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Internal\01_Regulatory Services\02_Cases\2023 Cases\00_2023-00159 Base Rate Case\06_All Filed Discovery\05_SWVA\Set 2\As Filed\"/>
    </mc:Choice>
  </mc:AlternateContent>
  <xr:revisionPtr revIDLastSave="0" documentId="13_ncr:1_{6EF06615-8E8E-4DCD-95D0-C1B36A1FAF5D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COSS" sheetId="1" r:id="rId1"/>
    <sheet name="Allocation Factors" sheetId="2" r:id="rId2"/>
    <sheet name="Allocators" sheetId="33" r:id="rId3"/>
    <sheet name="Proposed" sheetId="35" r:id="rId4"/>
    <sheet name="Curr Equal" sheetId="34" r:id="rId5"/>
    <sheet name="Prop Equal" sheetId="36" r:id="rId6"/>
  </sheets>
  <definedNames>
    <definedName name="_xlnm._FilterDatabase" localSheetId="1" hidden="1">'Allocation Factors'!#REF!</definedName>
    <definedName name="_xlnm._FilterDatabase" localSheetId="2" hidden="1">Allocators!$A$1:$AO$1032</definedName>
    <definedName name="_xlnm._FilterDatabase" localSheetId="0" hidden="1">COSS!$A$1:$AC$4601</definedName>
    <definedName name="AllocFactorMatrix">'Allocation Factors'!$A$6:$S$522</definedName>
    <definedName name="CSA">#REF!</definedName>
    <definedName name="CSO">#REF!</definedName>
    <definedName name="NvsASD">"V2008-12-31"</definedName>
    <definedName name="NvsAutoDrillOk">"VN"</definedName>
    <definedName name="NvsElapsedTime">0.00053240740817273</definedName>
    <definedName name="NvsEndTime">40010.6892013889</definedName>
    <definedName name="NvsInstLang">"VENG"</definedName>
    <definedName name="NvsInstSpec">"%,FBUSINESS_UNIT,TGL_PRPT_CONS,NI&amp;M_CORP_CONSOL"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"V2020-01-01"</definedName>
    <definedName name="NvsPanelSetid">"VAEP"</definedName>
    <definedName name="NvsReqBU">"VX993"</definedName>
    <definedName name="NvsReqBUOnly">"VN"</definedName>
    <definedName name="NvsTransLed">"VN"</definedName>
    <definedName name="NvsTreeASD">"V2008-12-31"</definedName>
    <definedName name="NvsValTbl.STATISTICS_CODE">"STAT_TBL"</definedName>
    <definedName name="_xlnm.Print_Area" localSheetId="1">'Allocation Factors'!$A$1:$S$519</definedName>
    <definedName name="_xlnm.Print_Area" localSheetId="2">Allocators!$A$1:$U$1044</definedName>
    <definedName name="_xlnm.Print_Area" localSheetId="0">COSS!$A$1:$AC$4597</definedName>
    <definedName name="_xlnm.Print_Area" localSheetId="5">'Prop Equal'!$A$1:$Z$46</definedName>
    <definedName name="_xlnm.Print_Titles" localSheetId="1">'Allocation Factors'!$1:$5</definedName>
    <definedName name="_xlnm.Print_Titles" localSheetId="2">Allocators!$1:$2</definedName>
    <definedName name="_xlnm.Print_Titles" localSheetId="0">COSS!$1:$5</definedName>
    <definedName name="solver_eng" localSheetId="0" hidden="1">1</definedName>
    <definedName name="solver_neg" localSheetId="0" hidden="1">1</definedName>
    <definedName name="solver_num" localSheetId="0" hidden="1">0</definedName>
    <definedName name="solver_opt" localSheetId="0" hidden="1">COSS!#REF!</definedName>
    <definedName name="solver_typ" localSheetId="0" hidden="1">1</definedName>
    <definedName name="solver_val" localSheetId="0" hidden="1">0</definedName>
    <definedName name="solver_ver" localSheetId="0" hidden="1">3</definedName>
    <definedName name="SUMMARY" localSheetId="4">'Curr Equal'!#REF!</definedName>
    <definedName name="SUMMARY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6" i="35" l="1"/>
  <c r="D40" i="35" s="1"/>
  <c r="F26" i="35"/>
  <c r="F40" i="35" s="1"/>
  <c r="A28" i="35" l="1"/>
  <c r="A29" i="35"/>
  <c r="A30" i="35"/>
  <c r="A31" i="35"/>
  <c r="A22" i="35"/>
  <c r="A23" i="35"/>
  <c r="A24" i="35"/>
  <c r="A18" i="35"/>
  <c r="A19" i="35"/>
  <c r="A13" i="35"/>
  <c r="A14" i="35"/>
  <c r="A15" i="35"/>
  <c r="Q40" i="36" l="1"/>
  <c r="A32" i="36" l="1"/>
  <c r="A31" i="36"/>
  <c r="A30" i="36"/>
  <c r="A29" i="36"/>
  <c r="A28" i="36"/>
  <c r="A26" i="36"/>
  <c r="A25" i="36"/>
  <c r="A24" i="36"/>
  <c r="A23" i="36"/>
  <c r="A22" i="36"/>
  <c r="A20" i="36"/>
  <c r="A19" i="36"/>
  <c r="A18" i="36"/>
  <c r="A13" i="36"/>
  <c r="A14" i="36"/>
  <c r="A15" i="36"/>
  <c r="D26" i="34"/>
  <c r="D40" i="34" s="1"/>
  <c r="F26" i="34"/>
  <c r="F40" i="34" s="1"/>
  <c r="H26" i="34"/>
  <c r="L26" i="34"/>
  <c r="N26" i="34"/>
  <c r="P26" i="34"/>
  <c r="R26" i="34"/>
  <c r="T26" i="34"/>
  <c r="U274" i="33"/>
  <c r="F274" i="33"/>
  <c r="G274" i="33"/>
  <c r="H274" i="33"/>
  <c r="I274" i="33"/>
  <c r="J274" i="33"/>
  <c r="K274" i="33"/>
  <c r="L274" i="33"/>
  <c r="M274" i="33"/>
  <c r="N274" i="33"/>
  <c r="O274" i="33"/>
  <c r="P274" i="33"/>
  <c r="Q274" i="33"/>
  <c r="R274" i="33"/>
  <c r="S274" i="33"/>
  <c r="E274" i="33"/>
  <c r="F261" i="33"/>
  <c r="G261" i="33"/>
  <c r="H261" i="33"/>
  <c r="I261" i="33"/>
  <c r="J261" i="33"/>
  <c r="K261" i="33"/>
  <c r="L261" i="33"/>
  <c r="M261" i="33"/>
  <c r="N261" i="33"/>
  <c r="O261" i="33"/>
  <c r="P261" i="33"/>
  <c r="Q261" i="33"/>
  <c r="R261" i="33"/>
  <c r="S261" i="33"/>
  <c r="T261" i="33"/>
  <c r="U261" i="33"/>
  <c r="E261" i="33"/>
  <c r="F248" i="33"/>
  <c r="G248" i="33"/>
  <c r="H248" i="33"/>
  <c r="I248" i="33"/>
  <c r="J248" i="33"/>
  <c r="K248" i="33"/>
  <c r="L248" i="33"/>
  <c r="M248" i="33"/>
  <c r="N248" i="33"/>
  <c r="O248" i="33"/>
  <c r="P248" i="33"/>
  <c r="Q248" i="33"/>
  <c r="R248" i="33"/>
  <c r="S248" i="33"/>
  <c r="U248" i="33"/>
  <c r="E248" i="33"/>
  <c r="AB26" i="36"/>
  <c r="AB40" i="36" s="1"/>
  <c r="F210" i="33" l="1"/>
  <c r="G210" i="33"/>
  <c r="H210" i="33"/>
  <c r="I210" i="33"/>
  <c r="J210" i="33"/>
  <c r="K210" i="33"/>
  <c r="L210" i="33"/>
  <c r="M210" i="33"/>
  <c r="N210" i="33"/>
  <c r="O210" i="33"/>
  <c r="P210" i="33"/>
  <c r="Q210" i="33"/>
  <c r="R210" i="33"/>
  <c r="S210" i="33"/>
  <c r="T210" i="33"/>
  <c r="U210" i="33"/>
  <c r="E210" i="33"/>
  <c r="E212" i="33"/>
  <c r="E4555" i="1"/>
  <c r="G4555" i="1"/>
  <c r="G4554" i="1"/>
  <c r="F4554" i="1"/>
  <c r="G4553" i="1"/>
  <c r="F4553" i="1"/>
  <c r="G4552" i="1"/>
  <c r="F4552" i="1"/>
  <c r="G4551" i="1"/>
  <c r="F4551" i="1"/>
  <c r="G4550" i="1"/>
  <c r="F4550" i="1"/>
  <c r="G4549" i="1"/>
  <c r="F4549" i="1"/>
  <c r="G4548" i="1"/>
  <c r="F4548" i="1"/>
  <c r="G4547" i="1"/>
  <c r="G4546" i="1"/>
  <c r="F4546" i="1"/>
  <c r="G4545" i="1"/>
  <c r="F4545" i="1"/>
  <c r="G4544" i="1"/>
  <c r="F4544" i="1"/>
  <c r="G4543" i="1"/>
  <c r="F4543" i="1"/>
  <c r="G4542" i="1"/>
  <c r="F4542" i="1"/>
  <c r="G4541" i="1"/>
  <c r="F4541" i="1"/>
  <c r="G4540" i="1"/>
  <c r="F4540" i="1"/>
  <c r="F282" i="33" l="1"/>
  <c r="G282" i="33"/>
  <c r="H282" i="33"/>
  <c r="I282" i="33"/>
  <c r="J282" i="33"/>
  <c r="K282" i="33"/>
  <c r="L282" i="33"/>
  <c r="M282" i="33"/>
  <c r="N282" i="33"/>
  <c r="O282" i="33"/>
  <c r="P282" i="33"/>
  <c r="Q282" i="33"/>
  <c r="R282" i="33"/>
  <c r="S282" i="33"/>
  <c r="T282" i="33"/>
  <c r="U282" i="33"/>
  <c r="E282" i="33"/>
  <c r="D274" i="33"/>
  <c r="B274" i="33"/>
  <c r="F269" i="33"/>
  <c r="G269" i="33"/>
  <c r="H269" i="33"/>
  <c r="I269" i="33"/>
  <c r="J269" i="33"/>
  <c r="K269" i="33"/>
  <c r="L269" i="33"/>
  <c r="M269" i="33"/>
  <c r="N269" i="33"/>
  <c r="O269" i="33"/>
  <c r="P269" i="33"/>
  <c r="Q269" i="33"/>
  <c r="R269" i="33"/>
  <c r="S269" i="33"/>
  <c r="T269" i="33"/>
  <c r="U269" i="33"/>
  <c r="E269" i="33"/>
  <c r="E267" i="33"/>
  <c r="D261" i="33"/>
  <c r="B261" i="33"/>
  <c r="A261" i="33"/>
  <c r="F256" i="33"/>
  <c r="G256" i="33"/>
  <c r="H256" i="33"/>
  <c r="I256" i="33"/>
  <c r="J256" i="33"/>
  <c r="K256" i="33"/>
  <c r="L256" i="33"/>
  <c r="M256" i="33"/>
  <c r="N256" i="33"/>
  <c r="O256" i="33"/>
  <c r="P256" i="33"/>
  <c r="Q256" i="33"/>
  <c r="R256" i="33"/>
  <c r="S256" i="33"/>
  <c r="T256" i="33"/>
  <c r="U256" i="33"/>
  <c r="E256" i="33"/>
  <c r="E254" i="33"/>
  <c r="D248" i="33"/>
  <c r="B248" i="33"/>
  <c r="E4126" i="1"/>
  <c r="E4110" i="1"/>
  <c r="E3549" i="1"/>
  <c r="E3337" i="1"/>
  <c r="E3167" i="1"/>
  <c r="E3127" i="1"/>
  <c r="E4433" i="1" l="1"/>
  <c r="E2269" i="1"/>
  <c r="E2237" i="1"/>
  <c r="E2195" i="1"/>
  <c r="E2187" i="1"/>
  <c r="E2179" i="1"/>
  <c r="E2171" i="1"/>
  <c r="E2136" i="1" l="1"/>
  <c r="E1912" i="1"/>
  <c r="E1852" i="1"/>
  <c r="E1827" i="1"/>
  <c r="E1695" i="1"/>
  <c r="E1244" i="1"/>
  <c r="E1140" i="1"/>
  <c r="E1052" i="1"/>
  <c r="E1012" i="1"/>
  <c r="E1020" i="1"/>
  <c r="E961" i="1"/>
  <c r="E970" i="1" s="1"/>
  <c r="E675" i="1"/>
  <c r="E834" i="1"/>
  <c r="E867" i="1" s="1"/>
  <c r="E816" i="1" l="1"/>
  <c r="E876" i="1" s="1"/>
  <c r="E259" i="1"/>
  <c r="E268" i="1"/>
  <c r="E243" i="1" s="1"/>
  <c r="E15" i="1"/>
  <c r="E173" i="1"/>
  <c r="E33" i="1" l="1"/>
  <c r="E2285" i="1" l="1"/>
  <c r="E927" i="1" l="1"/>
  <c r="G895" i="1"/>
  <c r="G894" i="1"/>
  <c r="F894" i="1"/>
  <c r="G893" i="1"/>
  <c r="F893" i="1"/>
  <c r="G892" i="1"/>
  <c r="F892" i="1"/>
  <c r="G891" i="1"/>
  <c r="F891" i="1"/>
  <c r="G890" i="1"/>
  <c r="F890" i="1"/>
  <c r="G889" i="1"/>
  <c r="F889" i="1"/>
  <c r="G888" i="1"/>
  <c r="F888" i="1"/>
  <c r="A16" i="35" l="1"/>
  <c r="A16" i="36"/>
  <c r="E277" i="1" l="1"/>
  <c r="E3601" i="1" l="1"/>
  <c r="D4321" i="1"/>
  <c r="D4313" i="1"/>
  <c r="D4305" i="1"/>
  <c r="F4321" i="1"/>
  <c r="F4313" i="1"/>
  <c r="F4305" i="1"/>
  <c r="E4321" i="1"/>
  <c r="E4313" i="1"/>
  <c r="E4305" i="1"/>
  <c r="F4297" i="1" l="1"/>
  <c r="F4289" i="1"/>
  <c r="F4281" i="1"/>
  <c r="F4273" i="1"/>
  <c r="F4265" i="1"/>
  <c r="F4257" i="1"/>
  <c r="F4249" i="1"/>
  <c r="F4241" i="1"/>
  <c r="F4233" i="1"/>
  <c r="F4225" i="1"/>
  <c r="F4217" i="1"/>
  <c r="D4297" i="1"/>
  <c r="D4289" i="1"/>
  <c r="D4281" i="1"/>
  <c r="D4273" i="1"/>
  <c r="E3362" i="1"/>
  <c r="D4265" i="1"/>
  <c r="E4265" i="1"/>
  <c r="E4257" i="1"/>
  <c r="E4241" i="1"/>
  <c r="E4233" i="1"/>
  <c r="D4257" i="1"/>
  <c r="D4241" i="1"/>
  <c r="D4233" i="1"/>
  <c r="E4225" i="1"/>
  <c r="E4217" i="1"/>
  <c r="E4209" i="1"/>
  <c r="D4209" i="1"/>
  <c r="E4201" i="1"/>
  <c r="D4201" i="1"/>
  <c r="E4345" i="1" l="1"/>
  <c r="G632" i="1"/>
  <c r="F625" i="1"/>
  <c r="G631" i="1"/>
  <c r="F631" i="1"/>
  <c r="E631" i="1"/>
  <c r="G630" i="1"/>
  <c r="E630" i="1"/>
  <c r="G629" i="1"/>
  <c r="E629" i="1"/>
  <c r="G628" i="1"/>
  <c r="F628" i="1"/>
  <c r="E628" i="1"/>
  <c r="G627" i="1"/>
  <c r="F627" i="1"/>
  <c r="E627" i="1"/>
  <c r="G626" i="1"/>
  <c r="E626" i="1"/>
  <c r="G625" i="1"/>
  <c r="E625" i="1"/>
  <c r="E2152" i="1"/>
  <c r="G2144" i="1"/>
  <c r="G2143" i="1"/>
  <c r="F2143" i="1"/>
  <c r="G2142" i="1"/>
  <c r="F2142" i="1"/>
  <c r="G2141" i="1"/>
  <c r="F2141" i="1"/>
  <c r="G2140" i="1"/>
  <c r="F2140" i="1"/>
  <c r="G2139" i="1"/>
  <c r="F2139" i="1"/>
  <c r="G2138" i="1"/>
  <c r="F2138" i="1"/>
  <c r="G2137" i="1"/>
  <c r="F2137" i="1"/>
  <c r="F626" i="1" l="1"/>
  <c r="F629" i="1"/>
  <c r="F630" i="1"/>
  <c r="G4158" i="1" l="1"/>
  <c r="E4191" i="1"/>
  <c r="G4078" i="1"/>
  <c r="G4077" i="1"/>
  <c r="F4077" i="1"/>
  <c r="G4076" i="1"/>
  <c r="F4076" i="1"/>
  <c r="G4075" i="1"/>
  <c r="F4075" i="1"/>
  <c r="G4074" i="1"/>
  <c r="F4074" i="1"/>
  <c r="G4073" i="1"/>
  <c r="F4073" i="1"/>
  <c r="G4072" i="1"/>
  <c r="F4072" i="1"/>
  <c r="G4071" i="1"/>
  <c r="F4071" i="1"/>
  <c r="G903" i="1" l="1"/>
  <c r="G902" i="1"/>
  <c r="F902" i="1"/>
  <c r="G901" i="1"/>
  <c r="F901" i="1"/>
  <c r="G900" i="1"/>
  <c r="F900" i="1"/>
  <c r="G899" i="1"/>
  <c r="F899" i="1"/>
  <c r="G898" i="1"/>
  <c r="F898" i="1"/>
  <c r="G897" i="1"/>
  <c r="F897" i="1"/>
  <c r="G896" i="1"/>
  <c r="F896" i="1"/>
  <c r="E2567" i="1"/>
  <c r="E2458" i="1"/>
  <c r="D2418" i="1"/>
  <c r="D2221" i="1"/>
  <c r="D2410" i="1" s="1"/>
  <c r="F400" i="1"/>
  <c r="F464" i="1"/>
  <c r="F488" i="1"/>
  <c r="F520" i="1"/>
  <c r="F560" i="1"/>
  <c r="F568" i="1"/>
  <c r="F576" i="1"/>
  <c r="F600" i="1"/>
  <c r="F616" i="1"/>
  <c r="B1043" i="33" l="1"/>
  <c r="B1042" i="33"/>
  <c r="B1041" i="33"/>
  <c r="B1040" i="33"/>
  <c r="B1039" i="33"/>
  <c r="B1038" i="33"/>
  <c r="B1037" i="33"/>
  <c r="A1037" i="33"/>
  <c r="A1038" i="33" s="1"/>
  <c r="A1039" i="33" s="1"/>
  <c r="A1040" i="33" s="1"/>
  <c r="A1041" i="33" s="1"/>
  <c r="A1042" i="33" s="1"/>
  <c r="A1043" i="33" s="1"/>
  <c r="B1036" i="33"/>
  <c r="A53" i="2" s="1"/>
  <c r="A1020" i="33"/>
  <c r="B1035" i="33"/>
  <c r="B1034" i="33"/>
  <c r="B1033" i="33"/>
  <c r="B1032" i="33"/>
  <c r="B1031" i="33"/>
  <c r="B1030" i="33"/>
  <c r="B1029" i="33"/>
  <c r="B1028" i="33"/>
  <c r="B1026" i="33"/>
  <c r="B1025" i="33"/>
  <c r="B1024" i="33"/>
  <c r="B1023" i="33"/>
  <c r="B1022" i="33"/>
  <c r="B1021" i="33"/>
  <c r="B1020" i="33"/>
  <c r="B1019" i="33"/>
  <c r="A44" i="2" s="1"/>
  <c r="B1018" i="33"/>
  <c r="B1017" i="33"/>
  <c r="B1016" i="33"/>
  <c r="B1015" i="33"/>
  <c r="B1014" i="33"/>
  <c r="B1013" i="33"/>
  <c r="B1012" i="33"/>
  <c r="B1011" i="33"/>
  <c r="A60" i="2" l="1"/>
  <c r="A54" i="2"/>
  <c r="A45" i="2"/>
  <c r="A59" i="2"/>
  <c r="A58" i="2"/>
  <c r="A57" i="2"/>
  <c r="A56" i="2"/>
  <c r="A1021" i="33"/>
  <c r="A55" i="2"/>
  <c r="B212" i="33"/>
  <c r="D211" i="33"/>
  <c r="B211" i="33"/>
  <c r="B210" i="33"/>
  <c r="D209" i="33"/>
  <c r="B209" i="33"/>
  <c r="D208" i="33"/>
  <c r="B208" i="33"/>
  <c r="D207" i="33"/>
  <c r="B207" i="33"/>
  <c r="D206" i="33"/>
  <c r="B206" i="33"/>
  <c r="A206" i="33"/>
  <c r="A207" i="33" s="1"/>
  <c r="A208" i="33" s="1"/>
  <c r="A209" i="33" s="1"/>
  <c r="A210" i="33" s="1"/>
  <c r="A211" i="33" s="1"/>
  <c r="A212" i="33" s="1"/>
  <c r="D205" i="33"/>
  <c r="B205" i="33"/>
  <c r="D204" i="33"/>
  <c r="F184" i="33"/>
  <c r="G184" i="33"/>
  <c r="H184" i="33"/>
  <c r="I184" i="33"/>
  <c r="J184" i="33"/>
  <c r="K184" i="33"/>
  <c r="L184" i="33"/>
  <c r="M184" i="33"/>
  <c r="N184" i="33"/>
  <c r="O184" i="33"/>
  <c r="P184" i="33"/>
  <c r="Q184" i="33"/>
  <c r="R184" i="33"/>
  <c r="S184" i="33"/>
  <c r="T184" i="33"/>
  <c r="U184" i="33"/>
  <c r="E184" i="33"/>
  <c r="G212" i="33" l="1"/>
  <c r="G1010" i="33" s="1"/>
  <c r="A1022" i="33"/>
  <c r="A46" i="2"/>
  <c r="H212" i="33"/>
  <c r="H1010" i="33" s="1"/>
  <c r="F212" i="33"/>
  <c r="F1010" i="33" s="1"/>
  <c r="U212" i="33"/>
  <c r="U1010" i="33" s="1"/>
  <c r="M212" i="33"/>
  <c r="M1010" i="33" s="1"/>
  <c r="N212" i="33"/>
  <c r="N1010" i="33" s="1"/>
  <c r="O212" i="33"/>
  <c r="O1010" i="33" s="1"/>
  <c r="P212" i="33"/>
  <c r="P1010" i="33" s="1"/>
  <c r="I212" i="33"/>
  <c r="I1010" i="33" s="1"/>
  <c r="Q212" i="33"/>
  <c r="Q1010" i="33" s="1"/>
  <c r="J212" i="33"/>
  <c r="J1010" i="33" s="1"/>
  <c r="R212" i="33"/>
  <c r="R1010" i="33" s="1"/>
  <c r="K212" i="33"/>
  <c r="K1010" i="33" s="1"/>
  <c r="S212" i="33"/>
  <c r="S1010" i="33" s="1"/>
  <c r="L212" i="33"/>
  <c r="L1010" i="33" s="1"/>
  <c r="T212" i="33"/>
  <c r="T1010" i="33" s="1"/>
  <c r="A1023" i="33" l="1"/>
  <c r="A47" i="2"/>
  <c r="D210" i="33"/>
  <c r="D212" i="33" l="1"/>
  <c r="D1010" i="33" s="1"/>
  <c r="E1010" i="33"/>
  <c r="A1024" i="33"/>
  <c r="A48" i="2"/>
  <c r="D1086" i="1"/>
  <c r="G858" i="1"/>
  <c r="G857" i="1"/>
  <c r="F857" i="1"/>
  <c r="G856" i="1"/>
  <c r="F856" i="1"/>
  <c r="G855" i="1"/>
  <c r="F855" i="1"/>
  <c r="G854" i="1"/>
  <c r="F854" i="1"/>
  <c r="G853" i="1"/>
  <c r="F853" i="1"/>
  <c r="G852" i="1"/>
  <c r="F852" i="1"/>
  <c r="G851" i="1"/>
  <c r="F851" i="1"/>
  <c r="G850" i="1"/>
  <c r="G849" i="1"/>
  <c r="F849" i="1"/>
  <c r="G848" i="1"/>
  <c r="F848" i="1"/>
  <c r="G847" i="1"/>
  <c r="F847" i="1"/>
  <c r="G846" i="1"/>
  <c r="F846" i="1"/>
  <c r="G845" i="1"/>
  <c r="F845" i="1"/>
  <c r="G844" i="1"/>
  <c r="F844" i="1"/>
  <c r="G843" i="1"/>
  <c r="F843" i="1"/>
  <c r="G834" i="1"/>
  <c r="G833" i="1"/>
  <c r="F833" i="1"/>
  <c r="G832" i="1"/>
  <c r="F832" i="1"/>
  <c r="G831" i="1"/>
  <c r="F831" i="1"/>
  <c r="G830" i="1"/>
  <c r="F830" i="1"/>
  <c r="G829" i="1"/>
  <c r="F829" i="1"/>
  <c r="G828" i="1"/>
  <c r="F828" i="1"/>
  <c r="G827" i="1"/>
  <c r="F827" i="1"/>
  <c r="A1025" i="33" l="1"/>
  <c r="A49" i="2"/>
  <c r="D194" i="33"/>
  <c r="F4566" i="1"/>
  <c r="F4565" i="1"/>
  <c r="F4564" i="1"/>
  <c r="F4563" i="1"/>
  <c r="F4562" i="1"/>
  <c r="F4561" i="1"/>
  <c r="F4560" i="1"/>
  <c r="F4527" i="1"/>
  <c r="F4526" i="1"/>
  <c r="F4525" i="1"/>
  <c r="F4524" i="1"/>
  <c r="F4523" i="1"/>
  <c r="F4522" i="1"/>
  <c r="F4521" i="1"/>
  <c r="F4519" i="1"/>
  <c r="F4518" i="1"/>
  <c r="F4517" i="1"/>
  <c r="F4516" i="1"/>
  <c r="F4515" i="1"/>
  <c r="F4514" i="1"/>
  <c r="F4513" i="1"/>
  <c r="F4511" i="1"/>
  <c r="F4510" i="1"/>
  <c r="F4509" i="1"/>
  <c r="F4508" i="1"/>
  <c r="F4507" i="1"/>
  <c r="F4506" i="1"/>
  <c r="F4505" i="1"/>
  <c r="F4503" i="1"/>
  <c r="F4502" i="1"/>
  <c r="F4501" i="1"/>
  <c r="F4500" i="1"/>
  <c r="F4499" i="1"/>
  <c r="F4498" i="1"/>
  <c r="F4497" i="1"/>
  <c r="F4495" i="1"/>
  <c r="F4494" i="1"/>
  <c r="F4493" i="1"/>
  <c r="F4492" i="1"/>
  <c r="F4491" i="1"/>
  <c r="F4490" i="1"/>
  <c r="F4489" i="1"/>
  <c r="F4487" i="1"/>
  <c r="F4486" i="1"/>
  <c r="F4485" i="1"/>
  <c r="F4484" i="1"/>
  <c r="F4483" i="1"/>
  <c r="F4482" i="1"/>
  <c r="F4481" i="1"/>
  <c r="F4449" i="1"/>
  <c r="F4448" i="1"/>
  <c r="F4447" i="1"/>
  <c r="F4446" i="1"/>
  <c r="F4445" i="1"/>
  <c r="F4444" i="1"/>
  <c r="F4443" i="1"/>
  <c r="F4432" i="1"/>
  <c r="F4431" i="1"/>
  <c r="F4430" i="1"/>
  <c r="F4429" i="1"/>
  <c r="F4428" i="1"/>
  <c r="F4427" i="1"/>
  <c r="F4426" i="1"/>
  <c r="F4424" i="1"/>
  <c r="F4423" i="1"/>
  <c r="F4422" i="1"/>
  <c r="F4421" i="1"/>
  <c r="F4420" i="1"/>
  <c r="F4419" i="1"/>
  <c r="F4418" i="1"/>
  <c r="F4416" i="1"/>
  <c r="F4415" i="1"/>
  <c r="F4414" i="1"/>
  <c r="F4413" i="1"/>
  <c r="F4412" i="1"/>
  <c r="F4411" i="1"/>
  <c r="F4410" i="1"/>
  <c r="F4408" i="1"/>
  <c r="F4407" i="1"/>
  <c r="F4406" i="1"/>
  <c r="F4405" i="1"/>
  <c r="F4404" i="1"/>
  <c r="F4403" i="1"/>
  <c r="F4402" i="1"/>
  <c r="F4362" i="1"/>
  <c r="F4361" i="1"/>
  <c r="F4360" i="1"/>
  <c r="F4359" i="1"/>
  <c r="F4358" i="1"/>
  <c r="F4357" i="1"/>
  <c r="F4356" i="1"/>
  <c r="F4336" i="1"/>
  <c r="F4335" i="1"/>
  <c r="F4334" i="1"/>
  <c r="F4333" i="1"/>
  <c r="F4332" i="1"/>
  <c r="F4331" i="1"/>
  <c r="F4330" i="1"/>
  <c r="F4328" i="1"/>
  <c r="F4327" i="1"/>
  <c r="F4326" i="1"/>
  <c r="F4325" i="1"/>
  <c r="F4324" i="1"/>
  <c r="F4323" i="1"/>
  <c r="F4322" i="1"/>
  <c r="F4314" i="1"/>
  <c r="F4306" i="1"/>
  <c r="F4304" i="1"/>
  <c r="F4303" i="1"/>
  <c r="F4302" i="1"/>
  <c r="F4301" i="1"/>
  <c r="F4300" i="1"/>
  <c r="F4299" i="1"/>
  <c r="F4298" i="1"/>
  <c r="F4296" i="1"/>
  <c r="F4295" i="1"/>
  <c r="F4294" i="1"/>
  <c r="F4293" i="1"/>
  <c r="F4292" i="1"/>
  <c r="F4291" i="1"/>
  <c r="F4290" i="1"/>
  <c r="F4288" i="1"/>
  <c r="F4287" i="1"/>
  <c r="F4286" i="1"/>
  <c r="F4285" i="1"/>
  <c r="F4284" i="1"/>
  <c r="F4283" i="1"/>
  <c r="F4282" i="1"/>
  <c r="F4280" i="1"/>
  <c r="F4279" i="1"/>
  <c r="F4278" i="1"/>
  <c r="F4277" i="1"/>
  <c r="F4276" i="1"/>
  <c r="F4275" i="1"/>
  <c r="F4274" i="1"/>
  <c r="F4272" i="1"/>
  <c r="F4271" i="1"/>
  <c r="F4270" i="1"/>
  <c r="F4269" i="1"/>
  <c r="F4268" i="1"/>
  <c r="F4267" i="1"/>
  <c r="F4266" i="1"/>
  <c r="F4261" i="1"/>
  <c r="F4253" i="1"/>
  <c r="F4245" i="1"/>
  <c r="F4237" i="1"/>
  <c r="F4229" i="1"/>
  <c r="F4221" i="1"/>
  <c r="F4213" i="1"/>
  <c r="F4209" i="1"/>
  <c r="F4205" i="1" s="1"/>
  <c r="F4201" i="1"/>
  <c r="F4197" i="1" s="1"/>
  <c r="F4117" i="1"/>
  <c r="F4116" i="1"/>
  <c r="F4115" i="1"/>
  <c r="F4114" i="1"/>
  <c r="F4113" i="1"/>
  <c r="F4112" i="1"/>
  <c r="F4111" i="1"/>
  <c r="F4109" i="1"/>
  <c r="F4108" i="1"/>
  <c r="F4107" i="1"/>
  <c r="F4106" i="1"/>
  <c r="F4105" i="1"/>
  <c r="F4104" i="1"/>
  <c r="F4103" i="1"/>
  <c r="F4101" i="1"/>
  <c r="F4100" i="1"/>
  <c r="F4099" i="1"/>
  <c r="F4098" i="1"/>
  <c r="F4097" i="1"/>
  <c r="F4096" i="1"/>
  <c r="F4095" i="1"/>
  <c r="F4181" i="1"/>
  <c r="F4180" i="1"/>
  <c r="F4179" i="1"/>
  <c r="F4178" i="1"/>
  <c r="F4177" i="1"/>
  <c r="F4176" i="1"/>
  <c r="F4175" i="1"/>
  <c r="F4173" i="1"/>
  <c r="F4172" i="1"/>
  <c r="F4171" i="1"/>
  <c r="F4170" i="1"/>
  <c r="F4169" i="1"/>
  <c r="F4168" i="1"/>
  <c r="F4167" i="1"/>
  <c r="F4165" i="1"/>
  <c r="F4164" i="1"/>
  <c r="F4163" i="1"/>
  <c r="F4162" i="1"/>
  <c r="F4161" i="1"/>
  <c r="F4160" i="1"/>
  <c r="F4159" i="1"/>
  <c r="F4157" i="1"/>
  <c r="F4156" i="1"/>
  <c r="F4155" i="1"/>
  <c r="F4154" i="1"/>
  <c r="F4153" i="1"/>
  <c r="F4152" i="1"/>
  <c r="F4151" i="1"/>
  <c r="F4149" i="1"/>
  <c r="F4148" i="1"/>
  <c r="F4147" i="1"/>
  <c r="F4146" i="1"/>
  <c r="F4145" i="1"/>
  <c r="F4144" i="1"/>
  <c r="F4143" i="1"/>
  <c r="F4141" i="1"/>
  <c r="F4140" i="1"/>
  <c r="F4139" i="1"/>
  <c r="F4138" i="1"/>
  <c r="F4137" i="1"/>
  <c r="F4136" i="1"/>
  <c r="F4135" i="1"/>
  <c r="F4133" i="1"/>
  <c r="F4132" i="1"/>
  <c r="F4131" i="1"/>
  <c r="F4130" i="1"/>
  <c r="F4129" i="1"/>
  <c r="F4128" i="1"/>
  <c r="F4127" i="1"/>
  <c r="F4125" i="1"/>
  <c r="F4124" i="1"/>
  <c r="F4123" i="1"/>
  <c r="F4122" i="1"/>
  <c r="F4121" i="1"/>
  <c r="F4120" i="1"/>
  <c r="F4119" i="1"/>
  <c r="F4093" i="1"/>
  <c r="F4092" i="1"/>
  <c r="F4091" i="1"/>
  <c r="F4090" i="1"/>
  <c r="F4089" i="1"/>
  <c r="F4088" i="1"/>
  <c r="F4087" i="1"/>
  <c r="F4085" i="1"/>
  <c r="F4084" i="1"/>
  <c r="F4083" i="1"/>
  <c r="F4082" i="1"/>
  <c r="F4081" i="1"/>
  <c r="F4080" i="1"/>
  <c r="F4079" i="1"/>
  <c r="F4069" i="1"/>
  <c r="F4068" i="1"/>
  <c r="F4067" i="1"/>
  <c r="F4066" i="1"/>
  <c r="F4065" i="1"/>
  <c r="F4064" i="1"/>
  <c r="F4063" i="1"/>
  <c r="F4061" i="1"/>
  <c r="F4060" i="1"/>
  <c r="F4059" i="1"/>
  <c r="F4058" i="1"/>
  <c r="F4057" i="1"/>
  <c r="F4056" i="1"/>
  <c r="F4055" i="1"/>
  <c r="F4053" i="1"/>
  <c r="F4052" i="1"/>
  <c r="F4051" i="1"/>
  <c r="F4050" i="1"/>
  <c r="F4049" i="1"/>
  <c r="F4048" i="1"/>
  <c r="F4047" i="1"/>
  <c r="F4045" i="1"/>
  <c r="F4044" i="1"/>
  <c r="F4043" i="1"/>
  <c r="F4042" i="1"/>
  <c r="F4041" i="1"/>
  <c r="F4040" i="1"/>
  <c r="F4039" i="1"/>
  <c r="F4037" i="1"/>
  <c r="F4036" i="1"/>
  <c r="F4035" i="1"/>
  <c r="F4034" i="1"/>
  <c r="F4033" i="1"/>
  <c r="F4032" i="1"/>
  <c r="F4031" i="1"/>
  <c r="F4029" i="1"/>
  <c r="F4028" i="1"/>
  <c r="F4027" i="1"/>
  <c r="F4026" i="1"/>
  <c r="F4025" i="1"/>
  <c r="F4024" i="1"/>
  <c r="F4023" i="1"/>
  <c r="F4021" i="1"/>
  <c r="F4020" i="1"/>
  <c r="F4019" i="1"/>
  <c r="F4018" i="1"/>
  <c r="F4017" i="1"/>
  <c r="F4016" i="1"/>
  <c r="F4015" i="1"/>
  <c r="F4013" i="1"/>
  <c r="F4012" i="1"/>
  <c r="F4011" i="1"/>
  <c r="F4010" i="1"/>
  <c r="F4009" i="1"/>
  <c r="F4008" i="1"/>
  <c r="F4007" i="1"/>
  <c r="F4005" i="1"/>
  <c r="F4004" i="1"/>
  <c r="F4003" i="1"/>
  <c r="F4002" i="1"/>
  <c r="F4001" i="1"/>
  <c r="F4000" i="1"/>
  <c r="F3999" i="1"/>
  <c r="F3997" i="1"/>
  <c r="F3996" i="1"/>
  <c r="F3995" i="1"/>
  <c r="F3994" i="1"/>
  <c r="F3993" i="1"/>
  <c r="F3992" i="1"/>
  <c r="F3991" i="1"/>
  <c r="F3989" i="1"/>
  <c r="F3988" i="1"/>
  <c r="F3987" i="1"/>
  <c r="F3986" i="1"/>
  <c r="F3985" i="1"/>
  <c r="F3984" i="1"/>
  <c r="F3983" i="1"/>
  <c r="F3981" i="1"/>
  <c r="F3980" i="1"/>
  <c r="F3979" i="1"/>
  <c r="F3978" i="1"/>
  <c r="F3977" i="1"/>
  <c r="F3976" i="1"/>
  <c r="F3975" i="1"/>
  <c r="F3973" i="1"/>
  <c r="F3972" i="1"/>
  <c r="F3971" i="1"/>
  <c r="F3970" i="1"/>
  <c r="F3969" i="1"/>
  <c r="F3968" i="1"/>
  <c r="F3967" i="1"/>
  <c r="F3965" i="1"/>
  <c r="F3964" i="1"/>
  <c r="F3963" i="1"/>
  <c r="F3962" i="1"/>
  <c r="F3961" i="1"/>
  <c r="F3960" i="1"/>
  <c r="F3959" i="1"/>
  <c r="F3957" i="1"/>
  <c r="F3956" i="1"/>
  <c r="F3955" i="1"/>
  <c r="F3954" i="1"/>
  <c r="F3953" i="1"/>
  <c r="F3952" i="1"/>
  <c r="F3951" i="1"/>
  <c r="F3949" i="1"/>
  <c r="F3948" i="1"/>
  <c r="F3947" i="1"/>
  <c r="F3946" i="1"/>
  <c r="F3945" i="1"/>
  <c r="F3944" i="1"/>
  <c r="F3943" i="1"/>
  <c r="F3941" i="1"/>
  <c r="F3940" i="1"/>
  <c r="F3939" i="1"/>
  <c r="F3938" i="1"/>
  <c r="F3937" i="1"/>
  <c r="F3936" i="1"/>
  <c r="F3935" i="1"/>
  <c r="F3933" i="1"/>
  <c r="F3932" i="1"/>
  <c r="F3931" i="1"/>
  <c r="F3930" i="1"/>
  <c r="F3929" i="1"/>
  <c r="F3928" i="1"/>
  <c r="F3927" i="1"/>
  <c r="F3925" i="1"/>
  <c r="F3924" i="1"/>
  <c r="F3923" i="1"/>
  <c r="F3922" i="1"/>
  <c r="F3921" i="1"/>
  <c r="F3920" i="1"/>
  <c r="F3919" i="1"/>
  <c r="F3917" i="1"/>
  <c r="F3916" i="1"/>
  <c r="F3915" i="1"/>
  <c r="F3914" i="1"/>
  <c r="F3913" i="1"/>
  <c r="F3912" i="1"/>
  <c r="F3911" i="1"/>
  <c r="F3909" i="1"/>
  <c r="F3908" i="1"/>
  <c r="F3907" i="1"/>
  <c r="F3906" i="1"/>
  <c r="F3905" i="1"/>
  <c r="F3904" i="1"/>
  <c r="F3903" i="1"/>
  <c r="F3901" i="1"/>
  <c r="F3900" i="1"/>
  <c r="F3899" i="1"/>
  <c r="F3898" i="1"/>
  <c r="F3897" i="1"/>
  <c r="F3896" i="1"/>
  <c r="F3895" i="1"/>
  <c r="F3893" i="1"/>
  <c r="F3892" i="1"/>
  <c r="F3891" i="1"/>
  <c r="F3890" i="1"/>
  <c r="F3889" i="1"/>
  <c r="F3888" i="1"/>
  <c r="F3887" i="1"/>
  <c r="F3885" i="1"/>
  <c r="F3884" i="1"/>
  <c r="F3883" i="1"/>
  <c r="F3882" i="1"/>
  <c r="F3881" i="1"/>
  <c r="F3880" i="1"/>
  <c r="F3879" i="1"/>
  <c r="F3877" i="1"/>
  <c r="F3876" i="1"/>
  <c r="F3875" i="1"/>
  <c r="F3874" i="1"/>
  <c r="F3873" i="1"/>
  <c r="F3872" i="1"/>
  <c r="F3871" i="1"/>
  <c r="F3869" i="1"/>
  <c r="F3868" i="1"/>
  <c r="F3867" i="1"/>
  <c r="F3866" i="1"/>
  <c r="F3865" i="1"/>
  <c r="F3864" i="1"/>
  <c r="F3863" i="1"/>
  <c r="F3861" i="1"/>
  <c r="F3860" i="1"/>
  <c r="F3859" i="1"/>
  <c r="F3858" i="1"/>
  <c r="F3857" i="1"/>
  <c r="F3856" i="1"/>
  <c r="F3855" i="1"/>
  <c r="F3853" i="1"/>
  <c r="F3852" i="1"/>
  <c r="F3851" i="1"/>
  <c r="F3850" i="1"/>
  <c r="F3849" i="1"/>
  <c r="F3848" i="1"/>
  <c r="F3847" i="1"/>
  <c r="F3845" i="1"/>
  <c r="F3844" i="1"/>
  <c r="F3843" i="1"/>
  <c r="F3842" i="1"/>
  <c r="F3841" i="1"/>
  <c r="F3840" i="1"/>
  <c r="F3839" i="1"/>
  <c r="F3837" i="1"/>
  <c r="F3836" i="1"/>
  <c r="F3835" i="1"/>
  <c r="F3834" i="1"/>
  <c r="F3833" i="1"/>
  <c r="F3832" i="1"/>
  <c r="F3831" i="1"/>
  <c r="F3829" i="1"/>
  <c r="F3828" i="1"/>
  <c r="F3827" i="1"/>
  <c r="F3826" i="1"/>
  <c r="F3825" i="1"/>
  <c r="F3824" i="1"/>
  <c r="F3823" i="1"/>
  <c r="F3821" i="1"/>
  <c r="F3820" i="1"/>
  <c r="F3819" i="1"/>
  <c r="F3818" i="1"/>
  <c r="F3817" i="1"/>
  <c r="F3816" i="1"/>
  <c r="F3815" i="1"/>
  <c r="F3813" i="1"/>
  <c r="F3812" i="1"/>
  <c r="F3811" i="1"/>
  <c r="F3810" i="1"/>
  <c r="F3809" i="1"/>
  <c r="F3808" i="1"/>
  <c r="F3807" i="1"/>
  <c r="F3805" i="1"/>
  <c r="F3804" i="1"/>
  <c r="F3803" i="1"/>
  <c r="F3802" i="1"/>
  <c r="F3801" i="1"/>
  <c r="F3800" i="1"/>
  <c r="F3799" i="1"/>
  <c r="F3797" i="1"/>
  <c r="F3796" i="1"/>
  <c r="F3795" i="1"/>
  <c r="F3794" i="1"/>
  <c r="F3793" i="1"/>
  <c r="F3792" i="1"/>
  <c r="F3791" i="1"/>
  <c r="F3789" i="1"/>
  <c r="F3788" i="1"/>
  <c r="F3787" i="1"/>
  <c r="F3786" i="1"/>
  <c r="F3785" i="1"/>
  <c r="F3784" i="1"/>
  <c r="F3783" i="1"/>
  <c r="F3781" i="1"/>
  <c r="F3780" i="1"/>
  <c r="F3779" i="1"/>
  <c r="F3778" i="1"/>
  <c r="F3777" i="1"/>
  <c r="F3776" i="1"/>
  <c r="F3775" i="1"/>
  <c r="F3773" i="1"/>
  <c r="F3772" i="1"/>
  <c r="F3771" i="1"/>
  <c r="F3770" i="1"/>
  <c r="F3769" i="1"/>
  <c r="F3768" i="1"/>
  <c r="F3767" i="1"/>
  <c r="F3765" i="1"/>
  <c r="F3764" i="1"/>
  <c r="F3763" i="1"/>
  <c r="F3762" i="1"/>
  <c r="F3761" i="1"/>
  <c r="F3760" i="1"/>
  <c r="F3759" i="1"/>
  <c r="F3757" i="1"/>
  <c r="F3756" i="1"/>
  <c r="F3755" i="1"/>
  <c r="F3754" i="1"/>
  <c r="F3753" i="1"/>
  <c r="F3752" i="1"/>
  <c r="F3751" i="1"/>
  <c r="F3749" i="1"/>
  <c r="F3748" i="1"/>
  <c r="F3747" i="1"/>
  <c r="F3746" i="1"/>
  <c r="F3745" i="1"/>
  <c r="F3744" i="1"/>
  <c r="F3743" i="1"/>
  <c r="F3741" i="1"/>
  <c r="F3740" i="1"/>
  <c r="F3739" i="1"/>
  <c r="F3738" i="1"/>
  <c r="F3737" i="1"/>
  <c r="F3736" i="1"/>
  <c r="F3735" i="1"/>
  <c r="F3733" i="1"/>
  <c r="F3732" i="1"/>
  <c r="F3731" i="1"/>
  <c r="F3730" i="1"/>
  <c r="F3729" i="1"/>
  <c r="F3728" i="1"/>
  <c r="F3727" i="1"/>
  <c r="F3725" i="1"/>
  <c r="F3724" i="1"/>
  <c r="F3723" i="1"/>
  <c r="F3722" i="1"/>
  <c r="F3721" i="1"/>
  <c r="F3720" i="1"/>
  <c r="F3719" i="1"/>
  <c r="F3717" i="1"/>
  <c r="F3716" i="1"/>
  <c r="F3715" i="1"/>
  <c r="F3714" i="1"/>
  <c r="F3713" i="1"/>
  <c r="F3712" i="1"/>
  <c r="F3711" i="1"/>
  <c r="F3709" i="1"/>
  <c r="F3708" i="1"/>
  <c r="F3707" i="1"/>
  <c r="F3706" i="1"/>
  <c r="F3705" i="1"/>
  <c r="F3704" i="1"/>
  <c r="F3703" i="1"/>
  <c r="F3701" i="1"/>
  <c r="F3700" i="1"/>
  <c r="F3699" i="1"/>
  <c r="F3698" i="1"/>
  <c r="F3697" i="1"/>
  <c r="F3696" i="1"/>
  <c r="F3695" i="1"/>
  <c r="F3693" i="1"/>
  <c r="F3692" i="1"/>
  <c r="F3691" i="1"/>
  <c r="F3690" i="1"/>
  <c r="F3689" i="1"/>
  <c r="F3688" i="1"/>
  <c r="F3687" i="1"/>
  <c r="F3685" i="1"/>
  <c r="F3684" i="1"/>
  <c r="F3683" i="1"/>
  <c r="F3682" i="1"/>
  <c r="F3681" i="1"/>
  <c r="F3680" i="1"/>
  <c r="F3679" i="1"/>
  <c r="F3677" i="1"/>
  <c r="F3676" i="1"/>
  <c r="F3675" i="1"/>
  <c r="F3674" i="1"/>
  <c r="F3673" i="1"/>
  <c r="F3672" i="1"/>
  <c r="F3671" i="1"/>
  <c r="F3669" i="1"/>
  <c r="F3668" i="1"/>
  <c r="F3667" i="1"/>
  <c r="F3666" i="1"/>
  <c r="F3665" i="1"/>
  <c r="F3664" i="1"/>
  <c r="F3663" i="1"/>
  <c r="F3661" i="1"/>
  <c r="F3660" i="1"/>
  <c r="F3659" i="1"/>
  <c r="F3658" i="1"/>
  <c r="F3657" i="1"/>
  <c r="F3656" i="1"/>
  <c r="F3655" i="1"/>
  <c r="F3653" i="1"/>
  <c r="F3652" i="1"/>
  <c r="F3651" i="1"/>
  <c r="F3650" i="1"/>
  <c r="F3649" i="1"/>
  <c r="F3648" i="1"/>
  <c r="F3647" i="1"/>
  <c r="F3645" i="1"/>
  <c r="F3644" i="1"/>
  <c r="F3643" i="1"/>
  <c r="F3642" i="1"/>
  <c r="F3641" i="1"/>
  <c r="F3640" i="1"/>
  <c r="F3639" i="1"/>
  <c r="F3637" i="1"/>
  <c r="F3636" i="1"/>
  <c r="F3635" i="1"/>
  <c r="F3634" i="1"/>
  <c r="F3633" i="1"/>
  <c r="F3632" i="1"/>
  <c r="F3631" i="1"/>
  <c r="F3591" i="1"/>
  <c r="F3590" i="1"/>
  <c r="F3589" i="1"/>
  <c r="F3588" i="1"/>
  <c r="F3587" i="1"/>
  <c r="F3586" i="1"/>
  <c r="F3585" i="1"/>
  <c r="F3583" i="1"/>
  <c r="F3582" i="1"/>
  <c r="F3581" i="1"/>
  <c r="F3580" i="1"/>
  <c r="F3579" i="1"/>
  <c r="F3578" i="1"/>
  <c r="F3577" i="1"/>
  <c r="F3539" i="1"/>
  <c r="F3538" i="1"/>
  <c r="F3537" i="1"/>
  <c r="F3536" i="1"/>
  <c r="F3535" i="1"/>
  <c r="F3534" i="1"/>
  <c r="F3533" i="1"/>
  <c r="F3505" i="1"/>
  <c r="F3504" i="1"/>
  <c r="F3503" i="1"/>
  <c r="F3502" i="1"/>
  <c r="F3501" i="1"/>
  <c r="F3500" i="1"/>
  <c r="F3499" i="1"/>
  <c r="F3480" i="1"/>
  <c r="F3479" i="1"/>
  <c r="F3478" i="1"/>
  <c r="F3477" i="1"/>
  <c r="F3476" i="1"/>
  <c r="F3475" i="1"/>
  <c r="F3474" i="1"/>
  <c r="F3446" i="1"/>
  <c r="F3445" i="1"/>
  <c r="F3444" i="1"/>
  <c r="F3443" i="1"/>
  <c r="F3442" i="1"/>
  <c r="F3441" i="1"/>
  <c r="F3440" i="1"/>
  <c r="F3421" i="1"/>
  <c r="F3420" i="1"/>
  <c r="F3419" i="1"/>
  <c r="F3418" i="1"/>
  <c r="F3417" i="1"/>
  <c r="F3416" i="1"/>
  <c r="F3415" i="1"/>
  <c r="F3387" i="1"/>
  <c r="F3386" i="1"/>
  <c r="F3385" i="1"/>
  <c r="F3384" i="1"/>
  <c r="F3383" i="1"/>
  <c r="F3382" i="1"/>
  <c r="F3381" i="1"/>
  <c r="F3352" i="1"/>
  <c r="F3351" i="1"/>
  <c r="F3350" i="1"/>
  <c r="F3349" i="1"/>
  <c r="F3348" i="1"/>
  <c r="F3347" i="1"/>
  <c r="F3346" i="1"/>
  <c r="F3344" i="1"/>
  <c r="F3343" i="1"/>
  <c r="F3342" i="1"/>
  <c r="F3341" i="1"/>
  <c r="F3340" i="1"/>
  <c r="F3339" i="1"/>
  <c r="F3338" i="1"/>
  <c r="F3336" i="1"/>
  <c r="F3335" i="1"/>
  <c r="F3334" i="1"/>
  <c r="F3333" i="1"/>
  <c r="F3332" i="1"/>
  <c r="F3331" i="1"/>
  <c r="F3330" i="1"/>
  <c r="F3328" i="1"/>
  <c r="F3327" i="1"/>
  <c r="F3326" i="1"/>
  <c r="F3325" i="1"/>
  <c r="F3324" i="1"/>
  <c r="F3323" i="1"/>
  <c r="F3322" i="1"/>
  <c r="F3320" i="1"/>
  <c r="F3319" i="1"/>
  <c r="F3318" i="1"/>
  <c r="F3317" i="1"/>
  <c r="F3316" i="1"/>
  <c r="F3315" i="1"/>
  <c r="F3314" i="1"/>
  <c r="F3312" i="1"/>
  <c r="F3311" i="1"/>
  <c r="F3310" i="1"/>
  <c r="F3309" i="1"/>
  <c r="F3308" i="1"/>
  <c r="F3307" i="1"/>
  <c r="F3306" i="1"/>
  <c r="F3304" i="1"/>
  <c r="F3303" i="1"/>
  <c r="F3302" i="1"/>
  <c r="F3301" i="1"/>
  <c r="F3300" i="1"/>
  <c r="F3299" i="1"/>
  <c r="F3298" i="1"/>
  <c r="F3296" i="1"/>
  <c r="F3295" i="1"/>
  <c r="F3294" i="1"/>
  <c r="F3293" i="1"/>
  <c r="F3292" i="1"/>
  <c r="F3291" i="1"/>
  <c r="F3290" i="1"/>
  <c r="F3288" i="1"/>
  <c r="F3287" i="1"/>
  <c r="F3286" i="1"/>
  <c r="F3285" i="1"/>
  <c r="F3284" i="1"/>
  <c r="F3283" i="1"/>
  <c r="F3282" i="1"/>
  <c r="F3280" i="1"/>
  <c r="F3279" i="1"/>
  <c r="F3278" i="1"/>
  <c r="F3277" i="1"/>
  <c r="F3276" i="1"/>
  <c r="F3275" i="1"/>
  <c r="F3274" i="1"/>
  <c r="F3272" i="1"/>
  <c r="F3271" i="1"/>
  <c r="F3270" i="1"/>
  <c r="F3269" i="1"/>
  <c r="F3268" i="1"/>
  <c r="F3267" i="1"/>
  <c r="F3266" i="1"/>
  <c r="F3264" i="1"/>
  <c r="F3263" i="1"/>
  <c r="F3262" i="1"/>
  <c r="F3261" i="1"/>
  <c r="F3260" i="1"/>
  <c r="F3259" i="1"/>
  <c r="F3258" i="1"/>
  <c r="F3256" i="1"/>
  <c r="F3255" i="1"/>
  <c r="F3254" i="1"/>
  <c r="F3253" i="1"/>
  <c r="F3252" i="1"/>
  <c r="F3251" i="1"/>
  <c r="F3250" i="1"/>
  <c r="F3248" i="1"/>
  <c r="F3247" i="1"/>
  <c r="F3246" i="1"/>
  <c r="F3245" i="1"/>
  <c r="F3244" i="1"/>
  <c r="F3243" i="1"/>
  <c r="F3242" i="1"/>
  <c r="F3240" i="1"/>
  <c r="F3239" i="1"/>
  <c r="F3238" i="1"/>
  <c r="F3237" i="1"/>
  <c r="F3236" i="1"/>
  <c r="F3235" i="1"/>
  <c r="F3234" i="1"/>
  <c r="F3222" i="1"/>
  <c r="F3221" i="1"/>
  <c r="F3220" i="1"/>
  <c r="F3219" i="1"/>
  <c r="F3218" i="1"/>
  <c r="F3217" i="1"/>
  <c r="F3216" i="1"/>
  <c r="F3214" i="1"/>
  <c r="F3213" i="1"/>
  <c r="F3212" i="1"/>
  <c r="F3211" i="1"/>
  <c r="F3210" i="1"/>
  <c r="F3209" i="1"/>
  <c r="F3208" i="1"/>
  <c r="F3206" i="1"/>
  <c r="F3205" i="1"/>
  <c r="F3204" i="1"/>
  <c r="F3203" i="1"/>
  <c r="F3202" i="1"/>
  <c r="F3201" i="1"/>
  <c r="F3200" i="1"/>
  <c r="F3198" i="1"/>
  <c r="F3197" i="1"/>
  <c r="F3196" i="1"/>
  <c r="F3195" i="1"/>
  <c r="F3194" i="1"/>
  <c r="F3193" i="1"/>
  <c r="F3192" i="1"/>
  <c r="F3190" i="1"/>
  <c r="F3189" i="1"/>
  <c r="F3188" i="1"/>
  <c r="F3187" i="1"/>
  <c r="F3186" i="1"/>
  <c r="F3185" i="1"/>
  <c r="F3184" i="1"/>
  <c r="F3182" i="1"/>
  <c r="F3181" i="1"/>
  <c r="F3180" i="1"/>
  <c r="F3179" i="1"/>
  <c r="F3178" i="1"/>
  <c r="F3177" i="1"/>
  <c r="F3176" i="1"/>
  <c r="F3174" i="1"/>
  <c r="F3173" i="1"/>
  <c r="F3172" i="1"/>
  <c r="F3171" i="1"/>
  <c r="F3170" i="1"/>
  <c r="F3169" i="1"/>
  <c r="F3168" i="1"/>
  <c r="F3166" i="1"/>
  <c r="F3165" i="1"/>
  <c r="F3164" i="1"/>
  <c r="F3163" i="1"/>
  <c r="F3162" i="1"/>
  <c r="F3161" i="1"/>
  <c r="F3160" i="1"/>
  <c r="F3158" i="1"/>
  <c r="F3157" i="1"/>
  <c r="F3156" i="1"/>
  <c r="F3155" i="1"/>
  <c r="F3154" i="1"/>
  <c r="F3153" i="1"/>
  <c r="F3152" i="1"/>
  <c r="F3150" i="1"/>
  <c r="F3149" i="1"/>
  <c r="F3148" i="1"/>
  <c r="F3147" i="1"/>
  <c r="F3146" i="1"/>
  <c r="F3145" i="1"/>
  <c r="F3144" i="1"/>
  <c r="F3142" i="1"/>
  <c r="F3141" i="1"/>
  <c r="F3140" i="1"/>
  <c r="F3139" i="1"/>
  <c r="F3138" i="1"/>
  <c r="F3137" i="1"/>
  <c r="F3136" i="1"/>
  <c r="F3134" i="1"/>
  <c r="F3133" i="1"/>
  <c r="F3132" i="1"/>
  <c r="F3131" i="1"/>
  <c r="F3130" i="1"/>
  <c r="F3129" i="1"/>
  <c r="F3128" i="1"/>
  <c r="F3126" i="1"/>
  <c r="F3125" i="1"/>
  <c r="F3124" i="1"/>
  <c r="F3123" i="1"/>
  <c r="F3122" i="1"/>
  <c r="F3121" i="1"/>
  <c r="F3120" i="1"/>
  <c r="F3118" i="1"/>
  <c r="F3117" i="1"/>
  <c r="F3116" i="1"/>
  <c r="F3115" i="1"/>
  <c r="F3114" i="1"/>
  <c r="F3113" i="1"/>
  <c r="F3112" i="1"/>
  <c r="F3110" i="1"/>
  <c r="F3109" i="1"/>
  <c r="F3108" i="1"/>
  <c r="F3107" i="1"/>
  <c r="F3106" i="1"/>
  <c r="F3105" i="1"/>
  <c r="F3104" i="1"/>
  <c r="F3102" i="1"/>
  <c r="F3101" i="1"/>
  <c r="F3100" i="1"/>
  <c r="F3099" i="1"/>
  <c r="F3098" i="1"/>
  <c r="F3097" i="1"/>
  <c r="F3096" i="1"/>
  <c r="F3094" i="1"/>
  <c r="F3093" i="1"/>
  <c r="F3092" i="1"/>
  <c r="F3091" i="1"/>
  <c r="F3090" i="1"/>
  <c r="F3089" i="1"/>
  <c r="F3088" i="1"/>
  <c r="F3086" i="1"/>
  <c r="F3085" i="1"/>
  <c r="F3084" i="1"/>
  <c r="F3083" i="1"/>
  <c r="F3082" i="1"/>
  <c r="F3081" i="1"/>
  <c r="F3080" i="1"/>
  <c r="F3078" i="1"/>
  <c r="F3077" i="1"/>
  <c r="F3076" i="1"/>
  <c r="F3075" i="1"/>
  <c r="F3074" i="1"/>
  <c r="F3073" i="1"/>
  <c r="F3072" i="1"/>
  <c r="F3070" i="1"/>
  <c r="F3069" i="1"/>
  <c r="F3068" i="1"/>
  <c r="F3067" i="1"/>
  <c r="F3066" i="1"/>
  <c r="F3065" i="1"/>
  <c r="F3064" i="1"/>
  <c r="F3062" i="1"/>
  <c r="F3061" i="1"/>
  <c r="F3060" i="1"/>
  <c r="F3059" i="1"/>
  <c r="F3058" i="1"/>
  <c r="F3057" i="1"/>
  <c r="F3056" i="1"/>
  <c r="F3054" i="1"/>
  <c r="F3053" i="1"/>
  <c r="F3052" i="1"/>
  <c r="F3051" i="1"/>
  <c r="F3050" i="1"/>
  <c r="F3049" i="1"/>
  <c r="F3048" i="1"/>
  <c r="F3046" i="1"/>
  <c r="F3045" i="1"/>
  <c r="F3044" i="1"/>
  <c r="F3043" i="1"/>
  <c r="F3042" i="1"/>
  <c r="F3041" i="1"/>
  <c r="F3040" i="1"/>
  <c r="F3038" i="1"/>
  <c r="F3037" i="1"/>
  <c r="F3036" i="1"/>
  <c r="F3035" i="1"/>
  <c r="F3034" i="1"/>
  <c r="F3033" i="1"/>
  <c r="F3032" i="1"/>
  <c r="F3030" i="1"/>
  <c r="F3029" i="1"/>
  <c r="F3028" i="1"/>
  <c r="F3027" i="1"/>
  <c r="F3026" i="1"/>
  <c r="F3025" i="1"/>
  <c r="F3024" i="1"/>
  <c r="F3022" i="1"/>
  <c r="F3021" i="1"/>
  <c r="F3020" i="1"/>
  <c r="F3019" i="1"/>
  <c r="F3018" i="1"/>
  <c r="F3017" i="1"/>
  <c r="F3016" i="1"/>
  <c r="F3014" i="1"/>
  <c r="F3013" i="1"/>
  <c r="F3012" i="1"/>
  <c r="F3011" i="1"/>
  <c r="F3010" i="1"/>
  <c r="F3009" i="1"/>
  <c r="F3008" i="1"/>
  <c r="F3006" i="1"/>
  <c r="F3005" i="1"/>
  <c r="F3004" i="1"/>
  <c r="F3003" i="1"/>
  <c r="F3002" i="1"/>
  <c r="F3001" i="1"/>
  <c r="F3000" i="1"/>
  <c r="F2998" i="1"/>
  <c r="F2997" i="1"/>
  <c r="F2996" i="1"/>
  <c r="F2995" i="1"/>
  <c r="F2994" i="1"/>
  <c r="F2993" i="1"/>
  <c r="F2992" i="1"/>
  <c r="F2990" i="1"/>
  <c r="F2989" i="1"/>
  <c r="F2988" i="1"/>
  <c r="F2987" i="1"/>
  <c r="F2986" i="1"/>
  <c r="F2985" i="1"/>
  <c r="F2984" i="1"/>
  <c r="F2982" i="1"/>
  <c r="F2981" i="1"/>
  <c r="F2980" i="1"/>
  <c r="F2979" i="1"/>
  <c r="F2978" i="1"/>
  <c r="F2977" i="1"/>
  <c r="F2976" i="1"/>
  <c r="F2974" i="1"/>
  <c r="F2973" i="1"/>
  <c r="F2972" i="1"/>
  <c r="F2971" i="1"/>
  <c r="F2970" i="1"/>
  <c r="F2969" i="1"/>
  <c r="F2968" i="1"/>
  <c r="F2966" i="1"/>
  <c r="F2965" i="1"/>
  <c r="F2964" i="1"/>
  <c r="F2963" i="1"/>
  <c r="F2962" i="1"/>
  <c r="F2961" i="1"/>
  <c r="F2960" i="1"/>
  <c r="F2958" i="1"/>
  <c r="F2957" i="1"/>
  <c r="F2956" i="1"/>
  <c r="F2955" i="1"/>
  <c r="F2954" i="1"/>
  <c r="F2953" i="1"/>
  <c r="F2952" i="1"/>
  <c r="F2950" i="1"/>
  <c r="F2949" i="1"/>
  <c r="F2948" i="1"/>
  <c r="F2947" i="1"/>
  <c r="F2946" i="1"/>
  <c r="F2945" i="1"/>
  <c r="F2944" i="1"/>
  <c r="F2942" i="1"/>
  <c r="F2941" i="1"/>
  <c r="F2940" i="1"/>
  <c r="F2939" i="1"/>
  <c r="F2938" i="1"/>
  <c r="F2937" i="1"/>
  <c r="F2936" i="1"/>
  <c r="F2934" i="1"/>
  <c r="F2933" i="1"/>
  <c r="F2932" i="1"/>
  <c r="F2931" i="1"/>
  <c r="F2930" i="1"/>
  <c r="F2929" i="1"/>
  <c r="F2928" i="1"/>
  <c r="F2926" i="1"/>
  <c r="F2925" i="1"/>
  <c r="F2924" i="1"/>
  <c r="F2923" i="1"/>
  <c r="F2922" i="1"/>
  <c r="F2921" i="1"/>
  <c r="F2920" i="1"/>
  <c r="F2918" i="1"/>
  <c r="F2917" i="1"/>
  <c r="F2916" i="1"/>
  <c r="F2915" i="1"/>
  <c r="F2914" i="1"/>
  <c r="F2913" i="1"/>
  <c r="F2912" i="1"/>
  <c r="F2910" i="1"/>
  <c r="F2909" i="1"/>
  <c r="F2908" i="1"/>
  <c r="F2907" i="1"/>
  <c r="F2906" i="1"/>
  <c r="F2905" i="1"/>
  <c r="F2904" i="1"/>
  <c r="F2902" i="1"/>
  <c r="F2901" i="1"/>
  <c r="F2900" i="1"/>
  <c r="F2899" i="1"/>
  <c r="F2898" i="1"/>
  <c r="F2897" i="1"/>
  <c r="F2896" i="1"/>
  <c r="F2894" i="1"/>
  <c r="F2893" i="1"/>
  <c r="F2892" i="1"/>
  <c r="F2891" i="1"/>
  <c r="F2890" i="1"/>
  <c r="F2889" i="1"/>
  <c r="F2888" i="1"/>
  <c r="F2886" i="1"/>
  <c r="F2885" i="1"/>
  <c r="F2884" i="1"/>
  <c r="F2883" i="1"/>
  <c r="F2882" i="1"/>
  <c r="F2881" i="1"/>
  <c r="F2880" i="1"/>
  <c r="F2878" i="1"/>
  <c r="F2877" i="1"/>
  <c r="F2876" i="1"/>
  <c r="F2875" i="1"/>
  <c r="F2874" i="1"/>
  <c r="F2873" i="1"/>
  <c r="F2872" i="1"/>
  <c r="F2870" i="1"/>
  <c r="F2869" i="1"/>
  <c r="F2868" i="1"/>
  <c r="F2867" i="1"/>
  <c r="F2866" i="1"/>
  <c r="F2865" i="1"/>
  <c r="F2864" i="1"/>
  <c r="F2862" i="1"/>
  <c r="F2861" i="1"/>
  <c r="F2860" i="1"/>
  <c r="F2859" i="1"/>
  <c r="F2858" i="1"/>
  <c r="F2857" i="1"/>
  <c r="F2856" i="1"/>
  <c r="F2854" i="1"/>
  <c r="F2853" i="1"/>
  <c r="F2852" i="1"/>
  <c r="F2851" i="1"/>
  <c r="F2850" i="1"/>
  <c r="F2849" i="1"/>
  <c r="F2848" i="1"/>
  <c r="F2846" i="1"/>
  <c r="F2845" i="1"/>
  <c r="F2844" i="1"/>
  <c r="F2843" i="1"/>
  <c r="F2842" i="1"/>
  <c r="F2841" i="1"/>
  <c r="F2840" i="1"/>
  <c r="F2838" i="1"/>
  <c r="F2837" i="1"/>
  <c r="F2836" i="1"/>
  <c r="F2835" i="1"/>
  <c r="F2834" i="1"/>
  <c r="F2833" i="1"/>
  <c r="F2832" i="1"/>
  <c r="F2830" i="1"/>
  <c r="F2829" i="1"/>
  <c r="F2828" i="1"/>
  <c r="F2827" i="1"/>
  <c r="F2826" i="1"/>
  <c r="F2825" i="1"/>
  <c r="F2824" i="1"/>
  <c r="F2822" i="1"/>
  <c r="F2821" i="1"/>
  <c r="F2820" i="1"/>
  <c r="F2819" i="1"/>
  <c r="F2818" i="1"/>
  <c r="F2817" i="1"/>
  <c r="F2816" i="1"/>
  <c r="F2814" i="1"/>
  <c r="F2813" i="1"/>
  <c r="F2812" i="1"/>
  <c r="F2811" i="1"/>
  <c r="F2810" i="1"/>
  <c r="F2809" i="1"/>
  <c r="F2808" i="1"/>
  <c r="F2806" i="1"/>
  <c r="F2805" i="1"/>
  <c r="F2804" i="1"/>
  <c r="F2803" i="1"/>
  <c r="F2802" i="1"/>
  <c r="F2801" i="1"/>
  <c r="F2800" i="1"/>
  <c r="F2798" i="1"/>
  <c r="F2797" i="1"/>
  <c r="F2796" i="1"/>
  <c r="F2795" i="1"/>
  <c r="F2794" i="1"/>
  <c r="F2793" i="1"/>
  <c r="F2792" i="1"/>
  <c r="F2790" i="1"/>
  <c r="F2789" i="1"/>
  <c r="F2788" i="1"/>
  <c r="F2787" i="1"/>
  <c r="F2786" i="1"/>
  <c r="F2785" i="1"/>
  <c r="F2784" i="1"/>
  <c r="F2782" i="1"/>
  <c r="F2781" i="1"/>
  <c r="F2780" i="1"/>
  <c r="F2779" i="1"/>
  <c r="F2778" i="1"/>
  <c r="F2777" i="1"/>
  <c r="F2776" i="1"/>
  <c r="F2774" i="1"/>
  <c r="F2773" i="1"/>
  <c r="F2772" i="1"/>
  <c r="F2771" i="1"/>
  <c r="F2770" i="1"/>
  <c r="F2769" i="1"/>
  <c r="F2768" i="1"/>
  <c r="F2766" i="1"/>
  <c r="F2765" i="1"/>
  <c r="F2764" i="1"/>
  <c r="F2763" i="1"/>
  <c r="F2762" i="1"/>
  <c r="F2761" i="1"/>
  <c r="F2760" i="1"/>
  <c r="F2758" i="1"/>
  <c r="F2757" i="1"/>
  <c r="F2756" i="1"/>
  <c r="F2755" i="1"/>
  <c r="F2754" i="1"/>
  <c r="F2753" i="1"/>
  <c r="F2752" i="1"/>
  <c r="F2750" i="1"/>
  <c r="F2749" i="1"/>
  <c r="F2748" i="1"/>
  <c r="F2747" i="1"/>
  <c r="F2746" i="1"/>
  <c r="F2745" i="1"/>
  <c r="F2744" i="1"/>
  <c r="F2742" i="1"/>
  <c r="F2741" i="1"/>
  <c r="F2740" i="1"/>
  <c r="F2739" i="1"/>
  <c r="F2738" i="1"/>
  <c r="F2737" i="1"/>
  <c r="F2736" i="1"/>
  <c r="F2734" i="1"/>
  <c r="F2733" i="1"/>
  <c r="F2732" i="1"/>
  <c r="F2731" i="1"/>
  <c r="F2730" i="1"/>
  <c r="F2729" i="1"/>
  <c r="F2728" i="1"/>
  <c r="F2726" i="1"/>
  <c r="F2725" i="1"/>
  <c r="F2724" i="1"/>
  <c r="F2723" i="1"/>
  <c r="F2722" i="1"/>
  <c r="F2721" i="1"/>
  <c r="F2720" i="1"/>
  <c r="F2718" i="1"/>
  <c r="F2717" i="1"/>
  <c r="F2716" i="1"/>
  <c r="F2715" i="1"/>
  <c r="F2714" i="1"/>
  <c r="F2713" i="1"/>
  <c r="F2712" i="1"/>
  <c r="F2710" i="1"/>
  <c r="F2709" i="1"/>
  <c r="F2708" i="1"/>
  <c r="F2707" i="1"/>
  <c r="F2706" i="1"/>
  <c r="F2705" i="1"/>
  <c r="F2704" i="1"/>
  <c r="F2702" i="1"/>
  <c r="F2701" i="1"/>
  <c r="F2700" i="1"/>
  <c r="F2699" i="1"/>
  <c r="F2698" i="1"/>
  <c r="F2697" i="1"/>
  <c r="F2696" i="1"/>
  <c r="F2694" i="1"/>
  <c r="F2693" i="1"/>
  <c r="F2692" i="1"/>
  <c r="F2691" i="1"/>
  <c r="F2690" i="1"/>
  <c r="F2689" i="1"/>
  <c r="F2688" i="1"/>
  <c r="F2686" i="1"/>
  <c r="F2685" i="1"/>
  <c r="F2684" i="1"/>
  <c r="F2683" i="1"/>
  <c r="F2682" i="1"/>
  <c r="F2681" i="1"/>
  <c r="F2680" i="1"/>
  <c r="F2678" i="1"/>
  <c r="F2677" i="1"/>
  <c r="F2676" i="1"/>
  <c r="F2675" i="1"/>
  <c r="F2674" i="1"/>
  <c r="F2673" i="1"/>
  <c r="F2672" i="1"/>
  <c r="F2670" i="1"/>
  <c r="F2669" i="1"/>
  <c r="F2668" i="1"/>
  <c r="F2667" i="1"/>
  <c r="F2666" i="1"/>
  <c r="F2665" i="1"/>
  <c r="F2664" i="1"/>
  <c r="F2662" i="1"/>
  <c r="F2661" i="1"/>
  <c r="F2660" i="1"/>
  <c r="F2659" i="1"/>
  <c r="F2658" i="1"/>
  <c r="F2657" i="1"/>
  <c r="F2656" i="1"/>
  <c r="F2654" i="1"/>
  <c r="F2653" i="1"/>
  <c r="F2652" i="1"/>
  <c r="F2651" i="1"/>
  <c r="F2650" i="1"/>
  <c r="F2649" i="1"/>
  <c r="F2648" i="1"/>
  <c r="F2646" i="1"/>
  <c r="F2645" i="1"/>
  <c r="F2644" i="1"/>
  <c r="F2643" i="1"/>
  <c r="F2642" i="1"/>
  <c r="F2641" i="1"/>
  <c r="F2640" i="1"/>
  <c r="F2638" i="1"/>
  <c r="F2637" i="1"/>
  <c r="F2636" i="1"/>
  <c r="F2635" i="1"/>
  <c r="F2634" i="1"/>
  <c r="F2633" i="1"/>
  <c r="F2632" i="1"/>
  <c r="F2630" i="1"/>
  <c r="F2629" i="1"/>
  <c r="F2628" i="1"/>
  <c r="F2627" i="1"/>
  <c r="F2626" i="1"/>
  <c r="F2625" i="1"/>
  <c r="F2624" i="1"/>
  <c r="F2611" i="1"/>
  <c r="F2610" i="1"/>
  <c r="F2609" i="1"/>
  <c r="F2608" i="1"/>
  <c r="F2607" i="1"/>
  <c r="F2606" i="1"/>
  <c r="F2605" i="1"/>
  <c r="F2603" i="1"/>
  <c r="F2602" i="1"/>
  <c r="F2601" i="1"/>
  <c r="F2600" i="1"/>
  <c r="F2599" i="1"/>
  <c r="F2598" i="1"/>
  <c r="F2597" i="1"/>
  <c r="F2558" i="1"/>
  <c r="F2557" i="1"/>
  <c r="F2556" i="1"/>
  <c r="F2555" i="1"/>
  <c r="F2554" i="1"/>
  <c r="F2553" i="1"/>
  <c r="F2552" i="1"/>
  <c r="F2550" i="1"/>
  <c r="F2549" i="1"/>
  <c r="F2548" i="1"/>
  <c r="F2547" i="1"/>
  <c r="F2546" i="1"/>
  <c r="F2545" i="1"/>
  <c r="F2544" i="1"/>
  <c r="F2532" i="1"/>
  <c r="F2531" i="1"/>
  <c r="F2530" i="1"/>
  <c r="F2529" i="1"/>
  <c r="F2528" i="1"/>
  <c r="F2527" i="1"/>
  <c r="F2526" i="1"/>
  <c r="F2524" i="1"/>
  <c r="F2523" i="1"/>
  <c r="F2522" i="1"/>
  <c r="F2521" i="1"/>
  <c r="F2520" i="1"/>
  <c r="F2519" i="1"/>
  <c r="F2518" i="1"/>
  <c r="F2516" i="1"/>
  <c r="F2515" i="1"/>
  <c r="F2514" i="1"/>
  <c r="F2513" i="1"/>
  <c r="F2512" i="1"/>
  <c r="F2511" i="1"/>
  <c r="F2510" i="1"/>
  <c r="F2508" i="1"/>
  <c r="F2507" i="1"/>
  <c r="F2506" i="1"/>
  <c r="F2505" i="1"/>
  <c r="F2504" i="1"/>
  <c r="F2503" i="1"/>
  <c r="F2502" i="1"/>
  <c r="F2500" i="1"/>
  <c r="F2499" i="1"/>
  <c r="F2498" i="1"/>
  <c r="F2497" i="1"/>
  <c r="F2496" i="1"/>
  <c r="F2495" i="1"/>
  <c r="F2494" i="1"/>
  <c r="F2492" i="1"/>
  <c r="F2491" i="1"/>
  <c r="F2490" i="1"/>
  <c r="F2489" i="1"/>
  <c r="F2488" i="1"/>
  <c r="F2487" i="1"/>
  <c r="F2486" i="1"/>
  <c r="F2484" i="1"/>
  <c r="F2483" i="1"/>
  <c r="F2482" i="1"/>
  <c r="F2481" i="1"/>
  <c r="F2480" i="1"/>
  <c r="F2479" i="1"/>
  <c r="F2478" i="1"/>
  <c r="F2476" i="1"/>
  <c r="F2475" i="1"/>
  <c r="F2474" i="1"/>
  <c r="F2473" i="1"/>
  <c r="F2472" i="1"/>
  <c r="F2471" i="1"/>
  <c r="F2470" i="1"/>
  <c r="F2449" i="1"/>
  <c r="F2448" i="1"/>
  <c r="F2447" i="1"/>
  <c r="F2446" i="1"/>
  <c r="F2445" i="1"/>
  <c r="F2444" i="1"/>
  <c r="F2443" i="1"/>
  <c r="F2441" i="1"/>
  <c r="F2440" i="1"/>
  <c r="F2439" i="1"/>
  <c r="F2438" i="1"/>
  <c r="F2437" i="1"/>
  <c r="F2436" i="1"/>
  <c r="F2435" i="1"/>
  <c r="F2433" i="1"/>
  <c r="F2432" i="1"/>
  <c r="F2431" i="1"/>
  <c r="F2430" i="1"/>
  <c r="F2429" i="1"/>
  <c r="F2428" i="1"/>
  <c r="F2427" i="1"/>
  <c r="F2425" i="1"/>
  <c r="F2424" i="1"/>
  <c r="F2423" i="1"/>
  <c r="F2422" i="1"/>
  <c r="F2421" i="1"/>
  <c r="F2420" i="1"/>
  <c r="F2419" i="1"/>
  <c r="F2417" i="1"/>
  <c r="F2416" i="1"/>
  <c r="F2415" i="1"/>
  <c r="F2414" i="1"/>
  <c r="F2413" i="1"/>
  <c r="F2412" i="1"/>
  <c r="F2411" i="1"/>
  <c r="F2409" i="1"/>
  <c r="F2408" i="1"/>
  <c r="F2407" i="1"/>
  <c r="F2406" i="1"/>
  <c r="F2405" i="1"/>
  <c r="F2404" i="1"/>
  <c r="F2403" i="1"/>
  <c r="F2391" i="1"/>
  <c r="F2390" i="1"/>
  <c r="F2389" i="1"/>
  <c r="F2388" i="1"/>
  <c r="F2387" i="1"/>
  <c r="F2386" i="1"/>
  <c r="F2385" i="1"/>
  <c r="F2383" i="1"/>
  <c r="F2382" i="1"/>
  <c r="F2381" i="1"/>
  <c r="F2380" i="1"/>
  <c r="F2379" i="1"/>
  <c r="F2378" i="1"/>
  <c r="F2377" i="1"/>
  <c r="F2375" i="1"/>
  <c r="F2374" i="1"/>
  <c r="F2373" i="1"/>
  <c r="F2372" i="1"/>
  <c r="F2371" i="1"/>
  <c r="F2370" i="1"/>
  <c r="F2369" i="1"/>
  <c r="F2367" i="1"/>
  <c r="F2366" i="1"/>
  <c r="F2365" i="1"/>
  <c r="F2364" i="1"/>
  <c r="F2363" i="1"/>
  <c r="F2362" i="1"/>
  <c r="F2361" i="1"/>
  <c r="F2359" i="1"/>
  <c r="F2358" i="1"/>
  <c r="F2357" i="1"/>
  <c r="F2356" i="1"/>
  <c r="F2355" i="1"/>
  <c r="F2354" i="1"/>
  <c r="F2353" i="1"/>
  <c r="F2351" i="1"/>
  <c r="F2350" i="1"/>
  <c r="F2349" i="1"/>
  <c r="F2348" i="1"/>
  <c r="F2347" i="1"/>
  <c r="F2346" i="1"/>
  <c r="F2345" i="1"/>
  <c r="F2343" i="1"/>
  <c r="F2342" i="1"/>
  <c r="F2341" i="1"/>
  <c r="F2340" i="1"/>
  <c r="F2339" i="1"/>
  <c r="F2338" i="1"/>
  <c r="F2337" i="1"/>
  <c r="F2335" i="1"/>
  <c r="F2334" i="1"/>
  <c r="F2333" i="1"/>
  <c r="F2332" i="1"/>
  <c r="F2331" i="1"/>
  <c r="F2330" i="1"/>
  <c r="F2329" i="1"/>
  <c r="F2327" i="1"/>
  <c r="F2326" i="1"/>
  <c r="F2325" i="1"/>
  <c r="F2324" i="1"/>
  <c r="F2323" i="1"/>
  <c r="F2322" i="1"/>
  <c r="F2321" i="1"/>
  <c r="F2319" i="1"/>
  <c r="F2318" i="1"/>
  <c r="F2317" i="1"/>
  <c r="F2316" i="1"/>
  <c r="F2315" i="1"/>
  <c r="F2314" i="1"/>
  <c r="F2313" i="1"/>
  <c r="F2311" i="1"/>
  <c r="F2310" i="1"/>
  <c r="F2309" i="1"/>
  <c r="F2308" i="1"/>
  <c r="F2307" i="1"/>
  <c r="F2306" i="1"/>
  <c r="F2305" i="1"/>
  <c r="F2303" i="1"/>
  <c r="F2302" i="1"/>
  <c r="F2301" i="1"/>
  <c r="F2300" i="1"/>
  <c r="F2299" i="1"/>
  <c r="F2298" i="1"/>
  <c r="F2297" i="1"/>
  <c r="F2276" i="1"/>
  <c r="F2275" i="1"/>
  <c r="F2274" i="1"/>
  <c r="F2273" i="1"/>
  <c r="F2272" i="1"/>
  <c r="F2271" i="1"/>
  <c r="F2270" i="1"/>
  <c r="F2268" i="1"/>
  <c r="F2267" i="1"/>
  <c r="F2266" i="1"/>
  <c r="F2265" i="1"/>
  <c r="F2264" i="1"/>
  <c r="F2263" i="1"/>
  <c r="F2262" i="1"/>
  <c r="F2260" i="1"/>
  <c r="F2259" i="1"/>
  <c r="F2258" i="1"/>
  <c r="F2257" i="1"/>
  <c r="F2256" i="1"/>
  <c r="F2255" i="1"/>
  <c r="F2254" i="1"/>
  <c r="F2252" i="1"/>
  <c r="F2251" i="1"/>
  <c r="F2250" i="1"/>
  <c r="F2249" i="1"/>
  <c r="F2248" i="1"/>
  <c r="F2247" i="1"/>
  <c r="F2246" i="1"/>
  <c r="F2244" i="1"/>
  <c r="F2243" i="1"/>
  <c r="F2242" i="1"/>
  <c r="F2241" i="1"/>
  <c r="F2240" i="1"/>
  <c r="F2239" i="1"/>
  <c r="F2238" i="1"/>
  <c r="F2236" i="1"/>
  <c r="F2235" i="1"/>
  <c r="F2234" i="1"/>
  <c r="F2233" i="1"/>
  <c r="F2232" i="1"/>
  <c r="F2231" i="1"/>
  <c r="F2230" i="1"/>
  <c r="F2228" i="1"/>
  <c r="F2227" i="1"/>
  <c r="F2226" i="1"/>
  <c r="F2225" i="1"/>
  <c r="F2224" i="1"/>
  <c r="F2223" i="1"/>
  <c r="F2222" i="1"/>
  <c r="F2220" i="1"/>
  <c r="F2219" i="1"/>
  <c r="F2218" i="1"/>
  <c r="F2217" i="1"/>
  <c r="F2216" i="1"/>
  <c r="F2215" i="1"/>
  <c r="F2214" i="1"/>
  <c r="F2212" i="1"/>
  <c r="F2211" i="1"/>
  <c r="F2210" i="1"/>
  <c r="F2209" i="1"/>
  <c r="F2208" i="1"/>
  <c r="F2207" i="1"/>
  <c r="F2206" i="1"/>
  <c r="F2194" i="1"/>
  <c r="F2193" i="1"/>
  <c r="F2192" i="1"/>
  <c r="F2191" i="1"/>
  <c r="F2190" i="1"/>
  <c r="F2189" i="1"/>
  <c r="F2188" i="1"/>
  <c r="F2186" i="1"/>
  <c r="F2185" i="1"/>
  <c r="F2184" i="1"/>
  <c r="F2183" i="1"/>
  <c r="F2182" i="1"/>
  <c r="F2181" i="1"/>
  <c r="F2180" i="1"/>
  <c r="F2178" i="1"/>
  <c r="F2177" i="1"/>
  <c r="F2176" i="1"/>
  <c r="F2175" i="1"/>
  <c r="F2174" i="1"/>
  <c r="F2173" i="1"/>
  <c r="F2172" i="1"/>
  <c r="F2170" i="1"/>
  <c r="F2169" i="1"/>
  <c r="F2168" i="1"/>
  <c r="F2167" i="1"/>
  <c r="F2166" i="1"/>
  <c r="F2165" i="1"/>
  <c r="F2164" i="1"/>
  <c r="F2135" i="1"/>
  <c r="F2134" i="1"/>
  <c r="F2133" i="1"/>
  <c r="F2132" i="1"/>
  <c r="F2131" i="1"/>
  <c r="F2130" i="1"/>
  <c r="F2129" i="1"/>
  <c r="F2127" i="1"/>
  <c r="F2126" i="1"/>
  <c r="F2125" i="1"/>
  <c r="F2124" i="1"/>
  <c r="F2123" i="1"/>
  <c r="F2122" i="1"/>
  <c r="F2121" i="1"/>
  <c r="F2119" i="1"/>
  <c r="F2118" i="1"/>
  <c r="F2117" i="1"/>
  <c r="F2116" i="1"/>
  <c r="F2115" i="1"/>
  <c r="F2114" i="1"/>
  <c r="F2113" i="1"/>
  <c r="F2111" i="1"/>
  <c r="F2110" i="1"/>
  <c r="F2109" i="1"/>
  <c r="F2108" i="1"/>
  <c r="F2107" i="1"/>
  <c r="F2106" i="1"/>
  <c r="F2105" i="1"/>
  <c r="F2103" i="1"/>
  <c r="F2102" i="1"/>
  <c r="F2101" i="1"/>
  <c r="F2100" i="1"/>
  <c r="F2099" i="1"/>
  <c r="F2098" i="1"/>
  <c r="F2097" i="1"/>
  <c r="F2095" i="1"/>
  <c r="F2094" i="1"/>
  <c r="F2093" i="1"/>
  <c r="F2092" i="1"/>
  <c r="F2091" i="1"/>
  <c r="F2090" i="1"/>
  <c r="F2089" i="1"/>
  <c r="F2087" i="1"/>
  <c r="F2086" i="1"/>
  <c r="F2085" i="1"/>
  <c r="F2084" i="1"/>
  <c r="F2083" i="1"/>
  <c r="F2082" i="1"/>
  <c r="F2081" i="1"/>
  <c r="F2079" i="1"/>
  <c r="F2078" i="1"/>
  <c r="F2077" i="1"/>
  <c r="F2076" i="1"/>
  <c r="F2075" i="1"/>
  <c r="F2074" i="1"/>
  <c r="F2073" i="1"/>
  <c r="F2071" i="1"/>
  <c r="F2070" i="1"/>
  <c r="F2069" i="1"/>
  <c r="F2068" i="1"/>
  <c r="F2067" i="1"/>
  <c r="F2066" i="1"/>
  <c r="F2065" i="1"/>
  <c r="F2063" i="1"/>
  <c r="F2062" i="1"/>
  <c r="F2061" i="1"/>
  <c r="F2060" i="1"/>
  <c r="F2059" i="1"/>
  <c r="F2058" i="1"/>
  <c r="F2057" i="1"/>
  <c r="F2055" i="1"/>
  <c r="F2054" i="1"/>
  <c r="F2053" i="1"/>
  <c r="F2052" i="1"/>
  <c r="F2051" i="1"/>
  <c r="F2050" i="1"/>
  <c r="F2049" i="1"/>
  <c r="F2047" i="1"/>
  <c r="F2046" i="1"/>
  <c r="F2045" i="1"/>
  <c r="F2044" i="1"/>
  <c r="F2043" i="1"/>
  <c r="F2042" i="1"/>
  <c r="F2041" i="1"/>
  <c r="F2039" i="1"/>
  <c r="F2038" i="1"/>
  <c r="F2037" i="1"/>
  <c r="F2036" i="1"/>
  <c r="F2035" i="1"/>
  <c r="F2034" i="1"/>
  <c r="F2033" i="1"/>
  <c r="F2031" i="1"/>
  <c r="F2030" i="1"/>
  <c r="F2029" i="1"/>
  <c r="F2028" i="1"/>
  <c r="F2027" i="1"/>
  <c r="F2026" i="1"/>
  <c r="F2025" i="1"/>
  <c r="F2023" i="1"/>
  <c r="F2022" i="1"/>
  <c r="F2021" i="1"/>
  <c r="F2020" i="1"/>
  <c r="F2019" i="1"/>
  <c r="F2018" i="1"/>
  <c r="F2017" i="1"/>
  <c r="F2015" i="1"/>
  <c r="F2014" i="1"/>
  <c r="F2013" i="1"/>
  <c r="F2012" i="1"/>
  <c r="F2011" i="1"/>
  <c r="F2010" i="1"/>
  <c r="F2009" i="1"/>
  <c r="F2007" i="1"/>
  <c r="F2006" i="1"/>
  <c r="F2005" i="1"/>
  <c r="F2004" i="1"/>
  <c r="F2003" i="1"/>
  <c r="F2002" i="1"/>
  <c r="F2001" i="1"/>
  <c r="F1999" i="1"/>
  <c r="F1998" i="1"/>
  <c r="F1997" i="1"/>
  <c r="F1996" i="1"/>
  <c r="F1995" i="1"/>
  <c r="F1994" i="1"/>
  <c r="F1993" i="1"/>
  <c r="F1991" i="1"/>
  <c r="F1990" i="1"/>
  <c r="F1989" i="1"/>
  <c r="F1988" i="1"/>
  <c r="F1987" i="1"/>
  <c r="F1986" i="1"/>
  <c r="F1985" i="1"/>
  <c r="F1983" i="1"/>
  <c r="F1982" i="1"/>
  <c r="F1981" i="1"/>
  <c r="F1980" i="1"/>
  <c r="F1979" i="1"/>
  <c r="F1978" i="1"/>
  <c r="F1977" i="1"/>
  <c r="F1975" i="1"/>
  <c r="F1974" i="1"/>
  <c r="F1973" i="1"/>
  <c r="F1972" i="1"/>
  <c r="F1971" i="1"/>
  <c r="F1970" i="1"/>
  <c r="F1969" i="1"/>
  <c r="F1967" i="1"/>
  <c r="F1966" i="1"/>
  <c r="F1965" i="1"/>
  <c r="F1964" i="1"/>
  <c r="F1963" i="1"/>
  <c r="F1962" i="1"/>
  <c r="F1961" i="1"/>
  <c r="F1959" i="1"/>
  <c r="F1958" i="1"/>
  <c r="F1957" i="1"/>
  <c r="F1956" i="1"/>
  <c r="F1955" i="1"/>
  <c r="F1954" i="1"/>
  <c r="F1953" i="1"/>
  <c r="F1951" i="1"/>
  <c r="F1950" i="1"/>
  <c r="F1949" i="1"/>
  <c r="F1948" i="1"/>
  <c r="F1947" i="1"/>
  <c r="F1946" i="1"/>
  <c r="F1945" i="1"/>
  <c r="F1943" i="1"/>
  <c r="F1942" i="1"/>
  <c r="F1941" i="1"/>
  <c r="F1940" i="1"/>
  <c r="F1939" i="1"/>
  <c r="F1938" i="1"/>
  <c r="F1937" i="1"/>
  <c r="F1935" i="1"/>
  <c r="F1934" i="1"/>
  <c r="F1933" i="1"/>
  <c r="F1932" i="1"/>
  <c r="F1931" i="1"/>
  <c r="F1930" i="1"/>
  <c r="F1929" i="1"/>
  <c r="F1927" i="1"/>
  <c r="F1926" i="1"/>
  <c r="F1925" i="1"/>
  <c r="F1924" i="1"/>
  <c r="F1923" i="1"/>
  <c r="F1922" i="1"/>
  <c r="F1921" i="1"/>
  <c r="F1919" i="1"/>
  <c r="F1918" i="1"/>
  <c r="F1917" i="1"/>
  <c r="F1916" i="1"/>
  <c r="F1915" i="1"/>
  <c r="F1914" i="1"/>
  <c r="F1913" i="1"/>
  <c r="F1911" i="1"/>
  <c r="F1910" i="1"/>
  <c r="F1909" i="1"/>
  <c r="F1908" i="1"/>
  <c r="F1907" i="1"/>
  <c r="F1906" i="1"/>
  <c r="F1905" i="1"/>
  <c r="F1903" i="1"/>
  <c r="F1902" i="1"/>
  <c r="F1901" i="1"/>
  <c r="F1900" i="1"/>
  <c r="F1899" i="1"/>
  <c r="F1898" i="1"/>
  <c r="F1897" i="1"/>
  <c r="F1895" i="1"/>
  <c r="F1894" i="1"/>
  <c r="F1893" i="1"/>
  <c r="F1892" i="1"/>
  <c r="F1891" i="1"/>
  <c r="F1890" i="1"/>
  <c r="F1889" i="1"/>
  <c r="F1887" i="1"/>
  <c r="F1886" i="1"/>
  <c r="F1885" i="1"/>
  <c r="F1884" i="1"/>
  <c r="F1883" i="1"/>
  <c r="F1882" i="1"/>
  <c r="F1881" i="1"/>
  <c r="F1879" i="1"/>
  <c r="F1878" i="1"/>
  <c r="F1877" i="1"/>
  <c r="F1876" i="1"/>
  <c r="F1875" i="1"/>
  <c r="F1874" i="1"/>
  <c r="F1873" i="1"/>
  <c r="F1851" i="1"/>
  <c r="F1850" i="1"/>
  <c r="F1849" i="1"/>
  <c r="F1848" i="1"/>
  <c r="F1847" i="1"/>
  <c r="F1846" i="1"/>
  <c r="F1845" i="1"/>
  <c r="F1834" i="1"/>
  <c r="F1833" i="1"/>
  <c r="F1832" i="1"/>
  <c r="F1831" i="1"/>
  <c r="F1830" i="1"/>
  <c r="F1829" i="1"/>
  <c r="F1828" i="1"/>
  <c r="F1826" i="1"/>
  <c r="F1825" i="1"/>
  <c r="F1824" i="1"/>
  <c r="F1823" i="1"/>
  <c r="F1822" i="1"/>
  <c r="F1821" i="1"/>
  <c r="F1820" i="1"/>
  <c r="F1818" i="1"/>
  <c r="F1817" i="1"/>
  <c r="F1816" i="1"/>
  <c r="F1815" i="1"/>
  <c r="F1814" i="1"/>
  <c r="F1813" i="1"/>
  <c r="F1812" i="1"/>
  <c r="F1810" i="1"/>
  <c r="F1809" i="1"/>
  <c r="F1808" i="1"/>
  <c r="F1807" i="1"/>
  <c r="F1806" i="1"/>
  <c r="F1805" i="1"/>
  <c r="F1804" i="1"/>
  <c r="F1802" i="1"/>
  <c r="F1801" i="1"/>
  <c r="F1800" i="1"/>
  <c r="F1799" i="1"/>
  <c r="F1798" i="1"/>
  <c r="F1797" i="1"/>
  <c r="F1796" i="1"/>
  <c r="F1794" i="1"/>
  <c r="F1793" i="1"/>
  <c r="F1792" i="1"/>
  <c r="F1791" i="1"/>
  <c r="F1790" i="1"/>
  <c r="F1789" i="1"/>
  <c r="F1788" i="1"/>
  <c r="F1786" i="1"/>
  <c r="F1785" i="1"/>
  <c r="F1784" i="1"/>
  <c r="F1783" i="1"/>
  <c r="F1782" i="1"/>
  <c r="F1781" i="1"/>
  <c r="F1780" i="1"/>
  <c r="F1778" i="1"/>
  <c r="F1777" i="1"/>
  <c r="F1776" i="1"/>
  <c r="F1775" i="1"/>
  <c r="F1774" i="1"/>
  <c r="F1773" i="1"/>
  <c r="F1772" i="1"/>
  <c r="F1770" i="1"/>
  <c r="F1769" i="1"/>
  <c r="F1768" i="1"/>
  <c r="F1767" i="1"/>
  <c r="F1766" i="1"/>
  <c r="F1765" i="1"/>
  <c r="F1764" i="1"/>
  <c r="F1762" i="1"/>
  <c r="F1761" i="1"/>
  <c r="F1760" i="1"/>
  <c r="F1759" i="1"/>
  <c r="F1758" i="1"/>
  <c r="F1757" i="1"/>
  <c r="F1756" i="1"/>
  <c r="F1754" i="1"/>
  <c r="F1753" i="1"/>
  <c r="F1752" i="1"/>
  <c r="F1751" i="1"/>
  <c r="F1750" i="1"/>
  <c r="F1749" i="1"/>
  <c r="F1748" i="1"/>
  <c r="F1746" i="1"/>
  <c r="F1745" i="1"/>
  <c r="F1744" i="1"/>
  <c r="F1743" i="1"/>
  <c r="F1742" i="1"/>
  <c r="F1741" i="1"/>
  <c r="F1740" i="1"/>
  <c r="F1738" i="1"/>
  <c r="F1737" i="1"/>
  <c r="F1736" i="1"/>
  <c r="F1735" i="1"/>
  <c r="F1734" i="1"/>
  <c r="F1733" i="1"/>
  <c r="F1732" i="1"/>
  <c r="F1728" i="1"/>
  <c r="F1727" i="1"/>
  <c r="F1726" i="1"/>
  <c r="F1725" i="1"/>
  <c r="F1724" i="1"/>
  <c r="F1723" i="1"/>
  <c r="F1722" i="1"/>
  <c r="F1719" i="1"/>
  <c r="F1718" i="1"/>
  <c r="F1717" i="1"/>
  <c r="F1716" i="1"/>
  <c r="F1715" i="1"/>
  <c r="F1714" i="1"/>
  <c r="F1713" i="1"/>
  <c r="F1702" i="1"/>
  <c r="F1701" i="1"/>
  <c r="F1700" i="1"/>
  <c r="F1699" i="1"/>
  <c r="F1698" i="1"/>
  <c r="F1697" i="1"/>
  <c r="F1696" i="1"/>
  <c r="F1694" i="1"/>
  <c r="F1693" i="1"/>
  <c r="F1692" i="1"/>
  <c r="F1691" i="1"/>
  <c r="F1690" i="1"/>
  <c r="F1689" i="1"/>
  <c r="F1688" i="1"/>
  <c r="F1686" i="1"/>
  <c r="F1685" i="1"/>
  <c r="F1684" i="1"/>
  <c r="F1683" i="1"/>
  <c r="F1682" i="1"/>
  <c r="F1681" i="1"/>
  <c r="F1680" i="1"/>
  <c r="F1678" i="1"/>
  <c r="F1677" i="1"/>
  <c r="F1676" i="1"/>
  <c r="F1675" i="1"/>
  <c r="F1674" i="1"/>
  <c r="F1673" i="1"/>
  <c r="F1672" i="1"/>
  <c r="F1670" i="1"/>
  <c r="F1669" i="1"/>
  <c r="F1668" i="1"/>
  <c r="F1667" i="1"/>
  <c r="F1666" i="1"/>
  <c r="F1665" i="1"/>
  <c r="F1664" i="1"/>
  <c r="F1643" i="1"/>
  <c r="F1642" i="1"/>
  <c r="F1641" i="1"/>
  <c r="F1640" i="1"/>
  <c r="F1639" i="1"/>
  <c r="F1638" i="1"/>
  <c r="F1637" i="1"/>
  <c r="F1635" i="1"/>
  <c r="F1634" i="1"/>
  <c r="F1633" i="1"/>
  <c r="F1632" i="1"/>
  <c r="F1631" i="1"/>
  <c r="F1630" i="1"/>
  <c r="F1629" i="1"/>
  <c r="F1627" i="1"/>
  <c r="F1626" i="1"/>
  <c r="F1625" i="1"/>
  <c r="F1624" i="1"/>
  <c r="F1623" i="1"/>
  <c r="F1622" i="1"/>
  <c r="F1621" i="1"/>
  <c r="F1619" i="1"/>
  <c r="F1618" i="1"/>
  <c r="F1617" i="1"/>
  <c r="F1616" i="1"/>
  <c r="F1615" i="1"/>
  <c r="F1614" i="1"/>
  <c r="F1613" i="1"/>
  <c r="F1611" i="1"/>
  <c r="F1610" i="1"/>
  <c r="F1609" i="1"/>
  <c r="F1608" i="1"/>
  <c r="F1607" i="1"/>
  <c r="F1606" i="1"/>
  <c r="F1605" i="1"/>
  <c r="F1603" i="1"/>
  <c r="F1602" i="1"/>
  <c r="F1601" i="1"/>
  <c r="F1600" i="1"/>
  <c r="F1599" i="1"/>
  <c r="F1598" i="1"/>
  <c r="F1597" i="1"/>
  <c r="F1595" i="1"/>
  <c r="F1594" i="1"/>
  <c r="F1593" i="1"/>
  <c r="F1592" i="1"/>
  <c r="F1591" i="1"/>
  <c r="F1590" i="1"/>
  <c r="F1589" i="1"/>
  <c r="F1587" i="1"/>
  <c r="F1586" i="1"/>
  <c r="F1585" i="1"/>
  <c r="F1584" i="1"/>
  <c r="F1583" i="1"/>
  <c r="F1582" i="1"/>
  <c r="F1581" i="1"/>
  <c r="F1579" i="1"/>
  <c r="F1578" i="1"/>
  <c r="F1577" i="1"/>
  <c r="F1576" i="1"/>
  <c r="F1575" i="1"/>
  <c r="F1574" i="1"/>
  <c r="F1573" i="1"/>
  <c r="F1571" i="1"/>
  <c r="F1570" i="1"/>
  <c r="F1569" i="1"/>
  <c r="F1568" i="1"/>
  <c r="F1567" i="1"/>
  <c r="F1566" i="1"/>
  <c r="F1565" i="1"/>
  <c r="F1563" i="1"/>
  <c r="F1562" i="1"/>
  <c r="F1561" i="1"/>
  <c r="F1560" i="1"/>
  <c r="F1559" i="1"/>
  <c r="F1558" i="1"/>
  <c r="F1557" i="1"/>
  <c r="F1545" i="1"/>
  <c r="F1544" i="1"/>
  <c r="F1543" i="1"/>
  <c r="F1542" i="1"/>
  <c r="F1541" i="1"/>
  <c r="F1540" i="1"/>
  <c r="F1539" i="1"/>
  <c r="F1537" i="1"/>
  <c r="F1536" i="1"/>
  <c r="F1535" i="1"/>
  <c r="F1534" i="1"/>
  <c r="F1533" i="1"/>
  <c r="F1532" i="1"/>
  <c r="F1531" i="1"/>
  <c r="F1529" i="1"/>
  <c r="F1528" i="1"/>
  <c r="F1527" i="1"/>
  <c r="F1526" i="1"/>
  <c r="F1525" i="1"/>
  <c r="F1524" i="1"/>
  <c r="F1523" i="1"/>
  <c r="F1521" i="1"/>
  <c r="F1520" i="1"/>
  <c r="F1519" i="1"/>
  <c r="F1518" i="1"/>
  <c r="F1517" i="1"/>
  <c r="F1516" i="1"/>
  <c r="F1515" i="1"/>
  <c r="F1513" i="1"/>
  <c r="F1512" i="1"/>
  <c r="F1511" i="1"/>
  <c r="F1510" i="1"/>
  <c r="F1509" i="1"/>
  <c r="F1508" i="1"/>
  <c r="F1507" i="1"/>
  <c r="F1505" i="1"/>
  <c r="F1504" i="1"/>
  <c r="F1503" i="1"/>
  <c r="F1502" i="1"/>
  <c r="F1501" i="1"/>
  <c r="F1500" i="1"/>
  <c r="F1499" i="1"/>
  <c r="F1497" i="1"/>
  <c r="F1496" i="1"/>
  <c r="F1495" i="1"/>
  <c r="F1494" i="1"/>
  <c r="F1493" i="1"/>
  <c r="F1492" i="1"/>
  <c r="F1491" i="1"/>
  <c r="F1489" i="1"/>
  <c r="F1488" i="1"/>
  <c r="F1487" i="1"/>
  <c r="F1486" i="1"/>
  <c r="F1485" i="1"/>
  <c r="F1484" i="1"/>
  <c r="F1483" i="1"/>
  <c r="F1481" i="1"/>
  <c r="F1480" i="1"/>
  <c r="F1479" i="1"/>
  <c r="F1478" i="1"/>
  <c r="F1477" i="1"/>
  <c r="F1476" i="1"/>
  <c r="F1475" i="1"/>
  <c r="F1473" i="1"/>
  <c r="F1472" i="1"/>
  <c r="F1471" i="1"/>
  <c r="F1470" i="1"/>
  <c r="F1469" i="1"/>
  <c r="F1468" i="1"/>
  <c r="F1467" i="1"/>
  <c r="F1446" i="1"/>
  <c r="F1445" i="1"/>
  <c r="F1444" i="1"/>
  <c r="F1443" i="1"/>
  <c r="F1442" i="1"/>
  <c r="F1441" i="1"/>
  <c r="F1440" i="1"/>
  <c r="F1438" i="1"/>
  <c r="F1437" i="1"/>
  <c r="F1436" i="1"/>
  <c r="F1435" i="1"/>
  <c r="F1434" i="1"/>
  <c r="F1433" i="1"/>
  <c r="F1432" i="1"/>
  <c r="F1430" i="1"/>
  <c r="F1429" i="1"/>
  <c r="F1428" i="1"/>
  <c r="F1427" i="1"/>
  <c r="F1426" i="1"/>
  <c r="F1425" i="1"/>
  <c r="F1424" i="1"/>
  <c r="F1422" i="1"/>
  <c r="F1421" i="1"/>
  <c r="F1420" i="1"/>
  <c r="F1419" i="1"/>
  <c r="F1418" i="1"/>
  <c r="F1417" i="1"/>
  <c r="F1416" i="1"/>
  <c r="F1414" i="1"/>
  <c r="F1413" i="1"/>
  <c r="F1412" i="1"/>
  <c r="F1411" i="1"/>
  <c r="F1410" i="1"/>
  <c r="F1409" i="1"/>
  <c r="F1408" i="1"/>
  <c r="F1406" i="1"/>
  <c r="F1405" i="1"/>
  <c r="F1404" i="1"/>
  <c r="F1403" i="1"/>
  <c r="F1402" i="1"/>
  <c r="F1401" i="1"/>
  <c r="F1400" i="1"/>
  <c r="F1398" i="1"/>
  <c r="F1397" i="1"/>
  <c r="F1396" i="1"/>
  <c r="F1395" i="1"/>
  <c r="F1394" i="1"/>
  <c r="F1393" i="1"/>
  <c r="F1392" i="1"/>
  <c r="F1381" i="1"/>
  <c r="F1380" i="1"/>
  <c r="F1379" i="1"/>
  <c r="F1378" i="1"/>
  <c r="F1377" i="1"/>
  <c r="F1376" i="1"/>
  <c r="F1375" i="1"/>
  <c r="F1373" i="1"/>
  <c r="F1372" i="1"/>
  <c r="F1371" i="1"/>
  <c r="F1370" i="1"/>
  <c r="F1369" i="1"/>
  <c r="F1368" i="1"/>
  <c r="F1367" i="1"/>
  <c r="F1365" i="1"/>
  <c r="F1364" i="1"/>
  <c r="F1363" i="1"/>
  <c r="F1362" i="1"/>
  <c r="F1361" i="1"/>
  <c r="F1360" i="1"/>
  <c r="F1359" i="1"/>
  <c r="F1357" i="1"/>
  <c r="F1356" i="1"/>
  <c r="F1355" i="1"/>
  <c r="F1354" i="1"/>
  <c r="F1353" i="1"/>
  <c r="F1352" i="1"/>
  <c r="F1351" i="1"/>
  <c r="F1349" i="1"/>
  <c r="F1348" i="1"/>
  <c r="F1347" i="1"/>
  <c r="F1346" i="1"/>
  <c r="F1345" i="1"/>
  <c r="F1344" i="1"/>
  <c r="F1343" i="1"/>
  <c r="F1341" i="1"/>
  <c r="F1340" i="1"/>
  <c r="F1339" i="1"/>
  <c r="F1338" i="1"/>
  <c r="F1337" i="1"/>
  <c r="F1336" i="1"/>
  <c r="F1335" i="1"/>
  <c r="F1333" i="1"/>
  <c r="F1332" i="1"/>
  <c r="F1331" i="1"/>
  <c r="F1330" i="1"/>
  <c r="F1329" i="1"/>
  <c r="F1328" i="1"/>
  <c r="F1327" i="1"/>
  <c r="F1325" i="1"/>
  <c r="F1324" i="1"/>
  <c r="F1323" i="1"/>
  <c r="F1322" i="1"/>
  <c r="F1321" i="1"/>
  <c r="F1320" i="1"/>
  <c r="F1319" i="1"/>
  <c r="F1317" i="1"/>
  <c r="F1316" i="1"/>
  <c r="F1315" i="1"/>
  <c r="F1314" i="1"/>
  <c r="F1313" i="1"/>
  <c r="F1312" i="1"/>
  <c r="F1311" i="1"/>
  <c r="F1309" i="1"/>
  <c r="F1308" i="1"/>
  <c r="F1307" i="1"/>
  <c r="F1306" i="1"/>
  <c r="F1305" i="1"/>
  <c r="F1304" i="1"/>
  <c r="F1303" i="1"/>
  <c r="F1301" i="1"/>
  <c r="F1300" i="1"/>
  <c r="F1299" i="1"/>
  <c r="F1298" i="1"/>
  <c r="F1297" i="1"/>
  <c r="F1296" i="1"/>
  <c r="F1295" i="1"/>
  <c r="F1293" i="1"/>
  <c r="F1292" i="1"/>
  <c r="F1291" i="1"/>
  <c r="F1290" i="1"/>
  <c r="F1289" i="1"/>
  <c r="F1288" i="1"/>
  <c r="F1287" i="1"/>
  <c r="F1275" i="1"/>
  <c r="F1274" i="1"/>
  <c r="F1273" i="1"/>
  <c r="F1272" i="1"/>
  <c r="F1271" i="1"/>
  <c r="F1270" i="1"/>
  <c r="F1269" i="1"/>
  <c r="F1267" i="1"/>
  <c r="F1266" i="1"/>
  <c r="F1265" i="1"/>
  <c r="F1264" i="1"/>
  <c r="F1263" i="1"/>
  <c r="F1262" i="1"/>
  <c r="F1261" i="1"/>
  <c r="F1259" i="1"/>
  <c r="F1258" i="1"/>
  <c r="F1257" i="1"/>
  <c r="F1256" i="1"/>
  <c r="F1255" i="1"/>
  <c r="F1254" i="1"/>
  <c r="F1253" i="1"/>
  <c r="F1251" i="1"/>
  <c r="F1250" i="1"/>
  <c r="F1249" i="1"/>
  <c r="F1248" i="1"/>
  <c r="F1247" i="1"/>
  <c r="F1246" i="1"/>
  <c r="F1245" i="1"/>
  <c r="F1243" i="1"/>
  <c r="F1242" i="1"/>
  <c r="F1241" i="1"/>
  <c r="F1240" i="1"/>
  <c r="F1239" i="1"/>
  <c r="F1238" i="1"/>
  <c r="F1237" i="1"/>
  <c r="F1235" i="1"/>
  <c r="F1234" i="1"/>
  <c r="F1233" i="1"/>
  <c r="F1232" i="1"/>
  <c r="F1231" i="1"/>
  <c r="F1230" i="1"/>
  <c r="F1229" i="1"/>
  <c r="F1227" i="1"/>
  <c r="F1226" i="1"/>
  <c r="F1225" i="1"/>
  <c r="F1224" i="1"/>
  <c r="F1223" i="1"/>
  <c r="F1222" i="1"/>
  <c r="F1221" i="1"/>
  <c r="F1219" i="1"/>
  <c r="F1218" i="1"/>
  <c r="F1217" i="1"/>
  <c r="F1216" i="1"/>
  <c r="F1215" i="1"/>
  <c r="F1214" i="1"/>
  <c r="F1213" i="1"/>
  <c r="F1211" i="1"/>
  <c r="F1210" i="1"/>
  <c r="F1209" i="1"/>
  <c r="F1208" i="1"/>
  <c r="F1207" i="1"/>
  <c r="F1206" i="1"/>
  <c r="F1205" i="1"/>
  <c r="F1203" i="1"/>
  <c r="F1202" i="1"/>
  <c r="F1201" i="1"/>
  <c r="F1200" i="1"/>
  <c r="F1199" i="1"/>
  <c r="F1198" i="1"/>
  <c r="F1197" i="1"/>
  <c r="F1195" i="1"/>
  <c r="F1194" i="1"/>
  <c r="F1193" i="1"/>
  <c r="F1192" i="1"/>
  <c r="F1191" i="1"/>
  <c r="F1190" i="1"/>
  <c r="F1189" i="1"/>
  <c r="F1187" i="1"/>
  <c r="F1186" i="1"/>
  <c r="F1185" i="1"/>
  <c r="F1184" i="1"/>
  <c r="F1183" i="1"/>
  <c r="F1182" i="1"/>
  <c r="F1181" i="1"/>
  <c r="F1179" i="1"/>
  <c r="F1178" i="1"/>
  <c r="F1177" i="1"/>
  <c r="F1176" i="1"/>
  <c r="F1175" i="1"/>
  <c r="F1174" i="1"/>
  <c r="F1173" i="1"/>
  <c r="F1171" i="1"/>
  <c r="F1170" i="1"/>
  <c r="F1169" i="1"/>
  <c r="F1168" i="1"/>
  <c r="F1167" i="1"/>
  <c r="F1166" i="1"/>
  <c r="F1165" i="1"/>
  <c r="F1163" i="1"/>
  <c r="F1162" i="1"/>
  <c r="F1161" i="1"/>
  <c r="F1160" i="1"/>
  <c r="F1159" i="1"/>
  <c r="F1158" i="1"/>
  <c r="F1157" i="1"/>
  <c r="F1155" i="1"/>
  <c r="F1154" i="1"/>
  <c r="F1153" i="1"/>
  <c r="F1152" i="1"/>
  <c r="F1151" i="1"/>
  <c r="F1150" i="1"/>
  <c r="F1149" i="1"/>
  <c r="F1147" i="1"/>
  <c r="F1146" i="1"/>
  <c r="F1145" i="1"/>
  <c r="F1144" i="1"/>
  <c r="F1143" i="1"/>
  <c r="F1142" i="1"/>
  <c r="F1141" i="1"/>
  <c r="F1139" i="1"/>
  <c r="F1138" i="1"/>
  <c r="F1137" i="1"/>
  <c r="F1136" i="1"/>
  <c r="F1135" i="1"/>
  <c r="F1134" i="1"/>
  <c r="F1133" i="1"/>
  <c r="F1131" i="1"/>
  <c r="F1130" i="1"/>
  <c r="F1129" i="1"/>
  <c r="F1128" i="1"/>
  <c r="F1127" i="1"/>
  <c r="F1126" i="1"/>
  <c r="F1125" i="1"/>
  <c r="F1093" i="1"/>
  <c r="F1092" i="1"/>
  <c r="F1091" i="1"/>
  <c r="F1090" i="1"/>
  <c r="F1089" i="1"/>
  <c r="F1088" i="1"/>
  <c r="F1087" i="1"/>
  <c r="F1085" i="1"/>
  <c r="F1084" i="1"/>
  <c r="F1083" i="1"/>
  <c r="F1082" i="1"/>
  <c r="F1081" i="1"/>
  <c r="F1080" i="1"/>
  <c r="F1079" i="1"/>
  <c r="F1077" i="1"/>
  <c r="F1076" i="1"/>
  <c r="F1075" i="1"/>
  <c r="F1074" i="1"/>
  <c r="F1073" i="1"/>
  <c r="F1072" i="1"/>
  <c r="F1071" i="1"/>
  <c r="F1059" i="1"/>
  <c r="F1058" i="1"/>
  <c r="F1057" i="1"/>
  <c r="F1056" i="1"/>
  <c r="F1055" i="1"/>
  <c r="F1054" i="1"/>
  <c r="F1053" i="1"/>
  <c r="F1051" i="1"/>
  <c r="F1050" i="1"/>
  <c r="F1049" i="1"/>
  <c r="F1048" i="1"/>
  <c r="F1047" i="1"/>
  <c r="F1046" i="1"/>
  <c r="F1045" i="1"/>
  <c r="F1043" i="1"/>
  <c r="F1042" i="1"/>
  <c r="F1041" i="1"/>
  <c r="F1040" i="1"/>
  <c r="F1039" i="1"/>
  <c r="F1038" i="1"/>
  <c r="F1037" i="1"/>
  <c r="F1035" i="1"/>
  <c r="F1034" i="1"/>
  <c r="F1033" i="1"/>
  <c r="F1032" i="1"/>
  <c r="F1031" i="1"/>
  <c r="F1030" i="1"/>
  <c r="F1029" i="1"/>
  <c r="F1027" i="1"/>
  <c r="F1026" i="1"/>
  <c r="F1025" i="1"/>
  <c r="F1024" i="1"/>
  <c r="F1023" i="1"/>
  <c r="F1022" i="1"/>
  <c r="F1021" i="1"/>
  <c r="F1019" i="1"/>
  <c r="F1018" i="1"/>
  <c r="F1017" i="1"/>
  <c r="F1016" i="1"/>
  <c r="F1015" i="1"/>
  <c r="F1014" i="1"/>
  <c r="F1013" i="1"/>
  <c r="F1011" i="1"/>
  <c r="F1010" i="1"/>
  <c r="F1009" i="1"/>
  <c r="F1008" i="1"/>
  <c r="F1007" i="1"/>
  <c r="F1006" i="1"/>
  <c r="F1005" i="1"/>
  <c r="F1003" i="1"/>
  <c r="F1002" i="1"/>
  <c r="F1001" i="1"/>
  <c r="F1000" i="1"/>
  <c r="F999" i="1"/>
  <c r="F998" i="1"/>
  <c r="F997" i="1"/>
  <c r="F995" i="1"/>
  <c r="F994" i="1"/>
  <c r="F993" i="1"/>
  <c r="F992" i="1"/>
  <c r="F991" i="1"/>
  <c r="F990" i="1"/>
  <c r="F989" i="1"/>
  <c r="F987" i="1"/>
  <c r="F986" i="1"/>
  <c r="F985" i="1"/>
  <c r="F984" i="1"/>
  <c r="F983" i="1"/>
  <c r="F982" i="1"/>
  <c r="F981" i="1"/>
  <c r="F979" i="1"/>
  <c r="F978" i="1"/>
  <c r="F977" i="1"/>
  <c r="F976" i="1"/>
  <c r="F975" i="1"/>
  <c r="F974" i="1"/>
  <c r="F973" i="1"/>
  <c r="F952" i="1"/>
  <c r="F951" i="1"/>
  <c r="F950" i="1"/>
  <c r="F949" i="1"/>
  <c r="F948" i="1"/>
  <c r="F947" i="1"/>
  <c r="F946" i="1"/>
  <c r="F943" i="1"/>
  <c r="F942" i="1"/>
  <c r="F941" i="1"/>
  <c r="F940" i="1"/>
  <c r="F939" i="1"/>
  <c r="F938" i="1"/>
  <c r="F937" i="1"/>
  <c r="F935" i="1"/>
  <c r="F934" i="1"/>
  <c r="F933" i="1"/>
  <c r="F932" i="1"/>
  <c r="F931" i="1"/>
  <c r="F930" i="1"/>
  <c r="F929" i="1"/>
  <c r="F918" i="1"/>
  <c r="F917" i="1"/>
  <c r="F916" i="1"/>
  <c r="F915" i="1"/>
  <c r="F914" i="1"/>
  <c r="F913" i="1"/>
  <c r="F912" i="1"/>
  <c r="F910" i="1"/>
  <c r="F909" i="1"/>
  <c r="F908" i="1"/>
  <c r="F907" i="1"/>
  <c r="F906" i="1"/>
  <c r="F905" i="1"/>
  <c r="F904" i="1"/>
  <c r="F841" i="1"/>
  <c r="F840" i="1"/>
  <c r="F839" i="1"/>
  <c r="F838" i="1"/>
  <c r="F837" i="1"/>
  <c r="F836" i="1"/>
  <c r="F835" i="1"/>
  <c r="F825" i="1"/>
  <c r="F824" i="1"/>
  <c r="F823" i="1"/>
  <c r="F822" i="1"/>
  <c r="F821" i="1"/>
  <c r="F820" i="1"/>
  <c r="F819" i="1"/>
  <c r="F815" i="1"/>
  <c r="F814" i="1"/>
  <c r="F813" i="1"/>
  <c r="F812" i="1"/>
  <c r="F811" i="1"/>
  <c r="F810" i="1"/>
  <c r="F809" i="1"/>
  <c r="F807" i="1"/>
  <c r="F806" i="1"/>
  <c r="F805" i="1"/>
  <c r="F804" i="1"/>
  <c r="F803" i="1"/>
  <c r="F802" i="1"/>
  <c r="F801" i="1"/>
  <c r="F799" i="1"/>
  <c r="F798" i="1"/>
  <c r="F797" i="1"/>
  <c r="F796" i="1"/>
  <c r="F795" i="1"/>
  <c r="F794" i="1"/>
  <c r="F793" i="1"/>
  <c r="F780" i="1"/>
  <c r="F779" i="1"/>
  <c r="F778" i="1"/>
  <c r="F777" i="1"/>
  <c r="F776" i="1"/>
  <c r="F775" i="1"/>
  <c r="F774" i="1"/>
  <c r="F762" i="1"/>
  <c r="F761" i="1"/>
  <c r="F760" i="1"/>
  <c r="F759" i="1"/>
  <c r="F758" i="1"/>
  <c r="F757" i="1"/>
  <c r="F756" i="1"/>
  <c r="F754" i="1"/>
  <c r="F753" i="1"/>
  <c r="F752" i="1"/>
  <c r="F751" i="1"/>
  <c r="F750" i="1"/>
  <c r="F749" i="1"/>
  <c r="F748" i="1"/>
  <c r="F746" i="1"/>
  <c r="F745" i="1"/>
  <c r="F744" i="1"/>
  <c r="F743" i="1"/>
  <c r="F742" i="1"/>
  <c r="F741" i="1"/>
  <c r="F740" i="1"/>
  <c r="F738" i="1"/>
  <c r="F737" i="1"/>
  <c r="F736" i="1"/>
  <c r="F735" i="1"/>
  <c r="F734" i="1"/>
  <c r="F733" i="1"/>
  <c r="F732" i="1"/>
  <c r="F719" i="1"/>
  <c r="F718" i="1"/>
  <c r="F717" i="1"/>
  <c r="F716" i="1"/>
  <c r="F715" i="1"/>
  <c r="F714" i="1"/>
  <c r="F713" i="1"/>
  <c r="F701" i="1"/>
  <c r="F700" i="1"/>
  <c r="F699" i="1"/>
  <c r="F698" i="1"/>
  <c r="F697" i="1"/>
  <c r="F696" i="1"/>
  <c r="F695" i="1"/>
  <c r="F693" i="1"/>
  <c r="F692" i="1"/>
  <c r="F691" i="1"/>
  <c r="F690" i="1"/>
  <c r="F689" i="1"/>
  <c r="F688" i="1"/>
  <c r="F687" i="1"/>
  <c r="F674" i="1"/>
  <c r="F673" i="1"/>
  <c r="F672" i="1"/>
  <c r="F671" i="1"/>
  <c r="F670" i="1"/>
  <c r="F669" i="1"/>
  <c r="F668" i="1"/>
  <c r="F666" i="1"/>
  <c r="F665" i="1"/>
  <c r="F664" i="1"/>
  <c r="F663" i="1"/>
  <c r="F662" i="1"/>
  <c r="F661" i="1"/>
  <c r="F660" i="1"/>
  <c r="F658" i="1"/>
  <c r="F657" i="1"/>
  <c r="F656" i="1"/>
  <c r="F655" i="1"/>
  <c r="F654" i="1"/>
  <c r="F653" i="1"/>
  <c r="F652" i="1"/>
  <c r="F650" i="1"/>
  <c r="F649" i="1"/>
  <c r="F648" i="1"/>
  <c r="F647" i="1"/>
  <c r="F646" i="1"/>
  <c r="F645" i="1"/>
  <c r="F644" i="1"/>
  <c r="F624" i="1"/>
  <c r="F622" i="1" s="1"/>
  <c r="F615" i="1"/>
  <c r="F614" i="1"/>
  <c r="F613" i="1"/>
  <c r="F612" i="1"/>
  <c r="F611" i="1"/>
  <c r="F610" i="1"/>
  <c r="F609" i="1"/>
  <c r="F608" i="1"/>
  <c r="F601" i="1" s="1"/>
  <c r="F599" i="1"/>
  <c r="F598" i="1"/>
  <c r="F597" i="1"/>
  <c r="F596" i="1"/>
  <c r="F595" i="1"/>
  <c r="F594" i="1"/>
  <c r="F593" i="1"/>
  <c r="F592" i="1"/>
  <c r="F587" i="1" s="1"/>
  <c r="F584" i="1"/>
  <c r="F582" i="1" s="1"/>
  <c r="F575" i="1"/>
  <c r="F574" i="1"/>
  <c r="F573" i="1"/>
  <c r="F572" i="1"/>
  <c r="F571" i="1"/>
  <c r="F570" i="1"/>
  <c r="F569" i="1"/>
  <c r="F567" i="1"/>
  <c r="F566" i="1"/>
  <c r="F565" i="1"/>
  <c r="F564" i="1"/>
  <c r="F563" i="1"/>
  <c r="F562" i="1"/>
  <c r="F561" i="1"/>
  <c r="F559" i="1"/>
  <c r="F558" i="1"/>
  <c r="F557" i="1"/>
  <c r="F556" i="1"/>
  <c r="F555" i="1"/>
  <c r="F554" i="1"/>
  <c r="F553" i="1"/>
  <c r="F552" i="1"/>
  <c r="F549" i="1" s="1"/>
  <c r="F544" i="1"/>
  <c r="F541" i="1" s="1"/>
  <c r="F536" i="1"/>
  <c r="F533" i="1" s="1"/>
  <c r="F528" i="1"/>
  <c r="F525" i="1" s="1"/>
  <c r="F519" i="1"/>
  <c r="F518" i="1"/>
  <c r="F517" i="1"/>
  <c r="F516" i="1"/>
  <c r="F515" i="1"/>
  <c r="F514" i="1"/>
  <c r="F513" i="1"/>
  <c r="F512" i="1"/>
  <c r="F511" i="1" s="1"/>
  <c r="F504" i="1"/>
  <c r="F503" i="1" s="1"/>
  <c r="F496" i="1"/>
  <c r="F495" i="1" s="1"/>
  <c r="F487" i="1"/>
  <c r="F486" i="1"/>
  <c r="F485" i="1"/>
  <c r="F484" i="1"/>
  <c r="F483" i="1"/>
  <c r="F482" i="1"/>
  <c r="F481" i="1"/>
  <c r="F480" i="1"/>
  <c r="F478" i="1" s="1"/>
  <c r="F472" i="1"/>
  <c r="F470" i="1" s="1"/>
  <c r="F463" i="1"/>
  <c r="F462" i="1"/>
  <c r="F461" i="1"/>
  <c r="F460" i="1"/>
  <c r="F459" i="1"/>
  <c r="F458" i="1"/>
  <c r="F457" i="1"/>
  <c r="F455" i="1"/>
  <c r="F454" i="1"/>
  <c r="F453" i="1"/>
  <c r="F452" i="1"/>
  <c r="F451" i="1"/>
  <c r="F450" i="1"/>
  <c r="F449" i="1"/>
  <c r="F448" i="1"/>
  <c r="F444" i="1" s="1"/>
  <c r="F440" i="1"/>
  <c r="F436" i="1" s="1"/>
  <c r="F428" i="1"/>
  <c r="F420" i="1"/>
  <c r="F412" i="1"/>
  <c r="F408" i="1"/>
  <c r="F404" i="1" s="1"/>
  <c r="F399" i="1"/>
  <c r="F398" i="1"/>
  <c r="F397" i="1"/>
  <c r="F396" i="1"/>
  <c r="F395" i="1"/>
  <c r="F394" i="1"/>
  <c r="F393" i="1"/>
  <c r="F392" i="1"/>
  <c r="F386" i="1" s="1"/>
  <c r="F384" i="1"/>
  <c r="F379" i="1" s="1"/>
  <c r="F376" i="1"/>
  <c r="F371" i="1" s="1"/>
  <c r="F368" i="1"/>
  <c r="F363" i="1" s="1"/>
  <c r="F349" i="1"/>
  <c r="F348" i="1"/>
  <c r="F347" i="1"/>
  <c r="F346" i="1"/>
  <c r="F345" i="1"/>
  <c r="F344" i="1"/>
  <c r="F343" i="1"/>
  <c r="F328" i="1"/>
  <c r="F327" i="1"/>
  <c r="F326" i="1"/>
  <c r="F325" i="1"/>
  <c r="F324" i="1"/>
  <c r="F323" i="1"/>
  <c r="F322" i="1"/>
  <c r="F320" i="1"/>
  <c r="F319" i="1"/>
  <c r="F318" i="1"/>
  <c r="F317" i="1"/>
  <c r="F316" i="1"/>
  <c r="F315" i="1"/>
  <c r="F314" i="1"/>
  <c r="F285" i="1"/>
  <c r="F284" i="1"/>
  <c r="F283" i="1"/>
  <c r="F282" i="1"/>
  <c r="F281" i="1"/>
  <c r="F280" i="1"/>
  <c r="F279" i="1"/>
  <c r="F267" i="1"/>
  <c r="F266" i="1"/>
  <c r="F265" i="1"/>
  <c r="F264" i="1"/>
  <c r="F263" i="1"/>
  <c r="F262" i="1"/>
  <c r="F261" i="1"/>
  <c r="F258" i="1"/>
  <c r="F257" i="1"/>
  <c r="F256" i="1"/>
  <c r="F255" i="1"/>
  <c r="F254" i="1"/>
  <c r="F253" i="1"/>
  <c r="F252" i="1"/>
  <c r="F250" i="1"/>
  <c r="F249" i="1"/>
  <c r="F248" i="1"/>
  <c r="F247" i="1"/>
  <c r="F246" i="1"/>
  <c r="F245" i="1"/>
  <c r="F244" i="1"/>
  <c r="F242" i="1"/>
  <c r="F241" i="1"/>
  <c r="F240" i="1"/>
  <c r="F239" i="1"/>
  <c r="F238" i="1"/>
  <c r="F237" i="1"/>
  <c r="F236" i="1"/>
  <c r="F234" i="1"/>
  <c r="F233" i="1"/>
  <c r="F232" i="1"/>
  <c r="F231" i="1"/>
  <c r="F230" i="1"/>
  <c r="F229" i="1"/>
  <c r="F228" i="1"/>
  <c r="F226" i="1"/>
  <c r="F225" i="1"/>
  <c r="F224" i="1"/>
  <c r="F223" i="1"/>
  <c r="F222" i="1"/>
  <c r="F221" i="1"/>
  <c r="F220" i="1"/>
  <c r="F199" i="1"/>
  <c r="F198" i="1"/>
  <c r="F197" i="1"/>
  <c r="F196" i="1"/>
  <c r="F195" i="1"/>
  <c r="F194" i="1"/>
  <c r="F193" i="1"/>
  <c r="F181" i="1"/>
  <c r="F180" i="1"/>
  <c r="F179" i="1"/>
  <c r="F178" i="1"/>
  <c r="F177" i="1"/>
  <c r="F176" i="1"/>
  <c r="F175" i="1"/>
  <c r="F172" i="1"/>
  <c r="F171" i="1"/>
  <c r="F170" i="1"/>
  <c r="F169" i="1"/>
  <c r="F168" i="1"/>
  <c r="F167" i="1"/>
  <c r="F166" i="1"/>
  <c r="F146" i="1"/>
  <c r="F145" i="1"/>
  <c r="F144" i="1"/>
  <c r="F143" i="1"/>
  <c r="F142" i="1"/>
  <c r="F141" i="1"/>
  <c r="F140" i="1"/>
  <c r="F138" i="1"/>
  <c r="F137" i="1"/>
  <c r="F136" i="1"/>
  <c r="F135" i="1"/>
  <c r="F134" i="1"/>
  <c r="F133" i="1"/>
  <c r="F132" i="1"/>
  <c r="F130" i="1"/>
  <c r="F129" i="1"/>
  <c r="F128" i="1"/>
  <c r="F127" i="1"/>
  <c r="F126" i="1"/>
  <c r="F125" i="1"/>
  <c r="F124" i="1"/>
  <c r="F122" i="1"/>
  <c r="F121" i="1"/>
  <c r="F120" i="1"/>
  <c r="F119" i="1"/>
  <c r="F118" i="1"/>
  <c r="F117" i="1"/>
  <c r="F116" i="1"/>
  <c r="F114" i="1"/>
  <c r="F113" i="1"/>
  <c r="F112" i="1"/>
  <c r="F111" i="1"/>
  <c r="F110" i="1"/>
  <c r="F109" i="1"/>
  <c r="F108" i="1"/>
  <c r="F106" i="1"/>
  <c r="F105" i="1"/>
  <c r="F104" i="1"/>
  <c r="F103" i="1"/>
  <c r="F102" i="1"/>
  <c r="F101" i="1"/>
  <c r="F100" i="1"/>
  <c r="F98" i="1"/>
  <c r="F97" i="1"/>
  <c r="F96" i="1"/>
  <c r="F95" i="1"/>
  <c r="F94" i="1"/>
  <c r="F93" i="1"/>
  <c r="F92" i="1"/>
  <c r="F90" i="1"/>
  <c r="F89" i="1"/>
  <c r="F88" i="1"/>
  <c r="F87" i="1"/>
  <c r="F86" i="1"/>
  <c r="F85" i="1"/>
  <c r="F84" i="1"/>
  <c r="F82" i="1"/>
  <c r="F81" i="1"/>
  <c r="F80" i="1"/>
  <c r="F79" i="1"/>
  <c r="F78" i="1"/>
  <c r="F77" i="1"/>
  <c r="F76" i="1"/>
  <c r="F74" i="1"/>
  <c r="F73" i="1"/>
  <c r="F72" i="1"/>
  <c r="F71" i="1"/>
  <c r="F70" i="1"/>
  <c r="F69" i="1"/>
  <c r="F68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0" i="1"/>
  <c r="F49" i="1"/>
  <c r="F48" i="1"/>
  <c r="F47" i="1"/>
  <c r="F46" i="1"/>
  <c r="F45" i="1"/>
  <c r="F44" i="1"/>
  <c r="F32" i="1"/>
  <c r="F31" i="1"/>
  <c r="F30" i="1"/>
  <c r="F29" i="1"/>
  <c r="F28" i="1"/>
  <c r="F27" i="1"/>
  <c r="F26" i="1"/>
  <c r="F24" i="1"/>
  <c r="F23" i="1"/>
  <c r="F22" i="1"/>
  <c r="F21" i="1"/>
  <c r="F20" i="1"/>
  <c r="F19" i="1"/>
  <c r="F18" i="1"/>
  <c r="F14" i="1"/>
  <c r="F13" i="1"/>
  <c r="F12" i="1"/>
  <c r="F11" i="1"/>
  <c r="F10" i="1"/>
  <c r="F9" i="1"/>
  <c r="F8" i="1"/>
  <c r="A1026" i="33" l="1"/>
  <c r="A51" i="2" s="1"/>
  <c r="A50" i="2"/>
  <c r="F364" i="1"/>
  <c r="F4315" i="1"/>
  <c r="F580" i="1"/>
  <c r="F366" i="1"/>
  <c r="F4196" i="1"/>
  <c r="F367" i="1"/>
  <c r="F4252" i="1"/>
  <c r="F4307" i="1"/>
  <c r="F427" i="1"/>
  <c r="F373" i="1"/>
  <c r="F375" i="1"/>
  <c r="F4220" i="1"/>
  <c r="F522" i="1"/>
  <c r="F365" i="1"/>
  <c r="F374" i="1"/>
  <c r="F526" i="1"/>
  <c r="F4212" i="1"/>
  <c r="F4244" i="1"/>
  <c r="F369" i="1"/>
  <c r="F387" i="1"/>
  <c r="F586" i="1"/>
  <c r="F4228" i="1"/>
  <c r="F4258" i="1"/>
  <c r="F361" i="1"/>
  <c r="F370" i="1"/>
  <c r="F388" i="1"/>
  <c r="F588" i="1"/>
  <c r="F4260" i="1"/>
  <c r="F362" i="1"/>
  <c r="F372" i="1"/>
  <c r="F521" i="1"/>
  <c r="F589" i="1"/>
  <c r="F4236" i="1"/>
  <c r="F4262" i="1"/>
  <c r="F4204" i="1"/>
  <c r="F4206" i="1"/>
  <c r="F4222" i="1"/>
  <c r="F4238" i="1"/>
  <c r="F4254" i="1"/>
  <c r="F389" i="1"/>
  <c r="F443" i="1"/>
  <c r="F4194" i="1"/>
  <c r="F4210" i="1"/>
  <c r="F4226" i="1"/>
  <c r="F4242" i="1"/>
  <c r="F378" i="1"/>
  <c r="F390" i="1"/>
  <c r="F445" i="1"/>
  <c r="F380" i="1"/>
  <c r="F446" i="1"/>
  <c r="F469" i="1"/>
  <c r="F530" i="1"/>
  <c r="F602" i="1"/>
  <c r="F4198" i="1"/>
  <c r="F4214" i="1"/>
  <c r="F4230" i="1"/>
  <c r="F4246" i="1"/>
  <c r="F381" i="1"/>
  <c r="F532" i="1"/>
  <c r="F382" i="1"/>
  <c r="F534" i="1"/>
  <c r="F4202" i="1"/>
  <c r="F4218" i="1"/>
  <c r="F4234" i="1"/>
  <c r="F4250" i="1"/>
  <c r="F411" i="1"/>
  <c r="F413" i="1"/>
  <c r="F414" i="1"/>
  <c r="F429" i="1"/>
  <c r="F430" i="1"/>
  <c r="F543" i="1"/>
  <c r="F581" i="1"/>
  <c r="F603" i="1"/>
  <c r="F383" i="1"/>
  <c r="F391" i="1"/>
  <c r="F471" i="1"/>
  <c r="F524" i="1"/>
  <c r="F535" i="1"/>
  <c r="F545" i="1"/>
  <c r="F583" i="1"/>
  <c r="F604" i="1"/>
  <c r="F403" i="1"/>
  <c r="F419" i="1"/>
  <c r="F435" i="1"/>
  <c r="F546" i="1"/>
  <c r="F605" i="1"/>
  <c r="F385" i="1"/>
  <c r="F405" i="1"/>
  <c r="F421" i="1"/>
  <c r="F437" i="1"/>
  <c r="F477" i="1"/>
  <c r="F527" i="1"/>
  <c r="F537" i="1"/>
  <c r="F548" i="1"/>
  <c r="F606" i="1"/>
  <c r="F377" i="1"/>
  <c r="F406" i="1"/>
  <c r="F422" i="1"/>
  <c r="F438" i="1"/>
  <c r="F479" i="1"/>
  <c r="F538" i="1"/>
  <c r="F550" i="1"/>
  <c r="F577" i="1"/>
  <c r="F607" i="1"/>
  <c r="F529" i="1"/>
  <c r="F540" i="1"/>
  <c r="F551" i="1"/>
  <c r="F578" i="1"/>
  <c r="F621" i="1"/>
  <c r="F542" i="1"/>
  <c r="F579" i="1"/>
  <c r="F623" i="1"/>
  <c r="F489" i="1"/>
  <c r="F497" i="1"/>
  <c r="F505" i="1"/>
  <c r="F4199" i="1"/>
  <c r="F4207" i="1"/>
  <c r="F4215" i="1"/>
  <c r="F4223" i="1"/>
  <c r="F4231" i="1"/>
  <c r="F4239" i="1"/>
  <c r="F4247" i="1"/>
  <c r="F4255" i="1"/>
  <c r="F4263" i="1"/>
  <c r="F4308" i="1"/>
  <c r="F4316" i="1"/>
  <c r="F407" i="1"/>
  <c r="F415" i="1"/>
  <c r="F423" i="1"/>
  <c r="F431" i="1"/>
  <c r="F439" i="1"/>
  <c r="F447" i="1"/>
  <c r="F465" i="1"/>
  <c r="F473" i="1"/>
  <c r="F490" i="1"/>
  <c r="F498" i="1"/>
  <c r="F506" i="1"/>
  <c r="F523" i="1"/>
  <c r="F531" i="1"/>
  <c r="F539" i="1"/>
  <c r="F547" i="1"/>
  <c r="F590" i="1"/>
  <c r="F617" i="1"/>
  <c r="F4200" i="1"/>
  <c r="F4208" i="1"/>
  <c r="F4216" i="1"/>
  <c r="F4224" i="1"/>
  <c r="F4232" i="1"/>
  <c r="F4240" i="1"/>
  <c r="F4248" i="1"/>
  <c r="F4256" i="1"/>
  <c r="F4264" i="1"/>
  <c r="F4309" i="1"/>
  <c r="F4317" i="1"/>
  <c r="F466" i="1"/>
  <c r="F474" i="1"/>
  <c r="F491" i="1"/>
  <c r="F499" i="1"/>
  <c r="F507" i="1"/>
  <c r="F618" i="1"/>
  <c r="F4310" i="1"/>
  <c r="F4318" i="1"/>
  <c r="F401" i="1"/>
  <c r="F409" i="1"/>
  <c r="F417" i="1"/>
  <c r="F425" i="1"/>
  <c r="F433" i="1"/>
  <c r="F441" i="1"/>
  <c r="F467" i="1"/>
  <c r="F475" i="1"/>
  <c r="F492" i="1"/>
  <c r="F500" i="1"/>
  <c r="F508" i="1"/>
  <c r="F619" i="1"/>
  <c r="F4311" i="1"/>
  <c r="F4319" i="1"/>
  <c r="F402" i="1"/>
  <c r="F410" i="1"/>
  <c r="F418" i="1"/>
  <c r="F426" i="1"/>
  <c r="F434" i="1"/>
  <c r="F442" i="1"/>
  <c r="F468" i="1"/>
  <c r="F476" i="1"/>
  <c r="F493" i="1"/>
  <c r="F501" i="1"/>
  <c r="F509" i="1"/>
  <c r="F585" i="1"/>
  <c r="F620" i="1"/>
  <c r="F4195" i="1"/>
  <c r="F4203" i="1"/>
  <c r="F4211" i="1"/>
  <c r="F4219" i="1"/>
  <c r="F4227" i="1"/>
  <c r="F4235" i="1"/>
  <c r="F4243" i="1"/>
  <c r="F4251" i="1"/>
  <c r="F4259" i="1"/>
  <c r="F4312" i="1"/>
  <c r="F4320" i="1"/>
  <c r="F494" i="1"/>
  <c r="F502" i="1"/>
  <c r="F510" i="1"/>
  <c r="D154" i="33" l="1"/>
  <c r="E41" i="1" l="1"/>
  <c r="C219" i="33" s="1"/>
  <c r="C217" i="33" s="1"/>
  <c r="E641" i="1" l="1"/>
  <c r="G3584" i="1" l="1"/>
  <c r="G3583" i="1"/>
  <c r="G3582" i="1"/>
  <c r="G3581" i="1"/>
  <c r="G3580" i="1"/>
  <c r="G3579" i="1"/>
  <c r="G3578" i="1"/>
  <c r="G3577" i="1"/>
  <c r="D826" i="1" l="1"/>
  <c r="D694" i="1"/>
  <c r="D286" i="1"/>
  <c r="G4289" i="1" l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2551" i="1" l="1"/>
  <c r="G2550" i="1"/>
  <c r="G2549" i="1"/>
  <c r="G2548" i="1"/>
  <c r="G2547" i="1"/>
  <c r="G2546" i="1"/>
  <c r="G2545" i="1"/>
  <c r="G2544" i="1"/>
  <c r="G4305" i="1" l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33" i="1"/>
  <c r="G4232" i="1"/>
  <c r="G4231" i="1"/>
  <c r="G4230" i="1"/>
  <c r="G4229" i="1"/>
  <c r="G4228" i="1"/>
  <c r="G4227" i="1"/>
  <c r="G4226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B434" i="33" l="1"/>
  <c r="B433" i="33"/>
  <c r="B432" i="33"/>
  <c r="B431" i="33"/>
  <c r="B430" i="33"/>
  <c r="B429" i="33"/>
  <c r="B428" i="33"/>
  <c r="A428" i="33"/>
  <c r="B427" i="33"/>
  <c r="A350" i="2" s="1"/>
  <c r="B426" i="33"/>
  <c r="B425" i="33"/>
  <c r="B424" i="33"/>
  <c r="B423" i="33"/>
  <c r="B422" i="33"/>
  <c r="B421" i="33"/>
  <c r="B420" i="33"/>
  <c r="B419" i="33"/>
  <c r="B416" i="33"/>
  <c r="B415" i="33"/>
  <c r="B414" i="33"/>
  <c r="B413" i="33"/>
  <c r="B412" i="33"/>
  <c r="B411" i="33"/>
  <c r="B410" i="33"/>
  <c r="A410" i="33"/>
  <c r="B409" i="33"/>
  <c r="A341" i="2" s="1"/>
  <c r="B408" i="33"/>
  <c r="B407" i="33"/>
  <c r="B406" i="33"/>
  <c r="B405" i="33"/>
  <c r="B404" i="33"/>
  <c r="B403" i="33"/>
  <c r="B402" i="33"/>
  <c r="B401" i="33"/>
  <c r="B398" i="33"/>
  <c r="B397" i="33"/>
  <c r="B396" i="33"/>
  <c r="B395" i="33"/>
  <c r="B394" i="33"/>
  <c r="B393" i="33"/>
  <c r="B392" i="33"/>
  <c r="A392" i="33"/>
  <c r="B391" i="33"/>
  <c r="A332" i="2" s="1"/>
  <c r="B390" i="33"/>
  <c r="B389" i="33"/>
  <c r="B388" i="33"/>
  <c r="B387" i="33"/>
  <c r="B386" i="33"/>
  <c r="B385" i="33"/>
  <c r="B384" i="33"/>
  <c r="B383" i="33"/>
  <c r="B380" i="33"/>
  <c r="B379" i="33"/>
  <c r="B378" i="33"/>
  <c r="B377" i="33"/>
  <c r="B376" i="33"/>
  <c r="B375" i="33"/>
  <c r="B374" i="33"/>
  <c r="A374" i="33"/>
  <c r="B373" i="33"/>
  <c r="A323" i="2" s="1"/>
  <c r="B372" i="33"/>
  <c r="B371" i="33"/>
  <c r="B370" i="33"/>
  <c r="B369" i="33"/>
  <c r="B368" i="33"/>
  <c r="B367" i="33"/>
  <c r="B366" i="33"/>
  <c r="B365" i="33"/>
  <c r="A342" i="2" l="1"/>
  <c r="A375" i="33"/>
  <c r="A324" i="2"/>
  <c r="A411" i="33"/>
  <c r="A429" i="33"/>
  <c r="A351" i="2"/>
  <c r="A393" i="33"/>
  <c r="A333" i="2"/>
  <c r="A394" i="33" l="1"/>
  <c r="A334" i="2"/>
  <c r="A376" i="33"/>
  <c r="A325" i="2"/>
  <c r="A430" i="33"/>
  <c r="A352" i="2"/>
  <c r="A412" i="33"/>
  <c r="A343" i="2"/>
  <c r="F24" i="33"/>
  <c r="G24" i="33"/>
  <c r="H24" i="33"/>
  <c r="I24" i="33"/>
  <c r="J24" i="33"/>
  <c r="K24" i="33"/>
  <c r="L24" i="33"/>
  <c r="M24" i="33"/>
  <c r="N24" i="33"/>
  <c r="O24" i="33"/>
  <c r="P24" i="33"/>
  <c r="Q24" i="33"/>
  <c r="R24" i="33"/>
  <c r="S24" i="33"/>
  <c r="T24" i="33"/>
  <c r="U24" i="33"/>
  <c r="E24" i="33"/>
  <c r="A431" i="33" l="1"/>
  <c r="A353" i="2"/>
  <c r="A395" i="33"/>
  <c r="A335" i="2"/>
  <c r="A413" i="33"/>
  <c r="A344" i="2"/>
  <c r="A377" i="33"/>
  <c r="A326" i="2"/>
  <c r="G927" i="1"/>
  <c r="G926" i="1"/>
  <c r="G925" i="1"/>
  <c r="G924" i="1"/>
  <c r="G923" i="1"/>
  <c r="G922" i="1"/>
  <c r="G921" i="1"/>
  <c r="G920" i="1"/>
  <c r="A378" i="33" l="1"/>
  <c r="A327" i="2"/>
  <c r="A396" i="33"/>
  <c r="A336" i="2"/>
  <c r="A414" i="33"/>
  <c r="A345" i="2"/>
  <c r="A432" i="33"/>
  <c r="A354" i="2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36" i="1"/>
  <c r="G935" i="1"/>
  <c r="G934" i="1"/>
  <c r="G933" i="1"/>
  <c r="G932" i="1"/>
  <c r="G931" i="1"/>
  <c r="G930" i="1"/>
  <c r="G929" i="1"/>
  <c r="G944" i="1"/>
  <c r="G943" i="1"/>
  <c r="G942" i="1"/>
  <c r="G941" i="1"/>
  <c r="G940" i="1"/>
  <c r="G939" i="1"/>
  <c r="G938" i="1"/>
  <c r="G937" i="1"/>
  <c r="G953" i="1"/>
  <c r="G952" i="1"/>
  <c r="G951" i="1"/>
  <c r="G950" i="1"/>
  <c r="G949" i="1"/>
  <c r="G948" i="1"/>
  <c r="G947" i="1"/>
  <c r="G946" i="1"/>
  <c r="G961" i="1"/>
  <c r="G960" i="1"/>
  <c r="G959" i="1"/>
  <c r="G958" i="1"/>
  <c r="G957" i="1"/>
  <c r="G956" i="1"/>
  <c r="G955" i="1"/>
  <c r="G954" i="1"/>
  <c r="G970" i="1"/>
  <c r="G969" i="1"/>
  <c r="G968" i="1"/>
  <c r="G967" i="1"/>
  <c r="G966" i="1"/>
  <c r="G965" i="1"/>
  <c r="G964" i="1"/>
  <c r="G963" i="1"/>
  <c r="G980" i="1"/>
  <c r="G979" i="1"/>
  <c r="G978" i="1"/>
  <c r="G977" i="1"/>
  <c r="G976" i="1"/>
  <c r="G975" i="1"/>
  <c r="G974" i="1"/>
  <c r="G973" i="1"/>
  <c r="G988" i="1"/>
  <c r="G987" i="1"/>
  <c r="G986" i="1"/>
  <c r="G985" i="1"/>
  <c r="G984" i="1"/>
  <c r="G983" i="1"/>
  <c r="G982" i="1"/>
  <c r="G981" i="1"/>
  <c r="G996" i="1"/>
  <c r="G995" i="1"/>
  <c r="G994" i="1"/>
  <c r="G993" i="1"/>
  <c r="G992" i="1"/>
  <c r="G991" i="1"/>
  <c r="G990" i="1"/>
  <c r="G989" i="1"/>
  <c r="G1004" i="1"/>
  <c r="G1003" i="1"/>
  <c r="G1002" i="1"/>
  <c r="G1001" i="1"/>
  <c r="G1000" i="1"/>
  <c r="G999" i="1"/>
  <c r="G998" i="1"/>
  <c r="G997" i="1"/>
  <c r="G1012" i="1"/>
  <c r="G1011" i="1"/>
  <c r="G1010" i="1"/>
  <c r="G1009" i="1"/>
  <c r="G1008" i="1"/>
  <c r="G1007" i="1"/>
  <c r="G1006" i="1"/>
  <c r="G1005" i="1"/>
  <c r="G1020" i="1"/>
  <c r="G1019" i="1"/>
  <c r="G1018" i="1"/>
  <c r="G1017" i="1"/>
  <c r="G1016" i="1"/>
  <c r="G1015" i="1"/>
  <c r="G1014" i="1"/>
  <c r="G1013" i="1"/>
  <c r="G1028" i="1"/>
  <c r="G1027" i="1"/>
  <c r="G1026" i="1"/>
  <c r="G1025" i="1"/>
  <c r="G1024" i="1"/>
  <c r="G1023" i="1"/>
  <c r="G1022" i="1"/>
  <c r="G1021" i="1"/>
  <c r="G1036" i="1"/>
  <c r="G1035" i="1"/>
  <c r="G1034" i="1"/>
  <c r="G1033" i="1"/>
  <c r="G1032" i="1"/>
  <c r="G1031" i="1"/>
  <c r="G1030" i="1"/>
  <c r="G1029" i="1"/>
  <c r="G1044" i="1"/>
  <c r="G1043" i="1"/>
  <c r="G1042" i="1"/>
  <c r="G1041" i="1"/>
  <c r="G1040" i="1"/>
  <c r="G1039" i="1"/>
  <c r="G1038" i="1"/>
  <c r="G1037" i="1"/>
  <c r="G1052" i="1"/>
  <c r="G1051" i="1"/>
  <c r="G1050" i="1"/>
  <c r="G1049" i="1"/>
  <c r="G1048" i="1"/>
  <c r="G1047" i="1"/>
  <c r="G1046" i="1"/>
  <c r="G1045" i="1"/>
  <c r="G1060" i="1"/>
  <c r="G1059" i="1"/>
  <c r="G1058" i="1"/>
  <c r="G1057" i="1"/>
  <c r="G1056" i="1"/>
  <c r="G1055" i="1"/>
  <c r="G1054" i="1"/>
  <c r="G1053" i="1"/>
  <c r="G1068" i="1"/>
  <c r="G1067" i="1"/>
  <c r="G1066" i="1"/>
  <c r="G1065" i="1"/>
  <c r="G1064" i="1"/>
  <c r="G1063" i="1"/>
  <c r="G1062" i="1"/>
  <c r="G1061" i="1"/>
  <c r="G1094" i="1"/>
  <c r="G1093" i="1"/>
  <c r="G1092" i="1"/>
  <c r="G1091" i="1"/>
  <c r="G1090" i="1"/>
  <c r="G1089" i="1"/>
  <c r="G1088" i="1"/>
  <c r="G1087" i="1"/>
  <c r="G1078" i="1"/>
  <c r="G1077" i="1"/>
  <c r="G1076" i="1"/>
  <c r="G1075" i="1"/>
  <c r="G1074" i="1"/>
  <c r="G1073" i="1"/>
  <c r="G1072" i="1"/>
  <c r="G1071" i="1"/>
  <c r="G1086" i="1"/>
  <c r="G1085" i="1"/>
  <c r="G1084" i="1"/>
  <c r="G1083" i="1"/>
  <c r="G1082" i="1"/>
  <c r="G1081" i="1"/>
  <c r="G1080" i="1"/>
  <c r="G1079" i="1"/>
  <c r="G1102" i="1"/>
  <c r="G1101" i="1"/>
  <c r="G1100" i="1"/>
  <c r="G1099" i="1"/>
  <c r="G1098" i="1"/>
  <c r="G1097" i="1"/>
  <c r="G1096" i="1"/>
  <c r="G1095" i="1"/>
  <c r="G1111" i="1"/>
  <c r="G1110" i="1"/>
  <c r="G1109" i="1"/>
  <c r="G1108" i="1"/>
  <c r="G1107" i="1"/>
  <c r="G1106" i="1"/>
  <c r="G1105" i="1"/>
  <c r="G1104" i="1"/>
  <c r="G1120" i="1"/>
  <c r="G1119" i="1"/>
  <c r="G1118" i="1"/>
  <c r="G1117" i="1"/>
  <c r="G1116" i="1"/>
  <c r="G1115" i="1"/>
  <c r="G1114" i="1"/>
  <c r="G1113" i="1"/>
  <c r="G1132" i="1"/>
  <c r="G1131" i="1"/>
  <c r="G1130" i="1"/>
  <c r="G1129" i="1"/>
  <c r="G1128" i="1"/>
  <c r="G1127" i="1"/>
  <c r="G1126" i="1"/>
  <c r="G1125" i="1"/>
  <c r="G1140" i="1"/>
  <c r="G1139" i="1"/>
  <c r="G1138" i="1"/>
  <c r="G1137" i="1"/>
  <c r="G1136" i="1"/>
  <c r="G1135" i="1"/>
  <c r="G1134" i="1"/>
  <c r="G1133" i="1"/>
  <c r="G1148" i="1"/>
  <c r="G1147" i="1"/>
  <c r="G1146" i="1"/>
  <c r="G1145" i="1"/>
  <c r="G1144" i="1"/>
  <c r="G1143" i="1"/>
  <c r="G1142" i="1"/>
  <c r="G1141" i="1"/>
  <c r="G1156" i="1"/>
  <c r="G1155" i="1"/>
  <c r="G1154" i="1"/>
  <c r="G1153" i="1"/>
  <c r="G1152" i="1"/>
  <c r="G1151" i="1"/>
  <c r="G1150" i="1"/>
  <c r="G1149" i="1"/>
  <c r="G1164" i="1"/>
  <c r="G1163" i="1"/>
  <c r="G1162" i="1"/>
  <c r="G1161" i="1"/>
  <c r="G1160" i="1"/>
  <c r="G1159" i="1"/>
  <c r="G1158" i="1"/>
  <c r="G1157" i="1"/>
  <c r="G1172" i="1"/>
  <c r="G1171" i="1"/>
  <c r="G1170" i="1"/>
  <c r="G1169" i="1"/>
  <c r="G1168" i="1"/>
  <c r="G1167" i="1"/>
  <c r="G1166" i="1"/>
  <c r="G1165" i="1"/>
  <c r="G1180" i="1"/>
  <c r="G1179" i="1"/>
  <c r="G1178" i="1"/>
  <c r="G1177" i="1"/>
  <c r="G1176" i="1"/>
  <c r="G1175" i="1"/>
  <c r="G1174" i="1"/>
  <c r="G1173" i="1"/>
  <c r="G1188" i="1"/>
  <c r="G1187" i="1"/>
  <c r="G1186" i="1"/>
  <c r="G1185" i="1"/>
  <c r="G1184" i="1"/>
  <c r="G1183" i="1"/>
  <c r="G1182" i="1"/>
  <c r="G1181" i="1"/>
  <c r="G1196" i="1"/>
  <c r="G1195" i="1"/>
  <c r="G1194" i="1"/>
  <c r="G1193" i="1"/>
  <c r="G1192" i="1"/>
  <c r="G1191" i="1"/>
  <c r="G1190" i="1"/>
  <c r="G1189" i="1"/>
  <c r="G1204" i="1"/>
  <c r="G1203" i="1"/>
  <c r="G1202" i="1"/>
  <c r="G1201" i="1"/>
  <c r="G1200" i="1"/>
  <c r="G1199" i="1"/>
  <c r="G1198" i="1"/>
  <c r="G1197" i="1"/>
  <c r="G1212" i="1"/>
  <c r="G1211" i="1"/>
  <c r="G1210" i="1"/>
  <c r="G1209" i="1"/>
  <c r="G1208" i="1"/>
  <c r="G1207" i="1"/>
  <c r="G1206" i="1"/>
  <c r="G1205" i="1"/>
  <c r="G1220" i="1"/>
  <c r="G1219" i="1"/>
  <c r="G1218" i="1"/>
  <c r="G1217" i="1"/>
  <c r="G1216" i="1"/>
  <c r="G1215" i="1"/>
  <c r="G1214" i="1"/>
  <c r="G1213" i="1"/>
  <c r="G1228" i="1"/>
  <c r="G1227" i="1"/>
  <c r="G1226" i="1"/>
  <c r="G1225" i="1"/>
  <c r="G1224" i="1"/>
  <c r="G1223" i="1"/>
  <c r="G1222" i="1"/>
  <c r="G1221" i="1"/>
  <c r="G1236" i="1"/>
  <c r="G1235" i="1"/>
  <c r="G1234" i="1"/>
  <c r="G1233" i="1"/>
  <c r="G1232" i="1"/>
  <c r="G1231" i="1"/>
  <c r="G1230" i="1"/>
  <c r="G1229" i="1"/>
  <c r="G1244" i="1"/>
  <c r="G1243" i="1"/>
  <c r="G1242" i="1"/>
  <c r="G1241" i="1"/>
  <c r="G1240" i="1"/>
  <c r="G1239" i="1"/>
  <c r="G1238" i="1"/>
  <c r="G1237" i="1"/>
  <c r="G1252" i="1"/>
  <c r="G1251" i="1"/>
  <c r="G1250" i="1"/>
  <c r="G1249" i="1"/>
  <c r="G1248" i="1"/>
  <c r="G1247" i="1"/>
  <c r="G1246" i="1"/>
  <c r="G1245" i="1"/>
  <c r="G1260" i="1"/>
  <c r="G1259" i="1"/>
  <c r="G1258" i="1"/>
  <c r="G1257" i="1"/>
  <c r="G1256" i="1"/>
  <c r="G1255" i="1"/>
  <c r="G1254" i="1"/>
  <c r="G1253" i="1"/>
  <c r="G1268" i="1"/>
  <c r="G1267" i="1"/>
  <c r="G1266" i="1"/>
  <c r="G1265" i="1"/>
  <c r="G1264" i="1"/>
  <c r="G1263" i="1"/>
  <c r="G1262" i="1"/>
  <c r="G1261" i="1"/>
  <c r="G1276" i="1"/>
  <c r="G1275" i="1"/>
  <c r="G1274" i="1"/>
  <c r="G1273" i="1"/>
  <c r="G1272" i="1"/>
  <c r="G1271" i="1"/>
  <c r="G1270" i="1"/>
  <c r="G1269" i="1"/>
  <c r="G1284" i="1"/>
  <c r="G1283" i="1"/>
  <c r="G1282" i="1"/>
  <c r="G1281" i="1"/>
  <c r="G1280" i="1"/>
  <c r="G1279" i="1"/>
  <c r="G1278" i="1"/>
  <c r="G1277" i="1"/>
  <c r="G1294" i="1"/>
  <c r="G1293" i="1"/>
  <c r="G1292" i="1"/>
  <c r="G1291" i="1"/>
  <c r="G1290" i="1"/>
  <c r="G1289" i="1"/>
  <c r="G1288" i="1"/>
  <c r="G1287" i="1"/>
  <c r="G1302" i="1"/>
  <c r="G1301" i="1"/>
  <c r="G1300" i="1"/>
  <c r="G1299" i="1"/>
  <c r="G1298" i="1"/>
  <c r="G1297" i="1"/>
  <c r="G1296" i="1"/>
  <c r="G1295" i="1"/>
  <c r="G1310" i="1"/>
  <c r="G1309" i="1"/>
  <c r="G1308" i="1"/>
  <c r="G1307" i="1"/>
  <c r="G1306" i="1"/>
  <c r="G1305" i="1"/>
  <c r="G1304" i="1"/>
  <c r="G1303" i="1"/>
  <c r="G1318" i="1"/>
  <c r="G1317" i="1"/>
  <c r="G1316" i="1"/>
  <c r="G1315" i="1"/>
  <c r="G1314" i="1"/>
  <c r="G1313" i="1"/>
  <c r="G1312" i="1"/>
  <c r="G1311" i="1"/>
  <c r="G1326" i="1"/>
  <c r="G1325" i="1"/>
  <c r="G1324" i="1"/>
  <c r="G1323" i="1"/>
  <c r="G1322" i="1"/>
  <c r="G1321" i="1"/>
  <c r="G1320" i="1"/>
  <c r="G1319" i="1"/>
  <c r="G1334" i="1"/>
  <c r="G1333" i="1"/>
  <c r="G1332" i="1"/>
  <c r="G1331" i="1"/>
  <c r="G1330" i="1"/>
  <c r="G1329" i="1"/>
  <c r="G1328" i="1"/>
  <c r="G1327" i="1"/>
  <c r="G1342" i="1"/>
  <c r="G1341" i="1"/>
  <c r="G1340" i="1"/>
  <c r="G1339" i="1"/>
  <c r="G1338" i="1"/>
  <c r="G1337" i="1"/>
  <c r="G1336" i="1"/>
  <c r="G1335" i="1"/>
  <c r="G1350" i="1"/>
  <c r="G1349" i="1"/>
  <c r="G1348" i="1"/>
  <c r="G1347" i="1"/>
  <c r="G1346" i="1"/>
  <c r="G1345" i="1"/>
  <c r="G1344" i="1"/>
  <c r="G1343" i="1"/>
  <c r="G1358" i="1"/>
  <c r="G1357" i="1"/>
  <c r="G1356" i="1"/>
  <c r="G1355" i="1"/>
  <c r="G1354" i="1"/>
  <c r="G1353" i="1"/>
  <c r="G1352" i="1"/>
  <c r="G1351" i="1"/>
  <c r="G1366" i="1"/>
  <c r="G1365" i="1"/>
  <c r="G1364" i="1"/>
  <c r="G1363" i="1"/>
  <c r="G1362" i="1"/>
  <c r="G1361" i="1"/>
  <c r="G1360" i="1"/>
  <c r="G1359" i="1"/>
  <c r="G1374" i="1"/>
  <c r="G1373" i="1"/>
  <c r="G1372" i="1"/>
  <c r="G1371" i="1"/>
  <c r="G1370" i="1"/>
  <c r="G1369" i="1"/>
  <c r="G1368" i="1"/>
  <c r="G1367" i="1"/>
  <c r="G1382" i="1"/>
  <c r="G1381" i="1"/>
  <c r="G1380" i="1"/>
  <c r="G1379" i="1"/>
  <c r="G1378" i="1"/>
  <c r="G1377" i="1"/>
  <c r="G1376" i="1"/>
  <c r="G1375" i="1"/>
  <c r="G1390" i="1"/>
  <c r="G1389" i="1"/>
  <c r="G1388" i="1"/>
  <c r="G1387" i="1"/>
  <c r="G1386" i="1"/>
  <c r="G1385" i="1"/>
  <c r="G1384" i="1"/>
  <c r="G1383" i="1"/>
  <c r="G1399" i="1"/>
  <c r="G1398" i="1"/>
  <c r="G1397" i="1"/>
  <c r="G1396" i="1"/>
  <c r="G1395" i="1"/>
  <c r="G1394" i="1"/>
  <c r="G1393" i="1"/>
  <c r="G1392" i="1"/>
  <c r="G1407" i="1"/>
  <c r="G1406" i="1"/>
  <c r="G1405" i="1"/>
  <c r="G1404" i="1"/>
  <c r="G1403" i="1"/>
  <c r="G1402" i="1"/>
  <c r="G1401" i="1"/>
  <c r="G1400" i="1"/>
  <c r="G1415" i="1"/>
  <c r="G1414" i="1"/>
  <c r="G1413" i="1"/>
  <c r="G1412" i="1"/>
  <c r="G1411" i="1"/>
  <c r="G1410" i="1"/>
  <c r="G1409" i="1"/>
  <c r="G1408" i="1"/>
  <c r="G1423" i="1"/>
  <c r="G1422" i="1"/>
  <c r="G1421" i="1"/>
  <c r="G1420" i="1"/>
  <c r="G1419" i="1"/>
  <c r="G1418" i="1"/>
  <c r="G1417" i="1"/>
  <c r="G1416" i="1"/>
  <c r="G1431" i="1"/>
  <c r="G1430" i="1"/>
  <c r="G1429" i="1"/>
  <c r="G1428" i="1"/>
  <c r="G1427" i="1"/>
  <c r="G1426" i="1"/>
  <c r="G1425" i="1"/>
  <c r="G1424" i="1"/>
  <c r="G1439" i="1"/>
  <c r="G1438" i="1"/>
  <c r="G1437" i="1"/>
  <c r="G1436" i="1"/>
  <c r="G1435" i="1"/>
  <c r="G1434" i="1"/>
  <c r="G1433" i="1"/>
  <c r="G1432" i="1"/>
  <c r="G1447" i="1"/>
  <c r="G1446" i="1"/>
  <c r="G1445" i="1"/>
  <c r="G1444" i="1"/>
  <c r="G1443" i="1"/>
  <c r="G1442" i="1"/>
  <c r="G1441" i="1"/>
  <c r="G1440" i="1"/>
  <c r="G1455" i="1"/>
  <c r="G1454" i="1"/>
  <c r="G1453" i="1"/>
  <c r="G1452" i="1"/>
  <c r="G1451" i="1"/>
  <c r="G1450" i="1"/>
  <c r="G1449" i="1"/>
  <c r="G1448" i="1"/>
  <c r="G1464" i="1"/>
  <c r="G1463" i="1"/>
  <c r="G1462" i="1"/>
  <c r="G1461" i="1"/>
  <c r="G1460" i="1"/>
  <c r="G1459" i="1"/>
  <c r="G1458" i="1"/>
  <c r="G1457" i="1"/>
  <c r="G1474" i="1"/>
  <c r="G1473" i="1"/>
  <c r="G1472" i="1"/>
  <c r="G1471" i="1"/>
  <c r="G1470" i="1"/>
  <c r="G1469" i="1"/>
  <c r="G1468" i="1"/>
  <c r="G1467" i="1"/>
  <c r="G1482" i="1"/>
  <c r="G1481" i="1"/>
  <c r="G1480" i="1"/>
  <c r="G1479" i="1"/>
  <c r="G1478" i="1"/>
  <c r="G1477" i="1"/>
  <c r="G1476" i="1"/>
  <c r="G1475" i="1"/>
  <c r="G1490" i="1"/>
  <c r="G1489" i="1"/>
  <c r="G1488" i="1"/>
  <c r="G1487" i="1"/>
  <c r="G1486" i="1"/>
  <c r="G1485" i="1"/>
  <c r="G1484" i="1"/>
  <c r="G1483" i="1"/>
  <c r="G1498" i="1"/>
  <c r="G1497" i="1"/>
  <c r="G1496" i="1"/>
  <c r="G1495" i="1"/>
  <c r="G1494" i="1"/>
  <c r="G1493" i="1"/>
  <c r="G1492" i="1"/>
  <c r="G1491" i="1"/>
  <c r="G1506" i="1"/>
  <c r="G1505" i="1"/>
  <c r="G1504" i="1"/>
  <c r="G1503" i="1"/>
  <c r="G1502" i="1"/>
  <c r="G1501" i="1"/>
  <c r="G1500" i="1"/>
  <c r="G1499" i="1"/>
  <c r="G1514" i="1"/>
  <c r="G1513" i="1"/>
  <c r="G1512" i="1"/>
  <c r="G1511" i="1"/>
  <c r="G1510" i="1"/>
  <c r="G1509" i="1"/>
  <c r="G1508" i="1"/>
  <c r="G1507" i="1"/>
  <c r="G1522" i="1"/>
  <c r="G1521" i="1"/>
  <c r="G1520" i="1"/>
  <c r="G1519" i="1"/>
  <c r="G1518" i="1"/>
  <c r="G1517" i="1"/>
  <c r="G1516" i="1"/>
  <c r="G1515" i="1"/>
  <c r="G1530" i="1"/>
  <c r="G1529" i="1"/>
  <c r="G1528" i="1"/>
  <c r="G1527" i="1"/>
  <c r="G1526" i="1"/>
  <c r="G1525" i="1"/>
  <c r="G1524" i="1"/>
  <c r="G1523" i="1"/>
  <c r="G1538" i="1"/>
  <c r="G1537" i="1"/>
  <c r="G1536" i="1"/>
  <c r="G1535" i="1"/>
  <c r="G1534" i="1"/>
  <c r="G1533" i="1"/>
  <c r="G1532" i="1"/>
  <c r="G1531" i="1"/>
  <c r="G1546" i="1"/>
  <c r="G1545" i="1"/>
  <c r="G1544" i="1"/>
  <c r="G1543" i="1"/>
  <c r="G1542" i="1"/>
  <c r="G1541" i="1"/>
  <c r="G1540" i="1"/>
  <c r="G1539" i="1"/>
  <c r="G1554" i="1"/>
  <c r="G1553" i="1"/>
  <c r="G1552" i="1"/>
  <c r="G1551" i="1"/>
  <c r="G1550" i="1"/>
  <c r="G1549" i="1"/>
  <c r="G1548" i="1"/>
  <c r="G1547" i="1"/>
  <c r="G1564" i="1"/>
  <c r="G1563" i="1"/>
  <c r="G1562" i="1"/>
  <c r="G1561" i="1"/>
  <c r="G1560" i="1"/>
  <c r="G1559" i="1"/>
  <c r="G1558" i="1"/>
  <c r="G1557" i="1"/>
  <c r="G1572" i="1"/>
  <c r="G1571" i="1"/>
  <c r="G1570" i="1"/>
  <c r="G1569" i="1"/>
  <c r="G1568" i="1"/>
  <c r="G1567" i="1"/>
  <c r="G1566" i="1"/>
  <c r="G1565" i="1"/>
  <c r="G1580" i="1"/>
  <c r="G1579" i="1"/>
  <c r="G1578" i="1"/>
  <c r="G1577" i="1"/>
  <c r="G1576" i="1"/>
  <c r="G1575" i="1"/>
  <c r="G1574" i="1"/>
  <c r="G1573" i="1"/>
  <c r="G1588" i="1"/>
  <c r="G1587" i="1"/>
  <c r="G1586" i="1"/>
  <c r="G1585" i="1"/>
  <c r="G1584" i="1"/>
  <c r="G1583" i="1"/>
  <c r="G1582" i="1"/>
  <c r="G1581" i="1"/>
  <c r="G1596" i="1"/>
  <c r="G1595" i="1"/>
  <c r="G1594" i="1"/>
  <c r="G1593" i="1"/>
  <c r="G1592" i="1"/>
  <c r="G1591" i="1"/>
  <c r="G1590" i="1"/>
  <c r="G1589" i="1"/>
  <c r="G1604" i="1"/>
  <c r="G1603" i="1"/>
  <c r="G1602" i="1"/>
  <c r="G1601" i="1"/>
  <c r="G1600" i="1"/>
  <c r="G1599" i="1"/>
  <c r="G1598" i="1"/>
  <c r="G1597" i="1"/>
  <c r="G1612" i="1"/>
  <c r="G1611" i="1"/>
  <c r="G1610" i="1"/>
  <c r="G1609" i="1"/>
  <c r="G1608" i="1"/>
  <c r="G1607" i="1"/>
  <c r="G1606" i="1"/>
  <c r="G1605" i="1"/>
  <c r="G1620" i="1"/>
  <c r="G1619" i="1"/>
  <c r="G1618" i="1"/>
  <c r="G1617" i="1"/>
  <c r="G1616" i="1"/>
  <c r="G1615" i="1"/>
  <c r="G1614" i="1"/>
  <c r="G1613" i="1"/>
  <c r="G1628" i="1"/>
  <c r="G1627" i="1"/>
  <c r="G1626" i="1"/>
  <c r="G1625" i="1"/>
  <c r="G1624" i="1"/>
  <c r="G1623" i="1"/>
  <c r="G1622" i="1"/>
  <c r="G1621" i="1"/>
  <c r="G1636" i="1"/>
  <c r="G1635" i="1"/>
  <c r="G1634" i="1"/>
  <c r="G1633" i="1"/>
  <c r="G1632" i="1"/>
  <c r="G1631" i="1"/>
  <c r="G1630" i="1"/>
  <c r="G1629" i="1"/>
  <c r="G1644" i="1"/>
  <c r="G1643" i="1"/>
  <c r="G1642" i="1"/>
  <c r="G1641" i="1"/>
  <c r="G1640" i="1"/>
  <c r="G1639" i="1"/>
  <c r="G1638" i="1"/>
  <c r="G1637" i="1"/>
  <c r="G1652" i="1"/>
  <c r="G1651" i="1"/>
  <c r="G1650" i="1"/>
  <c r="G1649" i="1"/>
  <c r="G1648" i="1"/>
  <c r="G1647" i="1"/>
  <c r="G1646" i="1"/>
  <c r="G1645" i="1"/>
  <c r="G1661" i="1"/>
  <c r="G1660" i="1"/>
  <c r="G1659" i="1"/>
  <c r="G1658" i="1"/>
  <c r="G1657" i="1"/>
  <c r="G1656" i="1"/>
  <c r="G1655" i="1"/>
  <c r="G1654" i="1"/>
  <c r="G1671" i="1"/>
  <c r="G1670" i="1"/>
  <c r="G1669" i="1"/>
  <c r="G1668" i="1"/>
  <c r="G1667" i="1"/>
  <c r="G1666" i="1"/>
  <c r="G1665" i="1"/>
  <c r="G1664" i="1"/>
  <c r="G1679" i="1"/>
  <c r="G1678" i="1"/>
  <c r="G1677" i="1"/>
  <c r="G1676" i="1"/>
  <c r="G1675" i="1"/>
  <c r="G1674" i="1"/>
  <c r="G1673" i="1"/>
  <c r="G1672" i="1"/>
  <c r="G1687" i="1"/>
  <c r="G1686" i="1"/>
  <c r="G1685" i="1"/>
  <c r="G1684" i="1"/>
  <c r="G1683" i="1"/>
  <c r="G1682" i="1"/>
  <c r="G1681" i="1"/>
  <c r="G1680" i="1"/>
  <c r="G1695" i="1"/>
  <c r="G1694" i="1"/>
  <c r="G1693" i="1"/>
  <c r="G1692" i="1"/>
  <c r="G1691" i="1"/>
  <c r="G1690" i="1"/>
  <c r="G1689" i="1"/>
  <c r="G1688" i="1"/>
  <c r="G1703" i="1"/>
  <c r="G1702" i="1"/>
  <c r="G1701" i="1"/>
  <c r="G1700" i="1"/>
  <c r="G1699" i="1"/>
  <c r="G1698" i="1"/>
  <c r="G1697" i="1"/>
  <c r="G1696" i="1"/>
  <c r="G1711" i="1"/>
  <c r="G1710" i="1"/>
  <c r="G1709" i="1"/>
  <c r="G1708" i="1"/>
  <c r="G1707" i="1"/>
  <c r="G1706" i="1"/>
  <c r="G1705" i="1"/>
  <c r="G1704" i="1"/>
  <c r="G1720" i="1"/>
  <c r="G1719" i="1"/>
  <c r="G1718" i="1"/>
  <c r="G1717" i="1"/>
  <c r="G1716" i="1"/>
  <c r="G1715" i="1"/>
  <c r="G1714" i="1"/>
  <c r="G1713" i="1"/>
  <c r="G1729" i="1"/>
  <c r="G1728" i="1"/>
  <c r="G1727" i="1"/>
  <c r="G1726" i="1"/>
  <c r="G1725" i="1"/>
  <c r="G1724" i="1"/>
  <c r="G1723" i="1"/>
  <c r="G1722" i="1"/>
  <c r="G1739" i="1"/>
  <c r="G1738" i="1"/>
  <c r="G1737" i="1"/>
  <c r="G1736" i="1"/>
  <c r="G1735" i="1"/>
  <c r="G1734" i="1"/>
  <c r="G1733" i="1"/>
  <c r="G1732" i="1"/>
  <c r="G1747" i="1"/>
  <c r="G1746" i="1"/>
  <c r="G1745" i="1"/>
  <c r="G1744" i="1"/>
  <c r="G1743" i="1"/>
  <c r="G1742" i="1"/>
  <c r="G1741" i="1"/>
  <c r="G1740" i="1"/>
  <c r="G1755" i="1"/>
  <c r="G1754" i="1"/>
  <c r="G1753" i="1"/>
  <c r="G1752" i="1"/>
  <c r="G1751" i="1"/>
  <c r="G1750" i="1"/>
  <c r="G1749" i="1"/>
  <c r="G1748" i="1"/>
  <c r="G1763" i="1"/>
  <c r="G1762" i="1"/>
  <c r="G1761" i="1"/>
  <c r="G1760" i="1"/>
  <c r="G1759" i="1"/>
  <c r="G1758" i="1"/>
  <c r="G1757" i="1"/>
  <c r="G1756" i="1"/>
  <c r="G1771" i="1"/>
  <c r="G1770" i="1"/>
  <c r="G1769" i="1"/>
  <c r="G1768" i="1"/>
  <c r="G1767" i="1"/>
  <c r="G1766" i="1"/>
  <c r="G1765" i="1"/>
  <c r="G1764" i="1"/>
  <c r="G1779" i="1"/>
  <c r="G1778" i="1"/>
  <c r="G1777" i="1"/>
  <c r="G1776" i="1"/>
  <c r="G1775" i="1"/>
  <c r="G1774" i="1"/>
  <c r="G1773" i="1"/>
  <c r="G1772" i="1"/>
  <c r="G1787" i="1"/>
  <c r="G1786" i="1"/>
  <c r="G1785" i="1"/>
  <c r="G1784" i="1"/>
  <c r="G1783" i="1"/>
  <c r="G1782" i="1"/>
  <c r="G1781" i="1"/>
  <c r="G1780" i="1"/>
  <c r="G1795" i="1"/>
  <c r="G1794" i="1"/>
  <c r="G1793" i="1"/>
  <c r="G1792" i="1"/>
  <c r="G1791" i="1"/>
  <c r="G1790" i="1"/>
  <c r="G1789" i="1"/>
  <c r="G1788" i="1"/>
  <c r="G1803" i="1"/>
  <c r="G1802" i="1"/>
  <c r="G1801" i="1"/>
  <c r="G1800" i="1"/>
  <c r="G1799" i="1"/>
  <c r="G1798" i="1"/>
  <c r="G1797" i="1"/>
  <c r="G1796" i="1"/>
  <c r="G1811" i="1"/>
  <c r="G1810" i="1"/>
  <c r="G1809" i="1"/>
  <c r="G1808" i="1"/>
  <c r="G1807" i="1"/>
  <c r="G1806" i="1"/>
  <c r="G1805" i="1"/>
  <c r="G1804" i="1"/>
  <c r="G1819" i="1"/>
  <c r="G1818" i="1"/>
  <c r="G1817" i="1"/>
  <c r="G1816" i="1"/>
  <c r="G1815" i="1"/>
  <c r="G1814" i="1"/>
  <c r="G1813" i="1"/>
  <c r="G1812" i="1"/>
  <c r="G1827" i="1"/>
  <c r="G1826" i="1"/>
  <c r="G1825" i="1"/>
  <c r="G1824" i="1"/>
  <c r="G1823" i="1"/>
  <c r="G1822" i="1"/>
  <c r="G1821" i="1"/>
  <c r="G1820" i="1"/>
  <c r="G1835" i="1"/>
  <c r="G1834" i="1"/>
  <c r="G1833" i="1"/>
  <c r="G1832" i="1"/>
  <c r="G1831" i="1"/>
  <c r="G1830" i="1"/>
  <c r="G1829" i="1"/>
  <c r="G1828" i="1"/>
  <c r="G1843" i="1"/>
  <c r="G1842" i="1"/>
  <c r="G1841" i="1"/>
  <c r="G1840" i="1"/>
  <c r="G1839" i="1"/>
  <c r="G1838" i="1"/>
  <c r="G1837" i="1"/>
  <c r="G1836" i="1"/>
  <c r="G1852" i="1"/>
  <c r="G1851" i="1"/>
  <c r="G1850" i="1"/>
  <c r="G1849" i="1"/>
  <c r="G1848" i="1"/>
  <c r="G1847" i="1"/>
  <c r="G1846" i="1"/>
  <c r="G1845" i="1"/>
  <c r="G1861" i="1"/>
  <c r="G1860" i="1"/>
  <c r="G1859" i="1"/>
  <c r="G1858" i="1"/>
  <c r="G1857" i="1"/>
  <c r="G1856" i="1"/>
  <c r="G1855" i="1"/>
  <c r="G1854" i="1"/>
  <c r="G1870" i="1"/>
  <c r="G1869" i="1"/>
  <c r="G1868" i="1"/>
  <c r="G1867" i="1"/>
  <c r="G1866" i="1"/>
  <c r="G1865" i="1"/>
  <c r="G1864" i="1"/>
  <c r="G1863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880" i="1"/>
  <c r="G1879" i="1"/>
  <c r="G1878" i="1"/>
  <c r="G1877" i="1"/>
  <c r="G1876" i="1"/>
  <c r="G1875" i="1"/>
  <c r="G1874" i="1"/>
  <c r="G1873" i="1"/>
  <c r="G1928" i="1"/>
  <c r="G1927" i="1"/>
  <c r="G1926" i="1"/>
  <c r="G1925" i="1"/>
  <c r="G1924" i="1"/>
  <c r="G1923" i="1"/>
  <c r="G1922" i="1"/>
  <c r="G1921" i="1"/>
  <c r="G2056" i="1"/>
  <c r="G2055" i="1"/>
  <c r="G2054" i="1"/>
  <c r="G2053" i="1"/>
  <c r="G2052" i="1"/>
  <c r="G2051" i="1"/>
  <c r="G2050" i="1"/>
  <c r="G2049" i="1"/>
  <c r="G1984" i="1"/>
  <c r="G1983" i="1"/>
  <c r="G1982" i="1"/>
  <c r="G1981" i="1"/>
  <c r="G1980" i="1"/>
  <c r="G1979" i="1"/>
  <c r="G1978" i="1"/>
  <c r="G1977" i="1"/>
  <c r="G1992" i="1"/>
  <c r="G1991" i="1"/>
  <c r="G1990" i="1"/>
  <c r="G1989" i="1"/>
  <c r="G1988" i="1"/>
  <c r="G1987" i="1"/>
  <c r="G1986" i="1"/>
  <c r="G1985" i="1"/>
  <c r="G2000" i="1"/>
  <c r="G1999" i="1"/>
  <c r="G1998" i="1"/>
  <c r="G1997" i="1"/>
  <c r="G1996" i="1"/>
  <c r="G1995" i="1"/>
  <c r="G1994" i="1"/>
  <c r="G1993" i="1"/>
  <c r="G2008" i="1"/>
  <c r="G2007" i="1"/>
  <c r="G2006" i="1"/>
  <c r="G2005" i="1"/>
  <c r="G2004" i="1"/>
  <c r="G2003" i="1"/>
  <c r="G2002" i="1"/>
  <c r="G2001" i="1"/>
  <c r="G2016" i="1"/>
  <c r="G2015" i="1"/>
  <c r="G2014" i="1"/>
  <c r="G2013" i="1"/>
  <c r="G2012" i="1"/>
  <c r="G2011" i="1"/>
  <c r="G2010" i="1"/>
  <c r="G2009" i="1"/>
  <c r="G2024" i="1"/>
  <c r="G2023" i="1"/>
  <c r="G2022" i="1"/>
  <c r="G2021" i="1"/>
  <c r="G2020" i="1"/>
  <c r="G2019" i="1"/>
  <c r="G2018" i="1"/>
  <c r="G2017" i="1"/>
  <c r="G1920" i="1"/>
  <c r="G1919" i="1"/>
  <c r="G1918" i="1"/>
  <c r="G1917" i="1"/>
  <c r="G1916" i="1"/>
  <c r="G1915" i="1"/>
  <c r="G1914" i="1"/>
  <c r="G1913" i="1"/>
  <c r="G2040" i="1"/>
  <c r="G2039" i="1"/>
  <c r="G2038" i="1"/>
  <c r="G2037" i="1"/>
  <c r="G2036" i="1"/>
  <c r="G2035" i="1"/>
  <c r="G2034" i="1"/>
  <c r="G2033" i="1"/>
  <c r="G1936" i="1"/>
  <c r="G1935" i="1"/>
  <c r="G1934" i="1"/>
  <c r="G1933" i="1"/>
  <c r="G1932" i="1"/>
  <c r="G1931" i="1"/>
  <c r="G1930" i="1"/>
  <c r="G1929" i="1"/>
  <c r="G1944" i="1"/>
  <c r="G1943" i="1"/>
  <c r="G1942" i="1"/>
  <c r="G1941" i="1"/>
  <c r="G1940" i="1"/>
  <c r="G1939" i="1"/>
  <c r="G1938" i="1"/>
  <c r="G1937" i="1"/>
  <c r="G1952" i="1"/>
  <c r="G1951" i="1"/>
  <c r="G1950" i="1"/>
  <c r="G1949" i="1"/>
  <c r="G1948" i="1"/>
  <c r="G1947" i="1"/>
  <c r="G1946" i="1"/>
  <c r="G1945" i="1"/>
  <c r="G1960" i="1"/>
  <c r="G1959" i="1"/>
  <c r="G1958" i="1"/>
  <c r="G1957" i="1"/>
  <c r="G1956" i="1"/>
  <c r="G1955" i="1"/>
  <c r="G1954" i="1"/>
  <c r="G1953" i="1"/>
  <c r="G2120" i="1"/>
  <c r="G2119" i="1"/>
  <c r="G2118" i="1"/>
  <c r="G2117" i="1"/>
  <c r="G2116" i="1"/>
  <c r="G2115" i="1"/>
  <c r="G2114" i="1"/>
  <c r="G2113" i="1"/>
  <c r="G2064" i="1"/>
  <c r="G2063" i="1"/>
  <c r="G2062" i="1"/>
  <c r="G2061" i="1"/>
  <c r="G2060" i="1"/>
  <c r="G2059" i="1"/>
  <c r="G2058" i="1"/>
  <c r="G2057" i="1"/>
  <c r="G2128" i="1"/>
  <c r="G2127" i="1"/>
  <c r="G2126" i="1"/>
  <c r="G2125" i="1"/>
  <c r="G2124" i="1"/>
  <c r="G2123" i="1"/>
  <c r="G2122" i="1"/>
  <c r="G2121" i="1"/>
  <c r="G2080" i="1"/>
  <c r="G2079" i="1"/>
  <c r="G2078" i="1"/>
  <c r="G2077" i="1"/>
  <c r="G2076" i="1"/>
  <c r="G2075" i="1"/>
  <c r="G2074" i="1"/>
  <c r="G2073" i="1"/>
  <c r="G2088" i="1"/>
  <c r="G2087" i="1"/>
  <c r="G2086" i="1"/>
  <c r="G2085" i="1"/>
  <c r="G2084" i="1"/>
  <c r="G2083" i="1"/>
  <c r="G2082" i="1"/>
  <c r="G2081" i="1"/>
  <c r="G1904" i="1"/>
  <c r="G1903" i="1"/>
  <c r="G1902" i="1"/>
  <c r="G1901" i="1"/>
  <c r="G1900" i="1"/>
  <c r="G1899" i="1"/>
  <c r="G1898" i="1"/>
  <c r="G1897" i="1"/>
  <c r="G1888" i="1"/>
  <c r="G1887" i="1"/>
  <c r="G1886" i="1"/>
  <c r="G1885" i="1"/>
  <c r="G1884" i="1"/>
  <c r="G1883" i="1"/>
  <c r="G1882" i="1"/>
  <c r="G1881" i="1"/>
  <c r="G1896" i="1"/>
  <c r="G1895" i="1"/>
  <c r="G1894" i="1"/>
  <c r="G1893" i="1"/>
  <c r="G1892" i="1"/>
  <c r="G1891" i="1"/>
  <c r="G1890" i="1"/>
  <c r="G1889" i="1"/>
  <c r="G2032" i="1"/>
  <c r="G2031" i="1"/>
  <c r="G2030" i="1"/>
  <c r="G2029" i="1"/>
  <c r="G2028" i="1"/>
  <c r="G2027" i="1"/>
  <c r="G2026" i="1"/>
  <c r="G2025" i="1"/>
  <c r="G2048" i="1"/>
  <c r="G2047" i="1"/>
  <c r="G2046" i="1"/>
  <c r="G2045" i="1"/>
  <c r="G2044" i="1"/>
  <c r="G2043" i="1"/>
  <c r="G2042" i="1"/>
  <c r="G2041" i="1"/>
  <c r="G2096" i="1"/>
  <c r="G2095" i="1"/>
  <c r="G2094" i="1"/>
  <c r="G2093" i="1"/>
  <c r="G2092" i="1"/>
  <c r="G2091" i="1"/>
  <c r="G2090" i="1"/>
  <c r="G2089" i="1"/>
  <c r="G1912" i="1"/>
  <c r="G1911" i="1"/>
  <c r="G1910" i="1"/>
  <c r="G1909" i="1"/>
  <c r="G1908" i="1"/>
  <c r="G1907" i="1"/>
  <c r="G1906" i="1"/>
  <c r="G1905" i="1"/>
  <c r="G2104" i="1"/>
  <c r="G2103" i="1"/>
  <c r="G2102" i="1"/>
  <c r="G2101" i="1"/>
  <c r="G2100" i="1"/>
  <c r="G2099" i="1"/>
  <c r="G2098" i="1"/>
  <c r="G2097" i="1"/>
  <c r="G2112" i="1"/>
  <c r="G2111" i="1"/>
  <c r="G2110" i="1"/>
  <c r="G2109" i="1"/>
  <c r="G2108" i="1"/>
  <c r="G2107" i="1"/>
  <c r="G2106" i="1"/>
  <c r="G2105" i="1"/>
  <c r="G2136" i="1"/>
  <c r="G2135" i="1"/>
  <c r="G2134" i="1"/>
  <c r="G2133" i="1"/>
  <c r="G2132" i="1"/>
  <c r="G2131" i="1"/>
  <c r="G2130" i="1"/>
  <c r="G2129" i="1"/>
  <c r="G2072" i="1"/>
  <c r="G2071" i="1"/>
  <c r="G2070" i="1"/>
  <c r="G2069" i="1"/>
  <c r="G2068" i="1"/>
  <c r="G2067" i="1"/>
  <c r="G2066" i="1"/>
  <c r="G2065" i="1"/>
  <c r="G2152" i="1"/>
  <c r="G2151" i="1"/>
  <c r="G2150" i="1"/>
  <c r="G2149" i="1"/>
  <c r="G2148" i="1"/>
  <c r="G2147" i="1"/>
  <c r="G2146" i="1"/>
  <c r="G2145" i="1"/>
  <c r="G2161" i="1"/>
  <c r="G2160" i="1"/>
  <c r="G2159" i="1"/>
  <c r="G2158" i="1"/>
  <c r="G2157" i="1"/>
  <c r="G2156" i="1"/>
  <c r="G2155" i="1"/>
  <c r="G2154" i="1"/>
  <c r="G2171" i="1"/>
  <c r="G2170" i="1"/>
  <c r="G2169" i="1"/>
  <c r="G2168" i="1"/>
  <c r="G2167" i="1"/>
  <c r="G2166" i="1"/>
  <c r="G2165" i="1"/>
  <c r="G2164" i="1"/>
  <c r="G2179" i="1"/>
  <c r="G2178" i="1"/>
  <c r="G2177" i="1"/>
  <c r="G2176" i="1"/>
  <c r="G2175" i="1"/>
  <c r="G2174" i="1"/>
  <c r="G2173" i="1"/>
  <c r="G2172" i="1"/>
  <c r="G2187" i="1"/>
  <c r="G2186" i="1"/>
  <c r="G2185" i="1"/>
  <c r="G2184" i="1"/>
  <c r="G2183" i="1"/>
  <c r="G2182" i="1"/>
  <c r="G2181" i="1"/>
  <c r="G2180" i="1"/>
  <c r="G2195" i="1"/>
  <c r="G2194" i="1"/>
  <c r="G2193" i="1"/>
  <c r="G2192" i="1"/>
  <c r="G2191" i="1"/>
  <c r="G2190" i="1"/>
  <c r="G2189" i="1"/>
  <c r="G2188" i="1"/>
  <c r="G2203" i="1"/>
  <c r="G2202" i="1"/>
  <c r="G2201" i="1"/>
  <c r="G2200" i="1"/>
  <c r="G2199" i="1"/>
  <c r="G2198" i="1"/>
  <c r="G2197" i="1"/>
  <c r="G2196" i="1"/>
  <c r="G2221" i="1"/>
  <c r="G2220" i="1"/>
  <c r="G2219" i="1"/>
  <c r="G2218" i="1"/>
  <c r="G2217" i="1"/>
  <c r="G2216" i="1"/>
  <c r="G2215" i="1"/>
  <c r="G2214" i="1"/>
  <c r="G2277" i="1"/>
  <c r="G2276" i="1"/>
  <c r="G2275" i="1"/>
  <c r="G2274" i="1"/>
  <c r="G2273" i="1"/>
  <c r="G2272" i="1"/>
  <c r="G2271" i="1"/>
  <c r="G2270" i="1"/>
  <c r="G2253" i="1"/>
  <c r="G2252" i="1"/>
  <c r="G2251" i="1"/>
  <c r="G2250" i="1"/>
  <c r="G2249" i="1"/>
  <c r="G2248" i="1"/>
  <c r="G2247" i="1"/>
  <c r="G2246" i="1"/>
  <c r="G2261" i="1"/>
  <c r="G2260" i="1"/>
  <c r="G2259" i="1"/>
  <c r="G2258" i="1"/>
  <c r="G2257" i="1"/>
  <c r="G2256" i="1"/>
  <c r="G2255" i="1"/>
  <c r="G2254" i="1"/>
  <c r="G2269" i="1"/>
  <c r="G2268" i="1"/>
  <c r="G2267" i="1"/>
  <c r="G2266" i="1"/>
  <c r="G2265" i="1"/>
  <c r="G2264" i="1"/>
  <c r="G2263" i="1"/>
  <c r="G2262" i="1"/>
  <c r="G2213" i="1"/>
  <c r="G2212" i="1"/>
  <c r="G2211" i="1"/>
  <c r="G2210" i="1"/>
  <c r="G2209" i="1"/>
  <c r="G2208" i="1"/>
  <c r="G2207" i="1"/>
  <c r="G2206" i="1"/>
  <c r="G2229" i="1"/>
  <c r="G2228" i="1"/>
  <c r="G2227" i="1"/>
  <c r="G2226" i="1"/>
  <c r="G2225" i="1"/>
  <c r="G2224" i="1"/>
  <c r="G2223" i="1"/>
  <c r="G2222" i="1"/>
  <c r="G2237" i="1"/>
  <c r="G2236" i="1"/>
  <c r="G2235" i="1"/>
  <c r="G2234" i="1"/>
  <c r="G2233" i="1"/>
  <c r="G2232" i="1"/>
  <c r="G2231" i="1"/>
  <c r="G2230" i="1"/>
  <c r="G2245" i="1"/>
  <c r="G2244" i="1"/>
  <c r="G2243" i="1"/>
  <c r="G2242" i="1"/>
  <c r="G2241" i="1"/>
  <c r="G2240" i="1"/>
  <c r="G2239" i="1"/>
  <c r="G2238" i="1"/>
  <c r="G2285" i="1"/>
  <c r="G2284" i="1"/>
  <c r="G2283" i="1"/>
  <c r="G2282" i="1"/>
  <c r="G2281" i="1"/>
  <c r="G2280" i="1"/>
  <c r="G2279" i="1"/>
  <c r="G2278" i="1"/>
  <c r="G2294" i="1"/>
  <c r="G2293" i="1"/>
  <c r="G2292" i="1"/>
  <c r="G2291" i="1"/>
  <c r="G2290" i="1"/>
  <c r="G2289" i="1"/>
  <c r="G2288" i="1"/>
  <c r="G2287" i="1"/>
  <c r="G2304" i="1"/>
  <c r="G2303" i="1"/>
  <c r="G2302" i="1"/>
  <c r="G2301" i="1"/>
  <c r="G2300" i="1"/>
  <c r="G2299" i="1"/>
  <c r="G2298" i="1"/>
  <c r="G2297" i="1"/>
  <c r="G2312" i="1"/>
  <c r="G2311" i="1"/>
  <c r="G2310" i="1"/>
  <c r="G2309" i="1"/>
  <c r="G2308" i="1"/>
  <c r="G2307" i="1"/>
  <c r="G2306" i="1"/>
  <c r="G2305" i="1"/>
  <c r="G2320" i="1"/>
  <c r="G2319" i="1"/>
  <c r="G2318" i="1"/>
  <c r="G2317" i="1"/>
  <c r="G2316" i="1"/>
  <c r="G2315" i="1"/>
  <c r="G2314" i="1"/>
  <c r="G2313" i="1"/>
  <c r="G2328" i="1"/>
  <c r="G2327" i="1"/>
  <c r="G2326" i="1"/>
  <c r="G2325" i="1"/>
  <c r="G2324" i="1"/>
  <c r="G2323" i="1"/>
  <c r="G2322" i="1"/>
  <c r="G2321" i="1"/>
  <c r="G2336" i="1"/>
  <c r="G2335" i="1"/>
  <c r="G2334" i="1"/>
  <c r="G2333" i="1"/>
  <c r="G2332" i="1"/>
  <c r="G2331" i="1"/>
  <c r="G2330" i="1"/>
  <c r="G2329" i="1"/>
  <c r="G2344" i="1"/>
  <c r="G2343" i="1"/>
  <c r="G2342" i="1"/>
  <c r="G2341" i="1"/>
  <c r="G2340" i="1"/>
  <c r="G2339" i="1"/>
  <c r="G2338" i="1"/>
  <c r="G2337" i="1"/>
  <c r="G2352" i="1"/>
  <c r="G2351" i="1"/>
  <c r="G2350" i="1"/>
  <c r="G2349" i="1"/>
  <c r="G2348" i="1"/>
  <c r="G2347" i="1"/>
  <c r="G2346" i="1"/>
  <c r="G2345" i="1"/>
  <c r="G2360" i="1"/>
  <c r="G2359" i="1"/>
  <c r="G2358" i="1"/>
  <c r="G2357" i="1"/>
  <c r="G2356" i="1"/>
  <c r="G2355" i="1"/>
  <c r="G2354" i="1"/>
  <c r="G2353" i="1"/>
  <c r="G2368" i="1"/>
  <c r="G2367" i="1"/>
  <c r="G2366" i="1"/>
  <c r="G2365" i="1"/>
  <c r="G2364" i="1"/>
  <c r="G2363" i="1"/>
  <c r="G2362" i="1"/>
  <c r="G2361" i="1"/>
  <c r="G2376" i="1"/>
  <c r="G2375" i="1"/>
  <c r="G2374" i="1"/>
  <c r="G2373" i="1"/>
  <c r="G2372" i="1"/>
  <c r="G2371" i="1"/>
  <c r="G2370" i="1"/>
  <c r="G2369" i="1"/>
  <c r="G2384" i="1"/>
  <c r="G2383" i="1"/>
  <c r="G2382" i="1"/>
  <c r="G2381" i="1"/>
  <c r="G2380" i="1"/>
  <c r="G2379" i="1"/>
  <c r="G2378" i="1"/>
  <c r="G2377" i="1"/>
  <c r="G2392" i="1"/>
  <c r="G2391" i="1"/>
  <c r="G2390" i="1"/>
  <c r="G2389" i="1"/>
  <c r="G2388" i="1"/>
  <c r="G2387" i="1"/>
  <c r="G2386" i="1"/>
  <c r="G2385" i="1"/>
  <c r="G2400" i="1"/>
  <c r="G2399" i="1"/>
  <c r="G2398" i="1"/>
  <c r="G2397" i="1"/>
  <c r="G2396" i="1"/>
  <c r="G2395" i="1"/>
  <c r="G2394" i="1"/>
  <c r="G2393" i="1"/>
  <c r="G2426" i="1"/>
  <c r="G2425" i="1"/>
  <c r="G2424" i="1"/>
  <c r="G2423" i="1"/>
  <c r="G2422" i="1"/>
  <c r="G2421" i="1"/>
  <c r="G2420" i="1"/>
  <c r="G2419" i="1"/>
  <c r="G2410" i="1"/>
  <c r="G2409" i="1"/>
  <c r="G2408" i="1"/>
  <c r="G2407" i="1"/>
  <c r="G2406" i="1"/>
  <c r="G2405" i="1"/>
  <c r="G2404" i="1"/>
  <c r="G2403" i="1"/>
  <c r="G2418" i="1"/>
  <c r="G2417" i="1"/>
  <c r="G2416" i="1"/>
  <c r="G2415" i="1"/>
  <c r="G2414" i="1"/>
  <c r="G2413" i="1"/>
  <c r="G2412" i="1"/>
  <c r="G2411" i="1"/>
  <c r="G2434" i="1"/>
  <c r="G2433" i="1"/>
  <c r="G2432" i="1"/>
  <c r="G2431" i="1"/>
  <c r="G2430" i="1"/>
  <c r="G2429" i="1"/>
  <c r="G2428" i="1"/>
  <c r="G2427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58" i="1"/>
  <c r="G2457" i="1"/>
  <c r="G2456" i="1"/>
  <c r="G2455" i="1"/>
  <c r="G2454" i="1"/>
  <c r="G2453" i="1"/>
  <c r="G2452" i="1"/>
  <c r="G2451" i="1"/>
  <c r="G2467" i="1"/>
  <c r="G2466" i="1"/>
  <c r="G2465" i="1"/>
  <c r="G2464" i="1"/>
  <c r="G2463" i="1"/>
  <c r="G2462" i="1"/>
  <c r="G2461" i="1"/>
  <c r="G2460" i="1"/>
  <c r="G2477" i="1"/>
  <c r="G2476" i="1"/>
  <c r="G2475" i="1"/>
  <c r="G2474" i="1"/>
  <c r="G2473" i="1"/>
  <c r="G2472" i="1"/>
  <c r="G2471" i="1"/>
  <c r="G2470" i="1"/>
  <c r="G2485" i="1"/>
  <c r="G2484" i="1"/>
  <c r="G2483" i="1"/>
  <c r="G2482" i="1"/>
  <c r="G2481" i="1"/>
  <c r="G2480" i="1"/>
  <c r="G2479" i="1"/>
  <c r="G2478" i="1"/>
  <c r="G2493" i="1"/>
  <c r="G2492" i="1"/>
  <c r="G2491" i="1"/>
  <c r="G2490" i="1"/>
  <c r="G2489" i="1"/>
  <c r="G2488" i="1"/>
  <c r="G2487" i="1"/>
  <c r="G2486" i="1"/>
  <c r="G2501" i="1"/>
  <c r="G2500" i="1"/>
  <c r="G2499" i="1"/>
  <c r="G2498" i="1"/>
  <c r="G2497" i="1"/>
  <c r="G2496" i="1"/>
  <c r="G2495" i="1"/>
  <c r="G2494" i="1"/>
  <c r="G2509" i="1"/>
  <c r="G2508" i="1"/>
  <c r="G2507" i="1"/>
  <c r="G2506" i="1"/>
  <c r="G2505" i="1"/>
  <c r="G2504" i="1"/>
  <c r="G2503" i="1"/>
  <c r="G2502" i="1"/>
  <c r="G2517" i="1"/>
  <c r="G2516" i="1"/>
  <c r="G2515" i="1"/>
  <c r="G2514" i="1"/>
  <c r="G2513" i="1"/>
  <c r="G2512" i="1"/>
  <c r="G2511" i="1"/>
  <c r="G2510" i="1"/>
  <c r="G2525" i="1"/>
  <c r="G2524" i="1"/>
  <c r="G2523" i="1"/>
  <c r="G2522" i="1"/>
  <c r="G2521" i="1"/>
  <c r="G2520" i="1"/>
  <c r="G2519" i="1"/>
  <c r="G2518" i="1"/>
  <c r="G2533" i="1"/>
  <c r="G2532" i="1"/>
  <c r="G2531" i="1"/>
  <c r="G2530" i="1"/>
  <c r="G2529" i="1"/>
  <c r="G2528" i="1"/>
  <c r="G2527" i="1"/>
  <c r="G2526" i="1"/>
  <c r="G2541" i="1"/>
  <c r="G2540" i="1"/>
  <c r="G2539" i="1"/>
  <c r="G2538" i="1"/>
  <c r="G2537" i="1"/>
  <c r="G2536" i="1"/>
  <c r="G2535" i="1"/>
  <c r="G2534" i="1"/>
  <c r="G2559" i="1"/>
  <c r="G2558" i="1"/>
  <c r="G2557" i="1"/>
  <c r="G2556" i="1"/>
  <c r="G2555" i="1"/>
  <c r="G2554" i="1"/>
  <c r="G2553" i="1"/>
  <c r="G2552" i="1"/>
  <c r="G2567" i="1"/>
  <c r="G2566" i="1"/>
  <c r="G2565" i="1"/>
  <c r="G2564" i="1"/>
  <c r="G2563" i="1"/>
  <c r="G2562" i="1"/>
  <c r="G2561" i="1"/>
  <c r="G2560" i="1"/>
  <c r="G2576" i="1"/>
  <c r="G2575" i="1"/>
  <c r="G2574" i="1"/>
  <c r="G2573" i="1"/>
  <c r="G2572" i="1"/>
  <c r="G2571" i="1"/>
  <c r="G2570" i="1"/>
  <c r="G2569" i="1"/>
  <c r="G2586" i="1"/>
  <c r="G2585" i="1"/>
  <c r="G2584" i="1"/>
  <c r="G2583" i="1"/>
  <c r="G2582" i="1"/>
  <c r="G2581" i="1"/>
  <c r="G2580" i="1"/>
  <c r="G2579" i="1"/>
  <c r="G2595" i="1"/>
  <c r="G2594" i="1"/>
  <c r="G2593" i="1"/>
  <c r="G2592" i="1"/>
  <c r="G2591" i="1"/>
  <c r="G2590" i="1"/>
  <c r="G2589" i="1"/>
  <c r="G2588" i="1"/>
  <c r="G2604" i="1"/>
  <c r="G2603" i="1"/>
  <c r="G2602" i="1"/>
  <c r="G2601" i="1"/>
  <c r="G2600" i="1"/>
  <c r="G2599" i="1"/>
  <c r="G2598" i="1"/>
  <c r="G2597" i="1"/>
  <c r="G2612" i="1"/>
  <c r="G2611" i="1"/>
  <c r="G2610" i="1"/>
  <c r="G2609" i="1"/>
  <c r="G2608" i="1"/>
  <c r="G2607" i="1"/>
  <c r="G2606" i="1"/>
  <c r="G2605" i="1"/>
  <c r="G2621" i="1"/>
  <c r="G2620" i="1"/>
  <c r="G2619" i="1"/>
  <c r="G2618" i="1"/>
  <c r="G2617" i="1"/>
  <c r="G2616" i="1"/>
  <c r="G2615" i="1"/>
  <c r="G2614" i="1"/>
  <c r="G2631" i="1"/>
  <c r="G2630" i="1"/>
  <c r="G2629" i="1"/>
  <c r="G2628" i="1"/>
  <c r="G2627" i="1"/>
  <c r="G2626" i="1"/>
  <c r="G2625" i="1"/>
  <c r="G2624" i="1"/>
  <c r="G2639" i="1"/>
  <c r="G2638" i="1"/>
  <c r="G2637" i="1"/>
  <c r="G2636" i="1"/>
  <c r="G2635" i="1"/>
  <c r="G2634" i="1"/>
  <c r="G2633" i="1"/>
  <c r="G2632" i="1"/>
  <c r="G2647" i="1"/>
  <c r="G2646" i="1"/>
  <c r="G2645" i="1"/>
  <c r="G2644" i="1"/>
  <c r="G2643" i="1"/>
  <c r="G2642" i="1"/>
  <c r="G2641" i="1"/>
  <c r="G2640" i="1"/>
  <c r="G2655" i="1"/>
  <c r="G2654" i="1"/>
  <c r="G2653" i="1"/>
  <c r="G2652" i="1"/>
  <c r="G2651" i="1"/>
  <c r="G2650" i="1"/>
  <c r="G2649" i="1"/>
  <c r="G2648" i="1"/>
  <c r="G2663" i="1"/>
  <c r="G2662" i="1"/>
  <c r="G2661" i="1"/>
  <c r="G2660" i="1"/>
  <c r="G2659" i="1"/>
  <c r="G2658" i="1"/>
  <c r="G2657" i="1"/>
  <c r="G2656" i="1"/>
  <c r="G2671" i="1"/>
  <c r="G2670" i="1"/>
  <c r="G2669" i="1"/>
  <c r="G2668" i="1"/>
  <c r="G2667" i="1"/>
  <c r="G2666" i="1"/>
  <c r="G2665" i="1"/>
  <c r="G2664" i="1"/>
  <c r="G2679" i="1"/>
  <c r="G2678" i="1"/>
  <c r="G2677" i="1"/>
  <c r="G2676" i="1"/>
  <c r="G2675" i="1"/>
  <c r="G2674" i="1"/>
  <c r="G2673" i="1"/>
  <c r="G2672" i="1"/>
  <c r="G2687" i="1"/>
  <c r="G2686" i="1"/>
  <c r="G2685" i="1"/>
  <c r="G2684" i="1"/>
  <c r="G2683" i="1"/>
  <c r="G2682" i="1"/>
  <c r="G2681" i="1"/>
  <c r="G2680" i="1"/>
  <c r="G2695" i="1"/>
  <c r="G2694" i="1"/>
  <c r="G2693" i="1"/>
  <c r="G2692" i="1"/>
  <c r="G2691" i="1"/>
  <c r="G2690" i="1"/>
  <c r="G2689" i="1"/>
  <c r="G2688" i="1"/>
  <c r="G2703" i="1"/>
  <c r="G2702" i="1"/>
  <c r="G2701" i="1"/>
  <c r="G2700" i="1"/>
  <c r="G2699" i="1"/>
  <c r="G2698" i="1"/>
  <c r="G2697" i="1"/>
  <c r="G2696" i="1"/>
  <c r="G2711" i="1"/>
  <c r="G2710" i="1"/>
  <c r="G2709" i="1"/>
  <c r="G2708" i="1"/>
  <c r="G2707" i="1"/>
  <c r="G2706" i="1"/>
  <c r="G2705" i="1"/>
  <c r="G2704" i="1"/>
  <c r="G2719" i="1"/>
  <c r="G2718" i="1"/>
  <c r="G2717" i="1"/>
  <c r="G2716" i="1"/>
  <c r="G2715" i="1"/>
  <c r="G2714" i="1"/>
  <c r="G2713" i="1"/>
  <c r="G2712" i="1"/>
  <c r="G2727" i="1"/>
  <c r="G2726" i="1"/>
  <c r="G2725" i="1"/>
  <c r="G2724" i="1"/>
  <c r="G2723" i="1"/>
  <c r="G2722" i="1"/>
  <c r="G2721" i="1"/>
  <c r="G2720" i="1"/>
  <c r="G2735" i="1"/>
  <c r="G2734" i="1"/>
  <c r="G2733" i="1"/>
  <c r="G2732" i="1"/>
  <c r="G2731" i="1"/>
  <c r="G2730" i="1"/>
  <c r="G2729" i="1"/>
  <c r="G2728" i="1"/>
  <c r="G2743" i="1"/>
  <c r="G2742" i="1"/>
  <c r="G2741" i="1"/>
  <c r="G2740" i="1"/>
  <c r="G2739" i="1"/>
  <c r="G2738" i="1"/>
  <c r="G2737" i="1"/>
  <c r="G2736" i="1"/>
  <c r="G2751" i="1"/>
  <c r="G2750" i="1"/>
  <c r="G2749" i="1"/>
  <c r="G2748" i="1"/>
  <c r="G2747" i="1"/>
  <c r="G2746" i="1"/>
  <c r="G2745" i="1"/>
  <c r="G2744" i="1"/>
  <c r="G2759" i="1"/>
  <c r="G2758" i="1"/>
  <c r="G2757" i="1"/>
  <c r="G2756" i="1"/>
  <c r="G2755" i="1"/>
  <c r="G2754" i="1"/>
  <c r="G2753" i="1"/>
  <c r="G2752" i="1"/>
  <c r="G2767" i="1"/>
  <c r="G2766" i="1"/>
  <c r="G2765" i="1"/>
  <c r="G2764" i="1"/>
  <c r="G2763" i="1"/>
  <c r="G2762" i="1"/>
  <c r="G2761" i="1"/>
  <c r="G2760" i="1"/>
  <c r="G2775" i="1"/>
  <c r="G2774" i="1"/>
  <c r="G2773" i="1"/>
  <c r="G2772" i="1"/>
  <c r="G2771" i="1"/>
  <c r="G2770" i="1"/>
  <c r="G2769" i="1"/>
  <c r="G2768" i="1"/>
  <c r="G2783" i="1"/>
  <c r="G2782" i="1"/>
  <c r="G2781" i="1"/>
  <c r="G2780" i="1"/>
  <c r="G2779" i="1"/>
  <c r="G2778" i="1"/>
  <c r="G2777" i="1"/>
  <c r="G2776" i="1"/>
  <c r="G2791" i="1"/>
  <c r="G2790" i="1"/>
  <c r="G2789" i="1"/>
  <c r="G2788" i="1"/>
  <c r="G2787" i="1"/>
  <c r="G2786" i="1"/>
  <c r="G2785" i="1"/>
  <c r="G2784" i="1"/>
  <c r="G2799" i="1"/>
  <c r="G2798" i="1"/>
  <c r="G2797" i="1"/>
  <c r="G2796" i="1"/>
  <c r="G2795" i="1"/>
  <c r="G2794" i="1"/>
  <c r="G2793" i="1"/>
  <c r="G2792" i="1"/>
  <c r="G2807" i="1"/>
  <c r="G2806" i="1"/>
  <c r="G2805" i="1"/>
  <c r="G2804" i="1"/>
  <c r="G2803" i="1"/>
  <c r="G2802" i="1"/>
  <c r="G2801" i="1"/>
  <c r="G2800" i="1"/>
  <c r="G2815" i="1"/>
  <c r="G2814" i="1"/>
  <c r="G2813" i="1"/>
  <c r="G2812" i="1"/>
  <c r="G2811" i="1"/>
  <c r="G2810" i="1"/>
  <c r="G2809" i="1"/>
  <c r="G2808" i="1"/>
  <c r="G2823" i="1"/>
  <c r="G2822" i="1"/>
  <c r="G2821" i="1"/>
  <c r="G2820" i="1"/>
  <c r="G2819" i="1"/>
  <c r="G2818" i="1"/>
  <c r="G2817" i="1"/>
  <c r="G2816" i="1"/>
  <c r="G2831" i="1"/>
  <c r="G2830" i="1"/>
  <c r="G2829" i="1"/>
  <c r="G2828" i="1"/>
  <c r="G2827" i="1"/>
  <c r="G2826" i="1"/>
  <c r="G2825" i="1"/>
  <c r="G2824" i="1"/>
  <c r="G2839" i="1"/>
  <c r="G2838" i="1"/>
  <c r="G2837" i="1"/>
  <c r="G2836" i="1"/>
  <c r="G2835" i="1"/>
  <c r="G2834" i="1"/>
  <c r="G2833" i="1"/>
  <c r="G2832" i="1"/>
  <c r="G2847" i="1"/>
  <c r="G2846" i="1"/>
  <c r="G2845" i="1"/>
  <c r="G2844" i="1"/>
  <c r="G2843" i="1"/>
  <c r="G2842" i="1"/>
  <c r="G2841" i="1"/>
  <c r="G2840" i="1"/>
  <c r="G2855" i="1"/>
  <c r="G2854" i="1"/>
  <c r="G2853" i="1"/>
  <c r="G2852" i="1"/>
  <c r="G2851" i="1"/>
  <c r="G2850" i="1"/>
  <c r="G2849" i="1"/>
  <c r="G2848" i="1"/>
  <c r="G2863" i="1"/>
  <c r="G2862" i="1"/>
  <c r="G2861" i="1"/>
  <c r="G2860" i="1"/>
  <c r="G2859" i="1"/>
  <c r="G2858" i="1"/>
  <c r="G2857" i="1"/>
  <c r="G2856" i="1"/>
  <c r="G2871" i="1"/>
  <c r="G2870" i="1"/>
  <c r="G2869" i="1"/>
  <c r="G2868" i="1"/>
  <c r="G2867" i="1"/>
  <c r="G2866" i="1"/>
  <c r="G2865" i="1"/>
  <c r="G2864" i="1"/>
  <c r="G2879" i="1"/>
  <c r="G2878" i="1"/>
  <c r="G2877" i="1"/>
  <c r="G2876" i="1"/>
  <c r="G2875" i="1"/>
  <c r="G2874" i="1"/>
  <c r="G2873" i="1"/>
  <c r="G2872" i="1"/>
  <c r="G2887" i="1"/>
  <c r="G2886" i="1"/>
  <c r="G2885" i="1"/>
  <c r="G2884" i="1"/>
  <c r="G2883" i="1"/>
  <c r="G2882" i="1"/>
  <c r="G2881" i="1"/>
  <c r="G2880" i="1"/>
  <c r="G2895" i="1"/>
  <c r="G2894" i="1"/>
  <c r="G2893" i="1"/>
  <c r="G2892" i="1"/>
  <c r="G2891" i="1"/>
  <c r="G2890" i="1"/>
  <c r="G2889" i="1"/>
  <c r="G2888" i="1"/>
  <c r="G2903" i="1"/>
  <c r="G2902" i="1"/>
  <c r="G2901" i="1"/>
  <c r="G2900" i="1"/>
  <c r="G2899" i="1"/>
  <c r="G2898" i="1"/>
  <c r="G2897" i="1"/>
  <c r="G2896" i="1"/>
  <c r="G2911" i="1"/>
  <c r="G2910" i="1"/>
  <c r="G2909" i="1"/>
  <c r="G2908" i="1"/>
  <c r="G2907" i="1"/>
  <c r="G2906" i="1"/>
  <c r="G2905" i="1"/>
  <c r="G2904" i="1"/>
  <c r="G2919" i="1"/>
  <c r="G2918" i="1"/>
  <c r="G2917" i="1"/>
  <c r="G2916" i="1"/>
  <c r="G2915" i="1"/>
  <c r="G2914" i="1"/>
  <c r="G2913" i="1"/>
  <c r="G2912" i="1"/>
  <c r="G2927" i="1"/>
  <c r="G2926" i="1"/>
  <c r="G2925" i="1"/>
  <c r="G2924" i="1"/>
  <c r="G2923" i="1"/>
  <c r="G2922" i="1"/>
  <c r="G2921" i="1"/>
  <c r="G2920" i="1"/>
  <c r="G2935" i="1"/>
  <c r="G2934" i="1"/>
  <c r="G2933" i="1"/>
  <c r="G2932" i="1"/>
  <c r="G2931" i="1"/>
  <c r="G2930" i="1"/>
  <c r="G2929" i="1"/>
  <c r="G2928" i="1"/>
  <c r="G2943" i="1"/>
  <c r="G2942" i="1"/>
  <c r="G2941" i="1"/>
  <c r="G2940" i="1"/>
  <c r="G2939" i="1"/>
  <c r="G2938" i="1"/>
  <c r="G2937" i="1"/>
  <c r="G2936" i="1"/>
  <c r="G2951" i="1"/>
  <c r="G2950" i="1"/>
  <c r="G2949" i="1"/>
  <c r="G2948" i="1"/>
  <c r="G2947" i="1"/>
  <c r="G2946" i="1"/>
  <c r="G2945" i="1"/>
  <c r="G2944" i="1"/>
  <c r="G2959" i="1"/>
  <c r="G2958" i="1"/>
  <c r="G2957" i="1"/>
  <c r="G2956" i="1"/>
  <c r="G2955" i="1"/>
  <c r="G2954" i="1"/>
  <c r="G2953" i="1"/>
  <c r="G2952" i="1"/>
  <c r="G2967" i="1"/>
  <c r="G2966" i="1"/>
  <c r="G2965" i="1"/>
  <c r="G2964" i="1"/>
  <c r="G2963" i="1"/>
  <c r="G2962" i="1"/>
  <c r="G2961" i="1"/>
  <c r="G2960" i="1"/>
  <c r="G2975" i="1"/>
  <c r="G2974" i="1"/>
  <c r="G2973" i="1"/>
  <c r="G2972" i="1"/>
  <c r="G2971" i="1"/>
  <c r="G2970" i="1"/>
  <c r="G2969" i="1"/>
  <c r="G2968" i="1"/>
  <c r="G2983" i="1"/>
  <c r="G2982" i="1"/>
  <c r="G2981" i="1"/>
  <c r="G2980" i="1"/>
  <c r="G2979" i="1"/>
  <c r="G2978" i="1"/>
  <c r="G2977" i="1"/>
  <c r="G2976" i="1"/>
  <c r="G2991" i="1"/>
  <c r="G2990" i="1"/>
  <c r="G2989" i="1"/>
  <c r="G2988" i="1"/>
  <c r="G2987" i="1"/>
  <c r="G2986" i="1"/>
  <c r="G2985" i="1"/>
  <c r="G2984" i="1"/>
  <c r="G2999" i="1"/>
  <c r="G2998" i="1"/>
  <c r="G2997" i="1"/>
  <c r="G2996" i="1"/>
  <c r="G2995" i="1"/>
  <c r="G2994" i="1"/>
  <c r="G2993" i="1"/>
  <c r="G2992" i="1"/>
  <c r="G3007" i="1"/>
  <c r="G3006" i="1"/>
  <c r="G3005" i="1"/>
  <c r="G3004" i="1"/>
  <c r="G3003" i="1"/>
  <c r="G3002" i="1"/>
  <c r="G3001" i="1"/>
  <c r="G3000" i="1"/>
  <c r="G3015" i="1"/>
  <c r="G3014" i="1"/>
  <c r="G3013" i="1"/>
  <c r="G3012" i="1"/>
  <c r="G3011" i="1"/>
  <c r="G3010" i="1"/>
  <c r="G3009" i="1"/>
  <c r="G3008" i="1"/>
  <c r="G3023" i="1"/>
  <c r="G3022" i="1"/>
  <c r="G3021" i="1"/>
  <c r="G3020" i="1"/>
  <c r="G3019" i="1"/>
  <c r="G3018" i="1"/>
  <c r="G3017" i="1"/>
  <c r="G3016" i="1"/>
  <c r="G3031" i="1"/>
  <c r="G3030" i="1"/>
  <c r="G3029" i="1"/>
  <c r="G3028" i="1"/>
  <c r="G3027" i="1"/>
  <c r="G3026" i="1"/>
  <c r="G3025" i="1"/>
  <c r="G3024" i="1"/>
  <c r="G3039" i="1"/>
  <c r="G3038" i="1"/>
  <c r="G3037" i="1"/>
  <c r="G3036" i="1"/>
  <c r="G3035" i="1"/>
  <c r="G3034" i="1"/>
  <c r="G3033" i="1"/>
  <c r="G3032" i="1"/>
  <c r="G3047" i="1"/>
  <c r="G3046" i="1"/>
  <c r="G3045" i="1"/>
  <c r="G3044" i="1"/>
  <c r="G3043" i="1"/>
  <c r="G3042" i="1"/>
  <c r="G3041" i="1"/>
  <c r="G3040" i="1"/>
  <c r="G3055" i="1"/>
  <c r="G3054" i="1"/>
  <c r="G3053" i="1"/>
  <c r="G3052" i="1"/>
  <c r="G3051" i="1"/>
  <c r="G3050" i="1"/>
  <c r="G3049" i="1"/>
  <c r="G3048" i="1"/>
  <c r="G3063" i="1"/>
  <c r="G3062" i="1"/>
  <c r="G3061" i="1"/>
  <c r="G3060" i="1"/>
  <c r="G3059" i="1"/>
  <c r="G3058" i="1"/>
  <c r="G3057" i="1"/>
  <c r="G3056" i="1"/>
  <c r="G3071" i="1"/>
  <c r="G3070" i="1"/>
  <c r="G3069" i="1"/>
  <c r="G3068" i="1"/>
  <c r="G3067" i="1"/>
  <c r="G3066" i="1"/>
  <c r="G3065" i="1"/>
  <c r="G3064" i="1"/>
  <c r="G3079" i="1"/>
  <c r="G3078" i="1"/>
  <c r="G3077" i="1"/>
  <c r="G3076" i="1"/>
  <c r="G3075" i="1"/>
  <c r="G3074" i="1"/>
  <c r="G3073" i="1"/>
  <c r="G3072" i="1"/>
  <c r="G3087" i="1"/>
  <c r="G3086" i="1"/>
  <c r="G3085" i="1"/>
  <c r="G3084" i="1"/>
  <c r="G3083" i="1"/>
  <c r="G3082" i="1"/>
  <c r="G3081" i="1"/>
  <c r="G3080" i="1"/>
  <c r="G3095" i="1"/>
  <c r="G3094" i="1"/>
  <c r="G3093" i="1"/>
  <c r="G3092" i="1"/>
  <c r="G3091" i="1"/>
  <c r="G3090" i="1"/>
  <c r="G3089" i="1"/>
  <c r="G3088" i="1"/>
  <c r="G3103" i="1"/>
  <c r="G3102" i="1"/>
  <c r="G3101" i="1"/>
  <c r="G3100" i="1"/>
  <c r="G3099" i="1"/>
  <c r="G3098" i="1"/>
  <c r="G3097" i="1"/>
  <c r="G3096" i="1"/>
  <c r="G3111" i="1"/>
  <c r="G3110" i="1"/>
  <c r="G3109" i="1"/>
  <c r="G3108" i="1"/>
  <c r="G3107" i="1"/>
  <c r="G3106" i="1"/>
  <c r="G3105" i="1"/>
  <c r="G3104" i="1"/>
  <c r="G3119" i="1"/>
  <c r="G3118" i="1"/>
  <c r="G3117" i="1"/>
  <c r="G3116" i="1"/>
  <c r="G3115" i="1"/>
  <c r="G3114" i="1"/>
  <c r="G3113" i="1"/>
  <c r="G3112" i="1"/>
  <c r="G3127" i="1"/>
  <c r="G3126" i="1"/>
  <c r="G3125" i="1"/>
  <c r="G3124" i="1"/>
  <c r="G3123" i="1"/>
  <c r="G3122" i="1"/>
  <c r="G3121" i="1"/>
  <c r="G3120" i="1"/>
  <c r="G3135" i="1"/>
  <c r="G3134" i="1"/>
  <c r="G3133" i="1"/>
  <c r="G3132" i="1"/>
  <c r="G3131" i="1"/>
  <c r="G3130" i="1"/>
  <c r="G3129" i="1"/>
  <c r="G3128" i="1"/>
  <c r="G3143" i="1"/>
  <c r="G3142" i="1"/>
  <c r="G3141" i="1"/>
  <c r="G3140" i="1"/>
  <c r="G3139" i="1"/>
  <c r="G3138" i="1"/>
  <c r="G3137" i="1"/>
  <c r="G3136" i="1"/>
  <c r="G3151" i="1"/>
  <c r="G3150" i="1"/>
  <c r="G3149" i="1"/>
  <c r="G3148" i="1"/>
  <c r="G3147" i="1"/>
  <c r="G3146" i="1"/>
  <c r="G3145" i="1"/>
  <c r="G3144" i="1"/>
  <c r="G3159" i="1"/>
  <c r="G3158" i="1"/>
  <c r="G3157" i="1"/>
  <c r="G3156" i="1"/>
  <c r="G3155" i="1"/>
  <c r="G3154" i="1"/>
  <c r="G3153" i="1"/>
  <c r="G3152" i="1"/>
  <c r="G3167" i="1"/>
  <c r="G3166" i="1"/>
  <c r="G3165" i="1"/>
  <c r="G3164" i="1"/>
  <c r="G3163" i="1"/>
  <c r="G3162" i="1"/>
  <c r="G3161" i="1"/>
  <c r="G3160" i="1"/>
  <c r="G3175" i="1"/>
  <c r="G3174" i="1"/>
  <c r="G3173" i="1"/>
  <c r="G3172" i="1"/>
  <c r="G3171" i="1"/>
  <c r="G3170" i="1"/>
  <c r="G3169" i="1"/>
  <c r="G3168" i="1"/>
  <c r="G3183" i="1"/>
  <c r="G3182" i="1"/>
  <c r="G3181" i="1"/>
  <c r="G3180" i="1"/>
  <c r="G3179" i="1"/>
  <c r="G3178" i="1"/>
  <c r="G3177" i="1"/>
  <c r="G3176" i="1"/>
  <c r="G3191" i="1"/>
  <c r="G3190" i="1"/>
  <c r="G3189" i="1"/>
  <c r="G3188" i="1"/>
  <c r="G3187" i="1"/>
  <c r="G3186" i="1"/>
  <c r="G3185" i="1"/>
  <c r="G3184" i="1"/>
  <c r="G3199" i="1"/>
  <c r="G3198" i="1"/>
  <c r="G3197" i="1"/>
  <c r="G3196" i="1"/>
  <c r="G3195" i="1"/>
  <c r="G3194" i="1"/>
  <c r="G3193" i="1"/>
  <c r="G3192" i="1"/>
  <c r="G3207" i="1"/>
  <c r="G3206" i="1"/>
  <c r="G3205" i="1"/>
  <c r="G3204" i="1"/>
  <c r="G3203" i="1"/>
  <c r="G3202" i="1"/>
  <c r="G3201" i="1"/>
  <c r="G3200" i="1"/>
  <c r="G3215" i="1"/>
  <c r="G3214" i="1"/>
  <c r="G3213" i="1"/>
  <c r="G3212" i="1"/>
  <c r="G3211" i="1"/>
  <c r="G3210" i="1"/>
  <c r="G3209" i="1"/>
  <c r="G3208" i="1"/>
  <c r="G3223" i="1"/>
  <c r="G3222" i="1"/>
  <c r="G3221" i="1"/>
  <c r="G3220" i="1"/>
  <c r="G3219" i="1"/>
  <c r="G3218" i="1"/>
  <c r="G3217" i="1"/>
  <c r="G3216" i="1"/>
  <c r="G3231" i="1"/>
  <c r="G3230" i="1"/>
  <c r="G3229" i="1"/>
  <c r="G3228" i="1"/>
  <c r="G3227" i="1"/>
  <c r="G3226" i="1"/>
  <c r="G3225" i="1"/>
  <c r="G3224" i="1"/>
  <c r="G3265" i="1"/>
  <c r="G3264" i="1"/>
  <c r="G3263" i="1"/>
  <c r="G3262" i="1"/>
  <c r="G3261" i="1"/>
  <c r="G3260" i="1"/>
  <c r="G3259" i="1"/>
  <c r="G3258" i="1"/>
  <c r="G3289" i="1"/>
  <c r="G3288" i="1"/>
  <c r="G3287" i="1"/>
  <c r="G3286" i="1"/>
  <c r="G3285" i="1"/>
  <c r="G3284" i="1"/>
  <c r="G3283" i="1"/>
  <c r="G3282" i="1"/>
  <c r="G3297" i="1"/>
  <c r="G3296" i="1"/>
  <c r="G3295" i="1"/>
  <c r="G3294" i="1"/>
  <c r="G3293" i="1"/>
  <c r="G3292" i="1"/>
  <c r="G3291" i="1"/>
  <c r="G3290" i="1"/>
  <c r="G3241" i="1"/>
  <c r="G3240" i="1"/>
  <c r="G3239" i="1"/>
  <c r="G3238" i="1"/>
  <c r="G3237" i="1"/>
  <c r="G3236" i="1"/>
  <c r="G3235" i="1"/>
  <c r="G3234" i="1"/>
  <c r="G3249" i="1"/>
  <c r="G3248" i="1"/>
  <c r="G3247" i="1"/>
  <c r="G3246" i="1"/>
  <c r="G3245" i="1"/>
  <c r="G3244" i="1"/>
  <c r="G3243" i="1"/>
  <c r="G3242" i="1"/>
  <c r="G3257" i="1"/>
  <c r="G3256" i="1"/>
  <c r="G3255" i="1"/>
  <c r="G3254" i="1"/>
  <c r="G3253" i="1"/>
  <c r="G3252" i="1"/>
  <c r="G3251" i="1"/>
  <c r="G3250" i="1"/>
  <c r="G3337" i="1"/>
  <c r="G3336" i="1"/>
  <c r="G3335" i="1"/>
  <c r="G3334" i="1"/>
  <c r="G3333" i="1"/>
  <c r="G3332" i="1"/>
  <c r="G3331" i="1"/>
  <c r="G3330" i="1"/>
  <c r="G3345" i="1"/>
  <c r="G3344" i="1"/>
  <c r="G3343" i="1"/>
  <c r="G3342" i="1"/>
  <c r="G3341" i="1"/>
  <c r="G3340" i="1"/>
  <c r="G3339" i="1"/>
  <c r="G3338" i="1"/>
  <c r="G3353" i="1"/>
  <c r="G3352" i="1"/>
  <c r="G3351" i="1"/>
  <c r="G3350" i="1"/>
  <c r="G3349" i="1"/>
  <c r="G3348" i="1"/>
  <c r="G3347" i="1"/>
  <c r="G3346" i="1"/>
  <c r="G3305" i="1"/>
  <c r="G3304" i="1"/>
  <c r="G3303" i="1"/>
  <c r="G3302" i="1"/>
  <c r="G3301" i="1"/>
  <c r="G3300" i="1"/>
  <c r="G3299" i="1"/>
  <c r="G3298" i="1"/>
  <c r="G3273" i="1"/>
  <c r="G3272" i="1"/>
  <c r="G3271" i="1"/>
  <c r="G3270" i="1"/>
  <c r="G3269" i="1"/>
  <c r="G3268" i="1"/>
  <c r="G3267" i="1"/>
  <c r="G3266" i="1"/>
  <c r="G3281" i="1"/>
  <c r="G3280" i="1"/>
  <c r="G3279" i="1"/>
  <c r="G3278" i="1"/>
  <c r="G3277" i="1"/>
  <c r="G3276" i="1"/>
  <c r="G3275" i="1"/>
  <c r="G3274" i="1"/>
  <c r="G3362" i="1"/>
  <c r="G3361" i="1"/>
  <c r="G3360" i="1"/>
  <c r="G3359" i="1"/>
  <c r="G3358" i="1"/>
  <c r="G3357" i="1"/>
  <c r="G3356" i="1"/>
  <c r="G3355" i="1"/>
  <c r="G3371" i="1"/>
  <c r="G3370" i="1"/>
  <c r="G3369" i="1"/>
  <c r="G3368" i="1"/>
  <c r="G3367" i="1"/>
  <c r="G3366" i="1"/>
  <c r="G3365" i="1"/>
  <c r="G3364" i="1"/>
  <c r="G3380" i="1"/>
  <c r="G3379" i="1"/>
  <c r="G3378" i="1"/>
  <c r="G3377" i="1"/>
  <c r="G3376" i="1"/>
  <c r="G3375" i="1"/>
  <c r="G3374" i="1"/>
  <c r="G3373" i="1"/>
  <c r="G3388" i="1"/>
  <c r="G3387" i="1"/>
  <c r="G3386" i="1"/>
  <c r="G3385" i="1"/>
  <c r="G3384" i="1"/>
  <c r="G3383" i="1"/>
  <c r="G3382" i="1"/>
  <c r="G3381" i="1"/>
  <c r="G3396" i="1"/>
  <c r="G3395" i="1"/>
  <c r="G3394" i="1"/>
  <c r="G3393" i="1"/>
  <c r="G3392" i="1"/>
  <c r="G3391" i="1"/>
  <c r="G3390" i="1"/>
  <c r="G3389" i="1"/>
  <c r="G3405" i="1"/>
  <c r="G3404" i="1"/>
  <c r="G3403" i="1"/>
  <c r="G3402" i="1"/>
  <c r="G3401" i="1"/>
  <c r="G3400" i="1"/>
  <c r="G3399" i="1"/>
  <c r="G3398" i="1"/>
  <c r="G3414" i="1"/>
  <c r="G3413" i="1"/>
  <c r="G3412" i="1"/>
  <c r="G3411" i="1"/>
  <c r="G3410" i="1"/>
  <c r="G3409" i="1"/>
  <c r="G3408" i="1"/>
  <c r="G3407" i="1"/>
  <c r="G3422" i="1"/>
  <c r="G3421" i="1"/>
  <c r="G3420" i="1"/>
  <c r="G3419" i="1"/>
  <c r="G3418" i="1"/>
  <c r="G3417" i="1"/>
  <c r="G3416" i="1"/>
  <c r="G3415" i="1"/>
  <c r="G3430" i="1"/>
  <c r="G3429" i="1"/>
  <c r="G3428" i="1"/>
  <c r="G3427" i="1"/>
  <c r="G3426" i="1"/>
  <c r="G3425" i="1"/>
  <c r="G3424" i="1"/>
  <c r="G3423" i="1"/>
  <c r="G3439" i="1"/>
  <c r="G3438" i="1"/>
  <c r="G3437" i="1"/>
  <c r="G3436" i="1"/>
  <c r="G3435" i="1"/>
  <c r="G3434" i="1"/>
  <c r="G3433" i="1"/>
  <c r="G3432" i="1"/>
  <c r="G3447" i="1"/>
  <c r="G3446" i="1"/>
  <c r="G3445" i="1"/>
  <c r="G3444" i="1"/>
  <c r="G3443" i="1"/>
  <c r="G3442" i="1"/>
  <c r="G3441" i="1"/>
  <c r="G3440" i="1"/>
  <c r="G3455" i="1"/>
  <c r="G3454" i="1"/>
  <c r="G3453" i="1"/>
  <c r="G3452" i="1"/>
  <c r="G3451" i="1"/>
  <c r="G3450" i="1"/>
  <c r="G3449" i="1"/>
  <c r="G3448" i="1"/>
  <c r="G3464" i="1"/>
  <c r="G3463" i="1"/>
  <c r="G3462" i="1"/>
  <c r="G3461" i="1"/>
  <c r="G3460" i="1"/>
  <c r="G3459" i="1"/>
  <c r="G3458" i="1"/>
  <c r="G3457" i="1"/>
  <c r="G3473" i="1"/>
  <c r="G3472" i="1"/>
  <c r="G3471" i="1"/>
  <c r="G3470" i="1"/>
  <c r="G3469" i="1"/>
  <c r="G3468" i="1"/>
  <c r="G3467" i="1"/>
  <c r="G3466" i="1"/>
  <c r="G3481" i="1"/>
  <c r="G3480" i="1"/>
  <c r="G3479" i="1"/>
  <c r="G3478" i="1"/>
  <c r="G3477" i="1"/>
  <c r="G3476" i="1"/>
  <c r="G3475" i="1"/>
  <c r="G3474" i="1"/>
  <c r="G3489" i="1"/>
  <c r="G3488" i="1"/>
  <c r="G3487" i="1"/>
  <c r="G3486" i="1"/>
  <c r="G3485" i="1"/>
  <c r="G3484" i="1"/>
  <c r="G3483" i="1"/>
  <c r="G3482" i="1"/>
  <c r="G3498" i="1"/>
  <c r="G3497" i="1"/>
  <c r="G3496" i="1"/>
  <c r="G3495" i="1"/>
  <c r="G3494" i="1"/>
  <c r="G3493" i="1"/>
  <c r="G3492" i="1"/>
  <c r="G3491" i="1"/>
  <c r="G3506" i="1"/>
  <c r="G3505" i="1"/>
  <c r="G3504" i="1"/>
  <c r="G3503" i="1"/>
  <c r="G3502" i="1"/>
  <c r="G3501" i="1"/>
  <c r="G3500" i="1"/>
  <c r="G3499" i="1"/>
  <c r="G3514" i="1"/>
  <c r="G3513" i="1"/>
  <c r="G3512" i="1"/>
  <c r="G3511" i="1"/>
  <c r="G3510" i="1"/>
  <c r="G3509" i="1"/>
  <c r="G3508" i="1"/>
  <c r="G3507" i="1"/>
  <c r="G3523" i="1"/>
  <c r="G3522" i="1"/>
  <c r="G3521" i="1"/>
  <c r="G3520" i="1"/>
  <c r="G3519" i="1"/>
  <c r="G3518" i="1"/>
  <c r="G3517" i="1"/>
  <c r="G3516" i="1"/>
  <c r="G3532" i="1"/>
  <c r="G3531" i="1"/>
  <c r="G3530" i="1"/>
  <c r="G3529" i="1"/>
  <c r="G3528" i="1"/>
  <c r="G3527" i="1"/>
  <c r="G3526" i="1"/>
  <c r="G3525" i="1"/>
  <c r="G3540" i="1"/>
  <c r="G3539" i="1"/>
  <c r="G3538" i="1"/>
  <c r="G3537" i="1"/>
  <c r="G3536" i="1"/>
  <c r="G3535" i="1"/>
  <c r="G3534" i="1"/>
  <c r="G3533" i="1"/>
  <c r="G3548" i="1"/>
  <c r="G3547" i="1"/>
  <c r="G3546" i="1"/>
  <c r="G3545" i="1"/>
  <c r="G3544" i="1"/>
  <c r="G3543" i="1"/>
  <c r="G3542" i="1"/>
  <c r="G3541" i="1"/>
  <c r="G3557" i="1"/>
  <c r="G3556" i="1"/>
  <c r="G3555" i="1"/>
  <c r="G3554" i="1"/>
  <c r="G3553" i="1"/>
  <c r="G3552" i="1"/>
  <c r="G3551" i="1"/>
  <c r="G3550" i="1"/>
  <c r="G3566" i="1"/>
  <c r="G3565" i="1"/>
  <c r="G3564" i="1"/>
  <c r="G3563" i="1"/>
  <c r="G3562" i="1"/>
  <c r="G3561" i="1"/>
  <c r="G3560" i="1"/>
  <c r="G3559" i="1"/>
  <c r="G3576" i="1"/>
  <c r="G3575" i="1"/>
  <c r="G3574" i="1"/>
  <c r="G3573" i="1"/>
  <c r="G3572" i="1"/>
  <c r="G3571" i="1"/>
  <c r="G3570" i="1"/>
  <c r="G3569" i="1"/>
  <c r="G3592" i="1"/>
  <c r="G3591" i="1"/>
  <c r="G3590" i="1"/>
  <c r="G3589" i="1"/>
  <c r="G3588" i="1"/>
  <c r="G3587" i="1"/>
  <c r="G3586" i="1"/>
  <c r="G3585" i="1"/>
  <c r="G3601" i="1"/>
  <c r="G3600" i="1"/>
  <c r="G3599" i="1"/>
  <c r="G3598" i="1"/>
  <c r="G3597" i="1"/>
  <c r="G3596" i="1"/>
  <c r="G3595" i="1"/>
  <c r="G3594" i="1"/>
  <c r="G3610" i="1"/>
  <c r="G3609" i="1"/>
  <c r="G3608" i="1"/>
  <c r="G3607" i="1"/>
  <c r="G3606" i="1"/>
  <c r="G3605" i="1"/>
  <c r="G3604" i="1"/>
  <c r="G3603" i="1"/>
  <c r="G3619" i="1"/>
  <c r="G3618" i="1"/>
  <c r="G3617" i="1"/>
  <c r="G3616" i="1"/>
  <c r="G3615" i="1"/>
  <c r="G3614" i="1"/>
  <c r="G3613" i="1"/>
  <c r="G3612" i="1"/>
  <c r="G3628" i="1"/>
  <c r="G3627" i="1"/>
  <c r="G3626" i="1"/>
  <c r="G3625" i="1"/>
  <c r="G3624" i="1"/>
  <c r="G3623" i="1"/>
  <c r="G3622" i="1"/>
  <c r="G3621" i="1"/>
  <c r="G3638" i="1"/>
  <c r="G3637" i="1"/>
  <c r="G3636" i="1"/>
  <c r="G3635" i="1"/>
  <c r="G3634" i="1"/>
  <c r="G3633" i="1"/>
  <c r="G3632" i="1"/>
  <c r="G3631" i="1"/>
  <c r="G3646" i="1"/>
  <c r="G3645" i="1"/>
  <c r="G3644" i="1"/>
  <c r="G3643" i="1"/>
  <c r="G3642" i="1"/>
  <c r="G3641" i="1"/>
  <c r="G3640" i="1"/>
  <c r="G3639" i="1"/>
  <c r="G3654" i="1"/>
  <c r="G3653" i="1"/>
  <c r="G3652" i="1"/>
  <c r="G3651" i="1"/>
  <c r="G3650" i="1"/>
  <c r="G3649" i="1"/>
  <c r="G3648" i="1"/>
  <c r="G3647" i="1"/>
  <c r="G3662" i="1"/>
  <c r="G3661" i="1"/>
  <c r="G3660" i="1"/>
  <c r="G3659" i="1"/>
  <c r="G3658" i="1"/>
  <c r="G3657" i="1"/>
  <c r="G3656" i="1"/>
  <c r="G3655" i="1"/>
  <c r="G3670" i="1"/>
  <c r="G3669" i="1"/>
  <c r="G3668" i="1"/>
  <c r="G3667" i="1"/>
  <c r="G3666" i="1"/>
  <c r="G3665" i="1"/>
  <c r="G3664" i="1"/>
  <c r="G3663" i="1"/>
  <c r="G3678" i="1"/>
  <c r="G3677" i="1"/>
  <c r="G3676" i="1"/>
  <c r="G3675" i="1"/>
  <c r="G3674" i="1"/>
  <c r="G3673" i="1"/>
  <c r="G3672" i="1"/>
  <c r="G3671" i="1"/>
  <c r="G3686" i="1"/>
  <c r="G3685" i="1"/>
  <c r="G3684" i="1"/>
  <c r="G3683" i="1"/>
  <c r="G3682" i="1"/>
  <c r="G3681" i="1"/>
  <c r="G3680" i="1"/>
  <c r="G3679" i="1"/>
  <c r="G3694" i="1"/>
  <c r="G3693" i="1"/>
  <c r="G3692" i="1"/>
  <c r="G3691" i="1"/>
  <c r="G3690" i="1"/>
  <c r="G3689" i="1"/>
  <c r="G3688" i="1"/>
  <c r="G3687" i="1"/>
  <c r="G3702" i="1"/>
  <c r="G3701" i="1"/>
  <c r="G3700" i="1"/>
  <c r="G3699" i="1"/>
  <c r="G3698" i="1"/>
  <c r="G3697" i="1"/>
  <c r="G3696" i="1"/>
  <c r="G3695" i="1"/>
  <c r="G3710" i="1"/>
  <c r="G3709" i="1"/>
  <c r="G3708" i="1"/>
  <c r="G3707" i="1"/>
  <c r="G3706" i="1"/>
  <c r="G3705" i="1"/>
  <c r="G3704" i="1"/>
  <c r="G3703" i="1"/>
  <c r="G3718" i="1"/>
  <c r="G3717" i="1"/>
  <c r="G3716" i="1"/>
  <c r="G3715" i="1"/>
  <c r="G3714" i="1"/>
  <c r="G3713" i="1"/>
  <c r="G3712" i="1"/>
  <c r="G3711" i="1"/>
  <c r="G3726" i="1"/>
  <c r="G3725" i="1"/>
  <c r="G3724" i="1"/>
  <c r="G3723" i="1"/>
  <c r="G3722" i="1"/>
  <c r="G3721" i="1"/>
  <c r="G3720" i="1"/>
  <c r="G3719" i="1"/>
  <c r="G3734" i="1"/>
  <c r="G3733" i="1"/>
  <c r="G3732" i="1"/>
  <c r="G3731" i="1"/>
  <c r="G3730" i="1"/>
  <c r="G3729" i="1"/>
  <c r="G3728" i="1"/>
  <c r="G3727" i="1"/>
  <c r="G3742" i="1"/>
  <c r="G3741" i="1"/>
  <c r="G3740" i="1"/>
  <c r="G3739" i="1"/>
  <c r="G3738" i="1"/>
  <c r="G3737" i="1"/>
  <c r="G3736" i="1"/>
  <c r="G3735" i="1"/>
  <c r="G3750" i="1"/>
  <c r="G3749" i="1"/>
  <c r="G3748" i="1"/>
  <c r="G3747" i="1"/>
  <c r="G3746" i="1"/>
  <c r="G3745" i="1"/>
  <c r="G3744" i="1"/>
  <c r="G3743" i="1"/>
  <c r="G3758" i="1"/>
  <c r="G3757" i="1"/>
  <c r="G3756" i="1"/>
  <c r="G3755" i="1"/>
  <c r="G3754" i="1"/>
  <c r="G3753" i="1"/>
  <c r="G3752" i="1"/>
  <c r="G3751" i="1"/>
  <c r="G3766" i="1"/>
  <c r="G3765" i="1"/>
  <c r="G3764" i="1"/>
  <c r="G3763" i="1"/>
  <c r="G3762" i="1"/>
  <c r="G3761" i="1"/>
  <c r="G3760" i="1"/>
  <c r="G3759" i="1"/>
  <c r="G3774" i="1"/>
  <c r="G3773" i="1"/>
  <c r="G3772" i="1"/>
  <c r="G3771" i="1"/>
  <c r="G3770" i="1"/>
  <c r="G3769" i="1"/>
  <c r="G3768" i="1"/>
  <c r="G3767" i="1"/>
  <c r="G3782" i="1"/>
  <c r="G3781" i="1"/>
  <c r="G3780" i="1"/>
  <c r="G3779" i="1"/>
  <c r="G3778" i="1"/>
  <c r="G3777" i="1"/>
  <c r="G3776" i="1"/>
  <c r="G3775" i="1"/>
  <c r="G3790" i="1"/>
  <c r="G3789" i="1"/>
  <c r="G3788" i="1"/>
  <c r="G3787" i="1"/>
  <c r="G3786" i="1"/>
  <c r="G3785" i="1"/>
  <c r="G3784" i="1"/>
  <c r="G3783" i="1"/>
  <c r="G3798" i="1"/>
  <c r="G3797" i="1"/>
  <c r="G3796" i="1"/>
  <c r="G3795" i="1"/>
  <c r="G3794" i="1"/>
  <c r="G3793" i="1"/>
  <c r="G3792" i="1"/>
  <c r="G3791" i="1"/>
  <c r="G3806" i="1"/>
  <c r="G3805" i="1"/>
  <c r="G3804" i="1"/>
  <c r="G3803" i="1"/>
  <c r="G3802" i="1"/>
  <c r="G3801" i="1"/>
  <c r="G3800" i="1"/>
  <c r="G3799" i="1"/>
  <c r="G3814" i="1"/>
  <c r="G3813" i="1"/>
  <c r="G3812" i="1"/>
  <c r="G3811" i="1"/>
  <c r="G3810" i="1"/>
  <c r="G3809" i="1"/>
  <c r="G3808" i="1"/>
  <c r="G3807" i="1"/>
  <c r="G3822" i="1"/>
  <c r="G3821" i="1"/>
  <c r="G3820" i="1"/>
  <c r="G3819" i="1"/>
  <c r="G3818" i="1"/>
  <c r="G3817" i="1"/>
  <c r="G3816" i="1"/>
  <c r="G3815" i="1"/>
  <c r="G3830" i="1"/>
  <c r="G3829" i="1"/>
  <c r="G3828" i="1"/>
  <c r="G3827" i="1"/>
  <c r="G3826" i="1"/>
  <c r="G3825" i="1"/>
  <c r="G3824" i="1"/>
  <c r="G3823" i="1"/>
  <c r="G3838" i="1"/>
  <c r="G3837" i="1"/>
  <c r="G3836" i="1"/>
  <c r="G3835" i="1"/>
  <c r="G3834" i="1"/>
  <c r="G3833" i="1"/>
  <c r="G3832" i="1"/>
  <c r="G3831" i="1"/>
  <c r="G3846" i="1"/>
  <c r="G3845" i="1"/>
  <c r="G3844" i="1"/>
  <c r="G3843" i="1"/>
  <c r="G3842" i="1"/>
  <c r="G3841" i="1"/>
  <c r="G3840" i="1"/>
  <c r="G3839" i="1"/>
  <c r="G3854" i="1"/>
  <c r="G3853" i="1"/>
  <c r="G3852" i="1"/>
  <c r="G3851" i="1"/>
  <c r="G3850" i="1"/>
  <c r="G3849" i="1"/>
  <c r="G3848" i="1"/>
  <c r="G3847" i="1"/>
  <c r="G3862" i="1"/>
  <c r="G3861" i="1"/>
  <c r="G3860" i="1"/>
  <c r="G3859" i="1"/>
  <c r="G3858" i="1"/>
  <c r="G3857" i="1"/>
  <c r="G3856" i="1"/>
  <c r="G3855" i="1"/>
  <c r="G3870" i="1"/>
  <c r="G3869" i="1"/>
  <c r="G3868" i="1"/>
  <c r="G3867" i="1"/>
  <c r="G3866" i="1"/>
  <c r="G3865" i="1"/>
  <c r="G3864" i="1"/>
  <c r="G3863" i="1"/>
  <c r="G3878" i="1"/>
  <c r="G3877" i="1"/>
  <c r="G3876" i="1"/>
  <c r="G3875" i="1"/>
  <c r="G3874" i="1"/>
  <c r="G3873" i="1"/>
  <c r="G3872" i="1"/>
  <c r="G3871" i="1"/>
  <c r="G3886" i="1"/>
  <c r="G3885" i="1"/>
  <c r="G3884" i="1"/>
  <c r="G3883" i="1"/>
  <c r="G3882" i="1"/>
  <c r="G3881" i="1"/>
  <c r="G3880" i="1"/>
  <c r="G3879" i="1"/>
  <c r="G3894" i="1"/>
  <c r="G3893" i="1"/>
  <c r="G3892" i="1"/>
  <c r="G3891" i="1"/>
  <c r="G3890" i="1"/>
  <c r="G3889" i="1"/>
  <c r="G3888" i="1"/>
  <c r="G3887" i="1"/>
  <c r="G3902" i="1"/>
  <c r="G3901" i="1"/>
  <c r="G3900" i="1"/>
  <c r="G3899" i="1"/>
  <c r="G3898" i="1"/>
  <c r="G3897" i="1"/>
  <c r="G3896" i="1"/>
  <c r="G3895" i="1"/>
  <c r="G3910" i="1"/>
  <c r="G3909" i="1"/>
  <c r="G3908" i="1"/>
  <c r="G3907" i="1"/>
  <c r="G3906" i="1"/>
  <c r="G3905" i="1"/>
  <c r="G3904" i="1"/>
  <c r="G3903" i="1"/>
  <c r="G3918" i="1"/>
  <c r="G3917" i="1"/>
  <c r="G3916" i="1"/>
  <c r="G3915" i="1"/>
  <c r="G3914" i="1"/>
  <c r="G3913" i="1"/>
  <c r="G3912" i="1"/>
  <c r="G3911" i="1"/>
  <c r="G3926" i="1"/>
  <c r="G3925" i="1"/>
  <c r="G3924" i="1"/>
  <c r="G3923" i="1"/>
  <c r="G3922" i="1"/>
  <c r="G3921" i="1"/>
  <c r="G3920" i="1"/>
  <c r="G3919" i="1"/>
  <c r="G3934" i="1"/>
  <c r="G3933" i="1"/>
  <c r="G3932" i="1"/>
  <c r="G3931" i="1"/>
  <c r="G3930" i="1"/>
  <c r="G3929" i="1"/>
  <c r="G3928" i="1"/>
  <c r="G3927" i="1"/>
  <c r="G3942" i="1"/>
  <c r="G3941" i="1"/>
  <c r="G3940" i="1"/>
  <c r="G3939" i="1"/>
  <c r="G3938" i="1"/>
  <c r="G3937" i="1"/>
  <c r="G3936" i="1"/>
  <c r="G3935" i="1"/>
  <c r="G3950" i="1"/>
  <c r="G3949" i="1"/>
  <c r="G3948" i="1"/>
  <c r="G3947" i="1"/>
  <c r="G3946" i="1"/>
  <c r="G3945" i="1"/>
  <c r="G3944" i="1"/>
  <c r="G3943" i="1"/>
  <c r="G3958" i="1"/>
  <c r="G3957" i="1"/>
  <c r="G3956" i="1"/>
  <c r="G3955" i="1"/>
  <c r="G3954" i="1"/>
  <c r="G3953" i="1"/>
  <c r="G3952" i="1"/>
  <c r="G3951" i="1"/>
  <c r="G3966" i="1"/>
  <c r="G3965" i="1"/>
  <c r="G3964" i="1"/>
  <c r="G3963" i="1"/>
  <c r="G3962" i="1"/>
  <c r="G3961" i="1"/>
  <c r="G3960" i="1"/>
  <c r="G3959" i="1"/>
  <c r="G3974" i="1"/>
  <c r="G3973" i="1"/>
  <c r="G3972" i="1"/>
  <c r="G3971" i="1"/>
  <c r="G3970" i="1"/>
  <c r="G3969" i="1"/>
  <c r="G3968" i="1"/>
  <c r="G3967" i="1"/>
  <c r="G3982" i="1"/>
  <c r="G3981" i="1"/>
  <c r="G3980" i="1"/>
  <c r="G3979" i="1"/>
  <c r="G3978" i="1"/>
  <c r="G3977" i="1"/>
  <c r="G3976" i="1"/>
  <c r="G3975" i="1"/>
  <c r="G3990" i="1"/>
  <c r="G3989" i="1"/>
  <c r="G3988" i="1"/>
  <c r="G3987" i="1"/>
  <c r="G3986" i="1"/>
  <c r="G3985" i="1"/>
  <c r="G3984" i="1"/>
  <c r="G3983" i="1"/>
  <c r="G3998" i="1"/>
  <c r="G3997" i="1"/>
  <c r="G3996" i="1"/>
  <c r="G3995" i="1"/>
  <c r="G3994" i="1"/>
  <c r="G3993" i="1"/>
  <c r="G3992" i="1"/>
  <c r="G3991" i="1"/>
  <c r="G4006" i="1"/>
  <c r="G4005" i="1"/>
  <c r="G4004" i="1"/>
  <c r="G4003" i="1"/>
  <c r="G4002" i="1"/>
  <c r="G4001" i="1"/>
  <c r="G4000" i="1"/>
  <c r="G3999" i="1"/>
  <c r="G4014" i="1"/>
  <c r="G4013" i="1"/>
  <c r="G4012" i="1"/>
  <c r="G4011" i="1"/>
  <c r="G4010" i="1"/>
  <c r="G4009" i="1"/>
  <c r="G4008" i="1"/>
  <c r="G4007" i="1"/>
  <c r="G4022" i="1"/>
  <c r="G4021" i="1"/>
  <c r="G4020" i="1"/>
  <c r="G4019" i="1"/>
  <c r="G4018" i="1"/>
  <c r="G4017" i="1"/>
  <c r="G4016" i="1"/>
  <c r="G4015" i="1"/>
  <c r="G4030" i="1"/>
  <c r="G4029" i="1"/>
  <c r="G4028" i="1"/>
  <c r="G4027" i="1"/>
  <c r="G4026" i="1"/>
  <c r="G4025" i="1"/>
  <c r="G4024" i="1"/>
  <c r="G4023" i="1"/>
  <c r="G4038" i="1"/>
  <c r="G4037" i="1"/>
  <c r="G4036" i="1"/>
  <c r="G4035" i="1"/>
  <c r="G4034" i="1"/>
  <c r="G4033" i="1"/>
  <c r="G4032" i="1"/>
  <c r="G4031" i="1"/>
  <c r="G4046" i="1"/>
  <c r="G4045" i="1"/>
  <c r="G4044" i="1"/>
  <c r="G4043" i="1"/>
  <c r="G4042" i="1"/>
  <c r="G4041" i="1"/>
  <c r="G4040" i="1"/>
  <c r="G4039" i="1"/>
  <c r="G4054" i="1"/>
  <c r="G4053" i="1"/>
  <c r="G4052" i="1"/>
  <c r="G4051" i="1"/>
  <c r="G4050" i="1"/>
  <c r="G4049" i="1"/>
  <c r="G4048" i="1"/>
  <c r="G4047" i="1"/>
  <c r="G4062" i="1"/>
  <c r="G4061" i="1"/>
  <c r="G4060" i="1"/>
  <c r="G4059" i="1"/>
  <c r="G4058" i="1"/>
  <c r="G4057" i="1"/>
  <c r="G4056" i="1"/>
  <c r="G4055" i="1"/>
  <c r="G4070" i="1"/>
  <c r="G4069" i="1"/>
  <c r="G4068" i="1"/>
  <c r="G4067" i="1"/>
  <c r="G4066" i="1"/>
  <c r="G4065" i="1"/>
  <c r="G4064" i="1"/>
  <c r="G4063" i="1"/>
  <c r="G4086" i="1"/>
  <c r="G4085" i="1"/>
  <c r="G4084" i="1"/>
  <c r="G4083" i="1"/>
  <c r="G4082" i="1"/>
  <c r="G4081" i="1"/>
  <c r="G4080" i="1"/>
  <c r="G4079" i="1"/>
  <c r="G4094" i="1"/>
  <c r="G4093" i="1"/>
  <c r="G4092" i="1"/>
  <c r="G4091" i="1"/>
  <c r="G4090" i="1"/>
  <c r="G4089" i="1"/>
  <c r="G4088" i="1"/>
  <c r="G4087" i="1"/>
  <c r="G4126" i="1"/>
  <c r="G4125" i="1"/>
  <c r="G4124" i="1"/>
  <c r="G4123" i="1"/>
  <c r="G4122" i="1"/>
  <c r="G4121" i="1"/>
  <c r="G4120" i="1"/>
  <c r="G4119" i="1"/>
  <c r="G4134" i="1"/>
  <c r="G4133" i="1"/>
  <c r="G4132" i="1"/>
  <c r="G4131" i="1"/>
  <c r="G4130" i="1"/>
  <c r="G4129" i="1"/>
  <c r="G4128" i="1"/>
  <c r="G4127" i="1"/>
  <c r="G4142" i="1"/>
  <c r="G4141" i="1"/>
  <c r="G4140" i="1"/>
  <c r="G4139" i="1"/>
  <c r="G4138" i="1"/>
  <c r="G4137" i="1"/>
  <c r="G4136" i="1"/>
  <c r="G4135" i="1"/>
  <c r="G4150" i="1"/>
  <c r="G4149" i="1"/>
  <c r="G4148" i="1"/>
  <c r="G4147" i="1"/>
  <c r="G4146" i="1"/>
  <c r="G4145" i="1"/>
  <c r="G4144" i="1"/>
  <c r="G4143" i="1"/>
  <c r="G4157" i="1"/>
  <c r="G4156" i="1"/>
  <c r="G4155" i="1"/>
  <c r="G4154" i="1"/>
  <c r="G4153" i="1"/>
  <c r="G4152" i="1"/>
  <c r="G4151" i="1"/>
  <c r="G4166" i="1"/>
  <c r="G4165" i="1"/>
  <c r="G4164" i="1"/>
  <c r="G4163" i="1"/>
  <c r="G4162" i="1"/>
  <c r="G4161" i="1"/>
  <c r="G4160" i="1"/>
  <c r="G4159" i="1"/>
  <c r="G4174" i="1"/>
  <c r="G4173" i="1"/>
  <c r="G4172" i="1"/>
  <c r="G4171" i="1"/>
  <c r="G4170" i="1"/>
  <c r="G4169" i="1"/>
  <c r="G4168" i="1"/>
  <c r="G4167" i="1"/>
  <c r="G4182" i="1"/>
  <c r="G4181" i="1"/>
  <c r="G4180" i="1"/>
  <c r="G4179" i="1"/>
  <c r="G4178" i="1"/>
  <c r="G4177" i="1"/>
  <c r="G4176" i="1"/>
  <c r="G4175" i="1"/>
  <c r="G4102" i="1"/>
  <c r="G4101" i="1"/>
  <c r="G4100" i="1"/>
  <c r="G4099" i="1"/>
  <c r="G4098" i="1"/>
  <c r="G4097" i="1"/>
  <c r="G4096" i="1"/>
  <c r="G4095" i="1"/>
  <c r="G4110" i="1"/>
  <c r="G4109" i="1"/>
  <c r="G4108" i="1"/>
  <c r="G4107" i="1"/>
  <c r="G4106" i="1"/>
  <c r="G4105" i="1"/>
  <c r="G4104" i="1"/>
  <c r="G4103" i="1"/>
  <c r="G4118" i="1"/>
  <c r="G4117" i="1"/>
  <c r="G4116" i="1"/>
  <c r="G4115" i="1"/>
  <c r="G4114" i="1"/>
  <c r="G4113" i="1"/>
  <c r="G4112" i="1"/>
  <c r="G4111" i="1"/>
  <c r="G4225" i="1"/>
  <c r="G4224" i="1"/>
  <c r="G4223" i="1"/>
  <c r="G4222" i="1"/>
  <c r="G4221" i="1"/>
  <c r="G4220" i="1"/>
  <c r="G4219" i="1"/>
  <c r="G4218" i="1"/>
  <c r="G4257" i="1"/>
  <c r="G4256" i="1"/>
  <c r="G4255" i="1"/>
  <c r="G4254" i="1"/>
  <c r="G4253" i="1"/>
  <c r="G4252" i="1"/>
  <c r="G4251" i="1"/>
  <c r="G4250" i="1"/>
  <c r="G4265" i="1"/>
  <c r="G4264" i="1"/>
  <c r="G4263" i="1"/>
  <c r="G4262" i="1"/>
  <c r="G4261" i="1"/>
  <c r="G4260" i="1"/>
  <c r="G4259" i="1"/>
  <c r="G4258" i="1"/>
  <c r="G4201" i="1"/>
  <c r="G4200" i="1"/>
  <c r="G4199" i="1"/>
  <c r="G4198" i="1"/>
  <c r="G4197" i="1"/>
  <c r="G4196" i="1"/>
  <c r="G4195" i="1"/>
  <c r="G4194" i="1"/>
  <c r="G4209" i="1"/>
  <c r="G4208" i="1"/>
  <c r="G4207" i="1"/>
  <c r="G4206" i="1"/>
  <c r="G4205" i="1"/>
  <c r="G4204" i="1"/>
  <c r="G4203" i="1"/>
  <c r="G4202" i="1"/>
  <c r="G4217" i="1"/>
  <c r="G4216" i="1"/>
  <c r="G4215" i="1"/>
  <c r="G4214" i="1"/>
  <c r="G4213" i="1"/>
  <c r="G4212" i="1"/>
  <c r="G4211" i="1"/>
  <c r="G4210" i="1"/>
  <c r="G4241" i="1"/>
  <c r="G4240" i="1"/>
  <c r="G4239" i="1"/>
  <c r="G4238" i="1"/>
  <c r="G4237" i="1"/>
  <c r="G4236" i="1"/>
  <c r="G4235" i="1"/>
  <c r="G4234" i="1"/>
  <c r="G4249" i="1"/>
  <c r="G4248" i="1"/>
  <c r="G4247" i="1"/>
  <c r="G4246" i="1"/>
  <c r="G4245" i="1"/>
  <c r="G4244" i="1"/>
  <c r="G4243" i="1"/>
  <c r="G4242" i="1"/>
  <c r="G4313" i="1"/>
  <c r="G4312" i="1"/>
  <c r="G4311" i="1"/>
  <c r="G4310" i="1"/>
  <c r="G4309" i="1"/>
  <c r="G4308" i="1"/>
  <c r="G4307" i="1"/>
  <c r="G4306" i="1"/>
  <c r="G4321" i="1"/>
  <c r="G4320" i="1"/>
  <c r="G4319" i="1"/>
  <c r="G4318" i="1"/>
  <c r="G4317" i="1"/>
  <c r="G4316" i="1"/>
  <c r="G4315" i="1"/>
  <c r="G4314" i="1"/>
  <c r="G4329" i="1"/>
  <c r="G4328" i="1"/>
  <c r="G4327" i="1"/>
  <c r="G4326" i="1"/>
  <c r="G4325" i="1"/>
  <c r="G4324" i="1"/>
  <c r="G4323" i="1"/>
  <c r="G4322" i="1"/>
  <c r="G4337" i="1"/>
  <c r="G4336" i="1"/>
  <c r="G4335" i="1"/>
  <c r="G4334" i="1"/>
  <c r="G4333" i="1"/>
  <c r="G4332" i="1"/>
  <c r="G4331" i="1"/>
  <c r="G4330" i="1"/>
  <c r="G4345" i="1"/>
  <c r="G4344" i="1"/>
  <c r="G4343" i="1"/>
  <c r="G4342" i="1"/>
  <c r="G4341" i="1"/>
  <c r="G4340" i="1"/>
  <c r="G4339" i="1"/>
  <c r="G4338" i="1"/>
  <c r="G4354" i="1"/>
  <c r="G4353" i="1"/>
  <c r="G4352" i="1"/>
  <c r="G4351" i="1"/>
  <c r="G4350" i="1"/>
  <c r="G4349" i="1"/>
  <c r="G4348" i="1"/>
  <c r="G4347" i="1"/>
  <c r="G4363" i="1"/>
  <c r="G4362" i="1"/>
  <c r="G4361" i="1"/>
  <c r="G4360" i="1"/>
  <c r="G4359" i="1"/>
  <c r="G4358" i="1"/>
  <c r="G4357" i="1"/>
  <c r="G4356" i="1"/>
  <c r="G4372" i="1"/>
  <c r="G4371" i="1"/>
  <c r="G4370" i="1"/>
  <c r="G4369" i="1"/>
  <c r="G4368" i="1"/>
  <c r="G4367" i="1"/>
  <c r="G4366" i="1"/>
  <c r="G4365" i="1"/>
  <c r="G4381" i="1"/>
  <c r="G4380" i="1"/>
  <c r="G4379" i="1"/>
  <c r="G4378" i="1"/>
  <c r="G4377" i="1"/>
  <c r="G4376" i="1"/>
  <c r="G4375" i="1"/>
  <c r="G4374" i="1"/>
  <c r="G4390" i="1"/>
  <c r="G4389" i="1"/>
  <c r="G4388" i="1"/>
  <c r="G4387" i="1"/>
  <c r="G4386" i="1"/>
  <c r="G4385" i="1"/>
  <c r="G4384" i="1"/>
  <c r="G4383" i="1"/>
  <c r="G4399" i="1"/>
  <c r="G4398" i="1"/>
  <c r="G4397" i="1"/>
  <c r="G4396" i="1"/>
  <c r="G4395" i="1"/>
  <c r="G4394" i="1"/>
  <c r="G4393" i="1"/>
  <c r="G4392" i="1"/>
  <c r="G4409" i="1"/>
  <c r="G4408" i="1"/>
  <c r="G4407" i="1"/>
  <c r="G4406" i="1"/>
  <c r="G4405" i="1"/>
  <c r="G4404" i="1"/>
  <c r="G4403" i="1"/>
  <c r="G4402" i="1"/>
  <c r="G4417" i="1"/>
  <c r="G4416" i="1"/>
  <c r="G4415" i="1"/>
  <c r="G4414" i="1"/>
  <c r="G4413" i="1"/>
  <c r="G4412" i="1"/>
  <c r="G4411" i="1"/>
  <c r="G4410" i="1"/>
  <c r="G4425" i="1"/>
  <c r="G4424" i="1"/>
  <c r="G4423" i="1"/>
  <c r="G4422" i="1"/>
  <c r="G4421" i="1"/>
  <c r="G4420" i="1"/>
  <c r="G4419" i="1"/>
  <c r="G4418" i="1"/>
  <c r="G4433" i="1"/>
  <c r="G4432" i="1"/>
  <c r="G4431" i="1"/>
  <c r="G4430" i="1"/>
  <c r="G4429" i="1"/>
  <c r="G4428" i="1"/>
  <c r="G4427" i="1"/>
  <c r="G4426" i="1"/>
  <c r="G4441" i="1"/>
  <c r="G4440" i="1"/>
  <c r="G4439" i="1"/>
  <c r="G4438" i="1"/>
  <c r="G4437" i="1"/>
  <c r="G4436" i="1"/>
  <c r="G4435" i="1"/>
  <c r="G4434" i="1"/>
  <c r="G4450" i="1"/>
  <c r="G4449" i="1"/>
  <c r="G4448" i="1"/>
  <c r="G4447" i="1"/>
  <c r="G4446" i="1"/>
  <c r="G4445" i="1"/>
  <c r="G4444" i="1"/>
  <c r="G4443" i="1"/>
  <c r="G4458" i="1"/>
  <c r="G4457" i="1"/>
  <c r="G4456" i="1"/>
  <c r="G4455" i="1"/>
  <c r="G4454" i="1"/>
  <c r="G4453" i="1"/>
  <c r="G4452" i="1"/>
  <c r="G4451" i="1"/>
  <c r="G4467" i="1"/>
  <c r="G4466" i="1"/>
  <c r="G4465" i="1"/>
  <c r="G4464" i="1"/>
  <c r="G4463" i="1"/>
  <c r="G4462" i="1"/>
  <c r="G4461" i="1"/>
  <c r="G4460" i="1"/>
  <c r="G4476" i="1"/>
  <c r="G4475" i="1"/>
  <c r="G4474" i="1"/>
  <c r="G4473" i="1"/>
  <c r="G4472" i="1"/>
  <c r="G4471" i="1"/>
  <c r="G4470" i="1"/>
  <c r="G4469" i="1"/>
  <c r="G4488" i="1"/>
  <c r="G4487" i="1"/>
  <c r="G4486" i="1"/>
  <c r="G4485" i="1"/>
  <c r="G4484" i="1"/>
  <c r="G4483" i="1"/>
  <c r="G4482" i="1"/>
  <c r="G4481" i="1"/>
  <c r="G4496" i="1"/>
  <c r="G4495" i="1"/>
  <c r="G4494" i="1"/>
  <c r="G4493" i="1"/>
  <c r="G4492" i="1"/>
  <c r="G4491" i="1"/>
  <c r="G4490" i="1"/>
  <c r="G4489" i="1"/>
  <c r="G4504" i="1"/>
  <c r="G4503" i="1"/>
  <c r="G4502" i="1"/>
  <c r="G4501" i="1"/>
  <c r="G4500" i="1"/>
  <c r="G4499" i="1"/>
  <c r="G4498" i="1"/>
  <c r="G4497" i="1"/>
  <c r="G4512" i="1"/>
  <c r="G4511" i="1"/>
  <c r="G4510" i="1"/>
  <c r="G4509" i="1"/>
  <c r="G4508" i="1"/>
  <c r="G4507" i="1"/>
  <c r="G4506" i="1"/>
  <c r="G4505" i="1"/>
  <c r="G4520" i="1"/>
  <c r="G4519" i="1"/>
  <c r="G4518" i="1"/>
  <c r="G4517" i="1"/>
  <c r="G4516" i="1"/>
  <c r="G4515" i="1"/>
  <c r="G4514" i="1"/>
  <c r="G4513" i="1"/>
  <c r="G4528" i="1"/>
  <c r="G4527" i="1"/>
  <c r="G4526" i="1"/>
  <c r="G4525" i="1"/>
  <c r="G4524" i="1"/>
  <c r="G4523" i="1"/>
  <c r="G4522" i="1"/>
  <c r="G4521" i="1"/>
  <c r="G4536" i="1"/>
  <c r="G4535" i="1"/>
  <c r="G4534" i="1"/>
  <c r="G4533" i="1"/>
  <c r="G4532" i="1"/>
  <c r="G4531" i="1"/>
  <c r="G4530" i="1"/>
  <c r="G4529" i="1"/>
  <c r="G4567" i="1"/>
  <c r="G4566" i="1"/>
  <c r="G4565" i="1"/>
  <c r="G4564" i="1"/>
  <c r="G4563" i="1"/>
  <c r="G4562" i="1"/>
  <c r="G4561" i="1"/>
  <c r="G4560" i="1"/>
  <c r="G4578" i="1"/>
  <c r="G4577" i="1"/>
  <c r="G4576" i="1"/>
  <c r="G4575" i="1"/>
  <c r="G4574" i="1"/>
  <c r="G4573" i="1"/>
  <c r="G4572" i="1"/>
  <c r="G4571" i="1"/>
  <c r="G4587" i="1"/>
  <c r="G4586" i="1"/>
  <c r="G4585" i="1"/>
  <c r="G4584" i="1"/>
  <c r="G4583" i="1"/>
  <c r="G4582" i="1"/>
  <c r="G4581" i="1"/>
  <c r="G4580" i="1"/>
  <c r="G885" i="1"/>
  <c r="G884" i="1"/>
  <c r="G883" i="1"/>
  <c r="G882" i="1"/>
  <c r="G881" i="1"/>
  <c r="G880" i="1"/>
  <c r="G879" i="1"/>
  <c r="G878" i="1"/>
  <c r="G876" i="1"/>
  <c r="G875" i="1"/>
  <c r="G874" i="1"/>
  <c r="G873" i="1"/>
  <c r="G872" i="1"/>
  <c r="G871" i="1"/>
  <c r="G870" i="1"/>
  <c r="G869" i="1"/>
  <c r="G867" i="1"/>
  <c r="G866" i="1"/>
  <c r="G865" i="1"/>
  <c r="G864" i="1"/>
  <c r="G863" i="1"/>
  <c r="G862" i="1"/>
  <c r="G861" i="1"/>
  <c r="G860" i="1"/>
  <c r="G842" i="1"/>
  <c r="G841" i="1"/>
  <c r="G840" i="1"/>
  <c r="G839" i="1"/>
  <c r="G838" i="1"/>
  <c r="G837" i="1"/>
  <c r="G836" i="1"/>
  <c r="G835" i="1"/>
  <c r="G826" i="1"/>
  <c r="G825" i="1"/>
  <c r="G824" i="1"/>
  <c r="G823" i="1"/>
  <c r="G822" i="1"/>
  <c r="G821" i="1"/>
  <c r="G820" i="1"/>
  <c r="G819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0" i="1"/>
  <c r="G789" i="1"/>
  <c r="G788" i="1"/>
  <c r="G787" i="1"/>
  <c r="G786" i="1"/>
  <c r="G785" i="1"/>
  <c r="G784" i="1"/>
  <c r="G783" i="1"/>
  <c r="G781" i="1"/>
  <c r="G780" i="1"/>
  <c r="G779" i="1"/>
  <c r="G778" i="1"/>
  <c r="G777" i="1"/>
  <c r="G776" i="1"/>
  <c r="G775" i="1"/>
  <c r="G774" i="1"/>
  <c r="G772" i="1"/>
  <c r="G771" i="1"/>
  <c r="G770" i="1"/>
  <c r="G769" i="1"/>
  <c r="G768" i="1"/>
  <c r="G767" i="1"/>
  <c r="G766" i="1"/>
  <c r="G765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29" i="1"/>
  <c r="G728" i="1"/>
  <c r="G727" i="1"/>
  <c r="G726" i="1"/>
  <c r="G725" i="1"/>
  <c r="G724" i="1"/>
  <c r="G723" i="1"/>
  <c r="G722" i="1"/>
  <c r="G720" i="1"/>
  <c r="G719" i="1"/>
  <c r="G718" i="1"/>
  <c r="G717" i="1"/>
  <c r="G716" i="1"/>
  <c r="G715" i="1"/>
  <c r="G714" i="1"/>
  <c r="G713" i="1"/>
  <c r="G710" i="1"/>
  <c r="G709" i="1"/>
  <c r="G708" i="1"/>
  <c r="G707" i="1"/>
  <c r="G706" i="1"/>
  <c r="G705" i="1"/>
  <c r="G704" i="1"/>
  <c r="G703" i="1"/>
  <c r="G694" i="1"/>
  <c r="G693" i="1"/>
  <c r="G692" i="1"/>
  <c r="G691" i="1"/>
  <c r="G690" i="1"/>
  <c r="G689" i="1"/>
  <c r="G688" i="1"/>
  <c r="G687" i="1"/>
  <c r="G702" i="1"/>
  <c r="G701" i="1"/>
  <c r="G700" i="1"/>
  <c r="G699" i="1"/>
  <c r="G698" i="1"/>
  <c r="G697" i="1"/>
  <c r="G696" i="1"/>
  <c r="G695" i="1"/>
  <c r="G684" i="1"/>
  <c r="G683" i="1"/>
  <c r="G682" i="1"/>
  <c r="G681" i="1"/>
  <c r="G680" i="1"/>
  <c r="G679" i="1"/>
  <c r="G678" i="1"/>
  <c r="G677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1" i="1"/>
  <c r="G640" i="1"/>
  <c r="G639" i="1"/>
  <c r="G638" i="1"/>
  <c r="G637" i="1"/>
  <c r="G636" i="1"/>
  <c r="G635" i="1"/>
  <c r="G634" i="1"/>
  <c r="G560" i="1"/>
  <c r="G559" i="1"/>
  <c r="G558" i="1"/>
  <c r="G557" i="1"/>
  <c r="G556" i="1"/>
  <c r="G555" i="1"/>
  <c r="G554" i="1"/>
  <c r="G553" i="1"/>
  <c r="G624" i="1"/>
  <c r="G623" i="1"/>
  <c r="G622" i="1"/>
  <c r="G621" i="1"/>
  <c r="G620" i="1"/>
  <c r="G619" i="1"/>
  <c r="G618" i="1"/>
  <c r="G617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400" i="1"/>
  <c r="G399" i="1"/>
  <c r="G398" i="1"/>
  <c r="G397" i="1"/>
  <c r="G396" i="1"/>
  <c r="G395" i="1"/>
  <c r="G394" i="1"/>
  <c r="G393" i="1"/>
  <c r="G584" i="1"/>
  <c r="G583" i="1"/>
  <c r="G582" i="1"/>
  <c r="G581" i="1"/>
  <c r="G580" i="1"/>
  <c r="G579" i="1"/>
  <c r="G578" i="1"/>
  <c r="G577" i="1"/>
  <c r="G536" i="1"/>
  <c r="G535" i="1"/>
  <c r="G534" i="1"/>
  <c r="G533" i="1"/>
  <c r="G532" i="1"/>
  <c r="G531" i="1"/>
  <c r="G530" i="1"/>
  <c r="G529" i="1"/>
  <c r="G520" i="1"/>
  <c r="G519" i="1"/>
  <c r="G518" i="1"/>
  <c r="G517" i="1"/>
  <c r="G516" i="1"/>
  <c r="G515" i="1"/>
  <c r="G514" i="1"/>
  <c r="G513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92" i="1"/>
  <c r="G391" i="1"/>
  <c r="G390" i="1"/>
  <c r="G389" i="1"/>
  <c r="G388" i="1"/>
  <c r="G387" i="1"/>
  <c r="G386" i="1"/>
  <c r="G385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616" i="1"/>
  <c r="G615" i="1"/>
  <c r="G614" i="1"/>
  <c r="G613" i="1"/>
  <c r="G612" i="1"/>
  <c r="G611" i="1"/>
  <c r="G610" i="1"/>
  <c r="G609" i="1"/>
  <c r="G552" i="1"/>
  <c r="G551" i="1"/>
  <c r="G550" i="1"/>
  <c r="G549" i="1"/>
  <c r="G548" i="1"/>
  <c r="G547" i="1"/>
  <c r="G546" i="1"/>
  <c r="G545" i="1"/>
  <c r="G608" i="1"/>
  <c r="G607" i="1"/>
  <c r="G606" i="1"/>
  <c r="G605" i="1"/>
  <c r="G604" i="1"/>
  <c r="G603" i="1"/>
  <c r="G602" i="1"/>
  <c r="G601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528" i="1"/>
  <c r="G527" i="1"/>
  <c r="G526" i="1"/>
  <c r="G525" i="1"/>
  <c r="G524" i="1"/>
  <c r="G523" i="1"/>
  <c r="G522" i="1"/>
  <c r="G521" i="1"/>
  <c r="G408" i="1"/>
  <c r="G407" i="1"/>
  <c r="G406" i="1"/>
  <c r="G405" i="1"/>
  <c r="G404" i="1"/>
  <c r="G403" i="1"/>
  <c r="G402" i="1"/>
  <c r="G401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544" i="1"/>
  <c r="G543" i="1"/>
  <c r="G542" i="1"/>
  <c r="G541" i="1"/>
  <c r="G540" i="1"/>
  <c r="G539" i="1"/>
  <c r="G538" i="1"/>
  <c r="G537" i="1"/>
  <c r="G416" i="1"/>
  <c r="G415" i="1"/>
  <c r="G414" i="1"/>
  <c r="G413" i="1"/>
  <c r="G412" i="1"/>
  <c r="G411" i="1"/>
  <c r="G410" i="1"/>
  <c r="G409" i="1"/>
  <c r="G368" i="1"/>
  <c r="G367" i="1"/>
  <c r="G366" i="1"/>
  <c r="G365" i="1"/>
  <c r="G364" i="1"/>
  <c r="G363" i="1"/>
  <c r="G362" i="1"/>
  <c r="G361" i="1"/>
  <c r="G456" i="1"/>
  <c r="G455" i="1"/>
  <c r="G454" i="1"/>
  <c r="G453" i="1"/>
  <c r="G452" i="1"/>
  <c r="G451" i="1"/>
  <c r="G450" i="1"/>
  <c r="G449" i="1"/>
  <c r="G464" i="1"/>
  <c r="G463" i="1"/>
  <c r="G462" i="1"/>
  <c r="G461" i="1"/>
  <c r="G460" i="1"/>
  <c r="G459" i="1"/>
  <c r="G458" i="1"/>
  <c r="G457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38" i="1"/>
  <c r="G337" i="1"/>
  <c r="G336" i="1"/>
  <c r="G335" i="1"/>
  <c r="G334" i="1"/>
  <c r="G333" i="1"/>
  <c r="G332" i="1"/>
  <c r="G331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2" i="1"/>
  <c r="G311" i="1"/>
  <c r="G310" i="1"/>
  <c r="G309" i="1"/>
  <c r="G308" i="1"/>
  <c r="G307" i="1"/>
  <c r="G306" i="1"/>
  <c r="G305" i="1"/>
  <c r="G303" i="1"/>
  <c r="G302" i="1"/>
  <c r="G301" i="1"/>
  <c r="G300" i="1"/>
  <c r="G299" i="1"/>
  <c r="G298" i="1"/>
  <c r="G297" i="1"/>
  <c r="G296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7" i="1"/>
  <c r="G276" i="1"/>
  <c r="G275" i="1"/>
  <c r="G274" i="1"/>
  <c r="G273" i="1"/>
  <c r="G272" i="1"/>
  <c r="G271" i="1"/>
  <c r="G270" i="1"/>
  <c r="G268" i="1"/>
  <c r="G267" i="1"/>
  <c r="G266" i="1"/>
  <c r="G265" i="1"/>
  <c r="G264" i="1"/>
  <c r="G263" i="1"/>
  <c r="G262" i="1"/>
  <c r="G261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7" i="1"/>
  <c r="G216" i="1"/>
  <c r="G215" i="1"/>
  <c r="G214" i="1"/>
  <c r="G213" i="1"/>
  <c r="G212" i="1"/>
  <c r="G211" i="1"/>
  <c r="G210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1" i="1"/>
  <c r="G190" i="1"/>
  <c r="G189" i="1"/>
  <c r="G188" i="1"/>
  <c r="G187" i="1"/>
  <c r="G186" i="1"/>
  <c r="G185" i="1"/>
  <c r="G184" i="1"/>
  <c r="G182" i="1"/>
  <c r="G181" i="1"/>
  <c r="G180" i="1"/>
  <c r="G179" i="1"/>
  <c r="G178" i="1"/>
  <c r="G177" i="1"/>
  <c r="G176" i="1"/>
  <c r="G175" i="1"/>
  <c r="G173" i="1"/>
  <c r="G172" i="1"/>
  <c r="G171" i="1"/>
  <c r="G170" i="1"/>
  <c r="G169" i="1"/>
  <c r="G168" i="1"/>
  <c r="G167" i="1"/>
  <c r="G166" i="1"/>
  <c r="G164" i="1"/>
  <c r="G163" i="1"/>
  <c r="G162" i="1"/>
  <c r="G161" i="1"/>
  <c r="G160" i="1"/>
  <c r="G159" i="1"/>
  <c r="G158" i="1"/>
  <c r="G157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A433" i="33" l="1"/>
  <c r="A355" i="2"/>
  <c r="A397" i="33"/>
  <c r="A337" i="2"/>
  <c r="A415" i="33"/>
  <c r="A346" i="2"/>
  <c r="A379" i="33"/>
  <c r="A328" i="2"/>
  <c r="E2400" i="1"/>
  <c r="E1455" i="1"/>
  <c r="A416" i="33" l="1"/>
  <c r="A348" i="2" s="1"/>
  <c r="A347" i="2"/>
  <c r="A434" i="33"/>
  <c r="A357" i="2" s="1"/>
  <c r="A356" i="2"/>
  <c r="A380" i="33"/>
  <c r="A330" i="2" s="1"/>
  <c r="A329" i="2"/>
  <c r="A398" i="33"/>
  <c r="A339" i="2" s="1"/>
  <c r="A338" i="2"/>
  <c r="E1068" i="1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B293" i="33"/>
  <c r="B292" i="33"/>
  <c r="B291" i="33"/>
  <c r="B290" i="33"/>
  <c r="B289" i="33"/>
  <c r="B288" i="33"/>
  <c r="B287" i="33"/>
  <c r="B286" i="33"/>
  <c r="A485" i="2" s="1"/>
  <c r="A287" i="33"/>
  <c r="A486" i="2" l="1"/>
  <c r="A288" i="33"/>
  <c r="A289" i="33" l="1"/>
  <c r="A487" i="2"/>
  <c r="E3231" i="1"/>
  <c r="E4458" i="1"/>
  <c r="E4354" i="1"/>
  <c r="E1102" i="1"/>
  <c r="E1111" i="1" s="1"/>
  <c r="E710" i="1"/>
  <c r="E294" i="1"/>
  <c r="E303" i="1" s="1"/>
  <c r="E208" i="1"/>
  <c r="U9" i="35"/>
  <c r="S9" i="35"/>
  <c r="C221" i="33" l="1"/>
  <c r="A290" i="33"/>
  <c r="A488" i="2"/>
  <c r="E4441" i="1"/>
  <c r="E4467" i="1" s="1"/>
  <c r="B1008" i="33"/>
  <c r="A519" i="2" s="1"/>
  <c r="B1007" i="33"/>
  <c r="A518" i="2" s="1"/>
  <c r="B1006" i="33"/>
  <c r="A517" i="2" s="1"/>
  <c r="B1005" i="33"/>
  <c r="A516" i="2" s="1"/>
  <c r="B1004" i="33"/>
  <c r="A515" i="2" s="1"/>
  <c r="B1003" i="33"/>
  <c r="A514" i="2" s="1"/>
  <c r="B1002" i="33"/>
  <c r="A513" i="2" s="1"/>
  <c r="B1001" i="33"/>
  <c r="A512" i="2" s="1"/>
  <c r="A291" i="33" l="1"/>
  <c r="A489" i="2"/>
  <c r="A292" i="33" l="1"/>
  <c r="A490" i="2"/>
  <c r="D832" i="33"/>
  <c r="D4" i="33"/>
  <c r="A293" i="33" l="1"/>
  <c r="A492" i="2" s="1"/>
  <c r="A491" i="2"/>
  <c r="E4536" i="1"/>
  <c r="E3371" i="1" l="1"/>
  <c r="E2541" i="1" l="1"/>
  <c r="E1843" i="1" l="1"/>
  <c r="E1861" i="1" s="1"/>
  <c r="E1652" i="1"/>
  <c r="E1390" i="1"/>
  <c r="E1464" i="1" s="1"/>
  <c r="E1284" i="1"/>
  <c r="E684" i="1" l="1"/>
  <c r="E1120" i="1" l="1"/>
  <c r="E772" i="1"/>
  <c r="E790" i="1" s="1"/>
  <c r="E585" i="1" l="1"/>
  <c r="E586" i="1"/>
  <c r="E587" i="1"/>
  <c r="E588" i="1"/>
  <c r="E589" i="1"/>
  <c r="E590" i="1"/>
  <c r="E591" i="1"/>
  <c r="E593" i="1"/>
  <c r="E594" i="1"/>
  <c r="E595" i="1"/>
  <c r="E596" i="1"/>
  <c r="E597" i="1"/>
  <c r="E598" i="1"/>
  <c r="E599" i="1"/>
  <c r="E617" i="1"/>
  <c r="E618" i="1"/>
  <c r="E619" i="1"/>
  <c r="E620" i="1"/>
  <c r="E621" i="1"/>
  <c r="E622" i="1"/>
  <c r="E623" i="1"/>
  <c r="E553" i="1"/>
  <c r="E554" i="1"/>
  <c r="E555" i="1"/>
  <c r="E556" i="1"/>
  <c r="E557" i="1"/>
  <c r="E558" i="1"/>
  <c r="E559" i="1"/>
  <c r="E155" i="1" l="1"/>
  <c r="E164" i="1" l="1"/>
  <c r="E191" i="1" s="1"/>
  <c r="D44" i="33" l="1"/>
  <c r="L48" i="33" s="1"/>
  <c r="D74" i="33" l="1"/>
  <c r="S3" i="1" l="1"/>
  <c r="D4217" i="1" l="1"/>
  <c r="D4225" i="1"/>
  <c r="E2576" i="1"/>
  <c r="B222" i="33" l="1"/>
  <c r="B999" i="33" l="1"/>
  <c r="A510" i="2" s="1"/>
  <c r="B998" i="33"/>
  <c r="A509" i="2" s="1"/>
  <c r="B997" i="33"/>
  <c r="A508" i="2" s="1"/>
  <c r="B996" i="33"/>
  <c r="A507" i="2" s="1"/>
  <c r="B995" i="33"/>
  <c r="A506" i="2" s="1"/>
  <c r="B994" i="33"/>
  <c r="A505" i="2" s="1"/>
  <c r="B993" i="33"/>
  <c r="A504" i="2" s="1"/>
  <c r="B992" i="33"/>
  <c r="A503" i="2" s="1"/>
  <c r="B991" i="33"/>
  <c r="B990" i="33"/>
  <c r="B989" i="33"/>
  <c r="B988" i="33"/>
  <c r="B987" i="33"/>
  <c r="B986" i="33"/>
  <c r="B985" i="33"/>
  <c r="B984" i="33"/>
  <c r="B202" i="33"/>
  <c r="D201" i="33"/>
  <c r="B201" i="33"/>
  <c r="B200" i="33"/>
  <c r="D199" i="33"/>
  <c r="B199" i="33"/>
  <c r="D198" i="33"/>
  <c r="B198" i="33"/>
  <c r="D197" i="33"/>
  <c r="B197" i="33"/>
  <c r="D196" i="33"/>
  <c r="B196" i="33"/>
  <c r="A196" i="33"/>
  <c r="A197" i="33" s="1"/>
  <c r="A198" i="33" s="1"/>
  <c r="A199" i="33" s="1"/>
  <c r="A200" i="33" s="1"/>
  <c r="A201" i="33" s="1"/>
  <c r="A202" i="33" s="1"/>
  <c r="D195" i="33"/>
  <c r="B195" i="33"/>
  <c r="U200" i="33"/>
  <c r="U202" i="33" s="1"/>
  <c r="U983" i="33" s="1"/>
  <c r="O200" i="33" l="1"/>
  <c r="O202" i="33" s="1"/>
  <c r="O983" i="33" s="1"/>
  <c r="S200" i="33"/>
  <c r="S202" i="33" s="1"/>
  <c r="S983" i="33" s="1"/>
  <c r="G200" i="33"/>
  <c r="G202" i="33" s="1"/>
  <c r="G983" i="33" s="1"/>
  <c r="K200" i="33"/>
  <c r="K202" i="33" s="1"/>
  <c r="K983" i="33" s="1"/>
  <c r="F200" i="33"/>
  <c r="F202" i="33" s="1"/>
  <c r="F983" i="33" s="1"/>
  <c r="J200" i="33"/>
  <c r="J202" i="33" s="1"/>
  <c r="J983" i="33" s="1"/>
  <c r="N200" i="33"/>
  <c r="N202" i="33" s="1"/>
  <c r="N983" i="33" s="1"/>
  <c r="R200" i="33"/>
  <c r="R202" i="33" s="1"/>
  <c r="R983" i="33" s="1"/>
  <c r="E200" i="33"/>
  <c r="H200" i="33"/>
  <c r="H202" i="33" s="1"/>
  <c r="H983" i="33" s="1"/>
  <c r="L200" i="33"/>
  <c r="L202" i="33" s="1"/>
  <c r="L983" i="33" s="1"/>
  <c r="P200" i="33"/>
  <c r="P202" i="33" s="1"/>
  <c r="P983" i="33" s="1"/>
  <c r="T200" i="33"/>
  <c r="T202" i="33" s="1"/>
  <c r="T983" i="33" s="1"/>
  <c r="I200" i="33"/>
  <c r="I202" i="33" s="1"/>
  <c r="I983" i="33" s="1"/>
  <c r="M200" i="33"/>
  <c r="M202" i="33" s="1"/>
  <c r="M983" i="33" s="1"/>
  <c r="Q200" i="33"/>
  <c r="Q202" i="33" s="1"/>
  <c r="Q983" i="33" s="1"/>
  <c r="E202" i="33" l="1"/>
  <c r="D200" i="33"/>
  <c r="D202" i="33" l="1"/>
  <c r="D983" i="33" s="1"/>
  <c r="E983" i="33"/>
  <c r="E217" i="1" l="1"/>
  <c r="E312" i="1" s="1"/>
  <c r="E2467" i="1" l="1"/>
  <c r="Q9" i="35" l="1"/>
  <c r="O9" i="35"/>
  <c r="M9" i="35"/>
  <c r="K9" i="35"/>
  <c r="S8" i="35"/>
  <c r="S7" i="35"/>
  <c r="O8" i="35"/>
  <c r="Z8" i="36"/>
  <c r="Z7" i="36"/>
  <c r="A46" i="36" l="1"/>
  <c r="A38" i="36"/>
  <c r="A36" i="36"/>
  <c r="A34" i="36"/>
  <c r="A11" i="36"/>
  <c r="S9" i="36"/>
  <c r="Q9" i="36"/>
  <c r="O9" i="36"/>
  <c r="M9" i="36"/>
  <c r="K9" i="36"/>
  <c r="I9" i="36"/>
  <c r="G9" i="36"/>
  <c r="F9" i="36"/>
  <c r="E9" i="36"/>
  <c r="C9" i="36"/>
  <c r="A9" i="36"/>
  <c r="S8" i="36"/>
  <c r="O8" i="36"/>
  <c r="M8" i="36"/>
  <c r="K8" i="36"/>
  <c r="I8" i="36"/>
  <c r="G8" i="36"/>
  <c r="F8" i="36"/>
  <c r="E8" i="36"/>
  <c r="C8" i="36"/>
  <c r="A8" i="36"/>
  <c r="O7" i="36"/>
  <c r="M7" i="36"/>
  <c r="K7" i="36"/>
  <c r="I7" i="36"/>
  <c r="G7" i="36"/>
  <c r="F7" i="36"/>
  <c r="E7" i="36"/>
  <c r="C7" i="36"/>
  <c r="A7" i="36"/>
  <c r="A1" i="36"/>
  <c r="A46" i="35"/>
  <c r="A38" i="35"/>
  <c r="A36" i="35"/>
  <c r="A34" i="35"/>
  <c r="A20" i="35"/>
  <c r="A32" i="35"/>
  <c r="A25" i="35"/>
  <c r="A11" i="35"/>
  <c r="F9" i="35"/>
  <c r="C9" i="35"/>
  <c r="E9" i="35"/>
  <c r="I9" i="35"/>
  <c r="M8" i="35"/>
  <c r="K8" i="35"/>
  <c r="K7" i="35"/>
  <c r="Q8" i="35"/>
  <c r="Q7" i="35"/>
  <c r="U8" i="35"/>
  <c r="U7" i="35"/>
  <c r="G8" i="35"/>
  <c r="G7" i="35"/>
  <c r="C8" i="35"/>
  <c r="C7" i="35"/>
  <c r="A7" i="35"/>
  <c r="A8" i="35"/>
  <c r="I8" i="35"/>
  <c r="I7" i="35"/>
  <c r="G9" i="35"/>
  <c r="E8" i="35"/>
  <c r="E7" i="35"/>
  <c r="A9" i="35"/>
  <c r="A1" i="35"/>
  <c r="G46" i="34"/>
  <c r="G46" i="35" s="1"/>
  <c r="E338" i="1"/>
  <c r="D174" i="33"/>
  <c r="E175" i="33" s="1"/>
  <c r="G46" i="36" l="1"/>
  <c r="A788" i="33" l="1"/>
  <c r="B794" i="33"/>
  <c r="B793" i="33"/>
  <c r="B792" i="33"/>
  <c r="B791" i="33"/>
  <c r="B790" i="33"/>
  <c r="B789" i="33"/>
  <c r="B788" i="33"/>
  <c r="B787" i="33"/>
  <c r="A233" i="2" s="1"/>
  <c r="B786" i="33"/>
  <c r="B785" i="33"/>
  <c r="B784" i="33"/>
  <c r="B783" i="33"/>
  <c r="B782" i="33"/>
  <c r="B781" i="33"/>
  <c r="B780" i="33"/>
  <c r="B779" i="33"/>
  <c r="A234" i="2" l="1"/>
  <c r="A789" i="33"/>
  <c r="A235" i="2" l="1"/>
  <c r="A790" i="33"/>
  <c r="A236" i="2" l="1"/>
  <c r="A791" i="33"/>
  <c r="A237" i="2" l="1"/>
  <c r="A792" i="33"/>
  <c r="A793" i="33" l="1"/>
  <c r="A238" i="2"/>
  <c r="A239" i="2" l="1"/>
  <c r="A794" i="33"/>
  <c r="A240" i="2" s="1"/>
  <c r="D164" i="33" l="1"/>
  <c r="E165" i="33" s="1"/>
  <c r="E172" i="33" s="1"/>
  <c r="A6" i="33" l="1"/>
  <c r="A7" i="33" s="1"/>
  <c r="A8" i="33" s="1"/>
  <c r="A9" i="33" s="1"/>
  <c r="A10" i="33" s="1"/>
  <c r="A11" i="33" s="1"/>
  <c r="A12" i="33" s="1"/>
  <c r="A258" i="2" s="1"/>
  <c r="D6" i="33"/>
  <c r="B252" i="2" s="1"/>
  <c r="D7" i="33"/>
  <c r="B253" i="2" s="1"/>
  <c r="D8" i="33"/>
  <c r="B254" i="2" s="1"/>
  <c r="D9" i="33"/>
  <c r="B255" i="2" s="1"/>
  <c r="D10" i="33"/>
  <c r="B256" i="2" s="1"/>
  <c r="D11" i="33"/>
  <c r="B257" i="2" s="1"/>
  <c r="D14" i="33"/>
  <c r="E20" i="33" s="1"/>
  <c r="B15" i="33"/>
  <c r="A260" i="2" s="1"/>
  <c r="D15" i="33"/>
  <c r="A16" i="33"/>
  <c r="A17" i="33" s="1"/>
  <c r="A18" i="33" s="1"/>
  <c r="A19" i="33" s="1"/>
  <c r="A20" i="33" s="1"/>
  <c r="A21" i="33" s="1"/>
  <c r="A22" i="33" s="1"/>
  <c r="B16" i="33"/>
  <c r="D16" i="33"/>
  <c r="B17" i="33"/>
  <c r="D17" i="33"/>
  <c r="B18" i="33"/>
  <c r="D18" i="33"/>
  <c r="B19" i="33"/>
  <c r="D19" i="33"/>
  <c r="B20" i="33"/>
  <c r="B21" i="33"/>
  <c r="D21" i="33"/>
  <c r="B22" i="33"/>
  <c r="D24" i="33"/>
  <c r="G26" i="33" s="1"/>
  <c r="G286" i="33" s="1"/>
  <c r="B25" i="33"/>
  <c r="A8" i="2" s="1"/>
  <c r="D25" i="33"/>
  <c r="B8" i="2" s="1"/>
  <c r="A26" i="33"/>
  <c r="A27" i="33" s="1"/>
  <c r="A28" i="33" s="1"/>
  <c r="A29" i="33" s="1"/>
  <c r="A30" i="33" s="1"/>
  <c r="A31" i="33" s="1"/>
  <c r="A32" i="33" s="1"/>
  <c r="B26" i="33"/>
  <c r="B221" i="33" s="1"/>
  <c r="B27" i="33"/>
  <c r="D27" i="33"/>
  <c r="B10" i="2" s="1"/>
  <c r="B28" i="33"/>
  <c r="D28" i="33"/>
  <c r="B11" i="2" s="1"/>
  <c r="B29" i="33"/>
  <c r="D29" i="33"/>
  <c r="B12" i="2" s="1"/>
  <c r="B30" i="33"/>
  <c r="D30" i="33"/>
  <c r="B13" i="2" s="1"/>
  <c r="B31" i="33"/>
  <c r="D31" i="33"/>
  <c r="B14" i="2" s="1"/>
  <c r="B32" i="33"/>
  <c r="D34" i="33"/>
  <c r="B35" i="33"/>
  <c r="D35" i="33"/>
  <c r="A36" i="33"/>
  <c r="A37" i="33" s="1"/>
  <c r="A38" i="33" s="1"/>
  <c r="A39" i="33" s="1"/>
  <c r="A40" i="33" s="1"/>
  <c r="A41" i="33" s="1"/>
  <c r="A42" i="33" s="1"/>
  <c r="B36" i="33"/>
  <c r="D36" i="33"/>
  <c r="B37" i="33"/>
  <c r="B38" i="33"/>
  <c r="D38" i="33"/>
  <c r="B39" i="33"/>
  <c r="D39" i="33"/>
  <c r="B40" i="33"/>
  <c r="D40" i="33"/>
  <c r="B41" i="33"/>
  <c r="D41" i="33"/>
  <c r="B42" i="33"/>
  <c r="P48" i="33"/>
  <c r="P52" i="33" s="1"/>
  <c r="N78" i="2" s="1"/>
  <c r="B45" i="33"/>
  <c r="A71" i="2" s="1"/>
  <c r="D45" i="33"/>
  <c r="B71" i="2" s="1"/>
  <c r="A46" i="33"/>
  <c r="A47" i="33" s="1"/>
  <c r="A48" i="33" s="1"/>
  <c r="A49" i="33" s="1"/>
  <c r="A50" i="33" s="1"/>
  <c r="A51" i="33" s="1"/>
  <c r="B46" i="33"/>
  <c r="D46" i="33"/>
  <c r="B72" i="2" s="1"/>
  <c r="B47" i="33"/>
  <c r="D47" i="33"/>
  <c r="B73" i="2" s="1"/>
  <c r="B48" i="33"/>
  <c r="B259" i="33" s="1"/>
  <c r="B49" i="33"/>
  <c r="D49" i="33"/>
  <c r="B75" i="2" s="1"/>
  <c r="B50" i="33"/>
  <c r="D50" i="33"/>
  <c r="B76" i="2" s="1"/>
  <c r="B51" i="33"/>
  <c r="D51" i="33"/>
  <c r="B77" i="2" s="1"/>
  <c r="B52" i="33"/>
  <c r="D54" i="33"/>
  <c r="J59" i="33" s="1"/>
  <c r="B55" i="33"/>
  <c r="D55" i="33"/>
  <c r="A56" i="33"/>
  <c r="A57" i="33" s="1"/>
  <c r="A58" i="33" s="1"/>
  <c r="A59" i="33" s="1"/>
  <c r="A260" i="33" s="1"/>
  <c r="B56" i="33"/>
  <c r="D56" i="33"/>
  <c r="B57" i="33"/>
  <c r="D57" i="33"/>
  <c r="B58" i="33"/>
  <c r="D58" i="33"/>
  <c r="B59" i="33"/>
  <c r="B234" i="33" s="1"/>
  <c r="B60" i="33"/>
  <c r="D60" i="33"/>
  <c r="B61" i="33"/>
  <c r="D61" i="33"/>
  <c r="B62" i="33"/>
  <c r="D64" i="33"/>
  <c r="T71" i="33" s="1"/>
  <c r="B65" i="33"/>
  <c r="A62" i="2" s="1"/>
  <c r="D65" i="33"/>
  <c r="B62" i="2" s="1"/>
  <c r="A66" i="33"/>
  <c r="A67" i="33" s="1"/>
  <c r="B66" i="33"/>
  <c r="D66" i="33"/>
  <c r="B63" i="2" s="1"/>
  <c r="B67" i="33"/>
  <c r="D67" i="33"/>
  <c r="B64" i="2" s="1"/>
  <c r="B68" i="33"/>
  <c r="D68" i="33"/>
  <c r="B65" i="2" s="1"/>
  <c r="B69" i="33"/>
  <c r="D69" i="33"/>
  <c r="B66" i="2" s="1"/>
  <c r="B70" i="33"/>
  <c r="D70" i="33"/>
  <c r="B67" i="2" s="1"/>
  <c r="B71" i="33"/>
  <c r="B235" i="33" s="1"/>
  <c r="B72" i="33"/>
  <c r="B75" i="33"/>
  <c r="A107" i="2" s="1"/>
  <c r="D75" i="33"/>
  <c r="B107" i="2" s="1"/>
  <c r="A76" i="33"/>
  <c r="A77" i="33" s="1"/>
  <c r="A78" i="33" s="1"/>
  <c r="A79" i="33" s="1"/>
  <c r="A80" i="33" s="1"/>
  <c r="A81" i="33" s="1"/>
  <c r="B76" i="33"/>
  <c r="D76" i="33"/>
  <c r="B108" i="2" s="1"/>
  <c r="B77" i="33"/>
  <c r="D77" i="33"/>
  <c r="B109" i="2" s="1"/>
  <c r="B78" i="33"/>
  <c r="D78" i="33"/>
  <c r="B110" i="2" s="1"/>
  <c r="B79" i="33"/>
  <c r="D79" i="33"/>
  <c r="B111" i="2" s="1"/>
  <c r="B80" i="33"/>
  <c r="D80" i="33"/>
  <c r="B112" i="2" s="1"/>
  <c r="B81" i="33"/>
  <c r="B82" i="33"/>
  <c r="B85" i="33"/>
  <c r="A125" i="2" s="1"/>
  <c r="D85" i="33"/>
  <c r="B125" i="2" s="1"/>
  <c r="A86" i="33"/>
  <c r="A87" i="33" s="1"/>
  <c r="B86" i="33"/>
  <c r="D86" i="33"/>
  <c r="B126" i="2" s="1"/>
  <c r="B87" i="33"/>
  <c r="D87" i="33"/>
  <c r="B127" i="2" s="1"/>
  <c r="B88" i="33"/>
  <c r="D88" i="33"/>
  <c r="B128" i="2" s="1"/>
  <c r="B89" i="33"/>
  <c r="D89" i="33"/>
  <c r="B129" i="2" s="1"/>
  <c r="B90" i="33"/>
  <c r="D90" i="33"/>
  <c r="B130" i="2" s="1"/>
  <c r="B91" i="33"/>
  <c r="B92" i="33"/>
  <c r="D94" i="33"/>
  <c r="I101" i="33" s="1"/>
  <c r="B95" i="33"/>
  <c r="A80" i="2" s="1"/>
  <c r="D95" i="33"/>
  <c r="B80" i="2" s="1"/>
  <c r="A96" i="33"/>
  <c r="B96" i="33"/>
  <c r="D96" i="33"/>
  <c r="B81" i="2" s="1"/>
  <c r="B97" i="33"/>
  <c r="D97" i="33"/>
  <c r="B82" i="2" s="1"/>
  <c r="B98" i="33"/>
  <c r="D98" i="33"/>
  <c r="B83" i="2" s="1"/>
  <c r="B99" i="33"/>
  <c r="D99" i="33"/>
  <c r="B84" i="2" s="1"/>
  <c r="B100" i="33"/>
  <c r="D100" i="33"/>
  <c r="B85" i="2" s="1"/>
  <c r="B101" i="33"/>
  <c r="B102" i="33"/>
  <c r="D104" i="33"/>
  <c r="U111" i="33" s="1"/>
  <c r="B105" i="33"/>
  <c r="A98" i="2" s="1"/>
  <c r="D105" i="33"/>
  <c r="B98" i="2" s="1"/>
  <c r="A106" i="33"/>
  <c r="A107" i="33" s="1"/>
  <c r="A108" i="33" s="1"/>
  <c r="A109" i="33" s="1"/>
  <c r="A110" i="33" s="1"/>
  <c r="B106" i="33"/>
  <c r="D106" i="33"/>
  <c r="B99" i="2" s="1"/>
  <c r="B107" i="33"/>
  <c r="D107" i="33"/>
  <c r="B100" i="2" s="1"/>
  <c r="B108" i="33"/>
  <c r="D108" i="33"/>
  <c r="B101" i="2" s="1"/>
  <c r="B109" i="33"/>
  <c r="D109" i="33"/>
  <c r="B102" i="2" s="1"/>
  <c r="B110" i="33"/>
  <c r="D110" i="33"/>
  <c r="B103" i="2" s="1"/>
  <c r="B111" i="33"/>
  <c r="B112" i="33"/>
  <c r="D114" i="33"/>
  <c r="M121" i="33" s="1"/>
  <c r="B115" i="33"/>
  <c r="A134" i="2" s="1"/>
  <c r="D115" i="33"/>
  <c r="B134" i="2" s="1"/>
  <c r="A116" i="33"/>
  <c r="A117" i="33" s="1"/>
  <c r="A118" i="33" s="1"/>
  <c r="A119" i="33" s="1"/>
  <c r="A120" i="33" s="1"/>
  <c r="A121" i="33" s="1"/>
  <c r="A122" i="33" s="1"/>
  <c r="B116" i="33"/>
  <c r="D116" i="33"/>
  <c r="B135" i="2" s="1"/>
  <c r="B117" i="33"/>
  <c r="D117" i="33"/>
  <c r="B136" i="2" s="1"/>
  <c r="B118" i="33"/>
  <c r="D118" i="33"/>
  <c r="B137" i="2" s="1"/>
  <c r="B119" i="33"/>
  <c r="D119" i="33"/>
  <c r="B138" i="2" s="1"/>
  <c r="B120" i="33"/>
  <c r="D120" i="33"/>
  <c r="B139" i="2" s="1"/>
  <c r="B121" i="33"/>
  <c r="B122" i="33"/>
  <c r="D124" i="33"/>
  <c r="G131" i="33" s="1"/>
  <c r="B125" i="33"/>
  <c r="A17" i="2" s="1"/>
  <c r="D125" i="33"/>
  <c r="B17" i="2" s="1"/>
  <c r="A126" i="33"/>
  <c r="B126" i="33"/>
  <c r="D126" i="33"/>
  <c r="B18" i="2" s="1"/>
  <c r="B127" i="33"/>
  <c r="D127" i="33"/>
  <c r="B19" i="2" s="1"/>
  <c r="B128" i="33"/>
  <c r="D128" i="33"/>
  <c r="B20" i="2" s="1"/>
  <c r="B129" i="33"/>
  <c r="D129" i="33"/>
  <c r="B21" i="2" s="1"/>
  <c r="B130" i="33"/>
  <c r="D130" i="33"/>
  <c r="B22" i="2" s="1"/>
  <c r="B131" i="33"/>
  <c r="B132" i="33"/>
  <c r="D134" i="33"/>
  <c r="E141" i="33" s="1"/>
  <c r="B135" i="33"/>
  <c r="A26" i="2" s="1"/>
  <c r="D135" i="33"/>
  <c r="B26" i="2" s="1"/>
  <c r="A136" i="33"/>
  <c r="A137" i="33" s="1"/>
  <c r="A138" i="33" s="1"/>
  <c r="A139" i="33" s="1"/>
  <c r="A140" i="33" s="1"/>
  <c r="A141" i="33" s="1"/>
  <c r="A142" i="33" s="1"/>
  <c r="B136" i="33"/>
  <c r="D136" i="33"/>
  <c r="B27" i="2" s="1"/>
  <c r="B137" i="33"/>
  <c r="D137" i="33"/>
  <c r="B28" i="2" s="1"/>
  <c r="B138" i="33"/>
  <c r="D138" i="33"/>
  <c r="B29" i="2" s="1"/>
  <c r="B139" i="33"/>
  <c r="D139" i="33"/>
  <c r="B30" i="2" s="1"/>
  <c r="B140" i="33"/>
  <c r="D140" i="33"/>
  <c r="B31" i="2" s="1"/>
  <c r="B141" i="33"/>
  <c r="B142" i="33"/>
  <c r="D144" i="33"/>
  <c r="K151" i="33" s="1"/>
  <c r="K152" i="33" s="1"/>
  <c r="K538" i="33" s="1"/>
  <c r="B145" i="33"/>
  <c r="D145" i="33"/>
  <c r="A146" i="33"/>
  <c r="A147" i="33" s="1"/>
  <c r="A148" i="33" s="1"/>
  <c r="A149" i="33" s="1"/>
  <c r="A150" i="33" s="1"/>
  <c r="A151" i="33" s="1"/>
  <c r="A152" i="33" s="1"/>
  <c r="A538" i="33" s="1"/>
  <c r="B146" i="33"/>
  <c r="D146" i="33"/>
  <c r="B147" i="33"/>
  <c r="D147" i="33"/>
  <c r="B148" i="33"/>
  <c r="D148" i="33"/>
  <c r="B149" i="33"/>
  <c r="D149" i="33"/>
  <c r="B150" i="33"/>
  <c r="D150" i="33"/>
  <c r="B151" i="33"/>
  <c r="B152" i="33"/>
  <c r="B538" i="33" s="1"/>
  <c r="E161" i="33"/>
  <c r="B155" i="33"/>
  <c r="D155" i="33"/>
  <c r="A156" i="33"/>
  <c r="A157" i="33" s="1"/>
  <c r="A158" i="33" s="1"/>
  <c r="A159" i="33" s="1"/>
  <c r="A160" i="33" s="1"/>
  <c r="A161" i="33" s="1"/>
  <c r="A162" i="33" s="1"/>
  <c r="B156" i="33"/>
  <c r="D156" i="33"/>
  <c r="D897" i="33" s="1"/>
  <c r="B157" i="33"/>
  <c r="D157" i="33"/>
  <c r="D898" i="33" s="1"/>
  <c r="B158" i="33"/>
  <c r="D158" i="33"/>
  <c r="D899" i="33" s="1"/>
  <c r="B159" i="33"/>
  <c r="D159" i="33"/>
  <c r="D900" i="33" s="1"/>
  <c r="B160" i="33"/>
  <c r="D160" i="33"/>
  <c r="D901" i="33" s="1"/>
  <c r="B161" i="33"/>
  <c r="B162" i="33"/>
  <c r="F165" i="33"/>
  <c r="F172" i="33" s="1"/>
  <c r="D555" i="2" s="1"/>
  <c r="B165" i="33"/>
  <c r="H165" i="33"/>
  <c r="H172" i="33" s="1"/>
  <c r="H963" i="33" s="1"/>
  <c r="I165" i="33"/>
  <c r="L165" i="33"/>
  <c r="L172" i="33" s="1"/>
  <c r="L963" i="33" s="1"/>
  <c r="M165" i="33"/>
  <c r="M172" i="33" s="1"/>
  <c r="P165" i="33"/>
  <c r="P172" i="33" s="1"/>
  <c r="P963" i="33" s="1"/>
  <c r="Q165" i="33"/>
  <c r="T165" i="33"/>
  <c r="T172" i="33" s="1"/>
  <c r="T963" i="33" s="1"/>
  <c r="U165" i="33"/>
  <c r="A166" i="33"/>
  <c r="A167" i="33" s="1"/>
  <c r="A168" i="33" s="1"/>
  <c r="B166" i="33"/>
  <c r="D166" i="33"/>
  <c r="B167" i="33"/>
  <c r="D167" i="33"/>
  <c r="B550" i="2" s="1"/>
  <c r="B168" i="33"/>
  <c r="D168" i="33"/>
  <c r="B169" i="33"/>
  <c r="D169" i="33"/>
  <c r="B170" i="33"/>
  <c r="D170" i="33"/>
  <c r="B553" i="2" s="1"/>
  <c r="B171" i="33"/>
  <c r="D171" i="33"/>
  <c r="B554" i="2" s="1"/>
  <c r="B172" i="33"/>
  <c r="F175" i="33"/>
  <c r="F182" i="33" s="1"/>
  <c r="F943" i="33" s="1"/>
  <c r="B175" i="33"/>
  <c r="I175" i="33"/>
  <c r="I182" i="33" s="1"/>
  <c r="M175" i="33"/>
  <c r="M182" i="33" s="1"/>
  <c r="P175" i="33"/>
  <c r="P182" i="33" s="1"/>
  <c r="P923" i="33" s="1"/>
  <c r="A176" i="33"/>
  <c r="B176" i="33"/>
  <c r="D176" i="33"/>
  <c r="B177" i="33"/>
  <c r="D177" i="33"/>
  <c r="B178" i="33"/>
  <c r="D178" i="33"/>
  <c r="B179" i="33"/>
  <c r="D179" i="33"/>
  <c r="B180" i="33"/>
  <c r="D180" i="33"/>
  <c r="B181" i="33"/>
  <c r="D181" i="33"/>
  <c r="B182" i="33"/>
  <c r="D184" i="33"/>
  <c r="L190" i="33" s="1"/>
  <c r="B185" i="33"/>
  <c r="A215" i="2" s="1"/>
  <c r="D185" i="33"/>
  <c r="B215" i="2" s="1"/>
  <c r="A186" i="33"/>
  <c r="A187" i="33" s="1"/>
  <c r="A188" i="33" s="1"/>
  <c r="A189" i="33" s="1"/>
  <c r="B186" i="33"/>
  <c r="D186" i="33"/>
  <c r="B216" i="2" s="1"/>
  <c r="B187" i="33"/>
  <c r="D187" i="33"/>
  <c r="B217" i="2" s="1"/>
  <c r="B188" i="33"/>
  <c r="D188" i="33"/>
  <c r="B218" i="2" s="1"/>
  <c r="B189" i="33"/>
  <c r="D189" i="33"/>
  <c r="B219" i="2" s="1"/>
  <c r="B190" i="33"/>
  <c r="B191" i="33"/>
  <c r="D191" i="33"/>
  <c r="B221" i="2" s="1"/>
  <c r="B192" i="33"/>
  <c r="A221" i="33"/>
  <c r="B224" i="33"/>
  <c r="A494" i="2" s="1"/>
  <c r="D224" i="33"/>
  <c r="B494" i="2" s="1"/>
  <c r="A225" i="33"/>
  <c r="A226" i="33" s="1"/>
  <c r="A227" i="33" s="1"/>
  <c r="A228" i="33" s="1"/>
  <c r="A229" i="33" s="1"/>
  <c r="A230" i="33" s="1"/>
  <c r="A231" i="33" s="1"/>
  <c r="B225" i="33"/>
  <c r="B226" i="33"/>
  <c r="B227" i="33"/>
  <c r="D227" i="33"/>
  <c r="B497" i="2" s="1"/>
  <c r="B228" i="33"/>
  <c r="D228" i="33"/>
  <c r="B498" i="2" s="1"/>
  <c r="B229" i="33"/>
  <c r="D229" i="33"/>
  <c r="B499" i="2" s="1"/>
  <c r="B230" i="33"/>
  <c r="D230" i="33"/>
  <c r="B500" i="2" s="1"/>
  <c r="B231" i="33"/>
  <c r="B237" i="33"/>
  <c r="A116" i="2" s="1"/>
  <c r="D237" i="33"/>
  <c r="B116" i="2" s="1"/>
  <c r="A238" i="33"/>
  <c r="A239" i="33" s="1"/>
  <c r="B238" i="33"/>
  <c r="D238" i="33"/>
  <c r="B117" i="2" s="1"/>
  <c r="B239" i="33"/>
  <c r="D239" i="33"/>
  <c r="B118" i="2" s="1"/>
  <c r="B240" i="33"/>
  <c r="B241" i="33"/>
  <c r="B242" i="33"/>
  <c r="D242" i="33"/>
  <c r="B121" i="2" s="1"/>
  <c r="B243" i="33"/>
  <c r="D243" i="33"/>
  <c r="B122" i="2" s="1"/>
  <c r="B244" i="33"/>
  <c r="B250" i="33"/>
  <c r="A89" i="2" s="1"/>
  <c r="D250" i="33"/>
  <c r="B89" i="2" s="1"/>
  <c r="A251" i="33"/>
  <c r="A252" i="33" s="1"/>
  <c r="A253" i="33" s="1"/>
  <c r="A254" i="33" s="1"/>
  <c r="A255" i="33" s="1"/>
  <c r="A256" i="33" s="1"/>
  <c r="A257" i="33" s="1"/>
  <c r="B251" i="33"/>
  <c r="D251" i="33"/>
  <c r="B90" i="2" s="1"/>
  <c r="B252" i="33"/>
  <c r="D252" i="33"/>
  <c r="B91" i="2" s="1"/>
  <c r="B253" i="33"/>
  <c r="B254" i="33"/>
  <c r="B255" i="33"/>
  <c r="D255" i="33"/>
  <c r="B94" i="2" s="1"/>
  <c r="B256" i="33"/>
  <c r="D256" i="33"/>
  <c r="B95" i="2" s="1"/>
  <c r="B257" i="33"/>
  <c r="B263" i="33"/>
  <c r="A152" i="2" s="1"/>
  <c r="D263" i="33"/>
  <c r="B152" i="2" s="1"/>
  <c r="A264" i="33"/>
  <c r="A265" i="33" s="1"/>
  <c r="B264" i="33"/>
  <c r="D264" i="33"/>
  <c r="B153" i="2" s="1"/>
  <c r="B265" i="33"/>
  <c r="D265" i="33"/>
  <c r="B154" i="2" s="1"/>
  <c r="B266" i="33"/>
  <c r="B267" i="33"/>
  <c r="B268" i="33"/>
  <c r="D268" i="33"/>
  <c r="B157" i="2" s="1"/>
  <c r="B269" i="33"/>
  <c r="D269" i="33"/>
  <c r="B158" i="2" s="1"/>
  <c r="B270" i="33"/>
  <c r="B276" i="33"/>
  <c r="A143" i="2" s="1"/>
  <c r="D276" i="33"/>
  <c r="B143" i="2" s="1"/>
  <c r="A277" i="33"/>
  <c r="A278" i="33" s="1"/>
  <c r="A279" i="33" s="1"/>
  <c r="A280" i="33" s="1"/>
  <c r="A281" i="33" s="1"/>
  <c r="A282" i="33" s="1"/>
  <c r="A283" i="33" s="1"/>
  <c r="B277" i="33"/>
  <c r="D277" i="33"/>
  <c r="B144" i="2" s="1"/>
  <c r="B278" i="33"/>
  <c r="D278" i="33"/>
  <c r="B145" i="2" s="1"/>
  <c r="B279" i="33"/>
  <c r="B280" i="33"/>
  <c r="B281" i="33"/>
  <c r="D281" i="33"/>
  <c r="B148" i="2" s="1"/>
  <c r="B282" i="33"/>
  <c r="D282" i="33"/>
  <c r="B149" i="2" s="1"/>
  <c r="B283" i="33"/>
  <c r="B296" i="33"/>
  <c r="B297" i="33"/>
  <c r="B298" i="33"/>
  <c r="B299" i="33"/>
  <c r="B300" i="33"/>
  <c r="B301" i="33"/>
  <c r="B302" i="33"/>
  <c r="B303" i="33"/>
  <c r="B304" i="33"/>
  <c r="A305" i="2" s="1"/>
  <c r="A305" i="33"/>
  <c r="A306" i="33" s="1"/>
  <c r="B305" i="33"/>
  <c r="B306" i="33"/>
  <c r="B307" i="33"/>
  <c r="B308" i="33"/>
  <c r="B309" i="33"/>
  <c r="B310" i="33"/>
  <c r="B311" i="33"/>
  <c r="B313" i="33"/>
  <c r="B314" i="33"/>
  <c r="B315" i="33"/>
  <c r="B316" i="33"/>
  <c r="B317" i="33"/>
  <c r="B318" i="33"/>
  <c r="B319" i="33"/>
  <c r="B320" i="33"/>
  <c r="B321" i="33"/>
  <c r="A314" i="2" s="1"/>
  <c r="A322" i="33"/>
  <c r="A323" i="33" s="1"/>
  <c r="B322" i="33"/>
  <c r="B323" i="33"/>
  <c r="B324" i="33"/>
  <c r="B325" i="33"/>
  <c r="B326" i="33"/>
  <c r="B327" i="33"/>
  <c r="B328" i="33"/>
  <c r="B330" i="33"/>
  <c r="B331" i="33"/>
  <c r="B332" i="33"/>
  <c r="B333" i="33"/>
  <c r="B334" i="33"/>
  <c r="B335" i="33"/>
  <c r="B336" i="33"/>
  <c r="B337" i="33"/>
  <c r="B338" i="33"/>
  <c r="B539" i="33" s="1"/>
  <c r="A339" i="33"/>
  <c r="A540" i="33" s="1"/>
  <c r="B339" i="33"/>
  <c r="B540" i="33" s="1"/>
  <c r="B340" i="33"/>
  <c r="B541" i="33" s="1"/>
  <c r="B341" i="33"/>
  <c r="B542" i="33" s="1"/>
  <c r="B342" i="33"/>
  <c r="B543" i="33" s="1"/>
  <c r="B343" i="33"/>
  <c r="B544" i="33" s="1"/>
  <c r="B344" i="33"/>
  <c r="B545" i="33" s="1"/>
  <c r="B345" i="33"/>
  <c r="B546" i="33" s="1"/>
  <c r="B347" i="33"/>
  <c r="B348" i="33"/>
  <c r="B349" i="33"/>
  <c r="B350" i="33"/>
  <c r="B351" i="33"/>
  <c r="B352" i="33"/>
  <c r="B353" i="33"/>
  <c r="B354" i="33"/>
  <c r="B355" i="33"/>
  <c r="A296" i="2" s="1"/>
  <c r="A356" i="33"/>
  <c r="A357" i="33" s="1"/>
  <c r="B356" i="33"/>
  <c r="B357" i="33"/>
  <c r="B358" i="33"/>
  <c r="B359" i="33"/>
  <c r="B360" i="33"/>
  <c r="B361" i="33"/>
  <c r="B362" i="33"/>
  <c r="B436" i="33"/>
  <c r="B437" i="33"/>
  <c r="B438" i="33"/>
  <c r="B439" i="33"/>
  <c r="B440" i="33"/>
  <c r="B441" i="33"/>
  <c r="B442" i="33"/>
  <c r="B443" i="33"/>
  <c r="B444" i="33"/>
  <c r="A278" i="2" s="1"/>
  <c r="A445" i="33"/>
  <c r="A446" i="33" s="1"/>
  <c r="B445" i="33"/>
  <c r="B446" i="33"/>
  <c r="B447" i="33"/>
  <c r="B448" i="33"/>
  <c r="B449" i="33"/>
  <c r="B450" i="33"/>
  <c r="B451" i="33"/>
  <c r="B453" i="33"/>
  <c r="B454" i="33"/>
  <c r="B455" i="33"/>
  <c r="B456" i="33"/>
  <c r="B457" i="33"/>
  <c r="B458" i="33"/>
  <c r="B459" i="33"/>
  <c r="B460" i="33"/>
  <c r="B461" i="33"/>
  <c r="A431" i="2" s="1"/>
  <c r="A462" i="33"/>
  <c r="A463" i="33" s="1"/>
  <c r="A464" i="33" s="1"/>
  <c r="B462" i="33"/>
  <c r="B463" i="33"/>
  <c r="B464" i="33"/>
  <c r="B465" i="33"/>
  <c r="B466" i="33"/>
  <c r="B467" i="33"/>
  <c r="B468" i="33"/>
  <c r="B470" i="33"/>
  <c r="B471" i="33"/>
  <c r="B472" i="33"/>
  <c r="B473" i="33"/>
  <c r="B474" i="33"/>
  <c r="B475" i="33"/>
  <c r="B476" i="33"/>
  <c r="B477" i="33"/>
  <c r="B478" i="33"/>
  <c r="A359" i="2" s="1"/>
  <c r="A479" i="33"/>
  <c r="B479" i="33"/>
  <c r="B480" i="33"/>
  <c r="B481" i="33"/>
  <c r="B482" i="33"/>
  <c r="B483" i="33"/>
  <c r="B484" i="33"/>
  <c r="B485" i="33"/>
  <c r="B487" i="33"/>
  <c r="B488" i="33"/>
  <c r="B489" i="33"/>
  <c r="B490" i="33"/>
  <c r="B491" i="33"/>
  <c r="B492" i="33"/>
  <c r="B493" i="33"/>
  <c r="B494" i="33"/>
  <c r="B495" i="33"/>
  <c r="A368" i="2" s="1"/>
  <c r="A496" i="33"/>
  <c r="A497" i="33" s="1"/>
  <c r="A498" i="33" s="1"/>
  <c r="A499" i="33" s="1"/>
  <c r="A500" i="33" s="1"/>
  <c r="A501" i="33" s="1"/>
  <c r="B496" i="33"/>
  <c r="B497" i="33"/>
  <c r="B498" i="33"/>
  <c r="B499" i="33"/>
  <c r="B500" i="33"/>
  <c r="B501" i="33"/>
  <c r="B502" i="33"/>
  <c r="B504" i="33"/>
  <c r="B505" i="33"/>
  <c r="B506" i="33"/>
  <c r="B507" i="33"/>
  <c r="B508" i="33"/>
  <c r="B509" i="33"/>
  <c r="B510" i="33"/>
  <c r="B511" i="33"/>
  <c r="B512" i="33"/>
  <c r="A513" i="33"/>
  <c r="A514" i="33" s="1"/>
  <c r="A515" i="33" s="1"/>
  <c r="A516" i="33" s="1"/>
  <c r="A517" i="33" s="1"/>
  <c r="A518" i="33" s="1"/>
  <c r="A519" i="33" s="1"/>
  <c r="B513" i="33"/>
  <c r="B514" i="33"/>
  <c r="B515" i="33"/>
  <c r="B516" i="33"/>
  <c r="B517" i="33"/>
  <c r="B518" i="33"/>
  <c r="B519" i="33"/>
  <c r="B521" i="33"/>
  <c r="B522" i="33"/>
  <c r="B523" i="33"/>
  <c r="B524" i="33"/>
  <c r="B525" i="33"/>
  <c r="B526" i="33"/>
  <c r="B527" i="33"/>
  <c r="B528" i="33"/>
  <c r="B529" i="33"/>
  <c r="B837" i="33" s="1"/>
  <c r="A530" i="33"/>
  <c r="A531" i="33" s="1"/>
  <c r="A532" i="33" s="1"/>
  <c r="A840" i="33" s="1"/>
  <c r="B530" i="33"/>
  <c r="B838" i="33" s="1"/>
  <c r="B531" i="33"/>
  <c r="B839" i="33" s="1"/>
  <c r="B532" i="33"/>
  <c r="B840" i="33" s="1"/>
  <c r="B533" i="33"/>
  <c r="B841" i="33" s="1"/>
  <c r="B534" i="33"/>
  <c r="B842" i="33" s="1"/>
  <c r="B535" i="33"/>
  <c r="B843" i="33" s="1"/>
  <c r="B536" i="33"/>
  <c r="B844" i="33" s="1"/>
  <c r="A539" i="33"/>
  <c r="B547" i="33"/>
  <c r="A242" i="2" s="1"/>
  <c r="A548" i="33"/>
  <c r="B548" i="33"/>
  <c r="B549" i="33"/>
  <c r="B550" i="33"/>
  <c r="B551" i="33"/>
  <c r="B552" i="33"/>
  <c r="B553" i="33"/>
  <c r="B554" i="33"/>
  <c r="A557" i="33"/>
  <c r="B557" i="33"/>
  <c r="B558" i="33"/>
  <c r="B559" i="33"/>
  <c r="B560" i="33"/>
  <c r="B561" i="33"/>
  <c r="B562" i="33"/>
  <c r="B563" i="33"/>
  <c r="B564" i="33"/>
  <c r="A565" i="33"/>
  <c r="B565" i="33"/>
  <c r="B566" i="33"/>
  <c r="B567" i="33"/>
  <c r="B568" i="33"/>
  <c r="B569" i="33"/>
  <c r="B570" i="33"/>
  <c r="B571" i="33"/>
  <c r="B572" i="33"/>
  <c r="B573" i="33"/>
  <c r="A449" i="2" s="1"/>
  <c r="A574" i="33"/>
  <c r="B574" i="33"/>
  <c r="B575" i="33"/>
  <c r="B576" i="33"/>
  <c r="B577" i="33"/>
  <c r="B578" i="33"/>
  <c r="B579" i="33"/>
  <c r="B580" i="33"/>
  <c r="A582" i="33"/>
  <c r="B582" i="33"/>
  <c r="B583" i="33"/>
  <c r="B584" i="33"/>
  <c r="B585" i="33"/>
  <c r="B586" i="33"/>
  <c r="B587" i="33"/>
  <c r="B588" i="33"/>
  <c r="B589" i="33"/>
  <c r="A590" i="33"/>
  <c r="B590" i="33"/>
  <c r="B591" i="33"/>
  <c r="B592" i="33"/>
  <c r="B593" i="33"/>
  <c r="B594" i="33"/>
  <c r="B595" i="33"/>
  <c r="B596" i="33"/>
  <c r="B597" i="33"/>
  <c r="B598" i="33"/>
  <c r="A476" i="2" s="1"/>
  <c r="A599" i="33"/>
  <c r="A600" i="33" s="1"/>
  <c r="A601" i="33" s="1"/>
  <c r="A602" i="33" s="1"/>
  <c r="A603" i="33" s="1"/>
  <c r="B599" i="33"/>
  <c r="B600" i="33"/>
  <c r="B601" i="33"/>
  <c r="B602" i="33"/>
  <c r="B603" i="33"/>
  <c r="B604" i="33"/>
  <c r="B605" i="33"/>
  <c r="B607" i="33"/>
  <c r="B608" i="33"/>
  <c r="B609" i="33"/>
  <c r="B610" i="33"/>
  <c r="B611" i="33"/>
  <c r="B612" i="33"/>
  <c r="B613" i="33"/>
  <c r="B614" i="33"/>
  <c r="B615" i="33"/>
  <c r="A467" i="2" s="1"/>
  <c r="A616" i="33"/>
  <c r="B616" i="33"/>
  <c r="B617" i="33"/>
  <c r="B618" i="33"/>
  <c r="B619" i="33"/>
  <c r="B620" i="33"/>
  <c r="B621" i="33"/>
  <c r="B622" i="33"/>
  <c r="B624" i="33"/>
  <c r="B625" i="33"/>
  <c r="B626" i="33"/>
  <c r="B627" i="33"/>
  <c r="B628" i="33"/>
  <c r="B629" i="33"/>
  <c r="B630" i="33"/>
  <c r="B631" i="33"/>
  <c r="B632" i="33"/>
  <c r="A440" i="2" s="1"/>
  <c r="A633" i="33"/>
  <c r="A634" i="33" s="1"/>
  <c r="B633" i="33"/>
  <c r="B634" i="33"/>
  <c r="B635" i="33"/>
  <c r="B636" i="33"/>
  <c r="B637" i="33"/>
  <c r="B638" i="33"/>
  <c r="B639" i="33"/>
  <c r="B641" i="33"/>
  <c r="B642" i="33"/>
  <c r="B643" i="33"/>
  <c r="B644" i="33"/>
  <c r="B645" i="33"/>
  <c r="B646" i="33"/>
  <c r="B647" i="33"/>
  <c r="B648" i="33"/>
  <c r="B649" i="33"/>
  <c r="A188" i="2" s="1"/>
  <c r="A650" i="33"/>
  <c r="A651" i="33" s="1"/>
  <c r="A652" i="33" s="1"/>
  <c r="B650" i="33"/>
  <c r="B651" i="33"/>
  <c r="B652" i="33"/>
  <c r="B653" i="33"/>
  <c r="B654" i="33"/>
  <c r="B655" i="33"/>
  <c r="B656" i="33"/>
  <c r="B658" i="33"/>
  <c r="B659" i="33"/>
  <c r="B660" i="33"/>
  <c r="B661" i="33"/>
  <c r="B662" i="33"/>
  <c r="B663" i="33"/>
  <c r="B664" i="33"/>
  <c r="B665" i="33"/>
  <c r="B666" i="33"/>
  <c r="A179" i="2" s="1"/>
  <c r="A667" i="33"/>
  <c r="B667" i="33"/>
  <c r="B668" i="33"/>
  <c r="B669" i="33"/>
  <c r="B670" i="33"/>
  <c r="B671" i="33"/>
  <c r="B672" i="33"/>
  <c r="B673" i="33"/>
  <c r="B675" i="33"/>
  <c r="B676" i="33"/>
  <c r="B677" i="33"/>
  <c r="B678" i="33"/>
  <c r="B679" i="33"/>
  <c r="B680" i="33"/>
  <c r="B681" i="33"/>
  <c r="B682" i="33"/>
  <c r="B683" i="33"/>
  <c r="A422" i="2" s="1"/>
  <c r="A684" i="33"/>
  <c r="A685" i="33" s="1"/>
  <c r="B684" i="33"/>
  <c r="B685" i="33"/>
  <c r="B686" i="33"/>
  <c r="B687" i="33"/>
  <c r="B688" i="33"/>
  <c r="B689" i="33"/>
  <c r="B690" i="33"/>
  <c r="B692" i="33"/>
  <c r="B693" i="33"/>
  <c r="B694" i="33"/>
  <c r="B695" i="33"/>
  <c r="B696" i="33"/>
  <c r="B697" i="33"/>
  <c r="B698" i="33"/>
  <c r="B699" i="33"/>
  <c r="B700" i="33"/>
  <c r="A458" i="2" s="1"/>
  <c r="A701" i="33"/>
  <c r="A702" i="33" s="1"/>
  <c r="A703" i="33" s="1"/>
  <c r="B701" i="33"/>
  <c r="B702" i="33"/>
  <c r="B703" i="33"/>
  <c r="B704" i="33"/>
  <c r="B705" i="33"/>
  <c r="B706" i="33"/>
  <c r="B707" i="33"/>
  <c r="B709" i="33"/>
  <c r="B710" i="33"/>
  <c r="B711" i="33"/>
  <c r="B712" i="33"/>
  <c r="B713" i="33"/>
  <c r="B714" i="33"/>
  <c r="B715" i="33"/>
  <c r="B716" i="33"/>
  <c r="B717" i="33"/>
  <c r="A161" i="2" s="1"/>
  <c r="A718" i="33"/>
  <c r="A719" i="33" s="1"/>
  <c r="A720" i="33" s="1"/>
  <c r="A721" i="33" s="1"/>
  <c r="A722" i="33" s="1"/>
  <c r="A723" i="33" s="1"/>
  <c r="B718" i="33"/>
  <c r="B719" i="33"/>
  <c r="B720" i="33"/>
  <c r="B721" i="33"/>
  <c r="B722" i="33"/>
  <c r="B723" i="33"/>
  <c r="B724" i="33"/>
  <c r="B728" i="33"/>
  <c r="B729" i="33"/>
  <c r="B730" i="33"/>
  <c r="B731" i="33"/>
  <c r="B732" i="33"/>
  <c r="B733" i="33"/>
  <c r="B734" i="33"/>
  <c r="B735" i="33"/>
  <c r="B736" i="33"/>
  <c r="A170" i="2" s="1"/>
  <c r="A737" i="33"/>
  <c r="B737" i="33"/>
  <c r="B738" i="33"/>
  <c r="B739" i="33"/>
  <c r="B740" i="33"/>
  <c r="B741" i="33"/>
  <c r="B742" i="33"/>
  <c r="B743" i="33"/>
  <c r="B745" i="33"/>
  <c r="B746" i="33"/>
  <c r="B747" i="33"/>
  <c r="B748" i="33"/>
  <c r="B749" i="33"/>
  <c r="B750" i="33"/>
  <c r="B751" i="33"/>
  <c r="B752" i="33"/>
  <c r="B753" i="33"/>
  <c r="A197" i="2" s="1"/>
  <c r="A754" i="33"/>
  <c r="A755" i="33" s="1"/>
  <c r="A756" i="33" s="1"/>
  <c r="A757" i="33" s="1"/>
  <c r="A758" i="33" s="1"/>
  <c r="A759" i="33" s="1"/>
  <c r="A760" i="33" s="1"/>
  <c r="B754" i="33"/>
  <c r="B755" i="33"/>
  <c r="B756" i="33"/>
  <c r="B757" i="33"/>
  <c r="B758" i="33"/>
  <c r="B759" i="33"/>
  <c r="B760" i="33"/>
  <c r="B762" i="33"/>
  <c r="B763" i="33"/>
  <c r="B764" i="33"/>
  <c r="B765" i="33"/>
  <c r="B766" i="33"/>
  <c r="B767" i="33"/>
  <c r="B768" i="33"/>
  <c r="B769" i="33"/>
  <c r="B770" i="33"/>
  <c r="A224" i="2" s="1"/>
  <c r="A771" i="33"/>
  <c r="A772" i="33" s="1"/>
  <c r="A773" i="33" s="1"/>
  <c r="A774" i="33" s="1"/>
  <c r="A775" i="33" s="1"/>
  <c r="B771" i="33"/>
  <c r="B772" i="33"/>
  <c r="B773" i="33"/>
  <c r="B774" i="33"/>
  <c r="B775" i="33"/>
  <c r="B776" i="33"/>
  <c r="B777" i="33"/>
  <c r="B796" i="33"/>
  <c r="B797" i="33"/>
  <c r="B798" i="33"/>
  <c r="B799" i="33"/>
  <c r="B800" i="33"/>
  <c r="B801" i="33"/>
  <c r="B802" i="33"/>
  <c r="B803" i="33"/>
  <c r="B804" i="33"/>
  <c r="A377" i="2" s="1"/>
  <c r="A805" i="33"/>
  <c r="A806" i="33" s="1"/>
  <c r="B805" i="33"/>
  <c r="B806" i="33"/>
  <c r="B807" i="33"/>
  <c r="B808" i="33"/>
  <c r="B809" i="33"/>
  <c r="B810" i="33"/>
  <c r="B811" i="33"/>
  <c r="B813" i="33"/>
  <c r="B814" i="33"/>
  <c r="B815" i="33"/>
  <c r="B816" i="33"/>
  <c r="B817" i="33"/>
  <c r="B818" i="33"/>
  <c r="B819" i="33"/>
  <c r="B820" i="33"/>
  <c r="B821" i="33"/>
  <c r="A386" i="2" s="1"/>
  <c r="A822" i="33"/>
  <c r="A823" i="33" s="1"/>
  <c r="A824" i="33" s="1"/>
  <c r="A825" i="33" s="1"/>
  <c r="A826" i="33" s="1"/>
  <c r="A827" i="33" s="1"/>
  <c r="B822" i="33"/>
  <c r="B823" i="33"/>
  <c r="B824" i="33"/>
  <c r="B825" i="33"/>
  <c r="B826" i="33"/>
  <c r="B827" i="33"/>
  <c r="B828" i="33"/>
  <c r="A836" i="33"/>
  <c r="A837" i="33"/>
  <c r="B845" i="33"/>
  <c r="B846" i="33"/>
  <c r="B847" i="33"/>
  <c r="B848" i="33"/>
  <c r="B849" i="33"/>
  <c r="B850" i="33"/>
  <c r="B851" i="33"/>
  <c r="B852" i="33"/>
  <c r="B853" i="33"/>
  <c r="B854" i="33"/>
  <c r="B855" i="33"/>
  <c r="B856" i="33"/>
  <c r="B857" i="33"/>
  <c r="B858" i="33"/>
  <c r="B859" i="33"/>
  <c r="B860" i="33"/>
  <c r="B861" i="33"/>
  <c r="B862" i="33"/>
  <c r="B863" i="33"/>
  <c r="B864" i="33"/>
  <c r="B865" i="33"/>
  <c r="B866" i="33"/>
  <c r="B867" i="33"/>
  <c r="B868" i="33"/>
  <c r="B869" i="33"/>
  <c r="B870" i="33"/>
  <c r="B871" i="33"/>
  <c r="B872" i="33"/>
  <c r="B873" i="33"/>
  <c r="B874" i="33"/>
  <c r="B875" i="33"/>
  <c r="B876" i="33"/>
  <c r="B877" i="33"/>
  <c r="B878" i="33"/>
  <c r="B879" i="33"/>
  <c r="B880" i="33"/>
  <c r="B881" i="33"/>
  <c r="B882" i="33"/>
  <c r="B883" i="33"/>
  <c r="B884" i="33"/>
  <c r="B885" i="33"/>
  <c r="A395" i="2" s="1"/>
  <c r="A886" i="33"/>
  <c r="B886" i="33"/>
  <c r="B887" i="33"/>
  <c r="B888" i="33"/>
  <c r="B889" i="33"/>
  <c r="B890" i="33"/>
  <c r="B891" i="33"/>
  <c r="B892" i="33"/>
  <c r="B896" i="33"/>
  <c r="E896" i="33"/>
  <c r="F896" i="33"/>
  <c r="G896" i="33"/>
  <c r="H896" i="33"/>
  <c r="I896" i="33"/>
  <c r="J896" i="33"/>
  <c r="K896" i="33"/>
  <c r="L896" i="33"/>
  <c r="M896" i="33"/>
  <c r="N896" i="33"/>
  <c r="O896" i="33"/>
  <c r="P896" i="33"/>
  <c r="Q896" i="33"/>
  <c r="R896" i="33"/>
  <c r="S896" i="33"/>
  <c r="T896" i="33"/>
  <c r="U896" i="33"/>
  <c r="B897" i="33"/>
  <c r="E897" i="33"/>
  <c r="F897" i="33"/>
  <c r="G897" i="33"/>
  <c r="H897" i="33"/>
  <c r="I897" i="33"/>
  <c r="J897" i="33"/>
  <c r="K897" i="33"/>
  <c r="L897" i="33"/>
  <c r="M897" i="33"/>
  <c r="N897" i="33"/>
  <c r="O897" i="33"/>
  <c r="P897" i="33"/>
  <c r="Q897" i="33"/>
  <c r="R897" i="33"/>
  <c r="S897" i="33"/>
  <c r="T897" i="33"/>
  <c r="U897" i="33"/>
  <c r="B898" i="33"/>
  <c r="E898" i="33"/>
  <c r="F898" i="33"/>
  <c r="G898" i="33"/>
  <c r="H898" i="33"/>
  <c r="I898" i="33"/>
  <c r="J898" i="33"/>
  <c r="K898" i="33"/>
  <c r="L898" i="33"/>
  <c r="M898" i="33"/>
  <c r="N898" i="33"/>
  <c r="O898" i="33"/>
  <c r="P898" i="33"/>
  <c r="Q898" i="33"/>
  <c r="R898" i="33"/>
  <c r="S898" i="33"/>
  <c r="T898" i="33"/>
  <c r="U898" i="33"/>
  <c r="B899" i="33"/>
  <c r="E899" i="33"/>
  <c r="F899" i="33"/>
  <c r="G899" i="33"/>
  <c r="H899" i="33"/>
  <c r="I899" i="33"/>
  <c r="J899" i="33"/>
  <c r="K899" i="33"/>
  <c r="L899" i="33"/>
  <c r="M899" i="33"/>
  <c r="N899" i="33"/>
  <c r="O899" i="33"/>
  <c r="P899" i="33"/>
  <c r="Q899" i="33"/>
  <c r="R899" i="33"/>
  <c r="S899" i="33"/>
  <c r="T899" i="33"/>
  <c r="U899" i="33"/>
  <c r="B900" i="33"/>
  <c r="E900" i="33"/>
  <c r="F900" i="33"/>
  <c r="G900" i="33"/>
  <c r="H900" i="33"/>
  <c r="I900" i="33"/>
  <c r="J900" i="33"/>
  <c r="K900" i="33"/>
  <c r="L900" i="33"/>
  <c r="M900" i="33"/>
  <c r="N900" i="33"/>
  <c r="O900" i="33"/>
  <c r="P900" i="33"/>
  <c r="Q900" i="33"/>
  <c r="R900" i="33"/>
  <c r="S900" i="33"/>
  <c r="T900" i="33"/>
  <c r="U900" i="33"/>
  <c r="B901" i="33"/>
  <c r="E901" i="33"/>
  <c r="F901" i="33"/>
  <c r="G901" i="33"/>
  <c r="H901" i="33"/>
  <c r="I901" i="33"/>
  <c r="J901" i="33"/>
  <c r="K901" i="33"/>
  <c r="L901" i="33"/>
  <c r="M901" i="33"/>
  <c r="N901" i="33"/>
  <c r="O901" i="33"/>
  <c r="P901" i="33"/>
  <c r="Q901" i="33"/>
  <c r="R901" i="33"/>
  <c r="S901" i="33"/>
  <c r="T901" i="33"/>
  <c r="U901" i="33"/>
  <c r="B902" i="33"/>
  <c r="B903" i="33"/>
  <c r="B904" i="33"/>
  <c r="B905" i="33"/>
  <c r="B906" i="33"/>
  <c r="B907" i="33"/>
  <c r="B908" i="33"/>
  <c r="B909" i="33"/>
  <c r="B910" i="33"/>
  <c r="B911" i="33"/>
  <c r="B912" i="33"/>
  <c r="A35" i="2" s="1"/>
  <c r="A913" i="33"/>
  <c r="A914" i="33" s="1"/>
  <c r="A915" i="33" s="1"/>
  <c r="B913" i="33"/>
  <c r="B914" i="33"/>
  <c r="B915" i="33"/>
  <c r="B916" i="33"/>
  <c r="B917" i="33"/>
  <c r="B918" i="33"/>
  <c r="B919" i="33"/>
  <c r="B923" i="33"/>
  <c r="B924" i="33"/>
  <c r="B925" i="33"/>
  <c r="B926" i="33"/>
  <c r="B927" i="33"/>
  <c r="B928" i="33"/>
  <c r="B929" i="33"/>
  <c r="B930" i="33"/>
  <c r="B931" i="33"/>
  <c r="B932" i="33"/>
  <c r="A413" i="2" s="1"/>
  <c r="A933" i="33"/>
  <c r="A934" i="33" s="1"/>
  <c r="A935" i="33" s="1"/>
  <c r="B933" i="33"/>
  <c r="B934" i="33"/>
  <c r="B935" i="33"/>
  <c r="B936" i="33"/>
  <c r="B937" i="33"/>
  <c r="B938" i="33"/>
  <c r="B939" i="33"/>
  <c r="B944" i="33"/>
  <c r="B945" i="33"/>
  <c r="B946" i="33"/>
  <c r="B947" i="33"/>
  <c r="B948" i="33"/>
  <c r="B949" i="33"/>
  <c r="B950" i="33"/>
  <c r="B951" i="33"/>
  <c r="B952" i="33"/>
  <c r="A404" i="2" s="1"/>
  <c r="A953" i="33"/>
  <c r="A954" i="33" s="1"/>
  <c r="B953" i="33"/>
  <c r="B954" i="33"/>
  <c r="B955" i="33"/>
  <c r="B956" i="33"/>
  <c r="B957" i="33"/>
  <c r="B958" i="33"/>
  <c r="B959" i="33"/>
  <c r="B964" i="33"/>
  <c r="B965" i="33"/>
  <c r="B966" i="33"/>
  <c r="B967" i="33"/>
  <c r="B968" i="33"/>
  <c r="B969" i="33"/>
  <c r="B970" i="33"/>
  <c r="B971" i="33"/>
  <c r="B972" i="33"/>
  <c r="A206" i="2" s="1"/>
  <c r="A973" i="33"/>
  <c r="A974" i="33" s="1"/>
  <c r="B973" i="33"/>
  <c r="B974" i="33"/>
  <c r="B975" i="33"/>
  <c r="B976" i="33"/>
  <c r="B977" i="33"/>
  <c r="B978" i="33"/>
  <c r="B979" i="33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C4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A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I3" i="1"/>
  <c r="J3" i="1"/>
  <c r="K3" i="1"/>
  <c r="L3" i="1"/>
  <c r="N3" i="1"/>
  <c r="O3" i="1"/>
  <c r="P3" i="1"/>
  <c r="Q3" i="1"/>
  <c r="T3" i="1"/>
  <c r="U3" i="1"/>
  <c r="V3" i="1"/>
  <c r="X3" i="1"/>
  <c r="Y3" i="1"/>
  <c r="AA3" i="1"/>
  <c r="AB3" i="1"/>
  <c r="AC3" i="1"/>
  <c r="I4" i="1"/>
  <c r="E1554" i="1"/>
  <c r="E1711" i="1"/>
  <c r="E2203" i="1"/>
  <c r="E2294" i="1" s="1"/>
  <c r="G4590" i="1"/>
  <c r="G4591" i="1"/>
  <c r="G4592" i="1"/>
  <c r="G4593" i="1"/>
  <c r="G4594" i="1"/>
  <c r="G4595" i="1"/>
  <c r="G4596" i="1"/>
  <c r="G4597" i="1"/>
  <c r="I4546" i="1" l="1"/>
  <c r="I4545" i="1"/>
  <c r="I4542" i="1"/>
  <c r="I4541" i="1"/>
  <c r="I4548" i="1"/>
  <c r="I4549" i="1"/>
  <c r="I4550" i="1"/>
  <c r="I4551" i="1"/>
  <c r="I4552" i="1"/>
  <c r="I4554" i="1"/>
  <c r="I4544" i="1"/>
  <c r="I4543" i="1"/>
  <c r="J4" i="1"/>
  <c r="D4" i="2"/>
  <c r="E4" i="2" s="1"/>
  <c r="F4" i="2" s="1"/>
  <c r="G4" i="2" s="1"/>
  <c r="E358" i="1"/>
  <c r="E729" i="1" s="1"/>
  <c r="E885" i="1" s="1"/>
  <c r="A549" i="33"/>
  <c r="A243" i="2"/>
  <c r="C265" i="2"/>
  <c r="I4553" i="1" s="1"/>
  <c r="B264" i="2"/>
  <c r="B262" i="2"/>
  <c r="B266" i="2"/>
  <c r="B260" i="2"/>
  <c r="B263" i="2"/>
  <c r="B261" i="2"/>
  <c r="A887" i="33"/>
  <c r="A396" i="2"/>
  <c r="E485" i="2"/>
  <c r="G293" i="33"/>
  <c r="E492" i="2" s="1"/>
  <c r="G5" i="33"/>
  <c r="G12" i="33" s="1"/>
  <c r="E258" i="2" s="1"/>
  <c r="Q5" i="33"/>
  <c r="Q12" i="33" s="1"/>
  <c r="O258" i="2" s="1"/>
  <c r="E1661" i="1"/>
  <c r="E1870" i="1" s="1"/>
  <c r="E2161" i="1" s="1"/>
  <c r="A15" i="2"/>
  <c r="A13" i="2"/>
  <c r="A11" i="2"/>
  <c r="A390" i="2"/>
  <c r="A33" i="2"/>
  <c r="B273" i="33"/>
  <c r="B549" i="2"/>
  <c r="A287" i="2"/>
  <c r="A378" i="2"/>
  <c r="A96" i="2"/>
  <c r="A297" i="2"/>
  <c r="A149" i="2"/>
  <c r="A146" i="2"/>
  <c r="A144" i="2"/>
  <c r="G111" i="33"/>
  <c r="G112" i="33" s="1"/>
  <c r="E105" i="2" s="1"/>
  <c r="A76" i="2"/>
  <c r="A171" i="2"/>
  <c r="A461" i="2"/>
  <c r="A423" i="2"/>
  <c r="A246" i="33"/>
  <c r="R121" i="33"/>
  <c r="R122" i="33" s="1"/>
  <c r="P141" i="2" s="1"/>
  <c r="A704" i="33"/>
  <c r="A37" i="2"/>
  <c r="A94" i="2"/>
  <c r="H121" i="33"/>
  <c r="H122" i="33" s="1"/>
  <c r="F141" i="2" s="1"/>
  <c r="A99" i="2"/>
  <c r="K548" i="2"/>
  <c r="A140" i="2"/>
  <c r="A136" i="2"/>
  <c r="A270" i="2"/>
  <c r="A199" i="2"/>
  <c r="A478" i="2"/>
  <c r="A433" i="2"/>
  <c r="A315" i="2"/>
  <c r="A162" i="2"/>
  <c r="C222" i="33"/>
  <c r="B551" i="2"/>
  <c r="B260" i="33"/>
  <c r="E59" i="33"/>
  <c r="E260" i="33" s="1"/>
  <c r="C156" i="2" s="1"/>
  <c r="N20" i="33"/>
  <c r="A496" i="2"/>
  <c r="A501" i="2"/>
  <c r="A499" i="2"/>
  <c r="A497" i="2"/>
  <c r="A147" i="2"/>
  <c r="E902" i="33"/>
  <c r="A219" i="2"/>
  <c r="U20" i="33"/>
  <c r="A272" i="33"/>
  <c r="K161" i="33"/>
  <c r="K162" i="33" s="1"/>
  <c r="A414" i="2"/>
  <c r="A217" i="2"/>
  <c r="A14" i="2"/>
  <c r="A392" i="2"/>
  <c r="A180" i="2"/>
  <c r="A360" i="2"/>
  <c r="A150" i="2"/>
  <c r="A148" i="2"/>
  <c r="A145" i="2"/>
  <c r="A500" i="2"/>
  <c r="A498" i="2"/>
  <c r="A495" i="2"/>
  <c r="M141" i="33"/>
  <c r="M142" i="33" s="1"/>
  <c r="K33" i="2" s="1"/>
  <c r="B552" i="2"/>
  <c r="A227" i="2"/>
  <c r="A75" i="2"/>
  <c r="B247" i="33"/>
  <c r="A267" i="2"/>
  <c r="A256" i="2"/>
  <c r="A10" i="2"/>
  <c r="A255" i="2"/>
  <c r="P190" i="33"/>
  <c r="P192" i="33" s="1"/>
  <c r="N222" i="2" s="1"/>
  <c r="H190" i="33"/>
  <c r="F220" i="2" s="1"/>
  <c r="F963" i="33"/>
  <c r="S151" i="33"/>
  <c r="S152" i="33" s="1"/>
  <c r="S538" i="33" s="1"/>
  <c r="I141" i="33"/>
  <c r="I142" i="33" s="1"/>
  <c r="G33" i="2" s="1"/>
  <c r="U141" i="33"/>
  <c r="U142" i="33" s="1"/>
  <c r="S33" i="2" s="1"/>
  <c r="Q141" i="33"/>
  <c r="Q142" i="33" s="1"/>
  <c r="O33" i="2" s="1"/>
  <c r="G132" i="33"/>
  <c r="E24" i="2" s="1"/>
  <c r="E23" i="2"/>
  <c r="O131" i="33"/>
  <c r="O101" i="33"/>
  <c r="O20" i="33"/>
  <c r="F5" i="33"/>
  <c r="A460" i="2"/>
  <c r="A388" i="2"/>
  <c r="A257" i="2"/>
  <c r="A164" i="2"/>
  <c r="A95" i="2"/>
  <c r="A839" i="33"/>
  <c r="A828" i="33"/>
  <c r="A393" i="2" s="1"/>
  <c r="A389" i="2"/>
  <c r="A225" i="2"/>
  <c r="A254" i="2"/>
  <c r="A253" i="2"/>
  <c r="A252" i="2"/>
  <c r="A203" i="2"/>
  <c r="A91" i="2"/>
  <c r="A12" i="2"/>
  <c r="A391" i="2"/>
  <c r="A387" i="2"/>
  <c r="A201" i="2"/>
  <c r="A126" i="2"/>
  <c r="A108" i="2"/>
  <c r="U48" i="33"/>
  <c r="U259" i="33" s="1"/>
  <c r="U266" i="33" s="1"/>
  <c r="S155" i="2" s="1"/>
  <c r="A724" i="33"/>
  <c r="A168" i="2" s="1"/>
  <c r="A167" i="2"/>
  <c r="Q111" i="33"/>
  <c r="O104" i="2" s="1"/>
  <c r="R59" i="33"/>
  <c r="R273" i="33" s="1"/>
  <c r="R280" i="33" s="1"/>
  <c r="P147" i="2" s="1"/>
  <c r="M48" i="33"/>
  <c r="K74" i="2" s="1"/>
  <c r="O26" i="33"/>
  <c r="A459" i="2"/>
  <c r="A415" i="2"/>
  <c r="A306" i="2"/>
  <c r="A279" i="2"/>
  <c r="A218" i="2"/>
  <c r="A163" i="2"/>
  <c r="A90" i="2"/>
  <c r="A32" i="2"/>
  <c r="A31" i="2"/>
  <c r="A30" i="2"/>
  <c r="A29" i="2"/>
  <c r="A28" i="2"/>
  <c r="A27" i="2"/>
  <c r="A9" i="2"/>
  <c r="D896" i="33"/>
  <c r="A191" i="2"/>
  <c r="A441" i="2"/>
  <c r="A369" i="2"/>
  <c r="B272" i="33"/>
  <c r="B246" i="33"/>
  <c r="Q161" i="33"/>
  <c r="A139" i="2"/>
  <c r="A137" i="2"/>
  <c r="A135" i="2"/>
  <c r="M111" i="33"/>
  <c r="K104" i="2" s="1"/>
  <c r="G101" i="33"/>
  <c r="H48" i="33"/>
  <c r="F74" i="2" s="1"/>
  <c r="J26" i="33"/>
  <c r="J20" i="33"/>
  <c r="N5" i="33"/>
  <c r="A480" i="2"/>
  <c r="A271" i="2"/>
  <c r="A216" i="2"/>
  <c r="A165" i="2"/>
  <c r="A138" i="2"/>
  <c r="A92" i="2"/>
  <c r="A838" i="33"/>
  <c r="B233" i="33"/>
  <c r="U172" i="33"/>
  <c r="S555" i="2" s="1"/>
  <c r="F161" i="33"/>
  <c r="U26" i="33"/>
  <c r="A405" i="2"/>
  <c r="A36" i="2"/>
  <c r="F923" i="33"/>
  <c r="G86" i="2"/>
  <c r="I102" i="33"/>
  <c r="G87" i="2" s="1"/>
  <c r="U101" i="33"/>
  <c r="U102" i="33" s="1"/>
  <c r="S87" i="2" s="1"/>
  <c r="M101" i="33"/>
  <c r="M102" i="33" s="1"/>
  <c r="K87" i="2" s="1"/>
  <c r="S101" i="33"/>
  <c r="K101" i="33"/>
  <c r="Q101" i="33"/>
  <c r="O86" i="2" s="1"/>
  <c r="A955" i="33"/>
  <c r="A406" i="2"/>
  <c r="A807" i="33"/>
  <c r="A379" i="2"/>
  <c r="G221" i="33"/>
  <c r="G32" i="33"/>
  <c r="E15" i="2" s="1"/>
  <c r="M122" i="33"/>
  <c r="K141" i="2" s="1"/>
  <c r="K140" i="2"/>
  <c r="E131" i="33"/>
  <c r="C23" i="2" s="1"/>
  <c r="H131" i="33"/>
  <c r="L131" i="33"/>
  <c r="P131" i="33"/>
  <c r="T131" i="33"/>
  <c r="F131" i="33"/>
  <c r="J131" i="33"/>
  <c r="N131" i="33"/>
  <c r="R131" i="33"/>
  <c r="J62" i="33"/>
  <c r="J247" i="33"/>
  <c r="J254" i="33" s="1"/>
  <c r="H93" i="2" s="1"/>
  <c r="A373" i="2"/>
  <c r="A269" i="2"/>
  <c r="A266" i="2"/>
  <c r="A668" i="33"/>
  <c r="E151" i="33"/>
  <c r="E152" i="33" s="1"/>
  <c r="E538" i="33" s="1"/>
  <c r="T151" i="33"/>
  <c r="T152" i="33" s="1"/>
  <c r="T538" i="33" s="1"/>
  <c r="L151" i="33"/>
  <c r="L152" i="33" s="1"/>
  <c r="L538" i="33" s="1"/>
  <c r="U131" i="33"/>
  <c r="M131" i="33"/>
  <c r="P121" i="33"/>
  <c r="A60" i="33"/>
  <c r="A61" i="33" s="1"/>
  <c r="A62" i="33" s="1"/>
  <c r="A234" i="33"/>
  <c r="A273" i="33"/>
  <c r="I59" i="33"/>
  <c r="I62" i="33" s="1"/>
  <c r="H59" i="33"/>
  <c r="H234" i="33" s="1"/>
  <c r="H241" i="33" s="1"/>
  <c r="F120" i="2" s="1"/>
  <c r="U59" i="33"/>
  <c r="U234" i="33" s="1"/>
  <c r="U241" i="33" s="1"/>
  <c r="S120" i="2" s="1"/>
  <c r="N59" i="33"/>
  <c r="N234" i="33" s="1"/>
  <c r="N241" i="33" s="1"/>
  <c r="L120" i="2" s="1"/>
  <c r="G48" i="33"/>
  <c r="G233" i="33" s="1"/>
  <c r="G240" i="33" s="1"/>
  <c r="E119" i="2" s="1"/>
  <c r="O48" i="33"/>
  <c r="O259" i="33" s="1"/>
  <c r="O266" i="33" s="1"/>
  <c r="M155" i="2" s="1"/>
  <c r="I48" i="33"/>
  <c r="I52" i="33" s="1"/>
  <c r="G78" i="2" s="1"/>
  <c r="T48" i="33"/>
  <c r="T52" i="33" s="1"/>
  <c r="R78" i="2" s="1"/>
  <c r="R26" i="33"/>
  <c r="A272" i="2"/>
  <c r="A190" i="2"/>
  <c r="A533" i="33"/>
  <c r="A480" i="33"/>
  <c r="A481" i="33" s="1"/>
  <c r="S131" i="33"/>
  <c r="K131" i="33"/>
  <c r="K37" i="33"/>
  <c r="K222" i="33" s="1"/>
  <c r="E26" i="33"/>
  <c r="I26" i="33"/>
  <c r="N26" i="33"/>
  <c r="N286" i="33" s="1"/>
  <c r="S26" i="33"/>
  <c r="S286" i="33" s="1"/>
  <c r="S293" i="33" s="1"/>
  <c r="F26" i="33"/>
  <c r="K26" i="33"/>
  <c r="Q26" i="33"/>
  <c r="G121" i="33"/>
  <c r="E140" i="2" s="1"/>
  <c r="E121" i="33"/>
  <c r="I121" i="33"/>
  <c r="N121" i="33"/>
  <c r="T121" i="33"/>
  <c r="F121" i="33"/>
  <c r="L121" i="33"/>
  <c r="Q121" i="33"/>
  <c r="S104" i="2"/>
  <c r="U112" i="33"/>
  <c r="S105" i="2" s="1"/>
  <c r="D548" i="2"/>
  <c r="A371" i="2"/>
  <c r="A288" i="2"/>
  <c r="C548" i="2"/>
  <c r="A207" i="2"/>
  <c r="A189" i="2"/>
  <c r="Q131" i="33"/>
  <c r="I131" i="33"/>
  <c r="U121" i="33"/>
  <c r="J121" i="33"/>
  <c r="E111" i="33"/>
  <c r="E112" i="33" s="1"/>
  <c r="C105" i="2" s="1"/>
  <c r="O111" i="33"/>
  <c r="O112" i="33" s="1"/>
  <c r="M105" i="2" s="1"/>
  <c r="K111" i="33"/>
  <c r="S111" i="33"/>
  <c r="E101" i="33"/>
  <c r="H101" i="33"/>
  <c r="L101" i="33"/>
  <c r="P101" i="33"/>
  <c r="T101" i="33"/>
  <c r="F101" i="33"/>
  <c r="J101" i="33"/>
  <c r="N101" i="33"/>
  <c r="R101" i="33"/>
  <c r="M26" i="33"/>
  <c r="A204" i="2"/>
  <c r="A200" i="2"/>
  <c r="A468" i="2"/>
  <c r="A450" i="2"/>
  <c r="U175" i="33"/>
  <c r="U182" i="33" s="1"/>
  <c r="U923" i="33" s="1"/>
  <c r="I172" i="33"/>
  <c r="I963" i="33" s="1"/>
  <c r="A64" i="2"/>
  <c r="A617" i="33"/>
  <c r="A18" i="2"/>
  <c r="A141" i="2"/>
  <c r="A81" i="2"/>
  <c r="A502" i="33"/>
  <c r="A375" i="2" s="1"/>
  <c r="A374" i="2"/>
  <c r="A82" i="33"/>
  <c r="A114" i="2" s="1"/>
  <c r="A113" i="2"/>
  <c r="A465" i="33"/>
  <c r="A434" i="2"/>
  <c r="A324" i="33"/>
  <c r="A316" i="2"/>
  <c r="A266" i="33"/>
  <c r="A154" i="2"/>
  <c r="A240" i="33"/>
  <c r="A118" i="2"/>
  <c r="A169" i="33"/>
  <c r="A52" i="33"/>
  <c r="A78" i="2" s="1"/>
  <c r="A77" i="2"/>
  <c r="A686" i="33"/>
  <c r="A424" i="2"/>
  <c r="A604" i="33"/>
  <c r="A481" i="2"/>
  <c r="A447" i="33"/>
  <c r="A280" i="2"/>
  <c r="A307" i="33"/>
  <c r="A307" i="2"/>
  <c r="A111" i="33"/>
  <c r="A103" i="2"/>
  <c r="A776" i="33"/>
  <c r="A229" i="2"/>
  <c r="A635" i="33"/>
  <c r="A442" i="2"/>
  <c r="A358" i="33"/>
  <c r="A298" i="2"/>
  <c r="A88" i="33"/>
  <c r="A127" i="2"/>
  <c r="A738" i="33"/>
  <c r="A653" i="33"/>
  <c r="A575" i="33"/>
  <c r="A477" i="2"/>
  <c r="A432" i="2"/>
  <c r="A370" i="2"/>
  <c r="A265" i="2"/>
  <c r="A264" i="2"/>
  <c r="A263" i="2"/>
  <c r="A262" i="2"/>
  <c r="A261" i="2"/>
  <c r="A228" i="2"/>
  <c r="A153" i="2"/>
  <c r="A112" i="2"/>
  <c r="A111" i="2"/>
  <c r="A110" i="2"/>
  <c r="A109" i="2"/>
  <c r="A74" i="2"/>
  <c r="A73" i="2"/>
  <c r="A72" i="2"/>
  <c r="J260" i="33"/>
  <c r="J267" i="33" s="1"/>
  <c r="H156" i="2" s="1"/>
  <c r="A259" i="33"/>
  <c r="A247" i="33"/>
  <c r="A233" i="33"/>
  <c r="A190" i="33"/>
  <c r="A177" i="33"/>
  <c r="A127" i="33"/>
  <c r="A97" i="33"/>
  <c r="A68" i="33"/>
  <c r="T59" i="33"/>
  <c r="T234" i="33" s="1"/>
  <c r="T241" i="33" s="1"/>
  <c r="R120" i="2" s="1"/>
  <c r="M59" i="33"/>
  <c r="M234" i="33" s="1"/>
  <c r="M241" i="33" s="1"/>
  <c r="K120" i="2" s="1"/>
  <c r="F37" i="33"/>
  <c r="F42" i="33" s="1"/>
  <c r="S20" i="33"/>
  <c r="I20" i="33"/>
  <c r="A340" i="33"/>
  <c r="A479" i="2"/>
  <c r="A372" i="2"/>
  <c r="A226" i="2"/>
  <c r="A202" i="2"/>
  <c r="A198" i="2"/>
  <c r="A166" i="2"/>
  <c r="A117" i="2"/>
  <c r="A102" i="2"/>
  <c r="A101" i="2"/>
  <c r="A100" i="2"/>
  <c r="A93" i="2"/>
  <c r="A63" i="2"/>
  <c r="J273" i="33"/>
  <c r="J280" i="33" s="1"/>
  <c r="H147" i="2" s="1"/>
  <c r="J234" i="33"/>
  <c r="J241" i="33" s="1"/>
  <c r="H120" i="2" s="1"/>
  <c r="P59" i="33"/>
  <c r="P247" i="33" s="1"/>
  <c r="P254" i="33" s="1"/>
  <c r="N93" i="2" s="1"/>
  <c r="P37" i="33"/>
  <c r="P943" i="33"/>
  <c r="Q175" i="33"/>
  <c r="H175" i="33"/>
  <c r="M923" i="33"/>
  <c r="M943" i="33"/>
  <c r="Q190" i="33"/>
  <c r="J190" i="33"/>
  <c r="U190" i="33"/>
  <c r="M190" i="33"/>
  <c r="F190" i="33"/>
  <c r="R190" i="33"/>
  <c r="K555" i="2"/>
  <c r="M963" i="33"/>
  <c r="I923" i="33"/>
  <c r="I943" i="33"/>
  <c r="S548" i="2"/>
  <c r="G548" i="2"/>
  <c r="T175" i="33"/>
  <c r="L175" i="33"/>
  <c r="O548" i="2"/>
  <c r="Q172" i="33"/>
  <c r="N555" i="2"/>
  <c r="F555" i="2"/>
  <c r="N548" i="2"/>
  <c r="F548" i="2"/>
  <c r="R555" i="2"/>
  <c r="J555" i="2"/>
  <c r="R548" i="2"/>
  <c r="J548" i="2"/>
  <c r="S161" i="33"/>
  <c r="N161" i="33"/>
  <c r="I161" i="33"/>
  <c r="R161" i="33"/>
  <c r="M161" i="33"/>
  <c r="G161" i="33"/>
  <c r="U161" i="33"/>
  <c r="O161" i="33"/>
  <c r="J161" i="33"/>
  <c r="P151" i="33"/>
  <c r="P152" i="33" s="1"/>
  <c r="P538" i="33" s="1"/>
  <c r="H151" i="33"/>
  <c r="H152" i="33" s="1"/>
  <c r="H538" i="33" s="1"/>
  <c r="O151" i="33"/>
  <c r="O152" i="33" s="1"/>
  <c r="O538" i="33" s="1"/>
  <c r="G151" i="33"/>
  <c r="G152" i="33" s="1"/>
  <c r="G538" i="33" s="1"/>
  <c r="R151" i="33"/>
  <c r="R152" i="33" s="1"/>
  <c r="R538" i="33" s="1"/>
  <c r="N151" i="33"/>
  <c r="N152" i="33" s="1"/>
  <c r="N538" i="33" s="1"/>
  <c r="J151" i="33"/>
  <c r="J152" i="33" s="1"/>
  <c r="J538" i="33" s="1"/>
  <c r="F151" i="33"/>
  <c r="F152" i="33" s="1"/>
  <c r="F538" i="33" s="1"/>
  <c r="U151" i="33"/>
  <c r="U152" i="33" s="1"/>
  <c r="U538" i="33" s="1"/>
  <c r="Q151" i="33"/>
  <c r="Q152" i="33" s="1"/>
  <c r="Q538" i="33" s="1"/>
  <c r="M151" i="33"/>
  <c r="M152" i="33" s="1"/>
  <c r="M538" i="33" s="1"/>
  <c r="I151" i="33"/>
  <c r="I152" i="33" s="1"/>
  <c r="I538" i="33" s="1"/>
  <c r="C32" i="2"/>
  <c r="E142" i="33"/>
  <c r="C33" i="2" s="1"/>
  <c r="S141" i="33"/>
  <c r="O141" i="33"/>
  <c r="K141" i="33"/>
  <c r="G141" i="33"/>
  <c r="R141" i="33"/>
  <c r="N141" i="33"/>
  <c r="J141" i="33"/>
  <c r="F141" i="33"/>
  <c r="T141" i="33"/>
  <c r="P141" i="33"/>
  <c r="L141" i="33"/>
  <c r="H141" i="33"/>
  <c r="R111" i="33"/>
  <c r="N111" i="33"/>
  <c r="J111" i="33"/>
  <c r="F111" i="33"/>
  <c r="I111" i="33"/>
  <c r="S121" i="33"/>
  <c r="O121" i="33"/>
  <c r="K121" i="33"/>
  <c r="T111" i="33"/>
  <c r="P111" i="33"/>
  <c r="L111" i="33"/>
  <c r="H111" i="33"/>
  <c r="T72" i="33"/>
  <c r="R69" i="2" s="1"/>
  <c r="R68" i="2"/>
  <c r="F71" i="33"/>
  <c r="D84" i="33"/>
  <c r="G91" i="33" s="1"/>
  <c r="S48" i="33"/>
  <c r="Q74" i="2" s="1"/>
  <c r="K48" i="33"/>
  <c r="K233" i="33" s="1"/>
  <c r="K240" i="33" s="1"/>
  <c r="I119" i="2" s="1"/>
  <c r="E48" i="33"/>
  <c r="E233" i="33" s="1"/>
  <c r="E240" i="33" s="1"/>
  <c r="N74" i="2"/>
  <c r="P246" i="33"/>
  <c r="P253" i="33" s="1"/>
  <c r="N92" i="2" s="1"/>
  <c r="Q48" i="33"/>
  <c r="P272" i="33"/>
  <c r="P279" i="33" s="1"/>
  <c r="P259" i="33"/>
  <c r="P266" i="33" s="1"/>
  <c r="P233" i="33"/>
  <c r="P240" i="33" s="1"/>
  <c r="T37" i="33"/>
  <c r="O37" i="33"/>
  <c r="J37" i="33"/>
  <c r="E37" i="33"/>
  <c r="E222" i="33" s="1"/>
  <c r="S37" i="33"/>
  <c r="N37" i="33"/>
  <c r="N42" i="33" s="1"/>
  <c r="H37" i="33"/>
  <c r="R37" i="33"/>
  <c r="L37" i="33"/>
  <c r="G37" i="33"/>
  <c r="U5" i="33"/>
  <c r="U12" i="33" s="1"/>
  <c r="S258" i="2" s="1"/>
  <c r="J5" i="33"/>
  <c r="J12" i="33" s="1"/>
  <c r="H258" i="2" s="1"/>
  <c r="R5" i="33"/>
  <c r="R12" i="33" s="1"/>
  <c r="P258" i="2" s="1"/>
  <c r="I5" i="33"/>
  <c r="I12" i="33" s="1"/>
  <c r="G258" i="2" s="1"/>
  <c r="E9" i="2"/>
  <c r="R20" i="33"/>
  <c r="M20" i="33"/>
  <c r="G20" i="33"/>
  <c r="Q20" i="33"/>
  <c r="K20" i="33"/>
  <c r="F20" i="33"/>
  <c r="S5" i="33"/>
  <c r="M5" i="33"/>
  <c r="A975" i="33"/>
  <c r="A208" i="2"/>
  <c r="A916" i="33"/>
  <c r="A38" i="2"/>
  <c r="A936" i="33"/>
  <c r="A416" i="2"/>
  <c r="G190" i="33"/>
  <c r="K190" i="33"/>
  <c r="O190" i="33"/>
  <c r="S190" i="33"/>
  <c r="E162" i="33"/>
  <c r="T190" i="33"/>
  <c r="N190" i="33"/>
  <c r="I190" i="33"/>
  <c r="E190" i="33"/>
  <c r="I71" i="33"/>
  <c r="M71" i="33"/>
  <c r="H71" i="33"/>
  <c r="N71" i="33"/>
  <c r="R71" i="33"/>
  <c r="E71" i="33"/>
  <c r="J71" i="33"/>
  <c r="O71" i="33"/>
  <c r="S71" i="33"/>
  <c r="G71" i="33"/>
  <c r="L71" i="33"/>
  <c r="Q71" i="33"/>
  <c r="U71" i="33"/>
  <c r="S175" i="33"/>
  <c r="O175" i="33"/>
  <c r="K175" i="33"/>
  <c r="G175" i="33"/>
  <c r="S165" i="33"/>
  <c r="O165" i="33"/>
  <c r="K165" i="33"/>
  <c r="G165" i="33"/>
  <c r="E81" i="33"/>
  <c r="P71" i="33"/>
  <c r="R175" i="33"/>
  <c r="N175" i="33"/>
  <c r="J175" i="33"/>
  <c r="R165" i="33"/>
  <c r="N165" i="33"/>
  <c r="J165" i="33"/>
  <c r="T161" i="33"/>
  <c r="P161" i="33"/>
  <c r="L161" i="33"/>
  <c r="H161" i="33"/>
  <c r="K71" i="33"/>
  <c r="G59" i="33"/>
  <c r="K59" i="33"/>
  <c r="O59" i="33"/>
  <c r="S59" i="33"/>
  <c r="Q59" i="33"/>
  <c r="L59" i="33"/>
  <c r="F59" i="33"/>
  <c r="F48" i="33"/>
  <c r="J48" i="33"/>
  <c r="N48" i="33"/>
  <c r="R48" i="33"/>
  <c r="E22" i="33"/>
  <c r="U37" i="33"/>
  <c r="Q37" i="33"/>
  <c r="M37" i="33"/>
  <c r="I37" i="33"/>
  <c r="T26" i="33"/>
  <c r="T286" i="33" s="1"/>
  <c r="P26" i="33"/>
  <c r="P286" i="33" s="1"/>
  <c r="L26" i="33"/>
  <c r="L286" i="33" s="1"/>
  <c r="H26" i="33"/>
  <c r="H286" i="33" s="1"/>
  <c r="T20" i="33"/>
  <c r="P20" i="33"/>
  <c r="L20" i="33"/>
  <c r="H20" i="33"/>
  <c r="T5" i="33"/>
  <c r="P5" i="33"/>
  <c r="L5" i="33"/>
  <c r="H5" i="33"/>
  <c r="E5" i="33"/>
  <c r="O5" i="33"/>
  <c r="K5" i="33"/>
  <c r="J4542" i="1" l="1"/>
  <c r="J4545" i="1"/>
  <c r="J4544" i="1"/>
  <c r="J4541" i="1"/>
  <c r="J4546" i="1"/>
  <c r="J4552" i="1"/>
  <c r="J4543" i="1"/>
  <c r="J4551" i="1"/>
  <c r="J4548" i="1"/>
  <c r="J4549" i="1"/>
  <c r="J4550" i="1"/>
  <c r="J4554" i="1"/>
  <c r="A550" i="33"/>
  <c r="A244" i="2"/>
  <c r="S22" i="33"/>
  <c r="J22" i="33"/>
  <c r="N22" i="33"/>
  <c r="C267" i="2"/>
  <c r="I4555" i="1" s="1"/>
  <c r="U22" i="33"/>
  <c r="I22" i="33"/>
  <c r="O22" i="33"/>
  <c r="A888" i="33"/>
  <c r="A397" i="2"/>
  <c r="E226" i="33"/>
  <c r="F485" i="2"/>
  <c r="H293" i="33"/>
  <c r="F492" i="2" s="1"/>
  <c r="N293" i="33"/>
  <c r="L492" i="2" s="1"/>
  <c r="L485" i="2"/>
  <c r="K221" i="33"/>
  <c r="K225" i="33" s="1"/>
  <c r="I495" i="2" s="1"/>
  <c r="K286" i="33"/>
  <c r="N485" i="2"/>
  <c r="P293" i="33"/>
  <c r="N492" i="2" s="1"/>
  <c r="R485" i="2"/>
  <c r="T293" i="33"/>
  <c r="R492" i="2" s="1"/>
  <c r="K9" i="2"/>
  <c r="M286" i="33"/>
  <c r="Q485" i="2"/>
  <c r="Q492" i="2"/>
  <c r="S9" i="2"/>
  <c r="U286" i="33"/>
  <c r="O221" i="33"/>
  <c r="O225" i="33" s="1"/>
  <c r="M495" i="2" s="1"/>
  <c r="O286" i="33"/>
  <c r="O9" i="2"/>
  <c r="Q286" i="33"/>
  <c r="R221" i="33"/>
  <c r="R225" i="33" s="1"/>
  <c r="P495" i="2" s="1"/>
  <c r="R286" i="33"/>
  <c r="H9" i="2"/>
  <c r="J286" i="33"/>
  <c r="J485" i="2"/>
  <c r="L293" i="33"/>
  <c r="J492" i="2" s="1"/>
  <c r="G9" i="2"/>
  <c r="I286" i="33"/>
  <c r="F221" i="33"/>
  <c r="F225" i="33" s="1"/>
  <c r="D495" i="2" s="1"/>
  <c r="F286" i="33"/>
  <c r="E32" i="33"/>
  <c r="C15" i="2" s="1"/>
  <c r="E286" i="33"/>
  <c r="E293" i="33" s="1"/>
  <c r="H4" i="2"/>
  <c r="I4" i="2" s="1"/>
  <c r="J4" i="2" s="1"/>
  <c r="K4" i="2" s="1"/>
  <c r="L4" i="2" s="1"/>
  <c r="M4" i="2" s="1"/>
  <c r="N4" i="2" s="1"/>
  <c r="O4" i="2" s="1"/>
  <c r="P4" i="2" s="1"/>
  <c r="Q4" i="2" s="1"/>
  <c r="R4" i="2" s="1"/>
  <c r="S4" i="2" s="1"/>
  <c r="E251" i="2"/>
  <c r="H246" i="33"/>
  <c r="H253" i="33" s="1"/>
  <c r="F92" i="2" s="1"/>
  <c r="O251" i="2"/>
  <c r="E104" i="2"/>
  <c r="G122" i="33"/>
  <c r="E141" i="2" s="1"/>
  <c r="P140" i="2"/>
  <c r="F140" i="2"/>
  <c r="P234" i="33"/>
  <c r="P241" i="33" s="1"/>
  <c r="N120" i="2" s="1"/>
  <c r="S32" i="2"/>
  <c r="M112" i="33"/>
  <c r="K105" i="2" s="1"/>
  <c r="S265" i="2"/>
  <c r="H260" i="33"/>
  <c r="H267" i="33" s="1"/>
  <c r="F156" i="2" s="1"/>
  <c r="S91" i="33"/>
  <c r="Q131" i="2" s="1"/>
  <c r="F91" i="33"/>
  <c r="F92" i="33" s="1"/>
  <c r="D132" i="2" s="1"/>
  <c r="I9" i="2"/>
  <c r="U246" i="33"/>
  <c r="U253" i="33" s="1"/>
  <c r="S92" i="2" s="1"/>
  <c r="U52" i="33"/>
  <c r="S78" i="2" s="1"/>
  <c r="E234" i="33"/>
  <c r="E62" i="33"/>
  <c r="U272" i="33"/>
  <c r="U279" i="33" s="1"/>
  <c r="S146" i="2" s="1"/>
  <c r="E273" i="33"/>
  <c r="E280" i="33" s="1"/>
  <c r="C147" i="2" s="1"/>
  <c r="A705" i="33"/>
  <c r="A462" i="2"/>
  <c r="G225" i="33"/>
  <c r="E495" i="2" s="1"/>
  <c r="E247" i="33"/>
  <c r="C93" i="2" s="1"/>
  <c r="M52" i="33"/>
  <c r="K78" i="2" s="1"/>
  <c r="M91" i="33"/>
  <c r="K131" i="2" s="1"/>
  <c r="S52" i="33"/>
  <c r="Q78" i="2" s="1"/>
  <c r="E91" i="33"/>
  <c r="C131" i="2" s="1"/>
  <c r="I234" i="33"/>
  <c r="I241" i="33" s="1"/>
  <c r="G120" i="2" s="1"/>
  <c r="L91" i="33"/>
  <c r="J131" i="2" s="1"/>
  <c r="L265" i="2"/>
  <c r="K903" i="33"/>
  <c r="H259" i="33"/>
  <c r="H266" i="33" s="1"/>
  <c r="O233" i="33"/>
  <c r="O240" i="33" s="1"/>
  <c r="M119" i="2" s="1"/>
  <c r="U32" i="33"/>
  <c r="S15" i="2" s="1"/>
  <c r="H52" i="33"/>
  <c r="F78" i="2" s="1"/>
  <c r="G32" i="2"/>
  <c r="N220" i="2"/>
  <c r="U221" i="33"/>
  <c r="U225" i="33" s="1"/>
  <c r="S495" i="2" s="1"/>
  <c r="K902" i="33"/>
  <c r="N91" i="33"/>
  <c r="L131" i="2" s="1"/>
  <c r="K91" i="33"/>
  <c r="K92" i="33" s="1"/>
  <c r="I132" i="2" s="1"/>
  <c r="N222" i="33"/>
  <c r="N226" i="33" s="1"/>
  <c r="L496" i="2" s="1"/>
  <c r="M246" i="33"/>
  <c r="M253" i="33" s="1"/>
  <c r="K92" i="2" s="1"/>
  <c r="P9" i="2"/>
  <c r="K32" i="33"/>
  <c r="I15" i="2" s="1"/>
  <c r="F222" i="33"/>
  <c r="F226" i="33" s="1"/>
  <c r="D496" i="2" s="1"/>
  <c r="K32" i="2"/>
  <c r="H192" i="33"/>
  <c r="F222" i="2" s="1"/>
  <c r="I260" i="33"/>
  <c r="I267" i="33" s="1"/>
  <c r="G156" i="2" s="1"/>
  <c r="M265" i="2"/>
  <c r="U233" i="33"/>
  <c r="U240" i="33" s="1"/>
  <c r="S119" i="2" s="1"/>
  <c r="S74" i="2"/>
  <c r="I272" i="33"/>
  <c r="I279" i="33" s="1"/>
  <c r="G146" i="2" s="1"/>
  <c r="T259" i="33"/>
  <c r="T266" i="33" s="1"/>
  <c r="R155" i="2" s="1"/>
  <c r="U963" i="33"/>
  <c r="O32" i="2"/>
  <c r="O132" i="33"/>
  <c r="M24" i="2" s="1"/>
  <c r="M23" i="2"/>
  <c r="E132" i="33"/>
  <c r="C24" i="2" s="1"/>
  <c r="O102" i="33"/>
  <c r="M87" i="2" s="1"/>
  <c r="M86" i="2"/>
  <c r="G259" i="33"/>
  <c r="G266" i="33" s="1"/>
  <c r="E155" i="2" s="1"/>
  <c r="R74" i="2"/>
  <c r="E74" i="2"/>
  <c r="T233" i="33"/>
  <c r="T240" i="33" s="1"/>
  <c r="R119" i="2" s="1"/>
  <c r="T246" i="33"/>
  <c r="T253" i="33" s="1"/>
  <c r="R92" i="2" s="1"/>
  <c r="G246" i="33"/>
  <c r="G253" i="33" s="1"/>
  <c r="E92" i="2" s="1"/>
  <c r="D9" i="2"/>
  <c r="O32" i="33"/>
  <c r="M15" i="2" s="1"/>
  <c r="R32" i="33"/>
  <c r="P15" i="2" s="1"/>
  <c r="M9" i="2"/>
  <c r="F12" i="33"/>
  <c r="D258" i="2" s="1"/>
  <c r="J4547" i="1" s="1"/>
  <c r="D251" i="2"/>
  <c r="J4540" i="1" s="1"/>
  <c r="H233" i="33"/>
  <c r="H240" i="33" s="1"/>
  <c r="H244" i="33" s="1"/>
  <c r="F123" i="2" s="1"/>
  <c r="M259" i="33"/>
  <c r="M266" i="33" s="1"/>
  <c r="K155" i="2" s="1"/>
  <c r="M233" i="33"/>
  <c r="M240" i="33" s="1"/>
  <c r="K119" i="2" s="1"/>
  <c r="H265" i="2"/>
  <c r="G272" i="33"/>
  <c r="G279" i="33" s="1"/>
  <c r="E146" i="2" s="1"/>
  <c r="G52" i="33"/>
  <c r="E78" i="2" s="1"/>
  <c r="I273" i="33"/>
  <c r="I280" i="33" s="1"/>
  <c r="G147" i="2" s="1"/>
  <c r="M247" i="33"/>
  <c r="M254" i="33" s="1"/>
  <c r="K93" i="2" s="1"/>
  <c r="U247" i="33"/>
  <c r="U254" i="33" s="1"/>
  <c r="S93" i="2" s="1"/>
  <c r="H272" i="33"/>
  <c r="H279" i="33" s="1"/>
  <c r="F146" i="2" s="1"/>
  <c r="M272" i="33"/>
  <c r="M279" i="33" s="1"/>
  <c r="K146" i="2" s="1"/>
  <c r="K42" i="33"/>
  <c r="T272" i="33"/>
  <c r="T279" i="33" s="1"/>
  <c r="R146" i="2" s="1"/>
  <c r="I247" i="33"/>
  <c r="I254" i="33" s="1"/>
  <c r="G93" i="2" s="1"/>
  <c r="G102" i="33"/>
  <c r="E87" i="2" s="1"/>
  <c r="E86" i="2"/>
  <c r="M104" i="2"/>
  <c r="N247" i="33"/>
  <c r="N254" i="33" s="1"/>
  <c r="L93" i="2" s="1"/>
  <c r="F162" i="33"/>
  <c r="F902" i="33"/>
  <c r="Q162" i="33"/>
  <c r="Q902" i="33"/>
  <c r="S272" i="33"/>
  <c r="S279" i="33" s="1"/>
  <c r="Q146" i="2" s="1"/>
  <c r="P251" i="2"/>
  <c r="I259" i="33"/>
  <c r="I266" i="33" s="1"/>
  <c r="G155" i="2" s="1"/>
  <c r="G74" i="2"/>
  <c r="M260" i="33"/>
  <c r="M267" i="33" s="1"/>
  <c r="K156" i="2" s="1"/>
  <c r="C104" i="2"/>
  <c r="A361" i="2"/>
  <c r="J32" i="33"/>
  <c r="H15" i="2" s="1"/>
  <c r="J221" i="33"/>
  <c r="J225" i="33" s="1"/>
  <c r="H495" i="2" s="1"/>
  <c r="L251" i="2"/>
  <c r="N12" i="33"/>
  <c r="L258" i="2" s="1"/>
  <c r="R247" i="33"/>
  <c r="R254" i="33" s="1"/>
  <c r="P93" i="2" s="1"/>
  <c r="R234" i="33"/>
  <c r="R241" i="33" s="1"/>
  <c r="P120" i="2" s="1"/>
  <c r="R260" i="33"/>
  <c r="R267" i="33" s="1"/>
  <c r="P156" i="2" s="1"/>
  <c r="D151" i="33"/>
  <c r="D152" i="33" s="1"/>
  <c r="D538" i="33" s="1"/>
  <c r="S233" i="33"/>
  <c r="S240" i="33" s="1"/>
  <c r="Q119" i="2" s="1"/>
  <c r="S251" i="2"/>
  <c r="F32" i="33"/>
  <c r="D15" i="2" s="1"/>
  <c r="Q112" i="33"/>
  <c r="O105" i="2" s="1"/>
  <c r="R62" i="33"/>
  <c r="S86" i="2"/>
  <c r="U943" i="33"/>
  <c r="K86" i="2"/>
  <c r="Q102" i="33"/>
  <c r="O87" i="2" s="1"/>
  <c r="K102" i="33"/>
  <c r="I87" i="2" s="1"/>
  <c r="I86" i="2"/>
  <c r="S102" i="33"/>
  <c r="Q87" i="2" s="1"/>
  <c r="Q86" i="2"/>
  <c r="T247" i="33"/>
  <c r="T254" i="33" s="1"/>
  <c r="R93" i="2" s="1"/>
  <c r="T62" i="33"/>
  <c r="T273" i="33"/>
  <c r="T280" i="33" s="1"/>
  <c r="R147" i="2" s="1"/>
  <c r="M32" i="33"/>
  <c r="K15" i="2" s="1"/>
  <c r="M221" i="33"/>
  <c r="M225" i="33" s="1"/>
  <c r="K495" i="2" s="1"/>
  <c r="N102" i="33"/>
  <c r="L87" i="2" s="1"/>
  <c r="L86" i="2"/>
  <c r="P102" i="33"/>
  <c r="N87" i="2" s="1"/>
  <c r="N86" i="2"/>
  <c r="Q104" i="2"/>
  <c r="S112" i="33"/>
  <c r="Q105" i="2" s="1"/>
  <c r="J122" i="33"/>
  <c r="H141" i="2" s="1"/>
  <c r="H140" i="2"/>
  <c r="L122" i="33"/>
  <c r="J141" i="2" s="1"/>
  <c r="J140" i="2"/>
  <c r="I122" i="33"/>
  <c r="G141" i="2" s="1"/>
  <c r="G140" i="2"/>
  <c r="Q9" i="2"/>
  <c r="S221" i="33"/>
  <c r="S225" i="33" s="1"/>
  <c r="Q495" i="2" s="1"/>
  <c r="S32" i="33"/>
  <c r="Q15" i="2" s="1"/>
  <c r="A482" i="33"/>
  <c r="A362" i="2"/>
  <c r="O52" i="33"/>
  <c r="M78" i="2" s="1"/>
  <c r="M74" i="2"/>
  <c r="O246" i="33"/>
  <c r="O253" i="33" s="1"/>
  <c r="M92" i="2" s="1"/>
  <c r="O272" i="33"/>
  <c r="O279" i="33" s="1"/>
  <c r="M146" i="2" s="1"/>
  <c r="U62" i="33"/>
  <c r="U273" i="33"/>
  <c r="U280" i="33" s="1"/>
  <c r="S147" i="2" s="1"/>
  <c r="U260" i="33"/>
  <c r="U267" i="33" s="1"/>
  <c r="N132" i="33"/>
  <c r="L24" i="2" s="1"/>
  <c r="L23" i="2"/>
  <c r="P132" i="33"/>
  <c r="N24" i="2" s="1"/>
  <c r="N23" i="2"/>
  <c r="D131" i="33"/>
  <c r="B23" i="2" s="1"/>
  <c r="G265" i="2"/>
  <c r="T260" i="33"/>
  <c r="T267" i="33" s="1"/>
  <c r="R156" i="2" s="1"/>
  <c r="M62" i="33"/>
  <c r="M273" i="33"/>
  <c r="M280" i="33" s="1"/>
  <c r="K147" i="2" s="1"/>
  <c r="J102" i="33"/>
  <c r="H87" i="2" s="1"/>
  <c r="H86" i="2"/>
  <c r="I104" i="2"/>
  <c r="K112" i="33"/>
  <c r="I105" i="2" s="1"/>
  <c r="F122" i="33"/>
  <c r="D141" i="2" s="1"/>
  <c r="D140" i="2"/>
  <c r="E122" i="33"/>
  <c r="C141" i="2" s="1"/>
  <c r="C140" i="2"/>
  <c r="A273" i="2"/>
  <c r="A841" i="33"/>
  <c r="H62" i="33"/>
  <c r="H273" i="33"/>
  <c r="H280" i="33" s="1"/>
  <c r="F147" i="2" s="1"/>
  <c r="M132" i="33"/>
  <c r="K24" i="2" s="1"/>
  <c r="K23" i="2"/>
  <c r="A669" i="33"/>
  <c r="A181" i="2"/>
  <c r="J132" i="33"/>
  <c r="H24" i="2" s="1"/>
  <c r="H23" i="2"/>
  <c r="J23" i="2"/>
  <c r="L132" i="33"/>
  <c r="J24" i="2" s="1"/>
  <c r="A808" i="33"/>
  <c r="A380" i="2"/>
  <c r="Q221" i="33"/>
  <c r="Q225" i="33" s="1"/>
  <c r="O495" i="2" s="1"/>
  <c r="A534" i="33"/>
  <c r="F102" i="33"/>
  <c r="D87" i="2" s="1"/>
  <c r="D86" i="2"/>
  <c r="H102" i="33"/>
  <c r="F87" i="2" s="1"/>
  <c r="F86" i="2"/>
  <c r="I132" i="33"/>
  <c r="G24" i="2" s="1"/>
  <c r="G23" i="2"/>
  <c r="T122" i="33"/>
  <c r="R141" i="2" s="1"/>
  <c r="R140" i="2"/>
  <c r="I32" i="33"/>
  <c r="G15" i="2" s="1"/>
  <c r="I221" i="33"/>
  <c r="I225" i="33" s="1"/>
  <c r="G495" i="2" s="1"/>
  <c r="K132" i="33"/>
  <c r="I24" i="2" s="1"/>
  <c r="I23" i="2"/>
  <c r="U132" i="33"/>
  <c r="S24" i="2" s="1"/>
  <c r="S23" i="2"/>
  <c r="F132" i="33"/>
  <c r="D24" i="2" s="1"/>
  <c r="D23" i="2"/>
  <c r="H132" i="33"/>
  <c r="F24" i="2" s="1"/>
  <c r="F23" i="2"/>
  <c r="G555" i="2"/>
  <c r="L102" i="33"/>
  <c r="J87" i="2" s="1"/>
  <c r="J86" i="2"/>
  <c r="U122" i="33"/>
  <c r="S141" i="2" s="1"/>
  <c r="S140" i="2"/>
  <c r="N221" i="33"/>
  <c r="N225" i="33" s="1"/>
  <c r="L495" i="2" s="1"/>
  <c r="N32" i="33"/>
  <c r="L15" i="2" s="1"/>
  <c r="L9" i="2"/>
  <c r="Q32" i="33"/>
  <c r="O15" i="2" s="1"/>
  <c r="G251" i="2"/>
  <c r="D111" i="33"/>
  <c r="B104" i="2" s="1"/>
  <c r="H247" i="33"/>
  <c r="H254" i="33" s="1"/>
  <c r="A618" i="33"/>
  <c r="A469" i="2"/>
  <c r="R102" i="33"/>
  <c r="P87" i="2" s="1"/>
  <c r="P86" i="2"/>
  <c r="R86" i="2"/>
  <c r="T102" i="33"/>
  <c r="R87" i="2" s="1"/>
  <c r="D101" i="33"/>
  <c r="C86" i="2"/>
  <c r="E102" i="33"/>
  <c r="C87" i="2" s="1"/>
  <c r="O23" i="2"/>
  <c r="Q132" i="33"/>
  <c r="O24" i="2" s="1"/>
  <c r="Q122" i="33"/>
  <c r="O141" i="2" s="1"/>
  <c r="O140" i="2"/>
  <c r="N122" i="33"/>
  <c r="L141" i="2" s="1"/>
  <c r="L140" i="2"/>
  <c r="E221" i="33"/>
  <c r="E225" i="33" s="1"/>
  <c r="C9" i="2"/>
  <c r="S132" i="33"/>
  <c r="Q24" i="2" s="1"/>
  <c r="Q23" i="2"/>
  <c r="I233" i="33"/>
  <c r="I240" i="33" s="1"/>
  <c r="G119" i="2" s="1"/>
  <c r="I246" i="33"/>
  <c r="I253" i="33" s="1"/>
  <c r="G92" i="2" s="1"/>
  <c r="N62" i="33"/>
  <c r="N273" i="33"/>
  <c r="N280" i="33" s="1"/>
  <c r="L147" i="2" s="1"/>
  <c r="N260" i="33"/>
  <c r="N267" i="33" s="1"/>
  <c r="L156" i="2" s="1"/>
  <c r="P122" i="33"/>
  <c r="N141" i="2" s="1"/>
  <c r="N140" i="2"/>
  <c r="R132" i="33"/>
  <c r="P24" i="2" s="1"/>
  <c r="P23" i="2"/>
  <c r="T132" i="33"/>
  <c r="R24" i="2" s="1"/>
  <c r="R23" i="2"/>
  <c r="A956" i="33"/>
  <c r="A407" i="2"/>
  <c r="K246" i="33"/>
  <c r="K253" i="33" s="1"/>
  <c r="I92" i="2" s="1"/>
  <c r="K272" i="33"/>
  <c r="K279" i="33" s="1"/>
  <c r="I146" i="2" s="1"/>
  <c r="I74" i="2"/>
  <c r="K52" i="33"/>
  <c r="I78" i="2" s="1"/>
  <c r="K259" i="33"/>
  <c r="K266" i="33" s="1"/>
  <c r="I155" i="2" s="1"/>
  <c r="A178" i="33"/>
  <c r="A739" i="33"/>
  <c r="A172" i="2"/>
  <c r="A359" i="33"/>
  <c r="A299" i="2"/>
  <c r="A636" i="33"/>
  <c r="A443" i="2"/>
  <c r="E42" i="33"/>
  <c r="S246" i="33"/>
  <c r="S253" i="33" s="1"/>
  <c r="Q92" i="2" s="1"/>
  <c r="A341" i="33"/>
  <c r="A541" i="33"/>
  <c r="A289" i="2"/>
  <c r="P62" i="33"/>
  <c r="P260" i="33"/>
  <c r="P267" i="33" s="1"/>
  <c r="N156" i="2" s="1"/>
  <c r="S259" i="33"/>
  <c r="S266" i="33" s="1"/>
  <c r="Q155" i="2" s="1"/>
  <c r="Q265" i="2"/>
  <c r="P273" i="33"/>
  <c r="P280" i="33" s="1"/>
  <c r="N147" i="2" s="1"/>
  <c r="P42" i="33"/>
  <c r="P222" i="33"/>
  <c r="P226" i="33" s="1"/>
  <c r="N496" i="2" s="1"/>
  <c r="A98" i="33"/>
  <c r="A82" i="2"/>
  <c r="A576" i="33"/>
  <c r="A451" i="2"/>
  <c r="A89" i="33"/>
  <c r="A128" i="2"/>
  <c r="A777" i="33"/>
  <c r="A231" i="2" s="1"/>
  <c r="A230" i="2"/>
  <c r="A69" i="33"/>
  <c r="A65" i="2"/>
  <c r="A220" i="2"/>
  <c r="A191" i="33"/>
  <c r="A308" i="33"/>
  <c r="A308" i="2"/>
  <c r="A687" i="33"/>
  <c r="A425" i="2"/>
  <c r="A241" i="33"/>
  <c r="A119" i="2"/>
  <c r="A325" i="33"/>
  <c r="A317" i="2"/>
  <c r="A128" i="33"/>
  <c r="A19" i="2"/>
  <c r="A654" i="33"/>
  <c r="A192" i="2"/>
  <c r="A112" i="33"/>
  <c r="A105" i="2" s="1"/>
  <c r="A104" i="2"/>
  <c r="A448" i="33"/>
  <c r="A281" i="2"/>
  <c r="A605" i="33"/>
  <c r="A483" i="2" s="1"/>
  <c r="A482" i="2"/>
  <c r="A170" i="33"/>
  <c r="A267" i="33"/>
  <c r="A155" i="2"/>
  <c r="A466" i="33"/>
  <c r="A435" i="2"/>
  <c r="H182" i="33"/>
  <c r="Q182" i="33"/>
  <c r="R192" i="33"/>
  <c r="P222" i="2" s="1"/>
  <c r="P220" i="2"/>
  <c r="J192" i="33"/>
  <c r="H222" i="2" s="1"/>
  <c r="H220" i="2"/>
  <c r="E182" i="33"/>
  <c r="F192" i="33"/>
  <c r="D222" i="2" s="1"/>
  <c r="D220" i="2"/>
  <c r="Q192" i="33"/>
  <c r="O222" i="2" s="1"/>
  <c r="O220" i="2"/>
  <c r="M192" i="33"/>
  <c r="K222" i="2" s="1"/>
  <c r="K220" i="2"/>
  <c r="L192" i="33"/>
  <c r="J222" i="2" s="1"/>
  <c r="J220" i="2"/>
  <c r="U192" i="33"/>
  <c r="S222" i="2" s="1"/>
  <c r="S220" i="2"/>
  <c r="L182" i="33"/>
  <c r="T182" i="33"/>
  <c r="O555" i="2"/>
  <c r="Q963" i="33"/>
  <c r="O162" i="33"/>
  <c r="O902" i="33"/>
  <c r="R162" i="33"/>
  <c r="R902" i="33"/>
  <c r="U162" i="33"/>
  <c r="U902" i="33"/>
  <c r="I902" i="33"/>
  <c r="I162" i="33"/>
  <c r="G162" i="33"/>
  <c r="G902" i="33"/>
  <c r="N162" i="33"/>
  <c r="N902" i="33"/>
  <c r="J162" i="33"/>
  <c r="J902" i="33"/>
  <c r="M162" i="33"/>
  <c r="M902" i="33"/>
  <c r="S162" i="33"/>
  <c r="S902" i="33"/>
  <c r="R32" i="2"/>
  <c r="T142" i="33"/>
  <c r="R33" i="2" s="1"/>
  <c r="R142" i="33"/>
  <c r="P33" i="2" s="1"/>
  <c r="P32" i="2"/>
  <c r="O142" i="33"/>
  <c r="M33" i="2" s="1"/>
  <c r="M32" i="2"/>
  <c r="H142" i="33"/>
  <c r="F33" i="2" s="1"/>
  <c r="F32" i="2"/>
  <c r="F142" i="33"/>
  <c r="D33" i="2" s="1"/>
  <c r="D32" i="2"/>
  <c r="Q32" i="2"/>
  <c r="S142" i="33"/>
  <c r="Q33" i="2" s="1"/>
  <c r="L142" i="33"/>
  <c r="J33" i="2" s="1"/>
  <c r="J32" i="2"/>
  <c r="J142" i="33"/>
  <c r="H33" i="2" s="1"/>
  <c r="H32" i="2"/>
  <c r="G142" i="33"/>
  <c r="E33" i="2" s="1"/>
  <c r="E32" i="2"/>
  <c r="D141" i="33"/>
  <c r="P142" i="33"/>
  <c r="N33" i="2" s="1"/>
  <c r="N32" i="2"/>
  <c r="N142" i="33"/>
  <c r="L33" i="2" s="1"/>
  <c r="L32" i="2"/>
  <c r="I32" i="2"/>
  <c r="K142" i="33"/>
  <c r="I33" i="2" s="1"/>
  <c r="L112" i="33"/>
  <c r="J105" i="2" s="1"/>
  <c r="J104" i="2"/>
  <c r="O122" i="33"/>
  <c r="M141" i="2" s="1"/>
  <c r="M140" i="2"/>
  <c r="F112" i="33"/>
  <c r="D105" i="2" s="1"/>
  <c r="D104" i="2"/>
  <c r="G81" i="33"/>
  <c r="G82" i="33" s="1"/>
  <c r="E114" i="2" s="1"/>
  <c r="D121" i="33"/>
  <c r="B140" i="2" s="1"/>
  <c r="R91" i="33"/>
  <c r="R92" i="33" s="1"/>
  <c r="P132" i="2" s="1"/>
  <c r="P91" i="33"/>
  <c r="N131" i="2" s="1"/>
  <c r="O91" i="33"/>
  <c r="M131" i="2" s="1"/>
  <c r="P112" i="33"/>
  <c r="N105" i="2" s="1"/>
  <c r="N104" i="2"/>
  <c r="Q140" i="2"/>
  <c r="S122" i="33"/>
  <c r="Q141" i="2" s="1"/>
  <c r="J112" i="33"/>
  <c r="H105" i="2" s="1"/>
  <c r="H104" i="2"/>
  <c r="T112" i="33"/>
  <c r="R105" i="2" s="1"/>
  <c r="R104" i="2"/>
  <c r="N112" i="33"/>
  <c r="L105" i="2" s="1"/>
  <c r="L104" i="2"/>
  <c r="I91" i="33"/>
  <c r="I92" i="33" s="1"/>
  <c r="G132" i="2" s="1"/>
  <c r="T91" i="33"/>
  <c r="T92" i="33" s="1"/>
  <c r="R132" i="2" s="1"/>
  <c r="J91" i="33"/>
  <c r="H131" i="2" s="1"/>
  <c r="H91" i="33"/>
  <c r="F131" i="2" s="1"/>
  <c r="H112" i="33"/>
  <c r="F105" i="2" s="1"/>
  <c r="F104" i="2"/>
  <c r="I140" i="2"/>
  <c r="K122" i="33"/>
  <c r="I141" i="2" s="1"/>
  <c r="I112" i="33"/>
  <c r="G105" i="2" s="1"/>
  <c r="G104" i="2"/>
  <c r="R112" i="33"/>
  <c r="P105" i="2" s="1"/>
  <c r="P104" i="2"/>
  <c r="S81" i="33"/>
  <c r="S82" i="33" s="1"/>
  <c r="Q114" i="2" s="1"/>
  <c r="T81" i="33"/>
  <c r="T82" i="33" s="1"/>
  <c r="R114" i="2" s="1"/>
  <c r="F72" i="33"/>
  <c r="D69" i="2" s="1"/>
  <c r="D68" i="2"/>
  <c r="U91" i="33"/>
  <c r="Q91" i="33"/>
  <c r="E52" i="33"/>
  <c r="C78" i="2" s="1"/>
  <c r="E259" i="33"/>
  <c r="E266" i="33" s="1"/>
  <c r="E272" i="33"/>
  <c r="P257" i="33"/>
  <c r="N96" i="2" s="1"/>
  <c r="E246" i="33"/>
  <c r="E253" i="33" s="1"/>
  <c r="C74" i="2"/>
  <c r="L52" i="33"/>
  <c r="J78" i="2" s="1"/>
  <c r="L233" i="33"/>
  <c r="L240" i="33" s="1"/>
  <c r="J119" i="2" s="1"/>
  <c r="J74" i="2"/>
  <c r="L246" i="33"/>
  <c r="L253" i="33" s="1"/>
  <c r="J92" i="2" s="1"/>
  <c r="L259" i="33"/>
  <c r="L266" i="33" s="1"/>
  <c r="J155" i="2" s="1"/>
  <c r="L272" i="33"/>
  <c r="L279" i="33" s="1"/>
  <c r="J146" i="2" s="1"/>
  <c r="Q233" i="33"/>
  <c r="Q240" i="33" s="1"/>
  <c r="O119" i="2" s="1"/>
  <c r="Q246" i="33"/>
  <c r="Q253" i="33" s="1"/>
  <c r="O92" i="2" s="1"/>
  <c r="Q272" i="33"/>
  <c r="Q279" i="33" s="1"/>
  <c r="O146" i="2" s="1"/>
  <c r="Q259" i="33"/>
  <c r="Q266" i="33" s="1"/>
  <c r="O155" i="2" s="1"/>
  <c r="O74" i="2"/>
  <c r="Q52" i="33"/>
  <c r="O78" i="2" s="1"/>
  <c r="N146" i="2"/>
  <c r="N119" i="2"/>
  <c r="N155" i="2"/>
  <c r="G42" i="33"/>
  <c r="G222" i="33"/>
  <c r="G226" i="33" s="1"/>
  <c r="E496" i="2" s="1"/>
  <c r="H42" i="33"/>
  <c r="H222" i="33"/>
  <c r="H226" i="33" s="1"/>
  <c r="F496" i="2" s="1"/>
  <c r="J42" i="33"/>
  <c r="J222" i="33"/>
  <c r="J226" i="33" s="1"/>
  <c r="H496" i="2" s="1"/>
  <c r="L42" i="33"/>
  <c r="L222" i="33"/>
  <c r="L226" i="33" s="1"/>
  <c r="J496" i="2" s="1"/>
  <c r="O222" i="33"/>
  <c r="O226" i="33" s="1"/>
  <c r="O42" i="33"/>
  <c r="R42" i="33"/>
  <c r="R222" i="33"/>
  <c r="R226" i="33" s="1"/>
  <c r="S42" i="33"/>
  <c r="S222" i="33"/>
  <c r="S226" i="33" s="1"/>
  <c r="Q496" i="2" s="1"/>
  <c r="T42" i="33"/>
  <c r="T222" i="33"/>
  <c r="T226" i="33" s="1"/>
  <c r="R496" i="2" s="1"/>
  <c r="H251" i="2"/>
  <c r="D20" i="33"/>
  <c r="Q22" i="33"/>
  <c r="O265" i="2"/>
  <c r="G22" i="33"/>
  <c r="E265" i="2"/>
  <c r="F22" i="33"/>
  <c r="D265" i="2"/>
  <c r="J4553" i="1" s="1"/>
  <c r="M22" i="33"/>
  <c r="K265" i="2"/>
  <c r="K22" i="33"/>
  <c r="I265" i="2"/>
  <c r="P265" i="2"/>
  <c r="R22" i="33"/>
  <c r="K251" i="2"/>
  <c r="M12" i="33"/>
  <c r="K258" i="2" s="1"/>
  <c r="S12" i="33"/>
  <c r="Q258" i="2" s="1"/>
  <c r="Q251" i="2"/>
  <c r="H12" i="33"/>
  <c r="F258" i="2" s="1"/>
  <c r="F251" i="2"/>
  <c r="L62" i="33"/>
  <c r="L234" i="33"/>
  <c r="L241" i="33" s="1"/>
  <c r="L273" i="33"/>
  <c r="L280" i="33" s="1"/>
  <c r="L247" i="33"/>
  <c r="L254" i="33" s="1"/>
  <c r="L260" i="33"/>
  <c r="L267" i="33" s="1"/>
  <c r="S182" i="33"/>
  <c r="M72" i="33"/>
  <c r="K69" i="2" s="1"/>
  <c r="K68" i="2"/>
  <c r="T192" i="33"/>
  <c r="R222" i="2" s="1"/>
  <c r="R220" i="2"/>
  <c r="E903" i="33"/>
  <c r="L22" i="33"/>
  <c r="J265" i="2"/>
  <c r="M42" i="33"/>
  <c r="M222" i="33"/>
  <c r="M226" i="33" s="1"/>
  <c r="K496" i="2" s="1"/>
  <c r="O62" i="33"/>
  <c r="O273" i="33"/>
  <c r="O280" i="33" s="1"/>
  <c r="O234" i="33"/>
  <c r="O241" i="33" s="1"/>
  <c r="O260" i="33"/>
  <c r="O267" i="33" s="1"/>
  <c r="O247" i="33"/>
  <c r="O254" i="33" s="1"/>
  <c r="L162" i="33"/>
  <c r="L902" i="33"/>
  <c r="R182" i="33"/>
  <c r="G182" i="33"/>
  <c r="R72" i="33"/>
  <c r="P69" i="2" s="1"/>
  <c r="P68" i="2"/>
  <c r="G92" i="33"/>
  <c r="E132" i="2" s="1"/>
  <c r="E131" i="2"/>
  <c r="H32" i="33"/>
  <c r="F15" i="2" s="1"/>
  <c r="H221" i="33"/>
  <c r="F9" i="2"/>
  <c r="I42" i="33"/>
  <c r="I222" i="33"/>
  <c r="I226" i="33" s="1"/>
  <c r="G496" i="2" s="1"/>
  <c r="D26" i="33"/>
  <c r="D286" i="33" s="1"/>
  <c r="S62" i="33"/>
  <c r="S273" i="33"/>
  <c r="S280" i="33" s="1"/>
  <c r="Q147" i="2" s="1"/>
  <c r="S247" i="33"/>
  <c r="S254" i="33" s="1"/>
  <c r="Q93" i="2" s="1"/>
  <c r="S234" i="33"/>
  <c r="S241" i="33" s="1"/>
  <c r="Q120" i="2" s="1"/>
  <c r="S260" i="33"/>
  <c r="S267" i="33" s="1"/>
  <c r="Q156" i="2" s="1"/>
  <c r="J172" i="33"/>
  <c r="H548" i="2"/>
  <c r="G72" i="33"/>
  <c r="E69" i="2" s="1"/>
  <c r="E68" i="2"/>
  <c r="G192" i="33"/>
  <c r="E222" i="2" s="1"/>
  <c r="E220" i="2"/>
  <c r="E963" i="33"/>
  <c r="C555" i="2"/>
  <c r="K12" i="33"/>
  <c r="I258" i="2" s="1"/>
  <c r="I251" i="2"/>
  <c r="L12" i="33"/>
  <c r="J258" i="2" s="1"/>
  <c r="J251" i="2"/>
  <c r="L32" i="33"/>
  <c r="J15" i="2" s="1"/>
  <c r="L221" i="33"/>
  <c r="L225" i="33" s="1"/>
  <c r="J9" i="2"/>
  <c r="J52" i="33"/>
  <c r="H78" i="2" s="1"/>
  <c r="J246" i="33"/>
  <c r="J253" i="33" s="1"/>
  <c r="J272" i="33"/>
  <c r="J279" i="33" s="1"/>
  <c r="J233" i="33"/>
  <c r="J240" i="33" s="1"/>
  <c r="J259" i="33"/>
  <c r="J266" i="33" s="1"/>
  <c r="H74" i="2"/>
  <c r="Q247" i="33"/>
  <c r="Q254" i="33" s="1"/>
  <c r="Q62" i="33"/>
  <c r="Q260" i="33"/>
  <c r="Q267" i="33" s="1"/>
  <c r="Q234" i="33"/>
  <c r="Q241" i="33" s="1"/>
  <c r="Q273" i="33"/>
  <c r="Q280" i="33" s="1"/>
  <c r="K72" i="33"/>
  <c r="I69" i="2" s="1"/>
  <c r="I68" i="2"/>
  <c r="N172" i="33"/>
  <c r="L548" i="2"/>
  <c r="E82" i="33"/>
  <c r="C114" i="2" s="1"/>
  <c r="C113" i="2"/>
  <c r="G172" i="33"/>
  <c r="E548" i="2"/>
  <c r="U72" i="33"/>
  <c r="S69" i="2" s="1"/>
  <c r="S68" i="2"/>
  <c r="S72" i="33"/>
  <c r="Q69" i="2" s="1"/>
  <c r="Q68" i="2"/>
  <c r="I72" i="33"/>
  <c r="G69" i="2" s="1"/>
  <c r="G68" i="2"/>
  <c r="D190" i="33"/>
  <c r="B220" i="2" s="1"/>
  <c r="E192" i="33"/>
  <c r="C220" i="2"/>
  <c r="S192" i="33"/>
  <c r="Q222" i="2" s="1"/>
  <c r="Q220" i="2"/>
  <c r="D165" i="33"/>
  <c r="A917" i="33"/>
  <c r="A39" i="2"/>
  <c r="O12" i="33"/>
  <c r="M258" i="2" s="1"/>
  <c r="M251" i="2"/>
  <c r="P12" i="33"/>
  <c r="N258" i="2" s="1"/>
  <c r="N251" i="2"/>
  <c r="P22" i="33"/>
  <c r="N265" i="2"/>
  <c r="P32" i="33"/>
  <c r="N15" i="2" s="1"/>
  <c r="P221" i="33"/>
  <c r="P225" i="33" s="1"/>
  <c r="N9" i="2"/>
  <c r="Q42" i="33"/>
  <c r="Q222" i="33"/>
  <c r="Q226" i="33" s="1"/>
  <c r="O496" i="2" s="1"/>
  <c r="F52" i="33"/>
  <c r="D78" i="2" s="1"/>
  <c r="F246" i="33"/>
  <c r="F233" i="33"/>
  <c r="F259" i="33"/>
  <c r="F272" i="33"/>
  <c r="D48" i="33"/>
  <c r="D74" i="2"/>
  <c r="K273" i="33"/>
  <c r="K280" i="33" s="1"/>
  <c r="K62" i="33"/>
  <c r="K234" i="33"/>
  <c r="K241" i="33" s="1"/>
  <c r="K247" i="33"/>
  <c r="K254" i="33" s="1"/>
  <c r="K260" i="33"/>
  <c r="K267" i="33" s="1"/>
  <c r="P162" i="33"/>
  <c r="P902" i="33"/>
  <c r="R172" i="33"/>
  <c r="P548" i="2"/>
  <c r="K81" i="33"/>
  <c r="O81" i="33"/>
  <c r="H81" i="33"/>
  <c r="L81" i="33"/>
  <c r="P81" i="33"/>
  <c r="F81" i="33"/>
  <c r="J81" i="33"/>
  <c r="N81" i="33"/>
  <c r="R81" i="33"/>
  <c r="U81" i="33"/>
  <c r="I81" i="33"/>
  <c r="Q81" i="33"/>
  <c r="M81" i="33"/>
  <c r="K172" i="33"/>
  <c r="I548" i="2"/>
  <c r="K182" i="33"/>
  <c r="Q72" i="33"/>
  <c r="O69" i="2" s="1"/>
  <c r="O68" i="2"/>
  <c r="O72" i="33"/>
  <c r="M69" i="2" s="1"/>
  <c r="M68" i="2"/>
  <c r="N72" i="33"/>
  <c r="L69" i="2" s="1"/>
  <c r="L68" i="2"/>
  <c r="I192" i="33"/>
  <c r="G222" i="2" s="1"/>
  <c r="G220" i="2"/>
  <c r="O192" i="33"/>
  <c r="M222" i="2" s="1"/>
  <c r="M220" i="2"/>
  <c r="K226" i="33"/>
  <c r="I496" i="2" s="1"/>
  <c r="A937" i="33"/>
  <c r="A417" i="2"/>
  <c r="H22" i="33"/>
  <c r="F265" i="2"/>
  <c r="N52" i="33"/>
  <c r="L78" i="2" s="1"/>
  <c r="N246" i="33"/>
  <c r="N253" i="33" s="1"/>
  <c r="N272" i="33"/>
  <c r="N279" i="33" s="1"/>
  <c r="N233" i="33"/>
  <c r="N240" i="33" s="1"/>
  <c r="N259" i="33"/>
  <c r="N266" i="33" s="1"/>
  <c r="L74" i="2"/>
  <c r="D37" i="33"/>
  <c r="D42" i="33" s="1"/>
  <c r="H162" i="33"/>
  <c r="H902" i="33"/>
  <c r="N182" i="33"/>
  <c r="P72" i="33"/>
  <c r="N69" i="2" s="1"/>
  <c r="N68" i="2"/>
  <c r="S172" i="33"/>
  <c r="Q548" i="2"/>
  <c r="D71" i="33"/>
  <c r="E72" i="33"/>
  <c r="C69" i="2" s="1"/>
  <c r="C68" i="2"/>
  <c r="D175" i="33"/>
  <c r="D5" i="33"/>
  <c r="E12" i="33"/>
  <c r="C258" i="2" s="1"/>
  <c r="I4547" i="1" s="1"/>
  <c r="C251" i="2"/>
  <c r="I4540" i="1" s="1"/>
  <c r="T12" i="33"/>
  <c r="R258" i="2" s="1"/>
  <c r="R251" i="2"/>
  <c r="T22" i="33"/>
  <c r="R265" i="2"/>
  <c r="T32" i="33"/>
  <c r="R15" i="2" s="1"/>
  <c r="T221" i="33"/>
  <c r="T225" i="33" s="1"/>
  <c r="R9" i="2"/>
  <c r="U42" i="33"/>
  <c r="U222" i="33"/>
  <c r="U226" i="33" s="1"/>
  <c r="R246" i="33"/>
  <c r="R253" i="33" s="1"/>
  <c r="R52" i="33"/>
  <c r="P78" i="2" s="1"/>
  <c r="R272" i="33"/>
  <c r="R279" i="33" s="1"/>
  <c r="R233" i="33"/>
  <c r="R240" i="33" s="1"/>
  <c r="R259" i="33"/>
  <c r="R266" i="33" s="1"/>
  <c r="P74" i="2"/>
  <c r="F260" i="33"/>
  <c r="F247" i="33"/>
  <c r="F273" i="33"/>
  <c r="F62" i="33"/>
  <c r="F234" i="33"/>
  <c r="G62" i="33"/>
  <c r="G273" i="33"/>
  <c r="G280" i="33" s="1"/>
  <c r="G234" i="33"/>
  <c r="G241" i="33" s="1"/>
  <c r="G247" i="33"/>
  <c r="G254" i="33" s="1"/>
  <c r="G260" i="33"/>
  <c r="G267" i="33" s="1"/>
  <c r="T162" i="33"/>
  <c r="T902" i="33"/>
  <c r="J182" i="33"/>
  <c r="D59" i="33"/>
  <c r="D62" i="33" s="1"/>
  <c r="O172" i="33"/>
  <c r="M548" i="2"/>
  <c r="O182" i="33"/>
  <c r="L72" i="33"/>
  <c r="J69" i="2" s="1"/>
  <c r="J68" i="2"/>
  <c r="J72" i="33"/>
  <c r="H69" i="2" s="1"/>
  <c r="H68" i="2"/>
  <c r="H72" i="33"/>
  <c r="F69" i="2" s="1"/>
  <c r="F68" i="2"/>
  <c r="N192" i="33"/>
  <c r="L222" i="2" s="1"/>
  <c r="L220" i="2"/>
  <c r="D161" i="33"/>
  <c r="K192" i="33"/>
  <c r="I222" i="2" s="1"/>
  <c r="I220" i="2"/>
  <c r="A976" i="33"/>
  <c r="A209" i="2"/>
  <c r="E279" i="33" l="1"/>
  <c r="C146" i="2" s="1"/>
  <c r="E257" i="33"/>
  <c r="C96" i="2" s="1"/>
  <c r="A551" i="33"/>
  <c r="A245" i="2"/>
  <c r="R267" i="2"/>
  <c r="I267" i="2"/>
  <c r="D267" i="2"/>
  <c r="J4555" i="1" s="1"/>
  <c r="O267" i="2"/>
  <c r="B265" i="2"/>
  <c r="F267" i="2"/>
  <c r="N267" i="2"/>
  <c r="J267" i="2"/>
  <c r="P267" i="2"/>
  <c r="M267" i="2"/>
  <c r="S267" i="2"/>
  <c r="H267" i="2"/>
  <c r="K267" i="2"/>
  <c r="E267" i="2"/>
  <c r="G267" i="2"/>
  <c r="L267" i="2"/>
  <c r="Q267" i="2"/>
  <c r="A889" i="33"/>
  <c r="A398" i="2"/>
  <c r="C495" i="2"/>
  <c r="E241" i="33"/>
  <c r="C120" i="2" s="1"/>
  <c r="M293" i="33"/>
  <c r="K492" i="2" s="1"/>
  <c r="K485" i="2"/>
  <c r="C485" i="2"/>
  <c r="C492" i="2"/>
  <c r="I293" i="33"/>
  <c r="G492" i="2" s="1"/>
  <c r="G485" i="2"/>
  <c r="J293" i="33"/>
  <c r="H492" i="2" s="1"/>
  <c r="H485" i="2"/>
  <c r="Q293" i="33"/>
  <c r="O492" i="2" s="1"/>
  <c r="O485" i="2"/>
  <c r="B485" i="2"/>
  <c r="D293" i="33"/>
  <c r="B492" i="2" s="1"/>
  <c r="U293" i="33"/>
  <c r="S492" i="2" s="1"/>
  <c r="S485" i="2"/>
  <c r="F293" i="33"/>
  <c r="D492" i="2" s="1"/>
  <c r="D485" i="2"/>
  <c r="R293" i="33"/>
  <c r="P492" i="2" s="1"/>
  <c r="P485" i="2"/>
  <c r="M485" i="2"/>
  <c r="O293" i="33"/>
  <c r="M492" i="2" s="1"/>
  <c r="I485" i="2"/>
  <c r="K293" i="33"/>
  <c r="I492" i="2" s="1"/>
  <c r="E2586" i="1"/>
  <c r="P244" i="33"/>
  <c r="N123" i="2" s="1"/>
  <c r="L92" i="33"/>
  <c r="J132" i="2" s="1"/>
  <c r="N92" i="33"/>
  <c r="L132" i="2" s="1"/>
  <c r="H270" i="33"/>
  <c r="F159" i="2" s="1"/>
  <c r="E92" i="33"/>
  <c r="C132" i="2" s="1"/>
  <c r="S92" i="33"/>
  <c r="Q132" i="2" s="1"/>
  <c r="R131" i="2"/>
  <c r="A706" i="33"/>
  <c r="A463" i="2"/>
  <c r="D131" i="2"/>
  <c r="I131" i="2"/>
  <c r="F155" i="2"/>
  <c r="M92" i="33"/>
  <c r="K132" i="2" s="1"/>
  <c r="J92" i="33"/>
  <c r="H132" i="2" s="1"/>
  <c r="U244" i="33"/>
  <c r="S123" i="2" s="1"/>
  <c r="H92" i="33"/>
  <c r="F132" i="2" s="1"/>
  <c r="T257" i="33"/>
  <c r="R96" i="2" s="1"/>
  <c r="P92" i="33"/>
  <c r="N132" i="2" s="1"/>
  <c r="D112" i="33"/>
  <c r="B105" i="2" s="1"/>
  <c r="U257" i="33"/>
  <c r="S96" i="2" s="1"/>
  <c r="F119" i="2"/>
  <c r="T270" i="33"/>
  <c r="R159" i="2" s="1"/>
  <c r="I257" i="33"/>
  <c r="G96" i="2" s="1"/>
  <c r="O92" i="33"/>
  <c r="M132" i="2" s="1"/>
  <c r="H283" i="33"/>
  <c r="F150" i="2" s="1"/>
  <c r="I283" i="33"/>
  <c r="G150" i="2" s="1"/>
  <c r="M244" i="33"/>
  <c r="K123" i="2" s="1"/>
  <c r="T244" i="33"/>
  <c r="R123" i="2" s="1"/>
  <c r="M283" i="33"/>
  <c r="K150" i="2" s="1"/>
  <c r="I244" i="33"/>
  <c r="G123" i="2" s="1"/>
  <c r="P496" i="2"/>
  <c r="R231" i="33"/>
  <c r="P501" i="2" s="1"/>
  <c r="M270" i="33"/>
  <c r="K159" i="2" s="1"/>
  <c r="M257" i="33"/>
  <c r="K96" i="2" s="1"/>
  <c r="P270" i="33"/>
  <c r="N159" i="2" s="1"/>
  <c r="Q113" i="2"/>
  <c r="E113" i="2"/>
  <c r="F903" i="33"/>
  <c r="P131" i="2"/>
  <c r="G131" i="2"/>
  <c r="I270" i="33"/>
  <c r="G159" i="2" s="1"/>
  <c r="T283" i="33"/>
  <c r="R150" i="2" s="1"/>
  <c r="Q903" i="33"/>
  <c r="D132" i="33"/>
  <c r="B24" i="2" s="1"/>
  <c r="B32" i="2"/>
  <c r="D142" i="33"/>
  <c r="B33" i="2" s="1"/>
  <c r="A535" i="33"/>
  <c r="A275" i="2" s="1"/>
  <c r="A274" i="2"/>
  <c r="A809" i="33"/>
  <c r="A381" i="2"/>
  <c r="C92" i="2"/>
  <c r="M496" i="2"/>
  <c r="O231" i="33"/>
  <c r="M501" i="2" s="1"/>
  <c r="E923" i="33"/>
  <c r="E943" i="33"/>
  <c r="P283" i="33"/>
  <c r="N150" i="2" s="1"/>
  <c r="A842" i="33"/>
  <c r="F93" i="2"/>
  <c r="H257" i="33"/>
  <c r="F96" i="2" s="1"/>
  <c r="D22" i="33"/>
  <c r="U283" i="33"/>
  <c r="S150" i="2" s="1"/>
  <c r="S270" i="33"/>
  <c r="Q159" i="2" s="1"/>
  <c r="B86" i="2"/>
  <c r="D102" i="33"/>
  <c r="B87" i="2" s="1"/>
  <c r="A957" i="33"/>
  <c r="A408" i="2"/>
  <c r="A619" i="33"/>
  <c r="A470" i="2"/>
  <c r="A670" i="33"/>
  <c r="A182" i="2"/>
  <c r="S156" i="2"/>
  <c r="U270" i="33"/>
  <c r="S159" i="2" s="1"/>
  <c r="A363" i="2"/>
  <c r="A483" i="33"/>
  <c r="K4" i="1"/>
  <c r="A360" i="33"/>
  <c r="A300" i="2"/>
  <c r="A467" i="33"/>
  <c r="A436" i="2"/>
  <c r="A171" i="33"/>
  <c r="A326" i="33"/>
  <c r="A318" i="2"/>
  <c r="A688" i="33"/>
  <c r="A426" i="2"/>
  <c r="A70" i="33"/>
  <c r="A66" i="2"/>
  <c r="A90" i="33"/>
  <c r="A129" i="2"/>
  <c r="A99" i="33"/>
  <c r="A83" i="2"/>
  <c r="A342" i="33"/>
  <c r="A542" i="33"/>
  <c r="A290" i="2"/>
  <c r="A192" i="33"/>
  <c r="A222" i="2" s="1"/>
  <c r="A221" i="2"/>
  <c r="A637" i="33"/>
  <c r="A444" i="2"/>
  <c r="A173" i="2"/>
  <c r="A740" i="33"/>
  <c r="A179" i="33"/>
  <c r="A268" i="33"/>
  <c r="A156" i="2"/>
  <c r="A449" i="33"/>
  <c r="A282" i="2"/>
  <c r="A655" i="33"/>
  <c r="A193" i="2"/>
  <c r="A129" i="33"/>
  <c r="A20" i="2"/>
  <c r="A242" i="33"/>
  <c r="A120" i="2"/>
  <c r="A309" i="2"/>
  <c r="A309" i="33"/>
  <c r="A577" i="33"/>
  <c r="A452" i="2"/>
  <c r="Q923" i="33"/>
  <c r="Q943" i="33"/>
  <c r="H923" i="33"/>
  <c r="H943" i="33"/>
  <c r="T943" i="33"/>
  <c r="T923" i="33"/>
  <c r="L943" i="33"/>
  <c r="L923" i="33"/>
  <c r="D172" i="33"/>
  <c r="N903" i="33"/>
  <c r="I903" i="33"/>
  <c r="J903" i="33"/>
  <c r="M903" i="33"/>
  <c r="O903" i="33"/>
  <c r="S903" i="33"/>
  <c r="G903" i="33"/>
  <c r="U903" i="33"/>
  <c r="R903" i="33"/>
  <c r="D122" i="33"/>
  <c r="B141" i="2" s="1"/>
  <c r="D91" i="33"/>
  <c r="Q92" i="33"/>
  <c r="O132" i="2" s="1"/>
  <c r="O131" i="2"/>
  <c r="R113" i="2"/>
  <c r="U92" i="33"/>
  <c r="S132" i="2" s="1"/>
  <c r="S131" i="2"/>
  <c r="S244" i="33"/>
  <c r="Q123" i="2" s="1"/>
  <c r="S257" i="33"/>
  <c r="Q96" i="2" s="1"/>
  <c r="E283" i="33"/>
  <c r="C150" i="2" s="1"/>
  <c r="E270" i="33"/>
  <c r="C159" i="2" s="1"/>
  <c r="C155" i="2"/>
  <c r="C119" i="2"/>
  <c r="K231" i="33"/>
  <c r="I501" i="2" s="1"/>
  <c r="J231" i="33"/>
  <c r="H501" i="2" s="1"/>
  <c r="I231" i="33"/>
  <c r="G501" i="2" s="1"/>
  <c r="S496" i="2"/>
  <c r="U231" i="33"/>
  <c r="S501" i="2" s="1"/>
  <c r="O963" i="33"/>
  <c r="M555" i="2"/>
  <c r="T903" i="33"/>
  <c r="R244" i="33"/>
  <c r="P123" i="2" s="1"/>
  <c r="P119" i="2"/>
  <c r="K923" i="33"/>
  <c r="K943" i="33"/>
  <c r="I82" i="33"/>
  <c r="G114" i="2" s="1"/>
  <c r="G113" i="2"/>
  <c r="K283" i="33"/>
  <c r="I150" i="2" s="1"/>
  <c r="I147" i="2"/>
  <c r="P231" i="33"/>
  <c r="N501" i="2" s="1"/>
  <c r="N495" i="2"/>
  <c r="D192" i="33"/>
  <c r="B222" i="2" s="1"/>
  <c r="C222" i="2"/>
  <c r="Q244" i="33"/>
  <c r="O123" i="2" s="1"/>
  <c r="O120" i="2"/>
  <c r="A977" i="33"/>
  <c r="A210" i="2"/>
  <c r="D902" i="33"/>
  <c r="D162" i="33"/>
  <c r="E147" i="2"/>
  <c r="G283" i="33"/>
  <c r="E150" i="2" s="1"/>
  <c r="F280" i="33"/>
  <c r="D273" i="33"/>
  <c r="R270" i="33"/>
  <c r="P159" i="2" s="1"/>
  <c r="P155" i="2"/>
  <c r="R257" i="33"/>
  <c r="P96" i="2" s="1"/>
  <c r="P92" i="2"/>
  <c r="T231" i="33"/>
  <c r="R501" i="2" s="1"/>
  <c r="R495" i="2"/>
  <c r="D12" i="33"/>
  <c r="B258" i="2" s="1"/>
  <c r="B251" i="2"/>
  <c r="B68" i="2"/>
  <c r="D72" i="33"/>
  <c r="B69" i="2" s="1"/>
  <c r="N257" i="33"/>
  <c r="L96" i="2" s="1"/>
  <c r="L92" i="2"/>
  <c r="A938" i="33"/>
  <c r="A418" i="2"/>
  <c r="D226" i="33"/>
  <c r="B496" i="2" s="1"/>
  <c r="C496" i="2"/>
  <c r="F231" i="33"/>
  <c r="D501" i="2" s="1"/>
  <c r="K963" i="33"/>
  <c r="I555" i="2"/>
  <c r="Q82" i="33"/>
  <c r="O114" i="2" s="1"/>
  <c r="O113" i="2"/>
  <c r="R82" i="33"/>
  <c r="P114" i="2" s="1"/>
  <c r="P113" i="2"/>
  <c r="P82" i="33"/>
  <c r="N114" i="2" s="1"/>
  <c r="N113" i="2"/>
  <c r="K82" i="33"/>
  <c r="I114" i="2" s="1"/>
  <c r="I113" i="2"/>
  <c r="F279" i="33"/>
  <c r="D272" i="33"/>
  <c r="D81" i="33"/>
  <c r="O147" i="2"/>
  <c r="Q283" i="33"/>
  <c r="O150" i="2" s="1"/>
  <c r="Q257" i="33"/>
  <c r="O96" i="2" s="1"/>
  <c r="O93" i="2"/>
  <c r="J283" i="33"/>
  <c r="H150" i="2" s="1"/>
  <c r="H146" i="2"/>
  <c r="L231" i="33"/>
  <c r="J501" i="2" s="1"/>
  <c r="J495" i="2"/>
  <c r="M231" i="33"/>
  <c r="K501" i="2" s="1"/>
  <c r="D222" i="33"/>
  <c r="L903" i="33"/>
  <c r="M147" i="2"/>
  <c r="O283" i="33"/>
  <c r="M150" i="2" s="1"/>
  <c r="S923" i="33"/>
  <c r="S943" i="33"/>
  <c r="L244" i="33"/>
  <c r="J123" i="2" s="1"/>
  <c r="J120" i="2"/>
  <c r="N82" i="33"/>
  <c r="L114" i="2" s="1"/>
  <c r="L113" i="2"/>
  <c r="S231" i="33"/>
  <c r="Q501" i="2" s="1"/>
  <c r="N244" i="33"/>
  <c r="L123" i="2" s="1"/>
  <c r="L119" i="2"/>
  <c r="U82" i="33"/>
  <c r="S114" i="2" s="1"/>
  <c r="S113" i="2"/>
  <c r="K257" i="33"/>
  <c r="I96" i="2" s="1"/>
  <c r="I93" i="2"/>
  <c r="B548" i="2"/>
  <c r="O156" i="2"/>
  <c r="Q270" i="33"/>
  <c r="O159" i="2" s="1"/>
  <c r="M156" i="2"/>
  <c r="O270" i="33"/>
  <c r="M159" i="2" s="1"/>
  <c r="Q231" i="33"/>
  <c r="O501" i="2" s="1"/>
  <c r="N231" i="33"/>
  <c r="L501" i="2" s="1"/>
  <c r="J93" i="2"/>
  <c r="L257" i="33"/>
  <c r="J96" i="2" s="1"/>
  <c r="G270" i="33"/>
  <c r="E159" i="2" s="1"/>
  <c r="E156" i="2"/>
  <c r="F254" i="33"/>
  <c r="D247" i="33"/>
  <c r="N270" i="33"/>
  <c r="L159" i="2" s="1"/>
  <c r="L155" i="2"/>
  <c r="L82" i="33"/>
  <c r="J114" i="2" s="1"/>
  <c r="J113" i="2"/>
  <c r="K270" i="33"/>
  <c r="I159" i="2" s="1"/>
  <c r="I156" i="2"/>
  <c r="F266" i="33"/>
  <c r="D259" i="33"/>
  <c r="A40" i="2"/>
  <c r="A918" i="33"/>
  <c r="J257" i="33"/>
  <c r="H96" i="2" s="1"/>
  <c r="H92" i="2"/>
  <c r="J963" i="33"/>
  <c r="H555" i="2"/>
  <c r="R943" i="33"/>
  <c r="R923" i="33"/>
  <c r="M93" i="2"/>
  <c r="O257" i="33"/>
  <c r="M96" i="2" s="1"/>
  <c r="L270" i="33"/>
  <c r="J159" i="2" s="1"/>
  <c r="J156" i="2"/>
  <c r="O923" i="33"/>
  <c r="O943" i="33"/>
  <c r="J923" i="33"/>
  <c r="J943" i="33"/>
  <c r="G257" i="33"/>
  <c r="E96" i="2" s="1"/>
  <c r="E93" i="2"/>
  <c r="F241" i="33"/>
  <c r="D234" i="33"/>
  <c r="F267" i="33"/>
  <c r="D260" i="33"/>
  <c r="R283" i="33"/>
  <c r="P150" i="2" s="1"/>
  <c r="P146" i="2"/>
  <c r="H903" i="33"/>
  <c r="J82" i="33"/>
  <c r="H114" i="2" s="1"/>
  <c r="H113" i="2"/>
  <c r="H82" i="33"/>
  <c r="F114" i="2" s="1"/>
  <c r="F113" i="2"/>
  <c r="P903" i="33"/>
  <c r="F240" i="33"/>
  <c r="D240" i="33" s="1"/>
  <c r="D233" i="33"/>
  <c r="J270" i="33"/>
  <c r="H159" i="2" s="1"/>
  <c r="H155" i="2"/>
  <c r="D182" i="33"/>
  <c r="E120" i="2"/>
  <c r="G244" i="33"/>
  <c r="E123" i="2" s="1"/>
  <c r="S283" i="33"/>
  <c r="Q150" i="2" s="1"/>
  <c r="S963" i="33"/>
  <c r="Q555" i="2"/>
  <c r="N923" i="33"/>
  <c r="N943" i="33"/>
  <c r="N283" i="33"/>
  <c r="L150" i="2" s="1"/>
  <c r="L146" i="2"/>
  <c r="M82" i="33"/>
  <c r="K114" i="2" s="1"/>
  <c r="K113" i="2"/>
  <c r="F82" i="33"/>
  <c r="D114" i="2" s="1"/>
  <c r="D113" i="2"/>
  <c r="O82" i="33"/>
  <c r="M114" i="2" s="1"/>
  <c r="M113" i="2"/>
  <c r="R963" i="33"/>
  <c r="P555" i="2"/>
  <c r="I120" i="2"/>
  <c r="K244" i="33"/>
  <c r="I123" i="2" s="1"/>
  <c r="D52" i="33"/>
  <c r="B78" i="2" s="1"/>
  <c r="B74" i="2"/>
  <c r="F253" i="33"/>
  <c r="D253" i="33" s="1"/>
  <c r="D246" i="33"/>
  <c r="G963" i="33"/>
  <c r="E555" i="2"/>
  <c r="N963" i="33"/>
  <c r="L555" i="2"/>
  <c r="J244" i="33"/>
  <c r="H123" i="2" s="1"/>
  <c r="H119" i="2"/>
  <c r="D32" i="33"/>
  <c r="B15" i="2" s="1"/>
  <c r="B9" i="2"/>
  <c r="D221" i="33"/>
  <c r="H225" i="33"/>
  <c r="G231" i="33"/>
  <c r="E501" i="2" s="1"/>
  <c r="G923" i="33"/>
  <c r="G943" i="33"/>
  <c r="M120" i="2"/>
  <c r="O244" i="33"/>
  <c r="M123" i="2" s="1"/>
  <c r="L283" i="33"/>
  <c r="J150" i="2" s="1"/>
  <c r="J147" i="2"/>
  <c r="K4555" i="1" l="1"/>
  <c r="K4542" i="1"/>
  <c r="K4545" i="1"/>
  <c r="K4541" i="1"/>
  <c r="K4547" i="1"/>
  <c r="K4549" i="1"/>
  <c r="K4553" i="1"/>
  <c r="K4543" i="1"/>
  <c r="K4544" i="1"/>
  <c r="K4548" i="1"/>
  <c r="K4550" i="1"/>
  <c r="K4552" i="1"/>
  <c r="K4554" i="1"/>
  <c r="K4546" i="1"/>
  <c r="K4540" i="1"/>
  <c r="K4551" i="1"/>
  <c r="E2595" i="1"/>
  <c r="E2621" i="1" s="1"/>
  <c r="E3380" i="1" s="1"/>
  <c r="E231" i="33"/>
  <c r="C501" i="2" s="1"/>
  <c r="A552" i="33"/>
  <c r="A246" i="2"/>
  <c r="B267" i="2"/>
  <c r="A890" i="33"/>
  <c r="A399" i="2"/>
  <c r="E244" i="33"/>
  <c r="C123" i="2" s="1"/>
  <c r="A536" i="33"/>
  <c r="A276" i="2" s="1"/>
  <c r="D963" i="33"/>
  <c r="A707" i="33"/>
  <c r="A465" i="2" s="1"/>
  <c r="A464" i="2"/>
  <c r="A843" i="33"/>
  <c r="A484" i="33"/>
  <c r="A364" i="2"/>
  <c r="A810" i="33"/>
  <c r="A382" i="2"/>
  <c r="D92" i="33"/>
  <c r="B132" i="2" s="1"/>
  <c r="B131" i="2"/>
  <c r="A671" i="33"/>
  <c r="A183" i="2"/>
  <c r="A620" i="33"/>
  <c r="A471" i="2"/>
  <c r="A958" i="33"/>
  <c r="A409" i="2"/>
  <c r="L4" i="1"/>
  <c r="A21" i="2"/>
  <c r="A130" i="33"/>
  <c r="A450" i="33"/>
  <c r="A283" i="2"/>
  <c r="A269" i="33"/>
  <c r="A157" i="2"/>
  <c r="A343" i="33"/>
  <c r="A291" i="2"/>
  <c r="A543" i="33"/>
  <c r="A91" i="33"/>
  <c r="A130" i="2"/>
  <c r="A327" i="33"/>
  <c r="A319" i="2"/>
  <c r="A468" i="33"/>
  <c r="A438" i="2" s="1"/>
  <c r="A437" i="2"/>
  <c r="A741" i="33"/>
  <c r="A174" i="2"/>
  <c r="B555" i="2"/>
  <c r="A578" i="33"/>
  <c r="A453" i="2"/>
  <c r="A243" i="33"/>
  <c r="A121" i="2"/>
  <c r="A656" i="33"/>
  <c r="A195" i="2" s="1"/>
  <c r="A194" i="2"/>
  <c r="A100" i="33"/>
  <c r="A84" i="2"/>
  <c r="A71" i="33"/>
  <c r="A235" i="33" s="1"/>
  <c r="A67" i="2"/>
  <c r="A689" i="33"/>
  <c r="A427" i="2"/>
  <c r="A172" i="33"/>
  <c r="A310" i="33"/>
  <c r="A310" i="2"/>
  <c r="A180" i="33"/>
  <c r="A638" i="33"/>
  <c r="A445" i="2"/>
  <c r="A361" i="33"/>
  <c r="A301" i="2"/>
  <c r="F270" i="33"/>
  <c r="D266" i="33"/>
  <c r="B155" i="2" s="1"/>
  <c r="D155" i="2"/>
  <c r="B113" i="2"/>
  <c r="D82" i="33"/>
  <c r="B114" i="2" s="1"/>
  <c r="F257" i="33"/>
  <c r="D92" i="2"/>
  <c r="B92" i="2"/>
  <c r="F244" i="33"/>
  <c r="D119" i="2"/>
  <c r="B119" i="2"/>
  <c r="D120" i="2"/>
  <c r="D241" i="33"/>
  <c r="B120" i="2" s="1"/>
  <c r="A919" i="33"/>
  <c r="A42" i="2" s="1"/>
  <c r="A41" i="2"/>
  <c r="D903" i="33"/>
  <c r="A978" i="33"/>
  <c r="A211" i="2"/>
  <c r="D923" i="33"/>
  <c r="D943" i="33"/>
  <c r="D93" i="2"/>
  <c r="D254" i="33"/>
  <c r="B93" i="2" s="1"/>
  <c r="F283" i="33"/>
  <c r="D279" i="33"/>
  <c r="B146" i="2" s="1"/>
  <c r="D146" i="2"/>
  <c r="A939" i="33"/>
  <c r="A420" i="2" s="1"/>
  <c r="A419" i="2"/>
  <c r="D147" i="2"/>
  <c r="D280" i="33"/>
  <c r="B147" i="2" s="1"/>
  <c r="H231" i="33"/>
  <c r="F501" i="2" s="1"/>
  <c r="F495" i="2"/>
  <c r="D225" i="33"/>
  <c r="B495" i="2" s="1"/>
  <c r="D267" i="33"/>
  <c r="B156" i="2" s="1"/>
  <c r="D156" i="2"/>
  <c r="L4549" i="1" l="1"/>
  <c r="L4550" i="1"/>
  <c r="L4552" i="1"/>
  <c r="L4554" i="1"/>
  <c r="M4554" i="1" s="1"/>
  <c r="L4547" i="1"/>
  <c r="L4542" i="1"/>
  <c r="L4540" i="1"/>
  <c r="L4543" i="1"/>
  <c r="M4543" i="1" s="1"/>
  <c r="L4544" i="1"/>
  <c r="L4546" i="1"/>
  <c r="M4546" i="1" s="1"/>
  <c r="L4548" i="1"/>
  <c r="M4548" i="1" s="1"/>
  <c r="L4551" i="1"/>
  <c r="L4553" i="1"/>
  <c r="L4545" i="1"/>
  <c r="L4541" i="1"/>
  <c r="L4555" i="1"/>
  <c r="M4555" i="1" s="1"/>
  <c r="M4549" i="1"/>
  <c r="M4542" i="1"/>
  <c r="M4544" i="1"/>
  <c r="M4547" i="1"/>
  <c r="A553" i="33"/>
  <c r="A247" i="2"/>
  <c r="D244" i="33"/>
  <c r="A891" i="33"/>
  <c r="A400" i="2"/>
  <c r="A844" i="33"/>
  <c r="E3396" i="1"/>
  <c r="E3405" i="1" s="1"/>
  <c r="A959" i="33"/>
  <c r="A411" i="2" s="1"/>
  <c r="A410" i="2"/>
  <c r="A621" i="33"/>
  <c r="A472" i="2"/>
  <c r="A184" i="2"/>
  <c r="A672" i="33"/>
  <c r="A811" i="33"/>
  <c r="A384" i="2" s="1"/>
  <c r="A383" i="2"/>
  <c r="A485" i="33"/>
  <c r="A366" i="2" s="1"/>
  <c r="A365" i="2"/>
  <c r="N4" i="1"/>
  <c r="A175" i="2"/>
  <c r="A742" i="33"/>
  <c r="A544" i="33"/>
  <c r="A292" i="2"/>
  <c r="A344" i="33"/>
  <c r="A451" i="33"/>
  <c r="A285" i="2" s="1"/>
  <c r="A284" i="2"/>
  <c r="A181" i="33"/>
  <c r="A72" i="33"/>
  <c r="A69" i="2" s="1"/>
  <c r="A68" i="2"/>
  <c r="A244" i="33"/>
  <c r="A123" i="2" s="1"/>
  <c r="A122" i="2"/>
  <c r="A328" i="33"/>
  <c r="A321" i="2" s="1"/>
  <c r="A320" i="2"/>
  <c r="A92" i="33"/>
  <c r="A132" i="2" s="1"/>
  <c r="A131" i="2"/>
  <c r="A131" i="33"/>
  <c r="A22" i="2"/>
  <c r="A362" i="33"/>
  <c r="A303" i="2" s="1"/>
  <c r="A302" i="2"/>
  <c r="A270" i="33"/>
  <c r="A159" i="2" s="1"/>
  <c r="A158" i="2"/>
  <c r="A639" i="33"/>
  <c r="A447" i="2" s="1"/>
  <c r="A446" i="2"/>
  <c r="A311" i="33"/>
  <c r="A312" i="2" s="1"/>
  <c r="A311" i="2"/>
  <c r="A690" i="33"/>
  <c r="A429" i="2" s="1"/>
  <c r="A428" i="2"/>
  <c r="A85" i="2"/>
  <c r="A101" i="33"/>
  <c r="A579" i="33"/>
  <c r="A454" i="2"/>
  <c r="D231" i="33"/>
  <c r="B501" i="2" s="1"/>
  <c r="D150" i="2"/>
  <c r="D283" i="33"/>
  <c r="B150" i="2" s="1"/>
  <c r="A979" i="33"/>
  <c r="A213" i="2" s="1"/>
  <c r="A212" i="2"/>
  <c r="D96" i="2"/>
  <c r="D257" i="33"/>
  <c r="B96" i="2" s="1"/>
  <c r="D123" i="2"/>
  <c r="B123" i="2"/>
  <c r="D159" i="2"/>
  <c r="D270" i="33"/>
  <c r="B159" i="2" s="1"/>
  <c r="M4551" i="1" l="1"/>
  <c r="M4553" i="1"/>
  <c r="M4540" i="1"/>
  <c r="N4545" i="1"/>
  <c r="N4541" i="1"/>
  <c r="N4546" i="1"/>
  <c r="N4540" i="1"/>
  <c r="N4542" i="1"/>
  <c r="N4547" i="1"/>
  <c r="N4544" i="1"/>
  <c r="N4548" i="1"/>
  <c r="N4551" i="1"/>
  <c r="N4554" i="1"/>
  <c r="N4555" i="1"/>
  <c r="N4549" i="1"/>
  <c r="N4550" i="1"/>
  <c r="N4552" i="1"/>
  <c r="N4553" i="1"/>
  <c r="N4543" i="1"/>
  <c r="M4545" i="1"/>
  <c r="M4550" i="1"/>
  <c r="M4541" i="1"/>
  <c r="M4552" i="1"/>
  <c r="A554" i="33"/>
  <c r="A249" i="2" s="1"/>
  <c r="A248" i="2"/>
  <c r="A892" i="33"/>
  <c r="A402" i="2" s="1"/>
  <c r="A401" i="2"/>
  <c r="E3414" i="1"/>
  <c r="E3430" i="1" s="1"/>
  <c r="E3439" i="1" s="1"/>
  <c r="E3455" i="1" s="1"/>
  <c r="E3464" i="1" s="1"/>
  <c r="E3532" i="1"/>
  <c r="E3473" i="1"/>
  <c r="J1677" i="1"/>
  <c r="I177" i="1"/>
  <c r="L176" i="1"/>
  <c r="I262" i="1"/>
  <c r="K1676" i="1"/>
  <c r="K177" i="1"/>
  <c r="K175" i="1"/>
  <c r="I266" i="1"/>
  <c r="K261" i="1"/>
  <c r="K178" i="1"/>
  <c r="J175" i="1"/>
  <c r="J179" i="1"/>
  <c r="I175" i="1"/>
  <c r="I179" i="1"/>
  <c r="J268" i="1"/>
  <c r="J1675" i="1"/>
  <c r="I267" i="1"/>
  <c r="J182" i="1"/>
  <c r="J1674" i="1"/>
  <c r="K180" i="1"/>
  <c r="K265" i="1"/>
  <c r="K179" i="1"/>
  <c r="K268" i="1"/>
  <c r="K264" i="1"/>
  <c r="K176" i="1"/>
  <c r="K182" i="1"/>
  <c r="K1674" i="1"/>
  <c r="L179" i="1"/>
  <c r="L261" i="1"/>
  <c r="L175" i="1"/>
  <c r="L178" i="1"/>
  <c r="L264" i="1"/>
  <c r="K1677" i="1"/>
  <c r="L1677" i="1"/>
  <c r="J1676" i="1"/>
  <c r="J261" i="1"/>
  <c r="J264" i="1"/>
  <c r="J1672" i="1"/>
  <c r="I1673" i="1"/>
  <c r="J177" i="1"/>
  <c r="I263" i="1"/>
  <c r="J178" i="1"/>
  <c r="J267" i="1"/>
  <c r="K266" i="1"/>
  <c r="I180" i="1"/>
  <c r="I268" i="1"/>
  <c r="K263" i="1"/>
  <c r="I1672" i="1"/>
  <c r="L180" i="1"/>
  <c r="L177" i="1"/>
  <c r="L263" i="1"/>
  <c r="L262" i="1"/>
  <c r="L1675" i="1"/>
  <c r="L268" i="1"/>
  <c r="L1676" i="1"/>
  <c r="J265" i="1"/>
  <c r="J180" i="1"/>
  <c r="K267" i="1"/>
  <c r="K181" i="1"/>
  <c r="L181" i="1"/>
  <c r="N181" i="1"/>
  <c r="N1672" i="1"/>
  <c r="N265" i="1"/>
  <c r="N1677" i="1"/>
  <c r="K1675" i="1"/>
  <c r="A473" i="2"/>
  <c r="A622" i="33"/>
  <c r="A474" i="2" s="1"/>
  <c r="I182" i="1"/>
  <c r="K262" i="1"/>
  <c r="J262" i="1"/>
  <c r="N1674" i="1"/>
  <c r="L1674" i="1"/>
  <c r="L266" i="1"/>
  <c r="L182" i="1"/>
  <c r="J1673" i="1"/>
  <c r="J266" i="1"/>
  <c r="J181" i="1"/>
  <c r="I176" i="1"/>
  <c r="I1674" i="1"/>
  <c r="I264" i="1"/>
  <c r="I181" i="1"/>
  <c r="I178" i="1"/>
  <c r="J263" i="1"/>
  <c r="I1675" i="1"/>
  <c r="I265" i="1"/>
  <c r="I1676" i="1"/>
  <c r="O4" i="1"/>
  <c r="L267" i="1"/>
  <c r="L1672" i="1"/>
  <c r="L265" i="1"/>
  <c r="L1673" i="1"/>
  <c r="K1673" i="1"/>
  <c r="I261" i="1"/>
  <c r="K1672" i="1"/>
  <c r="J176" i="1"/>
  <c r="A185" i="2"/>
  <c r="A673" i="33"/>
  <c r="A186" i="2" s="1"/>
  <c r="N175" i="1"/>
  <c r="N268" i="1"/>
  <c r="N180" i="1"/>
  <c r="N266" i="1"/>
  <c r="N264" i="1"/>
  <c r="N176" i="1"/>
  <c r="N262" i="1"/>
  <c r="N177" i="1"/>
  <c r="N182" i="1"/>
  <c r="N1676" i="1"/>
  <c r="N179" i="1"/>
  <c r="N1673" i="1"/>
  <c r="N261" i="1"/>
  <c r="N178" i="1"/>
  <c r="N263" i="1"/>
  <c r="N1675" i="1"/>
  <c r="N267" i="1"/>
  <c r="A743" i="33"/>
  <c r="A177" i="2" s="1"/>
  <c r="A176" i="2"/>
  <c r="A86" i="2"/>
  <c r="A102" i="33"/>
  <c r="A87" i="2" s="1"/>
  <c r="A345" i="33"/>
  <c r="A545" i="33"/>
  <c r="A293" i="2"/>
  <c r="A182" i="33"/>
  <c r="A580" i="33"/>
  <c r="A456" i="2" s="1"/>
  <c r="A455" i="2"/>
  <c r="A132" i="33"/>
  <c r="A24" i="2" s="1"/>
  <c r="A23" i="2"/>
  <c r="I1677" i="1"/>
  <c r="O4542" i="1" l="1"/>
  <c r="O4540" i="1"/>
  <c r="O4543" i="1"/>
  <c r="O4550" i="1"/>
  <c r="O4554" i="1"/>
  <c r="O4544" i="1"/>
  <c r="O4546" i="1"/>
  <c r="O4555" i="1"/>
  <c r="O4548" i="1"/>
  <c r="O4553" i="1"/>
  <c r="O4547" i="1"/>
  <c r="O4551" i="1"/>
  <c r="O4545" i="1"/>
  <c r="O4541" i="1"/>
  <c r="O4552" i="1"/>
  <c r="O4549" i="1"/>
  <c r="O268" i="1"/>
  <c r="E3548" i="1"/>
  <c r="E3557" i="1" s="1"/>
  <c r="E3489" i="1"/>
  <c r="E3498" i="1" s="1"/>
  <c r="E3514" i="1" s="1"/>
  <c r="E3523" i="1" s="1"/>
  <c r="K1271" i="1"/>
  <c r="K1247" i="1"/>
  <c r="O1276" i="1"/>
  <c r="O1273" i="1"/>
  <c r="O1269" i="1"/>
  <c r="O1275" i="1"/>
  <c r="O1271" i="1"/>
  <c r="O1274" i="1"/>
  <c r="O1272" i="1"/>
  <c r="O1270" i="1"/>
  <c r="O1268" i="1"/>
  <c r="O1260" i="1"/>
  <c r="O1262" i="1"/>
  <c r="O1261" i="1"/>
  <c r="O1254" i="1"/>
  <c r="O1253" i="1"/>
  <c r="O1252" i="1"/>
  <c r="O1248" i="1"/>
  <c r="O1257" i="1"/>
  <c r="O1258" i="1"/>
  <c r="O1265" i="1"/>
  <c r="O1247" i="1"/>
  <c r="O1251" i="1"/>
  <c r="O1256" i="1"/>
  <c r="O1255" i="1"/>
  <c r="O1266" i="1"/>
  <c r="O1267" i="1"/>
  <c r="O1246" i="1"/>
  <c r="O1250" i="1"/>
  <c r="O1259" i="1"/>
  <c r="O1245" i="1"/>
  <c r="O1249" i="1"/>
  <c r="O1264" i="1"/>
  <c r="O1263" i="1"/>
  <c r="J1268" i="1"/>
  <c r="L1271" i="1"/>
  <c r="L1246" i="1"/>
  <c r="K1249" i="1"/>
  <c r="J1259" i="1"/>
  <c r="K1258" i="1"/>
  <c r="L1274" i="1"/>
  <c r="L1261" i="1"/>
  <c r="K1268" i="1"/>
  <c r="J1254" i="1"/>
  <c r="K1245" i="1"/>
  <c r="K1253" i="1"/>
  <c r="L1255" i="1"/>
  <c r="L1263" i="1"/>
  <c r="J1276" i="1"/>
  <c r="N1259" i="1"/>
  <c r="N1272" i="1"/>
  <c r="N1253" i="1"/>
  <c r="N1254" i="1"/>
  <c r="N1273" i="1"/>
  <c r="N1247" i="1"/>
  <c r="N1265" i="1"/>
  <c r="N1267" i="1"/>
  <c r="J1251" i="1"/>
  <c r="K1263" i="1"/>
  <c r="L1251" i="1"/>
  <c r="L1262" i="1"/>
  <c r="J1247" i="1"/>
  <c r="J1270" i="1"/>
  <c r="K1255" i="1"/>
  <c r="L1252" i="1"/>
  <c r="L1267" i="1"/>
  <c r="K1251" i="1"/>
  <c r="K1272" i="1"/>
  <c r="J1258" i="1"/>
  <c r="K1273" i="1"/>
  <c r="K1257" i="1"/>
  <c r="L1276" i="1"/>
  <c r="L1253" i="1"/>
  <c r="K1265" i="1"/>
  <c r="J1257" i="1"/>
  <c r="K1270" i="1"/>
  <c r="K1274" i="1"/>
  <c r="L1248" i="1"/>
  <c r="L1254" i="1"/>
  <c r="K1246" i="1"/>
  <c r="N1257" i="1"/>
  <c r="N1270" i="1"/>
  <c r="N1249" i="1"/>
  <c r="N1250" i="1"/>
  <c r="N1271" i="1"/>
  <c r="N1256" i="1"/>
  <c r="N1252" i="1"/>
  <c r="N1260" i="1"/>
  <c r="J1269" i="1"/>
  <c r="J1265" i="1"/>
  <c r="L1275" i="1"/>
  <c r="L1247" i="1"/>
  <c r="J1255" i="1"/>
  <c r="J1260" i="1"/>
  <c r="K1264" i="1"/>
  <c r="K1256" i="1"/>
  <c r="L1268" i="1"/>
  <c r="L1256" i="1"/>
  <c r="K1269" i="1"/>
  <c r="J1267" i="1"/>
  <c r="K1275" i="1"/>
  <c r="L1249" i="1"/>
  <c r="L1266" i="1"/>
  <c r="K1252" i="1"/>
  <c r="J1256" i="1"/>
  <c r="L1269" i="1"/>
  <c r="L1258" i="1"/>
  <c r="K1254" i="1"/>
  <c r="K1261" i="1"/>
  <c r="N1248" i="1"/>
  <c r="N1261" i="1"/>
  <c r="N1245" i="1"/>
  <c r="N1246" i="1"/>
  <c r="N1269" i="1"/>
  <c r="N1258" i="1"/>
  <c r="N1276" i="1"/>
  <c r="N1268" i="1"/>
  <c r="J1273" i="1"/>
  <c r="K1259" i="1"/>
  <c r="L1260" i="1"/>
  <c r="L1259" i="1"/>
  <c r="K1250" i="1"/>
  <c r="J1274" i="1"/>
  <c r="J1252" i="1"/>
  <c r="K1262" i="1"/>
  <c r="L1250" i="1"/>
  <c r="L1265" i="1"/>
  <c r="J1246" i="1"/>
  <c r="L1273" i="1"/>
  <c r="L1245" i="1"/>
  <c r="K1248" i="1"/>
  <c r="J1249" i="1"/>
  <c r="L1272" i="1"/>
  <c r="L1264" i="1"/>
  <c r="K1276" i="1"/>
  <c r="N1262" i="1"/>
  <c r="N1274" i="1"/>
  <c r="N1266" i="1"/>
  <c r="N1264" i="1"/>
  <c r="N1275" i="1"/>
  <c r="N1251" i="1"/>
  <c r="N1255" i="1"/>
  <c r="N1263" i="1"/>
  <c r="K1260" i="1"/>
  <c r="K1266" i="1"/>
  <c r="L1270" i="1"/>
  <c r="L1257" i="1"/>
  <c r="K1267" i="1"/>
  <c r="N1134" i="1"/>
  <c r="N1215" i="1"/>
  <c r="N1213" i="1"/>
  <c r="J1218" i="1"/>
  <c r="I1214" i="1"/>
  <c r="K1137" i="1"/>
  <c r="J1234" i="1"/>
  <c r="K1229" i="1"/>
  <c r="I1142" i="1"/>
  <c r="K1231" i="1"/>
  <c r="J1137" i="1"/>
  <c r="L1232" i="1"/>
  <c r="L1142" i="1"/>
  <c r="L1213" i="1"/>
  <c r="L1135" i="1"/>
  <c r="L1144" i="1"/>
  <c r="L1133" i="1"/>
  <c r="L1220" i="1"/>
  <c r="L1214" i="1"/>
  <c r="I1156" i="1"/>
  <c r="K1154" i="1"/>
  <c r="I1230" i="1"/>
  <c r="K1152" i="1"/>
  <c r="J1133" i="1"/>
  <c r="I1235" i="1"/>
  <c r="J1152" i="1"/>
  <c r="J1150" i="1"/>
  <c r="I1146" i="1"/>
  <c r="K1138" i="1"/>
  <c r="K1234" i="1"/>
  <c r="K1139" i="1"/>
  <c r="K1145" i="1"/>
  <c r="L1150" i="1"/>
  <c r="L1145" i="1"/>
  <c r="K1134" i="1"/>
  <c r="I1140" i="1"/>
  <c r="N1220" i="1"/>
  <c r="N1139" i="1"/>
  <c r="N1149" i="1"/>
  <c r="N1146" i="1"/>
  <c r="N1235" i="1"/>
  <c r="N1216" i="1"/>
  <c r="N1155" i="1"/>
  <c r="N1147" i="1"/>
  <c r="N1233" i="1"/>
  <c r="N1136" i="1"/>
  <c r="N1218" i="1"/>
  <c r="I1133" i="1"/>
  <c r="K1142" i="1"/>
  <c r="K1147" i="1"/>
  <c r="J1156" i="1"/>
  <c r="K1215" i="1"/>
  <c r="K1140" i="1"/>
  <c r="J1148" i="1"/>
  <c r="L1217" i="1"/>
  <c r="L1146" i="1"/>
  <c r="L1148" i="1"/>
  <c r="L1137" i="1"/>
  <c r="L1235" i="1"/>
  <c r="L1154" i="1"/>
  <c r="L1143" i="1"/>
  <c r="L1218" i="1"/>
  <c r="J1145" i="1"/>
  <c r="K1220" i="1"/>
  <c r="J1214" i="1"/>
  <c r="J1141" i="1"/>
  <c r="I1143" i="1"/>
  <c r="J1236" i="1"/>
  <c r="I1144" i="1"/>
  <c r="I1229" i="1"/>
  <c r="I1231" i="1"/>
  <c r="K1236" i="1"/>
  <c r="K1232" i="1"/>
  <c r="K1217" i="1"/>
  <c r="K1146" i="1"/>
  <c r="K1155" i="1"/>
  <c r="K1230" i="1"/>
  <c r="L1152" i="1"/>
  <c r="L1233" i="1"/>
  <c r="J1140" i="1"/>
  <c r="I1152" i="1"/>
  <c r="I1219" i="1"/>
  <c r="N1156" i="1"/>
  <c r="J1134" i="1"/>
  <c r="J1230" i="1"/>
  <c r="K1218" i="1"/>
  <c r="I1149" i="1"/>
  <c r="J1144" i="1"/>
  <c r="K1216" i="1"/>
  <c r="J1147" i="1"/>
  <c r="L1219" i="1"/>
  <c r="J1155" i="1"/>
  <c r="L1234" i="1"/>
  <c r="L1140" i="1"/>
  <c r="L1156" i="1"/>
  <c r="L1134" i="1"/>
  <c r="L1139" i="1"/>
  <c r="L1153" i="1"/>
  <c r="L1147" i="1"/>
  <c r="L1236" i="1"/>
  <c r="J1154" i="1"/>
  <c r="K1141" i="1"/>
  <c r="J1149" i="1"/>
  <c r="K1219" i="1"/>
  <c r="I1213" i="1"/>
  <c r="I1155" i="1"/>
  <c r="J1235" i="1"/>
  <c r="J1217" i="1"/>
  <c r="I1220" i="1"/>
  <c r="I1136" i="1"/>
  <c r="I1154" i="1"/>
  <c r="J1151" i="1"/>
  <c r="J1139" i="1"/>
  <c r="K1214" i="1"/>
  <c r="K1136" i="1"/>
  <c r="K1143" i="1"/>
  <c r="K1153" i="1"/>
  <c r="K1213" i="1"/>
  <c r="L1155" i="1"/>
  <c r="L1230" i="1"/>
  <c r="I1137" i="1"/>
  <c r="J1138" i="1"/>
  <c r="I1135" i="1"/>
  <c r="J1213" i="1"/>
  <c r="J1219" i="1"/>
  <c r="N1236" i="1"/>
  <c r="N1140" i="1"/>
  <c r="N1142" i="1"/>
  <c r="N1217" i="1"/>
  <c r="N1152" i="1"/>
  <c r="N1133" i="1"/>
  <c r="N1143" i="1"/>
  <c r="N1219" i="1"/>
  <c r="N1154" i="1"/>
  <c r="N1230" i="1"/>
  <c r="J1153" i="1"/>
  <c r="J1229" i="1"/>
  <c r="J1146" i="1"/>
  <c r="L1215" i="1"/>
  <c r="I1232" i="1"/>
  <c r="K1135" i="1"/>
  <c r="I1139" i="1"/>
  <c r="K1150" i="1"/>
  <c r="I1138" i="1"/>
  <c r="L1136" i="1"/>
  <c r="L1149" i="1"/>
  <c r="L1138" i="1"/>
  <c r="L1151" i="1"/>
  <c r="L1141" i="1"/>
  <c r="L1231" i="1"/>
  <c r="J1143" i="1"/>
  <c r="K1235" i="1"/>
  <c r="I1216" i="1"/>
  <c r="J1142" i="1"/>
  <c r="K1233" i="1"/>
  <c r="J1233" i="1"/>
  <c r="J1231" i="1"/>
  <c r="I1134" i="1"/>
  <c r="I1141" i="1"/>
  <c r="J1216" i="1"/>
  <c r="I1151" i="1"/>
  <c r="J1215" i="1"/>
  <c r="J1135" i="1"/>
  <c r="I1234" i="1"/>
  <c r="I1233" i="1"/>
  <c r="J1220" i="1"/>
  <c r="J1136" i="1"/>
  <c r="K1151" i="1"/>
  <c r="K1133" i="1"/>
  <c r="K1144" i="1"/>
  <c r="K1149" i="1"/>
  <c r="L1229" i="1"/>
  <c r="L1216" i="1"/>
  <c r="K1156" i="1"/>
  <c r="J1232" i="1"/>
  <c r="K1148" i="1"/>
  <c r="N1148" i="1"/>
  <c r="N1135" i="1"/>
  <c r="N1144" i="1"/>
  <c r="N1231" i="1"/>
  <c r="N1151" i="1"/>
  <c r="N1145" i="1"/>
  <c r="N1229" i="1"/>
  <c r="N1138" i="1"/>
  <c r="N1214" i="1"/>
  <c r="N1137" i="1"/>
  <c r="N1234" i="1"/>
  <c r="N1232" i="1"/>
  <c r="N1150" i="1"/>
  <c r="N1141" i="1"/>
  <c r="N1153" i="1"/>
  <c r="O1236" i="1"/>
  <c r="O1220" i="1"/>
  <c r="O1219" i="1"/>
  <c r="O1214" i="1"/>
  <c r="O1217" i="1"/>
  <c r="O1148" i="1"/>
  <c r="O1218" i="1"/>
  <c r="O1215" i="1"/>
  <c r="O1156" i="1"/>
  <c r="O1216" i="1"/>
  <c r="O1142" i="1"/>
  <c r="O1146" i="1"/>
  <c r="O1145" i="1"/>
  <c r="O1140" i="1"/>
  <c r="O1147" i="1"/>
  <c r="O1144" i="1"/>
  <c r="O1141" i="1"/>
  <c r="O1213" i="1"/>
  <c r="O1143" i="1"/>
  <c r="O1139" i="1"/>
  <c r="O1135" i="1"/>
  <c r="O1149" i="1"/>
  <c r="O1150" i="1"/>
  <c r="O1151" i="1"/>
  <c r="O1152" i="1"/>
  <c r="O1153" i="1"/>
  <c r="O1154" i="1"/>
  <c r="O1155" i="1"/>
  <c r="O1137" i="1"/>
  <c r="O1133" i="1"/>
  <c r="O1138" i="1"/>
  <c r="O1136" i="1"/>
  <c r="O1134" i="1"/>
  <c r="O1229" i="1"/>
  <c r="O1233" i="1"/>
  <c r="O1234" i="1"/>
  <c r="O1231" i="1"/>
  <c r="O1235" i="1"/>
  <c r="O1232" i="1"/>
  <c r="O1230" i="1"/>
  <c r="L3907" i="1"/>
  <c r="L3888" i="1"/>
  <c r="L3918" i="1"/>
  <c r="L3942" i="1"/>
  <c r="I3937" i="1"/>
  <c r="J3930" i="1"/>
  <c r="J3921" i="1"/>
  <c r="K3932" i="1"/>
  <c r="K3930" i="1"/>
  <c r="J3937" i="1"/>
  <c r="J3908" i="1"/>
  <c r="J3928" i="1"/>
  <c r="I3929" i="1"/>
  <c r="K3926" i="1"/>
  <c r="K3916" i="1"/>
  <c r="L3889" i="1"/>
  <c r="L3890" i="1"/>
  <c r="L3987" i="1"/>
  <c r="L3961" i="1"/>
  <c r="L3897" i="1"/>
  <c r="L3921" i="1"/>
  <c r="L3940" i="1"/>
  <c r="I3934" i="1"/>
  <c r="K3988" i="1"/>
  <c r="J3919" i="1"/>
  <c r="I3983" i="1"/>
  <c r="I3916" i="1"/>
  <c r="I3986" i="1"/>
  <c r="I3965" i="1"/>
  <c r="K3914" i="1"/>
  <c r="I3923" i="1"/>
  <c r="J3892" i="1"/>
  <c r="I3903" i="1"/>
  <c r="J3899" i="1"/>
  <c r="J3987" i="1"/>
  <c r="I3909" i="1"/>
  <c r="I3919" i="1"/>
  <c r="J3936" i="1"/>
  <c r="J3983" i="1"/>
  <c r="J3911" i="1"/>
  <c r="J3925" i="1"/>
  <c r="J3904" i="1"/>
  <c r="K3995" i="1"/>
  <c r="K3906" i="1"/>
  <c r="I3920" i="1"/>
  <c r="K3941" i="1"/>
  <c r="K3990" i="1"/>
  <c r="K3921" i="1"/>
  <c r="K3891" i="1"/>
  <c r="K3900" i="1"/>
  <c r="K3899" i="1"/>
  <c r="K3917" i="1"/>
  <c r="K3928" i="1"/>
  <c r="L3924" i="1"/>
  <c r="L3930" i="1"/>
  <c r="L3935" i="1"/>
  <c r="L3899" i="1"/>
  <c r="L3934" i="1"/>
  <c r="I3887" i="1"/>
  <c r="K3893" i="1"/>
  <c r="J3997" i="1"/>
  <c r="I3997" i="1"/>
  <c r="J3920" i="1"/>
  <c r="J3942" i="1"/>
  <c r="K3984" i="1"/>
  <c r="L3912" i="1"/>
  <c r="L3914" i="1"/>
  <c r="L3903" i="1"/>
  <c r="L3959" i="1"/>
  <c r="L3895" i="1"/>
  <c r="L3900" i="1"/>
  <c r="L3920" i="1"/>
  <c r="I3906" i="1"/>
  <c r="J3917" i="1"/>
  <c r="K3938" i="1"/>
  <c r="J3895" i="1"/>
  <c r="I3942" i="1"/>
  <c r="I3996" i="1"/>
  <c r="J3960" i="1"/>
  <c r="J3888" i="1"/>
  <c r="I3911" i="1"/>
  <c r="I3901" i="1"/>
  <c r="K3896" i="1"/>
  <c r="K3925" i="1"/>
  <c r="I3912" i="1"/>
  <c r="J3935" i="1"/>
  <c r="J3932" i="1"/>
  <c r="I3927" i="1"/>
  <c r="I3966" i="1"/>
  <c r="J3907" i="1"/>
  <c r="J3964" i="1"/>
  <c r="J3934" i="1"/>
  <c r="I3998" i="1"/>
  <c r="K3919" i="1"/>
  <c r="K3908" i="1"/>
  <c r="I3963" i="1"/>
  <c r="K3902" i="1"/>
  <c r="K3996" i="1"/>
  <c r="K3933" i="1"/>
  <c r="K3903" i="1"/>
  <c r="K3915" i="1"/>
  <c r="K3992" i="1"/>
  <c r="K3889" i="1"/>
  <c r="K3935" i="1"/>
  <c r="K3966" i="1"/>
  <c r="K3965" i="1"/>
  <c r="K3962" i="1"/>
  <c r="L3916" i="1"/>
  <c r="L3913" i="1"/>
  <c r="L3887" i="1"/>
  <c r="L3933" i="1"/>
  <c r="I3938" i="1"/>
  <c r="J3989" i="1"/>
  <c r="K3934" i="1"/>
  <c r="K3923" i="1"/>
  <c r="J3998" i="1"/>
  <c r="N3987" i="1"/>
  <c r="N3994" i="1"/>
  <c r="N3932" i="1"/>
  <c r="N3903" i="1"/>
  <c r="N3962" i="1"/>
  <c r="N3914" i="1"/>
  <c r="N3893" i="1"/>
  <c r="N3904" i="1"/>
  <c r="N3934" i="1"/>
  <c r="I3991" i="1"/>
  <c r="J3929" i="1"/>
  <c r="J3938" i="1"/>
  <c r="J3985" i="1"/>
  <c r="I3935" i="1"/>
  <c r="L3896" i="1"/>
  <c r="L3998" i="1"/>
  <c r="K3994" i="1"/>
  <c r="I3989" i="1"/>
  <c r="N3937" i="1"/>
  <c r="N3920" i="1"/>
  <c r="N3923" i="1"/>
  <c r="N3997" i="1"/>
  <c r="N3929" i="1"/>
  <c r="N3998" i="1"/>
  <c r="N3889" i="1"/>
  <c r="N3964" i="1"/>
  <c r="N3912" i="1"/>
  <c r="N3942" i="1"/>
  <c r="J3926" i="1"/>
  <c r="K3907" i="1"/>
  <c r="J3902" i="1"/>
  <c r="I3995" i="1"/>
  <c r="L3941" i="1"/>
  <c r="L3985" i="1"/>
  <c r="L3905" i="1"/>
  <c r="K3897" i="1"/>
  <c r="I3899" i="1"/>
  <c r="I3931" i="1"/>
  <c r="N3900" i="1"/>
  <c r="N3985" i="1"/>
  <c r="N3921" i="1"/>
  <c r="N3993" i="1"/>
  <c r="N3992" i="1"/>
  <c r="N3901" i="1"/>
  <c r="N3991" i="1"/>
  <c r="N3960" i="1"/>
  <c r="N3931" i="1"/>
  <c r="N3908" i="1"/>
  <c r="I3940" i="1"/>
  <c r="J3984" i="1"/>
  <c r="K3997" i="1"/>
  <c r="L3929" i="1"/>
  <c r="L3993" i="1"/>
  <c r="L3962" i="1"/>
  <c r="K3887" i="1"/>
  <c r="J3890" i="1"/>
  <c r="N3911" i="1"/>
  <c r="N3935" i="1"/>
  <c r="N3925" i="1"/>
  <c r="N3888" i="1"/>
  <c r="N3938" i="1"/>
  <c r="N3897" i="1"/>
  <c r="N3988" i="1"/>
  <c r="N3891" i="1"/>
  <c r="N3990" i="1"/>
  <c r="N3902" i="1"/>
  <c r="N3918" i="1"/>
  <c r="I3898" i="1"/>
  <c r="J3941" i="1"/>
  <c r="K3911" i="1"/>
  <c r="L3902" i="1"/>
  <c r="L3995" i="1"/>
  <c r="L3991" i="1"/>
  <c r="K3905" i="1"/>
  <c r="I3902" i="1"/>
  <c r="J3992" i="1"/>
  <c r="K3964" i="1"/>
  <c r="L3997" i="1"/>
  <c r="L3960" i="1"/>
  <c r="N3892" i="1"/>
  <c r="N3930" i="1"/>
  <c r="N3907" i="1"/>
  <c r="N3927" i="1"/>
  <c r="N3965" i="1"/>
  <c r="N3898" i="1"/>
  <c r="N3986" i="1"/>
  <c r="N3915" i="1"/>
  <c r="N3890" i="1"/>
  <c r="N3995" i="1"/>
  <c r="N3989" i="1"/>
  <c r="N3961" i="1"/>
  <c r="N3936" i="1"/>
  <c r="N3909" i="1"/>
  <c r="N3895" i="1"/>
  <c r="N3913" i="1"/>
  <c r="N3963" i="1"/>
  <c r="N3984" i="1"/>
  <c r="N3910" i="1"/>
  <c r="N3916" i="1"/>
  <c r="N3926" i="1"/>
  <c r="N3894" i="1"/>
  <c r="N3933" i="1"/>
  <c r="K3913" i="1"/>
  <c r="K3922" i="1"/>
  <c r="J3939" i="1"/>
  <c r="I3910" i="1"/>
  <c r="J3965" i="1"/>
  <c r="J3991" i="1"/>
  <c r="J3893" i="1"/>
  <c r="K3920" i="1"/>
  <c r="J3915" i="1"/>
  <c r="J3889" i="1"/>
  <c r="I3930" i="1"/>
  <c r="I3905" i="1"/>
  <c r="L3926" i="1"/>
  <c r="L3894" i="1"/>
  <c r="L3917" i="1"/>
  <c r="L3989" i="1"/>
  <c r="L3911" i="1"/>
  <c r="K3983" i="1"/>
  <c r="K3936" i="1"/>
  <c r="J3924" i="1"/>
  <c r="J3995" i="1"/>
  <c r="I3941" i="1"/>
  <c r="I3987" i="1"/>
  <c r="J3986" i="1"/>
  <c r="J3933" i="1"/>
  <c r="J3988" i="1"/>
  <c r="K3904" i="1"/>
  <c r="J3914" i="1"/>
  <c r="I3993" i="1"/>
  <c r="L3925" i="1"/>
  <c r="L3966" i="1"/>
  <c r="L3893" i="1"/>
  <c r="L3928" i="1"/>
  <c r="L3964" i="1"/>
  <c r="L3931" i="1"/>
  <c r="K3991" i="1"/>
  <c r="K3963" i="1"/>
  <c r="K3890" i="1"/>
  <c r="K3910" i="1"/>
  <c r="K3924" i="1"/>
  <c r="K3987" i="1"/>
  <c r="K3998" i="1"/>
  <c r="K3942" i="1"/>
  <c r="K3888" i="1"/>
  <c r="K3894" i="1"/>
  <c r="K3937" i="1"/>
  <c r="J3891" i="1"/>
  <c r="J3898" i="1"/>
  <c r="J3994" i="1"/>
  <c r="I3933" i="1"/>
  <c r="I3892" i="1"/>
  <c r="I3921" i="1"/>
  <c r="J3966" i="1"/>
  <c r="J3963" i="1"/>
  <c r="I3988" i="1"/>
  <c r="J3961" i="1"/>
  <c r="J3931" i="1"/>
  <c r="I3962" i="1"/>
  <c r="I3984" i="1"/>
  <c r="J3912" i="1"/>
  <c r="I3904" i="1"/>
  <c r="J3922" i="1"/>
  <c r="L3919" i="1"/>
  <c r="L3983" i="1"/>
  <c r="L3988" i="1"/>
  <c r="L3915" i="1"/>
  <c r="K3909" i="1"/>
  <c r="J3910" i="1"/>
  <c r="I3939" i="1"/>
  <c r="J3990" i="1"/>
  <c r="J3900" i="1"/>
  <c r="I3915" i="1"/>
  <c r="J3996" i="1"/>
  <c r="K3989" i="1"/>
  <c r="L3922" i="1"/>
  <c r="L3996" i="1"/>
  <c r="L3904" i="1"/>
  <c r="L3909" i="1"/>
  <c r="N3928" i="1"/>
  <c r="N3941" i="1"/>
  <c r="N3896" i="1"/>
  <c r="N3996" i="1"/>
  <c r="N3905" i="1"/>
  <c r="N3939" i="1"/>
  <c r="N3919" i="1"/>
  <c r="N3917" i="1"/>
  <c r="N3940" i="1"/>
  <c r="N3922" i="1"/>
  <c r="N3899" i="1"/>
  <c r="N3959" i="1"/>
  <c r="N3966" i="1"/>
  <c r="N3983" i="1"/>
  <c r="N3887" i="1"/>
  <c r="N3906" i="1"/>
  <c r="N3924" i="1"/>
  <c r="K3892" i="1"/>
  <c r="J3894" i="1"/>
  <c r="J3959" i="1"/>
  <c r="J3940" i="1"/>
  <c r="I3890" i="1"/>
  <c r="I3990" i="1"/>
  <c r="J3927" i="1"/>
  <c r="K3912" i="1"/>
  <c r="I3896" i="1"/>
  <c r="L3910" i="1"/>
  <c r="L3994" i="1"/>
  <c r="L3908" i="1"/>
  <c r="L3932" i="1"/>
  <c r="K3960" i="1"/>
  <c r="J3909" i="1"/>
  <c r="J3897" i="1"/>
  <c r="J3906" i="1"/>
  <c r="K3898" i="1"/>
  <c r="J3887" i="1"/>
  <c r="L3937" i="1"/>
  <c r="L3939" i="1"/>
  <c r="L3986" i="1"/>
  <c r="L3963" i="1"/>
  <c r="K3927" i="1"/>
  <c r="K3931" i="1"/>
  <c r="K3918" i="1"/>
  <c r="K3985" i="1"/>
  <c r="K3939" i="1"/>
  <c r="I3928" i="1"/>
  <c r="K3895" i="1"/>
  <c r="K3961" i="1"/>
  <c r="K3986" i="1"/>
  <c r="K3901" i="1"/>
  <c r="I3936" i="1"/>
  <c r="I3932" i="1"/>
  <c r="I3985" i="1"/>
  <c r="I3924" i="1"/>
  <c r="I3914" i="1"/>
  <c r="I3964" i="1"/>
  <c r="I3922" i="1"/>
  <c r="J3918" i="1"/>
  <c r="I3913" i="1"/>
  <c r="I3994" i="1"/>
  <c r="K3940" i="1"/>
  <c r="J3901" i="1"/>
  <c r="J3913" i="1"/>
  <c r="I3961" i="1"/>
  <c r="I3918" i="1"/>
  <c r="I3893" i="1"/>
  <c r="J3993" i="1"/>
  <c r="J3903" i="1"/>
  <c r="J3896" i="1"/>
  <c r="K3959" i="1"/>
  <c r="K3929" i="1"/>
  <c r="J3905" i="1"/>
  <c r="I3900" i="1"/>
  <c r="L3938" i="1"/>
  <c r="L3901" i="1"/>
  <c r="L3990" i="1"/>
  <c r="L3892" i="1"/>
  <c r="L3891" i="1"/>
  <c r="L3927" i="1"/>
  <c r="L3906" i="1"/>
  <c r="K3993" i="1"/>
  <c r="J3916" i="1"/>
  <c r="I3908" i="1"/>
  <c r="I3907" i="1"/>
  <c r="I3897" i="1"/>
  <c r="J3962" i="1"/>
  <c r="J3923" i="1"/>
  <c r="I3992" i="1"/>
  <c r="L3936" i="1"/>
  <c r="L3898" i="1"/>
  <c r="L3965" i="1"/>
  <c r="L3923" i="1"/>
  <c r="L3992" i="1"/>
  <c r="L3984" i="1"/>
  <c r="O3941" i="1"/>
  <c r="O3940" i="1"/>
  <c r="O3939" i="1"/>
  <c r="O3938" i="1"/>
  <c r="O3937" i="1"/>
  <c r="O3936" i="1"/>
  <c r="O3935" i="1"/>
  <c r="O3934" i="1"/>
  <c r="O3942" i="1"/>
  <c r="O3932" i="1"/>
  <c r="O3922" i="1"/>
  <c r="O3921" i="1"/>
  <c r="O3920" i="1"/>
  <c r="O3919" i="1"/>
  <c r="O3930" i="1"/>
  <c r="O3910" i="1"/>
  <c r="O3926" i="1"/>
  <c r="O3902" i="1"/>
  <c r="O3900" i="1"/>
  <c r="O3896" i="1"/>
  <c r="O3918" i="1"/>
  <c r="O3908" i="1"/>
  <c r="O3899" i="1"/>
  <c r="O3897" i="1"/>
  <c r="O3894" i="1"/>
  <c r="O3906" i="1"/>
  <c r="O3904" i="1"/>
  <c r="O3887" i="1"/>
  <c r="O3909" i="1"/>
  <c r="O3895" i="1"/>
  <c r="O3889" i="1"/>
  <c r="O3998" i="1"/>
  <c r="O3891" i="1"/>
  <c r="O3995" i="1"/>
  <c r="O3901" i="1"/>
  <c r="O3893" i="1"/>
  <c r="O3966" i="1"/>
  <c r="O3997" i="1"/>
  <c r="O3993" i="1"/>
  <c r="O3898" i="1"/>
  <c r="O3990" i="1"/>
  <c r="O3983" i="1"/>
  <c r="O3996" i="1"/>
  <c r="O3994" i="1"/>
  <c r="O3992" i="1"/>
  <c r="O3991" i="1"/>
  <c r="O3984" i="1"/>
  <c r="O3963" i="1"/>
  <c r="O3959" i="1"/>
  <c r="O3988" i="1"/>
  <c r="O3905" i="1"/>
  <c r="O3907" i="1"/>
  <c r="O3915" i="1"/>
  <c r="O3912" i="1"/>
  <c r="O3916" i="1"/>
  <c r="O3917" i="1"/>
  <c r="O3985" i="1"/>
  <c r="O3888" i="1"/>
  <c r="O3989" i="1"/>
  <c r="O3913" i="1"/>
  <c r="O3960" i="1"/>
  <c r="O3962" i="1"/>
  <c r="O3964" i="1"/>
  <c r="O3890" i="1"/>
  <c r="O3903" i="1"/>
  <c r="O3911" i="1"/>
  <c r="O3928" i="1"/>
  <c r="O3925" i="1"/>
  <c r="O3931" i="1"/>
  <c r="O3924" i="1"/>
  <c r="O3933" i="1"/>
  <c r="O3986" i="1"/>
  <c r="O3961" i="1"/>
  <c r="O3965" i="1"/>
  <c r="O3923" i="1"/>
  <c r="O3914" i="1"/>
  <c r="O3987" i="1"/>
  <c r="O3892" i="1"/>
  <c r="O3929" i="1"/>
  <c r="O3927" i="1"/>
  <c r="I2955" i="1"/>
  <c r="J2959" i="1"/>
  <c r="K2939" i="1"/>
  <c r="K2967" i="1"/>
  <c r="K2919" i="1"/>
  <c r="K2950" i="1"/>
  <c r="K2958" i="1"/>
  <c r="K2905" i="1"/>
  <c r="J2930" i="1"/>
  <c r="L2916" i="1"/>
  <c r="L2936" i="1"/>
  <c r="L2967" i="1"/>
  <c r="L2960" i="1"/>
  <c r="L2961" i="1"/>
  <c r="L2930" i="1"/>
  <c r="L2932" i="1"/>
  <c r="L2955" i="1"/>
  <c r="I2964" i="1"/>
  <c r="J2989" i="1"/>
  <c r="J2950" i="1"/>
  <c r="K2907" i="1"/>
  <c r="J2904" i="1"/>
  <c r="K2986" i="1"/>
  <c r="J2932" i="1"/>
  <c r="K2985" i="1"/>
  <c r="K2991" i="1"/>
  <c r="K2944" i="1"/>
  <c r="L2918" i="1"/>
  <c r="L2944" i="1"/>
  <c r="L2963" i="1"/>
  <c r="L2925" i="1"/>
  <c r="L2921" i="1"/>
  <c r="L2938" i="1"/>
  <c r="L2924" i="1"/>
  <c r="L2945" i="1"/>
  <c r="K2904" i="1"/>
  <c r="J2924" i="1"/>
  <c r="J2991" i="1"/>
  <c r="I2942" i="1"/>
  <c r="L2988" i="1"/>
  <c r="L2949" i="1"/>
  <c r="J2911" i="1"/>
  <c r="K2933" i="1"/>
  <c r="J2987" i="1"/>
  <c r="K2961" i="1"/>
  <c r="K2987" i="1"/>
  <c r="J2926" i="1"/>
  <c r="J2951" i="1"/>
  <c r="J2942" i="1"/>
  <c r="J2943" i="1"/>
  <c r="L2966" i="1"/>
  <c r="L2940" i="1"/>
  <c r="J2957" i="1"/>
  <c r="K2956" i="1"/>
  <c r="K2960" i="1"/>
  <c r="J2921" i="1"/>
  <c r="J2912" i="1"/>
  <c r="N2911" i="1"/>
  <c r="N2919" i="1"/>
  <c r="N2905" i="1"/>
  <c r="N2922" i="1"/>
  <c r="N2987" i="1"/>
  <c r="I2937" i="1"/>
  <c r="I2986" i="1"/>
  <c r="J2923" i="1"/>
  <c r="J2916" i="1"/>
  <c r="J2956" i="1"/>
  <c r="K2988" i="1"/>
  <c r="K2931" i="1"/>
  <c r="K2951" i="1"/>
  <c r="J2945" i="1"/>
  <c r="K2954" i="1"/>
  <c r="K2932" i="1"/>
  <c r="L2947" i="1"/>
  <c r="L2943" i="1"/>
  <c r="L2907" i="1"/>
  <c r="L2923" i="1"/>
  <c r="L2937" i="1"/>
  <c r="J2914" i="1"/>
  <c r="J2917" i="1"/>
  <c r="J2941" i="1"/>
  <c r="K2923" i="1"/>
  <c r="L2948" i="1"/>
  <c r="L2990" i="1"/>
  <c r="L2922" i="1"/>
  <c r="L2906" i="1"/>
  <c r="I2922" i="1"/>
  <c r="L2964" i="1"/>
  <c r="K2915" i="1"/>
  <c r="L2957" i="1"/>
  <c r="L2953" i="1"/>
  <c r="I2944" i="1"/>
  <c r="J2907" i="1"/>
  <c r="J2940" i="1"/>
  <c r="K2917" i="1"/>
  <c r="J2965" i="1"/>
  <c r="I2912" i="1"/>
  <c r="L2905" i="1"/>
  <c r="L2915" i="1"/>
  <c r="J2954" i="1"/>
  <c r="K2955" i="1"/>
  <c r="K2908" i="1"/>
  <c r="J2927" i="1"/>
  <c r="J2948" i="1"/>
  <c r="K2913" i="1"/>
  <c r="J2929" i="1"/>
  <c r="J2937" i="1"/>
  <c r="L2909" i="1"/>
  <c r="L2954" i="1"/>
  <c r="K2929" i="1"/>
  <c r="J2925" i="1"/>
  <c r="K2921" i="1"/>
  <c r="L2912" i="1"/>
  <c r="L2908" i="1"/>
  <c r="L2951" i="1"/>
  <c r="J2990" i="1"/>
  <c r="K2912" i="1"/>
  <c r="K2940" i="1"/>
  <c r="J2905" i="1"/>
  <c r="N2956" i="1"/>
  <c r="N2959" i="1"/>
  <c r="N2926" i="1"/>
  <c r="N2967" i="1"/>
  <c r="N2906" i="1"/>
  <c r="N2931" i="1"/>
  <c r="N2984" i="1"/>
  <c r="N2945" i="1"/>
  <c r="N2948" i="1"/>
  <c r="N2946" i="1"/>
  <c r="N2955" i="1"/>
  <c r="N2952" i="1"/>
  <c r="N2917" i="1"/>
  <c r="N2909" i="1"/>
  <c r="N2986" i="1"/>
  <c r="N2940" i="1"/>
  <c r="N2938" i="1"/>
  <c r="N2924" i="1"/>
  <c r="N2943" i="1"/>
  <c r="J2939" i="1"/>
  <c r="J2953" i="1"/>
  <c r="K2920" i="1"/>
  <c r="L2911" i="1"/>
  <c r="L2904" i="1"/>
  <c r="J2938" i="1"/>
  <c r="L2959" i="1"/>
  <c r="L2946" i="1"/>
  <c r="K2906" i="1"/>
  <c r="J2919" i="1"/>
  <c r="L2991" i="1"/>
  <c r="K2962" i="1"/>
  <c r="J2967" i="1"/>
  <c r="K2959" i="1"/>
  <c r="L2939" i="1"/>
  <c r="K2924" i="1"/>
  <c r="K2943" i="1"/>
  <c r="K2937" i="1"/>
  <c r="N2918" i="1"/>
  <c r="N2941" i="1"/>
  <c r="N2932" i="1"/>
  <c r="N2944" i="1"/>
  <c r="N2936" i="1"/>
  <c r="N2947" i="1"/>
  <c r="N2960" i="1"/>
  <c r="N2988" i="1"/>
  <c r="N2954" i="1"/>
  <c r="N2913" i="1"/>
  <c r="N2965" i="1"/>
  <c r="N2929" i="1"/>
  <c r="N2985" i="1"/>
  <c r="N2953" i="1"/>
  <c r="N2958" i="1"/>
  <c r="J2986" i="1"/>
  <c r="K2945" i="1"/>
  <c r="K2989" i="1"/>
  <c r="J2960" i="1"/>
  <c r="J2909" i="1"/>
  <c r="J2952" i="1"/>
  <c r="K2946" i="1"/>
  <c r="J2962" i="1"/>
  <c r="L2928" i="1"/>
  <c r="J2985" i="1"/>
  <c r="L2933" i="1"/>
  <c r="L2989" i="1"/>
  <c r="L2987" i="1"/>
  <c r="K2990" i="1"/>
  <c r="K2953" i="1"/>
  <c r="K2941" i="1"/>
  <c r="J2984" i="1"/>
  <c r="K2918" i="1"/>
  <c r="K2984" i="1"/>
  <c r="J2946" i="1"/>
  <c r="J2915" i="1"/>
  <c r="L2958" i="1"/>
  <c r="K2916" i="1"/>
  <c r="I2951" i="1"/>
  <c r="K2966" i="1"/>
  <c r="J2961" i="1"/>
  <c r="K2948" i="1"/>
  <c r="J2964" i="1"/>
  <c r="N2950" i="1"/>
  <c r="N2912" i="1"/>
  <c r="N2925" i="1"/>
  <c r="N2928" i="1"/>
  <c r="N2921" i="1"/>
  <c r="N2907" i="1"/>
  <c r="N2904" i="1"/>
  <c r="N2963" i="1"/>
  <c r="N2939" i="1"/>
  <c r="N2923" i="1"/>
  <c r="N2930" i="1"/>
  <c r="N2915" i="1"/>
  <c r="N2966" i="1"/>
  <c r="N2927" i="1"/>
  <c r="N2933" i="1"/>
  <c r="N2989" i="1"/>
  <c r="N2951" i="1"/>
  <c r="K2925" i="1"/>
  <c r="J2928" i="1"/>
  <c r="L2985" i="1"/>
  <c r="J2949" i="1"/>
  <c r="J2947" i="1"/>
  <c r="K2947" i="1"/>
  <c r="K2930" i="1"/>
  <c r="K2914" i="1"/>
  <c r="L2984" i="1"/>
  <c r="J2944" i="1"/>
  <c r="K2910" i="1"/>
  <c r="L2926" i="1"/>
  <c r="J2922" i="1"/>
  <c r="K2934" i="1"/>
  <c r="K2936" i="1"/>
  <c r="L2910" i="1"/>
  <c r="L2942" i="1"/>
  <c r="J2958" i="1"/>
  <c r="L2956" i="1"/>
  <c r="L2913" i="1"/>
  <c r="L2935" i="1"/>
  <c r="K2938" i="1"/>
  <c r="K2957" i="1"/>
  <c r="K2965" i="1"/>
  <c r="J2918" i="1"/>
  <c r="J2910" i="1"/>
  <c r="J2988" i="1"/>
  <c r="J2913" i="1"/>
  <c r="J2906" i="1"/>
  <c r="L2927" i="1"/>
  <c r="K2926" i="1"/>
  <c r="J2966" i="1"/>
  <c r="K2942" i="1"/>
  <c r="K2935" i="1"/>
  <c r="J2963" i="1"/>
  <c r="J2934" i="1"/>
  <c r="N2920" i="1"/>
  <c r="N2949" i="1"/>
  <c r="N2914" i="1"/>
  <c r="N2934" i="1"/>
  <c r="N2916" i="1"/>
  <c r="N2937" i="1"/>
  <c r="N2961" i="1"/>
  <c r="N2990" i="1"/>
  <c r="N2957" i="1"/>
  <c r="N2962" i="1"/>
  <c r="N2910" i="1"/>
  <c r="N2991" i="1"/>
  <c r="N2964" i="1"/>
  <c r="N2942" i="1"/>
  <c r="N2935" i="1"/>
  <c r="N2908" i="1"/>
  <c r="J2933" i="1"/>
  <c r="K2909" i="1"/>
  <c r="L2914" i="1"/>
  <c r="K2927" i="1"/>
  <c r="J2931" i="1"/>
  <c r="L2962" i="1"/>
  <c r="J2908" i="1"/>
  <c r="K2911" i="1"/>
  <c r="K2928" i="1"/>
  <c r="L2965" i="1"/>
  <c r="L2941" i="1"/>
  <c r="J2920" i="1"/>
  <c r="K2949" i="1"/>
  <c r="L2917" i="1"/>
  <c r="L2952" i="1"/>
  <c r="L2934" i="1"/>
  <c r="L2929" i="1"/>
  <c r="L2920" i="1"/>
  <c r="L2919" i="1"/>
  <c r="J2936" i="1"/>
  <c r="K2952" i="1"/>
  <c r="K2964" i="1"/>
  <c r="J2935" i="1"/>
  <c r="L2931" i="1"/>
  <c r="L2986" i="1"/>
  <c r="L2950" i="1"/>
  <c r="K2963" i="1"/>
  <c r="K2922" i="1"/>
  <c r="J2955" i="1"/>
  <c r="O2919" i="1"/>
  <c r="O2918" i="1"/>
  <c r="O2914" i="1"/>
  <c r="O2916" i="1"/>
  <c r="O2912" i="1"/>
  <c r="O2915" i="1"/>
  <c r="O2913" i="1"/>
  <c r="O2911" i="1"/>
  <c r="O2959" i="1"/>
  <c r="O2951" i="1"/>
  <c r="O2950" i="1"/>
  <c r="O2947" i="1"/>
  <c r="O2943" i="1"/>
  <c r="O2917" i="1"/>
  <c r="O2955" i="1"/>
  <c r="O2948" i="1"/>
  <c r="O2941" i="1"/>
  <c r="O2957" i="1"/>
  <c r="O2956" i="1"/>
  <c r="O2946" i="1"/>
  <c r="O2944" i="1"/>
  <c r="O2942" i="1"/>
  <c r="O2958" i="1"/>
  <c r="O2949" i="1"/>
  <c r="O2927" i="1"/>
  <c r="O2991" i="1"/>
  <c r="O2935" i="1"/>
  <c r="O2925" i="1"/>
  <c r="O2921" i="1"/>
  <c r="O2967" i="1"/>
  <c r="O2961" i="1"/>
  <c r="O2960" i="1"/>
  <c r="O2924" i="1"/>
  <c r="O2945" i="1"/>
  <c r="O2923" i="1"/>
  <c r="O2939" i="1"/>
  <c r="O2926" i="1"/>
  <c r="O2922" i="1"/>
  <c r="O2965" i="1"/>
  <c r="O2962" i="1"/>
  <c r="O2928" i="1"/>
  <c r="O2932" i="1"/>
  <c r="O2987" i="1"/>
  <c r="O2954" i="1"/>
  <c r="O2910" i="1"/>
  <c r="O2966" i="1"/>
  <c r="O2952" i="1"/>
  <c r="O2934" i="1"/>
  <c r="O2964" i="1"/>
  <c r="O2929" i="1"/>
  <c r="O2984" i="1"/>
  <c r="O2986" i="1"/>
  <c r="O2988" i="1"/>
  <c r="O2990" i="1"/>
  <c r="O2906" i="1"/>
  <c r="O2963" i="1"/>
  <c r="O2930" i="1"/>
  <c r="O2940" i="1"/>
  <c r="O2989" i="1"/>
  <c r="O2920" i="1"/>
  <c r="O2937" i="1"/>
  <c r="O2985" i="1"/>
  <c r="O2953" i="1"/>
  <c r="O2938" i="1"/>
  <c r="O2909" i="1"/>
  <c r="O2931" i="1"/>
  <c r="O2904" i="1"/>
  <c r="O2933" i="1"/>
  <c r="O2907" i="1"/>
  <c r="O2908" i="1"/>
  <c r="O2936" i="1"/>
  <c r="O2905" i="1"/>
  <c r="L933" i="1"/>
  <c r="J947" i="1"/>
  <c r="J955" i="1" s="1"/>
  <c r="I946" i="1"/>
  <c r="N946" i="1"/>
  <c r="N954" i="1" s="1"/>
  <c r="J949" i="1"/>
  <c r="J957" i="1" s="1"/>
  <c r="J950" i="1"/>
  <c r="J958" i="1" s="1"/>
  <c r="N933" i="1"/>
  <c r="L951" i="1"/>
  <c r="L959" i="1" s="1"/>
  <c r="K949" i="1"/>
  <c r="K957" i="1" s="1"/>
  <c r="N948" i="1"/>
  <c r="N956" i="1" s="1"/>
  <c r="K947" i="1"/>
  <c r="K955" i="1" s="1"/>
  <c r="J948" i="1"/>
  <c r="J956" i="1" s="1"/>
  <c r="L950" i="1"/>
  <c r="L958" i="1" s="1"/>
  <c r="N953" i="1"/>
  <c r="N961" i="1" s="1"/>
  <c r="N950" i="1"/>
  <c r="N958" i="1" s="1"/>
  <c r="K946" i="1"/>
  <c r="K954" i="1" s="1"/>
  <c r="L948" i="1"/>
  <c r="L956" i="1" s="1"/>
  <c r="K952" i="1"/>
  <c r="K960" i="1" s="1"/>
  <c r="L946" i="1"/>
  <c r="L954" i="1" s="1"/>
  <c r="K951" i="1"/>
  <c r="K959" i="1" s="1"/>
  <c r="J951" i="1"/>
  <c r="J959" i="1" s="1"/>
  <c r="J953" i="1"/>
  <c r="J961" i="1" s="1"/>
  <c r="N952" i="1"/>
  <c r="N960" i="1" s="1"/>
  <c r="N947" i="1"/>
  <c r="N955" i="1" s="1"/>
  <c r="J946" i="1"/>
  <c r="J954" i="1" s="1"/>
  <c r="O950" i="1"/>
  <c r="O958" i="1" s="1"/>
  <c r="O947" i="1"/>
  <c r="O955" i="1" s="1"/>
  <c r="O952" i="1"/>
  <c r="O960" i="1" s="1"/>
  <c r="O951" i="1"/>
  <c r="O959" i="1" s="1"/>
  <c r="O953" i="1"/>
  <c r="O961" i="1" s="1"/>
  <c r="O946" i="1"/>
  <c r="O954" i="1" s="1"/>
  <c r="O948" i="1"/>
  <c r="O956" i="1" s="1"/>
  <c r="O949" i="1"/>
  <c r="O957" i="1" s="1"/>
  <c r="K953" i="1"/>
  <c r="K961" i="1" s="1"/>
  <c r="J952" i="1"/>
  <c r="J960" i="1" s="1"/>
  <c r="I950" i="1"/>
  <c r="K950" i="1"/>
  <c r="K958" i="1" s="1"/>
  <c r="N951" i="1"/>
  <c r="N959" i="1" s="1"/>
  <c r="N949" i="1"/>
  <c r="N957" i="1" s="1"/>
  <c r="L947" i="1"/>
  <c r="L955" i="1" s="1"/>
  <c r="L952" i="1"/>
  <c r="L960" i="1" s="1"/>
  <c r="K948" i="1"/>
  <c r="K956" i="1" s="1"/>
  <c r="L949" i="1"/>
  <c r="L957" i="1" s="1"/>
  <c r="L953" i="1"/>
  <c r="L961" i="1" s="1"/>
  <c r="N934" i="1"/>
  <c r="K935" i="1"/>
  <c r="J929" i="1"/>
  <c r="L931" i="1"/>
  <c r="L930" i="1"/>
  <c r="K932" i="1"/>
  <c r="I934" i="1"/>
  <c r="J934" i="1"/>
  <c r="I930" i="1"/>
  <c r="N930" i="1"/>
  <c r="N929" i="1"/>
  <c r="K929" i="1"/>
  <c r="L929" i="1"/>
  <c r="J932" i="1"/>
  <c r="I929" i="1"/>
  <c r="J936" i="1"/>
  <c r="L935" i="1"/>
  <c r="L934" i="1"/>
  <c r="J930" i="1"/>
  <c r="I933" i="1"/>
  <c r="N936" i="1"/>
  <c r="N935" i="1"/>
  <c r="J933" i="1"/>
  <c r="I932" i="1"/>
  <c r="L932" i="1"/>
  <c r="J935" i="1"/>
  <c r="K930" i="1"/>
  <c r="L936" i="1"/>
  <c r="I931" i="1"/>
  <c r="N932" i="1"/>
  <c r="N931" i="1"/>
  <c r="K936" i="1"/>
  <c r="I935" i="1"/>
  <c r="K934" i="1"/>
  <c r="K931" i="1"/>
  <c r="K933" i="1"/>
  <c r="J931" i="1"/>
  <c r="I936" i="1"/>
  <c r="J2486" i="1"/>
  <c r="O933" i="1"/>
  <c r="O936" i="1"/>
  <c r="O929" i="1"/>
  <c r="O932" i="1"/>
  <c r="O934" i="1"/>
  <c r="O930" i="1"/>
  <c r="O931" i="1"/>
  <c r="O935" i="1"/>
  <c r="I2496" i="1"/>
  <c r="N2495" i="1"/>
  <c r="N2492" i="1"/>
  <c r="L2497" i="1"/>
  <c r="I2490" i="1"/>
  <c r="I2488" i="1"/>
  <c r="K2492" i="1"/>
  <c r="L2491" i="1"/>
  <c r="I2495" i="1"/>
  <c r="N2488" i="1"/>
  <c r="N2497" i="1"/>
  <c r="N2500" i="1"/>
  <c r="J2498" i="1"/>
  <c r="K2488" i="1"/>
  <c r="L2501" i="1"/>
  <c r="L2490" i="1"/>
  <c r="K2497" i="1"/>
  <c r="J2499" i="1"/>
  <c r="K2490" i="1"/>
  <c r="K2495" i="1"/>
  <c r="N2490" i="1"/>
  <c r="N2498" i="1"/>
  <c r="J2500" i="1"/>
  <c r="L2488" i="1"/>
  <c r="J2501" i="1"/>
  <c r="L2499" i="1"/>
  <c r="K2500" i="1"/>
  <c r="J2490" i="1"/>
  <c r="I2497" i="1"/>
  <c r="K2501" i="1"/>
  <c r="I2498" i="1"/>
  <c r="J2493" i="1"/>
  <c r="L2498" i="1"/>
  <c r="J2495" i="1"/>
  <c r="K2491" i="1"/>
  <c r="K2499" i="1"/>
  <c r="J2487" i="1"/>
  <c r="K2489" i="1"/>
  <c r="J2497" i="1"/>
  <c r="N2494" i="1"/>
  <c r="N2491" i="1"/>
  <c r="L2496" i="1"/>
  <c r="J2492" i="1"/>
  <c r="J2491" i="1"/>
  <c r="L2495" i="1"/>
  <c r="I2501" i="1"/>
  <c r="L2492" i="1"/>
  <c r="I2489" i="1"/>
  <c r="K2486" i="1"/>
  <c r="N2487" i="1"/>
  <c r="N2493" i="1"/>
  <c r="K2493" i="1"/>
  <c r="J2496" i="1"/>
  <c r="J2488" i="1"/>
  <c r="L2493" i="1"/>
  <c r="J2494" i="1"/>
  <c r="N2489" i="1"/>
  <c r="N2499" i="1"/>
  <c r="N2486" i="1"/>
  <c r="N2496" i="1"/>
  <c r="N2501" i="1"/>
  <c r="K2496" i="1"/>
  <c r="K2487" i="1"/>
  <c r="L2486" i="1"/>
  <c r="L2487" i="1"/>
  <c r="I2492" i="1"/>
  <c r="L2500" i="1"/>
  <c r="I2494" i="1"/>
  <c r="J2489" i="1"/>
  <c r="L2489" i="1"/>
  <c r="I2487" i="1"/>
  <c r="L2494" i="1"/>
  <c r="K2498" i="1"/>
  <c r="K2494" i="1"/>
  <c r="O2500" i="1"/>
  <c r="O2499" i="1"/>
  <c r="O2498" i="1"/>
  <c r="O2497" i="1"/>
  <c r="O2496" i="1"/>
  <c r="O2495" i="1"/>
  <c r="O2494" i="1"/>
  <c r="O2501" i="1"/>
  <c r="O2493" i="1"/>
  <c r="O2489" i="1"/>
  <c r="O2492" i="1"/>
  <c r="O2488" i="1"/>
  <c r="O2490" i="1"/>
  <c r="O2491" i="1"/>
  <c r="O2487" i="1"/>
  <c r="O2486" i="1"/>
  <c r="J1200" i="1"/>
  <c r="J1244" i="1"/>
  <c r="L1227" i="1"/>
  <c r="O21" i="1"/>
  <c r="O1673" i="1"/>
  <c r="O265" i="1"/>
  <c r="O179" i="1"/>
  <c r="P4" i="1"/>
  <c r="O261" i="1"/>
  <c r="O1676" i="1"/>
  <c r="O1674" i="1"/>
  <c r="O176" i="1"/>
  <c r="O180" i="1"/>
  <c r="O175" i="1"/>
  <c r="O1672" i="1"/>
  <c r="O266" i="1"/>
  <c r="O182" i="1"/>
  <c r="O177" i="1"/>
  <c r="O264" i="1"/>
  <c r="O263" i="1"/>
  <c r="O1677" i="1"/>
  <c r="O178" i="1"/>
  <c r="O662" i="1"/>
  <c r="O262" i="1"/>
  <c r="O1675" i="1"/>
  <c r="O181" i="1"/>
  <c r="O267" i="1"/>
  <c r="L1521" i="1"/>
  <c r="K8" i="1"/>
  <c r="K645" i="1"/>
  <c r="K1160" i="1"/>
  <c r="J1196" i="1"/>
  <c r="K1190" i="1"/>
  <c r="L20" i="1"/>
  <c r="O10" i="1"/>
  <c r="L45" i="1"/>
  <c r="N1157" i="1"/>
  <c r="K1193" i="1"/>
  <c r="J652" i="1"/>
  <c r="K1489" i="1"/>
  <c r="I1715" i="1"/>
  <c r="K1172" i="1"/>
  <c r="I667" i="1"/>
  <c r="I1182" i="1"/>
  <c r="I700" i="1"/>
  <c r="L62" i="1"/>
  <c r="I1172" i="1"/>
  <c r="I8" i="1"/>
  <c r="I1638" i="1"/>
  <c r="M1677" i="1"/>
  <c r="M1672" i="1"/>
  <c r="M266" i="1"/>
  <c r="M1675" i="1"/>
  <c r="M179" i="1"/>
  <c r="M176" i="1"/>
  <c r="M181" i="1"/>
  <c r="M268" i="1"/>
  <c r="M1676" i="1"/>
  <c r="O689" i="1"/>
  <c r="O687" i="1"/>
  <c r="K691" i="1"/>
  <c r="L699" i="1"/>
  <c r="K687" i="1"/>
  <c r="I696" i="1"/>
  <c r="N4405" i="1"/>
  <c r="K1177" i="1"/>
  <c r="L652" i="1"/>
  <c r="L1157" i="1"/>
  <c r="K1240" i="1"/>
  <c r="J656" i="1"/>
  <c r="L1184" i="1"/>
  <c r="K11" i="1"/>
  <c r="J1168" i="1"/>
  <c r="L1055" i="1"/>
  <c r="O645" i="1"/>
  <c r="J1174" i="1"/>
  <c r="I994" i="1"/>
  <c r="K120" i="1"/>
  <c r="O695" i="1"/>
  <c r="N693" i="1"/>
  <c r="J699" i="1"/>
  <c r="M178" i="1"/>
  <c r="J688" i="1"/>
  <c r="L4484" i="1"/>
  <c r="K4487" i="1"/>
  <c r="L1053" i="1"/>
  <c r="O3701" i="1"/>
  <c r="K4403" i="1"/>
  <c r="K646" i="1"/>
  <c r="J1243" i="1"/>
  <c r="K1222" i="1"/>
  <c r="I1165" i="1"/>
  <c r="K1189" i="1"/>
  <c r="L655" i="1"/>
  <c r="I1222" i="1"/>
  <c r="K1200" i="1"/>
  <c r="O1189" i="1"/>
  <c r="N1240" i="1"/>
  <c r="J4493" i="1"/>
  <c r="O1178" i="1"/>
  <c r="L1616" i="1"/>
  <c r="K1726" i="1"/>
  <c r="I1491" i="1"/>
  <c r="J1714" i="1"/>
  <c r="F729" i="33" s="1"/>
  <c r="O693" i="1"/>
  <c r="O702" i="1"/>
  <c r="N699" i="1"/>
  <c r="N689" i="1"/>
  <c r="I699" i="1"/>
  <c r="L687" i="1"/>
  <c r="K688" i="1"/>
  <c r="O701" i="1"/>
  <c r="I1203" i="1"/>
  <c r="O1053" i="1"/>
  <c r="L644" i="1"/>
  <c r="I1241" i="1"/>
  <c r="J25" i="1"/>
  <c r="K1055" i="1"/>
  <c r="N4491" i="1"/>
  <c r="N1199" i="1"/>
  <c r="J1194" i="1"/>
  <c r="O4494" i="1"/>
  <c r="L691" i="1"/>
  <c r="K692" i="1"/>
  <c r="K1188" i="1"/>
  <c r="N1059" i="1"/>
  <c r="K655" i="1"/>
  <c r="I1176" i="1"/>
  <c r="O18" i="1"/>
  <c r="O1243" i="1"/>
  <c r="J1161" i="1"/>
  <c r="L1059" i="1"/>
  <c r="K658" i="1"/>
  <c r="J10" i="1"/>
  <c r="K4495" i="1"/>
  <c r="K659" i="1"/>
  <c r="J1197" i="1"/>
  <c r="L4490" i="1"/>
  <c r="K1227" i="1"/>
  <c r="K3696" i="1"/>
  <c r="L656" i="1"/>
  <c r="I664" i="1"/>
  <c r="J644" i="1"/>
  <c r="O1202" i="1"/>
  <c r="I1193" i="1"/>
  <c r="I19" i="1"/>
  <c r="L1201" i="1"/>
  <c r="J107" i="1"/>
  <c r="F597" i="33" s="1"/>
  <c r="L700" i="1"/>
  <c r="L702" i="1"/>
  <c r="I695" i="1"/>
  <c r="K690" i="1"/>
  <c r="J687" i="1"/>
  <c r="J698" i="1"/>
  <c r="L693" i="1"/>
  <c r="I702" i="1"/>
  <c r="L690" i="1"/>
  <c r="I690" i="1"/>
  <c r="J701" i="1"/>
  <c r="K700" i="1"/>
  <c r="L689" i="1"/>
  <c r="N701" i="1"/>
  <c r="N691" i="1"/>
  <c r="K695" i="1"/>
  <c r="J690" i="1"/>
  <c r="J697" i="1"/>
  <c r="I701" i="1"/>
  <c r="K696" i="1"/>
  <c r="I693" i="1"/>
  <c r="I689" i="1"/>
  <c r="I692" i="1"/>
  <c r="K693" i="1"/>
  <c r="K694" i="1"/>
  <c r="K697" i="1"/>
  <c r="L695" i="1"/>
  <c r="J693" i="1"/>
  <c r="J696" i="1"/>
  <c r="N702" i="1"/>
  <c r="I691" i="1"/>
  <c r="J689" i="1"/>
  <c r="N697" i="1"/>
  <c r="N698" i="1"/>
  <c r="N688" i="1"/>
  <c r="N694" i="1"/>
  <c r="K699" i="1"/>
  <c r="J692" i="1"/>
  <c r="L698" i="1"/>
  <c r="L688" i="1"/>
  <c r="N700" i="1"/>
  <c r="J694" i="1"/>
  <c r="N687" i="1"/>
  <c r="O699" i="1"/>
  <c r="O694" i="1"/>
  <c r="O700" i="1"/>
  <c r="O691" i="1"/>
  <c r="O698" i="1"/>
  <c r="L101" i="1"/>
  <c r="H591" i="33" s="1"/>
  <c r="K1640" i="1"/>
  <c r="K142" i="1"/>
  <c r="K128" i="1"/>
  <c r="I67" i="1"/>
  <c r="L1627" i="1"/>
  <c r="J1627" i="1"/>
  <c r="K109" i="1"/>
  <c r="L129" i="1"/>
  <c r="I1499" i="1"/>
  <c r="L995" i="1"/>
  <c r="I1692" i="1"/>
  <c r="L1630" i="1"/>
  <c r="L1487" i="1"/>
  <c r="O1163" i="1"/>
  <c r="N1200" i="1"/>
  <c r="J99" i="1"/>
  <c r="F589" i="33" s="1"/>
  <c r="N1197" i="1"/>
  <c r="J1201" i="1"/>
  <c r="K1173" i="1"/>
  <c r="O1238" i="1"/>
  <c r="O1175" i="1"/>
  <c r="O651" i="1"/>
  <c r="N659" i="1"/>
  <c r="N4481" i="1"/>
  <c r="L4485" i="1"/>
  <c r="J14" i="1"/>
  <c r="L4482" i="1"/>
  <c r="L1163" i="1"/>
  <c r="J115" i="1"/>
  <c r="I1056" i="1"/>
  <c r="I10" i="1"/>
  <c r="L660" i="1"/>
  <c r="L666" i="1"/>
  <c r="J1192" i="1"/>
  <c r="J4484" i="1"/>
  <c r="I646" i="1"/>
  <c r="K660" i="1"/>
  <c r="I649" i="1"/>
  <c r="I4407" i="1"/>
  <c r="L3701" i="1"/>
  <c r="I658" i="1"/>
  <c r="K1161" i="1"/>
  <c r="K1224" i="1"/>
  <c r="K10" i="1"/>
  <c r="L4404" i="1"/>
  <c r="K1186" i="1"/>
  <c r="I15" i="1"/>
  <c r="J647" i="1"/>
  <c r="K654" i="1"/>
  <c r="J1170" i="1"/>
  <c r="L1200" i="1"/>
  <c r="J1175" i="1"/>
  <c r="J1163" i="1"/>
  <c r="L1182" i="1"/>
  <c r="J1203" i="1"/>
  <c r="O4483" i="1"/>
  <c r="O1228" i="1"/>
  <c r="N1188" i="1"/>
  <c r="J4408" i="1"/>
  <c r="J657" i="1"/>
  <c r="K1166" i="1"/>
  <c r="I694" i="1"/>
  <c r="I698" i="1"/>
  <c r="K702" i="1"/>
  <c r="L692" i="1"/>
  <c r="L696" i="1"/>
  <c r="K698" i="1"/>
  <c r="J702" i="1"/>
  <c r="J691" i="1"/>
  <c r="L701" i="1"/>
  <c r="K701" i="1"/>
  <c r="N695" i="1"/>
  <c r="N692" i="1"/>
  <c r="N690" i="1"/>
  <c r="O690" i="1"/>
  <c r="O688" i="1"/>
  <c r="O697" i="1"/>
  <c r="O692" i="1"/>
  <c r="K1679" i="1"/>
  <c r="K996" i="1"/>
  <c r="I117" i="1"/>
  <c r="I1480" i="1"/>
  <c r="I1636" i="1"/>
  <c r="J1725" i="1"/>
  <c r="K1644" i="1"/>
  <c r="L990" i="1"/>
  <c r="J1515" i="1"/>
  <c r="J117" i="1"/>
  <c r="I1485" i="1"/>
  <c r="K75" i="1"/>
  <c r="O4485" i="1"/>
  <c r="L1198" i="1"/>
  <c r="L664" i="1"/>
  <c r="J651" i="1"/>
  <c r="O657" i="1"/>
  <c r="N666" i="1"/>
  <c r="J648" i="1"/>
  <c r="I1194" i="1"/>
  <c r="J1190" i="1"/>
  <c r="K1228" i="1"/>
  <c r="N1223" i="1"/>
  <c r="I1178" i="1"/>
  <c r="K1168" i="1"/>
  <c r="K1060" i="1"/>
  <c r="L4403" i="1"/>
  <c r="L4407" i="1"/>
  <c r="I1058" i="1"/>
  <c r="J1157" i="1"/>
  <c r="L1176" i="1"/>
  <c r="L1185" i="1"/>
  <c r="I1201" i="1"/>
  <c r="K4496" i="1"/>
  <c r="K15" i="1"/>
  <c r="J655" i="1"/>
  <c r="L1178" i="1"/>
  <c r="J1179" i="1"/>
  <c r="L4492" i="1"/>
  <c r="J661" i="1"/>
  <c r="O4406" i="1"/>
  <c r="O1160" i="1"/>
  <c r="N1243" i="1"/>
  <c r="K650" i="1"/>
  <c r="N4408" i="1"/>
  <c r="I688" i="1"/>
  <c r="J1633" i="1"/>
  <c r="L1638" i="1"/>
  <c r="I82" i="1"/>
  <c r="L1506" i="1"/>
  <c r="K1680" i="1"/>
  <c r="O696" i="1"/>
  <c r="N696" i="1"/>
  <c r="K689" i="1"/>
  <c r="J695" i="1"/>
  <c r="L697" i="1"/>
  <c r="L694" i="1"/>
  <c r="J700" i="1"/>
  <c r="M180" i="1"/>
  <c r="M182" i="1"/>
  <c r="M1674" i="1"/>
  <c r="M262" i="1"/>
  <c r="M263" i="1"/>
  <c r="M261" i="1"/>
  <c r="M1673" i="1"/>
  <c r="M265" i="1"/>
  <c r="M267" i="1"/>
  <c r="M177" i="1"/>
  <c r="M264" i="1"/>
  <c r="M175" i="1"/>
  <c r="A546" i="33"/>
  <c r="A294" i="2"/>
  <c r="O4001" i="1" s="1"/>
  <c r="L1238" i="1"/>
  <c r="L1057" i="1"/>
  <c r="I1198" i="1"/>
  <c r="K1204" i="1"/>
  <c r="I1060" i="1"/>
  <c r="J1241" i="1"/>
  <c r="K1163" i="1"/>
  <c r="I4495" i="1"/>
  <c r="N4404" i="1"/>
  <c r="N1058" i="1"/>
  <c r="O1244" i="1"/>
  <c r="O3702" i="1"/>
  <c r="O3696" i="1"/>
  <c r="O4490" i="1"/>
  <c r="O11" i="1"/>
  <c r="O1182" i="1"/>
  <c r="N21" i="1"/>
  <c r="J1224" i="1"/>
  <c r="K661" i="1"/>
  <c r="K665" i="1"/>
  <c r="L1183" i="1"/>
  <c r="I665" i="1"/>
  <c r="J4494" i="1"/>
  <c r="J23" i="1"/>
  <c r="K1162" i="1"/>
  <c r="I1225" i="1"/>
  <c r="J3695" i="1"/>
  <c r="J1173" i="1"/>
  <c r="J1195" i="1"/>
  <c r="L4491" i="1"/>
  <c r="I1166" i="1"/>
  <c r="K649" i="1"/>
  <c r="J665" i="1"/>
  <c r="I4402" i="1"/>
  <c r="J1242" i="1"/>
  <c r="K648" i="1"/>
  <c r="K4488" i="1"/>
  <c r="K1164" i="1"/>
  <c r="K657" i="1"/>
  <c r="J1056" i="1"/>
  <c r="L645" i="1"/>
  <c r="L4408" i="1"/>
  <c r="I1179" i="1"/>
  <c r="I4487" i="1"/>
  <c r="J1188" i="1"/>
  <c r="J1202" i="1"/>
  <c r="K1056" i="1"/>
  <c r="I9" i="1"/>
  <c r="J4490" i="1"/>
  <c r="I1161" i="1"/>
  <c r="N1180" i="1"/>
  <c r="J666" i="1"/>
  <c r="J18" i="1"/>
  <c r="J3698" i="1"/>
  <c r="J1160" i="1"/>
  <c r="L9" i="1"/>
  <c r="J653" i="1"/>
  <c r="N14" i="1"/>
  <c r="O1161" i="1"/>
  <c r="O1177" i="1"/>
  <c r="O3697" i="1"/>
  <c r="O4481" i="1"/>
  <c r="O660" i="1"/>
  <c r="I3699" i="1"/>
  <c r="J1191" i="1"/>
  <c r="N1189" i="1"/>
  <c r="K25" i="1"/>
  <c r="K663" i="1"/>
  <c r="J1237" i="1"/>
  <c r="K1238" i="1"/>
  <c r="L4486" i="1"/>
  <c r="O1057" i="1"/>
  <c r="O9" i="1"/>
  <c r="O666" i="1"/>
  <c r="L658" i="1"/>
  <c r="I648" i="1"/>
  <c r="N4493" i="1"/>
  <c r="N3701" i="1"/>
  <c r="N1228" i="1"/>
  <c r="L1199" i="1"/>
  <c r="L4402" i="1"/>
  <c r="O4405" i="1"/>
  <c r="O665" i="1"/>
  <c r="O1198" i="1"/>
  <c r="I25" i="1"/>
  <c r="K4492" i="1"/>
  <c r="I3697" i="1"/>
  <c r="N652" i="1"/>
  <c r="O1225" i="1"/>
  <c r="O3699" i="1"/>
  <c r="N1227" i="1"/>
  <c r="J658" i="1"/>
  <c r="K4489" i="1"/>
  <c r="L4483" i="1"/>
  <c r="K1159" i="1"/>
  <c r="J1193" i="1"/>
  <c r="N3696" i="1"/>
  <c r="O654" i="1"/>
  <c r="O653" i="1"/>
  <c r="O1226" i="1"/>
  <c r="O4489" i="1"/>
  <c r="O1166" i="1"/>
  <c r="I4494" i="1"/>
  <c r="I663" i="1"/>
  <c r="J1167" i="1"/>
  <c r="L1172" i="1"/>
  <c r="I1200" i="1"/>
  <c r="K667" i="1"/>
  <c r="K4405" i="1"/>
  <c r="J4404" i="1"/>
  <c r="I1157" i="1"/>
  <c r="K1221" i="1"/>
  <c r="J659" i="1"/>
  <c r="L23" i="1"/>
  <c r="L13" i="1"/>
  <c r="L1186" i="1"/>
  <c r="L1054" i="1"/>
  <c r="J22" i="1"/>
  <c r="K1174" i="1"/>
  <c r="K18" i="1"/>
  <c r="I1053" i="1"/>
  <c r="K4484" i="1"/>
  <c r="I14" i="1"/>
  <c r="L4488" i="1"/>
  <c r="L4487" i="1"/>
  <c r="L11" i="1"/>
  <c r="J663" i="1"/>
  <c r="L4493" i="1"/>
  <c r="L1226" i="1"/>
  <c r="K4408" i="1"/>
  <c r="K1180" i="1"/>
  <c r="K3699" i="1"/>
  <c r="I1227" i="1"/>
  <c r="K3695" i="1"/>
  <c r="I1180" i="1"/>
  <c r="J660" i="1"/>
  <c r="J1166" i="1"/>
  <c r="L1058" i="1"/>
  <c r="J4489" i="1"/>
  <c r="I659" i="1"/>
  <c r="L1056" i="1"/>
  <c r="K1057" i="1"/>
  <c r="K1058" i="1"/>
  <c r="I1187" i="1"/>
  <c r="J1184" i="1"/>
  <c r="J4403" i="1"/>
  <c r="K1059" i="1"/>
  <c r="N653" i="1"/>
  <c r="J1185" i="1"/>
  <c r="L1194" i="1"/>
  <c r="L12" i="1"/>
  <c r="J646" i="1"/>
  <c r="J4495" i="1"/>
  <c r="L1203" i="1"/>
  <c r="J1055" i="1"/>
  <c r="N1054" i="1"/>
  <c r="O1203" i="1"/>
  <c r="O1242" i="1"/>
  <c r="N1202" i="1"/>
  <c r="N661" i="1"/>
  <c r="I1243" i="1"/>
  <c r="L1175" i="1"/>
  <c r="J20" i="1"/>
  <c r="N1187" i="1"/>
  <c r="O1190" i="1"/>
  <c r="O1224" i="1"/>
  <c r="O1167" i="1"/>
  <c r="I644" i="1"/>
  <c r="N1167" i="1"/>
  <c r="N18" i="1"/>
  <c r="K1179" i="1"/>
  <c r="L1169" i="1"/>
  <c r="O656" i="1"/>
  <c r="L1686" i="1"/>
  <c r="L1680" i="1"/>
  <c r="K1682" i="1"/>
  <c r="J1724" i="1"/>
  <c r="K1729" i="1"/>
  <c r="J1679" i="1"/>
  <c r="I1722" i="1"/>
  <c r="J1722" i="1"/>
  <c r="J1680" i="1"/>
  <c r="I1728" i="1"/>
  <c r="I1679" i="1"/>
  <c r="I1481" i="1"/>
  <c r="J1476" i="1"/>
  <c r="K90" i="1"/>
  <c r="G571" i="33" s="1"/>
  <c r="I995" i="1"/>
  <c r="L1574" i="1"/>
  <c r="L118" i="1"/>
  <c r="I1506" i="1"/>
  <c r="J1569" i="1"/>
  <c r="I1487" i="1"/>
  <c r="L55" i="1"/>
  <c r="L82" i="1"/>
  <c r="H563" i="33" s="1"/>
  <c r="L74" i="1"/>
  <c r="K1641" i="1"/>
  <c r="K84" i="1"/>
  <c r="G565" i="33" s="1"/>
  <c r="J73" i="1"/>
  <c r="K1577" i="1"/>
  <c r="K77" i="1"/>
  <c r="G558" i="33" s="1"/>
  <c r="K92" i="1"/>
  <c r="G582" i="33" s="1"/>
  <c r="J60" i="1"/>
  <c r="J1567" i="1"/>
  <c r="I87" i="1"/>
  <c r="I49" i="1"/>
  <c r="I118" i="1"/>
  <c r="K1507" i="1"/>
  <c r="J140" i="1"/>
  <c r="K104" i="1"/>
  <c r="G594" i="33" s="1"/>
  <c r="J1636" i="1"/>
  <c r="J1479" i="1"/>
  <c r="I84" i="1"/>
  <c r="I104" i="1"/>
  <c r="K994" i="1"/>
  <c r="K1502" i="1"/>
  <c r="K1505" i="1"/>
  <c r="K1508" i="1"/>
  <c r="K139" i="1"/>
  <c r="I1625" i="1"/>
  <c r="L1484" i="1"/>
  <c r="N1685" i="1"/>
  <c r="N1723" i="1"/>
  <c r="J1728" i="1"/>
  <c r="O1728" i="1"/>
  <c r="O1724" i="1"/>
  <c r="J112" i="1"/>
  <c r="L1513" i="1"/>
  <c r="I1718" i="1"/>
  <c r="J1490" i="1"/>
  <c r="I1517" i="1"/>
  <c r="N1715" i="1"/>
  <c r="I730" i="33" s="1"/>
  <c r="N1617" i="1"/>
  <c r="N63" i="1"/>
  <c r="N1630" i="1"/>
  <c r="N1614" i="1"/>
  <c r="N1616" i="1"/>
  <c r="N1636" i="1"/>
  <c r="N1509" i="1"/>
  <c r="N1483" i="1"/>
  <c r="N1624" i="1"/>
  <c r="N1526" i="1"/>
  <c r="N104" i="1"/>
  <c r="I594" i="33" s="1"/>
  <c r="N126" i="1"/>
  <c r="N59" i="1"/>
  <c r="N108" i="1"/>
  <c r="N44" i="1"/>
  <c r="K83" i="1"/>
  <c r="G564" i="33" s="1"/>
  <c r="K1630" i="1"/>
  <c r="K118" i="1"/>
  <c r="J47" i="1"/>
  <c r="K1481" i="1"/>
  <c r="K108" i="1"/>
  <c r="J123" i="1"/>
  <c r="I1690" i="1"/>
  <c r="J1576" i="1"/>
  <c r="I114" i="1"/>
  <c r="I65" i="1"/>
  <c r="J990" i="1"/>
  <c r="J1691" i="1"/>
  <c r="K85" i="1"/>
  <c r="G566" i="33" s="1"/>
  <c r="K1713" i="1"/>
  <c r="G728" i="33" s="1"/>
  <c r="I1640" i="1"/>
  <c r="K1528" i="1"/>
  <c r="K100" i="1"/>
  <c r="G590" i="33" s="1"/>
  <c r="I133" i="1"/>
  <c r="J1530" i="1"/>
  <c r="J1525" i="1"/>
  <c r="L1641" i="1"/>
  <c r="I1571" i="1"/>
  <c r="I125" i="1"/>
  <c r="K1571" i="1"/>
  <c r="K145" i="1"/>
  <c r="J98" i="1"/>
  <c r="I124" i="1"/>
  <c r="I1516" i="1"/>
  <c r="J1481" i="1"/>
  <c r="J1622" i="1"/>
  <c r="I144" i="1"/>
  <c r="K990" i="1"/>
  <c r="I66" i="1"/>
  <c r="I1530" i="1"/>
  <c r="I143" i="1"/>
  <c r="L1632" i="1"/>
  <c r="L61" i="1"/>
  <c r="L68" i="1"/>
  <c r="L66" i="1"/>
  <c r="L98" i="1"/>
  <c r="H588" i="33" s="1"/>
  <c r="J1504" i="1"/>
  <c r="J68" i="1"/>
  <c r="K1574" i="1"/>
  <c r="K1506" i="1"/>
  <c r="I105" i="1"/>
  <c r="I142" i="1"/>
  <c r="J1571" i="1"/>
  <c r="J1619" i="1"/>
  <c r="N69" i="1"/>
  <c r="N1713" i="1"/>
  <c r="I728" i="33" s="1"/>
  <c r="N1714" i="1"/>
  <c r="I729" i="33" s="1"/>
  <c r="N1580" i="1"/>
  <c r="N1508" i="1"/>
  <c r="N1486" i="1"/>
  <c r="N1694" i="1"/>
  <c r="N1579" i="1"/>
  <c r="N1497" i="1"/>
  <c r="N96" i="1"/>
  <c r="I586" i="33" s="1"/>
  <c r="N68" i="1"/>
  <c r="O83" i="1"/>
  <c r="J564" i="33" s="1"/>
  <c r="O45" i="1"/>
  <c r="O49" i="1"/>
  <c r="O82" i="1"/>
  <c r="J563" i="33" s="1"/>
  <c r="O131" i="1"/>
  <c r="O64" i="1"/>
  <c r="O92" i="1"/>
  <c r="J582" i="33" s="1"/>
  <c r="O107" i="1"/>
  <c r="J597" i="33" s="1"/>
  <c r="O128" i="1"/>
  <c r="O134" i="1"/>
  <c r="O91" i="1"/>
  <c r="J572" i="33" s="1"/>
  <c r="O100" i="1"/>
  <c r="J590" i="33" s="1"/>
  <c r="O68" i="1"/>
  <c r="O141" i="1"/>
  <c r="O109" i="1"/>
  <c r="O61" i="1"/>
  <c r="O1498" i="1"/>
  <c r="O1695" i="1"/>
  <c r="O1490" i="1"/>
  <c r="O1494" i="1"/>
  <c r="O996" i="1"/>
  <c r="O1479" i="1"/>
  <c r="O1525" i="1"/>
  <c r="O1623" i="1"/>
  <c r="O1692" i="1"/>
  <c r="O1523" i="1"/>
  <c r="O1622" i="1"/>
  <c r="O1687" i="1"/>
  <c r="O1506" i="1"/>
  <c r="O1573" i="1"/>
  <c r="O1689" i="1"/>
  <c r="O1480" i="1"/>
  <c r="O1576" i="1"/>
  <c r="O1720" i="1"/>
  <c r="J735" i="33" s="1"/>
  <c r="O1613" i="1"/>
  <c r="O1625" i="1"/>
  <c r="O1621" i="1"/>
  <c r="O1715" i="1"/>
  <c r="J730" i="33" s="1"/>
  <c r="O1571" i="1"/>
  <c r="O1503" i="1"/>
  <c r="O1521" i="1"/>
  <c r="O991" i="1"/>
  <c r="O116" i="1"/>
  <c r="O58" i="1"/>
  <c r="O101" i="1"/>
  <c r="J591" i="33" s="1"/>
  <c r="O1683" i="1"/>
  <c r="O1681" i="1"/>
  <c r="O1568" i="1"/>
  <c r="O1488" i="1"/>
  <c r="O1484" i="1"/>
  <c r="O95" i="1"/>
  <c r="J585" i="33" s="1"/>
  <c r="O105" i="1"/>
  <c r="J595" i="33" s="1"/>
  <c r="O122" i="1"/>
  <c r="O89" i="1"/>
  <c r="J570" i="33" s="1"/>
  <c r="O52" i="1"/>
  <c r="O1632" i="1"/>
  <c r="O1518" i="1"/>
  <c r="O90" i="1"/>
  <c r="J571" i="33" s="1"/>
  <c r="O93" i="1"/>
  <c r="J583" i="33" s="1"/>
  <c r="O1501" i="1"/>
  <c r="O1570" i="1"/>
  <c r="O103" i="1"/>
  <c r="J593" i="33" s="1"/>
  <c r="O57" i="1"/>
  <c r="O1504" i="1"/>
  <c r="O994" i="1"/>
  <c r="N143" i="1"/>
  <c r="N79" i="1"/>
  <c r="I560" i="33" s="1"/>
  <c r="L111" i="1"/>
  <c r="L1482" i="1"/>
  <c r="L3695" i="1"/>
  <c r="I1501" i="1"/>
  <c r="J1181" i="1"/>
  <c r="N1634" i="1"/>
  <c r="N95" i="1"/>
  <c r="I585" i="33" s="1"/>
  <c r="N84" i="1"/>
  <c r="I565" i="33" s="1"/>
  <c r="N989" i="1"/>
  <c r="N1571" i="1"/>
  <c r="N4486" i="1"/>
  <c r="N3695" i="1"/>
  <c r="N1171" i="1"/>
  <c r="N1518" i="1"/>
  <c r="N1479" i="1"/>
  <c r="N1177" i="1"/>
  <c r="N1238" i="1"/>
  <c r="N1693" i="1"/>
  <c r="N1578" i="1"/>
  <c r="N1496" i="1"/>
  <c r="N1195" i="1"/>
  <c r="N74" i="1"/>
  <c r="N85" i="1"/>
  <c r="I566" i="33" s="1"/>
  <c r="N100" i="1"/>
  <c r="I590" i="33" s="1"/>
  <c r="N123" i="1"/>
  <c r="N110" i="1"/>
  <c r="N46" i="1"/>
  <c r="L47" i="1"/>
  <c r="L1195" i="1"/>
  <c r="L1576" i="1"/>
  <c r="L1692" i="1"/>
  <c r="L1519" i="1"/>
  <c r="J1164" i="1"/>
  <c r="L1204" i="1"/>
  <c r="L1228" i="1"/>
  <c r="I1158" i="1"/>
  <c r="I72" i="1"/>
  <c r="I1191" i="1"/>
  <c r="J1577" i="1"/>
  <c r="I136" i="1"/>
  <c r="K1633" i="1"/>
  <c r="N1198" i="1"/>
  <c r="N93" i="1"/>
  <c r="I583" i="33" s="1"/>
  <c r="N1166" i="1"/>
  <c r="N1615" i="1"/>
  <c r="N4490" i="1"/>
  <c r="L1685" i="1"/>
  <c r="L1679" i="1"/>
  <c r="J1687" i="1"/>
  <c r="L1722" i="1"/>
  <c r="L1725" i="1"/>
  <c r="J1684" i="1"/>
  <c r="L1726" i="1"/>
  <c r="L1723" i="1"/>
  <c r="J1713" i="1"/>
  <c r="J1524" i="1"/>
  <c r="I119" i="1"/>
  <c r="J1514" i="1"/>
  <c r="I111" i="1"/>
  <c r="L53" i="1"/>
  <c r="L1493" i="1"/>
  <c r="L1520" i="1"/>
  <c r="L103" i="1"/>
  <c r="H593" i="33" s="1"/>
  <c r="L1619" i="1"/>
  <c r="J1568" i="1"/>
  <c r="L147" i="1"/>
  <c r="L993" i="1"/>
  <c r="L96" i="1"/>
  <c r="H586" i="33" s="1"/>
  <c r="L71" i="1"/>
  <c r="K1519" i="1"/>
  <c r="K91" i="1"/>
  <c r="G572" i="33" s="1"/>
  <c r="I1630" i="1"/>
  <c r="J48" i="1"/>
  <c r="I1508" i="1"/>
  <c r="K1688" i="1"/>
  <c r="J130" i="1"/>
  <c r="K135" i="1"/>
  <c r="K1613" i="1"/>
  <c r="J67" i="1"/>
  <c r="J1574" i="1"/>
  <c r="K1565" i="1"/>
  <c r="K78" i="1"/>
  <c r="G559" i="33" s="1"/>
  <c r="J1632" i="1"/>
  <c r="K1575" i="1"/>
  <c r="K50" i="1"/>
  <c r="I1500" i="1"/>
  <c r="I1518" i="1"/>
  <c r="I138" i="1"/>
  <c r="I147" i="1"/>
  <c r="J92" i="1"/>
  <c r="J120" i="1"/>
  <c r="K1639" i="1"/>
  <c r="I1523" i="1"/>
  <c r="I50" i="1"/>
  <c r="J1719" i="1"/>
  <c r="J55" i="1"/>
  <c r="L123" i="1"/>
  <c r="L1718" i="1"/>
  <c r="H733" i="33" s="1"/>
  <c r="L1713" i="1"/>
  <c r="H728" i="33" s="1"/>
  <c r="N1725" i="1"/>
  <c r="I1684" i="1"/>
  <c r="O1723" i="1"/>
  <c r="O1725" i="1"/>
  <c r="J72" i="1"/>
  <c r="J1502" i="1"/>
  <c r="J111" i="1"/>
  <c r="L132" i="1"/>
  <c r="J1513" i="1"/>
  <c r="K1632" i="1"/>
  <c r="N65" i="1"/>
  <c r="N73" i="1"/>
  <c r="N118" i="1"/>
  <c r="N1717" i="1"/>
  <c r="I732" i="33" s="1"/>
  <c r="N1504" i="1"/>
  <c r="N1520" i="1"/>
  <c r="N1481" i="1"/>
  <c r="N1620" i="1"/>
  <c r="N1522" i="1"/>
  <c r="N72" i="1"/>
  <c r="N53" i="1"/>
  <c r="N83" i="1"/>
  <c r="I564" i="33" s="1"/>
  <c r="N144" i="1"/>
  <c r="N80" i="1"/>
  <c r="I561" i="33" s="1"/>
  <c r="L1621" i="1"/>
  <c r="K117" i="1"/>
  <c r="K1638" i="1"/>
  <c r="K1636" i="1"/>
  <c r="K1572" i="1"/>
  <c r="K130" i="1"/>
  <c r="K133" i="1"/>
  <c r="J1580" i="1"/>
  <c r="I1497" i="1"/>
  <c r="I88" i="1"/>
  <c r="I109" i="1"/>
  <c r="J88" i="1"/>
  <c r="J1508" i="1"/>
  <c r="I120" i="1"/>
  <c r="I122" i="1"/>
  <c r="K1515" i="1"/>
  <c r="K1492" i="1"/>
  <c r="K111" i="1"/>
  <c r="I1520" i="1"/>
  <c r="I1524" i="1"/>
  <c r="J1626" i="1"/>
  <c r="I99" i="1"/>
  <c r="K56" i="1"/>
  <c r="L1476" i="1"/>
  <c r="J44" i="1"/>
  <c r="J1501" i="1"/>
  <c r="J122" i="1"/>
  <c r="K1637" i="1"/>
  <c r="K72" i="1"/>
  <c r="K52" i="1"/>
  <c r="I1631" i="1"/>
  <c r="I1691" i="1"/>
  <c r="I54" i="1"/>
  <c r="J1529" i="1"/>
  <c r="J102" i="1"/>
  <c r="J53" i="1"/>
  <c r="I1569" i="1"/>
  <c r="I45" i="1"/>
  <c r="L1717" i="1"/>
  <c r="H732" i="33" s="1"/>
  <c r="L104" i="1"/>
  <c r="H594" i="33" s="1"/>
  <c r="L1505" i="1"/>
  <c r="L116" i="1"/>
  <c r="L1640" i="1"/>
  <c r="L1637" i="1"/>
  <c r="K54" i="1"/>
  <c r="J108" i="1"/>
  <c r="I1717" i="1"/>
  <c r="J141" i="1"/>
  <c r="K1692" i="1"/>
  <c r="K59" i="1"/>
  <c r="I98" i="1"/>
  <c r="I75" i="1"/>
  <c r="I992" i="1"/>
  <c r="J71" i="1"/>
  <c r="J1518" i="1"/>
  <c r="N58" i="1"/>
  <c r="N1567" i="1"/>
  <c r="N105" i="1"/>
  <c r="I595" i="33" s="1"/>
  <c r="N1519" i="1"/>
  <c r="N1480" i="1"/>
  <c r="N1482" i="1"/>
  <c r="N1690" i="1"/>
  <c r="N1575" i="1"/>
  <c r="N1493" i="1"/>
  <c r="N138" i="1"/>
  <c r="N131" i="1"/>
  <c r="O115" i="1"/>
  <c r="O46" i="1"/>
  <c r="O50" i="1"/>
  <c r="O99" i="1"/>
  <c r="J589" i="33" s="1"/>
  <c r="O142" i="1"/>
  <c r="O66" i="1"/>
  <c r="O94" i="1"/>
  <c r="J584" i="33" s="1"/>
  <c r="O111" i="1"/>
  <c r="O130" i="1"/>
  <c r="O72" i="1"/>
  <c r="O108" i="1"/>
  <c r="O138" i="1"/>
  <c r="O106" i="1"/>
  <c r="J596" i="33" s="1"/>
  <c r="O144" i="1"/>
  <c r="O140" i="1"/>
  <c r="O104" i="1"/>
  <c r="J594" i="33" s="1"/>
  <c r="O1530" i="1"/>
  <c r="O1491" i="1"/>
  <c r="O1495" i="1"/>
  <c r="O1482" i="1"/>
  <c r="O1508" i="1"/>
  <c r="O1529" i="1"/>
  <c r="O1627" i="1"/>
  <c r="O1478" i="1"/>
  <c r="O1528" i="1"/>
  <c r="O1626" i="1"/>
  <c r="O1691" i="1"/>
  <c r="O1510" i="1"/>
  <c r="O1639" i="1"/>
  <c r="O1693" i="1"/>
  <c r="O1507" i="1"/>
  <c r="O1620" i="1"/>
  <c r="O1684" i="1"/>
  <c r="O1641" i="1"/>
  <c r="O1615" i="1"/>
  <c r="O1678" i="1"/>
  <c r="O1569" i="1"/>
  <c r="O1499" i="1"/>
  <c r="O1517" i="1"/>
  <c r="O989" i="1"/>
  <c r="O86" i="1"/>
  <c r="J567" i="33" s="1"/>
  <c r="O88" i="1"/>
  <c r="J569" i="33" s="1"/>
  <c r="O992" i="1"/>
  <c r="O1685" i="1"/>
  <c r="O1630" i="1"/>
  <c r="O1619" i="1"/>
  <c r="O1520" i="1"/>
  <c r="O1487" i="1"/>
  <c r="O1483" i="1"/>
  <c r="O84" i="1"/>
  <c r="J565" i="33" s="1"/>
  <c r="O65" i="1"/>
  <c r="O87" i="1"/>
  <c r="J568" i="33" s="1"/>
  <c r="O1500" i="1"/>
  <c r="O125" i="1"/>
  <c r="O56" i="1"/>
  <c r="O1567" i="1"/>
  <c r="O1718" i="1"/>
  <c r="J733" i="33" s="1"/>
  <c r="O1519" i="1"/>
  <c r="O121" i="1"/>
  <c r="O53" i="1"/>
  <c r="O1717" i="1"/>
  <c r="J732" i="33" s="1"/>
  <c r="O1635" i="1"/>
  <c r="N139" i="1"/>
  <c r="N75" i="1"/>
  <c r="L56" i="1"/>
  <c r="L1644" i="1"/>
  <c r="L1580" i="1"/>
  <c r="L662" i="1"/>
  <c r="L1060" i="1"/>
  <c r="L654" i="1"/>
  <c r="L4495" i="1"/>
  <c r="L72" i="1"/>
  <c r="L1222" i="1"/>
  <c r="I657" i="1"/>
  <c r="J126" i="1"/>
  <c r="I990" i="1"/>
  <c r="K129" i="1"/>
  <c r="N86" i="1"/>
  <c r="I567" i="33" s="1"/>
  <c r="N1502" i="1"/>
  <c r="N1514" i="1"/>
  <c r="N1475" i="1"/>
  <c r="N1173" i="1"/>
  <c r="N992" i="1"/>
  <c r="N1489" i="1"/>
  <c r="N1186" i="1"/>
  <c r="N1689" i="1"/>
  <c r="N1574" i="1"/>
  <c r="N1492" i="1"/>
  <c r="N1191" i="1"/>
  <c r="N655" i="1"/>
  <c r="N8" i="1"/>
  <c r="N128" i="1"/>
  <c r="N62" i="1"/>
  <c r="N24" i="1"/>
  <c r="N146" i="1"/>
  <c r="N82" i="1"/>
  <c r="I563" i="33" s="1"/>
  <c r="L141" i="1"/>
  <c r="L1496" i="1"/>
  <c r="L1693" i="1"/>
  <c r="I1202" i="1"/>
  <c r="I654" i="1"/>
  <c r="K1184" i="1"/>
  <c r="J1059" i="1"/>
  <c r="L646" i="1"/>
  <c r="I1515" i="1"/>
  <c r="I1498" i="1"/>
  <c r="K1203" i="1"/>
  <c r="J3699" i="1"/>
  <c r="I1621" i="1"/>
  <c r="N1170" i="1"/>
  <c r="N54" i="1"/>
  <c r="N4494" i="1"/>
  <c r="N662" i="1"/>
  <c r="N1640" i="1"/>
  <c r="N1632" i="1"/>
  <c r="N4487" i="1"/>
  <c r="N4482" i="1"/>
  <c r="L1724" i="1"/>
  <c r="K116" i="1"/>
  <c r="K81" i="1"/>
  <c r="G562" i="33" s="1"/>
  <c r="I1475" i="1"/>
  <c r="L1629" i="1"/>
  <c r="L1510" i="1"/>
  <c r="N1726" i="1"/>
  <c r="J1729" i="1"/>
  <c r="L1678" i="1"/>
  <c r="K1728" i="1"/>
  <c r="I1725" i="1"/>
  <c r="I1628" i="1"/>
  <c r="I1637" i="1"/>
  <c r="L1714" i="1"/>
  <c r="H729" i="33" s="1"/>
  <c r="L130" i="1"/>
  <c r="I1496" i="1"/>
  <c r="L91" i="1"/>
  <c r="H572" i="33" s="1"/>
  <c r="L1635" i="1"/>
  <c r="L93" i="1"/>
  <c r="H583" i="33" s="1"/>
  <c r="K1694" i="1"/>
  <c r="K1643" i="1"/>
  <c r="J61" i="1"/>
  <c r="K87" i="1"/>
  <c r="G568" i="33" s="1"/>
  <c r="K122" i="1"/>
  <c r="J45" i="1"/>
  <c r="J86" i="1"/>
  <c r="J1519" i="1"/>
  <c r="J1527" i="1"/>
  <c r="I1510" i="1"/>
  <c r="I1617" i="1"/>
  <c r="K146" i="1"/>
  <c r="L54" i="1"/>
  <c r="L1514" i="1"/>
  <c r="O1727" i="1"/>
  <c r="N1719" i="1"/>
  <c r="I734" i="33" s="1"/>
  <c r="N1628" i="1"/>
  <c r="N1487" i="1"/>
  <c r="N1572" i="1"/>
  <c r="N57" i="1"/>
  <c r="N48" i="1"/>
  <c r="L1631" i="1"/>
  <c r="J1631" i="1"/>
  <c r="K1623" i="1"/>
  <c r="J1521" i="1"/>
  <c r="J1483" i="1"/>
  <c r="K1503" i="1"/>
  <c r="J989" i="1"/>
  <c r="I1619" i="1"/>
  <c r="K110" i="1"/>
  <c r="J1505" i="1"/>
  <c r="I1580" i="1"/>
  <c r="J1495" i="1"/>
  <c r="I1716" i="1"/>
  <c r="K1520" i="1"/>
  <c r="J62" i="1"/>
  <c r="J77" i="1"/>
  <c r="K73" i="1"/>
  <c r="J114" i="1"/>
  <c r="J993" i="1"/>
  <c r="I56" i="1"/>
  <c r="K1486" i="1"/>
  <c r="I1486" i="1"/>
  <c r="L1571" i="1"/>
  <c r="L128" i="1"/>
  <c r="K86" i="1"/>
  <c r="G567" i="33" s="1"/>
  <c r="K1691" i="1"/>
  <c r="K66" i="1"/>
  <c r="J1628" i="1"/>
  <c r="K53" i="1"/>
  <c r="J100" i="1"/>
  <c r="N103" i="1"/>
  <c r="I593" i="33" s="1"/>
  <c r="N1499" i="1"/>
  <c r="N994" i="1"/>
  <c r="N1623" i="1"/>
  <c r="N89" i="1"/>
  <c r="I570" i="33" s="1"/>
  <c r="O51" i="1"/>
  <c r="O48" i="1"/>
  <c r="O114" i="1"/>
  <c r="O79" i="1"/>
  <c r="J560" i="33" s="1"/>
  <c r="O126" i="1"/>
  <c r="O80" i="1"/>
  <c r="J561" i="33" s="1"/>
  <c r="O123" i="1"/>
  <c r="O81" i="1"/>
  <c r="J562" i="33" s="1"/>
  <c r="O1496" i="1"/>
  <c r="O1512" i="1"/>
  <c r="O1644" i="1"/>
  <c r="O1574" i="1"/>
  <c r="O1477" i="1"/>
  <c r="O1511" i="1"/>
  <c r="O1680" i="1"/>
  <c r="O1682" i="1"/>
  <c r="O1616" i="1"/>
  <c r="O71" i="1"/>
  <c r="O1516" i="1"/>
  <c r="O118" i="1"/>
  <c r="O55" i="1"/>
  <c r="O990" i="1"/>
  <c r="O1617" i="1"/>
  <c r="O1714" i="1"/>
  <c r="J729" i="33" s="1"/>
  <c r="O117" i="1"/>
  <c r="O1719" i="1"/>
  <c r="J734" i="33" s="1"/>
  <c r="O129" i="1"/>
  <c r="N47" i="1"/>
  <c r="L1515" i="1"/>
  <c r="I1189" i="1"/>
  <c r="J65" i="1"/>
  <c r="J1634" i="1"/>
  <c r="I131" i="1"/>
  <c r="N97" i="1"/>
  <c r="I587" i="33" s="1"/>
  <c r="N1168" i="1"/>
  <c r="N88" i="1"/>
  <c r="I569" i="33" s="1"/>
  <c r="N1613" i="1"/>
  <c r="N4485" i="1"/>
  <c r="N4483" i="1"/>
  <c r="N4489" i="1"/>
  <c r="N4488" i="1"/>
  <c r="N1498" i="1"/>
  <c r="N1225" i="1"/>
  <c r="N665" i="1"/>
  <c r="N1182" i="1"/>
  <c r="K1500" i="1"/>
  <c r="J1692" i="1"/>
  <c r="L142" i="1"/>
  <c r="L1691" i="1"/>
  <c r="L1727" i="1"/>
  <c r="K1686" i="1"/>
  <c r="L1682" i="1"/>
  <c r="I1687" i="1"/>
  <c r="K1678" i="1"/>
  <c r="J1683" i="1"/>
  <c r="L1687" i="1"/>
  <c r="J1484" i="1"/>
  <c r="L143" i="1"/>
  <c r="L1617" i="1"/>
  <c r="J116" i="1"/>
  <c r="L139" i="1"/>
  <c r="L1628" i="1"/>
  <c r="J124" i="1"/>
  <c r="J1570" i="1"/>
  <c r="K80" i="1"/>
  <c r="G561" i="33" s="1"/>
  <c r="J125" i="1"/>
  <c r="I1639" i="1"/>
  <c r="I1507" i="1"/>
  <c r="I1614" i="1"/>
  <c r="I1484" i="1"/>
  <c r="I1505" i="1"/>
  <c r="I146" i="1"/>
  <c r="L1523" i="1"/>
  <c r="L92" i="1"/>
  <c r="H582" i="33" s="1"/>
  <c r="K1727" i="1"/>
  <c r="O1726" i="1"/>
  <c r="J1503" i="1"/>
  <c r="J1522" i="1"/>
  <c r="N116" i="1"/>
  <c r="N1716" i="1"/>
  <c r="I731" i="33" s="1"/>
  <c r="N1513" i="1"/>
  <c r="N1691" i="1"/>
  <c r="N1490" i="1"/>
  <c r="N102" i="1"/>
  <c r="I592" i="33" s="1"/>
  <c r="N112" i="1"/>
  <c r="L137" i="1"/>
  <c r="K1617" i="1"/>
  <c r="I95" i="1"/>
  <c r="K114" i="1"/>
  <c r="K989" i="1"/>
  <c r="I1714" i="1"/>
  <c r="I996" i="1"/>
  <c r="K1717" i="1"/>
  <c r="G732" i="33" s="1"/>
  <c r="I1579" i="1"/>
  <c r="J105" i="1"/>
  <c r="K1578" i="1"/>
  <c r="K51" i="1"/>
  <c r="J1517" i="1"/>
  <c r="I68" i="1"/>
  <c r="I1509" i="1"/>
  <c r="K45" i="1"/>
  <c r="J63" i="1"/>
  <c r="K1568" i="1"/>
  <c r="K44" i="1"/>
  <c r="J1512" i="1"/>
  <c r="I145" i="1"/>
  <c r="J110" i="1"/>
  <c r="I70" i="1"/>
  <c r="L95" i="1"/>
  <c r="H585" i="33" s="1"/>
  <c r="L134" i="1"/>
  <c r="L1481" i="1"/>
  <c r="K69" i="1"/>
  <c r="K1689" i="1"/>
  <c r="J1716" i="1"/>
  <c r="I1511" i="1"/>
  <c r="N61" i="1"/>
  <c r="N125" i="1"/>
  <c r="N1718" i="1"/>
  <c r="I733" i="33" s="1"/>
  <c r="N1512" i="1"/>
  <c r="N87" i="1"/>
  <c r="I568" i="33" s="1"/>
  <c r="N1525" i="1"/>
  <c r="N115" i="1"/>
  <c r="O44" i="1"/>
  <c r="O78" i="1"/>
  <c r="J559" i="33" s="1"/>
  <c r="O62" i="1"/>
  <c r="O98" i="1"/>
  <c r="J588" i="33" s="1"/>
  <c r="O143" i="1"/>
  <c r="O102" i="1"/>
  <c r="J592" i="33" s="1"/>
  <c r="O132" i="1"/>
  <c r="O76" i="1"/>
  <c r="J557" i="33" s="1"/>
  <c r="O136" i="1"/>
  <c r="O1628" i="1"/>
  <c r="O1492" i="1"/>
  <c r="O1514" i="1"/>
  <c r="O1575" i="1"/>
  <c r="O1509" i="1"/>
  <c r="O1636" i="1"/>
  <c r="O1524" i="1"/>
  <c r="O1624" i="1"/>
  <c r="O1694" i="1"/>
  <c r="O1572" i="1"/>
  <c r="O995" i="1"/>
  <c r="O135" i="1"/>
  <c r="O73" i="1"/>
  <c r="O54" i="1"/>
  <c r="O1502" i="1"/>
  <c r="O1486" i="1"/>
  <c r="O137" i="1"/>
  <c r="O1633" i="1"/>
  <c r="O1505" i="1"/>
  <c r="O1631" i="1"/>
  <c r="N111" i="1"/>
  <c r="L1636" i="1"/>
  <c r="L1158" i="1"/>
  <c r="I1688" i="1"/>
  <c r="J1621" i="1"/>
  <c r="N133" i="1"/>
  <c r="N1565" i="1"/>
  <c r="N1619" i="1"/>
  <c r="N10" i="1"/>
  <c r="N1569" i="1"/>
  <c r="N3702" i="1"/>
  <c r="N1570" i="1"/>
  <c r="N1643" i="1"/>
  <c r="N1637" i="1"/>
  <c r="N1511" i="1"/>
  <c r="N1057" i="1"/>
  <c r="N1485" i="1"/>
  <c r="N1528" i="1"/>
  <c r="N1163" i="1"/>
  <c r="N651" i="1"/>
  <c r="N99" i="1"/>
  <c r="I589" i="33" s="1"/>
  <c r="N20" i="1"/>
  <c r="N78" i="1"/>
  <c r="I559" i="33" s="1"/>
  <c r="L1243" i="1"/>
  <c r="J1057" i="1"/>
  <c r="K9" i="1"/>
  <c r="L1162" i="1"/>
  <c r="L102" i="1"/>
  <c r="H592" i="33" s="1"/>
  <c r="J1528" i="1"/>
  <c r="J51" i="1"/>
  <c r="N90" i="1"/>
  <c r="I571" i="33" s="1"/>
  <c r="N1638" i="1"/>
  <c r="N4484" i="1"/>
  <c r="I121" i="1"/>
  <c r="I1494" i="1"/>
  <c r="L1528" i="1"/>
  <c r="I1724" i="1"/>
  <c r="L1683" i="1"/>
  <c r="L1643" i="1"/>
  <c r="L1573" i="1"/>
  <c r="I93" i="1"/>
  <c r="I52" i="1"/>
  <c r="J59" i="1"/>
  <c r="K1493" i="1"/>
  <c r="J1617" i="1"/>
  <c r="K1510" i="1"/>
  <c r="L1577" i="1"/>
  <c r="N1687" i="1"/>
  <c r="L1684" i="1"/>
  <c r="L1681" i="1"/>
  <c r="I993" i="1"/>
  <c r="I1477" i="1"/>
  <c r="L99" i="1"/>
  <c r="H589" i="33" s="1"/>
  <c r="K137" i="1"/>
  <c r="I1620" i="1"/>
  <c r="K102" i="1"/>
  <c r="G592" i="33" s="1"/>
  <c r="J1639" i="1"/>
  <c r="J87" i="1"/>
  <c r="K63" i="1"/>
  <c r="J1723" i="1"/>
  <c r="I100" i="1"/>
  <c r="K125" i="1"/>
  <c r="N1516" i="1"/>
  <c r="N1494" i="1"/>
  <c r="N140" i="1"/>
  <c r="I69" i="1"/>
  <c r="L120" i="1"/>
  <c r="I1723" i="1"/>
  <c r="I1686" i="1"/>
  <c r="L1498" i="1"/>
  <c r="J50" i="1"/>
  <c r="J1630" i="1"/>
  <c r="K76" i="1"/>
  <c r="G557" i="33" s="1"/>
  <c r="J101" i="1"/>
  <c r="I134" i="1"/>
  <c r="I1624" i="1"/>
  <c r="N1500" i="1"/>
  <c r="L87" i="1"/>
  <c r="H568" i="33" s="1"/>
  <c r="J1565" i="1"/>
  <c r="J138" i="1"/>
  <c r="J85" i="1"/>
  <c r="J1487" i="1"/>
  <c r="I1613" i="1"/>
  <c r="I991" i="1"/>
  <c r="I81" i="1"/>
  <c r="K127" i="1"/>
  <c r="K1628" i="1"/>
  <c r="I1502" i="1"/>
  <c r="I132" i="1"/>
  <c r="L1569" i="1"/>
  <c r="L84" i="1"/>
  <c r="H565" i="33" s="1"/>
  <c r="I1490" i="1"/>
  <c r="N1476" i="1"/>
  <c r="N130" i="1"/>
  <c r="O47" i="1"/>
  <c r="O75" i="1"/>
  <c r="O127" i="1"/>
  <c r="O145" i="1"/>
  <c r="O1522" i="1"/>
  <c r="O1578" i="1"/>
  <c r="O1637" i="1"/>
  <c r="O1476" i="1"/>
  <c r="O1640" i="1"/>
  <c r="O993" i="1"/>
  <c r="O133" i="1"/>
  <c r="O1713" i="1"/>
  <c r="J728" i="33" s="1"/>
  <c r="O1638" i="1"/>
  <c r="O1515" i="1"/>
  <c r="I1627" i="1"/>
  <c r="N1203" i="1"/>
  <c r="N1053" i="1"/>
  <c r="N136" i="1"/>
  <c r="N114" i="1"/>
  <c r="L69" i="1"/>
  <c r="J1511" i="1"/>
  <c r="N122" i="1"/>
  <c r="N1568" i="1"/>
  <c r="N1501" i="1"/>
  <c r="N1521" i="1"/>
  <c r="N1510" i="1"/>
  <c r="N1204" i="1"/>
  <c r="N648" i="1"/>
  <c r="N1484" i="1"/>
  <c r="N1181" i="1"/>
  <c r="N1692" i="1"/>
  <c r="N1577" i="1"/>
  <c r="N1495" i="1"/>
  <c r="N1194" i="1"/>
  <c r="N658" i="1"/>
  <c r="N119" i="1"/>
  <c r="N117" i="1"/>
  <c r="N67" i="1"/>
  <c r="N19" i="1"/>
  <c r="N141" i="1"/>
  <c r="N77" i="1"/>
  <c r="I558" i="33" s="1"/>
  <c r="L651" i="1"/>
  <c r="L1489" i="1"/>
  <c r="L138" i="1"/>
  <c r="I1683" i="1"/>
  <c r="L1477" i="1"/>
  <c r="K1642" i="1"/>
  <c r="J1695" i="1"/>
  <c r="I1629" i="1"/>
  <c r="L85" i="1"/>
  <c r="H566" i="33" s="1"/>
  <c r="K1722" i="1"/>
  <c r="J1488" i="1"/>
  <c r="N993" i="1"/>
  <c r="N1477" i="1"/>
  <c r="N106" i="1"/>
  <c r="I596" i="33" s="1"/>
  <c r="L1488" i="1"/>
  <c r="I62" i="1"/>
  <c r="I90" i="1"/>
  <c r="I73" i="1"/>
  <c r="I1483" i="1"/>
  <c r="K1619" i="1"/>
  <c r="I115" i="1"/>
  <c r="I1493" i="1"/>
  <c r="K1631" i="1"/>
  <c r="L90" i="1"/>
  <c r="H571" i="33" s="1"/>
  <c r="I1476" i="1"/>
  <c r="K94" i="1"/>
  <c r="G584" i="33" s="1"/>
  <c r="I1574" i="1"/>
  <c r="L1511" i="1"/>
  <c r="K1529" i="1"/>
  <c r="I989" i="1"/>
  <c r="J1694" i="1"/>
  <c r="N135" i="1"/>
  <c r="N996" i="1"/>
  <c r="N66" i="1"/>
  <c r="O67" i="1"/>
  <c r="O96" i="1"/>
  <c r="J586" i="33" s="1"/>
  <c r="O112" i="1"/>
  <c r="O1493" i="1"/>
  <c r="O1579" i="1"/>
  <c r="O1679" i="1"/>
  <c r="O1686" i="1"/>
  <c r="O1643" i="1"/>
  <c r="O1577" i="1"/>
  <c r="O1618" i="1"/>
  <c r="O1629" i="1"/>
  <c r="O1565" i="1"/>
  <c r="N107" i="1"/>
  <c r="I597" i="33" s="1"/>
  <c r="I96" i="1"/>
  <c r="L4494" i="1"/>
  <c r="N647" i="1"/>
  <c r="N120" i="1"/>
  <c r="N4409" i="1"/>
  <c r="N1635" i="1"/>
  <c r="N3699" i="1"/>
  <c r="N1530" i="1"/>
  <c r="N650" i="1"/>
  <c r="N1626" i="1"/>
  <c r="N60" i="1"/>
  <c r="N50" i="1"/>
  <c r="L657" i="1"/>
  <c r="L1525" i="1"/>
  <c r="I1224" i="1"/>
  <c r="J4491" i="1"/>
  <c r="J650" i="1"/>
  <c r="N71" i="1"/>
  <c r="N4495" i="1"/>
  <c r="N1201" i="1"/>
  <c r="N1517" i="1"/>
  <c r="N1506" i="1"/>
  <c r="N1176" i="1"/>
  <c r="N1241" i="1"/>
  <c r="N667" i="1"/>
  <c r="N1688" i="1"/>
  <c r="N1573" i="1"/>
  <c r="N1491" i="1"/>
  <c r="N1190" i="1"/>
  <c r="N92" i="1"/>
  <c r="I582" i="33" s="1"/>
  <c r="N98" i="1"/>
  <c r="I588" i="33" s="1"/>
  <c r="N654" i="1"/>
  <c r="N64" i="1"/>
  <c r="N55" i="1"/>
  <c r="N49" i="1"/>
  <c r="L1159" i="1"/>
  <c r="L3698" i="1"/>
  <c r="L3697" i="1"/>
  <c r="N1681" i="1"/>
  <c r="L1729" i="1"/>
  <c r="K1723" i="1"/>
  <c r="J1520" i="1"/>
  <c r="L1478" i="1"/>
  <c r="K1525" i="1"/>
  <c r="K58" i="1"/>
  <c r="J1693" i="1"/>
  <c r="J1625" i="1"/>
  <c r="L1688" i="1"/>
  <c r="N1678" i="1"/>
  <c r="K1683" i="1"/>
  <c r="O1729" i="1"/>
  <c r="J79" i="1"/>
  <c r="J97" i="1"/>
  <c r="N1618" i="1"/>
  <c r="N134" i="1"/>
  <c r="N52" i="1"/>
  <c r="K1513" i="1"/>
  <c r="I1616" i="1"/>
  <c r="J1572" i="1"/>
  <c r="J82" i="1"/>
  <c r="I101" i="1"/>
  <c r="J1635" i="1"/>
  <c r="I135" i="1"/>
  <c r="L1509" i="1"/>
  <c r="I126" i="1"/>
  <c r="K136" i="1"/>
  <c r="N129" i="1"/>
  <c r="N1503" i="1"/>
  <c r="N1627" i="1"/>
  <c r="N51" i="1"/>
  <c r="O110" i="1"/>
  <c r="O124" i="1"/>
  <c r="O70" i="1"/>
  <c r="O113" i="1"/>
  <c r="O1580" i="1"/>
  <c r="O1497" i="1"/>
  <c r="O1688" i="1"/>
  <c r="O1481" i="1"/>
  <c r="O1690" i="1"/>
  <c r="O1642" i="1"/>
  <c r="O1489" i="1"/>
  <c r="O120" i="1"/>
  <c r="O97" i="1"/>
  <c r="J587" i="33" s="1"/>
  <c r="O119" i="1"/>
  <c r="O1634" i="1"/>
  <c r="L115" i="1"/>
  <c r="L663" i="1"/>
  <c r="J1688" i="1"/>
  <c r="N660" i="1"/>
  <c r="N1507" i="1"/>
  <c r="N1242" i="1"/>
  <c r="N1622" i="1"/>
  <c r="N1159" i="1"/>
  <c r="N147" i="1"/>
  <c r="L989" i="1"/>
  <c r="L15" i="1"/>
  <c r="L649" i="1"/>
  <c r="I108" i="1"/>
  <c r="N127" i="1"/>
  <c r="N991" i="1"/>
  <c r="N1641" i="1"/>
  <c r="N4496" i="1"/>
  <c r="N1695" i="1"/>
  <c r="N1633" i="1"/>
  <c r="N1629" i="1"/>
  <c r="N1720" i="1"/>
  <c r="I735" i="33" s="1"/>
  <c r="N1169" i="1"/>
  <c r="N1478" i="1"/>
  <c r="N1172" i="1"/>
  <c r="N990" i="1"/>
  <c r="N1237" i="1"/>
  <c r="N1625" i="1"/>
  <c r="N1527" i="1"/>
  <c r="N1162" i="1"/>
  <c r="N121" i="1"/>
  <c r="N132" i="1"/>
  <c r="N91" i="1"/>
  <c r="I572" i="33" s="1"/>
  <c r="N109" i="1"/>
  <c r="N45" i="1"/>
  <c r="L77" i="1"/>
  <c r="H558" i="33" s="1"/>
  <c r="L665" i="1"/>
  <c r="L1242" i="1"/>
  <c r="I60" i="1"/>
  <c r="K1724" i="1"/>
  <c r="J1686" i="1"/>
  <c r="L145" i="1"/>
  <c r="K46" i="1"/>
  <c r="K1514" i="1"/>
  <c r="K1517" i="1"/>
  <c r="I1572" i="1"/>
  <c r="J1727" i="1"/>
  <c r="O1722" i="1"/>
  <c r="J96" i="1"/>
  <c r="J1480" i="1"/>
  <c r="N1576" i="1"/>
  <c r="N76" i="1"/>
  <c r="I557" i="33" s="1"/>
  <c r="I57" i="1"/>
  <c r="K1496" i="1"/>
  <c r="J139" i="1"/>
  <c r="J93" i="1"/>
  <c r="K48" i="1"/>
  <c r="I80" i="1"/>
  <c r="J1477" i="1"/>
  <c r="J128" i="1"/>
  <c r="K1480" i="1"/>
  <c r="J1491" i="1"/>
  <c r="L1479" i="1"/>
  <c r="L1642" i="1"/>
  <c r="I71" i="1"/>
  <c r="N995" i="1"/>
  <c r="N1515" i="1"/>
  <c r="N1529" i="1"/>
  <c r="O147" i="1"/>
  <c r="O146" i="1"/>
  <c r="O60" i="1"/>
  <c r="O139" i="1"/>
  <c r="O77" i="1"/>
  <c r="J558" i="33" s="1"/>
  <c r="O59" i="1"/>
  <c r="O74" i="1"/>
  <c r="O1475" i="1"/>
  <c r="O1513" i="1"/>
  <c r="O1527" i="1"/>
  <c r="O1526" i="1"/>
  <c r="O1566" i="1"/>
  <c r="O63" i="1"/>
  <c r="O69" i="1"/>
  <c r="O1485" i="1"/>
  <c r="O85" i="1"/>
  <c r="J566" i="33" s="1"/>
  <c r="O1716" i="1"/>
  <c r="J731" i="33" s="1"/>
  <c r="O1614" i="1"/>
  <c r="L1492" i="1"/>
  <c r="L1221" i="1"/>
  <c r="N56" i="1"/>
  <c r="N4492" i="1"/>
  <c r="N1644" i="1"/>
  <c r="N1639" i="1"/>
  <c r="N1221" i="1"/>
  <c r="N1524" i="1"/>
  <c r="N124" i="1"/>
  <c r="N142" i="1"/>
  <c r="L48" i="1"/>
  <c r="K23" i="1"/>
  <c r="I3698" i="1"/>
  <c r="L1241" i="1"/>
  <c r="I112" i="1"/>
  <c r="N101" i="1"/>
  <c r="I591" i="33" s="1"/>
  <c r="N137" i="1"/>
  <c r="N1642" i="1"/>
  <c r="N3698" i="1"/>
  <c r="N1566" i="1"/>
  <c r="N1631" i="1"/>
  <c r="N1505" i="1"/>
  <c r="N1224" i="1"/>
  <c r="N1056" i="1"/>
  <c r="N663" i="1"/>
  <c r="N1488" i="1"/>
  <c r="N1185" i="1"/>
  <c r="N1621" i="1"/>
  <c r="N1523" i="1"/>
  <c r="N1158" i="1"/>
  <c r="N70" i="1"/>
  <c r="N94" i="1"/>
  <c r="I584" i="33" s="1"/>
  <c r="N23" i="1"/>
  <c r="N145" i="1"/>
  <c r="N81" i="1"/>
  <c r="I562" i="33" s="1"/>
  <c r="L50" i="1"/>
  <c r="L667" i="1"/>
  <c r="L1196" i="1"/>
  <c r="L1524" i="1"/>
  <c r="L1566" i="1"/>
  <c r="L1578" i="1"/>
  <c r="N113" i="1"/>
  <c r="L112" i="1"/>
  <c r="J1685" i="1"/>
  <c r="K1681" i="1"/>
  <c r="I1680" i="1"/>
  <c r="I1678" i="1"/>
  <c r="N1684" i="1"/>
  <c r="N1683" i="1"/>
  <c r="L1575" i="1"/>
  <c r="L1720" i="1"/>
  <c r="H735" i="33" s="1"/>
  <c r="I128" i="1"/>
  <c r="J1526" i="1"/>
  <c r="K141" i="1"/>
  <c r="K1626" i="1"/>
  <c r="K1635" i="1"/>
  <c r="J1578" i="1"/>
  <c r="I1528" i="1"/>
  <c r="I1526" i="1"/>
  <c r="I1635" i="1"/>
  <c r="J135" i="1"/>
  <c r="K71" i="1"/>
  <c r="J119" i="1"/>
  <c r="J137" i="1"/>
  <c r="K106" i="1"/>
  <c r="G596" i="33" s="1"/>
  <c r="K1720" i="1"/>
  <c r="G735" i="33" s="1"/>
  <c r="K1523" i="1"/>
  <c r="K1718" i="1"/>
  <c r="G733" i="33" s="1"/>
  <c r="J1614" i="1"/>
  <c r="I110" i="1"/>
  <c r="J132" i="1"/>
  <c r="J1489" i="1"/>
  <c r="I1566" i="1"/>
  <c r="K143" i="1"/>
  <c r="K1475" i="1"/>
  <c r="J133" i="1"/>
  <c r="K1497" i="1"/>
  <c r="J144" i="1"/>
  <c r="I77" i="1"/>
  <c r="J995" i="1"/>
  <c r="J109" i="1"/>
  <c r="K47" i="1"/>
  <c r="K1491" i="1"/>
  <c r="K1522" i="1"/>
  <c r="J1717" i="1"/>
  <c r="J118" i="1"/>
  <c r="K1530" i="1"/>
  <c r="K1716" i="1"/>
  <c r="G731" i="33" s="1"/>
  <c r="J113" i="1"/>
  <c r="I44" i="1"/>
  <c r="K96" i="1"/>
  <c r="G586" i="33" s="1"/>
  <c r="K144" i="1"/>
  <c r="J1615" i="1"/>
  <c r="L1622" i="1"/>
  <c r="L107" i="1"/>
  <c r="H597" i="33" s="1"/>
  <c r="L51" i="1"/>
  <c r="J1492" i="1"/>
  <c r="J143" i="1"/>
  <c r="J1482" i="1"/>
  <c r="L1502" i="1"/>
  <c r="L1625" i="1"/>
  <c r="L117" i="1"/>
  <c r="I86" i="1"/>
  <c r="I74" i="1"/>
  <c r="J1637" i="1"/>
  <c r="J127" i="1"/>
  <c r="K1576" i="1"/>
  <c r="I113" i="1"/>
  <c r="J1523" i="1"/>
  <c r="K121" i="1"/>
  <c r="K105" i="1"/>
  <c r="G595" i="33" s="1"/>
  <c r="L106" i="1"/>
  <c r="H596" i="33" s="1"/>
  <c r="L1618" i="1"/>
  <c r="L1494" i="1"/>
  <c r="K992" i="1"/>
  <c r="I1626" i="1"/>
  <c r="J146" i="1"/>
  <c r="I1570" i="1"/>
  <c r="L124" i="1"/>
  <c r="L1719" i="1"/>
  <c r="H734" i="33" s="1"/>
  <c r="L1527" i="1"/>
  <c r="L59" i="1"/>
  <c r="I1681" i="1"/>
  <c r="I1478" i="1"/>
  <c r="J1494" i="1"/>
  <c r="I1615" i="1"/>
  <c r="K1495" i="1"/>
  <c r="K1527" i="1"/>
  <c r="L135" i="1"/>
  <c r="L1517" i="1"/>
  <c r="L79" i="1"/>
  <c r="H560" i="33" s="1"/>
  <c r="K1483" i="1"/>
  <c r="K1485" i="1"/>
  <c r="I1693" i="1"/>
  <c r="L58" i="1"/>
  <c r="L1497" i="1"/>
  <c r="I97" i="1"/>
  <c r="J1478" i="1"/>
  <c r="I58" i="1"/>
  <c r="J1507" i="1"/>
  <c r="L1728" i="1"/>
  <c r="N1727" i="1"/>
  <c r="L1530" i="1"/>
  <c r="I1525" i="1"/>
  <c r="I1522" i="1"/>
  <c r="K131" i="1"/>
  <c r="I64" i="1"/>
  <c r="K1573" i="1"/>
  <c r="L1690" i="1"/>
  <c r="L119" i="1"/>
  <c r="J1613" i="1"/>
  <c r="L1507" i="1"/>
  <c r="L1516" i="1"/>
  <c r="L67" i="1"/>
  <c r="I1719" i="1"/>
  <c r="J992" i="1"/>
  <c r="K1629" i="1"/>
  <c r="I1482" i="1"/>
  <c r="K1685" i="1"/>
  <c r="L1491" i="1"/>
  <c r="K1570" i="1"/>
  <c r="J104" i="1"/>
  <c r="J1620" i="1"/>
  <c r="K1687" i="1"/>
  <c r="N1722" i="1"/>
  <c r="N1686" i="1"/>
  <c r="L1615" i="1"/>
  <c r="L1626" i="1"/>
  <c r="L1694" i="1"/>
  <c r="L49" i="1"/>
  <c r="I1521" i="1"/>
  <c r="J136" i="1"/>
  <c r="J1516" i="1"/>
  <c r="K49" i="1"/>
  <c r="K1693" i="1"/>
  <c r="J1499" i="1"/>
  <c r="I129" i="1"/>
  <c r="J54" i="1"/>
  <c r="I1504" i="1"/>
  <c r="K98" i="1"/>
  <c r="G588" i="33" s="1"/>
  <c r="K1616" i="1"/>
  <c r="I91" i="1"/>
  <c r="K1498" i="1"/>
  <c r="J121" i="1"/>
  <c r="K1634" i="1"/>
  <c r="J1689" i="1"/>
  <c r="J1629" i="1"/>
  <c r="K93" i="1"/>
  <c r="G583" i="33" s="1"/>
  <c r="K147" i="1"/>
  <c r="K1580" i="1"/>
  <c r="K1476" i="1"/>
  <c r="K101" i="1"/>
  <c r="G591" i="33" s="1"/>
  <c r="I140" i="1"/>
  <c r="J1624" i="1"/>
  <c r="I1578" i="1"/>
  <c r="K1521" i="1"/>
  <c r="K1490" i="1"/>
  <c r="K60" i="1"/>
  <c r="K62" i="1"/>
  <c r="K134" i="1"/>
  <c r="K1622" i="1"/>
  <c r="K1501" i="1"/>
  <c r="K1499" i="1"/>
  <c r="J1718" i="1"/>
  <c r="J69" i="1"/>
  <c r="K1479" i="1"/>
  <c r="K1516" i="1"/>
  <c r="L60" i="1"/>
  <c r="L113" i="1"/>
  <c r="I1519" i="1"/>
  <c r="K993" i="1"/>
  <c r="K97" i="1"/>
  <c r="G587" i="33" s="1"/>
  <c r="K1484" i="1"/>
  <c r="J64" i="1"/>
  <c r="L1500" i="1"/>
  <c r="L1716" i="1"/>
  <c r="H731" i="33" s="1"/>
  <c r="L78" i="1"/>
  <c r="H559" i="33" s="1"/>
  <c r="I1634" i="1"/>
  <c r="J994" i="1"/>
  <c r="I1575" i="1"/>
  <c r="L64" i="1"/>
  <c r="L86" i="1"/>
  <c r="H567" i="33" s="1"/>
  <c r="K1487" i="1"/>
  <c r="J1644" i="1"/>
  <c r="J89" i="1"/>
  <c r="N1680" i="1"/>
  <c r="L105" i="1"/>
  <c r="H595" i="33" s="1"/>
  <c r="I47" i="1"/>
  <c r="I123" i="1"/>
  <c r="J991" i="1"/>
  <c r="K115" i="1"/>
  <c r="I130" i="1"/>
  <c r="K1512" i="1"/>
  <c r="K1618" i="1"/>
  <c r="I1512" i="1"/>
  <c r="L1613" i="1"/>
  <c r="L1579" i="1"/>
  <c r="L88" i="1"/>
  <c r="H569" i="33" s="1"/>
  <c r="J134" i="1"/>
  <c r="L1565" i="1"/>
  <c r="L1623" i="1"/>
  <c r="L75" i="1"/>
  <c r="L1518" i="1"/>
  <c r="K124" i="1"/>
  <c r="J90" i="1"/>
  <c r="K1621" i="1"/>
  <c r="I141" i="1"/>
  <c r="J56" i="1"/>
  <c r="K103" i="1"/>
  <c r="G593" i="33" s="1"/>
  <c r="I63" i="1"/>
  <c r="L1526" i="1"/>
  <c r="L46" i="1"/>
  <c r="J1575" i="1"/>
  <c r="I55" i="1"/>
  <c r="L100" i="1"/>
  <c r="H590" i="33" s="1"/>
  <c r="L1614" i="1"/>
  <c r="L114" i="1"/>
  <c r="I1568" i="1"/>
  <c r="I1489" i="1"/>
  <c r="K1725" i="1"/>
  <c r="L131" i="1"/>
  <c r="J1638" i="1"/>
  <c r="I106" i="1"/>
  <c r="I1643" i="1"/>
  <c r="K70" i="1"/>
  <c r="K1494" i="1"/>
  <c r="L126" i="1"/>
  <c r="L1715" i="1"/>
  <c r="H730" i="33" s="1"/>
  <c r="L996" i="1"/>
  <c r="J74" i="1"/>
  <c r="I1527" i="1"/>
  <c r="L1567" i="1"/>
  <c r="L1620" i="1"/>
  <c r="L140" i="1"/>
  <c r="J1573" i="1"/>
  <c r="J58" i="1"/>
  <c r="J1579" i="1"/>
  <c r="I1726" i="1"/>
  <c r="J80" i="1"/>
  <c r="L108" i="1"/>
  <c r="I1565" i="1"/>
  <c r="J83" i="1"/>
  <c r="F564" i="33" s="1"/>
  <c r="J1498" i="1"/>
  <c r="O1183" i="1"/>
  <c r="O663" i="1"/>
  <c r="O4407" i="1"/>
  <c r="O4495" i="1"/>
  <c r="O4404" i="1"/>
  <c r="O3700" i="1"/>
  <c r="O1054" i="1"/>
  <c r="O652" i="1"/>
  <c r="O1056" i="1"/>
  <c r="O1195" i="1"/>
  <c r="O1196" i="1"/>
  <c r="O19" i="1"/>
  <c r="N1164" i="1"/>
  <c r="J1199" i="1"/>
  <c r="I4489" i="1"/>
  <c r="L1225" i="1"/>
  <c r="L1223" i="1"/>
  <c r="K1185" i="1"/>
  <c r="L1171" i="1"/>
  <c r="I651" i="1"/>
  <c r="K1225" i="1"/>
  <c r="I1195" i="1"/>
  <c r="L18" i="1"/>
  <c r="N646" i="1"/>
  <c r="N1196" i="1"/>
  <c r="J1053" i="1"/>
  <c r="L1190" i="1"/>
  <c r="O1199" i="1"/>
  <c r="O1241" i="1"/>
  <c r="O1165" i="1"/>
  <c r="O4486" i="1"/>
  <c r="O3698" i="1"/>
  <c r="O3695" i="1"/>
  <c r="O1222" i="1"/>
  <c r="O1179" i="1"/>
  <c r="O646" i="1"/>
  <c r="O1060" i="1"/>
  <c r="O1194" i="1"/>
  <c r="O647" i="1"/>
  <c r="O1164" i="1"/>
  <c r="N656" i="1"/>
  <c r="N1178" i="1"/>
  <c r="J649" i="1"/>
  <c r="K14" i="1"/>
  <c r="L14" i="1"/>
  <c r="L1168" i="1"/>
  <c r="L57" i="1"/>
  <c r="J1643" i="1"/>
  <c r="K74" i="1"/>
  <c r="K1488" i="1"/>
  <c r="I1694" i="1"/>
  <c r="K1614" i="1"/>
  <c r="J78" i="1"/>
  <c r="J142" i="1"/>
  <c r="K1478" i="1"/>
  <c r="J95" i="1"/>
  <c r="K1524" i="1"/>
  <c r="K67" i="1"/>
  <c r="J76" i="1"/>
  <c r="K61" i="1"/>
  <c r="J145" i="1"/>
  <c r="K132" i="1"/>
  <c r="L1503" i="1"/>
  <c r="N1679" i="1"/>
  <c r="K1695" i="1"/>
  <c r="I1529" i="1"/>
  <c r="I1642" i="1"/>
  <c r="L1480" i="1"/>
  <c r="L1522" i="1"/>
  <c r="I48" i="1"/>
  <c r="J147" i="1"/>
  <c r="L1501" i="1"/>
  <c r="I1503" i="1"/>
  <c r="I1576" i="1"/>
  <c r="L63" i="1"/>
  <c r="I1623" i="1"/>
  <c r="I1514" i="1"/>
  <c r="J81" i="1"/>
  <c r="J84" i="1"/>
  <c r="L1624" i="1"/>
  <c r="J1623" i="1"/>
  <c r="L1475" i="1"/>
  <c r="L89" i="1"/>
  <c r="H570" i="33" s="1"/>
  <c r="J1681" i="1"/>
  <c r="N1729" i="1"/>
  <c r="I53" i="1"/>
  <c r="I79" i="1"/>
  <c r="J57" i="1"/>
  <c r="K64" i="1"/>
  <c r="L144" i="1"/>
  <c r="K95" i="1"/>
  <c r="G585" i="33" s="1"/>
  <c r="L136" i="1"/>
  <c r="L1633" i="1"/>
  <c r="J1496" i="1"/>
  <c r="J94" i="1"/>
  <c r="I85" i="1"/>
  <c r="J1500" i="1"/>
  <c r="L1512" i="1"/>
  <c r="L146" i="1"/>
  <c r="J1720" i="1"/>
  <c r="J66" i="1"/>
  <c r="L121" i="1"/>
  <c r="K1714" i="1"/>
  <c r="G729" i="33" s="1"/>
  <c r="N1728" i="1"/>
  <c r="L994" i="1"/>
  <c r="I1695" i="1"/>
  <c r="K1518" i="1"/>
  <c r="J91" i="1"/>
  <c r="O1171" i="1"/>
  <c r="O664" i="1"/>
  <c r="O1200" i="1"/>
  <c r="O12" i="1"/>
  <c r="O1172" i="1"/>
  <c r="O648" i="1"/>
  <c r="O1159" i="1"/>
  <c r="N1192" i="1"/>
  <c r="N1174" i="1"/>
  <c r="J1182" i="1"/>
  <c r="I4488" i="1"/>
  <c r="J1058" i="1"/>
  <c r="K662" i="1"/>
  <c r="K1181" i="1"/>
  <c r="J3697" i="1"/>
  <c r="L3699" i="1"/>
  <c r="L21" i="1"/>
  <c r="O1184" i="1"/>
  <c r="O1168" i="1"/>
  <c r="O4496" i="1"/>
  <c r="O1059" i="1"/>
  <c r="O667" i="1"/>
  <c r="O1162" i="1"/>
  <c r="N644" i="1"/>
  <c r="I4406" i="1"/>
  <c r="K1167" i="1"/>
  <c r="J4409" i="1"/>
  <c r="K1242" i="1"/>
  <c r="K4407" i="1"/>
  <c r="I4408" i="1"/>
  <c r="L1197" i="1"/>
  <c r="L1181" i="1"/>
  <c r="I1221" i="1"/>
  <c r="N15" i="1"/>
  <c r="O14" i="1"/>
  <c r="O1181" i="1"/>
  <c r="O4484" i="1"/>
  <c r="O1174" i="1"/>
  <c r="O1204" i="1"/>
  <c r="O1157" i="1"/>
  <c r="O22" i="1"/>
  <c r="N13" i="1"/>
  <c r="N1222" i="1"/>
  <c r="N649" i="1"/>
  <c r="I1237" i="1"/>
  <c r="J996" i="1"/>
  <c r="K647" i="1"/>
  <c r="L1167" i="1"/>
  <c r="J1054" i="1"/>
  <c r="J662" i="1"/>
  <c r="J4483" i="1"/>
  <c r="K19" i="1"/>
  <c r="J1169" i="1"/>
  <c r="K21" i="1"/>
  <c r="K1199" i="1"/>
  <c r="L1166" i="1"/>
  <c r="J1183" i="1"/>
  <c r="N1193" i="1"/>
  <c r="L4409" i="1"/>
  <c r="K644" i="1"/>
  <c r="J1162" i="1"/>
  <c r="J1227" i="1"/>
  <c r="I660" i="1"/>
  <c r="J3700" i="1"/>
  <c r="I4482" i="1"/>
  <c r="K656" i="1"/>
  <c r="J4481" i="1"/>
  <c r="K1053" i="1"/>
  <c r="J1223" i="1"/>
  <c r="J9" i="1"/>
  <c r="K3701" i="1"/>
  <c r="K3700" i="1"/>
  <c r="I1059" i="1"/>
  <c r="L10" i="1"/>
  <c r="L1180" i="1"/>
  <c r="J1187" i="1"/>
  <c r="I4491" i="1"/>
  <c r="I656" i="1"/>
  <c r="L4481" i="1"/>
  <c r="I3696" i="1"/>
  <c r="J4402" i="1"/>
  <c r="J1060" i="1"/>
  <c r="J4492" i="1"/>
  <c r="K1183" i="1"/>
  <c r="I22" i="1"/>
  <c r="J1176" i="1"/>
  <c r="J4496" i="1"/>
  <c r="I4403" i="1"/>
  <c r="J4407" i="1"/>
  <c r="K666" i="1"/>
  <c r="K651" i="1"/>
  <c r="K1176" i="1"/>
  <c r="K4486" i="1"/>
  <c r="K4483" i="1"/>
  <c r="L4489" i="1"/>
  <c r="L25" i="1"/>
  <c r="I652" i="1"/>
  <c r="K1237" i="1"/>
  <c r="I1186" i="1"/>
  <c r="L1165" i="1"/>
  <c r="K1054" i="1"/>
  <c r="K4406" i="1"/>
  <c r="K1169" i="1"/>
  <c r="I645" i="1"/>
  <c r="I24" i="1"/>
  <c r="J664" i="1"/>
  <c r="I662" i="1"/>
  <c r="I4483" i="1"/>
  <c r="K1192" i="1"/>
  <c r="J21" i="1"/>
  <c r="I4481" i="1"/>
  <c r="K22" i="1"/>
  <c r="K1158" i="1"/>
  <c r="K4490" i="1"/>
  <c r="L1240" i="1"/>
  <c r="L1187" i="1"/>
  <c r="L1173" i="1"/>
  <c r="I1170" i="1"/>
  <c r="I666" i="1"/>
  <c r="K4482" i="1"/>
  <c r="K653" i="1"/>
  <c r="J1158" i="1"/>
  <c r="J1239" i="1"/>
  <c r="K1196" i="1"/>
  <c r="I1199" i="1"/>
  <c r="I1167" i="1"/>
  <c r="L1174" i="1"/>
  <c r="L4405" i="1"/>
  <c r="L661" i="1"/>
  <c r="L1192" i="1"/>
  <c r="I18" i="1"/>
  <c r="J1189" i="1"/>
  <c r="J4486" i="1"/>
  <c r="O661" i="1"/>
  <c r="O8" i="1"/>
  <c r="O1186" i="1"/>
  <c r="O4487" i="1"/>
  <c r="O4409" i="1"/>
  <c r="O1227" i="1"/>
  <c r="O1176" i="1"/>
  <c r="O1173" i="1"/>
  <c r="O1192" i="1"/>
  <c r="O23" i="1"/>
  <c r="O25" i="1"/>
  <c r="N1226" i="1"/>
  <c r="I1244" i="1"/>
  <c r="J1225" i="1"/>
  <c r="I1159" i="1"/>
  <c r="I3702" i="1"/>
  <c r="I1242" i="1"/>
  <c r="I650" i="1"/>
  <c r="L1164" i="1"/>
  <c r="N657" i="1"/>
  <c r="N1184" i="1"/>
  <c r="N4407" i="1"/>
  <c r="I23" i="1"/>
  <c r="J1240" i="1"/>
  <c r="J1726" i="1"/>
  <c r="I1685" i="1"/>
  <c r="L97" i="1"/>
  <c r="H587" i="33" s="1"/>
  <c r="I116" i="1"/>
  <c r="J1641" i="1"/>
  <c r="K1569" i="1"/>
  <c r="I1495" i="1"/>
  <c r="K140" i="1"/>
  <c r="J52" i="1"/>
  <c r="K1625" i="1"/>
  <c r="I83" i="1"/>
  <c r="I1644" i="1"/>
  <c r="J1493" i="1"/>
  <c r="K89" i="1"/>
  <c r="G570" i="33" s="1"/>
  <c r="L1529" i="1"/>
  <c r="I59" i="1"/>
  <c r="L1634" i="1"/>
  <c r="L1695" i="1"/>
  <c r="K1627" i="1"/>
  <c r="J1485" i="1"/>
  <c r="L125" i="1"/>
  <c r="L1504" i="1"/>
  <c r="L127" i="1"/>
  <c r="J1497" i="1"/>
  <c r="K1624" i="1"/>
  <c r="L1483" i="1"/>
  <c r="J1618" i="1"/>
  <c r="L991" i="1"/>
  <c r="J1616" i="1"/>
  <c r="L24" i="1"/>
  <c r="O1240" i="1"/>
  <c r="O1180" i="1"/>
  <c r="N11" i="1"/>
  <c r="I661" i="1"/>
  <c r="J1678" i="1"/>
  <c r="I1682" i="1"/>
  <c r="L70" i="1"/>
  <c r="L1689" i="1"/>
  <c r="I46" i="1"/>
  <c r="I1488" i="1"/>
  <c r="K1482" i="1"/>
  <c r="J1715" i="1"/>
  <c r="I1633" i="1"/>
  <c r="J1566" i="1"/>
  <c r="K99" i="1"/>
  <c r="G589" i="33" s="1"/>
  <c r="K57" i="1"/>
  <c r="K1566" i="1"/>
  <c r="I1567" i="1"/>
  <c r="I1713" i="1"/>
  <c r="K88" i="1"/>
  <c r="G569" i="33" s="1"/>
  <c r="K1567" i="1"/>
  <c r="K1690" i="1"/>
  <c r="J46" i="1"/>
  <c r="K1526" i="1"/>
  <c r="I1513" i="1"/>
  <c r="J129" i="1"/>
  <c r="K1511" i="1"/>
  <c r="L1499" i="1"/>
  <c r="L122" i="1"/>
  <c r="K991" i="1"/>
  <c r="J1640" i="1"/>
  <c r="K126" i="1"/>
  <c r="L1639" i="1"/>
  <c r="L110" i="1"/>
  <c r="L76" i="1"/>
  <c r="H557" i="33" s="1"/>
  <c r="K1715" i="1"/>
  <c r="G730" i="33" s="1"/>
  <c r="I92" i="1"/>
  <c r="I1729" i="1"/>
  <c r="L1572" i="1"/>
  <c r="J106" i="1"/>
  <c r="I137" i="1"/>
  <c r="L94" i="1"/>
  <c r="H584" i="33" s="1"/>
  <c r="L992" i="1"/>
  <c r="I103" i="1"/>
  <c r="K1509" i="1"/>
  <c r="I1479" i="1"/>
  <c r="L1570" i="1"/>
  <c r="I78" i="1"/>
  <c r="I107" i="1"/>
  <c r="L73" i="1"/>
  <c r="I1577" i="1"/>
  <c r="I1573" i="1"/>
  <c r="K995" i="1"/>
  <c r="I1641" i="1"/>
  <c r="K119" i="1"/>
  <c r="L1486" i="1"/>
  <c r="L80" i="1"/>
  <c r="H561" i="33" s="1"/>
  <c r="I89" i="1"/>
  <c r="L1568" i="1"/>
  <c r="J70" i="1"/>
  <c r="J1486" i="1"/>
  <c r="I1727" i="1"/>
  <c r="I76" i="1"/>
  <c r="K112" i="1"/>
  <c r="J103" i="1"/>
  <c r="J75" i="1"/>
  <c r="J3702" i="1"/>
  <c r="L648" i="1"/>
  <c r="O1169" i="1"/>
  <c r="O1187" i="1"/>
  <c r="O4403" i="1"/>
  <c r="O1223" i="1"/>
  <c r="O649" i="1"/>
  <c r="O659" i="1"/>
  <c r="N1165" i="1"/>
  <c r="N4402" i="1"/>
  <c r="N4403" i="1"/>
  <c r="I4484" i="1"/>
  <c r="J19" i="1"/>
  <c r="I653" i="1"/>
  <c r="J4482" i="1"/>
  <c r="N1161" i="1"/>
  <c r="N1175" i="1"/>
  <c r="N4406" i="1"/>
  <c r="J1506" i="1"/>
  <c r="O1237" i="1"/>
  <c r="O4402" i="1"/>
  <c r="O650" i="1"/>
  <c r="O1221" i="1"/>
  <c r="O1158" i="1"/>
  <c r="O655" i="1"/>
  <c r="N1244" i="1"/>
  <c r="J667" i="1"/>
  <c r="J1178" i="1"/>
  <c r="J654" i="1"/>
  <c r="I13" i="1"/>
  <c r="K1201" i="1"/>
  <c r="I1163" i="1"/>
  <c r="K1191" i="1"/>
  <c r="I1169" i="1"/>
  <c r="I3695" i="1"/>
  <c r="K3697" i="1"/>
  <c r="J8" i="1"/>
  <c r="L1179" i="1"/>
  <c r="L1239" i="1"/>
  <c r="J1159" i="1"/>
  <c r="N22" i="1"/>
  <c r="N1179" i="1"/>
  <c r="N664" i="1"/>
  <c r="I1160" i="1"/>
  <c r="K1223" i="1"/>
  <c r="L1191" i="1"/>
  <c r="O1201" i="1"/>
  <c r="O1185" i="1"/>
  <c r="O1197" i="1"/>
  <c r="O13" i="1"/>
  <c r="O4491" i="1"/>
  <c r="O4492" i="1"/>
  <c r="O4408" i="1"/>
  <c r="O1055" i="1"/>
  <c r="O1193" i="1"/>
  <c r="O658" i="1"/>
  <c r="O24" i="1"/>
  <c r="N1160" i="1"/>
  <c r="N1239" i="1"/>
  <c r="K20" i="1"/>
  <c r="K1178" i="1"/>
  <c r="I1171" i="1"/>
  <c r="K1170" i="1"/>
  <c r="J1186" i="1"/>
  <c r="I12" i="1"/>
  <c r="J1221" i="1"/>
  <c r="K1195" i="1"/>
  <c r="L1202" i="1"/>
  <c r="N25" i="1"/>
  <c r="N9" i="1"/>
  <c r="N1055" i="1"/>
  <c r="N12" i="1"/>
  <c r="K1244" i="1"/>
  <c r="K4494" i="1"/>
  <c r="K1198" i="1"/>
  <c r="I21" i="1"/>
  <c r="J645" i="1"/>
  <c r="I655" i="1"/>
  <c r="J1165" i="1"/>
  <c r="I1183" i="1"/>
  <c r="K1175" i="1"/>
  <c r="I1197" i="1"/>
  <c r="I4492" i="1"/>
  <c r="L8" i="1"/>
  <c r="L4496" i="1"/>
  <c r="L1237" i="1"/>
  <c r="L1161" i="1"/>
  <c r="J1222" i="1"/>
  <c r="L3696" i="1"/>
  <c r="L1188" i="1"/>
  <c r="L659" i="1"/>
  <c r="L22" i="1"/>
  <c r="K1239" i="1"/>
  <c r="I1181" i="1"/>
  <c r="K1241" i="1"/>
  <c r="I1162" i="1"/>
  <c r="J15" i="1"/>
  <c r="I1196" i="1"/>
  <c r="K1157" i="1"/>
  <c r="K3702" i="1"/>
  <c r="K4493" i="1"/>
  <c r="I11" i="1"/>
  <c r="K652" i="1"/>
  <c r="J1180" i="1"/>
  <c r="K13" i="1"/>
  <c r="K1194" i="1"/>
  <c r="K12" i="1"/>
  <c r="L3700" i="1"/>
  <c r="L3702" i="1"/>
  <c r="L1160" i="1"/>
  <c r="K1171" i="1"/>
  <c r="I4486" i="1"/>
  <c r="K4491" i="1"/>
  <c r="K4485" i="1"/>
  <c r="K664" i="1"/>
  <c r="K1187" i="1"/>
  <c r="I20" i="1"/>
  <c r="I1204" i="1"/>
  <c r="I1192" i="1"/>
  <c r="I1185" i="1"/>
  <c r="I4493" i="1"/>
  <c r="J1198" i="1"/>
  <c r="J1172" i="1"/>
  <c r="I3701" i="1"/>
  <c r="I1173" i="1"/>
  <c r="J13" i="1"/>
  <c r="I1057" i="1"/>
  <c r="L1193" i="1"/>
  <c r="I4485" i="1"/>
  <c r="L1244" i="1"/>
  <c r="J1177" i="1"/>
  <c r="J4406" i="1"/>
  <c r="I4405" i="1"/>
  <c r="K3698" i="1"/>
  <c r="I1228" i="1"/>
  <c r="J3696" i="1"/>
  <c r="I3700" i="1"/>
  <c r="J4405" i="1"/>
  <c r="K1226" i="1"/>
  <c r="I1188" i="1"/>
  <c r="K4402" i="1"/>
  <c r="I1223" i="1"/>
  <c r="K1202" i="1"/>
  <c r="J11" i="1"/>
  <c r="I1054" i="1"/>
  <c r="J4485" i="1"/>
  <c r="I1174" i="1"/>
  <c r="K4409" i="1"/>
  <c r="I1177" i="1"/>
  <c r="L1224" i="1"/>
  <c r="L1189" i="1"/>
  <c r="I1164" i="1"/>
  <c r="I4409" i="1"/>
  <c r="J1204" i="1"/>
  <c r="J3701" i="1"/>
  <c r="L1170" i="1"/>
  <c r="L647" i="1"/>
  <c r="L650" i="1"/>
  <c r="J1226" i="1"/>
  <c r="I1184" i="1"/>
  <c r="I1238" i="1"/>
  <c r="L19" i="1"/>
  <c r="O1170" i="1"/>
  <c r="O1239" i="1"/>
  <c r="O4493" i="1"/>
  <c r="O4482" i="1"/>
  <c r="O1058" i="1"/>
  <c r="O1188" i="1"/>
  <c r="O20" i="1"/>
  <c r="O15" i="1"/>
  <c r="N1060" i="1"/>
  <c r="N645" i="1"/>
  <c r="J4488" i="1"/>
  <c r="L1177" i="1"/>
  <c r="K1197" i="1"/>
  <c r="K4404" i="1"/>
  <c r="J12" i="1"/>
  <c r="L4406" i="1"/>
  <c r="L653" i="1"/>
  <c r="N3697" i="1"/>
  <c r="J1238" i="1"/>
  <c r="I1240" i="1"/>
  <c r="K24" i="1"/>
  <c r="I1175" i="1"/>
  <c r="N1724" i="1"/>
  <c r="L1495" i="1"/>
  <c r="K1615" i="1"/>
  <c r="I139" i="1"/>
  <c r="I1689" i="1"/>
  <c r="I127" i="1"/>
  <c r="J1475" i="1"/>
  <c r="K107" i="1"/>
  <c r="G597" i="33" s="1"/>
  <c r="I61" i="1"/>
  <c r="K55" i="1"/>
  <c r="K82" i="1"/>
  <c r="G563" i="33" s="1"/>
  <c r="K1579" i="1"/>
  <c r="K1719" i="1"/>
  <c r="G734" i="33" s="1"/>
  <c r="I94" i="1"/>
  <c r="K79" i="1"/>
  <c r="G560" i="33" s="1"/>
  <c r="L109" i="1"/>
  <c r="K1684" i="1"/>
  <c r="L44" i="1"/>
  <c r="K1620" i="1"/>
  <c r="L83" i="1"/>
  <c r="H564" i="33" s="1"/>
  <c r="L133" i="1"/>
  <c r="L1485" i="1"/>
  <c r="I1618" i="1"/>
  <c r="I1632" i="1"/>
  <c r="L1490" i="1"/>
  <c r="I1622" i="1"/>
  <c r="L81" i="1"/>
  <c r="H562" i="33" s="1"/>
  <c r="I1492" i="1"/>
  <c r="J49" i="1"/>
  <c r="J131" i="1"/>
  <c r="K1504" i="1"/>
  <c r="L52" i="1"/>
  <c r="J1509" i="1"/>
  <c r="L1508" i="1"/>
  <c r="O4488" i="1"/>
  <c r="O644" i="1"/>
  <c r="O1191" i="1"/>
  <c r="N1183" i="1"/>
  <c r="N3700" i="1"/>
  <c r="J1228" i="1"/>
  <c r="I1190" i="1"/>
  <c r="I1239" i="1"/>
  <c r="J1171" i="1"/>
  <c r="L65" i="1"/>
  <c r="K65" i="1"/>
  <c r="K68" i="1"/>
  <c r="K123" i="1"/>
  <c r="J1690" i="1"/>
  <c r="J1642" i="1"/>
  <c r="K1477" i="1"/>
  <c r="J1682" i="1"/>
  <c r="J1510" i="1"/>
  <c r="K113" i="1"/>
  <c r="K138" i="1"/>
  <c r="I102" i="1"/>
  <c r="N1682" i="1"/>
  <c r="P4555" i="1" l="1"/>
  <c r="P4540" i="1"/>
  <c r="P4543" i="1"/>
  <c r="P4544" i="1"/>
  <c r="P4546" i="1"/>
  <c r="P4548" i="1"/>
  <c r="P4549" i="1"/>
  <c r="P4550" i="1"/>
  <c r="P4551" i="1"/>
  <c r="P4552" i="1"/>
  <c r="P4553" i="1"/>
  <c r="P4554" i="1"/>
  <c r="P4547" i="1"/>
  <c r="P4545" i="1"/>
  <c r="P4541" i="1"/>
  <c r="P4542" i="1"/>
  <c r="K4005" i="1"/>
  <c r="N4006" i="1"/>
  <c r="J3999" i="1"/>
  <c r="E3566" i="1"/>
  <c r="E3610" i="1" s="1"/>
  <c r="K4006" i="1"/>
  <c r="J4002" i="1"/>
  <c r="K4003" i="1"/>
  <c r="N4004" i="1"/>
  <c r="N4000" i="1"/>
  <c r="O3999" i="1"/>
  <c r="N4002" i="1"/>
  <c r="O4006" i="1"/>
  <c r="K3999" i="1"/>
  <c r="J4006" i="1"/>
  <c r="L4005" i="1"/>
  <c r="L4003" i="1"/>
  <c r="L4002" i="1"/>
  <c r="O4004" i="1"/>
  <c r="K4001" i="1"/>
  <c r="I4004" i="1"/>
  <c r="K4002" i="1"/>
  <c r="O4000" i="1"/>
  <c r="K4004" i="1"/>
  <c r="N4001" i="1"/>
  <c r="J4005" i="1"/>
  <c r="K4000" i="1"/>
  <c r="N3999" i="1"/>
  <c r="N4003" i="1"/>
  <c r="O4002" i="1"/>
  <c r="N4005" i="1"/>
  <c r="O4005" i="1"/>
  <c r="J4003" i="1"/>
  <c r="L3999" i="1"/>
  <c r="L4004" i="1"/>
  <c r="L4001" i="1"/>
  <c r="L4006" i="1"/>
  <c r="L4000" i="1"/>
  <c r="O4003" i="1"/>
  <c r="J4001" i="1"/>
  <c r="G780" i="33"/>
  <c r="J785" i="33"/>
  <c r="O1444" i="1"/>
  <c r="O1441" i="1"/>
  <c r="J1444" i="1"/>
  <c r="K1442" i="1"/>
  <c r="N1445" i="1"/>
  <c r="L1446" i="1"/>
  <c r="L1442" i="1"/>
  <c r="L1440" i="1"/>
  <c r="J1446" i="1"/>
  <c r="N1443" i="1"/>
  <c r="K1440" i="1"/>
  <c r="I1444" i="1"/>
  <c r="J1447" i="1"/>
  <c r="O1304" i="1"/>
  <c r="O1303" i="1"/>
  <c r="L1310" i="1"/>
  <c r="L1308" i="1"/>
  <c r="K1310" i="1"/>
  <c r="K1308" i="1"/>
  <c r="N1308" i="1"/>
  <c r="J1305" i="1"/>
  <c r="J1306" i="1"/>
  <c r="L1306" i="1"/>
  <c r="L1303" i="1"/>
  <c r="K1304" i="1"/>
  <c r="O1442" i="1"/>
  <c r="O1447" i="1"/>
  <c r="K1441" i="1"/>
  <c r="J1440" i="1"/>
  <c r="K1446" i="1"/>
  <c r="I1443" i="1"/>
  <c r="N1447" i="1"/>
  <c r="L1441" i="1"/>
  <c r="I1440" i="1"/>
  <c r="J1443" i="1"/>
  <c r="L1443" i="1"/>
  <c r="N1446" i="1"/>
  <c r="O1309" i="1"/>
  <c r="O1305" i="1"/>
  <c r="J1310" i="1"/>
  <c r="J1307" i="1"/>
  <c r="L1309" i="1"/>
  <c r="K1306" i="1"/>
  <c r="N1303" i="1"/>
  <c r="J1303" i="1"/>
  <c r="J1308" i="1"/>
  <c r="I1310" i="1"/>
  <c r="J1304" i="1"/>
  <c r="O1440" i="1"/>
  <c r="O1443" i="1"/>
  <c r="I1442" i="1"/>
  <c r="K1447" i="1"/>
  <c r="N1442" i="1"/>
  <c r="L1447" i="1"/>
  <c r="I1445" i="1"/>
  <c r="J1445" i="1"/>
  <c r="I1447" i="1"/>
  <c r="K1444" i="1"/>
  <c r="N1440" i="1"/>
  <c r="K1445" i="1"/>
  <c r="O1306" i="1"/>
  <c r="O1307" i="1"/>
  <c r="N1306" i="1"/>
  <c r="J1309" i="1"/>
  <c r="K1307" i="1"/>
  <c r="L1305" i="1"/>
  <c r="L1304" i="1"/>
  <c r="N1307" i="1"/>
  <c r="K1309" i="1"/>
  <c r="N1305" i="1"/>
  <c r="O1445" i="1"/>
  <c r="O1446" i="1"/>
  <c r="L1445" i="1"/>
  <c r="N1444" i="1"/>
  <c r="K1443" i="1"/>
  <c r="J1441" i="1"/>
  <c r="N1441" i="1"/>
  <c r="I1441" i="1"/>
  <c r="J1442" i="1"/>
  <c r="I1446" i="1"/>
  <c r="L1444" i="1"/>
  <c r="O1308" i="1"/>
  <c r="O1310" i="1"/>
  <c r="K1305" i="1"/>
  <c r="L1307" i="1"/>
  <c r="N1310" i="1"/>
  <c r="K1303" i="1"/>
  <c r="N1309" i="1"/>
  <c r="N1304" i="1"/>
  <c r="I780" i="33"/>
  <c r="F783" i="33"/>
  <c r="E784" i="33"/>
  <c r="E779" i="33"/>
  <c r="O30" i="1"/>
  <c r="O38" i="1" s="1"/>
  <c r="O31" i="1"/>
  <c r="O39" i="1" s="1"/>
  <c r="J318" i="33" s="1"/>
  <c r="N28" i="1"/>
  <c r="N36" i="1" s="1"/>
  <c r="K26" i="1"/>
  <c r="K34" i="1" s="1"/>
  <c r="N26" i="1"/>
  <c r="N34" i="1" s="1"/>
  <c r="L27" i="1"/>
  <c r="J32" i="1"/>
  <c r="K33" i="1"/>
  <c r="I33" i="1"/>
  <c r="O26" i="1"/>
  <c r="O34" i="1" s="1"/>
  <c r="O27" i="1"/>
  <c r="J26" i="1"/>
  <c r="N27" i="1"/>
  <c r="N35" i="1" s="1"/>
  <c r="I314" i="33" s="1"/>
  <c r="K27" i="1"/>
  <c r="K35" i="1" s="1"/>
  <c r="K32" i="1"/>
  <c r="K40" i="1" s="1"/>
  <c r="N32" i="1"/>
  <c r="J30" i="1"/>
  <c r="J38" i="1" s="1"/>
  <c r="J33" i="1"/>
  <c r="J41" i="1" s="1"/>
  <c r="K28" i="1"/>
  <c r="K36" i="1" s="1"/>
  <c r="N33" i="1"/>
  <c r="N41" i="1" s="1"/>
  <c r="O32" i="1"/>
  <c r="O40" i="1" s="1"/>
  <c r="O33" i="1"/>
  <c r="O41" i="1" s="1"/>
  <c r="J27" i="1"/>
  <c r="J35" i="1" s="1"/>
  <c r="L30" i="1"/>
  <c r="K29" i="1"/>
  <c r="K37" i="1" s="1"/>
  <c r="I28" i="1"/>
  <c r="L33" i="1"/>
  <c r="L41" i="1" s="1"/>
  <c r="J31" i="1"/>
  <c r="J39" i="1" s="1"/>
  <c r="N30" i="1"/>
  <c r="N38" i="1" s="1"/>
  <c r="L26" i="1"/>
  <c r="L34" i="1" s="1"/>
  <c r="K30" i="1"/>
  <c r="K38" i="1" s="1"/>
  <c r="N31" i="1"/>
  <c r="N39" i="1" s="1"/>
  <c r="O28" i="1"/>
  <c r="O36" i="1" s="1"/>
  <c r="O29" i="1"/>
  <c r="O37" i="1" s="1"/>
  <c r="L31" i="1"/>
  <c r="L39" i="1" s="1"/>
  <c r="L32" i="1"/>
  <c r="J29" i="1"/>
  <c r="J37" i="1" s="1"/>
  <c r="L29" i="1"/>
  <c r="L37" i="1" s="1"/>
  <c r="H316" i="33" s="1"/>
  <c r="N29" i="1"/>
  <c r="N37" i="1" s="1"/>
  <c r="K31" i="1"/>
  <c r="K39" i="1" s="1"/>
  <c r="L28" i="1"/>
  <c r="L36" i="1" s="1"/>
  <c r="P33" i="1"/>
  <c r="P28" i="1"/>
  <c r="P32" i="1"/>
  <c r="P26" i="1"/>
  <c r="P30" i="1"/>
  <c r="P31" i="1"/>
  <c r="P29" i="1"/>
  <c r="P27" i="1"/>
  <c r="J786" i="33"/>
  <c r="F786" i="33"/>
  <c r="J780" i="33"/>
  <c r="I784" i="33"/>
  <c r="G786" i="33"/>
  <c r="O1373" i="1"/>
  <c r="K1374" i="1"/>
  <c r="J1369" i="1"/>
  <c r="J1047" i="1"/>
  <c r="K1021" i="1"/>
  <c r="K1372" i="1"/>
  <c r="K1045" i="1"/>
  <c r="L1051" i="1"/>
  <c r="O1326" i="1"/>
  <c r="L1323" i="1"/>
  <c r="O1413" i="1"/>
  <c r="I1323" i="1"/>
  <c r="L1025" i="1"/>
  <c r="K1371" i="1"/>
  <c r="I1368" i="1"/>
  <c r="N1369" i="1"/>
  <c r="K1047" i="1"/>
  <c r="K1051" i="1"/>
  <c r="O1357" i="1"/>
  <c r="O1324" i="1"/>
  <c r="K1341" i="1"/>
  <c r="K1340" i="1"/>
  <c r="L1408" i="1"/>
  <c r="J1355" i="1"/>
  <c r="I1357" i="1"/>
  <c r="N1425" i="1"/>
  <c r="N1410" i="1"/>
  <c r="L1338" i="1"/>
  <c r="J1415" i="1"/>
  <c r="N1408" i="1"/>
  <c r="O1027" i="1"/>
  <c r="N1371" i="1"/>
  <c r="L1052" i="1"/>
  <c r="O1046" i="1"/>
  <c r="J1356" i="1"/>
  <c r="N1429" i="1"/>
  <c r="K1355" i="1"/>
  <c r="O1429" i="1"/>
  <c r="K1338" i="1"/>
  <c r="O1369" i="1"/>
  <c r="O1048" i="1"/>
  <c r="O1323" i="1"/>
  <c r="L1429" i="1"/>
  <c r="N1413" i="1"/>
  <c r="J1338" i="1"/>
  <c r="L1374" i="1"/>
  <c r="N1368" i="1"/>
  <c r="J1367" i="1"/>
  <c r="I1370" i="1"/>
  <c r="J1048" i="1"/>
  <c r="J1052" i="1"/>
  <c r="O1353" i="1"/>
  <c r="O1356" i="1"/>
  <c r="I1321" i="1"/>
  <c r="J1340" i="1"/>
  <c r="K1319" i="1"/>
  <c r="J1339" i="1"/>
  <c r="N1326" i="1"/>
  <c r="O1424" i="1"/>
  <c r="L1341" i="1"/>
  <c r="J1337" i="1"/>
  <c r="K1326" i="1"/>
  <c r="O1021" i="1"/>
  <c r="K1025" i="1"/>
  <c r="J1026" i="1"/>
  <c r="K1027" i="1"/>
  <c r="J1022" i="1"/>
  <c r="J1023" i="1"/>
  <c r="I1023" i="1"/>
  <c r="I1027" i="1"/>
  <c r="N1022" i="1"/>
  <c r="J1027" i="1"/>
  <c r="L1021" i="1"/>
  <c r="O1026" i="1"/>
  <c r="O1023" i="1"/>
  <c r="L1339" i="1"/>
  <c r="K1413" i="1"/>
  <c r="L1411" i="1"/>
  <c r="L1353" i="1"/>
  <c r="K1352" i="1"/>
  <c r="J1319" i="1"/>
  <c r="N1324" i="1"/>
  <c r="L1337" i="1"/>
  <c r="K1324" i="1"/>
  <c r="L1342" i="1"/>
  <c r="K1425" i="1"/>
  <c r="I1335" i="1"/>
  <c r="K1408" i="1"/>
  <c r="L1355" i="1"/>
  <c r="K1412" i="1"/>
  <c r="N1338" i="1"/>
  <c r="K1336" i="1"/>
  <c r="J1341" i="1"/>
  <c r="N1351" i="1"/>
  <c r="N1352" i="1"/>
  <c r="N1411" i="1"/>
  <c r="O1411" i="1"/>
  <c r="O1414" i="1"/>
  <c r="O1425" i="1"/>
  <c r="N1322" i="1"/>
  <c r="L1428" i="1"/>
  <c r="I1354" i="1"/>
  <c r="L1352" i="1"/>
  <c r="J1025" i="1"/>
  <c r="N1025" i="1"/>
  <c r="L1028" i="1"/>
  <c r="I1021" i="1"/>
  <c r="L1023" i="1"/>
  <c r="N1023" i="1"/>
  <c r="K1026" i="1"/>
  <c r="O1022" i="1"/>
  <c r="O1025" i="1"/>
  <c r="L1320" i="1"/>
  <c r="N1337" i="1"/>
  <c r="L1430" i="1"/>
  <c r="J1342" i="1"/>
  <c r="N1431" i="1"/>
  <c r="N1354" i="1"/>
  <c r="L1356" i="1"/>
  <c r="L1414" i="1"/>
  <c r="J1326" i="1"/>
  <c r="K1410" i="1"/>
  <c r="I1356" i="1"/>
  <c r="N1415" i="1"/>
  <c r="L1413" i="1"/>
  <c r="J1352" i="1"/>
  <c r="J1335" i="1"/>
  <c r="N1430" i="1"/>
  <c r="K1409" i="1"/>
  <c r="O1415" i="1"/>
  <c r="O1409" i="1"/>
  <c r="O1427" i="1"/>
  <c r="O1430" i="1"/>
  <c r="O1428" i="1"/>
  <c r="N1358" i="1"/>
  <c r="K1321" i="1"/>
  <c r="N1412" i="1"/>
  <c r="I1324" i="1"/>
  <c r="K1323" i="1"/>
  <c r="K1426" i="1"/>
  <c r="K1427" i="1"/>
  <c r="K1325" i="1"/>
  <c r="L1325" i="1"/>
  <c r="K1339" i="1"/>
  <c r="L1326" i="1"/>
  <c r="N1320" i="1"/>
  <c r="J1357" i="1"/>
  <c r="N1428" i="1"/>
  <c r="K1358" i="1"/>
  <c r="J1429" i="1"/>
  <c r="L1321" i="1"/>
  <c r="J1354" i="1"/>
  <c r="J1431" i="1"/>
  <c r="L1409" i="1"/>
  <c r="O1337" i="1"/>
  <c r="O1325" i="1"/>
  <c r="O1352" i="1"/>
  <c r="L1022" i="1"/>
  <c r="K1024" i="1"/>
  <c r="N1027" i="1"/>
  <c r="O1024" i="1"/>
  <c r="J1351" i="1"/>
  <c r="K1353" i="1"/>
  <c r="N1341" i="1"/>
  <c r="J1409" i="1"/>
  <c r="K1354" i="1"/>
  <c r="J1336" i="1"/>
  <c r="J1324" i="1"/>
  <c r="L1410" i="1"/>
  <c r="N1357" i="1"/>
  <c r="K1415" i="1"/>
  <c r="L1427" i="1"/>
  <c r="O1408" i="1"/>
  <c r="O1410" i="1"/>
  <c r="N1353" i="1"/>
  <c r="L1351" i="1"/>
  <c r="L1415" i="1"/>
  <c r="K1430" i="1"/>
  <c r="J1320" i="1"/>
  <c r="L1335" i="1"/>
  <c r="N1340" i="1"/>
  <c r="N1356" i="1"/>
  <c r="N1342" i="1"/>
  <c r="K1431" i="1"/>
  <c r="J1321" i="1"/>
  <c r="K1351" i="1"/>
  <c r="O1342" i="1"/>
  <c r="O1339" i="1"/>
  <c r="O1358" i="1"/>
  <c r="O1351" i="1"/>
  <c r="O1354" i="1"/>
  <c r="O1322" i="1"/>
  <c r="L1048" i="1"/>
  <c r="L1049" i="1"/>
  <c r="N1052" i="1"/>
  <c r="O1050" i="1"/>
  <c r="O1047" i="1"/>
  <c r="J1049" i="1"/>
  <c r="N1047" i="1"/>
  <c r="J1050" i="1"/>
  <c r="N1045" i="1"/>
  <c r="N1370" i="1"/>
  <c r="I1367" i="1"/>
  <c r="J1368" i="1"/>
  <c r="I1369" i="1"/>
  <c r="L1367" i="1"/>
  <c r="L1368" i="1"/>
  <c r="L1373" i="1"/>
  <c r="J1372" i="1"/>
  <c r="N1372" i="1"/>
  <c r="J1371" i="1"/>
  <c r="I1373" i="1"/>
  <c r="O1371" i="1"/>
  <c r="O1370" i="1"/>
  <c r="L1027" i="1"/>
  <c r="N1021" i="1"/>
  <c r="K1023" i="1"/>
  <c r="N1028" i="1"/>
  <c r="K1022" i="1"/>
  <c r="O1028" i="1"/>
  <c r="N1336" i="1"/>
  <c r="J1325" i="1"/>
  <c r="J1322" i="1"/>
  <c r="K1414" i="1"/>
  <c r="K1322" i="1"/>
  <c r="L1424" i="1"/>
  <c r="L1336" i="1"/>
  <c r="K1411" i="1"/>
  <c r="N1426" i="1"/>
  <c r="L1322" i="1"/>
  <c r="L1340" i="1"/>
  <c r="N1323" i="1"/>
  <c r="O1431" i="1"/>
  <c r="O1426" i="1"/>
  <c r="N1325" i="1"/>
  <c r="K1428" i="1"/>
  <c r="L1412" i="1"/>
  <c r="K1335" i="1"/>
  <c r="J1425" i="1"/>
  <c r="K1337" i="1"/>
  <c r="N1339" i="1"/>
  <c r="I1355" i="1"/>
  <c r="N1409" i="1"/>
  <c r="I1339" i="1"/>
  <c r="K1429" i="1"/>
  <c r="L1357" i="1"/>
  <c r="O1336" i="1"/>
  <c r="O1338" i="1"/>
  <c r="O1320" i="1"/>
  <c r="O1319" i="1"/>
  <c r="O1341" i="1"/>
  <c r="K1049" i="1"/>
  <c r="K1046" i="1"/>
  <c r="L1050" i="1"/>
  <c r="N1046" i="1"/>
  <c r="O1051" i="1"/>
  <c r="O1049" i="1"/>
  <c r="K1048" i="1"/>
  <c r="L1046" i="1"/>
  <c r="L1047" i="1"/>
  <c r="J1045" i="1"/>
  <c r="N1373" i="1"/>
  <c r="J1370" i="1"/>
  <c r="L1371" i="1"/>
  <c r="L1372" i="1"/>
  <c r="L1370" i="1"/>
  <c r="J1374" i="1"/>
  <c r="I1371" i="1"/>
  <c r="N1367" i="1"/>
  <c r="J1373" i="1"/>
  <c r="O1374" i="1"/>
  <c r="O1372" i="1"/>
  <c r="I1028" i="1"/>
  <c r="O1367" i="1"/>
  <c r="L1369" i="1"/>
  <c r="K1369" i="1"/>
  <c r="K1373" i="1"/>
  <c r="K1368" i="1"/>
  <c r="N1051" i="1"/>
  <c r="L1045" i="1"/>
  <c r="O1052" i="1"/>
  <c r="J1051" i="1"/>
  <c r="J1046" i="1"/>
  <c r="O1340" i="1"/>
  <c r="O1321" i="1"/>
  <c r="K1342" i="1"/>
  <c r="N1355" i="1"/>
  <c r="L1426" i="1"/>
  <c r="J1427" i="1"/>
  <c r="L1431" i="1"/>
  <c r="N1427" i="1"/>
  <c r="L1319" i="1"/>
  <c r="J1323" i="1"/>
  <c r="N1424" i="1"/>
  <c r="J1358" i="1"/>
  <c r="N1335" i="1"/>
  <c r="K1028" i="1"/>
  <c r="L1026" i="1"/>
  <c r="N1026" i="1"/>
  <c r="O1368" i="1"/>
  <c r="I1372" i="1"/>
  <c r="K1370" i="1"/>
  <c r="N1374" i="1"/>
  <c r="K1367" i="1"/>
  <c r="I1374" i="1"/>
  <c r="N1050" i="1"/>
  <c r="N1048" i="1"/>
  <c r="O1045" i="1"/>
  <c r="K1050" i="1"/>
  <c r="N1049" i="1"/>
  <c r="O1355" i="1"/>
  <c r="O1335" i="1"/>
  <c r="K1424" i="1"/>
  <c r="K1357" i="1"/>
  <c r="L1425" i="1"/>
  <c r="K1356" i="1"/>
  <c r="N1321" i="1"/>
  <c r="J1353" i="1"/>
  <c r="L1354" i="1"/>
  <c r="I1353" i="1"/>
  <c r="O1412" i="1"/>
  <c r="N1319" i="1"/>
  <c r="L1324" i="1"/>
  <c r="L1358" i="1"/>
  <c r="K1320" i="1"/>
  <c r="N1414" i="1"/>
  <c r="L1024" i="1"/>
  <c r="N1024" i="1"/>
  <c r="J1024" i="1"/>
  <c r="I781" i="33"/>
  <c r="I785" i="33"/>
  <c r="H780" i="33"/>
  <c r="F784" i="33"/>
  <c r="F779" i="33"/>
  <c r="I783" i="33"/>
  <c r="H782" i="33"/>
  <c r="J782" i="33"/>
  <c r="F780" i="33"/>
  <c r="E782" i="33"/>
  <c r="E781" i="33"/>
  <c r="G781" i="33"/>
  <c r="J784" i="33"/>
  <c r="H785" i="33"/>
  <c r="J783" i="33"/>
  <c r="I782" i="33"/>
  <c r="E783" i="33"/>
  <c r="F781" i="33"/>
  <c r="G783" i="33"/>
  <c r="G784" i="33"/>
  <c r="I786" i="33"/>
  <c r="H786" i="33"/>
  <c r="G782" i="33"/>
  <c r="H781" i="33"/>
  <c r="H784" i="33"/>
  <c r="E785" i="33"/>
  <c r="J781" i="33"/>
  <c r="F782" i="33"/>
  <c r="H783" i="33"/>
  <c r="G785" i="33"/>
  <c r="I779" i="33"/>
  <c r="H779" i="33"/>
  <c r="J779" i="33"/>
  <c r="P1028" i="1"/>
  <c r="P1027" i="1"/>
  <c r="P1024" i="1"/>
  <c r="P1026" i="1"/>
  <c r="P1025" i="1"/>
  <c r="P1022" i="1"/>
  <c r="P1021" i="1"/>
  <c r="P1023" i="1"/>
  <c r="N709" i="1"/>
  <c r="L705" i="1"/>
  <c r="N703" i="1"/>
  <c r="M3925" i="1"/>
  <c r="K709" i="1"/>
  <c r="N705" i="1"/>
  <c r="L709" i="1"/>
  <c r="J710" i="1"/>
  <c r="K706" i="1"/>
  <c r="I706" i="1"/>
  <c r="N706" i="1"/>
  <c r="K707" i="1"/>
  <c r="L703" i="1"/>
  <c r="I709" i="1"/>
  <c r="K703" i="1"/>
  <c r="K708" i="1"/>
  <c r="O709" i="1"/>
  <c r="I707" i="1"/>
  <c r="N707" i="1"/>
  <c r="O703" i="1"/>
  <c r="I704" i="1"/>
  <c r="I708" i="1"/>
  <c r="J704" i="1"/>
  <c r="O704" i="1"/>
  <c r="O705" i="1"/>
  <c r="O707" i="1"/>
  <c r="J705" i="1"/>
  <c r="I710" i="1"/>
  <c r="J703" i="1"/>
  <c r="N704" i="1"/>
  <c r="L704" i="1"/>
  <c r="O708" i="1"/>
  <c r="L706" i="1"/>
  <c r="J706" i="1"/>
  <c r="L710" i="1"/>
  <c r="J707" i="1"/>
  <c r="J708" i="1"/>
  <c r="K710" i="1"/>
  <c r="O706" i="1"/>
  <c r="N708" i="1"/>
  <c r="N710" i="1"/>
  <c r="K705" i="1"/>
  <c r="K704" i="1"/>
  <c r="J709" i="1"/>
  <c r="L708" i="1"/>
  <c r="O710" i="1"/>
  <c r="L707" i="1"/>
  <c r="I958" i="1"/>
  <c r="I954" i="1"/>
  <c r="I148" i="1"/>
  <c r="I151" i="1"/>
  <c r="O1434" i="1"/>
  <c r="K1328" i="1"/>
  <c r="L1333" i="1"/>
  <c r="K1318" i="1"/>
  <c r="J1347" i="1"/>
  <c r="J1318" i="1"/>
  <c r="N1366" i="1"/>
  <c r="N1405" i="1"/>
  <c r="O1344" i="1"/>
  <c r="N1295" i="1"/>
  <c r="J1295" i="1"/>
  <c r="J1299" i="1"/>
  <c r="N1434" i="1"/>
  <c r="K1311" i="1"/>
  <c r="N1344" i="1"/>
  <c r="O1296" i="1"/>
  <c r="O1312" i="1"/>
  <c r="O1360" i="1"/>
  <c r="I1329" i="1"/>
  <c r="K1366" i="1"/>
  <c r="L1298" i="1"/>
  <c r="L1345" i="1"/>
  <c r="N1439" i="1"/>
  <c r="I1346" i="1"/>
  <c r="N1296" i="1"/>
  <c r="K1329" i="1"/>
  <c r="I1297" i="1"/>
  <c r="K1421" i="1"/>
  <c r="L1363" i="1"/>
  <c r="K1300" i="1"/>
  <c r="N1314" i="1"/>
  <c r="O1418" i="1"/>
  <c r="O1407" i="1"/>
  <c r="N1334" i="1"/>
  <c r="L1365" i="1"/>
  <c r="J1327" i="1"/>
  <c r="L1301" i="1"/>
  <c r="L1329" i="1"/>
  <c r="L1297" i="1"/>
  <c r="I1296" i="1"/>
  <c r="O1311" i="1"/>
  <c r="J1297" i="1"/>
  <c r="N1433" i="1"/>
  <c r="L1348" i="1"/>
  <c r="K1435" i="1"/>
  <c r="N1402" i="1"/>
  <c r="N1436" i="1"/>
  <c r="O1419" i="1"/>
  <c r="O1423" i="1"/>
  <c r="J1314" i="1"/>
  <c r="K1313" i="1"/>
  <c r="N1312" i="1"/>
  <c r="I1314" i="1"/>
  <c r="K1416" i="1"/>
  <c r="L1400" i="1"/>
  <c r="O1301" i="1"/>
  <c r="O1348" i="1"/>
  <c r="L1346" i="1"/>
  <c r="K1334" i="1"/>
  <c r="K1349" i="1"/>
  <c r="J1402" i="1"/>
  <c r="N1362" i="1"/>
  <c r="K1332" i="1"/>
  <c r="J1317" i="1"/>
  <c r="K1345" i="1"/>
  <c r="L1433" i="1"/>
  <c r="N1363" i="1"/>
  <c r="O1432" i="1"/>
  <c r="K1437" i="1"/>
  <c r="L1423" i="1"/>
  <c r="L1296" i="1"/>
  <c r="K1401" i="1"/>
  <c r="N1350" i="1"/>
  <c r="P1423" i="1"/>
  <c r="P1412" i="1"/>
  <c r="P1421" i="1"/>
  <c r="P1419" i="1"/>
  <c r="P1417" i="1"/>
  <c r="P1415" i="1"/>
  <c r="P1407" i="1"/>
  <c r="P1414" i="1"/>
  <c r="P1411" i="1"/>
  <c r="P1420" i="1"/>
  <c r="P1439" i="1"/>
  <c r="P1437" i="1"/>
  <c r="P1433" i="1"/>
  <c r="P1422" i="1"/>
  <c r="P1438" i="1"/>
  <c r="P1434" i="1"/>
  <c r="P1416" i="1"/>
  <c r="P1435" i="1"/>
  <c r="P1431" i="1"/>
  <c r="P1418" i="1"/>
  <c r="P1413" i="1"/>
  <c r="P1410" i="1"/>
  <c r="P1436" i="1"/>
  <c r="P1432" i="1"/>
  <c r="P1428" i="1"/>
  <c r="P1430" i="1"/>
  <c r="P1427" i="1"/>
  <c r="P1402" i="1"/>
  <c r="P1406" i="1"/>
  <c r="P1409" i="1"/>
  <c r="P1401" i="1"/>
  <c r="P1405" i="1"/>
  <c r="P1400" i="1"/>
  <c r="P1429" i="1"/>
  <c r="P1408" i="1"/>
  <c r="P1403" i="1"/>
  <c r="P1424" i="1"/>
  <c r="P1425" i="1"/>
  <c r="P1426" i="1"/>
  <c r="P1404" i="1"/>
  <c r="M1155" i="1"/>
  <c r="M1218" i="1"/>
  <c r="O1317" i="1"/>
  <c r="O1345" i="1"/>
  <c r="O1299" i="1"/>
  <c r="O1297" i="1"/>
  <c r="O1332" i="1"/>
  <c r="O1333" i="1"/>
  <c r="O1330" i="1"/>
  <c r="O1362" i="1"/>
  <c r="O1364" i="1"/>
  <c r="O1349" i="1"/>
  <c r="O1350" i="1"/>
  <c r="K1296" i="1"/>
  <c r="K1316" i="1"/>
  <c r="K1343" i="1"/>
  <c r="K1364" i="1"/>
  <c r="L1359" i="1"/>
  <c r="L1416" i="1"/>
  <c r="J1329" i="1"/>
  <c r="J1312" i="1"/>
  <c r="J1361" i="1"/>
  <c r="J1365" i="1"/>
  <c r="N1407" i="1"/>
  <c r="N1437" i="1"/>
  <c r="N1422" i="1"/>
  <c r="L1360" i="1"/>
  <c r="L1434" i="1"/>
  <c r="K1350" i="1"/>
  <c r="K1298" i="1"/>
  <c r="N1318" i="1"/>
  <c r="N1346" i="1"/>
  <c r="N1313" i="1"/>
  <c r="K1362" i="1"/>
  <c r="I1366" i="1"/>
  <c r="K1301" i="1"/>
  <c r="L1332" i="1"/>
  <c r="L1314" i="1"/>
  <c r="K1347" i="1"/>
  <c r="I1318" i="1"/>
  <c r="N1404" i="1"/>
  <c r="N1416" i="1"/>
  <c r="L1364" i="1"/>
  <c r="L1418" i="1"/>
  <c r="J1300" i="1"/>
  <c r="J1359" i="1"/>
  <c r="N1299" i="1"/>
  <c r="N1332" i="1"/>
  <c r="N1300" i="1"/>
  <c r="O1405" i="1"/>
  <c r="O1417" i="1"/>
  <c r="O1420" i="1"/>
  <c r="O1438" i="1"/>
  <c r="O1433" i="1"/>
  <c r="O1436" i="1"/>
  <c r="J1420" i="1"/>
  <c r="L1328" i="1"/>
  <c r="N1298" i="1"/>
  <c r="J1364" i="1"/>
  <c r="L1402" i="1"/>
  <c r="I1360" i="1"/>
  <c r="L1295" i="1"/>
  <c r="K1360" i="1"/>
  <c r="N1311" i="1"/>
  <c r="N1331" i="1"/>
  <c r="I1313" i="1"/>
  <c r="L1419" i="1"/>
  <c r="J1313" i="1"/>
  <c r="J1311" i="1"/>
  <c r="J1315" i="1"/>
  <c r="L1437" i="1"/>
  <c r="N1423" i="1"/>
  <c r="L1407" i="1"/>
  <c r="J1334" i="1"/>
  <c r="L1318" i="1"/>
  <c r="N1330" i="1"/>
  <c r="J1348" i="1"/>
  <c r="L1435" i="1"/>
  <c r="I1350" i="1"/>
  <c r="J1301" i="1"/>
  <c r="L1349" i="1"/>
  <c r="J1362" i="1"/>
  <c r="N1347" i="1"/>
  <c r="L1417" i="1"/>
  <c r="K1312" i="1"/>
  <c r="N1316" i="1"/>
  <c r="O1313" i="1"/>
  <c r="O1343" i="1"/>
  <c r="O1300" i="1"/>
  <c r="O1331" i="1"/>
  <c r="O1328" i="1"/>
  <c r="O1329" i="1"/>
  <c r="O1361" i="1"/>
  <c r="O1359" i="1"/>
  <c r="O1334" i="1"/>
  <c r="O1346" i="1"/>
  <c r="O1295" i="1"/>
  <c r="O1347" i="1"/>
  <c r="J1328" i="1"/>
  <c r="L1347" i="1"/>
  <c r="L1315" i="1"/>
  <c r="J1331" i="1"/>
  <c r="L1439" i="1"/>
  <c r="I1328" i="1"/>
  <c r="L1312" i="1"/>
  <c r="K1299" i="1"/>
  <c r="J1298" i="1"/>
  <c r="N1419" i="1"/>
  <c r="L1316" i="1"/>
  <c r="I1302" i="1"/>
  <c r="I1361" i="1"/>
  <c r="N1302" i="1"/>
  <c r="N1343" i="1"/>
  <c r="N1361" i="1"/>
  <c r="L1438" i="1"/>
  <c r="J1345" i="1"/>
  <c r="L1405" i="1"/>
  <c r="K1344" i="1"/>
  <c r="J1332" i="1"/>
  <c r="K1423" i="1"/>
  <c r="I1312" i="1"/>
  <c r="N1417" i="1"/>
  <c r="N1401" i="1"/>
  <c r="L1299" i="1"/>
  <c r="L1302" i="1"/>
  <c r="K1405" i="1"/>
  <c r="N1329" i="1"/>
  <c r="N1327" i="1"/>
  <c r="N1364" i="1"/>
  <c r="O1401" i="1"/>
  <c r="O1416" i="1"/>
  <c r="O1435" i="1"/>
  <c r="O1404" i="1"/>
  <c r="O1437" i="1"/>
  <c r="O1400" i="1"/>
  <c r="O1439" i="1"/>
  <c r="L1350" i="1"/>
  <c r="N1403" i="1"/>
  <c r="K1363" i="1"/>
  <c r="L1334" i="1"/>
  <c r="K1434" i="1"/>
  <c r="I1345" i="1"/>
  <c r="L1344" i="1"/>
  <c r="N1365" i="1"/>
  <c r="N1297" i="1"/>
  <c r="K1365" i="1"/>
  <c r="K1439" i="1"/>
  <c r="L1311" i="1"/>
  <c r="I1344" i="1"/>
  <c r="K1317" i="1"/>
  <c r="L1404" i="1"/>
  <c r="K1295" i="1"/>
  <c r="L1403" i="1"/>
  <c r="K1403" i="1"/>
  <c r="K1436" i="1"/>
  <c r="K1330" i="1"/>
  <c r="N1348" i="1"/>
  <c r="N1345" i="1"/>
  <c r="K1438" i="1"/>
  <c r="N1400" i="1"/>
  <c r="K1333" i="1"/>
  <c r="J1363" i="1"/>
  <c r="L1366" i="1"/>
  <c r="J1366" i="1"/>
  <c r="K1315" i="1"/>
  <c r="J1343" i="1"/>
  <c r="N1315" i="1"/>
  <c r="K1346" i="1"/>
  <c r="O1298" i="1"/>
  <c r="O1315" i="1"/>
  <c r="O1327" i="1"/>
  <c r="O1316" i="1"/>
  <c r="O1314" i="1"/>
  <c r="O1365" i="1"/>
  <c r="O1363" i="1"/>
  <c r="O1366" i="1"/>
  <c r="O1302" i="1"/>
  <c r="O1318" i="1"/>
  <c r="I1334" i="1"/>
  <c r="J1350" i="1"/>
  <c r="L1362" i="1"/>
  <c r="L1422" i="1"/>
  <c r="L1331" i="1"/>
  <c r="K1297" i="1"/>
  <c r="N1435" i="1"/>
  <c r="L1327" i="1"/>
  <c r="J1333" i="1"/>
  <c r="N1301" i="1"/>
  <c r="N1328" i="1"/>
  <c r="L1343" i="1"/>
  <c r="L1300" i="1"/>
  <c r="L1421" i="1"/>
  <c r="K1432" i="1"/>
  <c r="L1432" i="1"/>
  <c r="N1406" i="1"/>
  <c r="N1438" i="1"/>
  <c r="K1314" i="1"/>
  <c r="J1349" i="1"/>
  <c r="N1317" i="1"/>
  <c r="O1422" i="1"/>
  <c r="O1421" i="1"/>
  <c r="O1403" i="1"/>
  <c r="O1406" i="1"/>
  <c r="O1402" i="1"/>
  <c r="K1327" i="1"/>
  <c r="J1302" i="1"/>
  <c r="J1346" i="1"/>
  <c r="N1360" i="1"/>
  <c r="K1348" i="1"/>
  <c r="N1421" i="1"/>
  <c r="K1407" i="1"/>
  <c r="J1344" i="1"/>
  <c r="K1361" i="1"/>
  <c r="L1401" i="1"/>
  <c r="N1333" i="1"/>
  <c r="K1331" i="1"/>
  <c r="L1436" i="1"/>
  <c r="N1418" i="1"/>
  <c r="K1302" i="1"/>
  <c r="K1433" i="1"/>
  <c r="L1317" i="1"/>
  <c r="L1361" i="1"/>
  <c r="N1432" i="1"/>
  <c r="K1359" i="1"/>
  <c r="L1330" i="1"/>
  <c r="J1360" i="1"/>
  <c r="N1349" i="1"/>
  <c r="L1313" i="1"/>
  <c r="N1420" i="1"/>
  <c r="J1330" i="1"/>
  <c r="J1316" i="1"/>
  <c r="L1420" i="1"/>
  <c r="L1406" i="1"/>
  <c r="J1296" i="1"/>
  <c r="N1359" i="1"/>
  <c r="M1234" i="1"/>
  <c r="P1318" i="1"/>
  <c r="P1302" i="1"/>
  <c r="P1315" i="1"/>
  <c r="P1311" i="1"/>
  <c r="P1342" i="1"/>
  <c r="P1317" i="1"/>
  <c r="P1313" i="1"/>
  <c r="P1295" i="1"/>
  <c r="P1334" i="1"/>
  <c r="P1350" i="1"/>
  <c r="P1341" i="1"/>
  <c r="P1326" i="1"/>
  <c r="P1316" i="1"/>
  <c r="P1314" i="1"/>
  <c r="P1312" i="1"/>
  <c r="P1310" i="1"/>
  <c r="P1297" i="1"/>
  <c r="P1340" i="1"/>
  <c r="P1365" i="1"/>
  <c r="P1364" i="1"/>
  <c r="P1363" i="1"/>
  <c r="P1362" i="1"/>
  <c r="P1361" i="1"/>
  <c r="P1360" i="1"/>
  <c r="P1359" i="1"/>
  <c r="P1358" i="1"/>
  <c r="P1296" i="1"/>
  <c r="P1325" i="1"/>
  <c r="P1357" i="1"/>
  <c r="P1356" i="1"/>
  <c r="P1355" i="1"/>
  <c r="P1354" i="1"/>
  <c r="P1353" i="1"/>
  <c r="P1352" i="1"/>
  <c r="P1351" i="1"/>
  <c r="P1320" i="1"/>
  <c r="P1319" i="1"/>
  <c r="P1366" i="1"/>
  <c r="P1323" i="1"/>
  <c r="P1327" i="1"/>
  <c r="P1331" i="1"/>
  <c r="P1343" i="1"/>
  <c r="P1338" i="1"/>
  <c r="P1301" i="1"/>
  <c r="P1349" i="1"/>
  <c r="P1306" i="1"/>
  <c r="P1304" i="1"/>
  <c r="P1307" i="1"/>
  <c r="P1322" i="1"/>
  <c r="P1324" i="1"/>
  <c r="P1329" i="1"/>
  <c r="P1333" i="1"/>
  <c r="P1344" i="1"/>
  <c r="P1336" i="1"/>
  <c r="P1347" i="1"/>
  <c r="P1308" i="1"/>
  <c r="P1305" i="1"/>
  <c r="P1309" i="1"/>
  <c r="P1321" i="1"/>
  <c r="P1328" i="1"/>
  <c r="P1332" i="1"/>
  <c r="P1345" i="1"/>
  <c r="P1300" i="1"/>
  <c r="P1337" i="1"/>
  <c r="P1299" i="1"/>
  <c r="P1348" i="1"/>
  <c r="P1303" i="1"/>
  <c r="P1330" i="1"/>
  <c r="P1335" i="1"/>
  <c r="P1339" i="1"/>
  <c r="P1346" i="1"/>
  <c r="P1298" i="1"/>
  <c r="M1138" i="1"/>
  <c r="M1236" i="1"/>
  <c r="M1140" i="1"/>
  <c r="M1213" i="1"/>
  <c r="M1274" i="1"/>
  <c r="M1249" i="1"/>
  <c r="M1254" i="1"/>
  <c r="M1256" i="1"/>
  <c r="M1260" i="1"/>
  <c r="M1265" i="1"/>
  <c r="M1270" i="1"/>
  <c r="M1246" i="1"/>
  <c r="M1252" i="1"/>
  <c r="M1255" i="1"/>
  <c r="M1269" i="1"/>
  <c r="M1247" i="1"/>
  <c r="M1251" i="1"/>
  <c r="P1276" i="1"/>
  <c r="P1274" i="1"/>
  <c r="P1270" i="1"/>
  <c r="P1272" i="1"/>
  <c r="P1268" i="1"/>
  <c r="P1260" i="1"/>
  <c r="P1252" i="1"/>
  <c r="P1275" i="1"/>
  <c r="P1273" i="1"/>
  <c r="P1271" i="1"/>
  <c r="P1269" i="1"/>
  <c r="P1251" i="1"/>
  <c r="P1250" i="1"/>
  <c r="P1249" i="1"/>
  <c r="P1248" i="1"/>
  <c r="P1247" i="1"/>
  <c r="P1246" i="1"/>
  <c r="P1245" i="1"/>
  <c r="P1256" i="1"/>
  <c r="P1255" i="1"/>
  <c r="P1265" i="1"/>
  <c r="P1254" i="1"/>
  <c r="P1264" i="1"/>
  <c r="P1267" i="1"/>
  <c r="P1261" i="1"/>
  <c r="P1257" i="1"/>
  <c r="P1258" i="1"/>
  <c r="P1259" i="1"/>
  <c r="P1266" i="1"/>
  <c r="P1253" i="1"/>
  <c r="P1263" i="1"/>
  <c r="P1262" i="1"/>
  <c r="M1267" i="1"/>
  <c r="M1258" i="1"/>
  <c r="M1276" i="1"/>
  <c r="M1273" i="1"/>
  <c r="M1257" i="1"/>
  <c r="M1259" i="1"/>
  <c r="M1268" i="1"/>
  <c r="M1151" i="1"/>
  <c r="M1215" i="1"/>
  <c r="M1153" i="1"/>
  <c r="M1231" i="1"/>
  <c r="M3962" i="1"/>
  <c r="M1141" i="1"/>
  <c r="M1235" i="1"/>
  <c r="M1149" i="1"/>
  <c r="M1147" i="1"/>
  <c r="M1219" i="1"/>
  <c r="M1134" i="1"/>
  <c r="M1152" i="1"/>
  <c r="M1154" i="1"/>
  <c r="M1148" i="1"/>
  <c r="M1145" i="1"/>
  <c r="M1150" i="1"/>
  <c r="M1144" i="1"/>
  <c r="M1142" i="1"/>
  <c r="M1229" i="1"/>
  <c r="M1143" i="1"/>
  <c r="M1136" i="1"/>
  <c r="M1146" i="1"/>
  <c r="M1133" i="1"/>
  <c r="M1214" i="1"/>
  <c r="M1233" i="1"/>
  <c r="M1137" i="1"/>
  <c r="M3963" i="1"/>
  <c r="M1232" i="1"/>
  <c r="M1216" i="1"/>
  <c r="M1220" i="1"/>
  <c r="M1230" i="1"/>
  <c r="M1217" i="1"/>
  <c r="M1139" i="1"/>
  <c r="M1156" i="1"/>
  <c r="M1135" i="1"/>
  <c r="P1236" i="1"/>
  <c r="P1233" i="1"/>
  <c r="P1229" i="1"/>
  <c r="P1219" i="1"/>
  <c r="P1235" i="1"/>
  <c r="P1231" i="1"/>
  <c r="P1232" i="1"/>
  <c r="P1147" i="1"/>
  <c r="P1146" i="1"/>
  <c r="P1145" i="1"/>
  <c r="P1144" i="1"/>
  <c r="P1143" i="1"/>
  <c r="P1142" i="1"/>
  <c r="P1220" i="1"/>
  <c r="P1156" i="1"/>
  <c r="P1230" i="1"/>
  <c r="P1152" i="1"/>
  <c r="P1148" i="1"/>
  <c r="P1140" i="1"/>
  <c r="P1153" i="1"/>
  <c r="P1149" i="1"/>
  <c r="P1141" i="1"/>
  <c r="P1154" i="1"/>
  <c r="P1150" i="1"/>
  <c r="P1234" i="1"/>
  <c r="P1135" i="1"/>
  <c r="P1133" i="1"/>
  <c r="P1136" i="1"/>
  <c r="P1155" i="1"/>
  <c r="P1134" i="1"/>
  <c r="P1151" i="1"/>
  <c r="P1138" i="1"/>
  <c r="P1139" i="1"/>
  <c r="P1215" i="1"/>
  <c r="P1213" i="1"/>
  <c r="P1217" i="1"/>
  <c r="P1137" i="1"/>
  <c r="P1216" i="1"/>
  <c r="P1218" i="1"/>
  <c r="P1214" i="1"/>
  <c r="M3910" i="1"/>
  <c r="M3904" i="1"/>
  <c r="M3932" i="1"/>
  <c r="M3995" i="1"/>
  <c r="M3941" i="1"/>
  <c r="M3912" i="1"/>
  <c r="M3938" i="1"/>
  <c r="M3897" i="1"/>
  <c r="M3898" i="1"/>
  <c r="M3993" i="1"/>
  <c r="M3907" i="1"/>
  <c r="M3985" i="1"/>
  <c r="M3896" i="1"/>
  <c r="M3903" i="1"/>
  <c r="M3942" i="1"/>
  <c r="M3990" i="1"/>
  <c r="M3939" i="1"/>
  <c r="M3893" i="1"/>
  <c r="M3894" i="1"/>
  <c r="M3920" i="1"/>
  <c r="M3988" i="1"/>
  <c r="M3991" i="1"/>
  <c r="M3913" i="1"/>
  <c r="M3936" i="1"/>
  <c r="M3908" i="1"/>
  <c r="M3921" i="1"/>
  <c r="M3916" i="1"/>
  <c r="M3906" i="1"/>
  <c r="M3994" i="1"/>
  <c r="M3983" i="1"/>
  <c r="M3919" i="1"/>
  <c r="M3931" i="1"/>
  <c r="M3917" i="1"/>
  <c r="M3926" i="1"/>
  <c r="M3965" i="1"/>
  <c r="M3929" i="1"/>
  <c r="M3959" i="1"/>
  <c r="M3934" i="1"/>
  <c r="M3924" i="1"/>
  <c r="M3890" i="1"/>
  <c r="M3930" i="1"/>
  <c r="P4006" i="1"/>
  <c r="P4001" i="1"/>
  <c r="P3999" i="1"/>
  <c r="P4003" i="1"/>
  <c r="P4005" i="1"/>
  <c r="P4000" i="1"/>
  <c r="P4004" i="1"/>
  <c r="P4002" i="1"/>
  <c r="M3927" i="1"/>
  <c r="M3909" i="1"/>
  <c r="M3922" i="1"/>
  <c r="M3933" i="1"/>
  <c r="M3964" i="1"/>
  <c r="M3997" i="1"/>
  <c r="M3987" i="1"/>
  <c r="M3889" i="1"/>
  <c r="M3888" i="1"/>
  <c r="M3992" i="1"/>
  <c r="M3923" i="1"/>
  <c r="M3891" i="1"/>
  <c r="M3901" i="1"/>
  <c r="M3918" i="1"/>
  <c r="M3986" i="1"/>
  <c r="M3937" i="1"/>
  <c r="M3996" i="1"/>
  <c r="M3915" i="1"/>
  <c r="M3928" i="1"/>
  <c r="M3966" i="1"/>
  <c r="M3989" i="1"/>
  <c r="M3902" i="1"/>
  <c r="M3984" i="1"/>
  <c r="M3905" i="1"/>
  <c r="M3998" i="1"/>
  <c r="M3887" i="1"/>
  <c r="M3960" i="1"/>
  <c r="M3895" i="1"/>
  <c r="M3900" i="1"/>
  <c r="M3914" i="1"/>
  <c r="M3935" i="1"/>
  <c r="M3911" i="1"/>
  <c r="M3899" i="1"/>
  <c r="M3892" i="1"/>
  <c r="M3940" i="1"/>
  <c r="M3961" i="1"/>
  <c r="P3942" i="1"/>
  <c r="P3939" i="1"/>
  <c r="P3935" i="1"/>
  <c r="P3938" i="1"/>
  <c r="P3934" i="1"/>
  <c r="P3926" i="1"/>
  <c r="P3941" i="1"/>
  <c r="P3937" i="1"/>
  <c r="P3922" i="1"/>
  <c r="P3918" i="1"/>
  <c r="P3920" i="1"/>
  <c r="P3932" i="1"/>
  <c r="P3925" i="1"/>
  <c r="P3910" i="1"/>
  <c r="P3901" i="1"/>
  <c r="P3897" i="1"/>
  <c r="P3900" i="1"/>
  <c r="P3898" i="1"/>
  <c r="P3895" i="1"/>
  <c r="P3966" i="1"/>
  <c r="P3930" i="1"/>
  <c r="P3902" i="1"/>
  <c r="P3894" i="1"/>
  <c r="P3940" i="1"/>
  <c r="P3919" i="1"/>
  <c r="P3896" i="1"/>
  <c r="P3998" i="1"/>
  <c r="P3996" i="1"/>
  <c r="P3936" i="1"/>
  <c r="P3921" i="1"/>
  <c r="P3915" i="1"/>
  <c r="P3911" i="1"/>
  <c r="P3899" i="1"/>
  <c r="P3990" i="1"/>
  <c r="P3994" i="1"/>
  <c r="P3965" i="1"/>
  <c r="P3961" i="1"/>
  <c r="P3997" i="1"/>
  <c r="P3995" i="1"/>
  <c r="P3993" i="1"/>
  <c r="P3987" i="1"/>
  <c r="P3991" i="1"/>
  <c r="P3917" i="1"/>
  <c r="P3887" i="1"/>
  <c r="P3891" i="1"/>
  <c r="P3912" i="1"/>
  <c r="P3916" i="1"/>
  <c r="P3904" i="1"/>
  <c r="P3908" i="1"/>
  <c r="P3929" i="1"/>
  <c r="P3984" i="1"/>
  <c r="P3989" i="1"/>
  <c r="P3905" i="1"/>
  <c r="P3988" i="1"/>
  <c r="P3888" i="1"/>
  <c r="P3983" i="1"/>
  <c r="P3962" i="1"/>
  <c r="P3890" i="1"/>
  <c r="P3928" i="1"/>
  <c r="P3931" i="1"/>
  <c r="P3933" i="1"/>
  <c r="P3992" i="1"/>
  <c r="P3923" i="1"/>
  <c r="P3964" i="1"/>
  <c r="P3927" i="1"/>
  <c r="P3909" i="1"/>
  <c r="P3893" i="1"/>
  <c r="P3924" i="1"/>
  <c r="P3963" i="1"/>
  <c r="P3959" i="1"/>
  <c r="P3889" i="1"/>
  <c r="P3907" i="1"/>
  <c r="P3914" i="1"/>
  <c r="P3906" i="1"/>
  <c r="P3985" i="1"/>
  <c r="P3986" i="1"/>
  <c r="P3913" i="1"/>
  <c r="P3960" i="1"/>
  <c r="P3892" i="1"/>
  <c r="P3903" i="1"/>
  <c r="M2944" i="1"/>
  <c r="M2988" i="1"/>
  <c r="M2949" i="1"/>
  <c r="M2959" i="1"/>
  <c r="M2926" i="1"/>
  <c r="M2932" i="1"/>
  <c r="M2918" i="1"/>
  <c r="M2956" i="1"/>
  <c r="M2984" i="1"/>
  <c r="M2916" i="1"/>
  <c r="M2963" i="1"/>
  <c r="M2989" i="1"/>
  <c r="M2919" i="1"/>
  <c r="M2962" i="1"/>
  <c r="M2947" i="1"/>
  <c r="M2909" i="1"/>
  <c r="M2924" i="1"/>
  <c r="M2960" i="1"/>
  <c r="M2910" i="1"/>
  <c r="M2961" i="1"/>
  <c r="M2952" i="1"/>
  <c r="M2939" i="1"/>
  <c r="M2964" i="1"/>
  <c r="M2945" i="1"/>
  <c r="M2950" i="1"/>
  <c r="M2936" i="1"/>
  <c r="M2934" i="1"/>
  <c r="M2908" i="1"/>
  <c r="M2913" i="1"/>
  <c r="M2915" i="1"/>
  <c r="M2985" i="1"/>
  <c r="M2912" i="1"/>
  <c r="M2954" i="1"/>
  <c r="M2940" i="1"/>
  <c r="M2957" i="1"/>
  <c r="M2990" i="1"/>
  <c r="M2948" i="1"/>
  <c r="M2914" i="1"/>
  <c r="M2923" i="1"/>
  <c r="M2987" i="1"/>
  <c r="M2911" i="1"/>
  <c r="M2925" i="1"/>
  <c r="M2904" i="1"/>
  <c r="M2933" i="1"/>
  <c r="M2946" i="1"/>
  <c r="M2938" i="1"/>
  <c r="M2953" i="1"/>
  <c r="M2906" i="1"/>
  <c r="M2943" i="1"/>
  <c r="M2966" i="1"/>
  <c r="M2942" i="1"/>
  <c r="M2951" i="1"/>
  <c r="M2955" i="1"/>
  <c r="M2986" i="1"/>
  <c r="M2920" i="1"/>
  <c r="M2941" i="1"/>
  <c r="M2931" i="1"/>
  <c r="M2927" i="1"/>
  <c r="M2935" i="1"/>
  <c r="M2922" i="1"/>
  <c r="M2928" i="1"/>
  <c r="M2958" i="1"/>
  <c r="M2991" i="1"/>
  <c r="M2905" i="1"/>
  <c r="M2937" i="1"/>
  <c r="M2929" i="1"/>
  <c r="M2965" i="1"/>
  <c r="M2917" i="1"/>
  <c r="M2907" i="1"/>
  <c r="M2921" i="1"/>
  <c r="M2967" i="1"/>
  <c r="M2930" i="1"/>
  <c r="P2918" i="1"/>
  <c r="P2917" i="1"/>
  <c r="P2916" i="1"/>
  <c r="P2911" i="1"/>
  <c r="P2919" i="1"/>
  <c r="P2950" i="1"/>
  <c r="P2949" i="1"/>
  <c r="P2948" i="1"/>
  <c r="P2951" i="1"/>
  <c r="P2944" i="1"/>
  <c r="P2946" i="1"/>
  <c r="P2943" i="1"/>
  <c r="P2945" i="1"/>
  <c r="P2938" i="1"/>
  <c r="P2935" i="1"/>
  <c r="P2907" i="1"/>
  <c r="P2941" i="1"/>
  <c r="P2991" i="1"/>
  <c r="P2959" i="1"/>
  <c r="P2947" i="1"/>
  <c r="P2927" i="1"/>
  <c r="P2936" i="1"/>
  <c r="P2920" i="1"/>
  <c r="P2989" i="1"/>
  <c r="P2987" i="1"/>
  <c r="P2985" i="1"/>
  <c r="P2932" i="1"/>
  <c r="P2928" i="1"/>
  <c r="P2988" i="1"/>
  <c r="P2960" i="1"/>
  <c r="P2990" i="1"/>
  <c r="P2984" i="1"/>
  <c r="P2967" i="1"/>
  <c r="P2986" i="1"/>
  <c r="P2962" i="1"/>
  <c r="P2929" i="1"/>
  <c r="P2926" i="1"/>
  <c r="P2921" i="1"/>
  <c r="P2925" i="1"/>
  <c r="P2956" i="1"/>
  <c r="P2906" i="1"/>
  <c r="P2955" i="1"/>
  <c r="P2912" i="1"/>
  <c r="P2966" i="1"/>
  <c r="P2964" i="1"/>
  <c r="P2922" i="1"/>
  <c r="P2923" i="1"/>
  <c r="P2909" i="1"/>
  <c r="P2953" i="1"/>
  <c r="P2910" i="1"/>
  <c r="P2957" i="1"/>
  <c r="P2914" i="1"/>
  <c r="P2965" i="1"/>
  <c r="P2963" i="1"/>
  <c r="P2937" i="1"/>
  <c r="P2961" i="1"/>
  <c r="P2904" i="1"/>
  <c r="P2905" i="1"/>
  <c r="P2915" i="1"/>
  <c r="P2933" i="1"/>
  <c r="P2908" i="1"/>
  <c r="P2913" i="1"/>
  <c r="P2958" i="1"/>
  <c r="P2940" i="1"/>
  <c r="P2931" i="1"/>
  <c r="P2924" i="1"/>
  <c r="P2939" i="1"/>
  <c r="P2954" i="1"/>
  <c r="P2952" i="1"/>
  <c r="P2930" i="1"/>
  <c r="P2934" i="1"/>
  <c r="P2942" i="1"/>
  <c r="M933" i="1"/>
  <c r="M931" i="1"/>
  <c r="M951" i="1"/>
  <c r="M959" i="1" s="1"/>
  <c r="M935" i="1"/>
  <c r="M952" i="1"/>
  <c r="M960" i="1" s="1"/>
  <c r="M948" i="1"/>
  <c r="M956" i="1" s="1"/>
  <c r="M949" i="1"/>
  <c r="M957" i="1" s="1"/>
  <c r="M930" i="1"/>
  <c r="M929" i="1"/>
  <c r="M953" i="1"/>
  <c r="M961" i="1" s="1"/>
  <c r="P953" i="1"/>
  <c r="P961" i="1" s="1"/>
  <c r="P948" i="1"/>
  <c r="P956" i="1" s="1"/>
  <c r="P951" i="1"/>
  <c r="P959" i="1" s="1"/>
  <c r="P949" i="1"/>
  <c r="P957" i="1" s="1"/>
  <c r="P947" i="1"/>
  <c r="P955" i="1" s="1"/>
  <c r="P952" i="1"/>
  <c r="P960" i="1" s="1"/>
  <c r="P950" i="1"/>
  <c r="P958" i="1" s="1"/>
  <c r="P946" i="1"/>
  <c r="P954" i="1" s="1"/>
  <c r="M936" i="1"/>
  <c r="M947" i="1"/>
  <c r="M955" i="1" s="1"/>
  <c r="M946" i="1"/>
  <c r="M954" i="1" s="1"/>
  <c r="M950" i="1"/>
  <c r="M958" i="1" s="1"/>
  <c r="M932" i="1"/>
  <c r="M934" i="1"/>
  <c r="P1052" i="1"/>
  <c r="P1050" i="1"/>
  <c r="P1045" i="1"/>
  <c r="P1049" i="1"/>
  <c r="P1046" i="1"/>
  <c r="P1047" i="1"/>
  <c r="P1048" i="1"/>
  <c r="P1051" i="1"/>
  <c r="P930" i="1"/>
  <c r="P934" i="1"/>
  <c r="P929" i="1"/>
  <c r="P931" i="1"/>
  <c r="P933" i="1"/>
  <c r="P935" i="1"/>
  <c r="P932" i="1"/>
  <c r="P936" i="1"/>
  <c r="P1186" i="1"/>
  <c r="M2486" i="1"/>
  <c r="M2490" i="1"/>
  <c r="M2498" i="1"/>
  <c r="M2489" i="1"/>
  <c r="M2487" i="1"/>
  <c r="M2496" i="1"/>
  <c r="M2491" i="1"/>
  <c r="M2501" i="1"/>
  <c r="M2493" i="1"/>
  <c r="M2492" i="1"/>
  <c r="M2499" i="1"/>
  <c r="M2494" i="1"/>
  <c r="M2500" i="1"/>
  <c r="M2495" i="1"/>
  <c r="M2488" i="1"/>
  <c r="M2497" i="1"/>
  <c r="P2501" i="1"/>
  <c r="P2493" i="1"/>
  <c r="P2500" i="1"/>
  <c r="P2496" i="1"/>
  <c r="P2499" i="1"/>
  <c r="P2494" i="1"/>
  <c r="P2495" i="1"/>
  <c r="P2498" i="1"/>
  <c r="P2497" i="1"/>
  <c r="P2491" i="1"/>
  <c r="P2487" i="1"/>
  <c r="P2486" i="1"/>
  <c r="P2490" i="1"/>
  <c r="P2488" i="1"/>
  <c r="P2489" i="1"/>
  <c r="P2492" i="1"/>
  <c r="K2831" i="1"/>
  <c r="L2831" i="1"/>
  <c r="P55" i="1"/>
  <c r="P1204" i="1"/>
  <c r="M688" i="1"/>
  <c r="P1725" i="1"/>
  <c r="P1176" i="1"/>
  <c r="P1726" i="1"/>
  <c r="P86" i="1"/>
  <c r="K567" i="33" s="1"/>
  <c r="P1157" i="1"/>
  <c r="P659" i="1"/>
  <c r="P1182" i="1"/>
  <c r="P1493" i="1"/>
  <c r="P124" i="1"/>
  <c r="P1619" i="1"/>
  <c r="P996" i="1"/>
  <c r="P92" i="1"/>
  <c r="K582" i="33" s="1"/>
  <c r="P1715" i="1"/>
  <c r="K730" i="33" s="1"/>
  <c r="P21" i="1"/>
  <c r="P1058" i="1"/>
  <c r="P1638" i="1"/>
  <c r="P1527" i="1"/>
  <c r="P1620" i="1"/>
  <c r="P4485" i="1"/>
  <c r="P1228" i="1"/>
  <c r="P1477" i="1"/>
  <c r="P45" i="1"/>
  <c r="P4495" i="1"/>
  <c r="P1575" i="1"/>
  <c r="P1512" i="1"/>
  <c r="P1173" i="1"/>
  <c r="P4486" i="1"/>
  <c r="P1181" i="1"/>
  <c r="P1492" i="1"/>
  <c r="P105" i="1"/>
  <c r="K595" i="33" s="1"/>
  <c r="P4482" i="1"/>
  <c r="P1240" i="1"/>
  <c r="P96" i="1"/>
  <c r="K586" i="33" s="1"/>
  <c r="P3701" i="1"/>
  <c r="P1634" i="1"/>
  <c r="P1227" i="1"/>
  <c r="P1644" i="1"/>
  <c r="P667" i="1"/>
  <c r="P110" i="1"/>
  <c r="P1517" i="1"/>
  <c r="P3695" i="1"/>
  <c r="J1381" i="1"/>
  <c r="O2825" i="1"/>
  <c r="J1379" i="1"/>
  <c r="K1378" i="1"/>
  <c r="N1377" i="1"/>
  <c r="L1032" i="1"/>
  <c r="I1029" i="1"/>
  <c r="J1034" i="1"/>
  <c r="N2824" i="1"/>
  <c r="N1375" i="1"/>
  <c r="J1376" i="1"/>
  <c r="J1378" i="1"/>
  <c r="K1376" i="1"/>
  <c r="N1378" i="1"/>
  <c r="J1377" i="1"/>
  <c r="K1382" i="1"/>
  <c r="K1380" i="1"/>
  <c r="O1380" i="1"/>
  <c r="O1379" i="1"/>
  <c r="O1376" i="1"/>
  <c r="O2827" i="1"/>
  <c r="K1035" i="1"/>
  <c r="J1033" i="1"/>
  <c r="N1379" i="1"/>
  <c r="N1381" i="1"/>
  <c r="L1375" i="1"/>
  <c r="K1375" i="1"/>
  <c r="L1382" i="1"/>
  <c r="J1380" i="1"/>
  <c r="I1375" i="1"/>
  <c r="L1379" i="1"/>
  <c r="N1382" i="1"/>
  <c r="K1377" i="1"/>
  <c r="L1378" i="1"/>
  <c r="K1381" i="1"/>
  <c r="L1380" i="1"/>
  <c r="J1382" i="1"/>
  <c r="O1381" i="1"/>
  <c r="O1378" i="1"/>
  <c r="J2830" i="1"/>
  <c r="N2829" i="1"/>
  <c r="J2824" i="1"/>
  <c r="L1377" i="1"/>
  <c r="L1376" i="1"/>
  <c r="N1380" i="1"/>
  <c r="K1379" i="1"/>
  <c r="L1381" i="1"/>
  <c r="N1376" i="1"/>
  <c r="J1375" i="1"/>
  <c r="O1375" i="1"/>
  <c r="O1382" i="1"/>
  <c r="O1377" i="1"/>
  <c r="P61" i="1"/>
  <c r="P1616" i="1"/>
  <c r="P645" i="1"/>
  <c r="P146" i="1"/>
  <c r="P93" i="1"/>
  <c r="K583" i="33" s="1"/>
  <c r="P1165" i="1"/>
  <c r="P1170" i="1"/>
  <c r="P1498" i="1"/>
  <c r="P1518" i="1"/>
  <c r="P1161" i="1"/>
  <c r="P145" i="1"/>
  <c r="P102" i="1"/>
  <c r="K592" i="33" s="1"/>
  <c r="P8" i="1"/>
  <c r="P4493" i="1"/>
  <c r="P1530" i="1"/>
  <c r="P664" i="1"/>
  <c r="P130" i="1"/>
  <c r="P1571" i="1"/>
  <c r="P1526" i="1"/>
  <c r="P1237" i="1"/>
  <c r="P1490" i="1"/>
  <c r="P85" i="1"/>
  <c r="K566" i="33" s="1"/>
  <c r="P1225" i="1"/>
  <c r="P1478" i="1"/>
  <c r="P1682" i="1"/>
  <c r="P24" i="1"/>
  <c r="P1643" i="1"/>
  <c r="P4402" i="1"/>
  <c r="P1483" i="1"/>
  <c r="P1187" i="1"/>
  <c r="P650" i="1"/>
  <c r="P136" i="1"/>
  <c r="P12" i="1"/>
  <c r="P1169" i="1"/>
  <c r="P1640" i="1"/>
  <c r="P1684" i="1"/>
  <c r="P993" i="1"/>
  <c r="P79" i="1"/>
  <c r="K560" i="33" s="1"/>
  <c r="P1054" i="1"/>
  <c r="P1568" i="1"/>
  <c r="P48" i="1"/>
  <c r="P116" i="1"/>
  <c r="P4494" i="1"/>
  <c r="P1189" i="1"/>
  <c r="P82" i="1"/>
  <c r="K563" i="33" s="1"/>
  <c r="P135" i="1"/>
  <c r="P1573" i="1"/>
  <c r="P647" i="1"/>
  <c r="P107" i="1"/>
  <c r="K597" i="33" s="1"/>
  <c r="P701" i="1"/>
  <c r="E559" i="33"/>
  <c r="E596" i="33"/>
  <c r="E571" i="33"/>
  <c r="E729" i="33"/>
  <c r="E589" i="33"/>
  <c r="E730" i="33"/>
  <c r="E584" i="33"/>
  <c r="E557" i="33"/>
  <c r="E570" i="33"/>
  <c r="E587" i="33"/>
  <c r="E590" i="33"/>
  <c r="E731" i="33"/>
  <c r="E588" i="33"/>
  <c r="E732" i="33"/>
  <c r="E565" i="33"/>
  <c r="E582" i="33"/>
  <c r="E564" i="33"/>
  <c r="E734" i="33"/>
  <c r="E558" i="33"/>
  <c r="E562" i="33"/>
  <c r="E593" i="33"/>
  <c r="E586" i="33"/>
  <c r="E733" i="33"/>
  <c r="E594" i="33"/>
  <c r="E568" i="33"/>
  <c r="E567" i="33"/>
  <c r="E561" i="33"/>
  <c r="E591" i="33"/>
  <c r="E569" i="33"/>
  <c r="E592" i="33"/>
  <c r="E597" i="33"/>
  <c r="E728" i="33"/>
  <c r="E566" i="33"/>
  <c r="E560" i="33"/>
  <c r="E572" i="33"/>
  <c r="E583" i="33"/>
  <c r="E585" i="33"/>
  <c r="E595" i="33"/>
  <c r="E563" i="33"/>
  <c r="P139" i="1"/>
  <c r="P1447" i="1"/>
  <c r="P1443" i="1"/>
  <c r="P1442" i="1"/>
  <c r="P1446" i="1"/>
  <c r="P1445" i="1"/>
  <c r="P1444" i="1"/>
  <c r="P1440" i="1"/>
  <c r="P1441" i="1"/>
  <c r="P182" i="1"/>
  <c r="P90" i="1"/>
  <c r="K571" i="33" s="1"/>
  <c r="P176" i="1"/>
  <c r="P690" i="1"/>
  <c r="P122" i="1"/>
  <c r="P180" i="1"/>
  <c r="P1574" i="1"/>
  <c r="P15" i="1"/>
  <c r="P83" i="1"/>
  <c r="K564" i="33" s="1"/>
  <c r="P698" i="1"/>
  <c r="P689" i="1"/>
  <c r="P264" i="1"/>
  <c r="P1717" i="1"/>
  <c r="K732" i="33" s="1"/>
  <c r="P1178" i="1"/>
  <c r="P44" i="1"/>
  <c r="P1241" i="1"/>
  <c r="P1200" i="1"/>
  <c r="P1242" i="1"/>
  <c r="P76" i="1"/>
  <c r="K557" i="33" s="1"/>
  <c r="P53" i="1"/>
  <c r="P115" i="1"/>
  <c r="P644" i="1"/>
  <c r="P995" i="1"/>
  <c r="P1192" i="1"/>
  <c r="P657" i="1"/>
  <c r="P1693" i="1"/>
  <c r="P1529" i="1"/>
  <c r="P653" i="1"/>
  <c r="P1487" i="1"/>
  <c r="P1683" i="1"/>
  <c r="P1694" i="1"/>
  <c r="P4488" i="1"/>
  <c r="P1171" i="1"/>
  <c r="P69" i="1"/>
  <c r="P11" i="1"/>
  <c r="P120" i="1"/>
  <c r="P54" i="1"/>
  <c r="P1166" i="1"/>
  <c r="P10" i="1"/>
  <c r="P1723" i="1"/>
  <c r="P59" i="1"/>
  <c r="P112" i="1"/>
  <c r="P57" i="1"/>
  <c r="P19" i="1"/>
  <c r="P113" i="1"/>
  <c r="P646" i="1"/>
  <c r="P991" i="1"/>
  <c r="P1194" i="1"/>
  <c r="P1184" i="1"/>
  <c r="P661" i="1"/>
  <c r="P1579" i="1"/>
  <c r="P1484" i="1"/>
  <c r="P1687" i="1"/>
  <c r="P3696" i="1"/>
  <c r="P3699" i="1"/>
  <c r="P4408" i="1"/>
  <c r="P1637" i="1"/>
  <c r="P58" i="1"/>
  <c r="P4403" i="1"/>
  <c r="P1177" i="1"/>
  <c r="P1675" i="1"/>
  <c r="P1201" i="1"/>
  <c r="P104" i="1"/>
  <c r="K594" i="33" s="1"/>
  <c r="P81" i="1"/>
  <c r="K562" i="33" s="1"/>
  <c r="P99" i="1"/>
  <c r="K589" i="33" s="1"/>
  <c r="P652" i="1"/>
  <c r="P1522" i="1"/>
  <c r="P990" i="1"/>
  <c r="P1618" i="1"/>
  <c r="P1626" i="1"/>
  <c r="P1504" i="1"/>
  <c r="P4404" i="1"/>
  <c r="P1510" i="1"/>
  <c r="P126" i="1"/>
  <c r="P9" i="1"/>
  <c r="P143" i="1"/>
  <c r="P144" i="1"/>
  <c r="P131" i="1"/>
  <c r="P1172" i="1"/>
  <c r="P1159" i="1"/>
  <c r="P1485" i="1"/>
  <c r="P1565" i="1"/>
  <c r="P1503" i="1"/>
  <c r="P1057" i="1"/>
  <c r="P1175" i="1"/>
  <c r="P84" i="1"/>
  <c r="K565" i="33" s="1"/>
  <c r="P1642" i="1"/>
  <c r="P1221" i="1"/>
  <c r="P1636" i="1"/>
  <c r="P1191" i="1"/>
  <c r="P1514" i="1"/>
  <c r="P1499" i="1"/>
  <c r="P1223" i="1"/>
  <c r="P60" i="1"/>
  <c r="P1059" i="1"/>
  <c r="P47" i="1"/>
  <c r="P20" i="1"/>
  <c r="P662" i="1"/>
  <c r="P1190" i="1"/>
  <c r="P663" i="1"/>
  <c r="P1183" i="1"/>
  <c r="P1614" i="1"/>
  <c r="P1488" i="1"/>
  <c r="P1569" i="1"/>
  <c r="P1621" i="1"/>
  <c r="P108" i="1"/>
  <c r="P1193" i="1"/>
  <c r="P1196" i="1"/>
  <c r="P4492" i="1"/>
  <c r="P46" i="1"/>
  <c r="P666" i="1"/>
  <c r="P1244" i="1"/>
  <c r="P1576" i="1"/>
  <c r="P1515" i="1"/>
  <c r="P1238" i="1"/>
  <c r="P1500" i="1"/>
  <c r="P1718" i="1"/>
  <c r="K733" i="33" s="1"/>
  <c r="P95" i="1"/>
  <c r="K585" i="33" s="1"/>
  <c r="P4407" i="1"/>
  <c r="P1513" i="1"/>
  <c r="P1729" i="1"/>
  <c r="P22" i="1"/>
  <c r="P70" i="1"/>
  <c r="P137" i="1"/>
  <c r="P121" i="1"/>
  <c r="P660" i="1"/>
  <c r="P1491" i="1"/>
  <c r="P1680" i="1"/>
  <c r="P1525" i="1"/>
  <c r="P1681" i="1"/>
  <c r="P1060" i="1"/>
  <c r="P4489" i="1"/>
  <c r="P4481" i="1"/>
  <c r="P4484" i="1"/>
  <c r="P52" i="1"/>
  <c r="P1203" i="1"/>
  <c r="P1678" i="1"/>
  <c r="P1480" i="1"/>
  <c r="P56" i="1"/>
  <c r="P1056" i="1"/>
  <c r="P1032" i="1"/>
  <c r="P1630" i="1"/>
  <c r="P1713" i="1"/>
  <c r="K728" i="33" s="1"/>
  <c r="P1613" i="1"/>
  <c r="P1520" i="1"/>
  <c r="P992" i="1"/>
  <c r="P1164" i="1"/>
  <c r="P73" i="1"/>
  <c r="P111" i="1"/>
  <c r="P1179" i="1"/>
  <c r="P64" i="1"/>
  <c r="P1481" i="1"/>
  <c r="P128" i="1"/>
  <c r="P1633" i="1"/>
  <c r="P4487" i="1"/>
  <c r="P4491" i="1"/>
  <c r="P1578" i="1"/>
  <c r="P1566" i="1"/>
  <c r="P1572" i="1"/>
  <c r="P1195" i="1"/>
  <c r="P71" i="1"/>
  <c r="P134" i="1"/>
  <c r="P123" i="1"/>
  <c r="P98" i="1"/>
  <c r="K588" i="33" s="1"/>
  <c r="P1224" i="1"/>
  <c r="P1625" i="1"/>
  <c r="P1523" i="1"/>
  <c r="P106" i="1"/>
  <c r="K596" i="33" s="1"/>
  <c r="P1629" i="1"/>
  <c r="P129" i="1"/>
  <c r="P4496" i="1"/>
  <c r="P1580" i="1"/>
  <c r="P1627" i="1"/>
  <c r="P1496" i="1"/>
  <c r="P109" i="1"/>
  <c r="P75" i="1"/>
  <c r="P1479" i="1"/>
  <c r="P88" i="1"/>
  <c r="K569" i="33" s="1"/>
  <c r="P1243" i="1"/>
  <c r="P1160" i="1"/>
  <c r="P89" i="1"/>
  <c r="K570" i="33" s="1"/>
  <c r="P132" i="1"/>
  <c r="P1622" i="1"/>
  <c r="P1495" i="1"/>
  <c r="P1197" i="1"/>
  <c r="P127" i="1"/>
  <c r="P1631" i="1"/>
  <c r="P4490" i="1"/>
  <c r="P1692" i="1"/>
  <c r="P1162" i="1"/>
  <c r="P23" i="1"/>
  <c r="P74" i="1"/>
  <c r="P1509" i="1"/>
  <c r="P1508" i="1"/>
  <c r="P97" i="1"/>
  <c r="K587" i="33" s="1"/>
  <c r="P1202" i="1"/>
  <c r="P1053" i="1"/>
  <c r="P1632" i="1"/>
  <c r="P3700" i="1"/>
  <c r="P3702" i="1"/>
  <c r="P1691" i="1"/>
  <c r="P994" i="1"/>
  <c r="P1489" i="1"/>
  <c r="P1497" i="1"/>
  <c r="P658" i="1"/>
  <c r="P648" i="1"/>
  <c r="P142" i="1"/>
  <c r="P72" i="1"/>
  <c r="P1168" i="1"/>
  <c r="P1185" i="1"/>
  <c r="P1686" i="1"/>
  <c r="P87" i="1"/>
  <c r="K568" i="33" s="1"/>
  <c r="P1199" i="1"/>
  <c r="P1635" i="1"/>
  <c r="P1507" i="1"/>
  <c r="P1695" i="1"/>
  <c r="P654" i="1"/>
  <c r="P141" i="1"/>
  <c r="P100" i="1"/>
  <c r="K590" i="33" s="1"/>
  <c r="P1222" i="1"/>
  <c r="P4406" i="1"/>
  <c r="P1505" i="1"/>
  <c r="P1180" i="1"/>
  <c r="P655" i="1"/>
  <c r="P147" i="1"/>
  <c r="P18" i="1"/>
  <c r="P1727" i="1"/>
  <c r="P1502" i="1"/>
  <c r="P693" i="1"/>
  <c r="P1511" i="1"/>
  <c r="P1677" i="1"/>
  <c r="P78" i="1"/>
  <c r="K559" i="33" s="1"/>
  <c r="P1724" i="1"/>
  <c r="P66" i="1"/>
  <c r="P77" i="1"/>
  <c r="K558" i="33" s="1"/>
  <c r="P1476" i="1"/>
  <c r="P1628" i="1"/>
  <c r="P179" i="1"/>
  <c r="P696" i="1"/>
  <c r="P691" i="1"/>
  <c r="P700" i="1"/>
  <c r="P687" i="1"/>
  <c r="P1623" i="1"/>
  <c r="P268" i="1"/>
  <c r="P1716" i="1"/>
  <c r="K731" i="33" s="1"/>
  <c r="P1617" i="1"/>
  <c r="P1516" i="1"/>
  <c r="P133" i="1"/>
  <c r="P177" i="1"/>
  <c r="P1673" i="1"/>
  <c r="P1676" i="1"/>
  <c r="P3697" i="1"/>
  <c r="P1521" i="1"/>
  <c r="P263" i="1"/>
  <c r="P175" i="1"/>
  <c r="P1728" i="1"/>
  <c r="P13" i="1"/>
  <c r="P80" i="1"/>
  <c r="K561" i="33" s="1"/>
  <c r="P67" i="1"/>
  <c r="P1674" i="1"/>
  <c r="P1486" i="1"/>
  <c r="Q4" i="1"/>
  <c r="P1672" i="1"/>
  <c r="P651" i="1"/>
  <c r="P702" i="1"/>
  <c r="P692" i="1"/>
  <c r="P697" i="1"/>
  <c r="P688" i="1"/>
  <c r="P125" i="1"/>
  <c r="P989" i="1"/>
  <c r="P261" i="1"/>
  <c r="P63" i="1"/>
  <c r="P1577" i="1"/>
  <c r="P1720" i="1"/>
  <c r="K735" i="33" s="1"/>
  <c r="P114" i="1"/>
  <c r="P1475" i="1"/>
  <c r="P1501" i="1"/>
  <c r="P649" i="1"/>
  <c r="P267" i="1"/>
  <c r="P49" i="1"/>
  <c r="P656" i="1"/>
  <c r="P4483" i="1"/>
  <c r="P1239" i="1"/>
  <c r="P266" i="1"/>
  <c r="P118" i="1"/>
  <c r="P1524" i="1"/>
  <c r="P1719" i="1"/>
  <c r="K734" i="33" s="1"/>
  <c r="P51" i="1"/>
  <c r="P1689" i="1"/>
  <c r="P1639" i="1"/>
  <c r="P694" i="1"/>
  <c r="P1570" i="1"/>
  <c r="P138" i="1"/>
  <c r="P1055" i="1"/>
  <c r="P1167" i="1"/>
  <c r="P65" i="1"/>
  <c r="P62" i="1"/>
  <c r="P1174" i="1"/>
  <c r="P4405" i="1"/>
  <c r="P3698" i="1"/>
  <c r="P1615" i="1"/>
  <c r="P1679" i="1"/>
  <c r="P1528" i="1"/>
  <c r="P1688" i="1"/>
  <c r="P1519" i="1"/>
  <c r="P1482" i="1"/>
  <c r="P1494" i="1"/>
  <c r="P1188" i="1"/>
  <c r="P103" i="1"/>
  <c r="K593" i="33" s="1"/>
  <c r="P1506" i="1"/>
  <c r="P119" i="1"/>
  <c r="P117" i="1"/>
  <c r="P140" i="1"/>
  <c r="P68" i="1"/>
  <c r="P91" i="1"/>
  <c r="K572" i="33" s="1"/>
  <c r="P1722" i="1"/>
  <c r="P1158" i="1"/>
  <c r="P1226" i="1"/>
  <c r="P25" i="1"/>
  <c r="P1163" i="1"/>
  <c r="P665" i="1"/>
  <c r="P4409" i="1"/>
  <c r="P14" i="1"/>
  <c r="P178" i="1"/>
  <c r="P1624" i="1"/>
  <c r="P1567" i="1"/>
  <c r="P94" i="1"/>
  <c r="K584" i="33" s="1"/>
  <c r="P101" i="1"/>
  <c r="K591" i="33" s="1"/>
  <c r="P1690" i="1"/>
  <c r="P262" i="1"/>
  <c r="P1641" i="1"/>
  <c r="P699" i="1"/>
  <c r="P695" i="1"/>
  <c r="P181" i="1"/>
  <c r="P1714" i="1"/>
  <c r="K729" i="33" s="1"/>
  <c r="P50" i="1"/>
  <c r="P1685" i="1"/>
  <c r="P1198" i="1"/>
  <c r="P265" i="1"/>
  <c r="P1374" i="1"/>
  <c r="P1379" i="1"/>
  <c r="P1381" i="1"/>
  <c r="P1367" i="1"/>
  <c r="P1380" i="1"/>
  <c r="P1376" i="1"/>
  <c r="P1377" i="1"/>
  <c r="P1382" i="1"/>
  <c r="P1368" i="1"/>
  <c r="P1375" i="1"/>
  <c r="P1378" i="1"/>
  <c r="P1370" i="1"/>
  <c r="P1372" i="1"/>
  <c r="P1369" i="1"/>
  <c r="P1373" i="1"/>
  <c r="P1371" i="1"/>
  <c r="P1031" i="1"/>
  <c r="L1033" i="1"/>
  <c r="O2826" i="1"/>
  <c r="N1035" i="1"/>
  <c r="O2829" i="1"/>
  <c r="O1030" i="1"/>
  <c r="P2824" i="1"/>
  <c r="L2830" i="1"/>
  <c r="L1029" i="1"/>
  <c r="N1030" i="1"/>
  <c r="K2830" i="1"/>
  <c r="P2826" i="1"/>
  <c r="P1033" i="1"/>
  <c r="N1033" i="1"/>
  <c r="O1034" i="1"/>
  <c r="L1034" i="1"/>
  <c r="K1034" i="1"/>
  <c r="N1032" i="1"/>
  <c r="L2829" i="1"/>
  <c r="I2828" i="1"/>
  <c r="N2826" i="1"/>
  <c r="K2826" i="1"/>
  <c r="K2824" i="1"/>
  <c r="I1036" i="1"/>
  <c r="J2827" i="1"/>
  <c r="I1033" i="1"/>
  <c r="P2829" i="1"/>
  <c r="P2825" i="1"/>
  <c r="J1029" i="1"/>
  <c r="O1032" i="1"/>
  <c r="J1030" i="1"/>
  <c r="I2826" i="1"/>
  <c r="J2826" i="1"/>
  <c r="I2827" i="1"/>
  <c r="N1036" i="1"/>
  <c r="L2826" i="1"/>
  <c r="I2825" i="1"/>
  <c r="L1035" i="1"/>
  <c r="K1033" i="1"/>
  <c r="L1036" i="1"/>
  <c r="O1036" i="1"/>
  <c r="L1031" i="1"/>
  <c r="K2825" i="1"/>
  <c r="I2830" i="1"/>
  <c r="I2829" i="1"/>
  <c r="M1200" i="1"/>
  <c r="E696" i="33"/>
  <c r="M1201" i="1"/>
  <c r="M644" i="1"/>
  <c r="M1227" i="1"/>
  <c r="M655" i="1"/>
  <c r="M652" i="1"/>
  <c r="M1157" i="1"/>
  <c r="M1627" i="1"/>
  <c r="M1055" i="1"/>
  <c r="M1190" i="1"/>
  <c r="M4484" i="1"/>
  <c r="M696" i="1"/>
  <c r="M660" i="1"/>
  <c r="G692" i="33"/>
  <c r="M1163" i="1"/>
  <c r="M687" i="1"/>
  <c r="M656" i="1"/>
  <c r="M694" i="1"/>
  <c r="M701" i="1"/>
  <c r="J2828" i="1"/>
  <c r="K1032" i="1"/>
  <c r="J1035" i="1"/>
  <c r="O2830" i="1"/>
  <c r="L2827" i="1"/>
  <c r="I2824" i="1"/>
  <c r="N2828" i="1"/>
  <c r="N2825" i="1"/>
  <c r="K2829" i="1"/>
  <c r="N2827" i="1"/>
  <c r="N2831" i="1"/>
  <c r="L2825" i="1"/>
  <c r="I2831" i="1"/>
  <c r="P1029" i="1"/>
  <c r="P1030" i="1"/>
  <c r="N1034" i="1"/>
  <c r="J1036" i="1"/>
  <c r="L2828" i="1"/>
  <c r="I1031" i="1"/>
  <c r="I1034" i="1"/>
  <c r="I1035" i="1"/>
  <c r="P2827" i="1"/>
  <c r="L2824" i="1"/>
  <c r="N1029" i="1"/>
  <c r="P1034" i="1"/>
  <c r="P2828" i="1"/>
  <c r="O1031" i="1"/>
  <c r="J2829" i="1"/>
  <c r="O2831" i="1"/>
  <c r="K2827" i="1"/>
  <c r="N2830" i="1"/>
  <c r="N1031" i="1"/>
  <c r="O2824" i="1"/>
  <c r="O2828" i="1"/>
  <c r="J2831" i="1"/>
  <c r="P1035" i="1"/>
  <c r="K2828" i="1"/>
  <c r="P2830" i="1"/>
  <c r="O1029" i="1"/>
  <c r="J1032" i="1"/>
  <c r="K1031" i="1"/>
  <c r="P2831" i="1"/>
  <c r="J2825" i="1"/>
  <c r="M695" i="1"/>
  <c r="M702" i="1"/>
  <c r="M698" i="1"/>
  <c r="M689" i="1"/>
  <c r="M691" i="1"/>
  <c r="M1161" i="1"/>
  <c r="M4403" i="1"/>
  <c r="M697" i="1"/>
  <c r="M692" i="1"/>
  <c r="M690" i="1"/>
  <c r="M693" i="1"/>
  <c r="M700" i="1"/>
  <c r="M699" i="1"/>
  <c r="M4408" i="1"/>
  <c r="M1172" i="1"/>
  <c r="H698" i="33"/>
  <c r="M115" i="1"/>
  <c r="M3701" i="1"/>
  <c r="M1489" i="1"/>
  <c r="M1194" i="1"/>
  <c r="M1060" i="1"/>
  <c r="G699" i="33"/>
  <c r="M1682" i="1"/>
  <c r="M1188" i="1"/>
  <c r="M1221" i="1"/>
  <c r="M1059" i="1"/>
  <c r="M1497" i="1"/>
  <c r="M1225" i="1"/>
  <c r="M15" i="1"/>
  <c r="M1159" i="1"/>
  <c r="M1578" i="1"/>
  <c r="M25" i="1"/>
  <c r="M1224" i="1"/>
  <c r="M4490" i="1"/>
  <c r="M666" i="1"/>
  <c r="M651" i="1"/>
  <c r="M4492" i="1"/>
  <c r="M4405" i="1"/>
  <c r="M1228" i="1"/>
  <c r="M11" i="1"/>
  <c r="M20" i="1"/>
  <c r="M1506" i="1"/>
  <c r="M1222" i="1"/>
  <c r="M4494" i="1"/>
  <c r="M3697" i="1"/>
  <c r="M1575" i="1"/>
  <c r="M646" i="1"/>
  <c r="M1184" i="1"/>
  <c r="M10" i="1"/>
  <c r="M1204" i="1"/>
  <c r="M107" i="1"/>
  <c r="M1167" i="1"/>
  <c r="M1056" i="1"/>
  <c r="M4406" i="1"/>
  <c r="M13" i="1"/>
  <c r="M1475" i="1"/>
  <c r="M1170" i="1"/>
  <c r="M4409" i="1"/>
  <c r="M4485" i="1"/>
  <c r="M1244" i="1"/>
  <c r="M1198" i="1"/>
  <c r="M1239" i="1"/>
  <c r="M1202" i="1"/>
  <c r="M1678" i="1"/>
  <c r="M653" i="1"/>
  <c r="M19" i="1"/>
  <c r="M3699" i="1"/>
  <c r="M665" i="1"/>
  <c r="M4404" i="1"/>
  <c r="M1177" i="1"/>
  <c r="M4493" i="1"/>
  <c r="M654" i="1"/>
  <c r="M667" i="1"/>
  <c r="M1197" i="1"/>
  <c r="M1058" i="1"/>
  <c r="M1242" i="1"/>
  <c r="M645" i="1"/>
  <c r="M657" i="1"/>
  <c r="M1057" i="1"/>
  <c r="M1193" i="1"/>
  <c r="M1183" i="1"/>
  <c r="M14" i="1"/>
  <c r="M1158" i="1"/>
  <c r="M3698" i="1"/>
  <c r="M1173" i="1"/>
  <c r="M664" i="1"/>
  <c r="M1180" i="1"/>
  <c r="M1223" i="1"/>
  <c r="M1199" i="1"/>
  <c r="M4491" i="1"/>
  <c r="M1186" i="1"/>
  <c r="M1191" i="1"/>
  <c r="M647" i="1"/>
  <c r="F572" i="33"/>
  <c r="M91" i="1"/>
  <c r="M1189" i="1"/>
  <c r="J155" i="1"/>
  <c r="M12" i="1"/>
  <c r="M1195" i="1"/>
  <c r="M1187" i="1"/>
  <c r="M1181" i="1"/>
  <c r="M3702" i="1"/>
  <c r="I150" i="1"/>
  <c r="L148" i="1"/>
  <c r="H330" i="33" s="1"/>
  <c r="H401" i="33" s="1"/>
  <c r="M1237" i="1"/>
  <c r="M4496" i="1"/>
  <c r="M1196" i="1"/>
  <c r="M21" i="1"/>
  <c r="M8" i="1"/>
  <c r="M4402" i="1"/>
  <c r="M996" i="1"/>
  <c r="M1500" i="1"/>
  <c r="H694" i="33"/>
  <c r="J692" i="33"/>
  <c r="M1515" i="1"/>
  <c r="M1510" i="1"/>
  <c r="M131" i="1"/>
  <c r="M3696" i="1"/>
  <c r="M70" i="1"/>
  <c r="H693" i="33"/>
  <c r="M1240" i="1"/>
  <c r="M3700" i="1"/>
  <c r="M4483" i="1"/>
  <c r="M1496" i="1"/>
  <c r="M57" i="1"/>
  <c r="M147" i="1"/>
  <c r="M1643" i="1"/>
  <c r="M83" i="1"/>
  <c r="M648" i="1"/>
  <c r="M3695" i="1"/>
  <c r="M1054" i="1"/>
  <c r="M4407" i="1"/>
  <c r="M66" i="1"/>
  <c r="M1681" i="1"/>
  <c r="M1053" i="1"/>
  <c r="M1498" i="1"/>
  <c r="M58" i="1"/>
  <c r="M991" i="1"/>
  <c r="M1613" i="1"/>
  <c r="M1728" i="1"/>
  <c r="M143" i="1"/>
  <c r="M109" i="1"/>
  <c r="L154" i="1"/>
  <c r="H336" i="33" s="1"/>
  <c r="H407" i="33" s="1"/>
  <c r="J694" i="33"/>
  <c r="M136" i="1"/>
  <c r="M1635" i="1"/>
  <c r="M1488" i="1"/>
  <c r="M1569" i="1"/>
  <c r="M1639" i="1"/>
  <c r="M1684" i="1"/>
  <c r="M1568" i="1"/>
  <c r="M1238" i="1"/>
  <c r="M18" i="1"/>
  <c r="M649" i="1"/>
  <c r="M661" i="1"/>
  <c r="M121" i="1"/>
  <c r="M1492" i="1"/>
  <c r="M119" i="1"/>
  <c r="M1524" i="1"/>
  <c r="M128" i="1"/>
  <c r="H692" i="33"/>
  <c r="M650" i="1"/>
  <c r="M1162" i="1"/>
  <c r="M62" i="1"/>
  <c r="M989" i="1"/>
  <c r="M1521" i="1"/>
  <c r="M1729" i="1"/>
  <c r="M71" i="1"/>
  <c r="M53" i="1"/>
  <c r="M1619" i="1"/>
  <c r="M68" i="1"/>
  <c r="M990" i="1"/>
  <c r="M663" i="1"/>
  <c r="M4488" i="1"/>
  <c r="M1174" i="1"/>
  <c r="M659" i="1"/>
  <c r="J695" i="33"/>
  <c r="I695" i="33"/>
  <c r="M1727" i="1"/>
  <c r="M993" i="1"/>
  <c r="M1483" i="1"/>
  <c r="M1623" i="1"/>
  <c r="M129" i="1"/>
  <c r="M662" i="1"/>
  <c r="J697" i="33"/>
  <c r="M1518" i="1"/>
  <c r="M1508" i="1"/>
  <c r="M1580" i="1"/>
  <c r="M1638" i="1"/>
  <c r="M72" i="1"/>
  <c r="M1632" i="1"/>
  <c r="M1726" i="1"/>
  <c r="M1722" i="1"/>
  <c r="M1164" i="1"/>
  <c r="J693" i="33"/>
  <c r="M1641" i="1"/>
  <c r="E694" i="33"/>
  <c r="M1490" i="1"/>
  <c r="M1169" i="1"/>
  <c r="M1179" i="1"/>
  <c r="M1175" i="1"/>
  <c r="M1203" i="1"/>
  <c r="M4495" i="1"/>
  <c r="M1185" i="1"/>
  <c r="M4489" i="1"/>
  <c r="M1166" i="1"/>
  <c r="M1226" i="1"/>
  <c r="M658" i="1"/>
  <c r="K153" i="1"/>
  <c r="F594" i="33"/>
  <c r="M104" i="1"/>
  <c r="F692" i="33"/>
  <c r="M1688" i="1"/>
  <c r="F563" i="33"/>
  <c r="M82" i="1"/>
  <c r="F566" i="33"/>
  <c r="M85" i="1"/>
  <c r="M1517" i="1"/>
  <c r="N152" i="1"/>
  <c r="I334" i="33" s="1"/>
  <c r="I405" i="33" s="1"/>
  <c r="M1724" i="1"/>
  <c r="M141" i="1"/>
  <c r="M1719" i="1"/>
  <c r="F734" i="33"/>
  <c r="M1725" i="1"/>
  <c r="N150" i="1"/>
  <c r="M145" i="1"/>
  <c r="M1168" i="1"/>
  <c r="M22" i="1"/>
  <c r="M1176" i="1"/>
  <c r="M1715" i="1"/>
  <c r="F730" i="33"/>
  <c r="F562" i="33"/>
  <c r="M81" i="1"/>
  <c r="E697" i="33"/>
  <c r="M144" i="1"/>
  <c r="M105" i="1"/>
  <c r="F595" i="33"/>
  <c r="L153" i="1"/>
  <c r="F558" i="33"/>
  <c r="M77" i="1"/>
  <c r="M126" i="1"/>
  <c r="O150" i="1"/>
  <c r="J332" i="33" s="1"/>
  <c r="J403" i="33" s="1"/>
  <c r="F592" i="33"/>
  <c r="M102" i="1"/>
  <c r="M1501" i="1"/>
  <c r="M130" i="1"/>
  <c r="M1241" i="1"/>
  <c r="M1485" i="1"/>
  <c r="M142" i="1"/>
  <c r="M1573" i="1"/>
  <c r="M1516" i="1"/>
  <c r="M992" i="1"/>
  <c r="M113" i="1"/>
  <c r="I692" i="33"/>
  <c r="M127" i="1"/>
  <c r="M1512" i="1"/>
  <c r="M1503" i="1"/>
  <c r="M1687" i="1"/>
  <c r="F696" i="33"/>
  <c r="M1692" i="1"/>
  <c r="M1505" i="1"/>
  <c r="F567" i="33"/>
  <c r="M86" i="1"/>
  <c r="H697" i="33"/>
  <c r="M1640" i="1"/>
  <c r="M1529" i="1"/>
  <c r="J148" i="1"/>
  <c r="F330" i="33" s="1"/>
  <c r="F401" i="33" s="1"/>
  <c r="M44" i="1"/>
  <c r="I154" i="1"/>
  <c r="J152" i="1"/>
  <c r="F334" i="33" s="1"/>
  <c r="F405" i="33" s="1"/>
  <c r="M48" i="1"/>
  <c r="M1723" i="1"/>
  <c r="M1577" i="1"/>
  <c r="J699" i="33"/>
  <c r="O149" i="1"/>
  <c r="J331" i="33" s="1"/>
  <c r="J402" i="33" s="1"/>
  <c r="M61" i="1"/>
  <c r="M47" i="1"/>
  <c r="J151" i="1"/>
  <c r="F333" i="33" s="1"/>
  <c r="F404" i="33" s="1"/>
  <c r="M1567" i="1"/>
  <c r="M4482" i="1"/>
  <c r="M1160" i="1"/>
  <c r="M1171" i="1"/>
  <c r="M9" i="1"/>
  <c r="M23" i="1"/>
  <c r="M49" i="1"/>
  <c r="J153" i="1"/>
  <c r="E693" i="33"/>
  <c r="M106" i="1"/>
  <c r="F596" i="33"/>
  <c r="M1616" i="1"/>
  <c r="M1618" i="1"/>
  <c r="H699" i="33"/>
  <c r="E699" i="33"/>
  <c r="I152" i="1"/>
  <c r="F557" i="33"/>
  <c r="M76" i="1"/>
  <c r="F585" i="33"/>
  <c r="M95" i="1"/>
  <c r="M78" i="1"/>
  <c r="F559" i="33"/>
  <c r="M56" i="1"/>
  <c r="F571" i="33"/>
  <c r="M90" i="1"/>
  <c r="M69" i="1"/>
  <c r="M1629" i="1"/>
  <c r="M1499" i="1"/>
  <c r="M1620" i="1"/>
  <c r="M146" i="1"/>
  <c r="F732" i="33"/>
  <c r="M1717" i="1"/>
  <c r="K151" i="1"/>
  <c r="G333" i="33" s="1"/>
  <c r="G404" i="33" s="1"/>
  <c r="M995" i="1"/>
  <c r="M1526" i="1"/>
  <c r="L152" i="1"/>
  <c r="H334" i="33" s="1"/>
  <c r="H405" i="33" s="1"/>
  <c r="M1491" i="1"/>
  <c r="M1477" i="1"/>
  <c r="F583" i="33"/>
  <c r="M93" i="1"/>
  <c r="N155" i="1"/>
  <c r="I337" i="33" s="1"/>
  <c r="I408" i="33" s="1"/>
  <c r="M1509" i="1"/>
  <c r="M1572" i="1"/>
  <c r="M97" i="1"/>
  <c r="F587" i="33"/>
  <c r="M1625" i="1"/>
  <c r="N153" i="1"/>
  <c r="F699" i="33"/>
  <c r="M1695" i="1"/>
  <c r="I696" i="33"/>
  <c r="M138" i="1"/>
  <c r="M51" i="1"/>
  <c r="M1528" i="1"/>
  <c r="M1621" i="1"/>
  <c r="O148" i="1"/>
  <c r="J330" i="33" s="1"/>
  <c r="J401" i="33" s="1"/>
  <c r="F731" i="33"/>
  <c r="M1716" i="1"/>
  <c r="M110" i="1"/>
  <c r="K155" i="1"/>
  <c r="G337" i="33" s="1"/>
  <c r="G408" i="33" s="1"/>
  <c r="M1522" i="1"/>
  <c r="M124" i="1"/>
  <c r="O155" i="1"/>
  <c r="J337" i="33" s="1"/>
  <c r="J408" i="33" s="1"/>
  <c r="M1486" i="1"/>
  <c r="M114" i="1"/>
  <c r="M1520" i="1"/>
  <c r="M1495" i="1"/>
  <c r="M1631" i="1"/>
  <c r="J149" i="1"/>
  <c r="F331" i="33" s="1"/>
  <c r="F402" i="33" s="1"/>
  <c r="G698" i="33"/>
  <c r="I694" i="33"/>
  <c r="M59" i="1"/>
  <c r="M108" i="1"/>
  <c r="M116" i="1"/>
  <c r="I149" i="1"/>
  <c r="M52" i="1"/>
  <c r="M122" i="1"/>
  <c r="M1626" i="1"/>
  <c r="M111" i="1"/>
  <c r="M120" i="1"/>
  <c r="K154" i="1"/>
  <c r="G336" i="33" s="1"/>
  <c r="G407" i="33" s="1"/>
  <c r="M1519" i="1"/>
  <c r="I697" i="33"/>
  <c r="J696" i="33"/>
  <c r="M1571" i="1"/>
  <c r="M1622" i="1"/>
  <c r="M1530" i="1"/>
  <c r="M1576" i="1"/>
  <c r="M118" i="1"/>
  <c r="N148" i="1"/>
  <c r="I330" i="33" s="1"/>
  <c r="I401" i="33" s="1"/>
  <c r="M1636" i="1"/>
  <c r="I153" i="1"/>
  <c r="M60" i="1"/>
  <c r="M1680" i="1"/>
  <c r="M1714" i="1"/>
  <c r="O1033" i="1"/>
  <c r="J1031" i="1"/>
  <c r="K1036" i="1"/>
  <c r="K1029" i="1"/>
  <c r="L1030" i="1"/>
  <c r="K1030" i="1"/>
  <c r="P1036" i="1"/>
  <c r="O1035" i="1"/>
  <c r="I1032" i="1"/>
  <c r="F694" i="33"/>
  <c r="M1690" i="1"/>
  <c r="M46" i="1"/>
  <c r="J150" i="1"/>
  <c r="F332" i="33" s="1"/>
  <c r="F403" i="33" s="1"/>
  <c r="L150" i="1"/>
  <c r="H332" i="33" s="1"/>
  <c r="H403" i="33" s="1"/>
  <c r="M64" i="1"/>
  <c r="M1480" i="1"/>
  <c r="M50" i="1"/>
  <c r="J154" i="1"/>
  <c r="F336" i="33" s="1"/>
  <c r="F407" i="33" s="1"/>
  <c r="F728" i="33"/>
  <c r="M1713" i="1"/>
  <c r="O153" i="1"/>
  <c r="J335" i="33" s="1"/>
  <c r="J406" i="33" s="1"/>
  <c r="M1574" i="1"/>
  <c r="F695" i="33"/>
  <c r="M1691" i="1"/>
  <c r="M99" i="1"/>
  <c r="M75" i="1"/>
  <c r="M1493" i="1"/>
  <c r="F584" i="33"/>
  <c r="M94" i="1"/>
  <c r="M1507" i="1"/>
  <c r="K152" i="1"/>
  <c r="G334" i="33" s="1"/>
  <c r="G405" i="33" s="1"/>
  <c r="M96" i="1"/>
  <c r="F586" i="33"/>
  <c r="I699" i="33"/>
  <c r="M1511" i="1"/>
  <c r="M101" i="1"/>
  <c r="F591" i="33"/>
  <c r="M125" i="1"/>
  <c r="M63" i="1"/>
  <c r="M1570" i="1"/>
  <c r="M1683" i="1"/>
  <c r="M1634" i="1"/>
  <c r="O152" i="1"/>
  <c r="J334" i="33" s="1"/>
  <c r="J405" i="33" s="1"/>
  <c r="F590" i="33"/>
  <c r="M100" i="1"/>
  <c r="F569" i="33"/>
  <c r="M88" i="1"/>
  <c r="M1513" i="1"/>
  <c r="M132" i="1"/>
  <c r="M67" i="1"/>
  <c r="M1514" i="1"/>
  <c r="M1679" i="1"/>
  <c r="M1525" i="1"/>
  <c r="M1479" i="1"/>
  <c r="L149" i="1"/>
  <c r="H331" i="33" s="1"/>
  <c r="H402" i="33" s="1"/>
  <c r="M1192" i="1"/>
  <c r="M1178" i="1"/>
  <c r="M4486" i="1"/>
  <c r="F593" i="33"/>
  <c r="M103" i="1"/>
  <c r="G694" i="33"/>
  <c r="M1566" i="1"/>
  <c r="M1720" i="1"/>
  <c r="F735" i="33"/>
  <c r="F565" i="33"/>
  <c r="M84" i="1"/>
  <c r="E698" i="33"/>
  <c r="F561" i="33"/>
  <c r="M80" i="1"/>
  <c r="M1579" i="1"/>
  <c r="M74" i="1"/>
  <c r="F570" i="33"/>
  <c r="M89" i="1"/>
  <c r="M994" i="1"/>
  <c r="F733" i="33"/>
  <c r="M1718" i="1"/>
  <c r="M1624" i="1"/>
  <c r="F693" i="33"/>
  <c r="M1689" i="1"/>
  <c r="G697" i="33"/>
  <c r="M1478" i="1"/>
  <c r="M1494" i="1"/>
  <c r="M1523" i="1"/>
  <c r="M1637" i="1"/>
  <c r="M1615" i="1"/>
  <c r="M1614" i="1"/>
  <c r="M137" i="1"/>
  <c r="M135" i="1"/>
  <c r="M1685" i="1"/>
  <c r="M1642" i="1"/>
  <c r="M139" i="1"/>
  <c r="K150" i="1"/>
  <c r="G332" i="33" s="1"/>
  <c r="G403" i="33" s="1"/>
  <c r="N149" i="1"/>
  <c r="L155" i="1"/>
  <c r="H337" i="33" s="1"/>
  <c r="H408" i="33" s="1"/>
  <c r="F560" i="33"/>
  <c r="M79" i="1"/>
  <c r="F697" i="33"/>
  <c r="M1693" i="1"/>
  <c r="N154" i="1"/>
  <c r="I336" i="33" s="1"/>
  <c r="I407" i="33" s="1"/>
  <c r="F698" i="33"/>
  <c r="M1694" i="1"/>
  <c r="O151" i="1"/>
  <c r="J333" i="33" s="1"/>
  <c r="J404" i="33" s="1"/>
  <c r="M1487" i="1"/>
  <c r="M1565" i="1"/>
  <c r="F568" i="33"/>
  <c r="M87" i="1"/>
  <c r="E692" i="33"/>
  <c r="J698" i="33"/>
  <c r="G693" i="33"/>
  <c r="M134" i="1"/>
  <c r="K148" i="1"/>
  <c r="G330" i="33" s="1"/>
  <c r="G401" i="33" s="1"/>
  <c r="M45" i="1"/>
  <c r="K149" i="1"/>
  <c r="G331" i="33" s="1"/>
  <c r="G402" i="33" s="1"/>
  <c r="M1617" i="1"/>
  <c r="M1484" i="1"/>
  <c r="H695" i="33"/>
  <c r="M65" i="1"/>
  <c r="N151" i="1"/>
  <c r="I333" i="33" s="1"/>
  <c r="I404" i="33" s="1"/>
  <c r="M1628" i="1"/>
  <c r="G695" i="33"/>
  <c r="M73" i="1"/>
  <c r="M1527" i="1"/>
  <c r="I693" i="33"/>
  <c r="M1644" i="1"/>
  <c r="O154" i="1"/>
  <c r="J336" i="33" s="1"/>
  <c r="J407" i="33" s="1"/>
  <c r="G696" i="33"/>
  <c r="M54" i="1"/>
  <c r="E695" i="33"/>
  <c r="M1476" i="1"/>
  <c r="M133" i="1"/>
  <c r="M117" i="1"/>
  <c r="M1502" i="1"/>
  <c r="M55" i="1"/>
  <c r="F582" i="33"/>
  <c r="M92" i="1"/>
  <c r="M1633" i="1"/>
  <c r="H696" i="33"/>
  <c r="L151" i="1"/>
  <c r="H333" i="33" s="1"/>
  <c r="H404" i="33" s="1"/>
  <c r="M1482" i="1"/>
  <c r="I698" i="33"/>
  <c r="M1504" i="1"/>
  <c r="M1481" i="1"/>
  <c r="F588" i="33"/>
  <c r="M98" i="1"/>
  <c r="M123" i="1"/>
  <c r="M1630" i="1"/>
  <c r="M112" i="1"/>
  <c r="M140" i="1"/>
  <c r="M1686" i="1"/>
  <c r="Q4546" i="1" l="1"/>
  <c r="R4546" i="1" s="1"/>
  <c r="Q4545" i="1"/>
  <c r="R4545" i="1" s="1"/>
  <c r="Q4547" i="1"/>
  <c r="R4547" i="1" s="1"/>
  <c r="Q4555" i="1"/>
  <c r="R4555" i="1" s="1"/>
  <c r="Q4544" i="1"/>
  <c r="R4544" i="1" s="1"/>
  <c r="Q4549" i="1"/>
  <c r="R4549" i="1" s="1"/>
  <c r="Q4551" i="1"/>
  <c r="R4551" i="1" s="1"/>
  <c r="Q4552" i="1"/>
  <c r="R4552" i="1" s="1"/>
  <c r="Q4540" i="1"/>
  <c r="R4540" i="1" s="1"/>
  <c r="Q4543" i="1"/>
  <c r="R4543" i="1" s="1"/>
  <c r="Q4542" i="1"/>
  <c r="R4542" i="1" s="1"/>
  <c r="Q4541" i="1"/>
  <c r="R4541" i="1" s="1"/>
  <c r="Q4548" i="1"/>
  <c r="R4548" i="1" s="1"/>
  <c r="Q4550" i="1"/>
  <c r="R4550" i="1" s="1"/>
  <c r="Q4553" i="1"/>
  <c r="R4553" i="1" s="1"/>
  <c r="Q4554" i="1"/>
  <c r="R4554" i="1" s="1"/>
  <c r="M4002" i="1"/>
  <c r="M3999" i="1"/>
  <c r="M4001" i="1"/>
  <c r="M4006" i="1"/>
  <c r="M4005" i="1"/>
  <c r="E3619" i="1"/>
  <c r="E3628" i="1" s="1"/>
  <c r="E4372" i="1" s="1"/>
  <c r="M4003" i="1"/>
  <c r="M1309" i="1"/>
  <c r="M1308" i="1"/>
  <c r="M1447" i="1"/>
  <c r="M1446" i="1"/>
  <c r="M1303" i="1"/>
  <c r="M1305" i="1"/>
  <c r="M1306" i="1"/>
  <c r="M1443" i="1"/>
  <c r="M1441" i="1"/>
  <c r="M1440" i="1"/>
  <c r="M1310" i="1"/>
  <c r="M1442" i="1"/>
  <c r="M1444" i="1"/>
  <c r="M1445" i="1"/>
  <c r="M1304" i="1"/>
  <c r="M1307" i="1"/>
  <c r="G316" i="33"/>
  <c r="G386" i="33" s="1"/>
  <c r="J319" i="33"/>
  <c r="J389" i="33" s="1"/>
  <c r="I313" i="33"/>
  <c r="I383" i="33" s="1"/>
  <c r="H315" i="33"/>
  <c r="H385" i="33" s="1"/>
  <c r="J320" i="33"/>
  <c r="J390" i="33" s="1"/>
  <c r="G314" i="33"/>
  <c r="G384" i="33" s="1"/>
  <c r="F316" i="33"/>
  <c r="F386" i="33" s="1"/>
  <c r="I317" i="33"/>
  <c r="I387" i="33" s="1"/>
  <c r="I316" i="33"/>
  <c r="I386" i="33" s="1"/>
  <c r="H318" i="33"/>
  <c r="H388" i="33" s="1"/>
  <c r="G317" i="33"/>
  <c r="G387" i="33" s="1"/>
  <c r="H320" i="33"/>
  <c r="H390" i="33" s="1"/>
  <c r="F314" i="33"/>
  <c r="F384" i="33" s="1"/>
  <c r="G315" i="33"/>
  <c r="G385" i="33" s="1"/>
  <c r="G319" i="33"/>
  <c r="G389" i="33" s="1"/>
  <c r="I315" i="33"/>
  <c r="I385" i="33" s="1"/>
  <c r="H313" i="33"/>
  <c r="H383" i="33" s="1"/>
  <c r="J316" i="33"/>
  <c r="J386" i="33" s="1"/>
  <c r="F320" i="33"/>
  <c r="F390" i="33" s="1"/>
  <c r="J313" i="33"/>
  <c r="J383" i="33" s="1"/>
  <c r="J315" i="33"/>
  <c r="J385" i="33" s="1"/>
  <c r="F317" i="33"/>
  <c r="F387" i="33" s="1"/>
  <c r="G318" i="33"/>
  <c r="G388" i="33" s="1"/>
  <c r="I318" i="33"/>
  <c r="I388" i="33" s="1"/>
  <c r="F318" i="33"/>
  <c r="F388" i="33" s="1"/>
  <c r="I320" i="33"/>
  <c r="I390" i="33" s="1"/>
  <c r="G313" i="33"/>
  <c r="G383" i="33" s="1"/>
  <c r="J317" i="33"/>
  <c r="J387" i="33" s="1"/>
  <c r="M32" i="1"/>
  <c r="M29" i="1"/>
  <c r="M37" i="1" s="1"/>
  <c r="M27" i="1"/>
  <c r="M35" i="1" s="1"/>
  <c r="M26" i="1"/>
  <c r="M34" i="1" s="1"/>
  <c r="L40" i="1"/>
  <c r="M31" i="1"/>
  <c r="M39" i="1" s="1"/>
  <c r="M33" i="1"/>
  <c r="M41" i="1" s="1"/>
  <c r="M30" i="1"/>
  <c r="M38" i="1" s="1"/>
  <c r="M1352" i="1"/>
  <c r="M1338" i="1"/>
  <c r="M1427" i="1"/>
  <c r="Q29" i="1"/>
  <c r="R29" i="1" s="1"/>
  <c r="Q27" i="1"/>
  <c r="R27" i="1" s="1"/>
  <c r="Q31" i="1"/>
  <c r="R31" i="1" s="1"/>
  <c r="Q33" i="1"/>
  <c r="R33" i="1" s="1"/>
  <c r="Q26" i="1"/>
  <c r="R26" i="1" s="1"/>
  <c r="Q28" i="1"/>
  <c r="R28" i="1" s="1"/>
  <c r="Q30" i="1"/>
  <c r="R30" i="1" s="1"/>
  <c r="Q32" i="1"/>
  <c r="R32" i="1" s="1"/>
  <c r="M1371" i="1"/>
  <c r="M1047" i="1"/>
  <c r="M1051" i="1"/>
  <c r="M1323" i="1"/>
  <c r="M1425" i="1"/>
  <c r="M1429" i="1"/>
  <c r="M1372" i="1"/>
  <c r="M1355" i="1"/>
  <c r="M1367" i="1"/>
  <c r="M1049" i="1"/>
  <c r="M1046" i="1"/>
  <c r="M1369" i="1"/>
  <c r="M1374" i="1"/>
  <c r="M1340" i="1"/>
  <c r="M1321" i="1"/>
  <c r="M1335" i="1"/>
  <c r="M1326" i="1"/>
  <c r="M1356" i="1"/>
  <c r="M1023" i="1"/>
  <c r="M1341" i="1"/>
  <c r="M1324" i="1"/>
  <c r="M1337" i="1"/>
  <c r="M1368" i="1"/>
  <c r="M1354" i="1"/>
  <c r="M1358" i="1"/>
  <c r="M1050" i="1"/>
  <c r="M1431" i="1"/>
  <c r="M1025" i="1"/>
  <c r="M1353" i="1"/>
  <c r="M1370" i="1"/>
  <c r="M1026" i="1"/>
  <c r="M1319" i="1"/>
  <c r="M1045" i="1"/>
  <c r="M1357" i="1"/>
  <c r="M1322" i="1"/>
  <c r="M1325" i="1"/>
  <c r="M1027" i="1"/>
  <c r="M1373" i="1"/>
  <c r="M1048" i="1"/>
  <c r="M1320" i="1"/>
  <c r="M1415" i="1"/>
  <c r="M1336" i="1"/>
  <c r="M1351" i="1"/>
  <c r="M1409" i="1"/>
  <c r="M1339" i="1"/>
  <c r="M1342" i="1"/>
  <c r="K782" i="33"/>
  <c r="M1024" i="1"/>
  <c r="M1022" i="1"/>
  <c r="K779" i="33"/>
  <c r="K781" i="33"/>
  <c r="K785" i="33"/>
  <c r="K786" i="33"/>
  <c r="K780" i="33"/>
  <c r="K784" i="33"/>
  <c r="K783" i="33"/>
  <c r="Q1028" i="1"/>
  <c r="R1028" i="1" s="1"/>
  <c r="Q1026" i="1"/>
  <c r="R1026" i="1" s="1"/>
  <c r="Q1025" i="1"/>
  <c r="R1025" i="1" s="1"/>
  <c r="Q1021" i="1"/>
  <c r="R1021" i="1" s="1"/>
  <c r="Q1023" i="1"/>
  <c r="R1023" i="1" s="1"/>
  <c r="Q1027" i="1"/>
  <c r="R1027" i="1" s="1"/>
  <c r="Q1022" i="1"/>
  <c r="R1022" i="1" s="1"/>
  <c r="Q1024" i="1"/>
  <c r="R1024" i="1" s="1"/>
  <c r="P703" i="1"/>
  <c r="M707" i="1"/>
  <c r="M705" i="1"/>
  <c r="M710" i="1"/>
  <c r="P707" i="1"/>
  <c r="M709" i="1"/>
  <c r="M704" i="1"/>
  <c r="M708" i="1"/>
  <c r="M703" i="1"/>
  <c r="P708" i="1"/>
  <c r="M706" i="1"/>
  <c r="P709" i="1"/>
  <c r="P706" i="1"/>
  <c r="P710" i="1"/>
  <c r="P705" i="1"/>
  <c r="P704" i="1"/>
  <c r="M1345" i="1"/>
  <c r="M1301" i="1"/>
  <c r="M1298" i="1"/>
  <c r="M1363" i="1"/>
  <c r="M1297" i="1"/>
  <c r="M1346" i="1"/>
  <c r="M1318" i="1"/>
  <c r="M1344" i="1"/>
  <c r="M1296" i="1"/>
  <c r="M1329" i="1"/>
  <c r="M1299" i="1"/>
  <c r="M1317" i="1"/>
  <c r="M1366" i="1"/>
  <c r="M1316" i="1"/>
  <c r="M1350" i="1"/>
  <c r="M1334" i="1"/>
  <c r="M1300" i="1"/>
  <c r="M1343" i="1"/>
  <c r="M1327" i="1"/>
  <c r="M1315" i="1"/>
  <c r="M1332" i="1"/>
  <c r="M1313" i="1"/>
  <c r="M1302" i="1"/>
  <c r="M1347" i="1"/>
  <c r="M1362" i="1"/>
  <c r="M1348" i="1"/>
  <c r="M1360" i="1"/>
  <c r="M1365" i="1"/>
  <c r="M1331" i="1"/>
  <c r="M1364" i="1"/>
  <c r="M1328" i="1"/>
  <c r="M1359" i="1"/>
  <c r="Q1415" i="1"/>
  <c r="R1415" i="1" s="1"/>
  <c r="Q1413" i="1"/>
  <c r="R1413" i="1" s="1"/>
  <c r="Q1407" i="1"/>
  <c r="R1407" i="1" s="1"/>
  <c r="Q1414" i="1"/>
  <c r="R1414" i="1" s="1"/>
  <c r="Q1411" i="1"/>
  <c r="R1411" i="1" s="1"/>
  <c r="Q1423" i="1"/>
  <c r="R1423" i="1" s="1"/>
  <c r="Q1412" i="1"/>
  <c r="R1412" i="1" s="1"/>
  <c r="Q1422" i="1"/>
  <c r="R1422" i="1" s="1"/>
  <c r="Q1438" i="1"/>
  <c r="R1438" i="1" s="1"/>
  <c r="Q1434" i="1"/>
  <c r="R1434" i="1" s="1"/>
  <c r="Q1416" i="1"/>
  <c r="R1416" i="1" s="1"/>
  <c r="Q1435" i="1"/>
  <c r="R1435" i="1" s="1"/>
  <c r="Q1431" i="1"/>
  <c r="R1431" i="1" s="1"/>
  <c r="Q1418" i="1"/>
  <c r="R1418" i="1" s="1"/>
  <c r="Q1436" i="1"/>
  <c r="R1436" i="1" s="1"/>
  <c r="Q1432" i="1"/>
  <c r="R1432" i="1" s="1"/>
  <c r="Q1420" i="1"/>
  <c r="R1420" i="1" s="1"/>
  <c r="Q1439" i="1"/>
  <c r="R1439" i="1" s="1"/>
  <c r="Q1437" i="1"/>
  <c r="R1437" i="1" s="1"/>
  <c r="Q1433" i="1"/>
  <c r="R1433" i="1" s="1"/>
  <c r="Q1426" i="1"/>
  <c r="R1426" i="1" s="1"/>
  <c r="Q1428" i="1"/>
  <c r="R1428" i="1" s="1"/>
  <c r="Q1410" i="1"/>
  <c r="R1410" i="1" s="1"/>
  <c r="Q1425" i="1"/>
  <c r="R1425" i="1" s="1"/>
  <c r="Q1405" i="1"/>
  <c r="R1405" i="1" s="1"/>
  <c r="Q1403" i="1"/>
  <c r="R1403" i="1" s="1"/>
  <c r="Q1402" i="1"/>
  <c r="R1402" i="1" s="1"/>
  <c r="Q1406" i="1"/>
  <c r="R1406" i="1" s="1"/>
  <c r="Q1401" i="1"/>
  <c r="R1401" i="1" s="1"/>
  <c r="Q1424" i="1"/>
  <c r="R1424" i="1" s="1"/>
  <c r="Q1427" i="1"/>
  <c r="R1427" i="1" s="1"/>
  <c r="Q1417" i="1"/>
  <c r="R1417" i="1" s="1"/>
  <c r="Q1419" i="1"/>
  <c r="R1419" i="1" s="1"/>
  <c r="Q1421" i="1"/>
  <c r="R1421" i="1" s="1"/>
  <c r="Q1430" i="1"/>
  <c r="R1430" i="1" s="1"/>
  <c r="Q1404" i="1"/>
  <c r="R1404" i="1" s="1"/>
  <c r="Q1409" i="1"/>
  <c r="R1409" i="1" s="1"/>
  <c r="Q1429" i="1"/>
  <c r="R1429" i="1" s="1"/>
  <c r="Q1408" i="1"/>
  <c r="R1408" i="1" s="1"/>
  <c r="Q1400" i="1"/>
  <c r="R1400" i="1" s="1"/>
  <c r="M1330" i="1"/>
  <c r="M1361" i="1"/>
  <c r="M1349" i="1"/>
  <c r="M1333" i="1"/>
  <c r="M1311" i="1"/>
  <c r="M1295" i="1"/>
  <c r="M1314" i="1"/>
  <c r="M1312" i="1"/>
  <c r="Q1310" i="1"/>
  <c r="R1310" i="1" s="1"/>
  <c r="Q1309" i="1"/>
  <c r="R1309" i="1" s="1"/>
  <c r="Q1318" i="1"/>
  <c r="R1318" i="1" s="1"/>
  <c r="Q1302" i="1"/>
  <c r="R1302" i="1" s="1"/>
  <c r="Q1350" i="1"/>
  <c r="R1350" i="1" s="1"/>
  <c r="Q1304" i="1"/>
  <c r="R1304" i="1" s="1"/>
  <c r="Q1346" i="1"/>
  <c r="R1346" i="1" s="1"/>
  <c r="Q1348" i="1"/>
  <c r="R1348" i="1" s="1"/>
  <c r="Q1295" i="1"/>
  <c r="R1295" i="1" s="1"/>
  <c r="Q1349" i="1"/>
  <c r="R1349" i="1" s="1"/>
  <c r="Q1336" i="1"/>
  <c r="R1336" i="1" s="1"/>
  <c r="Q1325" i="1"/>
  <c r="R1325" i="1" s="1"/>
  <c r="Q1339" i="1"/>
  <c r="R1339" i="1" s="1"/>
  <c r="Q1335" i="1"/>
  <c r="R1335" i="1" s="1"/>
  <c r="Q1303" i="1"/>
  <c r="R1303" i="1" s="1"/>
  <c r="Q1347" i="1"/>
  <c r="R1347" i="1" s="1"/>
  <c r="Q1338" i="1"/>
  <c r="R1338" i="1" s="1"/>
  <c r="Q1334" i="1"/>
  <c r="R1334" i="1" s="1"/>
  <c r="Q1366" i="1"/>
  <c r="R1366" i="1" s="1"/>
  <c r="Q1342" i="1"/>
  <c r="R1342" i="1" s="1"/>
  <c r="Q1337" i="1"/>
  <c r="R1337" i="1" s="1"/>
  <c r="Q1326" i="1"/>
  <c r="R1326" i="1" s="1"/>
  <c r="Q1363" i="1"/>
  <c r="R1363" i="1" s="1"/>
  <c r="Q1359" i="1"/>
  <c r="R1359" i="1" s="1"/>
  <c r="Q1362" i="1"/>
  <c r="R1362" i="1" s="1"/>
  <c r="Q1358" i="1"/>
  <c r="R1358" i="1" s="1"/>
  <c r="Q1365" i="1"/>
  <c r="R1365" i="1" s="1"/>
  <c r="Q1361" i="1"/>
  <c r="R1361" i="1" s="1"/>
  <c r="Q1364" i="1"/>
  <c r="R1364" i="1" s="1"/>
  <c r="Q1360" i="1"/>
  <c r="R1360" i="1" s="1"/>
  <c r="Q1322" i="1"/>
  <c r="R1322" i="1" s="1"/>
  <c r="Q1324" i="1"/>
  <c r="R1324" i="1" s="1"/>
  <c r="Q1352" i="1"/>
  <c r="R1352" i="1" s="1"/>
  <c r="Q1356" i="1"/>
  <c r="R1356" i="1" s="1"/>
  <c r="Q1327" i="1"/>
  <c r="R1327" i="1" s="1"/>
  <c r="Q1331" i="1"/>
  <c r="R1331" i="1" s="1"/>
  <c r="Q1300" i="1"/>
  <c r="R1300" i="1" s="1"/>
  <c r="Q1299" i="1"/>
  <c r="R1299" i="1" s="1"/>
  <c r="Q1296" i="1"/>
  <c r="R1296" i="1" s="1"/>
  <c r="Q1306" i="1"/>
  <c r="R1306" i="1" s="1"/>
  <c r="Q1307" i="1"/>
  <c r="R1307" i="1" s="1"/>
  <c r="Q1314" i="1"/>
  <c r="R1314" i="1" s="1"/>
  <c r="Q1351" i="1"/>
  <c r="R1351" i="1" s="1"/>
  <c r="Q1355" i="1"/>
  <c r="R1355" i="1" s="1"/>
  <c r="Q1320" i="1"/>
  <c r="R1320" i="1" s="1"/>
  <c r="Q1330" i="1"/>
  <c r="R1330" i="1" s="1"/>
  <c r="Q1354" i="1"/>
  <c r="R1354" i="1" s="1"/>
  <c r="Q1321" i="1"/>
  <c r="R1321" i="1" s="1"/>
  <c r="Q1319" i="1"/>
  <c r="R1319" i="1" s="1"/>
  <c r="Q1329" i="1"/>
  <c r="R1329" i="1" s="1"/>
  <c r="Q1333" i="1"/>
  <c r="R1333" i="1" s="1"/>
  <c r="Q1298" i="1"/>
  <c r="R1298" i="1" s="1"/>
  <c r="Q1308" i="1"/>
  <c r="R1308" i="1" s="1"/>
  <c r="Q1305" i="1"/>
  <c r="R1305" i="1" s="1"/>
  <c r="Q1312" i="1"/>
  <c r="R1312" i="1" s="1"/>
  <c r="Q1316" i="1"/>
  <c r="R1316" i="1" s="1"/>
  <c r="Q1353" i="1"/>
  <c r="R1353" i="1" s="1"/>
  <c r="Q1357" i="1"/>
  <c r="R1357" i="1" s="1"/>
  <c r="Q1323" i="1"/>
  <c r="R1323" i="1" s="1"/>
  <c r="Q1328" i="1"/>
  <c r="R1328" i="1" s="1"/>
  <c r="Q1332" i="1"/>
  <c r="R1332" i="1" s="1"/>
  <c r="Q1343" i="1"/>
  <c r="R1343" i="1" s="1"/>
  <c r="Q1345" i="1"/>
  <c r="R1345" i="1" s="1"/>
  <c r="Q1311" i="1"/>
  <c r="R1311" i="1" s="1"/>
  <c r="Q1315" i="1"/>
  <c r="R1315" i="1" s="1"/>
  <c r="Q1344" i="1"/>
  <c r="R1344" i="1" s="1"/>
  <c r="Q1340" i="1"/>
  <c r="R1340" i="1" s="1"/>
  <c r="Q1341" i="1"/>
  <c r="R1341" i="1" s="1"/>
  <c r="Q1301" i="1"/>
  <c r="R1301" i="1" s="1"/>
  <c r="Q1297" i="1"/>
  <c r="R1297" i="1" s="1"/>
  <c r="Q1313" i="1"/>
  <c r="R1313" i="1" s="1"/>
  <c r="Q1317" i="1"/>
  <c r="R1317" i="1" s="1"/>
  <c r="Q1275" i="1"/>
  <c r="R1275" i="1" s="1"/>
  <c r="Q1271" i="1"/>
  <c r="R1271" i="1" s="1"/>
  <c r="Q1273" i="1"/>
  <c r="R1273" i="1" s="1"/>
  <c r="Q1269" i="1"/>
  <c r="R1269" i="1" s="1"/>
  <c r="Q1276" i="1"/>
  <c r="R1276" i="1" s="1"/>
  <c r="Q1262" i="1"/>
  <c r="R1262" i="1" s="1"/>
  <c r="Q1261" i="1"/>
  <c r="R1261" i="1" s="1"/>
  <c r="Q1274" i="1"/>
  <c r="R1274" i="1" s="1"/>
  <c r="Q1272" i="1"/>
  <c r="R1272" i="1" s="1"/>
  <c r="Q1270" i="1"/>
  <c r="R1270" i="1" s="1"/>
  <c r="Q1268" i="1"/>
  <c r="R1268" i="1" s="1"/>
  <c r="Q1260" i="1"/>
  <c r="R1260" i="1" s="1"/>
  <c r="Q1253" i="1"/>
  <c r="R1253" i="1" s="1"/>
  <c r="Q1252" i="1"/>
  <c r="R1252" i="1" s="1"/>
  <c r="Q1255" i="1"/>
  <c r="R1255" i="1" s="1"/>
  <c r="Q1254" i="1"/>
  <c r="R1254" i="1" s="1"/>
  <c r="Q1245" i="1"/>
  <c r="R1245" i="1" s="1"/>
  <c r="Q1249" i="1"/>
  <c r="R1249" i="1" s="1"/>
  <c r="Q1257" i="1"/>
  <c r="R1257" i="1" s="1"/>
  <c r="Q1258" i="1"/>
  <c r="R1258" i="1" s="1"/>
  <c r="Q1266" i="1"/>
  <c r="R1266" i="1" s="1"/>
  <c r="Q1263" i="1"/>
  <c r="R1263" i="1" s="1"/>
  <c r="Q1248" i="1"/>
  <c r="R1248" i="1" s="1"/>
  <c r="Q1256" i="1"/>
  <c r="R1256" i="1" s="1"/>
  <c r="Q1265" i="1"/>
  <c r="R1265" i="1" s="1"/>
  <c r="Q1259" i="1"/>
  <c r="R1259" i="1" s="1"/>
  <c r="Q1247" i="1"/>
  <c r="R1247" i="1" s="1"/>
  <c r="Q1251" i="1"/>
  <c r="R1251" i="1" s="1"/>
  <c r="Q1264" i="1"/>
  <c r="R1264" i="1" s="1"/>
  <c r="Q1267" i="1"/>
  <c r="R1267" i="1" s="1"/>
  <c r="Q1246" i="1"/>
  <c r="R1246" i="1" s="1"/>
  <c r="Q1250" i="1"/>
  <c r="R1250" i="1" s="1"/>
  <c r="Q1236" i="1"/>
  <c r="R1236" i="1" s="1"/>
  <c r="Q1220" i="1"/>
  <c r="R1220" i="1" s="1"/>
  <c r="Q1219" i="1"/>
  <c r="R1219" i="1" s="1"/>
  <c r="Q1218" i="1"/>
  <c r="R1218" i="1" s="1"/>
  <c r="Q1217" i="1"/>
  <c r="R1217" i="1" s="1"/>
  <c r="Q1216" i="1"/>
  <c r="R1216" i="1" s="1"/>
  <c r="Q1213" i="1"/>
  <c r="R1213" i="1" s="1"/>
  <c r="Q1148" i="1"/>
  <c r="R1148" i="1" s="1"/>
  <c r="Q1215" i="1"/>
  <c r="R1215" i="1" s="1"/>
  <c r="Q1214" i="1"/>
  <c r="R1214" i="1" s="1"/>
  <c r="Q1147" i="1"/>
  <c r="R1147" i="1" s="1"/>
  <c r="Q1146" i="1"/>
  <c r="R1146" i="1" s="1"/>
  <c r="Q1145" i="1"/>
  <c r="R1145" i="1" s="1"/>
  <c r="Q1141" i="1"/>
  <c r="R1141" i="1" s="1"/>
  <c r="Q1156" i="1"/>
  <c r="R1156" i="1" s="1"/>
  <c r="Q1144" i="1"/>
  <c r="R1144" i="1" s="1"/>
  <c r="Q1143" i="1"/>
  <c r="R1143" i="1" s="1"/>
  <c r="Q1140" i="1"/>
  <c r="R1140" i="1" s="1"/>
  <c r="Q1142" i="1"/>
  <c r="R1142" i="1" s="1"/>
  <c r="Q1138" i="1"/>
  <c r="R1138" i="1" s="1"/>
  <c r="Q1135" i="1"/>
  <c r="R1135" i="1" s="1"/>
  <c r="Q1137" i="1"/>
  <c r="R1137" i="1" s="1"/>
  <c r="Q1139" i="1"/>
  <c r="R1139" i="1" s="1"/>
  <c r="Q1151" i="1"/>
  <c r="R1151" i="1" s="1"/>
  <c r="Q1154" i="1"/>
  <c r="R1154" i="1" s="1"/>
  <c r="Q1133" i="1"/>
  <c r="R1133" i="1" s="1"/>
  <c r="Q1136" i="1"/>
  <c r="R1136" i="1" s="1"/>
  <c r="Q1149" i="1"/>
  <c r="R1149" i="1" s="1"/>
  <c r="Q1152" i="1"/>
  <c r="R1152" i="1" s="1"/>
  <c r="Q1153" i="1"/>
  <c r="R1153" i="1" s="1"/>
  <c r="Q1134" i="1"/>
  <c r="R1134" i="1" s="1"/>
  <c r="Q1150" i="1"/>
  <c r="R1150" i="1" s="1"/>
  <c r="Q1155" i="1"/>
  <c r="R1155" i="1" s="1"/>
  <c r="Q1230" i="1"/>
  <c r="R1230" i="1" s="1"/>
  <c r="Q1234" i="1"/>
  <c r="R1234" i="1" s="1"/>
  <c r="Q1232" i="1"/>
  <c r="R1232" i="1" s="1"/>
  <c r="Q1233" i="1"/>
  <c r="R1233" i="1" s="1"/>
  <c r="Q1231" i="1"/>
  <c r="R1231" i="1" s="1"/>
  <c r="Q1229" i="1"/>
  <c r="R1229" i="1" s="1"/>
  <c r="Q1235" i="1"/>
  <c r="R1235" i="1" s="1"/>
  <c r="Q4006" i="1"/>
  <c r="R4006" i="1" s="1"/>
  <c r="Q4000" i="1"/>
  <c r="R4000" i="1" s="1"/>
  <c r="Q3999" i="1"/>
  <c r="R3999" i="1" s="1"/>
  <c r="Q4001" i="1"/>
  <c r="R4001" i="1" s="1"/>
  <c r="Q4003" i="1"/>
  <c r="R4003" i="1" s="1"/>
  <c r="Q4005" i="1"/>
  <c r="R4005" i="1" s="1"/>
  <c r="Q4004" i="1"/>
  <c r="R4004" i="1" s="1"/>
  <c r="Q4002" i="1"/>
  <c r="R4002" i="1" s="1"/>
  <c r="Q3938" i="1"/>
  <c r="R3938" i="1" s="1"/>
  <c r="Q3934" i="1"/>
  <c r="R3934" i="1" s="1"/>
  <c r="Q3941" i="1"/>
  <c r="R3941" i="1" s="1"/>
  <c r="Q3937" i="1"/>
  <c r="R3937" i="1" s="1"/>
  <c r="Q3926" i="1"/>
  <c r="R3926" i="1" s="1"/>
  <c r="Q3910" i="1"/>
  <c r="R3910" i="1" s="1"/>
  <c r="Q3942" i="1"/>
  <c r="R3942" i="1" s="1"/>
  <c r="Q3921" i="1"/>
  <c r="R3921" i="1" s="1"/>
  <c r="Q3940" i="1"/>
  <c r="R3940" i="1" s="1"/>
  <c r="Q3939" i="1"/>
  <c r="R3939" i="1" s="1"/>
  <c r="Q3936" i="1"/>
  <c r="R3936" i="1" s="1"/>
  <c r="Q3935" i="1"/>
  <c r="R3935" i="1" s="1"/>
  <c r="Q3919" i="1"/>
  <c r="R3919" i="1" s="1"/>
  <c r="Q3920" i="1"/>
  <c r="R3920" i="1" s="1"/>
  <c r="Q3902" i="1"/>
  <c r="R3902" i="1" s="1"/>
  <c r="Q3922" i="1"/>
  <c r="R3922" i="1" s="1"/>
  <c r="Q3918" i="1"/>
  <c r="R3918" i="1" s="1"/>
  <c r="Q3898" i="1"/>
  <c r="R3898" i="1" s="1"/>
  <c r="Q3894" i="1"/>
  <c r="R3894" i="1" s="1"/>
  <c r="Q3900" i="1"/>
  <c r="R3900" i="1" s="1"/>
  <c r="Q3895" i="1"/>
  <c r="R3895" i="1" s="1"/>
  <c r="Q3901" i="1"/>
  <c r="R3901" i="1" s="1"/>
  <c r="Q3896" i="1"/>
  <c r="R3896" i="1" s="1"/>
  <c r="Q3899" i="1"/>
  <c r="R3899" i="1" s="1"/>
  <c r="Q3897" i="1"/>
  <c r="R3897" i="1" s="1"/>
  <c r="Q3966" i="1"/>
  <c r="R3966" i="1" s="1"/>
  <c r="Q3990" i="1"/>
  <c r="R3990" i="1" s="1"/>
  <c r="Q3903" i="1"/>
  <c r="R3903" i="1" s="1"/>
  <c r="Q3997" i="1"/>
  <c r="R3997" i="1" s="1"/>
  <c r="Q3993" i="1"/>
  <c r="R3993" i="1" s="1"/>
  <c r="Q3888" i="1"/>
  <c r="R3888" i="1" s="1"/>
  <c r="Q3907" i="1"/>
  <c r="R3907" i="1" s="1"/>
  <c r="Q3995" i="1"/>
  <c r="R3995" i="1" s="1"/>
  <c r="Q3963" i="1"/>
  <c r="R3963" i="1" s="1"/>
  <c r="Q3996" i="1"/>
  <c r="R3996" i="1" s="1"/>
  <c r="Q3994" i="1"/>
  <c r="R3994" i="1" s="1"/>
  <c r="Q3992" i="1"/>
  <c r="R3992" i="1" s="1"/>
  <c r="Q3998" i="1"/>
  <c r="R3998" i="1" s="1"/>
  <c r="Q3991" i="1"/>
  <c r="R3991" i="1" s="1"/>
  <c r="Q3988" i="1"/>
  <c r="R3988" i="1" s="1"/>
  <c r="Q3965" i="1"/>
  <c r="R3965" i="1" s="1"/>
  <c r="Q3913" i="1"/>
  <c r="R3913" i="1" s="1"/>
  <c r="Q3960" i="1"/>
  <c r="R3960" i="1" s="1"/>
  <c r="Q3962" i="1"/>
  <c r="R3962" i="1" s="1"/>
  <c r="Q3964" i="1"/>
  <c r="R3964" i="1" s="1"/>
  <c r="Q3887" i="1"/>
  <c r="R3887" i="1" s="1"/>
  <c r="Q3891" i="1"/>
  <c r="R3891" i="1" s="1"/>
  <c r="Q3911" i="1"/>
  <c r="R3911" i="1" s="1"/>
  <c r="Q3904" i="1"/>
  <c r="R3904" i="1" s="1"/>
  <c r="Q3908" i="1"/>
  <c r="R3908" i="1" s="1"/>
  <c r="Q3932" i="1"/>
  <c r="R3932" i="1" s="1"/>
  <c r="Q3924" i="1"/>
  <c r="R3924" i="1" s="1"/>
  <c r="Q3923" i="1"/>
  <c r="R3923" i="1" s="1"/>
  <c r="Q3984" i="1"/>
  <c r="R3984" i="1" s="1"/>
  <c r="Q3989" i="1"/>
  <c r="R3989" i="1" s="1"/>
  <c r="Q3959" i="1"/>
  <c r="R3959" i="1" s="1"/>
  <c r="Q3983" i="1"/>
  <c r="R3983" i="1" s="1"/>
  <c r="Q3905" i="1"/>
  <c r="R3905" i="1" s="1"/>
  <c r="Q3917" i="1"/>
  <c r="R3917" i="1" s="1"/>
  <c r="Q3892" i="1"/>
  <c r="R3892" i="1" s="1"/>
  <c r="Q3912" i="1"/>
  <c r="R3912" i="1" s="1"/>
  <c r="Q3916" i="1"/>
  <c r="R3916" i="1" s="1"/>
  <c r="Q3985" i="1"/>
  <c r="R3985" i="1" s="1"/>
  <c r="Q3986" i="1"/>
  <c r="R3986" i="1" s="1"/>
  <c r="Q3889" i="1"/>
  <c r="R3889" i="1" s="1"/>
  <c r="Q3928" i="1"/>
  <c r="R3928" i="1" s="1"/>
  <c r="Q3906" i="1"/>
  <c r="R3906" i="1" s="1"/>
  <c r="Q3930" i="1"/>
  <c r="R3930" i="1" s="1"/>
  <c r="Q3933" i="1"/>
  <c r="R3933" i="1" s="1"/>
  <c r="Q3987" i="1"/>
  <c r="R3987" i="1" s="1"/>
  <c r="Q3961" i="1"/>
  <c r="R3961" i="1" s="1"/>
  <c r="Q3890" i="1"/>
  <c r="R3890" i="1" s="1"/>
  <c r="Q3915" i="1"/>
  <c r="R3915" i="1" s="1"/>
  <c r="Q3929" i="1"/>
  <c r="R3929" i="1" s="1"/>
  <c r="Q3925" i="1"/>
  <c r="R3925" i="1" s="1"/>
  <c r="Q3909" i="1"/>
  <c r="R3909" i="1" s="1"/>
  <c r="Q3931" i="1"/>
  <c r="R3931" i="1" s="1"/>
  <c r="Q3927" i="1"/>
  <c r="R3927" i="1" s="1"/>
  <c r="Q3893" i="1"/>
  <c r="R3893" i="1" s="1"/>
  <c r="Q3914" i="1"/>
  <c r="R3914" i="1" s="1"/>
  <c r="Q2919" i="1"/>
  <c r="R2919" i="1" s="1"/>
  <c r="Q2917" i="1"/>
  <c r="R2917" i="1" s="1"/>
  <c r="Q2913" i="1"/>
  <c r="R2913" i="1" s="1"/>
  <c r="Q2959" i="1"/>
  <c r="R2959" i="1" s="1"/>
  <c r="Q2918" i="1"/>
  <c r="R2918" i="1" s="1"/>
  <c r="Q2914" i="1"/>
  <c r="R2914" i="1" s="1"/>
  <c r="Q2951" i="1"/>
  <c r="R2951" i="1" s="1"/>
  <c r="Q2935" i="1"/>
  <c r="R2935" i="1" s="1"/>
  <c r="Q2916" i="1"/>
  <c r="R2916" i="1" s="1"/>
  <c r="Q2912" i="1"/>
  <c r="R2912" i="1" s="1"/>
  <c r="Q2949" i="1"/>
  <c r="R2949" i="1" s="1"/>
  <c r="Q2945" i="1"/>
  <c r="R2945" i="1" s="1"/>
  <c r="Q2911" i="1"/>
  <c r="R2911" i="1" s="1"/>
  <c r="Q2950" i="1"/>
  <c r="R2950" i="1" s="1"/>
  <c r="Q2944" i="1"/>
  <c r="R2944" i="1" s="1"/>
  <c r="Q2947" i="1"/>
  <c r="R2947" i="1" s="1"/>
  <c r="Q2927" i="1"/>
  <c r="R2927" i="1" s="1"/>
  <c r="Q2943" i="1"/>
  <c r="R2943" i="1" s="1"/>
  <c r="Q2915" i="1"/>
  <c r="R2915" i="1" s="1"/>
  <c r="Q2967" i="1"/>
  <c r="R2967" i="1" s="1"/>
  <c r="Q2946" i="1"/>
  <c r="R2946" i="1" s="1"/>
  <c r="Q2948" i="1"/>
  <c r="R2948" i="1" s="1"/>
  <c r="Q2991" i="1"/>
  <c r="R2991" i="1" s="1"/>
  <c r="Q2962" i="1"/>
  <c r="R2962" i="1" s="1"/>
  <c r="Q2961" i="1"/>
  <c r="R2961" i="1" s="1"/>
  <c r="Q2960" i="1"/>
  <c r="R2960" i="1" s="1"/>
  <c r="Q2964" i="1"/>
  <c r="R2964" i="1" s="1"/>
  <c r="Q2966" i="1"/>
  <c r="R2966" i="1" s="1"/>
  <c r="Q2963" i="1"/>
  <c r="R2963" i="1" s="1"/>
  <c r="Q2930" i="1"/>
  <c r="R2930" i="1" s="1"/>
  <c r="Q2985" i="1"/>
  <c r="R2985" i="1" s="1"/>
  <c r="Q2931" i="1"/>
  <c r="R2931" i="1" s="1"/>
  <c r="Q2926" i="1"/>
  <c r="R2926" i="1" s="1"/>
  <c r="Q2921" i="1"/>
  <c r="R2921" i="1" s="1"/>
  <c r="Q2925" i="1"/>
  <c r="R2925" i="1" s="1"/>
  <c r="Q2954" i="1"/>
  <c r="R2954" i="1" s="1"/>
  <c r="Q2905" i="1"/>
  <c r="R2905" i="1" s="1"/>
  <c r="Q2907" i="1"/>
  <c r="R2907" i="1" s="1"/>
  <c r="Q2956" i="1"/>
  <c r="R2956" i="1" s="1"/>
  <c r="Q2955" i="1"/>
  <c r="R2955" i="1" s="1"/>
  <c r="Q2908" i="1"/>
  <c r="R2908" i="1" s="1"/>
  <c r="Q2965" i="1"/>
  <c r="R2965" i="1" s="1"/>
  <c r="Q2952" i="1"/>
  <c r="R2952" i="1" s="1"/>
  <c r="Q2937" i="1"/>
  <c r="R2937" i="1" s="1"/>
  <c r="Q2904" i="1"/>
  <c r="R2904" i="1" s="1"/>
  <c r="Q2989" i="1"/>
  <c r="R2989" i="1" s="1"/>
  <c r="Q2933" i="1"/>
  <c r="R2933" i="1" s="1"/>
  <c r="Q2936" i="1"/>
  <c r="R2936" i="1" s="1"/>
  <c r="Q2922" i="1"/>
  <c r="R2922" i="1" s="1"/>
  <c r="Q2938" i="1"/>
  <c r="R2938" i="1" s="1"/>
  <c r="Q2923" i="1"/>
  <c r="R2923" i="1" s="1"/>
  <c r="Q2939" i="1"/>
  <c r="R2939" i="1" s="1"/>
  <c r="Q2909" i="1"/>
  <c r="R2909" i="1" s="1"/>
  <c r="Q2942" i="1"/>
  <c r="R2942" i="1" s="1"/>
  <c r="Q2957" i="1"/>
  <c r="R2957" i="1" s="1"/>
  <c r="Q2934" i="1"/>
  <c r="R2934" i="1" s="1"/>
  <c r="Q2987" i="1"/>
  <c r="R2987" i="1" s="1"/>
  <c r="Q2920" i="1"/>
  <c r="R2920" i="1" s="1"/>
  <c r="Q2928" i="1"/>
  <c r="R2928" i="1" s="1"/>
  <c r="Q2932" i="1"/>
  <c r="R2932" i="1" s="1"/>
  <c r="Q2929" i="1"/>
  <c r="R2929" i="1" s="1"/>
  <c r="Q2924" i="1"/>
  <c r="R2924" i="1" s="1"/>
  <c r="Q2941" i="1"/>
  <c r="R2941" i="1" s="1"/>
  <c r="Q2906" i="1"/>
  <c r="R2906" i="1" s="1"/>
  <c r="Q2988" i="1"/>
  <c r="R2988" i="1" s="1"/>
  <c r="Q2958" i="1"/>
  <c r="R2958" i="1" s="1"/>
  <c r="Q2940" i="1"/>
  <c r="R2940" i="1" s="1"/>
  <c r="Q2953" i="1"/>
  <c r="R2953" i="1" s="1"/>
  <c r="Q2984" i="1"/>
  <c r="R2984" i="1" s="1"/>
  <c r="Q2986" i="1"/>
  <c r="R2986" i="1" s="1"/>
  <c r="Q2990" i="1"/>
  <c r="R2990" i="1" s="1"/>
  <c r="Q2910" i="1"/>
  <c r="R2910" i="1" s="1"/>
  <c r="Q951" i="1"/>
  <c r="Q946" i="1"/>
  <c r="Q949" i="1"/>
  <c r="Q947" i="1"/>
  <c r="Q952" i="1"/>
  <c r="Q953" i="1"/>
  <c r="Q948" i="1"/>
  <c r="Q950" i="1"/>
  <c r="Q1052" i="1"/>
  <c r="R1052" i="1" s="1"/>
  <c r="Q1050" i="1"/>
  <c r="R1050" i="1" s="1"/>
  <c r="Q1045" i="1"/>
  <c r="R1045" i="1" s="1"/>
  <c r="Q1051" i="1"/>
  <c r="R1051" i="1" s="1"/>
  <c r="Q1046" i="1"/>
  <c r="R1046" i="1" s="1"/>
  <c r="Q1047" i="1"/>
  <c r="R1047" i="1" s="1"/>
  <c r="Q1048" i="1"/>
  <c r="R1048" i="1" s="1"/>
  <c r="Q1049" i="1"/>
  <c r="R1049" i="1" s="1"/>
  <c r="Q929" i="1"/>
  <c r="Q930" i="1"/>
  <c r="Q931" i="1"/>
  <c r="R931" i="1" s="1"/>
  <c r="Q932" i="1"/>
  <c r="R932" i="1" s="1"/>
  <c r="Q933" i="1"/>
  <c r="R933" i="1" s="1"/>
  <c r="Q934" i="1"/>
  <c r="R934" i="1" s="1"/>
  <c r="Q935" i="1"/>
  <c r="R935" i="1" s="1"/>
  <c r="Q936" i="1"/>
  <c r="R936" i="1" s="1"/>
  <c r="Q2493" i="1"/>
  <c r="R2493" i="1" s="1"/>
  <c r="Q2501" i="1"/>
  <c r="R2501" i="1" s="1"/>
  <c r="Q2499" i="1"/>
  <c r="R2499" i="1" s="1"/>
  <c r="Q2495" i="1"/>
  <c r="R2495" i="1" s="1"/>
  <c r="Q2494" i="1"/>
  <c r="R2494" i="1" s="1"/>
  <c r="Q2497" i="1"/>
  <c r="R2497" i="1" s="1"/>
  <c r="Q2500" i="1"/>
  <c r="R2500" i="1" s="1"/>
  <c r="Q2496" i="1"/>
  <c r="R2496" i="1" s="1"/>
  <c r="Q2498" i="1"/>
  <c r="R2498" i="1" s="1"/>
  <c r="Q2486" i="1"/>
  <c r="R2486" i="1" s="1"/>
  <c r="Q2490" i="1"/>
  <c r="R2490" i="1" s="1"/>
  <c r="Q2488" i="1"/>
  <c r="R2488" i="1" s="1"/>
  <c r="Q2492" i="1"/>
  <c r="R2492" i="1" s="1"/>
  <c r="Q2487" i="1"/>
  <c r="R2487" i="1" s="1"/>
  <c r="Q2491" i="1"/>
  <c r="R2491" i="1" s="1"/>
  <c r="Q2489" i="1"/>
  <c r="R2489" i="1" s="1"/>
  <c r="M2831" i="1"/>
  <c r="Q55" i="1"/>
  <c r="R55" i="1" s="1"/>
  <c r="Q1244" i="1"/>
  <c r="R1244" i="1" s="1"/>
  <c r="Q1677" i="1"/>
  <c r="R1677" i="1" s="1"/>
  <c r="Q1679" i="1"/>
  <c r="R1679" i="1" s="1"/>
  <c r="Q1176" i="1"/>
  <c r="R1176" i="1" s="1"/>
  <c r="P37" i="1"/>
  <c r="Q119" i="1"/>
  <c r="R119" i="1" s="1"/>
  <c r="Q1641" i="1"/>
  <c r="R1641" i="1" s="1"/>
  <c r="Q4495" i="1"/>
  <c r="R4495" i="1" s="1"/>
  <c r="Q1055" i="1"/>
  <c r="R1055" i="1" s="1"/>
  <c r="Q656" i="1"/>
  <c r="R656" i="1" s="1"/>
  <c r="Q990" i="1"/>
  <c r="Q1240" i="1"/>
  <c r="R1240" i="1" s="1"/>
  <c r="Q4487" i="1"/>
  <c r="Q1672" i="1"/>
  <c r="R1672" i="1" s="1"/>
  <c r="Q1486" i="1"/>
  <c r="R1486" i="1" s="1"/>
  <c r="M1379" i="1"/>
  <c r="Q697" i="1"/>
  <c r="Q77" i="1"/>
  <c r="L558" i="33" s="1"/>
  <c r="Q1695" i="1"/>
  <c r="R1695" i="1" s="1"/>
  <c r="Q4481" i="1"/>
  <c r="P40" i="1"/>
  <c r="M1375" i="1"/>
  <c r="M1381" i="1"/>
  <c r="M1380" i="1"/>
  <c r="M1377" i="1"/>
  <c r="M1378" i="1"/>
  <c r="M2830" i="1"/>
  <c r="M1382" i="1"/>
  <c r="M1376" i="1"/>
  <c r="Q1187" i="1"/>
  <c r="R1187" i="1" s="1"/>
  <c r="Q4482" i="1"/>
  <c r="Q1197" i="1"/>
  <c r="R1197" i="1" s="1"/>
  <c r="Q1190" i="1"/>
  <c r="R1190" i="1" s="1"/>
  <c r="Q1681" i="1"/>
  <c r="R1681" i="1" s="1"/>
  <c r="Q1243" i="1"/>
  <c r="R1243" i="1" s="1"/>
  <c r="Q664" i="1"/>
  <c r="R664" i="1" s="1"/>
  <c r="Q13" i="1"/>
  <c r="Q59" i="1"/>
  <c r="R59" i="1" s="1"/>
  <c r="Q1168" i="1"/>
  <c r="R1168" i="1" s="1"/>
  <c r="Q700" i="1"/>
  <c r="Q1058" i="1"/>
  <c r="R1058" i="1" s="1"/>
  <c r="Q1191" i="1"/>
  <c r="R1191" i="1" s="1"/>
  <c r="Q1203" i="1"/>
  <c r="R1203" i="1" s="1"/>
  <c r="Q1181" i="1"/>
  <c r="R1181" i="1" s="1"/>
  <c r="Q1202" i="1"/>
  <c r="R1202" i="1" s="1"/>
  <c r="Q111" i="1"/>
  <c r="R111" i="1" s="1"/>
  <c r="Q106" i="1"/>
  <c r="L596" i="33" s="1"/>
  <c r="E331" i="33"/>
  <c r="E402" i="33" s="1"/>
  <c r="E334" i="33"/>
  <c r="E405" i="33" s="1"/>
  <c r="E332" i="33"/>
  <c r="E403" i="33" s="1"/>
  <c r="I41" i="1"/>
  <c r="E320" i="33" s="1"/>
  <c r="E335" i="33"/>
  <c r="E406" i="33" s="1"/>
  <c r="E333" i="33"/>
  <c r="E404" i="33" s="1"/>
  <c r="E330" i="33"/>
  <c r="E401" i="33" s="1"/>
  <c r="Q1686" i="1"/>
  <c r="R1686" i="1" s="1"/>
  <c r="Q1166" i="1"/>
  <c r="R1166" i="1" s="1"/>
  <c r="Q1195" i="1"/>
  <c r="R1195" i="1" s="1"/>
  <c r="Q1196" i="1"/>
  <c r="R1196" i="1" s="1"/>
  <c r="Q4408" i="1"/>
  <c r="R4408" i="1" s="1"/>
  <c r="Q1059" i="1"/>
  <c r="R1059" i="1" s="1"/>
  <c r="Q1161" i="1"/>
  <c r="Q1221" i="1"/>
  <c r="R1221" i="1" s="1"/>
  <c r="Q1180" i="1"/>
  <c r="R1180" i="1" s="1"/>
  <c r="Q1164" i="1"/>
  <c r="Q1241" i="1"/>
  <c r="Q687" i="1"/>
  <c r="R687" i="1" s="1"/>
  <c r="Q1192" i="1"/>
  <c r="R1192" i="1" s="1"/>
  <c r="Q67" i="1"/>
  <c r="R67" i="1" s="1"/>
  <c r="Q75" i="1"/>
  <c r="R75" i="1" s="1"/>
  <c r="Q1495" i="1"/>
  <c r="R1495" i="1" s="1"/>
  <c r="Q63" i="1"/>
  <c r="R63" i="1" s="1"/>
  <c r="Q96" i="1"/>
  <c r="Q1678" i="1"/>
  <c r="R1678" i="1" s="1"/>
  <c r="I36" i="1"/>
  <c r="E315" i="33" s="1"/>
  <c r="E336" i="33"/>
  <c r="E407" i="33" s="1"/>
  <c r="Q1035" i="1"/>
  <c r="R1035" i="1" s="1"/>
  <c r="Q4490" i="1"/>
  <c r="R4490" i="1" s="1"/>
  <c r="Q2828" i="1"/>
  <c r="R2828" i="1" s="1"/>
  <c r="Q993" i="1"/>
  <c r="Q4494" i="1"/>
  <c r="Q1182" i="1"/>
  <c r="R1182" i="1" s="1"/>
  <c r="Q1689" i="1"/>
  <c r="R1689" i="1" s="1"/>
  <c r="Q696" i="1"/>
  <c r="Q1036" i="1"/>
  <c r="Q1224" i="1"/>
  <c r="R1224" i="1" s="1"/>
  <c r="Q1688" i="1"/>
  <c r="R1688" i="1" s="1"/>
  <c r="Q1201" i="1"/>
  <c r="R1201" i="1" s="1"/>
  <c r="Q1174" i="1"/>
  <c r="R1174" i="1" s="1"/>
  <c r="Q4404" i="1"/>
  <c r="R4404" i="1" s="1"/>
  <c r="Q989" i="1"/>
  <c r="Q112" i="1"/>
  <c r="R112" i="1" s="1"/>
  <c r="Q663" i="1"/>
  <c r="R663" i="1" s="1"/>
  <c r="Q105" i="1"/>
  <c r="Q129" i="1"/>
  <c r="R129" i="1" s="1"/>
  <c r="Q110" i="1"/>
  <c r="K694" i="33"/>
  <c r="Q1514" i="1"/>
  <c r="Q1447" i="1"/>
  <c r="Q1443" i="1"/>
  <c r="Q1442" i="1"/>
  <c r="Q1446" i="1"/>
  <c r="Q1444" i="1"/>
  <c r="Q1441" i="1"/>
  <c r="Q1440" i="1"/>
  <c r="Q1445" i="1"/>
  <c r="P36" i="1"/>
  <c r="Q1480" i="1"/>
  <c r="R1480" i="1" s="1"/>
  <c r="K692" i="33"/>
  <c r="K695" i="33"/>
  <c r="P38" i="1"/>
  <c r="K693" i="33"/>
  <c r="P149" i="1"/>
  <c r="K331" i="33" s="1"/>
  <c r="K402" i="33" s="1"/>
  <c r="P155" i="1"/>
  <c r="K337" i="33" s="1"/>
  <c r="K408" i="33" s="1"/>
  <c r="P39" i="1"/>
  <c r="P152" i="1"/>
  <c r="K334" i="33" s="1"/>
  <c r="K405" i="33" s="1"/>
  <c r="P154" i="1"/>
  <c r="K699" i="33"/>
  <c r="K697" i="33"/>
  <c r="K696" i="33"/>
  <c r="P35" i="1"/>
  <c r="K698" i="33"/>
  <c r="Q1056" i="1"/>
  <c r="Q4491" i="1"/>
  <c r="R4491" i="1" s="1"/>
  <c r="Q1178" i="1"/>
  <c r="R1178" i="1" s="1"/>
  <c r="Q1684" i="1"/>
  <c r="Q3700" i="1"/>
  <c r="Q1226" i="1"/>
  <c r="R1226" i="1" s="1"/>
  <c r="Q698" i="1"/>
  <c r="Q996" i="1"/>
  <c r="Q4492" i="1"/>
  <c r="R4492" i="1" s="1"/>
  <c r="Q1171" i="1"/>
  <c r="R1171" i="1" s="1"/>
  <c r="Q1222" i="1"/>
  <c r="R1222" i="1" s="1"/>
  <c r="Q1169" i="1"/>
  <c r="Q2825" i="1"/>
  <c r="R2825" i="1" s="1"/>
  <c r="Q1183" i="1"/>
  <c r="Q1170" i="1"/>
  <c r="Q694" i="1"/>
  <c r="Q1030" i="1"/>
  <c r="R1030" i="1" s="1"/>
  <c r="Q3697" i="1"/>
  <c r="R3697" i="1" s="1"/>
  <c r="Q1173" i="1"/>
  <c r="Q2824" i="1"/>
  <c r="R2824" i="1" s="1"/>
  <c r="Q1175" i="1"/>
  <c r="R1175" i="1" s="1"/>
  <c r="Q1060" i="1"/>
  <c r="Q4496" i="1"/>
  <c r="R4496" i="1" s="1"/>
  <c r="Q62" i="1"/>
  <c r="R62" i="1" s="1"/>
  <c r="Q175" i="1"/>
  <c r="R175" i="1" s="1"/>
  <c r="Q93" i="1"/>
  <c r="Q1493" i="1"/>
  <c r="Q1503" i="1"/>
  <c r="R1503" i="1" s="1"/>
  <c r="Q21" i="1"/>
  <c r="R21" i="1" s="1"/>
  <c r="Q647" i="1"/>
  <c r="R647" i="1" s="1"/>
  <c r="Q58" i="1"/>
  <c r="R58" i="1" s="1"/>
  <c r="Q141" i="1"/>
  <c r="R141" i="1" s="1"/>
  <c r="Q60" i="1"/>
  <c r="Q1685" i="1"/>
  <c r="P34" i="1"/>
  <c r="Q1517" i="1"/>
  <c r="Q992" i="1"/>
  <c r="Q4484" i="1"/>
  <c r="Q1157" i="1"/>
  <c r="Q1694" i="1"/>
  <c r="R1694" i="1" s="1"/>
  <c r="Q1676" i="1"/>
  <c r="R1676" i="1" s="1"/>
  <c r="Q1179" i="1"/>
  <c r="Q1165" i="1"/>
  <c r="R1165" i="1" s="1"/>
  <c r="Q1193" i="1"/>
  <c r="R1193" i="1" s="1"/>
  <c r="Q699" i="1"/>
  <c r="Q1054" i="1"/>
  <c r="Q4483" i="1"/>
  <c r="Q1159" i="1"/>
  <c r="Q1198" i="1"/>
  <c r="R1198" i="1" s="1"/>
  <c r="Q1186" i="1"/>
  <c r="Q1184" i="1"/>
  <c r="R1184" i="1" s="1"/>
  <c r="Q1674" i="1"/>
  <c r="Q1687" i="1"/>
  <c r="Q4403" i="1"/>
  <c r="R4403" i="1" s="1"/>
  <c r="Q689" i="1"/>
  <c r="R689" i="1" s="1"/>
  <c r="Q1033" i="1"/>
  <c r="R1033" i="1" s="1"/>
  <c r="Q4485" i="1"/>
  <c r="Q4489" i="1"/>
  <c r="R4489" i="1" s="1"/>
  <c r="Q1239" i="1"/>
  <c r="R1239" i="1" s="1"/>
  <c r="Q3701" i="1"/>
  <c r="Q1189" i="1"/>
  <c r="Q1228" i="1"/>
  <c r="Q691" i="1"/>
  <c r="R691" i="1" s="1"/>
  <c r="Q701" i="1"/>
  <c r="Q2827" i="1"/>
  <c r="R2827" i="1" s="1"/>
  <c r="Q1223" i="1"/>
  <c r="Q3702" i="1"/>
  <c r="R3702" i="1" s="1"/>
  <c r="Q89" i="1"/>
  <c r="L570" i="33" s="1"/>
  <c r="Q265" i="1"/>
  <c r="Q1715" i="1"/>
  <c r="Q125" i="1"/>
  <c r="R125" i="1" s="1"/>
  <c r="Q1500" i="1"/>
  <c r="R1500" i="1" s="1"/>
  <c r="Q650" i="1"/>
  <c r="Q61" i="1"/>
  <c r="Q48" i="1"/>
  <c r="Q1521" i="1"/>
  <c r="R1521" i="1" s="1"/>
  <c r="Q80" i="1"/>
  <c r="L561" i="33" s="1"/>
  <c r="Q1367" i="1"/>
  <c r="Q1484" i="1"/>
  <c r="Q1720" i="1"/>
  <c r="L735" i="33" s="1"/>
  <c r="Q654" i="1"/>
  <c r="Q91" i="1"/>
  <c r="Q1518" i="1"/>
  <c r="Q1619" i="1"/>
  <c r="Q1624" i="1"/>
  <c r="Q690" i="1"/>
  <c r="R690" i="1" s="1"/>
  <c r="Q131" i="1"/>
  <c r="R131" i="1" s="1"/>
  <c r="Q124" i="1"/>
  <c r="Q87" i="1"/>
  <c r="R87" i="1" s="1"/>
  <c r="Q1482" i="1"/>
  <c r="R1482" i="1" s="1"/>
  <c r="Q662" i="1"/>
  <c r="R662" i="1" s="1"/>
  <c r="Q1512" i="1"/>
  <c r="Q70" i="1"/>
  <c r="R70" i="1" s="1"/>
  <c r="Q65" i="1"/>
  <c r="Q68" i="1"/>
  <c r="R68" i="1" s="1"/>
  <c r="Q1714" i="1"/>
  <c r="R1714" i="1" s="1"/>
  <c r="Q1481" i="1"/>
  <c r="R1481" i="1" s="1"/>
  <c r="Q180" i="1"/>
  <c r="R180" i="1" s="1"/>
  <c r="Q1177" i="1"/>
  <c r="Q4409" i="1"/>
  <c r="R4409" i="1" s="1"/>
  <c r="Q1160" i="1"/>
  <c r="Q4493" i="1"/>
  <c r="Q3696" i="1"/>
  <c r="R3696" i="1" s="1"/>
  <c r="Q692" i="1"/>
  <c r="R692" i="1" s="1"/>
  <c r="Q4407" i="1"/>
  <c r="R4407" i="1" s="1"/>
  <c r="Q2831" i="1"/>
  <c r="R2831" i="1" s="1"/>
  <c r="Q1675" i="1"/>
  <c r="Q1673" i="1"/>
  <c r="R1673" i="1" s="1"/>
  <c r="Q83" i="1"/>
  <c r="Q117" i="1"/>
  <c r="R117" i="1" s="1"/>
  <c r="Q19" i="1"/>
  <c r="R19" i="1" s="1"/>
  <c r="Q85" i="1"/>
  <c r="Q1376" i="1"/>
  <c r="R1376" i="1" s="1"/>
  <c r="Q47" i="1"/>
  <c r="R47" i="1" s="1"/>
  <c r="Q24" i="1"/>
  <c r="R24" i="1" s="1"/>
  <c r="Q86" i="1"/>
  <c r="Q261" i="1"/>
  <c r="R261" i="1" s="1"/>
  <c r="Q658" i="1"/>
  <c r="R658" i="1" s="1"/>
  <c r="Q1628" i="1"/>
  <c r="R1628" i="1" s="1"/>
  <c r="Q1577" i="1"/>
  <c r="Q1634" i="1"/>
  <c r="Q1568" i="1"/>
  <c r="Q1242" i="1"/>
  <c r="R1242" i="1" s="1"/>
  <c r="Q1032" i="1"/>
  <c r="R1032" i="1" s="1"/>
  <c r="Q1057" i="1"/>
  <c r="Q1162" i="1"/>
  <c r="Q1200" i="1"/>
  <c r="R1200" i="1" s="1"/>
  <c r="Q3699" i="1"/>
  <c r="R3699" i="1" s="1"/>
  <c r="Q1194" i="1"/>
  <c r="Q1682" i="1"/>
  <c r="Q1683" i="1"/>
  <c r="Q1185" i="1"/>
  <c r="R1185" i="1" s="1"/>
  <c r="Q695" i="1"/>
  <c r="Q991" i="1"/>
  <c r="Q994" i="1"/>
  <c r="Q1163" i="1"/>
  <c r="Q1237" i="1"/>
  <c r="Q1238" i="1"/>
  <c r="R1238" i="1" s="1"/>
  <c r="Q1227" i="1"/>
  <c r="Q1188" i="1"/>
  <c r="R1188" i="1" s="1"/>
  <c r="Q693" i="1"/>
  <c r="Q1053" i="1"/>
  <c r="Q1029" i="1"/>
  <c r="R1029" i="1" s="1"/>
  <c r="Q1158" i="1"/>
  <c r="Q2830" i="1"/>
  <c r="R2830" i="1" s="1"/>
  <c r="Q2826" i="1"/>
  <c r="R2826" i="1" s="1"/>
  <c r="Q1692" i="1"/>
  <c r="R1692" i="1" s="1"/>
  <c r="Q995" i="1"/>
  <c r="Q1204" i="1"/>
  <c r="Q1172" i="1"/>
  <c r="R1172" i="1" s="1"/>
  <c r="Q1225" i="1"/>
  <c r="Q3695" i="1"/>
  <c r="Q1727" i="1"/>
  <c r="R1727" i="1" s="1"/>
  <c r="Q144" i="1"/>
  <c r="R144" i="1" s="1"/>
  <c r="Q50" i="1"/>
  <c r="R50" i="1" s="1"/>
  <c r="Q262" i="1"/>
  <c r="R262" i="1" s="1"/>
  <c r="Q1509" i="1"/>
  <c r="Q103" i="1"/>
  <c r="R103" i="1" s="1"/>
  <c r="Q10" i="1"/>
  <c r="Q1499" i="1"/>
  <c r="R1499" i="1" s="1"/>
  <c r="Q667" i="1"/>
  <c r="Q263" i="1"/>
  <c r="R263" i="1" s="1"/>
  <c r="Q107" i="1"/>
  <c r="Q179" i="1"/>
  <c r="R179" i="1" s="1"/>
  <c r="Q140" i="1"/>
  <c r="Q1723" i="1"/>
  <c r="R1723" i="1" s="1"/>
  <c r="Q2829" i="1"/>
  <c r="R2829" i="1" s="1"/>
  <c r="Q1691" i="1"/>
  <c r="R1691" i="1" s="1"/>
  <c r="Q1516" i="1"/>
  <c r="R1516" i="1" s="1"/>
  <c r="Q1627" i="1"/>
  <c r="R1627" i="1" s="1"/>
  <c r="Q82" i="1"/>
  <c r="Q177" i="1"/>
  <c r="R177" i="1" s="1"/>
  <c r="P148" i="1"/>
  <c r="K330" i="33" s="1"/>
  <c r="K401" i="33" s="1"/>
  <c r="P151" i="1"/>
  <c r="P153" i="1"/>
  <c r="K335" i="33" s="1"/>
  <c r="K406" i="33" s="1"/>
  <c r="P150" i="1"/>
  <c r="K332" i="33" s="1"/>
  <c r="K403" i="33" s="1"/>
  <c r="Q1491" i="1"/>
  <c r="R1491" i="1" s="1"/>
  <c r="Q126" i="1"/>
  <c r="R126" i="1" s="1"/>
  <c r="Q1504" i="1"/>
  <c r="R1504" i="1" s="1"/>
  <c r="Q64" i="1"/>
  <c r="Q1377" i="1"/>
  <c r="R1377" i="1" s="1"/>
  <c r="Q130" i="1"/>
  <c r="Q1475" i="1"/>
  <c r="R1475" i="1" s="1"/>
  <c r="Q54" i="1"/>
  <c r="R54" i="1" s="1"/>
  <c r="Q649" i="1"/>
  <c r="R649" i="1" s="1"/>
  <c r="Q1372" i="1"/>
  <c r="Q1379" i="1"/>
  <c r="Q1371" i="1"/>
  <c r="Q1373" i="1"/>
  <c r="Q20" i="1"/>
  <c r="R20" i="1" s="1"/>
  <c r="Q73" i="1"/>
  <c r="R73" i="1" s="1"/>
  <c r="Q137" i="1"/>
  <c r="R137" i="1" s="1"/>
  <c r="Q1498" i="1"/>
  <c r="Q1728" i="1"/>
  <c r="R1728" i="1" s="1"/>
  <c r="Q653" i="1"/>
  <c r="R653" i="1" s="1"/>
  <c r="Q71" i="1"/>
  <c r="Q127" i="1"/>
  <c r="R127" i="1" s="1"/>
  <c r="Q1502" i="1"/>
  <c r="R1502" i="1" s="1"/>
  <c r="Q267" i="1"/>
  <c r="R267" i="1" s="1"/>
  <c r="Q1501" i="1"/>
  <c r="R1501" i="1" s="1"/>
  <c r="Q98" i="1"/>
  <c r="Q1483" i="1"/>
  <c r="Q1497" i="1"/>
  <c r="Q109" i="1"/>
  <c r="R109" i="1" s="1"/>
  <c r="Q15" i="1"/>
  <c r="Q178" i="1"/>
  <c r="R178" i="1" s="1"/>
  <c r="Q181" i="1"/>
  <c r="R181" i="1" s="1"/>
  <c r="Q1477" i="1"/>
  <c r="Q1508" i="1"/>
  <c r="R1508" i="1" s="1"/>
  <c r="Q11" i="1"/>
  <c r="Q94" i="1"/>
  <c r="R94" i="1" s="1"/>
  <c r="Q113" i="1"/>
  <c r="R113" i="1" s="1"/>
  <c r="Q97" i="1"/>
  <c r="R97" i="1" s="1"/>
  <c r="Q118" i="1"/>
  <c r="R118" i="1" s="1"/>
  <c r="Q114" i="1"/>
  <c r="R114" i="1" s="1"/>
  <c r="Q1511" i="1"/>
  <c r="R1511" i="1" s="1"/>
  <c r="Q1510" i="1"/>
  <c r="R1510" i="1" s="1"/>
  <c r="Q22" i="1"/>
  <c r="R22" i="1" s="1"/>
  <c r="Q1580" i="1"/>
  <c r="Q1644" i="1"/>
  <c r="Q1625" i="1"/>
  <c r="R1625" i="1" s="1"/>
  <c r="Q1642" i="1"/>
  <c r="Q1515" i="1"/>
  <c r="R1515" i="1" s="1"/>
  <c r="Q1529" i="1"/>
  <c r="R1529" i="1" s="1"/>
  <c r="Q1618" i="1"/>
  <c r="R1618" i="1" s="1"/>
  <c r="Q1615" i="1"/>
  <c r="R1615" i="1" s="1"/>
  <c r="Q1639" i="1"/>
  <c r="R1639" i="1" s="1"/>
  <c r="Q1565" i="1"/>
  <c r="Q1578" i="1"/>
  <c r="Q1575" i="1"/>
  <c r="Q1626" i="1"/>
  <c r="Q1569" i="1"/>
  <c r="Q1523" i="1"/>
  <c r="R1523" i="1" s="1"/>
  <c r="Q1632" i="1"/>
  <c r="Q4406" i="1"/>
  <c r="R4406" i="1" s="1"/>
  <c r="Q1031" i="1"/>
  <c r="R1031" i="1" s="1"/>
  <c r="Q1726" i="1"/>
  <c r="Q76" i="1"/>
  <c r="L557" i="33" s="1"/>
  <c r="Q115" i="1"/>
  <c r="R115" i="1" s="1"/>
  <c r="Q123" i="1"/>
  <c r="R123" i="1" s="1"/>
  <c r="Q46" i="1"/>
  <c r="R46" i="1" s="1"/>
  <c r="Q659" i="1"/>
  <c r="Q1478" i="1"/>
  <c r="Q1507" i="1"/>
  <c r="Q1716" i="1"/>
  <c r="Q122" i="1"/>
  <c r="R122" i="1" s="1"/>
  <c r="Q90" i="1"/>
  <c r="R90" i="1" s="1"/>
  <c r="Q72" i="1"/>
  <c r="R72" i="1" s="1"/>
  <c r="Q646" i="1"/>
  <c r="R646" i="1" s="1"/>
  <c r="Q136" i="1"/>
  <c r="Q1494" i="1"/>
  <c r="R1494" i="1" s="1"/>
  <c r="Q1476" i="1"/>
  <c r="Q78" i="1"/>
  <c r="R78" i="1" s="1"/>
  <c r="Q88" i="1"/>
  <c r="Q57" i="1"/>
  <c r="Q92" i="1"/>
  <c r="Q1725" i="1"/>
  <c r="Q1690" i="1"/>
  <c r="R1690" i="1" s="1"/>
  <c r="Q4486" i="1"/>
  <c r="Q1680" i="1"/>
  <c r="R1680" i="1" s="1"/>
  <c r="Q1693" i="1"/>
  <c r="R1693" i="1" s="1"/>
  <c r="Q1199" i="1"/>
  <c r="Q1167" i="1"/>
  <c r="R1167" i="1" s="1"/>
  <c r="Q4405" i="1"/>
  <c r="R4405" i="1" s="1"/>
  <c r="Q1034" i="1"/>
  <c r="R1034" i="1" s="1"/>
  <c r="Q3698" i="1"/>
  <c r="Q688" i="1"/>
  <c r="R688" i="1" s="1"/>
  <c r="Q4402" i="1"/>
  <c r="Q1370" i="1"/>
  <c r="Q1381" i="1"/>
  <c r="Q1378" i="1"/>
  <c r="R1378" i="1" s="1"/>
  <c r="Q1375" i="1"/>
  <c r="Q101" i="1"/>
  <c r="L591" i="33" s="1"/>
  <c r="Q661" i="1"/>
  <c r="R661" i="1" s="1"/>
  <c r="Q84" i="1"/>
  <c r="Q95" i="1"/>
  <c r="Q143" i="1"/>
  <c r="R143" i="1" s="1"/>
  <c r="Q23" i="1"/>
  <c r="R23" i="1" s="1"/>
  <c r="Q52" i="1"/>
  <c r="Q4488" i="1"/>
  <c r="Q1485" i="1"/>
  <c r="R1485" i="1" s="1"/>
  <c r="Q264" i="1"/>
  <c r="R264" i="1" s="1"/>
  <c r="Q18" i="1"/>
  <c r="Q1719" i="1"/>
  <c r="Q116" i="1"/>
  <c r="Q644" i="1"/>
  <c r="Q645" i="1"/>
  <c r="Q74" i="1"/>
  <c r="R74" i="1" s="1"/>
  <c r="Q1489" i="1"/>
  <c r="R1489" i="1" s="1"/>
  <c r="Q1479" i="1"/>
  <c r="Q182" i="1"/>
  <c r="R182" i="1" s="1"/>
  <c r="Q45" i="1"/>
  <c r="Q53" i="1"/>
  <c r="Q176" i="1"/>
  <c r="R176" i="1" s="1"/>
  <c r="Q25" i="1"/>
  <c r="R25" i="1" s="1"/>
  <c r="Q655" i="1"/>
  <c r="Q1513" i="1"/>
  <c r="Q1717" i="1"/>
  <c r="Q1729" i="1"/>
  <c r="R1729" i="1" s="1"/>
  <c r="Q128" i="1"/>
  <c r="R128" i="1" s="1"/>
  <c r="Q147" i="1"/>
  <c r="R147" i="1" s="1"/>
  <c r="Q79" i="1"/>
  <c r="Q1492" i="1"/>
  <c r="Q12" i="1"/>
  <c r="Q1487" i="1"/>
  <c r="R1487" i="1" s="1"/>
  <c r="Q69" i="1"/>
  <c r="R69" i="1" s="1"/>
  <c r="Q1620" i="1"/>
  <c r="Q1530" i="1"/>
  <c r="Q1573" i="1"/>
  <c r="Q1576" i="1"/>
  <c r="Q1571" i="1"/>
  <c r="Q1616" i="1"/>
  <c r="Q1520" i="1"/>
  <c r="Q1622" i="1"/>
  <c r="R1622" i="1" s="1"/>
  <c r="Q1621" i="1"/>
  <c r="R1621" i="1" s="1"/>
  <c r="Q1633" i="1"/>
  <c r="Q1638" i="1"/>
  <c r="Q1525" i="1"/>
  <c r="R1525" i="1" s="1"/>
  <c r="Q1528" i="1"/>
  <c r="Q1637" i="1"/>
  <c r="R1637" i="1" s="1"/>
  <c r="Q1519" i="1"/>
  <c r="R1519" i="1" s="1"/>
  <c r="Q1566" i="1"/>
  <c r="Q1374" i="1"/>
  <c r="Q1380" i="1"/>
  <c r="R1380" i="1" s="1"/>
  <c r="Q1368" i="1"/>
  <c r="Q1369" i="1"/>
  <c r="Q1490" i="1"/>
  <c r="Q142" i="1"/>
  <c r="R142" i="1" s="1"/>
  <c r="Q1722" i="1"/>
  <c r="R1722" i="1" s="1"/>
  <c r="Q49" i="1"/>
  <c r="Q133" i="1"/>
  <c r="Q102" i="1"/>
  <c r="Q268" i="1"/>
  <c r="R268" i="1" s="1"/>
  <c r="Q99" i="1"/>
  <c r="Q8" i="1"/>
  <c r="Q660" i="1"/>
  <c r="R660" i="1" s="1"/>
  <c r="Q14" i="1"/>
  <c r="Q1488" i="1"/>
  <c r="R1488" i="1" s="1"/>
  <c r="Q651" i="1"/>
  <c r="Q44" i="1"/>
  <c r="Q1505" i="1"/>
  <c r="R1505" i="1" s="1"/>
  <c r="Q100" i="1"/>
  <c r="Q9" i="1"/>
  <c r="Q1718" i="1"/>
  <c r="Q56" i="1"/>
  <c r="R56" i="1" s="1"/>
  <c r="Q1724" i="1"/>
  <c r="R1724" i="1" s="1"/>
  <c r="Q108" i="1"/>
  <c r="R108" i="1" s="1"/>
  <c r="Q121" i="1"/>
  <c r="R121" i="1" s="1"/>
  <c r="Q139" i="1"/>
  <c r="R139" i="1" s="1"/>
  <c r="Q266" i="1"/>
  <c r="R266" i="1" s="1"/>
  <c r="Q652" i="1"/>
  <c r="R652" i="1" s="1"/>
  <c r="Q648" i="1"/>
  <c r="Q51" i="1"/>
  <c r="R51" i="1" s="1"/>
  <c r="Q81" i="1"/>
  <c r="R81" i="1" s="1"/>
  <c r="Q146" i="1"/>
  <c r="Q657" i="1"/>
  <c r="R657" i="1" s="1"/>
  <c r="Q666" i="1"/>
  <c r="R666" i="1" s="1"/>
  <c r="Q1713" i="1"/>
  <c r="Q104" i="1"/>
  <c r="Q132" i="1"/>
  <c r="Q135" i="1"/>
  <c r="Q138" i="1"/>
  <c r="R138" i="1" s="1"/>
  <c r="Q1572" i="1"/>
  <c r="Q1636" i="1"/>
  <c r="R1636" i="1" s="1"/>
  <c r="Q1643" i="1"/>
  <c r="Q1574" i="1"/>
  <c r="R1574" i="1" s="1"/>
  <c r="Q1613" i="1"/>
  <c r="Q1579" i="1"/>
  <c r="Q1629" i="1"/>
  <c r="R1629" i="1" s="1"/>
  <c r="Q1617" i="1"/>
  <c r="R1617" i="1" s="1"/>
  <c r="Q1614" i="1"/>
  <c r="R1614" i="1" s="1"/>
  <c r="Q1635" i="1"/>
  <c r="R1635" i="1" s="1"/>
  <c r="Q1640" i="1"/>
  <c r="Q1623" i="1"/>
  <c r="R1623" i="1" s="1"/>
  <c r="Q1527" i="1"/>
  <c r="Q1631" i="1"/>
  <c r="Q1630" i="1"/>
  <c r="R1630" i="1" s="1"/>
  <c r="Q1524" i="1"/>
  <c r="R1524" i="1" s="1"/>
  <c r="Q702" i="1"/>
  <c r="Q1570" i="1"/>
  <c r="Q1567" i="1"/>
  <c r="Q1526" i="1"/>
  <c r="Q1522" i="1"/>
  <c r="R1522" i="1" s="1"/>
  <c r="Q134" i="1"/>
  <c r="R134" i="1" s="1"/>
  <c r="S4" i="1"/>
  <c r="Q665" i="1"/>
  <c r="R665" i="1" s="1"/>
  <c r="Q66" i="1"/>
  <c r="Q1506" i="1"/>
  <c r="R1506" i="1" s="1"/>
  <c r="Q120" i="1"/>
  <c r="Q145" i="1"/>
  <c r="Q1496" i="1"/>
  <c r="R1496" i="1" s="1"/>
  <c r="Q1382" i="1"/>
  <c r="P41" i="1"/>
  <c r="M1033" i="1"/>
  <c r="L35" i="1"/>
  <c r="H314" i="33" s="1"/>
  <c r="M1034" i="1"/>
  <c r="M2826" i="1"/>
  <c r="M2824" i="1"/>
  <c r="M1035" i="1"/>
  <c r="M1029" i="1"/>
  <c r="M2825" i="1"/>
  <c r="F460" i="33"/>
  <c r="M1031" i="1"/>
  <c r="M1036" i="1"/>
  <c r="M2829" i="1"/>
  <c r="M2827" i="1"/>
  <c r="M2828" i="1"/>
  <c r="M1032" i="1"/>
  <c r="O35" i="1"/>
  <c r="J34" i="1"/>
  <c r="J164" i="1"/>
  <c r="F458" i="33"/>
  <c r="G454" i="33"/>
  <c r="I457" i="33"/>
  <c r="K158" i="1"/>
  <c r="G456" i="33"/>
  <c r="F457" i="33"/>
  <c r="K160" i="1"/>
  <c r="J459" i="33"/>
  <c r="F337" i="33"/>
  <c r="F408" i="33" s="1"/>
  <c r="I460" i="33"/>
  <c r="O164" i="1"/>
  <c r="H455" i="33"/>
  <c r="L159" i="1"/>
  <c r="J460" i="33"/>
  <c r="N161" i="1"/>
  <c r="O159" i="1"/>
  <c r="J457" i="33"/>
  <c r="N160" i="1"/>
  <c r="J453" i="33"/>
  <c r="O157" i="1"/>
  <c r="G459" i="33"/>
  <c r="J456" i="33"/>
  <c r="K161" i="1"/>
  <c r="K163" i="1"/>
  <c r="O163" i="1"/>
  <c r="M155" i="1"/>
  <c r="N164" i="1"/>
  <c r="I456" i="33"/>
  <c r="O161" i="1"/>
  <c r="O160" i="1"/>
  <c r="M1030" i="1"/>
  <c r="N40" i="1"/>
  <c r="L157" i="1"/>
  <c r="H453" i="33"/>
  <c r="J455" i="33"/>
  <c r="G453" i="33"/>
  <c r="M149" i="1"/>
  <c r="G457" i="33"/>
  <c r="K157" i="1"/>
  <c r="L160" i="1"/>
  <c r="J388" i="33"/>
  <c r="O162" i="1"/>
  <c r="M153" i="1"/>
  <c r="J160" i="1"/>
  <c r="J458" i="33"/>
  <c r="H460" i="33"/>
  <c r="M154" i="1"/>
  <c r="M150" i="1"/>
  <c r="M151" i="1"/>
  <c r="I453" i="33"/>
  <c r="H456" i="33"/>
  <c r="N157" i="1"/>
  <c r="H386" i="33"/>
  <c r="F454" i="33"/>
  <c r="F456" i="33"/>
  <c r="J158" i="1"/>
  <c r="K159" i="1"/>
  <c r="G455" i="33"/>
  <c r="L164" i="1"/>
  <c r="J162" i="1"/>
  <c r="F335" i="33"/>
  <c r="F406" i="33" s="1"/>
  <c r="H335" i="33"/>
  <c r="H406" i="33" s="1"/>
  <c r="H458" i="33"/>
  <c r="I455" i="33"/>
  <c r="N159" i="1"/>
  <c r="I332" i="33"/>
  <c r="I403" i="33" s="1"/>
  <c r="J161" i="1"/>
  <c r="L162" i="1"/>
  <c r="I335" i="33"/>
  <c r="I406" i="33" s="1"/>
  <c r="I458" i="33"/>
  <c r="I384" i="33"/>
  <c r="N158" i="1"/>
  <c r="I331" i="33"/>
  <c r="I402" i="33" s="1"/>
  <c r="I454" i="33"/>
  <c r="K41" i="1"/>
  <c r="G320" i="33" s="1"/>
  <c r="N162" i="1"/>
  <c r="M152" i="1"/>
  <c r="M148" i="1"/>
  <c r="G458" i="33"/>
  <c r="K162" i="1"/>
  <c r="G335" i="33"/>
  <c r="G406" i="33" s="1"/>
  <c r="L38" i="1"/>
  <c r="H317" i="33" s="1"/>
  <c r="S4555" i="1" l="1"/>
  <c r="S4542" i="1"/>
  <c r="S4545" i="1"/>
  <c r="S4549" i="1"/>
  <c r="S4551" i="1"/>
  <c r="S4553" i="1"/>
  <c r="S4550" i="1"/>
  <c r="S4544" i="1"/>
  <c r="S4546" i="1"/>
  <c r="S4541" i="1"/>
  <c r="S4547" i="1"/>
  <c r="S4540" i="1"/>
  <c r="S4548" i="1"/>
  <c r="S4552" i="1"/>
  <c r="S4554" i="1"/>
  <c r="S4543" i="1"/>
  <c r="R1572" i="1"/>
  <c r="R1567" i="1"/>
  <c r="R1566" i="1"/>
  <c r="R1569" i="1"/>
  <c r="R1565" i="1"/>
  <c r="R992" i="1"/>
  <c r="R989" i="1"/>
  <c r="R994" i="1"/>
  <c r="R990" i="1"/>
  <c r="I319" i="33"/>
  <c r="I389" i="33" s="1"/>
  <c r="K319" i="33"/>
  <c r="K389" i="33" s="1"/>
  <c r="K316" i="33"/>
  <c r="K386" i="33" s="1"/>
  <c r="K314" i="33"/>
  <c r="K384" i="33" s="1"/>
  <c r="K318" i="33"/>
  <c r="K388" i="33" s="1"/>
  <c r="K317" i="33"/>
  <c r="K387" i="33" s="1"/>
  <c r="K315" i="33"/>
  <c r="K385" i="33" s="1"/>
  <c r="F313" i="33"/>
  <c r="F383" i="33" s="1"/>
  <c r="J314" i="33"/>
  <c r="J384" i="33" s="1"/>
  <c r="R15" i="1"/>
  <c r="K320" i="33"/>
  <c r="K390" i="33" s="1"/>
  <c r="K313" i="33"/>
  <c r="K383" i="33" s="1"/>
  <c r="R11" i="1"/>
  <c r="H319" i="33"/>
  <c r="H389" i="33" s="1"/>
  <c r="L163" i="1"/>
  <c r="H459" i="33"/>
  <c r="S27" i="1"/>
  <c r="S31" i="1"/>
  <c r="S29" i="1"/>
  <c r="S33" i="1"/>
  <c r="S30" i="1"/>
  <c r="S28" i="1"/>
  <c r="S26" i="1"/>
  <c r="S32" i="1"/>
  <c r="L783" i="33"/>
  <c r="R4487" i="1"/>
  <c r="L785" i="33"/>
  <c r="L784" i="33"/>
  <c r="R4482" i="1"/>
  <c r="L780" i="33"/>
  <c r="R4484" i="1"/>
  <c r="L782" i="33"/>
  <c r="R4488" i="1"/>
  <c r="L786" i="33"/>
  <c r="R4483" i="1"/>
  <c r="L781" i="33"/>
  <c r="R4481" i="1"/>
  <c r="L779" i="33"/>
  <c r="S1028" i="1"/>
  <c r="S1024" i="1"/>
  <c r="S1027" i="1"/>
  <c r="S1021" i="1"/>
  <c r="S1023" i="1"/>
  <c r="S1022" i="1"/>
  <c r="S1026" i="1"/>
  <c r="S1025" i="1"/>
  <c r="Q703" i="1"/>
  <c r="Q709" i="1"/>
  <c r="R696" i="1"/>
  <c r="R704" i="1" s="1"/>
  <c r="Q704" i="1"/>
  <c r="Q707" i="1"/>
  <c r="R702" i="1"/>
  <c r="Q710" i="1"/>
  <c r="R698" i="1"/>
  <c r="R706" i="1" s="1"/>
  <c r="Q706" i="1"/>
  <c r="R700" i="1"/>
  <c r="R708" i="1" s="1"/>
  <c r="Q708" i="1"/>
  <c r="R697" i="1"/>
  <c r="R705" i="1" s="1"/>
  <c r="Q705" i="1"/>
  <c r="I159" i="1"/>
  <c r="R947" i="1"/>
  <c r="R955" i="1" s="1"/>
  <c r="Q955" i="1"/>
  <c r="R946" i="1"/>
  <c r="R954" i="1" s="1"/>
  <c r="Q954" i="1"/>
  <c r="R952" i="1"/>
  <c r="R960" i="1" s="1"/>
  <c r="Q960" i="1"/>
  <c r="R951" i="1"/>
  <c r="R959" i="1" s="1"/>
  <c r="Q959" i="1"/>
  <c r="R950" i="1"/>
  <c r="R958" i="1" s="1"/>
  <c r="Q958" i="1"/>
  <c r="R948" i="1"/>
  <c r="R956" i="1" s="1"/>
  <c r="Q956" i="1"/>
  <c r="R949" i="1"/>
  <c r="R957" i="1" s="1"/>
  <c r="Q957" i="1"/>
  <c r="R1158" i="1"/>
  <c r="R1162" i="1"/>
  <c r="R1163" i="1"/>
  <c r="R1371" i="1"/>
  <c r="R1367" i="1"/>
  <c r="R1370" i="1"/>
  <c r="E4381" i="1"/>
  <c r="E4399" i="1"/>
  <c r="E4476" i="1" s="1"/>
  <c r="E4578" i="1" s="1"/>
  <c r="E4587" i="1" s="1"/>
  <c r="E4597" i="1" s="1"/>
  <c r="E4390" i="1"/>
  <c r="R1444" i="1"/>
  <c r="S1415" i="1"/>
  <c r="S1414" i="1"/>
  <c r="S1423" i="1"/>
  <c r="S1412" i="1"/>
  <c r="S1439" i="1"/>
  <c r="S1402" i="1"/>
  <c r="S1435" i="1"/>
  <c r="S1431" i="1"/>
  <c r="S1407" i="1"/>
  <c r="S1404" i="1"/>
  <c r="S1436" i="1"/>
  <c r="S1432" i="1"/>
  <c r="S1413" i="1"/>
  <c r="S1409" i="1"/>
  <c r="S1406" i="1"/>
  <c r="S1437" i="1"/>
  <c r="S1433" i="1"/>
  <c r="S1411" i="1"/>
  <c r="S1400" i="1"/>
  <c r="S1438" i="1"/>
  <c r="S1434" i="1"/>
  <c r="S1429" i="1"/>
  <c r="S1427" i="1"/>
  <c r="S1425" i="1"/>
  <c r="S1401" i="1"/>
  <c r="S1426" i="1"/>
  <c r="S1408" i="1"/>
  <c r="S1424" i="1"/>
  <c r="S1416" i="1"/>
  <c r="S1420" i="1"/>
  <c r="S1430" i="1"/>
  <c r="S1405" i="1"/>
  <c r="S1417" i="1"/>
  <c r="S1419" i="1"/>
  <c r="S1421" i="1"/>
  <c r="S1403" i="1"/>
  <c r="S1418" i="1"/>
  <c r="S1422" i="1"/>
  <c r="S1428" i="1"/>
  <c r="S1410" i="1"/>
  <c r="S1310" i="1"/>
  <c r="S1318" i="1"/>
  <c r="S1307" i="1"/>
  <c r="S1305" i="1"/>
  <c r="S1309" i="1"/>
  <c r="S1303" i="1"/>
  <c r="S1350" i="1"/>
  <c r="S1295" i="1"/>
  <c r="S1349" i="1"/>
  <c r="S1326" i="1"/>
  <c r="S1347" i="1"/>
  <c r="S1346" i="1"/>
  <c r="S1339" i="1"/>
  <c r="S1335" i="1"/>
  <c r="S1366" i="1"/>
  <c r="S1343" i="1"/>
  <c r="S1338" i="1"/>
  <c r="S1334" i="1"/>
  <c r="S1304" i="1"/>
  <c r="S1302" i="1"/>
  <c r="S1348" i="1"/>
  <c r="S1342" i="1"/>
  <c r="S1337" i="1"/>
  <c r="S1336" i="1"/>
  <c r="S1325" i="1"/>
  <c r="S1362" i="1"/>
  <c r="S1358" i="1"/>
  <c r="S1365" i="1"/>
  <c r="S1361" i="1"/>
  <c r="S1364" i="1"/>
  <c r="S1360" i="1"/>
  <c r="S1363" i="1"/>
  <c r="S1359" i="1"/>
  <c r="S1351" i="1"/>
  <c r="S1355" i="1"/>
  <c r="S1321" i="1"/>
  <c r="S1319" i="1"/>
  <c r="S1329" i="1"/>
  <c r="S1333" i="1"/>
  <c r="S1345" i="1"/>
  <c r="S1296" i="1"/>
  <c r="S1298" i="1"/>
  <c r="S1313" i="1"/>
  <c r="S1317" i="1"/>
  <c r="S1324" i="1"/>
  <c r="S1354" i="1"/>
  <c r="S1323" i="1"/>
  <c r="S1328" i="1"/>
  <c r="S1332" i="1"/>
  <c r="S1322" i="1"/>
  <c r="S1353" i="1"/>
  <c r="S1357" i="1"/>
  <c r="S1327" i="1"/>
  <c r="S1331" i="1"/>
  <c r="S1300" i="1"/>
  <c r="S1299" i="1"/>
  <c r="S1311" i="1"/>
  <c r="S1315" i="1"/>
  <c r="S1352" i="1"/>
  <c r="S1356" i="1"/>
  <c r="S1320" i="1"/>
  <c r="S1330" i="1"/>
  <c r="S1344" i="1"/>
  <c r="S1301" i="1"/>
  <c r="S1306" i="1"/>
  <c r="S1314" i="1"/>
  <c r="S1340" i="1"/>
  <c r="S1341" i="1"/>
  <c r="S1297" i="1"/>
  <c r="S1308" i="1"/>
  <c r="S1312" i="1"/>
  <c r="S1316" i="1"/>
  <c r="S1276" i="1"/>
  <c r="S1272" i="1"/>
  <c r="S1268" i="1"/>
  <c r="S1274" i="1"/>
  <c r="S1270" i="1"/>
  <c r="S1262" i="1"/>
  <c r="S1275" i="1"/>
  <c r="S1273" i="1"/>
  <c r="S1271" i="1"/>
  <c r="S1269" i="1"/>
  <c r="S1265" i="1"/>
  <c r="S1261" i="1"/>
  <c r="S1260" i="1"/>
  <c r="S1267" i="1"/>
  <c r="S1263" i="1"/>
  <c r="S1252" i="1"/>
  <c r="S1254" i="1"/>
  <c r="S1253" i="1"/>
  <c r="S1247" i="1"/>
  <c r="S1251" i="1"/>
  <c r="S1256" i="1"/>
  <c r="S1255" i="1"/>
  <c r="S1246" i="1"/>
  <c r="S1250" i="1"/>
  <c r="S1264" i="1"/>
  <c r="S1259" i="1"/>
  <c r="S1245" i="1"/>
  <c r="S1249" i="1"/>
  <c r="S1266" i="1"/>
  <c r="S1248" i="1"/>
  <c r="S1257" i="1"/>
  <c r="S1258" i="1"/>
  <c r="R1164" i="1"/>
  <c r="S1236" i="1"/>
  <c r="S1220" i="1"/>
  <c r="S1216" i="1"/>
  <c r="S1218" i="1"/>
  <c r="S1214" i="1"/>
  <c r="S1148" i="1"/>
  <c r="S1219" i="1"/>
  <c r="S1213" i="1"/>
  <c r="S1156" i="1"/>
  <c r="S1146" i="1"/>
  <c r="S1144" i="1"/>
  <c r="S1147" i="1"/>
  <c r="S1143" i="1"/>
  <c r="S1217" i="1"/>
  <c r="S1142" i="1"/>
  <c r="S1140" i="1"/>
  <c r="S1139" i="1"/>
  <c r="S1141" i="1"/>
  <c r="S1137" i="1"/>
  <c r="S1215" i="1"/>
  <c r="S1145" i="1"/>
  <c r="S1136" i="1"/>
  <c r="S1149" i="1"/>
  <c r="S1152" i="1"/>
  <c r="S1138" i="1"/>
  <c r="S1134" i="1"/>
  <c r="S1229" i="1"/>
  <c r="S1230" i="1"/>
  <c r="S1231" i="1"/>
  <c r="S1232" i="1"/>
  <c r="S1233" i="1"/>
  <c r="S1234" i="1"/>
  <c r="S1235" i="1"/>
  <c r="S1135" i="1"/>
  <c r="S1150" i="1"/>
  <c r="S1153" i="1"/>
  <c r="S1155" i="1"/>
  <c r="S1133" i="1"/>
  <c r="S1151" i="1"/>
  <c r="S1154" i="1"/>
  <c r="S4006" i="1"/>
  <c r="S4000" i="1"/>
  <c r="S3999" i="1"/>
  <c r="S4004" i="1"/>
  <c r="S4001" i="1"/>
  <c r="S4003" i="1"/>
  <c r="S4005" i="1"/>
  <c r="S4002" i="1"/>
  <c r="S3941" i="1"/>
  <c r="S3940" i="1"/>
  <c r="S3939" i="1"/>
  <c r="S3938" i="1"/>
  <c r="S3937" i="1"/>
  <c r="S3936" i="1"/>
  <c r="S3935" i="1"/>
  <c r="S3934" i="1"/>
  <c r="S3942" i="1"/>
  <c r="S3922" i="1"/>
  <c r="S3921" i="1"/>
  <c r="S3920" i="1"/>
  <c r="S3919" i="1"/>
  <c r="S3918" i="1"/>
  <c r="S3932" i="1"/>
  <c r="S3908" i="1"/>
  <c r="S3933" i="1"/>
  <c r="S3902" i="1"/>
  <c r="S3899" i="1"/>
  <c r="S3895" i="1"/>
  <c r="S3916" i="1"/>
  <c r="S3912" i="1"/>
  <c r="S3906" i="1"/>
  <c r="S3901" i="1"/>
  <c r="S3898" i="1"/>
  <c r="S3896" i="1"/>
  <c r="S3897" i="1"/>
  <c r="S3889" i="1"/>
  <c r="S3891" i="1"/>
  <c r="S3998" i="1"/>
  <c r="S3914" i="1"/>
  <c r="S3910" i="1"/>
  <c r="S3983" i="1"/>
  <c r="S3994" i="1"/>
  <c r="S3904" i="1"/>
  <c r="S3893" i="1"/>
  <c r="S3887" i="1"/>
  <c r="S3926" i="1"/>
  <c r="S3900" i="1"/>
  <c r="S3894" i="1"/>
  <c r="S3996" i="1"/>
  <c r="S3992" i="1"/>
  <c r="S3991" i="1"/>
  <c r="S3990" i="1"/>
  <c r="S3997" i="1"/>
  <c r="S3995" i="1"/>
  <c r="S3993" i="1"/>
  <c r="S3966" i="1"/>
  <c r="S3888" i="1"/>
  <c r="S3988" i="1"/>
  <c r="S3960" i="1"/>
  <c r="S3962" i="1"/>
  <c r="S3964" i="1"/>
  <c r="S3890" i="1"/>
  <c r="S3930" i="1"/>
  <c r="S3925" i="1"/>
  <c r="S3924" i="1"/>
  <c r="S3965" i="1"/>
  <c r="S3923" i="1"/>
  <c r="S3987" i="1"/>
  <c r="S3961" i="1"/>
  <c r="S3913" i="1"/>
  <c r="S3909" i="1"/>
  <c r="S3929" i="1"/>
  <c r="S3984" i="1"/>
  <c r="S3986" i="1"/>
  <c r="S3905" i="1"/>
  <c r="S3917" i="1"/>
  <c r="S3985" i="1"/>
  <c r="S3927" i="1"/>
  <c r="S3907" i="1"/>
  <c r="S3915" i="1"/>
  <c r="S3989" i="1"/>
  <c r="S3903" i="1"/>
  <c r="S3911" i="1"/>
  <c r="S3892" i="1"/>
  <c r="S3928" i="1"/>
  <c r="S3963" i="1"/>
  <c r="S3959" i="1"/>
  <c r="S3931" i="1"/>
  <c r="S2919" i="1"/>
  <c r="S2918" i="1"/>
  <c r="S2916" i="1"/>
  <c r="S2912" i="1"/>
  <c r="S2915" i="1"/>
  <c r="S2911" i="1"/>
  <c r="S2958" i="1"/>
  <c r="S2956" i="1"/>
  <c r="S2917" i="1"/>
  <c r="S2951" i="1"/>
  <c r="S2914" i="1"/>
  <c r="S2948" i="1"/>
  <c r="S2946" i="1"/>
  <c r="S2905" i="1"/>
  <c r="S2947" i="1"/>
  <c r="S2913" i="1"/>
  <c r="S2949" i="1"/>
  <c r="S2945" i="1"/>
  <c r="S2959" i="1"/>
  <c r="S2944" i="1"/>
  <c r="S2926" i="1"/>
  <c r="S2924" i="1"/>
  <c r="S2922" i="1"/>
  <c r="S2950" i="1"/>
  <c r="S2942" i="1"/>
  <c r="S2939" i="1"/>
  <c r="S2943" i="1"/>
  <c r="S2967" i="1"/>
  <c r="S2935" i="1"/>
  <c r="S2933" i="1"/>
  <c r="S2929" i="1"/>
  <c r="S2991" i="1"/>
  <c r="S2960" i="1"/>
  <c r="S2931" i="1"/>
  <c r="S2927" i="1"/>
  <c r="S2963" i="1"/>
  <c r="S2961" i="1"/>
  <c r="S2964" i="1"/>
  <c r="S2985" i="1"/>
  <c r="S2936" i="1"/>
  <c r="S2925" i="1"/>
  <c r="S2938" i="1"/>
  <c r="S2909" i="1"/>
  <c r="S2955" i="1"/>
  <c r="S2966" i="1"/>
  <c r="S2934" i="1"/>
  <c r="S2937" i="1"/>
  <c r="S2940" i="1"/>
  <c r="S2962" i="1"/>
  <c r="S2928" i="1"/>
  <c r="S2932" i="1"/>
  <c r="S2989" i="1"/>
  <c r="S2920" i="1"/>
  <c r="S2921" i="1"/>
  <c r="S2941" i="1"/>
  <c r="S2953" i="1"/>
  <c r="S2907" i="1"/>
  <c r="S2908" i="1"/>
  <c r="S2965" i="1"/>
  <c r="S2930" i="1"/>
  <c r="S2987" i="1"/>
  <c r="S2923" i="1"/>
  <c r="S2954" i="1"/>
  <c r="S2910" i="1"/>
  <c r="S2984" i="1"/>
  <c r="S2986" i="1"/>
  <c r="S2988" i="1"/>
  <c r="S2990" i="1"/>
  <c r="S2906" i="1"/>
  <c r="S2952" i="1"/>
  <c r="S2904" i="1"/>
  <c r="S2957" i="1"/>
  <c r="R953" i="1"/>
  <c r="R961" i="1" s="1"/>
  <c r="Q961" i="1"/>
  <c r="R930" i="1"/>
  <c r="S952" i="1"/>
  <c r="S960" i="1" s="1"/>
  <c r="S949" i="1"/>
  <c r="S957" i="1" s="1"/>
  <c r="S953" i="1"/>
  <c r="S961" i="1" s="1"/>
  <c r="S951" i="1"/>
  <c r="S959" i="1" s="1"/>
  <c r="S950" i="1"/>
  <c r="S958" i="1" s="1"/>
  <c r="S948" i="1"/>
  <c r="S956" i="1" s="1"/>
  <c r="S946" i="1"/>
  <c r="S954" i="1" s="1"/>
  <c r="S947" i="1"/>
  <c r="S955" i="1" s="1"/>
  <c r="R929" i="1"/>
  <c r="S1052" i="1"/>
  <c r="S1049" i="1"/>
  <c r="S1051" i="1"/>
  <c r="S1046" i="1"/>
  <c r="S1045" i="1"/>
  <c r="S1048" i="1"/>
  <c r="S1050" i="1"/>
  <c r="S1047" i="1"/>
  <c r="R60" i="1"/>
  <c r="R65" i="1"/>
  <c r="S931" i="1"/>
  <c r="S936" i="1"/>
  <c r="S932" i="1"/>
  <c r="S935" i="1"/>
  <c r="S930" i="1"/>
  <c r="S929" i="1"/>
  <c r="S934" i="1"/>
  <c r="S933" i="1"/>
  <c r="S2500" i="1"/>
  <c r="S2499" i="1"/>
  <c r="S2498" i="1"/>
  <c r="S2497" i="1"/>
  <c r="S2496" i="1"/>
  <c r="S2495" i="1"/>
  <c r="S2494" i="1"/>
  <c r="S2501" i="1"/>
  <c r="S2493" i="1"/>
  <c r="S2491" i="1"/>
  <c r="S2487" i="1"/>
  <c r="S2486" i="1"/>
  <c r="S2488" i="1"/>
  <c r="S2489" i="1"/>
  <c r="S2492" i="1"/>
  <c r="S2490" i="1"/>
  <c r="S1373" i="1"/>
  <c r="K456" i="33"/>
  <c r="S1372" i="1"/>
  <c r="P163" i="1"/>
  <c r="R77" i="1"/>
  <c r="K336" i="33"/>
  <c r="K407" i="33" s="1"/>
  <c r="R106" i="1"/>
  <c r="R13" i="1"/>
  <c r="S112" i="1"/>
  <c r="K459" i="33"/>
  <c r="S4487" i="1"/>
  <c r="S1727" i="1"/>
  <c r="R146" i="1"/>
  <c r="R1528" i="1"/>
  <c r="R1620" i="1"/>
  <c r="R45" i="1"/>
  <c r="R4486" i="1"/>
  <c r="R659" i="1"/>
  <c r="R1644" i="1"/>
  <c r="R1477" i="1"/>
  <c r="R1497" i="1"/>
  <c r="R667" i="1"/>
  <c r="R1227" i="1"/>
  <c r="R1682" i="1"/>
  <c r="R1057" i="1"/>
  <c r="L564" i="33"/>
  <c r="R654" i="1"/>
  <c r="R265" i="1"/>
  <c r="R1060" i="1"/>
  <c r="L586" i="33"/>
  <c r="R145" i="1"/>
  <c r="L569" i="33"/>
  <c r="R136" i="1"/>
  <c r="R1580" i="1"/>
  <c r="R71" i="1"/>
  <c r="L563" i="33"/>
  <c r="R107" i="1"/>
  <c r="R1237" i="1"/>
  <c r="R991" i="1"/>
  <c r="L567" i="33"/>
  <c r="R1160" i="1"/>
  <c r="R124" i="1"/>
  <c r="R699" i="1"/>
  <c r="R707" i="1" s="1"/>
  <c r="R1157" i="1"/>
  <c r="R105" i="1"/>
  <c r="R4494" i="1"/>
  <c r="R1241" i="1"/>
  <c r="R1036" i="1"/>
  <c r="S61" i="1"/>
  <c r="S24" i="1"/>
  <c r="S1162" i="1"/>
  <c r="R66" i="1"/>
  <c r="R1570" i="1"/>
  <c r="R1631" i="1"/>
  <c r="R1579" i="1"/>
  <c r="R132" i="1"/>
  <c r="R133" i="1"/>
  <c r="R1490" i="1"/>
  <c r="R1638" i="1"/>
  <c r="R1520" i="1"/>
  <c r="R1573" i="1"/>
  <c r="R1492" i="1"/>
  <c r="R1513" i="1"/>
  <c r="R116" i="1"/>
  <c r="R3698" i="1"/>
  <c r="R1725" i="1"/>
  <c r="R1507" i="1"/>
  <c r="R1632" i="1"/>
  <c r="R1575" i="1"/>
  <c r="R1642" i="1"/>
  <c r="R1483" i="1"/>
  <c r="R64" i="1"/>
  <c r="R1509" i="1"/>
  <c r="R1053" i="1"/>
  <c r="R1634" i="1"/>
  <c r="R1512" i="1"/>
  <c r="R48" i="1"/>
  <c r="L730" i="33"/>
  <c r="R1228" i="1"/>
  <c r="R3701" i="1"/>
  <c r="R1179" i="1"/>
  <c r="R1684" i="1"/>
  <c r="R1440" i="1"/>
  <c r="R1514" i="1"/>
  <c r="R110" i="1"/>
  <c r="R993" i="1"/>
  <c r="R1526" i="1"/>
  <c r="R648" i="1"/>
  <c r="R651" i="1"/>
  <c r="R1571" i="1"/>
  <c r="R1726" i="1"/>
  <c r="R1225" i="1"/>
  <c r="R1204" i="1"/>
  <c r="R1675" i="1"/>
  <c r="R4493" i="1"/>
  <c r="R1619" i="1"/>
  <c r="R1484" i="1"/>
  <c r="R1674" i="1"/>
  <c r="L583" i="33"/>
  <c r="R1170" i="1"/>
  <c r="E385" i="33"/>
  <c r="R1161" i="1"/>
  <c r="E390" i="33"/>
  <c r="E455" i="33"/>
  <c r="S666" i="1"/>
  <c r="S1167" i="1"/>
  <c r="S123" i="1"/>
  <c r="S1504" i="1"/>
  <c r="R1640" i="1"/>
  <c r="R1643" i="1"/>
  <c r="R135" i="1"/>
  <c r="R1713" i="1"/>
  <c r="R1576" i="1"/>
  <c r="L560" i="33"/>
  <c r="R1717" i="1"/>
  <c r="R644" i="1"/>
  <c r="R4402" i="1"/>
  <c r="R1476" i="1"/>
  <c r="L731" i="33"/>
  <c r="R1626" i="1"/>
  <c r="R995" i="1"/>
  <c r="R695" i="1"/>
  <c r="R703" i="1" s="1"/>
  <c r="L566" i="33"/>
  <c r="R1518" i="1"/>
  <c r="R1223" i="1"/>
  <c r="R1054" i="1"/>
  <c r="R1685" i="1"/>
  <c r="R694" i="1"/>
  <c r="R1183" i="1"/>
  <c r="R3700" i="1"/>
  <c r="R1056" i="1"/>
  <c r="R96" i="1"/>
  <c r="L595" i="33"/>
  <c r="S1577" i="1"/>
  <c r="S1195" i="1"/>
  <c r="S73" i="1"/>
  <c r="S1053" i="1"/>
  <c r="R1527" i="1"/>
  <c r="R1613" i="1"/>
  <c r="R44" i="1"/>
  <c r="R49" i="1"/>
  <c r="R1633" i="1"/>
  <c r="R1616" i="1"/>
  <c r="R1530" i="1"/>
  <c r="R655" i="1"/>
  <c r="R53" i="1"/>
  <c r="R1479" i="1"/>
  <c r="R645" i="1"/>
  <c r="R1199" i="1"/>
  <c r="L582" i="33"/>
  <c r="R1478" i="1"/>
  <c r="R1578" i="1"/>
  <c r="R1498" i="1"/>
  <c r="R1372" i="1"/>
  <c r="R130" i="1"/>
  <c r="R140" i="1"/>
  <c r="R3695" i="1"/>
  <c r="R1683" i="1"/>
  <c r="R1568" i="1"/>
  <c r="R1577" i="1"/>
  <c r="R1177" i="1"/>
  <c r="R1624" i="1"/>
  <c r="L572" i="33"/>
  <c r="R61" i="1"/>
  <c r="R650" i="1"/>
  <c r="R701" i="1"/>
  <c r="R4485" i="1"/>
  <c r="R1687" i="1"/>
  <c r="R1186" i="1"/>
  <c r="R1159" i="1"/>
  <c r="R1517" i="1"/>
  <c r="R1493" i="1"/>
  <c r="R1173" i="1"/>
  <c r="R1169" i="1"/>
  <c r="R996" i="1"/>
  <c r="R1442" i="1"/>
  <c r="R80" i="1"/>
  <c r="R1715" i="1"/>
  <c r="S1620" i="1"/>
  <c r="S1237" i="1"/>
  <c r="S1033" i="1"/>
  <c r="S25" i="1"/>
  <c r="S650" i="1"/>
  <c r="P159" i="1"/>
  <c r="R1189" i="1"/>
  <c r="R93" i="1"/>
  <c r="S1226" i="1"/>
  <c r="S85" i="1"/>
  <c r="M566" i="33" s="1"/>
  <c r="S178" i="1"/>
  <c r="S4485" i="1"/>
  <c r="S13" i="1"/>
  <c r="S1692" i="1"/>
  <c r="S702" i="1"/>
  <c r="S1481" i="1"/>
  <c r="S77" i="1"/>
  <c r="S1197" i="1"/>
  <c r="S2827" i="1"/>
  <c r="S1616" i="1"/>
  <c r="S114" i="1"/>
  <c r="S1510" i="1"/>
  <c r="S1565" i="1"/>
  <c r="S1478" i="1"/>
  <c r="S126" i="1"/>
  <c r="S1054" i="1"/>
  <c r="R1441" i="1"/>
  <c r="R10" i="1"/>
  <c r="L729" i="33"/>
  <c r="R1445" i="1"/>
  <c r="R1447" i="1"/>
  <c r="R1446" i="1"/>
  <c r="S1157" i="1"/>
  <c r="S1447" i="1"/>
  <c r="S1446" i="1"/>
  <c r="S1444" i="1"/>
  <c r="S1442" i="1"/>
  <c r="S1441" i="1"/>
  <c r="S1445" i="1"/>
  <c r="S1440" i="1"/>
  <c r="S1443" i="1"/>
  <c r="S134" i="1"/>
  <c r="S11" i="1"/>
  <c r="S1187" i="1"/>
  <c r="S663" i="1"/>
  <c r="S1056" i="1"/>
  <c r="S1168" i="1"/>
  <c r="S1175" i="1"/>
  <c r="S1717" i="1"/>
  <c r="M732" i="33" s="1"/>
  <c r="S1580" i="1"/>
  <c r="S137" i="1"/>
  <c r="S989" i="1"/>
  <c r="K457" i="33"/>
  <c r="R1443" i="1"/>
  <c r="P158" i="1"/>
  <c r="K453" i="33"/>
  <c r="P157" i="1"/>
  <c r="L571" i="33"/>
  <c r="P161" i="1"/>
  <c r="K454" i="33"/>
  <c r="R1716" i="1"/>
  <c r="L699" i="33"/>
  <c r="R41" i="1"/>
  <c r="R79" i="1"/>
  <c r="R91" i="1"/>
  <c r="R1720" i="1"/>
  <c r="Q41" i="1"/>
  <c r="Q37" i="1"/>
  <c r="R88" i="1"/>
  <c r="L728" i="33"/>
  <c r="L732" i="33"/>
  <c r="R83" i="1"/>
  <c r="L593" i="33"/>
  <c r="R39" i="1"/>
  <c r="K455" i="33"/>
  <c r="L695" i="33"/>
  <c r="L693" i="33"/>
  <c r="Q39" i="1"/>
  <c r="L698" i="33"/>
  <c r="L568" i="33"/>
  <c r="P162" i="1"/>
  <c r="R82" i="1"/>
  <c r="K458" i="33"/>
  <c r="P160" i="1"/>
  <c r="R693" i="1"/>
  <c r="S267" i="1"/>
  <c r="S1499" i="1"/>
  <c r="S1497" i="1"/>
  <c r="S1724" i="1"/>
  <c r="S690" i="1"/>
  <c r="S119" i="1"/>
  <c r="S4481" i="1"/>
  <c r="S1223" i="1"/>
  <c r="S1719" i="1"/>
  <c r="M734" i="33" s="1"/>
  <c r="S701" i="1"/>
  <c r="S1489" i="1"/>
  <c r="S1529" i="1"/>
  <c r="S648" i="1"/>
  <c r="S1502" i="1"/>
  <c r="S52" i="1"/>
  <c r="S4405" i="1"/>
  <c r="S1224" i="1"/>
  <c r="S100" i="1"/>
  <c r="M590" i="33" s="1"/>
  <c r="S1479" i="1"/>
  <c r="S1723" i="1"/>
  <c r="S4489" i="1"/>
  <c r="R85" i="1"/>
  <c r="Q40" i="1"/>
  <c r="K333" i="33"/>
  <c r="K404" i="33" s="1"/>
  <c r="K460" i="33"/>
  <c r="L597" i="33"/>
  <c r="R86" i="1"/>
  <c r="S1204" i="1"/>
  <c r="S2830" i="1"/>
  <c r="L696" i="33"/>
  <c r="R89" i="1"/>
  <c r="R35" i="1"/>
  <c r="S264" i="1"/>
  <c r="S4403" i="1"/>
  <c r="S84" i="1"/>
  <c r="M565" i="33" s="1"/>
  <c r="S4409" i="1"/>
  <c r="S98" i="1"/>
  <c r="M588" i="33" s="1"/>
  <c r="S1643" i="1"/>
  <c r="S1685" i="1"/>
  <c r="S127" i="1"/>
  <c r="S4488" i="1"/>
  <c r="S1221" i="1"/>
  <c r="S72" i="1"/>
  <c r="S687" i="1"/>
  <c r="S1626" i="1"/>
  <c r="S92" i="1"/>
  <c r="M582" i="33" s="1"/>
  <c r="S1613" i="1"/>
  <c r="S2829" i="1"/>
  <c r="S1368" i="1"/>
  <c r="S1487" i="1"/>
  <c r="R38" i="1"/>
  <c r="R1194" i="1"/>
  <c r="R40" i="1"/>
  <c r="Q35" i="1"/>
  <c r="Q38" i="1"/>
  <c r="Q154" i="1"/>
  <c r="L336" i="33" s="1"/>
  <c r="L407" i="33" s="1"/>
  <c r="S691" i="1"/>
  <c r="S659" i="1"/>
  <c r="S1637" i="1"/>
  <c r="S4482" i="1"/>
  <c r="S2828" i="1"/>
  <c r="S1241" i="1"/>
  <c r="S4495" i="1"/>
  <c r="S1618" i="1"/>
  <c r="S1190" i="1"/>
  <c r="S1714" i="1"/>
  <c r="M729" i="33" s="1"/>
  <c r="S1201" i="1"/>
  <c r="S1641" i="1"/>
  <c r="S1695" i="1"/>
  <c r="S1059" i="1"/>
  <c r="S48" i="1"/>
  <c r="S695" i="1"/>
  <c r="S1194" i="1"/>
  <c r="S1519" i="1"/>
  <c r="S86" i="1"/>
  <c r="M567" i="33" s="1"/>
  <c r="S1182" i="1"/>
  <c r="S18" i="1"/>
  <c r="S1572" i="1"/>
  <c r="S139" i="1"/>
  <c r="S106" i="1"/>
  <c r="S261" i="1"/>
  <c r="S2826" i="1"/>
  <c r="S1381" i="1"/>
  <c r="S93" i="1"/>
  <c r="M583" i="33" s="1"/>
  <c r="R36" i="1"/>
  <c r="Q149" i="1"/>
  <c r="L331" i="33" s="1"/>
  <c r="L402" i="33" s="1"/>
  <c r="R92" i="1"/>
  <c r="L692" i="33"/>
  <c r="R76" i="1"/>
  <c r="R101" i="1"/>
  <c r="P164" i="1"/>
  <c r="L562" i="33"/>
  <c r="Q36" i="1"/>
  <c r="R1381" i="1"/>
  <c r="L697" i="33"/>
  <c r="L559" i="33"/>
  <c r="R1379" i="1"/>
  <c r="L694" i="33"/>
  <c r="Q151" i="1"/>
  <c r="L333" i="33" s="1"/>
  <c r="L404" i="33" s="1"/>
  <c r="L587" i="33"/>
  <c r="R1382" i="1"/>
  <c r="R1374" i="1"/>
  <c r="Q155" i="1"/>
  <c r="L337" i="33" s="1"/>
  <c r="L408" i="33" s="1"/>
  <c r="S66" i="1"/>
  <c r="S644" i="1"/>
  <c r="S4490" i="1"/>
  <c r="S661" i="1"/>
  <c r="S1203" i="1"/>
  <c r="S95" i="1"/>
  <c r="M585" i="33" s="1"/>
  <c r="S102" i="1"/>
  <c r="M592" i="33" s="1"/>
  <c r="S1477" i="1"/>
  <c r="S1521" i="1"/>
  <c r="S1619" i="1"/>
  <c r="S125" i="1"/>
  <c r="S1635" i="1"/>
  <c r="S1172" i="1"/>
  <c r="S1228" i="1"/>
  <c r="S23" i="1"/>
  <c r="S83" i="1"/>
  <c r="M564" i="33" s="1"/>
  <c r="S120" i="1"/>
  <c r="S103" i="1"/>
  <c r="S1165" i="1"/>
  <c r="S53" i="1"/>
  <c r="S994" i="1"/>
  <c r="S1475" i="1"/>
  <c r="S1492" i="1"/>
  <c r="S64" i="1"/>
  <c r="S49" i="1"/>
  <c r="S1485" i="1"/>
  <c r="S1689" i="1"/>
  <c r="S1496" i="1"/>
  <c r="S181" i="1"/>
  <c r="S1242" i="1"/>
  <c r="S1684" i="1"/>
  <c r="S1627" i="1"/>
  <c r="S1174" i="1"/>
  <c r="S68" i="1"/>
  <c r="S1516" i="1"/>
  <c r="S129" i="1"/>
  <c r="S1631" i="1"/>
  <c r="S1623" i="1"/>
  <c r="S1057" i="1"/>
  <c r="S1530" i="1"/>
  <c r="S177" i="1"/>
  <c r="S1672" i="1"/>
  <c r="S1639" i="1"/>
  <c r="S1573" i="1"/>
  <c r="S1060" i="1"/>
  <c r="S996" i="1"/>
  <c r="S132" i="1"/>
  <c r="S99" i="1"/>
  <c r="M589" i="33" s="1"/>
  <c r="S115" i="1"/>
  <c r="S692" i="1"/>
  <c r="S1682" i="1"/>
  <c r="S133" i="1"/>
  <c r="S1674" i="1"/>
  <c r="S1378" i="1"/>
  <c r="R1375" i="1"/>
  <c r="R1368" i="1"/>
  <c r="R12" i="1"/>
  <c r="R57" i="1"/>
  <c r="Q153" i="1"/>
  <c r="L584" i="33"/>
  <c r="Q150" i="1"/>
  <c r="L332" i="33" s="1"/>
  <c r="L403" i="33" s="1"/>
  <c r="L588" i="33"/>
  <c r="R98" i="1"/>
  <c r="R1373" i="1"/>
  <c r="R120" i="1"/>
  <c r="Q152" i="1"/>
  <c r="S131" i="1"/>
  <c r="S91" i="1"/>
  <c r="M572" i="33" s="1"/>
  <c r="S1636" i="1"/>
  <c r="S65" i="1"/>
  <c r="S1566" i="1"/>
  <c r="S1170" i="1"/>
  <c r="S995" i="1"/>
  <c r="S1183" i="1"/>
  <c r="S1505" i="1"/>
  <c r="S143" i="1"/>
  <c r="S1569" i="1"/>
  <c r="S664" i="1"/>
  <c r="S1575" i="1"/>
  <c r="S97" i="1"/>
  <c r="S55" i="1"/>
  <c r="S1621" i="1"/>
  <c r="S1371" i="1"/>
  <c r="S1379" i="1"/>
  <c r="S1367" i="1"/>
  <c r="S1370" i="1"/>
  <c r="S9" i="1"/>
  <c r="S4496" i="1"/>
  <c r="S147" i="1"/>
  <c r="S645" i="1"/>
  <c r="S87" i="1"/>
  <c r="M568" i="33" s="1"/>
  <c r="S1675" i="1"/>
  <c r="S992" i="1"/>
  <c r="S2825" i="1"/>
  <c r="S3699" i="1"/>
  <c r="S1676" i="1"/>
  <c r="S1493" i="1"/>
  <c r="S268" i="1"/>
  <c r="S1726" i="1"/>
  <c r="S101" i="1"/>
  <c r="S1058" i="1"/>
  <c r="S78" i="1"/>
  <c r="S694" i="1"/>
  <c r="S1725" i="1"/>
  <c r="S46" i="1"/>
  <c r="S175" i="1"/>
  <c r="S142" i="1"/>
  <c r="S107" i="1"/>
  <c r="M597" i="33" s="1"/>
  <c r="S140" i="1"/>
  <c r="S96" i="1"/>
  <c r="M586" i="33" s="1"/>
  <c r="S1192" i="1"/>
  <c r="S1494" i="1"/>
  <c r="S1514" i="1"/>
  <c r="S1528" i="1"/>
  <c r="S1177" i="1"/>
  <c r="S1032" i="1"/>
  <c r="S1579" i="1"/>
  <c r="S1509" i="1"/>
  <c r="S1688" i="1"/>
  <c r="S1720" i="1"/>
  <c r="M735" i="33" s="1"/>
  <c r="S4408" i="1"/>
  <c r="S21" i="1"/>
  <c r="S82" i="1"/>
  <c r="M563" i="33" s="1"/>
  <c r="S111" i="1"/>
  <c r="S108" i="1"/>
  <c r="S144" i="1"/>
  <c r="S653" i="1"/>
  <c r="S1036" i="1"/>
  <c r="S1574" i="1"/>
  <c r="S1511" i="1"/>
  <c r="S1526" i="1"/>
  <c r="S1513" i="1"/>
  <c r="S1179" i="1"/>
  <c r="S1624" i="1"/>
  <c r="S4484" i="1"/>
  <c r="S4494" i="1"/>
  <c r="S1518" i="1"/>
  <c r="S1186" i="1"/>
  <c r="S1202" i="1"/>
  <c r="S993" i="1"/>
  <c r="S12" i="1"/>
  <c r="S63" i="1"/>
  <c r="S262" i="1"/>
  <c r="S59" i="1"/>
  <c r="S79" i="1"/>
  <c r="M560" i="33" s="1"/>
  <c r="S60" i="1"/>
  <c r="S1628" i="1"/>
  <c r="S1491" i="1"/>
  <c r="S1506" i="1"/>
  <c r="S1694" i="1"/>
  <c r="S1568" i="1"/>
  <c r="S4407" i="1"/>
  <c r="S1500" i="1"/>
  <c r="S1181" i="1"/>
  <c r="S51" i="1"/>
  <c r="S19" i="1"/>
  <c r="S1164" i="1"/>
  <c r="S651" i="1"/>
  <c r="S1576" i="1"/>
  <c r="S1629" i="1"/>
  <c r="S54" i="1"/>
  <c r="S180" i="1"/>
  <c r="S70" i="1"/>
  <c r="S1681" i="1"/>
  <c r="S1382" i="1"/>
  <c r="S1380" i="1"/>
  <c r="S1376" i="1"/>
  <c r="S1677" i="1"/>
  <c r="S1482" i="1"/>
  <c r="S655" i="1"/>
  <c r="S658" i="1"/>
  <c r="S688" i="1"/>
  <c r="S116" i="1"/>
  <c r="S700" i="1"/>
  <c r="S113" i="1"/>
  <c r="S654" i="1"/>
  <c r="S1160" i="1"/>
  <c r="S1490" i="1"/>
  <c r="S1034" i="1"/>
  <c r="S1691" i="1"/>
  <c r="S1690" i="1"/>
  <c r="S1644" i="1"/>
  <c r="S1693" i="1"/>
  <c r="S1614" i="1"/>
  <c r="S3695" i="1"/>
  <c r="S697" i="1"/>
  <c r="S47" i="1"/>
  <c r="S146" i="1"/>
  <c r="S74" i="1"/>
  <c r="S1158" i="1"/>
  <c r="S1495" i="1"/>
  <c r="S1476" i="1"/>
  <c r="S1625" i="1"/>
  <c r="S1680" i="1"/>
  <c r="S3701" i="1"/>
  <c r="S4402" i="1"/>
  <c r="S1638" i="1"/>
  <c r="S1486" i="1"/>
  <c r="S990" i="1"/>
  <c r="S263" i="1"/>
  <c r="S1503" i="1"/>
  <c r="S105" i="1"/>
  <c r="M595" i="33" s="1"/>
  <c r="S1718" i="1"/>
  <c r="S1630" i="1"/>
  <c r="S660" i="1"/>
  <c r="S1728" i="1"/>
  <c r="S20" i="1"/>
  <c r="S62" i="1"/>
  <c r="S657" i="1"/>
  <c r="S1180" i="1"/>
  <c r="S1527" i="1"/>
  <c r="S3698" i="1"/>
  <c r="S1238" i="1"/>
  <c r="S121" i="1"/>
  <c r="S110" i="1"/>
  <c r="S1159" i="1"/>
  <c r="S1225" i="1"/>
  <c r="S1227" i="1"/>
  <c r="S4486" i="1"/>
  <c r="S90" i="1"/>
  <c r="M571" i="33" s="1"/>
  <c r="S141" i="1"/>
  <c r="S80" i="1"/>
  <c r="M561" i="33" s="1"/>
  <c r="S1161" i="1"/>
  <c r="S1030" i="1"/>
  <c r="S4406" i="1"/>
  <c r="S1484" i="1"/>
  <c r="S71" i="1"/>
  <c r="S1642" i="1"/>
  <c r="S58" i="1"/>
  <c r="S1198" i="1"/>
  <c r="S662" i="1"/>
  <c r="S696" i="1"/>
  <c r="S81" i="1"/>
  <c r="S136" i="1"/>
  <c r="S1622" i="1"/>
  <c r="S1525" i="1"/>
  <c r="S1523" i="1"/>
  <c r="S1634" i="1"/>
  <c r="S1184" i="1"/>
  <c r="S1515" i="1"/>
  <c r="S1615" i="1"/>
  <c r="S1517" i="1"/>
  <c r="S1567" i="1"/>
  <c r="S1716" i="1"/>
  <c r="M731" i="33" s="1"/>
  <c r="S1171" i="1"/>
  <c r="S1524" i="1"/>
  <c r="S104" i="1"/>
  <c r="S69" i="1"/>
  <c r="S1501" i="1"/>
  <c r="S10" i="1"/>
  <c r="S57" i="1"/>
  <c r="S1633" i="1"/>
  <c r="S1173" i="1"/>
  <c r="S1498" i="1"/>
  <c r="S1031" i="1"/>
  <c r="S1243" i="1"/>
  <c r="S8" i="1"/>
  <c r="S1715" i="1"/>
  <c r="M730" i="33" s="1"/>
  <c r="S4492" i="1"/>
  <c r="S176" i="1"/>
  <c r="S138" i="1"/>
  <c r="S1199" i="1"/>
  <c r="S1369" i="1"/>
  <c r="S1374" i="1"/>
  <c r="S1377" i="1"/>
  <c r="S135" i="1"/>
  <c r="S182" i="1"/>
  <c r="S1169" i="1"/>
  <c r="S1683" i="1"/>
  <c r="S88" i="1"/>
  <c r="M569" i="33" s="1"/>
  <c r="S117" i="1"/>
  <c r="S1632" i="1"/>
  <c r="S3696" i="1"/>
  <c r="S76" i="1"/>
  <c r="M557" i="33" s="1"/>
  <c r="S118" i="1"/>
  <c r="S2824" i="1"/>
  <c r="S1522" i="1"/>
  <c r="S698" i="1"/>
  <c r="S693" i="1"/>
  <c r="S22" i="1"/>
  <c r="S94" i="1"/>
  <c r="M584" i="33" s="1"/>
  <c r="S1196" i="1"/>
  <c r="S1188" i="1"/>
  <c r="S1178" i="1"/>
  <c r="S1029" i="1"/>
  <c r="S1176" i="1"/>
  <c r="S3700" i="1"/>
  <c r="S1722" i="1"/>
  <c r="S109" i="1"/>
  <c r="T4" i="1"/>
  <c r="S1163" i="1"/>
  <c r="S646" i="1"/>
  <c r="S1679" i="1"/>
  <c r="S1055" i="1"/>
  <c r="S1570" i="1"/>
  <c r="S3697" i="1"/>
  <c r="S649" i="1"/>
  <c r="S1166" i="1"/>
  <c r="R9" i="1"/>
  <c r="R8" i="1"/>
  <c r="R18" i="1"/>
  <c r="R34" i="1" s="1"/>
  <c r="Q34" i="1"/>
  <c r="L313" i="33" s="1"/>
  <c r="L383" i="33" s="1"/>
  <c r="R52" i="1"/>
  <c r="Q148" i="1"/>
  <c r="L565" i="33"/>
  <c r="R84" i="1"/>
  <c r="S45" i="1"/>
  <c r="S1191" i="1"/>
  <c r="S1240" i="1"/>
  <c r="S1571" i="1"/>
  <c r="S1617" i="1"/>
  <c r="S1520" i="1"/>
  <c r="S15" i="1"/>
  <c r="S1507" i="1"/>
  <c r="S266" i="1"/>
  <c r="S14" i="1"/>
  <c r="S1640" i="1"/>
  <c r="S56" i="1"/>
  <c r="S1488" i="1"/>
  <c r="S1222" i="1"/>
  <c r="S667" i="1"/>
  <c r="S124" i="1"/>
  <c r="S44" i="1"/>
  <c r="S1200" i="1"/>
  <c r="S4483" i="1"/>
  <c r="S991" i="1"/>
  <c r="S2831" i="1"/>
  <c r="S1678" i="1"/>
  <c r="S1512" i="1"/>
  <c r="S652" i="1"/>
  <c r="S67" i="1"/>
  <c r="S699" i="1"/>
  <c r="S1185" i="1"/>
  <c r="S4404" i="1"/>
  <c r="S3702" i="1"/>
  <c r="S1578" i="1"/>
  <c r="S128" i="1"/>
  <c r="S1729" i="1"/>
  <c r="S665" i="1"/>
  <c r="S1673" i="1"/>
  <c r="S4493" i="1"/>
  <c r="S1687" i="1"/>
  <c r="S1189" i="1"/>
  <c r="S130" i="1"/>
  <c r="S122" i="1"/>
  <c r="S647" i="1"/>
  <c r="S89" i="1"/>
  <c r="M570" i="33" s="1"/>
  <c r="S1239" i="1"/>
  <c r="S4491" i="1"/>
  <c r="S1686" i="1"/>
  <c r="S1193" i="1"/>
  <c r="S179" i="1"/>
  <c r="S1035" i="1"/>
  <c r="S1508" i="1"/>
  <c r="S1480" i="1"/>
  <c r="S1244" i="1"/>
  <c r="S75" i="1"/>
  <c r="S50" i="1"/>
  <c r="S689" i="1"/>
  <c r="S656" i="1"/>
  <c r="S1713" i="1"/>
  <c r="M728" i="33" s="1"/>
  <c r="S145" i="1"/>
  <c r="S1483" i="1"/>
  <c r="S265" i="1"/>
  <c r="S1375" i="1"/>
  <c r="R100" i="1"/>
  <c r="L590" i="33"/>
  <c r="L589" i="33"/>
  <c r="R99" i="1"/>
  <c r="R14" i="1"/>
  <c r="L594" i="33"/>
  <c r="R104" i="1"/>
  <c r="R1718" i="1"/>
  <c r="L733" i="33"/>
  <c r="L592" i="33"/>
  <c r="R102" i="1"/>
  <c r="R1369" i="1"/>
  <c r="L734" i="33"/>
  <c r="R1719" i="1"/>
  <c r="R95" i="1"/>
  <c r="L585" i="33"/>
  <c r="H384" i="33"/>
  <c r="H454" i="33"/>
  <c r="L158" i="1"/>
  <c r="R37" i="1"/>
  <c r="F453" i="33"/>
  <c r="J157" i="1"/>
  <c r="O158" i="1"/>
  <c r="J454" i="33"/>
  <c r="M158" i="1"/>
  <c r="M161" i="1"/>
  <c r="N163" i="1"/>
  <c r="M157" i="1"/>
  <c r="M164" i="1"/>
  <c r="M162" i="1"/>
  <c r="M160" i="1"/>
  <c r="I459" i="33"/>
  <c r="G390" i="33"/>
  <c r="G460" i="33"/>
  <c r="K164" i="1"/>
  <c r="H387" i="33"/>
  <c r="H457" i="33"/>
  <c r="L161" i="1"/>
  <c r="T4547" i="1" l="1"/>
  <c r="T4545" i="1"/>
  <c r="T4555" i="1"/>
  <c r="T4540" i="1"/>
  <c r="T4543" i="1"/>
  <c r="T4548" i="1"/>
  <c r="T4550" i="1"/>
  <c r="T4553" i="1"/>
  <c r="T4554" i="1"/>
  <c r="T4541" i="1"/>
  <c r="T4542" i="1"/>
  <c r="T4544" i="1"/>
  <c r="T4546" i="1"/>
  <c r="T4549" i="1"/>
  <c r="T4551" i="1"/>
  <c r="T4552" i="1"/>
  <c r="L315" i="33"/>
  <c r="L385" i="33" s="1"/>
  <c r="L317" i="33"/>
  <c r="L387" i="33" s="1"/>
  <c r="L314" i="33"/>
  <c r="L384" i="33" s="1"/>
  <c r="L319" i="33"/>
  <c r="L389" i="33" s="1"/>
  <c r="L316" i="33"/>
  <c r="L386" i="33" s="1"/>
  <c r="L318" i="33"/>
  <c r="L388" i="33" s="1"/>
  <c r="L320" i="33"/>
  <c r="L390" i="33" s="1"/>
  <c r="T33" i="1"/>
  <c r="T28" i="1"/>
  <c r="T26" i="1"/>
  <c r="T30" i="1"/>
  <c r="T32" i="1"/>
  <c r="T29" i="1"/>
  <c r="T31" i="1"/>
  <c r="T27" i="1"/>
  <c r="M781" i="33"/>
  <c r="M780" i="33"/>
  <c r="M784" i="33"/>
  <c r="M779" i="33"/>
  <c r="M783" i="33"/>
  <c r="M786" i="33"/>
  <c r="M785" i="33"/>
  <c r="M782" i="33"/>
  <c r="T1028" i="1"/>
  <c r="T1025" i="1"/>
  <c r="T1027" i="1"/>
  <c r="T1022" i="1"/>
  <c r="T1026" i="1"/>
  <c r="T1024" i="1"/>
  <c r="T1021" i="1"/>
  <c r="T1023" i="1"/>
  <c r="S704" i="1"/>
  <c r="S706" i="1"/>
  <c r="S708" i="1"/>
  <c r="S710" i="1"/>
  <c r="S707" i="1"/>
  <c r="S705" i="1"/>
  <c r="R709" i="1"/>
  <c r="S703" i="1"/>
  <c r="S709" i="1"/>
  <c r="R710" i="1"/>
  <c r="T1423" i="1"/>
  <c r="T1411" i="1"/>
  <c r="T1413" i="1"/>
  <c r="T1409" i="1"/>
  <c r="T1407" i="1"/>
  <c r="T1415" i="1"/>
  <c r="T1436" i="1"/>
  <c r="T1432" i="1"/>
  <c r="T1417" i="1"/>
  <c r="T1439" i="1"/>
  <c r="T1437" i="1"/>
  <c r="T1433" i="1"/>
  <c r="T1419" i="1"/>
  <c r="T1412" i="1"/>
  <c r="T1438" i="1"/>
  <c r="T1434" i="1"/>
  <c r="T1429" i="1"/>
  <c r="T1427" i="1"/>
  <c r="T1425" i="1"/>
  <c r="T1421" i="1"/>
  <c r="T1414" i="1"/>
  <c r="T1435" i="1"/>
  <c r="T1431" i="1"/>
  <c r="T1401" i="1"/>
  <c r="T1428" i="1"/>
  <c r="T1408" i="1"/>
  <c r="T1410" i="1"/>
  <c r="T1430" i="1"/>
  <c r="T1403" i="1"/>
  <c r="T1416" i="1"/>
  <c r="T1420" i="1"/>
  <c r="T1424" i="1"/>
  <c r="T1426" i="1"/>
  <c r="T1404" i="1"/>
  <c r="T1406" i="1"/>
  <c r="T1418" i="1"/>
  <c r="T1422" i="1"/>
  <c r="T1402" i="1"/>
  <c r="T1400" i="1"/>
  <c r="T1405" i="1"/>
  <c r="T1318" i="1"/>
  <c r="T1302" i="1"/>
  <c r="T1316" i="1"/>
  <c r="T1312" i="1"/>
  <c r="T1342" i="1"/>
  <c r="T1314" i="1"/>
  <c r="T1310" i="1"/>
  <c r="T1297" i="1"/>
  <c r="T1295" i="1"/>
  <c r="T1350" i="1"/>
  <c r="T1334" i="1"/>
  <c r="T1341" i="1"/>
  <c r="T1325" i="1"/>
  <c r="T1365" i="1"/>
  <c r="T1364" i="1"/>
  <c r="T1363" i="1"/>
  <c r="T1362" i="1"/>
  <c r="T1361" i="1"/>
  <c r="T1360" i="1"/>
  <c r="T1359" i="1"/>
  <c r="T1358" i="1"/>
  <c r="T1317" i="1"/>
  <c r="T1315" i="1"/>
  <c r="T1313" i="1"/>
  <c r="T1311" i="1"/>
  <c r="T1320" i="1"/>
  <c r="T1319" i="1"/>
  <c r="T1366" i="1"/>
  <c r="T1356" i="1"/>
  <c r="T1354" i="1"/>
  <c r="T1352" i="1"/>
  <c r="T1351" i="1"/>
  <c r="T1326" i="1"/>
  <c r="T1357" i="1"/>
  <c r="T1355" i="1"/>
  <c r="T1353" i="1"/>
  <c r="T1322" i="1"/>
  <c r="T1324" i="1"/>
  <c r="T1330" i="1"/>
  <c r="T1337" i="1"/>
  <c r="T1298" i="1"/>
  <c r="T1348" i="1"/>
  <c r="T1303" i="1"/>
  <c r="T1321" i="1"/>
  <c r="T1328" i="1"/>
  <c r="T1332" i="1"/>
  <c r="T1345" i="1"/>
  <c r="T1300" i="1"/>
  <c r="T1335" i="1"/>
  <c r="T1339" i="1"/>
  <c r="T1340" i="1"/>
  <c r="T1299" i="1"/>
  <c r="T1346" i="1"/>
  <c r="T1296" i="1"/>
  <c r="T1323" i="1"/>
  <c r="T1343" i="1"/>
  <c r="T1327" i="1"/>
  <c r="T1331" i="1"/>
  <c r="T1336" i="1"/>
  <c r="T1301" i="1"/>
  <c r="T1347" i="1"/>
  <c r="T1306" i="1"/>
  <c r="T1307" i="1"/>
  <c r="T1309" i="1"/>
  <c r="T1344" i="1"/>
  <c r="T1329" i="1"/>
  <c r="T1333" i="1"/>
  <c r="T1338" i="1"/>
  <c r="T1349" i="1"/>
  <c r="T1308" i="1"/>
  <c r="T1304" i="1"/>
  <c r="T1305" i="1"/>
  <c r="T1273" i="1"/>
  <c r="T1269" i="1"/>
  <c r="T1275" i="1"/>
  <c r="T1271" i="1"/>
  <c r="T1260" i="1"/>
  <c r="T1276" i="1"/>
  <c r="T1252" i="1"/>
  <c r="T1274" i="1"/>
  <c r="T1272" i="1"/>
  <c r="T1270" i="1"/>
  <c r="T1268" i="1"/>
  <c r="T1256" i="1"/>
  <c r="T1255" i="1"/>
  <c r="T1258" i="1"/>
  <c r="T1251" i="1"/>
  <c r="T1250" i="1"/>
  <c r="T1249" i="1"/>
  <c r="T1248" i="1"/>
  <c r="T1247" i="1"/>
  <c r="T1246" i="1"/>
  <c r="T1245" i="1"/>
  <c r="T1259" i="1"/>
  <c r="T1266" i="1"/>
  <c r="T1253" i="1"/>
  <c r="T1267" i="1"/>
  <c r="T1257" i="1"/>
  <c r="T1254" i="1"/>
  <c r="T1262" i="1"/>
  <c r="T1264" i="1"/>
  <c r="T1263" i="1"/>
  <c r="T1261" i="1"/>
  <c r="T1265" i="1"/>
  <c r="T1236" i="1"/>
  <c r="T1234" i="1"/>
  <c r="T1230" i="1"/>
  <c r="T1232" i="1"/>
  <c r="T1233" i="1"/>
  <c r="T1229" i="1"/>
  <c r="T1147" i="1"/>
  <c r="T1146" i="1"/>
  <c r="T1145" i="1"/>
  <c r="T1144" i="1"/>
  <c r="T1143" i="1"/>
  <c r="T1142" i="1"/>
  <c r="T1156" i="1"/>
  <c r="T1235" i="1"/>
  <c r="T1153" i="1"/>
  <c r="T1149" i="1"/>
  <c r="T1154" i="1"/>
  <c r="T1150" i="1"/>
  <c r="T1140" i="1"/>
  <c r="T1155" i="1"/>
  <c r="T1151" i="1"/>
  <c r="T1141" i="1"/>
  <c r="T1231" i="1"/>
  <c r="T1220" i="1"/>
  <c r="T1136" i="1"/>
  <c r="T1133" i="1"/>
  <c r="T1134" i="1"/>
  <c r="T1148" i="1"/>
  <c r="T1152" i="1"/>
  <c r="T1135" i="1"/>
  <c r="T1216" i="1"/>
  <c r="T1219" i="1"/>
  <c r="T1137" i="1"/>
  <c r="T1138" i="1"/>
  <c r="T1214" i="1"/>
  <c r="T1218" i="1"/>
  <c r="T1139" i="1"/>
  <c r="T1213" i="1"/>
  <c r="T1217" i="1"/>
  <c r="T1215" i="1"/>
  <c r="T4006" i="1"/>
  <c r="T4003" i="1"/>
  <c r="T4005" i="1"/>
  <c r="T4000" i="1"/>
  <c r="T3999" i="1"/>
  <c r="T4001" i="1"/>
  <c r="T4002" i="1"/>
  <c r="T4004" i="1"/>
  <c r="T3942" i="1"/>
  <c r="T3941" i="1"/>
  <c r="T3937" i="1"/>
  <c r="T3940" i="1"/>
  <c r="T3936" i="1"/>
  <c r="T3926" i="1"/>
  <c r="T3939" i="1"/>
  <c r="T3938" i="1"/>
  <c r="T3935" i="1"/>
  <c r="T3934" i="1"/>
  <c r="T3920" i="1"/>
  <c r="T3910" i="1"/>
  <c r="T3924" i="1"/>
  <c r="T3922" i="1"/>
  <c r="T3918" i="1"/>
  <c r="T3933" i="1"/>
  <c r="T3921" i="1"/>
  <c r="T3919" i="1"/>
  <c r="T3902" i="1"/>
  <c r="T3900" i="1"/>
  <c r="T3896" i="1"/>
  <c r="T3899" i="1"/>
  <c r="T3897" i="1"/>
  <c r="T3894" i="1"/>
  <c r="T3966" i="1"/>
  <c r="T3895" i="1"/>
  <c r="T3901" i="1"/>
  <c r="T3898" i="1"/>
  <c r="T3960" i="1"/>
  <c r="T3990" i="1"/>
  <c r="T3995" i="1"/>
  <c r="T3964" i="1"/>
  <c r="T3997" i="1"/>
  <c r="T3993" i="1"/>
  <c r="T3928" i="1"/>
  <c r="T3998" i="1"/>
  <c r="T3962" i="1"/>
  <c r="T3996" i="1"/>
  <c r="T3994" i="1"/>
  <c r="T3988" i="1"/>
  <c r="T3888" i="1"/>
  <c r="T3983" i="1"/>
  <c r="T3913" i="1"/>
  <c r="T3890" i="1"/>
  <c r="T3911" i="1"/>
  <c r="T3925" i="1"/>
  <c r="T3931" i="1"/>
  <c r="T3985" i="1"/>
  <c r="T3986" i="1"/>
  <c r="T3984" i="1"/>
  <c r="T3989" i="1"/>
  <c r="T3991" i="1"/>
  <c r="T3961" i="1"/>
  <c r="T3905" i="1"/>
  <c r="T3917" i="1"/>
  <c r="T3927" i="1"/>
  <c r="T3889" i="1"/>
  <c r="T3907" i="1"/>
  <c r="T3914" i="1"/>
  <c r="T3906" i="1"/>
  <c r="T3929" i="1"/>
  <c r="T3909" i="1"/>
  <c r="T3932" i="1"/>
  <c r="T3965" i="1"/>
  <c r="T3923" i="1"/>
  <c r="T3892" i="1"/>
  <c r="T3963" i="1"/>
  <c r="T3959" i="1"/>
  <c r="T3893" i="1"/>
  <c r="T3992" i="1"/>
  <c r="T3887" i="1"/>
  <c r="T3916" i="1"/>
  <c r="T3904" i="1"/>
  <c r="T3987" i="1"/>
  <c r="T3903" i="1"/>
  <c r="T3891" i="1"/>
  <c r="T3915" i="1"/>
  <c r="T3912" i="1"/>
  <c r="T3908" i="1"/>
  <c r="T3930" i="1"/>
  <c r="T2918" i="1"/>
  <c r="T2917" i="1"/>
  <c r="T2911" i="1"/>
  <c r="T2919" i="1"/>
  <c r="T2950" i="1"/>
  <c r="T2949" i="1"/>
  <c r="T2948" i="1"/>
  <c r="T2959" i="1"/>
  <c r="T2947" i="1"/>
  <c r="T2943" i="1"/>
  <c r="T2953" i="1"/>
  <c r="T2945" i="1"/>
  <c r="T2946" i="1"/>
  <c r="T2954" i="1"/>
  <c r="T2935" i="1"/>
  <c r="T2927" i="1"/>
  <c r="T2991" i="1"/>
  <c r="T2989" i="1"/>
  <c r="T2987" i="1"/>
  <c r="T2985" i="1"/>
  <c r="T2951" i="1"/>
  <c r="T2944" i="1"/>
  <c r="T2960" i="1"/>
  <c r="T2942" i="1"/>
  <c r="T2967" i="1"/>
  <c r="T2904" i="1"/>
  <c r="T2988" i="1"/>
  <c r="T2920" i="1"/>
  <c r="T2936" i="1"/>
  <c r="T2931" i="1"/>
  <c r="T2938" i="1"/>
  <c r="T2905" i="1"/>
  <c r="T2958" i="1"/>
  <c r="T2910" i="1"/>
  <c r="T2915" i="1"/>
  <c r="T2966" i="1"/>
  <c r="T2965" i="1"/>
  <c r="T2963" i="1"/>
  <c r="T2930" i="1"/>
  <c r="T2961" i="1"/>
  <c r="T2937" i="1"/>
  <c r="T2984" i="1"/>
  <c r="T2933" i="1"/>
  <c r="T2924" i="1"/>
  <c r="T2941" i="1"/>
  <c r="T2906" i="1"/>
  <c r="T2913" i="1"/>
  <c r="T2916" i="1"/>
  <c r="T2962" i="1"/>
  <c r="T2928" i="1"/>
  <c r="T2932" i="1"/>
  <c r="T2990" i="1"/>
  <c r="T2952" i="1"/>
  <c r="T2964" i="1"/>
  <c r="T2926" i="1"/>
  <c r="T2925" i="1"/>
  <c r="T2939" i="1"/>
  <c r="T2955" i="1"/>
  <c r="T2923" i="1"/>
  <c r="T2929" i="1"/>
  <c r="T2957" i="1"/>
  <c r="T2912" i="1"/>
  <c r="T2986" i="1"/>
  <c r="T2921" i="1"/>
  <c r="T2907" i="1"/>
  <c r="T2956" i="1"/>
  <c r="T2908" i="1"/>
  <c r="T2914" i="1"/>
  <c r="T2934" i="1"/>
  <c r="T2940" i="1"/>
  <c r="T2922" i="1"/>
  <c r="T2909" i="1"/>
  <c r="T950" i="1"/>
  <c r="T958" i="1" s="1"/>
  <c r="T947" i="1"/>
  <c r="T955" i="1" s="1"/>
  <c r="T948" i="1"/>
  <c r="T956" i="1" s="1"/>
  <c r="T946" i="1"/>
  <c r="T954" i="1" s="1"/>
  <c r="T952" i="1"/>
  <c r="T960" i="1" s="1"/>
  <c r="T953" i="1"/>
  <c r="T961" i="1" s="1"/>
  <c r="T949" i="1"/>
  <c r="T957" i="1" s="1"/>
  <c r="T951" i="1"/>
  <c r="T959" i="1" s="1"/>
  <c r="T1052" i="1"/>
  <c r="T1046" i="1"/>
  <c r="T1047" i="1"/>
  <c r="T1048" i="1"/>
  <c r="T1049" i="1"/>
  <c r="T1051" i="1"/>
  <c r="T1050" i="1"/>
  <c r="T1045" i="1"/>
  <c r="T930" i="1"/>
  <c r="T932" i="1"/>
  <c r="T934" i="1"/>
  <c r="T936" i="1"/>
  <c r="T929" i="1"/>
  <c r="T935" i="1"/>
  <c r="T931" i="1"/>
  <c r="T933" i="1"/>
  <c r="T2501" i="1"/>
  <c r="T2493" i="1"/>
  <c r="T2498" i="1"/>
  <c r="T2494" i="1"/>
  <c r="T2495" i="1"/>
  <c r="T2497" i="1"/>
  <c r="T2500" i="1"/>
  <c r="T2496" i="1"/>
  <c r="T2499" i="1"/>
  <c r="T2488" i="1"/>
  <c r="T2490" i="1"/>
  <c r="T2489" i="1"/>
  <c r="T2492" i="1"/>
  <c r="T2486" i="1"/>
  <c r="T2491" i="1"/>
  <c r="T2487" i="1"/>
  <c r="T1200" i="1"/>
  <c r="S38" i="1"/>
  <c r="T1674" i="1"/>
  <c r="T1638" i="1"/>
  <c r="T1223" i="1"/>
  <c r="S40" i="1"/>
  <c r="L330" i="33"/>
  <c r="L401" i="33" s="1"/>
  <c r="M562" i="33"/>
  <c r="M591" i="33"/>
  <c r="L334" i="33"/>
  <c r="L405" i="33" s="1"/>
  <c r="M596" i="33"/>
  <c r="M733" i="33"/>
  <c r="R153" i="1"/>
  <c r="R162" i="1" s="1"/>
  <c r="M558" i="33"/>
  <c r="S34" i="1"/>
  <c r="M594" i="33"/>
  <c r="S41" i="1"/>
  <c r="M587" i="33"/>
  <c r="T1172" i="1"/>
  <c r="T105" i="1"/>
  <c r="N595" i="33" s="1"/>
  <c r="T1189" i="1"/>
  <c r="R151" i="1"/>
  <c r="R160" i="1" s="1"/>
  <c r="T1447" i="1"/>
  <c r="T1442" i="1"/>
  <c r="T1446" i="1"/>
  <c r="T1440" i="1"/>
  <c r="T1441" i="1"/>
  <c r="T1445" i="1"/>
  <c r="T1443" i="1"/>
  <c r="T1444" i="1"/>
  <c r="T1370" i="1"/>
  <c r="Q160" i="1"/>
  <c r="L457" i="33"/>
  <c r="Q161" i="1"/>
  <c r="Q163" i="1"/>
  <c r="L456" i="33"/>
  <c r="R150" i="1"/>
  <c r="R159" i="1" s="1"/>
  <c r="R152" i="1"/>
  <c r="R161" i="1" s="1"/>
  <c r="R155" i="1"/>
  <c r="R164" i="1" s="1"/>
  <c r="R154" i="1"/>
  <c r="R163" i="1" s="1"/>
  <c r="R149" i="1"/>
  <c r="R158" i="1" s="1"/>
  <c r="M695" i="33"/>
  <c r="M694" i="33"/>
  <c r="M696" i="33"/>
  <c r="S154" i="1"/>
  <c r="M336" i="33" s="1"/>
  <c r="M407" i="33" s="1"/>
  <c r="M699" i="33"/>
  <c r="L453" i="33"/>
  <c r="L460" i="33"/>
  <c r="Q158" i="1"/>
  <c r="L454" i="33"/>
  <c r="L459" i="33"/>
  <c r="S153" i="1"/>
  <c r="M335" i="33" s="1"/>
  <c r="M406" i="33" s="1"/>
  <c r="S152" i="1"/>
  <c r="M334" i="33" s="1"/>
  <c r="M405" i="33" s="1"/>
  <c r="S155" i="1"/>
  <c r="M337" i="33" s="1"/>
  <c r="M408" i="33" s="1"/>
  <c r="M698" i="33"/>
  <c r="S37" i="1"/>
  <c r="M692" i="33"/>
  <c r="S36" i="1"/>
  <c r="M697" i="33"/>
  <c r="R148" i="1"/>
  <c r="R157" i="1" s="1"/>
  <c r="S35" i="1"/>
  <c r="T1475" i="1"/>
  <c r="T58" i="1"/>
  <c r="T1624" i="1"/>
  <c r="T992" i="1"/>
  <c r="L455" i="33"/>
  <c r="Q164" i="1"/>
  <c r="T660" i="1"/>
  <c r="Q159" i="1"/>
  <c r="T4408" i="1"/>
  <c r="T1500" i="1"/>
  <c r="T4487" i="1"/>
  <c r="T654" i="1"/>
  <c r="T182" i="1"/>
  <c r="T1725" i="1"/>
  <c r="T67" i="1"/>
  <c r="T76" i="1"/>
  <c r="N557" i="33" s="1"/>
  <c r="T1161" i="1"/>
  <c r="T1228" i="1"/>
  <c r="T4405" i="1"/>
  <c r="T1199" i="1"/>
  <c r="T1565" i="1"/>
  <c r="T1171" i="1"/>
  <c r="T1030" i="1"/>
  <c r="T10" i="1"/>
  <c r="T1503" i="1"/>
  <c r="T96" i="1"/>
  <c r="T1244" i="1"/>
  <c r="T1518" i="1"/>
  <c r="T1689" i="1"/>
  <c r="T4407" i="1"/>
  <c r="T88" i="1"/>
  <c r="N569" i="33" s="1"/>
  <c r="T1672" i="1"/>
  <c r="T66" i="1"/>
  <c r="T130" i="1"/>
  <c r="T4409" i="1"/>
  <c r="T989" i="1"/>
  <c r="T1179" i="1"/>
  <c r="T693" i="1"/>
  <c r="T1579" i="1"/>
  <c r="T1620" i="1"/>
  <c r="T1477" i="1"/>
  <c r="T1176" i="1"/>
  <c r="T656" i="1"/>
  <c r="T65" i="1"/>
  <c r="T87" i="1"/>
  <c r="N568" i="33" s="1"/>
  <c r="T137" i="1"/>
  <c r="T1033" i="1"/>
  <c r="T21" i="1"/>
  <c r="T659" i="1"/>
  <c r="T1243" i="1"/>
  <c r="T1693" i="1"/>
  <c r="T116" i="1"/>
  <c r="T1632" i="1"/>
  <c r="T8" i="1"/>
  <c r="T1678" i="1"/>
  <c r="T1202" i="1"/>
  <c r="T991" i="1"/>
  <c r="T1640" i="1"/>
  <c r="T64" i="1"/>
  <c r="T1204" i="1"/>
  <c r="T1167" i="1"/>
  <c r="T1480" i="1"/>
  <c r="T1619" i="1"/>
  <c r="T1380" i="1"/>
  <c r="T1376" i="1"/>
  <c r="T1372" i="1"/>
  <c r="T1368" i="1"/>
  <c r="T690" i="1"/>
  <c r="T700" i="1"/>
  <c r="T1722" i="1"/>
  <c r="T48" i="1"/>
  <c r="T15" i="1"/>
  <c r="T688" i="1"/>
  <c r="T91" i="1"/>
  <c r="T181" i="1"/>
  <c r="T134" i="1"/>
  <c r="T178" i="1"/>
  <c r="T23" i="1"/>
  <c r="T77" i="1"/>
  <c r="N558" i="33" s="1"/>
  <c r="T104" i="1"/>
  <c r="N594" i="33" s="1"/>
  <c r="T265" i="1"/>
  <c r="T655" i="1"/>
  <c r="T1159" i="1"/>
  <c r="T1644" i="1"/>
  <c r="T1580" i="1"/>
  <c r="T1527" i="1"/>
  <c r="T1682" i="1"/>
  <c r="T1242" i="1"/>
  <c r="T2830" i="1"/>
  <c r="T1631" i="1"/>
  <c r="T4402" i="1"/>
  <c r="T4481" i="1"/>
  <c r="T1642" i="1"/>
  <c r="T1056" i="1"/>
  <c r="T695" i="1"/>
  <c r="T51" i="1"/>
  <c r="T147" i="1"/>
  <c r="T1192" i="1"/>
  <c r="T1523" i="1"/>
  <c r="T648" i="1"/>
  <c r="T652" i="1"/>
  <c r="T1625" i="1"/>
  <c r="T20" i="1"/>
  <c r="T55" i="1"/>
  <c r="T49" i="1"/>
  <c r="T651" i="1"/>
  <c r="T653" i="1"/>
  <c r="T1193" i="1"/>
  <c r="T1524" i="1"/>
  <c r="T1180" i="1"/>
  <c r="T1183" i="1"/>
  <c r="T1635" i="1"/>
  <c r="T3702" i="1"/>
  <c r="T3697" i="1"/>
  <c r="T4404" i="1"/>
  <c r="T1677" i="1"/>
  <c r="T1054" i="1"/>
  <c r="T56" i="1"/>
  <c r="T122" i="1"/>
  <c r="T1676" i="1"/>
  <c r="T93" i="1"/>
  <c r="T2828" i="1"/>
  <c r="T1488" i="1"/>
  <c r="T1529" i="1"/>
  <c r="T1634" i="1"/>
  <c r="T1507" i="1"/>
  <c r="T118" i="1"/>
  <c r="T1513" i="1"/>
  <c r="T1569" i="1"/>
  <c r="T1197" i="1"/>
  <c r="T1177" i="1"/>
  <c r="T2831" i="1"/>
  <c r="T1530" i="1"/>
  <c r="T175" i="1"/>
  <c r="T180" i="1"/>
  <c r="T1224" i="1"/>
  <c r="T90" i="1"/>
  <c r="N571" i="33" s="1"/>
  <c r="T124" i="1"/>
  <c r="T1201" i="1"/>
  <c r="T12" i="1"/>
  <c r="T3696" i="1"/>
  <c r="T650" i="1"/>
  <c r="T53" i="1"/>
  <c r="T1719" i="1"/>
  <c r="N734" i="33" s="1"/>
  <c r="T1614" i="1"/>
  <c r="T4484" i="1"/>
  <c r="T1511" i="1"/>
  <c r="T1617" i="1"/>
  <c r="T133" i="1"/>
  <c r="T1630" i="1"/>
  <c r="T1222" i="1"/>
  <c r="T1498" i="1"/>
  <c r="T132" i="1"/>
  <c r="T176" i="1"/>
  <c r="T1053" i="1"/>
  <c r="T1639" i="1"/>
  <c r="T1382" i="1"/>
  <c r="T1379" i="1"/>
  <c r="T1369" i="1"/>
  <c r="T698" i="1"/>
  <c r="T24" i="1"/>
  <c r="T25" i="1"/>
  <c r="T691" i="1"/>
  <c r="T78" i="1"/>
  <c r="N559" i="33" s="1"/>
  <c r="T111" i="1"/>
  <c r="T89" i="1"/>
  <c r="N570" i="33" s="1"/>
  <c r="T22" i="1"/>
  <c r="T75" i="1"/>
  <c r="T141" i="1"/>
  <c r="T140" i="1"/>
  <c r="T658" i="1"/>
  <c r="T1163" i="1"/>
  <c r="T1493" i="1"/>
  <c r="T1575" i="1"/>
  <c r="T1679" i="1"/>
  <c r="T1519" i="1"/>
  <c r="T1633" i="1"/>
  <c r="T1629" i="1"/>
  <c r="T4494" i="1"/>
  <c r="T4492" i="1"/>
  <c r="T2827" i="1"/>
  <c r="T1226" i="1"/>
  <c r="T79" i="1"/>
  <c r="T85" i="1"/>
  <c r="N566" i="33" s="1"/>
  <c r="T18" i="1"/>
  <c r="T1164" i="1"/>
  <c r="T1487" i="1"/>
  <c r="T1628" i="1"/>
  <c r="T644" i="1"/>
  <c r="T1492" i="1"/>
  <c r="T1377" i="1"/>
  <c r="T1378" i="1"/>
  <c r="T687" i="1"/>
  <c r="T1723" i="1"/>
  <c r="T1728" i="1"/>
  <c r="T19" i="1"/>
  <c r="T138" i="1"/>
  <c r="T108" i="1"/>
  <c r="T696" i="1"/>
  <c r="T268" i="1"/>
  <c r="T263" i="1"/>
  <c r="T115" i="1"/>
  <c r="T1195" i="1"/>
  <c r="T1483" i="1"/>
  <c r="T646" i="1"/>
  <c r="T4496" i="1"/>
  <c r="T3700" i="1"/>
  <c r="T125" i="1"/>
  <c r="T1729" i="1"/>
  <c r="T267" i="1"/>
  <c r="T261" i="1"/>
  <c r="T663" i="1"/>
  <c r="T1494" i="1"/>
  <c r="T1574" i="1"/>
  <c r="T1238" i="1"/>
  <c r="T1716" i="1"/>
  <c r="N731" i="33" s="1"/>
  <c r="T114" i="1"/>
  <c r="T68" i="1"/>
  <c r="T1720" i="1"/>
  <c r="T1158" i="1"/>
  <c r="T1495" i="1"/>
  <c r="T1486" i="1"/>
  <c r="T1516" i="1"/>
  <c r="T1715" i="1"/>
  <c r="N730" i="33" s="1"/>
  <c r="T101" i="1"/>
  <c r="N591" i="33" s="1"/>
  <c r="T995" i="1"/>
  <c r="T1502" i="1"/>
  <c r="T1512" i="1"/>
  <c r="T1509" i="1"/>
  <c r="T1035" i="1"/>
  <c r="T1491" i="1"/>
  <c r="T144" i="1"/>
  <c r="T1058" i="1"/>
  <c r="T1566" i="1"/>
  <c r="T95" i="1"/>
  <c r="N585" i="33" s="1"/>
  <c r="T1225" i="1"/>
  <c r="T4489" i="1"/>
  <c r="T11" i="1"/>
  <c r="T4495" i="1"/>
  <c r="T3701" i="1"/>
  <c r="T1621" i="1"/>
  <c r="T1241" i="1"/>
  <c r="T100" i="1"/>
  <c r="N590" i="33" s="1"/>
  <c r="T117" i="1"/>
  <c r="T1683" i="1"/>
  <c r="T92" i="1"/>
  <c r="N582" i="33" s="1"/>
  <c r="T1695" i="1"/>
  <c r="T657" i="1"/>
  <c r="T44" i="1"/>
  <c r="T1029" i="1"/>
  <c r="T1168" i="1"/>
  <c r="T1032" i="1"/>
  <c r="T97" i="1"/>
  <c r="N587" i="33" s="1"/>
  <c r="T1059" i="1"/>
  <c r="T13" i="1"/>
  <c r="T1198" i="1"/>
  <c r="T4493" i="1"/>
  <c r="T1688" i="1"/>
  <c r="T990" i="1"/>
  <c r="T1508" i="1"/>
  <c r="T3699" i="1"/>
  <c r="T1724" i="1"/>
  <c r="T1381" i="1"/>
  <c r="T1373" i="1"/>
  <c r="T52" i="1"/>
  <c r="T57" i="1"/>
  <c r="T82" i="1"/>
  <c r="N563" i="33" s="1"/>
  <c r="T109" i="1"/>
  <c r="T179" i="1"/>
  <c r="T1636" i="1"/>
  <c r="T1191" i="1"/>
  <c r="T1036" i="1"/>
  <c r="T1515" i="1"/>
  <c r="T69" i="1"/>
  <c r="T1157" i="1"/>
  <c r="T1623" i="1"/>
  <c r="T1520" i="1"/>
  <c r="T119" i="1"/>
  <c r="T1196" i="1"/>
  <c r="T1490" i="1"/>
  <c r="T1578" i="1"/>
  <c r="T1684" i="1"/>
  <c r="T2826" i="1"/>
  <c r="T98" i="1"/>
  <c r="T1571" i="1"/>
  <c r="T1615" i="1"/>
  <c r="T63" i="1"/>
  <c r="T1643" i="1"/>
  <c r="T4490" i="1"/>
  <c r="T1517" i="1"/>
  <c r="T1227" i="1"/>
  <c r="T1681" i="1"/>
  <c r="T84" i="1"/>
  <c r="T1713" i="1"/>
  <c r="N728" i="33" s="1"/>
  <c r="T1694" i="1"/>
  <c r="T994" i="1"/>
  <c r="T4483" i="1"/>
  <c r="T1221" i="1"/>
  <c r="T1501" i="1"/>
  <c r="T1184" i="1"/>
  <c r="T81" i="1"/>
  <c r="N562" i="33" s="1"/>
  <c r="T135" i="1"/>
  <c r="T4485" i="1"/>
  <c r="T1690" i="1"/>
  <c r="T1691" i="1"/>
  <c r="T145" i="1"/>
  <c r="T120" i="1"/>
  <c r="T1680" i="1"/>
  <c r="T1375" i="1"/>
  <c r="T123" i="1"/>
  <c r="T1726" i="1"/>
  <c r="T74" i="1"/>
  <c r="T266" i="1"/>
  <c r="T697" i="1"/>
  <c r="T146" i="1"/>
  <c r="T996" i="1"/>
  <c r="T645" i="1"/>
  <c r="T1240" i="1"/>
  <c r="T1577" i="1"/>
  <c r="T1714" i="1"/>
  <c r="N729" i="33" s="1"/>
  <c r="T1675" i="1"/>
  <c r="T694" i="1"/>
  <c r="T113" i="1"/>
  <c r="T1162" i="1"/>
  <c r="T1482" i="1"/>
  <c r="T1718" i="1"/>
  <c r="N733" i="33" s="1"/>
  <c r="T699" i="1"/>
  <c r="T1727" i="1"/>
  <c r="T50" i="1"/>
  <c r="T262" i="1"/>
  <c r="T665" i="1"/>
  <c r="T1185" i="1"/>
  <c r="T1687" i="1"/>
  <c r="T1484" i="1"/>
  <c r="T1481" i="1"/>
  <c r="T1616" i="1"/>
  <c r="T1685" i="1"/>
  <c r="T1034" i="1"/>
  <c r="T1510" i="1"/>
  <c r="T1622" i="1"/>
  <c r="T1504" i="1"/>
  <c r="T1055" i="1"/>
  <c r="T664" i="1"/>
  <c r="T1568" i="1"/>
  <c r="T4482" i="1"/>
  <c r="T4488" i="1"/>
  <c r="T1692" i="1"/>
  <c r="T177" i="1"/>
  <c r="T701" i="1"/>
  <c r="T1057" i="1"/>
  <c r="T1570" i="1"/>
  <c r="T1686" i="1"/>
  <c r="T1194" i="1"/>
  <c r="T1175" i="1"/>
  <c r="T60" i="1"/>
  <c r="T1166" i="1"/>
  <c r="T1476" i="1"/>
  <c r="T666" i="1"/>
  <c r="T1618" i="1"/>
  <c r="T1237" i="1"/>
  <c r="T136" i="1"/>
  <c r="T143" i="1"/>
  <c r="T1170" i="1"/>
  <c r="T1626" i="1"/>
  <c r="T1374" i="1"/>
  <c r="T1371" i="1"/>
  <c r="T99" i="1"/>
  <c r="N589" i="33" s="1"/>
  <c r="T106" i="1"/>
  <c r="N596" i="33" s="1"/>
  <c r="T121" i="1"/>
  <c r="T139" i="1"/>
  <c r="T72" i="1"/>
  <c r="T70" i="1"/>
  <c r="T661" i="1"/>
  <c r="T1497" i="1"/>
  <c r="T1528" i="1"/>
  <c r="T1182" i="1"/>
  <c r="T1576" i="1"/>
  <c r="T3695" i="1"/>
  <c r="T4486" i="1"/>
  <c r="T1169" i="1"/>
  <c r="T45" i="1"/>
  <c r="T1506" i="1"/>
  <c r="T1485" i="1"/>
  <c r="T689" i="1"/>
  <c r="U4" i="1"/>
  <c r="T102" i="1"/>
  <c r="N592" i="33" s="1"/>
  <c r="T1188" i="1"/>
  <c r="T1525" i="1"/>
  <c r="T1489" i="1"/>
  <c r="T2829" i="1"/>
  <c r="T1173" i="1"/>
  <c r="T662" i="1"/>
  <c r="T129" i="1"/>
  <c r="T1174" i="1"/>
  <c r="T1160" i="1"/>
  <c r="M693" i="33"/>
  <c r="T1496" i="1"/>
  <c r="T1641" i="1"/>
  <c r="T54" i="1"/>
  <c r="T126" i="1"/>
  <c r="T1187" i="1"/>
  <c r="T94" i="1"/>
  <c r="N584" i="33" s="1"/>
  <c r="T1165" i="1"/>
  <c r="T1190" i="1"/>
  <c r="T993" i="1"/>
  <c r="T14" i="1"/>
  <c r="T1613" i="1"/>
  <c r="T1567" i="1"/>
  <c r="T1673" i="1"/>
  <c r="T1186" i="1"/>
  <c r="T649" i="1"/>
  <c r="T1514" i="1"/>
  <c r="T110" i="1"/>
  <c r="T4491" i="1"/>
  <c r="T264" i="1"/>
  <c r="T142" i="1"/>
  <c r="T692" i="1"/>
  <c r="T1367" i="1"/>
  <c r="T112" i="1"/>
  <c r="T1573" i="1"/>
  <c r="T86" i="1"/>
  <c r="N567" i="33" s="1"/>
  <c r="T73" i="1"/>
  <c r="T1499" i="1"/>
  <c r="T1526" i="1"/>
  <c r="T1178" i="1"/>
  <c r="T61" i="1"/>
  <c r="T59" i="1"/>
  <c r="T1522" i="1"/>
  <c r="T3698" i="1"/>
  <c r="T1505" i="1"/>
  <c r="T1637" i="1"/>
  <c r="T103" i="1"/>
  <c r="N593" i="33" s="1"/>
  <c r="T2825" i="1"/>
  <c r="T4406" i="1"/>
  <c r="T1521" i="1"/>
  <c r="T83" i="1"/>
  <c r="N564" i="33" s="1"/>
  <c r="T1060" i="1"/>
  <c r="T4403" i="1"/>
  <c r="T1239" i="1"/>
  <c r="T80" i="1"/>
  <c r="T702" i="1"/>
  <c r="T47" i="1"/>
  <c r="T1572" i="1"/>
  <c r="T1478" i="1"/>
  <c r="T62" i="1"/>
  <c r="T1479" i="1"/>
  <c r="T71" i="1"/>
  <c r="T667" i="1"/>
  <c r="T46" i="1"/>
  <c r="T9" i="1"/>
  <c r="T128" i="1"/>
  <c r="T1203" i="1"/>
  <c r="T127" i="1"/>
  <c r="T1717" i="1"/>
  <c r="N732" i="33" s="1"/>
  <c r="T1627" i="1"/>
  <c r="T107" i="1"/>
  <c r="N597" i="33" s="1"/>
  <c r="T647" i="1"/>
  <c r="T2824" i="1"/>
  <c r="T1181" i="1"/>
  <c r="T131" i="1"/>
  <c r="T1031" i="1"/>
  <c r="M559" i="33"/>
  <c r="S150" i="1"/>
  <c r="L335" i="33"/>
  <c r="L406" i="33" s="1"/>
  <c r="Q162" i="1"/>
  <c r="L458" i="33"/>
  <c r="S148" i="1"/>
  <c r="M330" i="33" s="1"/>
  <c r="M401" i="33" s="1"/>
  <c r="Q157" i="1"/>
  <c r="S149" i="1"/>
  <c r="M593" i="33"/>
  <c r="S151" i="1"/>
  <c r="M333" i="33" s="1"/>
  <c r="M404" i="33" s="1"/>
  <c r="S39" i="1"/>
  <c r="M318" i="33" s="1"/>
  <c r="U4542" i="1" l="1"/>
  <c r="U4543" i="1"/>
  <c r="U4540" i="1"/>
  <c r="U4555" i="1"/>
  <c r="U4544" i="1"/>
  <c r="U4548" i="1"/>
  <c r="U4550" i="1"/>
  <c r="U4551" i="1"/>
  <c r="U4553" i="1"/>
  <c r="U4554" i="1"/>
  <c r="U4547" i="1"/>
  <c r="U4541" i="1"/>
  <c r="U4546" i="1"/>
  <c r="U4549" i="1"/>
  <c r="U4552" i="1"/>
  <c r="U4545" i="1"/>
  <c r="M314" i="33"/>
  <c r="M384" i="33" s="1"/>
  <c r="M320" i="33"/>
  <c r="M390" i="33" s="1"/>
  <c r="M313" i="33"/>
  <c r="M383" i="33" s="1"/>
  <c r="M316" i="33"/>
  <c r="M386" i="33" s="1"/>
  <c r="M319" i="33"/>
  <c r="M389" i="33" s="1"/>
  <c r="M317" i="33"/>
  <c r="M387" i="33" s="1"/>
  <c r="M315" i="33"/>
  <c r="M385" i="33" s="1"/>
  <c r="N786" i="33"/>
  <c r="U29" i="1"/>
  <c r="U27" i="1"/>
  <c r="U31" i="1"/>
  <c r="U33" i="1"/>
  <c r="U28" i="1"/>
  <c r="U30" i="1"/>
  <c r="U26" i="1"/>
  <c r="U32" i="1"/>
  <c r="N783" i="33"/>
  <c r="N784" i="33"/>
  <c r="N779" i="33"/>
  <c r="N780" i="33"/>
  <c r="N782" i="33"/>
  <c r="N781" i="33"/>
  <c r="N785" i="33"/>
  <c r="U1028" i="1"/>
  <c r="U1024" i="1"/>
  <c r="U1027" i="1"/>
  <c r="U1026" i="1"/>
  <c r="U1021" i="1"/>
  <c r="U1025" i="1"/>
  <c r="U1022" i="1"/>
  <c r="U1023" i="1"/>
  <c r="T710" i="1"/>
  <c r="T706" i="1"/>
  <c r="T707" i="1"/>
  <c r="T708" i="1"/>
  <c r="T705" i="1"/>
  <c r="T704" i="1"/>
  <c r="T709" i="1"/>
  <c r="T703" i="1"/>
  <c r="U1412" i="1"/>
  <c r="U1407" i="1"/>
  <c r="U1413" i="1"/>
  <c r="U1421" i="1"/>
  <c r="U1419" i="1"/>
  <c r="U1417" i="1"/>
  <c r="U1415" i="1"/>
  <c r="U1404" i="1"/>
  <c r="U1439" i="1"/>
  <c r="U1437" i="1"/>
  <c r="U1433" i="1"/>
  <c r="U1423" i="1"/>
  <c r="U1406" i="1"/>
  <c r="U1438" i="1"/>
  <c r="U1434" i="1"/>
  <c r="U1414" i="1"/>
  <c r="U1411" i="1"/>
  <c r="U1400" i="1"/>
  <c r="U1435" i="1"/>
  <c r="U1431" i="1"/>
  <c r="U1402" i="1"/>
  <c r="U1436" i="1"/>
  <c r="U1432" i="1"/>
  <c r="U1428" i="1"/>
  <c r="U1430" i="1"/>
  <c r="U1401" i="1"/>
  <c r="U1427" i="1"/>
  <c r="U1408" i="1"/>
  <c r="U1409" i="1"/>
  <c r="U1424" i="1"/>
  <c r="U1426" i="1"/>
  <c r="U1410" i="1"/>
  <c r="U1418" i="1"/>
  <c r="U1422" i="1"/>
  <c r="U1429" i="1"/>
  <c r="U1405" i="1"/>
  <c r="U1416" i="1"/>
  <c r="U1425" i="1"/>
  <c r="U1420" i="1"/>
  <c r="U1403" i="1"/>
  <c r="U1310" i="1"/>
  <c r="U1309" i="1"/>
  <c r="U1308" i="1"/>
  <c r="U1306" i="1"/>
  <c r="U1304" i="1"/>
  <c r="U1350" i="1"/>
  <c r="U1307" i="1"/>
  <c r="U1305" i="1"/>
  <c r="U1302" i="1"/>
  <c r="U1303" i="1"/>
  <c r="U1348" i="1"/>
  <c r="U1342" i="1"/>
  <c r="U1318" i="1"/>
  <c r="U1346" i="1"/>
  <c r="U1340" i="1"/>
  <c r="U1338" i="1"/>
  <c r="U1334" i="1"/>
  <c r="U1326" i="1"/>
  <c r="U1297" i="1"/>
  <c r="U1347" i="1"/>
  <c r="U1337" i="1"/>
  <c r="U1296" i="1"/>
  <c r="U1341" i="1"/>
  <c r="U1336" i="1"/>
  <c r="U1366" i="1"/>
  <c r="U1295" i="1"/>
  <c r="U1349" i="1"/>
  <c r="U1345" i="1"/>
  <c r="U1339" i="1"/>
  <c r="U1335" i="1"/>
  <c r="U1365" i="1"/>
  <c r="U1361" i="1"/>
  <c r="U1364" i="1"/>
  <c r="U1360" i="1"/>
  <c r="U1363" i="1"/>
  <c r="U1359" i="1"/>
  <c r="U1325" i="1"/>
  <c r="U1362" i="1"/>
  <c r="U1358" i="1"/>
  <c r="U1324" i="1"/>
  <c r="U1351" i="1"/>
  <c r="U1355" i="1"/>
  <c r="U1320" i="1"/>
  <c r="U1330" i="1"/>
  <c r="U1343" i="1"/>
  <c r="U1301" i="1"/>
  <c r="U1313" i="1"/>
  <c r="U1317" i="1"/>
  <c r="U1354" i="1"/>
  <c r="U1321" i="1"/>
  <c r="U1319" i="1"/>
  <c r="U1329" i="1"/>
  <c r="U1333" i="1"/>
  <c r="U1353" i="1"/>
  <c r="U1357" i="1"/>
  <c r="U1323" i="1"/>
  <c r="U1328" i="1"/>
  <c r="U1332" i="1"/>
  <c r="U1311" i="1"/>
  <c r="U1315" i="1"/>
  <c r="U1322" i="1"/>
  <c r="U1352" i="1"/>
  <c r="U1356" i="1"/>
  <c r="U1327" i="1"/>
  <c r="U1331" i="1"/>
  <c r="U1300" i="1"/>
  <c r="U1299" i="1"/>
  <c r="U1314" i="1"/>
  <c r="U1344" i="1"/>
  <c r="U1298" i="1"/>
  <c r="U1312" i="1"/>
  <c r="U1316" i="1"/>
  <c r="U1276" i="1"/>
  <c r="U1274" i="1"/>
  <c r="U1270" i="1"/>
  <c r="U1272" i="1"/>
  <c r="U1268" i="1"/>
  <c r="U1275" i="1"/>
  <c r="U1273" i="1"/>
  <c r="U1271" i="1"/>
  <c r="U1269" i="1"/>
  <c r="U1261" i="1"/>
  <c r="U1260" i="1"/>
  <c r="U1254" i="1"/>
  <c r="U1253" i="1"/>
  <c r="U1252" i="1"/>
  <c r="U1259" i="1"/>
  <c r="U1248" i="1"/>
  <c r="U1265" i="1"/>
  <c r="U1247" i="1"/>
  <c r="U1251" i="1"/>
  <c r="U1257" i="1"/>
  <c r="U1264" i="1"/>
  <c r="U1255" i="1"/>
  <c r="U1267" i="1"/>
  <c r="U1262" i="1"/>
  <c r="U1246" i="1"/>
  <c r="U1250" i="1"/>
  <c r="U1258" i="1"/>
  <c r="U1245" i="1"/>
  <c r="U1249" i="1"/>
  <c r="U1256" i="1"/>
  <c r="U1266" i="1"/>
  <c r="U1263" i="1"/>
  <c r="U1220" i="1"/>
  <c r="U1236" i="1"/>
  <c r="U1219" i="1"/>
  <c r="U1218" i="1"/>
  <c r="U1217" i="1"/>
  <c r="U1216" i="1"/>
  <c r="U1215" i="1"/>
  <c r="U1148" i="1"/>
  <c r="U1213" i="1"/>
  <c r="U1147" i="1"/>
  <c r="U1146" i="1"/>
  <c r="U1156" i="1"/>
  <c r="U1143" i="1"/>
  <c r="U1140" i="1"/>
  <c r="U1142" i="1"/>
  <c r="U1141" i="1"/>
  <c r="U1145" i="1"/>
  <c r="U1144" i="1"/>
  <c r="U1214" i="1"/>
  <c r="U1134" i="1"/>
  <c r="U1139" i="1"/>
  <c r="U1135" i="1"/>
  <c r="U1136" i="1"/>
  <c r="U1149" i="1"/>
  <c r="U1150" i="1"/>
  <c r="U1151" i="1"/>
  <c r="U1152" i="1"/>
  <c r="U1153" i="1"/>
  <c r="U1154" i="1"/>
  <c r="U1155" i="1"/>
  <c r="U1229" i="1"/>
  <c r="U1230" i="1"/>
  <c r="U1231" i="1"/>
  <c r="U1232" i="1"/>
  <c r="U1233" i="1"/>
  <c r="U1234" i="1"/>
  <c r="U1235" i="1"/>
  <c r="U1138" i="1"/>
  <c r="U1133" i="1"/>
  <c r="U1137" i="1"/>
  <c r="U4006" i="1"/>
  <c r="U4000" i="1"/>
  <c r="U3999" i="1"/>
  <c r="U4005" i="1"/>
  <c r="U4001" i="1"/>
  <c r="U4003" i="1"/>
  <c r="U4002" i="1"/>
  <c r="U4004" i="1"/>
  <c r="U3942" i="1"/>
  <c r="U3940" i="1"/>
  <c r="U3936" i="1"/>
  <c r="U3939" i="1"/>
  <c r="U3935" i="1"/>
  <c r="U3938" i="1"/>
  <c r="U3934" i="1"/>
  <c r="U3910" i="1"/>
  <c r="U3926" i="1"/>
  <c r="U3919" i="1"/>
  <c r="U3921" i="1"/>
  <c r="U3906" i="1"/>
  <c r="U3904" i="1"/>
  <c r="U3901" i="1"/>
  <c r="U3897" i="1"/>
  <c r="U3941" i="1"/>
  <c r="U3937" i="1"/>
  <c r="U3902" i="1"/>
  <c r="U3899" i="1"/>
  <c r="U3896" i="1"/>
  <c r="U3894" i="1"/>
  <c r="U3925" i="1"/>
  <c r="U3922" i="1"/>
  <c r="U3918" i="1"/>
  <c r="U3909" i="1"/>
  <c r="U3908" i="1"/>
  <c r="U3898" i="1"/>
  <c r="U3891" i="1"/>
  <c r="U3900" i="1"/>
  <c r="U3893" i="1"/>
  <c r="U3990" i="1"/>
  <c r="U3887" i="1"/>
  <c r="U3966" i="1"/>
  <c r="U3998" i="1"/>
  <c r="U3996" i="1"/>
  <c r="U3895" i="1"/>
  <c r="U3889" i="1"/>
  <c r="U3994" i="1"/>
  <c r="U3920" i="1"/>
  <c r="U3961" i="1"/>
  <c r="U3991" i="1"/>
  <c r="U3965" i="1"/>
  <c r="U3997" i="1"/>
  <c r="U3995" i="1"/>
  <c r="U3993" i="1"/>
  <c r="U3992" i="1"/>
  <c r="U3984" i="1"/>
  <c r="U3989" i="1"/>
  <c r="U3888" i="1"/>
  <c r="U3923" i="1"/>
  <c r="U3917" i="1"/>
  <c r="U3927" i="1"/>
  <c r="U3890" i="1"/>
  <c r="U3912" i="1"/>
  <c r="U3916" i="1"/>
  <c r="U3987" i="1"/>
  <c r="U3963" i="1"/>
  <c r="U3985" i="1"/>
  <c r="U3986" i="1"/>
  <c r="U3983" i="1"/>
  <c r="U3964" i="1"/>
  <c r="U3907" i="1"/>
  <c r="U3928" i="1"/>
  <c r="U3931" i="1"/>
  <c r="U3930" i="1"/>
  <c r="U3933" i="1"/>
  <c r="U3959" i="1"/>
  <c r="U3988" i="1"/>
  <c r="U3913" i="1"/>
  <c r="U3892" i="1"/>
  <c r="U3903" i="1"/>
  <c r="U3915" i="1"/>
  <c r="U3929" i="1"/>
  <c r="U3924" i="1"/>
  <c r="U3911" i="1"/>
  <c r="U3962" i="1"/>
  <c r="U3914" i="1"/>
  <c r="U3960" i="1"/>
  <c r="U3905" i="1"/>
  <c r="U3932" i="1"/>
  <c r="U2919" i="1"/>
  <c r="U2917" i="1"/>
  <c r="U2915" i="1"/>
  <c r="U2911" i="1"/>
  <c r="U2959" i="1"/>
  <c r="U2913" i="1"/>
  <c r="U2951" i="1"/>
  <c r="U2916" i="1"/>
  <c r="U2914" i="1"/>
  <c r="U2912" i="1"/>
  <c r="U2935" i="1"/>
  <c r="U2944" i="1"/>
  <c r="U2958" i="1"/>
  <c r="U2957" i="1"/>
  <c r="U2949" i="1"/>
  <c r="U2918" i="1"/>
  <c r="U2946" i="1"/>
  <c r="U2943" i="1"/>
  <c r="U2927" i="1"/>
  <c r="U2948" i="1"/>
  <c r="U2947" i="1"/>
  <c r="U2955" i="1"/>
  <c r="U2967" i="1"/>
  <c r="U2950" i="1"/>
  <c r="U2945" i="1"/>
  <c r="U2991" i="1"/>
  <c r="U2924" i="1"/>
  <c r="U2920" i="1"/>
  <c r="U2923" i="1"/>
  <c r="U2990" i="1"/>
  <c r="U2988" i="1"/>
  <c r="U2986" i="1"/>
  <c r="U2984" i="1"/>
  <c r="U2956" i="1"/>
  <c r="U2926" i="1"/>
  <c r="U2922" i="1"/>
  <c r="U2987" i="1"/>
  <c r="U2989" i="1"/>
  <c r="U2925" i="1"/>
  <c r="U2921" i="1"/>
  <c r="U2985" i="1"/>
  <c r="U2960" i="1"/>
  <c r="U2965" i="1"/>
  <c r="U2961" i="1"/>
  <c r="U2940" i="1"/>
  <c r="U2928" i="1"/>
  <c r="U2932" i="1"/>
  <c r="U2929" i="1"/>
  <c r="U2910" i="1"/>
  <c r="U2966" i="1"/>
  <c r="U2934" i="1"/>
  <c r="U2941" i="1"/>
  <c r="U2953" i="1"/>
  <c r="U2906" i="1"/>
  <c r="U2930" i="1"/>
  <c r="U2962" i="1"/>
  <c r="U2963" i="1"/>
  <c r="U2907" i="1"/>
  <c r="U2908" i="1"/>
  <c r="U2905" i="1"/>
  <c r="U2952" i="1"/>
  <c r="U2964" i="1"/>
  <c r="U2904" i="1"/>
  <c r="U2936" i="1"/>
  <c r="U2938" i="1"/>
  <c r="U2939" i="1"/>
  <c r="U2909" i="1"/>
  <c r="U2942" i="1"/>
  <c r="U2937" i="1"/>
  <c r="U2931" i="1"/>
  <c r="U2954" i="1"/>
  <c r="U2933" i="1"/>
  <c r="U953" i="1"/>
  <c r="U961" i="1" s="1"/>
  <c r="U948" i="1"/>
  <c r="U956" i="1" s="1"/>
  <c r="U952" i="1"/>
  <c r="U960" i="1" s="1"/>
  <c r="U950" i="1"/>
  <c r="U958" i="1" s="1"/>
  <c r="U951" i="1"/>
  <c r="U959" i="1" s="1"/>
  <c r="U949" i="1"/>
  <c r="U957" i="1" s="1"/>
  <c r="U946" i="1"/>
  <c r="U954" i="1" s="1"/>
  <c r="U947" i="1"/>
  <c r="U955" i="1" s="1"/>
  <c r="U1052" i="1"/>
  <c r="U1051" i="1"/>
  <c r="U1049" i="1"/>
  <c r="U1047" i="1"/>
  <c r="U1045" i="1"/>
  <c r="U1050" i="1"/>
  <c r="U1048" i="1"/>
  <c r="U1046" i="1"/>
  <c r="U929" i="1"/>
  <c r="U930" i="1"/>
  <c r="U931" i="1"/>
  <c r="U932" i="1"/>
  <c r="U933" i="1"/>
  <c r="U934" i="1"/>
  <c r="U935" i="1"/>
  <c r="U936" i="1"/>
  <c r="U2493" i="1"/>
  <c r="U2497" i="1"/>
  <c r="U2500" i="1"/>
  <c r="U2491" i="1"/>
  <c r="U2489" i="1"/>
  <c r="U2487" i="1"/>
  <c r="U2501" i="1"/>
  <c r="U2499" i="1"/>
  <c r="U2495" i="1"/>
  <c r="U2498" i="1"/>
  <c r="U2496" i="1"/>
  <c r="U2492" i="1"/>
  <c r="U2490" i="1"/>
  <c r="U2488" i="1"/>
  <c r="U2486" i="1"/>
  <c r="U2494" i="1"/>
  <c r="U1373" i="1"/>
  <c r="N588" i="33"/>
  <c r="N572" i="33"/>
  <c r="N565" i="33"/>
  <c r="N735" i="33"/>
  <c r="N560" i="33"/>
  <c r="N586" i="33"/>
  <c r="N561" i="33"/>
  <c r="N583" i="33"/>
  <c r="M460" i="33"/>
  <c r="M459" i="33"/>
  <c r="T41" i="1"/>
  <c r="N320" i="33" s="1"/>
  <c r="S161" i="1"/>
  <c r="U1481" i="1"/>
  <c r="U1369" i="1"/>
  <c r="U1446" i="1"/>
  <c r="U1442" i="1"/>
  <c r="U1447" i="1"/>
  <c r="U1440" i="1"/>
  <c r="U1443" i="1"/>
  <c r="U1441" i="1"/>
  <c r="U1444" i="1"/>
  <c r="U1445" i="1"/>
  <c r="U693" i="1"/>
  <c r="U4409" i="1"/>
  <c r="U48" i="1"/>
  <c r="U1510" i="1"/>
  <c r="U1727" i="1"/>
  <c r="S163" i="1"/>
  <c r="M457" i="33"/>
  <c r="S164" i="1"/>
  <c r="U1189" i="1"/>
  <c r="U77" i="1"/>
  <c r="O558" i="33" s="1"/>
  <c r="U1575" i="1"/>
  <c r="U994" i="1"/>
  <c r="U1033" i="1"/>
  <c r="U147" i="1"/>
  <c r="U83" i="1"/>
  <c r="O564" i="33" s="1"/>
  <c r="U181" i="1"/>
  <c r="U688" i="1"/>
  <c r="U1370" i="1"/>
  <c r="U1374" i="1"/>
  <c r="U3699" i="1"/>
  <c r="U657" i="1"/>
  <c r="U1178" i="1"/>
  <c r="U1482" i="1"/>
  <c r="U98" i="1"/>
  <c r="O588" i="33" s="1"/>
  <c r="U1725" i="1"/>
  <c r="U694" i="1"/>
  <c r="U1367" i="1"/>
  <c r="U4408" i="1"/>
  <c r="U1674" i="1"/>
  <c r="U1672" i="1"/>
  <c r="U1496" i="1"/>
  <c r="U1244" i="1"/>
  <c r="U1174" i="1"/>
  <c r="U85" i="1"/>
  <c r="O566" i="33" s="1"/>
  <c r="U123" i="1"/>
  <c r="U80" i="1"/>
  <c r="O561" i="33" s="1"/>
  <c r="U1377" i="1"/>
  <c r="U1379" i="1"/>
  <c r="T35" i="1"/>
  <c r="N698" i="33"/>
  <c r="T39" i="1"/>
  <c r="N696" i="33"/>
  <c r="U3695" i="1"/>
  <c r="U1676" i="1"/>
  <c r="U1194" i="1"/>
  <c r="U1689" i="1"/>
  <c r="U1477" i="1"/>
  <c r="U1029" i="1"/>
  <c r="U115" i="1"/>
  <c r="U97" i="1"/>
  <c r="U111" i="1"/>
  <c r="U1376" i="1"/>
  <c r="T154" i="1"/>
  <c r="T149" i="1"/>
  <c r="T40" i="1"/>
  <c r="M453" i="33"/>
  <c r="T150" i="1"/>
  <c r="N332" i="33" s="1"/>
  <c r="N403" i="33" s="1"/>
  <c r="T36" i="1"/>
  <c r="T151" i="1"/>
  <c r="T148" i="1"/>
  <c r="T34" i="1"/>
  <c r="N313" i="33" s="1"/>
  <c r="M456" i="33"/>
  <c r="T155" i="1"/>
  <c r="S157" i="1"/>
  <c r="N694" i="33"/>
  <c r="M388" i="33"/>
  <c r="S162" i="1"/>
  <c r="M454" i="33"/>
  <c r="M331" i="33"/>
  <c r="M402" i="33" s="1"/>
  <c r="U692" i="1"/>
  <c r="U687" i="1"/>
  <c r="U1726" i="1"/>
  <c r="U67" i="1"/>
  <c r="U75" i="1"/>
  <c r="U143" i="1"/>
  <c r="U64" i="1"/>
  <c r="U94" i="1"/>
  <c r="O584" i="33" s="1"/>
  <c r="U124" i="1"/>
  <c r="U178" i="1"/>
  <c r="U89" i="1"/>
  <c r="O570" i="33" s="1"/>
  <c r="U49" i="1"/>
  <c r="U114" i="1"/>
  <c r="U142" i="1"/>
  <c r="U82" i="1"/>
  <c r="O563" i="33" s="1"/>
  <c r="U110" i="1"/>
  <c r="U55" i="1"/>
  <c r="U117" i="1"/>
  <c r="U264" i="1"/>
  <c r="U265" i="1"/>
  <c r="U1060" i="1"/>
  <c r="U1644" i="1"/>
  <c r="U655" i="1"/>
  <c r="U991" i="1"/>
  <c r="U1031" i="1"/>
  <c r="U1053" i="1"/>
  <c r="U1059" i="1"/>
  <c r="U1176" i="1"/>
  <c r="U1221" i="1"/>
  <c r="U1227" i="1"/>
  <c r="U1479" i="1"/>
  <c r="U658" i="1"/>
  <c r="U1498" i="1"/>
  <c r="U1188" i="1"/>
  <c r="U1494" i="1"/>
  <c r="U1576" i="1"/>
  <c r="U1695" i="1"/>
  <c r="U1159" i="1"/>
  <c r="U1493" i="1"/>
  <c r="U1525" i="1"/>
  <c r="U1627" i="1"/>
  <c r="U1158" i="1"/>
  <c r="U1528" i="1"/>
  <c r="U1690" i="1"/>
  <c r="U1508" i="1"/>
  <c r="U1625" i="1"/>
  <c r="U1691" i="1"/>
  <c r="U1522" i="1"/>
  <c r="U1626" i="1"/>
  <c r="U2830" i="1"/>
  <c r="U3697" i="1"/>
  <c r="U702" i="1"/>
  <c r="U700" i="1"/>
  <c r="U695" i="1"/>
  <c r="U701" i="1"/>
  <c r="U690" i="1"/>
  <c r="U689" i="1"/>
  <c r="U1728" i="1"/>
  <c r="U131" i="1"/>
  <c r="U107" i="1"/>
  <c r="U66" i="1"/>
  <c r="U108" i="1"/>
  <c r="U140" i="1"/>
  <c r="U44" i="1"/>
  <c r="U262" i="1"/>
  <c r="U113" i="1"/>
  <c r="U180" i="1"/>
  <c r="U91" i="1"/>
  <c r="O572" i="33" s="1"/>
  <c r="U263" i="1"/>
  <c r="U59" i="1"/>
  <c r="U145" i="1"/>
  <c r="U268" i="1"/>
  <c r="U652" i="1"/>
  <c r="U1514" i="1"/>
  <c r="U662" i="1"/>
  <c r="U995" i="1"/>
  <c r="U1035" i="1"/>
  <c r="U1172" i="1"/>
  <c r="U1179" i="1"/>
  <c r="U1225" i="1"/>
  <c r="U1480" i="1"/>
  <c r="U1164" i="1"/>
  <c r="U1160" i="1"/>
  <c r="U1513" i="1"/>
  <c r="U1624" i="1"/>
  <c r="U992" i="1"/>
  <c r="U1497" i="1"/>
  <c r="U1579" i="1"/>
  <c r="U661" i="1"/>
  <c r="U1492" i="1"/>
  <c r="U653" i="1"/>
  <c r="U1573" i="1"/>
  <c r="U1641" i="1"/>
  <c r="U1527" i="1"/>
  <c r="U3701" i="1"/>
  <c r="U3702" i="1"/>
  <c r="U4402" i="1"/>
  <c r="U4484" i="1"/>
  <c r="U4405" i="1"/>
  <c r="U4485" i="1"/>
  <c r="U2827" i="1"/>
  <c r="U4403" i="1"/>
  <c r="U1717" i="1"/>
  <c r="O732" i="33" s="1"/>
  <c r="U1200" i="1"/>
  <c r="U1500" i="1"/>
  <c r="U1568" i="1"/>
  <c r="U1714" i="1"/>
  <c r="O729" i="33" s="1"/>
  <c r="U1517" i="1"/>
  <c r="U1487" i="1"/>
  <c r="U1483" i="1"/>
  <c r="U10" i="1"/>
  <c r="U73" i="1"/>
  <c r="U72" i="1"/>
  <c r="U21" i="1"/>
  <c r="U1238" i="1"/>
  <c r="U1198" i="1"/>
  <c r="U1503" i="1"/>
  <c r="U1566" i="1"/>
  <c r="U1716" i="1"/>
  <c r="O731" i="33" s="1"/>
  <c r="U1516" i="1"/>
  <c r="U648" i="1"/>
  <c r="U12" i="1"/>
  <c r="U93" i="1"/>
  <c r="O583" i="33" s="1"/>
  <c r="U13" i="1"/>
  <c r="U70" i="1"/>
  <c r="U103" i="1"/>
  <c r="O593" i="33" s="1"/>
  <c r="U4490" i="1"/>
  <c r="U1501" i="1"/>
  <c r="U1243" i="1"/>
  <c r="U138" i="1"/>
  <c r="U1502" i="1"/>
  <c r="U1171" i="1"/>
  <c r="U1631" i="1"/>
  <c r="U1187" i="1"/>
  <c r="U1183" i="1"/>
  <c r="U646" i="1"/>
  <c r="U132" i="1"/>
  <c r="U1633" i="1"/>
  <c r="U61" i="1"/>
  <c r="U696" i="1"/>
  <c r="U1729" i="1"/>
  <c r="U76" i="1"/>
  <c r="O557" i="33" s="1"/>
  <c r="U128" i="1"/>
  <c r="U266" i="1"/>
  <c r="U129" i="1"/>
  <c r="U87" i="1"/>
  <c r="O568" i="33" s="1"/>
  <c r="U78" i="1"/>
  <c r="O559" i="33" s="1"/>
  <c r="U267" i="1"/>
  <c r="U1180" i="1"/>
  <c r="U651" i="1"/>
  <c r="U1030" i="1"/>
  <c r="U1056" i="1"/>
  <c r="U1177" i="1"/>
  <c r="U1475" i="1"/>
  <c r="U654" i="1"/>
  <c r="U665" i="1"/>
  <c r="U1523" i="1"/>
  <c r="U146" i="1"/>
  <c r="U1623" i="1"/>
  <c r="U1190" i="1"/>
  <c r="U1574" i="1"/>
  <c r="U1157" i="1"/>
  <c r="U1580" i="1"/>
  <c r="U1637" i="1"/>
  <c r="U1622" i="1"/>
  <c r="U4406" i="1"/>
  <c r="U1618" i="1"/>
  <c r="U1682" i="1"/>
  <c r="U1489" i="1"/>
  <c r="U1484" i="1"/>
  <c r="U14" i="1"/>
  <c r="U104" i="1"/>
  <c r="O594" i="33" s="1"/>
  <c r="U20" i="1"/>
  <c r="U1168" i="1"/>
  <c r="U1241" i="1"/>
  <c r="U1640" i="1"/>
  <c r="U1499" i="1"/>
  <c r="U1169" i="1"/>
  <c r="U1520" i="1"/>
  <c r="U86" i="1"/>
  <c r="U88" i="1"/>
  <c r="O569" i="33" s="1"/>
  <c r="U100" i="1"/>
  <c r="O590" i="33" s="1"/>
  <c r="U1203" i="1"/>
  <c r="U1237" i="1"/>
  <c r="U122" i="1"/>
  <c r="U1615" i="1"/>
  <c r="U1614" i="1"/>
  <c r="U1686" i="1"/>
  <c r="U1186" i="1"/>
  <c r="U1181" i="1"/>
  <c r="U137" i="1"/>
  <c r="U1619" i="1"/>
  <c r="U1242" i="1"/>
  <c r="U101" i="1"/>
  <c r="U1723" i="1"/>
  <c r="U60" i="1"/>
  <c r="U65" i="1"/>
  <c r="U656" i="1"/>
  <c r="U1055" i="1"/>
  <c r="U1693" i="1"/>
  <c r="U1511" i="1"/>
  <c r="U1713" i="1"/>
  <c r="U2831" i="1"/>
  <c r="U3700" i="1"/>
  <c r="U4494" i="1"/>
  <c r="U1166" i="1"/>
  <c r="U645" i="1"/>
  <c r="U136" i="1"/>
  <c r="U1675" i="1"/>
  <c r="U120" i="1"/>
  <c r="U1240" i="1"/>
  <c r="U4407" i="1"/>
  <c r="U1182" i="1"/>
  <c r="U698" i="1"/>
  <c r="U699" i="1"/>
  <c r="U1724" i="1"/>
  <c r="V4" i="1"/>
  <c r="U79" i="1"/>
  <c r="O560" i="33" s="1"/>
  <c r="U46" i="1"/>
  <c r="U92" i="1"/>
  <c r="O582" i="33" s="1"/>
  <c r="U130" i="1"/>
  <c r="U51" i="1"/>
  <c r="U53" i="1"/>
  <c r="U141" i="1"/>
  <c r="U109" i="1"/>
  <c r="U127" i="1"/>
  <c r="U1228" i="1"/>
  <c r="U664" i="1"/>
  <c r="U1032" i="1"/>
  <c r="U1057" i="1"/>
  <c r="U1204" i="1"/>
  <c r="U1476" i="1"/>
  <c r="U996" i="1"/>
  <c r="U1192" i="1"/>
  <c r="U1526" i="1"/>
  <c r="U663" i="1"/>
  <c r="U1506" i="1"/>
  <c r="U1688" i="1"/>
  <c r="U1643" i="1"/>
  <c r="U1628" i="1"/>
  <c r="U1161" i="1"/>
  <c r="U1720" i="1"/>
  <c r="O735" i="33" s="1"/>
  <c r="U4488" i="1"/>
  <c r="U3696" i="1"/>
  <c r="U1578" i="1"/>
  <c r="U4482" i="1"/>
  <c r="U4491" i="1"/>
  <c r="U2825" i="1"/>
  <c r="U4492" i="1"/>
  <c r="U2829" i="1"/>
  <c r="U1638" i="1"/>
  <c r="U1504" i="1"/>
  <c r="U1197" i="1"/>
  <c r="U1635" i="1"/>
  <c r="U1488" i="1"/>
  <c r="U135" i="1"/>
  <c r="U133" i="1"/>
  <c r="U24" i="1"/>
  <c r="U19" i="1"/>
  <c r="U1505" i="1"/>
  <c r="U644" i="1"/>
  <c r="U1683" i="1"/>
  <c r="U1681" i="1"/>
  <c r="U11" i="1"/>
  <c r="U9" i="1"/>
  <c r="U84" i="1"/>
  <c r="O565" i="33" s="1"/>
  <c r="U68" i="1"/>
  <c r="U52" i="1"/>
  <c r="U4493" i="1"/>
  <c r="U1569" i="1"/>
  <c r="U1715" i="1"/>
  <c r="O730" i="33" s="1"/>
  <c r="U1201" i="1"/>
  <c r="U1519" i="1"/>
  <c r="U1185" i="1"/>
  <c r="U1165" i="1"/>
  <c r="U1239" i="1"/>
  <c r="U106" i="1"/>
  <c r="O596" i="33" s="1"/>
  <c r="U697" i="1"/>
  <c r="U25" i="1"/>
  <c r="U993" i="1"/>
  <c r="U1224" i="1"/>
  <c r="U1195" i="1"/>
  <c r="U1634" i="1"/>
  <c r="U1617" i="1"/>
  <c r="U90" i="1"/>
  <c r="U22" i="1"/>
  <c r="U1199" i="1"/>
  <c r="U105" i="1"/>
  <c r="O595" i="33" s="1"/>
  <c r="U1630" i="1"/>
  <c r="U1170" i="1"/>
  <c r="U1718" i="1"/>
  <c r="O733" i="33" s="1"/>
  <c r="U1722" i="1"/>
  <c r="U15" i="1"/>
  <c r="U139" i="1"/>
  <c r="U50" i="1"/>
  <c r="U96" i="1"/>
  <c r="O586" i="33" s="1"/>
  <c r="U182" i="1"/>
  <c r="U57" i="1"/>
  <c r="U63" i="1"/>
  <c r="U175" i="1"/>
  <c r="U1679" i="1"/>
  <c r="U666" i="1"/>
  <c r="U1034" i="1"/>
  <c r="U1173" i="1"/>
  <c r="U1223" i="1"/>
  <c r="U1478" i="1"/>
  <c r="U1196" i="1"/>
  <c r="U1620" i="1"/>
  <c r="U1191" i="1"/>
  <c r="U1524" i="1"/>
  <c r="U1692" i="1"/>
  <c r="U1507" i="1"/>
  <c r="U1694" i="1"/>
  <c r="U1491" i="1"/>
  <c r="U1687" i="1"/>
  <c r="U1193" i="1"/>
  <c r="U2824" i="1"/>
  <c r="U3698" i="1"/>
  <c r="U4486" i="1"/>
  <c r="U4483" i="1"/>
  <c r="U4495" i="1"/>
  <c r="U1632" i="1"/>
  <c r="U1567" i="1"/>
  <c r="U95" i="1"/>
  <c r="U1167" i="1"/>
  <c r="U1521" i="1"/>
  <c r="U1486" i="1"/>
  <c r="U650" i="1"/>
  <c r="U54" i="1"/>
  <c r="U56" i="1"/>
  <c r="U23" i="1"/>
  <c r="U18" i="1"/>
  <c r="U1570" i="1"/>
  <c r="U1685" i="1"/>
  <c r="U1677" i="1"/>
  <c r="U1616" i="1"/>
  <c r="U1680" i="1"/>
  <c r="U125" i="1"/>
  <c r="U58" i="1"/>
  <c r="U134" i="1"/>
  <c r="U118" i="1"/>
  <c r="U1673" i="1"/>
  <c r="U1202" i="1"/>
  <c r="U647" i="1"/>
  <c r="U1571" i="1"/>
  <c r="U1613" i="1"/>
  <c r="U1515" i="1"/>
  <c r="U1184" i="1"/>
  <c r="U1684" i="1"/>
  <c r="U69" i="1"/>
  <c r="U177" i="1"/>
  <c r="U112" i="1"/>
  <c r="U119" i="1"/>
  <c r="U261" i="1"/>
  <c r="U179" i="1"/>
  <c r="U1175" i="1"/>
  <c r="U1490" i="1"/>
  <c r="U1529" i="1"/>
  <c r="U1162" i="1"/>
  <c r="U1577" i="1"/>
  <c r="U1719" i="1"/>
  <c r="O734" i="33" s="1"/>
  <c r="U2826" i="1"/>
  <c r="U4496" i="1"/>
  <c r="U4404" i="1"/>
  <c r="U4487" i="1"/>
  <c r="U4489" i="1"/>
  <c r="U4481" i="1"/>
  <c r="U1565" i="1"/>
  <c r="U1485" i="1"/>
  <c r="U71" i="1"/>
  <c r="U74" i="1"/>
  <c r="U1642" i="1"/>
  <c r="U1629" i="1"/>
  <c r="U116" i="1"/>
  <c r="U102" i="1"/>
  <c r="O592" i="33" s="1"/>
  <c r="U649" i="1"/>
  <c r="U8" i="1"/>
  <c r="U1518" i="1"/>
  <c r="N692" i="33"/>
  <c r="N699" i="33"/>
  <c r="T38" i="1"/>
  <c r="N317" i="33" s="1"/>
  <c r="M332" i="33"/>
  <c r="M403" i="33" s="1"/>
  <c r="M455" i="33"/>
  <c r="S159" i="1"/>
  <c r="T152" i="1"/>
  <c r="U2828" i="1"/>
  <c r="U1495" i="1"/>
  <c r="U990" i="1"/>
  <c r="U989" i="1"/>
  <c r="U45" i="1"/>
  <c r="U144" i="1"/>
  <c r="U1375" i="1"/>
  <c r="U1371" i="1"/>
  <c r="S158" i="1"/>
  <c r="T37" i="1"/>
  <c r="N316" i="33" s="1"/>
  <c r="U1621" i="1"/>
  <c r="U1678" i="1"/>
  <c r="U1572" i="1"/>
  <c r="U1226" i="1"/>
  <c r="U1058" i="1"/>
  <c r="U1036" i="1"/>
  <c r="U81" i="1"/>
  <c r="O562" i="33" s="1"/>
  <c r="U62" i="1"/>
  <c r="U47" i="1"/>
  <c r="U691" i="1"/>
  <c r="U1368" i="1"/>
  <c r="U1380" i="1"/>
  <c r="S160" i="1"/>
  <c r="T153" i="1"/>
  <c r="U1639" i="1"/>
  <c r="U659" i="1"/>
  <c r="U1512" i="1"/>
  <c r="U1530" i="1"/>
  <c r="U1636" i="1"/>
  <c r="U1163" i="1"/>
  <c r="U1509" i="1"/>
  <c r="U667" i="1"/>
  <c r="U1222" i="1"/>
  <c r="U1054" i="1"/>
  <c r="U660" i="1"/>
  <c r="U176" i="1"/>
  <c r="U121" i="1"/>
  <c r="U126" i="1"/>
  <c r="U99" i="1"/>
  <c r="O589" i="33" s="1"/>
  <c r="U1378" i="1"/>
  <c r="U1372" i="1"/>
  <c r="U1382" i="1"/>
  <c r="U1381" i="1"/>
  <c r="M458" i="33"/>
  <c r="N695" i="33"/>
  <c r="N697" i="33"/>
  <c r="N693" i="33"/>
  <c r="V4545" i="1" l="1"/>
  <c r="V4540" i="1"/>
  <c r="V4546" i="1"/>
  <c r="W4546" i="1" s="1"/>
  <c r="V4541" i="1"/>
  <c r="W4541" i="1" s="1"/>
  <c r="V4555" i="1"/>
  <c r="W4555" i="1" s="1"/>
  <c r="V4543" i="1"/>
  <c r="W4543" i="1" s="1"/>
  <c r="V4549" i="1"/>
  <c r="W4549" i="1" s="1"/>
  <c r="V4552" i="1"/>
  <c r="W4552" i="1" s="1"/>
  <c r="V4544" i="1"/>
  <c r="W4544" i="1" s="1"/>
  <c r="V4542" i="1"/>
  <c r="W4542" i="1" s="1"/>
  <c r="V4547" i="1"/>
  <c r="W4547" i="1" s="1"/>
  <c r="V4548" i="1"/>
  <c r="W4548" i="1" s="1"/>
  <c r="V4550" i="1"/>
  <c r="W4550" i="1" s="1"/>
  <c r="V4551" i="1"/>
  <c r="W4551" i="1" s="1"/>
  <c r="V4553" i="1"/>
  <c r="W4553" i="1" s="1"/>
  <c r="V4554" i="1"/>
  <c r="W4554" i="1" s="1"/>
  <c r="W4545" i="1"/>
  <c r="W4540" i="1"/>
  <c r="N318" i="33"/>
  <c r="N388" i="33" s="1"/>
  <c r="N315" i="33"/>
  <c r="N385" i="33" s="1"/>
  <c r="N319" i="33"/>
  <c r="N389" i="33" s="1"/>
  <c r="N314" i="33"/>
  <c r="N384" i="33" s="1"/>
  <c r="V26" i="1"/>
  <c r="W26" i="1" s="1"/>
  <c r="V30" i="1"/>
  <c r="W30" i="1" s="1"/>
  <c r="V33" i="1"/>
  <c r="W33" i="1" s="1"/>
  <c r="V28" i="1"/>
  <c r="W28" i="1" s="1"/>
  <c r="V32" i="1"/>
  <c r="W32" i="1" s="1"/>
  <c r="V31" i="1"/>
  <c r="W31" i="1" s="1"/>
  <c r="V29" i="1"/>
  <c r="W29" i="1" s="1"/>
  <c r="V27" i="1"/>
  <c r="W27" i="1" s="1"/>
  <c r="O786" i="33"/>
  <c r="O785" i="33"/>
  <c r="O784" i="33"/>
  <c r="O780" i="33"/>
  <c r="O781" i="33"/>
  <c r="O782" i="33"/>
  <c r="O783" i="33"/>
  <c r="O779" i="33"/>
  <c r="V1028" i="1"/>
  <c r="W1028" i="1" s="1"/>
  <c r="V1023" i="1"/>
  <c r="W1023" i="1" s="1"/>
  <c r="V1026" i="1"/>
  <c r="W1026" i="1" s="1"/>
  <c r="V1021" i="1"/>
  <c r="W1021" i="1" s="1"/>
  <c r="V1022" i="1"/>
  <c r="W1022" i="1" s="1"/>
  <c r="V1024" i="1"/>
  <c r="W1024" i="1" s="1"/>
  <c r="V1025" i="1"/>
  <c r="W1025" i="1" s="1"/>
  <c r="V1027" i="1"/>
  <c r="W1027" i="1" s="1"/>
  <c r="U706" i="1"/>
  <c r="U703" i="1"/>
  <c r="U704" i="1"/>
  <c r="U710" i="1"/>
  <c r="U707" i="1"/>
  <c r="U709" i="1"/>
  <c r="U705" i="1"/>
  <c r="U708" i="1"/>
  <c r="V1415" i="1"/>
  <c r="W1415" i="1" s="1"/>
  <c r="V1407" i="1"/>
  <c r="W1407" i="1" s="1"/>
  <c r="V1431" i="1"/>
  <c r="W1431" i="1" s="1"/>
  <c r="V1423" i="1"/>
  <c r="W1423" i="1" s="1"/>
  <c r="V1416" i="1"/>
  <c r="W1416" i="1" s="1"/>
  <c r="V1418" i="1"/>
  <c r="W1418" i="1" s="1"/>
  <c r="V1420" i="1"/>
  <c r="W1420" i="1" s="1"/>
  <c r="V1403" i="1"/>
  <c r="W1403" i="1" s="1"/>
  <c r="V1422" i="1"/>
  <c r="W1422" i="1" s="1"/>
  <c r="V1408" i="1"/>
  <c r="W1408" i="1" s="1"/>
  <c r="V1405" i="1"/>
  <c r="W1405" i="1" s="1"/>
  <c r="V1439" i="1"/>
  <c r="W1439" i="1" s="1"/>
  <c r="V1426" i="1"/>
  <c r="W1426" i="1" s="1"/>
  <c r="V1428" i="1"/>
  <c r="W1428" i="1" s="1"/>
  <c r="V1436" i="1"/>
  <c r="W1436" i="1" s="1"/>
  <c r="V1425" i="1"/>
  <c r="W1425" i="1" s="1"/>
  <c r="V1434" i="1"/>
  <c r="W1434" i="1" s="1"/>
  <c r="V1410" i="1"/>
  <c r="W1410" i="1" s="1"/>
  <c r="V1427" i="1"/>
  <c r="W1427" i="1" s="1"/>
  <c r="V1400" i="1"/>
  <c r="W1400" i="1" s="1"/>
  <c r="V1413" i="1"/>
  <c r="W1413" i="1" s="1"/>
  <c r="V1430" i="1"/>
  <c r="W1430" i="1" s="1"/>
  <c r="V1411" i="1"/>
  <c r="W1411" i="1" s="1"/>
  <c r="V1435" i="1"/>
  <c r="W1435" i="1" s="1"/>
  <c r="V1401" i="1"/>
  <c r="W1401" i="1" s="1"/>
  <c r="V1433" i="1"/>
  <c r="W1433" i="1" s="1"/>
  <c r="V1409" i="1"/>
  <c r="W1409" i="1" s="1"/>
  <c r="V1414" i="1"/>
  <c r="W1414" i="1" s="1"/>
  <c r="V1429" i="1"/>
  <c r="W1429" i="1" s="1"/>
  <c r="V1437" i="1"/>
  <c r="W1437" i="1" s="1"/>
  <c r="V1406" i="1"/>
  <c r="W1406" i="1" s="1"/>
  <c r="V1417" i="1"/>
  <c r="W1417" i="1" s="1"/>
  <c r="V1419" i="1"/>
  <c r="W1419" i="1" s="1"/>
  <c r="V1421" i="1"/>
  <c r="W1421" i="1" s="1"/>
  <c r="V1424" i="1"/>
  <c r="W1424" i="1" s="1"/>
  <c r="V1432" i="1"/>
  <c r="W1432" i="1" s="1"/>
  <c r="V1438" i="1"/>
  <c r="W1438" i="1" s="1"/>
  <c r="V1402" i="1"/>
  <c r="W1402" i="1" s="1"/>
  <c r="V1412" i="1"/>
  <c r="W1412" i="1" s="1"/>
  <c r="V1404" i="1"/>
  <c r="W1404" i="1" s="1"/>
  <c r="V1318" i="1"/>
  <c r="W1318" i="1" s="1"/>
  <c r="V1310" i="1"/>
  <c r="W1310" i="1" s="1"/>
  <c r="V1302" i="1"/>
  <c r="W1302" i="1" s="1"/>
  <c r="V1298" i="1"/>
  <c r="W1298" i="1" s="1"/>
  <c r="V1334" i="1"/>
  <c r="W1334" i="1" s="1"/>
  <c r="V1358" i="1"/>
  <c r="W1358" i="1" s="1"/>
  <c r="V1350" i="1"/>
  <c r="W1350" i="1" s="1"/>
  <c r="V1342" i="1"/>
  <c r="W1342" i="1" s="1"/>
  <c r="V1326" i="1"/>
  <c r="W1326" i="1" s="1"/>
  <c r="V1366" i="1"/>
  <c r="W1366" i="1" s="1"/>
  <c r="V1362" i="1"/>
  <c r="W1362" i="1" s="1"/>
  <c r="V1322" i="1"/>
  <c r="W1322" i="1" s="1"/>
  <c r="V1351" i="1"/>
  <c r="W1351" i="1" s="1"/>
  <c r="V1355" i="1"/>
  <c r="W1355" i="1" s="1"/>
  <c r="V1363" i="1"/>
  <c r="W1363" i="1" s="1"/>
  <c r="V1330" i="1"/>
  <c r="W1330" i="1" s="1"/>
  <c r="V1338" i="1"/>
  <c r="W1338" i="1" s="1"/>
  <c r="V1300" i="1"/>
  <c r="W1300" i="1" s="1"/>
  <c r="V1299" i="1"/>
  <c r="W1299" i="1" s="1"/>
  <c r="V1347" i="1"/>
  <c r="W1347" i="1" s="1"/>
  <c r="V1313" i="1"/>
  <c r="W1313" i="1" s="1"/>
  <c r="V1317" i="1"/>
  <c r="W1317" i="1" s="1"/>
  <c r="V1324" i="1"/>
  <c r="W1324" i="1" s="1"/>
  <c r="V1354" i="1"/>
  <c r="W1354" i="1" s="1"/>
  <c r="V1360" i="1"/>
  <c r="W1360" i="1" s="1"/>
  <c r="V1361" i="1"/>
  <c r="W1361" i="1" s="1"/>
  <c r="V1319" i="1"/>
  <c r="W1319" i="1" s="1"/>
  <c r="V1320" i="1"/>
  <c r="W1320" i="1" s="1"/>
  <c r="V1329" i="1"/>
  <c r="W1329" i="1" s="1"/>
  <c r="V1333" i="1"/>
  <c r="W1333" i="1" s="1"/>
  <c r="V1344" i="1"/>
  <c r="W1344" i="1" s="1"/>
  <c r="V1353" i="1"/>
  <c r="W1353" i="1" s="1"/>
  <c r="V1357" i="1"/>
  <c r="W1357" i="1" s="1"/>
  <c r="V1364" i="1"/>
  <c r="W1364" i="1" s="1"/>
  <c r="V1321" i="1"/>
  <c r="W1321" i="1" s="1"/>
  <c r="V1365" i="1"/>
  <c r="W1365" i="1" s="1"/>
  <c r="V1328" i="1"/>
  <c r="W1328" i="1" s="1"/>
  <c r="V1332" i="1"/>
  <c r="W1332" i="1" s="1"/>
  <c r="V1345" i="1"/>
  <c r="W1345" i="1" s="1"/>
  <c r="V1336" i="1"/>
  <c r="W1336" i="1" s="1"/>
  <c r="V1340" i="1"/>
  <c r="W1340" i="1" s="1"/>
  <c r="V1341" i="1"/>
  <c r="W1341" i="1" s="1"/>
  <c r="V1349" i="1"/>
  <c r="W1349" i="1" s="1"/>
  <c r="V1295" i="1"/>
  <c r="W1295" i="1" s="1"/>
  <c r="V1297" i="1"/>
  <c r="W1297" i="1" s="1"/>
  <c r="V1303" i="1"/>
  <c r="W1303" i="1" s="1"/>
  <c r="V1311" i="1"/>
  <c r="W1311" i="1" s="1"/>
  <c r="V1315" i="1"/>
  <c r="W1315" i="1" s="1"/>
  <c r="V1352" i="1"/>
  <c r="W1352" i="1" s="1"/>
  <c r="V1356" i="1"/>
  <c r="W1356" i="1" s="1"/>
  <c r="V1359" i="1"/>
  <c r="W1359" i="1" s="1"/>
  <c r="V1325" i="1"/>
  <c r="W1325" i="1" s="1"/>
  <c r="V1323" i="1"/>
  <c r="W1323" i="1" s="1"/>
  <c r="V1327" i="1"/>
  <c r="W1327" i="1" s="1"/>
  <c r="V1331" i="1"/>
  <c r="W1331" i="1" s="1"/>
  <c r="V1335" i="1"/>
  <c r="W1335" i="1" s="1"/>
  <c r="V1339" i="1"/>
  <c r="W1339" i="1" s="1"/>
  <c r="V1348" i="1"/>
  <c r="W1348" i="1" s="1"/>
  <c r="V1304" i="1"/>
  <c r="W1304" i="1" s="1"/>
  <c r="V1308" i="1"/>
  <c r="W1308" i="1" s="1"/>
  <c r="V1305" i="1"/>
  <c r="W1305" i="1" s="1"/>
  <c r="V1314" i="1"/>
  <c r="W1314" i="1" s="1"/>
  <c r="V1309" i="1"/>
  <c r="W1309" i="1" s="1"/>
  <c r="V1343" i="1"/>
  <c r="W1343" i="1" s="1"/>
  <c r="V1337" i="1"/>
  <c r="W1337" i="1" s="1"/>
  <c r="V1301" i="1"/>
  <c r="W1301" i="1" s="1"/>
  <c r="V1346" i="1"/>
  <c r="W1346" i="1" s="1"/>
  <c r="V1296" i="1"/>
  <c r="W1296" i="1" s="1"/>
  <c r="V1306" i="1"/>
  <c r="W1306" i="1" s="1"/>
  <c r="V1307" i="1"/>
  <c r="W1307" i="1" s="1"/>
  <c r="V1312" i="1"/>
  <c r="W1312" i="1" s="1"/>
  <c r="V1316" i="1"/>
  <c r="W1316" i="1" s="1"/>
  <c r="V1268" i="1"/>
  <c r="W1268" i="1" s="1"/>
  <c r="V1260" i="1"/>
  <c r="W1260" i="1" s="1"/>
  <c r="V1267" i="1"/>
  <c r="W1267" i="1" s="1"/>
  <c r="V1263" i="1"/>
  <c r="W1263" i="1" s="1"/>
  <c r="V1252" i="1"/>
  <c r="W1252" i="1" s="1"/>
  <c r="V1276" i="1"/>
  <c r="W1276" i="1" s="1"/>
  <c r="V1262" i="1"/>
  <c r="W1262" i="1" s="1"/>
  <c r="V1255" i="1"/>
  <c r="W1255" i="1" s="1"/>
  <c r="V1248" i="1"/>
  <c r="W1248" i="1" s="1"/>
  <c r="V1266" i="1"/>
  <c r="W1266" i="1" s="1"/>
  <c r="V1271" i="1"/>
  <c r="W1271" i="1" s="1"/>
  <c r="V1264" i="1"/>
  <c r="W1264" i="1" s="1"/>
  <c r="V1261" i="1"/>
  <c r="W1261" i="1" s="1"/>
  <c r="V1265" i="1"/>
  <c r="W1265" i="1" s="1"/>
  <c r="V1272" i="1"/>
  <c r="W1272" i="1" s="1"/>
  <c r="V1258" i="1"/>
  <c r="W1258" i="1" s="1"/>
  <c r="V1247" i="1"/>
  <c r="W1247" i="1" s="1"/>
  <c r="V1251" i="1"/>
  <c r="W1251" i="1" s="1"/>
  <c r="V1273" i="1"/>
  <c r="W1273" i="1" s="1"/>
  <c r="V1270" i="1"/>
  <c r="W1270" i="1" s="1"/>
  <c r="V1246" i="1"/>
  <c r="W1246" i="1" s="1"/>
  <c r="V1250" i="1"/>
  <c r="W1250" i="1" s="1"/>
  <c r="V1254" i="1"/>
  <c r="W1254" i="1" s="1"/>
  <c r="V1275" i="1"/>
  <c r="W1275" i="1" s="1"/>
  <c r="V1259" i="1"/>
  <c r="W1259" i="1" s="1"/>
  <c r="V1274" i="1"/>
  <c r="W1274" i="1" s="1"/>
  <c r="V1257" i="1"/>
  <c r="W1257" i="1" s="1"/>
  <c r="V1245" i="1"/>
  <c r="W1245" i="1" s="1"/>
  <c r="V1249" i="1"/>
  <c r="W1249" i="1" s="1"/>
  <c r="V1256" i="1"/>
  <c r="W1256" i="1" s="1"/>
  <c r="V1253" i="1"/>
  <c r="W1253" i="1" s="1"/>
  <c r="V1269" i="1"/>
  <c r="W1269" i="1" s="1"/>
  <c r="V1236" i="1"/>
  <c r="W1236" i="1" s="1"/>
  <c r="V1220" i="1"/>
  <c r="W1220" i="1" s="1"/>
  <c r="V1156" i="1"/>
  <c r="W1156" i="1" s="1"/>
  <c r="V1140" i="1"/>
  <c r="W1140" i="1" s="1"/>
  <c r="V1148" i="1"/>
  <c r="W1148" i="1" s="1"/>
  <c r="V1138" i="1"/>
  <c r="W1138" i="1" s="1"/>
  <c r="V1136" i="1"/>
  <c r="W1136" i="1" s="1"/>
  <c r="V1137" i="1"/>
  <c r="W1137" i="1" s="1"/>
  <c r="V1146" i="1"/>
  <c r="W1146" i="1" s="1"/>
  <c r="V1143" i="1"/>
  <c r="W1143" i="1" s="1"/>
  <c r="V1150" i="1"/>
  <c r="W1150" i="1" s="1"/>
  <c r="V1154" i="1"/>
  <c r="W1154" i="1" s="1"/>
  <c r="V1214" i="1"/>
  <c r="W1214" i="1" s="1"/>
  <c r="V1218" i="1"/>
  <c r="W1218" i="1" s="1"/>
  <c r="V1232" i="1"/>
  <c r="W1232" i="1" s="1"/>
  <c r="V1142" i="1"/>
  <c r="W1142" i="1" s="1"/>
  <c r="V1144" i="1"/>
  <c r="W1144" i="1" s="1"/>
  <c r="V1145" i="1"/>
  <c r="W1145" i="1" s="1"/>
  <c r="V1134" i="1"/>
  <c r="W1134" i="1" s="1"/>
  <c r="V1152" i="1"/>
  <c r="W1152" i="1" s="1"/>
  <c r="V1216" i="1"/>
  <c r="W1216" i="1" s="1"/>
  <c r="V1230" i="1"/>
  <c r="W1230" i="1" s="1"/>
  <c r="V1234" i="1"/>
  <c r="W1234" i="1" s="1"/>
  <c r="V1229" i="1"/>
  <c r="W1229" i="1" s="1"/>
  <c r="V1233" i="1"/>
  <c r="W1233" i="1" s="1"/>
  <c r="V1135" i="1"/>
  <c r="W1135" i="1" s="1"/>
  <c r="V1139" i="1"/>
  <c r="W1139" i="1" s="1"/>
  <c r="V1147" i="1"/>
  <c r="W1147" i="1" s="1"/>
  <c r="V1133" i="1"/>
  <c r="W1133" i="1" s="1"/>
  <c r="V1141" i="1"/>
  <c r="W1141" i="1" s="1"/>
  <c r="V1151" i="1"/>
  <c r="W1151" i="1" s="1"/>
  <c r="V1155" i="1"/>
  <c r="W1155" i="1" s="1"/>
  <c r="V1215" i="1"/>
  <c r="W1215" i="1" s="1"/>
  <c r="V1219" i="1"/>
  <c r="W1219" i="1" s="1"/>
  <c r="V1149" i="1"/>
  <c r="W1149" i="1" s="1"/>
  <c r="V1153" i="1"/>
  <c r="W1153" i="1" s="1"/>
  <c r="V1213" i="1"/>
  <c r="W1213" i="1" s="1"/>
  <c r="V1217" i="1"/>
  <c r="W1217" i="1" s="1"/>
  <c r="V1235" i="1"/>
  <c r="W1235" i="1" s="1"/>
  <c r="V1231" i="1"/>
  <c r="W1231" i="1" s="1"/>
  <c r="V4006" i="1"/>
  <c r="W4006" i="1" s="1"/>
  <c r="V4004" i="1"/>
  <c r="W4004" i="1" s="1"/>
  <c r="V3999" i="1"/>
  <c r="W3999" i="1" s="1"/>
  <c r="V4002" i="1"/>
  <c r="W4002" i="1" s="1"/>
  <c r="V4001" i="1"/>
  <c r="W4001" i="1" s="1"/>
  <c r="V4003" i="1"/>
  <c r="W4003" i="1" s="1"/>
  <c r="V4005" i="1"/>
  <c r="W4005" i="1" s="1"/>
  <c r="V4000" i="1"/>
  <c r="W4000" i="1" s="1"/>
  <c r="V3934" i="1"/>
  <c r="W3934" i="1" s="1"/>
  <c r="V3932" i="1"/>
  <c r="W3932" i="1" s="1"/>
  <c r="V3942" i="1"/>
  <c r="W3942" i="1" s="1"/>
  <c r="V3926" i="1"/>
  <c r="W3926" i="1" s="1"/>
  <c r="V3918" i="1"/>
  <c r="W3918" i="1" s="1"/>
  <c r="V3925" i="1"/>
  <c r="W3925" i="1" s="1"/>
  <c r="V3930" i="1"/>
  <c r="W3930" i="1" s="1"/>
  <c r="V3894" i="1"/>
  <c r="W3894" i="1" s="1"/>
  <c r="V3931" i="1"/>
  <c r="W3931" i="1" s="1"/>
  <c r="V3914" i="1"/>
  <c r="W3914" i="1" s="1"/>
  <c r="V3910" i="1"/>
  <c r="W3910" i="1" s="1"/>
  <c r="V3902" i="1"/>
  <c r="W3902" i="1" s="1"/>
  <c r="V3990" i="1"/>
  <c r="W3990" i="1" s="1"/>
  <c r="V3966" i="1"/>
  <c r="W3966" i="1" s="1"/>
  <c r="V3890" i="1"/>
  <c r="W3890" i="1" s="1"/>
  <c r="V3965" i="1"/>
  <c r="W3965" i="1" s="1"/>
  <c r="V3892" i="1"/>
  <c r="W3892" i="1" s="1"/>
  <c r="V3917" i="1"/>
  <c r="W3917" i="1" s="1"/>
  <c r="V3913" i="1"/>
  <c r="W3913" i="1" s="1"/>
  <c r="V3959" i="1"/>
  <c r="W3959" i="1" s="1"/>
  <c r="V3998" i="1"/>
  <c r="W3998" i="1" s="1"/>
  <c r="V3983" i="1"/>
  <c r="W3983" i="1" s="1"/>
  <c r="V3963" i="1"/>
  <c r="W3963" i="1" s="1"/>
  <c r="V3997" i="1"/>
  <c r="W3997" i="1" s="1"/>
  <c r="V3991" i="1"/>
  <c r="W3991" i="1" s="1"/>
  <c r="V3987" i="1"/>
  <c r="W3987" i="1" s="1"/>
  <c r="V3996" i="1"/>
  <c r="W3996" i="1" s="1"/>
  <c r="V3911" i="1"/>
  <c r="W3911" i="1" s="1"/>
  <c r="V3893" i="1"/>
  <c r="W3893" i="1" s="1"/>
  <c r="V3903" i="1"/>
  <c r="W3903" i="1" s="1"/>
  <c r="V3935" i="1"/>
  <c r="W3935" i="1" s="1"/>
  <c r="V3940" i="1"/>
  <c r="W3940" i="1" s="1"/>
  <c r="V3993" i="1"/>
  <c r="W3993" i="1" s="1"/>
  <c r="V3985" i="1"/>
  <c r="W3985" i="1" s="1"/>
  <c r="V3994" i="1"/>
  <c r="W3994" i="1" s="1"/>
  <c r="V3961" i="1"/>
  <c r="W3961" i="1" s="1"/>
  <c r="V3984" i="1"/>
  <c r="W3984" i="1" s="1"/>
  <c r="V3988" i="1"/>
  <c r="W3988" i="1" s="1"/>
  <c r="V3912" i="1"/>
  <c r="W3912" i="1" s="1"/>
  <c r="V3915" i="1"/>
  <c r="W3915" i="1" s="1"/>
  <c r="V3960" i="1"/>
  <c r="W3960" i="1" s="1"/>
  <c r="V3962" i="1"/>
  <c r="W3962" i="1" s="1"/>
  <c r="V3964" i="1"/>
  <c r="W3964" i="1" s="1"/>
  <c r="V3895" i="1"/>
  <c r="W3895" i="1" s="1"/>
  <c r="V3887" i="1"/>
  <c r="W3887" i="1" s="1"/>
  <c r="V3891" i="1"/>
  <c r="W3891" i="1" s="1"/>
  <c r="V3897" i="1"/>
  <c r="W3897" i="1" s="1"/>
  <c r="V3941" i="1"/>
  <c r="W3941" i="1" s="1"/>
  <c r="V3904" i="1"/>
  <c r="W3904" i="1" s="1"/>
  <c r="V3908" i="1"/>
  <c r="W3908" i="1" s="1"/>
  <c r="V3919" i="1"/>
  <c r="W3919" i="1" s="1"/>
  <c r="V3922" i="1"/>
  <c r="W3922" i="1" s="1"/>
  <c r="V3924" i="1"/>
  <c r="W3924" i="1" s="1"/>
  <c r="V3939" i="1"/>
  <c r="W3939" i="1" s="1"/>
  <c r="V3989" i="1"/>
  <c r="W3989" i="1" s="1"/>
  <c r="V3916" i="1"/>
  <c r="W3916" i="1" s="1"/>
  <c r="V3900" i="1"/>
  <c r="W3900" i="1" s="1"/>
  <c r="V3986" i="1"/>
  <c r="W3986" i="1" s="1"/>
  <c r="V3896" i="1"/>
  <c r="W3896" i="1" s="1"/>
  <c r="V3901" i="1"/>
  <c r="W3901" i="1" s="1"/>
  <c r="V3937" i="1"/>
  <c r="W3937" i="1" s="1"/>
  <c r="V3921" i="1"/>
  <c r="W3921" i="1" s="1"/>
  <c r="V3938" i="1"/>
  <c r="W3938" i="1" s="1"/>
  <c r="V3898" i="1"/>
  <c r="W3898" i="1" s="1"/>
  <c r="V3889" i="1"/>
  <c r="W3889" i="1" s="1"/>
  <c r="V3899" i="1"/>
  <c r="W3899" i="1" s="1"/>
  <c r="V3920" i="1"/>
  <c r="W3920" i="1" s="1"/>
  <c r="V3928" i="1"/>
  <c r="W3928" i="1" s="1"/>
  <c r="V3906" i="1"/>
  <c r="W3906" i="1" s="1"/>
  <c r="V3929" i="1"/>
  <c r="W3929" i="1" s="1"/>
  <c r="V3888" i="1"/>
  <c r="W3888" i="1" s="1"/>
  <c r="V3992" i="1"/>
  <c r="W3992" i="1" s="1"/>
  <c r="V3905" i="1"/>
  <c r="W3905" i="1" s="1"/>
  <c r="V3927" i="1"/>
  <c r="W3927" i="1" s="1"/>
  <c r="V3933" i="1"/>
  <c r="W3933" i="1" s="1"/>
  <c r="V3995" i="1"/>
  <c r="W3995" i="1" s="1"/>
  <c r="V3923" i="1"/>
  <c r="W3923" i="1" s="1"/>
  <c r="V3907" i="1"/>
  <c r="W3907" i="1" s="1"/>
  <c r="V3909" i="1"/>
  <c r="W3909" i="1" s="1"/>
  <c r="V3936" i="1"/>
  <c r="W3936" i="1" s="1"/>
  <c r="V2911" i="1"/>
  <c r="W2911" i="1" s="1"/>
  <c r="V2910" i="1"/>
  <c r="W2910" i="1" s="1"/>
  <c r="V2906" i="1"/>
  <c r="W2906" i="1" s="1"/>
  <c r="V2943" i="1"/>
  <c r="W2943" i="1" s="1"/>
  <c r="V2919" i="1"/>
  <c r="W2919" i="1" s="1"/>
  <c r="V2959" i="1"/>
  <c r="W2959" i="1" s="1"/>
  <c r="V2941" i="1"/>
  <c r="W2941" i="1" s="1"/>
  <c r="V2951" i="1"/>
  <c r="W2951" i="1" s="1"/>
  <c r="V2953" i="1"/>
  <c r="W2953" i="1" s="1"/>
  <c r="V2935" i="1"/>
  <c r="W2935" i="1" s="1"/>
  <c r="V2933" i="1"/>
  <c r="W2933" i="1" s="1"/>
  <c r="V2929" i="1"/>
  <c r="W2929" i="1" s="1"/>
  <c r="V2927" i="1"/>
  <c r="W2927" i="1" s="1"/>
  <c r="V2991" i="1"/>
  <c r="W2991" i="1" s="1"/>
  <c r="V2967" i="1"/>
  <c r="W2967" i="1" s="1"/>
  <c r="V2964" i="1"/>
  <c r="W2964" i="1" s="1"/>
  <c r="V2961" i="1"/>
  <c r="W2961" i="1" s="1"/>
  <c r="V2909" i="1"/>
  <c r="W2909" i="1" s="1"/>
  <c r="V2954" i="1"/>
  <c r="W2954" i="1" s="1"/>
  <c r="V2939" i="1"/>
  <c r="W2939" i="1" s="1"/>
  <c r="V2934" i="1"/>
  <c r="W2934" i="1" s="1"/>
  <c r="V2930" i="1"/>
  <c r="W2930" i="1" s="1"/>
  <c r="V2965" i="1"/>
  <c r="W2965" i="1" s="1"/>
  <c r="V2938" i="1"/>
  <c r="W2938" i="1" s="1"/>
  <c r="V2962" i="1"/>
  <c r="W2962" i="1" s="1"/>
  <c r="V2937" i="1"/>
  <c r="W2937" i="1" s="1"/>
  <c r="V2940" i="1"/>
  <c r="W2940" i="1" s="1"/>
  <c r="V2904" i="1"/>
  <c r="W2904" i="1" s="1"/>
  <c r="V2987" i="1"/>
  <c r="W2987" i="1" s="1"/>
  <c r="V2936" i="1"/>
  <c r="W2936" i="1" s="1"/>
  <c r="V2924" i="1"/>
  <c r="W2924" i="1" s="1"/>
  <c r="V2949" i="1"/>
  <c r="W2949" i="1" s="1"/>
  <c r="V2950" i="1"/>
  <c r="W2950" i="1" s="1"/>
  <c r="V2944" i="1"/>
  <c r="W2944" i="1" s="1"/>
  <c r="V2918" i="1"/>
  <c r="W2918" i="1" s="1"/>
  <c r="V2912" i="1"/>
  <c r="W2912" i="1" s="1"/>
  <c r="V2916" i="1"/>
  <c r="W2916" i="1" s="1"/>
  <c r="V2928" i="1"/>
  <c r="W2928" i="1" s="1"/>
  <c r="V2932" i="1"/>
  <c r="W2932" i="1" s="1"/>
  <c r="V2963" i="1"/>
  <c r="W2963" i="1" s="1"/>
  <c r="V2960" i="1"/>
  <c r="W2960" i="1" s="1"/>
  <c r="V2920" i="1"/>
  <c r="W2920" i="1" s="1"/>
  <c r="V2984" i="1"/>
  <c r="W2984" i="1" s="1"/>
  <c r="V2986" i="1"/>
  <c r="W2986" i="1" s="1"/>
  <c r="V2988" i="1"/>
  <c r="W2988" i="1" s="1"/>
  <c r="V2990" i="1"/>
  <c r="W2990" i="1" s="1"/>
  <c r="V2945" i="1"/>
  <c r="W2945" i="1" s="1"/>
  <c r="V2942" i="1"/>
  <c r="W2942" i="1" s="1"/>
  <c r="V2958" i="1"/>
  <c r="W2958" i="1" s="1"/>
  <c r="V2914" i="1"/>
  <c r="W2914" i="1" s="1"/>
  <c r="V2966" i="1"/>
  <c r="W2966" i="1" s="1"/>
  <c r="V2952" i="1"/>
  <c r="W2952" i="1" s="1"/>
  <c r="V2931" i="1"/>
  <c r="W2931" i="1" s="1"/>
  <c r="V2989" i="1"/>
  <c r="W2989" i="1" s="1"/>
  <c r="V2947" i="1"/>
  <c r="W2947" i="1" s="1"/>
  <c r="V2905" i="1"/>
  <c r="W2905" i="1" s="1"/>
  <c r="V2957" i="1"/>
  <c r="W2957" i="1" s="1"/>
  <c r="V2913" i="1"/>
  <c r="W2913" i="1" s="1"/>
  <c r="V2925" i="1"/>
  <c r="W2925" i="1" s="1"/>
  <c r="V2915" i="1"/>
  <c r="W2915" i="1" s="1"/>
  <c r="V2908" i="1"/>
  <c r="W2908" i="1" s="1"/>
  <c r="V2985" i="1"/>
  <c r="W2985" i="1" s="1"/>
  <c r="V2921" i="1"/>
  <c r="W2921" i="1" s="1"/>
  <c r="V2946" i="1"/>
  <c r="W2946" i="1" s="1"/>
  <c r="V2948" i="1"/>
  <c r="W2948" i="1" s="1"/>
  <c r="V2956" i="1"/>
  <c r="W2956" i="1" s="1"/>
  <c r="V2922" i="1"/>
  <c r="W2922" i="1" s="1"/>
  <c r="V2923" i="1"/>
  <c r="W2923" i="1" s="1"/>
  <c r="V2917" i="1"/>
  <c r="W2917" i="1" s="1"/>
  <c r="V2926" i="1"/>
  <c r="W2926" i="1" s="1"/>
  <c r="V2907" i="1"/>
  <c r="W2907" i="1" s="1"/>
  <c r="V2955" i="1"/>
  <c r="W2955" i="1" s="1"/>
  <c r="V951" i="1"/>
  <c r="V946" i="1"/>
  <c r="V949" i="1"/>
  <c r="V947" i="1"/>
  <c r="V953" i="1"/>
  <c r="V948" i="1"/>
  <c r="V950" i="1"/>
  <c r="V952" i="1"/>
  <c r="V1052" i="1"/>
  <c r="W1052" i="1" s="1"/>
  <c r="V1048" i="1"/>
  <c r="W1048" i="1" s="1"/>
  <c r="V1049" i="1"/>
  <c r="W1049" i="1" s="1"/>
  <c r="V1051" i="1"/>
  <c r="W1051" i="1" s="1"/>
  <c r="V1050" i="1"/>
  <c r="W1050" i="1" s="1"/>
  <c r="V1045" i="1"/>
  <c r="W1045" i="1" s="1"/>
  <c r="V1047" i="1"/>
  <c r="W1047" i="1" s="1"/>
  <c r="V1046" i="1"/>
  <c r="W1046" i="1" s="1"/>
  <c r="V930" i="1"/>
  <c r="V934" i="1"/>
  <c r="W934" i="1" s="1"/>
  <c r="V932" i="1"/>
  <c r="W932" i="1" s="1"/>
  <c r="V931" i="1"/>
  <c r="W931" i="1" s="1"/>
  <c r="V929" i="1"/>
  <c r="V933" i="1"/>
  <c r="W933" i="1" s="1"/>
  <c r="V936" i="1"/>
  <c r="W936" i="1" s="1"/>
  <c r="V935" i="1"/>
  <c r="V2493" i="1"/>
  <c r="W2493" i="1" s="1"/>
  <c r="V2501" i="1"/>
  <c r="W2501" i="1" s="1"/>
  <c r="V2494" i="1"/>
  <c r="W2494" i="1" s="1"/>
  <c r="V2500" i="1"/>
  <c r="W2500" i="1" s="1"/>
  <c r="V2490" i="1"/>
  <c r="W2490" i="1" s="1"/>
  <c r="V2487" i="1"/>
  <c r="W2487" i="1" s="1"/>
  <c r="V2489" i="1"/>
  <c r="W2489" i="1" s="1"/>
  <c r="V2498" i="1"/>
  <c r="W2498" i="1" s="1"/>
  <c r="V2499" i="1"/>
  <c r="W2499" i="1" s="1"/>
  <c r="V2488" i="1"/>
  <c r="W2488" i="1" s="1"/>
  <c r="V2497" i="1"/>
  <c r="W2497" i="1" s="1"/>
  <c r="V2486" i="1"/>
  <c r="W2486" i="1" s="1"/>
  <c r="V2492" i="1"/>
  <c r="W2492" i="1" s="1"/>
  <c r="V2491" i="1"/>
  <c r="W2491" i="1" s="1"/>
  <c r="V2495" i="1"/>
  <c r="W2495" i="1" s="1"/>
  <c r="V2496" i="1"/>
  <c r="W2496" i="1" s="1"/>
  <c r="O585" i="33"/>
  <c r="O597" i="33"/>
  <c r="N336" i="33"/>
  <c r="N407" i="33" s="1"/>
  <c r="O587" i="33"/>
  <c r="O591" i="33"/>
  <c r="O728" i="33"/>
  <c r="N333" i="33"/>
  <c r="N404" i="33" s="1"/>
  <c r="N331" i="33"/>
  <c r="N402" i="33" s="1"/>
  <c r="O571" i="33"/>
  <c r="O567" i="33"/>
  <c r="N390" i="33"/>
  <c r="N460" i="33"/>
  <c r="N456" i="33"/>
  <c r="V1447" i="1"/>
  <c r="V1440" i="1"/>
  <c r="V1444" i="1"/>
  <c r="V1443" i="1"/>
  <c r="V1445" i="1"/>
  <c r="V1441" i="1"/>
  <c r="V1446" i="1"/>
  <c r="V1442" i="1"/>
  <c r="U34" i="1"/>
  <c r="N454" i="33"/>
  <c r="T157" i="1"/>
  <c r="T159" i="1"/>
  <c r="U41" i="1"/>
  <c r="T163" i="1"/>
  <c r="N383" i="33"/>
  <c r="N459" i="33"/>
  <c r="O698" i="33"/>
  <c r="T158" i="1"/>
  <c r="N455" i="33"/>
  <c r="U153" i="1"/>
  <c r="O335" i="33" s="1"/>
  <c r="O406" i="33" s="1"/>
  <c r="O693" i="33"/>
  <c r="U35" i="1"/>
  <c r="U36" i="1"/>
  <c r="U38" i="1"/>
  <c r="T164" i="1"/>
  <c r="N337" i="33"/>
  <c r="N408" i="33" s="1"/>
  <c r="N330" i="33"/>
  <c r="N401" i="33" s="1"/>
  <c r="N453" i="33"/>
  <c r="O692" i="33"/>
  <c r="V1374" i="1"/>
  <c r="V1372" i="1"/>
  <c r="V1378" i="1"/>
  <c r="W1378" i="1" s="1"/>
  <c r="V1367" i="1"/>
  <c r="V690" i="1"/>
  <c r="W690" i="1" s="1"/>
  <c r="V692" i="1"/>
  <c r="W692" i="1" s="1"/>
  <c r="V1726" i="1"/>
  <c r="W1726" i="1" s="1"/>
  <c r="V1728" i="1"/>
  <c r="W1728" i="1" s="1"/>
  <c r="V45" i="1"/>
  <c r="V49" i="1"/>
  <c r="V77" i="1"/>
  <c r="V81" i="1"/>
  <c r="V109" i="1"/>
  <c r="W109" i="1" s="1"/>
  <c r="V113" i="1"/>
  <c r="W113" i="1" s="1"/>
  <c r="V141" i="1"/>
  <c r="W141" i="1" s="1"/>
  <c r="V145" i="1"/>
  <c r="W145" i="1" s="1"/>
  <c r="V177" i="1"/>
  <c r="W177" i="1" s="1"/>
  <c r="V181" i="1"/>
  <c r="W181" i="1" s="1"/>
  <c r="V19" i="1"/>
  <c r="V23" i="1"/>
  <c r="V64" i="1"/>
  <c r="W64" i="1" s="1"/>
  <c r="V96" i="1"/>
  <c r="V128" i="1"/>
  <c r="W128" i="1" s="1"/>
  <c r="V51" i="1"/>
  <c r="V68" i="1"/>
  <c r="W68" i="1" s="1"/>
  <c r="V83" i="1"/>
  <c r="V100" i="1"/>
  <c r="V115" i="1"/>
  <c r="W115" i="1" s="1"/>
  <c r="V132" i="1"/>
  <c r="W132" i="1" s="1"/>
  <c r="V147" i="1"/>
  <c r="W147" i="1" s="1"/>
  <c r="V263" i="1"/>
  <c r="W263" i="1" s="1"/>
  <c r="V267" i="1"/>
  <c r="W267" i="1" s="1"/>
  <c r="V67" i="1"/>
  <c r="W67" i="1" s="1"/>
  <c r="V61" i="1"/>
  <c r="W61" i="1" s="1"/>
  <c r="V268" i="1"/>
  <c r="W268" i="1" s="1"/>
  <c r="V9" i="1"/>
  <c r="V86" i="1"/>
  <c r="V131" i="1"/>
  <c r="W131" i="1" s="1"/>
  <c r="V654" i="1"/>
  <c r="W654" i="1" s="1"/>
  <c r="V658" i="1"/>
  <c r="W658" i="1" s="1"/>
  <c r="V137" i="1"/>
  <c r="W137" i="1" s="1"/>
  <c r="V650" i="1"/>
  <c r="W650" i="1" s="1"/>
  <c r="V665" i="1"/>
  <c r="W665" i="1" s="1"/>
  <c r="V1157" i="1"/>
  <c r="V1161" i="1"/>
  <c r="V1189" i="1"/>
  <c r="V1193" i="1"/>
  <c r="V1491" i="1"/>
  <c r="W1491" i="1" s="1"/>
  <c r="V1495" i="1"/>
  <c r="W1495" i="1" s="1"/>
  <c r="V1523" i="1"/>
  <c r="W1523" i="1" s="1"/>
  <c r="V1527" i="1"/>
  <c r="W1527" i="1" s="1"/>
  <c r="V1573" i="1"/>
  <c r="W1573" i="1" s="1"/>
  <c r="V1577" i="1"/>
  <c r="W1577" i="1" s="1"/>
  <c r="V1621" i="1"/>
  <c r="W1621" i="1" s="1"/>
  <c r="V1625" i="1"/>
  <c r="W1625" i="1" s="1"/>
  <c r="V1688" i="1"/>
  <c r="V1692" i="1"/>
  <c r="V1181" i="1"/>
  <c r="W1181" i="1" s="1"/>
  <c r="V1185" i="1"/>
  <c r="W1185" i="1" s="1"/>
  <c r="V1237" i="1"/>
  <c r="W1237" i="1" s="1"/>
  <c r="V1241" i="1"/>
  <c r="W1241" i="1" s="1"/>
  <c r="V1483" i="1"/>
  <c r="W1483" i="1" s="1"/>
  <c r="V1487" i="1"/>
  <c r="W1487" i="1" s="1"/>
  <c r="V649" i="1"/>
  <c r="W649" i="1" s="1"/>
  <c r="V666" i="1"/>
  <c r="W666" i="1" s="1"/>
  <c r="V993" i="1"/>
  <c r="V1031" i="1"/>
  <c r="W1031" i="1" s="1"/>
  <c r="V1035" i="1"/>
  <c r="W1035" i="1" s="1"/>
  <c r="V1056" i="1"/>
  <c r="W1056" i="1" s="1"/>
  <c r="V1172" i="1"/>
  <c r="W1172" i="1" s="1"/>
  <c r="V1176" i="1"/>
  <c r="W1176" i="1" s="1"/>
  <c r="V1204" i="1"/>
  <c r="W1204" i="1" s="1"/>
  <c r="V1224" i="1"/>
  <c r="W1224" i="1" s="1"/>
  <c r="V1475" i="1"/>
  <c r="W1475" i="1" s="1"/>
  <c r="V1479" i="1"/>
  <c r="W1479" i="1" s="1"/>
  <c r="V1507" i="1"/>
  <c r="W1507" i="1" s="1"/>
  <c r="V1511" i="1"/>
  <c r="W1511" i="1" s="1"/>
  <c r="V1515" i="1"/>
  <c r="W1515" i="1" s="1"/>
  <c r="V1519" i="1"/>
  <c r="W1519" i="1" s="1"/>
  <c r="V1639" i="1"/>
  <c r="W1639" i="1" s="1"/>
  <c r="V1674" i="1"/>
  <c r="W1674" i="1" s="1"/>
  <c r="V1682" i="1"/>
  <c r="W1682" i="1" s="1"/>
  <c r="V1167" i="1"/>
  <c r="W1167" i="1" s="1"/>
  <c r="V1199" i="1"/>
  <c r="W1199" i="1" s="1"/>
  <c r="V1568" i="1"/>
  <c r="V1618" i="1"/>
  <c r="W1618" i="1" s="1"/>
  <c r="V1635" i="1"/>
  <c r="W1635" i="1" s="1"/>
  <c r="V1716" i="1"/>
  <c r="P731" i="33" s="1"/>
  <c r="V1498" i="1"/>
  <c r="W1498" i="1" s="1"/>
  <c r="V1502" i="1"/>
  <c r="W1502" i="1" s="1"/>
  <c r="V1615" i="1"/>
  <c r="W1615" i="1" s="1"/>
  <c r="V1715" i="1"/>
  <c r="V1679" i="1"/>
  <c r="W1679" i="1" s="1"/>
  <c r="V1164" i="1"/>
  <c r="V1681" i="1"/>
  <c r="W1681" i="1" s="1"/>
  <c r="V2826" i="1"/>
  <c r="W2826" i="1" s="1"/>
  <c r="V3696" i="1"/>
  <c r="W3696" i="1" s="1"/>
  <c r="V3700" i="1"/>
  <c r="W3700" i="1" s="1"/>
  <c r="V1202" i="1"/>
  <c r="W1202" i="1" s="1"/>
  <c r="V3702" i="1"/>
  <c r="W3702" i="1" s="1"/>
  <c r="V4408" i="1"/>
  <c r="W4408" i="1" s="1"/>
  <c r="V4409" i="1"/>
  <c r="W4409" i="1" s="1"/>
  <c r="V4495" i="1"/>
  <c r="W4495" i="1" s="1"/>
  <c r="V4485" i="1"/>
  <c r="V4407" i="1"/>
  <c r="W4407" i="1" s="1"/>
  <c r="V2825" i="1"/>
  <c r="W2825" i="1" s="1"/>
  <c r="V4490" i="1"/>
  <c r="W4490" i="1" s="1"/>
  <c r="V1675" i="1"/>
  <c r="W1675" i="1" s="1"/>
  <c r="V84" i="1"/>
  <c r="V116" i="1"/>
  <c r="W116" i="1" s="1"/>
  <c r="V1567" i="1"/>
  <c r="V11" i="1"/>
  <c r="V133" i="1"/>
  <c r="W133" i="1" s="1"/>
  <c r="V1719" i="1"/>
  <c r="V118" i="1"/>
  <c r="W118" i="1" s="1"/>
  <c r="V1381" i="1"/>
  <c r="W1381" i="1" s="1"/>
  <c r="V1369" i="1"/>
  <c r="V694" i="1"/>
  <c r="W694" i="1" s="1"/>
  <c r="V688" i="1"/>
  <c r="W688" i="1" s="1"/>
  <c r="V701" i="1"/>
  <c r="V1725" i="1"/>
  <c r="W1725" i="1" s="1"/>
  <c r="V1727" i="1"/>
  <c r="W1727" i="1" s="1"/>
  <c r="V46" i="1"/>
  <c r="V78" i="1"/>
  <c r="V82" i="1"/>
  <c r="V114" i="1"/>
  <c r="W114" i="1" s="1"/>
  <c r="V142" i="1"/>
  <c r="W142" i="1" s="1"/>
  <c r="V178" i="1"/>
  <c r="W178" i="1" s="1"/>
  <c r="V182" i="1"/>
  <c r="W182" i="1" s="1"/>
  <c r="X4" i="1"/>
  <c r="V20" i="1"/>
  <c r="V66" i="1"/>
  <c r="W66" i="1" s="1"/>
  <c r="V98" i="1"/>
  <c r="V70" i="1"/>
  <c r="W70" i="1" s="1"/>
  <c r="V102" i="1"/>
  <c r="V117" i="1"/>
  <c r="W117" i="1" s="1"/>
  <c r="V264" i="1"/>
  <c r="W264" i="1" s="1"/>
  <c r="V93" i="1"/>
  <c r="V73" i="1"/>
  <c r="W73" i="1" s="1"/>
  <c r="V91" i="1"/>
  <c r="V8" i="1"/>
  <c r="V655" i="1"/>
  <c r="W655" i="1" s="1"/>
  <c r="V59" i="1"/>
  <c r="W59" i="1" s="1"/>
  <c r="V644" i="1"/>
  <c r="W644" i="1" s="1"/>
  <c r="V990" i="1"/>
  <c r="V1158" i="1"/>
  <c r="V1190" i="1"/>
  <c r="V1194" i="1"/>
  <c r="V1496" i="1"/>
  <c r="W1496" i="1" s="1"/>
  <c r="V1524" i="1"/>
  <c r="W1524" i="1" s="1"/>
  <c r="V1574" i="1"/>
  <c r="W1574" i="1" s="1"/>
  <c r="V1578" i="1"/>
  <c r="W1578" i="1" s="1"/>
  <c r="V1626" i="1"/>
  <c r="W1626" i="1" s="1"/>
  <c r="V1689" i="1"/>
  <c r="V1182" i="1"/>
  <c r="W1182" i="1" s="1"/>
  <c r="V1186" i="1"/>
  <c r="W1186" i="1" s="1"/>
  <c r="V1242" i="1"/>
  <c r="W1242" i="1" s="1"/>
  <c r="V1488" i="1"/>
  <c r="W1488" i="1" s="1"/>
  <c r="V995" i="1"/>
  <c r="V1053" i="1"/>
  <c r="W1053" i="1" s="1"/>
  <c r="V1057" i="1"/>
  <c r="W1057" i="1" s="1"/>
  <c r="V1177" i="1"/>
  <c r="W1177" i="1" s="1"/>
  <c r="V1221" i="1"/>
  <c r="W1221" i="1" s="1"/>
  <c r="V1476" i="1"/>
  <c r="W1476" i="1" s="1"/>
  <c r="V1480" i="1"/>
  <c r="W1480" i="1" s="1"/>
  <c r="V1512" i="1"/>
  <c r="W1512" i="1" s="1"/>
  <c r="V1516" i="1"/>
  <c r="W1516" i="1" s="1"/>
  <c r="V1641" i="1"/>
  <c r="W1641" i="1" s="1"/>
  <c r="V1684" i="1"/>
  <c r="W1684" i="1" s="1"/>
  <c r="V1169" i="1"/>
  <c r="W1169" i="1" s="1"/>
  <c r="V1201" i="1"/>
  <c r="W1201" i="1" s="1"/>
  <c r="V1629" i="1"/>
  <c r="W1629" i="1" s="1"/>
  <c r="V1644" i="1"/>
  <c r="W1644" i="1" s="1"/>
  <c r="V1499" i="1"/>
  <c r="W1499" i="1" s="1"/>
  <c r="V1630" i="1"/>
  <c r="W1630" i="1" s="1"/>
  <c r="V1200" i="1"/>
  <c r="W1200" i="1" s="1"/>
  <c r="V2828" i="1"/>
  <c r="W2828" i="1" s="1"/>
  <c r="V3701" i="1"/>
  <c r="W3701" i="1" s="1"/>
  <c r="V4402" i="1"/>
  <c r="W4402" i="1" s="1"/>
  <c r="V4482" i="1"/>
  <c r="V1168" i="1"/>
  <c r="W1168" i="1" s="1"/>
  <c r="V1569" i="1"/>
  <c r="V4492" i="1"/>
  <c r="W4492" i="1" s="1"/>
  <c r="V4483" i="1"/>
  <c r="V1685" i="1"/>
  <c r="W1685" i="1" s="1"/>
  <c r="V2827" i="1"/>
  <c r="W2827" i="1" s="1"/>
  <c r="V103" i="1"/>
  <c r="V1640" i="1"/>
  <c r="W1640" i="1" s="1"/>
  <c r="V101" i="1"/>
  <c r="V1380" i="1"/>
  <c r="W1380" i="1" s="1"/>
  <c r="V1382" i="1"/>
  <c r="V1371" i="1"/>
  <c r="V691" i="1"/>
  <c r="W691" i="1" s="1"/>
  <c r="V693" i="1"/>
  <c r="W693" i="1" s="1"/>
  <c r="V50" i="1"/>
  <c r="V110" i="1"/>
  <c r="W110" i="1" s="1"/>
  <c r="V146" i="1"/>
  <c r="W146" i="1" s="1"/>
  <c r="V24" i="1"/>
  <c r="V130" i="1"/>
  <c r="W130" i="1" s="1"/>
  <c r="V53" i="1"/>
  <c r="W53" i="1" s="1"/>
  <c r="V85" i="1"/>
  <c r="V134" i="1"/>
  <c r="W134" i="1" s="1"/>
  <c r="V52" i="1"/>
  <c r="W52" i="1" s="1"/>
  <c r="V14" i="1"/>
  <c r="V651" i="1"/>
  <c r="W651" i="1" s="1"/>
  <c r="V659" i="1"/>
  <c r="W659" i="1" s="1"/>
  <c r="V1162" i="1"/>
  <c r="V1492" i="1"/>
  <c r="W1492" i="1" s="1"/>
  <c r="V1528" i="1"/>
  <c r="W1528" i="1" s="1"/>
  <c r="V1622" i="1"/>
  <c r="W1622" i="1" s="1"/>
  <c r="V1693" i="1"/>
  <c r="V1036" i="1"/>
  <c r="W1036" i="1" s="1"/>
  <c r="V1238" i="1"/>
  <c r="W1238" i="1" s="1"/>
  <c r="V1484" i="1"/>
  <c r="W1484" i="1" s="1"/>
  <c r="V660" i="1"/>
  <c r="W660" i="1" s="1"/>
  <c r="V1032" i="1"/>
  <c r="W1032" i="1" s="1"/>
  <c r="V1173" i="1"/>
  <c r="W1173" i="1" s="1"/>
  <c r="V1225" i="1"/>
  <c r="W1225" i="1" s="1"/>
  <c r="V1508" i="1"/>
  <c r="W1508" i="1" s="1"/>
  <c r="V1520" i="1"/>
  <c r="W1520" i="1" s="1"/>
  <c r="V1676" i="1"/>
  <c r="W1676" i="1" s="1"/>
  <c r="V1570" i="1"/>
  <c r="V1718" i="1"/>
  <c r="V1503" i="1"/>
  <c r="W1503" i="1" s="1"/>
  <c r="V3697" i="1"/>
  <c r="W3697" i="1" s="1"/>
  <c r="V2831" i="1"/>
  <c r="W2831" i="1" s="1"/>
  <c r="V1580" i="1"/>
  <c r="W1580" i="1" s="1"/>
  <c r="V4489" i="1"/>
  <c r="W4489" i="1" s="1"/>
  <c r="V2829" i="1"/>
  <c r="W2829" i="1" s="1"/>
  <c r="V4481" i="1"/>
  <c r="V1632" i="1"/>
  <c r="W1632" i="1" s="1"/>
  <c r="V12" i="1"/>
  <c r="V125" i="1"/>
  <c r="W125" i="1" s="1"/>
  <c r="V1370" i="1"/>
  <c r="V1379" i="1"/>
  <c r="V1373" i="1"/>
  <c r="V1368" i="1"/>
  <c r="V1376" i="1"/>
  <c r="V1375" i="1"/>
  <c r="W1375" i="1" s="1"/>
  <c r="V1377" i="1"/>
  <c r="V697" i="1"/>
  <c r="V696" i="1"/>
  <c r="V687" i="1"/>
  <c r="W687" i="1" s="1"/>
  <c r="V699" i="1"/>
  <c r="V1723" i="1"/>
  <c r="W1723" i="1" s="1"/>
  <c r="V1724" i="1"/>
  <c r="W1724" i="1" s="1"/>
  <c r="V25" i="1"/>
  <c r="V44" i="1"/>
  <c r="V48" i="1"/>
  <c r="V76" i="1"/>
  <c r="V80" i="1"/>
  <c r="V108" i="1"/>
  <c r="W108" i="1" s="1"/>
  <c r="V112" i="1"/>
  <c r="W112" i="1" s="1"/>
  <c r="V140" i="1"/>
  <c r="W140" i="1" s="1"/>
  <c r="V144" i="1"/>
  <c r="W144" i="1" s="1"/>
  <c r="V176" i="1"/>
  <c r="W176" i="1" s="1"/>
  <c r="V180" i="1"/>
  <c r="W180" i="1" s="1"/>
  <c r="V18" i="1"/>
  <c r="V22" i="1"/>
  <c r="V62" i="1"/>
  <c r="W62" i="1" s="1"/>
  <c r="V94" i="1"/>
  <c r="V126" i="1"/>
  <c r="W126" i="1" s="1"/>
  <c r="V57" i="1"/>
  <c r="W57" i="1" s="1"/>
  <c r="V74" i="1"/>
  <c r="W74" i="1" s="1"/>
  <c r="V89" i="1"/>
  <c r="V106" i="1"/>
  <c r="V121" i="1"/>
  <c r="W121" i="1" s="1"/>
  <c r="V138" i="1"/>
  <c r="W138" i="1" s="1"/>
  <c r="V262" i="1"/>
  <c r="W262" i="1" s="1"/>
  <c r="V266" i="1"/>
  <c r="W266" i="1" s="1"/>
  <c r="V58" i="1"/>
  <c r="W58" i="1" s="1"/>
  <c r="V120" i="1"/>
  <c r="W120" i="1" s="1"/>
  <c r="V123" i="1"/>
  <c r="W123" i="1" s="1"/>
  <c r="V71" i="1"/>
  <c r="W71" i="1" s="1"/>
  <c r="V122" i="1"/>
  <c r="W122" i="1" s="1"/>
  <c r="V99" i="1"/>
  <c r="V653" i="1"/>
  <c r="W653" i="1" s="1"/>
  <c r="V657" i="1"/>
  <c r="W657" i="1" s="1"/>
  <c r="V648" i="1"/>
  <c r="W648" i="1" s="1"/>
  <c r="V663" i="1"/>
  <c r="W663" i="1" s="1"/>
  <c r="V994" i="1"/>
  <c r="V1160" i="1"/>
  <c r="V1188" i="1"/>
  <c r="W1188" i="1" s="1"/>
  <c r="V1192" i="1"/>
  <c r="V1244" i="1"/>
  <c r="W1244" i="1" s="1"/>
  <c r="V1490" i="1"/>
  <c r="W1490" i="1" s="1"/>
  <c r="V1494" i="1"/>
  <c r="W1494" i="1" s="1"/>
  <c r="V1522" i="1"/>
  <c r="W1522" i="1" s="1"/>
  <c r="V1526" i="1"/>
  <c r="W1526" i="1" s="1"/>
  <c r="V1572" i="1"/>
  <c r="V1576" i="1"/>
  <c r="W1576" i="1" s="1"/>
  <c r="V1620" i="1"/>
  <c r="W1620" i="1" s="1"/>
  <c r="V1624" i="1"/>
  <c r="W1624" i="1" s="1"/>
  <c r="V1687" i="1"/>
  <c r="W1687" i="1" s="1"/>
  <c r="V1691" i="1"/>
  <c r="V1180" i="1"/>
  <c r="W1180" i="1" s="1"/>
  <c r="V1184" i="1"/>
  <c r="W1184" i="1" s="1"/>
  <c r="V1228" i="1"/>
  <c r="W1228" i="1" s="1"/>
  <c r="V1240" i="1"/>
  <c r="W1240" i="1" s="1"/>
  <c r="V1482" i="1"/>
  <c r="W1482" i="1" s="1"/>
  <c r="V1486" i="1"/>
  <c r="W1486" i="1" s="1"/>
  <c r="V90" i="1"/>
  <c r="V647" i="1"/>
  <c r="W647" i="1" s="1"/>
  <c r="V664" i="1"/>
  <c r="W664" i="1" s="1"/>
  <c r="V991" i="1"/>
  <c r="V1030" i="1"/>
  <c r="W1030" i="1" s="1"/>
  <c r="V1034" i="1"/>
  <c r="W1034" i="1" s="1"/>
  <c r="V1055" i="1"/>
  <c r="W1055" i="1" s="1"/>
  <c r="V1059" i="1"/>
  <c r="W1059" i="1" s="1"/>
  <c r="V1175" i="1"/>
  <c r="W1175" i="1" s="1"/>
  <c r="V695" i="1"/>
  <c r="V698" i="1"/>
  <c r="V75" i="1"/>
  <c r="W75" i="1" s="1"/>
  <c r="V139" i="1"/>
  <c r="W139" i="1" s="1"/>
  <c r="V60" i="1"/>
  <c r="W60" i="1" s="1"/>
  <c r="V87" i="1"/>
  <c r="V261" i="1"/>
  <c r="W261" i="1" s="1"/>
  <c r="V88" i="1"/>
  <c r="P569" i="33" s="1"/>
  <c r="V97" i="1"/>
  <c r="V65" i="1"/>
  <c r="W65" i="1" s="1"/>
  <c r="V661" i="1"/>
  <c r="W661" i="1" s="1"/>
  <c r="V1191" i="1"/>
  <c r="W1191" i="1" s="1"/>
  <c r="V1493" i="1"/>
  <c r="W1493" i="1" s="1"/>
  <c r="V1575" i="1"/>
  <c r="W1575" i="1" s="1"/>
  <c r="V1690" i="1"/>
  <c r="V1183" i="1"/>
  <c r="W1183" i="1" s="1"/>
  <c r="V1485" i="1"/>
  <c r="W1485" i="1" s="1"/>
  <c r="V989" i="1"/>
  <c r="V1058" i="1"/>
  <c r="W1058" i="1" s="1"/>
  <c r="V1222" i="1"/>
  <c r="W1222" i="1" s="1"/>
  <c r="V1477" i="1"/>
  <c r="W1477" i="1" s="1"/>
  <c r="V1509" i="1"/>
  <c r="W1509" i="1" s="1"/>
  <c r="V1517" i="1"/>
  <c r="W1517" i="1" s="1"/>
  <c r="V1643" i="1"/>
  <c r="W1643" i="1" s="1"/>
  <c r="V1686" i="1"/>
  <c r="W1686" i="1" s="1"/>
  <c r="V1203" i="1"/>
  <c r="W1203" i="1" s="1"/>
  <c r="V1631" i="1"/>
  <c r="W1631" i="1" s="1"/>
  <c r="V1500" i="1"/>
  <c r="W1500" i="1" s="1"/>
  <c r="V1636" i="1"/>
  <c r="W1636" i="1" s="1"/>
  <c r="V2830" i="1"/>
  <c r="W2830" i="1" s="1"/>
  <c r="V3698" i="1"/>
  <c r="W3698" i="1" s="1"/>
  <c r="V1170" i="1"/>
  <c r="W1170" i="1" s="1"/>
  <c r="V1642" i="1"/>
  <c r="W1642" i="1" s="1"/>
  <c r="V4404" i="1"/>
  <c r="W4404" i="1" s="1"/>
  <c r="V4491" i="1"/>
  <c r="W4491" i="1" s="1"/>
  <c r="V1565" i="1"/>
  <c r="V4494" i="1"/>
  <c r="W4494" i="1" s="1"/>
  <c r="V1617" i="1"/>
  <c r="W1617" i="1" s="1"/>
  <c r="V69" i="1"/>
  <c r="W69" i="1" s="1"/>
  <c r="V63" i="1"/>
  <c r="W63" i="1" s="1"/>
  <c r="V79" i="1"/>
  <c r="V265" i="1"/>
  <c r="W265" i="1" s="1"/>
  <c r="V54" i="1"/>
  <c r="W54" i="1" s="1"/>
  <c r="V992" i="1"/>
  <c r="V1497" i="1"/>
  <c r="W1497" i="1" s="1"/>
  <c r="V1694" i="1"/>
  <c r="V1489" i="1"/>
  <c r="W1489" i="1" s="1"/>
  <c r="V1174" i="1"/>
  <c r="W1174" i="1" s="1"/>
  <c r="V1478" i="1"/>
  <c r="W1478" i="1" s="1"/>
  <c r="V1518" i="1"/>
  <c r="W1518" i="1" s="1"/>
  <c r="V1720" i="1"/>
  <c r="V1165" i="1"/>
  <c r="W1165" i="1" s="1"/>
  <c r="V1633" i="1"/>
  <c r="W1633" i="1" s="1"/>
  <c r="V1501" i="1"/>
  <c r="W1501" i="1" s="1"/>
  <c r="V4493" i="1"/>
  <c r="W4493" i="1" s="1"/>
  <c r="V702" i="1"/>
  <c r="V47" i="1"/>
  <c r="V21" i="1"/>
  <c r="V105" i="1"/>
  <c r="V646" i="1"/>
  <c r="W646" i="1" s="1"/>
  <c r="V1529" i="1"/>
  <c r="W1529" i="1" s="1"/>
  <c r="V662" i="1"/>
  <c r="W662" i="1" s="1"/>
  <c r="V1227" i="1"/>
  <c r="W1227" i="1" s="1"/>
  <c r="V1680" i="1"/>
  <c r="W1680" i="1" s="1"/>
  <c r="V1616" i="1"/>
  <c r="W1616" i="1" s="1"/>
  <c r="V996" i="1"/>
  <c r="V4486" i="1"/>
  <c r="V129" i="1"/>
  <c r="W129" i="1" s="1"/>
  <c r="V135" i="1"/>
  <c r="W135" i="1" s="1"/>
  <c r="V689" i="1"/>
  <c r="W689" i="1" s="1"/>
  <c r="V143" i="1"/>
  <c r="W143" i="1" s="1"/>
  <c r="V92" i="1"/>
  <c r="V104" i="1"/>
  <c r="V1195" i="1"/>
  <c r="V1579" i="1"/>
  <c r="W1579" i="1" s="1"/>
  <c r="V1187" i="1"/>
  <c r="W1187" i="1" s="1"/>
  <c r="V1029" i="1"/>
  <c r="W1029" i="1" s="1"/>
  <c r="V1223" i="1"/>
  <c r="W1223" i="1" s="1"/>
  <c r="V1510" i="1"/>
  <c r="W1510" i="1" s="1"/>
  <c r="V1672" i="1"/>
  <c r="W1672" i="1" s="1"/>
  <c r="V1566" i="1"/>
  <c r="V1683" i="1"/>
  <c r="W1683" i="1" s="1"/>
  <c r="V1628" i="1"/>
  <c r="W1628" i="1" s="1"/>
  <c r="V3699" i="1"/>
  <c r="W3699" i="1" s="1"/>
  <c r="V1198" i="1"/>
  <c r="W1198" i="1" s="1"/>
  <c r="V1677" i="1"/>
  <c r="W1677" i="1" s="1"/>
  <c r="V4406" i="1"/>
  <c r="W4406" i="1" s="1"/>
  <c r="V1196" i="1"/>
  <c r="W1196" i="1" s="1"/>
  <c r="V4403" i="1"/>
  <c r="W4403" i="1" s="1"/>
  <c r="V127" i="1"/>
  <c r="W127" i="1" s="1"/>
  <c r="V1619" i="1"/>
  <c r="W1619" i="1" s="1"/>
  <c r="V1717" i="1"/>
  <c r="V111" i="1"/>
  <c r="W111" i="1" s="1"/>
  <c r="V72" i="1"/>
  <c r="W72" i="1" s="1"/>
  <c r="V656" i="1"/>
  <c r="W656" i="1" s="1"/>
  <c r="V1060" i="1"/>
  <c r="W1060" i="1" s="1"/>
  <c r="V1179" i="1"/>
  <c r="W1179" i="1" s="1"/>
  <c r="V1514" i="1"/>
  <c r="W1514" i="1" s="1"/>
  <c r="V1197" i="1"/>
  <c r="W1197" i="1" s="1"/>
  <c r="V1505" i="1"/>
  <c r="W1505" i="1" s="1"/>
  <c r="V1530" i="1"/>
  <c r="W1530" i="1" s="1"/>
  <c r="V3695" i="1"/>
  <c r="W3695" i="1" s="1"/>
  <c r="V1713" i="1"/>
  <c r="V1638" i="1"/>
  <c r="W1638" i="1" s="1"/>
  <c r="V1729" i="1"/>
  <c r="W1729" i="1" s="1"/>
  <c r="V107" i="1"/>
  <c r="V175" i="1"/>
  <c r="W175" i="1" s="1"/>
  <c r="V15" i="1"/>
  <c r="V124" i="1"/>
  <c r="W124" i="1" s="1"/>
  <c r="V55" i="1"/>
  <c r="W55" i="1" s="1"/>
  <c r="V119" i="1"/>
  <c r="W119" i="1" s="1"/>
  <c r="V13" i="1"/>
  <c r="V652" i="1"/>
  <c r="W652" i="1" s="1"/>
  <c r="V1159" i="1"/>
  <c r="V1525" i="1"/>
  <c r="W1525" i="1" s="1"/>
  <c r="V1623" i="1"/>
  <c r="W1623" i="1" s="1"/>
  <c r="V1239" i="1"/>
  <c r="W1239" i="1" s="1"/>
  <c r="V645" i="1"/>
  <c r="W645" i="1" s="1"/>
  <c r="V1033" i="1"/>
  <c r="W1033" i="1" s="1"/>
  <c r="V1178" i="1"/>
  <c r="W1178" i="1" s="1"/>
  <c r="V1226" i="1"/>
  <c r="W1226" i="1" s="1"/>
  <c r="V1481" i="1"/>
  <c r="W1481" i="1" s="1"/>
  <c r="V1513" i="1"/>
  <c r="W1513" i="1" s="1"/>
  <c r="V1521" i="1"/>
  <c r="W1521" i="1" s="1"/>
  <c r="V1678" i="1"/>
  <c r="W1678" i="1" s="1"/>
  <c r="V1171" i="1"/>
  <c r="W1171" i="1" s="1"/>
  <c r="V1614" i="1"/>
  <c r="W1614" i="1" s="1"/>
  <c r="V1695" i="1"/>
  <c r="V667" i="1"/>
  <c r="W667" i="1" s="1"/>
  <c r="V1504" i="1"/>
  <c r="W1504" i="1" s="1"/>
  <c r="V4496" i="1"/>
  <c r="W4496" i="1" s="1"/>
  <c r="V4484" i="1"/>
  <c r="V1613" i="1"/>
  <c r="W1613" i="1" s="1"/>
  <c r="V4487" i="1"/>
  <c r="V1673" i="1"/>
  <c r="W1673" i="1" s="1"/>
  <c r="V1634" i="1"/>
  <c r="W1634" i="1" s="1"/>
  <c r="V10" i="1"/>
  <c r="V95" i="1"/>
  <c r="V700" i="1"/>
  <c r="V1722" i="1"/>
  <c r="W1722" i="1" s="1"/>
  <c r="V179" i="1"/>
  <c r="W179" i="1" s="1"/>
  <c r="V136" i="1"/>
  <c r="W136" i="1" s="1"/>
  <c r="V56" i="1"/>
  <c r="W56" i="1" s="1"/>
  <c r="V1163" i="1"/>
  <c r="V1627" i="1"/>
  <c r="W1627" i="1" s="1"/>
  <c r="V1243" i="1"/>
  <c r="W1243" i="1" s="1"/>
  <c r="V1054" i="1"/>
  <c r="W1054" i="1" s="1"/>
  <c r="V1506" i="1"/>
  <c r="W1506" i="1" s="1"/>
  <c r="V1637" i="1"/>
  <c r="W1637" i="1" s="1"/>
  <c r="V1714" i="1"/>
  <c r="V2824" i="1"/>
  <c r="W2824" i="1" s="1"/>
  <c r="V1166" i="1"/>
  <c r="W1166" i="1" s="1"/>
  <c r="V4405" i="1"/>
  <c r="W4405" i="1" s="1"/>
  <c r="V4488" i="1"/>
  <c r="V1571" i="1"/>
  <c r="U148" i="1"/>
  <c r="O695" i="33"/>
  <c r="O694" i="33"/>
  <c r="O699" i="33"/>
  <c r="U39" i="1"/>
  <c r="O318" i="33" s="1"/>
  <c r="U152" i="1"/>
  <c r="U40" i="1"/>
  <c r="O319" i="33" s="1"/>
  <c r="U149" i="1"/>
  <c r="U150" i="1"/>
  <c r="O697" i="33"/>
  <c r="N457" i="33"/>
  <c r="N334" i="33"/>
  <c r="N405" i="33" s="1"/>
  <c r="U154" i="1"/>
  <c r="N386" i="33"/>
  <c r="T160" i="1"/>
  <c r="T162" i="1"/>
  <c r="N458" i="33"/>
  <c r="N335" i="33"/>
  <c r="N406" i="33" s="1"/>
  <c r="U151" i="1"/>
  <c r="N387" i="33"/>
  <c r="T161" i="1"/>
  <c r="O696" i="33"/>
  <c r="U155" i="1"/>
  <c r="U37" i="1"/>
  <c r="O316" i="33" s="1"/>
  <c r="X4555" i="1" l="1"/>
  <c r="X4542" i="1"/>
  <c r="X4540" i="1"/>
  <c r="X4543" i="1"/>
  <c r="X4544" i="1"/>
  <c r="X4549" i="1"/>
  <c r="X4552" i="1"/>
  <c r="X4541" i="1"/>
  <c r="X4546" i="1"/>
  <c r="X4548" i="1"/>
  <c r="X4550" i="1"/>
  <c r="X4551" i="1"/>
  <c r="X4553" i="1"/>
  <c r="X4554" i="1"/>
  <c r="X4547" i="1"/>
  <c r="X4545" i="1"/>
  <c r="W1565" i="1"/>
  <c r="W1571" i="1"/>
  <c r="W1572" i="1"/>
  <c r="W1568" i="1"/>
  <c r="W1566" i="1"/>
  <c r="W1569" i="1"/>
  <c r="W1570" i="1"/>
  <c r="W1567" i="1"/>
  <c r="W996" i="1"/>
  <c r="W995" i="1"/>
  <c r="W992" i="1"/>
  <c r="W991" i="1"/>
  <c r="W994" i="1"/>
  <c r="W990" i="1"/>
  <c r="W993" i="1"/>
  <c r="W989" i="1"/>
  <c r="O320" i="33"/>
  <c r="O390" i="33" s="1"/>
  <c r="O313" i="33"/>
  <c r="O383" i="33" s="1"/>
  <c r="O317" i="33"/>
  <c r="O387" i="33" s="1"/>
  <c r="O315" i="33"/>
  <c r="O385" i="33" s="1"/>
  <c r="O314" i="33"/>
  <c r="O384" i="33" s="1"/>
  <c r="X33" i="1"/>
  <c r="X28" i="1"/>
  <c r="X26" i="1"/>
  <c r="X30" i="1"/>
  <c r="X32" i="1"/>
  <c r="X27" i="1"/>
  <c r="X31" i="1"/>
  <c r="X29" i="1"/>
  <c r="W4486" i="1"/>
  <c r="P784" i="33"/>
  <c r="W4482" i="1"/>
  <c r="P780" i="33"/>
  <c r="W4487" i="1"/>
  <c r="P785" i="33"/>
  <c r="W4483" i="1"/>
  <c r="P781" i="33"/>
  <c r="W4488" i="1"/>
  <c r="P786" i="33"/>
  <c r="W4484" i="1"/>
  <c r="P782" i="33"/>
  <c r="W4485" i="1"/>
  <c r="P783" i="33"/>
  <c r="W4481" i="1"/>
  <c r="P779" i="33"/>
  <c r="X1028" i="1"/>
  <c r="X1027" i="1"/>
  <c r="X1025" i="1"/>
  <c r="X1026" i="1"/>
  <c r="X1021" i="1"/>
  <c r="X1023" i="1"/>
  <c r="X1024" i="1"/>
  <c r="X1022" i="1"/>
  <c r="W701" i="1"/>
  <c r="W709" i="1" s="1"/>
  <c r="V709" i="1"/>
  <c r="W702" i="1"/>
  <c r="W710" i="1" s="1"/>
  <c r="V710" i="1"/>
  <c r="W696" i="1"/>
  <c r="W704" i="1" s="1"/>
  <c r="V704" i="1"/>
  <c r="W700" i="1"/>
  <c r="W708" i="1" s="1"/>
  <c r="V708" i="1"/>
  <c r="W698" i="1"/>
  <c r="W706" i="1" s="1"/>
  <c r="V706" i="1"/>
  <c r="W699" i="1"/>
  <c r="W707" i="1" s="1"/>
  <c r="V707" i="1"/>
  <c r="W697" i="1"/>
  <c r="W705" i="1" s="1"/>
  <c r="V705" i="1"/>
  <c r="W695" i="1"/>
  <c r="W703" i="1" s="1"/>
  <c r="V703" i="1"/>
  <c r="W952" i="1"/>
  <c r="W960" i="1" s="1"/>
  <c r="V960" i="1"/>
  <c r="W950" i="1"/>
  <c r="W958" i="1" s="1"/>
  <c r="V958" i="1"/>
  <c r="W949" i="1"/>
  <c r="W957" i="1" s="1"/>
  <c r="V957" i="1"/>
  <c r="W951" i="1"/>
  <c r="W959" i="1" s="1"/>
  <c r="V959" i="1"/>
  <c r="W947" i="1"/>
  <c r="W955" i="1" s="1"/>
  <c r="V955" i="1"/>
  <c r="W948" i="1"/>
  <c r="W956" i="1" s="1"/>
  <c r="V956" i="1"/>
  <c r="W946" i="1"/>
  <c r="W954" i="1" s="1"/>
  <c r="V954" i="1"/>
  <c r="W1157" i="1"/>
  <c r="W1444" i="1"/>
  <c r="W1441" i="1"/>
  <c r="W1445" i="1"/>
  <c r="X1423" i="1"/>
  <c r="X1414" i="1"/>
  <c r="X1421" i="1"/>
  <c r="X1419" i="1"/>
  <c r="X1417" i="1"/>
  <c r="X1415" i="1"/>
  <c r="X1411" i="1"/>
  <c r="X1412" i="1"/>
  <c r="X1418" i="1"/>
  <c r="X1409" i="1"/>
  <c r="X1435" i="1"/>
  <c r="X1431" i="1"/>
  <c r="X1420" i="1"/>
  <c r="X1413" i="1"/>
  <c r="X1436" i="1"/>
  <c r="X1432" i="1"/>
  <c r="X1422" i="1"/>
  <c r="X1439" i="1"/>
  <c r="X1437" i="1"/>
  <c r="X1433" i="1"/>
  <c r="X1416" i="1"/>
  <c r="X1407" i="1"/>
  <c r="X1438" i="1"/>
  <c r="X1434" i="1"/>
  <c r="X1429" i="1"/>
  <c r="X1427" i="1"/>
  <c r="X1425" i="1"/>
  <c r="X1424" i="1"/>
  <c r="X1405" i="1"/>
  <c r="X1403" i="1"/>
  <c r="X1400" i="1"/>
  <c r="X1404" i="1"/>
  <c r="X1428" i="1"/>
  <c r="X1408" i="1"/>
  <c r="X1406" i="1"/>
  <c r="X1410" i="1"/>
  <c r="X1426" i="1"/>
  <c r="X1430" i="1"/>
  <c r="X1402" i="1"/>
  <c r="X1401" i="1"/>
  <c r="X1318" i="1"/>
  <c r="X1302" i="1"/>
  <c r="X1317" i="1"/>
  <c r="X1313" i="1"/>
  <c r="X1342" i="1"/>
  <c r="X1315" i="1"/>
  <c r="X1311" i="1"/>
  <c r="X1316" i="1"/>
  <c r="X1314" i="1"/>
  <c r="X1312" i="1"/>
  <c r="X1310" i="1"/>
  <c r="X1296" i="1"/>
  <c r="X1334" i="1"/>
  <c r="X1297" i="1"/>
  <c r="X1295" i="1"/>
  <c r="X1350" i="1"/>
  <c r="X1341" i="1"/>
  <c r="X1326" i="1"/>
  <c r="X1365" i="1"/>
  <c r="X1364" i="1"/>
  <c r="X1363" i="1"/>
  <c r="X1362" i="1"/>
  <c r="X1361" i="1"/>
  <c r="X1360" i="1"/>
  <c r="X1359" i="1"/>
  <c r="X1358" i="1"/>
  <c r="X1340" i="1"/>
  <c r="X1325" i="1"/>
  <c r="X1357" i="1"/>
  <c r="X1356" i="1"/>
  <c r="X1355" i="1"/>
  <c r="X1354" i="1"/>
  <c r="X1353" i="1"/>
  <c r="X1352" i="1"/>
  <c r="X1351" i="1"/>
  <c r="X1320" i="1"/>
  <c r="X1319" i="1"/>
  <c r="X1366" i="1"/>
  <c r="X1324" i="1"/>
  <c r="X1328" i="1"/>
  <c r="X1332" i="1"/>
  <c r="X1344" i="1"/>
  <c r="X1336" i="1"/>
  <c r="X1347" i="1"/>
  <c r="X1304" i="1"/>
  <c r="X1308" i="1"/>
  <c r="X1305" i="1"/>
  <c r="X1309" i="1"/>
  <c r="X1321" i="1"/>
  <c r="X1323" i="1"/>
  <c r="X1330" i="1"/>
  <c r="X1343" i="1"/>
  <c r="X1300" i="1"/>
  <c r="X1338" i="1"/>
  <c r="X1299" i="1"/>
  <c r="X1349" i="1"/>
  <c r="X1298" i="1"/>
  <c r="X1306" i="1"/>
  <c r="X1307" i="1"/>
  <c r="X1322" i="1"/>
  <c r="X1329" i="1"/>
  <c r="X1333" i="1"/>
  <c r="X1335" i="1"/>
  <c r="X1339" i="1"/>
  <c r="X1301" i="1"/>
  <c r="X1346" i="1"/>
  <c r="X1327" i="1"/>
  <c r="X1331" i="1"/>
  <c r="X1345" i="1"/>
  <c r="X1337" i="1"/>
  <c r="X1348" i="1"/>
  <c r="X1303" i="1"/>
  <c r="X1272" i="1"/>
  <c r="X1268" i="1"/>
  <c r="X1276" i="1"/>
  <c r="X1274" i="1"/>
  <c r="X1270" i="1"/>
  <c r="X1260" i="1"/>
  <c r="X1252" i="1"/>
  <c r="X1267" i="1"/>
  <c r="X1263" i="1"/>
  <c r="X1262" i="1"/>
  <c r="X1275" i="1"/>
  <c r="X1273" i="1"/>
  <c r="X1271" i="1"/>
  <c r="X1269" i="1"/>
  <c r="X1265" i="1"/>
  <c r="X1251" i="1"/>
  <c r="X1250" i="1"/>
  <c r="X1249" i="1"/>
  <c r="X1248" i="1"/>
  <c r="X1247" i="1"/>
  <c r="X1246" i="1"/>
  <c r="X1245" i="1"/>
  <c r="X1255" i="1"/>
  <c r="X1253" i="1"/>
  <c r="X1266" i="1"/>
  <c r="X1258" i="1"/>
  <c r="X1254" i="1"/>
  <c r="X1264" i="1"/>
  <c r="X1256" i="1"/>
  <c r="X1257" i="1"/>
  <c r="X1259" i="1"/>
  <c r="X1261" i="1"/>
  <c r="W1164" i="1"/>
  <c r="X1236" i="1"/>
  <c r="X1235" i="1"/>
  <c r="X1231" i="1"/>
  <c r="X1233" i="1"/>
  <c r="X1229" i="1"/>
  <c r="X1234" i="1"/>
  <c r="X1230" i="1"/>
  <c r="X1220" i="1"/>
  <c r="X1147" i="1"/>
  <c r="X1146" i="1"/>
  <c r="X1145" i="1"/>
  <c r="X1144" i="1"/>
  <c r="X1143" i="1"/>
  <c r="X1142" i="1"/>
  <c r="X1232" i="1"/>
  <c r="X1156" i="1"/>
  <c r="X1154" i="1"/>
  <c r="X1150" i="1"/>
  <c r="X1155" i="1"/>
  <c r="X1151" i="1"/>
  <c r="X1152" i="1"/>
  <c r="X1148" i="1"/>
  <c r="X1140" i="1"/>
  <c r="X1153" i="1"/>
  <c r="X1133" i="1"/>
  <c r="X1141" i="1"/>
  <c r="X1137" i="1"/>
  <c r="X1149" i="1"/>
  <c r="X1135" i="1"/>
  <c r="X1139" i="1"/>
  <c r="X1136" i="1"/>
  <c r="X1134" i="1"/>
  <c r="X1213" i="1"/>
  <c r="X1217" i="1"/>
  <c r="X1215" i="1"/>
  <c r="X1218" i="1"/>
  <c r="X1214" i="1"/>
  <c r="X1138" i="1"/>
  <c r="X1219" i="1"/>
  <c r="X1216" i="1"/>
  <c r="X4006" i="1"/>
  <c r="X3999" i="1"/>
  <c r="X4004" i="1"/>
  <c r="X4000" i="1"/>
  <c r="X4003" i="1"/>
  <c r="X4001" i="1"/>
  <c r="X4002" i="1"/>
  <c r="X4005" i="1"/>
  <c r="X3942" i="1"/>
  <c r="X3939" i="1"/>
  <c r="X3935" i="1"/>
  <c r="X3938" i="1"/>
  <c r="X3934" i="1"/>
  <c r="X3926" i="1"/>
  <c r="X3940" i="1"/>
  <c r="X3936" i="1"/>
  <c r="X3922" i="1"/>
  <c r="X3918" i="1"/>
  <c r="X3941" i="1"/>
  <c r="X3937" i="1"/>
  <c r="X3920" i="1"/>
  <c r="X3930" i="1"/>
  <c r="X3929" i="1"/>
  <c r="X3924" i="1"/>
  <c r="X3899" i="1"/>
  <c r="X3895" i="1"/>
  <c r="X3900" i="1"/>
  <c r="X3932" i="1"/>
  <c r="X3914" i="1"/>
  <c r="X3910" i="1"/>
  <c r="X3901" i="1"/>
  <c r="X3898" i="1"/>
  <c r="X3966" i="1"/>
  <c r="X3919" i="1"/>
  <c r="X3916" i="1"/>
  <c r="X3912" i="1"/>
  <c r="X3921" i="1"/>
  <c r="X3962" i="1"/>
  <c r="X3994" i="1"/>
  <c r="X3894" i="1"/>
  <c r="X3990" i="1"/>
  <c r="X3998" i="1"/>
  <c r="X3996" i="1"/>
  <c r="X3902" i="1"/>
  <c r="X3897" i="1"/>
  <c r="X3896" i="1"/>
  <c r="X3960" i="1"/>
  <c r="X3964" i="1"/>
  <c r="X3997" i="1"/>
  <c r="X3995" i="1"/>
  <c r="X3993" i="1"/>
  <c r="X3984" i="1"/>
  <c r="X3989" i="1"/>
  <c r="X3992" i="1"/>
  <c r="X3905" i="1"/>
  <c r="X3917" i="1"/>
  <c r="X3889" i="1"/>
  <c r="X3907" i="1"/>
  <c r="X3915" i="1"/>
  <c r="X3928" i="1"/>
  <c r="X3906" i="1"/>
  <c r="X3925" i="1"/>
  <c r="X3909" i="1"/>
  <c r="X3965" i="1"/>
  <c r="X3923" i="1"/>
  <c r="X3985" i="1"/>
  <c r="X3986" i="1"/>
  <c r="X3961" i="1"/>
  <c r="X3892" i="1"/>
  <c r="X3927" i="1"/>
  <c r="X3893" i="1"/>
  <c r="X3903" i="1"/>
  <c r="X3911" i="1"/>
  <c r="X3987" i="1"/>
  <c r="X3991" i="1"/>
  <c r="X3887" i="1"/>
  <c r="X3904" i="1"/>
  <c r="X3963" i="1"/>
  <c r="X3988" i="1"/>
  <c r="X3959" i="1"/>
  <c r="X3931" i="1"/>
  <c r="X3913" i="1"/>
  <c r="X3891" i="1"/>
  <c r="X3908" i="1"/>
  <c r="X3933" i="1"/>
  <c r="X3888" i="1"/>
  <c r="X3983" i="1"/>
  <c r="X3890" i="1"/>
  <c r="X2918" i="1"/>
  <c r="X2917" i="1"/>
  <c r="X2911" i="1"/>
  <c r="X2919" i="1"/>
  <c r="X2950" i="1"/>
  <c r="X2949" i="1"/>
  <c r="X2948" i="1"/>
  <c r="X2910" i="1"/>
  <c r="X2906" i="1"/>
  <c r="X2951" i="1"/>
  <c r="X2946" i="1"/>
  <c r="X2908" i="1"/>
  <c r="X2944" i="1"/>
  <c r="X2942" i="1"/>
  <c r="X2959" i="1"/>
  <c r="X2947" i="1"/>
  <c r="X2935" i="1"/>
  <c r="X2945" i="1"/>
  <c r="X2943" i="1"/>
  <c r="X2991" i="1"/>
  <c r="X2938" i="1"/>
  <c r="X2967" i="1"/>
  <c r="X2990" i="1"/>
  <c r="X2988" i="1"/>
  <c r="X2986" i="1"/>
  <c r="X2984" i="1"/>
  <c r="X2931" i="1"/>
  <c r="X2927" i="1"/>
  <c r="X2960" i="1"/>
  <c r="X2989" i="1"/>
  <c r="X2985" i="1"/>
  <c r="X2933" i="1"/>
  <c r="X2929" i="1"/>
  <c r="X2987" i="1"/>
  <c r="X2966" i="1"/>
  <c r="X2952" i="1"/>
  <c r="X2934" i="1"/>
  <c r="X2937" i="1"/>
  <c r="X2964" i="1"/>
  <c r="X2928" i="1"/>
  <c r="X2932" i="1"/>
  <c r="X2922" i="1"/>
  <c r="X2923" i="1"/>
  <c r="X2957" i="1"/>
  <c r="X2914" i="1"/>
  <c r="X2965" i="1"/>
  <c r="X2940" i="1"/>
  <c r="X2904" i="1"/>
  <c r="X2962" i="1"/>
  <c r="X2936" i="1"/>
  <c r="X2926" i="1"/>
  <c r="X2921" i="1"/>
  <c r="X2925" i="1"/>
  <c r="X2954" i="1"/>
  <c r="X2905" i="1"/>
  <c r="X2907" i="1"/>
  <c r="X2956" i="1"/>
  <c r="X2955" i="1"/>
  <c r="X2912" i="1"/>
  <c r="X2920" i="1"/>
  <c r="X2909" i="1"/>
  <c r="X2958" i="1"/>
  <c r="X2913" i="1"/>
  <c r="X2963" i="1"/>
  <c r="X2930" i="1"/>
  <c r="X2961" i="1"/>
  <c r="X2924" i="1"/>
  <c r="X2941" i="1"/>
  <c r="X2953" i="1"/>
  <c r="X2915" i="1"/>
  <c r="X2916" i="1"/>
  <c r="X2939" i="1"/>
  <c r="W953" i="1"/>
  <c r="W961" i="1" s="1"/>
  <c r="V961" i="1"/>
  <c r="X952" i="1"/>
  <c r="X960" i="1" s="1"/>
  <c r="X949" i="1"/>
  <c r="X957" i="1" s="1"/>
  <c r="X947" i="1"/>
  <c r="X955" i="1" s="1"/>
  <c r="X950" i="1"/>
  <c r="X958" i="1" s="1"/>
  <c r="X953" i="1"/>
  <c r="X961" i="1" s="1"/>
  <c r="X951" i="1"/>
  <c r="X959" i="1" s="1"/>
  <c r="X946" i="1"/>
  <c r="X954" i="1" s="1"/>
  <c r="X948" i="1"/>
  <c r="X956" i="1" s="1"/>
  <c r="W929" i="1"/>
  <c r="W930" i="1"/>
  <c r="X1052" i="1"/>
  <c r="X1046" i="1"/>
  <c r="X1047" i="1"/>
  <c r="X1048" i="1"/>
  <c r="X1049" i="1"/>
  <c r="X1051" i="1"/>
  <c r="X1050" i="1"/>
  <c r="X1045" i="1"/>
  <c r="U157" i="1"/>
  <c r="X931" i="1"/>
  <c r="X935" i="1"/>
  <c r="X930" i="1"/>
  <c r="X932" i="1"/>
  <c r="X934" i="1"/>
  <c r="X936" i="1"/>
  <c r="X929" i="1"/>
  <c r="X933" i="1"/>
  <c r="W935" i="1"/>
  <c r="W1716" i="1"/>
  <c r="X2501" i="1"/>
  <c r="X2493" i="1"/>
  <c r="X2500" i="1"/>
  <c r="X2496" i="1"/>
  <c r="X2495" i="1"/>
  <c r="X2498" i="1"/>
  <c r="X2497" i="1"/>
  <c r="X2499" i="1"/>
  <c r="X2494" i="1"/>
  <c r="X2486" i="1"/>
  <c r="X2491" i="1"/>
  <c r="X2487" i="1"/>
  <c r="X2490" i="1"/>
  <c r="X2488" i="1"/>
  <c r="X2489" i="1"/>
  <c r="X2492" i="1"/>
  <c r="O458" i="33"/>
  <c r="W1447" i="1"/>
  <c r="W1442" i="1"/>
  <c r="X1447" i="1"/>
  <c r="X1440" i="1"/>
  <c r="X1441" i="1"/>
  <c r="X1445" i="1"/>
  <c r="X1444" i="1"/>
  <c r="X1446" i="1"/>
  <c r="X1442" i="1"/>
  <c r="X1443" i="1"/>
  <c r="W1440" i="1"/>
  <c r="W1443" i="1"/>
  <c r="W1446" i="1"/>
  <c r="V38" i="1"/>
  <c r="U161" i="1"/>
  <c r="W88" i="1"/>
  <c r="W22" i="1"/>
  <c r="W38" i="1" s="1"/>
  <c r="P698" i="33"/>
  <c r="V41" i="1"/>
  <c r="V39" i="1"/>
  <c r="W9" i="1"/>
  <c r="O456" i="33"/>
  <c r="O333" i="33"/>
  <c r="O404" i="33" s="1"/>
  <c r="O388" i="33"/>
  <c r="U162" i="1"/>
  <c r="O330" i="33"/>
  <c r="O401" i="33" s="1"/>
  <c r="O453" i="33"/>
  <c r="P729" i="33"/>
  <c r="W1714" i="1"/>
  <c r="P585" i="33"/>
  <c r="W95" i="1"/>
  <c r="W15" i="1"/>
  <c r="P582" i="33"/>
  <c r="W92" i="1"/>
  <c r="P694" i="33"/>
  <c r="W1690" i="1"/>
  <c r="P695" i="33"/>
  <c r="W1691" i="1"/>
  <c r="W89" i="1"/>
  <c r="P570" i="33"/>
  <c r="W1376" i="1"/>
  <c r="P697" i="33"/>
  <c r="W1693" i="1"/>
  <c r="W24" i="1"/>
  <c r="W40" i="1" s="1"/>
  <c r="V40" i="1"/>
  <c r="P319" i="33" s="1"/>
  <c r="V154" i="1"/>
  <c r="W50" i="1"/>
  <c r="W1689" i="1"/>
  <c r="P693" i="33"/>
  <c r="W1190" i="1"/>
  <c r="P572" i="33"/>
  <c r="W91" i="1"/>
  <c r="W78" i="1"/>
  <c r="P559" i="33"/>
  <c r="P692" i="33"/>
  <c r="W1688" i="1"/>
  <c r="P567" i="33"/>
  <c r="W86" i="1"/>
  <c r="W83" i="1"/>
  <c r="P564" i="33"/>
  <c r="V153" i="1"/>
  <c r="W49" i="1"/>
  <c r="O336" i="33"/>
  <c r="O407" i="33" s="1"/>
  <c r="O459" i="33"/>
  <c r="P732" i="33"/>
  <c r="W1717" i="1"/>
  <c r="W47" i="1"/>
  <c r="V151" i="1"/>
  <c r="P568" i="33"/>
  <c r="W87" i="1"/>
  <c r="W48" i="1"/>
  <c r="V152" i="1"/>
  <c r="W1368" i="1"/>
  <c r="W1162" i="1"/>
  <c r="W14" i="1"/>
  <c r="P566" i="33"/>
  <c r="W85" i="1"/>
  <c r="W103" i="1"/>
  <c r="P593" i="33"/>
  <c r="W1158" i="1"/>
  <c r="V36" i="1"/>
  <c r="P315" i="33" s="1"/>
  <c r="W20" i="1"/>
  <c r="W36" i="1" s="1"/>
  <c r="W46" i="1"/>
  <c r="V150" i="1"/>
  <c r="W1719" i="1"/>
  <c r="P734" i="33"/>
  <c r="W1161" i="1"/>
  <c r="V35" i="1"/>
  <c r="P314" i="33" s="1"/>
  <c r="W19" i="1"/>
  <c r="W35" i="1" s="1"/>
  <c r="V149" i="1"/>
  <c r="W45" i="1"/>
  <c r="W1374" i="1"/>
  <c r="W13" i="1"/>
  <c r="W21" i="1"/>
  <c r="W37" i="1" s="1"/>
  <c r="V37" i="1"/>
  <c r="P316" i="33" s="1"/>
  <c r="W1370" i="1"/>
  <c r="W1369" i="1"/>
  <c r="O386" i="33"/>
  <c r="U160" i="1"/>
  <c r="P597" i="33"/>
  <c r="W107" i="1"/>
  <c r="P587" i="33"/>
  <c r="W97" i="1"/>
  <c r="W1160" i="1"/>
  <c r="V34" i="1"/>
  <c r="P313" i="33" s="1"/>
  <c r="W18" i="1"/>
  <c r="W34" i="1" s="1"/>
  <c r="W44" i="1"/>
  <c r="V148" i="1"/>
  <c r="W1377" i="1"/>
  <c r="W1373" i="1"/>
  <c r="P591" i="33"/>
  <c r="W101" i="1"/>
  <c r="X1382" i="1"/>
  <c r="X1376" i="1"/>
  <c r="X1369" i="1"/>
  <c r="X1373" i="1"/>
  <c r="X702" i="1"/>
  <c r="X693" i="1"/>
  <c r="X688" i="1"/>
  <c r="X697" i="1"/>
  <c r="X1727" i="1"/>
  <c r="X1723" i="1"/>
  <c r="X59" i="1"/>
  <c r="X51" i="1"/>
  <c r="X77" i="1"/>
  <c r="X113" i="1"/>
  <c r="X147" i="1"/>
  <c r="X21" i="1"/>
  <c r="X49" i="1"/>
  <c r="X99" i="1"/>
  <c r="X142" i="1"/>
  <c r="X80" i="1"/>
  <c r="X132" i="1"/>
  <c r="X182" i="1"/>
  <c r="X52" i="1"/>
  <c r="X136" i="1"/>
  <c r="X104" i="1"/>
  <c r="X72" i="1"/>
  <c r="X134" i="1"/>
  <c r="X107" i="1"/>
  <c r="X79" i="1"/>
  <c r="X1172" i="1"/>
  <c r="X1720" i="1"/>
  <c r="X661" i="1"/>
  <c r="X992" i="1"/>
  <c r="X644" i="1"/>
  <c r="X652" i="1"/>
  <c r="X1159" i="1"/>
  <c r="X1163" i="1"/>
  <c r="X1191" i="1"/>
  <c r="X1195" i="1"/>
  <c r="X1493" i="1"/>
  <c r="X1497" i="1"/>
  <c r="X122" i="1"/>
  <c r="X1186" i="1"/>
  <c r="X1488" i="1"/>
  <c r="X1578" i="1"/>
  <c r="X1628" i="1"/>
  <c r="X1060" i="1"/>
  <c r="X1241" i="1"/>
  <c r="X1515" i="1"/>
  <c r="X1519" i="1"/>
  <c r="X1573" i="1"/>
  <c r="X1690" i="1"/>
  <c r="X995" i="1"/>
  <c r="X1228" i="1"/>
  <c r="X1526" i="1"/>
  <c r="X1183" i="1"/>
  <c r="X1570" i="1"/>
  <c r="X1629" i="1"/>
  <c r="X664" i="1"/>
  <c r="X1635" i="1"/>
  <c r="X1695" i="1"/>
  <c r="X1498" i="1"/>
  <c r="X1502" i="1"/>
  <c r="X1529" i="1"/>
  <c r="X1689" i="1"/>
  <c r="X1187" i="1"/>
  <c r="X1644" i="1"/>
  <c r="X1579" i="1"/>
  <c r="X2824" i="1"/>
  <c r="X3695" i="1"/>
  <c r="X1243" i="1"/>
  <c r="X4489" i="1"/>
  <c r="X3697" i="1"/>
  <c r="X4483" i="1"/>
  <c r="X4485" i="1"/>
  <c r="X4403" i="1"/>
  <c r="X4487" i="1"/>
  <c r="X4494" i="1"/>
  <c r="X4482" i="1"/>
  <c r="X1565" i="1"/>
  <c r="X1200" i="1"/>
  <c r="X1167" i="1"/>
  <c r="X1678" i="1"/>
  <c r="X1480" i="1"/>
  <c r="X1176" i="1"/>
  <c r="X1030" i="1"/>
  <c r="X58" i="1"/>
  <c r="X126" i="1"/>
  <c r="X60" i="1"/>
  <c r="X1168" i="1"/>
  <c r="X65" i="1"/>
  <c r="X4481" i="1"/>
  <c r="X1630" i="1"/>
  <c r="X1640" i="1"/>
  <c r="X1677" i="1"/>
  <c r="X1479" i="1"/>
  <c r="X1175" i="1"/>
  <c r="X1029" i="1"/>
  <c r="X71" i="1"/>
  <c r="X73" i="1"/>
  <c r="X98" i="1"/>
  <c r="X128" i="1"/>
  <c r="X1685" i="1"/>
  <c r="X1203" i="1"/>
  <c r="X1177" i="1"/>
  <c r="X117" i="1"/>
  <c r="X1632" i="1"/>
  <c r="X1170" i="1"/>
  <c r="X1641" i="1"/>
  <c r="X1511" i="1"/>
  <c r="X1223" i="1"/>
  <c r="X1053" i="1"/>
  <c r="X124" i="1"/>
  <c r="X1719" i="1"/>
  <c r="X1681" i="1"/>
  <c r="X1031" i="1"/>
  <c r="X96" i="1"/>
  <c r="X1374" i="1"/>
  <c r="X1380" i="1"/>
  <c r="X1368" i="1"/>
  <c r="X696" i="1"/>
  <c r="X1726" i="1"/>
  <c r="X1722" i="1"/>
  <c r="X91" i="1"/>
  <c r="X115" i="1"/>
  <c r="X268" i="1"/>
  <c r="X67" i="1"/>
  <c r="X110" i="1"/>
  <c r="X140" i="1"/>
  <c r="X70" i="1"/>
  <c r="X20" i="1"/>
  <c r="X120" i="1"/>
  <c r="X88" i="1"/>
  <c r="X139" i="1"/>
  <c r="X181" i="1"/>
  <c r="X654" i="1"/>
  <c r="X663" i="1"/>
  <c r="X994" i="1"/>
  <c r="X646" i="1"/>
  <c r="X656" i="1"/>
  <c r="X1188" i="1"/>
  <c r="X1244" i="1"/>
  <c r="X1490" i="1"/>
  <c r="X1494" i="1"/>
  <c r="X662" i="1"/>
  <c r="X1528" i="1"/>
  <c r="X1679" i="1"/>
  <c r="X651" i="1"/>
  <c r="X1483" i="1"/>
  <c r="X1520" i="1"/>
  <c r="X1577" i="1"/>
  <c r="X1036" i="1"/>
  <c r="X1572" i="1"/>
  <c r="X1239" i="1"/>
  <c r="X1684" i="1"/>
  <c r="X1525" i="1"/>
  <c r="X1499" i="1"/>
  <c r="X1618" i="1"/>
  <c r="X1489" i="1"/>
  <c r="X1623" i="1"/>
  <c r="X1627" i="1"/>
  <c r="X3696" i="1"/>
  <c r="X4491" i="1"/>
  <c r="X3701" i="1"/>
  <c r="X4484" i="1"/>
  <c r="X4406" i="1"/>
  <c r="X1166" i="1"/>
  <c r="X1674" i="1"/>
  <c r="X1476" i="1"/>
  <c r="X1059" i="1"/>
  <c r="X127" i="1"/>
  <c r="X119" i="1"/>
  <c r="X2825" i="1"/>
  <c r="X97" i="1"/>
  <c r="X4490" i="1"/>
  <c r="X1642" i="1"/>
  <c r="X1475" i="1"/>
  <c r="X1058" i="1"/>
  <c r="X135" i="1"/>
  <c r="X13" i="1"/>
  <c r="X66" i="1"/>
  <c r="X1165" i="1"/>
  <c r="X57" i="1"/>
  <c r="X1613" i="1"/>
  <c r="X1637" i="1"/>
  <c r="X1507" i="1"/>
  <c r="X1032" i="1"/>
  <c r="X1634" i="1"/>
  <c r="X649" i="1"/>
  <c r="X1378" i="1"/>
  <c r="X1371" i="1"/>
  <c r="X694" i="1"/>
  <c r="X698" i="1"/>
  <c r="X695" i="1"/>
  <c r="X1724" i="1"/>
  <c r="X18" i="1"/>
  <c r="X83" i="1"/>
  <c r="X141" i="1"/>
  <c r="X78" i="1"/>
  <c r="X176" i="1"/>
  <c r="X68" i="1"/>
  <c r="X144" i="1"/>
  <c r="X75" i="1"/>
  <c r="X47" i="1"/>
  <c r="X111" i="1"/>
  <c r="X138" i="1"/>
  <c r="X24" i="1"/>
  <c r="X266" i="1"/>
  <c r="X262" i="1"/>
  <c r="X1506" i="1"/>
  <c r="X25" i="1"/>
  <c r="X665" i="1"/>
  <c r="X267" i="1"/>
  <c r="X648" i="1"/>
  <c r="X1161" i="1"/>
  <c r="X1193" i="1"/>
  <c r="X1491" i="1"/>
  <c r="X1523" i="1"/>
  <c r="X1242" i="1"/>
  <c r="X1530" i="1"/>
  <c r="X1687" i="1"/>
  <c r="X1185" i="1"/>
  <c r="X1487" i="1"/>
  <c r="X1521" i="1"/>
  <c r="X1621" i="1"/>
  <c r="X1180" i="1"/>
  <c r="X1576" i="1"/>
  <c r="X1620" i="1"/>
  <c r="X1575" i="1"/>
  <c r="X1504" i="1"/>
  <c r="X1631" i="1"/>
  <c r="X1568" i="1"/>
  <c r="X2828" i="1"/>
  <c r="X4488" i="1"/>
  <c r="X4493" i="1"/>
  <c r="X2827" i="1"/>
  <c r="X4402" i="1"/>
  <c r="X1617" i="1"/>
  <c r="X1643" i="1"/>
  <c r="X1225" i="1"/>
  <c r="X90" i="1"/>
  <c r="X129" i="1"/>
  <c r="X85" i="1"/>
  <c r="X1035" i="1"/>
  <c r="X1512" i="1"/>
  <c r="X1054" i="1"/>
  <c r="X12" i="1"/>
  <c r="X9" i="1"/>
  <c r="X87" i="1"/>
  <c r="X55" i="1"/>
  <c r="X118" i="1"/>
  <c r="X1615" i="1"/>
  <c r="X1676" i="1"/>
  <c r="X1478" i="1"/>
  <c r="X1174" i="1"/>
  <c r="X62" i="1"/>
  <c r="X1619" i="1"/>
  <c r="X95" i="1"/>
  <c r="X1367" i="1"/>
  <c r="X701" i="1"/>
  <c r="X692" i="1"/>
  <c r="Y4" i="1"/>
  <c r="X81" i="1"/>
  <c r="X175" i="1"/>
  <c r="X146" i="1"/>
  <c r="X100" i="1"/>
  <c r="X44" i="1"/>
  <c r="X264" i="1"/>
  <c r="X102" i="1"/>
  <c r="X1204" i="1"/>
  <c r="X653" i="1"/>
  <c r="X48" i="1"/>
  <c r="X1160" i="1"/>
  <c r="X1192" i="1"/>
  <c r="X1522" i="1"/>
  <c r="X1238" i="1"/>
  <c r="X1580" i="1"/>
  <c r="X1181" i="1"/>
  <c r="X1516" i="1"/>
  <c r="X1694" i="1"/>
  <c r="X1240" i="1"/>
  <c r="X1616" i="1"/>
  <c r="X1682" i="1"/>
  <c r="X1503" i="1"/>
  <c r="X1693" i="1"/>
  <c r="X2826" i="1"/>
  <c r="X3699" i="1"/>
  <c r="X1638" i="1"/>
  <c r="X647" i="1"/>
  <c r="X14" i="1"/>
  <c r="X1481" i="1"/>
  <c r="X1198" i="1"/>
  <c r="X125" i="1"/>
  <c r="X645" i="1"/>
  <c r="X11" i="1"/>
  <c r="X94" i="1"/>
  <c r="X4404" i="1"/>
  <c r="X1056" i="1"/>
  <c r="X1717" i="1"/>
  <c r="X1178" i="1"/>
  <c r="X89" i="1"/>
  <c r="X1477" i="1"/>
  <c r="X1381" i="1"/>
  <c r="X1377" i="1"/>
  <c r="X687" i="1"/>
  <c r="X1725" i="1"/>
  <c r="X123" i="1"/>
  <c r="X46" i="1"/>
  <c r="X179" i="1"/>
  <c r="X114" i="1"/>
  <c r="X108" i="1"/>
  <c r="X261" i="1"/>
  <c r="X23" i="1"/>
  <c r="X143" i="1"/>
  <c r="X667" i="1"/>
  <c r="X658" i="1"/>
  <c r="X657" i="1"/>
  <c r="X1164" i="1"/>
  <c r="X1157" i="1"/>
  <c r="X1189" i="1"/>
  <c r="X1495" i="1"/>
  <c r="X991" i="1"/>
  <c r="X1622" i="1"/>
  <c r="X660" i="1"/>
  <c r="X1517" i="1"/>
  <c r="X1482" i="1"/>
  <c r="X1485" i="1"/>
  <c r="X1714" i="1"/>
  <c r="X1688" i="1"/>
  <c r="X1500" i="1"/>
  <c r="X1716" i="1"/>
  <c r="X1680" i="1"/>
  <c r="X3702" i="1"/>
  <c r="X4496" i="1"/>
  <c r="X3700" i="1"/>
  <c r="X2829" i="1"/>
  <c r="X4492" i="1"/>
  <c r="X1513" i="1"/>
  <c r="X1055" i="1"/>
  <c r="X69" i="1"/>
  <c r="X137" i="1"/>
  <c r="X1199" i="1"/>
  <c r="X1224" i="1"/>
  <c r="X133" i="1"/>
  <c r="X86" i="1"/>
  <c r="X1510" i="1"/>
  <c r="X4408" i="1"/>
  <c r="X1201" i="1"/>
  <c r="X8" i="1"/>
  <c r="X1683" i="1"/>
  <c r="X1222" i="1"/>
  <c r="X1372" i="1"/>
  <c r="X690" i="1"/>
  <c r="X50" i="1"/>
  <c r="X15" i="1"/>
  <c r="X180" i="1"/>
  <c r="X265" i="1"/>
  <c r="X56" i="1"/>
  <c r="X990" i="1"/>
  <c r="X1158" i="1"/>
  <c r="X1524" i="1"/>
  <c r="X1626" i="1"/>
  <c r="X1514" i="1"/>
  <c r="X666" i="1"/>
  <c r="X1566" i="1"/>
  <c r="X1614" i="1"/>
  <c r="X993" i="1"/>
  <c r="X4409" i="1"/>
  <c r="X1715" i="1"/>
  <c r="X1639" i="1"/>
  <c r="X10" i="1"/>
  <c r="X1508" i="1"/>
  <c r="X54" i="1"/>
  <c r="X105" i="1"/>
  <c r="X1226" i="1"/>
  <c r="X1571" i="1"/>
  <c r="X1227" i="1"/>
  <c r="X1182" i="1"/>
  <c r="X1518" i="1"/>
  <c r="X1624" i="1"/>
  <c r="X1692" i="1"/>
  <c r="X1633" i="1"/>
  <c r="X4495" i="1"/>
  <c r="X4486" i="1"/>
  <c r="X1567" i="1"/>
  <c r="X101" i="1"/>
  <c r="X1179" i="1"/>
  <c r="X93" i="1"/>
  <c r="X103" i="1"/>
  <c r="X1171" i="1"/>
  <c r="X1202" i="1"/>
  <c r="X82" i="1"/>
  <c r="X116" i="1"/>
  <c r="X1492" i="1"/>
  <c r="X1527" i="1"/>
  <c r="X1221" i="1"/>
  <c r="X1713" i="1"/>
  <c r="X1173" i="1"/>
  <c r="X1375" i="1"/>
  <c r="X22" i="1"/>
  <c r="X131" i="1"/>
  <c r="X74" i="1"/>
  <c r="X650" i="1"/>
  <c r="X1194" i="1"/>
  <c r="X1237" i="1"/>
  <c r="X655" i="1"/>
  <c r="X1673" i="1"/>
  <c r="X53" i="1"/>
  <c r="X1569" i="1"/>
  <c r="X1370" i="1"/>
  <c r="X1729" i="1"/>
  <c r="X109" i="1"/>
  <c r="X45" i="1"/>
  <c r="X76" i="1"/>
  <c r="X106" i="1"/>
  <c r="X996" i="1"/>
  <c r="X1636" i="1"/>
  <c r="X1196" i="1"/>
  <c r="X1162" i="1"/>
  <c r="X1691" i="1"/>
  <c r="X1184" i="1"/>
  <c r="X1501" i="1"/>
  <c r="X1718" i="1"/>
  <c r="X1509" i="1"/>
  <c r="X1675" i="1"/>
  <c r="X1057" i="1"/>
  <c r="X1379" i="1"/>
  <c r="X700" i="1"/>
  <c r="X1728" i="1"/>
  <c r="X112" i="1"/>
  <c r="X177" i="1"/>
  <c r="X1190" i="1"/>
  <c r="X989" i="1"/>
  <c r="X2830" i="1"/>
  <c r="X4405" i="1"/>
  <c r="X130" i="1"/>
  <c r="X1033" i="1"/>
  <c r="X1672" i="1"/>
  <c r="X689" i="1"/>
  <c r="X19" i="1"/>
  <c r="X659" i="1"/>
  <c r="X1496" i="1"/>
  <c r="X1625" i="1"/>
  <c r="X1686" i="1"/>
  <c r="X3698" i="1"/>
  <c r="X1034" i="1"/>
  <c r="X1169" i="1"/>
  <c r="X61" i="1"/>
  <c r="X691" i="1"/>
  <c r="X145" i="1"/>
  <c r="X84" i="1"/>
  <c r="X1484" i="1"/>
  <c r="X1486" i="1"/>
  <c r="X1505" i="1"/>
  <c r="X4407" i="1"/>
  <c r="X1197" i="1"/>
  <c r="X92" i="1"/>
  <c r="X121" i="1"/>
  <c r="X63" i="1"/>
  <c r="X699" i="1"/>
  <c r="X178" i="1"/>
  <c r="X263" i="1"/>
  <c r="X1574" i="1"/>
  <c r="X2831" i="1"/>
  <c r="X64" i="1"/>
  <c r="P565" i="33"/>
  <c r="W84" i="1"/>
  <c r="P730" i="33"/>
  <c r="W1715" i="1"/>
  <c r="V155" i="1"/>
  <c r="W51" i="1"/>
  <c r="W96" i="1"/>
  <c r="P586" i="33"/>
  <c r="P562" i="33"/>
  <c r="W81" i="1"/>
  <c r="W1367" i="1"/>
  <c r="W1382" i="1"/>
  <c r="W1159" i="1"/>
  <c r="W1195" i="1"/>
  <c r="W1192" i="1"/>
  <c r="W76" i="1"/>
  <c r="P557" i="33"/>
  <c r="W1189" i="1"/>
  <c r="O460" i="33"/>
  <c r="U164" i="1"/>
  <c r="O337" i="33"/>
  <c r="O408" i="33" s="1"/>
  <c r="O331" i="33"/>
  <c r="O402" i="33" s="1"/>
  <c r="O454" i="33"/>
  <c r="U158" i="1"/>
  <c r="W25" i="1"/>
  <c r="W41" i="1" s="1"/>
  <c r="W1372" i="1"/>
  <c r="O332" i="33"/>
  <c r="O403" i="33" s="1"/>
  <c r="O455" i="33"/>
  <c r="U159" i="1"/>
  <c r="O389" i="33"/>
  <c r="U163" i="1"/>
  <c r="W1713" i="1"/>
  <c r="P728" i="33"/>
  <c r="O334" i="33"/>
  <c r="O405" i="33" s="1"/>
  <c r="O457" i="33"/>
  <c r="W10" i="1"/>
  <c r="P699" i="33"/>
  <c r="W1695" i="1"/>
  <c r="P594" i="33"/>
  <c r="W104" i="1"/>
  <c r="P595" i="33"/>
  <c r="W105" i="1"/>
  <c r="W1720" i="1"/>
  <c r="P735" i="33"/>
  <c r="W79" i="1"/>
  <c r="P560" i="33"/>
  <c r="P571" i="33"/>
  <c r="W90" i="1"/>
  <c r="W99" i="1"/>
  <c r="P589" i="33"/>
  <c r="W106" i="1"/>
  <c r="P596" i="33"/>
  <c r="P584" i="33"/>
  <c r="W94" i="1"/>
  <c r="P561" i="33"/>
  <c r="W80" i="1"/>
  <c r="W1379" i="1"/>
  <c r="W12" i="1"/>
  <c r="P733" i="33"/>
  <c r="W1718" i="1"/>
  <c r="W1371" i="1"/>
  <c r="W1194" i="1"/>
  <c r="W8" i="1"/>
  <c r="W93" i="1"/>
  <c r="P583" i="33"/>
  <c r="P592" i="33"/>
  <c r="W102" i="1"/>
  <c r="P588" i="33"/>
  <c r="W98" i="1"/>
  <c r="P563" i="33"/>
  <c r="W82" i="1"/>
  <c r="W11" i="1"/>
  <c r="W1692" i="1"/>
  <c r="P696" i="33"/>
  <c r="W1193" i="1"/>
  <c r="P590" i="33"/>
  <c r="W100" i="1"/>
  <c r="P558" i="33"/>
  <c r="W77" i="1"/>
  <c r="W1163" i="1"/>
  <c r="W1694" i="1"/>
  <c r="W23" i="1"/>
  <c r="W39" i="1" s="1"/>
  <c r="Y4546" i="1" l="1"/>
  <c r="Y4542" i="1"/>
  <c r="Z4542" i="1" s="1"/>
  <c r="Y4545" i="1"/>
  <c r="Z4545" i="1" s="1"/>
  <c r="Y4541" i="1"/>
  <c r="Z4541" i="1" s="1"/>
  <c r="Y4543" i="1"/>
  <c r="Z4543" i="1" s="1"/>
  <c r="Y4544" i="1"/>
  <c r="Z4544" i="1" s="1"/>
  <c r="Y4555" i="1"/>
  <c r="Z4555" i="1" s="1"/>
  <c r="Y4552" i="1"/>
  <c r="Z4552" i="1" s="1"/>
  <c r="Y4554" i="1"/>
  <c r="Y4548" i="1"/>
  <c r="Y4549" i="1"/>
  <c r="Y4550" i="1"/>
  <c r="Z4550" i="1" s="1"/>
  <c r="Y4551" i="1"/>
  <c r="Z4551" i="1" s="1"/>
  <c r="Y4553" i="1"/>
  <c r="Z4553" i="1" s="1"/>
  <c r="Y4547" i="1"/>
  <c r="Z4547" i="1" s="1"/>
  <c r="Y4540" i="1"/>
  <c r="Z4540" i="1" s="1"/>
  <c r="Z4554" i="1"/>
  <c r="Z4548" i="1"/>
  <c r="Z4549" i="1"/>
  <c r="Z4546" i="1"/>
  <c r="P320" i="33"/>
  <c r="P390" i="33" s="1"/>
  <c r="P318" i="33"/>
  <c r="P388" i="33" s="1"/>
  <c r="P317" i="33"/>
  <c r="P387" i="33" s="1"/>
  <c r="Y29" i="1"/>
  <c r="Z29" i="1" s="1"/>
  <c r="Y27" i="1"/>
  <c r="Z27" i="1" s="1"/>
  <c r="Y31" i="1"/>
  <c r="Z31" i="1" s="1"/>
  <c r="Y33" i="1"/>
  <c r="Z33" i="1" s="1"/>
  <c r="Y30" i="1"/>
  <c r="Z30" i="1" s="1"/>
  <c r="Y32" i="1"/>
  <c r="Z32" i="1" s="1"/>
  <c r="Y26" i="1"/>
  <c r="Z26" i="1" s="1"/>
  <c r="Y28" i="1"/>
  <c r="Z28" i="1" s="1"/>
  <c r="Q784" i="33"/>
  <c r="Q783" i="33"/>
  <c r="Q780" i="33"/>
  <c r="Q782" i="33"/>
  <c r="Q781" i="33"/>
  <c r="Q786" i="33"/>
  <c r="Q779" i="33"/>
  <c r="Q785" i="33"/>
  <c r="Y1028" i="1"/>
  <c r="Z1028" i="1" s="1"/>
  <c r="Y1026" i="1"/>
  <c r="Z1026" i="1" s="1"/>
  <c r="Y1025" i="1"/>
  <c r="Z1025" i="1" s="1"/>
  <c r="Y1027" i="1"/>
  <c r="Z1027" i="1" s="1"/>
  <c r="Y1024" i="1"/>
  <c r="Z1024" i="1" s="1"/>
  <c r="Y1022" i="1"/>
  <c r="Z1022" i="1" s="1"/>
  <c r="Y1021" i="1"/>
  <c r="Z1021" i="1" s="1"/>
  <c r="Y1023" i="1"/>
  <c r="Z1023" i="1" s="1"/>
  <c r="X704" i="1"/>
  <c r="X707" i="1"/>
  <c r="X708" i="1"/>
  <c r="X705" i="1"/>
  <c r="X710" i="1"/>
  <c r="X709" i="1"/>
  <c r="X703" i="1"/>
  <c r="X706" i="1"/>
  <c r="Y1411" i="1"/>
  <c r="Z1411" i="1" s="1"/>
  <c r="Y1407" i="1"/>
  <c r="Z1407" i="1" s="1"/>
  <c r="Y1414" i="1"/>
  <c r="Z1414" i="1" s="1"/>
  <c r="Y1412" i="1"/>
  <c r="Z1412" i="1" s="1"/>
  <c r="Y1423" i="1"/>
  <c r="Z1423" i="1" s="1"/>
  <c r="Y1417" i="1"/>
  <c r="Z1417" i="1" s="1"/>
  <c r="Y1413" i="1"/>
  <c r="Z1413" i="1" s="1"/>
  <c r="Y1406" i="1"/>
  <c r="Z1406" i="1" s="1"/>
  <c r="Y1436" i="1"/>
  <c r="Z1436" i="1" s="1"/>
  <c r="Y1432" i="1"/>
  <c r="Z1432" i="1" s="1"/>
  <c r="Y1419" i="1"/>
  <c r="Z1419" i="1" s="1"/>
  <c r="Y1400" i="1"/>
  <c r="Z1400" i="1" s="1"/>
  <c r="Y1439" i="1"/>
  <c r="Z1439" i="1" s="1"/>
  <c r="Y1437" i="1"/>
  <c r="Z1437" i="1" s="1"/>
  <c r="Y1433" i="1"/>
  <c r="Z1433" i="1" s="1"/>
  <c r="Y1421" i="1"/>
  <c r="Z1421" i="1" s="1"/>
  <c r="Y1402" i="1"/>
  <c r="Z1402" i="1" s="1"/>
  <c r="Y1438" i="1"/>
  <c r="Z1438" i="1" s="1"/>
  <c r="Y1434" i="1"/>
  <c r="Z1434" i="1" s="1"/>
  <c r="Y1415" i="1"/>
  <c r="Z1415" i="1" s="1"/>
  <c r="Y1404" i="1"/>
  <c r="Z1404" i="1" s="1"/>
  <c r="Y1435" i="1"/>
  <c r="Z1435" i="1" s="1"/>
  <c r="Y1431" i="1"/>
  <c r="Z1431" i="1" s="1"/>
  <c r="Y1430" i="1"/>
  <c r="Z1430" i="1" s="1"/>
  <c r="Y1424" i="1"/>
  <c r="Z1424" i="1" s="1"/>
  <c r="Y1429" i="1"/>
  <c r="Z1429" i="1" s="1"/>
  <c r="Y1405" i="1"/>
  <c r="Z1405" i="1" s="1"/>
  <c r="Y1403" i="1"/>
  <c r="Z1403" i="1" s="1"/>
  <c r="Y1426" i="1"/>
  <c r="Z1426" i="1" s="1"/>
  <c r="Y1427" i="1"/>
  <c r="Z1427" i="1" s="1"/>
  <c r="Y1428" i="1"/>
  <c r="Z1428" i="1" s="1"/>
  <c r="Y1401" i="1"/>
  <c r="Z1401" i="1" s="1"/>
  <c r="Y1410" i="1"/>
  <c r="Z1410" i="1" s="1"/>
  <c r="Y1409" i="1"/>
  <c r="Z1409" i="1" s="1"/>
  <c r="Y1418" i="1"/>
  <c r="Z1418" i="1" s="1"/>
  <c r="Y1422" i="1"/>
  <c r="Z1422" i="1" s="1"/>
  <c r="Y1425" i="1"/>
  <c r="Z1425" i="1" s="1"/>
  <c r="Y1408" i="1"/>
  <c r="Z1408" i="1" s="1"/>
  <c r="Y1420" i="1"/>
  <c r="Z1420" i="1" s="1"/>
  <c r="Y1416" i="1"/>
  <c r="Z1416" i="1" s="1"/>
  <c r="Y1310" i="1"/>
  <c r="Z1310" i="1" s="1"/>
  <c r="Y1309" i="1"/>
  <c r="Z1309" i="1" s="1"/>
  <c r="Y1307" i="1"/>
  <c r="Z1307" i="1" s="1"/>
  <c r="Y1305" i="1"/>
  <c r="Z1305" i="1" s="1"/>
  <c r="Y1302" i="1"/>
  <c r="Z1302" i="1" s="1"/>
  <c r="Y1350" i="1"/>
  <c r="Z1350" i="1" s="1"/>
  <c r="Y1318" i="1"/>
  <c r="Z1318" i="1" s="1"/>
  <c r="Y1297" i="1"/>
  <c r="Z1297" i="1" s="1"/>
  <c r="Y1295" i="1"/>
  <c r="Z1295" i="1" s="1"/>
  <c r="Y1346" i="1"/>
  <c r="Z1346" i="1" s="1"/>
  <c r="Y1348" i="1"/>
  <c r="Z1348" i="1" s="1"/>
  <c r="Y1341" i="1"/>
  <c r="Z1341" i="1" s="1"/>
  <c r="Y1326" i="1"/>
  <c r="Z1326" i="1" s="1"/>
  <c r="Y1347" i="1"/>
  <c r="Z1347" i="1" s="1"/>
  <c r="Y1342" i="1"/>
  <c r="Z1342" i="1" s="1"/>
  <c r="Y1336" i="1"/>
  <c r="Z1336" i="1" s="1"/>
  <c r="Y1303" i="1"/>
  <c r="Z1303" i="1" s="1"/>
  <c r="Y1339" i="1"/>
  <c r="Z1339" i="1" s="1"/>
  <c r="Y1335" i="1"/>
  <c r="Z1335" i="1" s="1"/>
  <c r="Y1349" i="1"/>
  <c r="Z1349" i="1" s="1"/>
  <c r="Y1345" i="1"/>
  <c r="Z1345" i="1" s="1"/>
  <c r="Y1338" i="1"/>
  <c r="Z1338" i="1" s="1"/>
  <c r="Y1334" i="1"/>
  <c r="Z1334" i="1" s="1"/>
  <c r="Y1325" i="1"/>
  <c r="Z1325" i="1" s="1"/>
  <c r="Y1366" i="1"/>
  <c r="Z1366" i="1" s="1"/>
  <c r="Y1343" i="1"/>
  <c r="Z1343" i="1" s="1"/>
  <c r="Y1337" i="1"/>
  <c r="Z1337" i="1" s="1"/>
  <c r="Y1363" i="1"/>
  <c r="Z1363" i="1" s="1"/>
  <c r="Y1359" i="1"/>
  <c r="Z1359" i="1" s="1"/>
  <c r="Y1362" i="1"/>
  <c r="Z1362" i="1" s="1"/>
  <c r="Y1358" i="1"/>
  <c r="Z1358" i="1" s="1"/>
  <c r="Y1365" i="1"/>
  <c r="Z1365" i="1" s="1"/>
  <c r="Y1361" i="1"/>
  <c r="Z1361" i="1" s="1"/>
  <c r="Y1364" i="1"/>
  <c r="Z1364" i="1" s="1"/>
  <c r="Y1360" i="1"/>
  <c r="Z1360" i="1" s="1"/>
  <c r="Y1354" i="1"/>
  <c r="Z1354" i="1" s="1"/>
  <c r="Y1344" i="1"/>
  <c r="Z1344" i="1" s="1"/>
  <c r="Y1321" i="1"/>
  <c r="Z1321" i="1" s="1"/>
  <c r="Y1319" i="1"/>
  <c r="Z1319" i="1" s="1"/>
  <c r="Y1329" i="1"/>
  <c r="Z1329" i="1" s="1"/>
  <c r="Y1333" i="1"/>
  <c r="Z1333" i="1" s="1"/>
  <c r="Y1298" i="1"/>
  <c r="Z1298" i="1" s="1"/>
  <c r="Y1306" i="1"/>
  <c r="Z1306" i="1" s="1"/>
  <c r="Y1312" i="1"/>
  <c r="Z1312" i="1" s="1"/>
  <c r="Y1316" i="1"/>
  <c r="Z1316" i="1" s="1"/>
  <c r="Y1353" i="1"/>
  <c r="Z1353" i="1" s="1"/>
  <c r="Y1357" i="1"/>
  <c r="Z1357" i="1" s="1"/>
  <c r="Y1323" i="1"/>
  <c r="Z1323" i="1" s="1"/>
  <c r="Y1328" i="1"/>
  <c r="Z1328" i="1" s="1"/>
  <c r="Y1332" i="1"/>
  <c r="Z1332" i="1" s="1"/>
  <c r="Y1322" i="1"/>
  <c r="Z1322" i="1" s="1"/>
  <c r="Y1352" i="1"/>
  <c r="Z1352" i="1" s="1"/>
  <c r="Y1356" i="1"/>
  <c r="Z1356" i="1" s="1"/>
  <c r="Y1327" i="1"/>
  <c r="Z1327" i="1" s="1"/>
  <c r="Y1331" i="1"/>
  <c r="Z1331" i="1" s="1"/>
  <c r="Y1300" i="1"/>
  <c r="Z1300" i="1" s="1"/>
  <c r="Y1299" i="1"/>
  <c r="Z1299" i="1" s="1"/>
  <c r="Y1304" i="1"/>
  <c r="Z1304" i="1" s="1"/>
  <c r="Y1308" i="1"/>
  <c r="Z1308" i="1" s="1"/>
  <c r="Y1314" i="1"/>
  <c r="Z1314" i="1" s="1"/>
  <c r="Y1324" i="1"/>
  <c r="Z1324" i="1" s="1"/>
  <c r="Y1351" i="1"/>
  <c r="Z1351" i="1" s="1"/>
  <c r="Y1355" i="1"/>
  <c r="Z1355" i="1" s="1"/>
  <c r="Y1320" i="1"/>
  <c r="Z1320" i="1" s="1"/>
  <c r="Y1330" i="1"/>
  <c r="Z1330" i="1" s="1"/>
  <c r="Y1340" i="1"/>
  <c r="Z1340" i="1" s="1"/>
  <c r="Y1301" i="1"/>
  <c r="Z1301" i="1" s="1"/>
  <c r="Y1296" i="1"/>
  <c r="Z1296" i="1" s="1"/>
  <c r="Y1313" i="1"/>
  <c r="Z1313" i="1" s="1"/>
  <c r="Y1317" i="1"/>
  <c r="Z1317" i="1" s="1"/>
  <c r="Y1311" i="1"/>
  <c r="Z1311" i="1" s="1"/>
  <c r="Y1315" i="1"/>
  <c r="Z1315" i="1" s="1"/>
  <c r="Y1273" i="1"/>
  <c r="Z1273" i="1" s="1"/>
  <c r="Y1269" i="1"/>
  <c r="Z1269" i="1" s="1"/>
  <c r="Y1275" i="1"/>
  <c r="Z1275" i="1" s="1"/>
  <c r="Y1271" i="1"/>
  <c r="Z1271" i="1" s="1"/>
  <c r="Y1274" i="1"/>
  <c r="Z1274" i="1" s="1"/>
  <c r="Y1272" i="1"/>
  <c r="Z1272" i="1" s="1"/>
  <c r="Y1270" i="1"/>
  <c r="Z1270" i="1" s="1"/>
  <c r="Y1268" i="1"/>
  <c r="Z1268" i="1" s="1"/>
  <c r="Y1276" i="1"/>
  <c r="Z1276" i="1" s="1"/>
  <c r="Y1261" i="1"/>
  <c r="Z1261" i="1" s="1"/>
  <c r="Y1260" i="1"/>
  <c r="Z1260" i="1" s="1"/>
  <c r="Y1255" i="1"/>
  <c r="Z1255" i="1" s="1"/>
  <c r="Y1253" i="1"/>
  <c r="Z1253" i="1" s="1"/>
  <c r="Y1258" i="1"/>
  <c r="Z1258" i="1" s="1"/>
  <c r="Y1252" i="1"/>
  <c r="Z1252" i="1" s="1"/>
  <c r="Y1256" i="1"/>
  <c r="Z1256" i="1" s="1"/>
  <c r="Y1254" i="1"/>
  <c r="Z1254" i="1" s="1"/>
  <c r="Y1257" i="1"/>
  <c r="Z1257" i="1" s="1"/>
  <c r="Y1247" i="1"/>
  <c r="Z1247" i="1" s="1"/>
  <c r="Y1251" i="1"/>
  <c r="Z1251" i="1" s="1"/>
  <c r="Y1264" i="1"/>
  <c r="Z1264" i="1" s="1"/>
  <c r="Y1267" i="1"/>
  <c r="Z1267" i="1" s="1"/>
  <c r="Y1262" i="1"/>
  <c r="Z1262" i="1" s="1"/>
  <c r="Y1246" i="1"/>
  <c r="Z1246" i="1" s="1"/>
  <c r="Y1250" i="1"/>
  <c r="Z1250" i="1" s="1"/>
  <c r="Y1259" i="1"/>
  <c r="Z1259" i="1" s="1"/>
  <c r="Y1245" i="1"/>
  <c r="Z1245" i="1" s="1"/>
  <c r="Y1249" i="1"/>
  <c r="Z1249" i="1" s="1"/>
  <c r="Y1266" i="1"/>
  <c r="Z1266" i="1" s="1"/>
  <c r="Y1263" i="1"/>
  <c r="Z1263" i="1" s="1"/>
  <c r="Y1248" i="1"/>
  <c r="Z1248" i="1" s="1"/>
  <c r="Y1265" i="1"/>
  <c r="Z1265" i="1" s="1"/>
  <c r="Y1220" i="1"/>
  <c r="Z1220" i="1" s="1"/>
  <c r="Y1236" i="1"/>
  <c r="Z1236" i="1" s="1"/>
  <c r="Y1219" i="1"/>
  <c r="Z1219" i="1" s="1"/>
  <c r="Y1218" i="1"/>
  <c r="Z1218" i="1" s="1"/>
  <c r="Y1217" i="1"/>
  <c r="Z1217" i="1" s="1"/>
  <c r="Y1216" i="1"/>
  <c r="Z1216" i="1" s="1"/>
  <c r="Y1213" i="1"/>
  <c r="Z1213" i="1" s="1"/>
  <c r="Y1148" i="1"/>
  <c r="Z1148" i="1" s="1"/>
  <c r="Y1215" i="1"/>
  <c r="Z1215" i="1" s="1"/>
  <c r="Y1214" i="1"/>
  <c r="Z1214" i="1" s="1"/>
  <c r="Y1147" i="1"/>
  <c r="Z1147" i="1" s="1"/>
  <c r="Y1146" i="1"/>
  <c r="Z1146" i="1" s="1"/>
  <c r="Y1145" i="1"/>
  <c r="Z1145" i="1" s="1"/>
  <c r="Y1144" i="1"/>
  <c r="Z1144" i="1" s="1"/>
  <c r="Y1140" i="1"/>
  <c r="Z1140" i="1" s="1"/>
  <c r="Y1143" i="1"/>
  <c r="Z1143" i="1" s="1"/>
  <c r="Y1141" i="1"/>
  <c r="Z1141" i="1" s="1"/>
  <c r="Y1142" i="1"/>
  <c r="Z1142" i="1" s="1"/>
  <c r="Y1156" i="1"/>
  <c r="Z1156" i="1" s="1"/>
  <c r="Y1133" i="1"/>
  <c r="Z1133" i="1" s="1"/>
  <c r="Y1138" i="1"/>
  <c r="Z1138" i="1" s="1"/>
  <c r="Y1135" i="1"/>
  <c r="Z1135" i="1" s="1"/>
  <c r="Y1137" i="1"/>
  <c r="Z1137" i="1" s="1"/>
  <c r="Y1229" i="1"/>
  <c r="Z1229" i="1" s="1"/>
  <c r="Y1230" i="1"/>
  <c r="Z1230" i="1" s="1"/>
  <c r="Y1232" i="1"/>
  <c r="Z1232" i="1" s="1"/>
  <c r="Y1233" i="1"/>
  <c r="Z1233" i="1" s="1"/>
  <c r="Y1235" i="1"/>
  <c r="Z1235" i="1" s="1"/>
  <c r="Y1134" i="1"/>
  <c r="Z1134" i="1" s="1"/>
  <c r="Y1136" i="1"/>
  <c r="Z1136" i="1" s="1"/>
  <c r="Y1139" i="1"/>
  <c r="Z1139" i="1" s="1"/>
  <c r="Y1149" i="1"/>
  <c r="Z1149" i="1" s="1"/>
  <c r="Y1150" i="1"/>
  <c r="Z1150" i="1" s="1"/>
  <c r="Y1151" i="1"/>
  <c r="Z1151" i="1" s="1"/>
  <c r="Y1152" i="1"/>
  <c r="Z1152" i="1" s="1"/>
  <c r="Y1153" i="1"/>
  <c r="Z1153" i="1" s="1"/>
  <c r="Y1154" i="1"/>
  <c r="Z1154" i="1" s="1"/>
  <c r="Y1155" i="1"/>
  <c r="Z1155" i="1" s="1"/>
  <c r="Y1231" i="1"/>
  <c r="Z1231" i="1" s="1"/>
  <c r="Y1234" i="1"/>
  <c r="Z1234" i="1" s="1"/>
  <c r="Y4000" i="1"/>
  <c r="Z4000" i="1" s="1"/>
  <c r="Y3999" i="1"/>
  <c r="Z3999" i="1" s="1"/>
  <c r="Y4001" i="1"/>
  <c r="Z4001" i="1" s="1"/>
  <c r="Y4006" i="1"/>
  <c r="Z4006" i="1" s="1"/>
  <c r="Y4003" i="1"/>
  <c r="Z4003" i="1" s="1"/>
  <c r="Y4005" i="1"/>
  <c r="Z4005" i="1" s="1"/>
  <c r="Y4004" i="1"/>
  <c r="Z4004" i="1" s="1"/>
  <c r="Y4002" i="1"/>
  <c r="Z4002" i="1" s="1"/>
  <c r="Y3938" i="1"/>
  <c r="Z3938" i="1" s="1"/>
  <c r="Y3934" i="1"/>
  <c r="Z3934" i="1" s="1"/>
  <c r="Y3941" i="1"/>
  <c r="Z3941" i="1" s="1"/>
  <c r="Y3937" i="1"/>
  <c r="Z3937" i="1" s="1"/>
  <c r="Y3942" i="1"/>
  <c r="Z3942" i="1" s="1"/>
  <c r="Y3940" i="1"/>
  <c r="Z3940" i="1" s="1"/>
  <c r="Y3939" i="1"/>
  <c r="Z3939" i="1" s="1"/>
  <c r="Y3936" i="1"/>
  <c r="Z3936" i="1" s="1"/>
  <c r="Y3935" i="1"/>
  <c r="Z3935" i="1" s="1"/>
  <c r="Y3910" i="1"/>
  <c r="Z3910" i="1" s="1"/>
  <c r="Y3924" i="1"/>
  <c r="Z3924" i="1" s="1"/>
  <c r="Y3921" i="1"/>
  <c r="Z3921" i="1" s="1"/>
  <c r="Y3908" i="1"/>
  <c r="Z3908" i="1" s="1"/>
  <c r="Y3919" i="1"/>
  <c r="Z3919" i="1" s="1"/>
  <c r="Y3926" i="1"/>
  <c r="Z3926" i="1" s="1"/>
  <c r="Y3922" i="1"/>
  <c r="Z3922" i="1" s="1"/>
  <c r="Y3918" i="1"/>
  <c r="Z3918" i="1" s="1"/>
  <c r="Y3920" i="1"/>
  <c r="Z3920" i="1" s="1"/>
  <c r="Y3906" i="1"/>
  <c r="Z3906" i="1" s="1"/>
  <c r="Y3904" i="1"/>
  <c r="Z3904" i="1" s="1"/>
  <c r="Y3902" i="1"/>
  <c r="Z3902" i="1" s="1"/>
  <c r="Y3900" i="1"/>
  <c r="Z3900" i="1" s="1"/>
  <c r="Y3896" i="1"/>
  <c r="Z3896" i="1" s="1"/>
  <c r="Y3901" i="1"/>
  <c r="Z3901" i="1" s="1"/>
  <c r="Y3898" i="1"/>
  <c r="Z3898" i="1" s="1"/>
  <c r="Y3895" i="1"/>
  <c r="Z3895" i="1" s="1"/>
  <c r="Y3894" i="1"/>
  <c r="Z3894" i="1" s="1"/>
  <c r="Y3887" i="1"/>
  <c r="Z3887" i="1" s="1"/>
  <c r="Y3990" i="1"/>
  <c r="Z3990" i="1" s="1"/>
  <c r="Y3964" i="1"/>
  <c r="Z3964" i="1" s="1"/>
  <c r="Y3995" i="1"/>
  <c r="Z3995" i="1" s="1"/>
  <c r="Y3899" i="1"/>
  <c r="Z3899" i="1" s="1"/>
  <c r="Y3889" i="1"/>
  <c r="Z3889" i="1" s="1"/>
  <c r="Y3897" i="1"/>
  <c r="Z3897" i="1" s="1"/>
  <c r="Y3960" i="1"/>
  <c r="Z3960" i="1" s="1"/>
  <c r="Y3997" i="1"/>
  <c r="Z3997" i="1" s="1"/>
  <c r="Y3993" i="1"/>
  <c r="Z3993" i="1" s="1"/>
  <c r="Y3891" i="1"/>
  <c r="Z3891" i="1" s="1"/>
  <c r="Y3966" i="1"/>
  <c r="Z3966" i="1" s="1"/>
  <c r="Y3962" i="1"/>
  <c r="Z3962" i="1" s="1"/>
  <c r="Y3998" i="1"/>
  <c r="Z3998" i="1" s="1"/>
  <c r="Y3996" i="1"/>
  <c r="Z3996" i="1" s="1"/>
  <c r="Y3994" i="1"/>
  <c r="Z3994" i="1" s="1"/>
  <c r="Y3992" i="1"/>
  <c r="Z3992" i="1" s="1"/>
  <c r="Y3991" i="1"/>
  <c r="Z3991" i="1" s="1"/>
  <c r="Y3985" i="1"/>
  <c r="Z3985" i="1" s="1"/>
  <c r="Y3986" i="1"/>
  <c r="Z3986" i="1" s="1"/>
  <c r="Y3983" i="1"/>
  <c r="Z3983" i="1" s="1"/>
  <c r="Y3961" i="1"/>
  <c r="Z3961" i="1" s="1"/>
  <c r="Y3893" i="1"/>
  <c r="Z3893" i="1" s="1"/>
  <c r="Y3928" i="1"/>
  <c r="Z3928" i="1" s="1"/>
  <c r="Y3931" i="1"/>
  <c r="Z3931" i="1" s="1"/>
  <c r="Y3930" i="1"/>
  <c r="Z3930" i="1" s="1"/>
  <c r="Y3933" i="1"/>
  <c r="Z3933" i="1" s="1"/>
  <c r="Y3913" i="1"/>
  <c r="Z3913" i="1" s="1"/>
  <c r="Y3987" i="1"/>
  <c r="Z3987" i="1" s="1"/>
  <c r="Y3965" i="1"/>
  <c r="Z3965" i="1" s="1"/>
  <c r="Y3923" i="1"/>
  <c r="Z3923" i="1" s="1"/>
  <c r="Y3905" i="1"/>
  <c r="Z3905" i="1" s="1"/>
  <c r="Y3892" i="1"/>
  <c r="Z3892" i="1" s="1"/>
  <c r="Y3907" i="1"/>
  <c r="Z3907" i="1" s="1"/>
  <c r="Y3915" i="1"/>
  <c r="Z3915" i="1" s="1"/>
  <c r="Y3914" i="1"/>
  <c r="Z3914" i="1" s="1"/>
  <c r="Y3929" i="1"/>
  <c r="Z3929" i="1" s="1"/>
  <c r="Y3963" i="1"/>
  <c r="Z3963" i="1" s="1"/>
  <c r="Y3988" i="1"/>
  <c r="Z3988" i="1" s="1"/>
  <c r="Y3959" i="1"/>
  <c r="Z3959" i="1" s="1"/>
  <c r="Y3917" i="1"/>
  <c r="Z3917" i="1" s="1"/>
  <c r="Y3903" i="1"/>
  <c r="Z3903" i="1" s="1"/>
  <c r="Y3909" i="1"/>
  <c r="Z3909" i="1" s="1"/>
  <c r="Y3911" i="1"/>
  <c r="Z3911" i="1" s="1"/>
  <c r="Y3888" i="1"/>
  <c r="Z3888" i="1" s="1"/>
  <c r="Y3912" i="1"/>
  <c r="Z3912" i="1" s="1"/>
  <c r="Y3932" i="1"/>
  <c r="Z3932" i="1" s="1"/>
  <c r="Y3984" i="1"/>
  <c r="Z3984" i="1" s="1"/>
  <c r="Y3989" i="1"/>
  <c r="Z3989" i="1" s="1"/>
  <c r="Y3927" i="1"/>
  <c r="Z3927" i="1" s="1"/>
  <c r="Y3890" i="1"/>
  <c r="Z3890" i="1" s="1"/>
  <c r="Y3916" i="1"/>
  <c r="Z3916" i="1" s="1"/>
  <c r="Y3925" i="1"/>
  <c r="Z3925" i="1" s="1"/>
  <c r="Y2919" i="1"/>
  <c r="Z2919" i="1" s="1"/>
  <c r="Y2917" i="1"/>
  <c r="Z2917" i="1" s="1"/>
  <c r="Y2913" i="1"/>
  <c r="Z2913" i="1" s="1"/>
  <c r="Y2959" i="1"/>
  <c r="Z2959" i="1" s="1"/>
  <c r="Y2916" i="1"/>
  <c r="Z2916" i="1" s="1"/>
  <c r="Y2912" i="1"/>
  <c r="Z2912" i="1" s="1"/>
  <c r="Y2958" i="1"/>
  <c r="Z2958" i="1" s="1"/>
  <c r="Y2956" i="1"/>
  <c r="Z2956" i="1" s="1"/>
  <c r="Y2951" i="1"/>
  <c r="Z2951" i="1" s="1"/>
  <c r="Y2918" i="1"/>
  <c r="Z2918" i="1" s="1"/>
  <c r="Y2915" i="1"/>
  <c r="Z2915" i="1" s="1"/>
  <c r="Y2911" i="1"/>
  <c r="Z2911" i="1" s="1"/>
  <c r="Y2935" i="1"/>
  <c r="Z2935" i="1" s="1"/>
  <c r="Y2949" i="1"/>
  <c r="Z2949" i="1" s="1"/>
  <c r="Y2947" i="1"/>
  <c r="Z2947" i="1" s="1"/>
  <c r="Y2943" i="1"/>
  <c r="Z2943" i="1" s="1"/>
  <c r="Y2948" i="1"/>
  <c r="Z2948" i="1" s="1"/>
  <c r="Y2950" i="1"/>
  <c r="Z2950" i="1" s="1"/>
  <c r="Y2945" i="1"/>
  <c r="Z2945" i="1" s="1"/>
  <c r="Y2927" i="1"/>
  <c r="Z2927" i="1" s="1"/>
  <c r="Y2926" i="1"/>
  <c r="Z2926" i="1" s="1"/>
  <c r="Y2924" i="1"/>
  <c r="Z2924" i="1" s="1"/>
  <c r="Y2922" i="1"/>
  <c r="Z2922" i="1" s="1"/>
  <c r="Y2944" i="1"/>
  <c r="Z2944" i="1" s="1"/>
  <c r="Y2967" i="1"/>
  <c r="Z2967" i="1" s="1"/>
  <c r="Y2989" i="1"/>
  <c r="Z2989" i="1" s="1"/>
  <c r="Y2987" i="1"/>
  <c r="Z2987" i="1" s="1"/>
  <c r="Y2985" i="1"/>
  <c r="Z2985" i="1" s="1"/>
  <c r="Y2960" i="1"/>
  <c r="Z2960" i="1" s="1"/>
  <c r="Y2946" i="1"/>
  <c r="Z2946" i="1" s="1"/>
  <c r="Y2914" i="1"/>
  <c r="Z2914" i="1" s="1"/>
  <c r="Y2961" i="1"/>
  <c r="Z2961" i="1" s="1"/>
  <c r="Y2991" i="1"/>
  <c r="Z2991" i="1" s="1"/>
  <c r="Y2964" i="1"/>
  <c r="Z2964" i="1" s="1"/>
  <c r="Y2988" i="1"/>
  <c r="Z2988" i="1" s="1"/>
  <c r="Y2952" i="1"/>
  <c r="Z2952" i="1" s="1"/>
  <c r="Y2925" i="1"/>
  <c r="Z2925" i="1" s="1"/>
  <c r="Y2937" i="1"/>
  <c r="Z2937" i="1" s="1"/>
  <c r="Y2904" i="1"/>
  <c r="Z2904" i="1" s="1"/>
  <c r="Y2933" i="1"/>
  <c r="Z2933" i="1" s="1"/>
  <c r="Y2936" i="1"/>
  <c r="Z2936" i="1" s="1"/>
  <c r="Y2938" i="1"/>
  <c r="Z2938" i="1" s="1"/>
  <c r="Y2939" i="1"/>
  <c r="Z2939" i="1" s="1"/>
  <c r="Y2909" i="1"/>
  <c r="Z2909" i="1" s="1"/>
  <c r="Y2942" i="1"/>
  <c r="Z2942" i="1" s="1"/>
  <c r="Y2905" i="1"/>
  <c r="Z2905" i="1" s="1"/>
  <c r="Y2965" i="1"/>
  <c r="Z2965" i="1" s="1"/>
  <c r="Y2990" i="1"/>
  <c r="Z2990" i="1" s="1"/>
  <c r="Y2966" i="1"/>
  <c r="Z2966" i="1" s="1"/>
  <c r="Y2986" i="1"/>
  <c r="Z2986" i="1" s="1"/>
  <c r="Y2984" i="1"/>
  <c r="Z2984" i="1" s="1"/>
  <c r="Y2930" i="1"/>
  <c r="Z2930" i="1" s="1"/>
  <c r="Y2931" i="1"/>
  <c r="Z2931" i="1" s="1"/>
  <c r="Y2955" i="1"/>
  <c r="Z2955" i="1" s="1"/>
  <c r="Y2954" i="1"/>
  <c r="Z2954" i="1" s="1"/>
  <c r="Y2957" i="1"/>
  <c r="Z2957" i="1" s="1"/>
  <c r="Y2907" i="1"/>
  <c r="Z2907" i="1" s="1"/>
  <c r="Y2908" i="1"/>
  <c r="Z2908" i="1" s="1"/>
  <c r="Y2962" i="1"/>
  <c r="Z2962" i="1" s="1"/>
  <c r="Y2963" i="1"/>
  <c r="Z2963" i="1" s="1"/>
  <c r="Y2921" i="1"/>
  <c r="Z2921" i="1" s="1"/>
  <c r="Y2940" i="1"/>
  <c r="Z2940" i="1" s="1"/>
  <c r="Y2928" i="1"/>
  <c r="Z2928" i="1" s="1"/>
  <c r="Y2932" i="1"/>
  <c r="Z2932" i="1" s="1"/>
  <c r="Y2929" i="1"/>
  <c r="Z2929" i="1" s="1"/>
  <c r="Y2941" i="1"/>
  <c r="Z2941" i="1" s="1"/>
  <c r="Y2920" i="1"/>
  <c r="Z2920" i="1" s="1"/>
  <c r="Y2953" i="1"/>
  <c r="Z2953" i="1" s="1"/>
  <c r="Y2934" i="1"/>
  <c r="Z2934" i="1" s="1"/>
  <c r="Y2910" i="1"/>
  <c r="Z2910" i="1" s="1"/>
  <c r="Y2923" i="1"/>
  <c r="Z2923" i="1" s="1"/>
  <c r="Y2906" i="1"/>
  <c r="Z2906" i="1" s="1"/>
  <c r="Y950" i="1"/>
  <c r="Y947" i="1"/>
  <c r="Y953" i="1"/>
  <c r="Y951" i="1"/>
  <c r="Y949" i="1"/>
  <c r="Y948" i="1"/>
  <c r="Y946" i="1"/>
  <c r="Y952" i="1"/>
  <c r="Y1052" i="1"/>
  <c r="Z1052" i="1" s="1"/>
  <c r="Y1049" i="1"/>
  <c r="Z1049" i="1" s="1"/>
  <c r="Y1050" i="1"/>
  <c r="Z1050" i="1" s="1"/>
  <c r="Y1045" i="1"/>
  <c r="Z1045" i="1" s="1"/>
  <c r="Y1051" i="1"/>
  <c r="Z1051" i="1" s="1"/>
  <c r="Y1046" i="1"/>
  <c r="Z1046" i="1" s="1"/>
  <c r="Y1047" i="1"/>
  <c r="Z1047" i="1" s="1"/>
  <c r="Y1048" i="1"/>
  <c r="Z1048" i="1" s="1"/>
  <c r="Y930" i="1"/>
  <c r="Y932" i="1"/>
  <c r="Z932" i="1" s="1"/>
  <c r="Y934" i="1"/>
  <c r="Z934" i="1" s="1"/>
  <c r="Y936" i="1"/>
  <c r="Z936" i="1" s="1"/>
  <c r="Y929" i="1"/>
  <c r="Y931" i="1"/>
  <c r="Z931" i="1" s="1"/>
  <c r="Y933" i="1"/>
  <c r="Z933" i="1" s="1"/>
  <c r="Y935" i="1"/>
  <c r="Z935" i="1" s="1"/>
  <c r="Y2493" i="1"/>
  <c r="Z2493" i="1" s="1"/>
  <c r="Y2501" i="1"/>
  <c r="Z2501" i="1" s="1"/>
  <c r="Y2499" i="1"/>
  <c r="Z2499" i="1" s="1"/>
  <c r="Y2495" i="1"/>
  <c r="Z2495" i="1" s="1"/>
  <c r="Y2498" i="1"/>
  <c r="Z2498" i="1" s="1"/>
  <c r="Y2494" i="1"/>
  <c r="Z2494" i="1" s="1"/>
  <c r="Y2497" i="1"/>
  <c r="Z2497" i="1" s="1"/>
  <c r="Y2500" i="1"/>
  <c r="Z2500" i="1" s="1"/>
  <c r="Y2496" i="1"/>
  <c r="Z2496" i="1" s="1"/>
  <c r="Y2487" i="1"/>
  <c r="Z2487" i="1" s="1"/>
  <c r="Y2491" i="1"/>
  <c r="Z2491" i="1" s="1"/>
  <c r="Y2489" i="1"/>
  <c r="Z2489" i="1" s="1"/>
  <c r="Y2490" i="1"/>
  <c r="Z2490" i="1" s="1"/>
  <c r="Y2486" i="1"/>
  <c r="Z2486" i="1" s="1"/>
  <c r="Y2492" i="1"/>
  <c r="Z2492" i="1" s="1"/>
  <c r="Y2488" i="1"/>
  <c r="Z2488" i="1" s="1"/>
  <c r="Q563" i="33"/>
  <c r="Q730" i="33"/>
  <c r="Q592" i="33"/>
  <c r="Q586" i="33"/>
  <c r="Q597" i="33"/>
  <c r="Q591" i="33"/>
  <c r="Q590" i="33"/>
  <c r="Q585" i="33"/>
  <c r="Q566" i="33"/>
  <c r="Q565" i="33"/>
  <c r="Q583" i="33"/>
  <c r="Q732" i="33"/>
  <c r="Q564" i="33"/>
  <c r="Q735" i="33"/>
  <c r="Q561" i="33"/>
  <c r="Q557" i="33"/>
  <c r="Q728" i="33"/>
  <c r="Q731" i="33"/>
  <c r="Q729" i="33"/>
  <c r="Q568" i="33"/>
  <c r="Q569" i="33"/>
  <c r="Q594" i="33"/>
  <c r="Q593" i="33"/>
  <c r="Q595" i="33"/>
  <c r="Q567" i="33"/>
  <c r="Q584" i="33"/>
  <c r="Q562" i="33"/>
  <c r="Q588" i="33"/>
  <c r="Q589" i="33"/>
  <c r="Q582" i="33"/>
  <c r="Q733" i="33"/>
  <c r="Q596" i="33"/>
  <c r="Q570" i="33"/>
  <c r="Q571" i="33"/>
  <c r="Q559" i="33"/>
  <c r="Q587" i="33"/>
  <c r="Q572" i="33"/>
  <c r="Q734" i="33"/>
  <c r="Q560" i="33"/>
  <c r="Q558" i="33"/>
  <c r="X38" i="1"/>
  <c r="Q317" i="33" s="1"/>
  <c r="Y1447" i="1"/>
  <c r="Y1446" i="1"/>
  <c r="Y1444" i="1"/>
  <c r="Y1442" i="1"/>
  <c r="Y1441" i="1"/>
  <c r="Y1445" i="1"/>
  <c r="Y1443" i="1"/>
  <c r="Y1440" i="1"/>
  <c r="X39" i="1"/>
  <c r="Q318" i="33" s="1"/>
  <c r="Q697" i="33"/>
  <c r="X36" i="1"/>
  <c r="Q695" i="33"/>
  <c r="Q692" i="33"/>
  <c r="X152" i="1"/>
  <c r="X37" i="1"/>
  <c r="P460" i="33"/>
  <c r="P337" i="33"/>
  <c r="P408" i="33" s="1"/>
  <c r="X150" i="1"/>
  <c r="Q698" i="33"/>
  <c r="Y1367" i="1"/>
  <c r="Y1369" i="1"/>
  <c r="Y1372" i="1"/>
  <c r="Y1378" i="1"/>
  <c r="Z1378" i="1" s="1"/>
  <c r="Y694" i="1"/>
  <c r="Z694" i="1" s="1"/>
  <c r="Y696" i="1"/>
  <c r="Y688" i="1"/>
  <c r="Z688" i="1" s="1"/>
  <c r="Y690" i="1"/>
  <c r="Z690" i="1" s="1"/>
  <c r="Y1725" i="1"/>
  <c r="Z1725" i="1" s="1"/>
  <c r="Y1724" i="1"/>
  <c r="Z1724" i="1" s="1"/>
  <c r="Y131" i="1"/>
  <c r="Z131" i="1" s="1"/>
  <c r="Y45" i="1"/>
  <c r="Y78" i="1"/>
  <c r="R559" i="33" s="1"/>
  <c r="Y114" i="1"/>
  <c r="Z114" i="1" s="1"/>
  <c r="Y176" i="1"/>
  <c r="Z176" i="1" s="1"/>
  <c r="AA4" i="1"/>
  <c r="Y48" i="1"/>
  <c r="Z48" i="1" s="1"/>
  <c r="Y107" i="1"/>
  <c r="Y177" i="1"/>
  <c r="Z177" i="1" s="1"/>
  <c r="Y62" i="1"/>
  <c r="Z62" i="1" s="1"/>
  <c r="Y126" i="1"/>
  <c r="Z126" i="1" s="1"/>
  <c r="Y25" i="1"/>
  <c r="Y85" i="1"/>
  <c r="Y175" i="1"/>
  <c r="Z175" i="1" s="1"/>
  <c r="Y89" i="1"/>
  <c r="R570" i="33" s="1"/>
  <c r="Y130" i="1"/>
  <c r="Z130" i="1" s="1"/>
  <c r="Y262" i="1"/>
  <c r="Z262" i="1" s="1"/>
  <c r="Y50" i="1"/>
  <c r="Y92" i="1"/>
  <c r="Y140" i="1"/>
  <c r="Z140" i="1" s="1"/>
  <c r="Y60" i="1"/>
  <c r="Z60" i="1" s="1"/>
  <c r="Y80" i="1"/>
  <c r="Y261" i="1"/>
  <c r="Z261" i="1" s="1"/>
  <c r="Y651" i="1"/>
  <c r="Z651" i="1" s="1"/>
  <c r="Y1180" i="1"/>
  <c r="Z1180" i="1" s="1"/>
  <c r="Y1644" i="1"/>
  <c r="Z1644" i="1" s="1"/>
  <c r="Y654" i="1"/>
  <c r="Z654" i="1" s="1"/>
  <c r="Y1029" i="1"/>
  <c r="Z1029" i="1" s="1"/>
  <c r="Y1033" i="1"/>
  <c r="Z1033" i="1" s="1"/>
  <c r="Y1054" i="1"/>
  <c r="Z1054" i="1" s="1"/>
  <c r="Y1058" i="1"/>
  <c r="Z1058" i="1" s="1"/>
  <c r="Y1174" i="1"/>
  <c r="Z1174" i="1" s="1"/>
  <c r="Y1178" i="1"/>
  <c r="Z1178" i="1" s="1"/>
  <c r="Y1222" i="1"/>
  <c r="Z1222" i="1" s="1"/>
  <c r="Y1226" i="1"/>
  <c r="Z1226" i="1" s="1"/>
  <c r="Y1477" i="1"/>
  <c r="Z1477" i="1" s="1"/>
  <c r="Y1481" i="1"/>
  <c r="Z1481" i="1" s="1"/>
  <c r="Y657" i="1"/>
  <c r="Z657" i="1" s="1"/>
  <c r="Y665" i="1"/>
  <c r="Z665" i="1" s="1"/>
  <c r="Y1164" i="1"/>
  <c r="Y1189" i="1"/>
  <c r="Y1491" i="1"/>
  <c r="Z1491" i="1" s="1"/>
  <c r="Y1525" i="1"/>
  <c r="Z1525" i="1" s="1"/>
  <c r="Y1623" i="1"/>
  <c r="Z1623" i="1" s="1"/>
  <c r="Y1692" i="1"/>
  <c r="Y1192" i="1"/>
  <c r="Y1494" i="1"/>
  <c r="Z1494" i="1" s="1"/>
  <c r="Y1528" i="1"/>
  <c r="Z1528" i="1" s="1"/>
  <c r="Y1580" i="1"/>
  <c r="Z1580" i="1" s="1"/>
  <c r="Y1687" i="1"/>
  <c r="Z1687" i="1" s="1"/>
  <c r="Y1195" i="1"/>
  <c r="Y1497" i="1"/>
  <c r="Z1497" i="1" s="1"/>
  <c r="Y1527" i="1"/>
  <c r="Z1527" i="1" s="1"/>
  <c r="Y1637" i="1"/>
  <c r="Z1637" i="1" s="1"/>
  <c r="Y1716" i="1"/>
  <c r="Y1620" i="1"/>
  <c r="Z1620" i="1" s="1"/>
  <c r="Y1678" i="1"/>
  <c r="Z1678" i="1" s="1"/>
  <c r="Y1526" i="1"/>
  <c r="Z1526" i="1" s="1"/>
  <c r="Y1674" i="1"/>
  <c r="Z1674" i="1" s="1"/>
  <c r="Y1496" i="1"/>
  <c r="Z1496" i="1" s="1"/>
  <c r="Y4409" i="1"/>
  <c r="Z4409" i="1" s="1"/>
  <c r="Y1506" i="1"/>
  <c r="Z1506" i="1" s="1"/>
  <c r="Y2831" i="1"/>
  <c r="Z2831" i="1" s="1"/>
  <c r="Y3696" i="1"/>
  <c r="Z3696" i="1" s="1"/>
  <c r="Y3700" i="1"/>
  <c r="Z3700" i="1" s="1"/>
  <c r="Y4408" i="1"/>
  <c r="Z4408" i="1" s="1"/>
  <c r="Y4406" i="1"/>
  <c r="Z4406" i="1" s="1"/>
  <c r="Y2825" i="1"/>
  <c r="Z2825" i="1" s="1"/>
  <c r="Y4495" i="1"/>
  <c r="Z4495" i="1" s="1"/>
  <c r="Y1619" i="1"/>
  <c r="Z1619" i="1" s="1"/>
  <c r="Y1501" i="1"/>
  <c r="Z1501" i="1" s="1"/>
  <c r="Y1165" i="1"/>
  <c r="Z1165" i="1" s="1"/>
  <c r="Y1518" i="1"/>
  <c r="Z1518" i="1" s="1"/>
  <c r="Y95" i="1"/>
  <c r="Y54" i="1"/>
  <c r="Z54" i="1" s="1"/>
  <c r="Y61" i="1"/>
  <c r="Z61" i="1" s="1"/>
  <c r="Y74" i="1"/>
  <c r="Z74" i="1" s="1"/>
  <c r="Y1201" i="1"/>
  <c r="Z1201" i="1" s="1"/>
  <c r="Y68" i="1"/>
  <c r="Z68" i="1" s="1"/>
  <c r="Y21" i="1"/>
  <c r="Y4405" i="1"/>
  <c r="Z4405" i="1" s="1"/>
  <c r="Y1565" i="1"/>
  <c r="Y1200" i="1"/>
  <c r="Z1200" i="1" s="1"/>
  <c r="Y1167" i="1"/>
  <c r="Z1167" i="1" s="1"/>
  <c r="Y1517" i="1"/>
  <c r="Z1517" i="1" s="1"/>
  <c r="Y1185" i="1"/>
  <c r="Z1185" i="1" s="1"/>
  <c r="Y1181" i="1"/>
  <c r="Z1181" i="1" s="1"/>
  <c r="Y127" i="1"/>
  <c r="Z127" i="1" s="1"/>
  <c r="Y71" i="1"/>
  <c r="Z71" i="1" s="1"/>
  <c r="Y58" i="1"/>
  <c r="Z58" i="1" s="1"/>
  <c r="Y104" i="1"/>
  <c r="Y12" i="1"/>
  <c r="Y120" i="1"/>
  <c r="Z120" i="1" s="1"/>
  <c r="Y1571" i="1"/>
  <c r="Y1485" i="1"/>
  <c r="Z1485" i="1" s="1"/>
  <c r="Y63" i="1"/>
  <c r="Z63" i="1" s="1"/>
  <c r="Y4492" i="1"/>
  <c r="Z4492" i="1" s="1"/>
  <c r="Y2829" i="1"/>
  <c r="Z2829" i="1" s="1"/>
  <c r="Y1617" i="1"/>
  <c r="Z1617" i="1" s="1"/>
  <c r="Y1630" i="1"/>
  <c r="Z1630" i="1" s="1"/>
  <c r="Y1640" i="1"/>
  <c r="Z1640" i="1" s="1"/>
  <c r="Y1681" i="1"/>
  <c r="Z1681" i="1" s="1"/>
  <c r="Y1499" i="1"/>
  <c r="Z1499" i="1" s="1"/>
  <c r="Y1199" i="1"/>
  <c r="Z1199" i="1" s="1"/>
  <c r="Y1520" i="1"/>
  <c r="Z1520" i="1" s="1"/>
  <c r="Y1243" i="1"/>
  <c r="Z1243" i="1" s="1"/>
  <c r="Y1239" i="1"/>
  <c r="Z1239" i="1" s="1"/>
  <c r="Y993" i="1"/>
  <c r="Y664" i="1"/>
  <c r="Z664" i="1" s="1"/>
  <c r="Y134" i="1"/>
  <c r="Z134" i="1" s="1"/>
  <c r="Y1615" i="1"/>
  <c r="Z1615" i="1" s="1"/>
  <c r="Y1519" i="1"/>
  <c r="Z1519" i="1" s="1"/>
  <c r="Y8" i="1"/>
  <c r="Y1382" i="1"/>
  <c r="Y1368" i="1"/>
  <c r="Y689" i="1"/>
  <c r="Z689" i="1" s="1"/>
  <c r="Y1723" i="1"/>
  <c r="Z1723" i="1" s="1"/>
  <c r="Y15" i="1"/>
  <c r="Y49" i="1"/>
  <c r="Y180" i="1"/>
  <c r="Z180" i="1" s="1"/>
  <c r="Y52" i="1"/>
  <c r="Z52" i="1" s="1"/>
  <c r="Y181" i="1"/>
  <c r="Z181" i="1" s="1"/>
  <c r="Y147" i="1"/>
  <c r="Z147" i="1" s="1"/>
  <c r="Y96" i="1"/>
  <c r="Y113" i="1"/>
  <c r="Z113" i="1" s="1"/>
  <c r="Y267" i="1"/>
  <c r="Z267" i="1" s="1"/>
  <c r="Y57" i="1"/>
  <c r="Z57" i="1" s="1"/>
  <c r="Y1228" i="1"/>
  <c r="Z1228" i="1" s="1"/>
  <c r="Y658" i="1"/>
  <c r="Z658" i="1" s="1"/>
  <c r="Y1034" i="1"/>
  <c r="Z1034" i="1" s="1"/>
  <c r="Y1059" i="1"/>
  <c r="Z1059" i="1" s="1"/>
  <c r="Y1179" i="1"/>
  <c r="Z1179" i="1" s="1"/>
  <c r="Y1227" i="1"/>
  <c r="Z1227" i="1" s="1"/>
  <c r="Y266" i="1"/>
  <c r="Z266" i="1" s="1"/>
  <c r="Y990" i="1"/>
  <c r="Y1529" i="1"/>
  <c r="Z1529" i="1" s="1"/>
  <c r="Y656" i="1"/>
  <c r="Z656" i="1" s="1"/>
  <c r="Y1508" i="1"/>
  <c r="Z1508" i="1" s="1"/>
  <c r="Y1622" i="1"/>
  <c r="Z1622" i="1" s="1"/>
  <c r="Y1159" i="1"/>
  <c r="Y1509" i="1"/>
  <c r="Z1509" i="1" s="1"/>
  <c r="Y1492" i="1"/>
  <c r="Z1492" i="1" s="1"/>
  <c r="Y1720" i="1"/>
  <c r="Y1690" i="1"/>
  <c r="Y1576" i="1"/>
  <c r="Z1576" i="1" s="1"/>
  <c r="Y1625" i="1"/>
  <c r="Z1625" i="1" s="1"/>
  <c r="Y4488" i="1"/>
  <c r="Y652" i="1"/>
  <c r="Z652" i="1" s="1"/>
  <c r="Y3701" i="1"/>
  <c r="Z3701" i="1" s="1"/>
  <c r="Y3702" i="1"/>
  <c r="Z3702" i="1" s="1"/>
  <c r="Y2824" i="1"/>
  <c r="Z2824" i="1" s="1"/>
  <c r="Y4493" i="1"/>
  <c r="Z4493" i="1" s="1"/>
  <c r="Y4491" i="1"/>
  <c r="Z4491" i="1" s="1"/>
  <c r="Y4494" i="1"/>
  <c r="Z4494" i="1" s="1"/>
  <c r="Y647" i="1"/>
  <c r="Z647" i="1" s="1"/>
  <c r="Y19" i="1"/>
  <c r="Y1618" i="1"/>
  <c r="Z1618" i="1" s="1"/>
  <c r="Y645" i="1"/>
  <c r="Z645" i="1" s="1"/>
  <c r="Y650" i="1"/>
  <c r="Z650" i="1" s="1"/>
  <c r="Y88" i="1"/>
  <c r="Y84" i="1"/>
  <c r="R565" i="33" s="1"/>
  <c r="Y1515" i="1"/>
  <c r="Z1515" i="1" s="1"/>
  <c r="Y20" i="1"/>
  <c r="Y1632" i="1"/>
  <c r="Z1632" i="1" s="1"/>
  <c r="Y1677" i="1"/>
  <c r="Z1677" i="1" s="1"/>
  <c r="Y1169" i="1"/>
  <c r="Z1169" i="1" s="1"/>
  <c r="Y1242" i="1"/>
  <c r="Z1242" i="1" s="1"/>
  <c r="Y991" i="1"/>
  <c r="Y118" i="1"/>
  <c r="Z118" i="1" s="1"/>
  <c r="Y1569" i="1"/>
  <c r="Y137" i="1"/>
  <c r="Z137" i="1" s="1"/>
  <c r="Y1380" i="1"/>
  <c r="Y1376" i="1"/>
  <c r="Y702" i="1"/>
  <c r="Y687" i="1"/>
  <c r="Z687" i="1" s="1"/>
  <c r="Y142" i="1"/>
  <c r="Z142" i="1" s="1"/>
  <c r="Y75" i="1"/>
  <c r="Z75" i="1" s="1"/>
  <c r="Y264" i="1"/>
  <c r="Z264" i="1" s="1"/>
  <c r="Y53" i="1"/>
  <c r="Z53" i="1" s="1"/>
  <c r="Y178" i="1"/>
  <c r="Z178" i="1" s="1"/>
  <c r="Y1036" i="1"/>
  <c r="Z1036" i="1" s="1"/>
  <c r="Y667" i="1"/>
  <c r="Z667" i="1" s="1"/>
  <c r="Y1035" i="1"/>
  <c r="Z1035" i="1" s="1"/>
  <c r="Y1204" i="1"/>
  <c r="Z1204" i="1" s="1"/>
  <c r="Y1479" i="1"/>
  <c r="Z1479" i="1" s="1"/>
  <c r="Y1636" i="1"/>
  <c r="Z1636" i="1" s="1"/>
  <c r="Y1512" i="1"/>
  <c r="Z1512" i="1" s="1"/>
  <c r="Y1163" i="1"/>
  <c r="Y1158" i="1"/>
  <c r="Y1629" i="1"/>
  <c r="Z1629" i="1" s="1"/>
  <c r="Y1633" i="1"/>
  <c r="Z1633" i="1" s="1"/>
  <c r="Y1695" i="1"/>
  <c r="Y1577" i="1"/>
  <c r="Z1577" i="1" s="1"/>
  <c r="Y3698" i="1"/>
  <c r="Z3698" i="1" s="1"/>
  <c r="Y4496" i="1"/>
  <c r="Z4496" i="1" s="1"/>
  <c r="Y4486" i="1"/>
  <c r="Y4490" i="1"/>
  <c r="Z4490" i="1" s="1"/>
  <c r="Y4485" i="1"/>
  <c r="Y1719" i="1"/>
  <c r="R734" i="33" s="1"/>
  <c r="Y69" i="1"/>
  <c r="Z69" i="1" s="1"/>
  <c r="Y1187" i="1"/>
  <c r="Z1187" i="1" s="1"/>
  <c r="Y73" i="1"/>
  <c r="Z73" i="1" s="1"/>
  <c r="Y122" i="1"/>
  <c r="Z122" i="1" s="1"/>
  <c r="Y1616" i="1"/>
  <c r="Z1616" i="1" s="1"/>
  <c r="Y1241" i="1"/>
  <c r="Z1241" i="1" s="1"/>
  <c r="Y660" i="1"/>
  <c r="Z660" i="1" s="1"/>
  <c r="Y1489" i="1"/>
  <c r="Z1489" i="1" s="1"/>
  <c r="Y1370" i="1"/>
  <c r="Y693" i="1"/>
  <c r="Z693" i="1" s="1"/>
  <c r="Y1722" i="1"/>
  <c r="Z1722" i="1" s="1"/>
  <c r="Y146" i="1"/>
  <c r="Z146" i="1" s="1"/>
  <c r="Y143" i="1"/>
  <c r="Z143" i="1" s="1"/>
  <c r="Y268" i="1"/>
  <c r="Z268" i="1" s="1"/>
  <c r="Y124" i="1"/>
  <c r="Z124" i="1" s="1"/>
  <c r="Y47" i="1"/>
  <c r="Y263" i="1"/>
  <c r="Z263" i="1" s="1"/>
  <c r="Y1060" i="1"/>
  <c r="Z1060" i="1" s="1"/>
  <c r="Y1032" i="1"/>
  <c r="Z1032" i="1" s="1"/>
  <c r="Y1173" i="1"/>
  <c r="Z1173" i="1" s="1"/>
  <c r="Y1225" i="1"/>
  <c r="Z1225" i="1" s="1"/>
  <c r="Y653" i="1"/>
  <c r="Z653" i="1" s="1"/>
  <c r="Y1161" i="1"/>
  <c r="Y1579" i="1"/>
  <c r="Z1579" i="1" s="1"/>
  <c r="Y1522" i="1"/>
  <c r="Z1522" i="1" s="1"/>
  <c r="Y1523" i="1"/>
  <c r="Z1523" i="1" s="1"/>
  <c r="Y1572" i="1"/>
  <c r="Y1194" i="1"/>
  <c r="Y4483" i="1"/>
  <c r="Y1203" i="1"/>
  <c r="Z1203" i="1" s="1"/>
  <c r="Y106" i="1"/>
  <c r="Y22" i="1"/>
  <c r="Y1715" i="1"/>
  <c r="Y1186" i="1"/>
  <c r="Z1186" i="1" s="1"/>
  <c r="Y86" i="1"/>
  <c r="Y1502" i="1"/>
  <c r="Z1502" i="1" s="1"/>
  <c r="Y103" i="1"/>
  <c r="Y1683" i="1"/>
  <c r="Z1683" i="1" s="1"/>
  <c r="Y1503" i="1"/>
  <c r="Z1503" i="1" s="1"/>
  <c r="Y1240" i="1"/>
  <c r="Z1240" i="1" s="1"/>
  <c r="Y648" i="1"/>
  <c r="Z648" i="1" s="1"/>
  <c r="Y1484" i="1"/>
  <c r="Z1484" i="1" s="1"/>
  <c r="Y1379" i="1"/>
  <c r="Y1375" i="1"/>
  <c r="Y698" i="1"/>
  <c r="Y691" i="1"/>
  <c r="Z691" i="1" s="1"/>
  <c r="Y697" i="1"/>
  <c r="Y1726" i="1"/>
  <c r="Z1726" i="1" s="1"/>
  <c r="Y82" i="1"/>
  <c r="R563" i="33" s="1"/>
  <c r="Y123" i="1"/>
  <c r="Z123" i="1" s="1"/>
  <c r="Y111" i="1"/>
  <c r="Z111" i="1" s="1"/>
  <c r="Y83" i="1"/>
  <c r="Y179" i="1"/>
  <c r="Z179" i="1" s="1"/>
  <c r="Y141" i="1"/>
  <c r="Z141" i="1" s="1"/>
  <c r="Y98" i="1"/>
  <c r="Y66" i="1"/>
  <c r="Z66" i="1" s="1"/>
  <c r="Y128" i="1"/>
  <c r="Z128" i="1" s="1"/>
  <c r="Y265" i="1"/>
  <c r="Z265" i="1" s="1"/>
  <c r="Y655" i="1"/>
  <c r="Z655" i="1" s="1"/>
  <c r="Y1679" i="1"/>
  <c r="Z1679" i="1" s="1"/>
  <c r="Y1030" i="1"/>
  <c r="Z1030" i="1" s="1"/>
  <c r="Y1055" i="1"/>
  <c r="Z1055" i="1" s="1"/>
  <c r="Y1175" i="1"/>
  <c r="Z1175" i="1" s="1"/>
  <c r="Y1223" i="1"/>
  <c r="Z1223" i="1" s="1"/>
  <c r="Y1478" i="1"/>
  <c r="Z1478" i="1" s="1"/>
  <c r="Y659" i="1"/>
  <c r="Z659" i="1" s="1"/>
  <c r="Y1196" i="1"/>
  <c r="Y1193" i="1"/>
  <c r="Y1495" i="1"/>
  <c r="Z1495" i="1" s="1"/>
  <c r="Y1627" i="1"/>
  <c r="Z1627" i="1" s="1"/>
  <c r="Y1244" i="1"/>
  <c r="Z1244" i="1" s="1"/>
  <c r="Y1530" i="1"/>
  <c r="Z1530" i="1" s="1"/>
  <c r="Y1691" i="1"/>
  <c r="Y1573" i="1"/>
  <c r="Z1573" i="1" s="1"/>
  <c r="Y1672" i="1"/>
  <c r="Z1672" i="1" s="1"/>
  <c r="Y1624" i="1"/>
  <c r="Z1624" i="1" s="1"/>
  <c r="Y1718" i="1"/>
  <c r="R733" i="33" s="1"/>
  <c r="Y1510" i="1"/>
  <c r="Z1510" i="1" s="1"/>
  <c r="Y3697" i="1"/>
  <c r="Z3697" i="1" s="1"/>
  <c r="Y2826" i="1"/>
  <c r="Z2826" i="1" s="1"/>
  <c r="Y4484" i="1"/>
  <c r="Y4482" i="1"/>
  <c r="Y4489" i="1"/>
  <c r="Z4489" i="1" s="1"/>
  <c r="Y1202" i="1"/>
  <c r="Z1202" i="1" s="1"/>
  <c r="Y90" i="1"/>
  <c r="Y56" i="1"/>
  <c r="Z56" i="1" s="1"/>
  <c r="Y24" i="1"/>
  <c r="Y1638" i="1"/>
  <c r="Z1638" i="1" s="1"/>
  <c r="Y1166" i="1"/>
  <c r="Z1166" i="1" s="1"/>
  <c r="Y1184" i="1"/>
  <c r="Z1184" i="1" s="1"/>
  <c r="Y14" i="1"/>
  <c r="Y72" i="1"/>
  <c r="Z72" i="1" s="1"/>
  <c r="Y9" i="1"/>
  <c r="Y1170" i="1"/>
  <c r="Z1170" i="1" s="1"/>
  <c r="Y1483" i="1"/>
  <c r="Z1483" i="1" s="1"/>
  <c r="Y2827" i="1"/>
  <c r="Z2827" i="1" s="1"/>
  <c r="Y1198" i="1"/>
  <c r="Z1198" i="1" s="1"/>
  <c r="Y1516" i="1"/>
  <c r="Z1516" i="1" s="1"/>
  <c r="Y1238" i="1"/>
  <c r="Z1238" i="1" s="1"/>
  <c r="Y662" i="1"/>
  <c r="Z662" i="1" s="1"/>
  <c r="Y70" i="1"/>
  <c r="Z70" i="1" s="1"/>
  <c r="Y649" i="1"/>
  <c r="Z649" i="1" s="1"/>
  <c r="Y700" i="1"/>
  <c r="Y1727" i="1"/>
  <c r="Z1727" i="1" s="1"/>
  <c r="Y67" i="1"/>
  <c r="Z67" i="1" s="1"/>
  <c r="Y46" i="1"/>
  <c r="Y144" i="1"/>
  <c r="Z144" i="1" s="1"/>
  <c r="Y81" i="1"/>
  <c r="Y1056" i="1"/>
  <c r="Z1056" i="1" s="1"/>
  <c r="Y1224" i="1"/>
  <c r="Z1224" i="1" s="1"/>
  <c r="Y661" i="1"/>
  <c r="Z661" i="1" s="1"/>
  <c r="Y1507" i="1"/>
  <c r="Z1507" i="1" s="1"/>
  <c r="Y1160" i="1"/>
  <c r="Y1626" i="1"/>
  <c r="Z1626" i="1" s="1"/>
  <c r="Y1689" i="1"/>
  <c r="Y2830" i="1"/>
  <c r="Z2830" i="1" s="1"/>
  <c r="Y1168" i="1"/>
  <c r="Z1168" i="1" s="1"/>
  <c r="Y138" i="1"/>
  <c r="Z138" i="1" s="1"/>
  <c r="Y132" i="1"/>
  <c r="Z132" i="1" s="1"/>
  <c r="Y1504" i="1"/>
  <c r="Z1504" i="1" s="1"/>
  <c r="Y1183" i="1"/>
  <c r="Z1183" i="1" s="1"/>
  <c r="Y116" i="1"/>
  <c r="Z116" i="1" s="1"/>
  <c r="Y11" i="1"/>
  <c r="Y1488" i="1"/>
  <c r="Z1488" i="1" s="1"/>
  <c r="Y989" i="1"/>
  <c r="Y1171" i="1"/>
  <c r="Z1171" i="1" s="1"/>
  <c r="Y1381" i="1"/>
  <c r="Z1381" i="1" s="1"/>
  <c r="Y699" i="1"/>
  <c r="Y1728" i="1"/>
  <c r="Z1728" i="1" s="1"/>
  <c r="Y59" i="1"/>
  <c r="Z59" i="1" s="1"/>
  <c r="Y44" i="1"/>
  <c r="Y145" i="1"/>
  <c r="Z145" i="1" s="1"/>
  <c r="Y112" i="1"/>
  <c r="Z112" i="1" s="1"/>
  <c r="Y108" i="1"/>
  <c r="Z108" i="1" s="1"/>
  <c r="Y117" i="1"/>
  <c r="Z117" i="1" s="1"/>
  <c r="Y1057" i="1"/>
  <c r="Z1057" i="1" s="1"/>
  <c r="Y1221" i="1"/>
  <c r="Z1221" i="1" s="1"/>
  <c r="Y663" i="1"/>
  <c r="Z663" i="1" s="1"/>
  <c r="Y1498" i="1"/>
  <c r="Z1498" i="1" s="1"/>
  <c r="Y1688" i="1"/>
  <c r="Y1578" i="1"/>
  <c r="Z1578" i="1" s="1"/>
  <c r="Y1191" i="1"/>
  <c r="Y1631" i="1"/>
  <c r="Z1631" i="1" s="1"/>
  <c r="Y1714" i="1"/>
  <c r="Y1621" i="1"/>
  <c r="Z1621" i="1" s="1"/>
  <c r="Y4404" i="1"/>
  <c r="Z4404" i="1" s="1"/>
  <c r="Y1673" i="1"/>
  <c r="Z1673" i="1" s="1"/>
  <c r="Y1634" i="1"/>
  <c r="Z1634" i="1" s="1"/>
  <c r="Y1684" i="1"/>
  <c r="Z1684" i="1" s="1"/>
  <c r="Y97" i="1"/>
  <c r="R587" i="33" s="1"/>
  <c r="Y646" i="1"/>
  <c r="Z646" i="1" s="1"/>
  <c r="Y1521" i="1"/>
  <c r="Z1521" i="1" s="1"/>
  <c r="Y136" i="1"/>
  <c r="Z136" i="1" s="1"/>
  <c r="Y1675" i="1"/>
  <c r="Z1675" i="1" s="1"/>
  <c r="Y1566" i="1"/>
  <c r="Y995" i="1"/>
  <c r="Y1374" i="1"/>
  <c r="Y1371" i="1"/>
  <c r="Y692" i="1"/>
  <c r="Z692" i="1" s="1"/>
  <c r="Y701" i="1"/>
  <c r="Y1729" i="1"/>
  <c r="Z1729" i="1" s="1"/>
  <c r="Y51" i="1"/>
  <c r="Y91" i="1"/>
  <c r="Y139" i="1"/>
  <c r="Z139" i="1" s="1"/>
  <c r="Y94" i="1"/>
  <c r="Y121" i="1"/>
  <c r="Z121" i="1" s="1"/>
  <c r="Y119" i="1"/>
  <c r="Z119" i="1" s="1"/>
  <c r="Y109" i="1"/>
  <c r="Z109" i="1" s="1"/>
  <c r="Y77" i="1"/>
  <c r="R558" i="33" s="1"/>
  <c r="Y55" i="1"/>
  <c r="Z55" i="1" s="1"/>
  <c r="Y1482" i="1"/>
  <c r="Z1482" i="1" s="1"/>
  <c r="Y1031" i="1"/>
  <c r="Z1031" i="1" s="1"/>
  <c r="Y1172" i="1"/>
  <c r="Z1172" i="1" s="1"/>
  <c r="Y1176" i="1"/>
  <c r="Z1176" i="1" s="1"/>
  <c r="Y1475" i="1"/>
  <c r="Z1475" i="1" s="1"/>
  <c r="Y992" i="1"/>
  <c r="Y1157" i="1"/>
  <c r="Y1575" i="1"/>
  <c r="Z1575" i="1" s="1"/>
  <c r="Y1574" i="1"/>
  <c r="Z1574" i="1" s="1"/>
  <c r="Y1513" i="1"/>
  <c r="Z1513" i="1" s="1"/>
  <c r="Y1524" i="1"/>
  <c r="Z1524" i="1" s="1"/>
  <c r="Y1694" i="1"/>
  <c r="Y1641" i="1"/>
  <c r="Z1641" i="1" s="1"/>
  <c r="Y1635" i="1"/>
  <c r="Z1635" i="1" s="1"/>
  <c r="Y2828" i="1"/>
  <c r="Z2828" i="1" s="1"/>
  <c r="Y4407" i="1"/>
  <c r="Z4407" i="1" s="1"/>
  <c r="Y4487" i="1"/>
  <c r="Y1570" i="1"/>
  <c r="Y644" i="1"/>
  <c r="Z644" i="1" s="1"/>
  <c r="Y101" i="1"/>
  <c r="Y1486" i="1"/>
  <c r="Z1486" i="1" s="1"/>
  <c r="Y23" i="1"/>
  <c r="Y1568" i="1"/>
  <c r="Y1682" i="1"/>
  <c r="Z1682" i="1" s="1"/>
  <c r="Y10" i="1"/>
  <c r="Y133" i="1"/>
  <c r="Z133" i="1" s="1"/>
  <c r="Y102" i="1"/>
  <c r="Y1613" i="1"/>
  <c r="Z1613" i="1" s="1"/>
  <c r="Y18" i="1"/>
  <c r="Y1717" i="1"/>
  <c r="Y1642" i="1"/>
  <c r="Z1642" i="1" s="1"/>
  <c r="Y1237" i="1"/>
  <c r="Z1237" i="1" s="1"/>
  <c r="Y105" i="1"/>
  <c r="Y1373" i="1"/>
  <c r="Y1377" i="1"/>
  <c r="Y695" i="1"/>
  <c r="Y99" i="1"/>
  <c r="Y110" i="1"/>
  <c r="Z110" i="1" s="1"/>
  <c r="Y79" i="1"/>
  <c r="R560" i="33" s="1"/>
  <c r="Y115" i="1"/>
  <c r="Z115" i="1" s="1"/>
  <c r="Y76" i="1"/>
  <c r="Y64" i="1"/>
  <c r="Z64" i="1" s="1"/>
  <c r="Y87" i="1"/>
  <c r="Y182" i="1"/>
  <c r="Z182" i="1" s="1"/>
  <c r="Y1514" i="1"/>
  <c r="Z1514" i="1" s="1"/>
  <c r="Y996" i="1"/>
  <c r="Y1053" i="1"/>
  <c r="Z1053" i="1" s="1"/>
  <c r="Y1177" i="1"/>
  <c r="Z1177" i="1" s="1"/>
  <c r="Y1476" i="1"/>
  <c r="Z1476" i="1" s="1"/>
  <c r="Y1480" i="1"/>
  <c r="Z1480" i="1" s="1"/>
  <c r="Y994" i="1"/>
  <c r="Y1511" i="1"/>
  <c r="Z1511" i="1" s="1"/>
  <c r="Y1188" i="1"/>
  <c r="Z1188" i="1" s="1"/>
  <c r="Y1490" i="1"/>
  <c r="Z1490" i="1" s="1"/>
  <c r="Y1628" i="1"/>
  <c r="Z1628" i="1" s="1"/>
  <c r="Y1493" i="1"/>
  <c r="Z1493" i="1" s="1"/>
  <c r="Y1190" i="1"/>
  <c r="Z1190" i="1" s="1"/>
  <c r="Y1693" i="1"/>
  <c r="Y1643" i="1"/>
  <c r="Z1643" i="1" s="1"/>
  <c r="Y1639" i="1"/>
  <c r="Z1639" i="1" s="1"/>
  <c r="Y1676" i="1"/>
  <c r="Z1676" i="1" s="1"/>
  <c r="Y3695" i="1"/>
  <c r="Z3695" i="1" s="1"/>
  <c r="Y3699" i="1"/>
  <c r="Z3699" i="1" s="1"/>
  <c r="Y4402" i="1"/>
  <c r="Z4402" i="1" s="1"/>
  <c r="Y1162" i="1"/>
  <c r="Y4481" i="1"/>
  <c r="Y4403" i="1"/>
  <c r="Z4403" i="1" s="1"/>
  <c r="Y1505" i="1"/>
  <c r="Z1505" i="1" s="1"/>
  <c r="Y65" i="1"/>
  <c r="Z65" i="1" s="1"/>
  <c r="Y1614" i="1"/>
  <c r="Z1614" i="1" s="1"/>
  <c r="Y100" i="1"/>
  <c r="Y1567" i="1"/>
  <c r="Y1500" i="1"/>
  <c r="Z1500" i="1" s="1"/>
  <c r="Y1197" i="1"/>
  <c r="Z1197" i="1" s="1"/>
  <c r="Y1182" i="1"/>
  <c r="Z1182" i="1" s="1"/>
  <c r="Y135" i="1"/>
  <c r="Z135" i="1" s="1"/>
  <c r="Y129" i="1"/>
  <c r="Z129" i="1" s="1"/>
  <c r="Y93" i="1"/>
  <c r="R583" i="33" s="1"/>
  <c r="Y1487" i="1"/>
  <c r="Z1487" i="1" s="1"/>
  <c r="Y1685" i="1"/>
  <c r="Z1685" i="1" s="1"/>
  <c r="Y1713" i="1"/>
  <c r="Y1680" i="1"/>
  <c r="Z1680" i="1" s="1"/>
  <c r="Y125" i="1"/>
  <c r="Z125" i="1" s="1"/>
  <c r="Y666" i="1"/>
  <c r="Z666" i="1" s="1"/>
  <c r="Y13" i="1"/>
  <c r="Y1686" i="1"/>
  <c r="Z1686" i="1" s="1"/>
  <c r="X151" i="1"/>
  <c r="Q699" i="33"/>
  <c r="X153" i="1"/>
  <c r="W148" i="1"/>
  <c r="W157" i="1" s="1"/>
  <c r="W149" i="1"/>
  <c r="W158" i="1" s="1"/>
  <c r="W152" i="1"/>
  <c r="W161" i="1" s="1"/>
  <c r="W151" i="1"/>
  <c r="W160" i="1" s="1"/>
  <c r="W153" i="1"/>
  <c r="W162" i="1" s="1"/>
  <c r="W154" i="1"/>
  <c r="W163" i="1" s="1"/>
  <c r="X148" i="1"/>
  <c r="Q693" i="33"/>
  <c r="Q694" i="33"/>
  <c r="P383" i="33"/>
  <c r="V157" i="1"/>
  <c r="P386" i="33"/>
  <c r="V160" i="1"/>
  <c r="P332" i="33"/>
  <c r="P403" i="33" s="1"/>
  <c r="P455" i="33"/>
  <c r="P389" i="33"/>
  <c r="V163" i="1"/>
  <c r="X154" i="1"/>
  <c r="X34" i="1"/>
  <c r="V164" i="1"/>
  <c r="P331" i="33"/>
  <c r="P402" i="33" s="1"/>
  <c r="P454" i="33"/>
  <c r="P385" i="33"/>
  <c r="V159" i="1"/>
  <c r="V162" i="1"/>
  <c r="P335" i="33"/>
  <c r="P406" i="33" s="1"/>
  <c r="P458" i="33"/>
  <c r="P459" i="33"/>
  <c r="P336" i="33"/>
  <c r="P407" i="33" s="1"/>
  <c r="W155" i="1"/>
  <c r="W164" i="1" s="1"/>
  <c r="X35" i="1"/>
  <c r="Q314" i="33" s="1"/>
  <c r="X149" i="1"/>
  <c r="Q696" i="33"/>
  <c r="X41" i="1"/>
  <c r="Q320" i="33" s="1"/>
  <c r="X40" i="1"/>
  <c r="Q319" i="33" s="1"/>
  <c r="X155" i="1"/>
  <c r="P453" i="33"/>
  <c r="P330" i="33"/>
  <c r="P401" i="33" s="1"/>
  <c r="P384" i="33"/>
  <c r="V158" i="1"/>
  <c r="W150" i="1"/>
  <c r="W159" i="1" s="1"/>
  <c r="P457" i="33"/>
  <c r="P334" i="33"/>
  <c r="P405" i="33" s="1"/>
  <c r="V161" i="1"/>
  <c r="P333" i="33"/>
  <c r="P404" i="33" s="1"/>
  <c r="P456" i="33"/>
  <c r="AA4555" i="1" l="1"/>
  <c r="AA4541" i="1"/>
  <c r="AA4552" i="1"/>
  <c r="AA4549" i="1"/>
  <c r="AA4546" i="1"/>
  <c r="AA4540" i="1"/>
  <c r="AA4545" i="1"/>
  <c r="AA4554" i="1"/>
  <c r="AA4550" i="1"/>
  <c r="AA4547" i="1"/>
  <c r="AA4551" i="1"/>
  <c r="AA4543" i="1"/>
  <c r="AA4544" i="1"/>
  <c r="AA4548" i="1"/>
  <c r="AA4553" i="1"/>
  <c r="AA4542" i="1"/>
  <c r="Z1566" i="1"/>
  <c r="Z1568" i="1"/>
  <c r="Z1569" i="1"/>
  <c r="Z1570" i="1"/>
  <c r="Z1572" i="1"/>
  <c r="Z1567" i="1"/>
  <c r="Z1571" i="1"/>
  <c r="Z1565" i="1"/>
  <c r="Z990" i="1"/>
  <c r="Z996" i="1"/>
  <c r="Z992" i="1"/>
  <c r="Z995" i="1"/>
  <c r="Z989" i="1"/>
  <c r="Z994" i="1"/>
  <c r="Z993" i="1"/>
  <c r="Z991" i="1"/>
  <c r="Q313" i="33"/>
  <c r="Q383" i="33" s="1"/>
  <c r="Q316" i="33"/>
  <c r="Q386" i="33" s="1"/>
  <c r="Q315" i="33"/>
  <c r="Q385" i="33" s="1"/>
  <c r="AA27" i="1"/>
  <c r="AA31" i="1"/>
  <c r="AA29" i="1"/>
  <c r="AA33" i="1"/>
  <c r="AA28" i="1"/>
  <c r="AA26" i="1"/>
  <c r="AA32" i="1"/>
  <c r="AA30" i="1"/>
  <c r="Z4485" i="1"/>
  <c r="R783" i="33"/>
  <c r="Z4488" i="1"/>
  <c r="R786" i="33"/>
  <c r="Z4482" i="1"/>
  <c r="R780" i="33"/>
  <c r="Z4486" i="1"/>
  <c r="R784" i="33"/>
  <c r="Z4487" i="1"/>
  <c r="R785" i="33"/>
  <c r="Z4484" i="1"/>
  <c r="R782" i="33"/>
  <c r="Z4483" i="1"/>
  <c r="R781" i="33"/>
  <c r="Z4481" i="1"/>
  <c r="R779" i="33"/>
  <c r="AA1028" i="1"/>
  <c r="AA1023" i="1"/>
  <c r="AA1021" i="1"/>
  <c r="AA1022" i="1"/>
  <c r="AA1024" i="1"/>
  <c r="AA1027" i="1"/>
  <c r="AA1026" i="1"/>
  <c r="AA1025" i="1"/>
  <c r="Z698" i="1"/>
  <c r="Z706" i="1" s="1"/>
  <c r="Y706" i="1"/>
  <c r="Z700" i="1"/>
  <c r="Z708" i="1" s="1"/>
  <c r="Y708" i="1"/>
  <c r="Z696" i="1"/>
  <c r="Z704" i="1" s="1"/>
  <c r="Y704" i="1"/>
  <c r="Z695" i="1"/>
  <c r="Z703" i="1" s="1"/>
  <c r="Y703" i="1"/>
  <c r="Z701" i="1"/>
  <c r="Z709" i="1" s="1"/>
  <c r="Y709" i="1"/>
  <c r="Z699" i="1"/>
  <c r="Z707" i="1" s="1"/>
  <c r="Y707" i="1"/>
  <c r="Z697" i="1"/>
  <c r="Z705" i="1" s="1"/>
  <c r="Y705" i="1"/>
  <c r="Z702" i="1"/>
  <c r="Z710" i="1" s="1"/>
  <c r="Y710" i="1"/>
  <c r="Z952" i="1"/>
  <c r="Z960" i="1" s="1"/>
  <c r="Y960" i="1"/>
  <c r="Z951" i="1"/>
  <c r="Z959" i="1" s="1"/>
  <c r="Y959" i="1"/>
  <c r="Z946" i="1"/>
  <c r="Z954" i="1" s="1"/>
  <c r="Y954" i="1"/>
  <c r="Z948" i="1"/>
  <c r="Z956" i="1" s="1"/>
  <c r="Y956" i="1"/>
  <c r="Z947" i="1"/>
  <c r="Z955" i="1" s="1"/>
  <c r="Y955" i="1"/>
  <c r="Z949" i="1"/>
  <c r="Z957" i="1" s="1"/>
  <c r="Y957" i="1"/>
  <c r="Z950" i="1"/>
  <c r="Z958" i="1" s="1"/>
  <c r="Y958" i="1"/>
  <c r="Z1367" i="1"/>
  <c r="Z1372" i="1"/>
  <c r="Z1446" i="1"/>
  <c r="Z1442" i="1"/>
  <c r="Z1444" i="1"/>
  <c r="AA1415" i="1"/>
  <c r="AA1412" i="1"/>
  <c r="AA1407" i="1"/>
  <c r="AA1439" i="1"/>
  <c r="AA1413" i="1"/>
  <c r="AA1437" i="1"/>
  <c r="AA1433" i="1"/>
  <c r="AA1414" i="1"/>
  <c r="AA1411" i="1"/>
  <c r="AA1438" i="1"/>
  <c r="AA1434" i="1"/>
  <c r="AA1435" i="1"/>
  <c r="AA1431" i="1"/>
  <c r="AA1423" i="1"/>
  <c r="AA1436" i="1"/>
  <c r="AA1432" i="1"/>
  <c r="AA1424" i="1"/>
  <c r="AA1426" i="1"/>
  <c r="AA1401" i="1"/>
  <c r="AA1400" i="1"/>
  <c r="AA1404" i="1"/>
  <c r="AA1428" i="1"/>
  <c r="AA1405" i="1"/>
  <c r="AA1402" i="1"/>
  <c r="AA1417" i="1"/>
  <c r="AA1419" i="1"/>
  <c r="AA1421" i="1"/>
  <c r="AA1427" i="1"/>
  <c r="AA1403" i="1"/>
  <c r="AA1418" i="1"/>
  <c r="AA1422" i="1"/>
  <c r="AA1430" i="1"/>
  <c r="AA1408" i="1"/>
  <c r="AA1409" i="1"/>
  <c r="AA1410" i="1"/>
  <c r="AA1429" i="1"/>
  <c r="AA1420" i="1"/>
  <c r="AA1406" i="1"/>
  <c r="AA1425" i="1"/>
  <c r="AA1416" i="1"/>
  <c r="Z1447" i="1"/>
  <c r="Z1374" i="1"/>
  <c r="AA1310" i="1"/>
  <c r="AA1318" i="1"/>
  <c r="AA1309" i="1"/>
  <c r="AA1303" i="1"/>
  <c r="AA1350" i="1"/>
  <c r="AA1349" i="1"/>
  <c r="AA1326" i="1"/>
  <c r="AA1347" i="1"/>
  <c r="AA1348" i="1"/>
  <c r="AA1339" i="1"/>
  <c r="AA1335" i="1"/>
  <c r="AA1366" i="1"/>
  <c r="AA1302" i="1"/>
  <c r="AA1338" i="1"/>
  <c r="AA1334" i="1"/>
  <c r="AA1346" i="1"/>
  <c r="AA1337" i="1"/>
  <c r="AA1342" i="1"/>
  <c r="AA1336" i="1"/>
  <c r="AA1362" i="1"/>
  <c r="AA1358" i="1"/>
  <c r="AA1365" i="1"/>
  <c r="AA1361" i="1"/>
  <c r="AA1325" i="1"/>
  <c r="AA1364" i="1"/>
  <c r="AA1360" i="1"/>
  <c r="AA1363" i="1"/>
  <c r="AA1359" i="1"/>
  <c r="AA1354" i="1"/>
  <c r="AA1323" i="1"/>
  <c r="AA1328" i="1"/>
  <c r="AA1332" i="1"/>
  <c r="AA1343" i="1"/>
  <c r="AA1340" i="1"/>
  <c r="AA1341" i="1"/>
  <c r="AA1297" i="1"/>
  <c r="AA1304" i="1"/>
  <c r="AA1308" i="1"/>
  <c r="AA1305" i="1"/>
  <c r="AA1312" i="1"/>
  <c r="AA1316" i="1"/>
  <c r="AA1322" i="1"/>
  <c r="AA1353" i="1"/>
  <c r="AA1357" i="1"/>
  <c r="AA1327" i="1"/>
  <c r="AA1331" i="1"/>
  <c r="AA1352" i="1"/>
  <c r="AA1356" i="1"/>
  <c r="AA1320" i="1"/>
  <c r="AA1330" i="1"/>
  <c r="AA1344" i="1"/>
  <c r="AA1301" i="1"/>
  <c r="AA1306" i="1"/>
  <c r="AA1307" i="1"/>
  <c r="AA1314" i="1"/>
  <c r="AA1324" i="1"/>
  <c r="AA1351" i="1"/>
  <c r="AA1355" i="1"/>
  <c r="AA1321" i="1"/>
  <c r="AA1319" i="1"/>
  <c r="AA1329" i="1"/>
  <c r="AA1333" i="1"/>
  <c r="AA1345" i="1"/>
  <c r="AA1296" i="1"/>
  <c r="AA1298" i="1"/>
  <c r="AA1295" i="1"/>
  <c r="AA1313" i="1"/>
  <c r="AA1317" i="1"/>
  <c r="AA1300" i="1"/>
  <c r="AA1299" i="1"/>
  <c r="AA1311" i="1"/>
  <c r="AA1315" i="1"/>
  <c r="AA1276" i="1"/>
  <c r="AA1274" i="1"/>
  <c r="AA1270" i="1"/>
  <c r="AA1272" i="1"/>
  <c r="AA1268" i="1"/>
  <c r="AA1262" i="1"/>
  <c r="AA1261" i="1"/>
  <c r="AA1275" i="1"/>
  <c r="AA1273" i="1"/>
  <c r="AA1271" i="1"/>
  <c r="AA1269" i="1"/>
  <c r="AA1260" i="1"/>
  <c r="AA1252" i="1"/>
  <c r="AA1254" i="1"/>
  <c r="AA1253" i="1"/>
  <c r="AA1246" i="1"/>
  <c r="AA1250" i="1"/>
  <c r="AA1259" i="1"/>
  <c r="AA1266" i="1"/>
  <c r="AA1263" i="1"/>
  <c r="AA1245" i="1"/>
  <c r="AA1249" i="1"/>
  <c r="AA1265" i="1"/>
  <c r="AA1248" i="1"/>
  <c r="AA1257" i="1"/>
  <c r="AA1258" i="1"/>
  <c r="AA1264" i="1"/>
  <c r="AA1267" i="1"/>
  <c r="AA1247" i="1"/>
  <c r="AA1251" i="1"/>
  <c r="AA1256" i="1"/>
  <c r="AA1255" i="1"/>
  <c r="AA1236" i="1"/>
  <c r="AA1220" i="1"/>
  <c r="AA1218" i="1"/>
  <c r="AA1216" i="1"/>
  <c r="AA1214" i="1"/>
  <c r="AA1148" i="1"/>
  <c r="AA1217" i="1"/>
  <c r="AA1213" i="1"/>
  <c r="AA1156" i="1"/>
  <c r="AA1219" i="1"/>
  <c r="AA1144" i="1"/>
  <c r="AA1140" i="1"/>
  <c r="AA1143" i="1"/>
  <c r="AA1141" i="1"/>
  <c r="AA1215" i="1"/>
  <c r="AA1146" i="1"/>
  <c r="AA1142" i="1"/>
  <c r="AA1145" i="1"/>
  <c r="AA1147" i="1"/>
  <c r="AA1136" i="1"/>
  <c r="AA1133" i="1"/>
  <c r="AA1134" i="1"/>
  <c r="AA1139" i="1"/>
  <c r="AA1149" i="1"/>
  <c r="AA1150" i="1"/>
  <c r="AA1151" i="1"/>
  <c r="AA1152" i="1"/>
  <c r="AA1153" i="1"/>
  <c r="AA1154" i="1"/>
  <c r="AA1155" i="1"/>
  <c r="AA1230" i="1"/>
  <c r="AA1231" i="1"/>
  <c r="AA1233" i="1"/>
  <c r="AA1234" i="1"/>
  <c r="AA1135" i="1"/>
  <c r="AA1138" i="1"/>
  <c r="AA1229" i="1"/>
  <c r="AA1232" i="1"/>
  <c r="AA1235" i="1"/>
  <c r="AA1137" i="1"/>
  <c r="AA4006" i="1"/>
  <c r="AA3999" i="1"/>
  <c r="AA4002" i="1"/>
  <c r="AA4000" i="1"/>
  <c r="AA4004" i="1"/>
  <c r="AA4001" i="1"/>
  <c r="AA4003" i="1"/>
  <c r="AA4005" i="1"/>
  <c r="AA3941" i="1"/>
  <c r="AA3940" i="1"/>
  <c r="AA3939" i="1"/>
  <c r="AA3938" i="1"/>
  <c r="AA3937" i="1"/>
  <c r="AA3936" i="1"/>
  <c r="AA3935" i="1"/>
  <c r="AA3934" i="1"/>
  <c r="AA3942" i="1"/>
  <c r="AA3921" i="1"/>
  <c r="AA3920" i="1"/>
  <c r="AA3919" i="1"/>
  <c r="AA3918" i="1"/>
  <c r="AA3933" i="1"/>
  <c r="AA3926" i="1"/>
  <c r="AA3929" i="1"/>
  <c r="AA3902" i="1"/>
  <c r="AA3910" i="1"/>
  <c r="AA3901" i="1"/>
  <c r="AA3897" i="1"/>
  <c r="AA3899" i="1"/>
  <c r="AA3896" i="1"/>
  <c r="AA3894" i="1"/>
  <c r="AA3900" i="1"/>
  <c r="AA3966" i="1"/>
  <c r="AA3998" i="1"/>
  <c r="AA3895" i="1"/>
  <c r="AA3893" i="1"/>
  <c r="AA3983" i="1"/>
  <c r="AA3996" i="1"/>
  <c r="AA3907" i="1"/>
  <c r="AA3898" i="1"/>
  <c r="AA3994" i="1"/>
  <c r="AA3903" i="1"/>
  <c r="AA3997" i="1"/>
  <c r="AA3993" i="1"/>
  <c r="AA3990" i="1"/>
  <c r="AA3991" i="1"/>
  <c r="AA3995" i="1"/>
  <c r="AA3989" i="1"/>
  <c r="AA3961" i="1"/>
  <c r="AA3890" i="1"/>
  <c r="AA3889" i="1"/>
  <c r="AA3906" i="1"/>
  <c r="AA3909" i="1"/>
  <c r="AA3930" i="1"/>
  <c r="AA3963" i="1"/>
  <c r="AA3959" i="1"/>
  <c r="AA3987" i="1"/>
  <c r="AA3917" i="1"/>
  <c r="AA3992" i="1"/>
  <c r="AA3984" i="1"/>
  <c r="AA3888" i="1"/>
  <c r="AA3965" i="1"/>
  <c r="AA3923" i="1"/>
  <c r="AA3988" i="1"/>
  <c r="AA3913" i="1"/>
  <c r="AA3927" i="1"/>
  <c r="AA3912" i="1"/>
  <c r="AA3916" i="1"/>
  <c r="AA3985" i="1"/>
  <c r="AA3905" i="1"/>
  <c r="AA3931" i="1"/>
  <c r="AA3892" i="1"/>
  <c r="AA3887" i="1"/>
  <c r="AA3904" i="1"/>
  <c r="AA3925" i="1"/>
  <c r="AA3891" i="1"/>
  <c r="AA3915" i="1"/>
  <c r="AA3928" i="1"/>
  <c r="AA3908" i="1"/>
  <c r="AA3922" i="1"/>
  <c r="AA3932" i="1"/>
  <c r="AA3986" i="1"/>
  <c r="AA3960" i="1"/>
  <c r="AA3962" i="1"/>
  <c r="AA3964" i="1"/>
  <c r="AA3911" i="1"/>
  <c r="AA3914" i="1"/>
  <c r="AA3924" i="1"/>
  <c r="AA2919" i="1"/>
  <c r="AA2918" i="1"/>
  <c r="AA2916" i="1"/>
  <c r="AA2912" i="1"/>
  <c r="AA2917" i="1"/>
  <c r="AA2914" i="1"/>
  <c r="AA2913" i="1"/>
  <c r="AA2951" i="1"/>
  <c r="AA2915" i="1"/>
  <c r="AA2911" i="1"/>
  <c r="AA2948" i="1"/>
  <c r="AA2944" i="1"/>
  <c r="AA2959" i="1"/>
  <c r="AA2950" i="1"/>
  <c r="AA2947" i="1"/>
  <c r="AA2945" i="1"/>
  <c r="AA2949" i="1"/>
  <c r="AA2946" i="1"/>
  <c r="AA2935" i="1"/>
  <c r="AA2936" i="1"/>
  <c r="AA2927" i="1"/>
  <c r="AA2967" i="1"/>
  <c r="AA2991" i="1"/>
  <c r="AA2937" i="1"/>
  <c r="AA2965" i="1"/>
  <c r="AA2966" i="1"/>
  <c r="AA2943" i="1"/>
  <c r="AA2960" i="1"/>
  <c r="AA2952" i="1"/>
  <c r="AA2904" i="1"/>
  <c r="AA2928" i="1"/>
  <c r="AA2932" i="1"/>
  <c r="AA2984" i="1"/>
  <c r="AA2986" i="1"/>
  <c r="AA2988" i="1"/>
  <c r="AA2990" i="1"/>
  <c r="AA2931" i="1"/>
  <c r="AA2922" i="1"/>
  <c r="AA2923" i="1"/>
  <c r="AA2939" i="1"/>
  <c r="AA2906" i="1"/>
  <c r="AA2957" i="1"/>
  <c r="AA2963" i="1"/>
  <c r="AA2934" i="1"/>
  <c r="AA2987" i="1"/>
  <c r="AA2933" i="1"/>
  <c r="AA2926" i="1"/>
  <c r="AA2921" i="1"/>
  <c r="AA2925" i="1"/>
  <c r="AA2954" i="1"/>
  <c r="AA2905" i="1"/>
  <c r="AA2956" i="1"/>
  <c r="AA2910" i="1"/>
  <c r="AA2955" i="1"/>
  <c r="AA2930" i="1"/>
  <c r="AA2940" i="1"/>
  <c r="AA2962" i="1"/>
  <c r="AA2985" i="1"/>
  <c r="AA2941" i="1"/>
  <c r="AA2942" i="1"/>
  <c r="AA2958" i="1"/>
  <c r="AA2953" i="1"/>
  <c r="AA2989" i="1"/>
  <c r="AA2924" i="1"/>
  <c r="AA2938" i="1"/>
  <c r="AA2907" i="1"/>
  <c r="AA2908" i="1"/>
  <c r="AA2964" i="1"/>
  <c r="AA2920" i="1"/>
  <c r="AA2929" i="1"/>
  <c r="AA2909" i="1"/>
  <c r="AA2961" i="1"/>
  <c r="Z953" i="1"/>
  <c r="Z961" i="1" s="1"/>
  <c r="Y961" i="1"/>
  <c r="Z929" i="1"/>
  <c r="Z930" i="1"/>
  <c r="AA948" i="1"/>
  <c r="AA956" i="1" s="1"/>
  <c r="AA946" i="1"/>
  <c r="AA954" i="1" s="1"/>
  <c r="AA952" i="1"/>
  <c r="AA960" i="1" s="1"/>
  <c r="AA950" i="1"/>
  <c r="AA958" i="1" s="1"/>
  <c r="AA951" i="1"/>
  <c r="AA959" i="1" s="1"/>
  <c r="AA947" i="1"/>
  <c r="AA955" i="1" s="1"/>
  <c r="AA953" i="1"/>
  <c r="AA961" i="1" s="1"/>
  <c r="AA949" i="1"/>
  <c r="AA957" i="1" s="1"/>
  <c r="AA1052" i="1"/>
  <c r="AA1046" i="1"/>
  <c r="AA1047" i="1"/>
  <c r="AA1048" i="1"/>
  <c r="AA1049" i="1"/>
  <c r="AA1051" i="1"/>
  <c r="AA1050" i="1"/>
  <c r="AA1045" i="1"/>
  <c r="AA936" i="1"/>
  <c r="AA933" i="1"/>
  <c r="AA934" i="1"/>
  <c r="AA931" i="1"/>
  <c r="AA929" i="1"/>
  <c r="AA930" i="1"/>
  <c r="AA935" i="1"/>
  <c r="AA932" i="1"/>
  <c r="Y34" i="1"/>
  <c r="AA2500" i="1"/>
  <c r="AA2499" i="1"/>
  <c r="AA2498" i="1"/>
  <c r="AA2497" i="1"/>
  <c r="AA2496" i="1"/>
  <c r="AA2495" i="1"/>
  <c r="AA2494" i="1"/>
  <c r="AA2501" i="1"/>
  <c r="AA2493" i="1"/>
  <c r="AA2488" i="1"/>
  <c r="AA2490" i="1"/>
  <c r="AA2489" i="1"/>
  <c r="AA2492" i="1"/>
  <c r="AA2491" i="1"/>
  <c r="AA2487" i="1"/>
  <c r="AA2486" i="1"/>
  <c r="Z1719" i="1"/>
  <c r="Q457" i="33"/>
  <c r="Q388" i="33"/>
  <c r="Q387" i="33"/>
  <c r="Z8" i="1"/>
  <c r="X162" i="1"/>
  <c r="Z1445" i="1"/>
  <c r="AA1447" i="1"/>
  <c r="AA1441" i="1"/>
  <c r="AA1445" i="1"/>
  <c r="AA1440" i="1"/>
  <c r="AA1444" i="1"/>
  <c r="AA1446" i="1"/>
  <c r="AA1442" i="1"/>
  <c r="AA1443" i="1"/>
  <c r="Z1440" i="1"/>
  <c r="Z1441" i="1"/>
  <c r="Z1443" i="1"/>
  <c r="Z1718" i="1"/>
  <c r="X160" i="1"/>
  <c r="X161" i="1"/>
  <c r="Z77" i="1"/>
  <c r="R695" i="33"/>
  <c r="Z1379" i="1"/>
  <c r="Z1382" i="1"/>
  <c r="Z18" i="1"/>
  <c r="Z34" i="1" s="1"/>
  <c r="Z97" i="1"/>
  <c r="Z79" i="1"/>
  <c r="Z1368" i="1"/>
  <c r="Z82" i="1"/>
  <c r="Z1380" i="1"/>
  <c r="Q334" i="33"/>
  <c r="Q405" i="33" s="1"/>
  <c r="R564" i="33"/>
  <c r="Z83" i="1"/>
  <c r="Z1194" i="1"/>
  <c r="Z1158" i="1"/>
  <c r="Z1690" i="1"/>
  <c r="R694" i="33"/>
  <c r="Z1159" i="1"/>
  <c r="Z1164" i="1"/>
  <c r="R561" i="33"/>
  <c r="Z80" i="1"/>
  <c r="R582" i="33"/>
  <c r="Z92" i="1"/>
  <c r="Z25" i="1"/>
  <c r="Z41" i="1" s="1"/>
  <c r="Y41" i="1"/>
  <c r="R320" i="33" s="1"/>
  <c r="R597" i="33"/>
  <c r="Z107" i="1"/>
  <c r="Z1369" i="1"/>
  <c r="Z78" i="1"/>
  <c r="Z1162" i="1"/>
  <c r="Z23" i="1"/>
  <c r="Z39" i="1" s="1"/>
  <c r="Y39" i="1"/>
  <c r="R729" i="33"/>
  <c r="Z1714" i="1"/>
  <c r="R557" i="33"/>
  <c r="Z76" i="1"/>
  <c r="Z1377" i="1"/>
  <c r="Z1694" i="1"/>
  <c r="R698" i="33"/>
  <c r="Z1371" i="1"/>
  <c r="Y150" i="1"/>
  <c r="Z46" i="1"/>
  <c r="Z9" i="1"/>
  <c r="R730" i="33"/>
  <c r="Z1715" i="1"/>
  <c r="R586" i="33"/>
  <c r="Z96" i="1"/>
  <c r="Z50" i="1"/>
  <c r="Y154" i="1"/>
  <c r="Z1691" i="1"/>
  <c r="Q459" i="33"/>
  <c r="Q336" i="33"/>
  <c r="Q407" i="33" s="1"/>
  <c r="R584" i="33"/>
  <c r="Z94" i="1"/>
  <c r="Z1688" i="1"/>
  <c r="R692" i="33"/>
  <c r="Z44" i="1"/>
  <c r="Y148" i="1"/>
  <c r="Z1689" i="1"/>
  <c r="R693" i="33"/>
  <c r="Z1370" i="1"/>
  <c r="R568" i="33"/>
  <c r="Z87" i="1"/>
  <c r="Z1191" i="1"/>
  <c r="Z24" i="1"/>
  <c r="Z40" i="1" s="1"/>
  <c r="Y40" i="1"/>
  <c r="R319" i="33" s="1"/>
  <c r="R571" i="33"/>
  <c r="Z90" i="1"/>
  <c r="Z1193" i="1"/>
  <c r="R567" i="33"/>
  <c r="Z86" i="1"/>
  <c r="Y38" i="1"/>
  <c r="R317" i="33" s="1"/>
  <c r="Z22" i="1"/>
  <c r="Z38" i="1" s="1"/>
  <c r="Z20" i="1"/>
  <c r="Z36" i="1" s="1"/>
  <c r="Y36" i="1"/>
  <c r="R315" i="33" s="1"/>
  <c r="R569" i="33"/>
  <c r="Z88" i="1"/>
  <c r="Z19" i="1"/>
  <c r="Z35" i="1" s="1"/>
  <c r="Y35" i="1"/>
  <c r="R314" i="33" s="1"/>
  <c r="Z49" i="1"/>
  <c r="Y153" i="1"/>
  <c r="Z12" i="1"/>
  <c r="R585" i="33"/>
  <c r="Z95" i="1"/>
  <c r="R731" i="33"/>
  <c r="Z1716" i="1"/>
  <c r="Z1692" i="1"/>
  <c r="R696" i="33"/>
  <c r="Z1189" i="1"/>
  <c r="AA1382" i="1"/>
  <c r="AA1368" i="1"/>
  <c r="AA1377" i="1"/>
  <c r="AA1372" i="1"/>
  <c r="AA689" i="1"/>
  <c r="AA697" i="1"/>
  <c r="AA690" i="1"/>
  <c r="AA692" i="1"/>
  <c r="AA1725" i="1"/>
  <c r="AA1724" i="1"/>
  <c r="AA147" i="1"/>
  <c r="AA47" i="1"/>
  <c r="AA15" i="1"/>
  <c r="AA64" i="1"/>
  <c r="AA92" i="1"/>
  <c r="S582" i="33" s="1"/>
  <c r="AA107" i="1"/>
  <c r="AA128" i="1"/>
  <c r="AA177" i="1"/>
  <c r="AA68" i="1"/>
  <c r="AA76" i="1"/>
  <c r="S557" i="33" s="1"/>
  <c r="AA104" i="1"/>
  <c r="S594" i="33" s="1"/>
  <c r="AA132" i="1"/>
  <c r="AA140" i="1"/>
  <c r="AA82" i="1"/>
  <c r="S563" i="33" s="1"/>
  <c r="AA114" i="1"/>
  <c r="AA146" i="1"/>
  <c r="AA77" i="1"/>
  <c r="S558" i="33" s="1"/>
  <c r="AA145" i="1"/>
  <c r="AA67" i="1"/>
  <c r="AA180" i="1"/>
  <c r="AA81" i="1"/>
  <c r="S562" i="33" s="1"/>
  <c r="AA101" i="1"/>
  <c r="S591" i="33" s="1"/>
  <c r="AA61" i="1"/>
  <c r="AA648" i="1"/>
  <c r="AA1164" i="1"/>
  <c r="AA1530" i="1"/>
  <c r="AA1157" i="1"/>
  <c r="AA1161" i="1"/>
  <c r="AA1189" i="1"/>
  <c r="AA1193" i="1"/>
  <c r="AA1491" i="1"/>
  <c r="AA1495" i="1"/>
  <c r="AA645" i="1"/>
  <c r="AA658" i="1"/>
  <c r="AA1180" i="1"/>
  <c r="AA653" i="1"/>
  <c r="AA1172" i="1"/>
  <c r="AA1478" i="1"/>
  <c r="AA1526" i="1"/>
  <c r="AA1624" i="1"/>
  <c r="AA1643" i="1"/>
  <c r="AA1678" i="1"/>
  <c r="AA1686" i="1"/>
  <c r="AA1054" i="1"/>
  <c r="AA1223" i="1"/>
  <c r="AA1507" i="1"/>
  <c r="AA1566" i="1"/>
  <c r="AA1579" i="1"/>
  <c r="AA1623" i="1"/>
  <c r="AA1692" i="1"/>
  <c r="AA1053" i="1"/>
  <c r="AA1222" i="1"/>
  <c r="AA1508" i="1"/>
  <c r="AA1574" i="1"/>
  <c r="AA1613" i="1"/>
  <c r="AA1677" i="1"/>
  <c r="AA1173" i="1"/>
  <c r="AA1571" i="1"/>
  <c r="AA1679" i="1"/>
  <c r="AA1033" i="1"/>
  <c r="AA1479" i="1"/>
  <c r="AA1615" i="1"/>
  <c r="AA1683" i="1"/>
  <c r="AA3702" i="1"/>
  <c r="AA3697" i="1"/>
  <c r="AA1573" i="1"/>
  <c r="AA3701" i="1"/>
  <c r="AA1694" i="1"/>
  <c r="AA4404" i="1"/>
  <c r="AA4484" i="1"/>
  <c r="AA4491" i="1"/>
  <c r="AA4487" i="1"/>
  <c r="AA4481" i="1"/>
  <c r="AA4492" i="1"/>
  <c r="AA4407" i="1"/>
  <c r="AA2825" i="1"/>
  <c r="AA2830" i="1"/>
  <c r="AA1501" i="1"/>
  <c r="AA1199" i="1"/>
  <c r="AA8" i="1"/>
  <c r="AA89" i="1"/>
  <c r="AA55" i="1"/>
  <c r="AA1166" i="1"/>
  <c r="AA1486" i="1"/>
  <c r="AA1237" i="1"/>
  <c r="AA263" i="1"/>
  <c r="AA1170" i="1"/>
  <c r="AA1633" i="1"/>
  <c r="AA1171" i="1"/>
  <c r="AA990" i="1"/>
  <c r="AA90" i="1"/>
  <c r="S571" i="33" s="1"/>
  <c r="AA135" i="1"/>
  <c r="AA265" i="1"/>
  <c r="AA93" i="1"/>
  <c r="S583" i="33" s="1"/>
  <c r="AA262" i="1"/>
  <c r="AA1713" i="1"/>
  <c r="AA1487" i="1"/>
  <c r="AA1239" i="1"/>
  <c r="AA666" i="1"/>
  <c r="AA1168" i="1"/>
  <c r="AA1165" i="1"/>
  <c r="AA993" i="1"/>
  <c r="AA116" i="1"/>
  <c r="AA1238" i="1"/>
  <c r="AA12" i="1"/>
  <c r="AA1379" i="1"/>
  <c r="AA1378" i="1"/>
  <c r="AA1367" i="1"/>
  <c r="AA1371" i="1"/>
  <c r="AA700" i="1"/>
  <c r="AA695" i="1"/>
  <c r="AA1726" i="1"/>
  <c r="AA51" i="1"/>
  <c r="AA44" i="1"/>
  <c r="AA21" i="1"/>
  <c r="AA66" i="1"/>
  <c r="AA111" i="1"/>
  <c r="AA181" i="1"/>
  <c r="AA18" i="1"/>
  <c r="AA80" i="1"/>
  <c r="S561" i="33" s="1"/>
  <c r="AA106" i="1"/>
  <c r="AA144" i="1"/>
  <c r="AA59" i="1"/>
  <c r="AA123" i="1"/>
  <c r="AA19" i="1"/>
  <c r="AA127" i="1"/>
  <c r="AA113" i="1"/>
  <c r="AA97" i="1"/>
  <c r="AA650" i="1"/>
  <c r="AA1196" i="1"/>
  <c r="AA1162" i="1"/>
  <c r="AA1194" i="1"/>
  <c r="AA1492" i="1"/>
  <c r="AA647" i="1"/>
  <c r="AA1032" i="1"/>
  <c r="AA1176" i="1"/>
  <c r="AA1572" i="1"/>
  <c r="AA1637" i="1"/>
  <c r="AA1680" i="1"/>
  <c r="AA1689" i="1"/>
  <c r="AA1227" i="1"/>
  <c r="AA1511" i="1"/>
  <c r="AA1614" i="1"/>
  <c r="AA1627" i="1"/>
  <c r="AA657" i="1"/>
  <c r="AA1226" i="1"/>
  <c r="AA1512" i="1"/>
  <c r="AA1622" i="1"/>
  <c r="AA1681" i="1"/>
  <c r="AA1221" i="1"/>
  <c r="AA1619" i="1"/>
  <c r="AA1056" i="1"/>
  <c r="AA1621" i="1"/>
  <c r="AA1687" i="1"/>
  <c r="AA1638" i="1"/>
  <c r="AA4486" i="1"/>
  <c r="AA4483" i="1"/>
  <c r="AA4494" i="1"/>
  <c r="AA1685" i="1"/>
  <c r="AA2828" i="1"/>
  <c r="AA1718" i="1"/>
  <c r="AA125" i="1"/>
  <c r="AA121" i="1"/>
  <c r="AA53" i="1"/>
  <c r="AA1184" i="1"/>
  <c r="AA1504" i="1"/>
  <c r="AA1631" i="1"/>
  <c r="AA665" i="1"/>
  <c r="AA261" i="1"/>
  <c r="AA86" i="1"/>
  <c r="S567" i="33" s="1"/>
  <c r="AA1502" i="1"/>
  <c r="AA1187" i="1"/>
  <c r="AA662" i="1"/>
  <c r="AA1521" i="1"/>
  <c r="AA991" i="1"/>
  <c r="AA1197" i="1"/>
  <c r="AA1186" i="1"/>
  <c r="AA1381" i="1"/>
  <c r="AA1373" i="1"/>
  <c r="AA696" i="1"/>
  <c r="AA1729" i="1"/>
  <c r="AA45" i="1"/>
  <c r="AA75" i="1"/>
  <c r="AA124" i="1"/>
  <c r="AA100" i="1"/>
  <c r="AA108" i="1"/>
  <c r="AA73" i="1"/>
  <c r="AA179" i="1"/>
  <c r="AA65" i="1"/>
  <c r="AA644" i="1"/>
  <c r="AA1628" i="1"/>
  <c r="AA702" i="1"/>
  <c r="AA699" i="1"/>
  <c r="AA693" i="1"/>
  <c r="AA1723" i="1"/>
  <c r="AA25" i="1"/>
  <c r="AA48" i="1"/>
  <c r="AA94" i="1"/>
  <c r="AA130" i="1"/>
  <c r="AA70" i="1"/>
  <c r="AA134" i="1"/>
  <c r="AA91" i="1"/>
  <c r="S572" i="33" s="1"/>
  <c r="AA175" i="1"/>
  <c r="AA659" i="1"/>
  <c r="AA109" i="1"/>
  <c r="AA1580" i="1"/>
  <c r="AA1158" i="1"/>
  <c r="AA1190" i="1"/>
  <c r="AA1496" i="1"/>
  <c r="AA1228" i="1"/>
  <c r="AA1506" i="1"/>
  <c r="AA1672" i="1"/>
  <c r="AA1058" i="1"/>
  <c r="AA1568" i="1"/>
  <c r="AA1057" i="1"/>
  <c r="AA1523" i="1"/>
  <c r="AA1565" i="1"/>
  <c r="AA3698" i="1"/>
  <c r="AA4406" i="1"/>
  <c r="AA4495" i="1"/>
  <c r="AA4493" i="1"/>
  <c r="AA4496" i="1"/>
  <c r="AA1169" i="1"/>
  <c r="AA87" i="1"/>
  <c r="S568" i="33" s="1"/>
  <c r="AA1483" i="1"/>
  <c r="AA11" i="1"/>
  <c r="AA1518" i="1"/>
  <c r="AA133" i="1"/>
  <c r="AA1630" i="1"/>
  <c r="AA1485" i="1"/>
  <c r="AA1503" i="1"/>
  <c r="AA58" i="1"/>
  <c r="AA84" i="1"/>
  <c r="S565" i="33" s="1"/>
  <c r="AA1375" i="1"/>
  <c r="AA691" i="1"/>
  <c r="AA701" i="1"/>
  <c r="AA1727" i="1"/>
  <c r="AA83" i="1"/>
  <c r="S564" i="33" s="1"/>
  <c r="AA60" i="1"/>
  <c r="AA139" i="1"/>
  <c r="AA72" i="1"/>
  <c r="AA178" i="1"/>
  <c r="AA137" i="1"/>
  <c r="AA1374" i="1"/>
  <c r="AA1380" i="1"/>
  <c r="AA1376" i="1"/>
  <c r="AA1370" i="1"/>
  <c r="AA694" i="1"/>
  <c r="AA688" i="1"/>
  <c r="AA698" i="1"/>
  <c r="AA687" i="1"/>
  <c r="AA1722" i="1"/>
  <c r="AA1728" i="1"/>
  <c r="AB4" i="1"/>
  <c r="AA115" i="1"/>
  <c r="AA46" i="1"/>
  <c r="AA50" i="1"/>
  <c r="AA62" i="1"/>
  <c r="AA79" i="1"/>
  <c r="S560" i="33" s="1"/>
  <c r="AA98" i="1"/>
  <c r="S588" i="33" s="1"/>
  <c r="AA126" i="1"/>
  <c r="AA143" i="1"/>
  <c r="AA24" i="1"/>
  <c r="AA74" i="1"/>
  <c r="AA102" i="1"/>
  <c r="S592" i="33" s="1"/>
  <c r="AA112" i="1"/>
  <c r="AA138" i="1"/>
  <c r="AA182" i="1"/>
  <c r="AA78" i="1"/>
  <c r="S559" i="33" s="1"/>
  <c r="AA110" i="1"/>
  <c r="AA142" i="1"/>
  <c r="AA69" i="1"/>
  <c r="AA99" i="1"/>
  <c r="S589" i="33" s="1"/>
  <c r="AA23" i="1"/>
  <c r="AA176" i="1"/>
  <c r="AA71" i="1"/>
  <c r="AA268" i="1"/>
  <c r="AA22" i="1"/>
  <c r="AA646" i="1"/>
  <c r="AA656" i="1"/>
  <c r="AA1498" i="1"/>
  <c r="AA1695" i="1"/>
  <c r="AA655" i="1"/>
  <c r="AA1160" i="1"/>
  <c r="AA1188" i="1"/>
  <c r="AA1192" i="1"/>
  <c r="AA1244" i="1"/>
  <c r="AA1490" i="1"/>
  <c r="AA1494" i="1"/>
  <c r="AA654" i="1"/>
  <c r="AA1060" i="1"/>
  <c r="AA1514" i="1"/>
  <c r="AA1059" i="1"/>
  <c r="AA1224" i="1"/>
  <c r="AA1524" i="1"/>
  <c r="AA1620" i="1"/>
  <c r="AA1641" i="1"/>
  <c r="AA1676" i="1"/>
  <c r="AA1684" i="1"/>
  <c r="AA1720" i="1"/>
  <c r="AA1035" i="1"/>
  <c r="AA1179" i="1"/>
  <c r="AA1481" i="1"/>
  <c r="AA1529" i="1"/>
  <c r="AA1575" i="1"/>
  <c r="AA1618" i="1"/>
  <c r="AA1688" i="1"/>
  <c r="AA1034" i="1"/>
  <c r="AA1178" i="1"/>
  <c r="AA1480" i="1"/>
  <c r="AA1528" i="1"/>
  <c r="AA1578" i="1"/>
  <c r="AA1642" i="1"/>
  <c r="AA1029" i="1"/>
  <c r="AA1567" i="1"/>
  <c r="AA1675" i="1"/>
  <c r="AA667" i="1"/>
  <c r="AA1225" i="1"/>
  <c r="AA1577" i="1"/>
  <c r="AA1636" i="1"/>
  <c r="AA3696" i="1"/>
  <c r="AA2831" i="1"/>
  <c r="AA3700" i="1"/>
  <c r="AA1513" i="1"/>
  <c r="AA4402" i="1"/>
  <c r="AA4482" i="1"/>
  <c r="AA4489" i="1"/>
  <c r="AA1690" i="1"/>
  <c r="AA4490" i="1"/>
  <c r="AA4405" i="1"/>
  <c r="AA1717" i="1"/>
  <c r="AA2824" i="1"/>
  <c r="AA1505" i="1"/>
  <c r="AA1714" i="1"/>
  <c r="S729" i="33" s="1"/>
  <c r="AA1515" i="1"/>
  <c r="AA103" i="1"/>
  <c r="S593" i="33" s="1"/>
  <c r="AA117" i="1"/>
  <c r="AA57" i="1"/>
  <c r="AA264" i="1"/>
  <c r="AA1488" i="1"/>
  <c r="AA1240" i="1"/>
  <c r="AA267" i="1"/>
  <c r="AA2829" i="1"/>
  <c r="AA1634" i="1"/>
  <c r="AA1635" i="1"/>
  <c r="AA1201" i="1"/>
  <c r="AA992" i="1"/>
  <c r="AA661" i="1"/>
  <c r="AA56" i="1"/>
  <c r="AA129" i="1"/>
  <c r="AA88" i="1"/>
  <c r="S569" i="33" s="1"/>
  <c r="AA1489" i="1"/>
  <c r="AA1242" i="1"/>
  <c r="AA1183" i="1"/>
  <c r="AA63" i="1"/>
  <c r="AA1673" i="1"/>
  <c r="AA1202" i="1"/>
  <c r="AA1203" i="1"/>
  <c r="AA995" i="1"/>
  <c r="AA10" i="1"/>
  <c r="AA1241" i="1"/>
  <c r="AA664" i="1"/>
  <c r="AA13" i="1"/>
  <c r="AA1369" i="1"/>
  <c r="AA49" i="1"/>
  <c r="AA96" i="1"/>
  <c r="S586" i="33" s="1"/>
  <c r="AA20" i="1"/>
  <c r="AA136" i="1"/>
  <c r="AA105" i="1"/>
  <c r="S595" i="33" s="1"/>
  <c r="AA131" i="1"/>
  <c r="AA141" i="1"/>
  <c r="AA652" i="1"/>
  <c r="AA1163" i="1"/>
  <c r="AA1036" i="1"/>
  <c r="AA1510" i="1"/>
  <c r="AA1682" i="1"/>
  <c r="AA1031" i="1"/>
  <c r="AA1570" i="1"/>
  <c r="AA1030" i="1"/>
  <c r="AA1527" i="1"/>
  <c r="AA1475" i="1"/>
  <c r="AA1625" i="1"/>
  <c r="AA4408" i="1"/>
  <c r="AA4403" i="1"/>
  <c r="AA2826" i="1"/>
  <c r="AA1519" i="1"/>
  <c r="AA52" i="1"/>
  <c r="AA9" i="1"/>
  <c r="AA1500" i="1"/>
  <c r="AA1200" i="1"/>
  <c r="AA660" i="1"/>
  <c r="AA1499" i="1"/>
  <c r="AA1520" i="1"/>
  <c r="AA4488" i="1"/>
  <c r="AA1617" i="1"/>
  <c r="AA122" i="1"/>
  <c r="AA1516" i="1"/>
  <c r="AA1629" i="1"/>
  <c r="AA54" i="1"/>
  <c r="AA118" i="1"/>
  <c r="AA1517" i="1"/>
  <c r="AA1055" i="1"/>
  <c r="AA1639" i="1"/>
  <c r="AA1477" i="1"/>
  <c r="AA1644" i="1"/>
  <c r="AA1476" i="1"/>
  <c r="AA1177" i="1"/>
  <c r="AA3699" i="1"/>
  <c r="AA1243" i="1"/>
  <c r="AA994" i="1"/>
  <c r="AA1484" i="1"/>
  <c r="AA1715" i="1"/>
  <c r="S730" i="33" s="1"/>
  <c r="AA651" i="1"/>
  <c r="AA1191" i="1"/>
  <c r="AA1493" i="1"/>
  <c r="AA1482" i="1"/>
  <c r="AA1576" i="1"/>
  <c r="AA1693" i="1"/>
  <c r="AA1175" i="1"/>
  <c r="AA1616" i="1"/>
  <c r="AA1174" i="1"/>
  <c r="AA1626" i="1"/>
  <c r="AA1640" i="1"/>
  <c r="AA1691" i="1"/>
  <c r="AA3695" i="1"/>
  <c r="AA4409" i="1"/>
  <c r="AA1198" i="1"/>
  <c r="AA2827" i="1"/>
  <c r="AA1167" i="1"/>
  <c r="AA1182" i="1"/>
  <c r="AA1195" i="1"/>
  <c r="AA119" i="1"/>
  <c r="AA95" i="1"/>
  <c r="S585" i="33" s="1"/>
  <c r="AA120" i="1"/>
  <c r="AA1159" i="1"/>
  <c r="AA649" i="1"/>
  <c r="AA1204" i="1"/>
  <c r="AA1674" i="1"/>
  <c r="AA1525" i="1"/>
  <c r="AA1522" i="1"/>
  <c r="AA996" i="1"/>
  <c r="AA1569" i="1"/>
  <c r="AA1509" i="1"/>
  <c r="AA4485" i="1"/>
  <c r="AA1632" i="1"/>
  <c r="AA1716" i="1"/>
  <c r="S731" i="33" s="1"/>
  <c r="AA85" i="1"/>
  <c r="AA1181" i="1"/>
  <c r="AA663" i="1"/>
  <c r="AA14" i="1"/>
  <c r="AA1185" i="1"/>
  <c r="AA266" i="1"/>
  <c r="AA1497" i="1"/>
  <c r="AA1719" i="1"/>
  <c r="S734" i="33" s="1"/>
  <c r="AA989" i="1"/>
  <c r="Y149" i="1"/>
  <c r="Z45" i="1"/>
  <c r="Q455" i="33"/>
  <c r="X159" i="1"/>
  <c r="Q332" i="33"/>
  <c r="Q403" i="33" s="1"/>
  <c r="X157" i="1"/>
  <c r="Q390" i="33"/>
  <c r="X164" i="1"/>
  <c r="Z13" i="1"/>
  <c r="R728" i="33"/>
  <c r="Z1713" i="1"/>
  <c r="Z1693" i="1"/>
  <c r="R697" i="33"/>
  <c r="R595" i="33"/>
  <c r="Z105" i="1"/>
  <c r="R592" i="33"/>
  <c r="Z102" i="1"/>
  <c r="Z51" i="1"/>
  <c r="Y155" i="1"/>
  <c r="Z11" i="1"/>
  <c r="R590" i="33"/>
  <c r="Z100" i="1"/>
  <c r="R732" i="33"/>
  <c r="Z1717" i="1"/>
  <c r="Z1163" i="1"/>
  <c r="R735" i="33"/>
  <c r="Z1720" i="1"/>
  <c r="Z1192" i="1"/>
  <c r="Y152" i="1"/>
  <c r="Q337" i="33"/>
  <c r="Q408" i="33" s="1"/>
  <c r="Q460" i="33"/>
  <c r="Z1157" i="1"/>
  <c r="Q330" i="33"/>
  <c r="Q401" i="33" s="1"/>
  <c r="Q453" i="33"/>
  <c r="Q458" i="33"/>
  <c r="Q335" i="33"/>
  <c r="Q406" i="33" s="1"/>
  <c r="Q456" i="33"/>
  <c r="Q333" i="33"/>
  <c r="Q404" i="33" s="1"/>
  <c r="R589" i="33"/>
  <c r="Z99" i="1"/>
  <c r="Z1373" i="1"/>
  <c r="R591" i="33"/>
  <c r="Z101" i="1"/>
  <c r="Q389" i="33"/>
  <c r="X163" i="1"/>
  <c r="Q454" i="33"/>
  <c r="Q331" i="33"/>
  <c r="Q402" i="33" s="1"/>
  <c r="Q384" i="33"/>
  <c r="X158" i="1"/>
  <c r="Z89" i="1"/>
  <c r="Z93" i="1"/>
  <c r="Z1375" i="1"/>
  <c r="Z84" i="1"/>
  <c r="Z10" i="1"/>
  <c r="R572" i="33"/>
  <c r="Z91" i="1"/>
  <c r="Z1160" i="1"/>
  <c r="R562" i="33"/>
  <c r="Z81" i="1"/>
  <c r="Z14" i="1"/>
  <c r="Z1196" i="1"/>
  <c r="R588" i="33"/>
  <c r="Z98" i="1"/>
  <c r="R593" i="33"/>
  <c r="Z103" i="1"/>
  <c r="R596" i="33"/>
  <c r="Z106" i="1"/>
  <c r="Z1161" i="1"/>
  <c r="Y151" i="1"/>
  <c r="Z47" i="1"/>
  <c r="Z1695" i="1"/>
  <c r="R699" i="33"/>
  <c r="Z1376" i="1"/>
  <c r="Z15" i="1"/>
  <c r="R594" i="33"/>
  <c r="Z104" i="1"/>
  <c r="Y37" i="1"/>
  <c r="Z21" i="1"/>
  <c r="Z37" i="1" s="1"/>
  <c r="Z1195" i="1"/>
  <c r="R566" i="33"/>
  <c r="Z85" i="1"/>
  <c r="AB4541" i="1" l="1"/>
  <c r="AB4551" i="1"/>
  <c r="AB4553" i="1"/>
  <c r="AB4555" i="1"/>
  <c r="AB4545" i="1"/>
  <c r="AB4540" i="1"/>
  <c r="AB4543" i="1"/>
  <c r="AB4544" i="1"/>
  <c r="AB4546" i="1"/>
  <c r="AB4548" i="1"/>
  <c r="AB4549" i="1"/>
  <c r="AB4550" i="1"/>
  <c r="AB4552" i="1"/>
  <c r="AB4554" i="1"/>
  <c r="AB4547" i="1"/>
  <c r="AB4542" i="1"/>
  <c r="R316" i="33"/>
  <c r="R386" i="33" s="1"/>
  <c r="R318" i="33"/>
  <c r="R388" i="33" s="1"/>
  <c r="R313" i="33"/>
  <c r="R383" i="33" s="1"/>
  <c r="AB33" i="1"/>
  <c r="AB28" i="1"/>
  <c r="AB26" i="1"/>
  <c r="AB30" i="1"/>
  <c r="AB32" i="1"/>
  <c r="AB27" i="1"/>
  <c r="AB31" i="1"/>
  <c r="AB29" i="1"/>
  <c r="S780" i="33"/>
  <c r="S781" i="33"/>
  <c r="S783" i="33"/>
  <c r="S786" i="33"/>
  <c r="S782" i="33"/>
  <c r="S785" i="33"/>
  <c r="S784" i="33"/>
  <c r="S779" i="33"/>
  <c r="AB1028" i="1"/>
  <c r="AB1025" i="1"/>
  <c r="AB1027" i="1"/>
  <c r="AB1026" i="1"/>
  <c r="AB1021" i="1"/>
  <c r="AB1023" i="1"/>
  <c r="AB1022" i="1"/>
  <c r="AB1024" i="1"/>
  <c r="AA710" i="1"/>
  <c r="AA705" i="1"/>
  <c r="AA706" i="1"/>
  <c r="AA703" i="1"/>
  <c r="AA704" i="1"/>
  <c r="AA709" i="1"/>
  <c r="AA707" i="1"/>
  <c r="AA708" i="1"/>
  <c r="AB1423" i="1"/>
  <c r="AB1415" i="1"/>
  <c r="AB1413" i="1"/>
  <c r="AB1414" i="1"/>
  <c r="AB1412" i="1"/>
  <c r="AB1411" i="1"/>
  <c r="AB1438" i="1"/>
  <c r="AB1434" i="1"/>
  <c r="AB1435" i="1"/>
  <c r="AB1431" i="1"/>
  <c r="AB1407" i="1"/>
  <c r="AB1436" i="1"/>
  <c r="AB1432" i="1"/>
  <c r="AB1409" i="1"/>
  <c r="AB1439" i="1"/>
  <c r="AB1437" i="1"/>
  <c r="AB1433" i="1"/>
  <c r="AB1424" i="1"/>
  <c r="AB1428" i="1"/>
  <c r="AB1425" i="1"/>
  <c r="AB1430" i="1"/>
  <c r="AB1410" i="1"/>
  <c r="AB1408" i="1"/>
  <c r="AB1406" i="1"/>
  <c r="AB1416" i="1"/>
  <c r="AB1420" i="1"/>
  <c r="AB1426" i="1"/>
  <c r="AB1402" i="1"/>
  <c r="AB1404" i="1"/>
  <c r="AB1401" i="1"/>
  <c r="AB1405" i="1"/>
  <c r="AB1427" i="1"/>
  <c r="AB1429" i="1"/>
  <c r="AB1400" i="1"/>
  <c r="AB1418" i="1"/>
  <c r="AB1422" i="1"/>
  <c r="AB1419" i="1"/>
  <c r="AB1403" i="1"/>
  <c r="AB1417" i="1"/>
  <c r="AB1421" i="1"/>
  <c r="AB1318" i="1"/>
  <c r="AB1302" i="1"/>
  <c r="AB1314" i="1"/>
  <c r="AB1310" i="1"/>
  <c r="AB1342" i="1"/>
  <c r="AB1316" i="1"/>
  <c r="AB1312" i="1"/>
  <c r="AB1317" i="1"/>
  <c r="AB1315" i="1"/>
  <c r="AB1313" i="1"/>
  <c r="AB1311" i="1"/>
  <c r="AB1350" i="1"/>
  <c r="AB1334" i="1"/>
  <c r="AB1326" i="1"/>
  <c r="AB1325" i="1"/>
  <c r="AB1365" i="1"/>
  <c r="AB1364" i="1"/>
  <c r="AB1363" i="1"/>
  <c r="AB1362" i="1"/>
  <c r="AB1361" i="1"/>
  <c r="AB1360" i="1"/>
  <c r="AB1359" i="1"/>
  <c r="AB1358" i="1"/>
  <c r="AB1319" i="1"/>
  <c r="AB1366" i="1"/>
  <c r="AB1355" i="1"/>
  <c r="AB1353" i="1"/>
  <c r="AB1357" i="1"/>
  <c r="AB1356" i="1"/>
  <c r="AB1354" i="1"/>
  <c r="AB1352" i="1"/>
  <c r="AB1351" i="1"/>
  <c r="AB1321" i="1"/>
  <c r="AB1336" i="1"/>
  <c r="AB1327" i="1"/>
  <c r="AB1331" i="1"/>
  <c r="AB1345" i="1"/>
  <c r="AB1346" i="1"/>
  <c r="AB1348" i="1"/>
  <c r="AB1323" i="1"/>
  <c r="AB1322" i="1"/>
  <c r="AB1335" i="1"/>
  <c r="AB1349" i="1"/>
  <c r="AB1337" i="1"/>
  <c r="AB1329" i="1"/>
  <c r="AB1333" i="1"/>
  <c r="AB1301" i="1"/>
  <c r="AB1303" i="1"/>
  <c r="AB1296" i="1"/>
  <c r="AB1324" i="1"/>
  <c r="AB1320" i="1"/>
  <c r="AB1339" i="1"/>
  <c r="AB1344" i="1"/>
  <c r="AB1347" i="1"/>
  <c r="AB1328" i="1"/>
  <c r="AB1332" i="1"/>
  <c r="AB1338" i="1"/>
  <c r="AB1340" i="1"/>
  <c r="AB1341" i="1"/>
  <c r="AB1295" i="1"/>
  <c r="AB1297" i="1"/>
  <c r="AB1304" i="1"/>
  <c r="AB1308" i="1"/>
  <c r="AB1305" i="1"/>
  <c r="AB1309" i="1"/>
  <c r="AB1343" i="1"/>
  <c r="AB1330" i="1"/>
  <c r="AB1300" i="1"/>
  <c r="AB1299" i="1"/>
  <c r="AB1298" i="1"/>
  <c r="AB1306" i="1"/>
  <c r="AB1307" i="1"/>
  <c r="AB1275" i="1"/>
  <c r="AB1271" i="1"/>
  <c r="AB1273" i="1"/>
  <c r="AB1269" i="1"/>
  <c r="AB1260" i="1"/>
  <c r="AB1252" i="1"/>
  <c r="AB1276" i="1"/>
  <c r="AB1274" i="1"/>
  <c r="AB1272" i="1"/>
  <c r="AB1270" i="1"/>
  <c r="AB1268" i="1"/>
  <c r="AB1255" i="1"/>
  <c r="AB1251" i="1"/>
  <c r="AB1250" i="1"/>
  <c r="AB1249" i="1"/>
  <c r="AB1248" i="1"/>
  <c r="AB1247" i="1"/>
  <c r="AB1246" i="1"/>
  <c r="AB1245" i="1"/>
  <c r="AB1264" i="1"/>
  <c r="AB1261" i="1"/>
  <c r="AB1262" i="1"/>
  <c r="AB1254" i="1"/>
  <c r="AB1257" i="1"/>
  <c r="AB1258" i="1"/>
  <c r="AB1263" i="1"/>
  <c r="AB1253" i="1"/>
  <c r="AB1256" i="1"/>
  <c r="AB1265" i="1"/>
  <c r="AB1266" i="1"/>
  <c r="AB1259" i="1"/>
  <c r="AB1267" i="1"/>
  <c r="AB1236" i="1"/>
  <c r="AB1232" i="1"/>
  <c r="AB1234" i="1"/>
  <c r="AB1230" i="1"/>
  <c r="AB1235" i="1"/>
  <c r="AB1231" i="1"/>
  <c r="AB1147" i="1"/>
  <c r="AB1146" i="1"/>
  <c r="AB1145" i="1"/>
  <c r="AB1144" i="1"/>
  <c r="AB1143" i="1"/>
  <c r="AB1142" i="1"/>
  <c r="AB1156" i="1"/>
  <c r="AB1233" i="1"/>
  <c r="AB1220" i="1"/>
  <c r="AB1155" i="1"/>
  <c r="AB1151" i="1"/>
  <c r="AB1141" i="1"/>
  <c r="AB1152" i="1"/>
  <c r="AB1148" i="1"/>
  <c r="AB1229" i="1"/>
  <c r="AB1153" i="1"/>
  <c r="AB1149" i="1"/>
  <c r="AB1134" i="1"/>
  <c r="AB1135" i="1"/>
  <c r="AB1140" i="1"/>
  <c r="AB1136" i="1"/>
  <c r="AB1154" i="1"/>
  <c r="AB1150" i="1"/>
  <c r="AB1133" i="1"/>
  <c r="AB1214" i="1"/>
  <c r="AB1219" i="1"/>
  <c r="AB1213" i="1"/>
  <c r="AB1138" i="1"/>
  <c r="AB1137" i="1"/>
  <c r="AB1216" i="1"/>
  <c r="AB1215" i="1"/>
  <c r="AB1217" i="1"/>
  <c r="AB1139" i="1"/>
  <c r="AB1218" i="1"/>
  <c r="AB4006" i="1"/>
  <c r="AB4000" i="1"/>
  <c r="AB3999" i="1"/>
  <c r="AB4002" i="1"/>
  <c r="AB4001" i="1"/>
  <c r="AB4003" i="1"/>
  <c r="AB4005" i="1"/>
  <c r="AB4004" i="1"/>
  <c r="AB3942" i="1"/>
  <c r="AB3941" i="1"/>
  <c r="AB3937" i="1"/>
  <c r="AB3940" i="1"/>
  <c r="AB3936" i="1"/>
  <c r="AB3926" i="1"/>
  <c r="AB3933" i="1"/>
  <c r="AB3922" i="1"/>
  <c r="AB3902" i="1"/>
  <c r="AB3920" i="1"/>
  <c r="AB3938" i="1"/>
  <c r="AB3934" i="1"/>
  <c r="AB3918" i="1"/>
  <c r="AB3910" i="1"/>
  <c r="AB3919" i="1"/>
  <c r="AB3921" i="1"/>
  <c r="AB3898" i="1"/>
  <c r="AB3894" i="1"/>
  <c r="AB3939" i="1"/>
  <c r="AB3935" i="1"/>
  <c r="AB3931" i="1"/>
  <c r="AB3899" i="1"/>
  <c r="AB3896" i="1"/>
  <c r="AB3897" i="1"/>
  <c r="AB3966" i="1"/>
  <c r="AB3895" i="1"/>
  <c r="AB3990" i="1"/>
  <c r="AB3997" i="1"/>
  <c r="AB3993" i="1"/>
  <c r="AB3901" i="1"/>
  <c r="AB3900" i="1"/>
  <c r="AB3995" i="1"/>
  <c r="AB3996" i="1"/>
  <c r="AB3994" i="1"/>
  <c r="AB3992" i="1"/>
  <c r="AB3998" i="1"/>
  <c r="AB3963" i="1"/>
  <c r="AB3985" i="1"/>
  <c r="AB3986" i="1"/>
  <c r="AB3961" i="1"/>
  <c r="AB3892" i="1"/>
  <c r="AB3903" i="1"/>
  <c r="AB3928" i="1"/>
  <c r="AB3914" i="1"/>
  <c r="AB3930" i="1"/>
  <c r="AB3988" i="1"/>
  <c r="AB3888" i="1"/>
  <c r="AB3987" i="1"/>
  <c r="AB3965" i="1"/>
  <c r="AB3923" i="1"/>
  <c r="AB3927" i="1"/>
  <c r="AB3887" i="1"/>
  <c r="AB3891" i="1"/>
  <c r="AB3893" i="1"/>
  <c r="AB3915" i="1"/>
  <c r="AB3904" i="1"/>
  <c r="AB3908" i="1"/>
  <c r="AB3959" i="1"/>
  <c r="AB3983" i="1"/>
  <c r="AB3913" i="1"/>
  <c r="AB3984" i="1"/>
  <c r="AB3989" i="1"/>
  <c r="AB3991" i="1"/>
  <c r="AB3912" i="1"/>
  <c r="AB3929" i="1"/>
  <c r="AB3932" i="1"/>
  <c r="AB3917" i="1"/>
  <c r="AB3889" i="1"/>
  <c r="AB3907" i="1"/>
  <c r="AB3906" i="1"/>
  <c r="AB3960" i="1"/>
  <c r="AB3962" i="1"/>
  <c r="AB3964" i="1"/>
  <c r="AB3890" i="1"/>
  <c r="AB3911" i="1"/>
  <c r="AB3916" i="1"/>
  <c r="AB3924" i="1"/>
  <c r="AB3905" i="1"/>
  <c r="AB3925" i="1"/>
  <c r="AB3909" i="1"/>
  <c r="AB2918" i="1"/>
  <c r="AB2911" i="1"/>
  <c r="AB2919" i="1"/>
  <c r="AB2959" i="1"/>
  <c r="AB2950" i="1"/>
  <c r="AB2949" i="1"/>
  <c r="AB2948" i="1"/>
  <c r="AB2945" i="1"/>
  <c r="AB2941" i="1"/>
  <c r="AB2946" i="1"/>
  <c r="AB2943" i="1"/>
  <c r="AB2935" i="1"/>
  <c r="AB2951" i="1"/>
  <c r="AB2927" i="1"/>
  <c r="AB2947" i="1"/>
  <c r="AB2991" i="1"/>
  <c r="AB2944" i="1"/>
  <c r="AB2942" i="1"/>
  <c r="AB2967" i="1"/>
  <c r="AB2938" i="1"/>
  <c r="AB2965" i="1"/>
  <c r="AB2963" i="1"/>
  <c r="AB2952" i="1"/>
  <c r="AB2934" i="1"/>
  <c r="AB2937" i="1"/>
  <c r="AB2961" i="1"/>
  <c r="AB2989" i="1"/>
  <c r="AB2933" i="1"/>
  <c r="AB2924" i="1"/>
  <c r="AB2939" i="1"/>
  <c r="AB2909" i="1"/>
  <c r="AB2953" i="1"/>
  <c r="AB2917" i="1"/>
  <c r="AB2916" i="1"/>
  <c r="AB2928" i="1"/>
  <c r="AB2932" i="1"/>
  <c r="AB2985" i="1"/>
  <c r="AB2920" i="1"/>
  <c r="AB2931" i="1"/>
  <c r="AB2905" i="1"/>
  <c r="AB2907" i="1"/>
  <c r="AB2958" i="1"/>
  <c r="AB2908" i="1"/>
  <c r="AB2912" i="1"/>
  <c r="AB2966" i="1"/>
  <c r="AB2964" i="1"/>
  <c r="AB2940" i="1"/>
  <c r="AB2904" i="1"/>
  <c r="AB2960" i="1"/>
  <c r="AB2929" i="1"/>
  <c r="AB2930" i="1"/>
  <c r="AB2987" i="1"/>
  <c r="AB2936" i="1"/>
  <c r="AB2984" i="1"/>
  <c r="AB2986" i="1"/>
  <c r="AB2988" i="1"/>
  <c r="AB2990" i="1"/>
  <c r="AB2910" i="1"/>
  <c r="AB2957" i="1"/>
  <c r="AB2914" i="1"/>
  <c r="AB2926" i="1"/>
  <c r="AB2955" i="1"/>
  <c r="AB2921" i="1"/>
  <c r="AB2954" i="1"/>
  <c r="AB2956" i="1"/>
  <c r="AB2906" i="1"/>
  <c r="AB2915" i="1"/>
  <c r="AB2922" i="1"/>
  <c r="AB2923" i="1"/>
  <c r="AB2913" i="1"/>
  <c r="AB2962" i="1"/>
  <c r="AB2925" i="1"/>
  <c r="AB951" i="1"/>
  <c r="AB959" i="1" s="1"/>
  <c r="AB949" i="1"/>
  <c r="AB957" i="1" s="1"/>
  <c r="AB946" i="1"/>
  <c r="AB954" i="1" s="1"/>
  <c r="AB952" i="1"/>
  <c r="AB960" i="1" s="1"/>
  <c r="AB950" i="1"/>
  <c r="AB958" i="1" s="1"/>
  <c r="AB948" i="1"/>
  <c r="AB956" i="1" s="1"/>
  <c r="AB953" i="1"/>
  <c r="AB961" i="1" s="1"/>
  <c r="AB947" i="1"/>
  <c r="AB955" i="1" s="1"/>
  <c r="AB1052" i="1"/>
  <c r="AB1048" i="1"/>
  <c r="AB1049" i="1"/>
  <c r="AB1051" i="1"/>
  <c r="AB1050" i="1"/>
  <c r="AB1045" i="1"/>
  <c r="AB1047" i="1"/>
  <c r="AB1046" i="1"/>
  <c r="AB929" i="1"/>
  <c r="AB931" i="1"/>
  <c r="AB933" i="1"/>
  <c r="AB935" i="1"/>
  <c r="AB930" i="1"/>
  <c r="AB936" i="1"/>
  <c r="AB932" i="1"/>
  <c r="AB934" i="1"/>
  <c r="Y157" i="1"/>
  <c r="AB2501" i="1"/>
  <c r="AB2493" i="1"/>
  <c r="AB2498" i="1"/>
  <c r="AB2494" i="1"/>
  <c r="AB2497" i="1"/>
  <c r="AB2500" i="1"/>
  <c r="AB2496" i="1"/>
  <c r="AB2499" i="1"/>
  <c r="AB2495" i="1"/>
  <c r="AB2489" i="1"/>
  <c r="AB2492" i="1"/>
  <c r="AB2488" i="1"/>
  <c r="AB2490" i="1"/>
  <c r="AB2491" i="1"/>
  <c r="AB2487" i="1"/>
  <c r="AB2486" i="1"/>
  <c r="S584" i="33"/>
  <c r="S590" i="33"/>
  <c r="S587" i="33"/>
  <c r="S570" i="33"/>
  <c r="AA41" i="1"/>
  <c r="S728" i="33"/>
  <c r="S597" i="33"/>
  <c r="S566" i="33"/>
  <c r="S596" i="33"/>
  <c r="S735" i="33"/>
  <c r="S732" i="33"/>
  <c r="S733" i="33"/>
  <c r="AB1447" i="1"/>
  <c r="AB1444" i="1"/>
  <c r="AB1443" i="1"/>
  <c r="AB1445" i="1"/>
  <c r="AB1442" i="1"/>
  <c r="AB1440" i="1"/>
  <c r="AB1441" i="1"/>
  <c r="AB1446" i="1"/>
  <c r="S695" i="33"/>
  <c r="AA36" i="1"/>
  <c r="AA40" i="1"/>
  <c r="Y162" i="1"/>
  <c r="AA39" i="1"/>
  <c r="S318" i="33" s="1"/>
  <c r="Z152" i="1"/>
  <c r="Z161" i="1" s="1"/>
  <c r="AA37" i="1"/>
  <c r="Z151" i="1"/>
  <c r="Z160" i="1" s="1"/>
  <c r="S698" i="33"/>
  <c r="R334" i="33"/>
  <c r="R405" i="33" s="1"/>
  <c r="R457" i="33"/>
  <c r="AA155" i="1"/>
  <c r="R384" i="33"/>
  <c r="Y158" i="1"/>
  <c r="S699" i="33"/>
  <c r="AA150" i="1"/>
  <c r="AB1374" i="1"/>
  <c r="AB1376" i="1"/>
  <c r="AB1370" i="1"/>
  <c r="AB1372" i="1"/>
  <c r="AB699" i="1"/>
  <c r="AB694" i="1"/>
  <c r="AB693" i="1"/>
  <c r="AB700" i="1"/>
  <c r="AB1729" i="1"/>
  <c r="AB1726" i="1"/>
  <c r="AB91" i="1"/>
  <c r="T572" i="33" s="1"/>
  <c r="AB51" i="1"/>
  <c r="AB80" i="1"/>
  <c r="T561" i="33" s="1"/>
  <c r="AB144" i="1"/>
  <c r="AB268" i="1"/>
  <c r="AB23" i="1"/>
  <c r="AB53" i="1"/>
  <c r="AB81" i="1"/>
  <c r="AB89" i="1"/>
  <c r="T570" i="33" s="1"/>
  <c r="AB117" i="1"/>
  <c r="AB145" i="1"/>
  <c r="AB45" i="1"/>
  <c r="AB56" i="1"/>
  <c r="AB120" i="1"/>
  <c r="AB71" i="1"/>
  <c r="AB101" i="1"/>
  <c r="T591" i="33" s="1"/>
  <c r="AB181" i="1"/>
  <c r="AB146" i="1"/>
  <c r="AB105" i="1"/>
  <c r="T595" i="33" s="1"/>
  <c r="AB262" i="1"/>
  <c r="AB86" i="1"/>
  <c r="T567" i="33" s="1"/>
  <c r="AB657" i="1"/>
  <c r="AB665" i="1"/>
  <c r="AB1172" i="1"/>
  <c r="AB1720" i="1"/>
  <c r="T735" i="33" s="1"/>
  <c r="AB646" i="1"/>
  <c r="AB656" i="1"/>
  <c r="AB662" i="1"/>
  <c r="AB991" i="1"/>
  <c r="AB1158" i="1"/>
  <c r="AB1162" i="1"/>
  <c r="AB1190" i="1"/>
  <c r="AB1194" i="1"/>
  <c r="AB1492" i="1"/>
  <c r="AB1496" i="1"/>
  <c r="AB1524" i="1"/>
  <c r="AB1183" i="1"/>
  <c r="AB1485" i="1"/>
  <c r="AB1577" i="1"/>
  <c r="AB1694" i="1"/>
  <c r="AB647" i="1"/>
  <c r="AB1242" i="1"/>
  <c r="AB1526" i="1"/>
  <c r="AB1624" i="1"/>
  <c r="AB1635" i="1"/>
  <c r="AB1686" i="1"/>
  <c r="AB1714" i="1"/>
  <c r="AB645" i="1"/>
  <c r="AB1185" i="1"/>
  <c r="AB1487" i="1"/>
  <c r="AB1568" i="1"/>
  <c r="AB1618" i="1"/>
  <c r="AB1713" i="1"/>
  <c r="T728" i="33" s="1"/>
  <c r="AB1180" i="1"/>
  <c r="AB1515" i="1"/>
  <c r="AB1519" i="1"/>
  <c r="AB1616" i="1"/>
  <c r="AB1681" i="1"/>
  <c r="AB1486" i="1"/>
  <c r="AB1630" i="1"/>
  <c r="AB2830" i="1"/>
  <c r="AB1528" i="1"/>
  <c r="AB4495" i="1"/>
  <c r="AB1614" i="1"/>
  <c r="AB4491" i="1"/>
  <c r="AB3701" i="1"/>
  <c r="AB4492" i="1"/>
  <c r="AB4483" i="1"/>
  <c r="AB4490" i="1"/>
  <c r="AB4403" i="1"/>
  <c r="AB1502" i="1"/>
  <c r="AB1508" i="1"/>
  <c r="AB1179" i="1"/>
  <c r="AB1033" i="1"/>
  <c r="AB97" i="1"/>
  <c r="T587" i="33" s="1"/>
  <c r="AB96" i="1"/>
  <c r="AB1501" i="1"/>
  <c r="AB1225" i="1"/>
  <c r="AB135" i="1"/>
  <c r="AB1166" i="1"/>
  <c r="AB1499" i="1"/>
  <c r="AB1643" i="1"/>
  <c r="AB1227" i="1"/>
  <c r="AB1057" i="1"/>
  <c r="AB90" i="1"/>
  <c r="T571" i="33" s="1"/>
  <c r="AB58" i="1"/>
  <c r="AB126" i="1"/>
  <c r="AB60" i="1"/>
  <c r="AB13" i="1"/>
  <c r="AB1201" i="1"/>
  <c r="AB1509" i="1"/>
  <c r="AB1569" i="1"/>
  <c r="AB1571" i="1"/>
  <c r="AB1613" i="1"/>
  <c r="AB1169" i="1"/>
  <c r="AB1477" i="1"/>
  <c r="AB1173" i="1"/>
  <c r="AB93" i="1"/>
  <c r="T583" i="33" s="1"/>
  <c r="AB98" i="1"/>
  <c r="AB1382" i="1"/>
  <c r="AB1371" i="1"/>
  <c r="AB1369" i="1"/>
  <c r="AB691" i="1"/>
  <c r="AB688" i="1"/>
  <c r="AB698" i="1"/>
  <c r="AB1728" i="1"/>
  <c r="AB123" i="1"/>
  <c r="AB44" i="1"/>
  <c r="AB108" i="1"/>
  <c r="AB55" i="1"/>
  <c r="AB83" i="1"/>
  <c r="T564" i="33" s="1"/>
  <c r="AB119" i="1"/>
  <c r="AB147" i="1"/>
  <c r="AB46" i="1"/>
  <c r="AB131" i="1"/>
  <c r="AB263" i="1"/>
  <c r="AB107" i="1"/>
  <c r="T597" i="33" s="1"/>
  <c r="AB52" i="1"/>
  <c r="AB114" i="1"/>
  <c r="AB266" i="1"/>
  <c r="AB110" i="1"/>
  <c r="AB73" i="1"/>
  <c r="AB261" i="1"/>
  <c r="AB990" i="1"/>
  <c r="AB1204" i="1"/>
  <c r="AB648" i="1"/>
  <c r="AB1164" i="1"/>
  <c r="AB664" i="1"/>
  <c r="AB993" i="1"/>
  <c r="AB1163" i="1"/>
  <c r="AB1195" i="1"/>
  <c r="AB1493" i="1"/>
  <c r="AB1497" i="1"/>
  <c r="AB1187" i="1"/>
  <c r="AB1489" i="1"/>
  <c r="AB1182" i="1"/>
  <c r="AB1572" i="1"/>
  <c r="AB1680" i="1"/>
  <c r="AB1689" i="1"/>
  <c r="AB654" i="1"/>
  <c r="AB1525" i="1"/>
  <c r="AB1570" i="1"/>
  <c r="AB1628" i="1"/>
  <c r="AB2831" i="1"/>
  <c r="AB1516" i="1"/>
  <c r="AB1520" i="1"/>
  <c r="AB1719" i="1"/>
  <c r="T734" i="33" s="1"/>
  <c r="AB1579" i="1"/>
  <c r="AB3696" i="1"/>
  <c r="AB4481" i="1"/>
  <c r="AB4484" i="1"/>
  <c r="AB4486" i="1"/>
  <c r="AB1567" i="1"/>
  <c r="AB1203" i="1"/>
  <c r="AB1175" i="1"/>
  <c r="AB1029" i="1"/>
  <c r="AB92" i="1"/>
  <c r="T582" i="33" s="1"/>
  <c r="AB69" i="1"/>
  <c r="AB4482" i="1"/>
  <c r="AB1197" i="1"/>
  <c r="AB1639" i="1"/>
  <c r="AB1511" i="1"/>
  <c r="AB1053" i="1"/>
  <c r="AB10" i="1"/>
  <c r="AB106" i="1"/>
  <c r="T596" i="33" s="1"/>
  <c r="AB12" i="1"/>
  <c r="AB1619" i="1"/>
  <c r="AB1480" i="1"/>
  <c r="AB128" i="1"/>
  <c r="AB1504" i="1"/>
  <c r="AB125" i="1"/>
  <c r="AB1056" i="1"/>
  <c r="AB9" i="1"/>
  <c r="AB1171" i="1"/>
  <c r="AB124" i="1"/>
  <c r="AB1380" i="1"/>
  <c r="AB1373" i="1"/>
  <c r="AB701" i="1"/>
  <c r="AB1725" i="1"/>
  <c r="AC4" i="1"/>
  <c r="AB112" i="1"/>
  <c r="AB182" i="1"/>
  <c r="AB57" i="1"/>
  <c r="AB121" i="1"/>
  <c r="AB175" i="1"/>
  <c r="AB49" i="1"/>
  <c r="AB22" i="1"/>
  <c r="AB79" i="1"/>
  <c r="T560" i="33" s="1"/>
  <c r="AB142" i="1"/>
  <c r="AB267" i="1"/>
  <c r="AB133" i="1"/>
  <c r="AB661" i="1"/>
  <c r="AB992" i="1"/>
  <c r="AB650" i="1"/>
  <c r="AB1196" i="1"/>
  <c r="AB995" i="1"/>
  <c r="AB1160" i="1"/>
  <c r="AB1244" i="1"/>
  <c r="AB1490" i="1"/>
  <c r="AB1522" i="1"/>
  <c r="AB1527" i="1"/>
  <c r="AB1488" i="1"/>
  <c r="AB1682" i="1"/>
  <c r="AB1693" i="1"/>
  <c r="AB1241" i="1"/>
  <c r="AB1574" i="1"/>
  <c r="AB1687" i="1"/>
  <c r="AB1521" i="1"/>
  <c r="AB1626" i="1"/>
  <c r="AB1623" i="1"/>
  <c r="AB1679" i="1"/>
  <c r="AB2825" i="1"/>
  <c r="AB3700" i="1"/>
  <c r="AB4409" i="1"/>
  <c r="AB4405" i="1"/>
  <c r="AB4485" i="1"/>
  <c r="AB4402" i="1"/>
  <c r="AB1673" i="1"/>
  <c r="AB1202" i="1"/>
  <c r="AB1475" i="1"/>
  <c r="AB95" i="1"/>
  <c r="T585" i="33" s="1"/>
  <c r="AB8" i="1"/>
  <c r="AB1167" i="1"/>
  <c r="AB1507" i="1"/>
  <c r="AB1032" i="1"/>
  <c r="AB102" i="1"/>
  <c r="T592" i="33" s="1"/>
  <c r="AB1170" i="1"/>
  <c r="AB100" i="1"/>
  <c r="T590" i="33" s="1"/>
  <c r="AB1677" i="1"/>
  <c r="AB1222" i="1"/>
  <c r="AB74" i="1"/>
  <c r="AB1641" i="1"/>
  <c r="AB1375" i="1"/>
  <c r="AB1368" i="1"/>
  <c r="AB689" i="1"/>
  <c r="AB1727" i="1"/>
  <c r="AB59" i="1"/>
  <c r="AB76" i="1"/>
  <c r="T557" i="33" s="1"/>
  <c r="AB140" i="1"/>
  <c r="AB47" i="1"/>
  <c r="AB115" i="1"/>
  <c r="AB141" i="1"/>
  <c r="AB50" i="1"/>
  <c r="AB54" i="1"/>
  <c r="AB177" i="1"/>
  <c r="AB116" i="1"/>
  <c r="AB264" i="1"/>
  <c r="AB663" i="1"/>
  <c r="AB644" i="1"/>
  <c r="AB652" i="1"/>
  <c r="AB989" i="1"/>
  <c r="AB1157" i="1"/>
  <c r="AB1193" i="1"/>
  <c r="AB1495" i="1"/>
  <c r="AB1243" i="1"/>
  <c r="AB139" i="1"/>
  <c r="AB1238" i="1"/>
  <c r="AB1633" i="1"/>
  <c r="AB1684" i="1"/>
  <c r="AB1181" i="1"/>
  <c r="AB1566" i="1"/>
  <c r="AB1580" i="1"/>
  <c r="AB1514" i="1"/>
  <c r="AB1578" i="1"/>
  <c r="AB1688" i="1"/>
  <c r="AB1717" i="1"/>
  <c r="T732" i="33" s="1"/>
  <c r="AB3698" i="1"/>
  <c r="AB3697" i="1"/>
  <c r="AB4407" i="1"/>
  <c r="AB4487" i="1"/>
  <c r="AB1617" i="1"/>
  <c r="AB1565" i="1"/>
  <c r="AB1512" i="1"/>
  <c r="AB65" i="1"/>
  <c r="AB134" i="1"/>
  <c r="AB1030" i="1"/>
  <c r="AB63" i="1"/>
  <c r="AB1503" i="1"/>
  <c r="AB1674" i="1"/>
  <c r="AB1478" i="1"/>
  <c r="AB127" i="1"/>
  <c r="AB130" i="1"/>
  <c r="AB1513" i="1"/>
  <c r="AB1221" i="1"/>
  <c r="AB1615" i="1"/>
  <c r="AB1640" i="1"/>
  <c r="AB1481" i="1"/>
  <c r="AB132" i="1"/>
  <c r="AB62" i="1"/>
  <c r="AB1377" i="1"/>
  <c r="AB702" i="1"/>
  <c r="AB687" i="1"/>
  <c r="AB690" i="1"/>
  <c r="AB1724" i="1"/>
  <c r="AB20" i="1"/>
  <c r="AB178" i="1"/>
  <c r="AB25" i="1"/>
  <c r="AB109" i="1"/>
  <c r="AB67" i="1"/>
  <c r="AB78" i="1"/>
  <c r="T559" i="33" s="1"/>
  <c r="AB265" i="1"/>
  <c r="AB103" i="1"/>
  <c r="AB659" i="1"/>
  <c r="AB651" i="1"/>
  <c r="AB1159" i="1"/>
  <c r="AB1191" i="1"/>
  <c r="AB1621" i="1"/>
  <c r="AB1484" i="1"/>
  <c r="AB1629" i="1"/>
  <c r="AB1716" i="1"/>
  <c r="T731" i="33" s="1"/>
  <c r="AB1237" i="1"/>
  <c r="AB1530" i="1"/>
  <c r="AB1228" i="1"/>
  <c r="AB1622" i="1"/>
  <c r="AB1644" i="1"/>
  <c r="AB2824" i="1"/>
  <c r="AB1692" i="1"/>
  <c r="AB3702" i="1"/>
  <c r="AB2827" i="1"/>
  <c r="AB4496" i="1"/>
  <c r="AB4408" i="1"/>
  <c r="AB4406" i="1"/>
  <c r="AB1479" i="1"/>
  <c r="AB61" i="1"/>
  <c r="AB1059" i="1"/>
  <c r="AB1638" i="1"/>
  <c r="AB1223" i="1"/>
  <c r="AB14" i="1"/>
  <c r="AB1676" i="1"/>
  <c r="AB1198" i="1"/>
  <c r="AB1226" i="1"/>
  <c r="AB94" i="1"/>
  <c r="T584" i="33" s="1"/>
  <c r="AB1176" i="1"/>
  <c r="AB1381" i="1"/>
  <c r="AB697" i="1"/>
  <c r="AB24" i="1"/>
  <c r="AB15" i="1"/>
  <c r="AB85" i="1"/>
  <c r="T566" i="33" s="1"/>
  <c r="AB88" i="1"/>
  <c r="T569" i="33" s="1"/>
  <c r="AB122" i="1"/>
  <c r="AB1506" i="1"/>
  <c r="AB655" i="1"/>
  <c r="AB1188" i="1"/>
  <c r="AB1494" i="1"/>
  <c r="AB1239" i="1"/>
  <c r="AB1186" i="1"/>
  <c r="AB1576" i="1"/>
  <c r="AB1718" i="1"/>
  <c r="T733" i="33" s="1"/>
  <c r="AB1529" i="1"/>
  <c r="AB1482" i="1"/>
  <c r="AB1184" i="1"/>
  <c r="AB4404" i="1"/>
  <c r="AB1165" i="1"/>
  <c r="AB138" i="1"/>
  <c r="AB1055" i="1"/>
  <c r="AB1683" i="1"/>
  <c r="AB118" i="1"/>
  <c r="AB1672" i="1"/>
  <c r="AB4494" i="1"/>
  <c r="AB1500" i="1"/>
  <c r="AB1035" i="1"/>
  <c r="AB104" i="1"/>
  <c r="T594" i="33" s="1"/>
  <c r="AB1379" i="1"/>
  <c r="AB696" i="1"/>
  <c r="AB1723" i="1"/>
  <c r="AB77" i="1"/>
  <c r="T558" i="33" s="1"/>
  <c r="AB179" i="1"/>
  <c r="AB99" i="1"/>
  <c r="AB84" i="1"/>
  <c r="AB996" i="1"/>
  <c r="AB653" i="1"/>
  <c r="AB1636" i="1"/>
  <c r="AB660" i="1"/>
  <c r="AB1189" i="1"/>
  <c r="AB1491" i="1"/>
  <c r="AB658" i="1"/>
  <c r="AB1690" i="1"/>
  <c r="AB1620" i="1"/>
  <c r="AB82" i="1"/>
  <c r="T563" i="33" s="1"/>
  <c r="AB1518" i="1"/>
  <c r="AB1627" i="1"/>
  <c r="AB2828" i="1"/>
  <c r="AB2829" i="1"/>
  <c r="AB4493" i="1"/>
  <c r="AB1168" i="1"/>
  <c r="AB1054" i="1"/>
  <c r="AB1637" i="1"/>
  <c r="AB1200" i="1"/>
  <c r="AB11" i="1"/>
  <c r="AB1505" i="1"/>
  <c r="AB1199" i="1"/>
  <c r="AB1031" i="1"/>
  <c r="AB1378" i="1"/>
  <c r="AB695" i="1"/>
  <c r="AB1722" i="1"/>
  <c r="AB48" i="1"/>
  <c r="AB113" i="1"/>
  <c r="AB18" i="1"/>
  <c r="AB176" i="1"/>
  <c r="AB75" i="1"/>
  <c r="AB111" i="1"/>
  <c r="AB667" i="1"/>
  <c r="AB666" i="1"/>
  <c r="AB1192" i="1"/>
  <c r="AB649" i="1"/>
  <c r="AB1625" i="1"/>
  <c r="AB1631" i="1"/>
  <c r="AB1060" i="1"/>
  <c r="AB1575" i="1"/>
  <c r="AB1517" i="1"/>
  <c r="AB1715" i="1"/>
  <c r="AB2826" i="1"/>
  <c r="AB4488" i="1"/>
  <c r="AB3695" i="1"/>
  <c r="AB1058" i="1"/>
  <c r="AB72" i="1"/>
  <c r="AB1678" i="1"/>
  <c r="AB1178" i="1"/>
  <c r="AB129" i="1"/>
  <c r="AB1632" i="1"/>
  <c r="AB1476" i="1"/>
  <c r="AB1675" i="1"/>
  <c r="AB1510" i="1"/>
  <c r="AB136" i="1"/>
  <c r="AB1034" i="1"/>
  <c r="AB1367" i="1"/>
  <c r="AB692" i="1"/>
  <c r="AB19" i="1"/>
  <c r="AB87" i="1"/>
  <c r="T568" i="33" s="1"/>
  <c r="AB21" i="1"/>
  <c r="AB180" i="1"/>
  <c r="AB137" i="1"/>
  <c r="AB143" i="1"/>
  <c r="AB994" i="1"/>
  <c r="AB1161" i="1"/>
  <c r="AB1523" i="1"/>
  <c r="AB1573" i="1"/>
  <c r="AB1498" i="1"/>
  <c r="AB1695" i="1"/>
  <c r="AB1483" i="1"/>
  <c r="AB1691" i="1"/>
  <c r="AB1036" i="1"/>
  <c r="AB1634" i="1"/>
  <c r="AB1240" i="1"/>
  <c r="AB4489" i="1"/>
  <c r="AB3699" i="1"/>
  <c r="AB1224" i="1"/>
  <c r="AB68" i="1"/>
  <c r="AB1685" i="1"/>
  <c r="AB1174" i="1"/>
  <c r="AB64" i="1"/>
  <c r="AB66" i="1"/>
  <c r="AB1642" i="1"/>
  <c r="AB1177" i="1"/>
  <c r="AB70" i="1"/>
  <c r="AA34" i="1"/>
  <c r="AA151" i="1"/>
  <c r="R387" i="33"/>
  <c r="Y161" i="1"/>
  <c r="R336" i="33"/>
  <c r="R407" i="33" s="1"/>
  <c r="R459" i="33"/>
  <c r="AA154" i="1"/>
  <c r="R385" i="33"/>
  <c r="Y159" i="1"/>
  <c r="Y160" i="1"/>
  <c r="AA148" i="1"/>
  <c r="R458" i="33"/>
  <c r="R335" i="33"/>
  <c r="R406" i="33" s="1"/>
  <c r="R389" i="33"/>
  <c r="Y163" i="1"/>
  <c r="R330" i="33"/>
  <c r="R401" i="33" s="1"/>
  <c r="R453" i="33"/>
  <c r="Z154" i="1"/>
  <c r="Z163" i="1" s="1"/>
  <c r="R390" i="33"/>
  <c r="Y164" i="1"/>
  <c r="R331" i="33"/>
  <c r="R402" i="33" s="1"/>
  <c r="R454" i="33"/>
  <c r="AA152" i="1"/>
  <c r="S693" i="33"/>
  <c r="R455" i="33"/>
  <c r="R332" i="33"/>
  <c r="R403" i="33" s="1"/>
  <c r="R337" i="33"/>
  <c r="R408" i="33" s="1"/>
  <c r="R460" i="33"/>
  <c r="R456" i="33"/>
  <c r="R333" i="33"/>
  <c r="R404" i="33" s="1"/>
  <c r="Z155" i="1"/>
  <c r="Z164" i="1" s="1"/>
  <c r="S694" i="33"/>
  <c r="AA38" i="1"/>
  <c r="S317" i="33" s="1"/>
  <c r="Z149" i="1"/>
  <c r="Z158" i="1" s="1"/>
  <c r="S697" i="33"/>
  <c r="AA153" i="1"/>
  <c r="S692" i="33"/>
  <c r="AA149" i="1"/>
  <c r="AA35" i="1"/>
  <c r="S314" i="33" s="1"/>
  <c r="S696" i="33"/>
  <c r="Z153" i="1"/>
  <c r="Z162" i="1" s="1"/>
  <c r="Z148" i="1"/>
  <c r="Z157" i="1" s="1"/>
  <c r="Z150" i="1"/>
  <c r="Z159" i="1" s="1"/>
  <c r="AC4541" i="1" l="1"/>
  <c r="H4541" i="1" s="1"/>
  <c r="AC4543" i="1"/>
  <c r="H4543" i="1" s="1"/>
  <c r="AC4545" i="1"/>
  <c r="H4545" i="1" s="1"/>
  <c r="AC4548" i="1"/>
  <c r="H4548" i="1" s="1"/>
  <c r="AC4549" i="1"/>
  <c r="H4549" i="1" s="1"/>
  <c r="AC4550" i="1"/>
  <c r="H4550" i="1" s="1"/>
  <c r="AC4551" i="1"/>
  <c r="H4551" i="1" s="1"/>
  <c r="AC4552" i="1"/>
  <c r="H4552" i="1" s="1"/>
  <c r="AC4553" i="1"/>
  <c r="H4553" i="1" s="1"/>
  <c r="AC4554" i="1"/>
  <c r="H4554" i="1" s="1"/>
  <c r="AC4540" i="1"/>
  <c r="H4540" i="1" s="1"/>
  <c r="AC4547" i="1"/>
  <c r="H4547" i="1" s="1"/>
  <c r="AC4544" i="1"/>
  <c r="H4544" i="1" s="1"/>
  <c r="AC4542" i="1"/>
  <c r="H4542" i="1" s="1"/>
  <c r="AC4546" i="1"/>
  <c r="H4546" i="1" s="1"/>
  <c r="AC4555" i="1"/>
  <c r="H4555" i="1" s="1"/>
  <c r="AC3297" i="1"/>
  <c r="S316" i="33"/>
  <c r="S386" i="33" s="1"/>
  <c r="S319" i="33"/>
  <c r="S389" i="33" s="1"/>
  <c r="S313" i="33"/>
  <c r="S383" i="33" s="1"/>
  <c r="S315" i="33"/>
  <c r="S385" i="33" s="1"/>
  <c r="S320" i="33"/>
  <c r="S390" i="33" s="1"/>
  <c r="T786" i="33"/>
  <c r="AC29" i="1"/>
  <c r="AC27" i="1"/>
  <c r="AC31" i="1"/>
  <c r="AC33" i="1"/>
  <c r="H33" i="1" s="1"/>
  <c r="AC32" i="1"/>
  <c r="AC26" i="1"/>
  <c r="AC30" i="1"/>
  <c r="AC28" i="1"/>
  <c r="T780" i="33"/>
  <c r="T784" i="33"/>
  <c r="T785" i="33"/>
  <c r="T783" i="33"/>
  <c r="T782" i="33"/>
  <c r="T781" i="33"/>
  <c r="T779" i="33"/>
  <c r="AC1026" i="1"/>
  <c r="AC1027" i="1"/>
  <c r="AC1028" i="1"/>
  <c r="AC1025" i="1"/>
  <c r="AC1021" i="1"/>
  <c r="AC1024" i="1"/>
  <c r="AC1022" i="1"/>
  <c r="AC1023" i="1"/>
  <c r="H1023" i="1" s="1"/>
  <c r="AB704" i="1"/>
  <c r="AB710" i="1"/>
  <c r="AB706" i="1"/>
  <c r="AB705" i="1"/>
  <c r="AB709" i="1"/>
  <c r="AB708" i="1"/>
  <c r="AB707" i="1"/>
  <c r="AB703" i="1"/>
  <c r="AC1423" i="1"/>
  <c r="AC1414" i="1"/>
  <c r="AC1407" i="1"/>
  <c r="AC1413" i="1"/>
  <c r="AC1421" i="1"/>
  <c r="AC1419" i="1"/>
  <c r="AC1417" i="1"/>
  <c r="AC1415" i="1"/>
  <c r="AC1411" i="1"/>
  <c r="AC1420" i="1"/>
  <c r="AC1435" i="1"/>
  <c r="AC1431" i="1"/>
  <c r="AC1422" i="1"/>
  <c r="AC1436" i="1"/>
  <c r="AC1432" i="1"/>
  <c r="AC1416" i="1"/>
  <c r="AC1439" i="1"/>
  <c r="AC1437" i="1"/>
  <c r="AC1433" i="1"/>
  <c r="AC1418" i="1"/>
  <c r="AC1412" i="1"/>
  <c r="AC1403" i="1"/>
  <c r="AC1438" i="1"/>
  <c r="AC1434" i="1"/>
  <c r="AC1424" i="1"/>
  <c r="AC1426" i="1"/>
  <c r="AC1404" i="1"/>
  <c r="AC1428" i="1"/>
  <c r="AC1409" i="1"/>
  <c r="AC1430" i="1"/>
  <c r="AC1410" i="1"/>
  <c r="AC1425" i="1"/>
  <c r="AC1429" i="1"/>
  <c r="AC1408" i="1"/>
  <c r="AC1400" i="1"/>
  <c r="AC1405" i="1"/>
  <c r="AC1402" i="1"/>
  <c r="AC1406" i="1"/>
  <c r="AC1401" i="1"/>
  <c r="AC1427" i="1"/>
  <c r="AC1310" i="1"/>
  <c r="H1310" i="1" s="1"/>
  <c r="AC1309" i="1"/>
  <c r="AC1350" i="1"/>
  <c r="H1350" i="1" s="1"/>
  <c r="AC1302" i="1"/>
  <c r="H1302" i="1" s="1"/>
  <c r="AC1297" i="1"/>
  <c r="H1297" i="1" s="1"/>
  <c r="AC1295" i="1"/>
  <c r="AC1348" i="1"/>
  <c r="AC1303" i="1"/>
  <c r="AC1296" i="1"/>
  <c r="H1296" i="1" s="1"/>
  <c r="AC1346" i="1"/>
  <c r="AC1342" i="1"/>
  <c r="AC1326" i="1"/>
  <c r="AC1338" i="1"/>
  <c r="AC1334" i="1"/>
  <c r="H1334" i="1" s="1"/>
  <c r="AC1318" i="1"/>
  <c r="H1318" i="1" s="1"/>
  <c r="AC1308" i="1"/>
  <c r="AC1307" i="1"/>
  <c r="AC1306" i="1"/>
  <c r="AC1305" i="1"/>
  <c r="AC1304" i="1"/>
  <c r="AC1349" i="1"/>
  <c r="AC1345" i="1"/>
  <c r="AC1340" i="1"/>
  <c r="AC1337" i="1"/>
  <c r="AC1336" i="1"/>
  <c r="AC1366" i="1"/>
  <c r="H1366" i="1" s="1"/>
  <c r="AC1347" i="1"/>
  <c r="AC1341" i="1"/>
  <c r="AC1339" i="1"/>
  <c r="H1339" i="1" s="1"/>
  <c r="AC1335" i="1"/>
  <c r="H1335" i="1" s="1"/>
  <c r="AC1325" i="1"/>
  <c r="AC1365" i="1"/>
  <c r="AC1361" i="1"/>
  <c r="AC1364" i="1"/>
  <c r="AC1360" i="1"/>
  <c r="H1360" i="1" s="1"/>
  <c r="AC1363" i="1"/>
  <c r="AC1359" i="1"/>
  <c r="AC1362" i="1"/>
  <c r="AC1358" i="1"/>
  <c r="AC1353" i="1"/>
  <c r="H1353" i="1" s="1"/>
  <c r="AC1357" i="1"/>
  <c r="H1357" i="1" s="1"/>
  <c r="AC1323" i="1"/>
  <c r="H1323" i="1" s="1"/>
  <c r="AC1328" i="1"/>
  <c r="H1328" i="1" s="1"/>
  <c r="AC1332" i="1"/>
  <c r="AC1344" i="1"/>
  <c r="H1344" i="1" s="1"/>
  <c r="AC1311" i="1"/>
  <c r="AC1315" i="1"/>
  <c r="AC1322" i="1"/>
  <c r="AC1352" i="1"/>
  <c r="AC1356" i="1"/>
  <c r="H1356" i="1" s="1"/>
  <c r="AC1327" i="1"/>
  <c r="AC1331" i="1"/>
  <c r="AC1351" i="1"/>
  <c r="AC1355" i="1"/>
  <c r="H1355" i="1" s="1"/>
  <c r="AC1320" i="1"/>
  <c r="AC1330" i="1"/>
  <c r="AC1301" i="1"/>
  <c r="AC1313" i="1"/>
  <c r="AC1317" i="1"/>
  <c r="AC1324" i="1"/>
  <c r="H1324" i="1" s="1"/>
  <c r="AC1354" i="1"/>
  <c r="H1354" i="1" s="1"/>
  <c r="AC1321" i="1"/>
  <c r="H1321" i="1" s="1"/>
  <c r="AC1319" i="1"/>
  <c r="AC1329" i="1"/>
  <c r="AC1333" i="1"/>
  <c r="AC1343" i="1"/>
  <c r="AC1298" i="1"/>
  <c r="AC1312" i="1"/>
  <c r="AC1316" i="1"/>
  <c r="AC1300" i="1"/>
  <c r="AC1299" i="1"/>
  <c r="AC1314" i="1"/>
  <c r="AC1272" i="1"/>
  <c r="AC1268" i="1"/>
  <c r="AC1276" i="1"/>
  <c r="AC1274" i="1"/>
  <c r="AC1270" i="1"/>
  <c r="AC1261" i="1"/>
  <c r="AC1275" i="1"/>
  <c r="AC1273" i="1"/>
  <c r="AC1271" i="1"/>
  <c r="AC1269" i="1"/>
  <c r="AC1260" i="1"/>
  <c r="AC1254" i="1"/>
  <c r="AC1253" i="1"/>
  <c r="AC1252" i="1"/>
  <c r="AC1246" i="1"/>
  <c r="AC1250" i="1"/>
  <c r="AC1245" i="1"/>
  <c r="AC1249" i="1"/>
  <c r="AC1258" i="1"/>
  <c r="AC1266" i="1"/>
  <c r="AC1255" i="1"/>
  <c r="AC1263" i="1"/>
  <c r="AC1248" i="1"/>
  <c r="AC1256" i="1"/>
  <c r="AC1257" i="1"/>
  <c r="AC1265" i="1"/>
  <c r="AC1247" i="1"/>
  <c r="AC1251" i="1"/>
  <c r="AC1264" i="1"/>
  <c r="AC1259" i="1"/>
  <c r="AC1267" i="1"/>
  <c r="AC1262" i="1"/>
  <c r="AC1220" i="1"/>
  <c r="H1220" i="1" s="1"/>
  <c r="AC1219" i="1"/>
  <c r="H1219" i="1" s="1"/>
  <c r="AC1218" i="1"/>
  <c r="AC1217" i="1"/>
  <c r="AC1216" i="1"/>
  <c r="H1216" i="1" s="1"/>
  <c r="AC1215" i="1"/>
  <c r="AC1148" i="1"/>
  <c r="AC1213" i="1"/>
  <c r="H1213" i="1" s="1"/>
  <c r="AC1147" i="1"/>
  <c r="AC1146" i="1"/>
  <c r="H1146" i="1" s="1"/>
  <c r="AC1143" i="1"/>
  <c r="H1143" i="1" s="1"/>
  <c r="AC1236" i="1"/>
  <c r="AC1142" i="1"/>
  <c r="H1142" i="1" s="1"/>
  <c r="AC1214" i="1"/>
  <c r="H1214" i="1" s="1"/>
  <c r="AC1156" i="1"/>
  <c r="H1156" i="1" s="1"/>
  <c r="AC1145" i="1"/>
  <c r="AC1140" i="1"/>
  <c r="H1140" i="1" s="1"/>
  <c r="AC1144" i="1"/>
  <c r="H1144" i="1" s="1"/>
  <c r="AC1141" i="1"/>
  <c r="H1141" i="1" s="1"/>
  <c r="AC1152" i="1"/>
  <c r="H1152" i="1" s="1"/>
  <c r="AC1136" i="1"/>
  <c r="H1136" i="1" s="1"/>
  <c r="AC1155" i="1"/>
  <c r="H1155" i="1" s="1"/>
  <c r="AC1234" i="1"/>
  <c r="H1234" i="1" s="1"/>
  <c r="AC1138" i="1"/>
  <c r="H1138" i="1" s="1"/>
  <c r="AC1137" i="1"/>
  <c r="H1137" i="1" s="1"/>
  <c r="AC1134" i="1"/>
  <c r="H1134" i="1" s="1"/>
  <c r="AC1139" i="1"/>
  <c r="H1139" i="1" s="1"/>
  <c r="AC1150" i="1"/>
  <c r="AC1153" i="1"/>
  <c r="AC1233" i="1"/>
  <c r="H1233" i="1" s="1"/>
  <c r="AC1149" i="1"/>
  <c r="H1149" i="1" s="1"/>
  <c r="AC1229" i="1"/>
  <c r="H1229" i="1" s="1"/>
  <c r="AC1135" i="1"/>
  <c r="H1135" i="1" s="1"/>
  <c r="AC1151" i="1"/>
  <c r="H1151" i="1" s="1"/>
  <c r="AC1154" i="1"/>
  <c r="H1154" i="1" s="1"/>
  <c r="AC1231" i="1"/>
  <c r="H1231" i="1" s="1"/>
  <c r="AC1235" i="1"/>
  <c r="H1235" i="1" s="1"/>
  <c r="AC1230" i="1"/>
  <c r="H1230" i="1" s="1"/>
  <c r="AC1133" i="1"/>
  <c r="H1133" i="1" s="1"/>
  <c r="AC1232" i="1"/>
  <c r="H1232" i="1" s="1"/>
  <c r="AC3999" i="1"/>
  <c r="AC4006" i="1"/>
  <c r="AC4000" i="1"/>
  <c r="AC4004" i="1"/>
  <c r="AC4005" i="1"/>
  <c r="AC4003" i="1"/>
  <c r="AC4001" i="1"/>
  <c r="AC4002" i="1"/>
  <c r="AC3942" i="1"/>
  <c r="H3942" i="1" s="1"/>
  <c r="AC3940" i="1"/>
  <c r="H3940" i="1" s="1"/>
  <c r="AC3936" i="1"/>
  <c r="H3936" i="1" s="1"/>
  <c r="AC3939" i="1"/>
  <c r="H3939" i="1" s="1"/>
  <c r="AC3935" i="1"/>
  <c r="H3935" i="1" s="1"/>
  <c r="AC3926" i="1"/>
  <c r="AC3941" i="1"/>
  <c r="H3941" i="1" s="1"/>
  <c r="AC3937" i="1"/>
  <c r="H3937" i="1" s="1"/>
  <c r="AC3910" i="1"/>
  <c r="H3910" i="1" s="1"/>
  <c r="AC3919" i="1"/>
  <c r="H3919" i="1" s="1"/>
  <c r="AC3922" i="1"/>
  <c r="H3922" i="1" s="1"/>
  <c r="AC3921" i="1"/>
  <c r="H3921" i="1" s="1"/>
  <c r="AC3938" i="1"/>
  <c r="H3938" i="1" s="1"/>
  <c r="AC3908" i="1"/>
  <c r="H3908" i="1" s="1"/>
  <c r="AC3906" i="1"/>
  <c r="H3906" i="1" s="1"/>
  <c r="AC3904" i="1"/>
  <c r="H3904" i="1" s="1"/>
  <c r="AC3902" i="1"/>
  <c r="H3902" i="1" s="1"/>
  <c r="AC3934" i="1"/>
  <c r="H3934" i="1" s="1"/>
  <c r="AC3909" i="1"/>
  <c r="H3909" i="1" s="1"/>
  <c r="AC3899" i="1"/>
  <c r="H3899" i="1" s="1"/>
  <c r="AC3895" i="1"/>
  <c r="AC3924" i="1"/>
  <c r="H3924" i="1" s="1"/>
  <c r="AC3897" i="1"/>
  <c r="H3897" i="1" s="1"/>
  <c r="AC3894" i="1"/>
  <c r="AC3891" i="1"/>
  <c r="AC3889" i="1"/>
  <c r="AC3887" i="1"/>
  <c r="H3887" i="1" s="1"/>
  <c r="AC3900" i="1"/>
  <c r="H3900" i="1" s="1"/>
  <c r="AC3892" i="1"/>
  <c r="H3892" i="1" s="1"/>
  <c r="AC3966" i="1"/>
  <c r="H3966" i="1" s="1"/>
  <c r="AC3920" i="1"/>
  <c r="H3920" i="1" s="1"/>
  <c r="AC3896" i="1"/>
  <c r="H3896" i="1" s="1"/>
  <c r="AC3990" i="1"/>
  <c r="H3990" i="1" s="1"/>
  <c r="AC3901" i="1"/>
  <c r="H3901" i="1" s="1"/>
  <c r="AC3994" i="1"/>
  <c r="H3994" i="1" s="1"/>
  <c r="AC3898" i="1"/>
  <c r="H3898" i="1" s="1"/>
  <c r="AC3918" i="1"/>
  <c r="H3918" i="1" s="1"/>
  <c r="AC3962" i="1"/>
  <c r="H3962" i="1" s="1"/>
  <c r="AC3998" i="1"/>
  <c r="H3998" i="1" s="1"/>
  <c r="AC3996" i="1"/>
  <c r="H3996" i="1" s="1"/>
  <c r="AC3890" i="1"/>
  <c r="H3890" i="1" s="1"/>
  <c r="AC3964" i="1"/>
  <c r="H3964" i="1" s="1"/>
  <c r="AC3960" i="1"/>
  <c r="AC3991" i="1"/>
  <c r="H3991" i="1" s="1"/>
  <c r="AC3997" i="1"/>
  <c r="H3997" i="1" s="1"/>
  <c r="AC3995" i="1"/>
  <c r="H3995" i="1" s="1"/>
  <c r="AC3993" i="1"/>
  <c r="H3993" i="1" s="1"/>
  <c r="AC3987" i="1"/>
  <c r="H3987" i="1" s="1"/>
  <c r="AC3888" i="1"/>
  <c r="AC3961" i="1"/>
  <c r="H3961" i="1" s="1"/>
  <c r="AC3915" i="1"/>
  <c r="H3915" i="1" s="1"/>
  <c r="AC3914" i="1"/>
  <c r="H3914" i="1" s="1"/>
  <c r="AC3929" i="1"/>
  <c r="H3929" i="1" s="1"/>
  <c r="AC3984" i="1"/>
  <c r="H3984" i="1" s="1"/>
  <c r="AC3963" i="1"/>
  <c r="H3963" i="1" s="1"/>
  <c r="AC3989" i="1"/>
  <c r="H3989" i="1" s="1"/>
  <c r="AC3959" i="1"/>
  <c r="AC3905" i="1"/>
  <c r="H3905" i="1" s="1"/>
  <c r="AC3917" i="1"/>
  <c r="AC3988" i="1"/>
  <c r="H3988" i="1" s="1"/>
  <c r="AC3992" i="1"/>
  <c r="H3992" i="1" s="1"/>
  <c r="AC3965" i="1"/>
  <c r="H3965" i="1" s="1"/>
  <c r="AC3923" i="1"/>
  <c r="H3923" i="1" s="1"/>
  <c r="AC3913" i="1"/>
  <c r="H3913" i="1" s="1"/>
  <c r="AC3911" i="1"/>
  <c r="H3911" i="1" s="1"/>
  <c r="AC3932" i="1"/>
  <c r="H3932" i="1" s="1"/>
  <c r="AC3912" i="1"/>
  <c r="H3912" i="1" s="1"/>
  <c r="AC3985" i="1"/>
  <c r="H3985" i="1" s="1"/>
  <c r="AC3986" i="1"/>
  <c r="H3986" i="1" s="1"/>
  <c r="AC3925" i="1"/>
  <c r="AC3931" i="1"/>
  <c r="H3931" i="1" s="1"/>
  <c r="AC3983" i="1"/>
  <c r="H3983" i="1" s="1"/>
  <c r="AC3927" i="1"/>
  <c r="H3927" i="1" s="1"/>
  <c r="AC3907" i="1"/>
  <c r="H3907" i="1" s="1"/>
  <c r="AC3916" i="1"/>
  <c r="H3916" i="1" s="1"/>
  <c r="AC3893" i="1"/>
  <c r="H3893" i="1" s="1"/>
  <c r="AC3903" i="1"/>
  <c r="H3903" i="1" s="1"/>
  <c r="AC3928" i="1"/>
  <c r="H3928" i="1" s="1"/>
  <c r="AC3930" i="1"/>
  <c r="H3930" i="1" s="1"/>
  <c r="AC3933" i="1"/>
  <c r="H3933" i="1" s="1"/>
  <c r="AC2919" i="1"/>
  <c r="AC2917" i="1"/>
  <c r="AC2915" i="1"/>
  <c r="AC2911" i="1"/>
  <c r="AC2959" i="1"/>
  <c r="AC2951" i="1"/>
  <c r="H2951" i="1" s="1"/>
  <c r="AC2935" i="1"/>
  <c r="AC2913" i="1"/>
  <c r="AC2957" i="1"/>
  <c r="AC2955" i="1"/>
  <c r="H2955" i="1" s="1"/>
  <c r="AC2946" i="1"/>
  <c r="AC2918" i="1"/>
  <c r="AC2912" i="1"/>
  <c r="H2912" i="1" s="1"/>
  <c r="AC2943" i="1"/>
  <c r="AC2914" i="1"/>
  <c r="AC2956" i="1"/>
  <c r="AC2949" i="1"/>
  <c r="AC2944" i="1"/>
  <c r="H2944" i="1" s="1"/>
  <c r="AC2927" i="1"/>
  <c r="AC2950" i="1"/>
  <c r="AC2958" i="1"/>
  <c r="AC2967" i="1"/>
  <c r="AC2926" i="1"/>
  <c r="AC2924" i="1"/>
  <c r="AC2922" i="1"/>
  <c r="H2922" i="1" s="1"/>
  <c r="AC2920" i="1"/>
  <c r="AC2948" i="1"/>
  <c r="AC2947" i="1"/>
  <c r="AC2925" i="1"/>
  <c r="AC2923" i="1"/>
  <c r="AC2921" i="1"/>
  <c r="AC2991" i="1"/>
  <c r="AC2989" i="1"/>
  <c r="AC2987" i="1"/>
  <c r="AC2985" i="1"/>
  <c r="AC2964" i="1"/>
  <c r="H2964" i="1" s="1"/>
  <c r="AC2945" i="1"/>
  <c r="AC2990" i="1"/>
  <c r="AC2986" i="1"/>
  <c r="H2986" i="1" s="1"/>
  <c r="AC2960" i="1"/>
  <c r="AC2988" i="1"/>
  <c r="AC2962" i="1"/>
  <c r="AC2916" i="1"/>
  <c r="AC2984" i="1"/>
  <c r="AC2934" i="1"/>
  <c r="AC2941" i="1"/>
  <c r="AC2953" i="1"/>
  <c r="AC2906" i="1"/>
  <c r="AC2966" i="1"/>
  <c r="AC2965" i="1"/>
  <c r="AC2963" i="1"/>
  <c r="AC2961" i="1"/>
  <c r="AC2940" i="1"/>
  <c r="AC2928" i="1"/>
  <c r="AC2932" i="1"/>
  <c r="AC2929" i="1"/>
  <c r="AC2910" i="1"/>
  <c r="AC2952" i="1"/>
  <c r="AC2937" i="1"/>
  <c r="H2937" i="1" s="1"/>
  <c r="AC2904" i="1"/>
  <c r="AC2933" i="1"/>
  <c r="AC2936" i="1"/>
  <c r="AC2938" i="1"/>
  <c r="AC2939" i="1"/>
  <c r="AC2909" i="1"/>
  <c r="AC2942" i="1"/>
  <c r="H2942" i="1" s="1"/>
  <c r="AC2954" i="1"/>
  <c r="AC2907" i="1"/>
  <c r="AC2931" i="1"/>
  <c r="AC2930" i="1"/>
  <c r="AC2905" i="1"/>
  <c r="AC2908" i="1"/>
  <c r="AC952" i="1"/>
  <c r="AC960" i="1" s="1"/>
  <c r="AC951" i="1"/>
  <c r="AC959" i="1" s="1"/>
  <c r="AC953" i="1"/>
  <c r="AC961" i="1" s="1"/>
  <c r="AC949" i="1"/>
  <c r="AC957" i="1" s="1"/>
  <c r="AC947" i="1"/>
  <c r="AC955" i="1" s="1"/>
  <c r="AC946" i="1"/>
  <c r="AC950" i="1"/>
  <c r="AC948" i="1"/>
  <c r="AC956" i="1" s="1"/>
  <c r="AC1052" i="1"/>
  <c r="AC1050" i="1"/>
  <c r="AC1051" i="1"/>
  <c r="AC1048" i="1"/>
  <c r="AC1046" i="1"/>
  <c r="AC1047" i="1"/>
  <c r="AC1045" i="1"/>
  <c r="AC1049" i="1"/>
  <c r="AC936" i="1"/>
  <c r="H936" i="1" s="1"/>
  <c r="AC930" i="1"/>
  <c r="AC935" i="1"/>
  <c r="H935" i="1" s="1"/>
  <c r="AC933" i="1"/>
  <c r="H933" i="1" s="1"/>
  <c r="AC934" i="1"/>
  <c r="H934" i="1" s="1"/>
  <c r="AC932" i="1"/>
  <c r="H932" i="1" s="1"/>
  <c r="AC931" i="1"/>
  <c r="H931" i="1" s="1"/>
  <c r="AC929" i="1"/>
  <c r="AC2493" i="1"/>
  <c r="AC2497" i="1"/>
  <c r="H2497" i="1" s="1"/>
  <c r="AC2496" i="1"/>
  <c r="H2496" i="1" s="1"/>
  <c r="AC2492" i="1"/>
  <c r="H2492" i="1" s="1"/>
  <c r="AC2490" i="1"/>
  <c r="H2490" i="1" s="1"/>
  <c r="AC2488" i="1"/>
  <c r="H2488" i="1" s="1"/>
  <c r="AC2486" i="1"/>
  <c r="AC2494" i="1"/>
  <c r="H2494" i="1" s="1"/>
  <c r="AC2500" i="1"/>
  <c r="AC2491" i="1"/>
  <c r="AC2489" i="1"/>
  <c r="H2489" i="1" s="1"/>
  <c r="AC2487" i="1"/>
  <c r="H2487" i="1" s="1"/>
  <c r="AC2501" i="1"/>
  <c r="H2501" i="1" s="1"/>
  <c r="AC2499" i="1"/>
  <c r="AC2495" i="1"/>
  <c r="H2495" i="1" s="1"/>
  <c r="AC2498" i="1"/>
  <c r="H2498" i="1" s="1"/>
  <c r="AB36" i="1"/>
  <c r="T729" i="33"/>
  <c r="T562" i="33"/>
  <c r="T730" i="33"/>
  <c r="T589" i="33"/>
  <c r="S387" i="33"/>
  <c r="T593" i="33"/>
  <c r="T565" i="33"/>
  <c r="T588" i="33"/>
  <c r="T586" i="33"/>
  <c r="S388" i="33"/>
  <c r="AC1447" i="1"/>
  <c r="AC1445" i="1"/>
  <c r="AC1443" i="1"/>
  <c r="AC1441" i="1"/>
  <c r="AC1442" i="1"/>
  <c r="AC1444" i="1"/>
  <c r="AC1440" i="1"/>
  <c r="AC1446" i="1"/>
  <c r="AB34" i="1"/>
  <c r="AB37" i="1"/>
  <c r="AB40" i="1"/>
  <c r="AB35" i="1"/>
  <c r="AB39" i="1"/>
  <c r="AA161" i="1"/>
  <c r="T692" i="33"/>
  <c r="S336" i="33"/>
  <c r="S407" i="33" s="1"/>
  <c r="AA163" i="1"/>
  <c r="S459" i="33"/>
  <c r="AB153" i="1"/>
  <c r="AB149" i="1"/>
  <c r="S455" i="33"/>
  <c r="S332" i="33"/>
  <c r="S403" i="33" s="1"/>
  <c r="AA159" i="1"/>
  <c r="S460" i="33"/>
  <c r="AA164" i="1"/>
  <c r="S337" i="33"/>
  <c r="S408" i="33" s="1"/>
  <c r="S334" i="33"/>
  <c r="S405" i="33" s="1"/>
  <c r="S457" i="33"/>
  <c r="S330" i="33"/>
  <c r="S401" i="33" s="1"/>
  <c r="S453" i="33"/>
  <c r="S456" i="33"/>
  <c r="AA160" i="1"/>
  <c r="S333" i="33"/>
  <c r="S404" i="33" s="1"/>
  <c r="T695" i="33"/>
  <c r="T696" i="33"/>
  <c r="AB41" i="1"/>
  <c r="AB154" i="1"/>
  <c r="AB151" i="1"/>
  <c r="T693" i="33"/>
  <c r="T698" i="33"/>
  <c r="AB155" i="1"/>
  <c r="S384" i="33"/>
  <c r="AA158" i="1"/>
  <c r="AA162" i="1"/>
  <c r="S458" i="33"/>
  <c r="S335" i="33"/>
  <c r="S406" i="33" s="1"/>
  <c r="AB152" i="1"/>
  <c r="AC1374" i="1"/>
  <c r="AC1371" i="1"/>
  <c r="AC1368" i="1"/>
  <c r="AC1378" i="1"/>
  <c r="AC687" i="1"/>
  <c r="AC689" i="1"/>
  <c r="H689" i="1" s="1"/>
  <c r="AC691" i="1"/>
  <c r="H691" i="1" s="1"/>
  <c r="AC696" i="1"/>
  <c r="AC692" i="1"/>
  <c r="H692" i="1" s="1"/>
  <c r="AC701" i="1"/>
  <c r="AC1722" i="1"/>
  <c r="AC1726" i="1"/>
  <c r="H1726" i="1" s="1"/>
  <c r="AC67" i="1"/>
  <c r="H67" i="1" s="1"/>
  <c r="AC83" i="1"/>
  <c r="AC141" i="1"/>
  <c r="H141" i="1" s="1"/>
  <c r="AC179" i="1"/>
  <c r="H179" i="1" s="1"/>
  <c r="AC78" i="1"/>
  <c r="AC114" i="1"/>
  <c r="AC176" i="1"/>
  <c r="H176" i="1" s="1"/>
  <c r="AC96" i="1"/>
  <c r="AC139" i="1"/>
  <c r="H139" i="1" s="1"/>
  <c r="AC66" i="1"/>
  <c r="AC116" i="1"/>
  <c r="H116" i="1" s="1"/>
  <c r="AC49" i="1"/>
  <c r="AC52" i="1"/>
  <c r="H52" i="1" s="1"/>
  <c r="AC130" i="1"/>
  <c r="H130" i="1" s="1"/>
  <c r="AC45" i="1"/>
  <c r="AC267" i="1"/>
  <c r="H267" i="1" s="1"/>
  <c r="AC118" i="1"/>
  <c r="H118" i="1" s="1"/>
  <c r="AC996" i="1"/>
  <c r="AC1228" i="1"/>
  <c r="H1228" i="1" s="1"/>
  <c r="AC1679" i="1"/>
  <c r="H1679" i="1" s="1"/>
  <c r="AC661" i="1"/>
  <c r="AC992" i="1"/>
  <c r="AC1031" i="1"/>
  <c r="AC1035" i="1"/>
  <c r="H1035" i="1" s="1"/>
  <c r="AC1056" i="1"/>
  <c r="H1056" i="1" s="1"/>
  <c r="AC1172" i="1"/>
  <c r="H1172" i="1" s="1"/>
  <c r="AC1176" i="1"/>
  <c r="H1176" i="1" s="1"/>
  <c r="AC1204" i="1"/>
  <c r="AC1224" i="1"/>
  <c r="AC1475" i="1"/>
  <c r="H1475" i="1" s="1"/>
  <c r="AC1479" i="1"/>
  <c r="AC1196" i="1"/>
  <c r="AC655" i="1"/>
  <c r="H655" i="1" s="1"/>
  <c r="AC1162" i="1"/>
  <c r="AC1513" i="1"/>
  <c r="H1513" i="1" s="1"/>
  <c r="AC1574" i="1"/>
  <c r="AC1626" i="1"/>
  <c r="AC1161" i="1"/>
  <c r="AC1510" i="1"/>
  <c r="AC1577" i="1"/>
  <c r="H1577" i="1" s="1"/>
  <c r="AC1639" i="1"/>
  <c r="H1639" i="1" s="1"/>
  <c r="AC1674" i="1"/>
  <c r="H1674" i="1" s="1"/>
  <c r="AC1694" i="1"/>
  <c r="AC1160" i="1"/>
  <c r="AC1511" i="1"/>
  <c r="H1511" i="1" s="1"/>
  <c r="AC995" i="1"/>
  <c r="AC1623" i="1"/>
  <c r="H1623" i="1" s="1"/>
  <c r="AC1718" i="1"/>
  <c r="H1718" i="1" s="1"/>
  <c r="D733" i="33" s="1"/>
  <c r="AC1195" i="1"/>
  <c r="AC1642" i="1"/>
  <c r="H1642" i="1" s="1"/>
  <c r="AC1716" i="1"/>
  <c r="AC1191" i="1"/>
  <c r="AC1688" i="1"/>
  <c r="AC666" i="1"/>
  <c r="H666" i="1" s="1"/>
  <c r="AC1624" i="1"/>
  <c r="AC2824" i="1"/>
  <c r="H2824" i="1" s="1"/>
  <c r="AC3697" i="1"/>
  <c r="H3697" i="1" s="1"/>
  <c r="AC3701" i="1"/>
  <c r="H3701" i="1" s="1"/>
  <c r="AC4408" i="1"/>
  <c r="AC1575" i="1"/>
  <c r="AC3702" i="1"/>
  <c r="H3702" i="1" s="1"/>
  <c r="AC4402" i="1"/>
  <c r="AC4407" i="1"/>
  <c r="H4407" i="1" s="1"/>
  <c r="AC4495" i="1"/>
  <c r="H4495" i="1" s="1"/>
  <c r="AC4405" i="1"/>
  <c r="H4405" i="1" s="1"/>
  <c r="AC4493" i="1"/>
  <c r="AC4485" i="1"/>
  <c r="AC1571" i="1"/>
  <c r="AC1515" i="1"/>
  <c r="H1515" i="1" s="1"/>
  <c r="AC1185" i="1"/>
  <c r="AC1181" i="1"/>
  <c r="H1181" i="1" s="1"/>
  <c r="AC8" i="1"/>
  <c r="AC132" i="1"/>
  <c r="H132" i="1" s="1"/>
  <c r="AC87" i="1"/>
  <c r="AC1199" i="1"/>
  <c r="H1199" i="1" s="1"/>
  <c r="AC9" i="1"/>
  <c r="AC4494" i="1"/>
  <c r="H4494" i="1" s="1"/>
  <c r="AC1619" i="1"/>
  <c r="AC1505" i="1"/>
  <c r="H1505" i="1" s="1"/>
  <c r="AC1570" i="1"/>
  <c r="AC1684" i="1"/>
  <c r="AC1243" i="1"/>
  <c r="AC1239" i="1"/>
  <c r="AC95" i="1"/>
  <c r="AC65" i="1"/>
  <c r="H65" i="1" s="1"/>
  <c r="AC61" i="1"/>
  <c r="H61" i="1" s="1"/>
  <c r="AC74" i="1"/>
  <c r="H74" i="1" s="1"/>
  <c r="AC127" i="1"/>
  <c r="H127" i="1" s="1"/>
  <c r="AC73" i="1"/>
  <c r="AC22" i="1"/>
  <c r="AC18" i="1"/>
  <c r="AC1616" i="1"/>
  <c r="H1616" i="1" s="1"/>
  <c r="AC119" i="1"/>
  <c r="AC1167" i="1"/>
  <c r="H1167" i="1" s="1"/>
  <c r="AC1521" i="1"/>
  <c r="H1521" i="1" s="1"/>
  <c r="AC1488" i="1"/>
  <c r="H1488" i="1" s="1"/>
  <c r="AC1484" i="1"/>
  <c r="H1484" i="1" s="1"/>
  <c r="AC10" i="1"/>
  <c r="AC136" i="1"/>
  <c r="H136" i="1" s="1"/>
  <c r="AC4489" i="1"/>
  <c r="AC12" i="1"/>
  <c r="AC1373" i="1"/>
  <c r="AC1367" i="1"/>
  <c r="AC1377" i="1"/>
  <c r="AC702" i="1"/>
  <c r="AC695" i="1"/>
  <c r="AC697" i="1"/>
  <c r="AC693" i="1"/>
  <c r="H693" i="1" s="1"/>
  <c r="AC1723" i="1"/>
  <c r="H1723" i="1" s="1"/>
  <c r="AC99" i="1"/>
  <c r="AC109" i="1"/>
  <c r="H109" i="1" s="1"/>
  <c r="AC145" i="1"/>
  <c r="AC46" i="1"/>
  <c r="AC123" i="1"/>
  <c r="H123" i="1" s="1"/>
  <c r="AC180" i="1"/>
  <c r="H180" i="1" s="1"/>
  <c r="AC107" i="1"/>
  <c r="AC143" i="1"/>
  <c r="H143" i="1" s="1"/>
  <c r="AC48" i="1"/>
  <c r="AC80" i="1"/>
  <c r="AC76" i="1"/>
  <c r="AC144" i="1"/>
  <c r="H144" i="1" s="1"/>
  <c r="AC51" i="1"/>
  <c r="AC140" i="1"/>
  <c r="H140" i="1" s="1"/>
  <c r="AC1036" i="1"/>
  <c r="H1036" i="1" s="1"/>
  <c r="AC653" i="1"/>
  <c r="AC994" i="1"/>
  <c r="AC1032" i="1"/>
  <c r="H1032" i="1" s="1"/>
  <c r="AC1053" i="1"/>
  <c r="H1053" i="1" s="1"/>
  <c r="AC1173" i="1"/>
  <c r="H1173" i="1" s="1"/>
  <c r="AC1221" i="1"/>
  <c r="H1221" i="1" s="1"/>
  <c r="AC1225" i="1"/>
  <c r="H1225" i="1" s="1"/>
  <c r="AC1480" i="1"/>
  <c r="H1480" i="1" s="1"/>
  <c r="AC652" i="1"/>
  <c r="H652" i="1" s="1"/>
  <c r="AC664" i="1"/>
  <c r="H664" i="1" s="1"/>
  <c r="AC1190" i="1"/>
  <c r="AC1523" i="1"/>
  <c r="H1523" i="1" s="1"/>
  <c r="AC1578" i="1"/>
  <c r="H1578" i="1" s="1"/>
  <c r="AC662" i="1"/>
  <c r="H662" i="1" s="1"/>
  <c r="AC1491" i="1"/>
  <c r="H1491" i="1" s="1"/>
  <c r="AC1524" i="1"/>
  <c r="AC1641" i="1"/>
  <c r="AC1676" i="1"/>
  <c r="H1676" i="1" s="1"/>
  <c r="AC651" i="1"/>
  <c r="H651" i="1" s="1"/>
  <c r="AC1188" i="1"/>
  <c r="H1188" i="1" s="1"/>
  <c r="AC1526" i="1"/>
  <c r="H1526" i="1" s="1"/>
  <c r="AC1627" i="1"/>
  <c r="AC1677" i="1"/>
  <c r="AC1692" i="1"/>
  <c r="AC1620" i="1"/>
  <c r="H1620" i="1" s="1"/>
  <c r="AC2826" i="1"/>
  <c r="AC1525" i="1"/>
  <c r="AC4482" i="1"/>
  <c r="AC2825" i="1"/>
  <c r="H2825" i="1" s="1"/>
  <c r="AC2829" i="1"/>
  <c r="AC1170" i="1"/>
  <c r="H1170" i="1" s="1"/>
  <c r="AC1614" i="1"/>
  <c r="AC1184" i="1"/>
  <c r="AC646" i="1"/>
  <c r="H646" i="1" s="1"/>
  <c r="AC100" i="1"/>
  <c r="AC1516" i="1"/>
  <c r="H1516" i="1" s="1"/>
  <c r="AC1501" i="1"/>
  <c r="H1501" i="1" s="1"/>
  <c r="AC1203" i="1"/>
  <c r="AC1242" i="1"/>
  <c r="H1242" i="1" s="1"/>
  <c r="AC1238" i="1"/>
  <c r="AC89" i="1"/>
  <c r="AC71" i="1"/>
  <c r="H71" i="1" s="1"/>
  <c r="AC21" i="1"/>
  <c r="AC1503" i="1"/>
  <c r="AC125" i="1"/>
  <c r="H125" i="1" s="1"/>
  <c r="AC85" i="1"/>
  <c r="AC1567" i="1"/>
  <c r="AC1713" i="1"/>
  <c r="AC1517" i="1"/>
  <c r="H1517" i="1" s="1"/>
  <c r="AC1483" i="1"/>
  <c r="H1483" i="1" s="1"/>
  <c r="AC72" i="1"/>
  <c r="H72" i="1" s="1"/>
  <c r="AC1717" i="1"/>
  <c r="U732" i="33" s="1"/>
  <c r="AC58" i="1"/>
  <c r="H58" i="1" s="1"/>
  <c r="AC1382" i="1"/>
  <c r="AC1375" i="1"/>
  <c r="AC690" i="1"/>
  <c r="H690" i="1" s="1"/>
  <c r="AC131" i="1"/>
  <c r="H131" i="1" s="1"/>
  <c r="AC147" i="1"/>
  <c r="H147" i="1" s="1"/>
  <c r="AC50" i="1"/>
  <c r="AC142" i="1"/>
  <c r="AC111" i="1"/>
  <c r="H111" i="1" s="1"/>
  <c r="AC177" i="1"/>
  <c r="H177" i="1" s="1"/>
  <c r="AC86" i="1"/>
  <c r="AC182" i="1"/>
  <c r="H182" i="1" s="1"/>
  <c r="AC120" i="1"/>
  <c r="H120" i="1" s="1"/>
  <c r="AC264" i="1"/>
  <c r="H264" i="1" s="1"/>
  <c r="AC1060" i="1"/>
  <c r="H1060" i="1" s="1"/>
  <c r="AC265" i="1"/>
  <c r="H265" i="1" s="1"/>
  <c r="AC665" i="1"/>
  <c r="H665" i="1" s="1"/>
  <c r="AC1054" i="1"/>
  <c r="H1054" i="1" s="1"/>
  <c r="AC1174" i="1"/>
  <c r="H1174" i="1" s="1"/>
  <c r="AC1222" i="1"/>
  <c r="H1222" i="1" s="1"/>
  <c r="AC1477" i="1"/>
  <c r="H1477" i="1" s="1"/>
  <c r="AC1498" i="1"/>
  <c r="H1498" i="1" s="1"/>
  <c r="AC1194" i="1"/>
  <c r="AC1528" i="1"/>
  <c r="H1528" i="1" s="1"/>
  <c r="AC1687" i="1"/>
  <c r="H1687" i="1" s="1"/>
  <c r="AC1495" i="1"/>
  <c r="H1495" i="1" s="1"/>
  <c r="AC1625" i="1"/>
  <c r="H1625" i="1" s="1"/>
  <c r="AC1678" i="1"/>
  <c r="AC660" i="1"/>
  <c r="H660" i="1" s="1"/>
  <c r="AC1572" i="1"/>
  <c r="AC1633" i="1"/>
  <c r="H1633" i="1" s="1"/>
  <c r="AC1497" i="1"/>
  <c r="H1497" i="1" s="1"/>
  <c r="AC1695" i="1"/>
  <c r="AC1629" i="1"/>
  <c r="AC4409" i="1"/>
  <c r="H4409" i="1" s="1"/>
  <c r="AC1675" i="1"/>
  <c r="H1675" i="1" s="1"/>
  <c r="AC3695" i="1"/>
  <c r="H3695" i="1" s="1"/>
  <c r="AC4404" i="1"/>
  <c r="AC2831" i="1"/>
  <c r="H2831" i="1" s="1"/>
  <c r="AC4487" i="1"/>
  <c r="AC4483" i="1"/>
  <c r="AC2827" i="1"/>
  <c r="H2827" i="1" s="1"/>
  <c r="AC1719" i="1"/>
  <c r="AC1502" i="1"/>
  <c r="H1502" i="1" s="1"/>
  <c r="AC1686" i="1"/>
  <c r="H1686" i="1" s="1"/>
  <c r="AC1183" i="1"/>
  <c r="AC68" i="1"/>
  <c r="H68" i="1" s="1"/>
  <c r="AC1617" i="1"/>
  <c r="H1617" i="1" s="1"/>
  <c r="AC102" i="1"/>
  <c r="AC1673" i="1"/>
  <c r="H1673" i="1" s="1"/>
  <c r="AC1241" i="1"/>
  <c r="H1241" i="1" s="1"/>
  <c r="AC1237" i="1"/>
  <c r="H1237" i="1" s="1"/>
  <c r="AC101" i="1"/>
  <c r="AC138" i="1"/>
  <c r="AC24" i="1"/>
  <c r="AC1499" i="1"/>
  <c r="AC1200" i="1"/>
  <c r="H1200" i="1" s="1"/>
  <c r="AC1568" i="1"/>
  <c r="AC1486" i="1"/>
  <c r="H1486" i="1" s="1"/>
  <c r="AC650" i="1"/>
  <c r="H650" i="1" s="1"/>
  <c r="AC1685" i="1"/>
  <c r="AC1379" i="1"/>
  <c r="AC1370" i="1"/>
  <c r="AC1376" i="1"/>
  <c r="AC694" i="1"/>
  <c r="H694" i="1" s="1"/>
  <c r="AC1729" i="1"/>
  <c r="H1729" i="1" s="1"/>
  <c r="AC25" i="1"/>
  <c r="AC115" i="1"/>
  <c r="AC59" i="1"/>
  <c r="H59" i="1" s="1"/>
  <c r="AC110" i="1"/>
  <c r="H110" i="1" s="1"/>
  <c r="AC79" i="1"/>
  <c r="AC128" i="1"/>
  <c r="H128" i="1" s="1"/>
  <c r="AC60" i="1"/>
  <c r="H60" i="1" s="1"/>
  <c r="AC108" i="1"/>
  <c r="H108" i="1" s="1"/>
  <c r="AC44" i="1"/>
  <c r="AC263" i="1"/>
  <c r="H263" i="1" s="1"/>
  <c r="AC98" i="1"/>
  <c r="AC1644" i="1"/>
  <c r="H1644" i="1" s="1"/>
  <c r="AC659" i="1"/>
  <c r="AC1030" i="1"/>
  <c r="AC1059" i="1"/>
  <c r="AC1175" i="1"/>
  <c r="H1175" i="1" s="1"/>
  <c r="AC1227" i="1"/>
  <c r="AC1478" i="1"/>
  <c r="H1478" i="1" s="1"/>
  <c r="AC88" i="1"/>
  <c r="AC1509" i="1"/>
  <c r="H1509" i="1" s="1"/>
  <c r="AC1530" i="1"/>
  <c r="H1530" i="1" s="1"/>
  <c r="AC1157" i="1"/>
  <c r="AC1637" i="1"/>
  <c r="H1637" i="1" s="1"/>
  <c r="AC1690" i="1"/>
  <c r="AC989" i="1"/>
  <c r="AC1576" i="1"/>
  <c r="H1576" i="1" s="1"/>
  <c r="AC1579" i="1"/>
  <c r="H1579" i="1" s="1"/>
  <c r="AC1631" i="1"/>
  <c r="H1631" i="1" s="1"/>
  <c r="AC1693" i="1"/>
  <c r="AC2830" i="1"/>
  <c r="AC3700" i="1"/>
  <c r="AC4406" i="1"/>
  <c r="H4406" i="1" s="1"/>
  <c r="AC4491" i="1"/>
  <c r="H4491" i="1" s="1"/>
  <c r="AC1569" i="1"/>
  <c r="AC1171" i="1"/>
  <c r="H1171" i="1" s="1"/>
  <c r="AC1186" i="1"/>
  <c r="H1186" i="1" s="1"/>
  <c r="AC121" i="1"/>
  <c r="H121" i="1" s="1"/>
  <c r="AC644" i="1"/>
  <c r="H644" i="1" s="1"/>
  <c r="AC106" i="1"/>
  <c r="AC23" i="1"/>
  <c r="AC19" i="1"/>
  <c r="AC1680" i="1"/>
  <c r="H1680" i="1" s="1"/>
  <c r="AC1166" i="1"/>
  <c r="H1166" i="1" s="1"/>
  <c r="AC1682" i="1"/>
  <c r="H1682" i="1" s="1"/>
  <c r="AC90" i="1"/>
  <c r="AC129" i="1"/>
  <c r="H129" i="1" s="1"/>
  <c r="AC1369" i="1"/>
  <c r="AC700" i="1"/>
  <c r="AC1728" i="1"/>
  <c r="AC47" i="1"/>
  <c r="AC82" i="1"/>
  <c r="AC64" i="1"/>
  <c r="H64" i="1" s="1"/>
  <c r="AC178" i="1"/>
  <c r="H178" i="1" s="1"/>
  <c r="AC94" i="1"/>
  <c r="AC654" i="1"/>
  <c r="AC1482" i="1"/>
  <c r="H1482" i="1" s="1"/>
  <c r="AC663" i="1"/>
  <c r="AC1057" i="1"/>
  <c r="AC1177" i="1"/>
  <c r="H1177" i="1" s="1"/>
  <c r="AC1476" i="1"/>
  <c r="H1476" i="1" s="1"/>
  <c r="AC1492" i="1"/>
  <c r="H1492" i="1" s="1"/>
  <c r="AC1628" i="1"/>
  <c r="AC1189" i="1"/>
  <c r="AC1621" i="1"/>
  <c r="H1621" i="1" s="1"/>
  <c r="AC1720" i="1"/>
  <c r="AC1490" i="1"/>
  <c r="H1490" i="1" s="1"/>
  <c r="AC1522" i="1"/>
  <c r="AC1640" i="1"/>
  <c r="H1640" i="1" s="1"/>
  <c r="AC3698" i="1"/>
  <c r="AC1714" i="1"/>
  <c r="AC4403" i="1"/>
  <c r="H4403" i="1" s="1"/>
  <c r="AC1613" i="1"/>
  <c r="H1613" i="1" s="1"/>
  <c r="AC649" i="1"/>
  <c r="H649" i="1" s="1"/>
  <c r="AC103" i="1"/>
  <c r="AC53" i="1"/>
  <c r="H53" i="1" s="1"/>
  <c r="AC134" i="1"/>
  <c r="H134" i="1" s="1"/>
  <c r="AC1202" i="1"/>
  <c r="H1202" i="1" s="1"/>
  <c r="AC1518" i="1"/>
  <c r="H1518" i="1" s="1"/>
  <c r="AC54" i="1"/>
  <c r="H54" i="1" s="1"/>
  <c r="AC104" i="1"/>
  <c r="AC1638" i="1"/>
  <c r="H1638" i="1" s="1"/>
  <c r="AC1566" i="1"/>
  <c r="AC1630" i="1"/>
  <c r="AC1618" i="1"/>
  <c r="H1618" i="1" s="1"/>
  <c r="AC1487" i="1"/>
  <c r="H1487" i="1" s="1"/>
  <c r="AC135" i="1"/>
  <c r="H135" i="1" s="1"/>
  <c r="AC1681" i="1"/>
  <c r="H1681" i="1" s="1"/>
  <c r="AC1372" i="1"/>
  <c r="AC698" i="1"/>
  <c r="AC1725" i="1"/>
  <c r="H1725" i="1" s="1"/>
  <c r="AC77" i="1"/>
  <c r="AC262" i="1"/>
  <c r="H262" i="1" s="1"/>
  <c r="AC126" i="1"/>
  <c r="H126" i="1" s="1"/>
  <c r="AC92" i="1"/>
  <c r="AC658" i="1"/>
  <c r="H658" i="1" s="1"/>
  <c r="AC657" i="1"/>
  <c r="H657" i="1" s="1"/>
  <c r="AC1033" i="1"/>
  <c r="H1033" i="1" s="1"/>
  <c r="AC1178" i="1"/>
  <c r="H1178" i="1" s="1"/>
  <c r="AC1481" i="1"/>
  <c r="H1481" i="1" s="1"/>
  <c r="AC993" i="1"/>
  <c r="AC1580" i="1"/>
  <c r="H1580" i="1" s="1"/>
  <c r="AC1193" i="1"/>
  <c r="AC1643" i="1"/>
  <c r="H1643" i="1" s="1"/>
  <c r="AC1192" i="1"/>
  <c r="AC1529" i="1"/>
  <c r="H1529" i="1" s="1"/>
  <c r="AC1689" i="1"/>
  <c r="AC4481" i="1"/>
  <c r="AC1201" i="1"/>
  <c r="H1201" i="1" s="1"/>
  <c r="AC648" i="1"/>
  <c r="H648" i="1" s="1"/>
  <c r="AC1715" i="1"/>
  <c r="AC1165" i="1"/>
  <c r="AC55" i="1"/>
  <c r="H55" i="1" s="1"/>
  <c r="AC20" i="1"/>
  <c r="AC1169" i="1"/>
  <c r="H1169" i="1" s="1"/>
  <c r="AC1565" i="1"/>
  <c r="AC1520" i="1"/>
  <c r="AC699" i="1"/>
  <c r="AC1724" i="1"/>
  <c r="H1724" i="1" s="1"/>
  <c r="AC15" i="1"/>
  <c r="AC175" i="1"/>
  <c r="H175" i="1" s="1"/>
  <c r="AC146" i="1"/>
  <c r="H146" i="1" s="1"/>
  <c r="AC266" i="1"/>
  <c r="H266" i="1" s="1"/>
  <c r="AC268" i="1"/>
  <c r="H268" i="1" s="1"/>
  <c r="AC124" i="1"/>
  <c r="H124" i="1" s="1"/>
  <c r="AC62" i="1"/>
  <c r="H62" i="1" s="1"/>
  <c r="AC1180" i="1"/>
  <c r="H1180" i="1" s="1"/>
  <c r="AC990" i="1"/>
  <c r="AC1055" i="1"/>
  <c r="AC1223" i="1"/>
  <c r="H1223" i="1" s="1"/>
  <c r="AC1164" i="1"/>
  <c r="AC1622" i="1"/>
  <c r="AC1506" i="1"/>
  <c r="H1506" i="1" s="1"/>
  <c r="AC1672" i="1"/>
  <c r="H1672" i="1" s="1"/>
  <c r="AC1244" i="1"/>
  <c r="H1244" i="1" s="1"/>
  <c r="AC1636" i="1"/>
  <c r="H1636" i="1" s="1"/>
  <c r="AC1159" i="1"/>
  <c r="AC4488" i="1"/>
  <c r="AC3696" i="1"/>
  <c r="H3696" i="1" s="1"/>
  <c r="AC4496" i="1"/>
  <c r="AC1519" i="1"/>
  <c r="H1519" i="1" s="1"/>
  <c r="AC137" i="1"/>
  <c r="H137" i="1" s="1"/>
  <c r="AC93" i="1"/>
  <c r="AC647" i="1"/>
  <c r="AC69" i="1"/>
  <c r="AC105" i="1"/>
  <c r="AC1197" i="1"/>
  <c r="H1197" i="1" s="1"/>
  <c r="AC1485" i="1"/>
  <c r="H1485" i="1" s="1"/>
  <c r="AC57" i="1"/>
  <c r="H57" i="1" s="1"/>
  <c r="AC1381" i="1"/>
  <c r="AC1727" i="1"/>
  <c r="AC113" i="1"/>
  <c r="H113" i="1" s="1"/>
  <c r="AC91" i="1"/>
  <c r="AC75" i="1"/>
  <c r="H75" i="1" s="1"/>
  <c r="AC56" i="1"/>
  <c r="H56" i="1" s="1"/>
  <c r="AC1514" i="1"/>
  <c r="H1514" i="1" s="1"/>
  <c r="AC1029" i="1"/>
  <c r="H1029" i="1" s="1"/>
  <c r="AC1058" i="1"/>
  <c r="H1058" i="1" s="1"/>
  <c r="AC1226" i="1"/>
  <c r="AC656" i="1"/>
  <c r="AC1496" i="1"/>
  <c r="H1496" i="1" s="1"/>
  <c r="AC991" i="1"/>
  <c r="AC1527" i="1"/>
  <c r="H1527" i="1" s="1"/>
  <c r="AC1494" i="1"/>
  <c r="H1494" i="1" s="1"/>
  <c r="AC1493" i="1"/>
  <c r="H1493" i="1" s="1"/>
  <c r="AC1508" i="1"/>
  <c r="AC2828" i="1"/>
  <c r="AC3699" i="1"/>
  <c r="H3699" i="1" s="1"/>
  <c r="AC4484" i="1"/>
  <c r="AC1615" i="1"/>
  <c r="H1615" i="1" s="1"/>
  <c r="AC1187" i="1"/>
  <c r="H1187" i="1" s="1"/>
  <c r="AC63" i="1"/>
  <c r="H63" i="1" s="1"/>
  <c r="AC11" i="1"/>
  <c r="AC1168" i="1"/>
  <c r="AC122" i="1"/>
  <c r="H122" i="1" s="1"/>
  <c r="AC14" i="1"/>
  <c r="AC1632" i="1"/>
  <c r="AC84" i="1"/>
  <c r="U565" i="33" s="1"/>
  <c r="AC1504" i="1"/>
  <c r="H1504" i="1" s="1"/>
  <c r="AC645" i="1"/>
  <c r="AC117" i="1"/>
  <c r="AC13" i="1"/>
  <c r="AC1380" i="1"/>
  <c r="AC688" i="1"/>
  <c r="H688" i="1" s="1"/>
  <c r="AC81" i="1"/>
  <c r="AC181" i="1"/>
  <c r="H181" i="1" s="1"/>
  <c r="AC261" i="1"/>
  <c r="H261" i="1" s="1"/>
  <c r="AC667" i="1"/>
  <c r="H667" i="1" s="1"/>
  <c r="AC1034" i="1"/>
  <c r="H1034" i="1" s="1"/>
  <c r="AC1179" i="1"/>
  <c r="H1179" i="1" s="1"/>
  <c r="AC112" i="1"/>
  <c r="AC1158" i="1"/>
  <c r="AC1691" i="1"/>
  <c r="AC1573" i="1"/>
  <c r="H1573" i="1" s="1"/>
  <c r="AC1507" i="1"/>
  <c r="H1507" i="1" s="1"/>
  <c r="AC1163" i="1"/>
  <c r="AC1635" i="1"/>
  <c r="AC1512" i="1"/>
  <c r="H1512" i="1" s="1"/>
  <c r="AC4486" i="1"/>
  <c r="AC4492" i="1"/>
  <c r="H4492" i="1" s="1"/>
  <c r="AC4490" i="1"/>
  <c r="AC1634" i="1"/>
  <c r="H1634" i="1" s="1"/>
  <c r="AC1182" i="1"/>
  <c r="AC70" i="1"/>
  <c r="H70" i="1" s="1"/>
  <c r="AC1240" i="1"/>
  <c r="H1240" i="1" s="1"/>
  <c r="AC97" i="1"/>
  <c r="AC133" i="1"/>
  <c r="H133" i="1" s="1"/>
  <c r="AC1198" i="1"/>
  <c r="H1198" i="1" s="1"/>
  <c r="AC1500" i="1"/>
  <c r="H1500" i="1" s="1"/>
  <c r="AC1489" i="1"/>
  <c r="H1489" i="1" s="1"/>
  <c r="AC1683" i="1"/>
  <c r="H1683" i="1" s="1"/>
  <c r="AB150" i="1"/>
  <c r="AB148" i="1"/>
  <c r="S454" i="33"/>
  <c r="S331" i="33"/>
  <c r="S402" i="33" s="1"/>
  <c r="AA157" i="1"/>
  <c r="T699" i="33"/>
  <c r="T694" i="33"/>
  <c r="T697" i="33"/>
  <c r="AB38" i="1"/>
  <c r="T317" i="33" s="1"/>
  <c r="H1570" i="1" l="1"/>
  <c r="H1566" i="1"/>
  <c r="H1571" i="1"/>
  <c r="H1572" i="1"/>
  <c r="H1569" i="1"/>
  <c r="H1568" i="1"/>
  <c r="H990" i="1"/>
  <c r="H995" i="1"/>
  <c r="H996" i="1"/>
  <c r="H991" i="1"/>
  <c r="H989" i="1"/>
  <c r="H994" i="1"/>
  <c r="H15" i="1"/>
  <c r="T318" i="33"/>
  <c r="T388" i="33" s="1"/>
  <c r="T313" i="33"/>
  <c r="T383" i="33" s="1"/>
  <c r="T316" i="33"/>
  <c r="T386" i="33" s="1"/>
  <c r="T320" i="33"/>
  <c r="T390" i="33" s="1"/>
  <c r="T314" i="33"/>
  <c r="T384" i="33" s="1"/>
  <c r="T315" i="33"/>
  <c r="T385" i="33" s="1"/>
  <c r="T319" i="33"/>
  <c r="T389" i="33" s="1"/>
  <c r="U785" i="33"/>
  <c r="U779" i="33"/>
  <c r="H4486" i="1"/>
  <c r="D784" i="33" s="1"/>
  <c r="U784" i="33"/>
  <c r="H4488" i="1"/>
  <c r="U786" i="33"/>
  <c r="H4482" i="1"/>
  <c r="U780" i="33"/>
  <c r="U781" i="33"/>
  <c r="H4484" i="1"/>
  <c r="D782" i="33" s="1"/>
  <c r="U782" i="33"/>
  <c r="H4485" i="1"/>
  <c r="U783" i="33"/>
  <c r="AC705" i="1"/>
  <c r="AC703" i="1"/>
  <c r="AC709" i="1"/>
  <c r="H699" i="1"/>
  <c r="H707" i="1" s="1"/>
  <c r="AC707" i="1"/>
  <c r="H698" i="1"/>
  <c r="H706" i="1" s="1"/>
  <c r="AC706" i="1"/>
  <c r="AC708" i="1"/>
  <c r="H702" i="1"/>
  <c r="H710" i="1" s="1"/>
  <c r="AC710" i="1"/>
  <c r="H696" i="1"/>
  <c r="H704" i="1" s="1"/>
  <c r="AC704" i="1"/>
  <c r="H950" i="1"/>
  <c r="H958" i="1" s="1"/>
  <c r="AC958" i="1"/>
  <c r="H946" i="1"/>
  <c r="H954" i="1" s="1"/>
  <c r="AC954" i="1"/>
  <c r="H1161" i="1"/>
  <c r="H1373" i="1"/>
  <c r="H1444" i="1"/>
  <c r="H1440" i="1"/>
  <c r="H1442" i="1"/>
  <c r="H1445" i="1"/>
  <c r="H1446" i="1"/>
  <c r="H1441" i="1"/>
  <c r="H1443" i="1"/>
  <c r="AB159" i="1"/>
  <c r="H929" i="1"/>
  <c r="H930" i="1"/>
  <c r="H11" i="1"/>
  <c r="AC40" i="1"/>
  <c r="H1057" i="1"/>
  <c r="H115" i="1"/>
  <c r="H1635" i="1"/>
  <c r="H645" i="1"/>
  <c r="H2828" i="1"/>
  <c r="H3698" i="1"/>
  <c r="H1628" i="1"/>
  <c r="H654" i="1"/>
  <c r="H700" i="1"/>
  <c r="H708" i="1" s="1"/>
  <c r="H3700" i="1"/>
  <c r="H1227" i="1"/>
  <c r="H659" i="1"/>
  <c r="H1685" i="1"/>
  <c r="H1678" i="1"/>
  <c r="H1567" i="1"/>
  <c r="H1203" i="1"/>
  <c r="H2826" i="1"/>
  <c r="H1677" i="1"/>
  <c r="H1524" i="1"/>
  <c r="H145" i="1"/>
  <c r="H73" i="1"/>
  <c r="H1619" i="1"/>
  <c r="H4493" i="1"/>
  <c r="H1510" i="1"/>
  <c r="H1626" i="1"/>
  <c r="H1479" i="1"/>
  <c r="H1031" i="1"/>
  <c r="H992" i="1"/>
  <c r="H1727" i="1"/>
  <c r="H1622" i="1"/>
  <c r="H1520" i="1"/>
  <c r="H1630" i="1"/>
  <c r="H663" i="1"/>
  <c r="H2830" i="1"/>
  <c r="U569" i="33"/>
  <c r="H1059" i="1"/>
  <c r="H1499" i="1"/>
  <c r="H1183" i="1"/>
  <c r="H142" i="1"/>
  <c r="H1614" i="1"/>
  <c r="H1627" i="1"/>
  <c r="H4489" i="1"/>
  <c r="H1575" i="1"/>
  <c r="H1224" i="1"/>
  <c r="H661" i="1"/>
  <c r="H114" i="1"/>
  <c r="H701" i="1"/>
  <c r="H709" i="1" s="1"/>
  <c r="H1508" i="1"/>
  <c r="H1565" i="1"/>
  <c r="H993" i="1"/>
  <c r="H138" i="1"/>
  <c r="H1629" i="1"/>
  <c r="H2829" i="1"/>
  <c r="H1525" i="1"/>
  <c r="H119" i="1"/>
  <c r="H1684" i="1"/>
  <c r="H1624" i="1"/>
  <c r="U733" i="33"/>
  <c r="H1574" i="1"/>
  <c r="H656" i="1"/>
  <c r="H1728" i="1"/>
  <c r="H112" i="1"/>
  <c r="H117" i="1"/>
  <c r="H1632" i="1"/>
  <c r="H69" i="1"/>
  <c r="H1522" i="1"/>
  <c r="H1503" i="1"/>
  <c r="H1641" i="1"/>
  <c r="H653" i="1"/>
  <c r="H695" i="1"/>
  <c r="H4402" i="1"/>
  <c r="H4408" i="1"/>
  <c r="H1204" i="1"/>
  <c r="H66" i="1"/>
  <c r="H1722" i="1"/>
  <c r="H1447" i="1"/>
  <c r="AC37" i="1"/>
  <c r="H1193" i="1"/>
  <c r="U699" i="33"/>
  <c r="H1695" i="1"/>
  <c r="D699" i="33" s="1"/>
  <c r="H1164" i="1"/>
  <c r="H92" i="1"/>
  <c r="D582" i="33" s="1"/>
  <c r="U582" i="33"/>
  <c r="U593" i="33"/>
  <c r="H103" i="1"/>
  <c r="D593" i="33" s="1"/>
  <c r="AC39" i="1"/>
  <c r="U318" i="33" s="1"/>
  <c r="H1690" i="1"/>
  <c r="D694" i="33" s="1"/>
  <c r="U694" i="33"/>
  <c r="U557" i="33"/>
  <c r="H76" i="1"/>
  <c r="D557" i="33" s="1"/>
  <c r="U597" i="33"/>
  <c r="H107" i="1"/>
  <c r="D597" i="33" s="1"/>
  <c r="H12" i="1"/>
  <c r="H10" i="1"/>
  <c r="H8" i="1"/>
  <c r="U692" i="33"/>
  <c r="H1688" i="1"/>
  <c r="D692" i="33" s="1"/>
  <c r="H1195" i="1"/>
  <c r="U698" i="33"/>
  <c r="H1694" i="1"/>
  <c r="H1162" i="1"/>
  <c r="H45" i="1"/>
  <c r="AC149" i="1"/>
  <c r="T337" i="33"/>
  <c r="T408" i="33" s="1"/>
  <c r="T460" i="33"/>
  <c r="H23" i="1"/>
  <c r="U572" i="33"/>
  <c r="H91" i="1"/>
  <c r="D572" i="33" s="1"/>
  <c r="H1163" i="1"/>
  <c r="U695" i="33"/>
  <c r="H1691" i="1"/>
  <c r="D695" i="33" s="1"/>
  <c r="H104" i="1"/>
  <c r="D594" i="33" s="1"/>
  <c r="U594" i="33"/>
  <c r="AC151" i="1"/>
  <c r="H47" i="1"/>
  <c r="H90" i="1"/>
  <c r="D571" i="33" s="1"/>
  <c r="U571" i="33"/>
  <c r="H1190" i="1"/>
  <c r="U561" i="33"/>
  <c r="H80" i="1"/>
  <c r="D561" i="33" s="1"/>
  <c r="T387" i="33"/>
  <c r="AB161" i="1"/>
  <c r="H1192" i="1"/>
  <c r="H1719" i="1"/>
  <c r="D734" i="33" s="1"/>
  <c r="U734" i="33"/>
  <c r="H1194" i="1"/>
  <c r="H95" i="1"/>
  <c r="D585" i="33" s="1"/>
  <c r="U585" i="33"/>
  <c r="AB157" i="1"/>
  <c r="T330" i="33"/>
  <c r="T401" i="33" s="1"/>
  <c r="T453" i="33"/>
  <c r="H97" i="1"/>
  <c r="D587" i="33" s="1"/>
  <c r="U587" i="33"/>
  <c r="U583" i="33"/>
  <c r="H93" i="1"/>
  <c r="D583" i="33" s="1"/>
  <c r="U729" i="33"/>
  <c r="H1714" i="1"/>
  <c r="D729" i="33" s="1"/>
  <c r="H1369" i="1"/>
  <c r="U588" i="33"/>
  <c r="H98" i="1"/>
  <c r="D588" i="33" s="1"/>
  <c r="AC148" i="1"/>
  <c r="H44" i="1"/>
  <c r="U560" i="33"/>
  <c r="H79" i="1"/>
  <c r="D560" i="33" s="1"/>
  <c r="H25" i="1"/>
  <c r="H41" i="1" s="1"/>
  <c r="AC41" i="1"/>
  <c r="U320" i="33" s="1"/>
  <c r="H1370" i="1"/>
  <c r="U591" i="33"/>
  <c r="H101" i="1"/>
  <c r="D591" i="33" s="1"/>
  <c r="U590" i="33"/>
  <c r="H100" i="1"/>
  <c r="D590" i="33" s="1"/>
  <c r="H1692" i="1"/>
  <c r="U696" i="33"/>
  <c r="AC152" i="1"/>
  <c r="H48" i="1"/>
  <c r="H99" i="1"/>
  <c r="D589" i="33" s="1"/>
  <c r="U589" i="33"/>
  <c r="AC34" i="1"/>
  <c r="U313" i="33" s="1"/>
  <c r="U568" i="33"/>
  <c r="H87" i="1"/>
  <c r="D568" i="33" s="1"/>
  <c r="U731" i="33"/>
  <c r="H1716" i="1"/>
  <c r="D731" i="33" s="1"/>
  <c r="H1160" i="1"/>
  <c r="H1196" i="1"/>
  <c r="H1371" i="1"/>
  <c r="T334" i="33"/>
  <c r="T405" i="33" s="1"/>
  <c r="T457" i="33"/>
  <c r="H88" i="1"/>
  <c r="D569" i="33" s="1"/>
  <c r="AB163" i="1"/>
  <c r="T459" i="33"/>
  <c r="T336" i="33"/>
  <c r="T407" i="33" s="1"/>
  <c r="H84" i="1"/>
  <c r="D565" i="33" s="1"/>
  <c r="H14" i="1"/>
  <c r="AB158" i="1"/>
  <c r="T331" i="33"/>
  <c r="T402" i="33" s="1"/>
  <c r="T454" i="33"/>
  <c r="U595" i="33"/>
  <c r="H105" i="1"/>
  <c r="D595" i="33" s="1"/>
  <c r="H1159" i="1"/>
  <c r="H77" i="1"/>
  <c r="D558" i="33" s="1"/>
  <c r="U558" i="33"/>
  <c r="H1372" i="1"/>
  <c r="U735" i="33"/>
  <c r="H106" i="1"/>
  <c r="D596" i="33" s="1"/>
  <c r="U596" i="33"/>
  <c r="H85" i="1"/>
  <c r="D566" i="33" s="1"/>
  <c r="U566" i="33"/>
  <c r="AC155" i="1"/>
  <c r="H1191" i="1"/>
  <c r="AC153" i="1"/>
  <c r="H49" i="1"/>
  <c r="H1368" i="1"/>
  <c r="T333" i="33"/>
  <c r="T404" i="33" s="1"/>
  <c r="AB160" i="1"/>
  <c r="T456" i="33"/>
  <c r="AB164" i="1"/>
  <c r="T335" i="33"/>
  <c r="T406" i="33" s="1"/>
  <c r="AB162" i="1"/>
  <c r="T458" i="33"/>
  <c r="H1158" i="1"/>
  <c r="U562" i="33"/>
  <c r="H81" i="1"/>
  <c r="D562" i="33" s="1"/>
  <c r="H13" i="1"/>
  <c r="T455" i="33"/>
  <c r="T332" i="33"/>
  <c r="T403" i="33" s="1"/>
  <c r="AC36" i="1"/>
  <c r="U315" i="33" s="1"/>
  <c r="U730" i="33"/>
  <c r="H1715" i="1"/>
  <c r="D730" i="33" s="1"/>
  <c r="U693" i="33"/>
  <c r="H1689" i="1"/>
  <c r="D693" i="33" s="1"/>
  <c r="H1189" i="1"/>
  <c r="H94" i="1"/>
  <c r="D584" i="33" s="1"/>
  <c r="U584" i="33"/>
  <c r="H82" i="1"/>
  <c r="D563" i="33" s="1"/>
  <c r="U563" i="33"/>
  <c r="H19" i="1"/>
  <c r="AC35" i="1"/>
  <c r="U314" i="33" s="1"/>
  <c r="H1693" i="1"/>
  <c r="U697" i="33"/>
  <c r="H1157" i="1"/>
  <c r="U592" i="33"/>
  <c r="H102" i="1"/>
  <c r="D592" i="33" s="1"/>
  <c r="H86" i="1"/>
  <c r="D567" i="33" s="1"/>
  <c r="U567" i="33"/>
  <c r="H50" i="1"/>
  <c r="AC154" i="1"/>
  <c r="H1375" i="1"/>
  <c r="U728" i="33"/>
  <c r="H1713" i="1"/>
  <c r="D728" i="33" s="1"/>
  <c r="U570" i="33"/>
  <c r="H89" i="1"/>
  <c r="D570" i="33" s="1"/>
  <c r="AC150" i="1"/>
  <c r="H46" i="1"/>
  <c r="AC38" i="1"/>
  <c r="U317" i="33" s="1"/>
  <c r="H22" i="1"/>
  <c r="H9" i="1"/>
  <c r="U586" i="33"/>
  <c r="H96" i="1"/>
  <c r="D586" i="33" s="1"/>
  <c r="H78" i="1"/>
  <c r="D559" i="33" s="1"/>
  <c r="U559" i="33"/>
  <c r="H83" i="1"/>
  <c r="D564" i="33" s="1"/>
  <c r="U564" i="33"/>
  <c r="H1374" i="1"/>
  <c r="H1717" i="1"/>
  <c r="D732" i="33" s="1"/>
  <c r="H1367" i="1"/>
  <c r="AC198" i="1"/>
  <c r="AC206" i="1" s="1"/>
  <c r="U301" i="33" s="1"/>
  <c r="U370" i="33" s="1"/>
  <c r="AC195" i="1"/>
  <c r="AC203" i="1" s="1"/>
  <c r="U298" i="33" s="1"/>
  <c r="U367" i="33" s="1"/>
  <c r="AC196" i="1"/>
  <c r="AC204" i="1" s="1"/>
  <c r="U299" i="33" s="1"/>
  <c r="U368" i="33" s="1"/>
  <c r="AC194" i="1"/>
  <c r="AC202" i="1" s="1"/>
  <c r="U297" i="33" s="1"/>
  <c r="U366" i="33" s="1"/>
  <c r="AB197" i="1"/>
  <c r="AB205" i="1" s="1"/>
  <c r="T300" i="33" s="1"/>
  <c r="T369" i="33" s="1"/>
  <c r="AA196" i="1"/>
  <c r="AA204" i="1" s="1"/>
  <c r="S299" i="33" s="1"/>
  <c r="S368" i="33" s="1"/>
  <c r="Y197" i="1"/>
  <c r="Y205" i="1" s="1"/>
  <c r="R300" i="33" s="1"/>
  <c r="R369" i="33" s="1"/>
  <c r="X196" i="1"/>
  <c r="X204" i="1" s="1"/>
  <c r="Q299" i="33" s="1"/>
  <c r="Q368" i="33" s="1"/>
  <c r="Y198" i="1"/>
  <c r="Y206" i="1" s="1"/>
  <c r="R301" i="33" s="1"/>
  <c r="R370" i="33" s="1"/>
  <c r="V198" i="1"/>
  <c r="V206" i="1" s="1"/>
  <c r="P301" i="33" s="1"/>
  <c r="P370" i="33" s="1"/>
  <c r="U199" i="1"/>
  <c r="U207" i="1" s="1"/>
  <c r="O302" i="33" s="1"/>
  <c r="O371" i="33" s="1"/>
  <c r="T198" i="1"/>
  <c r="T206" i="1" s="1"/>
  <c r="N301" i="33" s="1"/>
  <c r="N370" i="33" s="1"/>
  <c r="U196" i="1"/>
  <c r="U204" i="1" s="1"/>
  <c r="O299" i="33" s="1"/>
  <c r="O368" i="33" s="1"/>
  <c r="T199" i="1"/>
  <c r="T207" i="1" s="1"/>
  <c r="N302" i="33" s="1"/>
  <c r="N371" i="33" s="1"/>
  <c r="S194" i="1"/>
  <c r="S202" i="1" s="1"/>
  <c r="M297" i="33" s="1"/>
  <c r="M366" i="33" s="1"/>
  <c r="T196" i="1"/>
  <c r="T204" i="1" s="1"/>
  <c r="N299" i="33" s="1"/>
  <c r="N368" i="33" s="1"/>
  <c r="Q194" i="1"/>
  <c r="Q202" i="1" s="1"/>
  <c r="L297" i="33" s="1"/>
  <c r="L366" i="33" s="1"/>
  <c r="J196" i="1"/>
  <c r="J204" i="1" s="1"/>
  <c r="F299" i="33" s="1"/>
  <c r="F368" i="33" s="1"/>
  <c r="N198" i="1"/>
  <c r="N206" i="1" s="1"/>
  <c r="I301" i="33" s="1"/>
  <c r="I370" i="33" s="1"/>
  <c r="N194" i="1"/>
  <c r="N202" i="1" s="1"/>
  <c r="I297" i="33" s="1"/>
  <c r="I366" i="33" s="1"/>
  <c r="L194" i="1"/>
  <c r="L202" i="1" s="1"/>
  <c r="H297" i="33" s="1"/>
  <c r="H366" i="33" s="1"/>
  <c r="L195" i="1"/>
  <c r="L203" i="1" s="1"/>
  <c r="H298" i="33" s="1"/>
  <c r="H367" i="33" s="1"/>
  <c r="K197" i="1"/>
  <c r="K205" i="1" s="1"/>
  <c r="G300" i="33" s="1"/>
  <c r="G369" i="33" s="1"/>
  <c r="AC197" i="1"/>
  <c r="AC205" i="1" s="1"/>
  <c r="U300" i="33" s="1"/>
  <c r="U369" i="33" s="1"/>
  <c r="AC199" i="1"/>
  <c r="AC207" i="1" s="1"/>
  <c r="U302" i="33" s="1"/>
  <c r="U371" i="33" s="1"/>
  <c r="AB195" i="1"/>
  <c r="AB203" i="1" s="1"/>
  <c r="T298" i="33" s="1"/>
  <c r="T367" i="33" s="1"/>
  <c r="AB198" i="1"/>
  <c r="AB206" i="1" s="1"/>
  <c r="T301" i="33" s="1"/>
  <c r="T370" i="33" s="1"/>
  <c r="AA195" i="1"/>
  <c r="AA203" i="1" s="1"/>
  <c r="S298" i="33" s="1"/>
  <c r="S367" i="33" s="1"/>
  <c r="AA199" i="1"/>
  <c r="AA207" i="1" s="1"/>
  <c r="S302" i="33" s="1"/>
  <c r="S371" i="33" s="1"/>
  <c r="Y195" i="1"/>
  <c r="Y203" i="1" s="1"/>
  <c r="R298" i="33" s="1"/>
  <c r="R367" i="33" s="1"/>
  <c r="X194" i="1"/>
  <c r="X202" i="1" s="1"/>
  <c r="Q297" i="33" s="1"/>
  <c r="Q366" i="33" s="1"/>
  <c r="V197" i="1"/>
  <c r="V205" i="1" s="1"/>
  <c r="P300" i="33" s="1"/>
  <c r="P369" i="33" s="1"/>
  <c r="U194" i="1"/>
  <c r="U202" i="1" s="1"/>
  <c r="O297" i="33" s="1"/>
  <c r="O366" i="33" s="1"/>
  <c r="T194" i="1"/>
  <c r="T202" i="1" s="1"/>
  <c r="N297" i="33" s="1"/>
  <c r="N366" i="33" s="1"/>
  <c r="S198" i="1"/>
  <c r="S206" i="1" s="1"/>
  <c r="M301" i="33" s="1"/>
  <c r="M370" i="33" s="1"/>
  <c r="Q198" i="1"/>
  <c r="Q206" i="1" s="1"/>
  <c r="L301" i="33" s="1"/>
  <c r="L370" i="33" s="1"/>
  <c r="Q195" i="1"/>
  <c r="Q203" i="1" s="1"/>
  <c r="L298" i="33" s="1"/>
  <c r="L367" i="33" s="1"/>
  <c r="P195" i="1"/>
  <c r="P203" i="1" s="1"/>
  <c r="K298" i="33" s="1"/>
  <c r="K367" i="33" s="1"/>
  <c r="P198" i="1"/>
  <c r="P206" i="1" s="1"/>
  <c r="K301" i="33" s="1"/>
  <c r="K370" i="33" s="1"/>
  <c r="N199" i="1"/>
  <c r="N207" i="1" s="1"/>
  <c r="I302" i="33" s="1"/>
  <c r="I371" i="33" s="1"/>
  <c r="N196" i="1"/>
  <c r="N204" i="1" s="1"/>
  <c r="I299" i="33" s="1"/>
  <c r="I368" i="33" s="1"/>
  <c r="O195" i="1"/>
  <c r="O203" i="1" s="1"/>
  <c r="J298" i="33" s="1"/>
  <c r="J367" i="33" s="1"/>
  <c r="O199" i="1"/>
  <c r="O207" i="1" s="1"/>
  <c r="J302" i="33" s="1"/>
  <c r="J371" i="33" s="1"/>
  <c r="O196" i="1"/>
  <c r="O204" i="1" s="1"/>
  <c r="J299" i="33" s="1"/>
  <c r="J368" i="33" s="1"/>
  <c r="L199" i="1"/>
  <c r="L207" i="1" s="1"/>
  <c r="H302" i="33" s="1"/>
  <c r="H371" i="33" s="1"/>
  <c r="AB194" i="1"/>
  <c r="AB202" i="1" s="1"/>
  <c r="T297" i="33" s="1"/>
  <c r="T366" i="33" s="1"/>
  <c r="AB199" i="1"/>
  <c r="AB207" i="1" s="1"/>
  <c r="T302" i="33" s="1"/>
  <c r="T371" i="33" s="1"/>
  <c r="AA198" i="1"/>
  <c r="AA206" i="1" s="1"/>
  <c r="S301" i="33" s="1"/>
  <c r="S370" i="33" s="1"/>
  <c r="AA197" i="1"/>
  <c r="AA205" i="1" s="1"/>
  <c r="S300" i="33" s="1"/>
  <c r="S369" i="33" s="1"/>
  <c r="Y196" i="1"/>
  <c r="Y204" i="1" s="1"/>
  <c r="R299" i="33" s="1"/>
  <c r="R368" i="33" s="1"/>
  <c r="X197" i="1"/>
  <c r="X205" i="1" s="1"/>
  <c r="Q300" i="33" s="1"/>
  <c r="Q369" i="33" s="1"/>
  <c r="X198" i="1"/>
  <c r="X206" i="1" s="1"/>
  <c r="Q301" i="33" s="1"/>
  <c r="Q370" i="33" s="1"/>
  <c r="V194" i="1"/>
  <c r="V202" i="1" s="1"/>
  <c r="P297" i="33" s="1"/>
  <c r="P366" i="33" s="1"/>
  <c r="V196" i="1"/>
  <c r="V204" i="1" s="1"/>
  <c r="P299" i="33" s="1"/>
  <c r="P368" i="33" s="1"/>
  <c r="U195" i="1"/>
  <c r="U203" i="1" s="1"/>
  <c r="O298" i="33" s="1"/>
  <c r="O367" i="33" s="1"/>
  <c r="S195" i="1"/>
  <c r="S203" i="1" s="1"/>
  <c r="M298" i="33" s="1"/>
  <c r="M367" i="33" s="1"/>
  <c r="T197" i="1"/>
  <c r="T205" i="1" s="1"/>
  <c r="N300" i="33" s="1"/>
  <c r="N369" i="33" s="1"/>
  <c r="S197" i="1"/>
  <c r="S205" i="1" s="1"/>
  <c r="M300" i="33" s="1"/>
  <c r="M369" i="33" s="1"/>
  <c r="Q197" i="1"/>
  <c r="Q205" i="1" s="1"/>
  <c r="L300" i="33" s="1"/>
  <c r="L369" i="33" s="1"/>
  <c r="N195" i="1"/>
  <c r="N203" i="1" s="1"/>
  <c r="I298" i="33" s="1"/>
  <c r="I367" i="33" s="1"/>
  <c r="P197" i="1"/>
  <c r="P205" i="1" s="1"/>
  <c r="K300" i="33" s="1"/>
  <c r="K369" i="33" s="1"/>
  <c r="N197" i="1"/>
  <c r="N205" i="1" s="1"/>
  <c r="I300" i="33" s="1"/>
  <c r="I369" i="33" s="1"/>
  <c r="O194" i="1"/>
  <c r="O202" i="1" s="1"/>
  <c r="J297" i="33" s="1"/>
  <c r="J366" i="33" s="1"/>
  <c r="O197" i="1"/>
  <c r="O205" i="1" s="1"/>
  <c r="J300" i="33" s="1"/>
  <c r="J369" i="33" s="1"/>
  <c r="L196" i="1"/>
  <c r="L204" i="1" s="1"/>
  <c r="H299" i="33" s="1"/>
  <c r="H368" i="33" s="1"/>
  <c r="L197" i="1"/>
  <c r="L205" i="1" s="1"/>
  <c r="H300" i="33" s="1"/>
  <c r="H369" i="33" s="1"/>
  <c r="K198" i="1"/>
  <c r="K206" i="1" s="1"/>
  <c r="G301" i="33" s="1"/>
  <c r="G370" i="33" s="1"/>
  <c r="L198" i="1"/>
  <c r="L206" i="1" s="1"/>
  <c r="H301" i="33" s="1"/>
  <c r="H370" i="33" s="1"/>
  <c r="AB196" i="1"/>
  <c r="AB204" i="1" s="1"/>
  <c r="T299" i="33" s="1"/>
  <c r="T368" i="33" s="1"/>
  <c r="AA194" i="1"/>
  <c r="AA202" i="1" s="1"/>
  <c r="S297" i="33" s="1"/>
  <c r="S366" i="33" s="1"/>
  <c r="X199" i="1"/>
  <c r="X207" i="1" s="1"/>
  <c r="Q302" i="33" s="1"/>
  <c r="Q371" i="33" s="1"/>
  <c r="Y194" i="1"/>
  <c r="Y202" i="1" s="1"/>
  <c r="R297" i="33" s="1"/>
  <c r="R366" i="33" s="1"/>
  <c r="X195" i="1"/>
  <c r="X203" i="1" s="1"/>
  <c r="Q298" i="33" s="1"/>
  <c r="Q367" i="33" s="1"/>
  <c r="Y199" i="1"/>
  <c r="Y207" i="1" s="1"/>
  <c r="R302" i="33" s="1"/>
  <c r="R371" i="33" s="1"/>
  <c r="V195" i="1"/>
  <c r="V203" i="1" s="1"/>
  <c r="P298" i="33" s="1"/>
  <c r="P367" i="33" s="1"/>
  <c r="V199" i="1"/>
  <c r="V207" i="1" s="1"/>
  <c r="P302" i="33" s="1"/>
  <c r="P371" i="33" s="1"/>
  <c r="U197" i="1"/>
  <c r="U205" i="1" s="1"/>
  <c r="O300" i="33" s="1"/>
  <c r="O369" i="33" s="1"/>
  <c r="U198" i="1"/>
  <c r="U206" i="1" s="1"/>
  <c r="O301" i="33" s="1"/>
  <c r="O370" i="33" s="1"/>
  <c r="S199" i="1"/>
  <c r="S207" i="1" s="1"/>
  <c r="M302" i="33" s="1"/>
  <c r="M371" i="33" s="1"/>
  <c r="S196" i="1"/>
  <c r="S204" i="1" s="1"/>
  <c r="M299" i="33" s="1"/>
  <c r="M368" i="33" s="1"/>
  <c r="T195" i="1"/>
  <c r="T203" i="1" s="1"/>
  <c r="N298" i="33" s="1"/>
  <c r="N367" i="33" s="1"/>
  <c r="Q199" i="1"/>
  <c r="Q207" i="1" s="1"/>
  <c r="L302" i="33" s="1"/>
  <c r="L371" i="33" s="1"/>
  <c r="Q196" i="1"/>
  <c r="Q204" i="1" s="1"/>
  <c r="L299" i="33" s="1"/>
  <c r="L368" i="33" s="1"/>
  <c r="P196" i="1"/>
  <c r="P204" i="1" s="1"/>
  <c r="K299" i="33" s="1"/>
  <c r="K368" i="33" s="1"/>
  <c r="P194" i="1"/>
  <c r="P202" i="1" s="1"/>
  <c r="K297" i="33" s="1"/>
  <c r="K366" i="33" s="1"/>
  <c r="P199" i="1"/>
  <c r="P207" i="1" s="1"/>
  <c r="K302" i="33" s="1"/>
  <c r="K371" i="33" s="1"/>
  <c r="J195" i="1"/>
  <c r="J203" i="1" s="1"/>
  <c r="F298" i="33" s="1"/>
  <c r="F367" i="33" s="1"/>
  <c r="O198" i="1"/>
  <c r="O206" i="1" s="1"/>
  <c r="J301" i="33" s="1"/>
  <c r="J370" i="33" s="1"/>
  <c r="K194" i="1"/>
  <c r="K202" i="1" s="1"/>
  <c r="G297" i="33" s="1"/>
  <c r="G366" i="33" s="1"/>
  <c r="K199" i="1"/>
  <c r="K207" i="1" s="1"/>
  <c r="G302" i="33" s="1"/>
  <c r="G371" i="33" s="1"/>
  <c r="K195" i="1"/>
  <c r="K203" i="1" s="1"/>
  <c r="G298" i="33" s="1"/>
  <c r="G367" i="33" s="1"/>
  <c r="K196" i="1"/>
  <c r="K204" i="1" s="1"/>
  <c r="G299" i="33" s="1"/>
  <c r="G368" i="33" s="1"/>
  <c r="M703" i="33" l="1"/>
  <c r="K461" i="2" s="1"/>
  <c r="L700" i="33"/>
  <c r="J458" i="2" s="1"/>
  <c r="L706" i="33"/>
  <c r="J464" i="2" s="1"/>
  <c r="L701" i="33"/>
  <c r="L705" i="33"/>
  <c r="L703" i="33"/>
  <c r="L702" i="33"/>
  <c r="J460" i="2" s="1"/>
  <c r="L704" i="33"/>
  <c r="J462" i="2" s="1"/>
  <c r="P577" i="33"/>
  <c r="L574" i="33"/>
  <c r="S1699" i="1"/>
  <c r="D320" i="33"/>
  <c r="U319" i="33"/>
  <c r="U389" i="33" s="1"/>
  <c r="U316" i="33"/>
  <c r="U386" i="33" s="1"/>
  <c r="D783" i="33"/>
  <c r="AC163" i="1"/>
  <c r="D698" i="33"/>
  <c r="D696" i="33"/>
  <c r="D697" i="33"/>
  <c r="AC285" i="1"/>
  <c r="AC293" i="1" s="1"/>
  <c r="O700" i="33"/>
  <c r="M458" i="2" s="1"/>
  <c r="I703" i="33"/>
  <c r="G461" i="2" s="1"/>
  <c r="G703" i="33"/>
  <c r="E461" i="2" s="1"/>
  <c r="AC160" i="1"/>
  <c r="AC162" i="1"/>
  <c r="I701" i="33"/>
  <c r="G459" i="2" s="1"/>
  <c r="T700" i="33"/>
  <c r="R458" i="2" s="1"/>
  <c r="G704" i="33"/>
  <c r="E462" i="2" s="1"/>
  <c r="O705" i="33"/>
  <c r="M463" i="2" s="1"/>
  <c r="M705" i="33"/>
  <c r="K463" i="2" s="1"/>
  <c r="I706" i="33"/>
  <c r="G464" i="2" s="1"/>
  <c r="Q700" i="33"/>
  <c r="O458" i="2" s="1"/>
  <c r="U706" i="33"/>
  <c r="S464" i="2" s="1"/>
  <c r="U700" i="33"/>
  <c r="S458" i="2" s="1"/>
  <c r="U702" i="33"/>
  <c r="S460" i="2" s="1"/>
  <c r="S705" i="33"/>
  <c r="Q463" i="2" s="1"/>
  <c r="J702" i="33"/>
  <c r="H460" i="2" s="1"/>
  <c r="Q705" i="33"/>
  <c r="O463" i="2" s="1"/>
  <c r="M701" i="33"/>
  <c r="K459" i="2" s="1"/>
  <c r="O701" i="33"/>
  <c r="M459" i="2" s="1"/>
  <c r="U602" i="33"/>
  <c r="S480" i="2" s="1"/>
  <c r="U601" i="33"/>
  <c r="S479" i="2" s="1"/>
  <c r="I700" i="33"/>
  <c r="G458" i="2" s="1"/>
  <c r="H149" i="1"/>
  <c r="D331" i="33" s="1"/>
  <c r="D402" i="33" s="1"/>
  <c r="U705" i="33"/>
  <c r="S463" i="2" s="1"/>
  <c r="H703" i="33"/>
  <c r="F461" i="2" s="1"/>
  <c r="E705" i="33"/>
  <c r="C463" i="2" s="1"/>
  <c r="J706" i="33"/>
  <c r="H464" i="2" s="1"/>
  <c r="K702" i="33"/>
  <c r="I460" i="2" s="1"/>
  <c r="M700" i="33"/>
  <c r="K458" i="2" s="1"/>
  <c r="P704" i="33"/>
  <c r="N462" i="2" s="1"/>
  <c r="R703" i="33"/>
  <c r="P461" i="2" s="1"/>
  <c r="T706" i="33"/>
  <c r="R464" i="2" s="1"/>
  <c r="H702" i="33"/>
  <c r="F460" i="2" s="1"/>
  <c r="J701" i="33"/>
  <c r="H459" i="2" s="1"/>
  <c r="K704" i="33"/>
  <c r="I462" i="2" s="1"/>
  <c r="M704" i="33"/>
  <c r="K462" i="2" s="1"/>
  <c r="P706" i="33"/>
  <c r="N464" i="2" s="1"/>
  <c r="R702" i="33"/>
  <c r="P460" i="2" s="1"/>
  <c r="H151" i="1"/>
  <c r="D333" i="33" s="1"/>
  <c r="D404" i="33" s="1"/>
  <c r="F705" i="33"/>
  <c r="D463" i="2" s="1"/>
  <c r="K705" i="33"/>
  <c r="I463" i="2" s="1"/>
  <c r="Q706" i="33"/>
  <c r="O464" i="2" s="1"/>
  <c r="U701" i="33"/>
  <c r="S459" i="2" s="1"/>
  <c r="H700" i="33"/>
  <c r="F458" i="2" s="1"/>
  <c r="F701" i="33"/>
  <c r="D459" i="2" s="1"/>
  <c r="J704" i="33"/>
  <c r="H462" i="2" s="1"/>
  <c r="N704" i="33"/>
  <c r="L462" i="2" s="1"/>
  <c r="P701" i="33"/>
  <c r="N459" i="2" s="1"/>
  <c r="S703" i="33"/>
  <c r="Q461" i="2" s="1"/>
  <c r="G705" i="33"/>
  <c r="E463" i="2" s="1"/>
  <c r="E706" i="33"/>
  <c r="C464" i="2" s="1"/>
  <c r="F706" i="33"/>
  <c r="D464" i="2" s="1"/>
  <c r="K701" i="33"/>
  <c r="I459" i="2" s="1"/>
  <c r="N703" i="33"/>
  <c r="L461" i="2" s="1"/>
  <c r="P702" i="33"/>
  <c r="N460" i="2" s="1"/>
  <c r="R701" i="33"/>
  <c r="P459" i="2" s="1"/>
  <c r="U704" i="33"/>
  <c r="S462" i="2" s="1"/>
  <c r="U703" i="33"/>
  <c r="S461" i="2" s="1"/>
  <c r="O703" i="33"/>
  <c r="M461" i="2" s="1"/>
  <c r="I705" i="33"/>
  <c r="G463" i="2" s="1"/>
  <c r="F703" i="33"/>
  <c r="D461" i="2" s="1"/>
  <c r="G700" i="33"/>
  <c r="E458" i="2" s="1"/>
  <c r="G701" i="33"/>
  <c r="E459" i="2" s="1"/>
  <c r="J705" i="33"/>
  <c r="H463" i="2" s="1"/>
  <c r="J463" i="2"/>
  <c r="N702" i="33"/>
  <c r="L460" i="2" s="1"/>
  <c r="Q704" i="33"/>
  <c r="O462" i="2" s="1"/>
  <c r="S700" i="33"/>
  <c r="Q458" i="2" s="1"/>
  <c r="F704" i="33"/>
  <c r="D462" i="2" s="1"/>
  <c r="E702" i="33"/>
  <c r="C460" i="2" s="1"/>
  <c r="J461" i="2"/>
  <c r="O706" i="33"/>
  <c r="M464" i="2" s="1"/>
  <c r="Q701" i="33"/>
  <c r="O459" i="2" s="1"/>
  <c r="R706" i="33"/>
  <c r="P464" i="2" s="1"/>
  <c r="J703" i="33"/>
  <c r="H461" i="2" s="1"/>
  <c r="P700" i="33"/>
  <c r="N458" i="2" s="1"/>
  <c r="F700" i="33"/>
  <c r="D458" i="2" s="1"/>
  <c r="T704" i="33"/>
  <c r="R462" i="2" s="1"/>
  <c r="Q702" i="33"/>
  <c r="O460" i="2" s="1"/>
  <c r="H706" i="33"/>
  <c r="F464" i="2" s="1"/>
  <c r="J700" i="33"/>
  <c r="H458" i="2" s="1"/>
  <c r="K700" i="33"/>
  <c r="I458" i="2" s="1"/>
  <c r="M702" i="33"/>
  <c r="R704" i="33"/>
  <c r="P462" i="2" s="1"/>
  <c r="H701" i="33"/>
  <c r="F459" i="2" s="1"/>
  <c r="E704" i="33"/>
  <c r="C462" i="2" s="1"/>
  <c r="E700" i="33"/>
  <c r="K706" i="33"/>
  <c r="I464" i="2" s="1"/>
  <c r="M706" i="33"/>
  <c r="K464" i="2" s="1"/>
  <c r="O704" i="33"/>
  <c r="M462" i="2" s="1"/>
  <c r="S702" i="33"/>
  <c r="Q460" i="2" s="1"/>
  <c r="G702" i="33"/>
  <c r="E460" i="2" s="1"/>
  <c r="H705" i="33"/>
  <c r="F463" i="2" s="1"/>
  <c r="E703" i="33"/>
  <c r="C461" i="2" s="1"/>
  <c r="N705" i="33"/>
  <c r="L463" i="2" s="1"/>
  <c r="P703" i="33"/>
  <c r="N461" i="2" s="1"/>
  <c r="R700" i="33"/>
  <c r="P458" i="2" s="1"/>
  <c r="G706" i="33"/>
  <c r="E464" i="2" s="1"/>
  <c r="H704" i="33"/>
  <c r="F462" i="2" s="1"/>
  <c r="I704" i="33"/>
  <c r="G462" i="2" s="1"/>
  <c r="N701" i="33"/>
  <c r="L459" i="2" s="1"/>
  <c r="R705" i="33"/>
  <c r="P463" i="2" s="1"/>
  <c r="O702" i="33"/>
  <c r="T701" i="33"/>
  <c r="T705" i="33"/>
  <c r="R463" i="2" s="1"/>
  <c r="I702" i="33"/>
  <c r="J459" i="2"/>
  <c r="Q703" i="33"/>
  <c r="O461" i="2" s="1"/>
  <c r="F702" i="33"/>
  <c r="D460" i="2" s="1"/>
  <c r="K703" i="33"/>
  <c r="I461" i="2" s="1"/>
  <c r="S704" i="33"/>
  <c r="Q462" i="2" s="1"/>
  <c r="P705" i="33"/>
  <c r="N463" i="2" s="1"/>
  <c r="T702" i="33"/>
  <c r="R460" i="2" s="1"/>
  <c r="N700" i="33"/>
  <c r="L458" i="2" s="1"/>
  <c r="S706" i="33"/>
  <c r="Q464" i="2" s="1"/>
  <c r="E701" i="33"/>
  <c r="C459" i="2" s="1"/>
  <c r="N706" i="33"/>
  <c r="L464" i="2" s="1"/>
  <c r="T703" i="33"/>
  <c r="R461" i="2" s="1"/>
  <c r="S701" i="33"/>
  <c r="Q459" i="2" s="1"/>
  <c r="S1667" i="1"/>
  <c r="H154" i="1"/>
  <c r="D336" i="33" s="1"/>
  <c r="D407" i="33" s="1"/>
  <c r="AC3352" i="1"/>
  <c r="H150" i="1"/>
  <c r="D332" i="33" s="1"/>
  <c r="D403" i="33" s="1"/>
  <c r="U336" i="33"/>
  <c r="U407" i="33" s="1"/>
  <c r="U459" i="33"/>
  <c r="AC158" i="1"/>
  <c r="U579" i="33"/>
  <c r="S455" i="2" s="1"/>
  <c r="U578" i="33"/>
  <c r="S454" i="2" s="1"/>
  <c r="H153" i="1"/>
  <c r="AC157" i="1"/>
  <c r="H152" i="1"/>
  <c r="U390" i="33"/>
  <c r="AC164" i="1"/>
  <c r="H148" i="1"/>
  <c r="D330" i="33" s="1"/>
  <c r="D401" i="33" s="1"/>
  <c r="U454" i="33"/>
  <c r="U331" i="33"/>
  <c r="U402" i="33" s="1"/>
  <c r="U335" i="33"/>
  <c r="U406" i="33" s="1"/>
  <c r="U458" i="33"/>
  <c r="U573" i="33"/>
  <c r="U598" i="33"/>
  <c r="H578" i="33"/>
  <c r="F454" i="2" s="1"/>
  <c r="G578" i="33"/>
  <c r="E454" i="2" s="1"/>
  <c r="H577" i="33"/>
  <c r="F453" i="2" s="1"/>
  <c r="H576" i="33"/>
  <c r="F452" i="2" s="1"/>
  <c r="J573" i="33"/>
  <c r="J577" i="33"/>
  <c r="H453" i="2" s="1"/>
  <c r="J574" i="33"/>
  <c r="H450" i="2" s="1"/>
  <c r="I577" i="33"/>
  <c r="G453" i="2" s="1"/>
  <c r="K577" i="33"/>
  <c r="I453" i="2" s="1"/>
  <c r="K573" i="33"/>
  <c r="I573" i="33"/>
  <c r="I575" i="33"/>
  <c r="G451" i="2" s="1"/>
  <c r="L577" i="33"/>
  <c r="J453" i="2" s="1"/>
  <c r="L573" i="33"/>
  <c r="M577" i="33"/>
  <c r="K453" i="2" s="1"/>
  <c r="N577" i="33"/>
  <c r="L453" i="2" s="1"/>
  <c r="M575" i="33"/>
  <c r="K451" i="2" s="1"/>
  <c r="O575" i="33"/>
  <c r="M451" i="2" s="1"/>
  <c r="O573" i="33"/>
  <c r="P576" i="33"/>
  <c r="N452" i="2" s="1"/>
  <c r="P574" i="33"/>
  <c r="N450" i="2" s="1"/>
  <c r="Q578" i="33"/>
  <c r="O454" i="2" s="1"/>
  <c r="Q577" i="33"/>
  <c r="O453" i="2" s="1"/>
  <c r="R576" i="33"/>
  <c r="P452" i="2" s="1"/>
  <c r="S577" i="33"/>
  <c r="Q453" i="2" s="1"/>
  <c r="S578" i="33"/>
  <c r="Q454" i="2" s="1"/>
  <c r="T579" i="33"/>
  <c r="R455" i="2" s="1"/>
  <c r="T574" i="33"/>
  <c r="R450" i="2" s="1"/>
  <c r="H579" i="33"/>
  <c r="F455" i="2" s="1"/>
  <c r="J576" i="33"/>
  <c r="H452" i="2" s="1"/>
  <c r="J579" i="33"/>
  <c r="H455" i="2" s="1"/>
  <c r="J575" i="33"/>
  <c r="H451" i="2" s="1"/>
  <c r="H573" i="33"/>
  <c r="E575" i="33"/>
  <c r="I576" i="33"/>
  <c r="G452" i="2" s="1"/>
  <c r="I579" i="33"/>
  <c r="G455" i="2" s="1"/>
  <c r="K578" i="33"/>
  <c r="I454" i="2" s="1"/>
  <c r="F579" i="33"/>
  <c r="D455" i="2" s="1"/>
  <c r="K575" i="33"/>
  <c r="I451" i="2" s="1"/>
  <c r="L575" i="33"/>
  <c r="J451" i="2" s="1"/>
  <c r="L578" i="33"/>
  <c r="J454" i="2" s="1"/>
  <c r="M578" i="33"/>
  <c r="K454" i="2" s="1"/>
  <c r="M573" i="33"/>
  <c r="N574" i="33"/>
  <c r="L450" i="2" s="1"/>
  <c r="O574" i="33"/>
  <c r="M450" i="2" s="1"/>
  <c r="N573" i="33"/>
  <c r="N453" i="2"/>
  <c r="P573" i="33"/>
  <c r="Q574" i="33"/>
  <c r="O450" i="2" s="1"/>
  <c r="R575" i="33"/>
  <c r="P451" i="2" s="1"/>
  <c r="Q573" i="33"/>
  <c r="S579" i="33"/>
  <c r="Q455" i="2" s="1"/>
  <c r="S575" i="33"/>
  <c r="Q451" i="2" s="1"/>
  <c r="T578" i="33"/>
  <c r="R454" i="2" s="1"/>
  <c r="T575" i="33"/>
  <c r="R451" i="2" s="1"/>
  <c r="G575" i="33"/>
  <c r="E451" i="2" s="1"/>
  <c r="G574" i="33"/>
  <c r="E450" i="2" s="1"/>
  <c r="J578" i="33"/>
  <c r="H454" i="2" s="1"/>
  <c r="K579" i="33"/>
  <c r="I455" i="2" s="1"/>
  <c r="K576" i="33"/>
  <c r="I452" i="2" s="1"/>
  <c r="N575" i="33"/>
  <c r="L451" i="2" s="1"/>
  <c r="O578" i="33"/>
  <c r="M454" i="2" s="1"/>
  <c r="P579" i="33"/>
  <c r="N455" i="2" s="1"/>
  <c r="Q575" i="33"/>
  <c r="O451" i="2" s="1"/>
  <c r="S574" i="33"/>
  <c r="Q450" i="2" s="1"/>
  <c r="G573" i="33"/>
  <c r="E576" i="33"/>
  <c r="F573" i="33"/>
  <c r="E578" i="33"/>
  <c r="F576" i="33"/>
  <c r="D452" i="2" s="1"/>
  <c r="N576" i="33"/>
  <c r="L452" i="2" s="1"/>
  <c r="O576" i="33"/>
  <c r="M452" i="2" s="1"/>
  <c r="P578" i="33"/>
  <c r="N454" i="2" s="1"/>
  <c r="Q576" i="33"/>
  <c r="O452" i="2" s="1"/>
  <c r="S573" i="33"/>
  <c r="T577" i="33"/>
  <c r="R453" i="2" s="1"/>
  <c r="G577" i="33"/>
  <c r="E453" i="2" s="1"/>
  <c r="H575" i="33"/>
  <c r="F451" i="2" s="1"/>
  <c r="F578" i="33"/>
  <c r="D454" i="2" s="1"/>
  <c r="E574" i="33"/>
  <c r="H574" i="33"/>
  <c r="F450" i="2" s="1"/>
  <c r="I574" i="33"/>
  <c r="G450" i="2" s="1"/>
  <c r="F574" i="33"/>
  <c r="D450" i="2" s="1"/>
  <c r="I578" i="33"/>
  <c r="G454" i="2" s="1"/>
  <c r="J450" i="2"/>
  <c r="M574" i="33"/>
  <c r="K450" i="2" s="1"/>
  <c r="N579" i="33"/>
  <c r="L455" i="2" s="1"/>
  <c r="N578" i="33"/>
  <c r="L454" i="2" s="1"/>
  <c r="O579" i="33"/>
  <c r="M455" i="2" s="1"/>
  <c r="R578" i="33"/>
  <c r="P454" i="2" s="1"/>
  <c r="R573" i="33"/>
  <c r="R577" i="33"/>
  <c r="P453" i="2" s="1"/>
  <c r="S576" i="33"/>
  <c r="Q452" i="2" s="1"/>
  <c r="G576" i="33"/>
  <c r="E452" i="2" s="1"/>
  <c r="G579" i="33"/>
  <c r="E455" i="2" s="1"/>
  <c r="E573" i="33"/>
  <c r="F577" i="33"/>
  <c r="D453" i="2" s="1"/>
  <c r="F575" i="33"/>
  <c r="D451" i="2" s="1"/>
  <c r="E579" i="33"/>
  <c r="K574" i="33"/>
  <c r="I450" i="2" s="1"/>
  <c r="E577" i="33"/>
  <c r="L576" i="33"/>
  <c r="J452" i="2" s="1"/>
  <c r="L579" i="33"/>
  <c r="J455" i="2" s="1"/>
  <c r="M576" i="33"/>
  <c r="K452" i="2" s="1"/>
  <c r="M579" i="33"/>
  <c r="K455" i="2" s="1"/>
  <c r="O577" i="33"/>
  <c r="M453" i="2" s="1"/>
  <c r="P575" i="33"/>
  <c r="N451" i="2" s="1"/>
  <c r="R579" i="33"/>
  <c r="P455" i="2" s="1"/>
  <c r="R574" i="33"/>
  <c r="P450" i="2" s="1"/>
  <c r="Q579" i="33"/>
  <c r="O455" i="2" s="1"/>
  <c r="T573" i="33"/>
  <c r="T576" i="33"/>
  <c r="R452" i="2" s="1"/>
  <c r="AC161" i="1"/>
  <c r="U600" i="33"/>
  <c r="S478" i="2" s="1"/>
  <c r="AC159" i="1"/>
  <c r="U574" i="33"/>
  <c r="S450" i="2" s="1"/>
  <c r="U603" i="33"/>
  <c r="S481" i="2" s="1"/>
  <c r="U577" i="33"/>
  <c r="S453" i="2" s="1"/>
  <c r="U333" i="33"/>
  <c r="U404" i="33" s="1"/>
  <c r="U456" i="33"/>
  <c r="U455" i="33"/>
  <c r="U332" i="33"/>
  <c r="U403" i="33" s="1"/>
  <c r="U337" i="33"/>
  <c r="U408" i="33" s="1"/>
  <c r="U460" i="33"/>
  <c r="U457" i="33"/>
  <c r="U334" i="33"/>
  <c r="U405" i="33" s="1"/>
  <c r="U330" i="33"/>
  <c r="U401" i="33" s="1"/>
  <c r="U453" i="33"/>
  <c r="U575" i="33"/>
  <c r="S451" i="2" s="1"/>
  <c r="G599" i="33"/>
  <c r="E477" i="2" s="1"/>
  <c r="G601" i="33"/>
  <c r="E479" i="2" s="1"/>
  <c r="E599" i="33"/>
  <c r="J602" i="33"/>
  <c r="H480" i="2" s="1"/>
  <c r="J604" i="33"/>
  <c r="H482" i="2" s="1"/>
  <c r="H601" i="33"/>
  <c r="F479" i="2" s="1"/>
  <c r="E601" i="33"/>
  <c r="I600" i="33"/>
  <c r="G478" i="2" s="1"/>
  <c r="I602" i="33"/>
  <c r="G480" i="2" s="1"/>
  <c r="F603" i="33"/>
  <c r="D481" i="2" s="1"/>
  <c r="E602" i="33"/>
  <c r="L603" i="33"/>
  <c r="J481" i="2" s="1"/>
  <c r="L604" i="33"/>
  <c r="J482" i="2" s="1"/>
  <c r="M601" i="33"/>
  <c r="K479" i="2" s="1"/>
  <c r="N598" i="33"/>
  <c r="M598" i="33"/>
  <c r="O604" i="33"/>
  <c r="M482" i="2" s="1"/>
  <c r="O600" i="33"/>
  <c r="M478" i="2" s="1"/>
  <c r="P604" i="33"/>
  <c r="N482" i="2" s="1"/>
  <c r="P603" i="33"/>
  <c r="N481" i="2" s="1"/>
  <c r="Q600" i="33"/>
  <c r="O478" i="2" s="1"/>
  <c r="Q604" i="33"/>
  <c r="O482" i="2" s="1"/>
  <c r="R603" i="33"/>
  <c r="P481" i="2" s="1"/>
  <c r="Q599" i="33"/>
  <c r="O477" i="2" s="1"/>
  <c r="S600" i="33"/>
  <c r="Q478" i="2" s="1"/>
  <c r="T600" i="33"/>
  <c r="R478" i="2" s="1"/>
  <c r="T599" i="33"/>
  <c r="R477" i="2" s="1"/>
  <c r="H598" i="33"/>
  <c r="G603" i="33"/>
  <c r="E481" i="2" s="1"/>
  <c r="G604" i="33"/>
  <c r="E482" i="2" s="1"/>
  <c r="J599" i="33"/>
  <c r="H477" i="2" s="1"/>
  <c r="E598" i="33"/>
  <c r="J600" i="33"/>
  <c r="H478" i="2" s="1"/>
  <c r="G600" i="33"/>
  <c r="E478" i="2" s="1"/>
  <c r="E603" i="33"/>
  <c r="K604" i="33"/>
  <c r="I482" i="2" s="1"/>
  <c r="F604" i="33"/>
  <c r="D482" i="2" s="1"/>
  <c r="F598" i="33"/>
  <c r="I603" i="33"/>
  <c r="G481" i="2" s="1"/>
  <c r="I599" i="33"/>
  <c r="G477" i="2" s="1"/>
  <c r="L599" i="33"/>
  <c r="J477" i="2" s="1"/>
  <c r="L598" i="33"/>
  <c r="N599" i="33"/>
  <c r="L477" i="2" s="1"/>
  <c r="M600" i="33"/>
  <c r="K478" i="2" s="1"/>
  <c r="M604" i="33"/>
  <c r="K482" i="2" s="1"/>
  <c r="O602" i="33"/>
  <c r="M480" i="2" s="1"/>
  <c r="N600" i="33"/>
  <c r="L478" i="2" s="1"/>
  <c r="P600" i="33"/>
  <c r="N478" i="2" s="1"/>
  <c r="P602" i="33"/>
  <c r="N480" i="2" s="1"/>
  <c r="Q598" i="33"/>
  <c r="Q601" i="33"/>
  <c r="O479" i="2" s="1"/>
  <c r="S603" i="33"/>
  <c r="Q481" i="2" s="1"/>
  <c r="S604" i="33"/>
  <c r="Q482" i="2" s="1"/>
  <c r="T604" i="33"/>
  <c r="R482" i="2" s="1"/>
  <c r="T601" i="33"/>
  <c r="R479" i="2" s="1"/>
  <c r="G602" i="33"/>
  <c r="E480" i="2" s="1"/>
  <c r="G598" i="33"/>
  <c r="J603" i="33"/>
  <c r="H481" i="2" s="1"/>
  <c r="F601" i="33"/>
  <c r="D479" i="2" s="1"/>
  <c r="K603" i="33"/>
  <c r="I481" i="2" s="1"/>
  <c r="K600" i="33"/>
  <c r="I478" i="2" s="1"/>
  <c r="L602" i="33"/>
  <c r="J480" i="2" s="1"/>
  <c r="N602" i="33"/>
  <c r="L480" i="2" s="1"/>
  <c r="P598" i="33"/>
  <c r="R599" i="33"/>
  <c r="P477" i="2" s="1"/>
  <c r="S599" i="33"/>
  <c r="Q477" i="2" s="1"/>
  <c r="T598" i="33"/>
  <c r="R601" i="33"/>
  <c r="P479" i="2" s="1"/>
  <c r="H599" i="33"/>
  <c r="F477" i="2" s="1"/>
  <c r="H604" i="33"/>
  <c r="F482" i="2" s="1"/>
  <c r="H600" i="33"/>
  <c r="F478" i="2" s="1"/>
  <c r="J601" i="33"/>
  <c r="H479" i="2" s="1"/>
  <c r="J598" i="33"/>
  <c r="K601" i="33"/>
  <c r="I479" i="2" s="1"/>
  <c r="F599" i="33"/>
  <c r="D477" i="2" s="1"/>
  <c r="I601" i="33"/>
  <c r="G479" i="2" s="1"/>
  <c r="K598" i="33"/>
  <c r="K602" i="33"/>
  <c r="I480" i="2" s="1"/>
  <c r="I604" i="33"/>
  <c r="G482" i="2" s="1"/>
  <c r="L601" i="33"/>
  <c r="J479" i="2" s="1"/>
  <c r="N603" i="33"/>
  <c r="L481" i="2" s="1"/>
  <c r="M602" i="33"/>
  <c r="K480" i="2" s="1"/>
  <c r="N601" i="33"/>
  <c r="L479" i="2" s="1"/>
  <c r="O599" i="33"/>
  <c r="M477" i="2" s="1"/>
  <c r="O603" i="33"/>
  <c r="M481" i="2" s="1"/>
  <c r="O601" i="33"/>
  <c r="M479" i="2" s="1"/>
  <c r="Q603" i="33"/>
  <c r="O481" i="2" s="1"/>
  <c r="R598" i="33"/>
  <c r="R600" i="33"/>
  <c r="P478" i="2" s="1"/>
  <c r="Q602" i="33"/>
  <c r="O480" i="2" s="1"/>
  <c r="S601" i="33"/>
  <c r="Q479" i="2" s="1"/>
  <c r="S598" i="33"/>
  <c r="T603" i="33"/>
  <c r="R481" i="2" s="1"/>
  <c r="H602" i="33"/>
  <c r="F480" i="2" s="1"/>
  <c r="H603" i="33"/>
  <c r="F481" i="2" s="1"/>
  <c r="E600" i="33"/>
  <c r="F600" i="33"/>
  <c r="D478" i="2" s="1"/>
  <c r="F602" i="33"/>
  <c r="D480" i="2" s="1"/>
  <c r="I598" i="33"/>
  <c r="K599" i="33"/>
  <c r="I477" i="2" s="1"/>
  <c r="E604" i="33"/>
  <c r="L600" i="33"/>
  <c r="J478" i="2" s="1"/>
  <c r="M599" i="33"/>
  <c r="K477" i="2" s="1"/>
  <c r="M603" i="33"/>
  <c r="K481" i="2" s="1"/>
  <c r="N604" i="33"/>
  <c r="L482" i="2" s="1"/>
  <c r="O598" i="33"/>
  <c r="P601" i="33"/>
  <c r="N479" i="2" s="1"/>
  <c r="R604" i="33"/>
  <c r="P482" i="2" s="1"/>
  <c r="R602" i="33"/>
  <c r="P480" i="2" s="1"/>
  <c r="S602" i="33"/>
  <c r="Q480" i="2" s="1"/>
  <c r="T602" i="33"/>
  <c r="R480" i="2" s="1"/>
  <c r="P599" i="33"/>
  <c r="N477" i="2" s="1"/>
  <c r="U576" i="33"/>
  <c r="S452" i="2" s="1"/>
  <c r="U604" i="33"/>
  <c r="S482" i="2" s="1"/>
  <c r="U599" i="33"/>
  <c r="S477" i="2" s="1"/>
  <c r="I697" i="1"/>
  <c r="I705" i="1" s="1"/>
  <c r="I687" i="1"/>
  <c r="I703" i="1" s="1"/>
  <c r="Z195" i="1"/>
  <c r="Z203" i="1" s="1"/>
  <c r="I196" i="1"/>
  <c r="I204" i="1" s="1"/>
  <c r="E299" i="33" s="1"/>
  <c r="Z198" i="1"/>
  <c r="Z206" i="1" s="1"/>
  <c r="W196" i="1"/>
  <c r="W204" i="1" s="1"/>
  <c r="M195" i="1"/>
  <c r="M203" i="1" s="1"/>
  <c r="R195" i="1"/>
  <c r="R203" i="1" s="1"/>
  <c r="Z197" i="1"/>
  <c r="Z205" i="1" s="1"/>
  <c r="W199" i="1"/>
  <c r="W207" i="1" s="1"/>
  <c r="P200" i="1"/>
  <c r="P208" i="1" s="1"/>
  <c r="K303" i="33" s="1"/>
  <c r="K372" i="33" s="1"/>
  <c r="Q200" i="1"/>
  <c r="Q208" i="1" s="1"/>
  <c r="L303" i="33" s="1"/>
  <c r="L372" i="33" s="1"/>
  <c r="L193" i="1"/>
  <c r="L201" i="1" s="1"/>
  <c r="H296" i="33" s="1"/>
  <c r="H365" i="33" s="1"/>
  <c r="R196" i="1"/>
  <c r="R204" i="1" s="1"/>
  <c r="T200" i="1"/>
  <c r="T208" i="1" s="1"/>
  <c r="N303" i="33" s="1"/>
  <c r="N372" i="33" s="1"/>
  <c r="V200" i="1"/>
  <c r="V208" i="1" s="1"/>
  <c r="P303" i="33" s="1"/>
  <c r="P372" i="33" s="1"/>
  <c r="I194" i="1"/>
  <c r="I202" i="1" s="1"/>
  <c r="E297" i="33" s="1"/>
  <c r="E366" i="33" s="1"/>
  <c r="M196" i="1"/>
  <c r="M204" i="1" s="1"/>
  <c r="W194" i="1"/>
  <c r="W202" i="1" s="1"/>
  <c r="AA200" i="1"/>
  <c r="AA208" i="1" s="1"/>
  <c r="S303" i="33" s="1"/>
  <c r="S372" i="33" s="1"/>
  <c r="I197" i="1"/>
  <c r="I205" i="1" s="1"/>
  <c r="E300" i="33" s="1"/>
  <c r="E369" i="33" s="1"/>
  <c r="AB193" i="1"/>
  <c r="AB201" i="1" s="1"/>
  <c r="T296" i="33" s="1"/>
  <c r="O193" i="1"/>
  <c r="O201" i="1" s="1"/>
  <c r="J296" i="33" s="1"/>
  <c r="J365" i="33" s="1"/>
  <c r="N193" i="1"/>
  <c r="N201" i="1" s="1"/>
  <c r="I296" i="33" s="1"/>
  <c r="I365" i="33" s="1"/>
  <c r="W197" i="1"/>
  <c r="W205" i="1" s="1"/>
  <c r="W195" i="1"/>
  <c r="W203" i="1" s="1"/>
  <c r="U193" i="1"/>
  <c r="U201" i="1" s="1"/>
  <c r="O296" i="33" s="1"/>
  <c r="L200" i="1"/>
  <c r="L208" i="1" s="1"/>
  <c r="H303" i="33" s="1"/>
  <c r="H372" i="33" s="1"/>
  <c r="W198" i="1"/>
  <c r="W206" i="1" s="1"/>
  <c r="S193" i="1"/>
  <c r="S201" i="1" s="1"/>
  <c r="M296" i="33" s="1"/>
  <c r="X193" i="1"/>
  <c r="X201" i="1" s="1"/>
  <c r="Q296" i="33" s="1"/>
  <c r="Q365" i="33" s="1"/>
  <c r="R194" i="1"/>
  <c r="R202" i="1" s="1"/>
  <c r="Y193" i="1"/>
  <c r="Y201" i="1" s="1"/>
  <c r="R296" i="33" s="1"/>
  <c r="Z199" i="1"/>
  <c r="Z207" i="1" s="1"/>
  <c r="AB200" i="1"/>
  <c r="AB208" i="1" s="1"/>
  <c r="T303" i="33" s="1"/>
  <c r="T372" i="33" s="1"/>
  <c r="K1182" i="1"/>
  <c r="K4481" i="1"/>
  <c r="G779" i="33" s="1"/>
  <c r="I1226" i="1"/>
  <c r="I4490" i="1"/>
  <c r="E780" i="33" s="1"/>
  <c r="I647" i="1"/>
  <c r="I4404" i="1"/>
  <c r="I1030" i="1"/>
  <c r="I1055" i="1"/>
  <c r="J194" i="1"/>
  <c r="J202" i="1" s="1"/>
  <c r="F297" i="33" s="1"/>
  <c r="J4487" i="1"/>
  <c r="F785" i="33" s="1"/>
  <c r="J24" i="1"/>
  <c r="I1168" i="1"/>
  <c r="K1243" i="1"/>
  <c r="K1165" i="1"/>
  <c r="J198" i="1"/>
  <c r="J206" i="1" s="1"/>
  <c r="F301" i="33" s="1"/>
  <c r="F370" i="33" s="1"/>
  <c r="J193" i="1"/>
  <c r="J201" i="1" s="1"/>
  <c r="F296" i="33" s="1"/>
  <c r="J199" i="1"/>
  <c r="J207" i="1" s="1"/>
  <c r="F302" i="33" s="1"/>
  <c r="F371" i="33" s="1"/>
  <c r="J197" i="1"/>
  <c r="J205" i="1" s="1"/>
  <c r="F300" i="33" s="1"/>
  <c r="F369" i="33" s="1"/>
  <c r="J200" i="1"/>
  <c r="J208" i="1" s="1"/>
  <c r="F303" i="33" s="1"/>
  <c r="F372" i="33" s="1"/>
  <c r="O200" i="1"/>
  <c r="O208" i="1" s="1"/>
  <c r="J303" i="33" s="1"/>
  <c r="J372" i="33" s="1"/>
  <c r="N200" i="1"/>
  <c r="N208" i="1" s="1"/>
  <c r="I303" i="33" s="1"/>
  <c r="I372" i="33" s="1"/>
  <c r="U200" i="1"/>
  <c r="U208" i="1" s="1"/>
  <c r="O303" i="33" s="1"/>
  <c r="O372" i="33" s="1"/>
  <c r="I195" i="1"/>
  <c r="I203" i="1" s="1"/>
  <c r="E298" i="33" s="1"/>
  <c r="E367" i="33" s="1"/>
  <c r="R199" i="1"/>
  <c r="R207" i="1" s="1"/>
  <c r="S200" i="1"/>
  <c r="S208" i="1" s="1"/>
  <c r="M303" i="33" s="1"/>
  <c r="M372" i="33" s="1"/>
  <c r="Z194" i="1"/>
  <c r="Z202" i="1" s="1"/>
  <c r="X200" i="1"/>
  <c r="X208" i="1" s="1"/>
  <c r="Q303" i="33" s="1"/>
  <c r="Q372" i="33" s="1"/>
  <c r="K193" i="1"/>
  <c r="K201" i="1" s="1"/>
  <c r="G296" i="33" s="1"/>
  <c r="G365" i="33" s="1"/>
  <c r="I198" i="1"/>
  <c r="I206" i="1" s="1"/>
  <c r="E301" i="33" s="1"/>
  <c r="E370" i="33" s="1"/>
  <c r="Y200" i="1"/>
  <c r="Y208" i="1" s="1"/>
  <c r="R303" i="33" s="1"/>
  <c r="R372" i="33" s="1"/>
  <c r="Z196" i="1"/>
  <c r="Z204" i="1" s="1"/>
  <c r="AC193" i="1"/>
  <c r="AC201" i="1" s="1"/>
  <c r="U296" i="33" s="1"/>
  <c r="U365" i="33" s="1"/>
  <c r="I193" i="1"/>
  <c r="I201" i="1" s="1"/>
  <c r="E296" i="33" s="1"/>
  <c r="E365" i="33" s="1"/>
  <c r="I199" i="1"/>
  <c r="I207" i="1" s="1"/>
  <c r="E302" i="33" s="1"/>
  <c r="E371" i="33" s="1"/>
  <c r="R197" i="1"/>
  <c r="R205" i="1" s="1"/>
  <c r="P193" i="1"/>
  <c r="P201" i="1" s="1"/>
  <c r="K296" i="33" s="1"/>
  <c r="Q193" i="1"/>
  <c r="Q201" i="1" s="1"/>
  <c r="L296" i="33" s="1"/>
  <c r="L365" i="33" s="1"/>
  <c r="T193" i="1"/>
  <c r="T201" i="1" s="1"/>
  <c r="N296" i="33" s="1"/>
  <c r="V193" i="1"/>
  <c r="V201" i="1" s="1"/>
  <c r="P296" i="33" s="1"/>
  <c r="P365" i="33" s="1"/>
  <c r="K200" i="1"/>
  <c r="K208" i="1" s="1"/>
  <c r="G303" i="33" s="1"/>
  <c r="G372" i="33" s="1"/>
  <c r="R198" i="1"/>
  <c r="R206" i="1" s="1"/>
  <c r="AA193" i="1"/>
  <c r="AA201" i="1" s="1"/>
  <c r="S296" i="33" s="1"/>
  <c r="S365" i="33" s="1"/>
  <c r="AC200" i="1"/>
  <c r="AC208" i="1" s="1"/>
  <c r="U303" i="33" s="1"/>
  <c r="U372" i="33" s="1"/>
  <c r="K326" i="33" l="1"/>
  <c r="I319" i="2" s="1"/>
  <c r="L321" i="33"/>
  <c r="L322" i="33"/>
  <c r="N327" i="33"/>
  <c r="L320" i="2" s="1"/>
  <c r="AC1611" i="1"/>
  <c r="AA1609" i="1"/>
  <c r="Q1607" i="1"/>
  <c r="J1609" i="1"/>
  <c r="L1609" i="1"/>
  <c r="X1609" i="1"/>
  <c r="U1608" i="1"/>
  <c r="S1609" i="1"/>
  <c r="P1609" i="1"/>
  <c r="P1608" i="1"/>
  <c r="L1611" i="1"/>
  <c r="Y1606" i="1"/>
  <c r="P1607" i="1"/>
  <c r="AA1611" i="1"/>
  <c r="V1609" i="1"/>
  <c r="S1611" i="1"/>
  <c r="Q1606" i="1"/>
  <c r="J1611" i="1"/>
  <c r="O1607" i="1"/>
  <c r="K1610" i="1"/>
  <c r="AB1607" i="1"/>
  <c r="X1611" i="1"/>
  <c r="U1607" i="1"/>
  <c r="S1608" i="1"/>
  <c r="J1610" i="1"/>
  <c r="L1608" i="1"/>
  <c r="AC1607" i="1"/>
  <c r="Y1696" i="1"/>
  <c r="I1667" i="1"/>
  <c r="I1700" i="1"/>
  <c r="P1664" i="1"/>
  <c r="AA1664" i="1"/>
  <c r="O1701" i="1"/>
  <c r="P1697" i="1"/>
  <c r="AA1699" i="1"/>
  <c r="O1668" i="1"/>
  <c r="X1702" i="1"/>
  <c r="AC1609" i="1"/>
  <c r="AC1670" i="1"/>
  <c r="AB1696" i="1"/>
  <c r="K1699" i="1"/>
  <c r="P1010" i="1"/>
  <c r="Y1609" i="1"/>
  <c r="T1611" i="1"/>
  <c r="J1607" i="1"/>
  <c r="AB1610" i="1"/>
  <c r="Y1607" i="1"/>
  <c r="U1610" i="1"/>
  <c r="T1610" i="1"/>
  <c r="Y1608" i="1"/>
  <c r="P1610" i="1"/>
  <c r="K1609" i="1"/>
  <c r="AA1610" i="1"/>
  <c r="V1607" i="1"/>
  <c r="S1607" i="1"/>
  <c r="N1606" i="1"/>
  <c r="P1611" i="1"/>
  <c r="AA1607" i="1"/>
  <c r="X1607" i="1"/>
  <c r="U1611" i="1"/>
  <c r="Q1611" i="1"/>
  <c r="N1609" i="1"/>
  <c r="O1611" i="1"/>
  <c r="AC1610" i="1"/>
  <c r="L621" i="1"/>
  <c r="T1664" i="1"/>
  <c r="L1701" i="1"/>
  <c r="O1696" i="1"/>
  <c r="J1696" i="1"/>
  <c r="I1666" i="1"/>
  <c r="K1697" i="1"/>
  <c r="Y1665" i="1"/>
  <c r="J1702" i="1"/>
  <c r="J1697" i="1"/>
  <c r="AA1669" i="1"/>
  <c r="X1696" i="1"/>
  <c r="N1697" i="1"/>
  <c r="N1667" i="1"/>
  <c r="V1606" i="1"/>
  <c r="Y1611" i="1"/>
  <c r="S1610" i="1"/>
  <c r="P1606" i="1"/>
  <c r="U1606" i="1"/>
  <c r="Q1608" i="1"/>
  <c r="N1608" i="1"/>
  <c r="O1608" i="1"/>
  <c r="L1606" i="1"/>
  <c r="T1609" i="1"/>
  <c r="J1608" i="1"/>
  <c r="AB1608" i="1"/>
  <c r="X1608" i="1"/>
  <c r="T1607" i="1"/>
  <c r="T1606" i="1"/>
  <c r="N1610" i="1"/>
  <c r="O1606" i="1"/>
  <c r="X1606" i="1"/>
  <c r="V1610" i="1"/>
  <c r="Q1610" i="1"/>
  <c r="N1607" i="1"/>
  <c r="K1608" i="1"/>
  <c r="L1590" i="1"/>
  <c r="K1601" i="1"/>
  <c r="J1603" i="1"/>
  <c r="K622" i="1"/>
  <c r="K1698" i="1"/>
  <c r="L1670" i="1"/>
  <c r="V1696" i="1"/>
  <c r="J1700" i="1"/>
  <c r="I1670" i="1"/>
  <c r="T1668" i="1"/>
  <c r="P1669" i="1"/>
  <c r="I1701" i="1"/>
  <c r="N1696" i="1"/>
  <c r="U1696" i="1"/>
  <c r="AC1606" i="1"/>
  <c r="AB1609" i="1"/>
  <c r="V1608" i="1"/>
  <c r="S1606" i="1"/>
  <c r="L1610" i="1"/>
  <c r="AA1608" i="1"/>
  <c r="X1610" i="1"/>
  <c r="T1608" i="1"/>
  <c r="N1611" i="1"/>
  <c r="J1606" i="1"/>
  <c r="L1607" i="1"/>
  <c r="AA1606" i="1"/>
  <c r="Q1609" i="1"/>
  <c r="O1610" i="1"/>
  <c r="AB1611" i="1"/>
  <c r="U1609" i="1"/>
  <c r="K1607" i="1"/>
  <c r="K1611" i="1"/>
  <c r="AB1606" i="1"/>
  <c r="Y1610" i="1"/>
  <c r="V1611" i="1"/>
  <c r="O1609" i="1"/>
  <c r="K1606" i="1"/>
  <c r="L1602" i="1"/>
  <c r="T1011" i="1"/>
  <c r="I1697" i="1"/>
  <c r="K1670" i="1"/>
  <c r="J1699" i="1"/>
  <c r="T1667" i="1"/>
  <c r="K1701" i="1"/>
  <c r="Q1664" i="1"/>
  <c r="S1664" i="1"/>
  <c r="AC1608" i="1"/>
  <c r="X1701" i="1"/>
  <c r="AC1696" i="1"/>
  <c r="S1669" i="1"/>
  <c r="K1700" i="1"/>
  <c r="N324" i="33"/>
  <c r="L317" i="2" s="1"/>
  <c r="O323" i="33"/>
  <c r="M316" i="2" s="1"/>
  <c r="U316" i="1" s="1"/>
  <c r="N322" i="33"/>
  <c r="L315" i="2" s="1"/>
  <c r="G322" i="33"/>
  <c r="E315" i="2" s="1"/>
  <c r="H321" i="33"/>
  <c r="F314" i="2" s="1"/>
  <c r="I326" i="33"/>
  <c r="G319" i="2" s="1"/>
  <c r="S325" i="33"/>
  <c r="Q318" i="2" s="1"/>
  <c r="J325" i="33"/>
  <c r="H318" i="2" s="1"/>
  <c r="J314" i="2"/>
  <c r="K323" i="33"/>
  <c r="I316" i="2" s="1"/>
  <c r="O325" i="33"/>
  <c r="M318" i="2" s="1"/>
  <c r="J315" i="2"/>
  <c r="T322" i="33"/>
  <c r="R315" i="2" s="1"/>
  <c r="K327" i="33"/>
  <c r="I320" i="2" s="1"/>
  <c r="O324" i="33"/>
  <c r="M317" i="2" s="1"/>
  <c r="J321" i="33"/>
  <c r="H314" i="2" s="1"/>
  <c r="R323" i="33"/>
  <c r="P316" i="2" s="1"/>
  <c r="Y4412" i="1" s="1"/>
  <c r="R326" i="33"/>
  <c r="P319" i="2" s="1"/>
  <c r="S323" i="33"/>
  <c r="Q316" i="2" s="1"/>
  <c r="O326" i="33"/>
  <c r="M319" i="2" s="1"/>
  <c r="K321" i="33"/>
  <c r="I314" i="2" s="1"/>
  <c r="T324" i="33"/>
  <c r="R317" i="2" s="1"/>
  <c r="P323" i="33"/>
  <c r="N316" i="2" s="1"/>
  <c r="I325" i="33"/>
  <c r="G318" i="2" s="1"/>
  <c r="J326" i="33"/>
  <c r="H319" i="2" s="1"/>
  <c r="M326" i="33"/>
  <c r="K319" i="2" s="1"/>
  <c r="K322" i="33"/>
  <c r="I315" i="2" s="1"/>
  <c r="N321" i="33"/>
  <c r="L314" i="2" s="1"/>
  <c r="R327" i="33"/>
  <c r="P320" i="2" s="1"/>
  <c r="J323" i="33"/>
  <c r="H316" i="2" s="1"/>
  <c r="P326" i="33"/>
  <c r="N319" i="2" s="1"/>
  <c r="H324" i="33"/>
  <c r="F317" i="2" s="1"/>
  <c r="S324" i="33"/>
  <c r="Q317" i="2" s="1"/>
  <c r="R325" i="33"/>
  <c r="P318" i="2" s="1"/>
  <c r="M323" i="33"/>
  <c r="K316" i="2" s="1"/>
  <c r="H323" i="33"/>
  <c r="F316" i="2" s="1"/>
  <c r="H327" i="33"/>
  <c r="F320" i="2" s="1"/>
  <c r="Q326" i="33"/>
  <c r="O319" i="2" s="1"/>
  <c r="N323" i="33"/>
  <c r="L316" i="2" s="1"/>
  <c r="S322" i="33"/>
  <c r="Q315" i="2" s="1"/>
  <c r="N325" i="33"/>
  <c r="L318" i="2" s="1"/>
  <c r="F326" i="33"/>
  <c r="D319" i="2" s="1"/>
  <c r="H326" i="33"/>
  <c r="F319" i="2" s="1"/>
  <c r="I327" i="33"/>
  <c r="G320" i="2" s="1"/>
  <c r="U324" i="33"/>
  <c r="S317" i="2" s="1"/>
  <c r="I323" i="33"/>
  <c r="G316" i="2" s="1"/>
  <c r="O322" i="33"/>
  <c r="M315" i="2" s="1"/>
  <c r="U741" i="1" s="1"/>
  <c r="T327" i="33"/>
  <c r="R320" i="2" s="1"/>
  <c r="P327" i="33"/>
  <c r="N320" i="2" s="1"/>
  <c r="F321" i="33"/>
  <c r="D314" i="2" s="1"/>
  <c r="G327" i="33"/>
  <c r="E320" i="2" s="1"/>
  <c r="S327" i="33"/>
  <c r="Q320" i="2" s="1"/>
  <c r="P324" i="33"/>
  <c r="N317" i="2" s="1"/>
  <c r="M321" i="33"/>
  <c r="K314" i="2" s="1"/>
  <c r="H325" i="33"/>
  <c r="F318" i="2" s="1"/>
  <c r="T325" i="33"/>
  <c r="R318" i="2" s="1"/>
  <c r="R324" i="33"/>
  <c r="P317" i="2" s="1"/>
  <c r="G324" i="33"/>
  <c r="E317" i="2" s="1"/>
  <c r="F324" i="33"/>
  <c r="D317" i="2" s="1"/>
  <c r="R322" i="33"/>
  <c r="P315" i="2" s="1"/>
  <c r="F322" i="33"/>
  <c r="D315" i="2" s="1"/>
  <c r="K325" i="33"/>
  <c r="I318" i="2" s="1"/>
  <c r="Q321" i="33"/>
  <c r="O314" i="2" s="1"/>
  <c r="K324" i="33"/>
  <c r="I317" i="2" s="1"/>
  <c r="S321" i="33"/>
  <c r="Q314" i="2" s="1"/>
  <c r="T323" i="33"/>
  <c r="R316" i="2" s="1"/>
  <c r="M327" i="33"/>
  <c r="K320" i="2" s="1"/>
  <c r="Q322" i="33"/>
  <c r="O315" i="2" s="1"/>
  <c r="M325" i="33"/>
  <c r="K318" i="2" s="1"/>
  <c r="G321" i="33"/>
  <c r="E314" i="2" s="1"/>
  <c r="Q324" i="33"/>
  <c r="O317" i="2" s="1"/>
  <c r="O327" i="33"/>
  <c r="M320" i="2" s="1"/>
  <c r="I321" i="33"/>
  <c r="G314" i="2" s="1"/>
  <c r="U327" i="33"/>
  <c r="S320" i="2" s="1"/>
  <c r="M365" i="33"/>
  <c r="E368" i="33"/>
  <c r="R365" i="33"/>
  <c r="T365" i="33"/>
  <c r="N365" i="33"/>
  <c r="K365" i="33"/>
  <c r="F365" i="33"/>
  <c r="F366" i="33"/>
  <c r="O365" i="33"/>
  <c r="D390" i="33"/>
  <c r="T326" i="33"/>
  <c r="R319" i="2" s="1"/>
  <c r="J327" i="33"/>
  <c r="H320" i="2" s="1"/>
  <c r="M322" i="33"/>
  <c r="K315" i="2" s="1"/>
  <c r="P321" i="33"/>
  <c r="N314" i="2" s="1"/>
  <c r="Q327" i="33"/>
  <c r="O320" i="2" s="1"/>
  <c r="G326" i="33"/>
  <c r="E319" i="2" s="1"/>
  <c r="J324" i="33"/>
  <c r="H317" i="2" s="1"/>
  <c r="G323" i="33"/>
  <c r="E316" i="2" s="1"/>
  <c r="O321" i="33"/>
  <c r="R321" i="33"/>
  <c r="P325" i="33"/>
  <c r="N318" i="2" s="1"/>
  <c r="V4414" i="1" s="1"/>
  <c r="I322" i="33"/>
  <c r="G315" i="2" s="1"/>
  <c r="Q325" i="33"/>
  <c r="O318" i="2" s="1"/>
  <c r="G325" i="33"/>
  <c r="E318" i="2" s="1"/>
  <c r="F325" i="33"/>
  <c r="D318" i="2" s="1"/>
  <c r="S326" i="33"/>
  <c r="Q319" i="2" s="1"/>
  <c r="J322" i="33"/>
  <c r="H315" i="2" s="1"/>
  <c r="E323" i="33"/>
  <c r="C316" i="2" s="1"/>
  <c r="N326" i="33"/>
  <c r="L319" i="2" s="1"/>
  <c r="Q323" i="33"/>
  <c r="O316" i="2" s="1"/>
  <c r="H322" i="33"/>
  <c r="F315" i="2" s="1"/>
  <c r="I324" i="33"/>
  <c r="G317" i="2" s="1"/>
  <c r="M324" i="33"/>
  <c r="K317" i="2" s="1"/>
  <c r="S743" i="1" s="1"/>
  <c r="P322" i="33"/>
  <c r="N315" i="2" s="1"/>
  <c r="T321" i="33"/>
  <c r="R314" i="2" s="1"/>
  <c r="U322" i="33"/>
  <c r="S315" i="2" s="1"/>
  <c r="U384" i="33"/>
  <c r="U323" i="33"/>
  <c r="S316" i="2" s="1"/>
  <c r="U385" i="33"/>
  <c r="U321" i="33"/>
  <c r="S314" i="2" s="1"/>
  <c r="U383" i="33"/>
  <c r="U325" i="33"/>
  <c r="S318" i="2" s="1"/>
  <c r="U387" i="33"/>
  <c r="U326" i="33"/>
  <c r="S319" i="2" s="1"/>
  <c r="U388" i="33"/>
  <c r="J1009" i="1"/>
  <c r="K1010" i="1"/>
  <c r="L1009" i="1"/>
  <c r="L1011" i="1"/>
  <c r="J1008" i="1"/>
  <c r="J1010" i="1"/>
  <c r="K1009" i="1"/>
  <c r="K1006" i="1"/>
  <c r="K1011" i="1"/>
  <c r="K1007" i="1"/>
  <c r="L1007" i="1"/>
  <c r="X623" i="1"/>
  <c r="X1587" i="1"/>
  <c r="X1595" i="1"/>
  <c r="U621" i="1"/>
  <c r="U1593" i="1"/>
  <c r="U1585" i="1"/>
  <c r="T623" i="1"/>
  <c r="T1595" i="1"/>
  <c r="T1587" i="1"/>
  <c r="P620" i="1"/>
  <c r="P1584" i="1"/>
  <c r="P1592" i="1"/>
  <c r="AA623" i="1"/>
  <c r="AA1595" i="1"/>
  <c r="AA1587" i="1"/>
  <c r="Q619" i="1"/>
  <c r="Q1583" i="1"/>
  <c r="Q1591" i="1"/>
  <c r="N623" i="1"/>
  <c r="N1587" i="1"/>
  <c r="N1595" i="1"/>
  <c r="X621" i="1"/>
  <c r="X1593" i="1"/>
  <c r="X1585" i="1"/>
  <c r="S621" i="1"/>
  <c r="S1585" i="1"/>
  <c r="S1593" i="1"/>
  <c r="O618" i="1"/>
  <c r="O1582" i="1"/>
  <c r="O1590" i="1"/>
  <c r="AB620" i="1"/>
  <c r="AB1592" i="1"/>
  <c r="AB1584" i="1"/>
  <c r="Y623" i="1"/>
  <c r="Y1587" i="1"/>
  <c r="Y1595" i="1"/>
  <c r="S620" i="1"/>
  <c r="S1584" i="1"/>
  <c r="S1592" i="1"/>
  <c r="P618" i="1"/>
  <c r="P1582" i="1"/>
  <c r="P1590" i="1"/>
  <c r="AA620" i="1"/>
  <c r="AA1584" i="1"/>
  <c r="AA1592" i="1"/>
  <c r="U623" i="1"/>
  <c r="U1587" i="1"/>
  <c r="U1595" i="1"/>
  <c r="Q618" i="1"/>
  <c r="Q1590" i="1"/>
  <c r="Q1582" i="1"/>
  <c r="V622" i="1"/>
  <c r="V1594" i="1"/>
  <c r="V1586" i="1"/>
  <c r="U622" i="1"/>
  <c r="U1586" i="1"/>
  <c r="U1594" i="1"/>
  <c r="O622" i="1"/>
  <c r="O1594" i="1"/>
  <c r="O1586" i="1"/>
  <c r="AB622" i="1"/>
  <c r="AB1594" i="1"/>
  <c r="AB1586" i="1"/>
  <c r="Y619" i="1"/>
  <c r="Y1583" i="1"/>
  <c r="Y1591" i="1"/>
  <c r="S622" i="1"/>
  <c r="S1594" i="1"/>
  <c r="S1586" i="1"/>
  <c r="O620" i="1"/>
  <c r="O1584" i="1"/>
  <c r="O1592" i="1"/>
  <c r="L623" i="1"/>
  <c r="L1595" i="1"/>
  <c r="AA621" i="1"/>
  <c r="AA1593" i="1"/>
  <c r="AA1585" i="1"/>
  <c r="V618" i="1"/>
  <c r="V1582" i="1"/>
  <c r="V1590" i="1"/>
  <c r="S619" i="1"/>
  <c r="S1591" i="1"/>
  <c r="S1583" i="1"/>
  <c r="Q621" i="1"/>
  <c r="Q1593" i="1"/>
  <c r="Q1585" i="1"/>
  <c r="P621" i="1"/>
  <c r="P1593" i="1"/>
  <c r="P1585" i="1"/>
  <c r="AC623" i="1"/>
  <c r="AC1587" i="1"/>
  <c r="AC1595" i="1"/>
  <c r="V619" i="1"/>
  <c r="V1591" i="1"/>
  <c r="V1583" i="1"/>
  <c r="Q623" i="1"/>
  <c r="Q1587" i="1"/>
  <c r="Q1595" i="1"/>
  <c r="Y621" i="1"/>
  <c r="Y1593" i="1"/>
  <c r="Y1585" i="1"/>
  <c r="T622" i="1"/>
  <c r="T1594" i="1"/>
  <c r="T1586" i="1"/>
  <c r="N622" i="1"/>
  <c r="N1594" i="1"/>
  <c r="N1586" i="1"/>
  <c r="AB621" i="1"/>
  <c r="AB1593" i="1"/>
  <c r="AB1585" i="1"/>
  <c r="U620" i="1"/>
  <c r="U1584" i="1"/>
  <c r="U1592" i="1"/>
  <c r="AA618" i="1"/>
  <c r="AA1582" i="1"/>
  <c r="AA1590" i="1"/>
  <c r="T619" i="1"/>
  <c r="T1591" i="1"/>
  <c r="T1583" i="1"/>
  <c r="AA619" i="1"/>
  <c r="AA1591" i="1"/>
  <c r="AA1583" i="1"/>
  <c r="X618" i="1"/>
  <c r="X1590" i="1"/>
  <c r="X1582" i="1"/>
  <c r="U618" i="1"/>
  <c r="U1590" i="1"/>
  <c r="U1582" i="1"/>
  <c r="Q622" i="1"/>
  <c r="Q1586" i="1"/>
  <c r="Q1594" i="1"/>
  <c r="P622" i="1"/>
  <c r="P1594" i="1"/>
  <c r="P1586" i="1"/>
  <c r="AB618" i="1"/>
  <c r="AB1582" i="1"/>
  <c r="AB1590" i="1"/>
  <c r="Y620" i="1"/>
  <c r="Y1592" i="1"/>
  <c r="Y1584" i="1"/>
  <c r="V620" i="1"/>
  <c r="V1592" i="1"/>
  <c r="V1584" i="1"/>
  <c r="T621" i="1"/>
  <c r="T1585" i="1"/>
  <c r="T1593" i="1"/>
  <c r="N619" i="1"/>
  <c r="N1591" i="1"/>
  <c r="N1583" i="1"/>
  <c r="N621" i="1"/>
  <c r="N1593" i="1"/>
  <c r="N1585" i="1"/>
  <c r="L620" i="1"/>
  <c r="L1592" i="1"/>
  <c r="AC622" i="1"/>
  <c r="AC1586" i="1"/>
  <c r="AC1594" i="1"/>
  <c r="AC619" i="1"/>
  <c r="AC1583" i="1"/>
  <c r="AC1591" i="1"/>
  <c r="AC618" i="1"/>
  <c r="AC1582" i="1"/>
  <c r="AC1590" i="1"/>
  <c r="Q620" i="1"/>
  <c r="Q1592" i="1"/>
  <c r="Q1584" i="1"/>
  <c r="T620" i="1"/>
  <c r="T1584" i="1"/>
  <c r="T1592" i="1"/>
  <c r="X619" i="1"/>
  <c r="X1591" i="1"/>
  <c r="X1583" i="1"/>
  <c r="T618" i="1"/>
  <c r="T1582" i="1"/>
  <c r="T1590" i="1"/>
  <c r="O619" i="1"/>
  <c r="O1591" i="1"/>
  <c r="O1583" i="1"/>
  <c r="AB623" i="1"/>
  <c r="AB1595" i="1"/>
  <c r="AB1587" i="1"/>
  <c r="AC620" i="1"/>
  <c r="AC1584" i="1"/>
  <c r="AC1592" i="1"/>
  <c r="AC621" i="1"/>
  <c r="AC1585" i="1"/>
  <c r="AC1593" i="1"/>
  <c r="Y618" i="1"/>
  <c r="Y1590" i="1"/>
  <c r="Y1582" i="1"/>
  <c r="S623" i="1"/>
  <c r="S1595" i="1"/>
  <c r="S1587" i="1"/>
  <c r="Y622" i="1"/>
  <c r="Y1594" i="1"/>
  <c r="Y1586" i="1"/>
  <c r="S618" i="1"/>
  <c r="S1582" i="1"/>
  <c r="S1590" i="1"/>
  <c r="N618" i="1"/>
  <c r="N1590" i="1"/>
  <c r="N1582" i="1"/>
  <c r="L619" i="1"/>
  <c r="L1591" i="1"/>
  <c r="X620" i="1"/>
  <c r="X1592" i="1"/>
  <c r="X1584" i="1"/>
  <c r="V623" i="1"/>
  <c r="V1595" i="1"/>
  <c r="V1587" i="1"/>
  <c r="P623" i="1"/>
  <c r="P1595" i="1"/>
  <c r="P1587" i="1"/>
  <c r="AB619" i="1"/>
  <c r="AB1591" i="1"/>
  <c r="AB1583" i="1"/>
  <c r="V621" i="1"/>
  <c r="V1593" i="1"/>
  <c r="V1585" i="1"/>
  <c r="P619" i="1"/>
  <c r="P1591" i="1"/>
  <c r="P1583" i="1"/>
  <c r="N620" i="1"/>
  <c r="N1592" i="1"/>
  <c r="N1584" i="1"/>
  <c r="O623" i="1"/>
  <c r="O1587" i="1"/>
  <c r="O1595" i="1"/>
  <c r="AA622" i="1"/>
  <c r="AA1586" i="1"/>
  <c r="AA1594" i="1"/>
  <c r="X622" i="1"/>
  <c r="X1586" i="1"/>
  <c r="X1594" i="1"/>
  <c r="U619" i="1"/>
  <c r="U1583" i="1"/>
  <c r="U1591" i="1"/>
  <c r="O621" i="1"/>
  <c r="O1593" i="1"/>
  <c r="O1585" i="1"/>
  <c r="AA2070" i="1"/>
  <c r="Y2067" i="1"/>
  <c r="S2070" i="1"/>
  <c r="P2069" i="1"/>
  <c r="O2070" i="1"/>
  <c r="AA2066" i="1"/>
  <c r="Y2070" i="1"/>
  <c r="U2068" i="1"/>
  <c r="Q2066" i="1"/>
  <c r="N2068" i="1"/>
  <c r="O2066" i="1"/>
  <c r="L2071" i="1"/>
  <c r="AB2069" i="1"/>
  <c r="X2070" i="1"/>
  <c r="U2069" i="1"/>
  <c r="T2071" i="1"/>
  <c r="P2070" i="1"/>
  <c r="K2069" i="1"/>
  <c r="K2067" i="1"/>
  <c r="AC2065" i="1"/>
  <c r="T2066" i="1"/>
  <c r="L2066" i="1"/>
  <c r="V2067" i="1"/>
  <c r="Q2071" i="1"/>
  <c r="X2069" i="1"/>
  <c r="U2067" i="1"/>
  <c r="S2069" i="1"/>
  <c r="O2068" i="1"/>
  <c r="L2070" i="1"/>
  <c r="AC2067" i="1"/>
  <c r="AC2070" i="1"/>
  <c r="AA2067" i="1"/>
  <c r="X2071" i="1"/>
  <c r="U2070" i="1"/>
  <c r="Q2070" i="1"/>
  <c r="AB2068" i="1"/>
  <c r="X2067" i="1"/>
  <c r="V2068" i="1"/>
  <c r="S2067" i="1"/>
  <c r="P2068" i="1"/>
  <c r="AB2071" i="1"/>
  <c r="Y2069" i="1"/>
  <c r="V2071" i="1"/>
  <c r="N2070" i="1"/>
  <c r="N2066" i="1"/>
  <c r="O2071" i="1"/>
  <c r="L2068" i="1"/>
  <c r="AA2071" i="1"/>
  <c r="X2066" i="1"/>
  <c r="U2071" i="1"/>
  <c r="Q2067" i="1"/>
  <c r="K2071" i="1"/>
  <c r="AC2066" i="1"/>
  <c r="V2069" i="1"/>
  <c r="T2070" i="1"/>
  <c r="P2066" i="1"/>
  <c r="P2071" i="1"/>
  <c r="AC2071" i="1"/>
  <c r="AB2070" i="1"/>
  <c r="U2066" i="1"/>
  <c r="S2068" i="1"/>
  <c r="N2071" i="1"/>
  <c r="X2068" i="1"/>
  <c r="P2067" i="1"/>
  <c r="AA2069" i="1"/>
  <c r="AB2066" i="1"/>
  <c r="AC2069" i="1"/>
  <c r="V2070" i="1"/>
  <c r="T2067" i="1"/>
  <c r="Q2068" i="1"/>
  <c r="K2070" i="1"/>
  <c r="AA2068" i="1"/>
  <c r="Y2068" i="1"/>
  <c r="T2068" i="1"/>
  <c r="T2069" i="1"/>
  <c r="J2071" i="1"/>
  <c r="L2067" i="1"/>
  <c r="AB2067" i="1"/>
  <c r="Y2066" i="1"/>
  <c r="S2066" i="1"/>
  <c r="N2067" i="1"/>
  <c r="O2067" i="1"/>
  <c r="O2069" i="1"/>
  <c r="Y2071" i="1"/>
  <c r="V2066" i="1"/>
  <c r="S2071" i="1"/>
  <c r="Q2069" i="1"/>
  <c r="N2069" i="1"/>
  <c r="L2069" i="1"/>
  <c r="AC2068" i="1"/>
  <c r="O3351" i="1"/>
  <c r="O3348" i="1"/>
  <c r="I3346" i="1"/>
  <c r="Q3349" i="1"/>
  <c r="U3350" i="1"/>
  <c r="X3346" i="1"/>
  <c r="AA3352" i="1"/>
  <c r="AC3349" i="1"/>
  <c r="O3347" i="1"/>
  <c r="P3352" i="1"/>
  <c r="I3352" i="1"/>
  <c r="Q3350" i="1"/>
  <c r="U3351" i="1"/>
  <c r="X3348" i="1"/>
  <c r="AA3351" i="1"/>
  <c r="K3349" i="1"/>
  <c r="P3350" i="1"/>
  <c r="L3348" i="1"/>
  <c r="Q3351" i="1"/>
  <c r="T3347" i="1"/>
  <c r="V3351" i="1"/>
  <c r="Y3351" i="1"/>
  <c r="AC3350" i="1"/>
  <c r="P3347" i="1"/>
  <c r="U3347" i="1"/>
  <c r="N3352" i="1"/>
  <c r="V3349" i="1"/>
  <c r="X3350" i="1"/>
  <c r="S3349" i="1"/>
  <c r="T3352" i="1"/>
  <c r="U3352" i="1"/>
  <c r="I3350" i="1"/>
  <c r="X3351" i="1"/>
  <c r="I3349" i="1"/>
  <c r="Y3350" i="1"/>
  <c r="L3346" i="1"/>
  <c r="O3349" i="1"/>
  <c r="I3347" i="1"/>
  <c r="S3350" i="1"/>
  <c r="V3347" i="1"/>
  <c r="Y3347" i="1"/>
  <c r="AB3350" i="1"/>
  <c r="K3350" i="1"/>
  <c r="L3352" i="1"/>
  <c r="V3350" i="1"/>
  <c r="Y3349" i="1"/>
  <c r="AB3352" i="1"/>
  <c r="N3348" i="1"/>
  <c r="N3347" i="1"/>
  <c r="S3346" i="1"/>
  <c r="U3346" i="1"/>
  <c r="X3347" i="1"/>
  <c r="J3349" i="1"/>
  <c r="AA3350" i="1"/>
  <c r="J3347" i="1"/>
  <c r="N3349" i="1"/>
  <c r="K3347" i="1"/>
  <c r="P3351" i="1"/>
  <c r="N3346" i="1"/>
  <c r="S3347" i="1"/>
  <c r="U3348" i="1"/>
  <c r="X3352" i="1"/>
  <c r="AB3347" i="1"/>
  <c r="L3351" i="1"/>
  <c r="L3350" i="1"/>
  <c r="S3352" i="1"/>
  <c r="U3349" i="1"/>
  <c r="Y3352" i="1"/>
  <c r="AB3349" i="1"/>
  <c r="P3349" i="1"/>
  <c r="K3348" i="1"/>
  <c r="O3352" i="1"/>
  <c r="Q3346" i="1"/>
  <c r="T3349" i="1"/>
  <c r="X3349" i="1"/>
  <c r="AA3347" i="1"/>
  <c r="AC3351" i="1"/>
  <c r="AC3346" i="1"/>
  <c r="Y3346" i="1"/>
  <c r="AA3348" i="1"/>
  <c r="AB3346" i="1"/>
  <c r="N3351" i="1"/>
  <c r="J3350" i="1"/>
  <c r="T3351" i="1"/>
  <c r="V3348" i="1"/>
  <c r="AA3349" i="1"/>
  <c r="N3350" i="1"/>
  <c r="L3349" i="1"/>
  <c r="I3348" i="1"/>
  <c r="Q3348" i="1"/>
  <c r="T3348" i="1"/>
  <c r="V3352" i="1"/>
  <c r="AA3346" i="1"/>
  <c r="AC3348" i="1"/>
  <c r="K3352" i="1"/>
  <c r="K3351" i="1"/>
  <c r="J3351" i="1"/>
  <c r="L3347" i="1"/>
  <c r="S3351" i="1"/>
  <c r="V3346" i="1"/>
  <c r="Y3348" i="1"/>
  <c r="AB3348" i="1"/>
  <c r="S3348" i="1"/>
  <c r="O3350" i="1"/>
  <c r="T3350" i="1"/>
  <c r="Q3347" i="1"/>
  <c r="J3348" i="1"/>
  <c r="P3348" i="1"/>
  <c r="U285" i="1"/>
  <c r="U293" i="1" s="1"/>
  <c r="T285" i="1"/>
  <c r="T293" i="1" s="1"/>
  <c r="AA1667" i="1"/>
  <c r="K1668" i="1"/>
  <c r="O1664" i="1"/>
  <c r="AC283" i="1"/>
  <c r="AC291" i="1" s="1"/>
  <c r="H1030" i="1"/>
  <c r="H1055" i="1"/>
  <c r="P1696" i="1"/>
  <c r="U1664" i="1"/>
  <c r="J3352" i="1"/>
  <c r="AB283" i="1"/>
  <c r="AB291" i="1" s="1"/>
  <c r="V1664" i="1"/>
  <c r="O282" i="1"/>
  <c r="O290" i="1" s="1"/>
  <c r="T283" i="1"/>
  <c r="T291" i="1" s="1"/>
  <c r="Q280" i="1"/>
  <c r="Q288" i="1" s="1"/>
  <c r="O283" i="1"/>
  <c r="O291" i="1" s="1"/>
  <c r="S281" i="1"/>
  <c r="S289" i="1" s="1"/>
  <c r="P281" i="1"/>
  <c r="P289" i="1" s="1"/>
  <c r="X1664" i="1"/>
  <c r="J281" i="1"/>
  <c r="J289" i="1" s="1"/>
  <c r="V280" i="1"/>
  <c r="V288" i="1" s="1"/>
  <c r="Y280" i="1"/>
  <c r="Y288" i="1" s="1"/>
  <c r="Y283" i="1"/>
  <c r="Y291" i="1" s="1"/>
  <c r="S283" i="1"/>
  <c r="S291" i="1" s="1"/>
  <c r="K1667" i="1"/>
  <c r="AB282" i="1"/>
  <c r="AB290" i="1" s="1"/>
  <c r="X284" i="1"/>
  <c r="X292" i="1" s="1"/>
  <c r="AA281" i="1"/>
  <c r="AA289" i="1" s="1"/>
  <c r="Q1696" i="1"/>
  <c r="S282" i="1"/>
  <c r="S290" i="1" s="1"/>
  <c r="P280" i="1"/>
  <c r="P288" i="1" s="1"/>
  <c r="K284" i="1"/>
  <c r="K292" i="1" s="1"/>
  <c r="K1666" i="1"/>
  <c r="X283" i="1"/>
  <c r="X291" i="1" s="1"/>
  <c r="J284" i="1"/>
  <c r="J292" i="1" s="1"/>
  <c r="J280" i="1"/>
  <c r="J288" i="1" s="1"/>
  <c r="K285" i="1"/>
  <c r="K293" i="1" s="1"/>
  <c r="N282" i="1"/>
  <c r="N290" i="1" s="1"/>
  <c r="J282" i="1"/>
  <c r="J290" i="1" s="1"/>
  <c r="O1669" i="1"/>
  <c r="AA1696" i="1"/>
  <c r="K280" i="1"/>
  <c r="K288" i="1" s="1"/>
  <c r="I1669" i="1"/>
  <c r="Y281" i="1"/>
  <c r="Y289" i="1" s="1"/>
  <c r="P284" i="1"/>
  <c r="P292" i="1" s="1"/>
  <c r="AC1702" i="1"/>
  <c r="X1669" i="1"/>
  <c r="I1702" i="1"/>
  <c r="I1698" i="1"/>
  <c r="I1699" i="1"/>
  <c r="AA283" i="1"/>
  <c r="AA291" i="1" s="1"/>
  <c r="AB281" i="1"/>
  <c r="AB289" i="1" s="1"/>
  <c r="S284" i="1"/>
  <c r="S292" i="1" s="1"/>
  <c r="N285" i="1"/>
  <c r="N293" i="1" s="1"/>
  <c r="P1665" i="1"/>
  <c r="N1699" i="1"/>
  <c r="Y1664" i="1"/>
  <c r="K1665" i="1"/>
  <c r="L1702" i="1"/>
  <c r="N1664" i="1"/>
  <c r="N1704" i="1" s="1"/>
  <c r="I709" i="33" s="1"/>
  <c r="V282" i="1"/>
  <c r="V290" i="1" s="1"/>
  <c r="AC284" i="1"/>
  <c r="AC292" i="1" s="1"/>
  <c r="L280" i="1"/>
  <c r="L288" i="1" s="1"/>
  <c r="U280" i="1"/>
  <c r="U288" i="1" s="1"/>
  <c r="AA1701" i="1"/>
  <c r="J1665" i="1"/>
  <c r="I1665" i="1"/>
  <c r="J1667" i="1"/>
  <c r="I1668" i="1"/>
  <c r="Q283" i="1"/>
  <c r="Q291" i="1" s="1"/>
  <c r="U284" i="1"/>
  <c r="U292" i="1" s="1"/>
  <c r="T282" i="1"/>
  <c r="T290" i="1" s="1"/>
  <c r="S1701" i="1"/>
  <c r="O285" i="1"/>
  <c r="O293" i="1" s="1"/>
  <c r="X281" i="1"/>
  <c r="X289" i="1" s="1"/>
  <c r="K281" i="1"/>
  <c r="K289" i="1" s="1"/>
  <c r="Q282" i="1"/>
  <c r="Q290" i="1" s="1"/>
  <c r="N1665" i="1"/>
  <c r="P285" i="1"/>
  <c r="P293" i="1" s="1"/>
  <c r="AA284" i="1"/>
  <c r="AA292" i="1" s="1"/>
  <c r="O280" i="1"/>
  <c r="O288" i="1" s="1"/>
  <c r="E707" i="33"/>
  <c r="C465" i="2" s="1"/>
  <c r="S1696" i="1"/>
  <c r="AB1664" i="1"/>
  <c r="AC1698" i="1"/>
  <c r="AC1666" i="1"/>
  <c r="U1669" i="1"/>
  <c r="U1701" i="1"/>
  <c r="N1670" i="1"/>
  <c r="N1702" i="1"/>
  <c r="K1702" i="1"/>
  <c r="F707" i="33"/>
  <c r="D465" i="2" s="1"/>
  <c r="S1697" i="1"/>
  <c r="S1665" i="1"/>
  <c r="AC281" i="1"/>
  <c r="AC289" i="1" s="1"/>
  <c r="O284" i="1"/>
  <c r="O292" i="1" s="1"/>
  <c r="K1696" i="1"/>
  <c r="K1664" i="1"/>
  <c r="J1670" i="1"/>
  <c r="J1668" i="1"/>
  <c r="U282" i="1"/>
  <c r="U290" i="1" s="1"/>
  <c r="S285" i="1"/>
  <c r="S293" i="1" s="1"/>
  <c r="Q284" i="1"/>
  <c r="Q292" i="1" s="1"/>
  <c r="K282" i="1"/>
  <c r="K290" i="1" s="1"/>
  <c r="Y284" i="1"/>
  <c r="Y292" i="1" s="1"/>
  <c r="K707" i="33"/>
  <c r="I465" i="2" s="1"/>
  <c r="O1700" i="1"/>
  <c r="Y1697" i="1"/>
  <c r="Y285" i="1"/>
  <c r="Y293" i="1" s="1"/>
  <c r="L283" i="1"/>
  <c r="L291" i="1" s="1"/>
  <c r="P283" i="1"/>
  <c r="P291" i="1" s="1"/>
  <c r="T284" i="1"/>
  <c r="T292" i="1" s="1"/>
  <c r="V284" i="1"/>
  <c r="V292" i="1" s="1"/>
  <c r="D704" i="33"/>
  <c r="B462" i="2" s="1"/>
  <c r="L281" i="1"/>
  <c r="L289" i="1" s="1"/>
  <c r="L284" i="1"/>
  <c r="L292" i="1" s="1"/>
  <c r="T280" i="1"/>
  <c r="T288" i="1" s="1"/>
  <c r="X1670" i="1"/>
  <c r="U1697" i="1"/>
  <c r="U1665" i="1"/>
  <c r="L1696" i="1"/>
  <c r="L1664" i="1"/>
  <c r="AA282" i="1"/>
  <c r="AA290" i="1" s="1"/>
  <c r="N707" i="33"/>
  <c r="L465" i="2" s="1"/>
  <c r="R707" i="33"/>
  <c r="P465" i="2" s="1"/>
  <c r="T1700" i="1"/>
  <c r="Q1666" i="1"/>
  <c r="Q1698" i="1"/>
  <c r="U1702" i="1"/>
  <c r="U1670" i="1"/>
  <c r="Q1669" i="1"/>
  <c r="Q1701" i="1"/>
  <c r="AC1699" i="1"/>
  <c r="AC1667" i="1"/>
  <c r="V1697" i="1"/>
  <c r="V1665" i="1"/>
  <c r="P1700" i="1"/>
  <c r="P1668" i="1"/>
  <c r="AB1670" i="1"/>
  <c r="AB1702" i="1"/>
  <c r="P1666" i="1"/>
  <c r="P1698" i="1"/>
  <c r="AC1669" i="1"/>
  <c r="AC1701" i="1"/>
  <c r="Q1699" i="1"/>
  <c r="Q1667" i="1"/>
  <c r="N1701" i="1"/>
  <c r="N1669" i="1"/>
  <c r="AC1700" i="1"/>
  <c r="AC1668" i="1"/>
  <c r="Y1666" i="1"/>
  <c r="Y1698" i="1"/>
  <c r="O1697" i="1"/>
  <c r="O1665" i="1"/>
  <c r="Y1667" i="1"/>
  <c r="Y1699" i="1"/>
  <c r="O1670" i="1"/>
  <c r="O1702" i="1"/>
  <c r="K1669" i="1"/>
  <c r="V281" i="1"/>
  <c r="V289" i="1" s="1"/>
  <c r="N284" i="1"/>
  <c r="N292" i="1" s="1"/>
  <c r="Q3352" i="1"/>
  <c r="J707" i="33"/>
  <c r="H465" i="2" s="1"/>
  <c r="G707" i="33"/>
  <c r="E465" i="2" s="1"/>
  <c r="U707" i="33"/>
  <c r="S465" i="2" s="1"/>
  <c r="P1701" i="1"/>
  <c r="Y1702" i="1"/>
  <c r="Y1670" i="1"/>
  <c r="X1700" i="1"/>
  <c r="X1668" i="1"/>
  <c r="U1699" i="1"/>
  <c r="U1667" i="1"/>
  <c r="J1669" i="1"/>
  <c r="J1701" i="1"/>
  <c r="V1702" i="1"/>
  <c r="V1670" i="1"/>
  <c r="V1700" i="1"/>
  <c r="V1668" i="1"/>
  <c r="J1664" i="1"/>
  <c r="T1696" i="1"/>
  <c r="Q281" i="1"/>
  <c r="Q289" i="1" s="1"/>
  <c r="J283" i="1"/>
  <c r="J291" i="1" s="1"/>
  <c r="Q285" i="1"/>
  <c r="Q293" i="1" s="1"/>
  <c r="P707" i="33"/>
  <c r="N465" i="2" s="1"/>
  <c r="T1699" i="1"/>
  <c r="O1699" i="1"/>
  <c r="O1667" i="1"/>
  <c r="X1665" i="1"/>
  <c r="X1697" i="1"/>
  <c r="T1698" i="1"/>
  <c r="S1700" i="1"/>
  <c r="S1668" i="1"/>
  <c r="L1698" i="1"/>
  <c r="L1666" i="1"/>
  <c r="L1667" i="1"/>
  <c r="L1699" i="1"/>
  <c r="AA1697" i="1"/>
  <c r="AA1665" i="1"/>
  <c r="AA1670" i="1"/>
  <c r="AA1702" i="1"/>
  <c r="V1669" i="1"/>
  <c r="V1701" i="1"/>
  <c r="X1699" i="1"/>
  <c r="X1667" i="1"/>
  <c r="N1700" i="1"/>
  <c r="N1668" i="1"/>
  <c r="V1699" i="1"/>
  <c r="V1667" i="1"/>
  <c r="S1670" i="1"/>
  <c r="S1702" i="1"/>
  <c r="L1665" i="1"/>
  <c r="L1697" i="1"/>
  <c r="L1669" i="1"/>
  <c r="AC1664" i="1"/>
  <c r="N281" i="1"/>
  <c r="N289" i="1" s="1"/>
  <c r="AB1667" i="1"/>
  <c r="AB1699" i="1"/>
  <c r="AA1668" i="1"/>
  <c r="AA1700" i="1"/>
  <c r="Q1697" i="1"/>
  <c r="Q1665" i="1"/>
  <c r="Y1701" i="1"/>
  <c r="Y1669" i="1"/>
  <c r="L1700" i="1"/>
  <c r="L1668" i="1"/>
  <c r="T1701" i="1"/>
  <c r="T1669" i="1"/>
  <c r="P1670" i="1"/>
  <c r="P1702" i="1"/>
  <c r="Y1668" i="1"/>
  <c r="Y1700" i="1"/>
  <c r="AB3351" i="1"/>
  <c r="Q707" i="33"/>
  <c r="O465" i="2" s="1"/>
  <c r="S707" i="33"/>
  <c r="Q465" i="2" s="1"/>
  <c r="T1702" i="1"/>
  <c r="T1670" i="1"/>
  <c r="H707" i="33"/>
  <c r="F465" i="2" s="1"/>
  <c r="P1699" i="1"/>
  <c r="P1667" i="1"/>
  <c r="G460" i="2"/>
  <c r="O1698" i="1" s="1"/>
  <c r="I707" i="33"/>
  <c r="G465" i="2" s="1"/>
  <c r="R459" i="2"/>
  <c r="AC1665" i="1" s="1"/>
  <c r="T707" i="33"/>
  <c r="R465" i="2" s="1"/>
  <c r="T1697" i="1"/>
  <c r="T1665" i="1"/>
  <c r="Q1700" i="1"/>
  <c r="Q1668" i="1"/>
  <c r="AA1698" i="1"/>
  <c r="AA1666" i="1"/>
  <c r="D700" i="33"/>
  <c r="B458" i="2" s="1"/>
  <c r="C458" i="2"/>
  <c r="K460" i="2"/>
  <c r="T1666" i="1" s="1"/>
  <c r="M707" i="33"/>
  <c r="K465" i="2" s="1"/>
  <c r="X1698" i="1"/>
  <c r="X1666" i="1"/>
  <c r="S1707" i="1"/>
  <c r="M712" i="33" s="1"/>
  <c r="U281" i="1"/>
  <c r="U289" i="1" s="1"/>
  <c r="D705" i="33"/>
  <c r="B463" i="2" s="1"/>
  <c r="D702" i="33"/>
  <c r="B460" i="2" s="1"/>
  <c r="D701" i="33"/>
  <c r="B459" i="2" s="1"/>
  <c r="D703" i="33"/>
  <c r="B461" i="2" s="1"/>
  <c r="D706" i="33"/>
  <c r="B464" i="2" s="1"/>
  <c r="L707" i="33"/>
  <c r="J465" i="2" s="1"/>
  <c r="AB1666" i="1"/>
  <c r="AB1698" i="1"/>
  <c r="J1698" i="1"/>
  <c r="J1666" i="1"/>
  <c r="AB1701" i="1"/>
  <c r="AB1669" i="1"/>
  <c r="M460" i="2"/>
  <c r="V1666" i="1" s="1"/>
  <c r="O707" i="33"/>
  <c r="M465" i="2" s="1"/>
  <c r="Q1702" i="1"/>
  <c r="Q1670" i="1"/>
  <c r="U1700" i="1"/>
  <c r="U1668" i="1"/>
  <c r="AB1700" i="1"/>
  <c r="AB1668" i="1"/>
  <c r="V285" i="1"/>
  <c r="V293" i="1" s="1"/>
  <c r="AB284" i="1"/>
  <c r="AB292" i="1" s="1"/>
  <c r="AB280" i="1"/>
  <c r="AB288" i="1" s="1"/>
  <c r="N280" i="1"/>
  <c r="N288" i="1" s="1"/>
  <c r="N283" i="1"/>
  <c r="N291" i="1" s="1"/>
  <c r="S280" i="1"/>
  <c r="S288" i="1" s="1"/>
  <c r="AC282" i="1"/>
  <c r="AC290" i="1" s="1"/>
  <c r="X285" i="1"/>
  <c r="X293" i="1" s="1"/>
  <c r="T281" i="1"/>
  <c r="T289" i="1" s="1"/>
  <c r="L282" i="1"/>
  <c r="L290" i="1" s="1"/>
  <c r="X280" i="1"/>
  <c r="X288" i="1" s="1"/>
  <c r="P282" i="1"/>
  <c r="P290" i="1" s="1"/>
  <c r="AA280" i="1"/>
  <c r="AA288" i="1" s="1"/>
  <c r="O605" i="33"/>
  <c r="M483" i="2" s="1"/>
  <c r="M476" i="2"/>
  <c r="E476" i="2"/>
  <c r="G605" i="33"/>
  <c r="E483" i="2" s="1"/>
  <c r="D599" i="33"/>
  <c r="B477" i="2" s="1"/>
  <c r="C477" i="2"/>
  <c r="R449" i="2"/>
  <c r="T580" i="33"/>
  <c r="R456" i="2" s="1"/>
  <c r="V1599" i="1"/>
  <c r="Q1603" i="1"/>
  <c r="D579" i="33"/>
  <c r="B455" i="2" s="1"/>
  <c r="C455" i="2"/>
  <c r="Y1601" i="1"/>
  <c r="T1602" i="1"/>
  <c r="N1602" i="1"/>
  <c r="C450" i="2"/>
  <c r="D574" i="33"/>
  <c r="B450" i="2" s="1"/>
  <c r="AB1601" i="1"/>
  <c r="U1600" i="1"/>
  <c r="F580" i="33"/>
  <c r="D456" i="2" s="1"/>
  <c r="D449" i="2"/>
  <c r="AA1598" i="1"/>
  <c r="T1599" i="1"/>
  <c r="K1598" i="1"/>
  <c r="AA1599" i="1"/>
  <c r="X1598" i="1"/>
  <c r="U1598" i="1"/>
  <c r="Q1602" i="1"/>
  <c r="P1602" i="1"/>
  <c r="H580" i="33"/>
  <c r="F456" i="2" s="1"/>
  <c r="F449" i="2"/>
  <c r="AB1598" i="1"/>
  <c r="Y1600" i="1"/>
  <c r="V1600" i="1"/>
  <c r="T1601" i="1"/>
  <c r="N1599" i="1"/>
  <c r="N1601" i="1"/>
  <c r="L1600" i="1"/>
  <c r="S476" i="2"/>
  <c r="U605" i="33"/>
  <c r="S483" i="2" s="1"/>
  <c r="D335" i="33"/>
  <c r="D406" i="33" s="1"/>
  <c r="AC1600" i="1"/>
  <c r="D604" i="33"/>
  <c r="B482" i="2" s="1"/>
  <c r="C482" i="2"/>
  <c r="I476" i="2"/>
  <c r="K605" i="33"/>
  <c r="I483" i="2" s="1"/>
  <c r="J605" i="33"/>
  <c r="H483" i="2" s="1"/>
  <c r="H476" i="2"/>
  <c r="P605" i="33"/>
  <c r="N483" i="2" s="1"/>
  <c r="N476" i="2"/>
  <c r="E605" i="33"/>
  <c r="C476" i="2"/>
  <c r="D598" i="33"/>
  <c r="B476" i="2" s="1"/>
  <c r="AC3347" i="1"/>
  <c r="AC280" i="1"/>
  <c r="AC288" i="1" s="1"/>
  <c r="AC1598" i="1"/>
  <c r="X1603" i="1"/>
  <c r="U1601" i="1"/>
  <c r="Q1600" i="1"/>
  <c r="J1599" i="1"/>
  <c r="K1603" i="1"/>
  <c r="R580" i="33"/>
  <c r="P456" i="2" s="1"/>
  <c r="P449" i="2"/>
  <c r="T1603" i="1"/>
  <c r="J1602" i="1"/>
  <c r="S580" i="33"/>
  <c r="Q456" i="2" s="1"/>
  <c r="Q449" i="2"/>
  <c r="T1600" i="1"/>
  <c r="C452" i="2"/>
  <c r="D576" i="33"/>
  <c r="B452" i="2" s="1"/>
  <c r="X1599" i="1"/>
  <c r="P1600" i="1"/>
  <c r="K1599" i="1"/>
  <c r="AA1603" i="1"/>
  <c r="P580" i="33"/>
  <c r="N456" i="2" s="1"/>
  <c r="N449" i="2"/>
  <c r="T1598" i="1"/>
  <c r="Q1599" i="1"/>
  <c r="N1603" i="1"/>
  <c r="O1599" i="1"/>
  <c r="AB1603" i="1"/>
  <c r="X1601" i="1"/>
  <c r="O580" i="33"/>
  <c r="M456" i="2" s="1"/>
  <c r="M449" i="2"/>
  <c r="S1601" i="1"/>
  <c r="G449" i="2"/>
  <c r="I580" i="33"/>
  <c r="G456" i="2" s="1"/>
  <c r="O1598" i="1"/>
  <c r="U580" i="33"/>
  <c r="S456" i="2" s="1"/>
  <c r="S449" i="2"/>
  <c r="P4415" i="1"/>
  <c r="P745" i="1"/>
  <c r="P319" i="1"/>
  <c r="AC1602" i="1"/>
  <c r="L285" i="1"/>
  <c r="L293" i="1" s="1"/>
  <c r="V283" i="1"/>
  <c r="V291" i="1" s="1"/>
  <c r="O281" i="1"/>
  <c r="O289" i="1" s="1"/>
  <c r="AA285" i="1"/>
  <c r="AA293" i="1" s="1"/>
  <c r="D600" i="33"/>
  <c r="B478" i="2" s="1"/>
  <c r="C478" i="2"/>
  <c r="S605" i="33"/>
  <c r="Q483" i="2" s="1"/>
  <c r="Q476" i="2"/>
  <c r="R605" i="33"/>
  <c r="P483" i="2" s="1"/>
  <c r="P476" i="2"/>
  <c r="T605" i="33"/>
  <c r="R483" i="2" s="1"/>
  <c r="R476" i="2"/>
  <c r="D603" i="33"/>
  <c r="B481" i="2" s="1"/>
  <c r="C481" i="2"/>
  <c r="H605" i="33"/>
  <c r="F483" i="2" s="1"/>
  <c r="F476" i="2"/>
  <c r="M605" i="33"/>
  <c r="K483" i="2" s="1"/>
  <c r="K476" i="2"/>
  <c r="AC1599" i="1"/>
  <c r="AC1601" i="1"/>
  <c r="Y1598" i="1"/>
  <c r="S1603" i="1"/>
  <c r="C453" i="2"/>
  <c r="D577" i="33"/>
  <c r="B453" i="2" s="1"/>
  <c r="J1601" i="1"/>
  <c r="K1600" i="1"/>
  <c r="Y1602" i="1"/>
  <c r="S1598" i="1"/>
  <c r="N1598" i="1"/>
  <c r="L1599" i="1"/>
  <c r="X1600" i="1"/>
  <c r="J1600" i="1"/>
  <c r="V1603" i="1"/>
  <c r="P1603" i="1"/>
  <c r="AB1599" i="1"/>
  <c r="O449" i="2"/>
  <c r="Q580" i="33"/>
  <c r="O456" i="2" s="1"/>
  <c r="V1601" i="1"/>
  <c r="K449" i="2"/>
  <c r="M580" i="33"/>
  <c r="K456" i="2" s="1"/>
  <c r="P1599" i="1"/>
  <c r="N1600" i="1"/>
  <c r="O1603" i="1"/>
  <c r="AA1602" i="1"/>
  <c r="X1602" i="1"/>
  <c r="U1599" i="1"/>
  <c r="L580" i="33"/>
  <c r="J456" i="2" s="1"/>
  <c r="J449" i="2"/>
  <c r="K580" i="33"/>
  <c r="I456" i="2" s="1"/>
  <c r="I449" i="2"/>
  <c r="O1601" i="1"/>
  <c r="L1601" i="1"/>
  <c r="T315" i="1"/>
  <c r="D334" i="33"/>
  <c r="D405" i="33" s="1"/>
  <c r="AC1603" i="1"/>
  <c r="J1598" i="1"/>
  <c r="X282" i="1"/>
  <c r="X290" i="1" s="1"/>
  <c r="U283" i="1"/>
  <c r="U291" i="1" s="1"/>
  <c r="AB285" i="1"/>
  <c r="AB293" i="1" s="1"/>
  <c r="Y282" i="1"/>
  <c r="Y290" i="1" s="1"/>
  <c r="K283" i="1"/>
  <c r="K291" i="1" s="1"/>
  <c r="G476" i="2"/>
  <c r="I605" i="33"/>
  <c r="G483" i="2" s="1"/>
  <c r="O476" i="2"/>
  <c r="Q605" i="33"/>
  <c r="O483" i="2" s="1"/>
  <c r="J476" i="2"/>
  <c r="L605" i="33"/>
  <c r="J483" i="2" s="1"/>
  <c r="D476" i="2"/>
  <c r="F605" i="33"/>
  <c r="D483" i="2" s="1"/>
  <c r="N605" i="33"/>
  <c r="L483" i="2" s="1"/>
  <c r="L476" i="2"/>
  <c r="C480" i="2"/>
  <c r="D602" i="33"/>
  <c r="B480" i="2" s="1"/>
  <c r="D601" i="33"/>
  <c r="B479" i="2" s="1"/>
  <c r="C479" i="2"/>
  <c r="AB1600" i="1"/>
  <c r="Y1603" i="1"/>
  <c r="S1600" i="1"/>
  <c r="P1598" i="1"/>
  <c r="E580" i="33"/>
  <c r="D573" i="33"/>
  <c r="B449" i="2" s="1"/>
  <c r="C449" i="2"/>
  <c r="AA1600" i="1"/>
  <c r="U1603" i="1"/>
  <c r="Q1598" i="1"/>
  <c r="L1598" i="1"/>
  <c r="V1602" i="1"/>
  <c r="C454" i="2"/>
  <c r="D578" i="33"/>
  <c r="B454" i="2" s="1"/>
  <c r="E449" i="2"/>
  <c r="G580" i="33"/>
  <c r="E456" i="2" s="1"/>
  <c r="U1602" i="1"/>
  <c r="O1602" i="1"/>
  <c r="AB1602" i="1"/>
  <c r="Y1599" i="1"/>
  <c r="N580" i="33"/>
  <c r="L456" i="2" s="1"/>
  <c r="L449" i="2"/>
  <c r="S1602" i="1"/>
  <c r="D575" i="33"/>
  <c r="B451" i="2" s="1"/>
  <c r="C451" i="2"/>
  <c r="O1600" i="1"/>
  <c r="L1603" i="1"/>
  <c r="AA1601" i="1"/>
  <c r="V1598" i="1"/>
  <c r="S1599" i="1"/>
  <c r="Q1601" i="1"/>
  <c r="P1601" i="1"/>
  <c r="J580" i="33"/>
  <c r="H456" i="2" s="1"/>
  <c r="H449" i="2"/>
  <c r="K1602" i="1"/>
  <c r="O3346" i="1"/>
  <c r="H687" i="1"/>
  <c r="H703" i="1" s="1"/>
  <c r="H697" i="1"/>
  <c r="H705" i="1" s="1"/>
  <c r="O279" i="1"/>
  <c r="O287" i="1" s="1"/>
  <c r="AC279" i="1"/>
  <c r="AC287" i="1" s="1"/>
  <c r="I279" i="1"/>
  <c r="I287" i="1" s="1"/>
  <c r="I280" i="1"/>
  <c r="I288" i="1" s="1"/>
  <c r="AA279" i="1"/>
  <c r="AA287" i="1" s="1"/>
  <c r="S279" i="1"/>
  <c r="S287" i="1" s="1"/>
  <c r="I281" i="1"/>
  <c r="I289" i="1" s="1"/>
  <c r="U279" i="1"/>
  <c r="U287" i="1" s="1"/>
  <c r="I285" i="1"/>
  <c r="I293" i="1" s="1"/>
  <c r="I283" i="1"/>
  <c r="I291" i="1" s="1"/>
  <c r="X279" i="1"/>
  <c r="X287" i="1" s="1"/>
  <c r="N279" i="1"/>
  <c r="N287" i="1" s="1"/>
  <c r="V279" i="1"/>
  <c r="V287" i="1" s="1"/>
  <c r="Q279" i="1"/>
  <c r="Q287" i="1" s="1"/>
  <c r="AB279" i="1"/>
  <c r="AB287" i="1" s="1"/>
  <c r="Y279" i="1"/>
  <c r="Y287" i="1" s="1"/>
  <c r="I282" i="1"/>
  <c r="I290" i="1" s="1"/>
  <c r="L279" i="1"/>
  <c r="L287" i="1" s="1"/>
  <c r="M197" i="1"/>
  <c r="M205" i="1" s="1"/>
  <c r="M199" i="1"/>
  <c r="M207" i="1" s="1"/>
  <c r="M198" i="1"/>
  <c r="M206" i="1" s="1"/>
  <c r="M194" i="1"/>
  <c r="M202" i="1" s="1"/>
  <c r="H196" i="1"/>
  <c r="H204" i="1" s="1"/>
  <c r="D299" i="33" s="1"/>
  <c r="D368" i="33" s="1"/>
  <c r="W200" i="1"/>
  <c r="W208" i="1" s="1"/>
  <c r="R200" i="1"/>
  <c r="R208" i="1" s="1"/>
  <c r="H195" i="1"/>
  <c r="H203" i="1" s="1"/>
  <c r="D298" i="33" s="1"/>
  <c r="D367" i="33" s="1"/>
  <c r="M200" i="1"/>
  <c r="M208" i="1" s="1"/>
  <c r="M1165" i="1"/>
  <c r="H4483" i="1"/>
  <c r="D781" i="33" s="1"/>
  <c r="H20" i="1"/>
  <c r="Z193" i="1"/>
  <c r="Z201" i="1" s="1"/>
  <c r="W193" i="1"/>
  <c r="W201" i="1" s="1"/>
  <c r="R193" i="1"/>
  <c r="R201" i="1" s="1"/>
  <c r="Z200" i="1"/>
  <c r="Z208" i="1" s="1"/>
  <c r="M193" i="1"/>
  <c r="M201" i="1" s="1"/>
  <c r="H18" i="1"/>
  <c r="H647" i="1"/>
  <c r="H1238" i="1"/>
  <c r="H1185" i="1"/>
  <c r="M4481" i="1"/>
  <c r="H1239" i="1"/>
  <c r="M1243" i="1"/>
  <c r="H1168" i="1"/>
  <c r="M4487" i="1"/>
  <c r="H4487" i="1" s="1"/>
  <c r="D785" i="33" s="1"/>
  <c r="H4404" i="1"/>
  <c r="H1226" i="1"/>
  <c r="M1182" i="1"/>
  <c r="I200" i="1"/>
  <c r="I208" i="1" s="1"/>
  <c r="E303" i="33" s="1"/>
  <c r="E372" i="33" s="1"/>
  <c r="H21" i="1"/>
  <c r="M24" i="1"/>
  <c r="M40" i="1" s="1"/>
  <c r="M163" i="1" s="1"/>
  <c r="J40" i="1"/>
  <c r="F319" i="33" s="1"/>
  <c r="H4490" i="1"/>
  <c r="D780" i="33" s="1"/>
  <c r="H1184" i="1"/>
  <c r="L391" i="33" l="1"/>
  <c r="L394" i="33"/>
  <c r="J335" i="2" s="1"/>
  <c r="L393" i="33"/>
  <c r="L395" i="33"/>
  <c r="J336" i="2" s="1"/>
  <c r="L392" i="33"/>
  <c r="L397" i="33"/>
  <c r="J338" i="2" s="1"/>
  <c r="L396" i="33"/>
  <c r="K1707" i="1"/>
  <c r="G712" i="33" s="1"/>
  <c r="J1704" i="1"/>
  <c r="F709" i="33" s="1"/>
  <c r="AA1709" i="1"/>
  <c r="S714" i="33" s="1"/>
  <c r="T1708" i="1"/>
  <c r="N713" i="33" s="1"/>
  <c r="L1710" i="1"/>
  <c r="H715" i="33" s="1"/>
  <c r="AC1710" i="1"/>
  <c r="U715" i="33" s="1"/>
  <c r="P1709" i="1"/>
  <c r="K714" i="33" s="1"/>
  <c r="J1708" i="1"/>
  <c r="F713" i="33" s="1"/>
  <c r="Z3351" i="1"/>
  <c r="Z1702" i="1"/>
  <c r="AC1697" i="1"/>
  <c r="AC1705" i="1" s="1"/>
  <c r="U710" i="33" s="1"/>
  <c r="AB4415" i="1"/>
  <c r="T4413" i="1"/>
  <c r="O1666" i="1"/>
  <c r="O1706" i="1" s="1"/>
  <c r="J711" i="33" s="1"/>
  <c r="T4415" i="1"/>
  <c r="AC320" i="1"/>
  <c r="S746" i="1"/>
  <c r="L316" i="1"/>
  <c r="AB315" i="1"/>
  <c r="V1698" i="1"/>
  <c r="V1706" i="1" s="1"/>
  <c r="P711" i="33" s="1"/>
  <c r="K315" i="1"/>
  <c r="T4411" i="1"/>
  <c r="T4416" i="1"/>
  <c r="O1704" i="1"/>
  <c r="J709" i="33" s="1"/>
  <c r="T743" i="1"/>
  <c r="U4412" i="1"/>
  <c r="T320" i="1"/>
  <c r="M1609" i="1"/>
  <c r="U627" i="33"/>
  <c r="P625" i="33"/>
  <c r="Q627" i="33"/>
  <c r="U626" i="33"/>
  <c r="P627" i="33"/>
  <c r="R1609" i="1"/>
  <c r="Z1608" i="1"/>
  <c r="T746" i="1"/>
  <c r="X1710" i="1"/>
  <c r="Q715" i="33" s="1"/>
  <c r="K1705" i="1"/>
  <c r="G710" i="33" s="1"/>
  <c r="Z1696" i="1"/>
  <c r="T741" i="1"/>
  <c r="I629" i="33"/>
  <c r="L1709" i="1"/>
  <c r="H714" i="33" s="1"/>
  <c r="S1704" i="1"/>
  <c r="M709" i="33" s="1"/>
  <c r="P628" i="33"/>
  <c r="T1707" i="1"/>
  <c r="N712" i="33" s="1"/>
  <c r="S1709" i="1"/>
  <c r="M714" i="33" s="1"/>
  <c r="Z1607" i="1"/>
  <c r="N1707" i="1"/>
  <c r="I712" i="33" s="1"/>
  <c r="O1709" i="1"/>
  <c r="J714" i="33" s="1"/>
  <c r="R1610" i="1"/>
  <c r="W1608" i="1"/>
  <c r="R1606" i="1"/>
  <c r="M1697" i="1"/>
  <c r="T630" i="33"/>
  <c r="R627" i="33"/>
  <c r="N629" i="33"/>
  <c r="T745" i="1"/>
  <c r="Q628" i="33"/>
  <c r="N627" i="33"/>
  <c r="Z1606" i="1"/>
  <c r="N626" i="33"/>
  <c r="AC4416" i="1"/>
  <c r="I628" i="33"/>
  <c r="S625" i="33"/>
  <c r="M626" i="33"/>
  <c r="J627" i="33"/>
  <c r="L625" i="33"/>
  <c r="R630" i="33"/>
  <c r="K627" i="33"/>
  <c r="M1701" i="1"/>
  <c r="K1709" i="1"/>
  <c r="G714" i="33" s="1"/>
  <c r="Y1705" i="1"/>
  <c r="R710" i="33" s="1"/>
  <c r="X1704" i="1"/>
  <c r="Q709" i="33" s="1"/>
  <c r="P626" i="33"/>
  <c r="V1704" i="1"/>
  <c r="P709" i="33" s="1"/>
  <c r="M1606" i="1"/>
  <c r="W1606" i="1"/>
  <c r="W1607" i="1"/>
  <c r="M1607" i="1"/>
  <c r="R1607" i="1"/>
  <c r="R1608" i="1"/>
  <c r="Z1609" i="1"/>
  <c r="U630" i="33"/>
  <c r="AB1704" i="1"/>
  <c r="T709" i="33" s="1"/>
  <c r="P1705" i="1"/>
  <c r="K710" i="33" s="1"/>
  <c r="K1708" i="1"/>
  <c r="G713" i="33" s="1"/>
  <c r="Z1701" i="1"/>
  <c r="M1699" i="1"/>
  <c r="P1704" i="1"/>
  <c r="K709" i="33" s="1"/>
  <c r="W1609" i="1"/>
  <c r="R1611" i="1"/>
  <c r="M1610" i="1"/>
  <c r="M1608" i="1"/>
  <c r="W1610" i="1"/>
  <c r="W1611" i="1"/>
  <c r="Z1611" i="1"/>
  <c r="M1611" i="1"/>
  <c r="J630" i="33"/>
  <c r="T317" i="1"/>
  <c r="M1670" i="1"/>
  <c r="X1709" i="1"/>
  <c r="Q714" i="33" s="1"/>
  <c r="Q1704" i="1"/>
  <c r="L709" i="33" s="1"/>
  <c r="U1704" i="1"/>
  <c r="O709" i="33" s="1"/>
  <c r="AA1707" i="1"/>
  <c r="S712" i="33" s="1"/>
  <c r="M1700" i="1"/>
  <c r="K1710" i="1"/>
  <c r="G715" i="33" s="1"/>
  <c r="T629" i="33"/>
  <c r="Q629" i="33"/>
  <c r="K630" i="33"/>
  <c r="J625" i="33"/>
  <c r="S630" i="33"/>
  <c r="M630" i="33"/>
  <c r="N628" i="33"/>
  <c r="J1705" i="1"/>
  <c r="F710" i="33" s="1"/>
  <c r="O630" i="33"/>
  <c r="T627" i="33"/>
  <c r="L626" i="33"/>
  <c r="O1708" i="1"/>
  <c r="J713" i="33" s="1"/>
  <c r="AA1704" i="1"/>
  <c r="S709" i="33" s="1"/>
  <c r="I627" i="33"/>
  <c r="AC1704" i="1"/>
  <c r="U709" i="33" s="1"/>
  <c r="N1705" i="1"/>
  <c r="I710" i="33" s="1"/>
  <c r="K1706" i="1"/>
  <c r="G711" i="33" s="1"/>
  <c r="I1609" i="1"/>
  <c r="J1605" i="1"/>
  <c r="X1605" i="1"/>
  <c r="N1605" i="1"/>
  <c r="AB1612" i="1"/>
  <c r="AA1605" i="1"/>
  <c r="V1605" i="1"/>
  <c r="P1612" i="1"/>
  <c r="L1589" i="1"/>
  <c r="O1703" i="1"/>
  <c r="AC1010" i="1"/>
  <c r="AC1005" i="1"/>
  <c r="AC1006" i="1"/>
  <c r="N1008" i="1"/>
  <c r="I1007" i="1"/>
  <c r="Q1009" i="1"/>
  <c r="O1008" i="1"/>
  <c r="S1006" i="1"/>
  <c r="N1005" i="1"/>
  <c r="Q1011" i="1"/>
  <c r="AB1007" i="1"/>
  <c r="P1009" i="1"/>
  <c r="K1008" i="1"/>
  <c r="S1005" i="1"/>
  <c r="J1005" i="1"/>
  <c r="N1007" i="1"/>
  <c r="T1007" i="1"/>
  <c r="S1007" i="1"/>
  <c r="L1008" i="1"/>
  <c r="T1005" i="1"/>
  <c r="N1009" i="1"/>
  <c r="U1010" i="1"/>
  <c r="O1005" i="1"/>
  <c r="Q1006" i="1"/>
  <c r="O1009" i="1"/>
  <c r="K4411" i="1"/>
  <c r="I1608" i="1"/>
  <c r="T1605" i="1"/>
  <c r="Q1612" i="1"/>
  <c r="L1605" i="1"/>
  <c r="AA1612" i="1"/>
  <c r="I1605" i="1"/>
  <c r="V1612" i="1"/>
  <c r="P1605" i="1"/>
  <c r="K1612" i="1"/>
  <c r="U1605" i="1"/>
  <c r="AB1005" i="1"/>
  <c r="L1006" i="1"/>
  <c r="O1006" i="1"/>
  <c r="X1009" i="1"/>
  <c r="K4415" i="1"/>
  <c r="Q1010" i="1"/>
  <c r="U1011" i="1"/>
  <c r="S1009" i="1"/>
  <c r="AA1005" i="1"/>
  <c r="J1006" i="1"/>
  <c r="Y1008" i="1"/>
  <c r="V1008" i="1"/>
  <c r="V1011" i="1"/>
  <c r="AC1008" i="1"/>
  <c r="T1009" i="1"/>
  <c r="X1010" i="1"/>
  <c r="Y1009" i="1"/>
  <c r="V1010" i="1"/>
  <c r="P1006" i="1"/>
  <c r="V1007" i="1"/>
  <c r="AA1007" i="1"/>
  <c r="U1008" i="1"/>
  <c r="U1009" i="1"/>
  <c r="AA1009" i="1"/>
  <c r="T1006" i="1"/>
  <c r="T1612" i="1"/>
  <c r="Q1605" i="1"/>
  <c r="S1605" i="1"/>
  <c r="L1612" i="1"/>
  <c r="Y1605" i="1"/>
  <c r="I1607" i="1"/>
  <c r="O1605" i="1"/>
  <c r="I1611" i="1"/>
  <c r="I1606" i="1"/>
  <c r="K1605" i="1"/>
  <c r="U1612" i="1"/>
  <c r="I1671" i="1"/>
  <c r="AC1009" i="1"/>
  <c r="AC1007" i="1"/>
  <c r="V1006" i="1"/>
  <c r="X1007" i="1"/>
  <c r="AA1010" i="1"/>
  <c r="N1006" i="1"/>
  <c r="X1011" i="1"/>
  <c r="O1011" i="1"/>
  <c r="X1008" i="1"/>
  <c r="X1006" i="1"/>
  <c r="P1008" i="1"/>
  <c r="Y1006" i="1"/>
  <c r="AB1009" i="1"/>
  <c r="AA1011" i="1"/>
  <c r="AB1011" i="1"/>
  <c r="N1011" i="1"/>
  <c r="AA1006" i="1"/>
  <c r="AA1008" i="1"/>
  <c r="O1007" i="1"/>
  <c r="S1010" i="1"/>
  <c r="AB1008" i="1"/>
  <c r="Y1010" i="1"/>
  <c r="P1011" i="1"/>
  <c r="P1007" i="1"/>
  <c r="N1010" i="1"/>
  <c r="U1007" i="1"/>
  <c r="J1612" i="1"/>
  <c r="X1612" i="1"/>
  <c r="N1612" i="1"/>
  <c r="S1612" i="1"/>
  <c r="I1610" i="1"/>
  <c r="AB1605" i="1"/>
  <c r="Y1612" i="1"/>
  <c r="O1612" i="1"/>
  <c r="AC1605" i="1"/>
  <c r="K1703" i="1"/>
  <c r="P1671" i="1"/>
  <c r="S1008" i="1"/>
  <c r="T1010" i="1"/>
  <c r="V1009" i="1"/>
  <c r="V1005" i="1"/>
  <c r="AB1010" i="1"/>
  <c r="AC1011" i="1"/>
  <c r="K1005" i="1"/>
  <c r="S1011" i="1"/>
  <c r="X1005" i="1"/>
  <c r="L4414" i="1"/>
  <c r="U1006" i="1"/>
  <c r="L1010" i="1"/>
  <c r="M1010" i="1" s="1"/>
  <c r="Q1007" i="1"/>
  <c r="Q1008" i="1"/>
  <c r="Y1011" i="1"/>
  <c r="O1010" i="1"/>
  <c r="P1005" i="1"/>
  <c r="Y1007" i="1"/>
  <c r="AB1006" i="1"/>
  <c r="Q1005" i="1"/>
  <c r="L1005" i="1"/>
  <c r="T1008" i="1"/>
  <c r="Z1610" i="1"/>
  <c r="L629" i="33"/>
  <c r="K741" i="1"/>
  <c r="O628" i="33"/>
  <c r="P629" i="33"/>
  <c r="U742" i="1"/>
  <c r="S629" i="33"/>
  <c r="K626" i="33"/>
  <c r="P630" i="33"/>
  <c r="J629" i="33"/>
  <c r="L743" i="1"/>
  <c r="O4413" i="1"/>
  <c r="O626" i="33"/>
  <c r="T626" i="33"/>
  <c r="Q4411" i="1"/>
  <c r="O629" i="33"/>
  <c r="O4414" i="1"/>
  <c r="R629" i="33"/>
  <c r="T742" i="1"/>
  <c r="Q626" i="33"/>
  <c r="Q315" i="1"/>
  <c r="I630" i="33"/>
  <c r="T625" i="33"/>
  <c r="S627" i="33"/>
  <c r="U629" i="33"/>
  <c r="Q741" i="1"/>
  <c r="J628" i="33"/>
  <c r="O625" i="33"/>
  <c r="O627" i="33"/>
  <c r="N625" i="33"/>
  <c r="M625" i="33"/>
  <c r="T628" i="33"/>
  <c r="L628" i="33"/>
  <c r="R625" i="33"/>
  <c r="U628" i="33"/>
  <c r="J626" i="33"/>
  <c r="U625" i="33"/>
  <c r="M628" i="33"/>
  <c r="L627" i="33"/>
  <c r="K629" i="33"/>
  <c r="S626" i="33"/>
  <c r="M627" i="33"/>
  <c r="I625" i="33"/>
  <c r="Q630" i="33"/>
  <c r="K628" i="33"/>
  <c r="R626" i="33"/>
  <c r="K625" i="33"/>
  <c r="U4411" i="1"/>
  <c r="S628" i="33"/>
  <c r="L4415" i="1"/>
  <c r="V744" i="1"/>
  <c r="O745" i="1"/>
  <c r="AB745" i="1"/>
  <c r="Q625" i="33"/>
  <c r="L744" i="1"/>
  <c r="Y742" i="1"/>
  <c r="S4416" i="1"/>
  <c r="M629" i="33"/>
  <c r="U315" i="1"/>
  <c r="S317" i="1"/>
  <c r="N630" i="33"/>
  <c r="Y4416" i="1"/>
  <c r="I626" i="33"/>
  <c r="R628" i="33"/>
  <c r="L630" i="33"/>
  <c r="S4411" i="1"/>
  <c r="O744" i="1"/>
  <c r="O318" i="1"/>
  <c r="I742" i="1"/>
  <c r="K744" i="1"/>
  <c r="I316" i="1"/>
  <c r="P744" i="1"/>
  <c r="S4412" i="1"/>
  <c r="U319" i="1"/>
  <c r="S320" i="1"/>
  <c r="S4413" i="1"/>
  <c r="O319" i="1"/>
  <c r="AB4411" i="1"/>
  <c r="L318" i="1"/>
  <c r="L4412" i="1"/>
  <c r="V318" i="1"/>
  <c r="AB319" i="1"/>
  <c r="Y316" i="1"/>
  <c r="AC746" i="1"/>
  <c r="L742" i="1"/>
  <c r="L319" i="1"/>
  <c r="L745" i="1"/>
  <c r="T319" i="1"/>
  <c r="O4415" i="1"/>
  <c r="AB741" i="1"/>
  <c r="Y320" i="1"/>
  <c r="Y746" i="1"/>
  <c r="V319" i="1"/>
  <c r="Y744" i="1"/>
  <c r="AA4414" i="1"/>
  <c r="T744" i="1"/>
  <c r="V742" i="1"/>
  <c r="Y743" i="1"/>
  <c r="P746" i="1"/>
  <c r="AA317" i="1"/>
  <c r="O4412" i="1"/>
  <c r="Y319" i="1"/>
  <c r="AA315" i="1"/>
  <c r="P317" i="1"/>
  <c r="P316" i="1"/>
  <c r="L320" i="1"/>
  <c r="AA320" i="1"/>
  <c r="AA743" i="1"/>
  <c r="N320" i="1"/>
  <c r="S318" i="1"/>
  <c r="AA318" i="1"/>
  <c r="Y4414" i="1"/>
  <c r="O315" i="1"/>
  <c r="L315" i="1"/>
  <c r="P4411" i="1"/>
  <c r="U4414" i="1"/>
  <c r="Y4413" i="1"/>
  <c r="U743" i="1"/>
  <c r="S744" i="1"/>
  <c r="AA744" i="1"/>
  <c r="T318" i="1"/>
  <c r="AA742" i="1"/>
  <c r="U320" i="1"/>
  <c r="V746" i="1"/>
  <c r="U744" i="1"/>
  <c r="U4413" i="1"/>
  <c r="X745" i="1"/>
  <c r="AC317" i="1"/>
  <c r="U746" i="1"/>
  <c r="P315" i="1"/>
  <c r="U318" i="1"/>
  <c r="V317" i="1"/>
  <c r="U317" i="1"/>
  <c r="AA4416" i="1"/>
  <c r="O316" i="1"/>
  <c r="Y741" i="1"/>
  <c r="P4416" i="1"/>
  <c r="P4413" i="1"/>
  <c r="P4412" i="1"/>
  <c r="N4415" i="1"/>
  <c r="Y4411" i="1"/>
  <c r="P743" i="1"/>
  <c r="S319" i="1"/>
  <c r="X4411" i="1"/>
  <c r="L746" i="1"/>
  <c r="N319" i="1"/>
  <c r="AB318" i="1"/>
  <c r="AB744" i="1"/>
  <c r="AB4416" i="1"/>
  <c r="X4416" i="1"/>
  <c r="O742" i="1"/>
  <c r="N745" i="1"/>
  <c r="Y315" i="1"/>
  <c r="AB4414" i="1"/>
  <c r="P320" i="1"/>
  <c r="AA746" i="1"/>
  <c r="S4415" i="1"/>
  <c r="Y745" i="1"/>
  <c r="AA4413" i="1"/>
  <c r="X315" i="1"/>
  <c r="N746" i="1"/>
  <c r="N4416" i="1"/>
  <c r="AA4411" i="1"/>
  <c r="X4413" i="1"/>
  <c r="AB746" i="1"/>
  <c r="AB4413" i="1"/>
  <c r="AB317" i="1"/>
  <c r="L4416" i="1"/>
  <c r="R328" i="33"/>
  <c r="P321" i="2" s="1"/>
  <c r="S745" i="1"/>
  <c r="Y4415" i="1"/>
  <c r="X741" i="1"/>
  <c r="AA741" i="1"/>
  <c r="P742" i="1"/>
  <c r="X317" i="1"/>
  <c r="X743" i="1"/>
  <c r="AB320" i="1"/>
  <c r="AB743" i="1"/>
  <c r="N744" i="1"/>
  <c r="L4413" i="1"/>
  <c r="P4414" i="1"/>
  <c r="P318" i="1"/>
  <c r="S316" i="1"/>
  <c r="N316" i="1"/>
  <c r="K743" i="1"/>
  <c r="AB742" i="1"/>
  <c r="N4413" i="1"/>
  <c r="T316" i="1"/>
  <c r="S741" i="1"/>
  <c r="N4414" i="1"/>
  <c r="K317" i="1"/>
  <c r="AB316" i="1"/>
  <c r="L317" i="1"/>
  <c r="T4412" i="1"/>
  <c r="AC745" i="1"/>
  <c r="N318" i="1"/>
  <c r="AB4412" i="1"/>
  <c r="T328" i="33"/>
  <c r="R321" i="2" s="1"/>
  <c r="N4412" i="1"/>
  <c r="N742" i="1"/>
  <c r="U745" i="1"/>
  <c r="K4413" i="1"/>
  <c r="AC315" i="1"/>
  <c r="S742" i="1"/>
  <c r="K4414" i="1"/>
  <c r="U4415" i="1"/>
  <c r="S4414" i="1"/>
  <c r="T4414" i="1"/>
  <c r="U4416" i="1"/>
  <c r="Y317" i="1"/>
  <c r="O328" i="33"/>
  <c r="M321" i="2" s="1"/>
  <c r="AA4412" i="1"/>
  <c r="Y318" i="1"/>
  <c r="N328" i="33"/>
  <c r="L321" i="2" s="1"/>
  <c r="AC743" i="1"/>
  <c r="V320" i="1"/>
  <c r="V743" i="1"/>
  <c r="X319" i="1"/>
  <c r="AA316" i="1"/>
  <c r="P314" i="2"/>
  <c r="AA4410" i="1" s="1"/>
  <c r="AC4413" i="1"/>
  <c r="O4411" i="1"/>
  <c r="L741" i="1"/>
  <c r="V4416" i="1"/>
  <c r="P741" i="1"/>
  <c r="V4412" i="1"/>
  <c r="K328" i="33"/>
  <c r="I321" i="2" s="1"/>
  <c r="V4415" i="1"/>
  <c r="X4415" i="1"/>
  <c r="V316" i="1"/>
  <c r="V4413" i="1"/>
  <c r="V745" i="1"/>
  <c r="X4414" i="1"/>
  <c r="O4416" i="1"/>
  <c r="AA745" i="1"/>
  <c r="V315" i="1"/>
  <c r="S315" i="1"/>
  <c r="O743" i="1"/>
  <c r="M328" i="33"/>
  <c r="K321" i="2" s="1"/>
  <c r="K318" i="1"/>
  <c r="I4412" i="1"/>
  <c r="X742" i="1"/>
  <c r="V741" i="1"/>
  <c r="N4411" i="1"/>
  <c r="O317" i="1"/>
  <c r="G328" i="33"/>
  <c r="E321" i="2" s="1"/>
  <c r="N743" i="1"/>
  <c r="N317" i="1"/>
  <c r="U395" i="33"/>
  <c r="S336" i="2" s="1"/>
  <c r="U393" i="33"/>
  <c r="S334" i="2" s="1"/>
  <c r="U396" i="33"/>
  <c r="S337" i="2" s="1"/>
  <c r="U391" i="33"/>
  <c r="S332" i="2" s="1"/>
  <c r="U392" i="33"/>
  <c r="S333" i="2" s="1"/>
  <c r="H328" i="33"/>
  <c r="F321" i="2" s="1"/>
  <c r="K745" i="1"/>
  <c r="K319" i="1"/>
  <c r="O741" i="1"/>
  <c r="X744" i="1"/>
  <c r="L4411" i="1"/>
  <c r="X318" i="1"/>
  <c r="AC742" i="1"/>
  <c r="M314" i="2"/>
  <c r="AA319" i="1"/>
  <c r="X4412" i="1"/>
  <c r="Z4412" i="1" s="1"/>
  <c r="J328" i="33"/>
  <c r="H321" i="2" s="1"/>
  <c r="AC4414" i="1"/>
  <c r="O320" i="1"/>
  <c r="X320" i="1"/>
  <c r="P328" i="33"/>
  <c r="N321" i="2" s="1"/>
  <c r="X746" i="1"/>
  <c r="S328" i="33"/>
  <c r="Q321" i="2" s="1"/>
  <c r="AA4415" i="1"/>
  <c r="AC316" i="1"/>
  <c r="I328" i="33"/>
  <c r="G321" i="2" s="1"/>
  <c r="X316" i="1"/>
  <c r="AC318" i="1"/>
  <c r="N315" i="1"/>
  <c r="O746" i="1"/>
  <c r="AC4412" i="1"/>
  <c r="V4411" i="1"/>
  <c r="N741" i="1"/>
  <c r="Q328" i="33"/>
  <c r="O321" i="2" s="1"/>
  <c r="S396" i="33"/>
  <c r="Q337" i="2" s="1"/>
  <c r="T397" i="33"/>
  <c r="R338" i="2" s="1"/>
  <c r="J393" i="33"/>
  <c r="H334" i="2" s="1"/>
  <c r="I395" i="33"/>
  <c r="G336" i="2" s="1"/>
  <c r="I391" i="33"/>
  <c r="G332" i="2" s="1"/>
  <c r="F392" i="33"/>
  <c r="D333" i="2" s="1"/>
  <c r="I394" i="33"/>
  <c r="G335" i="2" s="1"/>
  <c r="G391" i="33"/>
  <c r="E332" i="2" s="1"/>
  <c r="K394" i="33"/>
  <c r="I335" i="2" s="1"/>
  <c r="I397" i="33"/>
  <c r="G338" i="2" s="1"/>
  <c r="I392" i="33"/>
  <c r="G333" i="2" s="1"/>
  <c r="J334" i="2"/>
  <c r="J337" i="2"/>
  <c r="M394" i="33"/>
  <c r="K335" i="2" s="1"/>
  <c r="N397" i="33"/>
  <c r="L338" i="2" s="1"/>
  <c r="N393" i="33"/>
  <c r="L334" i="2" s="1"/>
  <c r="O392" i="33"/>
  <c r="M333" i="2" s="1"/>
  <c r="P396" i="33"/>
  <c r="N337" i="2" s="1"/>
  <c r="P395" i="33"/>
  <c r="N336" i="2" s="1"/>
  <c r="P394" i="33"/>
  <c r="N335" i="2" s="1"/>
  <c r="P392" i="33"/>
  <c r="N333" i="2" s="1"/>
  <c r="R394" i="33"/>
  <c r="P335" i="2" s="1"/>
  <c r="R392" i="33"/>
  <c r="P333" i="2" s="1"/>
  <c r="S397" i="33"/>
  <c r="Q338" i="2" s="1"/>
  <c r="T395" i="33"/>
  <c r="R336" i="2" s="1"/>
  <c r="T393" i="33"/>
  <c r="R334" i="2" s="1"/>
  <c r="F394" i="33"/>
  <c r="D335" i="2" s="1"/>
  <c r="H396" i="33"/>
  <c r="F337" i="2" s="1"/>
  <c r="G395" i="33"/>
  <c r="E336" i="2" s="1"/>
  <c r="J395" i="33"/>
  <c r="H336" i="2" s="1"/>
  <c r="I396" i="33"/>
  <c r="G337" i="2" s="1"/>
  <c r="H393" i="33"/>
  <c r="F334" i="2" s="1"/>
  <c r="K392" i="33"/>
  <c r="I333" i="2" s="1"/>
  <c r="H394" i="33"/>
  <c r="F335" i="2" s="1"/>
  <c r="J396" i="33"/>
  <c r="H337" i="2" s="1"/>
  <c r="J392" i="33"/>
  <c r="H333" i="2" s="1"/>
  <c r="H392" i="33"/>
  <c r="F333" i="2" s="1"/>
  <c r="J333" i="2"/>
  <c r="M392" i="33"/>
  <c r="K333" i="2" s="1"/>
  <c r="M395" i="33"/>
  <c r="K336" i="2" s="1"/>
  <c r="M396" i="33"/>
  <c r="K337" i="2" s="1"/>
  <c r="O393" i="33"/>
  <c r="M334" i="2" s="1"/>
  <c r="O395" i="33"/>
  <c r="M336" i="2" s="1"/>
  <c r="O397" i="33"/>
  <c r="M338" i="2" s="1"/>
  <c r="Q391" i="33"/>
  <c r="O332" i="2" s="1"/>
  <c r="X236" i="1" s="1"/>
  <c r="P393" i="33"/>
  <c r="N334" i="2" s="1"/>
  <c r="R396" i="33"/>
  <c r="P337" i="2" s="1"/>
  <c r="Q395" i="33"/>
  <c r="O336" i="2" s="1"/>
  <c r="S393" i="33"/>
  <c r="Q334" i="2" s="1"/>
  <c r="R393" i="33"/>
  <c r="P334" i="2" s="1"/>
  <c r="S392" i="33"/>
  <c r="Q333" i="2" s="1"/>
  <c r="T394" i="33"/>
  <c r="R335" i="2" s="1"/>
  <c r="G392" i="33"/>
  <c r="E333" i="2" s="1"/>
  <c r="G397" i="33"/>
  <c r="E338" i="2" s="1"/>
  <c r="F395" i="33"/>
  <c r="D336" i="2" s="1"/>
  <c r="H391" i="33"/>
  <c r="F332" i="2" s="1"/>
  <c r="G394" i="33"/>
  <c r="E335" i="2" s="1"/>
  <c r="J397" i="33"/>
  <c r="H338" i="2" s="1"/>
  <c r="F391" i="33"/>
  <c r="D332" i="2" s="1"/>
  <c r="K393" i="33"/>
  <c r="I334" i="2" s="1"/>
  <c r="K397" i="33"/>
  <c r="I338" i="2" s="1"/>
  <c r="H397" i="33"/>
  <c r="F338" i="2" s="1"/>
  <c r="H395" i="33"/>
  <c r="F336" i="2" s="1"/>
  <c r="E393" i="33"/>
  <c r="C334" i="2" s="1"/>
  <c r="M393" i="33"/>
  <c r="K334" i="2" s="1"/>
  <c r="J332" i="2"/>
  <c r="N396" i="33"/>
  <c r="L337" i="2" s="1"/>
  <c r="N391" i="33"/>
  <c r="L332" i="2" s="1"/>
  <c r="N394" i="33"/>
  <c r="L335" i="2" s="1"/>
  <c r="O396" i="33"/>
  <c r="M337" i="2" s="1"/>
  <c r="P391" i="33"/>
  <c r="N332" i="2" s="1"/>
  <c r="Q394" i="33"/>
  <c r="O335" i="2" s="1"/>
  <c r="R391" i="33"/>
  <c r="P332" i="2" s="1"/>
  <c r="Q392" i="33"/>
  <c r="O333" i="2" s="1"/>
  <c r="S394" i="33"/>
  <c r="Q335" i="2" s="1"/>
  <c r="S391" i="33"/>
  <c r="Q332" i="2" s="1"/>
  <c r="T396" i="33"/>
  <c r="R337" i="2" s="1"/>
  <c r="J394" i="33"/>
  <c r="H335" i="2" s="1"/>
  <c r="K391" i="33"/>
  <c r="I332" i="2" s="1"/>
  <c r="M397" i="33"/>
  <c r="K338" i="2" s="1"/>
  <c r="N395" i="33"/>
  <c r="L336" i="2" s="1"/>
  <c r="Q397" i="33"/>
  <c r="O338" i="2" s="1"/>
  <c r="S395" i="33"/>
  <c r="Q336" i="2" s="1"/>
  <c r="F396" i="33"/>
  <c r="D337" i="2" s="1"/>
  <c r="G393" i="33"/>
  <c r="E334" i="2" s="1"/>
  <c r="K396" i="33"/>
  <c r="I337" i="2" s="1"/>
  <c r="M391" i="33"/>
  <c r="K332" i="2" s="1"/>
  <c r="O394" i="33"/>
  <c r="M335" i="2" s="1"/>
  <c r="Q396" i="33"/>
  <c r="O337" i="2" s="1"/>
  <c r="T392" i="33"/>
  <c r="R333" i="2" s="1"/>
  <c r="J391" i="33"/>
  <c r="H332" i="2" s="1"/>
  <c r="I393" i="33"/>
  <c r="G334" i="2" s="1"/>
  <c r="N392" i="33"/>
  <c r="L333" i="2" s="1"/>
  <c r="P397" i="33"/>
  <c r="N338" i="2" s="1"/>
  <c r="R397" i="33"/>
  <c r="P338" i="2" s="1"/>
  <c r="T391" i="33"/>
  <c r="R332" i="2" s="1"/>
  <c r="AB2172" i="1" s="1"/>
  <c r="G396" i="33"/>
  <c r="E337" i="2" s="1"/>
  <c r="K395" i="33"/>
  <c r="I336" i="2" s="1"/>
  <c r="O391" i="33"/>
  <c r="M332" i="2" s="1"/>
  <c r="Q393" i="33"/>
  <c r="O334" i="2" s="1"/>
  <c r="R395" i="33"/>
  <c r="P336" i="2" s="1"/>
  <c r="U397" i="33"/>
  <c r="S338" i="2" s="1"/>
  <c r="U394" i="33"/>
  <c r="S335" i="2" s="1"/>
  <c r="AC741" i="1"/>
  <c r="AC744" i="1"/>
  <c r="AC4411" i="1"/>
  <c r="U328" i="33"/>
  <c r="S321" i="2" s="1"/>
  <c r="AC319" i="1"/>
  <c r="AC4415" i="1"/>
  <c r="M3347" i="1"/>
  <c r="M1009" i="1"/>
  <c r="Z3349" i="1"/>
  <c r="I1710" i="1"/>
  <c r="E715" i="33" s="1"/>
  <c r="I1708" i="1"/>
  <c r="E713" i="33" s="1"/>
  <c r="I1705" i="1"/>
  <c r="E710" i="33" s="1"/>
  <c r="H1182" i="1"/>
  <c r="W619" i="1"/>
  <c r="Z623" i="1"/>
  <c r="Z622" i="1"/>
  <c r="Z1591" i="1"/>
  <c r="Z621" i="1"/>
  <c r="Z620" i="1"/>
  <c r="R1590" i="1"/>
  <c r="W618" i="1"/>
  <c r="R1592" i="1"/>
  <c r="R618" i="1"/>
  <c r="Z1583" i="1"/>
  <c r="R622" i="1"/>
  <c r="W623" i="1"/>
  <c r="W620" i="1"/>
  <c r="R619" i="1"/>
  <c r="W1595" i="1"/>
  <c r="Z618" i="1"/>
  <c r="R620" i="1"/>
  <c r="R1591" i="1"/>
  <c r="W621" i="1"/>
  <c r="Z1590" i="1"/>
  <c r="R623" i="1"/>
  <c r="R621" i="1"/>
  <c r="W1594" i="1"/>
  <c r="Z619" i="1"/>
  <c r="W622" i="1"/>
  <c r="Z1585" i="1"/>
  <c r="R1587" i="1"/>
  <c r="Z1594" i="1"/>
  <c r="Z1592" i="1"/>
  <c r="R1582" i="1"/>
  <c r="R1584" i="1"/>
  <c r="AA617" i="1"/>
  <c r="AA1581" i="1"/>
  <c r="AA1589" i="1"/>
  <c r="Y617" i="1"/>
  <c r="Y1581" i="1"/>
  <c r="Y1589" i="1"/>
  <c r="T617" i="1"/>
  <c r="T1589" i="1"/>
  <c r="T1581" i="1"/>
  <c r="S624" i="1"/>
  <c r="S1596" i="1"/>
  <c r="S1588" i="1"/>
  <c r="X617" i="1"/>
  <c r="X1581" i="1"/>
  <c r="X1589" i="1"/>
  <c r="U624" i="1"/>
  <c r="U1588" i="1"/>
  <c r="U1596" i="1"/>
  <c r="R1585" i="1"/>
  <c r="P624" i="1"/>
  <c r="P1596" i="1"/>
  <c r="P1588" i="1"/>
  <c r="V624" i="1"/>
  <c r="V1596" i="1"/>
  <c r="V1588" i="1"/>
  <c r="O617" i="1"/>
  <c r="O1581" i="1"/>
  <c r="O1589" i="1"/>
  <c r="Q624" i="1"/>
  <c r="Q1588" i="1"/>
  <c r="Q1596" i="1"/>
  <c r="AC617" i="1"/>
  <c r="AC1581" i="1"/>
  <c r="AC1589" i="1"/>
  <c r="N624" i="1"/>
  <c r="N1588" i="1"/>
  <c r="N1596" i="1"/>
  <c r="O624" i="1"/>
  <c r="O1588" i="1"/>
  <c r="O1596" i="1"/>
  <c r="T624" i="1"/>
  <c r="T1596" i="1"/>
  <c r="T1588" i="1"/>
  <c r="P617" i="1"/>
  <c r="P1581" i="1"/>
  <c r="P1589" i="1"/>
  <c r="S617" i="1"/>
  <c r="S1581" i="1"/>
  <c r="S1589" i="1"/>
  <c r="AC624" i="1"/>
  <c r="AC1588" i="1"/>
  <c r="AC1596" i="1"/>
  <c r="N617" i="1"/>
  <c r="N1581" i="1"/>
  <c r="N1589" i="1"/>
  <c r="V617" i="1"/>
  <c r="V1581" i="1"/>
  <c r="V1589" i="1"/>
  <c r="AB624" i="1"/>
  <c r="AB1596" i="1"/>
  <c r="AB1588" i="1"/>
  <c r="Z1584" i="1"/>
  <c r="W1590" i="1"/>
  <c r="R1593" i="1"/>
  <c r="R1586" i="1"/>
  <c r="W1583" i="1"/>
  <c r="W1592" i="1"/>
  <c r="W1593" i="1"/>
  <c r="Z1593" i="1"/>
  <c r="Z1595" i="1"/>
  <c r="W1582" i="1"/>
  <c r="R1594" i="1"/>
  <c r="W1591" i="1"/>
  <c r="W1584" i="1"/>
  <c r="W1585" i="1"/>
  <c r="Z1587" i="1"/>
  <c r="L624" i="1"/>
  <c r="L1596" i="1"/>
  <c r="L1588" i="1"/>
  <c r="AB617" i="1"/>
  <c r="AB1581" i="1"/>
  <c r="AB1589" i="1"/>
  <c r="Q617" i="1"/>
  <c r="Q1589" i="1"/>
  <c r="Q1581" i="1"/>
  <c r="X624" i="1"/>
  <c r="X1596" i="1"/>
  <c r="X1588" i="1"/>
  <c r="U617" i="1"/>
  <c r="U1589" i="1"/>
  <c r="U1581" i="1"/>
  <c r="AA624" i="1"/>
  <c r="AA1596" i="1"/>
  <c r="AA1588" i="1"/>
  <c r="Y624" i="1"/>
  <c r="Y1588" i="1"/>
  <c r="Y1596" i="1"/>
  <c r="Z1586" i="1"/>
  <c r="W1587" i="1"/>
  <c r="R1583" i="1"/>
  <c r="Z1582" i="1"/>
  <c r="W1586" i="1"/>
  <c r="R1595" i="1"/>
  <c r="W2071" i="1"/>
  <c r="R2070" i="1"/>
  <c r="Z2066" i="1"/>
  <c r="Z2067" i="1"/>
  <c r="W2068" i="1"/>
  <c r="R2071" i="1"/>
  <c r="W2067" i="1"/>
  <c r="R2069" i="1"/>
  <c r="R2067" i="1"/>
  <c r="V2065" i="1"/>
  <c r="U2072" i="1"/>
  <c r="L2065" i="1"/>
  <c r="K2072" i="1"/>
  <c r="J2072" i="1"/>
  <c r="R2066" i="1"/>
  <c r="W2069" i="1"/>
  <c r="Z2069" i="1"/>
  <c r="Z2070" i="1"/>
  <c r="W2070" i="1"/>
  <c r="AC2072" i="1"/>
  <c r="Q2065" i="1"/>
  <c r="X2065" i="1"/>
  <c r="S2072" i="1"/>
  <c r="N2072" i="1"/>
  <c r="T2065" i="1"/>
  <c r="Z2071" i="1"/>
  <c r="R2068" i="1"/>
  <c r="V2072" i="1"/>
  <c r="Q2072" i="1"/>
  <c r="P2065" i="1"/>
  <c r="AA2072" i="1"/>
  <c r="O2072" i="1"/>
  <c r="Y2072" i="1"/>
  <c r="P2072" i="1"/>
  <c r="W2066" i="1"/>
  <c r="Z2068" i="1"/>
  <c r="U2065" i="1"/>
  <c r="L2072" i="1"/>
  <c r="X2072" i="1"/>
  <c r="AB2065" i="1"/>
  <c r="AA2065" i="1"/>
  <c r="O2065" i="1"/>
  <c r="Y2065" i="1"/>
  <c r="AB2072" i="1"/>
  <c r="S2065" i="1"/>
  <c r="N2065" i="1"/>
  <c r="T2072" i="1"/>
  <c r="M2071" i="1"/>
  <c r="W3350" i="1"/>
  <c r="Z3350" i="1"/>
  <c r="Z1697" i="1"/>
  <c r="W1696" i="1"/>
  <c r="R3351" i="1"/>
  <c r="Z3346" i="1"/>
  <c r="W3349" i="1"/>
  <c r="M3350" i="1"/>
  <c r="Z3352" i="1"/>
  <c r="W3347" i="1"/>
  <c r="Z3347" i="1"/>
  <c r="R3349" i="1"/>
  <c r="W3348" i="1"/>
  <c r="M3348" i="1"/>
  <c r="M3349" i="1"/>
  <c r="R3347" i="1"/>
  <c r="R3348" i="1"/>
  <c r="W3352" i="1"/>
  <c r="W3351" i="1"/>
  <c r="M3351" i="1"/>
  <c r="Z3348" i="1"/>
  <c r="R3350" i="1"/>
  <c r="S3353" i="1"/>
  <c r="I3353" i="1"/>
  <c r="Q3353" i="1"/>
  <c r="J3346" i="1"/>
  <c r="P3346" i="1"/>
  <c r="R3346" i="1" s="1"/>
  <c r="X3353" i="1"/>
  <c r="I3351" i="1"/>
  <c r="R3352" i="1"/>
  <c r="Y3353" i="1"/>
  <c r="U3353" i="1"/>
  <c r="M3352" i="1"/>
  <c r="K3353" i="1"/>
  <c r="O3353" i="1"/>
  <c r="T3346" i="1"/>
  <c r="W3346" i="1" s="1"/>
  <c r="AB3353" i="1"/>
  <c r="T3353" i="1"/>
  <c r="K3346" i="1"/>
  <c r="P3353" i="1"/>
  <c r="N3353" i="1"/>
  <c r="AC3353" i="1"/>
  <c r="J3353" i="1"/>
  <c r="V3353" i="1"/>
  <c r="AA3353" i="1"/>
  <c r="M284" i="1"/>
  <c r="M292" i="1" s="1"/>
  <c r="AC1612" i="1"/>
  <c r="I1379" i="1"/>
  <c r="I1376" i="1"/>
  <c r="I1380" i="1"/>
  <c r="I1378" i="1"/>
  <c r="I1382" i="1"/>
  <c r="I1377" i="1"/>
  <c r="I1381" i="1"/>
  <c r="U286" i="1"/>
  <c r="U294" i="1" s="1"/>
  <c r="Z1664" i="1"/>
  <c r="Z281" i="1"/>
  <c r="Z289" i="1" s="1"/>
  <c r="K279" i="1"/>
  <c r="K287" i="1" s="1"/>
  <c r="AB286" i="1"/>
  <c r="AB294" i="1" s="1"/>
  <c r="R1696" i="1"/>
  <c r="N286" i="1"/>
  <c r="N294" i="1" s="1"/>
  <c r="I1707" i="1"/>
  <c r="Z283" i="1"/>
  <c r="Z291" i="1" s="1"/>
  <c r="I1706" i="1"/>
  <c r="I1709" i="1"/>
  <c r="J1710" i="1"/>
  <c r="F715" i="33" s="1"/>
  <c r="Y1704" i="1"/>
  <c r="R709" i="33" s="1"/>
  <c r="S286" i="1"/>
  <c r="S294" i="1" s="1"/>
  <c r="P286" i="1"/>
  <c r="P294" i="1" s="1"/>
  <c r="R282" i="1"/>
  <c r="R290" i="1" s="1"/>
  <c r="W285" i="1"/>
  <c r="W293" i="1" s="1"/>
  <c r="M281" i="1"/>
  <c r="M289" i="1" s="1"/>
  <c r="W1664" i="1"/>
  <c r="M1668" i="1"/>
  <c r="T286" i="1"/>
  <c r="T294" i="1" s="1"/>
  <c r="Q286" i="1"/>
  <c r="Q294" i="1" s="1"/>
  <c r="I284" i="1"/>
  <c r="I292" i="1" s="1"/>
  <c r="M280" i="1"/>
  <c r="M288" i="1" s="1"/>
  <c r="R284" i="1"/>
  <c r="R292" i="1" s="1"/>
  <c r="R283" i="1"/>
  <c r="R291" i="1" s="1"/>
  <c r="I1703" i="1"/>
  <c r="T1704" i="1"/>
  <c r="N709" i="33" s="1"/>
  <c r="Y286" i="1"/>
  <c r="Y294" i="1" s="1"/>
  <c r="Z280" i="1"/>
  <c r="Z288" i="1" s="1"/>
  <c r="M1666" i="1"/>
  <c r="Z284" i="1"/>
  <c r="Z292" i="1" s="1"/>
  <c r="M1600" i="1"/>
  <c r="P1703" i="1"/>
  <c r="R1664" i="1"/>
  <c r="W282" i="1"/>
  <c r="W290" i="1" s="1"/>
  <c r="M282" i="1"/>
  <c r="M290" i="1" s="1"/>
  <c r="M1696" i="1"/>
  <c r="K1704" i="1"/>
  <c r="G709" i="33" s="1"/>
  <c r="M1667" i="1"/>
  <c r="W280" i="1"/>
  <c r="W288" i="1" s="1"/>
  <c r="J1707" i="1"/>
  <c r="F712" i="33" s="1"/>
  <c r="J279" i="1"/>
  <c r="J287" i="1" s="1"/>
  <c r="R1699" i="1"/>
  <c r="M1702" i="1"/>
  <c r="O1671" i="1"/>
  <c r="R280" i="1"/>
  <c r="R288" i="1" s="1"/>
  <c r="W1697" i="1"/>
  <c r="R285" i="1"/>
  <c r="R293" i="1" s="1"/>
  <c r="W284" i="1"/>
  <c r="W292" i="1" s="1"/>
  <c r="V286" i="1"/>
  <c r="V294" i="1" s="1"/>
  <c r="M1603" i="1"/>
  <c r="AA286" i="1"/>
  <c r="AA294" i="1" s="1"/>
  <c r="O286" i="1"/>
  <c r="O294" i="1" s="1"/>
  <c r="M283" i="1"/>
  <c r="M291" i="1" s="1"/>
  <c r="W1700" i="1"/>
  <c r="R1697" i="1"/>
  <c r="X286" i="1"/>
  <c r="X294" i="1" s="1"/>
  <c r="W283" i="1"/>
  <c r="W291" i="1" s="1"/>
  <c r="Z1700" i="1"/>
  <c r="M1598" i="1"/>
  <c r="L1705" i="1"/>
  <c r="H710" i="33" s="1"/>
  <c r="W1699" i="1"/>
  <c r="Z1699" i="1"/>
  <c r="AA1710" i="1"/>
  <c r="S715" i="33" s="1"/>
  <c r="J1709" i="1"/>
  <c r="F714" i="33" s="1"/>
  <c r="Y1707" i="1"/>
  <c r="R712" i="33" s="1"/>
  <c r="Y1706" i="1"/>
  <c r="R711" i="33" s="1"/>
  <c r="R1701" i="1"/>
  <c r="AC1709" i="1"/>
  <c r="U714" i="33" s="1"/>
  <c r="AB1710" i="1"/>
  <c r="T715" i="33" s="1"/>
  <c r="Q1706" i="1"/>
  <c r="L711" i="33" s="1"/>
  <c r="L1704" i="1"/>
  <c r="H709" i="33" s="1"/>
  <c r="S1705" i="1"/>
  <c r="M710" i="33" s="1"/>
  <c r="U1709" i="1"/>
  <c r="O714" i="33" s="1"/>
  <c r="K286" i="1"/>
  <c r="K294" i="1" s="1"/>
  <c r="AB1708" i="1"/>
  <c r="T713" i="33" s="1"/>
  <c r="Q1710" i="1"/>
  <c r="L715" i="33" s="1"/>
  <c r="AB1709" i="1"/>
  <c r="T714" i="33" s="1"/>
  <c r="W281" i="1"/>
  <c r="W289" i="1" s="1"/>
  <c r="Q1708" i="1"/>
  <c r="L713" i="33" s="1"/>
  <c r="AB1707" i="1"/>
  <c r="T712" i="33" s="1"/>
  <c r="U1705" i="1"/>
  <c r="O710" i="33" s="1"/>
  <c r="Z285" i="1"/>
  <c r="Z293" i="1" s="1"/>
  <c r="Z1698" i="1"/>
  <c r="W1701" i="1"/>
  <c r="N1710" i="1"/>
  <c r="I715" i="33" s="1"/>
  <c r="AC1706" i="1"/>
  <c r="U711" i="33" s="1"/>
  <c r="M1664" i="1"/>
  <c r="P279" i="1"/>
  <c r="R281" i="1"/>
  <c r="R289" i="1" s="1"/>
  <c r="M1665" i="1"/>
  <c r="L3353" i="1"/>
  <c r="L286" i="1"/>
  <c r="L294" i="1" s="1"/>
  <c r="Z282" i="1"/>
  <c r="Z290" i="1" s="1"/>
  <c r="J1706" i="1"/>
  <c r="F711" i="33" s="1"/>
  <c r="L1708" i="1"/>
  <c r="H713" i="33" s="1"/>
  <c r="K1671" i="1"/>
  <c r="V1709" i="1"/>
  <c r="P714" i="33" s="1"/>
  <c r="L1707" i="1"/>
  <c r="H712" i="33" s="1"/>
  <c r="O1710" i="1"/>
  <c r="J715" i="33" s="1"/>
  <c r="P1706" i="1"/>
  <c r="K711" i="33" s="1"/>
  <c r="Q1709" i="1"/>
  <c r="L714" i="33" s="1"/>
  <c r="X1705" i="1"/>
  <c r="Q710" i="33" s="1"/>
  <c r="Z1665" i="1"/>
  <c r="V1703" i="1"/>
  <c r="V1671" i="1"/>
  <c r="AC1671" i="1"/>
  <c r="AC1703" i="1"/>
  <c r="T1703" i="1"/>
  <c r="T1671" i="1"/>
  <c r="M1669" i="1"/>
  <c r="AA1705" i="1"/>
  <c r="S710" i="33" s="1"/>
  <c r="S1708" i="1"/>
  <c r="M713" i="33" s="1"/>
  <c r="T1706" i="1"/>
  <c r="N711" i="33" s="1"/>
  <c r="O1707" i="1"/>
  <c r="J712" i="33" s="1"/>
  <c r="V1708" i="1"/>
  <c r="P713" i="33" s="1"/>
  <c r="V1710" i="1"/>
  <c r="P715" i="33" s="1"/>
  <c r="U1707" i="1"/>
  <c r="O712" i="33" s="1"/>
  <c r="Z1670" i="1"/>
  <c r="Y1710" i="1"/>
  <c r="R715" i="33" s="1"/>
  <c r="O1705" i="1"/>
  <c r="J710" i="33" s="1"/>
  <c r="AC1708" i="1"/>
  <c r="U713" i="33" s="1"/>
  <c r="Q1707" i="1"/>
  <c r="L712" i="33" s="1"/>
  <c r="P1708" i="1"/>
  <c r="K713" i="33" s="1"/>
  <c r="V1705" i="1"/>
  <c r="P710" i="33" s="1"/>
  <c r="U1710" i="1"/>
  <c r="O715" i="33" s="1"/>
  <c r="AA1706" i="1"/>
  <c r="S711" i="33" s="1"/>
  <c r="Y1671" i="1"/>
  <c r="Y1703" i="1"/>
  <c r="M1601" i="1"/>
  <c r="M1698" i="1"/>
  <c r="L1706" i="1"/>
  <c r="H711" i="33" s="1"/>
  <c r="X1708" i="1"/>
  <c r="Q713" i="33" s="1"/>
  <c r="R1669" i="1"/>
  <c r="N1709" i="1"/>
  <c r="I714" i="33" s="1"/>
  <c r="AC1707" i="1"/>
  <c r="U712" i="33" s="1"/>
  <c r="U1708" i="1"/>
  <c r="O713" i="33" s="1"/>
  <c r="W1668" i="1"/>
  <c r="U1671" i="1"/>
  <c r="U1703" i="1"/>
  <c r="Q1703" i="1"/>
  <c r="Q1671" i="1"/>
  <c r="S1703" i="1"/>
  <c r="S1671" i="1"/>
  <c r="T1705" i="1"/>
  <c r="N710" i="33" s="1"/>
  <c r="W1665" i="1"/>
  <c r="N1703" i="1"/>
  <c r="N1671" i="1"/>
  <c r="L1703" i="1"/>
  <c r="L1671" i="1"/>
  <c r="X1671" i="1"/>
  <c r="X1703" i="1"/>
  <c r="R1702" i="1"/>
  <c r="Q1705" i="1"/>
  <c r="L710" i="33" s="1"/>
  <c r="R1665" i="1"/>
  <c r="J1703" i="1"/>
  <c r="D707" i="33"/>
  <c r="B465" i="2" s="1"/>
  <c r="S1710" i="1"/>
  <c r="M715" i="33" s="1"/>
  <c r="W1670" i="1"/>
  <c r="R1700" i="1"/>
  <c r="M1602" i="1"/>
  <c r="AC286" i="1"/>
  <c r="AC294" i="1" s="1"/>
  <c r="T279" i="1"/>
  <c r="U1666" i="1"/>
  <c r="U1698" i="1"/>
  <c r="S1666" i="1"/>
  <c r="S1698" i="1"/>
  <c r="N1666" i="1"/>
  <c r="N1698" i="1"/>
  <c r="T1710" i="1"/>
  <c r="N715" i="33" s="1"/>
  <c r="P1710" i="1"/>
  <c r="K715" i="33" s="1"/>
  <c r="R1670" i="1"/>
  <c r="V1707" i="1"/>
  <c r="P712" i="33" s="1"/>
  <c r="X1707" i="1"/>
  <c r="Q712" i="33" s="1"/>
  <c r="Z1667" i="1"/>
  <c r="W1667" i="1"/>
  <c r="X1706" i="1"/>
  <c r="Q711" i="33" s="1"/>
  <c r="Z1666" i="1"/>
  <c r="I1664" i="1"/>
  <c r="I1696" i="1"/>
  <c r="AB1703" i="1"/>
  <c r="AB1671" i="1"/>
  <c r="P1707" i="1"/>
  <c r="K712" i="33" s="1"/>
  <c r="R1667" i="1"/>
  <c r="W1669" i="1"/>
  <c r="T1709" i="1"/>
  <c r="N714" i="33" s="1"/>
  <c r="Y1709" i="1"/>
  <c r="R714" i="33" s="1"/>
  <c r="Z1669" i="1"/>
  <c r="AB1706" i="1"/>
  <c r="T711" i="33" s="1"/>
  <c r="AB1665" i="1"/>
  <c r="AB1697" i="1"/>
  <c r="AA1703" i="1"/>
  <c r="AA1671" i="1"/>
  <c r="Z1668" i="1"/>
  <c r="Y1708" i="1"/>
  <c r="R713" i="33" s="1"/>
  <c r="AA1708" i="1"/>
  <c r="S713" i="33" s="1"/>
  <c r="W1702" i="1"/>
  <c r="N1708" i="1"/>
  <c r="I713" i="33" s="1"/>
  <c r="R1668" i="1"/>
  <c r="O4410" i="1"/>
  <c r="O740" i="1"/>
  <c r="O314" i="1"/>
  <c r="T1597" i="1"/>
  <c r="T314" i="1"/>
  <c r="T4410" i="1"/>
  <c r="T740" i="1"/>
  <c r="AB740" i="1"/>
  <c r="AB4410" i="1"/>
  <c r="AB314" i="1"/>
  <c r="P1604" i="1"/>
  <c r="Z1602" i="1"/>
  <c r="S1604" i="1"/>
  <c r="W1598" i="1"/>
  <c r="I1601" i="1"/>
  <c r="Q740" i="1"/>
  <c r="Q314" i="1"/>
  <c r="Q4410" i="1"/>
  <c r="N1597" i="1"/>
  <c r="U1597" i="1"/>
  <c r="Z1601" i="1"/>
  <c r="Y1604" i="1"/>
  <c r="M1599" i="1"/>
  <c r="Z1603" i="1"/>
  <c r="L1604" i="1"/>
  <c r="R1602" i="1"/>
  <c r="AB1597" i="1"/>
  <c r="I1599" i="1"/>
  <c r="W1602" i="1"/>
  <c r="T1604" i="1"/>
  <c r="I1602" i="1"/>
  <c r="D580" i="33"/>
  <c r="B456" i="2" s="1"/>
  <c r="C456" i="2"/>
  <c r="Q1597" i="1"/>
  <c r="S1597" i="1"/>
  <c r="X1604" i="1"/>
  <c r="R1598" i="1"/>
  <c r="W1603" i="1"/>
  <c r="P314" i="1"/>
  <c r="P4410" i="1"/>
  <c r="P740" i="1"/>
  <c r="AC1597" i="1"/>
  <c r="U1604" i="1"/>
  <c r="R1603" i="1"/>
  <c r="Z1599" i="1"/>
  <c r="I1600" i="1"/>
  <c r="AA1597" i="1"/>
  <c r="R1599" i="1"/>
  <c r="J1597" i="1"/>
  <c r="O1597" i="1"/>
  <c r="W1599" i="1"/>
  <c r="K1604" i="1"/>
  <c r="K314" i="1"/>
  <c r="K4410" i="1"/>
  <c r="K740" i="1"/>
  <c r="Q1604" i="1"/>
  <c r="R1600" i="1"/>
  <c r="X1597" i="1"/>
  <c r="Z1600" i="1"/>
  <c r="S740" i="1"/>
  <c r="S314" i="1"/>
  <c r="S4410" i="1"/>
  <c r="AC1604" i="1"/>
  <c r="V1597" i="1"/>
  <c r="AA1604" i="1"/>
  <c r="D605" i="33"/>
  <c r="B483" i="2" s="1"/>
  <c r="C483" i="2"/>
  <c r="AC4410" i="1"/>
  <c r="AC314" i="1"/>
  <c r="AC740" i="1"/>
  <c r="X740" i="1"/>
  <c r="X4410" i="1"/>
  <c r="X314" i="1"/>
  <c r="J1604" i="1"/>
  <c r="I1598" i="1"/>
  <c r="V314" i="1"/>
  <c r="V4410" i="1"/>
  <c r="V740" i="1"/>
  <c r="O1604" i="1"/>
  <c r="K1597" i="1"/>
  <c r="I1597" i="1"/>
  <c r="W1600" i="1"/>
  <c r="N740" i="1"/>
  <c r="N4410" i="1"/>
  <c r="N314" i="1"/>
  <c r="P1597" i="1"/>
  <c r="N1604" i="1"/>
  <c r="W1601" i="1"/>
  <c r="V1604" i="1"/>
  <c r="Y1597" i="1"/>
  <c r="L314" i="1"/>
  <c r="L4410" i="1"/>
  <c r="L740" i="1"/>
  <c r="R1601" i="1"/>
  <c r="L1597" i="1"/>
  <c r="Z1598" i="1"/>
  <c r="I1603" i="1"/>
  <c r="AB1604" i="1"/>
  <c r="I286" i="1"/>
  <c r="I294" i="1" s="1"/>
  <c r="Z279" i="1"/>
  <c r="Z287" i="1" s="1"/>
  <c r="H197" i="1"/>
  <c r="H205" i="1" s="1"/>
  <c r="D300" i="33" s="1"/>
  <c r="D369" i="33" s="1"/>
  <c r="H198" i="1"/>
  <c r="H206" i="1" s="1"/>
  <c r="D301" i="33" s="1"/>
  <c r="D370" i="33" s="1"/>
  <c r="H194" i="1"/>
  <c r="H202" i="1" s="1"/>
  <c r="D297" i="33" s="1"/>
  <c r="D366" i="33" s="1"/>
  <c r="H199" i="1"/>
  <c r="H207" i="1" s="1"/>
  <c r="D302" i="33" s="1"/>
  <c r="D371" i="33" s="1"/>
  <c r="H24" i="1"/>
  <c r="H193" i="1"/>
  <c r="H201" i="1" s="1"/>
  <c r="D296" i="33" s="1"/>
  <c r="D365" i="33" s="1"/>
  <c r="H200" i="1"/>
  <c r="H208" i="1" s="1"/>
  <c r="F459" i="33"/>
  <c r="J163" i="1"/>
  <c r="H1165" i="1"/>
  <c r="H1243" i="1"/>
  <c r="H4481" i="1"/>
  <c r="D779" i="33" s="1"/>
  <c r="M1006" i="1" l="1"/>
  <c r="Z1710" i="1"/>
  <c r="M1705" i="1"/>
  <c r="AA314" i="1"/>
  <c r="J1671" i="1"/>
  <c r="J1711" i="1" s="1"/>
  <c r="F716" i="33" s="1"/>
  <c r="AA740" i="1"/>
  <c r="W1605" i="1"/>
  <c r="K1711" i="1"/>
  <c r="G716" i="33" s="1"/>
  <c r="Z1709" i="1"/>
  <c r="M1707" i="1"/>
  <c r="P1711" i="1"/>
  <c r="K716" i="33" s="1"/>
  <c r="Z1704" i="1"/>
  <c r="Z1612" i="1"/>
  <c r="AB236" i="1"/>
  <c r="X2172" i="1"/>
  <c r="M1005" i="1"/>
  <c r="M1605" i="1"/>
  <c r="H1609" i="1"/>
  <c r="Z1007" i="1"/>
  <c r="R1011" i="1"/>
  <c r="H1607" i="1"/>
  <c r="M1709" i="1"/>
  <c r="M1708" i="1"/>
  <c r="P4278" i="1"/>
  <c r="S4274" i="1"/>
  <c r="AA4277" i="1"/>
  <c r="T4279" i="1"/>
  <c r="Y4279" i="1"/>
  <c r="S4275" i="1"/>
  <c r="N4279" i="1"/>
  <c r="Y4275" i="1"/>
  <c r="V4278" i="1"/>
  <c r="T4280" i="1"/>
  <c r="Q4276" i="1"/>
  <c r="K4274" i="1"/>
  <c r="N4278" i="1"/>
  <c r="X4276" i="1"/>
  <c r="K4279" i="1"/>
  <c r="T4275" i="1"/>
  <c r="AB4275" i="1"/>
  <c r="P4279" i="1"/>
  <c r="X4280" i="1"/>
  <c r="O4277" i="1"/>
  <c r="X4275" i="1"/>
  <c r="U4279" i="1"/>
  <c r="Q4274" i="1"/>
  <c r="L4280" i="1"/>
  <c r="O4280" i="1"/>
  <c r="Y4276" i="1"/>
  <c r="V4276" i="1"/>
  <c r="U4276" i="1"/>
  <c r="Q4275" i="1"/>
  <c r="L4277" i="1"/>
  <c r="O4278" i="1"/>
  <c r="AB4276" i="1"/>
  <c r="Y4277" i="1"/>
  <c r="V4279" i="1"/>
  <c r="S4277" i="1"/>
  <c r="N4275" i="1"/>
  <c r="N4277" i="1"/>
  <c r="O4276" i="1"/>
  <c r="AC4275" i="1"/>
  <c r="AC4278" i="1"/>
  <c r="W1007" i="1"/>
  <c r="R1006" i="1"/>
  <c r="W1011" i="1"/>
  <c r="H1608" i="1"/>
  <c r="H1611" i="1"/>
  <c r="Y4278" i="1"/>
  <c r="V4280" i="1"/>
  <c r="O4274" i="1"/>
  <c r="AA4278" i="1"/>
  <c r="P4274" i="1"/>
  <c r="V4274" i="1"/>
  <c r="L4278" i="1"/>
  <c r="AA4275" i="1"/>
  <c r="U4278" i="1"/>
  <c r="O4279" i="1"/>
  <c r="AC4276" i="1"/>
  <c r="AC4277" i="1"/>
  <c r="U4274" i="1"/>
  <c r="AB4274" i="1"/>
  <c r="Q4280" i="1"/>
  <c r="X4279" i="1"/>
  <c r="T4278" i="1"/>
  <c r="AB4279" i="1"/>
  <c r="Y4274" i="1"/>
  <c r="T4277" i="1"/>
  <c r="S4276" i="1"/>
  <c r="P4280" i="1"/>
  <c r="K4277" i="1"/>
  <c r="K4275" i="1"/>
  <c r="AA4276" i="1"/>
  <c r="X4274" i="1"/>
  <c r="S4279" i="1"/>
  <c r="L4275" i="1"/>
  <c r="P4275" i="1"/>
  <c r="K4278" i="1"/>
  <c r="AB4278" i="1"/>
  <c r="V4275" i="1"/>
  <c r="U4275" i="1"/>
  <c r="Q4277" i="1"/>
  <c r="N4280" i="1"/>
  <c r="AB4280" i="1"/>
  <c r="AC4274" i="1"/>
  <c r="AC4280" i="1"/>
  <c r="Q4278" i="1"/>
  <c r="Y4280" i="1"/>
  <c r="N4276" i="1"/>
  <c r="U4277" i="1"/>
  <c r="S4280" i="1"/>
  <c r="AA2172" i="1"/>
  <c r="AA4274" i="1"/>
  <c r="X4277" i="1"/>
  <c r="T2172" i="1"/>
  <c r="T4274" i="1"/>
  <c r="I4276" i="1"/>
  <c r="P4276" i="1"/>
  <c r="L236" i="1"/>
  <c r="L4274" i="1"/>
  <c r="AB4277" i="1"/>
  <c r="X4278" i="1"/>
  <c r="U4280" i="1"/>
  <c r="S4278" i="1"/>
  <c r="O4275" i="1"/>
  <c r="L4276" i="1"/>
  <c r="L4279" i="1"/>
  <c r="AA4280" i="1"/>
  <c r="V4277" i="1"/>
  <c r="T4276" i="1"/>
  <c r="Q4279" i="1"/>
  <c r="P4277" i="1"/>
  <c r="N4274" i="1"/>
  <c r="AA4279" i="1"/>
  <c r="AC4279" i="1"/>
  <c r="O1711" i="1"/>
  <c r="J716" i="33" s="1"/>
  <c r="R1612" i="1"/>
  <c r="W1612" i="1"/>
  <c r="M1612" i="1"/>
  <c r="R1007" i="1"/>
  <c r="R1008" i="1"/>
  <c r="W1006" i="1"/>
  <c r="Z1010" i="1"/>
  <c r="W1009" i="1"/>
  <c r="M1008" i="1"/>
  <c r="R1005" i="1"/>
  <c r="H1610" i="1"/>
  <c r="Z1008" i="1"/>
  <c r="H1606" i="1"/>
  <c r="Z1605" i="1"/>
  <c r="M1710" i="1"/>
  <c r="Z4416" i="1"/>
  <c r="Z1011" i="1"/>
  <c r="R1010" i="1"/>
  <c r="W1008" i="1"/>
  <c r="R1605" i="1"/>
  <c r="W1010" i="1"/>
  <c r="I1612" i="1"/>
  <c r="V1012" i="1"/>
  <c r="O1012" i="1"/>
  <c r="P1012" i="1"/>
  <c r="U1012" i="1"/>
  <c r="AB1012" i="1"/>
  <c r="AC1012" i="1"/>
  <c r="S1012" i="1"/>
  <c r="T1012" i="1"/>
  <c r="Z1009" i="1"/>
  <c r="R1009" i="1"/>
  <c r="AA1012" i="1"/>
  <c r="Q1012" i="1"/>
  <c r="K1012" i="1"/>
  <c r="Y1012" i="1"/>
  <c r="X1012" i="1"/>
  <c r="N1012" i="1"/>
  <c r="U1005" i="1"/>
  <c r="W1005" i="1" s="1"/>
  <c r="L1012" i="1"/>
  <c r="Y1005" i="1"/>
  <c r="Z1005" i="1" s="1"/>
  <c r="Z1006" i="1"/>
  <c r="AC2177" i="1"/>
  <c r="AC2175" i="1"/>
  <c r="AC3317" i="1"/>
  <c r="U3314" i="1"/>
  <c r="AB3314" i="1"/>
  <c r="Q242" i="1"/>
  <c r="Q3320" i="1"/>
  <c r="X241" i="1"/>
  <c r="X3319" i="1"/>
  <c r="T2176" i="1"/>
  <c r="T3318" i="1"/>
  <c r="AB2177" i="1"/>
  <c r="AB3319" i="1"/>
  <c r="Y3314" i="1"/>
  <c r="T3317" i="1"/>
  <c r="S2174" i="1"/>
  <c r="S3316" i="1"/>
  <c r="P2178" i="1"/>
  <c r="P3320" i="1"/>
  <c r="K239" i="1"/>
  <c r="K3317" i="1"/>
  <c r="K3315" i="1"/>
  <c r="AA2174" i="1"/>
  <c r="AA3316" i="1"/>
  <c r="X3314" i="1"/>
  <c r="S2177" i="1"/>
  <c r="S3319" i="1"/>
  <c r="L237" i="1"/>
  <c r="L3315" i="1"/>
  <c r="P237" i="1"/>
  <c r="P3315" i="1"/>
  <c r="K240" i="1"/>
  <c r="K3318" i="1"/>
  <c r="AB2176" i="1"/>
  <c r="AB3318" i="1"/>
  <c r="V237" i="1"/>
  <c r="V3315" i="1"/>
  <c r="U237" i="1"/>
  <c r="U3315" i="1"/>
  <c r="Q2175" i="1"/>
  <c r="Q3317" i="1"/>
  <c r="N242" i="1"/>
  <c r="N3320" i="1"/>
  <c r="AB2178" i="1"/>
  <c r="AB3320" i="1"/>
  <c r="AC237" i="1"/>
  <c r="AC3315" i="1"/>
  <c r="AC238" i="1"/>
  <c r="AC3316" i="1"/>
  <c r="T3315" i="1"/>
  <c r="P3319" i="1"/>
  <c r="O2175" i="1"/>
  <c r="O3317" i="1"/>
  <c r="Q236" i="1"/>
  <c r="Q3314" i="1"/>
  <c r="V2174" i="1"/>
  <c r="V3316" i="1"/>
  <c r="Q237" i="1"/>
  <c r="Q3315" i="1"/>
  <c r="L2175" i="1"/>
  <c r="L3317" i="1"/>
  <c r="AB2174" i="1"/>
  <c r="AB3316" i="1"/>
  <c r="Y239" i="1"/>
  <c r="Y3317" i="1"/>
  <c r="V2177" i="1"/>
  <c r="V3319" i="1"/>
  <c r="S2175" i="1"/>
  <c r="S3317" i="1"/>
  <c r="N2173" i="1"/>
  <c r="N3315" i="1"/>
  <c r="N2175" i="1"/>
  <c r="N3317" i="1"/>
  <c r="O2174" i="1"/>
  <c r="O3316" i="1"/>
  <c r="AC242" i="1"/>
  <c r="AC3320" i="1"/>
  <c r="Q2176" i="1"/>
  <c r="Q3318" i="1"/>
  <c r="Y2178" i="1"/>
  <c r="Y3320" i="1"/>
  <c r="N2174" i="1"/>
  <c r="N3316" i="1"/>
  <c r="U239" i="1"/>
  <c r="U3317" i="1"/>
  <c r="S2178" i="1"/>
  <c r="S3320" i="1"/>
  <c r="AA236" i="1"/>
  <c r="AA3314" i="1"/>
  <c r="X2175" i="1"/>
  <c r="X3317" i="1"/>
  <c r="T236" i="1"/>
  <c r="T3314" i="1"/>
  <c r="I238" i="1"/>
  <c r="I3316" i="1"/>
  <c r="P238" i="1"/>
  <c r="P3316" i="1"/>
  <c r="L2172" i="1"/>
  <c r="L3314" i="1"/>
  <c r="AB2175" i="1"/>
  <c r="AB3317" i="1"/>
  <c r="X240" i="1"/>
  <c r="X3318" i="1"/>
  <c r="U242" i="1"/>
  <c r="U3320" i="1"/>
  <c r="S240" i="1"/>
  <c r="S3318" i="1"/>
  <c r="O2173" i="1"/>
  <c r="O3315" i="1"/>
  <c r="L2174" i="1"/>
  <c r="L3316" i="1"/>
  <c r="L241" i="1"/>
  <c r="L3319" i="1"/>
  <c r="AA2178" i="1"/>
  <c r="AA3320" i="1"/>
  <c r="V2175" i="1"/>
  <c r="V3317" i="1"/>
  <c r="T2174" i="1"/>
  <c r="T3316" i="1"/>
  <c r="Q241" i="1"/>
  <c r="Q3319" i="1"/>
  <c r="P239" i="1"/>
  <c r="P3317" i="1"/>
  <c r="N2172" i="1"/>
  <c r="N3314" i="1"/>
  <c r="AA2177" i="1"/>
  <c r="AA3319" i="1"/>
  <c r="AC2172" i="1"/>
  <c r="AC3314" i="1"/>
  <c r="AC240" i="1"/>
  <c r="AC3318" i="1"/>
  <c r="X2174" i="1"/>
  <c r="X3316" i="1"/>
  <c r="K241" i="1"/>
  <c r="K3319" i="1"/>
  <c r="AB237" i="1"/>
  <c r="AB3315" i="1"/>
  <c r="X2178" i="1"/>
  <c r="X3320" i="1"/>
  <c r="X2173" i="1"/>
  <c r="X3315" i="1"/>
  <c r="U2177" i="1"/>
  <c r="U3319" i="1"/>
  <c r="L242" i="1"/>
  <c r="L3320" i="1"/>
  <c r="O2178" i="1"/>
  <c r="O3320" i="1"/>
  <c r="Y238" i="1"/>
  <c r="Y3316" i="1"/>
  <c r="U3316" i="1"/>
  <c r="O240" i="1"/>
  <c r="O3318" i="1"/>
  <c r="Y2176" i="1"/>
  <c r="Y3318" i="1"/>
  <c r="P240" i="1"/>
  <c r="P3318" i="1"/>
  <c r="V2178" i="1"/>
  <c r="V3320" i="1"/>
  <c r="O2172" i="1"/>
  <c r="O3314" i="1"/>
  <c r="S236" i="1"/>
  <c r="S3314" i="1"/>
  <c r="AA240" i="1"/>
  <c r="AA3318" i="1"/>
  <c r="P2172" i="1"/>
  <c r="P3314" i="1"/>
  <c r="AA239" i="1"/>
  <c r="AA3317" i="1"/>
  <c r="V236" i="1"/>
  <c r="V3314" i="1"/>
  <c r="T241" i="1"/>
  <c r="T3319" i="1"/>
  <c r="L3318" i="1"/>
  <c r="AA237" i="1"/>
  <c r="AA3315" i="1"/>
  <c r="Y2177" i="1"/>
  <c r="Y3319" i="1"/>
  <c r="U2176" i="1"/>
  <c r="U3318" i="1"/>
  <c r="S237" i="1"/>
  <c r="S3315" i="1"/>
  <c r="O241" i="1"/>
  <c r="O3319" i="1"/>
  <c r="N2177" i="1"/>
  <c r="N3319" i="1"/>
  <c r="Y237" i="1"/>
  <c r="Y3315" i="1"/>
  <c r="V240" i="1"/>
  <c r="V3318" i="1"/>
  <c r="T3320" i="1"/>
  <c r="Q238" i="1"/>
  <c r="Q3316" i="1"/>
  <c r="K236" i="1"/>
  <c r="K3314" i="1"/>
  <c r="N240" i="1"/>
  <c r="N3318" i="1"/>
  <c r="AC241" i="1"/>
  <c r="AC3319" i="1"/>
  <c r="Z4414" i="1"/>
  <c r="N236" i="1"/>
  <c r="AC236" i="1"/>
  <c r="S2172" i="1"/>
  <c r="AC2176" i="1"/>
  <c r="P2175" i="1"/>
  <c r="AB240" i="1"/>
  <c r="AC239" i="1"/>
  <c r="AA238" i="1"/>
  <c r="P236" i="1"/>
  <c r="V2176" i="1"/>
  <c r="K2172" i="1"/>
  <c r="O236" i="1"/>
  <c r="Y2173" i="1"/>
  <c r="T2177" i="1"/>
  <c r="L238" i="1"/>
  <c r="V2172" i="1"/>
  <c r="L2173" i="1"/>
  <c r="X2177" i="1"/>
  <c r="P2173" i="1"/>
  <c r="T240" i="1"/>
  <c r="V242" i="1"/>
  <c r="S238" i="1"/>
  <c r="K2175" i="1"/>
  <c r="N241" i="1"/>
  <c r="S241" i="1"/>
  <c r="AB239" i="1"/>
  <c r="AA2176" i="1"/>
  <c r="N238" i="1"/>
  <c r="AB241" i="1"/>
  <c r="Y240" i="1"/>
  <c r="AA2175" i="1"/>
  <c r="Q624" i="33"/>
  <c r="V2173" i="1"/>
  <c r="K2176" i="1"/>
  <c r="P2176" i="1"/>
  <c r="N2178" i="1"/>
  <c r="P242" i="1"/>
  <c r="T237" i="1"/>
  <c r="T2173" i="1"/>
  <c r="P2177" i="1"/>
  <c r="P241" i="1"/>
  <c r="U238" i="1"/>
  <c r="U2174" i="1"/>
  <c r="AC2173" i="1"/>
  <c r="K2177" i="1"/>
  <c r="V241" i="1"/>
  <c r="U241" i="1"/>
  <c r="O239" i="1"/>
  <c r="X237" i="1"/>
  <c r="Y2174" i="1"/>
  <c r="Q2172" i="1"/>
  <c r="T2175" i="1"/>
  <c r="T239" i="1"/>
  <c r="K2173" i="1"/>
  <c r="K237" i="1"/>
  <c r="AA241" i="1"/>
  <c r="Q2177" i="1"/>
  <c r="N237" i="1"/>
  <c r="X238" i="1"/>
  <c r="V239" i="1"/>
  <c r="Q2178" i="1"/>
  <c r="L239" i="1"/>
  <c r="N2176" i="1"/>
  <c r="Q240" i="1"/>
  <c r="P2174" i="1"/>
  <c r="AB242" i="1"/>
  <c r="AC2174" i="1"/>
  <c r="AA2173" i="1"/>
  <c r="AA242" i="1"/>
  <c r="O238" i="1"/>
  <c r="U240" i="1"/>
  <c r="S2176" i="1"/>
  <c r="AB2173" i="1"/>
  <c r="Y242" i="1"/>
  <c r="U2173" i="1"/>
  <c r="AC2178" i="1"/>
  <c r="O2176" i="1"/>
  <c r="N239" i="1"/>
  <c r="O242" i="1"/>
  <c r="X242" i="1"/>
  <c r="O237" i="1"/>
  <c r="X2176" i="1"/>
  <c r="I2174" i="1"/>
  <c r="S2173" i="1"/>
  <c r="Y2175" i="1"/>
  <c r="V238" i="1"/>
  <c r="U2178" i="1"/>
  <c r="Y241" i="1"/>
  <c r="X239" i="1"/>
  <c r="S239" i="1"/>
  <c r="Q239" i="1"/>
  <c r="Q2174" i="1"/>
  <c r="Q2173" i="1"/>
  <c r="O2177" i="1"/>
  <c r="L240" i="1"/>
  <c r="L2176" i="1"/>
  <c r="T242" i="1"/>
  <c r="T2178" i="1"/>
  <c r="T238" i="1"/>
  <c r="L2178" i="1"/>
  <c r="U2175" i="1"/>
  <c r="S242" i="1"/>
  <c r="L2177" i="1"/>
  <c r="AB238" i="1"/>
  <c r="N631" i="33"/>
  <c r="Z742" i="1"/>
  <c r="S624" i="33"/>
  <c r="L631" i="33"/>
  <c r="T631" i="33"/>
  <c r="S631" i="33"/>
  <c r="I624" i="33"/>
  <c r="K631" i="33"/>
  <c r="I631" i="33"/>
  <c r="R631" i="33"/>
  <c r="M631" i="33"/>
  <c r="P624" i="33"/>
  <c r="U624" i="33"/>
  <c r="N624" i="33"/>
  <c r="Z320" i="1"/>
  <c r="O631" i="33"/>
  <c r="L624" i="33"/>
  <c r="T624" i="33"/>
  <c r="R624" i="33"/>
  <c r="K624" i="33"/>
  <c r="P631" i="33"/>
  <c r="Q631" i="33"/>
  <c r="W4411" i="1"/>
  <c r="J631" i="33"/>
  <c r="J624" i="33"/>
  <c r="H631" i="33"/>
  <c r="M624" i="33"/>
  <c r="U631" i="33"/>
  <c r="O624" i="33"/>
  <c r="Z316" i="1"/>
  <c r="Z743" i="1"/>
  <c r="S4417" i="1"/>
  <c r="S321" i="1"/>
  <c r="Z746" i="1"/>
  <c r="W742" i="1"/>
  <c r="AA747" i="1"/>
  <c r="W319" i="1"/>
  <c r="Z744" i="1"/>
  <c r="Y4417" i="1"/>
  <c r="W318" i="1"/>
  <c r="W4416" i="1"/>
  <c r="S747" i="1"/>
  <c r="L4417" i="1"/>
  <c r="W741" i="1"/>
  <c r="W317" i="1"/>
  <c r="W744" i="1"/>
  <c r="P747" i="1"/>
  <c r="Z4413" i="1"/>
  <c r="Z745" i="1"/>
  <c r="Z319" i="1"/>
  <c r="P321" i="1"/>
  <c r="Z318" i="1"/>
  <c r="W315" i="1"/>
  <c r="R315" i="1"/>
  <c r="AB747" i="1"/>
  <c r="AB321" i="1"/>
  <c r="AB4417" i="1"/>
  <c r="W316" i="1"/>
  <c r="Z4415" i="1"/>
  <c r="W743" i="1"/>
  <c r="W4412" i="1"/>
  <c r="W745" i="1"/>
  <c r="Z315" i="1"/>
  <c r="W4415" i="1"/>
  <c r="W746" i="1"/>
  <c r="W4413" i="1"/>
  <c r="W320" i="1"/>
  <c r="O747" i="1"/>
  <c r="Y747" i="1"/>
  <c r="Y321" i="1"/>
  <c r="U321" i="1"/>
  <c r="Z317" i="1"/>
  <c r="Z4411" i="1"/>
  <c r="Z741" i="1"/>
  <c r="T747" i="1"/>
  <c r="R4411" i="1"/>
  <c r="P4417" i="1"/>
  <c r="T321" i="1"/>
  <c r="T4417" i="1"/>
  <c r="U236" i="1"/>
  <c r="U2172" i="1"/>
  <c r="Y236" i="1"/>
  <c r="Z236" i="1" s="1"/>
  <c r="O4417" i="1"/>
  <c r="W4414" i="1"/>
  <c r="AC747" i="1"/>
  <c r="U4417" i="1"/>
  <c r="R741" i="1"/>
  <c r="U740" i="1"/>
  <c r="W740" i="1" s="1"/>
  <c r="Y4410" i="1"/>
  <c r="Z4410" i="1" s="1"/>
  <c r="AC321" i="1"/>
  <c r="U4410" i="1"/>
  <c r="W4410" i="1" s="1"/>
  <c r="AA321" i="1"/>
  <c r="X321" i="1"/>
  <c r="X747" i="1"/>
  <c r="Y314" i="1"/>
  <c r="Z314" i="1" s="1"/>
  <c r="O321" i="1"/>
  <c r="AC4417" i="1"/>
  <c r="U314" i="1"/>
  <c r="W314" i="1" s="1"/>
  <c r="AA4417" i="1"/>
  <c r="X4417" i="1"/>
  <c r="Y740" i="1"/>
  <c r="Z740" i="1" s="1"/>
  <c r="Y2172" i="1"/>
  <c r="U747" i="1"/>
  <c r="N4417" i="1"/>
  <c r="D303" i="33"/>
  <c r="U398" i="33"/>
  <c r="S339" i="2" s="1"/>
  <c r="T398" i="33"/>
  <c r="R339" i="2" s="1"/>
  <c r="N321" i="1"/>
  <c r="N747" i="1"/>
  <c r="L747" i="1"/>
  <c r="V4417" i="1"/>
  <c r="L321" i="1"/>
  <c r="J398" i="33"/>
  <c r="H339" i="2" s="1"/>
  <c r="V747" i="1"/>
  <c r="M398" i="33"/>
  <c r="K339" i="2" s="1"/>
  <c r="G398" i="33"/>
  <c r="E339" i="2" s="1"/>
  <c r="V321" i="1"/>
  <c r="O398" i="33"/>
  <c r="M339" i="2" s="1"/>
  <c r="R398" i="33"/>
  <c r="P339" i="2" s="1"/>
  <c r="Q398" i="33"/>
  <c r="O339" i="2" s="1"/>
  <c r="K398" i="33"/>
  <c r="I339" i="2" s="1"/>
  <c r="P398" i="33"/>
  <c r="N339" i="2" s="1"/>
  <c r="S398" i="33"/>
  <c r="Q339" i="2" s="1"/>
  <c r="N398" i="33"/>
  <c r="L339" i="2" s="1"/>
  <c r="H398" i="33"/>
  <c r="F339" i="2" s="1"/>
  <c r="I398" i="33"/>
  <c r="G339" i="2" s="1"/>
  <c r="L398" i="33"/>
  <c r="J339" i="2" s="1"/>
  <c r="F327" i="33"/>
  <c r="D320" i="2" s="1"/>
  <c r="F389" i="33"/>
  <c r="F397" i="33" s="1"/>
  <c r="D338" i="2" s="1"/>
  <c r="K242" i="1" s="1"/>
  <c r="W279" i="1"/>
  <c r="W287" i="1" s="1"/>
  <c r="T287" i="1"/>
  <c r="R279" i="1"/>
  <c r="R287" i="1" s="1"/>
  <c r="P287" i="1"/>
  <c r="H1382" i="1"/>
  <c r="H1376" i="1"/>
  <c r="W617" i="1"/>
  <c r="Z1581" i="1"/>
  <c r="Z617" i="1"/>
  <c r="R624" i="1"/>
  <c r="Z624" i="1"/>
  <c r="R1581" i="1"/>
  <c r="R617" i="1"/>
  <c r="W624" i="1"/>
  <c r="Z1588" i="1"/>
  <c r="W1581" i="1"/>
  <c r="R1588" i="1"/>
  <c r="W1588" i="1"/>
  <c r="Z1596" i="1"/>
  <c r="R1589" i="1"/>
  <c r="Z1589" i="1"/>
  <c r="W1596" i="1"/>
  <c r="W1589" i="1"/>
  <c r="R1596" i="1"/>
  <c r="Z2072" i="1"/>
  <c r="W2072" i="1"/>
  <c r="W2065" i="1"/>
  <c r="M2072" i="1"/>
  <c r="R2065" i="1"/>
  <c r="R2072" i="1"/>
  <c r="Z2065" i="1"/>
  <c r="W1704" i="1"/>
  <c r="H3347" i="1"/>
  <c r="H3350" i="1"/>
  <c r="W1707" i="1"/>
  <c r="Z1705" i="1"/>
  <c r="H3348" i="1"/>
  <c r="M3353" i="1"/>
  <c r="H3352" i="1"/>
  <c r="Z3353" i="1"/>
  <c r="W3353" i="1"/>
  <c r="R3353" i="1"/>
  <c r="H3351" i="1"/>
  <c r="H3349" i="1"/>
  <c r="M3346" i="1"/>
  <c r="H3346" i="1" s="1"/>
  <c r="M279" i="1"/>
  <c r="M287" i="1" s="1"/>
  <c r="H280" i="1"/>
  <c r="H288" i="1" s="1"/>
  <c r="R286" i="1"/>
  <c r="R294" i="1" s="1"/>
  <c r="W286" i="1"/>
  <c r="W294" i="1" s="1"/>
  <c r="H1379" i="1"/>
  <c r="H1378" i="1"/>
  <c r="H1381" i="1"/>
  <c r="H1377" i="1"/>
  <c r="H1380" i="1"/>
  <c r="E712" i="33"/>
  <c r="E711" i="33"/>
  <c r="R1704" i="1"/>
  <c r="I1711" i="1"/>
  <c r="E714" i="33"/>
  <c r="W1709" i="1"/>
  <c r="W1708" i="1"/>
  <c r="Z286" i="1"/>
  <c r="Z294" i="1" s="1"/>
  <c r="Z1706" i="1"/>
  <c r="M1704" i="1"/>
  <c r="H1696" i="1"/>
  <c r="H1701" i="1"/>
  <c r="M1706" i="1"/>
  <c r="H284" i="1"/>
  <c r="H292" i="1" s="1"/>
  <c r="R1707" i="1"/>
  <c r="Z1708" i="1"/>
  <c r="H1702" i="1"/>
  <c r="H1700" i="1"/>
  <c r="W1705" i="1"/>
  <c r="H1664" i="1"/>
  <c r="H283" i="1"/>
  <c r="H291" i="1" s="1"/>
  <c r="H1699" i="1"/>
  <c r="R1705" i="1"/>
  <c r="R1703" i="1"/>
  <c r="R1709" i="1"/>
  <c r="H1667" i="1"/>
  <c r="H1697" i="1"/>
  <c r="W1703" i="1"/>
  <c r="U1711" i="1"/>
  <c r="O716" i="33" s="1"/>
  <c r="R1710" i="1"/>
  <c r="Q1711" i="1"/>
  <c r="L716" i="33" s="1"/>
  <c r="Z1707" i="1"/>
  <c r="M1703" i="1"/>
  <c r="H1670" i="1"/>
  <c r="Z1703" i="1"/>
  <c r="R314" i="1"/>
  <c r="U1706" i="1"/>
  <c r="O711" i="33" s="1"/>
  <c r="AC1711" i="1"/>
  <c r="U716" i="33" s="1"/>
  <c r="H1665" i="1"/>
  <c r="H1669" i="1"/>
  <c r="H1602" i="1"/>
  <c r="R1708" i="1"/>
  <c r="I1704" i="1"/>
  <c r="W1698" i="1"/>
  <c r="Y1711" i="1"/>
  <c r="R716" i="33" s="1"/>
  <c r="T1711" i="1"/>
  <c r="N716" i="33" s="1"/>
  <c r="V1711" i="1"/>
  <c r="P716" i="33" s="1"/>
  <c r="N1706" i="1"/>
  <c r="I711" i="33" s="1"/>
  <c r="R1666" i="1"/>
  <c r="W1710" i="1"/>
  <c r="Z1671" i="1"/>
  <c r="X1711" i="1"/>
  <c r="Q716" i="33" s="1"/>
  <c r="R740" i="1"/>
  <c r="AB1705" i="1"/>
  <c r="T710" i="33" s="1"/>
  <c r="AB1711" i="1"/>
  <c r="T716" i="33" s="1"/>
  <c r="W1666" i="1"/>
  <c r="S1706" i="1"/>
  <c r="M711" i="33" s="1"/>
  <c r="L1711" i="1"/>
  <c r="H716" i="33" s="1"/>
  <c r="H1668" i="1"/>
  <c r="AA1711" i="1"/>
  <c r="S716" i="33" s="1"/>
  <c r="R1698" i="1"/>
  <c r="R1671" i="1"/>
  <c r="N1711" i="1"/>
  <c r="I716" i="33" s="1"/>
  <c r="W1671" i="1"/>
  <c r="S1711" i="1"/>
  <c r="M716" i="33" s="1"/>
  <c r="H1601" i="1"/>
  <c r="R4410" i="1"/>
  <c r="R1604" i="1"/>
  <c r="H1603" i="1"/>
  <c r="H1600" i="1"/>
  <c r="H1599" i="1"/>
  <c r="R1597" i="1"/>
  <c r="Z1597" i="1"/>
  <c r="Z1604" i="1"/>
  <c r="W1597" i="1"/>
  <c r="I1604" i="1"/>
  <c r="W1604" i="1"/>
  <c r="M1604" i="1"/>
  <c r="M1597" i="1"/>
  <c r="H1598" i="1"/>
  <c r="K1960" i="1"/>
  <c r="K448" i="1"/>
  <c r="K442" i="1"/>
  <c r="K1954" i="1"/>
  <c r="M1671" i="1" l="1"/>
  <c r="H1671" i="1" s="1"/>
  <c r="M307" i="33"/>
  <c r="K308" i="2" s="1"/>
  <c r="L304" i="33"/>
  <c r="J305" i="2" s="1"/>
  <c r="Z241" i="1"/>
  <c r="Z2175" i="1"/>
  <c r="K4280" i="1"/>
  <c r="K3320" i="1"/>
  <c r="K2178" i="1"/>
  <c r="K320" i="1"/>
  <c r="K4416" i="1"/>
  <c r="K746" i="1"/>
  <c r="W2178" i="1"/>
  <c r="Z2172" i="1"/>
  <c r="Z4274" i="1"/>
  <c r="Z4275" i="1"/>
  <c r="Z4279" i="1"/>
  <c r="Z239" i="1"/>
  <c r="W1012" i="1"/>
  <c r="H1605" i="1"/>
  <c r="Z4278" i="1"/>
  <c r="R4274" i="1"/>
  <c r="H1612" i="1"/>
  <c r="W4276" i="1"/>
  <c r="L4281" i="1"/>
  <c r="P4281" i="1"/>
  <c r="N4281" i="1"/>
  <c r="V4281" i="1"/>
  <c r="U4281" i="1"/>
  <c r="AC4281" i="1"/>
  <c r="R4276" i="1"/>
  <c r="R4275" i="1"/>
  <c r="R4278" i="1"/>
  <c r="W4274" i="1"/>
  <c r="W4278" i="1"/>
  <c r="Z4277" i="1"/>
  <c r="W4277" i="1"/>
  <c r="Z4280" i="1"/>
  <c r="O4281" i="1"/>
  <c r="R4279" i="1"/>
  <c r="T4281" i="1"/>
  <c r="X4281" i="1"/>
  <c r="Q4281" i="1"/>
  <c r="AA4281" i="1"/>
  <c r="Y4281" i="1"/>
  <c r="S4281" i="1"/>
  <c r="AB4281" i="1"/>
  <c r="W4280" i="1"/>
  <c r="R4280" i="1"/>
  <c r="W4279" i="1"/>
  <c r="R4277" i="1"/>
  <c r="Z4276" i="1"/>
  <c r="W4275" i="1"/>
  <c r="Z240" i="1"/>
  <c r="Z1012" i="1"/>
  <c r="R1012" i="1"/>
  <c r="Z2178" i="1"/>
  <c r="W2174" i="1"/>
  <c r="Z2174" i="1"/>
  <c r="J1011" i="1"/>
  <c r="M1011" i="1" s="1"/>
  <c r="R240" i="1"/>
  <c r="R2178" i="1"/>
  <c r="R236" i="1"/>
  <c r="Z242" i="1"/>
  <c r="R2174" i="1"/>
  <c r="R2172" i="1"/>
  <c r="Z2177" i="1"/>
  <c r="W2177" i="1"/>
  <c r="V243" i="1"/>
  <c r="R237" i="1"/>
  <c r="R238" i="1"/>
  <c r="W237" i="1"/>
  <c r="W239" i="1"/>
  <c r="Z238" i="1"/>
  <c r="Z2173" i="1"/>
  <c r="R3318" i="1"/>
  <c r="R3319" i="1"/>
  <c r="Z3320" i="1"/>
  <c r="W236" i="1"/>
  <c r="Z2176" i="1"/>
  <c r="Z237" i="1"/>
  <c r="R2175" i="1"/>
  <c r="W3315" i="1"/>
  <c r="Z3317" i="1"/>
  <c r="Z3314" i="1"/>
  <c r="T243" i="1"/>
  <c r="T3321" i="1"/>
  <c r="X243" i="1"/>
  <c r="X3321" i="1"/>
  <c r="O2179" i="1"/>
  <c r="O3321" i="1"/>
  <c r="R3314" i="1"/>
  <c r="Z3318" i="1"/>
  <c r="R3315" i="1"/>
  <c r="R3320" i="1"/>
  <c r="W3319" i="1"/>
  <c r="Q2179" i="1"/>
  <c r="Q3321" i="1"/>
  <c r="AA2179" i="1"/>
  <c r="AA3321" i="1"/>
  <c r="Y2179" i="1"/>
  <c r="Y3321" i="1"/>
  <c r="R242" i="1"/>
  <c r="W3320" i="1"/>
  <c r="R3317" i="1"/>
  <c r="N2179" i="1"/>
  <c r="N3321" i="1"/>
  <c r="V2179" i="1"/>
  <c r="V3321" i="1"/>
  <c r="U2179" i="1"/>
  <c r="U3321" i="1"/>
  <c r="S243" i="1"/>
  <c r="S3321" i="1"/>
  <c r="AB243" i="1"/>
  <c r="AB3321" i="1"/>
  <c r="W3314" i="1"/>
  <c r="W3318" i="1"/>
  <c r="R3316" i="1"/>
  <c r="L243" i="1"/>
  <c r="L3321" i="1"/>
  <c r="P2179" i="1"/>
  <c r="P3321" i="1"/>
  <c r="AC2179" i="1"/>
  <c r="AC3321" i="1"/>
  <c r="Z3315" i="1"/>
  <c r="Z3316" i="1"/>
  <c r="W3317" i="1"/>
  <c r="W3316" i="1"/>
  <c r="Z3319" i="1"/>
  <c r="S2179" i="1"/>
  <c r="W2176" i="1"/>
  <c r="R2173" i="1"/>
  <c r="AB2179" i="1"/>
  <c r="W2175" i="1"/>
  <c r="W2173" i="1"/>
  <c r="R2176" i="1"/>
  <c r="W240" i="1"/>
  <c r="N243" i="1"/>
  <c r="W2172" i="1"/>
  <c r="W238" i="1"/>
  <c r="R241" i="1"/>
  <c r="U243" i="1"/>
  <c r="X2179" i="1"/>
  <c r="W242" i="1"/>
  <c r="R2177" i="1"/>
  <c r="R239" i="1"/>
  <c r="W241" i="1"/>
  <c r="AC243" i="1"/>
  <c r="Y243" i="1"/>
  <c r="L2179" i="1"/>
  <c r="O243" i="1"/>
  <c r="AA243" i="1"/>
  <c r="T2179" i="1"/>
  <c r="Q243" i="1"/>
  <c r="P243" i="1"/>
  <c r="Z4417" i="1"/>
  <c r="O308" i="33"/>
  <c r="M309" i="2" s="1"/>
  <c r="S307" i="33"/>
  <c r="Q308" i="2" s="1"/>
  <c r="Z321" i="1"/>
  <c r="S306" i="33"/>
  <c r="Q307" i="2" s="1"/>
  <c r="Z747" i="1"/>
  <c r="F304" i="33"/>
  <c r="D305" i="2" s="1"/>
  <c r="E307" i="33"/>
  <c r="C308" i="2" s="1"/>
  <c r="J305" i="33"/>
  <c r="H306" i="2" s="1"/>
  <c r="W747" i="1"/>
  <c r="W321" i="1"/>
  <c r="W4417" i="1"/>
  <c r="R305" i="33"/>
  <c r="P306" i="2" s="1"/>
  <c r="I310" i="33"/>
  <c r="G311" i="2" s="1"/>
  <c r="F308" i="33"/>
  <c r="D309" i="2" s="1"/>
  <c r="M304" i="33"/>
  <c r="K305" i="2" s="1"/>
  <c r="J310" i="33"/>
  <c r="H311" i="2" s="1"/>
  <c r="Q307" i="33"/>
  <c r="O308" i="2" s="1"/>
  <c r="L309" i="33"/>
  <c r="J310" i="2" s="1"/>
  <c r="G309" i="33"/>
  <c r="E310" i="2" s="1"/>
  <c r="Q305" i="33"/>
  <c r="O306" i="2" s="1"/>
  <c r="Q304" i="33"/>
  <c r="O305" i="2" s="1"/>
  <c r="M305" i="33"/>
  <c r="K306" i="2" s="1"/>
  <c r="M306" i="33"/>
  <c r="K307" i="2" s="1"/>
  <c r="F306" i="33"/>
  <c r="D307" i="2" s="1"/>
  <c r="K306" i="33"/>
  <c r="I307" i="2" s="1"/>
  <c r="F307" i="33"/>
  <c r="D308" i="2" s="1"/>
  <c r="N304" i="33"/>
  <c r="L305" i="2" s="1"/>
  <c r="U304" i="33"/>
  <c r="S305" i="2" s="1"/>
  <c r="R310" i="33"/>
  <c r="P311" i="2" s="1"/>
  <c r="G307" i="33"/>
  <c r="E308" i="2" s="1"/>
  <c r="M310" i="33"/>
  <c r="K311" i="2" s="1"/>
  <c r="H308" i="33"/>
  <c r="F309" i="2" s="1"/>
  <c r="I306" i="33"/>
  <c r="G307" i="2" s="1"/>
  <c r="N310" i="33"/>
  <c r="L311" i="2" s="1"/>
  <c r="H310" i="33"/>
  <c r="F311" i="2" s="1"/>
  <c r="K309" i="33"/>
  <c r="I310" i="2" s="1"/>
  <c r="P304" i="33"/>
  <c r="N305" i="2" s="1"/>
  <c r="E305" i="33"/>
  <c r="C306" i="2" s="1"/>
  <c r="S304" i="33"/>
  <c r="Q305" i="2" s="1"/>
  <c r="F305" i="33"/>
  <c r="D306" i="2" s="1"/>
  <c r="E306" i="33"/>
  <c r="C307" i="2" s="1"/>
  <c r="E304" i="33"/>
  <c r="O306" i="33"/>
  <c r="M307" i="2" s="1"/>
  <c r="H309" i="33"/>
  <c r="F310" i="2" s="1"/>
  <c r="U306" i="33"/>
  <c r="S307" i="2" s="1"/>
  <c r="M309" i="33"/>
  <c r="K310" i="2" s="1"/>
  <c r="J307" i="33"/>
  <c r="H308" i="2" s="1"/>
  <c r="U305" i="33"/>
  <c r="S306" i="2" s="1"/>
  <c r="G306" i="33"/>
  <c r="E307" i="2" s="1"/>
  <c r="T306" i="33"/>
  <c r="R307" i="2" s="1"/>
  <c r="L310" i="33"/>
  <c r="J311" i="2" s="1"/>
  <c r="U307" i="33"/>
  <c r="S308" i="2" s="1"/>
  <c r="P310" i="33"/>
  <c r="N311" i="2" s="1"/>
  <c r="N307" i="33"/>
  <c r="L308" i="2" s="1"/>
  <c r="J309" i="33"/>
  <c r="H310" i="2" s="1"/>
  <c r="S310" i="33"/>
  <c r="Q311" i="2" s="1"/>
  <c r="N306" i="33"/>
  <c r="L307" i="2" s="1"/>
  <c r="H306" i="33"/>
  <c r="F307" i="2" s="1"/>
  <c r="D372" i="33"/>
  <c r="P308" i="33"/>
  <c r="N309" i="2" s="1"/>
  <c r="T309" i="33"/>
  <c r="R310" i="2" s="1"/>
  <c r="S308" i="33"/>
  <c r="Q309" i="2" s="1"/>
  <c r="U310" i="33"/>
  <c r="S311" i="2" s="1"/>
  <c r="P307" i="33"/>
  <c r="N308" i="2" s="1"/>
  <c r="O310" i="33"/>
  <c r="M311" i="2" s="1"/>
  <c r="R304" i="33"/>
  <c r="P305" i="2" s="1"/>
  <c r="O304" i="33"/>
  <c r="M305" i="2" s="1"/>
  <c r="J304" i="33"/>
  <c r="H305" i="2" s="1"/>
  <c r="K304" i="33"/>
  <c r="I305" i="2" s="1"/>
  <c r="H304" i="33"/>
  <c r="F305" i="2" s="1"/>
  <c r="F309" i="33"/>
  <c r="D310" i="2" s="1"/>
  <c r="I304" i="33"/>
  <c r="G305" i="2" s="1"/>
  <c r="Q310" i="33"/>
  <c r="O311" i="2" s="1"/>
  <c r="L306" i="33"/>
  <c r="J307" i="2" s="1"/>
  <c r="G310" i="33"/>
  <c r="E311" i="2" s="1"/>
  <c r="P309" i="33"/>
  <c r="N310" i="2" s="1"/>
  <c r="M308" i="33"/>
  <c r="K309" i="2" s="1"/>
  <c r="L308" i="33"/>
  <c r="J309" i="2" s="1"/>
  <c r="H305" i="33"/>
  <c r="F306" i="2" s="1"/>
  <c r="J308" i="33"/>
  <c r="H309" i="2" s="1"/>
  <c r="N309" i="33"/>
  <c r="L310" i="2" s="1"/>
  <c r="S309" i="33"/>
  <c r="Q310" i="2" s="1"/>
  <c r="R306" i="33"/>
  <c r="P307" i="2" s="1"/>
  <c r="J306" i="33"/>
  <c r="H307" i="2" s="1"/>
  <c r="I308" i="33"/>
  <c r="G309" i="2" s="1"/>
  <c r="Q306" i="33"/>
  <c r="O307" i="2" s="1"/>
  <c r="R309" i="33"/>
  <c r="P310" i="2" s="1"/>
  <c r="Q309" i="33"/>
  <c r="O310" i="2" s="1"/>
  <c r="T305" i="33"/>
  <c r="R306" i="2" s="1"/>
  <c r="R307" i="33"/>
  <c r="P308" i="2" s="1"/>
  <c r="I305" i="33"/>
  <c r="G306" i="2" s="1"/>
  <c r="U309" i="33"/>
  <c r="S310" i="2" s="1"/>
  <c r="I307" i="33"/>
  <c r="G308" i="2" s="1"/>
  <c r="K305" i="33"/>
  <c r="I306" i="2" s="1"/>
  <c r="Q308" i="33"/>
  <c r="O309" i="2" s="1"/>
  <c r="E310" i="33"/>
  <c r="C311" i="2" s="1"/>
  <c r="F310" i="33"/>
  <c r="D311" i="2" s="1"/>
  <c r="G304" i="33"/>
  <c r="E305" i="2" s="1"/>
  <c r="T304" i="33"/>
  <c r="R305" i="2" s="1"/>
  <c r="E309" i="33"/>
  <c r="C310" i="2" s="1"/>
  <c r="E308" i="33"/>
  <c r="C309" i="2" s="1"/>
  <c r="T308" i="33"/>
  <c r="R309" i="2" s="1"/>
  <c r="O309" i="33"/>
  <c r="M310" i="2" s="1"/>
  <c r="K308" i="33"/>
  <c r="I309" i="2" s="1"/>
  <c r="S305" i="33"/>
  <c r="Q306" i="2" s="1"/>
  <c r="P305" i="33"/>
  <c r="N306" i="2" s="1"/>
  <c r="O307" i="33"/>
  <c r="M308" i="2" s="1"/>
  <c r="N305" i="33"/>
  <c r="L306" i="2" s="1"/>
  <c r="I309" i="33"/>
  <c r="G310" i="2" s="1"/>
  <c r="P306" i="33"/>
  <c r="N307" i="2" s="1"/>
  <c r="H307" i="33"/>
  <c r="F308" i="2" s="1"/>
  <c r="K307" i="33"/>
  <c r="I308" i="2" s="1"/>
  <c r="N308" i="33"/>
  <c r="L309" i="2" s="1"/>
  <c r="L307" i="33"/>
  <c r="J308" i="2" s="1"/>
  <c r="K310" i="33"/>
  <c r="I311" i="2" s="1"/>
  <c r="T307" i="33"/>
  <c r="R308" i="2" s="1"/>
  <c r="L305" i="33"/>
  <c r="J306" i="2" s="1"/>
  <c r="R308" i="33"/>
  <c r="P309" i="2" s="1"/>
  <c r="G308" i="33"/>
  <c r="E309" i="2" s="1"/>
  <c r="T310" i="33"/>
  <c r="R311" i="2" s="1"/>
  <c r="U308" i="33"/>
  <c r="S309" i="2" s="1"/>
  <c r="G305" i="33"/>
  <c r="E306" i="2" s="1"/>
  <c r="O305" i="33"/>
  <c r="M306" i="2" s="1"/>
  <c r="S1000" i="1"/>
  <c r="S735" i="1"/>
  <c r="H1705" i="1"/>
  <c r="D710" i="33" s="1"/>
  <c r="H3353" i="1"/>
  <c r="W1706" i="1"/>
  <c r="H1704" i="1"/>
  <c r="D709" i="33" s="1"/>
  <c r="H1709" i="1"/>
  <c r="D714" i="33" s="1"/>
  <c r="E716" i="33"/>
  <c r="E709" i="33"/>
  <c r="H1710" i="1"/>
  <c r="D715" i="33" s="1"/>
  <c r="R1711" i="1"/>
  <c r="H1708" i="1"/>
  <c r="D713" i="33" s="1"/>
  <c r="W1711" i="1"/>
  <c r="Z1711" i="1"/>
  <c r="H1707" i="1"/>
  <c r="D712" i="33" s="1"/>
  <c r="H1698" i="1"/>
  <c r="H1703" i="1"/>
  <c r="R1706" i="1"/>
  <c r="H1666" i="1"/>
  <c r="H1597" i="1"/>
  <c r="H1604" i="1"/>
  <c r="AC448" i="1"/>
  <c r="AC1960" i="1"/>
  <c r="O1955" i="1"/>
  <c r="O443" i="1"/>
  <c r="AC444" i="1"/>
  <c r="AC1956" i="1"/>
  <c r="AC1959" i="1"/>
  <c r="AC447" i="1"/>
  <c r="AB447" i="1"/>
  <c r="AB1959" i="1"/>
  <c r="AA441" i="1"/>
  <c r="AA1953" i="1"/>
  <c r="AA1960" i="1"/>
  <c r="AA448" i="1"/>
  <c r="AA446" i="1"/>
  <c r="AA1958" i="1"/>
  <c r="Y1955" i="1"/>
  <c r="Y443" i="1"/>
  <c r="Y1957" i="1"/>
  <c r="Y445" i="1"/>
  <c r="X1959" i="1"/>
  <c r="X447" i="1"/>
  <c r="X1953" i="1"/>
  <c r="X441" i="1"/>
  <c r="V1960" i="1"/>
  <c r="V448" i="1"/>
  <c r="V1954" i="1"/>
  <c r="V442" i="1"/>
  <c r="U1959" i="1"/>
  <c r="U447" i="1"/>
  <c r="U442" i="1"/>
  <c r="U1954" i="1"/>
  <c r="T1953" i="1"/>
  <c r="T441" i="1"/>
  <c r="T1960" i="1"/>
  <c r="T448" i="1"/>
  <c r="S1959" i="1"/>
  <c r="S447" i="1"/>
  <c r="S1958" i="1"/>
  <c r="S446" i="1"/>
  <c r="Q1955" i="1"/>
  <c r="Q443" i="1"/>
  <c r="N447" i="1"/>
  <c r="N1959" i="1"/>
  <c r="N1953" i="1"/>
  <c r="N441" i="1"/>
  <c r="L1960" i="1"/>
  <c r="L448" i="1"/>
  <c r="N1956" i="1"/>
  <c r="N444" i="1"/>
  <c r="O447" i="1"/>
  <c r="O1959" i="1"/>
  <c r="L1954" i="1"/>
  <c r="L442" i="1"/>
  <c r="K1959" i="1"/>
  <c r="K447" i="1"/>
  <c r="N442" i="1"/>
  <c r="N1954" i="1"/>
  <c r="K1953" i="1"/>
  <c r="K441" i="1"/>
  <c r="L447" i="1"/>
  <c r="L1959" i="1"/>
  <c r="N1957" i="1"/>
  <c r="N445" i="1"/>
  <c r="AC443" i="1"/>
  <c r="AC1955" i="1"/>
  <c r="AB1955" i="1"/>
  <c r="AB443" i="1"/>
  <c r="AA444" i="1"/>
  <c r="AA1956" i="1"/>
  <c r="Y1958" i="1"/>
  <c r="Y446" i="1"/>
  <c r="Y444" i="1"/>
  <c r="Y1956" i="1"/>
  <c r="X1958" i="1"/>
  <c r="X446" i="1"/>
  <c r="V446" i="1"/>
  <c r="V1958" i="1"/>
  <c r="U443" i="1"/>
  <c r="U1955" i="1"/>
  <c r="T442" i="1"/>
  <c r="T1954" i="1"/>
  <c r="S1953" i="1"/>
  <c r="S441" i="1"/>
  <c r="S442" i="1"/>
  <c r="S1954" i="1"/>
  <c r="Q441" i="1"/>
  <c r="Q1953" i="1"/>
  <c r="K1955" i="1"/>
  <c r="K443" i="1"/>
  <c r="P447" i="1"/>
  <c r="P1959" i="1"/>
  <c r="P1958" i="1"/>
  <c r="P446" i="1"/>
  <c r="O1954" i="1"/>
  <c r="O442" i="1"/>
  <c r="N1955" i="1"/>
  <c r="N443" i="1"/>
  <c r="P441" i="1"/>
  <c r="P1953" i="1"/>
  <c r="L446" i="1"/>
  <c r="L1958" i="1"/>
  <c r="J1960" i="1"/>
  <c r="J448" i="1"/>
  <c r="O448" i="1"/>
  <c r="O1960" i="1"/>
  <c r="L444" i="1"/>
  <c r="L1956" i="1"/>
  <c r="K1957" i="1"/>
  <c r="K445" i="1"/>
  <c r="AC441" i="1"/>
  <c r="AC1953" i="1"/>
  <c r="AC445" i="1"/>
  <c r="AC1957" i="1"/>
  <c r="AB444" i="1"/>
  <c r="AB1956" i="1"/>
  <c r="AB442" i="1"/>
  <c r="AB1954" i="1"/>
  <c r="AA442" i="1"/>
  <c r="AA1954" i="1"/>
  <c r="AA443" i="1"/>
  <c r="AA1955" i="1"/>
  <c r="Y1960" i="1"/>
  <c r="Y448" i="1"/>
  <c r="Y1954" i="1"/>
  <c r="Y442" i="1"/>
  <c r="X1956" i="1"/>
  <c r="X444" i="1"/>
  <c r="X442" i="1"/>
  <c r="X1954" i="1"/>
  <c r="V444" i="1"/>
  <c r="V1956" i="1"/>
  <c r="V441" i="1"/>
  <c r="V1953" i="1"/>
  <c r="U441" i="1"/>
  <c r="U1953" i="1"/>
  <c r="U446" i="1"/>
  <c r="U1958" i="1"/>
  <c r="T447" i="1"/>
  <c r="T1959" i="1"/>
  <c r="T1957" i="1"/>
  <c r="T445" i="1"/>
  <c r="S1955" i="1"/>
  <c r="S443" i="1"/>
  <c r="S448" i="1"/>
  <c r="S1960" i="1"/>
  <c r="Q444" i="1"/>
  <c r="Q1956" i="1"/>
  <c r="L443" i="1"/>
  <c r="L1955" i="1"/>
  <c r="Q447" i="1"/>
  <c r="Q1959" i="1"/>
  <c r="K444" i="1"/>
  <c r="K1956" i="1"/>
  <c r="O445" i="1"/>
  <c r="O1957" i="1"/>
  <c r="J444" i="1"/>
  <c r="J1956" i="1"/>
  <c r="J442" i="1"/>
  <c r="J1954" i="1"/>
  <c r="P448" i="1"/>
  <c r="P1960" i="1"/>
  <c r="O1958" i="1"/>
  <c r="O446" i="1"/>
  <c r="P444" i="1"/>
  <c r="P1956" i="1"/>
  <c r="N1958" i="1"/>
  <c r="N446" i="1"/>
  <c r="P443" i="1"/>
  <c r="P1955" i="1"/>
  <c r="AB1957" i="1"/>
  <c r="AB445" i="1"/>
  <c r="AB441" i="1"/>
  <c r="AB1953" i="1"/>
  <c r="X1955" i="1"/>
  <c r="X443" i="1"/>
  <c r="V443" i="1"/>
  <c r="V1955" i="1"/>
  <c r="U445" i="1"/>
  <c r="U1957" i="1"/>
  <c r="T446" i="1"/>
  <c r="T1958" i="1"/>
  <c r="Q1958" i="1"/>
  <c r="Q446" i="1"/>
  <c r="Q1954" i="1"/>
  <c r="Q442" i="1"/>
  <c r="J446" i="1"/>
  <c r="J1958" i="1"/>
  <c r="AC1958" i="1"/>
  <c r="AC446" i="1"/>
  <c r="AC1954" i="1"/>
  <c r="AC442" i="1"/>
  <c r="AB448" i="1"/>
  <c r="AB1960" i="1"/>
  <c r="AB1958" i="1"/>
  <c r="AB446" i="1"/>
  <c r="AA445" i="1"/>
  <c r="AA1957" i="1"/>
  <c r="AA1959" i="1"/>
  <c r="AA447" i="1"/>
  <c r="Y1959" i="1"/>
  <c r="Y447" i="1"/>
  <c r="Y441" i="1"/>
  <c r="Y1953" i="1"/>
  <c r="X448" i="1"/>
  <c r="X1960" i="1"/>
  <c r="X1957" i="1"/>
  <c r="X445" i="1"/>
  <c r="V447" i="1"/>
  <c r="V1959" i="1"/>
  <c r="V445" i="1"/>
  <c r="V1957" i="1"/>
  <c r="U1956" i="1"/>
  <c r="U444" i="1"/>
  <c r="U448" i="1"/>
  <c r="U1960" i="1"/>
  <c r="T444" i="1"/>
  <c r="T1956" i="1"/>
  <c r="T443" i="1"/>
  <c r="T1955" i="1"/>
  <c r="S444" i="1"/>
  <c r="S1956" i="1"/>
  <c r="S1957" i="1"/>
  <c r="S445" i="1"/>
  <c r="Q445" i="1"/>
  <c r="Q1957" i="1"/>
  <c r="Q1960" i="1"/>
  <c r="Q448" i="1"/>
  <c r="J1953" i="1"/>
  <c r="J441" i="1"/>
  <c r="O1956" i="1"/>
  <c r="O444" i="1"/>
  <c r="J443" i="1"/>
  <c r="J1955" i="1"/>
  <c r="P445" i="1"/>
  <c r="P1957" i="1"/>
  <c r="O441" i="1"/>
  <c r="O1953" i="1"/>
  <c r="K446" i="1"/>
  <c r="K1958" i="1"/>
  <c r="J445" i="1"/>
  <c r="J1957" i="1"/>
  <c r="L445" i="1"/>
  <c r="L1957" i="1"/>
  <c r="L1953" i="1"/>
  <c r="L441" i="1"/>
  <c r="J1959" i="1"/>
  <c r="J447" i="1"/>
  <c r="P442" i="1"/>
  <c r="P1954" i="1"/>
  <c r="N1960" i="1"/>
  <c r="N448" i="1"/>
  <c r="J286" i="1"/>
  <c r="J294" i="1" s="1"/>
  <c r="J285" i="1"/>
  <c r="J293" i="1" s="1"/>
  <c r="M1711" i="1" l="1"/>
  <c r="U373" i="33"/>
  <c r="S323" i="2" s="1"/>
  <c r="L378" i="33"/>
  <c r="J328" i="2" s="1"/>
  <c r="L375" i="33"/>
  <c r="J325" i="2" s="1"/>
  <c r="Q3276" i="1" s="1"/>
  <c r="L376" i="33"/>
  <c r="J326" i="2" s="1"/>
  <c r="L374" i="33"/>
  <c r="L377" i="33"/>
  <c r="L379" i="33"/>
  <c r="J329" i="2" s="1"/>
  <c r="L373" i="33"/>
  <c r="J323" i="2" s="1"/>
  <c r="AC2206" i="1"/>
  <c r="AC3274" i="1"/>
  <c r="Z243" i="1"/>
  <c r="M448" i="1"/>
  <c r="N1003" i="1"/>
  <c r="K1000" i="1"/>
  <c r="T1002" i="1"/>
  <c r="Q1002" i="1"/>
  <c r="L1001" i="1"/>
  <c r="AC2246" i="1"/>
  <c r="Z4281" i="1"/>
  <c r="R4281" i="1"/>
  <c r="W4281" i="1"/>
  <c r="P1000" i="1"/>
  <c r="X999" i="1"/>
  <c r="L998" i="1"/>
  <c r="K999" i="1"/>
  <c r="T999" i="1"/>
  <c r="X1003" i="1"/>
  <c r="AB1002" i="1"/>
  <c r="J998" i="1"/>
  <c r="Y1003" i="1"/>
  <c r="T998" i="1"/>
  <c r="J1003" i="1"/>
  <c r="AA1001" i="1"/>
  <c r="AC998" i="1"/>
  <c r="T1003" i="1"/>
  <c r="J1000" i="1"/>
  <c r="S999" i="1"/>
  <c r="AC999" i="1"/>
  <c r="T1001" i="1"/>
  <c r="X1001" i="1"/>
  <c r="N998" i="1"/>
  <c r="Y999" i="1"/>
  <c r="V1000" i="1"/>
  <c r="AB999" i="1"/>
  <c r="L1003" i="1"/>
  <c r="J999" i="1"/>
  <c r="AB998" i="1"/>
  <c r="K1001" i="1"/>
  <c r="W243" i="1"/>
  <c r="N1001" i="1"/>
  <c r="AA1003" i="1"/>
  <c r="P1003" i="1"/>
  <c r="U1000" i="1"/>
  <c r="O1003" i="1"/>
  <c r="K998" i="1"/>
  <c r="P1002" i="1"/>
  <c r="P999" i="1"/>
  <c r="S1002" i="1"/>
  <c r="N1000" i="1"/>
  <c r="Q999" i="1"/>
  <c r="J1001" i="1"/>
  <c r="L1000" i="1"/>
  <c r="K1003" i="1"/>
  <c r="U998" i="1"/>
  <c r="AB1000" i="1"/>
  <c r="R2179" i="1"/>
  <c r="Z2179" i="1"/>
  <c r="AA1002" i="1"/>
  <c r="V1003" i="1"/>
  <c r="Y1000" i="1"/>
  <c r="J1002" i="1"/>
  <c r="AA735" i="1"/>
  <c r="U1003" i="1"/>
  <c r="AB1003" i="1"/>
  <c r="P1001" i="1"/>
  <c r="X1002" i="1"/>
  <c r="O998" i="1"/>
  <c r="O1000" i="1"/>
  <c r="AC1002" i="1"/>
  <c r="U1001" i="1"/>
  <c r="X1000" i="1"/>
  <c r="W2179" i="1"/>
  <c r="P998" i="1"/>
  <c r="O999" i="1"/>
  <c r="V1001" i="1"/>
  <c r="U999" i="1"/>
  <c r="V1002" i="1"/>
  <c r="T1000" i="1"/>
  <c r="N999" i="1"/>
  <c r="L999" i="1"/>
  <c r="AC1001" i="1"/>
  <c r="Y1001" i="1"/>
  <c r="Q1000" i="1"/>
  <c r="AA998" i="1"/>
  <c r="Y1002" i="1"/>
  <c r="O736" i="1"/>
  <c r="Q998" i="1"/>
  <c r="N1002" i="1"/>
  <c r="AC2222" i="1"/>
  <c r="AC2230" i="1"/>
  <c r="W3321" i="1"/>
  <c r="O1001" i="1"/>
  <c r="AA999" i="1"/>
  <c r="S998" i="1"/>
  <c r="R3321" i="1"/>
  <c r="Z3321" i="1"/>
  <c r="Q1001" i="1"/>
  <c r="L1002" i="1"/>
  <c r="X998" i="1"/>
  <c r="AC1000" i="1"/>
  <c r="S1003" i="1"/>
  <c r="U1002" i="1"/>
  <c r="S1001" i="1"/>
  <c r="K1002" i="1"/>
  <c r="AA1000" i="1"/>
  <c r="Y998" i="1"/>
  <c r="V999" i="1"/>
  <c r="V998" i="1"/>
  <c r="AB1001" i="1"/>
  <c r="Q1003" i="1"/>
  <c r="O1002" i="1"/>
  <c r="AC1003" i="1"/>
  <c r="K734" i="1"/>
  <c r="N736" i="1"/>
  <c r="N738" i="1"/>
  <c r="AA737" i="1"/>
  <c r="AA734" i="1"/>
  <c r="T737" i="1"/>
  <c r="Q738" i="1"/>
  <c r="L738" i="1"/>
  <c r="R243" i="1"/>
  <c r="T736" i="1"/>
  <c r="X736" i="1"/>
  <c r="Y734" i="1"/>
  <c r="U736" i="1"/>
  <c r="AC738" i="1"/>
  <c r="P734" i="1"/>
  <c r="J736" i="1"/>
  <c r="V737" i="1"/>
  <c r="X737" i="1"/>
  <c r="X738" i="1"/>
  <c r="S738" i="1"/>
  <c r="AC737" i="1"/>
  <c r="J733" i="1"/>
  <c r="V738" i="1"/>
  <c r="Q737" i="1"/>
  <c r="O733" i="1"/>
  <c r="X735" i="1"/>
  <c r="G374" i="33"/>
  <c r="E324" i="2" s="1"/>
  <c r="J734" i="1"/>
  <c r="K378" i="33"/>
  <c r="I328" i="2" s="1"/>
  <c r="N376" i="33"/>
  <c r="L326" i="2" s="1"/>
  <c r="N377" i="33"/>
  <c r="L327" i="2" s="1"/>
  <c r="J327" i="2"/>
  <c r="AC733" i="1"/>
  <c r="I373" i="33"/>
  <c r="G323" i="2" s="1"/>
  <c r="U375" i="33"/>
  <c r="S325" i="2" s="1"/>
  <c r="AB736" i="1"/>
  <c r="P737" i="1"/>
  <c r="N734" i="1"/>
  <c r="Y735" i="1"/>
  <c r="X734" i="1"/>
  <c r="Y738" i="1"/>
  <c r="S733" i="1"/>
  <c r="AC734" i="1"/>
  <c r="S736" i="1"/>
  <c r="X733" i="1"/>
  <c r="U738" i="1"/>
  <c r="AB737" i="1"/>
  <c r="AC736" i="1"/>
  <c r="Y736" i="1"/>
  <c r="V734" i="1"/>
  <c r="O734" i="1"/>
  <c r="O738" i="1"/>
  <c r="O737" i="1"/>
  <c r="O735" i="1"/>
  <c r="U734" i="1"/>
  <c r="V733" i="1"/>
  <c r="Q735" i="1"/>
  <c r="AA733" i="1"/>
  <c r="L736" i="1"/>
  <c r="M373" i="33"/>
  <c r="K323" i="2" s="1"/>
  <c r="T377" i="33"/>
  <c r="R327" i="2" s="1"/>
  <c r="U374" i="33"/>
  <c r="S324" i="2" s="1"/>
  <c r="T374" i="33"/>
  <c r="R324" i="2" s="1"/>
  <c r="E378" i="33"/>
  <c r="C328" i="2" s="1"/>
  <c r="T376" i="33"/>
  <c r="R326" i="2" s="1"/>
  <c r="K374" i="33"/>
  <c r="I324" i="2" s="1"/>
  <c r="AA738" i="1"/>
  <c r="AA736" i="1"/>
  <c r="I376" i="33"/>
  <c r="G326" i="2" s="1"/>
  <c r="K373" i="33"/>
  <c r="I323" i="2" s="1"/>
  <c r="R376" i="33"/>
  <c r="P326" i="2" s="1"/>
  <c r="E379" i="33"/>
  <c r="C329" i="2" s="1"/>
  <c r="S376" i="33"/>
  <c r="Q326" i="2" s="1"/>
  <c r="J376" i="33"/>
  <c r="H326" i="2" s="1"/>
  <c r="Q379" i="33"/>
  <c r="O329" i="2" s="1"/>
  <c r="H375" i="33"/>
  <c r="F325" i="2" s="1"/>
  <c r="L3276" i="1" s="1"/>
  <c r="T373" i="33"/>
  <c r="R323" i="2" s="1"/>
  <c r="AB3274" i="1" s="1"/>
  <c r="U378" i="33"/>
  <c r="S328" i="2" s="1"/>
  <c r="P377" i="33"/>
  <c r="N327" i="2" s="1"/>
  <c r="G378" i="33"/>
  <c r="E328" i="2" s="1"/>
  <c r="O377" i="33"/>
  <c r="M327" i="2" s="1"/>
  <c r="I377" i="33"/>
  <c r="G327" i="2" s="1"/>
  <c r="N379" i="33"/>
  <c r="L329" i="2" s="1"/>
  <c r="F375" i="33"/>
  <c r="D325" i="2" s="1"/>
  <c r="J3276" i="1" s="1"/>
  <c r="U737" i="1"/>
  <c r="S734" i="1"/>
  <c r="U733" i="1"/>
  <c r="Q733" i="1"/>
  <c r="M311" i="33"/>
  <c r="K312" i="2" s="1"/>
  <c r="Y733" i="1"/>
  <c r="J311" i="33"/>
  <c r="H312" i="2" s="1"/>
  <c r="K737" i="1"/>
  <c r="K735" i="1"/>
  <c r="L734" i="1"/>
  <c r="AB734" i="1"/>
  <c r="N733" i="1"/>
  <c r="Y737" i="1"/>
  <c r="T735" i="1"/>
  <c r="T738" i="1"/>
  <c r="J735" i="1"/>
  <c r="V735" i="1"/>
  <c r="S737" i="1"/>
  <c r="AB735" i="1"/>
  <c r="N737" i="1"/>
  <c r="U735" i="1"/>
  <c r="L311" i="33"/>
  <c r="J312" i="2" s="1"/>
  <c r="Q736" i="1"/>
  <c r="Q734" i="1"/>
  <c r="S373" i="33"/>
  <c r="Q323" i="2" s="1"/>
  <c r="N373" i="33"/>
  <c r="L323" i="2" s="1"/>
  <c r="S379" i="33"/>
  <c r="Q329" i="2" s="1"/>
  <c r="I375" i="33"/>
  <c r="G325" i="2" s="1"/>
  <c r="Q378" i="33"/>
  <c r="O328" i="2" s="1"/>
  <c r="G376" i="33"/>
  <c r="E326" i="2" s="1"/>
  <c r="S375" i="33"/>
  <c r="Q325" i="2" s="1"/>
  <c r="E376" i="33"/>
  <c r="C326" i="2" s="1"/>
  <c r="T379" i="33"/>
  <c r="R329" i="2" s="1"/>
  <c r="R374" i="33"/>
  <c r="P324" i="2" s="1"/>
  <c r="P378" i="33"/>
  <c r="N328" i="2" s="1"/>
  <c r="M378" i="33"/>
  <c r="K328" i="2" s="1"/>
  <c r="E374" i="33"/>
  <c r="C324" i="2" s="1"/>
  <c r="F374" i="33"/>
  <c r="D324" i="2" s="1"/>
  <c r="J3275" i="1" s="1"/>
  <c r="H377" i="33"/>
  <c r="F327" i="2" s="1"/>
  <c r="G373" i="33"/>
  <c r="E323" i="2" s="1"/>
  <c r="T378" i="33"/>
  <c r="R328" i="2" s="1"/>
  <c r="Q376" i="33"/>
  <c r="O326" i="2" s="1"/>
  <c r="O374" i="33"/>
  <c r="M324" i="2" s="1"/>
  <c r="J324" i="2"/>
  <c r="E375" i="33"/>
  <c r="C325" i="2" s="1"/>
  <c r="H373" i="33"/>
  <c r="F323" i="2" s="1"/>
  <c r="F377" i="33"/>
  <c r="D327" i="2" s="1"/>
  <c r="J3278" i="1" s="1"/>
  <c r="S377" i="33"/>
  <c r="Q327" i="2" s="1"/>
  <c r="R373" i="33"/>
  <c r="P323" i="2" s="1"/>
  <c r="O379" i="33"/>
  <c r="M329" i="2" s="1"/>
  <c r="E373" i="33"/>
  <c r="C323" i="2" s="1"/>
  <c r="I3274" i="1" s="1"/>
  <c r="J375" i="33"/>
  <c r="H325" i="2" s="1"/>
  <c r="H374" i="33"/>
  <c r="F324" i="2" s="1"/>
  <c r="F373" i="33"/>
  <c r="D323" i="2" s="1"/>
  <c r="L737" i="1"/>
  <c r="P311" i="33"/>
  <c r="N312" i="2" s="1"/>
  <c r="L735" i="1"/>
  <c r="T311" i="33"/>
  <c r="R312" i="2" s="1"/>
  <c r="J738" i="1"/>
  <c r="N735" i="1"/>
  <c r="K377" i="33"/>
  <c r="I327" i="2" s="1"/>
  <c r="I379" i="33"/>
  <c r="G329" i="2" s="1"/>
  <c r="P373" i="33"/>
  <c r="N323" i="2" s="1"/>
  <c r="G375" i="33"/>
  <c r="E325" i="2" s="1"/>
  <c r="K3276" i="1" s="1"/>
  <c r="P374" i="33"/>
  <c r="N324" i="2" s="1"/>
  <c r="J379" i="33"/>
  <c r="H329" i="2" s="1"/>
  <c r="P376" i="33"/>
  <c r="N326" i="2" s="1"/>
  <c r="H378" i="33"/>
  <c r="F328" i="2" s="1"/>
  <c r="T375" i="33"/>
  <c r="R325" i="2" s="1"/>
  <c r="Q377" i="33"/>
  <c r="O327" i="2" s="1"/>
  <c r="X3278" i="1" s="1"/>
  <c r="O376" i="33"/>
  <c r="M326" i="2" s="1"/>
  <c r="K379" i="33"/>
  <c r="I329" i="2" s="1"/>
  <c r="P3280" i="1" s="1"/>
  <c r="H379" i="33"/>
  <c r="F329" i="2" s="1"/>
  <c r="L3280" i="1" s="1"/>
  <c r="I374" i="33"/>
  <c r="G324" i="2" s="1"/>
  <c r="J373" i="33"/>
  <c r="H323" i="2" s="1"/>
  <c r="R378" i="33"/>
  <c r="P328" i="2" s="1"/>
  <c r="Q375" i="33"/>
  <c r="O325" i="2" s="1"/>
  <c r="O375" i="33"/>
  <c r="M325" i="2" s="1"/>
  <c r="M374" i="33"/>
  <c r="K324" i="2" s="1"/>
  <c r="S3275" i="1" s="1"/>
  <c r="E377" i="33"/>
  <c r="C327" i="2" s="1"/>
  <c r="J374" i="33"/>
  <c r="H324" i="2" s="1"/>
  <c r="U376" i="33"/>
  <c r="S326" i="2" s="1"/>
  <c r="R379" i="33"/>
  <c r="P329" i="2" s="1"/>
  <c r="P379" i="33"/>
  <c r="N329" i="2" s="1"/>
  <c r="M375" i="33"/>
  <c r="K325" i="2" s="1"/>
  <c r="K376" i="33"/>
  <c r="I326" i="2" s="1"/>
  <c r="F378" i="33"/>
  <c r="D328" i="2" s="1"/>
  <c r="U377" i="33"/>
  <c r="S327" i="2" s="1"/>
  <c r="E311" i="33"/>
  <c r="C312" i="2" s="1"/>
  <c r="K733" i="1"/>
  <c r="P738" i="1"/>
  <c r="AB733" i="1"/>
  <c r="I311" i="33"/>
  <c r="G312" i="2" s="1"/>
  <c r="Q373" i="33"/>
  <c r="O323" i="2" s="1"/>
  <c r="M376" i="33"/>
  <c r="K326" i="2" s="1"/>
  <c r="N375" i="33"/>
  <c r="L325" i="2" s="1"/>
  <c r="M377" i="33"/>
  <c r="K327" i="2" s="1"/>
  <c r="H376" i="33"/>
  <c r="F326" i="2" s="1"/>
  <c r="O378" i="33"/>
  <c r="M328" i="2" s="1"/>
  <c r="G377" i="33"/>
  <c r="E327" i="2" s="1"/>
  <c r="R377" i="33"/>
  <c r="P327" i="2" s="1"/>
  <c r="Q374" i="33"/>
  <c r="O324" i="2" s="1"/>
  <c r="N374" i="33"/>
  <c r="L324" i="2" s="1"/>
  <c r="M379" i="33"/>
  <c r="K329" i="2" s="1"/>
  <c r="F376" i="33"/>
  <c r="D326" i="2" s="1"/>
  <c r="J3277" i="1" s="1"/>
  <c r="F379" i="33"/>
  <c r="D329" i="2" s="1"/>
  <c r="J3280" i="1" s="1"/>
  <c r="U379" i="33"/>
  <c r="S329" i="2" s="1"/>
  <c r="S374" i="33"/>
  <c r="Q324" i="2" s="1"/>
  <c r="P375" i="33"/>
  <c r="N325" i="2" s="1"/>
  <c r="N378" i="33"/>
  <c r="L328" i="2" s="1"/>
  <c r="G379" i="33"/>
  <c r="E329" i="2" s="1"/>
  <c r="I378" i="33"/>
  <c r="G328" i="2" s="1"/>
  <c r="S378" i="33"/>
  <c r="Q328" i="2" s="1"/>
  <c r="R375" i="33"/>
  <c r="P325" i="2" s="1"/>
  <c r="O373" i="33"/>
  <c r="M323" i="2" s="1"/>
  <c r="K375" i="33"/>
  <c r="I325" i="2" s="1"/>
  <c r="J378" i="33"/>
  <c r="H328" i="2" s="1"/>
  <c r="J377" i="33"/>
  <c r="H327" i="2" s="1"/>
  <c r="AC735" i="1"/>
  <c r="S311" i="33"/>
  <c r="Q312" i="2" s="1"/>
  <c r="K736" i="1"/>
  <c r="D308" i="33"/>
  <c r="B309" i="2" s="1"/>
  <c r="D310" i="33"/>
  <c r="B311" i="2" s="1"/>
  <c r="O311" i="33"/>
  <c r="M312" i="2" s="1"/>
  <c r="D304" i="33"/>
  <c r="B305" i="2" s="1"/>
  <c r="L733" i="1"/>
  <c r="V736" i="1"/>
  <c r="C305" i="2"/>
  <c r="D305" i="33"/>
  <c r="B306" i="2" s="1"/>
  <c r="AB738" i="1"/>
  <c r="T733" i="1"/>
  <c r="D309" i="33"/>
  <c r="B310" i="2" s="1"/>
  <c r="P733" i="1"/>
  <c r="K738" i="1"/>
  <c r="J737" i="1"/>
  <c r="K311" i="33"/>
  <c r="I312" i="2" s="1"/>
  <c r="U311" i="33"/>
  <c r="S312" i="2" s="1"/>
  <c r="Q311" i="33"/>
  <c r="O312" i="2" s="1"/>
  <c r="F311" i="33"/>
  <c r="D312" i="2" s="1"/>
  <c r="T734" i="1"/>
  <c r="D306" i="33"/>
  <c r="B307" i="2" s="1"/>
  <c r="P735" i="1"/>
  <c r="G311" i="33"/>
  <c r="E312" i="2" s="1"/>
  <c r="H311" i="33"/>
  <c r="F312" i="2" s="1"/>
  <c r="R311" i="33"/>
  <c r="P312" i="2" s="1"/>
  <c r="D307" i="33"/>
  <c r="B308" i="2" s="1"/>
  <c r="N311" i="33"/>
  <c r="L312" i="2" s="1"/>
  <c r="P736" i="1"/>
  <c r="N997" i="1"/>
  <c r="N732" i="1"/>
  <c r="AA997" i="1"/>
  <c r="AA732" i="1"/>
  <c r="V997" i="1"/>
  <c r="V732" i="1"/>
  <c r="I1001" i="1"/>
  <c r="I736" i="1"/>
  <c r="AB997" i="1"/>
  <c r="AB732" i="1"/>
  <c r="Q997" i="1"/>
  <c r="Q732" i="1"/>
  <c r="I1003" i="1"/>
  <c r="I738" i="1"/>
  <c r="L997" i="1"/>
  <c r="L732" i="1"/>
  <c r="O997" i="1"/>
  <c r="O732" i="1"/>
  <c r="Y997" i="1"/>
  <c r="Y732" i="1"/>
  <c r="S997" i="1"/>
  <c r="S732" i="1"/>
  <c r="I1000" i="1"/>
  <c r="I735" i="1"/>
  <c r="J997" i="1"/>
  <c r="J732" i="1"/>
  <c r="K997" i="1"/>
  <c r="K732" i="1"/>
  <c r="I998" i="1"/>
  <c r="I733" i="1"/>
  <c r="I1002" i="1"/>
  <c r="I737" i="1"/>
  <c r="P997" i="1"/>
  <c r="P732" i="1"/>
  <c r="U997" i="1"/>
  <c r="U732" i="1"/>
  <c r="AC997" i="1"/>
  <c r="AC732" i="1"/>
  <c r="AC2164" i="1"/>
  <c r="AC2270" i="1"/>
  <c r="AC220" i="1"/>
  <c r="AC228" i="1"/>
  <c r="X997" i="1"/>
  <c r="X732" i="1"/>
  <c r="T997" i="1"/>
  <c r="T732" i="1"/>
  <c r="I999" i="1"/>
  <c r="I734" i="1"/>
  <c r="M1960" i="1"/>
  <c r="H1706" i="1"/>
  <c r="D711" i="33" s="1"/>
  <c r="H1711" i="1"/>
  <c r="D716" i="33" s="1"/>
  <c r="Z1958" i="1"/>
  <c r="Z446" i="1"/>
  <c r="M1954" i="1"/>
  <c r="M442" i="1"/>
  <c r="Z443" i="1"/>
  <c r="Z445" i="1"/>
  <c r="R1960" i="1"/>
  <c r="M1959" i="1"/>
  <c r="M443" i="1"/>
  <c r="Z448" i="1"/>
  <c r="Z1956" i="1"/>
  <c r="M1955" i="1"/>
  <c r="M1956" i="1"/>
  <c r="Z444" i="1"/>
  <c r="R448" i="1"/>
  <c r="M447" i="1"/>
  <c r="W445" i="1"/>
  <c r="W1956" i="1"/>
  <c r="Z1960" i="1"/>
  <c r="Z1954" i="1"/>
  <c r="R1956" i="1"/>
  <c r="W1958" i="1"/>
  <c r="Z1959" i="1"/>
  <c r="I1960" i="1"/>
  <c r="I448" i="1"/>
  <c r="M1958" i="1"/>
  <c r="R446" i="1"/>
  <c r="W1960" i="1"/>
  <c r="W443" i="1"/>
  <c r="R1955" i="1"/>
  <c r="W442" i="1"/>
  <c r="W1953" i="1"/>
  <c r="R442" i="1"/>
  <c r="M1957" i="1"/>
  <c r="R1957" i="1"/>
  <c r="R1953" i="1"/>
  <c r="W1959" i="1"/>
  <c r="Z1953" i="1"/>
  <c r="I444" i="1"/>
  <c r="I1956" i="1"/>
  <c r="I441" i="1"/>
  <c r="I1953" i="1"/>
  <c r="I445" i="1"/>
  <c r="I1957" i="1"/>
  <c r="M446" i="1"/>
  <c r="Z1955" i="1"/>
  <c r="R1958" i="1"/>
  <c r="M444" i="1"/>
  <c r="W448" i="1"/>
  <c r="W1955" i="1"/>
  <c r="Z442" i="1"/>
  <c r="R445" i="1"/>
  <c r="R444" i="1"/>
  <c r="R441" i="1"/>
  <c r="R1959" i="1"/>
  <c r="W446" i="1"/>
  <c r="W447" i="1"/>
  <c r="Z441" i="1"/>
  <c r="Z447" i="1"/>
  <c r="I443" i="1"/>
  <c r="I1955" i="1"/>
  <c r="M441" i="1"/>
  <c r="I1959" i="1"/>
  <c r="I447" i="1"/>
  <c r="R447" i="1"/>
  <c r="I442" i="1"/>
  <c r="I1954" i="1"/>
  <c r="I1958" i="1"/>
  <c r="I446" i="1"/>
  <c r="M445" i="1"/>
  <c r="M1953" i="1"/>
  <c r="W1957" i="1"/>
  <c r="W444" i="1"/>
  <c r="Z1957" i="1"/>
  <c r="R443" i="1"/>
  <c r="W1954" i="1"/>
  <c r="W441" i="1"/>
  <c r="R1954" i="1"/>
  <c r="M286" i="1"/>
  <c r="M294" i="1" s="1"/>
  <c r="H281" i="1"/>
  <c r="H289" i="1" s="1"/>
  <c r="M285" i="1"/>
  <c r="H279" i="1"/>
  <c r="H287" i="1" s="1"/>
  <c r="H282" i="1"/>
  <c r="H290" i="1" s="1"/>
  <c r="L718" i="33" l="1"/>
  <c r="L720" i="33"/>
  <c r="L722" i="33"/>
  <c r="L719" i="33"/>
  <c r="J163" i="2" s="1"/>
  <c r="L723" i="33"/>
  <c r="L717" i="33"/>
  <c r="L721" i="33"/>
  <c r="U2206" i="1"/>
  <c r="U3274" i="1"/>
  <c r="AA2207" i="1"/>
  <c r="AA3275" i="1"/>
  <c r="K2210" i="1"/>
  <c r="K3278" i="1"/>
  <c r="AC2210" i="1"/>
  <c r="AC3278" i="1"/>
  <c r="I2274" i="1"/>
  <c r="I3278" i="1"/>
  <c r="V2207" i="1"/>
  <c r="V3275" i="1"/>
  <c r="O2208" i="1"/>
  <c r="O3276" i="1"/>
  <c r="Q2207" i="1"/>
  <c r="Q3275" i="1"/>
  <c r="S2211" i="1"/>
  <c r="S3279" i="1"/>
  <c r="N2208" i="1"/>
  <c r="N3276" i="1"/>
  <c r="N2210" i="1"/>
  <c r="N3278" i="1"/>
  <c r="O2209" i="1"/>
  <c r="O3277" i="1"/>
  <c r="AB2210" i="1"/>
  <c r="AB3278" i="1"/>
  <c r="T2210" i="1"/>
  <c r="T3278" i="1"/>
  <c r="Y2208" i="1"/>
  <c r="Y3276" i="1"/>
  <c r="AC2212" i="1"/>
  <c r="AC3280" i="1"/>
  <c r="U2211" i="1"/>
  <c r="U3279" i="1"/>
  <c r="J2275" i="1"/>
  <c r="J3279" i="1"/>
  <c r="Q2206" i="1"/>
  <c r="Q3274" i="1"/>
  <c r="U2207" i="1"/>
  <c r="U3275" i="1"/>
  <c r="V2211" i="1"/>
  <c r="V3279" i="1"/>
  <c r="AA2212" i="1"/>
  <c r="AA3280" i="1"/>
  <c r="U2210" i="1"/>
  <c r="U3278" i="1"/>
  <c r="AA2209" i="1"/>
  <c r="AA3277" i="1"/>
  <c r="S2206" i="1"/>
  <c r="S3274" i="1"/>
  <c r="AA2211" i="1"/>
  <c r="AA3279" i="1"/>
  <c r="L2209" i="1"/>
  <c r="L3277" i="1"/>
  <c r="P2209" i="1"/>
  <c r="P3277" i="1"/>
  <c r="U2208" i="1"/>
  <c r="U3276" i="1"/>
  <c r="U2209" i="1"/>
  <c r="U3277" i="1"/>
  <c r="V2206" i="1"/>
  <c r="V3274" i="1"/>
  <c r="U2212" i="1"/>
  <c r="U3280" i="1"/>
  <c r="X2209" i="1"/>
  <c r="X3277" i="1"/>
  <c r="Y2207" i="1"/>
  <c r="Y3275" i="1"/>
  <c r="T2206" i="1"/>
  <c r="T3274" i="1"/>
  <c r="K2211" i="1"/>
  <c r="K3279" i="1"/>
  <c r="I2276" i="1"/>
  <c r="I3280" i="1"/>
  <c r="P2207" i="1"/>
  <c r="P3275" i="1"/>
  <c r="AC2208" i="1"/>
  <c r="AC3276" i="1"/>
  <c r="T2209" i="1"/>
  <c r="T3277" i="1"/>
  <c r="N2211" i="1"/>
  <c r="N3279" i="1"/>
  <c r="S2210" i="1"/>
  <c r="S3278" i="1"/>
  <c r="S2208" i="1"/>
  <c r="S3276" i="1"/>
  <c r="X2208" i="1"/>
  <c r="X3276" i="1"/>
  <c r="N2212" i="1"/>
  <c r="N3280" i="1"/>
  <c r="Y2206" i="1"/>
  <c r="Y3274" i="1"/>
  <c r="AB2211" i="1"/>
  <c r="AB3279" i="1"/>
  <c r="AB2212" i="1"/>
  <c r="AB3280" i="1"/>
  <c r="AA2206" i="1"/>
  <c r="AA3274" i="1"/>
  <c r="V2210" i="1"/>
  <c r="V3278" i="1"/>
  <c r="Y2209" i="1"/>
  <c r="Y3277" i="1"/>
  <c r="AB2209" i="1"/>
  <c r="AB3277" i="1"/>
  <c r="N2206" i="1"/>
  <c r="N3274" i="1"/>
  <c r="P2211" i="1"/>
  <c r="P3279" i="1"/>
  <c r="O2210" i="1"/>
  <c r="O3278" i="1"/>
  <c r="K2212" i="1"/>
  <c r="K3280" i="1"/>
  <c r="M3280" i="1" s="1"/>
  <c r="S2212" i="1"/>
  <c r="S3280" i="1"/>
  <c r="T2208" i="1"/>
  <c r="T3276" i="1"/>
  <c r="V2212" i="1"/>
  <c r="V3280" i="1"/>
  <c r="Y2211" i="1"/>
  <c r="Y3279" i="1"/>
  <c r="AB2208" i="1"/>
  <c r="AB3276" i="1"/>
  <c r="P2210" i="1"/>
  <c r="P3278" i="1"/>
  <c r="AA2210" i="1"/>
  <c r="AA3278" i="1"/>
  <c r="K2206" i="1"/>
  <c r="K3274" i="1"/>
  <c r="I2273" i="1"/>
  <c r="I3277" i="1"/>
  <c r="AC2211" i="1"/>
  <c r="AC3279" i="1"/>
  <c r="P2206" i="1"/>
  <c r="P3274" i="1"/>
  <c r="I233" i="1"/>
  <c r="I3279" i="1"/>
  <c r="O2211" i="1"/>
  <c r="O3279" i="1"/>
  <c r="Q2211" i="1"/>
  <c r="Q3279" i="1"/>
  <c r="T2207" i="1"/>
  <c r="T3275" i="1"/>
  <c r="S2209" i="1"/>
  <c r="S3277" i="1"/>
  <c r="Y2212" i="1"/>
  <c r="Y3280" i="1"/>
  <c r="O2206" i="1"/>
  <c r="O3274" i="1"/>
  <c r="L2211" i="1"/>
  <c r="L3279" i="1"/>
  <c r="L2210" i="1"/>
  <c r="L3278" i="1"/>
  <c r="AA2208" i="1"/>
  <c r="AA3276" i="1"/>
  <c r="N2209" i="1"/>
  <c r="N3277" i="1"/>
  <c r="AB2207" i="1"/>
  <c r="AB3275" i="1"/>
  <c r="K2207" i="1"/>
  <c r="K3275" i="1"/>
  <c r="P2208" i="1"/>
  <c r="P3276" i="1"/>
  <c r="T2211" i="1"/>
  <c r="T3279" i="1"/>
  <c r="X2207" i="1"/>
  <c r="X3275" i="1"/>
  <c r="X2206" i="1"/>
  <c r="X3274" i="1"/>
  <c r="AC2209" i="1"/>
  <c r="AC3277" i="1"/>
  <c r="N2207" i="1"/>
  <c r="N3275" i="1"/>
  <c r="V2209" i="1"/>
  <c r="V3277" i="1"/>
  <c r="J2270" i="1"/>
  <c r="J3274" i="1"/>
  <c r="L2206" i="1"/>
  <c r="L3274" i="1"/>
  <c r="K2209" i="1"/>
  <c r="K3277" i="1"/>
  <c r="M3276" i="1"/>
  <c r="Q2212" i="1"/>
  <c r="Q3280" i="1"/>
  <c r="Q2209" i="1"/>
  <c r="Q3277" i="1"/>
  <c r="V2208" i="1"/>
  <c r="V3276" i="1"/>
  <c r="Y2210" i="1"/>
  <c r="Y3278" i="1"/>
  <c r="Z3278" i="1" s="1"/>
  <c r="O2207" i="1"/>
  <c r="O3275" i="1"/>
  <c r="O2212" i="1"/>
  <c r="O3280" i="1"/>
  <c r="L2207" i="1"/>
  <c r="L3275" i="1"/>
  <c r="I2208" i="1"/>
  <c r="I3276" i="1"/>
  <c r="I2271" i="1"/>
  <c r="I3275" i="1"/>
  <c r="X2211" i="1"/>
  <c r="X3279" i="1"/>
  <c r="T2212" i="1"/>
  <c r="T3280" i="1"/>
  <c r="X2212" i="1"/>
  <c r="X3280" i="1"/>
  <c r="AC2207" i="1"/>
  <c r="AC3275" i="1"/>
  <c r="Q2210" i="1"/>
  <c r="Q3278" i="1"/>
  <c r="X2274" i="1"/>
  <c r="X2210" i="1"/>
  <c r="AC3306" i="1"/>
  <c r="AB2206" i="1"/>
  <c r="S2271" i="1"/>
  <c r="S2207" i="1"/>
  <c r="L2272" i="1"/>
  <c r="L2208" i="1"/>
  <c r="Q2272" i="1"/>
  <c r="Q2208" i="1"/>
  <c r="L2276" i="1"/>
  <c r="L2212" i="1"/>
  <c r="Q226" i="1"/>
  <c r="P2212" i="1"/>
  <c r="K2271" i="1"/>
  <c r="AC4266" i="1"/>
  <c r="S2270" i="1"/>
  <c r="S2249" i="1"/>
  <c r="Q2274" i="1"/>
  <c r="X2272" i="1"/>
  <c r="U2271" i="1"/>
  <c r="AA2276" i="1"/>
  <c r="N2274" i="1"/>
  <c r="J2272" i="1"/>
  <c r="T1004" i="1"/>
  <c r="O1004" i="1"/>
  <c r="T4272" i="1"/>
  <c r="T2252" i="1"/>
  <c r="V4270" i="1"/>
  <c r="V2250" i="1"/>
  <c r="L4268" i="1"/>
  <c r="L2248" i="1"/>
  <c r="T4269" i="1"/>
  <c r="T2249" i="1"/>
  <c r="Q2276" i="1"/>
  <c r="Q2252" i="1"/>
  <c r="P4268" i="1"/>
  <c r="P2248" i="1"/>
  <c r="AA4271" i="1"/>
  <c r="AA2251" i="1"/>
  <c r="Q4271" i="1"/>
  <c r="Q2251" i="1"/>
  <c r="AC4272" i="1"/>
  <c r="AC2252" i="1"/>
  <c r="S4272" i="1"/>
  <c r="S2252" i="1"/>
  <c r="K4270" i="1"/>
  <c r="K2250" i="1"/>
  <c r="J4270" i="1"/>
  <c r="J2250" i="1"/>
  <c r="K2270" i="1"/>
  <c r="K2246" i="1"/>
  <c r="S4271" i="1"/>
  <c r="S2251" i="1"/>
  <c r="N4270" i="1"/>
  <c r="N2250" i="1"/>
  <c r="AC4271" i="1"/>
  <c r="AC2251" i="1"/>
  <c r="X4272" i="1"/>
  <c r="X2252" i="1"/>
  <c r="Y4269" i="1"/>
  <c r="Y2249" i="1"/>
  <c r="AB4269" i="1"/>
  <c r="AB2249" i="1"/>
  <c r="AC4267" i="1"/>
  <c r="AC2247" i="1"/>
  <c r="N4266" i="1"/>
  <c r="N2246" i="1"/>
  <c r="Q4270" i="1"/>
  <c r="Q2250" i="1"/>
  <c r="P4271" i="1"/>
  <c r="P2251" i="1"/>
  <c r="O4271" i="1"/>
  <c r="O2251" i="1"/>
  <c r="Y4268" i="1"/>
  <c r="Y2248" i="1"/>
  <c r="K4272" i="1"/>
  <c r="K2252" i="1"/>
  <c r="AA4267" i="1"/>
  <c r="AA2247" i="1"/>
  <c r="J4269" i="1"/>
  <c r="J2249" i="1"/>
  <c r="Y4270" i="1"/>
  <c r="Y2250" i="1"/>
  <c r="S4270" i="1"/>
  <c r="S2250" i="1"/>
  <c r="X4266" i="1"/>
  <c r="X2246" i="1"/>
  <c r="O4268" i="1"/>
  <c r="O2248" i="1"/>
  <c r="AA4270" i="1"/>
  <c r="AA2250" i="1"/>
  <c r="I4268" i="1"/>
  <c r="I2248" i="1"/>
  <c r="AB4271" i="1"/>
  <c r="AB2251" i="1"/>
  <c r="AB4272" i="1"/>
  <c r="AB2252" i="1"/>
  <c r="X4271" i="1"/>
  <c r="X2251" i="1"/>
  <c r="AA4266" i="1"/>
  <c r="AA2246" i="1"/>
  <c r="P4267" i="1"/>
  <c r="P2247" i="1"/>
  <c r="Q4268" i="1"/>
  <c r="Q2248" i="1"/>
  <c r="AC4268" i="1"/>
  <c r="AC2248" i="1"/>
  <c r="AC4270" i="1"/>
  <c r="AC2250" i="1"/>
  <c r="S4268" i="1"/>
  <c r="S2248" i="1"/>
  <c r="O4267" i="1"/>
  <c r="O2247" i="1"/>
  <c r="U4268" i="1"/>
  <c r="U2248" i="1"/>
  <c r="N4267" i="1"/>
  <c r="N2247" i="1"/>
  <c r="U4269" i="1"/>
  <c r="U2249" i="1"/>
  <c r="V4269" i="1"/>
  <c r="V2249" i="1"/>
  <c r="V4266" i="1"/>
  <c r="V2246" i="1"/>
  <c r="Q4267" i="1"/>
  <c r="Q2247" i="1"/>
  <c r="N4268" i="1"/>
  <c r="N2248" i="1"/>
  <c r="AC2272" i="1"/>
  <c r="Q4269" i="1"/>
  <c r="Q2249" i="1"/>
  <c r="N4271" i="1"/>
  <c r="N2251" i="1"/>
  <c r="T4271" i="1"/>
  <c r="T2251" i="1"/>
  <c r="T4267" i="1"/>
  <c r="T2247" i="1"/>
  <c r="U4271" i="1"/>
  <c r="U2251" i="1"/>
  <c r="T4268" i="1"/>
  <c r="T2248" i="1"/>
  <c r="J4271" i="1"/>
  <c r="J2251" i="1"/>
  <c r="V4272" i="1"/>
  <c r="V2252" i="1"/>
  <c r="X4268" i="1"/>
  <c r="X2248" i="1"/>
  <c r="L4272" i="1"/>
  <c r="L2252" i="1"/>
  <c r="X4270" i="1"/>
  <c r="X2250" i="1"/>
  <c r="O4272" i="1"/>
  <c r="O2252" i="1"/>
  <c r="N4272" i="1"/>
  <c r="N2252" i="1"/>
  <c r="J4266" i="1"/>
  <c r="J2246" i="1"/>
  <c r="U4272" i="1"/>
  <c r="U2252" i="1"/>
  <c r="U4267" i="1"/>
  <c r="U2247" i="1"/>
  <c r="L4270" i="1"/>
  <c r="L2250" i="1"/>
  <c r="V4271" i="1"/>
  <c r="V2251" i="1"/>
  <c r="AA4268" i="1"/>
  <c r="AA2248" i="1"/>
  <c r="AA4272" i="1"/>
  <c r="AA2252" i="1"/>
  <c r="U4270" i="1"/>
  <c r="U2250" i="1"/>
  <c r="AB4266" i="1"/>
  <c r="AB2246" i="1"/>
  <c r="O4269" i="1"/>
  <c r="O2249" i="1"/>
  <c r="P4266" i="1"/>
  <c r="P2246" i="1"/>
  <c r="AB4270" i="1"/>
  <c r="AB2250" i="1"/>
  <c r="N2276" i="1"/>
  <c r="T4270" i="1"/>
  <c r="T2250" i="1"/>
  <c r="P4269" i="1"/>
  <c r="P2249" i="1"/>
  <c r="AC4269" i="1"/>
  <c r="AC2249" i="1"/>
  <c r="S4267" i="1"/>
  <c r="S2247" i="1"/>
  <c r="O4266" i="1"/>
  <c r="O2246" i="1"/>
  <c r="Q4266" i="1"/>
  <c r="Q2246" i="1"/>
  <c r="L4271" i="1"/>
  <c r="L2251" i="1"/>
  <c r="K4268" i="1"/>
  <c r="K2248" i="1"/>
  <c r="O2270" i="1"/>
  <c r="Q2270" i="1"/>
  <c r="O4270" i="1"/>
  <c r="O2250" i="1"/>
  <c r="U4266" i="1"/>
  <c r="U2246" i="1"/>
  <c r="V4268" i="1"/>
  <c r="V2248" i="1"/>
  <c r="J4272" i="1"/>
  <c r="J2252" i="1"/>
  <c r="X4267" i="1"/>
  <c r="X2247" i="1"/>
  <c r="L4269" i="1"/>
  <c r="L2249" i="1"/>
  <c r="AC2273" i="1"/>
  <c r="Y4272" i="1"/>
  <c r="Y2252" i="1"/>
  <c r="Y4271" i="1"/>
  <c r="Y2251" i="1"/>
  <c r="P4272" i="1"/>
  <c r="P2252" i="1"/>
  <c r="AB4268" i="1"/>
  <c r="AB2248" i="1"/>
  <c r="V4267" i="1"/>
  <c r="V2247" i="1"/>
  <c r="P4270" i="1"/>
  <c r="P2250" i="1"/>
  <c r="L4267" i="1"/>
  <c r="L2247" i="1"/>
  <c r="Y4266" i="1"/>
  <c r="Y2246" i="1"/>
  <c r="L4266" i="1"/>
  <c r="L2246" i="1"/>
  <c r="X4269" i="1"/>
  <c r="X2249" i="1"/>
  <c r="J4267" i="1"/>
  <c r="J2247" i="1"/>
  <c r="Y4267" i="1"/>
  <c r="Y2247" i="1"/>
  <c r="K4269" i="1"/>
  <c r="K2249" i="1"/>
  <c r="T4266" i="1"/>
  <c r="T2246" i="1"/>
  <c r="K4271" i="1"/>
  <c r="K2251" i="1"/>
  <c r="AA4269" i="1"/>
  <c r="AA2249" i="1"/>
  <c r="N4269" i="1"/>
  <c r="N2249" i="1"/>
  <c r="AB4267" i="1"/>
  <c r="AB2247" i="1"/>
  <c r="S4266" i="1"/>
  <c r="S2246" i="1"/>
  <c r="K4267" i="1"/>
  <c r="K2247" i="1"/>
  <c r="AB2270" i="1"/>
  <c r="O2274" i="1"/>
  <c r="I2275" i="1"/>
  <c r="N2270" i="1"/>
  <c r="P2273" i="1"/>
  <c r="U2270" i="1"/>
  <c r="L2270" i="1"/>
  <c r="N2273" i="1"/>
  <c r="Q2271" i="1"/>
  <c r="X2276" i="1"/>
  <c r="AA2272" i="1"/>
  <c r="Y2273" i="1"/>
  <c r="Y2270" i="1"/>
  <c r="L2273" i="1"/>
  <c r="K2273" i="1"/>
  <c r="T2276" i="1"/>
  <c r="X2271" i="1"/>
  <c r="U2274" i="1"/>
  <c r="T2270" i="1"/>
  <c r="AC2276" i="1"/>
  <c r="N2271" i="1"/>
  <c r="Y2271" i="1"/>
  <c r="L2274" i="1"/>
  <c r="N2275" i="1"/>
  <c r="T2275" i="1"/>
  <c r="K2272" i="1"/>
  <c r="O2276" i="1"/>
  <c r="U2272" i="1"/>
  <c r="Y2276" i="1"/>
  <c r="K2276" i="1"/>
  <c r="X2270" i="1"/>
  <c r="P2270" i="1"/>
  <c r="V2270" i="1"/>
  <c r="AA2275" i="1"/>
  <c r="P2274" i="1"/>
  <c r="AB2273" i="1"/>
  <c r="T2272" i="1"/>
  <c r="L2275" i="1"/>
  <c r="S4269" i="1"/>
  <c r="S2273" i="1"/>
  <c r="U2275" i="1"/>
  <c r="J2276" i="1"/>
  <c r="S2275" i="1"/>
  <c r="J2273" i="1"/>
  <c r="V2275" i="1"/>
  <c r="Y2275" i="1"/>
  <c r="X2273" i="1"/>
  <c r="AC2274" i="1"/>
  <c r="AC2275" i="1"/>
  <c r="Q2273" i="1"/>
  <c r="O2273" i="1"/>
  <c r="S2276" i="1"/>
  <c r="Q2275" i="1"/>
  <c r="V2272" i="1"/>
  <c r="J2274" i="1"/>
  <c r="P2271" i="1"/>
  <c r="L2271" i="1"/>
  <c r="AB2275" i="1"/>
  <c r="J2271" i="1"/>
  <c r="V2273" i="1"/>
  <c r="S2272" i="1"/>
  <c r="K2274" i="1"/>
  <c r="T2271" i="1"/>
  <c r="Z1002" i="1"/>
  <c r="Z1003" i="1"/>
  <c r="AB2276" i="1"/>
  <c r="AA2274" i="1"/>
  <c r="AA2271" i="1"/>
  <c r="K2275" i="1"/>
  <c r="T2273" i="1"/>
  <c r="AB2274" i="1"/>
  <c r="X2275" i="1"/>
  <c r="Y2274" i="1"/>
  <c r="V2271" i="1"/>
  <c r="O2272" i="1"/>
  <c r="Y2272" i="1"/>
  <c r="V2276" i="1"/>
  <c r="O2275" i="1"/>
  <c r="P2275" i="1"/>
  <c r="AB2272" i="1"/>
  <c r="V2274" i="1"/>
  <c r="AC2271" i="1"/>
  <c r="I2272" i="1"/>
  <c r="AA2270" i="1"/>
  <c r="U2273" i="1"/>
  <c r="S2274" i="1"/>
  <c r="O2271" i="1"/>
  <c r="AB2271" i="1"/>
  <c r="T2274" i="1"/>
  <c r="N2272" i="1"/>
  <c r="P2272" i="1"/>
  <c r="U2276" i="1"/>
  <c r="AA2273" i="1"/>
  <c r="P2276" i="1"/>
  <c r="Q222" i="1"/>
  <c r="N2167" i="1"/>
  <c r="M999" i="1"/>
  <c r="K229" i="1"/>
  <c r="Q2170" i="1"/>
  <c r="Q4272" i="1"/>
  <c r="W1001" i="1"/>
  <c r="K220" i="1"/>
  <c r="K4266" i="1"/>
  <c r="M1000" i="1"/>
  <c r="I2169" i="1"/>
  <c r="Z1000" i="1"/>
  <c r="R1001" i="1"/>
  <c r="M1001" i="1"/>
  <c r="W1003" i="1"/>
  <c r="I225" i="1"/>
  <c r="W999" i="1"/>
  <c r="Z1001" i="1"/>
  <c r="W1000" i="1"/>
  <c r="W1002" i="1"/>
  <c r="M1003" i="1"/>
  <c r="M998" i="1"/>
  <c r="Z999" i="1"/>
  <c r="Z734" i="1"/>
  <c r="R1003" i="1"/>
  <c r="Y1004" i="1"/>
  <c r="J1004" i="1"/>
  <c r="U1004" i="1"/>
  <c r="V1004" i="1"/>
  <c r="Q1004" i="1"/>
  <c r="S1004" i="1"/>
  <c r="R998" i="1"/>
  <c r="R1000" i="1"/>
  <c r="L1004" i="1"/>
  <c r="K1004" i="1"/>
  <c r="X1004" i="1"/>
  <c r="AA1004" i="1"/>
  <c r="I230" i="1"/>
  <c r="AC1004" i="1"/>
  <c r="N1004" i="1"/>
  <c r="I2167" i="1"/>
  <c r="P1004" i="1"/>
  <c r="I997" i="1"/>
  <c r="AB1004" i="1"/>
  <c r="K230" i="1"/>
  <c r="K222" i="1"/>
  <c r="S228" i="1"/>
  <c r="AC2170" i="1"/>
  <c r="AC2166" i="1"/>
  <c r="P228" i="1"/>
  <c r="K2164" i="1"/>
  <c r="I223" i="1"/>
  <c r="K2166" i="1"/>
  <c r="R1002" i="1"/>
  <c r="Z998" i="1"/>
  <c r="W998" i="1"/>
  <c r="R999" i="1"/>
  <c r="K228" i="1"/>
  <c r="V224" i="1"/>
  <c r="I228" i="1"/>
  <c r="AC222" i="1"/>
  <c r="P232" i="1"/>
  <c r="Q2168" i="1"/>
  <c r="I2166" i="1"/>
  <c r="N220" i="1"/>
  <c r="T232" i="1"/>
  <c r="L222" i="1"/>
  <c r="AB228" i="1"/>
  <c r="K224" i="1"/>
  <c r="Q224" i="1"/>
  <c r="I231" i="1"/>
  <c r="AB2164" i="1"/>
  <c r="J2169" i="1"/>
  <c r="P223" i="1"/>
  <c r="AC234" i="1"/>
  <c r="AA225" i="1"/>
  <c r="Z736" i="1"/>
  <c r="N228" i="1"/>
  <c r="M1002" i="1"/>
  <c r="O225" i="1"/>
  <c r="O2227" i="1"/>
  <c r="O3311" i="1"/>
  <c r="O2235" i="1"/>
  <c r="Y2166" i="1"/>
  <c r="Y3308" i="1"/>
  <c r="Y2224" i="1"/>
  <c r="Y2232" i="1"/>
  <c r="K234" i="1"/>
  <c r="K3312" i="1"/>
  <c r="K2236" i="1"/>
  <c r="K2228" i="1"/>
  <c r="AA2165" i="1"/>
  <c r="AA2223" i="1"/>
  <c r="AA3307" i="1"/>
  <c r="AA2231" i="1"/>
  <c r="J223" i="1"/>
  <c r="J3309" i="1"/>
  <c r="J2225" i="1"/>
  <c r="J2233" i="1"/>
  <c r="Y232" i="1"/>
  <c r="Y3310" i="1"/>
  <c r="Y2234" i="1"/>
  <c r="Y2226" i="1"/>
  <c r="S224" i="1"/>
  <c r="S2234" i="1"/>
  <c r="S2226" i="1"/>
  <c r="S3310" i="1"/>
  <c r="X2164" i="1"/>
  <c r="X2222" i="1"/>
  <c r="X2230" i="1"/>
  <c r="X3306" i="1"/>
  <c r="J225" i="1"/>
  <c r="J3311" i="1"/>
  <c r="J2235" i="1"/>
  <c r="J2227" i="1"/>
  <c r="V2170" i="1"/>
  <c r="V2228" i="1"/>
  <c r="V3312" i="1"/>
  <c r="V2236" i="1"/>
  <c r="X222" i="1"/>
  <c r="X3308" i="1"/>
  <c r="X2224" i="1"/>
  <c r="X2232" i="1"/>
  <c r="L2170" i="1"/>
  <c r="L3312" i="1"/>
  <c r="L2236" i="1"/>
  <c r="L2228" i="1"/>
  <c r="X2168" i="1"/>
  <c r="X3310" i="1"/>
  <c r="X2234" i="1"/>
  <c r="X2226" i="1"/>
  <c r="O234" i="1"/>
  <c r="O2236" i="1"/>
  <c r="O2228" i="1"/>
  <c r="O3312" i="1"/>
  <c r="N2170" i="1"/>
  <c r="N3312" i="1"/>
  <c r="N2236" i="1"/>
  <c r="N2228" i="1"/>
  <c r="L229" i="1"/>
  <c r="L3307" i="1"/>
  <c r="L2223" i="1"/>
  <c r="L2231" i="1"/>
  <c r="Y228" i="1"/>
  <c r="Y2230" i="1"/>
  <c r="Y2222" i="1"/>
  <c r="Y3306" i="1"/>
  <c r="L220" i="1"/>
  <c r="L3306" i="1"/>
  <c r="L2222" i="1"/>
  <c r="L2230" i="1"/>
  <c r="X2167" i="1"/>
  <c r="X2233" i="1"/>
  <c r="X3309" i="1"/>
  <c r="X2225" i="1"/>
  <c r="J221" i="1"/>
  <c r="J3307" i="1"/>
  <c r="J2223" i="1"/>
  <c r="J2231" i="1"/>
  <c r="Y229" i="1"/>
  <c r="Y2223" i="1"/>
  <c r="Y3307" i="1"/>
  <c r="Y2231" i="1"/>
  <c r="K223" i="1"/>
  <c r="K3309" i="1"/>
  <c r="K2233" i="1"/>
  <c r="K2225" i="1"/>
  <c r="T220" i="1"/>
  <c r="T2230" i="1"/>
  <c r="T3306" i="1"/>
  <c r="T2222" i="1"/>
  <c r="T2170" i="1"/>
  <c r="T2236" i="1"/>
  <c r="T3312" i="1"/>
  <c r="T2228" i="1"/>
  <c r="V232" i="1"/>
  <c r="V3310" i="1"/>
  <c r="V2226" i="1"/>
  <c r="V2234" i="1"/>
  <c r="O2167" i="1"/>
  <c r="O2225" i="1"/>
  <c r="O2233" i="1"/>
  <c r="O3309" i="1"/>
  <c r="P2164" i="1"/>
  <c r="P2230" i="1"/>
  <c r="P3306" i="1"/>
  <c r="P2222" i="1"/>
  <c r="AB2167" i="1"/>
  <c r="AB2225" i="1"/>
  <c r="AB3309" i="1"/>
  <c r="AB2233" i="1"/>
  <c r="AC2165" i="1"/>
  <c r="AC2231" i="1"/>
  <c r="AC2223" i="1"/>
  <c r="AC3307" i="1"/>
  <c r="K2165" i="1"/>
  <c r="K3307" i="1"/>
  <c r="K2223" i="1"/>
  <c r="K2231" i="1"/>
  <c r="P230" i="1"/>
  <c r="P3308" i="1"/>
  <c r="P2224" i="1"/>
  <c r="P2232" i="1"/>
  <c r="AA233" i="1"/>
  <c r="AA3311" i="1"/>
  <c r="AA2235" i="1"/>
  <c r="AA2227" i="1"/>
  <c r="Q233" i="1"/>
  <c r="Q2227" i="1"/>
  <c r="Q2235" i="1"/>
  <c r="Q3311" i="1"/>
  <c r="AC226" i="1"/>
  <c r="AC3312" i="1"/>
  <c r="AC2228" i="1"/>
  <c r="AC2236" i="1"/>
  <c r="S2170" i="1"/>
  <c r="S3312" i="1"/>
  <c r="S2228" i="1"/>
  <c r="S2236" i="1"/>
  <c r="K2168" i="1"/>
  <c r="K3310" i="1"/>
  <c r="K2226" i="1"/>
  <c r="K2234" i="1"/>
  <c r="Y226" i="1"/>
  <c r="Y2228" i="1"/>
  <c r="Y3312" i="1"/>
  <c r="Y2236" i="1"/>
  <c r="I224" i="1"/>
  <c r="I3310" i="1"/>
  <c r="I2226" i="1"/>
  <c r="Y233" i="1"/>
  <c r="Y3311" i="1"/>
  <c r="Y2235" i="1"/>
  <c r="Y2227" i="1"/>
  <c r="P226" i="1"/>
  <c r="P2236" i="1"/>
  <c r="P2228" i="1"/>
  <c r="P3312" i="1"/>
  <c r="AB230" i="1"/>
  <c r="AB2232" i="1"/>
  <c r="AB2224" i="1"/>
  <c r="AB3308" i="1"/>
  <c r="V2165" i="1"/>
  <c r="V2223" i="1"/>
  <c r="V3307" i="1"/>
  <c r="V2231" i="1"/>
  <c r="P224" i="1"/>
  <c r="P2234" i="1"/>
  <c r="P2226" i="1"/>
  <c r="P3310" i="1"/>
  <c r="O230" i="1"/>
  <c r="O2232" i="1"/>
  <c r="O3308" i="1"/>
  <c r="O2224" i="1"/>
  <c r="AA232" i="1"/>
  <c r="AA3310" i="1"/>
  <c r="AA2226" i="1"/>
  <c r="AA2234" i="1"/>
  <c r="I222" i="1"/>
  <c r="I3308" i="1"/>
  <c r="I2224" i="1"/>
  <c r="AB233" i="1"/>
  <c r="AB3311" i="1"/>
  <c r="AB2235" i="1"/>
  <c r="AB2227" i="1"/>
  <c r="I229" i="1"/>
  <c r="I3307" i="1"/>
  <c r="I2223" i="1"/>
  <c r="AB226" i="1"/>
  <c r="AB3312" i="1"/>
  <c r="AB2236" i="1"/>
  <c r="AB2228" i="1"/>
  <c r="X233" i="1"/>
  <c r="X2235" i="1"/>
  <c r="X2227" i="1"/>
  <c r="X3311" i="1"/>
  <c r="AA220" i="1"/>
  <c r="AA2230" i="1"/>
  <c r="AA3306" i="1"/>
  <c r="AA2222" i="1"/>
  <c r="N232" i="1"/>
  <c r="N3310" i="1"/>
  <c r="N2234" i="1"/>
  <c r="N2226" i="1"/>
  <c r="AC225" i="1"/>
  <c r="AC2235" i="1"/>
  <c r="AC3311" i="1"/>
  <c r="AC2227" i="1"/>
  <c r="AA223" i="1"/>
  <c r="AA2233" i="1"/>
  <c r="AA2225" i="1"/>
  <c r="AA3309" i="1"/>
  <c r="N231" i="1"/>
  <c r="N3309" i="1"/>
  <c r="N2233" i="1"/>
  <c r="N2225" i="1"/>
  <c r="I3311" i="1"/>
  <c r="I2227" i="1"/>
  <c r="AB232" i="1"/>
  <c r="AB3310" i="1"/>
  <c r="AB2226" i="1"/>
  <c r="AB2234" i="1"/>
  <c r="T231" i="1"/>
  <c r="T2225" i="1"/>
  <c r="T3309" i="1"/>
  <c r="T2233" i="1"/>
  <c r="Q234" i="1"/>
  <c r="Q2228" i="1"/>
  <c r="Q3312" i="1"/>
  <c r="Q2236" i="1"/>
  <c r="Q2167" i="1"/>
  <c r="Q2225" i="1"/>
  <c r="Q3309" i="1"/>
  <c r="Q2233" i="1"/>
  <c r="N225" i="1"/>
  <c r="N3311" i="1"/>
  <c r="N2227" i="1"/>
  <c r="N2235" i="1"/>
  <c r="T2169" i="1"/>
  <c r="T3311" i="1"/>
  <c r="T2227" i="1"/>
  <c r="T2235" i="1"/>
  <c r="T229" i="1"/>
  <c r="T2223" i="1"/>
  <c r="T2231" i="1"/>
  <c r="T3307" i="1"/>
  <c r="U225" i="1"/>
  <c r="U3311" i="1"/>
  <c r="U2235" i="1"/>
  <c r="U2227" i="1"/>
  <c r="T2166" i="1"/>
  <c r="T3308" i="1"/>
  <c r="T2232" i="1"/>
  <c r="T2224" i="1"/>
  <c r="P231" i="1"/>
  <c r="P3309" i="1"/>
  <c r="P2233" i="1"/>
  <c r="P2225" i="1"/>
  <c r="AC231" i="1"/>
  <c r="AC2225" i="1"/>
  <c r="AC3309" i="1"/>
  <c r="AC2233" i="1"/>
  <c r="S2165" i="1"/>
  <c r="S2231" i="1"/>
  <c r="S3307" i="1"/>
  <c r="S2223" i="1"/>
  <c r="O228" i="1"/>
  <c r="O3306" i="1"/>
  <c r="O2222" i="1"/>
  <c r="O2230" i="1"/>
  <c r="Q220" i="1"/>
  <c r="Q3306" i="1"/>
  <c r="Q2222" i="1"/>
  <c r="Q2230" i="1"/>
  <c r="L225" i="1"/>
  <c r="L3311" i="1"/>
  <c r="L2227" i="1"/>
  <c r="L2235" i="1"/>
  <c r="K3308" i="1"/>
  <c r="K2224" i="1"/>
  <c r="I3306" i="1"/>
  <c r="I2222" i="1"/>
  <c r="J232" i="1"/>
  <c r="J3310" i="1"/>
  <c r="J2234" i="1"/>
  <c r="J2226" i="1"/>
  <c r="Q2165" i="1"/>
  <c r="Q2231" i="1"/>
  <c r="Q2223" i="1"/>
  <c r="Q3307" i="1"/>
  <c r="K3306" i="1"/>
  <c r="K2230" i="1"/>
  <c r="K2222" i="1"/>
  <c r="S225" i="1"/>
  <c r="S3311" i="1"/>
  <c r="S2227" i="1"/>
  <c r="S2235" i="1"/>
  <c r="I3309" i="1"/>
  <c r="I2225" i="1"/>
  <c r="N2166" i="1"/>
  <c r="N3308" i="1"/>
  <c r="N2224" i="1"/>
  <c r="N2232" i="1"/>
  <c r="U224" i="1"/>
  <c r="U3310" i="1"/>
  <c r="U2234" i="1"/>
  <c r="U2226" i="1"/>
  <c r="AB220" i="1"/>
  <c r="AB3306" i="1"/>
  <c r="AB2230" i="1"/>
  <c r="AB2222" i="1"/>
  <c r="L2166" i="1"/>
  <c r="L3308" i="1"/>
  <c r="L2232" i="1"/>
  <c r="L2224" i="1"/>
  <c r="I2170" i="1"/>
  <c r="I3312" i="1"/>
  <c r="I2228" i="1"/>
  <c r="AB229" i="1"/>
  <c r="AB2223" i="1"/>
  <c r="AB2231" i="1"/>
  <c r="AB3307" i="1"/>
  <c r="S220" i="1"/>
  <c r="S3306" i="1"/>
  <c r="S2222" i="1"/>
  <c r="S2230" i="1"/>
  <c r="AC230" i="1"/>
  <c r="AC3308" i="1"/>
  <c r="AC2232" i="1"/>
  <c r="AC2224" i="1"/>
  <c r="Q232" i="1"/>
  <c r="Q2226" i="1"/>
  <c r="Q3310" i="1"/>
  <c r="Q2234" i="1"/>
  <c r="P225" i="1"/>
  <c r="P3311" i="1"/>
  <c r="P2235" i="1"/>
  <c r="P2227" i="1"/>
  <c r="O224" i="1"/>
  <c r="O3310" i="1"/>
  <c r="O2226" i="1"/>
  <c r="O2234" i="1"/>
  <c r="U228" i="1"/>
  <c r="U3306" i="1"/>
  <c r="U2230" i="1"/>
  <c r="U2222" i="1"/>
  <c r="V222" i="1"/>
  <c r="V3308" i="1"/>
  <c r="V2224" i="1"/>
  <c r="V2232" i="1"/>
  <c r="J226" i="1"/>
  <c r="J3312" i="1"/>
  <c r="J2228" i="1"/>
  <c r="X221" i="1"/>
  <c r="X3307" i="1"/>
  <c r="X2231" i="1"/>
  <c r="X2223" i="1"/>
  <c r="L2167" i="1"/>
  <c r="L3309" i="1"/>
  <c r="L2233" i="1"/>
  <c r="L2225" i="1"/>
  <c r="S2233" i="1"/>
  <c r="S3309" i="1"/>
  <c r="S2225" i="1"/>
  <c r="AC2168" i="1"/>
  <c r="AC3310" i="1"/>
  <c r="AC2234" i="1"/>
  <c r="AC2226" i="1"/>
  <c r="S230" i="1"/>
  <c r="S2232" i="1"/>
  <c r="S2224" i="1"/>
  <c r="S3308" i="1"/>
  <c r="O229" i="1"/>
  <c r="O3307" i="1"/>
  <c r="O2223" i="1"/>
  <c r="O2231" i="1"/>
  <c r="U230" i="1"/>
  <c r="U2224" i="1"/>
  <c r="U2232" i="1"/>
  <c r="U3308" i="1"/>
  <c r="N221" i="1"/>
  <c r="N3307" i="1"/>
  <c r="N2231" i="1"/>
  <c r="N2223" i="1"/>
  <c r="U223" i="1"/>
  <c r="U2233" i="1"/>
  <c r="U2225" i="1"/>
  <c r="U3309" i="1"/>
  <c r="V2167" i="1"/>
  <c r="V3309" i="1"/>
  <c r="V2233" i="1"/>
  <c r="V2225" i="1"/>
  <c r="V228" i="1"/>
  <c r="V2222" i="1"/>
  <c r="V3306" i="1"/>
  <c r="V2230" i="1"/>
  <c r="J2164" i="1"/>
  <c r="J3306" i="1"/>
  <c r="J2222" i="1"/>
  <c r="J2230" i="1"/>
  <c r="U2170" i="1"/>
  <c r="U3312" i="1"/>
  <c r="U2236" i="1"/>
  <c r="U2228" i="1"/>
  <c r="U221" i="1"/>
  <c r="U3307" i="1"/>
  <c r="U2231" i="1"/>
  <c r="U2223" i="1"/>
  <c r="L2168" i="1"/>
  <c r="L3310" i="1"/>
  <c r="L2234" i="1"/>
  <c r="L2226" i="1"/>
  <c r="V2169" i="1"/>
  <c r="V3311" i="1"/>
  <c r="V2235" i="1"/>
  <c r="V2227" i="1"/>
  <c r="AA2166" i="1"/>
  <c r="AA3308" i="1"/>
  <c r="AA2224" i="1"/>
  <c r="AA2232" i="1"/>
  <c r="AA234" i="1"/>
  <c r="AA3312" i="1"/>
  <c r="AA2228" i="1"/>
  <c r="AA2236" i="1"/>
  <c r="J222" i="1"/>
  <c r="J3308" i="1"/>
  <c r="J2232" i="1"/>
  <c r="J2224" i="1"/>
  <c r="K233" i="1"/>
  <c r="K3311" i="1"/>
  <c r="K2227" i="1"/>
  <c r="K2235" i="1"/>
  <c r="X2170" i="1"/>
  <c r="X3312" i="1"/>
  <c r="X2236" i="1"/>
  <c r="X2228" i="1"/>
  <c r="Y231" i="1"/>
  <c r="Y3309" i="1"/>
  <c r="Y2233" i="1"/>
  <c r="Y2225" i="1"/>
  <c r="P2165" i="1"/>
  <c r="P2231" i="1"/>
  <c r="P3307" i="1"/>
  <c r="P2223" i="1"/>
  <c r="Q2166" i="1"/>
  <c r="Q2232" i="1"/>
  <c r="Q2224" i="1"/>
  <c r="Q3308" i="1"/>
  <c r="N2164" i="1"/>
  <c r="N3306" i="1"/>
  <c r="N2230" i="1"/>
  <c r="N2222" i="1"/>
  <c r="T2168" i="1"/>
  <c r="T3310" i="1"/>
  <c r="T2234" i="1"/>
  <c r="T2226" i="1"/>
  <c r="U2164" i="1"/>
  <c r="I221" i="1"/>
  <c r="J220" i="1"/>
  <c r="S2164" i="1"/>
  <c r="O2164" i="1"/>
  <c r="Q2164" i="1"/>
  <c r="AA228" i="1"/>
  <c r="AB234" i="1"/>
  <c r="L233" i="1"/>
  <c r="I2165" i="1"/>
  <c r="I234" i="1"/>
  <c r="AA2164" i="1"/>
  <c r="AA224" i="1"/>
  <c r="O232" i="1"/>
  <c r="AA2168" i="1"/>
  <c r="AB221" i="1"/>
  <c r="T2167" i="1"/>
  <c r="V230" i="1"/>
  <c r="T228" i="1"/>
  <c r="X228" i="1"/>
  <c r="P220" i="1"/>
  <c r="K2170" i="1"/>
  <c r="Y220" i="1"/>
  <c r="L2164" i="1"/>
  <c r="K226" i="1"/>
  <c r="T224" i="1"/>
  <c r="Q225" i="1"/>
  <c r="T2164" i="1"/>
  <c r="N2168" i="1"/>
  <c r="N2165" i="1"/>
  <c r="AA2167" i="1"/>
  <c r="S233" i="1"/>
  <c r="L226" i="1"/>
  <c r="X224" i="1"/>
  <c r="J2165" i="1"/>
  <c r="X231" i="1"/>
  <c r="Y224" i="1"/>
  <c r="U220" i="1"/>
  <c r="Y2164" i="1"/>
  <c r="O220" i="1"/>
  <c r="I226" i="1"/>
  <c r="Q228" i="1"/>
  <c r="V2164" i="1"/>
  <c r="V226" i="1"/>
  <c r="X2166" i="1"/>
  <c r="L2169" i="1"/>
  <c r="AA226" i="1"/>
  <c r="K232" i="1"/>
  <c r="AC229" i="1"/>
  <c r="AB2165" i="1"/>
  <c r="T226" i="1"/>
  <c r="L230" i="1"/>
  <c r="S222" i="1"/>
  <c r="AA229" i="1"/>
  <c r="S2169" i="1"/>
  <c r="K225" i="1"/>
  <c r="X223" i="1"/>
  <c r="AC221" i="1"/>
  <c r="U2166" i="1"/>
  <c r="AB224" i="1"/>
  <c r="AA2169" i="1"/>
  <c r="O2165" i="1"/>
  <c r="P2169" i="1"/>
  <c r="AC232" i="1"/>
  <c r="O222" i="1"/>
  <c r="P233" i="1"/>
  <c r="Q229" i="1"/>
  <c r="N223" i="1"/>
  <c r="U2167" i="1"/>
  <c r="Q221" i="1"/>
  <c r="L231" i="1"/>
  <c r="T234" i="1"/>
  <c r="AB225" i="1"/>
  <c r="X230" i="1"/>
  <c r="J229" i="1"/>
  <c r="X220" i="1"/>
  <c r="L228" i="1"/>
  <c r="AB231" i="1"/>
  <c r="V234" i="1"/>
  <c r="Y739" i="1"/>
  <c r="AB223" i="1"/>
  <c r="L221" i="1"/>
  <c r="J233" i="1"/>
  <c r="L234" i="1"/>
  <c r="S2166" i="1"/>
  <c r="X232" i="1"/>
  <c r="AB2169" i="1"/>
  <c r="N234" i="1"/>
  <c r="O233" i="1"/>
  <c r="J224" i="1"/>
  <c r="P222" i="1"/>
  <c r="N230" i="1"/>
  <c r="N226" i="1"/>
  <c r="Y2165" i="1"/>
  <c r="X225" i="1"/>
  <c r="Y234" i="1"/>
  <c r="Y225" i="1"/>
  <c r="I232" i="1"/>
  <c r="T221" i="1"/>
  <c r="Y223" i="1"/>
  <c r="U233" i="1"/>
  <c r="S231" i="1"/>
  <c r="S223" i="1"/>
  <c r="S2167" i="1"/>
  <c r="J2170" i="1"/>
  <c r="L223" i="1"/>
  <c r="U2169" i="1"/>
  <c r="K221" i="1"/>
  <c r="J234" i="1"/>
  <c r="P2167" i="1"/>
  <c r="O2168" i="1"/>
  <c r="Y222" i="1"/>
  <c r="N229" i="1"/>
  <c r="AA221" i="1"/>
  <c r="K2167" i="1"/>
  <c r="T223" i="1"/>
  <c r="Y230" i="1"/>
  <c r="N233" i="1"/>
  <c r="V225" i="1"/>
  <c r="P234" i="1"/>
  <c r="J231" i="1"/>
  <c r="J230" i="1"/>
  <c r="N224" i="1"/>
  <c r="V2166" i="1"/>
  <c r="U222" i="1"/>
  <c r="S232" i="1"/>
  <c r="AC224" i="1"/>
  <c r="O231" i="1"/>
  <c r="U234" i="1"/>
  <c r="X234" i="1"/>
  <c r="V221" i="1"/>
  <c r="O2169" i="1"/>
  <c r="S234" i="1"/>
  <c r="AC2169" i="1"/>
  <c r="V2168" i="1"/>
  <c r="O221" i="1"/>
  <c r="P2166" i="1"/>
  <c r="Y2170" i="1"/>
  <c r="L224" i="1"/>
  <c r="AA230" i="1"/>
  <c r="U232" i="1"/>
  <c r="X229" i="1"/>
  <c r="K231" i="1"/>
  <c r="X226" i="1"/>
  <c r="T233" i="1"/>
  <c r="S229" i="1"/>
  <c r="K2169" i="1"/>
  <c r="O2170" i="1"/>
  <c r="AC233" i="1"/>
  <c r="Y2168" i="1"/>
  <c r="Q223" i="1"/>
  <c r="U226" i="1"/>
  <c r="Q230" i="1"/>
  <c r="I2168" i="1"/>
  <c r="P2168" i="1"/>
  <c r="V223" i="1"/>
  <c r="J2167" i="1"/>
  <c r="V233" i="1"/>
  <c r="Y2169" i="1"/>
  <c r="AB2166" i="1"/>
  <c r="AC2167" i="1"/>
  <c r="J2166" i="1"/>
  <c r="AC223" i="1"/>
  <c r="T225" i="1"/>
  <c r="Q231" i="1"/>
  <c r="X2165" i="1"/>
  <c r="O226" i="1"/>
  <c r="S2168" i="1"/>
  <c r="O2166" i="1"/>
  <c r="Y221" i="1"/>
  <c r="J2168" i="1"/>
  <c r="N222" i="1"/>
  <c r="AA222" i="1"/>
  <c r="S221" i="1"/>
  <c r="U2168" i="1"/>
  <c r="V229" i="1"/>
  <c r="AA231" i="1"/>
  <c r="Y2167" i="1"/>
  <c r="AB2170" i="1"/>
  <c r="AB2168" i="1"/>
  <c r="U231" i="1"/>
  <c r="N2169" i="1"/>
  <c r="T222" i="1"/>
  <c r="L232" i="1"/>
  <c r="T2165" i="1"/>
  <c r="U2165" i="1"/>
  <c r="P221" i="1"/>
  <c r="U229" i="1"/>
  <c r="J228" i="1"/>
  <c r="V220" i="1"/>
  <c r="L2165" i="1"/>
  <c r="P2170" i="1"/>
  <c r="AA2170" i="1"/>
  <c r="AB222" i="1"/>
  <c r="V231" i="1"/>
  <c r="S226" i="1"/>
  <c r="X2169" i="1"/>
  <c r="O223" i="1"/>
  <c r="T230" i="1"/>
  <c r="Q2169" i="1"/>
  <c r="P229" i="1"/>
  <c r="Z738" i="1"/>
  <c r="M736" i="1"/>
  <c r="Z737" i="1"/>
  <c r="AA739" i="1"/>
  <c r="O739" i="1"/>
  <c r="J739" i="1"/>
  <c r="Z735" i="1"/>
  <c r="R738" i="1"/>
  <c r="W737" i="1"/>
  <c r="M734" i="1"/>
  <c r="V739" i="1"/>
  <c r="M735" i="1"/>
  <c r="R737" i="1"/>
  <c r="R734" i="1"/>
  <c r="M738" i="1"/>
  <c r="W738" i="1"/>
  <c r="I2270" i="1"/>
  <c r="S739" i="1"/>
  <c r="Z733" i="1"/>
  <c r="AB739" i="1"/>
  <c r="I220" i="1"/>
  <c r="I732" i="1"/>
  <c r="W736" i="1"/>
  <c r="Q739" i="1"/>
  <c r="I2164" i="1"/>
  <c r="M737" i="1"/>
  <c r="N739" i="1"/>
  <c r="M380" i="33"/>
  <c r="K330" i="2" s="1"/>
  <c r="X739" i="1"/>
  <c r="T380" i="33"/>
  <c r="R330" i="2" s="1"/>
  <c r="E380" i="33"/>
  <c r="C330" i="2" s="1"/>
  <c r="G380" i="33"/>
  <c r="E330" i="2" s="1"/>
  <c r="K3281" i="1" s="1"/>
  <c r="R733" i="1"/>
  <c r="W733" i="1"/>
  <c r="D379" i="33"/>
  <c r="B329" i="2" s="1"/>
  <c r="M733" i="1"/>
  <c r="J380" i="33"/>
  <c r="H330" i="2" s="1"/>
  <c r="O380" i="33"/>
  <c r="M330" i="2" s="1"/>
  <c r="I380" i="33"/>
  <c r="G330" i="2" s="1"/>
  <c r="D373" i="33"/>
  <c r="B323" i="2" s="1"/>
  <c r="W735" i="1"/>
  <c r="W734" i="1"/>
  <c r="U739" i="1"/>
  <c r="T739" i="1"/>
  <c r="R735" i="1"/>
  <c r="L739" i="1"/>
  <c r="K380" i="33"/>
  <c r="I330" i="2" s="1"/>
  <c r="U380" i="33"/>
  <c r="S330" i="2" s="1"/>
  <c r="R380" i="33"/>
  <c r="P330" i="2" s="1"/>
  <c r="H380" i="33"/>
  <c r="F330" i="2" s="1"/>
  <c r="F380" i="33"/>
  <c r="D330" i="2" s="1"/>
  <c r="J227" i="1" s="1"/>
  <c r="N380" i="33"/>
  <c r="L330" i="2" s="1"/>
  <c r="R736" i="1"/>
  <c r="S380" i="33"/>
  <c r="Q330" i="2" s="1"/>
  <c r="L380" i="33"/>
  <c r="J330" i="2" s="1"/>
  <c r="D377" i="33"/>
  <c r="B327" i="2" s="1"/>
  <c r="D375" i="33"/>
  <c r="B325" i="2" s="1"/>
  <c r="D311" i="33"/>
  <c r="B312" i="2" s="1"/>
  <c r="D378" i="33"/>
  <c r="B328" i="2" s="1"/>
  <c r="P380" i="33"/>
  <c r="N330" i="2" s="1"/>
  <c r="D376" i="33"/>
  <c r="B326" i="2" s="1"/>
  <c r="Q380" i="33"/>
  <c r="O330" i="2" s="1"/>
  <c r="D374" i="33"/>
  <c r="B324" i="2" s="1"/>
  <c r="AC739" i="1"/>
  <c r="Z732" i="1"/>
  <c r="K739" i="1"/>
  <c r="R997" i="1"/>
  <c r="P739" i="1"/>
  <c r="M732" i="1"/>
  <c r="W997" i="1"/>
  <c r="W732" i="1"/>
  <c r="Z997" i="1"/>
  <c r="M997" i="1"/>
  <c r="R732" i="1"/>
  <c r="I1004" i="1"/>
  <c r="I739" i="1"/>
  <c r="H285" i="1"/>
  <c r="H293" i="1" s="1"/>
  <c r="M293" i="1"/>
  <c r="Q719" i="33"/>
  <c r="O163" i="2" s="1"/>
  <c r="E723" i="33"/>
  <c r="P717" i="33"/>
  <c r="N161" i="2" s="1"/>
  <c r="N720" i="33"/>
  <c r="L164" i="2" s="1"/>
  <c r="U721" i="33"/>
  <c r="S165" i="2" s="1"/>
  <c r="O719" i="33"/>
  <c r="M163" i="2" s="1"/>
  <c r="G719" i="33"/>
  <c r="E163" i="2" s="1"/>
  <c r="G717" i="33"/>
  <c r="E161" i="2" s="1"/>
  <c r="T723" i="33"/>
  <c r="R167" i="2" s="1"/>
  <c r="I720" i="33"/>
  <c r="G164" i="2" s="1"/>
  <c r="E717" i="33"/>
  <c r="M722" i="33"/>
  <c r="K166" i="2" s="1"/>
  <c r="P720" i="33"/>
  <c r="N164" i="2" s="1"/>
  <c r="Q720" i="33"/>
  <c r="O164" i="2" s="1"/>
  <c r="R721" i="33"/>
  <c r="P165" i="2" s="1"/>
  <c r="J720" i="33"/>
  <c r="H164" i="2" s="1"/>
  <c r="K723" i="33"/>
  <c r="I167" i="2" s="1"/>
  <c r="I722" i="33"/>
  <c r="G166" i="2" s="1"/>
  <c r="S723" i="33"/>
  <c r="Q167" i="2" s="1"/>
  <c r="J718" i="33"/>
  <c r="H162" i="2" s="1"/>
  <c r="F718" i="33"/>
  <c r="D162" i="2" s="1"/>
  <c r="F720" i="33"/>
  <c r="D164" i="2" s="1"/>
  <c r="H723" i="33"/>
  <c r="F167" i="2" s="1"/>
  <c r="N718" i="33"/>
  <c r="L162" i="2" s="1"/>
  <c r="K720" i="33"/>
  <c r="I164" i="2" s="1"/>
  <c r="M721" i="33"/>
  <c r="K165" i="2" s="1"/>
  <c r="H719" i="33"/>
  <c r="F163" i="2" s="1"/>
  <c r="T717" i="33"/>
  <c r="S722" i="33"/>
  <c r="Q166" i="2" s="1"/>
  <c r="U722" i="33"/>
  <c r="S166" i="2" s="1"/>
  <c r="R718" i="33"/>
  <c r="P162" i="2" s="1"/>
  <c r="K721" i="33"/>
  <c r="I165" i="2" s="1"/>
  <c r="M718" i="33"/>
  <c r="K162" i="2" s="1"/>
  <c r="F717" i="33"/>
  <c r="G720" i="33"/>
  <c r="E164" i="2" s="1"/>
  <c r="P723" i="33"/>
  <c r="N167" i="2" s="1"/>
  <c r="O717" i="33"/>
  <c r="U718" i="33"/>
  <c r="S162" i="2" s="1"/>
  <c r="G718" i="33"/>
  <c r="E162" i="2" s="1"/>
  <c r="I721" i="33"/>
  <c r="G165" i="2" s="1"/>
  <c r="E718" i="33"/>
  <c r="U719" i="33"/>
  <c r="S163" i="2" s="1"/>
  <c r="N717" i="33"/>
  <c r="T722" i="33"/>
  <c r="R166" i="2" s="1"/>
  <c r="S720" i="33"/>
  <c r="Q164" i="2" s="1"/>
  <c r="S721" i="33"/>
  <c r="Q165" i="2" s="1"/>
  <c r="K719" i="33"/>
  <c r="I163" i="2" s="1"/>
  <c r="O720" i="33"/>
  <c r="M164" i="2" s="1"/>
  <c r="H722" i="33"/>
  <c r="F166" i="2" s="1"/>
  <c r="J164" i="2"/>
  <c r="F721" i="33"/>
  <c r="D165" i="2" s="1"/>
  <c r="J719" i="33"/>
  <c r="H163" i="2" s="1"/>
  <c r="P718" i="33"/>
  <c r="Q718" i="33"/>
  <c r="O162" i="2" s="1"/>
  <c r="U717" i="33"/>
  <c r="G721" i="33"/>
  <c r="E165" i="2" s="1"/>
  <c r="T720" i="33"/>
  <c r="R164" i="2" s="1"/>
  <c r="F719" i="33"/>
  <c r="D163" i="2" s="1"/>
  <c r="O723" i="33"/>
  <c r="M167" i="2" s="1"/>
  <c r="O722" i="33"/>
  <c r="M166" i="2" s="1"/>
  <c r="H721" i="33"/>
  <c r="F165" i="2" s="1"/>
  <c r="K718" i="33"/>
  <c r="I162" i="2" s="1"/>
  <c r="F722" i="33"/>
  <c r="D166" i="2" s="1"/>
  <c r="Q721" i="33"/>
  <c r="O165" i="2" s="1"/>
  <c r="J721" i="33"/>
  <c r="H165" i="2" s="1"/>
  <c r="S717" i="33"/>
  <c r="Q722" i="33"/>
  <c r="O166" i="2" s="1"/>
  <c r="M717" i="33"/>
  <c r="J167" i="2"/>
  <c r="J162" i="2"/>
  <c r="R723" i="33"/>
  <c r="P167" i="2" s="1"/>
  <c r="J165" i="2"/>
  <c r="K717" i="33"/>
  <c r="I717" i="33"/>
  <c r="N721" i="33"/>
  <c r="L165" i="2" s="1"/>
  <c r="J717" i="33"/>
  <c r="P721" i="33"/>
  <c r="N165" i="2" s="1"/>
  <c r="H720" i="33"/>
  <c r="F164" i="2" s="1"/>
  <c r="P722" i="33"/>
  <c r="N166" i="2" s="1"/>
  <c r="Q723" i="33"/>
  <c r="O167" i="2" s="1"/>
  <c r="J723" i="33"/>
  <c r="H167" i="2" s="1"/>
  <c r="K722" i="33"/>
  <c r="I166" i="2" s="1"/>
  <c r="N722" i="33"/>
  <c r="L166" i="2" s="1"/>
  <c r="E721" i="33"/>
  <c r="H717" i="33"/>
  <c r="G722" i="33"/>
  <c r="E166" i="2" s="1"/>
  <c r="E719" i="33"/>
  <c r="M719" i="33"/>
  <c r="K163" i="2" s="1"/>
  <c r="J166" i="2"/>
  <c r="N719" i="33"/>
  <c r="L163" i="2" s="1"/>
  <c r="T721" i="33"/>
  <c r="R165" i="2" s="1"/>
  <c r="T718" i="33"/>
  <c r="R162" i="2" s="1"/>
  <c r="I719" i="33"/>
  <c r="G163" i="2" s="1"/>
  <c r="M723" i="33"/>
  <c r="K167" i="2" s="1"/>
  <c r="U720" i="33"/>
  <c r="S164" i="2" s="1"/>
  <c r="E720" i="33"/>
  <c r="R717" i="33"/>
  <c r="O718" i="33"/>
  <c r="M162" i="2" s="1"/>
  <c r="F723" i="33"/>
  <c r="D167" i="2" s="1"/>
  <c r="S718" i="33"/>
  <c r="Q162" i="2" s="1"/>
  <c r="Q717" i="33"/>
  <c r="S719" i="33"/>
  <c r="Q163" i="2" s="1"/>
  <c r="I723" i="33"/>
  <c r="G167" i="2" s="1"/>
  <c r="G723" i="33"/>
  <c r="E167" i="2" s="1"/>
  <c r="J722" i="33"/>
  <c r="H166" i="2" s="1"/>
  <c r="R720" i="33"/>
  <c r="P164" i="2" s="1"/>
  <c r="M720" i="33"/>
  <c r="K164" i="2" s="1"/>
  <c r="O721" i="33"/>
  <c r="M165" i="2" s="1"/>
  <c r="R722" i="33"/>
  <c r="P166" i="2" s="1"/>
  <c r="H718" i="33"/>
  <c r="F162" i="2" s="1"/>
  <c r="U723" i="33"/>
  <c r="S167" i="2" s="1"/>
  <c r="I718" i="33"/>
  <c r="G162" i="2" s="1"/>
  <c r="E722" i="33"/>
  <c r="N723" i="33"/>
  <c r="L167" i="2" s="1"/>
  <c r="P719" i="33"/>
  <c r="N163" i="2" s="1"/>
  <c r="T719" i="33"/>
  <c r="R163" i="2" s="1"/>
  <c r="R719" i="33"/>
  <c r="P163" i="2" s="1"/>
  <c r="H446" i="1"/>
  <c r="H448" i="1"/>
  <c r="H1960" i="1"/>
  <c r="H1959" i="1"/>
  <c r="H1955" i="1"/>
  <c r="H1956" i="1"/>
  <c r="H1954" i="1"/>
  <c r="H1958" i="1"/>
  <c r="H442" i="1"/>
  <c r="H447" i="1"/>
  <c r="H1957" i="1"/>
  <c r="H1953" i="1"/>
  <c r="H443" i="1"/>
  <c r="H445" i="1"/>
  <c r="H441" i="1"/>
  <c r="H444" i="1"/>
  <c r="H286" i="1"/>
  <c r="H294" i="1" s="1"/>
  <c r="Z2274" i="1" l="1"/>
  <c r="Z3275" i="1"/>
  <c r="Z3280" i="1"/>
  <c r="Z2207" i="1"/>
  <c r="Z2209" i="1"/>
  <c r="Z2212" i="1"/>
  <c r="R2208" i="1"/>
  <c r="W2210" i="1"/>
  <c r="Z2206" i="1"/>
  <c r="Z2208" i="1"/>
  <c r="M3277" i="1"/>
  <c r="M3278" i="1"/>
  <c r="Z3276" i="1"/>
  <c r="W2206" i="1"/>
  <c r="R2206" i="1"/>
  <c r="W2212" i="1"/>
  <c r="M3275" i="1"/>
  <c r="W2209" i="1"/>
  <c r="Z2211" i="1"/>
  <c r="R2209" i="1"/>
  <c r="R2207" i="1"/>
  <c r="W3275" i="1"/>
  <c r="R3275" i="1"/>
  <c r="R2210" i="1"/>
  <c r="W3278" i="1"/>
  <c r="W2208" i="1"/>
  <c r="R2211" i="1"/>
  <c r="Z3279" i="1"/>
  <c r="Z3274" i="1"/>
  <c r="W2211" i="1"/>
  <c r="J2277" i="1"/>
  <c r="J3281" i="1"/>
  <c r="O2213" i="1"/>
  <c r="O3281" i="1"/>
  <c r="W3274" i="1"/>
  <c r="I2277" i="1"/>
  <c r="I3281" i="1"/>
  <c r="Y2213" i="1"/>
  <c r="Y3281" i="1"/>
  <c r="AB2213" i="1"/>
  <c r="AB3281" i="1"/>
  <c r="W3280" i="1"/>
  <c r="R3280" i="1"/>
  <c r="R3278" i="1"/>
  <c r="L2213" i="1"/>
  <c r="L3281" i="1"/>
  <c r="AC2213" i="1"/>
  <c r="AC3281" i="1"/>
  <c r="M3274" i="1"/>
  <c r="U2213" i="1"/>
  <c r="U3281" i="1"/>
  <c r="Q2213" i="1"/>
  <c r="Q3281" i="1"/>
  <c r="P2213" i="1"/>
  <c r="P3281" i="1"/>
  <c r="W3277" i="1"/>
  <c r="R3279" i="1"/>
  <c r="Z3277" i="1"/>
  <c r="M3279" i="1"/>
  <c r="R3276" i="1"/>
  <c r="V2213" i="1"/>
  <c r="V3281" i="1"/>
  <c r="T2213" i="1"/>
  <c r="T3281" i="1"/>
  <c r="X2213" i="1"/>
  <c r="X3281" i="1"/>
  <c r="AA2213" i="1"/>
  <c r="AA3281" i="1"/>
  <c r="S2213" i="1"/>
  <c r="S3281" i="1"/>
  <c r="N2213" i="1"/>
  <c r="N3281" i="1"/>
  <c r="R3274" i="1"/>
  <c r="W3279" i="1"/>
  <c r="R3277" i="1"/>
  <c r="W3276" i="1"/>
  <c r="W2207" i="1"/>
  <c r="R2212" i="1"/>
  <c r="Z2210" i="1"/>
  <c r="Z2272" i="1"/>
  <c r="M2272" i="1"/>
  <c r="Z2169" i="1"/>
  <c r="U2277" i="1"/>
  <c r="Z2273" i="1"/>
  <c r="M2276" i="1"/>
  <c r="Z4272" i="1"/>
  <c r="M2270" i="1"/>
  <c r="Z4268" i="1"/>
  <c r="M4269" i="1"/>
  <c r="R4271" i="1"/>
  <c r="Z4269" i="1"/>
  <c r="M2252" i="1"/>
  <c r="M4270" i="1"/>
  <c r="Z2166" i="1"/>
  <c r="W4270" i="1"/>
  <c r="W2276" i="1"/>
  <c r="M4272" i="1"/>
  <c r="Z2275" i="1"/>
  <c r="M4267" i="1"/>
  <c r="W4266" i="1"/>
  <c r="M4271" i="1"/>
  <c r="R2276" i="1"/>
  <c r="W4271" i="1"/>
  <c r="R2248" i="1"/>
  <c r="W2249" i="1"/>
  <c r="M2274" i="1"/>
  <c r="R2270" i="1"/>
  <c r="Z2249" i="1"/>
  <c r="R4268" i="1"/>
  <c r="M4266" i="1"/>
  <c r="R2251" i="1"/>
  <c r="R4272" i="1"/>
  <c r="W2273" i="1"/>
  <c r="Z2271" i="1"/>
  <c r="M2273" i="1"/>
  <c r="Z4267" i="1"/>
  <c r="W4267" i="1"/>
  <c r="R4269" i="1"/>
  <c r="R2252" i="1"/>
  <c r="Z2250" i="1"/>
  <c r="Z2248" i="1"/>
  <c r="M2251" i="1"/>
  <c r="W4268" i="1"/>
  <c r="R4267" i="1"/>
  <c r="Z4271" i="1"/>
  <c r="Z4266" i="1"/>
  <c r="Z4270" i="1"/>
  <c r="R4266" i="1"/>
  <c r="R4270" i="1"/>
  <c r="W4272" i="1"/>
  <c r="K4273" i="1"/>
  <c r="K2253" i="1"/>
  <c r="Y4273" i="1"/>
  <c r="Y2253" i="1"/>
  <c r="Z222" i="1"/>
  <c r="W2274" i="1"/>
  <c r="M2275" i="1"/>
  <c r="W2272" i="1"/>
  <c r="Z2276" i="1"/>
  <c r="W2270" i="1"/>
  <c r="R2274" i="1"/>
  <c r="R2249" i="1"/>
  <c r="M2247" i="1"/>
  <c r="W2246" i="1"/>
  <c r="R2247" i="1"/>
  <c r="W2250" i="1"/>
  <c r="M2249" i="1"/>
  <c r="W2251" i="1"/>
  <c r="M2250" i="1"/>
  <c r="W2252" i="1"/>
  <c r="X4273" i="1"/>
  <c r="X2253" i="1"/>
  <c r="AA4273" i="1"/>
  <c r="AA2253" i="1"/>
  <c r="L4273" i="1"/>
  <c r="L2253" i="1"/>
  <c r="S4273" i="1"/>
  <c r="S2253" i="1"/>
  <c r="Z2164" i="1"/>
  <c r="V4273" i="1"/>
  <c r="V2253" i="1"/>
  <c r="T4273" i="1"/>
  <c r="T2253" i="1"/>
  <c r="AC4273" i="1"/>
  <c r="AC2253" i="1"/>
  <c r="N4273" i="1"/>
  <c r="N2253" i="1"/>
  <c r="AB4273" i="1"/>
  <c r="AB2253" i="1"/>
  <c r="M2246" i="1"/>
  <c r="O4273" i="1"/>
  <c r="O2253" i="1"/>
  <c r="Q4273" i="1"/>
  <c r="Q2253" i="1"/>
  <c r="P4273" i="1"/>
  <c r="P2253" i="1"/>
  <c r="U4273" i="1"/>
  <c r="U2253" i="1"/>
  <c r="R2273" i="1"/>
  <c r="W4269" i="1"/>
  <c r="Z2247" i="1"/>
  <c r="W2247" i="1"/>
  <c r="W2248" i="1"/>
  <c r="Z2251" i="1"/>
  <c r="Z2246" i="1"/>
  <c r="R2246" i="1"/>
  <c r="Z2252" i="1"/>
  <c r="R2250" i="1"/>
  <c r="R2271" i="1"/>
  <c r="R2275" i="1"/>
  <c r="M2271" i="1"/>
  <c r="Z2270" i="1"/>
  <c r="T2277" i="1"/>
  <c r="Z3312" i="1"/>
  <c r="AC2277" i="1"/>
  <c r="Q2277" i="1"/>
  <c r="R2272" i="1"/>
  <c r="W2271" i="1"/>
  <c r="W2275" i="1"/>
  <c r="O2277" i="1"/>
  <c r="Y2277" i="1"/>
  <c r="P2277" i="1"/>
  <c r="X2277" i="1"/>
  <c r="N2277" i="1"/>
  <c r="K2277" i="1"/>
  <c r="L2277" i="1"/>
  <c r="V2277" i="1"/>
  <c r="AB2277" i="1"/>
  <c r="AA2277" i="1"/>
  <c r="S2277" i="1"/>
  <c r="Z2168" i="1"/>
  <c r="M229" i="1"/>
  <c r="Z2233" i="1"/>
  <c r="M3312" i="1"/>
  <c r="Z3311" i="1"/>
  <c r="H1001" i="1"/>
  <c r="Z3307" i="1"/>
  <c r="Z229" i="1"/>
  <c r="M220" i="1"/>
  <c r="H1000" i="1"/>
  <c r="W2225" i="1"/>
  <c r="H999" i="1"/>
  <c r="M1004" i="1"/>
  <c r="Z1004" i="1"/>
  <c r="R1004" i="1"/>
  <c r="H1003" i="1"/>
  <c r="H998" i="1"/>
  <c r="W228" i="1"/>
  <c r="W2227" i="1"/>
  <c r="Z228" i="1"/>
  <c r="H1002" i="1"/>
  <c r="W1004" i="1"/>
  <c r="M2166" i="1"/>
  <c r="Z2222" i="1"/>
  <c r="K2130" i="1"/>
  <c r="K2134" i="1"/>
  <c r="J2133" i="1"/>
  <c r="K2129" i="1"/>
  <c r="K2131" i="1"/>
  <c r="W224" i="1"/>
  <c r="Z224" i="1"/>
  <c r="R232" i="1"/>
  <c r="R2236" i="1"/>
  <c r="M228" i="1"/>
  <c r="Z2225" i="1"/>
  <c r="Z2170" i="1"/>
  <c r="Z220" i="1"/>
  <c r="I235" i="1"/>
  <c r="M2169" i="1"/>
  <c r="I227" i="1"/>
  <c r="I2171" i="1"/>
  <c r="M223" i="1"/>
  <c r="M2164" i="1"/>
  <c r="W2164" i="1"/>
  <c r="R2222" i="1"/>
  <c r="R3306" i="1"/>
  <c r="M2228" i="1"/>
  <c r="M2168" i="1"/>
  <c r="R224" i="1"/>
  <c r="R2164" i="1"/>
  <c r="W2170" i="1"/>
  <c r="W230" i="1"/>
  <c r="M222" i="1"/>
  <c r="J2171" i="1"/>
  <c r="P227" i="1"/>
  <c r="R222" i="1"/>
  <c r="R234" i="1"/>
  <c r="R2167" i="1"/>
  <c r="Z232" i="1"/>
  <c r="M3308" i="1"/>
  <c r="W2233" i="1"/>
  <c r="Z2167" i="1"/>
  <c r="W221" i="1"/>
  <c r="W2169" i="1"/>
  <c r="R228" i="1"/>
  <c r="M3306" i="1"/>
  <c r="Z233" i="1"/>
  <c r="Z3308" i="1"/>
  <c r="Z739" i="1"/>
  <c r="Z226" i="1"/>
  <c r="Z221" i="1"/>
  <c r="W233" i="1"/>
  <c r="M230" i="1"/>
  <c r="R233" i="1"/>
  <c r="W2167" i="1"/>
  <c r="Z223" i="1"/>
  <c r="R2232" i="1"/>
  <c r="M2224" i="1"/>
  <c r="W2235" i="1"/>
  <c r="M2230" i="1"/>
  <c r="R2225" i="1"/>
  <c r="R3309" i="1"/>
  <c r="M2223" i="1"/>
  <c r="Z2226" i="1"/>
  <c r="M232" i="1"/>
  <c r="M2222" i="1"/>
  <c r="W2230" i="1"/>
  <c r="R2228" i="1"/>
  <c r="Z3310" i="1"/>
  <c r="M225" i="1"/>
  <c r="Z231" i="1"/>
  <c r="M233" i="1"/>
  <c r="Z2230" i="1"/>
  <c r="Y227" i="1"/>
  <c r="Y3313" i="1"/>
  <c r="Y2237" i="1"/>
  <c r="Y2229" i="1"/>
  <c r="R3308" i="1"/>
  <c r="W3311" i="1"/>
  <c r="R2223" i="1"/>
  <c r="M2234" i="1"/>
  <c r="R2230" i="1"/>
  <c r="R2227" i="1"/>
  <c r="Z2231" i="1"/>
  <c r="W3310" i="1"/>
  <c r="M2233" i="1"/>
  <c r="V2171" i="1"/>
  <c r="V3313" i="1"/>
  <c r="V2237" i="1"/>
  <c r="V2229" i="1"/>
  <c r="T227" i="1"/>
  <c r="T2229" i="1"/>
  <c r="T3313" i="1"/>
  <c r="T2237" i="1"/>
  <c r="I3313" i="1"/>
  <c r="I2229" i="1"/>
  <c r="R230" i="1"/>
  <c r="M234" i="1"/>
  <c r="M2170" i="1"/>
  <c r="Z225" i="1"/>
  <c r="R226" i="1"/>
  <c r="W2166" i="1"/>
  <c r="Z230" i="1"/>
  <c r="R2165" i="1"/>
  <c r="R225" i="1"/>
  <c r="R220" i="1"/>
  <c r="W3309" i="1"/>
  <c r="R2234" i="1"/>
  <c r="R2233" i="1"/>
  <c r="Z2235" i="1"/>
  <c r="Z2236" i="1"/>
  <c r="W2234" i="1"/>
  <c r="Z3309" i="1"/>
  <c r="W2236" i="1"/>
  <c r="M3311" i="1"/>
  <c r="M2225" i="1"/>
  <c r="O227" i="1"/>
  <c r="O2229" i="1"/>
  <c r="O2237" i="1"/>
  <c r="O3313" i="1"/>
  <c r="Q2171" i="1"/>
  <c r="Q2229" i="1"/>
  <c r="Q3313" i="1"/>
  <c r="Q2237" i="1"/>
  <c r="J235" i="1"/>
  <c r="J3313" i="1"/>
  <c r="J2229" i="1"/>
  <c r="J2237" i="1"/>
  <c r="AC235" i="1"/>
  <c r="AC2229" i="1"/>
  <c r="AC2237" i="1"/>
  <c r="AC3313" i="1"/>
  <c r="N2171" i="1"/>
  <c r="N3313" i="1"/>
  <c r="N2237" i="1"/>
  <c r="N2229" i="1"/>
  <c r="W223" i="1"/>
  <c r="R3307" i="1"/>
  <c r="W3308" i="1"/>
  <c r="W2232" i="1"/>
  <c r="W3306" i="1"/>
  <c r="R2224" i="1"/>
  <c r="R2231" i="1"/>
  <c r="M2226" i="1"/>
  <c r="M3310" i="1"/>
  <c r="W3307" i="1"/>
  <c r="W3312" i="1"/>
  <c r="R2235" i="1"/>
  <c r="W2226" i="1"/>
  <c r="M2227" i="1"/>
  <c r="Z3306" i="1"/>
  <c r="Z2234" i="1"/>
  <c r="Z2232" i="1"/>
  <c r="K2171" i="1"/>
  <c r="K3313" i="1"/>
  <c r="K2229" i="1"/>
  <c r="K2237" i="1"/>
  <c r="S2171" i="1"/>
  <c r="S3313" i="1"/>
  <c r="S2237" i="1"/>
  <c r="S2229" i="1"/>
  <c r="X235" i="1"/>
  <c r="X2237" i="1"/>
  <c r="X2229" i="1"/>
  <c r="X3313" i="1"/>
  <c r="AA235" i="1"/>
  <c r="AA2237" i="1"/>
  <c r="AA2229" i="1"/>
  <c r="AA3313" i="1"/>
  <c r="L235" i="1"/>
  <c r="L3313" i="1"/>
  <c r="L2237" i="1"/>
  <c r="L2229" i="1"/>
  <c r="P2171" i="1"/>
  <c r="P3313" i="1"/>
  <c r="P2229" i="1"/>
  <c r="P2237" i="1"/>
  <c r="U227" i="1"/>
  <c r="U2229" i="1"/>
  <c r="U2237" i="1"/>
  <c r="U3313" i="1"/>
  <c r="AB227" i="1"/>
  <c r="AB2237" i="1"/>
  <c r="AB3313" i="1"/>
  <c r="AB2229" i="1"/>
  <c r="R2166" i="1"/>
  <c r="W2222" i="1"/>
  <c r="W2224" i="1"/>
  <c r="R2226" i="1"/>
  <c r="R3311" i="1"/>
  <c r="R3310" i="1"/>
  <c r="W2231" i="1"/>
  <c r="W2223" i="1"/>
  <c r="Z2227" i="1"/>
  <c r="Z2228" i="1"/>
  <c r="Z2223" i="1"/>
  <c r="M2231" i="1"/>
  <c r="M3307" i="1"/>
  <c r="R3312" i="1"/>
  <c r="W2228" i="1"/>
  <c r="M2235" i="1"/>
  <c r="M3309" i="1"/>
  <c r="Z2224" i="1"/>
  <c r="R2170" i="1"/>
  <c r="S227" i="1"/>
  <c r="W231" i="1"/>
  <c r="M2165" i="1"/>
  <c r="R221" i="1"/>
  <c r="R231" i="1"/>
  <c r="W220" i="1"/>
  <c r="K235" i="1"/>
  <c r="H736" i="1"/>
  <c r="W225" i="1"/>
  <c r="M224" i="1"/>
  <c r="M226" i="1"/>
  <c r="W226" i="1"/>
  <c r="T2171" i="1"/>
  <c r="N227" i="1"/>
  <c r="R229" i="1"/>
  <c r="W229" i="1"/>
  <c r="M2167" i="1"/>
  <c r="R223" i="1"/>
  <c r="M231" i="1"/>
  <c r="W232" i="1"/>
  <c r="W234" i="1"/>
  <c r="W222" i="1"/>
  <c r="M221" i="1"/>
  <c r="Z234" i="1"/>
  <c r="R2169" i="1"/>
  <c r="W2165" i="1"/>
  <c r="N235" i="1"/>
  <c r="O2171" i="1"/>
  <c r="W2168" i="1"/>
  <c r="R2168" i="1"/>
  <c r="AA227" i="1"/>
  <c r="K227" i="1"/>
  <c r="Y2171" i="1"/>
  <c r="L2171" i="1"/>
  <c r="L227" i="1"/>
  <c r="Z2165" i="1"/>
  <c r="AC2171" i="1"/>
  <c r="AC227" i="1"/>
  <c r="T235" i="1"/>
  <c r="Y235" i="1"/>
  <c r="AB2171" i="1"/>
  <c r="U235" i="1"/>
  <c r="X227" i="1"/>
  <c r="AB235" i="1"/>
  <c r="X2171" i="1"/>
  <c r="P235" i="1"/>
  <c r="U2171" i="1"/>
  <c r="AA2171" i="1"/>
  <c r="S235" i="1"/>
  <c r="V227" i="1"/>
  <c r="O235" i="1"/>
  <c r="V235" i="1"/>
  <c r="Q235" i="1"/>
  <c r="Q227" i="1"/>
  <c r="H738" i="1"/>
  <c r="H737" i="1"/>
  <c r="R739" i="1"/>
  <c r="W739" i="1"/>
  <c r="H733" i="1"/>
  <c r="H734" i="1"/>
  <c r="D380" i="33"/>
  <c r="B330" i="2" s="1"/>
  <c r="H735" i="1"/>
  <c r="M739" i="1"/>
  <c r="H732" i="1"/>
  <c r="H997" i="1"/>
  <c r="Y2131" i="1"/>
  <c r="L2130" i="1"/>
  <c r="Y2132" i="1"/>
  <c r="AA2131" i="1"/>
  <c r="U2130" i="1"/>
  <c r="AC2132" i="1"/>
  <c r="AB2133" i="1"/>
  <c r="T2134" i="1"/>
  <c r="V2134" i="1"/>
  <c r="Q2133" i="1"/>
  <c r="Q2135" i="1"/>
  <c r="O2133" i="1"/>
  <c r="L2133" i="1"/>
  <c r="AB2132" i="1"/>
  <c r="L2134" i="1"/>
  <c r="P2133" i="1"/>
  <c r="P2132" i="1"/>
  <c r="N2134" i="1"/>
  <c r="X2132" i="1"/>
  <c r="Z2132" i="1" s="1"/>
  <c r="N2132" i="1"/>
  <c r="U2131" i="1"/>
  <c r="V2129" i="1"/>
  <c r="AB2131" i="1"/>
  <c r="Q2131" i="1"/>
  <c r="Y2134" i="1"/>
  <c r="O2134" i="1"/>
  <c r="S2135" i="1"/>
  <c r="T2131" i="1"/>
  <c r="P2134" i="1"/>
  <c r="L2132" i="1"/>
  <c r="T2133" i="1"/>
  <c r="Y2135" i="1"/>
  <c r="X2133" i="1"/>
  <c r="U2134" i="1"/>
  <c r="O2131" i="1"/>
  <c r="U2132" i="1"/>
  <c r="AA2133" i="1"/>
  <c r="AC2131" i="1"/>
  <c r="AC2130" i="1"/>
  <c r="Y2130" i="1"/>
  <c r="L2131" i="1"/>
  <c r="T2130" i="1"/>
  <c r="P2135" i="1"/>
  <c r="V2132" i="1"/>
  <c r="AB2135" i="1"/>
  <c r="X2131" i="1"/>
  <c r="V2131" i="1"/>
  <c r="N2130" i="1"/>
  <c r="U2133" i="1"/>
  <c r="AA2130" i="1"/>
  <c r="N2131" i="1"/>
  <c r="Q2134" i="1"/>
  <c r="O2135" i="1"/>
  <c r="X2134" i="1"/>
  <c r="U2135" i="1"/>
  <c r="AA2132" i="1"/>
  <c r="S2130" i="1"/>
  <c r="AC2134" i="1"/>
  <c r="S2133" i="1"/>
  <c r="L2135" i="1"/>
  <c r="O2130" i="1"/>
  <c r="O2132" i="1"/>
  <c r="S2134" i="1"/>
  <c r="AC2133" i="1"/>
  <c r="T2135" i="1"/>
  <c r="AC2135" i="1"/>
  <c r="S2132" i="1"/>
  <c r="N2135" i="1"/>
  <c r="AB2130" i="1"/>
  <c r="S2131" i="1"/>
  <c r="X2135" i="1"/>
  <c r="V2133" i="1"/>
  <c r="Q2130" i="1"/>
  <c r="P2130" i="1"/>
  <c r="X2130" i="1"/>
  <c r="Q2132" i="1"/>
  <c r="P2131" i="1"/>
  <c r="AB2134" i="1"/>
  <c r="N2133" i="1"/>
  <c r="V2135" i="1"/>
  <c r="AA2134" i="1"/>
  <c r="AA2135" i="1"/>
  <c r="Y2133" i="1"/>
  <c r="T2132" i="1"/>
  <c r="K4515" i="1"/>
  <c r="X4515" i="1"/>
  <c r="AC4517" i="1"/>
  <c r="U4515" i="1"/>
  <c r="V4513" i="1"/>
  <c r="K4513" i="1"/>
  <c r="T4516" i="1"/>
  <c r="Y4515" i="1"/>
  <c r="D722" i="33"/>
  <c r="B166" i="2" s="1"/>
  <c r="C166" i="2"/>
  <c r="S4516" i="1"/>
  <c r="AA4514" i="1"/>
  <c r="T4515" i="1"/>
  <c r="T4517" i="1"/>
  <c r="U4518" i="1"/>
  <c r="L4518" i="1"/>
  <c r="L161" i="2"/>
  <c r="N724" i="33"/>
  <c r="L168" i="2" s="1"/>
  <c r="K4516" i="1"/>
  <c r="R161" i="2"/>
  <c r="T724" i="33"/>
  <c r="R168" i="2" s="1"/>
  <c r="P4516" i="1"/>
  <c r="N4516" i="1"/>
  <c r="V4515" i="1"/>
  <c r="N4514" i="1"/>
  <c r="Y4518" i="1"/>
  <c r="O4518" i="1"/>
  <c r="AA4515" i="1"/>
  <c r="U4514" i="1"/>
  <c r="AB4514" i="1"/>
  <c r="S4515" i="1"/>
  <c r="C165" i="2"/>
  <c r="D721" i="33"/>
  <c r="B165" i="2" s="1"/>
  <c r="X4519" i="1"/>
  <c r="V4517" i="1"/>
  <c r="I161" i="2"/>
  <c r="K724" i="33"/>
  <c r="I168" i="2" s="1"/>
  <c r="Q4514" i="1"/>
  <c r="Q161" i="2"/>
  <c r="S724" i="33"/>
  <c r="Q168" i="2" s="1"/>
  <c r="P4514" i="1"/>
  <c r="J4515" i="1"/>
  <c r="S161" i="2"/>
  <c r="U724" i="33"/>
  <c r="S168" i="2" s="1"/>
  <c r="J4517" i="1"/>
  <c r="AA4516" i="1"/>
  <c r="D718" i="33"/>
  <c r="B162" i="2" s="1"/>
  <c r="C162" i="2"/>
  <c r="M161" i="2"/>
  <c r="O724" i="33"/>
  <c r="M168" i="2" s="1"/>
  <c r="S4514" i="1"/>
  <c r="AC4518" i="1"/>
  <c r="S4517" i="1"/>
  <c r="L4519" i="1"/>
  <c r="O4514" i="1"/>
  <c r="O4516" i="1"/>
  <c r="S4518" i="1"/>
  <c r="S4519" i="1"/>
  <c r="K4518" i="1"/>
  <c r="L4516" i="1"/>
  <c r="K161" i="2"/>
  <c r="M724" i="33"/>
  <c r="K168" i="2" s="1"/>
  <c r="C167" i="2"/>
  <c r="D723" i="33"/>
  <c r="B167" i="2" s="1"/>
  <c r="X4516" i="1"/>
  <c r="T4519" i="1"/>
  <c r="AC4519" i="1"/>
  <c r="U4517" i="1"/>
  <c r="K4519" i="1"/>
  <c r="O161" i="2"/>
  <c r="Q724" i="33"/>
  <c r="O168" i="2" s="1"/>
  <c r="P161" i="2"/>
  <c r="R724" i="33"/>
  <c r="P168" i="2" s="1"/>
  <c r="AC4516" i="1"/>
  <c r="AB4517" i="1"/>
  <c r="C163" i="2"/>
  <c r="D719" i="33"/>
  <c r="B163" i="2" s="1"/>
  <c r="T4518" i="1"/>
  <c r="V4518" i="1"/>
  <c r="H161" i="2"/>
  <c r="J724" i="33"/>
  <c r="H168" i="2" s="1"/>
  <c r="Q4517" i="1"/>
  <c r="Q4519" i="1"/>
  <c r="O4517" i="1"/>
  <c r="L4517" i="1"/>
  <c r="AB4516" i="1"/>
  <c r="X4514" i="1"/>
  <c r="Q4516" i="1"/>
  <c r="P4515" i="1"/>
  <c r="AB4518" i="1"/>
  <c r="N4517" i="1"/>
  <c r="V4519" i="1"/>
  <c r="AA4518" i="1"/>
  <c r="J161" i="2"/>
  <c r="L724" i="33"/>
  <c r="J168" i="2" s="1"/>
  <c r="AA4519" i="1"/>
  <c r="Y4517" i="1"/>
  <c r="C161" i="2"/>
  <c r="D717" i="33"/>
  <c r="B161" i="2" s="1"/>
  <c r="E724" i="33"/>
  <c r="N4519" i="1"/>
  <c r="P4518" i="1"/>
  <c r="Y4519" i="1"/>
  <c r="X4517" i="1"/>
  <c r="N162" i="2"/>
  <c r="P724" i="33"/>
  <c r="N168" i="2" s="1"/>
  <c r="K4514" i="1"/>
  <c r="P4517" i="1"/>
  <c r="J4516" i="1"/>
  <c r="N4518" i="1"/>
  <c r="AB4515" i="1"/>
  <c r="Q4515" i="1"/>
  <c r="L4514" i="1"/>
  <c r="Y4516" i="1"/>
  <c r="G724" i="33"/>
  <c r="E168" i="2" s="1"/>
  <c r="J4519" i="1"/>
  <c r="C164" i="2"/>
  <c r="D720" i="33"/>
  <c r="B164" i="2" s="1"/>
  <c r="N4515" i="1"/>
  <c r="Q4518" i="1"/>
  <c r="H724" i="33"/>
  <c r="F168" i="2" s="1"/>
  <c r="F161" i="2"/>
  <c r="O4519" i="1"/>
  <c r="G161" i="2"/>
  <c r="I724" i="33"/>
  <c r="G168" i="2" s="1"/>
  <c r="X4518" i="1"/>
  <c r="J4518" i="1"/>
  <c r="U4519" i="1"/>
  <c r="K4517" i="1"/>
  <c r="O4515" i="1"/>
  <c r="U4516" i="1"/>
  <c r="AA4517" i="1"/>
  <c r="AC4515" i="1"/>
  <c r="AC4514" i="1"/>
  <c r="D161" i="2"/>
  <c r="F724" i="33"/>
  <c r="D168" i="2" s="1"/>
  <c r="Y4514" i="1"/>
  <c r="L4515" i="1"/>
  <c r="T4514" i="1"/>
  <c r="J4514" i="1"/>
  <c r="P4519" i="1"/>
  <c r="V4516" i="1"/>
  <c r="AB4519" i="1"/>
  <c r="H3276" i="1" l="1"/>
  <c r="H3275" i="1"/>
  <c r="H3280" i="1"/>
  <c r="H3278" i="1"/>
  <c r="Z3281" i="1"/>
  <c r="Z2213" i="1"/>
  <c r="R2213" i="1"/>
  <c r="H3277" i="1"/>
  <c r="W2213" i="1"/>
  <c r="M3281" i="1"/>
  <c r="H3279" i="1"/>
  <c r="R3281" i="1"/>
  <c r="W3281" i="1"/>
  <c r="H3274" i="1"/>
  <c r="Z235" i="1"/>
  <c r="H2272" i="1"/>
  <c r="W4273" i="1"/>
  <c r="H2274" i="1"/>
  <c r="Z2253" i="1"/>
  <c r="H2276" i="1"/>
  <c r="H2271" i="1"/>
  <c r="H2273" i="1"/>
  <c r="H2270" i="1"/>
  <c r="Z4273" i="1"/>
  <c r="W2277" i="1"/>
  <c r="R4273" i="1"/>
  <c r="R2253" i="1"/>
  <c r="M2277" i="1"/>
  <c r="Z2277" i="1"/>
  <c r="H2275" i="1"/>
  <c r="W2253" i="1"/>
  <c r="R2277" i="1"/>
  <c r="H1004" i="1"/>
  <c r="Z2171" i="1"/>
  <c r="H228" i="1"/>
  <c r="R2171" i="1"/>
  <c r="H2227" i="1"/>
  <c r="H3306" i="1"/>
  <c r="H3308" i="1"/>
  <c r="H225" i="1"/>
  <c r="H233" i="1"/>
  <c r="H2167" i="1"/>
  <c r="H2169" i="1"/>
  <c r="H223" i="1"/>
  <c r="H2166" i="1"/>
  <c r="W2171" i="1"/>
  <c r="M227" i="1"/>
  <c r="H224" i="1"/>
  <c r="M235" i="1"/>
  <c r="H3307" i="1"/>
  <c r="H234" i="1"/>
  <c r="H2170" i="1"/>
  <c r="M2171" i="1"/>
  <c r="H2164" i="1"/>
  <c r="H2225" i="1"/>
  <c r="H232" i="1"/>
  <c r="H220" i="1"/>
  <c r="H3310" i="1"/>
  <c r="H2222" i="1"/>
  <c r="H230" i="1"/>
  <c r="H222" i="1"/>
  <c r="W227" i="1"/>
  <c r="H3312" i="1"/>
  <c r="Z3313" i="1"/>
  <c r="R227" i="1"/>
  <c r="Z227" i="1"/>
  <c r="H2223" i="1"/>
  <c r="H3309" i="1"/>
  <c r="H2228" i="1"/>
  <c r="H2224" i="1"/>
  <c r="H2226" i="1"/>
  <c r="H3311" i="1"/>
  <c r="H221" i="1"/>
  <c r="H226" i="1"/>
  <c r="M2237" i="1"/>
  <c r="W3313" i="1"/>
  <c r="R3313" i="1"/>
  <c r="R2237" i="1"/>
  <c r="M2229" i="1"/>
  <c r="W2229" i="1"/>
  <c r="Z2229" i="1"/>
  <c r="M3313" i="1"/>
  <c r="R2229" i="1"/>
  <c r="W2237" i="1"/>
  <c r="Z2237" i="1"/>
  <c r="H2168" i="1"/>
  <c r="H2165" i="1"/>
  <c r="H231" i="1"/>
  <c r="H229" i="1"/>
  <c r="H739" i="1"/>
  <c r="R235" i="1"/>
  <c r="W235" i="1"/>
  <c r="Z2131" i="1"/>
  <c r="R2133" i="1"/>
  <c r="J2136" i="1"/>
  <c r="K2136" i="1"/>
  <c r="W2131" i="1"/>
  <c r="Z2130" i="1"/>
  <c r="Z2135" i="1"/>
  <c r="Z2133" i="1"/>
  <c r="W2132" i="1"/>
  <c r="W2134" i="1"/>
  <c r="R2134" i="1"/>
  <c r="R2135" i="1"/>
  <c r="R2132" i="1"/>
  <c r="Z2134" i="1"/>
  <c r="R2130" i="1"/>
  <c r="W2133" i="1"/>
  <c r="W2135" i="1"/>
  <c r="R2131" i="1"/>
  <c r="N2136" i="1"/>
  <c r="V2130" i="1"/>
  <c r="W2130" i="1" s="1"/>
  <c r="O2136" i="1"/>
  <c r="Y2136" i="1"/>
  <c r="S2136" i="1"/>
  <c r="AC2136" i="1"/>
  <c r="N2129" i="1"/>
  <c r="O2129" i="1"/>
  <c r="Y2129" i="1"/>
  <c r="S2129" i="1"/>
  <c r="AC2129" i="1"/>
  <c r="L2129" i="1"/>
  <c r="Q2136" i="1"/>
  <c r="X2136" i="1"/>
  <c r="U2136" i="1"/>
  <c r="AA2136" i="1"/>
  <c r="P2136" i="1"/>
  <c r="AB2136" i="1"/>
  <c r="T2136" i="1"/>
  <c r="L2136" i="1"/>
  <c r="V2136" i="1"/>
  <c r="Q2129" i="1"/>
  <c r="X2129" i="1"/>
  <c r="U2129" i="1"/>
  <c r="AA2129" i="1"/>
  <c r="P2129" i="1"/>
  <c r="AB2129" i="1"/>
  <c r="T2129" i="1"/>
  <c r="Z4515" i="1"/>
  <c r="Z4518" i="1"/>
  <c r="M4518" i="1"/>
  <c r="M4517" i="1"/>
  <c r="M4514" i="1"/>
  <c r="M4519" i="1"/>
  <c r="Z4517" i="1"/>
  <c r="R4515" i="1"/>
  <c r="M4515" i="1"/>
  <c r="W4516" i="1"/>
  <c r="J4520" i="1"/>
  <c r="Q4513" i="1"/>
  <c r="I4519" i="1"/>
  <c r="R4516" i="1"/>
  <c r="AB4520" i="1"/>
  <c r="T4520" i="1"/>
  <c r="N4520" i="1"/>
  <c r="K4520" i="1"/>
  <c r="R4519" i="1"/>
  <c r="I4513" i="1"/>
  <c r="O4513" i="1"/>
  <c r="Y4513" i="1"/>
  <c r="Z4516" i="1"/>
  <c r="S4513" i="1"/>
  <c r="W4518" i="1"/>
  <c r="AC4513" i="1"/>
  <c r="I4517" i="1"/>
  <c r="I4518" i="1"/>
  <c r="L4513" i="1"/>
  <c r="V4520" i="1"/>
  <c r="C168" i="2"/>
  <c r="D724" i="33"/>
  <c r="B168" i="2" s="1"/>
  <c r="I4515" i="1"/>
  <c r="AA4513" i="1"/>
  <c r="P4513" i="1"/>
  <c r="N4513" i="1"/>
  <c r="I4516" i="1"/>
  <c r="R4518" i="1"/>
  <c r="Q4520" i="1"/>
  <c r="X4520" i="1"/>
  <c r="W4519" i="1"/>
  <c r="U4520" i="1"/>
  <c r="AA4520" i="1"/>
  <c r="P4520" i="1"/>
  <c r="Z4519" i="1"/>
  <c r="W4515" i="1"/>
  <c r="R4514" i="1"/>
  <c r="X4513" i="1"/>
  <c r="U4513" i="1"/>
  <c r="J4513" i="1"/>
  <c r="L4520" i="1"/>
  <c r="M4516" i="1"/>
  <c r="V4514" i="1"/>
  <c r="W4514" i="1" s="1"/>
  <c r="R4517" i="1"/>
  <c r="Z4514" i="1"/>
  <c r="O4520" i="1"/>
  <c r="Y4520" i="1"/>
  <c r="S4520" i="1"/>
  <c r="W4517" i="1"/>
  <c r="I4514" i="1"/>
  <c r="AC4520" i="1"/>
  <c r="AB4513" i="1"/>
  <c r="T4513" i="1"/>
  <c r="H3281" i="1" l="1"/>
  <c r="H2277" i="1"/>
  <c r="H2171" i="1"/>
  <c r="H227" i="1"/>
  <c r="H3313" i="1"/>
  <c r="H2229" i="1"/>
  <c r="H235" i="1"/>
  <c r="Z2136" i="1"/>
  <c r="M2136" i="1"/>
  <c r="R2136" i="1"/>
  <c r="Z2129" i="1"/>
  <c r="W2136" i="1"/>
  <c r="W2129" i="1"/>
  <c r="R2129" i="1"/>
  <c r="R4513" i="1"/>
  <c r="Z4513" i="1"/>
  <c r="Z4520" i="1"/>
  <c r="H4519" i="1"/>
  <c r="H4514" i="1"/>
  <c r="W4520" i="1"/>
  <c r="M4520" i="1"/>
  <c r="H4516" i="1"/>
  <c r="M4513" i="1"/>
  <c r="R4520" i="1"/>
  <c r="H4517" i="1"/>
  <c r="I4520" i="1"/>
  <c r="H4515" i="1"/>
  <c r="H4518" i="1"/>
  <c r="W4513" i="1"/>
  <c r="H4520" i="1" l="1"/>
  <c r="H4513" i="1"/>
  <c r="I4219" i="1" l="1"/>
  <c r="X2001" i="1"/>
  <c r="X489" i="1"/>
  <c r="K495" i="1"/>
  <c r="K2007" i="1"/>
  <c r="I493" i="1"/>
  <c r="I2005" i="1"/>
  <c r="P2004" i="1"/>
  <c r="P492" i="1"/>
  <c r="O495" i="1"/>
  <c r="O2007" i="1"/>
  <c r="AB490" i="1"/>
  <c r="AB2002" i="1"/>
  <c r="X493" i="1"/>
  <c r="X2005" i="1"/>
  <c r="I2007" i="1"/>
  <c r="I495" i="1"/>
  <c r="AB491" i="1"/>
  <c r="AB2003" i="1"/>
  <c r="AC491" i="1"/>
  <c r="AC2003" i="1"/>
  <c r="AC492" i="1"/>
  <c r="AC2004" i="1"/>
  <c r="X494" i="1"/>
  <c r="X2006" i="1"/>
  <c r="AC494" i="1"/>
  <c r="AC2006" i="1"/>
  <c r="S491" i="1"/>
  <c r="S2003" i="1"/>
  <c r="Q489" i="1"/>
  <c r="Q2001" i="1"/>
  <c r="V2007" i="1"/>
  <c r="V495" i="1"/>
  <c r="AA496" i="1"/>
  <c r="AA2008" i="1"/>
  <c r="T2008" i="1"/>
  <c r="T496" i="1"/>
  <c r="T2004" i="1"/>
  <c r="T492" i="1"/>
  <c r="X495" i="1"/>
  <c r="X2007" i="1"/>
  <c r="N494" i="1"/>
  <c r="N2006" i="1"/>
  <c r="AC489" i="1"/>
  <c r="AC2001" i="1"/>
  <c r="U492" i="1"/>
  <c r="U2004" i="1"/>
  <c r="Y2006" i="1"/>
  <c r="Y494" i="1"/>
  <c r="U2006" i="1"/>
  <c r="U494" i="1"/>
  <c r="P493" i="1"/>
  <c r="P2005" i="1"/>
  <c r="Q493" i="1"/>
  <c r="Q2005" i="1"/>
  <c r="S496" i="1"/>
  <c r="S2008" i="1"/>
  <c r="AB2001" i="1"/>
  <c r="AB489" i="1"/>
  <c r="I492" i="1"/>
  <c r="I2004" i="1"/>
  <c r="AA2002" i="1"/>
  <c r="AA490" i="1"/>
  <c r="AA493" i="1"/>
  <c r="AA2005" i="1"/>
  <c r="N495" i="1"/>
  <c r="N2007" i="1"/>
  <c r="L493" i="1"/>
  <c r="L2005" i="1"/>
  <c r="Q495" i="1"/>
  <c r="Q2007" i="1"/>
  <c r="L496" i="1"/>
  <c r="L2008" i="1"/>
  <c r="X2008" i="1"/>
  <c r="X496" i="1"/>
  <c r="L489" i="1"/>
  <c r="L2001" i="1"/>
  <c r="AA491" i="1"/>
  <c r="AA2003" i="1"/>
  <c r="AA2001" i="1"/>
  <c r="AA489" i="1"/>
  <c r="K2008" i="1"/>
  <c r="K496" i="1"/>
  <c r="L492" i="1"/>
  <c r="L2004" i="1"/>
  <c r="J2003" i="1"/>
  <c r="J491" i="1"/>
  <c r="V490" i="1"/>
  <c r="V2002" i="1"/>
  <c r="T489" i="1"/>
  <c r="T2001" i="1"/>
  <c r="U2005" i="1"/>
  <c r="U493" i="1"/>
  <c r="K493" i="1"/>
  <c r="K2005" i="1"/>
  <c r="AB496" i="1"/>
  <c r="AB2008" i="1"/>
  <c r="V2006" i="1"/>
  <c r="V494" i="1"/>
  <c r="O496" i="1"/>
  <c r="O2008" i="1"/>
  <c r="Y2002" i="1"/>
  <c r="Y490" i="1"/>
  <c r="Q2008" i="1"/>
  <c r="Q496" i="1"/>
  <c r="O2003" i="1"/>
  <c r="O491" i="1"/>
  <c r="Y495" i="1"/>
  <c r="Y2007" i="1"/>
  <c r="Y491" i="1"/>
  <c r="Y2003" i="1"/>
  <c r="N489" i="1"/>
  <c r="N2001" i="1"/>
  <c r="U489" i="1"/>
  <c r="U2001" i="1"/>
  <c r="AB2007" i="1"/>
  <c r="AB495" i="1"/>
  <c r="T2003" i="1"/>
  <c r="T491" i="1"/>
  <c r="Y2004" i="1"/>
  <c r="Y492" i="1"/>
  <c r="K2002" i="1"/>
  <c r="K490" i="1"/>
  <c r="P489" i="1"/>
  <c r="P2001" i="1"/>
  <c r="Y489" i="1"/>
  <c r="Y2001" i="1"/>
  <c r="Q491" i="1"/>
  <c r="Q2003" i="1"/>
  <c r="S494" i="1"/>
  <c r="S2006" i="1"/>
  <c r="P490" i="1"/>
  <c r="P2002" i="1"/>
  <c r="AA492" i="1"/>
  <c r="AA2004" i="1"/>
  <c r="AA494" i="1"/>
  <c r="AA2006" i="1"/>
  <c r="O2004" i="1"/>
  <c r="O492" i="1"/>
  <c r="N492" i="1"/>
  <c r="N2004" i="1"/>
  <c r="Y493" i="1"/>
  <c r="Y2005" i="1"/>
  <c r="AC495" i="1"/>
  <c r="AC2007" i="1"/>
  <c r="I489" i="1"/>
  <c r="I2001" i="1"/>
  <c r="L495" i="1"/>
  <c r="L2007" i="1"/>
  <c r="N491" i="1"/>
  <c r="N2003" i="1"/>
  <c r="Q2004" i="1"/>
  <c r="Q492" i="1"/>
  <c r="I496" i="1"/>
  <c r="I2008" i="1"/>
  <c r="J2001" i="1"/>
  <c r="J489" i="1"/>
  <c r="AB494" i="1"/>
  <c r="AB2006" i="1"/>
  <c r="K491" i="1"/>
  <c r="K2003" i="1"/>
  <c r="V2005" i="1"/>
  <c r="V493" i="1"/>
  <c r="S495" i="1"/>
  <c r="S2007" i="1"/>
  <c r="V489" i="1"/>
  <c r="V2001" i="1"/>
  <c r="O2006" i="1"/>
  <c r="O494" i="1"/>
  <c r="J2002" i="1"/>
  <c r="J490" i="1"/>
  <c r="T2006" i="1"/>
  <c r="T494" i="1"/>
  <c r="U495" i="1"/>
  <c r="U2007" i="1"/>
  <c r="X491" i="1"/>
  <c r="X2003" i="1"/>
  <c r="I2006" i="1"/>
  <c r="I494" i="1"/>
  <c r="P2006" i="1"/>
  <c r="P494" i="1"/>
  <c r="T493" i="1"/>
  <c r="T2005" i="1"/>
  <c r="S492" i="1"/>
  <c r="S2004" i="1"/>
  <c r="AB2004" i="1"/>
  <c r="AB492" i="1"/>
  <c r="L494" i="1"/>
  <c r="L2006" i="1"/>
  <c r="S2005" i="1"/>
  <c r="S493" i="1"/>
  <c r="I2002" i="1"/>
  <c r="I490" i="1"/>
  <c r="O2005" i="1"/>
  <c r="O493" i="1"/>
  <c r="AB2005" i="1"/>
  <c r="AB493" i="1"/>
  <c r="V492" i="1"/>
  <c r="V2004" i="1"/>
  <c r="N2005" i="1"/>
  <c r="N493" i="1"/>
  <c r="S490" i="1"/>
  <c r="S2002" i="1"/>
  <c r="J495" i="1"/>
  <c r="J2007" i="1"/>
  <c r="AC2002" i="1"/>
  <c r="AC490" i="1"/>
  <c r="K492" i="1"/>
  <c r="K2004" i="1"/>
  <c r="J2006" i="1"/>
  <c r="J494" i="1"/>
  <c r="V491" i="1"/>
  <c r="V2003" i="1"/>
  <c r="T2002" i="1"/>
  <c r="T490" i="1"/>
  <c r="U2003" i="1"/>
  <c r="U491" i="1"/>
  <c r="S2001" i="1"/>
  <c r="S489" i="1"/>
  <c r="AA2007" i="1"/>
  <c r="AA495" i="1"/>
  <c r="L490" i="1"/>
  <c r="L2002" i="1"/>
  <c r="AC2008" i="1"/>
  <c r="AC496" i="1"/>
  <c r="L491" i="1"/>
  <c r="L2003" i="1"/>
  <c r="J2005" i="1"/>
  <c r="J493" i="1"/>
  <c r="P495" i="1"/>
  <c r="P2007" i="1"/>
  <c r="P496" i="1"/>
  <c r="P2008" i="1"/>
  <c r="Q494" i="1"/>
  <c r="Q2006" i="1"/>
  <c r="K2006" i="1"/>
  <c r="K494" i="1"/>
  <c r="V496" i="1"/>
  <c r="V2008" i="1"/>
  <c r="X2002" i="1"/>
  <c r="X490" i="1"/>
  <c r="I2003" i="1"/>
  <c r="I491" i="1"/>
  <c r="N496" i="1"/>
  <c r="N2008" i="1"/>
  <c r="Y2008" i="1"/>
  <c r="Y496" i="1"/>
  <c r="P491" i="1"/>
  <c r="P2003" i="1"/>
  <c r="U2008" i="1"/>
  <c r="U496" i="1"/>
  <c r="T2007" i="1"/>
  <c r="T495" i="1"/>
  <c r="J2004" i="1"/>
  <c r="J492" i="1"/>
  <c r="O489" i="1"/>
  <c r="O2001" i="1"/>
  <c r="K489" i="1"/>
  <c r="K2001" i="1"/>
  <c r="O2002" i="1"/>
  <c r="O490" i="1"/>
  <c r="N2002" i="1"/>
  <c r="N490" i="1"/>
  <c r="AC493" i="1"/>
  <c r="AC2005" i="1"/>
  <c r="U490" i="1"/>
  <c r="U2002" i="1"/>
  <c r="Q490" i="1"/>
  <c r="Q2002" i="1"/>
  <c r="J2008" i="1"/>
  <c r="J496" i="1"/>
  <c r="X492" i="1"/>
  <c r="X2004" i="1"/>
  <c r="O4218" i="1" l="1"/>
  <c r="T4224" i="1"/>
  <c r="L4224" i="1"/>
  <c r="X4224" i="1"/>
  <c r="AA4224" i="1"/>
  <c r="I4221" i="1"/>
  <c r="AA4220" i="1"/>
  <c r="AC4222" i="1"/>
  <c r="J4223" i="1"/>
  <c r="T4220" i="1"/>
  <c r="AA4221" i="1"/>
  <c r="AA4222" i="1"/>
  <c r="N4223" i="1"/>
  <c r="K4222" i="1"/>
  <c r="N4220" i="1"/>
  <c r="V4224" i="1"/>
  <c r="Y4224" i="1"/>
  <c r="V4218" i="1"/>
  <c r="Q4220" i="1"/>
  <c r="T4218" i="1"/>
  <c r="K4220" i="1"/>
  <c r="U4221" i="1"/>
  <c r="X4222" i="1"/>
  <c r="Y4220" i="1"/>
  <c r="T4223" i="1"/>
  <c r="Q4219" i="1"/>
  <c r="AB4220" i="1"/>
  <c r="O4224" i="1"/>
  <c r="L4218" i="1"/>
  <c r="K4224" i="1"/>
  <c r="K4221" i="1"/>
  <c r="O4222" i="1"/>
  <c r="Y4221" i="1"/>
  <c r="AC4218" i="1"/>
  <c r="S4220" i="1"/>
  <c r="X4223" i="1"/>
  <c r="U4223" i="1"/>
  <c r="AB4221" i="1"/>
  <c r="U4222" i="1"/>
  <c r="AC4223" i="1"/>
  <c r="L4222" i="1"/>
  <c r="P4221" i="1"/>
  <c r="P4223" i="1"/>
  <c r="U4224" i="1"/>
  <c r="O4221" i="1"/>
  <c r="Q4222" i="1"/>
  <c r="AA4219" i="1"/>
  <c r="Y4219" i="1"/>
  <c r="AB4222" i="1"/>
  <c r="L4223" i="1"/>
  <c r="N4219" i="1"/>
  <c r="K4223" i="1"/>
  <c r="AC4224" i="1"/>
  <c r="O4223" i="1"/>
  <c r="J4222" i="1"/>
  <c r="AA4223" i="1"/>
  <c r="AC4221" i="1"/>
  <c r="S4222" i="1"/>
  <c r="V4222" i="1"/>
  <c r="V4221" i="1"/>
  <c r="AB4219" i="1"/>
  <c r="N4222" i="1"/>
  <c r="N4221" i="1"/>
  <c r="Q4224" i="1"/>
  <c r="X4219" i="1"/>
  <c r="P4222" i="1"/>
  <c r="N4224" i="1"/>
  <c r="J4219" i="1"/>
  <c r="Q4223" i="1"/>
  <c r="S4224" i="1"/>
  <c r="J4220" i="1"/>
  <c r="K4219" i="1"/>
  <c r="X4220" i="1"/>
  <c r="X4221" i="1"/>
  <c r="AB4223" i="1"/>
  <c r="Y4222" i="1"/>
  <c r="L4221" i="1"/>
  <c r="L4220" i="1"/>
  <c r="Y4223" i="1"/>
  <c r="V4220" i="1"/>
  <c r="O4220" i="1"/>
  <c r="V4223" i="1"/>
  <c r="Z2003" i="1"/>
  <c r="Z2002" i="1"/>
  <c r="M2007" i="1"/>
  <c r="M2005" i="1"/>
  <c r="Z490" i="1"/>
  <c r="R2008" i="1"/>
  <c r="M493" i="1"/>
  <c r="Z492" i="1"/>
  <c r="W2001" i="1"/>
  <c r="M495" i="1"/>
  <c r="W2005" i="1"/>
  <c r="R493" i="1"/>
  <c r="R2005" i="1"/>
  <c r="W492" i="1"/>
  <c r="Z491" i="1"/>
  <c r="R492" i="1"/>
  <c r="Z495" i="1"/>
  <c r="Z2005" i="1"/>
  <c r="Z2001" i="1"/>
  <c r="Z2004" i="1"/>
  <c r="R496" i="1"/>
  <c r="M496" i="1"/>
  <c r="M2004" i="1"/>
  <c r="R489" i="1"/>
  <c r="W489" i="1"/>
  <c r="W2002" i="1"/>
  <c r="M489" i="1"/>
  <c r="R2003" i="1"/>
  <c r="W2006" i="1"/>
  <c r="R2001" i="1"/>
  <c r="M2003" i="1"/>
  <c r="Z496" i="1"/>
  <c r="R2007" i="1"/>
  <c r="W2003" i="1"/>
  <c r="Z2006" i="1"/>
  <c r="W490" i="1"/>
  <c r="W495" i="1"/>
  <c r="Z2008" i="1"/>
  <c r="M2008" i="1"/>
  <c r="R2002" i="1"/>
  <c r="W493" i="1"/>
  <c r="W2004" i="1"/>
  <c r="M2002" i="1"/>
  <c r="W2007" i="1"/>
  <c r="M2001" i="1"/>
  <c r="R491" i="1"/>
  <c r="R2004" i="1"/>
  <c r="W494" i="1"/>
  <c r="R495" i="1"/>
  <c r="W2008" i="1"/>
  <c r="R2006" i="1"/>
  <c r="Z2007" i="1"/>
  <c r="Z489" i="1"/>
  <c r="M2006" i="1"/>
  <c r="W491" i="1"/>
  <c r="R490" i="1"/>
  <c r="M492" i="1"/>
  <c r="M494" i="1"/>
  <c r="M490" i="1"/>
  <c r="M491" i="1"/>
  <c r="W496" i="1"/>
  <c r="R494" i="1"/>
  <c r="Z494" i="1"/>
  <c r="Z493" i="1"/>
  <c r="Z4224" i="1" l="1"/>
  <c r="Z4221" i="1"/>
  <c r="M4222" i="1"/>
  <c r="Z4222" i="1"/>
  <c r="Z4220" i="1"/>
  <c r="M4223" i="1"/>
  <c r="Z4223" i="1"/>
  <c r="Z4219" i="1"/>
  <c r="M4220" i="1"/>
  <c r="W4224" i="1"/>
  <c r="I4223" i="1"/>
  <c r="J4221" i="1"/>
  <c r="I4224" i="1"/>
  <c r="Y4218" i="1"/>
  <c r="I4220" i="1"/>
  <c r="S4219" i="1"/>
  <c r="P4220" i="1"/>
  <c r="L4225" i="1"/>
  <c r="AA4218" i="1"/>
  <c r="AB4218" i="1"/>
  <c r="U4220" i="1"/>
  <c r="X4225" i="1"/>
  <c r="K4225" i="1"/>
  <c r="Q4221" i="1"/>
  <c r="V4225" i="1"/>
  <c r="J4225" i="1"/>
  <c r="T4221" i="1"/>
  <c r="Y4225" i="1"/>
  <c r="I4222" i="1"/>
  <c r="J4218" i="1"/>
  <c r="T4225" i="1"/>
  <c r="L4219" i="1"/>
  <c r="X4218" i="1"/>
  <c r="V4219" i="1"/>
  <c r="O4225" i="1"/>
  <c r="AC4225" i="1"/>
  <c r="N4218" i="1"/>
  <c r="O4219" i="1"/>
  <c r="S4225" i="1"/>
  <c r="P4225" i="1"/>
  <c r="AA4225" i="1"/>
  <c r="AB4225" i="1"/>
  <c r="R4222" i="1"/>
  <c r="U4225" i="1"/>
  <c r="R4223" i="1"/>
  <c r="K4218" i="1"/>
  <c r="Q4225" i="1"/>
  <c r="AC4220" i="1"/>
  <c r="N4225" i="1"/>
  <c r="H492" i="1"/>
  <c r="H496" i="1"/>
  <c r="H2004" i="1"/>
  <c r="H495" i="1"/>
  <c r="H2005" i="1"/>
  <c r="H493" i="1"/>
  <c r="H490" i="1"/>
  <c r="H491" i="1"/>
  <c r="H2007" i="1"/>
  <c r="H2008" i="1"/>
  <c r="H494" i="1"/>
  <c r="H2002" i="1"/>
  <c r="H2006" i="1"/>
  <c r="H489" i="1"/>
  <c r="H2003" i="1"/>
  <c r="H2001" i="1"/>
  <c r="M4219" i="1" l="1"/>
  <c r="R4220" i="1"/>
  <c r="W4220" i="1"/>
  <c r="R4221" i="1"/>
  <c r="Z4218" i="1"/>
  <c r="W4225" i="1"/>
  <c r="Z4225" i="1"/>
  <c r="M4221" i="1"/>
  <c r="M4225" i="1"/>
  <c r="R4225" i="1"/>
  <c r="M4218" i="1"/>
  <c r="I4225" i="1"/>
  <c r="H4220" i="1" l="1"/>
  <c r="H4225" i="1"/>
  <c r="L3341" i="1" l="1"/>
  <c r="S3340" i="1"/>
  <c r="Q3342" i="1"/>
  <c r="AA3342" i="1"/>
  <c r="Q3341" i="1"/>
  <c r="Q3339" i="1"/>
  <c r="O3344" i="1"/>
  <c r="L4197" i="1"/>
  <c r="J4197" i="1"/>
  <c r="S4196" i="1"/>
  <c r="Q4198" i="1"/>
  <c r="AA4198" i="1"/>
  <c r="Q4197" i="1"/>
  <c r="Q4195" i="1"/>
  <c r="Y4199" i="1"/>
  <c r="O4200" i="1"/>
  <c r="Q3244" i="1"/>
  <c r="Q2786" i="1"/>
  <c r="Q3186" i="1"/>
  <c r="Q4204" i="1"/>
  <c r="Q3761" i="1"/>
  <c r="Q4161" i="1"/>
  <c r="Q4153" i="1"/>
  <c r="Q3801" i="1"/>
  <c r="Q3194" i="1"/>
  <c r="Q3805" i="1"/>
  <c r="Q3765" i="1"/>
  <c r="Q3198" i="1"/>
  <c r="Q4165" i="1"/>
  <c r="Q3248" i="1"/>
  <c r="Q2790" i="1"/>
  <c r="Q4208" i="1"/>
  <c r="Q3190" i="1"/>
  <c r="Q4157" i="1"/>
  <c r="Q4206" i="1"/>
  <c r="Q3188" i="1"/>
  <c r="Q3196" i="1"/>
  <c r="Q4155" i="1"/>
  <c r="Q2788" i="1"/>
  <c r="Q3246" i="1"/>
  <c r="Q3803" i="1"/>
  <c r="Q4163" i="1"/>
  <c r="Q3238" i="1"/>
  <c r="Q3763" i="1"/>
  <c r="Q2787" i="1"/>
  <c r="Q3187" i="1"/>
  <c r="Q3237" i="1"/>
  <c r="Q3245" i="1"/>
  <c r="Q4162" i="1"/>
  <c r="Q4154" i="1"/>
  <c r="Q3762" i="1"/>
  <c r="Q3802" i="1"/>
  <c r="Q4205" i="1"/>
  <c r="Q3195" i="1"/>
  <c r="Q4160" i="1"/>
  <c r="Q3760" i="1"/>
  <c r="Q3185" i="1"/>
  <c r="Q4152" i="1"/>
  <c r="Q3235" i="1"/>
  <c r="Q3800" i="1"/>
  <c r="Q3243" i="1"/>
  <c r="Q4203" i="1"/>
  <c r="Q2785" i="1"/>
  <c r="Q3193" i="1"/>
  <c r="Q3197" i="1"/>
  <c r="Q3247" i="1"/>
  <c r="Q3189" i="1"/>
  <c r="Q4156" i="1"/>
  <c r="Q4207" i="1"/>
  <c r="Q2789" i="1"/>
  <c r="Q3804" i="1"/>
  <c r="Q4164" i="1"/>
  <c r="Q3764" i="1"/>
  <c r="Q1901" i="1"/>
  <c r="Q389" i="1"/>
  <c r="S1902" i="1"/>
  <c r="L1898" i="1"/>
  <c r="L386" i="1"/>
  <c r="K386" i="1"/>
  <c r="V1903" i="1"/>
  <c r="V391" i="1"/>
  <c r="AA388" i="1"/>
  <c r="AA1900" i="1"/>
  <c r="AA386" i="1"/>
  <c r="AA1898" i="1"/>
  <c r="AC1899" i="1"/>
  <c r="AC387" i="1"/>
  <c r="O386" i="1"/>
  <c r="O1898" i="1"/>
  <c r="S1899" i="1"/>
  <c r="S387" i="1"/>
  <c r="N391" i="1"/>
  <c r="N1903" i="1"/>
  <c r="K1899" i="1"/>
  <c r="K387" i="1"/>
  <c r="Q388" i="1"/>
  <c r="Q1900" i="1"/>
  <c r="P390" i="1"/>
  <c r="P1902" i="1"/>
  <c r="Q1898" i="1"/>
  <c r="Q386" i="1"/>
  <c r="N1900" i="1"/>
  <c r="N388" i="1"/>
  <c r="O391" i="1"/>
  <c r="O1903" i="1"/>
  <c r="P387" i="1"/>
  <c r="P1899" i="1"/>
  <c r="P1898" i="1"/>
  <c r="P386" i="1"/>
  <c r="U1902" i="1"/>
  <c r="U390" i="1"/>
  <c r="J389" i="1"/>
  <c r="J1901" i="1"/>
  <c r="T388" i="1"/>
  <c r="T1900" i="1"/>
  <c r="Q391" i="1"/>
  <c r="Q1903" i="1"/>
  <c r="O388" i="1"/>
  <c r="O1900" i="1"/>
  <c r="L1900" i="1"/>
  <c r="L388" i="1"/>
  <c r="T391" i="1"/>
  <c r="T1903" i="1"/>
  <c r="L389" i="1"/>
  <c r="L1901" i="1"/>
  <c r="AA1901" i="1"/>
  <c r="AA389" i="1"/>
  <c r="S388" i="1"/>
  <c r="S1900" i="1"/>
  <c r="Y389" i="1"/>
  <c r="Y1901" i="1"/>
  <c r="Y390" i="1"/>
  <c r="Y1902" i="1"/>
  <c r="L387" i="1"/>
  <c r="L1899" i="1"/>
  <c r="X386" i="1"/>
  <c r="V388" i="1"/>
  <c r="V1900" i="1"/>
  <c r="U1899" i="1"/>
  <c r="U387" i="1"/>
  <c r="J1898" i="1"/>
  <c r="J386" i="1"/>
  <c r="V1898" i="1"/>
  <c r="V386" i="1"/>
  <c r="S386" i="1"/>
  <c r="S1898" i="1"/>
  <c r="Y1898" i="1"/>
  <c r="Y386" i="1"/>
  <c r="AA1902" i="1"/>
  <c r="AA390" i="1"/>
  <c r="T1898" i="1"/>
  <c r="T386" i="1"/>
  <c r="K1902" i="1"/>
  <c r="K390" i="1"/>
  <c r="T1902" i="1"/>
  <c r="T390" i="1"/>
  <c r="AA1903" i="1"/>
  <c r="AA391" i="1"/>
  <c r="U1900" i="1"/>
  <c r="U388" i="1"/>
  <c r="K1900" i="1"/>
  <c r="K388" i="1"/>
  <c r="Q1902" i="1"/>
  <c r="Q390" i="1"/>
  <c r="N1899" i="1"/>
  <c r="N387" i="1"/>
  <c r="AB1901" i="1"/>
  <c r="AB389" i="1"/>
  <c r="L378" i="1"/>
  <c r="L1890" i="1"/>
  <c r="K1890" i="1"/>
  <c r="K378" i="1"/>
  <c r="V1895" i="1"/>
  <c r="V383" i="1"/>
  <c r="AB382" i="1"/>
  <c r="AB1894" i="1"/>
  <c r="AA1892" i="1"/>
  <c r="AA380" i="1"/>
  <c r="AA1890" i="1"/>
  <c r="AA378" i="1"/>
  <c r="AC1891" i="1"/>
  <c r="AC379" i="1"/>
  <c r="O1890" i="1"/>
  <c r="O378" i="1"/>
  <c r="P1891" i="1"/>
  <c r="P379" i="1"/>
  <c r="P378" i="1"/>
  <c r="P1890" i="1"/>
  <c r="U1894" i="1"/>
  <c r="U382" i="1"/>
  <c r="J1893" i="1"/>
  <c r="J381" i="1"/>
  <c r="T1892" i="1"/>
  <c r="T380" i="1"/>
  <c r="Q1895" i="1"/>
  <c r="Q383" i="1"/>
  <c r="O1892" i="1"/>
  <c r="O380" i="1"/>
  <c r="L1892" i="1"/>
  <c r="L380" i="1"/>
  <c r="T1895" i="1"/>
  <c r="T383" i="1"/>
  <c r="S1891" i="1"/>
  <c r="S379" i="1"/>
  <c r="Q1893" i="1"/>
  <c r="Q381" i="1"/>
  <c r="N1895" i="1"/>
  <c r="N383" i="1"/>
  <c r="L1893" i="1"/>
  <c r="L381" i="1"/>
  <c r="AA1893" i="1"/>
  <c r="AA381" i="1"/>
  <c r="K1891" i="1"/>
  <c r="K379" i="1"/>
  <c r="S1892" i="1"/>
  <c r="S380" i="1"/>
  <c r="Q1892" i="1"/>
  <c r="Q380" i="1"/>
  <c r="S1894" i="1"/>
  <c r="P1894" i="1"/>
  <c r="P382" i="1"/>
  <c r="Y1893" i="1"/>
  <c r="Y381" i="1"/>
  <c r="Q1890" i="1"/>
  <c r="Q378" i="1"/>
  <c r="N1892" i="1"/>
  <c r="N380" i="1"/>
  <c r="Y1894" i="1"/>
  <c r="Y382" i="1"/>
  <c r="L1891" i="1"/>
  <c r="L379" i="1"/>
  <c r="O1895" i="1"/>
  <c r="O383" i="1"/>
  <c r="V1892" i="1"/>
  <c r="V380" i="1"/>
  <c r="U1891" i="1"/>
  <c r="U379" i="1"/>
  <c r="J1890" i="1"/>
  <c r="J378" i="1"/>
  <c r="V1890" i="1"/>
  <c r="V378" i="1"/>
  <c r="S1890" i="1"/>
  <c r="S378" i="1"/>
  <c r="Y1890" i="1"/>
  <c r="Y378" i="1"/>
  <c r="AA1894" i="1"/>
  <c r="AA382" i="1"/>
  <c r="T1890" i="1"/>
  <c r="T378" i="1"/>
  <c r="K382" i="1"/>
  <c r="K1894" i="1"/>
  <c r="T1894" i="1"/>
  <c r="T382" i="1"/>
  <c r="AA1895" i="1"/>
  <c r="AA383" i="1"/>
  <c r="U1892" i="1"/>
  <c r="U380" i="1"/>
  <c r="K1892" i="1"/>
  <c r="K380" i="1"/>
  <c r="Q1894" i="1"/>
  <c r="Q382" i="1"/>
  <c r="N1891" i="1"/>
  <c r="N379" i="1"/>
  <c r="AB1893" i="1"/>
  <c r="AB381" i="1"/>
  <c r="X4206" i="1"/>
  <c r="X3246" i="1"/>
  <c r="X3803" i="1"/>
  <c r="X3196" i="1"/>
  <c r="X2788" i="1"/>
  <c r="X4163" i="1"/>
  <c r="X3763" i="1"/>
  <c r="X4155" i="1"/>
  <c r="X3188" i="1"/>
  <c r="X2790" i="1"/>
  <c r="X3198" i="1"/>
  <c r="X3765" i="1"/>
  <c r="X4157" i="1"/>
  <c r="X3805" i="1"/>
  <c r="X3248" i="1"/>
  <c r="X4165" i="1"/>
  <c r="X4208" i="1"/>
  <c r="X3190" i="1"/>
  <c r="L3800" i="1"/>
  <c r="L4203" i="1"/>
  <c r="L4160" i="1"/>
  <c r="L3235" i="1"/>
  <c r="L3243" i="1"/>
  <c r="L3193" i="1"/>
  <c r="L3185" i="1"/>
  <c r="L2785" i="1"/>
  <c r="L4152" i="1"/>
  <c r="L3760" i="1"/>
  <c r="L820" i="1"/>
  <c r="K3800" i="1"/>
  <c r="K4152" i="1"/>
  <c r="K2785" i="1"/>
  <c r="K4203" i="1"/>
  <c r="K3185" i="1"/>
  <c r="K4160" i="1"/>
  <c r="K3243" i="1"/>
  <c r="K3760" i="1"/>
  <c r="K3193" i="1"/>
  <c r="X3804" i="1"/>
  <c r="X4164" i="1"/>
  <c r="X3197" i="1"/>
  <c r="X3247" i="1"/>
  <c r="X4207" i="1"/>
  <c r="X4156" i="1"/>
  <c r="X3764" i="1"/>
  <c r="X3189" i="1"/>
  <c r="X2789" i="1"/>
  <c r="Y3198" i="1"/>
  <c r="Y3248" i="1"/>
  <c r="Y4157" i="1"/>
  <c r="Y4165" i="1"/>
  <c r="Y3765" i="1"/>
  <c r="Y2790" i="1"/>
  <c r="Y4208" i="1"/>
  <c r="Y3190" i="1"/>
  <c r="Y3805" i="1"/>
  <c r="V2790" i="1"/>
  <c r="V3240" i="1"/>
  <c r="V4165" i="1"/>
  <c r="V3190" i="1"/>
  <c r="V3248" i="1"/>
  <c r="V4157" i="1"/>
  <c r="V3765" i="1"/>
  <c r="V825" i="1"/>
  <c r="V4208" i="1"/>
  <c r="V3805" i="1"/>
  <c r="V3198" i="1"/>
  <c r="K3188" i="1"/>
  <c r="K3803" i="1"/>
  <c r="K4155" i="1"/>
  <c r="K3246" i="1"/>
  <c r="K3763" i="1"/>
  <c r="K2788" i="1"/>
  <c r="K3196" i="1"/>
  <c r="K4206" i="1"/>
  <c r="K4163" i="1"/>
  <c r="P3246" i="1"/>
  <c r="P3803" i="1"/>
  <c r="P4206" i="1"/>
  <c r="P3196" i="1"/>
  <c r="P3763" i="1"/>
  <c r="P2788" i="1"/>
  <c r="P4163" i="1"/>
  <c r="P3188" i="1"/>
  <c r="P4155" i="1"/>
  <c r="AB3764" i="1"/>
  <c r="AB4207" i="1"/>
  <c r="AB3197" i="1"/>
  <c r="AB4156" i="1"/>
  <c r="AB4164" i="1"/>
  <c r="AB3247" i="1"/>
  <c r="AB2789" i="1"/>
  <c r="AB3804" i="1"/>
  <c r="AB3189" i="1"/>
  <c r="AC3198" i="1"/>
  <c r="AC3190" i="1"/>
  <c r="AC3805" i="1"/>
  <c r="AC4208" i="1"/>
  <c r="AC2790" i="1"/>
  <c r="AC3248" i="1"/>
  <c r="AC3765" i="1"/>
  <c r="AC4157" i="1"/>
  <c r="AC4165" i="1"/>
  <c r="N3763" i="1"/>
  <c r="N3188" i="1"/>
  <c r="N3246" i="1"/>
  <c r="N4155" i="1"/>
  <c r="N3196" i="1"/>
  <c r="N4163" i="1"/>
  <c r="N4206" i="1"/>
  <c r="N3803" i="1"/>
  <c r="N2788" i="1"/>
  <c r="O3246" i="1"/>
  <c r="O4163" i="1"/>
  <c r="O3196" i="1"/>
  <c r="O3188" i="1"/>
  <c r="O4206" i="1"/>
  <c r="O3803" i="1"/>
  <c r="O4155" i="1"/>
  <c r="O3763" i="1"/>
  <c r="O2788" i="1"/>
  <c r="AA3237" i="1"/>
  <c r="AA3802" i="1"/>
  <c r="AA3187" i="1"/>
  <c r="AA4154" i="1"/>
  <c r="AA3245" i="1"/>
  <c r="AA3195" i="1"/>
  <c r="AA2787" i="1"/>
  <c r="AA822" i="1"/>
  <c r="AA4205" i="1"/>
  <c r="AA3762" i="1"/>
  <c r="AA4162" i="1"/>
  <c r="AA3760" i="1"/>
  <c r="AA4160" i="1"/>
  <c r="AA3800" i="1"/>
  <c r="AA3193" i="1"/>
  <c r="AA3243" i="1"/>
  <c r="AA4152" i="1"/>
  <c r="AA4203" i="1"/>
  <c r="AA3185" i="1"/>
  <c r="AA2785" i="1"/>
  <c r="AB4160" i="1"/>
  <c r="AB3243" i="1"/>
  <c r="AB3193" i="1"/>
  <c r="AB3760" i="1"/>
  <c r="AB3185" i="1"/>
  <c r="AB2785" i="1"/>
  <c r="AB4152" i="1"/>
  <c r="AB4203" i="1"/>
  <c r="AB3800" i="1"/>
  <c r="AB3805" i="1"/>
  <c r="AB3248" i="1"/>
  <c r="AB4208" i="1"/>
  <c r="AB2790" i="1"/>
  <c r="AB4157" i="1"/>
  <c r="AB3190" i="1"/>
  <c r="AB3198" i="1"/>
  <c r="AB3765" i="1"/>
  <c r="AB4165" i="1"/>
  <c r="X4204" i="1"/>
  <c r="X3244" i="1"/>
  <c r="X3186" i="1"/>
  <c r="X2786" i="1"/>
  <c r="X4161" i="1"/>
  <c r="X3761" i="1"/>
  <c r="X3801" i="1"/>
  <c r="X4153" i="1"/>
  <c r="X3194" i="1"/>
  <c r="N3800" i="1"/>
  <c r="N4160" i="1"/>
  <c r="N2785" i="1"/>
  <c r="N4152" i="1"/>
  <c r="N3193" i="1"/>
  <c r="N4203" i="1"/>
  <c r="N3760" i="1"/>
  <c r="N3185" i="1"/>
  <c r="N3243" i="1"/>
  <c r="AC3236" i="1"/>
  <c r="AC3186" i="1"/>
  <c r="AC4204" i="1"/>
  <c r="AC821" i="1"/>
  <c r="AC3194" i="1"/>
  <c r="AC2786" i="1"/>
  <c r="AC3801" i="1"/>
  <c r="AC3761" i="1"/>
  <c r="AC4153" i="1"/>
  <c r="AC4161" i="1"/>
  <c r="AC3244" i="1"/>
  <c r="O3760" i="1"/>
  <c r="O3193" i="1"/>
  <c r="O2785" i="1"/>
  <c r="O4203" i="1"/>
  <c r="O3800" i="1"/>
  <c r="O3243" i="1"/>
  <c r="O4152" i="1"/>
  <c r="O3185" i="1"/>
  <c r="O4160" i="1"/>
  <c r="O4156" i="1"/>
  <c r="O4207" i="1"/>
  <c r="O2789" i="1"/>
  <c r="O3764" i="1"/>
  <c r="O3804" i="1"/>
  <c r="O3247" i="1"/>
  <c r="O3189" i="1"/>
  <c r="O4164" i="1"/>
  <c r="O3197" i="1"/>
  <c r="AC3760" i="1"/>
  <c r="AC3800" i="1"/>
  <c r="AC3193" i="1"/>
  <c r="AC2785" i="1"/>
  <c r="AC4160" i="1"/>
  <c r="AC3185" i="1"/>
  <c r="AC4152" i="1"/>
  <c r="AC3243" i="1"/>
  <c r="AC4203" i="1"/>
  <c r="L2790" i="1"/>
  <c r="L3190" i="1"/>
  <c r="L4208" i="1"/>
  <c r="L3765" i="1"/>
  <c r="L3198" i="1"/>
  <c r="L4165" i="1"/>
  <c r="L4157" i="1"/>
  <c r="L3805" i="1"/>
  <c r="L3248" i="1"/>
  <c r="P2786" i="1"/>
  <c r="P4204" i="1"/>
  <c r="P4161" i="1"/>
  <c r="P3761" i="1"/>
  <c r="P3244" i="1"/>
  <c r="P3186" i="1"/>
  <c r="P4153" i="1"/>
  <c r="P3236" i="1"/>
  <c r="P3801" i="1"/>
  <c r="P821" i="1"/>
  <c r="P3194" i="1"/>
  <c r="P4152" i="1"/>
  <c r="P3193" i="1"/>
  <c r="P3760" i="1"/>
  <c r="P2785" i="1"/>
  <c r="P3185" i="1"/>
  <c r="P3800" i="1"/>
  <c r="P3243" i="1"/>
  <c r="P4160" i="1"/>
  <c r="P4203" i="1"/>
  <c r="X2787" i="1"/>
  <c r="X4154" i="1"/>
  <c r="X3187" i="1"/>
  <c r="X3245" i="1"/>
  <c r="X3195" i="1"/>
  <c r="X3802" i="1"/>
  <c r="X4205" i="1"/>
  <c r="X4162" i="1"/>
  <c r="X3762" i="1"/>
  <c r="K4165" i="1"/>
  <c r="K3190" i="1"/>
  <c r="K2790" i="1"/>
  <c r="K4157" i="1"/>
  <c r="K4208" i="1"/>
  <c r="K3198" i="1"/>
  <c r="K3248" i="1"/>
  <c r="K3765" i="1"/>
  <c r="K3805" i="1"/>
  <c r="U3190" i="1"/>
  <c r="U4157" i="1"/>
  <c r="U4208" i="1"/>
  <c r="U2790" i="1"/>
  <c r="U3805" i="1"/>
  <c r="U3198" i="1"/>
  <c r="U3248" i="1"/>
  <c r="U3765" i="1"/>
  <c r="U4165" i="1"/>
  <c r="L3247" i="1"/>
  <c r="L3764" i="1"/>
  <c r="L2789" i="1"/>
  <c r="L3804" i="1"/>
  <c r="L4156" i="1"/>
  <c r="L4164" i="1"/>
  <c r="L3197" i="1"/>
  <c r="L3189" i="1"/>
  <c r="L4207" i="1"/>
  <c r="U3239" i="1"/>
  <c r="U824" i="1"/>
  <c r="U4164" i="1"/>
  <c r="U3189" i="1"/>
  <c r="U3247" i="1"/>
  <c r="U2789" i="1"/>
  <c r="U4156" i="1"/>
  <c r="U3764" i="1"/>
  <c r="U3197" i="1"/>
  <c r="U3804" i="1"/>
  <c r="U4207" i="1"/>
  <c r="J4155" i="1"/>
  <c r="J3196" i="1"/>
  <c r="J3763" i="1"/>
  <c r="J3188" i="1"/>
  <c r="J3246" i="1"/>
  <c r="J4163" i="1"/>
  <c r="J3803" i="1"/>
  <c r="J4206" i="1"/>
  <c r="J2788" i="1"/>
  <c r="S3246" i="1"/>
  <c r="S3188" i="1"/>
  <c r="S3803" i="1"/>
  <c r="S4163" i="1"/>
  <c r="S2788" i="1"/>
  <c r="S4155" i="1"/>
  <c r="S4206" i="1"/>
  <c r="S3763" i="1"/>
  <c r="S3196" i="1"/>
  <c r="N4156" i="1"/>
  <c r="N4164" i="1"/>
  <c r="N3247" i="1"/>
  <c r="N4207" i="1"/>
  <c r="N3804" i="1"/>
  <c r="N3197" i="1"/>
  <c r="N824" i="1"/>
  <c r="N2789" i="1"/>
  <c r="N3764" i="1"/>
  <c r="N3189" i="1"/>
  <c r="V3188" i="1"/>
  <c r="V3763" i="1"/>
  <c r="V3196" i="1"/>
  <c r="V3246" i="1"/>
  <c r="V3803" i="1"/>
  <c r="V4155" i="1"/>
  <c r="V2788" i="1"/>
  <c r="V4206" i="1"/>
  <c r="V4163" i="1"/>
  <c r="O4204" i="1"/>
  <c r="O4161" i="1"/>
  <c r="O2786" i="1"/>
  <c r="O3244" i="1"/>
  <c r="O3186" i="1"/>
  <c r="O3236" i="1"/>
  <c r="O3761" i="1"/>
  <c r="O4153" i="1"/>
  <c r="O3801" i="1"/>
  <c r="O3194" i="1"/>
  <c r="T3237" i="1"/>
  <c r="T2787" i="1"/>
  <c r="T3762" i="1"/>
  <c r="T4205" i="1"/>
  <c r="T4154" i="1"/>
  <c r="T3245" i="1"/>
  <c r="T4162" i="1"/>
  <c r="T822" i="1"/>
  <c r="T3802" i="1"/>
  <c r="T3187" i="1"/>
  <c r="T3195" i="1"/>
  <c r="P3805" i="1"/>
  <c r="P2790" i="1"/>
  <c r="P3765" i="1"/>
  <c r="P4165" i="1"/>
  <c r="P3190" i="1"/>
  <c r="P3248" i="1"/>
  <c r="P4208" i="1"/>
  <c r="P3198" i="1"/>
  <c r="P4157" i="1"/>
  <c r="J4157" i="1"/>
  <c r="J3198" i="1"/>
  <c r="J3805" i="1"/>
  <c r="J3190" i="1"/>
  <c r="J3240" i="1"/>
  <c r="J4208" i="1"/>
  <c r="J4165" i="1"/>
  <c r="J2790" i="1"/>
  <c r="J3248" i="1"/>
  <c r="J3765" i="1"/>
  <c r="V4161" i="1"/>
  <c r="V3801" i="1"/>
  <c r="V3761" i="1"/>
  <c r="V4153" i="1"/>
  <c r="V2786" i="1"/>
  <c r="V3194" i="1"/>
  <c r="V4204" i="1"/>
  <c r="V3186" i="1"/>
  <c r="V3244" i="1"/>
  <c r="O2787" i="1"/>
  <c r="O3762" i="1"/>
  <c r="O4154" i="1"/>
  <c r="O4162" i="1"/>
  <c r="O3802" i="1"/>
  <c r="O3195" i="1"/>
  <c r="O3187" i="1"/>
  <c r="O4205" i="1"/>
  <c r="O3245" i="1"/>
  <c r="T2788" i="1"/>
  <c r="T4206" i="1"/>
  <c r="T4163" i="1"/>
  <c r="T4155" i="1"/>
  <c r="T3763" i="1"/>
  <c r="T3196" i="1"/>
  <c r="T3246" i="1"/>
  <c r="T3803" i="1"/>
  <c r="T3188" i="1"/>
  <c r="L3187" i="1"/>
  <c r="L3802" i="1"/>
  <c r="L4205" i="1"/>
  <c r="L3195" i="1"/>
  <c r="L3245" i="1"/>
  <c r="L2787" i="1"/>
  <c r="L4154" i="1"/>
  <c r="L4162" i="1"/>
  <c r="L3237" i="1"/>
  <c r="L3762" i="1"/>
  <c r="L822" i="1"/>
  <c r="J3802" i="1"/>
  <c r="J3237" i="1"/>
  <c r="J3195" i="1"/>
  <c r="J3187" i="1"/>
  <c r="J4205" i="1"/>
  <c r="J2787" i="1"/>
  <c r="J3762" i="1"/>
  <c r="J3245" i="1"/>
  <c r="J4162" i="1"/>
  <c r="J822" i="1"/>
  <c r="J4154" i="1"/>
  <c r="T4165" i="1"/>
  <c r="T3805" i="1"/>
  <c r="T3198" i="1"/>
  <c r="T3248" i="1"/>
  <c r="T4208" i="1"/>
  <c r="T3765" i="1"/>
  <c r="T4157" i="1"/>
  <c r="T2790" i="1"/>
  <c r="T3190" i="1"/>
  <c r="S3761" i="1"/>
  <c r="S3801" i="1"/>
  <c r="S821" i="1"/>
  <c r="S3194" i="1"/>
  <c r="S2786" i="1"/>
  <c r="S3244" i="1"/>
  <c r="S4161" i="1"/>
  <c r="S4153" i="1"/>
  <c r="S3186" i="1"/>
  <c r="S4204" i="1"/>
  <c r="S3236" i="1"/>
  <c r="Q823" i="1"/>
  <c r="N3190" i="1"/>
  <c r="N3765" i="1"/>
  <c r="N4157" i="1"/>
  <c r="N3805" i="1"/>
  <c r="N4165" i="1"/>
  <c r="N4208" i="1"/>
  <c r="N2790" i="1"/>
  <c r="N3198" i="1"/>
  <c r="N3248" i="1"/>
  <c r="L3763" i="1"/>
  <c r="L2788" i="1"/>
  <c r="L3238" i="1"/>
  <c r="L4155" i="1"/>
  <c r="L4206" i="1"/>
  <c r="L3246" i="1"/>
  <c r="L823" i="1"/>
  <c r="L3803" i="1"/>
  <c r="L3188" i="1"/>
  <c r="L4163" i="1"/>
  <c r="L3196" i="1"/>
  <c r="AA3763" i="1"/>
  <c r="AA823" i="1"/>
  <c r="AA3196" i="1"/>
  <c r="AA4155" i="1"/>
  <c r="AA3188" i="1"/>
  <c r="AA3238" i="1"/>
  <c r="AA4206" i="1"/>
  <c r="AA4163" i="1"/>
  <c r="AA2788" i="1"/>
  <c r="AA3803" i="1"/>
  <c r="AA3246" i="1"/>
  <c r="K4153" i="1"/>
  <c r="K3194" i="1"/>
  <c r="K4161" i="1"/>
  <c r="K3244" i="1"/>
  <c r="K821" i="1"/>
  <c r="K2786" i="1"/>
  <c r="K3186" i="1"/>
  <c r="K4204" i="1"/>
  <c r="K3801" i="1"/>
  <c r="K3761" i="1"/>
  <c r="K3236" i="1"/>
  <c r="U3188" i="1"/>
  <c r="U3246" i="1"/>
  <c r="U2788" i="1"/>
  <c r="U4155" i="1"/>
  <c r="U4206" i="1"/>
  <c r="U3763" i="1"/>
  <c r="U3196" i="1"/>
  <c r="U4163" i="1"/>
  <c r="U3803" i="1"/>
  <c r="S3762" i="1"/>
  <c r="S3195" i="1"/>
  <c r="S4205" i="1"/>
  <c r="S3802" i="1"/>
  <c r="S3187" i="1"/>
  <c r="S4154" i="1"/>
  <c r="S4162" i="1"/>
  <c r="S3245" i="1"/>
  <c r="S2787" i="1"/>
  <c r="Q822" i="1"/>
  <c r="S2789" i="1"/>
  <c r="S3804" i="1"/>
  <c r="S3197" i="1"/>
  <c r="S4164" i="1"/>
  <c r="S3189" i="1"/>
  <c r="S4207" i="1"/>
  <c r="S3764" i="1"/>
  <c r="S3247" i="1"/>
  <c r="S3239" i="1"/>
  <c r="S4156" i="1"/>
  <c r="P3189" i="1"/>
  <c r="P3764" i="1"/>
  <c r="P4156" i="1"/>
  <c r="P3197" i="1"/>
  <c r="P824" i="1"/>
  <c r="P4164" i="1"/>
  <c r="P3804" i="1"/>
  <c r="P3247" i="1"/>
  <c r="P4207" i="1"/>
  <c r="P2789" i="1"/>
  <c r="P3239" i="1"/>
  <c r="Y2788" i="1"/>
  <c r="Y3196" i="1"/>
  <c r="Y3246" i="1"/>
  <c r="Y3803" i="1"/>
  <c r="Y3238" i="1"/>
  <c r="Y3763" i="1"/>
  <c r="Y823" i="1"/>
  <c r="Y4163" i="1"/>
  <c r="Y4206" i="1"/>
  <c r="Y3188" i="1"/>
  <c r="Y4155" i="1"/>
  <c r="U3800" i="1"/>
  <c r="U4152" i="1"/>
  <c r="U3193" i="1"/>
  <c r="U3760" i="1"/>
  <c r="U3185" i="1"/>
  <c r="U3243" i="1"/>
  <c r="U4203" i="1"/>
  <c r="U2785" i="1"/>
  <c r="U4160" i="1"/>
  <c r="Q820" i="1"/>
  <c r="N3245" i="1"/>
  <c r="N3762" i="1"/>
  <c r="N4205" i="1"/>
  <c r="N3187" i="1"/>
  <c r="N4162" i="1"/>
  <c r="N4154" i="1"/>
  <c r="N3195" i="1"/>
  <c r="N3802" i="1"/>
  <c r="N2787" i="1"/>
  <c r="Y3197" i="1"/>
  <c r="Y3189" i="1"/>
  <c r="Y4207" i="1"/>
  <c r="Y3764" i="1"/>
  <c r="Y824" i="1"/>
  <c r="Y4164" i="1"/>
  <c r="Y3239" i="1"/>
  <c r="Y4156" i="1"/>
  <c r="Y2789" i="1"/>
  <c r="Y3247" i="1"/>
  <c r="Y3804" i="1"/>
  <c r="AC3802" i="1"/>
  <c r="AC3195" i="1"/>
  <c r="AC3762" i="1"/>
  <c r="AC4154" i="1"/>
  <c r="AC4162" i="1"/>
  <c r="AC3245" i="1"/>
  <c r="AC4205" i="1"/>
  <c r="AC3187" i="1"/>
  <c r="AC2787" i="1"/>
  <c r="L2786" i="1"/>
  <c r="L4153" i="1"/>
  <c r="L3244" i="1"/>
  <c r="L3194" i="1"/>
  <c r="L4161" i="1"/>
  <c r="L3186" i="1"/>
  <c r="L4204" i="1"/>
  <c r="L3761" i="1"/>
  <c r="L3801" i="1"/>
  <c r="T3194" i="1"/>
  <c r="T3236" i="1"/>
  <c r="T4161" i="1"/>
  <c r="T3244" i="1"/>
  <c r="T3186" i="1"/>
  <c r="T821" i="1"/>
  <c r="T3801" i="1"/>
  <c r="T2786" i="1"/>
  <c r="T4153" i="1"/>
  <c r="T4204" i="1"/>
  <c r="T3761" i="1"/>
  <c r="AC4163" i="1"/>
  <c r="AC2788" i="1"/>
  <c r="AC3246" i="1"/>
  <c r="AC3803" i="1"/>
  <c r="AC4206" i="1"/>
  <c r="AC3238" i="1"/>
  <c r="AC3188" i="1"/>
  <c r="AC3763" i="1"/>
  <c r="AC3196" i="1"/>
  <c r="AC4155" i="1"/>
  <c r="X4160" i="1"/>
  <c r="X4203" i="1"/>
  <c r="X3243" i="1"/>
  <c r="X3800" i="1"/>
  <c r="X4152" i="1"/>
  <c r="X820" i="1"/>
  <c r="X3760" i="1"/>
  <c r="X2785" i="1"/>
  <c r="X3193" i="1"/>
  <c r="X3185" i="1"/>
  <c r="Y3195" i="1"/>
  <c r="Y3762" i="1"/>
  <c r="Y3187" i="1"/>
  <c r="Y3802" i="1"/>
  <c r="Y3237" i="1"/>
  <c r="Y4205" i="1"/>
  <c r="Y4162" i="1"/>
  <c r="Y2787" i="1"/>
  <c r="Y4154" i="1"/>
  <c r="Y3245" i="1"/>
  <c r="AA3244" i="1"/>
  <c r="AA4161" i="1"/>
  <c r="AA2786" i="1"/>
  <c r="AA3194" i="1"/>
  <c r="AA3801" i="1"/>
  <c r="AA3186" i="1"/>
  <c r="AA3761" i="1"/>
  <c r="AA4153" i="1"/>
  <c r="AA4204" i="1"/>
  <c r="O3248" i="1"/>
  <c r="O4208" i="1"/>
  <c r="O3198" i="1"/>
  <c r="O825" i="1"/>
  <c r="O4157" i="1"/>
  <c r="O2790" i="1"/>
  <c r="O3190" i="1"/>
  <c r="O3805" i="1"/>
  <c r="O4165" i="1"/>
  <c r="O3240" i="1"/>
  <c r="O3765" i="1"/>
  <c r="V2787" i="1"/>
  <c r="V3245" i="1"/>
  <c r="V822" i="1"/>
  <c r="V3237" i="1"/>
  <c r="V4162" i="1"/>
  <c r="V4154" i="1"/>
  <c r="V4205" i="1"/>
  <c r="V3762" i="1"/>
  <c r="V3802" i="1"/>
  <c r="V3195" i="1"/>
  <c r="V3187" i="1"/>
  <c r="U4153" i="1"/>
  <c r="U4161" i="1"/>
  <c r="U3194" i="1"/>
  <c r="U3244" i="1"/>
  <c r="U4204" i="1"/>
  <c r="U3761" i="1"/>
  <c r="U3801" i="1"/>
  <c r="U3186" i="1"/>
  <c r="U2786" i="1"/>
  <c r="J3186" i="1"/>
  <c r="J4204" i="1"/>
  <c r="J2786" i="1"/>
  <c r="J3801" i="1"/>
  <c r="J3244" i="1"/>
  <c r="J4153" i="1"/>
  <c r="J4161" i="1"/>
  <c r="J3761" i="1"/>
  <c r="J3194" i="1"/>
  <c r="V2789" i="1"/>
  <c r="V4207" i="1"/>
  <c r="V4156" i="1"/>
  <c r="V3804" i="1"/>
  <c r="V4164" i="1"/>
  <c r="V3764" i="1"/>
  <c r="V3189" i="1"/>
  <c r="V3197" i="1"/>
  <c r="V3247" i="1"/>
  <c r="J3243" i="1"/>
  <c r="J4160" i="1"/>
  <c r="J3185" i="1"/>
  <c r="J3193" i="1"/>
  <c r="J2785" i="1"/>
  <c r="J4152" i="1"/>
  <c r="J820" i="1"/>
  <c r="J3760" i="1"/>
  <c r="J3235" i="1"/>
  <c r="J4203" i="1"/>
  <c r="J3800" i="1"/>
  <c r="V4160" i="1"/>
  <c r="V3760" i="1"/>
  <c r="V3185" i="1"/>
  <c r="V3800" i="1"/>
  <c r="V2785" i="1"/>
  <c r="V3193" i="1"/>
  <c r="V3243" i="1"/>
  <c r="V4152" i="1"/>
  <c r="V4203" i="1"/>
  <c r="S4165" i="1"/>
  <c r="S4157" i="1"/>
  <c r="S3765" i="1"/>
  <c r="S4208" i="1"/>
  <c r="S3805" i="1"/>
  <c r="S3198" i="1"/>
  <c r="S2790" i="1"/>
  <c r="S3190" i="1"/>
  <c r="S3248" i="1"/>
  <c r="S3235" i="1"/>
  <c r="S2785" i="1"/>
  <c r="S4152" i="1"/>
  <c r="S3243" i="1"/>
  <c r="S3185" i="1"/>
  <c r="S3193" i="1"/>
  <c r="S4203" i="1"/>
  <c r="S820" i="1"/>
  <c r="S4160" i="1"/>
  <c r="S3760" i="1"/>
  <c r="S3800" i="1"/>
  <c r="Y3800" i="1"/>
  <c r="Y3193" i="1"/>
  <c r="Y3243" i="1"/>
  <c r="Y4160" i="1"/>
  <c r="Y4152" i="1"/>
  <c r="Y4203" i="1"/>
  <c r="Y3760" i="1"/>
  <c r="Y2785" i="1"/>
  <c r="Y3185" i="1"/>
  <c r="Y3194" i="1"/>
  <c r="Y4161" i="1"/>
  <c r="Y3761" i="1"/>
  <c r="Y3801" i="1"/>
  <c r="Y2786" i="1"/>
  <c r="Y4204" i="1"/>
  <c r="Y4153" i="1"/>
  <c r="Y3244" i="1"/>
  <c r="Y3186" i="1"/>
  <c r="AA3239" i="1"/>
  <c r="AA4164" i="1"/>
  <c r="AA3764" i="1"/>
  <c r="AA3804" i="1"/>
  <c r="AA2789" i="1"/>
  <c r="AA4156" i="1"/>
  <c r="AA3189" i="1"/>
  <c r="AA3197" i="1"/>
  <c r="AA4207" i="1"/>
  <c r="AA824" i="1"/>
  <c r="AA3247" i="1"/>
  <c r="T3760" i="1"/>
  <c r="T3193" i="1"/>
  <c r="T3185" i="1"/>
  <c r="T4152" i="1"/>
  <c r="T3800" i="1"/>
  <c r="T2785" i="1"/>
  <c r="T4160" i="1"/>
  <c r="T3243" i="1"/>
  <c r="T4203" i="1"/>
  <c r="J3197" i="1"/>
  <c r="J4164" i="1"/>
  <c r="J4156" i="1"/>
  <c r="J3247" i="1"/>
  <c r="J3804" i="1"/>
  <c r="J3189" i="1"/>
  <c r="J2789" i="1"/>
  <c r="J3239" i="1"/>
  <c r="J3764" i="1"/>
  <c r="J4207" i="1"/>
  <c r="K3804" i="1"/>
  <c r="K4164" i="1"/>
  <c r="K824" i="1"/>
  <c r="K2789" i="1"/>
  <c r="K3247" i="1"/>
  <c r="K3189" i="1"/>
  <c r="K4156" i="1"/>
  <c r="K3197" i="1"/>
  <c r="K3764" i="1"/>
  <c r="K4207" i="1"/>
  <c r="K3239" i="1"/>
  <c r="T3764" i="1"/>
  <c r="T3197" i="1"/>
  <c r="T4207" i="1"/>
  <c r="T4164" i="1"/>
  <c r="T2789" i="1"/>
  <c r="T4156" i="1"/>
  <c r="T3189" i="1"/>
  <c r="T3804" i="1"/>
  <c r="T3247" i="1"/>
  <c r="AC4207" i="1"/>
  <c r="AC4156" i="1"/>
  <c r="AC2789" i="1"/>
  <c r="AC3804" i="1"/>
  <c r="AC3189" i="1"/>
  <c r="AC3247" i="1"/>
  <c r="AC824" i="1"/>
  <c r="AC4164" i="1"/>
  <c r="AC3197" i="1"/>
  <c r="AC3764" i="1"/>
  <c r="AB2786" i="1"/>
  <c r="AB3186" i="1"/>
  <c r="AB3194" i="1"/>
  <c r="AB3244" i="1"/>
  <c r="AB3761" i="1"/>
  <c r="AB3236" i="1"/>
  <c r="AB4153" i="1"/>
  <c r="AB4204" i="1"/>
  <c r="AB4161" i="1"/>
  <c r="AB3801" i="1"/>
  <c r="AA2790" i="1"/>
  <c r="AA3765" i="1"/>
  <c r="AA3190" i="1"/>
  <c r="AA3240" i="1"/>
  <c r="AA825" i="1"/>
  <c r="AA4208" i="1"/>
  <c r="AA4157" i="1"/>
  <c r="AA4165" i="1"/>
  <c r="AA3198" i="1"/>
  <c r="AA3805" i="1"/>
  <c r="AA3248" i="1"/>
  <c r="U3187" i="1"/>
  <c r="U3195" i="1"/>
  <c r="U3245" i="1"/>
  <c r="U4154" i="1"/>
  <c r="U2787" i="1"/>
  <c r="U3802" i="1"/>
  <c r="U3762" i="1"/>
  <c r="U4162" i="1"/>
  <c r="U4205" i="1"/>
  <c r="AB3762" i="1"/>
  <c r="AB4154" i="1"/>
  <c r="AB3802" i="1"/>
  <c r="AB4162" i="1"/>
  <c r="AB3187" i="1"/>
  <c r="AB2787" i="1"/>
  <c r="AB4205" i="1"/>
  <c r="AB3245" i="1"/>
  <c r="AB3195" i="1"/>
  <c r="K3802" i="1"/>
  <c r="K4162" i="1"/>
  <c r="K2787" i="1"/>
  <c r="K4205" i="1"/>
  <c r="K4154" i="1"/>
  <c r="K822" i="1"/>
  <c r="K3762" i="1"/>
  <c r="K3195" i="1"/>
  <c r="K3245" i="1"/>
  <c r="K3237" i="1"/>
  <c r="K3187" i="1"/>
  <c r="P3195" i="1"/>
  <c r="P3762" i="1"/>
  <c r="P4162" i="1"/>
  <c r="P3802" i="1"/>
  <c r="P2787" i="1"/>
  <c r="P4205" i="1"/>
  <c r="P4154" i="1"/>
  <c r="P3187" i="1"/>
  <c r="P3245" i="1"/>
  <c r="N4204" i="1"/>
  <c r="N3186" i="1"/>
  <c r="N2786" i="1"/>
  <c r="N3194" i="1"/>
  <c r="N821" i="1"/>
  <c r="N3761" i="1"/>
  <c r="N4153" i="1"/>
  <c r="N3801" i="1"/>
  <c r="N4161" i="1"/>
  <c r="N3244" i="1"/>
  <c r="N3236" i="1"/>
  <c r="AB3196" i="1"/>
  <c r="AB4163" i="1"/>
  <c r="AB4155" i="1"/>
  <c r="AB3188" i="1"/>
  <c r="AB3246" i="1"/>
  <c r="AB3763" i="1"/>
  <c r="AB3803" i="1"/>
  <c r="AB2788" i="1"/>
  <c r="AB4206" i="1"/>
  <c r="Q824" i="1" l="1"/>
  <c r="S822" i="1"/>
  <c r="T825" i="1"/>
  <c r="L4198" i="1"/>
  <c r="P3343" i="1"/>
  <c r="P4199" i="1"/>
  <c r="T3240" i="1"/>
  <c r="Q825" i="1"/>
  <c r="Y820" i="1"/>
  <c r="O3237" i="1"/>
  <c r="O822" i="1"/>
  <c r="J823" i="1"/>
  <c r="AA3235" i="1"/>
  <c r="AB824" i="1"/>
  <c r="AB3239" i="1"/>
  <c r="U3237" i="1"/>
  <c r="U822" i="1"/>
  <c r="T824" i="1"/>
  <c r="T820" i="1"/>
  <c r="Y3235" i="1"/>
  <c r="V820" i="1"/>
  <c r="U3236" i="1"/>
  <c r="U821" i="1"/>
  <c r="X3235" i="1"/>
  <c r="U3238" i="1"/>
  <c r="U823" i="1"/>
  <c r="AC3237" i="1"/>
  <c r="AC822" i="1"/>
  <c r="N825" i="1"/>
  <c r="N3237" i="1"/>
  <c r="AB823" i="1"/>
  <c r="AB3238" i="1"/>
  <c r="T3239" i="1"/>
  <c r="T3235" i="1"/>
  <c r="V3235" i="1"/>
  <c r="N822" i="1"/>
  <c r="S3237" i="1"/>
  <c r="N3240" i="1"/>
  <c r="J3238" i="1"/>
  <c r="Y3341" i="1"/>
  <c r="U3341" i="1"/>
  <c r="T3344" i="1"/>
  <c r="K3235" i="1"/>
  <c r="M3235" i="1" s="1"/>
  <c r="K820" i="1"/>
  <c r="U4196" i="1"/>
  <c r="L3339" i="1"/>
  <c r="K3341" i="1"/>
  <c r="L3342" i="1"/>
  <c r="K3340" i="1"/>
  <c r="P820" i="1"/>
  <c r="P3235" i="1"/>
  <c r="O820" i="1"/>
  <c r="AA820" i="1"/>
  <c r="N1902" i="1"/>
  <c r="O3239" i="1"/>
  <c r="T3340" i="1"/>
  <c r="J3341" i="1"/>
  <c r="Q3239" i="1"/>
  <c r="AB390" i="1"/>
  <c r="K1898" i="1"/>
  <c r="M1898" i="1" s="1"/>
  <c r="Q4199" i="1"/>
  <c r="AB1902" i="1"/>
  <c r="Q3240" i="1"/>
  <c r="K4196" i="1"/>
  <c r="S3343" i="1"/>
  <c r="V4197" i="1"/>
  <c r="Y4198" i="1"/>
  <c r="AA3343" i="1"/>
  <c r="Y3343" i="1"/>
  <c r="Y3342" i="1"/>
  <c r="AA4199" i="1"/>
  <c r="T4200" i="1"/>
  <c r="AC3239" i="1"/>
  <c r="J821" i="1"/>
  <c r="Y822" i="1"/>
  <c r="AC823" i="1"/>
  <c r="T3342" i="1"/>
  <c r="V3340" i="1"/>
  <c r="V379" i="1"/>
  <c r="V3342" i="1"/>
  <c r="V4198" i="1"/>
  <c r="U3344" i="1"/>
  <c r="AB378" i="1"/>
  <c r="AB820" i="1"/>
  <c r="AC3344" i="1"/>
  <c r="X1893" i="1"/>
  <c r="Z1893" i="1" s="1"/>
  <c r="U820" i="1"/>
  <c r="AA3340" i="1"/>
  <c r="AA1891" i="1"/>
  <c r="AA821" i="1"/>
  <c r="J3236" i="1"/>
  <c r="P825" i="1"/>
  <c r="AC820" i="1"/>
  <c r="AC1893" i="1"/>
  <c r="T3238" i="1"/>
  <c r="S823" i="1"/>
  <c r="AA3236" i="1"/>
  <c r="U3235" i="1"/>
  <c r="V823" i="1"/>
  <c r="Y380" i="1"/>
  <c r="Y1900" i="1"/>
  <c r="Y1892" i="1"/>
  <c r="V4200" i="1"/>
  <c r="AC389" i="1"/>
  <c r="U386" i="1"/>
  <c r="W386" i="1" s="1"/>
  <c r="Y388" i="1"/>
  <c r="Y4197" i="1"/>
  <c r="AB4195" i="1"/>
  <c r="S3342" i="1"/>
  <c r="AC3342" i="1"/>
  <c r="X3340" i="1"/>
  <c r="O3341" i="1"/>
  <c r="O4197" i="1"/>
  <c r="J3342" i="1"/>
  <c r="J4198" i="1"/>
  <c r="P3339" i="1"/>
  <c r="P4195" i="1"/>
  <c r="O3339" i="1"/>
  <c r="O4195" i="1"/>
  <c r="AA3339" i="1"/>
  <c r="AA4195" i="1"/>
  <c r="AB4199" i="1"/>
  <c r="K4195" i="1"/>
  <c r="AB3342" i="1"/>
  <c r="Q3343" i="1"/>
  <c r="U4197" i="1"/>
  <c r="T3343" i="1"/>
  <c r="T4199" i="1"/>
  <c r="T4195" i="1"/>
  <c r="Y3339" i="1"/>
  <c r="Y4195" i="1"/>
  <c r="V4195" i="1"/>
  <c r="U3340" i="1"/>
  <c r="X3339" i="1"/>
  <c r="U3342" i="1"/>
  <c r="S4197" i="1"/>
  <c r="S3341" i="1"/>
  <c r="L3340" i="1"/>
  <c r="L4196" i="1"/>
  <c r="N3344" i="1"/>
  <c r="N4200" i="1"/>
  <c r="N3341" i="1"/>
  <c r="N4197" i="1"/>
  <c r="AB4198" i="1"/>
  <c r="U4198" i="1"/>
  <c r="Q4200" i="1"/>
  <c r="V3339" i="1"/>
  <c r="K3238" i="1"/>
  <c r="U378" i="1"/>
  <c r="S1893" i="1"/>
  <c r="AC1895" i="1"/>
  <c r="AA387" i="1"/>
  <c r="X388" i="1"/>
  <c r="O389" i="1"/>
  <c r="U1898" i="1"/>
  <c r="W1898" i="1" s="1"/>
  <c r="AA4196" i="1"/>
  <c r="AC4198" i="1"/>
  <c r="K4198" i="1"/>
  <c r="X3341" i="1"/>
  <c r="O3342" i="1"/>
  <c r="U1890" i="1"/>
  <c r="W1890" i="1" s="1"/>
  <c r="X1892" i="1"/>
  <c r="AA1899" i="1"/>
  <c r="S389" i="1"/>
  <c r="X387" i="1"/>
  <c r="U4195" i="1"/>
  <c r="P4200" i="1"/>
  <c r="O4198" i="1"/>
  <c r="U3339" i="1"/>
  <c r="X3343" i="1"/>
  <c r="X823" i="1"/>
  <c r="AA379" i="1"/>
  <c r="AC381" i="1"/>
  <c r="Q1891" i="1"/>
  <c r="AC1898" i="1"/>
  <c r="X1902" i="1"/>
  <c r="Z1902" i="1" s="1"/>
  <c r="AC1901" i="1"/>
  <c r="AC4199" i="1"/>
  <c r="AC3340" i="1"/>
  <c r="K3339" i="1"/>
  <c r="X1890" i="1"/>
  <c r="Z1890" i="1" s="1"/>
  <c r="T1891" i="1"/>
  <c r="AC1892" i="1"/>
  <c r="T1899" i="1"/>
  <c r="AC1900" i="1"/>
  <c r="J388" i="1"/>
  <c r="M388" i="1" s="1"/>
  <c r="T4196" i="1"/>
  <c r="AC3341" i="1"/>
  <c r="U381" i="1"/>
  <c r="J380" i="1"/>
  <c r="T387" i="1"/>
  <c r="U1901" i="1"/>
  <c r="J1900" i="1"/>
  <c r="M1900" i="1" s="1"/>
  <c r="X4195" i="1"/>
  <c r="AC4197" i="1"/>
  <c r="X378" i="1"/>
  <c r="T379" i="1"/>
  <c r="AC380" i="1"/>
  <c r="U1893" i="1"/>
  <c r="J1892" i="1"/>
  <c r="M1892" i="1" s="1"/>
  <c r="O1891" i="1"/>
  <c r="X1898" i="1"/>
  <c r="Z1898" i="1" s="1"/>
  <c r="AC388" i="1"/>
  <c r="U389" i="1"/>
  <c r="S824" i="1"/>
  <c r="T823" i="1"/>
  <c r="V821" i="1"/>
  <c r="V3236" i="1"/>
  <c r="V3238" i="1"/>
  <c r="S3238" i="1"/>
  <c r="Q821" i="1"/>
  <c r="K823" i="1"/>
  <c r="AC1894" i="1"/>
  <c r="J1891" i="1"/>
  <c r="M1891" i="1" s="1"/>
  <c r="T1893" i="1"/>
  <c r="P1895" i="1"/>
  <c r="R1895" i="1" s="1"/>
  <c r="S381" i="1"/>
  <c r="X380" i="1"/>
  <c r="Q379" i="1"/>
  <c r="AB1890" i="1"/>
  <c r="AC383" i="1"/>
  <c r="X381" i="1"/>
  <c r="T1901" i="1"/>
  <c r="V1899" i="1"/>
  <c r="V389" i="1"/>
  <c r="U391" i="1"/>
  <c r="X1899" i="1"/>
  <c r="AB386" i="1"/>
  <c r="AC1903" i="1"/>
  <c r="K1901" i="1"/>
  <c r="M1901" i="1" s="1"/>
  <c r="X1901" i="1"/>
  <c r="Z1901" i="1" s="1"/>
  <c r="S390" i="1"/>
  <c r="J4196" i="1"/>
  <c r="T4198" i="1"/>
  <c r="V4196" i="1"/>
  <c r="Q4196" i="1"/>
  <c r="X4196" i="1"/>
  <c r="X4199" i="1"/>
  <c r="Z4199" i="1" s="1"/>
  <c r="X4198" i="1"/>
  <c r="AC3343" i="1"/>
  <c r="J3340" i="1"/>
  <c r="P3344" i="1"/>
  <c r="AC3339" i="1"/>
  <c r="AB3343" i="1"/>
  <c r="X3342" i="1"/>
  <c r="X3236" i="1"/>
  <c r="O823" i="1"/>
  <c r="AC825" i="1"/>
  <c r="X3239" i="1"/>
  <c r="Z3239" i="1" s="1"/>
  <c r="S382" i="1"/>
  <c r="V1891" i="1"/>
  <c r="V381" i="1"/>
  <c r="U383" i="1"/>
  <c r="AC378" i="1"/>
  <c r="X379" i="1"/>
  <c r="O381" i="1"/>
  <c r="K381" i="1"/>
  <c r="X382" i="1"/>
  <c r="AC1902" i="1"/>
  <c r="J1899" i="1"/>
  <c r="M1899" i="1" s="1"/>
  <c r="T389" i="1"/>
  <c r="V387" i="1"/>
  <c r="P1903" i="1"/>
  <c r="R1903" i="1" s="1"/>
  <c r="S1901" i="1"/>
  <c r="X1900" i="1"/>
  <c r="AC386" i="1"/>
  <c r="Q1899" i="1"/>
  <c r="AC391" i="1"/>
  <c r="X390" i="1"/>
  <c r="Z390" i="1" s="1"/>
  <c r="S4198" i="1"/>
  <c r="U4200" i="1"/>
  <c r="AC4200" i="1"/>
  <c r="Q3340" i="1"/>
  <c r="AB3339" i="1"/>
  <c r="K3342" i="1"/>
  <c r="P3240" i="1"/>
  <c r="U3240" i="1"/>
  <c r="U825" i="1"/>
  <c r="X822" i="1"/>
  <c r="X3237" i="1"/>
  <c r="Z3237" i="1" s="1"/>
  <c r="AC3235" i="1"/>
  <c r="X821" i="1"/>
  <c r="AB3235" i="1"/>
  <c r="O3238" i="1"/>
  <c r="AC3240" i="1"/>
  <c r="X824" i="1"/>
  <c r="X3238" i="1"/>
  <c r="Z3238" i="1" s="1"/>
  <c r="AC382" i="1"/>
  <c r="J379" i="1"/>
  <c r="T381" i="1"/>
  <c r="P383" i="1"/>
  <c r="V1893" i="1"/>
  <c r="U1895" i="1"/>
  <c r="AC1890" i="1"/>
  <c r="X1891" i="1"/>
  <c r="O1893" i="1"/>
  <c r="K1893" i="1"/>
  <c r="M1893" i="1" s="1"/>
  <c r="X1894" i="1"/>
  <c r="Z1894" i="1" s="1"/>
  <c r="AC390" i="1"/>
  <c r="J387" i="1"/>
  <c r="M387" i="1" s="1"/>
  <c r="P391" i="1"/>
  <c r="R391" i="1" s="1"/>
  <c r="V1901" i="1"/>
  <c r="U1903" i="1"/>
  <c r="Q387" i="1"/>
  <c r="AB1898" i="1"/>
  <c r="O1901" i="1"/>
  <c r="K389" i="1"/>
  <c r="M389" i="1" s="1"/>
  <c r="X389" i="1"/>
  <c r="Z389" i="1" s="1"/>
  <c r="Q3236" i="1"/>
  <c r="R3236" i="1" s="1"/>
  <c r="S4199" i="1"/>
  <c r="X4197" i="1"/>
  <c r="AC4195" i="1"/>
  <c r="N3340" i="1"/>
  <c r="Q3344" i="1"/>
  <c r="T3339" i="1"/>
  <c r="AA3341" i="1"/>
  <c r="U3343" i="1"/>
  <c r="P3340" i="1"/>
  <c r="AA4200" i="1"/>
  <c r="S4195" i="1"/>
  <c r="L4195" i="1"/>
  <c r="K3343" i="1"/>
  <c r="V3341" i="1"/>
  <c r="T3341" i="1"/>
  <c r="K4197" i="1"/>
  <c r="M4197" i="1" s="1"/>
  <c r="J4195" i="1"/>
  <c r="AA3344" i="1"/>
  <c r="S3339" i="1"/>
  <c r="J3339" i="1"/>
  <c r="V3344" i="1"/>
  <c r="N4196" i="1"/>
  <c r="K4199" i="1"/>
  <c r="T4197" i="1"/>
  <c r="U4199" i="1"/>
  <c r="P4196" i="1"/>
  <c r="AC4196" i="1"/>
  <c r="AA4197" i="1"/>
  <c r="J383" i="1"/>
  <c r="J1903" i="1"/>
  <c r="J1895" i="1"/>
  <c r="J825" i="1"/>
  <c r="J391" i="1"/>
  <c r="L4199" i="1"/>
  <c r="L390" i="1"/>
  <c r="L382" i="1"/>
  <c r="L3239" i="1"/>
  <c r="M3239" i="1" s="1"/>
  <c r="L1902" i="1"/>
  <c r="L824" i="1"/>
  <c r="L1894" i="1"/>
  <c r="L1903" i="1"/>
  <c r="L383" i="1"/>
  <c r="L391" i="1"/>
  <c r="L825" i="1"/>
  <c r="L3240" i="1"/>
  <c r="P4198" i="1"/>
  <c r="P1901" i="1"/>
  <c r="P389" i="1"/>
  <c r="P381" i="1"/>
  <c r="P823" i="1"/>
  <c r="P3238" i="1"/>
  <c r="P1893" i="1"/>
  <c r="AB3341" i="1"/>
  <c r="AB1900" i="1"/>
  <c r="AB1892" i="1"/>
  <c r="AB380" i="1"/>
  <c r="J1902" i="1"/>
  <c r="J4199" i="1"/>
  <c r="J382" i="1"/>
  <c r="J1894" i="1"/>
  <c r="N3239" i="1"/>
  <c r="AB388" i="1"/>
  <c r="O379" i="1"/>
  <c r="O821" i="1"/>
  <c r="O1899" i="1"/>
  <c r="O387" i="1"/>
  <c r="AB822" i="1"/>
  <c r="AB3237" i="1"/>
  <c r="AB821" i="1"/>
  <c r="J824" i="1"/>
  <c r="N4199" i="1"/>
  <c r="N390" i="1"/>
  <c r="N382" i="1"/>
  <c r="N1894" i="1"/>
  <c r="K391" i="1"/>
  <c r="K383" i="1"/>
  <c r="K3240" i="1"/>
  <c r="K1903" i="1"/>
  <c r="K1895" i="1"/>
  <c r="K825" i="1"/>
  <c r="O4199" i="1"/>
  <c r="O1902" i="1"/>
  <c r="O390" i="1"/>
  <c r="O382" i="1"/>
  <c r="O1894" i="1"/>
  <c r="O824" i="1"/>
  <c r="AB383" i="1"/>
  <c r="AB391" i="1"/>
  <c r="AB1895" i="1"/>
  <c r="AB3240" i="1"/>
  <c r="AB1903" i="1"/>
  <c r="AB825" i="1"/>
  <c r="N4198" i="1"/>
  <c r="N1901" i="1"/>
  <c r="N3238" i="1"/>
  <c r="N381" i="1"/>
  <c r="N823" i="1"/>
  <c r="N389" i="1"/>
  <c r="N1893" i="1"/>
  <c r="Y391" i="1"/>
  <c r="Y1903" i="1"/>
  <c r="Y1895" i="1"/>
  <c r="Y383" i="1"/>
  <c r="Y3240" i="1"/>
  <c r="Y825" i="1"/>
  <c r="AB387" i="1"/>
  <c r="AB3340" i="1"/>
  <c r="AB1899" i="1"/>
  <c r="AB379" i="1"/>
  <c r="AB1891" i="1"/>
  <c r="AB4196" i="1"/>
  <c r="L1895" i="1"/>
  <c r="J390" i="1"/>
  <c r="O3340" i="1"/>
  <c r="AB3344" i="1"/>
  <c r="J4200" i="1"/>
  <c r="O4196" i="1"/>
  <c r="K4200" i="1"/>
  <c r="L4200" i="1"/>
  <c r="AB4200" i="1"/>
  <c r="Y3344" i="1"/>
  <c r="Y4200" i="1"/>
  <c r="J3343" i="1"/>
  <c r="J3344" i="1"/>
  <c r="N3343" i="1"/>
  <c r="L3343" i="1"/>
  <c r="K3344" i="1"/>
  <c r="L3344" i="1"/>
  <c r="O3343" i="1"/>
  <c r="N3342" i="1"/>
  <c r="P3342" i="1"/>
  <c r="AB4197" i="1"/>
  <c r="L3338" i="1"/>
  <c r="I3344" i="1"/>
  <c r="O3338" i="1"/>
  <c r="J3338" i="1"/>
  <c r="T3345" i="1"/>
  <c r="Q3345" i="1"/>
  <c r="N3338" i="1"/>
  <c r="I3339" i="1"/>
  <c r="O3345" i="1"/>
  <c r="U3338" i="1"/>
  <c r="K3338" i="1"/>
  <c r="I3340" i="1"/>
  <c r="Y3338" i="1"/>
  <c r="I3341" i="1"/>
  <c r="AB3338" i="1"/>
  <c r="U3345" i="1"/>
  <c r="V3338" i="1"/>
  <c r="P3338" i="1"/>
  <c r="I3342" i="1"/>
  <c r="X3338" i="1"/>
  <c r="L3345" i="1"/>
  <c r="AB3345" i="1"/>
  <c r="AA3338" i="1"/>
  <c r="I3343" i="1"/>
  <c r="V3345" i="1"/>
  <c r="I3338" i="1"/>
  <c r="T3338" i="1"/>
  <c r="Q3338" i="1"/>
  <c r="X3345" i="1"/>
  <c r="S3338" i="1"/>
  <c r="L4201" i="1"/>
  <c r="O4201" i="1"/>
  <c r="AB4194" i="1"/>
  <c r="AB4201" i="1"/>
  <c r="U4194" i="1"/>
  <c r="I4200" i="1"/>
  <c r="U4201" i="1"/>
  <c r="L4194" i="1"/>
  <c r="O4194" i="1"/>
  <c r="I4197" i="1"/>
  <c r="K4194" i="1"/>
  <c r="J4194" i="1"/>
  <c r="T4194" i="1"/>
  <c r="X4201" i="1"/>
  <c r="I4199" i="1"/>
  <c r="P4194" i="1"/>
  <c r="T4201" i="1"/>
  <c r="I4198" i="1"/>
  <c r="I4195" i="1"/>
  <c r="AA4194" i="1"/>
  <c r="V4194" i="1"/>
  <c r="I4194" i="1"/>
  <c r="Y4194" i="1"/>
  <c r="Q4194" i="1"/>
  <c r="I4196" i="1"/>
  <c r="Q4201" i="1"/>
  <c r="N4194" i="1"/>
  <c r="X4194" i="1"/>
  <c r="S4194" i="1"/>
  <c r="R3194" i="1"/>
  <c r="M4203" i="1"/>
  <c r="Q3759" i="1"/>
  <c r="Q3799" i="1"/>
  <c r="Q3234" i="1"/>
  <c r="Q4202" i="1"/>
  <c r="Q3242" i="1"/>
  <c r="Q4151" i="1"/>
  <c r="Q4159" i="1"/>
  <c r="Q3184" i="1"/>
  <c r="Q3192" i="1"/>
  <c r="Q2784" i="1"/>
  <c r="Q4166" i="1"/>
  <c r="Q3766" i="1"/>
  <c r="Q3199" i="1"/>
  <c r="Q4209" i="1"/>
  <c r="Q3241" i="1"/>
  <c r="Q2791" i="1"/>
  <c r="Q4158" i="1"/>
  <c r="Q3249" i="1"/>
  <c r="Q3806" i="1"/>
  <c r="Q3191" i="1"/>
  <c r="W3190" i="1"/>
  <c r="M3193" i="1"/>
  <c r="M386" i="1"/>
  <c r="Z386" i="1"/>
  <c r="L385" i="1"/>
  <c r="L1897" i="1"/>
  <c r="I391" i="1"/>
  <c r="I1903" i="1"/>
  <c r="I1900" i="1"/>
  <c r="I388" i="1"/>
  <c r="AB1904" i="1"/>
  <c r="AB392" i="1"/>
  <c r="U392" i="1"/>
  <c r="U1904" i="1"/>
  <c r="V385" i="1"/>
  <c r="V1897" i="1"/>
  <c r="Q392" i="1"/>
  <c r="Q1904" i="1"/>
  <c r="L1904" i="1"/>
  <c r="L392" i="1"/>
  <c r="AA392" i="1"/>
  <c r="AA1904" i="1"/>
  <c r="O385" i="1"/>
  <c r="O1897" i="1"/>
  <c r="AC385" i="1"/>
  <c r="AC1897" i="1"/>
  <c r="K385" i="1"/>
  <c r="K1897" i="1"/>
  <c r="T1904" i="1"/>
  <c r="T392" i="1"/>
  <c r="O1904" i="1"/>
  <c r="O392" i="1"/>
  <c r="AC392" i="1"/>
  <c r="AC1904" i="1"/>
  <c r="AB1897" i="1"/>
  <c r="AB385" i="1"/>
  <c r="K1904" i="1"/>
  <c r="J1897" i="1"/>
  <c r="J385" i="1"/>
  <c r="P385" i="1"/>
  <c r="P1897" i="1"/>
  <c r="Y392" i="1"/>
  <c r="Y1904" i="1"/>
  <c r="X1904" i="1"/>
  <c r="X392" i="1"/>
  <c r="W388" i="1"/>
  <c r="U385" i="1"/>
  <c r="U1897" i="1"/>
  <c r="AA385" i="1"/>
  <c r="AA1897" i="1"/>
  <c r="I1899" i="1"/>
  <c r="I387" i="1"/>
  <c r="J392" i="1"/>
  <c r="J1904" i="1"/>
  <c r="I385" i="1"/>
  <c r="I1897" i="1"/>
  <c r="T1897" i="1"/>
  <c r="T385" i="1"/>
  <c r="Q385" i="1"/>
  <c r="Q1897" i="1"/>
  <c r="N1897" i="1"/>
  <c r="N385" i="1"/>
  <c r="I386" i="1"/>
  <c r="I1898" i="1"/>
  <c r="S1897" i="1"/>
  <c r="S385" i="1"/>
  <c r="W1900" i="1"/>
  <c r="I1902" i="1"/>
  <c r="I390" i="1"/>
  <c r="V1904" i="1"/>
  <c r="P392" i="1"/>
  <c r="P1904" i="1"/>
  <c r="Y385" i="1"/>
  <c r="Y1897" i="1"/>
  <c r="I389" i="1"/>
  <c r="I1901" i="1"/>
  <c r="X1897" i="1"/>
  <c r="X385" i="1"/>
  <c r="M1890" i="1"/>
  <c r="L1889" i="1"/>
  <c r="L377" i="1"/>
  <c r="I1895" i="1"/>
  <c r="I383" i="1"/>
  <c r="I1892" i="1"/>
  <c r="I380" i="1"/>
  <c r="K1896" i="1"/>
  <c r="K384" i="1"/>
  <c r="J1889" i="1"/>
  <c r="J377" i="1"/>
  <c r="P1889" i="1"/>
  <c r="P377" i="1"/>
  <c r="Y1896" i="1"/>
  <c r="X1896" i="1"/>
  <c r="X384" i="1"/>
  <c r="M378" i="1"/>
  <c r="L1896" i="1"/>
  <c r="L384" i="1"/>
  <c r="U1889" i="1"/>
  <c r="U377" i="1"/>
  <c r="AA1889" i="1"/>
  <c r="AA377" i="1"/>
  <c r="I1891" i="1"/>
  <c r="I379" i="1"/>
  <c r="J1896" i="1"/>
  <c r="J384" i="1"/>
  <c r="I1889" i="1"/>
  <c r="I377" i="1"/>
  <c r="T1889" i="1"/>
  <c r="T377" i="1"/>
  <c r="Q1889" i="1"/>
  <c r="Q377" i="1"/>
  <c r="N1889" i="1"/>
  <c r="N377" i="1"/>
  <c r="I1890" i="1"/>
  <c r="I378" i="1"/>
  <c r="O1889" i="1"/>
  <c r="O377" i="1"/>
  <c r="AC1889" i="1"/>
  <c r="AC377" i="1"/>
  <c r="AB1889" i="1"/>
  <c r="AB377" i="1"/>
  <c r="U1896" i="1"/>
  <c r="U384" i="1"/>
  <c r="AA1896" i="1"/>
  <c r="AA384" i="1"/>
  <c r="V1889" i="1"/>
  <c r="V377" i="1"/>
  <c r="T1896" i="1"/>
  <c r="T384" i="1"/>
  <c r="Q1896" i="1"/>
  <c r="Q384" i="1"/>
  <c r="N1896" i="1"/>
  <c r="S1889" i="1"/>
  <c r="S377" i="1"/>
  <c r="W380" i="1"/>
  <c r="O1896" i="1"/>
  <c r="O384" i="1"/>
  <c r="AC1896" i="1"/>
  <c r="AC384" i="1"/>
  <c r="AB1896" i="1"/>
  <c r="AB384" i="1"/>
  <c r="K1889" i="1"/>
  <c r="K377" i="1"/>
  <c r="I1894" i="1"/>
  <c r="I382" i="1"/>
  <c r="V384" i="1"/>
  <c r="P1896" i="1"/>
  <c r="P384" i="1"/>
  <c r="Y1889" i="1"/>
  <c r="Y377" i="1"/>
  <c r="I1893" i="1"/>
  <c r="I381" i="1"/>
  <c r="X1889" i="1"/>
  <c r="X377" i="1"/>
  <c r="S384" i="1"/>
  <c r="W1892" i="1"/>
  <c r="M4157" i="1"/>
  <c r="M4153" i="1"/>
  <c r="W3805" i="1"/>
  <c r="W4165" i="1"/>
  <c r="M4160" i="1"/>
  <c r="W3198" i="1"/>
  <c r="M4204" i="1"/>
  <c r="M3805" i="1"/>
  <c r="R4161" i="1"/>
  <c r="R2786" i="1"/>
  <c r="W4208" i="1"/>
  <c r="M3243" i="1"/>
  <c r="M3765" i="1"/>
  <c r="M3248" i="1"/>
  <c r="M3190" i="1"/>
  <c r="M2785" i="1"/>
  <c r="R4204" i="1"/>
  <c r="W4157" i="1"/>
  <c r="M3800" i="1"/>
  <c r="M3244" i="1"/>
  <c r="W3248" i="1"/>
  <c r="R3761" i="1"/>
  <c r="R3186" i="1"/>
  <c r="W3765" i="1"/>
  <c r="M3186" i="1"/>
  <c r="M3185" i="1"/>
  <c r="R4153" i="1"/>
  <c r="M3760" i="1"/>
  <c r="M3194" i="1"/>
  <c r="M3761" i="1"/>
  <c r="M4161" i="1"/>
  <c r="R3244" i="1"/>
  <c r="R3801" i="1"/>
  <c r="W2790" i="1"/>
  <c r="M4152" i="1"/>
  <c r="M2786" i="1"/>
  <c r="M3801" i="1"/>
  <c r="M4165" i="1"/>
  <c r="M4208" i="1"/>
  <c r="Z3248" i="1"/>
  <c r="Z3765" i="1"/>
  <c r="W4203" i="1"/>
  <c r="AC3191" i="1"/>
  <c r="AC3766" i="1"/>
  <c r="AC3199" i="1"/>
  <c r="AC826" i="1"/>
  <c r="AC3249" i="1"/>
  <c r="AC4209" i="1"/>
  <c r="AC3806" i="1"/>
  <c r="AC4166" i="1"/>
  <c r="AC3241" i="1"/>
  <c r="AC2791" i="1"/>
  <c r="AC4158" i="1"/>
  <c r="AB2784" i="1"/>
  <c r="AB4159" i="1"/>
  <c r="AB3759" i="1"/>
  <c r="AB3799" i="1"/>
  <c r="AB819" i="1"/>
  <c r="AB3242" i="1"/>
  <c r="AB3192" i="1"/>
  <c r="AB4202" i="1"/>
  <c r="AB4151" i="1"/>
  <c r="AB3184" i="1"/>
  <c r="AB3234" i="1"/>
  <c r="R2787" i="1"/>
  <c r="R4154" i="1"/>
  <c r="R3245" i="1"/>
  <c r="U3799" i="1"/>
  <c r="U3234" i="1"/>
  <c r="U3759" i="1"/>
  <c r="U4151" i="1"/>
  <c r="U4202" i="1"/>
  <c r="U3192" i="1"/>
  <c r="U3242" i="1"/>
  <c r="U3184" i="1"/>
  <c r="U819" i="1"/>
  <c r="U4159" i="1"/>
  <c r="U2784" i="1"/>
  <c r="W3247" i="1"/>
  <c r="W4207" i="1"/>
  <c r="W3245" i="1"/>
  <c r="W3187" i="1"/>
  <c r="W4205" i="1"/>
  <c r="K4151" i="1"/>
  <c r="K3759" i="1"/>
  <c r="K3184" i="1"/>
  <c r="K4159" i="1"/>
  <c r="K3242" i="1"/>
  <c r="K3799" i="1"/>
  <c r="K819" i="1"/>
  <c r="K3234" i="1"/>
  <c r="K2784" i="1"/>
  <c r="K3192" i="1"/>
  <c r="K4202" i="1"/>
  <c r="R4208" i="1"/>
  <c r="R4157" i="1"/>
  <c r="W4153" i="1"/>
  <c r="M822" i="1"/>
  <c r="M4205" i="1"/>
  <c r="M3237" i="1"/>
  <c r="I3194" i="1"/>
  <c r="I3236" i="1"/>
  <c r="I4161" i="1"/>
  <c r="I3801" i="1"/>
  <c r="I3244" i="1"/>
  <c r="I3186" i="1"/>
  <c r="I4204" i="1"/>
  <c r="I4153" i="1"/>
  <c r="I2786" i="1"/>
  <c r="I3761" i="1"/>
  <c r="I821" i="1"/>
  <c r="V3199" i="1"/>
  <c r="V3249" i="1"/>
  <c r="V3806" i="1"/>
  <c r="V4166" i="1"/>
  <c r="V3766" i="1"/>
  <c r="V3191" i="1"/>
  <c r="V4158" i="1"/>
  <c r="V4209" i="1"/>
  <c r="V2791" i="1"/>
  <c r="I3242" i="1"/>
  <c r="I3799" i="1"/>
  <c r="I4151" i="1"/>
  <c r="I3234" i="1"/>
  <c r="I3759" i="1"/>
  <c r="I4202" i="1"/>
  <c r="I3192" i="1"/>
  <c r="I2784" i="1"/>
  <c r="I819" i="1"/>
  <c r="I4159" i="1"/>
  <c r="I3184" i="1"/>
  <c r="R3247" i="1"/>
  <c r="W3763" i="1"/>
  <c r="W4206" i="1"/>
  <c r="Y3192" i="1"/>
  <c r="Y4159" i="1"/>
  <c r="Y3759" i="1"/>
  <c r="Y819" i="1"/>
  <c r="Y3234" i="1"/>
  <c r="Y4202" i="1"/>
  <c r="Y3242" i="1"/>
  <c r="Y4151" i="1"/>
  <c r="Y3799" i="1"/>
  <c r="Y3184" i="1"/>
  <c r="Y2784" i="1"/>
  <c r="Z4205" i="1"/>
  <c r="Z3187" i="1"/>
  <c r="Q819" i="1"/>
  <c r="R3193" i="1"/>
  <c r="Z3801" i="1"/>
  <c r="Z4161" i="1"/>
  <c r="Z2786" i="1"/>
  <c r="I3246" i="1"/>
  <c r="I3803" i="1"/>
  <c r="I3188" i="1"/>
  <c r="I823" i="1"/>
  <c r="I4206" i="1"/>
  <c r="I3196" i="1"/>
  <c r="I2788" i="1"/>
  <c r="I3238" i="1"/>
  <c r="I4163" i="1"/>
  <c r="I4155" i="1"/>
  <c r="I3763" i="1"/>
  <c r="I3760" i="1"/>
  <c r="I3243" i="1"/>
  <c r="I3185" i="1"/>
  <c r="I4160" i="1"/>
  <c r="I3235" i="1"/>
  <c r="I3193" i="1"/>
  <c r="I4152" i="1"/>
  <c r="I820" i="1"/>
  <c r="I2785" i="1"/>
  <c r="I3800" i="1"/>
  <c r="I4203" i="1"/>
  <c r="R3803" i="1"/>
  <c r="R4163" i="1"/>
  <c r="Z3804" i="1"/>
  <c r="S3192" i="1"/>
  <c r="S4202" i="1"/>
  <c r="S2784" i="1"/>
  <c r="S3184" i="1"/>
  <c r="S3242" i="1"/>
  <c r="S3759" i="1"/>
  <c r="S3234" i="1"/>
  <c r="S3799" i="1"/>
  <c r="S819" i="1"/>
  <c r="S4159" i="1"/>
  <c r="S4151" i="1"/>
  <c r="L4159" i="1"/>
  <c r="L3192" i="1"/>
  <c r="L819" i="1"/>
  <c r="L3799" i="1"/>
  <c r="L2784" i="1"/>
  <c r="L3759" i="1"/>
  <c r="L4151" i="1"/>
  <c r="L3242" i="1"/>
  <c r="L4202" i="1"/>
  <c r="L3184" i="1"/>
  <c r="L3234" i="1"/>
  <c r="M3764" i="1"/>
  <c r="M3189" i="1"/>
  <c r="M3804" i="1"/>
  <c r="O3759" i="1"/>
  <c r="O3192" i="1"/>
  <c r="O4159" i="1"/>
  <c r="O4151" i="1"/>
  <c r="O3799" i="1"/>
  <c r="O4202" i="1"/>
  <c r="O3242" i="1"/>
  <c r="O819" i="1"/>
  <c r="O3184" i="1"/>
  <c r="O2784" i="1"/>
  <c r="O3234" i="1"/>
  <c r="I3187" i="1"/>
  <c r="I3245" i="1"/>
  <c r="I2787" i="1"/>
  <c r="I3237" i="1"/>
  <c r="I822" i="1"/>
  <c r="I4205" i="1"/>
  <c r="I4154" i="1"/>
  <c r="I3195" i="1"/>
  <c r="I3802" i="1"/>
  <c r="I3762" i="1"/>
  <c r="I4162" i="1"/>
  <c r="Z3760" i="1"/>
  <c r="Z3243" i="1"/>
  <c r="Z4203" i="1"/>
  <c r="AB3199" i="1"/>
  <c r="AB2791" i="1"/>
  <c r="AB3766" i="1"/>
  <c r="AB3249" i="1"/>
  <c r="AB4158" i="1"/>
  <c r="AB826" i="1"/>
  <c r="AB3806" i="1"/>
  <c r="AB4166" i="1"/>
  <c r="AB4209" i="1"/>
  <c r="AB3191" i="1"/>
  <c r="AB3241" i="1"/>
  <c r="R4162" i="1"/>
  <c r="R3187" i="1"/>
  <c r="U3806" i="1"/>
  <c r="U2791" i="1"/>
  <c r="U3199" i="1"/>
  <c r="U3241" i="1"/>
  <c r="U3191" i="1"/>
  <c r="U4209" i="1"/>
  <c r="U4158" i="1"/>
  <c r="U3766" i="1"/>
  <c r="U4166" i="1"/>
  <c r="U826" i="1"/>
  <c r="U3249" i="1"/>
  <c r="W3197" i="1"/>
  <c r="W3804" i="1"/>
  <c r="W2787" i="1"/>
  <c r="W4162" i="1"/>
  <c r="W4154" i="1"/>
  <c r="K4158" i="1"/>
  <c r="K3806" i="1"/>
  <c r="K3249" i="1"/>
  <c r="K4166" i="1"/>
  <c r="K3199" i="1"/>
  <c r="K826" i="1"/>
  <c r="K3241" i="1"/>
  <c r="K3766" i="1"/>
  <c r="K2791" i="1"/>
  <c r="K4209" i="1"/>
  <c r="K3191" i="1"/>
  <c r="R3198" i="1"/>
  <c r="R4165" i="1"/>
  <c r="R3765" i="1"/>
  <c r="R3190" i="1"/>
  <c r="W4161" i="1"/>
  <c r="W2786" i="1"/>
  <c r="W3761" i="1"/>
  <c r="M4162" i="1"/>
  <c r="M3762" i="1"/>
  <c r="M3187" i="1"/>
  <c r="M3195" i="1"/>
  <c r="J3242" i="1"/>
  <c r="J4202" i="1"/>
  <c r="J2784" i="1"/>
  <c r="J3799" i="1"/>
  <c r="J3759" i="1"/>
  <c r="J4151" i="1"/>
  <c r="J3234" i="1"/>
  <c r="J3192" i="1"/>
  <c r="J4159" i="1"/>
  <c r="J819" i="1"/>
  <c r="J3184" i="1"/>
  <c r="R3764" i="1"/>
  <c r="R2789" i="1"/>
  <c r="R3197" i="1"/>
  <c r="R4207" i="1"/>
  <c r="R4156" i="1"/>
  <c r="W4163" i="1"/>
  <c r="W3246" i="1"/>
  <c r="M2788" i="1"/>
  <c r="M4206" i="1"/>
  <c r="M3803" i="1"/>
  <c r="M3188" i="1"/>
  <c r="M3763" i="1"/>
  <c r="M4155" i="1"/>
  <c r="Y3249" i="1"/>
  <c r="Y3766" i="1"/>
  <c r="Y4166" i="1"/>
  <c r="Y826" i="1"/>
  <c r="Y3241" i="1"/>
  <c r="Y4209" i="1"/>
  <c r="Y4158" i="1"/>
  <c r="Y3199" i="1"/>
  <c r="Y2791" i="1"/>
  <c r="Y3806" i="1"/>
  <c r="Y3191" i="1"/>
  <c r="Z3762" i="1"/>
  <c r="Z4162" i="1"/>
  <c r="Z3802" i="1"/>
  <c r="Z4154" i="1"/>
  <c r="Q826" i="1"/>
  <c r="R3243" i="1"/>
  <c r="R3800" i="1"/>
  <c r="Z3194" i="1"/>
  <c r="Z4153" i="1"/>
  <c r="Z4204" i="1"/>
  <c r="R2788" i="1"/>
  <c r="Z3764" i="1"/>
  <c r="Z4156" i="1"/>
  <c r="Z3197" i="1"/>
  <c r="Z3805" i="1"/>
  <c r="Z3198" i="1"/>
  <c r="Z4163" i="1"/>
  <c r="Z3246" i="1"/>
  <c r="S2791" i="1"/>
  <c r="S3249" i="1"/>
  <c r="S3806" i="1"/>
  <c r="S3199" i="1"/>
  <c r="S826" i="1"/>
  <c r="S4158" i="1"/>
  <c r="S3766" i="1"/>
  <c r="S4209" i="1"/>
  <c r="S3241" i="1"/>
  <c r="S3191" i="1"/>
  <c r="S4166" i="1"/>
  <c r="L3199" i="1"/>
  <c r="L3766" i="1"/>
  <c r="L3241" i="1"/>
  <c r="L2791" i="1"/>
  <c r="L3249" i="1"/>
  <c r="L4166" i="1"/>
  <c r="L826" i="1"/>
  <c r="L4158" i="1"/>
  <c r="L3806" i="1"/>
  <c r="L3191" i="1"/>
  <c r="L4209" i="1"/>
  <c r="M4207" i="1"/>
  <c r="M2789" i="1"/>
  <c r="M3247" i="1"/>
  <c r="M4164" i="1"/>
  <c r="I3240" i="1"/>
  <c r="I2790" i="1"/>
  <c r="I825" i="1"/>
  <c r="I3805" i="1"/>
  <c r="I4165" i="1"/>
  <c r="I4157" i="1"/>
  <c r="I4208" i="1"/>
  <c r="I3248" i="1"/>
  <c r="I3198" i="1"/>
  <c r="I3765" i="1"/>
  <c r="I3190" i="1"/>
  <c r="W3800" i="1"/>
  <c r="W3760" i="1"/>
  <c r="W4160" i="1"/>
  <c r="W3185" i="1"/>
  <c r="W3243" i="1"/>
  <c r="O3766" i="1"/>
  <c r="O4166" i="1"/>
  <c r="O4158" i="1"/>
  <c r="O3191" i="1"/>
  <c r="O3241" i="1"/>
  <c r="O4209" i="1"/>
  <c r="O3249" i="1"/>
  <c r="O826" i="1"/>
  <c r="O2791" i="1"/>
  <c r="O3806" i="1"/>
  <c r="O3199" i="1"/>
  <c r="Z3185" i="1"/>
  <c r="R3802" i="1"/>
  <c r="R4205" i="1"/>
  <c r="R3762" i="1"/>
  <c r="W3189" i="1"/>
  <c r="W2789" i="1"/>
  <c r="W3195" i="1"/>
  <c r="AA4202" i="1"/>
  <c r="AA2784" i="1"/>
  <c r="AA4151" i="1"/>
  <c r="AA3799" i="1"/>
  <c r="AA3234" i="1"/>
  <c r="AA4159" i="1"/>
  <c r="AA3242" i="1"/>
  <c r="AA819" i="1"/>
  <c r="AA3759" i="1"/>
  <c r="AA3192" i="1"/>
  <c r="AA3184" i="1"/>
  <c r="R3248" i="1"/>
  <c r="W3194" i="1"/>
  <c r="W3801" i="1"/>
  <c r="M3245" i="1"/>
  <c r="M3802" i="1"/>
  <c r="I3247" i="1"/>
  <c r="I3189" i="1"/>
  <c r="I4207" i="1"/>
  <c r="I2789" i="1"/>
  <c r="I3239" i="1"/>
  <c r="I3804" i="1"/>
  <c r="I3764" i="1"/>
  <c r="I824" i="1"/>
  <c r="I3197" i="1"/>
  <c r="I4164" i="1"/>
  <c r="I4156" i="1"/>
  <c r="J3241" i="1"/>
  <c r="J3191" i="1"/>
  <c r="J4158" i="1"/>
  <c r="J3806" i="1"/>
  <c r="J826" i="1"/>
  <c r="J3766" i="1"/>
  <c r="J4166" i="1"/>
  <c r="J2791" i="1"/>
  <c r="J4209" i="1"/>
  <c r="J3249" i="1"/>
  <c r="J3199" i="1"/>
  <c r="P4166" i="1"/>
  <c r="P3249" i="1"/>
  <c r="P4158" i="1"/>
  <c r="P3241" i="1"/>
  <c r="P3199" i="1"/>
  <c r="P3806" i="1"/>
  <c r="P3191" i="1"/>
  <c r="P826" i="1"/>
  <c r="P2791" i="1"/>
  <c r="P3766" i="1"/>
  <c r="P4209" i="1"/>
  <c r="R3189" i="1"/>
  <c r="R3804" i="1"/>
  <c r="R4164" i="1"/>
  <c r="W4155" i="1"/>
  <c r="W3803" i="1"/>
  <c r="M3246" i="1"/>
  <c r="T4151" i="1"/>
  <c r="T2784" i="1"/>
  <c r="T4202" i="1"/>
  <c r="T3192" i="1"/>
  <c r="T4159" i="1"/>
  <c r="T819" i="1"/>
  <c r="T3759" i="1"/>
  <c r="T3234" i="1"/>
  <c r="T3242" i="1"/>
  <c r="T3799" i="1"/>
  <c r="T3184" i="1"/>
  <c r="Z3195" i="1"/>
  <c r="Z3245" i="1"/>
  <c r="R3185" i="1"/>
  <c r="R4203" i="1"/>
  <c r="R2785" i="1"/>
  <c r="R4160" i="1"/>
  <c r="Z3186" i="1"/>
  <c r="Z3244" i="1"/>
  <c r="N3192" i="1"/>
  <c r="N2784" i="1"/>
  <c r="N3799" i="1"/>
  <c r="N4202" i="1"/>
  <c r="N819" i="1"/>
  <c r="N3184" i="1"/>
  <c r="N4159" i="1"/>
  <c r="N3759" i="1"/>
  <c r="N3242" i="1"/>
  <c r="N3234" i="1"/>
  <c r="N4151" i="1"/>
  <c r="X819" i="1"/>
  <c r="X4159" i="1"/>
  <c r="X4202" i="1"/>
  <c r="X2784" i="1"/>
  <c r="X3192" i="1"/>
  <c r="X3184" i="1"/>
  <c r="X3799" i="1"/>
  <c r="X3234" i="1"/>
  <c r="X3242" i="1"/>
  <c r="X3759" i="1"/>
  <c r="X4151" i="1"/>
  <c r="R3196" i="1"/>
  <c r="R4155" i="1"/>
  <c r="R3246" i="1"/>
  <c r="R3763" i="1"/>
  <c r="Z3189" i="1"/>
  <c r="Z4207" i="1"/>
  <c r="Z3247" i="1"/>
  <c r="Z4164" i="1"/>
  <c r="Z3190" i="1"/>
  <c r="Z4208" i="1"/>
  <c r="Z4155" i="1"/>
  <c r="Z3763" i="1"/>
  <c r="Z2788" i="1"/>
  <c r="Z3196" i="1"/>
  <c r="Z3803" i="1"/>
  <c r="Z4206" i="1"/>
  <c r="M4156" i="1"/>
  <c r="M3197" i="1"/>
  <c r="W3193" i="1"/>
  <c r="W4152" i="1"/>
  <c r="W2785" i="1"/>
  <c r="AC4151" i="1"/>
  <c r="AC819" i="1"/>
  <c r="AC3799" i="1"/>
  <c r="AC3234" i="1"/>
  <c r="AC2784" i="1"/>
  <c r="AC3242" i="1"/>
  <c r="AC3184" i="1"/>
  <c r="AC4159" i="1"/>
  <c r="AC4202" i="1"/>
  <c r="AC3759" i="1"/>
  <c r="AC3192" i="1"/>
  <c r="Z3193" i="1"/>
  <c r="Z2785" i="1"/>
  <c r="Z4152" i="1"/>
  <c r="Z3800" i="1"/>
  <c r="Z4160" i="1"/>
  <c r="R3195" i="1"/>
  <c r="W4156" i="1"/>
  <c r="W3764" i="1"/>
  <c r="W4164" i="1"/>
  <c r="W3802" i="1"/>
  <c r="W3762" i="1"/>
  <c r="AA4166" i="1"/>
  <c r="AA3199" i="1"/>
  <c r="AA3191" i="1"/>
  <c r="AA3766" i="1"/>
  <c r="AA3241" i="1"/>
  <c r="AA4209" i="1"/>
  <c r="AA3249" i="1"/>
  <c r="AA4158" i="1"/>
  <c r="AA826" i="1"/>
  <c r="AA3806" i="1"/>
  <c r="AA2791" i="1"/>
  <c r="R2790" i="1"/>
  <c r="R3805" i="1"/>
  <c r="W4204" i="1"/>
  <c r="W3186" i="1"/>
  <c r="W3244" i="1"/>
  <c r="M4154" i="1"/>
  <c r="M2787" i="1"/>
  <c r="V4202" i="1"/>
  <c r="V3234" i="1"/>
  <c r="V4159" i="1"/>
  <c r="V3184" i="1"/>
  <c r="V3799" i="1"/>
  <c r="V3759" i="1"/>
  <c r="V819" i="1"/>
  <c r="V3242" i="1"/>
  <c r="V3192" i="1"/>
  <c r="V4151" i="1"/>
  <c r="V2784" i="1"/>
  <c r="M2790" i="1"/>
  <c r="M3198" i="1"/>
  <c r="P4151" i="1"/>
  <c r="P3799" i="1"/>
  <c r="P3234" i="1"/>
  <c r="P2784" i="1"/>
  <c r="P4159" i="1"/>
  <c r="P3242" i="1"/>
  <c r="P819" i="1"/>
  <c r="P3759" i="1"/>
  <c r="P4202" i="1"/>
  <c r="P3184" i="1"/>
  <c r="P3192" i="1"/>
  <c r="W3196" i="1"/>
  <c r="W2788" i="1"/>
  <c r="W3188" i="1"/>
  <c r="M4163" i="1"/>
  <c r="M3196" i="1"/>
  <c r="T3249" i="1"/>
  <c r="T3191" i="1"/>
  <c r="T2791" i="1"/>
  <c r="T4158" i="1"/>
  <c r="T3806" i="1"/>
  <c r="T3199" i="1"/>
  <c r="T4166" i="1"/>
  <c r="T4209" i="1"/>
  <c r="T3241" i="1"/>
  <c r="T826" i="1"/>
  <c r="T3766" i="1"/>
  <c r="Z2787" i="1"/>
  <c r="R3760" i="1"/>
  <c r="R4152" i="1"/>
  <c r="Z3761" i="1"/>
  <c r="N3249" i="1"/>
  <c r="N3241" i="1"/>
  <c r="N826" i="1"/>
  <c r="N3199" i="1"/>
  <c r="N4166" i="1"/>
  <c r="N4158" i="1"/>
  <c r="N2791" i="1"/>
  <c r="N3806" i="1"/>
  <c r="N3191" i="1"/>
  <c r="N4209" i="1"/>
  <c r="N3766" i="1"/>
  <c r="X3199" i="1"/>
  <c r="X4209" i="1"/>
  <c r="X4158" i="1"/>
  <c r="X3806" i="1"/>
  <c r="X4166" i="1"/>
  <c r="X3241" i="1"/>
  <c r="X3766" i="1"/>
  <c r="X3191" i="1"/>
  <c r="X826" i="1"/>
  <c r="X3249" i="1"/>
  <c r="X2791" i="1"/>
  <c r="R4206" i="1"/>
  <c r="R3188" i="1"/>
  <c r="Z2789" i="1"/>
  <c r="Z4165" i="1"/>
  <c r="Z4157" i="1"/>
  <c r="Z2790" i="1"/>
  <c r="Z3188" i="1"/>
  <c r="W378" i="1" l="1"/>
  <c r="R383" i="1"/>
  <c r="Z381" i="1"/>
  <c r="Z382" i="1"/>
  <c r="M379" i="1"/>
  <c r="M381" i="1"/>
  <c r="Z378" i="1"/>
  <c r="M380" i="1"/>
  <c r="M390" i="1"/>
  <c r="M382" i="1"/>
  <c r="M1902" i="1"/>
  <c r="W3236" i="1"/>
  <c r="Z3343" i="1"/>
  <c r="M3341" i="1"/>
  <c r="W821" i="1"/>
  <c r="M3238" i="1"/>
  <c r="Z3235" i="1"/>
  <c r="R825" i="1"/>
  <c r="Z820" i="1"/>
  <c r="W381" i="1"/>
  <c r="W3235" i="1"/>
  <c r="W387" i="1"/>
  <c r="Z388" i="1"/>
  <c r="Z1900" i="1"/>
  <c r="M3340" i="1"/>
  <c r="W1899" i="1"/>
  <c r="Z1892" i="1"/>
  <c r="Z3339" i="1"/>
  <c r="W1891" i="1"/>
  <c r="W379" i="1"/>
  <c r="R3240" i="1"/>
  <c r="W1901" i="1"/>
  <c r="Z3242" i="1"/>
  <c r="W3237" i="1"/>
  <c r="Z3799" i="1"/>
  <c r="Z3249" i="1"/>
  <c r="W3340" i="1"/>
  <c r="R3239" i="1"/>
  <c r="Z1889" i="1"/>
  <c r="W1893" i="1"/>
  <c r="R824" i="1"/>
  <c r="W822" i="1"/>
  <c r="R3344" i="1"/>
  <c r="Z3342" i="1"/>
  <c r="R1899" i="1"/>
  <c r="R1902" i="1"/>
  <c r="R1894" i="1"/>
  <c r="Z4198" i="1"/>
  <c r="M3339" i="1"/>
  <c r="Z4195" i="1"/>
  <c r="M4198" i="1"/>
  <c r="M4196" i="1"/>
  <c r="W389" i="1"/>
  <c r="Y4201" i="1"/>
  <c r="Z4201" i="1" s="1"/>
  <c r="N4201" i="1"/>
  <c r="AA3345" i="1"/>
  <c r="K4201" i="1"/>
  <c r="R1891" i="1"/>
  <c r="W3339" i="1"/>
  <c r="W3238" i="1"/>
  <c r="R4200" i="1"/>
  <c r="W4197" i="1"/>
  <c r="W4195" i="1"/>
  <c r="Z4197" i="1"/>
  <c r="Z380" i="1"/>
  <c r="W3342" i="1"/>
  <c r="Z3341" i="1"/>
  <c r="Z824" i="1"/>
  <c r="AA4201" i="1"/>
  <c r="M3342" i="1"/>
  <c r="W4196" i="1"/>
  <c r="W4198" i="1"/>
  <c r="M1894" i="1"/>
  <c r="V4199" i="1"/>
  <c r="W4199" i="1" s="1"/>
  <c r="O3235" i="1"/>
  <c r="M391" i="1"/>
  <c r="W823" i="1"/>
  <c r="M820" i="1"/>
  <c r="R821" i="1"/>
  <c r="Z822" i="1"/>
  <c r="Z823" i="1"/>
  <c r="M823" i="1"/>
  <c r="W820" i="1"/>
  <c r="L821" i="1"/>
  <c r="L3236" i="1"/>
  <c r="M3236" i="1" s="1"/>
  <c r="R387" i="1"/>
  <c r="R389" i="1"/>
  <c r="Y3345" i="1"/>
  <c r="Z3345" i="1" s="1"/>
  <c r="AC3345" i="1"/>
  <c r="AC3338" i="1"/>
  <c r="Y4196" i="1"/>
  <c r="Z4196" i="1" s="1"/>
  <c r="J4201" i="1"/>
  <c r="AC4201" i="1"/>
  <c r="R1893" i="1"/>
  <c r="R379" i="1"/>
  <c r="V3343" i="1"/>
  <c r="W3343" i="1" s="1"/>
  <c r="S4200" i="1"/>
  <c r="W4200" i="1" s="1"/>
  <c r="Z3241" i="1"/>
  <c r="P3345" i="1"/>
  <c r="Y3340" i="1"/>
  <c r="Z3340" i="1" s="1"/>
  <c r="J3345" i="1"/>
  <c r="P4201" i="1"/>
  <c r="R390" i="1"/>
  <c r="Z2784" i="1"/>
  <c r="R381" i="1"/>
  <c r="M383" i="1"/>
  <c r="M4195" i="1"/>
  <c r="R382" i="1"/>
  <c r="AC4194" i="1"/>
  <c r="R4198" i="1"/>
  <c r="R3238" i="1"/>
  <c r="R1901" i="1"/>
  <c r="M4199" i="1"/>
  <c r="R4196" i="1"/>
  <c r="W3341" i="1"/>
  <c r="P4197" i="1"/>
  <c r="R4197" i="1" s="1"/>
  <c r="R823" i="1"/>
  <c r="R4199" i="1"/>
  <c r="M824" i="1"/>
  <c r="V4201" i="1"/>
  <c r="V826" i="1"/>
  <c r="V3241" i="1"/>
  <c r="W3241" i="1" s="1"/>
  <c r="V392" i="1"/>
  <c r="V1896" i="1"/>
  <c r="S3345" i="1"/>
  <c r="W3345" i="1" s="1"/>
  <c r="S1904" i="1"/>
  <c r="W1904" i="1" s="1"/>
  <c r="S4201" i="1"/>
  <c r="S392" i="1"/>
  <c r="S1896" i="1"/>
  <c r="N384" i="1"/>
  <c r="N3345" i="1"/>
  <c r="N1904" i="1"/>
  <c r="R1904" i="1" s="1"/>
  <c r="N392" i="1"/>
  <c r="R392" i="1" s="1"/>
  <c r="M1903" i="1"/>
  <c r="R3340" i="1"/>
  <c r="M3343" i="1"/>
  <c r="M1896" i="1"/>
  <c r="M3240" i="1"/>
  <c r="R3342" i="1"/>
  <c r="R3343" i="1"/>
  <c r="X3344" i="1"/>
  <c r="Z3344" i="1" s="1"/>
  <c r="P3341" i="1"/>
  <c r="R3341" i="1" s="1"/>
  <c r="P1892" i="1"/>
  <c r="R1892" i="1" s="1"/>
  <c r="P380" i="1"/>
  <c r="P388" i="1"/>
  <c r="R388" i="1" s="1"/>
  <c r="P1900" i="1"/>
  <c r="R1900" i="1" s="1"/>
  <c r="P822" i="1"/>
  <c r="P3237" i="1"/>
  <c r="R3237" i="1" s="1"/>
  <c r="M825" i="1"/>
  <c r="Y384" i="1"/>
  <c r="K392" i="1"/>
  <c r="M392" i="1" s="1"/>
  <c r="K3345" i="1"/>
  <c r="X4200" i="1"/>
  <c r="Z4200" i="1" s="1"/>
  <c r="V1902" i="1"/>
  <c r="W1902" i="1" s="1"/>
  <c r="V382" i="1"/>
  <c r="V1894" i="1"/>
  <c r="W1894" i="1" s="1"/>
  <c r="V390" i="1"/>
  <c r="W390" i="1" s="1"/>
  <c r="V3239" i="1"/>
  <c r="W3239" i="1" s="1"/>
  <c r="V824" i="1"/>
  <c r="S3344" i="1"/>
  <c r="W3344" i="1" s="1"/>
  <c r="S1903" i="1"/>
  <c r="W1903" i="1" s="1"/>
  <c r="S1895" i="1"/>
  <c r="W1895" i="1" s="1"/>
  <c r="S391" i="1"/>
  <c r="W391" i="1" s="1"/>
  <c r="S383" i="1"/>
  <c r="S825" i="1"/>
  <c r="S3240" i="1"/>
  <c r="W3240" i="1" s="1"/>
  <c r="X1895" i="1"/>
  <c r="Z1895" i="1" s="1"/>
  <c r="X1903" i="1"/>
  <c r="Z1903" i="1" s="1"/>
  <c r="X3240" i="1"/>
  <c r="Z3240" i="1" s="1"/>
  <c r="X391" i="1"/>
  <c r="Z391" i="1" s="1"/>
  <c r="X825" i="1"/>
  <c r="X383" i="1"/>
  <c r="N4195" i="1"/>
  <c r="R4195" i="1" s="1"/>
  <c r="N1898" i="1"/>
  <c r="R1898" i="1" s="1"/>
  <c r="N1890" i="1"/>
  <c r="R1890" i="1" s="1"/>
  <c r="N386" i="1"/>
  <c r="R386" i="1" s="1"/>
  <c r="N820" i="1"/>
  <c r="N378" i="1"/>
  <c r="N3235" i="1"/>
  <c r="N3339" i="1"/>
  <c r="R3339" i="1" s="1"/>
  <c r="Y1891" i="1"/>
  <c r="Z1891" i="1" s="1"/>
  <c r="Y387" i="1"/>
  <c r="Z387" i="1" s="1"/>
  <c r="Y379" i="1"/>
  <c r="Y1899" i="1"/>
  <c r="Z1899" i="1" s="1"/>
  <c r="Y3236" i="1"/>
  <c r="Z3236" i="1" s="1"/>
  <c r="Y821" i="1"/>
  <c r="M1895" i="1"/>
  <c r="M4200" i="1"/>
  <c r="M3344" i="1"/>
  <c r="Z3338" i="1"/>
  <c r="W3338" i="1"/>
  <c r="M3338" i="1"/>
  <c r="I3345" i="1"/>
  <c r="Z4194" i="1"/>
  <c r="R3338" i="1"/>
  <c r="R4194" i="1"/>
  <c r="M4194" i="1"/>
  <c r="W4194" i="1"/>
  <c r="I4201" i="1"/>
  <c r="Z4151" i="1"/>
  <c r="Z3199" i="1"/>
  <c r="Z3234" i="1"/>
  <c r="Z4158" i="1"/>
  <c r="Z392" i="1"/>
  <c r="R1897" i="1"/>
  <c r="M1904" i="1"/>
  <c r="M1897" i="1"/>
  <c r="Z385" i="1"/>
  <c r="Z1897" i="1"/>
  <c r="Z1904" i="1"/>
  <c r="M385" i="1"/>
  <c r="I392" i="1"/>
  <c r="I1904" i="1"/>
  <c r="W385" i="1"/>
  <c r="R385" i="1"/>
  <c r="W1897" i="1"/>
  <c r="Z1896" i="1"/>
  <c r="W1889" i="1"/>
  <c r="W384" i="1"/>
  <c r="Z377" i="1"/>
  <c r="R1889" i="1"/>
  <c r="R1896" i="1"/>
  <c r="I1896" i="1"/>
  <c r="I384" i="1"/>
  <c r="W377" i="1"/>
  <c r="M377" i="1"/>
  <c r="R377" i="1"/>
  <c r="M384" i="1"/>
  <c r="M1889" i="1"/>
  <c r="M3766" i="1"/>
  <c r="M3759" i="1"/>
  <c r="M4209" i="1"/>
  <c r="M4159" i="1"/>
  <c r="M4158" i="1"/>
  <c r="M819" i="1"/>
  <c r="Z3759" i="1"/>
  <c r="Z2791" i="1"/>
  <c r="R4209" i="1"/>
  <c r="R3249" i="1"/>
  <c r="Z3806" i="1"/>
  <c r="Z4166" i="1"/>
  <c r="Z3184" i="1"/>
  <c r="Z819" i="1"/>
  <c r="M3242" i="1"/>
  <c r="R826" i="1"/>
  <c r="M3184" i="1"/>
  <c r="Z826" i="1"/>
  <c r="Z4209" i="1"/>
  <c r="Z4202" i="1"/>
  <c r="Z4159" i="1"/>
  <c r="Z3766" i="1"/>
  <c r="R3199" i="1"/>
  <c r="Z3191" i="1"/>
  <c r="R3806" i="1"/>
  <c r="Z3192" i="1"/>
  <c r="M3192" i="1"/>
  <c r="M4151" i="1"/>
  <c r="R2791" i="1"/>
  <c r="M826" i="1"/>
  <c r="M2784" i="1"/>
  <c r="M4202" i="1"/>
  <c r="R3191" i="1"/>
  <c r="M2791" i="1"/>
  <c r="M3799" i="1"/>
  <c r="R3242" i="1"/>
  <c r="R4202" i="1"/>
  <c r="R2784" i="1"/>
  <c r="R3192" i="1"/>
  <c r="H4208" i="1"/>
  <c r="H3805" i="1"/>
  <c r="R819" i="1"/>
  <c r="H3198" i="1"/>
  <c r="H4165" i="1"/>
  <c r="W4166" i="1"/>
  <c r="W4209" i="1"/>
  <c r="W3199" i="1"/>
  <c r="W2791" i="1"/>
  <c r="H2787" i="1"/>
  <c r="W4159" i="1"/>
  <c r="W3799" i="1"/>
  <c r="W3192" i="1"/>
  <c r="H2785" i="1"/>
  <c r="H4152" i="1"/>
  <c r="H3185" i="1"/>
  <c r="H3763" i="1"/>
  <c r="H4163" i="1"/>
  <c r="H4206" i="1"/>
  <c r="H3188" i="1"/>
  <c r="H3246" i="1"/>
  <c r="H3801" i="1"/>
  <c r="H3194" i="1"/>
  <c r="H3197" i="1"/>
  <c r="R3766" i="1"/>
  <c r="R3241" i="1"/>
  <c r="R4151" i="1"/>
  <c r="R3759" i="1"/>
  <c r="R4159" i="1"/>
  <c r="M3199" i="1"/>
  <c r="M3806" i="1"/>
  <c r="M3191" i="1"/>
  <c r="M3241" i="1"/>
  <c r="H3764" i="1"/>
  <c r="H3189" i="1"/>
  <c r="H3247" i="1"/>
  <c r="W3766" i="1"/>
  <c r="W4158" i="1"/>
  <c r="W3806" i="1"/>
  <c r="H3762" i="1"/>
  <c r="H3195" i="1"/>
  <c r="W3234" i="1"/>
  <c r="W3242" i="1"/>
  <c r="H3760" i="1"/>
  <c r="H3803" i="1"/>
  <c r="H2786" i="1"/>
  <c r="H4156" i="1"/>
  <c r="H3804" i="1"/>
  <c r="H2789" i="1"/>
  <c r="H4207" i="1"/>
  <c r="H3190" i="1"/>
  <c r="H4157" i="1"/>
  <c r="I3199" i="1"/>
  <c r="I4166" i="1"/>
  <c r="I826" i="1"/>
  <c r="I4158" i="1"/>
  <c r="I3249" i="1"/>
  <c r="I3806" i="1"/>
  <c r="I3191" i="1"/>
  <c r="I2791" i="1"/>
  <c r="I3766" i="1"/>
  <c r="I3241" i="1"/>
  <c r="I4209" i="1"/>
  <c r="H4162" i="1"/>
  <c r="H3802" i="1"/>
  <c r="H3245" i="1"/>
  <c r="W819" i="1"/>
  <c r="W3184" i="1"/>
  <c r="H3800" i="1"/>
  <c r="H3193" i="1"/>
  <c r="H4160" i="1"/>
  <c r="H3243" i="1"/>
  <c r="H2788" i="1"/>
  <c r="H3196" i="1"/>
  <c r="H4153" i="1"/>
  <c r="H3244" i="1"/>
  <c r="R3799" i="1"/>
  <c r="R4158" i="1"/>
  <c r="R4166" i="1"/>
  <c r="R3234" i="1"/>
  <c r="R3184" i="1"/>
  <c r="M3249" i="1"/>
  <c r="M4166" i="1"/>
  <c r="H4164" i="1"/>
  <c r="H3765" i="1"/>
  <c r="H3248" i="1"/>
  <c r="H2790" i="1"/>
  <c r="W3191" i="1"/>
  <c r="W3249" i="1"/>
  <c r="M3234" i="1"/>
  <c r="H4154" i="1"/>
  <c r="H4205" i="1"/>
  <c r="H3187" i="1"/>
  <c r="W4151" i="1"/>
  <c r="W3759" i="1"/>
  <c r="W2784" i="1"/>
  <c r="W4202" i="1"/>
  <c r="H4203" i="1"/>
  <c r="H4155" i="1"/>
  <c r="H3761" i="1"/>
  <c r="H4204" i="1"/>
  <c r="H3186" i="1"/>
  <c r="H4161" i="1"/>
  <c r="W383" i="1" l="1"/>
  <c r="Z379" i="1"/>
  <c r="R378" i="1"/>
  <c r="Z383" i="1"/>
  <c r="W382" i="1"/>
  <c r="R380" i="1"/>
  <c r="Z384" i="1"/>
  <c r="R384" i="1"/>
  <c r="W392" i="1"/>
  <c r="H389" i="1"/>
  <c r="M3345" i="1"/>
  <c r="H381" i="1"/>
  <c r="H1893" i="1"/>
  <c r="H4198" i="1"/>
  <c r="R3235" i="1"/>
  <c r="H3235" i="1" s="1"/>
  <c r="H1901" i="1"/>
  <c r="R4201" i="1"/>
  <c r="H4196" i="1"/>
  <c r="H3240" i="1"/>
  <c r="H1900" i="1"/>
  <c r="W4201" i="1"/>
  <c r="H3342" i="1"/>
  <c r="H3238" i="1"/>
  <c r="M4201" i="1"/>
  <c r="H3236" i="1"/>
  <c r="H3239" i="1"/>
  <c r="H4197" i="1"/>
  <c r="H1891" i="1"/>
  <c r="H388" i="1"/>
  <c r="W826" i="1"/>
  <c r="M821" i="1"/>
  <c r="H1902" i="1"/>
  <c r="H387" i="1"/>
  <c r="H4195" i="1"/>
  <c r="H1892" i="1"/>
  <c r="R3345" i="1"/>
  <c r="H390" i="1"/>
  <c r="H1895" i="1"/>
  <c r="H1898" i="1"/>
  <c r="H3340" i="1"/>
  <c r="H3344" i="1"/>
  <c r="H1894" i="1"/>
  <c r="H3343" i="1"/>
  <c r="W1896" i="1"/>
  <c r="H4199" i="1"/>
  <c r="H3237" i="1"/>
  <c r="H1890" i="1"/>
  <c r="H1899" i="1"/>
  <c r="H823" i="1"/>
  <c r="H3341" i="1"/>
  <c r="H4200" i="1"/>
  <c r="H3241" i="1"/>
  <c r="H1904" i="1"/>
  <c r="H1889" i="1"/>
  <c r="H386" i="1"/>
  <c r="Z821" i="1"/>
  <c r="R820" i="1"/>
  <c r="W825" i="1"/>
  <c r="R822" i="1"/>
  <c r="Z825" i="1"/>
  <c r="H391" i="1"/>
  <c r="H1903" i="1"/>
  <c r="H3339" i="1"/>
  <c r="W824" i="1"/>
  <c r="H3338" i="1"/>
  <c r="H4194" i="1"/>
  <c r="H1897" i="1"/>
  <c r="H385" i="1"/>
  <c r="H377" i="1"/>
  <c r="H2784" i="1"/>
  <c r="H3192" i="1"/>
  <c r="H3806" i="1"/>
  <c r="H3199" i="1"/>
  <c r="H3766" i="1"/>
  <c r="H3759" i="1"/>
  <c r="H4151" i="1"/>
  <c r="H3242" i="1"/>
  <c r="H4202" i="1"/>
  <c r="H4209" i="1"/>
  <c r="H2791" i="1"/>
  <c r="H819" i="1"/>
  <c r="H3799" i="1"/>
  <c r="H3184" i="1"/>
  <c r="H3249" i="1"/>
  <c r="H3191" i="1"/>
  <c r="H4158" i="1"/>
  <c r="H4166" i="1"/>
  <c r="H4159" i="1"/>
  <c r="H3234" i="1"/>
  <c r="H378" i="1" l="1"/>
  <c r="H380" i="1"/>
  <c r="H379" i="1"/>
  <c r="H382" i="1"/>
  <c r="H383" i="1"/>
  <c r="H384" i="1"/>
  <c r="H392" i="1"/>
  <c r="H3345" i="1"/>
  <c r="H4201" i="1"/>
  <c r="H1896" i="1"/>
  <c r="H826" i="1"/>
  <c r="H824" i="1"/>
  <c r="H820" i="1"/>
  <c r="H825" i="1"/>
  <c r="H822" i="1"/>
  <c r="H821" i="1"/>
  <c r="N4450" i="1" l="1"/>
  <c r="N4458" i="1" s="1"/>
  <c r="Q4448" i="1"/>
  <c r="Q4456" i="1" s="1"/>
  <c r="Q4447" i="1"/>
  <c r="Q4455" i="1" s="1"/>
  <c r="Q4443" i="1"/>
  <c r="Q4451" i="1" s="1"/>
  <c r="Q4444" i="1"/>
  <c r="Q4452" i="1" s="1"/>
  <c r="Q4445" i="1"/>
  <c r="Q4453" i="1" s="1"/>
  <c r="V4443" i="1"/>
  <c r="V4451" i="1" s="1"/>
  <c r="O4450" i="1"/>
  <c r="O4458" i="1" s="1"/>
  <c r="K4444" i="1"/>
  <c r="K4452" i="1" s="1"/>
  <c r="P4446" i="1"/>
  <c r="P4454" i="1" s="1"/>
  <c r="T4446" i="1"/>
  <c r="T4454" i="1" s="1"/>
  <c r="N4448" i="1"/>
  <c r="N4456" i="1" s="1"/>
  <c r="AA4448" i="1"/>
  <c r="AA4456" i="1" s="1"/>
  <c r="I4445" i="1"/>
  <c r="I4453" i="1" s="1"/>
  <c r="T4448" i="1"/>
  <c r="T4456" i="1" s="1"/>
  <c r="U4446" i="1"/>
  <c r="U4454" i="1" s="1"/>
  <c r="X4444" i="1"/>
  <c r="X4452" i="1" s="1"/>
  <c r="X4443" i="1"/>
  <c r="X4451" i="1" s="1"/>
  <c r="S4447" i="1"/>
  <c r="S4455" i="1" s="1"/>
  <c r="P4448" i="1"/>
  <c r="P4456" i="1" s="1"/>
  <c r="N4445" i="1"/>
  <c r="N4453" i="1" s="1"/>
  <c r="AC4445" i="1"/>
  <c r="AC4453" i="1" s="1"/>
  <c r="AC4444" i="1"/>
  <c r="AC4452" i="1" s="1"/>
  <c r="P4445" i="1"/>
  <c r="P4453" i="1" s="1"/>
  <c r="J4450" i="1"/>
  <c r="J4458" i="1" s="1"/>
  <c r="AC4446" i="1"/>
  <c r="AC4454" i="1" s="1"/>
  <c r="V4447" i="1"/>
  <c r="V4455" i="1" s="1"/>
  <c r="T4443" i="1"/>
  <c r="T4451" i="1" s="1"/>
  <c r="J4446" i="1"/>
  <c r="J4454" i="1" s="1"/>
  <c r="AB4444" i="1"/>
  <c r="AB4452" i="1" s="1"/>
  <c r="O4447" i="1"/>
  <c r="O4455" i="1" s="1"/>
  <c r="K4448" i="1"/>
  <c r="K4456" i="1" s="1"/>
  <c r="J4449" i="1"/>
  <c r="J4457" i="1" s="1"/>
  <c r="I4444" i="1"/>
  <c r="I4452" i="1" s="1"/>
  <c r="AA4443" i="1"/>
  <c r="AA4451" i="1" s="1"/>
  <c r="AA4449" i="1"/>
  <c r="AA4457" i="1" s="1"/>
  <c r="V4444" i="1"/>
  <c r="V4452" i="1" s="1"/>
  <c r="Y4449" i="1"/>
  <c r="Y4457" i="1" s="1"/>
  <c r="Y4450" i="1"/>
  <c r="Y4458" i="1" s="1"/>
  <c r="X4448" i="1"/>
  <c r="X4456" i="1" s="1"/>
  <c r="K4450" i="1"/>
  <c r="K4458" i="1" s="1"/>
  <c r="T4445" i="1"/>
  <c r="T4453" i="1" s="1"/>
  <c r="AC4449" i="1"/>
  <c r="AC4457" i="1" s="1"/>
  <c r="I4443" i="1"/>
  <c r="I4451" i="1" s="1"/>
  <c r="N4444" i="1"/>
  <c r="N4452" i="1" s="1"/>
  <c r="V4450" i="1"/>
  <c r="V4458" i="1" s="1"/>
  <c r="AA4446" i="1"/>
  <c r="AA4454" i="1" s="1"/>
  <c r="AA4445" i="1"/>
  <c r="AA4453" i="1" s="1"/>
  <c r="L4445" i="1"/>
  <c r="L4453" i="1" s="1"/>
  <c r="N4443" i="1"/>
  <c r="N4451" i="1" s="1"/>
  <c r="L4444" i="1"/>
  <c r="L4452" i="1" s="1"/>
  <c r="L4449" i="1"/>
  <c r="L4457" i="1" s="1"/>
  <c r="I4447" i="1"/>
  <c r="I4455" i="1" s="1"/>
  <c r="S4443" i="1"/>
  <c r="S4451" i="1" s="1"/>
  <c r="U4443" i="1"/>
  <c r="U4451" i="1" s="1"/>
  <c r="O4449" i="1"/>
  <c r="O4457" i="1" s="1"/>
  <c r="AB4450" i="1"/>
  <c r="AB4458" i="1" s="1"/>
  <c r="L4443" i="1"/>
  <c r="L4451" i="1" s="1"/>
  <c r="J4445" i="1"/>
  <c r="J4453" i="1" s="1"/>
  <c r="K4447" i="1"/>
  <c r="K4455" i="1" s="1"/>
  <c r="U4447" i="1"/>
  <c r="U4455" i="1" s="1"/>
  <c r="Y4446" i="1"/>
  <c r="Y4454" i="1" s="1"/>
  <c r="U4449" i="1"/>
  <c r="U4457" i="1" s="1"/>
  <c r="S4445" i="1"/>
  <c r="S4453" i="1" s="1"/>
  <c r="I4449" i="1"/>
  <c r="I4457" i="1" s="1"/>
  <c r="AB4443" i="1"/>
  <c r="AB4451" i="1" s="1"/>
  <c r="K4445" i="1"/>
  <c r="K4453" i="1" s="1"/>
  <c r="X4447" i="1"/>
  <c r="X4455" i="1" s="1"/>
  <c r="AA4450" i="1"/>
  <c r="AA4458" i="1" s="1"/>
  <c r="AC4448" i="1"/>
  <c r="AC4456" i="1" s="1"/>
  <c r="J4443" i="1"/>
  <c r="J4451" i="1" s="1"/>
  <c r="S4449" i="1"/>
  <c r="S4457" i="1" s="1"/>
  <c r="O4443" i="1"/>
  <c r="O4451" i="1" s="1"/>
  <c r="V4448" i="1"/>
  <c r="V4456" i="1" s="1"/>
  <c r="O4446" i="1"/>
  <c r="O4454" i="1" s="1"/>
  <c r="AB4449" i="1"/>
  <c r="AB4457" i="1" s="1"/>
  <c r="AA4447" i="1"/>
  <c r="AA4455" i="1" s="1"/>
  <c r="V4449" i="1"/>
  <c r="V4457" i="1" s="1"/>
  <c r="O4445" i="1"/>
  <c r="O4453" i="1" s="1"/>
  <c r="I4450" i="1"/>
  <c r="I4458" i="1" s="1"/>
  <c r="T4450" i="1"/>
  <c r="T4458" i="1" s="1"/>
  <c r="X4449" i="1"/>
  <c r="X4457" i="1" s="1"/>
  <c r="AB4446" i="1"/>
  <c r="AB4454" i="1" s="1"/>
  <c r="I4448" i="1"/>
  <c r="I4456" i="1" s="1"/>
  <c r="K4449" i="1"/>
  <c r="K4457" i="1" s="1"/>
  <c r="AB4447" i="1"/>
  <c r="AB4455" i="1" s="1"/>
  <c r="P4443" i="1"/>
  <c r="P4451" i="1" s="1"/>
  <c r="L4447" i="1"/>
  <c r="L4455" i="1" s="1"/>
  <c r="S4450" i="1"/>
  <c r="S4458" i="1" s="1"/>
  <c r="L4450" i="1"/>
  <c r="L4458" i="1" s="1"/>
  <c r="J4444" i="1"/>
  <c r="J4452" i="1" s="1"/>
  <c r="P4444" i="1"/>
  <c r="P4452" i="1" s="1"/>
  <c r="U4444" i="1"/>
  <c r="U4452" i="1" s="1"/>
  <c r="AA4444" i="1"/>
  <c r="AA4452" i="1" s="1"/>
  <c r="L4448" i="1"/>
  <c r="L4456" i="1" s="1"/>
  <c r="X4450" i="1"/>
  <c r="X4458" i="1" s="1"/>
  <c r="Y4447" i="1" l="1"/>
  <c r="Y4455" i="1" s="1"/>
  <c r="S4444" i="1"/>
  <c r="S4452" i="1" s="1"/>
  <c r="Y4444" i="1"/>
  <c r="Y4452" i="1" s="1"/>
  <c r="O4444" i="1"/>
  <c r="O4452" i="1" s="1"/>
  <c r="Y4445" i="1"/>
  <c r="Y4453" i="1" s="1"/>
  <c r="J4448" i="1"/>
  <c r="J4456" i="1" s="1"/>
  <c r="J4447" i="1"/>
  <c r="J4455" i="1" s="1"/>
  <c r="V4445" i="1"/>
  <c r="V4453" i="1" s="1"/>
  <c r="U4445" i="1"/>
  <c r="U4453" i="1" s="1"/>
  <c r="P4450" i="1"/>
  <c r="P4458" i="1" s="1"/>
  <c r="N4447" i="1"/>
  <c r="N4455" i="1" s="1"/>
  <c r="AB4448" i="1"/>
  <c r="AB4456" i="1" s="1"/>
  <c r="N4446" i="1"/>
  <c r="N4454" i="1" s="1"/>
  <c r="O4448" i="1"/>
  <c r="O4456" i="1" s="1"/>
  <c r="X4446" i="1"/>
  <c r="X4454" i="1" s="1"/>
  <c r="N4449" i="1"/>
  <c r="N4457" i="1" s="1"/>
  <c r="S4448" i="1"/>
  <c r="S4456" i="1" s="1"/>
  <c r="AC4443" i="1"/>
  <c r="AC4451" i="1" s="1"/>
  <c r="Q4446" i="1"/>
  <c r="Q4454" i="1" s="1"/>
  <c r="Q4449" i="1"/>
  <c r="Q4457" i="1" s="1"/>
  <c r="Q4450" i="1"/>
  <c r="Q4458" i="1" s="1"/>
  <c r="AB4445" i="1"/>
  <c r="AB4453" i="1" s="1"/>
  <c r="T4447" i="1"/>
  <c r="T4455" i="1" s="1"/>
  <c r="S4446" i="1"/>
  <c r="S4454" i="1" s="1"/>
  <c r="K4446" i="1"/>
  <c r="K4454" i="1" s="1"/>
  <c r="AC4450" i="1"/>
  <c r="AC4458" i="1" s="1"/>
  <c r="P4449" i="1"/>
  <c r="P4457" i="1" s="1"/>
  <c r="P4447" i="1"/>
  <c r="P4455" i="1" s="1"/>
  <c r="V4446" i="1"/>
  <c r="V4454" i="1" s="1"/>
  <c r="T4444" i="1"/>
  <c r="T4452" i="1" s="1"/>
  <c r="I4446" i="1"/>
  <c r="I4454" i="1" s="1"/>
  <c r="T4449" i="1"/>
  <c r="T4457" i="1" s="1"/>
  <c r="K4443" i="1"/>
  <c r="K4451" i="1" s="1"/>
  <c r="AC4447" i="1"/>
  <c r="AC4455" i="1" s="1"/>
  <c r="U4450" i="1"/>
  <c r="U4458" i="1" s="1"/>
  <c r="U4448" i="1"/>
  <c r="U4456" i="1" s="1"/>
  <c r="L4446" i="1"/>
  <c r="L4454" i="1" s="1"/>
  <c r="Y4443" i="1"/>
  <c r="Y4451" i="1" s="1"/>
  <c r="X4445" i="1"/>
  <c r="X4453" i="1" s="1"/>
  <c r="Y4448" i="1"/>
  <c r="Y4456" i="1" s="1"/>
  <c r="Z4450" i="1"/>
  <c r="Z4458" i="1" s="1"/>
  <c r="M4444" i="1"/>
  <c r="M4452" i="1" s="1"/>
  <c r="Z4449" i="1"/>
  <c r="Z4457" i="1" s="1"/>
  <c r="W4443" i="1"/>
  <c r="W4451" i="1" s="1"/>
  <c r="M4445" i="1"/>
  <c r="M4453" i="1" s="1"/>
  <c r="R4443" i="1"/>
  <c r="R4451" i="1" s="1"/>
  <c r="R4445" i="1"/>
  <c r="R4453" i="1" s="1"/>
  <c r="M4449" i="1"/>
  <c r="M4457" i="1" s="1"/>
  <c r="M4450" i="1"/>
  <c r="M4458" i="1" s="1"/>
  <c r="W4449" i="1" l="1"/>
  <c r="W4457" i="1" s="1"/>
  <c r="W4450" i="1"/>
  <c r="W4458" i="1" s="1"/>
  <c r="M4447" i="1"/>
  <c r="M4455" i="1" s="1"/>
  <c r="R4444" i="1"/>
  <c r="R4452" i="1" s="1"/>
  <c r="R4448" i="1"/>
  <c r="R4456" i="1" s="1"/>
  <c r="Z4444" i="1"/>
  <c r="Z4452" i="1" s="1"/>
  <c r="W4446" i="1"/>
  <c r="W4454" i="1" s="1"/>
  <c r="W4445" i="1"/>
  <c r="W4453" i="1" s="1"/>
  <c r="Z4443" i="1"/>
  <c r="Z4451" i="1" s="1"/>
  <c r="W4447" i="1"/>
  <c r="W4455" i="1" s="1"/>
  <c r="Z4445" i="1"/>
  <c r="Z4453" i="1" s="1"/>
  <c r="W4448" i="1"/>
  <c r="W4456" i="1" s="1"/>
  <c r="Z4447" i="1"/>
  <c r="Z4455" i="1" s="1"/>
  <c r="Z4446" i="1"/>
  <c r="Z4454" i="1" s="1"/>
  <c r="R4447" i="1"/>
  <c r="R4455" i="1" s="1"/>
  <c r="W4444" i="1"/>
  <c r="W4452" i="1" s="1"/>
  <c r="R4446" i="1"/>
  <c r="R4454" i="1" s="1"/>
  <c r="R4450" i="1"/>
  <c r="R4458" i="1" s="1"/>
  <c r="R4449" i="1"/>
  <c r="R4457" i="1" s="1"/>
  <c r="M4448" i="1"/>
  <c r="M4456" i="1" s="1"/>
  <c r="M4446" i="1"/>
  <c r="M4454" i="1" s="1"/>
  <c r="M4443" i="1"/>
  <c r="M4451" i="1" s="1"/>
  <c r="Z4448" i="1"/>
  <c r="Z4456" i="1" s="1"/>
  <c r="H4444" i="1" l="1"/>
  <c r="H4452" i="1" s="1"/>
  <c r="H4447" i="1"/>
  <c r="H4455" i="1" s="1"/>
  <c r="H4443" i="1"/>
  <c r="H4451" i="1" s="1"/>
  <c r="H4449" i="1"/>
  <c r="H4457" i="1" s="1"/>
  <c r="H4445" i="1"/>
  <c r="H4453" i="1" s="1"/>
  <c r="H4448" i="1"/>
  <c r="H4456" i="1" s="1"/>
  <c r="H4450" i="1"/>
  <c r="H4458" i="1" s="1"/>
  <c r="H4446" i="1"/>
  <c r="H4454" i="1" s="1"/>
  <c r="V3590" i="1" l="1"/>
  <c r="I3591" i="1"/>
  <c r="P3588" i="1"/>
  <c r="K3586" i="1"/>
  <c r="X3587" i="1"/>
  <c r="Y3586" i="1"/>
  <c r="AB3585" i="1"/>
  <c r="T3588" i="1"/>
  <c r="I3587" i="1"/>
  <c r="P3587" i="1"/>
  <c r="N3589" i="1"/>
  <c r="P3590" i="1"/>
  <c r="N3585" i="1"/>
  <c r="L3587" i="1"/>
  <c r="I3590" i="1"/>
  <c r="AC3586" i="1"/>
  <c r="J3588" i="1"/>
  <c r="I3588" i="1"/>
  <c r="T3589" i="1"/>
  <c r="Y3591" i="1"/>
  <c r="X3588" i="1"/>
  <c r="N3587" i="1"/>
  <c r="AB3586" i="1"/>
  <c r="S3589" i="1"/>
  <c r="AB3587" i="1"/>
  <c r="P3591" i="1"/>
  <c r="V3585" i="1"/>
  <c r="AA3588" i="1"/>
  <c r="Q3586" i="1"/>
  <c r="V3588" i="1"/>
  <c r="Y3587" i="1"/>
  <c r="U3590" i="1"/>
  <c r="O3591" i="1"/>
  <c r="T3585" i="1"/>
  <c r="J3585" i="1"/>
  <c r="J3589" i="1"/>
  <c r="O3588" i="1"/>
  <c r="S3587" i="1"/>
  <c r="S3590" i="1"/>
  <c r="J3590" i="1"/>
  <c r="Y3585" i="1"/>
  <c r="S3588" i="1"/>
  <c r="T3591" i="1"/>
  <c r="K3588" i="1"/>
  <c r="AA3589" i="1"/>
  <c r="O3589" i="1"/>
  <c r="O3586" i="1"/>
  <c r="L3585" i="1"/>
  <c r="P3589" i="1"/>
  <c r="AB3591" i="1"/>
  <c r="T3587" i="1"/>
  <c r="O3587" i="1"/>
  <c r="K3589" i="1"/>
  <c r="L3590" i="1"/>
  <c r="K3587" i="1"/>
  <c r="N3588" i="1"/>
  <c r="I3585" i="1"/>
  <c r="U3586" i="1"/>
  <c r="S3586" i="1"/>
  <c r="AC3589" i="1"/>
  <c r="Y3588" i="1"/>
  <c r="K3585" i="1"/>
  <c r="AC3588" i="1"/>
  <c r="Q3590" i="1"/>
  <c r="U3591" i="1"/>
  <c r="Y3590" i="1"/>
  <c r="Q3591" i="1"/>
  <c r="O3590" i="1"/>
  <c r="AB3588" i="1"/>
  <c r="Q3588" i="1"/>
  <c r="AA3591" i="1"/>
  <c r="I3586" i="1"/>
  <c r="AA3587" i="1"/>
  <c r="K3590" i="1"/>
  <c r="N3590" i="1"/>
  <c r="AB3589" i="1"/>
  <c r="J3586" i="1"/>
  <c r="U3589" i="1"/>
  <c r="X3591" i="1"/>
  <c r="T3586" i="1"/>
  <c r="L3589" i="1"/>
  <c r="O3585" i="1"/>
  <c r="L3591" i="1"/>
  <c r="T3590" i="1"/>
  <c r="S3585" i="1"/>
  <c r="AC3590" i="1"/>
  <c r="Q3589" i="1"/>
  <c r="P3585" i="1"/>
  <c r="AC3587" i="1"/>
  <c r="N3586" i="1"/>
  <c r="X3586" i="1"/>
  <c r="L3586" i="1"/>
  <c r="AB3590" i="1"/>
  <c r="X3590" i="1"/>
  <c r="AC3585" i="1"/>
  <c r="V3587" i="1"/>
  <c r="I3589" i="1"/>
  <c r="AC3591" i="1"/>
  <c r="Y3589" i="1"/>
  <c r="N3591" i="1"/>
  <c r="U3585" i="1"/>
  <c r="AA3586" i="1"/>
  <c r="P3586" i="1"/>
  <c r="X3585" i="1"/>
  <c r="Q3585" i="1"/>
  <c r="J3591" i="1"/>
  <c r="L3588" i="1"/>
  <c r="U3587" i="1"/>
  <c r="S3591" i="1"/>
  <c r="V3586" i="1"/>
  <c r="AA3585" i="1"/>
  <c r="AA3590" i="1"/>
  <c r="J3587" i="1"/>
  <c r="V3591" i="1"/>
  <c r="K3591" i="1"/>
  <c r="V3589" i="1"/>
  <c r="U3588" i="1"/>
  <c r="Q3587" i="1"/>
  <c r="X3589" i="1"/>
  <c r="X3260" i="1"/>
  <c r="Y3259" i="1"/>
  <c r="AB3258" i="1"/>
  <c r="T3261" i="1"/>
  <c r="I3260" i="1"/>
  <c r="P3260" i="1"/>
  <c r="X3263" i="1"/>
  <c r="AC3258" i="1"/>
  <c r="V3260" i="1"/>
  <c r="I3262" i="1"/>
  <c r="AC3264" i="1"/>
  <c r="Y3262" i="1"/>
  <c r="N3264" i="1"/>
  <c r="U3258" i="1"/>
  <c r="AC3259" i="1"/>
  <c r="J3261" i="1"/>
  <c r="I3261" i="1"/>
  <c r="T3262" i="1"/>
  <c r="Y3264" i="1"/>
  <c r="T3260" i="1"/>
  <c r="O3260" i="1"/>
  <c r="K3262" i="1"/>
  <c r="L3263" i="1"/>
  <c r="K3260" i="1"/>
  <c r="N3261" i="1"/>
  <c r="I3258" i="1"/>
  <c r="U3259" i="1"/>
  <c r="S3259" i="1"/>
  <c r="Q3259" i="1"/>
  <c r="V3261" i="1"/>
  <c r="Y3260" i="1"/>
  <c r="U3263" i="1"/>
  <c r="O3264" i="1"/>
  <c r="T3258" i="1"/>
  <c r="J3258" i="1"/>
  <c r="N3262" i="1"/>
  <c r="P3263" i="1"/>
  <c r="N3258" i="1"/>
  <c r="L3260" i="1"/>
  <c r="I3263" i="1"/>
  <c r="K3261" i="1"/>
  <c r="AA3262" i="1"/>
  <c r="O3262" i="1"/>
  <c r="O3259" i="1"/>
  <c r="L3258" i="1"/>
  <c r="P3262" i="1"/>
  <c r="AB3264" i="1"/>
  <c r="L3262" i="1"/>
  <c r="O3258" i="1"/>
  <c r="L3264" i="1"/>
  <c r="T3263" i="1"/>
  <c r="S3258" i="1"/>
  <c r="AA3261" i="1"/>
  <c r="V3263" i="1"/>
  <c r="AC3262" i="1"/>
  <c r="I3264" i="1"/>
  <c r="AC3263" i="1"/>
  <c r="Y3261" i="1"/>
  <c r="K3258" i="1"/>
  <c r="AC3261" i="1"/>
  <c r="Q3263" i="1"/>
  <c r="J3262" i="1"/>
  <c r="O3261" i="1"/>
  <c r="S3260" i="1"/>
  <c r="S3263" i="1"/>
  <c r="J3263" i="1"/>
  <c r="Y3258" i="1"/>
  <c r="S3261" i="1"/>
  <c r="T3264" i="1"/>
  <c r="N3263" i="1"/>
  <c r="AB3262" i="1"/>
  <c r="J3259" i="1"/>
  <c r="U3262" i="1"/>
  <c r="X3264" i="1"/>
  <c r="T3259" i="1"/>
  <c r="AA3263" i="1"/>
  <c r="J3260" i="1"/>
  <c r="V3264" i="1"/>
  <c r="K3264" i="1"/>
  <c r="V3262" i="1"/>
  <c r="U3261" i="1"/>
  <c r="Q3260" i="1"/>
  <c r="X3262" i="1"/>
  <c r="P3261" i="1"/>
  <c r="K3259" i="1"/>
  <c r="Q3262" i="1"/>
  <c r="P3258" i="1"/>
  <c r="AC3260" i="1"/>
  <c r="N3259" i="1"/>
  <c r="X3259" i="1"/>
  <c r="L3259" i="1"/>
  <c r="AB3263" i="1"/>
  <c r="U3264" i="1"/>
  <c r="Y3263" i="1"/>
  <c r="Q3264" i="1"/>
  <c r="O3263" i="1"/>
  <c r="AB3261" i="1"/>
  <c r="Q3261" i="1"/>
  <c r="AA3264" i="1"/>
  <c r="I3259" i="1"/>
  <c r="AA3260" i="1"/>
  <c r="K3263" i="1"/>
  <c r="AA3259" i="1"/>
  <c r="P3259" i="1"/>
  <c r="X3258" i="1"/>
  <c r="Q3258" i="1"/>
  <c r="J3264" i="1"/>
  <c r="L3261" i="1"/>
  <c r="U3260" i="1"/>
  <c r="S3264" i="1"/>
  <c r="V3259" i="1"/>
  <c r="AA3258" i="1"/>
  <c r="X3261" i="1"/>
  <c r="N3260" i="1"/>
  <c r="AB3259" i="1"/>
  <c r="S3262" i="1"/>
  <c r="AB3260" i="1"/>
  <c r="P3264" i="1"/>
  <c r="V3258" i="1"/>
  <c r="X4244" i="1"/>
  <c r="Y4243" i="1"/>
  <c r="AB4242" i="1"/>
  <c r="T4245" i="1"/>
  <c r="I4244" i="1"/>
  <c r="P4244" i="1"/>
  <c r="X4247" i="1"/>
  <c r="AC4242" i="1"/>
  <c r="V4244" i="1"/>
  <c r="I4246" i="1"/>
  <c r="AC4248" i="1"/>
  <c r="Y4246" i="1"/>
  <c r="N4248" i="1"/>
  <c r="U4242" i="1"/>
  <c r="AC4243" i="1"/>
  <c r="J4245" i="1"/>
  <c r="I4245" i="1"/>
  <c r="T4246" i="1"/>
  <c r="Y4248" i="1"/>
  <c r="T4244" i="1"/>
  <c r="O4244" i="1"/>
  <c r="K4246" i="1"/>
  <c r="L4247" i="1"/>
  <c r="K4244" i="1"/>
  <c r="N4245" i="1"/>
  <c r="I4242" i="1"/>
  <c r="U4243" i="1"/>
  <c r="S4243" i="1"/>
  <c r="AA4245" i="1"/>
  <c r="Q4243" i="1"/>
  <c r="V4245" i="1"/>
  <c r="Y4244" i="1"/>
  <c r="U4247" i="1"/>
  <c r="O4248" i="1"/>
  <c r="T4242" i="1"/>
  <c r="J4242" i="1"/>
  <c r="N4246" i="1"/>
  <c r="P4247" i="1"/>
  <c r="N4242" i="1"/>
  <c r="L4244" i="1"/>
  <c r="I4247" i="1"/>
  <c r="K4245" i="1"/>
  <c r="AA4246" i="1"/>
  <c r="O4246" i="1"/>
  <c r="O4243" i="1"/>
  <c r="L4242" i="1"/>
  <c r="P4246" i="1"/>
  <c r="AB4248" i="1"/>
  <c r="L4246" i="1"/>
  <c r="O4242" i="1"/>
  <c r="L4248" i="1"/>
  <c r="T4247" i="1"/>
  <c r="S4242" i="1"/>
  <c r="V4247" i="1"/>
  <c r="AC4246" i="1"/>
  <c r="I4248" i="1"/>
  <c r="AC4247" i="1"/>
  <c r="Y4245" i="1"/>
  <c r="K4242" i="1"/>
  <c r="AC4245" i="1"/>
  <c r="Q4247" i="1"/>
  <c r="J4246" i="1"/>
  <c r="O4245" i="1"/>
  <c r="S4244" i="1"/>
  <c r="S4247" i="1"/>
  <c r="J4247" i="1"/>
  <c r="Y4242" i="1"/>
  <c r="S4245" i="1"/>
  <c r="T4248" i="1"/>
  <c r="N4247" i="1"/>
  <c r="AB4246" i="1"/>
  <c r="J4243" i="1"/>
  <c r="U4246" i="1"/>
  <c r="X4248" i="1"/>
  <c r="T4243" i="1"/>
  <c r="AA4247" i="1"/>
  <c r="J4244" i="1"/>
  <c r="V4248" i="1"/>
  <c r="K4248" i="1"/>
  <c r="V4246" i="1"/>
  <c r="U4245" i="1"/>
  <c r="Q4244" i="1"/>
  <c r="X4246" i="1"/>
  <c r="P4245" i="1"/>
  <c r="K4243" i="1"/>
  <c r="Q4246" i="1"/>
  <c r="P4242" i="1"/>
  <c r="AC4244" i="1"/>
  <c r="N4243" i="1"/>
  <c r="X4243" i="1"/>
  <c r="L4243" i="1"/>
  <c r="AB4247" i="1"/>
  <c r="U4248" i="1"/>
  <c r="Y4247" i="1"/>
  <c r="Q4248" i="1"/>
  <c r="O4247" i="1"/>
  <c r="AB4245" i="1"/>
  <c r="Q4245" i="1"/>
  <c r="AA4248" i="1"/>
  <c r="I4243" i="1"/>
  <c r="AA4244" i="1"/>
  <c r="K4247" i="1"/>
  <c r="AA4243" i="1"/>
  <c r="P4243" i="1"/>
  <c r="X4242" i="1"/>
  <c r="Q4242" i="1"/>
  <c r="J4248" i="1"/>
  <c r="L4245" i="1"/>
  <c r="U4244" i="1"/>
  <c r="S4248" i="1"/>
  <c r="V4243" i="1"/>
  <c r="AA4242" i="1"/>
  <c r="X4245" i="1"/>
  <c r="N4244" i="1"/>
  <c r="AB4243" i="1"/>
  <c r="S4246" i="1"/>
  <c r="AB4244" i="1"/>
  <c r="P4248" i="1"/>
  <c r="V4242" i="1"/>
  <c r="Q2637" i="1"/>
  <c r="Q3684" i="1"/>
  <c r="Q4172" i="1"/>
  <c r="Q2725" i="1"/>
  <c r="Q2701" i="1"/>
  <c r="Q3213" i="1"/>
  <c r="Q3212" i="1"/>
  <c r="Q3683" i="1"/>
  <c r="Q2724" i="1"/>
  <c r="Q2636" i="1"/>
  <c r="Q4171" i="1"/>
  <c r="Q2700" i="1"/>
  <c r="Q3214" i="1"/>
  <c r="Q3685" i="1"/>
  <c r="Q2726" i="1"/>
  <c r="Q2638" i="1"/>
  <c r="Q2702" i="1"/>
  <c r="Q4173" i="1"/>
  <c r="Q2635" i="1"/>
  <c r="Q3211" i="1"/>
  <c r="Q4170" i="1"/>
  <c r="Q2699" i="1"/>
  <c r="Q2723" i="1"/>
  <c r="Q3682" i="1"/>
  <c r="Q2634" i="1"/>
  <c r="Q4169" i="1"/>
  <c r="Q2698" i="1"/>
  <c r="Q3681" i="1"/>
  <c r="Q2722" i="1"/>
  <c r="Q3210" i="1"/>
  <c r="Q2696" i="1"/>
  <c r="Q2632" i="1"/>
  <c r="Q2720" i="1"/>
  <c r="Q3208" i="1"/>
  <c r="Q3679" i="1"/>
  <c r="Q4167" i="1"/>
  <c r="Q3209" i="1"/>
  <c r="Q2633" i="1"/>
  <c r="Q2721" i="1"/>
  <c r="Q4168" i="1"/>
  <c r="Q2697" i="1"/>
  <c r="Q3680" i="1"/>
  <c r="V1918" i="1"/>
  <c r="V406" i="1"/>
  <c r="AC1917" i="1"/>
  <c r="AC405" i="1"/>
  <c r="I1919" i="1"/>
  <c r="I407" i="1"/>
  <c r="AC1918" i="1"/>
  <c r="AC406" i="1"/>
  <c r="Y1916" i="1"/>
  <c r="Y404" i="1"/>
  <c r="K1913" i="1"/>
  <c r="K401" i="1"/>
  <c r="AC1916" i="1"/>
  <c r="AC404" i="1"/>
  <c r="Q1918" i="1"/>
  <c r="Q406" i="1"/>
  <c r="J405" i="1"/>
  <c r="J1917" i="1"/>
  <c r="O404" i="1"/>
  <c r="O1916" i="1"/>
  <c r="S403" i="1"/>
  <c r="S1915" i="1"/>
  <c r="S406" i="1"/>
  <c r="S1918" i="1"/>
  <c r="J1918" i="1"/>
  <c r="J406" i="1"/>
  <c r="Y1913" i="1"/>
  <c r="Y401" i="1"/>
  <c r="S404" i="1"/>
  <c r="S1916" i="1"/>
  <c r="T1919" i="1"/>
  <c r="T407" i="1"/>
  <c r="K404" i="1"/>
  <c r="K1916" i="1"/>
  <c r="AA1917" i="1"/>
  <c r="AA405" i="1"/>
  <c r="O405" i="1"/>
  <c r="O1917" i="1"/>
  <c r="O1914" i="1"/>
  <c r="O402" i="1"/>
  <c r="L1913" i="1"/>
  <c r="L401" i="1"/>
  <c r="P405" i="1"/>
  <c r="P1917" i="1"/>
  <c r="AB1919" i="1"/>
  <c r="AB407" i="1"/>
  <c r="L405" i="1"/>
  <c r="L1917" i="1"/>
  <c r="O1913" i="1"/>
  <c r="O401" i="1"/>
  <c r="L407" i="1"/>
  <c r="L1919" i="1"/>
  <c r="T1918" i="1"/>
  <c r="T406" i="1"/>
  <c r="S401" i="1"/>
  <c r="S1913" i="1"/>
  <c r="AA404" i="1"/>
  <c r="AA1916" i="1"/>
  <c r="P404" i="1"/>
  <c r="P1916" i="1"/>
  <c r="K402" i="1"/>
  <c r="K1914" i="1"/>
  <c r="Q405" i="1"/>
  <c r="Q1917" i="1"/>
  <c r="P1913" i="1"/>
  <c r="P401" i="1"/>
  <c r="AC403" i="1"/>
  <c r="AC1915" i="1"/>
  <c r="N1914" i="1"/>
  <c r="N402" i="1"/>
  <c r="X402" i="1"/>
  <c r="X1914" i="1"/>
  <c r="L402" i="1"/>
  <c r="L1914" i="1"/>
  <c r="AB406" i="1"/>
  <c r="AB1918" i="1"/>
  <c r="U1919" i="1"/>
  <c r="U407" i="1"/>
  <c r="Y1918" i="1"/>
  <c r="Y406" i="1"/>
  <c r="Q407" i="1"/>
  <c r="Q1919" i="1"/>
  <c r="O406" i="1"/>
  <c r="O1918" i="1"/>
  <c r="AB1916" i="1"/>
  <c r="AB404" i="1"/>
  <c r="Q404" i="1"/>
  <c r="Q1916" i="1"/>
  <c r="AA407" i="1"/>
  <c r="AA1919" i="1"/>
  <c r="I1914" i="1"/>
  <c r="I402" i="1"/>
  <c r="AA403" i="1"/>
  <c r="AA1915" i="1"/>
  <c r="K406" i="1"/>
  <c r="K1918" i="1"/>
  <c r="N1918" i="1"/>
  <c r="N406" i="1"/>
  <c r="AB405" i="1"/>
  <c r="AB1917" i="1"/>
  <c r="J402" i="1"/>
  <c r="J1914" i="1"/>
  <c r="U1917" i="1"/>
  <c r="U405" i="1"/>
  <c r="X407" i="1"/>
  <c r="X1919" i="1"/>
  <c r="T1914" i="1"/>
  <c r="T402" i="1"/>
  <c r="AA1918" i="1"/>
  <c r="AA406" i="1"/>
  <c r="J1915" i="1"/>
  <c r="J403" i="1"/>
  <c r="V407" i="1"/>
  <c r="V1919" i="1"/>
  <c r="K407" i="1"/>
  <c r="K1919" i="1"/>
  <c r="V1917" i="1"/>
  <c r="V405" i="1"/>
  <c r="U1916" i="1"/>
  <c r="U404" i="1"/>
  <c r="Q1915" i="1"/>
  <c r="Q403" i="1"/>
  <c r="X1917" i="1"/>
  <c r="X405" i="1"/>
  <c r="X403" i="1"/>
  <c r="X1915" i="1"/>
  <c r="Y1914" i="1"/>
  <c r="Y402" i="1"/>
  <c r="AB1913" i="1"/>
  <c r="AB401" i="1"/>
  <c r="T1916" i="1"/>
  <c r="T404" i="1"/>
  <c r="I403" i="1"/>
  <c r="I1915" i="1"/>
  <c r="P1915" i="1"/>
  <c r="P403" i="1"/>
  <c r="X1918" i="1"/>
  <c r="X406" i="1"/>
  <c r="AC1913" i="1"/>
  <c r="AC401" i="1"/>
  <c r="V1915" i="1"/>
  <c r="V403" i="1"/>
  <c r="I405" i="1"/>
  <c r="I1917" i="1"/>
  <c r="AC1919" i="1"/>
  <c r="AC407" i="1"/>
  <c r="Y1917" i="1"/>
  <c r="Y405" i="1"/>
  <c r="N407" i="1"/>
  <c r="N1919" i="1"/>
  <c r="U1913" i="1"/>
  <c r="U401" i="1"/>
  <c r="AA1914" i="1"/>
  <c r="AA402" i="1"/>
  <c r="P1914" i="1"/>
  <c r="P402" i="1"/>
  <c r="X1913" i="1"/>
  <c r="X401" i="1"/>
  <c r="Q401" i="1"/>
  <c r="Q1913" i="1"/>
  <c r="J1919" i="1"/>
  <c r="J407" i="1"/>
  <c r="L1916" i="1"/>
  <c r="L404" i="1"/>
  <c r="U403" i="1"/>
  <c r="U1915" i="1"/>
  <c r="S1919" i="1"/>
  <c r="S407" i="1"/>
  <c r="V1914" i="1"/>
  <c r="V402" i="1"/>
  <c r="AA1913" i="1"/>
  <c r="AA401" i="1"/>
  <c r="X404" i="1"/>
  <c r="X1916" i="1"/>
  <c r="N403" i="1"/>
  <c r="N1915" i="1"/>
  <c r="AB402" i="1"/>
  <c r="AB1914" i="1"/>
  <c r="S405" i="1"/>
  <c r="S1917" i="1"/>
  <c r="AB1915" i="1"/>
  <c r="AB403" i="1"/>
  <c r="P1919" i="1"/>
  <c r="P407" i="1"/>
  <c r="V401" i="1"/>
  <c r="V1913" i="1"/>
  <c r="Q1914" i="1"/>
  <c r="Q402" i="1"/>
  <c r="V1916" i="1"/>
  <c r="V404" i="1"/>
  <c r="Y403" i="1"/>
  <c r="Y1915" i="1"/>
  <c r="U406" i="1"/>
  <c r="U1918" i="1"/>
  <c r="O1919" i="1"/>
  <c r="O407" i="1"/>
  <c r="T401" i="1"/>
  <c r="T1913" i="1"/>
  <c r="J1913" i="1"/>
  <c r="J401" i="1"/>
  <c r="N405" i="1"/>
  <c r="N1917" i="1"/>
  <c r="P1918" i="1"/>
  <c r="P406" i="1"/>
  <c r="N401" i="1"/>
  <c r="N1913" i="1"/>
  <c r="L1915" i="1"/>
  <c r="L403" i="1"/>
  <c r="I406" i="1"/>
  <c r="I1918" i="1"/>
  <c r="AC402" i="1"/>
  <c r="AC1914" i="1"/>
  <c r="J404" i="1"/>
  <c r="J1916" i="1"/>
  <c r="I1916" i="1"/>
  <c r="I404" i="1"/>
  <c r="T405" i="1"/>
  <c r="T1917" i="1"/>
  <c r="Y407" i="1"/>
  <c r="Y1919" i="1"/>
  <c r="T1915" i="1"/>
  <c r="T403" i="1"/>
  <c r="O403" i="1"/>
  <c r="O1915" i="1"/>
  <c r="K1917" i="1"/>
  <c r="K405" i="1"/>
  <c r="L1918" i="1"/>
  <c r="L406" i="1"/>
  <c r="K403" i="1"/>
  <c r="K1915" i="1"/>
  <c r="N1916" i="1"/>
  <c r="N404" i="1"/>
  <c r="I401" i="1"/>
  <c r="I1913" i="1"/>
  <c r="U1914" i="1"/>
  <c r="U402" i="1"/>
  <c r="S1914" i="1"/>
  <c r="S402" i="1"/>
  <c r="V374" i="1"/>
  <c r="V1886" i="1"/>
  <c r="AC373" i="1"/>
  <c r="AC1885" i="1"/>
  <c r="I375" i="1"/>
  <c r="I1887" i="1"/>
  <c r="AC374" i="1"/>
  <c r="AC1886" i="1"/>
  <c r="Y372" i="1"/>
  <c r="Y1884" i="1"/>
  <c r="K369" i="1"/>
  <c r="K1881" i="1"/>
  <c r="AC372" i="1"/>
  <c r="AC1884" i="1"/>
  <c r="Q374" i="1"/>
  <c r="Q1886" i="1"/>
  <c r="J373" i="1"/>
  <c r="J1885" i="1"/>
  <c r="O372" i="1"/>
  <c r="O1884" i="1"/>
  <c r="S371" i="1"/>
  <c r="S1883" i="1"/>
  <c r="S374" i="1"/>
  <c r="S1886" i="1"/>
  <c r="J374" i="1"/>
  <c r="J1886" i="1"/>
  <c r="Y369" i="1"/>
  <c r="Y1881" i="1"/>
  <c r="S372" i="1"/>
  <c r="S1884" i="1"/>
  <c r="T375" i="1"/>
  <c r="T1887" i="1"/>
  <c r="K372" i="1"/>
  <c r="K1884" i="1"/>
  <c r="AA373" i="1"/>
  <c r="AA1885" i="1"/>
  <c r="O373" i="1"/>
  <c r="O1885" i="1"/>
  <c r="O370" i="1"/>
  <c r="O1882" i="1"/>
  <c r="L369" i="1"/>
  <c r="L1881" i="1"/>
  <c r="P373" i="1"/>
  <c r="P1885" i="1"/>
  <c r="AB375" i="1"/>
  <c r="AB1887" i="1"/>
  <c r="L373" i="1"/>
  <c r="L1885" i="1"/>
  <c r="O369" i="1"/>
  <c r="O1881" i="1"/>
  <c r="L375" i="1"/>
  <c r="L1887" i="1"/>
  <c r="T374" i="1"/>
  <c r="T1886" i="1"/>
  <c r="S369" i="1"/>
  <c r="S1881" i="1"/>
  <c r="P372" i="1"/>
  <c r="P1884" i="1"/>
  <c r="K370" i="1"/>
  <c r="K1882" i="1"/>
  <c r="Q373" i="1"/>
  <c r="Q1885" i="1"/>
  <c r="P369" i="1"/>
  <c r="P1881" i="1"/>
  <c r="AC371" i="1"/>
  <c r="AC1883" i="1"/>
  <c r="N370" i="1"/>
  <c r="N1882" i="1"/>
  <c r="X370" i="1"/>
  <c r="X1882" i="1"/>
  <c r="L370" i="1"/>
  <c r="L1882" i="1"/>
  <c r="AB374" i="1"/>
  <c r="AB1886" i="1"/>
  <c r="U375" i="1"/>
  <c r="U1887" i="1"/>
  <c r="Y374" i="1"/>
  <c r="Y1886" i="1"/>
  <c r="Q375" i="1"/>
  <c r="Q1887" i="1"/>
  <c r="O374" i="1"/>
  <c r="O1886" i="1"/>
  <c r="AB372" i="1"/>
  <c r="AB1884" i="1"/>
  <c r="Q372" i="1"/>
  <c r="Q1884" i="1"/>
  <c r="AA375" i="1"/>
  <c r="AA1887" i="1"/>
  <c r="I370" i="1"/>
  <c r="I1882" i="1"/>
  <c r="AA371" i="1"/>
  <c r="AA1883" i="1"/>
  <c r="K374" i="1"/>
  <c r="K1886" i="1"/>
  <c r="N374" i="1"/>
  <c r="N1886" i="1"/>
  <c r="AB373" i="1"/>
  <c r="AB1885" i="1"/>
  <c r="J370" i="1"/>
  <c r="J1882" i="1"/>
  <c r="U373" i="1"/>
  <c r="U1885" i="1"/>
  <c r="X375" i="1"/>
  <c r="X1887" i="1"/>
  <c r="T370" i="1"/>
  <c r="T1882" i="1"/>
  <c r="AA374" i="1"/>
  <c r="AA1886" i="1"/>
  <c r="J371" i="1"/>
  <c r="J1883" i="1"/>
  <c r="V375" i="1"/>
  <c r="V1887" i="1"/>
  <c r="K375" i="1"/>
  <c r="K1887" i="1"/>
  <c r="V373" i="1"/>
  <c r="V1885" i="1"/>
  <c r="U372" i="1"/>
  <c r="U1884" i="1"/>
  <c r="Q371" i="1"/>
  <c r="Q1883" i="1"/>
  <c r="X373" i="1"/>
  <c r="X1885" i="1"/>
  <c r="X371" i="1"/>
  <c r="X1883" i="1"/>
  <c r="Y370" i="1"/>
  <c r="Y1882" i="1"/>
  <c r="AB369" i="1"/>
  <c r="AB1881" i="1"/>
  <c r="T372" i="1"/>
  <c r="T1884" i="1"/>
  <c r="I371" i="1"/>
  <c r="I1883" i="1"/>
  <c r="P371" i="1"/>
  <c r="P1883" i="1"/>
  <c r="X374" i="1"/>
  <c r="X1886" i="1"/>
  <c r="AC369" i="1"/>
  <c r="AC1881" i="1"/>
  <c r="V371" i="1"/>
  <c r="V1883" i="1"/>
  <c r="I373" i="1"/>
  <c r="I1885" i="1"/>
  <c r="AC375" i="1"/>
  <c r="AC1887" i="1"/>
  <c r="Y373" i="1"/>
  <c r="Y1885" i="1"/>
  <c r="N375" i="1"/>
  <c r="N1887" i="1"/>
  <c r="U369" i="1"/>
  <c r="U1881" i="1"/>
  <c r="AA370" i="1"/>
  <c r="AA1882" i="1"/>
  <c r="P370" i="1"/>
  <c r="P1882" i="1"/>
  <c r="X369" i="1"/>
  <c r="X1881" i="1"/>
  <c r="Q369" i="1"/>
  <c r="Q1881" i="1"/>
  <c r="J375" i="1"/>
  <c r="J1887" i="1"/>
  <c r="L372" i="1"/>
  <c r="L1884" i="1"/>
  <c r="U371" i="1"/>
  <c r="U1883" i="1"/>
  <c r="S375" i="1"/>
  <c r="S1887" i="1"/>
  <c r="V370" i="1"/>
  <c r="V1882" i="1"/>
  <c r="AA369" i="1"/>
  <c r="AA1881" i="1"/>
  <c r="X372" i="1"/>
  <c r="X1884" i="1"/>
  <c r="N371" i="1"/>
  <c r="N1883" i="1"/>
  <c r="AB370" i="1"/>
  <c r="AB1882" i="1"/>
  <c r="S373" i="1"/>
  <c r="S1885" i="1"/>
  <c r="AB371" i="1"/>
  <c r="AB1883" i="1"/>
  <c r="P375" i="1"/>
  <c r="P1887" i="1"/>
  <c r="V369" i="1"/>
  <c r="V1881" i="1"/>
  <c r="AA372" i="1"/>
  <c r="AA1884" i="1"/>
  <c r="Q370" i="1"/>
  <c r="Q1882" i="1"/>
  <c r="V372" i="1"/>
  <c r="V1884" i="1"/>
  <c r="Y371" i="1"/>
  <c r="Y1883" i="1"/>
  <c r="U374" i="1"/>
  <c r="U1886" i="1"/>
  <c r="O375" i="1"/>
  <c r="O1887" i="1"/>
  <c r="T369" i="1"/>
  <c r="T1881" i="1"/>
  <c r="J369" i="1"/>
  <c r="J1881" i="1"/>
  <c r="N373" i="1"/>
  <c r="N1885" i="1"/>
  <c r="P374" i="1"/>
  <c r="P1886" i="1"/>
  <c r="N369" i="1"/>
  <c r="N1881" i="1"/>
  <c r="L371" i="1"/>
  <c r="L1883" i="1"/>
  <c r="I374" i="1"/>
  <c r="I1886" i="1"/>
  <c r="AC370" i="1"/>
  <c r="AC1882" i="1"/>
  <c r="J372" i="1"/>
  <c r="J1884" i="1"/>
  <c r="I372" i="1"/>
  <c r="I1884" i="1"/>
  <c r="T373" i="1"/>
  <c r="T1885" i="1"/>
  <c r="Y375" i="1"/>
  <c r="Y1887" i="1"/>
  <c r="T371" i="1"/>
  <c r="T1883" i="1"/>
  <c r="O371" i="1"/>
  <c r="O1883" i="1"/>
  <c r="K373" i="1"/>
  <c r="K1885" i="1"/>
  <c r="L374" i="1"/>
  <c r="L1886" i="1"/>
  <c r="K371" i="1"/>
  <c r="K1883" i="1"/>
  <c r="N372" i="1"/>
  <c r="N1884" i="1"/>
  <c r="I369" i="1"/>
  <c r="I1881" i="1"/>
  <c r="U370" i="1"/>
  <c r="U1882" i="1"/>
  <c r="S370" i="1"/>
  <c r="S1882" i="1"/>
  <c r="AA2635" i="1"/>
  <c r="AA3682" i="1"/>
  <c r="AA2723" i="1"/>
  <c r="AA3211" i="1"/>
  <c r="AA2699" i="1"/>
  <c r="AA4170" i="1"/>
  <c r="V4170" i="1"/>
  <c r="V2699" i="1"/>
  <c r="V3682" i="1"/>
  <c r="V3211" i="1"/>
  <c r="V2723" i="1"/>
  <c r="V2635" i="1"/>
  <c r="Y2722" i="1"/>
  <c r="Y2634" i="1"/>
  <c r="Y2698" i="1"/>
  <c r="Y3681" i="1"/>
  <c r="Y4169" i="1"/>
  <c r="Y3210" i="1"/>
  <c r="U2701" i="1"/>
  <c r="U2637" i="1"/>
  <c r="U3684" i="1"/>
  <c r="U4172" i="1"/>
  <c r="U3213" i="1"/>
  <c r="U2725" i="1"/>
  <c r="O4173" i="1"/>
  <c r="O2726" i="1"/>
  <c r="O2638" i="1"/>
  <c r="O3214" i="1"/>
  <c r="O2702" i="1"/>
  <c r="O3685" i="1"/>
  <c r="T4167" i="1"/>
  <c r="T2632" i="1"/>
  <c r="T3208" i="1"/>
  <c r="T3679" i="1"/>
  <c r="T2720" i="1"/>
  <c r="T2696" i="1"/>
  <c r="J4167" i="1"/>
  <c r="J3679" i="1"/>
  <c r="J2720" i="1"/>
  <c r="J3208" i="1"/>
  <c r="J2696" i="1"/>
  <c r="J2632" i="1"/>
  <c r="N4171" i="1"/>
  <c r="N2724" i="1"/>
  <c r="N2636" i="1"/>
  <c r="N3683" i="1"/>
  <c r="N3212" i="1"/>
  <c r="N2700" i="1"/>
  <c r="P4172" i="1"/>
  <c r="P3684" i="1"/>
  <c r="P2725" i="1"/>
  <c r="P2701" i="1"/>
  <c r="P3213" i="1"/>
  <c r="P2637" i="1"/>
  <c r="N2720" i="1"/>
  <c r="N2696" i="1"/>
  <c r="N3679" i="1"/>
  <c r="N4167" i="1"/>
  <c r="N3208" i="1"/>
  <c r="N2632" i="1"/>
  <c r="L2722" i="1"/>
  <c r="L2634" i="1"/>
  <c r="L2698" i="1"/>
  <c r="L3681" i="1"/>
  <c r="L3210" i="1"/>
  <c r="L4169" i="1"/>
  <c r="I2725" i="1"/>
  <c r="I4172" i="1"/>
  <c r="I2637" i="1"/>
  <c r="I2701" i="1"/>
  <c r="I3684" i="1"/>
  <c r="I3213" i="1"/>
  <c r="AC4168" i="1"/>
  <c r="AC3680" i="1"/>
  <c r="AC2633" i="1"/>
  <c r="AC2721" i="1"/>
  <c r="AC3209" i="1"/>
  <c r="AC2697" i="1"/>
  <c r="J2699" i="1"/>
  <c r="J2635" i="1"/>
  <c r="J4170" i="1"/>
  <c r="J2723" i="1"/>
  <c r="J3211" i="1"/>
  <c r="J3682" i="1"/>
  <c r="I2635" i="1"/>
  <c r="I2699" i="1"/>
  <c r="I3211" i="1"/>
  <c r="I4170" i="1"/>
  <c r="I2723" i="1"/>
  <c r="I3682" i="1"/>
  <c r="T2700" i="1"/>
  <c r="T3683" i="1"/>
  <c r="T2636" i="1"/>
  <c r="T3212" i="1"/>
  <c r="T4171" i="1"/>
  <c r="T2724" i="1"/>
  <c r="Y3214" i="1"/>
  <c r="Y2638" i="1"/>
  <c r="Y2702" i="1"/>
  <c r="Y4173" i="1"/>
  <c r="Y2726" i="1"/>
  <c r="Y3685" i="1"/>
  <c r="T3681" i="1"/>
  <c r="T2634" i="1"/>
  <c r="T2698" i="1"/>
  <c r="T3210" i="1"/>
  <c r="T2722" i="1"/>
  <c r="T4169" i="1"/>
  <c r="O4169" i="1"/>
  <c r="O2634" i="1"/>
  <c r="O2698" i="1"/>
  <c r="O3210" i="1"/>
  <c r="O3681" i="1"/>
  <c r="O2722" i="1"/>
  <c r="K3212" i="1"/>
  <c r="K4171" i="1"/>
  <c r="K2724" i="1"/>
  <c r="K2700" i="1"/>
  <c r="K3683" i="1"/>
  <c r="K2636" i="1"/>
  <c r="L2637" i="1"/>
  <c r="L2725" i="1"/>
  <c r="L4172" i="1"/>
  <c r="L3213" i="1"/>
  <c r="L3684" i="1"/>
  <c r="L2701" i="1"/>
  <c r="K3210" i="1"/>
  <c r="K4169" i="1"/>
  <c r="K2634" i="1"/>
  <c r="K2698" i="1"/>
  <c r="K2722" i="1"/>
  <c r="K3681" i="1"/>
  <c r="N4170" i="1"/>
  <c r="N2635" i="1"/>
  <c r="N3211" i="1"/>
  <c r="N2723" i="1"/>
  <c r="N2699" i="1"/>
  <c r="N3682" i="1"/>
  <c r="I2632" i="1"/>
  <c r="I2720" i="1"/>
  <c r="I3208" i="1"/>
  <c r="I3679" i="1"/>
  <c r="I4167" i="1"/>
  <c r="I2696" i="1"/>
  <c r="U4168" i="1"/>
  <c r="U2721" i="1"/>
  <c r="U3209" i="1"/>
  <c r="U2633" i="1"/>
  <c r="U3680" i="1"/>
  <c r="U2697" i="1"/>
  <c r="S3680" i="1"/>
  <c r="S4168" i="1"/>
  <c r="S2721" i="1"/>
  <c r="S3209" i="1"/>
  <c r="S2697" i="1"/>
  <c r="S2633" i="1"/>
  <c r="V2701" i="1"/>
  <c r="V2725" i="1"/>
  <c r="V3684" i="1"/>
  <c r="V2637" i="1"/>
  <c r="V3213" i="1"/>
  <c r="V4172" i="1"/>
  <c r="AC2724" i="1"/>
  <c r="AC3683" i="1"/>
  <c r="AC2700" i="1"/>
  <c r="AC3212" i="1"/>
  <c r="AC4171" i="1"/>
  <c r="AC2636" i="1"/>
  <c r="I2726" i="1"/>
  <c r="I2702" i="1"/>
  <c r="I3685" i="1"/>
  <c r="I3214" i="1"/>
  <c r="I4173" i="1"/>
  <c r="I2638" i="1"/>
  <c r="AC2701" i="1"/>
  <c r="AC2725" i="1"/>
  <c r="AC3684" i="1"/>
  <c r="AC2637" i="1"/>
  <c r="AC4172" i="1"/>
  <c r="AC3213" i="1"/>
  <c r="Y4170" i="1"/>
  <c r="Y3682" i="1"/>
  <c r="Y2635" i="1"/>
  <c r="Y3211" i="1"/>
  <c r="Y2723" i="1"/>
  <c r="Y2699" i="1"/>
  <c r="K2696" i="1"/>
  <c r="K2632" i="1"/>
  <c r="K3679" i="1"/>
  <c r="K3208" i="1"/>
  <c r="K2720" i="1"/>
  <c r="K4167" i="1"/>
  <c r="AC2699" i="1"/>
  <c r="AC3682" i="1"/>
  <c r="AC3211" i="1"/>
  <c r="AC2635" i="1"/>
  <c r="AC4170" i="1"/>
  <c r="AC2723" i="1"/>
  <c r="J2636" i="1"/>
  <c r="J4171" i="1"/>
  <c r="J2700" i="1"/>
  <c r="J3212" i="1"/>
  <c r="J3683" i="1"/>
  <c r="J2724" i="1"/>
  <c r="O2635" i="1"/>
  <c r="O3211" i="1"/>
  <c r="O2723" i="1"/>
  <c r="O4170" i="1"/>
  <c r="O3682" i="1"/>
  <c r="O2699" i="1"/>
  <c r="S2722" i="1"/>
  <c r="S2634" i="1"/>
  <c r="S2698" i="1"/>
  <c r="S3210" i="1"/>
  <c r="S4169" i="1"/>
  <c r="S3681" i="1"/>
  <c r="S2701" i="1"/>
  <c r="S4172" i="1"/>
  <c r="S3213" i="1"/>
  <c r="S2725" i="1"/>
  <c r="S2637" i="1"/>
  <c r="S3684" i="1"/>
  <c r="J2637" i="1"/>
  <c r="J4172" i="1"/>
  <c r="J2701" i="1"/>
  <c r="J2725" i="1"/>
  <c r="J3684" i="1"/>
  <c r="J3213" i="1"/>
  <c r="Y2696" i="1"/>
  <c r="Y3208" i="1"/>
  <c r="Y3679" i="1"/>
  <c r="Y4167" i="1"/>
  <c r="Y2720" i="1"/>
  <c r="Y2632" i="1"/>
  <c r="S3211" i="1"/>
  <c r="S3682" i="1"/>
  <c r="S2635" i="1"/>
  <c r="S4170" i="1"/>
  <c r="S2699" i="1"/>
  <c r="S2723" i="1"/>
  <c r="T4173" i="1"/>
  <c r="T2638" i="1"/>
  <c r="T2702" i="1"/>
  <c r="T2726" i="1"/>
  <c r="T3214" i="1"/>
  <c r="T3685" i="1"/>
  <c r="K3211" i="1"/>
  <c r="K2699" i="1"/>
  <c r="K2723" i="1"/>
  <c r="K3682" i="1"/>
  <c r="K4170" i="1"/>
  <c r="K2635" i="1"/>
  <c r="AA2636" i="1"/>
  <c r="AA2724" i="1"/>
  <c r="AA3683" i="1"/>
  <c r="AA3212" i="1"/>
  <c r="AA2700" i="1"/>
  <c r="AA4171" i="1"/>
  <c r="O2636" i="1"/>
  <c r="O2700" i="1"/>
  <c r="O3683" i="1"/>
  <c r="O3212" i="1"/>
  <c r="O4171" i="1"/>
  <c r="O2724" i="1"/>
  <c r="O2721" i="1"/>
  <c r="O3680" i="1"/>
  <c r="O3209" i="1"/>
  <c r="O2697" i="1"/>
  <c r="O4168" i="1"/>
  <c r="O2633" i="1"/>
  <c r="L3208" i="1"/>
  <c r="L3679" i="1"/>
  <c r="L2632" i="1"/>
  <c r="L4167" i="1"/>
  <c r="L2696" i="1"/>
  <c r="L2720" i="1"/>
  <c r="P3212" i="1"/>
  <c r="P2636" i="1"/>
  <c r="P4171" i="1"/>
  <c r="P2700" i="1"/>
  <c r="P2724" i="1"/>
  <c r="P3683" i="1"/>
  <c r="AB2726" i="1"/>
  <c r="AB4173" i="1"/>
  <c r="AB2638" i="1"/>
  <c r="AB3214" i="1"/>
  <c r="AB2702" i="1"/>
  <c r="AB3685" i="1"/>
  <c r="L3212" i="1"/>
  <c r="L4171" i="1"/>
  <c r="L2636" i="1"/>
  <c r="L3683" i="1"/>
  <c r="L2724" i="1"/>
  <c r="L2700" i="1"/>
  <c r="O2632" i="1"/>
  <c r="O3679" i="1"/>
  <c r="O3208" i="1"/>
  <c r="O4167" i="1"/>
  <c r="O2696" i="1"/>
  <c r="O2720" i="1"/>
  <c r="L4173" i="1"/>
  <c r="L3685" i="1"/>
  <c r="L3214" i="1"/>
  <c r="L2726" i="1"/>
  <c r="L2702" i="1"/>
  <c r="L2638" i="1"/>
  <c r="T2637" i="1"/>
  <c r="T4172" i="1"/>
  <c r="T3213" i="1"/>
  <c r="T2725" i="1"/>
  <c r="T2701" i="1"/>
  <c r="T3684" i="1"/>
  <c r="S2720" i="1"/>
  <c r="S2632" i="1"/>
  <c r="S4167" i="1"/>
  <c r="S2696" i="1"/>
  <c r="S3679" i="1"/>
  <c r="S3208" i="1"/>
  <c r="P2723" i="1"/>
  <c r="P2635" i="1"/>
  <c r="P4170" i="1"/>
  <c r="P3682" i="1"/>
  <c r="P2699" i="1"/>
  <c r="P3211" i="1"/>
  <c r="K2697" i="1"/>
  <c r="K4168" i="1"/>
  <c r="K3209" i="1"/>
  <c r="K2721" i="1"/>
  <c r="K2633" i="1"/>
  <c r="K3680" i="1"/>
  <c r="P2632" i="1"/>
  <c r="P2720" i="1"/>
  <c r="P3679" i="1"/>
  <c r="P3208" i="1"/>
  <c r="P2696" i="1"/>
  <c r="P4167" i="1"/>
  <c r="AC2634" i="1"/>
  <c r="AC2722" i="1"/>
  <c r="AC3681" i="1"/>
  <c r="AC4169" i="1"/>
  <c r="AC2698" i="1"/>
  <c r="AC3210" i="1"/>
  <c r="N3209" i="1"/>
  <c r="N4168" i="1"/>
  <c r="N2633" i="1"/>
  <c r="N3680" i="1"/>
  <c r="N2697" i="1"/>
  <c r="N2721" i="1"/>
  <c r="X3680" i="1"/>
  <c r="X2721" i="1"/>
  <c r="X3209" i="1"/>
  <c r="X2697" i="1"/>
  <c r="X4168" i="1"/>
  <c r="X2633" i="1"/>
  <c r="L3680" i="1"/>
  <c r="L2697" i="1"/>
  <c r="L2721" i="1"/>
  <c r="L4168" i="1"/>
  <c r="L3209" i="1"/>
  <c r="L2633" i="1"/>
  <c r="AB2725" i="1"/>
  <c r="AB3684" i="1"/>
  <c r="AB2701" i="1"/>
  <c r="AB4172" i="1"/>
  <c r="AB2637" i="1"/>
  <c r="AB3213" i="1"/>
  <c r="U3214" i="1"/>
  <c r="U4173" i="1"/>
  <c r="U2702" i="1"/>
  <c r="U2726" i="1"/>
  <c r="U2638" i="1"/>
  <c r="U3685" i="1"/>
  <c r="Y3213" i="1"/>
  <c r="Y2725" i="1"/>
  <c r="Y4172" i="1"/>
  <c r="Y2701" i="1"/>
  <c r="Y3684" i="1"/>
  <c r="Y2637" i="1"/>
  <c r="O2637" i="1"/>
  <c r="O2701" i="1"/>
  <c r="O3684" i="1"/>
  <c r="O2725" i="1"/>
  <c r="O4172" i="1"/>
  <c r="O3213" i="1"/>
  <c r="AB3682" i="1"/>
  <c r="AB2635" i="1"/>
  <c r="AB2699" i="1"/>
  <c r="AB2723" i="1"/>
  <c r="AB3211" i="1"/>
  <c r="AB4170" i="1"/>
  <c r="AA3214" i="1"/>
  <c r="AA2702" i="1"/>
  <c r="AA2726" i="1"/>
  <c r="AA2638" i="1"/>
  <c r="AA3685" i="1"/>
  <c r="AA4173" i="1"/>
  <c r="I2633" i="1"/>
  <c r="I3680" i="1"/>
  <c r="I2697" i="1"/>
  <c r="I4168" i="1"/>
  <c r="I3209" i="1"/>
  <c r="I2721" i="1"/>
  <c r="AA3210" i="1"/>
  <c r="AA2698" i="1"/>
  <c r="AA2634" i="1"/>
  <c r="AA2722" i="1"/>
  <c r="AA4169" i="1"/>
  <c r="AA3681" i="1"/>
  <c r="K3684" i="1"/>
  <c r="K2701" i="1"/>
  <c r="K4172" i="1"/>
  <c r="K2637" i="1"/>
  <c r="K3213" i="1"/>
  <c r="K2725" i="1"/>
  <c r="N4172" i="1"/>
  <c r="N2701" i="1"/>
  <c r="N3213" i="1"/>
  <c r="N2725" i="1"/>
  <c r="N2637" i="1"/>
  <c r="N3684" i="1"/>
  <c r="AB2700" i="1"/>
  <c r="AB2636" i="1"/>
  <c r="AB4171" i="1"/>
  <c r="AB3212" i="1"/>
  <c r="AB2724" i="1"/>
  <c r="AB3683" i="1"/>
  <c r="J2633" i="1"/>
  <c r="J3209" i="1"/>
  <c r="J2721" i="1"/>
  <c r="J2697" i="1"/>
  <c r="J4168" i="1"/>
  <c r="J3680" i="1"/>
  <c r="U3683" i="1"/>
  <c r="U2724" i="1"/>
  <c r="U3212" i="1"/>
  <c r="U2700" i="1"/>
  <c r="U2636" i="1"/>
  <c r="U4171" i="1"/>
  <c r="X2638" i="1"/>
  <c r="X4173" i="1"/>
  <c r="X2726" i="1"/>
  <c r="X2702" i="1"/>
  <c r="X3685" i="1"/>
  <c r="X3214" i="1"/>
  <c r="T2697" i="1"/>
  <c r="T3209" i="1"/>
  <c r="T3680" i="1"/>
  <c r="T4168" i="1"/>
  <c r="T2633" i="1"/>
  <c r="T2721" i="1"/>
  <c r="AA2637" i="1"/>
  <c r="AA4172" i="1"/>
  <c r="AA3684" i="1"/>
  <c r="AA2701" i="1"/>
  <c r="AA2725" i="1"/>
  <c r="AA3213" i="1"/>
  <c r="J3210" i="1"/>
  <c r="J2634" i="1"/>
  <c r="J2722" i="1"/>
  <c r="J3681" i="1"/>
  <c r="J2698" i="1"/>
  <c r="J4169" i="1"/>
  <c r="V4173" i="1"/>
  <c r="V2726" i="1"/>
  <c r="V2702" i="1"/>
  <c r="V3214" i="1"/>
  <c r="V2638" i="1"/>
  <c r="V3685" i="1"/>
  <c r="K2726" i="1"/>
  <c r="K3685" i="1"/>
  <c r="K2638" i="1"/>
  <c r="K3214" i="1"/>
  <c r="K2702" i="1"/>
  <c r="K4173" i="1"/>
  <c r="V2636" i="1"/>
  <c r="V3212" i="1"/>
  <c r="V2724" i="1"/>
  <c r="V4171" i="1"/>
  <c r="V2700" i="1"/>
  <c r="V3683" i="1"/>
  <c r="U2635" i="1"/>
  <c r="U2699" i="1"/>
  <c r="U2723" i="1"/>
  <c r="U3682" i="1"/>
  <c r="U3211" i="1"/>
  <c r="U4170" i="1"/>
  <c r="X3683" i="1"/>
  <c r="X2724" i="1"/>
  <c r="X3212" i="1"/>
  <c r="X4171" i="1"/>
  <c r="X2700" i="1"/>
  <c r="X2636" i="1"/>
  <c r="X2634" i="1"/>
  <c r="X3681" i="1"/>
  <c r="X4169" i="1"/>
  <c r="X3210" i="1"/>
  <c r="X2722" i="1"/>
  <c r="X2698" i="1"/>
  <c r="Y2721" i="1"/>
  <c r="Y3680" i="1"/>
  <c r="Y2697" i="1"/>
  <c r="Y2633" i="1"/>
  <c r="Y4168" i="1"/>
  <c r="Y3209" i="1"/>
  <c r="AB3679" i="1"/>
  <c r="AB2720" i="1"/>
  <c r="AB2696" i="1"/>
  <c r="AB4167" i="1"/>
  <c r="AB2632" i="1"/>
  <c r="AB3208" i="1"/>
  <c r="T2635" i="1"/>
  <c r="T3211" i="1"/>
  <c r="T2699" i="1"/>
  <c r="T4170" i="1"/>
  <c r="T2723" i="1"/>
  <c r="T3682" i="1"/>
  <c r="I2634" i="1"/>
  <c r="I3681" i="1"/>
  <c r="I3210" i="1"/>
  <c r="I2722" i="1"/>
  <c r="I2698" i="1"/>
  <c r="I4169" i="1"/>
  <c r="P4169" i="1"/>
  <c r="P3210" i="1"/>
  <c r="P2722" i="1"/>
  <c r="P2634" i="1"/>
  <c r="P3681" i="1"/>
  <c r="P2698" i="1"/>
  <c r="X2725" i="1"/>
  <c r="X4172" i="1"/>
  <c r="X3213" i="1"/>
  <c r="X2701" i="1"/>
  <c r="X2637" i="1"/>
  <c r="X3684" i="1"/>
  <c r="AC2632" i="1"/>
  <c r="AC2696" i="1"/>
  <c r="AC3679" i="1"/>
  <c r="AC4167" i="1"/>
  <c r="AC2720" i="1"/>
  <c r="AC3208" i="1"/>
  <c r="V3681" i="1"/>
  <c r="V2634" i="1"/>
  <c r="V2698" i="1"/>
  <c r="V4169" i="1"/>
  <c r="V3210" i="1"/>
  <c r="V2722" i="1"/>
  <c r="I4171" i="1"/>
  <c r="I2636" i="1"/>
  <c r="I2700" i="1"/>
  <c r="I3212" i="1"/>
  <c r="I2724" i="1"/>
  <c r="I3683" i="1"/>
  <c r="AC3685" i="1"/>
  <c r="AC3214" i="1"/>
  <c r="AC2638" i="1"/>
  <c r="AC2702" i="1"/>
  <c r="AC4173" i="1"/>
  <c r="AC2726" i="1"/>
  <c r="Y2724" i="1"/>
  <c r="Y2700" i="1"/>
  <c r="Y3683" i="1"/>
  <c r="Y3212" i="1"/>
  <c r="Y4171" i="1"/>
  <c r="Y2636" i="1"/>
  <c r="N2702" i="1"/>
  <c r="N2638" i="1"/>
  <c r="N3685" i="1"/>
  <c r="N2726" i="1"/>
  <c r="N4173" i="1"/>
  <c r="N3214" i="1"/>
  <c r="U4167" i="1"/>
  <c r="U2720" i="1"/>
  <c r="U2696" i="1"/>
  <c r="U3208" i="1"/>
  <c r="U2632" i="1"/>
  <c r="U3679" i="1"/>
  <c r="AA2633" i="1"/>
  <c r="AA3680" i="1"/>
  <c r="AA4168" i="1"/>
  <c r="AA3209" i="1"/>
  <c r="AA2721" i="1"/>
  <c r="AA2697" i="1"/>
  <c r="P2697" i="1"/>
  <c r="P2721" i="1"/>
  <c r="P3680" i="1"/>
  <c r="P3209" i="1"/>
  <c r="P2633" i="1"/>
  <c r="P4168" i="1"/>
  <c r="X2720" i="1"/>
  <c r="X2696" i="1"/>
  <c r="X4167" i="1"/>
  <c r="X2632" i="1"/>
  <c r="X3679" i="1"/>
  <c r="X3208" i="1"/>
  <c r="J2702" i="1"/>
  <c r="J2726" i="1"/>
  <c r="J3214" i="1"/>
  <c r="J3685" i="1"/>
  <c r="J2638" i="1"/>
  <c r="J4173" i="1"/>
  <c r="L4170" i="1"/>
  <c r="L3211" i="1"/>
  <c r="L3682" i="1"/>
  <c r="L2699" i="1"/>
  <c r="L2723" i="1"/>
  <c r="L2635" i="1"/>
  <c r="U2722" i="1"/>
  <c r="U3681" i="1"/>
  <c r="U3210" i="1"/>
  <c r="U2698" i="1"/>
  <c r="U4169" i="1"/>
  <c r="U2634" i="1"/>
  <c r="S2726" i="1"/>
  <c r="S2702" i="1"/>
  <c r="S2638" i="1"/>
  <c r="S4173" i="1"/>
  <c r="S3214" i="1"/>
  <c r="S3685" i="1"/>
  <c r="V3680" i="1"/>
  <c r="V2697" i="1"/>
  <c r="V3209" i="1"/>
  <c r="V2633" i="1"/>
  <c r="V2721" i="1"/>
  <c r="V4168" i="1"/>
  <c r="AA3679" i="1"/>
  <c r="AA2720" i="1"/>
  <c r="AA4167" i="1"/>
  <c r="AA3208" i="1"/>
  <c r="AA2696" i="1"/>
  <c r="AA2632" i="1"/>
  <c r="X3682" i="1"/>
  <c r="X4170" i="1"/>
  <c r="X2699" i="1"/>
  <c r="X2723" i="1"/>
  <c r="X3211" i="1"/>
  <c r="X2635" i="1"/>
  <c r="N4169" i="1"/>
  <c r="N2722" i="1"/>
  <c r="N3210" i="1"/>
  <c r="N2698" i="1"/>
  <c r="N2634" i="1"/>
  <c r="N3681" i="1"/>
  <c r="AB2697" i="1"/>
  <c r="AB3209" i="1"/>
  <c r="AB4168" i="1"/>
  <c r="AB2633" i="1"/>
  <c r="AB2721" i="1"/>
  <c r="AB3680" i="1"/>
  <c r="S4171" i="1"/>
  <c r="S3212" i="1"/>
  <c r="S2724" i="1"/>
  <c r="S2700" i="1"/>
  <c r="S3683" i="1"/>
  <c r="S2636" i="1"/>
  <c r="AB2698" i="1"/>
  <c r="AB2722" i="1"/>
  <c r="AB3681" i="1"/>
  <c r="AB4169" i="1"/>
  <c r="AB2634" i="1"/>
  <c r="AB3210" i="1"/>
  <c r="P3685" i="1"/>
  <c r="P2726" i="1"/>
  <c r="P2702" i="1"/>
  <c r="P3214" i="1"/>
  <c r="P2638" i="1"/>
  <c r="P4173" i="1"/>
  <c r="V3208" i="1"/>
  <c r="V2632" i="1"/>
  <c r="V3679" i="1"/>
  <c r="V2720" i="1"/>
  <c r="V4167" i="1"/>
  <c r="V2696" i="1"/>
  <c r="Z1887" i="1" l="1"/>
  <c r="Z369" i="1"/>
  <c r="Z3590" i="1"/>
  <c r="M1914" i="1"/>
  <c r="Z374" i="1"/>
  <c r="Z1883" i="1"/>
  <c r="Z4243" i="1"/>
  <c r="M370" i="1"/>
  <c r="M1882" i="1"/>
  <c r="M4247" i="1"/>
  <c r="M402" i="1"/>
  <c r="Z3586" i="1"/>
  <c r="Z3263" i="1"/>
  <c r="Z4245" i="1"/>
  <c r="Z4246" i="1"/>
  <c r="M3262" i="1"/>
  <c r="R4245" i="1"/>
  <c r="Z4247" i="1"/>
  <c r="Z4248" i="1"/>
  <c r="Z3589" i="1"/>
  <c r="M4244" i="1"/>
  <c r="R3261" i="1"/>
  <c r="Z2638" i="1"/>
  <c r="Z3210" i="1"/>
  <c r="Z3681" i="1"/>
  <c r="Z2698" i="1"/>
  <c r="M2634" i="1"/>
  <c r="Z2635" i="1"/>
  <c r="Z2726" i="1"/>
  <c r="R4248" i="1"/>
  <c r="M3587" i="1"/>
  <c r="Z3585" i="1"/>
  <c r="Z3591" i="1"/>
  <c r="W4246" i="1"/>
  <c r="R4244" i="1"/>
  <c r="W4248" i="1"/>
  <c r="W4247" i="1"/>
  <c r="R3591" i="1"/>
  <c r="Z4242" i="1"/>
  <c r="M4246" i="1"/>
  <c r="W2638" i="1"/>
  <c r="R3590" i="1"/>
  <c r="T3592" i="1"/>
  <c r="I3592" i="1"/>
  <c r="AA3592" i="1"/>
  <c r="U3592" i="1"/>
  <c r="X3592" i="1"/>
  <c r="AC3592" i="1"/>
  <c r="M3591" i="1"/>
  <c r="W3585" i="1"/>
  <c r="M3586" i="1"/>
  <c r="W3586" i="1"/>
  <c r="W3588" i="1"/>
  <c r="M3590" i="1"/>
  <c r="M3585" i="1"/>
  <c r="M3588" i="1"/>
  <c r="R3585" i="1"/>
  <c r="R3589" i="1"/>
  <c r="J3592" i="1"/>
  <c r="V3592" i="1"/>
  <c r="Q3592" i="1"/>
  <c r="S3592" i="1"/>
  <c r="Y3592" i="1"/>
  <c r="K3592" i="1"/>
  <c r="P3592" i="1"/>
  <c r="L3592" i="1"/>
  <c r="W3591" i="1"/>
  <c r="R3586" i="1"/>
  <c r="R3588" i="1"/>
  <c r="W3590" i="1"/>
  <c r="W3587" i="1"/>
  <c r="M3589" i="1"/>
  <c r="W3589" i="1"/>
  <c r="R3587" i="1"/>
  <c r="Z3588" i="1"/>
  <c r="Z3587" i="1"/>
  <c r="N3592" i="1"/>
  <c r="AB3592" i="1"/>
  <c r="O3592" i="1"/>
  <c r="Z3682" i="1"/>
  <c r="M3210" i="1"/>
  <c r="Z4169" i="1"/>
  <c r="Z2696" i="1"/>
  <c r="W3258" i="1"/>
  <c r="W3259" i="1"/>
  <c r="M3264" i="1"/>
  <c r="R3262" i="1"/>
  <c r="Z3260" i="1"/>
  <c r="Z2723" i="1"/>
  <c r="M4243" i="1"/>
  <c r="W4244" i="1"/>
  <c r="M4242" i="1"/>
  <c r="W4243" i="1"/>
  <c r="R4242" i="1"/>
  <c r="R4246" i="1"/>
  <c r="R4247" i="1"/>
  <c r="M4245" i="1"/>
  <c r="W4242" i="1"/>
  <c r="W4245" i="1"/>
  <c r="M4248" i="1"/>
  <c r="R3258" i="1"/>
  <c r="M3260" i="1"/>
  <c r="M1913" i="1"/>
  <c r="U3265" i="1"/>
  <c r="V3265" i="1"/>
  <c r="X3265" i="1"/>
  <c r="P3265" i="1"/>
  <c r="S3265" i="1"/>
  <c r="R3260" i="1"/>
  <c r="W3262" i="1"/>
  <c r="W3264" i="1"/>
  <c r="M3259" i="1"/>
  <c r="R3263" i="1"/>
  <c r="M3263" i="1"/>
  <c r="M3258" i="1"/>
  <c r="R3259" i="1"/>
  <c r="Z3264" i="1"/>
  <c r="W3260" i="1"/>
  <c r="Z3259" i="1"/>
  <c r="T3265" i="1"/>
  <c r="Q3265" i="1"/>
  <c r="AB3265" i="1"/>
  <c r="O3265" i="1"/>
  <c r="N3265" i="1"/>
  <c r="J3265" i="1"/>
  <c r="I3265" i="1"/>
  <c r="AA3265" i="1"/>
  <c r="R3264" i="1"/>
  <c r="Z3258" i="1"/>
  <c r="Z3261" i="1"/>
  <c r="W3263" i="1"/>
  <c r="W3261" i="1"/>
  <c r="M3261" i="1"/>
  <c r="Z3262" i="1"/>
  <c r="L3265" i="1"/>
  <c r="Y3265" i="1"/>
  <c r="AC3265" i="1"/>
  <c r="K3265" i="1"/>
  <c r="U4249" i="1"/>
  <c r="V4249" i="1"/>
  <c r="X4249" i="1"/>
  <c r="P4249" i="1"/>
  <c r="S4249" i="1"/>
  <c r="T4249" i="1"/>
  <c r="Q4249" i="1"/>
  <c r="AB4249" i="1"/>
  <c r="O4249" i="1"/>
  <c r="N4249" i="1"/>
  <c r="J4249" i="1"/>
  <c r="I4249" i="1"/>
  <c r="AA4249" i="1"/>
  <c r="L4249" i="1"/>
  <c r="Y4249" i="1"/>
  <c r="AC4249" i="1"/>
  <c r="K4249" i="1"/>
  <c r="R4243" i="1"/>
  <c r="Z4244" i="1"/>
  <c r="W3685" i="1"/>
  <c r="Z4167" i="1"/>
  <c r="M4173" i="1"/>
  <c r="R4172" i="1"/>
  <c r="M2726" i="1"/>
  <c r="Z2632" i="1"/>
  <c r="Z2701" i="1"/>
  <c r="W4171" i="1"/>
  <c r="W2724" i="1"/>
  <c r="Z3208" i="1"/>
  <c r="M3681" i="1"/>
  <c r="Z1914" i="1"/>
  <c r="R1917" i="1"/>
  <c r="M1916" i="1"/>
  <c r="M407" i="1"/>
  <c r="R405" i="1"/>
  <c r="Z1917" i="1"/>
  <c r="R404" i="1"/>
  <c r="Z402" i="1"/>
  <c r="Q4174" i="1"/>
  <c r="Q2703" i="1"/>
  <c r="Q3215" i="1"/>
  <c r="Q2727" i="1"/>
  <c r="Q2639" i="1"/>
  <c r="Q3686" i="1"/>
  <c r="W1884" i="1"/>
  <c r="Z1884" i="1"/>
  <c r="R1913" i="1"/>
  <c r="W404" i="1"/>
  <c r="Z405" i="1"/>
  <c r="M404" i="1"/>
  <c r="M1919" i="1"/>
  <c r="Z407" i="1"/>
  <c r="Z403" i="1"/>
  <c r="R401" i="1"/>
  <c r="W1916" i="1"/>
  <c r="M401" i="1"/>
  <c r="R1916" i="1"/>
  <c r="M369" i="1"/>
  <c r="M375" i="1"/>
  <c r="Z373" i="1"/>
  <c r="Z1919" i="1"/>
  <c r="Z1915" i="1"/>
  <c r="R375" i="1"/>
  <c r="T1920" i="1"/>
  <c r="T408" i="1"/>
  <c r="S408" i="1"/>
  <c r="S1920" i="1"/>
  <c r="W1913" i="1"/>
  <c r="W402" i="1"/>
  <c r="W405" i="1"/>
  <c r="W1919" i="1"/>
  <c r="R406" i="1"/>
  <c r="R402" i="1"/>
  <c r="M406" i="1"/>
  <c r="J408" i="1"/>
  <c r="J1920" i="1"/>
  <c r="I1920" i="1"/>
  <c r="I408" i="1"/>
  <c r="U408" i="1"/>
  <c r="U1920" i="1"/>
  <c r="V1920" i="1"/>
  <c r="V408" i="1"/>
  <c r="X408" i="1"/>
  <c r="X1920" i="1"/>
  <c r="Y408" i="1"/>
  <c r="Y1920" i="1"/>
  <c r="W401" i="1"/>
  <c r="W1914" i="1"/>
  <c r="W1917" i="1"/>
  <c r="W407" i="1"/>
  <c r="R1918" i="1"/>
  <c r="R1914" i="1"/>
  <c r="M1918" i="1"/>
  <c r="AA408" i="1"/>
  <c r="AA1920" i="1"/>
  <c r="Q408" i="1"/>
  <c r="Q1920" i="1"/>
  <c r="P408" i="1"/>
  <c r="P1920" i="1"/>
  <c r="K1920" i="1"/>
  <c r="K408" i="1"/>
  <c r="R1915" i="1"/>
  <c r="R1919" i="1"/>
  <c r="W403" i="1"/>
  <c r="M403" i="1"/>
  <c r="Z406" i="1"/>
  <c r="Z401" i="1"/>
  <c r="M1917" i="1"/>
  <c r="Z404" i="1"/>
  <c r="W406" i="1"/>
  <c r="N1920" i="1"/>
  <c r="N408" i="1"/>
  <c r="AB408" i="1"/>
  <c r="AB1920" i="1"/>
  <c r="O1920" i="1"/>
  <c r="O408" i="1"/>
  <c r="L408" i="1"/>
  <c r="L1920" i="1"/>
  <c r="AC408" i="1"/>
  <c r="AC1920" i="1"/>
  <c r="R403" i="1"/>
  <c r="R407" i="1"/>
  <c r="W1915" i="1"/>
  <c r="M1915" i="1"/>
  <c r="Z1918" i="1"/>
  <c r="Z1913" i="1"/>
  <c r="M405" i="1"/>
  <c r="Z1916" i="1"/>
  <c r="W1918" i="1"/>
  <c r="R371" i="1"/>
  <c r="Z372" i="1"/>
  <c r="W375" i="1"/>
  <c r="M1886" i="1"/>
  <c r="M1881" i="1"/>
  <c r="W1883" i="1"/>
  <c r="Z1885" i="1"/>
  <c r="W370" i="1"/>
  <c r="T376" i="1"/>
  <c r="T1888" i="1"/>
  <c r="S376" i="1"/>
  <c r="S1888" i="1"/>
  <c r="M1884" i="1"/>
  <c r="R1881" i="1"/>
  <c r="R1884" i="1"/>
  <c r="Z1886" i="1"/>
  <c r="Z1882" i="1"/>
  <c r="R1885" i="1"/>
  <c r="R1886" i="1"/>
  <c r="J376" i="1"/>
  <c r="J1888" i="1"/>
  <c r="I376" i="1"/>
  <c r="I1888" i="1"/>
  <c r="U376" i="1"/>
  <c r="U1888" i="1"/>
  <c r="V376" i="1"/>
  <c r="V1888" i="1"/>
  <c r="X376" i="1"/>
  <c r="X1888" i="1"/>
  <c r="Y376" i="1"/>
  <c r="Y1888" i="1"/>
  <c r="W373" i="1"/>
  <c r="M371" i="1"/>
  <c r="R374" i="1"/>
  <c r="Z370" i="1"/>
  <c r="M372" i="1"/>
  <c r="W372" i="1"/>
  <c r="M374" i="1"/>
  <c r="R372" i="1"/>
  <c r="AA376" i="1"/>
  <c r="AA1888" i="1"/>
  <c r="Q376" i="1"/>
  <c r="Q1888" i="1"/>
  <c r="P376" i="1"/>
  <c r="P1888" i="1"/>
  <c r="K376" i="1"/>
  <c r="K1888" i="1"/>
  <c r="M1883" i="1"/>
  <c r="R1882" i="1"/>
  <c r="W1881" i="1"/>
  <c r="W1882" i="1"/>
  <c r="R1883" i="1"/>
  <c r="W1885" i="1"/>
  <c r="W1887" i="1"/>
  <c r="R1887" i="1"/>
  <c r="M1887" i="1"/>
  <c r="Z1881" i="1"/>
  <c r="M1885" i="1"/>
  <c r="W1886" i="1"/>
  <c r="N376" i="1"/>
  <c r="N1888" i="1"/>
  <c r="AB376" i="1"/>
  <c r="AB1888" i="1"/>
  <c r="O376" i="1"/>
  <c r="O1888" i="1"/>
  <c r="L376" i="1"/>
  <c r="L1888" i="1"/>
  <c r="AC376" i="1"/>
  <c r="AC1888" i="1"/>
  <c r="Z371" i="1"/>
  <c r="Z375" i="1"/>
  <c r="R370" i="1"/>
  <c r="R369" i="1"/>
  <c r="W369" i="1"/>
  <c r="M373" i="1"/>
  <c r="R373" i="1"/>
  <c r="W374" i="1"/>
  <c r="W371" i="1"/>
  <c r="M4169" i="1"/>
  <c r="Z4173" i="1"/>
  <c r="Z3213" i="1"/>
  <c r="M3685" i="1"/>
  <c r="R2698" i="1"/>
  <c r="W2702" i="1"/>
  <c r="M2702" i="1"/>
  <c r="Z2725" i="1"/>
  <c r="R3213" i="1"/>
  <c r="W2726" i="1"/>
  <c r="Z2720" i="1"/>
  <c r="Z3684" i="1"/>
  <c r="Z2699" i="1"/>
  <c r="Z3679" i="1"/>
  <c r="Z3211" i="1"/>
  <c r="Z2722" i="1"/>
  <c r="Z2634" i="1"/>
  <c r="W2636" i="1"/>
  <c r="W3683" i="1"/>
  <c r="R3681" i="1"/>
  <c r="R4169" i="1"/>
  <c r="Z4170" i="1"/>
  <c r="M2638" i="1"/>
  <c r="M3214" i="1"/>
  <c r="M2698" i="1"/>
  <c r="Z3214" i="1"/>
  <c r="Z2702" i="1"/>
  <c r="M3680" i="1"/>
  <c r="R2725" i="1"/>
  <c r="R2701" i="1"/>
  <c r="M2722" i="1"/>
  <c r="Z3685" i="1"/>
  <c r="M4168" i="1"/>
  <c r="M2697" i="1"/>
  <c r="M3209" i="1"/>
  <c r="M2633" i="1"/>
  <c r="R3684" i="1"/>
  <c r="Z2637" i="1"/>
  <c r="Z4172" i="1"/>
  <c r="W2700" i="1"/>
  <c r="W3212" i="1"/>
  <c r="R2634" i="1"/>
  <c r="R3210" i="1"/>
  <c r="W3214" i="1"/>
  <c r="R2637" i="1"/>
  <c r="R2722" i="1"/>
  <c r="W4173" i="1"/>
  <c r="M2721" i="1"/>
  <c r="R4173" i="1"/>
  <c r="R2726" i="1"/>
  <c r="J4174" i="1"/>
  <c r="J3215" i="1"/>
  <c r="J2703" i="1"/>
  <c r="J2727" i="1"/>
  <c r="J2639" i="1"/>
  <c r="J3686" i="1"/>
  <c r="Z2700" i="1"/>
  <c r="Z3212" i="1"/>
  <c r="I3686" i="1"/>
  <c r="I3215" i="1"/>
  <c r="I2727" i="1"/>
  <c r="I2639" i="1"/>
  <c r="I2703" i="1"/>
  <c r="I4174" i="1"/>
  <c r="Z2697" i="1"/>
  <c r="R2633" i="1"/>
  <c r="W2632" i="1"/>
  <c r="W4170" i="1"/>
  <c r="M3684" i="1"/>
  <c r="W2725" i="1"/>
  <c r="W3681" i="1"/>
  <c r="W2634" i="1"/>
  <c r="M2700" i="1"/>
  <c r="M2636" i="1"/>
  <c r="W2697" i="1"/>
  <c r="W3680" i="1"/>
  <c r="R3679" i="1"/>
  <c r="R3212" i="1"/>
  <c r="R3683" i="1"/>
  <c r="R2724" i="1"/>
  <c r="AC4174" i="1"/>
  <c r="AC2703" i="1"/>
  <c r="AC2639" i="1"/>
  <c r="AC3215" i="1"/>
  <c r="AC2727" i="1"/>
  <c r="AC3686" i="1"/>
  <c r="R3685" i="1"/>
  <c r="Z4171" i="1"/>
  <c r="Z2724" i="1"/>
  <c r="AA3215" i="1"/>
  <c r="AA2639" i="1"/>
  <c r="AA3686" i="1"/>
  <c r="AA2727" i="1"/>
  <c r="AA2703" i="1"/>
  <c r="AA4174" i="1"/>
  <c r="U4174" i="1"/>
  <c r="U2703" i="1"/>
  <c r="U3215" i="1"/>
  <c r="U3686" i="1"/>
  <c r="U2727" i="1"/>
  <c r="U2639" i="1"/>
  <c r="Z2633" i="1"/>
  <c r="R2721" i="1"/>
  <c r="W2696" i="1"/>
  <c r="W2720" i="1"/>
  <c r="W2635" i="1"/>
  <c r="W3211" i="1"/>
  <c r="M4172" i="1"/>
  <c r="W3213" i="1"/>
  <c r="W4169" i="1"/>
  <c r="W2722" i="1"/>
  <c r="P2727" i="1"/>
  <c r="P4174" i="1"/>
  <c r="P3215" i="1"/>
  <c r="P2703" i="1"/>
  <c r="P3686" i="1"/>
  <c r="P2639" i="1"/>
  <c r="W4168" i="1"/>
  <c r="R2723" i="1"/>
  <c r="M2723" i="1"/>
  <c r="R2632" i="1"/>
  <c r="R3208" i="1"/>
  <c r="R2700" i="1"/>
  <c r="R3214" i="1"/>
  <c r="R2702" i="1"/>
  <c r="N2639" i="1"/>
  <c r="N2727" i="1"/>
  <c r="N4174" i="1"/>
  <c r="N3215" i="1"/>
  <c r="N3686" i="1"/>
  <c r="N2703" i="1"/>
  <c r="Z2636" i="1"/>
  <c r="Z3683" i="1"/>
  <c r="Z4168" i="1"/>
  <c r="Z2721" i="1"/>
  <c r="Z3680" i="1"/>
  <c r="R2697" i="1"/>
  <c r="R4168" i="1"/>
  <c r="R3209" i="1"/>
  <c r="W3208" i="1"/>
  <c r="W3679" i="1"/>
  <c r="W2723" i="1"/>
  <c r="W2699" i="1"/>
  <c r="W3682" i="1"/>
  <c r="M2701" i="1"/>
  <c r="W3684" i="1"/>
  <c r="W2637" i="1"/>
  <c r="W4172" i="1"/>
  <c r="W2701" i="1"/>
  <c r="W3210" i="1"/>
  <c r="W2698" i="1"/>
  <c r="M2724" i="1"/>
  <c r="AB2727" i="1"/>
  <c r="AB4174" i="1"/>
  <c r="AB3215" i="1"/>
  <c r="AB2639" i="1"/>
  <c r="AB2703" i="1"/>
  <c r="AB3686" i="1"/>
  <c r="W2633" i="1"/>
  <c r="W3209" i="1"/>
  <c r="R3682" i="1"/>
  <c r="R3211" i="1"/>
  <c r="R2635" i="1"/>
  <c r="O2727" i="1"/>
  <c r="O3686" i="1"/>
  <c r="O2639" i="1"/>
  <c r="O4174" i="1"/>
  <c r="O2703" i="1"/>
  <c r="O3215" i="1"/>
  <c r="L3215" i="1"/>
  <c r="L3686" i="1"/>
  <c r="L2727" i="1"/>
  <c r="L2639" i="1"/>
  <c r="L4174" i="1"/>
  <c r="L2703" i="1"/>
  <c r="M3682" i="1"/>
  <c r="M3211" i="1"/>
  <c r="M2699" i="1"/>
  <c r="R4167" i="1"/>
  <c r="R2696" i="1"/>
  <c r="R2720" i="1"/>
  <c r="Y4174" i="1"/>
  <c r="Y2727" i="1"/>
  <c r="Y3215" i="1"/>
  <c r="Y2703" i="1"/>
  <c r="Y2639" i="1"/>
  <c r="Y3686" i="1"/>
  <c r="M2696" i="1"/>
  <c r="M2720" i="1"/>
  <c r="M3679" i="1"/>
  <c r="R2638" i="1"/>
  <c r="T2727" i="1"/>
  <c r="T4174" i="1"/>
  <c r="T3686" i="1"/>
  <c r="T2639" i="1"/>
  <c r="T2703" i="1"/>
  <c r="T3215" i="1"/>
  <c r="Z3209" i="1"/>
  <c r="R3680" i="1"/>
  <c r="V2727" i="1"/>
  <c r="V2703" i="1"/>
  <c r="V2639" i="1"/>
  <c r="V4174" i="1"/>
  <c r="V3686" i="1"/>
  <c r="V3215" i="1"/>
  <c r="W4167" i="1"/>
  <c r="X2703" i="1"/>
  <c r="X4174" i="1"/>
  <c r="X3686" i="1"/>
  <c r="X2727" i="1"/>
  <c r="X3215" i="1"/>
  <c r="X2639" i="1"/>
  <c r="M3213" i="1"/>
  <c r="M2725" i="1"/>
  <c r="M2637" i="1"/>
  <c r="M3683" i="1"/>
  <c r="M3212" i="1"/>
  <c r="M4171" i="1"/>
  <c r="W2721" i="1"/>
  <c r="R2699" i="1"/>
  <c r="R4170" i="1"/>
  <c r="S2727" i="1"/>
  <c r="S4174" i="1"/>
  <c r="S3686" i="1"/>
  <c r="S2703" i="1"/>
  <c r="S2639" i="1"/>
  <c r="S3215" i="1"/>
  <c r="M4170" i="1"/>
  <c r="M2635" i="1"/>
  <c r="R2636" i="1"/>
  <c r="R4171" i="1"/>
  <c r="M2632" i="1"/>
  <c r="M3208" i="1"/>
  <c r="M4167" i="1"/>
  <c r="K2639" i="1"/>
  <c r="K4174" i="1"/>
  <c r="K2727" i="1"/>
  <c r="K3686" i="1"/>
  <c r="K2703" i="1"/>
  <c r="K3215" i="1"/>
  <c r="H4247" i="1" l="1"/>
  <c r="H4244" i="1"/>
  <c r="H4248" i="1"/>
  <c r="H3591" i="1"/>
  <c r="H4246" i="1"/>
  <c r="W3592" i="1"/>
  <c r="H3587" i="1"/>
  <c r="H3590" i="1"/>
  <c r="H3588" i="1"/>
  <c r="H3586" i="1"/>
  <c r="H3589" i="1"/>
  <c r="H3585" i="1"/>
  <c r="R3592" i="1"/>
  <c r="Z3592" i="1"/>
  <c r="M3592" i="1"/>
  <c r="H4242" i="1"/>
  <c r="H4243" i="1"/>
  <c r="H4245" i="1"/>
  <c r="R4249" i="1"/>
  <c r="H3260" i="1"/>
  <c r="W4249" i="1"/>
  <c r="H3262" i="1"/>
  <c r="H1914" i="1"/>
  <c r="H3258" i="1"/>
  <c r="H3261" i="1"/>
  <c r="Z3265" i="1"/>
  <c r="H3264" i="1"/>
  <c r="H3263" i="1"/>
  <c r="H3259" i="1"/>
  <c r="M3265" i="1"/>
  <c r="R3265" i="1"/>
  <c r="W3265" i="1"/>
  <c r="H402" i="1"/>
  <c r="Z4249" i="1"/>
  <c r="M4249" i="1"/>
  <c r="H1917" i="1"/>
  <c r="Q2654" i="1"/>
  <c r="Q2649" i="1"/>
  <c r="Q2653" i="1"/>
  <c r="Q2652" i="1"/>
  <c r="Q2650" i="1"/>
  <c r="H1913" i="1"/>
  <c r="H404" i="1"/>
  <c r="H407" i="1"/>
  <c r="H1916" i="1"/>
  <c r="H403" i="1"/>
  <c r="H405" i="1"/>
  <c r="H401" i="1"/>
  <c r="H1919" i="1"/>
  <c r="H375" i="1"/>
  <c r="H1915" i="1"/>
  <c r="Z1920" i="1"/>
  <c r="W408" i="1"/>
  <c r="Z408" i="1"/>
  <c r="W1920" i="1"/>
  <c r="H1918" i="1"/>
  <c r="H406" i="1"/>
  <c r="M1920" i="1"/>
  <c r="R408" i="1"/>
  <c r="M408" i="1"/>
  <c r="R1920" i="1"/>
  <c r="H1884" i="1"/>
  <c r="H1885" i="1"/>
  <c r="H369" i="1"/>
  <c r="H1882" i="1"/>
  <c r="Z1888" i="1"/>
  <c r="H373" i="1"/>
  <c r="H1881" i="1"/>
  <c r="W1888" i="1"/>
  <c r="H1886" i="1"/>
  <c r="H1887" i="1"/>
  <c r="H370" i="1"/>
  <c r="H1883" i="1"/>
  <c r="H372" i="1"/>
  <c r="Z376" i="1"/>
  <c r="H371" i="1"/>
  <c r="H374" i="1"/>
  <c r="M376" i="1"/>
  <c r="W376" i="1"/>
  <c r="R376" i="1"/>
  <c r="R1888" i="1"/>
  <c r="M1888" i="1"/>
  <c r="H2726" i="1"/>
  <c r="H4173" i="1"/>
  <c r="H2725" i="1"/>
  <c r="H2724" i="1"/>
  <c r="H3210" i="1"/>
  <c r="H2721" i="1"/>
  <c r="H2702" i="1"/>
  <c r="H2634" i="1"/>
  <c r="H2638" i="1"/>
  <c r="H2698" i="1"/>
  <c r="H3214" i="1"/>
  <c r="H4169" i="1"/>
  <c r="H3683" i="1"/>
  <c r="H3685" i="1"/>
  <c r="H3681" i="1"/>
  <c r="Z3215" i="1"/>
  <c r="Z2639" i="1"/>
  <c r="Z4174" i="1"/>
  <c r="H2637" i="1"/>
  <c r="Z3686" i="1"/>
  <c r="H2722" i="1"/>
  <c r="H2633" i="1"/>
  <c r="H2720" i="1"/>
  <c r="H2701" i="1"/>
  <c r="W3686" i="1"/>
  <c r="H3212" i="1"/>
  <c r="H3213" i="1"/>
  <c r="H3211" i="1"/>
  <c r="H3684" i="1"/>
  <c r="H2632" i="1"/>
  <c r="H4170" i="1"/>
  <c r="W2639" i="1"/>
  <c r="H2636" i="1"/>
  <c r="H4171" i="1"/>
  <c r="R3215" i="1"/>
  <c r="R2639" i="1"/>
  <c r="H3680" i="1"/>
  <c r="H2699" i="1"/>
  <c r="H4168" i="1"/>
  <c r="H4172" i="1"/>
  <c r="AC2650" i="1"/>
  <c r="S2654" i="1"/>
  <c r="L2650" i="1"/>
  <c r="AC2649" i="1"/>
  <c r="J2653" i="1"/>
  <c r="X2650" i="1"/>
  <c r="V2653" i="1"/>
  <c r="L2653" i="1"/>
  <c r="R4174" i="1"/>
  <c r="H3208" i="1"/>
  <c r="I2651" i="1"/>
  <c r="M2639" i="1"/>
  <c r="M2727" i="1"/>
  <c r="M3215" i="1"/>
  <c r="S2648" i="1"/>
  <c r="W2703" i="1"/>
  <c r="W2727" i="1"/>
  <c r="S2650" i="1"/>
  <c r="AC2654" i="1"/>
  <c r="T2650" i="1"/>
  <c r="AA2649" i="1"/>
  <c r="X2652" i="1"/>
  <c r="X2649" i="1"/>
  <c r="J2649" i="1"/>
  <c r="T2651" i="1"/>
  <c r="V2652" i="1"/>
  <c r="AC2651" i="1"/>
  <c r="U2653" i="1"/>
  <c r="AB2650" i="1"/>
  <c r="N2650" i="1"/>
  <c r="N2652" i="1"/>
  <c r="Y2654" i="1"/>
  <c r="AA2652" i="1"/>
  <c r="P2654" i="1"/>
  <c r="U2650" i="1"/>
  <c r="K2650" i="1"/>
  <c r="H3682" i="1"/>
  <c r="H2697" i="1"/>
  <c r="H4167" i="1"/>
  <c r="W4174" i="1"/>
  <c r="K2652" i="1"/>
  <c r="Y2650" i="1"/>
  <c r="AA2651" i="1"/>
  <c r="K2654" i="1"/>
  <c r="J2651" i="1"/>
  <c r="K2651" i="1"/>
  <c r="T2653" i="1"/>
  <c r="T2649" i="1"/>
  <c r="S2653" i="1"/>
  <c r="AA2654" i="1"/>
  <c r="AB2654" i="1"/>
  <c r="V2654" i="1"/>
  <c r="AA2650" i="1"/>
  <c r="N2651" i="1"/>
  <c r="N2653" i="1"/>
  <c r="K2649" i="1"/>
  <c r="O2651" i="1"/>
  <c r="Y2649" i="1"/>
  <c r="H2696" i="1"/>
  <c r="H3209" i="1"/>
  <c r="R2703" i="1"/>
  <c r="H2700" i="1"/>
  <c r="M2703" i="1"/>
  <c r="M4174" i="1"/>
  <c r="X2654" i="1"/>
  <c r="O2649" i="1"/>
  <c r="X2651" i="1"/>
  <c r="Y2653" i="1"/>
  <c r="P2653" i="1"/>
  <c r="X2653" i="1"/>
  <c r="K2653" i="1"/>
  <c r="L2649" i="1"/>
  <c r="AB2649" i="1"/>
  <c r="W3215" i="1"/>
  <c r="Z2727" i="1"/>
  <c r="Z2703" i="1"/>
  <c r="J2650" i="1"/>
  <c r="P2652" i="1"/>
  <c r="V2651" i="1"/>
  <c r="AB2653" i="1"/>
  <c r="AC2653" i="1"/>
  <c r="S2651" i="1"/>
  <c r="N2654" i="1"/>
  <c r="O2653" i="1"/>
  <c r="V2650" i="1"/>
  <c r="U2649" i="1"/>
  <c r="L2651" i="1"/>
  <c r="U2654" i="1"/>
  <c r="O2654" i="1"/>
  <c r="T2652" i="1"/>
  <c r="AC2652" i="1"/>
  <c r="AA2653" i="1"/>
  <c r="N2649" i="1"/>
  <c r="S2649" i="1"/>
  <c r="L2654" i="1"/>
  <c r="P2649" i="1"/>
  <c r="O2650" i="1"/>
  <c r="U2652" i="1"/>
  <c r="H2723" i="1"/>
  <c r="H3679" i="1"/>
  <c r="R3686" i="1"/>
  <c r="R2727" i="1"/>
  <c r="H2635" i="1"/>
  <c r="M3686" i="1"/>
  <c r="I2653" i="1"/>
  <c r="H3592" i="1" l="1"/>
  <c r="H4249" i="1"/>
  <c r="H3265" i="1"/>
  <c r="Z2653" i="1"/>
  <c r="J2652" i="1"/>
  <c r="U2651" i="1"/>
  <c r="W2651" i="1" s="1"/>
  <c r="O2652" i="1"/>
  <c r="R2652" i="1" s="1"/>
  <c r="T2654" i="1"/>
  <c r="W2654" i="1" s="1"/>
  <c r="P2651" i="1"/>
  <c r="L2652" i="1"/>
  <c r="AB2652" i="1"/>
  <c r="P2650" i="1"/>
  <c r="R2650" i="1" s="1"/>
  <c r="Y2652" i="1"/>
  <c r="Z2652" i="1" s="1"/>
  <c r="Q2651" i="1"/>
  <c r="AB2651" i="1"/>
  <c r="Y2651" i="1"/>
  <c r="Z2651" i="1" s="1"/>
  <c r="J2654" i="1"/>
  <c r="M2654" i="1" s="1"/>
  <c r="S2652" i="1"/>
  <c r="W2652" i="1" s="1"/>
  <c r="V2649" i="1"/>
  <c r="W2649" i="1" s="1"/>
  <c r="Q2655" i="1"/>
  <c r="Q2648" i="1"/>
  <c r="H1920" i="1"/>
  <c r="H408" i="1"/>
  <c r="H376" i="1"/>
  <c r="H1888" i="1"/>
  <c r="H4174" i="1"/>
  <c r="H3686" i="1"/>
  <c r="H2639" i="1"/>
  <c r="M2650" i="1"/>
  <c r="Z2654" i="1"/>
  <c r="R2649" i="1"/>
  <c r="H2703" i="1"/>
  <c r="W2653" i="1"/>
  <c r="I2650" i="1"/>
  <c r="T2648" i="1"/>
  <c r="I2654" i="1"/>
  <c r="X2655" i="1"/>
  <c r="M2651" i="1"/>
  <c r="P2655" i="1"/>
  <c r="L2648" i="1"/>
  <c r="U2655" i="1"/>
  <c r="K2655" i="1"/>
  <c r="AA2655" i="1"/>
  <c r="M2649" i="1"/>
  <c r="AC2648" i="1"/>
  <c r="W2650" i="1"/>
  <c r="M2653" i="1"/>
  <c r="T2655" i="1"/>
  <c r="I2648" i="1"/>
  <c r="R2654" i="1"/>
  <c r="J2655" i="1"/>
  <c r="X2648" i="1"/>
  <c r="L2655" i="1"/>
  <c r="V2648" i="1"/>
  <c r="Z2649" i="1"/>
  <c r="AC2655" i="1"/>
  <c r="Y2648" i="1"/>
  <c r="H2727" i="1"/>
  <c r="N2655" i="1"/>
  <c r="Z2650" i="1"/>
  <c r="AB2648" i="1"/>
  <c r="J2648" i="1"/>
  <c r="O2655" i="1"/>
  <c r="S2655" i="1"/>
  <c r="V2655" i="1"/>
  <c r="Y2655" i="1"/>
  <c r="H3215" i="1"/>
  <c r="N2648" i="1"/>
  <c r="AB2655" i="1"/>
  <c r="R2653" i="1"/>
  <c r="O2648" i="1"/>
  <c r="I2649" i="1"/>
  <c r="P2648" i="1"/>
  <c r="I2652" i="1"/>
  <c r="U2648" i="1"/>
  <c r="K2648" i="1"/>
  <c r="AA2648" i="1"/>
  <c r="M2652" i="1" l="1"/>
  <c r="H2652" i="1" s="1"/>
  <c r="R2651" i="1"/>
  <c r="H2651" i="1" s="1"/>
  <c r="H2649" i="1"/>
  <c r="M2648" i="1"/>
  <c r="W2648" i="1"/>
  <c r="Z2648" i="1"/>
  <c r="H2653" i="1"/>
  <c r="W2655" i="1"/>
  <c r="R2648" i="1"/>
  <c r="R2655" i="1"/>
  <c r="Z2655" i="1"/>
  <c r="M2655" i="1"/>
  <c r="H2654" i="1"/>
  <c r="I2655" i="1"/>
  <c r="H2650" i="1"/>
  <c r="H2648" i="1" l="1"/>
  <c r="H2655" i="1"/>
  <c r="I3168" i="1" l="1"/>
  <c r="J3168" i="1"/>
  <c r="K3168" i="1"/>
  <c r="L3168" i="1"/>
  <c r="N3168" i="1"/>
  <c r="O3168" i="1"/>
  <c r="P3168" i="1"/>
  <c r="Q3168" i="1"/>
  <c r="S3168" i="1"/>
  <c r="T3168" i="1"/>
  <c r="U3168" i="1"/>
  <c r="V3168" i="1"/>
  <c r="X3168" i="1"/>
  <c r="Y3168" i="1"/>
  <c r="AA3168" i="1"/>
  <c r="AB3168" i="1"/>
  <c r="AC3168" i="1"/>
  <c r="I3169" i="1"/>
  <c r="J3169" i="1"/>
  <c r="K3169" i="1"/>
  <c r="L3169" i="1"/>
  <c r="N3169" i="1"/>
  <c r="O3169" i="1"/>
  <c r="P3169" i="1"/>
  <c r="Q3169" i="1"/>
  <c r="S3169" i="1"/>
  <c r="T3169" i="1"/>
  <c r="U3169" i="1"/>
  <c r="V3169" i="1"/>
  <c r="X3169" i="1"/>
  <c r="Y3169" i="1"/>
  <c r="AA3169" i="1"/>
  <c r="AB3169" i="1"/>
  <c r="AC3169" i="1"/>
  <c r="I3170" i="1"/>
  <c r="J3170" i="1"/>
  <c r="K3170" i="1"/>
  <c r="L3170" i="1"/>
  <c r="N3170" i="1"/>
  <c r="O3170" i="1"/>
  <c r="P3170" i="1"/>
  <c r="Q3170" i="1"/>
  <c r="S3170" i="1"/>
  <c r="T3170" i="1"/>
  <c r="U3170" i="1"/>
  <c r="V3170" i="1"/>
  <c r="X3170" i="1"/>
  <c r="Y3170" i="1"/>
  <c r="AA3170" i="1"/>
  <c r="AB3170" i="1"/>
  <c r="AC3170" i="1"/>
  <c r="I3171" i="1"/>
  <c r="J3171" i="1"/>
  <c r="K3171" i="1"/>
  <c r="L3171" i="1"/>
  <c r="N3171" i="1"/>
  <c r="O3171" i="1"/>
  <c r="P3171" i="1"/>
  <c r="Q3171" i="1"/>
  <c r="S3171" i="1"/>
  <c r="T3171" i="1"/>
  <c r="U3171" i="1"/>
  <c r="V3171" i="1"/>
  <c r="X3171" i="1"/>
  <c r="Y3171" i="1"/>
  <c r="AA3171" i="1"/>
  <c r="AB3171" i="1"/>
  <c r="AC3171" i="1"/>
  <c r="I3172" i="1"/>
  <c r="J3172" i="1"/>
  <c r="K3172" i="1"/>
  <c r="L3172" i="1"/>
  <c r="N3172" i="1"/>
  <c r="O3172" i="1"/>
  <c r="P3172" i="1"/>
  <c r="Q3172" i="1"/>
  <c r="S3172" i="1"/>
  <c r="T3172" i="1"/>
  <c r="U3172" i="1"/>
  <c r="V3172" i="1"/>
  <c r="X3172" i="1"/>
  <c r="Y3172" i="1"/>
  <c r="AA3172" i="1"/>
  <c r="AB3172" i="1"/>
  <c r="AC3172" i="1"/>
  <c r="I3173" i="1"/>
  <c r="J3173" i="1"/>
  <c r="K3173" i="1"/>
  <c r="L3173" i="1"/>
  <c r="N3173" i="1"/>
  <c r="O3173" i="1"/>
  <c r="P3173" i="1"/>
  <c r="Q3173" i="1"/>
  <c r="S3173" i="1"/>
  <c r="T3173" i="1"/>
  <c r="U3173" i="1"/>
  <c r="V3173" i="1"/>
  <c r="X3173" i="1"/>
  <c r="Y3173" i="1"/>
  <c r="AA3173" i="1"/>
  <c r="AB3173" i="1"/>
  <c r="AC3173" i="1"/>
  <c r="I3174" i="1"/>
  <c r="J3174" i="1"/>
  <c r="K3174" i="1"/>
  <c r="L3174" i="1"/>
  <c r="N3174" i="1"/>
  <c r="O3174" i="1"/>
  <c r="P3174" i="1"/>
  <c r="Q3174" i="1"/>
  <c r="S3174" i="1"/>
  <c r="T3174" i="1"/>
  <c r="U3174" i="1"/>
  <c r="V3174" i="1"/>
  <c r="X3174" i="1"/>
  <c r="Y3174" i="1"/>
  <c r="AA3174" i="1"/>
  <c r="AB3174" i="1"/>
  <c r="AC3174" i="1"/>
  <c r="I3175" i="1"/>
  <c r="J3175" i="1"/>
  <c r="K3175" i="1"/>
  <c r="L3175" i="1"/>
  <c r="N3175" i="1"/>
  <c r="O3175" i="1"/>
  <c r="P3175" i="1"/>
  <c r="Q3175" i="1"/>
  <c r="S3175" i="1"/>
  <c r="T3175" i="1"/>
  <c r="U3175" i="1"/>
  <c r="V3175" i="1"/>
  <c r="X3175" i="1"/>
  <c r="Y3175" i="1"/>
  <c r="AA3175" i="1"/>
  <c r="AB3175" i="1"/>
  <c r="AC3175" i="1"/>
  <c r="I3176" i="1"/>
  <c r="J3176" i="1"/>
  <c r="K3176" i="1"/>
  <c r="L3176" i="1"/>
  <c r="N3176" i="1"/>
  <c r="O3176" i="1"/>
  <c r="P3176" i="1"/>
  <c r="Q3176" i="1"/>
  <c r="S3176" i="1"/>
  <c r="T3176" i="1"/>
  <c r="U3176" i="1"/>
  <c r="V3176" i="1"/>
  <c r="X3176" i="1"/>
  <c r="Y3176" i="1"/>
  <c r="AA3176" i="1"/>
  <c r="AB3176" i="1"/>
  <c r="AC3176" i="1"/>
  <c r="I3177" i="1"/>
  <c r="J3177" i="1"/>
  <c r="K3177" i="1"/>
  <c r="L3177" i="1"/>
  <c r="N3177" i="1"/>
  <c r="O3177" i="1"/>
  <c r="P3177" i="1"/>
  <c r="Q3177" i="1"/>
  <c r="S3177" i="1"/>
  <c r="T3177" i="1"/>
  <c r="U3177" i="1"/>
  <c r="V3177" i="1"/>
  <c r="X3177" i="1"/>
  <c r="Y3177" i="1"/>
  <c r="AA3177" i="1"/>
  <c r="AB3177" i="1"/>
  <c r="AC3177" i="1"/>
  <c r="I3178" i="1"/>
  <c r="J3178" i="1"/>
  <c r="K3178" i="1"/>
  <c r="L3178" i="1"/>
  <c r="N3178" i="1"/>
  <c r="O3178" i="1"/>
  <c r="P3178" i="1"/>
  <c r="Q3178" i="1"/>
  <c r="S3178" i="1"/>
  <c r="T3178" i="1"/>
  <c r="U3178" i="1"/>
  <c r="V3178" i="1"/>
  <c r="X3178" i="1"/>
  <c r="Y3178" i="1"/>
  <c r="AA3178" i="1"/>
  <c r="AB3178" i="1"/>
  <c r="AC3178" i="1"/>
  <c r="I3179" i="1"/>
  <c r="J3179" i="1"/>
  <c r="K3179" i="1"/>
  <c r="L3179" i="1"/>
  <c r="N3179" i="1"/>
  <c r="O3179" i="1"/>
  <c r="P3179" i="1"/>
  <c r="Q3179" i="1"/>
  <c r="S3179" i="1"/>
  <c r="T3179" i="1"/>
  <c r="U3179" i="1"/>
  <c r="V3179" i="1"/>
  <c r="X3179" i="1"/>
  <c r="Y3179" i="1"/>
  <c r="AA3179" i="1"/>
  <c r="AB3179" i="1"/>
  <c r="AC3179" i="1"/>
  <c r="I3180" i="1"/>
  <c r="J3180" i="1"/>
  <c r="K3180" i="1"/>
  <c r="L3180" i="1"/>
  <c r="N3180" i="1"/>
  <c r="O3180" i="1"/>
  <c r="P3180" i="1"/>
  <c r="Q3180" i="1"/>
  <c r="S3180" i="1"/>
  <c r="T3180" i="1"/>
  <c r="U3180" i="1"/>
  <c r="V3180" i="1"/>
  <c r="X3180" i="1"/>
  <c r="Y3180" i="1"/>
  <c r="AA3180" i="1"/>
  <c r="AB3180" i="1"/>
  <c r="AC3180" i="1"/>
  <c r="I3181" i="1"/>
  <c r="J3181" i="1"/>
  <c r="K3181" i="1"/>
  <c r="L3181" i="1"/>
  <c r="N3181" i="1"/>
  <c r="O3181" i="1"/>
  <c r="P3181" i="1"/>
  <c r="Q3181" i="1"/>
  <c r="S3181" i="1"/>
  <c r="T3181" i="1"/>
  <c r="U3181" i="1"/>
  <c r="V3181" i="1"/>
  <c r="X3181" i="1"/>
  <c r="Y3181" i="1"/>
  <c r="AA3181" i="1"/>
  <c r="AB3181" i="1"/>
  <c r="AC3181" i="1"/>
  <c r="I3182" i="1"/>
  <c r="J3182" i="1"/>
  <c r="K3182" i="1"/>
  <c r="L3182" i="1"/>
  <c r="N3182" i="1"/>
  <c r="O3182" i="1"/>
  <c r="P3182" i="1"/>
  <c r="Q3182" i="1"/>
  <c r="S3182" i="1"/>
  <c r="T3182" i="1"/>
  <c r="U3182" i="1"/>
  <c r="V3182" i="1"/>
  <c r="X3182" i="1"/>
  <c r="Y3182" i="1"/>
  <c r="AA3182" i="1"/>
  <c r="AB3182" i="1"/>
  <c r="AC3182" i="1"/>
  <c r="I3183" i="1"/>
  <c r="J3183" i="1"/>
  <c r="K3183" i="1"/>
  <c r="L3183" i="1"/>
  <c r="N3183" i="1"/>
  <c r="O3183" i="1"/>
  <c r="P3183" i="1"/>
  <c r="Q3183" i="1"/>
  <c r="S3183" i="1"/>
  <c r="T3183" i="1"/>
  <c r="U3183" i="1"/>
  <c r="V3183" i="1"/>
  <c r="X3183" i="1"/>
  <c r="Y3183" i="1"/>
  <c r="AA3183" i="1"/>
  <c r="AB3183" i="1"/>
  <c r="AC3183" i="1"/>
  <c r="I3200" i="1"/>
  <c r="J3200" i="1"/>
  <c r="K3200" i="1"/>
  <c r="L3200" i="1"/>
  <c r="N3200" i="1"/>
  <c r="O3200" i="1"/>
  <c r="P3200" i="1"/>
  <c r="Q3200" i="1"/>
  <c r="S3200" i="1"/>
  <c r="T3200" i="1"/>
  <c r="U3200" i="1"/>
  <c r="V3200" i="1"/>
  <c r="X3200" i="1"/>
  <c r="Y3200" i="1"/>
  <c r="AA3200" i="1"/>
  <c r="AB3200" i="1"/>
  <c r="AC3200" i="1"/>
  <c r="I3201" i="1"/>
  <c r="J3201" i="1"/>
  <c r="K3201" i="1"/>
  <c r="L3201" i="1"/>
  <c r="N3201" i="1"/>
  <c r="O3201" i="1"/>
  <c r="P3201" i="1"/>
  <c r="Q3201" i="1"/>
  <c r="S3201" i="1"/>
  <c r="T3201" i="1"/>
  <c r="U3201" i="1"/>
  <c r="V3201" i="1"/>
  <c r="X3201" i="1"/>
  <c r="Y3201" i="1"/>
  <c r="AA3201" i="1"/>
  <c r="AB3201" i="1"/>
  <c r="AC3201" i="1"/>
  <c r="I3202" i="1"/>
  <c r="J3202" i="1"/>
  <c r="K3202" i="1"/>
  <c r="L3202" i="1"/>
  <c r="N3202" i="1"/>
  <c r="O3202" i="1"/>
  <c r="P3202" i="1"/>
  <c r="Q3202" i="1"/>
  <c r="S3202" i="1"/>
  <c r="T3202" i="1"/>
  <c r="U3202" i="1"/>
  <c r="V3202" i="1"/>
  <c r="X3202" i="1"/>
  <c r="Y3202" i="1"/>
  <c r="AA3202" i="1"/>
  <c r="AB3202" i="1"/>
  <c r="AC3202" i="1"/>
  <c r="I3203" i="1"/>
  <c r="J3203" i="1"/>
  <c r="K3203" i="1"/>
  <c r="L3203" i="1"/>
  <c r="N3203" i="1"/>
  <c r="O3203" i="1"/>
  <c r="P3203" i="1"/>
  <c r="Q3203" i="1"/>
  <c r="S3203" i="1"/>
  <c r="T3203" i="1"/>
  <c r="U3203" i="1"/>
  <c r="V3203" i="1"/>
  <c r="X3203" i="1"/>
  <c r="Y3203" i="1"/>
  <c r="AA3203" i="1"/>
  <c r="AB3203" i="1"/>
  <c r="AC3203" i="1"/>
  <c r="I3204" i="1"/>
  <c r="J3204" i="1"/>
  <c r="K3204" i="1"/>
  <c r="L3204" i="1"/>
  <c r="N3204" i="1"/>
  <c r="O3204" i="1"/>
  <c r="P3204" i="1"/>
  <c r="Q3204" i="1"/>
  <c r="S3204" i="1"/>
  <c r="T3204" i="1"/>
  <c r="U3204" i="1"/>
  <c r="V3204" i="1"/>
  <c r="X3204" i="1"/>
  <c r="Y3204" i="1"/>
  <c r="AA3204" i="1"/>
  <c r="AB3204" i="1"/>
  <c r="AC3204" i="1"/>
  <c r="I3205" i="1"/>
  <c r="J3205" i="1"/>
  <c r="K3205" i="1"/>
  <c r="L3205" i="1"/>
  <c r="N3205" i="1"/>
  <c r="O3205" i="1"/>
  <c r="P3205" i="1"/>
  <c r="Q3205" i="1"/>
  <c r="S3205" i="1"/>
  <c r="T3205" i="1"/>
  <c r="U3205" i="1"/>
  <c r="V3205" i="1"/>
  <c r="X3205" i="1"/>
  <c r="Y3205" i="1"/>
  <c r="AA3205" i="1"/>
  <c r="AB3205" i="1"/>
  <c r="AC3205" i="1"/>
  <c r="I3206" i="1"/>
  <c r="J3206" i="1"/>
  <c r="K3206" i="1"/>
  <c r="L3206" i="1"/>
  <c r="N3206" i="1"/>
  <c r="O3206" i="1"/>
  <c r="P3206" i="1"/>
  <c r="Q3206" i="1"/>
  <c r="S3206" i="1"/>
  <c r="T3206" i="1"/>
  <c r="U3206" i="1"/>
  <c r="V3206" i="1"/>
  <c r="X3206" i="1"/>
  <c r="Y3206" i="1"/>
  <c r="AA3206" i="1"/>
  <c r="AB3206" i="1"/>
  <c r="AC3206" i="1"/>
  <c r="I3207" i="1"/>
  <c r="J3207" i="1"/>
  <c r="K3207" i="1"/>
  <c r="L3207" i="1"/>
  <c r="N3207" i="1"/>
  <c r="O3207" i="1"/>
  <c r="P3207" i="1"/>
  <c r="Q3207" i="1"/>
  <c r="S3207" i="1"/>
  <c r="T3207" i="1"/>
  <c r="U3207" i="1"/>
  <c r="V3207" i="1"/>
  <c r="X3207" i="1"/>
  <c r="Y3207" i="1"/>
  <c r="AA3207" i="1"/>
  <c r="AB3207" i="1"/>
  <c r="AC3207" i="1"/>
  <c r="R3177" i="1" l="1"/>
  <c r="Z3201" i="1"/>
  <c r="Z3183" i="1"/>
  <c r="Z3181" i="1"/>
  <c r="M3174" i="1"/>
  <c r="M3206" i="1"/>
  <c r="W3204" i="1"/>
  <c r="Z3171" i="1"/>
  <c r="M3170" i="1"/>
  <c r="W3168" i="1"/>
  <c r="R3168" i="1"/>
  <c r="Z3203" i="1"/>
  <c r="Z3177" i="1"/>
  <c r="R3175" i="1"/>
  <c r="M3175" i="1"/>
  <c r="R3173" i="1"/>
  <c r="Z3172" i="1"/>
  <c r="R3183" i="1"/>
  <c r="W3206" i="1"/>
  <c r="R3201" i="1"/>
  <c r="M3200" i="1"/>
  <c r="M3182" i="1"/>
  <c r="W3180" i="1"/>
  <c r="Z3175" i="1"/>
  <c r="R3171" i="1"/>
  <c r="M3171" i="1"/>
  <c r="R3169" i="1"/>
  <c r="Z3168" i="1"/>
  <c r="M3207" i="1"/>
  <c r="W3203" i="1"/>
  <c r="W3182" i="1"/>
  <c r="M3176" i="1"/>
  <c r="Z3207" i="1"/>
  <c r="R3207" i="1"/>
  <c r="Z3205" i="1"/>
  <c r="M3183" i="1"/>
  <c r="Z3179" i="1"/>
  <c r="W3179" i="1"/>
  <c r="W3172" i="1"/>
  <c r="R3172" i="1"/>
  <c r="R3203" i="1"/>
  <c r="W3200" i="1"/>
  <c r="R3179" i="1"/>
  <c r="W3176" i="1"/>
  <c r="M3172" i="1"/>
  <c r="W3171" i="1"/>
  <c r="M3168" i="1"/>
  <c r="M3202" i="1"/>
  <c r="R3181" i="1"/>
  <c r="R3180" i="1"/>
  <c r="W3178" i="1"/>
  <c r="M3178" i="1"/>
  <c r="W3174" i="1"/>
  <c r="W3173" i="1"/>
  <c r="M3173" i="1"/>
  <c r="W3170" i="1"/>
  <c r="W3169" i="1"/>
  <c r="R3205" i="1"/>
  <c r="Z3204" i="1"/>
  <c r="R3204" i="1"/>
  <c r="W3202" i="1"/>
  <c r="Z3180" i="1"/>
  <c r="Z3206" i="1"/>
  <c r="W3205" i="1"/>
  <c r="M3205" i="1"/>
  <c r="Z3202" i="1"/>
  <c r="R3202" i="1"/>
  <c r="Z3182" i="1"/>
  <c r="W3181" i="1"/>
  <c r="M3181" i="1"/>
  <c r="Z3178" i="1"/>
  <c r="R3178" i="1"/>
  <c r="Z3174" i="1"/>
  <c r="Z3173" i="1"/>
  <c r="Z3170" i="1"/>
  <c r="Z3169" i="1"/>
  <c r="M3204" i="1"/>
  <c r="M3203" i="1"/>
  <c r="W3201" i="1"/>
  <c r="Z3200" i="1"/>
  <c r="R3200" i="1"/>
  <c r="M3180" i="1"/>
  <c r="M3179" i="1"/>
  <c r="W3177" i="1"/>
  <c r="Z3176" i="1"/>
  <c r="R3176" i="1"/>
  <c r="R3174" i="1"/>
  <c r="M3169" i="1"/>
  <c r="W3207" i="1"/>
  <c r="R3206" i="1"/>
  <c r="M3201" i="1"/>
  <c r="W3183" i="1"/>
  <c r="R3182" i="1"/>
  <c r="M3177" i="1"/>
  <c r="W3175" i="1"/>
  <c r="R3170" i="1"/>
  <c r="I3216" i="1"/>
  <c r="J3216" i="1"/>
  <c r="K3216" i="1"/>
  <c r="L3216" i="1"/>
  <c r="N3216" i="1"/>
  <c r="O3216" i="1"/>
  <c r="P3216" i="1"/>
  <c r="Q3216" i="1"/>
  <c r="S3216" i="1"/>
  <c r="T3216" i="1"/>
  <c r="U3216" i="1"/>
  <c r="V3216" i="1"/>
  <c r="X3216" i="1"/>
  <c r="Y3216" i="1"/>
  <c r="AA3216" i="1"/>
  <c r="AB3216" i="1"/>
  <c r="AC3216" i="1"/>
  <c r="I3217" i="1"/>
  <c r="J3217" i="1"/>
  <c r="K3217" i="1"/>
  <c r="L3217" i="1"/>
  <c r="N3217" i="1"/>
  <c r="O3217" i="1"/>
  <c r="P3217" i="1"/>
  <c r="Q3217" i="1"/>
  <c r="S3217" i="1"/>
  <c r="T3217" i="1"/>
  <c r="U3217" i="1"/>
  <c r="V3217" i="1"/>
  <c r="X3217" i="1"/>
  <c r="Y3217" i="1"/>
  <c r="AA3217" i="1"/>
  <c r="AB3217" i="1"/>
  <c r="AC3217" i="1"/>
  <c r="I3218" i="1"/>
  <c r="J3218" i="1"/>
  <c r="K3218" i="1"/>
  <c r="L3218" i="1"/>
  <c r="N3218" i="1"/>
  <c r="O3218" i="1"/>
  <c r="P3218" i="1"/>
  <c r="Q3218" i="1"/>
  <c r="S3218" i="1"/>
  <c r="T3218" i="1"/>
  <c r="U3218" i="1"/>
  <c r="V3218" i="1"/>
  <c r="X3218" i="1"/>
  <c r="Y3218" i="1"/>
  <c r="AA3218" i="1"/>
  <c r="AB3218" i="1"/>
  <c r="AC3218" i="1"/>
  <c r="I3219" i="1"/>
  <c r="J3219" i="1"/>
  <c r="K3219" i="1"/>
  <c r="L3219" i="1"/>
  <c r="N3219" i="1"/>
  <c r="O3219" i="1"/>
  <c r="P3219" i="1"/>
  <c r="Q3219" i="1"/>
  <c r="S3219" i="1"/>
  <c r="T3219" i="1"/>
  <c r="U3219" i="1"/>
  <c r="V3219" i="1"/>
  <c r="X3219" i="1"/>
  <c r="Y3219" i="1"/>
  <c r="AA3219" i="1"/>
  <c r="AB3219" i="1"/>
  <c r="AC3219" i="1"/>
  <c r="I3220" i="1"/>
  <c r="J3220" i="1"/>
  <c r="K3220" i="1"/>
  <c r="L3220" i="1"/>
  <c r="N3220" i="1"/>
  <c r="O3220" i="1"/>
  <c r="P3220" i="1"/>
  <c r="Q3220" i="1"/>
  <c r="S3220" i="1"/>
  <c r="T3220" i="1"/>
  <c r="U3220" i="1"/>
  <c r="V3220" i="1"/>
  <c r="X3220" i="1"/>
  <c r="Y3220" i="1"/>
  <c r="AA3220" i="1"/>
  <c r="AB3220" i="1"/>
  <c r="AC3220" i="1"/>
  <c r="I3221" i="1"/>
  <c r="J3221" i="1"/>
  <c r="K3221" i="1"/>
  <c r="L3221" i="1"/>
  <c r="N3221" i="1"/>
  <c r="O3221" i="1"/>
  <c r="P3221" i="1"/>
  <c r="Q3221" i="1"/>
  <c r="S3221" i="1"/>
  <c r="T3221" i="1"/>
  <c r="U3221" i="1"/>
  <c r="V3221" i="1"/>
  <c r="X3221" i="1"/>
  <c r="Y3221" i="1"/>
  <c r="AA3221" i="1"/>
  <c r="AB3221" i="1"/>
  <c r="AC3221" i="1"/>
  <c r="I3222" i="1"/>
  <c r="J3222" i="1"/>
  <c r="K3222" i="1"/>
  <c r="L3222" i="1"/>
  <c r="N3222" i="1"/>
  <c r="O3222" i="1"/>
  <c r="P3222" i="1"/>
  <c r="Q3222" i="1"/>
  <c r="S3222" i="1"/>
  <c r="T3222" i="1"/>
  <c r="U3222" i="1"/>
  <c r="V3222" i="1"/>
  <c r="X3222" i="1"/>
  <c r="Y3222" i="1"/>
  <c r="AA3222" i="1"/>
  <c r="AB3222" i="1"/>
  <c r="AC3222" i="1"/>
  <c r="I3223" i="1"/>
  <c r="J3223" i="1"/>
  <c r="K3223" i="1"/>
  <c r="L3223" i="1"/>
  <c r="N3223" i="1"/>
  <c r="O3223" i="1"/>
  <c r="P3223" i="1"/>
  <c r="Q3223" i="1"/>
  <c r="S3223" i="1"/>
  <c r="T3223" i="1"/>
  <c r="U3223" i="1"/>
  <c r="V3223" i="1"/>
  <c r="X3223" i="1"/>
  <c r="Y3223" i="1"/>
  <c r="AA3223" i="1"/>
  <c r="AB3223" i="1"/>
  <c r="AC3223" i="1"/>
  <c r="H3171" i="1" l="1"/>
  <c r="H3169" i="1"/>
  <c r="H3183" i="1"/>
  <c r="H3207" i="1"/>
  <c r="H3173" i="1"/>
  <c r="H3180" i="1"/>
  <c r="H3203" i="1"/>
  <c r="H3177" i="1"/>
  <c r="Z3221" i="1"/>
  <c r="H3182" i="1"/>
  <c r="H3181" i="1"/>
  <c r="H3205" i="1"/>
  <c r="H3172" i="1"/>
  <c r="H3175" i="1"/>
  <c r="H3168" i="1"/>
  <c r="H3174" i="1"/>
  <c r="H3201" i="1"/>
  <c r="M3216" i="1"/>
  <c r="Z3220" i="1"/>
  <c r="W3220" i="1"/>
  <c r="M3219" i="1"/>
  <c r="W3218" i="1"/>
  <c r="M3217" i="1"/>
  <c r="M3223" i="1"/>
  <c r="Z3223" i="1"/>
  <c r="R3221" i="1"/>
  <c r="W3217" i="1"/>
  <c r="W3222" i="1"/>
  <c r="W3223" i="1"/>
  <c r="Z3222" i="1"/>
  <c r="W3221" i="1"/>
  <c r="R3220" i="1"/>
  <c r="Z3217" i="1"/>
  <c r="Z3216" i="1"/>
  <c r="H3200" i="1"/>
  <c r="R3222" i="1"/>
  <c r="W3219" i="1"/>
  <c r="Z3218" i="1"/>
  <c r="R3218" i="1"/>
  <c r="M3218" i="1"/>
  <c r="R3216" i="1"/>
  <c r="H3179" i="1"/>
  <c r="M3221" i="1"/>
  <c r="M3220" i="1"/>
  <c r="R3217" i="1"/>
  <c r="M3222" i="1"/>
  <c r="Z3219" i="1"/>
  <c r="R3219" i="1"/>
  <c r="R3223" i="1"/>
  <c r="W3216" i="1"/>
  <c r="H3178" i="1"/>
  <c r="H3202" i="1"/>
  <c r="H3204" i="1"/>
  <c r="H3206" i="1"/>
  <c r="H3176" i="1"/>
  <c r="H3170" i="1"/>
  <c r="H3217" i="1" l="1"/>
  <c r="H3216" i="1"/>
  <c r="H3222" i="1"/>
  <c r="H3223" i="1"/>
  <c r="H3220" i="1"/>
  <c r="H3221" i="1"/>
  <c r="H3218" i="1"/>
  <c r="H3219" i="1"/>
  <c r="I4175" i="1"/>
  <c r="J4175" i="1"/>
  <c r="K4175" i="1"/>
  <c r="L4175" i="1"/>
  <c r="N4175" i="1"/>
  <c r="O4175" i="1"/>
  <c r="P4175" i="1"/>
  <c r="Q4175" i="1"/>
  <c r="S4175" i="1"/>
  <c r="T4175" i="1"/>
  <c r="U4175" i="1"/>
  <c r="V4175" i="1"/>
  <c r="X4175" i="1"/>
  <c r="Y4175" i="1"/>
  <c r="AA4175" i="1"/>
  <c r="AB4175" i="1"/>
  <c r="AC4175" i="1"/>
  <c r="I4176" i="1"/>
  <c r="J4176" i="1"/>
  <c r="K4176" i="1"/>
  <c r="L4176" i="1"/>
  <c r="N4176" i="1"/>
  <c r="O4176" i="1"/>
  <c r="P4176" i="1"/>
  <c r="Q4176" i="1"/>
  <c r="S4176" i="1"/>
  <c r="T4176" i="1"/>
  <c r="U4176" i="1"/>
  <c r="V4176" i="1"/>
  <c r="X4176" i="1"/>
  <c r="Y4176" i="1"/>
  <c r="AA4176" i="1"/>
  <c r="AB4176" i="1"/>
  <c r="AC4176" i="1"/>
  <c r="I4177" i="1"/>
  <c r="J4177" i="1"/>
  <c r="K4177" i="1"/>
  <c r="L4177" i="1"/>
  <c r="N4177" i="1"/>
  <c r="O4177" i="1"/>
  <c r="P4177" i="1"/>
  <c r="Q4177" i="1"/>
  <c r="S4177" i="1"/>
  <c r="T4177" i="1"/>
  <c r="U4177" i="1"/>
  <c r="V4177" i="1"/>
  <c r="X4177" i="1"/>
  <c r="Y4177" i="1"/>
  <c r="AA4177" i="1"/>
  <c r="AB4177" i="1"/>
  <c r="AC4177" i="1"/>
  <c r="I4178" i="1"/>
  <c r="J4178" i="1"/>
  <c r="K4178" i="1"/>
  <c r="L4178" i="1"/>
  <c r="N4178" i="1"/>
  <c r="O4178" i="1"/>
  <c r="P4178" i="1"/>
  <c r="Q4178" i="1"/>
  <c r="S4178" i="1"/>
  <c r="T4178" i="1"/>
  <c r="U4178" i="1"/>
  <c r="V4178" i="1"/>
  <c r="X4178" i="1"/>
  <c r="Y4178" i="1"/>
  <c r="AA4178" i="1"/>
  <c r="AB4178" i="1"/>
  <c r="AC4178" i="1"/>
  <c r="I4179" i="1"/>
  <c r="J4179" i="1"/>
  <c r="K4179" i="1"/>
  <c r="L4179" i="1"/>
  <c r="N4179" i="1"/>
  <c r="O4179" i="1"/>
  <c r="P4179" i="1"/>
  <c r="Q4179" i="1"/>
  <c r="S4179" i="1"/>
  <c r="T4179" i="1"/>
  <c r="U4179" i="1"/>
  <c r="V4179" i="1"/>
  <c r="X4179" i="1"/>
  <c r="Y4179" i="1"/>
  <c r="AA4179" i="1"/>
  <c r="AB4179" i="1"/>
  <c r="AC4179" i="1"/>
  <c r="I4180" i="1"/>
  <c r="J4180" i="1"/>
  <c r="K4180" i="1"/>
  <c r="L4180" i="1"/>
  <c r="N4180" i="1"/>
  <c r="O4180" i="1"/>
  <c r="P4180" i="1"/>
  <c r="Q4180" i="1"/>
  <c r="S4180" i="1"/>
  <c r="T4180" i="1"/>
  <c r="U4180" i="1"/>
  <c r="V4180" i="1"/>
  <c r="X4180" i="1"/>
  <c r="Y4180" i="1"/>
  <c r="AA4180" i="1"/>
  <c r="AB4180" i="1"/>
  <c r="AC4180" i="1"/>
  <c r="I4181" i="1"/>
  <c r="J4181" i="1"/>
  <c r="K4181" i="1"/>
  <c r="L4181" i="1"/>
  <c r="N4181" i="1"/>
  <c r="O4181" i="1"/>
  <c r="P4181" i="1"/>
  <c r="Q4181" i="1"/>
  <c r="S4181" i="1"/>
  <c r="T4181" i="1"/>
  <c r="U4181" i="1"/>
  <c r="V4181" i="1"/>
  <c r="X4181" i="1"/>
  <c r="Y4181" i="1"/>
  <c r="AA4181" i="1"/>
  <c r="AB4181" i="1"/>
  <c r="AC4181" i="1"/>
  <c r="I4182" i="1"/>
  <c r="J4182" i="1"/>
  <c r="K4182" i="1"/>
  <c r="L4182" i="1"/>
  <c r="N4182" i="1"/>
  <c r="O4182" i="1"/>
  <c r="P4182" i="1"/>
  <c r="Q4182" i="1"/>
  <c r="S4182" i="1"/>
  <c r="T4182" i="1"/>
  <c r="U4182" i="1"/>
  <c r="V4182" i="1"/>
  <c r="X4182" i="1"/>
  <c r="Y4182" i="1"/>
  <c r="AA4182" i="1"/>
  <c r="AB4182" i="1"/>
  <c r="AC4182" i="1"/>
  <c r="Z4176" i="1" l="1"/>
  <c r="Z4177" i="1"/>
  <c r="Z4175" i="1"/>
  <c r="M4176" i="1"/>
  <c r="Z4181" i="1"/>
  <c r="R4181" i="1"/>
  <c r="Z4179" i="1"/>
  <c r="R4177" i="1"/>
  <c r="Z4180" i="1"/>
  <c r="M4180" i="1"/>
  <c r="W4178" i="1"/>
  <c r="R4182" i="1"/>
  <c r="M4181" i="1"/>
  <c r="R4179" i="1"/>
  <c r="Z4178" i="1"/>
  <c r="R4178" i="1"/>
  <c r="M4177" i="1"/>
  <c r="R4175" i="1"/>
  <c r="Z4182" i="1"/>
  <c r="W4182" i="1"/>
  <c r="W4180" i="1"/>
  <c r="W4179" i="1"/>
  <c r="M4179" i="1"/>
  <c r="W4176" i="1"/>
  <c r="W4175" i="1"/>
  <c r="M4182" i="1"/>
  <c r="M4178" i="1"/>
  <c r="W4177" i="1"/>
  <c r="R4180" i="1"/>
  <c r="M4175" i="1"/>
  <c r="W4181" i="1"/>
  <c r="R4176" i="1"/>
  <c r="H4179" i="1" l="1"/>
  <c r="H4175" i="1"/>
  <c r="H4177" i="1"/>
  <c r="H4176" i="1"/>
  <c r="H4181" i="1"/>
  <c r="H4182" i="1"/>
  <c r="H4178" i="1"/>
  <c r="H4180" i="1"/>
  <c r="I361" i="1"/>
  <c r="J361" i="1"/>
  <c r="K361" i="1"/>
  <c r="L361" i="1"/>
  <c r="N361" i="1"/>
  <c r="O361" i="1"/>
  <c r="P361" i="1"/>
  <c r="Q361" i="1"/>
  <c r="S361" i="1"/>
  <c r="T361" i="1"/>
  <c r="U361" i="1"/>
  <c r="V361" i="1"/>
  <c r="X361" i="1"/>
  <c r="Y361" i="1"/>
  <c r="AA361" i="1"/>
  <c r="AB361" i="1"/>
  <c r="AC361" i="1"/>
  <c r="I362" i="1"/>
  <c r="J362" i="1"/>
  <c r="K362" i="1"/>
  <c r="L362" i="1"/>
  <c r="N362" i="1"/>
  <c r="O362" i="1"/>
  <c r="P362" i="1"/>
  <c r="Q362" i="1"/>
  <c r="S362" i="1"/>
  <c r="T362" i="1"/>
  <c r="U362" i="1"/>
  <c r="V362" i="1"/>
  <c r="X362" i="1"/>
  <c r="Y362" i="1"/>
  <c r="AA362" i="1"/>
  <c r="AB362" i="1"/>
  <c r="AC362" i="1"/>
  <c r="I363" i="1"/>
  <c r="J363" i="1"/>
  <c r="K363" i="1"/>
  <c r="L363" i="1"/>
  <c r="N363" i="1"/>
  <c r="O363" i="1"/>
  <c r="P363" i="1"/>
  <c r="Q363" i="1"/>
  <c r="S363" i="1"/>
  <c r="T363" i="1"/>
  <c r="U363" i="1"/>
  <c r="V363" i="1"/>
  <c r="X363" i="1"/>
  <c r="Y363" i="1"/>
  <c r="AA363" i="1"/>
  <c r="AB363" i="1"/>
  <c r="AC363" i="1"/>
  <c r="I364" i="1"/>
  <c r="J364" i="1"/>
  <c r="K364" i="1"/>
  <c r="L364" i="1"/>
  <c r="N364" i="1"/>
  <c r="O364" i="1"/>
  <c r="P364" i="1"/>
  <c r="Q364" i="1"/>
  <c r="S364" i="1"/>
  <c r="T364" i="1"/>
  <c r="U364" i="1"/>
  <c r="V364" i="1"/>
  <c r="X364" i="1"/>
  <c r="Y364" i="1"/>
  <c r="AA364" i="1"/>
  <c r="AB364" i="1"/>
  <c r="AC364" i="1"/>
  <c r="I365" i="1"/>
  <c r="J365" i="1"/>
  <c r="K365" i="1"/>
  <c r="L365" i="1"/>
  <c r="N365" i="1"/>
  <c r="O365" i="1"/>
  <c r="P365" i="1"/>
  <c r="Q365" i="1"/>
  <c r="S365" i="1"/>
  <c r="T365" i="1"/>
  <c r="U365" i="1"/>
  <c r="V365" i="1"/>
  <c r="X365" i="1"/>
  <c r="Y365" i="1"/>
  <c r="AA365" i="1"/>
  <c r="AB365" i="1"/>
  <c r="AC365" i="1"/>
  <c r="I366" i="1"/>
  <c r="J366" i="1"/>
  <c r="K366" i="1"/>
  <c r="L366" i="1"/>
  <c r="N366" i="1"/>
  <c r="O366" i="1"/>
  <c r="P366" i="1"/>
  <c r="Q366" i="1"/>
  <c r="S366" i="1"/>
  <c r="T366" i="1"/>
  <c r="U366" i="1"/>
  <c r="V366" i="1"/>
  <c r="X366" i="1"/>
  <c r="Y366" i="1"/>
  <c r="AA366" i="1"/>
  <c r="AB366" i="1"/>
  <c r="AC366" i="1"/>
  <c r="I367" i="1"/>
  <c r="J367" i="1"/>
  <c r="K367" i="1"/>
  <c r="L367" i="1"/>
  <c r="N367" i="1"/>
  <c r="O367" i="1"/>
  <c r="P367" i="1"/>
  <c r="Q367" i="1"/>
  <c r="S367" i="1"/>
  <c r="T367" i="1"/>
  <c r="U367" i="1"/>
  <c r="V367" i="1"/>
  <c r="X367" i="1"/>
  <c r="Y367" i="1"/>
  <c r="AA367" i="1"/>
  <c r="AB367" i="1"/>
  <c r="AC367" i="1"/>
  <c r="I368" i="1"/>
  <c r="J368" i="1"/>
  <c r="K368" i="1"/>
  <c r="L368" i="1"/>
  <c r="N368" i="1"/>
  <c r="O368" i="1"/>
  <c r="P368" i="1"/>
  <c r="Q368" i="1"/>
  <c r="S368" i="1"/>
  <c r="T368" i="1"/>
  <c r="U368" i="1"/>
  <c r="V368" i="1"/>
  <c r="X368" i="1"/>
  <c r="Y368" i="1"/>
  <c r="AA368" i="1"/>
  <c r="AB368" i="1"/>
  <c r="AC368" i="1"/>
  <c r="I1873" i="1"/>
  <c r="J1873" i="1"/>
  <c r="K1873" i="1"/>
  <c r="L1873" i="1"/>
  <c r="N1873" i="1"/>
  <c r="O1873" i="1"/>
  <c r="P1873" i="1"/>
  <c r="Q1873" i="1"/>
  <c r="S1873" i="1"/>
  <c r="T1873" i="1"/>
  <c r="U1873" i="1"/>
  <c r="V1873" i="1"/>
  <c r="X1873" i="1"/>
  <c r="Y1873" i="1"/>
  <c r="AA1873" i="1"/>
  <c r="AB1873" i="1"/>
  <c r="AC1873" i="1"/>
  <c r="I1874" i="1"/>
  <c r="J1874" i="1"/>
  <c r="K1874" i="1"/>
  <c r="L1874" i="1"/>
  <c r="N1874" i="1"/>
  <c r="O1874" i="1"/>
  <c r="P1874" i="1"/>
  <c r="Q1874" i="1"/>
  <c r="S1874" i="1"/>
  <c r="T1874" i="1"/>
  <c r="U1874" i="1"/>
  <c r="V1874" i="1"/>
  <c r="X1874" i="1"/>
  <c r="Y1874" i="1"/>
  <c r="AA1874" i="1"/>
  <c r="AB1874" i="1"/>
  <c r="AC1874" i="1"/>
  <c r="I1875" i="1"/>
  <c r="J1875" i="1"/>
  <c r="K1875" i="1"/>
  <c r="L1875" i="1"/>
  <c r="N1875" i="1"/>
  <c r="O1875" i="1"/>
  <c r="P1875" i="1"/>
  <c r="Q1875" i="1"/>
  <c r="S1875" i="1"/>
  <c r="T1875" i="1"/>
  <c r="U1875" i="1"/>
  <c r="V1875" i="1"/>
  <c r="X1875" i="1"/>
  <c r="Y1875" i="1"/>
  <c r="AA1875" i="1"/>
  <c r="AB1875" i="1"/>
  <c r="AC1875" i="1"/>
  <c r="I1876" i="1"/>
  <c r="J1876" i="1"/>
  <c r="K1876" i="1"/>
  <c r="L1876" i="1"/>
  <c r="N1876" i="1"/>
  <c r="O1876" i="1"/>
  <c r="P1876" i="1"/>
  <c r="Q1876" i="1"/>
  <c r="S1876" i="1"/>
  <c r="T1876" i="1"/>
  <c r="U1876" i="1"/>
  <c r="V1876" i="1"/>
  <c r="X1876" i="1"/>
  <c r="Y1876" i="1"/>
  <c r="AA1876" i="1"/>
  <c r="AB1876" i="1"/>
  <c r="AC1876" i="1"/>
  <c r="I1877" i="1"/>
  <c r="J1877" i="1"/>
  <c r="K1877" i="1"/>
  <c r="L1877" i="1"/>
  <c r="N1877" i="1"/>
  <c r="O1877" i="1"/>
  <c r="P1877" i="1"/>
  <c r="Q1877" i="1"/>
  <c r="S1877" i="1"/>
  <c r="T1877" i="1"/>
  <c r="U1877" i="1"/>
  <c r="V1877" i="1"/>
  <c r="X1877" i="1"/>
  <c r="Y1877" i="1"/>
  <c r="AA1877" i="1"/>
  <c r="AB1877" i="1"/>
  <c r="AC1877" i="1"/>
  <c r="I1878" i="1"/>
  <c r="J1878" i="1"/>
  <c r="K1878" i="1"/>
  <c r="L1878" i="1"/>
  <c r="N1878" i="1"/>
  <c r="O1878" i="1"/>
  <c r="P1878" i="1"/>
  <c r="Q1878" i="1"/>
  <c r="S1878" i="1"/>
  <c r="T1878" i="1"/>
  <c r="U1878" i="1"/>
  <c r="V1878" i="1"/>
  <c r="X1878" i="1"/>
  <c r="Y1878" i="1"/>
  <c r="AA1878" i="1"/>
  <c r="AB1878" i="1"/>
  <c r="AC1878" i="1"/>
  <c r="I1879" i="1"/>
  <c r="J1879" i="1"/>
  <c r="K1879" i="1"/>
  <c r="L1879" i="1"/>
  <c r="N1879" i="1"/>
  <c r="O1879" i="1"/>
  <c r="P1879" i="1"/>
  <c r="Q1879" i="1"/>
  <c r="S1879" i="1"/>
  <c r="T1879" i="1"/>
  <c r="U1879" i="1"/>
  <c r="V1879" i="1"/>
  <c r="X1879" i="1"/>
  <c r="Y1879" i="1"/>
  <c r="AA1879" i="1"/>
  <c r="AB1879" i="1"/>
  <c r="AC1879" i="1"/>
  <c r="I1880" i="1"/>
  <c r="J1880" i="1"/>
  <c r="K1880" i="1"/>
  <c r="L1880" i="1"/>
  <c r="N1880" i="1"/>
  <c r="O1880" i="1"/>
  <c r="P1880" i="1"/>
  <c r="Q1880" i="1"/>
  <c r="S1880" i="1"/>
  <c r="T1880" i="1"/>
  <c r="U1880" i="1"/>
  <c r="V1880" i="1"/>
  <c r="X1880" i="1"/>
  <c r="Y1880" i="1"/>
  <c r="AA1880" i="1"/>
  <c r="AB1880" i="1"/>
  <c r="AC1880" i="1"/>
  <c r="M1880" i="1" l="1"/>
  <c r="Z367" i="1"/>
  <c r="Z364" i="1"/>
  <c r="Z362" i="1"/>
  <c r="M1875" i="1"/>
  <c r="Z1875" i="1"/>
  <c r="W368" i="1"/>
  <c r="R368" i="1"/>
  <c r="M366" i="1"/>
  <c r="R1877" i="1"/>
  <c r="R367" i="1"/>
  <c r="M367" i="1"/>
  <c r="R366" i="1"/>
  <c r="R363" i="1"/>
  <c r="Z1879" i="1"/>
  <c r="M1878" i="1"/>
  <c r="Z1877" i="1"/>
  <c r="Z1873" i="1"/>
  <c r="Z363" i="1"/>
  <c r="M1879" i="1"/>
  <c r="Z1876" i="1"/>
  <c r="R1876" i="1"/>
  <c r="R1874" i="1"/>
  <c r="M1874" i="1"/>
  <c r="Z368" i="1"/>
  <c r="W364" i="1"/>
  <c r="M362" i="1"/>
  <c r="W1878" i="1"/>
  <c r="R1878" i="1"/>
  <c r="W365" i="1"/>
  <c r="R365" i="1"/>
  <c r="R364" i="1"/>
  <c r="M364" i="1"/>
  <c r="M363" i="1"/>
  <c r="R362" i="1"/>
  <c r="R361" i="1"/>
  <c r="W1880" i="1"/>
  <c r="Z1878" i="1"/>
  <c r="W1876" i="1"/>
  <c r="R1875" i="1"/>
  <c r="W1873" i="1"/>
  <c r="R1873" i="1"/>
  <c r="M1873" i="1"/>
  <c r="Z366" i="1"/>
  <c r="Z365" i="1"/>
  <c r="W361" i="1"/>
  <c r="Z1880" i="1"/>
  <c r="R1880" i="1"/>
  <c r="M365" i="1"/>
  <c r="Z361" i="1"/>
  <c r="R1879" i="1"/>
  <c r="Z1874" i="1"/>
  <c r="W1877" i="1"/>
  <c r="W1879" i="1"/>
  <c r="M1877" i="1"/>
  <c r="M1876" i="1"/>
  <c r="W1875" i="1"/>
  <c r="W1874" i="1"/>
  <c r="W367" i="1"/>
  <c r="W366" i="1"/>
  <c r="M368" i="1"/>
  <c r="M361" i="1"/>
  <c r="W363" i="1"/>
  <c r="W362" i="1"/>
  <c r="H368" i="1" l="1"/>
  <c r="H366" i="1"/>
  <c r="H1879" i="1"/>
  <c r="H1875" i="1"/>
  <c r="H364" i="1"/>
  <c r="H1874" i="1"/>
  <c r="H1880" i="1"/>
  <c r="H1873" i="1"/>
  <c r="H1878" i="1"/>
  <c r="H1876" i="1"/>
  <c r="H1877" i="1"/>
  <c r="H365" i="1"/>
  <c r="H362" i="1"/>
  <c r="H361" i="1"/>
  <c r="H367" i="1"/>
  <c r="H363" i="1"/>
  <c r="I937" i="1" l="1"/>
  <c r="J937" i="1"/>
  <c r="K937" i="1"/>
  <c r="L937" i="1"/>
  <c r="N937" i="1"/>
  <c r="O937" i="1"/>
  <c r="P937" i="1"/>
  <c r="Q937" i="1"/>
  <c r="S937" i="1"/>
  <c r="T937" i="1"/>
  <c r="U937" i="1"/>
  <c r="V937" i="1"/>
  <c r="X937" i="1"/>
  <c r="Y937" i="1"/>
  <c r="AA937" i="1"/>
  <c r="AB937" i="1"/>
  <c r="AC937" i="1"/>
  <c r="I938" i="1"/>
  <c r="J938" i="1"/>
  <c r="K938" i="1"/>
  <c r="L938" i="1"/>
  <c r="N938" i="1"/>
  <c r="O938" i="1"/>
  <c r="P938" i="1"/>
  <c r="Q938" i="1"/>
  <c r="S938" i="1"/>
  <c r="T938" i="1"/>
  <c r="U938" i="1"/>
  <c r="V938" i="1"/>
  <c r="X938" i="1"/>
  <c r="Y938" i="1"/>
  <c r="AA938" i="1"/>
  <c r="AB938" i="1"/>
  <c r="AC938" i="1"/>
  <c r="I939" i="1"/>
  <c r="J939" i="1"/>
  <c r="K939" i="1"/>
  <c r="L939" i="1"/>
  <c r="N939" i="1"/>
  <c r="O939" i="1"/>
  <c r="P939" i="1"/>
  <c r="Q939" i="1"/>
  <c r="S939" i="1"/>
  <c r="T939" i="1"/>
  <c r="U939" i="1"/>
  <c r="V939" i="1"/>
  <c r="X939" i="1"/>
  <c r="Y939" i="1"/>
  <c r="AA939" i="1"/>
  <c r="AB939" i="1"/>
  <c r="AC939" i="1"/>
  <c r="I940" i="1"/>
  <c r="J940" i="1"/>
  <c r="K940" i="1"/>
  <c r="L940" i="1"/>
  <c r="N940" i="1"/>
  <c r="O940" i="1"/>
  <c r="P940" i="1"/>
  <c r="Q940" i="1"/>
  <c r="S940" i="1"/>
  <c r="T940" i="1"/>
  <c r="U940" i="1"/>
  <c r="V940" i="1"/>
  <c r="X940" i="1"/>
  <c r="Y940" i="1"/>
  <c r="AA940" i="1"/>
  <c r="AB940" i="1"/>
  <c r="AC940" i="1"/>
  <c r="I941" i="1"/>
  <c r="J941" i="1"/>
  <c r="K941" i="1"/>
  <c r="L941" i="1"/>
  <c r="N941" i="1"/>
  <c r="O941" i="1"/>
  <c r="P941" i="1"/>
  <c r="Q941" i="1"/>
  <c r="S941" i="1"/>
  <c r="T941" i="1"/>
  <c r="U941" i="1"/>
  <c r="V941" i="1"/>
  <c r="X941" i="1"/>
  <c r="Y941" i="1"/>
  <c r="AA941" i="1"/>
  <c r="AB941" i="1"/>
  <c r="AC941" i="1"/>
  <c r="I942" i="1"/>
  <c r="J942" i="1"/>
  <c r="K942" i="1"/>
  <c r="L942" i="1"/>
  <c r="N942" i="1"/>
  <c r="O942" i="1"/>
  <c r="P942" i="1"/>
  <c r="Q942" i="1"/>
  <c r="S942" i="1"/>
  <c r="T942" i="1"/>
  <c r="U942" i="1"/>
  <c r="V942" i="1"/>
  <c r="X942" i="1"/>
  <c r="Y942" i="1"/>
  <c r="AA942" i="1"/>
  <c r="AB942" i="1"/>
  <c r="AC942" i="1"/>
  <c r="I943" i="1"/>
  <c r="J943" i="1"/>
  <c r="K943" i="1"/>
  <c r="L943" i="1"/>
  <c r="N943" i="1"/>
  <c r="O943" i="1"/>
  <c r="P943" i="1"/>
  <c r="Q943" i="1"/>
  <c r="S943" i="1"/>
  <c r="T943" i="1"/>
  <c r="U943" i="1"/>
  <c r="V943" i="1"/>
  <c r="X943" i="1"/>
  <c r="Y943" i="1"/>
  <c r="AA943" i="1"/>
  <c r="AB943" i="1"/>
  <c r="AC943" i="1"/>
  <c r="I944" i="1"/>
  <c r="J944" i="1"/>
  <c r="K944" i="1"/>
  <c r="L944" i="1"/>
  <c r="N944" i="1"/>
  <c r="O944" i="1"/>
  <c r="P944" i="1"/>
  <c r="Q944" i="1"/>
  <c r="S944" i="1"/>
  <c r="T944" i="1"/>
  <c r="U944" i="1"/>
  <c r="V944" i="1"/>
  <c r="X944" i="1"/>
  <c r="Y944" i="1"/>
  <c r="AA944" i="1"/>
  <c r="AB944" i="1"/>
  <c r="AC944" i="1"/>
  <c r="M938" i="1" l="1"/>
  <c r="Z944" i="1"/>
  <c r="Z940" i="1"/>
  <c r="M942" i="1"/>
  <c r="Z937" i="1"/>
  <c r="W937" i="1"/>
  <c r="M943" i="1"/>
  <c r="Z939" i="1"/>
  <c r="W941" i="1"/>
  <c r="R941" i="1"/>
  <c r="M941" i="1"/>
  <c r="R939" i="1"/>
  <c r="Z943" i="1"/>
  <c r="W944" i="1"/>
  <c r="R944" i="1"/>
  <c r="R940" i="1"/>
  <c r="M939" i="1"/>
  <c r="R943" i="1"/>
  <c r="Z941" i="1"/>
  <c r="W940" i="1"/>
  <c r="Z938" i="1"/>
  <c r="W942" i="1"/>
  <c r="R942" i="1"/>
  <c r="M944" i="1"/>
  <c r="W943" i="1"/>
  <c r="Z942" i="1"/>
  <c r="M940" i="1"/>
  <c r="W939" i="1"/>
  <c r="W938" i="1"/>
  <c r="R938" i="1"/>
  <c r="R937" i="1"/>
  <c r="M937" i="1"/>
  <c r="H939" i="1" l="1"/>
  <c r="H937" i="1"/>
  <c r="H941" i="1"/>
  <c r="H938" i="1"/>
  <c r="H940" i="1"/>
  <c r="H942" i="1"/>
  <c r="H943" i="1"/>
  <c r="H944" i="1"/>
  <c r="I2486" i="1" l="1"/>
  <c r="I2500" i="1"/>
  <c r="I2491" i="1"/>
  <c r="I2499" i="1"/>
  <c r="I2493" i="1"/>
  <c r="H2493" i="1" l="1"/>
  <c r="H2500" i="1"/>
  <c r="H2499" i="1"/>
  <c r="H2486" i="1"/>
  <c r="H2491" i="1"/>
  <c r="I51" i="1"/>
  <c r="P4224" i="1"/>
  <c r="S4223" i="1"/>
  <c r="AB4224" i="1"/>
  <c r="J4224" i="1"/>
  <c r="T4222" i="1"/>
  <c r="S4221" i="1"/>
  <c r="AC4219" i="1"/>
  <c r="U4219" i="1"/>
  <c r="P4218" i="1"/>
  <c r="I4218" i="1"/>
  <c r="T4219" i="1"/>
  <c r="P4219" i="1"/>
  <c r="S4218" i="1"/>
  <c r="U4218" i="1"/>
  <c r="Q4218" i="1"/>
  <c r="W4221" i="1" l="1"/>
  <c r="W4223" i="1"/>
  <c r="W4222" i="1"/>
  <c r="R4224" i="1"/>
  <c r="R4219" i="1"/>
  <c r="M4224" i="1"/>
  <c r="I155" i="1"/>
  <c r="W4218" i="1"/>
  <c r="W4219" i="1"/>
  <c r="R4218" i="1"/>
  <c r="H51" i="1"/>
  <c r="H155" i="1" s="1"/>
  <c r="H164" i="1" s="1"/>
  <c r="H4221" i="1" l="1"/>
  <c r="H4223" i="1"/>
  <c r="H4224" i="1"/>
  <c r="H4219" i="1"/>
  <c r="H4222" i="1"/>
  <c r="H4218" i="1"/>
  <c r="D337" i="33"/>
  <c r="D460" i="33"/>
  <c r="I164" i="1"/>
  <c r="E460" i="33"/>
  <c r="E337" i="33"/>
  <c r="E408" i="33" s="1"/>
  <c r="L467" i="33" l="1"/>
  <c r="L466" i="33"/>
  <c r="L461" i="33"/>
  <c r="L465" i="33"/>
  <c r="L463" i="33"/>
  <c r="J433" i="2" s="1"/>
  <c r="L464" i="33"/>
  <c r="J434" i="2" s="1"/>
  <c r="L462" i="33"/>
  <c r="J432" i="2" s="1"/>
  <c r="D408" i="33"/>
  <c r="I409" i="33" s="1"/>
  <c r="G341" i="2" s="1"/>
  <c r="L338" i="33"/>
  <c r="M461" i="33"/>
  <c r="M465" i="33"/>
  <c r="K435" i="2" s="1"/>
  <c r="N463" i="33"/>
  <c r="L433" i="2" s="1"/>
  <c r="N467" i="33"/>
  <c r="L437" i="2" s="1"/>
  <c r="O461" i="33"/>
  <c r="O465" i="33"/>
  <c r="M435" i="2" s="1"/>
  <c r="P463" i="33"/>
  <c r="N433" i="2" s="1"/>
  <c r="P467" i="33"/>
  <c r="N437" i="2" s="1"/>
  <c r="U462" i="33"/>
  <c r="S432" i="2" s="1"/>
  <c r="U466" i="33"/>
  <c r="S436" i="2" s="1"/>
  <c r="E463" i="33"/>
  <c r="M462" i="33"/>
  <c r="K432" i="2" s="1"/>
  <c r="M466" i="33"/>
  <c r="K436" i="2" s="1"/>
  <c r="N464" i="33"/>
  <c r="L434" i="2" s="1"/>
  <c r="O462" i="33"/>
  <c r="M432" i="2" s="1"/>
  <c r="O466" i="33"/>
  <c r="M436" i="2" s="1"/>
  <c r="P464" i="33"/>
  <c r="N434" i="2" s="1"/>
  <c r="U463" i="33"/>
  <c r="S433" i="2" s="1"/>
  <c r="U467" i="33"/>
  <c r="S437" i="2" s="1"/>
  <c r="M463" i="33"/>
  <c r="K433" i="2" s="1"/>
  <c r="M467" i="33"/>
  <c r="K437" i="2" s="1"/>
  <c r="N461" i="33"/>
  <c r="N465" i="33"/>
  <c r="L435" i="2" s="1"/>
  <c r="O463" i="33"/>
  <c r="M433" i="2" s="1"/>
  <c r="O467" i="33"/>
  <c r="M437" i="2" s="1"/>
  <c r="P461" i="33"/>
  <c r="P465" i="33"/>
  <c r="N435" i="2" s="1"/>
  <c r="U464" i="33"/>
  <c r="S434" i="2" s="1"/>
  <c r="I461" i="33"/>
  <c r="I465" i="33"/>
  <c r="G435" i="2" s="1"/>
  <c r="J463" i="33"/>
  <c r="H433" i="2" s="1"/>
  <c r="J467" i="33"/>
  <c r="H437" i="2" s="1"/>
  <c r="K461" i="33"/>
  <c r="K465" i="33"/>
  <c r="I435" i="2" s="1"/>
  <c r="J437" i="2"/>
  <c r="N466" i="33"/>
  <c r="L436" i="2" s="1"/>
  <c r="P462" i="33"/>
  <c r="N432" i="2" s="1"/>
  <c r="I464" i="33"/>
  <c r="G434" i="2" s="1"/>
  <c r="J465" i="33"/>
  <c r="H435" i="2" s="1"/>
  <c r="K466" i="33"/>
  <c r="I436" i="2" s="1"/>
  <c r="J436" i="2"/>
  <c r="F461" i="33"/>
  <c r="F465" i="33"/>
  <c r="D435" i="2" s="1"/>
  <c r="G463" i="33"/>
  <c r="E433" i="2" s="1"/>
  <c r="G467" i="33"/>
  <c r="E437" i="2" s="1"/>
  <c r="H461" i="33"/>
  <c r="H465" i="33"/>
  <c r="F435" i="2" s="1"/>
  <c r="Q464" i="33"/>
  <c r="O434" i="2" s="1"/>
  <c r="R462" i="33"/>
  <c r="P432" i="2" s="1"/>
  <c r="R466" i="33"/>
  <c r="P436" i="2" s="1"/>
  <c r="S463" i="33"/>
  <c r="Q433" i="2" s="1"/>
  <c r="S467" i="33"/>
  <c r="Q437" i="2" s="1"/>
  <c r="T461" i="33"/>
  <c r="T465" i="33"/>
  <c r="R435" i="2" s="1"/>
  <c r="M464" i="33"/>
  <c r="K434" i="2" s="1"/>
  <c r="P466" i="33"/>
  <c r="N436" i="2" s="1"/>
  <c r="U461" i="33"/>
  <c r="I466" i="33"/>
  <c r="G436" i="2" s="1"/>
  <c r="J461" i="33"/>
  <c r="J466" i="33"/>
  <c r="H436" i="2" s="1"/>
  <c r="K462" i="33"/>
  <c r="I432" i="2" s="1"/>
  <c r="K467" i="33"/>
  <c r="I437" i="2" s="1"/>
  <c r="F462" i="33"/>
  <c r="D432" i="2" s="1"/>
  <c r="F466" i="33"/>
  <c r="D436" i="2" s="1"/>
  <c r="G464" i="33"/>
  <c r="E434" i="2" s="1"/>
  <c r="H462" i="33"/>
  <c r="F432" i="2" s="1"/>
  <c r="H466" i="33"/>
  <c r="F436" i="2" s="1"/>
  <c r="Q461" i="33"/>
  <c r="Q465" i="33"/>
  <c r="O435" i="2" s="1"/>
  <c r="R463" i="33"/>
  <c r="P433" i="2" s="1"/>
  <c r="R467" i="33"/>
  <c r="P437" i="2" s="1"/>
  <c r="S464" i="33"/>
  <c r="Q434" i="2" s="1"/>
  <c r="T462" i="33"/>
  <c r="R432" i="2" s="1"/>
  <c r="T466" i="33"/>
  <c r="R436" i="2" s="1"/>
  <c r="O464" i="33"/>
  <c r="M434" i="2" s="1"/>
  <c r="U465" i="33"/>
  <c r="S435" i="2" s="1"/>
  <c r="I462" i="33"/>
  <c r="G432" i="2" s="1"/>
  <c r="I467" i="33"/>
  <c r="G437" i="2" s="1"/>
  <c r="J462" i="33"/>
  <c r="H432" i="2" s="1"/>
  <c r="K463" i="33"/>
  <c r="I433" i="2" s="1"/>
  <c r="F467" i="33"/>
  <c r="D437" i="2" s="1"/>
  <c r="G461" i="33"/>
  <c r="G465" i="33"/>
  <c r="E435" i="2" s="1"/>
  <c r="H463" i="33"/>
  <c r="F433" i="2" s="1"/>
  <c r="H467" i="33"/>
  <c r="F437" i="2" s="1"/>
  <c r="Q462" i="33"/>
  <c r="O432" i="2" s="1"/>
  <c r="Q466" i="33"/>
  <c r="O436" i="2" s="1"/>
  <c r="R464" i="33"/>
  <c r="P434" i="2" s="1"/>
  <c r="S461" i="33"/>
  <c r="S465" i="33"/>
  <c r="Q435" i="2" s="1"/>
  <c r="T463" i="33"/>
  <c r="R433" i="2" s="1"/>
  <c r="T467" i="33"/>
  <c r="R437" i="2" s="1"/>
  <c r="I463" i="33"/>
  <c r="G433" i="2" s="1"/>
  <c r="K464" i="33"/>
  <c r="I434" i="2" s="1"/>
  <c r="F464" i="33"/>
  <c r="D434" i="2" s="1"/>
  <c r="Q467" i="33"/>
  <c r="O437" i="2" s="1"/>
  <c r="S462" i="33"/>
  <c r="Q432" i="2" s="1"/>
  <c r="N462" i="33"/>
  <c r="L432" i="2" s="1"/>
  <c r="G466" i="33"/>
  <c r="E436" i="2" s="1"/>
  <c r="Q463" i="33"/>
  <c r="O433" i="2" s="1"/>
  <c r="T464" i="33"/>
  <c r="R434" i="2" s="1"/>
  <c r="S466" i="33"/>
  <c r="Q436" i="2" s="1"/>
  <c r="H464" i="33"/>
  <c r="F434" i="2" s="1"/>
  <c r="R461" i="33"/>
  <c r="J464" i="33"/>
  <c r="H434" i="2" s="1"/>
  <c r="R465" i="33"/>
  <c r="P435" i="2" s="1"/>
  <c r="G462" i="33"/>
  <c r="E432" i="2" s="1"/>
  <c r="J435" i="2"/>
  <c r="M339" i="33"/>
  <c r="M343" i="33"/>
  <c r="E339" i="33"/>
  <c r="E343" i="33"/>
  <c r="U339" i="33"/>
  <c r="U343" i="33"/>
  <c r="T339" i="33"/>
  <c r="T343" i="33"/>
  <c r="F340" i="33"/>
  <c r="F344" i="33"/>
  <c r="G338" i="33"/>
  <c r="G342" i="33"/>
  <c r="H340" i="33"/>
  <c r="H344" i="33"/>
  <c r="I341" i="33"/>
  <c r="J339" i="33"/>
  <c r="J343" i="33"/>
  <c r="K341" i="33"/>
  <c r="N339" i="33"/>
  <c r="N343" i="33"/>
  <c r="O341" i="33"/>
  <c r="P339" i="33"/>
  <c r="P343" i="33"/>
  <c r="Q340" i="33"/>
  <c r="Q344" i="33"/>
  <c r="R338" i="33"/>
  <c r="R342" i="33"/>
  <c r="S339" i="33"/>
  <c r="S343" i="33"/>
  <c r="M340" i="33"/>
  <c r="M344" i="33"/>
  <c r="E340" i="33"/>
  <c r="E344" i="33"/>
  <c r="U340" i="33"/>
  <c r="U344" i="33"/>
  <c r="T340" i="33"/>
  <c r="T344" i="33"/>
  <c r="F341" i="33"/>
  <c r="G339" i="33"/>
  <c r="G343" i="33"/>
  <c r="H341" i="33"/>
  <c r="I338" i="33"/>
  <c r="I342" i="33"/>
  <c r="J340" i="33"/>
  <c r="J344" i="33"/>
  <c r="K338" i="33"/>
  <c r="K342" i="33"/>
  <c r="N340" i="33"/>
  <c r="N344" i="33"/>
  <c r="O338" i="33"/>
  <c r="O342" i="33"/>
  <c r="P340" i="33"/>
  <c r="P344" i="33"/>
  <c r="Q341" i="33"/>
  <c r="R339" i="33"/>
  <c r="R343" i="33"/>
  <c r="S340" i="33"/>
  <c r="S344" i="33"/>
  <c r="M341" i="33"/>
  <c r="E341" i="33"/>
  <c r="U341" i="33"/>
  <c r="T341" i="33"/>
  <c r="F338" i="33"/>
  <c r="F342" i="33"/>
  <c r="G340" i="33"/>
  <c r="G344" i="33"/>
  <c r="H338" i="33"/>
  <c r="H342" i="33"/>
  <c r="I339" i="33"/>
  <c r="I343" i="33"/>
  <c r="J341" i="33"/>
  <c r="K339" i="33"/>
  <c r="K343" i="33"/>
  <c r="N341" i="33"/>
  <c r="O339" i="33"/>
  <c r="O343" i="33"/>
  <c r="P341" i="33"/>
  <c r="Q338" i="33"/>
  <c r="Q342" i="33"/>
  <c r="R340" i="33"/>
  <c r="R344" i="33"/>
  <c r="S341" i="33"/>
  <c r="M338" i="33"/>
  <c r="E342" i="33"/>
  <c r="F339" i="33"/>
  <c r="I340" i="33"/>
  <c r="P342" i="33"/>
  <c r="S342" i="33"/>
  <c r="M342" i="33"/>
  <c r="T338" i="33"/>
  <c r="F343" i="33"/>
  <c r="H339" i="33"/>
  <c r="I344" i="33"/>
  <c r="K340" i="33"/>
  <c r="O340" i="33"/>
  <c r="R341" i="33"/>
  <c r="U338" i="33"/>
  <c r="T342" i="33"/>
  <c r="H343" i="33"/>
  <c r="J338" i="33"/>
  <c r="K344" i="33"/>
  <c r="N338" i="33"/>
  <c r="O344" i="33"/>
  <c r="Q339" i="33"/>
  <c r="E338" i="33"/>
  <c r="G341" i="33"/>
  <c r="N342" i="33"/>
  <c r="U342" i="33"/>
  <c r="P338" i="33"/>
  <c r="J342" i="33"/>
  <c r="Q343" i="33"/>
  <c r="S338" i="33"/>
  <c r="U415" i="33" l="1"/>
  <c r="S347" i="2" s="1"/>
  <c r="AC4288" i="1" s="1"/>
  <c r="T412" i="33"/>
  <c r="R344" i="2" s="1"/>
  <c r="R411" i="33"/>
  <c r="P343" i="2" s="1"/>
  <c r="Q413" i="33"/>
  <c r="O345" i="2" s="1"/>
  <c r="X4286" i="1" s="1"/>
  <c r="P414" i="33"/>
  <c r="N346" i="2" s="1"/>
  <c r="O409" i="33"/>
  <c r="M341" i="2" s="1"/>
  <c r="O414" i="33"/>
  <c r="M346" i="2" s="1"/>
  <c r="E415" i="33"/>
  <c r="C347" i="2" s="1"/>
  <c r="I3328" i="1" s="1"/>
  <c r="E410" i="33"/>
  <c r="C342" i="2" s="1"/>
  <c r="E412" i="33"/>
  <c r="C344" i="2" s="1"/>
  <c r="F411" i="33"/>
  <c r="D343" i="2" s="1"/>
  <c r="H410" i="33"/>
  <c r="F342" i="2" s="1"/>
  <c r="L4283" i="1" s="1"/>
  <c r="G411" i="33"/>
  <c r="E343" i="2" s="1"/>
  <c r="J413" i="33"/>
  <c r="H345" i="2" s="1"/>
  <c r="O3326" i="1" s="1"/>
  <c r="G410" i="33"/>
  <c r="E342" i="2" s="1"/>
  <c r="K4283" i="1" s="1"/>
  <c r="I412" i="33"/>
  <c r="G344" i="2" s="1"/>
  <c r="N4285" i="1" s="1"/>
  <c r="U410" i="33"/>
  <c r="S342" i="2" s="1"/>
  <c r="AC3323" i="1" s="1"/>
  <c r="U411" i="33"/>
  <c r="S343" i="2" s="1"/>
  <c r="T409" i="33"/>
  <c r="R341" i="2" s="1"/>
  <c r="S410" i="33"/>
  <c r="Q342" i="2" s="1"/>
  <c r="AA4283" i="1" s="1"/>
  <c r="S412" i="33"/>
  <c r="Q344" i="2" s="1"/>
  <c r="AA4285" i="1" s="1"/>
  <c r="R414" i="33"/>
  <c r="P346" i="2" s="1"/>
  <c r="R415" i="33"/>
  <c r="P347" i="2" s="1"/>
  <c r="Y4288" i="1" s="1"/>
  <c r="Q414" i="33"/>
  <c r="O346" i="2" s="1"/>
  <c r="X4287" i="1" s="1"/>
  <c r="Q415" i="33"/>
  <c r="O347" i="2" s="1"/>
  <c r="X4288" i="1" s="1"/>
  <c r="P413" i="33"/>
  <c r="N345" i="2" s="1"/>
  <c r="O413" i="33"/>
  <c r="M345" i="2" s="1"/>
  <c r="O411" i="33"/>
  <c r="M343" i="2" s="1"/>
  <c r="U4284" i="1" s="1"/>
  <c r="N413" i="33"/>
  <c r="L345" i="2" s="1"/>
  <c r="T4286" i="1" s="1"/>
  <c r="N412" i="33"/>
  <c r="L344" i="2" s="1"/>
  <c r="T3325" i="1" s="1"/>
  <c r="M409" i="33"/>
  <c r="K341" i="2" s="1"/>
  <c r="S3322" i="1" s="1"/>
  <c r="M413" i="33"/>
  <c r="K345" i="2" s="1"/>
  <c r="S4286" i="1" s="1"/>
  <c r="I414" i="33"/>
  <c r="G346" i="2" s="1"/>
  <c r="N3327" i="1" s="1"/>
  <c r="I410" i="33"/>
  <c r="G342" i="2" s="1"/>
  <c r="K409" i="33"/>
  <c r="I341" i="2" s="1"/>
  <c r="K410" i="33"/>
  <c r="I342" i="2" s="1"/>
  <c r="P4283" i="1" s="1"/>
  <c r="H414" i="33"/>
  <c r="F346" i="2" s="1"/>
  <c r="H411" i="33"/>
  <c r="F343" i="2" s="1"/>
  <c r="L4284" i="1" s="1"/>
  <c r="F410" i="33"/>
  <c r="D342" i="2" s="1"/>
  <c r="J4283" i="1" s="1"/>
  <c r="I413" i="33"/>
  <c r="G345" i="2" s="1"/>
  <c r="N4286" i="1" s="1"/>
  <c r="J410" i="33"/>
  <c r="H342" i="2" s="1"/>
  <c r="O4283" i="1" s="1"/>
  <c r="F413" i="33"/>
  <c r="D345" i="2" s="1"/>
  <c r="G415" i="33"/>
  <c r="E347" i="2" s="1"/>
  <c r="K4288" i="1" s="1"/>
  <c r="J414" i="33"/>
  <c r="H346" i="2" s="1"/>
  <c r="O3327" i="1" s="1"/>
  <c r="U413" i="33"/>
  <c r="S345" i="2" s="1"/>
  <c r="T411" i="33"/>
  <c r="R343" i="2" s="1"/>
  <c r="AB4284" i="1" s="1"/>
  <c r="T414" i="33"/>
  <c r="R346" i="2" s="1"/>
  <c r="S409" i="33"/>
  <c r="Q341" i="2" s="1"/>
  <c r="AA4282" i="1" s="1"/>
  <c r="S415" i="33"/>
  <c r="Q347" i="2" s="1"/>
  <c r="AA3328" i="1" s="1"/>
  <c r="R412" i="33"/>
  <c r="P344" i="2" s="1"/>
  <c r="R413" i="33"/>
  <c r="P345" i="2" s="1"/>
  <c r="Q412" i="33"/>
  <c r="O344" i="2" s="1"/>
  <c r="X4285" i="1" s="1"/>
  <c r="P412" i="33"/>
  <c r="N344" i="2" s="1"/>
  <c r="V4285" i="1" s="1"/>
  <c r="P415" i="33"/>
  <c r="N347" i="2" s="1"/>
  <c r="V3328" i="1" s="1"/>
  <c r="O410" i="33"/>
  <c r="M342" i="2" s="1"/>
  <c r="U3323" i="1" s="1"/>
  <c r="O415" i="33"/>
  <c r="M347" i="2" s="1"/>
  <c r="U4288" i="1" s="1"/>
  <c r="N414" i="33"/>
  <c r="L346" i="2" s="1"/>
  <c r="T3327" i="1" s="1"/>
  <c r="M410" i="33"/>
  <c r="K342" i="2" s="1"/>
  <c r="M415" i="33"/>
  <c r="K347" i="2" s="1"/>
  <c r="K412" i="33"/>
  <c r="I344" i="2" s="1"/>
  <c r="P4285" i="1" s="1"/>
  <c r="I411" i="33"/>
  <c r="G343" i="2" s="1"/>
  <c r="N3324" i="1" s="1"/>
  <c r="E413" i="33"/>
  <c r="C345" i="2" s="1"/>
  <c r="I3326" i="1" s="1"/>
  <c r="E414" i="33"/>
  <c r="C346" i="2" s="1"/>
  <c r="I3327" i="1" s="1"/>
  <c r="E409" i="33"/>
  <c r="C341" i="2" s="1"/>
  <c r="I3322" i="1" s="1"/>
  <c r="J412" i="33"/>
  <c r="H344" i="2" s="1"/>
  <c r="O3325" i="1" s="1"/>
  <c r="J415" i="33"/>
  <c r="H347" i="2" s="1"/>
  <c r="H409" i="33"/>
  <c r="F341" i="2" s="1"/>
  <c r="F415" i="33"/>
  <c r="D347" i="2" s="1"/>
  <c r="J3328" i="1" s="1"/>
  <c r="I415" i="33"/>
  <c r="G347" i="2" s="1"/>
  <c r="N3328" i="1" s="1"/>
  <c r="H415" i="33"/>
  <c r="F347" i="2" s="1"/>
  <c r="H412" i="33"/>
  <c r="F344" i="2" s="1"/>
  <c r="L4285" i="1" s="1"/>
  <c r="F409" i="33"/>
  <c r="D341" i="2" s="1"/>
  <c r="J3322" i="1" s="1"/>
  <c r="U409" i="33"/>
  <c r="S341" i="2" s="1"/>
  <c r="AC4282" i="1" s="1"/>
  <c r="T413" i="33"/>
  <c r="R345" i="2" s="1"/>
  <c r="S411" i="33"/>
  <c r="Q343" i="2" s="1"/>
  <c r="AA4284" i="1" s="1"/>
  <c r="R409" i="33"/>
  <c r="P341" i="2" s="1"/>
  <c r="Y4282" i="1" s="1"/>
  <c r="Q410" i="33"/>
  <c r="O342" i="2" s="1"/>
  <c r="X3323" i="1" s="1"/>
  <c r="P411" i="33"/>
  <c r="N343" i="2" s="1"/>
  <c r="N409" i="33"/>
  <c r="L341" i="2" s="1"/>
  <c r="T4282" i="1" s="1"/>
  <c r="M411" i="33"/>
  <c r="K343" i="2" s="1"/>
  <c r="S4284" i="1" s="1"/>
  <c r="M412" i="33"/>
  <c r="K344" i="2" s="1"/>
  <c r="S3325" i="1" s="1"/>
  <c r="E411" i="33"/>
  <c r="C343" i="2" s="1"/>
  <c r="F414" i="33"/>
  <c r="D346" i="2" s="1"/>
  <c r="J4287" i="1" s="1"/>
  <c r="F412" i="33"/>
  <c r="D344" i="2" s="1"/>
  <c r="J4285" i="1" s="1"/>
  <c r="U414" i="33"/>
  <c r="S346" i="2" s="1"/>
  <c r="AC3327" i="1" s="1"/>
  <c r="U412" i="33"/>
  <c r="S344" i="2" s="1"/>
  <c r="AC3325" i="1" s="1"/>
  <c r="T415" i="33"/>
  <c r="R347" i="2" s="1"/>
  <c r="AB4288" i="1" s="1"/>
  <c r="T410" i="33"/>
  <c r="R342" i="2" s="1"/>
  <c r="AB4283" i="1" s="1"/>
  <c r="S413" i="33"/>
  <c r="Q345" i="2" s="1"/>
  <c r="AA3326" i="1" s="1"/>
  <c r="S414" i="33"/>
  <c r="Q346" i="2" s="1"/>
  <c r="R410" i="33"/>
  <c r="P342" i="2" s="1"/>
  <c r="Y4283" i="1" s="1"/>
  <c r="Q411" i="33"/>
  <c r="O343" i="2" s="1"/>
  <c r="X4284" i="1" s="1"/>
  <c r="Q409" i="33"/>
  <c r="O341" i="2" s="1"/>
  <c r="X4282" i="1" s="1"/>
  <c r="P410" i="33"/>
  <c r="N342" i="2" s="1"/>
  <c r="P409" i="33"/>
  <c r="N341" i="2" s="1"/>
  <c r="V3322" i="1" s="1"/>
  <c r="O412" i="33"/>
  <c r="M344" i="2" s="1"/>
  <c r="U4285" i="1" s="1"/>
  <c r="N415" i="33"/>
  <c r="L347" i="2" s="1"/>
  <c r="T4288" i="1" s="1"/>
  <c r="N410" i="33"/>
  <c r="L342" i="2" s="1"/>
  <c r="N411" i="33"/>
  <c r="L343" i="2" s="1"/>
  <c r="T4284" i="1" s="1"/>
  <c r="M414" i="33"/>
  <c r="K346" i="2" s="1"/>
  <c r="S4287" i="1" s="1"/>
  <c r="K415" i="33"/>
  <c r="I347" i="2" s="1"/>
  <c r="P4288" i="1" s="1"/>
  <c r="K413" i="33"/>
  <c r="I345" i="2" s="1"/>
  <c r="G414" i="33"/>
  <c r="E346" i="2" s="1"/>
  <c r="K4287" i="1" s="1"/>
  <c r="K411" i="33"/>
  <c r="I343" i="2" s="1"/>
  <c r="P4284" i="1" s="1"/>
  <c r="K414" i="33"/>
  <c r="I346" i="2" s="1"/>
  <c r="P3327" i="1" s="1"/>
  <c r="G409" i="33"/>
  <c r="E341" i="2" s="1"/>
  <c r="G413" i="33"/>
  <c r="E345" i="2" s="1"/>
  <c r="H413" i="33"/>
  <c r="F345" i="2" s="1"/>
  <c r="L4286" i="1" s="1"/>
  <c r="J411" i="33"/>
  <c r="H343" i="2" s="1"/>
  <c r="J409" i="33"/>
  <c r="H341" i="2" s="1"/>
  <c r="G412" i="33"/>
  <c r="E344" i="2" s="1"/>
  <c r="K4285" i="1" s="1"/>
  <c r="L410" i="33"/>
  <c r="J342" i="2" s="1"/>
  <c r="Q4283" i="1" s="1"/>
  <c r="L412" i="33"/>
  <c r="J344" i="2" s="1"/>
  <c r="Q4285" i="1" s="1"/>
  <c r="L415" i="33"/>
  <c r="J347" i="2" s="1"/>
  <c r="L411" i="33"/>
  <c r="J343" i="2" s="1"/>
  <c r="Q4284" i="1" s="1"/>
  <c r="L414" i="33"/>
  <c r="J346" i="2" s="1"/>
  <c r="Q4287" i="1" s="1"/>
  <c r="L413" i="33"/>
  <c r="J345" i="2" s="1"/>
  <c r="Q4286" i="1" s="1"/>
  <c r="L409" i="33"/>
  <c r="J341" i="2" s="1"/>
  <c r="Q4282" i="1" s="1"/>
  <c r="V4283" i="1"/>
  <c r="AC4284" i="1"/>
  <c r="O4288" i="1"/>
  <c r="Y4285" i="1"/>
  <c r="S4283" i="1"/>
  <c r="K4286" i="1"/>
  <c r="AC4287" i="1"/>
  <c r="AA4286" i="1"/>
  <c r="I4284" i="1"/>
  <c r="AB4286" i="1"/>
  <c r="X4283" i="1"/>
  <c r="N4287" i="1"/>
  <c r="U4286" i="1"/>
  <c r="P4286" i="1"/>
  <c r="K4282" i="1"/>
  <c r="O4282" i="1"/>
  <c r="AC4285" i="1"/>
  <c r="S4288" i="1"/>
  <c r="AB4285" i="1"/>
  <c r="Y4284" i="1"/>
  <c r="V4287" i="1"/>
  <c r="U4282" i="1"/>
  <c r="U4287" i="1"/>
  <c r="N4283" i="1"/>
  <c r="J4286" i="1"/>
  <c r="Y4287" i="1"/>
  <c r="V4286" i="1"/>
  <c r="T4285" i="1"/>
  <c r="S4285" i="1"/>
  <c r="K4284" i="1"/>
  <c r="V4284" i="1"/>
  <c r="P4282" i="1"/>
  <c r="N4282" i="1"/>
  <c r="AB4282" i="1"/>
  <c r="N4284" i="1"/>
  <c r="O4284" i="1"/>
  <c r="AC4286" i="1"/>
  <c r="AB4287" i="1"/>
  <c r="AA4288" i="1"/>
  <c r="Y4286" i="1"/>
  <c r="L4287" i="1"/>
  <c r="O4286" i="1"/>
  <c r="AA4287" i="1"/>
  <c r="T4283" i="1"/>
  <c r="Q4288" i="1"/>
  <c r="L4282" i="1"/>
  <c r="L4288" i="1"/>
  <c r="J4282" i="1"/>
  <c r="AC3326" i="1"/>
  <c r="X3325" i="1"/>
  <c r="S3323" i="1"/>
  <c r="P3326" i="1"/>
  <c r="L3324" i="1"/>
  <c r="K3324" i="1"/>
  <c r="AC3324" i="1"/>
  <c r="AB3322" i="1"/>
  <c r="AA3325" i="1"/>
  <c r="Y3327" i="1"/>
  <c r="Y3328" i="1"/>
  <c r="X3328" i="1"/>
  <c r="V3326" i="1"/>
  <c r="U3326" i="1"/>
  <c r="Q3322" i="1"/>
  <c r="P3325" i="1"/>
  <c r="Q3325" i="1"/>
  <c r="J3327" i="1"/>
  <c r="J3324" i="1"/>
  <c r="O3324" i="1"/>
  <c r="J3326" i="1"/>
  <c r="AB3327" i="1"/>
  <c r="Y3325" i="1"/>
  <c r="Q3324" i="1"/>
  <c r="L3327" i="1"/>
  <c r="J3323" i="1"/>
  <c r="O3322" i="1"/>
  <c r="AA3327" i="1"/>
  <c r="Y3323" i="1"/>
  <c r="X3322" i="1"/>
  <c r="V3323" i="1"/>
  <c r="T3323" i="1"/>
  <c r="T3324" i="1"/>
  <c r="S3328" i="1"/>
  <c r="Q3326" i="1"/>
  <c r="Q3328" i="1"/>
  <c r="I3323" i="1"/>
  <c r="I3324" i="1"/>
  <c r="O3328" i="1"/>
  <c r="L3322" i="1"/>
  <c r="K3323" i="1"/>
  <c r="L3328" i="1"/>
  <c r="L3325" i="1"/>
  <c r="Y3326" i="1"/>
  <c r="K3328" i="1"/>
  <c r="AB3326" i="1"/>
  <c r="AB3325" i="1"/>
  <c r="AA3324" i="1"/>
  <c r="Y3324" i="1"/>
  <c r="V3327" i="1"/>
  <c r="V3324" i="1"/>
  <c r="U3322" i="1"/>
  <c r="T3322" i="1"/>
  <c r="U3327" i="1"/>
  <c r="S3327" i="1"/>
  <c r="N3323" i="1"/>
  <c r="P3322" i="1"/>
  <c r="I3325" i="1"/>
  <c r="K3322" i="1"/>
  <c r="K3326" i="1"/>
  <c r="N3322" i="1"/>
  <c r="P416" i="33"/>
  <c r="N348" i="2" s="1"/>
  <c r="E345" i="33"/>
  <c r="C287" i="2"/>
  <c r="E539" i="33"/>
  <c r="D338" i="33"/>
  <c r="L339" i="33" s="1"/>
  <c r="J288" i="2" s="1"/>
  <c r="R291" i="2"/>
  <c r="T543" i="33"/>
  <c r="I289" i="2"/>
  <c r="K541" i="33"/>
  <c r="T345" i="33"/>
  <c r="R287" i="2"/>
  <c r="T539" i="33"/>
  <c r="M345" i="33"/>
  <c r="K287" i="2"/>
  <c r="M539" i="33"/>
  <c r="O291" i="2"/>
  <c r="Q543" i="33"/>
  <c r="M288" i="2"/>
  <c r="O540" i="33"/>
  <c r="I288" i="2"/>
  <c r="K540" i="33"/>
  <c r="F291" i="2"/>
  <c r="H543" i="33"/>
  <c r="D291" i="2"/>
  <c r="F543" i="33"/>
  <c r="R290" i="2"/>
  <c r="T542" i="33"/>
  <c r="Q293" i="2"/>
  <c r="S545" i="33"/>
  <c r="O290" i="2"/>
  <c r="Q542" i="33"/>
  <c r="O345" i="33"/>
  <c r="M287" i="2"/>
  <c r="O539" i="33"/>
  <c r="H289" i="2"/>
  <c r="J541" i="33"/>
  <c r="E292" i="2"/>
  <c r="G544" i="33"/>
  <c r="S289" i="2"/>
  <c r="U541" i="33"/>
  <c r="K289" i="2"/>
  <c r="M541" i="33"/>
  <c r="R345" i="33"/>
  <c r="P287" i="2"/>
  <c r="R539" i="33"/>
  <c r="N288" i="2"/>
  <c r="P540" i="33"/>
  <c r="H288" i="2"/>
  <c r="J540" i="33"/>
  <c r="E291" i="2"/>
  <c r="G543" i="33"/>
  <c r="S292" i="2"/>
  <c r="U544" i="33"/>
  <c r="K292" i="2"/>
  <c r="M544" i="33"/>
  <c r="Y672" i="1"/>
  <c r="Y681" i="1" s="1"/>
  <c r="Y805" i="1"/>
  <c r="Y2836" i="1"/>
  <c r="Y3811" i="1"/>
  <c r="AA673" i="1"/>
  <c r="AA682" i="1" s="1"/>
  <c r="AA806" i="1"/>
  <c r="AA3812" i="1"/>
  <c r="AA2837" i="1"/>
  <c r="K673" i="1"/>
  <c r="K682" i="1" s="1"/>
  <c r="K806" i="1"/>
  <c r="K3812" i="1"/>
  <c r="K2837" i="1"/>
  <c r="AB674" i="1"/>
  <c r="AB683" i="1" s="1"/>
  <c r="AB807" i="1"/>
  <c r="AB2838" i="1"/>
  <c r="AB3813" i="1"/>
  <c r="Y671" i="1"/>
  <c r="Y680" i="1" s="1"/>
  <c r="Y804" i="1"/>
  <c r="Y3810" i="1"/>
  <c r="Y2835" i="1"/>
  <c r="L674" i="1"/>
  <c r="L683" i="1" s="1"/>
  <c r="L807" i="1"/>
  <c r="L2838" i="1"/>
  <c r="L3813" i="1"/>
  <c r="O669" i="1"/>
  <c r="O678" i="1" s="1"/>
  <c r="O802" i="1"/>
  <c r="O2833" i="1"/>
  <c r="O3808" i="1"/>
  <c r="U671" i="1"/>
  <c r="U680" i="1" s="1"/>
  <c r="U804" i="1"/>
  <c r="U3810" i="1"/>
  <c r="U2835" i="1"/>
  <c r="Y674" i="1"/>
  <c r="Y683" i="1" s="1"/>
  <c r="Y807" i="1"/>
  <c r="Y3813" i="1"/>
  <c r="Y2838" i="1"/>
  <c r="K671" i="1"/>
  <c r="K680" i="1" s="1"/>
  <c r="K804" i="1"/>
  <c r="K3810" i="1"/>
  <c r="K2835" i="1"/>
  <c r="P674" i="1"/>
  <c r="P683" i="1" s="1"/>
  <c r="P807" i="1"/>
  <c r="P2838" i="1"/>
  <c r="P3813" i="1"/>
  <c r="N673" i="1"/>
  <c r="N806" i="1"/>
  <c r="N3812" i="1"/>
  <c r="N2837" i="1"/>
  <c r="AA670" i="1"/>
  <c r="AA679" i="1" s="1"/>
  <c r="AA803" i="1"/>
  <c r="AA2834" i="1"/>
  <c r="AA3809" i="1"/>
  <c r="K674" i="1"/>
  <c r="K683" i="1" s="1"/>
  <c r="K807" i="1"/>
  <c r="K2838" i="1"/>
  <c r="K3813" i="1"/>
  <c r="Q673" i="1"/>
  <c r="Q682" i="1" s="1"/>
  <c r="Q806" i="1"/>
  <c r="Q3812" i="1"/>
  <c r="Q2837" i="1"/>
  <c r="N671" i="1"/>
  <c r="N804" i="1"/>
  <c r="N3810" i="1"/>
  <c r="N2835" i="1"/>
  <c r="Q674" i="1"/>
  <c r="Q683" i="1" s="1"/>
  <c r="Q807" i="1"/>
  <c r="Q3813" i="1"/>
  <c r="Q2838" i="1"/>
  <c r="O674" i="1"/>
  <c r="O683" i="1" s="1"/>
  <c r="O807" i="1"/>
  <c r="O2838" i="1"/>
  <c r="O3813" i="1"/>
  <c r="AC671" i="1"/>
  <c r="AC680" i="1" s="1"/>
  <c r="AC804" i="1"/>
  <c r="AC3810" i="1"/>
  <c r="AC2835" i="1"/>
  <c r="U670" i="1"/>
  <c r="U679" i="1" s="1"/>
  <c r="U803" i="1"/>
  <c r="U2834" i="1"/>
  <c r="U3809" i="1"/>
  <c r="S670" i="1"/>
  <c r="S803" i="1"/>
  <c r="S2834" i="1"/>
  <c r="S3809" i="1"/>
  <c r="V671" i="1"/>
  <c r="V680" i="1" s="1"/>
  <c r="V804" i="1"/>
  <c r="V3810" i="1"/>
  <c r="V2835" i="1"/>
  <c r="S673" i="1"/>
  <c r="S806" i="1"/>
  <c r="S3812" i="1"/>
  <c r="S2837" i="1"/>
  <c r="AC673" i="1"/>
  <c r="AC682" i="1" s="1"/>
  <c r="AC806" i="1"/>
  <c r="AC3812" i="1"/>
  <c r="AC2837" i="1"/>
  <c r="U672" i="1"/>
  <c r="U681" i="1" s="1"/>
  <c r="U805" i="1"/>
  <c r="U2836" i="1"/>
  <c r="U3811" i="1"/>
  <c r="S672" i="1"/>
  <c r="S805" i="1"/>
  <c r="S3811" i="1"/>
  <c r="S2836" i="1"/>
  <c r="P345" i="33"/>
  <c r="N287" i="2"/>
  <c r="P539" i="33"/>
  <c r="O288" i="2"/>
  <c r="Q540" i="33"/>
  <c r="G293" i="2"/>
  <c r="I545" i="33"/>
  <c r="K291" i="2"/>
  <c r="M543" i="33"/>
  <c r="G289" i="2"/>
  <c r="I541" i="33"/>
  <c r="Q290" i="2"/>
  <c r="S542" i="33"/>
  <c r="Q345" i="33"/>
  <c r="O287" i="2"/>
  <c r="Q539" i="33"/>
  <c r="L290" i="2"/>
  <c r="N542" i="33"/>
  <c r="H290" i="2"/>
  <c r="J542" i="33"/>
  <c r="H345" i="33"/>
  <c r="F287" i="2"/>
  <c r="H539" i="33"/>
  <c r="F345" i="33"/>
  <c r="D287" i="2"/>
  <c r="F539" i="33"/>
  <c r="S290" i="2"/>
  <c r="U542" i="33"/>
  <c r="Q289" i="2"/>
  <c r="S541" i="33"/>
  <c r="N293" i="2"/>
  <c r="P545" i="33"/>
  <c r="L293" i="2"/>
  <c r="N545" i="33"/>
  <c r="I291" i="2"/>
  <c r="K543" i="33"/>
  <c r="G291" i="2"/>
  <c r="I543" i="33"/>
  <c r="E288" i="2"/>
  <c r="G540" i="33"/>
  <c r="R293" i="2"/>
  <c r="T545" i="33"/>
  <c r="C293" i="2"/>
  <c r="E545" i="33"/>
  <c r="Q292" i="2"/>
  <c r="S544" i="33"/>
  <c r="O293" i="2"/>
  <c r="Q545" i="33"/>
  <c r="M290" i="2"/>
  <c r="O542" i="33"/>
  <c r="G290" i="2"/>
  <c r="I542" i="33"/>
  <c r="G345" i="33"/>
  <c r="E287" i="2"/>
  <c r="G539" i="33"/>
  <c r="S288" i="2"/>
  <c r="U540" i="33"/>
  <c r="K288" i="2"/>
  <c r="M540" i="33"/>
  <c r="O671" i="1"/>
  <c r="O680" i="1" s="1"/>
  <c r="O804" i="1"/>
  <c r="O3810" i="1"/>
  <c r="O2835" i="1"/>
  <c r="T669" i="1"/>
  <c r="T678" i="1" s="1"/>
  <c r="T802" i="1"/>
  <c r="T3808" i="1"/>
  <c r="T2833" i="1"/>
  <c r="AB670" i="1"/>
  <c r="AB679" i="1" s="1"/>
  <c r="AB803" i="1"/>
  <c r="AB3809" i="1"/>
  <c r="AB2834" i="1"/>
  <c r="X673" i="1"/>
  <c r="X806" i="1"/>
  <c r="X2837" i="1"/>
  <c r="X3812" i="1"/>
  <c r="L670" i="1"/>
  <c r="L679" i="1" s="1"/>
  <c r="L803" i="1"/>
  <c r="L3809" i="1"/>
  <c r="L2834" i="1"/>
  <c r="N674" i="1"/>
  <c r="N807" i="1"/>
  <c r="N3813" i="1"/>
  <c r="N2838" i="1"/>
  <c r="AB673" i="1"/>
  <c r="AB682" i="1" s="1"/>
  <c r="AB806" i="1"/>
  <c r="AB2837" i="1"/>
  <c r="AB3812" i="1"/>
  <c r="Y670" i="1"/>
  <c r="Y679" i="1" s="1"/>
  <c r="Y803" i="1"/>
  <c r="Y2834" i="1"/>
  <c r="Y3809" i="1"/>
  <c r="P669" i="1"/>
  <c r="P678" i="1" s="1"/>
  <c r="P802" i="1"/>
  <c r="P3808" i="1"/>
  <c r="P2833" i="1"/>
  <c r="U468" i="33"/>
  <c r="S438" i="2" s="1"/>
  <c r="S431" i="2"/>
  <c r="AB672" i="1"/>
  <c r="AB681" i="1" s="1"/>
  <c r="AB805" i="1"/>
  <c r="AB3811" i="1"/>
  <c r="AB2836" i="1"/>
  <c r="Y673" i="1"/>
  <c r="Y682" i="1" s="1"/>
  <c r="Y806" i="1"/>
  <c r="Y3812" i="1"/>
  <c r="Y2837" i="1"/>
  <c r="L468" i="33"/>
  <c r="J438" i="2" s="1"/>
  <c r="J431" i="2"/>
  <c r="V669" i="1"/>
  <c r="V678" i="1" s="1"/>
  <c r="V802" i="1"/>
  <c r="V3808" i="1"/>
  <c r="V2833" i="1"/>
  <c r="Q670" i="1"/>
  <c r="Q679" i="1" s="1"/>
  <c r="Q803" i="1"/>
  <c r="Q2834" i="1"/>
  <c r="Q3809" i="1"/>
  <c r="O670" i="1"/>
  <c r="O679" i="1" s="1"/>
  <c r="O803" i="1"/>
  <c r="O2834" i="1"/>
  <c r="O3809" i="1"/>
  <c r="V672" i="1"/>
  <c r="V681" i="1" s="1"/>
  <c r="V805" i="1"/>
  <c r="V2836" i="1"/>
  <c r="V3811" i="1"/>
  <c r="T672" i="1"/>
  <c r="T681" i="1" s="1"/>
  <c r="T805" i="1"/>
  <c r="T3811" i="1"/>
  <c r="T2836" i="1"/>
  <c r="U673" i="1"/>
  <c r="U682" i="1" s="1"/>
  <c r="U806" i="1"/>
  <c r="U3812" i="1"/>
  <c r="U2837" i="1"/>
  <c r="S669" i="1"/>
  <c r="S802" i="1"/>
  <c r="S2833" i="1"/>
  <c r="S3808" i="1"/>
  <c r="AC669" i="1"/>
  <c r="AC678" i="1" s="1"/>
  <c r="AC802" i="1"/>
  <c r="AC3808" i="1"/>
  <c r="AC2833" i="1"/>
  <c r="O468" i="33"/>
  <c r="M438" i="2" s="1"/>
  <c r="M431" i="2"/>
  <c r="M468" i="33"/>
  <c r="K438" i="2" s="1"/>
  <c r="K431" i="2"/>
  <c r="S345" i="33"/>
  <c r="Q287" i="2"/>
  <c r="S539" i="33"/>
  <c r="J287" i="2"/>
  <c r="L539" i="33"/>
  <c r="U345" i="33"/>
  <c r="S287" i="2"/>
  <c r="U539" i="33"/>
  <c r="O292" i="2"/>
  <c r="Q544" i="33"/>
  <c r="M293" i="2"/>
  <c r="O545" i="33"/>
  <c r="P290" i="2"/>
  <c r="R542" i="33"/>
  <c r="F288" i="2"/>
  <c r="H540" i="33"/>
  <c r="Q291" i="2"/>
  <c r="S543" i="33"/>
  <c r="D288" i="2"/>
  <c r="F540" i="33"/>
  <c r="P293" i="2"/>
  <c r="R545" i="33"/>
  <c r="N290" i="2"/>
  <c r="P542" i="33"/>
  <c r="G292" i="2"/>
  <c r="I544" i="33"/>
  <c r="E293" i="2"/>
  <c r="G545" i="33"/>
  <c r="C290" i="2"/>
  <c r="E542" i="33"/>
  <c r="P292" i="2"/>
  <c r="R544" i="33"/>
  <c r="N289" i="2"/>
  <c r="P541" i="33"/>
  <c r="L289" i="2"/>
  <c r="N541" i="33"/>
  <c r="K345" i="33"/>
  <c r="I287" i="2"/>
  <c r="K539" i="33"/>
  <c r="I345" i="33"/>
  <c r="G287" i="2"/>
  <c r="I539" i="33"/>
  <c r="D290" i="2"/>
  <c r="F542" i="33"/>
  <c r="R289" i="2"/>
  <c r="T541" i="33"/>
  <c r="C289" i="2"/>
  <c r="E541" i="33"/>
  <c r="Q288" i="2"/>
  <c r="S540" i="33"/>
  <c r="O289" i="2"/>
  <c r="Q541" i="33"/>
  <c r="L292" i="2"/>
  <c r="N544" i="33"/>
  <c r="I290" i="2"/>
  <c r="K542" i="33"/>
  <c r="F293" i="2"/>
  <c r="H545" i="33"/>
  <c r="D293" i="2"/>
  <c r="F545" i="33"/>
  <c r="R292" i="2"/>
  <c r="T544" i="33"/>
  <c r="C292" i="2"/>
  <c r="E544" i="33"/>
  <c r="Q672" i="1"/>
  <c r="Q681" i="1" s="1"/>
  <c r="Q805" i="1"/>
  <c r="Q2836" i="1"/>
  <c r="Q3811" i="1"/>
  <c r="R468" i="33"/>
  <c r="P438" i="2" s="1"/>
  <c r="P431" i="2"/>
  <c r="AB671" i="1"/>
  <c r="AB680" i="1" s="1"/>
  <c r="AB804" i="1"/>
  <c r="AB3810" i="1"/>
  <c r="AB2835" i="1"/>
  <c r="AA669" i="1"/>
  <c r="AA678" i="1" s="1"/>
  <c r="AA802" i="1"/>
  <c r="AA2833" i="1"/>
  <c r="AA3808" i="1"/>
  <c r="P671" i="1"/>
  <c r="P680" i="1" s="1"/>
  <c r="P804" i="1"/>
  <c r="P3810" i="1"/>
  <c r="P2835" i="1"/>
  <c r="AA672" i="1"/>
  <c r="AA681" i="1" s="1"/>
  <c r="AA805" i="1"/>
  <c r="AA3811" i="1"/>
  <c r="AA2836" i="1"/>
  <c r="X669" i="1"/>
  <c r="X802" i="1"/>
  <c r="X3808" i="1"/>
  <c r="X2833" i="1"/>
  <c r="K672" i="1"/>
  <c r="K681" i="1" s="1"/>
  <c r="K805" i="1"/>
  <c r="K3811" i="1"/>
  <c r="K2836" i="1"/>
  <c r="Q671" i="1"/>
  <c r="Q680" i="1" s="1"/>
  <c r="Q804" i="1"/>
  <c r="Q3810" i="1"/>
  <c r="Q2835" i="1"/>
  <c r="N669" i="1"/>
  <c r="N802" i="1"/>
  <c r="N3808" i="1"/>
  <c r="N2833" i="1"/>
  <c r="AB669" i="1"/>
  <c r="AB678" i="1" s="1"/>
  <c r="AB802" i="1"/>
  <c r="AB3808" i="1"/>
  <c r="AB2833" i="1"/>
  <c r="X672" i="1"/>
  <c r="X805" i="1"/>
  <c r="X3811" i="1"/>
  <c r="X2836" i="1"/>
  <c r="L673" i="1"/>
  <c r="L682" i="1" s="1"/>
  <c r="L806" i="1"/>
  <c r="L2837" i="1"/>
  <c r="L3812" i="1"/>
  <c r="O673" i="1"/>
  <c r="O682" i="1" s="1"/>
  <c r="O806" i="1"/>
  <c r="O3812" i="1"/>
  <c r="O2837" i="1"/>
  <c r="V673" i="1"/>
  <c r="V682" i="1" s="1"/>
  <c r="V806" i="1"/>
  <c r="V3812" i="1"/>
  <c r="V2837" i="1"/>
  <c r="T468" i="33"/>
  <c r="R438" i="2" s="1"/>
  <c r="R431" i="2"/>
  <c r="Y669" i="1"/>
  <c r="Y678" i="1" s="1"/>
  <c r="Y802" i="1"/>
  <c r="Y3808" i="1"/>
  <c r="Y2833" i="1"/>
  <c r="L672" i="1"/>
  <c r="L681" i="1" s="1"/>
  <c r="L805" i="1"/>
  <c r="L3811" i="1"/>
  <c r="L2836" i="1"/>
  <c r="P673" i="1"/>
  <c r="P682" i="1" s="1"/>
  <c r="P806" i="1"/>
  <c r="P2837" i="1"/>
  <c r="P3812" i="1"/>
  <c r="T673" i="1"/>
  <c r="T682" i="1" s="1"/>
  <c r="T806" i="1"/>
  <c r="T2837" i="1"/>
  <c r="T3812" i="1"/>
  <c r="P672" i="1"/>
  <c r="P681" i="1" s="1"/>
  <c r="P805" i="1"/>
  <c r="P3811" i="1"/>
  <c r="P2836" i="1"/>
  <c r="N672" i="1"/>
  <c r="N805" i="1"/>
  <c r="N2836" i="1"/>
  <c r="N3811" i="1"/>
  <c r="P468" i="33"/>
  <c r="N438" i="2" s="1"/>
  <c r="N431" i="2"/>
  <c r="N468" i="33"/>
  <c r="L438" i="2" s="1"/>
  <c r="L431" i="2"/>
  <c r="AC674" i="1"/>
  <c r="AC683" i="1" s="1"/>
  <c r="AC807" i="1"/>
  <c r="AC3813" i="1"/>
  <c r="AC2838" i="1"/>
  <c r="U669" i="1"/>
  <c r="U678" i="1" s="1"/>
  <c r="U802" i="1"/>
  <c r="U3808" i="1"/>
  <c r="U2833" i="1"/>
  <c r="V674" i="1"/>
  <c r="V683" i="1" s="1"/>
  <c r="V807" i="1"/>
  <c r="V3813" i="1"/>
  <c r="V2838" i="1"/>
  <c r="T674" i="1"/>
  <c r="T683" i="1" s="1"/>
  <c r="T807" i="1"/>
  <c r="T2838" i="1"/>
  <c r="T3813" i="1"/>
  <c r="I293" i="2"/>
  <c r="K545" i="33"/>
  <c r="S291" i="2"/>
  <c r="U543" i="33"/>
  <c r="J345" i="33"/>
  <c r="H287" i="2"/>
  <c r="J539" i="33"/>
  <c r="L291" i="2"/>
  <c r="N543" i="33"/>
  <c r="F292" i="2"/>
  <c r="H544" i="33"/>
  <c r="H291" i="2"/>
  <c r="J543" i="33"/>
  <c r="E290" i="2"/>
  <c r="G542" i="33"/>
  <c r="N345" i="33"/>
  <c r="L287" i="2"/>
  <c r="N539" i="33"/>
  <c r="M289" i="2"/>
  <c r="O541" i="33"/>
  <c r="D292" i="2"/>
  <c r="F544" i="33"/>
  <c r="N291" i="2"/>
  <c r="P543" i="33"/>
  <c r="C291" i="2"/>
  <c r="E543" i="33"/>
  <c r="P289" i="2"/>
  <c r="R541" i="33"/>
  <c r="M292" i="2"/>
  <c r="O544" i="33"/>
  <c r="I292" i="2"/>
  <c r="K544" i="33"/>
  <c r="G288" i="2"/>
  <c r="I540" i="33"/>
  <c r="E289" i="2"/>
  <c r="G541" i="33"/>
  <c r="K290" i="2"/>
  <c r="M542" i="33"/>
  <c r="P288" i="2"/>
  <c r="R540" i="33"/>
  <c r="M291" i="2"/>
  <c r="O543" i="33"/>
  <c r="H293" i="2"/>
  <c r="J545" i="33"/>
  <c r="F290" i="2"/>
  <c r="H542" i="33"/>
  <c r="S293" i="2"/>
  <c r="U545" i="33"/>
  <c r="K293" i="2"/>
  <c r="M545" i="33"/>
  <c r="P291" i="2"/>
  <c r="R543" i="33"/>
  <c r="N292" i="2"/>
  <c r="P544" i="33"/>
  <c r="L288" i="2"/>
  <c r="N540" i="33"/>
  <c r="H292" i="2"/>
  <c r="J544" i="33"/>
  <c r="F289" i="2"/>
  <c r="H541" i="33"/>
  <c r="D289" i="2"/>
  <c r="F541" i="33"/>
  <c r="R288" i="2"/>
  <c r="T540" i="33"/>
  <c r="C288" i="2"/>
  <c r="E540" i="33"/>
  <c r="K669" i="1"/>
  <c r="K678" i="1" s="1"/>
  <c r="K802" i="1"/>
  <c r="K2833" i="1"/>
  <c r="K3808" i="1"/>
  <c r="L671" i="1"/>
  <c r="L680" i="1" s="1"/>
  <c r="L804" i="1"/>
  <c r="L3810" i="1"/>
  <c r="L2835" i="1"/>
  <c r="X670" i="1"/>
  <c r="X803" i="1"/>
  <c r="X3809" i="1"/>
  <c r="X2834" i="1"/>
  <c r="X674" i="1"/>
  <c r="X807" i="1"/>
  <c r="X2838" i="1"/>
  <c r="X3813" i="1"/>
  <c r="N670" i="1"/>
  <c r="N803" i="1"/>
  <c r="N2834" i="1"/>
  <c r="N3809" i="1"/>
  <c r="S468" i="33"/>
  <c r="Q438" i="2" s="1"/>
  <c r="Q431" i="2"/>
  <c r="G468" i="33"/>
  <c r="E438" i="2" s="1"/>
  <c r="E431" i="2"/>
  <c r="P670" i="1"/>
  <c r="P679" i="1" s="1"/>
  <c r="P803" i="1"/>
  <c r="P3809" i="1"/>
  <c r="P2834" i="1"/>
  <c r="AC672" i="1"/>
  <c r="AC681" i="1" s="1"/>
  <c r="AC805" i="1"/>
  <c r="AC2836" i="1"/>
  <c r="AC3811" i="1"/>
  <c r="AA671" i="1"/>
  <c r="AA680" i="1" s="1"/>
  <c r="AA804" i="1"/>
  <c r="AA3810" i="1"/>
  <c r="AA2835" i="1"/>
  <c r="Q468" i="33"/>
  <c r="O438" i="2" s="1"/>
  <c r="O431" i="2"/>
  <c r="L669" i="1"/>
  <c r="L678" i="1" s="1"/>
  <c r="L802" i="1"/>
  <c r="L3808" i="1"/>
  <c r="L2833" i="1"/>
  <c r="Q669" i="1"/>
  <c r="Q678" i="1" s="1"/>
  <c r="Q802" i="1"/>
  <c r="Q3808" i="1"/>
  <c r="Q2833" i="1"/>
  <c r="J468" i="33"/>
  <c r="H438" i="2" s="1"/>
  <c r="H431" i="2"/>
  <c r="S671" i="1"/>
  <c r="S804" i="1"/>
  <c r="S3810" i="1"/>
  <c r="S2835" i="1"/>
  <c r="AA674" i="1"/>
  <c r="AA683" i="1" s="1"/>
  <c r="AA807" i="1"/>
  <c r="AA2838" i="1"/>
  <c r="AA3813" i="1"/>
  <c r="X671" i="1"/>
  <c r="X804" i="1"/>
  <c r="X3810" i="1"/>
  <c r="X2835" i="1"/>
  <c r="H468" i="33"/>
  <c r="F438" i="2" s="1"/>
  <c r="F431" i="2"/>
  <c r="D431" i="2"/>
  <c r="O672" i="1"/>
  <c r="O681" i="1" s="1"/>
  <c r="O805" i="1"/>
  <c r="O3811" i="1"/>
  <c r="O2836" i="1"/>
  <c r="K468" i="33"/>
  <c r="I438" i="2" s="1"/>
  <c r="I431" i="2"/>
  <c r="I468" i="33"/>
  <c r="G438" i="2" s="1"/>
  <c r="G431" i="2"/>
  <c r="U674" i="1"/>
  <c r="U683" i="1" s="1"/>
  <c r="U807" i="1"/>
  <c r="U3813" i="1"/>
  <c r="U2838" i="1"/>
  <c r="S674" i="1"/>
  <c r="S807" i="1"/>
  <c r="S2838" i="1"/>
  <c r="S3813" i="1"/>
  <c r="AC670" i="1"/>
  <c r="AC679" i="1" s="1"/>
  <c r="AC803" i="1"/>
  <c r="AC2834" i="1"/>
  <c r="AC3809" i="1"/>
  <c r="T671" i="1"/>
  <c r="T680" i="1" s="1"/>
  <c r="T804" i="1"/>
  <c r="T3810" i="1"/>
  <c r="T2835" i="1"/>
  <c r="C433" i="2"/>
  <c r="V670" i="1"/>
  <c r="V679" i="1" s="1"/>
  <c r="V803" i="1"/>
  <c r="V2834" i="1"/>
  <c r="V3809" i="1"/>
  <c r="T670" i="1"/>
  <c r="T679" i="1" s="1"/>
  <c r="T803" i="1"/>
  <c r="T3809" i="1"/>
  <c r="T2834" i="1"/>
  <c r="Q416" i="33" l="1"/>
  <c r="O348" i="2" s="1"/>
  <c r="N416" i="33"/>
  <c r="L348" i="2" s="1"/>
  <c r="AC3328" i="1"/>
  <c r="U416" i="33"/>
  <c r="S348" i="2" s="1"/>
  <c r="O3323" i="1"/>
  <c r="K3327" i="1"/>
  <c r="S4282" i="1"/>
  <c r="P4287" i="1"/>
  <c r="R4287" i="1" s="1"/>
  <c r="T4287" i="1"/>
  <c r="W4287" i="1" s="1"/>
  <c r="L540" i="33"/>
  <c r="K3325" i="1"/>
  <c r="AB3328" i="1"/>
  <c r="T3326" i="1"/>
  <c r="O4285" i="1"/>
  <c r="R4285" i="1" s="1"/>
  <c r="U4283" i="1"/>
  <c r="W4283" i="1" s="1"/>
  <c r="N4288" i="1"/>
  <c r="R4288" i="1" s="1"/>
  <c r="V4288" i="1"/>
  <c r="AC3322" i="1"/>
  <c r="AC4283" i="1"/>
  <c r="P3328" i="1"/>
  <c r="T3328" i="1"/>
  <c r="V3325" i="1"/>
  <c r="W3325" i="1" s="1"/>
  <c r="V4282" i="1"/>
  <c r="G416" i="33"/>
  <c r="E348" i="2" s="1"/>
  <c r="K4289" i="1" s="1"/>
  <c r="AB3324" i="1"/>
  <c r="M416" i="33"/>
  <c r="K348" i="2" s="1"/>
  <c r="L3323" i="1"/>
  <c r="J4288" i="1"/>
  <c r="H416" i="33"/>
  <c r="F348" i="2" s="1"/>
  <c r="L4289" i="1" s="1"/>
  <c r="L416" i="33"/>
  <c r="J348" i="2" s="1"/>
  <c r="Q4289" i="1" s="1"/>
  <c r="N3326" i="1"/>
  <c r="R3326" i="1" s="1"/>
  <c r="P3324" i="1"/>
  <c r="R3324" i="1" s="1"/>
  <c r="U3328" i="1"/>
  <c r="J3325" i="1"/>
  <c r="M3325" i="1" s="1"/>
  <c r="X3326" i="1"/>
  <c r="F416" i="33"/>
  <c r="D348" i="2" s="1"/>
  <c r="D412" i="33"/>
  <c r="B344" i="2" s="1"/>
  <c r="D410" i="33"/>
  <c r="B342" i="2" s="1"/>
  <c r="J416" i="33"/>
  <c r="H348" i="2" s="1"/>
  <c r="O4289" i="1" s="1"/>
  <c r="S416" i="33"/>
  <c r="Q348" i="2" s="1"/>
  <c r="AA3329" i="1" s="1"/>
  <c r="T416" i="33"/>
  <c r="R348" i="2" s="1"/>
  <c r="AB4289" i="1" s="1"/>
  <c r="S3324" i="1"/>
  <c r="Y3322" i="1"/>
  <c r="Z3322" i="1" s="1"/>
  <c r="N3325" i="1"/>
  <c r="U3324" i="1"/>
  <c r="W3324" i="1" s="1"/>
  <c r="X3327" i="1"/>
  <c r="Z3327" i="1" s="1"/>
  <c r="AA3323" i="1"/>
  <c r="S3326" i="1"/>
  <c r="W3326" i="1" s="1"/>
  <c r="I416" i="33"/>
  <c r="G348" i="2" s="1"/>
  <c r="N4289" i="1" s="1"/>
  <c r="K416" i="33"/>
  <c r="I348" i="2" s="1"/>
  <c r="D415" i="33"/>
  <c r="B347" i="2" s="1"/>
  <c r="D409" i="33"/>
  <c r="B341" i="2" s="1"/>
  <c r="D414" i="33"/>
  <c r="B346" i="2" s="1"/>
  <c r="L3326" i="1"/>
  <c r="Q3323" i="1"/>
  <c r="AA3322" i="1"/>
  <c r="U3325" i="1"/>
  <c r="X3324" i="1"/>
  <c r="AB3323" i="1"/>
  <c r="O4287" i="1"/>
  <c r="D411" i="33"/>
  <c r="B343" i="2" s="1"/>
  <c r="R416" i="33"/>
  <c r="P348" i="2" s="1"/>
  <c r="Y4289" i="1" s="1"/>
  <c r="E416" i="33"/>
  <c r="C348" i="2" s="1"/>
  <c r="I3329" i="1" s="1"/>
  <c r="D413" i="33"/>
  <c r="B345" i="2" s="1"/>
  <c r="O416" i="33"/>
  <c r="M348" i="2" s="1"/>
  <c r="U4289" i="1" s="1"/>
  <c r="Q3327" i="1"/>
  <c r="P3323" i="1"/>
  <c r="Z4284" i="1"/>
  <c r="D339" i="33"/>
  <c r="L340" i="33" s="1"/>
  <c r="Z4283" i="1"/>
  <c r="W4288" i="1"/>
  <c r="M4287" i="1"/>
  <c r="Z4282" i="1"/>
  <c r="M4286" i="1"/>
  <c r="M4285" i="1"/>
  <c r="Z4288" i="1"/>
  <c r="R4286" i="1"/>
  <c r="M4283" i="1"/>
  <c r="Z4285" i="1"/>
  <c r="Z4287" i="1"/>
  <c r="W4286" i="1"/>
  <c r="V4289" i="1"/>
  <c r="X4289" i="1"/>
  <c r="P4289" i="1"/>
  <c r="S4289" i="1"/>
  <c r="AC4289" i="1"/>
  <c r="R4284" i="1"/>
  <c r="Z4286" i="1"/>
  <c r="W4282" i="1"/>
  <c r="W4285" i="1"/>
  <c r="W4284" i="1"/>
  <c r="M4288" i="1"/>
  <c r="Z3325" i="1"/>
  <c r="R4282" i="1"/>
  <c r="M4282" i="1"/>
  <c r="R4283" i="1"/>
  <c r="T4289" i="1"/>
  <c r="R3327" i="1"/>
  <c r="Z3328" i="1"/>
  <c r="Z3326" i="1"/>
  <c r="R3322" i="1"/>
  <c r="W3323" i="1"/>
  <c r="W3322" i="1"/>
  <c r="R3325" i="1"/>
  <c r="M3322" i="1"/>
  <c r="R3328" i="1"/>
  <c r="W3327" i="1"/>
  <c r="Z3324" i="1"/>
  <c r="M3323" i="1"/>
  <c r="Z3323" i="1"/>
  <c r="M3327" i="1"/>
  <c r="M3328" i="1"/>
  <c r="M3326" i="1"/>
  <c r="M3324" i="1"/>
  <c r="V3329" i="1"/>
  <c r="T3329" i="1"/>
  <c r="J3329" i="1"/>
  <c r="X3329" i="1"/>
  <c r="S3329" i="1"/>
  <c r="AC3329" i="1"/>
  <c r="P3329" i="1"/>
  <c r="Z3811" i="1"/>
  <c r="Z2838" i="1"/>
  <c r="Z804" i="1"/>
  <c r="Z807" i="1"/>
  <c r="Z2834" i="1"/>
  <c r="Z2835" i="1"/>
  <c r="Z805" i="1"/>
  <c r="Z3813" i="1"/>
  <c r="Z3810" i="1"/>
  <c r="R807" i="1"/>
  <c r="Z3809" i="1"/>
  <c r="W3813" i="1"/>
  <c r="Z2836" i="1"/>
  <c r="R2838" i="1"/>
  <c r="W2838" i="1"/>
  <c r="Z803" i="1"/>
  <c r="W807" i="1"/>
  <c r="R3813" i="1"/>
  <c r="P668" i="1"/>
  <c r="P677" i="1" s="1"/>
  <c r="P801" i="1"/>
  <c r="P3807" i="1"/>
  <c r="P2832" i="1"/>
  <c r="L675" i="1"/>
  <c r="L684" i="1" s="1"/>
  <c r="L808" i="1"/>
  <c r="L3814" i="1"/>
  <c r="L2839" i="1"/>
  <c r="W804" i="1"/>
  <c r="X675" i="1"/>
  <c r="X808" i="1"/>
  <c r="X3814" i="1"/>
  <c r="X2839" i="1"/>
  <c r="AA675" i="1"/>
  <c r="AA684" i="1" s="1"/>
  <c r="AA808" i="1"/>
  <c r="AA3814" i="1"/>
  <c r="AA2839" i="1"/>
  <c r="R803" i="1"/>
  <c r="V1543" i="1"/>
  <c r="V1535" i="1"/>
  <c r="V4422" i="1"/>
  <c r="V752" i="1"/>
  <c r="V248" i="1"/>
  <c r="V1091" i="1"/>
  <c r="V2474" i="1"/>
  <c r="V326" i="1"/>
  <c r="V335" i="1" s="1"/>
  <c r="V1075" i="1"/>
  <c r="V1083" i="1"/>
  <c r="V2184" i="1"/>
  <c r="V2258" i="1"/>
  <c r="V1017" i="1"/>
  <c r="V1041" i="1"/>
  <c r="U1541" i="1"/>
  <c r="U1533" i="1"/>
  <c r="U750" i="1"/>
  <c r="U4420" i="1"/>
  <c r="U246" i="1"/>
  <c r="U1073" i="1"/>
  <c r="U324" i="1"/>
  <c r="U333" i="1" s="1"/>
  <c r="U1089" i="1"/>
  <c r="U1081" i="1"/>
  <c r="U2472" i="1"/>
  <c r="U2182" i="1"/>
  <c r="U2256" i="1"/>
  <c r="U1039" i="1"/>
  <c r="U1015" i="1"/>
  <c r="T1531" i="1"/>
  <c r="T1539" i="1"/>
  <c r="T748" i="1"/>
  <c r="T4418" i="1"/>
  <c r="T244" i="1"/>
  <c r="T1079" i="1"/>
  <c r="T322" i="1"/>
  <c r="T331" i="1" s="1"/>
  <c r="T2470" i="1"/>
  <c r="T1087" i="1"/>
  <c r="T1071" i="1"/>
  <c r="T2254" i="1"/>
  <c r="T2180" i="1"/>
  <c r="T1013" i="1"/>
  <c r="T1037" i="1"/>
  <c r="H294" i="2"/>
  <c r="J546" i="33"/>
  <c r="J554" i="33" s="1"/>
  <c r="J555" i="33" s="1"/>
  <c r="P1545" i="1"/>
  <c r="P1537" i="1"/>
  <c r="P754" i="1"/>
  <c r="P4424" i="1"/>
  <c r="P250" i="1"/>
  <c r="P1093" i="1"/>
  <c r="P328" i="1"/>
  <c r="P337" i="1" s="1"/>
  <c r="P1077" i="1"/>
  <c r="P1085" i="1"/>
  <c r="P2476" i="1"/>
  <c r="P2186" i="1"/>
  <c r="P2260" i="1"/>
  <c r="P1019" i="1"/>
  <c r="P1043" i="1"/>
  <c r="V675" i="1"/>
  <c r="V684" i="1" s="1"/>
  <c r="V808" i="1"/>
  <c r="V2839" i="1"/>
  <c r="V3814" i="1"/>
  <c r="R805" i="1"/>
  <c r="R2833" i="1"/>
  <c r="Z2833" i="1"/>
  <c r="Y675" i="1"/>
  <c r="Y684" i="1" s="1"/>
  <c r="Y808" i="1"/>
  <c r="Y3814" i="1"/>
  <c r="Y2839" i="1"/>
  <c r="I1533" i="1"/>
  <c r="I1541" i="1"/>
  <c r="I750" i="1"/>
  <c r="I4420" i="1"/>
  <c r="I246" i="1"/>
  <c r="I324" i="1"/>
  <c r="I1089" i="1"/>
  <c r="I1073" i="1"/>
  <c r="I1081" i="1"/>
  <c r="I2472" i="1"/>
  <c r="I2256" i="1"/>
  <c r="I1039" i="1"/>
  <c r="I2182" i="1"/>
  <c r="I1015" i="1"/>
  <c r="J1534" i="1"/>
  <c r="J1542" i="1"/>
  <c r="J751" i="1"/>
  <c r="J4421" i="1"/>
  <c r="J247" i="1"/>
  <c r="J1082" i="1"/>
  <c r="J325" i="1"/>
  <c r="J1074" i="1"/>
  <c r="J2473" i="1"/>
  <c r="J1090" i="1"/>
  <c r="J2183" i="1"/>
  <c r="J1016" i="1"/>
  <c r="J1040" i="1"/>
  <c r="T1533" i="1"/>
  <c r="T1541" i="1"/>
  <c r="T750" i="1"/>
  <c r="T4420" i="1"/>
  <c r="T246" i="1"/>
  <c r="T1081" i="1"/>
  <c r="T324" i="1"/>
  <c r="T333" i="1" s="1"/>
  <c r="T1089" i="1"/>
  <c r="T1073" i="1"/>
  <c r="T2472" i="1"/>
  <c r="T2256" i="1"/>
  <c r="T2182" i="1"/>
  <c r="T1039" i="1"/>
  <c r="T1015" i="1"/>
  <c r="Y1536" i="1"/>
  <c r="Y1544" i="1"/>
  <c r="Y753" i="1"/>
  <c r="Y4423" i="1"/>
  <c r="Y249" i="1"/>
  <c r="Y327" i="1"/>
  <c r="Y336" i="1" s="1"/>
  <c r="Y1076" i="1"/>
  <c r="Y1092" i="1"/>
  <c r="Y1084" i="1"/>
  <c r="Y2475" i="1"/>
  <c r="Y2259" i="1"/>
  <c r="Y2185" i="1"/>
  <c r="Y1018" i="1"/>
  <c r="Y1042" i="1"/>
  <c r="Q1539" i="1"/>
  <c r="Q1531" i="1"/>
  <c r="Q748" i="1"/>
  <c r="Q4418" i="1"/>
  <c r="Q244" i="1"/>
  <c r="Q1071" i="1"/>
  <c r="Q2470" i="1"/>
  <c r="Q322" i="1"/>
  <c r="Q331" i="1" s="1"/>
  <c r="Q1079" i="1"/>
  <c r="Q1087" i="1"/>
  <c r="Q2180" i="1"/>
  <c r="Q2254" i="1"/>
  <c r="Q1037" i="1"/>
  <c r="Q1013" i="1"/>
  <c r="Q294" i="2"/>
  <c r="S546" i="33"/>
  <c r="S554" i="33" s="1"/>
  <c r="U675" i="1"/>
  <c r="U684" i="1" s="1"/>
  <c r="U808" i="1"/>
  <c r="U3814" i="1"/>
  <c r="U2839" i="1"/>
  <c r="W802" i="1"/>
  <c r="Q675" i="1"/>
  <c r="Q684" i="1" s="1"/>
  <c r="Q808" i="1"/>
  <c r="Q3814" i="1"/>
  <c r="Q2839" i="1"/>
  <c r="Z3812" i="1"/>
  <c r="S1532" i="1"/>
  <c r="S1540" i="1"/>
  <c r="S749" i="1"/>
  <c r="S4419" i="1"/>
  <c r="S245" i="1"/>
  <c r="S1088" i="1"/>
  <c r="S1080" i="1"/>
  <c r="S323" i="1"/>
  <c r="S1072" i="1"/>
  <c r="S2471" i="1"/>
  <c r="S2255" i="1"/>
  <c r="S2181" i="1"/>
  <c r="S1014" i="1"/>
  <c r="S1038" i="1"/>
  <c r="E294" i="2"/>
  <c r="G546" i="33"/>
  <c r="G554" i="33" s="1"/>
  <c r="Q1532" i="1"/>
  <c r="Q1540" i="1"/>
  <c r="Q749" i="1"/>
  <c r="Q4419" i="1"/>
  <c r="Q245" i="1"/>
  <c r="Q323" i="1"/>
  <c r="Q332" i="1" s="1"/>
  <c r="Q1072" i="1"/>
  <c r="Q2471" i="1"/>
  <c r="Q1088" i="1"/>
  <c r="Q1080" i="1"/>
  <c r="Q2255" i="1"/>
  <c r="Q2181" i="1"/>
  <c r="Q1014" i="1"/>
  <c r="Q1038" i="1"/>
  <c r="X1537" i="1"/>
  <c r="X1545" i="1"/>
  <c r="X754" i="1"/>
  <c r="X4424" i="1"/>
  <c r="X250" i="1"/>
  <c r="X328" i="1"/>
  <c r="X1085" i="1"/>
  <c r="X1077" i="1"/>
  <c r="X2476" i="1"/>
  <c r="X1093" i="1"/>
  <c r="X2186" i="1"/>
  <c r="X2260" i="1"/>
  <c r="X1043" i="1"/>
  <c r="X1019" i="1"/>
  <c r="D294" i="2"/>
  <c r="F546" i="33"/>
  <c r="F554" i="33" s="1"/>
  <c r="AA1534" i="1"/>
  <c r="AA1542" i="1"/>
  <c r="AA751" i="1"/>
  <c r="AA4421" i="1"/>
  <c r="AA247" i="1"/>
  <c r="AA325" i="1"/>
  <c r="AA334" i="1" s="1"/>
  <c r="AA1082" i="1"/>
  <c r="AA2473" i="1"/>
  <c r="AA1090" i="1"/>
  <c r="AA1074" i="1"/>
  <c r="AA1016" i="1"/>
  <c r="AA2257" i="1"/>
  <c r="AA2183" i="1"/>
  <c r="AA1040" i="1"/>
  <c r="S1535" i="1"/>
  <c r="S1543" i="1"/>
  <c r="S752" i="1"/>
  <c r="S4422" i="1"/>
  <c r="S248" i="1"/>
  <c r="S326" i="1"/>
  <c r="S1091" i="1"/>
  <c r="S1075" i="1"/>
  <c r="S1083" i="1"/>
  <c r="S2474" i="1"/>
  <c r="S2184" i="1"/>
  <c r="S2258" i="1"/>
  <c r="S1017" i="1"/>
  <c r="S1041" i="1"/>
  <c r="X1540" i="1"/>
  <c r="X1532" i="1"/>
  <c r="X749" i="1"/>
  <c r="X4419" i="1"/>
  <c r="X245" i="1"/>
  <c r="X1072" i="1"/>
  <c r="X323" i="1"/>
  <c r="X1088" i="1"/>
  <c r="X1080" i="1"/>
  <c r="X2471" i="1"/>
  <c r="X2255" i="1"/>
  <c r="X2181" i="1"/>
  <c r="X1038" i="1"/>
  <c r="X1014" i="1"/>
  <c r="S681" i="1"/>
  <c r="W672" i="1"/>
  <c r="W681" i="1" s="1"/>
  <c r="S682" i="1"/>
  <c r="W673" i="1"/>
  <c r="W682" i="1" s="1"/>
  <c r="W670" i="1"/>
  <c r="W679" i="1" s="1"/>
  <c r="S679" i="1"/>
  <c r="N680" i="1"/>
  <c r="R671" i="1"/>
  <c r="R680" i="1" s="1"/>
  <c r="R3812" i="1"/>
  <c r="P294" i="2"/>
  <c r="R546" i="33"/>
  <c r="R554" i="33" s="1"/>
  <c r="AC1541" i="1"/>
  <c r="AC1533" i="1"/>
  <c r="AC750" i="1"/>
  <c r="AC4420" i="1"/>
  <c r="AC246" i="1"/>
  <c r="AC324" i="1"/>
  <c r="AC333" i="1" s="1"/>
  <c r="AC1089" i="1"/>
  <c r="AC1073" i="1"/>
  <c r="AC1081" i="1"/>
  <c r="AC2472" i="1"/>
  <c r="AC2182" i="1"/>
  <c r="AC2256" i="1"/>
  <c r="AC1039" i="1"/>
  <c r="AC1015" i="1"/>
  <c r="K1536" i="1"/>
  <c r="K1544" i="1"/>
  <c r="K753" i="1"/>
  <c r="K4423" i="1"/>
  <c r="K249" i="1"/>
  <c r="K2475" i="1"/>
  <c r="K327" i="1"/>
  <c r="K336" i="1" s="1"/>
  <c r="K1076" i="1"/>
  <c r="K1084" i="1"/>
  <c r="K1092" i="1"/>
  <c r="K2185" i="1"/>
  <c r="K2259" i="1"/>
  <c r="K1018" i="1"/>
  <c r="K1042" i="1"/>
  <c r="Q246" i="1"/>
  <c r="Q1081" i="1"/>
  <c r="Q1089" i="1"/>
  <c r="Q1073" i="1"/>
  <c r="Q2182" i="1"/>
  <c r="Q2256" i="1"/>
  <c r="Q248" i="1"/>
  <c r="Q1075" i="1"/>
  <c r="Q1083" i="1"/>
  <c r="Q1091" i="1"/>
  <c r="Q2184" i="1"/>
  <c r="Q2258" i="1"/>
  <c r="B287" i="2"/>
  <c r="D539" i="33"/>
  <c r="I670" i="1"/>
  <c r="I803" i="1"/>
  <c r="I3809" i="1"/>
  <c r="I2834" i="1"/>
  <c r="P675" i="1"/>
  <c r="P684" i="1" s="1"/>
  <c r="P808" i="1"/>
  <c r="P3814" i="1"/>
  <c r="P2839" i="1"/>
  <c r="X680" i="1"/>
  <c r="Z671" i="1"/>
  <c r="Z680" i="1" s="1"/>
  <c r="S680" i="1"/>
  <c r="W671" i="1"/>
  <c r="W680" i="1" s="1"/>
  <c r="O668" i="1"/>
  <c r="O677" i="1" s="1"/>
  <c r="O801" i="1"/>
  <c r="O3807" i="1"/>
  <c r="O2832" i="1"/>
  <c r="K668" i="1"/>
  <c r="K677" i="1" s="1"/>
  <c r="K801" i="1"/>
  <c r="K3807" i="1"/>
  <c r="K2832" i="1"/>
  <c r="N679" i="1"/>
  <c r="R670" i="1"/>
  <c r="R679" i="1" s="1"/>
  <c r="X683" i="1"/>
  <c r="Z674" i="1"/>
  <c r="Z683" i="1" s="1"/>
  <c r="X679" i="1"/>
  <c r="Z670" i="1"/>
  <c r="Z679" i="1" s="1"/>
  <c r="AB1532" i="1"/>
  <c r="AB1540" i="1"/>
  <c r="AB749" i="1"/>
  <c r="AB4419" i="1"/>
  <c r="AB245" i="1"/>
  <c r="AB1088" i="1"/>
  <c r="AB323" i="1"/>
  <c r="AB332" i="1" s="1"/>
  <c r="AB1072" i="1"/>
  <c r="AB1080" i="1"/>
  <c r="AB2471" i="1"/>
  <c r="AB2255" i="1"/>
  <c r="AB2181" i="1"/>
  <c r="AB1038" i="1"/>
  <c r="AB1014" i="1"/>
  <c r="T797" i="33" s="1"/>
  <c r="L1533" i="1"/>
  <c r="L1541" i="1"/>
  <c r="L750" i="1"/>
  <c r="L4420" i="1"/>
  <c r="L246" i="1"/>
  <c r="L324" i="1"/>
  <c r="L333" i="1" s="1"/>
  <c r="L1089" i="1"/>
  <c r="L1081" i="1"/>
  <c r="L2472" i="1"/>
  <c r="L1073" i="1"/>
  <c r="L2256" i="1"/>
  <c r="L1039" i="1"/>
  <c r="L2182" i="1"/>
  <c r="L1015" i="1"/>
  <c r="T1540" i="1"/>
  <c r="T1532" i="1"/>
  <c r="T749" i="1"/>
  <c r="T4419" i="1"/>
  <c r="T245" i="1"/>
  <c r="T1080" i="1"/>
  <c r="T323" i="1"/>
  <c r="T332" i="1" s="1"/>
  <c r="T1088" i="1"/>
  <c r="T1072" i="1"/>
  <c r="T2471" i="1"/>
  <c r="T2255" i="1"/>
  <c r="T2181" i="1"/>
  <c r="T1038" i="1"/>
  <c r="T1014" i="1"/>
  <c r="Y1535" i="1"/>
  <c r="Y1543" i="1"/>
  <c r="Y4422" i="1"/>
  <c r="Y752" i="1"/>
  <c r="Y248" i="1"/>
  <c r="Y1091" i="1"/>
  <c r="Y326" i="1"/>
  <c r="Y335" i="1" s="1"/>
  <c r="Y1075" i="1"/>
  <c r="Y2474" i="1"/>
  <c r="Y1083" i="1"/>
  <c r="Y2184" i="1"/>
  <c r="Y2258" i="1"/>
  <c r="Y1017" i="1"/>
  <c r="Y1041" i="1"/>
  <c r="AC1545" i="1"/>
  <c r="AC1537" i="1"/>
  <c r="AC754" i="1"/>
  <c r="AC4424" i="1"/>
  <c r="AC250" i="1"/>
  <c r="AC1077" i="1"/>
  <c r="AC328" i="1"/>
  <c r="AC337" i="1" s="1"/>
  <c r="AC1093" i="1"/>
  <c r="AC2476" i="1"/>
  <c r="AC1085" i="1"/>
  <c r="AC2186" i="1"/>
  <c r="AC2260" i="1"/>
  <c r="AC1043" i="1"/>
  <c r="AC1019" i="1"/>
  <c r="L1534" i="1"/>
  <c r="L1542" i="1"/>
  <c r="L751" i="1"/>
  <c r="L4421" i="1"/>
  <c r="L247" i="1"/>
  <c r="L325" i="1"/>
  <c r="L334" i="1" s="1"/>
  <c r="L1090" i="1"/>
  <c r="L1082" i="1"/>
  <c r="L1074" i="1"/>
  <c r="L2473" i="1"/>
  <c r="L2257" i="1"/>
  <c r="L2183" i="1"/>
  <c r="L1016" i="1"/>
  <c r="L1040" i="1"/>
  <c r="Q250" i="1"/>
  <c r="Q1085" i="1"/>
  <c r="Q1093" i="1"/>
  <c r="Q1077" i="1"/>
  <c r="Q2186" i="1"/>
  <c r="Q2260" i="1"/>
  <c r="Y1532" i="1"/>
  <c r="Y1540" i="1"/>
  <c r="Y749" i="1"/>
  <c r="Y4419" i="1"/>
  <c r="Y245" i="1"/>
  <c r="Y323" i="1"/>
  <c r="Y332" i="1" s="1"/>
  <c r="Y2471" i="1"/>
  <c r="Y1088" i="1"/>
  <c r="Y1080" i="1"/>
  <c r="Y1072" i="1"/>
  <c r="Y2255" i="1"/>
  <c r="Y2181" i="1"/>
  <c r="Y1014" i="1"/>
  <c r="Y1038" i="1"/>
  <c r="N1532" i="1"/>
  <c r="N1540" i="1"/>
  <c r="N749" i="1"/>
  <c r="N4419" i="1"/>
  <c r="N245" i="1"/>
  <c r="N1088" i="1"/>
  <c r="N1080" i="1"/>
  <c r="N323" i="1"/>
  <c r="N2471" i="1"/>
  <c r="N1072" i="1"/>
  <c r="N2181" i="1"/>
  <c r="N2255" i="1"/>
  <c r="N1014" i="1"/>
  <c r="N1038" i="1"/>
  <c r="U1536" i="1"/>
  <c r="U1544" i="1"/>
  <c r="U4423" i="1"/>
  <c r="U753" i="1"/>
  <c r="U249" i="1"/>
  <c r="U327" i="1"/>
  <c r="U336" i="1" s="1"/>
  <c r="U1084" i="1"/>
  <c r="U1092" i="1"/>
  <c r="U1076" i="1"/>
  <c r="U2475" i="1"/>
  <c r="U2259" i="1"/>
  <c r="U1018" i="1"/>
  <c r="U2185" i="1"/>
  <c r="U1042" i="1"/>
  <c r="L294" i="2"/>
  <c r="N546" i="33"/>
  <c r="N554" i="33" s="1"/>
  <c r="O1543" i="1"/>
  <c r="O1535" i="1"/>
  <c r="O752" i="1"/>
  <c r="O4422" i="1"/>
  <c r="O248" i="1"/>
  <c r="O1091" i="1"/>
  <c r="O326" i="1"/>
  <c r="O335" i="1" s="1"/>
  <c r="O1075" i="1"/>
  <c r="O1083" i="1"/>
  <c r="O2474" i="1"/>
  <c r="O2184" i="1"/>
  <c r="O2258" i="1"/>
  <c r="O1017" i="1"/>
  <c r="O1041" i="1"/>
  <c r="T1543" i="1"/>
  <c r="T1535" i="1"/>
  <c r="T752" i="1"/>
  <c r="T4422" i="1"/>
  <c r="T248" i="1"/>
  <c r="T326" i="1"/>
  <c r="T335" i="1" s="1"/>
  <c r="T1083" i="1"/>
  <c r="T1091" i="1"/>
  <c r="T1075" i="1"/>
  <c r="T2474" i="1"/>
  <c r="T2258" i="1"/>
  <c r="T2184" i="1"/>
  <c r="T1041" i="1"/>
  <c r="T1017" i="1"/>
  <c r="T668" i="1"/>
  <c r="T677" i="1" s="1"/>
  <c r="T801" i="1"/>
  <c r="T3807" i="1"/>
  <c r="T2832" i="1"/>
  <c r="N681" i="1"/>
  <c r="R672" i="1"/>
  <c r="R681" i="1" s="1"/>
  <c r="AB668" i="1"/>
  <c r="AB677" i="1" s="1"/>
  <c r="AB801" i="1"/>
  <c r="AB3807" i="1"/>
  <c r="AB2832" i="1"/>
  <c r="R3808" i="1"/>
  <c r="Z3808" i="1"/>
  <c r="AB1536" i="1"/>
  <c r="AB1544" i="1"/>
  <c r="AB4423" i="1"/>
  <c r="AB753" i="1"/>
  <c r="AB249" i="1"/>
  <c r="AB1092" i="1"/>
  <c r="AB1084" i="1"/>
  <c r="AB327" i="1"/>
  <c r="AB336" i="1" s="1"/>
  <c r="AB2475" i="1"/>
  <c r="AB1076" i="1"/>
  <c r="AB2259" i="1"/>
  <c r="AB2185" i="1"/>
  <c r="AB1042" i="1"/>
  <c r="AB1018" i="1"/>
  <c r="T801" i="33" s="1"/>
  <c r="L1537" i="1"/>
  <c r="L1545" i="1"/>
  <c r="L754" i="1"/>
  <c r="L4424" i="1"/>
  <c r="L250" i="1"/>
  <c r="L328" i="1"/>
  <c r="L337" i="1" s="1"/>
  <c r="L1093" i="1"/>
  <c r="L1085" i="1"/>
  <c r="L2476" i="1"/>
  <c r="L1077" i="1"/>
  <c r="L2186" i="1"/>
  <c r="L2260" i="1"/>
  <c r="L1043" i="1"/>
  <c r="L1019" i="1"/>
  <c r="T1536" i="1"/>
  <c r="T1544" i="1"/>
  <c r="T753" i="1"/>
  <c r="T4423" i="1"/>
  <c r="T249" i="1"/>
  <c r="T1084" i="1"/>
  <c r="T1092" i="1"/>
  <c r="T327" i="1"/>
  <c r="T336" i="1" s="1"/>
  <c r="T1076" i="1"/>
  <c r="T2475" i="1"/>
  <c r="T2259" i="1"/>
  <c r="T2185" i="1"/>
  <c r="T1042" i="1"/>
  <c r="T1018" i="1"/>
  <c r="AA1532" i="1"/>
  <c r="AA1540" i="1"/>
  <c r="AA749" i="1"/>
  <c r="AA4419" i="1"/>
  <c r="AA245" i="1"/>
  <c r="AA1088" i="1"/>
  <c r="AA323" i="1"/>
  <c r="AA332" i="1" s="1"/>
  <c r="AA1080" i="1"/>
  <c r="AA2471" i="1"/>
  <c r="AA1072" i="1"/>
  <c r="AA2255" i="1"/>
  <c r="AA2181" i="1"/>
  <c r="AA1014" i="1"/>
  <c r="AA1038" i="1"/>
  <c r="P1531" i="1"/>
  <c r="P1539" i="1"/>
  <c r="P748" i="1"/>
  <c r="P4418" i="1"/>
  <c r="P244" i="1"/>
  <c r="P1087" i="1"/>
  <c r="P322" i="1"/>
  <c r="P331" i="1" s="1"/>
  <c r="P1079" i="1"/>
  <c r="P1071" i="1"/>
  <c r="P2470" i="1"/>
  <c r="P2254" i="1"/>
  <c r="P2180" i="1"/>
  <c r="P1013" i="1"/>
  <c r="P1037" i="1"/>
  <c r="N1536" i="1"/>
  <c r="N1544" i="1"/>
  <c r="N753" i="1"/>
  <c r="N4423" i="1"/>
  <c r="N249" i="1"/>
  <c r="N327" i="1"/>
  <c r="N1092" i="1"/>
  <c r="N1084" i="1"/>
  <c r="N1076" i="1"/>
  <c r="N2475" i="1"/>
  <c r="N2185" i="1"/>
  <c r="N2259" i="1"/>
  <c r="N1018" i="1"/>
  <c r="N1042" i="1"/>
  <c r="V1534" i="1"/>
  <c r="V1542" i="1"/>
  <c r="V751" i="1"/>
  <c r="V4421" i="1"/>
  <c r="V247" i="1"/>
  <c r="V1090" i="1"/>
  <c r="V325" i="1"/>
  <c r="V334" i="1" s="1"/>
  <c r="V2473" i="1"/>
  <c r="V1074" i="1"/>
  <c r="V1082" i="1"/>
  <c r="V2257" i="1"/>
  <c r="V2183" i="1"/>
  <c r="V1016" i="1"/>
  <c r="V1040" i="1"/>
  <c r="J1540" i="1"/>
  <c r="J1532" i="1"/>
  <c r="J749" i="1"/>
  <c r="J4419" i="1"/>
  <c r="J245" i="1"/>
  <c r="J323" i="1"/>
  <c r="J1072" i="1"/>
  <c r="J2471" i="1"/>
  <c r="J1088" i="1"/>
  <c r="J1080" i="1"/>
  <c r="J2181" i="1"/>
  <c r="J1014" i="1"/>
  <c r="J1038" i="1"/>
  <c r="L1540" i="1"/>
  <c r="L1532" i="1"/>
  <c r="L749" i="1"/>
  <c r="L4419" i="1"/>
  <c r="L245" i="1"/>
  <c r="L1088" i="1"/>
  <c r="L323" i="1"/>
  <c r="L332" i="1" s="1"/>
  <c r="L1080" i="1"/>
  <c r="L1072" i="1"/>
  <c r="L2471" i="1"/>
  <c r="L2255" i="1"/>
  <c r="L2181" i="1"/>
  <c r="L1038" i="1"/>
  <c r="L1014" i="1"/>
  <c r="U1545" i="1"/>
  <c r="U1537" i="1"/>
  <c r="U754" i="1"/>
  <c r="U4424" i="1"/>
  <c r="U250" i="1"/>
  <c r="U1077" i="1"/>
  <c r="U328" i="1"/>
  <c r="U337" i="1" s="1"/>
  <c r="U1093" i="1"/>
  <c r="U1085" i="1"/>
  <c r="U2476" i="1"/>
  <c r="U2186" i="1"/>
  <c r="U2260" i="1"/>
  <c r="U1019" i="1"/>
  <c r="U1043" i="1"/>
  <c r="AC1531" i="1"/>
  <c r="AC1539" i="1"/>
  <c r="AC748" i="1"/>
  <c r="AC4418" i="1"/>
  <c r="AC244" i="1"/>
  <c r="AC2470" i="1"/>
  <c r="AC322" i="1"/>
  <c r="AC331" i="1" s="1"/>
  <c r="AC1079" i="1"/>
  <c r="AC1071" i="1"/>
  <c r="AC1087" i="1"/>
  <c r="AC2180" i="1"/>
  <c r="AC2254" i="1"/>
  <c r="AC1013" i="1"/>
  <c r="AC1037" i="1"/>
  <c r="S668" i="1"/>
  <c r="S801" i="1"/>
  <c r="S3807" i="1"/>
  <c r="S2832" i="1"/>
  <c r="W669" i="1"/>
  <c r="W678" i="1" s="1"/>
  <c r="S678" i="1"/>
  <c r="AC801" i="1"/>
  <c r="AC668" i="1"/>
  <c r="AC677" i="1" s="1"/>
  <c r="AC2832" i="1"/>
  <c r="AC3807" i="1"/>
  <c r="Z2837" i="1"/>
  <c r="I1537" i="1"/>
  <c r="I1545" i="1"/>
  <c r="I754" i="1"/>
  <c r="I4424" i="1"/>
  <c r="I250" i="1"/>
  <c r="I1093" i="1"/>
  <c r="I328" i="1"/>
  <c r="I1077" i="1"/>
  <c r="I1085" i="1"/>
  <c r="I2476" i="1"/>
  <c r="I2186" i="1"/>
  <c r="I1043" i="1"/>
  <c r="I1019" i="1"/>
  <c r="K1532" i="1"/>
  <c r="K1540" i="1"/>
  <c r="K749" i="1"/>
  <c r="K4419" i="1"/>
  <c r="K245" i="1"/>
  <c r="K1080" i="1"/>
  <c r="K323" i="1"/>
  <c r="K332" i="1" s="1"/>
  <c r="K1072" i="1"/>
  <c r="K2471" i="1"/>
  <c r="K1088" i="1"/>
  <c r="K2255" i="1"/>
  <c r="K2181" i="1"/>
  <c r="K1038" i="1"/>
  <c r="K1014" i="1"/>
  <c r="P1535" i="1"/>
  <c r="P1543" i="1"/>
  <c r="P752" i="1"/>
  <c r="P4422" i="1"/>
  <c r="P248" i="1"/>
  <c r="P326" i="1"/>
  <c r="P335" i="1" s="1"/>
  <c r="P1091" i="1"/>
  <c r="P1083" i="1"/>
  <c r="P1075" i="1"/>
  <c r="P2474" i="1"/>
  <c r="P2258" i="1"/>
  <c r="P2184" i="1"/>
  <c r="P1041" i="1"/>
  <c r="P1017" i="1"/>
  <c r="V1537" i="1"/>
  <c r="V1545" i="1"/>
  <c r="V754" i="1"/>
  <c r="V4424" i="1"/>
  <c r="V250" i="1"/>
  <c r="V328" i="1"/>
  <c r="V337" i="1" s="1"/>
  <c r="V1085" i="1"/>
  <c r="V2476" i="1"/>
  <c r="V1093" i="1"/>
  <c r="V1077" i="1"/>
  <c r="V2260" i="1"/>
  <c r="V1043" i="1"/>
  <c r="V1019" i="1"/>
  <c r="V2186" i="1"/>
  <c r="AC1534" i="1"/>
  <c r="AC1542" i="1"/>
  <c r="AC751" i="1"/>
  <c r="AC4421" i="1"/>
  <c r="AC247" i="1"/>
  <c r="AC1082" i="1"/>
  <c r="AC325" i="1"/>
  <c r="AC334" i="1" s="1"/>
  <c r="AC1090" i="1"/>
  <c r="AC1074" i="1"/>
  <c r="AC2473" i="1"/>
  <c r="AC2257" i="1"/>
  <c r="AC2183" i="1"/>
  <c r="AC1040" i="1"/>
  <c r="AC1016" i="1"/>
  <c r="O1534" i="1"/>
  <c r="O1542" i="1"/>
  <c r="O751" i="1"/>
  <c r="O4421" i="1"/>
  <c r="O247" i="1"/>
  <c r="O325" i="1"/>
  <c r="O334" i="1" s="1"/>
  <c r="O1090" i="1"/>
  <c r="O1074" i="1"/>
  <c r="O1082" i="1"/>
  <c r="O2473" i="1"/>
  <c r="O1016" i="1"/>
  <c r="O2183" i="1"/>
  <c r="O2257" i="1"/>
  <c r="O1040" i="1"/>
  <c r="X1531" i="1"/>
  <c r="X1539" i="1"/>
  <c r="X748" i="1"/>
  <c r="X4418" i="1"/>
  <c r="X244" i="1"/>
  <c r="X322" i="1"/>
  <c r="X1087" i="1"/>
  <c r="X2470" i="1"/>
  <c r="X1079" i="1"/>
  <c r="X1071" i="1"/>
  <c r="X2254" i="1"/>
  <c r="X2180" i="1"/>
  <c r="X1013" i="1"/>
  <c r="X1037" i="1"/>
  <c r="W2836" i="1"/>
  <c r="W2837" i="1"/>
  <c r="W3809" i="1"/>
  <c r="R2835" i="1"/>
  <c r="R806" i="1"/>
  <c r="S1536" i="1"/>
  <c r="S1544" i="1"/>
  <c r="S753" i="1"/>
  <c r="S4423" i="1"/>
  <c r="S249" i="1"/>
  <c r="S2475" i="1"/>
  <c r="S327" i="1"/>
  <c r="S1084" i="1"/>
  <c r="S1076" i="1"/>
  <c r="S1092" i="1"/>
  <c r="S2259" i="1"/>
  <c r="S2185" i="1"/>
  <c r="S1018" i="1"/>
  <c r="S1042" i="1"/>
  <c r="O1532" i="1"/>
  <c r="O1540" i="1"/>
  <c r="O749" i="1"/>
  <c r="O4419" i="1"/>
  <c r="O245" i="1"/>
  <c r="O323" i="1"/>
  <c r="O332" i="1" s="1"/>
  <c r="O1088" i="1"/>
  <c r="O1080" i="1"/>
  <c r="O2471" i="1"/>
  <c r="O1072" i="1"/>
  <c r="O2255" i="1"/>
  <c r="O2181" i="1"/>
  <c r="O1014" i="1"/>
  <c r="O1038" i="1"/>
  <c r="V1532" i="1"/>
  <c r="V1540" i="1"/>
  <c r="V749" i="1"/>
  <c r="V4419" i="1"/>
  <c r="V245" i="1"/>
  <c r="V1080" i="1"/>
  <c r="V323" i="1"/>
  <c r="V332" i="1" s="1"/>
  <c r="V2471" i="1"/>
  <c r="V1072" i="1"/>
  <c r="V1088" i="1"/>
  <c r="V2181" i="1"/>
  <c r="V2255" i="1"/>
  <c r="V1014" i="1"/>
  <c r="V1038" i="1"/>
  <c r="X1534" i="1"/>
  <c r="X1542" i="1"/>
  <c r="X751" i="1"/>
  <c r="X4421" i="1"/>
  <c r="X247" i="1"/>
  <c r="X325" i="1"/>
  <c r="X1074" i="1"/>
  <c r="X2473" i="1"/>
  <c r="X1090" i="1"/>
  <c r="X1082" i="1"/>
  <c r="X2257" i="1"/>
  <c r="X2183" i="1"/>
  <c r="X1016" i="1"/>
  <c r="X1040" i="1"/>
  <c r="AB1542" i="1"/>
  <c r="AB1534" i="1"/>
  <c r="AB751" i="1"/>
  <c r="AB4421" i="1"/>
  <c r="AB247" i="1"/>
  <c r="AB1090" i="1"/>
  <c r="AB325" i="1"/>
  <c r="AB334" i="1" s="1"/>
  <c r="AB1074" i="1"/>
  <c r="AB1082" i="1"/>
  <c r="AB2257" i="1"/>
  <c r="AB2183" i="1"/>
  <c r="AB2473" i="1"/>
  <c r="AB1016" i="1"/>
  <c r="AB1040" i="1"/>
  <c r="L1535" i="1"/>
  <c r="L1543" i="1"/>
  <c r="L752" i="1"/>
  <c r="L4422" i="1"/>
  <c r="L248" i="1"/>
  <c r="L326" i="1"/>
  <c r="L335" i="1" s="1"/>
  <c r="L1075" i="1"/>
  <c r="L2474" i="1"/>
  <c r="L1083" i="1"/>
  <c r="L1091" i="1"/>
  <c r="L2258" i="1"/>
  <c r="L2184" i="1"/>
  <c r="L1041" i="1"/>
  <c r="L1017" i="1"/>
  <c r="U1532" i="1"/>
  <c r="U1540" i="1"/>
  <c r="U749" i="1"/>
  <c r="U4419" i="1"/>
  <c r="U245" i="1"/>
  <c r="U323" i="1"/>
  <c r="U332" i="1" s="1"/>
  <c r="U1072" i="1"/>
  <c r="U2471" i="1"/>
  <c r="U1088" i="1"/>
  <c r="U1080" i="1"/>
  <c r="U2255" i="1"/>
  <c r="U2181" i="1"/>
  <c r="U1014" i="1"/>
  <c r="U1038" i="1"/>
  <c r="S1531" i="1"/>
  <c r="S1539" i="1"/>
  <c r="S748" i="1"/>
  <c r="S4418" i="1"/>
  <c r="S244" i="1"/>
  <c r="S322" i="1"/>
  <c r="S2470" i="1"/>
  <c r="S1087" i="1"/>
  <c r="S1071" i="1"/>
  <c r="S1079" i="1"/>
  <c r="S2180" i="1"/>
  <c r="S2254" i="1"/>
  <c r="S1013" i="1"/>
  <c r="S1037" i="1"/>
  <c r="P1541" i="1"/>
  <c r="P1533" i="1"/>
  <c r="P750" i="1"/>
  <c r="P4420" i="1"/>
  <c r="P246" i="1"/>
  <c r="P324" i="1"/>
  <c r="P333" i="1" s="1"/>
  <c r="P1073" i="1"/>
  <c r="P1081" i="1"/>
  <c r="P2472" i="1"/>
  <c r="P1089" i="1"/>
  <c r="P2256" i="1"/>
  <c r="P1039" i="1"/>
  <c r="P2182" i="1"/>
  <c r="P1015" i="1"/>
  <c r="S683" i="1"/>
  <c r="W674" i="1"/>
  <c r="W683" i="1" s="1"/>
  <c r="N668" i="1"/>
  <c r="N801" i="1"/>
  <c r="N3807" i="1"/>
  <c r="N2832" i="1"/>
  <c r="W2835" i="1"/>
  <c r="O675" i="1"/>
  <c r="O684" i="1" s="1"/>
  <c r="O808" i="1"/>
  <c r="O3814" i="1"/>
  <c r="O2839" i="1"/>
  <c r="R3809" i="1"/>
  <c r="I1535" i="1"/>
  <c r="I1543" i="1"/>
  <c r="I752" i="1"/>
  <c r="I4422" i="1"/>
  <c r="I248" i="1"/>
  <c r="I326" i="1"/>
  <c r="I1083" i="1"/>
  <c r="I1075" i="1"/>
  <c r="I1091" i="1"/>
  <c r="I2474" i="1"/>
  <c r="I2184" i="1"/>
  <c r="I1041" i="1"/>
  <c r="I1017" i="1"/>
  <c r="J1544" i="1"/>
  <c r="J1536" i="1"/>
  <c r="J753" i="1"/>
  <c r="J4423" i="1"/>
  <c r="J249" i="1"/>
  <c r="J327" i="1"/>
  <c r="J1076" i="1"/>
  <c r="J1092" i="1"/>
  <c r="J1084" i="1"/>
  <c r="J2475" i="1"/>
  <c r="J2185" i="1"/>
  <c r="J1042" i="1"/>
  <c r="J1018" i="1"/>
  <c r="AC1543" i="1"/>
  <c r="AC1535" i="1"/>
  <c r="AC752" i="1"/>
  <c r="AC4422" i="1"/>
  <c r="AC248" i="1"/>
  <c r="AC326" i="1"/>
  <c r="AC335" i="1" s="1"/>
  <c r="AC1083" i="1"/>
  <c r="AC2474" i="1"/>
  <c r="AC1075" i="1"/>
  <c r="AC1091" i="1"/>
  <c r="AC2184" i="1"/>
  <c r="AC2258" i="1"/>
  <c r="AC1017" i="1"/>
  <c r="AC1041" i="1"/>
  <c r="T675" i="1"/>
  <c r="T684" i="1" s="1"/>
  <c r="T808" i="1"/>
  <c r="T3814" i="1"/>
  <c r="T2839" i="1"/>
  <c r="R3811" i="1"/>
  <c r="AB675" i="1"/>
  <c r="AB684" i="1" s="1"/>
  <c r="AB808" i="1"/>
  <c r="AB3814" i="1"/>
  <c r="AB2839" i="1"/>
  <c r="R802" i="1"/>
  <c r="Z802" i="1"/>
  <c r="AB1541" i="1"/>
  <c r="AB1533" i="1"/>
  <c r="AB750" i="1"/>
  <c r="AB4420" i="1"/>
  <c r="AB246" i="1"/>
  <c r="AB1073" i="1"/>
  <c r="AB324" i="1"/>
  <c r="AB333" i="1" s="1"/>
  <c r="AB1089" i="1"/>
  <c r="AB1081" i="1"/>
  <c r="AB2472" i="1"/>
  <c r="AB2256" i="1"/>
  <c r="AB1039" i="1"/>
  <c r="AB2182" i="1"/>
  <c r="AB1015" i="1"/>
  <c r="N1531" i="1"/>
  <c r="N1539" i="1"/>
  <c r="N748" i="1"/>
  <c r="N4418" i="1"/>
  <c r="N244" i="1"/>
  <c r="N322" i="1"/>
  <c r="N1071" i="1"/>
  <c r="N2470" i="1"/>
  <c r="N1087" i="1"/>
  <c r="N1079" i="1"/>
  <c r="N2180" i="1"/>
  <c r="N2254" i="1"/>
  <c r="N1037" i="1"/>
  <c r="N1013" i="1"/>
  <c r="I294" i="2"/>
  <c r="K546" i="33"/>
  <c r="K554" i="33" s="1"/>
  <c r="K555" i="33" s="1"/>
  <c r="V1533" i="1"/>
  <c r="V1541" i="1"/>
  <c r="V750" i="1"/>
  <c r="V4420" i="1"/>
  <c r="V246" i="1"/>
  <c r="V324" i="1"/>
  <c r="V333" i="1" s="1"/>
  <c r="V1081" i="1"/>
  <c r="V2472" i="1"/>
  <c r="V1089" i="1"/>
  <c r="V1073" i="1"/>
  <c r="V2182" i="1"/>
  <c r="V2256" i="1"/>
  <c r="V1039" i="1"/>
  <c r="V1015" i="1"/>
  <c r="S294" i="2"/>
  <c r="U546" i="33"/>
  <c r="U554" i="33" s="1"/>
  <c r="S675" i="1"/>
  <c r="S808" i="1"/>
  <c r="S3814" i="1"/>
  <c r="S2839" i="1"/>
  <c r="W3808" i="1"/>
  <c r="AC675" i="1"/>
  <c r="AC684" i="1" s="1"/>
  <c r="AC808" i="1"/>
  <c r="AC3814" i="1"/>
  <c r="AC2839" i="1"/>
  <c r="Z806" i="1"/>
  <c r="AC1532" i="1"/>
  <c r="AC1540" i="1"/>
  <c r="AC749" i="1"/>
  <c r="AC4419" i="1"/>
  <c r="AC245" i="1"/>
  <c r="AC323" i="1"/>
  <c r="AC332" i="1" s="1"/>
  <c r="AC2471" i="1"/>
  <c r="AC1072" i="1"/>
  <c r="AC1088" i="1"/>
  <c r="AC1080" i="1"/>
  <c r="AC2255" i="1"/>
  <c r="AC2181" i="1"/>
  <c r="AC1014" i="1"/>
  <c r="AC1038" i="1"/>
  <c r="N1534" i="1"/>
  <c r="N1542" i="1"/>
  <c r="N751" i="1"/>
  <c r="N4421" i="1"/>
  <c r="N247" i="1"/>
  <c r="N1074" i="1"/>
  <c r="N325" i="1"/>
  <c r="N1090" i="1"/>
  <c r="N2473" i="1"/>
  <c r="N1082" i="1"/>
  <c r="N2257" i="1"/>
  <c r="N2183" i="1"/>
  <c r="N1016" i="1"/>
  <c r="N1040" i="1"/>
  <c r="U1534" i="1"/>
  <c r="U1542" i="1"/>
  <c r="U751" i="1"/>
  <c r="U4421" i="1"/>
  <c r="U247" i="1"/>
  <c r="U1074" i="1"/>
  <c r="U325" i="1"/>
  <c r="U334" i="1" s="1"/>
  <c r="U1090" i="1"/>
  <c r="U1082" i="1"/>
  <c r="U2473" i="1"/>
  <c r="U2257" i="1"/>
  <c r="U2183" i="1"/>
  <c r="U1040" i="1"/>
  <c r="U1016" i="1"/>
  <c r="AA1536" i="1"/>
  <c r="AA1544" i="1"/>
  <c r="AA753" i="1"/>
  <c r="AA4423" i="1"/>
  <c r="AA249" i="1"/>
  <c r="AA1076" i="1"/>
  <c r="AA2475" i="1"/>
  <c r="AA327" i="1"/>
  <c r="AA336" i="1" s="1"/>
  <c r="AA1084" i="1"/>
  <c r="AA1092" i="1"/>
  <c r="AA2185" i="1"/>
  <c r="AA2259" i="1"/>
  <c r="AA1018" i="1"/>
  <c r="AA1042" i="1"/>
  <c r="L1531" i="1"/>
  <c r="L1539" i="1"/>
  <c r="L748" i="1"/>
  <c r="L4418" i="1"/>
  <c r="L244" i="1"/>
  <c r="L1071" i="1"/>
  <c r="L322" i="1"/>
  <c r="L331" i="1" s="1"/>
  <c r="L1079" i="1"/>
  <c r="L1087" i="1"/>
  <c r="L2470" i="1"/>
  <c r="L2254" i="1"/>
  <c r="L2180" i="1"/>
  <c r="L1013" i="1"/>
  <c r="L1037" i="1"/>
  <c r="O294" i="2"/>
  <c r="Q546" i="33"/>
  <c r="Q554" i="33" s="1"/>
  <c r="N1541" i="1"/>
  <c r="N1533" i="1"/>
  <c r="N750" i="1"/>
  <c r="N4420" i="1"/>
  <c r="N246" i="1"/>
  <c r="N324" i="1"/>
  <c r="N1073" i="1"/>
  <c r="N2472" i="1"/>
  <c r="N1081" i="1"/>
  <c r="N1089" i="1"/>
  <c r="N2182" i="1"/>
  <c r="N2256" i="1"/>
  <c r="N1039" i="1"/>
  <c r="N1015" i="1"/>
  <c r="N1545" i="1"/>
  <c r="N1537" i="1"/>
  <c r="N754" i="1"/>
  <c r="N4424" i="1"/>
  <c r="N250" i="1"/>
  <c r="N328" i="1"/>
  <c r="N1093" i="1"/>
  <c r="N1077" i="1"/>
  <c r="N2476" i="1"/>
  <c r="N1085" i="1"/>
  <c r="N2186" i="1"/>
  <c r="N1043" i="1"/>
  <c r="N1019" i="1"/>
  <c r="N2260" i="1"/>
  <c r="V1539" i="1"/>
  <c r="V1531" i="1"/>
  <c r="V748" i="1"/>
  <c r="V4418" i="1"/>
  <c r="V244" i="1"/>
  <c r="V1087" i="1"/>
  <c r="V322" i="1"/>
  <c r="V331" i="1" s="1"/>
  <c r="V2470" i="1"/>
  <c r="V1071" i="1"/>
  <c r="V1079" i="1"/>
  <c r="V2180" i="1"/>
  <c r="V2254" i="1"/>
  <c r="V1037" i="1"/>
  <c r="V1013" i="1"/>
  <c r="W3811" i="1"/>
  <c r="W3812" i="1"/>
  <c r="W2834" i="1"/>
  <c r="R3810" i="1"/>
  <c r="R673" i="1"/>
  <c r="R682" i="1" s="1"/>
  <c r="N682" i="1"/>
  <c r="S1533" i="1"/>
  <c r="S1541" i="1"/>
  <c r="S750" i="1"/>
  <c r="S4420" i="1"/>
  <c r="S246" i="1"/>
  <c r="S1089" i="1"/>
  <c r="S324" i="1"/>
  <c r="S1081" i="1"/>
  <c r="S2472" i="1"/>
  <c r="S1073" i="1"/>
  <c r="S2182" i="1"/>
  <c r="S2256" i="1"/>
  <c r="S1015" i="1"/>
  <c r="S1039" i="1"/>
  <c r="O1533" i="1"/>
  <c r="O1541" i="1"/>
  <c r="O750" i="1"/>
  <c r="O4420" i="1"/>
  <c r="O246" i="1"/>
  <c r="O1081" i="1"/>
  <c r="O1089" i="1"/>
  <c r="O324" i="1"/>
  <c r="O333" i="1" s="1"/>
  <c r="O1073" i="1"/>
  <c r="O2472" i="1"/>
  <c r="O2182" i="1"/>
  <c r="O2256" i="1"/>
  <c r="O1015" i="1"/>
  <c r="O1039" i="1"/>
  <c r="U1531" i="1"/>
  <c r="U1539" i="1"/>
  <c r="U748" i="1"/>
  <c r="U4418" i="1"/>
  <c r="U244" i="1"/>
  <c r="U1071" i="1"/>
  <c r="U2470" i="1"/>
  <c r="U322" i="1"/>
  <c r="U331" i="1" s="1"/>
  <c r="U1079" i="1"/>
  <c r="U1087" i="1"/>
  <c r="U2180" i="1"/>
  <c r="U2254" i="1"/>
  <c r="U1037" i="1"/>
  <c r="U1013" i="1"/>
  <c r="K294" i="2"/>
  <c r="M546" i="33"/>
  <c r="M554" i="33" s="1"/>
  <c r="M555" i="33" s="1"/>
  <c r="AB1539" i="1"/>
  <c r="AB1531" i="1"/>
  <c r="AB748" i="1"/>
  <c r="AB4418" i="1"/>
  <c r="AB244" i="1"/>
  <c r="AB322" i="1"/>
  <c r="AB331" i="1" s="1"/>
  <c r="AB1079" i="1"/>
  <c r="AB1071" i="1"/>
  <c r="AB1087" i="1"/>
  <c r="AB2470" i="1"/>
  <c r="AB2254" i="1"/>
  <c r="AB2180" i="1"/>
  <c r="AB1013" i="1"/>
  <c r="AB1037" i="1"/>
  <c r="I1531" i="1"/>
  <c r="I1539" i="1"/>
  <c r="I748" i="1"/>
  <c r="I4418" i="1"/>
  <c r="I244" i="1"/>
  <c r="I1079" i="1"/>
  <c r="I322" i="1"/>
  <c r="I1071" i="1"/>
  <c r="I2470" i="1"/>
  <c r="I1087" i="1"/>
  <c r="I2180" i="1"/>
  <c r="I1013" i="1"/>
  <c r="I1037" i="1"/>
  <c r="N675" i="1"/>
  <c r="N808" i="1"/>
  <c r="N2839" i="1"/>
  <c r="N3814" i="1"/>
  <c r="L668" i="1"/>
  <c r="L677" i="1" s="1"/>
  <c r="L801" i="1"/>
  <c r="L3807" i="1"/>
  <c r="L2832" i="1"/>
  <c r="W3810" i="1"/>
  <c r="X668" i="1"/>
  <c r="X801" i="1"/>
  <c r="X3807" i="1"/>
  <c r="X2832" i="1"/>
  <c r="AA668" i="1"/>
  <c r="AA677" i="1" s="1"/>
  <c r="AA801" i="1"/>
  <c r="AA3807" i="1"/>
  <c r="AA2832" i="1"/>
  <c r="R2834" i="1"/>
  <c r="I1532" i="1"/>
  <c r="I1540" i="1"/>
  <c r="I749" i="1"/>
  <c r="I4419" i="1"/>
  <c r="I245" i="1"/>
  <c r="I1072" i="1"/>
  <c r="I323" i="1"/>
  <c r="I1088" i="1"/>
  <c r="I1080" i="1"/>
  <c r="I2471" i="1"/>
  <c r="I2181" i="1"/>
  <c r="I1038" i="1"/>
  <c r="I1014" i="1"/>
  <c r="J1533" i="1"/>
  <c r="J1541" i="1"/>
  <c r="J750" i="1"/>
  <c r="J4420" i="1"/>
  <c r="J246" i="1"/>
  <c r="J324" i="1"/>
  <c r="J1081" i="1"/>
  <c r="J2472" i="1"/>
  <c r="J1073" i="1"/>
  <c r="J1089" i="1"/>
  <c r="J2182" i="1"/>
  <c r="J1015" i="1"/>
  <c r="J1039" i="1"/>
  <c r="O1536" i="1"/>
  <c r="O1544" i="1"/>
  <c r="O753" i="1"/>
  <c r="O4423" i="1"/>
  <c r="O249" i="1"/>
  <c r="O1092" i="1"/>
  <c r="O1084" i="1"/>
  <c r="O2475" i="1"/>
  <c r="O327" i="1"/>
  <c r="O336" i="1" s="1"/>
  <c r="O1076" i="1"/>
  <c r="O2185" i="1"/>
  <c r="O2259" i="1"/>
  <c r="O1018" i="1"/>
  <c r="O1042" i="1"/>
  <c r="V1536" i="1"/>
  <c r="V1544" i="1"/>
  <c r="V4423" i="1"/>
  <c r="V753" i="1"/>
  <c r="V249" i="1"/>
  <c r="V1092" i="1"/>
  <c r="V1084" i="1"/>
  <c r="V327" i="1"/>
  <c r="V336" i="1" s="1"/>
  <c r="V2475" i="1"/>
  <c r="V1076" i="1"/>
  <c r="V2185" i="1"/>
  <c r="V2259" i="1"/>
  <c r="V1018" i="1"/>
  <c r="V1042" i="1"/>
  <c r="S1537" i="1"/>
  <c r="S1545" i="1"/>
  <c r="S754" i="1"/>
  <c r="S4424" i="1"/>
  <c r="S250" i="1"/>
  <c r="S1085" i="1"/>
  <c r="S2476" i="1"/>
  <c r="S328" i="1"/>
  <c r="S1077" i="1"/>
  <c r="S1093" i="1"/>
  <c r="S2186" i="1"/>
  <c r="S2260" i="1"/>
  <c r="S1043" i="1"/>
  <c r="S1019" i="1"/>
  <c r="O1537" i="1"/>
  <c r="O1545" i="1"/>
  <c r="O754" i="1"/>
  <c r="O4424" i="1"/>
  <c r="O250" i="1"/>
  <c r="O1093" i="1"/>
  <c r="O2476" i="1"/>
  <c r="O328" i="1"/>
  <c r="O337" i="1" s="1"/>
  <c r="O1085" i="1"/>
  <c r="O1077" i="1"/>
  <c r="O2186" i="1"/>
  <c r="O2260" i="1"/>
  <c r="O1019" i="1"/>
  <c r="O1043" i="1"/>
  <c r="U1535" i="1"/>
  <c r="U1543" i="1"/>
  <c r="U752" i="1"/>
  <c r="U4422" i="1"/>
  <c r="U248" i="1"/>
  <c r="U1075" i="1"/>
  <c r="U326" i="1"/>
  <c r="U335" i="1" s="1"/>
  <c r="U1083" i="1"/>
  <c r="U1091" i="1"/>
  <c r="U2474" i="1"/>
  <c r="U2184" i="1"/>
  <c r="U2258" i="1"/>
  <c r="U1017" i="1"/>
  <c r="U1041" i="1"/>
  <c r="S1542" i="1"/>
  <c r="S1534" i="1"/>
  <c r="S751" i="1"/>
  <c r="S4421" i="1"/>
  <c r="S247" i="1"/>
  <c r="S325" i="1"/>
  <c r="S1074" i="1"/>
  <c r="S1082" i="1"/>
  <c r="S2473" i="1"/>
  <c r="S1090" i="1"/>
  <c r="S1016" i="1"/>
  <c r="S2257" i="1"/>
  <c r="S2183" i="1"/>
  <c r="S1040" i="1"/>
  <c r="K1533" i="1"/>
  <c r="K1541" i="1"/>
  <c r="K750" i="1"/>
  <c r="K4420" i="1"/>
  <c r="K246" i="1"/>
  <c r="K324" i="1"/>
  <c r="K1081" i="1"/>
  <c r="K2472" i="1"/>
  <c r="K1073" i="1"/>
  <c r="K1089" i="1"/>
  <c r="K2182" i="1"/>
  <c r="K1015" i="1"/>
  <c r="K1039" i="1"/>
  <c r="P1536" i="1"/>
  <c r="P1544" i="1"/>
  <c r="P753" i="1"/>
  <c r="P4423" i="1"/>
  <c r="P249" i="1"/>
  <c r="P327" i="1"/>
  <c r="P336" i="1" s="1"/>
  <c r="P1076" i="1"/>
  <c r="P1084" i="1"/>
  <c r="P1092" i="1"/>
  <c r="P2475" i="1"/>
  <c r="P2259" i="1"/>
  <c r="P2185" i="1"/>
  <c r="P1018" i="1"/>
  <c r="P1042" i="1"/>
  <c r="Y1533" i="1"/>
  <c r="Y1541" i="1"/>
  <c r="Y750" i="1"/>
  <c r="Y4420" i="1"/>
  <c r="Y246" i="1"/>
  <c r="Y1089" i="1"/>
  <c r="Y324" i="1"/>
  <c r="Y333" i="1" s="1"/>
  <c r="Y1073" i="1"/>
  <c r="Y1081" i="1"/>
  <c r="Y2472" i="1"/>
  <c r="Y2182" i="1"/>
  <c r="Y2256" i="1"/>
  <c r="Y1039" i="1"/>
  <c r="Y1015" i="1"/>
  <c r="R798" i="33" s="1"/>
  <c r="K1542" i="1"/>
  <c r="K1534" i="1"/>
  <c r="K751" i="1"/>
  <c r="K4421" i="1"/>
  <c r="K247" i="1"/>
  <c r="K325" i="1"/>
  <c r="K334" i="1" s="1"/>
  <c r="K1082" i="1"/>
  <c r="K1090" i="1"/>
  <c r="K1074" i="1"/>
  <c r="K2473" i="1"/>
  <c r="K1016" i="1"/>
  <c r="K2257" i="1"/>
  <c r="K2183" i="1"/>
  <c r="K1040" i="1"/>
  <c r="L1544" i="1"/>
  <c r="L1536" i="1"/>
  <c r="L753" i="1"/>
  <c r="L4423" i="1"/>
  <c r="L249" i="1"/>
  <c r="L1092" i="1"/>
  <c r="L327" i="1"/>
  <c r="L336" i="1" s="1"/>
  <c r="L1084" i="1"/>
  <c r="L2475" i="1"/>
  <c r="L1076" i="1"/>
  <c r="L2259" i="1"/>
  <c r="L2185" i="1"/>
  <c r="L1042" i="1"/>
  <c r="L1018" i="1"/>
  <c r="H801" i="33" s="1"/>
  <c r="O1539" i="1"/>
  <c r="O1531" i="1"/>
  <c r="O748" i="1"/>
  <c r="O4418" i="1"/>
  <c r="O244" i="1"/>
  <c r="O1087" i="1"/>
  <c r="O322" i="1"/>
  <c r="O331" i="1" s="1"/>
  <c r="O1071" i="1"/>
  <c r="O2470" i="1"/>
  <c r="O1079" i="1"/>
  <c r="O2180" i="1"/>
  <c r="O2254" i="1"/>
  <c r="O1013" i="1"/>
  <c r="O1037" i="1"/>
  <c r="V668" i="1"/>
  <c r="V677" i="1" s="1"/>
  <c r="V801" i="1"/>
  <c r="V3807" i="1"/>
  <c r="V2832" i="1"/>
  <c r="R2836" i="1"/>
  <c r="X681" i="1"/>
  <c r="Z672" i="1"/>
  <c r="Z681" i="1" s="1"/>
  <c r="N678" i="1"/>
  <c r="R669" i="1"/>
  <c r="R678" i="1" s="1"/>
  <c r="X678" i="1"/>
  <c r="Z669" i="1"/>
  <c r="Z678" i="1" s="1"/>
  <c r="Y801" i="1"/>
  <c r="Y668" i="1"/>
  <c r="Y677" i="1" s="1"/>
  <c r="Y2832" i="1"/>
  <c r="Y3807" i="1"/>
  <c r="I1536" i="1"/>
  <c r="I1544" i="1"/>
  <c r="I4423" i="1"/>
  <c r="I753" i="1"/>
  <c r="I249" i="1"/>
  <c r="I1076" i="1"/>
  <c r="I327" i="1"/>
  <c r="I2475" i="1"/>
  <c r="I1092" i="1"/>
  <c r="I1084" i="1"/>
  <c r="I2185" i="1"/>
  <c r="I1042" i="1"/>
  <c r="I1018" i="1"/>
  <c r="J1537" i="1"/>
  <c r="J1545" i="1"/>
  <c r="J754" i="1"/>
  <c r="J4424" i="1"/>
  <c r="J250" i="1"/>
  <c r="J328" i="1"/>
  <c r="J1077" i="1"/>
  <c r="J1093" i="1"/>
  <c r="J1085" i="1"/>
  <c r="J2476" i="1"/>
  <c r="J2186" i="1"/>
  <c r="J1043" i="1"/>
  <c r="J1019" i="1"/>
  <c r="P1534" i="1"/>
  <c r="P1542" i="1"/>
  <c r="P751" i="1"/>
  <c r="P4421" i="1"/>
  <c r="P247" i="1"/>
  <c r="P325" i="1"/>
  <c r="P334" i="1" s="1"/>
  <c r="P1090" i="1"/>
  <c r="P1074" i="1"/>
  <c r="P1082" i="1"/>
  <c r="P2473" i="1"/>
  <c r="P2257" i="1"/>
  <c r="P2183" i="1"/>
  <c r="P1040" i="1"/>
  <c r="P1016" i="1"/>
  <c r="X1533" i="1"/>
  <c r="X1541" i="1"/>
  <c r="X750" i="1"/>
  <c r="X4420" i="1"/>
  <c r="X246" i="1"/>
  <c r="X324" i="1"/>
  <c r="X1073" i="1"/>
  <c r="X1081" i="1"/>
  <c r="X2472" i="1"/>
  <c r="X1089" i="1"/>
  <c r="X2256" i="1"/>
  <c r="X1039" i="1"/>
  <c r="X2182" i="1"/>
  <c r="X1015" i="1"/>
  <c r="G294" i="2"/>
  <c r="I546" i="33"/>
  <c r="I554" i="33" s="1"/>
  <c r="I555" i="33" s="1"/>
  <c r="I1542" i="1"/>
  <c r="I1534" i="1"/>
  <c r="I751" i="1"/>
  <c r="I4421" i="1"/>
  <c r="I247" i="1"/>
  <c r="I325" i="1"/>
  <c r="I1074" i="1"/>
  <c r="I1082" i="1"/>
  <c r="I2473" i="1"/>
  <c r="I1090" i="1"/>
  <c r="I2183" i="1"/>
  <c r="I1016" i="1"/>
  <c r="I1040" i="1"/>
  <c r="K1537" i="1"/>
  <c r="K1545" i="1"/>
  <c r="K754" i="1"/>
  <c r="K4424" i="1"/>
  <c r="K250" i="1"/>
  <c r="K2476" i="1"/>
  <c r="K328" i="1"/>
  <c r="K337" i="1" s="1"/>
  <c r="K1093" i="1"/>
  <c r="K1077" i="1"/>
  <c r="K1085" i="1"/>
  <c r="K2186" i="1"/>
  <c r="K2260" i="1"/>
  <c r="K1019" i="1"/>
  <c r="K1043" i="1"/>
  <c r="Q247" i="1"/>
  <c r="Q1082" i="1"/>
  <c r="Q1090" i="1"/>
  <c r="Q1074" i="1"/>
  <c r="Q2257" i="1"/>
  <c r="Q2183" i="1"/>
  <c r="Y1537" i="1"/>
  <c r="Y1545" i="1"/>
  <c r="Y754" i="1"/>
  <c r="Y4424" i="1"/>
  <c r="Y250" i="1"/>
  <c r="Y1093" i="1"/>
  <c r="Y1085" i="1"/>
  <c r="Y328" i="1"/>
  <c r="Y337" i="1" s="1"/>
  <c r="Y2476" i="1"/>
  <c r="Y1077" i="1"/>
  <c r="Y2186" i="1"/>
  <c r="Y2260" i="1"/>
  <c r="Y1019" i="1"/>
  <c r="Y1043" i="1"/>
  <c r="AA1543" i="1"/>
  <c r="AA1535" i="1"/>
  <c r="AA752" i="1"/>
  <c r="AA4422" i="1"/>
  <c r="AA248" i="1"/>
  <c r="AA1083" i="1"/>
  <c r="AA326" i="1"/>
  <c r="AA335" i="1" s="1"/>
  <c r="AA1091" i="1"/>
  <c r="AA1075" i="1"/>
  <c r="AA2474" i="1"/>
  <c r="AA2184" i="1"/>
  <c r="AA2258" i="1"/>
  <c r="AA1017" i="1"/>
  <c r="AA1041" i="1"/>
  <c r="Y1542" i="1"/>
  <c r="Y1534" i="1"/>
  <c r="Y751" i="1"/>
  <c r="Y4421" i="1"/>
  <c r="Y247" i="1"/>
  <c r="Y1090" i="1"/>
  <c r="Y325" i="1"/>
  <c r="Y334" i="1" s="1"/>
  <c r="Y1082" i="1"/>
  <c r="Y1074" i="1"/>
  <c r="Y2473" i="1"/>
  <c r="Y2257" i="1"/>
  <c r="Y2183" i="1"/>
  <c r="Y1040" i="1"/>
  <c r="Y1016" i="1"/>
  <c r="X1544" i="1"/>
  <c r="X1536" i="1"/>
  <c r="X753" i="1"/>
  <c r="X4423" i="1"/>
  <c r="X249" i="1"/>
  <c r="X1076" i="1"/>
  <c r="X327" i="1"/>
  <c r="X1092" i="1"/>
  <c r="X1084" i="1"/>
  <c r="X2475" i="1"/>
  <c r="X2259" i="1"/>
  <c r="X2185" i="1"/>
  <c r="X1042" i="1"/>
  <c r="X1018" i="1"/>
  <c r="AA1539" i="1"/>
  <c r="AA1531" i="1"/>
  <c r="AA748" i="1"/>
  <c r="AA4418" i="1"/>
  <c r="AA244" i="1"/>
  <c r="AA1079" i="1"/>
  <c r="AA322" i="1"/>
  <c r="AA331" i="1" s="1"/>
  <c r="AA1071" i="1"/>
  <c r="AA2470" i="1"/>
  <c r="AA1087" i="1"/>
  <c r="AA2180" i="1"/>
  <c r="AA2254" i="1"/>
  <c r="AA1037" i="1"/>
  <c r="AA1013" i="1"/>
  <c r="U801" i="1"/>
  <c r="U668" i="1"/>
  <c r="U677" i="1" s="1"/>
  <c r="U2832" i="1"/>
  <c r="U3807" i="1"/>
  <c r="W2833" i="1"/>
  <c r="Q801" i="1"/>
  <c r="Q668" i="1"/>
  <c r="Q677" i="1" s="1"/>
  <c r="Q2832" i="1"/>
  <c r="Q3807" i="1"/>
  <c r="N683" i="1"/>
  <c r="R674" i="1"/>
  <c r="R683" i="1" s="1"/>
  <c r="X682" i="1"/>
  <c r="Z673" i="1"/>
  <c r="Z682" i="1" s="1"/>
  <c r="K1531" i="1"/>
  <c r="K1539" i="1"/>
  <c r="K748" i="1"/>
  <c r="K4418" i="1"/>
  <c r="K244" i="1"/>
  <c r="K1071" i="1"/>
  <c r="K322" i="1"/>
  <c r="K331" i="1" s="1"/>
  <c r="K1079" i="1"/>
  <c r="K2470" i="1"/>
  <c r="K1087" i="1"/>
  <c r="K2180" i="1"/>
  <c r="K2254" i="1"/>
  <c r="K1037" i="1"/>
  <c r="K1013" i="1"/>
  <c r="AB1537" i="1"/>
  <c r="AB1545" i="1"/>
  <c r="AB4424" i="1"/>
  <c r="AB754" i="1"/>
  <c r="AB250" i="1"/>
  <c r="AB1085" i="1"/>
  <c r="AB328" i="1"/>
  <c r="AB337" i="1" s="1"/>
  <c r="AB1093" i="1"/>
  <c r="AB2476" i="1"/>
  <c r="AB1077" i="1"/>
  <c r="AB2186" i="1"/>
  <c r="AB2260" i="1"/>
  <c r="AB1043" i="1"/>
  <c r="AB1019" i="1"/>
  <c r="N1535" i="1"/>
  <c r="N1543" i="1"/>
  <c r="N752" i="1"/>
  <c r="N4422" i="1"/>
  <c r="N248" i="1"/>
  <c r="N2474" i="1"/>
  <c r="N326" i="1"/>
  <c r="N1075" i="1"/>
  <c r="N1091" i="1"/>
  <c r="N1083" i="1"/>
  <c r="N2184" i="1"/>
  <c r="N2258" i="1"/>
  <c r="N1017" i="1"/>
  <c r="N1041" i="1"/>
  <c r="T1537" i="1"/>
  <c r="T1545" i="1"/>
  <c r="T754" i="1"/>
  <c r="T4424" i="1"/>
  <c r="T250" i="1"/>
  <c r="T328" i="1"/>
  <c r="T337" i="1" s="1"/>
  <c r="T1093" i="1"/>
  <c r="T1077" i="1"/>
  <c r="T2476" i="1"/>
  <c r="T1085" i="1"/>
  <c r="T2186" i="1"/>
  <c r="T2260" i="1"/>
  <c r="T1019" i="1"/>
  <c r="T1043" i="1"/>
  <c r="AA1533" i="1"/>
  <c r="AA1541" i="1"/>
  <c r="AA750" i="1"/>
  <c r="AA4420" i="1"/>
  <c r="AA246" i="1"/>
  <c r="AA1081" i="1"/>
  <c r="AA324" i="1"/>
  <c r="AA333" i="1" s="1"/>
  <c r="AA1089" i="1"/>
  <c r="AA2472" i="1"/>
  <c r="AA1073" i="1"/>
  <c r="AA2182" i="1"/>
  <c r="AA2256" i="1"/>
  <c r="AA1015" i="1"/>
  <c r="AA1039" i="1"/>
  <c r="J1539" i="1"/>
  <c r="J1531" i="1"/>
  <c r="J748" i="1"/>
  <c r="J4418" i="1"/>
  <c r="J244" i="1"/>
  <c r="J1087" i="1"/>
  <c r="J322" i="1"/>
  <c r="J1079" i="1"/>
  <c r="J2470" i="1"/>
  <c r="J1071" i="1"/>
  <c r="J2180" i="1"/>
  <c r="J1037" i="1"/>
  <c r="J1013" i="1"/>
  <c r="F294" i="2"/>
  <c r="H546" i="33"/>
  <c r="H554" i="33" s="1"/>
  <c r="H555" i="33" s="1"/>
  <c r="T1534" i="1"/>
  <c r="T1542" i="1"/>
  <c r="T751" i="1"/>
  <c r="T4421" i="1"/>
  <c r="T247" i="1"/>
  <c r="T1082" i="1"/>
  <c r="T1074" i="1"/>
  <c r="T325" i="1"/>
  <c r="T334" i="1" s="1"/>
  <c r="T2473" i="1"/>
  <c r="T1090" i="1"/>
  <c r="T2257" i="1"/>
  <c r="T2183" i="1"/>
  <c r="T1016" i="1"/>
  <c r="T1040" i="1"/>
  <c r="N294" i="2"/>
  <c r="P546" i="33"/>
  <c r="P554" i="33" s="1"/>
  <c r="W805" i="1"/>
  <c r="W806" i="1"/>
  <c r="W803" i="1"/>
  <c r="R804" i="1"/>
  <c r="R2837" i="1"/>
  <c r="AC1544" i="1"/>
  <c r="AC1536" i="1"/>
  <c r="AC4423" i="1"/>
  <c r="AC753" i="1"/>
  <c r="AC249" i="1"/>
  <c r="AC327" i="1"/>
  <c r="AC336" i="1" s="1"/>
  <c r="AC1092" i="1"/>
  <c r="AC1084" i="1"/>
  <c r="AC1076" i="1"/>
  <c r="AC2475" i="1"/>
  <c r="AC2259" i="1"/>
  <c r="AC1018" i="1"/>
  <c r="AC2185" i="1"/>
  <c r="AC1042" i="1"/>
  <c r="K1535" i="1"/>
  <c r="K1543" i="1"/>
  <c r="K752" i="1"/>
  <c r="K4422" i="1"/>
  <c r="K248" i="1"/>
  <c r="K1075" i="1"/>
  <c r="K326" i="1"/>
  <c r="K335" i="1" s="1"/>
  <c r="K1083" i="1"/>
  <c r="K1091" i="1"/>
  <c r="K2474" i="1"/>
  <c r="K2184" i="1"/>
  <c r="K2258" i="1"/>
  <c r="K1017" i="1"/>
  <c r="K1041" i="1"/>
  <c r="Q249" i="1"/>
  <c r="Q1076" i="1"/>
  <c r="Q1092" i="1"/>
  <c r="Q1084" i="1"/>
  <c r="Q2259" i="1"/>
  <c r="Q2185" i="1"/>
  <c r="Y1531" i="1"/>
  <c r="Y1539" i="1"/>
  <c r="Y748" i="1"/>
  <c r="Y4418" i="1"/>
  <c r="Y244" i="1"/>
  <c r="Y1087" i="1"/>
  <c r="Y2470" i="1"/>
  <c r="Y1071" i="1"/>
  <c r="Y322" i="1"/>
  <c r="Y331" i="1" s="1"/>
  <c r="Y1079" i="1"/>
  <c r="Y2180" i="1"/>
  <c r="Y2254" i="1"/>
  <c r="Y1013" i="1"/>
  <c r="Y1037" i="1"/>
  <c r="M294" i="2"/>
  <c r="O546" i="33"/>
  <c r="O554" i="33" s="1"/>
  <c r="O555" i="33" s="1"/>
  <c r="AA1545" i="1"/>
  <c r="AA1537" i="1"/>
  <c r="AA754" i="1"/>
  <c r="AA4424" i="1"/>
  <c r="AA250" i="1"/>
  <c r="AA1093" i="1"/>
  <c r="AA2476" i="1"/>
  <c r="AA328" i="1"/>
  <c r="AA337" i="1" s="1"/>
  <c r="AA1085" i="1"/>
  <c r="AA1077" i="1"/>
  <c r="AA2186" i="1"/>
  <c r="AA2260" i="1"/>
  <c r="AA1019" i="1"/>
  <c r="AA1043" i="1"/>
  <c r="J1535" i="1"/>
  <c r="J1543" i="1"/>
  <c r="J752" i="1"/>
  <c r="J4422" i="1"/>
  <c r="J248" i="1"/>
  <c r="J1091" i="1"/>
  <c r="J2474" i="1"/>
  <c r="J326" i="1"/>
  <c r="J1083" i="1"/>
  <c r="J1075" i="1"/>
  <c r="J2184" i="1"/>
  <c r="J1017" i="1"/>
  <c r="J1041" i="1"/>
  <c r="P1532" i="1"/>
  <c r="P1540" i="1"/>
  <c r="P749" i="1"/>
  <c r="P4419" i="1"/>
  <c r="P245" i="1"/>
  <c r="P323" i="1"/>
  <c r="P332" i="1" s="1"/>
  <c r="P1088" i="1"/>
  <c r="P1072" i="1"/>
  <c r="P1080" i="1"/>
  <c r="P2471" i="1"/>
  <c r="P2255" i="1"/>
  <c r="P2181" i="1"/>
  <c r="P1038" i="1"/>
  <c r="P1014" i="1"/>
  <c r="X1535" i="1"/>
  <c r="X1543" i="1"/>
  <c r="X4422" i="1"/>
  <c r="X752" i="1"/>
  <c r="X248" i="1"/>
  <c r="X326" i="1"/>
  <c r="X1091" i="1"/>
  <c r="X2474" i="1"/>
  <c r="X1083" i="1"/>
  <c r="X1075" i="1"/>
  <c r="X2258" i="1"/>
  <c r="X2184" i="1"/>
  <c r="X1041" i="1"/>
  <c r="X1017" i="1"/>
  <c r="R294" i="2"/>
  <c r="T546" i="33"/>
  <c r="T554" i="33" s="1"/>
  <c r="AB1543" i="1"/>
  <c r="AB1535" i="1"/>
  <c r="AB752" i="1"/>
  <c r="AB4422" i="1"/>
  <c r="AB248" i="1"/>
  <c r="AB326" i="1"/>
  <c r="AB335" i="1" s="1"/>
  <c r="AB1083" i="1"/>
  <c r="AB2474" i="1"/>
  <c r="AB1075" i="1"/>
  <c r="AB1091" i="1"/>
  <c r="AB2258" i="1"/>
  <c r="AB2184" i="1"/>
  <c r="AB1041" i="1"/>
  <c r="AB1017" i="1"/>
  <c r="C294" i="2"/>
  <c r="E546" i="33"/>
  <c r="E554" i="33" s="1"/>
  <c r="AA4289" i="1" l="1"/>
  <c r="R3323" i="1"/>
  <c r="K3329" i="1"/>
  <c r="Q3329" i="1"/>
  <c r="Y3329" i="1"/>
  <c r="W3328" i="1"/>
  <c r="H3328" i="1" s="1"/>
  <c r="D540" i="33"/>
  <c r="L3329" i="1"/>
  <c r="M3329" i="1" s="1"/>
  <c r="B288" i="2"/>
  <c r="N3329" i="1"/>
  <c r="U3329" i="1"/>
  <c r="AB3329" i="1"/>
  <c r="O3329" i="1"/>
  <c r="D416" i="33"/>
  <c r="B348" i="2" s="1"/>
  <c r="O552" i="33"/>
  <c r="M247" i="2" s="1"/>
  <c r="Q553" i="33"/>
  <c r="O248" i="2" s="1"/>
  <c r="S551" i="33"/>
  <c r="R552" i="33"/>
  <c r="P247" i="2" s="1"/>
  <c r="N552" i="33"/>
  <c r="P551" i="33"/>
  <c r="N246" i="2" s="1"/>
  <c r="M548" i="33"/>
  <c r="M553" i="33"/>
  <c r="M547" i="33"/>
  <c r="K242" i="2" s="1"/>
  <c r="M549" i="33"/>
  <c r="M552" i="33"/>
  <c r="M551" i="33"/>
  <c r="M550" i="33"/>
  <c r="P553" i="33"/>
  <c r="N248" i="2" s="1"/>
  <c r="K550" i="33"/>
  <c r="J553" i="33"/>
  <c r="H248" i="2" s="1"/>
  <c r="I553" i="33"/>
  <c r="G248" i="2" s="1"/>
  <c r="J550" i="33"/>
  <c r="H245" i="2" s="1"/>
  <c r="K549" i="33"/>
  <c r="I547" i="33"/>
  <c r="I551" i="33"/>
  <c r="J552" i="33"/>
  <c r="H247" i="2" s="1"/>
  <c r="D340" i="33"/>
  <c r="J289" i="2"/>
  <c r="L541" i="33"/>
  <c r="Z4289" i="1"/>
  <c r="W4289" i="1"/>
  <c r="L249" i="2"/>
  <c r="N555" i="33"/>
  <c r="S249" i="2"/>
  <c r="U555" i="33"/>
  <c r="I249" i="2"/>
  <c r="H249" i="2"/>
  <c r="G249" i="2"/>
  <c r="E249" i="2"/>
  <c r="G555" i="33"/>
  <c r="Q249" i="2"/>
  <c r="S555" i="33"/>
  <c r="P249" i="2"/>
  <c r="R555" i="33"/>
  <c r="R249" i="2"/>
  <c r="T555" i="33"/>
  <c r="N249" i="2"/>
  <c r="P555" i="33"/>
  <c r="F249" i="2"/>
  <c r="O249" i="2"/>
  <c r="Q555" i="33"/>
  <c r="D249" i="2"/>
  <c r="F555" i="33"/>
  <c r="C249" i="2"/>
  <c r="E555" i="33"/>
  <c r="M249" i="2"/>
  <c r="H3325" i="1"/>
  <c r="F796" i="33"/>
  <c r="R4289" i="1"/>
  <c r="Q799" i="33"/>
  <c r="N796" i="33"/>
  <c r="H796" i="33"/>
  <c r="G796" i="33"/>
  <c r="O801" i="33"/>
  <c r="J799" i="33"/>
  <c r="Z3329" i="1"/>
  <c r="P802" i="33"/>
  <c r="F797" i="33"/>
  <c r="S796" i="33"/>
  <c r="K801" i="33"/>
  <c r="G797" i="33"/>
  <c r="Q798" i="33"/>
  <c r="O800" i="33"/>
  <c r="T796" i="33"/>
  <c r="H3326" i="1"/>
  <c r="H3322" i="1"/>
  <c r="H3327" i="1"/>
  <c r="F800" i="33"/>
  <c r="F551" i="33"/>
  <c r="D246" i="2" s="1"/>
  <c r="H3323" i="1"/>
  <c r="W3329" i="1"/>
  <c r="H3324" i="1"/>
  <c r="G801" i="33"/>
  <c r="H798" i="33"/>
  <c r="I796" i="33"/>
  <c r="J801" i="33"/>
  <c r="M797" i="33"/>
  <c r="K802" i="33"/>
  <c r="P800" i="33"/>
  <c r="G798" i="33"/>
  <c r="J800" i="33"/>
  <c r="I797" i="33"/>
  <c r="R800" i="33"/>
  <c r="U798" i="33"/>
  <c r="N797" i="33"/>
  <c r="Q800" i="33"/>
  <c r="N799" i="33"/>
  <c r="K799" i="33"/>
  <c r="R802" i="33"/>
  <c r="F799" i="33"/>
  <c r="K797" i="33"/>
  <c r="M798" i="33"/>
  <c r="K800" i="33"/>
  <c r="H802" i="33"/>
  <c r="H799" i="33"/>
  <c r="O798" i="33"/>
  <c r="Q801" i="33"/>
  <c r="R797" i="33"/>
  <c r="G802" i="33"/>
  <c r="M801" i="33"/>
  <c r="U801" i="33"/>
  <c r="M799" i="33"/>
  <c r="O796" i="33"/>
  <c r="O797" i="33"/>
  <c r="R799" i="33"/>
  <c r="F802" i="33"/>
  <c r="N802" i="33"/>
  <c r="J796" i="33"/>
  <c r="G799" i="33"/>
  <c r="J802" i="33"/>
  <c r="J798" i="33"/>
  <c r="U800" i="33"/>
  <c r="F801" i="33"/>
  <c r="T800" i="33"/>
  <c r="S798" i="33"/>
  <c r="P796" i="33"/>
  <c r="K798" i="33"/>
  <c r="H797" i="33"/>
  <c r="S799" i="33"/>
  <c r="N798" i="33"/>
  <c r="T799" i="33"/>
  <c r="J797" i="33"/>
  <c r="U799" i="33"/>
  <c r="O802" i="33"/>
  <c r="I801" i="33"/>
  <c r="S797" i="33"/>
  <c r="Q802" i="33"/>
  <c r="L797" i="33"/>
  <c r="L796" i="33"/>
  <c r="S802" i="33"/>
  <c r="T802" i="33"/>
  <c r="P801" i="33"/>
  <c r="U797" i="33"/>
  <c r="U796" i="33"/>
  <c r="P799" i="33"/>
  <c r="N801" i="33"/>
  <c r="R796" i="33"/>
  <c r="S800" i="33"/>
  <c r="I802" i="33"/>
  <c r="O799" i="33"/>
  <c r="I799" i="33"/>
  <c r="P798" i="33"/>
  <c r="T798" i="33"/>
  <c r="M796" i="33"/>
  <c r="H800" i="33"/>
  <c r="Q796" i="33"/>
  <c r="G800" i="33"/>
  <c r="I800" i="33"/>
  <c r="I798" i="33"/>
  <c r="M802" i="33"/>
  <c r="K796" i="33"/>
  <c r="N800" i="33"/>
  <c r="U802" i="33"/>
  <c r="Q797" i="33"/>
  <c r="R801" i="33"/>
  <c r="E798" i="33"/>
  <c r="S801" i="33"/>
  <c r="P797" i="33"/>
  <c r="M800" i="33"/>
  <c r="E552" i="33"/>
  <c r="C247" i="2" s="1"/>
  <c r="S1096" i="1"/>
  <c r="J1098" i="1"/>
  <c r="AA1100" i="1"/>
  <c r="T1095" i="1"/>
  <c r="U1097" i="1"/>
  <c r="AB1101" i="1"/>
  <c r="AA1095" i="1"/>
  <c r="O1099" i="1"/>
  <c r="Q1097" i="1"/>
  <c r="AA1098" i="1"/>
  <c r="X1101" i="1"/>
  <c r="Q1096" i="1"/>
  <c r="N1099" i="1"/>
  <c r="Q1098" i="1"/>
  <c r="K1101" i="1"/>
  <c r="P1098" i="1"/>
  <c r="I1100" i="1"/>
  <c r="S1098" i="1"/>
  <c r="U1099" i="1"/>
  <c r="S1101" i="1"/>
  <c r="U1096" i="1"/>
  <c r="S1100" i="1"/>
  <c r="N1098" i="1"/>
  <c r="I1099" i="1"/>
  <c r="L1099" i="1"/>
  <c r="Q1101" i="1"/>
  <c r="K1096" i="1"/>
  <c r="AA1101" i="1"/>
  <c r="K1099" i="1"/>
  <c r="T1098" i="1"/>
  <c r="X1100" i="1"/>
  <c r="I1098" i="1"/>
  <c r="L1100" i="1"/>
  <c r="K1097" i="1"/>
  <c r="J1097" i="1"/>
  <c r="O1097" i="1"/>
  <c r="N1101" i="1"/>
  <c r="N1097" i="1"/>
  <c r="V1097" i="1"/>
  <c r="P1097" i="1"/>
  <c r="AB1098" i="1"/>
  <c r="X1098" i="1"/>
  <c r="O1096" i="1"/>
  <c r="O1098" i="1"/>
  <c r="V1101" i="1"/>
  <c r="I1101" i="1"/>
  <c r="U1101" i="1"/>
  <c r="U1100" i="1"/>
  <c r="L1098" i="1"/>
  <c r="T1096" i="1"/>
  <c r="L1097" i="1"/>
  <c r="AB1096" i="1"/>
  <c r="K1100" i="1"/>
  <c r="I1097" i="1"/>
  <c r="P1101" i="1"/>
  <c r="P1096" i="1"/>
  <c r="J1099" i="1"/>
  <c r="Y1095" i="1"/>
  <c r="Q1100" i="1"/>
  <c r="AC1100" i="1"/>
  <c r="J1095" i="1"/>
  <c r="Y1098" i="1"/>
  <c r="X1097" i="1"/>
  <c r="J1101" i="1"/>
  <c r="O1095" i="1"/>
  <c r="K1098" i="1"/>
  <c r="O1101" i="1"/>
  <c r="O1100" i="1"/>
  <c r="I1096" i="1"/>
  <c r="I1095" i="1"/>
  <c r="AB1095" i="1"/>
  <c r="U1098" i="1"/>
  <c r="N1095" i="1"/>
  <c r="AB1097" i="1"/>
  <c r="S1095" i="1"/>
  <c r="X1095" i="1"/>
  <c r="P1099" i="1"/>
  <c r="L1096" i="1"/>
  <c r="J1096" i="1"/>
  <c r="N1100" i="1"/>
  <c r="AA1096" i="1"/>
  <c r="N1096" i="1"/>
  <c r="Y1096" i="1"/>
  <c r="Q1095" i="1"/>
  <c r="T1097" i="1"/>
  <c r="AB1099" i="1"/>
  <c r="X1099" i="1"/>
  <c r="AA1097" i="1"/>
  <c r="T1101" i="1"/>
  <c r="K1095" i="1"/>
  <c r="AA1099" i="1"/>
  <c r="Y1097" i="1"/>
  <c r="P1100" i="1"/>
  <c r="V1100" i="1"/>
  <c r="U1095" i="1"/>
  <c r="V1095" i="1"/>
  <c r="L1095" i="1"/>
  <c r="AC1096" i="1"/>
  <c r="AC1099" i="1"/>
  <c r="J1100" i="1"/>
  <c r="V1096" i="1"/>
  <c r="AC1098" i="1"/>
  <c r="P1095" i="1"/>
  <c r="L1101" i="1"/>
  <c r="AB1100" i="1"/>
  <c r="T1099" i="1"/>
  <c r="AC1101" i="1"/>
  <c r="Q1099" i="1"/>
  <c r="AC1097" i="1"/>
  <c r="X1096" i="1"/>
  <c r="S1099" i="1"/>
  <c r="Y1100" i="1"/>
  <c r="Y1101" i="1"/>
  <c r="S1097" i="1"/>
  <c r="AC1095" i="1"/>
  <c r="V1098" i="1"/>
  <c r="T1100" i="1"/>
  <c r="Y1099" i="1"/>
  <c r="V1099" i="1"/>
  <c r="Z1544" i="1"/>
  <c r="Z1075" i="1"/>
  <c r="Z1018" i="1"/>
  <c r="F547" i="33"/>
  <c r="D242" i="2" s="1"/>
  <c r="F552" i="33"/>
  <c r="D247" i="2" s="1"/>
  <c r="R549" i="33"/>
  <c r="P244" i="2" s="1"/>
  <c r="R550" i="33"/>
  <c r="P245" i="2" s="1"/>
  <c r="S547" i="33"/>
  <c r="Q242" i="2" s="1"/>
  <c r="Q246" i="2"/>
  <c r="J549" i="33"/>
  <c r="H244" i="2" s="1"/>
  <c r="Z1543" i="1"/>
  <c r="S549" i="33"/>
  <c r="Q244" i="2" s="1"/>
  <c r="J547" i="33"/>
  <c r="H242" i="2" s="1"/>
  <c r="J548" i="33"/>
  <c r="H243" i="2" s="1"/>
  <c r="U552" i="33"/>
  <c r="S247" i="2" s="1"/>
  <c r="Z1039" i="1"/>
  <c r="Q551" i="33"/>
  <c r="O246" i="2" s="1"/>
  <c r="Z1081" i="1"/>
  <c r="R1075" i="1"/>
  <c r="Q548" i="33"/>
  <c r="O243" i="2" s="1"/>
  <c r="F550" i="33"/>
  <c r="D245" i="2" s="1"/>
  <c r="G547" i="33"/>
  <c r="E242" i="2" s="1"/>
  <c r="G553" i="33"/>
  <c r="E248" i="2" s="1"/>
  <c r="O609" i="33"/>
  <c r="R547" i="33"/>
  <c r="P242" i="2" s="1"/>
  <c r="F553" i="33"/>
  <c r="D248" i="2" s="1"/>
  <c r="G549" i="33"/>
  <c r="E244" i="2" s="1"/>
  <c r="Z1084" i="1"/>
  <c r="Z1041" i="1"/>
  <c r="G552" i="33"/>
  <c r="E247" i="2" s="1"/>
  <c r="W1039" i="1"/>
  <c r="G551" i="33"/>
  <c r="E246" i="2" s="1"/>
  <c r="R553" i="33"/>
  <c r="P248" i="2" s="1"/>
  <c r="G550" i="33"/>
  <c r="E245" i="2" s="1"/>
  <c r="F549" i="33"/>
  <c r="D244" i="2" s="1"/>
  <c r="P611" i="33"/>
  <c r="S550" i="33"/>
  <c r="Q245" i="2" s="1"/>
  <c r="S552" i="33"/>
  <c r="Q247" i="2" s="1"/>
  <c r="S553" i="33"/>
  <c r="Q248" i="2" s="1"/>
  <c r="M1017" i="1"/>
  <c r="M1075" i="1"/>
  <c r="M1543" i="1"/>
  <c r="N550" i="33"/>
  <c r="L245" i="2" s="1"/>
  <c r="R3814" i="1"/>
  <c r="U549" i="33"/>
  <c r="S244" i="2" s="1"/>
  <c r="Z1015" i="1"/>
  <c r="Z1541" i="1"/>
  <c r="Z2258" i="1"/>
  <c r="S611" i="33"/>
  <c r="R613" i="33"/>
  <c r="W2256" i="1"/>
  <c r="W1081" i="1"/>
  <c r="W808" i="1"/>
  <c r="R2258" i="1"/>
  <c r="S613" i="33"/>
  <c r="U612" i="33"/>
  <c r="M1013" i="1"/>
  <c r="M1071" i="1"/>
  <c r="Z2256" i="1"/>
  <c r="Z1073" i="1"/>
  <c r="W1073" i="1"/>
  <c r="M1539" i="1"/>
  <c r="R2839" i="1"/>
  <c r="W3814" i="1"/>
  <c r="K608" i="33"/>
  <c r="N613" i="33"/>
  <c r="G607" i="33"/>
  <c r="R610" i="33"/>
  <c r="G609" i="33"/>
  <c r="T607" i="33"/>
  <c r="T610" i="33"/>
  <c r="J610" i="33"/>
  <c r="H608" i="33"/>
  <c r="N612" i="33"/>
  <c r="J611" i="33"/>
  <c r="O610" i="33"/>
  <c r="K607" i="33"/>
  <c r="U609" i="33"/>
  <c r="K553" i="33"/>
  <c r="I248" i="2" s="1"/>
  <c r="R1083" i="1"/>
  <c r="W1015" i="1"/>
  <c r="W1541" i="1"/>
  <c r="N553" i="33"/>
  <c r="L248" i="2" s="1"/>
  <c r="T608" i="33"/>
  <c r="M1041" i="1"/>
  <c r="Z2259" i="1"/>
  <c r="Z1076" i="1"/>
  <c r="O607" i="33"/>
  <c r="Z1017" i="1"/>
  <c r="G611" i="33"/>
  <c r="M1079" i="1"/>
  <c r="Z1042" i="1"/>
  <c r="N549" i="33"/>
  <c r="L244" i="2" s="1"/>
  <c r="J607" i="33"/>
  <c r="N547" i="33"/>
  <c r="L242" i="2" s="1"/>
  <c r="R808" i="1"/>
  <c r="H607" i="33"/>
  <c r="W2839" i="1"/>
  <c r="P609" i="33"/>
  <c r="O613" i="33"/>
  <c r="S608" i="33"/>
  <c r="N611" i="33"/>
  <c r="N608" i="33"/>
  <c r="S610" i="33"/>
  <c r="G548" i="33"/>
  <c r="E243" i="2" s="1"/>
  <c r="Z1083" i="1"/>
  <c r="K612" i="33"/>
  <c r="J613" i="33"/>
  <c r="J612" i="33"/>
  <c r="K548" i="33"/>
  <c r="I243" i="2" s="1"/>
  <c r="S612" i="33"/>
  <c r="O608" i="33"/>
  <c r="U610" i="33"/>
  <c r="U607" i="33"/>
  <c r="P610" i="33"/>
  <c r="R608" i="33"/>
  <c r="R611" i="33"/>
  <c r="M4422" i="1"/>
  <c r="AB1094" i="1"/>
  <c r="AB1546" i="1"/>
  <c r="AB1078" i="1"/>
  <c r="AB1538" i="1"/>
  <c r="AB1086" i="1"/>
  <c r="AB251" i="1"/>
  <c r="AB329" i="1"/>
  <c r="AB338" i="1" s="1"/>
  <c r="AB755" i="1"/>
  <c r="AB4425" i="1"/>
  <c r="AB2477" i="1"/>
  <c r="AB2187" i="1"/>
  <c r="AB2261" i="1"/>
  <c r="AB1044" i="1"/>
  <c r="AB1020" i="1"/>
  <c r="Z2184" i="1"/>
  <c r="Z2474" i="1"/>
  <c r="Z752" i="1"/>
  <c r="M1091" i="1"/>
  <c r="M1037" i="1"/>
  <c r="M2470" i="1"/>
  <c r="M244" i="1"/>
  <c r="T613" i="33"/>
  <c r="Z2475" i="1"/>
  <c r="Q612" i="33"/>
  <c r="Z1536" i="1"/>
  <c r="G613" i="33"/>
  <c r="Z2182" i="1"/>
  <c r="Z2472" i="1"/>
  <c r="Z246" i="1"/>
  <c r="Q609" i="33"/>
  <c r="Z1533" i="1"/>
  <c r="M2186" i="1"/>
  <c r="M1077" i="1"/>
  <c r="M754" i="1"/>
  <c r="G610" i="33"/>
  <c r="W2257" i="1"/>
  <c r="W2473" i="1"/>
  <c r="W247" i="1"/>
  <c r="W1542" i="1"/>
  <c r="W1077" i="1"/>
  <c r="W250" i="1"/>
  <c r="M613" i="33"/>
  <c r="W1537" i="1"/>
  <c r="M1015" i="1"/>
  <c r="M1089" i="1"/>
  <c r="M324" i="1"/>
  <c r="M1541" i="1"/>
  <c r="E608" i="33"/>
  <c r="Z2832" i="1"/>
  <c r="T551" i="33"/>
  <c r="R246" i="2" s="1"/>
  <c r="W1089" i="1"/>
  <c r="P607" i="33"/>
  <c r="R250" i="1"/>
  <c r="R2256" i="1"/>
  <c r="R2183" i="1"/>
  <c r="R1090" i="1"/>
  <c r="AC1094" i="1"/>
  <c r="AC1078" i="1"/>
  <c r="AC1546" i="1"/>
  <c r="AC1086" i="1"/>
  <c r="AC1538" i="1"/>
  <c r="AC251" i="1"/>
  <c r="AC329" i="1"/>
  <c r="AC338" i="1" s="1"/>
  <c r="AC755" i="1"/>
  <c r="AC4425" i="1"/>
  <c r="AC2477" i="1"/>
  <c r="AC2187" i="1"/>
  <c r="AC2261" i="1"/>
  <c r="AC1044" i="1"/>
  <c r="AC1020" i="1"/>
  <c r="R2180" i="1"/>
  <c r="R1071" i="1"/>
  <c r="R748" i="1"/>
  <c r="T609" i="33"/>
  <c r="Q549" i="33"/>
  <c r="O244" i="2" s="1"/>
  <c r="H552" i="33"/>
  <c r="F247" i="2" s="1"/>
  <c r="M1092" i="1"/>
  <c r="M4423" i="1"/>
  <c r="K552" i="33"/>
  <c r="I247" i="2" s="1"/>
  <c r="E548" i="33"/>
  <c r="C243" i="2" s="1"/>
  <c r="R801" i="1"/>
  <c r="W2180" i="1"/>
  <c r="W2470" i="1"/>
  <c r="W748" i="1"/>
  <c r="H611" i="33"/>
  <c r="Z2257" i="1"/>
  <c r="Z1074" i="1"/>
  <c r="Z751" i="1"/>
  <c r="P608" i="33"/>
  <c r="W1092" i="1"/>
  <c r="W2475" i="1"/>
  <c r="W1544" i="1"/>
  <c r="I549" i="33"/>
  <c r="G244" i="2" s="1"/>
  <c r="Z2180" i="1"/>
  <c r="Z2470" i="1"/>
  <c r="Z4418" i="1"/>
  <c r="K611" i="33"/>
  <c r="O550" i="33"/>
  <c r="M245" i="2" s="1"/>
  <c r="W801" i="1"/>
  <c r="M1038" i="1"/>
  <c r="M2181" i="1"/>
  <c r="M1072" i="1"/>
  <c r="M749" i="1"/>
  <c r="R1076" i="1"/>
  <c r="R249" i="1"/>
  <c r="I612" i="33"/>
  <c r="H613" i="33"/>
  <c r="O612" i="33"/>
  <c r="R2255" i="1"/>
  <c r="R323" i="1"/>
  <c r="R332" i="1" s="1"/>
  <c r="N332" i="1"/>
  <c r="R4419" i="1"/>
  <c r="H551" i="33"/>
  <c r="F246" i="2" s="1"/>
  <c r="G612" i="33"/>
  <c r="Z2181" i="1"/>
  <c r="Z1088" i="1"/>
  <c r="Z4419" i="1"/>
  <c r="W1041" i="1"/>
  <c r="W2184" i="1"/>
  <c r="W1091" i="1"/>
  <c r="W752" i="1"/>
  <c r="K551" i="33"/>
  <c r="I246" i="2" s="1"/>
  <c r="Z1043" i="1"/>
  <c r="Z1093" i="1"/>
  <c r="Z328" i="1"/>
  <c r="Z337" i="1" s="1"/>
  <c r="X337" i="1"/>
  <c r="Z1545" i="1"/>
  <c r="L608" i="33"/>
  <c r="W2181" i="1"/>
  <c r="W323" i="1"/>
  <c r="W332" i="1" s="1"/>
  <c r="S332" i="1"/>
  <c r="W4419" i="1"/>
  <c r="O553" i="33"/>
  <c r="M248" i="2" s="1"/>
  <c r="I552" i="33"/>
  <c r="G247" i="2" s="1"/>
  <c r="R612" i="33"/>
  <c r="K547" i="33"/>
  <c r="I242" i="2" s="1"/>
  <c r="M2183" i="1"/>
  <c r="M1074" i="1"/>
  <c r="M4421" i="1"/>
  <c r="L247" i="2"/>
  <c r="K613" i="33"/>
  <c r="N551" i="33"/>
  <c r="L246" i="2" s="1"/>
  <c r="N607" i="33"/>
  <c r="H550" i="33"/>
  <c r="F245" i="2" s="1"/>
  <c r="H549" i="33"/>
  <c r="F244" i="2" s="1"/>
  <c r="T611" i="33"/>
  <c r="Z1091" i="1"/>
  <c r="Z4422" i="1"/>
  <c r="M1083" i="1"/>
  <c r="M248" i="1"/>
  <c r="F611" i="33"/>
  <c r="M1535" i="1"/>
  <c r="L1546" i="1"/>
  <c r="L1538" i="1"/>
  <c r="L1086" i="1"/>
  <c r="L1094" i="1"/>
  <c r="L1078" i="1"/>
  <c r="L251" i="1"/>
  <c r="L329" i="1"/>
  <c r="L338" i="1" s="1"/>
  <c r="L755" i="1"/>
  <c r="L4425" i="1"/>
  <c r="L2477" i="1"/>
  <c r="L2187" i="1"/>
  <c r="L2261" i="1"/>
  <c r="L1020" i="1"/>
  <c r="L1044" i="1"/>
  <c r="M4418" i="1"/>
  <c r="R1091" i="1"/>
  <c r="R248" i="1"/>
  <c r="I611" i="33"/>
  <c r="S607" i="33"/>
  <c r="Z249" i="1"/>
  <c r="E549" i="33"/>
  <c r="C244" i="2" s="1"/>
  <c r="Z4420" i="1"/>
  <c r="M2476" i="1"/>
  <c r="M328" i="1"/>
  <c r="M1545" i="1"/>
  <c r="E612" i="33"/>
  <c r="H612" i="33"/>
  <c r="W1082" i="1"/>
  <c r="W4421" i="1"/>
  <c r="W2260" i="1"/>
  <c r="W328" i="1"/>
  <c r="W337" i="1" s="1"/>
  <c r="S337" i="1"/>
  <c r="W4424" i="1"/>
  <c r="M1073" i="1"/>
  <c r="M246" i="1"/>
  <c r="F609" i="33"/>
  <c r="M1533" i="1"/>
  <c r="Z3807" i="1"/>
  <c r="S1094" i="1"/>
  <c r="S1078" i="1"/>
  <c r="S1086" i="1"/>
  <c r="S1538" i="1"/>
  <c r="S1546" i="1"/>
  <c r="S251" i="1"/>
  <c r="S329" i="1"/>
  <c r="S755" i="1"/>
  <c r="S4425" i="1"/>
  <c r="S2477" i="1"/>
  <c r="S2187" i="1"/>
  <c r="S2261" i="1"/>
  <c r="S1044" i="1"/>
  <c r="S1020" i="1"/>
  <c r="W2472" i="1"/>
  <c r="W246" i="1"/>
  <c r="M609" i="33"/>
  <c r="W1533" i="1"/>
  <c r="R1077" i="1"/>
  <c r="R2182" i="1"/>
  <c r="R1073" i="1"/>
  <c r="X1546" i="1"/>
  <c r="X1538" i="1"/>
  <c r="X1078" i="1"/>
  <c r="X1086" i="1"/>
  <c r="X1094" i="1"/>
  <c r="X329" i="1"/>
  <c r="X755" i="1"/>
  <c r="X4425" i="1"/>
  <c r="X251" i="1"/>
  <c r="X2477" i="1"/>
  <c r="X2187" i="1"/>
  <c r="X2261" i="1"/>
  <c r="X1044" i="1"/>
  <c r="X1020" i="1"/>
  <c r="G246" i="2"/>
  <c r="R2257" i="1"/>
  <c r="N334" i="1"/>
  <c r="W675" i="1"/>
  <c r="W684" i="1" s="1"/>
  <c r="S684" i="1"/>
  <c r="Q552" i="33"/>
  <c r="O247" i="2" s="1"/>
  <c r="R1013" i="1"/>
  <c r="R1079" i="1"/>
  <c r="R322" i="1"/>
  <c r="R331" i="1" s="1"/>
  <c r="N331" i="1"/>
  <c r="R1539" i="1"/>
  <c r="I245" i="2"/>
  <c r="U611" i="33"/>
  <c r="M1018" i="1"/>
  <c r="M2185" i="1"/>
  <c r="M1076" i="1"/>
  <c r="M753" i="1"/>
  <c r="P552" i="33"/>
  <c r="N247" i="2" s="1"/>
  <c r="R2832" i="1"/>
  <c r="N677" i="1"/>
  <c r="R668" i="1"/>
  <c r="R677" i="1" s="1"/>
  <c r="K609" i="33"/>
  <c r="W1037" i="1"/>
  <c r="W1079" i="1"/>
  <c r="W322" i="1"/>
  <c r="W331" i="1" s="1"/>
  <c r="S331" i="1"/>
  <c r="W1539" i="1"/>
  <c r="Z1040" i="1"/>
  <c r="Z1082" i="1"/>
  <c r="Z325" i="1"/>
  <c r="Z334" i="1" s="1"/>
  <c r="X334" i="1"/>
  <c r="Z1542" i="1"/>
  <c r="W1018" i="1"/>
  <c r="W1076" i="1"/>
  <c r="W249" i="1"/>
  <c r="M612" i="33"/>
  <c r="W1536" i="1"/>
  <c r="Z1037" i="1"/>
  <c r="Z2254" i="1"/>
  <c r="Z1087" i="1"/>
  <c r="Z748" i="1"/>
  <c r="P613" i="33"/>
  <c r="I550" i="33"/>
  <c r="G245" i="2" s="1"/>
  <c r="U548" i="33"/>
  <c r="S243" i="2" s="1"/>
  <c r="S677" i="1"/>
  <c r="W668" i="1"/>
  <c r="W677" i="1" s="1"/>
  <c r="M1080" i="1"/>
  <c r="M323" i="1"/>
  <c r="F608" i="33"/>
  <c r="M1532" i="1"/>
  <c r="R2259" i="1"/>
  <c r="R1084" i="1"/>
  <c r="U551" i="33"/>
  <c r="S246" i="2" s="1"/>
  <c r="T1538" i="1"/>
  <c r="T1546" i="1"/>
  <c r="T1094" i="1"/>
  <c r="T251" i="1"/>
  <c r="T1078" i="1"/>
  <c r="T329" i="1"/>
  <c r="T338" i="1" s="1"/>
  <c r="T1086" i="1"/>
  <c r="T755" i="1"/>
  <c r="T4425" i="1"/>
  <c r="T2477" i="1"/>
  <c r="T2187" i="1"/>
  <c r="T2261" i="1"/>
  <c r="T1044" i="1"/>
  <c r="T1020" i="1"/>
  <c r="R1038" i="1"/>
  <c r="R2181" i="1"/>
  <c r="R1080" i="1"/>
  <c r="R749" i="1"/>
  <c r="U613" i="33"/>
  <c r="I679" i="1"/>
  <c r="T550" i="33"/>
  <c r="R245" i="2" s="1"/>
  <c r="Y1538" i="1"/>
  <c r="Y1546" i="1"/>
  <c r="Y1086" i="1"/>
  <c r="Y1094" i="1"/>
  <c r="Y251" i="1"/>
  <c r="Y329" i="1"/>
  <c r="Y338" i="1" s="1"/>
  <c r="Y1078" i="1"/>
  <c r="Y755" i="1"/>
  <c r="Y4425" i="1"/>
  <c r="Y2477" i="1"/>
  <c r="Y2187" i="1"/>
  <c r="Y2261" i="1"/>
  <c r="Y1044" i="1"/>
  <c r="Y1020" i="1"/>
  <c r="Z1014" i="1"/>
  <c r="Z2255" i="1"/>
  <c r="Z323" i="1"/>
  <c r="Z332" i="1" s="1"/>
  <c r="X332" i="1"/>
  <c r="Z749" i="1"/>
  <c r="W2474" i="1"/>
  <c r="W326" i="1"/>
  <c r="W335" i="1" s="1"/>
  <c r="S335" i="1"/>
  <c r="W1543" i="1"/>
  <c r="J1546" i="1"/>
  <c r="J1538" i="1"/>
  <c r="J1078" i="1"/>
  <c r="J1086" i="1"/>
  <c r="J1094" i="1"/>
  <c r="J251" i="1"/>
  <c r="J329" i="1"/>
  <c r="J4425" i="1"/>
  <c r="J755" i="1"/>
  <c r="J2477" i="1"/>
  <c r="J2187" i="1"/>
  <c r="J1020" i="1"/>
  <c r="J1044" i="1"/>
  <c r="Z2260" i="1"/>
  <c r="Z2476" i="1"/>
  <c r="Z250" i="1"/>
  <c r="Q613" i="33"/>
  <c r="Z1537" i="1"/>
  <c r="W1038" i="1"/>
  <c r="W2255" i="1"/>
  <c r="W1080" i="1"/>
  <c r="W749" i="1"/>
  <c r="L607" i="33"/>
  <c r="H548" i="33"/>
  <c r="F243" i="2" s="1"/>
  <c r="M1040" i="1"/>
  <c r="M325" i="1"/>
  <c r="M751" i="1"/>
  <c r="I333" i="1"/>
  <c r="H553" i="33"/>
  <c r="F248" i="2" s="1"/>
  <c r="J551" i="33"/>
  <c r="H246" i="2" s="1"/>
  <c r="I548" i="33"/>
  <c r="G243" i="2" s="1"/>
  <c r="U553" i="33"/>
  <c r="S248" i="2" s="1"/>
  <c r="T548" i="33"/>
  <c r="R243" i="2" s="1"/>
  <c r="Z2839" i="1"/>
  <c r="X684" i="1"/>
  <c r="Z675" i="1"/>
  <c r="Z684" i="1" s="1"/>
  <c r="Z326" i="1"/>
  <c r="Z335" i="1" s="1"/>
  <c r="X335" i="1"/>
  <c r="M326" i="1"/>
  <c r="U1546" i="1"/>
  <c r="U1538" i="1"/>
  <c r="U1094" i="1"/>
  <c r="U251" i="1"/>
  <c r="U1078" i="1"/>
  <c r="U329" i="1"/>
  <c r="U338" i="1" s="1"/>
  <c r="U1086" i="1"/>
  <c r="U755" i="1"/>
  <c r="U4425" i="1"/>
  <c r="U2477" i="1"/>
  <c r="U2187" i="1"/>
  <c r="U2261" i="1"/>
  <c r="U1044" i="1"/>
  <c r="U1020" i="1"/>
  <c r="V1538" i="1"/>
  <c r="V1546" i="1"/>
  <c r="V329" i="1"/>
  <c r="V338" i="1" s="1"/>
  <c r="V1078" i="1"/>
  <c r="V1086" i="1"/>
  <c r="V1094" i="1"/>
  <c r="V251" i="1"/>
  <c r="V4425" i="1"/>
  <c r="V755" i="1"/>
  <c r="V2477" i="1"/>
  <c r="V2261" i="1"/>
  <c r="V2187" i="1"/>
  <c r="V1020" i="1"/>
  <c r="V1044" i="1"/>
  <c r="M2180" i="1"/>
  <c r="M322" i="1"/>
  <c r="M748" i="1"/>
  <c r="Z2185" i="1"/>
  <c r="Z1092" i="1"/>
  <c r="Z4423" i="1"/>
  <c r="E610" i="33"/>
  <c r="Z750" i="1"/>
  <c r="M1019" i="1"/>
  <c r="M1085" i="1"/>
  <c r="M250" i="1"/>
  <c r="F613" i="33"/>
  <c r="M1537" i="1"/>
  <c r="W1040" i="1"/>
  <c r="W1016" i="1"/>
  <c r="W1074" i="1"/>
  <c r="W751" i="1"/>
  <c r="W1019" i="1"/>
  <c r="W2186" i="1"/>
  <c r="W2476" i="1"/>
  <c r="W754" i="1"/>
  <c r="M2472" i="1"/>
  <c r="M4420" i="1"/>
  <c r="Z801" i="1"/>
  <c r="W4420" i="1"/>
  <c r="R2186" i="1"/>
  <c r="R1093" i="1"/>
  <c r="R1089" i="1"/>
  <c r="N333" i="1"/>
  <c r="I609" i="33"/>
  <c r="T553" i="33"/>
  <c r="R248" i="2" s="1"/>
  <c r="R1082" i="1"/>
  <c r="R1074" i="1"/>
  <c r="E550" i="33"/>
  <c r="C245" i="2" s="1"/>
  <c r="R1037" i="1"/>
  <c r="R1087" i="1"/>
  <c r="R244" i="1"/>
  <c r="I607" i="33"/>
  <c r="R1531" i="1"/>
  <c r="M1042" i="1"/>
  <c r="M2475" i="1"/>
  <c r="M327" i="1"/>
  <c r="F612" i="33"/>
  <c r="M1536" i="1"/>
  <c r="E611" i="33"/>
  <c r="O551" i="33"/>
  <c r="M246" i="2" s="1"/>
  <c r="W1013" i="1"/>
  <c r="W1071" i="1"/>
  <c r="W244" i="1"/>
  <c r="M607" i="33"/>
  <c r="W1531" i="1"/>
  <c r="Z1016" i="1"/>
  <c r="Z1090" i="1"/>
  <c r="Z247" i="1"/>
  <c r="Q610" i="33"/>
  <c r="Z1534" i="1"/>
  <c r="W2185" i="1"/>
  <c r="W1084" i="1"/>
  <c r="W4423" i="1"/>
  <c r="P547" i="33"/>
  <c r="N242" i="2" s="1"/>
  <c r="Z1071" i="1"/>
  <c r="Z322" i="1"/>
  <c r="Z331" i="1" s="1"/>
  <c r="X331" i="1"/>
  <c r="Z1539" i="1"/>
  <c r="E613" i="33"/>
  <c r="W2832" i="1"/>
  <c r="Q1094" i="1"/>
  <c r="Q1078" i="1"/>
  <c r="Q1086" i="1"/>
  <c r="Q251" i="1"/>
  <c r="Q2187" i="1"/>
  <c r="Q2261" i="1"/>
  <c r="M1014" i="1"/>
  <c r="M1088" i="1"/>
  <c r="M245" i="1"/>
  <c r="M1540" i="1"/>
  <c r="R2185" i="1"/>
  <c r="R1092" i="1"/>
  <c r="P549" i="33"/>
  <c r="N244" i="2" s="1"/>
  <c r="G242" i="2"/>
  <c r="R1014" i="1"/>
  <c r="R1072" i="1"/>
  <c r="R1088" i="1"/>
  <c r="R1540" i="1"/>
  <c r="Q550" i="33"/>
  <c r="O245" i="2" s="1"/>
  <c r="P548" i="33"/>
  <c r="N243" i="2" s="1"/>
  <c r="Z2471" i="1"/>
  <c r="Z1072" i="1"/>
  <c r="Q608" i="33"/>
  <c r="Z1532" i="1"/>
  <c r="W1017" i="1"/>
  <c r="W1083" i="1"/>
  <c r="W248" i="1"/>
  <c r="M611" i="33"/>
  <c r="W1535" i="1"/>
  <c r="Q547" i="33"/>
  <c r="O242" i="2" s="1"/>
  <c r="U550" i="33"/>
  <c r="S245" i="2" s="1"/>
  <c r="E553" i="33"/>
  <c r="C248" i="2" s="1"/>
  <c r="Z2186" i="1"/>
  <c r="Z1077" i="1"/>
  <c r="Z4424" i="1"/>
  <c r="K1538" i="1"/>
  <c r="K1546" i="1"/>
  <c r="K1094" i="1"/>
  <c r="K1078" i="1"/>
  <c r="K1086" i="1"/>
  <c r="K329" i="1"/>
  <c r="K251" i="1"/>
  <c r="K4425" i="1"/>
  <c r="K755" i="1"/>
  <c r="K2477" i="1"/>
  <c r="K2187" i="1"/>
  <c r="K1044" i="1"/>
  <c r="K1020" i="1"/>
  <c r="W1014" i="1"/>
  <c r="W2471" i="1"/>
  <c r="W1088" i="1"/>
  <c r="W1540" i="1"/>
  <c r="F548" i="33"/>
  <c r="D243" i="2" s="1"/>
  <c r="M1016" i="1"/>
  <c r="M1090" i="1"/>
  <c r="M1082" i="1"/>
  <c r="M1542" i="1"/>
  <c r="E609" i="33"/>
  <c r="T552" i="33"/>
  <c r="R247" i="2" s="1"/>
  <c r="R551" i="33"/>
  <c r="P246" i="2" s="1"/>
  <c r="Z3814" i="1"/>
  <c r="I1094" i="1"/>
  <c r="I1546" i="1"/>
  <c r="I1078" i="1"/>
  <c r="I1086" i="1"/>
  <c r="I1538" i="1"/>
  <c r="I329" i="1"/>
  <c r="I251" i="1"/>
  <c r="I755" i="1"/>
  <c r="I4425" i="1"/>
  <c r="I2477" i="1"/>
  <c r="I2187" i="1"/>
  <c r="I1020" i="1"/>
  <c r="I1044" i="1"/>
  <c r="Z248" i="1"/>
  <c r="Q611" i="33"/>
  <c r="Z1535" i="1"/>
  <c r="M2184" i="1"/>
  <c r="M2474" i="1"/>
  <c r="M752" i="1"/>
  <c r="R607" i="33"/>
  <c r="N610" i="33"/>
  <c r="M1087" i="1"/>
  <c r="F607" i="33"/>
  <c r="M1531" i="1"/>
  <c r="S609" i="33"/>
  <c r="R2184" i="1"/>
  <c r="N335" i="1"/>
  <c r="Z327" i="1"/>
  <c r="Z336" i="1" s="1"/>
  <c r="X336" i="1"/>
  <c r="Z753" i="1"/>
  <c r="N1538" i="1"/>
  <c r="N1546" i="1"/>
  <c r="N1086" i="1"/>
  <c r="N1094" i="1"/>
  <c r="N329" i="1"/>
  <c r="N251" i="1"/>
  <c r="N1078" i="1"/>
  <c r="N4425" i="1"/>
  <c r="N755" i="1"/>
  <c r="N2477" i="1"/>
  <c r="N2261" i="1"/>
  <c r="N2187" i="1"/>
  <c r="N1020" i="1"/>
  <c r="N1044" i="1"/>
  <c r="Z1089" i="1"/>
  <c r="Z324" i="1"/>
  <c r="Z333" i="1" s="1"/>
  <c r="X333" i="1"/>
  <c r="K610" i="33"/>
  <c r="M1043" i="1"/>
  <c r="M1093" i="1"/>
  <c r="M4424" i="1"/>
  <c r="O549" i="33"/>
  <c r="M244" i="2" s="1"/>
  <c r="R609" i="33"/>
  <c r="W2183" i="1"/>
  <c r="W1090" i="1"/>
  <c r="W325" i="1"/>
  <c r="W334" i="1" s="1"/>
  <c r="S334" i="1"/>
  <c r="M610" i="33"/>
  <c r="W1534" i="1"/>
  <c r="O611" i="33"/>
  <c r="W1043" i="1"/>
  <c r="W1093" i="1"/>
  <c r="W1085" i="1"/>
  <c r="W1545" i="1"/>
  <c r="P612" i="33"/>
  <c r="M1039" i="1"/>
  <c r="M2182" i="1"/>
  <c r="M1081" i="1"/>
  <c r="M750" i="1"/>
  <c r="X677" i="1"/>
  <c r="Z668" i="1"/>
  <c r="Z677" i="1" s="1"/>
  <c r="N684" i="1"/>
  <c r="R675" i="1"/>
  <c r="R684" i="1" s="1"/>
  <c r="E607" i="33"/>
  <c r="J609" i="33"/>
  <c r="W2182" i="1"/>
  <c r="W324" i="1"/>
  <c r="W333" i="1" s="1"/>
  <c r="S333" i="1"/>
  <c r="W750" i="1"/>
  <c r="R2260" i="1"/>
  <c r="R1085" i="1"/>
  <c r="N337" i="1"/>
  <c r="I613" i="33"/>
  <c r="R1081" i="1"/>
  <c r="R246" i="1"/>
  <c r="R247" i="1"/>
  <c r="I610" i="33"/>
  <c r="U608" i="33"/>
  <c r="P1546" i="1"/>
  <c r="P1538" i="1"/>
  <c r="P1078" i="1"/>
  <c r="P1086" i="1"/>
  <c r="P251" i="1"/>
  <c r="P1094" i="1"/>
  <c r="P329" i="1"/>
  <c r="P338" i="1" s="1"/>
  <c r="P4425" i="1"/>
  <c r="P755" i="1"/>
  <c r="P2477" i="1"/>
  <c r="P2187" i="1"/>
  <c r="P2261" i="1"/>
  <c r="P1020" i="1"/>
  <c r="P1044" i="1"/>
  <c r="R2254" i="1"/>
  <c r="R2470" i="1"/>
  <c r="R4418" i="1"/>
  <c r="M1084" i="1"/>
  <c r="M249" i="1"/>
  <c r="M1544" i="1"/>
  <c r="R3807" i="1"/>
  <c r="E547" i="33"/>
  <c r="C242" i="2" s="1"/>
  <c r="T547" i="33"/>
  <c r="R242" i="2" s="1"/>
  <c r="W2254" i="1"/>
  <c r="W1087" i="1"/>
  <c r="W4418" i="1"/>
  <c r="Z2183" i="1"/>
  <c r="Z2473" i="1"/>
  <c r="Z4421" i="1"/>
  <c r="O547" i="33"/>
  <c r="M242" i="2" s="1"/>
  <c r="J608" i="33"/>
  <c r="W1042" i="1"/>
  <c r="W2259" i="1"/>
  <c r="W327" i="1"/>
  <c r="W336" i="1" s="1"/>
  <c r="S336" i="1"/>
  <c r="W753" i="1"/>
  <c r="Z1013" i="1"/>
  <c r="Z1079" i="1"/>
  <c r="Z244" i="1"/>
  <c r="Q607" i="33"/>
  <c r="Z1531" i="1"/>
  <c r="H547" i="33"/>
  <c r="F242" i="2" s="1"/>
  <c r="G608" i="33"/>
  <c r="W3807" i="1"/>
  <c r="M2471" i="1"/>
  <c r="M4419" i="1"/>
  <c r="N336" i="1"/>
  <c r="T549" i="33"/>
  <c r="R244" i="2" s="1"/>
  <c r="T612" i="33"/>
  <c r="R2471" i="1"/>
  <c r="R245" i="1"/>
  <c r="I608" i="33"/>
  <c r="R1532" i="1"/>
  <c r="H610" i="33"/>
  <c r="H609" i="33"/>
  <c r="I244" i="2"/>
  <c r="O548" i="33"/>
  <c r="M243" i="2" s="1"/>
  <c r="Z1038" i="1"/>
  <c r="Z1080" i="1"/>
  <c r="Z245" i="1"/>
  <c r="Z1540" i="1"/>
  <c r="W2258" i="1"/>
  <c r="W1075" i="1"/>
  <c r="W4422" i="1"/>
  <c r="Z1019" i="1"/>
  <c r="Z1085" i="1"/>
  <c r="Z754" i="1"/>
  <c r="W1072" i="1"/>
  <c r="W245" i="1"/>
  <c r="M608" i="33"/>
  <c r="W1532" i="1"/>
  <c r="AA1538" i="1"/>
  <c r="AA1546" i="1"/>
  <c r="AA1094" i="1"/>
  <c r="AA1078" i="1"/>
  <c r="AA1086" i="1"/>
  <c r="AA251" i="1"/>
  <c r="AA329" i="1"/>
  <c r="AA338" i="1" s="1"/>
  <c r="AA4425" i="1"/>
  <c r="AA755" i="1"/>
  <c r="AA2477" i="1"/>
  <c r="AA2187" i="1"/>
  <c r="AA2261" i="1"/>
  <c r="AA1044" i="1"/>
  <c r="AA1020" i="1"/>
  <c r="U547" i="33"/>
  <c r="S242" i="2" s="1"/>
  <c r="P550" i="33"/>
  <c r="N245" i="2" s="1"/>
  <c r="N609" i="33"/>
  <c r="M2473" i="1"/>
  <c r="M247" i="1"/>
  <c r="F610" i="33"/>
  <c r="M1534" i="1"/>
  <c r="S548" i="33"/>
  <c r="Q243" i="2" s="1"/>
  <c r="O1538" i="1"/>
  <c r="O1546" i="1"/>
  <c r="O1094" i="1"/>
  <c r="O1078" i="1"/>
  <c r="O1086" i="1"/>
  <c r="O251" i="1"/>
  <c r="O329" i="1"/>
  <c r="O338" i="1" s="1"/>
  <c r="O755" i="1"/>
  <c r="O4425" i="1"/>
  <c r="O2477" i="1"/>
  <c r="O2187" i="1"/>
  <c r="O2261" i="1"/>
  <c r="O1044" i="1"/>
  <c r="O1020" i="1"/>
  <c r="E551" i="33"/>
  <c r="C246" i="2" s="1"/>
  <c r="R548" i="33"/>
  <c r="P243" i="2" s="1"/>
  <c r="N548" i="33"/>
  <c r="L243" i="2" s="1"/>
  <c r="Z808" i="1"/>
  <c r="R3329" i="1" l="1"/>
  <c r="Q1533" i="1"/>
  <c r="Q2472" i="1"/>
  <c r="R2472" i="1" s="1"/>
  <c r="Q1039" i="1"/>
  <c r="R1039" i="1" s="1"/>
  <c r="Q750" i="1"/>
  <c r="R750" i="1" s="1"/>
  <c r="Q324" i="1"/>
  <c r="R324" i="1" s="1"/>
  <c r="Q4420" i="1"/>
  <c r="R4420" i="1" s="1"/>
  <c r="Q1541" i="1"/>
  <c r="R1541" i="1" s="1"/>
  <c r="Q1015" i="1"/>
  <c r="L341" i="33"/>
  <c r="D541" i="33"/>
  <c r="B289" i="2"/>
  <c r="G803" i="33"/>
  <c r="S803" i="33"/>
  <c r="J803" i="33"/>
  <c r="H3329" i="1"/>
  <c r="O803" i="33"/>
  <c r="K243" i="2"/>
  <c r="T803" i="33"/>
  <c r="M803" i="33"/>
  <c r="I803" i="33"/>
  <c r="R803" i="33"/>
  <c r="U803" i="33"/>
  <c r="P803" i="33"/>
  <c r="Q803" i="33"/>
  <c r="H803" i="33"/>
  <c r="K803" i="33"/>
  <c r="N803" i="33"/>
  <c r="I1102" i="1"/>
  <c r="Z1100" i="1"/>
  <c r="W1095" i="1"/>
  <c r="R1099" i="1"/>
  <c r="Z1098" i="1"/>
  <c r="Z1097" i="1"/>
  <c r="M1101" i="1"/>
  <c r="R1100" i="1"/>
  <c r="R1095" i="1"/>
  <c r="M1095" i="1"/>
  <c r="M1098" i="1"/>
  <c r="M1096" i="1"/>
  <c r="W1098" i="1"/>
  <c r="N1102" i="1"/>
  <c r="W1097" i="1"/>
  <c r="Z1099" i="1"/>
  <c r="K1102" i="1"/>
  <c r="J1102" i="1"/>
  <c r="T1102" i="1"/>
  <c r="Z1095" i="1"/>
  <c r="X1102" i="1"/>
  <c r="Z1101" i="1"/>
  <c r="W1099" i="1"/>
  <c r="Z1096" i="1"/>
  <c r="M1100" i="1"/>
  <c r="M1099" i="1"/>
  <c r="W1096" i="1"/>
  <c r="R1101" i="1"/>
  <c r="U1102" i="1"/>
  <c r="M1097" i="1"/>
  <c r="AA1102" i="1"/>
  <c r="P1102" i="1"/>
  <c r="R1096" i="1"/>
  <c r="R1097" i="1"/>
  <c r="Y1102" i="1"/>
  <c r="S1102" i="1"/>
  <c r="L1102" i="1"/>
  <c r="AC1102" i="1"/>
  <c r="AB1102" i="1"/>
  <c r="O1102" i="1"/>
  <c r="W1101" i="1"/>
  <c r="Q1102" i="1"/>
  <c r="V1102" i="1"/>
  <c r="W1100" i="1"/>
  <c r="R1098" i="1"/>
  <c r="H1082" i="1"/>
  <c r="H246" i="1"/>
  <c r="H1039" i="1"/>
  <c r="H1079" i="1"/>
  <c r="T614" i="33"/>
  <c r="H748" i="1"/>
  <c r="H250" i="1"/>
  <c r="H1073" i="1"/>
  <c r="H2186" i="1"/>
  <c r="H1075" i="1"/>
  <c r="H1072" i="1"/>
  <c r="H1531" i="1"/>
  <c r="H1037" i="1"/>
  <c r="H2181" i="1"/>
  <c r="H1091" i="1"/>
  <c r="H1084" i="1"/>
  <c r="U614" i="33"/>
  <c r="K614" i="33"/>
  <c r="H749" i="1"/>
  <c r="H1539" i="1"/>
  <c r="H1077" i="1"/>
  <c r="H2184" i="1"/>
  <c r="H1085" i="1"/>
  <c r="G614" i="33"/>
  <c r="H1014" i="1"/>
  <c r="H1074" i="1"/>
  <c r="H1089" i="1"/>
  <c r="H2472" i="1"/>
  <c r="H1038" i="1"/>
  <c r="H1013" i="1"/>
  <c r="J614" i="33"/>
  <c r="H1540" i="1"/>
  <c r="H4419" i="1"/>
  <c r="H1081" i="1"/>
  <c r="H1093" i="1"/>
  <c r="H323" i="1"/>
  <c r="H1532" i="1"/>
  <c r="H1080" i="1"/>
  <c r="H4418" i="1"/>
  <c r="H1083" i="1"/>
  <c r="H1071" i="1"/>
  <c r="O614" i="33"/>
  <c r="H1076" i="1"/>
  <c r="H614" i="33"/>
  <c r="S614" i="33"/>
  <c r="R251" i="1"/>
  <c r="E614" i="33"/>
  <c r="H2182" i="1"/>
  <c r="P614" i="33"/>
  <c r="M1020" i="1"/>
  <c r="M755" i="1"/>
  <c r="M1094" i="1"/>
  <c r="M1546" i="1"/>
  <c r="N614" i="33"/>
  <c r="Z2261" i="1"/>
  <c r="Z4425" i="1"/>
  <c r="Z1086" i="1"/>
  <c r="W2261" i="1"/>
  <c r="W755" i="1"/>
  <c r="W1538" i="1"/>
  <c r="M614" i="33"/>
  <c r="H322" i="1"/>
  <c r="H245" i="1"/>
  <c r="N338" i="1"/>
  <c r="I614" i="33"/>
  <c r="H1090" i="1"/>
  <c r="M2187" i="1"/>
  <c r="M4425" i="1"/>
  <c r="M1086" i="1"/>
  <c r="Z1020" i="1"/>
  <c r="Z2187" i="1"/>
  <c r="Z755" i="1"/>
  <c r="Z1078" i="1"/>
  <c r="W1020" i="1"/>
  <c r="W2187" i="1"/>
  <c r="W329" i="1"/>
  <c r="W338" i="1" s="1"/>
  <c r="S338" i="1"/>
  <c r="W1086" i="1"/>
  <c r="H1092" i="1"/>
  <c r="H2183" i="1"/>
  <c r="H2180" i="1"/>
  <c r="H2470" i="1"/>
  <c r="H2471" i="1"/>
  <c r="R2187" i="1"/>
  <c r="R1094" i="1"/>
  <c r="H1087" i="1"/>
  <c r="H2185" i="1"/>
  <c r="M329" i="1"/>
  <c r="M1078" i="1"/>
  <c r="Z1044" i="1"/>
  <c r="Z2477" i="1"/>
  <c r="Z329" i="1"/>
  <c r="Z338" i="1" s="1"/>
  <c r="X338" i="1"/>
  <c r="Z1538" i="1"/>
  <c r="Q614" i="33"/>
  <c r="W1044" i="1"/>
  <c r="W2477" i="1"/>
  <c r="W251" i="1"/>
  <c r="W1078" i="1"/>
  <c r="H249" i="1"/>
  <c r="H244" i="1"/>
  <c r="R2261" i="1"/>
  <c r="R1078" i="1"/>
  <c r="R1086" i="1"/>
  <c r="H247" i="1"/>
  <c r="H248" i="1"/>
  <c r="M1044" i="1"/>
  <c r="M2477" i="1"/>
  <c r="M251" i="1"/>
  <c r="M1538" i="1"/>
  <c r="F614" i="33"/>
  <c r="R614" i="33"/>
  <c r="Z251" i="1"/>
  <c r="Z1094" i="1"/>
  <c r="Z1546" i="1"/>
  <c r="W4425" i="1"/>
  <c r="W1546" i="1"/>
  <c r="W1094" i="1"/>
  <c r="H1088" i="1"/>
  <c r="H1541" i="1" l="1"/>
  <c r="H324" i="1"/>
  <c r="H4420" i="1"/>
  <c r="R1015" i="1"/>
  <c r="H1015" i="1" s="1"/>
  <c r="L798" i="33"/>
  <c r="H750" i="1"/>
  <c r="J290" i="2"/>
  <c r="D341" i="33"/>
  <c r="L542" i="33"/>
  <c r="L609" i="33"/>
  <c r="R1533" i="1"/>
  <c r="H1533" i="1" s="1"/>
  <c r="D609" i="33" s="1"/>
  <c r="K244" i="2"/>
  <c r="H1101" i="1"/>
  <c r="W1102" i="1"/>
  <c r="D607" i="33"/>
  <c r="H1100" i="1"/>
  <c r="H1098" i="1"/>
  <c r="Z1102" i="1"/>
  <c r="H1096" i="1"/>
  <c r="H1095" i="1"/>
  <c r="H1099" i="1"/>
  <c r="R1102" i="1"/>
  <c r="M1102" i="1"/>
  <c r="H1097" i="1"/>
  <c r="D608" i="33"/>
  <c r="H2187" i="1"/>
  <c r="H1078" i="1"/>
  <c r="H251" i="1"/>
  <c r="H1086" i="1"/>
  <c r="H1094" i="1"/>
  <c r="Q1534" i="1" l="1"/>
  <c r="Q1040" i="1"/>
  <c r="Q1542" i="1"/>
  <c r="Q1016" i="1"/>
  <c r="Q751" i="1"/>
  <c r="Q325" i="1"/>
  <c r="Q4421" i="1"/>
  <c r="Q2473" i="1"/>
  <c r="L342" i="33"/>
  <c r="D542" i="33"/>
  <c r="B290" i="2"/>
  <c r="K245" i="2"/>
  <c r="H1102" i="1"/>
  <c r="R2473" i="1" l="1"/>
  <c r="H2473" i="1" s="1"/>
  <c r="R4421" i="1"/>
  <c r="H4421" i="1" s="1"/>
  <c r="R1542" i="1"/>
  <c r="H1542" i="1" s="1"/>
  <c r="L799" i="33"/>
  <c r="R1016" i="1"/>
  <c r="H1016" i="1" s="1"/>
  <c r="D342" i="33"/>
  <c r="J291" i="2"/>
  <c r="L543" i="33"/>
  <c r="R325" i="1"/>
  <c r="H325" i="1" s="1"/>
  <c r="R1040" i="1"/>
  <c r="H1040" i="1" s="1"/>
  <c r="R751" i="1"/>
  <c r="H751" i="1" s="1"/>
  <c r="R1534" i="1"/>
  <c r="H1534" i="1" s="1"/>
  <c r="L610" i="33"/>
  <c r="K246" i="2"/>
  <c r="D610" i="33" l="1"/>
  <c r="Q4422" i="1"/>
  <c r="Q2474" i="1"/>
  <c r="Q1543" i="1"/>
  <c r="Q1017" i="1"/>
  <c r="Q1535" i="1"/>
  <c r="Q1041" i="1"/>
  <c r="Q752" i="1"/>
  <c r="Q326" i="1"/>
  <c r="L343" i="33"/>
  <c r="B291" i="2"/>
  <c r="D543" i="33"/>
  <c r="K247" i="2"/>
  <c r="R326" i="1" l="1"/>
  <c r="H326" i="1" s="1"/>
  <c r="R752" i="1"/>
  <c r="H752" i="1" s="1"/>
  <c r="R1543" i="1"/>
  <c r="H1543" i="1" s="1"/>
  <c r="R1041" i="1"/>
  <c r="H1041" i="1" s="1"/>
  <c r="R2474" i="1"/>
  <c r="H2474" i="1" s="1"/>
  <c r="L800" i="33"/>
  <c r="R1017" i="1"/>
  <c r="H1017" i="1" s="1"/>
  <c r="J292" i="2"/>
  <c r="D343" i="33"/>
  <c r="L544" i="33"/>
  <c r="L611" i="33"/>
  <c r="R1535" i="1"/>
  <c r="H1535" i="1" s="1"/>
  <c r="R4422" i="1"/>
  <c r="H4422" i="1" s="1"/>
  <c r="K248" i="2"/>
  <c r="D611" i="33" l="1"/>
  <c r="L344" i="33"/>
  <c r="D544" i="33"/>
  <c r="B292" i="2"/>
  <c r="Q4423" i="1"/>
  <c r="Q2475" i="1"/>
  <c r="Q1018" i="1"/>
  <c r="Q1544" i="1"/>
  <c r="Q327" i="1"/>
  <c r="Q1536" i="1"/>
  <c r="Q1042" i="1"/>
  <c r="Q753" i="1"/>
  <c r="K249" i="2"/>
  <c r="R327" i="1" l="1"/>
  <c r="H327" i="1" s="1"/>
  <c r="R753" i="1"/>
  <c r="H753" i="1" s="1"/>
  <c r="R1544" i="1"/>
  <c r="H1544" i="1" s="1"/>
  <c r="R4423" i="1"/>
  <c r="H4423" i="1" s="1"/>
  <c r="R1042" i="1"/>
  <c r="H1042" i="1" s="1"/>
  <c r="R1018" i="1"/>
  <c r="H1018" i="1" s="1"/>
  <c r="L801" i="33"/>
  <c r="L612" i="33"/>
  <c r="R1536" i="1"/>
  <c r="H1536" i="1" s="1"/>
  <c r="R2475" i="1"/>
  <c r="H2475" i="1" s="1"/>
  <c r="J293" i="2"/>
  <c r="L545" i="33"/>
  <c r="D344" i="33"/>
  <c r="L345" i="33"/>
  <c r="D612" i="33" l="1"/>
  <c r="Q4424" i="1"/>
  <c r="Q328" i="1"/>
  <c r="Q1545" i="1"/>
  <c r="Q2476" i="1"/>
  <c r="Q1043" i="1"/>
  <c r="Q1537" i="1"/>
  <c r="Q1019" i="1"/>
  <c r="Q754" i="1"/>
  <c r="J294" i="2"/>
  <c r="D345" i="33"/>
  <c r="L546" i="33"/>
  <c r="B293" i="2"/>
  <c r="D545" i="33"/>
  <c r="N545" i="1"/>
  <c r="N2057" i="1"/>
  <c r="V545" i="1"/>
  <c r="V2057" i="1"/>
  <c r="U545" i="1"/>
  <c r="U2057" i="1"/>
  <c r="K545" i="1"/>
  <c r="K2057" i="1"/>
  <c r="Y545" i="1"/>
  <c r="Y2057" i="1"/>
  <c r="X545" i="1"/>
  <c r="X2057" i="1"/>
  <c r="Q552" i="1"/>
  <c r="Q2064" i="1"/>
  <c r="Q545" i="1"/>
  <c r="Q2057" i="1"/>
  <c r="J552" i="1"/>
  <c r="J2064" i="1"/>
  <c r="X551" i="1"/>
  <c r="X2063" i="1"/>
  <c r="T547" i="1"/>
  <c r="T2059" i="1"/>
  <c r="O550" i="1"/>
  <c r="O2062" i="1"/>
  <c r="T549" i="1"/>
  <c r="T2061" i="1"/>
  <c r="J551" i="1"/>
  <c r="J2063" i="1"/>
  <c r="P547" i="1"/>
  <c r="P2059" i="1"/>
  <c r="Q546" i="1"/>
  <c r="Q2058" i="1"/>
  <c r="U550" i="1"/>
  <c r="U2062" i="1"/>
  <c r="K551" i="1"/>
  <c r="K2063" i="1"/>
  <c r="AC547" i="1"/>
  <c r="AC2059" i="1"/>
  <c r="L547" i="1"/>
  <c r="L2059" i="1"/>
  <c r="N548" i="1"/>
  <c r="N2060" i="1"/>
  <c r="K549" i="1"/>
  <c r="K2061" i="1"/>
  <c r="Y546" i="1"/>
  <c r="Y2058" i="1"/>
  <c r="S548" i="1"/>
  <c r="S2060" i="1"/>
  <c r="X546" i="1"/>
  <c r="X2058" i="1"/>
  <c r="V548" i="1"/>
  <c r="V2060" i="1"/>
  <c r="Y548" i="1"/>
  <c r="Y2060" i="1"/>
  <c r="U547" i="1"/>
  <c r="U2059" i="1"/>
  <c r="X550" i="1"/>
  <c r="X2062" i="1"/>
  <c r="S546" i="1"/>
  <c r="S2058" i="1"/>
  <c r="AA548" i="1"/>
  <c r="AA2060" i="1"/>
  <c r="AA549" i="1"/>
  <c r="AA2061" i="1"/>
  <c r="V546" i="1"/>
  <c r="V2058" i="1"/>
  <c r="U552" i="1"/>
  <c r="U2064" i="1"/>
  <c r="T545" i="1"/>
  <c r="T2057" i="1"/>
  <c r="AB552" i="1"/>
  <c r="AB2064" i="1"/>
  <c r="J545" i="1"/>
  <c r="J2057" i="1"/>
  <c r="L550" i="1"/>
  <c r="L2062" i="1"/>
  <c r="J546" i="1"/>
  <c r="J2058" i="1"/>
  <c r="N546" i="1"/>
  <c r="N2058" i="1"/>
  <c r="AB551" i="1"/>
  <c r="AB2063" i="1"/>
  <c r="V549" i="1"/>
  <c r="V2061" i="1"/>
  <c r="J547" i="1"/>
  <c r="J2059" i="1"/>
  <c r="L549" i="1"/>
  <c r="L2061" i="1"/>
  <c r="U549" i="1"/>
  <c r="U2061" i="1"/>
  <c r="P546" i="1"/>
  <c r="P2058" i="1"/>
  <c r="S547" i="1"/>
  <c r="S2059" i="1"/>
  <c r="P551" i="1"/>
  <c r="P2063" i="1"/>
  <c r="O548" i="1"/>
  <c r="O2060" i="1"/>
  <c r="AA546" i="1"/>
  <c r="AA2058" i="1"/>
  <c r="L546" i="1"/>
  <c r="L2058" i="1"/>
  <c r="O549" i="1"/>
  <c r="O2061" i="1"/>
  <c r="Q547" i="1"/>
  <c r="Q2059" i="1"/>
  <c r="N549" i="1"/>
  <c r="N2061" i="1"/>
  <c r="K548" i="1"/>
  <c r="K2060" i="1"/>
  <c r="Q550" i="1"/>
  <c r="Q2062" i="1"/>
  <c r="K550" i="1"/>
  <c r="K2062" i="1"/>
  <c r="AA547" i="1"/>
  <c r="AA2059" i="1"/>
  <c r="J604" i="1"/>
  <c r="AC606" i="1"/>
  <c r="AC2118" i="1"/>
  <c r="AB605" i="1"/>
  <c r="AB2117" i="1"/>
  <c r="AA603" i="1"/>
  <c r="AA2115" i="1"/>
  <c r="AB545" i="1"/>
  <c r="AB2057" i="1"/>
  <c r="X552" i="1"/>
  <c r="X2064" i="1"/>
  <c r="AA552" i="1"/>
  <c r="AA2064" i="1"/>
  <c r="Y552" i="1"/>
  <c r="Y2064" i="1"/>
  <c r="AC552" i="1"/>
  <c r="AC2064" i="1"/>
  <c r="L552" i="1"/>
  <c r="L2064" i="1"/>
  <c r="N552" i="1"/>
  <c r="N2064" i="1"/>
  <c r="AC545" i="1"/>
  <c r="AC2057" i="1"/>
  <c r="S552" i="1"/>
  <c r="S2064" i="1"/>
  <c r="T546" i="1"/>
  <c r="T2058" i="1"/>
  <c r="AB548" i="1"/>
  <c r="AB2060" i="1"/>
  <c r="T550" i="1"/>
  <c r="T2062" i="1"/>
  <c r="P549" i="1"/>
  <c r="P2061" i="1"/>
  <c r="T548" i="1"/>
  <c r="T2060" i="1"/>
  <c r="AB549" i="1"/>
  <c r="AB2061" i="1"/>
  <c r="V551" i="1"/>
  <c r="V2063" i="1"/>
  <c r="U551" i="1"/>
  <c r="U2063" i="1"/>
  <c r="S550" i="1"/>
  <c r="S2062" i="1"/>
  <c r="U546" i="1"/>
  <c r="U2058" i="1"/>
  <c r="Y547" i="1"/>
  <c r="Y2059" i="1"/>
  <c r="Y551" i="1"/>
  <c r="Y2063" i="1"/>
  <c r="V550" i="1"/>
  <c r="V2062" i="1"/>
  <c r="AA550" i="1"/>
  <c r="AA2062" i="1"/>
  <c r="X548" i="1"/>
  <c r="X2060" i="1"/>
  <c r="Q548" i="1"/>
  <c r="Q2060" i="1"/>
  <c r="AC546" i="1"/>
  <c r="AC2058" i="1"/>
  <c r="K547" i="1"/>
  <c r="K2059" i="1"/>
  <c r="S551" i="1"/>
  <c r="S2063" i="1"/>
  <c r="AC549" i="1"/>
  <c r="AC2061" i="1"/>
  <c r="J549" i="1"/>
  <c r="J2061" i="1"/>
  <c r="K546" i="1"/>
  <c r="K2058" i="1"/>
  <c r="P548" i="1"/>
  <c r="P2060" i="1"/>
  <c r="Q551" i="1"/>
  <c r="Q2063" i="1"/>
  <c r="T551" i="1"/>
  <c r="T2063" i="1"/>
  <c r="Q549" i="1"/>
  <c r="Q2061" i="1"/>
  <c r="K605" i="1"/>
  <c r="K2117" i="1"/>
  <c r="K604" i="1"/>
  <c r="K2116" i="1"/>
  <c r="T604" i="1"/>
  <c r="T2116" i="1"/>
  <c r="AA602" i="1"/>
  <c r="AA2215" i="1"/>
  <c r="AA2114" i="1"/>
  <c r="AA607" i="1"/>
  <c r="AA2119" i="1"/>
  <c r="X606" i="1"/>
  <c r="X2118" i="1"/>
  <c r="AA604" i="1"/>
  <c r="AA2116" i="1"/>
  <c r="K607" i="1"/>
  <c r="K2119" i="1"/>
  <c r="O604" i="1"/>
  <c r="O2116" i="1"/>
  <c r="X605" i="1"/>
  <c r="X2218" i="1"/>
  <c r="X2117" i="1"/>
  <c r="V607" i="1"/>
  <c r="V2119" i="1"/>
  <c r="O607" i="1"/>
  <c r="O2220" i="1"/>
  <c r="O2119" i="1"/>
  <c r="L605" i="1"/>
  <c r="L2117" i="1"/>
  <c r="AB602" i="1"/>
  <c r="AB2114" i="1"/>
  <c r="Y603" i="1"/>
  <c r="Y2115" i="1"/>
  <c r="L602" i="1"/>
  <c r="L2114" i="1"/>
  <c r="S603" i="1"/>
  <c r="S2216" i="1"/>
  <c r="S2115" i="1"/>
  <c r="T606" i="1"/>
  <c r="T2118" i="1"/>
  <c r="Q605" i="1"/>
  <c r="Q2117" i="1"/>
  <c r="Y2217" i="1"/>
  <c r="AC605" i="1"/>
  <c r="AC2218" i="1"/>
  <c r="AC2117" i="1"/>
  <c r="P552" i="1"/>
  <c r="P2064" i="1"/>
  <c r="AA545" i="1"/>
  <c r="AA2057" i="1"/>
  <c r="P545" i="1"/>
  <c r="P2057" i="1"/>
  <c r="S545" i="1"/>
  <c r="S2057" i="1"/>
  <c r="K552" i="1"/>
  <c r="K2064" i="1"/>
  <c r="T552" i="1"/>
  <c r="T2064" i="1"/>
  <c r="O545" i="1"/>
  <c r="O2057" i="1"/>
  <c r="O552" i="1"/>
  <c r="O2064" i="1"/>
  <c r="V552" i="1"/>
  <c r="V2064" i="1"/>
  <c r="L545" i="1"/>
  <c r="L2057" i="1"/>
  <c r="AC548" i="1"/>
  <c r="AC2060" i="1"/>
  <c r="O551" i="1"/>
  <c r="O2063" i="1"/>
  <c r="L548" i="1"/>
  <c r="L2060" i="1"/>
  <c r="AC551" i="1"/>
  <c r="AC2063" i="1"/>
  <c r="Y549" i="1"/>
  <c r="Y2061" i="1"/>
  <c r="AB547" i="1"/>
  <c r="AB2059" i="1"/>
  <c r="L551" i="1"/>
  <c r="L2063" i="1"/>
  <c r="J550" i="1"/>
  <c r="J2062" i="1"/>
  <c r="N547" i="1"/>
  <c r="N2059" i="1"/>
  <c r="N550" i="1"/>
  <c r="N2062" i="1"/>
  <c r="X549" i="1"/>
  <c r="X2061" i="1"/>
  <c r="N551" i="1"/>
  <c r="N2063" i="1"/>
  <c r="P550" i="1"/>
  <c r="P2062" i="1"/>
  <c r="AC550" i="1"/>
  <c r="AC2062" i="1"/>
  <c r="S549" i="1"/>
  <c r="S2061" i="1"/>
  <c r="J548" i="1"/>
  <c r="J2060" i="1"/>
  <c r="O546" i="1"/>
  <c r="O2058" i="1"/>
  <c r="U548" i="1"/>
  <c r="U2060" i="1"/>
  <c r="X547" i="1"/>
  <c r="X2059" i="1"/>
  <c r="AA551" i="1"/>
  <c r="AA2063" i="1"/>
  <c r="O547" i="1"/>
  <c r="O2059" i="1"/>
  <c r="Y550" i="1"/>
  <c r="Y2062" i="1"/>
  <c r="AB550" i="1"/>
  <c r="AB2062" i="1"/>
  <c r="AB546" i="1"/>
  <c r="AB2058" i="1"/>
  <c r="V547" i="1"/>
  <c r="V2059" i="1"/>
  <c r="P607" i="1"/>
  <c r="P2119" i="1"/>
  <c r="Y602" i="1"/>
  <c r="Y2114" i="1"/>
  <c r="AB606" i="1"/>
  <c r="AB2118" i="1"/>
  <c r="U602" i="1"/>
  <c r="U2215" i="1"/>
  <c r="U2114" i="1"/>
  <c r="K603" i="1"/>
  <c r="K2216" i="1"/>
  <c r="K2115" i="1"/>
  <c r="V605" i="1"/>
  <c r="V2117" i="1"/>
  <c r="J605" i="1"/>
  <c r="J2117" i="1"/>
  <c r="N605" i="1"/>
  <c r="N2117" i="1"/>
  <c r="Q606" i="1"/>
  <c r="Q2118" i="1"/>
  <c r="U605" i="1"/>
  <c r="U2117" i="1"/>
  <c r="AC602" i="1"/>
  <c r="AC2114" i="1"/>
  <c r="L603" i="1"/>
  <c r="L2115" i="1"/>
  <c r="L607" i="1"/>
  <c r="L2119" i="1"/>
  <c r="L606" i="1"/>
  <c r="L2118" i="1"/>
  <c r="O606" i="1"/>
  <c r="O2219" i="1"/>
  <c r="O2118" i="1"/>
  <c r="Q604" i="1"/>
  <c r="Q2116" i="1"/>
  <c r="V602" i="1"/>
  <c r="V2114" i="1"/>
  <c r="U604" i="1"/>
  <c r="U2116" i="1"/>
  <c r="S607" i="1"/>
  <c r="S2119" i="1"/>
  <c r="J603" i="1"/>
  <c r="J2115" i="1"/>
  <c r="S602" i="1"/>
  <c r="S2215" i="1"/>
  <c r="S2114" i="1"/>
  <c r="P605" i="1"/>
  <c r="P2117" i="1"/>
  <c r="Y605" i="1"/>
  <c r="Y2218" i="1"/>
  <c r="Y2117" i="1"/>
  <c r="P2115" i="1"/>
  <c r="N2116" i="1"/>
  <c r="I552" i="1"/>
  <c r="I2064" i="1"/>
  <c r="L554" i="33" l="1"/>
  <c r="L555" i="33" s="1"/>
  <c r="L548" i="33"/>
  <c r="L547" i="33"/>
  <c r="L549" i="33"/>
  <c r="L550" i="33"/>
  <c r="L551" i="33"/>
  <c r="L552" i="33"/>
  <c r="L553" i="33"/>
  <c r="R754" i="1"/>
  <c r="H754" i="1" s="1"/>
  <c r="L802" i="33"/>
  <c r="R1019" i="1"/>
  <c r="H1019" i="1" s="1"/>
  <c r="R1545" i="1"/>
  <c r="H1545" i="1" s="1"/>
  <c r="R2476" i="1"/>
  <c r="H2476" i="1" s="1"/>
  <c r="B294" i="2"/>
  <c r="D546" i="33"/>
  <c r="L613" i="33"/>
  <c r="R1537" i="1"/>
  <c r="H1537" i="1" s="1"/>
  <c r="R328" i="1"/>
  <c r="H328" i="1" s="1"/>
  <c r="Q1538" i="1"/>
  <c r="Q4425" i="1"/>
  <c r="Q1044" i="1"/>
  <c r="Q1546" i="1"/>
  <c r="Q2477" i="1"/>
  <c r="Q1020" i="1"/>
  <c r="Q329" i="1"/>
  <c r="Q755" i="1"/>
  <c r="R1043" i="1"/>
  <c r="H1043" i="1" s="1"/>
  <c r="R4424" i="1"/>
  <c r="H4424" i="1" s="1"/>
  <c r="L2219" i="1"/>
  <c r="J2218" i="1"/>
  <c r="J2216" i="1"/>
  <c r="L2215" i="1"/>
  <c r="P2218" i="1"/>
  <c r="N2217" i="1"/>
  <c r="L2220" i="1"/>
  <c r="T2217" i="1"/>
  <c r="K2218" i="1"/>
  <c r="AA2216" i="1"/>
  <c r="AB2218" i="1"/>
  <c r="X2219" i="1"/>
  <c r="Q2218" i="1"/>
  <c r="K2220" i="1"/>
  <c r="K2217" i="1"/>
  <c r="L2218" i="1"/>
  <c r="Y2216" i="1"/>
  <c r="AC2219" i="1"/>
  <c r="N604" i="1"/>
  <c r="Y2116" i="1"/>
  <c r="P2114" i="1"/>
  <c r="M2062" i="1"/>
  <c r="Y604" i="1"/>
  <c r="N2119" i="1"/>
  <c r="N607" i="1"/>
  <c r="X602" i="1"/>
  <c r="Z602" i="1" s="1"/>
  <c r="X2114" i="1"/>
  <c r="Z2114" i="1" s="1"/>
  <c r="X2215" i="1"/>
  <c r="T603" i="1"/>
  <c r="T2216" i="1"/>
  <c r="T605" i="1"/>
  <c r="T2218" i="1"/>
  <c r="J2220" i="1"/>
  <c r="J607" i="1"/>
  <c r="M607" i="1" s="1"/>
  <c r="J2119" i="1"/>
  <c r="M2119" i="1" s="1"/>
  <c r="T2114" i="1"/>
  <c r="W2114" i="1" s="1"/>
  <c r="T2215" i="1"/>
  <c r="P2217" i="1"/>
  <c r="P2116" i="1"/>
  <c r="R2116" i="1" s="1"/>
  <c r="P604" i="1"/>
  <c r="O603" i="1"/>
  <c r="AC2220" i="1"/>
  <c r="P2215" i="1"/>
  <c r="N2220" i="1"/>
  <c r="S2117" i="1"/>
  <c r="T2117" i="1"/>
  <c r="P2216" i="1"/>
  <c r="P603" i="1"/>
  <c r="S2218" i="1"/>
  <c r="S605" i="1"/>
  <c r="P602" i="1"/>
  <c r="Q603" i="1"/>
  <c r="J2114" i="1"/>
  <c r="S2219" i="1"/>
  <c r="Q2216" i="1"/>
  <c r="J602" i="1"/>
  <c r="V603" i="1"/>
  <c r="U603" i="1"/>
  <c r="M2061" i="1"/>
  <c r="J2116" i="1"/>
  <c r="J2217" i="1"/>
  <c r="X2116" i="1"/>
  <c r="X604" i="1"/>
  <c r="X2217" i="1"/>
  <c r="K2118" i="1"/>
  <c r="O2218" i="1"/>
  <c r="O605" i="1"/>
  <c r="R605" i="1" s="1"/>
  <c r="Y2220" i="1"/>
  <c r="Y2119" i="1"/>
  <c r="Y607" i="1"/>
  <c r="L604" i="1"/>
  <c r="M604" i="1" s="1"/>
  <c r="L2217" i="1"/>
  <c r="L2116" i="1"/>
  <c r="AC603" i="1"/>
  <c r="AC2216" i="1"/>
  <c r="AC2115" i="1"/>
  <c r="AC2116" i="1"/>
  <c r="AC604" i="1"/>
  <c r="AC2217" i="1"/>
  <c r="AA605" i="1"/>
  <c r="AA2117" i="1"/>
  <c r="AA2218" i="1"/>
  <c r="X2115" i="1"/>
  <c r="Z2115" i="1" s="1"/>
  <c r="N2118" i="1"/>
  <c r="O2117" i="1"/>
  <c r="R2117" i="1" s="1"/>
  <c r="Z2060" i="1"/>
  <c r="T602" i="1"/>
  <c r="W602" i="1" s="1"/>
  <c r="O602" i="1"/>
  <c r="O2215" i="1"/>
  <c r="O2114" i="1"/>
  <c r="O2216" i="1"/>
  <c r="O2115" i="1"/>
  <c r="AC607" i="1"/>
  <c r="AC2119" i="1"/>
  <c r="K2219" i="1"/>
  <c r="V2116" i="1"/>
  <c r="V604" i="1"/>
  <c r="K606" i="1"/>
  <c r="K602" i="1"/>
  <c r="V2217" i="1"/>
  <c r="K2114" i="1"/>
  <c r="N2215" i="1"/>
  <c r="N602" i="1"/>
  <c r="N2114" i="1"/>
  <c r="X607" i="1"/>
  <c r="X2220" i="1"/>
  <c r="X2119" i="1"/>
  <c r="K2215" i="1"/>
  <c r="AB607" i="1"/>
  <c r="AB2220" i="1"/>
  <c r="AB2119" i="1"/>
  <c r="W2061" i="1"/>
  <c r="V2115" i="1"/>
  <c r="J2215" i="1"/>
  <c r="AB604" i="1"/>
  <c r="AB2116" i="1"/>
  <c r="N603" i="1"/>
  <c r="N2216" i="1"/>
  <c r="N2115" i="1"/>
  <c r="U606" i="1"/>
  <c r="U2219" i="1"/>
  <c r="U2115" i="1"/>
  <c r="U2216" i="1"/>
  <c r="S2118" i="1"/>
  <c r="S606" i="1"/>
  <c r="S604" i="1"/>
  <c r="S2217" i="1"/>
  <c r="Q2114" i="1"/>
  <c r="Q602" i="1"/>
  <c r="Q607" i="1"/>
  <c r="Q2220" i="1"/>
  <c r="Q2119" i="1"/>
  <c r="W2057" i="1"/>
  <c r="Q2115" i="1"/>
  <c r="V2216" i="1"/>
  <c r="U2118" i="1"/>
  <c r="AB2217" i="1"/>
  <c r="S2116" i="1"/>
  <c r="Q2215" i="1"/>
  <c r="X2216" i="1"/>
  <c r="Y2219" i="1"/>
  <c r="Y2118" i="1"/>
  <c r="Z2118" i="1" s="1"/>
  <c r="N606" i="1"/>
  <c r="N2219" i="1"/>
  <c r="V606" i="1"/>
  <c r="Y606" i="1"/>
  <c r="Z606" i="1" s="1"/>
  <c r="V2118" i="1"/>
  <c r="X603" i="1"/>
  <c r="Z603" i="1" s="1"/>
  <c r="Z2057" i="1"/>
  <c r="Z2059" i="1"/>
  <c r="M2060" i="1"/>
  <c r="R2063" i="1"/>
  <c r="Z2061" i="1"/>
  <c r="R2059" i="1"/>
  <c r="W2063" i="1"/>
  <c r="R2064" i="1"/>
  <c r="Z2058" i="1"/>
  <c r="M2115" i="1"/>
  <c r="M603" i="1"/>
  <c r="O2120" i="1"/>
  <c r="S608" i="1"/>
  <c r="S2120" i="1"/>
  <c r="R547" i="1"/>
  <c r="Z2117" i="1"/>
  <c r="Y601" i="1"/>
  <c r="Y2214" i="1"/>
  <c r="Y2113" i="1"/>
  <c r="N608" i="1"/>
  <c r="N2120" i="1"/>
  <c r="P601" i="1"/>
  <c r="P2214" i="1"/>
  <c r="P2113" i="1"/>
  <c r="W2062" i="1"/>
  <c r="W552" i="1"/>
  <c r="Z2064" i="1"/>
  <c r="K608" i="1"/>
  <c r="K2120" i="1"/>
  <c r="I604" i="1"/>
  <c r="I2116" i="1"/>
  <c r="I605" i="1"/>
  <c r="I2218" i="1"/>
  <c r="I2117" i="1"/>
  <c r="R2061" i="1"/>
  <c r="W547" i="1"/>
  <c r="R546" i="1"/>
  <c r="L601" i="1"/>
  <c r="L2113" i="1"/>
  <c r="Z550" i="1"/>
  <c r="Z546" i="1"/>
  <c r="M551" i="1"/>
  <c r="Z551" i="1"/>
  <c r="Z545" i="1"/>
  <c r="I549" i="1"/>
  <c r="I2061" i="1"/>
  <c r="J601" i="1"/>
  <c r="J2214" i="1"/>
  <c r="J2113" i="1"/>
  <c r="X601" i="1"/>
  <c r="X2214" i="1"/>
  <c r="X2113" i="1"/>
  <c r="Y608" i="1"/>
  <c r="Y2221" i="1"/>
  <c r="Y2120" i="1"/>
  <c r="N601" i="1"/>
  <c r="N2113" i="1"/>
  <c r="P608" i="1"/>
  <c r="P2120" i="1"/>
  <c r="W550" i="1"/>
  <c r="Z552" i="1"/>
  <c r="AA601" i="1"/>
  <c r="AA2214" i="1"/>
  <c r="AA2113" i="1"/>
  <c r="AC601" i="1"/>
  <c r="AC2214" i="1"/>
  <c r="AC2113" i="1"/>
  <c r="AB601" i="1"/>
  <c r="AB2214" i="1"/>
  <c r="AB2113" i="1"/>
  <c r="R549" i="1"/>
  <c r="M2058" i="1"/>
  <c r="M2057" i="1"/>
  <c r="I606" i="1"/>
  <c r="I2219" i="1"/>
  <c r="I2118" i="1"/>
  <c r="W546" i="1"/>
  <c r="W2060" i="1"/>
  <c r="R2060" i="1"/>
  <c r="R550" i="1"/>
  <c r="Z605" i="1"/>
  <c r="M549" i="1"/>
  <c r="M2117" i="1"/>
  <c r="M605" i="1"/>
  <c r="I607" i="1"/>
  <c r="I2119" i="1"/>
  <c r="I2220" i="1"/>
  <c r="J608" i="1"/>
  <c r="J2120" i="1"/>
  <c r="X608" i="1"/>
  <c r="X2221" i="1"/>
  <c r="X2120" i="1"/>
  <c r="Z547" i="1"/>
  <c r="W549" i="1"/>
  <c r="Z549" i="1"/>
  <c r="I550" i="1"/>
  <c r="I2062" i="1"/>
  <c r="I547" i="1"/>
  <c r="I2059" i="1"/>
  <c r="Z2218" i="1"/>
  <c r="V601" i="1"/>
  <c r="V2214" i="1"/>
  <c r="V2113" i="1"/>
  <c r="Q601" i="1"/>
  <c r="Q2214" i="1"/>
  <c r="Q2113" i="1"/>
  <c r="R552" i="1"/>
  <c r="AA2120" i="1"/>
  <c r="AC608" i="1"/>
  <c r="AB608" i="1"/>
  <c r="AB2120" i="1"/>
  <c r="W2059" i="1"/>
  <c r="M2059" i="1"/>
  <c r="R2058" i="1"/>
  <c r="M545" i="1"/>
  <c r="I601" i="1"/>
  <c r="I2214" i="1"/>
  <c r="I2113" i="1"/>
  <c r="T601" i="1"/>
  <c r="T2214" i="1"/>
  <c r="T2113" i="1"/>
  <c r="U601" i="1"/>
  <c r="U2214" i="1"/>
  <c r="U2113" i="1"/>
  <c r="M2063" i="1"/>
  <c r="M2064" i="1"/>
  <c r="I546" i="1"/>
  <c r="I2058" i="1"/>
  <c r="R2057" i="1"/>
  <c r="I548" i="1"/>
  <c r="I2060" i="1"/>
  <c r="O601" i="1"/>
  <c r="O2113" i="1"/>
  <c r="S601" i="1"/>
  <c r="S2214" i="1"/>
  <c r="S2113" i="1"/>
  <c r="M548" i="1"/>
  <c r="R551" i="1"/>
  <c r="R2062" i="1"/>
  <c r="M550" i="1"/>
  <c r="I551" i="1"/>
  <c r="I2063" i="1"/>
  <c r="W545" i="1"/>
  <c r="I603" i="1"/>
  <c r="I2115" i="1"/>
  <c r="Q608" i="1"/>
  <c r="Q2120" i="1"/>
  <c r="W551" i="1"/>
  <c r="Z548" i="1"/>
  <c r="W2064" i="1"/>
  <c r="K601" i="1"/>
  <c r="K2214" i="1"/>
  <c r="K2113" i="1"/>
  <c r="M547" i="1"/>
  <c r="M546" i="1"/>
  <c r="I545" i="1"/>
  <c r="I2057" i="1"/>
  <c r="T608" i="1"/>
  <c r="T2120" i="1"/>
  <c r="U608" i="1"/>
  <c r="U2120" i="1"/>
  <c r="W2058" i="1"/>
  <c r="Z2062" i="1"/>
  <c r="W548" i="1"/>
  <c r="R548" i="1"/>
  <c r="Z2063" i="1"/>
  <c r="M552" i="1"/>
  <c r="R545" i="1"/>
  <c r="D613" i="33" l="1"/>
  <c r="R755" i="1"/>
  <c r="H755" i="1" s="1"/>
  <c r="R1546" i="1"/>
  <c r="H1546" i="1" s="1"/>
  <c r="J243" i="2"/>
  <c r="D548" i="33"/>
  <c r="B243" i="2" s="1"/>
  <c r="R329" i="1"/>
  <c r="H329" i="1" s="1"/>
  <c r="R1044" i="1"/>
  <c r="H1044" i="1" s="1"/>
  <c r="J242" i="2"/>
  <c r="D547" i="33"/>
  <c r="B242" i="2" s="1"/>
  <c r="L803" i="33"/>
  <c r="R1020" i="1"/>
  <c r="H1020" i="1" s="1"/>
  <c r="R4425" i="1"/>
  <c r="H4425" i="1" s="1"/>
  <c r="J245" i="2"/>
  <c r="D550" i="33"/>
  <c r="B245" i="2" s="1"/>
  <c r="R2477" i="1"/>
  <c r="H2477" i="1" s="1"/>
  <c r="L614" i="33"/>
  <c r="R1538" i="1"/>
  <c r="H1538" i="1" s="1"/>
  <c r="J244" i="2"/>
  <c r="D549" i="33"/>
  <c r="B244" i="2" s="1"/>
  <c r="Z2217" i="1"/>
  <c r="T2115" i="1"/>
  <c r="W2115" i="1" s="1"/>
  <c r="R2119" i="1"/>
  <c r="Z604" i="1"/>
  <c r="W603" i="1"/>
  <c r="M2114" i="1"/>
  <c r="L2216" i="1"/>
  <c r="W2118" i="1"/>
  <c r="V2218" i="1"/>
  <c r="R2114" i="1"/>
  <c r="Z2216" i="1"/>
  <c r="O2217" i="1"/>
  <c r="AB2219" i="1"/>
  <c r="M602" i="1"/>
  <c r="V2219" i="1"/>
  <c r="M2218" i="1"/>
  <c r="W606" i="1"/>
  <c r="O2214" i="1"/>
  <c r="Z2219" i="1"/>
  <c r="L2214" i="1"/>
  <c r="I2217" i="1"/>
  <c r="W2116" i="1"/>
  <c r="U2218" i="1"/>
  <c r="M2220" i="1"/>
  <c r="U2217" i="1"/>
  <c r="T2219" i="1"/>
  <c r="AA2217" i="1"/>
  <c r="AB2215" i="1"/>
  <c r="Q2219" i="1"/>
  <c r="S2220" i="1"/>
  <c r="Y2215" i="1"/>
  <c r="N2218" i="1"/>
  <c r="V2215" i="1"/>
  <c r="T2221" i="1"/>
  <c r="J2221" i="1"/>
  <c r="K2221" i="1"/>
  <c r="W604" i="1"/>
  <c r="R603" i="1"/>
  <c r="W2216" i="1"/>
  <c r="R607" i="1"/>
  <c r="R2215" i="1"/>
  <c r="W605" i="1"/>
  <c r="H605" i="1" s="1"/>
  <c r="Z2120" i="1"/>
  <c r="W2117" i="1"/>
  <c r="H2117" i="1" s="1"/>
  <c r="R604" i="1"/>
  <c r="R2115" i="1"/>
  <c r="Z2119" i="1"/>
  <c r="Q2217" i="1"/>
  <c r="M2215" i="1"/>
  <c r="U2221" i="1"/>
  <c r="N2221" i="1"/>
  <c r="Z608" i="1"/>
  <c r="Z607" i="1"/>
  <c r="Z2220" i="1"/>
  <c r="M2217" i="1"/>
  <c r="R2216" i="1"/>
  <c r="Z2116" i="1"/>
  <c r="V2120" i="1"/>
  <c r="W2120" i="1" s="1"/>
  <c r="AA608" i="1"/>
  <c r="AA2221" i="1"/>
  <c r="L608" i="1"/>
  <c r="M608" i="1" s="1"/>
  <c r="L2221" i="1"/>
  <c r="O608" i="1"/>
  <c r="R608" i="1" s="1"/>
  <c r="V2221" i="1"/>
  <c r="V608" i="1"/>
  <c r="W608" i="1" s="1"/>
  <c r="L2120" i="1"/>
  <c r="M2120" i="1" s="1"/>
  <c r="M2116" i="1"/>
  <c r="AC2120" i="1"/>
  <c r="AC2221" i="1"/>
  <c r="R602" i="1"/>
  <c r="P606" i="1"/>
  <c r="R606" i="1" s="1"/>
  <c r="P2219" i="1"/>
  <c r="P2118" i="1"/>
  <c r="R2118" i="1" s="1"/>
  <c r="AB603" i="1"/>
  <c r="AB2216" i="1"/>
  <c r="AB2115" i="1"/>
  <c r="I2114" i="1"/>
  <c r="Z2113" i="1"/>
  <c r="AA606" i="1"/>
  <c r="AA2118" i="1"/>
  <c r="AA2219" i="1"/>
  <c r="I602" i="1"/>
  <c r="I2215" i="1"/>
  <c r="T607" i="1"/>
  <c r="T2220" i="1"/>
  <c r="T2119" i="1"/>
  <c r="U607" i="1"/>
  <c r="U2220" i="1"/>
  <c r="U2119" i="1"/>
  <c r="J606" i="1"/>
  <c r="M606" i="1" s="1"/>
  <c r="J2118" i="1"/>
  <c r="M2118" i="1" s="1"/>
  <c r="J2219" i="1"/>
  <c r="Z601" i="1"/>
  <c r="H2061" i="1"/>
  <c r="H2057" i="1"/>
  <c r="W2113" i="1"/>
  <c r="H2060" i="1"/>
  <c r="W601" i="1"/>
  <c r="H2064" i="1"/>
  <c r="H551" i="1"/>
  <c r="H2058" i="1"/>
  <c r="H2059" i="1"/>
  <c r="H550" i="1"/>
  <c r="H549" i="1"/>
  <c r="R2120" i="1"/>
  <c r="W2214" i="1"/>
  <c r="H548" i="1"/>
  <c r="H546" i="1"/>
  <c r="H547" i="1"/>
  <c r="R2113" i="1"/>
  <c r="R601" i="1"/>
  <c r="M601" i="1"/>
  <c r="H545" i="1"/>
  <c r="Z2221" i="1"/>
  <c r="Z2214" i="1"/>
  <c r="I608" i="1"/>
  <c r="I2221" i="1"/>
  <c r="I2120" i="1"/>
  <c r="H2063" i="1"/>
  <c r="H2062" i="1"/>
  <c r="M2113" i="1"/>
  <c r="H552" i="1"/>
  <c r="D614" i="33" l="1"/>
  <c r="E621" i="33" s="1"/>
  <c r="M618" i="33"/>
  <c r="K470" i="2" s="1"/>
  <c r="S1470" i="1" s="1"/>
  <c r="M617" i="33"/>
  <c r="K469" i="2" s="1"/>
  <c r="S1469" i="1" s="1"/>
  <c r="J617" i="33"/>
  <c r="H469" i="2" s="1"/>
  <c r="O1469" i="1" s="1"/>
  <c r="O1549" i="1" s="1"/>
  <c r="H617" i="33"/>
  <c r="F469" i="2" s="1"/>
  <c r="L1469" i="1" s="1"/>
  <c r="L1549" i="1" s="1"/>
  <c r="H619" i="33"/>
  <c r="F471" i="2" s="1"/>
  <c r="L1471" i="1" s="1"/>
  <c r="L1551" i="1" s="1"/>
  <c r="I618" i="33"/>
  <c r="G470" i="2" s="1"/>
  <c r="N1470" i="1" s="1"/>
  <c r="U615" i="33"/>
  <c r="P616" i="33"/>
  <c r="N468" i="2" s="1"/>
  <c r="V1468" i="1" s="1"/>
  <c r="V1548" i="1" s="1"/>
  <c r="I620" i="33"/>
  <c r="G472" i="2" s="1"/>
  <c r="N1472" i="1" s="1"/>
  <c r="F617" i="33"/>
  <c r="D469" i="2" s="1"/>
  <c r="J1469" i="1" s="1"/>
  <c r="S617" i="33"/>
  <c r="Q469" i="2" s="1"/>
  <c r="AA1469" i="1" s="1"/>
  <c r="AA1549" i="1" s="1"/>
  <c r="T618" i="33"/>
  <c r="R470" i="2" s="1"/>
  <c r="AB1470" i="1" s="1"/>
  <c r="AB1550" i="1" s="1"/>
  <c r="R619" i="33"/>
  <c r="P471" i="2" s="1"/>
  <c r="Y1471" i="1" s="1"/>
  <c r="Y1551" i="1" s="1"/>
  <c r="P620" i="33"/>
  <c r="N472" i="2" s="1"/>
  <c r="V1472" i="1" s="1"/>
  <c r="V1552" i="1" s="1"/>
  <c r="H616" i="33"/>
  <c r="F468" i="2" s="1"/>
  <c r="L1468" i="1" s="1"/>
  <c r="L1548" i="1" s="1"/>
  <c r="O616" i="33"/>
  <c r="M468" i="2" s="1"/>
  <c r="U1468" i="1" s="1"/>
  <c r="U1548" i="1" s="1"/>
  <c r="K621" i="33"/>
  <c r="I473" i="2" s="1"/>
  <c r="P1473" i="1" s="1"/>
  <c r="P1553" i="1" s="1"/>
  <c r="T621" i="33"/>
  <c r="R473" i="2" s="1"/>
  <c r="AB1473" i="1" s="1"/>
  <c r="AB1553" i="1" s="1"/>
  <c r="M621" i="33"/>
  <c r="K473" i="2" s="1"/>
  <c r="S1473" i="1" s="1"/>
  <c r="I621" i="33"/>
  <c r="G473" i="2" s="1"/>
  <c r="N1473" i="1" s="1"/>
  <c r="K617" i="33"/>
  <c r="I469" i="2" s="1"/>
  <c r="P1469" i="1" s="1"/>
  <c r="P1549" i="1" s="1"/>
  <c r="O621" i="33"/>
  <c r="M473" i="2" s="1"/>
  <c r="U1473" i="1" s="1"/>
  <c r="U1553" i="1" s="1"/>
  <c r="G619" i="33"/>
  <c r="E471" i="2" s="1"/>
  <c r="K1471" i="1" s="1"/>
  <c r="K1551" i="1" s="1"/>
  <c r="M615" i="33"/>
  <c r="M616" i="33"/>
  <c r="K468" i="2" s="1"/>
  <c r="S1468" i="1" s="1"/>
  <c r="N619" i="33"/>
  <c r="L471" i="2" s="1"/>
  <c r="T1471" i="1" s="1"/>
  <c r="T1551" i="1" s="1"/>
  <c r="U617" i="33"/>
  <c r="S469" i="2" s="1"/>
  <c r="AC1469" i="1" s="1"/>
  <c r="AC1549" i="1" s="1"/>
  <c r="S618" i="33"/>
  <c r="Q470" i="2" s="1"/>
  <c r="AA1470" i="1" s="1"/>
  <c r="AA1550" i="1" s="1"/>
  <c r="I615" i="33"/>
  <c r="U616" i="33"/>
  <c r="S468" i="2" s="1"/>
  <c r="AC1468" i="1" s="1"/>
  <c r="AC1548" i="1" s="1"/>
  <c r="N617" i="33"/>
  <c r="L469" i="2" s="1"/>
  <c r="T1469" i="1" s="1"/>
  <c r="T1549" i="1" s="1"/>
  <c r="S619" i="33"/>
  <c r="Q471" i="2" s="1"/>
  <c r="AA1471" i="1" s="1"/>
  <c r="AA1551" i="1" s="1"/>
  <c r="G617" i="33"/>
  <c r="E469" i="2" s="1"/>
  <c r="K1469" i="1" s="1"/>
  <c r="K1549" i="1" s="1"/>
  <c r="G615" i="33"/>
  <c r="J620" i="33"/>
  <c r="H472" i="2" s="1"/>
  <c r="O1472" i="1" s="1"/>
  <c r="O1552" i="1" s="1"/>
  <c r="F619" i="33"/>
  <c r="D471" i="2" s="1"/>
  <c r="J1471" i="1" s="1"/>
  <c r="G616" i="33"/>
  <c r="E468" i="2" s="1"/>
  <c r="K1468" i="1" s="1"/>
  <c r="K1548" i="1" s="1"/>
  <c r="S616" i="33"/>
  <c r="Q468" i="2" s="1"/>
  <c r="AA1468" i="1" s="1"/>
  <c r="AA1548" i="1" s="1"/>
  <c r="O618" i="33"/>
  <c r="M470" i="2" s="1"/>
  <c r="U1470" i="1" s="1"/>
  <c r="U1550" i="1" s="1"/>
  <c r="E616" i="33"/>
  <c r="U618" i="33"/>
  <c r="S470" i="2" s="1"/>
  <c r="AC1470" i="1" s="1"/>
  <c r="AC1550" i="1" s="1"/>
  <c r="F615" i="33"/>
  <c r="U619" i="33"/>
  <c r="S471" i="2" s="1"/>
  <c r="AC1471" i="1" s="1"/>
  <c r="AC1551" i="1" s="1"/>
  <c r="P618" i="33"/>
  <c r="N470" i="2" s="1"/>
  <c r="V1470" i="1" s="1"/>
  <c r="V1550" i="1" s="1"/>
  <c r="R621" i="33"/>
  <c r="P473" i="2" s="1"/>
  <c r="Y1473" i="1" s="1"/>
  <c r="Y1553" i="1" s="1"/>
  <c r="H615" i="33"/>
  <c r="J615" i="33"/>
  <c r="G621" i="33"/>
  <c r="E473" i="2" s="1"/>
  <c r="K1473" i="1" s="1"/>
  <c r="K1553" i="1" s="1"/>
  <c r="K618" i="33"/>
  <c r="I470" i="2" s="1"/>
  <c r="P1470" i="1" s="1"/>
  <c r="P1550" i="1" s="1"/>
  <c r="O615" i="33"/>
  <c r="K619" i="33"/>
  <c r="I471" i="2" s="1"/>
  <c r="P1471" i="1" s="1"/>
  <c r="P1551" i="1" s="1"/>
  <c r="R615" i="33"/>
  <c r="Q621" i="33"/>
  <c r="O473" i="2" s="1"/>
  <c r="X1473" i="1" s="1"/>
  <c r="U620" i="33"/>
  <c r="S472" i="2" s="1"/>
  <c r="AC1472" i="1" s="1"/>
  <c r="AC1552" i="1" s="1"/>
  <c r="F621" i="33"/>
  <c r="D473" i="2" s="1"/>
  <c r="J1473" i="1" s="1"/>
  <c r="T615" i="33"/>
  <c r="P617" i="33"/>
  <c r="N469" i="2" s="1"/>
  <c r="V1469" i="1" s="1"/>
  <c r="V1549" i="1" s="1"/>
  <c r="N620" i="33"/>
  <c r="L472" i="2" s="1"/>
  <c r="T1472" i="1" s="1"/>
  <c r="T1552" i="1" s="1"/>
  <c r="N615" i="33"/>
  <c r="Q615" i="33"/>
  <c r="T617" i="33"/>
  <c r="R469" i="2" s="1"/>
  <c r="AB1469" i="1" s="1"/>
  <c r="AB1549" i="1" s="1"/>
  <c r="R617" i="33"/>
  <c r="P469" i="2" s="1"/>
  <c r="Y1469" i="1" s="1"/>
  <c r="Y1549" i="1" s="1"/>
  <c r="N618" i="33"/>
  <c r="L470" i="2" s="1"/>
  <c r="T1470" i="1" s="1"/>
  <c r="T1550" i="1" s="1"/>
  <c r="S615" i="33"/>
  <c r="J621" i="33"/>
  <c r="H473" i="2" s="1"/>
  <c r="O1473" i="1" s="1"/>
  <c r="O1553" i="1" s="1"/>
  <c r="S620" i="33"/>
  <c r="Q472" i="2" s="1"/>
  <c r="AA1472" i="1" s="1"/>
  <c r="AA1552" i="1" s="1"/>
  <c r="P621" i="33"/>
  <c r="N473" i="2" s="1"/>
  <c r="V1473" i="1" s="1"/>
  <c r="V1553" i="1" s="1"/>
  <c r="E617" i="33"/>
  <c r="G620" i="33"/>
  <c r="E472" i="2" s="1"/>
  <c r="K1472" i="1" s="1"/>
  <c r="K1552" i="1" s="1"/>
  <c r="O617" i="33"/>
  <c r="M469" i="2" s="1"/>
  <c r="U1469" i="1" s="1"/>
  <c r="U1549" i="1" s="1"/>
  <c r="K616" i="33"/>
  <c r="I468" i="2" s="1"/>
  <c r="P1468" i="1" s="1"/>
  <c r="P1548" i="1" s="1"/>
  <c r="Q617" i="33"/>
  <c r="O469" i="2" s="1"/>
  <c r="X1469" i="1" s="1"/>
  <c r="I616" i="33"/>
  <c r="G468" i="2" s="1"/>
  <c r="N1468" i="1" s="1"/>
  <c r="J618" i="33"/>
  <c r="H470" i="2" s="1"/>
  <c r="O1470" i="1" s="1"/>
  <c r="O1550" i="1" s="1"/>
  <c r="Q619" i="33"/>
  <c r="O471" i="2" s="1"/>
  <c r="X1471" i="1" s="1"/>
  <c r="O619" i="33"/>
  <c r="M471" i="2" s="1"/>
  <c r="U1471" i="1" s="1"/>
  <c r="U1551" i="1" s="1"/>
  <c r="I617" i="33"/>
  <c r="G469" i="2" s="1"/>
  <c r="N1469" i="1" s="1"/>
  <c r="E620" i="33"/>
  <c r="K620" i="33"/>
  <c r="I472" i="2" s="1"/>
  <c r="P1472" i="1" s="1"/>
  <c r="P1552" i="1" s="1"/>
  <c r="J247" i="2"/>
  <c r="D552" i="33"/>
  <c r="B247" i="2" s="1"/>
  <c r="J248" i="2"/>
  <c r="D553" i="33"/>
  <c r="B248" i="2" s="1"/>
  <c r="D554" i="33"/>
  <c r="B249" i="2" s="1"/>
  <c r="J249" i="2"/>
  <c r="J246" i="2"/>
  <c r="D551" i="33"/>
  <c r="B246" i="2" s="1"/>
  <c r="Z2215" i="1"/>
  <c r="W2215" i="1"/>
  <c r="W2217" i="1"/>
  <c r="M2219" i="1"/>
  <c r="R2218" i="1"/>
  <c r="M2214" i="1"/>
  <c r="M2216" i="1"/>
  <c r="R2217" i="1"/>
  <c r="W2218" i="1"/>
  <c r="H2114" i="1"/>
  <c r="V2220" i="1"/>
  <c r="AB2221" i="1"/>
  <c r="N2214" i="1"/>
  <c r="P2220" i="1"/>
  <c r="H604" i="1"/>
  <c r="W2219" i="1"/>
  <c r="H602" i="1"/>
  <c r="R2219" i="1"/>
  <c r="Q2221" i="1"/>
  <c r="AC2215" i="1"/>
  <c r="M2221" i="1"/>
  <c r="I2216" i="1"/>
  <c r="AA2220" i="1"/>
  <c r="S2221" i="1"/>
  <c r="H2115" i="1"/>
  <c r="P2221" i="1"/>
  <c r="H603" i="1"/>
  <c r="H2116" i="1"/>
  <c r="H606" i="1"/>
  <c r="H2113" i="1"/>
  <c r="H2118" i="1"/>
  <c r="W607" i="1"/>
  <c r="H607" i="1" s="1"/>
  <c r="W2119" i="1"/>
  <c r="H2119" i="1" s="1"/>
  <c r="H2120" i="1"/>
  <c r="H601" i="1"/>
  <c r="H608" i="1"/>
  <c r="R616" i="33" l="1"/>
  <c r="P468" i="2" s="1"/>
  <c r="Y1468" i="1" s="1"/>
  <c r="Y1548" i="1" s="1"/>
  <c r="H621" i="33"/>
  <c r="F473" i="2" s="1"/>
  <c r="L1473" i="1" s="1"/>
  <c r="L1553" i="1" s="1"/>
  <c r="Q620" i="33"/>
  <c r="O472" i="2" s="1"/>
  <c r="X1472" i="1" s="1"/>
  <c r="K615" i="33"/>
  <c r="I467" i="2" s="1"/>
  <c r="P1467" i="1" s="1"/>
  <c r="P1547" i="1" s="1"/>
  <c r="F618" i="33"/>
  <c r="D470" i="2" s="1"/>
  <c r="J1470" i="1" s="1"/>
  <c r="J1550" i="1" s="1"/>
  <c r="Q618" i="33"/>
  <c r="O470" i="2" s="1"/>
  <c r="X1470" i="1" s="1"/>
  <c r="X1550" i="1" s="1"/>
  <c r="F616" i="33"/>
  <c r="D468" i="2" s="1"/>
  <c r="J1468" i="1" s="1"/>
  <c r="J1548" i="1" s="1"/>
  <c r="L615" i="33"/>
  <c r="J467" i="2" s="1"/>
  <c r="Q1467" i="1" s="1"/>
  <c r="Q1547" i="1" s="1"/>
  <c r="L616" i="33"/>
  <c r="J468" i="2" s="1"/>
  <c r="Q1468" i="1" s="1"/>
  <c r="Q1548" i="1" s="1"/>
  <c r="L617" i="33"/>
  <c r="J469" i="2" s="1"/>
  <c r="Q1469" i="1" s="1"/>
  <c r="Q1549" i="1" s="1"/>
  <c r="L618" i="33"/>
  <c r="J470" i="2" s="1"/>
  <c r="Q1470" i="1" s="1"/>
  <c r="Q1550" i="1" s="1"/>
  <c r="L619" i="33"/>
  <c r="J471" i="2" s="1"/>
  <c r="Q1471" i="1" s="1"/>
  <c r="Q1551" i="1" s="1"/>
  <c r="L620" i="33"/>
  <c r="J472" i="2" s="1"/>
  <c r="Q1472" i="1" s="1"/>
  <c r="Q1552" i="1" s="1"/>
  <c r="L621" i="33"/>
  <c r="J473" i="2" s="1"/>
  <c r="Q1473" i="1" s="1"/>
  <c r="Q1553" i="1" s="1"/>
  <c r="J616" i="33"/>
  <c r="H468" i="2" s="1"/>
  <c r="O1468" i="1" s="1"/>
  <c r="O1548" i="1" s="1"/>
  <c r="I619" i="33"/>
  <c r="G471" i="2" s="1"/>
  <c r="N1471" i="1" s="1"/>
  <c r="N1551" i="1" s="1"/>
  <c r="Q616" i="33"/>
  <c r="O468" i="2" s="1"/>
  <c r="X1468" i="1" s="1"/>
  <c r="H618" i="33"/>
  <c r="F470" i="2" s="1"/>
  <c r="L1470" i="1" s="1"/>
  <c r="L1550" i="1" s="1"/>
  <c r="R620" i="33"/>
  <c r="P472" i="2" s="1"/>
  <c r="Y1472" i="1" s="1"/>
  <c r="Y1552" i="1" s="1"/>
  <c r="R618" i="33"/>
  <c r="P470" i="2" s="1"/>
  <c r="Y1470" i="1" s="1"/>
  <c r="Y1550" i="1" s="1"/>
  <c r="F620" i="33"/>
  <c r="D472" i="2" s="1"/>
  <c r="J1472" i="1" s="1"/>
  <c r="J1552" i="1" s="1"/>
  <c r="S621" i="33"/>
  <c r="Q473" i="2" s="1"/>
  <c r="AA1473" i="1" s="1"/>
  <c r="AA1553" i="1" s="1"/>
  <c r="M620" i="33"/>
  <c r="K472" i="2" s="1"/>
  <c r="S1472" i="1" s="1"/>
  <c r="S1552" i="1" s="1"/>
  <c r="E619" i="33"/>
  <c r="C471" i="2" s="1"/>
  <c r="I1471" i="1" s="1"/>
  <c r="J619" i="33"/>
  <c r="H471" i="2" s="1"/>
  <c r="O1471" i="1" s="1"/>
  <c r="O1551" i="1" s="1"/>
  <c r="E618" i="33"/>
  <c r="N616" i="33"/>
  <c r="L468" i="2" s="1"/>
  <c r="T1468" i="1" s="1"/>
  <c r="T1548" i="1" s="1"/>
  <c r="T619" i="33"/>
  <c r="R471" i="2" s="1"/>
  <c r="AB1471" i="1" s="1"/>
  <c r="AB1551" i="1" s="1"/>
  <c r="O620" i="33"/>
  <c r="M472" i="2" s="1"/>
  <c r="U1472" i="1" s="1"/>
  <c r="U1552" i="1" s="1"/>
  <c r="E615" i="33"/>
  <c r="C467" i="2" s="1"/>
  <c r="I1467" i="1" s="1"/>
  <c r="P619" i="33"/>
  <c r="N471" i="2" s="1"/>
  <c r="V1471" i="1" s="1"/>
  <c r="V1551" i="1" s="1"/>
  <c r="T616" i="33"/>
  <c r="R468" i="2" s="1"/>
  <c r="AB1468" i="1" s="1"/>
  <c r="AB1548" i="1" s="1"/>
  <c r="N621" i="33"/>
  <c r="L473" i="2" s="1"/>
  <c r="T1473" i="1" s="1"/>
  <c r="T1553" i="1" s="1"/>
  <c r="M619" i="33"/>
  <c r="K471" i="2" s="1"/>
  <c r="S1471" i="1" s="1"/>
  <c r="P615" i="33"/>
  <c r="G618" i="33"/>
  <c r="E470" i="2" s="1"/>
  <c r="K1470" i="1" s="1"/>
  <c r="K1550" i="1" s="1"/>
  <c r="H620" i="33"/>
  <c r="F472" i="2" s="1"/>
  <c r="L1472" i="1" s="1"/>
  <c r="L1552" i="1" s="1"/>
  <c r="U621" i="33"/>
  <c r="S473" i="2" s="1"/>
  <c r="AC1473" i="1" s="1"/>
  <c r="AC1553" i="1" s="1"/>
  <c r="T620" i="33"/>
  <c r="R472" i="2" s="1"/>
  <c r="AB1472" i="1" s="1"/>
  <c r="AB1552" i="1" s="1"/>
  <c r="Z1471" i="1"/>
  <c r="Z1551" i="1" s="1"/>
  <c r="X1551" i="1"/>
  <c r="C469" i="2"/>
  <c r="I1469" i="1" s="1"/>
  <c r="D617" i="33"/>
  <c r="B469" i="2" s="1"/>
  <c r="Q467" i="2"/>
  <c r="AA1467" i="1" s="1"/>
  <c r="AA1547" i="1" s="1"/>
  <c r="O467" i="2"/>
  <c r="X1467" i="1" s="1"/>
  <c r="Q622" i="33"/>
  <c r="O474" i="2" s="1"/>
  <c r="X1474" i="1" s="1"/>
  <c r="R467" i="2"/>
  <c r="AB1467" i="1" s="1"/>
  <c r="AB1547" i="1" s="1"/>
  <c r="P467" i="2"/>
  <c r="Y1467" i="1" s="1"/>
  <c r="Y1547" i="1" s="1"/>
  <c r="G467" i="2"/>
  <c r="N1467" i="1" s="1"/>
  <c r="S1548" i="1"/>
  <c r="W1468" i="1"/>
  <c r="W1548" i="1" s="1"/>
  <c r="J1549" i="1"/>
  <c r="M1469" i="1"/>
  <c r="M1549" i="1" s="1"/>
  <c r="N1550" i="1"/>
  <c r="R1470" i="1"/>
  <c r="R1550" i="1" s="1"/>
  <c r="S1549" i="1"/>
  <c r="W1469" i="1"/>
  <c r="W1549" i="1" s="1"/>
  <c r="C473" i="2"/>
  <c r="I1473" i="1" s="1"/>
  <c r="D621" i="33"/>
  <c r="B473" i="2" s="1"/>
  <c r="X1548" i="1"/>
  <c r="Z1468" i="1"/>
  <c r="Z1548" i="1" s="1"/>
  <c r="X1549" i="1"/>
  <c r="Z1469" i="1"/>
  <c r="Z1549" i="1" s="1"/>
  <c r="C472" i="2"/>
  <c r="I1472" i="1" s="1"/>
  <c r="L467" i="2"/>
  <c r="T1467" i="1" s="1"/>
  <c r="T1547" i="1" s="1"/>
  <c r="N622" i="33"/>
  <c r="L474" i="2" s="1"/>
  <c r="T1474" i="1" s="1"/>
  <c r="T1554" i="1" s="1"/>
  <c r="J1553" i="1"/>
  <c r="M1473" i="1"/>
  <c r="M1553" i="1" s="1"/>
  <c r="H467" i="2"/>
  <c r="O1467" i="1" s="1"/>
  <c r="O1547" i="1" s="1"/>
  <c r="C468" i="2"/>
  <c r="I1468" i="1" s="1"/>
  <c r="J1551" i="1"/>
  <c r="M1471" i="1"/>
  <c r="M1551" i="1" s="1"/>
  <c r="K467" i="2"/>
  <c r="S1467" i="1" s="1"/>
  <c r="M622" i="33"/>
  <c r="K474" i="2" s="1"/>
  <c r="S1474" i="1" s="1"/>
  <c r="R1473" i="1"/>
  <c r="R1553" i="1" s="1"/>
  <c r="N1553" i="1"/>
  <c r="N1552" i="1"/>
  <c r="S467" i="2"/>
  <c r="AC1467" i="1" s="1"/>
  <c r="AC1547" i="1" s="1"/>
  <c r="S1550" i="1"/>
  <c r="W1470" i="1"/>
  <c r="W1550" i="1" s="1"/>
  <c r="X1552" i="1"/>
  <c r="Z1472" i="1"/>
  <c r="Z1552" i="1" s="1"/>
  <c r="N1549" i="1"/>
  <c r="R1469" i="1"/>
  <c r="R1549" i="1" s="1"/>
  <c r="R1468" i="1"/>
  <c r="R1548" i="1" s="1"/>
  <c r="N1548" i="1"/>
  <c r="M467" i="2"/>
  <c r="U1467" i="1" s="1"/>
  <c r="U1547" i="1" s="1"/>
  <c r="F467" i="2"/>
  <c r="L1467" i="1" s="1"/>
  <c r="L1547" i="1" s="1"/>
  <c r="D467" i="2"/>
  <c r="J1467" i="1" s="1"/>
  <c r="S1553" i="1"/>
  <c r="W1473" i="1"/>
  <c r="W1553" i="1" s="1"/>
  <c r="C470" i="2"/>
  <c r="I1470" i="1" s="1"/>
  <c r="X1553" i="1"/>
  <c r="Z1473" i="1"/>
  <c r="Z1553" i="1" s="1"/>
  <c r="E467" i="2"/>
  <c r="K1467" i="1" s="1"/>
  <c r="K1547" i="1" s="1"/>
  <c r="S1551" i="1"/>
  <c r="N467" i="2"/>
  <c r="V1467" i="1" s="1"/>
  <c r="V1547" i="1" s="1"/>
  <c r="R2220" i="1"/>
  <c r="W2220" i="1"/>
  <c r="H2217" i="1"/>
  <c r="H2215" i="1"/>
  <c r="R2214" i="1"/>
  <c r="H2218" i="1"/>
  <c r="H2216" i="1"/>
  <c r="W2221" i="1"/>
  <c r="H2219" i="1"/>
  <c r="O2221" i="1"/>
  <c r="W1472" i="1" l="1"/>
  <c r="W1552" i="1" s="1"/>
  <c r="H622" i="33"/>
  <c r="F474" i="2" s="1"/>
  <c r="L1474" i="1" s="1"/>
  <c r="L1554" i="1" s="1"/>
  <c r="M1468" i="1"/>
  <c r="M1548" i="1" s="1"/>
  <c r="D620" i="33"/>
  <c r="B472" i="2" s="1"/>
  <c r="W1471" i="1"/>
  <c r="W1551" i="1" s="1"/>
  <c r="P622" i="33"/>
  <c r="N474" i="2" s="1"/>
  <c r="V1474" i="1" s="1"/>
  <c r="V1554" i="1" s="1"/>
  <c r="F622" i="33"/>
  <c r="D474" i="2" s="1"/>
  <c r="J1474" i="1" s="1"/>
  <c r="J1554" i="1" s="1"/>
  <c r="U622" i="33"/>
  <c r="S474" i="2" s="1"/>
  <c r="AC1474" i="1" s="1"/>
  <c r="AC1554" i="1" s="1"/>
  <c r="D615" i="33"/>
  <c r="B467" i="2" s="1"/>
  <c r="M1472" i="1"/>
  <c r="M1552" i="1" s="1"/>
  <c r="O622" i="33"/>
  <c r="M474" i="2" s="1"/>
  <c r="U1474" i="1" s="1"/>
  <c r="U1554" i="1" s="1"/>
  <c r="R1472" i="1"/>
  <c r="R1552" i="1" s="1"/>
  <c r="J622" i="33"/>
  <c r="H474" i="2" s="1"/>
  <c r="O1474" i="1" s="1"/>
  <c r="O1554" i="1" s="1"/>
  <c r="S622" i="33"/>
  <c r="Q474" i="2" s="1"/>
  <c r="AA1474" i="1" s="1"/>
  <c r="AA1554" i="1" s="1"/>
  <c r="R1471" i="1"/>
  <c r="R1551" i="1" s="1"/>
  <c r="Z1470" i="1"/>
  <c r="Z1550" i="1" s="1"/>
  <c r="K622" i="33"/>
  <c r="I474" i="2" s="1"/>
  <c r="P1474" i="1" s="1"/>
  <c r="P1554" i="1" s="1"/>
  <c r="M1470" i="1"/>
  <c r="M1550" i="1" s="1"/>
  <c r="R622" i="33"/>
  <c r="P474" i="2" s="1"/>
  <c r="Y1474" i="1" s="1"/>
  <c r="Y1554" i="1" s="1"/>
  <c r="E622" i="33"/>
  <c r="D619" i="33"/>
  <c r="B471" i="2" s="1"/>
  <c r="L622" i="33"/>
  <c r="J474" i="2" s="1"/>
  <c r="Q1474" i="1" s="1"/>
  <c r="Q1554" i="1" s="1"/>
  <c r="G622" i="33"/>
  <c r="E474" i="2" s="1"/>
  <c r="K1474" i="1" s="1"/>
  <c r="K1554" i="1" s="1"/>
  <c r="D618" i="33"/>
  <c r="B470" i="2" s="1"/>
  <c r="D616" i="33"/>
  <c r="B468" i="2" s="1"/>
  <c r="I622" i="33"/>
  <c r="G474" i="2" s="1"/>
  <c r="N1474" i="1" s="1"/>
  <c r="T622" i="33"/>
  <c r="R474" i="2" s="1"/>
  <c r="AB1474" i="1" s="1"/>
  <c r="AB1554" i="1" s="1"/>
  <c r="C474" i="2"/>
  <c r="I1474" i="1" s="1"/>
  <c r="X1554" i="1"/>
  <c r="I1551" i="1"/>
  <c r="H1471" i="1"/>
  <c r="H1551" i="1" s="1"/>
  <c r="I1553" i="1"/>
  <c r="H1473" i="1"/>
  <c r="H1553" i="1" s="1"/>
  <c r="X1547" i="1"/>
  <c r="Z1467" i="1"/>
  <c r="Z1547" i="1" s="1"/>
  <c r="I1549" i="1"/>
  <c r="H1469" i="1"/>
  <c r="H1549" i="1" s="1"/>
  <c r="I1547" i="1"/>
  <c r="J1547" i="1"/>
  <c r="M1467" i="1"/>
  <c r="M1547" i="1" s="1"/>
  <c r="S1554" i="1"/>
  <c r="I1550" i="1"/>
  <c r="S1547" i="1"/>
  <c r="W1467" i="1"/>
  <c r="W1547" i="1" s="1"/>
  <c r="I1548" i="1"/>
  <c r="H1468" i="1"/>
  <c r="H1548" i="1" s="1"/>
  <c r="I1552" i="1"/>
  <c r="R1467" i="1"/>
  <c r="R1547" i="1" s="1"/>
  <c r="N1547" i="1"/>
  <c r="H2214" i="1"/>
  <c r="H2220" i="1"/>
  <c r="R2221" i="1"/>
  <c r="H1470" i="1" l="1"/>
  <c r="H1550" i="1" s="1"/>
  <c r="R1474" i="1"/>
  <c r="R1554" i="1" s="1"/>
  <c r="H1472" i="1"/>
  <c r="H1552" i="1" s="1"/>
  <c r="W1474" i="1"/>
  <c r="W1554" i="1" s="1"/>
  <c r="N1554" i="1"/>
  <c r="M1474" i="1"/>
  <c r="M1554" i="1" s="1"/>
  <c r="Z1474" i="1"/>
  <c r="Z1554" i="1" s="1"/>
  <c r="D622" i="33"/>
  <c r="B474" i="2" s="1"/>
  <c r="H1467" i="1"/>
  <c r="H1547" i="1" s="1"/>
  <c r="I1554" i="1"/>
  <c r="H2221" i="1"/>
  <c r="H1474" i="1" l="1"/>
  <c r="H1554" i="1" s="1"/>
  <c r="AA538" i="1"/>
  <c r="AA554" i="1"/>
  <c r="AA540" i="1"/>
  <c r="AA556" i="1"/>
  <c r="Y537" i="1"/>
  <c r="Y553" i="1"/>
  <c r="Y543" i="1"/>
  <c r="Y559" i="1"/>
  <c r="K542" i="1"/>
  <c r="K558" i="1"/>
  <c r="K544" i="1"/>
  <c r="K560" i="1"/>
  <c r="N542" i="1"/>
  <c r="N558" i="1"/>
  <c r="N539" i="1"/>
  <c r="N555" i="1"/>
  <c r="AC537" i="1"/>
  <c r="AC553" i="1"/>
  <c r="AC543" i="1"/>
  <c r="AC559" i="1"/>
  <c r="J541" i="1"/>
  <c r="J557" i="1"/>
  <c r="J538" i="1"/>
  <c r="J554" i="1"/>
  <c r="X542" i="1"/>
  <c r="X558" i="1"/>
  <c r="X539" i="1"/>
  <c r="X555" i="1"/>
  <c r="L539" i="1"/>
  <c r="L555" i="1"/>
  <c r="L537" i="1"/>
  <c r="L553" i="1"/>
  <c r="Q537" i="1"/>
  <c r="Q553" i="1"/>
  <c r="Q543" i="1"/>
  <c r="Q559" i="1"/>
  <c r="T543" i="1"/>
  <c r="T559" i="1"/>
  <c r="T541" i="1"/>
  <c r="T557" i="1"/>
  <c r="S538" i="1"/>
  <c r="S554" i="1"/>
  <c r="S540" i="1"/>
  <c r="S556" i="1"/>
  <c r="U537" i="1"/>
  <c r="U553" i="1"/>
  <c r="U543" i="1"/>
  <c r="U559" i="1"/>
  <c r="V538" i="1"/>
  <c r="V554" i="1"/>
  <c r="V540" i="1"/>
  <c r="V556" i="1"/>
  <c r="P540" i="1"/>
  <c r="P556" i="1"/>
  <c r="P542" i="1"/>
  <c r="P558" i="1"/>
  <c r="AB543" i="1"/>
  <c r="AB559" i="1"/>
  <c r="AB541" i="1"/>
  <c r="AB557" i="1"/>
  <c r="O539" i="1"/>
  <c r="O555" i="1"/>
  <c r="O537" i="1"/>
  <c r="O553" i="1"/>
  <c r="AA542" i="1"/>
  <c r="AA558" i="1"/>
  <c r="AA544" i="1"/>
  <c r="AA560" i="1"/>
  <c r="Y541" i="1"/>
  <c r="Y557" i="1"/>
  <c r="Y538" i="1"/>
  <c r="Y554" i="1"/>
  <c r="K539" i="1"/>
  <c r="K555" i="1"/>
  <c r="K537" i="1"/>
  <c r="K553" i="1"/>
  <c r="N537" i="1"/>
  <c r="N553" i="1"/>
  <c r="N543" i="1"/>
  <c r="N559" i="1"/>
  <c r="AC541" i="1"/>
  <c r="AC557" i="1"/>
  <c r="AC538" i="1"/>
  <c r="AC554" i="1"/>
  <c r="J540" i="1"/>
  <c r="J556" i="1"/>
  <c r="J542" i="1"/>
  <c r="J558" i="1"/>
  <c r="X540" i="1"/>
  <c r="X556" i="1"/>
  <c r="X543" i="1"/>
  <c r="X559" i="1"/>
  <c r="L543" i="1"/>
  <c r="L559" i="1"/>
  <c r="L541" i="1"/>
  <c r="L557" i="1"/>
  <c r="Q541" i="1"/>
  <c r="Q557" i="1"/>
  <c r="Q538" i="1"/>
  <c r="Q554" i="1"/>
  <c r="T538" i="1"/>
  <c r="T554" i="1"/>
  <c r="T544" i="1"/>
  <c r="T560" i="1"/>
  <c r="S542" i="1"/>
  <c r="S558" i="1"/>
  <c r="S544" i="1"/>
  <c r="S560" i="1"/>
  <c r="U541" i="1"/>
  <c r="U557" i="1"/>
  <c r="U538" i="1"/>
  <c r="U554" i="1"/>
  <c r="V542" i="1"/>
  <c r="V558" i="1"/>
  <c r="V539" i="1"/>
  <c r="V555" i="1"/>
  <c r="P539" i="1"/>
  <c r="P555" i="1"/>
  <c r="P537" i="1"/>
  <c r="P553" i="1"/>
  <c r="AB538" i="1"/>
  <c r="AB554" i="1"/>
  <c r="AB544" i="1"/>
  <c r="AB560" i="1"/>
  <c r="O543" i="1"/>
  <c r="O559" i="1"/>
  <c r="O541" i="1"/>
  <c r="O557" i="1"/>
  <c r="AA539" i="1"/>
  <c r="AA555" i="1"/>
  <c r="AA537" i="1"/>
  <c r="AA553" i="1"/>
  <c r="Y540" i="1"/>
  <c r="Y556" i="1"/>
  <c r="Y542" i="1"/>
  <c r="Y558" i="1"/>
  <c r="K543" i="1"/>
  <c r="K559" i="1"/>
  <c r="K541" i="1"/>
  <c r="K557" i="1"/>
  <c r="N541" i="1"/>
  <c r="N557" i="1"/>
  <c r="N544" i="1"/>
  <c r="N560" i="1"/>
  <c r="AC540" i="1"/>
  <c r="AC556" i="1"/>
  <c r="AC542" i="1"/>
  <c r="AC558" i="1"/>
  <c r="J539" i="1"/>
  <c r="J555" i="1"/>
  <c r="J544" i="1"/>
  <c r="J560" i="1"/>
  <c r="X537" i="1"/>
  <c r="X553" i="1"/>
  <c r="X544" i="1"/>
  <c r="X560" i="1"/>
  <c r="L538" i="1"/>
  <c r="L554" i="1"/>
  <c r="L544" i="1"/>
  <c r="L560" i="1"/>
  <c r="Q540" i="1"/>
  <c r="Q556" i="1"/>
  <c r="Q542" i="1"/>
  <c r="Q558" i="1"/>
  <c r="T540" i="1"/>
  <c r="T556" i="1"/>
  <c r="T542" i="1"/>
  <c r="T558" i="1"/>
  <c r="S539" i="1"/>
  <c r="S555" i="1"/>
  <c r="S537" i="1"/>
  <c r="S553" i="1"/>
  <c r="U540" i="1"/>
  <c r="U556" i="1"/>
  <c r="U542" i="1"/>
  <c r="U558" i="1"/>
  <c r="V537" i="1"/>
  <c r="V553" i="1"/>
  <c r="V543" i="1"/>
  <c r="V559" i="1"/>
  <c r="P543" i="1"/>
  <c r="P559" i="1"/>
  <c r="P541" i="1"/>
  <c r="P557" i="1"/>
  <c r="AB540" i="1"/>
  <c r="AB556" i="1"/>
  <c r="AB542" i="1"/>
  <c r="AB558" i="1"/>
  <c r="O538" i="1"/>
  <c r="O554" i="1"/>
  <c r="O540" i="1"/>
  <c r="O556" i="1"/>
  <c r="AA543" i="1"/>
  <c r="AA559" i="1"/>
  <c r="AA541" i="1"/>
  <c r="AA557" i="1"/>
  <c r="Y539" i="1"/>
  <c r="Y555" i="1"/>
  <c r="Y544" i="1"/>
  <c r="Y560" i="1"/>
  <c r="K538" i="1"/>
  <c r="K554" i="1"/>
  <c r="K540" i="1"/>
  <c r="K556" i="1"/>
  <c r="N538" i="1"/>
  <c r="N554" i="1"/>
  <c r="N540" i="1"/>
  <c r="N556" i="1"/>
  <c r="AC539" i="1"/>
  <c r="AC555" i="1"/>
  <c r="AC544" i="1"/>
  <c r="AC560" i="1"/>
  <c r="J537" i="1"/>
  <c r="J553" i="1"/>
  <c r="J543" i="1"/>
  <c r="J559" i="1"/>
  <c r="X538" i="1"/>
  <c r="X554" i="1"/>
  <c r="X541" i="1"/>
  <c r="X557" i="1"/>
  <c r="L540" i="1"/>
  <c r="L556" i="1"/>
  <c r="L542" i="1"/>
  <c r="L558" i="1"/>
  <c r="Q539" i="1"/>
  <c r="Q555" i="1"/>
  <c r="Q544" i="1"/>
  <c r="Q560" i="1"/>
  <c r="T539" i="1"/>
  <c r="T555" i="1"/>
  <c r="T537" i="1"/>
  <c r="T553" i="1"/>
  <c r="S543" i="1"/>
  <c r="S559" i="1"/>
  <c r="S541" i="1"/>
  <c r="S557" i="1"/>
  <c r="U539" i="1"/>
  <c r="U555" i="1"/>
  <c r="U544" i="1"/>
  <c r="U560" i="1"/>
  <c r="V541" i="1"/>
  <c r="V557" i="1"/>
  <c r="V544" i="1"/>
  <c r="V560" i="1"/>
  <c r="P538" i="1"/>
  <c r="P554" i="1"/>
  <c r="P544" i="1"/>
  <c r="P560" i="1"/>
  <c r="AB539" i="1"/>
  <c r="AB555" i="1"/>
  <c r="AB537" i="1"/>
  <c r="AB553" i="1"/>
  <c r="O542" i="1"/>
  <c r="O558" i="1"/>
  <c r="O544" i="1"/>
  <c r="O560" i="1"/>
  <c r="Z554" i="1" l="1"/>
  <c r="Z559" i="1"/>
  <c r="Z553" i="1"/>
  <c r="W543" i="1"/>
  <c r="Z543" i="1"/>
  <c r="Z557" i="1"/>
  <c r="M559" i="1"/>
  <c r="M555" i="1"/>
  <c r="Z538" i="1"/>
  <c r="M537" i="1"/>
  <c r="Z537" i="1"/>
  <c r="M553" i="1"/>
  <c r="R540" i="1"/>
  <c r="Z541" i="1"/>
  <c r="M539" i="1"/>
  <c r="M543" i="1"/>
  <c r="W559" i="1"/>
  <c r="R556" i="1"/>
  <c r="W541" i="1"/>
  <c r="W553" i="1"/>
  <c r="W537" i="1"/>
  <c r="Z544" i="1"/>
  <c r="W544" i="1"/>
  <c r="Z556" i="1"/>
  <c r="Z540" i="1"/>
  <c r="M556" i="1"/>
  <c r="R559" i="1"/>
  <c r="R543" i="1"/>
  <c r="W538" i="1"/>
  <c r="M538" i="1"/>
  <c r="M541" i="1"/>
  <c r="R555" i="1"/>
  <c r="I540" i="1"/>
  <c r="I556" i="1"/>
  <c r="W557" i="1"/>
  <c r="R538" i="1"/>
  <c r="I543" i="1"/>
  <c r="I559" i="1"/>
  <c r="W555" i="1"/>
  <c r="W539" i="1"/>
  <c r="Z560" i="1"/>
  <c r="R557" i="1"/>
  <c r="I537" i="1"/>
  <c r="I553" i="1"/>
  <c r="W542" i="1"/>
  <c r="M558" i="1"/>
  <c r="M542" i="1"/>
  <c r="R537" i="1"/>
  <c r="I544" i="1"/>
  <c r="I560" i="1"/>
  <c r="W554" i="1"/>
  <c r="Z555" i="1"/>
  <c r="Z542" i="1"/>
  <c r="M554" i="1"/>
  <c r="R554" i="1"/>
  <c r="M560" i="1"/>
  <c r="M544" i="1"/>
  <c r="W560" i="1"/>
  <c r="W558" i="1"/>
  <c r="M540" i="1"/>
  <c r="R553" i="1"/>
  <c r="Z539" i="1"/>
  <c r="R539" i="1"/>
  <c r="I538" i="1"/>
  <c r="I554" i="1"/>
  <c r="I541" i="1"/>
  <c r="I557" i="1"/>
  <c r="R560" i="1"/>
  <c r="R544" i="1"/>
  <c r="R541" i="1"/>
  <c r="I539" i="1"/>
  <c r="I555" i="1"/>
  <c r="I542" i="1"/>
  <c r="I558" i="1"/>
  <c r="W556" i="1"/>
  <c r="W540" i="1"/>
  <c r="Z558" i="1"/>
  <c r="M557" i="1"/>
  <c r="R558" i="1"/>
  <c r="R542" i="1"/>
  <c r="H559" i="1" l="1"/>
  <c r="H555" i="1"/>
  <c r="H554" i="1"/>
  <c r="H543" i="1"/>
  <c r="H539" i="1"/>
  <c r="H538" i="1"/>
  <c r="H560" i="1"/>
  <c r="H556" i="1"/>
  <c r="H540" i="1"/>
  <c r="H558" i="1"/>
  <c r="H541" i="1"/>
  <c r="H553" i="1"/>
  <c r="H537" i="1"/>
  <c r="H542" i="1"/>
  <c r="H557" i="1"/>
  <c r="H544" i="1"/>
  <c r="I2049" i="1" l="1"/>
  <c r="J2049" i="1"/>
  <c r="K2049" i="1"/>
  <c r="L2049" i="1"/>
  <c r="N2049" i="1"/>
  <c r="O2049" i="1"/>
  <c r="P2049" i="1"/>
  <c r="Q2049" i="1"/>
  <c r="S2049" i="1"/>
  <c r="T2049" i="1"/>
  <c r="U2049" i="1"/>
  <c r="V2049" i="1"/>
  <c r="X2049" i="1"/>
  <c r="Y2049" i="1"/>
  <c r="AA2049" i="1"/>
  <c r="AB2049" i="1"/>
  <c r="AC2049" i="1"/>
  <c r="I2050" i="1"/>
  <c r="J2050" i="1"/>
  <c r="K2050" i="1"/>
  <c r="L2050" i="1"/>
  <c r="N2050" i="1"/>
  <c r="O2050" i="1"/>
  <c r="P2050" i="1"/>
  <c r="Q2050" i="1"/>
  <c r="S2050" i="1"/>
  <c r="T2050" i="1"/>
  <c r="U2050" i="1"/>
  <c r="V2050" i="1"/>
  <c r="X2050" i="1"/>
  <c r="Y2050" i="1"/>
  <c r="AA2050" i="1"/>
  <c r="AB2050" i="1"/>
  <c r="AC2050" i="1"/>
  <c r="I2051" i="1"/>
  <c r="J2051" i="1"/>
  <c r="K2051" i="1"/>
  <c r="L2051" i="1"/>
  <c r="N2051" i="1"/>
  <c r="O2051" i="1"/>
  <c r="P2051" i="1"/>
  <c r="Q2051" i="1"/>
  <c r="S2051" i="1"/>
  <c r="T2051" i="1"/>
  <c r="U2051" i="1"/>
  <c r="V2051" i="1"/>
  <c r="X2051" i="1"/>
  <c r="Y2051" i="1"/>
  <c r="AA2051" i="1"/>
  <c r="AB2051" i="1"/>
  <c r="AC2051" i="1"/>
  <c r="I2052" i="1"/>
  <c r="J2052" i="1"/>
  <c r="K2052" i="1"/>
  <c r="L2052" i="1"/>
  <c r="N2052" i="1"/>
  <c r="O2052" i="1"/>
  <c r="P2052" i="1"/>
  <c r="Q2052" i="1"/>
  <c r="S2052" i="1"/>
  <c r="T2052" i="1"/>
  <c r="U2052" i="1"/>
  <c r="V2052" i="1"/>
  <c r="X2052" i="1"/>
  <c r="Y2052" i="1"/>
  <c r="AA2052" i="1"/>
  <c r="AB2052" i="1"/>
  <c r="AC2052" i="1"/>
  <c r="I2053" i="1"/>
  <c r="J2053" i="1"/>
  <c r="K2053" i="1"/>
  <c r="L2053" i="1"/>
  <c r="N2053" i="1"/>
  <c r="O2053" i="1"/>
  <c r="P2053" i="1"/>
  <c r="Q2053" i="1"/>
  <c r="S2053" i="1"/>
  <c r="T2053" i="1"/>
  <c r="U2053" i="1"/>
  <c r="V2053" i="1"/>
  <c r="X2053" i="1"/>
  <c r="Y2053" i="1"/>
  <c r="AA2053" i="1"/>
  <c r="AB2053" i="1"/>
  <c r="AC2053" i="1"/>
  <c r="I2054" i="1"/>
  <c r="J2054" i="1"/>
  <c r="K2054" i="1"/>
  <c r="L2054" i="1"/>
  <c r="N2054" i="1"/>
  <c r="O2054" i="1"/>
  <c r="P2054" i="1"/>
  <c r="Q2054" i="1"/>
  <c r="S2054" i="1"/>
  <c r="T2054" i="1"/>
  <c r="U2054" i="1"/>
  <c r="V2054" i="1"/>
  <c r="X2054" i="1"/>
  <c r="Y2054" i="1"/>
  <c r="AA2054" i="1"/>
  <c r="AB2054" i="1"/>
  <c r="AC2054" i="1"/>
  <c r="I2055" i="1"/>
  <c r="J2055" i="1"/>
  <c r="K2055" i="1"/>
  <c r="L2055" i="1"/>
  <c r="N2055" i="1"/>
  <c r="O2055" i="1"/>
  <c r="P2055" i="1"/>
  <c r="Q2055" i="1"/>
  <c r="S2055" i="1"/>
  <c r="T2055" i="1"/>
  <c r="U2055" i="1"/>
  <c r="V2055" i="1"/>
  <c r="X2055" i="1"/>
  <c r="Y2055" i="1"/>
  <c r="AA2055" i="1"/>
  <c r="AB2055" i="1"/>
  <c r="AC2055" i="1"/>
  <c r="I2056" i="1"/>
  <c r="J2056" i="1"/>
  <c r="K2056" i="1"/>
  <c r="L2056" i="1"/>
  <c r="N2056" i="1"/>
  <c r="O2056" i="1"/>
  <c r="P2056" i="1"/>
  <c r="Q2056" i="1"/>
  <c r="S2056" i="1"/>
  <c r="T2056" i="1"/>
  <c r="U2056" i="1"/>
  <c r="V2056" i="1"/>
  <c r="X2056" i="1"/>
  <c r="Y2056" i="1"/>
  <c r="AA2056" i="1"/>
  <c r="AB2056" i="1"/>
  <c r="AC2056" i="1"/>
  <c r="Z2052" i="1" l="1"/>
  <c r="Z2055" i="1"/>
  <c r="M2054" i="1"/>
  <c r="Z2053" i="1"/>
  <c r="W2052" i="1"/>
  <c r="Z2056" i="1"/>
  <c r="Z2051" i="1"/>
  <c r="R2051" i="1"/>
  <c r="W2056" i="1"/>
  <c r="W2049" i="1"/>
  <c r="R2049" i="1"/>
  <c r="R2055" i="1"/>
  <c r="M2050" i="1"/>
  <c r="W2053" i="1"/>
  <c r="R2053" i="1"/>
  <c r="M2053" i="1"/>
  <c r="R2052" i="1"/>
  <c r="M2052" i="1"/>
  <c r="M2051" i="1"/>
  <c r="Z2054" i="1"/>
  <c r="W2050" i="1"/>
  <c r="R2050" i="1"/>
  <c r="Z2049" i="1"/>
  <c r="R2056" i="1"/>
  <c r="M2056" i="1"/>
  <c r="M2055" i="1"/>
  <c r="W2051" i="1"/>
  <c r="Z2050" i="1"/>
  <c r="W2054" i="1"/>
  <c r="R2054" i="1"/>
  <c r="W2055" i="1"/>
  <c r="M2049" i="1"/>
  <c r="H2052" i="1" l="1"/>
  <c r="H2049" i="1"/>
  <c r="H2050" i="1"/>
  <c r="H2053" i="1"/>
  <c r="H2055" i="1"/>
  <c r="H2051" i="1"/>
  <c r="H2056" i="1"/>
  <c r="H2054" i="1"/>
  <c r="K2133" i="1" l="1"/>
  <c r="M2133" i="1" s="1"/>
  <c r="J2131" i="1"/>
  <c r="M2131" i="1" s="1"/>
  <c r="J2067" i="1"/>
  <c r="M2067" i="1" s="1"/>
  <c r="J2130" i="1"/>
  <c r="M2130" i="1" s="1"/>
  <c r="K2135" i="1"/>
  <c r="K2065" i="1"/>
  <c r="J2132" i="1"/>
  <c r="J2135" i="1"/>
  <c r="J2069" i="1"/>
  <c r="M2069" i="1" s="1"/>
  <c r="K2132" i="1"/>
  <c r="J2068" i="1"/>
  <c r="J2066" i="1"/>
  <c r="K2068" i="1"/>
  <c r="K2066" i="1"/>
  <c r="J2070" i="1"/>
  <c r="M2070" i="1" s="1"/>
  <c r="I2068" i="1"/>
  <c r="I2130" i="1"/>
  <c r="J2065" i="1"/>
  <c r="J2129" i="1"/>
  <c r="M2129" i="1" s="1"/>
  <c r="J2134" i="1"/>
  <c r="M2134" i="1" s="1"/>
  <c r="I2072" i="1"/>
  <c r="I2136" i="1"/>
  <c r="I2134" i="1"/>
  <c r="I2070" i="1"/>
  <c r="I2129" i="1"/>
  <c r="I2131" i="1"/>
  <c r="I2067" i="1"/>
  <c r="I2071" i="1"/>
  <c r="I2065" i="1"/>
  <c r="I2132" i="1"/>
  <c r="I2069" i="1"/>
  <c r="I2135" i="1"/>
  <c r="I2133" i="1"/>
  <c r="I2066" i="1"/>
  <c r="M2065" i="1" l="1"/>
  <c r="H2065" i="1" s="1"/>
  <c r="H2136" i="1"/>
  <c r="H2071" i="1"/>
  <c r="H2130" i="1"/>
  <c r="M2068" i="1"/>
  <c r="H2068" i="1" s="1"/>
  <c r="H2131" i="1"/>
  <c r="H2134" i="1"/>
  <c r="H2072" i="1"/>
  <c r="H2129" i="1"/>
  <c r="M2066" i="1"/>
  <c r="H2066" i="1" s="1"/>
  <c r="M2132" i="1"/>
  <c r="H2132" i="1" s="1"/>
  <c r="M2135" i="1"/>
  <c r="H2135" i="1" s="1"/>
  <c r="H2067" i="1"/>
  <c r="H2070" i="1"/>
  <c r="H2069" i="1"/>
  <c r="H2133" i="1"/>
  <c r="L617" i="1"/>
  <c r="L622" i="1"/>
  <c r="L618" i="1"/>
  <c r="K624" i="1"/>
  <c r="K620" i="1"/>
  <c r="J619" i="1"/>
  <c r="J624" i="1"/>
  <c r="K619" i="1"/>
  <c r="K618" i="1"/>
  <c r="J621" i="1"/>
  <c r="J623" i="1"/>
  <c r="K617" i="1"/>
  <c r="K623" i="1"/>
  <c r="J622" i="1"/>
  <c r="J618" i="1"/>
  <c r="J617" i="1"/>
  <c r="J620" i="1"/>
  <c r="I620" i="1"/>
  <c r="I622" i="1"/>
  <c r="I624" i="1"/>
  <c r="K621" i="1"/>
  <c r="I618" i="1"/>
  <c r="I617" i="1"/>
  <c r="I623" i="1"/>
  <c r="I619" i="1"/>
  <c r="I621" i="1"/>
  <c r="M622" i="1" l="1"/>
  <c r="H622" i="1" s="1"/>
  <c r="M621" i="1"/>
  <c r="H621" i="1" s="1"/>
  <c r="M623" i="1"/>
  <c r="H623" i="1" s="1"/>
  <c r="M620" i="1"/>
  <c r="H620" i="1" s="1"/>
  <c r="M618" i="1"/>
  <c r="H618" i="1" s="1"/>
  <c r="M617" i="1"/>
  <c r="H617" i="1" s="1"/>
  <c r="M619" i="1"/>
  <c r="H619" i="1" s="1"/>
  <c r="M624" i="1"/>
  <c r="H624" i="1" s="1"/>
  <c r="K1052" i="1"/>
  <c r="M1052" i="1" s="1"/>
  <c r="I1052" i="1"/>
  <c r="I1049" i="1"/>
  <c r="I1051" i="1"/>
  <c r="I1045" i="1"/>
  <c r="I1048" i="1"/>
  <c r="I1046" i="1"/>
  <c r="I1047" i="1"/>
  <c r="I1050" i="1"/>
  <c r="H1050" i="1" l="1"/>
  <c r="H1048" i="1"/>
  <c r="H1051" i="1"/>
  <c r="H1047" i="1"/>
  <c r="H1049" i="1"/>
  <c r="H1046" i="1"/>
  <c r="H1045" i="1"/>
  <c r="H1052" i="1"/>
  <c r="I953" i="1"/>
  <c r="I961" i="1" s="1"/>
  <c r="I947" i="1"/>
  <c r="I948" i="1"/>
  <c r="I952" i="1"/>
  <c r="I949" i="1"/>
  <c r="I951" i="1"/>
  <c r="I957" i="1" l="1"/>
  <c r="H952" i="1"/>
  <c r="H960" i="1" s="1"/>
  <c r="I960" i="1"/>
  <c r="H951" i="1"/>
  <c r="H959" i="1" s="1"/>
  <c r="I959" i="1"/>
  <c r="H948" i="1"/>
  <c r="H956" i="1" s="1"/>
  <c r="I956" i="1"/>
  <c r="H947" i="1"/>
  <c r="H955" i="1" s="1"/>
  <c r="I955" i="1"/>
  <c r="H953" i="1"/>
  <c r="H961" i="1" s="1"/>
  <c r="H949" i="1"/>
  <c r="H957" i="1" s="1"/>
  <c r="I2919" i="1" l="1"/>
  <c r="I2958" i="1"/>
  <c r="I2990" i="1"/>
  <c r="I2963" i="1"/>
  <c r="I2952" i="1"/>
  <c r="I2917" i="1"/>
  <c r="I2923" i="1"/>
  <c r="I2916" i="1"/>
  <c r="I2966" i="1"/>
  <c r="I2928" i="1"/>
  <c r="I2905" i="1"/>
  <c r="I2947" i="1"/>
  <c r="I2908" i="1"/>
  <c r="I2914" i="1"/>
  <c r="I2948" i="1"/>
  <c r="I2954" i="1"/>
  <c r="I2956" i="1"/>
  <c r="I2962" i="1"/>
  <c r="I2929" i="1"/>
  <c r="I2911" i="1"/>
  <c r="I2957" i="1"/>
  <c r="I2985" i="1"/>
  <c r="I2941" i="1"/>
  <c r="I2940" i="1"/>
  <c r="I2909" i="1"/>
  <c r="I2936" i="1"/>
  <c r="I2950" i="1"/>
  <c r="I2933" i="1"/>
  <c r="I2935" i="1"/>
  <c r="I2967" i="1"/>
  <c r="I2906" i="1"/>
  <c r="I2939" i="1"/>
  <c r="I2959" i="1"/>
  <c r="I2924" i="1"/>
  <c r="I2943" i="1"/>
  <c r="I2991" i="1"/>
  <c r="I2984" i="1"/>
  <c r="I2904" i="1"/>
  <c r="I2913" i="1"/>
  <c r="I2934" i="1"/>
  <c r="I2915" i="1"/>
  <c r="I2927" i="1"/>
  <c r="I2921" i="1"/>
  <c r="I2930" i="1"/>
  <c r="I2949" i="1"/>
  <c r="I2925" i="1"/>
  <c r="I2945" i="1"/>
  <c r="I2965" i="1"/>
  <c r="I2910" i="1"/>
  <c r="I2988" i="1"/>
  <c r="I2953" i="1"/>
  <c r="I2961" i="1"/>
  <c r="I2931" i="1"/>
  <c r="I2926" i="1"/>
  <c r="I2960" i="1"/>
  <c r="I2907" i="1"/>
  <c r="I2946" i="1"/>
  <c r="I2920" i="1"/>
  <c r="I2989" i="1"/>
  <c r="I2932" i="1"/>
  <c r="I2938" i="1"/>
  <c r="I2918" i="1"/>
  <c r="I2987" i="1"/>
  <c r="H2987" i="1" l="1"/>
  <c r="H2907" i="1"/>
  <c r="H2931" i="1"/>
  <c r="H2910" i="1"/>
  <c r="H2925" i="1"/>
  <c r="H2921" i="1"/>
  <c r="H2913" i="1"/>
  <c r="H2991" i="1"/>
  <c r="H2939" i="1"/>
  <c r="H2967" i="1"/>
  <c r="H2936" i="1"/>
  <c r="H2911" i="1"/>
  <c r="H2954" i="1"/>
  <c r="H2914" i="1"/>
  <c r="H2905" i="1"/>
  <c r="H2923" i="1"/>
  <c r="H2919" i="1"/>
  <c r="H2918" i="1"/>
  <c r="H2989" i="1"/>
  <c r="H2961" i="1"/>
  <c r="H2965" i="1"/>
  <c r="H2949" i="1"/>
  <c r="H2930" i="1"/>
  <c r="H2927" i="1"/>
  <c r="H2904" i="1"/>
  <c r="H2943" i="1"/>
  <c r="H2924" i="1"/>
  <c r="H2935" i="1"/>
  <c r="H2909" i="1"/>
  <c r="H2985" i="1"/>
  <c r="H2929" i="1"/>
  <c r="H2908" i="1"/>
  <c r="H2928" i="1"/>
  <c r="H2917" i="1"/>
  <c r="H2990" i="1"/>
  <c r="H2938" i="1"/>
  <c r="H2920" i="1"/>
  <c r="H2960" i="1"/>
  <c r="H2953" i="1"/>
  <c r="H2915" i="1"/>
  <c r="H2959" i="1"/>
  <c r="H2933" i="1"/>
  <c r="H2940" i="1"/>
  <c r="H2957" i="1"/>
  <c r="H2962" i="1"/>
  <c r="H2966" i="1"/>
  <c r="H2952" i="1"/>
  <c r="H2932" i="1"/>
  <c r="H2946" i="1"/>
  <c r="H2926" i="1"/>
  <c r="H2988" i="1"/>
  <c r="H2945" i="1"/>
  <c r="H2934" i="1"/>
  <c r="H2984" i="1"/>
  <c r="H2906" i="1"/>
  <c r="H2950" i="1"/>
  <c r="H2941" i="1"/>
  <c r="H2956" i="1"/>
  <c r="H2948" i="1"/>
  <c r="H2947" i="1"/>
  <c r="H2916" i="1"/>
  <c r="H2963" i="1"/>
  <c r="H2958" i="1"/>
  <c r="I3959" i="1"/>
  <c r="I3889" i="1"/>
  <c r="I3895" i="1"/>
  <c r="I3925" i="1"/>
  <c r="I3960" i="1"/>
  <c r="I3917" i="1"/>
  <c r="I3926" i="1"/>
  <c r="I3891" i="1"/>
  <c r="I3888" i="1"/>
  <c r="I3894" i="1"/>
  <c r="J4004" i="1"/>
  <c r="M4004" i="1" s="1"/>
  <c r="I4005" i="1"/>
  <c r="J4000" i="1"/>
  <c r="M4000" i="1" s="1"/>
  <c r="I4000" i="1"/>
  <c r="I4002" i="1"/>
  <c r="I4001" i="1"/>
  <c r="I3999" i="1"/>
  <c r="I4003" i="1"/>
  <c r="I4006" i="1"/>
  <c r="H4006" i="1" l="1"/>
  <c r="H3888" i="1"/>
  <c r="H3917" i="1"/>
  <c r="H3959" i="1"/>
  <c r="H4005" i="1"/>
  <c r="H3999" i="1"/>
  <c r="H3960" i="1"/>
  <c r="H3891" i="1"/>
  <c r="H3925" i="1"/>
  <c r="H4003" i="1"/>
  <c r="H3894" i="1"/>
  <c r="H3926" i="1"/>
  <c r="H3895" i="1"/>
  <c r="H3889" i="1"/>
  <c r="H4001" i="1"/>
  <c r="H4002" i="1"/>
  <c r="H4000" i="1"/>
  <c r="H4004" i="1"/>
  <c r="I1215" i="1"/>
  <c r="I1218" i="1"/>
  <c r="I1150" i="1"/>
  <c r="I1147" i="1"/>
  <c r="I1236" i="1"/>
  <c r="I1217" i="1"/>
  <c r="I1145" i="1"/>
  <c r="I1148" i="1"/>
  <c r="I1153" i="1"/>
  <c r="H1148" i="1" l="1"/>
  <c r="H1145" i="1"/>
  <c r="H1153" i="1"/>
  <c r="H1147" i="1"/>
  <c r="H1218" i="1"/>
  <c r="H1215" i="1"/>
  <c r="H1217" i="1"/>
  <c r="H1150" i="1"/>
  <c r="H1236" i="1"/>
  <c r="I1252" i="1"/>
  <c r="I1260" i="1"/>
  <c r="I1268" i="1"/>
  <c r="I1276" i="1"/>
  <c r="I1249" i="1"/>
  <c r="J1271" i="1"/>
  <c r="M1271" i="1" s="1"/>
  <c r="I1263" i="1"/>
  <c r="I1265" i="1"/>
  <c r="I1245" i="1"/>
  <c r="J1261" i="1"/>
  <c r="M1261" i="1" s="1"/>
  <c r="I1271" i="1"/>
  <c r="I1248" i="1"/>
  <c r="J1266" i="1"/>
  <c r="M1266" i="1" s="1"/>
  <c r="J1253" i="1"/>
  <c r="M1253" i="1" s="1"/>
  <c r="J1272" i="1"/>
  <c r="M1272" i="1" s="1"/>
  <c r="I1273" i="1"/>
  <c r="J1248" i="1"/>
  <c r="J1262" i="1"/>
  <c r="J1250" i="1"/>
  <c r="I1251" i="1"/>
  <c r="J1245" i="1"/>
  <c r="I1270" i="1"/>
  <c r="I1267" i="1"/>
  <c r="J1264" i="1"/>
  <c r="M1264" i="1" s="1"/>
  <c r="J1275" i="1"/>
  <c r="J1263" i="1"/>
  <c r="I1269" i="1"/>
  <c r="I1247" i="1"/>
  <c r="I1250" i="1"/>
  <c r="I1264" i="1"/>
  <c r="I1257" i="1"/>
  <c r="I1275" i="1"/>
  <c r="I1256" i="1"/>
  <c r="I1246" i="1"/>
  <c r="I1274" i="1"/>
  <c r="I1266" i="1"/>
  <c r="I1258" i="1"/>
  <c r="I1262" i="1"/>
  <c r="I1255" i="1"/>
  <c r="I1254" i="1"/>
  <c r="I1261" i="1"/>
  <c r="I1253" i="1"/>
  <c r="I1259" i="1"/>
  <c r="I1272" i="1"/>
  <c r="H1267" i="1" l="1"/>
  <c r="H1274" i="1"/>
  <c r="H1273" i="1"/>
  <c r="H1257" i="1"/>
  <c r="H1247" i="1"/>
  <c r="H1260" i="1"/>
  <c r="H1256" i="1"/>
  <c r="H1252" i="1"/>
  <c r="H1270" i="1"/>
  <c r="H1276" i="1"/>
  <c r="M1250" i="1"/>
  <c r="M1263" i="1"/>
  <c r="H1263" i="1" s="1"/>
  <c r="M1275" i="1"/>
  <c r="M1245" i="1"/>
  <c r="M1248" i="1"/>
  <c r="H1258" i="1"/>
  <c r="H1265" i="1"/>
  <c r="H1253" i="1"/>
  <c r="H1269" i="1"/>
  <c r="H1249" i="1"/>
  <c r="H1264" i="1"/>
  <c r="H1272" i="1"/>
  <c r="H1261" i="1"/>
  <c r="H1254" i="1"/>
  <c r="H1266" i="1"/>
  <c r="H1259" i="1"/>
  <c r="H1255" i="1"/>
  <c r="H1251" i="1"/>
  <c r="H1246" i="1"/>
  <c r="M1262" i="1"/>
  <c r="H1271" i="1"/>
  <c r="H1268" i="1"/>
  <c r="I1439" i="1"/>
  <c r="J1439" i="1"/>
  <c r="I1431" i="1"/>
  <c r="I1423" i="1"/>
  <c r="J1423" i="1"/>
  <c r="M1423" i="1" s="1"/>
  <c r="I1415" i="1"/>
  <c r="I1407" i="1"/>
  <c r="J1407" i="1"/>
  <c r="M1407" i="1" s="1"/>
  <c r="I1358" i="1"/>
  <c r="I1342" i="1"/>
  <c r="I1326" i="1"/>
  <c r="I1362" i="1"/>
  <c r="I1331" i="1"/>
  <c r="I1338" i="1"/>
  <c r="H1345" i="1"/>
  <c r="I1315" i="1"/>
  <c r="I1319" i="1"/>
  <c r="I1340" i="1"/>
  <c r="H1329" i="1"/>
  <c r="I1303" i="1"/>
  <c r="I1337" i="1"/>
  <c r="I1332" i="1"/>
  <c r="I1301" i="1"/>
  <c r="I1309" i="1"/>
  <c r="I1349" i="1"/>
  <c r="I1311" i="1"/>
  <c r="I1298" i="1"/>
  <c r="I1364" i="1"/>
  <c r="I1327" i="1"/>
  <c r="I1348" i="1"/>
  <c r="I1347" i="1"/>
  <c r="I1322" i="1"/>
  <c r="I1341" i="1"/>
  <c r="I1333" i="1"/>
  <c r="I1295" i="1"/>
  <c r="I1336" i="1"/>
  <c r="H1313" i="1"/>
  <c r="H1346" i="1"/>
  <c r="I1320" i="1"/>
  <c r="I1325" i="1"/>
  <c r="I1308" i="1"/>
  <c r="I1365" i="1"/>
  <c r="I1352" i="1"/>
  <c r="I1343" i="1"/>
  <c r="I1306" i="1"/>
  <c r="I1317" i="1"/>
  <c r="I1299" i="1"/>
  <c r="I1305" i="1"/>
  <c r="I1330" i="1"/>
  <c r="H1314" i="1"/>
  <c r="I1304" i="1"/>
  <c r="I1363" i="1"/>
  <c r="I1351" i="1"/>
  <c r="I1316" i="1"/>
  <c r="I1307" i="1"/>
  <c r="I1359" i="1"/>
  <c r="I1300" i="1"/>
  <c r="K1420" i="1"/>
  <c r="K1402" i="1"/>
  <c r="M1402" i="1" s="1"/>
  <c r="J1417" i="1"/>
  <c r="J1419" i="1"/>
  <c r="K1406" i="1"/>
  <c r="K1422" i="1"/>
  <c r="K1400" i="1"/>
  <c r="J1418" i="1"/>
  <c r="J1421" i="1"/>
  <c r="M1421" i="1" s="1"/>
  <c r="K1419" i="1"/>
  <c r="K1404" i="1"/>
  <c r="J1404" i="1"/>
  <c r="J1406" i="1"/>
  <c r="J1416" i="1"/>
  <c r="M1416" i="1" s="1"/>
  <c r="K1418" i="1"/>
  <c r="J1422" i="1"/>
  <c r="J1400" i="1"/>
  <c r="K1417" i="1"/>
  <c r="J1438" i="1"/>
  <c r="M1438" i="1" s="1"/>
  <c r="J1430" i="1"/>
  <c r="M1430" i="1" s="1"/>
  <c r="I1437" i="1"/>
  <c r="J1428" i="1"/>
  <c r="M1428" i="1" s="1"/>
  <c r="J1410" i="1"/>
  <c r="M1410" i="1" s="1"/>
  <c r="J1433" i="1"/>
  <c r="I1433" i="1"/>
  <c r="J1414" i="1"/>
  <c r="M1414" i="1" s="1"/>
  <c r="J1405" i="1"/>
  <c r="M1405" i="1" s="1"/>
  <c r="J1434" i="1"/>
  <c r="M1434" i="1" s="1"/>
  <c r="J1411" i="1"/>
  <c r="M1411" i="1" s="1"/>
  <c r="J1413" i="1"/>
  <c r="M1413" i="1" s="1"/>
  <c r="J1424" i="1"/>
  <c r="M1424" i="1" s="1"/>
  <c r="I1419" i="1"/>
  <c r="J1401" i="1"/>
  <c r="M1401" i="1" s="1"/>
  <c r="J1436" i="1"/>
  <c r="J1412" i="1"/>
  <c r="M1412" i="1" s="1"/>
  <c r="J1437" i="1"/>
  <c r="J1432" i="1"/>
  <c r="J1408" i="1"/>
  <c r="M1408" i="1" s="1"/>
  <c r="J1426" i="1"/>
  <c r="M1426" i="1" s="1"/>
  <c r="J1403" i="1"/>
  <c r="M1403" i="1" s="1"/>
  <c r="I1411" i="1"/>
  <c r="J1435" i="1"/>
  <c r="I1417" i="1"/>
  <c r="I1412" i="1"/>
  <c r="I1434" i="1"/>
  <c r="I1435" i="1"/>
  <c r="I1436" i="1"/>
  <c r="I1418" i="1"/>
  <c r="I1429" i="1"/>
  <c r="I1403" i="1"/>
  <c r="I1432" i="1"/>
  <c r="I1416" i="1"/>
  <c r="I1425" i="1"/>
  <c r="I1414" i="1"/>
  <c r="I1421" i="1"/>
  <c r="I1420" i="1"/>
  <c r="I1409" i="1"/>
  <c r="I1400" i="1"/>
  <c r="I1427" i="1"/>
  <c r="I1422" i="1"/>
  <c r="I1413" i="1"/>
  <c r="I1404" i="1"/>
  <c r="I1438" i="1"/>
  <c r="I1406" i="1"/>
  <c r="I1405" i="1"/>
  <c r="I1428" i="1"/>
  <c r="I1424" i="1"/>
  <c r="I1430" i="1"/>
  <c r="I1410" i="1"/>
  <c r="I1402" i="1"/>
  <c r="I1408" i="1"/>
  <c r="I1426" i="1"/>
  <c r="I1401" i="1"/>
  <c r="M1436" i="1" l="1"/>
  <c r="H1436" i="1" s="1"/>
  <c r="H1305" i="1"/>
  <c r="H1309" i="1"/>
  <c r="H1342" i="1"/>
  <c r="H1307" i="1"/>
  <c r="H1304" i="1"/>
  <c r="H1306" i="1"/>
  <c r="H1325" i="1"/>
  <c r="H1336" i="1"/>
  <c r="H1341" i="1"/>
  <c r="H1340" i="1"/>
  <c r="H1300" i="1"/>
  <c r="H1316" i="1"/>
  <c r="H1343" i="1"/>
  <c r="H1320" i="1"/>
  <c r="H1295" i="1"/>
  <c r="H1303" i="1"/>
  <c r="H1319" i="1"/>
  <c r="H1338" i="1"/>
  <c r="H1351" i="1"/>
  <c r="H1330" i="1"/>
  <c r="H1317" i="1"/>
  <c r="H1308" i="1"/>
  <c r="H1333" i="1"/>
  <c r="H1322" i="1"/>
  <c r="H1331" i="1"/>
  <c r="H1326" i="1"/>
  <c r="H1275" i="1"/>
  <c r="H1248" i="1"/>
  <c r="H1250" i="1"/>
  <c r="H1245" i="1"/>
  <c r="H1262" i="1"/>
  <c r="H1363" i="1"/>
  <c r="H1352" i="1"/>
  <c r="H1312" i="1"/>
  <c r="H1361" i="1"/>
  <c r="H1337" i="1"/>
  <c r="H1358" i="1"/>
  <c r="M1432" i="1"/>
  <c r="M1420" i="1"/>
  <c r="H1420" i="1" s="1"/>
  <c r="M1437" i="1"/>
  <c r="M1433" i="1"/>
  <c r="M1439" i="1"/>
  <c r="M1435" i="1"/>
  <c r="H1413" i="1"/>
  <c r="H1411" i="1"/>
  <c r="M1400" i="1"/>
  <c r="H1400" i="1" s="1"/>
  <c r="M1417" i="1"/>
  <c r="H1417" i="1" s="1"/>
  <c r="H1409" i="1"/>
  <c r="H1332" i="1"/>
  <c r="M1422" i="1"/>
  <c r="H1422" i="1" s="1"/>
  <c r="M1404" i="1"/>
  <c r="H1404" i="1" s="1"/>
  <c r="M1406" i="1"/>
  <c r="H1406" i="1" s="1"/>
  <c r="H1405" i="1"/>
  <c r="M1418" i="1"/>
  <c r="H1418" i="1" s="1"/>
  <c r="H1425" i="1"/>
  <c r="H1421" i="1"/>
  <c r="H1429" i="1"/>
  <c r="H1414" i="1"/>
  <c r="H1403" i="1"/>
  <c r="H1298" i="1"/>
  <c r="H1408" i="1"/>
  <c r="H1412" i="1"/>
  <c r="H1359" i="1"/>
  <c r="H1327" i="1"/>
  <c r="H1438" i="1"/>
  <c r="H1427" i="1"/>
  <c r="H1424" i="1"/>
  <c r="H1428" i="1"/>
  <c r="M1419" i="1"/>
  <c r="H1419" i="1" s="1"/>
  <c r="H1299" i="1"/>
  <c r="H1347" i="1"/>
  <c r="H1311" i="1"/>
  <c r="H1348" i="1"/>
  <c r="H1410" i="1"/>
  <c r="H1365" i="1"/>
  <c r="H1364" i="1"/>
  <c r="H1301" i="1"/>
  <c r="H1315" i="1"/>
  <c r="H1362" i="1"/>
  <c r="H1407" i="1"/>
  <c r="H1431" i="1"/>
  <c r="H1426" i="1"/>
  <c r="H1416" i="1"/>
  <c r="H1401" i="1"/>
  <c r="H1434" i="1"/>
  <c r="H1349" i="1"/>
  <c r="H1430" i="1"/>
  <c r="H1402" i="1"/>
  <c r="H1415" i="1"/>
  <c r="H1423" i="1"/>
  <c r="H1435" i="1" l="1"/>
  <c r="H1432" i="1"/>
  <c r="H1433" i="1"/>
  <c r="H1437" i="1"/>
  <c r="H1439" i="1"/>
  <c r="I1588" i="1" l="1"/>
  <c r="E631" i="33" s="1"/>
  <c r="J1588" i="1"/>
  <c r="F631" i="33" s="1"/>
  <c r="K1588" i="1"/>
  <c r="G631" i="33" s="1"/>
  <c r="I1596" i="1"/>
  <c r="J1596" i="1"/>
  <c r="K1596" i="1"/>
  <c r="J1581" i="1"/>
  <c r="F624" i="33" s="1"/>
  <c r="L1593" i="1"/>
  <c r="J1585" i="1"/>
  <c r="F628" i="33" s="1"/>
  <c r="J1584" i="1"/>
  <c r="F627" i="33" s="1"/>
  <c r="L1581" i="1"/>
  <c r="L1586" i="1"/>
  <c r="H629" i="33" s="1"/>
  <c r="L1583" i="1"/>
  <c r="L1582" i="1"/>
  <c r="L1594" i="1"/>
  <c r="J1583" i="1"/>
  <c r="F626" i="33" s="1"/>
  <c r="L1585" i="1"/>
  <c r="H628" i="33" s="1"/>
  <c r="L1584" i="1"/>
  <c r="L1587" i="1"/>
  <c r="K1591" i="1"/>
  <c r="K1589" i="1"/>
  <c r="K1590" i="1"/>
  <c r="K1584" i="1"/>
  <c r="G627" i="33" s="1"/>
  <c r="K1585" i="1"/>
  <c r="G628" i="33" s="1"/>
  <c r="K1593" i="1"/>
  <c r="K1586" i="1"/>
  <c r="G629" i="33" s="1"/>
  <c r="K1581" i="1"/>
  <c r="G624" i="33" s="1"/>
  <c r="K1595" i="1"/>
  <c r="K1592" i="1"/>
  <c r="K1582" i="1"/>
  <c r="J1587" i="1"/>
  <c r="F630" i="33" s="1"/>
  <c r="J1594" i="1"/>
  <c r="K1583" i="1"/>
  <c r="J1582" i="1"/>
  <c r="F625" i="33" s="1"/>
  <c r="K1594" i="1"/>
  <c r="J1591" i="1"/>
  <c r="J1595" i="1"/>
  <c r="K1587" i="1"/>
  <c r="J1586" i="1"/>
  <c r="F629" i="33" s="1"/>
  <c r="J1592" i="1"/>
  <c r="J1590" i="1"/>
  <c r="I1589" i="1"/>
  <c r="J1593" i="1"/>
  <c r="J1589" i="1"/>
  <c r="I1590" i="1"/>
  <c r="I1583" i="1"/>
  <c r="E626" i="33" s="1"/>
  <c r="I1594" i="1"/>
  <c r="I1582" i="1"/>
  <c r="E625" i="33" s="1"/>
  <c r="I1587" i="1"/>
  <c r="E630" i="33" s="1"/>
  <c r="I1595" i="1"/>
  <c r="I1581" i="1"/>
  <c r="E624" i="33" s="1"/>
  <c r="I1593" i="1"/>
  <c r="I1584" i="1"/>
  <c r="E627" i="33" s="1"/>
  <c r="I1591" i="1"/>
  <c r="I1585" i="1"/>
  <c r="E628" i="33" s="1"/>
  <c r="I1586" i="1"/>
  <c r="E629" i="33" s="1"/>
  <c r="I1592" i="1"/>
  <c r="M1589" i="1" l="1"/>
  <c r="H630" i="33"/>
  <c r="H624" i="33"/>
  <c r="G625" i="33"/>
  <c r="H627" i="33"/>
  <c r="H625" i="33"/>
  <c r="H626" i="33"/>
  <c r="G630" i="33"/>
  <c r="G626" i="33"/>
  <c r="M1591" i="1"/>
  <c r="H1591" i="1" s="1"/>
  <c r="M1595" i="1"/>
  <c r="H1595" i="1" s="1"/>
  <c r="M1586" i="1"/>
  <c r="M1581" i="1"/>
  <c r="M1593" i="1"/>
  <c r="H1593" i="1" s="1"/>
  <c r="M1585" i="1"/>
  <c r="M1592" i="1"/>
  <c r="H1592" i="1" s="1"/>
  <c r="M1594" i="1"/>
  <c r="H1594" i="1" s="1"/>
  <c r="M1596" i="1"/>
  <c r="H1596" i="1" s="1"/>
  <c r="M1588" i="1"/>
  <c r="H1588" i="1" s="1"/>
  <c r="D631" i="33" s="1"/>
  <c r="M1587" i="1"/>
  <c r="M1582" i="1"/>
  <c r="M1590" i="1"/>
  <c r="H1590" i="1" s="1"/>
  <c r="M1584" i="1"/>
  <c r="M1583" i="1"/>
  <c r="H1589" i="1"/>
  <c r="E633" i="33" l="1"/>
  <c r="L634" i="33"/>
  <c r="L638" i="33"/>
  <c r="J446" i="2" s="1"/>
  <c r="L635" i="33"/>
  <c r="J443" i="2" s="1"/>
  <c r="L636" i="33"/>
  <c r="L637" i="33"/>
  <c r="J445" i="2" s="1"/>
  <c r="L633" i="33"/>
  <c r="J441" i="2" s="1"/>
  <c r="L632" i="33"/>
  <c r="C441" i="2"/>
  <c r="H637" i="33"/>
  <c r="F445" i="2" s="1"/>
  <c r="F636" i="33"/>
  <c r="D444" i="2" s="1"/>
  <c r="E638" i="33"/>
  <c r="H633" i="33"/>
  <c r="F441" i="2" s="1"/>
  <c r="G637" i="33"/>
  <c r="E445" i="2" s="1"/>
  <c r="H632" i="33"/>
  <c r="G635" i="33"/>
  <c r="E443" i="2" s="1"/>
  <c r="F634" i="33"/>
  <c r="D442" i="2" s="1"/>
  <c r="H634" i="33"/>
  <c r="F442" i="2" s="1"/>
  <c r="F633" i="33"/>
  <c r="D441" i="2" s="1"/>
  <c r="E632" i="33"/>
  <c r="G633" i="33"/>
  <c r="E441" i="2" s="1"/>
  <c r="G632" i="33"/>
  <c r="G636" i="33"/>
  <c r="E444" i="2" s="1"/>
  <c r="G638" i="33"/>
  <c r="E446" i="2" s="1"/>
  <c r="F637" i="33"/>
  <c r="D445" i="2" s="1"/>
  <c r="E636" i="33"/>
  <c r="H635" i="33"/>
  <c r="F443" i="2" s="1"/>
  <c r="E637" i="33"/>
  <c r="H638" i="33"/>
  <c r="F446" i="2" s="1"/>
  <c r="R637" i="33"/>
  <c r="P445" i="2" s="1"/>
  <c r="S638" i="33"/>
  <c r="Q446" i="2" s="1"/>
  <c r="U632" i="33"/>
  <c r="P635" i="33"/>
  <c r="N443" i="2" s="1"/>
  <c r="R632" i="33"/>
  <c r="K635" i="33"/>
  <c r="I443" i="2" s="1"/>
  <c r="S635" i="33"/>
  <c r="Q443" i="2" s="1"/>
  <c r="P638" i="33"/>
  <c r="N446" i="2" s="1"/>
  <c r="P637" i="33"/>
  <c r="N445" i="2" s="1"/>
  <c r="J633" i="33"/>
  <c r="H441" i="2" s="1"/>
  <c r="J442" i="2"/>
  <c r="O635" i="33"/>
  <c r="M443" i="2" s="1"/>
  <c r="I633" i="33"/>
  <c r="G441" i="2" s="1"/>
  <c r="M637" i="33"/>
  <c r="K445" i="2" s="1"/>
  <c r="T637" i="33"/>
  <c r="R445" i="2" s="1"/>
  <c r="U636" i="33"/>
  <c r="S444" i="2" s="1"/>
  <c r="K637" i="33"/>
  <c r="I445" i="2" s="1"/>
  <c r="J444" i="2"/>
  <c r="K636" i="33"/>
  <c r="I444" i="2" s="1"/>
  <c r="J634" i="33"/>
  <c r="H442" i="2" s="1"/>
  <c r="I636" i="33"/>
  <c r="G444" i="2" s="1"/>
  <c r="U637" i="33"/>
  <c r="S445" i="2" s="1"/>
  <c r="R635" i="33"/>
  <c r="P443" i="2" s="1"/>
  <c r="R634" i="33"/>
  <c r="P442" i="2" s="1"/>
  <c r="O632" i="33"/>
  <c r="T636" i="33"/>
  <c r="R444" i="2" s="1"/>
  <c r="U638" i="33"/>
  <c r="S446" i="2" s="1"/>
  <c r="O633" i="33"/>
  <c r="M441" i="2" s="1"/>
  <c r="T633" i="33"/>
  <c r="R441" i="2" s="1"/>
  <c r="N638" i="33"/>
  <c r="L446" i="2" s="1"/>
  <c r="K632" i="33"/>
  <c r="Q637" i="33"/>
  <c r="O445" i="2" s="1"/>
  <c r="U633" i="33"/>
  <c r="S441" i="2" s="1"/>
  <c r="P633" i="33"/>
  <c r="N441" i="2" s="1"/>
  <c r="U634" i="33"/>
  <c r="S442" i="2" s="1"/>
  <c r="J635" i="33"/>
  <c r="H443" i="2" s="1"/>
  <c r="I638" i="33"/>
  <c r="G446" i="2" s="1"/>
  <c r="I637" i="33"/>
  <c r="G445" i="2" s="1"/>
  <c r="Q635" i="33"/>
  <c r="O443" i="2" s="1"/>
  <c r="S637" i="33"/>
  <c r="Q445" i="2" s="1"/>
  <c r="M633" i="33"/>
  <c r="K441" i="2" s="1"/>
  <c r="P636" i="33"/>
  <c r="N444" i="2" s="1"/>
  <c r="T632" i="33"/>
  <c r="N636" i="33"/>
  <c r="L444" i="2" s="1"/>
  <c r="S634" i="33"/>
  <c r="Q442" i="2" s="1"/>
  <c r="J637" i="33"/>
  <c r="H445" i="2" s="1"/>
  <c r="O638" i="33"/>
  <c r="M446" i="2" s="1"/>
  <c r="N632" i="33"/>
  <c r="M635" i="33"/>
  <c r="K443" i="2" s="1"/>
  <c r="T635" i="33"/>
  <c r="R443" i="2" s="1"/>
  <c r="R638" i="33"/>
  <c r="P446" i="2" s="1"/>
  <c r="Q636" i="33"/>
  <c r="O444" i="2" s="1"/>
  <c r="N635" i="33"/>
  <c r="L443" i="2" s="1"/>
  <c r="O637" i="33"/>
  <c r="M445" i="2" s="1"/>
  <c r="S636" i="33"/>
  <c r="Q444" i="2" s="1"/>
  <c r="R633" i="33"/>
  <c r="P441" i="2" s="1"/>
  <c r="I634" i="33"/>
  <c r="G442" i="2" s="1"/>
  <c r="M638" i="33"/>
  <c r="K446" i="2" s="1"/>
  <c r="J638" i="33"/>
  <c r="H446" i="2" s="1"/>
  <c r="N633" i="33"/>
  <c r="L441" i="2" s="1"/>
  <c r="T638" i="33"/>
  <c r="R446" i="2" s="1"/>
  <c r="I635" i="33"/>
  <c r="G443" i="2" s="1"/>
  <c r="O634" i="33"/>
  <c r="M442" i="2" s="1"/>
  <c r="N634" i="33"/>
  <c r="L442" i="2" s="1"/>
  <c r="K638" i="33"/>
  <c r="I446" i="2" s="1"/>
  <c r="R636" i="33"/>
  <c r="P444" i="2" s="1"/>
  <c r="Q634" i="33"/>
  <c r="O442" i="2" s="1"/>
  <c r="Q633" i="33"/>
  <c r="O441" i="2" s="1"/>
  <c r="M634" i="33"/>
  <c r="K442" i="2" s="1"/>
  <c r="T634" i="33"/>
  <c r="R442" i="2" s="1"/>
  <c r="Q632" i="33"/>
  <c r="M632" i="33"/>
  <c r="K634" i="33"/>
  <c r="I442" i="2" s="1"/>
  <c r="J636" i="33"/>
  <c r="H444" i="2" s="1"/>
  <c r="Q638" i="33"/>
  <c r="O446" i="2" s="1"/>
  <c r="S632" i="33"/>
  <c r="P634" i="33"/>
  <c r="N442" i="2" s="1"/>
  <c r="N637" i="33"/>
  <c r="L445" i="2" s="1"/>
  <c r="O636" i="33"/>
  <c r="M444" i="2" s="1"/>
  <c r="S633" i="33"/>
  <c r="Q441" i="2" s="1"/>
  <c r="M636" i="33"/>
  <c r="K444" i="2" s="1"/>
  <c r="J632" i="33"/>
  <c r="I632" i="33"/>
  <c r="U635" i="33"/>
  <c r="S443" i="2" s="1"/>
  <c r="K633" i="33"/>
  <c r="I441" i="2" s="1"/>
  <c r="P632" i="33"/>
  <c r="G634" i="33"/>
  <c r="E442" i="2" s="1"/>
  <c r="H636" i="33"/>
  <c r="F444" i="2" s="1"/>
  <c r="E634" i="33"/>
  <c r="F635" i="33"/>
  <c r="D443" i="2" s="1"/>
  <c r="F638" i="33"/>
  <c r="D446" i="2" s="1"/>
  <c r="F632" i="33"/>
  <c r="E635" i="33"/>
  <c r="H1583" i="1"/>
  <c r="H1585" i="1"/>
  <c r="H1582" i="1"/>
  <c r="H1587" i="1"/>
  <c r="H1584" i="1"/>
  <c r="H1581" i="1"/>
  <c r="H1586" i="1"/>
  <c r="D630" i="33" l="1"/>
  <c r="D628" i="33"/>
  <c r="D635" i="33"/>
  <c r="B443" i="2" s="1"/>
  <c r="C443" i="2"/>
  <c r="D634" i="33"/>
  <c r="B442" i="2" s="1"/>
  <c r="C442" i="2"/>
  <c r="P562" i="1"/>
  <c r="P2074" i="1"/>
  <c r="P1558" i="1"/>
  <c r="P1646" i="1" s="1"/>
  <c r="P570" i="1"/>
  <c r="P2082" i="1"/>
  <c r="S2077" i="1"/>
  <c r="S565" i="1"/>
  <c r="S1561" i="1"/>
  <c r="S2085" i="1"/>
  <c r="S573" i="1"/>
  <c r="V563" i="1"/>
  <c r="V2075" i="1"/>
  <c r="V1559" i="1"/>
  <c r="V1647" i="1" s="1"/>
  <c r="V571" i="1"/>
  <c r="V2083" i="1"/>
  <c r="P563" i="1"/>
  <c r="P2075" i="1"/>
  <c r="P1559" i="1"/>
  <c r="P1647" i="1" s="1"/>
  <c r="P2083" i="1"/>
  <c r="P571" i="1"/>
  <c r="S563" i="1"/>
  <c r="S2075" i="1"/>
  <c r="S1559" i="1"/>
  <c r="S2083" i="1"/>
  <c r="S571" i="1"/>
  <c r="P2079" i="1"/>
  <c r="P567" i="1"/>
  <c r="P1563" i="1"/>
  <c r="P1651" i="1" s="1"/>
  <c r="P575" i="1"/>
  <c r="P2087" i="1"/>
  <c r="J440" i="2"/>
  <c r="L639" i="33"/>
  <c r="J447" i="2" s="1"/>
  <c r="O2079" i="1"/>
  <c r="O1563" i="1"/>
  <c r="O1651" i="1" s="1"/>
  <c r="O567" i="1"/>
  <c r="O575" i="1"/>
  <c r="O2087" i="1"/>
  <c r="AA565" i="1"/>
  <c r="AA2077" i="1"/>
  <c r="AA1561" i="1"/>
  <c r="AA1649" i="1" s="1"/>
  <c r="AA573" i="1"/>
  <c r="AA2085" i="1"/>
  <c r="Y567" i="1"/>
  <c r="Y2079" i="1"/>
  <c r="Y1563" i="1"/>
  <c r="Y1651" i="1" s="1"/>
  <c r="Y575" i="1"/>
  <c r="Y2087" i="1"/>
  <c r="U2079" i="1"/>
  <c r="U567" i="1"/>
  <c r="U1563" i="1"/>
  <c r="U1651" i="1" s="1"/>
  <c r="U2087" i="1"/>
  <c r="U575" i="1"/>
  <c r="R440" i="2"/>
  <c r="T639" i="33"/>
  <c r="R447" i="2" s="1"/>
  <c r="X2076" i="1"/>
  <c r="X1560" i="1"/>
  <c r="X564" i="1"/>
  <c r="X572" i="1"/>
  <c r="X2084" i="1"/>
  <c r="AC563" i="1"/>
  <c r="AC1559" i="1"/>
  <c r="AC1647" i="1" s="1"/>
  <c r="AC2075" i="1"/>
  <c r="AC571" i="1"/>
  <c r="AC2083" i="1"/>
  <c r="I440" i="2"/>
  <c r="K639" i="33"/>
  <c r="I447" i="2" s="1"/>
  <c r="AC2079" i="1"/>
  <c r="AC1563" i="1"/>
  <c r="AC1651" i="1" s="1"/>
  <c r="AC567" i="1"/>
  <c r="AC575" i="1"/>
  <c r="AC2087" i="1"/>
  <c r="Y2076" i="1"/>
  <c r="Y1560" i="1"/>
  <c r="Y1648" i="1" s="1"/>
  <c r="Y564" i="1"/>
  <c r="Y572" i="1"/>
  <c r="Y2084" i="1"/>
  <c r="P2077" i="1"/>
  <c r="P1561" i="1"/>
  <c r="P1649" i="1" s="1"/>
  <c r="P565" i="1"/>
  <c r="P2085" i="1"/>
  <c r="P573" i="1"/>
  <c r="AC2077" i="1"/>
  <c r="AC1561" i="1"/>
  <c r="AC1649" i="1" s="1"/>
  <c r="AC565" i="1"/>
  <c r="AC2085" i="1"/>
  <c r="AC573" i="1"/>
  <c r="Q2078" i="1"/>
  <c r="Q1562" i="1"/>
  <c r="Q1650" i="1" s="1"/>
  <c r="Q566" i="1"/>
  <c r="Q574" i="1"/>
  <c r="Q2086" i="1"/>
  <c r="V566" i="1"/>
  <c r="V2078" i="1"/>
  <c r="V1562" i="1"/>
  <c r="V1650" i="1" s="1"/>
  <c r="V2086" i="1"/>
  <c r="V574" i="1"/>
  <c r="P1560" i="1"/>
  <c r="P1648" i="1" s="1"/>
  <c r="P2076" i="1"/>
  <c r="P564" i="1"/>
  <c r="P2084" i="1"/>
  <c r="P572" i="1"/>
  <c r="AA567" i="1"/>
  <c r="AA1563" i="1"/>
  <c r="AA1651" i="1" s="1"/>
  <c r="AA2079" i="1"/>
  <c r="AA575" i="1"/>
  <c r="AA2087" i="1"/>
  <c r="C445" i="2"/>
  <c r="D637" i="33"/>
  <c r="B445" i="2" s="1"/>
  <c r="K567" i="1"/>
  <c r="K1563" i="1"/>
  <c r="K1651" i="1" s="1"/>
  <c r="K2079" i="1"/>
  <c r="K575" i="1"/>
  <c r="K2087" i="1"/>
  <c r="L2075" i="1"/>
  <c r="L563" i="1"/>
  <c r="L1559" i="1"/>
  <c r="L1647" i="1" s="1"/>
  <c r="L2083" i="1"/>
  <c r="L571" i="1"/>
  <c r="K566" i="1"/>
  <c r="K2078" i="1"/>
  <c r="K1562" i="1"/>
  <c r="K1650" i="1" s="1"/>
  <c r="K574" i="1"/>
  <c r="K2086" i="1"/>
  <c r="J565" i="1"/>
  <c r="J1561" i="1"/>
  <c r="J2077" i="1"/>
  <c r="J573" i="1"/>
  <c r="J2085" i="1"/>
  <c r="D625" i="33"/>
  <c r="F639" i="33"/>
  <c r="D447" i="2" s="1"/>
  <c r="D440" i="2"/>
  <c r="L2077" i="1"/>
  <c r="L565" i="1"/>
  <c r="L1561" i="1"/>
  <c r="L1649" i="1" s="1"/>
  <c r="L2085" i="1"/>
  <c r="L573" i="1"/>
  <c r="AC564" i="1"/>
  <c r="AC2076" i="1"/>
  <c r="AC1560" i="1"/>
  <c r="AC1648" i="1" s="1"/>
  <c r="AC572" i="1"/>
  <c r="AC2084" i="1"/>
  <c r="AA2074" i="1"/>
  <c r="AA562" i="1"/>
  <c r="AA1558" i="1"/>
  <c r="AA1646" i="1" s="1"/>
  <c r="AA2082" i="1"/>
  <c r="AA570" i="1"/>
  <c r="S639" i="33"/>
  <c r="Q447" i="2" s="1"/>
  <c r="Q440" i="2"/>
  <c r="K440" i="2"/>
  <c r="M639" i="33"/>
  <c r="K447" i="2" s="1"/>
  <c r="X2074" i="1"/>
  <c r="X562" i="1"/>
  <c r="X1558" i="1"/>
  <c r="X2082" i="1"/>
  <c r="X570" i="1"/>
  <c r="T2075" i="1"/>
  <c r="T563" i="1"/>
  <c r="T1559" i="1"/>
  <c r="T1647" i="1" s="1"/>
  <c r="T571" i="1"/>
  <c r="T2083" i="1"/>
  <c r="N2076" i="1"/>
  <c r="N1560" i="1"/>
  <c r="N564" i="1"/>
  <c r="N2084" i="1"/>
  <c r="N572" i="1"/>
  <c r="S567" i="1"/>
  <c r="S1563" i="1"/>
  <c r="S2079" i="1"/>
  <c r="S575" i="1"/>
  <c r="S2087" i="1"/>
  <c r="U2078" i="1"/>
  <c r="U566" i="1"/>
  <c r="U1562" i="1"/>
  <c r="U1650" i="1" s="1"/>
  <c r="U574" i="1"/>
  <c r="U2086" i="1"/>
  <c r="AB564" i="1"/>
  <c r="AB2076" i="1"/>
  <c r="AB1560" i="1"/>
  <c r="AB1648" i="1" s="1"/>
  <c r="AB2084" i="1"/>
  <c r="AB572" i="1"/>
  <c r="O2078" i="1"/>
  <c r="O1562" i="1"/>
  <c r="O1650" i="1" s="1"/>
  <c r="O566" i="1"/>
  <c r="O574" i="1"/>
  <c r="O2086" i="1"/>
  <c r="V2077" i="1"/>
  <c r="V565" i="1"/>
  <c r="V1561" i="1"/>
  <c r="V1649" i="1" s="1"/>
  <c r="V2085" i="1"/>
  <c r="V573" i="1"/>
  <c r="N2078" i="1"/>
  <c r="N566" i="1"/>
  <c r="N1562" i="1"/>
  <c r="N574" i="1"/>
  <c r="N2086" i="1"/>
  <c r="V562" i="1"/>
  <c r="V2074" i="1"/>
  <c r="V1558" i="1"/>
  <c r="V1646" i="1" s="1"/>
  <c r="V2082" i="1"/>
  <c r="V570" i="1"/>
  <c r="T2079" i="1"/>
  <c r="T567" i="1"/>
  <c r="T1563" i="1"/>
  <c r="T1651" i="1" s="1"/>
  <c r="T2087" i="1"/>
  <c r="T575" i="1"/>
  <c r="AB2077" i="1"/>
  <c r="AB1561" i="1"/>
  <c r="AB1649" i="1" s="1"/>
  <c r="AB565" i="1"/>
  <c r="AB2085" i="1"/>
  <c r="AB573" i="1"/>
  <c r="AC2078" i="1"/>
  <c r="AC1562" i="1"/>
  <c r="AC1650" i="1" s="1"/>
  <c r="AC566" i="1"/>
  <c r="AC574" i="1"/>
  <c r="AC2086" i="1"/>
  <c r="Q2077" i="1"/>
  <c r="Q1561" i="1"/>
  <c r="Q1649" i="1" s="1"/>
  <c r="Q565" i="1"/>
  <c r="Q573" i="1"/>
  <c r="Q2085" i="1"/>
  <c r="AB2078" i="1"/>
  <c r="AB566" i="1"/>
  <c r="AB1562" i="1"/>
  <c r="AB1650" i="1" s="1"/>
  <c r="AB574" i="1"/>
  <c r="AB2086" i="1"/>
  <c r="U564" i="1"/>
  <c r="U2076" i="1"/>
  <c r="U1560" i="1"/>
  <c r="U1648" i="1" s="1"/>
  <c r="U572" i="1"/>
  <c r="U2084" i="1"/>
  <c r="V567" i="1"/>
  <c r="V1563" i="1"/>
  <c r="V1651" i="1" s="1"/>
  <c r="V2079" i="1"/>
  <c r="V2087" i="1"/>
  <c r="V575" i="1"/>
  <c r="R639" i="33"/>
  <c r="P447" i="2" s="1"/>
  <c r="P440" i="2"/>
  <c r="Y566" i="1"/>
  <c r="Y1562" i="1"/>
  <c r="Y1650" i="1" s="1"/>
  <c r="Y2078" i="1"/>
  <c r="Y2086" i="1"/>
  <c r="Y574" i="1"/>
  <c r="L564" i="1"/>
  <c r="L2076" i="1"/>
  <c r="L1560" i="1"/>
  <c r="L1648" i="1" s="1"/>
  <c r="L572" i="1"/>
  <c r="L2084" i="1"/>
  <c r="K2077" i="1"/>
  <c r="K565" i="1"/>
  <c r="K1561" i="1"/>
  <c r="K1649" i="1" s="1"/>
  <c r="K2085" i="1"/>
  <c r="K573" i="1"/>
  <c r="K562" i="1"/>
  <c r="K2074" i="1"/>
  <c r="K1558" i="1"/>
  <c r="K1646" i="1" s="1"/>
  <c r="K2082" i="1"/>
  <c r="K570" i="1"/>
  <c r="K2076" i="1"/>
  <c r="K1560" i="1"/>
  <c r="K1648" i="1" s="1"/>
  <c r="K564" i="1"/>
  <c r="K2084" i="1"/>
  <c r="K572" i="1"/>
  <c r="L562" i="1"/>
  <c r="L1558" i="1"/>
  <c r="L1646" i="1" s="1"/>
  <c r="L2074" i="1"/>
  <c r="L570" i="1"/>
  <c r="L2082" i="1"/>
  <c r="L2078" i="1"/>
  <c r="L566" i="1"/>
  <c r="L1562" i="1"/>
  <c r="L1650" i="1" s="1"/>
  <c r="L574" i="1"/>
  <c r="L2086" i="1"/>
  <c r="D627" i="33"/>
  <c r="D626" i="33"/>
  <c r="J567" i="1"/>
  <c r="J1563" i="1"/>
  <c r="J2079" i="1"/>
  <c r="J2087" i="1"/>
  <c r="J575" i="1"/>
  <c r="K2075" i="1"/>
  <c r="K563" i="1"/>
  <c r="K1559" i="1"/>
  <c r="K1647" i="1" s="1"/>
  <c r="K571" i="1"/>
  <c r="K2083" i="1"/>
  <c r="I639" i="33"/>
  <c r="G447" i="2" s="1"/>
  <c r="G440" i="2"/>
  <c r="U2077" i="1"/>
  <c r="U565" i="1"/>
  <c r="U1561" i="1"/>
  <c r="U1649" i="1" s="1"/>
  <c r="U2085" i="1"/>
  <c r="U573" i="1"/>
  <c r="X567" i="1"/>
  <c r="Z567" i="1" s="1"/>
  <c r="X2079" i="1"/>
  <c r="X1563" i="1"/>
  <c r="X575" i="1"/>
  <c r="X2087" i="1"/>
  <c r="Q639" i="33"/>
  <c r="O447" i="2" s="1"/>
  <c r="O440" i="2"/>
  <c r="X2075" i="1"/>
  <c r="X1559" i="1"/>
  <c r="X563" i="1"/>
  <c r="X2083" i="1"/>
  <c r="X571" i="1"/>
  <c r="Q564" i="1"/>
  <c r="Q1560" i="1"/>
  <c r="Q1648" i="1" s="1"/>
  <c r="Q2076" i="1"/>
  <c r="Q572" i="1"/>
  <c r="Q2084" i="1"/>
  <c r="AB567" i="1"/>
  <c r="AB1563" i="1"/>
  <c r="AB1651" i="1" s="1"/>
  <c r="AB2079" i="1"/>
  <c r="AB2087" i="1"/>
  <c r="AB575" i="1"/>
  <c r="N563" i="1"/>
  <c r="N2075" i="1"/>
  <c r="N1559" i="1"/>
  <c r="N571" i="1"/>
  <c r="N2083" i="1"/>
  <c r="T2076" i="1"/>
  <c r="T564" i="1"/>
  <c r="T1560" i="1"/>
  <c r="T1648" i="1" s="1"/>
  <c r="T572" i="1"/>
  <c r="T2084" i="1"/>
  <c r="S2076" i="1"/>
  <c r="S564" i="1"/>
  <c r="S1560" i="1"/>
  <c r="S2084" i="1"/>
  <c r="S572" i="1"/>
  <c r="AA2075" i="1"/>
  <c r="AA563" i="1"/>
  <c r="AA1559" i="1"/>
  <c r="AA1647" i="1" s="1"/>
  <c r="AA571" i="1"/>
  <c r="AA2083" i="1"/>
  <c r="S2074" i="1"/>
  <c r="S1558" i="1"/>
  <c r="S562" i="1"/>
  <c r="S2082" i="1"/>
  <c r="S570" i="1"/>
  <c r="N567" i="1"/>
  <c r="N1563" i="1"/>
  <c r="N2079" i="1"/>
  <c r="N2087" i="1"/>
  <c r="N575" i="1"/>
  <c r="AC1558" i="1"/>
  <c r="AC1646" i="1" s="1"/>
  <c r="AC562" i="1"/>
  <c r="AC2074" i="1"/>
  <c r="AC2082" i="1"/>
  <c r="AC570" i="1"/>
  <c r="AB2074" i="1"/>
  <c r="AB1558" i="1"/>
  <c r="AB1646" i="1" s="1"/>
  <c r="AB562" i="1"/>
  <c r="AB2082" i="1"/>
  <c r="AB570" i="1"/>
  <c r="O639" i="33"/>
  <c r="M447" i="2" s="1"/>
  <c r="M440" i="2"/>
  <c r="N1561" i="1"/>
  <c r="N565" i="1"/>
  <c r="N2077" i="1"/>
  <c r="N2085" i="1"/>
  <c r="N573" i="1"/>
  <c r="Q2079" i="1"/>
  <c r="Q567" i="1"/>
  <c r="Q1563" i="1"/>
  <c r="Q1651" i="1" s="1"/>
  <c r="Q575" i="1"/>
  <c r="Q2087" i="1"/>
  <c r="S2078" i="1"/>
  <c r="S566" i="1"/>
  <c r="S1562" i="1"/>
  <c r="S574" i="1"/>
  <c r="S2086" i="1"/>
  <c r="Q2075" i="1"/>
  <c r="Q563" i="1"/>
  <c r="Q1559" i="1"/>
  <c r="Q1647" i="1" s="1"/>
  <c r="Q2083" i="1"/>
  <c r="Q571" i="1"/>
  <c r="AA1560" i="1"/>
  <c r="AA1648" i="1" s="1"/>
  <c r="AA564" i="1"/>
  <c r="AA2076" i="1"/>
  <c r="AA2084" i="1"/>
  <c r="AA572" i="1"/>
  <c r="V564" i="1"/>
  <c r="V2076" i="1"/>
  <c r="V1560" i="1"/>
  <c r="V1648" i="1" s="1"/>
  <c r="V572" i="1"/>
  <c r="V2084" i="1"/>
  <c r="D636" i="33"/>
  <c r="B444" i="2" s="1"/>
  <c r="C444" i="2"/>
  <c r="D632" i="33"/>
  <c r="B440" i="2" s="1"/>
  <c r="E639" i="33"/>
  <c r="C440" i="2"/>
  <c r="J2075" i="1"/>
  <c r="J1559" i="1"/>
  <c r="J563" i="1"/>
  <c r="J571" i="1"/>
  <c r="J2083" i="1"/>
  <c r="H639" i="33"/>
  <c r="F447" i="2" s="1"/>
  <c r="F440" i="2"/>
  <c r="D638" i="33"/>
  <c r="B446" i="2" s="1"/>
  <c r="C446" i="2"/>
  <c r="D633" i="33"/>
  <c r="B441" i="2" s="1"/>
  <c r="D629" i="33"/>
  <c r="D624" i="33"/>
  <c r="J564" i="1"/>
  <c r="J2076" i="1"/>
  <c r="J1560" i="1"/>
  <c r="J572" i="1"/>
  <c r="J2084" i="1"/>
  <c r="P639" i="33"/>
  <c r="N447" i="2" s="1"/>
  <c r="N440" i="2"/>
  <c r="H440" i="2"/>
  <c r="J639" i="33"/>
  <c r="H447" i="2" s="1"/>
  <c r="T566" i="1"/>
  <c r="T2078" i="1"/>
  <c r="T1562" i="1"/>
  <c r="T1650" i="1" s="1"/>
  <c r="T574" i="1"/>
  <c r="T2086" i="1"/>
  <c r="O565" i="1"/>
  <c r="O2077" i="1"/>
  <c r="O1561" i="1"/>
  <c r="O1649" i="1" s="1"/>
  <c r="O573" i="1"/>
  <c r="O2085" i="1"/>
  <c r="AB2075" i="1"/>
  <c r="AB563" i="1"/>
  <c r="AB1559" i="1"/>
  <c r="AB1647" i="1" s="1"/>
  <c r="AB2083" i="1"/>
  <c r="AB571" i="1"/>
  <c r="Y565" i="1"/>
  <c r="Y2077" i="1"/>
  <c r="Y1561" i="1"/>
  <c r="Y1649" i="1" s="1"/>
  <c r="Y573" i="1"/>
  <c r="Y2085" i="1"/>
  <c r="U563" i="1"/>
  <c r="U2075" i="1"/>
  <c r="U1559" i="1"/>
  <c r="U1647" i="1" s="1"/>
  <c r="U571" i="1"/>
  <c r="U2083" i="1"/>
  <c r="T562" i="1"/>
  <c r="T1558" i="1"/>
  <c r="T1646" i="1" s="1"/>
  <c r="T2074" i="1"/>
  <c r="T2082" i="1"/>
  <c r="T570" i="1"/>
  <c r="Y2074" i="1"/>
  <c r="Y562" i="1"/>
  <c r="Y1558" i="1"/>
  <c r="Y1646" i="1" s="1"/>
  <c r="Y570" i="1"/>
  <c r="Y2082" i="1"/>
  <c r="X2077" i="1"/>
  <c r="X1561" i="1"/>
  <c r="X565" i="1"/>
  <c r="X573" i="1"/>
  <c r="X2085" i="1"/>
  <c r="N639" i="33"/>
  <c r="L447" i="2" s="1"/>
  <c r="L440" i="2"/>
  <c r="T2077" i="1"/>
  <c r="T1561" i="1"/>
  <c r="T1649" i="1" s="1"/>
  <c r="T565" i="1"/>
  <c r="T2085" i="1"/>
  <c r="T573" i="1"/>
  <c r="AA2078" i="1"/>
  <c r="AA1562" i="1"/>
  <c r="AA1650" i="1" s="1"/>
  <c r="AA566" i="1"/>
  <c r="AA2086" i="1"/>
  <c r="AA574" i="1"/>
  <c r="O2076" i="1"/>
  <c r="O564" i="1"/>
  <c r="O1560" i="1"/>
  <c r="O1648" i="1" s="1"/>
  <c r="O2084" i="1"/>
  <c r="O572" i="1"/>
  <c r="X2078" i="1"/>
  <c r="X1562" i="1"/>
  <c r="X566" i="1"/>
  <c r="X2086" i="1"/>
  <c r="X574" i="1"/>
  <c r="U2074" i="1"/>
  <c r="U562" i="1"/>
  <c r="U1558" i="1"/>
  <c r="U1646" i="1" s="1"/>
  <c r="U570" i="1"/>
  <c r="U2082" i="1"/>
  <c r="Y563" i="1"/>
  <c r="Y2075" i="1"/>
  <c r="Y1559" i="1"/>
  <c r="Y1647" i="1" s="1"/>
  <c r="Y571" i="1"/>
  <c r="Y2083" i="1"/>
  <c r="O2075" i="1"/>
  <c r="O1559" i="1"/>
  <c r="O1647" i="1" s="1"/>
  <c r="O563" i="1"/>
  <c r="O571" i="1"/>
  <c r="O2083" i="1"/>
  <c r="P1562" i="1"/>
  <c r="P1650" i="1" s="1"/>
  <c r="P566" i="1"/>
  <c r="P2078" i="1"/>
  <c r="P2086" i="1"/>
  <c r="P574" i="1"/>
  <c r="N562" i="1"/>
  <c r="N1558" i="1"/>
  <c r="N2074" i="1"/>
  <c r="N570" i="1"/>
  <c r="N2082" i="1"/>
  <c r="O562" i="1"/>
  <c r="O1558" i="1"/>
  <c r="O1646" i="1" s="1"/>
  <c r="O2074" i="1"/>
  <c r="O2082" i="1"/>
  <c r="O570" i="1"/>
  <c r="Q2074" i="1"/>
  <c r="Q562" i="1"/>
  <c r="Q1558" i="1"/>
  <c r="Q1646" i="1" s="1"/>
  <c r="Q570" i="1"/>
  <c r="Q2082" i="1"/>
  <c r="S440" i="2"/>
  <c r="U639" i="33"/>
  <c r="S447" i="2" s="1"/>
  <c r="L567" i="1"/>
  <c r="L1563" i="1"/>
  <c r="L1651" i="1" s="1"/>
  <c r="L2079" i="1"/>
  <c r="L575" i="1"/>
  <c r="L2087" i="1"/>
  <c r="J2078" i="1"/>
  <c r="J1562" i="1"/>
  <c r="J566" i="1"/>
  <c r="J2086" i="1"/>
  <c r="J574" i="1"/>
  <c r="E440" i="2"/>
  <c r="G639" i="33"/>
  <c r="E447" i="2" s="1"/>
  <c r="J562" i="1"/>
  <c r="J1558" i="1"/>
  <c r="J2074" i="1"/>
  <c r="J2082" i="1"/>
  <c r="J570" i="1"/>
  <c r="I562" i="1"/>
  <c r="I2074" i="1"/>
  <c r="I1558" i="1"/>
  <c r="I2082" i="1"/>
  <c r="I570" i="1"/>
  <c r="M574" i="1" l="1"/>
  <c r="Z573" i="1"/>
  <c r="Z2085" i="1"/>
  <c r="M2082" i="1"/>
  <c r="Z2078" i="1"/>
  <c r="Z2086" i="1"/>
  <c r="Z2087" i="1"/>
  <c r="Z574" i="1"/>
  <c r="M562" i="1"/>
  <c r="Z566" i="1"/>
  <c r="Z2079" i="1"/>
  <c r="M566" i="1"/>
  <c r="Z575" i="1"/>
  <c r="M2076" i="1"/>
  <c r="M570" i="1"/>
  <c r="M2074" i="1"/>
  <c r="M564" i="1"/>
  <c r="M571" i="1"/>
  <c r="M572" i="1"/>
  <c r="M2083" i="1"/>
  <c r="M2086" i="1"/>
  <c r="M2078" i="1"/>
  <c r="M563" i="1"/>
  <c r="Z2077" i="1"/>
  <c r="R2082" i="1"/>
  <c r="Z565" i="1"/>
  <c r="M2084" i="1"/>
  <c r="M2075" i="1"/>
  <c r="H664" i="33"/>
  <c r="L1660" i="1"/>
  <c r="P1659" i="1"/>
  <c r="K663" i="33"/>
  <c r="R660" i="33"/>
  <c r="Y1656" i="1"/>
  <c r="X1650" i="1"/>
  <c r="Z1562" i="1"/>
  <c r="Z1650" i="1" s="1"/>
  <c r="Z1659" i="1" s="1"/>
  <c r="O1657" i="1"/>
  <c r="J661" i="33"/>
  <c r="AA1659" i="1"/>
  <c r="S663" i="33"/>
  <c r="T2073" i="1"/>
  <c r="T561" i="1"/>
  <c r="T1557" i="1"/>
  <c r="T1645" i="1" s="1"/>
  <c r="T2081" i="1"/>
  <c r="T569" i="1"/>
  <c r="R662" i="33"/>
  <c r="Y1658" i="1"/>
  <c r="V2073" i="1"/>
  <c r="V1557" i="1"/>
  <c r="V1645" i="1" s="1"/>
  <c r="V561" i="1"/>
  <c r="V569" i="1"/>
  <c r="V2081" i="1"/>
  <c r="M1560" i="1"/>
  <c r="M1648" i="1" s="1"/>
  <c r="M1657" i="1" s="1"/>
  <c r="J1648" i="1"/>
  <c r="L561" i="1"/>
  <c r="L2073" i="1"/>
  <c r="L1557" i="1"/>
  <c r="L1645" i="1" s="1"/>
  <c r="L569" i="1"/>
  <c r="L2081" i="1"/>
  <c r="S661" i="33"/>
  <c r="AA1657" i="1"/>
  <c r="W566" i="1"/>
  <c r="R2085" i="1"/>
  <c r="T659" i="33"/>
  <c r="AB1655" i="1"/>
  <c r="S1646" i="1"/>
  <c r="W1558" i="1"/>
  <c r="W1646" i="1" s="1"/>
  <c r="W1655" i="1" s="1"/>
  <c r="S660" i="33"/>
  <c r="AA1656" i="1"/>
  <c r="W2084" i="1"/>
  <c r="S1648" i="1"/>
  <c r="W1560" i="1"/>
  <c r="W1648" i="1" s="1"/>
  <c r="W1657" i="1" s="1"/>
  <c r="T1657" i="1"/>
  <c r="N661" i="33"/>
  <c r="N1647" i="1"/>
  <c r="R1559" i="1"/>
  <c r="R1647" i="1" s="1"/>
  <c r="R1656" i="1" s="1"/>
  <c r="T664" i="33"/>
  <c r="AB1660" i="1"/>
  <c r="Q1657" i="1"/>
  <c r="L661" i="33"/>
  <c r="Z563" i="1"/>
  <c r="X2073" i="1"/>
  <c r="X561" i="1"/>
  <c r="X1557" i="1"/>
  <c r="X569" i="1"/>
  <c r="X2081" i="1"/>
  <c r="O662" i="33"/>
  <c r="U1658" i="1"/>
  <c r="N561" i="1"/>
  <c r="N1557" i="1"/>
  <c r="N2073" i="1"/>
  <c r="N2081" i="1"/>
  <c r="N569" i="1"/>
  <c r="M2087" i="1"/>
  <c r="Y561" i="1"/>
  <c r="Y2073" i="1"/>
  <c r="Y1557" i="1"/>
  <c r="Y1645" i="1" s="1"/>
  <c r="Y2081" i="1"/>
  <c r="Y569" i="1"/>
  <c r="T1660" i="1"/>
  <c r="N664" i="33"/>
  <c r="R574" i="1"/>
  <c r="R566" i="1"/>
  <c r="P662" i="33"/>
  <c r="V1658" i="1"/>
  <c r="T661" i="33"/>
  <c r="AB1657" i="1"/>
  <c r="W2079" i="1"/>
  <c r="N1648" i="1"/>
  <c r="R1560" i="1"/>
  <c r="R1648" i="1" s="1"/>
  <c r="R1657" i="1" s="1"/>
  <c r="Z2082" i="1"/>
  <c r="AA2080" i="1"/>
  <c r="AA568" i="1"/>
  <c r="AA1564" i="1"/>
  <c r="AA1652" i="1" s="1"/>
  <c r="AA576" i="1"/>
  <c r="AA2088" i="1"/>
  <c r="M565" i="1"/>
  <c r="H660" i="33"/>
  <c r="L1656" i="1"/>
  <c r="S664" i="33"/>
  <c r="AA1660" i="1"/>
  <c r="L663" i="33"/>
  <c r="Q1659" i="1"/>
  <c r="K662" i="33"/>
  <c r="P1658" i="1"/>
  <c r="R661" i="33"/>
  <c r="Y1657" i="1"/>
  <c r="Z2084" i="1"/>
  <c r="X1648" i="1"/>
  <c r="Z1560" i="1"/>
  <c r="Z1648" i="1" s="1"/>
  <c r="Z1657" i="1" s="1"/>
  <c r="Z2076" i="1"/>
  <c r="S662" i="33"/>
  <c r="AA1658" i="1"/>
  <c r="Q568" i="1"/>
  <c r="Q2080" i="1"/>
  <c r="Q1564" i="1"/>
  <c r="Q1652" i="1" s="1"/>
  <c r="Q576" i="1"/>
  <c r="Q2088" i="1"/>
  <c r="S1647" i="1"/>
  <c r="W1559" i="1"/>
  <c r="W1647" i="1" s="1"/>
  <c r="W1656" i="1" s="1"/>
  <c r="W2075" i="1"/>
  <c r="P660" i="33"/>
  <c r="V1656" i="1"/>
  <c r="W2085" i="1"/>
  <c r="I2075" i="1"/>
  <c r="I563" i="1"/>
  <c r="I1559" i="1"/>
  <c r="I2083" i="1"/>
  <c r="I571" i="1"/>
  <c r="I1646" i="1"/>
  <c r="M1558" i="1"/>
  <c r="M1646" i="1" s="1"/>
  <c r="M1655" i="1" s="1"/>
  <c r="J1646" i="1"/>
  <c r="K568" i="1"/>
  <c r="K1564" i="1"/>
  <c r="K1652" i="1" s="1"/>
  <c r="K2080" i="1"/>
  <c r="K576" i="1"/>
  <c r="K2088" i="1"/>
  <c r="AC568" i="1"/>
  <c r="AC2080" i="1"/>
  <c r="AC1564" i="1"/>
  <c r="AC1652" i="1" s="1"/>
  <c r="AC2088" i="1"/>
  <c r="AC576" i="1"/>
  <c r="R2074" i="1"/>
  <c r="R562" i="1"/>
  <c r="J660" i="33"/>
  <c r="O1656" i="1"/>
  <c r="O659" i="33"/>
  <c r="U1655" i="1"/>
  <c r="N662" i="33"/>
  <c r="T1658" i="1"/>
  <c r="T2080" i="1"/>
  <c r="T568" i="1"/>
  <c r="T1564" i="1"/>
  <c r="T1652" i="1" s="1"/>
  <c r="T576" i="1"/>
  <c r="T2088" i="1"/>
  <c r="V2080" i="1"/>
  <c r="V568" i="1"/>
  <c r="V1564" i="1"/>
  <c r="V1652" i="1" s="1"/>
  <c r="V576" i="1"/>
  <c r="V2088" i="1"/>
  <c r="L568" i="1"/>
  <c r="L2080" i="1"/>
  <c r="L1564" i="1"/>
  <c r="L1652" i="1" s="1"/>
  <c r="L2088" i="1"/>
  <c r="L576" i="1"/>
  <c r="I561" i="1"/>
  <c r="I2073" i="1"/>
  <c r="I1557" i="1"/>
  <c r="I2081" i="1"/>
  <c r="I569" i="1"/>
  <c r="L660" i="33"/>
  <c r="Q1656" i="1"/>
  <c r="W2086" i="1"/>
  <c r="W2078" i="1"/>
  <c r="R2077" i="1"/>
  <c r="N1649" i="1"/>
  <c r="R1561" i="1"/>
  <c r="R1649" i="1" s="1"/>
  <c r="R1658" i="1" s="1"/>
  <c r="U2073" i="1"/>
  <c r="U561" i="1"/>
  <c r="U1557" i="1"/>
  <c r="U1645" i="1" s="1"/>
  <c r="U569" i="1"/>
  <c r="U2081" i="1"/>
  <c r="U659" i="33"/>
  <c r="AC1655" i="1"/>
  <c r="R2079" i="1"/>
  <c r="N1651" i="1"/>
  <c r="R1563" i="1"/>
  <c r="R1651" i="1" s="1"/>
  <c r="R1660" i="1" s="1"/>
  <c r="W570" i="1"/>
  <c r="W2074" i="1"/>
  <c r="R2083" i="1"/>
  <c r="R563" i="1"/>
  <c r="Z2075" i="1"/>
  <c r="X568" i="1"/>
  <c r="X2080" i="1"/>
  <c r="X1564" i="1"/>
  <c r="X576" i="1"/>
  <c r="X2088" i="1"/>
  <c r="X1651" i="1"/>
  <c r="Z1563" i="1"/>
  <c r="Z1651" i="1" s="1"/>
  <c r="Z1660" i="1" s="1"/>
  <c r="N2080" i="1"/>
  <c r="N568" i="1"/>
  <c r="N1564" i="1"/>
  <c r="N2088" i="1"/>
  <c r="N576" i="1"/>
  <c r="G660" i="33"/>
  <c r="K1656" i="1"/>
  <c r="M1563" i="1"/>
  <c r="M1651" i="1" s="1"/>
  <c r="M1660" i="1" s="1"/>
  <c r="J1651" i="1"/>
  <c r="G659" i="33"/>
  <c r="K1655" i="1"/>
  <c r="R663" i="33"/>
  <c r="Y1659" i="1"/>
  <c r="Y568" i="1"/>
  <c r="Y2080" i="1"/>
  <c r="Y1564" i="1"/>
  <c r="Y1652" i="1" s="1"/>
  <c r="Y576" i="1"/>
  <c r="Y2088" i="1"/>
  <c r="U1657" i="1"/>
  <c r="O661" i="33"/>
  <c r="T663" i="33"/>
  <c r="AB1659" i="1"/>
  <c r="Q1658" i="1"/>
  <c r="L662" i="33"/>
  <c r="AB1658" i="1"/>
  <c r="T662" i="33"/>
  <c r="U1659" i="1"/>
  <c r="O663" i="33"/>
  <c r="R572" i="1"/>
  <c r="R2076" i="1"/>
  <c r="X1646" i="1"/>
  <c r="Z1558" i="1"/>
  <c r="Z1646" i="1" s="1"/>
  <c r="Z1655" i="1" s="1"/>
  <c r="S568" i="1"/>
  <c r="S2080" i="1"/>
  <c r="S1564" i="1"/>
  <c r="S2088" i="1"/>
  <c r="S576" i="1"/>
  <c r="M2085" i="1"/>
  <c r="M1561" i="1"/>
  <c r="M1649" i="1" s="1"/>
  <c r="M1658" i="1" s="1"/>
  <c r="J1649" i="1"/>
  <c r="I2078" i="1"/>
  <c r="I566" i="1"/>
  <c r="I1562" i="1"/>
  <c r="I2086" i="1"/>
  <c r="I574" i="1"/>
  <c r="U662" i="33"/>
  <c r="AC1658" i="1"/>
  <c r="AC1656" i="1"/>
  <c r="U660" i="33"/>
  <c r="Z572" i="1"/>
  <c r="J664" i="33"/>
  <c r="O1660" i="1"/>
  <c r="Q1557" i="1"/>
  <c r="Q1645" i="1" s="1"/>
  <c r="Q2073" i="1"/>
  <c r="Q561" i="1"/>
  <c r="Q569" i="1"/>
  <c r="Q2081" i="1"/>
  <c r="K660" i="33"/>
  <c r="P1656" i="1"/>
  <c r="S1649" i="1"/>
  <c r="W1561" i="1"/>
  <c r="W1649" i="1" s="1"/>
  <c r="W1658" i="1" s="1"/>
  <c r="W565" i="1"/>
  <c r="K561" i="1"/>
  <c r="K2073" i="1"/>
  <c r="K1557" i="1"/>
  <c r="K1645" i="1" s="1"/>
  <c r="K569" i="1"/>
  <c r="K2081" i="1"/>
  <c r="AC2073" i="1"/>
  <c r="AC561" i="1"/>
  <c r="AC1557" i="1"/>
  <c r="AC1645" i="1" s="1"/>
  <c r="AC569" i="1"/>
  <c r="AC2081" i="1"/>
  <c r="J659" i="33"/>
  <c r="O1655" i="1"/>
  <c r="X1649" i="1"/>
  <c r="Z1561" i="1"/>
  <c r="Z1649" i="1" s="1"/>
  <c r="Z1658" i="1" s="1"/>
  <c r="R659" i="33"/>
  <c r="Y1655" i="1"/>
  <c r="AB1656" i="1"/>
  <c r="T660" i="33"/>
  <c r="O568" i="1"/>
  <c r="O2080" i="1"/>
  <c r="O1564" i="1"/>
  <c r="O1652" i="1" s="1"/>
  <c r="O576" i="1"/>
  <c r="O2088" i="1"/>
  <c r="I2079" i="1"/>
  <c r="I567" i="1"/>
  <c r="I1563" i="1"/>
  <c r="I2087" i="1"/>
  <c r="I575" i="1"/>
  <c r="M1559" i="1"/>
  <c r="M1647" i="1" s="1"/>
  <c r="M1656" i="1" s="1"/>
  <c r="J1647" i="1"/>
  <c r="C447" i="2"/>
  <c r="D639" i="33"/>
  <c r="B447" i="2" s="1"/>
  <c r="P661" i="33"/>
  <c r="V1657" i="1"/>
  <c r="W574" i="1"/>
  <c r="L664" i="33"/>
  <c r="Q1660" i="1"/>
  <c r="U2080" i="1"/>
  <c r="U568" i="1"/>
  <c r="U1564" i="1"/>
  <c r="U1652" i="1" s="1"/>
  <c r="U2088" i="1"/>
  <c r="U576" i="1"/>
  <c r="R575" i="1"/>
  <c r="R567" i="1"/>
  <c r="W2082" i="1"/>
  <c r="W562" i="1"/>
  <c r="W564" i="1"/>
  <c r="R571" i="1"/>
  <c r="Z571" i="1"/>
  <c r="M2079" i="1"/>
  <c r="M567" i="1"/>
  <c r="H663" i="33"/>
  <c r="L1659" i="1"/>
  <c r="L1655" i="1"/>
  <c r="H659" i="33"/>
  <c r="G661" i="33"/>
  <c r="K1657" i="1"/>
  <c r="H661" i="33"/>
  <c r="L1657" i="1"/>
  <c r="P664" i="33"/>
  <c r="V1660" i="1"/>
  <c r="U663" i="33"/>
  <c r="AC1659" i="1"/>
  <c r="V1655" i="1"/>
  <c r="P659" i="33"/>
  <c r="R2078" i="1"/>
  <c r="J663" i="33"/>
  <c r="O1659" i="1"/>
  <c r="W2087" i="1"/>
  <c r="R2084" i="1"/>
  <c r="Z2074" i="1"/>
  <c r="S2073" i="1"/>
  <c r="S561" i="1"/>
  <c r="S1557" i="1"/>
  <c r="S569" i="1"/>
  <c r="S2081" i="1"/>
  <c r="S659" i="33"/>
  <c r="AA1655" i="1"/>
  <c r="J2073" i="1"/>
  <c r="J561" i="1"/>
  <c r="J1557" i="1"/>
  <c r="J569" i="1"/>
  <c r="J2081" i="1"/>
  <c r="M573" i="1"/>
  <c r="G663" i="33"/>
  <c r="K1659" i="1"/>
  <c r="G664" i="33"/>
  <c r="K1660" i="1"/>
  <c r="K661" i="33"/>
  <c r="P1657" i="1"/>
  <c r="P2080" i="1"/>
  <c r="P568" i="1"/>
  <c r="P1564" i="1"/>
  <c r="P1652" i="1" s="1"/>
  <c r="P2088" i="1"/>
  <c r="P576" i="1"/>
  <c r="AB568" i="1"/>
  <c r="AB2080" i="1"/>
  <c r="AB1564" i="1"/>
  <c r="AB1652" i="1" s="1"/>
  <c r="AB2088" i="1"/>
  <c r="AB576" i="1"/>
  <c r="P1660" i="1"/>
  <c r="K664" i="33"/>
  <c r="W571" i="1"/>
  <c r="W563" i="1"/>
  <c r="W2077" i="1"/>
  <c r="I2076" i="1"/>
  <c r="I1560" i="1"/>
  <c r="I564" i="1"/>
  <c r="I572" i="1"/>
  <c r="I2084" i="1"/>
  <c r="M1562" i="1"/>
  <c r="M1650" i="1" s="1"/>
  <c r="M1659" i="1" s="1"/>
  <c r="J1650" i="1"/>
  <c r="L659" i="33"/>
  <c r="Q1655" i="1"/>
  <c r="R570" i="1"/>
  <c r="N1646" i="1"/>
  <c r="R1558" i="1"/>
  <c r="R1646" i="1" s="1"/>
  <c r="R1655" i="1" s="1"/>
  <c r="T1655" i="1"/>
  <c r="N659" i="33"/>
  <c r="O660" i="33"/>
  <c r="U1656" i="1"/>
  <c r="O1658" i="1"/>
  <c r="J662" i="33"/>
  <c r="N663" i="33"/>
  <c r="T1659" i="1"/>
  <c r="O561" i="1"/>
  <c r="O2073" i="1"/>
  <c r="O1557" i="1"/>
  <c r="O1645" i="1" s="1"/>
  <c r="O2081" i="1"/>
  <c r="O569" i="1"/>
  <c r="I2077" i="1"/>
  <c r="I1561" i="1"/>
  <c r="I565" i="1"/>
  <c r="I573" i="1"/>
  <c r="I2085" i="1"/>
  <c r="S1650" i="1"/>
  <c r="W1562" i="1"/>
  <c r="W1650" i="1" s="1"/>
  <c r="W1659" i="1" s="1"/>
  <c r="R573" i="1"/>
  <c r="R565" i="1"/>
  <c r="R2087" i="1"/>
  <c r="W572" i="1"/>
  <c r="W2076" i="1"/>
  <c r="R2075" i="1"/>
  <c r="Z2083" i="1"/>
  <c r="X1647" i="1"/>
  <c r="Z1559" i="1"/>
  <c r="Z1647" i="1" s="1"/>
  <c r="Z1656" i="1" s="1"/>
  <c r="M575" i="1"/>
  <c r="G662" i="33"/>
  <c r="K1658" i="1"/>
  <c r="R2086" i="1"/>
  <c r="N1650" i="1"/>
  <c r="R1562" i="1"/>
  <c r="R1650" i="1" s="1"/>
  <c r="R1659" i="1" s="1"/>
  <c r="W575" i="1"/>
  <c r="S1651" i="1"/>
  <c r="W1563" i="1"/>
  <c r="W1651" i="1" s="1"/>
  <c r="W1660" i="1" s="1"/>
  <c r="W567" i="1"/>
  <c r="R564" i="1"/>
  <c r="N660" i="33"/>
  <c r="T1656" i="1"/>
  <c r="Z570" i="1"/>
  <c r="Z562" i="1"/>
  <c r="AA561" i="1"/>
  <c r="AA2073" i="1"/>
  <c r="AA1557" i="1"/>
  <c r="AA1645" i="1" s="1"/>
  <c r="AA569" i="1"/>
  <c r="AA2081" i="1"/>
  <c r="AC1657" i="1"/>
  <c r="U661" i="33"/>
  <c r="L1658" i="1"/>
  <c r="H662" i="33"/>
  <c r="J2080" i="1"/>
  <c r="J568" i="1"/>
  <c r="J1564" i="1"/>
  <c r="J2088" i="1"/>
  <c r="J576" i="1"/>
  <c r="M2077" i="1"/>
  <c r="P663" i="33"/>
  <c r="V1659" i="1"/>
  <c r="AC1660" i="1"/>
  <c r="U664" i="33"/>
  <c r="P561" i="1"/>
  <c r="P2073" i="1"/>
  <c r="P1557" i="1"/>
  <c r="P1645" i="1" s="1"/>
  <c r="P569" i="1"/>
  <c r="P2081" i="1"/>
  <c r="Z564" i="1"/>
  <c r="AB2073" i="1"/>
  <c r="AB561" i="1"/>
  <c r="AB1557" i="1"/>
  <c r="AB1645" i="1" s="1"/>
  <c r="AB569" i="1"/>
  <c r="AB2081" i="1"/>
  <c r="U1660" i="1"/>
  <c r="O664" i="33"/>
  <c r="R664" i="33"/>
  <c r="Y1660" i="1"/>
  <c r="W2083" i="1"/>
  <c r="W573" i="1"/>
  <c r="K659" i="33"/>
  <c r="P1655" i="1"/>
  <c r="M561" i="1" l="1"/>
  <c r="M568" i="1"/>
  <c r="M576" i="1"/>
  <c r="M2080" i="1"/>
  <c r="M2088" i="1"/>
  <c r="M2073" i="1"/>
  <c r="W569" i="1"/>
  <c r="H2082" i="1"/>
  <c r="M569" i="1"/>
  <c r="W2073" i="1"/>
  <c r="H574" i="1"/>
  <c r="H570" i="1"/>
  <c r="H2076" i="1"/>
  <c r="H566" i="1"/>
  <c r="H2085" i="1"/>
  <c r="W2081" i="1"/>
  <c r="H562" i="1"/>
  <c r="H2084" i="1"/>
  <c r="M2081" i="1"/>
  <c r="W561" i="1"/>
  <c r="H2074" i="1"/>
  <c r="M1564" i="1"/>
  <c r="M1652" i="1" s="1"/>
  <c r="M1661" i="1" s="1"/>
  <c r="J1652" i="1"/>
  <c r="S1659" i="1"/>
  <c r="M663" i="33"/>
  <c r="H1561" i="1"/>
  <c r="H1649" i="1" s="1"/>
  <c r="I1649" i="1"/>
  <c r="I568" i="1"/>
  <c r="I1564" i="1"/>
  <c r="I2080" i="1"/>
  <c r="I2088" i="1"/>
  <c r="I576" i="1"/>
  <c r="H2087" i="1"/>
  <c r="H567" i="1"/>
  <c r="J665" i="33"/>
  <c r="O1661" i="1"/>
  <c r="Q662" i="33"/>
  <c r="X1658" i="1"/>
  <c r="K1654" i="1"/>
  <c r="G658" i="33"/>
  <c r="H2086" i="1"/>
  <c r="S1652" i="1"/>
  <c r="W1564" i="1"/>
  <c r="W1652" i="1" s="1"/>
  <c r="W1661" i="1" s="1"/>
  <c r="R665" i="33"/>
  <c r="Y1661" i="1"/>
  <c r="Z576" i="1"/>
  <c r="I1645" i="1"/>
  <c r="AC1661" i="1"/>
  <c r="U665" i="33"/>
  <c r="S665" i="33"/>
  <c r="AA1661" i="1"/>
  <c r="R658" i="33"/>
  <c r="Y1654" i="1"/>
  <c r="R2081" i="1"/>
  <c r="R561" i="1"/>
  <c r="Z2081" i="1"/>
  <c r="X1645" i="1"/>
  <c r="Z1557" i="1"/>
  <c r="Z1645" i="1" s="1"/>
  <c r="Z1654" i="1" s="1"/>
  <c r="M661" i="33"/>
  <c r="S1657" i="1"/>
  <c r="L1654" i="1"/>
  <c r="H658" i="33"/>
  <c r="P1654" i="1"/>
  <c r="K658" i="33"/>
  <c r="AA1654" i="1"/>
  <c r="S658" i="33"/>
  <c r="H573" i="1"/>
  <c r="H2077" i="1"/>
  <c r="O1654" i="1"/>
  <c r="J658" i="33"/>
  <c r="P1661" i="1"/>
  <c r="K665" i="33"/>
  <c r="S1645" i="1"/>
  <c r="W1557" i="1"/>
  <c r="W1645" i="1" s="1"/>
  <c r="W1654" i="1" s="1"/>
  <c r="F660" i="33"/>
  <c r="J1656" i="1"/>
  <c r="U658" i="33"/>
  <c r="AC1654" i="1"/>
  <c r="Q1654" i="1"/>
  <c r="L658" i="33"/>
  <c r="H2078" i="1"/>
  <c r="J1658" i="1"/>
  <c r="F662" i="33"/>
  <c r="W576" i="1"/>
  <c r="W568" i="1"/>
  <c r="X1655" i="1"/>
  <c r="Q659" i="33"/>
  <c r="R2080" i="1"/>
  <c r="X1660" i="1"/>
  <c r="Q664" i="33"/>
  <c r="Z2080" i="1"/>
  <c r="I664" i="33"/>
  <c r="N1660" i="1"/>
  <c r="H665" i="33"/>
  <c r="L1661" i="1"/>
  <c r="P665" i="33"/>
  <c r="V1661" i="1"/>
  <c r="T1661" i="1"/>
  <c r="N665" i="33"/>
  <c r="I1655" i="1"/>
  <c r="E659" i="33"/>
  <c r="H2075" i="1"/>
  <c r="M660" i="33"/>
  <c r="S1656" i="1"/>
  <c r="Q661" i="33"/>
  <c r="X1657" i="1"/>
  <c r="Z569" i="1"/>
  <c r="Z561" i="1"/>
  <c r="M659" i="33"/>
  <c r="S1655" i="1"/>
  <c r="X1659" i="1"/>
  <c r="Q663" i="33"/>
  <c r="S1660" i="1"/>
  <c r="M664" i="33"/>
  <c r="I663" i="33"/>
  <c r="N1659" i="1"/>
  <c r="I659" i="33"/>
  <c r="N1655" i="1"/>
  <c r="F663" i="33"/>
  <c r="J1659" i="1"/>
  <c r="H564" i="1"/>
  <c r="T665" i="33"/>
  <c r="AB1661" i="1"/>
  <c r="M1557" i="1"/>
  <c r="M1645" i="1" s="1"/>
  <c r="M1654" i="1" s="1"/>
  <c r="J1645" i="1"/>
  <c r="H2079" i="1"/>
  <c r="M662" i="33"/>
  <c r="S1658" i="1"/>
  <c r="W2088" i="1"/>
  <c r="W2080" i="1"/>
  <c r="R576" i="1"/>
  <c r="N1652" i="1"/>
  <c r="R1564" i="1"/>
  <c r="R1652" i="1" s="1"/>
  <c r="R1661" i="1" s="1"/>
  <c r="Z568" i="1"/>
  <c r="O658" i="33"/>
  <c r="U1654" i="1"/>
  <c r="N1658" i="1"/>
  <c r="I662" i="33"/>
  <c r="K1661" i="1"/>
  <c r="G665" i="33"/>
  <c r="H1558" i="1"/>
  <c r="H1646" i="1" s="1"/>
  <c r="H571" i="1"/>
  <c r="H1559" i="1"/>
  <c r="H1647" i="1" s="1"/>
  <c r="I1647" i="1"/>
  <c r="R2073" i="1"/>
  <c r="Z2073" i="1"/>
  <c r="I660" i="33"/>
  <c r="N1656" i="1"/>
  <c r="F661" i="33"/>
  <c r="J1657" i="1"/>
  <c r="V1654" i="1"/>
  <c r="P658" i="33"/>
  <c r="T1654" i="1"/>
  <c r="N658" i="33"/>
  <c r="T658" i="33"/>
  <c r="AB1654" i="1"/>
  <c r="Q660" i="33"/>
  <c r="X1656" i="1"/>
  <c r="H565" i="1"/>
  <c r="H572" i="1"/>
  <c r="H1560" i="1"/>
  <c r="H1648" i="1" s="1"/>
  <c r="I1648" i="1"/>
  <c r="U1661" i="1"/>
  <c r="O665" i="33"/>
  <c r="H575" i="1"/>
  <c r="H1563" i="1"/>
  <c r="H1651" i="1" s="1"/>
  <c r="I1651" i="1"/>
  <c r="H1562" i="1"/>
  <c r="H1650" i="1" s="1"/>
  <c r="I1650" i="1"/>
  <c r="F664" i="33"/>
  <c r="J1660" i="1"/>
  <c r="R2088" i="1"/>
  <c r="R568" i="1"/>
  <c r="Z2088" i="1"/>
  <c r="X1652" i="1"/>
  <c r="Z1564" i="1"/>
  <c r="Z1652" i="1" s="1"/>
  <c r="Z1661" i="1" s="1"/>
  <c r="F659" i="33"/>
  <c r="J1655" i="1"/>
  <c r="H2083" i="1"/>
  <c r="H563" i="1"/>
  <c r="L665" i="33"/>
  <c r="Q1661" i="1"/>
  <c r="N1657" i="1"/>
  <c r="I661" i="33"/>
  <c r="R569" i="1"/>
  <c r="N1645" i="1"/>
  <c r="R1557" i="1"/>
  <c r="R1645" i="1" s="1"/>
  <c r="R1654" i="1" s="1"/>
  <c r="H561" i="1" l="1"/>
  <c r="H2081" i="1"/>
  <c r="H2073" i="1"/>
  <c r="E664" i="33"/>
  <c r="I1660" i="1"/>
  <c r="E661" i="33"/>
  <c r="I1657" i="1"/>
  <c r="I1656" i="1"/>
  <c r="E660" i="33"/>
  <c r="H2080" i="1"/>
  <c r="H568" i="1"/>
  <c r="I658" i="33"/>
  <c r="N1654" i="1"/>
  <c r="X1661" i="1"/>
  <c r="Q665" i="33"/>
  <c r="D664" i="33"/>
  <c r="H1660" i="1"/>
  <c r="H1657" i="1"/>
  <c r="D661" i="33"/>
  <c r="D660" i="33"/>
  <c r="H1656" i="1"/>
  <c r="I1654" i="1"/>
  <c r="E658" i="33"/>
  <c r="H576" i="1"/>
  <c r="I1659" i="1"/>
  <c r="E663" i="33"/>
  <c r="I665" i="33"/>
  <c r="N1661" i="1"/>
  <c r="F658" i="33"/>
  <c r="J1654" i="1"/>
  <c r="Q658" i="33"/>
  <c r="X1654" i="1"/>
  <c r="H1557" i="1"/>
  <c r="H1645" i="1" s="1"/>
  <c r="H2088" i="1"/>
  <c r="H1564" i="1"/>
  <c r="H1652" i="1" s="1"/>
  <c r="I1652" i="1"/>
  <c r="E662" i="33"/>
  <c r="I1658" i="1"/>
  <c r="J1661" i="1"/>
  <c r="F665" i="33"/>
  <c r="H1659" i="1"/>
  <c r="D663" i="33"/>
  <c r="D659" i="33"/>
  <c r="H1655" i="1"/>
  <c r="H569" i="1"/>
  <c r="S1654" i="1"/>
  <c r="M658" i="33"/>
  <c r="M665" i="33"/>
  <c r="S1661" i="1"/>
  <c r="H1658" i="1"/>
  <c r="D662" i="33"/>
  <c r="H1661" i="1" l="1"/>
  <c r="D665" i="33"/>
  <c r="D658" i="33"/>
  <c r="H1654" i="1"/>
  <c r="E665" i="33"/>
  <c r="I1661" i="1"/>
  <c r="E669" i="33" l="1"/>
  <c r="C182" i="2" s="1"/>
  <c r="L668" i="33"/>
  <c r="L671" i="33"/>
  <c r="J184" i="2" s="1"/>
  <c r="L670" i="33"/>
  <c r="J183" i="2" s="1"/>
  <c r="L669" i="33"/>
  <c r="J182" i="2" s="1"/>
  <c r="L672" i="33"/>
  <c r="L667" i="33"/>
  <c r="J180" i="2" s="1"/>
  <c r="L666" i="33"/>
  <c r="Q666" i="33"/>
  <c r="O179" i="2" s="1"/>
  <c r="M666" i="33"/>
  <c r="I666" i="33"/>
  <c r="G179" i="2" s="1"/>
  <c r="E666" i="33"/>
  <c r="C179" i="2" s="1"/>
  <c r="E670" i="33"/>
  <c r="C183" i="2" s="1"/>
  <c r="F666" i="33"/>
  <c r="D179" i="2" s="1"/>
  <c r="E671" i="33"/>
  <c r="C184" i="2" s="1"/>
  <c r="E672" i="33"/>
  <c r="C185" i="2" s="1"/>
  <c r="E668" i="33"/>
  <c r="C181" i="2" s="1"/>
  <c r="K179" i="2"/>
  <c r="U669" i="33"/>
  <c r="S182" i="2" s="1"/>
  <c r="H671" i="33"/>
  <c r="F184" i="2" s="1"/>
  <c r="U668" i="33"/>
  <c r="S181" i="2" s="1"/>
  <c r="G669" i="33"/>
  <c r="E182" i="2" s="1"/>
  <c r="T670" i="33"/>
  <c r="R183" i="2" s="1"/>
  <c r="S668" i="33"/>
  <c r="Q181" i="2" s="1"/>
  <c r="R671" i="33"/>
  <c r="P184" i="2" s="1"/>
  <c r="N668" i="33"/>
  <c r="L181" i="2" s="1"/>
  <c r="U667" i="33"/>
  <c r="S180" i="2" s="1"/>
  <c r="S667" i="33"/>
  <c r="Q180" i="2" s="1"/>
  <c r="H669" i="33"/>
  <c r="F182" i="2" s="1"/>
  <c r="P667" i="33"/>
  <c r="N180" i="2" s="1"/>
  <c r="K670" i="33"/>
  <c r="I183" i="2" s="1"/>
  <c r="U670" i="33"/>
  <c r="S183" i="2" s="1"/>
  <c r="T672" i="33"/>
  <c r="R185" i="2" s="1"/>
  <c r="T668" i="33"/>
  <c r="R181" i="2" s="1"/>
  <c r="G670" i="33"/>
  <c r="E183" i="2" s="1"/>
  <c r="H672" i="33"/>
  <c r="F185" i="2" s="1"/>
  <c r="S669" i="33"/>
  <c r="Q182" i="2" s="1"/>
  <c r="R668" i="33"/>
  <c r="P181" i="2" s="1"/>
  <c r="P672" i="33"/>
  <c r="N185" i="2" s="1"/>
  <c r="N672" i="33"/>
  <c r="L185" i="2" s="1"/>
  <c r="P668" i="33"/>
  <c r="N181" i="2" s="1"/>
  <c r="K671" i="33"/>
  <c r="I184" i="2" s="1"/>
  <c r="G672" i="33"/>
  <c r="E185" i="2" s="1"/>
  <c r="J181" i="2"/>
  <c r="P671" i="33"/>
  <c r="N184" i="2" s="1"/>
  <c r="J185" i="2"/>
  <c r="H668" i="33"/>
  <c r="F181" i="2" s="1"/>
  <c r="N669" i="33"/>
  <c r="L182" i="2" s="1"/>
  <c r="H667" i="33"/>
  <c r="F180" i="2" s="1"/>
  <c r="R667" i="33"/>
  <c r="P180" i="2" s="1"/>
  <c r="T669" i="33"/>
  <c r="R182" i="2" s="1"/>
  <c r="J672" i="33"/>
  <c r="H185" i="2" s="1"/>
  <c r="N667" i="33"/>
  <c r="L180" i="2" s="1"/>
  <c r="P670" i="33"/>
  <c r="N183" i="2" s="1"/>
  <c r="H670" i="33"/>
  <c r="F183" i="2" s="1"/>
  <c r="N671" i="33"/>
  <c r="L184" i="2" s="1"/>
  <c r="J667" i="33"/>
  <c r="H180" i="2" s="1"/>
  <c r="T667" i="33"/>
  <c r="R180" i="2" s="1"/>
  <c r="O671" i="33"/>
  <c r="M184" i="2" s="1"/>
  <c r="O667" i="33"/>
  <c r="M180" i="2" s="1"/>
  <c r="K668" i="33"/>
  <c r="I181" i="2" s="1"/>
  <c r="U672" i="33"/>
  <c r="S185" i="2" s="1"/>
  <c r="O670" i="33"/>
  <c r="M183" i="2" s="1"/>
  <c r="J669" i="33"/>
  <c r="H182" i="2" s="1"/>
  <c r="S671" i="33"/>
  <c r="Q184" i="2" s="1"/>
  <c r="R670" i="33"/>
  <c r="P183" i="2" s="1"/>
  <c r="O669" i="33"/>
  <c r="M182" i="2" s="1"/>
  <c r="J668" i="33"/>
  <c r="H181" i="2" s="1"/>
  <c r="G671" i="33"/>
  <c r="E184" i="2" s="1"/>
  <c r="R669" i="33"/>
  <c r="P182" i="2" s="1"/>
  <c r="K669" i="33"/>
  <c r="I182" i="2" s="1"/>
  <c r="J671" i="33"/>
  <c r="H184" i="2" s="1"/>
  <c r="T671" i="33"/>
  <c r="R184" i="2" s="1"/>
  <c r="P669" i="33"/>
  <c r="N182" i="2" s="1"/>
  <c r="K672" i="33"/>
  <c r="I185" i="2" s="1"/>
  <c r="U671" i="33"/>
  <c r="S184" i="2" s="1"/>
  <c r="S670" i="33"/>
  <c r="Q183" i="2" s="1"/>
  <c r="O668" i="33"/>
  <c r="M181" i="2" s="1"/>
  <c r="J670" i="33"/>
  <c r="H183" i="2" s="1"/>
  <c r="S672" i="33"/>
  <c r="Q185" i="2" s="1"/>
  <c r="G668" i="33"/>
  <c r="E181" i="2" s="1"/>
  <c r="G667" i="33"/>
  <c r="E180" i="2" s="1"/>
  <c r="N670" i="33"/>
  <c r="L183" i="2" s="1"/>
  <c r="O672" i="33"/>
  <c r="M185" i="2" s="1"/>
  <c r="R672" i="33"/>
  <c r="P185" i="2" s="1"/>
  <c r="K667" i="33"/>
  <c r="I180" i="2" s="1"/>
  <c r="N666" i="33"/>
  <c r="O666" i="33"/>
  <c r="M667" i="33"/>
  <c r="K180" i="2" s="1"/>
  <c r="U666" i="33"/>
  <c r="S666" i="33"/>
  <c r="R666" i="33"/>
  <c r="G666" i="33"/>
  <c r="I672" i="33"/>
  <c r="G185" i="2" s="1"/>
  <c r="I667" i="33"/>
  <c r="G180" i="2" s="1"/>
  <c r="F669" i="33"/>
  <c r="D182" i="2" s="1"/>
  <c r="I670" i="33"/>
  <c r="G183" i="2" s="1"/>
  <c r="M672" i="33"/>
  <c r="K185" i="2" s="1"/>
  <c r="M668" i="33"/>
  <c r="K181" i="2" s="1"/>
  <c r="T666" i="33"/>
  <c r="Q672" i="33"/>
  <c r="O185" i="2" s="1"/>
  <c r="F667" i="33"/>
  <c r="D180" i="2" s="1"/>
  <c r="I668" i="33"/>
  <c r="G181" i="2" s="1"/>
  <c r="M670" i="33"/>
  <c r="K183" i="2" s="1"/>
  <c r="M671" i="33"/>
  <c r="K184" i="2" s="1"/>
  <c r="F671" i="33"/>
  <c r="D184" i="2" s="1"/>
  <c r="Q671" i="33"/>
  <c r="O184" i="2" s="1"/>
  <c r="E667" i="33"/>
  <c r="Q670" i="33"/>
  <c r="O183" i="2" s="1"/>
  <c r="I669" i="33"/>
  <c r="G182" i="2" s="1"/>
  <c r="I671" i="33"/>
  <c r="G184" i="2" s="1"/>
  <c r="F670" i="33"/>
  <c r="D183" i="2" s="1"/>
  <c r="J666" i="33"/>
  <c r="H666" i="33"/>
  <c r="Q669" i="33"/>
  <c r="O182" i="2" s="1"/>
  <c r="Q667" i="33"/>
  <c r="O180" i="2" s="1"/>
  <c r="M669" i="33"/>
  <c r="K182" i="2" s="1"/>
  <c r="F668" i="33"/>
  <c r="D181" i="2" s="1"/>
  <c r="P666" i="33"/>
  <c r="K666" i="33"/>
  <c r="F672" i="33"/>
  <c r="D185" i="2" s="1"/>
  <c r="Q668" i="33"/>
  <c r="O181" i="2" s="1"/>
  <c r="X4507" i="1" l="1"/>
  <c r="X2850" i="1"/>
  <c r="X4252" i="1"/>
  <c r="X3825" i="1"/>
  <c r="X3284" i="1"/>
  <c r="J3284" i="1"/>
  <c r="J3825" i="1"/>
  <c r="J4507" i="1"/>
  <c r="J4252" i="1"/>
  <c r="J2850" i="1"/>
  <c r="N4510" i="1"/>
  <c r="N2853" i="1"/>
  <c r="N3828" i="1"/>
  <c r="N3287" i="1"/>
  <c r="N4255" i="1"/>
  <c r="X4255" i="1"/>
  <c r="X4510" i="1"/>
  <c r="X3828" i="1"/>
  <c r="X2853" i="1"/>
  <c r="X3287" i="1"/>
  <c r="N3825" i="1"/>
  <c r="N2850" i="1"/>
  <c r="N4252" i="1"/>
  <c r="N3284" i="1"/>
  <c r="N4507" i="1"/>
  <c r="J179" i="2"/>
  <c r="L673" i="33"/>
  <c r="J186" i="2" s="1"/>
  <c r="J2851" i="1"/>
  <c r="J4508" i="1"/>
  <c r="J4253" i="1"/>
  <c r="J3826" i="1"/>
  <c r="J3285" i="1"/>
  <c r="P179" i="2"/>
  <c r="R673" i="33"/>
  <c r="P186" i="2" s="1"/>
  <c r="M179" i="2"/>
  <c r="O673" i="33"/>
  <c r="M186" i="2" s="1"/>
  <c r="U4256" i="1"/>
  <c r="U2854" i="1"/>
  <c r="U3288" i="1"/>
  <c r="U4511" i="1"/>
  <c r="U3829" i="1"/>
  <c r="AA3829" i="1"/>
  <c r="AA4511" i="1"/>
  <c r="AA2854" i="1"/>
  <c r="AA4256" i="1"/>
  <c r="AA3288" i="1"/>
  <c r="AC3287" i="1"/>
  <c r="AC4255" i="1"/>
  <c r="AC4510" i="1"/>
  <c r="AC2853" i="1"/>
  <c r="AC3828" i="1"/>
  <c r="V4253" i="1"/>
  <c r="V2851" i="1"/>
  <c r="V4508" i="1"/>
  <c r="V3826" i="1"/>
  <c r="V3285" i="1"/>
  <c r="Y4508" i="1"/>
  <c r="Y4253" i="1"/>
  <c r="Y2851" i="1"/>
  <c r="Y3285" i="1"/>
  <c r="Y3826" i="1"/>
  <c r="U2851" i="1"/>
  <c r="U4253" i="1"/>
  <c r="U3826" i="1"/>
  <c r="U3285" i="1"/>
  <c r="U4508" i="1"/>
  <c r="O4508" i="1"/>
  <c r="O3826" i="1"/>
  <c r="O4253" i="1"/>
  <c r="O3285" i="1"/>
  <c r="O2851" i="1"/>
  <c r="U3824" i="1"/>
  <c r="U2849" i="1"/>
  <c r="U4506" i="1"/>
  <c r="U3283" i="1"/>
  <c r="U4251" i="1"/>
  <c r="O3824" i="1"/>
  <c r="O4251" i="1"/>
  <c r="O3283" i="1"/>
  <c r="O4506" i="1"/>
  <c r="O2849" i="1"/>
  <c r="Y3824" i="1"/>
  <c r="Y4506" i="1"/>
  <c r="Y2849" i="1"/>
  <c r="Y4251" i="1"/>
  <c r="Y3283" i="1"/>
  <c r="L4252" i="1"/>
  <c r="L2850" i="1"/>
  <c r="L3825" i="1"/>
  <c r="L3284" i="1"/>
  <c r="L4507" i="1"/>
  <c r="Q4507" i="1"/>
  <c r="Q3284" i="1"/>
  <c r="Q3825" i="1"/>
  <c r="Q2850" i="1"/>
  <c r="Q4252" i="1"/>
  <c r="V4507" i="1"/>
  <c r="V4252" i="1"/>
  <c r="V2850" i="1"/>
  <c r="V3825" i="1"/>
  <c r="V3284" i="1"/>
  <c r="AA4508" i="1"/>
  <c r="AA3826" i="1"/>
  <c r="AA3285" i="1"/>
  <c r="AA2851" i="1"/>
  <c r="AA4253" i="1"/>
  <c r="AB3284" i="1"/>
  <c r="AB3825" i="1"/>
  <c r="AB4252" i="1"/>
  <c r="AB4507" i="1"/>
  <c r="AB2850" i="1"/>
  <c r="V4251" i="1"/>
  <c r="V3283" i="1"/>
  <c r="V3824" i="1"/>
  <c r="V2849" i="1"/>
  <c r="V4506" i="1"/>
  <c r="Q4508" i="1"/>
  <c r="Q2851" i="1"/>
  <c r="Q3826" i="1"/>
  <c r="Q4253" i="1"/>
  <c r="Q3285" i="1"/>
  <c r="AB3827" i="1"/>
  <c r="AB3286" i="1"/>
  <c r="AB2852" i="1"/>
  <c r="AB4254" i="1"/>
  <c r="AB4509" i="1"/>
  <c r="AC3285" i="1"/>
  <c r="AC2851" i="1"/>
  <c r="AC3826" i="1"/>
  <c r="AC4253" i="1"/>
  <c r="AC4508" i="1"/>
  <c r="F673" i="33"/>
  <c r="D186" i="2" s="1"/>
  <c r="D672" i="33"/>
  <c r="B185" i="2" s="1"/>
  <c r="M673" i="33"/>
  <c r="K186" i="2" s="1"/>
  <c r="I4507" i="1"/>
  <c r="I4252" i="1"/>
  <c r="I2850" i="1"/>
  <c r="I3284" i="1"/>
  <c r="I3825" i="1"/>
  <c r="I4505" i="1"/>
  <c r="I2848" i="1"/>
  <c r="I3282" i="1"/>
  <c r="I3823" i="1"/>
  <c r="I4250" i="1"/>
  <c r="J4256" i="1"/>
  <c r="J3829" i="1"/>
  <c r="J4511" i="1"/>
  <c r="J3288" i="1"/>
  <c r="J2854" i="1"/>
  <c r="S4253" i="1"/>
  <c r="S4508" i="1"/>
  <c r="S3285" i="1"/>
  <c r="S3826" i="1"/>
  <c r="S2851" i="1"/>
  <c r="F179" i="2"/>
  <c r="H673" i="33"/>
  <c r="F186" i="2" s="1"/>
  <c r="N4253" i="1"/>
  <c r="N2851" i="1"/>
  <c r="N3285" i="1"/>
  <c r="N3826" i="1"/>
  <c r="N4508" i="1"/>
  <c r="J4255" i="1"/>
  <c r="J2853" i="1"/>
  <c r="J3828" i="1"/>
  <c r="J4510" i="1"/>
  <c r="J3287" i="1"/>
  <c r="J3283" i="1"/>
  <c r="J3824" i="1"/>
  <c r="J4506" i="1"/>
  <c r="J2849" i="1"/>
  <c r="J4251" i="1"/>
  <c r="S4252" i="1"/>
  <c r="S2850" i="1"/>
  <c r="S3284" i="1"/>
  <c r="S3825" i="1"/>
  <c r="S4507" i="1"/>
  <c r="N3283" i="1"/>
  <c r="N4251" i="1"/>
  <c r="N3824" i="1"/>
  <c r="N4506" i="1"/>
  <c r="N2849" i="1"/>
  <c r="Q179" i="2"/>
  <c r="S673" i="33"/>
  <c r="Q186" i="2" s="1"/>
  <c r="L179" i="2"/>
  <c r="N673" i="33"/>
  <c r="L186" i="2" s="1"/>
  <c r="T3827" i="1"/>
  <c r="T2852" i="1"/>
  <c r="T4509" i="1"/>
  <c r="T3286" i="1"/>
  <c r="T4254" i="1"/>
  <c r="O3827" i="1"/>
  <c r="O2852" i="1"/>
  <c r="O4254" i="1"/>
  <c r="O3286" i="1"/>
  <c r="O4509" i="1"/>
  <c r="AB4510" i="1"/>
  <c r="AB3287" i="1"/>
  <c r="AB4255" i="1"/>
  <c r="AB2853" i="1"/>
  <c r="AB3828" i="1"/>
  <c r="K4255" i="1"/>
  <c r="K2853" i="1"/>
  <c r="K3287" i="1"/>
  <c r="K3828" i="1"/>
  <c r="K4510" i="1"/>
  <c r="U3827" i="1"/>
  <c r="U3286" i="1"/>
  <c r="U4254" i="1"/>
  <c r="U4509" i="1"/>
  <c r="U2852" i="1"/>
  <c r="U3287" i="1"/>
  <c r="U4510" i="1"/>
  <c r="U3828" i="1"/>
  <c r="U4255" i="1"/>
  <c r="U2853" i="1"/>
  <c r="T4510" i="1"/>
  <c r="T3287" i="1"/>
  <c r="T2853" i="1"/>
  <c r="T4255" i="1"/>
  <c r="T3828" i="1"/>
  <c r="T3824" i="1"/>
  <c r="T4506" i="1"/>
  <c r="T2849" i="1"/>
  <c r="T4251" i="1"/>
  <c r="T3283" i="1"/>
  <c r="L4506" i="1"/>
  <c r="L2849" i="1"/>
  <c r="L3283" i="1"/>
  <c r="L3824" i="1"/>
  <c r="L4251" i="1"/>
  <c r="Q2853" i="1"/>
  <c r="Q3287" i="1"/>
  <c r="Q4255" i="1"/>
  <c r="Q4510" i="1"/>
  <c r="Q3828" i="1"/>
  <c r="K3288" i="1"/>
  <c r="K4511" i="1"/>
  <c r="K4256" i="1"/>
  <c r="K3829" i="1"/>
  <c r="K2854" i="1"/>
  <c r="T4511" i="1"/>
  <c r="T2854" i="1"/>
  <c r="T3829" i="1"/>
  <c r="T3288" i="1"/>
  <c r="T4256" i="1"/>
  <c r="L4256" i="1"/>
  <c r="L2854" i="1"/>
  <c r="L4511" i="1"/>
  <c r="L3288" i="1"/>
  <c r="L3829" i="1"/>
  <c r="AB3829" i="1"/>
  <c r="AB4511" i="1"/>
  <c r="AB2854" i="1"/>
  <c r="AB4256" i="1"/>
  <c r="AB3288" i="1"/>
  <c r="L3826" i="1"/>
  <c r="L2851" i="1"/>
  <c r="L4508" i="1"/>
  <c r="L3285" i="1"/>
  <c r="L4253" i="1"/>
  <c r="T2850" i="1"/>
  <c r="T3825" i="1"/>
  <c r="T4252" i="1"/>
  <c r="T3284" i="1"/>
  <c r="T4507" i="1"/>
  <c r="K3285" i="1"/>
  <c r="K3826" i="1"/>
  <c r="K2851" i="1"/>
  <c r="K4508" i="1"/>
  <c r="K4253" i="1"/>
  <c r="J4250" i="1"/>
  <c r="J3282" i="1"/>
  <c r="J3823" i="1"/>
  <c r="J4505" i="1"/>
  <c r="J2848" i="1"/>
  <c r="S3282" i="1"/>
  <c r="S2848" i="1"/>
  <c r="S4505" i="1"/>
  <c r="S4250" i="1"/>
  <c r="S3823" i="1"/>
  <c r="D670" i="33"/>
  <c r="B183" i="2" s="1"/>
  <c r="I179" i="2"/>
  <c r="K673" i="33"/>
  <c r="I186" i="2" s="1"/>
  <c r="X4506" i="1"/>
  <c r="X2849" i="1"/>
  <c r="X3283" i="1"/>
  <c r="X3824" i="1"/>
  <c r="X4251" i="1"/>
  <c r="H179" i="2"/>
  <c r="J673" i="33"/>
  <c r="H186" i="2" s="1"/>
  <c r="X3286" i="1"/>
  <c r="X4254" i="1"/>
  <c r="X3827" i="1"/>
  <c r="X4509" i="1"/>
  <c r="X2852" i="1"/>
  <c r="S4510" i="1"/>
  <c r="S2853" i="1"/>
  <c r="S3828" i="1"/>
  <c r="S4255" i="1"/>
  <c r="S3287" i="1"/>
  <c r="X3829" i="1"/>
  <c r="X4511" i="1"/>
  <c r="X4256" i="1"/>
  <c r="X2854" i="1"/>
  <c r="X3288" i="1"/>
  <c r="S3829" i="1"/>
  <c r="S4256" i="1"/>
  <c r="S2854" i="1"/>
  <c r="S4511" i="1"/>
  <c r="S3288" i="1"/>
  <c r="N4256" i="1"/>
  <c r="N4511" i="1"/>
  <c r="N2854" i="1"/>
  <c r="N3288" i="1"/>
  <c r="N3829" i="1"/>
  <c r="S179" i="2"/>
  <c r="U673" i="33"/>
  <c r="S186" i="2" s="1"/>
  <c r="P3283" i="1"/>
  <c r="P4251" i="1"/>
  <c r="P4506" i="1"/>
  <c r="P3824" i="1"/>
  <c r="P2849" i="1"/>
  <c r="K3283" i="1"/>
  <c r="K3824" i="1"/>
  <c r="K2849" i="1"/>
  <c r="K4506" i="1"/>
  <c r="K4251" i="1"/>
  <c r="U4252" i="1"/>
  <c r="U2850" i="1"/>
  <c r="U3825" i="1"/>
  <c r="U3284" i="1"/>
  <c r="U4507" i="1"/>
  <c r="Q4509" i="1"/>
  <c r="Q3827" i="1"/>
  <c r="Q2852" i="1"/>
  <c r="Q4254" i="1"/>
  <c r="Q3286" i="1"/>
  <c r="O2853" i="1"/>
  <c r="O4510" i="1"/>
  <c r="O4255" i="1"/>
  <c r="O3828" i="1"/>
  <c r="O3287" i="1"/>
  <c r="Y4254" i="1"/>
  <c r="Y2852" i="1"/>
  <c r="Y3286" i="1"/>
  <c r="Y4509" i="1"/>
  <c r="Y3827" i="1"/>
  <c r="AC3829" i="1"/>
  <c r="AC2854" i="1"/>
  <c r="AC3288" i="1"/>
  <c r="AC4256" i="1"/>
  <c r="AC4511" i="1"/>
  <c r="AB4251" i="1"/>
  <c r="AB3824" i="1"/>
  <c r="AB4506" i="1"/>
  <c r="AB2849" i="1"/>
  <c r="AB3283" i="1"/>
  <c r="L3286" i="1"/>
  <c r="L3827" i="1"/>
  <c r="L4254" i="1"/>
  <c r="L2852" i="1"/>
  <c r="L4509" i="1"/>
  <c r="O4256" i="1"/>
  <c r="O3829" i="1"/>
  <c r="O4511" i="1"/>
  <c r="O3288" i="1"/>
  <c r="O2854" i="1"/>
  <c r="T2851" i="1"/>
  <c r="T4253" i="1"/>
  <c r="T4508" i="1"/>
  <c r="T3826" i="1"/>
  <c r="T3285" i="1"/>
  <c r="Q4256" i="1"/>
  <c r="Q3288" i="1"/>
  <c r="Q4511" i="1"/>
  <c r="Q3829" i="1"/>
  <c r="Q2854" i="1"/>
  <c r="V4511" i="1"/>
  <c r="V4256" i="1"/>
  <c r="V2854" i="1"/>
  <c r="V3288" i="1"/>
  <c r="V3829" i="1"/>
  <c r="K4254" i="1"/>
  <c r="K3827" i="1"/>
  <c r="K3286" i="1"/>
  <c r="K2852" i="1"/>
  <c r="K4509" i="1"/>
  <c r="AC4509" i="1"/>
  <c r="AC2852" i="1"/>
  <c r="AC3827" i="1"/>
  <c r="AC4254" i="1"/>
  <c r="AC3286" i="1"/>
  <c r="AA2849" i="1"/>
  <c r="AA4251" i="1"/>
  <c r="AA3824" i="1"/>
  <c r="AA3283" i="1"/>
  <c r="AA4506" i="1"/>
  <c r="Y4510" i="1"/>
  <c r="Y3828" i="1"/>
  <c r="Y3287" i="1"/>
  <c r="Y2853" i="1"/>
  <c r="Y4255" i="1"/>
  <c r="AC4252" i="1"/>
  <c r="AC2850" i="1"/>
  <c r="AC4507" i="1"/>
  <c r="AC3825" i="1"/>
  <c r="AC3284" i="1"/>
  <c r="D671" i="33"/>
  <c r="B184" i="2" s="1"/>
  <c r="I673" i="33"/>
  <c r="G186" i="2" s="1"/>
  <c r="D669" i="33"/>
  <c r="B182" i="2" s="1"/>
  <c r="D666" i="33"/>
  <c r="B179" i="2" s="1"/>
  <c r="I4254" i="1"/>
  <c r="I4509" i="1"/>
  <c r="I3827" i="1"/>
  <c r="I3286" i="1"/>
  <c r="I2852" i="1"/>
  <c r="N179" i="2"/>
  <c r="P673" i="33"/>
  <c r="N186" i="2" s="1"/>
  <c r="X3285" i="1"/>
  <c r="X3826" i="1"/>
  <c r="X2851" i="1"/>
  <c r="X4253" i="1"/>
  <c r="X4508" i="1"/>
  <c r="J3286" i="1"/>
  <c r="J4254" i="1"/>
  <c r="J3827" i="1"/>
  <c r="J2852" i="1"/>
  <c r="J4509" i="1"/>
  <c r="C180" i="2"/>
  <c r="D667" i="33"/>
  <c r="B180" i="2" s="1"/>
  <c r="S4254" i="1"/>
  <c r="S2852" i="1"/>
  <c r="S3286" i="1"/>
  <c r="S3827" i="1"/>
  <c r="S4509" i="1"/>
  <c r="R179" i="2"/>
  <c r="T673" i="33"/>
  <c r="R186" i="2" s="1"/>
  <c r="N3286" i="1"/>
  <c r="N3827" i="1"/>
  <c r="N4254" i="1"/>
  <c r="N4509" i="1"/>
  <c r="N2852" i="1"/>
  <c r="E179" i="2"/>
  <c r="G673" i="33"/>
  <c r="E186" i="2" s="1"/>
  <c r="S3283" i="1"/>
  <c r="S2849" i="1"/>
  <c r="S4506" i="1"/>
  <c r="S4251" i="1"/>
  <c r="S3824" i="1"/>
  <c r="Y3288" i="1"/>
  <c r="Y4511" i="1"/>
  <c r="Y3829" i="1"/>
  <c r="Y2854" i="1"/>
  <c r="Y4256" i="1"/>
  <c r="K4507" i="1"/>
  <c r="K4252" i="1"/>
  <c r="K2850" i="1"/>
  <c r="K3825" i="1"/>
  <c r="K3284" i="1"/>
  <c r="AA3827" i="1"/>
  <c r="AA4254" i="1"/>
  <c r="AA4509" i="1"/>
  <c r="AA2852" i="1"/>
  <c r="AA3286" i="1"/>
  <c r="P4256" i="1"/>
  <c r="P2854" i="1"/>
  <c r="P4511" i="1"/>
  <c r="P3288" i="1"/>
  <c r="P3829" i="1"/>
  <c r="P4508" i="1"/>
  <c r="P2851" i="1"/>
  <c r="P3826" i="1"/>
  <c r="P4253" i="1"/>
  <c r="P3285" i="1"/>
  <c r="O3825" i="1"/>
  <c r="O4507" i="1"/>
  <c r="O4252" i="1"/>
  <c r="O2850" i="1"/>
  <c r="O3284" i="1"/>
  <c r="AA3287" i="1"/>
  <c r="AA4255" i="1"/>
  <c r="AA3828" i="1"/>
  <c r="AA2853" i="1"/>
  <c r="AA4510" i="1"/>
  <c r="P3825" i="1"/>
  <c r="P4252" i="1"/>
  <c r="P4507" i="1"/>
  <c r="P2850" i="1"/>
  <c r="P3284" i="1"/>
  <c r="V4509" i="1"/>
  <c r="V4254" i="1"/>
  <c r="V3827" i="1"/>
  <c r="V3286" i="1"/>
  <c r="V2852" i="1"/>
  <c r="AB3826" i="1"/>
  <c r="AB2851" i="1"/>
  <c r="AB4253" i="1"/>
  <c r="AB4508" i="1"/>
  <c r="AB3285" i="1"/>
  <c r="V2853" i="1"/>
  <c r="V3287" i="1"/>
  <c r="V3828" i="1"/>
  <c r="V4255" i="1"/>
  <c r="V4510" i="1"/>
  <c r="P3287" i="1"/>
  <c r="P3828" i="1"/>
  <c r="P2853" i="1"/>
  <c r="P4255" i="1"/>
  <c r="P4510" i="1"/>
  <c r="Y4507" i="1"/>
  <c r="Y2850" i="1"/>
  <c r="Y3284" i="1"/>
  <c r="Y3825" i="1"/>
  <c r="Y4252" i="1"/>
  <c r="Q4506" i="1"/>
  <c r="Q3283" i="1"/>
  <c r="Q4251" i="1"/>
  <c r="Q2849" i="1"/>
  <c r="Q3824" i="1"/>
  <c r="P4509" i="1"/>
  <c r="P4254" i="1"/>
  <c r="P3286" i="1"/>
  <c r="P2852" i="1"/>
  <c r="P3827" i="1"/>
  <c r="AC3824" i="1"/>
  <c r="AC3283" i="1"/>
  <c r="AC4251" i="1"/>
  <c r="AC2849" i="1"/>
  <c r="AC4506" i="1"/>
  <c r="AA2850" i="1"/>
  <c r="AA3825" i="1"/>
  <c r="AA3284" i="1"/>
  <c r="AA4507" i="1"/>
  <c r="AA4252" i="1"/>
  <c r="L2853" i="1"/>
  <c r="L4255" i="1"/>
  <c r="L4510" i="1"/>
  <c r="L3828" i="1"/>
  <c r="L3287" i="1"/>
  <c r="I3287" i="1"/>
  <c r="I2853" i="1"/>
  <c r="I4255" i="1"/>
  <c r="I3828" i="1"/>
  <c r="I4510" i="1"/>
  <c r="N3282" i="1"/>
  <c r="N3823" i="1"/>
  <c r="N4250" i="1"/>
  <c r="N4505" i="1"/>
  <c r="N2848" i="1"/>
  <c r="I4256" i="1"/>
  <c r="I4511" i="1"/>
  <c r="I3288" i="1"/>
  <c r="I3829" i="1"/>
  <c r="I2854" i="1"/>
  <c r="Q673" i="33"/>
  <c r="O186" i="2" s="1"/>
  <c r="I4253" i="1"/>
  <c r="I4508" i="1"/>
  <c r="I2851" i="1"/>
  <c r="I3285" i="1"/>
  <c r="I3826" i="1"/>
  <c r="D668" i="33"/>
  <c r="B181" i="2" s="1"/>
  <c r="E673" i="33"/>
  <c r="Z2851" i="1" l="1"/>
  <c r="X3823" i="1"/>
  <c r="X3282" i="1"/>
  <c r="X4250" i="1"/>
  <c r="X2848" i="1"/>
  <c r="X4505" i="1"/>
  <c r="M3827" i="1"/>
  <c r="Z4251" i="1"/>
  <c r="Z4253" i="1"/>
  <c r="Z3826" i="1"/>
  <c r="Z3824" i="1"/>
  <c r="M4509" i="1"/>
  <c r="W4506" i="1"/>
  <c r="Z4506" i="1"/>
  <c r="W3824" i="1"/>
  <c r="Z3283" i="1"/>
  <c r="W4251" i="1"/>
  <c r="M4254" i="1"/>
  <c r="Z3286" i="1"/>
  <c r="W2849" i="1"/>
  <c r="Z3285" i="1"/>
  <c r="W3283" i="1"/>
  <c r="Z4508" i="1"/>
  <c r="Z2849" i="1"/>
  <c r="M2852" i="1"/>
  <c r="M3286" i="1"/>
  <c r="K3830" i="1"/>
  <c r="K4512" i="1"/>
  <c r="K2855" i="1"/>
  <c r="K4257" i="1"/>
  <c r="K3289" i="1"/>
  <c r="R4254" i="1"/>
  <c r="R3286" i="1"/>
  <c r="W3827" i="1"/>
  <c r="R3288" i="1"/>
  <c r="W3829" i="1"/>
  <c r="Z4256" i="1"/>
  <c r="W3287" i="1"/>
  <c r="W3828" i="1"/>
  <c r="P3282" i="1"/>
  <c r="P3823" i="1"/>
  <c r="P4505" i="1"/>
  <c r="P4250" i="1"/>
  <c r="P2848" i="1"/>
  <c r="AA4257" i="1"/>
  <c r="AA3289" i="1"/>
  <c r="AA3830" i="1"/>
  <c r="AA2855" i="1"/>
  <c r="AA4512" i="1"/>
  <c r="R3283" i="1"/>
  <c r="W3284" i="1"/>
  <c r="M4251" i="1"/>
  <c r="M3287" i="1"/>
  <c r="M2853" i="1"/>
  <c r="R3285" i="1"/>
  <c r="R4253" i="1"/>
  <c r="W2851" i="1"/>
  <c r="W4508" i="1"/>
  <c r="M4511" i="1"/>
  <c r="J2855" i="1"/>
  <c r="J4257" i="1"/>
  <c r="J3289" i="1"/>
  <c r="J3830" i="1"/>
  <c r="J4512" i="1"/>
  <c r="Y3830" i="1"/>
  <c r="Y2855" i="1"/>
  <c r="Y4512" i="1"/>
  <c r="Y4257" i="1"/>
  <c r="Y3289" i="1"/>
  <c r="M2851" i="1"/>
  <c r="R3284" i="1"/>
  <c r="R3825" i="1"/>
  <c r="Z3828" i="1"/>
  <c r="R3828" i="1"/>
  <c r="M3284" i="1"/>
  <c r="Z2850" i="1"/>
  <c r="C186" i="2"/>
  <c r="D673" i="33"/>
  <c r="B186" i="2" s="1"/>
  <c r="K4505" i="1"/>
  <c r="K2848" i="1"/>
  <c r="K4250" i="1"/>
  <c r="K3823" i="1"/>
  <c r="K3282" i="1"/>
  <c r="AB4257" i="1"/>
  <c r="AB3289" i="1"/>
  <c r="AB2855" i="1"/>
  <c r="AB3830" i="1"/>
  <c r="AB4512" i="1"/>
  <c r="W4254" i="1"/>
  <c r="AC4512" i="1"/>
  <c r="AC3830" i="1"/>
  <c r="AC4257" i="1"/>
  <c r="AC2855" i="1"/>
  <c r="AC3289" i="1"/>
  <c r="R2854" i="1"/>
  <c r="R4256" i="1"/>
  <c r="W4511" i="1"/>
  <c r="Z4511" i="1"/>
  <c r="W4255" i="1"/>
  <c r="W2853" i="1"/>
  <c r="Z4509" i="1"/>
  <c r="AA4505" i="1"/>
  <c r="AA3282" i="1"/>
  <c r="AA2848" i="1"/>
  <c r="AA3823" i="1"/>
  <c r="AA4250" i="1"/>
  <c r="R4506" i="1"/>
  <c r="W4507" i="1"/>
  <c r="W2850" i="1"/>
  <c r="M2849" i="1"/>
  <c r="M3824" i="1"/>
  <c r="M4255" i="1"/>
  <c r="L2855" i="1"/>
  <c r="L4512" i="1"/>
  <c r="L3830" i="1"/>
  <c r="L4257" i="1"/>
  <c r="L3289" i="1"/>
  <c r="W3826" i="1"/>
  <c r="W4253" i="1"/>
  <c r="Y4505" i="1"/>
  <c r="Y2848" i="1"/>
  <c r="Y3282" i="1"/>
  <c r="Y3823" i="1"/>
  <c r="Y4250" i="1"/>
  <c r="M4253" i="1"/>
  <c r="Q2855" i="1"/>
  <c r="Q4257" i="1"/>
  <c r="Q3289" i="1"/>
  <c r="Q3830" i="1"/>
  <c r="Q4512" i="1"/>
  <c r="R4252" i="1"/>
  <c r="R2853" i="1"/>
  <c r="Z3284" i="1"/>
  <c r="X3830" i="1"/>
  <c r="X2855" i="1"/>
  <c r="X4512" i="1"/>
  <c r="X4257" i="1"/>
  <c r="X3289" i="1"/>
  <c r="R2852" i="1"/>
  <c r="R3827" i="1"/>
  <c r="AB4505" i="1"/>
  <c r="AB2848" i="1"/>
  <c r="AB4250" i="1"/>
  <c r="AB3282" i="1"/>
  <c r="AB3823" i="1"/>
  <c r="W3286" i="1"/>
  <c r="V3289" i="1"/>
  <c r="V2855" i="1"/>
  <c r="V4512" i="1"/>
  <c r="V3830" i="1"/>
  <c r="V4257" i="1"/>
  <c r="AC4250" i="1"/>
  <c r="AC3282" i="1"/>
  <c r="AC3823" i="1"/>
  <c r="AC4505" i="1"/>
  <c r="AC2848" i="1"/>
  <c r="R4511" i="1"/>
  <c r="W2854" i="1"/>
  <c r="Z3288" i="1"/>
  <c r="W4510" i="1"/>
  <c r="Z3827" i="1"/>
  <c r="O4257" i="1"/>
  <c r="O3289" i="1"/>
  <c r="O2855" i="1"/>
  <c r="O3830" i="1"/>
  <c r="O4512" i="1"/>
  <c r="T3830" i="1"/>
  <c r="T3289" i="1"/>
  <c r="T4257" i="1"/>
  <c r="T4512" i="1"/>
  <c r="T2855" i="1"/>
  <c r="R3824" i="1"/>
  <c r="W3825" i="1"/>
  <c r="W4252" i="1"/>
  <c r="M4506" i="1"/>
  <c r="M3283" i="1"/>
  <c r="M4510" i="1"/>
  <c r="R4508" i="1"/>
  <c r="L4505" i="1"/>
  <c r="L2848" i="1"/>
  <c r="L3282" i="1"/>
  <c r="L4250" i="1"/>
  <c r="L3823" i="1"/>
  <c r="M2854" i="1"/>
  <c r="M3829" i="1"/>
  <c r="U3289" i="1"/>
  <c r="U4512" i="1"/>
  <c r="U4257" i="1"/>
  <c r="U3830" i="1"/>
  <c r="U2855" i="1"/>
  <c r="M3285" i="1"/>
  <c r="M4508" i="1"/>
  <c r="Q4250" i="1"/>
  <c r="Q3282" i="1"/>
  <c r="Q3823" i="1"/>
  <c r="Q4505" i="1"/>
  <c r="Q2848" i="1"/>
  <c r="Z3287" i="1"/>
  <c r="Z4510" i="1"/>
  <c r="R4255" i="1"/>
  <c r="R4510" i="1"/>
  <c r="M2850" i="1"/>
  <c r="M4507" i="1"/>
  <c r="Z3825" i="1"/>
  <c r="R4509" i="1"/>
  <c r="W4509" i="1"/>
  <c r="W2852" i="1"/>
  <c r="I4251" i="1"/>
  <c r="I4506" i="1"/>
  <c r="I3824" i="1"/>
  <c r="I3283" i="1"/>
  <c r="I2849" i="1"/>
  <c r="V4505" i="1"/>
  <c r="V2848" i="1"/>
  <c r="V4250" i="1"/>
  <c r="V3823" i="1"/>
  <c r="V3282" i="1"/>
  <c r="N4512" i="1"/>
  <c r="N3830" i="1"/>
  <c r="N4257" i="1"/>
  <c r="N2855" i="1"/>
  <c r="N3289" i="1"/>
  <c r="R3829" i="1"/>
  <c r="W3288" i="1"/>
  <c r="W4256" i="1"/>
  <c r="Z2854" i="1"/>
  <c r="Z3829" i="1"/>
  <c r="Z2852" i="1"/>
  <c r="Z4254" i="1"/>
  <c r="O4505" i="1"/>
  <c r="O4250" i="1"/>
  <c r="O3823" i="1"/>
  <c r="O2848" i="1"/>
  <c r="O3282" i="1"/>
  <c r="P2855" i="1"/>
  <c r="P4512" i="1"/>
  <c r="P3289" i="1"/>
  <c r="P4257" i="1"/>
  <c r="P3830" i="1"/>
  <c r="T4505" i="1"/>
  <c r="T2848" i="1"/>
  <c r="T3282" i="1"/>
  <c r="T3823" i="1"/>
  <c r="T4250" i="1"/>
  <c r="R2849" i="1"/>
  <c r="R4251" i="1"/>
  <c r="M3828" i="1"/>
  <c r="R3826" i="1"/>
  <c r="R2851" i="1"/>
  <c r="W3285" i="1"/>
  <c r="M3288" i="1"/>
  <c r="M4256" i="1"/>
  <c r="S3830" i="1"/>
  <c r="S3289" i="1"/>
  <c r="S4257" i="1"/>
  <c r="S2855" i="1"/>
  <c r="S4512" i="1"/>
  <c r="U4250" i="1"/>
  <c r="U3282" i="1"/>
  <c r="U3823" i="1"/>
  <c r="U4505" i="1"/>
  <c r="U2848" i="1"/>
  <c r="M3826" i="1"/>
  <c r="R4507" i="1"/>
  <c r="R2850" i="1"/>
  <c r="Z2853" i="1"/>
  <c r="Z4255" i="1"/>
  <c r="R3287" i="1"/>
  <c r="M4252" i="1"/>
  <c r="M3825" i="1"/>
  <c r="Z4252" i="1"/>
  <c r="Z4507" i="1"/>
  <c r="Z3282" i="1" l="1"/>
  <c r="Z4505" i="1"/>
  <c r="Z2848" i="1"/>
  <c r="Z3823" i="1"/>
  <c r="R3282" i="1"/>
  <c r="Z4250" i="1"/>
  <c r="H4255" i="1"/>
  <c r="W3830" i="1"/>
  <c r="H3825" i="1"/>
  <c r="Z4257" i="1"/>
  <c r="H4511" i="1"/>
  <c r="M3823" i="1"/>
  <c r="Z4512" i="1"/>
  <c r="M4505" i="1"/>
  <c r="H3827" i="1"/>
  <c r="H3286" i="1"/>
  <c r="R3823" i="1"/>
  <c r="H2854" i="1"/>
  <c r="Z3289" i="1"/>
  <c r="Z3830" i="1"/>
  <c r="W4257" i="1"/>
  <c r="R4250" i="1"/>
  <c r="H2853" i="1"/>
  <c r="H2851" i="1"/>
  <c r="H3287" i="1"/>
  <c r="W3289" i="1"/>
  <c r="H3828" i="1"/>
  <c r="H3283" i="1"/>
  <c r="H4509" i="1"/>
  <c r="R4505" i="1"/>
  <c r="H3824" i="1"/>
  <c r="H4253" i="1"/>
  <c r="W4512" i="1"/>
  <c r="H4506" i="1"/>
  <c r="M4250" i="1"/>
  <c r="Z2855" i="1"/>
  <c r="W2855" i="1"/>
  <c r="R2848" i="1"/>
  <c r="H3284" i="1"/>
  <c r="H3288" i="1"/>
  <c r="H4256" i="1"/>
  <c r="W4250" i="1"/>
  <c r="H3826" i="1"/>
  <c r="H4508" i="1"/>
  <c r="W3823" i="1"/>
  <c r="H2850" i="1"/>
  <c r="H3829" i="1"/>
  <c r="H4510" i="1"/>
  <c r="M3282" i="1"/>
  <c r="H4252" i="1"/>
  <c r="W3282" i="1"/>
  <c r="H4254" i="1"/>
  <c r="W2848" i="1"/>
  <c r="H3285" i="1"/>
  <c r="H2852" i="1"/>
  <c r="W4505" i="1"/>
  <c r="H4507" i="1"/>
  <c r="M2848" i="1"/>
  <c r="R3289" i="1"/>
  <c r="R3830" i="1"/>
  <c r="I4512" i="1"/>
  <c r="I3830" i="1"/>
  <c r="I2855" i="1"/>
  <c r="I4257" i="1"/>
  <c r="I3289" i="1"/>
  <c r="M2855" i="1"/>
  <c r="H4251" i="1"/>
  <c r="M3830" i="1"/>
  <c r="R2855" i="1"/>
  <c r="R4512" i="1"/>
  <c r="M3289" i="1"/>
  <c r="R4257" i="1"/>
  <c r="H2849" i="1"/>
  <c r="M4512" i="1"/>
  <c r="M4257" i="1"/>
  <c r="I4496" i="1"/>
  <c r="E786" i="33" s="1"/>
  <c r="H4505" i="1" l="1"/>
  <c r="H4250" i="1"/>
  <c r="H3823" i="1"/>
  <c r="H2848" i="1"/>
  <c r="H3282" i="1"/>
  <c r="H3289" i="1"/>
  <c r="H3830" i="1"/>
  <c r="H4257" i="1"/>
  <c r="H2855" i="1"/>
  <c r="H4512" i="1"/>
  <c r="H4496" i="1"/>
  <c r="D786" i="33" s="1"/>
  <c r="K794" i="33" l="1"/>
  <c r="L794" i="33"/>
  <c r="E789" i="33"/>
  <c r="L793" i="33"/>
  <c r="J239" i="2" s="1"/>
  <c r="L789" i="33"/>
  <c r="J235" i="2" s="1"/>
  <c r="L787" i="33"/>
  <c r="J233" i="2" s="1"/>
  <c r="L790" i="33"/>
  <c r="J236" i="2" s="1"/>
  <c r="L788" i="33"/>
  <c r="J234" i="2" s="1"/>
  <c r="L792" i="33"/>
  <c r="L791" i="33"/>
  <c r="I791" i="33"/>
  <c r="G237" i="2" s="1"/>
  <c r="G788" i="33"/>
  <c r="E234" i="2" s="1"/>
  <c r="H793" i="33"/>
  <c r="F239" i="2" s="1"/>
  <c r="G787" i="33"/>
  <c r="E233" i="2" s="1"/>
  <c r="E793" i="33"/>
  <c r="I788" i="33"/>
  <c r="G234" i="2" s="1"/>
  <c r="G793" i="33"/>
  <c r="E239" i="2" s="1"/>
  <c r="H788" i="33"/>
  <c r="F234" i="2" s="1"/>
  <c r="G794" i="33"/>
  <c r="E240" i="2" s="1"/>
  <c r="J793" i="33"/>
  <c r="H239" i="2" s="1"/>
  <c r="I790" i="33"/>
  <c r="G236" i="2" s="1"/>
  <c r="H794" i="33"/>
  <c r="F240" i="2" s="1"/>
  <c r="I787" i="33"/>
  <c r="G233" i="2" s="1"/>
  <c r="I793" i="33"/>
  <c r="G239" i="2" s="1"/>
  <c r="M792" i="33"/>
  <c r="K238" i="2" s="1"/>
  <c r="M793" i="33"/>
  <c r="K239" i="2" s="1"/>
  <c r="N794" i="33"/>
  <c r="L240" i="2" s="1"/>
  <c r="N787" i="33"/>
  <c r="L233" i="2" s="1"/>
  <c r="O788" i="33"/>
  <c r="M234" i="2" s="1"/>
  <c r="O793" i="33"/>
  <c r="M239" i="2" s="1"/>
  <c r="P788" i="33"/>
  <c r="N234" i="2" s="1"/>
  <c r="P794" i="33"/>
  <c r="N240" i="2" s="1"/>
  <c r="Q787" i="33"/>
  <c r="O233" i="2" s="1"/>
  <c r="Q793" i="33"/>
  <c r="O239" i="2" s="1"/>
  <c r="R791" i="33"/>
  <c r="P237" i="2" s="1"/>
  <c r="R789" i="33"/>
  <c r="P235" i="2" s="1"/>
  <c r="S792" i="33"/>
  <c r="Q238" i="2" s="1"/>
  <c r="S794" i="33"/>
  <c r="Q240" i="2" s="1"/>
  <c r="S787" i="33"/>
  <c r="Q233" i="2" s="1"/>
  <c r="T793" i="33"/>
  <c r="R239" i="2" s="1"/>
  <c r="U793" i="33"/>
  <c r="S239" i="2" s="1"/>
  <c r="U790" i="33"/>
  <c r="S236" i="2" s="1"/>
  <c r="G791" i="33"/>
  <c r="E237" i="2" s="1"/>
  <c r="F794" i="33"/>
  <c r="D240" i="2" s="1"/>
  <c r="K787" i="33"/>
  <c r="I233" i="2" s="1"/>
  <c r="I789" i="33"/>
  <c r="G235" i="2" s="1"/>
  <c r="J788" i="33"/>
  <c r="H234" i="2" s="1"/>
  <c r="K792" i="33"/>
  <c r="I238" i="2" s="1"/>
  <c r="G789" i="33"/>
  <c r="E235" i="2" s="1"/>
  <c r="M788" i="33"/>
  <c r="K234" i="2" s="1"/>
  <c r="N792" i="33"/>
  <c r="L238" i="2" s="1"/>
  <c r="O791" i="33"/>
  <c r="M237" i="2" s="1"/>
  <c r="P789" i="33"/>
  <c r="N235" i="2" s="1"/>
  <c r="Q789" i="33"/>
  <c r="O235" i="2" s="1"/>
  <c r="R792" i="33"/>
  <c r="P238" i="2" s="1"/>
  <c r="S790" i="33"/>
  <c r="Q236" i="2" s="1"/>
  <c r="U794" i="33"/>
  <c r="S240" i="2" s="1"/>
  <c r="U789" i="33"/>
  <c r="S235" i="2" s="1"/>
  <c r="I794" i="33"/>
  <c r="G240" i="2" s="1"/>
  <c r="K788" i="33"/>
  <c r="I234" i="2" s="1"/>
  <c r="F793" i="33"/>
  <c r="D239" i="2" s="1"/>
  <c r="H787" i="33"/>
  <c r="F233" i="2" s="1"/>
  <c r="H791" i="33"/>
  <c r="F237" i="2" s="1"/>
  <c r="E788" i="33"/>
  <c r="F791" i="33"/>
  <c r="D237" i="2" s="1"/>
  <c r="G792" i="33"/>
  <c r="E238" i="2" s="1"/>
  <c r="J787" i="33"/>
  <c r="H233" i="2" s="1"/>
  <c r="K791" i="33"/>
  <c r="I237" i="2" s="1"/>
  <c r="E787" i="33"/>
  <c r="F789" i="33"/>
  <c r="D235" i="2" s="1"/>
  <c r="J790" i="33"/>
  <c r="H236" i="2" s="1"/>
  <c r="F787" i="33"/>
  <c r="D233" i="2" s="1"/>
  <c r="J240" i="2"/>
  <c r="J237" i="2"/>
  <c r="M791" i="33"/>
  <c r="K237" i="2" s="1"/>
  <c r="M790" i="33"/>
  <c r="K236" i="2" s="1"/>
  <c r="N789" i="33"/>
  <c r="L235" i="2" s="1"/>
  <c r="N790" i="33"/>
  <c r="L236" i="2" s="1"/>
  <c r="O794" i="33"/>
  <c r="M240" i="2" s="1"/>
  <c r="O790" i="33"/>
  <c r="M236" i="2" s="1"/>
  <c r="P791" i="33"/>
  <c r="N237" i="2" s="1"/>
  <c r="P793" i="33"/>
  <c r="N239" i="2" s="1"/>
  <c r="Q791" i="33"/>
  <c r="O237" i="2" s="1"/>
  <c r="Q794" i="33"/>
  <c r="O240" i="2" s="1"/>
  <c r="R787" i="33"/>
  <c r="P233" i="2" s="1"/>
  <c r="R793" i="33"/>
  <c r="P239" i="2" s="1"/>
  <c r="S793" i="33"/>
  <c r="Q239" i="2" s="1"/>
  <c r="S791" i="33"/>
  <c r="Q237" i="2" s="1"/>
  <c r="T792" i="33"/>
  <c r="R238" i="2" s="1"/>
  <c r="T794" i="33"/>
  <c r="R240" i="2" s="1"/>
  <c r="U788" i="33"/>
  <c r="S234" i="2" s="1"/>
  <c r="U792" i="33"/>
  <c r="S238" i="2" s="1"/>
  <c r="E790" i="33"/>
  <c r="H790" i="33"/>
  <c r="F236" i="2" s="1"/>
  <c r="J794" i="33"/>
  <c r="H240" i="2" s="1"/>
  <c r="H792" i="33"/>
  <c r="F238" i="2" s="1"/>
  <c r="J789" i="33"/>
  <c r="H235" i="2" s="1"/>
  <c r="F792" i="33"/>
  <c r="D238" i="2" s="1"/>
  <c r="K793" i="33"/>
  <c r="I239" i="2" s="1"/>
  <c r="J238" i="2"/>
  <c r="M787" i="33"/>
  <c r="K233" i="2" s="1"/>
  <c r="N788" i="33"/>
  <c r="L234" i="2" s="1"/>
  <c r="P792" i="33"/>
  <c r="N238" i="2" s="1"/>
  <c r="Q792" i="33"/>
  <c r="O238" i="2" s="1"/>
  <c r="R790" i="33"/>
  <c r="P236" i="2" s="1"/>
  <c r="T787" i="33"/>
  <c r="R233" i="2" s="1"/>
  <c r="T791" i="33"/>
  <c r="R237" i="2" s="1"/>
  <c r="T789" i="33"/>
  <c r="R235" i="2" s="1"/>
  <c r="K789" i="33"/>
  <c r="I235" i="2" s="1"/>
  <c r="I792" i="33"/>
  <c r="G238" i="2" s="1"/>
  <c r="K790" i="33"/>
  <c r="I236" i="2" s="1"/>
  <c r="J792" i="33"/>
  <c r="H238" i="2" s="1"/>
  <c r="I240" i="2"/>
  <c r="E792" i="33"/>
  <c r="E791" i="33"/>
  <c r="F788" i="33"/>
  <c r="D234" i="2" s="1"/>
  <c r="F790" i="33"/>
  <c r="D236" i="2" s="1"/>
  <c r="J791" i="33"/>
  <c r="H237" i="2" s="1"/>
  <c r="G790" i="33"/>
  <c r="E236" i="2" s="1"/>
  <c r="H789" i="33"/>
  <c r="F235" i="2" s="1"/>
  <c r="M794" i="33"/>
  <c r="K240" i="2" s="1"/>
  <c r="M789" i="33"/>
  <c r="K235" i="2" s="1"/>
  <c r="N791" i="33"/>
  <c r="L237" i="2" s="1"/>
  <c r="N793" i="33"/>
  <c r="L239" i="2" s="1"/>
  <c r="O792" i="33"/>
  <c r="M238" i="2" s="1"/>
  <c r="O787" i="33"/>
  <c r="M233" i="2" s="1"/>
  <c r="P787" i="33"/>
  <c r="N233" i="2" s="1"/>
  <c r="P790" i="33"/>
  <c r="N236" i="2" s="1"/>
  <c r="Q788" i="33"/>
  <c r="O234" i="2" s="1"/>
  <c r="Q790" i="33"/>
  <c r="O236" i="2" s="1"/>
  <c r="R788" i="33"/>
  <c r="P234" i="2" s="1"/>
  <c r="R794" i="33"/>
  <c r="P240" i="2" s="1"/>
  <c r="S789" i="33"/>
  <c r="Q235" i="2" s="1"/>
  <c r="S788" i="33"/>
  <c r="Q234" i="2" s="1"/>
  <c r="T788" i="33"/>
  <c r="R234" i="2" s="1"/>
  <c r="T790" i="33"/>
  <c r="R236" i="2" s="1"/>
  <c r="U791" i="33"/>
  <c r="S237" i="2" s="1"/>
  <c r="U787" i="33"/>
  <c r="S233" i="2" s="1"/>
  <c r="O789" i="33"/>
  <c r="M235" i="2" s="1"/>
  <c r="E794" i="33"/>
  <c r="P2020" i="1" l="1"/>
  <c r="P508" i="1"/>
  <c r="U508" i="1"/>
  <c r="U2020" i="1"/>
  <c r="Y512" i="1"/>
  <c r="Y2024" i="1"/>
  <c r="T506" i="1"/>
  <c r="T2018" i="1"/>
  <c r="O2024" i="1"/>
  <c r="O512" i="1"/>
  <c r="AA511" i="1"/>
  <c r="AA2023" i="1"/>
  <c r="U512" i="1"/>
  <c r="U2024" i="1"/>
  <c r="O508" i="1"/>
  <c r="O2020" i="1"/>
  <c r="L2021" i="1"/>
  <c r="L509" i="1"/>
  <c r="Y510" i="1"/>
  <c r="Y2022" i="1"/>
  <c r="P2022" i="1"/>
  <c r="P510" i="1"/>
  <c r="AB511" i="1"/>
  <c r="AB2023" i="1"/>
  <c r="V512" i="1"/>
  <c r="V2024" i="1"/>
  <c r="Q507" i="1"/>
  <c r="Q2019" i="1"/>
  <c r="K511" i="1"/>
  <c r="K2023" i="1"/>
  <c r="V510" i="1"/>
  <c r="V2022" i="1"/>
  <c r="S2022" i="1"/>
  <c r="S510" i="1"/>
  <c r="Y506" i="1"/>
  <c r="Y2018" i="1"/>
  <c r="J508" i="1"/>
  <c r="J2020" i="1"/>
  <c r="P507" i="1"/>
  <c r="P2019" i="1"/>
  <c r="S505" i="1"/>
  <c r="S2017" i="1"/>
  <c r="L508" i="1"/>
  <c r="L2020" i="1"/>
  <c r="Y511" i="1"/>
  <c r="Y2023" i="1"/>
  <c r="T508" i="1"/>
  <c r="T2020" i="1"/>
  <c r="J507" i="1"/>
  <c r="J2019" i="1"/>
  <c r="L505" i="1"/>
  <c r="L2017" i="1"/>
  <c r="X2019" i="1"/>
  <c r="X507" i="1"/>
  <c r="O506" i="1"/>
  <c r="O2018" i="1"/>
  <c r="AA2017" i="1"/>
  <c r="AA505" i="1"/>
  <c r="V506" i="1"/>
  <c r="V2018" i="1"/>
  <c r="N511" i="1"/>
  <c r="N2023" i="1"/>
  <c r="N2018" i="1"/>
  <c r="N506" i="1"/>
  <c r="K508" i="1"/>
  <c r="K2020" i="1"/>
  <c r="K2019" i="1"/>
  <c r="K507" i="1"/>
  <c r="O2021" i="1"/>
  <c r="O509" i="1"/>
  <c r="T2021" i="1"/>
  <c r="T509" i="1"/>
  <c r="AC505" i="1"/>
  <c r="AC2017" i="1"/>
  <c r="X508" i="1"/>
  <c r="X2020" i="1"/>
  <c r="S507" i="1"/>
  <c r="S2019" i="1"/>
  <c r="J506" i="1"/>
  <c r="J2018" i="1"/>
  <c r="AB507" i="1"/>
  <c r="AB2019" i="1"/>
  <c r="Q2022" i="1"/>
  <c r="Q510" i="1"/>
  <c r="Y505" i="1"/>
  <c r="Y2017" i="1"/>
  <c r="T507" i="1"/>
  <c r="T2019" i="1"/>
  <c r="J511" i="1"/>
  <c r="J2023" i="1"/>
  <c r="V507" i="1"/>
  <c r="V2019" i="1"/>
  <c r="N507" i="1"/>
  <c r="N2019" i="1"/>
  <c r="AA2024" i="1"/>
  <c r="AA512" i="1"/>
  <c r="U2023" i="1"/>
  <c r="U511" i="1"/>
  <c r="N505" i="1"/>
  <c r="N2017" i="1"/>
  <c r="U2022" i="1"/>
  <c r="U510" i="1"/>
  <c r="X505" i="1"/>
  <c r="X2017" i="1"/>
  <c r="AC2021" i="1"/>
  <c r="AC509" i="1"/>
  <c r="AB509" i="1"/>
  <c r="AB2021" i="1"/>
  <c r="Q2018" i="1"/>
  <c r="Q506" i="1"/>
  <c r="AC2022" i="1"/>
  <c r="AC510" i="1"/>
  <c r="X2024" i="1"/>
  <c r="X512" i="1"/>
  <c r="S508" i="1"/>
  <c r="S2020" i="1"/>
  <c r="P509" i="1"/>
  <c r="P2021" i="1"/>
  <c r="P506" i="1"/>
  <c r="P2018" i="1"/>
  <c r="U2021" i="1"/>
  <c r="U509" i="1"/>
  <c r="P505" i="1"/>
  <c r="P2017" i="1"/>
  <c r="AA2022" i="1"/>
  <c r="AA510" i="1"/>
  <c r="U2018" i="1"/>
  <c r="U506" i="1"/>
  <c r="L512" i="1"/>
  <c r="L2024" i="1"/>
  <c r="K505" i="1"/>
  <c r="K2017" i="1"/>
  <c r="J2017" i="1"/>
  <c r="J505" i="1"/>
  <c r="L506" i="1"/>
  <c r="L2018" i="1"/>
  <c r="U2019" i="1"/>
  <c r="U507" i="1"/>
  <c r="Q2020" i="1"/>
  <c r="Q508" i="1"/>
  <c r="AB2017" i="1"/>
  <c r="AB505" i="1"/>
  <c r="AC506" i="1"/>
  <c r="AC2018" i="1"/>
  <c r="X2021" i="1"/>
  <c r="X509" i="1"/>
  <c r="S509" i="1"/>
  <c r="S2021" i="1"/>
  <c r="O505" i="1"/>
  <c r="O2017" i="1"/>
  <c r="N512" i="1"/>
  <c r="N2024" i="1"/>
  <c r="T510" i="1"/>
  <c r="T2022" i="1"/>
  <c r="J2024" i="1"/>
  <c r="J512" i="1"/>
  <c r="Y507" i="1"/>
  <c r="Y2019" i="1"/>
  <c r="T505" i="1"/>
  <c r="T2017" i="1"/>
  <c r="N508" i="1"/>
  <c r="N2020" i="1"/>
  <c r="L511" i="1"/>
  <c r="L2023" i="1"/>
  <c r="AA509" i="1"/>
  <c r="AA2021" i="1"/>
  <c r="AC2023" i="1"/>
  <c r="AC511" i="1"/>
  <c r="T2023" i="1"/>
  <c r="T511" i="1"/>
  <c r="S512" i="1"/>
  <c r="S2024" i="1"/>
  <c r="AB2020" i="1"/>
  <c r="AB508" i="1"/>
  <c r="AB506" i="1"/>
  <c r="AB2018" i="1"/>
  <c r="L2019" i="1"/>
  <c r="L507" i="1"/>
  <c r="P2024" i="1"/>
  <c r="P512" i="1"/>
  <c r="Y508" i="1"/>
  <c r="Y2020" i="1"/>
  <c r="J510" i="1"/>
  <c r="J2022" i="1"/>
  <c r="AB2024" i="1"/>
  <c r="AB512" i="1"/>
  <c r="V511" i="1"/>
  <c r="V2023" i="1"/>
  <c r="Q509" i="1"/>
  <c r="Q2021" i="1"/>
  <c r="K2022" i="1"/>
  <c r="K510" i="1"/>
  <c r="AC2019" i="1"/>
  <c r="AC507" i="1"/>
  <c r="S506" i="1"/>
  <c r="S2018" i="1"/>
  <c r="K2021" i="1"/>
  <c r="K509" i="1"/>
  <c r="Y509" i="1"/>
  <c r="Y2021" i="1"/>
  <c r="T512" i="1"/>
  <c r="T2024" i="1"/>
  <c r="O511" i="1"/>
  <c r="O2023" i="1"/>
  <c r="K2018" i="1"/>
  <c r="K506" i="1"/>
  <c r="AA2019" i="1"/>
  <c r="AA507" i="1"/>
  <c r="L510" i="1"/>
  <c r="L2022" i="1"/>
  <c r="AA508" i="1"/>
  <c r="AA2020" i="1"/>
  <c r="N510" i="1"/>
  <c r="N2022" i="1"/>
  <c r="X506" i="1"/>
  <c r="Z506" i="1" s="1"/>
  <c r="X2018" i="1"/>
  <c r="Z2018" i="1" s="1"/>
  <c r="V2020" i="1"/>
  <c r="V508" i="1"/>
  <c r="P511" i="1"/>
  <c r="P2023" i="1"/>
  <c r="V505" i="1"/>
  <c r="V2017" i="1"/>
  <c r="AA2018" i="1"/>
  <c r="AA506" i="1"/>
  <c r="U505" i="1"/>
  <c r="U2017" i="1"/>
  <c r="Q511" i="1"/>
  <c r="Q2023" i="1"/>
  <c r="O510" i="1"/>
  <c r="O2022" i="1"/>
  <c r="X510" i="1"/>
  <c r="Z510" i="1" s="1"/>
  <c r="X2022" i="1"/>
  <c r="Z2022" i="1" s="1"/>
  <c r="O507" i="1"/>
  <c r="O2019" i="1"/>
  <c r="AB2022" i="1"/>
  <c r="AB510" i="1"/>
  <c r="V2021" i="1"/>
  <c r="V509" i="1"/>
  <c r="Q512" i="1"/>
  <c r="Q2024" i="1"/>
  <c r="J509" i="1"/>
  <c r="J2021" i="1"/>
  <c r="AC512" i="1"/>
  <c r="AC2024" i="1"/>
  <c r="Q505" i="1"/>
  <c r="Q2017" i="1"/>
  <c r="AC2020" i="1"/>
  <c r="AC508" i="1"/>
  <c r="X511" i="1"/>
  <c r="X2023" i="1"/>
  <c r="S511" i="1"/>
  <c r="S2023" i="1"/>
  <c r="K512" i="1"/>
  <c r="K2024" i="1"/>
  <c r="N2021" i="1"/>
  <c r="N509" i="1"/>
  <c r="AC1129" i="1"/>
  <c r="AC1209" i="1"/>
  <c r="AA1127" i="1"/>
  <c r="AA1207" i="1"/>
  <c r="X1126" i="1"/>
  <c r="X1206" i="1"/>
  <c r="U1130" i="1"/>
  <c r="U1210" i="1"/>
  <c r="S1132" i="1"/>
  <c r="S1212" i="1"/>
  <c r="K1128" i="1"/>
  <c r="K1208" i="1"/>
  <c r="O1130" i="1"/>
  <c r="O1210" i="1"/>
  <c r="P1127" i="1"/>
  <c r="P1207" i="1"/>
  <c r="AB1125" i="1"/>
  <c r="AB1205" i="1"/>
  <c r="T1126" i="1"/>
  <c r="T1206" i="1"/>
  <c r="P1131" i="1"/>
  <c r="P1211" i="1"/>
  <c r="L1130" i="1"/>
  <c r="L1210" i="1"/>
  <c r="AC1130" i="1"/>
  <c r="AC1210" i="1"/>
  <c r="AA1129" i="1"/>
  <c r="AA1209" i="1"/>
  <c r="X1132" i="1"/>
  <c r="X1212" i="1"/>
  <c r="U1128" i="1"/>
  <c r="U1208" i="1"/>
  <c r="S1128" i="1"/>
  <c r="S1208" i="1"/>
  <c r="J1125" i="1"/>
  <c r="J1205" i="1"/>
  <c r="P1129" i="1"/>
  <c r="P1209" i="1"/>
  <c r="J1131" i="1"/>
  <c r="J1211" i="1"/>
  <c r="AC1127" i="1"/>
  <c r="AC1207" i="1"/>
  <c r="X1127" i="1"/>
  <c r="X1207" i="1"/>
  <c r="S1126" i="1"/>
  <c r="S1206" i="1"/>
  <c r="O1126" i="1"/>
  <c r="O1206" i="1"/>
  <c r="K1129" i="1"/>
  <c r="K1209" i="1"/>
  <c r="AB1131" i="1"/>
  <c r="AB1211" i="1"/>
  <c r="Y1127" i="1"/>
  <c r="Y1207" i="1"/>
  <c r="V1132" i="1"/>
  <c r="V1212" i="1"/>
  <c r="T1125" i="1"/>
  <c r="T1205" i="1"/>
  <c r="Q1127" i="1"/>
  <c r="Q1207" i="1"/>
  <c r="N1128" i="1"/>
  <c r="N1208" i="1"/>
  <c r="L1126" i="1"/>
  <c r="L1206" i="1"/>
  <c r="K1125" i="1"/>
  <c r="K1205" i="1"/>
  <c r="AB1128" i="1"/>
  <c r="AB1208" i="1"/>
  <c r="Y1132" i="1"/>
  <c r="Y1212" i="1"/>
  <c r="Z1212" i="1" s="1"/>
  <c r="V1128" i="1"/>
  <c r="V1208" i="1"/>
  <c r="T1131" i="1"/>
  <c r="T1211" i="1"/>
  <c r="Q1128" i="1"/>
  <c r="Q1208" i="1"/>
  <c r="O1129" i="1"/>
  <c r="O1209" i="1"/>
  <c r="P1128" i="1"/>
  <c r="P1208" i="1"/>
  <c r="Y1128" i="1"/>
  <c r="Y1208" i="1"/>
  <c r="S1125" i="1"/>
  <c r="S1205" i="1"/>
  <c r="J1130" i="1"/>
  <c r="J1210" i="1"/>
  <c r="O1132" i="1"/>
  <c r="O1212" i="1"/>
  <c r="AC1126" i="1"/>
  <c r="AC1206" i="1"/>
  <c r="AA1131" i="1"/>
  <c r="AA1211" i="1"/>
  <c r="X1129" i="1"/>
  <c r="X1209" i="1"/>
  <c r="U1132" i="1"/>
  <c r="U1212" i="1"/>
  <c r="S1129" i="1"/>
  <c r="S1209" i="1"/>
  <c r="O1128" i="1"/>
  <c r="O1208" i="1"/>
  <c r="O1125" i="1"/>
  <c r="O1205" i="1"/>
  <c r="P1126" i="1"/>
  <c r="P1206" i="1"/>
  <c r="AC1132" i="1"/>
  <c r="AC1212" i="1"/>
  <c r="V1127" i="1"/>
  <c r="V1207" i="1"/>
  <c r="Q1125" i="1"/>
  <c r="Q1205" i="1"/>
  <c r="N1127" i="1"/>
  <c r="N1207" i="1"/>
  <c r="AA1125" i="1"/>
  <c r="AA1205" i="1"/>
  <c r="Y1129" i="1"/>
  <c r="Y1209" i="1"/>
  <c r="V1126" i="1"/>
  <c r="V1206" i="1"/>
  <c r="T1132" i="1"/>
  <c r="T1212" i="1"/>
  <c r="N1131" i="1"/>
  <c r="N1211" i="1"/>
  <c r="O1131" i="1"/>
  <c r="O1211" i="1"/>
  <c r="K1131" i="1"/>
  <c r="K1211" i="1"/>
  <c r="L1131" i="1"/>
  <c r="L1211" i="1"/>
  <c r="U1127" i="1"/>
  <c r="U1207" i="1"/>
  <c r="AB1126" i="1"/>
  <c r="AB1206" i="1"/>
  <c r="Y1126" i="1"/>
  <c r="Y1206" i="1"/>
  <c r="Z1206" i="1" s="1"/>
  <c r="V1125" i="1"/>
  <c r="V1205" i="1"/>
  <c r="T1129" i="1"/>
  <c r="T1209" i="1"/>
  <c r="L1127" i="1"/>
  <c r="L1207" i="1"/>
  <c r="J1128" i="1"/>
  <c r="J1208" i="1"/>
  <c r="N1130" i="1"/>
  <c r="N1210" i="1"/>
  <c r="AB1127" i="1"/>
  <c r="AB1207" i="1"/>
  <c r="X1130" i="1"/>
  <c r="X1210" i="1"/>
  <c r="Q1130" i="1"/>
  <c r="Q1210" i="1"/>
  <c r="L1128" i="1"/>
  <c r="L1208" i="1"/>
  <c r="AB1132" i="1"/>
  <c r="AB1212" i="1"/>
  <c r="Y1131" i="1"/>
  <c r="Y1211" i="1"/>
  <c r="V1131" i="1"/>
  <c r="V1211" i="1"/>
  <c r="T1128" i="1"/>
  <c r="T1208" i="1"/>
  <c r="Q1129" i="1"/>
  <c r="Q1209" i="1"/>
  <c r="J1127" i="1"/>
  <c r="J1207" i="1"/>
  <c r="K1130" i="1"/>
  <c r="K1210" i="1"/>
  <c r="L1129" i="1"/>
  <c r="L1209" i="1"/>
  <c r="N1132" i="1"/>
  <c r="N1212" i="1"/>
  <c r="AA1128" i="1"/>
  <c r="AA1208" i="1"/>
  <c r="U1129" i="1"/>
  <c r="U1209" i="1"/>
  <c r="K1127" i="1"/>
  <c r="K1207" i="1"/>
  <c r="P1125" i="1"/>
  <c r="P1205" i="1"/>
  <c r="AC1128" i="1"/>
  <c r="AC1208" i="1"/>
  <c r="AA1132" i="1"/>
  <c r="AA1212" i="1"/>
  <c r="X1131" i="1"/>
  <c r="X1211" i="1"/>
  <c r="U1131" i="1"/>
  <c r="U1211" i="1"/>
  <c r="S1131" i="1"/>
  <c r="S1211" i="1"/>
  <c r="N1125" i="1"/>
  <c r="N1205" i="1"/>
  <c r="N1126" i="1"/>
  <c r="N1206" i="1"/>
  <c r="K1126" i="1"/>
  <c r="K1206" i="1"/>
  <c r="AC1125" i="1"/>
  <c r="AC1205" i="1"/>
  <c r="AA1126" i="1"/>
  <c r="AA1206" i="1"/>
  <c r="X1128" i="1"/>
  <c r="X1208" i="1"/>
  <c r="U1125" i="1"/>
  <c r="U1205" i="1"/>
  <c r="S1127" i="1"/>
  <c r="S1207" i="1"/>
  <c r="Q1131" i="1"/>
  <c r="Q1211" i="1"/>
  <c r="J1126" i="1"/>
  <c r="J1206" i="1"/>
  <c r="P1132" i="1"/>
  <c r="P1212" i="1"/>
  <c r="AB1129" i="1"/>
  <c r="AB1209" i="1"/>
  <c r="V1130" i="1"/>
  <c r="V1210" i="1"/>
  <c r="Q1126" i="1"/>
  <c r="Q1206" i="1"/>
  <c r="O1127" i="1"/>
  <c r="O1207" i="1"/>
  <c r="AB1130" i="1"/>
  <c r="AB1210" i="1"/>
  <c r="Y1125" i="1"/>
  <c r="Y1205" i="1"/>
  <c r="V1129" i="1"/>
  <c r="V1209" i="1"/>
  <c r="T1127" i="1"/>
  <c r="T1207" i="1"/>
  <c r="Q1132" i="1"/>
  <c r="Q1212" i="1"/>
  <c r="J1129" i="1"/>
  <c r="J1209" i="1"/>
  <c r="L1125" i="1"/>
  <c r="L1205" i="1"/>
  <c r="Y1130" i="1"/>
  <c r="Y1210" i="1"/>
  <c r="T1130" i="1"/>
  <c r="T1210" i="1"/>
  <c r="P1130" i="1"/>
  <c r="P1210" i="1"/>
  <c r="J1132" i="1"/>
  <c r="J1212" i="1"/>
  <c r="AC1131" i="1"/>
  <c r="AC1211" i="1"/>
  <c r="AA1130" i="1"/>
  <c r="AA1210" i="1"/>
  <c r="X1125" i="1"/>
  <c r="X1205" i="1"/>
  <c r="U1126" i="1"/>
  <c r="U1206" i="1"/>
  <c r="S1130" i="1"/>
  <c r="S1210" i="1"/>
  <c r="L1132" i="1"/>
  <c r="L1212" i="1"/>
  <c r="K1132" i="1"/>
  <c r="K1212" i="1"/>
  <c r="N1129" i="1"/>
  <c r="N1209" i="1"/>
  <c r="D794" i="33"/>
  <c r="B240" i="2" s="1"/>
  <c r="C240" i="2"/>
  <c r="AB580" i="1"/>
  <c r="AB2092" i="1"/>
  <c r="Y584" i="1"/>
  <c r="Y2096" i="1"/>
  <c r="V580" i="1"/>
  <c r="V2092" i="1"/>
  <c r="T583" i="1"/>
  <c r="T2095" i="1"/>
  <c r="Q2092" i="1"/>
  <c r="Q580" i="1"/>
  <c r="K580" i="1"/>
  <c r="K2092" i="1"/>
  <c r="O582" i="1"/>
  <c r="O2094" i="1"/>
  <c r="P2091" i="1"/>
  <c r="P579" i="1"/>
  <c r="AB2089" i="1"/>
  <c r="AB577" i="1"/>
  <c r="T578" i="1"/>
  <c r="T2090" i="1"/>
  <c r="P2095" i="1"/>
  <c r="P583" i="1"/>
  <c r="L2094" i="1"/>
  <c r="L582" i="1"/>
  <c r="AC2094" i="1"/>
  <c r="AC582" i="1"/>
  <c r="AA581" i="1"/>
  <c r="AA2093" i="1"/>
  <c r="X584" i="1"/>
  <c r="X2096" i="1"/>
  <c r="U580" i="1"/>
  <c r="U2092" i="1"/>
  <c r="S2092" i="1"/>
  <c r="S580" i="1"/>
  <c r="J577" i="1"/>
  <c r="J2089" i="1"/>
  <c r="P2093" i="1"/>
  <c r="P581" i="1"/>
  <c r="C234" i="2"/>
  <c r="D788" i="33"/>
  <c r="B234" i="2" s="1"/>
  <c r="J583" i="1"/>
  <c r="J2095" i="1"/>
  <c r="AC579" i="1"/>
  <c r="AC2091" i="1"/>
  <c r="X579" i="1"/>
  <c r="X2091" i="1"/>
  <c r="S2090" i="1"/>
  <c r="S578" i="1"/>
  <c r="O2090" i="1"/>
  <c r="O578" i="1"/>
  <c r="K2093" i="1"/>
  <c r="K581" i="1"/>
  <c r="AB583" i="1"/>
  <c r="AB2095" i="1"/>
  <c r="Y2091" i="1"/>
  <c r="Y579" i="1"/>
  <c r="V584" i="1"/>
  <c r="V2096" i="1"/>
  <c r="T2089" i="1"/>
  <c r="T577" i="1"/>
  <c r="Q579" i="1"/>
  <c r="Q2091" i="1"/>
  <c r="N2092" i="1"/>
  <c r="N580" i="1"/>
  <c r="L578" i="1"/>
  <c r="L2090" i="1"/>
  <c r="K2089" i="1"/>
  <c r="K577" i="1"/>
  <c r="U579" i="1"/>
  <c r="U2091" i="1"/>
  <c r="AB578" i="1"/>
  <c r="AB2090" i="1"/>
  <c r="Y578" i="1"/>
  <c r="Y2090" i="1"/>
  <c r="V577" i="1"/>
  <c r="V2089" i="1"/>
  <c r="T2093" i="1"/>
  <c r="T581" i="1"/>
  <c r="L579" i="1"/>
  <c r="L2091" i="1"/>
  <c r="O2093" i="1"/>
  <c r="O581" i="1"/>
  <c r="C237" i="2"/>
  <c r="D791" i="33"/>
  <c r="B237" i="2" s="1"/>
  <c r="P2092" i="1"/>
  <c r="P580" i="1"/>
  <c r="Y2092" i="1"/>
  <c r="Y580" i="1"/>
  <c r="S577" i="1"/>
  <c r="S2089" i="1"/>
  <c r="J582" i="1"/>
  <c r="J2094" i="1"/>
  <c r="O584" i="1"/>
  <c r="O2096" i="1"/>
  <c r="AC578" i="1"/>
  <c r="AC2090" i="1"/>
  <c r="AA583" i="1"/>
  <c r="AA2095" i="1"/>
  <c r="X581" i="1"/>
  <c r="X2093" i="1"/>
  <c r="U584" i="1"/>
  <c r="U2096" i="1"/>
  <c r="S2093" i="1"/>
  <c r="S581" i="1"/>
  <c r="O2092" i="1"/>
  <c r="O580" i="1"/>
  <c r="O2089" i="1"/>
  <c r="O577" i="1"/>
  <c r="P2090" i="1"/>
  <c r="P578" i="1"/>
  <c r="AC584" i="1"/>
  <c r="AC2096" i="1"/>
  <c r="V2091" i="1"/>
  <c r="V579" i="1"/>
  <c r="Q2089" i="1"/>
  <c r="Q577" i="1"/>
  <c r="N579" i="1"/>
  <c r="N2091" i="1"/>
  <c r="AA577" i="1"/>
  <c r="AA2089" i="1"/>
  <c r="Y581" i="1"/>
  <c r="Y2093" i="1"/>
  <c r="V2090" i="1"/>
  <c r="V578" i="1"/>
  <c r="T584" i="1"/>
  <c r="T2096" i="1"/>
  <c r="N2095" i="1"/>
  <c r="N583" i="1"/>
  <c r="O583" i="1"/>
  <c r="O2095" i="1"/>
  <c r="K2095" i="1"/>
  <c r="K583" i="1"/>
  <c r="L583" i="1"/>
  <c r="L2095" i="1"/>
  <c r="AC2089" i="1"/>
  <c r="AC577" i="1"/>
  <c r="AA578" i="1"/>
  <c r="AA2090" i="1"/>
  <c r="X580" i="1"/>
  <c r="X2092" i="1"/>
  <c r="U577" i="1"/>
  <c r="U2089" i="1"/>
  <c r="S2091" i="1"/>
  <c r="S579" i="1"/>
  <c r="Q583" i="1"/>
  <c r="Q2095" i="1"/>
  <c r="J2092" i="1"/>
  <c r="J580" i="1"/>
  <c r="C238" i="2"/>
  <c r="D792" i="33"/>
  <c r="B238" i="2" s="1"/>
  <c r="N2094" i="1"/>
  <c r="N582" i="1"/>
  <c r="AB2091" i="1"/>
  <c r="AB579" i="1"/>
  <c r="X582" i="1"/>
  <c r="X2094" i="1"/>
  <c r="Q582" i="1"/>
  <c r="Q2094" i="1"/>
  <c r="L580" i="1"/>
  <c r="L2092" i="1"/>
  <c r="AB584" i="1"/>
  <c r="AB2096" i="1"/>
  <c r="Y583" i="1"/>
  <c r="Y2095" i="1"/>
  <c r="V583" i="1"/>
  <c r="V2095" i="1"/>
  <c r="T2092" i="1"/>
  <c r="T580" i="1"/>
  <c r="Q581" i="1"/>
  <c r="Q2093" i="1"/>
  <c r="J579" i="1"/>
  <c r="J2091" i="1"/>
  <c r="K582" i="1"/>
  <c r="K2094" i="1"/>
  <c r="L581" i="1"/>
  <c r="L2093" i="1"/>
  <c r="N584" i="1"/>
  <c r="N2096" i="1"/>
  <c r="AA580" i="1"/>
  <c r="AA2092" i="1"/>
  <c r="U581" i="1"/>
  <c r="U2093" i="1"/>
  <c r="K579" i="1"/>
  <c r="K2091" i="1"/>
  <c r="P577" i="1"/>
  <c r="P2089" i="1"/>
  <c r="AC2092" i="1"/>
  <c r="AC580" i="1"/>
  <c r="AA2096" i="1"/>
  <c r="AA584" i="1"/>
  <c r="X2095" i="1"/>
  <c r="X583" i="1"/>
  <c r="U2095" i="1"/>
  <c r="U583" i="1"/>
  <c r="S583" i="1"/>
  <c r="S2095" i="1"/>
  <c r="N577" i="1"/>
  <c r="N2089" i="1"/>
  <c r="N2090" i="1"/>
  <c r="N578" i="1"/>
  <c r="K578" i="1"/>
  <c r="K2090" i="1"/>
  <c r="AC2093" i="1"/>
  <c r="AC581" i="1"/>
  <c r="AA579" i="1"/>
  <c r="AA2091" i="1"/>
  <c r="X578" i="1"/>
  <c r="X2090" i="1"/>
  <c r="U2094" i="1"/>
  <c r="U582" i="1"/>
  <c r="S2096" i="1"/>
  <c r="S584" i="1"/>
  <c r="D789" i="33"/>
  <c r="B235" i="2" s="1"/>
  <c r="C235" i="2"/>
  <c r="J578" i="1"/>
  <c r="J2090" i="1"/>
  <c r="P2096" i="1"/>
  <c r="P584" i="1"/>
  <c r="AB581" i="1"/>
  <c r="AB2093" i="1"/>
  <c r="V2094" i="1"/>
  <c r="V582" i="1"/>
  <c r="Q2090" i="1"/>
  <c r="Q578" i="1"/>
  <c r="O579" i="1"/>
  <c r="O2091" i="1"/>
  <c r="D790" i="33"/>
  <c r="B236" i="2" s="1"/>
  <c r="C236" i="2"/>
  <c r="AB582" i="1"/>
  <c r="AB2094" i="1"/>
  <c r="Y2089" i="1"/>
  <c r="Y577" i="1"/>
  <c r="V581" i="1"/>
  <c r="V2093" i="1"/>
  <c r="T579" i="1"/>
  <c r="T2091" i="1"/>
  <c r="Q584" i="1"/>
  <c r="Q2096" i="1"/>
  <c r="C233" i="2"/>
  <c r="D787" i="33"/>
  <c r="B233" i="2" s="1"/>
  <c r="J581" i="1"/>
  <c r="J2093" i="1"/>
  <c r="L2089" i="1"/>
  <c r="L577" i="1"/>
  <c r="Y2094" i="1"/>
  <c r="Y582" i="1"/>
  <c r="T2094" i="1"/>
  <c r="T582" i="1"/>
  <c r="P2094" i="1"/>
  <c r="P582" i="1"/>
  <c r="J584" i="1"/>
  <c r="J2096" i="1"/>
  <c r="AC583" i="1"/>
  <c r="AC2095" i="1"/>
  <c r="AA2094" i="1"/>
  <c r="AA582" i="1"/>
  <c r="X2089" i="1"/>
  <c r="X577" i="1"/>
  <c r="U578" i="1"/>
  <c r="U2090" i="1"/>
  <c r="S582" i="1"/>
  <c r="S2094" i="1"/>
  <c r="L2096" i="1"/>
  <c r="L584" i="1"/>
  <c r="K2096" i="1"/>
  <c r="K584" i="1"/>
  <c r="D793" i="33"/>
  <c r="B239" i="2" s="1"/>
  <c r="C239" i="2"/>
  <c r="N581" i="1"/>
  <c r="N2093" i="1"/>
  <c r="W511" i="1" l="1"/>
  <c r="Z2019" i="1"/>
  <c r="Z511" i="1"/>
  <c r="M506" i="1"/>
  <c r="W508" i="1"/>
  <c r="R508" i="1"/>
  <c r="R509" i="1"/>
  <c r="Z2017" i="1"/>
  <c r="Z505" i="1"/>
  <c r="Z2023" i="1"/>
  <c r="W507" i="1"/>
  <c r="Z512" i="1"/>
  <c r="M2020" i="1"/>
  <c r="M509" i="1"/>
  <c r="Z2024" i="1"/>
  <c r="Z2021" i="1"/>
  <c r="M2018" i="1"/>
  <c r="W506" i="1"/>
  <c r="R506" i="1"/>
  <c r="W2023" i="1"/>
  <c r="R2024" i="1"/>
  <c r="I2019" i="1"/>
  <c r="I507" i="1"/>
  <c r="I510" i="1"/>
  <c r="I2022" i="1"/>
  <c r="R512" i="1"/>
  <c r="W2018" i="1"/>
  <c r="R2018" i="1"/>
  <c r="R2021" i="1"/>
  <c r="M505" i="1"/>
  <c r="R2019" i="1"/>
  <c r="R2023" i="1"/>
  <c r="Z507" i="1"/>
  <c r="I2023" i="1"/>
  <c r="I511" i="1"/>
  <c r="I2021" i="1"/>
  <c r="I509" i="1"/>
  <c r="R510" i="1"/>
  <c r="R505" i="1"/>
  <c r="R507" i="1"/>
  <c r="R511" i="1"/>
  <c r="M508" i="1"/>
  <c r="I506" i="1"/>
  <c r="I2018" i="1"/>
  <c r="M512" i="1"/>
  <c r="W2021" i="1"/>
  <c r="W2020" i="1"/>
  <c r="R2017" i="1"/>
  <c r="W2019" i="1"/>
  <c r="Z2020" i="1"/>
  <c r="M2017" i="1"/>
  <c r="I2017" i="1"/>
  <c r="I505" i="1"/>
  <c r="I508" i="1"/>
  <c r="I2020" i="1"/>
  <c r="M2024" i="1"/>
  <c r="W509" i="1"/>
  <c r="R2022" i="1"/>
  <c r="Z508" i="1"/>
  <c r="I512" i="1"/>
  <c r="I2024" i="1"/>
  <c r="M2022" i="1"/>
  <c r="Z509" i="1"/>
  <c r="M2023" i="1"/>
  <c r="M2019" i="1"/>
  <c r="W2017" i="1"/>
  <c r="W510" i="1"/>
  <c r="W2024" i="1"/>
  <c r="M510" i="1"/>
  <c r="M511" i="1"/>
  <c r="M507" i="1"/>
  <c r="W505" i="1"/>
  <c r="W2022" i="1"/>
  <c r="W512" i="1"/>
  <c r="M2021" i="1"/>
  <c r="R2020" i="1"/>
  <c r="Z1126" i="1"/>
  <c r="Z1278" i="1" s="1"/>
  <c r="W582" i="1"/>
  <c r="AC1281" i="1"/>
  <c r="Y1280" i="1"/>
  <c r="V1280" i="1"/>
  <c r="V1284" i="1"/>
  <c r="M1209" i="1"/>
  <c r="Z1209" i="1"/>
  <c r="Z1207" i="1"/>
  <c r="X1283" i="1"/>
  <c r="AC1280" i="1"/>
  <c r="K1279" i="1"/>
  <c r="AA1280" i="1"/>
  <c r="L1281" i="1"/>
  <c r="T1280" i="1"/>
  <c r="Y1283" i="1"/>
  <c r="L1280" i="1"/>
  <c r="Q1282" i="1"/>
  <c r="AB1279" i="1"/>
  <c r="J1280" i="1"/>
  <c r="T1281" i="1"/>
  <c r="Y1278" i="1"/>
  <c r="U1279" i="1"/>
  <c r="K1283" i="1"/>
  <c r="N1283" i="1"/>
  <c r="V1278" i="1"/>
  <c r="AA1277" i="1"/>
  <c r="N1279" i="1"/>
  <c r="V1279" i="1"/>
  <c r="P1278" i="1"/>
  <c r="O1277" i="1"/>
  <c r="S1281" i="1"/>
  <c r="M2090" i="1"/>
  <c r="J1278" i="1"/>
  <c r="AC1277" i="1"/>
  <c r="V1277" i="1"/>
  <c r="Z2090" i="1"/>
  <c r="Z584" i="1"/>
  <c r="X1281" i="1"/>
  <c r="Q1277" i="1"/>
  <c r="AC1284" i="1"/>
  <c r="AC1279" i="1"/>
  <c r="AC1278" i="1"/>
  <c r="J1282" i="1"/>
  <c r="P1280" i="1"/>
  <c r="Q1280" i="1"/>
  <c r="AB1280" i="1"/>
  <c r="Z580" i="1"/>
  <c r="T1283" i="1"/>
  <c r="K1277" i="1"/>
  <c r="T1277" i="1"/>
  <c r="K1281" i="1"/>
  <c r="X1284" i="1"/>
  <c r="P1283" i="1"/>
  <c r="O1282" i="1"/>
  <c r="U1282" i="1"/>
  <c r="Z578" i="1"/>
  <c r="Y1284" i="1"/>
  <c r="Y1281" i="1"/>
  <c r="Y1279" i="1"/>
  <c r="O1281" i="1"/>
  <c r="N1280" i="1"/>
  <c r="S1278" i="1"/>
  <c r="P1281" i="1"/>
  <c r="S1280" i="1"/>
  <c r="AC1282" i="1"/>
  <c r="AB1277" i="1"/>
  <c r="K1280" i="1"/>
  <c r="M578" i="1"/>
  <c r="Z1132" i="1"/>
  <c r="Z1284" i="1" s="1"/>
  <c r="Z1130" i="1"/>
  <c r="W1129" i="1"/>
  <c r="R1126" i="1"/>
  <c r="R1131" i="1"/>
  <c r="L1278" i="1"/>
  <c r="Q1279" i="1"/>
  <c r="AB1283" i="1"/>
  <c r="O1278" i="1"/>
  <c r="X1279" i="1"/>
  <c r="J1277" i="1"/>
  <c r="Q1281" i="1"/>
  <c r="V1283" i="1"/>
  <c r="N1281" i="1"/>
  <c r="L1284" i="1"/>
  <c r="U1278" i="1"/>
  <c r="AA1282" i="1"/>
  <c r="J1284" i="1"/>
  <c r="T1282" i="1"/>
  <c r="J1281" i="1"/>
  <c r="T1279" i="1"/>
  <c r="Y1277" i="1"/>
  <c r="O1279" i="1"/>
  <c r="V1282" i="1"/>
  <c r="S1279" i="1"/>
  <c r="X1280" i="1"/>
  <c r="N1278" i="1"/>
  <c r="N1277" i="1"/>
  <c r="U1283" i="1"/>
  <c r="AA1284" i="1"/>
  <c r="P1277" i="1"/>
  <c r="U1281" i="1"/>
  <c r="N1284" i="1"/>
  <c r="K1282" i="1"/>
  <c r="AB1284" i="1"/>
  <c r="X1282" i="1"/>
  <c r="N1282" i="1"/>
  <c r="L1279" i="1"/>
  <c r="AB1278" i="1"/>
  <c r="L1283" i="1"/>
  <c r="O1283" i="1"/>
  <c r="T1284" i="1"/>
  <c r="O1280" i="1"/>
  <c r="U1284" i="1"/>
  <c r="AA1283" i="1"/>
  <c r="O1284" i="1"/>
  <c r="S1277" i="1"/>
  <c r="Z1210" i="1"/>
  <c r="R1212" i="1"/>
  <c r="W1209" i="1"/>
  <c r="R1206" i="1"/>
  <c r="R1211" i="1"/>
  <c r="U1280" i="1"/>
  <c r="Z1128" i="1"/>
  <c r="M1131" i="1"/>
  <c r="W1132" i="1"/>
  <c r="Z1129" i="1"/>
  <c r="W1127" i="1"/>
  <c r="M1130" i="1"/>
  <c r="R1128" i="1"/>
  <c r="Z1127" i="1"/>
  <c r="R581" i="1"/>
  <c r="W584" i="1"/>
  <c r="R1125" i="1"/>
  <c r="J1283" i="1"/>
  <c r="Z2096" i="1"/>
  <c r="M1128" i="1"/>
  <c r="Z1131" i="1"/>
  <c r="M1126" i="1"/>
  <c r="AA1281" i="1"/>
  <c r="Z2095" i="1"/>
  <c r="R1127" i="1"/>
  <c r="Z577" i="1"/>
  <c r="AA1279" i="1"/>
  <c r="L1282" i="1"/>
  <c r="T1278" i="1"/>
  <c r="W1126" i="1"/>
  <c r="X1278" i="1"/>
  <c r="R1129" i="1"/>
  <c r="K1284" i="1"/>
  <c r="S1282" i="1"/>
  <c r="X1277" i="1"/>
  <c r="AC1283" i="1"/>
  <c r="P1282" i="1"/>
  <c r="L1277" i="1"/>
  <c r="Q1284" i="1"/>
  <c r="V1281" i="1"/>
  <c r="AB1282" i="1"/>
  <c r="Q1278" i="1"/>
  <c r="AB1281" i="1"/>
  <c r="P1284" i="1"/>
  <c r="U1277" i="1"/>
  <c r="AA1278" i="1"/>
  <c r="K1278" i="1"/>
  <c r="S1283" i="1"/>
  <c r="M1127" i="1"/>
  <c r="P1279" i="1"/>
  <c r="S1284" i="1"/>
  <c r="I1130" i="1"/>
  <c r="I1210" i="1"/>
  <c r="I1126" i="1"/>
  <c r="I1206" i="1"/>
  <c r="Y1282" i="1"/>
  <c r="Q1283" i="1"/>
  <c r="J1279" i="1"/>
  <c r="M1212" i="1"/>
  <c r="Z1205" i="1"/>
  <c r="W1210" i="1"/>
  <c r="M1206" i="1"/>
  <c r="R1209" i="1"/>
  <c r="W1211" i="1"/>
  <c r="W1205" i="1"/>
  <c r="R1205" i="1"/>
  <c r="I1132" i="1"/>
  <c r="I1212" i="1"/>
  <c r="R1132" i="1"/>
  <c r="Z1125" i="1"/>
  <c r="W1130" i="1"/>
  <c r="W1131" i="1"/>
  <c r="R1130" i="1"/>
  <c r="W1125" i="1"/>
  <c r="W1128" i="1"/>
  <c r="I1131" i="1"/>
  <c r="I1211" i="1"/>
  <c r="I1127" i="1"/>
  <c r="I1207" i="1"/>
  <c r="M1132" i="1"/>
  <c r="M1129" i="1"/>
  <c r="M1125" i="1"/>
  <c r="M1207" i="1"/>
  <c r="Z1211" i="1"/>
  <c r="R1210" i="1"/>
  <c r="M1208" i="1"/>
  <c r="W1206" i="1"/>
  <c r="W1207" i="1"/>
  <c r="M1210" i="1"/>
  <c r="Z1208" i="1"/>
  <c r="R1208" i="1"/>
  <c r="W1208" i="1"/>
  <c r="R1207" i="1"/>
  <c r="W1212" i="1"/>
  <c r="M1211" i="1"/>
  <c r="M1205" i="1"/>
  <c r="I1125" i="1"/>
  <c r="I1205" i="1"/>
  <c r="I1128" i="1"/>
  <c r="I1208" i="1"/>
  <c r="I1129" i="1"/>
  <c r="I1209" i="1"/>
  <c r="M2093" i="1"/>
  <c r="W2095" i="1"/>
  <c r="R577" i="1"/>
  <c r="Z583" i="1"/>
  <c r="W2094" i="1"/>
  <c r="M584" i="1"/>
  <c r="R578" i="1"/>
  <c r="R2096" i="1"/>
  <c r="Z2094" i="1"/>
  <c r="M2092" i="1"/>
  <c r="Z2091" i="1"/>
  <c r="I577" i="1"/>
  <c r="I2089" i="1"/>
  <c r="I580" i="1"/>
  <c r="I2092" i="1"/>
  <c r="R579" i="1"/>
  <c r="W2093" i="1"/>
  <c r="W2089" i="1"/>
  <c r="I581" i="1"/>
  <c r="I2093" i="1"/>
  <c r="R2093" i="1"/>
  <c r="R2090" i="1"/>
  <c r="R584" i="1"/>
  <c r="M2091" i="1"/>
  <c r="Z582" i="1"/>
  <c r="I2094" i="1"/>
  <c r="I582" i="1"/>
  <c r="W579" i="1"/>
  <c r="R583" i="1"/>
  <c r="Z2093" i="1"/>
  <c r="M2094" i="1"/>
  <c r="W577" i="1"/>
  <c r="R580" i="1"/>
  <c r="W578" i="1"/>
  <c r="Z579" i="1"/>
  <c r="I578" i="1"/>
  <c r="I2090" i="1"/>
  <c r="W580" i="1"/>
  <c r="M581" i="1"/>
  <c r="R2089" i="1"/>
  <c r="W583" i="1"/>
  <c r="M579" i="1"/>
  <c r="R582" i="1"/>
  <c r="W2091" i="1"/>
  <c r="R2095" i="1"/>
  <c r="Z581" i="1"/>
  <c r="M582" i="1"/>
  <c r="R2092" i="1"/>
  <c r="W2090" i="1"/>
  <c r="M2095" i="1"/>
  <c r="M2089" i="1"/>
  <c r="W2092" i="1"/>
  <c r="I584" i="1"/>
  <c r="I2096" i="1"/>
  <c r="I583" i="1"/>
  <c r="I2095" i="1"/>
  <c r="Z2089" i="1"/>
  <c r="M2096" i="1"/>
  <c r="I579" i="1"/>
  <c r="I2091" i="1"/>
  <c r="W2096" i="1"/>
  <c r="R2094" i="1"/>
  <c r="M580" i="1"/>
  <c r="Z2092" i="1"/>
  <c r="R2091" i="1"/>
  <c r="W581" i="1"/>
  <c r="M583" i="1"/>
  <c r="M577" i="1"/>
  <c r="H506" i="1" l="1"/>
  <c r="H508" i="1"/>
  <c r="R1280" i="1"/>
  <c r="H2023" i="1"/>
  <c r="H2019" i="1"/>
  <c r="H2022" i="1"/>
  <c r="H512" i="1"/>
  <c r="H511" i="1"/>
  <c r="H510" i="1"/>
  <c r="H2020" i="1"/>
  <c r="H507" i="1"/>
  <c r="H2024" i="1"/>
  <c r="H505" i="1"/>
  <c r="H509" i="1"/>
  <c r="H2017" i="1"/>
  <c r="H2021" i="1"/>
  <c r="H2018" i="1"/>
  <c r="M1280" i="1"/>
  <c r="R1283" i="1"/>
  <c r="W1281" i="1"/>
  <c r="R1278" i="1"/>
  <c r="M1283" i="1"/>
  <c r="Z1280" i="1"/>
  <c r="R1284" i="1"/>
  <c r="Z1279" i="1"/>
  <c r="M1281" i="1"/>
  <c r="Z1281" i="1"/>
  <c r="Z1282" i="1"/>
  <c r="M1279" i="1"/>
  <c r="W1284" i="1"/>
  <c r="M1278" i="1"/>
  <c r="H1210" i="1"/>
  <c r="H1209" i="1"/>
  <c r="R1279" i="1"/>
  <c r="W1279" i="1"/>
  <c r="R1281" i="1"/>
  <c r="R1277" i="1"/>
  <c r="Z1283" i="1"/>
  <c r="H1131" i="1"/>
  <c r="H1130" i="1"/>
  <c r="H1125" i="1"/>
  <c r="I1282" i="1"/>
  <c r="H1127" i="1"/>
  <c r="W1278" i="1"/>
  <c r="W1277" i="1"/>
  <c r="I1284" i="1"/>
  <c r="Z1277" i="1"/>
  <c r="I1281" i="1"/>
  <c r="I1277" i="1"/>
  <c r="I1278" i="1"/>
  <c r="H1207" i="1"/>
  <c r="H1129" i="1"/>
  <c r="I1280" i="1"/>
  <c r="H1206" i="1"/>
  <c r="R1282" i="1"/>
  <c r="H1205" i="1"/>
  <c r="H1212" i="1"/>
  <c r="H1128" i="1"/>
  <c r="H1208" i="1"/>
  <c r="W1282" i="1"/>
  <c r="M1282" i="1"/>
  <c r="M1277" i="1"/>
  <c r="I1279" i="1"/>
  <c r="W1280" i="1"/>
  <c r="H1211" i="1"/>
  <c r="H1126" i="1"/>
  <c r="H1132" i="1"/>
  <c r="M1284" i="1"/>
  <c r="I1283" i="1"/>
  <c r="W1283" i="1"/>
  <c r="H578" i="1"/>
  <c r="H2095" i="1"/>
  <c r="H584" i="1"/>
  <c r="H579" i="1"/>
  <c r="H2091" i="1"/>
  <c r="H2094" i="1"/>
  <c r="H2093" i="1"/>
  <c r="H580" i="1"/>
  <c r="H581" i="1"/>
  <c r="H2096" i="1"/>
  <c r="H2089" i="1"/>
  <c r="H583" i="1"/>
  <c r="H2090" i="1"/>
  <c r="H582" i="1"/>
  <c r="H2092" i="1"/>
  <c r="H577" i="1"/>
  <c r="H1279" i="1" l="1"/>
  <c r="H1281" i="1"/>
  <c r="H1282" i="1"/>
  <c r="H1283" i="1"/>
  <c r="H1277" i="1"/>
  <c r="H1284" i="1"/>
  <c r="H1280" i="1"/>
  <c r="H1278" i="1"/>
  <c r="K2232" i="1" l="1"/>
  <c r="I2234" i="1"/>
  <c r="J2236" i="1"/>
  <c r="I2230" i="1"/>
  <c r="I2233" i="1"/>
  <c r="I2237" i="1"/>
  <c r="I2235" i="1"/>
  <c r="I2231" i="1"/>
  <c r="I2232" i="1"/>
  <c r="I2236" i="1"/>
  <c r="M2236" i="1" l="1"/>
  <c r="M2232" i="1"/>
  <c r="H2235" i="1"/>
  <c r="H2233" i="1"/>
  <c r="H2234" i="1"/>
  <c r="H2231" i="1"/>
  <c r="H2230" i="1"/>
  <c r="H2237" i="1"/>
  <c r="H2232" i="1" l="1"/>
  <c r="H2236" i="1"/>
  <c r="I1022" i="1" l="1"/>
  <c r="H1022" i="1" s="1"/>
  <c r="H1027" i="1"/>
  <c r="I1024" i="1"/>
  <c r="H1024" i="1" s="1"/>
  <c r="I1025" i="1"/>
  <c r="H1025" i="1" s="1"/>
  <c r="I1026" i="1"/>
  <c r="J1028" i="1"/>
  <c r="M1028" i="1" s="1"/>
  <c r="H1028" i="1" s="1"/>
  <c r="J1021" i="1"/>
  <c r="M1021" i="1" s="1"/>
  <c r="H1026" i="1" l="1"/>
  <c r="H1021" i="1"/>
  <c r="I26" i="1" l="1"/>
  <c r="I34" i="1" s="1"/>
  <c r="E313" i="33" s="1"/>
  <c r="I27" i="1"/>
  <c r="I29" i="1"/>
  <c r="I37" i="1" s="1"/>
  <c r="E316" i="33" s="1"/>
  <c r="I30" i="1"/>
  <c r="I38" i="1" s="1"/>
  <c r="E317" i="33" s="1"/>
  <c r="I31" i="1"/>
  <c r="I39" i="1" s="1"/>
  <c r="E318" i="33" s="1"/>
  <c r="I32" i="1"/>
  <c r="J28" i="1"/>
  <c r="I1012" i="1"/>
  <c r="E803" i="33" s="1"/>
  <c r="J1012" i="1"/>
  <c r="I1005" i="1"/>
  <c r="E796" i="33" s="1"/>
  <c r="J1007" i="1"/>
  <c r="I1008" i="1"/>
  <c r="E799" i="33" s="1"/>
  <c r="I1011" i="1"/>
  <c r="E802" i="33" s="1"/>
  <c r="I1010" i="1"/>
  <c r="E801" i="33" s="1"/>
  <c r="I1009" i="1"/>
  <c r="I1006" i="1"/>
  <c r="E797" i="33" s="1"/>
  <c r="H1009" i="1" l="1"/>
  <c r="D800" i="33" s="1"/>
  <c r="E800" i="33"/>
  <c r="M1007" i="1"/>
  <c r="H1007" i="1" s="1"/>
  <c r="D798" i="33" s="1"/>
  <c r="F798" i="33"/>
  <c r="M1012" i="1"/>
  <c r="H1012" i="1" s="1"/>
  <c r="D803" i="33" s="1"/>
  <c r="F803" i="33"/>
  <c r="H30" i="1"/>
  <c r="H38" i="1" s="1"/>
  <c r="D317" i="33" s="1"/>
  <c r="D387" i="33" s="1"/>
  <c r="H31" i="1"/>
  <c r="H39" i="1" s="1"/>
  <c r="D458" i="33" s="1"/>
  <c r="H1011" i="1"/>
  <c r="D802" i="33" s="1"/>
  <c r="H26" i="1"/>
  <c r="H34" i="1" s="1"/>
  <c r="H1010" i="1"/>
  <c r="D801" i="33" s="1"/>
  <c r="H29" i="1"/>
  <c r="H37" i="1" s="1"/>
  <c r="H1005" i="1"/>
  <c r="D796" i="33" s="1"/>
  <c r="M28" i="1"/>
  <c r="M36" i="1" s="1"/>
  <c r="M159" i="1" s="1"/>
  <c r="J36" i="1"/>
  <c r="F315" i="33" s="1"/>
  <c r="I40" i="1"/>
  <c r="H32" i="1"/>
  <c r="H40" i="1" s="1"/>
  <c r="D319" i="33" s="1"/>
  <c r="I35" i="1"/>
  <c r="H27" i="1"/>
  <c r="H35" i="1" s="1"/>
  <c r="H1008" i="1"/>
  <c r="D799" i="33" s="1"/>
  <c r="H1006" i="1"/>
  <c r="D797" i="33" s="1"/>
  <c r="E457" i="33"/>
  <c r="E465" i="33" s="1"/>
  <c r="I161" i="1"/>
  <c r="I160" i="1"/>
  <c r="E456" i="33"/>
  <c r="E464" i="33" s="1"/>
  <c r="I162" i="1"/>
  <c r="E458" i="33"/>
  <c r="E466" i="33" s="1"/>
  <c r="I157" i="1"/>
  <c r="E453" i="33"/>
  <c r="E461" i="33" s="1"/>
  <c r="E806" i="33" l="1"/>
  <c r="L805" i="33"/>
  <c r="L804" i="33"/>
  <c r="L806" i="33"/>
  <c r="L807" i="33"/>
  <c r="L808" i="33"/>
  <c r="L809" i="33"/>
  <c r="L810" i="33"/>
  <c r="L811" i="33"/>
  <c r="J2837" i="1"/>
  <c r="M2837" i="1" s="1"/>
  <c r="J3812" i="1"/>
  <c r="M3812" i="1" s="1"/>
  <c r="J673" i="1"/>
  <c r="J806" i="1"/>
  <c r="M806" i="1" s="1"/>
  <c r="J3813" i="1"/>
  <c r="M3813" i="1" s="1"/>
  <c r="J2838" i="1"/>
  <c r="M2838" i="1" s="1"/>
  <c r="J807" i="1"/>
  <c r="M807" i="1" s="1"/>
  <c r="J674" i="1"/>
  <c r="J668" i="1"/>
  <c r="J801" i="1"/>
  <c r="M801" i="1" s="1"/>
  <c r="J3807" i="1"/>
  <c r="M3807" i="1" s="1"/>
  <c r="J2832" i="1"/>
  <c r="M2832" i="1" s="1"/>
  <c r="J671" i="1"/>
  <c r="J804" i="1"/>
  <c r="M804" i="1" s="1"/>
  <c r="J3810" i="1"/>
  <c r="M3810" i="1" s="1"/>
  <c r="J2835" i="1"/>
  <c r="M2835" i="1" s="1"/>
  <c r="J2833" i="1"/>
  <c r="M2833" i="1" s="1"/>
  <c r="J669" i="1"/>
  <c r="J802" i="1"/>
  <c r="M802" i="1" s="1"/>
  <c r="J3808" i="1"/>
  <c r="M3808" i="1" s="1"/>
  <c r="D314" i="33"/>
  <c r="D384" i="33" s="1"/>
  <c r="H158" i="1"/>
  <c r="D804" i="33"/>
  <c r="H161" i="1"/>
  <c r="D457" i="33"/>
  <c r="H160" i="1"/>
  <c r="D316" i="33"/>
  <c r="D386" i="33" s="1"/>
  <c r="E454" i="33"/>
  <c r="E462" i="33" s="1"/>
  <c r="C432" i="2" s="1"/>
  <c r="E314" i="33"/>
  <c r="H157" i="1"/>
  <c r="D313" i="33"/>
  <c r="D383" i="33" s="1"/>
  <c r="H162" i="1"/>
  <c r="D318" i="33"/>
  <c r="D388" i="33" s="1"/>
  <c r="I163" i="1"/>
  <c r="E319" i="33"/>
  <c r="E321" i="33"/>
  <c r="C314" i="2" s="1"/>
  <c r="E383" i="33"/>
  <c r="E391" i="33" s="1"/>
  <c r="C332" i="2" s="1"/>
  <c r="E324" i="33"/>
  <c r="C317" i="2" s="1"/>
  <c r="E386" i="33"/>
  <c r="E394" i="33" s="1"/>
  <c r="C335" i="2" s="1"/>
  <c r="E325" i="33"/>
  <c r="C318" i="2" s="1"/>
  <c r="E387" i="33"/>
  <c r="E395" i="33" s="1"/>
  <c r="C336" i="2" s="1"/>
  <c r="E326" i="33"/>
  <c r="C319" i="2" s="1"/>
  <c r="E388" i="33"/>
  <c r="E396" i="33" s="1"/>
  <c r="C337" i="2" s="1"/>
  <c r="D456" i="33"/>
  <c r="D453" i="33"/>
  <c r="I158" i="1"/>
  <c r="H28" i="1"/>
  <c r="H36" i="1" s="1"/>
  <c r="D315" i="33" s="1"/>
  <c r="E459" i="33"/>
  <c r="E467" i="33" s="1"/>
  <c r="H163" i="1"/>
  <c r="D389" i="33"/>
  <c r="D459" i="33"/>
  <c r="J159" i="1"/>
  <c r="F455" i="33"/>
  <c r="F463" i="33" s="1"/>
  <c r="D454" i="33"/>
  <c r="C434" i="2"/>
  <c r="D464" i="33"/>
  <c r="B434" i="2" s="1"/>
  <c r="C436" i="2"/>
  <c r="D466" i="33"/>
  <c r="B436" i="2" s="1"/>
  <c r="C435" i="2"/>
  <c r="C431" i="2"/>
  <c r="D461" i="33"/>
  <c r="B431" i="2" s="1"/>
  <c r="I2259" i="1" l="1"/>
  <c r="I2258" i="1"/>
  <c r="I2257" i="1"/>
  <c r="I2254" i="1"/>
  <c r="J741" i="1"/>
  <c r="M741" i="1" s="1"/>
  <c r="J4411" i="1"/>
  <c r="M4411" i="1" s="1"/>
  <c r="J315" i="1"/>
  <c r="J2175" i="1"/>
  <c r="M2175" i="1" s="1"/>
  <c r="J239" i="1"/>
  <c r="M239" i="1" s="1"/>
  <c r="J2209" i="1"/>
  <c r="J3317" i="1"/>
  <c r="M3317" i="1" s="1"/>
  <c r="J4277" i="1"/>
  <c r="M4277" i="1" s="1"/>
  <c r="J2257" i="1"/>
  <c r="M2257" i="1" s="1"/>
  <c r="M668" i="1"/>
  <c r="M677" i="1" s="1"/>
  <c r="J677" i="1"/>
  <c r="J2207" i="1"/>
  <c r="J4275" i="1"/>
  <c r="M4275" i="1" s="1"/>
  <c r="J2173" i="1"/>
  <c r="M2173" i="1" s="1"/>
  <c r="J237" i="1"/>
  <c r="M237" i="1" s="1"/>
  <c r="J3315" i="1"/>
  <c r="M3315" i="1" s="1"/>
  <c r="J2255" i="1"/>
  <c r="M2255" i="1" s="1"/>
  <c r="J317" i="1"/>
  <c r="J743" i="1"/>
  <c r="M743" i="1" s="1"/>
  <c r="J4413" i="1"/>
  <c r="M4413" i="1" s="1"/>
  <c r="J682" i="1"/>
  <c r="M673" i="1"/>
  <c r="M682" i="1" s="1"/>
  <c r="J3320" i="1"/>
  <c r="M3320" i="1" s="1"/>
  <c r="J2212" i="1"/>
  <c r="J4280" i="1"/>
  <c r="M4280" i="1" s="1"/>
  <c r="J2178" i="1"/>
  <c r="M2178" i="1" s="1"/>
  <c r="J242" i="1"/>
  <c r="M242" i="1" s="1"/>
  <c r="J2260" i="1"/>
  <c r="M2260" i="1" s="1"/>
  <c r="J3314" i="1"/>
  <c r="M3314" i="1" s="1"/>
  <c r="J4274" i="1"/>
  <c r="M4274" i="1" s="1"/>
  <c r="J236" i="1"/>
  <c r="M236" i="1" s="1"/>
  <c r="J2172" i="1"/>
  <c r="M2172" i="1" s="1"/>
  <c r="J2206" i="1"/>
  <c r="J2254" i="1"/>
  <c r="M2254" i="1" s="1"/>
  <c r="M669" i="1"/>
  <c r="M678" i="1" s="1"/>
  <c r="J678" i="1"/>
  <c r="J680" i="1"/>
  <c r="M671" i="1"/>
  <c r="M680" i="1" s="1"/>
  <c r="J683" i="1"/>
  <c r="M674" i="1"/>
  <c r="M683" i="1" s="1"/>
  <c r="J319" i="1"/>
  <c r="J745" i="1"/>
  <c r="M745" i="1" s="1"/>
  <c r="J4415" i="1"/>
  <c r="M4415" i="1" s="1"/>
  <c r="J320" i="1"/>
  <c r="J746" i="1"/>
  <c r="M746" i="1" s="1"/>
  <c r="J4416" i="1"/>
  <c r="M4416" i="1" s="1"/>
  <c r="J740" i="1"/>
  <c r="M740" i="1" s="1"/>
  <c r="J4410" i="1"/>
  <c r="M4410" i="1" s="1"/>
  <c r="J314" i="1"/>
  <c r="J4279" i="1"/>
  <c r="M4279" i="1" s="1"/>
  <c r="J2211" i="1"/>
  <c r="J2177" i="1"/>
  <c r="M2177" i="1" s="1"/>
  <c r="J3319" i="1"/>
  <c r="M3319" i="1" s="1"/>
  <c r="J241" i="1"/>
  <c r="M241" i="1" s="1"/>
  <c r="J2259" i="1"/>
  <c r="M2259" i="1" s="1"/>
  <c r="J805" i="1"/>
  <c r="M805" i="1" s="1"/>
  <c r="J2836" i="1"/>
  <c r="M2836" i="1" s="1"/>
  <c r="J3811" i="1"/>
  <c r="M3811" i="1" s="1"/>
  <c r="J672" i="1"/>
  <c r="I4279" i="1"/>
  <c r="I4287" i="1"/>
  <c r="I4271" i="1"/>
  <c r="I4278" i="1"/>
  <c r="I4270" i="1"/>
  <c r="I4286" i="1"/>
  <c r="I4285" i="1"/>
  <c r="I4269" i="1"/>
  <c r="I4277" i="1"/>
  <c r="I4274" i="1"/>
  <c r="I4266" i="1"/>
  <c r="I4282" i="1"/>
  <c r="E468" i="33"/>
  <c r="C438" i="2" s="1"/>
  <c r="I3317" i="1"/>
  <c r="I2209" i="1"/>
  <c r="I3314" i="1"/>
  <c r="I2206" i="1"/>
  <c r="I3319" i="1"/>
  <c r="I2211" i="1"/>
  <c r="I3318" i="1"/>
  <c r="I2210" i="1"/>
  <c r="D462" i="33"/>
  <c r="B432" i="2" s="1"/>
  <c r="D321" i="33"/>
  <c r="D465" i="33"/>
  <c r="B435" i="2" s="1"/>
  <c r="D396" i="33"/>
  <c r="B337" i="2" s="1"/>
  <c r="D394" i="33"/>
  <c r="B335" i="2" s="1"/>
  <c r="D391" i="33"/>
  <c r="B332" i="2" s="1"/>
  <c r="F323" i="33"/>
  <c r="F328" i="33" s="1"/>
  <c r="D321" i="2" s="1"/>
  <c r="F385" i="33"/>
  <c r="F393" i="33" s="1"/>
  <c r="D334" i="2" s="1"/>
  <c r="E322" i="33"/>
  <c r="E384" i="33"/>
  <c r="E392" i="33" s="1"/>
  <c r="C333" i="2" s="1"/>
  <c r="E327" i="33"/>
  <c r="E389" i="33"/>
  <c r="E397" i="33" s="1"/>
  <c r="C338" i="2" s="1"/>
  <c r="D467" i="33"/>
  <c r="B437" i="2" s="1"/>
  <c r="C437" i="2"/>
  <c r="D463" i="33"/>
  <c r="B433" i="2" s="1"/>
  <c r="D433" i="2"/>
  <c r="F468" i="33"/>
  <c r="D438" i="2" s="1"/>
  <c r="H159" i="1"/>
  <c r="D455" i="33"/>
  <c r="D385" i="33"/>
  <c r="I740" i="1"/>
  <c r="I236" i="1"/>
  <c r="I314" i="1"/>
  <c r="I4410" i="1"/>
  <c r="I2172" i="1"/>
  <c r="I2246" i="1"/>
  <c r="I745" i="1"/>
  <c r="I241" i="1"/>
  <c r="I319" i="1"/>
  <c r="I4415" i="1"/>
  <c r="I2177" i="1"/>
  <c r="I2251" i="1"/>
  <c r="I744" i="1"/>
  <c r="I240" i="1"/>
  <c r="I318" i="1"/>
  <c r="I4414" i="1"/>
  <c r="I2176" i="1"/>
  <c r="I2250" i="1"/>
  <c r="I671" i="1"/>
  <c r="I804" i="1"/>
  <c r="H804" i="1" s="1"/>
  <c r="I2835" i="1"/>
  <c r="H2835" i="1" s="1"/>
  <c r="I3810" i="1"/>
  <c r="H3810" i="1" s="1"/>
  <c r="I672" i="1"/>
  <c r="I805" i="1"/>
  <c r="I2836" i="1"/>
  <c r="I3811" i="1"/>
  <c r="I743" i="1"/>
  <c r="I4413" i="1"/>
  <c r="I239" i="1"/>
  <c r="I317" i="1"/>
  <c r="I2249" i="1"/>
  <c r="I2175" i="1"/>
  <c r="I668" i="1"/>
  <c r="I801" i="1"/>
  <c r="H801" i="1" s="1"/>
  <c r="I3807" i="1"/>
  <c r="H3807" i="1" s="1"/>
  <c r="I2832" i="1"/>
  <c r="H2832" i="1" s="1"/>
  <c r="I673" i="1"/>
  <c r="I806" i="1"/>
  <c r="H806" i="1" s="1"/>
  <c r="I2837" i="1"/>
  <c r="H2837" i="1" s="1"/>
  <c r="I3812" i="1"/>
  <c r="H3812" i="1" s="1"/>
  <c r="I669" i="1"/>
  <c r="I2833" i="1"/>
  <c r="H2833" i="1" s="1"/>
  <c r="I3808" i="1"/>
  <c r="H3808" i="1" s="1"/>
  <c r="I802" i="1"/>
  <c r="H802" i="1" s="1"/>
  <c r="B314" i="2" l="1"/>
  <c r="L323" i="33"/>
  <c r="H2257" i="1"/>
  <c r="M2212" i="1"/>
  <c r="I2255" i="1"/>
  <c r="H2255" i="1" s="1"/>
  <c r="M2209" i="1"/>
  <c r="H2209" i="1" s="1"/>
  <c r="M2207" i="1"/>
  <c r="M2211" i="1"/>
  <c r="I2260" i="1"/>
  <c r="H2260" i="1" s="1"/>
  <c r="M2206" i="1"/>
  <c r="H2206" i="1" s="1"/>
  <c r="H2254" i="1"/>
  <c r="H2259" i="1"/>
  <c r="K670" i="1"/>
  <c r="K679" i="1" s="1"/>
  <c r="K803" i="1"/>
  <c r="K2834" i="1"/>
  <c r="K3809" i="1"/>
  <c r="M320" i="1"/>
  <c r="M337" i="1" s="1"/>
  <c r="J337" i="1"/>
  <c r="M314" i="1"/>
  <c r="M331" i="1" s="1"/>
  <c r="J331" i="1"/>
  <c r="M319" i="1"/>
  <c r="M336" i="1" s="1"/>
  <c r="J336" i="1"/>
  <c r="J2256" i="1"/>
  <c r="K2208" i="1"/>
  <c r="K238" i="1"/>
  <c r="K4276" i="1"/>
  <c r="K2174" i="1"/>
  <c r="K3316" i="1"/>
  <c r="K2256" i="1"/>
  <c r="M317" i="1"/>
  <c r="M334" i="1" s="1"/>
  <c r="J334" i="1"/>
  <c r="K675" i="1"/>
  <c r="K684" i="1" s="1"/>
  <c r="K808" i="1"/>
  <c r="K3814" i="1"/>
  <c r="K2839" i="1"/>
  <c r="J3318" i="1"/>
  <c r="M3318" i="1" s="1"/>
  <c r="J240" i="1"/>
  <c r="M240" i="1" s="1"/>
  <c r="J4278" i="1"/>
  <c r="M4278" i="1" s="1"/>
  <c r="J2210" i="1"/>
  <c r="J2176" i="1"/>
  <c r="M2176" i="1" s="1"/>
  <c r="J2258" i="1"/>
  <c r="M2258" i="1" s="1"/>
  <c r="K4417" i="1"/>
  <c r="K747" i="1"/>
  <c r="K321" i="1"/>
  <c r="K338" i="1" s="1"/>
  <c r="M315" i="1"/>
  <c r="M332" i="1" s="1"/>
  <c r="J332" i="1"/>
  <c r="J4414" i="1"/>
  <c r="M4414" i="1" s="1"/>
  <c r="J744" i="1"/>
  <c r="M744" i="1" s="1"/>
  <c r="J318" i="1"/>
  <c r="M672" i="1"/>
  <c r="M681" i="1" s="1"/>
  <c r="J681" i="1"/>
  <c r="D395" i="33"/>
  <c r="B336" i="2" s="1"/>
  <c r="H4266" i="1"/>
  <c r="H4282" i="1"/>
  <c r="H3319" i="1"/>
  <c r="H4277" i="1"/>
  <c r="H4285" i="1"/>
  <c r="H4269" i="1"/>
  <c r="H4274" i="1"/>
  <c r="I4288" i="1"/>
  <c r="H4288" i="1" s="1"/>
  <c r="I4280" i="1"/>
  <c r="H4280" i="1" s="1"/>
  <c r="I4272" i="1"/>
  <c r="H4272" i="1" s="1"/>
  <c r="I4275" i="1"/>
  <c r="H4275" i="1" s="1"/>
  <c r="I4267" i="1"/>
  <c r="H4267" i="1" s="1"/>
  <c r="I4283" i="1"/>
  <c r="H4283" i="1" s="1"/>
  <c r="H4279" i="1"/>
  <c r="J4276" i="1"/>
  <c r="J4268" i="1"/>
  <c r="M4268" i="1" s="1"/>
  <c r="J4284" i="1"/>
  <c r="M4284" i="1" s="1"/>
  <c r="H4271" i="1"/>
  <c r="H4286" i="1"/>
  <c r="H4270" i="1"/>
  <c r="H4287" i="1"/>
  <c r="H805" i="1"/>
  <c r="I674" i="1"/>
  <c r="I683" i="1" s="1"/>
  <c r="H3317" i="1"/>
  <c r="J3316" i="1"/>
  <c r="J2208" i="1"/>
  <c r="H3314" i="1"/>
  <c r="I3320" i="1"/>
  <c r="H3320" i="1" s="1"/>
  <c r="I2212" i="1"/>
  <c r="I3315" i="1"/>
  <c r="H3315" i="1" s="1"/>
  <c r="I2207" i="1"/>
  <c r="H3811" i="1"/>
  <c r="H2836" i="1"/>
  <c r="D316" i="2"/>
  <c r="D323" i="33"/>
  <c r="D397" i="33"/>
  <c r="B338" i="2" s="1"/>
  <c r="D392" i="33"/>
  <c r="B333" i="2" s="1"/>
  <c r="D468" i="33"/>
  <c r="B438" i="2" s="1"/>
  <c r="F398" i="33"/>
  <c r="D339" i="2" s="1"/>
  <c r="I3813" i="1"/>
  <c r="H3813" i="1" s="1"/>
  <c r="C315" i="2"/>
  <c r="D322" i="33"/>
  <c r="E398" i="33"/>
  <c r="C339" i="2" s="1"/>
  <c r="C320" i="2"/>
  <c r="D393" i="33"/>
  <c r="B334" i="2" s="1"/>
  <c r="E328" i="33"/>
  <c r="I2838" i="1"/>
  <c r="H2838" i="1" s="1"/>
  <c r="I807" i="1"/>
  <c r="H807" i="1" s="1"/>
  <c r="J675" i="1"/>
  <c r="J808" i="1"/>
  <c r="J3814" i="1"/>
  <c r="J2839" i="1"/>
  <c r="J670" i="1"/>
  <c r="J803" i="1"/>
  <c r="J2834" i="1"/>
  <c r="J3809" i="1"/>
  <c r="J321" i="1"/>
  <c r="J4417" i="1"/>
  <c r="J747" i="1"/>
  <c r="I678" i="1"/>
  <c r="H669" i="1"/>
  <c r="H678" i="1" s="1"/>
  <c r="I334" i="1"/>
  <c r="I336" i="1"/>
  <c r="H2246" i="1"/>
  <c r="H236" i="1"/>
  <c r="H239" i="1"/>
  <c r="I681" i="1"/>
  <c r="I335" i="1"/>
  <c r="H2251" i="1"/>
  <c r="H241" i="1"/>
  <c r="H2172" i="1"/>
  <c r="H740" i="1"/>
  <c r="H2175" i="1"/>
  <c r="H2177" i="1"/>
  <c r="H4410" i="1"/>
  <c r="I682" i="1"/>
  <c r="H673" i="1"/>
  <c r="H682" i="1" s="1"/>
  <c r="I677" i="1"/>
  <c r="H668" i="1"/>
  <c r="H677" i="1" s="1"/>
  <c r="H2249" i="1"/>
  <c r="I675" i="1"/>
  <c r="I808" i="1"/>
  <c r="I3814" i="1"/>
  <c r="I2839" i="1"/>
  <c r="I680" i="1"/>
  <c r="H671" i="1"/>
  <c r="H680" i="1" s="1"/>
  <c r="I331" i="1"/>
  <c r="B316" i="2" l="1"/>
  <c r="L325" i="33"/>
  <c r="B315" i="2"/>
  <c r="L324" i="33"/>
  <c r="J316" i="2"/>
  <c r="M3316" i="1"/>
  <c r="H3316" i="1" s="1"/>
  <c r="M803" i="1"/>
  <c r="H803" i="1" s="1"/>
  <c r="H672" i="1"/>
  <c r="H681" i="1" s="1"/>
  <c r="M808" i="1"/>
  <c r="H808" i="1" s="1"/>
  <c r="H2211" i="1"/>
  <c r="H314" i="1"/>
  <c r="H331" i="1" s="1"/>
  <c r="M2839" i="1"/>
  <c r="H2839" i="1" s="1"/>
  <c r="J2253" i="1"/>
  <c r="M2253" i="1" s="1"/>
  <c r="H2176" i="1"/>
  <c r="I2261" i="1"/>
  <c r="H2212" i="1"/>
  <c r="M2210" i="1"/>
  <c r="H2207" i="1"/>
  <c r="M3809" i="1"/>
  <c r="H3809" i="1" s="1"/>
  <c r="M2834" i="1"/>
  <c r="H2834" i="1" s="1"/>
  <c r="H3318" i="1"/>
  <c r="M2256" i="1"/>
  <c r="H2256" i="1" s="1"/>
  <c r="H4278" i="1"/>
  <c r="M2208" i="1"/>
  <c r="H240" i="1"/>
  <c r="J2261" i="1"/>
  <c r="K3321" i="1"/>
  <c r="K2213" i="1"/>
  <c r="K4281" i="1"/>
  <c r="K2179" i="1"/>
  <c r="K243" i="1"/>
  <c r="K2261" i="1"/>
  <c r="K4412" i="1"/>
  <c r="K742" i="1"/>
  <c r="K316" i="1"/>
  <c r="K333" i="1" s="1"/>
  <c r="H2258" i="1"/>
  <c r="M3814" i="1"/>
  <c r="H3814" i="1" s="1"/>
  <c r="M318" i="1"/>
  <c r="M335" i="1" s="1"/>
  <c r="J335" i="1"/>
  <c r="M4276" i="1"/>
  <c r="H4276" i="1" s="1"/>
  <c r="H674" i="1"/>
  <c r="H683" i="1" s="1"/>
  <c r="H2250" i="1"/>
  <c r="H4284" i="1"/>
  <c r="J2179" i="1"/>
  <c r="J4289" i="1"/>
  <c r="M4289" i="1" s="1"/>
  <c r="J4281" i="1"/>
  <c r="J4273" i="1"/>
  <c r="M4273" i="1" s="1"/>
  <c r="H4268" i="1"/>
  <c r="I4289" i="1"/>
  <c r="I4273" i="1"/>
  <c r="I4281" i="1"/>
  <c r="J243" i="1"/>
  <c r="I3321" i="1"/>
  <c r="I2213" i="1"/>
  <c r="J3321" i="1"/>
  <c r="J2213" i="1"/>
  <c r="J238" i="1"/>
  <c r="M238" i="1" s="1"/>
  <c r="J2174" i="1"/>
  <c r="M2174" i="1" s="1"/>
  <c r="J316" i="1"/>
  <c r="J333" i="1" s="1"/>
  <c r="J742" i="1"/>
  <c r="J4412" i="1"/>
  <c r="J2248" i="1"/>
  <c r="M2248" i="1" s="1"/>
  <c r="D398" i="33"/>
  <c r="B339" i="2" s="1"/>
  <c r="C321" i="2"/>
  <c r="I315" i="1"/>
  <c r="I4411" i="1"/>
  <c r="I741" i="1"/>
  <c r="I237" i="1"/>
  <c r="I2247" i="1"/>
  <c r="I2173" i="1"/>
  <c r="I320" i="1"/>
  <c r="I746" i="1"/>
  <c r="I4416" i="1"/>
  <c r="I2178" i="1"/>
  <c r="I242" i="1"/>
  <c r="I2252" i="1"/>
  <c r="M4417" i="1"/>
  <c r="J684" i="1"/>
  <c r="M675" i="1"/>
  <c r="M684" i="1" s="1"/>
  <c r="M747" i="1"/>
  <c r="J338" i="1"/>
  <c r="M321" i="1"/>
  <c r="M338" i="1" s="1"/>
  <c r="M670" i="1"/>
  <c r="M679" i="1" s="1"/>
  <c r="J679" i="1"/>
  <c r="I684" i="1"/>
  <c r="J317" i="2" l="1"/>
  <c r="D324" i="33"/>
  <c r="J318" i="2"/>
  <c r="D325" i="33"/>
  <c r="Q742" i="1"/>
  <c r="R742" i="1" s="1"/>
  <c r="Q4412" i="1"/>
  <c r="R4412" i="1" s="1"/>
  <c r="Q316" i="1"/>
  <c r="H2208" i="1"/>
  <c r="H2210" i="1"/>
  <c r="M742" i="1"/>
  <c r="M2179" i="1"/>
  <c r="M4412" i="1"/>
  <c r="M3321" i="1"/>
  <c r="H3321" i="1" s="1"/>
  <c r="M2213" i="1"/>
  <c r="M243" i="1"/>
  <c r="M4281" i="1"/>
  <c r="H4281" i="1" s="1"/>
  <c r="M2261" i="1"/>
  <c r="H2261" i="1" s="1"/>
  <c r="H4289" i="1"/>
  <c r="H2252" i="1"/>
  <c r="H2247" i="1"/>
  <c r="H4273" i="1"/>
  <c r="M316" i="1"/>
  <c r="M333" i="1" s="1"/>
  <c r="H242" i="1"/>
  <c r="I337" i="1"/>
  <c r="I332" i="1"/>
  <c r="H315" i="1"/>
  <c r="H332" i="1" s="1"/>
  <c r="H2178" i="1"/>
  <c r="H237" i="1"/>
  <c r="H675" i="1"/>
  <c r="H684" i="1" s="1"/>
  <c r="H741" i="1"/>
  <c r="I243" i="1"/>
  <c r="I2179" i="1"/>
  <c r="I321" i="1"/>
  <c r="I338" i="1" s="1"/>
  <c r="I2253" i="1"/>
  <c r="I4417" i="1"/>
  <c r="I747" i="1"/>
  <c r="H2173" i="1"/>
  <c r="H4411" i="1"/>
  <c r="H238" i="1"/>
  <c r="H670" i="1"/>
  <c r="H679" i="1" s="1"/>
  <c r="H2174" i="1"/>
  <c r="H2248" i="1"/>
  <c r="H742" i="1" l="1"/>
  <c r="H4412" i="1"/>
  <c r="B318" i="2"/>
  <c r="L327" i="33"/>
  <c r="R316" i="1"/>
  <c r="R333" i="1" s="1"/>
  <c r="Q333" i="1"/>
  <c r="Q318" i="1"/>
  <c r="Q4414" i="1"/>
  <c r="Q744" i="1"/>
  <c r="B317" i="2"/>
  <c r="L326" i="33"/>
  <c r="Q4413" i="1"/>
  <c r="Q743" i="1"/>
  <c r="Q317" i="1"/>
  <c r="H2213" i="1"/>
  <c r="H2253" i="1"/>
  <c r="H316" i="1"/>
  <c r="H333" i="1" s="1"/>
  <c r="H243" i="1"/>
  <c r="H2179" i="1"/>
  <c r="R743" i="1" l="1"/>
  <c r="H743" i="1" s="1"/>
  <c r="R744" i="1"/>
  <c r="H744" i="1" s="1"/>
  <c r="R4413" i="1"/>
  <c r="H4413" i="1" s="1"/>
  <c r="R4414" i="1"/>
  <c r="H4414" i="1" s="1"/>
  <c r="J320" i="2"/>
  <c r="D327" i="33"/>
  <c r="B320" i="2" s="1"/>
  <c r="J319" i="2"/>
  <c r="D326" i="33"/>
  <c r="B319" i="2" s="1"/>
  <c r="L328" i="33"/>
  <c r="R318" i="1"/>
  <c r="R335" i="1" s="1"/>
  <c r="Q335" i="1"/>
  <c r="R317" i="1"/>
  <c r="R334" i="1" s="1"/>
  <c r="Q334" i="1"/>
  <c r="I1720" i="1"/>
  <c r="H1720" i="1" s="1"/>
  <c r="D735" i="33" s="1"/>
  <c r="L741" i="33" l="1"/>
  <c r="J175" i="2" s="1"/>
  <c r="L742" i="33"/>
  <c r="L736" i="33"/>
  <c r="L740" i="33"/>
  <c r="J174" i="2" s="1"/>
  <c r="L737" i="33"/>
  <c r="J171" i="2" s="1"/>
  <c r="L739" i="33"/>
  <c r="L738" i="33"/>
  <c r="H318" i="1"/>
  <c r="H335" i="1" s="1"/>
  <c r="H317" i="1"/>
  <c r="H334" i="1" s="1"/>
  <c r="Q4415" i="1"/>
  <c r="Q319" i="1"/>
  <c r="Q745" i="1"/>
  <c r="J321" i="2"/>
  <c r="D328" i="33"/>
  <c r="B321" i="2" s="1"/>
  <c r="Q320" i="1"/>
  <c r="Q4416" i="1"/>
  <c r="Q746" i="1"/>
  <c r="E735" i="33"/>
  <c r="E738" i="33"/>
  <c r="E742" i="33"/>
  <c r="F738" i="33"/>
  <c r="D172" i="2" s="1"/>
  <c r="F742" i="33"/>
  <c r="D176" i="2" s="1"/>
  <c r="G736" i="33"/>
  <c r="G740" i="33"/>
  <c r="E174" i="2" s="1"/>
  <c r="H738" i="33"/>
  <c r="F172" i="2" s="1"/>
  <c r="H742" i="33"/>
  <c r="F176" i="2" s="1"/>
  <c r="I739" i="33"/>
  <c r="G173" i="2" s="1"/>
  <c r="J737" i="33"/>
  <c r="H171" i="2" s="1"/>
  <c r="J741" i="33"/>
  <c r="H175" i="2" s="1"/>
  <c r="K739" i="33"/>
  <c r="I173" i="2" s="1"/>
  <c r="M738" i="33"/>
  <c r="K172" i="2" s="1"/>
  <c r="M742" i="33"/>
  <c r="K176" i="2" s="1"/>
  <c r="N736" i="33"/>
  <c r="N740" i="33"/>
  <c r="L174" i="2" s="1"/>
  <c r="O738" i="33"/>
  <c r="M172" i="2" s="1"/>
  <c r="O742" i="33"/>
  <c r="M176" i="2" s="1"/>
  <c r="P736" i="33"/>
  <c r="P740" i="33"/>
  <c r="N174" i="2" s="1"/>
  <c r="Q737" i="33"/>
  <c r="O171" i="2" s="1"/>
  <c r="Q741" i="33"/>
  <c r="O175" i="2" s="1"/>
  <c r="R739" i="33"/>
  <c r="P173" i="2" s="1"/>
  <c r="S736" i="33"/>
  <c r="S740" i="33"/>
  <c r="Q174" i="2" s="1"/>
  <c r="T738" i="33"/>
  <c r="R172" i="2" s="1"/>
  <c r="T742" i="33"/>
  <c r="R176" i="2" s="1"/>
  <c r="U736" i="33"/>
  <c r="U740" i="33"/>
  <c r="S174" i="2" s="1"/>
  <c r="E739" i="33"/>
  <c r="F739" i="33"/>
  <c r="D173" i="2" s="1"/>
  <c r="G737" i="33"/>
  <c r="E171" i="2" s="1"/>
  <c r="G741" i="33"/>
  <c r="E175" i="2" s="1"/>
  <c r="H739" i="33"/>
  <c r="F173" i="2" s="1"/>
  <c r="I736" i="33"/>
  <c r="I740" i="33"/>
  <c r="G174" i="2" s="1"/>
  <c r="J738" i="33"/>
  <c r="H172" i="2" s="1"/>
  <c r="J742" i="33"/>
  <c r="H176" i="2" s="1"/>
  <c r="K736" i="33"/>
  <c r="K740" i="33"/>
  <c r="I174" i="2" s="1"/>
  <c r="J172" i="2"/>
  <c r="J176" i="2"/>
  <c r="M739" i="33"/>
  <c r="K173" i="2" s="1"/>
  <c r="N737" i="33"/>
  <c r="L171" i="2" s="1"/>
  <c r="N741" i="33"/>
  <c r="L175" i="2" s="1"/>
  <c r="O739" i="33"/>
  <c r="M173" i="2" s="1"/>
  <c r="P737" i="33"/>
  <c r="N171" i="2" s="1"/>
  <c r="P741" i="33"/>
  <c r="N175" i="2" s="1"/>
  <c r="Q738" i="33"/>
  <c r="O172" i="2" s="1"/>
  <c r="Q742" i="33"/>
  <c r="O176" i="2" s="1"/>
  <c r="R736" i="33"/>
  <c r="R740" i="33"/>
  <c r="P174" i="2" s="1"/>
  <c r="S737" i="33"/>
  <c r="Q171" i="2" s="1"/>
  <c r="S741" i="33"/>
  <c r="Q175" i="2" s="1"/>
  <c r="T739" i="33"/>
  <c r="R173" i="2" s="1"/>
  <c r="U737" i="33"/>
  <c r="S171" i="2" s="1"/>
  <c r="U741" i="33"/>
  <c r="S175" i="2" s="1"/>
  <c r="E736" i="33"/>
  <c r="E740" i="33"/>
  <c r="F736" i="33"/>
  <c r="F740" i="33"/>
  <c r="D174" i="2" s="1"/>
  <c r="G738" i="33"/>
  <c r="E172" i="2" s="1"/>
  <c r="G742" i="33"/>
  <c r="E176" i="2" s="1"/>
  <c r="H736" i="33"/>
  <c r="H740" i="33"/>
  <c r="F174" i="2" s="1"/>
  <c r="I737" i="33"/>
  <c r="G171" i="2" s="1"/>
  <c r="I741" i="33"/>
  <c r="G175" i="2" s="1"/>
  <c r="J739" i="33"/>
  <c r="H173" i="2" s="1"/>
  <c r="K737" i="33"/>
  <c r="I171" i="2" s="1"/>
  <c r="K741" i="33"/>
  <c r="I175" i="2" s="1"/>
  <c r="J173" i="2"/>
  <c r="M736" i="33"/>
  <c r="M740" i="33"/>
  <c r="K174" i="2" s="1"/>
  <c r="N738" i="33"/>
  <c r="L172" i="2" s="1"/>
  <c r="N742" i="33"/>
  <c r="L176" i="2" s="1"/>
  <c r="O736" i="33"/>
  <c r="O740" i="33"/>
  <c r="M174" i="2" s="1"/>
  <c r="P738" i="33"/>
  <c r="N172" i="2" s="1"/>
  <c r="P742" i="33"/>
  <c r="N176" i="2" s="1"/>
  <c r="Q739" i="33"/>
  <c r="O173" i="2" s="1"/>
  <c r="R737" i="33"/>
  <c r="P171" i="2" s="1"/>
  <c r="R741" i="33"/>
  <c r="P175" i="2" s="1"/>
  <c r="S738" i="33"/>
  <c r="Q172" i="2" s="1"/>
  <c r="S742" i="33"/>
  <c r="Q176" i="2" s="1"/>
  <c r="T736" i="33"/>
  <c r="T740" i="33"/>
  <c r="R174" i="2" s="1"/>
  <c r="U738" i="33"/>
  <c r="S172" i="2" s="1"/>
  <c r="U742" i="33"/>
  <c r="S176" i="2" s="1"/>
  <c r="E737" i="33"/>
  <c r="E741" i="33"/>
  <c r="F737" i="33"/>
  <c r="D171" i="2" s="1"/>
  <c r="F741" i="33"/>
  <c r="D175" i="2" s="1"/>
  <c r="G739" i="33"/>
  <c r="E173" i="2" s="1"/>
  <c r="H737" i="33"/>
  <c r="F171" i="2" s="1"/>
  <c r="H741" i="33"/>
  <c r="F175" i="2" s="1"/>
  <c r="I738" i="33"/>
  <c r="G172" i="2" s="1"/>
  <c r="I742" i="33"/>
  <c r="G176" i="2" s="1"/>
  <c r="J736" i="33"/>
  <c r="J740" i="33"/>
  <c r="H174" i="2" s="1"/>
  <c r="K738" i="33"/>
  <c r="I172" i="2" s="1"/>
  <c r="K742" i="33"/>
  <c r="I176" i="2" s="1"/>
  <c r="M737" i="33"/>
  <c r="K171" i="2" s="1"/>
  <c r="M741" i="33"/>
  <c r="K175" i="2" s="1"/>
  <c r="N739" i="33"/>
  <c r="L173" i="2" s="1"/>
  <c r="O737" i="33"/>
  <c r="M171" i="2" s="1"/>
  <c r="O741" i="33"/>
  <c r="M175" i="2" s="1"/>
  <c r="P739" i="33"/>
  <c r="N173" i="2" s="1"/>
  <c r="Q736" i="33"/>
  <c r="Q740" i="33"/>
  <c r="O174" i="2" s="1"/>
  <c r="R738" i="33"/>
  <c r="P172" i="2" s="1"/>
  <c r="R742" i="33"/>
  <c r="P176" i="2" s="1"/>
  <c r="S739" i="33"/>
  <c r="Q173" i="2" s="1"/>
  <c r="T737" i="33"/>
  <c r="R171" i="2" s="1"/>
  <c r="T741" i="33"/>
  <c r="R175" i="2" s="1"/>
  <c r="U739" i="33"/>
  <c r="S173" i="2" s="1"/>
  <c r="R746" i="1" l="1"/>
  <c r="H746" i="1" s="1"/>
  <c r="Q4417" i="1"/>
  <c r="Q747" i="1"/>
  <c r="Q321" i="1"/>
  <c r="R4416" i="1"/>
  <c r="H4416" i="1"/>
  <c r="R745" i="1"/>
  <c r="H745" i="1" s="1"/>
  <c r="R320" i="1"/>
  <c r="R337" i="1" s="1"/>
  <c r="Q337" i="1"/>
  <c r="R319" i="1"/>
  <c r="R336" i="1" s="1"/>
  <c r="Q336" i="1"/>
  <c r="R4415" i="1"/>
  <c r="H4415" i="1" s="1"/>
  <c r="AA4524" i="1"/>
  <c r="L4522" i="1"/>
  <c r="AA4523" i="1"/>
  <c r="V4527" i="1"/>
  <c r="K4527" i="1"/>
  <c r="AC4526" i="1"/>
  <c r="T4526" i="1"/>
  <c r="K4526" i="1"/>
  <c r="AB4527" i="1"/>
  <c r="Q4522" i="1"/>
  <c r="Y4527" i="1"/>
  <c r="V4524" i="1"/>
  <c r="S4526" i="1"/>
  <c r="P4527" i="1"/>
  <c r="N4527" i="1"/>
  <c r="K4524" i="1"/>
  <c r="AB4525" i="1"/>
  <c r="Y4526" i="1"/>
  <c r="V4523" i="1"/>
  <c r="T4523" i="1"/>
  <c r="P4526" i="1"/>
  <c r="N4522" i="1"/>
  <c r="K4523" i="1"/>
  <c r="AC4522" i="1"/>
  <c r="Y4525" i="1"/>
  <c r="V4526" i="1"/>
  <c r="T4522" i="1"/>
  <c r="P4525" i="1"/>
  <c r="N4525" i="1"/>
  <c r="K4522" i="1"/>
  <c r="AB4523" i="1"/>
  <c r="X4526" i="1"/>
  <c r="U4527" i="1"/>
  <c r="S4527" i="1"/>
  <c r="P4524" i="1"/>
  <c r="L4527" i="1"/>
  <c r="J4527" i="1"/>
  <c r="T4524" i="1"/>
  <c r="AC4523" i="1"/>
  <c r="T4527" i="1"/>
  <c r="N4526" i="1"/>
  <c r="AA4522" i="1"/>
  <c r="Q4523" i="1"/>
  <c r="Y4524" i="1"/>
  <c r="AC4524" i="1"/>
  <c r="AB4526" i="1"/>
  <c r="Y4523" i="1"/>
  <c r="U4526" i="1"/>
  <c r="S4522" i="1"/>
  <c r="P4523" i="1"/>
  <c r="N4523" i="1"/>
  <c r="J4526" i="1"/>
  <c r="Y4522" i="1"/>
  <c r="U4525" i="1"/>
  <c r="S4525" i="1"/>
  <c r="P4522" i="1"/>
  <c r="L4525" i="1"/>
  <c r="J4525" i="1"/>
  <c r="AB4524" i="1"/>
  <c r="V4522" i="1"/>
  <c r="S4524" i="1"/>
  <c r="J4524" i="1"/>
  <c r="AC4525" i="1"/>
  <c r="AA4525" i="1"/>
  <c r="X4522" i="1"/>
  <c r="U4523" i="1"/>
  <c r="S4523" i="1"/>
  <c r="O4526" i="1"/>
  <c r="L4523" i="1"/>
  <c r="J4523" i="1"/>
  <c r="Q4524" i="1"/>
  <c r="X4523" i="1"/>
  <c r="O4523" i="1"/>
  <c r="N4524" i="1"/>
  <c r="AB4522" i="1"/>
  <c r="X4525" i="1"/>
  <c r="U4522" i="1"/>
  <c r="Q4525" i="1"/>
  <c r="O4525" i="1"/>
  <c r="L4526" i="1"/>
  <c r="J4522" i="1"/>
  <c r="AC4527" i="1"/>
  <c r="AA4527" i="1"/>
  <c r="X4524" i="1"/>
  <c r="Z4524" i="1" s="1"/>
  <c r="O4524" i="1"/>
  <c r="AA4526" i="1"/>
  <c r="X4527" i="1"/>
  <c r="Z4527" i="1" s="1"/>
  <c r="U4524" i="1"/>
  <c r="Q4527" i="1"/>
  <c r="O4527" i="1"/>
  <c r="L4524" i="1"/>
  <c r="V4525" i="1"/>
  <c r="T4525" i="1"/>
  <c r="Q4526" i="1"/>
  <c r="O4522" i="1"/>
  <c r="K4525" i="1"/>
  <c r="K743" i="33"/>
  <c r="I177" i="2" s="1"/>
  <c r="I170" i="2"/>
  <c r="I743" i="33"/>
  <c r="G177" i="2" s="1"/>
  <c r="G170" i="2"/>
  <c r="Q743" i="33"/>
  <c r="O177" i="2" s="1"/>
  <c r="O170" i="2"/>
  <c r="L743" i="33"/>
  <c r="J177" i="2" s="1"/>
  <c r="J170" i="2"/>
  <c r="J743" i="33"/>
  <c r="H177" i="2" s="1"/>
  <c r="H170" i="2"/>
  <c r="P743" i="33"/>
  <c r="N177" i="2" s="1"/>
  <c r="N170" i="2"/>
  <c r="N743" i="33"/>
  <c r="L177" i="2" s="1"/>
  <c r="L170" i="2"/>
  <c r="G743" i="33"/>
  <c r="E177" i="2" s="1"/>
  <c r="E170" i="2"/>
  <c r="C175" i="2"/>
  <c r="D741" i="33"/>
  <c r="B175" i="2" s="1"/>
  <c r="C173" i="2"/>
  <c r="D739" i="33"/>
  <c r="B173" i="2" s="1"/>
  <c r="C176" i="2"/>
  <c r="D742" i="33"/>
  <c r="B176" i="2" s="1"/>
  <c r="C171" i="2"/>
  <c r="D737" i="33"/>
  <c r="B171" i="2" s="1"/>
  <c r="T743" i="33"/>
  <c r="R177" i="2" s="1"/>
  <c r="R170" i="2"/>
  <c r="C174" i="2"/>
  <c r="D740" i="33"/>
  <c r="B174" i="2" s="1"/>
  <c r="R743" i="33"/>
  <c r="P177" i="2" s="1"/>
  <c r="P170" i="2"/>
  <c r="C172" i="2"/>
  <c r="D738" i="33"/>
  <c r="B172" i="2" s="1"/>
  <c r="O743" i="33"/>
  <c r="M177" i="2" s="1"/>
  <c r="M170" i="2"/>
  <c r="M743" i="33"/>
  <c r="K177" i="2" s="1"/>
  <c r="K170" i="2"/>
  <c r="H743" i="33"/>
  <c r="F177" i="2" s="1"/>
  <c r="F170" i="2"/>
  <c r="F743" i="33"/>
  <c r="D177" i="2" s="1"/>
  <c r="D170" i="2"/>
  <c r="E743" i="33"/>
  <c r="C170" i="2"/>
  <c r="D736" i="33"/>
  <c r="B170" i="2" s="1"/>
  <c r="U743" i="33"/>
  <c r="S177" i="2" s="1"/>
  <c r="S170" i="2"/>
  <c r="S743" i="33"/>
  <c r="Q177" i="2" s="1"/>
  <c r="Q170" i="2"/>
  <c r="H320" i="1" l="1"/>
  <c r="H337" i="1" s="1"/>
  <c r="H319" i="1"/>
  <c r="H336" i="1" s="1"/>
  <c r="R747" i="1"/>
  <c r="H747" i="1" s="1"/>
  <c r="R4417" i="1"/>
  <c r="H4417" i="1" s="1"/>
  <c r="R321" i="1"/>
  <c r="R338" i="1" s="1"/>
  <c r="Q338" i="1"/>
  <c r="M4527" i="1"/>
  <c r="Z4523" i="1"/>
  <c r="Z4526" i="1"/>
  <c r="R4522" i="1"/>
  <c r="R4526" i="1"/>
  <c r="Z4522" i="1"/>
  <c r="Z4525" i="1"/>
  <c r="M4523" i="1"/>
  <c r="R4524" i="1"/>
  <c r="R4523" i="1"/>
  <c r="W4522" i="1"/>
  <c r="M4526" i="1"/>
  <c r="M4524" i="1"/>
  <c r="M4525" i="1"/>
  <c r="R4525" i="1"/>
  <c r="W4525" i="1"/>
  <c r="W4524" i="1"/>
  <c r="W4527" i="1"/>
  <c r="M4522" i="1"/>
  <c r="W4523" i="1"/>
  <c r="R4527" i="1"/>
  <c r="W4526" i="1"/>
  <c r="AC4521" i="1"/>
  <c r="I4521" i="1"/>
  <c r="L4521" i="1"/>
  <c r="U4521" i="1"/>
  <c r="I4525" i="1"/>
  <c r="K4528" i="1"/>
  <c r="V4521" i="1"/>
  <c r="O4521" i="1"/>
  <c r="X4521" i="1"/>
  <c r="N4521" i="1"/>
  <c r="S4528" i="1"/>
  <c r="T4528" i="1"/>
  <c r="Q4528" i="1"/>
  <c r="AC4528" i="1"/>
  <c r="L4528" i="1"/>
  <c r="Y4521" i="1"/>
  <c r="I4522" i="1"/>
  <c r="X4528" i="1"/>
  <c r="AA4528" i="1"/>
  <c r="J4528" i="1"/>
  <c r="AB4528" i="1"/>
  <c r="K4521" i="1"/>
  <c r="P4528" i="1"/>
  <c r="U4528" i="1"/>
  <c r="I4527" i="1"/>
  <c r="V4528" i="1"/>
  <c r="O4528" i="1"/>
  <c r="N4528" i="1"/>
  <c r="AA4521" i="1"/>
  <c r="J4521" i="1"/>
  <c r="S4521" i="1"/>
  <c r="I4523" i="1"/>
  <c r="Y4528" i="1"/>
  <c r="AB4521" i="1"/>
  <c r="I4524" i="1"/>
  <c r="I4526" i="1"/>
  <c r="T4521" i="1"/>
  <c r="Q4521" i="1"/>
  <c r="P4521" i="1"/>
  <c r="C177" i="2"/>
  <c r="D743" i="33"/>
  <c r="B177" i="2" s="1"/>
  <c r="H321" i="1" l="1"/>
  <c r="H338" i="1" s="1"/>
  <c r="Z4521" i="1"/>
  <c r="H4522" i="1"/>
  <c r="Z4528" i="1"/>
  <c r="H4526" i="1"/>
  <c r="W4521" i="1"/>
  <c r="R4528" i="1"/>
  <c r="W4528" i="1"/>
  <c r="H4527" i="1"/>
  <c r="M4521" i="1"/>
  <c r="M4528" i="1"/>
  <c r="H4523" i="1"/>
  <c r="H4525" i="1"/>
  <c r="H4524" i="1"/>
  <c r="R4521" i="1"/>
  <c r="I4528" i="1"/>
  <c r="H4528" i="1" l="1"/>
  <c r="H4521" i="1"/>
  <c r="X4329" i="1"/>
  <c r="N4329" i="1"/>
  <c r="J4329" i="1"/>
  <c r="I4329" i="1" l="1"/>
  <c r="L4325" i="1"/>
  <c r="V4322" i="1"/>
  <c r="T4328" i="1"/>
  <c r="P4325" i="1"/>
  <c r="Q4322" i="1"/>
  <c r="U4328" i="1"/>
  <c r="L4328" i="1"/>
  <c r="V4324" i="1"/>
  <c r="P4322" i="1"/>
  <c r="T4326" i="1"/>
  <c r="L4322" i="1"/>
  <c r="X4322" i="1"/>
  <c r="Y4322" i="1"/>
  <c r="Q4327" i="1"/>
  <c r="U4322" i="1"/>
  <c r="Y4323" i="1"/>
  <c r="O4326" i="1"/>
  <c r="AC4323" i="1"/>
  <c r="K4323" i="1"/>
  <c r="Q4328" i="1"/>
  <c r="O4325" i="1"/>
  <c r="I4322" i="1"/>
  <c r="U4327" i="1"/>
  <c r="AB4322" i="1"/>
  <c r="AA4324" i="1"/>
  <c r="AC4328" i="1"/>
  <c r="AC4325" i="1"/>
  <c r="AA4326" i="1"/>
  <c r="O4324" i="1"/>
  <c r="AA4323" i="1"/>
  <c r="U4325" i="1"/>
  <c r="Q4326" i="1"/>
  <c r="V4325" i="1"/>
  <c r="Y4328" i="1"/>
  <c r="Q4325" i="1"/>
  <c r="O4322" i="1"/>
  <c r="V4323" i="1"/>
  <c r="P4326" i="1"/>
  <c r="T4327" i="1"/>
  <c r="L4324" i="1"/>
  <c r="AB4325" i="1"/>
  <c r="V4326" i="1"/>
  <c r="S4322" i="1"/>
  <c r="V4327" i="1"/>
  <c r="U4323" i="1"/>
  <c r="P4324" i="1"/>
  <c r="Y4327" i="1"/>
  <c r="K4327" i="1"/>
  <c r="O4328" i="1"/>
  <c r="Y4324" i="1"/>
  <c r="AA4328" i="1"/>
  <c r="AB4328" i="1"/>
  <c r="K4324" i="1"/>
  <c r="AC4326" i="1"/>
  <c r="Y4325" i="1"/>
  <c r="O4327" i="1"/>
  <c r="K4328" i="1"/>
  <c r="AA4325" i="1"/>
  <c r="P4323" i="1"/>
  <c r="U4326" i="1"/>
  <c r="AC4322" i="1"/>
  <c r="T4322" i="1"/>
  <c r="AB4324" i="1"/>
  <c r="K4322" i="1"/>
  <c r="P4328" i="1"/>
  <c r="AB4323" i="1"/>
  <c r="I4323" i="1"/>
  <c r="Q4323" i="1"/>
  <c r="AB4327" i="1"/>
  <c r="U4324" i="1"/>
  <c r="K4325" i="1"/>
  <c r="Q4324" i="1"/>
  <c r="T4323" i="1"/>
  <c r="AC4327" i="1"/>
  <c r="AA4327" i="1"/>
  <c r="AA4322" i="1"/>
  <c r="P4327" i="1"/>
  <c r="AC4324" i="1"/>
  <c r="Y4326" i="1"/>
  <c r="O4323" i="1"/>
  <c r="T4325" i="1"/>
  <c r="T4324" i="1"/>
  <c r="K4326" i="1"/>
  <c r="L4323" i="1"/>
  <c r="L4327" i="1"/>
  <c r="V4328" i="1"/>
  <c r="L4326" i="1"/>
  <c r="AB4326" i="1"/>
  <c r="S4323" i="1"/>
  <c r="J4322" i="1"/>
  <c r="S4328" i="1"/>
  <c r="I4326" i="1"/>
  <c r="U4329" i="1"/>
  <c r="P4329" i="1"/>
  <c r="K4329" i="1"/>
  <c r="I4327" i="1"/>
  <c r="N4326" i="1"/>
  <c r="Q4329" i="1"/>
  <c r="AB4329" i="1"/>
  <c r="S4329" i="1"/>
  <c r="S4326" i="1"/>
  <c r="X4324" i="1"/>
  <c r="Z4324" i="1" s="1"/>
  <c r="J4327" i="1"/>
  <c r="O4329" i="1"/>
  <c r="N4323" i="1"/>
  <c r="J4324" i="1"/>
  <c r="Y4329" i="1"/>
  <c r="Z4329" i="1" s="1"/>
  <c r="I4328" i="1"/>
  <c r="J4325" i="1"/>
  <c r="T4329" i="1"/>
  <c r="X4323" i="1"/>
  <c r="X4325" i="1"/>
  <c r="N4324" i="1"/>
  <c r="J4326" i="1"/>
  <c r="N4327" i="1"/>
  <c r="N4322" i="1"/>
  <c r="AC4329" i="1"/>
  <c r="X4328" i="1"/>
  <c r="S4325" i="1"/>
  <c r="S4324" i="1"/>
  <c r="S4327" i="1"/>
  <c r="I4324" i="1"/>
  <c r="L4329" i="1"/>
  <c r="I4325" i="1"/>
  <c r="N4328" i="1"/>
  <c r="N4325" i="1"/>
  <c r="J4328" i="1"/>
  <c r="X4327" i="1"/>
  <c r="X4326" i="1"/>
  <c r="V4329" i="1"/>
  <c r="AA4329" i="1"/>
  <c r="J4323" i="1"/>
  <c r="R4326" i="1" l="1"/>
  <c r="M4326" i="1"/>
  <c r="Z4326" i="1"/>
  <c r="M4328" i="1"/>
  <c r="R4322" i="1"/>
  <c r="W4326" i="1"/>
  <c r="Z4325" i="1"/>
  <c r="R4327" i="1"/>
  <c r="Z4327" i="1"/>
  <c r="R4325" i="1"/>
  <c r="W4325" i="1"/>
  <c r="R4328" i="1"/>
  <c r="W4327" i="1"/>
  <c r="Z4328" i="1"/>
  <c r="Z4323" i="1"/>
  <c r="M4323" i="1"/>
  <c r="M4325" i="1"/>
  <c r="M4329" i="1"/>
  <c r="R4329" i="1"/>
  <c r="W4323" i="1"/>
  <c r="Z4322" i="1"/>
  <c r="W4324" i="1"/>
  <c r="R4324" i="1"/>
  <c r="R4323" i="1"/>
  <c r="M4322" i="1"/>
  <c r="W4329" i="1"/>
  <c r="M4324" i="1"/>
  <c r="M4327" i="1"/>
  <c r="W4328" i="1"/>
  <c r="W4322" i="1"/>
  <c r="H4326" i="1" l="1"/>
  <c r="H4328" i="1"/>
  <c r="H4323" i="1"/>
  <c r="H4322" i="1"/>
  <c r="H4325" i="1"/>
  <c r="H4327" i="1"/>
  <c r="H4324" i="1"/>
  <c r="H4329" i="1"/>
  <c r="U808" i="33" l="1"/>
  <c r="S381" i="2" s="1"/>
  <c r="N811" i="33"/>
  <c r="L384" i="2" s="1"/>
  <c r="F805" i="33"/>
  <c r="D378" i="2" s="1"/>
  <c r="T807" i="33"/>
  <c r="R380" i="2" s="1"/>
  <c r="P809" i="33"/>
  <c r="N382" i="2" s="1"/>
  <c r="H807" i="33"/>
  <c r="F380" i="2" s="1"/>
  <c r="N807" i="33"/>
  <c r="L380" i="2" s="1"/>
  <c r="D809" i="33"/>
  <c r="B382" i="2" s="1"/>
  <c r="D807" i="33"/>
  <c r="B380" i="2" s="1"/>
  <c r="S810" i="33"/>
  <c r="Q383" i="2" s="1"/>
  <c r="G806" i="33"/>
  <c r="E379" i="2" s="1"/>
  <c r="J810" i="33"/>
  <c r="H383" i="2" s="1"/>
  <c r="I809" i="33"/>
  <c r="G382" i="2" s="1"/>
  <c r="R804" i="33"/>
  <c r="P377" i="2" s="1"/>
  <c r="D810" i="33"/>
  <c r="B383" i="2" s="1"/>
  <c r="E807" i="33"/>
  <c r="C380" i="2" s="1"/>
  <c r="K811" i="33"/>
  <c r="I384" i="2" s="1"/>
  <c r="Q811" i="33"/>
  <c r="O384" i="2" s="1"/>
  <c r="O808" i="33"/>
  <c r="M381" i="2" s="1"/>
  <c r="T2867" i="1" l="1"/>
  <c r="T3842" i="1"/>
  <c r="I2867" i="1"/>
  <c r="I3842" i="1"/>
  <c r="B377" i="2"/>
  <c r="D806" i="33"/>
  <c r="B379" i="2" s="1"/>
  <c r="M806" i="33"/>
  <c r="K379" i="2" s="1"/>
  <c r="D805" i="33"/>
  <c r="B378" i="2" s="1"/>
  <c r="D808" i="33"/>
  <c r="B381" i="2" s="1"/>
  <c r="Y2864" i="1"/>
  <c r="Y3839" i="1"/>
  <c r="X2871" i="1"/>
  <c r="L3842" i="1"/>
  <c r="D811" i="33"/>
  <c r="B384" i="2" s="1"/>
  <c r="J377" i="2"/>
  <c r="E811" i="33"/>
  <c r="C384" i="2" s="1"/>
  <c r="S806" i="33"/>
  <c r="Q379" i="2" s="1"/>
  <c r="M810" i="33"/>
  <c r="K383" i="2" s="1"/>
  <c r="K807" i="33"/>
  <c r="I380" i="2" s="1"/>
  <c r="U810" i="33"/>
  <c r="S383" i="2" s="1"/>
  <c r="K809" i="33"/>
  <c r="I382" i="2" s="1"/>
  <c r="M808" i="33"/>
  <c r="K381" i="2" s="1"/>
  <c r="I807" i="33"/>
  <c r="G380" i="2" s="1"/>
  <c r="O806" i="33"/>
  <c r="M379" i="2" s="1"/>
  <c r="Q805" i="33"/>
  <c r="O378" i="2" s="1"/>
  <c r="E805" i="33"/>
  <c r="C378" i="2" s="1"/>
  <c r="G804" i="33"/>
  <c r="E377" i="2" s="1"/>
  <c r="R811" i="33"/>
  <c r="P384" i="2" s="1"/>
  <c r="T810" i="33"/>
  <c r="R383" i="2" s="1"/>
  <c r="H810" i="33"/>
  <c r="F383" i="2" s="1"/>
  <c r="J809" i="33"/>
  <c r="H382" i="2" s="1"/>
  <c r="F808" i="33"/>
  <c r="D381" i="2" s="1"/>
  <c r="J380" i="2"/>
  <c r="N806" i="33"/>
  <c r="L379" i="2" s="1"/>
  <c r="S805" i="33"/>
  <c r="Q378" i="2" s="1"/>
  <c r="P804" i="33"/>
  <c r="N377" i="2" s="1"/>
  <c r="J811" i="33"/>
  <c r="H384" i="2" s="1"/>
  <c r="P2871" i="1" s="1"/>
  <c r="F810" i="33"/>
  <c r="D383" i="2" s="1"/>
  <c r="J382" i="2"/>
  <c r="N808" i="33"/>
  <c r="L381" i="2" s="1"/>
  <c r="U2868" i="1" s="1"/>
  <c r="S807" i="33"/>
  <c r="Q380" i="2" s="1"/>
  <c r="P806" i="33"/>
  <c r="N379" i="2" s="1"/>
  <c r="R805" i="33"/>
  <c r="P378" i="2" s="1"/>
  <c r="T804" i="33"/>
  <c r="R377" i="2" s="1"/>
  <c r="H804" i="33"/>
  <c r="F377" i="2" s="1"/>
  <c r="G810" i="33"/>
  <c r="E383" i="2" s="1"/>
  <c r="P805" i="33"/>
  <c r="N378" i="2" s="1"/>
  <c r="F809" i="33"/>
  <c r="D382" i="2" s="1"/>
  <c r="J806" i="33"/>
  <c r="H379" i="2" s="1"/>
  <c r="P811" i="33"/>
  <c r="N384" i="2" s="1"/>
  <c r="X3846" i="1" s="1"/>
  <c r="R810" i="33"/>
  <c r="P383" i="2" s="1"/>
  <c r="AA2870" i="1" s="1"/>
  <c r="T809" i="33"/>
  <c r="R382" i="2" s="1"/>
  <c r="H809" i="33"/>
  <c r="F382" i="2" s="1"/>
  <c r="N2869" i="1" s="1"/>
  <c r="J808" i="33"/>
  <c r="H381" i="2" s="1"/>
  <c r="F807" i="33"/>
  <c r="D380" i="2" s="1"/>
  <c r="J379" i="2"/>
  <c r="N805" i="33"/>
  <c r="L378" i="2" s="1"/>
  <c r="S804" i="33"/>
  <c r="Q377" i="2" s="1"/>
  <c r="O811" i="33"/>
  <c r="M384" i="2" s="1"/>
  <c r="Q810" i="33"/>
  <c r="O383" i="2" s="1"/>
  <c r="E810" i="33"/>
  <c r="C383" i="2" s="1"/>
  <c r="G809" i="33"/>
  <c r="E382" i="2" s="1"/>
  <c r="U807" i="33"/>
  <c r="S380" i="2" s="1"/>
  <c r="K806" i="33"/>
  <c r="I379" i="2" s="1"/>
  <c r="M805" i="33"/>
  <c r="K378" i="2" s="1"/>
  <c r="I804" i="33"/>
  <c r="G377" i="2" s="1"/>
  <c r="G811" i="33"/>
  <c r="E384" i="2" s="1"/>
  <c r="U809" i="33"/>
  <c r="S382" i="2" s="1"/>
  <c r="K808" i="33"/>
  <c r="I381" i="2" s="1"/>
  <c r="M807" i="33"/>
  <c r="K380" i="2" s="1"/>
  <c r="I806" i="33"/>
  <c r="G379" i="2" s="1"/>
  <c r="O805" i="33"/>
  <c r="M378" i="2" s="1"/>
  <c r="Q804" i="33"/>
  <c r="O377" i="2" s="1"/>
  <c r="E804" i="33"/>
  <c r="C377" i="2" s="1"/>
  <c r="T811" i="33"/>
  <c r="R384" i="2" s="1"/>
  <c r="R808" i="33"/>
  <c r="P381" i="2" s="1"/>
  <c r="I805" i="33"/>
  <c r="G378" i="2" s="1"/>
  <c r="J381" i="2"/>
  <c r="U804" i="33"/>
  <c r="S377" i="2" s="1"/>
  <c r="I811" i="33"/>
  <c r="G384" i="2" s="1"/>
  <c r="O810" i="33"/>
  <c r="M383" i="2" s="1"/>
  <c r="Q809" i="33"/>
  <c r="O382" i="2" s="1"/>
  <c r="E809" i="33"/>
  <c r="C382" i="2" s="1"/>
  <c r="G808" i="33"/>
  <c r="E381" i="2" s="1"/>
  <c r="U806" i="33"/>
  <c r="S379" i="2" s="1"/>
  <c r="K805" i="33"/>
  <c r="I378" i="2" s="1"/>
  <c r="M804" i="33"/>
  <c r="K377" i="2" s="1"/>
  <c r="J384" i="2"/>
  <c r="N810" i="33"/>
  <c r="L383" i="2" s="1"/>
  <c r="S809" i="33"/>
  <c r="Q382" i="2" s="1"/>
  <c r="P808" i="33"/>
  <c r="N381" i="2" s="1"/>
  <c r="R807" i="33"/>
  <c r="P380" i="2" s="1"/>
  <c r="T806" i="33"/>
  <c r="R379" i="2" s="1"/>
  <c r="H806" i="33"/>
  <c r="F379" i="2" s="1"/>
  <c r="J805" i="33"/>
  <c r="H378" i="2" s="1"/>
  <c r="F804" i="33"/>
  <c r="D377" i="2" s="1"/>
  <c r="S811" i="33"/>
  <c r="Q384" i="2" s="1"/>
  <c r="P810" i="33"/>
  <c r="N383" i="2" s="1"/>
  <c r="R809" i="33"/>
  <c r="P382" i="2" s="1"/>
  <c r="T808" i="33"/>
  <c r="R381" i="2" s="1"/>
  <c r="AC2868" i="1" s="1"/>
  <c r="H808" i="33"/>
  <c r="F381" i="2" s="1"/>
  <c r="J807" i="33"/>
  <c r="H380" i="2" s="1"/>
  <c r="F806" i="33"/>
  <c r="D379" i="2" s="1"/>
  <c r="J378" i="2"/>
  <c r="N804" i="33"/>
  <c r="L377" i="2" s="1"/>
  <c r="H811" i="33"/>
  <c r="F384" i="2" s="1"/>
  <c r="Q807" i="33"/>
  <c r="O380" i="2" s="1"/>
  <c r="O804" i="33"/>
  <c r="M377" i="2" s="1"/>
  <c r="F811" i="33"/>
  <c r="D384" i="2" s="1"/>
  <c r="J383" i="2"/>
  <c r="N809" i="33"/>
  <c r="L382" i="2" s="1"/>
  <c r="S808" i="33"/>
  <c r="Q381" i="2" s="1"/>
  <c r="P807" i="33"/>
  <c r="N380" i="2" s="1"/>
  <c r="R806" i="33"/>
  <c r="P379" i="2" s="1"/>
  <c r="T805" i="33"/>
  <c r="R378" i="2" s="1"/>
  <c r="H805" i="33"/>
  <c r="F378" i="2" s="1"/>
  <c r="J804" i="33"/>
  <c r="H377" i="2" s="1"/>
  <c r="U811" i="33"/>
  <c r="S384" i="2" s="1"/>
  <c r="K810" i="33"/>
  <c r="I383" i="2" s="1"/>
  <c r="M809" i="33"/>
  <c r="K382" i="2" s="1"/>
  <c r="I808" i="33"/>
  <c r="G381" i="2" s="1"/>
  <c r="O807" i="33"/>
  <c r="M380" i="2" s="1"/>
  <c r="Q806" i="33"/>
  <c r="O379" i="2" s="1"/>
  <c r="C379" i="2"/>
  <c r="G805" i="33"/>
  <c r="E378" i="2" s="1"/>
  <c r="I810" i="33"/>
  <c r="G383" i="2" s="1"/>
  <c r="O2870" i="1" s="1"/>
  <c r="O809" i="33"/>
  <c r="M382" i="2" s="1"/>
  <c r="V2869" i="1" s="1"/>
  <c r="Q808" i="33"/>
  <c r="O381" i="2" s="1"/>
  <c r="G807" i="33"/>
  <c r="E380" i="2" s="1"/>
  <c r="L2867" i="1" s="1"/>
  <c r="M811" i="33"/>
  <c r="K384" i="2" s="1"/>
  <c r="E808" i="33"/>
  <c r="C381" i="2" s="1"/>
  <c r="U805" i="33"/>
  <c r="S378" i="2" s="1"/>
  <c r="K804" i="33"/>
  <c r="I377" i="2" s="1"/>
  <c r="K2866" i="1"/>
  <c r="K3841" i="1"/>
  <c r="J2865" i="1"/>
  <c r="J3840" i="1"/>
  <c r="AB2867" i="1"/>
  <c r="AB3842" i="1"/>
  <c r="T2871" i="1"/>
  <c r="T3846" i="1"/>
  <c r="U3843" i="1" l="1"/>
  <c r="AA3845" i="1"/>
  <c r="O3845" i="1"/>
  <c r="V3844" i="1"/>
  <c r="P3846" i="1"/>
  <c r="N3844" i="1"/>
  <c r="AC3843" i="1"/>
  <c r="U2864" i="1"/>
  <c r="U3839" i="1"/>
  <c r="J2864" i="1"/>
  <c r="J3839" i="1"/>
  <c r="AC2866" i="1"/>
  <c r="AC3841" i="1"/>
  <c r="X2864" i="1"/>
  <c r="Z2864" i="1" s="1"/>
  <c r="X3839" i="1"/>
  <c r="Z3839" i="1" s="1"/>
  <c r="N2864" i="1"/>
  <c r="N3839" i="1"/>
  <c r="J2867" i="1"/>
  <c r="J3842" i="1"/>
  <c r="Y2865" i="1"/>
  <c r="Y3840" i="1"/>
  <c r="AA2865" i="1"/>
  <c r="AA3840" i="1"/>
  <c r="O2869" i="1"/>
  <c r="O3844" i="1"/>
  <c r="N2867" i="1"/>
  <c r="N3842" i="1"/>
  <c r="AC2870" i="1"/>
  <c r="AC3845" i="1"/>
  <c r="I3846" i="1"/>
  <c r="I2871" i="1"/>
  <c r="X3843" i="1"/>
  <c r="X2868" i="1"/>
  <c r="O3839" i="1"/>
  <c r="O2864" i="1"/>
  <c r="L2871" i="1"/>
  <c r="L3846" i="1"/>
  <c r="L2866" i="1"/>
  <c r="L3841" i="1"/>
  <c r="AC2864" i="1"/>
  <c r="AC3839" i="1"/>
  <c r="AC2869" i="1"/>
  <c r="AC3844" i="1"/>
  <c r="T2865" i="1"/>
  <c r="T3840" i="1"/>
  <c r="L2864" i="1"/>
  <c r="L3839" i="1"/>
  <c r="O2871" i="1"/>
  <c r="O3846" i="1"/>
  <c r="X2865" i="1"/>
  <c r="X3840" i="1"/>
  <c r="S2870" i="1"/>
  <c r="S3845" i="1"/>
  <c r="P2864" i="1"/>
  <c r="P3839" i="1"/>
  <c r="N2870" i="1"/>
  <c r="N3845" i="1"/>
  <c r="U2867" i="1"/>
  <c r="U3842" i="1"/>
  <c r="AB2865" i="1"/>
  <c r="AB3840" i="1"/>
  <c r="T2869" i="1"/>
  <c r="T3844" i="1"/>
  <c r="Q2865" i="1"/>
  <c r="Q3840" i="1"/>
  <c r="AB2868" i="1"/>
  <c r="AB3843" i="1"/>
  <c r="Y2867" i="1"/>
  <c r="Y3842" i="1"/>
  <c r="Q2871" i="1"/>
  <c r="Q3846" i="1"/>
  <c r="U2870" i="1"/>
  <c r="U3845" i="1"/>
  <c r="N2865" i="1"/>
  <c r="N3840" i="1"/>
  <c r="P2868" i="1"/>
  <c r="P3843" i="1"/>
  <c r="AC2867" i="1"/>
  <c r="AC3842" i="1"/>
  <c r="U2871" i="1"/>
  <c r="U3846" i="1"/>
  <c r="Y2870" i="1"/>
  <c r="Y3845" i="1"/>
  <c r="V2865" i="1"/>
  <c r="V3840" i="1"/>
  <c r="Q2869" i="1"/>
  <c r="Q3844" i="1"/>
  <c r="K2864" i="1"/>
  <c r="K3839" i="1"/>
  <c r="K2867" i="1"/>
  <c r="K3842" i="1"/>
  <c r="K2865" i="1"/>
  <c r="K3840" i="1"/>
  <c r="AC2871" i="1"/>
  <c r="AC3846" i="1"/>
  <c r="Y2866" i="1"/>
  <c r="Y3841" i="1"/>
  <c r="X2867" i="1"/>
  <c r="X3842" i="1"/>
  <c r="Y2869" i="1"/>
  <c r="Y3844" i="1"/>
  <c r="O2865" i="1"/>
  <c r="O3840" i="1"/>
  <c r="S2864" i="1"/>
  <c r="S3839" i="1"/>
  <c r="K2868" i="1"/>
  <c r="K3843" i="1"/>
  <c r="Y2868" i="1"/>
  <c r="Y3843" i="1"/>
  <c r="U2865" i="1"/>
  <c r="U3840" i="1"/>
  <c r="S2865" i="1"/>
  <c r="S3840" i="1"/>
  <c r="AA2864" i="1"/>
  <c r="AA3839" i="1"/>
  <c r="O2868" i="1"/>
  <c r="O3843" i="1"/>
  <c r="K2870" i="1"/>
  <c r="K3845" i="1"/>
  <c r="V2866" i="1"/>
  <c r="V3841" i="1"/>
  <c r="T2866" i="1"/>
  <c r="T3841" i="1"/>
  <c r="P2867" i="1"/>
  <c r="P3842" i="1"/>
  <c r="I2868" i="1"/>
  <c r="I3843" i="1"/>
  <c r="I2866" i="1"/>
  <c r="I3841" i="1"/>
  <c r="S2869" i="1"/>
  <c r="S3844" i="1"/>
  <c r="V2867" i="1"/>
  <c r="V3842" i="1"/>
  <c r="J2871" i="1"/>
  <c r="J3846" i="1"/>
  <c r="O3842" i="1"/>
  <c r="O2867" i="1"/>
  <c r="V2870" i="1"/>
  <c r="V3845" i="1"/>
  <c r="AA2869" i="1"/>
  <c r="AA3844" i="1"/>
  <c r="P2865" i="1"/>
  <c r="P3840" i="1"/>
  <c r="I2869" i="1"/>
  <c r="I3844" i="1"/>
  <c r="AB2871" i="1"/>
  <c r="AB3846" i="1"/>
  <c r="N2866" i="1"/>
  <c r="N3841" i="1"/>
  <c r="P2866" i="1"/>
  <c r="P3841" i="1"/>
  <c r="I2870" i="1"/>
  <c r="I3845" i="1"/>
  <c r="L3844" i="1"/>
  <c r="L2869" i="1"/>
  <c r="O2866" i="1"/>
  <c r="O3841" i="1"/>
  <c r="AA2867" i="1"/>
  <c r="AA3842" i="1"/>
  <c r="Q2867" i="1"/>
  <c r="Q3842" i="1"/>
  <c r="AB2870" i="1"/>
  <c r="AB3845" i="1"/>
  <c r="P2869" i="1"/>
  <c r="P3844" i="1"/>
  <c r="S3846" i="1"/>
  <c r="S2871" i="1"/>
  <c r="U2869" i="1"/>
  <c r="U3844" i="1"/>
  <c r="X2866" i="1"/>
  <c r="X3841" i="1"/>
  <c r="P2870" i="1"/>
  <c r="P3845" i="1"/>
  <c r="L2865" i="1"/>
  <c r="L3840" i="1"/>
  <c r="AA2868" i="1"/>
  <c r="AA3843" i="1"/>
  <c r="T2864" i="1"/>
  <c r="T3839" i="1"/>
  <c r="L2868" i="1"/>
  <c r="L3843" i="1"/>
  <c r="AA2871" i="1"/>
  <c r="AA3846" i="1"/>
  <c r="AB2866" i="1"/>
  <c r="AB3841" i="1"/>
  <c r="T2870" i="1"/>
  <c r="T3845" i="1"/>
  <c r="X2869" i="1"/>
  <c r="X3844" i="1"/>
  <c r="Z3844" i="1" s="1"/>
  <c r="Q2868" i="1"/>
  <c r="Q3843" i="1"/>
  <c r="I2864" i="1"/>
  <c r="I3839" i="1"/>
  <c r="S2867" i="1"/>
  <c r="S3842" i="1"/>
  <c r="K2871" i="1"/>
  <c r="K3846" i="1"/>
  <c r="X2870" i="1"/>
  <c r="X3845" i="1"/>
  <c r="Q2866" i="1"/>
  <c r="Q3841" i="1"/>
  <c r="AB2869" i="1"/>
  <c r="AB3844" i="1"/>
  <c r="J2869" i="1"/>
  <c r="J3844" i="1"/>
  <c r="AB2864" i="1"/>
  <c r="AB3839" i="1"/>
  <c r="T2868" i="1"/>
  <c r="T3843" i="1"/>
  <c r="V2864" i="1"/>
  <c r="V3839" i="1"/>
  <c r="J2868" i="1"/>
  <c r="J3843" i="1"/>
  <c r="Y2871" i="1"/>
  <c r="Z2871" i="1" s="1"/>
  <c r="Y3846" i="1"/>
  <c r="Z3846" i="1" s="1"/>
  <c r="U2866" i="1"/>
  <c r="U3841" i="1"/>
  <c r="AA2866" i="1"/>
  <c r="AA3841" i="1"/>
  <c r="S2866" i="1"/>
  <c r="S3841" i="1"/>
  <c r="AC2865" i="1"/>
  <c r="AC3840" i="1"/>
  <c r="N2868" i="1"/>
  <c r="N3843" i="1"/>
  <c r="Q2870" i="1"/>
  <c r="Q3845" i="1"/>
  <c r="J2866" i="1"/>
  <c r="J3841" i="1"/>
  <c r="V2868" i="1"/>
  <c r="V3843" i="1"/>
  <c r="N2871" i="1"/>
  <c r="N3846" i="1"/>
  <c r="K2869" i="1"/>
  <c r="K3844" i="1"/>
  <c r="V2871" i="1"/>
  <c r="V3846" i="1"/>
  <c r="J3845" i="1"/>
  <c r="J2870" i="1"/>
  <c r="L2870" i="1"/>
  <c r="L3845" i="1"/>
  <c r="I2865" i="1"/>
  <c r="I3840" i="1"/>
  <c r="S2868" i="1"/>
  <c r="S3843" i="1"/>
  <c r="Q2864" i="1"/>
  <c r="Q3839" i="1"/>
  <c r="Z2869" i="1" l="1"/>
  <c r="M3840" i="1"/>
  <c r="Z3841" i="1"/>
  <c r="Z2870" i="1"/>
  <c r="M2866" i="1"/>
  <c r="R2868" i="1"/>
  <c r="M3841" i="1"/>
  <c r="R3843" i="1"/>
  <c r="M2868" i="1"/>
  <c r="R2871" i="1"/>
  <c r="M3843" i="1"/>
  <c r="R2869" i="1"/>
  <c r="W3841" i="1"/>
  <c r="W2867" i="1"/>
  <c r="M3845" i="1"/>
  <c r="M2865" i="1"/>
  <c r="Z2866" i="1"/>
  <c r="Z2867" i="1"/>
  <c r="Z2865" i="1"/>
  <c r="M2871" i="1"/>
  <c r="W2869" i="1"/>
  <c r="R3845" i="1"/>
  <c r="Z3843" i="1"/>
  <c r="W3846" i="1"/>
  <c r="R3844" i="1"/>
  <c r="R3840" i="1"/>
  <c r="M3842" i="1"/>
  <c r="M3846" i="1"/>
  <c r="W2865" i="1"/>
  <c r="W2864" i="1"/>
  <c r="R3839" i="1"/>
  <c r="W2868" i="1"/>
  <c r="R2866" i="1"/>
  <c r="M2870" i="1"/>
  <c r="R3846" i="1"/>
  <c r="M3844" i="1"/>
  <c r="W3842" i="1"/>
  <c r="W2871" i="1"/>
  <c r="W3844" i="1"/>
  <c r="Z3842" i="1"/>
  <c r="R2870" i="1"/>
  <c r="W3845" i="1"/>
  <c r="Z2868" i="1"/>
  <c r="R2864" i="1"/>
  <c r="M2869" i="1"/>
  <c r="W2870" i="1"/>
  <c r="R3842" i="1"/>
  <c r="M3839" i="1"/>
  <c r="W3843" i="1"/>
  <c r="W2866" i="1"/>
  <c r="Z3845" i="1"/>
  <c r="R3841" i="1"/>
  <c r="W3840" i="1"/>
  <c r="W3839" i="1"/>
  <c r="R2865" i="1"/>
  <c r="Z3840" i="1"/>
  <c r="R2867" i="1"/>
  <c r="M2867" i="1"/>
  <c r="M2864" i="1"/>
  <c r="H2864" i="1" l="1"/>
  <c r="H2865" i="1"/>
  <c r="H3843" i="1"/>
  <c r="H3841" i="1"/>
  <c r="H3845" i="1"/>
  <c r="H2871" i="1"/>
  <c r="H3839" i="1"/>
  <c r="H2866" i="1"/>
  <c r="H2868" i="1"/>
  <c r="H3844" i="1"/>
  <c r="H3846" i="1"/>
  <c r="H2869" i="1"/>
  <c r="H2867" i="1"/>
  <c r="H3840" i="1"/>
  <c r="H2870" i="1"/>
  <c r="H3842" i="1"/>
  <c r="I2238" i="1" l="1"/>
  <c r="J2238" i="1"/>
  <c r="K2238" i="1"/>
  <c r="L2238" i="1"/>
  <c r="N2238" i="1"/>
  <c r="O2238" i="1"/>
  <c r="P2238" i="1"/>
  <c r="Q2238" i="1"/>
  <c r="S2238" i="1"/>
  <c r="T2238" i="1"/>
  <c r="U2238" i="1"/>
  <c r="V2238" i="1"/>
  <c r="X2238" i="1"/>
  <c r="Y2238" i="1"/>
  <c r="AA2238" i="1"/>
  <c r="AB2238" i="1"/>
  <c r="AC2238" i="1"/>
  <c r="I2239" i="1"/>
  <c r="J2239" i="1"/>
  <c r="K2239" i="1"/>
  <c r="L2239" i="1"/>
  <c r="N2239" i="1"/>
  <c r="O2239" i="1"/>
  <c r="P2239" i="1"/>
  <c r="Q2239" i="1"/>
  <c r="S2239" i="1"/>
  <c r="T2239" i="1"/>
  <c r="U2239" i="1"/>
  <c r="V2239" i="1"/>
  <c r="X2239" i="1"/>
  <c r="Y2239" i="1"/>
  <c r="AA2239" i="1"/>
  <c r="AB2239" i="1"/>
  <c r="AC2239" i="1"/>
  <c r="I2240" i="1"/>
  <c r="J2240" i="1"/>
  <c r="K2240" i="1"/>
  <c r="L2240" i="1"/>
  <c r="N2240" i="1"/>
  <c r="O2240" i="1"/>
  <c r="P2240" i="1"/>
  <c r="Q2240" i="1"/>
  <c r="S2240" i="1"/>
  <c r="T2240" i="1"/>
  <c r="U2240" i="1"/>
  <c r="V2240" i="1"/>
  <c r="X2240" i="1"/>
  <c r="Y2240" i="1"/>
  <c r="AA2240" i="1"/>
  <c r="AB2240" i="1"/>
  <c r="AC2240" i="1"/>
  <c r="I2241" i="1"/>
  <c r="J2241" i="1"/>
  <c r="K2241" i="1"/>
  <c r="L2241" i="1"/>
  <c r="N2241" i="1"/>
  <c r="O2241" i="1"/>
  <c r="P2241" i="1"/>
  <c r="Q2241" i="1"/>
  <c r="S2241" i="1"/>
  <c r="T2241" i="1"/>
  <c r="U2241" i="1"/>
  <c r="V2241" i="1"/>
  <c r="X2241" i="1"/>
  <c r="Y2241" i="1"/>
  <c r="AA2241" i="1"/>
  <c r="AB2241" i="1"/>
  <c r="AC2241" i="1"/>
  <c r="I2242" i="1"/>
  <c r="J2242" i="1"/>
  <c r="K2242" i="1"/>
  <c r="L2242" i="1"/>
  <c r="N2242" i="1"/>
  <c r="O2242" i="1"/>
  <c r="P2242" i="1"/>
  <c r="Q2242" i="1"/>
  <c r="S2242" i="1"/>
  <c r="T2242" i="1"/>
  <c r="U2242" i="1"/>
  <c r="V2242" i="1"/>
  <c r="X2242" i="1"/>
  <c r="Y2242" i="1"/>
  <c r="AA2242" i="1"/>
  <c r="AB2242" i="1"/>
  <c r="AC2242" i="1"/>
  <c r="I2243" i="1"/>
  <c r="J2243" i="1"/>
  <c r="K2243" i="1"/>
  <c r="L2243" i="1"/>
  <c r="N2243" i="1"/>
  <c r="O2243" i="1"/>
  <c r="P2243" i="1"/>
  <c r="Q2243" i="1"/>
  <c r="S2243" i="1"/>
  <c r="T2243" i="1"/>
  <c r="U2243" i="1"/>
  <c r="V2243" i="1"/>
  <c r="X2243" i="1"/>
  <c r="Y2243" i="1"/>
  <c r="AA2243" i="1"/>
  <c r="AB2243" i="1"/>
  <c r="AC2243" i="1"/>
  <c r="I2244" i="1"/>
  <c r="J2244" i="1"/>
  <c r="K2244" i="1"/>
  <c r="L2244" i="1"/>
  <c r="N2244" i="1"/>
  <c r="O2244" i="1"/>
  <c r="P2244" i="1"/>
  <c r="Q2244" i="1"/>
  <c r="S2244" i="1"/>
  <c r="T2244" i="1"/>
  <c r="U2244" i="1"/>
  <c r="V2244" i="1"/>
  <c r="X2244" i="1"/>
  <c r="Y2244" i="1"/>
  <c r="AA2244" i="1"/>
  <c r="AB2244" i="1"/>
  <c r="AC2244" i="1"/>
  <c r="I2245" i="1"/>
  <c r="J2245" i="1"/>
  <c r="K2245" i="1"/>
  <c r="L2245" i="1"/>
  <c r="N2245" i="1"/>
  <c r="O2245" i="1"/>
  <c r="P2245" i="1"/>
  <c r="Q2245" i="1"/>
  <c r="S2245" i="1"/>
  <c r="T2245" i="1"/>
  <c r="U2245" i="1"/>
  <c r="V2245" i="1"/>
  <c r="X2245" i="1"/>
  <c r="Y2245" i="1"/>
  <c r="AA2245" i="1"/>
  <c r="AB2245" i="1"/>
  <c r="AC2245" i="1"/>
  <c r="M2242" i="1" l="1"/>
  <c r="M2238" i="1"/>
  <c r="R2239" i="1"/>
  <c r="R2243" i="1"/>
  <c r="M2243" i="1"/>
  <c r="W2244" i="1"/>
  <c r="R2244" i="1"/>
  <c r="Z2241" i="1"/>
  <c r="Z2239" i="1"/>
  <c r="W2238" i="1"/>
  <c r="R2245" i="1"/>
  <c r="W2240" i="1"/>
  <c r="R2240" i="1"/>
  <c r="R2241" i="1"/>
  <c r="Z2245" i="1"/>
  <c r="Z2243" i="1"/>
  <c r="M2239" i="1"/>
  <c r="W2245" i="1"/>
  <c r="W2242" i="1"/>
  <c r="W2241" i="1"/>
  <c r="R2242" i="1"/>
  <c r="R2238" i="1"/>
  <c r="Z2244" i="1"/>
  <c r="M2244" i="1"/>
  <c r="W2243" i="1"/>
  <c r="Z2242" i="1"/>
  <c r="Z2240" i="1"/>
  <c r="M2240" i="1"/>
  <c r="M2245" i="1"/>
  <c r="W2239" i="1"/>
  <c r="Z2238" i="1"/>
  <c r="M2241" i="1"/>
  <c r="H2238" i="1" l="1"/>
  <c r="H2241" i="1"/>
  <c r="H2240" i="1"/>
  <c r="H2245" i="1"/>
  <c r="H2243" i="1"/>
  <c r="H2242" i="1"/>
  <c r="H2244" i="1"/>
  <c r="H2239" i="1"/>
  <c r="I3298" i="1" l="1"/>
  <c r="J3298" i="1"/>
  <c r="K3298" i="1"/>
  <c r="L3298" i="1"/>
  <c r="N3298" i="1"/>
  <c r="O3298" i="1"/>
  <c r="P3298" i="1"/>
  <c r="Q3298" i="1"/>
  <c r="S3298" i="1"/>
  <c r="T3298" i="1"/>
  <c r="U3298" i="1"/>
  <c r="V3298" i="1"/>
  <c r="X3298" i="1"/>
  <c r="Y3298" i="1"/>
  <c r="AA3298" i="1"/>
  <c r="AB3298" i="1"/>
  <c r="AC3298" i="1"/>
  <c r="I3299" i="1"/>
  <c r="J3299" i="1"/>
  <c r="K3299" i="1"/>
  <c r="L3299" i="1"/>
  <c r="N3299" i="1"/>
  <c r="O3299" i="1"/>
  <c r="P3299" i="1"/>
  <c r="Q3299" i="1"/>
  <c r="S3299" i="1"/>
  <c r="T3299" i="1"/>
  <c r="U3299" i="1"/>
  <c r="V3299" i="1"/>
  <c r="X3299" i="1"/>
  <c r="Y3299" i="1"/>
  <c r="AA3299" i="1"/>
  <c r="AB3299" i="1"/>
  <c r="AC3299" i="1"/>
  <c r="I3300" i="1"/>
  <c r="J3300" i="1"/>
  <c r="K3300" i="1"/>
  <c r="L3300" i="1"/>
  <c r="N3300" i="1"/>
  <c r="O3300" i="1"/>
  <c r="P3300" i="1"/>
  <c r="Q3300" i="1"/>
  <c r="S3300" i="1"/>
  <c r="T3300" i="1"/>
  <c r="U3300" i="1"/>
  <c r="V3300" i="1"/>
  <c r="X3300" i="1"/>
  <c r="Y3300" i="1"/>
  <c r="AA3300" i="1"/>
  <c r="AB3300" i="1"/>
  <c r="AC3300" i="1"/>
  <c r="I3301" i="1"/>
  <c r="J3301" i="1"/>
  <c r="K3301" i="1"/>
  <c r="L3301" i="1"/>
  <c r="N3301" i="1"/>
  <c r="O3301" i="1"/>
  <c r="P3301" i="1"/>
  <c r="Q3301" i="1"/>
  <c r="S3301" i="1"/>
  <c r="T3301" i="1"/>
  <c r="U3301" i="1"/>
  <c r="V3301" i="1"/>
  <c r="X3301" i="1"/>
  <c r="Y3301" i="1"/>
  <c r="AA3301" i="1"/>
  <c r="AB3301" i="1"/>
  <c r="AC3301" i="1"/>
  <c r="I3302" i="1"/>
  <c r="J3302" i="1"/>
  <c r="K3302" i="1"/>
  <c r="L3302" i="1"/>
  <c r="N3302" i="1"/>
  <c r="O3302" i="1"/>
  <c r="P3302" i="1"/>
  <c r="Q3302" i="1"/>
  <c r="S3302" i="1"/>
  <c r="T3302" i="1"/>
  <c r="U3302" i="1"/>
  <c r="V3302" i="1"/>
  <c r="X3302" i="1"/>
  <c r="Y3302" i="1"/>
  <c r="AA3302" i="1"/>
  <c r="AB3302" i="1"/>
  <c r="AC3302" i="1"/>
  <c r="I3303" i="1"/>
  <c r="J3303" i="1"/>
  <c r="K3303" i="1"/>
  <c r="L3303" i="1"/>
  <c r="N3303" i="1"/>
  <c r="O3303" i="1"/>
  <c r="P3303" i="1"/>
  <c r="Q3303" i="1"/>
  <c r="S3303" i="1"/>
  <c r="T3303" i="1"/>
  <c r="U3303" i="1"/>
  <c r="V3303" i="1"/>
  <c r="X3303" i="1"/>
  <c r="Y3303" i="1"/>
  <c r="AA3303" i="1"/>
  <c r="AB3303" i="1"/>
  <c r="AC3303" i="1"/>
  <c r="I3304" i="1"/>
  <c r="J3304" i="1"/>
  <c r="K3304" i="1"/>
  <c r="L3304" i="1"/>
  <c r="N3304" i="1"/>
  <c r="O3304" i="1"/>
  <c r="P3304" i="1"/>
  <c r="Q3304" i="1"/>
  <c r="S3304" i="1"/>
  <c r="T3304" i="1"/>
  <c r="U3304" i="1"/>
  <c r="V3304" i="1"/>
  <c r="X3304" i="1"/>
  <c r="Y3304" i="1"/>
  <c r="AA3304" i="1"/>
  <c r="AB3304" i="1"/>
  <c r="AC3304" i="1"/>
  <c r="I3305" i="1"/>
  <c r="J3305" i="1"/>
  <c r="K3305" i="1"/>
  <c r="L3305" i="1"/>
  <c r="N3305" i="1"/>
  <c r="O3305" i="1"/>
  <c r="P3305" i="1"/>
  <c r="Q3305" i="1"/>
  <c r="S3305" i="1"/>
  <c r="T3305" i="1"/>
  <c r="U3305" i="1"/>
  <c r="V3305" i="1"/>
  <c r="X3305" i="1"/>
  <c r="Y3305" i="1"/>
  <c r="AA3305" i="1"/>
  <c r="AB3305" i="1"/>
  <c r="AC3305" i="1"/>
  <c r="M3298" i="1" l="1"/>
  <c r="M3304" i="1"/>
  <c r="Z3302" i="1"/>
  <c r="R3303" i="1"/>
  <c r="W3299" i="1"/>
  <c r="Z3304" i="1"/>
  <c r="R3305" i="1"/>
  <c r="M3305" i="1"/>
  <c r="R3304" i="1"/>
  <c r="Z3305" i="1"/>
  <c r="R3301" i="1"/>
  <c r="M3299" i="1"/>
  <c r="Z3303" i="1"/>
  <c r="Z3301" i="1"/>
  <c r="M3300" i="1"/>
  <c r="W3302" i="1"/>
  <c r="R3302" i="1"/>
  <c r="Z3300" i="1"/>
  <c r="M3301" i="1"/>
  <c r="R3300" i="1"/>
  <c r="W3298" i="1"/>
  <c r="W3305" i="1"/>
  <c r="W3304" i="1"/>
  <c r="W3303" i="1"/>
  <c r="W3301" i="1"/>
  <c r="W3300" i="1"/>
  <c r="Z3299" i="1"/>
  <c r="Z3298" i="1"/>
  <c r="M3303" i="1"/>
  <c r="M3302" i="1"/>
  <c r="R3299" i="1"/>
  <c r="R3298" i="1"/>
  <c r="I3831" i="1"/>
  <c r="J3831" i="1"/>
  <c r="K3831" i="1"/>
  <c r="L3831" i="1"/>
  <c r="N3831" i="1"/>
  <c r="O3831" i="1"/>
  <c r="P3831" i="1"/>
  <c r="Q3831" i="1"/>
  <c r="S3831" i="1"/>
  <c r="T3831" i="1"/>
  <c r="U3831" i="1"/>
  <c r="V3831" i="1"/>
  <c r="X3831" i="1"/>
  <c r="Y3831" i="1"/>
  <c r="AA3831" i="1"/>
  <c r="AB3831" i="1"/>
  <c r="AC3831" i="1"/>
  <c r="I3832" i="1"/>
  <c r="J3832" i="1"/>
  <c r="K3832" i="1"/>
  <c r="L3832" i="1"/>
  <c r="N3832" i="1"/>
  <c r="O3832" i="1"/>
  <c r="P3832" i="1"/>
  <c r="Q3832" i="1"/>
  <c r="S3832" i="1"/>
  <c r="T3832" i="1"/>
  <c r="U3832" i="1"/>
  <c r="V3832" i="1"/>
  <c r="X3832" i="1"/>
  <c r="Y3832" i="1"/>
  <c r="AA3832" i="1"/>
  <c r="AB3832" i="1"/>
  <c r="AC3832" i="1"/>
  <c r="I3833" i="1"/>
  <c r="J3833" i="1"/>
  <c r="K3833" i="1"/>
  <c r="L3833" i="1"/>
  <c r="N3833" i="1"/>
  <c r="O3833" i="1"/>
  <c r="P3833" i="1"/>
  <c r="Q3833" i="1"/>
  <c r="S3833" i="1"/>
  <c r="T3833" i="1"/>
  <c r="U3833" i="1"/>
  <c r="V3833" i="1"/>
  <c r="X3833" i="1"/>
  <c r="Y3833" i="1"/>
  <c r="AA3833" i="1"/>
  <c r="AB3833" i="1"/>
  <c r="AC3833" i="1"/>
  <c r="I3834" i="1"/>
  <c r="J3834" i="1"/>
  <c r="K3834" i="1"/>
  <c r="L3834" i="1"/>
  <c r="N3834" i="1"/>
  <c r="O3834" i="1"/>
  <c r="P3834" i="1"/>
  <c r="Q3834" i="1"/>
  <c r="S3834" i="1"/>
  <c r="T3834" i="1"/>
  <c r="U3834" i="1"/>
  <c r="V3834" i="1"/>
  <c r="X3834" i="1"/>
  <c r="Y3834" i="1"/>
  <c r="AA3834" i="1"/>
  <c r="AB3834" i="1"/>
  <c r="AC3834" i="1"/>
  <c r="I3835" i="1"/>
  <c r="J3835" i="1"/>
  <c r="K3835" i="1"/>
  <c r="L3835" i="1"/>
  <c r="N3835" i="1"/>
  <c r="O3835" i="1"/>
  <c r="P3835" i="1"/>
  <c r="Q3835" i="1"/>
  <c r="S3835" i="1"/>
  <c r="T3835" i="1"/>
  <c r="U3835" i="1"/>
  <c r="V3835" i="1"/>
  <c r="X3835" i="1"/>
  <c r="Y3835" i="1"/>
  <c r="AA3835" i="1"/>
  <c r="AB3835" i="1"/>
  <c r="AC3835" i="1"/>
  <c r="I3836" i="1"/>
  <c r="J3836" i="1"/>
  <c r="K3836" i="1"/>
  <c r="L3836" i="1"/>
  <c r="N3836" i="1"/>
  <c r="O3836" i="1"/>
  <c r="P3836" i="1"/>
  <c r="Q3836" i="1"/>
  <c r="S3836" i="1"/>
  <c r="T3836" i="1"/>
  <c r="U3836" i="1"/>
  <c r="V3836" i="1"/>
  <c r="X3836" i="1"/>
  <c r="Y3836" i="1"/>
  <c r="AA3836" i="1"/>
  <c r="AB3836" i="1"/>
  <c r="AC3836" i="1"/>
  <c r="I3837" i="1"/>
  <c r="J3837" i="1"/>
  <c r="K3837" i="1"/>
  <c r="L3837" i="1"/>
  <c r="N3837" i="1"/>
  <c r="O3837" i="1"/>
  <c r="P3837" i="1"/>
  <c r="Q3837" i="1"/>
  <c r="S3837" i="1"/>
  <c r="T3837" i="1"/>
  <c r="U3837" i="1"/>
  <c r="V3837" i="1"/>
  <c r="X3837" i="1"/>
  <c r="Y3837" i="1"/>
  <c r="AA3837" i="1"/>
  <c r="AB3837" i="1"/>
  <c r="AC3837" i="1"/>
  <c r="I3838" i="1"/>
  <c r="J3838" i="1"/>
  <c r="K3838" i="1"/>
  <c r="L3838" i="1"/>
  <c r="N3838" i="1"/>
  <c r="O3838" i="1"/>
  <c r="P3838" i="1"/>
  <c r="Q3838" i="1"/>
  <c r="S3838" i="1"/>
  <c r="T3838" i="1"/>
  <c r="U3838" i="1"/>
  <c r="V3838" i="1"/>
  <c r="X3838" i="1"/>
  <c r="Y3838" i="1"/>
  <c r="AA3838" i="1"/>
  <c r="AB3838" i="1"/>
  <c r="AC3838" i="1"/>
  <c r="H3298" i="1" l="1"/>
  <c r="H3302" i="1"/>
  <c r="H3304" i="1"/>
  <c r="H3301" i="1"/>
  <c r="H3303" i="1"/>
  <c r="H3300" i="1"/>
  <c r="H3299" i="1"/>
  <c r="H3305" i="1"/>
  <c r="Z3835" i="1"/>
  <c r="Z3831" i="1"/>
  <c r="Z3832" i="1"/>
  <c r="M3834" i="1"/>
  <c r="Z3833" i="1"/>
  <c r="M3838" i="1"/>
  <c r="W3836" i="1"/>
  <c r="Z3834" i="1"/>
  <c r="R3838" i="1"/>
  <c r="Z3836" i="1"/>
  <c r="W3832" i="1"/>
  <c r="R3835" i="1"/>
  <c r="R3834" i="1"/>
  <c r="R3831" i="1"/>
  <c r="Z3838" i="1"/>
  <c r="Z3837" i="1"/>
  <c r="R3836" i="1"/>
  <c r="W3837" i="1"/>
  <c r="R3837" i="1"/>
  <c r="W3835" i="1"/>
  <c r="W3833" i="1"/>
  <c r="R3833" i="1"/>
  <c r="W3831" i="1"/>
  <c r="W3838" i="1"/>
  <c r="W3834" i="1"/>
  <c r="M3837" i="1"/>
  <c r="M3833" i="1"/>
  <c r="M3836" i="1"/>
  <c r="R3832" i="1"/>
  <c r="M3832" i="1"/>
  <c r="M3835" i="1"/>
  <c r="M3831" i="1"/>
  <c r="H3834" i="1" l="1"/>
  <c r="H3831" i="1"/>
  <c r="H3837" i="1"/>
  <c r="H3832" i="1"/>
  <c r="H3833" i="1"/>
  <c r="H3836" i="1"/>
  <c r="H3838" i="1"/>
  <c r="H3835" i="1"/>
  <c r="I1905" i="1"/>
  <c r="J1905" i="1"/>
  <c r="K1905" i="1"/>
  <c r="L1905" i="1"/>
  <c r="N1905" i="1"/>
  <c r="O1905" i="1"/>
  <c r="P1905" i="1"/>
  <c r="Q1905" i="1"/>
  <c r="S1905" i="1"/>
  <c r="T1905" i="1"/>
  <c r="U1905" i="1"/>
  <c r="V1905" i="1"/>
  <c r="X1905" i="1"/>
  <c r="Y1905" i="1"/>
  <c r="AA1905" i="1"/>
  <c r="AB1905" i="1"/>
  <c r="AC1905" i="1"/>
  <c r="I1906" i="1"/>
  <c r="J1906" i="1"/>
  <c r="K1906" i="1"/>
  <c r="L1906" i="1"/>
  <c r="N1906" i="1"/>
  <c r="O1906" i="1"/>
  <c r="P1906" i="1"/>
  <c r="Q1906" i="1"/>
  <c r="S1906" i="1"/>
  <c r="T1906" i="1"/>
  <c r="U1906" i="1"/>
  <c r="V1906" i="1"/>
  <c r="X1906" i="1"/>
  <c r="Y1906" i="1"/>
  <c r="AA1906" i="1"/>
  <c r="AB1906" i="1"/>
  <c r="AC1906" i="1"/>
  <c r="I1907" i="1"/>
  <c r="J1907" i="1"/>
  <c r="K1907" i="1"/>
  <c r="L1907" i="1"/>
  <c r="N1907" i="1"/>
  <c r="O1907" i="1"/>
  <c r="P1907" i="1"/>
  <c r="Q1907" i="1"/>
  <c r="S1907" i="1"/>
  <c r="T1907" i="1"/>
  <c r="U1907" i="1"/>
  <c r="V1907" i="1"/>
  <c r="X1907" i="1"/>
  <c r="Y1907" i="1"/>
  <c r="AA1907" i="1"/>
  <c r="AB1907" i="1"/>
  <c r="AC1907" i="1"/>
  <c r="I1908" i="1"/>
  <c r="J1908" i="1"/>
  <c r="K1908" i="1"/>
  <c r="L1908" i="1"/>
  <c r="N1908" i="1"/>
  <c r="O1908" i="1"/>
  <c r="P1908" i="1"/>
  <c r="Q1908" i="1"/>
  <c r="S1908" i="1"/>
  <c r="T1908" i="1"/>
  <c r="U1908" i="1"/>
  <c r="V1908" i="1"/>
  <c r="X1908" i="1"/>
  <c r="Y1908" i="1"/>
  <c r="AA1908" i="1"/>
  <c r="AB1908" i="1"/>
  <c r="AC1908" i="1"/>
  <c r="I1909" i="1"/>
  <c r="J1909" i="1"/>
  <c r="K1909" i="1"/>
  <c r="L1909" i="1"/>
  <c r="N1909" i="1"/>
  <c r="O1909" i="1"/>
  <c r="P1909" i="1"/>
  <c r="Q1909" i="1"/>
  <c r="S1909" i="1"/>
  <c r="T1909" i="1"/>
  <c r="U1909" i="1"/>
  <c r="V1909" i="1"/>
  <c r="X1909" i="1"/>
  <c r="Y1909" i="1"/>
  <c r="AA1909" i="1"/>
  <c r="AB1909" i="1"/>
  <c r="AC1909" i="1"/>
  <c r="I1910" i="1"/>
  <c r="J1910" i="1"/>
  <c r="K1910" i="1"/>
  <c r="L1910" i="1"/>
  <c r="N1910" i="1"/>
  <c r="O1910" i="1"/>
  <c r="P1910" i="1"/>
  <c r="Q1910" i="1"/>
  <c r="S1910" i="1"/>
  <c r="T1910" i="1"/>
  <c r="U1910" i="1"/>
  <c r="V1910" i="1"/>
  <c r="X1910" i="1"/>
  <c r="Y1910" i="1"/>
  <c r="AA1910" i="1"/>
  <c r="AB1910" i="1"/>
  <c r="AC1910" i="1"/>
  <c r="I1911" i="1"/>
  <c r="J1911" i="1"/>
  <c r="K1911" i="1"/>
  <c r="L1911" i="1"/>
  <c r="N1911" i="1"/>
  <c r="O1911" i="1"/>
  <c r="P1911" i="1"/>
  <c r="Q1911" i="1"/>
  <c r="S1911" i="1"/>
  <c r="T1911" i="1"/>
  <c r="U1911" i="1"/>
  <c r="V1911" i="1"/>
  <c r="X1911" i="1"/>
  <c r="Y1911" i="1"/>
  <c r="AA1911" i="1"/>
  <c r="AB1911" i="1"/>
  <c r="AC1911" i="1"/>
  <c r="I1912" i="1"/>
  <c r="J1912" i="1"/>
  <c r="K1912" i="1"/>
  <c r="L1912" i="1"/>
  <c r="N1912" i="1"/>
  <c r="O1912" i="1"/>
  <c r="P1912" i="1"/>
  <c r="Q1912" i="1"/>
  <c r="S1912" i="1"/>
  <c r="T1912" i="1"/>
  <c r="U1912" i="1"/>
  <c r="V1912" i="1"/>
  <c r="X1912" i="1"/>
  <c r="Y1912" i="1"/>
  <c r="AA1912" i="1"/>
  <c r="AB1912" i="1"/>
  <c r="AC1912" i="1"/>
  <c r="Z1905" i="1" l="1"/>
  <c r="Z1912" i="1"/>
  <c r="M1906" i="1"/>
  <c r="R1911" i="1"/>
  <c r="W1908" i="1"/>
  <c r="R1907" i="1"/>
  <c r="W1905" i="1"/>
  <c r="Z1908" i="1"/>
  <c r="Z1911" i="1"/>
  <c r="M1911" i="1"/>
  <c r="M1910" i="1"/>
  <c r="Z1907" i="1"/>
  <c r="R1912" i="1"/>
  <c r="W1912" i="1"/>
  <c r="W1910" i="1"/>
  <c r="R1910" i="1"/>
  <c r="Z1909" i="1"/>
  <c r="W1911" i="1"/>
  <c r="R1905" i="1"/>
  <c r="M1905" i="1"/>
  <c r="W1909" i="1"/>
  <c r="R1908" i="1"/>
  <c r="M1907" i="1"/>
  <c r="M1912" i="1"/>
  <c r="Z1910" i="1"/>
  <c r="W1906" i="1"/>
  <c r="R1906" i="1"/>
  <c r="R1909" i="1"/>
  <c r="M1909" i="1"/>
  <c r="M1908" i="1"/>
  <c r="W1907" i="1"/>
  <c r="Z1906" i="1"/>
  <c r="K400" i="1"/>
  <c r="Y398" i="1"/>
  <c r="P397" i="1"/>
  <c r="U394" i="1"/>
  <c r="L393" i="1"/>
  <c r="AA400" i="1"/>
  <c r="N395" i="1"/>
  <c r="AB393" i="1"/>
  <c r="AC400" i="1"/>
  <c r="T399" i="1"/>
  <c r="AA398" i="1"/>
  <c r="K398" i="1"/>
  <c r="Y396" i="1"/>
  <c r="P395" i="1"/>
  <c r="N393" i="1"/>
  <c r="U400" i="1"/>
  <c r="AB399" i="1"/>
  <c r="L399" i="1"/>
  <c r="S398" i="1"/>
  <c r="J397" i="1"/>
  <c r="Q396" i="1"/>
  <c r="X395" i="1"/>
  <c r="I395" i="1"/>
  <c r="O394" i="1"/>
  <c r="V393" i="1"/>
  <c r="S400" i="1"/>
  <c r="J399" i="1"/>
  <c r="Q398" i="1"/>
  <c r="X397" i="1"/>
  <c r="I397" i="1"/>
  <c r="O396" i="1"/>
  <c r="V395" i="1"/>
  <c r="AC394" i="1"/>
  <c r="T393" i="1"/>
  <c r="Y400" i="1"/>
  <c r="Q400" i="1"/>
  <c r="X399" i="1"/>
  <c r="P399" i="1"/>
  <c r="I399" i="1"/>
  <c r="O398" i="1"/>
  <c r="V397" i="1"/>
  <c r="N397" i="1"/>
  <c r="AC396" i="1"/>
  <c r="U396" i="1"/>
  <c r="AB395" i="1"/>
  <c r="T395" i="1"/>
  <c r="L395" i="1"/>
  <c r="AA394" i="1"/>
  <c r="S394" i="1"/>
  <c r="K394" i="1"/>
  <c r="J393" i="1"/>
  <c r="O400" i="1"/>
  <c r="V399" i="1"/>
  <c r="N399" i="1"/>
  <c r="AC398" i="1"/>
  <c r="U398" i="1"/>
  <c r="AB397" i="1"/>
  <c r="T397" i="1"/>
  <c r="L397" i="1"/>
  <c r="AA396" i="1"/>
  <c r="S396" i="1"/>
  <c r="K396" i="1"/>
  <c r="J395" i="1"/>
  <c r="Y394" i="1"/>
  <c r="Q394" i="1"/>
  <c r="X393" i="1"/>
  <c r="P393" i="1"/>
  <c r="I393" i="1"/>
  <c r="AB400" i="1"/>
  <c r="X400" i="1"/>
  <c r="T400" i="1"/>
  <c r="P400" i="1"/>
  <c r="L400" i="1"/>
  <c r="I400" i="1"/>
  <c r="AA399" i="1"/>
  <c r="S399" i="1"/>
  <c r="O399" i="1"/>
  <c r="K399" i="1"/>
  <c r="V398" i="1"/>
  <c r="N398" i="1"/>
  <c r="J398" i="1"/>
  <c r="AC397" i="1"/>
  <c r="Y397" i="1"/>
  <c r="U397" i="1"/>
  <c r="Q397" i="1"/>
  <c r="AB396" i="1"/>
  <c r="X396" i="1"/>
  <c r="T396" i="1"/>
  <c r="P396" i="1"/>
  <c r="L396" i="1"/>
  <c r="I396" i="1"/>
  <c r="AA395" i="1"/>
  <c r="S395" i="1"/>
  <c r="O395" i="1"/>
  <c r="K395" i="1"/>
  <c r="V394" i="1"/>
  <c r="N394" i="1"/>
  <c r="J394" i="1"/>
  <c r="AC393" i="1"/>
  <c r="Y393" i="1"/>
  <c r="U393" i="1"/>
  <c r="Q393" i="1"/>
  <c r="V400" i="1"/>
  <c r="N400" i="1"/>
  <c r="J400" i="1"/>
  <c r="AC399" i="1"/>
  <c r="Y399" i="1"/>
  <c r="U399" i="1"/>
  <c r="Q399" i="1"/>
  <c r="AB398" i="1"/>
  <c r="X398" i="1"/>
  <c r="T398" i="1"/>
  <c r="P398" i="1"/>
  <c r="L398" i="1"/>
  <c r="I398" i="1"/>
  <c r="AA397" i="1"/>
  <c r="S397" i="1"/>
  <c r="O397" i="1"/>
  <c r="K397" i="1"/>
  <c r="V396" i="1"/>
  <c r="N396" i="1"/>
  <c r="J396" i="1"/>
  <c r="AC395" i="1"/>
  <c r="Y395" i="1"/>
  <c r="U395" i="1"/>
  <c r="Q395" i="1"/>
  <c r="AB394" i="1"/>
  <c r="X394" i="1"/>
  <c r="T394" i="1"/>
  <c r="P394" i="1"/>
  <c r="L394" i="1"/>
  <c r="I394" i="1"/>
  <c r="AA393" i="1"/>
  <c r="S393" i="1"/>
  <c r="O393" i="1"/>
  <c r="K393" i="1"/>
  <c r="Z398" i="1" l="1"/>
  <c r="M397" i="1"/>
  <c r="M396" i="1"/>
  <c r="H1910" i="1"/>
  <c r="H1911" i="1"/>
  <c r="Z394" i="1"/>
  <c r="R400" i="1"/>
  <c r="M400" i="1"/>
  <c r="H1907" i="1"/>
  <c r="Z400" i="1"/>
  <c r="H1906" i="1"/>
  <c r="H1908" i="1"/>
  <c r="H1905" i="1"/>
  <c r="H1909" i="1"/>
  <c r="Z396" i="1"/>
  <c r="H1912" i="1"/>
  <c r="R396" i="1"/>
  <c r="W397" i="1"/>
  <c r="W393" i="1"/>
  <c r="W399" i="1"/>
  <c r="M394" i="1"/>
  <c r="R394" i="1"/>
  <c r="W395" i="1"/>
  <c r="R398" i="1"/>
  <c r="M393" i="1"/>
  <c r="W394" i="1"/>
  <c r="R397" i="1"/>
  <c r="Z393" i="1"/>
  <c r="M395" i="1"/>
  <c r="W396" i="1"/>
  <c r="R399" i="1"/>
  <c r="Z397" i="1"/>
  <c r="M399" i="1"/>
  <c r="W400" i="1"/>
  <c r="R393" i="1"/>
  <c r="M398" i="1"/>
  <c r="Z399" i="1"/>
  <c r="Z395" i="1"/>
  <c r="W398" i="1"/>
  <c r="R395" i="1"/>
  <c r="H400" i="1" l="1"/>
  <c r="H396" i="1"/>
  <c r="H397" i="1"/>
  <c r="H393" i="1"/>
  <c r="H399" i="1"/>
  <c r="H395" i="1"/>
  <c r="H398" i="1"/>
  <c r="H394" i="1"/>
  <c r="I3975" i="1" l="1"/>
  <c r="J3975" i="1"/>
  <c r="K3975" i="1"/>
  <c r="L3975" i="1"/>
  <c r="N3975" i="1"/>
  <c r="O3975" i="1"/>
  <c r="P3975" i="1"/>
  <c r="Q3975" i="1"/>
  <c r="S3975" i="1"/>
  <c r="T3975" i="1"/>
  <c r="U3975" i="1"/>
  <c r="V3975" i="1"/>
  <c r="X3975" i="1"/>
  <c r="Y3975" i="1"/>
  <c r="AA3975" i="1"/>
  <c r="AB3975" i="1"/>
  <c r="AC3975" i="1"/>
  <c r="I3976" i="1"/>
  <c r="J3976" i="1"/>
  <c r="K3976" i="1"/>
  <c r="L3976" i="1"/>
  <c r="N3976" i="1"/>
  <c r="O3976" i="1"/>
  <c r="P3976" i="1"/>
  <c r="Q3976" i="1"/>
  <c r="S3976" i="1"/>
  <c r="T3976" i="1"/>
  <c r="U3976" i="1"/>
  <c r="V3976" i="1"/>
  <c r="X3976" i="1"/>
  <c r="Y3976" i="1"/>
  <c r="AA3976" i="1"/>
  <c r="AB3976" i="1"/>
  <c r="AC3976" i="1"/>
  <c r="I3977" i="1"/>
  <c r="J3977" i="1"/>
  <c r="K3977" i="1"/>
  <c r="L3977" i="1"/>
  <c r="N3977" i="1"/>
  <c r="O3977" i="1"/>
  <c r="P3977" i="1"/>
  <c r="Q3977" i="1"/>
  <c r="S3977" i="1"/>
  <c r="T3977" i="1"/>
  <c r="U3977" i="1"/>
  <c r="V3977" i="1"/>
  <c r="X3977" i="1"/>
  <c r="Y3977" i="1"/>
  <c r="AA3977" i="1"/>
  <c r="AB3977" i="1"/>
  <c r="AC3977" i="1"/>
  <c r="I3978" i="1"/>
  <c r="J3978" i="1"/>
  <c r="K3978" i="1"/>
  <c r="L3978" i="1"/>
  <c r="N3978" i="1"/>
  <c r="O3978" i="1"/>
  <c r="P3978" i="1"/>
  <c r="Q3978" i="1"/>
  <c r="S3978" i="1"/>
  <c r="T3978" i="1"/>
  <c r="U3978" i="1"/>
  <c r="V3978" i="1"/>
  <c r="X3978" i="1"/>
  <c r="Y3978" i="1"/>
  <c r="AA3978" i="1"/>
  <c r="AB3978" i="1"/>
  <c r="AC3978" i="1"/>
  <c r="I3979" i="1"/>
  <c r="J3979" i="1"/>
  <c r="K3979" i="1"/>
  <c r="L3979" i="1"/>
  <c r="N3979" i="1"/>
  <c r="O3979" i="1"/>
  <c r="P3979" i="1"/>
  <c r="Q3979" i="1"/>
  <c r="S3979" i="1"/>
  <c r="T3979" i="1"/>
  <c r="U3979" i="1"/>
  <c r="V3979" i="1"/>
  <c r="X3979" i="1"/>
  <c r="Y3979" i="1"/>
  <c r="AA3979" i="1"/>
  <c r="AB3979" i="1"/>
  <c r="AC3979" i="1"/>
  <c r="I3980" i="1"/>
  <c r="J3980" i="1"/>
  <c r="K3980" i="1"/>
  <c r="L3980" i="1"/>
  <c r="N3980" i="1"/>
  <c r="O3980" i="1"/>
  <c r="P3980" i="1"/>
  <c r="Q3980" i="1"/>
  <c r="S3980" i="1"/>
  <c r="T3980" i="1"/>
  <c r="U3980" i="1"/>
  <c r="V3980" i="1"/>
  <c r="X3980" i="1"/>
  <c r="Y3980" i="1"/>
  <c r="AA3980" i="1"/>
  <c r="AB3980" i="1"/>
  <c r="AC3980" i="1"/>
  <c r="I3981" i="1"/>
  <c r="J3981" i="1"/>
  <c r="K3981" i="1"/>
  <c r="L3981" i="1"/>
  <c r="N3981" i="1"/>
  <c r="O3981" i="1"/>
  <c r="P3981" i="1"/>
  <c r="Q3981" i="1"/>
  <c r="S3981" i="1"/>
  <c r="T3981" i="1"/>
  <c r="U3981" i="1"/>
  <c r="V3981" i="1"/>
  <c r="X3981" i="1"/>
  <c r="Y3981" i="1"/>
  <c r="AA3981" i="1"/>
  <c r="AB3981" i="1"/>
  <c r="AC3981" i="1"/>
  <c r="I3982" i="1"/>
  <c r="J3982" i="1"/>
  <c r="K3982" i="1"/>
  <c r="L3982" i="1"/>
  <c r="N3982" i="1"/>
  <c r="O3982" i="1"/>
  <c r="P3982" i="1"/>
  <c r="Q3982" i="1"/>
  <c r="S3982" i="1"/>
  <c r="T3982" i="1"/>
  <c r="U3982" i="1"/>
  <c r="V3982" i="1"/>
  <c r="X3982" i="1"/>
  <c r="Y3982" i="1"/>
  <c r="AA3982" i="1"/>
  <c r="AB3982" i="1"/>
  <c r="AC3982" i="1"/>
  <c r="Z3982" i="1" l="1"/>
  <c r="Z3975" i="1"/>
  <c r="R3982" i="1"/>
  <c r="R3981" i="1"/>
  <c r="W3979" i="1"/>
  <c r="Z3977" i="1"/>
  <c r="W3982" i="1"/>
  <c r="Z3981" i="1"/>
  <c r="M3980" i="1"/>
  <c r="W3975" i="1"/>
  <c r="R3975" i="1"/>
  <c r="Z3978" i="1"/>
  <c r="M3978" i="1"/>
  <c r="M3977" i="1"/>
  <c r="W3980" i="1"/>
  <c r="Z3979" i="1"/>
  <c r="R3979" i="1"/>
  <c r="M3979" i="1"/>
  <c r="R3978" i="1"/>
  <c r="R3977" i="1"/>
  <c r="Z3976" i="1"/>
  <c r="M3981" i="1"/>
  <c r="W3978" i="1"/>
  <c r="W3977" i="1"/>
  <c r="W3981" i="1"/>
  <c r="W3976" i="1"/>
  <c r="R3976" i="1"/>
  <c r="M3982" i="1"/>
  <c r="Z3980" i="1"/>
  <c r="R3980" i="1"/>
  <c r="M3976" i="1"/>
  <c r="M3975" i="1"/>
  <c r="H3981" i="1" l="1"/>
  <c r="H3982" i="1"/>
  <c r="H3977" i="1"/>
  <c r="H3975" i="1"/>
  <c r="H3976" i="1"/>
  <c r="H3978" i="1"/>
  <c r="H3979" i="1"/>
  <c r="H3980" i="1"/>
  <c r="K612" i="1" l="1"/>
  <c r="K2124" i="1"/>
  <c r="T612" i="1"/>
  <c r="T2124" i="1"/>
  <c r="K610" i="1"/>
  <c r="K2122" i="1"/>
  <c r="X615" i="1" l="1"/>
  <c r="X2127" i="1"/>
  <c r="Q616" i="1"/>
  <c r="Q2128" i="1"/>
  <c r="S609" i="1"/>
  <c r="S2121" i="1"/>
  <c r="L614" i="1"/>
  <c r="L2126" i="1"/>
  <c r="AA615" i="1"/>
  <c r="AA2127" i="1"/>
  <c r="P611" i="1"/>
  <c r="P2123" i="1"/>
  <c r="T610" i="1"/>
  <c r="T2122" i="1"/>
  <c r="N609" i="1"/>
  <c r="N2121" i="1"/>
  <c r="U614" i="1"/>
  <c r="U2126" i="1"/>
  <c r="U612" i="1"/>
  <c r="U2124" i="1"/>
  <c r="T614" i="1"/>
  <c r="T2126" i="1"/>
  <c r="Y614" i="1"/>
  <c r="Y2126" i="1"/>
  <c r="P612" i="1"/>
  <c r="P2124" i="1"/>
  <c r="J612" i="1"/>
  <c r="J2124" i="1"/>
  <c r="AA609" i="1"/>
  <c r="AA2121" i="1"/>
  <c r="Q613" i="1"/>
  <c r="Q2125" i="1"/>
  <c r="S610" i="1"/>
  <c r="S2122" i="1"/>
  <c r="N614" i="1"/>
  <c r="N2126" i="1"/>
  <c r="J613" i="1"/>
  <c r="J2125" i="1"/>
  <c r="Y611" i="1"/>
  <c r="Y2123" i="1"/>
  <c r="AC614" i="1"/>
  <c r="AC2126" i="1"/>
  <c r="S616" i="1"/>
  <c r="S2128" i="1"/>
  <c r="K616" i="1"/>
  <c r="K2128" i="1"/>
  <c r="AA611" i="1"/>
  <c r="AA2123" i="1"/>
  <c r="Q611" i="1"/>
  <c r="Q2123" i="1"/>
  <c r="AC610" i="1"/>
  <c r="AC2122" i="1"/>
  <c r="V610" i="1"/>
  <c r="V2122" i="1"/>
  <c r="X613" i="1"/>
  <c r="X2125" i="1"/>
  <c r="J609" i="1"/>
  <c r="J2121" i="1"/>
  <c r="Y613" i="1"/>
  <c r="Y2125" i="1"/>
  <c r="AB614" i="1"/>
  <c r="AB2126" i="1"/>
  <c r="T611" i="1"/>
  <c r="T2123" i="1"/>
  <c r="O612" i="1"/>
  <c r="O2124" i="1"/>
  <c r="X609" i="1"/>
  <c r="X2121" i="1"/>
  <c r="L612" i="1"/>
  <c r="L2124" i="1"/>
  <c r="Y615" i="1"/>
  <c r="Y2127" i="1"/>
  <c r="J615" i="1"/>
  <c r="J2127" i="1"/>
  <c r="I612" i="1"/>
  <c r="I2124" i="1"/>
  <c r="K611" i="1"/>
  <c r="K2123" i="1"/>
  <c r="N612" i="1"/>
  <c r="N2124" i="1"/>
  <c r="P613" i="1"/>
  <c r="P2125" i="1"/>
  <c r="Q609" i="1"/>
  <c r="Q2121" i="1"/>
  <c r="P609" i="1"/>
  <c r="P2121" i="1"/>
  <c r="V613" i="1"/>
  <c r="V2125" i="1"/>
  <c r="AB613" i="1"/>
  <c r="AB2125" i="1"/>
  <c r="U609" i="1"/>
  <c r="U2121" i="1"/>
  <c r="J616" i="1"/>
  <c r="J2128" i="1"/>
  <c r="I613" i="1"/>
  <c r="I2125" i="1"/>
  <c r="L611" i="1"/>
  <c r="L2123" i="1"/>
  <c r="P614" i="1"/>
  <c r="P2126" i="1"/>
  <c r="Y612" i="1"/>
  <c r="Y2124" i="1"/>
  <c r="Y609" i="1"/>
  <c r="Y2121" i="1"/>
  <c r="V616" i="1"/>
  <c r="V2128" i="1"/>
  <c r="Q615" i="1"/>
  <c r="Q2127" i="1"/>
  <c r="S615" i="1"/>
  <c r="S2127" i="1"/>
  <c r="N615" i="1"/>
  <c r="N2127" i="1"/>
  <c r="K609" i="1"/>
  <c r="K2121" i="1"/>
  <c r="T613" i="1"/>
  <c r="T2125" i="1"/>
  <c r="P616" i="1"/>
  <c r="P2128" i="1"/>
  <c r="AC616" i="1"/>
  <c r="AC2128" i="1"/>
  <c r="S613" i="1"/>
  <c r="S2125" i="1"/>
  <c r="L615" i="1"/>
  <c r="L2127" i="1"/>
  <c r="X611" i="1"/>
  <c r="X2123" i="1"/>
  <c r="AB609" i="1"/>
  <c r="AB2121" i="1"/>
  <c r="X612" i="1"/>
  <c r="X2124" i="1"/>
  <c r="N610" i="1"/>
  <c r="N2122" i="1"/>
  <c r="J611" i="1"/>
  <c r="J2123" i="1"/>
  <c r="K614" i="1"/>
  <c r="K2126" i="1"/>
  <c r="AB610" i="1"/>
  <c r="AB2122" i="1"/>
  <c r="Y616" i="1"/>
  <c r="Y2128" i="1"/>
  <c r="AC613" i="1"/>
  <c r="AC2125" i="1"/>
  <c r="S614" i="1"/>
  <c r="S2126" i="1"/>
  <c r="N611" i="1"/>
  <c r="N2123" i="1"/>
  <c r="V612" i="1"/>
  <c r="V2124" i="1"/>
  <c r="X616" i="1"/>
  <c r="X2128" i="1"/>
  <c r="AB616" i="1"/>
  <c r="AB2128" i="1"/>
  <c r="T616" i="1"/>
  <c r="T2128" i="1"/>
  <c r="O610" i="1"/>
  <c r="O2122" i="1"/>
  <c r="AA613" i="1"/>
  <c r="AA2125" i="1"/>
  <c r="U616" i="1"/>
  <c r="U2128" i="1"/>
  <c r="AA612" i="1"/>
  <c r="AA2124" i="1"/>
  <c r="AA610" i="1"/>
  <c r="AA2122" i="1"/>
  <c r="O613" i="1"/>
  <c r="O2125" i="1"/>
  <c r="I614" i="1"/>
  <c r="I2126" i="1"/>
  <c r="V615" i="1"/>
  <c r="V2127" i="1"/>
  <c r="U615" i="1"/>
  <c r="U2127" i="1"/>
  <c r="V614" i="1"/>
  <c r="V2126" i="1"/>
  <c r="AA616" i="1"/>
  <c r="AA2128" i="1"/>
  <c r="T609" i="1"/>
  <c r="T2121" i="1"/>
  <c r="AA614" i="1"/>
  <c r="AA2126" i="1"/>
  <c r="X614" i="1"/>
  <c r="X2126" i="1"/>
  <c r="Y610" i="1"/>
  <c r="Y2122" i="1"/>
  <c r="V609" i="1"/>
  <c r="V2121" i="1"/>
  <c r="I611" i="1"/>
  <c r="I2123" i="1"/>
  <c r="O609" i="1"/>
  <c r="O2121" i="1"/>
  <c r="L610" i="1"/>
  <c r="L2122" i="1"/>
  <c r="O611" i="1"/>
  <c r="O2123" i="1"/>
  <c r="I610" i="1"/>
  <c r="I2122" i="1"/>
  <c r="AB615" i="1"/>
  <c r="AB2127" i="1"/>
  <c r="I616" i="1"/>
  <c r="I2128" i="1"/>
  <c r="O615" i="1"/>
  <c r="O2127" i="1"/>
  <c r="AC612" i="1"/>
  <c r="AC2124" i="1"/>
  <c r="U613" i="1"/>
  <c r="U2125" i="1"/>
  <c r="L609" i="1"/>
  <c r="L2121" i="1"/>
  <c r="AC611" i="1"/>
  <c r="AC2123" i="1"/>
  <c r="AB612" i="1"/>
  <c r="AB2124" i="1"/>
  <c r="U610" i="1"/>
  <c r="U2122" i="1"/>
  <c r="N616" i="1"/>
  <c r="N2128" i="1"/>
  <c r="T615" i="1"/>
  <c r="T2127" i="1"/>
  <c r="Q614" i="1"/>
  <c r="Q2126" i="1"/>
  <c r="Q610" i="1"/>
  <c r="Q2122" i="1"/>
  <c r="U611" i="1"/>
  <c r="U2123" i="1"/>
  <c r="AC609" i="1"/>
  <c r="AC2121" i="1"/>
  <c r="I615" i="1"/>
  <c r="I2127" i="1"/>
  <c r="S612" i="1"/>
  <c r="S2124" i="1"/>
  <c r="P610" i="1"/>
  <c r="P2122" i="1"/>
  <c r="L613" i="1"/>
  <c r="L2125" i="1"/>
  <c r="O614" i="1"/>
  <c r="O2126" i="1"/>
  <c r="X610" i="1"/>
  <c r="X2122" i="1"/>
  <c r="O616" i="1"/>
  <c r="O2128" i="1"/>
  <c r="J614" i="1"/>
  <c r="J2126" i="1"/>
  <c r="J610" i="1"/>
  <c r="J2122" i="1"/>
  <c r="AB611" i="1"/>
  <c r="AB2123" i="1"/>
  <c r="L616" i="1"/>
  <c r="L2128" i="1"/>
  <c r="AC615" i="1"/>
  <c r="AC2127" i="1"/>
  <c r="K615" i="1"/>
  <c r="K2127" i="1"/>
  <c r="Q612" i="1"/>
  <c r="Q2124" i="1"/>
  <c r="I609" i="1"/>
  <c r="I2121" i="1"/>
  <c r="K613" i="1"/>
  <c r="K2125" i="1"/>
  <c r="P615" i="1"/>
  <c r="P2127" i="1"/>
  <c r="V611" i="1"/>
  <c r="V2123" i="1"/>
  <c r="S611" i="1"/>
  <c r="S2123" i="1"/>
  <c r="N613" i="1"/>
  <c r="N2125" i="1"/>
  <c r="M2122" i="1" l="1"/>
  <c r="Z2122" i="1"/>
  <c r="M2124" i="1"/>
  <c r="Z2128" i="1"/>
  <c r="M2123" i="1"/>
  <c r="Z2124" i="1"/>
  <c r="W2123" i="1"/>
  <c r="Z2126" i="1"/>
  <c r="W2124" i="1"/>
  <c r="R2125" i="1"/>
  <c r="M2126" i="1"/>
  <c r="Z2123" i="1"/>
  <c r="Z2121" i="1"/>
  <c r="R2123" i="1"/>
  <c r="W613" i="1"/>
  <c r="R2124" i="1"/>
  <c r="W2128" i="1"/>
  <c r="R2126" i="1"/>
  <c r="R2121" i="1"/>
  <c r="W611" i="1"/>
  <c r="M610" i="1"/>
  <c r="R2122" i="1"/>
  <c r="W615" i="1"/>
  <c r="M616" i="1"/>
  <c r="R612" i="1"/>
  <c r="Z609" i="1"/>
  <c r="Z613" i="1"/>
  <c r="Z614" i="1"/>
  <c r="Z616" i="1"/>
  <c r="R611" i="1"/>
  <c r="M611" i="1"/>
  <c r="W616" i="1"/>
  <c r="R614" i="1"/>
  <c r="M612" i="1"/>
  <c r="R609" i="1"/>
  <c r="W612" i="1"/>
  <c r="R610" i="1"/>
  <c r="R2127" i="1"/>
  <c r="M2127" i="1"/>
  <c r="M2121" i="1"/>
  <c r="R2128" i="1"/>
  <c r="W2126" i="1"/>
  <c r="M2125" i="1"/>
  <c r="W2122" i="1"/>
  <c r="W2121" i="1"/>
  <c r="Z2127" i="1"/>
  <c r="M614" i="1"/>
  <c r="Z610" i="1"/>
  <c r="R615" i="1"/>
  <c r="M615" i="1"/>
  <c r="M609" i="1"/>
  <c r="R613" i="1"/>
  <c r="R616" i="1"/>
  <c r="W614" i="1"/>
  <c r="W2125" i="1"/>
  <c r="M613" i="1"/>
  <c r="W610" i="1"/>
  <c r="Z615" i="1"/>
  <c r="Z612" i="1"/>
  <c r="Z611" i="1"/>
  <c r="W2127" i="1"/>
  <c r="M2128" i="1"/>
  <c r="Z2125" i="1"/>
  <c r="W609" i="1"/>
  <c r="H2124" i="1" l="1"/>
  <c r="H2122" i="1"/>
  <c r="H2123" i="1"/>
  <c r="H614" i="1"/>
  <c r="H616" i="1"/>
  <c r="H2128" i="1"/>
  <c r="H2126" i="1"/>
  <c r="H2121" i="1"/>
  <c r="H612" i="1"/>
  <c r="H2125" i="1"/>
  <c r="H2127" i="1"/>
  <c r="J503" i="1"/>
  <c r="J535" i="1"/>
  <c r="J2015" i="1"/>
  <c r="J2047" i="1"/>
  <c r="J2441" i="1"/>
  <c r="J3296" i="1"/>
  <c r="J4264" i="1"/>
  <c r="I497" i="1"/>
  <c r="I529" i="1"/>
  <c r="I2009" i="1"/>
  <c r="I2041" i="1"/>
  <c r="I2435" i="1"/>
  <c r="I3290" i="1"/>
  <c r="I4258" i="1"/>
  <c r="S497" i="1"/>
  <c r="S529" i="1"/>
  <c r="S2009" i="1"/>
  <c r="S2041" i="1"/>
  <c r="S2435" i="1"/>
  <c r="S3290" i="1"/>
  <c r="S4258" i="1"/>
  <c r="N503" i="1"/>
  <c r="N535" i="1"/>
  <c r="N2015" i="1"/>
  <c r="N2047" i="1"/>
  <c r="N2441" i="1"/>
  <c r="N3296" i="1"/>
  <c r="N4264" i="1"/>
  <c r="I501" i="1"/>
  <c r="I533" i="1"/>
  <c r="I2013" i="1"/>
  <c r="I2045" i="1"/>
  <c r="I2439" i="1"/>
  <c r="I3294" i="1"/>
  <c r="I4262" i="1"/>
  <c r="S499" i="1"/>
  <c r="S531" i="1"/>
  <c r="S2011" i="1"/>
  <c r="S2043" i="1"/>
  <c r="S2437" i="1"/>
  <c r="S3292" i="1"/>
  <c r="S4260" i="1"/>
  <c r="X502" i="1"/>
  <c r="X534" i="1"/>
  <c r="X2014" i="1"/>
  <c r="X2046" i="1"/>
  <c r="X2440" i="1"/>
  <c r="X3295" i="1"/>
  <c r="X4263" i="1"/>
  <c r="S502" i="1"/>
  <c r="S534" i="1"/>
  <c r="S2014" i="1"/>
  <c r="S2046" i="1"/>
  <c r="S2440" i="1"/>
  <c r="S3295" i="1"/>
  <c r="S4263" i="1"/>
  <c r="S500" i="1"/>
  <c r="S532" i="1"/>
  <c r="S2012" i="1"/>
  <c r="S2044" i="1"/>
  <c r="S2438" i="1"/>
  <c r="S3293" i="1"/>
  <c r="S4261" i="1"/>
  <c r="I503" i="1"/>
  <c r="I535" i="1"/>
  <c r="I2015" i="1"/>
  <c r="I2047" i="1"/>
  <c r="I2441" i="1"/>
  <c r="I3296" i="1"/>
  <c r="I4264" i="1"/>
  <c r="H611" i="1"/>
  <c r="I499" i="1"/>
  <c r="I531" i="1"/>
  <c r="I2011" i="1"/>
  <c r="I2043" i="1"/>
  <c r="I2437" i="1"/>
  <c r="I3292" i="1"/>
  <c r="I4260" i="1"/>
  <c r="N497" i="1"/>
  <c r="N529" i="1"/>
  <c r="N2009" i="1"/>
  <c r="N2041" i="1"/>
  <c r="N2435" i="1"/>
  <c r="N3290" i="1"/>
  <c r="N4258" i="1"/>
  <c r="H615" i="1"/>
  <c r="H613" i="1"/>
  <c r="I500" i="1"/>
  <c r="I532" i="1"/>
  <c r="I2012" i="1"/>
  <c r="I2044" i="1"/>
  <c r="I2438" i="1"/>
  <c r="I3293" i="1"/>
  <c r="I4261" i="1"/>
  <c r="H610" i="1"/>
  <c r="H609" i="1"/>
  <c r="L501" i="1" l="1"/>
  <c r="L533" i="1"/>
  <c r="L2013" i="1"/>
  <c r="L2045" i="1"/>
  <c r="L2439" i="1"/>
  <c r="L3294" i="1"/>
  <c r="L4262" i="1"/>
  <c r="AA500" i="1"/>
  <c r="AA532" i="1"/>
  <c r="AA2012" i="1"/>
  <c r="AA2044" i="1"/>
  <c r="AA2438" i="1"/>
  <c r="AA3293" i="1"/>
  <c r="AA4261" i="1"/>
  <c r="O502" i="1"/>
  <c r="O534" i="1"/>
  <c r="O2014" i="1"/>
  <c r="O2046" i="1"/>
  <c r="O2440" i="1"/>
  <c r="O3295" i="1"/>
  <c r="O4263" i="1"/>
  <c r="AA498" i="1"/>
  <c r="AA530" i="1"/>
  <c r="AA2010" i="1"/>
  <c r="AA2042" i="1"/>
  <c r="AA2436" i="1"/>
  <c r="AA3291" i="1"/>
  <c r="AA4259" i="1"/>
  <c r="Q501" i="1"/>
  <c r="Q533" i="1"/>
  <c r="Q2013" i="1"/>
  <c r="Q2045" i="1"/>
  <c r="Q2439" i="1"/>
  <c r="Q3294" i="1"/>
  <c r="Q4262" i="1"/>
  <c r="U501" i="1"/>
  <c r="U533" i="1"/>
  <c r="U2013" i="1"/>
  <c r="U2045" i="1"/>
  <c r="U2439" i="1"/>
  <c r="U3294" i="1"/>
  <c r="U4262" i="1"/>
  <c r="X500" i="1"/>
  <c r="X532" i="1"/>
  <c r="X2012" i="1"/>
  <c r="X2044" i="1"/>
  <c r="X2438" i="1"/>
  <c r="X3293" i="1"/>
  <c r="X4261" i="1"/>
  <c r="Y502" i="1"/>
  <c r="Y534" i="1"/>
  <c r="Z534" i="1" s="1"/>
  <c r="Y2014" i="1"/>
  <c r="Z2014" i="1" s="1"/>
  <c r="Y2046" i="1"/>
  <c r="Z2046" i="1" s="1"/>
  <c r="Y2440" i="1"/>
  <c r="Z2440" i="1" s="1"/>
  <c r="Y3295" i="1"/>
  <c r="Z3295" i="1" s="1"/>
  <c r="Y4263" i="1"/>
  <c r="Z4263" i="1" s="1"/>
  <c r="AB501" i="1"/>
  <c r="AB533" i="1"/>
  <c r="AB2013" i="1"/>
  <c r="AB2045" i="1"/>
  <c r="AB2439" i="1"/>
  <c r="AB3294" i="1"/>
  <c r="AB4262" i="1"/>
  <c r="P497" i="1"/>
  <c r="P529" i="1"/>
  <c r="P2009" i="1"/>
  <c r="P2041" i="1"/>
  <c r="P2435" i="1"/>
  <c r="P3290" i="1"/>
  <c r="P4258" i="1"/>
  <c r="K498" i="1"/>
  <c r="K530" i="1"/>
  <c r="K2010" i="1"/>
  <c r="K2042" i="1"/>
  <c r="K2436" i="1"/>
  <c r="K3291" i="1"/>
  <c r="K4259" i="1"/>
  <c r="U497" i="1"/>
  <c r="U529" i="1"/>
  <c r="U2009" i="1"/>
  <c r="U2041" i="1"/>
  <c r="U2435" i="1"/>
  <c r="U3290" i="1"/>
  <c r="U4258" i="1"/>
  <c r="AC502" i="1"/>
  <c r="AC534" i="1"/>
  <c r="AC2014" i="1"/>
  <c r="AC2046" i="1"/>
  <c r="AC2440" i="1"/>
  <c r="AC3295" i="1"/>
  <c r="AC4263" i="1"/>
  <c r="AA499" i="1"/>
  <c r="AA531" i="1"/>
  <c r="AA2011" i="1"/>
  <c r="AA2043" i="1"/>
  <c r="AA2437" i="1"/>
  <c r="AA3292" i="1"/>
  <c r="AA4260" i="1"/>
  <c r="L502" i="1"/>
  <c r="L534" i="1"/>
  <c r="L2014" i="1"/>
  <c r="L2046" i="1"/>
  <c r="L2440" i="1"/>
  <c r="L3295" i="1"/>
  <c r="L4263" i="1"/>
  <c r="T499" i="1"/>
  <c r="T531" i="1"/>
  <c r="T2011" i="1"/>
  <c r="T2043" i="1"/>
  <c r="T2437" i="1"/>
  <c r="T3292" i="1"/>
  <c r="T4260" i="1"/>
  <c r="K499" i="1"/>
  <c r="K531" i="1"/>
  <c r="K2011" i="1"/>
  <c r="K2043" i="1"/>
  <c r="K2437" i="1"/>
  <c r="K3292" i="1"/>
  <c r="K4260" i="1"/>
  <c r="P503" i="1"/>
  <c r="P535" i="1"/>
  <c r="P2015" i="1"/>
  <c r="P2047" i="1"/>
  <c r="P2441" i="1"/>
  <c r="P3296" i="1"/>
  <c r="P4264" i="1"/>
  <c r="AC501" i="1"/>
  <c r="AC533" i="1"/>
  <c r="AC2013" i="1"/>
  <c r="AC2045" i="1"/>
  <c r="AC2439" i="1"/>
  <c r="AC3294" i="1"/>
  <c r="AC4262" i="1"/>
  <c r="Q499" i="1"/>
  <c r="Q531" i="1"/>
  <c r="Q2011" i="1"/>
  <c r="Q2043" i="1"/>
  <c r="Q2437" i="1"/>
  <c r="Q3292" i="1"/>
  <c r="Q4260" i="1"/>
  <c r="Y499" i="1"/>
  <c r="Y531" i="1"/>
  <c r="Y2011" i="1"/>
  <c r="Y2043" i="1"/>
  <c r="Y2437" i="1"/>
  <c r="Y3292" i="1"/>
  <c r="Y4260" i="1"/>
  <c r="O497" i="1"/>
  <c r="O529" i="1"/>
  <c r="O2009" i="1"/>
  <c r="O2041" i="1"/>
  <c r="O2435" i="1"/>
  <c r="O3290" i="1"/>
  <c r="O4258" i="1"/>
  <c r="AB497" i="1"/>
  <c r="AB529" i="1"/>
  <c r="AB2009" i="1"/>
  <c r="AB2041" i="1"/>
  <c r="AB2435" i="1"/>
  <c r="AB3290" i="1"/>
  <c r="AB4258" i="1"/>
  <c r="Y497" i="1"/>
  <c r="Y529" i="1"/>
  <c r="Y2009" i="1"/>
  <c r="Y2041" i="1"/>
  <c r="Y2435" i="1"/>
  <c r="Y3290" i="1"/>
  <c r="Y4258" i="1"/>
  <c r="V503" i="1"/>
  <c r="V535" i="1"/>
  <c r="V2015" i="1"/>
  <c r="V2047" i="1"/>
  <c r="V2441" i="1"/>
  <c r="V3296" i="1"/>
  <c r="V4264" i="1"/>
  <c r="Q502" i="1"/>
  <c r="Q534" i="1"/>
  <c r="Q2014" i="1"/>
  <c r="Q2046" i="1"/>
  <c r="Q2440" i="1"/>
  <c r="Q3295" i="1"/>
  <c r="Q4263" i="1"/>
  <c r="K497" i="1"/>
  <c r="K529" i="1"/>
  <c r="K2009" i="1"/>
  <c r="K2041" i="1"/>
  <c r="K2435" i="1"/>
  <c r="K3290" i="1"/>
  <c r="K4258" i="1"/>
  <c r="AA529" i="1"/>
  <c r="AA497" i="1"/>
  <c r="AA2009" i="1"/>
  <c r="AA2041" i="1"/>
  <c r="AA2435" i="1"/>
  <c r="AA3290" i="1"/>
  <c r="AA4258" i="1"/>
  <c r="L499" i="1"/>
  <c r="L531" i="1"/>
  <c r="L2011" i="1"/>
  <c r="L2043" i="1"/>
  <c r="L2437" i="1"/>
  <c r="L3292" i="1"/>
  <c r="L4260" i="1"/>
  <c r="Q500" i="1"/>
  <c r="Q532" i="1"/>
  <c r="Q2012" i="1"/>
  <c r="Q2044" i="1"/>
  <c r="Q2438" i="1"/>
  <c r="Q3293" i="1"/>
  <c r="Q4261" i="1"/>
  <c r="P500" i="1"/>
  <c r="P532" i="1"/>
  <c r="P2012" i="1"/>
  <c r="P2044" i="1"/>
  <c r="P2438" i="1"/>
  <c r="P3293" i="1"/>
  <c r="P4261" i="1"/>
  <c r="AB503" i="1"/>
  <c r="AB535" i="1"/>
  <c r="AB2015" i="1"/>
  <c r="AB2047" i="1"/>
  <c r="AB2441" i="1"/>
  <c r="AB3296" i="1"/>
  <c r="AB4264" i="1"/>
  <c r="T501" i="1"/>
  <c r="T533" i="1"/>
  <c r="T2013" i="1"/>
  <c r="T2045" i="1"/>
  <c r="T2439" i="1"/>
  <c r="T3294" i="1"/>
  <c r="T4262" i="1"/>
  <c r="AB502" i="1"/>
  <c r="AB534" i="1"/>
  <c r="AB2014" i="1"/>
  <c r="AB2046" i="1"/>
  <c r="AB2440" i="1"/>
  <c r="AB3295" i="1"/>
  <c r="AB4263" i="1"/>
  <c r="N500" i="1"/>
  <c r="N532" i="1"/>
  <c r="N2012" i="1"/>
  <c r="N2044" i="1"/>
  <c r="N2438" i="1"/>
  <c r="N3293" i="1"/>
  <c r="N4261" i="1"/>
  <c r="J498" i="1"/>
  <c r="J530" i="1"/>
  <c r="J2010" i="1"/>
  <c r="J2042" i="1"/>
  <c r="J2436" i="1"/>
  <c r="J3291" i="1"/>
  <c r="J4259" i="1"/>
  <c r="N504" i="1"/>
  <c r="N536" i="1"/>
  <c r="N2048" i="1"/>
  <c r="N2016" i="1"/>
  <c r="N2442" i="1"/>
  <c r="N3297" i="1"/>
  <c r="N4265" i="1"/>
  <c r="T500" i="1"/>
  <c r="T532" i="1"/>
  <c r="T2012" i="1"/>
  <c r="T2044" i="1"/>
  <c r="T2438" i="1"/>
  <c r="T3293" i="1"/>
  <c r="T4261" i="1"/>
  <c r="Y498" i="1"/>
  <c r="Y530" i="1"/>
  <c r="Y2010" i="1"/>
  <c r="Y2042" i="1"/>
  <c r="Y2436" i="1"/>
  <c r="Y3291" i="1"/>
  <c r="Y4259" i="1"/>
  <c r="X498" i="1"/>
  <c r="X530" i="1"/>
  <c r="X2010" i="1"/>
  <c r="X2042" i="1"/>
  <c r="X2436" i="1"/>
  <c r="X3291" i="1"/>
  <c r="X4259" i="1"/>
  <c r="AA503" i="1"/>
  <c r="AA535" i="1"/>
  <c r="AA2015" i="1"/>
  <c r="AA2047" i="1"/>
  <c r="AA2441" i="1"/>
  <c r="AA3296" i="1"/>
  <c r="AA4264" i="1"/>
  <c r="AB500" i="1"/>
  <c r="AB532" i="1"/>
  <c r="AB2012" i="1"/>
  <c r="AB2044" i="1"/>
  <c r="AB2438" i="1"/>
  <c r="AB3293" i="1"/>
  <c r="AB4261" i="1"/>
  <c r="T503" i="1"/>
  <c r="T535" i="1"/>
  <c r="T2015" i="1"/>
  <c r="T2047" i="1"/>
  <c r="T2441" i="1"/>
  <c r="T3296" i="1"/>
  <c r="T4264" i="1"/>
  <c r="J501" i="1"/>
  <c r="J533" i="1"/>
  <c r="J2013" i="1"/>
  <c r="J2045" i="1"/>
  <c r="J2439" i="1"/>
  <c r="J3294" i="1"/>
  <c r="J4262" i="1"/>
  <c r="Y532" i="1"/>
  <c r="Y500" i="1"/>
  <c r="Y2012" i="1"/>
  <c r="Y2044" i="1"/>
  <c r="Y2438" i="1"/>
  <c r="Y3293" i="1"/>
  <c r="Y4261" i="1"/>
  <c r="L498" i="1"/>
  <c r="L530" i="1"/>
  <c r="L2010" i="1"/>
  <c r="L2042" i="1"/>
  <c r="L2436" i="1"/>
  <c r="L3291" i="1"/>
  <c r="L4259" i="1"/>
  <c r="V500" i="1"/>
  <c r="V532" i="1"/>
  <c r="V2012" i="1"/>
  <c r="V2044" i="1"/>
  <c r="V2438" i="1"/>
  <c r="V3293" i="1"/>
  <c r="V4261" i="1"/>
  <c r="K502" i="1"/>
  <c r="K534" i="1"/>
  <c r="K2014" i="1"/>
  <c r="K2046" i="1"/>
  <c r="K2440" i="1"/>
  <c r="K3295" i="1"/>
  <c r="K4263" i="1"/>
  <c r="AC497" i="1"/>
  <c r="AC529" i="1"/>
  <c r="AC2009" i="1"/>
  <c r="AC2041" i="1"/>
  <c r="AC2435" i="1"/>
  <c r="AC3290" i="1"/>
  <c r="AC4258" i="1"/>
  <c r="J499" i="1"/>
  <c r="J531" i="1"/>
  <c r="J2011" i="1"/>
  <c r="J2043" i="1"/>
  <c r="J2437" i="1"/>
  <c r="J3292" i="1"/>
  <c r="J4260" i="1"/>
  <c r="N501" i="1"/>
  <c r="N533" i="1"/>
  <c r="N2013" i="1"/>
  <c r="N2045" i="1"/>
  <c r="N2439" i="1"/>
  <c r="N3294" i="1"/>
  <c r="N4262" i="1"/>
  <c r="N498" i="1"/>
  <c r="N530" i="1"/>
  <c r="N2010" i="1"/>
  <c r="N2042" i="1"/>
  <c r="N2436" i="1"/>
  <c r="N3291" i="1"/>
  <c r="N4259" i="1"/>
  <c r="P498" i="1"/>
  <c r="P530" i="1"/>
  <c r="P2010" i="1"/>
  <c r="P2042" i="1"/>
  <c r="P2436" i="1"/>
  <c r="P3291" i="1"/>
  <c r="P4259" i="1"/>
  <c r="K503" i="1"/>
  <c r="K535" i="1"/>
  <c r="K2015" i="1"/>
  <c r="K2047" i="1"/>
  <c r="K2441" i="1"/>
  <c r="K3296" i="1"/>
  <c r="K4264" i="1"/>
  <c r="Y501" i="1"/>
  <c r="Y533" i="1"/>
  <c r="Y2013" i="1"/>
  <c r="Y2045" i="1"/>
  <c r="Y2439" i="1"/>
  <c r="Y3294" i="1"/>
  <c r="Y4262" i="1"/>
  <c r="I502" i="1"/>
  <c r="I534" i="1"/>
  <c r="I2014" i="1"/>
  <c r="I2046" i="1"/>
  <c r="I2440" i="1"/>
  <c r="I3295" i="1"/>
  <c r="I4263" i="1"/>
  <c r="AC498" i="1"/>
  <c r="AC530" i="1"/>
  <c r="AC2010" i="1"/>
  <c r="AC2042" i="1"/>
  <c r="AC2436" i="1"/>
  <c r="AC3291" i="1"/>
  <c r="AC4259" i="1"/>
  <c r="T497" i="1"/>
  <c r="T529" i="1"/>
  <c r="T2009" i="1"/>
  <c r="T2041" i="1"/>
  <c r="T2435" i="1"/>
  <c r="T3290" i="1"/>
  <c r="T4258" i="1"/>
  <c r="Q497" i="1"/>
  <c r="Q529" i="1"/>
  <c r="Q2009" i="1"/>
  <c r="Q2041" i="1"/>
  <c r="Q2435" i="1"/>
  <c r="Q3290" i="1"/>
  <c r="Q4258" i="1"/>
  <c r="X501" i="1"/>
  <c r="X533" i="1"/>
  <c r="X2045" i="1"/>
  <c r="X2013" i="1"/>
  <c r="X2439" i="1"/>
  <c r="X3294" i="1"/>
  <c r="X4262" i="1"/>
  <c r="O498" i="1"/>
  <c r="O530" i="1"/>
  <c r="O2010" i="1"/>
  <c r="O2042" i="1"/>
  <c r="O2436" i="1"/>
  <c r="O3291" i="1"/>
  <c r="O4259" i="1"/>
  <c r="J500" i="1"/>
  <c r="J532" i="1"/>
  <c r="J2012" i="1"/>
  <c r="J2044" i="1"/>
  <c r="J2438" i="1"/>
  <c r="J3293" i="1"/>
  <c r="J4261" i="1"/>
  <c r="T498" i="1"/>
  <c r="T530" i="1"/>
  <c r="T2010" i="1"/>
  <c r="T2042" i="1"/>
  <c r="T2436" i="1"/>
  <c r="T3291" i="1"/>
  <c r="T4259" i="1"/>
  <c r="U499" i="1"/>
  <c r="U531" i="1"/>
  <c r="U2011" i="1"/>
  <c r="U2043" i="1"/>
  <c r="U2437" i="1"/>
  <c r="U3292" i="1"/>
  <c r="U4260" i="1"/>
  <c r="AC499" i="1"/>
  <c r="AC531" i="1"/>
  <c r="AC2011" i="1"/>
  <c r="AC2043" i="1"/>
  <c r="AC2437" i="1"/>
  <c r="AC3292" i="1"/>
  <c r="AC4260" i="1"/>
  <c r="P502" i="1"/>
  <c r="P534" i="1"/>
  <c r="P2014" i="1"/>
  <c r="P2046" i="1"/>
  <c r="P2440" i="1"/>
  <c r="P3295" i="1"/>
  <c r="P4263" i="1"/>
  <c r="T502" i="1"/>
  <c r="T534" i="1"/>
  <c r="T2014" i="1"/>
  <c r="T2046" i="1"/>
  <c r="T2440" i="1"/>
  <c r="T3295" i="1"/>
  <c r="T4263" i="1"/>
  <c r="X503" i="1"/>
  <c r="X535" i="1"/>
  <c r="X2015" i="1"/>
  <c r="X2047" i="1"/>
  <c r="X2441" i="1"/>
  <c r="X3296" i="1"/>
  <c r="X4264" i="1"/>
  <c r="X499" i="1"/>
  <c r="X531" i="1"/>
  <c r="Z531" i="1" s="1"/>
  <c r="X2011" i="1"/>
  <c r="X2043" i="1"/>
  <c r="X2437" i="1"/>
  <c r="X3292" i="1"/>
  <c r="X4260" i="1"/>
  <c r="K533" i="1"/>
  <c r="K501" i="1"/>
  <c r="K2013" i="1"/>
  <c r="K2045" i="1"/>
  <c r="K2439" i="1"/>
  <c r="K3294" i="1"/>
  <c r="K4262" i="1"/>
  <c r="U530" i="1"/>
  <c r="U498" i="1"/>
  <c r="U2010" i="1"/>
  <c r="U2042" i="1"/>
  <c r="U2436" i="1"/>
  <c r="U3291" i="1"/>
  <c r="U4259" i="1"/>
  <c r="Q503" i="1"/>
  <c r="Q535" i="1"/>
  <c r="Q2015" i="1"/>
  <c r="Q2047" i="1"/>
  <c r="Q2441" i="1"/>
  <c r="Q3296" i="1"/>
  <c r="Q4264" i="1"/>
  <c r="V498" i="1"/>
  <c r="V530" i="1"/>
  <c r="V2010" i="1"/>
  <c r="V2042" i="1"/>
  <c r="V2436" i="1"/>
  <c r="V3291" i="1"/>
  <c r="V4259" i="1"/>
  <c r="U503" i="1"/>
  <c r="U535" i="1"/>
  <c r="U2015" i="1"/>
  <c r="U2047" i="1"/>
  <c r="U2441" i="1"/>
  <c r="U3296" i="1"/>
  <c r="U4264" i="1"/>
  <c r="I498" i="1"/>
  <c r="I530" i="1"/>
  <c r="I2010" i="1"/>
  <c r="I2042" i="1"/>
  <c r="I2436" i="1"/>
  <c r="I3291" i="1"/>
  <c r="I4259" i="1"/>
  <c r="L503" i="1"/>
  <c r="L535" i="1"/>
  <c r="L2015" i="1"/>
  <c r="L2047" i="1"/>
  <c r="L2441" i="1"/>
  <c r="L3296" i="1"/>
  <c r="L4264" i="1"/>
  <c r="AC503" i="1"/>
  <c r="AC535" i="1"/>
  <c r="AC2015" i="1"/>
  <c r="AC2047" i="1"/>
  <c r="AC2441" i="1"/>
  <c r="AC3296" i="1"/>
  <c r="AC4264" i="1"/>
  <c r="AC500" i="1"/>
  <c r="AC532" i="1"/>
  <c r="AC2012" i="1"/>
  <c r="AC2044" i="1"/>
  <c r="AC2438" i="1"/>
  <c r="AC3293" i="1"/>
  <c r="AC4261" i="1"/>
  <c r="AA502" i="1"/>
  <c r="AA534" i="1"/>
  <c r="AA2014" i="1"/>
  <c r="AA2046" i="1"/>
  <c r="AA2440" i="1"/>
  <c r="AA3295" i="1"/>
  <c r="AA4263" i="1"/>
  <c r="V502" i="1"/>
  <c r="V534" i="1"/>
  <c r="V2014" i="1"/>
  <c r="V2046" i="1"/>
  <c r="V2440" i="1"/>
  <c r="V3295" i="1"/>
  <c r="V4263" i="1"/>
  <c r="O503" i="1"/>
  <c r="O535" i="1"/>
  <c r="O2015" i="1"/>
  <c r="O2047" i="1"/>
  <c r="O2441" i="1"/>
  <c r="O3296" i="1"/>
  <c r="O4264" i="1"/>
  <c r="S533" i="1"/>
  <c r="S501" i="1"/>
  <c r="S2013" i="1"/>
  <c r="S2045" i="1"/>
  <c r="S2439" i="1"/>
  <c r="S3294" i="1"/>
  <c r="S4262" i="1"/>
  <c r="K500" i="1"/>
  <c r="K532" i="1"/>
  <c r="K2012" i="1"/>
  <c r="K2044" i="1"/>
  <c r="K2438" i="1"/>
  <c r="K3293" i="1"/>
  <c r="K4261" i="1"/>
  <c r="Y503" i="1"/>
  <c r="Y535" i="1"/>
  <c r="Y2015" i="1"/>
  <c r="Y2047" i="1"/>
  <c r="Y2441" i="1"/>
  <c r="Y3296" i="1"/>
  <c r="Y4264" i="1"/>
  <c r="S504" i="1"/>
  <c r="S536" i="1"/>
  <c r="S2016" i="1"/>
  <c r="S2048" i="1"/>
  <c r="S2442" i="1"/>
  <c r="S3297" i="1"/>
  <c r="S4265" i="1"/>
  <c r="AA501" i="1"/>
  <c r="AA533" i="1"/>
  <c r="AA2013" i="1"/>
  <c r="AA2045" i="1"/>
  <c r="AA2439" i="1"/>
  <c r="AA3294" i="1"/>
  <c r="AA4262" i="1"/>
  <c r="U500" i="1"/>
  <c r="U532" i="1"/>
  <c r="U2012" i="1"/>
  <c r="U2044" i="1"/>
  <c r="U2438" i="1"/>
  <c r="U3293" i="1"/>
  <c r="U4261" i="1"/>
  <c r="N499" i="1"/>
  <c r="N531" i="1"/>
  <c r="N2011" i="1"/>
  <c r="N2043" i="1"/>
  <c r="N2437" i="1"/>
  <c r="N3292" i="1"/>
  <c r="N4260" i="1"/>
  <c r="U502" i="1"/>
  <c r="U534" i="1"/>
  <c r="U2014" i="1"/>
  <c r="U2046" i="1"/>
  <c r="U2440" i="1"/>
  <c r="U3295" i="1"/>
  <c r="U4263" i="1"/>
  <c r="Q498" i="1"/>
  <c r="Q530" i="1"/>
  <c r="Q2010" i="1"/>
  <c r="Q2042" i="1"/>
  <c r="Q2436" i="1"/>
  <c r="Q3291" i="1"/>
  <c r="Q4259" i="1"/>
  <c r="V501" i="1"/>
  <c r="V533" i="1"/>
  <c r="V2013" i="1"/>
  <c r="V2045" i="1"/>
  <c r="V2439" i="1"/>
  <c r="V3294" i="1"/>
  <c r="V4262" i="1"/>
  <c r="N502" i="1"/>
  <c r="N534" i="1"/>
  <c r="N2014" i="1"/>
  <c r="N2046" i="1"/>
  <c r="N2440" i="1"/>
  <c r="N3295" i="1"/>
  <c r="N4263" i="1"/>
  <c r="Z502" i="1"/>
  <c r="J497" i="1"/>
  <c r="J529" i="1"/>
  <c r="J2009" i="1"/>
  <c r="J2041" i="1"/>
  <c r="J2435" i="1"/>
  <c r="J3290" i="1"/>
  <c r="J4258" i="1"/>
  <c r="O499" i="1"/>
  <c r="O531" i="1"/>
  <c r="O2011" i="1"/>
  <c r="O2043" i="1"/>
  <c r="O2437" i="1"/>
  <c r="O3292" i="1"/>
  <c r="O4260" i="1"/>
  <c r="V497" i="1"/>
  <c r="V529" i="1"/>
  <c r="V2009" i="1"/>
  <c r="V2041" i="1"/>
  <c r="V2435" i="1"/>
  <c r="V3290" i="1"/>
  <c r="V4258" i="1"/>
  <c r="L497" i="1"/>
  <c r="L529" i="1"/>
  <c r="L2009" i="1"/>
  <c r="L2041" i="1"/>
  <c r="L2435" i="1"/>
  <c r="L3290" i="1"/>
  <c r="L4258" i="1"/>
  <c r="J502" i="1"/>
  <c r="J534" i="1"/>
  <c r="J2014" i="1"/>
  <c r="J2046" i="1"/>
  <c r="J2440" i="1"/>
  <c r="M2440" i="1" s="1"/>
  <c r="J3295" i="1"/>
  <c r="J4263" i="1"/>
  <c r="O501" i="1"/>
  <c r="O533" i="1"/>
  <c r="O2013" i="1"/>
  <c r="O2045" i="1"/>
  <c r="O2439" i="1"/>
  <c r="O3294" i="1"/>
  <c r="O4262" i="1"/>
  <c r="L500" i="1"/>
  <c r="L532" i="1"/>
  <c r="L2012" i="1"/>
  <c r="L2044" i="1"/>
  <c r="L2438" i="1"/>
  <c r="L3293" i="1"/>
  <c r="L4261" i="1"/>
  <c r="P499" i="1"/>
  <c r="P531" i="1"/>
  <c r="P2011" i="1"/>
  <c r="P2043" i="1"/>
  <c r="P2437" i="1"/>
  <c r="P3292" i="1"/>
  <c r="P4260" i="1"/>
  <c r="V499" i="1"/>
  <c r="W499" i="1" s="1"/>
  <c r="V531" i="1"/>
  <c r="V2011" i="1"/>
  <c r="V2043" i="1"/>
  <c r="V2437" i="1"/>
  <c r="V3292" i="1"/>
  <c r="V4260" i="1"/>
  <c r="X497" i="1"/>
  <c r="Z497" i="1" s="1"/>
  <c r="X529" i="1"/>
  <c r="Z529" i="1" s="1"/>
  <c r="X2009" i="1"/>
  <c r="X2041" i="1"/>
  <c r="X2435" i="1"/>
  <c r="X3290" i="1"/>
  <c r="X4258" i="1"/>
  <c r="O500" i="1"/>
  <c r="O532" i="1"/>
  <c r="O2012" i="1"/>
  <c r="O2044" i="1"/>
  <c r="O2438" i="1"/>
  <c r="O3293" i="1"/>
  <c r="O4261" i="1"/>
  <c r="P501" i="1"/>
  <c r="P533" i="1"/>
  <c r="P2045" i="1"/>
  <c r="P2013" i="1"/>
  <c r="P2439" i="1"/>
  <c r="P3294" i="1"/>
  <c r="P4262" i="1"/>
  <c r="AB499" i="1"/>
  <c r="AB531" i="1"/>
  <c r="AB2011" i="1"/>
  <c r="AB2043" i="1"/>
  <c r="AB2437" i="1"/>
  <c r="AB3292" i="1"/>
  <c r="AB4260" i="1"/>
  <c r="S503" i="1"/>
  <c r="S535" i="1"/>
  <c r="S2015" i="1"/>
  <c r="S2047" i="1"/>
  <c r="S2441" i="1"/>
  <c r="S3296" i="1"/>
  <c r="S4264" i="1"/>
  <c r="S498" i="1"/>
  <c r="S530" i="1"/>
  <c r="S2010" i="1"/>
  <c r="S2042" i="1"/>
  <c r="S2436" i="1"/>
  <c r="S3291" i="1"/>
  <c r="S4259" i="1"/>
  <c r="AB498" i="1"/>
  <c r="AB530" i="1"/>
  <c r="AB2010" i="1"/>
  <c r="AB2042" i="1"/>
  <c r="AB2436" i="1"/>
  <c r="AB3291" i="1"/>
  <c r="AB4259" i="1"/>
  <c r="M534" i="1" l="1"/>
  <c r="W2011" i="1"/>
  <c r="Z2041" i="1"/>
  <c r="M535" i="1"/>
  <c r="Z2435" i="1"/>
  <c r="M2441" i="1"/>
  <c r="M2047" i="1"/>
  <c r="W2012" i="1"/>
  <c r="Z2439" i="1"/>
  <c r="Z2437" i="1"/>
  <c r="Z2043" i="1"/>
  <c r="R2435" i="1"/>
  <c r="M2043" i="1"/>
  <c r="Z530" i="1"/>
  <c r="R2015" i="1"/>
  <c r="R2009" i="1"/>
  <c r="W3293" i="1"/>
  <c r="W2043" i="1"/>
  <c r="R502" i="1"/>
  <c r="W535" i="1"/>
  <c r="W529" i="1"/>
  <c r="W532" i="1"/>
  <c r="W2441" i="1"/>
  <c r="W500" i="1"/>
  <c r="R497" i="1"/>
  <c r="W503" i="1"/>
  <c r="M4264" i="1"/>
  <c r="W2435" i="1"/>
  <c r="M531" i="1"/>
  <c r="M2437" i="1"/>
  <c r="Z533" i="1"/>
  <c r="R2047" i="1"/>
  <c r="Z498" i="1"/>
  <c r="R2041" i="1"/>
  <c r="W497" i="1"/>
  <c r="R4264" i="1"/>
  <c r="W3292" i="1"/>
  <c r="R535" i="1"/>
  <c r="W498" i="1"/>
  <c r="W2440" i="1"/>
  <c r="W534" i="1"/>
  <c r="W2437" i="1"/>
  <c r="W531" i="1"/>
  <c r="R3290" i="1"/>
  <c r="Z2436" i="1"/>
  <c r="Z2042" i="1"/>
  <c r="W530" i="1"/>
  <c r="R534" i="1"/>
  <c r="W502" i="1"/>
  <c r="R529" i="1"/>
  <c r="M3296" i="1"/>
  <c r="M2015" i="1"/>
  <c r="M503" i="1"/>
  <c r="W2042" i="1"/>
  <c r="Z501" i="1"/>
  <c r="W2041" i="1"/>
  <c r="Z499" i="1"/>
  <c r="Z2045" i="1"/>
  <c r="W2436" i="1"/>
  <c r="M2041" i="1"/>
  <c r="W4263" i="1"/>
  <c r="W2009" i="1"/>
  <c r="M2046" i="1"/>
  <c r="R2440" i="1"/>
  <c r="R2046" i="1"/>
  <c r="W2044" i="1"/>
  <c r="W2439" i="1"/>
  <c r="W2045" i="1"/>
  <c r="W3290" i="1"/>
  <c r="R4258" i="1"/>
  <c r="W2438" i="1"/>
  <c r="R2441" i="1"/>
  <c r="R503" i="1"/>
  <c r="W2046" i="1"/>
  <c r="M499" i="1"/>
  <c r="W2047" i="1"/>
  <c r="M502" i="1"/>
  <c r="Z4258" i="1"/>
  <c r="Z2009" i="1"/>
  <c r="W4264" i="1"/>
  <c r="R3295" i="1"/>
  <c r="R2014" i="1"/>
  <c r="W533" i="1"/>
  <c r="R2436" i="1"/>
  <c r="R2042" i="1"/>
  <c r="R530" i="1"/>
  <c r="R4262" i="1"/>
  <c r="M4260" i="1"/>
  <c r="AC504" i="1"/>
  <c r="AC536" i="1"/>
  <c r="AC2016" i="1"/>
  <c r="AC2048" i="1"/>
  <c r="AC2442" i="1"/>
  <c r="AC4265" i="1"/>
  <c r="M4262" i="1"/>
  <c r="R4261" i="1"/>
  <c r="Y504" i="1"/>
  <c r="Y536" i="1"/>
  <c r="Y2016" i="1"/>
  <c r="Y2048" i="1"/>
  <c r="Y2442" i="1"/>
  <c r="Y3297" i="1"/>
  <c r="Y4265" i="1"/>
  <c r="AB504" i="1"/>
  <c r="AB536" i="1"/>
  <c r="AB2016" i="1"/>
  <c r="AB2048" i="1"/>
  <c r="AB2442" i="1"/>
  <c r="AB3297" i="1"/>
  <c r="AB4265" i="1"/>
  <c r="W3294" i="1"/>
  <c r="W2013" i="1"/>
  <c r="W2014" i="1"/>
  <c r="R2012" i="1"/>
  <c r="K504" i="1"/>
  <c r="K536" i="1"/>
  <c r="K2016" i="1"/>
  <c r="K2048" i="1"/>
  <c r="K2442" i="1"/>
  <c r="K3297" i="1"/>
  <c r="K4265" i="1"/>
  <c r="Q536" i="1"/>
  <c r="Q504" i="1"/>
  <c r="Q2016" i="1"/>
  <c r="Q2048" i="1"/>
  <c r="Q2442" i="1"/>
  <c r="Q3297" i="1"/>
  <c r="Q4265" i="1"/>
  <c r="Z4261" i="1"/>
  <c r="W4259" i="1"/>
  <c r="O504" i="1"/>
  <c r="O536" i="1"/>
  <c r="O2016" i="1"/>
  <c r="O2048" i="1"/>
  <c r="O2442" i="1"/>
  <c r="O3297" i="1"/>
  <c r="O4265" i="1"/>
  <c r="M2435" i="1"/>
  <c r="M529" i="1"/>
  <c r="R4260" i="1"/>
  <c r="Z3292" i="1"/>
  <c r="Z2011" i="1"/>
  <c r="J504" i="1"/>
  <c r="J536" i="1"/>
  <c r="J2016" i="1"/>
  <c r="J2048" i="1"/>
  <c r="J2442" i="1"/>
  <c r="J3297" i="1"/>
  <c r="J4265" i="1"/>
  <c r="Z2441" i="1"/>
  <c r="Z2047" i="1"/>
  <c r="Z535" i="1"/>
  <c r="M4261" i="1"/>
  <c r="R2010" i="1"/>
  <c r="R498" i="1"/>
  <c r="M530" i="1"/>
  <c r="W2010" i="1"/>
  <c r="R4263" i="1"/>
  <c r="W4262" i="1"/>
  <c r="R3296" i="1"/>
  <c r="W3295" i="1"/>
  <c r="R4259" i="1"/>
  <c r="R3291" i="1"/>
  <c r="R2439" i="1"/>
  <c r="R2045" i="1"/>
  <c r="R533" i="1"/>
  <c r="M2436" i="1"/>
  <c r="R2438" i="1"/>
  <c r="R532" i="1"/>
  <c r="T504" i="1"/>
  <c r="T536" i="1"/>
  <c r="T2016" i="1"/>
  <c r="T2048" i="1"/>
  <c r="T2442" i="1"/>
  <c r="T3297" i="1"/>
  <c r="T4265" i="1"/>
  <c r="Z3290" i="1"/>
  <c r="M497" i="1"/>
  <c r="X504" i="1"/>
  <c r="X536" i="1"/>
  <c r="X2016" i="1"/>
  <c r="X2048" i="1"/>
  <c r="X2442" i="1"/>
  <c r="X3297" i="1"/>
  <c r="X4265" i="1"/>
  <c r="Z3296" i="1"/>
  <c r="Z2015" i="1"/>
  <c r="Z503" i="1"/>
  <c r="Z3294" i="1"/>
  <c r="M2439" i="1"/>
  <c r="M533" i="1"/>
  <c r="M3291" i="1"/>
  <c r="M498" i="1"/>
  <c r="U504" i="1"/>
  <c r="U536" i="1"/>
  <c r="U2016" i="1"/>
  <c r="U2048" i="1"/>
  <c r="U2442" i="1"/>
  <c r="U3297" i="1"/>
  <c r="U4265" i="1"/>
  <c r="M4258" i="1"/>
  <c r="M3290" i="1"/>
  <c r="M2009" i="1"/>
  <c r="R2437" i="1"/>
  <c r="R2043" i="1"/>
  <c r="R531" i="1"/>
  <c r="Z4260" i="1"/>
  <c r="L504" i="1"/>
  <c r="L536" i="1"/>
  <c r="L2016" i="1"/>
  <c r="L2048" i="1"/>
  <c r="L2442" i="1"/>
  <c r="L3297" i="1"/>
  <c r="L4265" i="1"/>
  <c r="Z4264" i="1"/>
  <c r="M2438" i="1"/>
  <c r="M2044" i="1"/>
  <c r="M532" i="1"/>
  <c r="R3294" i="1"/>
  <c r="R2013" i="1"/>
  <c r="R501" i="1"/>
  <c r="AA504" i="1"/>
  <c r="AA536" i="1"/>
  <c r="AA2016" i="1"/>
  <c r="AA2048" i="1"/>
  <c r="AA2442" i="1"/>
  <c r="AA3297" i="1"/>
  <c r="AA4265" i="1"/>
  <c r="M2045" i="1"/>
  <c r="M2042" i="1"/>
  <c r="R3293" i="1"/>
  <c r="R500" i="1"/>
  <c r="Z2438" i="1"/>
  <c r="Z2044" i="1"/>
  <c r="Z532" i="1"/>
  <c r="M4263" i="1"/>
  <c r="W3296" i="1"/>
  <c r="W2015" i="1"/>
  <c r="W3291" i="1"/>
  <c r="P504" i="1"/>
  <c r="P536" i="1"/>
  <c r="P2016" i="1"/>
  <c r="P2048" i="1"/>
  <c r="P2442" i="1"/>
  <c r="P3297" i="1"/>
  <c r="P4265" i="1"/>
  <c r="M3295" i="1"/>
  <c r="M2014" i="1"/>
  <c r="W501" i="1"/>
  <c r="Z2013" i="1"/>
  <c r="M2011" i="1"/>
  <c r="I536" i="1"/>
  <c r="I504" i="1"/>
  <c r="I2016" i="1"/>
  <c r="I2048" i="1"/>
  <c r="I2442" i="1"/>
  <c r="I3297" i="1"/>
  <c r="I4265" i="1"/>
  <c r="M3294" i="1"/>
  <c r="M501" i="1"/>
  <c r="Z2010" i="1"/>
  <c r="W4260" i="1"/>
  <c r="W4261" i="1"/>
  <c r="R3292" i="1"/>
  <c r="R2011" i="1"/>
  <c r="R499" i="1"/>
  <c r="V504" i="1"/>
  <c r="V536" i="1"/>
  <c r="V2048" i="1"/>
  <c r="V2016" i="1"/>
  <c r="V2442" i="1"/>
  <c r="V3297" i="1"/>
  <c r="V4265" i="1"/>
  <c r="M3293" i="1"/>
  <c r="M2012" i="1"/>
  <c r="M500" i="1"/>
  <c r="Z4262" i="1"/>
  <c r="M3292" i="1"/>
  <c r="M2013" i="1"/>
  <c r="Z4259" i="1"/>
  <c r="Z3291" i="1"/>
  <c r="M4259" i="1"/>
  <c r="M2010" i="1"/>
  <c r="R2044" i="1"/>
  <c r="W4258" i="1"/>
  <c r="Z3293" i="1"/>
  <c r="Z2012" i="1"/>
  <c r="Z500" i="1"/>
  <c r="H2435" i="1" l="1"/>
  <c r="H2437" i="1"/>
  <c r="Z2442" i="1"/>
  <c r="H530" i="1"/>
  <c r="H2441" i="1"/>
  <c r="H502" i="1"/>
  <c r="H2047" i="1"/>
  <c r="H529" i="1"/>
  <c r="H535" i="1"/>
  <c r="H497" i="1"/>
  <c r="H2043" i="1"/>
  <c r="H4264" i="1"/>
  <c r="Z2048" i="1"/>
  <c r="H498" i="1"/>
  <c r="H3294" i="1"/>
  <c r="Z536" i="1"/>
  <c r="H531" i="1"/>
  <c r="H534" i="1"/>
  <c r="R2048" i="1"/>
  <c r="H2046" i="1"/>
  <c r="H2041" i="1"/>
  <c r="H2440" i="1"/>
  <c r="H2439" i="1"/>
  <c r="H2436" i="1"/>
  <c r="H2042" i="1"/>
  <c r="R2442" i="1"/>
  <c r="R536" i="1"/>
  <c r="H501" i="1"/>
  <c r="H2014" i="1"/>
  <c r="H3296" i="1"/>
  <c r="W4265" i="1"/>
  <c r="H2010" i="1"/>
  <c r="Z504" i="1"/>
  <c r="H499" i="1"/>
  <c r="H532" i="1"/>
  <c r="H533" i="1"/>
  <c r="W2016" i="1"/>
  <c r="W504" i="1"/>
  <c r="H2044" i="1"/>
  <c r="H503" i="1"/>
  <c r="H2045" i="1"/>
  <c r="H2438" i="1"/>
  <c r="H3293" i="1"/>
  <c r="R504" i="1"/>
  <c r="W2442" i="1"/>
  <c r="W2048" i="1"/>
  <c r="W536" i="1"/>
  <c r="H4260" i="1"/>
  <c r="H2013" i="1"/>
  <c r="H3290" i="1"/>
  <c r="Z3297" i="1"/>
  <c r="Z2016" i="1"/>
  <c r="M2442" i="1"/>
  <c r="M2048" i="1"/>
  <c r="M536" i="1"/>
  <c r="H4262" i="1"/>
  <c r="H2011" i="1"/>
  <c r="H4261" i="1"/>
  <c r="H4259" i="1"/>
  <c r="M3297" i="1"/>
  <c r="M2016" i="1"/>
  <c r="M504" i="1"/>
  <c r="R3297" i="1"/>
  <c r="H3291" i="1"/>
  <c r="H500" i="1"/>
  <c r="H4263" i="1"/>
  <c r="Z4265" i="1"/>
  <c r="R2016" i="1"/>
  <c r="H3295" i="1"/>
  <c r="M4265" i="1"/>
  <c r="H3292" i="1"/>
  <c r="H2015" i="1"/>
  <c r="H2009" i="1"/>
  <c r="H4258" i="1"/>
  <c r="R4265" i="1"/>
  <c r="W3297" i="1"/>
  <c r="H2012" i="1"/>
  <c r="H2442" i="1" l="1"/>
  <c r="H2048" i="1"/>
  <c r="H536" i="1"/>
  <c r="H3297" i="1"/>
  <c r="H504" i="1"/>
  <c r="H4265" i="1"/>
  <c r="H2016" i="1"/>
  <c r="Q599" i="1" l="1"/>
  <c r="Q2111" i="1"/>
  <c r="Q2982" i="1"/>
  <c r="Q3957" i="1"/>
  <c r="Q3973" i="1"/>
  <c r="Q4149" i="1"/>
  <c r="K593" i="1"/>
  <c r="K2105" i="1"/>
  <c r="K2976" i="1"/>
  <c r="K3951" i="1"/>
  <c r="K3967" i="1"/>
  <c r="K4143" i="1"/>
  <c r="O594" i="1"/>
  <c r="O2106" i="1"/>
  <c r="O2977" i="1"/>
  <c r="O3952" i="1"/>
  <c r="O3968" i="1"/>
  <c r="O4144" i="1"/>
  <c r="V598" i="1"/>
  <c r="V2110" i="1"/>
  <c r="V2981" i="1"/>
  <c r="V3956" i="1"/>
  <c r="V3972" i="1"/>
  <c r="V4148" i="1"/>
  <c r="V596" i="1"/>
  <c r="V2108" i="1"/>
  <c r="V2979" i="1"/>
  <c r="V3954" i="1"/>
  <c r="V3970" i="1"/>
  <c r="V4146" i="1"/>
  <c r="P593" i="1"/>
  <c r="P2105" i="1"/>
  <c r="P2976" i="1"/>
  <c r="P3951" i="1"/>
  <c r="P3967" i="1"/>
  <c r="P4143" i="1"/>
  <c r="AC599" i="1"/>
  <c r="AC2111" i="1"/>
  <c r="AC2982" i="1"/>
  <c r="AC3957" i="1"/>
  <c r="AC3973" i="1"/>
  <c r="AC4149" i="1"/>
  <c r="AB599" i="1"/>
  <c r="AB2111" i="1"/>
  <c r="AB2982" i="1"/>
  <c r="AB3957" i="1"/>
  <c r="AB3973" i="1"/>
  <c r="AB4149" i="1"/>
  <c r="S597" i="1"/>
  <c r="S2109" i="1"/>
  <c r="S2980" i="1"/>
  <c r="S3955" i="1"/>
  <c r="S3971" i="1"/>
  <c r="S4147" i="1"/>
  <c r="U599" i="1"/>
  <c r="U2111" i="1"/>
  <c r="U2982" i="1"/>
  <c r="U3957" i="1"/>
  <c r="U3973" i="1"/>
  <c r="U4149" i="1"/>
  <c r="L596" i="1"/>
  <c r="L2108" i="1"/>
  <c r="L2979" i="1"/>
  <c r="L3954" i="1"/>
  <c r="L3970" i="1"/>
  <c r="L4146" i="1"/>
  <c r="S599" i="1"/>
  <c r="S2111" i="1"/>
  <c r="S2982" i="1"/>
  <c r="S3957" i="1"/>
  <c r="S3973" i="1"/>
  <c r="S4149" i="1"/>
  <c r="AB597" i="1"/>
  <c r="AB2109" i="1"/>
  <c r="AB2980" i="1"/>
  <c r="AB3955" i="1"/>
  <c r="AB3971" i="1"/>
  <c r="AB4147" i="1"/>
  <c r="Q593" i="1"/>
  <c r="Q2105" i="1"/>
  <c r="Q2976" i="1"/>
  <c r="Q3951" i="1"/>
  <c r="Q3967" i="1"/>
  <c r="Q4143" i="1"/>
  <c r="T597" i="1"/>
  <c r="T2109" i="1"/>
  <c r="T2980" i="1"/>
  <c r="T3955" i="1"/>
  <c r="T3971" i="1"/>
  <c r="T4147" i="1"/>
  <c r="AA598" i="1"/>
  <c r="AA2110" i="1"/>
  <c r="AA2981" i="1"/>
  <c r="AA3956" i="1"/>
  <c r="AA3972" i="1"/>
  <c r="AA4148" i="1"/>
  <c r="N599" i="1"/>
  <c r="N2111" i="1"/>
  <c r="N2982" i="1"/>
  <c r="N3957" i="1"/>
  <c r="N3973" i="1"/>
  <c r="N4149" i="1"/>
  <c r="Q598" i="1"/>
  <c r="Q2110" i="1"/>
  <c r="Q2981" i="1"/>
  <c r="Q3956" i="1"/>
  <c r="Q3972" i="1"/>
  <c r="Q4148" i="1"/>
  <c r="K598" i="1"/>
  <c r="K2110" i="1"/>
  <c r="K2981" i="1"/>
  <c r="K3956" i="1"/>
  <c r="K3972" i="1"/>
  <c r="K4148" i="1"/>
  <c r="AC596" i="1"/>
  <c r="AC2108" i="1"/>
  <c r="AC2979" i="1"/>
  <c r="AC3954" i="1"/>
  <c r="AC3970" i="1"/>
  <c r="AC4146" i="1"/>
  <c r="L595" i="1"/>
  <c r="L2107" i="1"/>
  <c r="L2978" i="1"/>
  <c r="L3953" i="1"/>
  <c r="L3969" i="1"/>
  <c r="L4145" i="1"/>
  <c r="O595" i="1"/>
  <c r="O2107" i="1"/>
  <c r="O2978" i="1"/>
  <c r="O3953" i="1"/>
  <c r="O3969" i="1"/>
  <c r="O4145" i="1"/>
  <c r="S596" i="1"/>
  <c r="S2108" i="1"/>
  <c r="S2979" i="1"/>
  <c r="S3954" i="1"/>
  <c r="S3970" i="1"/>
  <c r="S4146" i="1"/>
  <c r="U596" i="1"/>
  <c r="U2108" i="1"/>
  <c r="U2979" i="1"/>
  <c r="U3954" i="1"/>
  <c r="U3970" i="1"/>
  <c r="U4146" i="1"/>
  <c r="AC593" i="1"/>
  <c r="AC2105" i="1"/>
  <c r="AC2976" i="1"/>
  <c r="AC3951" i="1"/>
  <c r="AC3967" i="1"/>
  <c r="AC4143" i="1"/>
  <c r="Y596" i="1"/>
  <c r="Y2108" i="1"/>
  <c r="Y2979" i="1"/>
  <c r="Y3954" i="1"/>
  <c r="Y3970" i="1"/>
  <c r="Y4146" i="1"/>
  <c r="N593" i="1"/>
  <c r="N2105" i="1"/>
  <c r="N2976" i="1"/>
  <c r="N3951" i="1"/>
  <c r="N3967" i="1"/>
  <c r="N4143" i="1"/>
  <c r="I596" i="1"/>
  <c r="I2108" i="1"/>
  <c r="I2979" i="1"/>
  <c r="I3954" i="1"/>
  <c r="I3970" i="1"/>
  <c r="I4146" i="1"/>
  <c r="X597" i="1"/>
  <c r="X2109" i="1"/>
  <c r="X2980" i="1"/>
  <c r="X3955" i="1"/>
  <c r="X3971" i="1"/>
  <c r="X4147" i="1"/>
  <c r="T599" i="1"/>
  <c r="T2111" i="1"/>
  <c r="T2982" i="1"/>
  <c r="T3957" i="1"/>
  <c r="T3973" i="1"/>
  <c r="T4149" i="1"/>
  <c r="N597" i="1"/>
  <c r="N2109" i="1"/>
  <c r="N2980" i="1"/>
  <c r="N3955" i="1"/>
  <c r="N3971" i="1"/>
  <c r="N4147" i="1"/>
  <c r="K599" i="1"/>
  <c r="K2111" i="1"/>
  <c r="K2982" i="1"/>
  <c r="K3957" i="1"/>
  <c r="K3973" i="1"/>
  <c r="K4149" i="1"/>
  <c r="S595" i="1"/>
  <c r="S2107" i="1"/>
  <c r="S2978" i="1"/>
  <c r="S3953" i="1"/>
  <c r="S3969" i="1"/>
  <c r="S4145" i="1"/>
  <c r="AA595" i="1"/>
  <c r="AA2107" i="1"/>
  <c r="AA2978" i="1"/>
  <c r="AA3953" i="1"/>
  <c r="AA3969" i="1"/>
  <c r="AA4145" i="1"/>
  <c r="V595" i="1"/>
  <c r="V2107" i="1"/>
  <c r="V2978" i="1"/>
  <c r="V3953" i="1"/>
  <c r="V3969" i="1"/>
  <c r="V4145" i="1"/>
  <c r="AA597" i="1"/>
  <c r="AA2109" i="1"/>
  <c r="AA2980" i="1"/>
  <c r="AA3955" i="1"/>
  <c r="AA3971" i="1"/>
  <c r="AA4147" i="1"/>
  <c r="U595" i="1"/>
  <c r="U2107" i="1"/>
  <c r="U2978" i="1"/>
  <c r="U3953" i="1"/>
  <c r="U3969" i="1"/>
  <c r="U4145" i="1"/>
  <c r="T595" i="1"/>
  <c r="T2107" i="1"/>
  <c r="T2978" i="1"/>
  <c r="T3953" i="1"/>
  <c r="T3969" i="1"/>
  <c r="T4145" i="1"/>
  <c r="I594" i="1"/>
  <c r="I2106" i="1"/>
  <c r="I2977" i="1"/>
  <c r="I3952" i="1"/>
  <c r="I3968" i="1"/>
  <c r="I4144" i="1"/>
  <c r="Y597" i="1"/>
  <c r="Y2109" i="1"/>
  <c r="Y2980" i="1"/>
  <c r="Y3955" i="1"/>
  <c r="Y3971" i="1"/>
  <c r="Y4147" i="1"/>
  <c r="V597" i="1"/>
  <c r="V2109" i="1"/>
  <c r="V2980" i="1"/>
  <c r="V3955" i="1"/>
  <c r="V3971" i="1"/>
  <c r="V4147" i="1"/>
  <c r="J594" i="1"/>
  <c r="J2106" i="1"/>
  <c r="J2977" i="1"/>
  <c r="J3952" i="1"/>
  <c r="J3968" i="1"/>
  <c r="J4144" i="1"/>
  <c r="Y595" i="1"/>
  <c r="Y2107" i="1"/>
  <c r="Y2978" i="1"/>
  <c r="Y3953" i="1"/>
  <c r="Y3969" i="1"/>
  <c r="Y4145" i="1"/>
  <c r="AC597" i="1"/>
  <c r="AC2109" i="1"/>
  <c r="AC2980" i="1"/>
  <c r="AC3955" i="1"/>
  <c r="AC3971" i="1"/>
  <c r="AC4147" i="1"/>
  <c r="U597" i="1"/>
  <c r="U2109" i="1"/>
  <c r="U2980" i="1"/>
  <c r="U3955" i="1"/>
  <c r="U3971" i="1"/>
  <c r="U4147" i="1"/>
  <c r="T593" i="1"/>
  <c r="T2105" i="1"/>
  <c r="T2976" i="1"/>
  <c r="T3951" i="1"/>
  <c r="T3967" i="1"/>
  <c r="T4143" i="1"/>
  <c r="L597" i="1"/>
  <c r="L2109" i="1"/>
  <c r="L2980" i="1"/>
  <c r="L3955" i="1"/>
  <c r="L3971" i="1"/>
  <c r="L4147" i="1"/>
  <c r="U593" i="1"/>
  <c r="U2105" i="1"/>
  <c r="U2976" i="1"/>
  <c r="U3951" i="1"/>
  <c r="U3967" i="1"/>
  <c r="U4143" i="1"/>
  <c r="I597" i="1"/>
  <c r="I2109" i="1"/>
  <c r="I2980" i="1"/>
  <c r="I3955" i="1"/>
  <c r="I3971" i="1"/>
  <c r="I4147" i="1"/>
  <c r="Y598" i="1"/>
  <c r="Y2110" i="1"/>
  <c r="Y2981" i="1"/>
  <c r="Y3956" i="1"/>
  <c r="Y3972" i="1"/>
  <c r="Y4148" i="1"/>
  <c r="Y593" i="1"/>
  <c r="Y2105" i="1"/>
  <c r="Y2976" i="1"/>
  <c r="Y3951" i="1"/>
  <c r="Y3967" i="1"/>
  <c r="Y4143" i="1"/>
  <c r="I598" i="1"/>
  <c r="I2110" i="1"/>
  <c r="I2981" i="1"/>
  <c r="I3956" i="1"/>
  <c r="I3972" i="1"/>
  <c r="I4148" i="1"/>
  <c r="I595" i="1"/>
  <c r="I2107" i="1"/>
  <c r="I2978" i="1"/>
  <c r="I3953" i="1"/>
  <c r="I3969" i="1"/>
  <c r="I4145" i="1"/>
  <c r="AC595" i="1"/>
  <c r="AC2107" i="1"/>
  <c r="AC2978" i="1"/>
  <c r="AC3953" i="1"/>
  <c r="AC3969" i="1"/>
  <c r="AC4145" i="1"/>
  <c r="AB595" i="1"/>
  <c r="AB2107" i="1"/>
  <c r="AB2978" i="1"/>
  <c r="AB3953" i="1"/>
  <c r="AB3969" i="1"/>
  <c r="AB4145" i="1"/>
  <c r="AB594" i="1"/>
  <c r="AB2106" i="1"/>
  <c r="AB2977" i="1"/>
  <c r="AB3952" i="1"/>
  <c r="AB3968" i="1"/>
  <c r="AB4144" i="1"/>
  <c r="N596" i="1"/>
  <c r="N2108" i="1"/>
  <c r="N2979" i="1"/>
  <c r="N3954" i="1"/>
  <c r="N3970" i="1"/>
  <c r="N4146" i="1"/>
  <c r="P594" i="1"/>
  <c r="P2106" i="1"/>
  <c r="P2977" i="1"/>
  <c r="P3952" i="1"/>
  <c r="P3968" i="1"/>
  <c r="P4144" i="1"/>
  <c r="AA594" i="1"/>
  <c r="AA2106" i="1"/>
  <c r="AA2977" i="1"/>
  <c r="AA3952" i="1"/>
  <c r="AA3968" i="1"/>
  <c r="AA4144" i="1"/>
  <c r="S594" i="1"/>
  <c r="S2106" i="1"/>
  <c r="S2977" i="1"/>
  <c r="S3952" i="1"/>
  <c r="S3968" i="1"/>
  <c r="S4144" i="1"/>
  <c r="X596" i="1"/>
  <c r="X2108" i="1"/>
  <c r="X2979" i="1"/>
  <c r="X3954" i="1"/>
  <c r="Z3954" i="1" s="1"/>
  <c r="X3970" i="1"/>
  <c r="X4146" i="1"/>
  <c r="K597" i="1"/>
  <c r="K2109" i="1"/>
  <c r="K2980" i="1"/>
  <c r="K3955" i="1"/>
  <c r="K3971" i="1"/>
  <c r="K4147" i="1"/>
  <c r="AB598" i="1"/>
  <c r="AB2110" i="1"/>
  <c r="AB2981" i="1"/>
  <c r="AB3956" i="1"/>
  <c r="AB3972" i="1"/>
  <c r="AB4148" i="1"/>
  <c r="X594" i="1"/>
  <c r="X2106" i="1"/>
  <c r="X2977" i="1"/>
  <c r="X3952" i="1"/>
  <c r="X3968" i="1"/>
  <c r="X4144" i="1"/>
  <c r="V593" i="1"/>
  <c r="V2105" i="1"/>
  <c r="V2976" i="1"/>
  <c r="V3951" i="1"/>
  <c r="V3967" i="1"/>
  <c r="V4143" i="1"/>
  <c r="J597" i="1"/>
  <c r="J2109" i="1"/>
  <c r="J2980" i="1"/>
  <c r="J3955" i="1"/>
  <c r="J3971" i="1"/>
  <c r="J4147" i="1"/>
  <c r="X598" i="1"/>
  <c r="X2110" i="1"/>
  <c r="X2981" i="1"/>
  <c r="X3956" i="1"/>
  <c r="X3972" i="1"/>
  <c r="X4148" i="1"/>
  <c r="Q597" i="1"/>
  <c r="Q2109" i="1"/>
  <c r="Q2980" i="1"/>
  <c r="Q3955" i="1"/>
  <c r="Q3971" i="1"/>
  <c r="Q4147" i="1"/>
  <c r="L593" i="1"/>
  <c r="L2105" i="1"/>
  <c r="L2976" i="1"/>
  <c r="L3951" i="1"/>
  <c r="L3967" i="1"/>
  <c r="L4143" i="1"/>
  <c r="X599" i="1"/>
  <c r="X2111" i="1"/>
  <c r="X2982" i="1"/>
  <c r="X3957" i="1"/>
  <c r="X3973" i="1"/>
  <c r="X4149" i="1"/>
  <c r="T598" i="1"/>
  <c r="T2110" i="1"/>
  <c r="T2981" i="1"/>
  <c r="T3956" i="1"/>
  <c r="T3972" i="1"/>
  <c r="T4148" i="1"/>
  <c r="Y599" i="1"/>
  <c r="Y2111" i="1"/>
  <c r="Y2982" i="1"/>
  <c r="Y3957" i="1"/>
  <c r="Y3973" i="1"/>
  <c r="Y4149" i="1"/>
  <c r="L599" i="1"/>
  <c r="L2111" i="1"/>
  <c r="L2982" i="1"/>
  <c r="L3957" i="1"/>
  <c r="L3973" i="1"/>
  <c r="L4149" i="1"/>
  <c r="V594" i="1"/>
  <c r="V2106" i="1"/>
  <c r="V2977" i="1"/>
  <c r="V3952" i="1"/>
  <c r="V3968" i="1"/>
  <c r="V4144" i="1"/>
  <c r="O593" i="1"/>
  <c r="O2105" i="1"/>
  <c r="O2976" i="1"/>
  <c r="O3951" i="1"/>
  <c r="O3967" i="1"/>
  <c r="O4143" i="1"/>
  <c r="AC598" i="1"/>
  <c r="AC2110" i="1"/>
  <c r="AC2981" i="1"/>
  <c r="AC3956" i="1"/>
  <c r="AC3972" i="1"/>
  <c r="AC4148" i="1"/>
  <c r="T594" i="1"/>
  <c r="T2106" i="1"/>
  <c r="T2977" i="1"/>
  <c r="T3952" i="1"/>
  <c r="T3968" i="1"/>
  <c r="T4144" i="1"/>
  <c r="K595" i="1"/>
  <c r="K2107" i="1"/>
  <c r="K2978" i="1"/>
  <c r="K3953" i="1"/>
  <c r="K3969" i="1"/>
  <c r="K4145" i="1"/>
  <c r="J599" i="1"/>
  <c r="J2111" i="1"/>
  <c r="J2982" i="1"/>
  <c r="J3957" i="1"/>
  <c r="J3973" i="1"/>
  <c r="J4149" i="1"/>
  <c r="N595" i="1"/>
  <c r="N2107" i="1"/>
  <c r="N2978" i="1"/>
  <c r="N3953" i="1"/>
  <c r="N3969" i="1"/>
  <c r="N4145" i="1"/>
  <c r="U594" i="1"/>
  <c r="U2106" i="1"/>
  <c r="U2977" i="1"/>
  <c r="U3952" i="1"/>
  <c r="U3968" i="1"/>
  <c r="U4144" i="1"/>
  <c r="J593" i="1"/>
  <c r="J2105" i="1"/>
  <c r="J2976" i="1"/>
  <c r="J3951" i="1"/>
  <c r="J3967" i="1"/>
  <c r="J4143" i="1"/>
  <c r="K596" i="1"/>
  <c r="K2108" i="1"/>
  <c r="K2979" i="1"/>
  <c r="K3954" i="1"/>
  <c r="K3970" i="1"/>
  <c r="K4146" i="1"/>
  <c r="P598" i="1"/>
  <c r="P2110" i="1"/>
  <c r="P2981" i="1"/>
  <c r="P3956" i="1"/>
  <c r="P3972" i="1"/>
  <c r="P4148" i="1"/>
  <c r="P597" i="1"/>
  <c r="P2109" i="1"/>
  <c r="P2980" i="1"/>
  <c r="P3955" i="1"/>
  <c r="P3971" i="1"/>
  <c r="P4147" i="1"/>
  <c r="Q594" i="1"/>
  <c r="Q2106" i="1"/>
  <c r="Q2977" i="1"/>
  <c r="Q3952" i="1"/>
  <c r="Q3968" i="1"/>
  <c r="Q4144" i="1"/>
  <c r="L598" i="1"/>
  <c r="L2110" i="1"/>
  <c r="L2981" i="1"/>
  <c r="L3956" i="1"/>
  <c r="L3972" i="1"/>
  <c r="L4148" i="1"/>
  <c r="J595" i="1"/>
  <c r="J2107" i="1"/>
  <c r="J2978" i="1"/>
  <c r="J3953" i="1"/>
  <c r="J3969" i="1"/>
  <c r="J4145" i="1"/>
  <c r="I593" i="1"/>
  <c r="I2105" i="1"/>
  <c r="I2976" i="1"/>
  <c r="I3951" i="1"/>
  <c r="I3967" i="1"/>
  <c r="I4143" i="1"/>
  <c r="X593" i="1"/>
  <c r="X2105" i="1"/>
  <c r="X2976" i="1"/>
  <c r="X3951" i="1"/>
  <c r="X3967" i="1"/>
  <c r="X4143" i="1"/>
  <c r="P596" i="1"/>
  <c r="P2108" i="1"/>
  <c r="P2979" i="1"/>
  <c r="P3954" i="1"/>
  <c r="P3970" i="1"/>
  <c r="P4146" i="1"/>
  <c r="S593" i="1"/>
  <c r="S2105" i="1"/>
  <c r="S2976" i="1"/>
  <c r="S3951" i="1"/>
  <c r="S3967" i="1"/>
  <c r="S4143" i="1"/>
  <c r="O598" i="1"/>
  <c r="O2110" i="1"/>
  <c r="O2981" i="1"/>
  <c r="O3956" i="1"/>
  <c r="O3972" i="1"/>
  <c r="O4148" i="1"/>
  <c r="Q595" i="1"/>
  <c r="Q2107" i="1"/>
  <c r="Q2978" i="1"/>
  <c r="Q3953" i="1"/>
  <c r="Q3969" i="1"/>
  <c r="Q4145" i="1"/>
  <c r="O596" i="1"/>
  <c r="O2108" i="1"/>
  <c r="O2979" i="1"/>
  <c r="O3954" i="1"/>
  <c r="O3970" i="1"/>
  <c r="O4146" i="1"/>
  <c r="AA599" i="1"/>
  <c r="AA2111" i="1"/>
  <c r="AA2982" i="1"/>
  <c r="AA3957" i="1"/>
  <c r="AA3973" i="1"/>
  <c r="AA4149" i="1"/>
  <c r="I599" i="1"/>
  <c r="I2111" i="1"/>
  <c r="I2982" i="1"/>
  <c r="I3957" i="1"/>
  <c r="I3973" i="1"/>
  <c r="I4149" i="1"/>
  <c r="AA596" i="1"/>
  <c r="AA2108" i="1"/>
  <c r="AA2979" i="1"/>
  <c r="AA3954" i="1"/>
  <c r="AA3970" i="1"/>
  <c r="AA4146" i="1"/>
  <c r="O599" i="1"/>
  <c r="O2111" i="1"/>
  <c r="O2982" i="1"/>
  <c r="O3957" i="1"/>
  <c r="O3973" i="1"/>
  <c r="O4149" i="1"/>
  <c r="J596" i="1"/>
  <c r="J2108" i="1"/>
  <c r="J2979" i="1"/>
  <c r="J3954" i="1"/>
  <c r="J3970" i="1"/>
  <c r="J4146" i="1"/>
  <c r="AB593" i="1"/>
  <c r="AB2105" i="1"/>
  <c r="AB2976" i="1"/>
  <c r="AB3951" i="1"/>
  <c r="AB3967" i="1"/>
  <c r="AB4143" i="1"/>
  <c r="J598" i="1"/>
  <c r="J2110" i="1"/>
  <c r="J2981" i="1"/>
  <c r="J3956" i="1"/>
  <c r="J3972" i="1"/>
  <c r="J4148" i="1"/>
  <c r="O597" i="1"/>
  <c r="O2109" i="1"/>
  <c r="O2980" i="1"/>
  <c r="O3955" i="1"/>
  <c r="O3971" i="1"/>
  <c r="O4147" i="1"/>
  <c r="N594" i="1"/>
  <c r="N2106" i="1"/>
  <c r="N2977" i="1"/>
  <c r="N3952" i="1"/>
  <c r="N3968" i="1"/>
  <c r="N4144" i="1"/>
  <c r="P599" i="1"/>
  <c r="P2111" i="1"/>
  <c r="P2982" i="1"/>
  <c r="P3957" i="1"/>
  <c r="P3973" i="1"/>
  <c r="P4149" i="1"/>
  <c r="L594" i="1"/>
  <c r="L2106" i="1"/>
  <c r="L2977" i="1"/>
  <c r="L3952" i="1"/>
  <c r="L3968" i="1"/>
  <c r="L4144" i="1"/>
  <c r="T596" i="1"/>
  <c r="T2108" i="1"/>
  <c r="T2979" i="1"/>
  <c r="T3954" i="1"/>
  <c r="T3970" i="1"/>
  <c r="T4146" i="1"/>
  <c r="AA593" i="1"/>
  <c r="AA2105" i="1"/>
  <c r="AA2976" i="1"/>
  <c r="AA3951" i="1"/>
  <c r="AA3967" i="1"/>
  <c r="AA4143" i="1"/>
  <c r="Q596" i="1"/>
  <c r="Q2108" i="1"/>
  <c r="Q2979" i="1"/>
  <c r="Q3954" i="1"/>
  <c r="Q3970" i="1"/>
  <c r="Q4146" i="1"/>
  <c r="X595" i="1"/>
  <c r="X2107" i="1"/>
  <c r="X2978" i="1"/>
  <c r="X3953" i="1"/>
  <c r="X3969" i="1"/>
  <c r="X4145" i="1"/>
  <c r="AB596" i="1"/>
  <c r="AB2108" i="1"/>
  <c r="AB2979" i="1"/>
  <c r="AB3954" i="1"/>
  <c r="AB3970" i="1"/>
  <c r="AB4146" i="1"/>
  <c r="N598" i="1"/>
  <c r="N2110" i="1"/>
  <c r="N2981" i="1"/>
  <c r="N3956" i="1"/>
  <c r="N3972" i="1"/>
  <c r="N4148" i="1"/>
  <c r="Y594" i="1"/>
  <c r="Y2106" i="1"/>
  <c r="Y2977" i="1"/>
  <c r="Y3952" i="1"/>
  <c r="Y3968" i="1"/>
  <c r="Y4144" i="1"/>
  <c r="V599" i="1"/>
  <c r="V2111" i="1"/>
  <c r="V2982" i="1"/>
  <c r="V3957" i="1"/>
  <c r="V3973" i="1"/>
  <c r="V4149" i="1"/>
  <c r="S598" i="1"/>
  <c r="S2110" i="1"/>
  <c r="S2981" i="1"/>
  <c r="S3956" i="1"/>
  <c r="S3972" i="1"/>
  <c r="S4148" i="1"/>
  <c r="K594" i="1"/>
  <c r="K2106" i="1"/>
  <c r="K2977" i="1"/>
  <c r="K3952" i="1"/>
  <c r="K3968" i="1"/>
  <c r="K4144" i="1"/>
  <c r="U598" i="1"/>
  <c r="U2110" i="1"/>
  <c r="U2981" i="1"/>
  <c r="U3956" i="1"/>
  <c r="U3972" i="1"/>
  <c r="U4148" i="1"/>
  <c r="AC594" i="1"/>
  <c r="AC2106" i="1"/>
  <c r="AC2977" i="1"/>
  <c r="AC3952" i="1"/>
  <c r="AC3968" i="1"/>
  <c r="AC4144" i="1"/>
  <c r="P595" i="1"/>
  <c r="P2107" i="1"/>
  <c r="P2978" i="1"/>
  <c r="P3953" i="1"/>
  <c r="P3969" i="1"/>
  <c r="P4145" i="1"/>
  <c r="Z2105" i="1" l="1"/>
  <c r="Z3956" i="1"/>
  <c r="Z3972" i="1"/>
  <c r="Z2110" i="1"/>
  <c r="Z3953" i="1"/>
  <c r="Z2108" i="1"/>
  <c r="Z3951" i="1"/>
  <c r="Z4146" i="1"/>
  <c r="M3954" i="1"/>
  <c r="M3951" i="1"/>
  <c r="Z3969" i="1"/>
  <c r="M2978" i="1"/>
  <c r="W3951" i="1"/>
  <c r="Z2979" i="1"/>
  <c r="M2111" i="1"/>
  <c r="M3957" i="1"/>
  <c r="M3956" i="1"/>
  <c r="Z3970" i="1"/>
  <c r="M2108" i="1"/>
  <c r="R2106" i="1"/>
  <c r="M2107" i="1"/>
  <c r="R3952" i="1"/>
  <c r="Z2978" i="1"/>
  <c r="M4143" i="1"/>
  <c r="M3967" i="1"/>
  <c r="Z3967" i="1"/>
  <c r="Z4148" i="1"/>
  <c r="M2976" i="1"/>
  <c r="M3953" i="1"/>
  <c r="Z4145" i="1"/>
  <c r="R2977" i="1"/>
  <c r="Z2976" i="1"/>
  <c r="M2982" i="1"/>
  <c r="Z2981" i="1"/>
  <c r="M2980" i="1"/>
  <c r="W2110" i="1"/>
  <c r="M2105" i="1"/>
  <c r="M2979" i="1"/>
  <c r="Z2107" i="1"/>
  <c r="W4143" i="1"/>
  <c r="M2109" i="1"/>
  <c r="W3967" i="1"/>
  <c r="Z4143" i="1"/>
  <c r="R2981" i="1"/>
  <c r="M2981" i="1"/>
  <c r="R4148" i="1"/>
  <c r="R3972" i="1"/>
  <c r="M4148" i="1"/>
  <c r="M3972" i="1"/>
  <c r="M3971" i="1"/>
  <c r="W3969" i="1"/>
  <c r="W2105" i="1"/>
  <c r="M4145" i="1"/>
  <c r="M3969" i="1"/>
  <c r="W3956" i="1"/>
  <c r="R3956" i="1"/>
  <c r="M2110" i="1"/>
  <c r="M4147" i="1"/>
  <c r="R2110" i="1"/>
  <c r="R3968" i="1"/>
  <c r="W2976" i="1"/>
  <c r="Z4149" i="1"/>
  <c r="Z3973" i="1"/>
  <c r="M3955" i="1"/>
  <c r="M4146" i="1"/>
  <c r="M3970" i="1"/>
  <c r="M4149" i="1"/>
  <c r="M3973" i="1"/>
  <c r="Z595" i="1"/>
  <c r="R4144" i="1"/>
  <c r="W593" i="1"/>
  <c r="R3953" i="1"/>
  <c r="AB600" i="1"/>
  <c r="AB2112" i="1"/>
  <c r="AB2983" i="1"/>
  <c r="AB3958" i="1"/>
  <c r="AB3974" i="1"/>
  <c r="AB4150" i="1"/>
  <c r="Z2106" i="1"/>
  <c r="R4146" i="1"/>
  <c r="R3970" i="1"/>
  <c r="Y600" i="1"/>
  <c r="Y2112" i="1"/>
  <c r="Y2983" i="1"/>
  <c r="Y3958" i="1"/>
  <c r="Y3974" i="1"/>
  <c r="Y4150" i="1"/>
  <c r="U600" i="1"/>
  <c r="U2112" i="1"/>
  <c r="U2983" i="1"/>
  <c r="U3958" i="1"/>
  <c r="U3974" i="1"/>
  <c r="U4150" i="1"/>
  <c r="R4147" i="1"/>
  <c r="R3971" i="1"/>
  <c r="R2982" i="1"/>
  <c r="R599" i="1"/>
  <c r="W3973" i="1"/>
  <c r="W3955" i="1"/>
  <c r="M599" i="1"/>
  <c r="Z3957" i="1"/>
  <c r="Z598" i="1"/>
  <c r="W2106" i="1"/>
  <c r="R3954" i="1"/>
  <c r="V600" i="1"/>
  <c r="V2112" i="1"/>
  <c r="V2983" i="1"/>
  <c r="V3958" i="1"/>
  <c r="V3974" i="1"/>
  <c r="V4150" i="1"/>
  <c r="W2107" i="1"/>
  <c r="R3955" i="1"/>
  <c r="R3973" i="1"/>
  <c r="W3957" i="1"/>
  <c r="W2111" i="1"/>
  <c r="AA600" i="1"/>
  <c r="AA2112" i="1"/>
  <c r="AA2983" i="1"/>
  <c r="AA3958" i="1"/>
  <c r="AA3974" i="1"/>
  <c r="AA4150" i="1"/>
  <c r="R2107" i="1"/>
  <c r="O600" i="1"/>
  <c r="O2112" i="1"/>
  <c r="O2983" i="1"/>
  <c r="O3958" i="1"/>
  <c r="O3974" i="1"/>
  <c r="O4150" i="1"/>
  <c r="I600" i="1"/>
  <c r="I2112" i="1"/>
  <c r="I2983" i="1"/>
  <c r="I3958" i="1"/>
  <c r="I3974" i="1"/>
  <c r="I4150" i="1"/>
  <c r="T600" i="1"/>
  <c r="T2112" i="1"/>
  <c r="T2983" i="1"/>
  <c r="T3958" i="1"/>
  <c r="T3974" i="1"/>
  <c r="T4150" i="1"/>
  <c r="R593" i="1"/>
  <c r="W4146" i="1"/>
  <c r="R3957" i="1"/>
  <c r="W2109" i="1"/>
  <c r="W4148" i="1"/>
  <c r="M598" i="1"/>
  <c r="Z593" i="1"/>
  <c r="M595" i="1"/>
  <c r="M593" i="1"/>
  <c r="X600" i="1"/>
  <c r="X2112" i="1"/>
  <c r="X2983" i="1"/>
  <c r="X3958" i="1"/>
  <c r="Z3958" i="1" s="1"/>
  <c r="X3974" i="1"/>
  <c r="X4150" i="1"/>
  <c r="Z2111" i="1"/>
  <c r="Z594" i="1"/>
  <c r="Z596" i="1"/>
  <c r="R2108" i="1"/>
  <c r="R2109" i="1"/>
  <c r="R2976" i="1"/>
  <c r="W2979" i="1"/>
  <c r="W596" i="1"/>
  <c r="AC600" i="1"/>
  <c r="AC2112" i="1"/>
  <c r="AC2983" i="1"/>
  <c r="AC3958" i="1"/>
  <c r="AC3974" i="1"/>
  <c r="AC4150" i="1"/>
  <c r="J600" i="1"/>
  <c r="J2112" i="1"/>
  <c r="J2983" i="1"/>
  <c r="J3958" i="1"/>
  <c r="J3974" i="1"/>
  <c r="J4150" i="1"/>
  <c r="W2981" i="1"/>
  <c r="W598" i="1"/>
  <c r="P600" i="1"/>
  <c r="P2112" i="1"/>
  <c r="P2983" i="1"/>
  <c r="P3958" i="1"/>
  <c r="P3974" i="1"/>
  <c r="P4150" i="1"/>
  <c r="S600" i="1"/>
  <c r="S2112" i="1"/>
  <c r="S2983" i="1"/>
  <c r="S3958" i="1"/>
  <c r="S3974" i="1"/>
  <c r="S4150" i="1"/>
  <c r="Z2977" i="1"/>
  <c r="W4144" i="1"/>
  <c r="Z2980" i="1"/>
  <c r="Z597" i="1"/>
  <c r="R4143" i="1"/>
  <c r="R3967" i="1"/>
  <c r="W3970" i="1"/>
  <c r="R2111" i="1"/>
  <c r="Q600" i="1"/>
  <c r="Q2112" i="1"/>
  <c r="Q2983" i="1"/>
  <c r="Q3958" i="1"/>
  <c r="Q3974" i="1"/>
  <c r="Q4150" i="1"/>
  <c r="W3972" i="1"/>
  <c r="N600" i="1"/>
  <c r="N2112" i="1"/>
  <c r="N2983" i="1"/>
  <c r="N3958" i="1"/>
  <c r="N3974" i="1"/>
  <c r="N4150" i="1"/>
  <c r="Z4144" i="1"/>
  <c r="Z3968" i="1"/>
  <c r="W2977" i="1"/>
  <c r="W594" i="1"/>
  <c r="L600" i="1"/>
  <c r="L2112" i="1"/>
  <c r="L2983" i="1"/>
  <c r="L3958" i="1"/>
  <c r="L3974" i="1"/>
  <c r="L4150" i="1"/>
  <c r="M2977" i="1"/>
  <c r="M594" i="1"/>
  <c r="W2978" i="1"/>
  <c r="W595" i="1"/>
  <c r="Z4147" i="1"/>
  <c r="Z3971" i="1"/>
  <c r="R3951" i="1"/>
  <c r="W3954" i="1"/>
  <c r="W2982" i="1"/>
  <c r="W599" i="1"/>
  <c r="R598" i="1"/>
  <c r="R2978" i="1"/>
  <c r="R595" i="1"/>
  <c r="Z3952" i="1"/>
  <c r="W3968" i="1"/>
  <c r="M4144" i="1"/>
  <c r="M3968" i="1"/>
  <c r="R597" i="1"/>
  <c r="Z3955" i="1"/>
  <c r="Z2109" i="1"/>
  <c r="W4149" i="1"/>
  <c r="W2980" i="1"/>
  <c r="W597" i="1"/>
  <c r="K600" i="1"/>
  <c r="K2112" i="1"/>
  <c r="K2983" i="1"/>
  <c r="K3958" i="1"/>
  <c r="K3974" i="1"/>
  <c r="K4150" i="1"/>
  <c r="R594" i="1"/>
  <c r="M596" i="1"/>
  <c r="R4145" i="1"/>
  <c r="R3969" i="1"/>
  <c r="Z2982" i="1"/>
  <c r="Z599" i="1"/>
  <c r="M597" i="1"/>
  <c r="W3952" i="1"/>
  <c r="R2979" i="1"/>
  <c r="R596" i="1"/>
  <c r="M3952" i="1"/>
  <c r="M2106" i="1"/>
  <c r="W4145" i="1"/>
  <c r="W3953" i="1"/>
  <c r="R2980" i="1"/>
  <c r="R2105" i="1"/>
  <c r="W2108" i="1"/>
  <c r="R4149" i="1"/>
  <c r="W4147" i="1"/>
  <c r="W3971" i="1"/>
  <c r="H3951" i="1" l="1"/>
  <c r="H3967" i="1"/>
  <c r="H3957" i="1"/>
  <c r="H4148" i="1"/>
  <c r="H2110" i="1"/>
  <c r="R2983" i="1"/>
  <c r="H3972" i="1"/>
  <c r="H2105" i="1"/>
  <c r="H3969" i="1"/>
  <c r="H4149" i="1"/>
  <c r="H2981" i="1"/>
  <c r="H2976" i="1"/>
  <c r="H4144" i="1"/>
  <c r="H2106" i="1"/>
  <c r="H4147" i="1"/>
  <c r="W3958" i="1"/>
  <c r="H2107" i="1"/>
  <c r="H2977" i="1"/>
  <c r="H3956" i="1"/>
  <c r="H595" i="1"/>
  <c r="H2978" i="1"/>
  <c r="W2983" i="1"/>
  <c r="H4146" i="1"/>
  <c r="H3953" i="1"/>
  <c r="H3973" i="1"/>
  <c r="H3955" i="1"/>
  <c r="H2979" i="1"/>
  <c r="H3952" i="1"/>
  <c r="H2980" i="1"/>
  <c r="W4150" i="1"/>
  <c r="H3954" i="1"/>
  <c r="W3974" i="1"/>
  <c r="H3971" i="1"/>
  <c r="Z3974" i="1"/>
  <c r="W2112" i="1"/>
  <c r="R3974" i="1"/>
  <c r="R3958" i="1"/>
  <c r="H4143" i="1"/>
  <c r="Z2112" i="1"/>
  <c r="H3970" i="1"/>
  <c r="R4150" i="1"/>
  <c r="H3968" i="1"/>
  <c r="H2982" i="1"/>
  <c r="H2108" i="1"/>
  <c r="H4145" i="1"/>
  <c r="H2111" i="1"/>
  <c r="H2109" i="1"/>
  <c r="Z4150" i="1"/>
  <c r="H593" i="1"/>
  <c r="Z2983" i="1"/>
  <c r="U2553" i="1"/>
  <c r="Y2555" i="1"/>
  <c r="R600" i="1"/>
  <c r="K2557" i="1"/>
  <c r="L2556" i="1"/>
  <c r="N2555" i="1"/>
  <c r="S2553" i="1"/>
  <c r="P2559" i="1"/>
  <c r="J2552" i="1"/>
  <c r="AC2554" i="1"/>
  <c r="X2555" i="1"/>
  <c r="T2558" i="1"/>
  <c r="O2559" i="1"/>
  <c r="AA2553" i="1"/>
  <c r="V2553" i="1"/>
  <c r="Q2552" i="1"/>
  <c r="U2559" i="1"/>
  <c r="H594" i="1"/>
  <c r="K2553" i="1"/>
  <c r="L2558" i="1"/>
  <c r="N2554" i="1"/>
  <c r="M2983" i="1"/>
  <c r="M600" i="1"/>
  <c r="S2552" i="1"/>
  <c r="P2555" i="1"/>
  <c r="J2558" i="1"/>
  <c r="AC2559" i="1"/>
  <c r="X2557" i="1"/>
  <c r="T2554" i="1"/>
  <c r="O2557" i="1"/>
  <c r="AA2556" i="1"/>
  <c r="V2556" i="1"/>
  <c r="Q2559" i="1"/>
  <c r="AB2555" i="1"/>
  <c r="Y2558" i="1"/>
  <c r="AB2558" i="1"/>
  <c r="U2558" i="1"/>
  <c r="Y2554" i="1"/>
  <c r="AB2554" i="1"/>
  <c r="H596" i="1"/>
  <c r="R2112" i="1"/>
  <c r="K2555" i="1"/>
  <c r="L2552" i="1"/>
  <c r="N2557" i="1"/>
  <c r="M4150" i="1"/>
  <c r="M3974" i="1"/>
  <c r="S2555" i="1"/>
  <c r="P2557" i="1"/>
  <c r="J2554" i="1"/>
  <c r="AC2556" i="1"/>
  <c r="X2553" i="1"/>
  <c r="T2555" i="1"/>
  <c r="O2553" i="1"/>
  <c r="AA2552" i="1"/>
  <c r="V2558" i="1"/>
  <c r="Q2555" i="1"/>
  <c r="U2555" i="1"/>
  <c r="Y2556" i="1"/>
  <c r="AB2556" i="1"/>
  <c r="H598" i="1"/>
  <c r="K2559" i="1"/>
  <c r="L2559" i="1"/>
  <c r="W600" i="1"/>
  <c r="N2553" i="1"/>
  <c r="M3958" i="1"/>
  <c r="S2558" i="1"/>
  <c r="P2558" i="1"/>
  <c r="J2555" i="1"/>
  <c r="AC2557" i="1"/>
  <c r="X2556" i="1"/>
  <c r="T2559" i="1"/>
  <c r="O2558" i="1"/>
  <c r="AA2555" i="1"/>
  <c r="V2554" i="1"/>
  <c r="Q2556" i="1"/>
  <c r="Y2552" i="1"/>
  <c r="K2556" i="1"/>
  <c r="L2555" i="1"/>
  <c r="N2556" i="1"/>
  <c r="Z600" i="1"/>
  <c r="S2554" i="1"/>
  <c r="P2554" i="1"/>
  <c r="J2557" i="1"/>
  <c r="AC2553" i="1"/>
  <c r="X2552" i="1"/>
  <c r="T2557" i="1"/>
  <c r="O2554" i="1"/>
  <c r="AA2557" i="1"/>
  <c r="V2552" i="1"/>
  <c r="Q2558" i="1"/>
  <c r="AB2553" i="1"/>
  <c r="H597" i="1"/>
  <c r="K2552" i="1"/>
  <c r="L2557" i="1"/>
  <c r="N2552" i="1"/>
  <c r="M2112" i="1"/>
  <c r="S2556" i="1"/>
  <c r="P2553" i="1"/>
  <c r="J2553" i="1"/>
  <c r="AC2552" i="1"/>
  <c r="X2558" i="1"/>
  <c r="T2553" i="1"/>
  <c r="O2556" i="1"/>
  <c r="AA2559" i="1"/>
  <c r="V2559" i="1"/>
  <c r="Q2554" i="1"/>
  <c r="U2552" i="1"/>
  <c r="Y2559" i="1"/>
  <c r="U2554" i="1"/>
  <c r="Y2557" i="1"/>
  <c r="AB2552" i="1"/>
  <c r="K2558" i="1"/>
  <c r="L2553" i="1"/>
  <c r="N2558" i="1"/>
  <c r="H599" i="1"/>
  <c r="S2559" i="1"/>
  <c r="P2556" i="1"/>
  <c r="J2559" i="1"/>
  <c r="AC2555" i="1"/>
  <c r="X2554" i="1"/>
  <c r="T2556" i="1"/>
  <c r="O2552" i="1"/>
  <c r="AA2558" i="1"/>
  <c r="V2555" i="1"/>
  <c r="Q2557" i="1"/>
  <c r="U2556" i="1"/>
  <c r="AB2557" i="1"/>
  <c r="U2557" i="1"/>
  <c r="Y2553" i="1"/>
  <c r="AB2559" i="1"/>
  <c r="K2554" i="1"/>
  <c r="L2554" i="1"/>
  <c r="N2559" i="1"/>
  <c r="S2557" i="1"/>
  <c r="P2552" i="1"/>
  <c r="J2556" i="1"/>
  <c r="AC2558" i="1"/>
  <c r="X2559" i="1"/>
  <c r="T2552" i="1"/>
  <c r="O2555" i="1"/>
  <c r="AA2554" i="1"/>
  <c r="V2557" i="1"/>
  <c r="Q2553" i="1"/>
  <c r="H2983" i="1" l="1"/>
  <c r="H3958" i="1"/>
  <c r="H3974" i="1"/>
  <c r="H2112" i="1"/>
  <c r="H600" i="1"/>
  <c r="H4150" i="1"/>
  <c r="R2559" i="1"/>
  <c r="R2552" i="1"/>
  <c r="W2558" i="1"/>
  <c r="Z2559" i="1"/>
  <c r="W2557" i="1"/>
  <c r="M2559" i="1"/>
  <c r="I2558" i="1"/>
  <c r="I2555" i="1"/>
  <c r="R2557" i="1"/>
  <c r="I2553" i="1"/>
  <c r="M2556" i="1"/>
  <c r="I2556" i="1"/>
  <c r="W2559" i="1"/>
  <c r="W2556" i="1"/>
  <c r="Z2552" i="1"/>
  <c r="W2554" i="1"/>
  <c r="Z2553" i="1"/>
  <c r="M2558" i="1"/>
  <c r="I2557" i="1"/>
  <c r="Z2555" i="1"/>
  <c r="Z2554" i="1"/>
  <c r="R2555" i="1"/>
  <c r="M2553" i="1"/>
  <c r="Z2558" i="1"/>
  <c r="R2556" i="1"/>
  <c r="M2555" i="1"/>
  <c r="I2559" i="1"/>
  <c r="M2557" i="1"/>
  <c r="Z2556" i="1"/>
  <c r="R2553" i="1"/>
  <c r="I2552" i="1"/>
  <c r="W2555" i="1"/>
  <c r="Z2557" i="1"/>
  <c r="W2552" i="1"/>
  <c r="M2552" i="1"/>
  <c r="W2553" i="1"/>
  <c r="R2558" i="1"/>
  <c r="I2554" i="1"/>
  <c r="M2554" i="1"/>
  <c r="R2554" i="1"/>
  <c r="H2555" i="1" l="1"/>
  <c r="H2553" i="1"/>
  <c r="H2552" i="1"/>
  <c r="H2559" i="1"/>
  <c r="H2557" i="1"/>
  <c r="H2556" i="1"/>
  <c r="H2558" i="1"/>
  <c r="H2554" i="1"/>
  <c r="I4234" i="1" l="1"/>
  <c r="J4234" i="1"/>
  <c r="K4234" i="1"/>
  <c r="L4234" i="1"/>
  <c r="N4234" i="1"/>
  <c r="O4234" i="1"/>
  <c r="P4234" i="1"/>
  <c r="Q4234" i="1"/>
  <c r="S4234" i="1"/>
  <c r="T4234" i="1"/>
  <c r="U4234" i="1"/>
  <c r="V4234" i="1"/>
  <c r="X4234" i="1"/>
  <c r="Y4234" i="1"/>
  <c r="AA4234" i="1"/>
  <c r="AB4234" i="1"/>
  <c r="AC4234" i="1"/>
  <c r="I4235" i="1"/>
  <c r="J4235" i="1"/>
  <c r="K4235" i="1"/>
  <c r="L4235" i="1"/>
  <c r="N4235" i="1"/>
  <c r="O4235" i="1"/>
  <c r="P4235" i="1"/>
  <c r="Q4235" i="1"/>
  <c r="S4235" i="1"/>
  <c r="T4235" i="1"/>
  <c r="U4235" i="1"/>
  <c r="V4235" i="1"/>
  <c r="X4235" i="1"/>
  <c r="Y4235" i="1"/>
  <c r="AA4235" i="1"/>
  <c r="AB4235" i="1"/>
  <c r="AC4235" i="1"/>
  <c r="I4236" i="1"/>
  <c r="J4236" i="1"/>
  <c r="K4236" i="1"/>
  <c r="L4236" i="1"/>
  <c r="N4236" i="1"/>
  <c r="O4236" i="1"/>
  <c r="P4236" i="1"/>
  <c r="Q4236" i="1"/>
  <c r="S4236" i="1"/>
  <c r="T4236" i="1"/>
  <c r="U4236" i="1"/>
  <c r="V4236" i="1"/>
  <c r="X4236" i="1"/>
  <c r="Y4236" i="1"/>
  <c r="AA4236" i="1"/>
  <c r="AB4236" i="1"/>
  <c r="AC4236" i="1"/>
  <c r="I4237" i="1"/>
  <c r="J4237" i="1"/>
  <c r="K4237" i="1"/>
  <c r="L4237" i="1"/>
  <c r="N4237" i="1"/>
  <c r="O4237" i="1"/>
  <c r="P4237" i="1"/>
  <c r="Q4237" i="1"/>
  <c r="S4237" i="1"/>
  <c r="T4237" i="1"/>
  <c r="U4237" i="1"/>
  <c r="V4237" i="1"/>
  <c r="X4237" i="1"/>
  <c r="Y4237" i="1"/>
  <c r="AA4237" i="1"/>
  <c r="AB4237" i="1"/>
  <c r="AC4237" i="1"/>
  <c r="I4238" i="1"/>
  <c r="J4238" i="1"/>
  <c r="K4238" i="1"/>
  <c r="L4238" i="1"/>
  <c r="N4238" i="1"/>
  <c r="O4238" i="1"/>
  <c r="P4238" i="1"/>
  <c r="Q4238" i="1"/>
  <c r="S4238" i="1"/>
  <c r="T4238" i="1"/>
  <c r="U4238" i="1"/>
  <c r="V4238" i="1"/>
  <c r="X4238" i="1"/>
  <c r="Y4238" i="1"/>
  <c r="AA4238" i="1"/>
  <c r="AB4238" i="1"/>
  <c r="AC4238" i="1"/>
  <c r="I4239" i="1"/>
  <c r="J4239" i="1"/>
  <c r="K4239" i="1"/>
  <c r="L4239" i="1"/>
  <c r="N4239" i="1"/>
  <c r="O4239" i="1"/>
  <c r="P4239" i="1"/>
  <c r="Q4239" i="1"/>
  <c r="S4239" i="1"/>
  <c r="T4239" i="1"/>
  <c r="U4239" i="1"/>
  <c r="V4239" i="1"/>
  <c r="X4239" i="1"/>
  <c r="Y4239" i="1"/>
  <c r="AA4239" i="1"/>
  <c r="AB4239" i="1"/>
  <c r="AC4239" i="1"/>
  <c r="I4240" i="1"/>
  <c r="J4240" i="1"/>
  <c r="K4240" i="1"/>
  <c r="L4240" i="1"/>
  <c r="N4240" i="1"/>
  <c r="O4240" i="1"/>
  <c r="P4240" i="1"/>
  <c r="Q4240" i="1"/>
  <c r="S4240" i="1"/>
  <c r="T4240" i="1"/>
  <c r="U4240" i="1"/>
  <c r="V4240" i="1"/>
  <c r="X4240" i="1"/>
  <c r="Y4240" i="1"/>
  <c r="AA4240" i="1"/>
  <c r="AB4240" i="1"/>
  <c r="AC4240" i="1"/>
  <c r="I4241" i="1"/>
  <c r="J4241" i="1"/>
  <c r="K4241" i="1"/>
  <c r="L4241" i="1"/>
  <c r="N4241" i="1"/>
  <c r="O4241" i="1"/>
  <c r="P4241" i="1"/>
  <c r="Q4241" i="1"/>
  <c r="S4241" i="1"/>
  <c r="T4241" i="1"/>
  <c r="U4241" i="1"/>
  <c r="V4241" i="1"/>
  <c r="X4241" i="1"/>
  <c r="Y4241" i="1"/>
  <c r="AA4241" i="1"/>
  <c r="AB4241" i="1"/>
  <c r="AC4241" i="1"/>
  <c r="Z4238" i="1" l="1"/>
  <c r="Z4237" i="1"/>
  <c r="R4237" i="1"/>
  <c r="Z4240" i="1"/>
  <c r="Z4236" i="1"/>
  <c r="R4236" i="1"/>
  <c r="M4234" i="1"/>
  <c r="M4239" i="1"/>
  <c r="W4238" i="1"/>
  <c r="W4239" i="1"/>
  <c r="M4238" i="1"/>
  <c r="Z4235" i="1"/>
  <c r="Z4234" i="1"/>
  <c r="Z4241" i="1"/>
  <c r="M4235" i="1"/>
  <c r="W4234" i="1"/>
  <c r="W4235" i="1"/>
  <c r="M4241" i="1"/>
  <c r="Z4239" i="1"/>
  <c r="R4239" i="1"/>
  <c r="M4236" i="1"/>
  <c r="M4240" i="1"/>
  <c r="W4237" i="1"/>
  <c r="W4241" i="1"/>
  <c r="W4236" i="1"/>
  <c r="R4234" i="1"/>
  <c r="W4240" i="1"/>
  <c r="R4238" i="1"/>
  <c r="R4241" i="1"/>
  <c r="R4240" i="1"/>
  <c r="M4237" i="1"/>
  <c r="R4235" i="1"/>
  <c r="I3000" i="1"/>
  <c r="J3000" i="1"/>
  <c r="K3000" i="1"/>
  <c r="L3000" i="1"/>
  <c r="N3000" i="1"/>
  <c r="O3000" i="1"/>
  <c r="P3000" i="1"/>
  <c r="Q3000" i="1"/>
  <c r="S3000" i="1"/>
  <c r="T3000" i="1"/>
  <c r="U3000" i="1"/>
  <c r="V3000" i="1"/>
  <c r="X3000" i="1"/>
  <c r="Y3000" i="1"/>
  <c r="AA3000" i="1"/>
  <c r="AB3000" i="1"/>
  <c r="AC3000" i="1"/>
  <c r="I3001" i="1"/>
  <c r="J3001" i="1"/>
  <c r="K3001" i="1"/>
  <c r="L3001" i="1"/>
  <c r="N3001" i="1"/>
  <c r="O3001" i="1"/>
  <c r="P3001" i="1"/>
  <c r="Q3001" i="1"/>
  <c r="S3001" i="1"/>
  <c r="T3001" i="1"/>
  <c r="U3001" i="1"/>
  <c r="V3001" i="1"/>
  <c r="X3001" i="1"/>
  <c r="Y3001" i="1"/>
  <c r="AA3001" i="1"/>
  <c r="AB3001" i="1"/>
  <c r="AC3001" i="1"/>
  <c r="I3002" i="1"/>
  <c r="J3002" i="1"/>
  <c r="K3002" i="1"/>
  <c r="L3002" i="1"/>
  <c r="N3002" i="1"/>
  <c r="O3002" i="1"/>
  <c r="P3002" i="1"/>
  <c r="Q3002" i="1"/>
  <c r="S3002" i="1"/>
  <c r="T3002" i="1"/>
  <c r="U3002" i="1"/>
  <c r="V3002" i="1"/>
  <c r="X3002" i="1"/>
  <c r="Y3002" i="1"/>
  <c r="AA3002" i="1"/>
  <c r="AB3002" i="1"/>
  <c r="AC3002" i="1"/>
  <c r="I3003" i="1"/>
  <c r="J3003" i="1"/>
  <c r="K3003" i="1"/>
  <c r="L3003" i="1"/>
  <c r="N3003" i="1"/>
  <c r="O3003" i="1"/>
  <c r="P3003" i="1"/>
  <c r="Q3003" i="1"/>
  <c r="S3003" i="1"/>
  <c r="T3003" i="1"/>
  <c r="U3003" i="1"/>
  <c r="V3003" i="1"/>
  <c r="X3003" i="1"/>
  <c r="Y3003" i="1"/>
  <c r="AA3003" i="1"/>
  <c r="AB3003" i="1"/>
  <c r="AC3003" i="1"/>
  <c r="I3004" i="1"/>
  <c r="J3004" i="1"/>
  <c r="K3004" i="1"/>
  <c r="L3004" i="1"/>
  <c r="N3004" i="1"/>
  <c r="O3004" i="1"/>
  <c r="P3004" i="1"/>
  <c r="Q3004" i="1"/>
  <c r="S3004" i="1"/>
  <c r="T3004" i="1"/>
  <c r="U3004" i="1"/>
  <c r="V3004" i="1"/>
  <c r="X3004" i="1"/>
  <c r="Y3004" i="1"/>
  <c r="AA3004" i="1"/>
  <c r="AB3004" i="1"/>
  <c r="AC3004" i="1"/>
  <c r="I3005" i="1"/>
  <c r="J3005" i="1"/>
  <c r="K3005" i="1"/>
  <c r="L3005" i="1"/>
  <c r="N3005" i="1"/>
  <c r="O3005" i="1"/>
  <c r="P3005" i="1"/>
  <c r="Q3005" i="1"/>
  <c r="S3005" i="1"/>
  <c r="T3005" i="1"/>
  <c r="U3005" i="1"/>
  <c r="V3005" i="1"/>
  <c r="X3005" i="1"/>
  <c r="Y3005" i="1"/>
  <c r="AA3005" i="1"/>
  <c r="AB3005" i="1"/>
  <c r="AC3005" i="1"/>
  <c r="I3006" i="1"/>
  <c r="J3006" i="1"/>
  <c r="K3006" i="1"/>
  <c r="L3006" i="1"/>
  <c r="N3006" i="1"/>
  <c r="O3006" i="1"/>
  <c r="P3006" i="1"/>
  <c r="Q3006" i="1"/>
  <c r="S3006" i="1"/>
  <c r="T3006" i="1"/>
  <c r="U3006" i="1"/>
  <c r="V3006" i="1"/>
  <c r="X3006" i="1"/>
  <c r="Y3006" i="1"/>
  <c r="AA3006" i="1"/>
  <c r="AB3006" i="1"/>
  <c r="AC3006" i="1"/>
  <c r="I3007" i="1"/>
  <c r="J3007" i="1"/>
  <c r="K3007" i="1"/>
  <c r="L3007" i="1"/>
  <c r="N3007" i="1"/>
  <c r="O3007" i="1"/>
  <c r="P3007" i="1"/>
  <c r="Q3007" i="1"/>
  <c r="S3007" i="1"/>
  <c r="T3007" i="1"/>
  <c r="U3007" i="1"/>
  <c r="V3007" i="1"/>
  <c r="X3007" i="1"/>
  <c r="Y3007" i="1"/>
  <c r="AA3007" i="1"/>
  <c r="AB3007" i="1"/>
  <c r="AC3007" i="1"/>
  <c r="I3008" i="1"/>
  <c r="J3008" i="1"/>
  <c r="K3008" i="1"/>
  <c r="L3008" i="1"/>
  <c r="N3008" i="1"/>
  <c r="O3008" i="1"/>
  <c r="P3008" i="1"/>
  <c r="Q3008" i="1"/>
  <c r="S3008" i="1"/>
  <c r="T3008" i="1"/>
  <c r="U3008" i="1"/>
  <c r="V3008" i="1"/>
  <c r="X3008" i="1"/>
  <c r="Y3008" i="1"/>
  <c r="AA3008" i="1"/>
  <c r="AB3008" i="1"/>
  <c r="AC3008" i="1"/>
  <c r="I3009" i="1"/>
  <c r="J3009" i="1"/>
  <c r="K3009" i="1"/>
  <c r="L3009" i="1"/>
  <c r="N3009" i="1"/>
  <c r="O3009" i="1"/>
  <c r="P3009" i="1"/>
  <c r="Q3009" i="1"/>
  <c r="S3009" i="1"/>
  <c r="T3009" i="1"/>
  <c r="U3009" i="1"/>
  <c r="V3009" i="1"/>
  <c r="X3009" i="1"/>
  <c r="Y3009" i="1"/>
  <c r="AA3009" i="1"/>
  <c r="AB3009" i="1"/>
  <c r="AC3009" i="1"/>
  <c r="I3010" i="1"/>
  <c r="J3010" i="1"/>
  <c r="K3010" i="1"/>
  <c r="L3010" i="1"/>
  <c r="N3010" i="1"/>
  <c r="O3010" i="1"/>
  <c r="P3010" i="1"/>
  <c r="Q3010" i="1"/>
  <c r="S3010" i="1"/>
  <c r="T3010" i="1"/>
  <c r="U3010" i="1"/>
  <c r="V3010" i="1"/>
  <c r="X3010" i="1"/>
  <c r="Y3010" i="1"/>
  <c r="AA3010" i="1"/>
  <c r="AB3010" i="1"/>
  <c r="AC3010" i="1"/>
  <c r="I3011" i="1"/>
  <c r="J3011" i="1"/>
  <c r="K3011" i="1"/>
  <c r="L3011" i="1"/>
  <c r="N3011" i="1"/>
  <c r="O3011" i="1"/>
  <c r="P3011" i="1"/>
  <c r="Q3011" i="1"/>
  <c r="S3011" i="1"/>
  <c r="T3011" i="1"/>
  <c r="U3011" i="1"/>
  <c r="V3011" i="1"/>
  <c r="X3011" i="1"/>
  <c r="Y3011" i="1"/>
  <c r="AA3011" i="1"/>
  <c r="AB3011" i="1"/>
  <c r="AC3011" i="1"/>
  <c r="I3012" i="1"/>
  <c r="J3012" i="1"/>
  <c r="K3012" i="1"/>
  <c r="L3012" i="1"/>
  <c r="N3012" i="1"/>
  <c r="O3012" i="1"/>
  <c r="P3012" i="1"/>
  <c r="Q3012" i="1"/>
  <c r="S3012" i="1"/>
  <c r="T3012" i="1"/>
  <c r="U3012" i="1"/>
  <c r="V3012" i="1"/>
  <c r="X3012" i="1"/>
  <c r="Y3012" i="1"/>
  <c r="AA3012" i="1"/>
  <c r="AB3012" i="1"/>
  <c r="AC3012" i="1"/>
  <c r="I3013" i="1"/>
  <c r="J3013" i="1"/>
  <c r="K3013" i="1"/>
  <c r="L3013" i="1"/>
  <c r="N3013" i="1"/>
  <c r="O3013" i="1"/>
  <c r="P3013" i="1"/>
  <c r="Q3013" i="1"/>
  <c r="S3013" i="1"/>
  <c r="T3013" i="1"/>
  <c r="U3013" i="1"/>
  <c r="V3013" i="1"/>
  <c r="X3013" i="1"/>
  <c r="Y3013" i="1"/>
  <c r="AA3013" i="1"/>
  <c r="AB3013" i="1"/>
  <c r="AC3013" i="1"/>
  <c r="I3014" i="1"/>
  <c r="J3014" i="1"/>
  <c r="K3014" i="1"/>
  <c r="L3014" i="1"/>
  <c r="N3014" i="1"/>
  <c r="O3014" i="1"/>
  <c r="P3014" i="1"/>
  <c r="Q3014" i="1"/>
  <c r="S3014" i="1"/>
  <c r="T3014" i="1"/>
  <c r="U3014" i="1"/>
  <c r="V3014" i="1"/>
  <c r="X3014" i="1"/>
  <c r="Y3014" i="1"/>
  <c r="AA3014" i="1"/>
  <c r="AB3014" i="1"/>
  <c r="AC3014" i="1"/>
  <c r="I3015" i="1"/>
  <c r="J3015" i="1"/>
  <c r="K3015" i="1"/>
  <c r="L3015" i="1"/>
  <c r="N3015" i="1"/>
  <c r="O3015" i="1"/>
  <c r="P3015" i="1"/>
  <c r="Q3015" i="1"/>
  <c r="S3015" i="1"/>
  <c r="T3015" i="1"/>
  <c r="U3015" i="1"/>
  <c r="V3015" i="1"/>
  <c r="X3015" i="1"/>
  <c r="Y3015" i="1"/>
  <c r="AA3015" i="1"/>
  <c r="AB3015" i="1"/>
  <c r="AC3015" i="1"/>
  <c r="H4234" i="1" l="1"/>
  <c r="Z3001" i="1"/>
  <c r="Z3000" i="1"/>
  <c r="H4238" i="1"/>
  <c r="H4239" i="1"/>
  <c r="Z3011" i="1"/>
  <c r="M3008" i="1"/>
  <c r="Z3007" i="1"/>
  <c r="R3007" i="1"/>
  <c r="H4236" i="1"/>
  <c r="H4240" i="1"/>
  <c r="W3010" i="1"/>
  <c r="M3009" i="1"/>
  <c r="W3002" i="1"/>
  <c r="M3001" i="1"/>
  <c r="H4241" i="1"/>
  <c r="M3015" i="1"/>
  <c r="M3014" i="1"/>
  <c r="Z3012" i="1"/>
  <c r="R3012" i="1"/>
  <c r="W3000" i="1"/>
  <c r="W3015" i="1"/>
  <c r="W3014" i="1"/>
  <c r="W3013" i="1"/>
  <c r="R3011" i="1"/>
  <c r="Z3003" i="1"/>
  <c r="R3003" i="1"/>
  <c r="W3006" i="1"/>
  <c r="M3005" i="1"/>
  <c r="H4237" i="1"/>
  <c r="H4235" i="1"/>
  <c r="W3004" i="1"/>
  <c r="R3002" i="1"/>
  <c r="W3012" i="1"/>
  <c r="W3008" i="1"/>
  <c r="R3006" i="1"/>
  <c r="Z3002" i="1"/>
  <c r="M3012" i="1"/>
  <c r="R3010" i="1"/>
  <c r="Z3006" i="1"/>
  <c r="R3001" i="1"/>
  <c r="Z3015" i="1"/>
  <c r="Z3014" i="1"/>
  <c r="R3014" i="1"/>
  <c r="Z3010" i="1"/>
  <c r="Z3005" i="1"/>
  <c r="R3005" i="1"/>
  <c r="W3003" i="1"/>
  <c r="M3003" i="1"/>
  <c r="M3002" i="1"/>
  <c r="W3001" i="1"/>
  <c r="Z3013" i="1"/>
  <c r="R3013" i="1"/>
  <c r="Z3009" i="1"/>
  <c r="R3009" i="1"/>
  <c r="W3007" i="1"/>
  <c r="M3007" i="1"/>
  <c r="M3006" i="1"/>
  <c r="W3005" i="1"/>
  <c r="Z3004" i="1"/>
  <c r="R3000" i="1"/>
  <c r="R3015" i="1"/>
  <c r="M3013" i="1"/>
  <c r="W3011" i="1"/>
  <c r="M3011" i="1"/>
  <c r="M3010" i="1"/>
  <c r="W3009" i="1"/>
  <c r="Z3008" i="1"/>
  <c r="R3004" i="1"/>
  <c r="M3000" i="1"/>
  <c r="R3008" i="1"/>
  <c r="M3004" i="1"/>
  <c r="H3007" i="1" l="1"/>
  <c r="H3010" i="1"/>
  <c r="H3011" i="1"/>
  <c r="H3006" i="1"/>
  <c r="H3002" i="1"/>
  <c r="H3015" i="1"/>
  <c r="H3003" i="1"/>
  <c r="H3001" i="1"/>
  <c r="H3008" i="1"/>
  <c r="H3005" i="1"/>
  <c r="H3012" i="1"/>
  <c r="H3013" i="1"/>
  <c r="H3009" i="1"/>
  <c r="H3014" i="1"/>
  <c r="H3004" i="1"/>
  <c r="H3000" i="1"/>
  <c r="I2337" i="1"/>
  <c r="J2337" i="1"/>
  <c r="K2337" i="1"/>
  <c r="L2337" i="1"/>
  <c r="N2337" i="1"/>
  <c r="O2337" i="1"/>
  <c r="P2337" i="1"/>
  <c r="Q2337" i="1"/>
  <c r="S2337" i="1"/>
  <c r="T2337" i="1"/>
  <c r="U2337" i="1"/>
  <c r="V2337" i="1"/>
  <c r="X2337" i="1"/>
  <c r="Y2337" i="1"/>
  <c r="AA2337" i="1"/>
  <c r="AB2337" i="1"/>
  <c r="AC2337" i="1"/>
  <c r="I2338" i="1"/>
  <c r="J2338" i="1"/>
  <c r="K2338" i="1"/>
  <c r="L2338" i="1"/>
  <c r="N2338" i="1"/>
  <c r="O2338" i="1"/>
  <c r="P2338" i="1"/>
  <c r="Q2338" i="1"/>
  <c r="S2338" i="1"/>
  <c r="T2338" i="1"/>
  <c r="U2338" i="1"/>
  <c r="V2338" i="1"/>
  <c r="X2338" i="1"/>
  <c r="Y2338" i="1"/>
  <c r="AA2338" i="1"/>
  <c r="AB2338" i="1"/>
  <c r="AC2338" i="1"/>
  <c r="I2339" i="1"/>
  <c r="J2339" i="1"/>
  <c r="K2339" i="1"/>
  <c r="L2339" i="1"/>
  <c r="N2339" i="1"/>
  <c r="O2339" i="1"/>
  <c r="P2339" i="1"/>
  <c r="Q2339" i="1"/>
  <c r="S2339" i="1"/>
  <c r="T2339" i="1"/>
  <c r="U2339" i="1"/>
  <c r="V2339" i="1"/>
  <c r="X2339" i="1"/>
  <c r="Y2339" i="1"/>
  <c r="AA2339" i="1"/>
  <c r="AB2339" i="1"/>
  <c r="AC2339" i="1"/>
  <c r="I2340" i="1"/>
  <c r="J2340" i="1"/>
  <c r="K2340" i="1"/>
  <c r="L2340" i="1"/>
  <c r="N2340" i="1"/>
  <c r="O2340" i="1"/>
  <c r="P2340" i="1"/>
  <c r="Q2340" i="1"/>
  <c r="S2340" i="1"/>
  <c r="T2340" i="1"/>
  <c r="U2340" i="1"/>
  <c r="V2340" i="1"/>
  <c r="X2340" i="1"/>
  <c r="Y2340" i="1"/>
  <c r="AA2340" i="1"/>
  <c r="AB2340" i="1"/>
  <c r="AC2340" i="1"/>
  <c r="I2341" i="1"/>
  <c r="J2341" i="1"/>
  <c r="K2341" i="1"/>
  <c r="L2341" i="1"/>
  <c r="N2341" i="1"/>
  <c r="O2341" i="1"/>
  <c r="P2341" i="1"/>
  <c r="Q2341" i="1"/>
  <c r="S2341" i="1"/>
  <c r="T2341" i="1"/>
  <c r="U2341" i="1"/>
  <c r="V2341" i="1"/>
  <c r="X2341" i="1"/>
  <c r="Y2341" i="1"/>
  <c r="AA2341" i="1"/>
  <c r="AB2341" i="1"/>
  <c r="AC2341" i="1"/>
  <c r="I2342" i="1"/>
  <c r="J2342" i="1"/>
  <c r="K2342" i="1"/>
  <c r="L2342" i="1"/>
  <c r="N2342" i="1"/>
  <c r="O2342" i="1"/>
  <c r="P2342" i="1"/>
  <c r="Q2342" i="1"/>
  <c r="S2342" i="1"/>
  <c r="T2342" i="1"/>
  <c r="U2342" i="1"/>
  <c r="V2342" i="1"/>
  <c r="X2342" i="1"/>
  <c r="Y2342" i="1"/>
  <c r="AA2342" i="1"/>
  <c r="AB2342" i="1"/>
  <c r="AC2342" i="1"/>
  <c r="I2343" i="1"/>
  <c r="J2343" i="1"/>
  <c r="K2343" i="1"/>
  <c r="L2343" i="1"/>
  <c r="N2343" i="1"/>
  <c r="O2343" i="1"/>
  <c r="P2343" i="1"/>
  <c r="Q2343" i="1"/>
  <c r="S2343" i="1"/>
  <c r="T2343" i="1"/>
  <c r="U2343" i="1"/>
  <c r="V2343" i="1"/>
  <c r="X2343" i="1"/>
  <c r="Y2343" i="1"/>
  <c r="AA2343" i="1"/>
  <c r="AB2343" i="1"/>
  <c r="AC2343" i="1"/>
  <c r="I2344" i="1"/>
  <c r="J2344" i="1"/>
  <c r="K2344" i="1"/>
  <c r="L2344" i="1"/>
  <c r="N2344" i="1"/>
  <c r="O2344" i="1"/>
  <c r="P2344" i="1"/>
  <c r="Q2344" i="1"/>
  <c r="S2344" i="1"/>
  <c r="T2344" i="1"/>
  <c r="U2344" i="1"/>
  <c r="V2344" i="1"/>
  <c r="X2344" i="1"/>
  <c r="Y2344" i="1"/>
  <c r="AA2344" i="1"/>
  <c r="AB2344" i="1"/>
  <c r="AC2344" i="1"/>
  <c r="M2341" i="1" l="1"/>
  <c r="Z2344" i="1"/>
  <c r="W2340" i="1"/>
  <c r="M2339" i="1"/>
  <c r="Z2343" i="1"/>
  <c r="R2343" i="1"/>
  <c r="M2337" i="1"/>
  <c r="M2343" i="1"/>
  <c r="W2344" i="1"/>
  <c r="Z2340" i="1"/>
  <c r="Z2339" i="1"/>
  <c r="R2339" i="1"/>
  <c r="M2344" i="1"/>
  <c r="R2342" i="1"/>
  <c r="Z2341" i="1"/>
  <c r="R2341" i="1"/>
  <c r="M2340" i="1"/>
  <c r="R2338" i="1"/>
  <c r="Z2337" i="1"/>
  <c r="R2337" i="1"/>
  <c r="W2343" i="1"/>
  <c r="M2342" i="1"/>
  <c r="W2339" i="1"/>
  <c r="M2338" i="1"/>
  <c r="R2344" i="1"/>
  <c r="W2342" i="1"/>
  <c r="W2341" i="1"/>
  <c r="R2340" i="1"/>
  <c r="W2338" i="1"/>
  <c r="W2337" i="1"/>
  <c r="Z2342" i="1"/>
  <c r="Z2338" i="1"/>
  <c r="I2992" i="1"/>
  <c r="J2992" i="1"/>
  <c r="K2992" i="1"/>
  <c r="L2992" i="1"/>
  <c r="N2992" i="1"/>
  <c r="O2992" i="1"/>
  <c r="P2992" i="1"/>
  <c r="Q2992" i="1"/>
  <c r="S2992" i="1"/>
  <c r="T2992" i="1"/>
  <c r="U2992" i="1"/>
  <c r="V2992" i="1"/>
  <c r="X2992" i="1"/>
  <c r="Y2992" i="1"/>
  <c r="AA2992" i="1"/>
  <c r="AB2992" i="1"/>
  <c r="AC2992" i="1"/>
  <c r="I2993" i="1"/>
  <c r="J2993" i="1"/>
  <c r="K2993" i="1"/>
  <c r="L2993" i="1"/>
  <c r="N2993" i="1"/>
  <c r="O2993" i="1"/>
  <c r="P2993" i="1"/>
  <c r="Q2993" i="1"/>
  <c r="S2993" i="1"/>
  <c r="T2993" i="1"/>
  <c r="U2993" i="1"/>
  <c r="V2993" i="1"/>
  <c r="X2993" i="1"/>
  <c r="Y2993" i="1"/>
  <c r="AA2993" i="1"/>
  <c r="AB2993" i="1"/>
  <c r="AC2993" i="1"/>
  <c r="I2994" i="1"/>
  <c r="J2994" i="1"/>
  <c r="K2994" i="1"/>
  <c r="L2994" i="1"/>
  <c r="N2994" i="1"/>
  <c r="O2994" i="1"/>
  <c r="P2994" i="1"/>
  <c r="Q2994" i="1"/>
  <c r="S2994" i="1"/>
  <c r="T2994" i="1"/>
  <c r="U2994" i="1"/>
  <c r="V2994" i="1"/>
  <c r="X2994" i="1"/>
  <c r="Y2994" i="1"/>
  <c r="AA2994" i="1"/>
  <c r="AB2994" i="1"/>
  <c r="AC2994" i="1"/>
  <c r="I2995" i="1"/>
  <c r="J2995" i="1"/>
  <c r="K2995" i="1"/>
  <c r="L2995" i="1"/>
  <c r="N2995" i="1"/>
  <c r="O2995" i="1"/>
  <c r="P2995" i="1"/>
  <c r="Q2995" i="1"/>
  <c r="S2995" i="1"/>
  <c r="T2995" i="1"/>
  <c r="U2995" i="1"/>
  <c r="V2995" i="1"/>
  <c r="X2995" i="1"/>
  <c r="Y2995" i="1"/>
  <c r="AA2995" i="1"/>
  <c r="AB2995" i="1"/>
  <c r="AC2995" i="1"/>
  <c r="I2996" i="1"/>
  <c r="J2996" i="1"/>
  <c r="K2996" i="1"/>
  <c r="L2996" i="1"/>
  <c r="N2996" i="1"/>
  <c r="O2996" i="1"/>
  <c r="P2996" i="1"/>
  <c r="Q2996" i="1"/>
  <c r="S2996" i="1"/>
  <c r="T2996" i="1"/>
  <c r="U2996" i="1"/>
  <c r="V2996" i="1"/>
  <c r="X2996" i="1"/>
  <c r="Y2996" i="1"/>
  <c r="AA2996" i="1"/>
  <c r="AB2996" i="1"/>
  <c r="AC2996" i="1"/>
  <c r="I2997" i="1"/>
  <c r="J2997" i="1"/>
  <c r="K2997" i="1"/>
  <c r="L2997" i="1"/>
  <c r="N2997" i="1"/>
  <c r="O2997" i="1"/>
  <c r="P2997" i="1"/>
  <c r="Q2997" i="1"/>
  <c r="S2997" i="1"/>
  <c r="T2997" i="1"/>
  <c r="U2997" i="1"/>
  <c r="V2997" i="1"/>
  <c r="X2997" i="1"/>
  <c r="Y2997" i="1"/>
  <c r="AA2997" i="1"/>
  <c r="AB2997" i="1"/>
  <c r="AC2997" i="1"/>
  <c r="I2998" i="1"/>
  <c r="J2998" i="1"/>
  <c r="K2998" i="1"/>
  <c r="L2998" i="1"/>
  <c r="N2998" i="1"/>
  <c r="O2998" i="1"/>
  <c r="P2998" i="1"/>
  <c r="Q2998" i="1"/>
  <c r="S2998" i="1"/>
  <c r="T2998" i="1"/>
  <c r="U2998" i="1"/>
  <c r="V2998" i="1"/>
  <c r="X2998" i="1"/>
  <c r="Y2998" i="1"/>
  <c r="AA2998" i="1"/>
  <c r="AB2998" i="1"/>
  <c r="AC2998" i="1"/>
  <c r="I2999" i="1"/>
  <c r="J2999" i="1"/>
  <c r="K2999" i="1"/>
  <c r="L2999" i="1"/>
  <c r="N2999" i="1"/>
  <c r="O2999" i="1"/>
  <c r="P2999" i="1"/>
  <c r="Q2999" i="1"/>
  <c r="S2999" i="1"/>
  <c r="T2999" i="1"/>
  <c r="U2999" i="1"/>
  <c r="V2999" i="1"/>
  <c r="X2999" i="1"/>
  <c r="Y2999" i="1"/>
  <c r="AA2999" i="1"/>
  <c r="AB2999" i="1"/>
  <c r="AC2999" i="1"/>
  <c r="I3080" i="1"/>
  <c r="J3080" i="1"/>
  <c r="K3080" i="1"/>
  <c r="L3080" i="1"/>
  <c r="N3080" i="1"/>
  <c r="O3080" i="1"/>
  <c r="P3080" i="1"/>
  <c r="Q3080" i="1"/>
  <c r="S3080" i="1"/>
  <c r="T3080" i="1"/>
  <c r="U3080" i="1"/>
  <c r="V3080" i="1"/>
  <c r="X3080" i="1"/>
  <c r="Y3080" i="1"/>
  <c r="AA3080" i="1"/>
  <c r="AB3080" i="1"/>
  <c r="AC3080" i="1"/>
  <c r="I3081" i="1"/>
  <c r="J3081" i="1"/>
  <c r="K3081" i="1"/>
  <c r="L3081" i="1"/>
  <c r="N3081" i="1"/>
  <c r="O3081" i="1"/>
  <c r="P3081" i="1"/>
  <c r="Q3081" i="1"/>
  <c r="S3081" i="1"/>
  <c r="T3081" i="1"/>
  <c r="U3081" i="1"/>
  <c r="V3081" i="1"/>
  <c r="X3081" i="1"/>
  <c r="Y3081" i="1"/>
  <c r="AA3081" i="1"/>
  <c r="AB3081" i="1"/>
  <c r="AC3081" i="1"/>
  <c r="I3082" i="1"/>
  <c r="J3082" i="1"/>
  <c r="K3082" i="1"/>
  <c r="L3082" i="1"/>
  <c r="N3082" i="1"/>
  <c r="O3082" i="1"/>
  <c r="P3082" i="1"/>
  <c r="Q3082" i="1"/>
  <c r="S3082" i="1"/>
  <c r="T3082" i="1"/>
  <c r="U3082" i="1"/>
  <c r="V3082" i="1"/>
  <c r="X3082" i="1"/>
  <c r="Y3082" i="1"/>
  <c r="AA3082" i="1"/>
  <c r="AB3082" i="1"/>
  <c r="AC3082" i="1"/>
  <c r="I3083" i="1"/>
  <c r="J3083" i="1"/>
  <c r="K3083" i="1"/>
  <c r="L3083" i="1"/>
  <c r="N3083" i="1"/>
  <c r="O3083" i="1"/>
  <c r="P3083" i="1"/>
  <c r="Q3083" i="1"/>
  <c r="S3083" i="1"/>
  <c r="T3083" i="1"/>
  <c r="U3083" i="1"/>
  <c r="V3083" i="1"/>
  <c r="X3083" i="1"/>
  <c r="Y3083" i="1"/>
  <c r="AA3083" i="1"/>
  <c r="AB3083" i="1"/>
  <c r="AC3083" i="1"/>
  <c r="I3084" i="1"/>
  <c r="J3084" i="1"/>
  <c r="K3084" i="1"/>
  <c r="L3084" i="1"/>
  <c r="N3084" i="1"/>
  <c r="O3084" i="1"/>
  <c r="P3084" i="1"/>
  <c r="Q3084" i="1"/>
  <c r="S3084" i="1"/>
  <c r="T3084" i="1"/>
  <c r="U3084" i="1"/>
  <c r="V3084" i="1"/>
  <c r="X3084" i="1"/>
  <c r="Y3084" i="1"/>
  <c r="AA3084" i="1"/>
  <c r="AB3084" i="1"/>
  <c r="AC3084" i="1"/>
  <c r="I3085" i="1"/>
  <c r="J3085" i="1"/>
  <c r="K3085" i="1"/>
  <c r="L3085" i="1"/>
  <c r="N3085" i="1"/>
  <c r="O3085" i="1"/>
  <c r="P3085" i="1"/>
  <c r="Q3085" i="1"/>
  <c r="S3085" i="1"/>
  <c r="T3085" i="1"/>
  <c r="U3085" i="1"/>
  <c r="V3085" i="1"/>
  <c r="X3085" i="1"/>
  <c r="Y3085" i="1"/>
  <c r="AA3085" i="1"/>
  <c r="AB3085" i="1"/>
  <c r="AC3085" i="1"/>
  <c r="I3086" i="1"/>
  <c r="J3086" i="1"/>
  <c r="K3086" i="1"/>
  <c r="L3086" i="1"/>
  <c r="N3086" i="1"/>
  <c r="O3086" i="1"/>
  <c r="P3086" i="1"/>
  <c r="Q3086" i="1"/>
  <c r="S3086" i="1"/>
  <c r="T3086" i="1"/>
  <c r="U3086" i="1"/>
  <c r="V3086" i="1"/>
  <c r="X3086" i="1"/>
  <c r="Y3086" i="1"/>
  <c r="AA3086" i="1"/>
  <c r="AB3086" i="1"/>
  <c r="AC3086" i="1"/>
  <c r="I3087" i="1"/>
  <c r="J3087" i="1"/>
  <c r="K3087" i="1"/>
  <c r="L3087" i="1"/>
  <c r="N3087" i="1"/>
  <c r="O3087" i="1"/>
  <c r="P3087" i="1"/>
  <c r="Q3087" i="1"/>
  <c r="S3087" i="1"/>
  <c r="T3087" i="1"/>
  <c r="U3087" i="1"/>
  <c r="V3087" i="1"/>
  <c r="X3087" i="1"/>
  <c r="Y3087" i="1"/>
  <c r="AA3087" i="1"/>
  <c r="AB3087" i="1"/>
  <c r="AC3087" i="1"/>
  <c r="H2339" i="1" l="1"/>
  <c r="H2344" i="1"/>
  <c r="Z3085" i="1"/>
  <c r="H2343" i="1"/>
  <c r="M3084" i="1"/>
  <c r="Z2992" i="1"/>
  <c r="H2342" i="1"/>
  <c r="H2340" i="1"/>
  <c r="Z3086" i="1"/>
  <c r="R3086" i="1"/>
  <c r="M3087" i="1"/>
  <c r="Z2997" i="1"/>
  <c r="M2992" i="1"/>
  <c r="W3084" i="1"/>
  <c r="Z3083" i="1"/>
  <c r="M3082" i="1"/>
  <c r="R2998" i="1"/>
  <c r="W3082" i="1"/>
  <c r="M3081" i="1"/>
  <c r="W3080" i="1"/>
  <c r="M3080" i="1"/>
  <c r="M2993" i="1"/>
  <c r="W3086" i="1"/>
  <c r="M3086" i="1"/>
  <c r="Z2996" i="1"/>
  <c r="W2993" i="1"/>
  <c r="M3085" i="1"/>
  <c r="R2994" i="1"/>
  <c r="H2337" i="1"/>
  <c r="W2998" i="1"/>
  <c r="M2997" i="1"/>
  <c r="H2341" i="1"/>
  <c r="W2997" i="1"/>
  <c r="M2996" i="1"/>
  <c r="W2994" i="1"/>
  <c r="H2338" i="1"/>
  <c r="R3082" i="1"/>
  <c r="Z2998" i="1"/>
  <c r="Z2994" i="1"/>
  <c r="W3085" i="1"/>
  <c r="Z3082" i="1"/>
  <c r="M2999" i="1"/>
  <c r="W2996" i="1"/>
  <c r="M2995" i="1"/>
  <c r="W2992" i="1"/>
  <c r="Z2993" i="1"/>
  <c r="W3087" i="1"/>
  <c r="W3083" i="1"/>
  <c r="M3083" i="1"/>
  <c r="W2999" i="1"/>
  <c r="M2998" i="1"/>
  <c r="R2997" i="1"/>
  <c r="W2995" i="1"/>
  <c r="M2994" i="1"/>
  <c r="R2993" i="1"/>
  <c r="R2996" i="1"/>
  <c r="R2992" i="1"/>
  <c r="Z3087" i="1"/>
  <c r="W3081" i="1"/>
  <c r="Z2999" i="1"/>
  <c r="R2999" i="1"/>
  <c r="Z2995" i="1"/>
  <c r="R2995" i="1"/>
  <c r="R3085" i="1"/>
  <c r="Z3080" i="1"/>
  <c r="R3080" i="1"/>
  <c r="Z3084" i="1"/>
  <c r="R3084" i="1"/>
  <c r="R3083" i="1"/>
  <c r="Z3081" i="1"/>
  <c r="R3087" i="1"/>
  <c r="R3081" i="1"/>
  <c r="H3085" i="1" l="1"/>
  <c r="H2993" i="1"/>
  <c r="H2996" i="1"/>
  <c r="H3083" i="1"/>
  <c r="H2992" i="1"/>
  <c r="H3082" i="1"/>
  <c r="H3084" i="1"/>
  <c r="H3080" i="1"/>
  <c r="H2997" i="1"/>
  <c r="H3086" i="1"/>
  <c r="H2995" i="1"/>
  <c r="H2994" i="1"/>
  <c r="H3087" i="1"/>
  <c r="H3081" i="1"/>
  <c r="H2998" i="1"/>
  <c r="H2999" i="1"/>
  <c r="I774" i="1" l="1"/>
  <c r="J774" i="1"/>
  <c r="K774" i="1"/>
  <c r="L774" i="1"/>
  <c r="N774" i="1"/>
  <c r="O774" i="1"/>
  <c r="P774" i="1"/>
  <c r="Q774" i="1"/>
  <c r="S774" i="1"/>
  <c r="T774" i="1"/>
  <c r="U774" i="1"/>
  <c r="V774" i="1"/>
  <c r="X774" i="1"/>
  <c r="Y774" i="1"/>
  <c r="AA774" i="1"/>
  <c r="AB774" i="1"/>
  <c r="AC774" i="1"/>
  <c r="I775" i="1"/>
  <c r="J775" i="1"/>
  <c r="K775" i="1"/>
  <c r="L775" i="1"/>
  <c r="N775" i="1"/>
  <c r="O775" i="1"/>
  <c r="P775" i="1"/>
  <c r="Q775" i="1"/>
  <c r="S775" i="1"/>
  <c r="T775" i="1"/>
  <c r="U775" i="1"/>
  <c r="V775" i="1"/>
  <c r="X775" i="1"/>
  <c r="Y775" i="1"/>
  <c r="AA775" i="1"/>
  <c r="AB775" i="1"/>
  <c r="AC775" i="1"/>
  <c r="I776" i="1"/>
  <c r="J776" i="1"/>
  <c r="K776" i="1"/>
  <c r="L776" i="1"/>
  <c r="N776" i="1"/>
  <c r="O776" i="1"/>
  <c r="P776" i="1"/>
  <c r="Q776" i="1"/>
  <c r="S776" i="1"/>
  <c r="T776" i="1"/>
  <c r="U776" i="1"/>
  <c r="V776" i="1"/>
  <c r="X776" i="1"/>
  <c r="Y776" i="1"/>
  <c r="AA776" i="1"/>
  <c r="AB776" i="1"/>
  <c r="AC776" i="1"/>
  <c r="I777" i="1"/>
  <c r="J777" i="1"/>
  <c r="K777" i="1"/>
  <c r="L777" i="1"/>
  <c r="N777" i="1"/>
  <c r="O777" i="1"/>
  <c r="P777" i="1"/>
  <c r="Q777" i="1"/>
  <c r="S777" i="1"/>
  <c r="T777" i="1"/>
  <c r="U777" i="1"/>
  <c r="V777" i="1"/>
  <c r="X777" i="1"/>
  <c r="Y777" i="1"/>
  <c r="AA777" i="1"/>
  <c r="AB777" i="1"/>
  <c r="AC777" i="1"/>
  <c r="I778" i="1"/>
  <c r="J778" i="1"/>
  <c r="K778" i="1"/>
  <c r="L778" i="1"/>
  <c r="N778" i="1"/>
  <c r="O778" i="1"/>
  <c r="P778" i="1"/>
  <c r="Q778" i="1"/>
  <c r="S778" i="1"/>
  <c r="T778" i="1"/>
  <c r="U778" i="1"/>
  <c r="V778" i="1"/>
  <c r="X778" i="1"/>
  <c r="Y778" i="1"/>
  <c r="AA778" i="1"/>
  <c r="AB778" i="1"/>
  <c r="AC778" i="1"/>
  <c r="I779" i="1"/>
  <c r="J779" i="1"/>
  <c r="K779" i="1"/>
  <c r="L779" i="1"/>
  <c r="N779" i="1"/>
  <c r="O779" i="1"/>
  <c r="P779" i="1"/>
  <c r="Q779" i="1"/>
  <c r="S779" i="1"/>
  <c r="T779" i="1"/>
  <c r="U779" i="1"/>
  <c r="V779" i="1"/>
  <c r="X779" i="1"/>
  <c r="Y779" i="1"/>
  <c r="AA779" i="1"/>
  <c r="AB779" i="1"/>
  <c r="AC779" i="1"/>
  <c r="I780" i="1"/>
  <c r="J780" i="1"/>
  <c r="K780" i="1"/>
  <c r="L780" i="1"/>
  <c r="N780" i="1"/>
  <c r="O780" i="1"/>
  <c r="P780" i="1"/>
  <c r="Q780" i="1"/>
  <c r="S780" i="1"/>
  <c r="T780" i="1"/>
  <c r="U780" i="1"/>
  <c r="V780" i="1"/>
  <c r="X780" i="1"/>
  <c r="Y780" i="1"/>
  <c r="AA780" i="1"/>
  <c r="AB780" i="1"/>
  <c r="AC780" i="1"/>
  <c r="I781" i="1"/>
  <c r="J781" i="1"/>
  <c r="K781" i="1"/>
  <c r="L781" i="1"/>
  <c r="N781" i="1"/>
  <c r="O781" i="1"/>
  <c r="P781" i="1"/>
  <c r="Q781" i="1"/>
  <c r="S781" i="1"/>
  <c r="T781" i="1"/>
  <c r="U781" i="1"/>
  <c r="V781" i="1"/>
  <c r="X781" i="1"/>
  <c r="Y781" i="1"/>
  <c r="AA781" i="1"/>
  <c r="AB781" i="1"/>
  <c r="AC781" i="1"/>
  <c r="Z779" i="1" l="1"/>
  <c r="R774" i="1"/>
  <c r="Z774" i="1"/>
  <c r="Z776" i="1"/>
  <c r="Z778" i="1"/>
  <c r="Z781" i="1"/>
  <c r="R781" i="1"/>
  <c r="R778" i="1"/>
  <c r="R777" i="1"/>
  <c r="R780" i="1"/>
  <c r="Z780" i="1"/>
  <c r="R779" i="1"/>
  <c r="R776" i="1"/>
  <c r="R775" i="1"/>
  <c r="W778" i="1"/>
  <c r="W779" i="1"/>
  <c r="W777" i="1"/>
  <c r="W775" i="1"/>
  <c r="M775" i="1"/>
  <c r="Z777" i="1"/>
  <c r="Z775" i="1"/>
  <c r="W781" i="1"/>
  <c r="W780" i="1"/>
  <c r="M779" i="1"/>
  <c r="M778" i="1"/>
  <c r="W776" i="1"/>
  <c r="M781" i="1"/>
  <c r="M780" i="1"/>
  <c r="M777" i="1"/>
  <c r="M776" i="1"/>
  <c r="W774" i="1"/>
  <c r="M774" i="1"/>
  <c r="H779" i="1" l="1"/>
  <c r="H781" i="1"/>
  <c r="H774" i="1"/>
  <c r="H777" i="1"/>
  <c r="H778" i="1"/>
  <c r="H776" i="1"/>
  <c r="H780" i="1"/>
  <c r="H775" i="1"/>
  <c r="E1019" i="33"/>
  <c r="C44" i="2" s="1"/>
  <c r="F1019" i="33"/>
  <c r="D44" i="2" s="1"/>
  <c r="G1019" i="33"/>
  <c r="E44" i="2" s="1"/>
  <c r="H1019" i="33"/>
  <c r="F44" i="2" s="1"/>
  <c r="I1019" i="33"/>
  <c r="G44" i="2" s="1"/>
  <c r="J1019" i="33"/>
  <c r="H44" i="2" s="1"/>
  <c r="K1019" i="33"/>
  <c r="I44" i="2" s="1"/>
  <c r="L1019" i="33"/>
  <c r="J44" i="2" s="1"/>
  <c r="M1019" i="33"/>
  <c r="K44" i="2" s="1"/>
  <c r="N1019" i="33"/>
  <c r="L44" i="2" s="1"/>
  <c r="O1019" i="33"/>
  <c r="M44" i="2" s="1"/>
  <c r="P1019" i="33"/>
  <c r="N44" i="2" s="1"/>
  <c r="Q1019" i="33"/>
  <c r="O44" i="2" s="1"/>
  <c r="R1019" i="33"/>
  <c r="P44" i="2" s="1"/>
  <c r="S1019" i="33"/>
  <c r="Q44" i="2" s="1"/>
  <c r="T1019" i="33"/>
  <c r="R44" i="2" s="1"/>
  <c r="U1019" i="33"/>
  <c r="S44" i="2" s="1"/>
  <c r="E1020" i="33"/>
  <c r="C45" i="2" s="1"/>
  <c r="F1020" i="33"/>
  <c r="D45" i="2" s="1"/>
  <c r="G1020" i="33"/>
  <c r="E45" i="2" s="1"/>
  <c r="H1020" i="33"/>
  <c r="F45" i="2" s="1"/>
  <c r="I1020" i="33"/>
  <c r="G45" i="2" s="1"/>
  <c r="J1020" i="33"/>
  <c r="H45" i="2" s="1"/>
  <c r="K1020" i="33"/>
  <c r="I45" i="2" s="1"/>
  <c r="L1020" i="33"/>
  <c r="J45" i="2" s="1"/>
  <c r="M1020" i="33"/>
  <c r="K45" i="2" s="1"/>
  <c r="N1020" i="33"/>
  <c r="L45" i="2" s="1"/>
  <c r="O1020" i="33"/>
  <c r="M45" i="2" s="1"/>
  <c r="P1020" i="33"/>
  <c r="N45" i="2" s="1"/>
  <c r="Q1020" i="33"/>
  <c r="O45" i="2" s="1"/>
  <c r="R1020" i="33"/>
  <c r="P45" i="2" s="1"/>
  <c r="S1020" i="33"/>
  <c r="Q45" i="2" s="1"/>
  <c r="T1020" i="33"/>
  <c r="R45" i="2" s="1"/>
  <c r="U1020" i="33"/>
  <c r="S45" i="2" s="1"/>
  <c r="E1021" i="33"/>
  <c r="C46" i="2" s="1"/>
  <c r="F1021" i="33"/>
  <c r="D46" i="2" s="1"/>
  <c r="G1021" i="33"/>
  <c r="E46" i="2" s="1"/>
  <c r="H1021" i="33"/>
  <c r="F46" i="2" s="1"/>
  <c r="I1021" i="33"/>
  <c r="G46" i="2" s="1"/>
  <c r="J1021" i="33"/>
  <c r="H46" i="2" s="1"/>
  <c r="K1021" i="33"/>
  <c r="I46" i="2" s="1"/>
  <c r="L1021" i="33"/>
  <c r="J46" i="2" s="1"/>
  <c r="M1021" i="33"/>
  <c r="K46" i="2" s="1"/>
  <c r="N1021" i="33"/>
  <c r="L46" i="2" s="1"/>
  <c r="O1021" i="33"/>
  <c r="M46" i="2" s="1"/>
  <c r="P1021" i="33"/>
  <c r="N46" i="2" s="1"/>
  <c r="Q1021" i="33"/>
  <c r="O46" i="2" s="1"/>
  <c r="R1021" i="33"/>
  <c r="P46" i="2" s="1"/>
  <c r="S1021" i="33"/>
  <c r="Q46" i="2" s="1"/>
  <c r="T1021" i="33"/>
  <c r="R46" i="2" s="1"/>
  <c r="U1021" i="33"/>
  <c r="S46" i="2" s="1"/>
  <c r="E1022" i="33"/>
  <c r="C47" i="2" s="1"/>
  <c r="F1022" i="33"/>
  <c r="D47" i="2" s="1"/>
  <c r="G1022" i="33"/>
  <c r="E47" i="2" s="1"/>
  <c r="H1022" i="33"/>
  <c r="F47" i="2" s="1"/>
  <c r="I1022" i="33"/>
  <c r="G47" i="2" s="1"/>
  <c r="J1022" i="33"/>
  <c r="H47" i="2" s="1"/>
  <c r="K1022" i="33"/>
  <c r="I47" i="2" s="1"/>
  <c r="L1022" i="33"/>
  <c r="J47" i="2" s="1"/>
  <c r="M1022" i="33"/>
  <c r="K47" i="2" s="1"/>
  <c r="N1022" i="33"/>
  <c r="L47" i="2" s="1"/>
  <c r="O1022" i="33"/>
  <c r="M47" i="2" s="1"/>
  <c r="P1022" i="33"/>
  <c r="N47" i="2" s="1"/>
  <c r="Q1022" i="33"/>
  <c r="O47" i="2" s="1"/>
  <c r="R1022" i="33"/>
  <c r="P47" i="2" s="1"/>
  <c r="S1022" i="33"/>
  <c r="Q47" i="2" s="1"/>
  <c r="T1022" i="33"/>
  <c r="R47" i="2" s="1"/>
  <c r="U1022" i="33"/>
  <c r="S47" i="2" s="1"/>
  <c r="E1023" i="33"/>
  <c r="C48" i="2" s="1"/>
  <c r="F1023" i="33"/>
  <c r="D48" i="2" s="1"/>
  <c r="G1023" i="33"/>
  <c r="E48" i="2" s="1"/>
  <c r="H1023" i="33"/>
  <c r="F48" i="2" s="1"/>
  <c r="I1023" i="33"/>
  <c r="G48" i="2" s="1"/>
  <c r="J1023" i="33"/>
  <c r="H48" i="2" s="1"/>
  <c r="K1023" i="33"/>
  <c r="I48" i="2" s="1"/>
  <c r="L1023" i="33"/>
  <c r="J48" i="2" s="1"/>
  <c r="M1023" i="33"/>
  <c r="K48" i="2" s="1"/>
  <c r="N1023" i="33"/>
  <c r="L48" i="2" s="1"/>
  <c r="O1023" i="33"/>
  <c r="M48" i="2" s="1"/>
  <c r="P1023" i="33"/>
  <c r="N48" i="2" s="1"/>
  <c r="Q1023" i="33"/>
  <c r="O48" i="2" s="1"/>
  <c r="R1023" i="33"/>
  <c r="P48" i="2" s="1"/>
  <c r="S1023" i="33"/>
  <c r="Q48" i="2" s="1"/>
  <c r="T1023" i="33"/>
  <c r="R48" i="2" s="1"/>
  <c r="U1023" i="33"/>
  <c r="S48" i="2" s="1"/>
  <c r="E1024" i="33"/>
  <c r="C49" i="2" s="1"/>
  <c r="F1024" i="33"/>
  <c r="D49" i="2" s="1"/>
  <c r="G1024" i="33"/>
  <c r="E49" i="2" s="1"/>
  <c r="H1024" i="33"/>
  <c r="F49" i="2" s="1"/>
  <c r="I1024" i="33"/>
  <c r="G49" i="2" s="1"/>
  <c r="J1024" i="33"/>
  <c r="H49" i="2" s="1"/>
  <c r="K1024" i="33"/>
  <c r="I49" i="2" s="1"/>
  <c r="L1024" i="33"/>
  <c r="J49" i="2" s="1"/>
  <c r="M1024" i="33"/>
  <c r="K49" i="2" s="1"/>
  <c r="N1024" i="33"/>
  <c r="L49" i="2" s="1"/>
  <c r="O1024" i="33"/>
  <c r="M49" i="2" s="1"/>
  <c r="P1024" i="33"/>
  <c r="N49" i="2" s="1"/>
  <c r="Q1024" i="33"/>
  <c r="O49" i="2" s="1"/>
  <c r="R1024" i="33"/>
  <c r="P49" i="2" s="1"/>
  <c r="S1024" i="33"/>
  <c r="Q49" i="2" s="1"/>
  <c r="T1024" i="33"/>
  <c r="R49" i="2" s="1"/>
  <c r="U1024" i="33"/>
  <c r="S49" i="2" s="1"/>
  <c r="E1025" i="33"/>
  <c r="C50" i="2" s="1"/>
  <c r="F1025" i="33"/>
  <c r="D50" i="2" s="1"/>
  <c r="G1025" i="33"/>
  <c r="E50" i="2" s="1"/>
  <c r="H1025" i="33"/>
  <c r="F50" i="2" s="1"/>
  <c r="I1025" i="33"/>
  <c r="G50" i="2" s="1"/>
  <c r="J1025" i="33"/>
  <c r="H50" i="2" s="1"/>
  <c r="K1025" i="33"/>
  <c r="I50" i="2" s="1"/>
  <c r="L1025" i="33"/>
  <c r="J50" i="2" s="1"/>
  <c r="M1025" i="33"/>
  <c r="K50" i="2" s="1"/>
  <c r="N1025" i="33"/>
  <c r="L50" i="2" s="1"/>
  <c r="O1025" i="33"/>
  <c r="M50" i="2" s="1"/>
  <c r="P1025" i="33"/>
  <c r="N50" i="2" s="1"/>
  <c r="Q1025" i="33"/>
  <c r="O50" i="2" s="1"/>
  <c r="R1025" i="33"/>
  <c r="P50" i="2" s="1"/>
  <c r="S1025" i="33"/>
  <c r="Q50" i="2" s="1"/>
  <c r="T1025" i="33"/>
  <c r="R50" i="2" s="1"/>
  <c r="U1025" i="33"/>
  <c r="S50" i="2" s="1"/>
  <c r="E1026" i="33"/>
  <c r="C51" i="2" s="1"/>
  <c r="F1026" i="33"/>
  <c r="D51" i="2" s="1"/>
  <c r="G1026" i="33"/>
  <c r="E51" i="2" s="1"/>
  <c r="H1026" i="33"/>
  <c r="F51" i="2" s="1"/>
  <c r="I1026" i="33"/>
  <c r="G51" i="2" s="1"/>
  <c r="J1026" i="33"/>
  <c r="H51" i="2" s="1"/>
  <c r="K1026" i="33"/>
  <c r="I51" i="2" s="1"/>
  <c r="L1026" i="33"/>
  <c r="J51" i="2" s="1"/>
  <c r="M1026" i="33"/>
  <c r="K51" i="2" s="1"/>
  <c r="N1026" i="33"/>
  <c r="L51" i="2" s="1"/>
  <c r="O1026" i="33"/>
  <c r="M51" i="2" s="1"/>
  <c r="P1026" i="33"/>
  <c r="N51" i="2" s="1"/>
  <c r="Q1026" i="33"/>
  <c r="O51" i="2" s="1"/>
  <c r="R1026" i="33"/>
  <c r="P51" i="2" s="1"/>
  <c r="S1026" i="33"/>
  <c r="Q51" i="2" s="1"/>
  <c r="T1026" i="33"/>
  <c r="R51" i="2" s="1"/>
  <c r="U1026" i="33"/>
  <c r="S51" i="2" s="1"/>
  <c r="E1036" i="33"/>
  <c r="C53" i="2" s="1"/>
  <c r="F1036" i="33"/>
  <c r="D53" i="2" s="1"/>
  <c r="G1036" i="33"/>
  <c r="E53" i="2" s="1"/>
  <c r="H1036" i="33"/>
  <c r="F53" i="2" s="1"/>
  <c r="I1036" i="33"/>
  <c r="G53" i="2" s="1"/>
  <c r="J1036" i="33"/>
  <c r="H53" i="2" s="1"/>
  <c r="K1036" i="33"/>
  <c r="I53" i="2" s="1"/>
  <c r="L1036" i="33"/>
  <c r="J53" i="2" s="1"/>
  <c r="M1036" i="33"/>
  <c r="K53" i="2" s="1"/>
  <c r="N1036" i="33"/>
  <c r="L53" i="2" s="1"/>
  <c r="O1036" i="33"/>
  <c r="M53" i="2" s="1"/>
  <c r="P1036" i="33"/>
  <c r="N53" i="2" s="1"/>
  <c r="Q1036" i="33"/>
  <c r="O53" i="2" s="1"/>
  <c r="R1036" i="33"/>
  <c r="P53" i="2" s="1"/>
  <c r="S1036" i="33"/>
  <c r="Q53" i="2" s="1"/>
  <c r="T1036" i="33"/>
  <c r="R53" i="2" s="1"/>
  <c r="U1036" i="33"/>
  <c r="S53" i="2" s="1"/>
  <c r="E1037" i="33"/>
  <c r="C54" i="2" s="1"/>
  <c r="F1037" i="33"/>
  <c r="D54" i="2" s="1"/>
  <c r="G1037" i="33"/>
  <c r="E54" i="2" s="1"/>
  <c r="H1037" i="33"/>
  <c r="F54" i="2" s="1"/>
  <c r="I1037" i="33"/>
  <c r="G54" i="2" s="1"/>
  <c r="J1037" i="33"/>
  <c r="H54" i="2" s="1"/>
  <c r="K1037" i="33"/>
  <c r="I54" i="2" s="1"/>
  <c r="L1037" i="33"/>
  <c r="J54" i="2" s="1"/>
  <c r="M1037" i="33"/>
  <c r="K54" i="2" s="1"/>
  <c r="N1037" i="33"/>
  <c r="L54" i="2" s="1"/>
  <c r="O1037" i="33"/>
  <c r="M54" i="2" s="1"/>
  <c r="P1037" i="33"/>
  <c r="N54" i="2" s="1"/>
  <c r="Q1037" i="33"/>
  <c r="O54" i="2" s="1"/>
  <c r="R1037" i="33"/>
  <c r="P54" i="2" s="1"/>
  <c r="S1037" i="33"/>
  <c r="Q54" i="2" s="1"/>
  <c r="T1037" i="33"/>
  <c r="R54" i="2" s="1"/>
  <c r="U1037" i="33"/>
  <c r="S54" i="2" s="1"/>
  <c r="E1038" i="33"/>
  <c r="C55" i="2" s="1"/>
  <c r="F1038" i="33"/>
  <c r="D55" i="2" s="1"/>
  <c r="G1038" i="33"/>
  <c r="E55" i="2" s="1"/>
  <c r="H1038" i="33"/>
  <c r="F55" i="2" s="1"/>
  <c r="I1038" i="33"/>
  <c r="G55" i="2" s="1"/>
  <c r="J1038" i="33"/>
  <c r="H55" i="2" s="1"/>
  <c r="K1038" i="33"/>
  <c r="I55" i="2" s="1"/>
  <c r="L1038" i="33"/>
  <c r="J55" i="2" s="1"/>
  <c r="M1038" i="33"/>
  <c r="K55" i="2" s="1"/>
  <c r="N1038" i="33"/>
  <c r="L55" i="2" s="1"/>
  <c r="O1038" i="33"/>
  <c r="M55" i="2" s="1"/>
  <c r="P1038" i="33"/>
  <c r="N55" i="2" s="1"/>
  <c r="Q1038" i="33"/>
  <c r="O55" i="2" s="1"/>
  <c r="R1038" i="33"/>
  <c r="P55" i="2" s="1"/>
  <c r="S1038" i="33"/>
  <c r="Q55" i="2" s="1"/>
  <c r="T1038" i="33"/>
  <c r="R55" i="2" s="1"/>
  <c r="U1038" i="33"/>
  <c r="S55" i="2" s="1"/>
  <c r="E1039" i="33"/>
  <c r="C56" i="2" s="1"/>
  <c r="F1039" i="33"/>
  <c r="D56" i="2" s="1"/>
  <c r="G1039" i="33"/>
  <c r="E56" i="2" s="1"/>
  <c r="H1039" i="33"/>
  <c r="F56" i="2" s="1"/>
  <c r="I1039" i="33"/>
  <c r="G56" i="2" s="1"/>
  <c r="J1039" i="33"/>
  <c r="H56" i="2" s="1"/>
  <c r="K1039" i="33"/>
  <c r="I56" i="2" s="1"/>
  <c r="L1039" i="33"/>
  <c r="J56" i="2" s="1"/>
  <c r="M1039" i="33"/>
  <c r="K56" i="2" s="1"/>
  <c r="N1039" i="33"/>
  <c r="L56" i="2" s="1"/>
  <c r="O1039" i="33"/>
  <c r="M56" i="2" s="1"/>
  <c r="P1039" i="33"/>
  <c r="N56" i="2" s="1"/>
  <c r="Q1039" i="33"/>
  <c r="O56" i="2" s="1"/>
  <c r="R1039" i="33"/>
  <c r="P56" i="2" s="1"/>
  <c r="S1039" i="33"/>
  <c r="Q56" i="2" s="1"/>
  <c r="T1039" i="33"/>
  <c r="R56" i="2" s="1"/>
  <c r="U1039" i="33"/>
  <c r="S56" i="2" s="1"/>
  <c r="E1040" i="33"/>
  <c r="C57" i="2" s="1"/>
  <c r="F1040" i="33"/>
  <c r="D57" i="2" s="1"/>
  <c r="G1040" i="33"/>
  <c r="E57" i="2" s="1"/>
  <c r="H1040" i="33"/>
  <c r="F57" i="2" s="1"/>
  <c r="I1040" i="33"/>
  <c r="G57" i="2" s="1"/>
  <c r="J1040" i="33"/>
  <c r="H57" i="2" s="1"/>
  <c r="K1040" i="33"/>
  <c r="I57" i="2" s="1"/>
  <c r="L1040" i="33"/>
  <c r="J57" i="2" s="1"/>
  <c r="M1040" i="33"/>
  <c r="K57" i="2" s="1"/>
  <c r="N1040" i="33"/>
  <c r="L57" i="2" s="1"/>
  <c r="O1040" i="33"/>
  <c r="M57" i="2" s="1"/>
  <c r="P1040" i="33"/>
  <c r="N57" i="2" s="1"/>
  <c r="Q1040" i="33"/>
  <c r="O57" i="2" s="1"/>
  <c r="R1040" i="33"/>
  <c r="P57" i="2" s="1"/>
  <c r="S1040" i="33"/>
  <c r="Q57" i="2" s="1"/>
  <c r="T1040" i="33"/>
  <c r="R57" i="2" s="1"/>
  <c r="U1040" i="33"/>
  <c r="S57" i="2" s="1"/>
  <c r="E1041" i="33"/>
  <c r="C58" i="2" s="1"/>
  <c r="F1041" i="33"/>
  <c r="D58" i="2" s="1"/>
  <c r="G1041" i="33"/>
  <c r="E58" i="2" s="1"/>
  <c r="H1041" i="33"/>
  <c r="F58" i="2" s="1"/>
  <c r="I1041" i="33"/>
  <c r="G58" i="2" s="1"/>
  <c r="J1041" i="33"/>
  <c r="H58" i="2" s="1"/>
  <c r="K1041" i="33"/>
  <c r="I58" i="2" s="1"/>
  <c r="L1041" i="33"/>
  <c r="J58" i="2" s="1"/>
  <c r="M1041" i="33"/>
  <c r="K58" i="2" s="1"/>
  <c r="N1041" i="33"/>
  <c r="L58" i="2" s="1"/>
  <c r="O1041" i="33"/>
  <c r="M58" i="2" s="1"/>
  <c r="P1041" i="33"/>
  <c r="N58" i="2" s="1"/>
  <c r="Q1041" i="33"/>
  <c r="O58" i="2" s="1"/>
  <c r="R1041" i="33"/>
  <c r="P58" i="2" s="1"/>
  <c r="S1041" i="33"/>
  <c r="Q58" i="2" s="1"/>
  <c r="T1041" i="33"/>
  <c r="R58" i="2" s="1"/>
  <c r="U1041" i="33"/>
  <c r="S58" i="2" s="1"/>
  <c r="E1042" i="33"/>
  <c r="C59" i="2" s="1"/>
  <c r="F1042" i="33"/>
  <c r="D59" i="2" s="1"/>
  <c r="G1042" i="33"/>
  <c r="E59" i="2" s="1"/>
  <c r="H1042" i="33"/>
  <c r="F59" i="2" s="1"/>
  <c r="I1042" i="33"/>
  <c r="G59" i="2" s="1"/>
  <c r="J1042" i="33"/>
  <c r="H59" i="2" s="1"/>
  <c r="K1042" i="33"/>
  <c r="I59" i="2" s="1"/>
  <c r="L1042" i="33"/>
  <c r="J59" i="2" s="1"/>
  <c r="M1042" i="33"/>
  <c r="K59" i="2" s="1"/>
  <c r="N1042" i="33"/>
  <c r="L59" i="2" s="1"/>
  <c r="O1042" i="33"/>
  <c r="M59" i="2" s="1"/>
  <c r="P1042" i="33"/>
  <c r="N59" i="2" s="1"/>
  <c r="Q1042" i="33"/>
  <c r="O59" i="2" s="1"/>
  <c r="R1042" i="33"/>
  <c r="P59" i="2" s="1"/>
  <c r="S1042" i="33"/>
  <c r="Q59" i="2" s="1"/>
  <c r="T1042" i="33"/>
  <c r="R59" i="2" s="1"/>
  <c r="U1042" i="33"/>
  <c r="S59" i="2" s="1"/>
  <c r="E1043" i="33"/>
  <c r="C60" i="2" s="1"/>
  <c r="F1043" i="33"/>
  <c r="D60" i="2" s="1"/>
  <c r="G1043" i="33"/>
  <c r="E60" i="2" s="1"/>
  <c r="H1043" i="33"/>
  <c r="F60" i="2" s="1"/>
  <c r="I1043" i="33"/>
  <c r="G60" i="2" s="1"/>
  <c r="J1043" i="33"/>
  <c r="H60" i="2" s="1"/>
  <c r="K1043" i="33"/>
  <c r="I60" i="2" s="1"/>
  <c r="L1043" i="33"/>
  <c r="J60" i="2" s="1"/>
  <c r="M1043" i="33"/>
  <c r="K60" i="2" s="1"/>
  <c r="N1043" i="33"/>
  <c r="L60" i="2" s="1"/>
  <c r="O1043" i="33"/>
  <c r="M60" i="2" s="1"/>
  <c r="P1043" i="33"/>
  <c r="N60" i="2" s="1"/>
  <c r="Q1043" i="33"/>
  <c r="O60" i="2" s="1"/>
  <c r="R1043" i="33"/>
  <c r="P60" i="2" s="1"/>
  <c r="S1043" i="33"/>
  <c r="Q60" i="2" s="1"/>
  <c r="T1043" i="33"/>
  <c r="R60" i="2" s="1"/>
  <c r="U1043" i="33"/>
  <c r="S60" i="2" s="1"/>
  <c r="D1022" i="33" l="1"/>
  <c r="B47" i="2" s="1"/>
  <c r="D1024" i="33"/>
  <c r="B49" i="2" s="1"/>
  <c r="D1026" i="33"/>
  <c r="B51" i="2" s="1"/>
  <c r="D1042" i="33"/>
  <c r="B59" i="2" s="1"/>
  <c r="D1040" i="33"/>
  <c r="B57" i="2" s="1"/>
  <c r="D1038" i="33"/>
  <c r="B55" i="2" s="1"/>
  <c r="D1036" i="33"/>
  <c r="B53" i="2" s="1"/>
  <c r="D1025" i="33"/>
  <c r="B50" i="2" s="1"/>
  <c r="D1023" i="33"/>
  <c r="B48" i="2" s="1"/>
  <c r="D1021" i="33"/>
  <c r="B46" i="2" s="1"/>
  <c r="D1019" i="33"/>
  <c r="B44" i="2" s="1"/>
  <c r="D1043" i="33"/>
  <c r="B60" i="2" s="1"/>
  <c r="D1041" i="33"/>
  <c r="B58" i="2" s="1"/>
  <c r="D1039" i="33"/>
  <c r="B56" i="2" s="1"/>
  <c r="D1037" i="33"/>
  <c r="B54" i="2" s="1"/>
  <c r="D1020" i="33"/>
  <c r="B45" i="2" s="1"/>
  <c r="I981" i="1"/>
  <c r="J981" i="1"/>
  <c r="K981" i="1"/>
  <c r="L981" i="1"/>
  <c r="N981" i="1"/>
  <c r="O981" i="1"/>
  <c r="R981" i="1" s="1"/>
  <c r="P981" i="1"/>
  <c r="Q981" i="1"/>
  <c r="S981" i="1"/>
  <c r="T981" i="1"/>
  <c r="U981" i="1"/>
  <c r="V981" i="1"/>
  <c r="X981" i="1"/>
  <c r="Y981" i="1"/>
  <c r="AA981" i="1"/>
  <c r="AB981" i="1"/>
  <c r="AC981" i="1"/>
  <c r="I982" i="1"/>
  <c r="J982" i="1"/>
  <c r="K982" i="1"/>
  <c r="L982" i="1"/>
  <c r="M982" i="1" s="1"/>
  <c r="N982" i="1"/>
  <c r="O982" i="1"/>
  <c r="P982" i="1"/>
  <c r="Q982" i="1"/>
  <c r="S982" i="1"/>
  <c r="T982" i="1"/>
  <c r="U982" i="1"/>
  <c r="V982" i="1"/>
  <c r="X982" i="1"/>
  <c r="Y982" i="1"/>
  <c r="AA982" i="1"/>
  <c r="AB982" i="1"/>
  <c r="AC982" i="1"/>
  <c r="I983" i="1"/>
  <c r="J983" i="1"/>
  <c r="K983" i="1"/>
  <c r="L983" i="1"/>
  <c r="N983" i="1"/>
  <c r="O983" i="1"/>
  <c r="P983" i="1"/>
  <c r="Q983" i="1"/>
  <c r="S983" i="1"/>
  <c r="T983" i="1"/>
  <c r="U983" i="1"/>
  <c r="V983" i="1"/>
  <c r="X983" i="1"/>
  <c r="Y983" i="1"/>
  <c r="AA983" i="1"/>
  <c r="AB983" i="1"/>
  <c r="AC983" i="1"/>
  <c r="I984" i="1"/>
  <c r="J984" i="1"/>
  <c r="K984" i="1"/>
  <c r="L984" i="1"/>
  <c r="N984" i="1"/>
  <c r="O984" i="1"/>
  <c r="P984" i="1"/>
  <c r="Q984" i="1"/>
  <c r="S984" i="1"/>
  <c r="T984" i="1"/>
  <c r="U984" i="1"/>
  <c r="V984" i="1"/>
  <c r="X984" i="1"/>
  <c r="Y984" i="1"/>
  <c r="AA984" i="1"/>
  <c r="AB984" i="1"/>
  <c r="AC984" i="1"/>
  <c r="I985" i="1"/>
  <c r="J985" i="1"/>
  <c r="K985" i="1"/>
  <c r="L985" i="1"/>
  <c r="N985" i="1"/>
  <c r="O985" i="1"/>
  <c r="P985" i="1"/>
  <c r="Q985" i="1"/>
  <c r="S985" i="1"/>
  <c r="T985" i="1"/>
  <c r="U985" i="1"/>
  <c r="V985" i="1"/>
  <c r="X985" i="1"/>
  <c r="Y985" i="1"/>
  <c r="AA985" i="1"/>
  <c r="AB985" i="1"/>
  <c r="AC985" i="1"/>
  <c r="I986" i="1"/>
  <c r="J986" i="1"/>
  <c r="K986" i="1"/>
  <c r="L986" i="1"/>
  <c r="N986" i="1"/>
  <c r="O986" i="1"/>
  <c r="P986" i="1"/>
  <c r="Q986" i="1"/>
  <c r="S986" i="1"/>
  <c r="T986" i="1"/>
  <c r="U986" i="1"/>
  <c r="V986" i="1"/>
  <c r="X986" i="1"/>
  <c r="Y986" i="1"/>
  <c r="AA986" i="1"/>
  <c r="AB986" i="1"/>
  <c r="AC986" i="1"/>
  <c r="I987" i="1"/>
  <c r="J987" i="1"/>
  <c r="K987" i="1"/>
  <c r="L987" i="1"/>
  <c r="N987" i="1"/>
  <c r="O987" i="1"/>
  <c r="P987" i="1"/>
  <c r="Q987" i="1"/>
  <c r="S987" i="1"/>
  <c r="T987" i="1"/>
  <c r="U987" i="1"/>
  <c r="V987" i="1"/>
  <c r="X987" i="1"/>
  <c r="Y987" i="1"/>
  <c r="AA987" i="1"/>
  <c r="AB987" i="1"/>
  <c r="AC987" i="1"/>
  <c r="I988" i="1"/>
  <c r="J988" i="1"/>
  <c r="K988" i="1"/>
  <c r="L988" i="1"/>
  <c r="N988" i="1"/>
  <c r="O988" i="1"/>
  <c r="P988" i="1"/>
  <c r="Q988" i="1"/>
  <c r="S988" i="1"/>
  <c r="T988" i="1"/>
  <c r="U988" i="1"/>
  <c r="V988" i="1"/>
  <c r="X988" i="1"/>
  <c r="Y988" i="1"/>
  <c r="AA988" i="1"/>
  <c r="AB988" i="1"/>
  <c r="AC988" i="1"/>
  <c r="W981" i="1" l="1"/>
  <c r="M984" i="1"/>
  <c r="M988" i="1"/>
  <c r="M986" i="1"/>
  <c r="W988" i="1"/>
  <c r="W985" i="1"/>
  <c r="R985" i="1"/>
  <c r="W984" i="1"/>
  <c r="Z981" i="1"/>
  <c r="M981" i="1"/>
  <c r="Z988" i="1"/>
  <c r="W987" i="1"/>
  <c r="R987" i="1"/>
  <c r="W986" i="1"/>
  <c r="W983" i="1"/>
  <c r="R983" i="1"/>
  <c r="M983" i="1"/>
  <c r="W982" i="1"/>
  <c r="Z986" i="1"/>
  <c r="Z984" i="1"/>
  <c r="Z982" i="1"/>
  <c r="Z987" i="1"/>
  <c r="M987" i="1"/>
  <c r="Z985" i="1"/>
  <c r="M985" i="1"/>
  <c r="Z983" i="1"/>
  <c r="R988" i="1"/>
  <c r="R986" i="1"/>
  <c r="R984" i="1"/>
  <c r="R982" i="1"/>
  <c r="H982" i="1" s="1"/>
  <c r="H984" i="1" l="1"/>
  <c r="H988" i="1"/>
  <c r="H983" i="1"/>
  <c r="H986" i="1"/>
  <c r="H981" i="1"/>
  <c r="H985" i="1"/>
  <c r="H987" i="1"/>
  <c r="I4593" i="1"/>
  <c r="I923" i="1"/>
  <c r="K4590" i="1"/>
  <c r="K920" i="1"/>
  <c r="O4184" i="1"/>
  <c r="O3631" i="1"/>
  <c r="Z4585" i="1"/>
  <c r="Z4576" i="1"/>
  <c r="Z4565" i="1"/>
  <c r="I19" i="35"/>
  <c r="O4583" i="1"/>
  <c r="O4574" i="1"/>
  <c r="O4563" i="1"/>
  <c r="L4460" i="1"/>
  <c r="L4434" i="1"/>
  <c r="L4426" i="1"/>
  <c r="P4593" i="1"/>
  <c r="P923" i="1"/>
  <c r="T4588" i="1"/>
  <c r="T4587" i="1"/>
  <c r="T4578" i="1"/>
  <c r="S4585" i="1"/>
  <c r="S4576" i="1"/>
  <c r="Z4530" i="1"/>
  <c r="Z4498" i="1"/>
  <c r="L4582" i="1"/>
  <c r="L4573" i="1"/>
  <c r="L4562" i="1"/>
  <c r="V4469" i="1"/>
  <c r="V4392" i="1"/>
  <c r="X4353" i="1"/>
  <c r="X4344" i="1"/>
  <c r="I4380" i="1"/>
  <c r="I4371" i="1"/>
  <c r="U40" i="36"/>
  <c r="U11" i="36"/>
  <c r="U4464" i="1"/>
  <c r="U4438" i="1"/>
  <c r="U4430" i="1"/>
  <c r="Z4593" i="1"/>
  <c r="Z923" i="1"/>
  <c r="W36" i="35"/>
  <c r="O36" i="35"/>
  <c r="I4584" i="1"/>
  <c r="I4575" i="1"/>
  <c r="I31" i="36"/>
  <c r="G31" i="36"/>
  <c r="R4597" i="1"/>
  <c r="R927" i="1"/>
  <c r="AB4582" i="1"/>
  <c r="AB4573" i="1"/>
  <c r="AB4562" i="1"/>
  <c r="Z4463" i="1"/>
  <c r="Z4437" i="1"/>
  <c r="Z4429" i="1"/>
  <c r="R4350" i="1"/>
  <c r="R4341" i="1"/>
  <c r="R4213" i="1"/>
  <c r="T4597" i="1"/>
  <c r="T927" i="1"/>
  <c r="X4466" i="1"/>
  <c r="X4440" i="1"/>
  <c r="J4588" i="1"/>
  <c r="J4587" i="1"/>
  <c r="J4578" i="1"/>
  <c r="T4582" i="1"/>
  <c r="T4573" i="1"/>
  <c r="T4562" i="1"/>
  <c r="R4317" i="1"/>
  <c r="N4317" i="1"/>
  <c r="I26" i="36"/>
  <c r="G26" i="36"/>
  <c r="W19" i="35"/>
  <c r="G19" i="35"/>
  <c r="M19" i="35"/>
  <c r="O19" i="35"/>
  <c r="Q4376" i="1"/>
  <c r="Q4367" i="1"/>
  <c r="Q4358" i="1"/>
  <c r="H4462" i="1"/>
  <c r="H4436" i="1"/>
  <c r="H4428" i="1"/>
  <c r="O4375" i="1"/>
  <c r="O4366" i="1"/>
  <c r="O4357" i="1"/>
  <c r="Z4191" i="1"/>
  <c r="Z3638" i="1"/>
  <c r="T4567" i="1"/>
  <c r="T4569" i="1"/>
  <c r="P4592" i="1"/>
  <c r="P922" i="1"/>
  <c r="AA4472" i="1"/>
  <c r="AA4395" i="1"/>
  <c r="U23" i="35"/>
  <c r="S23" i="35"/>
  <c r="C23" i="35"/>
  <c r="N4375" i="1"/>
  <c r="N4366" i="1"/>
  <c r="M4187" i="1"/>
  <c r="M3634" i="1"/>
  <c r="U19" i="36"/>
  <c r="C19" i="36"/>
  <c r="X4592" i="1"/>
  <c r="X922" i="1"/>
  <c r="K18" i="35"/>
  <c r="Q18" i="35"/>
  <c r="O4427" i="1"/>
  <c r="O4435" i="1"/>
  <c r="O4461" i="1"/>
  <c r="M29" i="35"/>
  <c r="O29" i="35"/>
  <c r="W29" i="35"/>
  <c r="P4188" i="1"/>
  <c r="P3635" i="1"/>
  <c r="V4594" i="1"/>
  <c r="V924" i="1"/>
  <c r="Z4297" i="1"/>
  <c r="X4297" i="1"/>
  <c r="K29" i="35"/>
  <c r="Q29" i="35"/>
  <c r="X4580" i="1"/>
  <c r="X4571" i="1"/>
  <c r="R4359" i="1"/>
  <c r="R4368" i="1"/>
  <c r="R4377" i="1"/>
  <c r="AC4595" i="1"/>
  <c r="AC925" i="1"/>
  <c r="V4596" i="1"/>
  <c r="V926" i="1"/>
  <c r="X4593" i="1"/>
  <c r="X923" i="1"/>
  <c r="Z4590" i="1"/>
  <c r="Z920" i="1"/>
  <c r="N4352" i="1"/>
  <c r="N4343" i="1"/>
  <c r="Q4588" i="1"/>
  <c r="Q4587" i="1"/>
  <c r="Q4578" i="1"/>
  <c r="H4593" i="1"/>
  <c r="H923" i="1"/>
  <c r="P4349" i="1"/>
  <c r="P4340" i="1"/>
  <c r="P4212" i="1"/>
  <c r="AA4467" i="1"/>
  <c r="AA4441" i="1"/>
  <c r="AA4433" i="1"/>
  <c r="L4378" i="1"/>
  <c r="L4369" i="1"/>
  <c r="L4360" i="1"/>
  <c r="T4594" i="1"/>
  <c r="T924" i="1"/>
  <c r="I29" i="36"/>
  <c r="G29" i="36"/>
  <c r="K22" i="36"/>
  <c r="T4377" i="1"/>
  <c r="T4368" i="1"/>
  <c r="T4359" i="1"/>
  <c r="I4475" i="1"/>
  <c r="I4398" i="1"/>
  <c r="K4381" i="1"/>
  <c r="K4372" i="1"/>
  <c r="K4363" i="1"/>
  <c r="X4349" i="1"/>
  <c r="X4340" i="1"/>
  <c r="P4580" i="1"/>
  <c r="P4571" i="1"/>
  <c r="U13" i="35"/>
  <c r="S13" i="35"/>
  <c r="C13" i="35"/>
  <c r="J4463" i="1"/>
  <c r="J4437" i="1"/>
  <c r="Z4350" i="1"/>
  <c r="Z4341" i="1"/>
  <c r="Z4213" i="1"/>
  <c r="V4478" i="1"/>
  <c r="H4591" i="1"/>
  <c r="H921" i="1"/>
  <c r="W13" i="35"/>
  <c r="O13" i="35"/>
  <c r="M13" i="35"/>
  <c r="E16" i="35"/>
  <c r="M173" i="1"/>
  <c r="M191" i="1"/>
  <c r="M217" i="1"/>
  <c r="M312" i="1"/>
  <c r="M885" i="1"/>
  <c r="E16" i="34"/>
  <c r="E16" i="36"/>
  <c r="U4473" i="1"/>
  <c r="U4396" i="1"/>
  <c r="M4374" i="1"/>
  <c r="M4365" i="1"/>
  <c r="M4356" i="1"/>
  <c r="U4378" i="1"/>
  <c r="U4369" i="1"/>
  <c r="U4360" i="1"/>
  <c r="V4473" i="1"/>
  <c r="V4396" i="1"/>
  <c r="R4533" i="1"/>
  <c r="R4501" i="1"/>
  <c r="I4471" i="1"/>
  <c r="I4394" i="1"/>
  <c r="X4586" i="1"/>
  <c r="X4577" i="1"/>
  <c r="H4582" i="1"/>
  <c r="H4573" i="1"/>
  <c r="H4562" i="1"/>
  <c r="N4595" i="1"/>
  <c r="N925" i="1"/>
  <c r="K40" i="36"/>
  <c r="M40" i="36"/>
  <c r="R4297" i="1"/>
  <c r="N4297" i="1"/>
  <c r="H4584" i="1"/>
  <c r="H4575" i="1"/>
  <c r="I4564" i="1"/>
  <c r="H4564" i="1"/>
  <c r="M4460" i="1"/>
  <c r="M4434" i="1"/>
  <c r="M4426" i="1"/>
  <c r="Z4584" i="1"/>
  <c r="Z4575" i="1"/>
  <c r="Z4564" i="1"/>
  <c r="V4592" i="1"/>
  <c r="V922" i="1"/>
  <c r="AC4460" i="1"/>
  <c r="AC4434" i="1"/>
  <c r="AC4426" i="1"/>
  <c r="P4462" i="1"/>
  <c r="P4436" i="1"/>
  <c r="P4428" i="1"/>
  <c r="P4376" i="1"/>
  <c r="P4367" i="1"/>
  <c r="P4358" i="1"/>
  <c r="X4584" i="1"/>
  <c r="X4564" i="1"/>
  <c r="X4575" i="1"/>
  <c r="H4300" i="1"/>
  <c r="I4300" i="1"/>
  <c r="U30" i="35"/>
  <c r="S30" i="35"/>
  <c r="C30" i="35"/>
  <c r="W32" i="35"/>
  <c r="O32" i="35"/>
  <c r="AA4463" i="1"/>
  <c r="AA4437" i="1"/>
  <c r="AA4429" i="1"/>
  <c r="H4379" i="1"/>
  <c r="H4370" i="1"/>
  <c r="H4361" i="1"/>
  <c r="R4583" i="1"/>
  <c r="R4574" i="1"/>
  <c r="R4563" i="1"/>
  <c r="E34" i="35"/>
  <c r="E34" i="34"/>
  <c r="E34" i="36"/>
  <c r="O4592" i="1"/>
  <c r="O922" i="1"/>
  <c r="K4463" i="1"/>
  <c r="K4437" i="1"/>
  <c r="K4429" i="1"/>
  <c r="AB4595" i="1"/>
  <c r="AB925" i="1"/>
  <c r="J4590" i="1"/>
  <c r="J920" i="1"/>
  <c r="L4586" i="1"/>
  <c r="L4577" i="1"/>
  <c r="L4566" i="1"/>
  <c r="W38" i="35"/>
  <c r="O38" i="35"/>
  <c r="K4467" i="1"/>
  <c r="K4441" i="1"/>
  <c r="K4433" i="1"/>
  <c r="R4463" i="1"/>
  <c r="R4437" i="1"/>
  <c r="R4429" i="1"/>
  <c r="Q4597" i="1"/>
  <c r="Q927" i="1"/>
  <c r="U36" i="36"/>
  <c r="C36" i="36"/>
  <c r="Z4305" i="1"/>
  <c r="X4305" i="1"/>
  <c r="L4593" i="1"/>
  <c r="L923" i="1"/>
  <c r="M4566" i="1"/>
  <c r="M4577" i="1"/>
  <c r="M4586" i="1"/>
  <c r="M4595" i="1"/>
  <c r="M925" i="1"/>
  <c r="AC19" i="36"/>
  <c r="Z19" i="36"/>
  <c r="I40" i="36"/>
  <c r="G40" i="36"/>
  <c r="L4561" i="1"/>
  <c r="L4572" i="1"/>
  <c r="L4581" i="1"/>
  <c r="AA4561" i="1"/>
  <c r="AA4572" i="1"/>
  <c r="AA4581" i="1"/>
  <c r="AB4429" i="1"/>
  <c r="AB4437" i="1"/>
  <c r="AB4463" i="1"/>
  <c r="J4581" i="1"/>
  <c r="J4572" i="1"/>
  <c r="G29" i="35"/>
  <c r="I29" i="35"/>
  <c r="U20" i="36"/>
  <c r="C20" i="36"/>
  <c r="Y4432" i="1"/>
  <c r="Y4440" i="1"/>
  <c r="Y4466" i="1"/>
  <c r="Z4594" i="1"/>
  <c r="Z924" i="1"/>
  <c r="R4309" i="1"/>
  <c r="N4309" i="1"/>
  <c r="M4383" i="1"/>
  <c r="M2579" i="1"/>
  <c r="M2297" i="1"/>
  <c r="M2393" i="1"/>
  <c r="M2460" i="1"/>
  <c r="Z4596" i="1"/>
  <c r="Z926" i="1"/>
  <c r="I4462" i="1"/>
  <c r="I4428" i="1"/>
  <c r="I4436" i="1"/>
  <c r="I18" i="36"/>
  <c r="G18" i="36"/>
  <c r="O4465" i="1"/>
  <c r="O4439" i="1"/>
  <c r="O4431" i="1"/>
  <c r="W22" i="36"/>
  <c r="V22" i="34"/>
  <c r="U22" i="34"/>
  <c r="X4461" i="1"/>
  <c r="X4435" i="1"/>
  <c r="W40" i="36"/>
  <c r="W11" i="36"/>
  <c r="V4474" i="1"/>
  <c r="V4397" i="1"/>
  <c r="V4356" i="1"/>
  <c r="V4365" i="1"/>
  <c r="V4374" i="1"/>
  <c r="L4595" i="1"/>
  <c r="L925" i="1"/>
  <c r="N4592" i="1"/>
  <c r="N922" i="1"/>
  <c r="P4578" i="1"/>
  <c r="P4587" i="1"/>
  <c r="P4588" i="1"/>
  <c r="AC4469" i="1"/>
  <c r="AC4392" i="1"/>
  <c r="N4374" i="1"/>
  <c r="N4365" i="1"/>
  <c r="M4231" i="1"/>
  <c r="J4231" i="1"/>
  <c r="C29" i="35"/>
  <c r="S29" i="35"/>
  <c r="U29" i="35"/>
  <c r="N4596" i="1"/>
  <c r="N926" i="1"/>
  <c r="AA4590" i="1"/>
  <c r="AA920" i="1"/>
  <c r="AB4569" i="1"/>
  <c r="Z2300" i="1"/>
  <c r="Z2396" i="1"/>
  <c r="Z2463" i="1"/>
  <c r="Z2582" i="1"/>
  <c r="Z4386" i="1"/>
  <c r="X4376" i="1"/>
  <c r="X4367" i="1"/>
  <c r="V4361" i="1"/>
  <c r="V4370" i="1"/>
  <c r="V4379" i="1"/>
  <c r="X19" i="34"/>
  <c r="I19" i="34"/>
  <c r="T4591" i="1"/>
  <c r="T921" i="1"/>
  <c r="R4531" i="1"/>
  <c r="R4499" i="1"/>
  <c r="U4186" i="1"/>
  <c r="U3633" i="1"/>
  <c r="K34" i="35"/>
  <c r="Q34" i="35"/>
  <c r="K11" i="36"/>
  <c r="P4596" i="1"/>
  <c r="P926" i="1"/>
  <c r="AB4565" i="1"/>
  <c r="AB4576" i="1"/>
  <c r="AB4585" i="1"/>
  <c r="X16" i="34"/>
  <c r="I16" i="34"/>
  <c r="C34" i="35"/>
  <c r="S34" i="35"/>
  <c r="U34" i="35"/>
  <c r="Z4309" i="1"/>
  <c r="X4309" i="1"/>
  <c r="Z4597" i="1"/>
  <c r="Z927" i="1"/>
  <c r="H4353" i="1"/>
  <c r="H4344" i="1"/>
  <c r="H4216" i="1"/>
  <c r="I30" i="36"/>
  <c r="G30" i="36"/>
  <c r="Q4466" i="1"/>
  <c r="Q4440" i="1"/>
  <c r="Q4432" i="1"/>
  <c r="K26" i="35"/>
  <c r="K25" i="35"/>
  <c r="W4379" i="1"/>
  <c r="W4370" i="1"/>
  <c r="W4361" i="1"/>
  <c r="K20" i="34"/>
  <c r="M20" i="34"/>
  <c r="O20" i="34"/>
  <c r="M4470" i="1"/>
  <c r="M4393" i="1"/>
  <c r="AC4379" i="1"/>
  <c r="AC4370" i="1"/>
  <c r="AC4361" i="1"/>
  <c r="I4580" i="1"/>
  <c r="I4571" i="1"/>
  <c r="O4470" i="1"/>
  <c r="O4393" i="1"/>
  <c r="W4466" i="1"/>
  <c r="W4440" i="1"/>
  <c r="W4432" i="1"/>
  <c r="U32" i="35"/>
  <c r="S32" i="35"/>
  <c r="C32" i="35"/>
  <c r="M4532" i="1"/>
  <c r="M4500" i="1"/>
  <c r="I26" i="35"/>
  <c r="G26" i="35"/>
  <c r="H4332" i="1"/>
  <c r="I4332" i="1"/>
  <c r="S4381" i="1"/>
  <c r="S4372" i="1"/>
  <c r="L4377" i="1"/>
  <c r="L4368" i="1"/>
  <c r="L4359" i="1"/>
  <c r="I34" i="36"/>
  <c r="G34" i="36"/>
  <c r="U4582" i="1"/>
  <c r="U4573" i="1"/>
  <c r="U4562" i="1"/>
  <c r="Y4471" i="1"/>
  <c r="Y4394" i="1"/>
  <c r="AC4464" i="1"/>
  <c r="AC4438" i="1"/>
  <c r="AC4430" i="1"/>
  <c r="Z4389" i="1"/>
  <c r="Z2303" i="1"/>
  <c r="Z2399" i="1"/>
  <c r="Z2466" i="1"/>
  <c r="Z2585" i="1"/>
  <c r="Y4475" i="1"/>
  <c r="Y4398" i="1"/>
  <c r="AB4561" i="1"/>
  <c r="AB4572" i="1"/>
  <c r="AB4581" i="1"/>
  <c r="AB4566" i="1"/>
  <c r="AB4577" i="1"/>
  <c r="AB4586" i="1"/>
  <c r="AB4584" i="1"/>
  <c r="AB4575" i="1"/>
  <c r="AB4564" i="1"/>
  <c r="Z24" i="36"/>
  <c r="AC24" i="36"/>
  <c r="R4333" i="1"/>
  <c r="N4333" i="1"/>
  <c r="N4590" i="1"/>
  <c r="N920" i="1"/>
  <c r="Y19" i="36"/>
  <c r="Q19" i="35"/>
  <c r="K19" i="35"/>
  <c r="Z4583" i="1"/>
  <c r="Z4574" i="1"/>
  <c r="Z4563" i="1"/>
  <c r="H4475" i="1"/>
  <c r="H4398" i="1"/>
  <c r="L4363" i="1"/>
  <c r="L4372" i="1"/>
  <c r="L4381" i="1"/>
  <c r="T4473" i="1"/>
  <c r="T4396" i="1"/>
  <c r="W4465" i="1"/>
  <c r="W4439" i="1"/>
  <c r="W4431" i="1"/>
  <c r="R4321" i="1"/>
  <c r="N4321" i="1"/>
  <c r="AB4430" i="1"/>
  <c r="AB4438" i="1"/>
  <c r="AB4464" i="1"/>
  <c r="H4380" i="1"/>
  <c r="H4371" i="1"/>
  <c r="I4362" i="1"/>
  <c r="H4362" i="1"/>
  <c r="X4597" i="1"/>
  <c r="X927" i="1"/>
  <c r="Y4593" i="1"/>
  <c r="Y923" i="1"/>
  <c r="R4594" i="1"/>
  <c r="R924" i="1"/>
  <c r="K4359" i="1"/>
  <c r="K4368" i="1"/>
  <c r="K4377" i="1"/>
  <c r="I4376" i="1"/>
  <c r="I4367" i="1"/>
  <c r="G29" i="34"/>
  <c r="I29" i="34"/>
  <c r="X29" i="34"/>
  <c r="V4348" i="1"/>
  <c r="V4339" i="1"/>
  <c r="V4211" i="1"/>
  <c r="L4374" i="1"/>
  <c r="L4365" i="1"/>
  <c r="L4356" i="1"/>
  <c r="R4596" i="1"/>
  <c r="R926" i="1"/>
  <c r="H4583" i="1"/>
  <c r="H4574" i="1"/>
  <c r="H4563" i="1"/>
  <c r="N4473" i="1"/>
  <c r="N4396" i="1"/>
  <c r="T4210" i="1"/>
  <c r="T4338" i="1"/>
  <c r="T4347" i="1"/>
  <c r="W24" i="36"/>
  <c r="V24" i="34"/>
  <c r="U24" i="34"/>
  <c r="J4377" i="1"/>
  <c r="J4368" i="1"/>
  <c r="M2301" i="1"/>
  <c r="M2397" i="1"/>
  <c r="M2464" i="1"/>
  <c r="M2583" i="1"/>
  <c r="M4387" i="1"/>
  <c r="P4379" i="1"/>
  <c r="P4370" i="1"/>
  <c r="P4361" i="1"/>
  <c r="J4475" i="1"/>
  <c r="J4398" i="1"/>
  <c r="R4467" i="1"/>
  <c r="R4441" i="1"/>
  <c r="R4433" i="1"/>
  <c r="H4461" i="1"/>
  <c r="H4435" i="1"/>
  <c r="H4427" i="1"/>
  <c r="R3944" i="1"/>
  <c r="N3944" i="1"/>
  <c r="K4591" i="1"/>
  <c r="K921" i="1"/>
  <c r="T4464" i="1"/>
  <c r="T4438" i="1"/>
  <c r="T4430" i="1"/>
  <c r="Y4472" i="1"/>
  <c r="Y4395" i="1"/>
  <c r="I4590" i="1"/>
  <c r="I920" i="1"/>
  <c r="P4216" i="1"/>
  <c r="P4344" i="1"/>
  <c r="P4353" i="1"/>
  <c r="N4586" i="1"/>
  <c r="N4577" i="1"/>
  <c r="Z4472" i="1"/>
  <c r="Z4395" i="1"/>
  <c r="X3638" i="1"/>
  <c r="X4191" i="1"/>
  <c r="W4470" i="1"/>
  <c r="W4393" i="1"/>
  <c r="Z4293" i="1"/>
  <c r="X4293" i="1"/>
  <c r="K4472" i="1"/>
  <c r="K4395" i="1"/>
  <c r="H4304" i="1"/>
  <c r="I4304" i="1"/>
  <c r="X34" i="34"/>
  <c r="I34" i="34"/>
  <c r="G13" i="35"/>
  <c r="I13" i="35"/>
  <c r="X926" i="1"/>
  <c r="X4596" i="1"/>
  <c r="AC4566" i="1"/>
  <c r="AC4577" i="1"/>
  <c r="AC4586" i="1"/>
  <c r="J4380" i="1"/>
  <c r="J4371" i="1"/>
  <c r="G25" i="36"/>
  <c r="I25" i="36"/>
  <c r="Z4561" i="1"/>
  <c r="Z4572" i="1"/>
  <c r="Z4581" i="1"/>
  <c r="P4564" i="1"/>
  <c r="P4575" i="1"/>
  <c r="P4584" i="1"/>
  <c r="R4592" i="1"/>
  <c r="R922" i="1"/>
  <c r="W4474" i="1"/>
  <c r="W4397" i="1"/>
  <c r="Y24" i="36"/>
  <c r="Q24" i="35"/>
  <c r="K24" i="35"/>
  <c r="X4595" i="1"/>
  <c r="X925" i="1"/>
  <c r="Z4592" i="1"/>
  <c r="Z922" i="1"/>
  <c r="H4586" i="1"/>
  <c r="H4577" i="1"/>
  <c r="H4566" i="1"/>
  <c r="P4474" i="1"/>
  <c r="P4397" i="1"/>
  <c r="Z4230" i="1"/>
  <c r="X4230" i="1"/>
  <c r="AB4467" i="1"/>
  <c r="AB4441" i="1"/>
  <c r="AB4433" i="1"/>
  <c r="T4374" i="1"/>
  <c r="T4365" i="1"/>
  <c r="T4356" i="1"/>
  <c r="U20" i="35"/>
  <c r="S20" i="35"/>
  <c r="C20" i="35"/>
  <c r="U38" i="36"/>
  <c r="C38" i="36"/>
  <c r="Z4588" i="1"/>
  <c r="Z4587" i="1"/>
  <c r="Z4578" i="1"/>
  <c r="M4360" i="1"/>
  <c r="M4369" i="1"/>
  <c r="M4378" i="1"/>
  <c r="AC32" i="36"/>
  <c r="Z32" i="36"/>
  <c r="V4562" i="1"/>
  <c r="V4573" i="1"/>
  <c r="V4582" i="1"/>
  <c r="C19" i="35"/>
  <c r="S19" i="35"/>
  <c r="U19" i="35"/>
  <c r="N4576" i="1"/>
  <c r="N4585" i="1"/>
  <c r="O20" i="35"/>
  <c r="W20" i="35"/>
  <c r="L4433" i="1"/>
  <c r="L4441" i="1"/>
  <c r="L4467" i="1"/>
  <c r="H4471" i="1"/>
  <c r="H4394" i="1"/>
  <c r="K18" i="36"/>
  <c r="M4478" i="1"/>
  <c r="R4535" i="1"/>
  <c r="R4503" i="1"/>
  <c r="X4583" i="1"/>
  <c r="X4563" i="1"/>
  <c r="X4574" i="1"/>
  <c r="J4594" i="1"/>
  <c r="J924" i="1"/>
  <c r="R4581" i="1"/>
  <c r="R4572" i="1"/>
  <c r="R4561" i="1"/>
  <c r="I4466" i="1"/>
  <c r="I4440" i="1"/>
  <c r="H4376" i="1"/>
  <c r="H4367" i="1"/>
  <c r="I4358" i="1"/>
  <c r="H4358" i="1"/>
  <c r="S38" i="36"/>
  <c r="V4590" i="1"/>
  <c r="V920" i="1"/>
  <c r="W28" i="35"/>
  <c r="O28" i="35"/>
  <c r="M28" i="35"/>
  <c r="V4426" i="1"/>
  <c r="V4434" i="1"/>
  <c r="V4460" i="1"/>
  <c r="H4186" i="1"/>
  <c r="H3633" i="1"/>
  <c r="W4142" i="1"/>
  <c r="S4142" i="1"/>
  <c r="S4467" i="1"/>
  <c r="S4441" i="1"/>
  <c r="O40" i="36"/>
  <c r="H4296" i="1"/>
  <c r="I4296" i="1"/>
  <c r="K20" i="35"/>
  <c r="Q20" i="35"/>
  <c r="U4583" i="1"/>
  <c r="U4574" i="1"/>
  <c r="U4563" i="1"/>
  <c r="I4472" i="1"/>
  <c r="I4395" i="1"/>
  <c r="E15" i="35"/>
  <c r="E15" i="34"/>
  <c r="E15" i="36"/>
  <c r="W11" i="35"/>
  <c r="O11" i="35"/>
  <c r="Z4337" i="1"/>
  <c r="X4337" i="1"/>
  <c r="K26" i="36"/>
  <c r="M26" i="36"/>
  <c r="K28" i="35"/>
  <c r="Q28" i="35"/>
  <c r="O16" i="35"/>
  <c r="W16" i="35"/>
  <c r="P4427" i="1"/>
  <c r="P4435" i="1"/>
  <c r="P4461" i="1"/>
  <c r="AB4597" i="1"/>
  <c r="AB927" i="1"/>
  <c r="U14" i="35"/>
  <c r="S14" i="35"/>
  <c r="C14" i="35"/>
  <c r="R4381" i="1"/>
  <c r="R4372" i="1"/>
  <c r="R4363" i="1"/>
  <c r="M4226" i="1"/>
  <c r="J4226" i="1"/>
  <c r="Y32" i="36"/>
  <c r="Q32" i="35"/>
  <c r="K32" i="35"/>
  <c r="I31" i="35"/>
  <c r="C11" i="36"/>
  <c r="C40" i="36"/>
  <c r="Z4529" i="1"/>
  <c r="Z4497" i="1"/>
  <c r="W4388" i="1"/>
  <c r="W2584" i="1"/>
  <c r="W2465" i="1"/>
  <c r="W2398" i="1"/>
  <c r="W2302" i="1"/>
  <c r="G11" i="36"/>
  <c r="I11" i="36"/>
  <c r="G28" i="35"/>
  <c r="I28" i="35"/>
  <c r="P4582" i="1"/>
  <c r="P4573" i="1"/>
  <c r="P4562" i="1"/>
  <c r="R4590" i="1"/>
  <c r="R920" i="1"/>
  <c r="I34" i="35"/>
  <c r="W4461" i="1"/>
  <c r="W4435" i="1"/>
  <c r="W4427" i="1"/>
  <c r="H4312" i="1"/>
  <c r="I4312" i="1"/>
  <c r="T4581" i="1"/>
  <c r="T4572" i="1"/>
  <c r="T4561" i="1"/>
  <c r="Q4471" i="1"/>
  <c r="Q4394" i="1"/>
  <c r="Q4580" i="1"/>
  <c r="Q4571" i="1"/>
  <c r="K23" i="35"/>
  <c r="Q23" i="35"/>
  <c r="T4584" i="1"/>
  <c r="T4575" i="1"/>
  <c r="T4564" i="1"/>
  <c r="Z4580" i="1"/>
  <c r="Z4571" i="1"/>
  <c r="Z4560" i="1"/>
  <c r="K15" i="35"/>
  <c r="Q15" i="35"/>
  <c r="V4378" i="1"/>
  <c r="V4369" i="1"/>
  <c r="V4360" i="1"/>
  <c r="R4385" i="1"/>
  <c r="R2581" i="1"/>
  <c r="R2462" i="1"/>
  <c r="R2395" i="1"/>
  <c r="R2299" i="1"/>
  <c r="U4374" i="1"/>
  <c r="U4365" i="1"/>
  <c r="U4356" i="1"/>
  <c r="R4096" i="1"/>
  <c r="N4096" i="1"/>
  <c r="N4460" i="1"/>
  <c r="N4434" i="1"/>
  <c r="I4594" i="1"/>
  <c r="I924" i="1"/>
  <c r="T4560" i="1"/>
  <c r="T4571" i="1"/>
  <c r="T4580" i="1"/>
  <c r="P4563" i="1"/>
  <c r="P4574" i="1"/>
  <c r="P4583" i="1"/>
  <c r="X4475" i="1"/>
  <c r="X4398" i="1"/>
  <c r="P4362" i="1"/>
  <c r="P4371" i="1"/>
  <c r="P4380" i="1"/>
  <c r="Z4428" i="1"/>
  <c r="Z4436" i="1"/>
  <c r="Z4462" i="1"/>
  <c r="K13" i="35"/>
  <c r="Q13" i="35"/>
  <c r="W4533" i="1"/>
  <c r="W4501" i="1"/>
  <c r="X4471" i="1"/>
  <c r="X4394" i="1"/>
  <c r="R2300" i="1"/>
  <c r="R2396" i="1"/>
  <c r="R2463" i="1"/>
  <c r="R2582" i="1"/>
  <c r="R4386" i="1"/>
  <c r="E38" i="35"/>
  <c r="E38" i="34"/>
  <c r="E38" i="36"/>
  <c r="Z4433" i="1"/>
  <c r="Z4441" i="1"/>
  <c r="Z4467" i="1"/>
  <c r="AB4460" i="1"/>
  <c r="AB4434" i="1"/>
  <c r="AB4426" i="1"/>
  <c r="K31" i="35"/>
  <c r="Q31" i="35"/>
  <c r="W4596" i="1"/>
  <c r="W926" i="1"/>
  <c r="U31" i="35"/>
  <c r="S31" i="35"/>
  <c r="C31" i="35"/>
  <c r="X11" i="34"/>
  <c r="I11" i="34"/>
  <c r="Z4567" i="1"/>
  <c r="Z4569" i="1"/>
  <c r="X4470" i="1"/>
  <c r="X4393" i="1"/>
  <c r="W4375" i="1"/>
  <c r="W4366" i="1"/>
  <c r="W4357" i="1"/>
  <c r="J4472" i="1"/>
  <c r="J4395" i="1"/>
  <c r="L4588" i="1"/>
  <c r="L4587" i="1"/>
  <c r="L4578" i="1"/>
  <c r="S4190" i="1"/>
  <c r="T4472" i="1"/>
  <c r="T4395" i="1"/>
  <c r="I20" i="36"/>
  <c r="G20" i="36"/>
  <c r="M4137" i="1"/>
  <c r="J4137" i="1"/>
  <c r="C26" i="35"/>
  <c r="H4465" i="1"/>
  <c r="H4439" i="1"/>
  <c r="H4431" i="1"/>
  <c r="K4190" i="1"/>
  <c r="K3637" i="1"/>
  <c r="Z22" i="36"/>
  <c r="AC22" i="36"/>
  <c r="L4580" i="1"/>
  <c r="L4571" i="1"/>
  <c r="Z4534" i="1"/>
  <c r="Z4502" i="1"/>
  <c r="R4305" i="1"/>
  <c r="N4305" i="1"/>
  <c r="S4377" i="1"/>
  <c r="S4368" i="1"/>
  <c r="R4588" i="1"/>
  <c r="R4587" i="1"/>
  <c r="R4578" i="1"/>
  <c r="I36" i="36"/>
  <c r="G36" i="36"/>
  <c r="Z4301" i="1"/>
  <c r="X4301" i="1"/>
  <c r="S4463" i="1"/>
  <c r="S4437" i="1"/>
  <c r="K30" i="35"/>
  <c r="Q30" i="35"/>
  <c r="E32" i="36"/>
  <c r="W173" i="1"/>
  <c r="W191" i="1"/>
  <c r="W217" i="1"/>
  <c r="W312" i="1"/>
  <c r="W885" i="1"/>
  <c r="E32" i="34"/>
  <c r="E32" i="35"/>
  <c r="X4474" i="1"/>
  <c r="X4397" i="1"/>
  <c r="S18" i="36"/>
  <c r="T4585" i="1"/>
  <c r="T4576" i="1"/>
  <c r="T4565" i="1"/>
  <c r="K36" i="36"/>
  <c r="L4472" i="1"/>
  <c r="L4395" i="1"/>
  <c r="Y4590" i="1"/>
  <c r="Y920" i="1"/>
  <c r="U4586" i="1"/>
  <c r="U4577" i="1"/>
  <c r="U4566" i="1"/>
  <c r="V4215" i="1"/>
  <c r="V4343" i="1"/>
  <c r="V4352" i="1"/>
  <c r="J4381" i="1"/>
  <c r="J4372" i="1"/>
  <c r="P4357" i="1"/>
  <c r="P4366" i="1"/>
  <c r="P4375" i="1"/>
  <c r="U14" i="36"/>
  <c r="C14" i="36"/>
  <c r="AB4588" i="1"/>
  <c r="AB4567" i="1"/>
  <c r="AB4578" i="1"/>
  <c r="AB4587" i="1"/>
  <c r="V4470" i="1"/>
  <c r="V4393" i="1"/>
  <c r="Z4380" i="1"/>
  <c r="Z4362" i="1"/>
  <c r="Z4371" i="1"/>
  <c r="L4347" i="1"/>
  <c r="L4338" i="1"/>
  <c r="L4210" i="1"/>
  <c r="Z31" i="36"/>
  <c r="Y31" i="36"/>
  <c r="AC31" i="36"/>
  <c r="J4471" i="1"/>
  <c r="J4394" i="1"/>
  <c r="N4561" i="1"/>
  <c r="N4572" i="1"/>
  <c r="N4581" i="1"/>
  <c r="V4581" i="1"/>
  <c r="V4572" i="1"/>
  <c r="V4561" i="1"/>
  <c r="H4375" i="1"/>
  <c r="H4366" i="1"/>
  <c r="H4357" i="1"/>
  <c r="Z2304" i="1"/>
  <c r="Z2400" i="1"/>
  <c r="Z2467" i="1"/>
  <c r="Z2586" i="1"/>
  <c r="Z4390" i="1"/>
  <c r="AC28" i="36"/>
  <c r="Y28" i="36"/>
  <c r="Z28" i="36"/>
  <c r="H4595" i="1"/>
  <c r="H925" i="1"/>
  <c r="AB4377" i="1"/>
  <c r="AB4368" i="1"/>
  <c r="AB4359" i="1"/>
  <c r="Z4313" i="1"/>
  <c r="X4313" i="1"/>
  <c r="L4584" i="1"/>
  <c r="L4575" i="1"/>
  <c r="L4564" i="1"/>
  <c r="U34" i="36"/>
  <c r="C34" i="36"/>
  <c r="K14" i="35"/>
  <c r="Q14" i="35"/>
  <c r="Y4462" i="1"/>
  <c r="Y4436" i="1"/>
  <c r="Y4428" i="1"/>
  <c r="V4583" i="1"/>
  <c r="V4574" i="1"/>
  <c r="V4563" i="1"/>
  <c r="X4432" i="1"/>
  <c r="Z4432" i="1"/>
  <c r="Z4440" i="1"/>
  <c r="Z4466" i="1"/>
  <c r="J4584" i="1"/>
  <c r="J4575" i="1"/>
  <c r="E29" i="36"/>
  <c r="E29" i="34"/>
  <c r="E29" i="35"/>
  <c r="X22" i="34"/>
  <c r="I22" i="34"/>
  <c r="H4212" i="1"/>
  <c r="H4340" i="1"/>
  <c r="H4349" i="1"/>
  <c r="AC18" i="36"/>
  <c r="Q18" i="36"/>
  <c r="O18" i="36"/>
  <c r="M18" i="36"/>
  <c r="Y18" i="36"/>
  <c r="Z18" i="36"/>
  <c r="J4376" i="1"/>
  <c r="J4367" i="1"/>
  <c r="C40" i="34"/>
  <c r="C38" i="35"/>
  <c r="S38" i="35"/>
  <c r="U38" i="35"/>
  <c r="T4463" i="1"/>
  <c r="T4437" i="1"/>
  <c r="T4429" i="1"/>
  <c r="T4378" i="1"/>
  <c r="T4369" i="1"/>
  <c r="T4360" i="1"/>
  <c r="U29" i="36"/>
  <c r="C29" i="36"/>
  <c r="O22" i="36"/>
  <c r="M22" i="36"/>
  <c r="Y22" i="36"/>
  <c r="Q22" i="35"/>
  <c r="K22" i="35"/>
  <c r="L4463" i="1"/>
  <c r="L4437" i="1"/>
  <c r="L4429" i="1"/>
  <c r="H4470" i="1"/>
  <c r="H4393" i="1"/>
  <c r="U32" i="36"/>
  <c r="C32" i="36"/>
  <c r="V921" i="1"/>
  <c r="V4591" i="1"/>
  <c r="J4580" i="1"/>
  <c r="J4571" i="1"/>
  <c r="J4583" i="1"/>
  <c r="J4574" i="1"/>
  <c r="R4313" i="1"/>
  <c r="N4313" i="1"/>
  <c r="I25" i="35"/>
  <c r="X31" i="34"/>
  <c r="I31" i="34"/>
  <c r="U22" i="35"/>
  <c r="S22" i="35"/>
  <c r="C22" i="35"/>
  <c r="J4354" i="1"/>
  <c r="J4345" i="1"/>
  <c r="P4470" i="1"/>
  <c r="P4393" i="1"/>
  <c r="W4588" i="1"/>
  <c r="W4587" i="1"/>
  <c r="W4578" i="1"/>
  <c r="T4351" i="1"/>
  <c r="T4342" i="1"/>
  <c r="T4214" i="1"/>
  <c r="M4592" i="1"/>
  <c r="M922" i="1"/>
  <c r="K4561" i="1"/>
  <c r="K4572" i="1"/>
  <c r="K4581" i="1"/>
  <c r="S4594" i="1"/>
  <c r="S924" i="1"/>
  <c r="U4591" i="1"/>
  <c r="U921" i="1"/>
  <c r="Q4560" i="1"/>
  <c r="Q4567" i="1"/>
  <c r="Q4569" i="1"/>
  <c r="J3634" i="1"/>
  <c r="J4187" i="1"/>
  <c r="Y4564" i="1"/>
  <c r="Y4575" i="1"/>
  <c r="Y4584" i="1"/>
  <c r="X4582" i="1"/>
  <c r="X4573" i="1"/>
  <c r="Y4187" i="1"/>
  <c r="Y3634" i="1"/>
  <c r="N4565" i="1"/>
  <c r="R4565" i="1"/>
  <c r="R4576" i="1"/>
  <c r="R4585" i="1"/>
  <c r="Z4503" i="1"/>
  <c r="Z4535" i="1"/>
  <c r="X4465" i="1"/>
  <c r="X4439" i="1"/>
  <c r="Z4333" i="1"/>
  <c r="X4333" i="1"/>
  <c r="K13" i="36"/>
  <c r="E26" i="35"/>
  <c r="E25" i="35"/>
  <c r="H4320" i="1"/>
  <c r="I4320" i="1"/>
  <c r="AC29" i="36"/>
  <c r="Y29" i="36"/>
  <c r="Z29" i="36"/>
  <c r="C30" i="36"/>
  <c r="U30" i="36"/>
  <c r="L4591" i="1"/>
  <c r="L921" i="1"/>
  <c r="M26" i="35"/>
  <c r="O26" i="35"/>
  <c r="W26" i="35"/>
  <c r="C36" i="35"/>
  <c r="S36" i="35"/>
  <c r="U36" i="35"/>
  <c r="O31" i="36"/>
  <c r="M31" i="36"/>
  <c r="K31" i="36"/>
  <c r="Z4217" i="1"/>
  <c r="Z4345" i="1"/>
  <c r="Z4354" i="1"/>
  <c r="N4379" i="1"/>
  <c r="N4370" i="1"/>
  <c r="AB4472" i="1"/>
  <c r="AB4395" i="1"/>
  <c r="Z4501" i="1"/>
  <c r="Z4533" i="1"/>
  <c r="AC34" i="36"/>
  <c r="Y34" i="36"/>
  <c r="Z34" i="36"/>
  <c r="J4592" i="1"/>
  <c r="J922" i="1"/>
  <c r="U4469" i="1"/>
  <c r="U4392" i="1"/>
  <c r="S3637" i="1"/>
  <c r="W3637" i="1"/>
  <c r="W4190" i="1"/>
  <c r="V925" i="1"/>
  <c r="V4595" i="1"/>
  <c r="R4475" i="1"/>
  <c r="R4398" i="1"/>
  <c r="L4560" i="1"/>
  <c r="L4567" i="1"/>
  <c r="L4569" i="1"/>
  <c r="J4462" i="1"/>
  <c r="J4436" i="1"/>
  <c r="T923" i="1"/>
  <c r="T4593" i="1"/>
  <c r="Q4475" i="1"/>
  <c r="Q4398" i="1"/>
  <c r="L4590" i="1"/>
  <c r="L920" i="1"/>
  <c r="AC13" i="36"/>
  <c r="O13" i="36"/>
  <c r="M13" i="36"/>
  <c r="Y13" i="36"/>
  <c r="Z13" i="36"/>
  <c r="R4132" i="1"/>
  <c r="N4132" i="1"/>
  <c r="P4475" i="1"/>
  <c r="P4398" i="1"/>
  <c r="AB4473" i="1"/>
  <c r="AB4396" i="1"/>
  <c r="T4595" i="1"/>
  <c r="T925" i="1"/>
  <c r="I38" i="35"/>
  <c r="W25" i="35"/>
  <c r="O25" i="35"/>
  <c r="T4590" i="1"/>
  <c r="T920" i="1"/>
  <c r="N4474" i="1"/>
  <c r="N4397" i="1"/>
  <c r="N4461" i="1"/>
  <c r="N4435" i="1"/>
  <c r="U22" i="36"/>
  <c r="C22" i="34"/>
  <c r="C22" i="36"/>
  <c r="O4353" i="1"/>
  <c r="O4344" i="1"/>
  <c r="O4216" i="1"/>
  <c r="H922" i="1"/>
  <c r="H4592" i="1"/>
  <c r="Z4381" i="1"/>
  <c r="Z4372" i="1"/>
  <c r="Z4363" i="1"/>
  <c r="H4336" i="1"/>
  <c r="I4336" i="1"/>
  <c r="K38" i="35"/>
  <c r="Q38" i="35"/>
  <c r="U28" i="36"/>
  <c r="C28" i="36"/>
  <c r="U15" i="35"/>
  <c r="S15" i="35"/>
  <c r="C15" i="35"/>
  <c r="U26" i="35"/>
  <c r="S26" i="35"/>
  <c r="N4591" i="1"/>
  <c r="N921" i="1"/>
  <c r="W30" i="36"/>
  <c r="C30" i="34"/>
  <c r="U30" i="34"/>
  <c r="V30" i="34"/>
  <c r="V11" i="34"/>
  <c r="V40" i="34"/>
  <c r="I11" i="35"/>
  <c r="U16" i="36"/>
  <c r="C16" i="36"/>
  <c r="E14" i="36"/>
  <c r="E14" i="34"/>
  <c r="E14" i="35"/>
  <c r="AB4381" i="1"/>
  <c r="AB4372" i="1"/>
  <c r="AB4363" i="1"/>
  <c r="N4582" i="1"/>
  <c r="N4573" i="1"/>
  <c r="AC4374" i="1"/>
  <c r="AC4365" i="1"/>
  <c r="AC4356" i="1"/>
  <c r="R4497" i="1"/>
  <c r="R4529" i="1"/>
  <c r="Z4475" i="1"/>
  <c r="Z4398" i="1"/>
  <c r="I23" i="35"/>
  <c r="W4563" i="1"/>
  <c r="W4574" i="1"/>
  <c r="W4583" i="1"/>
  <c r="Z4052" i="1"/>
  <c r="X4052" i="1"/>
  <c r="T4467" i="1"/>
  <c r="T4441" i="1"/>
  <c r="T4433" i="1"/>
  <c r="X26" i="34"/>
  <c r="I26" i="34"/>
  <c r="G26" i="34"/>
  <c r="Z4376" i="1"/>
  <c r="X4358" i="1"/>
  <c r="Z4358" i="1"/>
  <c r="Z4367" i="1"/>
  <c r="Q25" i="35"/>
  <c r="Q26" i="35"/>
  <c r="U4460" i="1"/>
  <c r="U4434" i="1"/>
  <c r="U4426" i="1"/>
  <c r="R4185" i="1"/>
  <c r="R3632" i="1"/>
  <c r="K4565" i="1"/>
  <c r="K4576" i="1"/>
  <c r="K4585" i="1"/>
  <c r="S4591" i="1"/>
  <c r="S921" i="1"/>
  <c r="W4564" i="1"/>
  <c r="W4575" i="1"/>
  <c r="W4584" i="1"/>
  <c r="W4428" i="1"/>
  <c r="W4436" i="1"/>
  <c r="W4462" i="1"/>
  <c r="Y20" i="36"/>
  <c r="Z20" i="36"/>
  <c r="P4465" i="1"/>
  <c r="P4439" i="1"/>
  <c r="P4431" i="1"/>
  <c r="K14" i="36"/>
  <c r="AC4592" i="1"/>
  <c r="AC922" i="1"/>
  <c r="W2299" i="1"/>
  <c r="W2395" i="1"/>
  <c r="W2462" i="1"/>
  <c r="W2581" i="1"/>
  <c r="W4385" i="1"/>
  <c r="W4216" i="1"/>
  <c r="W4344" i="1"/>
  <c r="W4353" i="1"/>
  <c r="E30" i="36"/>
  <c r="E30" i="34"/>
  <c r="E30" i="35"/>
  <c r="W24" i="35"/>
  <c r="O24" i="35"/>
  <c r="M24" i="35"/>
  <c r="S32" i="34"/>
  <c r="AA4595" i="1"/>
  <c r="AA925" i="1"/>
  <c r="Q4561" i="1"/>
  <c r="Q4572" i="1"/>
  <c r="Q4581" i="1"/>
  <c r="U18" i="34"/>
  <c r="V18" i="34"/>
  <c r="W18" i="36"/>
  <c r="K4210" i="1"/>
  <c r="K4338" i="1"/>
  <c r="K4347" i="1"/>
  <c r="T4460" i="1"/>
  <c r="T4434" i="1"/>
  <c r="T4426" i="1"/>
  <c r="I4581" i="1"/>
  <c r="I4572" i="1"/>
  <c r="R4584" i="1"/>
  <c r="R4575" i="1"/>
  <c r="R4564" i="1"/>
  <c r="W31" i="36"/>
  <c r="V31" i="34"/>
  <c r="U31" i="34"/>
  <c r="I4463" i="1"/>
  <c r="I4437" i="1"/>
  <c r="R4128" i="1"/>
  <c r="N4128" i="1"/>
  <c r="X32" i="34"/>
  <c r="I32" i="34"/>
  <c r="R4473" i="1"/>
  <c r="R4396" i="1"/>
  <c r="W4597" i="1"/>
  <c r="W927" i="1"/>
  <c r="K4464" i="1"/>
  <c r="K4438" i="1"/>
  <c r="K4430" i="1"/>
  <c r="M4299" i="1"/>
  <c r="J4299" i="1"/>
  <c r="V4380" i="1"/>
  <c r="V4371" i="1"/>
  <c r="V4362" i="1"/>
  <c r="Q4381" i="1"/>
  <c r="Q4372" i="1"/>
  <c r="Q4363" i="1"/>
  <c r="C28" i="35"/>
  <c r="S28" i="35"/>
  <c r="U28" i="35"/>
  <c r="X25" i="34"/>
  <c r="I25" i="34"/>
  <c r="Z4387" i="1"/>
  <c r="Z2583" i="1"/>
  <c r="Z2464" i="1"/>
  <c r="Z2397" i="1"/>
  <c r="Z2301" i="1"/>
  <c r="S4464" i="1"/>
  <c r="S4438" i="1"/>
  <c r="W4233" i="1"/>
  <c r="S4233" i="1"/>
  <c r="N4462" i="1"/>
  <c r="N4436" i="1"/>
  <c r="M4384" i="1"/>
  <c r="M2580" i="1"/>
  <c r="M2461" i="1"/>
  <c r="M2394" i="1"/>
  <c r="M2298" i="1"/>
  <c r="H4309" i="1"/>
  <c r="I4309" i="1"/>
  <c r="U4588" i="1"/>
  <c r="U4587" i="1"/>
  <c r="U4578" i="1"/>
  <c r="I13" i="36"/>
  <c r="G13" i="36"/>
  <c r="V4375" i="1"/>
  <c r="V4366" i="1"/>
  <c r="V4357" i="1"/>
  <c r="E40" i="34"/>
  <c r="U11" i="34"/>
  <c r="U40" i="34"/>
  <c r="O4361" i="1"/>
  <c r="O4370" i="1"/>
  <c r="O4379" i="1"/>
  <c r="AA4359" i="1"/>
  <c r="AA4368" i="1"/>
  <c r="AA4377" i="1"/>
  <c r="H4560" i="1"/>
  <c r="H4571" i="1"/>
  <c r="H4580" i="1"/>
  <c r="M4464" i="1"/>
  <c r="M4438" i="1"/>
  <c r="M4430" i="1"/>
  <c r="X24" i="34"/>
  <c r="I24" i="34"/>
  <c r="Q13" i="36"/>
  <c r="S13" i="36"/>
  <c r="W4121" i="1"/>
  <c r="S4121" i="1"/>
  <c r="H4015" i="1"/>
  <c r="I4015" i="1"/>
  <c r="O19" i="36"/>
  <c r="M19" i="36"/>
  <c r="K19" i="36"/>
  <c r="I20" i="35"/>
  <c r="S4581" i="1"/>
  <c r="S4572" i="1"/>
  <c r="I14" i="35"/>
  <c r="AA4586" i="1"/>
  <c r="AA4577" i="1"/>
  <c r="AA4566" i="1"/>
  <c r="W4580" i="1"/>
  <c r="W4571" i="1"/>
  <c r="W4560" i="1"/>
  <c r="N3632" i="1"/>
  <c r="N4185" i="1"/>
  <c r="K4473" i="1"/>
  <c r="K4396" i="1"/>
  <c r="AA4374" i="1"/>
  <c r="AA4365" i="1"/>
  <c r="AA4356" i="1"/>
  <c r="I15" i="35"/>
  <c r="O4584" i="1"/>
  <c r="O4575" i="1"/>
  <c r="O4564" i="1"/>
  <c r="J4585" i="1"/>
  <c r="J4576" i="1"/>
  <c r="AC40" i="36"/>
  <c r="Y40" i="36"/>
  <c r="Z40" i="36"/>
  <c r="S4374" i="1"/>
  <c r="S4365" i="1"/>
  <c r="I38" i="36"/>
  <c r="G38" i="36"/>
  <c r="AA4460" i="1"/>
  <c r="AA4434" i="1"/>
  <c r="AA4426" i="1"/>
  <c r="U13" i="36"/>
  <c r="C13" i="36"/>
  <c r="L4592" i="1"/>
  <c r="L922" i="1"/>
  <c r="S32" i="36"/>
  <c r="X4478" i="1"/>
  <c r="H4472" i="1"/>
  <c r="H4395" i="1"/>
  <c r="U4375" i="1"/>
  <c r="U4366" i="1"/>
  <c r="U4357" i="1"/>
  <c r="R4189" i="1"/>
  <c r="R3636" i="1"/>
  <c r="H4590" i="1"/>
  <c r="H920" i="1"/>
  <c r="V4471" i="1"/>
  <c r="V4394" i="1"/>
  <c r="O4380" i="1"/>
  <c r="O4371" i="1"/>
  <c r="O4362" i="1"/>
  <c r="Z4116" i="1"/>
  <c r="X4116" i="1"/>
  <c r="AB4461" i="1"/>
  <c r="AB4435" i="1"/>
  <c r="AB4427" i="1"/>
  <c r="Z4536" i="1"/>
  <c r="Z4504" i="1"/>
  <c r="L4597" i="1"/>
  <c r="L927" i="1"/>
  <c r="T4399" i="1"/>
  <c r="T4476" i="1"/>
  <c r="T4478" i="1"/>
  <c r="I18" i="35"/>
  <c r="AB4360" i="1"/>
  <c r="AB4369" i="1"/>
  <c r="AB4378" i="1"/>
  <c r="J4593" i="1"/>
  <c r="J923" i="1"/>
  <c r="G40" i="35"/>
  <c r="I40" i="35"/>
  <c r="R4471" i="1"/>
  <c r="R4394" i="1"/>
  <c r="M40" i="35"/>
  <c r="O40" i="35"/>
  <c r="W40" i="35"/>
  <c r="V4431" i="1"/>
  <c r="V4439" i="1"/>
  <c r="V4465" i="1"/>
  <c r="I4432" i="1"/>
  <c r="H4432" i="1"/>
  <c r="H4440" i="1"/>
  <c r="H4466" i="1"/>
  <c r="I3633" i="1"/>
  <c r="I4186" i="1"/>
  <c r="Z4317" i="1"/>
  <c r="X4317" i="1"/>
  <c r="X4428" i="1"/>
  <c r="X4436" i="1"/>
  <c r="X4462" i="1"/>
  <c r="N4465" i="1"/>
  <c r="N4439" i="1"/>
  <c r="H4578" i="1"/>
  <c r="H4587" i="1"/>
  <c r="H4588" i="1"/>
  <c r="U40" i="35"/>
  <c r="S40" i="35"/>
  <c r="G16" i="36"/>
  <c r="I16" i="36"/>
  <c r="X4379" i="1"/>
  <c r="X4370" i="1"/>
  <c r="E11" i="35"/>
  <c r="E40" i="35"/>
  <c r="AA4565" i="1"/>
  <c r="AA4576" i="1"/>
  <c r="AA4585" i="1"/>
  <c r="AC30" i="36"/>
  <c r="Y30" i="36"/>
  <c r="Z30" i="36"/>
  <c r="Y927" i="1"/>
  <c r="Y4597" i="1"/>
  <c r="K36" i="34"/>
  <c r="M36" i="34"/>
  <c r="O36" i="34"/>
  <c r="AB4214" i="1"/>
  <c r="AB4342" i="1"/>
  <c r="AB4351" i="1"/>
  <c r="V4566" i="1"/>
  <c r="V4577" i="1"/>
  <c r="V4586" i="1"/>
  <c r="T4566" i="1"/>
  <c r="T4577" i="1"/>
  <c r="T4586" i="1"/>
  <c r="AB4210" i="1"/>
  <c r="AB4338" i="1"/>
  <c r="AB4347" i="1"/>
  <c r="K38" i="36"/>
  <c r="N4348" i="1"/>
  <c r="N4339" i="1"/>
  <c r="X14" i="34"/>
  <c r="I14" i="34"/>
  <c r="R4390" i="1"/>
  <c r="R2586" i="1"/>
  <c r="R2467" i="1"/>
  <c r="R2400" i="1"/>
  <c r="R2304" i="1"/>
  <c r="S29" i="36"/>
  <c r="AB4591" i="1"/>
  <c r="AB921" i="1"/>
  <c r="AC4478" i="1"/>
  <c r="S26" i="34"/>
  <c r="Q26" i="34"/>
  <c r="U925" i="1"/>
  <c r="U4595" i="1"/>
  <c r="W4122" i="1"/>
  <c r="S4122" i="1"/>
  <c r="W4567" i="1"/>
  <c r="W4569" i="1"/>
  <c r="O4580" i="1"/>
  <c r="O4571" i="1"/>
  <c r="AA4469" i="1"/>
  <c r="AA4392" i="1"/>
  <c r="Z4359" i="1"/>
  <c r="Z4368" i="1"/>
  <c r="Z4377" i="1"/>
  <c r="K4460" i="1"/>
  <c r="K4434" i="1"/>
  <c r="K4426" i="1"/>
  <c r="J4466" i="1"/>
  <c r="J4440" i="1"/>
  <c r="U4470" i="1"/>
  <c r="U4393" i="1"/>
  <c r="H3947" i="1"/>
  <c r="I3947" i="1"/>
  <c r="J4478" i="1"/>
  <c r="N4475" i="1"/>
  <c r="N4398" i="1"/>
  <c r="R4464" i="1"/>
  <c r="R4438" i="1"/>
  <c r="R4430" i="1"/>
  <c r="Z4020" i="1"/>
  <c r="X4020" i="1"/>
  <c r="U4348" i="1"/>
  <c r="U4339" i="1"/>
  <c r="U4211" i="1"/>
  <c r="K4374" i="1"/>
  <c r="K4365" i="1"/>
  <c r="K4356" i="1"/>
  <c r="T4186" i="1"/>
  <c r="T3633" i="1"/>
  <c r="L4184" i="1"/>
  <c r="L3631" i="1"/>
  <c r="N4588" i="1"/>
  <c r="N4587" i="1"/>
  <c r="N4578" i="1"/>
  <c r="S4378" i="1"/>
  <c r="S4369" i="1"/>
  <c r="O4349" i="1"/>
  <c r="O4340" i="1"/>
  <c r="O4212" i="1"/>
  <c r="H4087" i="1"/>
  <c r="I4087" i="1"/>
  <c r="L4469" i="1"/>
  <c r="L4392" i="1"/>
  <c r="R4347" i="1"/>
  <c r="R4338" i="1"/>
  <c r="R4210" i="1"/>
  <c r="Z4531" i="1"/>
  <c r="Z4499" i="1"/>
  <c r="I15" i="36"/>
  <c r="G15" i="36"/>
  <c r="N4469" i="1"/>
  <c r="N4392" i="1"/>
  <c r="L4565" i="1"/>
  <c r="L4576" i="1"/>
  <c r="L4585" i="1"/>
  <c r="Z4471" i="1"/>
  <c r="Z4394" i="1"/>
  <c r="G14" i="35"/>
  <c r="M14" i="35"/>
  <c r="O14" i="35"/>
  <c r="W14" i="35"/>
  <c r="E22" i="35"/>
  <c r="E22" i="34"/>
  <c r="E22" i="36"/>
  <c r="AA4582" i="1"/>
  <c r="AA4573" i="1"/>
  <c r="AA4562" i="1"/>
  <c r="I36" i="35"/>
  <c r="H4047" i="1"/>
  <c r="I4047" i="1"/>
  <c r="W4534" i="1"/>
  <c r="W4502" i="1"/>
  <c r="S24" i="36"/>
  <c r="G15" i="35"/>
  <c r="M15" i="35"/>
  <c r="O15" i="35"/>
  <c r="W15" i="35"/>
  <c r="R4032" i="1"/>
  <c r="N4032" i="1"/>
  <c r="S4586" i="1"/>
  <c r="S4577" i="1"/>
  <c r="M4474" i="1"/>
  <c r="M4397" i="1"/>
  <c r="O18" i="34"/>
  <c r="M18" i="34"/>
  <c r="K18" i="34"/>
  <c r="M4583" i="1"/>
  <c r="M4574" i="1"/>
  <c r="J4563" i="1"/>
  <c r="M4563" i="1"/>
  <c r="O4466" i="1"/>
  <c r="O4440" i="1"/>
  <c r="O4432" i="1"/>
  <c r="U4379" i="1"/>
  <c r="U4370" i="1"/>
  <c r="U4361" i="1"/>
  <c r="M4348" i="1"/>
  <c r="M4339" i="1"/>
  <c r="M4211" i="1"/>
  <c r="S11" i="35"/>
  <c r="U11" i="35"/>
  <c r="U18" i="35"/>
  <c r="S18" i="35"/>
  <c r="C18" i="35"/>
  <c r="R4502" i="1"/>
  <c r="R4534" i="1"/>
  <c r="M4497" i="1"/>
  <c r="M4529" i="1"/>
  <c r="AC4352" i="1"/>
  <c r="AC4343" i="1"/>
  <c r="AC4215" i="1"/>
  <c r="R4227" i="1"/>
  <c r="N4227" i="1"/>
  <c r="AA4378" i="1"/>
  <c r="AA4369" i="1"/>
  <c r="AA4360" i="1"/>
  <c r="H4067" i="1"/>
  <c r="I4067" i="1"/>
  <c r="H4350" i="1"/>
  <c r="H4341" i="1"/>
  <c r="H4213" i="1"/>
  <c r="AC4189" i="1"/>
  <c r="AC3636" i="1"/>
  <c r="Q29" i="36"/>
  <c r="O29" i="36"/>
  <c r="M29" i="36"/>
  <c r="K29" i="36"/>
  <c r="E26" i="34"/>
  <c r="AC4470" i="1"/>
  <c r="AC4393" i="1"/>
  <c r="N4470" i="1"/>
  <c r="N4393" i="1"/>
  <c r="P921" i="1"/>
  <c r="P4591" i="1"/>
  <c r="AB4560" i="1"/>
  <c r="AB4571" i="1"/>
  <c r="AB4580" i="1"/>
  <c r="G18" i="35"/>
  <c r="M18" i="35"/>
  <c r="O18" i="35"/>
  <c r="W18" i="35"/>
  <c r="AC23" i="36"/>
  <c r="Y23" i="36"/>
  <c r="Z23" i="36"/>
  <c r="Q4362" i="1"/>
  <c r="Q4371" i="1"/>
  <c r="Q4380" i="1"/>
  <c r="J4467" i="1"/>
  <c r="J4441" i="1"/>
  <c r="AB4469" i="1"/>
  <c r="AB4392" i="1"/>
  <c r="R4293" i="1"/>
  <c r="N4293" i="1"/>
  <c r="S23" i="36"/>
  <c r="P4566" i="1"/>
  <c r="P4577" i="1"/>
  <c r="P4586" i="1"/>
  <c r="AC4360" i="1"/>
  <c r="AC4369" i="1"/>
  <c r="AC4378" i="1"/>
  <c r="L4594" i="1"/>
  <c r="L924" i="1"/>
  <c r="X4569" i="1"/>
  <c r="C16" i="35"/>
  <c r="S16" i="35"/>
  <c r="U16" i="35"/>
  <c r="AC15" i="36"/>
  <c r="Y15" i="36"/>
  <c r="Z15" i="36"/>
  <c r="R923" i="1"/>
  <c r="R4593" i="1"/>
  <c r="P927" i="1"/>
  <c r="P4597" i="1"/>
  <c r="H4567" i="1"/>
  <c r="H4569" i="1"/>
  <c r="R4560" i="1"/>
  <c r="R4571" i="1"/>
  <c r="R4580" i="1"/>
  <c r="C11" i="34"/>
  <c r="C11" i="35"/>
  <c r="C40" i="35"/>
  <c r="Q4564" i="1"/>
  <c r="Q4575" i="1"/>
  <c r="Q4584" i="1"/>
  <c r="P4471" i="1"/>
  <c r="P4394" i="1"/>
  <c r="M4292" i="1"/>
  <c r="J4292" i="1"/>
  <c r="C38" i="34"/>
  <c r="U38" i="34"/>
  <c r="V38" i="34"/>
  <c r="W38" i="36"/>
  <c r="AB920" i="1"/>
  <c r="AB4590" i="1"/>
  <c r="K25" i="36"/>
  <c r="L4214" i="1"/>
  <c r="L4342" i="1"/>
  <c r="L4351" i="1"/>
  <c r="I30" i="35"/>
  <c r="P4432" i="1"/>
  <c r="P4440" i="1"/>
  <c r="P4466" i="1"/>
  <c r="E20" i="36"/>
  <c r="Z173" i="1"/>
  <c r="Z191" i="1"/>
  <c r="Z217" i="1"/>
  <c r="Z312" i="1"/>
  <c r="Z885" i="1"/>
  <c r="E20" i="34"/>
  <c r="E20" i="35"/>
  <c r="E36" i="35"/>
  <c r="E36" i="34"/>
  <c r="E36" i="36"/>
  <c r="AA4594" i="1"/>
  <c r="AA924" i="1"/>
  <c r="AC4591" i="1"/>
  <c r="AC921" i="1"/>
  <c r="Y4569" i="1"/>
  <c r="H4230" i="1"/>
  <c r="I4230" i="1"/>
  <c r="N924" i="1"/>
  <c r="N4594" i="1"/>
  <c r="P925" i="1"/>
  <c r="P4595" i="1"/>
  <c r="R4498" i="1"/>
  <c r="R4530" i="1"/>
  <c r="Z25" i="36"/>
  <c r="M4536" i="1"/>
  <c r="M4504" i="1"/>
  <c r="I22" i="35"/>
  <c r="V4565" i="1"/>
  <c r="V4576" i="1"/>
  <c r="V4585" i="1"/>
  <c r="I4597" i="1"/>
  <c r="I927" i="1"/>
  <c r="Y4585" i="1"/>
  <c r="Y4576" i="1"/>
  <c r="Y4565" i="1"/>
  <c r="Y4463" i="1"/>
  <c r="Y4437" i="1"/>
  <c r="Y4429" i="1"/>
  <c r="M354" i="33"/>
  <c r="O13" i="34"/>
  <c r="M13" i="34"/>
  <c r="K13" i="34"/>
  <c r="W4471" i="1"/>
  <c r="W4394" i="1"/>
  <c r="U4461" i="1"/>
  <c r="U4435" i="1"/>
  <c r="U4427" i="1"/>
  <c r="Y4354" i="1"/>
  <c r="Y4345" i="1"/>
  <c r="Y4217" i="1"/>
  <c r="I32" i="35"/>
  <c r="S4582" i="1"/>
  <c r="S4573" i="1"/>
  <c r="M4533" i="1"/>
  <c r="M4501" i="1"/>
  <c r="R4376" i="1"/>
  <c r="R4367" i="1"/>
  <c r="R4358" i="1"/>
  <c r="J4350" i="1"/>
  <c r="J4341" i="1"/>
  <c r="Z4321" i="1"/>
  <c r="X4321" i="1"/>
  <c r="W2298" i="1"/>
  <c r="W2394" i="1"/>
  <c r="W2461" i="1"/>
  <c r="W2580" i="1"/>
  <c r="W4384" i="1"/>
  <c r="E28" i="35"/>
  <c r="E28" i="34"/>
  <c r="E28" i="36"/>
  <c r="I22" i="36"/>
  <c r="G22" i="36"/>
  <c r="X4375" i="1"/>
  <c r="X4366" i="1"/>
  <c r="X4590" i="1"/>
  <c r="X920" i="1"/>
  <c r="Z4473" i="1"/>
  <c r="Z4396" i="1"/>
  <c r="Z36" i="36"/>
  <c r="AC36" i="36"/>
  <c r="H4596" i="1"/>
  <c r="H926" i="1"/>
  <c r="W4332" i="1"/>
  <c r="S4332" i="1"/>
  <c r="W4212" i="1"/>
  <c r="W4340" i="1"/>
  <c r="W4349" i="1"/>
  <c r="R4532" i="1"/>
  <c r="R4500" i="1"/>
  <c r="H4381" i="1"/>
  <c r="H4372" i="1"/>
  <c r="H4363" i="1"/>
  <c r="AA4188" i="1"/>
  <c r="AA3635" i="1"/>
  <c r="V4588" i="1"/>
  <c r="V4587" i="1"/>
  <c r="V4578" i="1"/>
  <c r="J4347" i="1"/>
  <c r="J4338" i="1"/>
  <c r="O4472" i="1"/>
  <c r="O4395" i="1"/>
  <c r="W4581" i="1"/>
  <c r="W4572" i="1"/>
  <c r="S4561" i="1"/>
  <c r="W4561" i="1"/>
  <c r="X4381" i="1"/>
  <c r="X4363" i="1"/>
  <c r="X4372" i="1"/>
  <c r="H4597" i="1"/>
  <c r="H927" i="1"/>
  <c r="N4464" i="1"/>
  <c r="N4430" i="1"/>
  <c r="N4438" i="1"/>
  <c r="AC4473" i="1"/>
  <c r="AC4396" i="1"/>
  <c r="Z26" i="36"/>
  <c r="M25" i="36"/>
  <c r="Y25" i="36"/>
  <c r="Y26" i="36"/>
  <c r="AC26" i="36"/>
  <c r="M4473" i="1"/>
  <c r="M4396" i="1"/>
  <c r="V4430" i="1"/>
  <c r="V4438" i="1"/>
  <c r="V4464" i="1"/>
  <c r="M4136" i="1"/>
  <c r="J4136" i="1"/>
  <c r="AB4356" i="1"/>
  <c r="AB4365" i="1"/>
  <c r="AB4374" i="1"/>
  <c r="O28" i="34"/>
  <c r="M28" i="34"/>
  <c r="K28" i="34"/>
  <c r="Q31" i="36"/>
  <c r="S31" i="36"/>
  <c r="Q23" i="36"/>
  <c r="O23" i="36"/>
  <c r="M23" i="36"/>
  <c r="K23" i="36"/>
  <c r="M4596" i="1"/>
  <c r="M926" i="1"/>
  <c r="AA4478" i="1"/>
  <c r="Y4467" i="1"/>
  <c r="Y4441" i="1"/>
  <c r="Y4433" i="1"/>
  <c r="I4381" i="1"/>
  <c r="I4363" i="1"/>
  <c r="I4372" i="1"/>
  <c r="G24" i="35"/>
  <c r="I24" i="35"/>
  <c r="Y4567" i="1"/>
  <c r="Y4578" i="1"/>
  <c r="Y4587" i="1"/>
  <c r="Y4588" i="1"/>
  <c r="K32" i="34"/>
  <c r="Q32" i="34"/>
  <c r="O32" i="34"/>
  <c r="M32" i="34"/>
  <c r="O4471" i="1"/>
  <c r="O4394" i="1"/>
  <c r="J927" i="1"/>
  <c r="J4597" i="1"/>
  <c r="R4432" i="1"/>
  <c r="R4440" i="1"/>
  <c r="R4466" i="1"/>
  <c r="K4594" i="1"/>
  <c r="K924" i="1"/>
  <c r="Z4120" i="1"/>
  <c r="X4120" i="1"/>
  <c r="Q32" i="36"/>
  <c r="O32" i="36"/>
  <c r="M32" i="36"/>
  <c r="K32" i="36"/>
  <c r="O927" i="1"/>
  <c r="O4597" i="1"/>
  <c r="M4388" i="1"/>
  <c r="M2302" i="1"/>
  <c r="M2398" i="1"/>
  <c r="M2465" i="1"/>
  <c r="M2584" i="1"/>
  <c r="Q4354" i="1"/>
  <c r="Q4345" i="1"/>
  <c r="Q4217" i="1"/>
  <c r="Q4593" i="1"/>
  <c r="Q923" i="1"/>
  <c r="S15" i="34"/>
  <c r="I4467" i="1"/>
  <c r="I4441" i="1"/>
  <c r="K4566" i="1"/>
  <c r="K4577" i="1"/>
  <c r="K4586" i="1"/>
  <c r="M4319" i="1"/>
  <c r="J4319" i="1"/>
  <c r="O36" i="36"/>
  <c r="M36" i="36"/>
  <c r="Y36" i="36"/>
  <c r="Q36" i="35"/>
  <c r="K36" i="35"/>
  <c r="S4351" i="1"/>
  <c r="S4342" i="1"/>
  <c r="W4187" i="1"/>
  <c r="W3634" i="1"/>
  <c r="U26" i="36"/>
  <c r="U25" i="36"/>
  <c r="Z4532" i="1"/>
  <c r="Z4500" i="1"/>
  <c r="P4463" i="1"/>
  <c r="P4437" i="1"/>
  <c r="P4429" i="1"/>
  <c r="S34" i="36"/>
  <c r="AB4465" i="1"/>
  <c r="AB4439" i="1"/>
  <c r="AB4431" i="1"/>
  <c r="J4430" i="1"/>
  <c r="J4438" i="1"/>
  <c r="J4464" i="1"/>
  <c r="L4379" i="1"/>
  <c r="L4370" i="1"/>
  <c r="L4361" i="1"/>
  <c r="W26" i="36"/>
  <c r="W25" i="36"/>
  <c r="Z4318" i="1"/>
  <c r="X4318" i="1"/>
  <c r="AA4470" i="1"/>
  <c r="AA4393" i="1"/>
  <c r="P4560" i="1"/>
  <c r="P4567" i="1"/>
  <c r="P4569" i="1"/>
  <c r="S4472" i="1"/>
  <c r="S4395" i="1"/>
  <c r="H4308" i="1"/>
  <c r="I4308" i="1"/>
  <c r="Z11" i="36"/>
  <c r="AC11" i="36"/>
  <c r="X38" i="34"/>
  <c r="I38" i="34"/>
  <c r="M4469" i="1"/>
  <c r="M4392" i="1"/>
  <c r="Q354" i="33"/>
  <c r="G23" i="35"/>
  <c r="M23" i="35"/>
  <c r="O23" i="35"/>
  <c r="W23" i="35"/>
  <c r="N4563" i="1"/>
  <c r="N4574" i="1"/>
  <c r="N4583" i="1"/>
  <c r="C25" i="35"/>
  <c r="S25" i="35"/>
  <c r="U25" i="35"/>
  <c r="Z2299" i="1"/>
  <c r="Z2395" i="1"/>
  <c r="Z2462" i="1"/>
  <c r="Z2581" i="1"/>
  <c r="Z4385" i="1"/>
  <c r="N4378" i="1"/>
  <c r="N4369" i="1"/>
  <c r="R4337" i="1"/>
  <c r="N4337" i="1"/>
  <c r="T4469" i="1"/>
  <c r="T4392" i="1"/>
  <c r="X4560" i="1"/>
  <c r="X4567" i="1"/>
  <c r="X4578" i="1"/>
  <c r="X4587" i="1"/>
  <c r="X4588" i="1"/>
  <c r="V4399" i="1"/>
  <c r="V4476" i="1"/>
  <c r="G31" i="34"/>
  <c r="G31" i="35"/>
  <c r="M31" i="35"/>
  <c r="O31" i="35"/>
  <c r="W31" i="35"/>
  <c r="N4478" i="1"/>
  <c r="AA4363" i="1"/>
  <c r="AA4372" i="1"/>
  <c r="AA4381" i="1"/>
  <c r="R4567" i="1"/>
  <c r="R4569" i="1"/>
  <c r="R4472" i="1"/>
  <c r="R4395" i="1"/>
  <c r="Z14" i="36"/>
  <c r="O14" i="36"/>
  <c r="M14" i="36"/>
  <c r="Y14" i="36"/>
  <c r="AC14" i="36"/>
  <c r="AB923" i="1"/>
  <c r="AB4593" i="1"/>
  <c r="S40" i="36"/>
  <c r="K16" i="35"/>
  <c r="Q16" i="35"/>
  <c r="U15" i="36"/>
  <c r="C15" i="36"/>
  <c r="R4217" i="1"/>
  <c r="R4345" i="1"/>
  <c r="R4354" i="1"/>
  <c r="L4430" i="1"/>
  <c r="L4438" i="1"/>
  <c r="L4464" i="1"/>
  <c r="C36" i="34"/>
  <c r="U36" i="34"/>
  <c r="V36" i="34"/>
  <c r="W36" i="36"/>
  <c r="X4362" i="1"/>
  <c r="X4371" i="1"/>
  <c r="X4380" i="1"/>
  <c r="J4569" i="1"/>
  <c r="G30" i="35"/>
  <c r="M30" i="35"/>
  <c r="O30" i="35"/>
  <c r="W30" i="35"/>
  <c r="AC38" i="36"/>
  <c r="Q38" i="36"/>
  <c r="O38" i="36"/>
  <c r="M38" i="36"/>
  <c r="Y38" i="36"/>
  <c r="Z38" i="36"/>
  <c r="O23" i="34"/>
  <c r="M23" i="34"/>
  <c r="K23" i="34"/>
  <c r="E19" i="36"/>
  <c r="E19" i="34"/>
  <c r="E19" i="35"/>
  <c r="I4578" i="1"/>
  <c r="I4587" i="1"/>
  <c r="I4588" i="1"/>
  <c r="O4474" i="1"/>
  <c r="O4397" i="1"/>
  <c r="N4399" i="1"/>
  <c r="N4476" i="1"/>
  <c r="G22" i="34"/>
  <c r="G22" i="35"/>
  <c r="M22" i="35"/>
  <c r="O22" i="35"/>
  <c r="W22" i="35"/>
  <c r="M921" i="1"/>
  <c r="M4591" i="1"/>
  <c r="W4226" i="1"/>
  <c r="S4226" i="1"/>
  <c r="Y4594" i="1"/>
  <c r="Y924" i="1"/>
  <c r="Y4561" i="1"/>
  <c r="Y4572" i="1"/>
  <c r="Y4581" i="1"/>
  <c r="AA4430" i="1"/>
  <c r="AA4438" i="1"/>
  <c r="AA4464" i="1"/>
  <c r="Z4291" i="1"/>
  <c r="X4291" i="1"/>
  <c r="Y4560" i="1"/>
  <c r="Y4571" i="1"/>
  <c r="Y4580" i="1"/>
  <c r="S20" i="36"/>
  <c r="Q20" i="34"/>
  <c r="S20" i="34"/>
  <c r="U4474" i="1"/>
  <c r="U4397" i="1"/>
  <c r="I4560" i="1"/>
  <c r="I4567" i="1"/>
  <c r="I4569" i="1"/>
  <c r="Q4565" i="1"/>
  <c r="Q4576" i="1"/>
  <c r="Q4585" i="1"/>
  <c r="W4475" i="1"/>
  <c r="W4398" i="1"/>
  <c r="H4079" i="1"/>
  <c r="I4079" i="1"/>
  <c r="U26" i="34"/>
  <c r="S4595" i="1"/>
  <c r="S925" i="1"/>
  <c r="Q4433" i="1"/>
  <c r="Q4441" i="1"/>
  <c r="Q4467" i="1"/>
  <c r="M4427" i="1"/>
  <c r="M4435" i="1"/>
  <c r="M4461" i="1"/>
  <c r="AC4465" i="1"/>
  <c r="AC4439" i="1"/>
  <c r="AC4431" i="1"/>
  <c r="M4303" i="1"/>
  <c r="J4303" i="1"/>
  <c r="V4593" i="1"/>
  <c r="V923" i="1"/>
  <c r="M4335" i="1"/>
  <c r="J4335" i="1"/>
  <c r="Z4591" i="1"/>
  <c r="Z921" i="1"/>
  <c r="I4354" i="1"/>
  <c r="I4345" i="1"/>
  <c r="J4596" i="1"/>
  <c r="J926" i="1"/>
  <c r="X30" i="34"/>
  <c r="G30" i="34"/>
  <c r="I30" i="34"/>
  <c r="Q20" i="36"/>
  <c r="O20" i="36"/>
  <c r="M20" i="36"/>
  <c r="K20" i="36"/>
  <c r="Z4586" i="1"/>
  <c r="Z4577" i="1"/>
  <c r="X4566" i="1"/>
  <c r="Z4566" i="1"/>
  <c r="AC4185" i="1"/>
  <c r="AC3632" i="1"/>
  <c r="V4462" i="1"/>
  <c r="V4436" i="1"/>
  <c r="V4428" i="1"/>
  <c r="H4316" i="1"/>
  <c r="I4316" i="1"/>
  <c r="O30" i="34"/>
  <c r="M30" i="34"/>
  <c r="K30" i="34"/>
  <c r="K40" i="35"/>
  <c r="K11" i="35"/>
  <c r="Q28" i="34"/>
  <c r="S28" i="34"/>
  <c r="O4588" i="1"/>
  <c r="O4587" i="1"/>
  <c r="O4578" i="1"/>
  <c r="R4389" i="1"/>
  <c r="R2585" i="1"/>
  <c r="R2303" i="1"/>
  <c r="R2399" i="1"/>
  <c r="R2466" i="1"/>
  <c r="K4582" i="1"/>
  <c r="K4573" i="1"/>
  <c r="K4562" i="1"/>
  <c r="W4228" i="1"/>
  <c r="S4228" i="1"/>
  <c r="R4084" i="1"/>
  <c r="N4084" i="1"/>
  <c r="S4478" i="1"/>
  <c r="G36" i="35"/>
  <c r="M36" i="35"/>
  <c r="AB4568" i="1"/>
  <c r="AB4563" i="1"/>
  <c r="AB4574" i="1"/>
  <c r="AB4583" i="1"/>
  <c r="R4469" i="1"/>
  <c r="R4392" i="1"/>
  <c r="Z4426" i="1"/>
  <c r="Z4434" i="1"/>
  <c r="Z4460" i="1"/>
  <c r="W4308" i="1"/>
  <c r="S4308" i="1"/>
  <c r="Y4184" i="1"/>
  <c r="Y3631" i="1"/>
  <c r="H4035" i="1"/>
  <c r="I4035" i="1"/>
  <c r="U18" i="36"/>
  <c r="C18" i="34"/>
  <c r="C18" i="36"/>
  <c r="L4596" i="1"/>
  <c r="L926" i="1"/>
  <c r="X4594" i="1"/>
  <c r="X924" i="1"/>
  <c r="I4433" i="1"/>
  <c r="H4433" i="1"/>
  <c r="H4441" i="1"/>
  <c r="H4467" i="1"/>
  <c r="S4347" i="1"/>
  <c r="S4338" i="1"/>
  <c r="Q4472" i="1"/>
  <c r="Q4395" i="1"/>
  <c r="M4315" i="1"/>
  <c r="J4315" i="1"/>
  <c r="Y4191" i="1"/>
  <c r="Y3638" i="1"/>
  <c r="I354" i="33"/>
  <c r="X15" i="34"/>
  <c r="G15" i="34"/>
  <c r="I15" i="34"/>
  <c r="X4581" i="1"/>
  <c r="X4561" i="1"/>
  <c r="X4572" i="1"/>
  <c r="J4473" i="1"/>
  <c r="J4396" i="1"/>
  <c r="X4467" i="1"/>
  <c r="X4433" i="1"/>
  <c r="X4441" i="1"/>
  <c r="S4590" i="1"/>
  <c r="S920" i="1"/>
  <c r="M4215" i="1"/>
  <c r="M4343" i="1"/>
  <c r="M4352" i="1"/>
  <c r="F354" i="33"/>
  <c r="R4298" i="1"/>
  <c r="N4298" i="1"/>
  <c r="H4139" i="1"/>
  <c r="I4139" i="1"/>
  <c r="W4304" i="1"/>
  <c r="S4304" i="1"/>
  <c r="S28" i="36"/>
  <c r="P4363" i="1"/>
  <c r="P4372" i="1"/>
  <c r="P4381" i="1"/>
  <c r="P4359" i="1"/>
  <c r="P4368" i="1"/>
  <c r="P4377" i="1"/>
  <c r="H4337" i="1"/>
  <c r="I4337" i="1"/>
  <c r="Z4306" i="1"/>
  <c r="X4306" i="1"/>
  <c r="M4129" i="1"/>
  <c r="J4129" i="1"/>
  <c r="C32" i="34"/>
  <c r="U32" i="34"/>
  <c r="V32" i="34"/>
  <c r="W32" i="36"/>
  <c r="Z4478" i="1"/>
  <c r="O4376" i="1"/>
  <c r="O4367" i="1"/>
  <c r="O4358" i="1"/>
  <c r="AB4596" i="1"/>
  <c r="AB926" i="1"/>
  <c r="T4583" i="1"/>
  <c r="T4574" i="1"/>
  <c r="T4563" i="1"/>
  <c r="M4357" i="1"/>
  <c r="M4366" i="1"/>
  <c r="M4375" i="1"/>
  <c r="W4320" i="1"/>
  <c r="S4320" i="1"/>
  <c r="Z4314" i="1"/>
  <c r="X4314" i="1"/>
  <c r="R4294" i="1"/>
  <c r="N4294" i="1"/>
  <c r="R4124" i="1"/>
  <c r="N4124" i="1"/>
  <c r="C28" i="34"/>
  <c r="U28" i="34"/>
  <c r="V28" i="34"/>
  <c r="W28" i="36"/>
  <c r="H4232" i="1"/>
  <c r="I4232" i="1"/>
  <c r="H4099" i="1"/>
  <c r="I4099" i="1"/>
  <c r="H4594" i="1"/>
  <c r="H924" i="1"/>
  <c r="X4377" i="1"/>
  <c r="X4359" i="1"/>
  <c r="X4368" i="1"/>
  <c r="AB4375" i="1"/>
  <c r="AB4366" i="1"/>
  <c r="AB4357" i="1"/>
  <c r="Z4334" i="1"/>
  <c r="X4334" i="1"/>
  <c r="N4467" i="1"/>
  <c r="N4433" i="1"/>
  <c r="N4441" i="1"/>
  <c r="Q4583" i="1"/>
  <c r="Q4574" i="1"/>
  <c r="Q4563" i="1"/>
  <c r="Y4586" i="1"/>
  <c r="Y4577" i="1"/>
  <c r="Y4566" i="1"/>
  <c r="W4467" i="1"/>
  <c r="W4441" i="1"/>
  <c r="S4433" i="1"/>
  <c r="W4433" i="1"/>
  <c r="AA4375" i="1"/>
  <c r="AA4366" i="1"/>
  <c r="AA4357" i="1"/>
  <c r="W4531" i="1"/>
  <c r="W4499" i="1"/>
  <c r="I4374" i="1"/>
  <c r="I4365" i="1"/>
  <c r="U4466" i="1"/>
  <c r="U4440" i="1"/>
  <c r="U4432" i="1"/>
  <c r="M4185" i="1"/>
  <c r="M3632" i="1"/>
  <c r="X4378" i="1"/>
  <c r="X4369" i="1"/>
  <c r="M4349" i="1"/>
  <c r="M4340" i="1"/>
  <c r="M4212" i="1"/>
  <c r="Z4112" i="1"/>
  <c r="X4112" i="1"/>
  <c r="Q30" i="34"/>
  <c r="S30" i="34"/>
  <c r="AC4583" i="1"/>
  <c r="AC4574" i="1"/>
  <c r="AC4563" i="1"/>
  <c r="T4363" i="1"/>
  <c r="T4372" i="1"/>
  <c r="T4381" i="1"/>
  <c r="H4111" i="1"/>
  <c r="I4111" i="1"/>
  <c r="Q13" i="34"/>
  <c r="S13" i="34"/>
  <c r="U4596" i="1"/>
  <c r="U926" i="1"/>
  <c r="O4593" i="1"/>
  <c r="O923" i="1"/>
  <c r="AC4474" i="1"/>
  <c r="AC4397" i="1"/>
  <c r="W2303" i="1"/>
  <c r="W2399" i="1"/>
  <c r="W2466" i="1"/>
  <c r="W2585" i="1"/>
  <c r="W4389" i="1"/>
  <c r="R4362" i="1"/>
  <c r="R4371" i="1"/>
  <c r="R4380" i="1"/>
  <c r="W4593" i="1"/>
  <c r="W923" i="1"/>
  <c r="AA4347" i="1"/>
  <c r="AA4338" i="1"/>
  <c r="AA4210" i="1"/>
  <c r="U4190" i="1"/>
  <c r="U3637" i="1"/>
  <c r="Q4185" i="1"/>
  <c r="Q3632" i="1"/>
  <c r="Y4478" i="1"/>
  <c r="T4596" i="1"/>
  <c r="T926" i="1"/>
  <c r="J4595" i="1"/>
  <c r="J925" i="1"/>
  <c r="C16" i="34"/>
  <c r="U16" i="34"/>
  <c r="V16" i="34"/>
  <c r="W16" i="36"/>
  <c r="Y4358" i="1"/>
  <c r="Y4367" i="1"/>
  <c r="Y4376" i="1"/>
  <c r="AA4473" i="1"/>
  <c r="AA4396" i="1"/>
  <c r="AC4357" i="1"/>
  <c r="AC4366" i="1"/>
  <c r="AC4375" i="1"/>
  <c r="I4350" i="1"/>
  <c r="I4213" i="1"/>
  <c r="I4341" i="1"/>
  <c r="W4300" i="1"/>
  <c r="S4300" i="1"/>
  <c r="H4190" i="1"/>
  <c r="H3637" i="1"/>
  <c r="N4593" i="1"/>
  <c r="N923" i="1"/>
  <c r="H4581" i="1"/>
  <c r="H4572" i="1"/>
  <c r="I4561" i="1"/>
  <c r="H4561" i="1"/>
  <c r="K4351" i="1"/>
  <c r="K4342" i="1"/>
  <c r="K4214" i="1"/>
  <c r="I4377" i="1"/>
  <c r="I4368" i="1"/>
  <c r="M4307" i="1"/>
  <c r="J4307" i="1"/>
  <c r="N3636" i="1"/>
  <c r="N4189" i="1"/>
  <c r="Q19" i="36"/>
  <c r="S19" i="36"/>
  <c r="N927" i="1"/>
  <c r="N4597" i="1"/>
  <c r="L4470" i="1"/>
  <c r="L4393" i="1"/>
  <c r="AA4184" i="1"/>
  <c r="AA3631" i="1"/>
  <c r="AB924" i="1"/>
  <c r="AB4594" i="1"/>
  <c r="E18" i="36"/>
  <c r="E18" i="34"/>
  <c r="E18" i="35"/>
  <c r="V4567" i="1"/>
  <c r="V4569" i="1"/>
  <c r="R4314" i="1"/>
  <c r="N4314" i="1"/>
  <c r="W4291" i="1"/>
  <c r="S4291" i="1"/>
  <c r="M4475" i="1"/>
  <c r="M4398" i="1"/>
  <c r="G14" i="34"/>
  <c r="G14" i="36"/>
  <c r="I14" i="36"/>
  <c r="R4387" i="1"/>
  <c r="R2583" i="1"/>
  <c r="R2464" i="1"/>
  <c r="R2397" i="1"/>
  <c r="R2301" i="1"/>
  <c r="T4375" i="1"/>
  <c r="T4366" i="1"/>
  <c r="T4357" i="1"/>
  <c r="Z4330" i="1"/>
  <c r="X4330" i="1"/>
  <c r="R4290" i="1"/>
  <c r="N4290" i="1"/>
  <c r="R4112" i="1"/>
  <c r="N4112" i="1"/>
  <c r="AA4474" i="1"/>
  <c r="AA4397" i="1"/>
  <c r="AC4471" i="1"/>
  <c r="AC4394" i="1"/>
  <c r="H4474" i="1"/>
  <c r="H4397" i="1"/>
  <c r="R173" i="1"/>
  <c r="R191" i="1"/>
  <c r="R217" i="1"/>
  <c r="R312" i="1"/>
  <c r="R885" i="1"/>
  <c r="E25" i="34"/>
  <c r="E25" i="36"/>
  <c r="E26" i="36"/>
  <c r="N4562" i="1"/>
  <c r="R4562" i="1"/>
  <c r="R4573" i="1"/>
  <c r="R4582" i="1"/>
  <c r="N4362" i="1"/>
  <c r="N4371" i="1"/>
  <c r="N4380" i="1"/>
  <c r="R4374" i="1"/>
  <c r="R4365" i="1"/>
  <c r="N4356" i="1"/>
  <c r="R4356" i="1"/>
  <c r="W4296" i="1"/>
  <c r="S4296" i="1"/>
  <c r="W4336" i="1"/>
  <c r="S4336" i="1"/>
  <c r="I32" i="36"/>
  <c r="G32" i="36"/>
  <c r="N4566" i="1"/>
  <c r="R4566" i="1"/>
  <c r="R4577" i="1"/>
  <c r="R4586" i="1"/>
  <c r="H4377" i="1"/>
  <c r="H4368" i="1"/>
  <c r="I4359" i="1"/>
  <c r="H4359" i="1"/>
  <c r="R4351" i="1"/>
  <c r="R4342" i="1"/>
  <c r="R4214" i="1"/>
  <c r="C25" i="36"/>
  <c r="C26" i="36"/>
  <c r="Z4092" i="1"/>
  <c r="X4092" i="1"/>
  <c r="U31" i="36"/>
  <c r="C31" i="34"/>
  <c r="C31" i="36"/>
  <c r="J4566" i="1"/>
  <c r="J4577" i="1"/>
  <c r="J4586" i="1"/>
  <c r="L4474" i="1"/>
  <c r="L4397" i="1"/>
  <c r="J4399" i="1"/>
  <c r="J4476" i="1"/>
  <c r="G13" i="34"/>
  <c r="I13" i="34"/>
  <c r="X13" i="34"/>
  <c r="H4317" i="1"/>
  <c r="I4317" i="1"/>
  <c r="AC4353" i="1"/>
  <c r="AC4344" i="1"/>
  <c r="AC4216" i="1"/>
  <c r="N4359" i="1"/>
  <c r="N4368" i="1"/>
  <c r="N4377" i="1"/>
  <c r="K4597" i="1"/>
  <c r="K927" i="1"/>
  <c r="M4466" i="1"/>
  <c r="M4440" i="1"/>
  <c r="J4432" i="1"/>
  <c r="M4432" i="1"/>
  <c r="N4354" i="1"/>
  <c r="N4217" i="1"/>
  <c r="N4345" i="1"/>
  <c r="R4064" i="1"/>
  <c r="N4064" i="1"/>
  <c r="X4591" i="1"/>
  <c r="X921" i="1"/>
  <c r="W922" i="1"/>
  <c r="W4592" i="1"/>
  <c r="M4361" i="1"/>
  <c r="M4370" i="1"/>
  <c r="M4379" i="1"/>
  <c r="Q4428" i="1"/>
  <c r="Q4436" i="1"/>
  <c r="Q4462" i="1"/>
  <c r="O4475" i="1"/>
  <c r="O4398" i="1"/>
  <c r="AA4214" i="1"/>
  <c r="AA4342" i="1"/>
  <c r="AA4351" i="1"/>
  <c r="M4295" i="1"/>
  <c r="J4295" i="1"/>
  <c r="Z4040" i="1"/>
  <c r="X4040" i="1"/>
  <c r="Q14" i="36"/>
  <c r="S14" i="36"/>
  <c r="R4536" i="1"/>
  <c r="R4504" i="1"/>
  <c r="AB4470" i="1"/>
  <c r="AB4393" i="1"/>
  <c r="Q18" i="34"/>
  <c r="S18" i="34"/>
  <c r="U4592" i="1"/>
  <c r="U922" i="1"/>
  <c r="S4460" i="1"/>
  <c r="S4434" i="1"/>
  <c r="H4293" i="1"/>
  <c r="I4293" i="1"/>
  <c r="I3637" i="1"/>
  <c r="I4190" i="1"/>
  <c r="E31" i="35"/>
  <c r="E31" i="34"/>
  <c r="E31" i="36"/>
  <c r="J4469" i="1"/>
  <c r="J4392" i="1"/>
  <c r="L4431" i="1"/>
  <c r="L4439" i="1"/>
  <c r="L4465" i="1"/>
  <c r="O926" i="1"/>
  <c r="O4596" i="1"/>
  <c r="W4362" i="1"/>
  <c r="W4371" i="1"/>
  <c r="W4380" i="1"/>
  <c r="K40" i="34"/>
  <c r="M40" i="34"/>
  <c r="AC4596" i="1"/>
  <c r="AC926" i="1"/>
  <c r="Q920" i="1"/>
  <c r="Q4590" i="1"/>
  <c r="Z4104" i="1"/>
  <c r="X4104" i="1"/>
  <c r="Z4595" i="1"/>
  <c r="Z925" i="1"/>
  <c r="T4474" i="1"/>
  <c r="T4397" i="1"/>
  <c r="Z2297" i="1"/>
  <c r="Z2393" i="1"/>
  <c r="Z2460" i="1"/>
  <c r="Z2579" i="1"/>
  <c r="Z4383" i="1"/>
  <c r="Q28" i="36"/>
  <c r="O28" i="36"/>
  <c r="M28" i="36"/>
  <c r="K28" i="36"/>
  <c r="U25" i="34"/>
  <c r="V25" i="34"/>
  <c r="V26" i="34"/>
  <c r="W4312" i="1"/>
  <c r="S4312" i="1"/>
  <c r="Q22" i="36"/>
  <c r="S22" i="36"/>
  <c r="E13" i="35"/>
  <c r="E13" i="34"/>
  <c r="E13" i="36"/>
  <c r="X4429" i="1"/>
  <c r="X4437" i="1"/>
  <c r="X4463" i="1"/>
  <c r="N4360" i="1"/>
  <c r="R4360" i="1"/>
  <c r="R4369" i="1"/>
  <c r="R4378" i="1"/>
  <c r="I4217" i="1"/>
  <c r="H4217" i="1"/>
  <c r="H4345" i="1"/>
  <c r="H4354" i="1"/>
  <c r="V4187" i="1"/>
  <c r="V3634" i="1"/>
  <c r="E23" i="35"/>
  <c r="E23" i="34"/>
  <c r="E23" i="36"/>
  <c r="O4433" i="1"/>
  <c r="O4441" i="1"/>
  <c r="O4467" i="1"/>
  <c r="O4478" i="1"/>
  <c r="N4432" i="1"/>
  <c r="N4440" i="1"/>
  <c r="N4466" i="1"/>
  <c r="X4213" i="1"/>
  <c r="X4341" i="1"/>
  <c r="X4350" i="1"/>
  <c r="R4302" i="1"/>
  <c r="N4302" i="1"/>
  <c r="AA4185" i="1"/>
  <c r="AA3632" i="1"/>
  <c r="P4478" i="1"/>
  <c r="S25" i="34"/>
  <c r="H4463" i="1"/>
  <c r="H4437" i="1"/>
  <c r="I4429" i="1"/>
  <c r="H4429" i="1"/>
  <c r="R4383" i="1"/>
  <c r="R2579" i="1"/>
  <c r="R2460" i="1"/>
  <c r="R2393" i="1"/>
  <c r="R2297" i="1"/>
  <c r="H4585" i="1"/>
  <c r="H4576" i="1"/>
  <c r="H4565" i="1"/>
  <c r="R4310" i="1"/>
  <c r="N4310" i="1"/>
  <c r="Z4084" i="1"/>
  <c r="X4084" i="1"/>
  <c r="T4215" i="1"/>
  <c r="T4343" i="1"/>
  <c r="T4352" i="1"/>
  <c r="W4585" i="1"/>
  <c r="W4576" i="1"/>
  <c r="S4565" i="1"/>
  <c r="W4565" i="1"/>
  <c r="U4380" i="1"/>
  <c r="U4371" i="1"/>
  <c r="U4362" i="1"/>
  <c r="K4188" i="1"/>
  <c r="K3635" i="1"/>
  <c r="M4597" i="1"/>
  <c r="M927" i="1"/>
  <c r="T4462" i="1"/>
  <c r="T4436" i="1"/>
  <c r="T4428" i="1"/>
  <c r="G23" i="36"/>
  <c r="I23" i="36"/>
  <c r="R4595" i="1"/>
  <c r="R925" i="1"/>
  <c r="P4561" i="1"/>
  <c r="P4572" i="1"/>
  <c r="P4581" i="1"/>
  <c r="Z4347" i="1"/>
  <c r="Z4338" i="1"/>
  <c r="Z4210" i="1"/>
  <c r="H4297" i="1"/>
  <c r="I4297" i="1"/>
  <c r="R4072" i="1"/>
  <c r="N4072" i="1"/>
  <c r="Q4478" i="1"/>
  <c r="Q4476" i="1"/>
  <c r="Q4399" i="1"/>
  <c r="I4469" i="1"/>
  <c r="I4392" i="1"/>
  <c r="K4399" i="1"/>
  <c r="K4476" i="1"/>
  <c r="K4478" i="1"/>
  <c r="Y4399" i="1"/>
  <c r="Y4476" i="1"/>
  <c r="G19" i="34"/>
  <c r="G19" i="36"/>
  <c r="I19" i="36"/>
  <c r="N4428" i="1"/>
  <c r="R4428" i="1"/>
  <c r="R4436" i="1"/>
  <c r="R4462" i="1"/>
  <c r="Q24" i="36"/>
  <c r="O24" i="36"/>
  <c r="M24" i="36"/>
  <c r="K24" i="36"/>
  <c r="AB4379" i="1"/>
  <c r="AB4370" i="1"/>
  <c r="AB4361" i="1"/>
  <c r="J4573" i="1"/>
  <c r="J4582" i="1"/>
  <c r="L4188" i="1"/>
  <c r="L3635" i="1"/>
  <c r="H4055" i="1"/>
  <c r="I4055" i="1"/>
  <c r="I28" i="34"/>
  <c r="X28" i="34"/>
  <c r="Y4378" i="1"/>
  <c r="Y4369" i="1"/>
  <c r="Y4360" i="1"/>
  <c r="W4321" i="1"/>
  <c r="S4321" i="1"/>
  <c r="Z4461" i="1"/>
  <c r="Z4435" i="1"/>
  <c r="X4427" i="1"/>
  <c r="Z4427" i="1"/>
  <c r="W15" i="36"/>
  <c r="V15" i="34"/>
  <c r="C15" i="34"/>
  <c r="U15" i="34"/>
  <c r="N4471" i="1"/>
  <c r="N4394" i="1"/>
  <c r="T4592" i="1"/>
  <c r="T922" i="1"/>
  <c r="W14" i="36"/>
  <c r="V14" i="34"/>
  <c r="C14" i="34"/>
  <c r="U14" i="34"/>
  <c r="V4475" i="1"/>
  <c r="V4398" i="1"/>
  <c r="X4217" i="1"/>
  <c r="X4345" i="1"/>
  <c r="X4354" i="1"/>
  <c r="R4318" i="1"/>
  <c r="N4318" i="1"/>
  <c r="Z4227" i="1"/>
  <c r="X4227" i="1"/>
  <c r="S11" i="36"/>
  <c r="Q41" i="36"/>
  <c r="M4191" i="1"/>
  <c r="M3638" i="1"/>
  <c r="Q924" i="1"/>
  <c r="Q4594" i="1"/>
  <c r="U4399" i="1"/>
  <c r="U4476" i="1"/>
  <c r="U4478" i="1"/>
  <c r="L4375" i="1"/>
  <c r="L4366" i="1"/>
  <c r="L4357" i="1"/>
  <c r="U4465" i="1"/>
  <c r="U4439" i="1"/>
  <c r="U4431" i="1"/>
  <c r="R4334" i="1"/>
  <c r="N4334" i="1"/>
  <c r="H4305" i="1"/>
  <c r="I4305" i="1"/>
  <c r="R4229" i="1"/>
  <c r="N4229" i="1"/>
  <c r="L4399" i="1"/>
  <c r="L4476" i="1"/>
  <c r="L4478" i="1"/>
  <c r="L4563" i="1"/>
  <c r="L4574" i="1"/>
  <c r="L4583" i="1"/>
  <c r="R4120" i="1"/>
  <c r="N4120" i="1"/>
  <c r="P4347" i="1"/>
  <c r="P4338" i="1"/>
  <c r="P4210" i="1"/>
  <c r="S40" i="34"/>
  <c r="Q40" i="34"/>
  <c r="O4591" i="1"/>
  <c r="O921" i="1"/>
  <c r="T4353" i="1"/>
  <c r="T4344" i="1"/>
  <c r="T4216" i="1"/>
  <c r="M11" i="34"/>
  <c r="K11" i="34"/>
  <c r="Q15" i="34"/>
  <c r="O15" i="34"/>
  <c r="M15" i="34"/>
  <c r="K15" i="34"/>
  <c r="AB4188" i="1"/>
  <c r="AB3635" i="1"/>
  <c r="S15" i="36"/>
  <c r="O4560" i="1"/>
  <c r="O4567" i="1"/>
  <c r="O4569" i="1"/>
  <c r="K4469" i="1"/>
  <c r="K4392" i="1"/>
  <c r="K4378" i="1"/>
  <c r="K4369" i="1"/>
  <c r="K4360" i="1"/>
  <c r="AC4562" i="1"/>
  <c r="AC4573" i="1"/>
  <c r="AC4582" i="1"/>
  <c r="S4469" i="1"/>
  <c r="S4392" i="1"/>
  <c r="Y4377" i="1"/>
  <c r="Y4368" i="1"/>
  <c r="Y4359" i="1"/>
  <c r="Q4213" i="1"/>
  <c r="Q4341" i="1"/>
  <c r="Q4350" i="1"/>
  <c r="O4188" i="1"/>
  <c r="O3635" i="1"/>
  <c r="M4132" i="1"/>
  <c r="J4132" i="1"/>
  <c r="S4399" i="1"/>
  <c r="S4476" i="1"/>
  <c r="G28" i="34"/>
  <c r="G28" i="36"/>
  <c r="I28" i="36"/>
  <c r="P4472" i="1"/>
  <c r="P4395" i="1"/>
  <c r="Q4377" i="1"/>
  <c r="Q4368" i="1"/>
  <c r="Q4359" i="1"/>
  <c r="W4316" i="1"/>
  <c r="S4316" i="1"/>
  <c r="S3634" i="1"/>
  <c r="S4187" i="1"/>
  <c r="Z4072" i="1"/>
  <c r="X4072" i="1"/>
  <c r="C25" i="34"/>
  <c r="C26" i="34"/>
  <c r="T4470" i="1"/>
  <c r="T4393" i="1"/>
  <c r="M4331" i="1"/>
  <c r="J4331" i="1"/>
  <c r="R4020" i="1"/>
  <c r="N4020" i="1"/>
  <c r="O4399" i="1"/>
  <c r="O4476" i="1"/>
  <c r="G23" i="34"/>
  <c r="I23" i="34"/>
  <c r="X23" i="34"/>
  <c r="P4594" i="1"/>
  <c r="P924" i="1"/>
  <c r="AB4592" i="1"/>
  <c r="AB922" i="1"/>
  <c r="R4591" i="1"/>
  <c r="R921" i="1"/>
  <c r="N4567" i="1"/>
  <c r="N4569" i="1"/>
  <c r="I16" i="35"/>
  <c r="AC4427" i="1"/>
  <c r="AC4435" i="1"/>
  <c r="AC4461" i="1"/>
  <c r="N4560" i="1"/>
  <c r="N4571" i="1"/>
  <c r="N4580" i="1"/>
  <c r="T4379" i="1"/>
  <c r="T4370" i="1"/>
  <c r="T4361" i="1"/>
  <c r="Z4374" i="1"/>
  <c r="Z4365" i="1"/>
  <c r="Z4356" i="1"/>
  <c r="J4351" i="1"/>
  <c r="J4342" i="1"/>
  <c r="Z4302" i="1"/>
  <c r="X4302" i="1"/>
  <c r="R4040" i="1"/>
  <c r="N4040" i="1"/>
  <c r="U4567" i="1"/>
  <c r="U4569" i="1"/>
  <c r="Q4469" i="1"/>
  <c r="Q4392" i="1"/>
  <c r="W4498" i="1"/>
  <c r="W4530" i="1"/>
  <c r="M4133" i="1"/>
  <c r="J4133" i="1"/>
  <c r="Z4351" i="1"/>
  <c r="Z4342" i="1"/>
  <c r="Z4214" i="1"/>
  <c r="H4313" i="1"/>
  <c r="I4313" i="1"/>
  <c r="Z4028" i="1"/>
  <c r="X4028" i="1"/>
  <c r="L4461" i="1"/>
  <c r="L4435" i="1"/>
  <c r="L4427" i="1"/>
  <c r="Z4378" i="1"/>
  <c r="Z4369" i="1"/>
  <c r="X4360" i="1"/>
  <c r="Z4360" i="1"/>
  <c r="P4350" i="1"/>
  <c r="P4341" i="1"/>
  <c r="P4213" i="1"/>
  <c r="Y4213" i="1"/>
  <c r="Y4341" i="1"/>
  <c r="Y4350" i="1"/>
  <c r="V4560" i="1"/>
  <c r="V4571" i="1"/>
  <c r="V4580" i="1"/>
  <c r="T4431" i="1"/>
  <c r="T4439" i="1"/>
  <c r="T4465" i="1"/>
  <c r="Z4298" i="1"/>
  <c r="X4298" i="1"/>
  <c r="M4141" i="1"/>
  <c r="J4141" i="1"/>
  <c r="R4008" i="1"/>
  <c r="N4008" i="1"/>
  <c r="Y4363" i="1"/>
  <c r="Y4372" i="1"/>
  <c r="Y4381" i="1"/>
  <c r="Z4430" i="1"/>
  <c r="Z4438" i="1"/>
  <c r="Z4464" i="1"/>
  <c r="T4211" i="1"/>
  <c r="T4339" i="1"/>
  <c r="T4348" i="1"/>
  <c r="S16" i="36"/>
  <c r="W4305" i="1"/>
  <c r="S4305" i="1"/>
  <c r="K29" i="34"/>
  <c r="M29" i="34"/>
  <c r="O29" i="34"/>
  <c r="Q4591" i="1"/>
  <c r="Q921" i="1"/>
  <c r="W4472" i="1"/>
  <c r="W4395" i="1"/>
  <c r="Y4188" i="1"/>
  <c r="Y3635" i="1"/>
  <c r="N4353" i="1"/>
  <c r="N4344" i="1"/>
  <c r="O11" i="34"/>
  <c r="O40" i="34"/>
  <c r="K4595" i="1"/>
  <c r="K925" i="1"/>
  <c r="AA921" i="1"/>
  <c r="AA4591" i="1"/>
  <c r="I4565" i="1"/>
  <c r="I4576" i="1"/>
  <c r="I4585" i="1"/>
  <c r="Q11" i="36"/>
  <c r="O11" i="36"/>
  <c r="M11" i="36"/>
  <c r="Y11" i="36"/>
  <c r="Q11" i="35"/>
  <c r="Q40" i="35"/>
  <c r="Y4362" i="1"/>
  <c r="Y4371" i="1"/>
  <c r="Y4380" i="1"/>
  <c r="Z16" i="36"/>
  <c r="Y16" i="36"/>
  <c r="AC16" i="36"/>
  <c r="J4562" i="1"/>
  <c r="M4562" i="1"/>
  <c r="M4573" i="1"/>
  <c r="M4582" i="1"/>
  <c r="V4427" i="1"/>
  <c r="V4435" i="1"/>
  <c r="V4461" i="1"/>
  <c r="R4301" i="1"/>
  <c r="N4301" i="1"/>
  <c r="Q36" i="34"/>
  <c r="S36" i="34"/>
  <c r="S4473" i="1"/>
  <c r="S4396" i="1"/>
  <c r="Q23" i="34"/>
  <c r="S23" i="34"/>
  <c r="M4431" i="1"/>
  <c r="M4439" i="1"/>
  <c r="M4465" i="1"/>
  <c r="AC4211" i="1"/>
  <c r="AC4339" i="1"/>
  <c r="AC4348" i="1"/>
  <c r="M4311" i="1"/>
  <c r="J4311" i="1"/>
  <c r="U23" i="34"/>
  <c r="V23" i="34"/>
  <c r="W23" i="36"/>
  <c r="G36" i="34"/>
  <c r="I36" i="34"/>
  <c r="X36" i="34"/>
  <c r="X4565" i="1"/>
  <c r="X4576" i="1"/>
  <c r="X4585" i="1"/>
  <c r="O34" i="35"/>
  <c r="W34" i="35"/>
  <c r="W4497" i="1"/>
  <c r="W4529" i="1"/>
  <c r="V927" i="1"/>
  <c r="V4597" i="1"/>
  <c r="P4590" i="1"/>
  <c r="P920" i="1"/>
  <c r="V4564" i="1"/>
  <c r="V4575" i="1"/>
  <c r="V4584" i="1"/>
  <c r="AB4474" i="1"/>
  <c r="AB4397" i="1"/>
  <c r="T4427" i="1"/>
  <c r="T4435" i="1"/>
  <c r="T4461" i="1"/>
  <c r="L4473" i="1"/>
  <c r="L4396" i="1"/>
  <c r="C13" i="34"/>
  <c r="U13" i="34"/>
  <c r="V13" i="34"/>
  <c r="W13" i="36"/>
  <c r="O4428" i="1"/>
  <c r="O4436" i="1"/>
  <c r="O4462" i="1"/>
  <c r="U4215" i="1"/>
  <c r="U4343" i="1"/>
  <c r="U4352" i="1"/>
  <c r="C24" i="35"/>
  <c r="S24" i="35"/>
  <c r="U24" i="35"/>
  <c r="W4358" i="1"/>
  <c r="W4367" i="1"/>
  <c r="W4376" i="1"/>
  <c r="V4432" i="1"/>
  <c r="V4440" i="1"/>
  <c r="V4466" i="1"/>
  <c r="H4333" i="1"/>
  <c r="I4333" i="1"/>
  <c r="M4228" i="1"/>
  <c r="J4228" i="1"/>
  <c r="Z3884" i="1"/>
  <c r="X3884" i="1"/>
  <c r="AA4563" i="1"/>
  <c r="AA4574" i="1"/>
  <c r="AA4583" i="1"/>
  <c r="Y4473" i="1"/>
  <c r="Y4396" i="1"/>
  <c r="Q4429" i="1"/>
  <c r="Q4437" i="1"/>
  <c r="Q4463" i="1"/>
  <c r="Q4189" i="1"/>
  <c r="Q3636" i="1"/>
  <c r="Q36" i="36"/>
  <c r="S36" i="36"/>
  <c r="Q4473" i="1"/>
  <c r="Q4396" i="1"/>
  <c r="S4470" i="1"/>
  <c r="S4393" i="1"/>
  <c r="P4565" i="1"/>
  <c r="P4576" i="1"/>
  <c r="P4585" i="1"/>
  <c r="X4399" i="1"/>
  <c r="X4476" i="1"/>
  <c r="G18" i="34"/>
  <c r="I18" i="34"/>
  <c r="X18" i="34"/>
  <c r="P4217" i="1"/>
  <c r="P4345" i="1"/>
  <c r="P4354" i="1"/>
  <c r="Z4469" i="1"/>
  <c r="Z4392" i="1"/>
  <c r="H4321" i="1"/>
  <c r="I4321" i="1"/>
  <c r="T4190" i="1"/>
  <c r="T3637" i="1"/>
  <c r="S30" i="36"/>
  <c r="AC4569" i="1"/>
  <c r="AA4592" i="1"/>
  <c r="AA922" i="1"/>
  <c r="S4375" i="1"/>
  <c r="S4357" i="1"/>
  <c r="S4366" i="1"/>
  <c r="AA4596" i="1"/>
  <c r="AA926" i="1"/>
  <c r="I4595" i="1"/>
  <c r="I925" i="1"/>
  <c r="O4363" i="1"/>
  <c r="O4372" i="1"/>
  <c r="O4381" i="1"/>
  <c r="M4312" i="1"/>
  <c r="J4312" i="1"/>
  <c r="H4290" i="1"/>
  <c r="I4290" i="1"/>
  <c r="Z4080" i="1"/>
  <c r="X4080" i="1"/>
  <c r="J3638" i="1"/>
  <c r="J4191" i="1"/>
  <c r="P4473" i="1"/>
  <c r="P4396" i="1"/>
  <c r="X4460" i="1"/>
  <c r="X4426" i="1"/>
  <c r="X4434" i="1"/>
  <c r="Z4211" i="1"/>
  <c r="Z4339" i="1"/>
  <c r="Z4348" i="1"/>
  <c r="Z4294" i="1"/>
  <c r="X4294" i="1"/>
  <c r="O4213" i="1"/>
  <c r="O4341" i="1"/>
  <c r="O4350" i="1"/>
  <c r="W4309" i="1"/>
  <c r="S4309" i="1"/>
  <c r="W4230" i="1"/>
  <c r="S4230" i="1"/>
  <c r="R4028" i="1"/>
  <c r="N4028" i="1"/>
  <c r="N4427" i="1"/>
  <c r="R4427" i="1"/>
  <c r="R4435" i="1"/>
  <c r="R4461" i="1"/>
  <c r="M4128" i="1"/>
  <c r="J4128" i="1"/>
  <c r="U4475" i="1"/>
  <c r="U4398" i="1"/>
  <c r="K4361" i="1"/>
  <c r="K4370" i="1"/>
  <c r="K4379" i="1"/>
  <c r="H4473" i="1"/>
  <c r="H4396" i="1"/>
  <c r="H4292" i="1"/>
  <c r="I4292" i="1"/>
  <c r="O25" i="36"/>
  <c r="O26" i="36"/>
  <c r="R4460" i="1"/>
  <c r="R4434" i="1"/>
  <c r="N4426" i="1"/>
  <c r="R4426" i="1"/>
  <c r="AB4352" i="1"/>
  <c r="AB4343" i="1"/>
  <c r="AB4215" i="1"/>
  <c r="M4124" i="1"/>
  <c r="J4124" i="1"/>
  <c r="P4460" i="1"/>
  <c r="P4434" i="1"/>
  <c r="P4426" i="1"/>
  <c r="M4471" i="1"/>
  <c r="M4394" i="1"/>
  <c r="K4375" i="1"/>
  <c r="K4366" i="1"/>
  <c r="K4357" i="1"/>
  <c r="AB4353" i="1"/>
  <c r="AB4344" i="1"/>
  <c r="AB4216" i="1"/>
  <c r="W4460" i="1"/>
  <c r="W4434" i="1"/>
  <c r="S4426" i="1"/>
  <c r="W4426" i="1"/>
  <c r="AA4376" i="1"/>
  <c r="AA4367" i="1"/>
  <c r="AA4358" i="1"/>
  <c r="Y4474" i="1"/>
  <c r="Y4397" i="1"/>
  <c r="AC4467" i="1"/>
  <c r="AC4441" i="1"/>
  <c r="AC4433" i="1"/>
  <c r="U4585" i="1"/>
  <c r="U4576" i="1"/>
  <c r="U4565" i="1"/>
  <c r="W4138" i="1"/>
  <c r="S4138" i="1"/>
  <c r="H4302" i="1"/>
  <c r="I4302" i="1"/>
  <c r="P4184" i="1"/>
  <c r="P3631" i="1"/>
  <c r="M3855" i="1"/>
  <c r="J3855" i="1"/>
  <c r="Z4014" i="1"/>
  <c r="X4014" i="1"/>
  <c r="O4351" i="1"/>
  <c r="O4342" i="1"/>
  <c r="O4214" i="1"/>
  <c r="Z4296" i="1"/>
  <c r="X4296" i="1"/>
  <c r="Y4186" i="1"/>
  <c r="Y3633" i="1"/>
  <c r="H4141" i="1"/>
  <c r="I4141" i="1"/>
  <c r="R3858" i="1"/>
  <c r="N3858" i="1"/>
  <c r="R3862" i="1"/>
  <c r="N3862" i="1"/>
  <c r="H4126" i="1"/>
  <c r="I4126" i="1"/>
  <c r="R3819" i="1"/>
  <c r="N3819" i="1"/>
  <c r="L4353" i="1"/>
  <c r="L4344" i="1"/>
  <c r="L4216" i="1"/>
  <c r="H4314" i="1"/>
  <c r="I4314" i="1"/>
  <c r="M4120" i="1"/>
  <c r="J4120" i="1"/>
  <c r="M4332" i="1"/>
  <c r="J4332" i="1"/>
  <c r="Z4060" i="1"/>
  <c r="X4060" i="1"/>
  <c r="R4295" i="1"/>
  <c r="N4295" i="1"/>
  <c r="Q4596" i="1"/>
  <c r="Q926" i="1"/>
  <c r="W4582" i="1"/>
  <c r="W4573" i="1"/>
  <c r="S4562" i="1"/>
  <c r="W4562" i="1"/>
  <c r="Z4303" i="1"/>
  <c r="X4303" i="1"/>
  <c r="Z4384" i="1"/>
  <c r="Z2580" i="1"/>
  <c r="Z2461" i="1"/>
  <c r="Z2394" i="1"/>
  <c r="Z2298" i="1"/>
  <c r="R4311" i="1"/>
  <c r="N4311" i="1"/>
  <c r="S14" i="34"/>
  <c r="S4475" i="1"/>
  <c r="S4398" i="1"/>
  <c r="R4012" i="1"/>
  <c r="N4012" i="1"/>
  <c r="M3783" i="1"/>
  <c r="J3783" i="1"/>
  <c r="R3882" i="1"/>
  <c r="N3882" i="1"/>
  <c r="Z4076" i="1"/>
  <c r="X4076" i="1"/>
  <c r="M4123" i="1"/>
  <c r="J4123" i="1"/>
  <c r="Z4118" i="1"/>
  <c r="X4118" i="1"/>
  <c r="H3797" i="1"/>
  <c r="I3797" i="1"/>
  <c r="W4069" i="1"/>
  <c r="S4069" i="1"/>
  <c r="W4072" i="1"/>
  <c r="S4072" i="1"/>
  <c r="W4073" i="1"/>
  <c r="S4073" i="1"/>
  <c r="Z4103" i="1"/>
  <c r="X4103" i="1"/>
  <c r="H3782" i="1"/>
  <c r="I3782" i="1"/>
  <c r="W4056" i="1"/>
  <c r="S4056" i="1"/>
  <c r="U927" i="1"/>
  <c r="U4597" i="1"/>
  <c r="Y4591" i="1"/>
  <c r="Y921" i="1"/>
  <c r="I4562" i="1"/>
  <c r="I4573" i="1"/>
  <c r="I4582" i="1"/>
  <c r="Y4347" i="1"/>
  <c r="Y4338" i="1"/>
  <c r="Y4210" i="1"/>
  <c r="W4313" i="1"/>
  <c r="S4313" i="1"/>
  <c r="Z4185" i="1"/>
  <c r="Z3632" i="1"/>
  <c r="R4092" i="1"/>
  <c r="N4092" i="1"/>
  <c r="Z4352" i="1"/>
  <c r="Z4343" i="1"/>
  <c r="Z4215" i="1"/>
  <c r="L4349" i="1"/>
  <c r="L4340" i="1"/>
  <c r="L4212" i="1"/>
  <c r="X4472" i="1"/>
  <c r="X4395" i="1"/>
  <c r="L4211" i="1"/>
  <c r="L4339" i="1"/>
  <c r="L4348" i="1"/>
  <c r="K4583" i="1"/>
  <c r="K4574" i="1"/>
  <c r="K4563" i="1"/>
  <c r="M4385" i="1"/>
  <c r="M2299" i="1"/>
  <c r="M2395" i="1"/>
  <c r="M2462" i="1"/>
  <c r="M2581" i="1"/>
  <c r="Y4351" i="1"/>
  <c r="Y4342" i="1"/>
  <c r="Y4214" i="1"/>
  <c r="Z4008" i="1"/>
  <c r="X4008" i="1"/>
  <c r="W4390" i="1"/>
  <c r="W2586" i="1"/>
  <c r="W2467" i="1"/>
  <c r="W2400" i="1"/>
  <c r="W2304" i="1"/>
  <c r="W4354" i="1"/>
  <c r="W4345" i="1"/>
  <c r="W4217" i="1"/>
  <c r="M4304" i="1"/>
  <c r="J4304" i="1"/>
  <c r="T4380" i="1"/>
  <c r="T4371" i="1"/>
  <c r="T4362" i="1"/>
  <c r="J4211" i="1"/>
  <c r="J4339" i="1"/>
  <c r="J4348" i="1"/>
  <c r="J4360" i="1"/>
  <c r="J4369" i="1"/>
  <c r="J4378" i="1"/>
  <c r="AC4475" i="1"/>
  <c r="AC4398" i="1"/>
  <c r="M4380" i="1"/>
  <c r="M4371" i="1"/>
  <c r="J4362" i="1"/>
  <c r="M4362" i="1"/>
  <c r="Q4347" i="1"/>
  <c r="Q4338" i="1"/>
  <c r="Q4210" i="1"/>
  <c r="J3632" i="1"/>
  <c r="J4185" i="1"/>
  <c r="R4470" i="1"/>
  <c r="R4393" i="1"/>
  <c r="AB4376" i="1"/>
  <c r="AB4367" i="1"/>
  <c r="AB4358" i="1"/>
  <c r="V4216" i="1"/>
  <c r="V4344" i="1"/>
  <c r="V4353" i="1"/>
  <c r="S4427" i="1"/>
  <c r="S4435" i="1"/>
  <c r="S4461" i="1"/>
  <c r="S4352" i="1"/>
  <c r="S4343" i="1"/>
  <c r="W4301" i="1"/>
  <c r="S4301" i="1"/>
  <c r="M4125" i="1"/>
  <c r="J4125" i="1"/>
  <c r="N4429" i="1"/>
  <c r="N4437" i="1"/>
  <c r="N4463" i="1"/>
  <c r="N4363" i="1"/>
  <c r="N4372" i="1"/>
  <c r="N4381" i="1"/>
  <c r="J4357" i="1"/>
  <c r="J4366" i="1"/>
  <c r="J4375" i="1"/>
  <c r="V4350" i="1"/>
  <c r="V4341" i="1"/>
  <c r="V4213" i="1"/>
  <c r="P4399" i="1"/>
  <c r="P4476" i="1"/>
  <c r="G24" i="34"/>
  <c r="G24" i="36"/>
  <c r="I24" i="36"/>
  <c r="Q4582" i="1"/>
  <c r="Q4573" i="1"/>
  <c r="Q4562" i="1"/>
  <c r="Y4469" i="1"/>
  <c r="Y4392" i="1"/>
  <c r="Q4460" i="1"/>
  <c r="Q4434" i="1"/>
  <c r="Q4426" i="1"/>
  <c r="Q4374" i="1"/>
  <c r="Q4365" i="1"/>
  <c r="Q4356" i="1"/>
  <c r="J4470" i="1"/>
  <c r="J4393" i="1"/>
  <c r="J4591" i="1"/>
  <c r="J921" i="1"/>
  <c r="I4378" i="1"/>
  <c r="I4369" i="1"/>
  <c r="M4316" i="1"/>
  <c r="J4316" i="1"/>
  <c r="M4230" i="1"/>
  <c r="J4230" i="1"/>
  <c r="H4107" i="1"/>
  <c r="I4107" i="1"/>
  <c r="P4378" i="1"/>
  <c r="P4369" i="1"/>
  <c r="P4360" i="1"/>
  <c r="I20" i="34"/>
  <c r="X20" i="34"/>
  <c r="S25" i="36"/>
  <c r="AC4190" i="1"/>
  <c r="AC3637" i="1"/>
  <c r="R4231" i="1"/>
  <c r="N4231" i="1"/>
  <c r="U4590" i="1"/>
  <c r="U920" i="1"/>
  <c r="L4475" i="1"/>
  <c r="L4398" i="1"/>
  <c r="K26" i="34"/>
  <c r="M26" i="34"/>
  <c r="V4463" i="1"/>
  <c r="V4437" i="1"/>
  <c r="V4429" i="1"/>
  <c r="M4535" i="1"/>
  <c r="M4503" i="1"/>
  <c r="W3743" i="1"/>
  <c r="S3743" i="1"/>
  <c r="H3861" i="1"/>
  <c r="I3861" i="1"/>
  <c r="Y4348" i="1"/>
  <c r="Y4339" i="1"/>
  <c r="Y4211" i="1"/>
  <c r="M4091" i="1"/>
  <c r="J4091" i="1"/>
  <c r="R4098" i="1"/>
  <c r="N4098" i="1"/>
  <c r="Z3774" i="1"/>
  <c r="X3774" i="1"/>
  <c r="H4352" i="1"/>
  <c r="H4343" i="1"/>
  <c r="H4215" i="1"/>
  <c r="H4086" i="1"/>
  <c r="I4086" i="1"/>
  <c r="M4116" i="1"/>
  <c r="J4116" i="1"/>
  <c r="W4041" i="1"/>
  <c r="S4041" i="1"/>
  <c r="M3752" i="1"/>
  <c r="J3752" i="1"/>
  <c r="Z4074" i="1"/>
  <c r="X4074" i="1"/>
  <c r="K4184" i="1"/>
  <c r="K3631" i="1"/>
  <c r="Q4595" i="1"/>
  <c r="Q925" i="1"/>
  <c r="U4593" i="1"/>
  <c r="U923" i="1"/>
  <c r="M4578" i="1"/>
  <c r="M4587" i="1"/>
  <c r="M4588" i="1"/>
  <c r="W4503" i="1"/>
  <c r="W4535" i="1"/>
  <c r="S4429" i="1"/>
  <c r="W4429" i="1"/>
  <c r="W4437" i="1"/>
  <c r="W4463" i="1"/>
  <c r="Z4290" i="1"/>
  <c r="X4290" i="1"/>
  <c r="X3632" i="1"/>
  <c r="X4185" i="1"/>
  <c r="Z4048" i="1"/>
  <c r="X4048" i="1"/>
  <c r="X4361" i="1"/>
  <c r="Z4361" i="1"/>
  <c r="Z4370" i="1"/>
  <c r="Z4379" i="1"/>
  <c r="W925" i="1"/>
  <c r="W4595" i="1"/>
  <c r="M4233" i="1"/>
  <c r="J4233" i="1"/>
  <c r="AC4567" i="1"/>
  <c r="AC4578" i="1"/>
  <c r="AC4587" i="1"/>
  <c r="AC4588" i="1"/>
  <c r="AB4399" i="1"/>
  <c r="AB4476" i="1"/>
  <c r="AB4478" i="1"/>
  <c r="M4502" i="1"/>
  <c r="M4534" i="1"/>
  <c r="M4296" i="1"/>
  <c r="J4296" i="1"/>
  <c r="H4043" i="1"/>
  <c r="I4043" i="1"/>
  <c r="Z4474" i="1"/>
  <c r="Z4397" i="1"/>
  <c r="W4594" i="1"/>
  <c r="W924" i="1"/>
  <c r="M4560" i="1"/>
  <c r="M4571" i="1"/>
  <c r="M4580" i="1"/>
  <c r="W4386" i="1"/>
  <c r="W2582" i="1"/>
  <c r="W2463" i="1"/>
  <c r="W2396" i="1"/>
  <c r="W2300" i="1"/>
  <c r="W4293" i="1"/>
  <c r="S4293" i="1"/>
  <c r="V4191" i="1"/>
  <c r="V3638" i="1"/>
  <c r="J4431" i="1"/>
  <c r="J4439" i="1"/>
  <c r="J4465" i="1"/>
  <c r="R4384" i="1"/>
  <c r="R2580" i="1"/>
  <c r="R2461" i="1"/>
  <c r="R2394" i="1"/>
  <c r="R2298" i="1"/>
  <c r="R4379" i="1"/>
  <c r="R4370" i="1"/>
  <c r="N4361" i="1"/>
  <c r="R4361" i="1"/>
  <c r="R4478" i="1"/>
  <c r="R4474" i="1"/>
  <c r="R4397" i="1"/>
  <c r="L4462" i="1"/>
  <c r="L4436" i="1"/>
  <c r="L4428" i="1"/>
  <c r="X4210" i="1"/>
  <c r="X4338" i="1"/>
  <c r="X4347" i="1"/>
  <c r="Z4307" i="1"/>
  <c r="X4307" i="1"/>
  <c r="AB4186" i="1"/>
  <c r="AB3633" i="1"/>
  <c r="H4095" i="1"/>
  <c r="I4095" i="1"/>
  <c r="V4358" i="1"/>
  <c r="V4367" i="1"/>
  <c r="V4376" i="1"/>
  <c r="AB4211" i="1"/>
  <c r="AB4339" i="1"/>
  <c r="AB4348" i="1"/>
  <c r="AC4466" i="1"/>
  <c r="AC4440" i="1"/>
  <c r="AC4432" i="1"/>
  <c r="K4352" i="1"/>
  <c r="K4343" i="1"/>
  <c r="K4215" i="1"/>
  <c r="M4308" i="1"/>
  <c r="J4308" i="1"/>
  <c r="Q25" i="36"/>
  <c r="Q26" i="36"/>
  <c r="S26" i="36"/>
  <c r="AA4431" i="1"/>
  <c r="AA4439" i="1"/>
  <c r="AA4465" i="1"/>
  <c r="M4389" i="1"/>
  <c r="M2303" i="1"/>
  <c r="M2399" i="1"/>
  <c r="M2466" i="1"/>
  <c r="M2585" i="1"/>
  <c r="AB4462" i="1"/>
  <c r="AB4436" i="1"/>
  <c r="AB4428" i="1"/>
  <c r="U4581" i="1"/>
  <c r="U4572" i="1"/>
  <c r="U4561" i="1"/>
  <c r="S4362" i="1"/>
  <c r="S4371" i="1"/>
  <c r="S4380" i="1"/>
  <c r="S24" i="34"/>
  <c r="W4351" i="1"/>
  <c r="W4342" i="1"/>
  <c r="S4214" i="1"/>
  <c r="W4214" i="1"/>
  <c r="O4595" i="1"/>
  <c r="O925" i="1"/>
  <c r="Y4379" i="1"/>
  <c r="Y4370" i="1"/>
  <c r="Y4361" i="1"/>
  <c r="O4187" i="1"/>
  <c r="O3634" i="1"/>
  <c r="M4127" i="1"/>
  <c r="J4127" i="1"/>
  <c r="R4122" i="1"/>
  <c r="N4122" i="1"/>
  <c r="Z3798" i="1"/>
  <c r="X3798" i="1"/>
  <c r="AA4186" i="1"/>
  <c r="AA3633" i="1"/>
  <c r="K22" i="34"/>
  <c r="M22" i="34"/>
  <c r="O22" i="34"/>
  <c r="M4301" i="1"/>
  <c r="J4301" i="1"/>
  <c r="M4059" i="1"/>
  <c r="J4059" i="1"/>
  <c r="H4077" i="1"/>
  <c r="I4077" i="1"/>
  <c r="M3736" i="1"/>
  <c r="J3736" i="1"/>
  <c r="Z4063" i="1"/>
  <c r="X4063" i="1"/>
  <c r="H4307" i="1"/>
  <c r="I4307" i="1"/>
  <c r="Z4349" i="1"/>
  <c r="Z4340" i="1"/>
  <c r="X4212" i="1"/>
  <c r="Z4212" i="1"/>
  <c r="W4009" i="1"/>
  <c r="S4009" i="1"/>
  <c r="H4062" i="1"/>
  <c r="I4062" i="1"/>
  <c r="W4098" i="1"/>
  <c r="S4098" i="1"/>
  <c r="V4185" i="1"/>
  <c r="V3632" i="1"/>
  <c r="M4593" i="1"/>
  <c r="M923" i="1"/>
  <c r="I4478" i="1"/>
  <c r="U4462" i="1"/>
  <c r="U4436" i="1"/>
  <c r="U4428" i="1"/>
  <c r="U4376" i="1"/>
  <c r="U4367" i="1"/>
  <c r="U4358" i="1"/>
  <c r="M4336" i="1"/>
  <c r="J4336" i="1"/>
  <c r="H4229" i="1"/>
  <c r="I4229" i="1"/>
  <c r="R4388" i="1"/>
  <c r="R2584" i="1"/>
  <c r="R2465" i="1"/>
  <c r="R2398" i="1"/>
  <c r="R2302" i="1"/>
  <c r="X4351" i="1"/>
  <c r="X4214" i="1"/>
  <c r="X4342" i="1"/>
  <c r="Q4566" i="1"/>
  <c r="Q4577" i="1"/>
  <c r="Q4586" i="1"/>
  <c r="K4470" i="1"/>
  <c r="K4393" i="1"/>
  <c r="Q4464" i="1"/>
  <c r="Q4438" i="1"/>
  <c r="Q4430" i="1"/>
  <c r="U4353" i="1"/>
  <c r="U4344" i="1"/>
  <c r="U4216" i="1"/>
  <c r="AB4466" i="1"/>
  <c r="AB4440" i="1"/>
  <c r="AB4432" i="1"/>
  <c r="S4592" i="1"/>
  <c r="S922" i="1"/>
  <c r="M4530" i="1"/>
  <c r="M4498" i="1"/>
  <c r="W4333" i="1"/>
  <c r="S4333" i="1"/>
  <c r="M4112" i="1"/>
  <c r="J4112" i="1"/>
  <c r="P4433" i="1"/>
  <c r="P4441" i="1"/>
  <c r="P4467" i="1"/>
  <c r="N4349" i="1"/>
  <c r="N4340" i="1"/>
  <c r="O4594" i="1"/>
  <c r="O924" i="1"/>
  <c r="L4380" i="1"/>
  <c r="L4371" i="1"/>
  <c r="L4362" i="1"/>
  <c r="P4351" i="1"/>
  <c r="P4342" i="1"/>
  <c r="P4214" i="1"/>
  <c r="W4191" i="1"/>
  <c r="W3638" i="1"/>
  <c r="AA4189" i="1"/>
  <c r="AA3636" i="1"/>
  <c r="T4376" i="1"/>
  <c r="T4367" i="1"/>
  <c r="T4358" i="1"/>
  <c r="J4426" i="1"/>
  <c r="J4434" i="1"/>
  <c r="J4460" i="1"/>
  <c r="U23" i="36"/>
  <c r="C23" i="34"/>
  <c r="C23" i="36"/>
  <c r="N4472" i="1"/>
  <c r="N4395" i="1"/>
  <c r="M4381" i="1"/>
  <c r="M4372" i="1"/>
  <c r="J4363" i="1"/>
  <c r="M4363" i="1"/>
  <c r="W4139" i="1"/>
  <c r="S4139" i="1"/>
  <c r="U4467" i="1"/>
  <c r="U4441" i="1"/>
  <c r="U4433" i="1"/>
  <c r="I4348" i="1"/>
  <c r="I4339" i="1"/>
  <c r="V4381" i="1"/>
  <c r="V4372" i="1"/>
  <c r="V4363" i="1"/>
  <c r="K4471" i="1"/>
  <c r="K4394" i="1"/>
  <c r="M4472" i="1"/>
  <c r="M4395" i="1"/>
  <c r="Z4044" i="1"/>
  <c r="X4044" i="1"/>
  <c r="M4095" i="1"/>
  <c r="J4095" i="1"/>
  <c r="H4101" i="1"/>
  <c r="I4101" i="1"/>
  <c r="R3778" i="1"/>
  <c r="N3778" i="1"/>
  <c r="M4027" i="1"/>
  <c r="J4027" i="1"/>
  <c r="Z4054" i="1"/>
  <c r="X4054" i="1"/>
  <c r="W4070" i="1"/>
  <c r="S4070" i="1"/>
  <c r="W3865" i="1"/>
  <c r="S3865" i="1"/>
  <c r="Z4039" i="1"/>
  <c r="X4039" i="1"/>
  <c r="Q4353" i="1"/>
  <c r="Q4344" i="1"/>
  <c r="Q4216" i="1"/>
  <c r="Q29" i="34"/>
  <c r="S29" i="34"/>
  <c r="J4560" i="1"/>
  <c r="J4567" i="1"/>
  <c r="M4567" i="1"/>
  <c r="M4569" i="1"/>
  <c r="Y4464" i="1"/>
  <c r="Y4438" i="1"/>
  <c r="Y4430" i="1"/>
  <c r="W4297" i="1"/>
  <c r="S4297" i="1"/>
  <c r="J4427" i="1"/>
  <c r="J4435" i="1"/>
  <c r="J4461" i="1"/>
  <c r="Q11" i="34"/>
  <c r="S11" i="34"/>
  <c r="K19" i="34"/>
  <c r="M19" i="34"/>
  <c r="O19" i="34"/>
  <c r="M4594" i="1"/>
  <c r="M924" i="1"/>
  <c r="R4052" i="1"/>
  <c r="N4052" i="1"/>
  <c r="Q34" i="36"/>
  <c r="O34" i="36"/>
  <c r="M34" i="36"/>
  <c r="K34" i="36"/>
  <c r="U4580" i="1"/>
  <c r="U4560" i="1"/>
  <c r="U4571" i="1"/>
  <c r="W4350" i="1"/>
  <c r="W4341" i="1"/>
  <c r="W4213" i="1"/>
  <c r="I4591" i="1"/>
  <c r="I921" i="1"/>
  <c r="U4187" i="1"/>
  <c r="U3634" i="1"/>
  <c r="H4135" i="1"/>
  <c r="I4135" i="1"/>
  <c r="R3884" i="1"/>
  <c r="N3884" i="1"/>
  <c r="P4374" i="1"/>
  <c r="P4365" i="1"/>
  <c r="P4356" i="1"/>
  <c r="Q4378" i="1"/>
  <c r="Q4369" i="1"/>
  <c r="Q4360" i="1"/>
  <c r="AB4471" i="1"/>
  <c r="AB4394" i="1"/>
  <c r="R4352" i="1"/>
  <c r="R4343" i="1"/>
  <c r="N4215" i="1"/>
  <c r="R4215" i="1"/>
  <c r="X40" i="34"/>
  <c r="I40" i="34"/>
  <c r="V4212" i="1"/>
  <c r="V4340" i="1"/>
  <c r="V4349" i="1"/>
  <c r="Q4351" i="1"/>
  <c r="Q4342" i="1"/>
  <c r="Q4214" i="1"/>
  <c r="AC4186" i="1"/>
  <c r="AC3633" i="1"/>
  <c r="O4581" i="1"/>
  <c r="O4572" i="1"/>
  <c r="O4561" i="1"/>
  <c r="U4471" i="1"/>
  <c r="U4394" i="1"/>
  <c r="AC4380" i="1"/>
  <c r="AC4371" i="1"/>
  <c r="AC4362" i="1"/>
  <c r="K4348" i="1"/>
  <c r="K4339" i="1"/>
  <c r="K4211" i="1"/>
  <c r="T4471" i="1"/>
  <c r="T4394" i="1"/>
  <c r="Z4331" i="1"/>
  <c r="X4331" i="1"/>
  <c r="R4303" i="1"/>
  <c r="N4303" i="1"/>
  <c r="T4184" i="1"/>
  <c r="T3631" i="1"/>
  <c r="R4048" i="1"/>
  <c r="N4048" i="1"/>
  <c r="X4562" i="1"/>
  <c r="Z4562" i="1"/>
  <c r="Z4573" i="1"/>
  <c r="Z4582" i="1"/>
  <c r="J4356" i="1"/>
  <c r="J4365" i="1"/>
  <c r="J4374" i="1"/>
  <c r="AC927" i="1"/>
  <c r="AC4597" i="1"/>
  <c r="K4596" i="1"/>
  <c r="K926" i="1"/>
  <c r="O4590" i="1"/>
  <c r="O920" i="1"/>
  <c r="W4381" i="1"/>
  <c r="W4372" i="1"/>
  <c r="S4363" i="1"/>
  <c r="W4363" i="1"/>
  <c r="I4347" i="1"/>
  <c r="I4338" i="1"/>
  <c r="M4300" i="1"/>
  <c r="J4300" i="1"/>
  <c r="T4466" i="1"/>
  <c r="T4440" i="1"/>
  <c r="T4432" i="1"/>
  <c r="Y925" i="1"/>
  <c r="Y4595" i="1"/>
  <c r="I4473" i="1"/>
  <c r="I4396" i="1"/>
  <c r="H4131" i="1"/>
  <c r="I4131" i="1"/>
  <c r="K4569" i="1"/>
  <c r="Q30" i="36"/>
  <c r="O30" i="36"/>
  <c r="M30" i="36"/>
  <c r="K30" i="36"/>
  <c r="AA4597" i="1"/>
  <c r="AA927" i="1"/>
  <c r="Z4036" i="1"/>
  <c r="X4036" i="1"/>
  <c r="Y4465" i="1"/>
  <c r="Y4439" i="1"/>
  <c r="Y4431" i="1"/>
  <c r="Z4078" i="1"/>
  <c r="X4078" i="1"/>
  <c r="R3748" i="1"/>
  <c r="N3748" i="1"/>
  <c r="W4134" i="1"/>
  <c r="S4134" i="1"/>
  <c r="M3883" i="1"/>
  <c r="J3883" i="1"/>
  <c r="R4034" i="1"/>
  <c r="N4034" i="1"/>
  <c r="M4306" i="1"/>
  <c r="J4306" i="1"/>
  <c r="Q4349" i="1"/>
  <c r="Q4340" i="1"/>
  <c r="Q4212" i="1"/>
  <c r="W3793" i="1"/>
  <c r="S3793" i="1"/>
  <c r="R4019" i="1"/>
  <c r="N4019" i="1"/>
  <c r="W4034" i="1"/>
  <c r="S4034" i="1"/>
  <c r="U4347" i="1"/>
  <c r="U4338" i="1"/>
  <c r="U4210" i="1"/>
  <c r="I4460" i="1"/>
  <c r="I4434" i="1"/>
  <c r="W4377" i="1"/>
  <c r="S4359" i="1"/>
  <c r="W4359" i="1"/>
  <c r="W4368" i="1"/>
  <c r="W4337" i="1"/>
  <c r="S4337" i="1"/>
  <c r="R4140" i="1"/>
  <c r="N4140" i="1"/>
  <c r="H4011" i="1"/>
  <c r="I4011" i="1"/>
  <c r="R4465" i="1"/>
  <c r="N4431" i="1"/>
  <c r="R4431" i="1"/>
  <c r="R4439" i="1"/>
  <c r="H4351" i="1"/>
  <c r="H4214" i="1"/>
  <c r="H4342" i="1"/>
  <c r="W34" i="36"/>
  <c r="C34" i="34"/>
  <c r="U34" i="34"/>
  <c r="V34" i="34"/>
  <c r="M4585" i="1"/>
  <c r="J4565" i="1"/>
  <c r="M4565" i="1"/>
  <c r="M4576" i="1"/>
  <c r="Q15" i="36"/>
  <c r="O15" i="36"/>
  <c r="M15" i="36"/>
  <c r="K15" i="36"/>
  <c r="R4104" i="1"/>
  <c r="N4104" i="1"/>
  <c r="S4431" i="1"/>
  <c r="S4439" i="1"/>
  <c r="S4465" i="1"/>
  <c r="S4361" i="1"/>
  <c r="S4370" i="1"/>
  <c r="S4379" i="1"/>
  <c r="U4349" i="1"/>
  <c r="U4340" i="1"/>
  <c r="U4212" i="1"/>
  <c r="M4320" i="1"/>
  <c r="J4320" i="1"/>
  <c r="P4464" i="1"/>
  <c r="P4438" i="1"/>
  <c r="P4430" i="1"/>
  <c r="AB4349" i="1"/>
  <c r="AB4340" i="1"/>
  <c r="AB4212" i="1"/>
  <c r="H4023" i="1"/>
  <c r="I4023" i="1"/>
  <c r="W4590" i="1"/>
  <c r="W920" i="1"/>
  <c r="O4463" i="1"/>
  <c r="O4437" i="1"/>
  <c r="O4429" i="1"/>
  <c r="O4377" i="1"/>
  <c r="O4368" i="1"/>
  <c r="O4359" i="1"/>
  <c r="W4317" i="1"/>
  <c r="S4317" i="1"/>
  <c r="W4184" i="1"/>
  <c r="W3631" i="1"/>
  <c r="H4075" i="1"/>
  <c r="I4075" i="1"/>
  <c r="H4399" i="1"/>
  <c r="H4476" i="1"/>
  <c r="H4478" i="1"/>
  <c r="Z4375" i="1"/>
  <c r="X4357" i="1"/>
  <c r="Z4357" i="1"/>
  <c r="Z4366" i="1"/>
  <c r="Z4310" i="1"/>
  <c r="X4310" i="1"/>
  <c r="I4566" i="1"/>
  <c r="I4577" i="1"/>
  <c r="I4586" i="1"/>
  <c r="O4354" i="1"/>
  <c r="O4345" i="1"/>
  <c r="O4217" i="1"/>
  <c r="AB4475" i="1"/>
  <c r="AB4398" i="1"/>
  <c r="Z4388" i="1"/>
  <c r="Z2302" i="1"/>
  <c r="Z2398" i="1"/>
  <c r="Z2465" i="1"/>
  <c r="Z2584" i="1"/>
  <c r="V4377" i="1"/>
  <c r="V4368" i="1"/>
  <c r="V4359" i="1"/>
  <c r="H4374" i="1"/>
  <c r="I4356" i="1"/>
  <c r="H4356" i="1"/>
  <c r="H4365" i="1"/>
  <c r="R4226" i="1"/>
  <c r="N4226" i="1"/>
  <c r="AC4593" i="1"/>
  <c r="AC923" i="1"/>
  <c r="K4592" i="1"/>
  <c r="K922" i="1"/>
  <c r="M4291" i="1"/>
  <c r="J4291" i="1"/>
  <c r="C19" i="34"/>
  <c r="U19" i="34"/>
  <c r="V19" i="34"/>
  <c r="W19" i="36"/>
  <c r="AA4361" i="1"/>
  <c r="AA4370" i="1"/>
  <c r="AA4379" i="1"/>
  <c r="AC4376" i="1"/>
  <c r="AC4367" i="1"/>
  <c r="AC4358" i="1"/>
  <c r="AC4349" i="1"/>
  <c r="AC4340" i="1"/>
  <c r="AC4212" i="1"/>
  <c r="H4306" i="1"/>
  <c r="I4306" i="1"/>
  <c r="Z4068" i="1"/>
  <c r="X4068" i="1"/>
  <c r="U4594" i="1"/>
  <c r="U924" i="1"/>
  <c r="X4464" i="1"/>
  <c r="X4430" i="1"/>
  <c r="X4438" i="1"/>
  <c r="W29" i="36"/>
  <c r="V29" i="34"/>
  <c r="C29" i="34"/>
  <c r="U29" i="34"/>
  <c r="I4379" i="1"/>
  <c r="I4361" i="1"/>
  <c r="I4370" i="1"/>
  <c r="W4536" i="1"/>
  <c r="W4504" i="1"/>
  <c r="Z4136" i="1"/>
  <c r="X4136" i="1"/>
  <c r="Q4465" i="1"/>
  <c r="Q4439" i="1"/>
  <c r="Q4431" i="1"/>
  <c r="Y4189" i="1"/>
  <c r="Y3636" i="1"/>
  <c r="W4311" i="1"/>
  <c r="S4311" i="1"/>
  <c r="M4031" i="1"/>
  <c r="J4031" i="1"/>
  <c r="R4058" i="1"/>
  <c r="N4058" i="1"/>
  <c r="M4590" i="1"/>
  <c r="M920" i="1"/>
  <c r="R4320" i="1"/>
  <c r="N4320" i="1"/>
  <c r="K4186" i="1"/>
  <c r="K3633" i="1"/>
  <c r="M3851" i="1"/>
  <c r="J3851" i="1"/>
  <c r="H4013" i="1"/>
  <c r="I4013" i="1"/>
  <c r="M4333" i="1"/>
  <c r="J4333" i="1"/>
  <c r="W4064" i="1"/>
  <c r="S4064" i="1"/>
  <c r="W3872" i="1"/>
  <c r="S3872" i="1"/>
  <c r="M3753" i="1"/>
  <c r="J3753" i="1"/>
  <c r="H3886" i="1"/>
  <c r="I3886" i="1"/>
  <c r="S16" i="34"/>
  <c r="AA4211" i="1"/>
  <c r="AA4339" i="1"/>
  <c r="AA4348" i="1"/>
  <c r="Z4229" i="1"/>
  <c r="X4229" i="1"/>
  <c r="J4361" i="1"/>
  <c r="J4370" i="1"/>
  <c r="J4379" i="1"/>
  <c r="N4357" i="1"/>
  <c r="R4357" i="1"/>
  <c r="R4366" i="1"/>
  <c r="R4375" i="1"/>
  <c r="Y922" i="1"/>
  <c r="Y4592" i="1"/>
  <c r="L4215" i="1"/>
  <c r="L4343" i="1"/>
  <c r="L4352" i="1"/>
  <c r="J4564" i="1"/>
  <c r="M4564" i="1"/>
  <c r="M4575" i="1"/>
  <c r="M4584" i="1"/>
  <c r="S4474" i="1"/>
  <c r="S4397" i="1"/>
  <c r="AA4427" i="1"/>
  <c r="AA4435" i="1"/>
  <c r="AA4461" i="1"/>
  <c r="AA4215" i="1"/>
  <c r="AA4343" i="1"/>
  <c r="AA4352" i="1"/>
  <c r="R4306" i="1"/>
  <c r="N4306" i="1"/>
  <c r="O26" i="34"/>
  <c r="O4565" i="1"/>
  <c r="O4576" i="1"/>
  <c r="O4585" i="1"/>
  <c r="Y4426" i="1"/>
  <c r="Y4434" i="1"/>
  <c r="Y4460" i="1"/>
  <c r="Y4356" i="1"/>
  <c r="Y4365" i="1"/>
  <c r="Y4374" i="1"/>
  <c r="W4113" i="1"/>
  <c r="S4113" i="1"/>
  <c r="S4188" i="1"/>
  <c r="Y4562" i="1"/>
  <c r="Y4573" i="1"/>
  <c r="Y4582" i="1"/>
  <c r="K4474" i="1"/>
  <c r="K4397" i="1"/>
  <c r="S4348" i="1"/>
  <c r="S4339" i="1"/>
  <c r="H4469" i="1"/>
  <c r="H4392" i="1"/>
  <c r="N4564" i="1"/>
  <c r="N4575" i="1"/>
  <c r="N4584" i="1"/>
  <c r="R4330" i="1"/>
  <c r="N4330" i="1"/>
  <c r="S4596" i="1"/>
  <c r="S926" i="1"/>
  <c r="S3631" i="1"/>
  <c r="S4184" i="1"/>
  <c r="X4431" i="1"/>
  <c r="Z4431" i="1"/>
  <c r="Z4439" i="1"/>
  <c r="Z4465" i="1"/>
  <c r="AC4564" i="1"/>
  <c r="AC4575" i="1"/>
  <c r="AC4584" i="1"/>
  <c r="K4431" i="1"/>
  <c r="K4439" i="1"/>
  <c r="K4465" i="1"/>
  <c r="J4428" i="1"/>
  <c r="M4428" i="1"/>
  <c r="M4436" i="1"/>
  <c r="M4462" i="1"/>
  <c r="J4358" i="1"/>
  <c r="M4358" i="1"/>
  <c r="M4367" i="1"/>
  <c r="M4376" i="1"/>
  <c r="V4433" i="1"/>
  <c r="V4441" i="1"/>
  <c r="V4467" i="1"/>
  <c r="H4430" i="1"/>
  <c r="H4438" i="1"/>
  <c r="H4464" i="1"/>
  <c r="T4212" i="1"/>
  <c r="T4340" i="1"/>
  <c r="T4349" i="1"/>
  <c r="R4319" i="1"/>
  <c r="N4319" i="1"/>
  <c r="H4298" i="1"/>
  <c r="I4298" i="1"/>
  <c r="Z4189" i="1"/>
  <c r="Z3636" i="1"/>
  <c r="W4137" i="1"/>
  <c r="S4137" i="1"/>
  <c r="Z3948" i="1"/>
  <c r="X3948" i="1"/>
  <c r="S4563" i="1"/>
  <c r="S4574" i="1"/>
  <c r="S4583" i="1"/>
  <c r="I4430" i="1"/>
  <c r="I4438" i="1"/>
  <c r="I4464" i="1"/>
  <c r="M4216" i="1"/>
  <c r="M4344" i="1"/>
  <c r="M4353" i="1"/>
  <c r="R4348" i="1"/>
  <c r="N4211" i="1"/>
  <c r="R4211" i="1"/>
  <c r="R4339" i="1"/>
  <c r="S3638" i="1"/>
  <c r="S4191" i="1"/>
  <c r="Q19" i="34"/>
  <c r="S19" i="34"/>
  <c r="K4427" i="1"/>
  <c r="K4435" i="1"/>
  <c r="K4461" i="1"/>
  <c r="O34" i="34"/>
  <c r="M34" i="34"/>
  <c r="K34" i="34"/>
  <c r="Z4335" i="1"/>
  <c r="X4335" i="1"/>
  <c r="S4462" i="1"/>
  <c r="S4428" i="1"/>
  <c r="S4436" i="1"/>
  <c r="AA4569" i="1"/>
  <c r="J4352" i="1"/>
  <c r="J4215" i="1"/>
  <c r="J4343" i="1"/>
  <c r="K31" i="34"/>
  <c r="M31" i="34"/>
  <c r="O31" i="34"/>
  <c r="Q4357" i="1"/>
  <c r="Q4366" i="1"/>
  <c r="Q4375" i="1"/>
  <c r="R4299" i="1"/>
  <c r="N4299" i="1"/>
  <c r="O4347" i="1"/>
  <c r="O4338" i="1"/>
  <c r="O4210" i="1"/>
  <c r="R4100" i="1"/>
  <c r="N4100" i="1"/>
  <c r="M3943" i="1"/>
  <c r="J3943" i="1"/>
  <c r="H4037" i="1"/>
  <c r="I4037" i="1"/>
  <c r="H4334" i="1"/>
  <c r="I4334" i="1"/>
  <c r="Z4032" i="1"/>
  <c r="X4032" i="1"/>
  <c r="M3779" i="1"/>
  <c r="J3779" i="1"/>
  <c r="Z3878" i="1"/>
  <c r="X3878" i="1"/>
  <c r="Z4311" i="1"/>
  <c r="X4311" i="1"/>
  <c r="H4081" i="1"/>
  <c r="I4081" i="1"/>
  <c r="V4186" i="1"/>
  <c r="V3633" i="1"/>
  <c r="H3748" i="1"/>
  <c r="I3748" i="1"/>
  <c r="T4185" i="1"/>
  <c r="T3632" i="1"/>
  <c r="Z3863" i="1"/>
  <c r="X3863" i="1"/>
  <c r="T4354" i="1"/>
  <c r="T4345" i="1"/>
  <c r="T4217" i="1"/>
  <c r="W20" i="36"/>
  <c r="V20" i="34"/>
  <c r="C20" i="34"/>
  <c r="U20" i="34"/>
  <c r="J4217" i="1"/>
  <c r="M4217" i="1"/>
  <c r="M4345" i="1"/>
  <c r="M4354" i="1"/>
  <c r="K4380" i="1"/>
  <c r="K4371" i="1"/>
  <c r="K4362" i="1"/>
  <c r="J4561" i="1"/>
  <c r="M4561" i="1"/>
  <c r="M4572" i="1"/>
  <c r="M4581" i="1"/>
  <c r="M4321" i="1"/>
  <c r="J4321" i="1"/>
  <c r="AB4213" i="1"/>
  <c r="AB4341" i="1"/>
  <c r="AB4350" i="1"/>
  <c r="R4316" i="1"/>
  <c r="N4316" i="1"/>
  <c r="W4185" i="1"/>
  <c r="W3632" i="1"/>
  <c r="M4063" i="1"/>
  <c r="J4063" i="1"/>
  <c r="AA4475" i="1"/>
  <c r="AA4398" i="1"/>
  <c r="U4381" i="1"/>
  <c r="U4372" i="1"/>
  <c r="U4363" i="1"/>
  <c r="W4318" i="1"/>
  <c r="S4318" i="1"/>
  <c r="K4189" i="1"/>
  <c r="K3636" i="1"/>
  <c r="Z4088" i="1"/>
  <c r="X4088" i="1"/>
  <c r="V4214" i="1"/>
  <c r="V4342" i="1"/>
  <c r="V4351" i="1"/>
  <c r="H4299" i="1"/>
  <c r="I4299" i="1"/>
  <c r="M4334" i="1"/>
  <c r="J4334" i="1"/>
  <c r="W4186" i="1"/>
  <c r="W3633" i="1"/>
  <c r="H4091" i="1"/>
  <c r="I4091" i="1"/>
  <c r="AC4188" i="1"/>
  <c r="AC3635" i="1"/>
  <c r="W4132" i="1"/>
  <c r="S4132" i="1"/>
  <c r="W4100" i="1"/>
  <c r="S4100" i="1"/>
  <c r="W4036" i="1"/>
  <c r="S4036" i="1"/>
  <c r="W3948" i="1"/>
  <c r="S3948" i="1"/>
  <c r="W3860" i="1"/>
  <c r="S3860" i="1"/>
  <c r="W3788" i="1"/>
  <c r="S3788" i="1"/>
  <c r="H3750" i="1"/>
  <c r="I3750" i="1"/>
  <c r="R4126" i="1"/>
  <c r="N4126" i="1"/>
  <c r="H4105" i="1"/>
  <c r="I4105" i="1"/>
  <c r="R4062" i="1"/>
  <c r="N4062" i="1"/>
  <c r="H4041" i="1"/>
  <c r="I4041" i="1"/>
  <c r="Z4018" i="1"/>
  <c r="X4018" i="1"/>
  <c r="R3886" i="1"/>
  <c r="N3886" i="1"/>
  <c r="H3865" i="1"/>
  <c r="I3865" i="1"/>
  <c r="Z3818" i="1"/>
  <c r="X3818" i="1"/>
  <c r="R3782" i="1"/>
  <c r="N3782" i="1"/>
  <c r="W3753" i="1"/>
  <c r="S3753" i="1"/>
  <c r="S4210" i="1"/>
  <c r="W4210" i="1"/>
  <c r="W4338" i="1"/>
  <c r="W4347" i="1"/>
  <c r="M4227" i="1"/>
  <c r="J4227" i="1"/>
  <c r="AB4217" i="1"/>
  <c r="AB4345" i="1"/>
  <c r="AB4354" i="1"/>
  <c r="R4332" i="1"/>
  <c r="N4332" i="1"/>
  <c r="H4303" i="1"/>
  <c r="I4303" i="1"/>
  <c r="W4129" i="1"/>
  <c r="S4129" i="1"/>
  <c r="W4331" i="1"/>
  <c r="S4331" i="1"/>
  <c r="S4593" i="1"/>
  <c r="S923" i="1"/>
  <c r="I4352" i="1"/>
  <c r="I4215" i="1"/>
  <c r="I4343" i="1"/>
  <c r="Z4024" i="1"/>
  <c r="X4024" i="1"/>
  <c r="Z4316" i="1"/>
  <c r="X4316" i="1"/>
  <c r="W4128" i="1"/>
  <c r="S4128" i="1"/>
  <c r="Z4122" i="1"/>
  <c r="X4122" i="1"/>
  <c r="H3817" i="1"/>
  <c r="I3817" i="1"/>
  <c r="W4077" i="1"/>
  <c r="S4077" i="1"/>
  <c r="W4045" i="1"/>
  <c r="S4045" i="1"/>
  <c r="W4013" i="1"/>
  <c r="S4013" i="1"/>
  <c r="W3869" i="1"/>
  <c r="S3869" i="1"/>
  <c r="W3797" i="1"/>
  <c r="S3797" i="1"/>
  <c r="W3757" i="1"/>
  <c r="S3757" i="1"/>
  <c r="H4134" i="1"/>
  <c r="I4134" i="1"/>
  <c r="Z4111" i="1"/>
  <c r="X4111" i="1"/>
  <c r="R4091" i="1"/>
  <c r="N4091" i="1"/>
  <c r="Z4047" i="1"/>
  <c r="X4047" i="1"/>
  <c r="R4027" i="1"/>
  <c r="N4027" i="1"/>
  <c r="H3950" i="1"/>
  <c r="I3950" i="1"/>
  <c r="Z3871" i="1"/>
  <c r="X3871" i="1"/>
  <c r="R3851" i="1"/>
  <c r="N3851" i="1"/>
  <c r="H3790" i="1"/>
  <c r="I3790" i="1"/>
  <c r="Z3767" i="1"/>
  <c r="X3767" i="1"/>
  <c r="W4110" i="1"/>
  <c r="S4110" i="1"/>
  <c r="W4078" i="1"/>
  <c r="S4078" i="1"/>
  <c r="W4046" i="1"/>
  <c r="S4046" i="1"/>
  <c r="W4014" i="1"/>
  <c r="S4014" i="1"/>
  <c r="M4350" i="1"/>
  <c r="M4341" i="1"/>
  <c r="J4213" i="1"/>
  <c r="M4213" i="1"/>
  <c r="J4190" i="1"/>
  <c r="W4024" i="1"/>
  <c r="S4024" i="1"/>
  <c r="AC4187" i="1"/>
  <c r="AC3634" i="1"/>
  <c r="Y4375" i="1"/>
  <c r="Y4366" i="1"/>
  <c r="Y4357" i="1"/>
  <c r="Z4012" i="1"/>
  <c r="X4012" i="1"/>
  <c r="R4083" i="1"/>
  <c r="N4083" i="1"/>
  <c r="W4066" i="1"/>
  <c r="S4066" i="1"/>
  <c r="Z4128" i="1"/>
  <c r="X4128" i="1"/>
  <c r="Q4191" i="1"/>
  <c r="Q3638" i="1"/>
  <c r="U4184" i="1"/>
  <c r="U3631" i="1"/>
  <c r="R4134" i="1"/>
  <c r="N4134" i="1"/>
  <c r="H4065" i="1"/>
  <c r="I4065" i="1"/>
  <c r="M3784" i="1"/>
  <c r="J3784" i="1"/>
  <c r="R4119" i="1"/>
  <c r="N4119" i="1"/>
  <c r="H4034" i="1"/>
  <c r="I4034" i="1"/>
  <c r="Z3795" i="1"/>
  <c r="X3795" i="1"/>
  <c r="W4189" i="1"/>
  <c r="W3636" i="1"/>
  <c r="W4109" i="1"/>
  <c r="S4109" i="1"/>
  <c r="M3876" i="1"/>
  <c r="J3876" i="1"/>
  <c r="Z4067" i="1"/>
  <c r="X4067" i="1"/>
  <c r="W3864" i="1"/>
  <c r="S3864" i="1"/>
  <c r="M4072" i="1"/>
  <c r="J4072" i="1"/>
  <c r="M3792" i="1"/>
  <c r="J3792" i="1"/>
  <c r="H4097" i="1"/>
  <c r="I4097" i="1"/>
  <c r="M4036" i="1"/>
  <c r="J4036" i="1"/>
  <c r="W3745" i="1"/>
  <c r="S3745" i="1"/>
  <c r="Z4099" i="1"/>
  <c r="X4099" i="1"/>
  <c r="R4015" i="1"/>
  <c r="N4015" i="1"/>
  <c r="H3778" i="1"/>
  <c r="I3778" i="1"/>
  <c r="M4029" i="1"/>
  <c r="J4029" i="1"/>
  <c r="W3862" i="1"/>
  <c r="S3862" i="1"/>
  <c r="W3790" i="1"/>
  <c r="S3790" i="1"/>
  <c r="M3750" i="1"/>
  <c r="J3750" i="1"/>
  <c r="R3864" i="1"/>
  <c r="N3864" i="1"/>
  <c r="H3819" i="1"/>
  <c r="I3819" i="1"/>
  <c r="Z3780" i="1"/>
  <c r="X3780" i="1"/>
  <c r="M3748" i="1"/>
  <c r="J3748" i="1"/>
  <c r="M4114" i="1"/>
  <c r="J4114" i="1"/>
  <c r="M4050" i="1"/>
  <c r="J4050" i="1"/>
  <c r="M4018" i="1"/>
  <c r="J4018" i="1"/>
  <c r="M3874" i="1"/>
  <c r="J3874" i="1"/>
  <c r="M3818" i="1"/>
  <c r="J3818" i="1"/>
  <c r="M3770" i="1"/>
  <c r="J3770" i="1"/>
  <c r="R4228" i="1"/>
  <c r="N4228" i="1"/>
  <c r="H4185" i="1"/>
  <c r="H3632" i="1"/>
  <c r="R4129" i="1"/>
  <c r="N4129" i="1"/>
  <c r="H4108" i="1"/>
  <c r="I4108" i="1"/>
  <c r="R4135" i="1"/>
  <c r="N4135" i="1"/>
  <c r="H4050" i="1"/>
  <c r="I4050" i="1"/>
  <c r="Z3851" i="1"/>
  <c r="X3851" i="1"/>
  <c r="Z4026" i="1"/>
  <c r="X4026" i="1"/>
  <c r="M4044" i="1"/>
  <c r="J4044" i="1"/>
  <c r="M3756" i="1"/>
  <c r="J3756" i="1"/>
  <c r="H4010" i="1"/>
  <c r="I4010" i="1"/>
  <c r="M4013" i="1"/>
  <c r="J4013" i="1"/>
  <c r="M3785" i="1"/>
  <c r="J3785" i="1"/>
  <c r="Z3816" i="1"/>
  <c r="X3816" i="1"/>
  <c r="M4126" i="1"/>
  <c r="J4126" i="1"/>
  <c r="W4043" i="1"/>
  <c r="S4043" i="1"/>
  <c r="W3815" i="1"/>
  <c r="S3815" i="1"/>
  <c r="Z4121" i="1"/>
  <c r="X4121" i="1"/>
  <c r="R4033" i="1"/>
  <c r="N4033" i="1"/>
  <c r="H4012" i="1"/>
  <c r="I4012" i="1"/>
  <c r="Z3877" i="1"/>
  <c r="X3877" i="1"/>
  <c r="R3857" i="1"/>
  <c r="N3857" i="1"/>
  <c r="H3796" i="1"/>
  <c r="I3796" i="1"/>
  <c r="Z3773" i="1"/>
  <c r="X3773" i="1"/>
  <c r="M3751" i="1"/>
  <c r="J3751" i="1"/>
  <c r="M3719" i="1"/>
  <c r="J3719" i="1"/>
  <c r="M3671" i="1"/>
  <c r="J3671" i="1"/>
  <c r="I3623" i="1"/>
  <c r="I3614" i="1"/>
  <c r="I2590" i="1"/>
  <c r="I2616" i="1"/>
  <c r="Q3556" i="1"/>
  <c r="Q3547" i="1"/>
  <c r="Q3531" i="1"/>
  <c r="M4037" i="1"/>
  <c r="J4037" i="1"/>
  <c r="W3735" i="1"/>
  <c r="S3735" i="1"/>
  <c r="W4059" i="1"/>
  <c r="S4059" i="1"/>
  <c r="M3798" i="1"/>
  <c r="J3798" i="1"/>
  <c r="Z4077" i="1"/>
  <c r="X4077" i="1"/>
  <c r="Z4025" i="1"/>
  <c r="X4025" i="1"/>
  <c r="W3724" i="1"/>
  <c r="S3724" i="1"/>
  <c r="W3660" i="1"/>
  <c r="S3660" i="1"/>
  <c r="S3606" i="1"/>
  <c r="S3562" i="1"/>
  <c r="S3401" i="1"/>
  <c r="S3392" i="1"/>
  <c r="S3376" i="1"/>
  <c r="Z4137" i="1"/>
  <c r="X4137" i="1"/>
  <c r="M4021" i="1"/>
  <c r="J4021" i="1"/>
  <c r="M4033" i="1"/>
  <c r="J4033" i="1"/>
  <c r="Z3772" i="1"/>
  <c r="X3772" i="1"/>
  <c r="H3767" i="1"/>
  <c r="I3767" i="1"/>
  <c r="W3783" i="1"/>
  <c r="S3783" i="1"/>
  <c r="Y3627" i="1"/>
  <c r="Y3618" i="1"/>
  <c r="Y2594" i="1"/>
  <c r="Y2620" i="1"/>
  <c r="M3598" i="1"/>
  <c r="M3581" i="1"/>
  <c r="R3662" i="1"/>
  <c r="N3662" i="1"/>
  <c r="Z3597" i="1"/>
  <c r="Z3580" i="1"/>
  <c r="W3609" i="1"/>
  <c r="W3565" i="1"/>
  <c r="W3404" i="1"/>
  <c r="W3395" i="1"/>
  <c r="W3379" i="1"/>
  <c r="M3862" i="1"/>
  <c r="J3862" i="1"/>
  <c r="R3869" i="1"/>
  <c r="N3869" i="1"/>
  <c r="W3704" i="1"/>
  <c r="S3704" i="1"/>
  <c r="O3555" i="1"/>
  <c r="O3546" i="1"/>
  <c r="O3530" i="1"/>
  <c r="Z3670" i="1"/>
  <c r="X3670" i="1"/>
  <c r="X3623" i="1"/>
  <c r="X3614" i="1"/>
  <c r="X2590" i="1"/>
  <c r="X2616" i="1"/>
  <c r="H3575" i="1"/>
  <c r="H3446" i="1"/>
  <c r="R4089" i="1"/>
  <c r="N4089" i="1"/>
  <c r="L3603" i="1"/>
  <c r="L3559" i="1"/>
  <c r="L3398" i="1"/>
  <c r="L3389" i="1"/>
  <c r="L3373" i="1"/>
  <c r="H3867" i="1"/>
  <c r="I3867" i="1"/>
  <c r="R4069" i="1"/>
  <c r="N4069" i="1"/>
  <c r="O3599" i="1"/>
  <c r="O3582" i="1"/>
  <c r="O3517" i="1"/>
  <c r="O3508" i="1"/>
  <c r="O3492" i="1"/>
  <c r="O3483" i="1"/>
  <c r="O3467" i="1"/>
  <c r="U3522" i="1"/>
  <c r="U3513" i="1"/>
  <c r="U3497" i="1"/>
  <c r="U3488" i="1"/>
  <c r="U3472" i="1"/>
  <c r="W4071" i="1"/>
  <c r="S4071" i="1"/>
  <c r="M3518" i="1"/>
  <c r="M3509" i="1"/>
  <c r="M3493" i="1"/>
  <c r="M3484" i="1"/>
  <c r="M3468" i="1"/>
  <c r="U3622" i="1"/>
  <c r="U3613" i="1"/>
  <c r="U2589" i="1"/>
  <c r="U2615" i="1"/>
  <c r="H4191" i="1"/>
  <c r="H3638" i="1"/>
  <c r="M4084" i="1"/>
  <c r="J4084" i="1"/>
  <c r="R4103" i="1"/>
  <c r="N4103" i="1"/>
  <c r="H4018" i="1"/>
  <c r="I4018" i="1"/>
  <c r="Z3779" i="1"/>
  <c r="X3779" i="1"/>
  <c r="Z3794" i="1"/>
  <c r="X3794" i="1"/>
  <c r="M4028" i="1"/>
  <c r="J4028" i="1"/>
  <c r="AB4189" i="1"/>
  <c r="AB3636" i="1"/>
  <c r="R4054" i="1"/>
  <c r="N4054" i="1"/>
  <c r="M4080" i="1"/>
  <c r="J4080" i="1"/>
  <c r="M3816" i="1"/>
  <c r="J3816" i="1"/>
  <c r="H4130" i="1"/>
  <c r="I4130" i="1"/>
  <c r="Z4043" i="1"/>
  <c r="X4043" i="1"/>
  <c r="R3847" i="1"/>
  <c r="N3847" i="1"/>
  <c r="M4073" i="1"/>
  <c r="J4073" i="1"/>
  <c r="R4081" i="1"/>
  <c r="N4081" i="1"/>
  <c r="P4215" i="1"/>
  <c r="P4343" i="1"/>
  <c r="P4352" i="1"/>
  <c r="M4088" i="1"/>
  <c r="J4088" i="1"/>
  <c r="M3848" i="1"/>
  <c r="J3848" i="1"/>
  <c r="K3597" i="1"/>
  <c r="K3580" i="1"/>
  <c r="M3573" i="1"/>
  <c r="M3444" i="1"/>
  <c r="M4041" i="1"/>
  <c r="J4041" i="1"/>
  <c r="M3793" i="1"/>
  <c r="J3793" i="1"/>
  <c r="H3847" i="1"/>
  <c r="I3847" i="1"/>
  <c r="M4134" i="1"/>
  <c r="J4134" i="1"/>
  <c r="W4051" i="1"/>
  <c r="S4051" i="1"/>
  <c r="Z4115" i="1"/>
  <c r="X4115" i="1"/>
  <c r="M3877" i="1"/>
  <c r="J3877" i="1"/>
  <c r="Z3768" i="1"/>
  <c r="X3768" i="1"/>
  <c r="W3779" i="1"/>
  <c r="S3779" i="1"/>
  <c r="Z4065" i="1"/>
  <c r="X4065" i="1"/>
  <c r="H3816" i="1"/>
  <c r="I3816" i="1"/>
  <c r="H3768" i="1"/>
  <c r="I3768" i="1"/>
  <c r="AC3594" i="1"/>
  <c r="AC3577" i="1"/>
  <c r="Z4083" i="1"/>
  <c r="X4083" i="1"/>
  <c r="W3874" i="1"/>
  <c r="S3874" i="1"/>
  <c r="M3744" i="1"/>
  <c r="J3744" i="1"/>
  <c r="W4119" i="1"/>
  <c r="S4119" i="1"/>
  <c r="W3946" i="1"/>
  <c r="S3946" i="1"/>
  <c r="R3781" i="1"/>
  <c r="N3781" i="1"/>
  <c r="J3581" i="1"/>
  <c r="J3598" i="1"/>
  <c r="W3656" i="1"/>
  <c r="S3656" i="1"/>
  <c r="H3741" i="1"/>
  <c r="I3741" i="1"/>
  <c r="M3853" i="1"/>
  <c r="J3853" i="1"/>
  <c r="H4052" i="1"/>
  <c r="I4052" i="1"/>
  <c r="H4036" i="1"/>
  <c r="I4036" i="1"/>
  <c r="R3777" i="1"/>
  <c r="N3777" i="1"/>
  <c r="Q3575" i="1"/>
  <c r="Q3446" i="1"/>
  <c r="Z3722" i="1"/>
  <c r="X3722" i="1"/>
  <c r="P3627" i="1"/>
  <c r="P3618" i="1"/>
  <c r="P2594" i="1"/>
  <c r="P2620" i="1"/>
  <c r="X3518" i="1"/>
  <c r="X3509" i="1"/>
  <c r="X3493" i="1"/>
  <c r="X3484" i="1"/>
  <c r="X3468" i="1"/>
  <c r="K3522" i="1"/>
  <c r="K3513" i="1"/>
  <c r="K3497" i="1"/>
  <c r="K3488" i="1"/>
  <c r="K3472" i="1"/>
  <c r="Q3462" i="1"/>
  <c r="Q3453" i="1"/>
  <c r="Q3437" i="1"/>
  <c r="Q3428" i="1"/>
  <c r="Q3412" i="1"/>
  <c r="V4188" i="1"/>
  <c r="V3635" i="1"/>
  <c r="N4213" i="1"/>
  <c r="N4341" i="1"/>
  <c r="N4350" i="1"/>
  <c r="Y4185" i="1"/>
  <c r="Y3632" i="1"/>
  <c r="Q34" i="34"/>
  <c r="S34" i="34"/>
  <c r="AA4564" i="1"/>
  <c r="AA4575" i="1"/>
  <c r="AA4584" i="1"/>
  <c r="R4315" i="1"/>
  <c r="N4315" i="1"/>
  <c r="AA4471" i="1"/>
  <c r="AA4394" i="1"/>
  <c r="Q24" i="34"/>
  <c r="O24" i="34"/>
  <c r="M24" i="34"/>
  <c r="K24" i="34"/>
  <c r="X4469" i="1"/>
  <c r="X4392" i="1"/>
  <c r="R4331" i="1"/>
  <c r="N4331" i="1"/>
  <c r="S3635" i="1"/>
  <c r="W3635" i="1"/>
  <c r="W4188" i="1"/>
  <c r="AA4593" i="1"/>
  <c r="AA923" i="1"/>
  <c r="K4462" i="1"/>
  <c r="K4436" i="1"/>
  <c r="K4428" i="1"/>
  <c r="O4460" i="1"/>
  <c r="O4434" i="1"/>
  <c r="O4426" i="1"/>
  <c r="Z4100" i="1"/>
  <c r="X4100" i="1"/>
  <c r="O4566" i="1"/>
  <c r="O4577" i="1"/>
  <c r="O4586" i="1"/>
  <c r="W4464" i="1"/>
  <c r="W4438" i="1"/>
  <c r="S4430" i="1"/>
  <c r="W4430" i="1"/>
  <c r="V4217" i="1"/>
  <c r="V4345" i="1"/>
  <c r="V4354" i="1"/>
  <c r="AC4565" i="1"/>
  <c r="AC4576" i="1"/>
  <c r="AC4585" i="1"/>
  <c r="W4478" i="1"/>
  <c r="AC4472" i="1"/>
  <c r="AC4395" i="1"/>
  <c r="M4313" i="1"/>
  <c r="J4313" i="1"/>
  <c r="H4311" i="1"/>
  <c r="I4311" i="1"/>
  <c r="W4231" i="1"/>
  <c r="S4231" i="1"/>
  <c r="W4310" i="1"/>
  <c r="S4310" i="1"/>
  <c r="H4051" i="1"/>
  <c r="I4051" i="1"/>
  <c r="H4315" i="1"/>
  <c r="I4315" i="1"/>
  <c r="W4290" i="1"/>
  <c r="S4290" i="1"/>
  <c r="M4318" i="1"/>
  <c r="J4318" i="1"/>
  <c r="R4044" i="1"/>
  <c r="N4044" i="1"/>
  <c r="K4187" i="1"/>
  <c r="K3634" i="1"/>
  <c r="W4124" i="1"/>
  <c r="S4124" i="1"/>
  <c r="W4092" i="1"/>
  <c r="S4092" i="1"/>
  <c r="W4060" i="1"/>
  <c r="S4060" i="1"/>
  <c r="W4028" i="1"/>
  <c r="S4028" i="1"/>
  <c r="W3884" i="1"/>
  <c r="S3884" i="1"/>
  <c r="W3852" i="1"/>
  <c r="S3852" i="1"/>
  <c r="W3780" i="1"/>
  <c r="S3780" i="1"/>
  <c r="M3742" i="1"/>
  <c r="J3742" i="1"/>
  <c r="H4121" i="1"/>
  <c r="I4121" i="1"/>
  <c r="Z4098" i="1"/>
  <c r="X4098" i="1"/>
  <c r="R4078" i="1"/>
  <c r="N4078" i="1"/>
  <c r="H4057" i="1"/>
  <c r="I4057" i="1"/>
  <c r="Z4034" i="1"/>
  <c r="X4034" i="1"/>
  <c r="R4014" i="1"/>
  <c r="N4014" i="1"/>
  <c r="H3881" i="1"/>
  <c r="I3881" i="1"/>
  <c r="Z3858" i="1"/>
  <c r="X3858" i="1"/>
  <c r="R3798" i="1"/>
  <c r="N3798" i="1"/>
  <c r="H3777" i="1"/>
  <c r="I3777" i="1"/>
  <c r="W3737" i="1"/>
  <c r="S3737" i="1"/>
  <c r="AC4354" i="1"/>
  <c r="AC4345" i="1"/>
  <c r="AC4217" i="1"/>
  <c r="J4189" i="1"/>
  <c r="M4293" i="1"/>
  <c r="J4293" i="1"/>
  <c r="AB4190" i="1"/>
  <c r="AB3637" i="1"/>
  <c r="H4319" i="1"/>
  <c r="I4319" i="1"/>
  <c r="H4228" i="1"/>
  <c r="I4228" i="1"/>
  <c r="Z4108" i="1"/>
  <c r="X4108" i="1"/>
  <c r="W4315" i="1"/>
  <c r="S4315" i="1"/>
  <c r="M4083" i="1"/>
  <c r="J4083" i="1"/>
  <c r="Z4070" i="1"/>
  <c r="X4070" i="1"/>
  <c r="I4184" i="1"/>
  <c r="W4314" i="1"/>
  <c r="S4314" i="1"/>
  <c r="Q4184" i="1"/>
  <c r="Q3631" i="1"/>
  <c r="R3749" i="1"/>
  <c r="N3749" i="1"/>
  <c r="W4037" i="1"/>
  <c r="S4037" i="1"/>
  <c r="W3949" i="1"/>
  <c r="S3949" i="1"/>
  <c r="W3861" i="1"/>
  <c r="S3861" i="1"/>
  <c r="W3789" i="1"/>
  <c r="S3789" i="1"/>
  <c r="Z3750" i="1"/>
  <c r="X3750" i="1"/>
  <c r="Z4184" i="1"/>
  <c r="Z3631" i="1"/>
  <c r="Z4127" i="1"/>
  <c r="X4127" i="1"/>
  <c r="R4107" i="1"/>
  <c r="N4107" i="1"/>
  <c r="R4043" i="1"/>
  <c r="N4043" i="1"/>
  <c r="H4022" i="1"/>
  <c r="I4022" i="1"/>
  <c r="Z3943" i="1"/>
  <c r="X3943" i="1"/>
  <c r="R3867" i="1"/>
  <c r="N3867" i="1"/>
  <c r="H3822" i="1"/>
  <c r="I3822" i="1"/>
  <c r="Z3783" i="1"/>
  <c r="X3783" i="1"/>
  <c r="R3755" i="1"/>
  <c r="N3755" i="1"/>
  <c r="W4102" i="1"/>
  <c r="S4102" i="1"/>
  <c r="W4038" i="1"/>
  <c r="S4038" i="1"/>
  <c r="W3950" i="1"/>
  <c r="S3950" i="1"/>
  <c r="J4212" i="1"/>
  <c r="J4340" i="1"/>
  <c r="J4349" i="1"/>
  <c r="AB4184" i="1"/>
  <c r="AB3631" i="1"/>
  <c r="U4359" i="1"/>
  <c r="U4368" i="1"/>
  <c r="U4377" i="1"/>
  <c r="M4314" i="1"/>
  <c r="J4314" i="1"/>
  <c r="W4298" i="1"/>
  <c r="S4298" i="1"/>
  <c r="R4296" i="1"/>
  <c r="N4296" i="1"/>
  <c r="AC4347" i="1"/>
  <c r="AC4338" i="1"/>
  <c r="AC4210" i="1"/>
  <c r="W4065" i="1"/>
  <c r="S4065" i="1"/>
  <c r="O4356" i="1"/>
  <c r="O4365" i="1"/>
  <c r="O4374" i="1"/>
  <c r="M4298" i="1"/>
  <c r="J4298" i="1"/>
  <c r="R4349" i="1"/>
  <c r="R4340" i="1"/>
  <c r="N4212" i="1"/>
  <c r="R4212" i="1"/>
  <c r="W4080" i="1"/>
  <c r="S4080" i="1"/>
  <c r="Z4090" i="1"/>
  <c r="X4090" i="1"/>
  <c r="Z4042" i="1"/>
  <c r="X4042" i="1"/>
  <c r="M4032" i="1"/>
  <c r="J4032" i="1"/>
  <c r="H4098" i="1"/>
  <c r="I4098" i="1"/>
  <c r="Z4011" i="1"/>
  <c r="X4011" i="1"/>
  <c r="R3775" i="1"/>
  <c r="N3775" i="1"/>
  <c r="Z4106" i="1"/>
  <c r="X4106" i="1"/>
  <c r="M3820" i="1"/>
  <c r="J3820" i="1"/>
  <c r="Z4131" i="1"/>
  <c r="X4131" i="1"/>
  <c r="R4047" i="1"/>
  <c r="N4047" i="1"/>
  <c r="H4129" i="1"/>
  <c r="I4129" i="1"/>
  <c r="M4040" i="1"/>
  <c r="J4040" i="1"/>
  <c r="Z3751" i="1"/>
  <c r="X3751" i="1"/>
  <c r="H4082" i="1"/>
  <c r="I4082" i="1"/>
  <c r="H3857" i="1"/>
  <c r="I3857" i="1"/>
  <c r="M3948" i="1"/>
  <c r="J3948" i="1"/>
  <c r="R4184" i="1"/>
  <c r="R3631" i="1"/>
  <c r="R4079" i="1"/>
  <c r="N4079" i="1"/>
  <c r="H3882" i="1"/>
  <c r="I3882" i="1"/>
  <c r="R3746" i="1"/>
  <c r="N3746" i="1"/>
  <c r="W3886" i="1"/>
  <c r="S3886" i="1"/>
  <c r="W3854" i="1"/>
  <c r="S3854" i="1"/>
  <c r="W3782" i="1"/>
  <c r="S3782" i="1"/>
  <c r="R3880" i="1"/>
  <c r="N3880" i="1"/>
  <c r="H3859" i="1"/>
  <c r="I3859" i="1"/>
  <c r="Z3796" i="1"/>
  <c r="X3796" i="1"/>
  <c r="R3776" i="1"/>
  <c r="N3776" i="1"/>
  <c r="M4138" i="1"/>
  <c r="J4138" i="1"/>
  <c r="M4106" i="1"/>
  <c r="J4106" i="1"/>
  <c r="M4074" i="1"/>
  <c r="J4074" i="1"/>
  <c r="M4042" i="1"/>
  <c r="J4042" i="1"/>
  <c r="M4010" i="1"/>
  <c r="J4010" i="1"/>
  <c r="M3866" i="1"/>
  <c r="J3866" i="1"/>
  <c r="M3794" i="1"/>
  <c r="J3794" i="1"/>
  <c r="M3754" i="1"/>
  <c r="J3754" i="1"/>
  <c r="L4191" i="1"/>
  <c r="L3638" i="1"/>
  <c r="H4124" i="1"/>
  <c r="I4124" i="1"/>
  <c r="Z4101" i="1"/>
  <c r="X4101" i="1"/>
  <c r="H4060" i="1"/>
  <c r="I4060" i="1"/>
  <c r="H4114" i="1"/>
  <c r="I4114" i="1"/>
  <c r="Z4027" i="1"/>
  <c r="X4027" i="1"/>
  <c r="R3791" i="1"/>
  <c r="N3791" i="1"/>
  <c r="M4049" i="1"/>
  <c r="J4049" i="1"/>
  <c r="Z3866" i="1"/>
  <c r="X3866" i="1"/>
  <c r="M4012" i="1"/>
  <c r="J4012" i="1"/>
  <c r="AB4185" i="1"/>
  <c r="AB3632" i="1"/>
  <c r="H3754" i="1"/>
  <c r="I3754" i="1"/>
  <c r="M3945" i="1"/>
  <c r="J3945" i="1"/>
  <c r="W3747" i="1"/>
  <c r="S3747" i="1"/>
  <c r="Z3788" i="1"/>
  <c r="X3788" i="1"/>
  <c r="W4107" i="1"/>
  <c r="S4107" i="1"/>
  <c r="W4015" i="1"/>
  <c r="S4015" i="1"/>
  <c r="M3782" i="1"/>
  <c r="J3782" i="1"/>
  <c r="AB4187" i="1"/>
  <c r="AB3634" i="1"/>
  <c r="Z4109" i="1"/>
  <c r="X4109" i="1"/>
  <c r="H4056" i="1"/>
  <c r="I4056" i="1"/>
  <c r="H4028" i="1"/>
  <c r="I4028" i="1"/>
  <c r="Z3949" i="1"/>
  <c r="X3949" i="1"/>
  <c r="R3873" i="1"/>
  <c r="N3873" i="1"/>
  <c r="H3852" i="1"/>
  <c r="I3852" i="1"/>
  <c r="Z3789" i="1"/>
  <c r="X3789" i="1"/>
  <c r="R3769" i="1"/>
  <c r="N3769" i="1"/>
  <c r="M3743" i="1"/>
  <c r="J3743" i="1"/>
  <c r="M3711" i="1"/>
  <c r="J3711" i="1"/>
  <c r="M3663" i="1"/>
  <c r="J3663" i="1"/>
  <c r="S3624" i="1"/>
  <c r="S3615" i="1"/>
  <c r="S2591" i="1"/>
  <c r="S2617" i="1"/>
  <c r="R4031" i="1"/>
  <c r="N4031" i="1"/>
  <c r="H3871" i="1"/>
  <c r="I3871" i="1"/>
  <c r="M3746" i="1"/>
  <c r="J3746" i="1"/>
  <c r="W4031" i="1"/>
  <c r="S4031" i="1"/>
  <c r="Z4292" i="1"/>
  <c r="X4292" i="1"/>
  <c r="H4016" i="1"/>
  <c r="I4016" i="1"/>
  <c r="H3872" i="1"/>
  <c r="I3872" i="1"/>
  <c r="K3628" i="1"/>
  <c r="K3619" i="1"/>
  <c r="K2595" i="1"/>
  <c r="K2621" i="1"/>
  <c r="O3574" i="1"/>
  <c r="O3445" i="1"/>
  <c r="Z3856" i="1"/>
  <c r="X3856" i="1"/>
  <c r="Z4113" i="1"/>
  <c r="X4113" i="1"/>
  <c r="M4094" i="1"/>
  <c r="J4094" i="1"/>
  <c r="M3865" i="1"/>
  <c r="J3865" i="1"/>
  <c r="M3821" i="1"/>
  <c r="J3821" i="1"/>
  <c r="M4110" i="1"/>
  <c r="J4110" i="1"/>
  <c r="H3721" i="1"/>
  <c r="I3721" i="1"/>
  <c r="R3646" i="1"/>
  <c r="N3646" i="1"/>
  <c r="T3550" i="1"/>
  <c r="T3541" i="1"/>
  <c r="T3525" i="1"/>
  <c r="H4042" i="1"/>
  <c r="I4042" i="1"/>
  <c r="H4120" i="1"/>
  <c r="I4120" i="1"/>
  <c r="H3848" i="1"/>
  <c r="I3848" i="1"/>
  <c r="R3730" i="1"/>
  <c r="N3730" i="1"/>
  <c r="H3661" i="1"/>
  <c r="I3661" i="1"/>
  <c r="L3573" i="1"/>
  <c r="L3444" i="1"/>
  <c r="W4011" i="1"/>
  <c r="S4011" i="1"/>
  <c r="H3745" i="1"/>
  <c r="I3745" i="1"/>
  <c r="O3570" i="1"/>
  <c r="O3441" i="1"/>
  <c r="S3461" i="1"/>
  <c r="S3452" i="1"/>
  <c r="S3436" i="1"/>
  <c r="S3427" i="1"/>
  <c r="S3411" i="1"/>
  <c r="R3477" i="1"/>
  <c r="N3477" i="1"/>
  <c r="K3519" i="1"/>
  <c r="K3510" i="1"/>
  <c r="K3494" i="1"/>
  <c r="K3485" i="1"/>
  <c r="K3469" i="1"/>
  <c r="K3603" i="1"/>
  <c r="K3559" i="1"/>
  <c r="K3398" i="1"/>
  <c r="K3389" i="1"/>
  <c r="K3373" i="1"/>
  <c r="L4432" i="1"/>
  <c r="L4440" i="1"/>
  <c r="L4466" i="1"/>
  <c r="P4190" i="1"/>
  <c r="P3637" i="1"/>
  <c r="S4566" i="1"/>
  <c r="W4566" i="1"/>
  <c r="W4577" i="1"/>
  <c r="W4586" i="1"/>
  <c r="L4471" i="1"/>
  <c r="L4394" i="1"/>
  <c r="R4335" i="1"/>
  <c r="N4335" i="1"/>
  <c r="AA4567" i="1"/>
  <c r="AA4578" i="1"/>
  <c r="AA4587" i="1"/>
  <c r="AA4588" i="1"/>
  <c r="U4217" i="1"/>
  <c r="U4345" i="1"/>
  <c r="U4354" i="1"/>
  <c r="I4360" i="1"/>
  <c r="H4360" i="1"/>
  <c r="H4369" i="1"/>
  <c r="H4378" i="1"/>
  <c r="W4227" i="1"/>
  <c r="S4227" i="1"/>
  <c r="I4592" i="1"/>
  <c r="I922" i="1"/>
  <c r="K4584" i="1"/>
  <c r="K4575" i="1"/>
  <c r="K4564" i="1"/>
  <c r="U4472" i="1"/>
  <c r="U4395" i="1"/>
  <c r="I4426" i="1"/>
  <c r="H4426" i="1"/>
  <c r="H4434" i="1"/>
  <c r="H4460" i="1"/>
  <c r="Z4295" i="1"/>
  <c r="X4295" i="1"/>
  <c r="R4080" i="1"/>
  <c r="N4080" i="1"/>
  <c r="Q16" i="34"/>
  <c r="O16" i="34"/>
  <c r="M16" i="34"/>
  <c r="K16" i="34"/>
  <c r="O4469" i="1"/>
  <c r="O4392" i="1"/>
  <c r="Q4352" i="1"/>
  <c r="Q4343" i="1"/>
  <c r="Q4215" i="1"/>
  <c r="O4360" i="1"/>
  <c r="O4369" i="1"/>
  <c r="O4378" i="1"/>
  <c r="U4213" i="1"/>
  <c r="U4341" i="1"/>
  <c r="U4350" i="1"/>
  <c r="R4116" i="1"/>
  <c r="N4116" i="1"/>
  <c r="I4431" i="1"/>
  <c r="I4439" i="1"/>
  <c r="I4465" i="1"/>
  <c r="Q4187" i="1"/>
  <c r="Q3634" i="1"/>
  <c r="Z4056" i="1"/>
  <c r="X4056" i="1"/>
  <c r="Z4142" i="1"/>
  <c r="X4142" i="1"/>
  <c r="H4007" i="1"/>
  <c r="I4007" i="1"/>
  <c r="S4213" i="1"/>
  <c r="S4341" i="1"/>
  <c r="S4350" i="1"/>
  <c r="W4303" i="1"/>
  <c r="S4303" i="1"/>
  <c r="W4126" i="1"/>
  <c r="S4126" i="1"/>
  <c r="K4191" i="1"/>
  <c r="K3638" i="1"/>
  <c r="M4184" i="1"/>
  <c r="M3631" i="1"/>
  <c r="M4119" i="1"/>
  <c r="J4119" i="1"/>
  <c r="M4087" i="1"/>
  <c r="J4087" i="1"/>
  <c r="M4055" i="1"/>
  <c r="J4055" i="1"/>
  <c r="M4023" i="1"/>
  <c r="J4023" i="1"/>
  <c r="M3879" i="1"/>
  <c r="J3879" i="1"/>
  <c r="M3847" i="1"/>
  <c r="J3847" i="1"/>
  <c r="M3775" i="1"/>
  <c r="J3775" i="1"/>
  <c r="R4138" i="1"/>
  <c r="N4138" i="1"/>
  <c r="H4117" i="1"/>
  <c r="I4117" i="1"/>
  <c r="Z4094" i="1"/>
  <c r="X4094" i="1"/>
  <c r="R4074" i="1"/>
  <c r="N4074" i="1"/>
  <c r="H4053" i="1"/>
  <c r="I4053" i="1"/>
  <c r="Z4030" i="1"/>
  <c r="X4030" i="1"/>
  <c r="R4010" i="1"/>
  <c r="N4010" i="1"/>
  <c r="H3877" i="1"/>
  <c r="I3877" i="1"/>
  <c r="Z3854" i="1"/>
  <c r="X3854" i="1"/>
  <c r="R3794" i="1"/>
  <c r="N3794" i="1"/>
  <c r="H3773" i="1"/>
  <c r="I3773" i="1"/>
  <c r="M4108" i="1"/>
  <c r="J4108" i="1"/>
  <c r="W4232" i="1"/>
  <c r="S4232" i="1"/>
  <c r="Z4231" i="1"/>
  <c r="X4231" i="1"/>
  <c r="H4348" i="1"/>
  <c r="H4339" i="1"/>
  <c r="I4211" i="1"/>
  <c r="H4211" i="1"/>
  <c r="L4186" i="1"/>
  <c r="L3633" i="1"/>
  <c r="H4039" i="1"/>
  <c r="I4039" i="1"/>
  <c r="W4084" i="1"/>
  <c r="S4084" i="1"/>
  <c r="J4474" i="1"/>
  <c r="J4397" i="1"/>
  <c r="J3636" i="1"/>
  <c r="M3636" i="1"/>
  <c r="M4189" i="1"/>
  <c r="Q4474" i="1"/>
  <c r="Q4397" i="1"/>
  <c r="Q4461" i="1"/>
  <c r="Q4435" i="1"/>
  <c r="Q4427" i="1"/>
  <c r="W4117" i="1"/>
  <c r="S4117" i="1"/>
  <c r="I4212" i="1"/>
  <c r="I4340" i="1"/>
  <c r="I4349" i="1"/>
  <c r="Z4140" i="1"/>
  <c r="X4140" i="1"/>
  <c r="H3883" i="1"/>
  <c r="I3883" i="1"/>
  <c r="AC4184" i="1"/>
  <c r="AC3631" i="1"/>
  <c r="M4115" i="1"/>
  <c r="J4115" i="1"/>
  <c r="M4051" i="1"/>
  <c r="J4051" i="1"/>
  <c r="M4019" i="1"/>
  <c r="J4019" i="1"/>
  <c r="M3875" i="1"/>
  <c r="J3875" i="1"/>
  <c r="M3819" i="1"/>
  <c r="J3819" i="1"/>
  <c r="M3771" i="1"/>
  <c r="J3771" i="1"/>
  <c r="Z4134" i="1"/>
  <c r="X4134" i="1"/>
  <c r="R4114" i="1"/>
  <c r="N4114" i="1"/>
  <c r="H4093" i="1"/>
  <c r="I4093" i="1"/>
  <c r="R4050" i="1"/>
  <c r="N4050" i="1"/>
  <c r="H4029" i="1"/>
  <c r="I4029" i="1"/>
  <c r="Z3950" i="1"/>
  <c r="X3950" i="1"/>
  <c r="R3874" i="1"/>
  <c r="N3874" i="1"/>
  <c r="H3853" i="1"/>
  <c r="I3853" i="1"/>
  <c r="Z3790" i="1"/>
  <c r="X3790" i="1"/>
  <c r="R3770" i="1"/>
  <c r="N3770" i="1"/>
  <c r="M4104" i="1"/>
  <c r="J4104" i="1"/>
  <c r="Z4353" i="1"/>
  <c r="Z4344" i="1"/>
  <c r="X4216" i="1"/>
  <c r="Z4216" i="1"/>
  <c r="I3631" i="1"/>
  <c r="H3631" i="1"/>
  <c r="H4184" i="1"/>
  <c r="Z4064" i="1"/>
  <c r="X4064" i="1"/>
  <c r="Z4079" i="1"/>
  <c r="X4079" i="1"/>
  <c r="V4347" i="1"/>
  <c r="V4338" i="1"/>
  <c r="V4210" i="1"/>
  <c r="Q4361" i="1"/>
  <c r="Q4370" i="1"/>
  <c r="Q4379" i="1"/>
  <c r="H4103" i="1"/>
  <c r="I4103" i="1"/>
  <c r="AA4191" i="1"/>
  <c r="AA3638" i="1"/>
  <c r="W3768" i="1"/>
  <c r="S3768" i="1"/>
  <c r="W4008" i="1"/>
  <c r="S4008" i="1"/>
  <c r="Y4216" i="1"/>
  <c r="Y4344" i="1"/>
  <c r="Y4353" i="1"/>
  <c r="W4096" i="1"/>
  <c r="S4096" i="1"/>
  <c r="R4102" i="1"/>
  <c r="N4102" i="1"/>
  <c r="Z3778" i="1"/>
  <c r="X3778" i="1"/>
  <c r="W4033" i="1"/>
  <c r="S4033" i="1"/>
  <c r="W3945" i="1"/>
  <c r="S3945" i="1"/>
  <c r="W3857" i="1"/>
  <c r="S3857" i="1"/>
  <c r="W3785" i="1"/>
  <c r="S3785" i="1"/>
  <c r="P4191" i="1"/>
  <c r="P3638" i="1"/>
  <c r="H4142" i="1"/>
  <c r="I4142" i="1"/>
  <c r="Z4119" i="1"/>
  <c r="X4119" i="1"/>
  <c r="R4099" i="1"/>
  <c r="N4099" i="1"/>
  <c r="H4078" i="1"/>
  <c r="I4078" i="1"/>
  <c r="Z4055" i="1"/>
  <c r="X4055" i="1"/>
  <c r="R4035" i="1"/>
  <c r="N4035" i="1"/>
  <c r="H4014" i="1"/>
  <c r="I4014" i="1"/>
  <c r="Z3879" i="1"/>
  <c r="X3879" i="1"/>
  <c r="R3859" i="1"/>
  <c r="N3859" i="1"/>
  <c r="H3798" i="1"/>
  <c r="I3798" i="1"/>
  <c r="Z3775" i="1"/>
  <c r="X3775" i="1"/>
  <c r="W3741" i="1"/>
  <c r="S3741" i="1"/>
  <c r="W4090" i="1"/>
  <c r="S4090" i="1"/>
  <c r="W4058" i="1"/>
  <c r="S4058" i="1"/>
  <c r="W4026" i="1"/>
  <c r="S4026" i="1"/>
  <c r="W3880" i="1"/>
  <c r="S3880" i="1"/>
  <c r="H4033" i="1"/>
  <c r="I4033" i="1"/>
  <c r="M4330" i="1"/>
  <c r="J4330" i="1"/>
  <c r="Z3883" i="1"/>
  <c r="X3883" i="1"/>
  <c r="Z3749" i="1"/>
  <c r="X3749" i="1"/>
  <c r="H3785" i="1"/>
  <c r="I3785" i="1"/>
  <c r="M3884" i="1"/>
  <c r="J3884" i="1"/>
  <c r="H4138" i="1"/>
  <c r="I4138" i="1"/>
  <c r="H3945" i="1"/>
  <c r="I3945" i="1"/>
  <c r="M4048" i="1"/>
  <c r="J4048" i="1"/>
  <c r="M3768" i="1"/>
  <c r="J3768" i="1"/>
  <c r="Z4107" i="1"/>
  <c r="X4107" i="1"/>
  <c r="R4023" i="1"/>
  <c r="N4023" i="1"/>
  <c r="H3786" i="1"/>
  <c r="I3786" i="1"/>
  <c r="Z4300" i="1"/>
  <c r="X4300" i="1"/>
  <c r="M4066" i="1"/>
  <c r="J4066" i="1"/>
  <c r="H4189" i="1"/>
  <c r="H3636" i="1"/>
  <c r="W4104" i="1"/>
  <c r="S4104" i="1"/>
  <c r="M4056" i="1"/>
  <c r="J4056" i="1"/>
  <c r="M3776" i="1"/>
  <c r="J3776" i="1"/>
  <c r="W4079" i="1"/>
  <c r="S4079" i="1"/>
  <c r="K3610" i="1"/>
  <c r="K3566" i="1"/>
  <c r="K3405" i="1"/>
  <c r="K3396" i="1"/>
  <c r="K3380" i="1"/>
  <c r="M3607" i="1"/>
  <c r="M3563" i="1"/>
  <c r="M3402" i="1"/>
  <c r="M3393" i="1"/>
  <c r="M3377" i="1"/>
  <c r="O3595" i="1"/>
  <c r="O3578" i="1"/>
  <c r="R4063" i="1"/>
  <c r="N4063" i="1"/>
  <c r="M4025" i="1"/>
  <c r="J4025" i="1"/>
  <c r="M3757" i="1"/>
  <c r="J3757" i="1"/>
  <c r="H3795" i="1"/>
  <c r="I3795" i="1"/>
  <c r="W4115" i="1"/>
  <c r="S4115" i="1"/>
  <c r="W4023" i="1"/>
  <c r="S4023" i="1"/>
  <c r="W3858" i="1"/>
  <c r="S3858" i="1"/>
  <c r="M4014" i="1"/>
  <c r="J4014" i="1"/>
  <c r="R4133" i="1"/>
  <c r="N4133" i="1"/>
  <c r="H4048" i="1"/>
  <c r="I4048" i="1"/>
  <c r="Z3746" i="1"/>
  <c r="X3746" i="1"/>
  <c r="W3708" i="1"/>
  <c r="S3708" i="1"/>
  <c r="Q3627" i="1"/>
  <c r="Q3618" i="1"/>
  <c r="Q2594" i="1"/>
  <c r="Q2620" i="1"/>
  <c r="U3603" i="1"/>
  <c r="U3559" i="1"/>
  <c r="U3398" i="1"/>
  <c r="U3389" i="1"/>
  <c r="U3373" i="1"/>
  <c r="W3570" i="1"/>
  <c r="W3441" i="1"/>
  <c r="W3863" i="1"/>
  <c r="S3863" i="1"/>
  <c r="M3789" i="1"/>
  <c r="J3789" i="1"/>
  <c r="W3778" i="1"/>
  <c r="S3778" i="1"/>
  <c r="W4083" i="1"/>
  <c r="S4083" i="1"/>
  <c r="W4063" i="1"/>
  <c r="S4063" i="1"/>
  <c r="Z4017" i="1"/>
  <c r="X4017" i="1"/>
  <c r="T3573" i="1"/>
  <c r="T3444" i="1"/>
  <c r="Z4081" i="1"/>
  <c r="X4081" i="1"/>
  <c r="Z3785" i="1"/>
  <c r="X3785" i="1"/>
  <c r="K3624" i="1"/>
  <c r="K3615" i="1"/>
  <c r="K2591" i="1"/>
  <c r="K2617" i="1"/>
  <c r="AA3597" i="1"/>
  <c r="AA3580" i="1"/>
  <c r="R3650" i="1"/>
  <c r="N3650" i="1"/>
  <c r="U3607" i="1"/>
  <c r="U3563" i="1"/>
  <c r="U3402" i="1"/>
  <c r="U3393" i="1"/>
  <c r="U3377" i="1"/>
  <c r="K3376" i="1"/>
  <c r="K3392" i="1"/>
  <c r="K3401" i="1"/>
  <c r="K3562" i="1"/>
  <c r="K3606" i="1"/>
  <c r="W3775" i="1"/>
  <c r="S3775" i="1"/>
  <c r="Z4013" i="1"/>
  <c r="X4013" i="1"/>
  <c r="U3625" i="1"/>
  <c r="U3616" i="1"/>
  <c r="U2592" i="1"/>
  <c r="U2618" i="1"/>
  <c r="AC3554" i="1"/>
  <c r="AC3545" i="1"/>
  <c r="AC3529" i="1"/>
  <c r="H3776" i="1"/>
  <c r="I3776" i="1"/>
  <c r="T3608" i="1"/>
  <c r="T3564" i="1"/>
  <c r="T3403" i="1"/>
  <c r="T3394" i="1"/>
  <c r="T3378" i="1"/>
  <c r="K3598" i="1"/>
  <c r="K3581" i="1"/>
  <c r="R4187" i="1"/>
  <c r="R3634" i="1"/>
  <c r="H4031" i="1"/>
  <c r="I4031" i="1"/>
  <c r="H4318" i="1"/>
  <c r="I4318" i="1"/>
  <c r="W4473" i="1"/>
  <c r="W4396" i="1"/>
  <c r="U4429" i="1"/>
  <c r="U4437" i="1"/>
  <c r="U4463" i="1"/>
  <c r="M4499" i="1"/>
  <c r="M4531" i="1"/>
  <c r="AC4359" i="1"/>
  <c r="AC4368" i="1"/>
  <c r="AC4377" i="1"/>
  <c r="M4305" i="1"/>
  <c r="J4305" i="1"/>
  <c r="H4335" i="1"/>
  <c r="I4335" i="1"/>
  <c r="Z4304" i="1"/>
  <c r="X4304" i="1"/>
  <c r="K4354" i="1"/>
  <c r="K4345" i="1"/>
  <c r="K4217" i="1"/>
  <c r="W4295" i="1"/>
  <c r="S4295" i="1"/>
  <c r="O4191" i="1"/>
  <c r="O3638" i="1"/>
  <c r="M4079" i="1"/>
  <c r="J4079" i="1"/>
  <c r="H4069" i="1"/>
  <c r="I4069" i="1"/>
  <c r="W4302" i="1"/>
  <c r="S4302" i="1"/>
  <c r="R4191" i="1"/>
  <c r="R3638" i="1"/>
  <c r="M4140" i="1"/>
  <c r="J4140" i="1"/>
  <c r="R3948" i="1"/>
  <c r="N3948" i="1"/>
  <c r="AA4354" i="1"/>
  <c r="AA4345" i="1"/>
  <c r="AA4217" i="1"/>
  <c r="M4310" i="1"/>
  <c r="J4310" i="1"/>
  <c r="M4142" i="1"/>
  <c r="J4142" i="1"/>
  <c r="Z3944" i="1"/>
  <c r="X3944" i="1"/>
  <c r="O4185" i="1"/>
  <c r="O3632" i="1"/>
  <c r="W4116" i="1"/>
  <c r="S4116" i="1"/>
  <c r="W4052" i="1"/>
  <c r="S4052" i="1"/>
  <c r="W4020" i="1"/>
  <c r="S4020" i="1"/>
  <c r="W3876" i="1"/>
  <c r="S3876" i="1"/>
  <c r="W3820" i="1"/>
  <c r="S3820" i="1"/>
  <c r="W3772" i="1"/>
  <c r="S3772" i="1"/>
  <c r="H4137" i="1"/>
  <c r="I4137" i="1"/>
  <c r="Z4114" i="1"/>
  <c r="X4114" i="1"/>
  <c r="R4094" i="1"/>
  <c r="N4094" i="1"/>
  <c r="H4073" i="1"/>
  <c r="I4073" i="1"/>
  <c r="Z4050" i="1"/>
  <c r="X4050" i="1"/>
  <c r="R4030" i="1"/>
  <c r="N4030" i="1"/>
  <c r="H4009" i="1"/>
  <c r="I4009" i="1"/>
  <c r="Z3874" i="1"/>
  <c r="X3874" i="1"/>
  <c r="R3854" i="1"/>
  <c r="N3854" i="1"/>
  <c r="H3793" i="1"/>
  <c r="I3793" i="1"/>
  <c r="Z3770" i="1"/>
  <c r="X3770" i="1"/>
  <c r="W4105" i="1"/>
  <c r="S4105" i="1"/>
  <c r="AA4432" i="1"/>
  <c r="AA4440" i="1"/>
  <c r="AA4466" i="1"/>
  <c r="W4334" i="1"/>
  <c r="S4334" i="1"/>
  <c r="S38" i="34"/>
  <c r="T4188" i="1"/>
  <c r="T3635" i="1"/>
  <c r="X4211" i="1"/>
  <c r="X4339" i="1"/>
  <c r="X4348" i="1"/>
  <c r="Z4312" i="1"/>
  <c r="X4312" i="1"/>
  <c r="V4189" i="1"/>
  <c r="V3636" i="1"/>
  <c r="H4071" i="1"/>
  <c r="I4071" i="1"/>
  <c r="M4347" i="1"/>
  <c r="M4338" i="1"/>
  <c r="J4210" i="1"/>
  <c r="M4210" i="1"/>
  <c r="W4307" i="1"/>
  <c r="S4307" i="1"/>
  <c r="Z4086" i="1"/>
  <c r="X4086" i="1"/>
  <c r="R4066" i="1"/>
  <c r="N4066" i="1"/>
  <c r="S4216" i="1"/>
  <c r="S4344" i="1"/>
  <c r="S4353" i="1"/>
  <c r="Z4226" i="1"/>
  <c r="X4226" i="1"/>
  <c r="S4217" i="1"/>
  <c r="S4345" i="1"/>
  <c r="S4354" i="1"/>
  <c r="K4213" i="1"/>
  <c r="K4341" i="1"/>
  <c r="K4350" i="1"/>
  <c r="W3944" i="1"/>
  <c r="S3944" i="1"/>
  <c r="R4038" i="1"/>
  <c r="N4038" i="1"/>
  <c r="W4093" i="1"/>
  <c r="S4093" i="1"/>
  <c r="W4061" i="1"/>
  <c r="S4061" i="1"/>
  <c r="W4029" i="1"/>
  <c r="S4029" i="1"/>
  <c r="W3885" i="1"/>
  <c r="S3885" i="1"/>
  <c r="W3853" i="1"/>
  <c r="S3853" i="1"/>
  <c r="W3781" i="1"/>
  <c r="S3781" i="1"/>
  <c r="V4190" i="1"/>
  <c r="V3637" i="1"/>
  <c r="R4123" i="1"/>
  <c r="N4123" i="1"/>
  <c r="H4102" i="1"/>
  <c r="I4102" i="1"/>
  <c r="R4059" i="1"/>
  <c r="N4059" i="1"/>
  <c r="H4038" i="1"/>
  <c r="I4038" i="1"/>
  <c r="Z4015" i="1"/>
  <c r="X4015" i="1"/>
  <c r="R3883" i="1"/>
  <c r="N3883" i="1"/>
  <c r="H3862" i="1"/>
  <c r="I3862" i="1"/>
  <c r="Z3815" i="1"/>
  <c r="X3815" i="1"/>
  <c r="R3779" i="1"/>
  <c r="N3779" i="1"/>
  <c r="Z3748" i="1"/>
  <c r="X3748" i="1"/>
  <c r="W4094" i="1"/>
  <c r="S4094" i="1"/>
  <c r="W4062" i="1"/>
  <c r="S4062" i="1"/>
  <c r="W4030" i="1"/>
  <c r="S4030" i="1"/>
  <c r="Q4186" i="1"/>
  <c r="Q3633" i="1"/>
  <c r="N4216" i="1"/>
  <c r="R4216" i="1"/>
  <c r="R4344" i="1"/>
  <c r="R4353" i="1"/>
  <c r="O4211" i="1"/>
  <c r="O4339" i="1"/>
  <c r="O4348" i="1"/>
  <c r="N4210" i="1"/>
  <c r="N4338" i="1"/>
  <c r="N4347" i="1"/>
  <c r="R4108" i="1"/>
  <c r="N4108" i="1"/>
  <c r="H4188" i="1"/>
  <c r="H3635" i="1"/>
  <c r="AA4350" i="1"/>
  <c r="AA4341" i="1"/>
  <c r="AA4213" i="1"/>
  <c r="W4082" i="1"/>
  <c r="S4082" i="1"/>
  <c r="M4337" i="1"/>
  <c r="J4337" i="1"/>
  <c r="P4211" i="1"/>
  <c r="P4339" i="1"/>
  <c r="P4348" i="1"/>
  <c r="H4027" i="1"/>
  <c r="I4027" i="1"/>
  <c r="W4016" i="1"/>
  <c r="S4016" i="1"/>
  <c r="H4049" i="1"/>
  <c r="I4049" i="1"/>
  <c r="Z3850" i="1"/>
  <c r="X3850" i="1"/>
  <c r="M3944" i="1"/>
  <c r="J3944" i="1"/>
  <c r="Z4075" i="1"/>
  <c r="X4075" i="1"/>
  <c r="R3879" i="1"/>
  <c r="N3879" i="1"/>
  <c r="M3740" i="1"/>
  <c r="J3740" i="1"/>
  <c r="R4086" i="1"/>
  <c r="N4086" i="1"/>
  <c r="M4052" i="1"/>
  <c r="J4052" i="1"/>
  <c r="M3772" i="1"/>
  <c r="J3772" i="1"/>
  <c r="R4111" i="1"/>
  <c r="N4111" i="1"/>
  <c r="H4026" i="1"/>
  <c r="I4026" i="1"/>
  <c r="R3774" i="1"/>
  <c r="N3774" i="1"/>
  <c r="M4008" i="1"/>
  <c r="J4008" i="1"/>
  <c r="H4187" i="1"/>
  <c r="H3634" i="1"/>
  <c r="S3633" i="1"/>
  <c r="S4186" i="1"/>
  <c r="W4101" i="1"/>
  <c r="S4101" i="1"/>
  <c r="M3860" i="1"/>
  <c r="J3860" i="1"/>
  <c r="H4058" i="1"/>
  <c r="I4058" i="1"/>
  <c r="Z3859" i="1"/>
  <c r="X3859" i="1"/>
  <c r="M4093" i="1"/>
  <c r="J4093" i="1"/>
  <c r="W3878" i="1"/>
  <c r="S3878" i="1"/>
  <c r="W3822" i="1"/>
  <c r="S3822" i="1"/>
  <c r="W3774" i="1"/>
  <c r="S3774" i="1"/>
  <c r="H3875" i="1"/>
  <c r="I3875" i="1"/>
  <c r="Z3852" i="1"/>
  <c r="X3852" i="1"/>
  <c r="R3792" i="1"/>
  <c r="N3792" i="1"/>
  <c r="H3771" i="1"/>
  <c r="I3771" i="1"/>
  <c r="M4130" i="1"/>
  <c r="J4130" i="1"/>
  <c r="M4098" i="1"/>
  <c r="J4098" i="1"/>
  <c r="M4034" i="1"/>
  <c r="J4034" i="1"/>
  <c r="M3946" i="1"/>
  <c r="J3946" i="1"/>
  <c r="M3858" i="1"/>
  <c r="J3858" i="1"/>
  <c r="M3786" i="1"/>
  <c r="J3786" i="1"/>
  <c r="M3738" i="1"/>
  <c r="J3738" i="1"/>
  <c r="H4140" i="1"/>
  <c r="I4140" i="1"/>
  <c r="Z4117" i="1"/>
  <c r="X4117" i="1"/>
  <c r="R4097" i="1"/>
  <c r="N4097" i="1"/>
  <c r="H4076" i="1"/>
  <c r="I4076" i="1"/>
  <c r="Z4053" i="1"/>
  <c r="X4053" i="1"/>
  <c r="Z4091" i="1"/>
  <c r="X4091" i="1"/>
  <c r="R4007" i="1"/>
  <c r="N4007" i="1"/>
  <c r="H3770" i="1"/>
  <c r="I3770" i="1"/>
  <c r="M4017" i="1"/>
  <c r="J4017" i="1"/>
  <c r="R3790" i="1"/>
  <c r="N3790" i="1"/>
  <c r="M3868" i="1"/>
  <c r="J3868" i="1"/>
  <c r="R4127" i="1"/>
  <c r="N4127" i="1"/>
  <c r="M4077" i="1"/>
  <c r="J4077" i="1"/>
  <c r="M3861" i="1"/>
  <c r="J3861" i="1"/>
  <c r="R3872" i="1"/>
  <c r="N3872" i="1"/>
  <c r="Z3776" i="1"/>
  <c r="X3776" i="1"/>
  <c r="M3886" i="1"/>
  <c r="J3886" i="1"/>
  <c r="W3755" i="1"/>
  <c r="S3755" i="1"/>
  <c r="Z4097" i="1"/>
  <c r="X4097" i="1"/>
  <c r="H4044" i="1"/>
  <c r="I4044" i="1"/>
  <c r="Z4021" i="1"/>
  <c r="X4021" i="1"/>
  <c r="R3945" i="1"/>
  <c r="N3945" i="1"/>
  <c r="H3868" i="1"/>
  <c r="I3868" i="1"/>
  <c r="Z3821" i="1"/>
  <c r="X3821" i="1"/>
  <c r="R3785" i="1"/>
  <c r="N3785" i="1"/>
  <c r="H3756" i="1"/>
  <c r="I3756" i="1"/>
  <c r="M3735" i="1"/>
  <c r="J3735" i="1"/>
  <c r="M3703" i="1"/>
  <c r="J3703" i="1"/>
  <c r="M3655" i="1"/>
  <c r="J3655" i="1"/>
  <c r="O3604" i="1"/>
  <c r="O3560" i="1"/>
  <c r="O3399" i="1"/>
  <c r="O3390" i="1"/>
  <c r="O3374" i="1"/>
  <c r="U3550" i="1"/>
  <c r="U3541" i="1"/>
  <c r="U3525" i="1"/>
  <c r="Z3947" i="1"/>
  <c r="X3947" i="1"/>
  <c r="R3852" i="1"/>
  <c r="N3852" i="1"/>
  <c r="W4123" i="1"/>
  <c r="S4123" i="1"/>
  <c r="R3861" i="1"/>
  <c r="N3861" i="1"/>
  <c r="R3789" i="1"/>
  <c r="N3789" i="1"/>
  <c r="W3626" i="1"/>
  <c r="W3617" i="1"/>
  <c r="W893" i="1"/>
  <c r="W968" i="1"/>
  <c r="W1118" i="1"/>
  <c r="W2593" i="1"/>
  <c r="W2619" i="1"/>
  <c r="M4053" i="1"/>
  <c r="J4053" i="1"/>
  <c r="Z3880" i="1"/>
  <c r="X3880" i="1"/>
  <c r="H4106" i="1"/>
  <c r="I4106" i="1"/>
  <c r="M4038" i="1"/>
  <c r="J4038" i="1"/>
  <c r="M3769" i="1"/>
  <c r="J3769" i="1"/>
  <c r="W3728" i="1"/>
  <c r="S3728" i="1"/>
  <c r="Y3571" i="1"/>
  <c r="Y3442" i="1"/>
  <c r="R3540" i="1"/>
  <c r="N3540" i="1"/>
  <c r="M3501" i="1"/>
  <c r="J3501" i="1"/>
  <c r="Y3553" i="1"/>
  <c r="Y3544" i="1"/>
  <c r="Y3528" i="1"/>
  <c r="R4045" i="1"/>
  <c r="N4045" i="1"/>
  <c r="Z3718" i="1"/>
  <c r="X3718" i="1"/>
  <c r="Z3610" i="1"/>
  <c r="Z3566" i="1"/>
  <c r="Z3405" i="1"/>
  <c r="Z3396" i="1"/>
  <c r="Z3380" i="1"/>
  <c r="M3854" i="1"/>
  <c r="J3854" i="1"/>
  <c r="S3599" i="1"/>
  <c r="R3881" i="1"/>
  <c r="N3881" i="1"/>
  <c r="M3723" i="1"/>
  <c r="J3723" i="1"/>
  <c r="R3694" i="1"/>
  <c r="N3694" i="1"/>
  <c r="M3644" i="1"/>
  <c r="J3644" i="1"/>
  <c r="K3621" i="1"/>
  <c r="K3612" i="1"/>
  <c r="K2588" i="1"/>
  <c r="K2614" i="1"/>
  <c r="V3605" i="1"/>
  <c r="V3561" i="1"/>
  <c r="V3400" i="1"/>
  <c r="V3391" i="1"/>
  <c r="V3375" i="1"/>
  <c r="Q3596" i="1"/>
  <c r="Q3579" i="1"/>
  <c r="K3569" i="1"/>
  <c r="K3440" i="1"/>
  <c r="M3594" i="1"/>
  <c r="M3577" i="1"/>
  <c r="P4186" i="1"/>
  <c r="P3633" i="1"/>
  <c r="R4060" i="1"/>
  <c r="N4060" i="1"/>
  <c r="N4358" i="1"/>
  <c r="N4367" i="1"/>
  <c r="N4376" i="1"/>
  <c r="U4564" i="1"/>
  <c r="U4575" i="1"/>
  <c r="U4584" i="1"/>
  <c r="I4214" i="1"/>
  <c r="I4342" i="1"/>
  <c r="I4351" i="1"/>
  <c r="V4472" i="1"/>
  <c r="V4395" i="1"/>
  <c r="I4210" i="1"/>
  <c r="H4210" i="1"/>
  <c r="H4338" i="1"/>
  <c r="H4347" i="1"/>
  <c r="K923" i="1"/>
  <c r="K4593" i="1"/>
  <c r="Z4399" i="1"/>
  <c r="Z4476" i="1"/>
  <c r="G20" i="34"/>
  <c r="G20" i="35"/>
  <c r="M20" i="35"/>
  <c r="Z4568" i="1"/>
  <c r="Y4563" i="1"/>
  <c r="Y4574" i="1"/>
  <c r="Y4583" i="1"/>
  <c r="H4294" i="1"/>
  <c r="I4294" i="1"/>
  <c r="K4185" i="1"/>
  <c r="K3632" i="1"/>
  <c r="O4473" i="1"/>
  <c r="O4396" i="1"/>
  <c r="H4063" i="1"/>
  <c r="I4063" i="1"/>
  <c r="I4596" i="1"/>
  <c r="I926" i="1"/>
  <c r="T4475" i="1"/>
  <c r="T4398" i="1"/>
  <c r="W4387" i="1"/>
  <c r="W2583" i="1"/>
  <c r="W2301" i="1"/>
  <c r="W2397" i="1"/>
  <c r="W2464" i="1"/>
  <c r="M4377" i="1"/>
  <c r="M4368" i="1"/>
  <c r="J4359" i="1"/>
  <c r="M4359" i="1"/>
  <c r="P4469" i="1"/>
  <c r="P4392" i="1"/>
  <c r="H4330" i="1"/>
  <c r="I4330" i="1"/>
  <c r="S4569" i="1"/>
  <c r="W4469" i="1"/>
  <c r="W4392" i="1"/>
  <c r="X4473" i="1"/>
  <c r="X4396" i="1"/>
  <c r="U4191" i="1"/>
  <c r="U3638" i="1"/>
  <c r="R4016" i="1"/>
  <c r="N4016" i="1"/>
  <c r="AC924" i="1"/>
  <c r="AC4594" i="1"/>
  <c r="AC4561" i="1"/>
  <c r="AC4572" i="1"/>
  <c r="AC4581" i="1"/>
  <c r="M2304" i="1"/>
  <c r="M2400" i="1"/>
  <c r="M2467" i="1"/>
  <c r="M2586" i="1"/>
  <c r="M4390" i="1"/>
  <c r="S4360" i="1"/>
  <c r="W4360" i="1"/>
  <c r="W4369" i="1"/>
  <c r="W4378" i="1"/>
  <c r="W2297" i="1"/>
  <c r="W2393" i="1"/>
  <c r="W2460" i="1"/>
  <c r="W2579" i="1"/>
  <c r="W4383" i="1"/>
  <c r="S4358" i="1"/>
  <c r="S4367" i="1"/>
  <c r="S4376" i="1"/>
  <c r="S4212" i="1"/>
  <c r="S4340" i="1"/>
  <c r="S4349" i="1"/>
  <c r="W4330" i="1"/>
  <c r="S4330" i="1"/>
  <c r="S927" i="1"/>
  <c r="S4597" i="1"/>
  <c r="M4232" i="1"/>
  <c r="J4232" i="1"/>
  <c r="W4141" i="1"/>
  <c r="S4141" i="1"/>
  <c r="H4019" i="1"/>
  <c r="I4019" i="1"/>
  <c r="H4233" i="1"/>
  <c r="I4233" i="1"/>
  <c r="H4123" i="1"/>
  <c r="I4123" i="1"/>
  <c r="W4335" i="1"/>
  <c r="S4335" i="1"/>
  <c r="Z4187" i="1"/>
  <c r="Z3634" i="1"/>
  <c r="Z4096" i="1"/>
  <c r="X4096" i="1"/>
  <c r="O4189" i="1"/>
  <c r="O3636" i="1"/>
  <c r="M4111" i="1"/>
  <c r="J4111" i="1"/>
  <c r="M4047" i="1"/>
  <c r="J4047" i="1"/>
  <c r="M4015" i="1"/>
  <c r="J4015" i="1"/>
  <c r="M3871" i="1"/>
  <c r="J3871" i="1"/>
  <c r="M3815" i="1"/>
  <c r="J3815" i="1"/>
  <c r="M3767" i="1"/>
  <c r="J3767" i="1"/>
  <c r="H4133" i="1"/>
  <c r="I4133" i="1"/>
  <c r="Z4110" i="1"/>
  <c r="X4110" i="1"/>
  <c r="R4090" i="1"/>
  <c r="N4090" i="1"/>
  <c r="Z4046" i="1"/>
  <c r="X4046" i="1"/>
  <c r="R4026" i="1"/>
  <c r="N4026" i="1"/>
  <c r="H3949" i="1"/>
  <c r="I3949" i="1"/>
  <c r="Z3870" i="1"/>
  <c r="X3870" i="1"/>
  <c r="R3850" i="1"/>
  <c r="N3850" i="1"/>
  <c r="H3789" i="1"/>
  <c r="I3789" i="1"/>
  <c r="Z3758" i="1"/>
  <c r="X3758" i="1"/>
  <c r="M4100" i="1"/>
  <c r="J4100" i="1"/>
  <c r="S4471" i="1"/>
  <c r="S4394" i="1"/>
  <c r="W4294" i="1"/>
  <c r="S4294" i="1"/>
  <c r="L4354" i="1"/>
  <c r="L4345" i="1"/>
  <c r="L4217" i="1"/>
  <c r="Z4308" i="1"/>
  <c r="X4308" i="1"/>
  <c r="W4130" i="1"/>
  <c r="S4130" i="1"/>
  <c r="R4230" i="1"/>
  <c r="N4230" i="1"/>
  <c r="Z4066" i="1"/>
  <c r="X4066" i="1"/>
  <c r="N3638" i="1"/>
  <c r="N4191" i="1"/>
  <c r="S4432" i="1"/>
  <c r="S4440" i="1"/>
  <c r="S4466" i="1"/>
  <c r="M4317" i="1"/>
  <c r="J4317" i="1"/>
  <c r="M4186" i="1"/>
  <c r="M3633" i="1"/>
  <c r="H4083" i="1"/>
  <c r="I4083" i="1"/>
  <c r="M4229" i="1"/>
  <c r="J4229" i="1"/>
  <c r="Z4124" i="1"/>
  <c r="X4124" i="1"/>
  <c r="Q4190" i="1"/>
  <c r="Q3637" i="1"/>
  <c r="M4139" i="1"/>
  <c r="J4139" i="1"/>
  <c r="M4107" i="1"/>
  <c r="J4107" i="1"/>
  <c r="M4075" i="1"/>
  <c r="J4075" i="1"/>
  <c r="M4043" i="1"/>
  <c r="J4043" i="1"/>
  <c r="M4011" i="1"/>
  <c r="J4011" i="1"/>
  <c r="M3867" i="1"/>
  <c r="J3867" i="1"/>
  <c r="M3795" i="1"/>
  <c r="J3795" i="1"/>
  <c r="M3755" i="1"/>
  <c r="J3755" i="1"/>
  <c r="R4130" i="1"/>
  <c r="N4130" i="1"/>
  <c r="H4109" i="1"/>
  <c r="I4109" i="1"/>
  <c r="H4045" i="1"/>
  <c r="I4045" i="1"/>
  <c r="Z4022" i="1"/>
  <c r="X4022" i="1"/>
  <c r="R3946" i="1"/>
  <c r="N3946" i="1"/>
  <c r="H3869" i="1"/>
  <c r="I3869" i="1"/>
  <c r="Z3822" i="1"/>
  <c r="X3822" i="1"/>
  <c r="R3786" i="1"/>
  <c r="N3786" i="1"/>
  <c r="H3757" i="1"/>
  <c r="I3757" i="1"/>
  <c r="Z4319" i="1"/>
  <c r="X4319" i="1"/>
  <c r="I4470" i="1"/>
  <c r="I4393" i="1"/>
  <c r="Q922" i="1"/>
  <c r="Q4592" i="1"/>
  <c r="J4429" i="1"/>
  <c r="M4429" i="1"/>
  <c r="M4437" i="1"/>
  <c r="M4463" i="1"/>
  <c r="W4085" i="1"/>
  <c r="S4085" i="1"/>
  <c r="Z4188" i="1"/>
  <c r="Z3635" i="1"/>
  <c r="W4086" i="1"/>
  <c r="S4086" i="1"/>
  <c r="AC4363" i="1"/>
  <c r="AC4372" i="1"/>
  <c r="AC4381" i="1"/>
  <c r="W4306" i="1"/>
  <c r="S4306" i="1"/>
  <c r="L4350" i="1"/>
  <c r="L4341" i="1"/>
  <c r="L4213" i="1"/>
  <c r="R4291" i="1"/>
  <c r="N4291" i="1"/>
  <c r="W4112" i="1"/>
  <c r="S4112" i="1"/>
  <c r="H4113" i="1"/>
  <c r="I4113" i="1"/>
  <c r="S3632" i="1"/>
  <c r="S4185" i="1"/>
  <c r="W3792" i="1"/>
  <c r="S3792" i="1"/>
  <c r="W4032" i="1"/>
  <c r="S4032" i="1"/>
  <c r="Z4058" i="1"/>
  <c r="X4058" i="1"/>
  <c r="W4089" i="1"/>
  <c r="S4089" i="1"/>
  <c r="W4057" i="1"/>
  <c r="S4057" i="1"/>
  <c r="W4025" i="1"/>
  <c r="S4025" i="1"/>
  <c r="W3881" i="1"/>
  <c r="S3881" i="1"/>
  <c r="W3849" i="1"/>
  <c r="S3849" i="1"/>
  <c r="W3777" i="1"/>
  <c r="S3777" i="1"/>
  <c r="T4189" i="1"/>
  <c r="T3636" i="1"/>
  <c r="Z4135" i="1"/>
  <c r="X4135" i="1"/>
  <c r="R4115" i="1"/>
  <c r="N4115" i="1"/>
  <c r="H4094" i="1"/>
  <c r="I4094" i="1"/>
  <c r="Z4071" i="1"/>
  <c r="X4071" i="1"/>
  <c r="R4051" i="1"/>
  <c r="N4051" i="1"/>
  <c r="H4030" i="1"/>
  <c r="I4030" i="1"/>
  <c r="Z4007" i="1"/>
  <c r="X4007" i="1"/>
  <c r="R3875" i="1"/>
  <c r="N3875" i="1"/>
  <c r="H3854" i="1"/>
  <c r="I3854" i="1"/>
  <c r="Z3791" i="1"/>
  <c r="X3791" i="1"/>
  <c r="R3771" i="1"/>
  <c r="N3771" i="1"/>
  <c r="W4114" i="1"/>
  <c r="S4114" i="1"/>
  <c r="W4050" i="1"/>
  <c r="S4050" i="1"/>
  <c r="W4018" i="1"/>
  <c r="S4018" i="1"/>
  <c r="J4188" i="1"/>
  <c r="W3776" i="1"/>
  <c r="S3776" i="1"/>
  <c r="R3878" i="1"/>
  <c r="N3878" i="1"/>
  <c r="I3638" i="1"/>
  <c r="I4191" i="1"/>
  <c r="L4185" i="1"/>
  <c r="L3632" i="1"/>
  <c r="Z4059" i="1"/>
  <c r="X4059" i="1"/>
  <c r="R3863" i="1"/>
  <c r="N3863" i="1"/>
  <c r="M4097" i="1"/>
  <c r="J4097" i="1"/>
  <c r="M4092" i="1"/>
  <c r="J4092" i="1"/>
  <c r="M3852" i="1"/>
  <c r="J3852" i="1"/>
  <c r="AC4191" i="1"/>
  <c r="AC3638" i="1"/>
  <c r="H3873" i="1"/>
  <c r="I3873" i="1"/>
  <c r="M4016" i="1"/>
  <c r="J4016" i="1"/>
  <c r="I3634" i="1"/>
  <c r="I4187" i="1"/>
  <c r="R4087" i="1"/>
  <c r="N4087" i="1"/>
  <c r="H3946" i="1"/>
  <c r="I3946" i="1"/>
  <c r="Z3755" i="1"/>
  <c r="X3755" i="1"/>
  <c r="Z4069" i="1"/>
  <c r="X4069" i="1"/>
  <c r="Z4010" i="1"/>
  <c r="X4010" i="1"/>
  <c r="M4024" i="1"/>
  <c r="J4024" i="1"/>
  <c r="L4189" i="1"/>
  <c r="L3636" i="1"/>
  <c r="H4080" i="1"/>
  <c r="I4080" i="1"/>
  <c r="Y3623" i="1"/>
  <c r="Y3614" i="1"/>
  <c r="Y2590" i="1"/>
  <c r="Y2616" i="1"/>
  <c r="Y3600" i="1"/>
  <c r="Y3583" i="1"/>
  <c r="AA3576" i="1"/>
  <c r="AA3447" i="1"/>
  <c r="Q3571" i="1"/>
  <c r="Q3442" i="1"/>
  <c r="Z3875" i="1"/>
  <c r="X3875" i="1"/>
  <c r="M3869" i="1"/>
  <c r="J3869" i="1"/>
  <c r="Z3876" i="1"/>
  <c r="X3876" i="1"/>
  <c r="H3783" i="1"/>
  <c r="I3783" i="1"/>
  <c r="W4087" i="1"/>
  <c r="S4087" i="1"/>
  <c r="M3950" i="1"/>
  <c r="J3950" i="1"/>
  <c r="M3817" i="1"/>
  <c r="J3817" i="1"/>
  <c r="W4095" i="1"/>
  <c r="S4095" i="1"/>
  <c r="W3883" i="1"/>
  <c r="S3883" i="1"/>
  <c r="R4037" i="1"/>
  <c r="N4037" i="1"/>
  <c r="R3949" i="1"/>
  <c r="N3949" i="1"/>
  <c r="W3676" i="1"/>
  <c r="S3676" i="1"/>
  <c r="H3755" i="1"/>
  <c r="I3755" i="1"/>
  <c r="Z4051" i="1"/>
  <c r="X4051" i="1"/>
  <c r="H3866" i="1"/>
  <c r="I3866" i="1"/>
  <c r="R3868" i="1"/>
  <c r="N3868" i="1"/>
  <c r="Z3860" i="1"/>
  <c r="X3860" i="1"/>
  <c r="W4027" i="1"/>
  <c r="S4027" i="1"/>
  <c r="Z4141" i="1"/>
  <c r="X4141" i="1"/>
  <c r="AC3607" i="1"/>
  <c r="AC3563" i="1"/>
  <c r="AC3402" i="1"/>
  <c r="AC3393" i="1"/>
  <c r="AC3377" i="1"/>
  <c r="K3523" i="1"/>
  <c r="K3514" i="1"/>
  <c r="K3498" i="1"/>
  <c r="K3489" i="1"/>
  <c r="K3473" i="1"/>
  <c r="Z3690" i="1"/>
  <c r="X3690" i="1"/>
  <c r="P3556" i="1"/>
  <c r="P3547" i="1"/>
  <c r="P3531" i="1"/>
  <c r="AA3550" i="1"/>
  <c r="AA3541" i="1"/>
  <c r="AA3525" i="1"/>
  <c r="AC3625" i="1"/>
  <c r="AC3616" i="1"/>
  <c r="AC2592" i="1"/>
  <c r="AC2618" i="1"/>
  <c r="W4019" i="1"/>
  <c r="S4019" i="1"/>
  <c r="H4024" i="1"/>
  <c r="I4024" i="1"/>
  <c r="R3757" i="1"/>
  <c r="N3757" i="1"/>
  <c r="AA3557" i="1"/>
  <c r="AA3548" i="1"/>
  <c r="AA3532" i="1"/>
  <c r="U3458" i="1"/>
  <c r="U3449" i="1"/>
  <c r="U3433" i="1"/>
  <c r="U3424" i="1"/>
  <c r="U3408" i="1"/>
  <c r="H3709" i="1"/>
  <c r="I3709" i="1"/>
  <c r="J3606" i="1"/>
  <c r="J3562" i="1"/>
  <c r="J3401" i="1"/>
  <c r="J3392" i="1"/>
  <c r="J3376" i="1"/>
  <c r="Z4228" i="1"/>
  <c r="X4228" i="1"/>
  <c r="M3675" i="1"/>
  <c r="J3675" i="1"/>
  <c r="P3596" i="1"/>
  <c r="P3579" i="1"/>
  <c r="J3624" i="1"/>
  <c r="J3615" i="1"/>
  <c r="J2591" i="1"/>
  <c r="J2617" i="1"/>
  <c r="Z3719" i="1"/>
  <c r="X3719" i="1"/>
  <c r="L4358" i="1"/>
  <c r="L4367" i="1"/>
  <c r="L4376" i="1"/>
  <c r="W4532" i="1"/>
  <c r="W4500" i="1"/>
  <c r="M4386" i="1"/>
  <c r="M2300" i="1"/>
  <c r="M2396" i="1"/>
  <c r="M2463" i="1"/>
  <c r="M2582" i="1"/>
  <c r="X4356" i="1"/>
  <c r="X4365" i="1"/>
  <c r="X4374" i="1"/>
  <c r="Z4299" i="1"/>
  <c r="X4299" i="1"/>
  <c r="H4115" i="1"/>
  <c r="I4115" i="1"/>
  <c r="Q31" i="34"/>
  <c r="S31" i="34"/>
  <c r="O4582" i="1"/>
  <c r="R4399" i="1"/>
  <c r="R4476" i="1"/>
  <c r="G25" i="34"/>
  <c r="G25" i="35"/>
  <c r="M25" i="35"/>
  <c r="R4568" i="1"/>
  <c r="O4562" i="1"/>
  <c r="O4573" i="1"/>
  <c r="Y4352" i="1"/>
  <c r="Y4343" i="1"/>
  <c r="Y4215" i="1"/>
  <c r="C24" i="34"/>
  <c r="C24" i="36"/>
  <c r="U24" i="36"/>
  <c r="I4474" i="1"/>
  <c r="I4397" i="1"/>
  <c r="I4427" i="1"/>
  <c r="I4435" i="1"/>
  <c r="I4461" i="1"/>
  <c r="AA4380" i="1"/>
  <c r="AA4371" i="1"/>
  <c r="AA4362" i="1"/>
  <c r="R4307" i="1"/>
  <c r="N4307" i="1"/>
  <c r="E24" i="35"/>
  <c r="E24" i="34"/>
  <c r="E24" i="36"/>
  <c r="Y4470" i="1"/>
  <c r="Y4393" i="1"/>
  <c r="J4433" i="1"/>
  <c r="M4433" i="1"/>
  <c r="M4441" i="1"/>
  <c r="M4467" i="1"/>
  <c r="W4374" i="1"/>
  <c r="S4356" i="1"/>
  <c r="W4356" i="1"/>
  <c r="W4365" i="1"/>
  <c r="K4353" i="1"/>
  <c r="K4344" i="1"/>
  <c r="K4216" i="1"/>
  <c r="Q4348" i="1"/>
  <c r="Q4339" i="1"/>
  <c r="Q4211" i="1"/>
  <c r="I3635" i="1"/>
  <c r="I4188" i="1"/>
  <c r="AA4428" i="1"/>
  <c r="AA4436" i="1"/>
  <c r="AA4462" i="1"/>
  <c r="M4297" i="1"/>
  <c r="J4297" i="1"/>
  <c r="Z4320" i="1"/>
  <c r="X4320" i="1"/>
  <c r="R4300" i="1"/>
  <c r="N4300" i="1"/>
  <c r="X3634" i="1"/>
  <c r="X4187" i="1"/>
  <c r="H4085" i="1"/>
  <c r="I4085" i="1"/>
  <c r="K4212" i="1"/>
  <c r="K4340" i="1"/>
  <c r="K4349" i="1"/>
  <c r="H4127" i="1"/>
  <c r="I4127" i="1"/>
  <c r="W4229" i="1"/>
  <c r="S4229" i="1"/>
  <c r="M4302" i="1"/>
  <c r="J4302" i="1"/>
  <c r="W4125" i="1"/>
  <c r="S4125" i="1"/>
  <c r="Y4190" i="1"/>
  <c r="Y3637" i="1"/>
  <c r="W4140" i="1"/>
  <c r="S4140" i="1"/>
  <c r="W4108" i="1"/>
  <c r="S4108" i="1"/>
  <c r="W4076" i="1"/>
  <c r="S4076" i="1"/>
  <c r="W4044" i="1"/>
  <c r="S4044" i="1"/>
  <c r="W4012" i="1"/>
  <c r="S4012" i="1"/>
  <c r="W3868" i="1"/>
  <c r="S3868" i="1"/>
  <c r="W3796" i="1"/>
  <c r="S3796" i="1"/>
  <c r="W3756" i="1"/>
  <c r="S3756" i="1"/>
  <c r="Z4130" i="1"/>
  <c r="X4130" i="1"/>
  <c r="R4110" i="1"/>
  <c r="N4110" i="1"/>
  <c r="H4089" i="1"/>
  <c r="I4089" i="1"/>
  <c r="R4046" i="1"/>
  <c r="N4046" i="1"/>
  <c r="H4025" i="1"/>
  <c r="I4025" i="1"/>
  <c r="Z3946" i="1"/>
  <c r="X3946" i="1"/>
  <c r="R3870" i="1"/>
  <c r="N3870" i="1"/>
  <c r="H3849" i="1"/>
  <c r="I3849" i="1"/>
  <c r="Z3786" i="1"/>
  <c r="X3786" i="1"/>
  <c r="R3758" i="1"/>
  <c r="N3758" i="1"/>
  <c r="W4097" i="1"/>
  <c r="S4097" i="1"/>
  <c r="AB4362" i="1"/>
  <c r="AB4371" i="1"/>
  <c r="AB4380" i="1"/>
  <c r="Q38" i="34"/>
  <c r="O38" i="34"/>
  <c r="M38" i="34"/>
  <c r="K38" i="34"/>
  <c r="AA4349" i="1"/>
  <c r="AA4340" i="1"/>
  <c r="AA4212" i="1"/>
  <c r="J3633" i="1"/>
  <c r="J4186" i="1"/>
  <c r="Z4336" i="1"/>
  <c r="X4336" i="1"/>
  <c r="R4308" i="1"/>
  <c r="N4308" i="1"/>
  <c r="M4290" i="1"/>
  <c r="J4290" i="1"/>
  <c r="U4185" i="1"/>
  <c r="U3632" i="1"/>
  <c r="R4024" i="1"/>
  <c r="N4024" i="1"/>
  <c r="W4299" i="1"/>
  <c r="S4299" i="1"/>
  <c r="M4067" i="1"/>
  <c r="J4067" i="1"/>
  <c r="R4082" i="1"/>
  <c r="N4082" i="1"/>
  <c r="N3634" i="1"/>
  <c r="N4187" i="1"/>
  <c r="W4133" i="1"/>
  <c r="S4133" i="1"/>
  <c r="T4213" i="1"/>
  <c r="T4341" i="1"/>
  <c r="T4350" i="1"/>
  <c r="I4216" i="1"/>
  <c r="I4344" i="1"/>
  <c r="I4353" i="1"/>
  <c r="J3631" i="1"/>
  <c r="J4184" i="1"/>
  <c r="W3784" i="1"/>
  <c r="S3784" i="1"/>
  <c r="Z3882" i="1"/>
  <c r="X3882" i="1"/>
  <c r="W4053" i="1"/>
  <c r="S4053" i="1"/>
  <c r="W4021" i="1"/>
  <c r="S4021" i="1"/>
  <c r="W3877" i="1"/>
  <c r="S3877" i="1"/>
  <c r="W3821" i="1"/>
  <c r="S3821" i="1"/>
  <c r="W3773" i="1"/>
  <c r="S3773" i="1"/>
  <c r="X3635" i="1"/>
  <c r="X4188" i="1"/>
  <c r="R4139" i="1"/>
  <c r="N4139" i="1"/>
  <c r="H4118" i="1"/>
  <c r="I4118" i="1"/>
  <c r="Z4095" i="1"/>
  <c r="X4095" i="1"/>
  <c r="R4075" i="1"/>
  <c r="N4075" i="1"/>
  <c r="H4054" i="1"/>
  <c r="I4054" i="1"/>
  <c r="Z4031" i="1"/>
  <c r="X4031" i="1"/>
  <c r="R4011" i="1"/>
  <c r="N4011" i="1"/>
  <c r="H3878" i="1"/>
  <c r="I3878" i="1"/>
  <c r="Z3855" i="1"/>
  <c r="X3855" i="1"/>
  <c r="R3795" i="1"/>
  <c r="N3795" i="1"/>
  <c r="H3774" i="1"/>
  <c r="I3774" i="1"/>
  <c r="W4118" i="1"/>
  <c r="S4118" i="1"/>
  <c r="W4054" i="1"/>
  <c r="S4054" i="1"/>
  <c r="W4022" i="1"/>
  <c r="S4022" i="1"/>
  <c r="W4088" i="1"/>
  <c r="S4088" i="1"/>
  <c r="J4214" i="1"/>
  <c r="M4214" i="1"/>
  <c r="M4342" i="1"/>
  <c r="M4351" i="1"/>
  <c r="R4070" i="1"/>
  <c r="N4070" i="1"/>
  <c r="H4331" i="1"/>
  <c r="I4331" i="1"/>
  <c r="N4214" i="1"/>
  <c r="N4342" i="1"/>
  <c r="N4351" i="1"/>
  <c r="Q4188" i="1"/>
  <c r="Q3635" i="1"/>
  <c r="W4081" i="1"/>
  <c r="S4081" i="1"/>
  <c r="R4067" i="1"/>
  <c r="N4067" i="1"/>
  <c r="R4068" i="1"/>
  <c r="N4068" i="1"/>
  <c r="R4312" i="1"/>
  <c r="N4312" i="1"/>
  <c r="R4336" i="1"/>
  <c r="N4336" i="1"/>
  <c r="AC4214" i="1"/>
  <c r="AC4342" i="1"/>
  <c r="AC4351" i="1"/>
  <c r="R4136" i="1"/>
  <c r="N4136" i="1"/>
  <c r="W3816" i="1"/>
  <c r="S3816" i="1"/>
  <c r="R3950" i="1"/>
  <c r="N3950" i="1"/>
  <c r="M4096" i="1"/>
  <c r="J4096" i="1"/>
  <c r="M3856" i="1"/>
  <c r="J3856" i="1"/>
  <c r="Z4139" i="1"/>
  <c r="X4139" i="1"/>
  <c r="R4055" i="1"/>
  <c r="N4055" i="1"/>
  <c r="H3858" i="1"/>
  <c r="I3858" i="1"/>
  <c r="M4089" i="1"/>
  <c r="J4089" i="1"/>
  <c r="R4022" i="1"/>
  <c r="N4022" i="1"/>
  <c r="M4020" i="1"/>
  <c r="J4020" i="1"/>
  <c r="R4188" i="1"/>
  <c r="R3635" i="1"/>
  <c r="H4090" i="1"/>
  <c r="I4090" i="1"/>
  <c r="R4056" i="1"/>
  <c r="N4056" i="1"/>
  <c r="Z3754" i="1"/>
  <c r="X3754" i="1"/>
  <c r="M3864" i="1"/>
  <c r="J3864" i="1"/>
  <c r="H4066" i="1"/>
  <c r="I4066" i="1"/>
  <c r="W3848" i="1"/>
  <c r="S3848" i="1"/>
  <c r="M4068" i="1"/>
  <c r="J4068" i="1"/>
  <c r="M3788" i="1"/>
  <c r="J3788" i="1"/>
  <c r="H4122" i="1"/>
  <c r="I4122" i="1"/>
  <c r="Z4035" i="1"/>
  <c r="X4035" i="1"/>
  <c r="R3815" i="1"/>
  <c r="N3815" i="1"/>
  <c r="M4061" i="1"/>
  <c r="J4061" i="1"/>
  <c r="W3870" i="1"/>
  <c r="S3870" i="1"/>
  <c r="W3798" i="1"/>
  <c r="S3798" i="1"/>
  <c r="W3758" i="1"/>
  <c r="S3758" i="1"/>
  <c r="Z3868" i="1"/>
  <c r="X3868" i="1"/>
  <c r="R3848" i="1"/>
  <c r="N3848" i="1"/>
  <c r="H3787" i="1"/>
  <c r="I3787" i="1"/>
  <c r="Z3756" i="1"/>
  <c r="X3756" i="1"/>
  <c r="M4122" i="1"/>
  <c r="J4122" i="1"/>
  <c r="M4090" i="1"/>
  <c r="J4090" i="1"/>
  <c r="M4058" i="1"/>
  <c r="J4058" i="1"/>
  <c r="M4026" i="1"/>
  <c r="J4026" i="1"/>
  <c r="M3882" i="1"/>
  <c r="J3882" i="1"/>
  <c r="M3850" i="1"/>
  <c r="J3850" i="1"/>
  <c r="M3778" i="1"/>
  <c r="J3778" i="1"/>
  <c r="Z4232" i="1"/>
  <c r="X4232" i="1"/>
  <c r="Z4133" i="1"/>
  <c r="X4133" i="1"/>
  <c r="R4113" i="1"/>
  <c r="N4113" i="1"/>
  <c r="H4092" i="1"/>
  <c r="I4092" i="1"/>
  <c r="R4049" i="1"/>
  <c r="N4049" i="1"/>
  <c r="N3631" i="1"/>
  <c r="N4184" i="1"/>
  <c r="R4071" i="1"/>
  <c r="N4071" i="1"/>
  <c r="H3874" i="1"/>
  <c r="I3874" i="1"/>
  <c r="M4113" i="1"/>
  <c r="J4113" i="1"/>
  <c r="Z4138" i="1"/>
  <c r="X4138" i="1"/>
  <c r="M4076" i="1"/>
  <c r="J4076" i="1"/>
  <c r="M3796" i="1"/>
  <c r="J3796" i="1"/>
  <c r="R4095" i="1"/>
  <c r="N4095" i="1"/>
  <c r="M4057" i="1"/>
  <c r="J4057" i="1"/>
  <c r="W3818" i="1"/>
  <c r="S3818" i="1"/>
  <c r="R3860" i="1"/>
  <c r="N3860" i="1"/>
  <c r="H3747" i="1"/>
  <c r="I3747" i="1"/>
  <c r="M4062" i="1"/>
  <c r="J4062" i="1"/>
  <c r="W3867" i="1"/>
  <c r="S3867" i="1"/>
  <c r="H4227" i="1"/>
  <c r="I4227" i="1"/>
  <c r="R4141" i="1"/>
  <c r="N4141" i="1"/>
  <c r="Z4037" i="1"/>
  <c r="X4037" i="1"/>
  <c r="R4017" i="1"/>
  <c r="N4017" i="1"/>
  <c r="H3884" i="1"/>
  <c r="I3884" i="1"/>
  <c r="Z3861" i="1"/>
  <c r="X3861" i="1"/>
  <c r="R3817" i="1"/>
  <c r="N3817" i="1"/>
  <c r="H3780" i="1"/>
  <c r="I3780" i="1"/>
  <c r="H3751" i="1"/>
  <c r="I3751" i="1"/>
  <c r="M3727" i="1"/>
  <c r="J3727" i="1"/>
  <c r="M3687" i="1"/>
  <c r="J3687" i="1"/>
  <c r="M3647" i="1"/>
  <c r="J3647" i="1"/>
  <c r="W3574" i="1"/>
  <c r="W3445" i="1"/>
  <c r="S3553" i="1"/>
  <c r="S3544" i="1"/>
  <c r="S3528" i="1"/>
  <c r="M4070" i="1"/>
  <c r="J4070" i="1"/>
  <c r="R3855" i="1"/>
  <c r="N3855" i="1"/>
  <c r="R3816" i="1"/>
  <c r="N3816" i="1"/>
  <c r="W3855" i="1"/>
  <c r="S3855" i="1"/>
  <c r="R4109" i="1"/>
  <c r="N4109" i="1"/>
  <c r="Z3777" i="1"/>
  <c r="X3777" i="1"/>
  <c r="W3740" i="1"/>
  <c r="S3740" i="1"/>
  <c r="H4231" i="1"/>
  <c r="I4231" i="1"/>
  <c r="H3850" i="1"/>
  <c r="I3850" i="1"/>
  <c r="H3851" i="1"/>
  <c r="I3851" i="1"/>
  <c r="R3820" i="1"/>
  <c r="N3820" i="1"/>
  <c r="Z3819" i="1"/>
  <c r="X3819" i="1"/>
  <c r="M3870" i="1"/>
  <c r="J3870" i="1"/>
  <c r="H3864" i="1"/>
  <c r="I3864" i="1"/>
  <c r="T3625" i="1"/>
  <c r="T3616" i="1"/>
  <c r="T2592" i="1"/>
  <c r="T2618" i="1"/>
  <c r="U3621" i="1"/>
  <c r="U3612" i="1"/>
  <c r="U2588" i="1"/>
  <c r="U2614" i="1"/>
  <c r="W3736" i="1"/>
  <c r="S3736" i="1"/>
  <c r="R3597" i="1"/>
  <c r="R3580" i="1"/>
  <c r="L3554" i="1"/>
  <c r="L3545" i="1"/>
  <c r="L3529" i="1"/>
  <c r="X4186" i="1"/>
  <c r="AA3606" i="1"/>
  <c r="AA3562" i="1"/>
  <c r="AA3401" i="1"/>
  <c r="AA3392" i="1"/>
  <c r="AA3376" i="1"/>
  <c r="R4137" i="1"/>
  <c r="N4137" i="1"/>
  <c r="H3860" i="1"/>
  <c r="I3860" i="1"/>
  <c r="M3643" i="1"/>
  <c r="J3643" i="1"/>
  <c r="O3378" i="1"/>
  <c r="O3394" i="1"/>
  <c r="O3403" i="1"/>
  <c r="O3564" i="1"/>
  <c r="O3608" i="1"/>
  <c r="Z3572" i="1"/>
  <c r="Z3443" i="1"/>
  <c r="P4185" i="1"/>
  <c r="P3632" i="1"/>
  <c r="Z3675" i="1"/>
  <c r="X3675" i="1"/>
  <c r="J3523" i="1"/>
  <c r="J3514" i="1"/>
  <c r="J3498" i="1"/>
  <c r="J3489" i="1"/>
  <c r="J3473" i="1"/>
  <c r="R4142" i="1"/>
  <c r="N4142" i="1"/>
  <c r="Z4016" i="1"/>
  <c r="X4016" i="1"/>
  <c r="X3636" i="1"/>
  <c r="X4189" i="1"/>
  <c r="H4301" i="1"/>
  <c r="I4301" i="1"/>
  <c r="AC4399" i="1"/>
  <c r="AC4476" i="1"/>
  <c r="G38" i="34"/>
  <c r="G38" i="35"/>
  <c r="M38" i="35"/>
  <c r="AC4568" i="1"/>
  <c r="AC4560" i="1"/>
  <c r="AC4571" i="1"/>
  <c r="AC4580" i="1"/>
  <c r="AC4428" i="1"/>
  <c r="AC4436" i="1"/>
  <c r="AC4462" i="1"/>
  <c r="Z4315" i="1"/>
  <c r="X4315" i="1"/>
  <c r="E11" i="34"/>
  <c r="E11" i="36"/>
  <c r="E40" i="36"/>
  <c r="Q16" i="36"/>
  <c r="O16" i="36"/>
  <c r="M16" i="36"/>
  <c r="K16" i="36"/>
  <c r="K4567" i="1"/>
  <c r="K4578" i="1"/>
  <c r="K4587" i="1"/>
  <c r="K4588" i="1"/>
  <c r="S4571" i="1"/>
  <c r="S4580" i="1"/>
  <c r="M4121" i="1"/>
  <c r="J4121" i="1"/>
  <c r="Q4470" i="1"/>
  <c r="Q4393" i="1"/>
  <c r="K4432" i="1"/>
  <c r="K4440" i="1"/>
  <c r="K4466" i="1"/>
  <c r="O4430" i="1"/>
  <c r="O4438" i="1"/>
  <c r="O4464" i="1"/>
  <c r="H3943" i="1"/>
  <c r="I3943" i="1"/>
  <c r="AC920" i="1"/>
  <c r="AC4590" i="1"/>
  <c r="M4399" i="1"/>
  <c r="M4476" i="1"/>
  <c r="G16" i="34"/>
  <c r="G16" i="35"/>
  <c r="M16" i="35"/>
  <c r="M4568" i="1"/>
  <c r="K4560" i="1"/>
  <c r="K4571" i="1"/>
  <c r="K4580" i="1"/>
  <c r="Q14" i="34"/>
  <c r="O14" i="34"/>
  <c r="M14" i="34"/>
  <c r="K14" i="34"/>
  <c r="AC4429" i="1"/>
  <c r="AC4437" i="1"/>
  <c r="AC4463" i="1"/>
  <c r="H4310" i="1"/>
  <c r="I4310" i="1"/>
  <c r="Q25" i="34"/>
  <c r="O25" i="34"/>
  <c r="M25" i="34"/>
  <c r="K25" i="34"/>
  <c r="S4560" i="1"/>
  <c r="S4567" i="1"/>
  <c r="S4578" i="1"/>
  <c r="S4587" i="1"/>
  <c r="S4588" i="1"/>
  <c r="G11" i="35"/>
  <c r="M11" i="35"/>
  <c r="I4568" i="1"/>
  <c r="I4563" i="1"/>
  <c r="I4574" i="1"/>
  <c r="I4583" i="1"/>
  <c r="O4186" i="1"/>
  <c r="O3633" i="1"/>
  <c r="W921" i="1"/>
  <c r="W4591" i="1"/>
  <c r="AA4399" i="1"/>
  <c r="AA4476" i="1"/>
  <c r="G34" i="34"/>
  <c r="G34" i="35"/>
  <c r="M34" i="35"/>
  <c r="AA4568" i="1"/>
  <c r="AA4560" i="1"/>
  <c r="AA4571" i="1"/>
  <c r="AA4580" i="1"/>
  <c r="K4475" i="1"/>
  <c r="K4398" i="1"/>
  <c r="Y4427" i="1"/>
  <c r="Y4435" i="1"/>
  <c r="Y4461" i="1"/>
  <c r="I4357" i="1"/>
  <c r="I4366" i="1"/>
  <c r="I4375" i="1"/>
  <c r="W4399" i="1"/>
  <c r="W4476" i="1"/>
  <c r="G32" i="34"/>
  <c r="G32" i="35"/>
  <c r="M32" i="35"/>
  <c r="W4568" i="1"/>
  <c r="S4564" i="1"/>
  <c r="S4575" i="1"/>
  <c r="S4584" i="1"/>
  <c r="K4358" i="1"/>
  <c r="K4367" i="1"/>
  <c r="K4376" i="1"/>
  <c r="H4226" i="1"/>
  <c r="I4226" i="1"/>
  <c r="Z4132" i="1"/>
  <c r="X4132" i="1"/>
  <c r="X4215" i="1"/>
  <c r="X4343" i="1"/>
  <c r="X4352" i="1"/>
  <c r="H4295" i="1"/>
  <c r="I4295" i="1"/>
  <c r="AA4190" i="1"/>
  <c r="AA3637" i="1"/>
  <c r="R4088" i="1"/>
  <c r="N4088" i="1"/>
  <c r="O4215" i="1"/>
  <c r="O4343" i="1"/>
  <c r="O4352" i="1"/>
  <c r="W4319" i="1"/>
  <c r="S4319" i="1"/>
  <c r="H4059" i="1"/>
  <c r="I4059" i="1"/>
  <c r="AA4187" i="1"/>
  <c r="AA3634" i="1"/>
  <c r="M4135" i="1"/>
  <c r="J4135" i="1"/>
  <c r="M4103" i="1"/>
  <c r="J4103" i="1"/>
  <c r="M4071" i="1"/>
  <c r="J4071" i="1"/>
  <c r="M4039" i="1"/>
  <c r="J4039" i="1"/>
  <c r="M4007" i="1"/>
  <c r="J4007" i="1"/>
  <c r="M3863" i="1"/>
  <c r="J3863" i="1"/>
  <c r="M3791" i="1"/>
  <c r="J3791" i="1"/>
  <c r="R3750" i="1"/>
  <c r="N3750" i="1"/>
  <c r="Z4126" i="1"/>
  <c r="X4126" i="1"/>
  <c r="R4106" i="1"/>
  <c r="N4106" i="1"/>
  <c r="Z4062" i="1"/>
  <c r="X4062" i="1"/>
  <c r="R4042" i="1"/>
  <c r="N4042" i="1"/>
  <c r="H4021" i="1"/>
  <c r="I4021" i="1"/>
  <c r="Z3886" i="1"/>
  <c r="X3886" i="1"/>
  <c r="R3866" i="1"/>
  <c r="N3866" i="1"/>
  <c r="H3821" i="1"/>
  <c r="I3821" i="1"/>
  <c r="Z3782" i="1"/>
  <c r="X3782" i="1"/>
  <c r="R3754" i="1"/>
  <c r="N3754" i="1"/>
  <c r="Y926" i="1"/>
  <c r="Y4596" i="1"/>
  <c r="Z4332" i="1"/>
  <c r="X4332" i="1"/>
  <c r="R4304" i="1"/>
  <c r="N4304" i="1"/>
  <c r="J3637" i="1"/>
  <c r="M3637" i="1"/>
  <c r="M4190" i="1"/>
  <c r="H4119" i="1"/>
  <c r="I4119" i="1"/>
  <c r="M4294" i="1"/>
  <c r="J4294" i="1"/>
  <c r="L4190" i="1"/>
  <c r="L3637" i="1"/>
  <c r="W4068" i="1"/>
  <c r="S4068" i="1"/>
  <c r="Z4082" i="1"/>
  <c r="X4082" i="1"/>
  <c r="I4399" i="1"/>
  <c r="I4476" i="1"/>
  <c r="G11" i="34"/>
  <c r="G40" i="34"/>
  <c r="Q22" i="34"/>
  <c r="S22" i="34"/>
  <c r="AA4216" i="1"/>
  <c r="AA4344" i="1"/>
  <c r="AA4353" i="1"/>
  <c r="Z4470" i="1"/>
  <c r="Z4393" i="1"/>
  <c r="M4309" i="1"/>
  <c r="J4309" i="1"/>
  <c r="R4036" i="1"/>
  <c r="N4036" i="1"/>
  <c r="S4215" i="1"/>
  <c r="W4215" i="1"/>
  <c r="W4343" i="1"/>
  <c r="W4352" i="1"/>
  <c r="W4292" i="1"/>
  <c r="S4292" i="1"/>
  <c r="U4189" i="1"/>
  <c r="U3636" i="1"/>
  <c r="R4076" i="1"/>
  <c r="N4076" i="1"/>
  <c r="U4188" i="1"/>
  <c r="U3635" i="1"/>
  <c r="M4131" i="1"/>
  <c r="J4131" i="1"/>
  <c r="M4099" i="1"/>
  <c r="J4099" i="1"/>
  <c r="M4035" i="1"/>
  <c r="J4035" i="1"/>
  <c r="M3947" i="1"/>
  <c r="J3947" i="1"/>
  <c r="M3859" i="1"/>
  <c r="J3859" i="1"/>
  <c r="M3787" i="1"/>
  <c r="J3787" i="1"/>
  <c r="H3749" i="1"/>
  <c r="I3749" i="1"/>
  <c r="H4125" i="1"/>
  <c r="I4125" i="1"/>
  <c r="Z4102" i="1"/>
  <c r="X4102" i="1"/>
  <c r="H4061" i="1"/>
  <c r="I4061" i="1"/>
  <c r="Z4038" i="1"/>
  <c r="X4038" i="1"/>
  <c r="R4018" i="1"/>
  <c r="N4018" i="1"/>
  <c r="H3885" i="1"/>
  <c r="I3885" i="1"/>
  <c r="Z3862" i="1"/>
  <c r="X3862" i="1"/>
  <c r="R3818" i="1"/>
  <c r="N3818" i="1"/>
  <c r="H3781" i="1"/>
  <c r="I3781" i="1"/>
  <c r="Z3752" i="1"/>
  <c r="X3752" i="1"/>
  <c r="AC4213" i="1"/>
  <c r="AC4341" i="1"/>
  <c r="AC4350" i="1"/>
  <c r="J4216" i="1"/>
  <c r="J4344" i="1"/>
  <c r="J4353" i="1"/>
  <c r="U4214" i="1"/>
  <c r="U4342" i="1"/>
  <c r="U4351" i="1"/>
  <c r="S4211" i="1"/>
  <c r="W4211" i="1"/>
  <c r="W4339" i="1"/>
  <c r="W4348" i="1"/>
  <c r="H4070" i="1"/>
  <c r="I4070" i="1"/>
  <c r="Z4233" i="1"/>
  <c r="X4233" i="1"/>
  <c r="O4190" i="1"/>
  <c r="O3637" i="1"/>
  <c r="Y4212" i="1"/>
  <c r="Y4340" i="1"/>
  <c r="Y4349" i="1"/>
  <c r="W4048" i="1"/>
  <c r="S4048" i="1"/>
  <c r="W4136" i="1"/>
  <c r="S4136" i="1"/>
  <c r="J3635" i="1"/>
  <c r="M3635" i="1"/>
  <c r="M4188" i="1"/>
  <c r="W3856" i="1"/>
  <c r="S3856" i="1"/>
  <c r="H4017" i="1"/>
  <c r="I4017" i="1"/>
  <c r="W4049" i="1"/>
  <c r="S4049" i="1"/>
  <c r="W4017" i="1"/>
  <c r="S4017" i="1"/>
  <c r="W3873" i="1"/>
  <c r="S3873" i="1"/>
  <c r="W3817" i="1"/>
  <c r="S3817" i="1"/>
  <c r="W3769" i="1"/>
  <c r="S3769" i="1"/>
  <c r="P4187" i="1"/>
  <c r="P3634" i="1"/>
  <c r="R4131" i="1"/>
  <c r="N4131" i="1"/>
  <c r="H4110" i="1"/>
  <c r="I4110" i="1"/>
  <c r="Z4087" i="1"/>
  <c r="X4087" i="1"/>
  <c r="H4046" i="1"/>
  <c r="I4046" i="1"/>
  <c r="Z4023" i="1"/>
  <c r="X4023" i="1"/>
  <c r="R3947" i="1"/>
  <c r="N3947" i="1"/>
  <c r="H3870" i="1"/>
  <c r="I3870" i="1"/>
  <c r="Z3847" i="1"/>
  <c r="X3847" i="1"/>
  <c r="R3787" i="1"/>
  <c r="N3787" i="1"/>
  <c r="H3758" i="1"/>
  <c r="I3758" i="1"/>
  <c r="W4106" i="1"/>
  <c r="S4106" i="1"/>
  <c r="W4074" i="1"/>
  <c r="S4074" i="1"/>
  <c r="W4042" i="1"/>
  <c r="S4042" i="1"/>
  <c r="W4010" i="1"/>
  <c r="S4010" i="1"/>
  <c r="W4120" i="1"/>
  <c r="S4120" i="1"/>
  <c r="R4118" i="1"/>
  <c r="N4118" i="1"/>
  <c r="R4233" i="1"/>
  <c r="N4233" i="1"/>
  <c r="M4064" i="1"/>
  <c r="J4064" i="1"/>
  <c r="S3636" i="1"/>
  <c r="S4189" i="1"/>
  <c r="N3635" i="1"/>
  <c r="N4188" i="1"/>
  <c r="Z4123" i="1"/>
  <c r="X4123" i="1"/>
  <c r="R4039" i="1"/>
  <c r="N4039" i="1"/>
  <c r="H3818" i="1"/>
  <c r="I3818" i="1"/>
  <c r="W4040" i="1"/>
  <c r="S4040" i="1"/>
  <c r="M4060" i="1"/>
  <c r="J4060" i="1"/>
  <c r="M3780" i="1"/>
  <c r="J3780" i="1"/>
  <c r="R3751" i="1"/>
  <c r="N3751" i="1"/>
  <c r="R3822" i="1"/>
  <c r="N3822" i="1"/>
  <c r="M3872" i="1"/>
  <c r="J3872" i="1"/>
  <c r="X3631" i="1"/>
  <c r="X4184" i="1"/>
  <c r="Z3867" i="1"/>
  <c r="X3867" i="1"/>
  <c r="M4105" i="1"/>
  <c r="J4105" i="1"/>
  <c r="M4082" i="1"/>
  <c r="J4082" i="1"/>
  <c r="L4187" i="1"/>
  <c r="L3634" i="1"/>
  <c r="Z4085" i="1"/>
  <c r="X4085" i="1"/>
  <c r="R4065" i="1"/>
  <c r="N4065" i="1"/>
  <c r="H3769" i="1"/>
  <c r="I3769" i="1"/>
  <c r="M3880" i="1"/>
  <c r="J3880" i="1"/>
  <c r="M4081" i="1"/>
  <c r="J4081" i="1"/>
  <c r="H4068" i="1"/>
  <c r="I4068" i="1"/>
  <c r="M3639" i="1"/>
  <c r="J3639" i="1"/>
  <c r="AC3598" i="1"/>
  <c r="AC3581" i="1"/>
  <c r="U3569" i="1"/>
  <c r="U3440" i="1"/>
  <c r="M4101" i="1"/>
  <c r="J4101" i="1"/>
  <c r="W3850" i="1"/>
  <c r="S3850" i="1"/>
  <c r="Z3864" i="1"/>
  <c r="X3864" i="1"/>
  <c r="R3756" i="1"/>
  <c r="N3756" i="1"/>
  <c r="W3875" i="1"/>
  <c r="S3875" i="1"/>
  <c r="M3773" i="1"/>
  <c r="J3773" i="1"/>
  <c r="R3788" i="1"/>
  <c r="N3788" i="1"/>
  <c r="M4078" i="1"/>
  <c r="J4078" i="1"/>
  <c r="Z3881" i="1"/>
  <c r="X3881" i="1"/>
  <c r="Z3849" i="1"/>
  <c r="X3849" i="1"/>
  <c r="U3598" i="1"/>
  <c r="U3581" i="1"/>
  <c r="M3554" i="1"/>
  <c r="M3545" i="1"/>
  <c r="M3529" i="1"/>
  <c r="M3849" i="1"/>
  <c r="J3849" i="1"/>
  <c r="R3780" i="1"/>
  <c r="N3780" i="1"/>
  <c r="M4117" i="1"/>
  <c r="J4117" i="1"/>
  <c r="M4085" i="1"/>
  <c r="J4085" i="1"/>
  <c r="H3791" i="1"/>
  <c r="I3791" i="1"/>
  <c r="W3648" i="1"/>
  <c r="S3648" i="1"/>
  <c r="R3742" i="1"/>
  <c r="N3742" i="1"/>
  <c r="H3641" i="1"/>
  <c r="I3641" i="1"/>
  <c r="Z891" i="1"/>
  <c r="Z966" i="1"/>
  <c r="Z1116" i="1"/>
  <c r="Z2591" i="1"/>
  <c r="Z2617" i="1"/>
  <c r="Z3615" i="1"/>
  <c r="Z3624" i="1"/>
  <c r="X4190" i="1"/>
  <c r="Z3945" i="1"/>
  <c r="X3945" i="1"/>
  <c r="R3690" i="1"/>
  <c r="N3690" i="1"/>
  <c r="N3580" i="1"/>
  <c r="N3597" i="1"/>
  <c r="J3553" i="1"/>
  <c r="J3544" i="1"/>
  <c r="J3528" i="1"/>
  <c r="Z3797" i="1"/>
  <c r="X3797" i="1"/>
  <c r="AB3554" i="1"/>
  <c r="AB3545" i="1"/>
  <c r="AB3529" i="1"/>
  <c r="I3522" i="1"/>
  <c r="I3513" i="1"/>
  <c r="I3497" i="1"/>
  <c r="I3488" i="1"/>
  <c r="I3472" i="1"/>
  <c r="R4077" i="1"/>
  <c r="N4077" i="1"/>
  <c r="Z3606" i="1"/>
  <c r="Z3562" i="1"/>
  <c r="Z3376" i="1"/>
  <c r="Z3392" i="1"/>
  <c r="Z3401" i="1"/>
  <c r="R3655" i="1"/>
  <c r="N3655" i="1"/>
  <c r="Z3742" i="1"/>
  <c r="X3742" i="1"/>
  <c r="W3644" i="1"/>
  <c r="S3644" i="1"/>
  <c r="O3526" i="1"/>
  <c r="O3542" i="1"/>
  <c r="O3551" i="1"/>
  <c r="H3794" i="1"/>
  <c r="I3794" i="1"/>
  <c r="M3885" i="1"/>
  <c r="J3885" i="1"/>
  <c r="W3754" i="1"/>
  <c r="S3754" i="1"/>
  <c r="Z3792" i="1"/>
  <c r="X3792" i="1"/>
  <c r="W4103" i="1"/>
  <c r="S4103" i="1"/>
  <c r="M4022" i="1"/>
  <c r="J4022" i="1"/>
  <c r="W3787" i="1"/>
  <c r="S3787" i="1"/>
  <c r="H4084" i="1"/>
  <c r="I4084" i="1"/>
  <c r="H4291" i="1"/>
  <c r="I4291" i="1"/>
  <c r="W4135" i="1"/>
  <c r="S4135" i="1"/>
  <c r="H4104" i="1"/>
  <c r="I4104" i="1"/>
  <c r="H4040" i="1"/>
  <c r="I4040" i="1"/>
  <c r="R3885" i="1"/>
  <c r="N3885" i="1"/>
  <c r="Z3817" i="1"/>
  <c r="X3817" i="1"/>
  <c r="H3752" i="1"/>
  <c r="I3752" i="1"/>
  <c r="W3688" i="1"/>
  <c r="S3688" i="1"/>
  <c r="Q2590" i="1"/>
  <c r="Q2616" i="1"/>
  <c r="Q3614" i="1"/>
  <c r="Q3623" i="1"/>
  <c r="Z3730" i="1"/>
  <c r="X3730" i="1"/>
  <c r="R3710" i="1"/>
  <c r="N3710" i="1"/>
  <c r="H3673" i="1"/>
  <c r="I3673" i="1"/>
  <c r="Z3650" i="1"/>
  <c r="X3650" i="1"/>
  <c r="X2594" i="1"/>
  <c r="X2620" i="1"/>
  <c r="X3618" i="1"/>
  <c r="X3627" i="1"/>
  <c r="V3595" i="1"/>
  <c r="V3578" i="1"/>
  <c r="T3569" i="1"/>
  <c r="T3440" i="1"/>
  <c r="Y3466" i="1"/>
  <c r="Y3482" i="1"/>
  <c r="Y3491" i="1"/>
  <c r="Y3507" i="1"/>
  <c r="Y3516" i="1"/>
  <c r="M4109" i="1"/>
  <c r="J4109" i="1"/>
  <c r="R4101" i="1"/>
  <c r="N4101" i="1"/>
  <c r="R4053" i="1"/>
  <c r="N4053" i="1"/>
  <c r="AC3373" i="1"/>
  <c r="AC3389" i="1"/>
  <c r="AC3398" i="1"/>
  <c r="AC3559" i="1"/>
  <c r="AC3603" i="1"/>
  <c r="M3373" i="1"/>
  <c r="M3389" i="1"/>
  <c r="M3398" i="1"/>
  <c r="M3559" i="1"/>
  <c r="M3603" i="1"/>
  <c r="M4118" i="1"/>
  <c r="J4118" i="1"/>
  <c r="R4232" i="1"/>
  <c r="N4232" i="1"/>
  <c r="AA3380" i="1"/>
  <c r="AA3396" i="1"/>
  <c r="AA3405" i="1"/>
  <c r="AA3566" i="1"/>
  <c r="AA3610" i="1"/>
  <c r="S3582" i="1"/>
  <c r="W3582" i="1"/>
  <c r="W3599" i="1"/>
  <c r="U3573" i="1"/>
  <c r="U3444" i="1"/>
  <c r="M3525" i="1"/>
  <c r="M3541" i="1"/>
  <c r="M3550" i="1"/>
  <c r="H2590" i="1"/>
  <c r="H2616" i="1"/>
  <c r="H3614" i="1"/>
  <c r="H3623" i="1"/>
  <c r="N3601" i="1"/>
  <c r="AB3594" i="1"/>
  <c r="AB3577" i="1"/>
  <c r="W3503" i="1"/>
  <c r="S3503" i="1"/>
  <c r="W4047" i="1"/>
  <c r="S4047" i="1"/>
  <c r="R4190" i="1"/>
  <c r="R3637" i="1"/>
  <c r="W3505" i="1"/>
  <c r="S3505" i="1"/>
  <c r="U3407" i="1"/>
  <c r="U3423" i="1"/>
  <c r="U3432" i="1"/>
  <c r="U3448" i="1"/>
  <c r="U3457" i="1"/>
  <c r="R3734" i="1"/>
  <c r="N3734" i="1"/>
  <c r="H3713" i="1"/>
  <c r="I3713" i="1"/>
  <c r="Z3674" i="1"/>
  <c r="X3674" i="1"/>
  <c r="R3654" i="1"/>
  <c r="N3654" i="1"/>
  <c r="V3574" i="1"/>
  <c r="V3445" i="1"/>
  <c r="Z3536" i="1"/>
  <c r="X3536" i="1"/>
  <c r="L3468" i="1"/>
  <c r="L3484" i="1"/>
  <c r="L3493" i="1"/>
  <c r="L3509" i="1"/>
  <c r="L3518" i="1"/>
  <c r="O3412" i="1"/>
  <c r="O3428" i="1"/>
  <c r="O3437" i="1"/>
  <c r="O3453" i="1"/>
  <c r="O3462" i="1"/>
  <c r="Z3739" i="1"/>
  <c r="X3739" i="1"/>
  <c r="R3719" i="1"/>
  <c r="N3719" i="1"/>
  <c r="W3871" i="1"/>
  <c r="S3871" i="1"/>
  <c r="Z4093" i="1"/>
  <c r="X4093" i="1"/>
  <c r="H3880" i="1"/>
  <c r="I3880" i="1"/>
  <c r="AC3621" i="1"/>
  <c r="AC3612" i="1"/>
  <c r="AC2588" i="1"/>
  <c r="AC2614" i="1"/>
  <c r="R3738" i="1"/>
  <c r="N3738" i="1"/>
  <c r="W3721" i="1"/>
  <c r="S3721" i="1"/>
  <c r="AC3378" i="1"/>
  <c r="AC3394" i="1"/>
  <c r="AC3403" i="1"/>
  <c r="AC3564" i="1"/>
  <c r="AC3608" i="1"/>
  <c r="Q3532" i="1"/>
  <c r="Q3548" i="1"/>
  <c r="Q3557" i="1"/>
  <c r="O3413" i="1"/>
  <c r="O3429" i="1"/>
  <c r="O3438" i="1"/>
  <c r="O3454" i="1"/>
  <c r="O3463" i="1"/>
  <c r="AC3407" i="1"/>
  <c r="AC3423" i="1"/>
  <c r="AC3432" i="1"/>
  <c r="AC3448" i="1"/>
  <c r="AC3457" i="1"/>
  <c r="H3722" i="1"/>
  <c r="I3722" i="1"/>
  <c r="H3678" i="1"/>
  <c r="I3678" i="1"/>
  <c r="Z3655" i="1"/>
  <c r="X3655" i="1"/>
  <c r="Z4033" i="1"/>
  <c r="X4033" i="1"/>
  <c r="R3722" i="1"/>
  <c r="N3722" i="1"/>
  <c r="Z3662" i="1"/>
  <c r="X3662" i="1"/>
  <c r="L3598" i="1"/>
  <c r="L3581" i="1"/>
  <c r="T3457" i="1"/>
  <c r="T3448" i="1"/>
  <c r="T3432" i="1"/>
  <c r="T3423" i="1"/>
  <c r="T3407" i="1"/>
  <c r="M3664" i="1"/>
  <c r="J3664" i="1"/>
  <c r="S3625" i="1"/>
  <c r="S3616" i="1"/>
  <c r="S2592" i="1"/>
  <c r="S2618" i="1"/>
  <c r="O3596" i="1"/>
  <c r="O3579" i="1"/>
  <c r="U3471" i="1"/>
  <c r="U3487" i="1"/>
  <c r="U3496" i="1"/>
  <c r="U3512" i="1"/>
  <c r="U3521" i="1"/>
  <c r="M3466" i="1"/>
  <c r="M3482" i="1"/>
  <c r="M3491" i="1"/>
  <c r="M3507" i="1"/>
  <c r="M3516" i="1"/>
  <c r="N2590" i="1"/>
  <c r="N2616" i="1"/>
  <c r="N3614" i="1"/>
  <c r="N3623" i="1"/>
  <c r="H3572" i="1"/>
  <c r="H3443" i="1"/>
  <c r="V3527" i="1"/>
  <c r="V3543" i="1"/>
  <c r="V3552" i="1"/>
  <c r="Z3857" i="1"/>
  <c r="X3857" i="1"/>
  <c r="W3551" i="1"/>
  <c r="W3542" i="1"/>
  <c r="W3526" i="1"/>
  <c r="K3457" i="1"/>
  <c r="K3448" i="1"/>
  <c r="K3432" i="1"/>
  <c r="K3423" i="1"/>
  <c r="K3407" i="1"/>
  <c r="X3609" i="1"/>
  <c r="X3565" i="1"/>
  <c r="X3404" i="1"/>
  <c r="X3395" i="1"/>
  <c r="X3379" i="1"/>
  <c r="S3458" i="1"/>
  <c r="S3449" i="1"/>
  <c r="S3433" i="1"/>
  <c r="S3424" i="1"/>
  <c r="S3408" i="1"/>
  <c r="W3673" i="1"/>
  <c r="S3673" i="1"/>
  <c r="U3608" i="1"/>
  <c r="U3564" i="1"/>
  <c r="U3403" i="1"/>
  <c r="U3394" i="1"/>
  <c r="U3378" i="1"/>
  <c r="U3526" i="1"/>
  <c r="U3542" i="1"/>
  <c r="U3551" i="1"/>
  <c r="W3640" i="1"/>
  <c r="S3640" i="1"/>
  <c r="M3672" i="1"/>
  <c r="J3672" i="1"/>
  <c r="U3604" i="1"/>
  <c r="U3560" i="1"/>
  <c r="U3399" i="1"/>
  <c r="U3390" i="1"/>
  <c r="U3374" i="1"/>
  <c r="U3595" i="1"/>
  <c r="U3578" i="1"/>
  <c r="K3550" i="1"/>
  <c r="K3541" i="1"/>
  <c r="K3525" i="1"/>
  <c r="Z3479" i="1"/>
  <c r="X3479" i="1"/>
  <c r="R3658" i="1"/>
  <c r="N3658" i="1"/>
  <c r="I3600" i="1"/>
  <c r="W3669" i="1"/>
  <c r="S3669" i="1"/>
  <c r="W3501" i="1"/>
  <c r="S3501" i="1"/>
  <c r="R3687" i="1"/>
  <c r="N3687" i="1"/>
  <c r="H3610" i="1"/>
  <c r="H3566" i="1"/>
  <c r="H3405" i="1"/>
  <c r="H3396" i="1"/>
  <c r="H3380" i="1"/>
  <c r="W3729" i="1"/>
  <c r="S3729" i="1"/>
  <c r="AC3609" i="1"/>
  <c r="AC3565" i="1"/>
  <c r="AC3404" i="1"/>
  <c r="AC3395" i="1"/>
  <c r="AC3379" i="1"/>
  <c r="Z3716" i="1"/>
  <c r="X3716" i="1"/>
  <c r="P3621" i="1"/>
  <c r="P3612" i="1"/>
  <c r="P2588" i="1"/>
  <c r="P2614" i="1"/>
  <c r="J3603" i="1"/>
  <c r="J3559" i="1"/>
  <c r="J3398" i="1"/>
  <c r="J3389" i="1"/>
  <c r="J3373" i="1"/>
  <c r="H3536" i="1"/>
  <c r="I3536" i="1"/>
  <c r="Z3647" i="1"/>
  <c r="X3647" i="1"/>
  <c r="S3607" i="1"/>
  <c r="S3563" i="1"/>
  <c r="S3402" i="1"/>
  <c r="S3393" i="1"/>
  <c r="S3377" i="1"/>
  <c r="R3747" i="1"/>
  <c r="N3747" i="1"/>
  <c r="Z3594" i="1"/>
  <c r="Z3577" i="1"/>
  <c r="K3551" i="1"/>
  <c r="K3542" i="1"/>
  <c r="K3526" i="1"/>
  <c r="W3672" i="1"/>
  <c r="S3672" i="1"/>
  <c r="U3519" i="1"/>
  <c r="U3510" i="1"/>
  <c r="U3494" i="1"/>
  <c r="U3485" i="1"/>
  <c r="U3469" i="1"/>
  <c r="W3658" i="1"/>
  <c r="S3658" i="1"/>
  <c r="Q3621" i="1"/>
  <c r="Q3612" i="1"/>
  <c r="Q2588" i="1"/>
  <c r="Q2614" i="1"/>
  <c r="R3656" i="1"/>
  <c r="N3656" i="1"/>
  <c r="I3603" i="1"/>
  <c r="I3559" i="1"/>
  <c r="I3398" i="1"/>
  <c r="I3389" i="1"/>
  <c r="I3373" i="1"/>
  <c r="W3727" i="1"/>
  <c r="S3727" i="1"/>
  <c r="AC3601" i="1"/>
  <c r="AC3584" i="1"/>
  <c r="J3604" i="1"/>
  <c r="J3560" i="1"/>
  <c r="J3399" i="1"/>
  <c r="J3390" i="1"/>
  <c r="J3374" i="1"/>
  <c r="AC3516" i="1"/>
  <c r="AC3507" i="1"/>
  <c r="AC3491" i="1"/>
  <c r="AC3482" i="1"/>
  <c r="AC3466" i="1"/>
  <c r="X3622" i="1"/>
  <c r="X3613" i="1"/>
  <c r="X2589" i="1"/>
  <c r="X2615" i="1"/>
  <c r="M3693" i="1"/>
  <c r="J3693" i="1"/>
  <c r="X3604" i="1"/>
  <c r="X3560" i="1"/>
  <c r="X3399" i="1"/>
  <c r="X3390" i="1"/>
  <c r="X3374" i="1"/>
  <c r="R3504" i="1"/>
  <c r="N3504" i="1"/>
  <c r="R3645" i="1"/>
  <c r="N3645" i="1"/>
  <c r="AB3576" i="1"/>
  <c r="AB3447" i="1"/>
  <c r="O3554" i="1"/>
  <c r="O3545" i="1"/>
  <c r="O3529" i="1"/>
  <c r="O3594" i="1"/>
  <c r="O3577" i="1"/>
  <c r="Z3539" i="1"/>
  <c r="X3539" i="1"/>
  <c r="U3231" i="1"/>
  <c r="U2631" i="1"/>
  <c r="Z2876" i="1"/>
  <c r="X2876" i="1"/>
  <c r="M3653" i="1"/>
  <c r="J3653" i="1"/>
  <c r="M3270" i="1"/>
  <c r="J3270" i="1"/>
  <c r="M3230" i="1"/>
  <c r="M2630" i="1"/>
  <c r="AA3461" i="1"/>
  <c r="AA3452" i="1"/>
  <c r="AA3436" i="1"/>
  <c r="AA3427" i="1"/>
  <c r="AA3411" i="1"/>
  <c r="Z3735" i="1"/>
  <c r="X3735" i="1"/>
  <c r="R3797" i="1"/>
  <c r="N3797" i="1"/>
  <c r="X3470" i="1"/>
  <c r="X3486" i="1"/>
  <c r="X3495" i="1"/>
  <c r="X3511" i="1"/>
  <c r="X3520" i="1"/>
  <c r="Z3726" i="1"/>
  <c r="X3726" i="1"/>
  <c r="Z3646" i="1"/>
  <c r="X3646" i="1"/>
  <c r="I3583" i="1"/>
  <c r="H3583" i="1"/>
  <c r="H3600" i="1"/>
  <c r="W3657" i="1"/>
  <c r="S3657" i="1"/>
  <c r="H3742" i="1"/>
  <c r="I3742" i="1"/>
  <c r="H3674" i="1"/>
  <c r="I3674" i="1"/>
  <c r="P3624" i="1"/>
  <c r="P3615" i="1"/>
  <c r="P2591" i="1"/>
  <c r="P2617" i="1"/>
  <c r="W3677" i="1"/>
  <c r="S3677" i="1"/>
  <c r="H3474" i="1"/>
  <c r="I3474" i="1"/>
  <c r="H3654" i="1"/>
  <c r="I3654" i="1"/>
  <c r="R3550" i="1"/>
  <c r="R3541" i="1"/>
  <c r="R3525" i="1"/>
  <c r="M3689" i="1"/>
  <c r="J3689" i="1"/>
  <c r="R3708" i="1"/>
  <c r="N3708" i="1"/>
  <c r="Z3648" i="1"/>
  <c r="X3648" i="1"/>
  <c r="P3594" i="1"/>
  <c r="P3577" i="1"/>
  <c r="M3460" i="1"/>
  <c r="M3451" i="1"/>
  <c r="M3435" i="1"/>
  <c r="M3426" i="1"/>
  <c r="M3410" i="1"/>
  <c r="W3600" i="1"/>
  <c r="W3583" i="1"/>
  <c r="L3608" i="1"/>
  <c r="L3564" i="1"/>
  <c r="L3403" i="1"/>
  <c r="L3394" i="1"/>
  <c r="L3378" i="1"/>
  <c r="N3467" i="1"/>
  <c r="N3483" i="1"/>
  <c r="N3492" i="1"/>
  <c r="N3508" i="1"/>
  <c r="N3517" i="1"/>
  <c r="M3604" i="1"/>
  <c r="M3560" i="1"/>
  <c r="M3374" i="1"/>
  <c r="M3390" i="1"/>
  <c r="M3399" i="1"/>
  <c r="M3480" i="1"/>
  <c r="J3480" i="1"/>
  <c r="H3707" i="1"/>
  <c r="I3707" i="1"/>
  <c r="V3610" i="1"/>
  <c r="V3566" i="1"/>
  <c r="V3405" i="1"/>
  <c r="V3396" i="1"/>
  <c r="V3380" i="1"/>
  <c r="AB3596" i="1"/>
  <c r="AB3579" i="1"/>
  <c r="AA3623" i="1"/>
  <c r="AA3614" i="1"/>
  <c r="AA2590" i="1"/>
  <c r="AA2616" i="1"/>
  <c r="Q3624" i="1"/>
  <c r="Q3615" i="1"/>
  <c r="Q2591" i="1"/>
  <c r="Q2617" i="1"/>
  <c r="V3374" i="1"/>
  <c r="V3390" i="1"/>
  <c r="V3399" i="1"/>
  <c r="V3560" i="1"/>
  <c r="V3604" i="1"/>
  <c r="X3556" i="1"/>
  <c r="X3547" i="1"/>
  <c r="X3531" i="1"/>
  <c r="V3596" i="1"/>
  <c r="V3579" i="1"/>
  <c r="W3642" i="1"/>
  <c r="S3642" i="1"/>
  <c r="AA3599" i="1"/>
  <c r="AA3582" i="1"/>
  <c r="Z3724" i="1"/>
  <c r="X3724" i="1"/>
  <c r="Z3644" i="1"/>
  <c r="X3644" i="1"/>
  <c r="V3572" i="1"/>
  <c r="V3443" i="1"/>
  <c r="I3528" i="1"/>
  <c r="I3544" i="1"/>
  <c r="I3553" i="1"/>
  <c r="U3575" i="1"/>
  <c r="U3446" i="1"/>
  <c r="AB3600" i="1"/>
  <c r="AB3583" i="1"/>
  <c r="R3505" i="1"/>
  <c r="N3505" i="1"/>
  <c r="H3516" i="1"/>
  <c r="H3507" i="1"/>
  <c r="H3491" i="1"/>
  <c r="H3482" i="1"/>
  <c r="H3466" i="1"/>
  <c r="M3556" i="1"/>
  <c r="M3547" i="1"/>
  <c r="M3531" i="1"/>
  <c r="H3711" i="1"/>
  <c r="I3711" i="1"/>
  <c r="I3622" i="1"/>
  <c r="I3613" i="1"/>
  <c r="I2589" i="1"/>
  <c r="I2615" i="1"/>
  <c r="M3475" i="1"/>
  <c r="J3475" i="1"/>
  <c r="T3628" i="1"/>
  <c r="T3619" i="1"/>
  <c r="T2595" i="1"/>
  <c r="T2621" i="1"/>
  <c r="Q3604" i="1"/>
  <c r="Q3560" i="1"/>
  <c r="Q3399" i="1"/>
  <c r="Q3390" i="1"/>
  <c r="Q3374" i="1"/>
  <c r="T3460" i="1"/>
  <c r="T3451" i="1"/>
  <c r="T3435" i="1"/>
  <c r="T3426" i="1"/>
  <c r="T3410" i="1"/>
  <c r="Z3162" i="1"/>
  <c r="X3162" i="1"/>
  <c r="R2840" i="1"/>
  <c r="N2840" i="1"/>
  <c r="H3165" i="1"/>
  <c r="I3165" i="1"/>
  <c r="K3557" i="1"/>
  <c r="K3548" i="1"/>
  <c r="K3532" i="1"/>
  <c r="M4069" i="1"/>
  <c r="J4069" i="1"/>
  <c r="W3866" i="1"/>
  <c r="S3866" i="1"/>
  <c r="R3876" i="1"/>
  <c r="N3876" i="1"/>
  <c r="H3775" i="1"/>
  <c r="I3775" i="1"/>
  <c r="M4086" i="1"/>
  <c r="J4086" i="1"/>
  <c r="W3947" i="1"/>
  <c r="S3947" i="1"/>
  <c r="R3753" i="1"/>
  <c r="N3753" i="1"/>
  <c r="W3819" i="1"/>
  <c r="S3819" i="1"/>
  <c r="Z4073" i="1"/>
  <c r="X4073" i="1"/>
  <c r="R4025" i="1"/>
  <c r="N4025" i="1"/>
  <c r="Z3869" i="1"/>
  <c r="X3869" i="1"/>
  <c r="H3788" i="1"/>
  <c r="I3788" i="1"/>
  <c r="M3739" i="1"/>
  <c r="J3739" i="1"/>
  <c r="M3659" i="1"/>
  <c r="J3659" i="1"/>
  <c r="R3726" i="1"/>
  <c r="N3726" i="1"/>
  <c r="H3705" i="1"/>
  <c r="I3705" i="1"/>
  <c r="Z3666" i="1"/>
  <c r="X3666" i="1"/>
  <c r="P3575" i="1"/>
  <c r="P3446" i="1"/>
  <c r="Z3464" i="1"/>
  <c r="Z3414" i="1"/>
  <c r="Z3430" i="1"/>
  <c r="Z3439" i="1"/>
  <c r="Z3455" i="1"/>
  <c r="Y3606" i="1"/>
  <c r="Y3376" i="1"/>
  <c r="Y3392" i="1"/>
  <c r="Y3401" i="1"/>
  <c r="Y3562" i="1"/>
  <c r="AA3603" i="1"/>
  <c r="AA3373" i="1"/>
  <c r="AA3389" i="1"/>
  <c r="AA3398" i="1"/>
  <c r="AA3559" i="1"/>
  <c r="R3796" i="1"/>
  <c r="N3796" i="1"/>
  <c r="R4093" i="1"/>
  <c r="N4093" i="1"/>
  <c r="S3595" i="1"/>
  <c r="M4054" i="1"/>
  <c r="J4054" i="1"/>
  <c r="X3637" i="1"/>
  <c r="Z3637" i="1"/>
  <c r="Z4190" i="1"/>
  <c r="S3628" i="1"/>
  <c r="S2595" i="1"/>
  <c r="S2621" i="1"/>
  <c r="S3619" i="1"/>
  <c r="Y3552" i="1"/>
  <c r="Y3543" i="1"/>
  <c r="Y3527" i="1"/>
  <c r="H3645" i="1"/>
  <c r="I3645" i="1"/>
  <c r="I3446" i="1"/>
  <c r="I3575" i="1"/>
  <c r="L3569" i="1"/>
  <c r="L3440" i="1"/>
  <c r="Z3481" i="1"/>
  <c r="X3481" i="1"/>
  <c r="W3879" i="1"/>
  <c r="S3879" i="1"/>
  <c r="O3622" i="1"/>
  <c r="O2589" i="1"/>
  <c r="O2615" i="1"/>
  <c r="O3613" i="1"/>
  <c r="V3523" i="1"/>
  <c r="V3473" i="1"/>
  <c r="V3489" i="1"/>
  <c r="V3498" i="1"/>
  <c r="V3514" i="1"/>
  <c r="Y3519" i="1"/>
  <c r="Y3469" i="1"/>
  <c r="Y3485" i="1"/>
  <c r="Y3494" i="1"/>
  <c r="Y3510" i="1"/>
  <c r="Z3500" i="1"/>
  <c r="X3500" i="1"/>
  <c r="H3556" i="1"/>
  <c r="H3547" i="1"/>
  <c r="H3531" i="1"/>
  <c r="AA3624" i="1"/>
  <c r="AA2591" i="1"/>
  <c r="AA2617" i="1"/>
  <c r="AA3615" i="1"/>
  <c r="J3444" i="1"/>
  <c r="J3573" i="1"/>
  <c r="Q3527" i="1"/>
  <c r="Q3543" i="1"/>
  <c r="Q3552" i="1"/>
  <c r="H3729" i="1"/>
  <c r="I3729" i="1"/>
  <c r="Z3706" i="1"/>
  <c r="X3706" i="1"/>
  <c r="R3670" i="1"/>
  <c r="N3670" i="1"/>
  <c r="H3649" i="1"/>
  <c r="I3649" i="1"/>
  <c r="L3625" i="1"/>
  <c r="L3616" i="1"/>
  <c r="L2592" i="1"/>
  <c r="L2618" i="1"/>
  <c r="L3607" i="1"/>
  <c r="L3563" i="1"/>
  <c r="L3402" i="1"/>
  <c r="L3393" i="1"/>
  <c r="L3377" i="1"/>
  <c r="AA3462" i="1"/>
  <c r="AA3453" i="1"/>
  <c r="AA3437" i="1"/>
  <c r="AA3428" i="1"/>
  <c r="AA3412" i="1"/>
  <c r="H3459" i="1"/>
  <c r="H3450" i="1"/>
  <c r="H3434" i="1"/>
  <c r="H3425" i="1"/>
  <c r="H3409" i="1"/>
  <c r="M3626" i="1"/>
  <c r="M3617" i="1"/>
  <c r="M893" i="1"/>
  <c r="M968" i="1"/>
  <c r="M1118" i="1"/>
  <c r="M2593" i="1"/>
  <c r="M2619" i="1"/>
  <c r="O3605" i="1"/>
  <c r="O3561" i="1"/>
  <c r="O3400" i="1"/>
  <c r="O3391" i="1"/>
  <c r="O3375" i="1"/>
  <c r="R3735" i="1"/>
  <c r="N3735" i="1"/>
  <c r="H3714" i="1"/>
  <c r="I3714" i="1"/>
  <c r="W3791" i="1"/>
  <c r="S3791" i="1"/>
  <c r="AC3550" i="1"/>
  <c r="AC3541" i="1"/>
  <c r="AC3250" i="1"/>
  <c r="AC3355" i="1"/>
  <c r="AC3364" i="1"/>
  <c r="AC3525" i="1"/>
  <c r="W3504" i="1"/>
  <c r="S3504" i="1"/>
  <c r="R4292" i="1"/>
  <c r="N4292" i="1"/>
  <c r="R4085" i="1"/>
  <c r="N4085" i="1"/>
  <c r="Z3781" i="1"/>
  <c r="X3781" i="1"/>
  <c r="M3688" i="1"/>
  <c r="J3688" i="1"/>
  <c r="I3628" i="1"/>
  <c r="I3619" i="1"/>
  <c r="I2595" i="1"/>
  <c r="I2621" i="1"/>
  <c r="H3710" i="1"/>
  <c r="I3710" i="1"/>
  <c r="Z3671" i="1"/>
  <c r="X3671" i="1"/>
  <c r="R3651" i="1"/>
  <c r="N3651" i="1"/>
  <c r="K3572" i="1"/>
  <c r="K3443" i="1"/>
  <c r="AC3461" i="1"/>
  <c r="AC3452" i="1"/>
  <c r="AC3411" i="1"/>
  <c r="AC3427" i="1"/>
  <c r="AC3436" i="1"/>
  <c r="R3865" i="1"/>
  <c r="N3865" i="1"/>
  <c r="Z3710" i="1"/>
  <c r="X3710" i="1"/>
  <c r="H3653" i="1"/>
  <c r="I3653" i="1"/>
  <c r="R3606" i="1"/>
  <c r="R3562" i="1"/>
  <c r="R3401" i="1"/>
  <c r="R3392" i="1"/>
  <c r="R3376" i="1"/>
  <c r="L3594" i="1"/>
  <c r="L3577" i="1"/>
  <c r="M3732" i="1"/>
  <c r="J3732" i="1"/>
  <c r="M3652" i="1"/>
  <c r="J3652" i="1"/>
  <c r="U3574" i="1"/>
  <c r="U3445" i="1"/>
  <c r="X3624" i="1"/>
  <c r="X3615" i="1"/>
  <c r="X2591" i="1"/>
  <c r="X2617" i="1"/>
  <c r="AB3599" i="1"/>
  <c r="AB3582" i="1"/>
  <c r="L3595" i="1"/>
  <c r="L3578" i="1"/>
  <c r="R3752" i="1"/>
  <c r="N3752" i="1"/>
  <c r="T3529" i="1"/>
  <c r="T3545" i="1"/>
  <c r="T3554" i="1"/>
  <c r="M3728" i="1"/>
  <c r="J3728" i="1"/>
  <c r="K3554" i="1"/>
  <c r="K3545" i="1"/>
  <c r="K3529" i="1"/>
  <c r="R3628" i="1"/>
  <c r="R3619" i="1"/>
  <c r="R895" i="1"/>
  <c r="R970" i="1"/>
  <c r="R1120" i="1"/>
  <c r="R2595" i="1"/>
  <c r="R2621" i="1"/>
  <c r="P3463" i="1"/>
  <c r="P3454" i="1"/>
  <c r="P3413" i="1"/>
  <c r="P3429" i="1"/>
  <c r="P3438" i="1"/>
  <c r="M3660" i="1"/>
  <c r="J3660" i="1"/>
  <c r="K2592" i="1"/>
  <c r="K2618" i="1"/>
  <c r="K3616" i="1"/>
  <c r="K3625" i="1"/>
  <c r="AA3573" i="1"/>
  <c r="AA3444" i="1"/>
  <c r="W3517" i="1"/>
  <c r="W3508" i="1"/>
  <c r="W3492" i="1"/>
  <c r="W3483" i="1"/>
  <c r="W3467" i="1"/>
  <c r="J3577" i="1"/>
  <c r="J3594" i="1"/>
  <c r="P3516" i="1"/>
  <c r="P3507" i="1"/>
  <c r="P3491" i="1"/>
  <c r="P3482" i="1"/>
  <c r="P3466" i="1"/>
  <c r="H3717" i="1"/>
  <c r="I3717" i="1"/>
  <c r="H3596" i="1"/>
  <c r="H3579" i="1"/>
  <c r="W3645" i="1"/>
  <c r="S3645" i="1"/>
  <c r="Y3532" i="1"/>
  <c r="Y3548" i="1"/>
  <c r="Y3557" i="1"/>
  <c r="V3623" i="1"/>
  <c r="V3614" i="1"/>
  <c r="V2590" i="1"/>
  <c r="V2616" i="1"/>
  <c r="W3597" i="1"/>
  <c r="W3580" i="1"/>
  <c r="T3605" i="1"/>
  <c r="T3561" i="1"/>
  <c r="T3400" i="1"/>
  <c r="T3391" i="1"/>
  <c r="T3375" i="1"/>
  <c r="M3676" i="1"/>
  <c r="J3676" i="1"/>
  <c r="Y3462" i="1"/>
  <c r="Y3453" i="1"/>
  <c r="Y3437" i="1"/>
  <c r="Y3428" i="1"/>
  <c r="Y3412" i="1"/>
  <c r="W3726" i="1"/>
  <c r="S3726" i="1"/>
  <c r="K3599" i="1"/>
  <c r="K3582" i="1"/>
  <c r="S3551" i="1"/>
  <c r="S3542" i="1"/>
  <c r="S3526" i="1"/>
  <c r="AA3457" i="1"/>
  <c r="AA3448" i="1"/>
  <c r="AA3432" i="1"/>
  <c r="AA3423" i="1"/>
  <c r="AA3407" i="1"/>
  <c r="X3550" i="1"/>
  <c r="X3541" i="1"/>
  <c r="X3525" i="1"/>
  <c r="S3518" i="1"/>
  <c r="S3509" i="1"/>
  <c r="S3493" i="1"/>
  <c r="S3484" i="1"/>
  <c r="S3468" i="1"/>
  <c r="K3623" i="1"/>
  <c r="K3614" i="1"/>
  <c r="K2590" i="1"/>
  <c r="K2616" i="1"/>
  <c r="Z3625" i="1"/>
  <c r="Z3616" i="1"/>
  <c r="Z892" i="1"/>
  <c r="Z967" i="1"/>
  <c r="Z1117" i="1"/>
  <c r="Z2592" i="1"/>
  <c r="Z2618" i="1"/>
  <c r="N3460" i="1"/>
  <c r="N3451" i="1"/>
  <c r="N3435" i="1"/>
  <c r="N3426" i="1"/>
  <c r="N3410" i="1"/>
  <c r="P3557" i="1"/>
  <c r="P3548" i="1"/>
  <c r="P3532" i="1"/>
  <c r="Z3525" i="1"/>
  <c r="Z3541" i="1"/>
  <c r="Z3550" i="1"/>
  <c r="W3738" i="1"/>
  <c r="S3738" i="1"/>
  <c r="U3596" i="1"/>
  <c r="U3579" i="1"/>
  <c r="H3715" i="1"/>
  <c r="I3715" i="1"/>
  <c r="Z3570" i="1"/>
  <c r="Z3441" i="1"/>
  <c r="M3717" i="1"/>
  <c r="J3717" i="1"/>
  <c r="I3573" i="1"/>
  <c r="Z3521" i="1"/>
  <c r="Z3512" i="1"/>
  <c r="Z3496" i="1"/>
  <c r="Z3487" i="1"/>
  <c r="Z3471" i="1"/>
  <c r="AB3556" i="1"/>
  <c r="AB3547" i="1"/>
  <c r="AB3531" i="1"/>
  <c r="V3550" i="1"/>
  <c r="V3541" i="1"/>
  <c r="V3525" i="1"/>
  <c r="I3604" i="1"/>
  <c r="I3560" i="1"/>
  <c r="I3399" i="1"/>
  <c r="I3390" i="1"/>
  <c r="I3374" i="1"/>
  <c r="AC3576" i="1"/>
  <c r="AC3447" i="1"/>
  <c r="Y3521" i="1"/>
  <c r="Y3512" i="1"/>
  <c r="Y3496" i="1"/>
  <c r="Y3487" i="1"/>
  <c r="Y3471" i="1"/>
  <c r="H3111" i="1"/>
  <c r="I3111" i="1"/>
  <c r="M3018" i="1"/>
  <c r="J3018" i="1"/>
  <c r="H2803" i="1"/>
  <c r="I2803" i="1"/>
  <c r="U3572" i="1"/>
  <c r="U3443" i="1"/>
  <c r="M3066" i="1"/>
  <c r="J3066" i="1"/>
  <c r="AB4191" i="1"/>
  <c r="AB3638" i="1"/>
  <c r="R4121" i="1"/>
  <c r="N4121" i="1"/>
  <c r="H4032" i="1"/>
  <c r="I4032" i="1"/>
  <c r="Z4009" i="1"/>
  <c r="X4009" i="1"/>
  <c r="R3877" i="1"/>
  <c r="N3877" i="1"/>
  <c r="H3856" i="1"/>
  <c r="I3856" i="1"/>
  <c r="Z3793" i="1"/>
  <c r="X3793" i="1"/>
  <c r="R3773" i="1"/>
  <c r="N3773" i="1"/>
  <c r="W3748" i="1"/>
  <c r="S3748" i="1"/>
  <c r="W3716" i="1"/>
  <c r="S3716" i="1"/>
  <c r="W3668" i="1"/>
  <c r="S3668" i="1"/>
  <c r="AA2595" i="1"/>
  <c r="AA2621" i="1"/>
  <c r="AA3619" i="1"/>
  <c r="AA3628" i="1"/>
  <c r="Y3596" i="1"/>
  <c r="Y3579" i="1"/>
  <c r="AA3572" i="1"/>
  <c r="AA3443" i="1"/>
  <c r="W4067" i="1"/>
  <c r="S4067" i="1"/>
  <c r="Z4125" i="1"/>
  <c r="X4125" i="1"/>
  <c r="H4072" i="1"/>
  <c r="I4072" i="1"/>
  <c r="Z3771" i="1"/>
  <c r="X3771" i="1"/>
  <c r="M3857" i="1"/>
  <c r="J3857" i="1"/>
  <c r="H3863" i="1"/>
  <c r="I3863" i="1"/>
  <c r="R3768" i="1"/>
  <c r="N3768" i="1"/>
  <c r="W4075" i="1"/>
  <c r="S4075" i="1"/>
  <c r="Z3787" i="1"/>
  <c r="X3787" i="1"/>
  <c r="W3882" i="1"/>
  <c r="S3882" i="1"/>
  <c r="W3751" i="1"/>
  <c r="S3751" i="1"/>
  <c r="Z3784" i="1"/>
  <c r="X3784" i="1"/>
  <c r="M4102" i="1"/>
  <c r="J4102" i="1"/>
  <c r="H4074" i="1"/>
  <c r="I4074" i="1"/>
  <c r="M4045" i="1"/>
  <c r="J4045" i="1"/>
  <c r="W3786" i="1"/>
  <c r="S3786" i="1"/>
  <c r="Z3848" i="1"/>
  <c r="X3848" i="1"/>
  <c r="W4127" i="1"/>
  <c r="S4127" i="1"/>
  <c r="M4046" i="1"/>
  <c r="J4046" i="1"/>
  <c r="W3851" i="1"/>
  <c r="S3851" i="1"/>
  <c r="H4064" i="1"/>
  <c r="I4064" i="1"/>
  <c r="W3378" i="1"/>
  <c r="W3394" i="1"/>
  <c r="W3403" i="1"/>
  <c r="W3564" i="1"/>
  <c r="W3608" i="1"/>
  <c r="AC3573" i="1"/>
  <c r="AC3444" i="1"/>
  <c r="T3409" i="1"/>
  <c r="T3425" i="1"/>
  <c r="T3434" i="1"/>
  <c r="T3450" i="1"/>
  <c r="T3459" i="1"/>
  <c r="H2594" i="1"/>
  <c r="H2620" i="1"/>
  <c r="H3618" i="1"/>
  <c r="H3627" i="1"/>
  <c r="V3599" i="1"/>
  <c r="V3582" i="1"/>
  <c r="AC3410" i="1"/>
  <c r="AC3426" i="1"/>
  <c r="AC3435" i="1"/>
  <c r="AC3451" i="1"/>
  <c r="AC3460" i="1"/>
  <c r="I3407" i="1"/>
  <c r="I3423" i="1"/>
  <c r="I3432" i="1"/>
  <c r="I3448" i="1"/>
  <c r="I3457" i="1"/>
  <c r="O2594" i="1"/>
  <c r="O2620" i="1"/>
  <c r="O3618" i="1"/>
  <c r="O3627" i="1"/>
  <c r="X3633" i="1"/>
  <c r="Z3633" i="1"/>
  <c r="Z4186" i="1"/>
  <c r="Z4061" i="1"/>
  <c r="X4061" i="1"/>
  <c r="R4009" i="1"/>
  <c r="N4009" i="1"/>
  <c r="Z3853" i="1"/>
  <c r="X3853" i="1"/>
  <c r="H3772" i="1"/>
  <c r="I3772" i="1"/>
  <c r="M3715" i="1"/>
  <c r="J3715" i="1"/>
  <c r="L3472" i="1"/>
  <c r="L3488" i="1"/>
  <c r="L3497" i="1"/>
  <c r="L3513" i="1"/>
  <c r="L3522" i="1"/>
  <c r="O3468" i="1"/>
  <c r="O3484" i="1"/>
  <c r="O3493" i="1"/>
  <c r="O3509" i="1"/>
  <c r="O3518" i="1"/>
  <c r="R3412" i="1"/>
  <c r="R3428" i="1"/>
  <c r="R3437" i="1"/>
  <c r="R3453" i="1"/>
  <c r="R3462" i="1"/>
  <c r="H3725" i="1"/>
  <c r="I3725" i="1"/>
  <c r="Z3694" i="1"/>
  <c r="X3694" i="1"/>
  <c r="R3666" i="1"/>
  <c r="N3666" i="1"/>
  <c r="N2589" i="1"/>
  <c r="N2615" i="1"/>
  <c r="N3613" i="1"/>
  <c r="N3622" i="1"/>
  <c r="AB3598" i="1"/>
  <c r="AB3581" i="1"/>
  <c r="J3532" i="1"/>
  <c r="J3548" i="1"/>
  <c r="J3557" i="1"/>
  <c r="AA3413" i="1"/>
  <c r="AA3429" i="1"/>
  <c r="AA3438" i="1"/>
  <c r="AA3454" i="1"/>
  <c r="AA3463" i="1"/>
  <c r="AC3409" i="1"/>
  <c r="AC3425" i="1"/>
  <c r="AC3434" i="1"/>
  <c r="AC3450" i="1"/>
  <c r="AC3459" i="1"/>
  <c r="H4100" i="1"/>
  <c r="I4100" i="1"/>
  <c r="AB3413" i="1"/>
  <c r="AB3429" i="1"/>
  <c r="AB3438" i="1"/>
  <c r="AB3454" i="1"/>
  <c r="AB3463" i="1"/>
  <c r="I3410" i="1"/>
  <c r="I3426" i="1"/>
  <c r="I3435" i="1"/>
  <c r="I3451" i="1"/>
  <c r="I3460" i="1"/>
  <c r="H3379" i="1"/>
  <c r="H3395" i="1"/>
  <c r="H3404" i="1"/>
  <c r="H3565" i="1"/>
  <c r="H3609" i="1"/>
  <c r="W4099" i="1"/>
  <c r="S4099" i="1"/>
  <c r="H3753" i="1"/>
  <c r="I3753" i="1"/>
  <c r="H4128" i="1"/>
  <c r="I4128" i="1"/>
  <c r="R4029" i="1"/>
  <c r="N4029" i="1"/>
  <c r="Z3873" i="1"/>
  <c r="X3873" i="1"/>
  <c r="H3792" i="1"/>
  <c r="I3792" i="1"/>
  <c r="W3744" i="1"/>
  <c r="S3744" i="1"/>
  <c r="W3664" i="1"/>
  <c r="S3664" i="1"/>
  <c r="AA3601" i="1"/>
  <c r="AA3584" i="1"/>
  <c r="M3471" i="1"/>
  <c r="M3487" i="1"/>
  <c r="M3496" i="1"/>
  <c r="M3512" i="1"/>
  <c r="M3521" i="1"/>
  <c r="Z3642" i="1"/>
  <c r="X3642" i="1"/>
  <c r="T3594" i="1"/>
  <c r="T3577" i="1"/>
  <c r="M3555" i="1"/>
  <c r="M3546" i="1"/>
  <c r="M3530" i="1"/>
  <c r="R4117" i="1"/>
  <c r="N4117" i="1"/>
  <c r="Z4049" i="1"/>
  <c r="X4049" i="1"/>
  <c r="I3609" i="1"/>
  <c r="I3379" i="1"/>
  <c r="I3395" i="1"/>
  <c r="I3404" i="1"/>
  <c r="I3565" i="1"/>
  <c r="M4030" i="1"/>
  <c r="J4030" i="1"/>
  <c r="Y3531" i="1"/>
  <c r="Y3547" i="1"/>
  <c r="Y3556" i="1"/>
  <c r="AA3594" i="1"/>
  <c r="AA3577" i="1"/>
  <c r="AA3554" i="1"/>
  <c r="AA3545" i="1"/>
  <c r="AA3529" i="1"/>
  <c r="H3646" i="1"/>
  <c r="I3646" i="1"/>
  <c r="M3790" i="1"/>
  <c r="J3790" i="1"/>
  <c r="W3720" i="1"/>
  <c r="S3720" i="1"/>
  <c r="P3605" i="1"/>
  <c r="P3561" i="1"/>
  <c r="P3400" i="1"/>
  <c r="P3391" i="1"/>
  <c r="P3375" i="1"/>
  <c r="I3552" i="1"/>
  <c r="I3543" i="1"/>
  <c r="I3527" i="1"/>
  <c r="R3642" i="1"/>
  <c r="N3642" i="1"/>
  <c r="H3476" i="1"/>
  <c r="I3476" i="1"/>
  <c r="Y3628" i="1"/>
  <c r="Y3619" i="1"/>
  <c r="Y2595" i="1"/>
  <c r="Y2621" i="1"/>
  <c r="Z3707" i="1"/>
  <c r="X3707" i="1"/>
  <c r="R3671" i="1"/>
  <c r="N3671" i="1"/>
  <c r="H3650" i="1"/>
  <c r="I3650" i="1"/>
  <c r="T3622" i="1"/>
  <c r="T3613" i="1"/>
  <c r="T2589" i="1"/>
  <c r="T2615" i="1"/>
  <c r="R3598" i="1"/>
  <c r="R3581" i="1"/>
  <c r="H3576" i="1"/>
  <c r="H3447" i="1"/>
  <c r="AC3569" i="1"/>
  <c r="AC3440" i="1"/>
  <c r="AB3550" i="1"/>
  <c r="AB3541" i="1"/>
  <c r="AB3525" i="1"/>
  <c r="H4020" i="1"/>
  <c r="I4020" i="1"/>
  <c r="Q3576" i="1"/>
  <c r="Q3447" i="1"/>
  <c r="M3499" i="1"/>
  <c r="J3499" i="1"/>
  <c r="R3743" i="1"/>
  <c r="N3743" i="1"/>
  <c r="R4013" i="1"/>
  <c r="N4013" i="1"/>
  <c r="X3443" i="1"/>
  <c r="X3572" i="1"/>
  <c r="M3519" i="1"/>
  <c r="M3510" i="1"/>
  <c r="M3494" i="1"/>
  <c r="M3485" i="1"/>
  <c r="M3469" i="1"/>
  <c r="Y3610" i="1"/>
  <c r="Y3566" i="1"/>
  <c r="Y3405" i="1"/>
  <c r="Y3396" i="1"/>
  <c r="Y3380" i="1"/>
  <c r="H3718" i="1"/>
  <c r="I3718" i="1"/>
  <c r="R3576" i="1"/>
  <c r="R3447" i="1"/>
  <c r="L3520" i="1"/>
  <c r="L3511" i="1"/>
  <c r="L3495" i="1"/>
  <c r="L3486" i="1"/>
  <c r="L3470" i="1"/>
  <c r="AB3461" i="1"/>
  <c r="AB3452" i="1"/>
  <c r="AB3436" i="1"/>
  <c r="AB3427" i="1"/>
  <c r="AB3411" i="1"/>
  <c r="S3459" i="1"/>
  <c r="S3450" i="1"/>
  <c r="S3409" i="1"/>
  <c r="S3425" i="1"/>
  <c r="S3434" i="1"/>
  <c r="AC3599" i="1"/>
  <c r="AC3582" i="1"/>
  <c r="R3723" i="1"/>
  <c r="N3723" i="1"/>
  <c r="R3663" i="1"/>
  <c r="N3663" i="1"/>
  <c r="M3745" i="1"/>
  <c r="J3745" i="1"/>
  <c r="M3665" i="1"/>
  <c r="J3665" i="1"/>
  <c r="S3626" i="1"/>
  <c r="S3617" i="1"/>
  <c r="S2593" i="1"/>
  <c r="S2619" i="1"/>
  <c r="R3521" i="1"/>
  <c r="R3512" i="1"/>
  <c r="R3496" i="1"/>
  <c r="R3487" i="1"/>
  <c r="R3471" i="1"/>
  <c r="R3740" i="1"/>
  <c r="N3740" i="1"/>
  <c r="Z3688" i="1"/>
  <c r="X3688" i="1"/>
  <c r="AB3571" i="1"/>
  <c r="AB3442" i="1"/>
  <c r="U3555" i="1"/>
  <c r="U3546" i="1"/>
  <c r="U3530" i="1"/>
  <c r="T3595" i="1"/>
  <c r="T3578" i="1"/>
  <c r="I3519" i="1"/>
  <c r="I3510" i="1"/>
  <c r="I3494" i="1"/>
  <c r="I3485" i="1"/>
  <c r="I3469" i="1"/>
  <c r="R3688" i="1"/>
  <c r="N3688" i="1"/>
  <c r="X3607" i="1"/>
  <c r="X3563" i="1"/>
  <c r="X3402" i="1"/>
  <c r="X3393" i="1"/>
  <c r="X3377" i="1"/>
  <c r="H3594" i="1"/>
  <c r="H3577" i="1"/>
  <c r="V3556" i="1"/>
  <c r="V3547" i="1"/>
  <c r="V3531" i="1"/>
  <c r="T3520" i="1"/>
  <c r="T3511" i="1"/>
  <c r="T3495" i="1"/>
  <c r="T3486" i="1"/>
  <c r="T3470" i="1"/>
  <c r="U3609" i="1"/>
  <c r="U3565" i="1"/>
  <c r="U3404" i="1"/>
  <c r="U3395" i="1"/>
  <c r="U3379" i="1"/>
  <c r="AC3575" i="1"/>
  <c r="AC3446" i="1"/>
  <c r="N3556" i="1"/>
  <c r="N3547" i="1"/>
  <c r="N3531" i="1"/>
  <c r="Y3607" i="1"/>
  <c r="Y3563" i="1"/>
  <c r="Y3402" i="1"/>
  <c r="Y3393" i="1"/>
  <c r="Y3377" i="1"/>
  <c r="AB3627" i="1"/>
  <c r="AB3618" i="1"/>
  <c r="AB2594" i="1"/>
  <c r="AB2620" i="1"/>
  <c r="V3519" i="1"/>
  <c r="V3510" i="1"/>
  <c r="V3469" i="1"/>
  <c r="V3485" i="1"/>
  <c r="V3494" i="1"/>
  <c r="V3467" i="1"/>
  <c r="V3483" i="1"/>
  <c r="V3492" i="1"/>
  <c r="V3508" i="1"/>
  <c r="V3517" i="1"/>
  <c r="T3518" i="1"/>
  <c r="T3509" i="1"/>
  <c r="T3493" i="1"/>
  <c r="T3484" i="1"/>
  <c r="T3468" i="1"/>
  <c r="J3555" i="1"/>
  <c r="J3546" i="1"/>
  <c r="J3530" i="1"/>
  <c r="U3624" i="1"/>
  <c r="U3615" i="1"/>
  <c r="U2591" i="1"/>
  <c r="U2617" i="1"/>
  <c r="O3521" i="1"/>
  <c r="O3512" i="1"/>
  <c r="O3496" i="1"/>
  <c r="O3487" i="1"/>
  <c r="O3255" i="1"/>
  <c r="O3360" i="1"/>
  <c r="O3369" i="1"/>
  <c r="O3471" i="1"/>
  <c r="AB3523" i="1"/>
  <c r="AB3514" i="1"/>
  <c r="AB3498" i="1"/>
  <c r="AB3489" i="1"/>
  <c r="AB3473" i="1"/>
  <c r="O3625" i="1"/>
  <c r="O3616" i="1"/>
  <c r="O2592" i="1"/>
  <c r="O2618" i="1"/>
  <c r="Z3725" i="1"/>
  <c r="X3725" i="1"/>
  <c r="AC3597" i="1"/>
  <c r="AC3580" i="1"/>
  <c r="M3741" i="1"/>
  <c r="J3741" i="1"/>
  <c r="T3624" i="1"/>
  <c r="T3615" i="1"/>
  <c r="T2591" i="1"/>
  <c r="T2617" i="1"/>
  <c r="R3420" i="1"/>
  <c r="N3420" i="1"/>
  <c r="R3096" i="1"/>
  <c r="N3096" i="1"/>
  <c r="T3230" i="1"/>
  <c r="T2630" i="1"/>
  <c r="H3499" i="1"/>
  <c r="I3499" i="1"/>
  <c r="L3229" i="1"/>
  <c r="L2629" i="1"/>
  <c r="H3665" i="1"/>
  <c r="I3665" i="1"/>
  <c r="V3626" i="1"/>
  <c r="V3617" i="1"/>
  <c r="V2593" i="1"/>
  <c r="V2619" i="1"/>
  <c r="Z3576" i="1"/>
  <c r="Z3447" i="1"/>
  <c r="H3552" i="1"/>
  <c r="H3543" i="1"/>
  <c r="H3527" i="1"/>
  <c r="H3730" i="1"/>
  <c r="I3730" i="1"/>
  <c r="W3794" i="1"/>
  <c r="S3794" i="1"/>
  <c r="M3774" i="1"/>
  <c r="J3774" i="1"/>
  <c r="Y3518" i="1"/>
  <c r="Y3509" i="1"/>
  <c r="Y3493" i="1"/>
  <c r="Y3484" i="1"/>
  <c r="Y3468" i="1"/>
  <c r="R3479" i="1"/>
  <c r="N3479" i="1"/>
  <c r="T4191" i="1"/>
  <c r="T3638" i="1"/>
  <c r="W3847" i="1"/>
  <c r="S3847" i="1"/>
  <c r="V3526" i="1"/>
  <c r="V3542" i="1"/>
  <c r="V3551" i="1"/>
  <c r="K3521" i="1"/>
  <c r="K3512" i="1"/>
  <c r="K3496" i="1"/>
  <c r="K3487" i="1"/>
  <c r="K3471" i="1"/>
  <c r="M3668" i="1"/>
  <c r="J3668" i="1"/>
  <c r="S3523" i="1"/>
  <c r="S3514" i="1"/>
  <c r="S3498" i="1"/>
  <c r="S3489" i="1"/>
  <c r="S3473" i="1"/>
  <c r="Z3703" i="1"/>
  <c r="X3703" i="1"/>
  <c r="R3667" i="1"/>
  <c r="N3667" i="1"/>
  <c r="I3605" i="1"/>
  <c r="I3561" i="1"/>
  <c r="I3400" i="1"/>
  <c r="I3391" i="1"/>
  <c r="I3375" i="1"/>
  <c r="M3537" i="1"/>
  <c r="J3537" i="1"/>
  <c r="H3855" i="1"/>
  <c r="I3855" i="1"/>
  <c r="W3471" i="1"/>
  <c r="W3487" i="1"/>
  <c r="W3496" i="1"/>
  <c r="W3512" i="1"/>
  <c r="W3521" i="1"/>
  <c r="H3693" i="1"/>
  <c r="I3693" i="1"/>
  <c r="V3622" i="1"/>
  <c r="V3613" i="1"/>
  <c r="V2589" i="1"/>
  <c r="V2615" i="1"/>
  <c r="AB3573" i="1"/>
  <c r="AB3444" i="1"/>
  <c r="W3717" i="1"/>
  <c r="S3717" i="1"/>
  <c r="Q3606" i="1"/>
  <c r="Q3562" i="1"/>
  <c r="Q3401" i="1"/>
  <c r="Q3392" i="1"/>
  <c r="Q3376" i="1"/>
  <c r="W3375" i="1"/>
  <c r="W3391" i="1"/>
  <c r="W3400" i="1"/>
  <c r="W3561" i="1"/>
  <c r="W3605" i="1"/>
  <c r="Q3572" i="1"/>
  <c r="Q3443" i="1"/>
  <c r="Z3643" i="1"/>
  <c r="X3643" i="1"/>
  <c r="L3570" i="1"/>
  <c r="L3441" i="1"/>
  <c r="H3540" i="1"/>
  <c r="I3540" i="1"/>
  <c r="M3651" i="1"/>
  <c r="J3651" i="1"/>
  <c r="P3527" i="1"/>
  <c r="P3543" i="1"/>
  <c r="P3552" i="1"/>
  <c r="M3716" i="1"/>
  <c r="J3716" i="1"/>
  <c r="AA3621" i="1"/>
  <c r="AA3612" i="1"/>
  <c r="AA2588" i="1"/>
  <c r="AA2614" i="1"/>
  <c r="J3574" i="1"/>
  <c r="W3534" i="1"/>
  <c r="S3534" i="1"/>
  <c r="Z3462" i="1"/>
  <c r="Z3453" i="1"/>
  <c r="Z3437" i="1"/>
  <c r="Z3428" i="1"/>
  <c r="Z3412" i="1"/>
  <c r="J3569" i="1"/>
  <c r="AA3250" i="1"/>
  <c r="AA3355" i="1"/>
  <c r="AA3364" i="1"/>
  <c r="AA3466" i="1"/>
  <c r="AA3482" i="1"/>
  <c r="AA3491" i="1"/>
  <c r="AA3507" i="1"/>
  <c r="AA3516" i="1"/>
  <c r="Z3553" i="1"/>
  <c r="Z3544" i="1"/>
  <c r="Z3528" i="1"/>
  <c r="W3725" i="1"/>
  <c r="S3725" i="1"/>
  <c r="M3648" i="1"/>
  <c r="J3648" i="1"/>
  <c r="O3571" i="1"/>
  <c r="O3442" i="1"/>
  <c r="M3534" i="1"/>
  <c r="J3534" i="1"/>
  <c r="S3460" i="1"/>
  <c r="S3451" i="1"/>
  <c r="S3435" i="1"/>
  <c r="S3426" i="1"/>
  <c r="S3410" i="1"/>
  <c r="R3706" i="1"/>
  <c r="N3706" i="1"/>
  <c r="P3623" i="1"/>
  <c r="P3614" i="1"/>
  <c r="P2590" i="1"/>
  <c r="P2616" i="1"/>
  <c r="T3603" i="1"/>
  <c r="T3559" i="1"/>
  <c r="T3398" i="1"/>
  <c r="T3389" i="1"/>
  <c r="T3373" i="1"/>
  <c r="I2591" i="1"/>
  <c r="I2617" i="1"/>
  <c r="I3615" i="1"/>
  <c r="I3624" i="1"/>
  <c r="M3595" i="1"/>
  <c r="M3578" i="1"/>
  <c r="R3711" i="1"/>
  <c r="N3711" i="1"/>
  <c r="Q3601" i="1"/>
  <c r="Q3584" i="1"/>
  <c r="Z3711" i="1"/>
  <c r="X3711" i="1"/>
  <c r="P3576" i="1"/>
  <c r="P3447" i="1"/>
  <c r="M3481" i="1"/>
  <c r="J3481" i="1"/>
  <c r="I3607" i="1"/>
  <c r="I3563" i="1"/>
  <c r="I3402" i="1"/>
  <c r="I3393" i="1"/>
  <c r="I3377" i="1"/>
  <c r="V3624" i="1"/>
  <c r="V3615" i="1"/>
  <c r="V2591" i="1"/>
  <c r="V2617" i="1"/>
  <c r="R3570" i="1"/>
  <c r="R3441" i="1"/>
  <c r="R3538" i="1"/>
  <c r="N3538" i="1"/>
  <c r="O3457" i="1"/>
  <c r="O3448" i="1"/>
  <c r="O3432" i="1"/>
  <c r="O3423" i="1"/>
  <c r="O3407" i="1"/>
  <c r="V3571" i="1"/>
  <c r="V3442" i="1"/>
  <c r="I3447" i="1"/>
  <c r="I3576" i="1"/>
  <c r="O3606" i="1"/>
  <c r="O3562" i="1"/>
  <c r="O3401" i="1"/>
  <c r="O3392" i="1"/>
  <c r="O3376" i="1"/>
  <c r="Z3668" i="1"/>
  <c r="X3668" i="1"/>
  <c r="N3628" i="1"/>
  <c r="N3619" i="1"/>
  <c r="N2595" i="1"/>
  <c r="N2621" i="1"/>
  <c r="L3575" i="1"/>
  <c r="L3446" i="1"/>
  <c r="H3537" i="1"/>
  <c r="I3537" i="1"/>
  <c r="Z3885" i="1"/>
  <c r="X3885" i="1"/>
  <c r="AB3626" i="1"/>
  <c r="AB3617" i="1"/>
  <c r="AB2593" i="1"/>
  <c r="AB2619" i="1"/>
  <c r="M3571" i="1"/>
  <c r="M3442" i="1"/>
  <c r="W3722" i="1"/>
  <c r="S3722" i="1"/>
  <c r="R3704" i="1"/>
  <c r="N3704" i="1"/>
  <c r="AC3610" i="1"/>
  <c r="AC3566" i="1"/>
  <c r="AC3405" i="1"/>
  <c r="AC3396" i="1"/>
  <c r="AC3380" i="1"/>
  <c r="AC3517" i="1"/>
  <c r="AC3508" i="1"/>
  <c r="AC3492" i="1"/>
  <c r="AC3483" i="1"/>
  <c r="AC3467" i="1"/>
  <c r="S3521" i="1"/>
  <c r="S3512" i="1"/>
  <c r="S3471" i="1"/>
  <c r="S3487" i="1"/>
  <c r="S3496" i="1"/>
  <c r="Z3523" i="1"/>
  <c r="Z3473" i="1"/>
  <c r="Z3489" i="1"/>
  <c r="Z3498" i="1"/>
  <c r="Z3514" i="1"/>
  <c r="M3610" i="1"/>
  <c r="M3566" i="1"/>
  <c r="M3405" i="1"/>
  <c r="M3396" i="1"/>
  <c r="M3380" i="1"/>
  <c r="H3647" i="1"/>
  <c r="I3647" i="1"/>
  <c r="AA3571" i="1"/>
  <c r="AA3442" i="1"/>
  <c r="H3740" i="1"/>
  <c r="I3740" i="1"/>
  <c r="L3610" i="1"/>
  <c r="L3566" i="1"/>
  <c r="L3405" i="1"/>
  <c r="L3396" i="1"/>
  <c r="L3380" i="1"/>
  <c r="H3337" i="1"/>
  <c r="I3337" i="1"/>
  <c r="H3330" i="1"/>
  <c r="I3330" i="1"/>
  <c r="H3067" i="1"/>
  <c r="I3067" i="1"/>
  <c r="H3164" i="1"/>
  <c r="I3164" i="1"/>
  <c r="M3131" i="1"/>
  <c r="J3131" i="1"/>
  <c r="J3610" i="1"/>
  <c r="J3566" i="1"/>
  <c r="J3380" i="1"/>
  <c r="J3396" i="1"/>
  <c r="J3405" i="1"/>
  <c r="P3600" i="1"/>
  <c r="P3583" i="1"/>
  <c r="X3447" i="1"/>
  <c r="X3576" i="1"/>
  <c r="V3570" i="1"/>
  <c r="V3441" i="1"/>
  <c r="M3608" i="1"/>
  <c r="M3564" i="1"/>
  <c r="M3378" i="1"/>
  <c r="M3394" i="1"/>
  <c r="M3403" i="1"/>
  <c r="R3458" i="1"/>
  <c r="R3449" i="1"/>
  <c r="R3408" i="1"/>
  <c r="R3424" i="1"/>
  <c r="R3433" i="1"/>
  <c r="Z4105" i="1"/>
  <c r="X4105" i="1"/>
  <c r="AC3462" i="1"/>
  <c r="AC3453" i="1"/>
  <c r="AC3412" i="1"/>
  <c r="AC3428" i="1"/>
  <c r="AC3437" i="1"/>
  <c r="I3459" i="1"/>
  <c r="I3450" i="1"/>
  <c r="I3409" i="1"/>
  <c r="I3425" i="1"/>
  <c r="I3434" i="1"/>
  <c r="R3783" i="1"/>
  <c r="N3783" i="1"/>
  <c r="W3767" i="1"/>
  <c r="S3767" i="1"/>
  <c r="M892" i="1"/>
  <c r="M967" i="1"/>
  <c r="M1117" i="1"/>
  <c r="M2592" i="1"/>
  <c r="M2618" i="1"/>
  <c r="M3616" i="1"/>
  <c r="M3625" i="1"/>
  <c r="S3603" i="1"/>
  <c r="S3559" i="1"/>
  <c r="S3373" i="1"/>
  <c r="S3389" i="1"/>
  <c r="S3398" i="1"/>
  <c r="Y3572" i="1"/>
  <c r="Y3443" i="1"/>
  <c r="H4116" i="1"/>
  <c r="I4116" i="1"/>
  <c r="Z3467" i="1"/>
  <c r="Z3483" i="1"/>
  <c r="Z3492" i="1"/>
  <c r="Z3508" i="1"/>
  <c r="Z3517" i="1"/>
  <c r="J3570" i="1"/>
  <c r="S3554" i="1"/>
  <c r="S3545" i="1"/>
  <c r="S3529" i="1"/>
  <c r="AC3526" i="1"/>
  <c r="AC3542" i="1"/>
  <c r="AC3551" i="1"/>
  <c r="Z3743" i="1"/>
  <c r="X3743" i="1"/>
  <c r="R3703" i="1"/>
  <c r="N3703" i="1"/>
  <c r="H3666" i="1"/>
  <c r="I3666" i="1"/>
  <c r="H3624" i="1"/>
  <c r="H3615" i="1"/>
  <c r="H2591" i="1"/>
  <c r="H2617" i="1"/>
  <c r="T3555" i="1"/>
  <c r="T3546" i="1"/>
  <c r="T3530" i="1"/>
  <c r="I3627" i="1"/>
  <c r="I3618" i="1"/>
  <c r="I2594" i="1"/>
  <c r="I2620" i="1"/>
  <c r="M3503" i="1"/>
  <c r="J3503" i="1"/>
  <c r="W3752" i="1"/>
  <c r="S3752" i="1"/>
  <c r="AB3373" i="1"/>
  <c r="AB3389" i="1"/>
  <c r="AB3398" i="1"/>
  <c r="AB3559" i="1"/>
  <c r="AB3603" i="1"/>
  <c r="J3445" i="1"/>
  <c r="M3445" i="1"/>
  <c r="M3574" i="1"/>
  <c r="W3518" i="1"/>
  <c r="W3509" i="1"/>
  <c r="W3468" i="1"/>
  <c r="W3484" i="1"/>
  <c r="W3493" i="1"/>
  <c r="S3457" i="1"/>
  <c r="S3448" i="1"/>
  <c r="S3407" i="1"/>
  <c r="S3423" i="1"/>
  <c r="S3432" i="1"/>
  <c r="R3731" i="1"/>
  <c r="N3731" i="1"/>
  <c r="H3820" i="1"/>
  <c r="I3820" i="1"/>
  <c r="O2593" i="1"/>
  <c r="O2619" i="1"/>
  <c r="O3617" i="1"/>
  <c r="O3626" i="1"/>
  <c r="N3608" i="1"/>
  <c r="N3564" i="1"/>
  <c r="N3378" i="1"/>
  <c r="N3394" i="1"/>
  <c r="N3403" i="1"/>
  <c r="M3502" i="1"/>
  <c r="J3502" i="1"/>
  <c r="Q3628" i="1"/>
  <c r="Q3619" i="1"/>
  <c r="Q2595" i="1"/>
  <c r="Q2621" i="1"/>
  <c r="W3552" i="1"/>
  <c r="W3543" i="1"/>
  <c r="W3527" i="1"/>
  <c r="I3523" i="1"/>
  <c r="I3514" i="1"/>
  <c r="I3473" i="1"/>
  <c r="I3489" i="1"/>
  <c r="I3498" i="1"/>
  <c r="W4007" i="1"/>
  <c r="S4007" i="1"/>
  <c r="Z3678" i="1"/>
  <c r="X3678" i="1"/>
  <c r="R3572" i="1"/>
  <c r="R3443" i="1"/>
  <c r="O3464" i="1"/>
  <c r="O3455" i="1"/>
  <c r="O3439" i="1"/>
  <c r="O3430" i="1"/>
  <c r="O3414" i="1"/>
  <c r="M3712" i="1"/>
  <c r="J3712" i="1"/>
  <c r="H3658" i="1"/>
  <c r="I3658" i="1"/>
  <c r="J3607" i="1"/>
  <c r="J3563" i="1"/>
  <c r="J3402" i="1"/>
  <c r="J3393" i="1"/>
  <c r="J3377" i="1"/>
  <c r="J3578" i="1"/>
  <c r="J3595" i="1"/>
  <c r="M3729" i="1"/>
  <c r="J3729" i="1"/>
  <c r="M3649" i="1"/>
  <c r="J3649" i="1"/>
  <c r="Z3728" i="1"/>
  <c r="X3728" i="1"/>
  <c r="H3671" i="1"/>
  <c r="I3671" i="1"/>
  <c r="AB3623" i="1"/>
  <c r="AB3614" i="1"/>
  <c r="AB2590" i="1"/>
  <c r="AB2616" i="1"/>
  <c r="L3556" i="1"/>
  <c r="L3547" i="1"/>
  <c r="L3531" i="1"/>
  <c r="R3569" i="1"/>
  <c r="R3440" i="1"/>
  <c r="AA3458" i="1"/>
  <c r="AA3449" i="1"/>
  <c r="AA3433" i="1"/>
  <c r="AA3424" i="1"/>
  <c r="AA3408" i="1"/>
  <c r="W3678" i="1"/>
  <c r="S3678" i="1"/>
  <c r="S3576" i="1"/>
  <c r="H3739" i="1"/>
  <c r="I3739" i="1"/>
  <c r="M889" i="1"/>
  <c r="M964" i="1"/>
  <c r="M1114" i="1"/>
  <c r="M2589" i="1"/>
  <c r="M2615" i="1"/>
  <c r="M3613" i="1"/>
  <c r="M3622" i="1"/>
  <c r="K3601" i="1"/>
  <c r="K3584" i="1"/>
  <c r="R3707" i="1"/>
  <c r="N3707" i="1"/>
  <c r="M3463" i="1"/>
  <c r="M3454" i="1"/>
  <c r="M3438" i="1"/>
  <c r="M3429" i="1"/>
  <c r="M3413" i="1"/>
  <c r="W3706" i="1"/>
  <c r="S3706" i="1"/>
  <c r="AC3552" i="1"/>
  <c r="AC3543" i="1"/>
  <c r="AC3527" i="1"/>
  <c r="I3357" i="1"/>
  <c r="I3366" i="1"/>
  <c r="I3468" i="1"/>
  <c r="I3484" i="1"/>
  <c r="I3493" i="1"/>
  <c r="I3509" i="1"/>
  <c r="I3518" i="1"/>
  <c r="Z3676" i="1"/>
  <c r="X3676" i="1"/>
  <c r="T3600" i="1"/>
  <c r="T3583" i="1"/>
  <c r="M3517" i="1"/>
  <c r="M3508" i="1"/>
  <c r="M3492" i="1"/>
  <c r="M3483" i="1"/>
  <c r="M3467" i="1"/>
  <c r="R3373" i="1"/>
  <c r="R3389" i="1"/>
  <c r="R3398" i="1"/>
  <c r="R3559" i="1"/>
  <c r="R3603" i="1"/>
  <c r="W3532" i="1"/>
  <c r="W3548" i="1"/>
  <c r="W3557" i="1"/>
  <c r="Z3608" i="1"/>
  <c r="Z3564" i="1"/>
  <c r="Z3403" i="1"/>
  <c r="Z3394" i="1"/>
  <c r="Z3378" i="1"/>
  <c r="K3463" i="1"/>
  <c r="K3454" i="1"/>
  <c r="K3438" i="1"/>
  <c r="K3429" i="1"/>
  <c r="K3413" i="1"/>
  <c r="AC3606" i="1"/>
  <c r="AC3562" i="1"/>
  <c r="AC3401" i="1"/>
  <c r="AC3392" i="1"/>
  <c r="AC3376" i="1"/>
  <c r="S3516" i="1"/>
  <c r="S3507" i="1"/>
  <c r="S3491" i="1"/>
  <c r="S3482" i="1"/>
  <c r="S3466" i="1"/>
  <c r="H3521" i="1"/>
  <c r="H3512" i="1"/>
  <c r="H3496" i="1"/>
  <c r="H3487" i="1"/>
  <c r="H3471" i="1"/>
  <c r="R3519" i="1"/>
  <c r="R3510" i="1"/>
  <c r="R3494" i="1"/>
  <c r="R3485" i="1"/>
  <c r="R3469" i="1"/>
  <c r="M3606" i="1"/>
  <c r="M3562" i="1"/>
  <c r="M3401" i="1"/>
  <c r="M3392" i="1"/>
  <c r="M3376" i="1"/>
  <c r="R3705" i="1"/>
  <c r="N3705" i="1"/>
  <c r="AC3519" i="1"/>
  <c r="AC3510" i="1"/>
  <c r="AC3494" i="1"/>
  <c r="AC3485" i="1"/>
  <c r="AC3469" i="1"/>
  <c r="O3607" i="1"/>
  <c r="O3563" i="1"/>
  <c r="O3402" i="1"/>
  <c r="O3393" i="1"/>
  <c r="O3377" i="1"/>
  <c r="Z3717" i="1"/>
  <c r="X3717" i="1"/>
  <c r="M3479" i="1"/>
  <c r="J3479" i="1"/>
  <c r="M3730" i="1"/>
  <c r="J3730" i="1"/>
  <c r="K3609" i="1"/>
  <c r="K3565" i="1"/>
  <c r="K3404" i="1"/>
  <c r="K3395" i="1"/>
  <c r="K3379" i="1"/>
  <c r="L3225" i="1"/>
  <c r="L2625" i="1"/>
  <c r="Z3044" i="1"/>
  <c r="X3044" i="1"/>
  <c r="Z3141" i="1"/>
  <c r="X3141" i="1"/>
  <c r="Q3226" i="1"/>
  <c r="Q2626" i="1"/>
  <c r="W3422" i="1"/>
  <c r="S3422" i="1"/>
  <c r="R3871" i="1"/>
  <c r="N3871" i="1"/>
  <c r="M4009" i="1"/>
  <c r="J4009" i="1"/>
  <c r="M3781" i="1"/>
  <c r="J3781" i="1"/>
  <c r="Z3820" i="1"/>
  <c r="X3820" i="1"/>
  <c r="W4131" i="1"/>
  <c r="S4131" i="1"/>
  <c r="W4039" i="1"/>
  <c r="S4039" i="1"/>
  <c r="M3822" i="1"/>
  <c r="J3822" i="1"/>
  <c r="P4189" i="1"/>
  <c r="P3636" i="1"/>
  <c r="M4065" i="1"/>
  <c r="J4065" i="1"/>
  <c r="M3881" i="1"/>
  <c r="J3881" i="1"/>
  <c r="H4132" i="1"/>
  <c r="I4132" i="1"/>
  <c r="Z4045" i="1"/>
  <c r="X4045" i="1"/>
  <c r="H3948" i="1"/>
  <c r="I3948" i="1"/>
  <c r="R3849" i="1"/>
  <c r="N3849" i="1"/>
  <c r="Z3757" i="1"/>
  <c r="X3757" i="1"/>
  <c r="M3707" i="1"/>
  <c r="J3707" i="1"/>
  <c r="W3555" i="1"/>
  <c r="W3546" i="1"/>
  <c r="W3530" i="1"/>
  <c r="N3519" i="1"/>
  <c r="N3469" i="1"/>
  <c r="N3485" i="1"/>
  <c r="N3494" i="1"/>
  <c r="N3510" i="1"/>
  <c r="Q3463" i="1"/>
  <c r="Q3413" i="1"/>
  <c r="Q3429" i="1"/>
  <c r="Q3438" i="1"/>
  <c r="Q3454" i="1"/>
  <c r="H3737" i="1"/>
  <c r="I3737" i="1"/>
  <c r="Z3714" i="1"/>
  <c r="X3714" i="1"/>
  <c r="R3678" i="1"/>
  <c r="N3678" i="1"/>
  <c r="H3657" i="1"/>
  <c r="I3657" i="1"/>
  <c r="N3626" i="1"/>
  <c r="N2593" i="1"/>
  <c r="N2619" i="1"/>
  <c r="N3617" i="1"/>
  <c r="P3571" i="1"/>
  <c r="P3442" i="1"/>
  <c r="M3535" i="1"/>
  <c r="J3535" i="1"/>
  <c r="U3626" i="1"/>
  <c r="U2593" i="1"/>
  <c r="U2619" i="1"/>
  <c r="U3617" i="1"/>
  <c r="W3556" i="1"/>
  <c r="W3531" i="1"/>
  <c r="W3547" i="1"/>
  <c r="H4112" i="1"/>
  <c r="I4112" i="1"/>
  <c r="R4073" i="1"/>
  <c r="N4073" i="1"/>
  <c r="H3879" i="1"/>
  <c r="I3879" i="1"/>
  <c r="W3859" i="1"/>
  <c r="S3859" i="1"/>
  <c r="Y3575" i="1"/>
  <c r="Y3446" i="1"/>
  <c r="T3621" i="1"/>
  <c r="T2588" i="1"/>
  <c r="T2614" i="1"/>
  <c r="T3612" i="1"/>
  <c r="AB3607" i="1"/>
  <c r="AB3377" i="1"/>
  <c r="AB3393" i="1"/>
  <c r="AB3402" i="1"/>
  <c r="AB3563" i="1"/>
  <c r="H3605" i="1"/>
  <c r="H3375" i="1"/>
  <c r="H3391" i="1"/>
  <c r="H3400" i="1"/>
  <c r="H3561" i="1"/>
  <c r="H3571" i="1"/>
  <c r="H3442" i="1"/>
  <c r="H3539" i="1"/>
  <c r="I3539" i="1"/>
  <c r="R3784" i="1"/>
  <c r="N3784" i="1"/>
  <c r="W3795" i="1"/>
  <c r="S3795" i="1"/>
  <c r="S3441" i="1"/>
  <c r="S3570" i="1"/>
  <c r="N4186" i="1"/>
  <c r="Z3738" i="1"/>
  <c r="X3738" i="1"/>
  <c r="R3718" i="1"/>
  <c r="N3718" i="1"/>
  <c r="H3689" i="1"/>
  <c r="I3689" i="1"/>
  <c r="Z3658" i="1"/>
  <c r="X3658" i="1"/>
  <c r="J3628" i="1"/>
  <c r="J2595" i="1"/>
  <c r="J2621" i="1"/>
  <c r="J3619" i="1"/>
  <c r="Z3557" i="1"/>
  <c r="Z3548" i="1"/>
  <c r="Z3257" i="1"/>
  <c r="Z3362" i="1"/>
  <c r="Z3371" i="1"/>
  <c r="Z3532" i="1"/>
  <c r="O3552" i="1"/>
  <c r="O3543" i="1"/>
  <c r="O3527" i="1"/>
  <c r="H3746" i="1"/>
  <c r="I3746" i="1"/>
  <c r="Z3723" i="1"/>
  <c r="X3723" i="1"/>
  <c r="R3772" i="1"/>
  <c r="N3772" i="1"/>
  <c r="W3739" i="1"/>
  <c r="S3739" i="1"/>
  <c r="M888" i="1"/>
  <c r="M963" i="1"/>
  <c r="M1113" i="1"/>
  <c r="M2588" i="1"/>
  <c r="M2614" i="1"/>
  <c r="M3612" i="1"/>
  <c r="M3621" i="1"/>
  <c r="S3532" i="1"/>
  <c r="S3548" i="1"/>
  <c r="S3557" i="1"/>
  <c r="W3538" i="1"/>
  <c r="S3538" i="1"/>
  <c r="R4105" i="1"/>
  <c r="N4105" i="1"/>
  <c r="R4125" i="1"/>
  <c r="N4125" i="1"/>
  <c r="K3528" i="1"/>
  <c r="K3544" i="1"/>
  <c r="K3553" i="1"/>
  <c r="J3458" i="1"/>
  <c r="J3408" i="1"/>
  <c r="J3424" i="1"/>
  <c r="J3433" i="1"/>
  <c r="J3449" i="1"/>
  <c r="N3530" i="1"/>
  <c r="N3546" i="1"/>
  <c r="N3555" i="1"/>
  <c r="W3733" i="1"/>
  <c r="S3733" i="1"/>
  <c r="W3653" i="1"/>
  <c r="S3653" i="1"/>
  <c r="Y3601" i="1"/>
  <c r="Y3584" i="1"/>
  <c r="H3734" i="1"/>
  <c r="I3734" i="1"/>
  <c r="R3691" i="1"/>
  <c r="N3691" i="1"/>
  <c r="H3662" i="1"/>
  <c r="I3662" i="1"/>
  <c r="W3771" i="1"/>
  <c r="S3771" i="1"/>
  <c r="M3504" i="1"/>
  <c r="J3504" i="1"/>
  <c r="R3674" i="1"/>
  <c r="N3674" i="1"/>
  <c r="Z3628" i="1"/>
  <c r="Z895" i="1"/>
  <c r="Z970" i="1"/>
  <c r="Z1120" i="1"/>
  <c r="Z2595" i="1"/>
  <c r="Z2621" i="1"/>
  <c r="Z3619" i="1"/>
  <c r="AB3569" i="1"/>
  <c r="AB3440" i="1"/>
  <c r="W3705" i="1"/>
  <c r="S3705" i="1"/>
  <c r="AA3598" i="1"/>
  <c r="AA3581" i="1"/>
  <c r="M3500" i="1"/>
  <c r="J3500" i="1"/>
  <c r="Z3621" i="1"/>
  <c r="Z888" i="1"/>
  <c r="Z963" i="1"/>
  <c r="Z1113" i="1"/>
  <c r="Z2588" i="1"/>
  <c r="Z2614" i="1"/>
  <c r="Z3612" i="1"/>
  <c r="H3597" i="1"/>
  <c r="H3580" i="1"/>
  <c r="W3533" i="1"/>
  <c r="S3533" i="1"/>
  <c r="X3601" i="1"/>
  <c r="W3693" i="1"/>
  <c r="S3693" i="1"/>
  <c r="W3622" i="1"/>
  <c r="W889" i="1"/>
  <c r="W964" i="1"/>
  <c r="W1114" i="1"/>
  <c r="W2589" i="1"/>
  <c r="W2615" i="1"/>
  <c r="W3613" i="1"/>
  <c r="H3478" i="1"/>
  <c r="I3478" i="1"/>
  <c r="W3713" i="1"/>
  <c r="S3713" i="1"/>
  <c r="Y3597" i="1"/>
  <c r="Y3580" i="1"/>
  <c r="AB3621" i="1"/>
  <c r="AB2588" i="1"/>
  <c r="AB2614" i="1"/>
  <c r="AB3612" i="1"/>
  <c r="M3692" i="1"/>
  <c r="J3692" i="1"/>
  <c r="S3575" i="1"/>
  <c r="J3521" i="1"/>
  <c r="J3512" i="1"/>
  <c r="J3471" i="1"/>
  <c r="J3487" i="1"/>
  <c r="J3496" i="1"/>
  <c r="Z3691" i="1"/>
  <c r="X3691" i="1"/>
  <c r="Z3651" i="1"/>
  <c r="X3651" i="1"/>
  <c r="R3610" i="1"/>
  <c r="R3566" i="1"/>
  <c r="R3380" i="1"/>
  <c r="R3396" i="1"/>
  <c r="R3405" i="1"/>
  <c r="W3571" i="1"/>
  <c r="W3442" i="1"/>
  <c r="R3675" i="1"/>
  <c r="N3675" i="1"/>
  <c r="R3643" i="1"/>
  <c r="N3643" i="1"/>
  <c r="AA3459" i="1"/>
  <c r="AA3409" i="1"/>
  <c r="AA3425" i="1"/>
  <c r="AA3434" i="1"/>
  <c r="AA3450" i="1"/>
  <c r="U3556" i="1"/>
  <c r="U3547" i="1"/>
  <c r="U3531" i="1"/>
  <c r="L3623" i="1"/>
  <c r="L2590" i="1"/>
  <c r="L2616" i="1"/>
  <c r="L3614" i="1"/>
  <c r="L3600" i="1"/>
  <c r="L3583" i="1"/>
  <c r="V3553" i="1"/>
  <c r="V3544" i="1"/>
  <c r="V3528" i="1"/>
  <c r="U3463" i="1"/>
  <c r="U3256" i="1"/>
  <c r="U3361" i="1"/>
  <c r="U3370" i="1"/>
  <c r="U3413" i="1"/>
  <c r="U3429" i="1"/>
  <c r="U3438" i="1"/>
  <c r="U3454" i="1"/>
  <c r="R3506" i="1"/>
  <c r="N3506" i="1"/>
  <c r="N3464" i="1"/>
  <c r="N3414" i="1"/>
  <c r="N3430" i="1"/>
  <c r="N3439" i="1"/>
  <c r="N3455" i="1"/>
  <c r="J3519" i="1"/>
  <c r="J3510" i="1"/>
  <c r="J3494" i="1"/>
  <c r="J3485" i="1"/>
  <c r="J3469" i="1"/>
  <c r="R3728" i="1"/>
  <c r="N3728" i="1"/>
  <c r="H3659" i="1"/>
  <c r="I3659" i="1"/>
  <c r="T3571" i="1"/>
  <c r="T3442" i="1"/>
  <c r="U3610" i="1"/>
  <c r="U3566" i="1"/>
  <c r="U3405" i="1"/>
  <c r="U3396" i="1"/>
  <c r="U3380" i="1"/>
  <c r="O3575" i="1"/>
  <c r="O3446" i="1"/>
  <c r="J3550" i="1"/>
  <c r="J3541" i="1"/>
  <c r="J3525" i="1"/>
  <c r="U3470" i="1"/>
  <c r="U3486" i="1"/>
  <c r="U3495" i="1"/>
  <c r="U3511" i="1"/>
  <c r="U3520" i="1"/>
  <c r="Q3414" i="1"/>
  <c r="Q3430" i="1"/>
  <c r="Q3439" i="1"/>
  <c r="Q3455" i="1"/>
  <c r="Q3464" i="1"/>
  <c r="M3656" i="1"/>
  <c r="J3656" i="1"/>
  <c r="Q3569" i="1"/>
  <c r="Q3440" i="1"/>
  <c r="K3573" i="1"/>
  <c r="K3444" i="1"/>
  <c r="AA3604" i="1"/>
  <c r="AA3560" i="1"/>
  <c r="AA3399" i="1"/>
  <c r="AA3390" i="1"/>
  <c r="AA3374" i="1"/>
  <c r="I3550" i="1"/>
  <c r="I3541" i="1"/>
  <c r="I3525" i="1"/>
  <c r="W3413" i="1"/>
  <c r="W3429" i="1"/>
  <c r="W3438" i="1"/>
  <c r="W3454" i="1"/>
  <c r="W3463" i="1"/>
  <c r="AC3374" i="1"/>
  <c r="AC3390" i="1"/>
  <c r="AC3399" i="1"/>
  <c r="AC3560" i="1"/>
  <c r="AC3604" i="1"/>
  <c r="T3574" i="1"/>
  <c r="T3445" i="1"/>
  <c r="AC3605" i="1"/>
  <c r="AC3375" i="1"/>
  <c r="AC3391" i="1"/>
  <c r="AC3400" i="1"/>
  <c r="AC3561" i="1"/>
  <c r="W3601" i="1"/>
  <c r="W3584" i="1"/>
  <c r="H3533" i="1"/>
  <c r="I3533" i="1"/>
  <c r="T3623" i="1"/>
  <c r="T3614" i="1"/>
  <c r="T2590" i="1"/>
  <c r="T2616" i="1"/>
  <c r="N3457" i="1"/>
  <c r="N3448" i="1"/>
  <c r="N3432" i="1"/>
  <c r="N3423" i="1"/>
  <c r="N3407" i="1"/>
  <c r="R3476" i="1"/>
  <c r="N3476" i="1"/>
  <c r="P3607" i="1"/>
  <c r="P3563" i="1"/>
  <c r="P3402" i="1"/>
  <c r="P3393" i="1"/>
  <c r="P3377" i="1"/>
  <c r="R3689" i="1"/>
  <c r="N3689" i="1"/>
  <c r="Z3704" i="1"/>
  <c r="X3704" i="1"/>
  <c r="W3651" i="1"/>
  <c r="S3651" i="1"/>
  <c r="P3595" i="1"/>
  <c r="P3578" i="1"/>
  <c r="AA3225" i="1"/>
  <c r="AA2625" i="1"/>
  <c r="W3119" i="1"/>
  <c r="S3119" i="1"/>
  <c r="R3024" i="1"/>
  <c r="N3024" i="1"/>
  <c r="R3121" i="1"/>
  <c r="N3121" i="1"/>
  <c r="T4187" i="1"/>
  <c r="T3634" i="1"/>
  <c r="Z4089" i="1"/>
  <c r="X4089" i="1"/>
  <c r="Z4041" i="1"/>
  <c r="X4041" i="1"/>
  <c r="R4021" i="1"/>
  <c r="N4021" i="1"/>
  <c r="H3944" i="1"/>
  <c r="I3944" i="1"/>
  <c r="Z3865" i="1"/>
  <c r="X3865" i="1"/>
  <c r="R3821" i="1"/>
  <c r="N3821" i="1"/>
  <c r="H3784" i="1"/>
  <c r="I3784" i="1"/>
  <c r="Z3753" i="1"/>
  <c r="X3753" i="1"/>
  <c r="W3732" i="1"/>
  <c r="S3732" i="1"/>
  <c r="W3692" i="1"/>
  <c r="S3692" i="1"/>
  <c r="W3652" i="1"/>
  <c r="S3652" i="1"/>
  <c r="Q3379" i="1"/>
  <c r="Q3395" i="1"/>
  <c r="Q3404" i="1"/>
  <c r="Q3565" i="1"/>
  <c r="Q3609" i="1"/>
  <c r="Q3600" i="1"/>
  <c r="Q3583" i="1"/>
  <c r="K3576" i="1"/>
  <c r="K3447" i="1"/>
  <c r="J3440" i="1"/>
  <c r="M3440" i="1"/>
  <c r="M3569" i="1"/>
  <c r="I3632" i="1"/>
  <c r="I4185" i="1"/>
  <c r="H4096" i="1"/>
  <c r="I4096" i="1"/>
  <c r="R3943" i="1"/>
  <c r="N3943" i="1"/>
  <c r="M3949" i="1"/>
  <c r="J3949" i="1"/>
  <c r="W3770" i="1"/>
  <c r="S3770" i="1"/>
  <c r="H3815" i="1"/>
  <c r="I3815" i="1"/>
  <c r="W4111" i="1"/>
  <c r="S4111" i="1"/>
  <c r="Z4019" i="1"/>
  <c r="X4019" i="1"/>
  <c r="M3797" i="1"/>
  <c r="J3797" i="1"/>
  <c r="R3856" i="1"/>
  <c r="N3856" i="1"/>
  <c r="W3749" i="1"/>
  <c r="S3749" i="1"/>
  <c r="W4055" i="1"/>
  <c r="S4055" i="1"/>
  <c r="R3767" i="1"/>
  <c r="N3767" i="1"/>
  <c r="M3873" i="1"/>
  <c r="J3873" i="1"/>
  <c r="Z3872" i="1"/>
  <c r="X3872" i="1"/>
  <c r="H3779" i="1"/>
  <c r="I3779" i="1"/>
  <c r="W4091" i="1"/>
  <c r="S4091" i="1"/>
  <c r="W3943" i="1"/>
  <c r="S3943" i="1"/>
  <c r="M3758" i="1"/>
  <c r="J3758" i="1"/>
  <c r="S3578" i="1"/>
  <c r="W3578" i="1"/>
  <c r="W3595" i="1"/>
  <c r="V3378" i="1"/>
  <c r="V3394" i="1"/>
  <c r="V3403" i="1"/>
  <c r="V3564" i="1"/>
  <c r="V3608" i="1"/>
  <c r="X3375" i="1"/>
  <c r="X3391" i="1"/>
  <c r="X3400" i="1"/>
  <c r="X3561" i="1"/>
  <c r="X3605" i="1"/>
  <c r="X3584" i="1"/>
  <c r="Z3584" i="1"/>
  <c r="Z3601" i="1"/>
  <c r="R3528" i="1"/>
  <c r="R3544" i="1"/>
  <c r="R3553" i="1"/>
  <c r="W3470" i="1"/>
  <c r="W3486" i="1"/>
  <c r="W3495" i="1"/>
  <c r="W3511" i="1"/>
  <c r="W3520" i="1"/>
  <c r="W3374" i="1"/>
  <c r="W3390" i="1"/>
  <c r="W3399" i="1"/>
  <c r="W3560" i="1"/>
  <c r="W3604" i="1"/>
  <c r="Z4129" i="1"/>
  <c r="X4129" i="1"/>
  <c r="Z4029" i="1"/>
  <c r="X4029" i="1"/>
  <c r="H3876" i="1"/>
  <c r="I3876" i="1"/>
  <c r="R3793" i="1"/>
  <c r="N3793" i="1"/>
  <c r="M3747" i="1"/>
  <c r="J3747" i="1"/>
  <c r="M3667" i="1"/>
  <c r="J3667" i="1"/>
  <c r="Q3375" i="1"/>
  <c r="Q3391" i="1"/>
  <c r="Q3400" i="1"/>
  <c r="Q3561" i="1"/>
  <c r="Q3605" i="1"/>
  <c r="Z3734" i="1"/>
  <c r="X3734" i="1"/>
  <c r="R3714" i="1"/>
  <c r="N3714" i="1"/>
  <c r="H3677" i="1"/>
  <c r="I3677" i="1"/>
  <c r="Z3654" i="1"/>
  <c r="X3654" i="1"/>
  <c r="N3584" i="1"/>
  <c r="R3584" i="1"/>
  <c r="R3601" i="1"/>
  <c r="I3442" i="1"/>
  <c r="I3571" i="1"/>
  <c r="N3526" i="1"/>
  <c r="N3542" i="1"/>
  <c r="N3551" i="1"/>
  <c r="U3473" i="1"/>
  <c r="U3489" i="1"/>
  <c r="U3498" i="1"/>
  <c r="U3514" i="1"/>
  <c r="U3523" i="1"/>
  <c r="W3469" i="1"/>
  <c r="W3485" i="1"/>
  <c r="W3494" i="1"/>
  <c r="W3510" i="1"/>
  <c r="W3519" i="1"/>
  <c r="N3637" i="1"/>
  <c r="N4190" i="1"/>
  <c r="R4061" i="1"/>
  <c r="N4061" i="1"/>
  <c r="AA3528" i="1"/>
  <c r="AA3544" i="1"/>
  <c r="AA3553" i="1"/>
  <c r="M3878" i="1"/>
  <c r="J3878" i="1"/>
  <c r="N3633" i="1"/>
  <c r="R3633" i="1"/>
  <c r="R4186" i="1"/>
  <c r="Z4057" i="1"/>
  <c r="X4057" i="1"/>
  <c r="H4008" i="1"/>
  <c r="I4008" i="1"/>
  <c r="R3853" i="1"/>
  <c r="N3853" i="1"/>
  <c r="Z3769" i="1"/>
  <c r="X3769" i="1"/>
  <c r="W3712" i="1"/>
  <c r="S3712" i="1"/>
  <c r="U3594" i="1"/>
  <c r="U3577" i="1"/>
  <c r="AB2592" i="1"/>
  <c r="AB2618" i="1"/>
  <c r="AB3616" i="1"/>
  <c r="AB3625" i="1"/>
  <c r="N3374" i="1"/>
  <c r="N3390" i="1"/>
  <c r="N3399" i="1"/>
  <c r="N3560" i="1"/>
  <c r="N3604" i="1"/>
  <c r="T3598" i="1"/>
  <c r="T3581" i="1"/>
  <c r="W3502" i="1"/>
  <c r="S3502" i="1"/>
  <c r="AC2593" i="1"/>
  <c r="AC2619" i="1"/>
  <c r="AC3617" i="1"/>
  <c r="AC3626" i="1"/>
  <c r="I3636" i="1"/>
  <c r="I4189" i="1"/>
  <c r="H4088" i="1"/>
  <c r="I4088" i="1"/>
  <c r="S3380" i="1"/>
  <c r="S3396" i="1"/>
  <c r="S3405" i="1"/>
  <c r="S3566" i="1"/>
  <c r="S3610" i="1"/>
  <c r="Y3379" i="1"/>
  <c r="Y3395" i="1"/>
  <c r="Y3404" i="1"/>
  <c r="Y3565" i="1"/>
  <c r="Y3609" i="1"/>
  <c r="I3531" i="1"/>
  <c r="I3547" i="1"/>
  <c r="I3556" i="1"/>
  <c r="W3256" i="1"/>
  <c r="W3361" i="1"/>
  <c r="W3370" i="1"/>
  <c r="W3472" i="1"/>
  <c r="W3488" i="1"/>
  <c r="W3497" i="1"/>
  <c r="W3513" i="1"/>
  <c r="W3522" i="1"/>
  <c r="M3777" i="1"/>
  <c r="J3777" i="1"/>
  <c r="Y2591" i="1"/>
  <c r="Y2617" i="1"/>
  <c r="Y3615" i="1"/>
  <c r="Y3624" i="1"/>
  <c r="W3596" i="1"/>
  <c r="W3579" i="1"/>
  <c r="U3570" i="1"/>
  <c r="U3441" i="1"/>
  <c r="W3500" i="1"/>
  <c r="S3500" i="1"/>
  <c r="Z3639" i="1"/>
  <c r="X3639" i="1"/>
  <c r="R4041" i="1"/>
  <c r="N4041" i="1"/>
  <c r="Z3534" i="1"/>
  <c r="X3534" i="1"/>
  <c r="L2588" i="1"/>
  <c r="L2614" i="1"/>
  <c r="L3612" i="1"/>
  <c r="L3621" i="1"/>
  <c r="X3527" i="1"/>
  <c r="X3543" i="1"/>
  <c r="X3552" i="1"/>
  <c r="I3532" i="1"/>
  <c r="I3548" i="1"/>
  <c r="I3557" i="1"/>
  <c r="W3535" i="1"/>
  <c r="S3535" i="1"/>
  <c r="Q3410" i="1"/>
  <c r="Q3426" i="1"/>
  <c r="Q3435" i="1"/>
  <c r="Q3451" i="1"/>
  <c r="Q3460" i="1"/>
  <c r="Z3731" i="1"/>
  <c r="X3731" i="1"/>
  <c r="H3690" i="1"/>
  <c r="I3690" i="1"/>
  <c r="Z3659" i="1"/>
  <c r="X3659" i="1"/>
  <c r="R3639" i="1"/>
  <c r="N3639" i="1"/>
  <c r="L3574" i="1"/>
  <c r="L3445" i="1"/>
  <c r="I3471" i="1"/>
  <c r="I3487" i="1"/>
  <c r="I3496" i="1"/>
  <c r="I3512" i="1"/>
  <c r="I3521" i="1"/>
  <c r="K3467" i="1"/>
  <c r="K3483" i="1"/>
  <c r="K3492" i="1"/>
  <c r="K3508" i="1"/>
  <c r="K3517" i="1"/>
  <c r="H3733" i="1"/>
  <c r="I3733" i="1"/>
  <c r="T3377" i="1"/>
  <c r="T3393" i="1"/>
  <c r="T3402" i="1"/>
  <c r="T3563" i="1"/>
  <c r="T3607" i="1"/>
  <c r="X3580" i="1"/>
  <c r="X3597" i="1"/>
  <c r="O3379" i="1"/>
  <c r="O3395" i="1"/>
  <c r="O3404" i="1"/>
  <c r="O3565" i="1"/>
  <c r="O3609" i="1"/>
  <c r="O3600" i="1"/>
  <c r="O3583" i="1"/>
  <c r="W4035" i="1"/>
  <c r="S4035" i="1"/>
  <c r="M3691" i="1"/>
  <c r="J3691" i="1"/>
  <c r="U3529" i="1"/>
  <c r="U3545" i="1"/>
  <c r="U3554" i="1"/>
  <c r="H3411" i="1"/>
  <c r="H3427" i="1"/>
  <c r="H3436" i="1"/>
  <c r="H3452" i="1"/>
  <c r="H3461" i="1"/>
  <c r="V3471" i="1"/>
  <c r="V3487" i="1"/>
  <c r="V3496" i="1"/>
  <c r="V3512" i="1"/>
  <c r="V3521" i="1"/>
  <c r="I3380" i="1"/>
  <c r="I3396" i="1"/>
  <c r="I3405" i="1"/>
  <c r="I3566" i="1"/>
  <c r="I3610" i="1"/>
  <c r="Z3747" i="1"/>
  <c r="X3747" i="1"/>
  <c r="V4184" i="1"/>
  <c r="V3631" i="1"/>
  <c r="H3669" i="1"/>
  <c r="I3669" i="1"/>
  <c r="Y3467" i="1"/>
  <c r="Y3483" i="1"/>
  <c r="Y3492" i="1"/>
  <c r="Y3508" i="1"/>
  <c r="Y3517" i="1"/>
  <c r="I3606" i="1"/>
  <c r="I3358" i="1"/>
  <c r="I3367" i="1"/>
  <c r="I3376" i="1"/>
  <c r="I3392" i="1"/>
  <c r="I3401" i="1"/>
  <c r="I3562" i="1"/>
  <c r="S3446" i="1"/>
  <c r="W3446" i="1"/>
  <c r="W3575" i="1"/>
  <c r="J3625" i="1"/>
  <c r="J2592" i="1"/>
  <c r="J2618" i="1"/>
  <c r="J3616" i="1"/>
  <c r="N2594" i="1"/>
  <c r="N2620" i="1"/>
  <c r="N3618" i="1"/>
  <c r="N3627" i="1"/>
  <c r="W3466" i="1"/>
  <c r="W3482" i="1"/>
  <c r="W3491" i="1"/>
  <c r="W3507" i="1"/>
  <c r="W3516" i="1"/>
  <c r="M3713" i="1"/>
  <c r="J3713" i="1"/>
  <c r="K3374" i="1"/>
  <c r="K3390" i="1"/>
  <c r="K3399" i="1"/>
  <c r="K3560" i="1"/>
  <c r="K3604" i="1"/>
  <c r="Y3253" i="1"/>
  <c r="Y3358" i="1"/>
  <c r="Y3367" i="1"/>
  <c r="Y3410" i="1"/>
  <c r="Y3426" i="1"/>
  <c r="Y3435" i="1"/>
  <c r="Y3451" i="1"/>
  <c r="Y3460" i="1"/>
  <c r="H3719" i="1"/>
  <c r="I3719" i="1"/>
  <c r="R3660" i="1"/>
  <c r="N3660" i="1"/>
  <c r="H3639" i="1"/>
  <c r="I3639" i="1"/>
  <c r="Z3595" i="1"/>
  <c r="Z3578" i="1"/>
  <c r="R3377" i="1"/>
  <c r="R3393" i="1"/>
  <c r="R3402" i="1"/>
  <c r="R3563" i="1"/>
  <c r="R3607" i="1"/>
  <c r="H2595" i="1"/>
  <c r="H2621" i="1"/>
  <c r="H3619" i="1"/>
  <c r="H3628" i="1"/>
  <c r="Z3603" i="1"/>
  <c r="Z3559" i="1"/>
  <c r="Z3373" i="1"/>
  <c r="Z3389" i="1"/>
  <c r="Z3398" i="1"/>
  <c r="Y3621" i="1"/>
  <c r="Y3612" i="1"/>
  <c r="Y2588" i="1"/>
  <c r="Y2614" i="1"/>
  <c r="Q3373" i="1"/>
  <c r="Q3389" i="1"/>
  <c r="Q3398" i="1"/>
  <c r="Q3559" i="1"/>
  <c r="Q3603" i="1"/>
  <c r="R3648" i="1"/>
  <c r="N3648" i="1"/>
  <c r="L3254" i="1"/>
  <c r="L3359" i="1"/>
  <c r="L3368" i="1"/>
  <c r="L3411" i="1"/>
  <c r="L3427" i="1"/>
  <c r="L3436" i="1"/>
  <c r="L3452" i="1"/>
  <c r="L3461" i="1"/>
  <c r="AB3570" i="1"/>
  <c r="AB3441" i="1"/>
  <c r="O3610" i="1"/>
  <c r="O3566" i="1"/>
  <c r="O3405" i="1"/>
  <c r="O3396" i="1"/>
  <c r="O3380" i="1"/>
  <c r="W3709" i="1"/>
  <c r="S3709" i="1"/>
  <c r="H3670" i="1"/>
  <c r="I3670" i="1"/>
  <c r="N3573" i="1"/>
  <c r="V3600" i="1"/>
  <c r="V3583" i="1"/>
  <c r="I3554" i="1"/>
  <c r="I3545" i="1"/>
  <c r="I3529" i="1"/>
  <c r="Q3553" i="1"/>
  <c r="Q3544" i="1"/>
  <c r="Q3528" i="1"/>
  <c r="H3553" i="1"/>
  <c r="H3544" i="1"/>
  <c r="H3528" i="1"/>
  <c r="W3674" i="1"/>
  <c r="S3674" i="1"/>
  <c r="H3503" i="1"/>
  <c r="I3503" i="1"/>
  <c r="R3736" i="1"/>
  <c r="N3736" i="1"/>
  <c r="H3667" i="1"/>
  <c r="I3667" i="1"/>
  <c r="L3609" i="1"/>
  <c r="L3565" i="1"/>
  <c r="L3379" i="1"/>
  <c r="L3395" i="1"/>
  <c r="L3404" i="1"/>
  <c r="L3596" i="1"/>
  <c r="L3579" i="1"/>
  <c r="R3727" i="1"/>
  <c r="N3727" i="1"/>
  <c r="J3518" i="1"/>
  <c r="J3509" i="1"/>
  <c r="J3468" i="1"/>
  <c r="J3484" i="1"/>
  <c r="J3493" i="1"/>
  <c r="W3691" i="1"/>
  <c r="S3691" i="1"/>
  <c r="O3598" i="1"/>
  <c r="O3581" i="1"/>
  <c r="H3668" i="1"/>
  <c r="I3668" i="1"/>
  <c r="L3628" i="1"/>
  <c r="L3619" i="1"/>
  <c r="L2595" i="1"/>
  <c r="L2621" i="1"/>
  <c r="H3599" i="1"/>
  <c r="H3582" i="1"/>
  <c r="AC3572" i="1"/>
  <c r="AC3443" i="1"/>
  <c r="T3556" i="1"/>
  <c r="T3547" i="1"/>
  <c r="T3531" i="1"/>
  <c r="H3660" i="1"/>
  <c r="I3660" i="1"/>
  <c r="J3552" i="1"/>
  <c r="J3543" i="1"/>
  <c r="J3527" i="1"/>
  <c r="P3570" i="1"/>
  <c r="P3441" i="1"/>
  <c r="AA3517" i="1"/>
  <c r="AA3508" i="1"/>
  <c r="AA3492" i="1"/>
  <c r="AA3483" i="1"/>
  <c r="AA3467" i="1"/>
  <c r="H3475" i="1"/>
  <c r="I3475" i="1"/>
  <c r="R3124" i="1"/>
  <c r="N3124" i="1"/>
  <c r="W3419" i="1"/>
  <c r="S3419" i="1"/>
  <c r="H2899" i="1"/>
  <c r="I2899" i="1"/>
  <c r="H3100" i="1"/>
  <c r="I3100" i="1"/>
  <c r="J3459" i="1"/>
  <c r="J3450" i="1"/>
  <c r="J3434" i="1"/>
  <c r="J3425" i="1"/>
  <c r="J3409" i="1"/>
  <c r="M2902" i="1"/>
  <c r="J2902" i="1"/>
  <c r="X3376" i="1"/>
  <c r="X3392" i="1"/>
  <c r="X3401" i="1"/>
  <c r="X3562" i="1"/>
  <c r="X3606" i="1"/>
  <c r="T3599" i="1"/>
  <c r="T3582" i="1"/>
  <c r="Z3569" i="1"/>
  <c r="Z3440" i="1"/>
  <c r="H3472" i="1"/>
  <c r="H3488" i="1"/>
  <c r="H3497" i="1"/>
  <c r="H3513" i="1"/>
  <c r="H3522" i="1"/>
  <c r="Y2592" i="1"/>
  <c r="Y2618" i="1"/>
  <c r="Y3616" i="1"/>
  <c r="Y3625" i="1"/>
  <c r="J3596" i="1"/>
  <c r="W3480" i="1"/>
  <c r="S3480" i="1"/>
  <c r="M3411" i="1"/>
  <c r="M3427" i="1"/>
  <c r="M3436" i="1"/>
  <c r="M3452" i="1"/>
  <c r="M3461" i="1"/>
  <c r="J2593" i="1"/>
  <c r="J2619" i="1"/>
  <c r="J3617" i="1"/>
  <c r="J3626" i="1"/>
  <c r="N3447" i="1"/>
  <c r="N3576" i="1"/>
  <c r="Y3464" i="1"/>
  <c r="Y3455" i="1"/>
  <c r="Y3414" i="1"/>
  <c r="Y3430" i="1"/>
  <c r="Y3439" i="1"/>
  <c r="Z3529" i="1"/>
  <c r="Z3545" i="1"/>
  <c r="Z3554" i="1"/>
  <c r="X3553" i="1"/>
  <c r="X3544" i="1"/>
  <c r="X3528" i="1"/>
  <c r="M3520" i="1"/>
  <c r="M3511" i="1"/>
  <c r="M3254" i="1"/>
  <c r="M3359" i="1"/>
  <c r="M3368" i="1"/>
  <c r="M3470" i="1"/>
  <c r="M3486" i="1"/>
  <c r="M3495" i="1"/>
  <c r="Y3576" i="1"/>
  <c r="Y3447" i="1"/>
  <c r="T3374" i="1"/>
  <c r="T3390" i="1"/>
  <c r="T3399" i="1"/>
  <c r="T3560" i="1"/>
  <c r="T3604" i="1"/>
  <c r="W3742" i="1"/>
  <c r="S3742" i="1"/>
  <c r="W3710" i="1"/>
  <c r="S3710" i="1"/>
  <c r="W3662" i="1"/>
  <c r="S3662" i="1"/>
  <c r="I2588" i="1"/>
  <c r="I2614" i="1"/>
  <c r="I3612" i="1"/>
  <c r="I3621" i="1"/>
  <c r="AA3595" i="1"/>
  <c r="AA3578" i="1"/>
  <c r="O3532" i="1"/>
  <c r="O3548" i="1"/>
  <c r="O3557" i="1"/>
  <c r="O3251" i="1"/>
  <c r="O3356" i="1"/>
  <c r="O3365" i="1"/>
  <c r="O3408" i="1"/>
  <c r="O3424" i="1"/>
  <c r="O3433" i="1"/>
  <c r="O3449" i="1"/>
  <c r="O3458" i="1"/>
  <c r="T2594" i="1"/>
  <c r="T2620" i="1"/>
  <c r="T3618" i="1"/>
  <c r="T3627" i="1"/>
  <c r="X3529" i="1"/>
  <c r="X3545" i="1"/>
  <c r="X3554" i="1"/>
  <c r="AA3471" i="1"/>
  <c r="AA3487" i="1"/>
  <c r="AA3496" i="1"/>
  <c r="AA3512" i="1"/>
  <c r="AA3521" i="1"/>
  <c r="O3466" i="1"/>
  <c r="O3482" i="1"/>
  <c r="O3491" i="1"/>
  <c r="O3507" i="1"/>
  <c r="O3516" i="1"/>
  <c r="I3458" i="1"/>
  <c r="I3408" i="1"/>
  <c r="I3424" i="1"/>
  <c r="I3433" i="1"/>
  <c r="I3449" i="1"/>
  <c r="Q3459" i="1"/>
  <c r="Q3450" i="1"/>
  <c r="Q3409" i="1"/>
  <c r="Q3425" i="1"/>
  <c r="Q3434" i="1"/>
  <c r="H3457" i="1"/>
  <c r="H3407" i="1"/>
  <c r="H3423" i="1"/>
  <c r="H3432" i="1"/>
  <c r="H3448" i="1"/>
  <c r="I3601" i="1"/>
  <c r="N3527" i="1"/>
  <c r="N3543" i="1"/>
  <c r="N3552" i="1"/>
  <c r="AC3574" i="1"/>
  <c r="AC3445" i="1"/>
  <c r="J2588" i="1"/>
  <c r="J2614" i="1"/>
  <c r="J3612" i="1"/>
  <c r="J3621" i="1"/>
  <c r="Z3598" i="1"/>
  <c r="Z3581" i="1"/>
  <c r="S3445" i="1"/>
  <c r="S3574" i="1"/>
  <c r="R3624" i="1"/>
  <c r="R3615" i="1"/>
  <c r="R891" i="1"/>
  <c r="R966" i="1"/>
  <c r="R1116" i="1"/>
  <c r="R2591" i="1"/>
  <c r="R2617" i="1"/>
  <c r="R3557" i="1"/>
  <c r="R3548" i="1"/>
  <c r="R3532" i="1"/>
  <c r="R3253" i="1"/>
  <c r="R3358" i="1"/>
  <c r="R3367" i="1"/>
  <c r="R3410" i="1"/>
  <c r="R3426" i="1"/>
  <c r="R3435" i="1"/>
  <c r="R3451" i="1"/>
  <c r="R3460" i="1"/>
  <c r="V2594" i="1"/>
  <c r="V2620" i="1"/>
  <c r="V3618" i="1"/>
  <c r="V3627" i="1"/>
  <c r="AB3374" i="1"/>
  <c r="AB3390" i="1"/>
  <c r="AB3399" i="1"/>
  <c r="AB3560" i="1"/>
  <c r="AB3604" i="1"/>
  <c r="AB3574" i="1"/>
  <c r="AB3445" i="1"/>
  <c r="W3536" i="1"/>
  <c r="S3536" i="1"/>
  <c r="M3704" i="1"/>
  <c r="J3704" i="1"/>
  <c r="Z3727" i="1"/>
  <c r="X3727" i="1"/>
  <c r="P3572" i="1"/>
  <c r="P3443" i="1"/>
  <c r="AB3526" i="1"/>
  <c r="AB3542" i="1"/>
  <c r="AB3551" i="1"/>
  <c r="W3414" i="1"/>
  <c r="W3430" i="1"/>
  <c r="W3439" i="1"/>
  <c r="W3455" i="1"/>
  <c r="W3464" i="1"/>
  <c r="Z3410" i="1"/>
  <c r="Z3426" i="1"/>
  <c r="Z3435" i="1"/>
  <c r="Z3451" i="1"/>
  <c r="Z3460" i="1"/>
  <c r="W3380" i="1"/>
  <c r="W3396" i="1"/>
  <c r="W3405" i="1"/>
  <c r="W3566" i="1"/>
  <c r="W3610" i="1"/>
  <c r="Q3473" i="1"/>
  <c r="Q3489" i="1"/>
  <c r="Q3498" i="1"/>
  <c r="Q3514" i="1"/>
  <c r="Q3523" i="1"/>
  <c r="K3257" i="1"/>
  <c r="K3362" i="1"/>
  <c r="K3371" i="1"/>
  <c r="K3414" i="1"/>
  <c r="K3430" i="1"/>
  <c r="K3439" i="1"/>
  <c r="K3455" i="1"/>
  <c r="K3464" i="1"/>
  <c r="L2594" i="1"/>
  <c r="L2620" i="1"/>
  <c r="L3618" i="1"/>
  <c r="L3627" i="1"/>
  <c r="R3574" i="1"/>
  <c r="R3445" i="1"/>
  <c r="V3532" i="1"/>
  <c r="V3548" i="1"/>
  <c r="V3557" i="1"/>
  <c r="I3355" i="1"/>
  <c r="I3364" i="1"/>
  <c r="I3466" i="1"/>
  <c r="I3482" i="1"/>
  <c r="I3491" i="1"/>
  <c r="I3507" i="1"/>
  <c r="I3516" i="1"/>
  <c r="W3649" i="1"/>
  <c r="S3649" i="1"/>
  <c r="K3607" i="1"/>
  <c r="K3563" i="1"/>
  <c r="K3377" i="1"/>
  <c r="K3393" i="1"/>
  <c r="K3402" i="1"/>
  <c r="P3628" i="1"/>
  <c r="P3619" i="1"/>
  <c r="P2595" i="1"/>
  <c r="P2621" i="1"/>
  <c r="X3610" i="1"/>
  <c r="X3566" i="1"/>
  <c r="X3380" i="1"/>
  <c r="X3396" i="1"/>
  <c r="X3405" i="1"/>
  <c r="AC3522" i="1"/>
  <c r="AC3513" i="1"/>
  <c r="AC3472" i="1"/>
  <c r="AC3488" i="1"/>
  <c r="AC3497" i="1"/>
  <c r="O3572" i="1"/>
  <c r="O3443" i="1"/>
  <c r="Y3554" i="1"/>
  <c r="Y3545" i="1"/>
  <c r="Y3529" i="1"/>
  <c r="S3520" i="1"/>
  <c r="S3359" i="1"/>
  <c r="S3368" i="1"/>
  <c r="S3470" i="1"/>
  <c r="S3486" i="1"/>
  <c r="S3495" i="1"/>
  <c r="S3511" i="1"/>
  <c r="O3576" i="1"/>
  <c r="O3447" i="1"/>
  <c r="H3470" i="1"/>
  <c r="H3486" i="1"/>
  <c r="H3495" i="1"/>
  <c r="H3511" i="1"/>
  <c r="H3520" i="1"/>
  <c r="Z3656" i="1"/>
  <c r="X3656" i="1"/>
  <c r="Z3506" i="1"/>
  <c r="X3506" i="1"/>
  <c r="M3674" i="1"/>
  <c r="J3674" i="1"/>
  <c r="AA3469" i="1"/>
  <c r="AA3485" i="1"/>
  <c r="AA3494" i="1"/>
  <c r="AA3510" i="1"/>
  <c r="AA3519" i="1"/>
  <c r="P3378" i="1"/>
  <c r="P3394" i="1"/>
  <c r="P3403" i="1"/>
  <c r="P3564" i="1"/>
  <c r="P3608" i="1"/>
  <c r="R3375" i="1"/>
  <c r="R3391" i="1"/>
  <c r="R3400" i="1"/>
  <c r="R3561" i="1"/>
  <c r="R3605" i="1"/>
  <c r="X3599" i="1"/>
  <c r="M3473" i="1"/>
  <c r="M3489" i="1"/>
  <c r="M3498" i="1"/>
  <c r="M3514" i="1"/>
  <c r="M3523" i="1"/>
  <c r="R3481" i="1"/>
  <c r="N3481" i="1"/>
  <c r="M3709" i="1"/>
  <c r="J3709" i="1"/>
  <c r="S3573" i="1"/>
  <c r="S3527" i="1"/>
  <c r="S3543" i="1"/>
  <c r="S3552" i="1"/>
  <c r="Z3645" i="1"/>
  <c r="X3645" i="1"/>
  <c r="P3599" i="1"/>
  <c r="P3582" i="1"/>
  <c r="Z3575" i="1"/>
  <c r="Z3446" i="1"/>
  <c r="H3570" i="1"/>
  <c r="H3441" i="1"/>
  <c r="M3575" i="1"/>
  <c r="M3446" i="1"/>
  <c r="S3519" i="1"/>
  <c r="S3510" i="1"/>
  <c r="S3494" i="1"/>
  <c r="S3485" i="1"/>
  <c r="S3358" i="1"/>
  <c r="S3367" i="1"/>
  <c r="S3469" i="1"/>
  <c r="H3569" i="1"/>
  <c r="H3440" i="1"/>
  <c r="W3711" i="1"/>
  <c r="S3711" i="1"/>
  <c r="Y3378" i="1"/>
  <c r="Y3394" i="1"/>
  <c r="Y3403" i="1"/>
  <c r="Y3564" i="1"/>
  <c r="Y3608" i="1"/>
  <c r="I3530" i="1"/>
  <c r="I3546" i="1"/>
  <c r="I3555" i="1"/>
  <c r="O3528" i="1"/>
  <c r="O3544" i="1"/>
  <c r="O3553" i="1"/>
  <c r="N3458" i="1"/>
  <c r="N3449" i="1"/>
  <c r="N3433" i="1"/>
  <c r="N3424" i="1"/>
  <c r="N3356" i="1"/>
  <c r="N3365" i="1"/>
  <c r="N3408" i="1"/>
  <c r="M3658" i="1"/>
  <c r="J3658" i="1"/>
  <c r="Z3729" i="1"/>
  <c r="X3729" i="1"/>
  <c r="R3709" i="1"/>
  <c r="N3709" i="1"/>
  <c r="H3672" i="1"/>
  <c r="I3672" i="1"/>
  <c r="Z3649" i="1"/>
  <c r="X3649" i="1"/>
  <c r="AB2591" i="1"/>
  <c r="AB2617" i="1"/>
  <c r="AB3615" i="1"/>
  <c r="AB3624" i="1"/>
  <c r="R3600" i="1"/>
  <c r="R3583" i="1"/>
  <c r="X3571" i="1"/>
  <c r="K3626" i="1"/>
  <c r="K3617" i="1"/>
  <c r="K2593" i="1"/>
  <c r="K2619" i="1"/>
  <c r="M3459" i="1"/>
  <c r="M3450" i="1"/>
  <c r="M3434" i="1"/>
  <c r="M3425" i="1"/>
  <c r="M3409" i="1"/>
  <c r="W3687" i="1"/>
  <c r="S3687" i="1"/>
  <c r="Q2593" i="1"/>
  <c r="Q2619" i="1"/>
  <c r="Q3617" i="1"/>
  <c r="Q3626" i="1"/>
  <c r="J3462" i="1"/>
  <c r="J3453" i="1"/>
  <c r="J3437" i="1"/>
  <c r="J3428" i="1"/>
  <c r="J3412" i="1"/>
  <c r="Z3379" i="1"/>
  <c r="Z3395" i="1"/>
  <c r="Z3404" i="1"/>
  <c r="Z3565" i="1"/>
  <c r="Z3609" i="1"/>
  <c r="AB3376" i="1"/>
  <c r="AB3392" i="1"/>
  <c r="AB3401" i="1"/>
  <c r="AB3562" i="1"/>
  <c r="AB3606" i="1"/>
  <c r="H3374" i="1"/>
  <c r="H3390" i="1"/>
  <c r="H3399" i="1"/>
  <c r="H3560" i="1"/>
  <c r="H3604" i="1"/>
  <c r="N3525" i="1"/>
  <c r="N3541" i="1"/>
  <c r="N3550" i="1"/>
  <c r="W3719" i="1"/>
  <c r="S3719" i="1"/>
  <c r="W3459" i="1"/>
  <c r="W3450" i="1"/>
  <c r="W3434" i="1"/>
  <c r="W3425" i="1"/>
  <c r="W3252" i="1"/>
  <c r="W3357" i="1"/>
  <c r="W3366" i="1"/>
  <c r="W3409" i="1"/>
  <c r="AB3380" i="1"/>
  <c r="AB3396" i="1"/>
  <c r="AB3405" i="1"/>
  <c r="AB3566" i="1"/>
  <c r="AB3610" i="1"/>
  <c r="T3601" i="1"/>
  <c r="T3584" i="1"/>
  <c r="AB3572" i="1"/>
  <c r="AB3443" i="1"/>
  <c r="V3470" i="1"/>
  <c r="V3486" i="1"/>
  <c r="V3495" i="1"/>
  <c r="V3511" i="1"/>
  <c r="V3520" i="1"/>
  <c r="L3516" i="1"/>
  <c r="L3507" i="1"/>
  <c r="L3491" i="1"/>
  <c r="L3482" i="1"/>
  <c r="L3466" i="1"/>
  <c r="Z3640" i="1"/>
  <c r="X3640" i="1"/>
  <c r="AB3609" i="1"/>
  <c r="AB3565" i="1"/>
  <c r="AB3404" i="1"/>
  <c r="AB3395" i="1"/>
  <c r="AB3379" i="1"/>
  <c r="M3476" i="1"/>
  <c r="J3476" i="1"/>
  <c r="R3733" i="1"/>
  <c r="N3733" i="1"/>
  <c r="H3712" i="1"/>
  <c r="I3712" i="1"/>
  <c r="Z3673" i="1"/>
  <c r="X3673" i="1"/>
  <c r="R3653" i="1"/>
  <c r="N3653" i="1"/>
  <c r="X3626" i="1"/>
  <c r="X3617" i="1"/>
  <c r="X2593" i="1"/>
  <c r="X2619" i="1"/>
  <c r="O3470" i="1"/>
  <c r="O3486" i="1"/>
  <c r="O3495" i="1"/>
  <c r="O3511" i="1"/>
  <c r="O3520" i="1"/>
  <c r="Q3466" i="1"/>
  <c r="Q3482" i="1"/>
  <c r="Q3491" i="1"/>
  <c r="Q3507" i="1"/>
  <c r="Q3516" i="1"/>
  <c r="Z3502" i="1"/>
  <c r="X3502" i="1"/>
  <c r="L3414" i="1"/>
  <c r="L3430" i="1"/>
  <c r="L3439" i="1"/>
  <c r="L3455" i="1"/>
  <c r="L3464" i="1"/>
  <c r="R3387" i="1"/>
  <c r="N3387" i="1"/>
  <c r="M3146" i="1"/>
  <c r="J3146" i="1"/>
  <c r="M3733" i="1"/>
  <c r="J3733" i="1"/>
  <c r="N3603" i="1"/>
  <c r="N3559" i="1"/>
  <c r="N3398" i="1"/>
  <c r="N3389" i="1"/>
  <c r="N3373" i="1"/>
  <c r="H3271" i="1"/>
  <c r="I3271" i="1"/>
  <c r="M3110" i="1"/>
  <c r="J3110" i="1"/>
  <c r="W3335" i="1"/>
  <c r="S3335" i="1"/>
  <c r="AB3227" i="1"/>
  <c r="AB2627" i="1"/>
  <c r="M3142" i="1"/>
  <c r="J3142" i="1"/>
  <c r="H2779" i="1"/>
  <c r="I2779" i="1"/>
  <c r="Z3337" i="1"/>
  <c r="X3337" i="1"/>
  <c r="Z3228" i="1"/>
  <c r="Z2628" i="1"/>
  <c r="W3160" i="1"/>
  <c r="S3160" i="1"/>
  <c r="M3046" i="1"/>
  <c r="J3046" i="1"/>
  <c r="W3332" i="1"/>
  <c r="S3332" i="1"/>
  <c r="X3473" i="1"/>
  <c r="X3489" i="1"/>
  <c r="X3498" i="1"/>
  <c r="X3514" i="1"/>
  <c r="X3523" i="1"/>
  <c r="Z3503" i="1"/>
  <c r="X3503" i="1"/>
  <c r="W3229" i="1"/>
  <c r="W2629" i="1"/>
  <c r="W3039" i="1"/>
  <c r="S3039" i="1"/>
  <c r="M3332" i="1"/>
  <c r="J3332" i="1"/>
  <c r="J3460" i="1"/>
  <c r="J3451" i="1"/>
  <c r="J3435" i="1"/>
  <c r="J3426" i="1"/>
  <c r="J3358" i="1"/>
  <c r="J3367" i="1"/>
  <c r="J3410" i="1"/>
  <c r="H3420" i="1"/>
  <c r="I3420" i="1"/>
  <c r="L3231" i="1"/>
  <c r="L2631" i="1"/>
  <c r="M2806" i="1"/>
  <c r="J2806" i="1"/>
  <c r="H3225" i="1"/>
  <c r="H2625" i="1"/>
  <c r="R3132" i="1"/>
  <c r="N3132" i="1"/>
  <c r="R3422" i="1"/>
  <c r="N3422" i="1"/>
  <c r="H3332" i="1"/>
  <c r="I3332" i="1"/>
  <c r="H3153" i="1"/>
  <c r="I3153" i="1"/>
  <c r="W2847" i="1"/>
  <c r="S2847" i="1"/>
  <c r="M3267" i="1"/>
  <c r="J3267" i="1"/>
  <c r="L3467" i="1"/>
  <c r="L3483" i="1"/>
  <c r="L3492" i="1"/>
  <c r="L3508" i="1"/>
  <c r="L3517" i="1"/>
  <c r="H3481" i="1"/>
  <c r="I3481" i="1"/>
  <c r="N3409" i="1"/>
  <c r="N3425" i="1"/>
  <c r="N3434" i="1"/>
  <c r="N3450" i="1"/>
  <c r="N3459" i="1"/>
  <c r="Z3334" i="1"/>
  <c r="X3334" i="1"/>
  <c r="W3231" i="1"/>
  <c r="W2631" i="1"/>
  <c r="M3225" i="1"/>
  <c r="M2625" i="1"/>
  <c r="H3127" i="1"/>
  <c r="I3127" i="1"/>
  <c r="H3419" i="1"/>
  <c r="I3419" i="1"/>
  <c r="Z3271" i="1"/>
  <c r="X3271" i="1"/>
  <c r="R3060" i="1"/>
  <c r="N3060" i="1"/>
  <c r="Z3032" i="1"/>
  <c r="X3032" i="1"/>
  <c r="H2863" i="1"/>
  <c r="I2863" i="1"/>
  <c r="R2812" i="1"/>
  <c r="N2812" i="1"/>
  <c r="Z3161" i="1"/>
  <c r="X3161" i="1"/>
  <c r="H3136" i="1"/>
  <c r="I3136" i="1"/>
  <c r="R3069" i="1"/>
  <c r="N3069" i="1"/>
  <c r="Z3041" i="1"/>
  <c r="X3041" i="1"/>
  <c r="H2880" i="1"/>
  <c r="I2880" i="1"/>
  <c r="R2821" i="1"/>
  <c r="N2821" i="1"/>
  <c r="W3096" i="1"/>
  <c r="S3096" i="1"/>
  <c r="W3048" i="1"/>
  <c r="S3048" i="1"/>
  <c r="W2888" i="1"/>
  <c r="S2888" i="1"/>
  <c r="W2808" i="1"/>
  <c r="S2808" i="1"/>
  <c r="R3126" i="1"/>
  <c r="N3126" i="1"/>
  <c r="Z3074" i="1"/>
  <c r="X3074" i="1"/>
  <c r="L3606" i="1"/>
  <c r="L3562" i="1"/>
  <c r="L3401" i="1"/>
  <c r="L3392" i="1"/>
  <c r="L3376" i="1"/>
  <c r="Z3463" i="1"/>
  <c r="Z3454" i="1"/>
  <c r="Z3438" i="1"/>
  <c r="Z3429" i="1"/>
  <c r="Z3413" i="1"/>
  <c r="L3457" i="1"/>
  <c r="L3448" i="1"/>
  <c r="L3432" i="1"/>
  <c r="L3423" i="1"/>
  <c r="L3407" i="1"/>
  <c r="J3463" i="1"/>
  <c r="J3454" i="1"/>
  <c r="J3438" i="1"/>
  <c r="J3429" i="1"/>
  <c r="J3413" i="1"/>
  <c r="Z3478" i="1"/>
  <c r="X3478" i="1"/>
  <c r="M3130" i="1"/>
  <c r="J3130" i="1"/>
  <c r="O3231" i="1"/>
  <c r="O2631" i="1"/>
  <c r="M2970" i="1"/>
  <c r="J2970" i="1"/>
  <c r="U3228" i="1"/>
  <c r="U2628" i="1"/>
  <c r="R2809" i="1"/>
  <c r="N2809" i="1"/>
  <c r="M3079" i="1"/>
  <c r="J3079" i="1"/>
  <c r="Z3134" i="1"/>
  <c r="X3134" i="1"/>
  <c r="R3074" i="1"/>
  <c r="N3074" i="1"/>
  <c r="H2821" i="1"/>
  <c r="I2821" i="1"/>
  <c r="W3133" i="1"/>
  <c r="S3133" i="1"/>
  <c r="Z3336" i="1"/>
  <c r="X3336" i="1"/>
  <c r="M3335" i="1"/>
  <c r="J3335" i="1"/>
  <c r="H3506" i="1"/>
  <c r="I3506" i="1"/>
  <c r="R3033" i="1"/>
  <c r="N3033" i="1"/>
  <c r="M2899" i="1"/>
  <c r="J2899" i="1"/>
  <c r="R3117" i="1"/>
  <c r="N3117" i="1"/>
  <c r="Z2888" i="1"/>
  <c r="X2888" i="1"/>
  <c r="H2970" i="1"/>
  <c r="I2970" i="1"/>
  <c r="M3025" i="1"/>
  <c r="J3025" i="1"/>
  <c r="W2860" i="1"/>
  <c r="S2860" i="1"/>
  <c r="M3118" i="1"/>
  <c r="J3118" i="1"/>
  <c r="M3384" i="1"/>
  <c r="J3384" i="1"/>
  <c r="H3229" i="1"/>
  <c r="H2629" i="1"/>
  <c r="Z3156" i="1"/>
  <c r="X3156" i="1"/>
  <c r="W2899" i="1"/>
  <c r="S2899" i="1"/>
  <c r="H3095" i="1"/>
  <c r="I3095" i="1"/>
  <c r="R3028" i="1"/>
  <c r="N3028" i="1"/>
  <c r="Z2896" i="1"/>
  <c r="X2896" i="1"/>
  <c r="H2807" i="1"/>
  <c r="I2807" i="1"/>
  <c r="L3230" i="1"/>
  <c r="L2630" i="1"/>
  <c r="Z3129" i="1"/>
  <c r="X3129" i="1"/>
  <c r="H3104" i="1"/>
  <c r="I3104" i="1"/>
  <c r="R3037" i="1"/>
  <c r="N3037" i="1"/>
  <c r="Z2969" i="1"/>
  <c r="X2969" i="1"/>
  <c r="H2816" i="1"/>
  <c r="I2816" i="1"/>
  <c r="W2780" i="1"/>
  <c r="S2780" i="1"/>
  <c r="W3040" i="1"/>
  <c r="S3040" i="1"/>
  <c r="H3551" i="1"/>
  <c r="H3542" i="1"/>
  <c r="H3526" i="1"/>
  <c r="W3131" i="1"/>
  <c r="S3131" i="1"/>
  <c r="W3416" i="1"/>
  <c r="S3416" i="1"/>
  <c r="Z3158" i="1"/>
  <c r="X3158" i="1"/>
  <c r="R3384" i="1"/>
  <c r="N3384" i="1"/>
  <c r="M3159" i="1"/>
  <c r="J3159" i="1"/>
  <c r="W3336" i="1"/>
  <c r="S3336" i="1"/>
  <c r="R3148" i="1"/>
  <c r="N3148" i="1"/>
  <c r="P3519" i="1"/>
  <c r="P3510" i="1"/>
  <c r="P3494" i="1"/>
  <c r="P3485" i="1"/>
  <c r="P3469" i="1"/>
  <c r="J3457" i="1"/>
  <c r="J3448" i="1"/>
  <c r="J3432" i="1"/>
  <c r="J3423" i="1"/>
  <c r="J3407" i="1"/>
  <c r="Z3266" i="1"/>
  <c r="X3266" i="1"/>
  <c r="M3224" i="1"/>
  <c r="M2624" i="1"/>
  <c r="W3415" i="1"/>
  <c r="S3415" i="1"/>
  <c r="R3152" i="1"/>
  <c r="N3152" i="1"/>
  <c r="Z3092" i="1"/>
  <c r="X3092" i="1"/>
  <c r="H3043" i="1"/>
  <c r="I3043" i="1"/>
  <c r="R2896" i="1"/>
  <c r="N2896" i="1"/>
  <c r="Z2820" i="1"/>
  <c r="X2820" i="1"/>
  <c r="R3145" i="1"/>
  <c r="N3145" i="1"/>
  <c r="Z3101" i="1"/>
  <c r="X3101" i="1"/>
  <c r="H3052" i="1"/>
  <c r="I3052" i="1"/>
  <c r="Z2893" i="1"/>
  <c r="X2893" i="1"/>
  <c r="M3063" i="1"/>
  <c r="J3063" i="1"/>
  <c r="M2879" i="1"/>
  <c r="J2879" i="1"/>
  <c r="Z3062" i="1"/>
  <c r="X3062" i="1"/>
  <c r="R2970" i="1"/>
  <c r="N2970" i="1"/>
  <c r="W3117" i="1"/>
  <c r="S3117" i="1"/>
  <c r="W3029" i="1"/>
  <c r="S3029" i="1"/>
  <c r="T3519" i="1"/>
  <c r="T3510" i="1"/>
  <c r="T3494" i="1"/>
  <c r="T3485" i="1"/>
  <c r="T3469" i="1"/>
  <c r="AB3229" i="1"/>
  <c r="AB2629" i="1"/>
  <c r="J3355" i="1"/>
  <c r="J3364" i="1"/>
  <c r="J3466" i="1"/>
  <c r="J3482" i="1"/>
  <c r="J3491" i="1"/>
  <c r="J3507" i="1"/>
  <c r="J3516" i="1"/>
  <c r="H3479" i="1"/>
  <c r="I3479" i="1"/>
  <c r="X3464" i="1"/>
  <c r="X3455" i="1"/>
  <c r="X3439" i="1"/>
  <c r="X3430" i="1"/>
  <c r="X3414" i="1"/>
  <c r="H2972" i="1"/>
  <c r="I2972" i="1"/>
  <c r="M2803" i="1"/>
  <c r="J2803" i="1"/>
  <c r="Z2898" i="1"/>
  <c r="X2898" i="1"/>
  <c r="R3167" i="1"/>
  <c r="N3167" i="1"/>
  <c r="Z2883" i="1"/>
  <c r="X2883" i="1"/>
  <c r="M2889" i="1"/>
  <c r="J2889" i="1"/>
  <c r="H2973" i="1"/>
  <c r="I2973" i="1"/>
  <c r="AA3253" i="1"/>
  <c r="AA3358" i="1"/>
  <c r="AA3367" i="1"/>
  <c r="AA3410" i="1"/>
  <c r="AA3426" i="1"/>
  <c r="AA3435" i="1"/>
  <c r="AA3451" i="1"/>
  <c r="AA3460" i="1"/>
  <c r="H3706" i="1"/>
  <c r="I3706" i="1"/>
  <c r="Z3667" i="1"/>
  <c r="X3667" i="1"/>
  <c r="R3647" i="1"/>
  <c r="N3647" i="1"/>
  <c r="L3622" i="1"/>
  <c r="L2589" i="1"/>
  <c r="L2615" i="1"/>
  <c r="L3613" i="1"/>
  <c r="AB3595" i="1"/>
  <c r="AB3578" i="1"/>
  <c r="M3641" i="1"/>
  <c r="J3641" i="1"/>
  <c r="Y3550" i="1"/>
  <c r="Y3541" i="1"/>
  <c r="Y3525" i="1"/>
  <c r="AC3520" i="1"/>
  <c r="AC3254" i="1"/>
  <c r="AC3359" i="1"/>
  <c r="AC3368" i="1"/>
  <c r="AC3470" i="1"/>
  <c r="AC3486" i="1"/>
  <c r="AC3495" i="1"/>
  <c r="AC3511" i="1"/>
  <c r="Z3475" i="1"/>
  <c r="X3475" i="1"/>
  <c r="R3644" i="1"/>
  <c r="N3644" i="1"/>
  <c r="V3601" i="1"/>
  <c r="V3584" i="1"/>
  <c r="AB3552" i="1"/>
  <c r="AB3543" i="1"/>
  <c r="AB3527" i="1"/>
  <c r="M3724" i="1"/>
  <c r="J3724" i="1"/>
  <c r="AC2589" i="1"/>
  <c r="AC2615" i="1"/>
  <c r="AC3613" i="1"/>
  <c r="AC3622" i="1"/>
  <c r="R3739" i="1"/>
  <c r="N3739" i="1"/>
  <c r="N3605" i="1"/>
  <c r="N3375" i="1"/>
  <c r="N3391" i="1"/>
  <c r="N3400" i="1"/>
  <c r="N3561" i="1"/>
  <c r="AB3555" i="1"/>
  <c r="AB3546" i="1"/>
  <c r="AB3530" i="1"/>
  <c r="R3537" i="1"/>
  <c r="N3537" i="1"/>
  <c r="O3461" i="1"/>
  <c r="O3254" i="1"/>
  <c r="O3359" i="1"/>
  <c r="O3368" i="1"/>
  <c r="O3411" i="1"/>
  <c r="O3427" i="1"/>
  <c r="O3436" i="1"/>
  <c r="O3452" i="1"/>
  <c r="Q3457" i="1"/>
  <c r="Q3407" i="1"/>
  <c r="Q3423" i="1"/>
  <c r="Q3432" i="1"/>
  <c r="Q3448" i="1"/>
  <c r="M3640" i="1"/>
  <c r="J3640" i="1"/>
  <c r="J3441" i="1"/>
  <c r="M3441" i="1"/>
  <c r="M3570" i="1"/>
  <c r="L3599" i="1"/>
  <c r="L3582" i="1"/>
  <c r="H3505" i="1"/>
  <c r="I3505" i="1"/>
  <c r="W3734" i="1"/>
  <c r="S3734" i="1"/>
  <c r="W3694" i="1"/>
  <c r="S3694" i="1"/>
  <c r="W3654" i="1"/>
  <c r="S3654" i="1"/>
  <c r="S3622" i="1"/>
  <c r="S2589" i="1"/>
  <c r="S2615" i="1"/>
  <c r="S3613" i="1"/>
  <c r="U3600" i="1"/>
  <c r="U3583" i="1"/>
  <c r="Q3594" i="1"/>
  <c r="Q3577" i="1"/>
  <c r="W3479" i="1"/>
  <c r="S3479" i="1"/>
  <c r="H3643" i="1"/>
  <c r="I3643" i="1"/>
  <c r="R3595" i="1"/>
  <c r="R3578" i="1"/>
  <c r="S3517" i="1"/>
  <c r="S3467" i="1"/>
  <c r="S3483" i="1"/>
  <c r="S3492" i="1"/>
  <c r="S3508" i="1"/>
  <c r="W3621" i="1"/>
  <c r="W888" i="1"/>
  <c r="W963" i="1"/>
  <c r="W1113" i="1"/>
  <c r="W2588" i="1"/>
  <c r="W2614" i="1"/>
  <c r="W3612" i="1"/>
  <c r="W3607" i="1"/>
  <c r="W3377" i="1"/>
  <c r="W3393" i="1"/>
  <c r="W3402" i="1"/>
  <c r="W3563" i="1"/>
  <c r="Y3375" i="1"/>
  <c r="Y3391" i="1"/>
  <c r="Y3400" i="1"/>
  <c r="Y3561" i="1"/>
  <c r="Y3605" i="1"/>
  <c r="W3665" i="1"/>
  <c r="S3665" i="1"/>
  <c r="V3575" i="1"/>
  <c r="V3446" i="1"/>
  <c r="P3553" i="1"/>
  <c r="P3544" i="1"/>
  <c r="P3528" i="1"/>
  <c r="R3523" i="1"/>
  <c r="R3514" i="1"/>
  <c r="R3473" i="1"/>
  <c r="R3489" i="1"/>
  <c r="R3498" i="1"/>
  <c r="K3518" i="1"/>
  <c r="K3468" i="1"/>
  <c r="K3484" i="1"/>
  <c r="K3493" i="1"/>
  <c r="K3509" i="1"/>
  <c r="M3464" i="1"/>
  <c r="M3414" i="1"/>
  <c r="M3430" i="1"/>
  <c r="M3439" i="1"/>
  <c r="M3455" i="1"/>
  <c r="O3460" i="1"/>
  <c r="O3410" i="1"/>
  <c r="O3426" i="1"/>
  <c r="O3435" i="1"/>
  <c r="O3451" i="1"/>
  <c r="U3623" i="1"/>
  <c r="U2590" i="1"/>
  <c r="U2616" i="1"/>
  <c r="U3614" i="1"/>
  <c r="Q3607" i="1"/>
  <c r="Q3377" i="1"/>
  <c r="Q3393" i="1"/>
  <c r="Q3402" i="1"/>
  <c r="Q3563" i="1"/>
  <c r="Q3411" i="1"/>
  <c r="Q3427" i="1"/>
  <c r="Q3436" i="1"/>
  <c r="Q3452" i="1"/>
  <c r="Q3461" i="1"/>
  <c r="Y3413" i="1"/>
  <c r="Y3429" i="1"/>
  <c r="Y3438" i="1"/>
  <c r="Y3454" i="1"/>
  <c r="Y3463" i="1"/>
  <c r="P3461" i="1"/>
  <c r="P3411" i="1"/>
  <c r="P3427" i="1"/>
  <c r="P3436" i="1"/>
  <c r="P3452" i="1"/>
  <c r="X3628" i="1"/>
  <c r="X2595" i="1"/>
  <c r="X2621" i="1"/>
  <c r="X3619" i="1"/>
  <c r="M3708" i="1"/>
  <c r="J3708" i="1"/>
  <c r="X3581" i="1"/>
  <c r="X3598" i="1"/>
  <c r="J3442" i="1"/>
  <c r="J3571" i="1"/>
  <c r="R3715" i="1"/>
  <c r="N3715" i="1"/>
  <c r="J3554" i="1"/>
  <c r="J3545" i="1"/>
  <c r="J3529" i="1"/>
  <c r="K3622" i="1"/>
  <c r="K2589" i="1"/>
  <c r="K2615" i="1"/>
  <c r="K3613" i="1"/>
  <c r="U3517" i="1"/>
  <c r="U3508" i="1"/>
  <c r="U3251" i="1"/>
  <c r="U3356" i="1"/>
  <c r="U3365" i="1"/>
  <c r="U3467" i="1"/>
  <c r="U3483" i="1"/>
  <c r="U3492" i="1"/>
  <c r="V3628" i="1"/>
  <c r="V2595" i="1"/>
  <c r="V2621" i="1"/>
  <c r="V3619" i="1"/>
  <c r="O3531" i="1"/>
  <c r="O3547" i="1"/>
  <c r="O3556" i="1"/>
  <c r="N3412" i="1"/>
  <c r="N3428" i="1"/>
  <c r="N3437" i="1"/>
  <c r="N3453" i="1"/>
  <c r="N3462" i="1"/>
  <c r="Q3408" i="1"/>
  <c r="Q3424" i="1"/>
  <c r="Q3433" i="1"/>
  <c r="Q3449" i="1"/>
  <c r="Q3458" i="1"/>
  <c r="M890" i="1"/>
  <c r="M965" i="1"/>
  <c r="M1115" i="1"/>
  <c r="M2590" i="1"/>
  <c r="M2616" i="1"/>
  <c r="M3614" i="1"/>
  <c r="M3623" i="1"/>
  <c r="S3580" i="1"/>
  <c r="S3597" i="1"/>
  <c r="AA3570" i="1"/>
  <c r="AA3441" i="1"/>
  <c r="W3499" i="1"/>
  <c r="S3499" i="1"/>
  <c r="W891" i="1"/>
  <c r="W966" i="1"/>
  <c r="W1116" i="1"/>
  <c r="W2591" i="1"/>
  <c r="W2617" i="1"/>
  <c r="W3615" i="1"/>
  <c r="W3624" i="1"/>
  <c r="AC3571" i="1"/>
  <c r="AC3442" i="1"/>
  <c r="Y3457" i="1"/>
  <c r="Y3448" i="1"/>
  <c r="Y3407" i="1"/>
  <c r="Y3423" i="1"/>
  <c r="Y3432" i="1"/>
  <c r="M3662" i="1"/>
  <c r="J3662" i="1"/>
  <c r="W3603" i="1"/>
  <c r="W3559" i="1"/>
  <c r="W3373" i="1"/>
  <c r="W3389" i="1"/>
  <c r="W3398" i="1"/>
  <c r="Q3570" i="1"/>
  <c r="Q3441" i="1"/>
  <c r="M3540" i="1"/>
  <c r="J3540" i="1"/>
  <c r="Y3522" i="1"/>
  <c r="Y3256" i="1"/>
  <c r="Y3361" i="1"/>
  <c r="Y3370" i="1"/>
  <c r="Y3472" i="1"/>
  <c r="Y3488" i="1"/>
  <c r="Y3497" i="1"/>
  <c r="Y3513" i="1"/>
  <c r="AB3518" i="1"/>
  <c r="AB3468" i="1"/>
  <c r="AB3484" i="1"/>
  <c r="AB3493" i="1"/>
  <c r="AB3509" i="1"/>
  <c r="W3639" i="1"/>
  <c r="S3639" i="1"/>
  <c r="U3557" i="1"/>
  <c r="U3548" i="1"/>
  <c r="U3532" i="1"/>
  <c r="Y3523" i="1"/>
  <c r="Y3514" i="1"/>
  <c r="Y3257" i="1"/>
  <c r="Y3362" i="1"/>
  <c r="Y3371" i="1"/>
  <c r="Y3473" i="1"/>
  <c r="Y3489" i="1"/>
  <c r="Y3498" i="1"/>
  <c r="N3621" i="1"/>
  <c r="N2588" i="1"/>
  <c r="N2614" i="1"/>
  <c r="N3612" i="1"/>
  <c r="AB3597" i="1"/>
  <c r="AB3580" i="1"/>
  <c r="K3250" i="1"/>
  <c r="K3355" i="1"/>
  <c r="K3364" i="1"/>
  <c r="K3466" i="1"/>
  <c r="K3482" i="1"/>
  <c r="K3491" i="1"/>
  <c r="K3507" i="1"/>
  <c r="K3516" i="1"/>
  <c r="X3625" i="1"/>
  <c r="X3616" i="1"/>
  <c r="X2592" i="1"/>
  <c r="X2618" i="1"/>
  <c r="H3598" i="1"/>
  <c r="H3581" i="1"/>
  <c r="M3670" i="1"/>
  <c r="J3670" i="1"/>
  <c r="W3569" i="1"/>
  <c r="W3440" i="1"/>
  <c r="W3537" i="1"/>
  <c r="S3537" i="1"/>
  <c r="I3441" i="1"/>
  <c r="I3570" i="1"/>
  <c r="M3506" i="1"/>
  <c r="J3506" i="1"/>
  <c r="R893" i="1"/>
  <c r="R968" i="1"/>
  <c r="R1118" i="1"/>
  <c r="R2593" i="1"/>
  <c r="R2619" i="1"/>
  <c r="R3617" i="1"/>
  <c r="R3626" i="1"/>
  <c r="Z3574" i="1"/>
  <c r="Z3445" i="1"/>
  <c r="M3710" i="1"/>
  <c r="J3710" i="1"/>
  <c r="W3647" i="1"/>
  <c r="S3647" i="1"/>
  <c r="W3594" i="1"/>
  <c r="W3577" i="1"/>
  <c r="Z3745" i="1"/>
  <c r="X3745" i="1"/>
  <c r="R3725" i="1"/>
  <c r="N3725" i="1"/>
  <c r="H3704" i="1"/>
  <c r="I3704" i="1"/>
  <c r="Z3665" i="1"/>
  <c r="X3665" i="1"/>
  <c r="P3626" i="1"/>
  <c r="P3617" i="1"/>
  <c r="P2593" i="1"/>
  <c r="P2619" i="1"/>
  <c r="I3582" i="1"/>
  <c r="I3599" i="1"/>
  <c r="R3575" i="1"/>
  <c r="R3446" i="1"/>
  <c r="P3551" i="1"/>
  <c r="P3542" i="1"/>
  <c r="P3526" i="1"/>
  <c r="S3530" i="1"/>
  <c r="S3546" i="1"/>
  <c r="S3555" i="1"/>
  <c r="X3603" i="1"/>
  <c r="X3559" i="1"/>
  <c r="X3373" i="1"/>
  <c r="X3389" i="1"/>
  <c r="X3398" i="1"/>
  <c r="M3734" i="1"/>
  <c r="J3734" i="1"/>
  <c r="K3411" i="1"/>
  <c r="K3427" i="1"/>
  <c r="K3436" i="1"/>
  <c r="K3452" i="1"/>
  <c r="K3461" i="1"/>
  <c r="J3556" i="1"/>
  <c r="J3547" i="1"/>
  <c r="J3531" i="1"/>
  <c r="U3527" i="1"/>
  <c r="U3543" i="1"/>
  <c r="U3552" i="1"/>
  <c r="J3526" i="1"/>
  <c r="J3542" i="1"/>
  <c r="J3551" i="1"/>
  <c r="M3678" i="1"/>
  <c r="J3678" i="1"/>
  <c r="K3627" i="1"/>
  <c r="K3618" i="1"/>
  <c r="K2594" i="1"/>
  <c r="K2620" i="1"/>
  <c r="O2588" i="1"/>
  <c r="O2614" i="1"/>
  <c r="O3612" i="1"/>
  <c r="O3621" i="1"/>
  <c r="P3622" i="1"/>
  <c r="P3613" i="1"/>
  <c r="P2589" i="1"/>
  <c r="P2615" i="1"/>
  <c r="J3605" i="1"/>
  <c r="J3561" i="1"/>
  <c r="J3400" i="1"/>
  <c r="J3391" i="1"/>
  <c r="J3357" i="1"/>
  <c r="J3366" i="1"/>
  <c r="J3375" i="1"/>
  <c r="V3598" i="1"/>
  <c r="V3581" i="1"/>
  <c r="R3571" i="1"/>
  <c r="R3442" i="1"/>
  <c r="M3725" i="1"/>
  <c r="J3725" i="1"/>
  <c r="M3375" i="1"/>
  <c r="M3391" i="1"/>
  <c r="M3400" i="1"/>
  <c r="M3561" i="1"/>
  <c r="M3605" i="1"/>
  <c r="X3459" i="1"/>
  <c r="X3450" i="1"/>
  <c r="X3357" i="1"/>
  <c r="X3366" i="1"/>
  <c r="X3409" i="1"/>
  <c r="X3425" i="1"/>
  <c r="X3434" i="1"/>
  <c r="Q3526" i="1"/>
  <c r="Q3542" i="1"/>
  <c r="Q3551" i="1"/>
  <c r="H3728" i="1"/>
  <c r="I3728" i="1"/>
  <c r="Z3705" i="1"/>
  <c r="X3705" i="1"/>
  <c r="R3669" i="1"/>
  <c r="N3669" i="1"/>
  <c r="H3648" i="1"/>
  <c r="I3648" i="1"/>
  <c r="W3523" i="1"/>
  <c r="W3514" i="1"/>
  <c r="W3498" i="1"/>
  <c r="W3489" i="1"/>
  <c r="W3257" i="1"/>
  <c r="W3362" i="1"/>
  <c r="W3371" i="1"/>
  <c r="W3473" i="1"/>
  <c r="O3519" i="1"/>
  <c r="O3510" i="1"/>
  <c r="O3494" i="1"/>
  <c r="O3485" i="1"/>
  <c r="O3253" i="1"/>
  <c r="O3358" i="1"/>
  <c r="O3367" i="1"/>
  <c r="O3469" i="1"/>
  <c r="S3462" i="1"/>
  <c r="S3453" i="1"/>
  <c r="S3437" i="1"/>
  <c r="S3428" i="1"/>
  <c r="S3412" i="1"/>
  <c r="I3467" i="1"/>
  <c r="I3483" i="1"/>
  <c r="I3492" i="1"/>
  <c r="I3508" i="1"/>
  <c r="I3517" i="1"/>
  <c r="I3462" i="1"/>
  <c r="I3453" i="1"/>
  <c r="I3412" i="1"/>
  <c r="I3428" i="1"/>
  <c r="I3437" i="1"/>
  <c r="T3231" i="1"/>
  <c r="T2631" i="1"/>
  <c r="M3038" i="1"/>
  <c r="J3038" i="1"/>
  <c r="O3257" i="1"/>
  <c r="O3362" i="1"/>
  <c r="O3371" i="1"/>
  <c r="O3473" i="1"/>
  <c r="O3489" i="1"/>
  <c r="O3498" i="1"/>
  <c r="O3514" i="1"/>
  <c r="O3523" i="1"/>
  <c r="R3463" i="1"/>
  <c r="R3454" i="1"/>
  <c r="R3438" i="1"/>
  <c r="R3429" i="1"/>
  <c r="R3413" i="1"/>
  <c r="AC3228" i="1"/>
  <c r="AC2628" i="1"/>
  <c r="W3023" i="1"/>
  <c r="S3023" i="1"/>
  <c r="W3271" i="1"/>
  <c r="S3271" i="1"/>
  <c r="AC3225" i="1"/>
  <c r="AC2625" i="1"/>
  <c r="H3119" i="1"/>
  <c r="I3119" i="1"/>
  <c r="Z3422" i="1"/>
  <c r="X3422" i="1"/>
  <c r="R3333" i="1"/>
  <c r="N3333" i="1"/>
  <c r="R3154" i="1"/>
  <c r="N3154" i="1"/>
  <c r="M2878" i="1"/>
  <c r="J2878" i="1"/>
  <c r="W3268" i="1"/>
  <c r="S3268" i="1"/>
  <c r="AB3517" i="1"/>
  <c r="AB3508" i="1"/>
  <c r="AB3492" i="1"/>
  <c r="AB3483" i="1"/>
  <c r="AB3467" i="1"/>
  <c r="R3499" i="1"/>
  <c r="N3499" i="1"/>
  <c r="W3155" i="1"/>
  <c r="S3155" i="1"/>
  <c r="W2863" i="1"/>
  <c r="S2863" i="1"/>
  <c r="M3268" i="1"/>
  <c r="J3268" i="1"/>
  <c r="Z3383" i="1"/>
  <c r="X3383" i="1"/>
  <c r="W3165" i="1"/>
  <c r="S3165" i="1"/>
  <c r="Z3501" i="1"/>
  <c r="X3501" i="1"/>
  <c r="N3228" i="1"/>
  <c r="M3098" i="1"/>
  <c r="J3098" i="1"/>
  <c r="H3417" i="1"/>
  <c r="I3417" i="1"/>
  <c r="Z3269" i="1"/>
  <c r="X3269" i="1"/>
  <c r="R3224" i="1"/>
  <c r="R2624" i="1"/>
  <c r="M3138" i="1"/>
  <c r="J3138" i="1"/>
  <c r="M3416" i="1"/>
  <c r="J3416" i="1"/>
  <c r="Z3474" i="1"/>
  <c r="X3474" i="1"/>
  <c r="T3458" i="1"/>
  <c r="T3449" i="1"/>
  <c r="T3433" i="1"/>
  <c r="T3424" i="1"/>
  <c r="T3408" i="1"/>
  <c r="Z3419" i="1"/>
  <c r="X3419" i="1"/>
  <c r="R3330" i="1"/>
  <c r="N3330" i="1"/>
  <c r="W3099" i="1"/>
  <c r="S3099" i="1"/>
  <c r="Z3386" i="1"/>
  <c r="X3386" i="1"/>
  <c r="R3267" i="1"/>
  <c r="N3267" i="1"/>
  <c r="Z3088" i="1"/>
  <c r="X3088" i="1"/>
  <c r="H3055" i="1"/>
  <c r="I3055" i="1"/>
  <c r="R2892" i="1"/>
  <c r="N2892" i="1"/>
  <c r="Z2856" i="1"/>
  <c r="X2856" i="1"/>
  <c r="R3157" i="1"/>
  <c r="N3157" i="1"/>
  <c r="Z3097" i="1"/>
  <c r="X3097" i="1"/>
  <c r="H3064" i="1"/>
  <c r="I3064" i="1"/>
  <c r="R2901" i="1"/>
  <c r="N2901" i="1"/>
  <c r="Z2873" i="1"/>
  <c r="X2873" i="1"/>
  <c r="W3128" i="1"/>
  <c r="S3128" i="1"/>
  <c r="W3088" i="1"/>
  <c r="S3088" i="1"/>
  <c r="W2880" i="1"/>
  <c r="S2880" i="1"/>
  <c r="W2792" i="1"/>
  <c r="S2792" i="1"/>
  <c r="R3110" i="1"/>
  <c r="N3110" i="1"/>
  <c r="M3474" i="1"/>
  <c r="J3474" i="1"/>
  <c r="R3417" i="1"/>
  <c r="N3417" i="1"/>
  <c r="S3464" i="1"/>
  <c r="S3455" i="1"/>
  <c r="S3257" i="1"/>
  <c r="S3362" i="1"/>
  <c r="S3371" i="1"/>
  <c r="S3414" i="1"/>
  <c r="S3430" i="1"/>
  <c r="S3439" i="1"/>
  <c r="W3228" i="1"/>
  <c r="W2628" i="1"/>
  <c r="W2807" i="1"/>
  <c r="S2807" i="1"/>
  <c r="Y3224" i="1"/>
  <c r="Y2624" i="1"/>
  <c r="R3386" i="1"/>
  <c r="N3386" i="1"/>
  <c r="V3227" i="1"/>
  <c r="V2627" i="1"/>
  <c r="H2884" i="1"/>
  <c r="I2884" i="1"/>
  <c r="Z2797" i="1"/>
  <c r="X2797" i="1"/>
  <c r="M2847" i="1"/>
  <c r="J2847" i="1"/>
  <c r="H3125" i="1"/>
  <c r="I3125" i="1"/>
  <c r="Z2894" i="1"/>
  <c r="X2894" i="1"/>
  <c r="R2810" i="1"/>
  <c r="N2810" i="1"/>
  <c r="W2973" i="1"/>
  <c r="S2973" i="1"/>
  <c r="U3250" i="1"/>
  <c r="U3355" i="1"/>
  <c r="U3364" i="1"/>
  <c r="U3466" i="1"/>
  <c r="U3482" i="1"/>
  <c r="U3491" i="1"/>
  <c r="U3507" i="1"/>
  <c r="U3516" i="1"/>
  <c r="R3464" i="1"/>
  <c r="R3455" i="1"/>
  <c r="R3257" i="1"/>
  <c r="R3362" i="1"/>
  <c r="R3371" i="1"/>
  <c r="R3414" i="1"/>
  <c r="R3430" i="1"/>
  <c r="R3439" i="1"/>
  <c r="M3147" i="1"/>
  <c r="J3147" i="1"/>
  <c r="T3521" i="1"/>
  <c r="T3512" i="1"/>
  <c r="T3496" i="1"/>
  <c r="T3487" i="1"/>
  <c r="T3471" i="1"/>
  <c r="R3331" i="1"/>
  <c r="N3331" i="1"/>
  <c r="W3162" i="1"/>
  <c r="S3162" i="1"/>
  <c r="W3107" i="1"/>
  <c r="S3107" i="1"/>
  <c r="X2628" i="1"/>
  <c r="X3228" i="1"/>
  <c r="M3165" i="1"/>
  <c r="J3165" i="1"/>
  <c r="Z2885" i="1"/>
  <c r="X2885" i="1"/>
  <c r="H3117" i="1"/>
  <c r="I3117" i="1"/>
  <c r="J2630" i="1"/>
  <c r="J3230" i="1"/>
  <c r="M3122" i="1"/>
  <c r="J3122" i="1"/>
  <c r="H3146" i="1"/>
  <c r="I3146" i="1"/>
  <c r="R2847" i="1"/>
  <c r="N2847" i="1"/>
  <c r="M2841" i="1"/>
  <c r="J2841" i="1"/>
  <c r="W2781" i="1"/>
  <c r="S2781" i="1"/>
  <c r="P3379" i="1"/>
  <c r="P3395" i="1"/>
  <c r="P3404" i="1"/>
  <c r="P3565" i="1"/>
  <c r="P3609" i="1"/>
  <c r="R3536" i="1"/>
  <c r="N3536" i="1"/>
  <c r="O2590" i="1"/>
  <c r="O2616" i="1"/>
  <c r="O3614" i="1"/>
  <c r="O3623" i="1"/>
  <c r="AC3570" i="1"/>
  <c r="AC3441" i="1"/>
  <c r="X3466" i="1"/>
  <c r="X3482" i="1"/>
  <c r="X3491" i="1"/>
  <c r="X3507" i="1"/>
  <c r="X3516" i="1"/>
  <c r="AB3409" i="1"/>
  <c r="AB3425" i="1"/>
  <c r="AB3434" i="1"/>
  <c r="AB3450" i="1"/>
  <c r="AB3459" i="1"/>
  <c r="H3642" i="1"/>
  <c r="I3642" i="1"/>
  <c r="W894" i="1"/>
  <c r="W969" i="1"/>
  <c r="W1119" i="1"/>
  <c r="W2594" i="1"/>
  <c r="W2620" i="1"/>
  <c r="W3618" i="1"/>
  <c r="W3627" i="1"/>
  <c r="AC3530" i="1"/>
  <c r="AC3546" i="1"/>
  <c r="AC3555" i="1"/>
  <c r="H3694" i="1"/>
  <c r="I3694" i="1"/>
  <c r="T3526" i="1"/>
  <c r="T3542" i="1"/>
  <c r="T3551" i="1"/>
  <c r="M3721" i="1"/>
  <c r="J3721" i="1"/>
  <c r="M3673" i="1"/>
  <c r="J3673" i="1"/>
  <c r="I2592" i="1"/>
  <c r="I2618" i="1"/>
  <c r="I3616" i="1"/>
  <c r="I3625" i="1"/>
  <c r="AC3600" i="1"/>
  <c r="AC3583" i="1"/>
  <c r="Y3594" i="1"/>
  <c r="Y3577" i="1"/>
  <c r="X3359" i="1"/>
  <c r="X3368" i="1"/>
  <c r="X3411" i="1"/>
  <c r="X3427" i="1"/>
  <c r="X3436" i="1"/>
  <c r="X3452" i="1"/>
  <c r="X3461" i="1"/>
  <c r="Z3744" i="1"/>
  <c r="X3744" i="1"/>
  <c r="R3724" i="1"/>
  <c r="N3724" i="1"/>
  <c r="H3703" i="1"/>
  <c r="I3703" i="1"/>
  <c r="Z3664" i="1"/>
  <c r="X3664" i="1"/>
  <c r="P2592" i="1"/>
  <c r="P2618" i="1"/>
  <c r="P3616" i="1"/>
  <c r="P3625" i="1"/>
  <c r="T3575" i="1"/>
  <c r="T3446" i="1"/>
  <c r="S3583" i="1"/>
  <c r="S3600" i="1"/>
  <c r="M3533" i="1"/>
  <c r="J3533" i="1"/>
  <c r="L2593" i="1"/>
  <c r="L2619" i="1"/>
  <c r="L3617" i="1"/>
  <c r="L3626" i="1"/>
  <c r="P3601" i="1"/>
  <c r="P3584" i="1"/>
  <c r="I3470" i="1"/>
  <c r="I3486" i="1"/>
  <c r="I3495" i="1"/>
  <c r="I3511" i="1"/>
  <c r="I3520" i="1"/>
  <c r="R4057" i="1"/>
  <c r="N4057" i="1"/>
  <c r="H3738" i="1"/>
  <c r="I3738" i="1"/>
  <c r="AB3608" i="1"/>
  <c r="AB3378" i="1"/>
  <c r="AB3394" i="1"/>
  <c r="AB3403" i="1"/>
  <c r="AB3564" i="1"/>
  <c r="W3646" i="1"/>
  <c r="S3646" i="1"/>
  <c r="M3379" i="1"/>
  <c r="M3395" i="1"/>
  <c r="M3404" i="1"/>
  <c r="M3565" i="1"/>
  <c r="M3609" i="1"/>
  <c r="S3447" i="1"/>
  <c r="W3447" i="1"/>
  <c r="W3576" i="1"/>
  <c r="Q3529" i="1"/>
  <c r="Q3545" i="1"/>
  <c r="Q3554" i="1"/>
  <c r="Z3408" i="1"/>
  <c r="Z3424" i="1"/>
  <c r="Z3433" i="1"/>
  <c r="Z3449" i="1"/>
  <c r="Z3458" i="1"/>
  <c r="R3744" i="1"/>
  <c r="N3744" i="1"/>
  <c r="H3723" i="1"/>
  <c r="I3723" i="1"/>
  <c r="Z3692" i="1"/>
  <c r="X3692" i="1"/>
  <c r="R3664" i="1"/>
  <c r="N3664" i="1"/>
  <c r="Z893" i="1"/>
  <c r="Z968" i="1"/>
  <c r="Z1118" i="1"/>
  <c r="Z2593" i="1"/>
  <c r="Z2619" i="1"/>
  <c r="Z3617" i="1"/>
  <c r="Z3626" i="1"/>
  <c r="X3582" i="1"/>
  <c r="Z3582" i="1"/>
  <c r="Z3599" i="1"/>
  <c r="N3578" i="1"/>
  <c r="N3595" i="1"/>
  <c r="P3573" i="1"/>
  <c r="P3444" i="1"/>
  <c r="H3529" i="1"/>
  <c r="H3545" i="1"/>
  <c r="H3554" i="1"/>
  <c r="P3256" i="1"/>
  <c r="P3361" i="1"/>
  <c r="P3370" i="1"/>
  <c r="P3472" i="1"/>
  <c r="P3488" i="1"/>
  <c r="P3497" i="1"/>
  <c r="P3513" i="1"/>
  <c r="P3522" i="1"/>
  <c r="N3443" i="1"/>
  <c r="N3572" i="1"/>
  <c r="AA3569" i="1"/>
  <c r="AA3440" i="1"/>
  <c r="P3380" i="1"/>
  <c r="P3396" i="1"/>
  <c r="P3405" i="1"/>
  <c r="P3566" i="1"/>
  <c r="P3610" i="1"/>
  <c r="I3584" i="1"/>
  <c r="H3584" i="1"/>
  <c r="H3601" i="1"/>
  <c r="L3526" i="1"/>
  <c r="L3542" i="1"/>
  <c r="L3551" i="1"/>
  <c r="S3472" i="1"/>
  <c r="S3488" i="1"/>
  <c r="S3497" i="1"/>
  <c r="S3513" i="1"/>
  <c r="S3522" i="1"/>
  <c r="Z3687" i="1"/>
  <c r="X3687" i="1"/>
  <c r="P3376" i="1"/>
  <c r="P3392" i="1"/>
  <c r="P3401" i="1"/>
  <c r="P3562" i="1"/>
  <c r="P3606" i="1"/>
  <c r="N3444" i="1"/>
  <c r="R3444" i="1"/>
  <c r="R3573" i="1"/>
  <c r="L3250" i="1"/>
  <c r="L3355" i="1"/>
  <c r="L3364" i="1"/>
  <c r="L3525" i="1"/>
  <c r="L3541" i="1"/>
  <c r="L3550" i="1"/>
  <c r="Q3597" i="1"/>
  <c r="Q3580" i="1"/>
  <c r="K3520" i="1"/>
  <c r="K3254" i="1"/>
  <c r="K3359" i="1"/>
  <c r="K3368" i="1"/>
  <c r="K3470" i="1"/>
  <c r="K3486" i="1"/>
  <c r="K3495" i="1"/>
  <c r="K3511" i="1"/>
  <c r="Z3377" i="1"/>
  <c r="Z3393" i="1"/>
  <c r="Z3402" i="1"/>
  <c r="Z3563" i="1"/>
  <c r="Z3607" i="1"/>
  <c r="I3580" i="1"/>
  <c r="I3597" i="1"/>
  <c r="T3570" i="1"/>
  <c r="T3441" i="1"/>
  <c r="AC2594" i="1"/>
  <c r="AC2620" i="1"/>
  <c r="AC3618" i="1"/>
  <c r="AC3627" i="1"/>
  <c r="Y3250" i="1"/>
  <c r="Y3355" i="1"/>
  <c r="Y3364" i="1"/>
  <c r="Y3373" i="1"/>
  <c r="Y3389" i="1"/>
  <c r="Y3398" i="1"/>
  <c r="Y3559" i="1"/>
  <c r="Y3603" i="1"/>
  <c r="O3252" i="1"/>
  <c r="O3357" i="1"/>
  <c r="O3366" i="1"/>
  <c r="O3409" i="1"/>
  <c r="O3425" i="1"/>
  <c r="O3434" i="1"/>
  <c r="O3450" i="1"/>
  <c r="O3459" i="1"/>
  <c r="W890" i="1"/>
  <c r="W965" i="1"/>
  <c r="W1115" i="1"/>
  <c r="W2590" i="1"/>
  <c r="W2616" i="1"/>
  <c r="W3614" i="1"/>
  <c r="W3623" i="1"/>
  <c r="T2593" i="1"/>
  <c r="T2619" i="1"/>
  <c r="T3617" i="1"/>
  <c r="T3626" i="1"/>
  <c r="N3581" i="1"/>
  <c r="N3598" i="1"/>
  <c r="W3730" i="1"/>
  <c r="S3730" i="1"/>
  <c r="W3690" i="1"/>
  <c r="S3690" i="1"/>
  <c r="W3650" i="1"/>
  <c r="S3650" i="1"/>
  <c r="O3601" i="1"/>
  <c r="O3584" i="1"/>
  <c r="K3595" i="1"/>
  <c r="K3578" i="1"/>
  <c r="AA3523" i="1"/>
  <c r="AA3473" i="1"/>
  <c r="AA3489" i="1"/>
  <c r="AA3498" i="1"/>
  <c r="AA3514" i="1"/>
  <c r="V3464" i="1"/>
  <c r="V3257" i="1"/>
  <c r="V3362" i="1"/>
  <c r="V3371" i="1"/>
  <c r="V3414" i="1"/>
  <c r="V3430" i="1"/>
  <c r="V3439" i="1"/>
  <c r="V3455" i="1"/>
  <c r="H3731" i="1"/>
  <c r="I3731" i="1"/>
  <c r="Z3708" i="1"/>
  <c r="X3708" i="1"/>
  <c r="R3672" i="1"/>
  <c r="N3672" i="1"/>
  <c r="H3651" i="1"/>
  <c r="I3651" i="1"/>
  <c r="X2588" i="1"/>
  <c r="X2614" i="1"/>
  <c r="X3612" i="1"/>
  <c r="X3621" i="1"/>
  <c r="P3373" i="1"/>
  <c r="P3389" i="1"/>
  <c r="P3398" i="1"/>
  <c r="P3559" i="1"/>
  <c r="P3603" i="1"/>
  <c r="V3597" i="1"/>
  <c r="V3580" i="1"/>
  <c r="Z3255" i="1"/>
  <c r="Z3360" i="1"/>
  <c r="Z3369" i="1"/>
  <c r="Z3530" i="1"/>
  <c r="Z3546" i="1"/>
  <c r="Z3555" i="1"/>
  <c r="AA2592" i="1"/>
  <c r="AA2618" i="1"/>
  <c r="AA3616" i="1"/>
  <c r="AA3625" i="1"/>
  <c r="R3475" i="1"/>
  <c r="N3475" i="1"/>
  <c r="R888" i="1"/>
  <c r="R963" i="1"/>
  <c r="R1113" i="1"/>
  <c r="R2588" i="1"/>
  <c r="R2614" i="1"/>
  <c r="R3612" i="1"/>
  <c r="R3621" i="1"/>
  <c r="Z3537" i="1"/>
  <c r="X3537" i="1"/>
  <c r="J3576" i="1"/>
  <c r="AA3251" i="1"/>
  <c r="AA3356" i="1"/>
  <c r="AA3365" i="1"/>
  <c r="AA3526" i="1"/>
  <c r="AA3542" i="1"/>
  <c r="AA3551" i="1"/>
  <c r="S3584" i="1"/>
  <c r="S3601" i="1"/>
  <c r="I3444" i="1"/>
  <c r="H3444" i="1"/>
  <c r="H3573" i="1"/>
  <c r="S3444" i="1"/>
  <c r="W3444" i="1"/>
  <c r="W3573" i="1"/>
  <c r="S3531" i="1"/>
  <c r="S3547" i="1"/>
  <c r="S3556" i="1"/>
  <c r="P3470" i="1"/>
  <c r="P3486" i="1"/>
  <c r="P3495" i="1"/>
  <c r="P3511" i="1"/>
  <c r="P3520" i="1"/>
  <c r="X3526" i="1"/>
  <c r="X3542" i="1"/>
  <c r="X3551" i="1"/>
  <c r="H3500" i="1"/>
  <c r="I3500" i="1"/>
  <c r="U3571" i="1"/>
  <c r="U3442" i="1"/>
  <c r="R3502" i="1"/>
  <c r="N3502" i="1"/>
  <c r="W3671" i="1"/>
  <c r="S3671" i="1"/>
  <c r="AA3596" i="1"/>
  <c r="AA3579" i="1"/>
  <c r="Y3526" i="1"/>
  <c r="Y3542" i="1"/>
  <c r="Y3551" i="1"/>
  <c r="Z3741" i="1"/>
  <c r="X3741" i="1"/>
  <c r="R3721" i="1"/>
  <c r="N3721" i="1"/>
  <c r="H3692" i="1"/>
  <c r="I3692" i="1"/>
  <c r="Z3661" i="1"/>
  <c r="X3661" i="1"/>
  <c r="R3641" i="1"/>
  <c r="N3641" i="1"/>
  <c r="H3574" i="1"/>
  <c r="H3445" i="1"/>
  <c r="R3556" i="1"/>
  <c r="R3547" i="1"/>
  <c r="R3531" i="1"/>
  <c r="I3581" i="1"/>
  <c r="I3598" i="1"/>
  <c r="U3601" i="1"/>
  <c r="U3584" i="1"/>
  <c r="I3551" i="1"/>
  <c r="I3542" i="1"/>
  <c r="I3356" i="1"/>
  <c r="I3365" i="1"/>
  <c r="I3526" i="1"/>
  <c r="P3555" i="1"/>
  <c r="P3546" i="1"/>
  <c r="P3530" i="1"/>
  <c r="M3677" i="1"/>
  <c r="J3677" i="1"/>
  <c r="H3743" i="1"/>
  <c r="I3743" i="1"/>
  <c r="R3692" i="1"/>
  <c r="N3692" i="1"/>
  <c r="U3257" i="1"/>
  <c r="U3362" i="1"/>
  <c r="U3371" i="1"/>
  <c r="U3414" i="1"/>
  <c r="U3430" i="1"/>
  <c r="U3439" i="1"/>
  <c r="U3455" i="1"/>
  <c r="U3464" i="1"/>
  <c r="W3625" i="1"/>
  <c r="W3616" i="1"/>
  <c r="W892" i="1"/>
  <c r="W967" i="1"/>
  <c r="W1117" i="1"/>
  <c r="W2592" i="1"/>
  <c r="W2618" i="1"/>
  <c r="L3624" i="1"/>
  <c r="L3615" i="1"/>
  <c r="L2591" i="1"/>
  <c r="L2617" i="1"/>
  <c r="N3446" i="1"/>
  <c r="N3575" i="1"/>
  <c r="V3569" i="1"/>
  <c r="V3440" i="1"/>
  <c r="M3749" i="1"/>
  <c r="J3749" i="1"/>
  <c r="Q3550" i="1"/>
  <c r="Q3541" i="1"/>
  <c r="Q3250" i="1"/>
  <c r="Q3355" i="1"/>
  <c r="Q3364" i="1"/>
  <c r="Q3525" i="1"/>
  <c r="X3445" i="1"/>
  <c r="X3574" i="1"/>
  <c r="W3478" i="1"/>
  <c r="S3478" i="1"/>
  <c r="AC3624" i="1"/>
  <c r="AC3615" i="1"/>
  <c r="AC2591" i="1"/>
  <c r="AC2617" i="1"/>
  <c r="J3601" i="1"/>
  <c r="K3571" i="1"/>
  <c r="K3442" i="1"/>
  <c r="U3255" i="1"/>
  <c r="U3360" i="1"/>
  <c r="U3369" i="1"/>
  <c r="U3412" i="1"/>
  <c r="U3428" i="1"/>
  <c r="U3437" i="1"/>
  <c r="U3453" i="1"/>
  <c r="U3462" i="1"/>
  <c r="M3661" i="1"/>
  <c r="J3661" i="1"/>
  <c r="K3378" i="1"/>
  <c r="K3394" i="1"/>
  <c r="K3403" i="1"/>
  <c r="K3564" i="1"/>
  <c r="K3608" i="1"/>
  <c r="R3599" i="1"/>
  <c r="R3582" i="1"/>
  <c r="H3550" i="1"/>
  <c r="H3541" i="1"/>
  <c r="H3525" i="1"/>
  <c r="AA3609" i="1"/>
  <c r="AA3565" i="1"/>
  <c r="AA3404" i="1"/>
  <c r="AA3395" i="1"/>
  <c r="AA3379" i="1"/>
  <c r="Q3599" i="1"/>
  <c r="Q3582" i="1"/>
  <c r="J3447" i="1"/>
  <c r="M3447" i="1"/>
  <c r="M3576" i="1"/>
  <c r="T3413" i="1"/>
  <c r="T3429" i="1"/>
  <c r="T3438" i="1"/>
  <c r="T3454" i="1"/>
  <c r="T3463" i="1"/>
  <c r="Z3733" i="1"/>
  <c r="X3733" i="1"/>
  <c r="R3713" i="1"/>
  <c r="N3713" i="1"/>
  <c r="H3676" i="1"/>
  <c r="I3676" i="1"/>
  <c r="Z3653" i="1"/>
  <c r="X3653" i="1"/>
  <c r="AB3557" i="1"/>
  <c r="AB3548" i="1"/>
  <c r="AB3532" i="1"/>
  <c r="T3523" i="1"/>
  <c r="T3514" i="1"/>
  <c r="T3498" i="1"/>
  <c r="T3489" i="1"/>
  <c r="T3473" i="1"/>
  <c r="Z3736" i="1"/>
  <c r="X3736" i="1"/>
  <c r="H3687" i="1"/>
  <c r="I3687" i="1"/>
  <c r="H2592" i="1"/>
  <c r="H2618" i="1"/>
  <c r="H3616" i="1"/>
  <c r="H3625" i="1"/>
  <c r="N3532" i="1"/>
  <c r="N3548" i="1"/>
  <c r="N3557" i="1"/>
  <c r="Y3458" i="1"/>
  <c r="Y3449" i="1"/>
  <c r="Y3433" i="1"/>
  <c r="Y3424" i="1"/>
  <c r="Y3408" i="1"/>
  <c r="W3715" i="1"/>
  <c r="S3715" i="1"/>
  <c r="W3598" i="1"/>
  <c r="W3581" i="1"/>
  <c r="H2593" i="1"/>
  <c r="H2619" i="1"/>
  <c r="H3617" i="1"/>
  <c r="H3626" i="1"/>
  <c r="P3374" i="1"/>
  <c r="P3390" i="1"/>
  <c r="P3399" i="1"/>
  <c r="P3560" i="1"/>
  <c r="P3604" i="1"/>
  <c r="L3576" i="1"/>
  <c r="L3447" i="1"/>
  <c r="Y3520" i="1"/>
  <c r="Y3511" i="1"/>
  <c r="Y3495" i="1"/>
  <c r="Y3486" i="1"/>
  <c r="Y3470" i="1"/>
  <c r="AB3516" i="1"/>
  <c r="AB3507" i="1"/>
  <c r="AB3491" i="1"/>
  <c r="AB3482" i="1"/>
  <c r="AB3466" i="1"/>
  <c r="U3375" i="1"/>
  <c r="U3391" i="1"/>
  <c r="U3400" i="1"/>
  <c r="U3561" i="1"/>
  <c r="U3605" i="1"/>
  <c r="AA3575" i="1"/>
  <c r="AA3446" i="1"/>
  <c r="W3251" i="1"/>
  <c r="W3356" i="1"/>
  <c r="W3365" i="1"/>
  <c r="W3408" i="1"/>
  <c r="W3424" i="1"/>
  <c r="W3433" i="1"/>
  <c r="W3449" i="1"/>
  <c r="W3458" i="1"/>
  <c r="AB3528" i="1"/>
  <c r="AB3544" i="1"/>
  <c r="AB3553" i="1"/>
  <c r="W3230" i="1"/>
  <c r="W2630" i="1"/>
  <c r="R3166" i="1"/>
  <c r="N3166" i="1"/>
  <c r="W3091" i="1"/>
  <c r="S3091" i="1"/>
  <c r="H3422" i="1"/>
  <c r="I3422" i="1"/>
  <c r="Z3330" i="1"/>
  <c r="X3330" i="1"/>
  <c r="M3227" i="1"/>
  <c r="M2627" i="1"/>
  <c r="R3162" i="1"/>
  <c r="N3162" i="1"/>
  <c r="M3042" i="1"/>
  <c r="J3042" i="1"/>
  <c r="H3415" i="1"/>
  <c r="I3415" i="1"/>
  <c r="Z3267" i="1"/>
  <c r="X3267" i="1"/>
  <c r="Z3164" i="1"/>
  <c r="X3164" i="1"/>
  <c r="M3062" i="1"/>
  <c r="J3062" i="1"/>
  <c r="W3385" i="1"/>
  <c r="S3385" i="1"/>
  <c r="AC3229" i="1"/>
  <c r="AC2629" i="1"/>
  <c r="Z3148" i="1"/>
  <c r="X3148" i="1"/>
  <c r="M2818" i="1"/>
  <c r="J2818" i="1"/>
  <c r="H3091" i="1"/>
  <c r="I3091" i="1"/>
  <c r="Z3060" i="1"/>
  <c r="X3060" i="1"/>
  <c r="R3040" i="1"/>
  <c r="N3040" i="1"/>
  <c r="H3019" i="1"/>
  <c r="I3019" i="1"/>
  <c r="Z2892" i="1"/>
  <c r="X2892" i="1"/>
  <c r="R2872" i="1"/>
  <c r="N2872" i="1"/>
  <c r="H2819" i="1"/>
  <c r="I2819" i="1"/>
  <c r="Z2796" i="1"/>
  <c r="X2796" i="1"/>
  <c r="P3228" i="1"/>
  <c r="P2628" i="1"/>
  <c r="Z3157" i="1"/>
  <c r="X3157" i="1"/>
  <c r="R3137" i="1"/>
  <c r="N3137" i="1"/>
  <c r="H3116" i="1"/>
  <c r="I3116" i="1"/>
  <c r="Z3093" i="1"/>
  <c r="X3093" i="1"/>
  <c r="M3255" i="1"/>
  <c r="M3360" i="1"/>
  <c r="M3369" i="1"/>
  <c r="M3412" i="1"/>
  <c r="M3428" i="1"/>
  <c r="M3437" i="1"/>
  <c r="M3453" i="1"/>
  <c r="M3462" i="1"/>
  <c r="T3254" i="1"/>
  <c r="T3359" i="1"/>
  <c r="T3368" i="1"/>
  <c r="T3411" i="1"/>
  <c r="T3427" i="1"/>
  <c r="T3436" i="1"/>
  <c r="T3452" i="1"/>
  <c r="T3461" i="1"/>
  <c r="AB3464" i="1"/>
  <c r="AB3455" i="1"/>
  <c r="AB3439" i="1"/>
  <c r="AB3430" i="1"/>
  <c r="AB3257" i="1"/>
  <c r="AB3362" i="1"/>
  <c r="AB3371" i="1"/>
  <c r="AB3414" i="1"/>
  <c r="V3251" i="1"/>
  <c r="V3356" i="1"/>
  <c r="V3365" i="1"/>
  <c r="V3408" i="1"/>
  <c r="V3424" i="1"/>
  <c r="V3433" i="1"/>
  <c r="V3449" i="1"/>
  <c r="V3458" i="1"/>
  <c r="N2628" i="1"/>
  <c r="R2628" i="1"/>
  <c r="R3228" i="1"/>
  <c r="M3419" i="1"/>
  <c r="J3419" i="1"/>
  <c r="K3231" i="1"/>
  <c r="K2631" i="1"/>
  <c r="R3231" i="1"/>
  <c r="R2631" i="1"/>
  <c r="Z3152" i="1"/>
  <c r="X3152" i="1"/>
  <c r="M2898" i="1"/>
  <c r="J2898" i="1"/>
  <c r="J3520" i="1"/>
  <c r="J3511" i="1"/>
  <c r="J3495" i="1"/>
  <c r="J3486" i="1"/>
  <c r="J3470" i="1"/>
  <c r="V3459" i="1"/>
  <c r="V3450" i="1"/>
  <c r="V3434" i="1"/>
  <c r="V3425" i="1"/>
  <c r="V3409" i="1"/>
  <c r="Y3226" i="1"/>
  <c r="Y2626" i="1"/>
  <c r="M3094" i="1"/>
  <c r="J3094" i="1"/>
  <c r="W3388" i="1"/>
  <c r="S3388" i="1"/>
  <c r="R3160" i="1"/>
  <c r="N3160" i="1"/>
  <c r="W3047" i="1"/>
  <c r="S3047" i="1"/>
  <c r="M3333" i="1"/>
  <c r="J3333" i="1"/>
  <c r="R3140" i="1"/>
  <c r="N3140" i="1"/>
  <c r="W2803" i="1"/>
  <c r="S2803" i="1"/>
  <c r="Z3048" i="1"/>
  <c r="X3048" i="1"/>
  <c r="H3023" i="1"/>
  <c r="I3023" i="1"/>
  <c r="R2844" i="1"/>
  <c r="N2844" i="1"/>
  <c r="Z2800" i="1"/>
  <c r="X2800" i="1"/>
  <c r="H3152" i="1"/>
  <c r="I3152" i="1"/>
  <c r="R3125" i="1"/>
  <c r="N3125" i="1"/>
  <c r="Z3057" i="1"/>
  <c r="X3057" i="1"/>
  <c r="H3032" i="1"/>
  <c r="I3032" i="1"/>
  <c r="R2861" i="1"/>
  <c r="N2861" i="1"/>
  <c r="Z2809" i="1"/>
  <c r="X2809" i="1"/>
  <c r="W3072" i="1"/>
  <c r="S3072" i="1"/>
  <c r="W3024" i="1"/>
  <c r="S3024" i="1"/>
  <c r="W2872" i="1"/>
  <c r="S2872" i="1"/>
  <c r="Q2592" i="1"/>
  <c r="Q2618" i="1"/>
  <c r="Q3616" i="1"/>
  <c r="Q3625" i="1"/>
  <c r="W2783" i="1"/>
  <c r="S2783" i="1"/>
  <c r="H3382" i="1"/>
  <c r="I3382" i="1"/>
  <c r="W3331" i="1"/>
  <c r="S3331" i="1"/>
  <c r="Z3124" i="1"/>
  <c r="X3124" i="1"/>
  <c r="Z3273" i="1"/>
  <c r="X3273" i="1"/>
  <c r="W3127" i="1"/>
  <c r="S3127" i="1"/>
  <c r="Y3231" i="1"/>
  <c r="Y2631" i="1"/>
  <c r="Z3112" i="1"/>
  <c r="X3112" i="1"/>
  <c r="H3159" i="1"/>
  <c r="I3159" i="1"/>
  <c r="W3330" i="1"/>
  <c r="S3330" i="1"/>
  <c r="H3115" i="1"/>
  <c r="I3115" i="1"/>
  <c r="H3075" i="1"/>
  <c r="I3075" i="1"/>
  <c r="R3032" i="1"/>
  <c r="N3032" i="1"/>
  <c r="Z2884" i="1"/>
  <c r="X2884" i="1"/>
  <c r="H2811" i="1"/>
  <c r="I2811" i="1"/>
  <c r="Z3225" i="1"/>
  <c r="Z2625" i="1"/>
  <c r="Z3133" i="1"/>
  <c r="X3133" i="1"/>
  <c r="H3092" i="1"/>
  <c r="I3092" i="1"/>
  <c r="R3041" i="1"/>
  <c r="N3041" i="1"/>
  <c r="W2775" i="1"/>
  <c r="S2775" i="1"/>
  <c r="M3047" i="1"/>
  <c r="J3047" i="1"/>
  <c r="R3114" i="1"/>
  <c r="N3114" i="1"/>
  <c r="H3053" i="1"/>
  <c r="I3053" i="1"/>
  <c r="Z2798" i="1"/>
  <c r="X2798" i="1"/>
  <c r="W3101" i="1"/>
  <c r="S3101" i="1"/>
  <c r="V3461" i="1"/>
  <c r="V3452" i="1"/>
  <c r="V3411" i="1"/>
  <c r="V3427" i="1"/>
  <c r="V3436" i="1"/>
  <c r="W3055" i="1"/>
  <c r="S3055" i="1"/>
  <c r="H3268" i="1"/>
  <c r="I3268" i="1"/>
  <c r="H3096" i="1"/>
  <c r="I3096" i="1"/>
  <c r="Z3270" i="1"/>
  <c r="X3270" i="1"/>
  <c r="H3464" i="1"/>
  <c r="H3455" i="1"/>
  <c r="H3439" i="1"/>
  <c r="H3430" i="1"/>
  <c r="H3414" i="1"/>
  <c r="H3031" i="1"/>
  <c r="I3031" i="1"/>
  <c r="H3047" i="1"/>
  <c r="I3047" i="1"/>
  <c r="R2857" i="1"/>
  <c r="N2857" i="1"/>
  <c r="R3066" i="1"/>
  <c r="N3066" i="1"/>
  <c r="Z3123" i="1"/>
  <c r="X3123" i="1"/>
  <c r="H2810" i="1"/>
  <c r="I2810" i="1"/>
  <c r="M2793" i="1"/>
  <c r="J2793" i="1"/>
  <c r="M2860" i="1"/>
  <c r="J2860" i="1"/>
  <c r="R3596" i="1"/>
  <c r="R3579" i="1"/>
  <c r="I3445" i="1"/>
  <c r="I3574" i="1"/>
  <c r="V3457" i="1"/>
  <c r="V3448" i="1"/>
  <c r="V3432" i="1"/>
  <c r="V3423" i="1"/>
  <c r="V3407" i="1"/>
  <c r="AA2593" i="1"/>
  <c r="AA2619" i="1"/>
  <c r="AA3617" i="1"/>
  <c r="AA3626" i="1"/>
  <c r="T3379" i="1"/>
  <c r="T3395" i="1"/>
  <c r="T3404" i="1"/>
  <c r="T3565" i="1"/>
  <c r="T3609" i="1"/>
  <c r="K3412" i="1"/>
  <c r="K3428" i="1"/>
  <c r="K3437" i="1"/>
  <c r="K3453" i="1"/>
  <c r="K3462" i="1"/>
  <c r="Z3504" i="1"/>
  <c r="X3504" i="1"/>
  <c r="V3607" i="1"/>
  <c r="V3563" i="1"/>
  <c r="V3402" i="1"/>
  <c r="V3393" i="1"/>
  <c r="V3377" i="1"/>
  <c r="H3480" i="1"/>
  <c r="I3480" i="1"/>
  <c r="P3517" i="1"/>
  <c r="P3508" i="1"/>
  <c r="P3492" i="1"/>
  <c r="P3483" i="1"/>
  <c r="P3467" i="1"/>
  <c r="AB3254" i="1"/>
  <c r="AB3359" i="1"/>
  <c r="AB3368" i="1"/>
  <c r="AB3470" i="1"/>
  <c r="AB3486" i="1"/>
  <c r="AB3495" i="1"/>
  <c r="AB3511" i="1"/>
  <c r="AB3520" i="1"/>
  <c r="M3690" i="1"/>
  <c r="J3690" i="1"/>
  <c r="I3608" i="1"/>
  <c r="I3564" i="1"/>
  <c r="I3403" i="1"/>
  <c r="I3360" i="1"/>
  <c r="I3369" i="1"/>
  <c r="I3378" i="1"/>
  <c r="I3394" i="1"/>
  <c r="R3741" i="1"/>
  <c r="N3741" i="1"/>
  <c r="H3720" i="1"/>
  <c r="I3720" i="1"/>
  <c r="Z3689" i="1"/>
  <c r="X3689" i="1"/>
  <c r="R3661" i="1"/>
  <c r="N3661" i="1"/>
  <c r="H3640" i="1"/>
  <c r="I3640" i="1"/>
  <c r="L3557" i="1"/>
  <c r="L3548" i="1"/>
  <c r="L3532" i="1"/>
  <c r="R3518" i="1"/>
  <c r="R3509" i="1"/>
  <c r="R3493" i="1"/>
  <c r="R3484" i="1"/>
  <c r="R3468" i="1"/>
  <c r="M3722" i="1"/>
  <c r="J3722" i="1"/>
  <c r="M3646" i="1"/>
  <c r="J3646" i="1"/>
  <c r="J3584" i="1"/>
  <c r="M3584" i="1"/>
  <c r="M3601" i="1"/>
  <c r="K3253" i="1"/>
  <c r="K3358" i="1"/>
  <c r="K3367" i="1"/>
  <c r="K3410" i="1"/>
  <c r="K3426" i="1"/>
  <c r="K3435" i="1"/>
  <c r="K3451" i="1"/>
  <c r="K3460" i="1"/>
  <c r="R3652" i="1"/>
  <c r="N3652" i="1"/>
  <c r="N3445" i="1"/>
  <c r="N3574" i="1"/>
  <c r="P3254" i="1"/>
  <c r="P3359" i="1"/>
  <c r="P3368" i="1"/>
  <c r="P3529" i="1"/>
  <c r="P3545" i="1"/>
  <c r="P3554" i="1"/>
  <c r="V3412" i="1"/>
  <c r="V3428" i="1"/>
  <c r="V3437" i="1"/>
  <c r="V3453" i="1"/>
  <c r="V3462" i="1"/>
  <c r="M3666" i="1"/>
  <c r="J3666" i="1"/>
  <c r="U3376" i="1"/>
  <c r="U3392" i="1"/>
  <c r="U3401" i="1"/>
  <c r="U3562" i="1"/>
  <c r="U3606" i="1"/>
  <c r="W3554" i="1"/>
  <c r="W3545" i="1"/>
  <c r="W3529" i="1"/>
  <c r="Z3627" i="1"/>
  <c r="Z3618" i="1"/>
  <c r="Z894" i="1"/>
  <c r="Z969" i="1"/>
  <c r="Z1119" i="1"/>
  <c r="Z2594" i="1"/>
  <c r="Z2620" i="1"/>
  <c r="L3597" i="1"/>
  <c r="L3580" i="1"/>
  <c r="M3642" i="1"/>
  <c r="J3642" i="1"/>
  <c r="Q3378" i="1"/>
  <c r="Q3394" i="1"/>
  <c r="Q3403" i="1"/>
  <c r="Q3564" i="1"/>
  <c r="Q3608" i="1"/>
  <c r="M3257" i="1"/>
  <c r="M3362" i="1"/>
  <c r="M3371" i="1"/>
  <c r="M3532" i="1"/>
  <c r="M3548" i="1"/>
  <c r="M3557" i="1"/>
  <c r="H3744" i="1"/>
  <c r="I3744" i="1"/>
  <c r="Z3721" i="1"/>
  <c r="X3721" i="1"/>
  <c r="R3693" i="1"/>
  <c r="N3693" i="1"/>
  <c r="H3664" i="1"/>
  <c r="I3664" i="1"/>
  <c r="Z890" i="1"/>
  <c r="Z965" i="1"/>
  <c r="Z1115" i="1"/>
  <c r="Z2590" i="1"/>
  <c r="Z2616" i="1"/>
  <c r="Z3614" i="1"/>
  <c r="Z3623" i="1"/>
  <c r="X3530" i="1"/>
  <c r="X3546" i="1"/>
  <c r="X3555" i="1"/>
  <c r="M3522" i="1"/>
  <c r="M3513" i="1"/>
  <c r="M3497" i="1"/>
  <c r="M3488" i="1"/>
  <c r="M3256" i="1"/>
  <c r="M3361" i="1"/>
  <c r="M3370" i="1"/>
  <c r="M3472" i="1"/>
  <c r="P3518" i="1"/>
  <c r="P3509" i="1"/>
  <c r="P3493" i="1"/>
  <c r="P3468" i="1"/>
  <c r="P3484" i="1"/>
  <c r="M3654" i="1"/>
  <c r="J3654" i="1"/>
  <c r="Q3229" i="1"/>
  <c r="Q2629" i="1"/>
  <c r="W2823" i="1"/>
  <c r="S2823" i="1"/>
  <c r="Q3574" i="1"/>
  <c r="Q3445" i="1"/>
  <c r="H3462" i="1"/>
  <c r="H3453" i="1"/>
  <c r="H3437" i="1"/>
  <c r="H3428" i="1"/>
  <c r="H3412" i="1"/>
  <c r="H3386" i="1"/>
  <c r="I3386" i="1"/>
  <c r="U3224" i="1"/>
  <c r="U2624" i="1"/>
  <c r="W3420" i="1"/>
  <c r="S3420" i="1"/>
  <c r="AA3231" i="1"/>
  <c r="AA2631" i="1"/>
  <c r="M3162" i="1"/>
  <c r="J3162" i="1"/>
  <c r="W3043" i="1"/>
  <c r="S3043" i="1"/>
  <c r="R3418" i="1"/>
  <c r="N3418" i="1"/>
  <c r="H3272" i="1"/>
  <c r="I3272" i="1"/>
  <c r="AA3226" i="1"/>
  <c r="AA2626" i="1"/>
  <c r="M3139" i="1"/>
  <c r="J3139" i="1"/>
  <c r="W3417" i="1"/>
  <c r="S3417" i="1"/>
  <c r="H3477" i="1"/>
  <c r="I3477" i="1"/>
  <c r="H3135" i="1"/>
  <c r="I3135" i="1"/>
  <c r="M3417" i="1"/>
  <c r="J3417" i="1"/>
  <c r="U3230" i="1"/>
  <c r="U2630" i="1"/>
  <c r="N3411" i="1"/>
  <c r="N3427" i="1"/>
  <c r="N3436" i="1"/>
  <c r="N3452" i="1"/>
  <c r="N3461" i="1"/>
  <c r="Z3332" i="1"/>
  <c r="X3332" i="1"/>
  <c r="M3158" i="1"/>
  <c r="J3158" i="1"/>
  <c r="X3521" i="1"/>
  <c r="X3512" i="1"/>
  <c r="X3496" i="1"/>
  <c r="X3471" i="1"/>
  <c r="X3487" i="1"/>
  <c r="Z3417" i="1"/>
  <c r="X3417" i="1"/>
  <c r="M3161" i="1"/>
  <c r="J3161" i="1"/>
  <c r="M3026" i="1"/>
  <c r="J3026" i="1"/>
  <c r="Z3384" i="1"/>
  <c r="X3384" i="1"/>
  <c r="W3103" i="1"/>
  <c r="S3103" i="1"/>
  <c r="M3382" i="1"/>
  <c r="J3382" i="1"/>
  <c r="Z3457" i="1"/>
  <c r="Z3448" i="1"/>
  <c r="Z3432" i="1"/>
  <c r="Z3423" i="1"/>
  <c r="Z3407" i="1"/>
  <c r="R3415" i="1"/>
  <c r="N3415" i="1"/>
  <c r="H3269" i="1"/>
  <c r="I3269" i="1"/>
  <c r="U3229" i="1"/>
  <c r="U2629" i="1"/>
  <c r="H3161" i="1"/>
  <c r="I3161" i="1"/>
  <c r="W3027" i="1"/>
  <c r="S3027" i="1"/>
  <c r="R3382" i="1"/>
  <c r="N3382" i="1"/>
  <c r="T3229" i="1"/>
  <c r="T2629" i="1"/>
  <c r="R3076" i="1"/>
  <c r="N3076" i="1"/>
  <c r="Z3016" i="1"/>
  <c r="X3016" i="1"/>
  <c r="H2887" i="1"/>
  <c r="I2887" i="1"/>
  <c r="R2796" i="1"/>
  <c r="N2796" i="1"/>
  <c r="H3120" i="1"/>
  <c r="I3120" i="1"/>
  <c r="R3093" i="1"/>
  <c r="N3093" i="1"/>
  <c r="Z3025" i="1"/>
  <c r="X3025" i="1"/>
  <c r="H2896" i="1"/>
  <c r="I2896" i="1"/>
  <c r="R2805" i="1"/>
  <c r="N2805" i="1"/>
  <c r="W3120" i="1"/>
  <c r="S3120" i="1"/>
  <c r="Z3146" i="1"/>
  <c r="X3146" i="1"/>
  <c r="H3105" i="1"/>
  <c r="I3105" i="1"/>
  <c r="I3359" i="1"/>
  <c r="I3368" i="1"/>
  <c r="I3411" i="1"/>
  <c r="I3427" i="1"/>
  <c r="I3436" i="1"/>
  <c r="I3452" i="1"/>
  <c r="I3461" i="1"/>
  <c r="R3383" i="1"/>
  <c r="N3383" i="1"/>
  <c r="I2625" i="1"/>
  <c r="I3225" i="1"/>
  <c r="M3229" i="1"/>
  <c r="M2629" i="1"/>
  <c r="R3516" i="1"/>
  <c r="R3507" i="1"/>
  <c r="R3491" i="1"/>
  <c r="R3482" i="1"/>
  <c r="R3466" i="1"/>
  <c r="M3421" i="1"/>
  <c r="J3421" i="1"/>
  <c r="W3152" i="1"/>
  <c r="S3152" i="1"/>
  <c r="H3381" i="1"/>
  <c r="I3381" i="1"/>
  <c r="Z3029" i="1"/>
  <c r="X3029" i="1"/>
  <c r="R2873" i="1"/>
  <c r="N2873" i="1"/>
  <c r="M3031" i="1"/>
  <c r="J3031" i="1"/>
  <c r="M2815" i="1"/>
  <c r="J2815" i="1"/>
  <c r="R3042" i="1"/>
  <c r="N3042" i="1"/>
  <c r="H2885" i="1"/>
  <c r="I2885" i="1"/>
  <c r="W3077" i="1"/>
  <c r="S3077" i="1"/>
  <c r="W2893" i="1"/>
  <c r="S2893" i="1"/>
  <c r="K3458" i="1"/>
  <c r="K3449" i="1"/>
  <c r="K3433" i="1"/>
  <c r="K3424" i="1"/>
  <c r="K3251" i="1"/>
  <c r="K3356" i="1"/>
  <c r="K3365" i="1"/>
  <c r="K3408" i="1"/>
  <c r="Q3228" i="1"/>
  <c r="Q2628" i="1"/>
  <c r="W3226" i="1"/>
  <c r="W2626" i="1"/>
  <c r="W3035" i="1"/>
  <c r="S3035" i="1"/>
  <c r="W3063" i="1"/>
  <c r="S3063" i="1"/>
  <c r="W3156" i="1"/>
  <c r="S3156" i="1"/>
  <c r="M3054" i="1"/>
  <c r="J3054" i="1"/>
  <c r="Z2808" i="1"/>
  <c r="X2808" i="1"/>
  <c r="Z2840" i="1"/>
  <c r="X2840" i="1"/>
  <c r="H2812" i="1"/>
  <c r="I2812" i="1"/>
  <c r="H3017" i="1"/>
  <c r="I3017" i="1"/>
  <c r="R3103" i="1"/>
  <c r="N3103" i="1"/>
  <c r="M2779" i="1"/>
  <c r="J2779" i="1"/>
  <c r="W2741" i="1"/>
  <c r="S2741" i="1"/>
  <c r="M2773" i="1"/>
  <c r="J2773" i="1"/>
  <c r="M895" i="1"/>
  <c r="M970" i="1"/>
  <c r="M1120" i="1"/>
  <c r="M2595" i="1"/>
  <c r="M2621" i="1"/>
  <c r="M3619" i="1"/>
  <c r="M3628" i="1"/>
  <c r="S3581" i="1"/>
  <c r="S3598" i="1"/>
  <c r="N3523" i="1"/>
  <c r="N3514" i="1"/>
  <c r="N3473" i="1"/>
  <c r="N3489" i="1"/>
  <c r="N3498" i="1"/>
  <c r="Q3519" i="1"/>
  <c r="Q3510" i="1"/>
  <c r="Q3253" i="1"/>
  <c r="Q3358" i="1"/>
  <c r="Q3367" i="1"/>
  <c r="Q3469" i="1"/>
  <c r="Q3485" i="1"/>
  <c r="Q3494" i="1"/>
  <c r="N3579" i="1"/>
  <c r="N3596" i="1"/>
  <c r="V3554" i="1"/>
  <c r="V3545" i="1"/>
  <c r="V3254" i="1"/>
  <c r="V3359" i="1"/>
  <c r="V3368" i="1"/>
  <c r="V3529" i="1"/>
  <c r="Z3476" i="1"/>
  <c r="X3476" i="1"/>
  <c r="T3552" i="1"/>
  <c r="T3543" i="1"/>
  <c r="T3252" i="1"/>
  <c r="T3357" i="1"/>
  <c r="T3366" i="1"/>
  <c r="T3527" i="1"/>
  <c r="M3726" i="1"/>
  <c r="J3726" i="1"/>
  <c r="W3659" i="1"/>
  <c r="S3659" i="1"/>
  <c r="AC2595" i="1"/>
  <c r="AC2621" i="1"/>
  <c r="AC3619" i="1"/>
  <c r="AC3628" i="1"/>
  <c r="Q3595" i="1"/>
  <c r="Q3578" i="1"/>
  <c r="Y3555" i="1"/>
  <c r="Y3546" i="1"/>
  <c r="Y3255" i="1"/>
  <c r="Y3360" i="1"/>
  <c r="Y3369" i="1"/>
  <c r="Y3530" i="1"/>
  <c r="R3737" i="1"/>
  <c r="N3737" i="1"/>
  <c r="H3716" i="1"/>
  <c r="I3716" i="1"/>
  <c r="Z3677" i="1"/>
  <c r="X3677" i="1"/>
  <c r="R3657" i="1"/>
  <c r="N3657" i="1"/>
  <c r="R3609" i="1"/>
  <c r="R3565" i="1"/>
  <c r="R3379" i="1"/>
  <c r="R3395" i="1"/>
  <c r="R3404" i="1"/>
  <c r="T3606" i="1"/>
  <c r="T3562" i="1"/>
  <c r="T3376" i="1"/>
  <c r="T3392" i="1"/>
  <c r="T3401" i="1"/>
  <c r="V3603" i="1"/>
  <c r="V3559" i="1"/>
  <c r="V3373" i="1"/>
  <c r="V3389" i="1"/>
  <c r="V3398" i="1"/>
  <c r="X3600" i="1"/>
  <c r="H3595" i="1"/>
  <c r="H3578" i="1"/>
  <c r="R3539" i="1"/>
  <c r="N3539" i="1"/>
  <c r="L3519" i="1"/>
  <c r="L3510" i="1"/>
  <c r="L3469" i="1"/>
  <c r="L3485" i="1"/>
  <c r="L3494" i="1"/>
  <c r="N3516" i="1"/>
  <c r="N3507" i="1"/>
  <c r="N3355" i="1"/>
  <c r="N3364" i="1"/>
  <c r="N3466" i="1"/>
  <c r="N3482" i="1"/>
  <c r="N3491" i="1"/>
  <c r="J3600" i="1"/>
  <c r="J3356" i="1"/>
  <c r="J3365" i="1"/>
  <c r="J3467" i="1"/>
  <c r="J3483" i="1"/>
  <c r="J3492" i="1"/>
  <c r="J3508" i="1"/>
  <c r="J3517" i="1"/>
  <c r="R3622" i="1"/>
  <c r="R3613" i="1"/>
  <c r="R889" i="1"/>
  <c r="R964" i="1"/>
  <c r="R1114" i="1"/>
  <c r="R2589" i="1"/>
  <c r="R2615" i="1"/>
  <c r="H3603" i="1"/>
  <c r="H3559" i="1"/>
  <c r="I3250" i="1"/>
  <c r="H3250" i="1"/>
  <c r="H3355" i="1"/>
  <c r="H3364" i="1"/>
  <c r="H3373" i="1"/>
  <c r="H3389" i="1"/>
  <c r="H3398" i="1"/>
  <c r="X3578" i="1"/>
  <c r="X3595" i="1"/>
  <c r="P3525" i="1"/>
  <c r="P3541" i="1"/>
  <c r="P3550" i="1"/>
  <c r="S3605" i="1"/>
  <c r="S3561" i="1"/>
  <c r="S3252" i="1"/>
  <c r="S3357" i="1"/>
  <c r="S3366" i="1"/>
  <c r="S3375" i="1"/>
  <c r="S3391" i="1"/>
  <c r="S3400" i="1"/>
  <c r="K3575" i="1"/>
  <c r="K3446" i="1"/>
  <c r="AA3556" i="1"/>
  <c r="AA3547" i="1"/>
  <c r="AA3531" i="1"/>
  <c r="L3523" i="1"/>
  <c r="L3514" i="1"/>
  <c r="L3257" i="1"/>
  <c r="L3362" i="1"/>
  <c r="L3371" i="1"/>
  <c r="L3473" i="1"/>
  <c r="L3489" i="1"/>
  <c r="L3498" i="1"/>
  <c r="N3520" i="1"/>
  <c r="N3511" i="1"/>
  <c r="N3470" i="1"/>
  <c r="N3486" i="1"/>
  <c r="N3495" i="1"/>
  <c r="H3504" i="1"/>
  <c r="I3504" i="1"/>
  <c r="AA3574" i="1"/>
  <c r="AA3445" i="1"/>
  <c r="R3732" i="1"/>
  <c r="N3732" i="1"/>
  <c r="Z3672" i="1"/>
  <c r="X3672" i="1"/>
  <c r="I3440" i="1"/>
  <c r="I3569" i="1"/>
  <c r="S3440" i="1"/>
  <c r="S3569" i="1"/>
  <c r="V3625" i="1"/>
  <c r="V3616" i="1"/>
  <c r="V2592" i="1"/>
  <c r="V2618" i="1"/>
  <c r="Z3605" i="1"/>
  <c r="Z3561" i="1"/>
  <c r="Z3375" i="1"/>
  <c r="Z3391" i="1"/>
  <c r="Z3400" i="1"/>
  <c r="T3597" i="1"/>
  <c r="T3580" i="1"/>
  <c r="M3669" i="1"/>
  <c r="J3669" i="1"/>
  <c r="S3360" i="1"/>
  <c r="S3369" i="1"/>
  <c r="S3378" i="1"/>
  <c r="S3394" i="1"/>
  <c r="S3403" i="1"/>
  <c r="S3564" i="1"/>
  <c r="S3608" i="1"/>
  <c r="N3257" i="1"/>
  <c r="N3362" i="1"/>
  <c r="N3371" i="1"/>
  <c r="N3380" i="1"/>
  <c r="N3396" i="1"/>
  <c r="N3405" i="1"/>
  <c r="N3566" i="1"/>
  <c r="N3610" i="1"/>
  <c r="U3628" i="1"/>
  <c r="U3619" i="1"/>
  <c r="U2595" i="1"/>
  <c r="U2621" i="1"/>
  <c r="S3577" i="1"/>
  <c r="S3594" i="1"/>
  <c r="O3569" i="1"/>
  <c r="O3440" i="1"/>
  <c r="M3536" i="1"/>
  <c r="J3536" i="1"/>
  <c r="U3254" i="1"/>
  <c r="U3359" i="1"/>
  <c r="U3368" i="1"/>
  <c r="U3411" i="1"/>
  <c r="U3427" i="1"/>
  <c r="U3436" i="1"/>
  <c r="U3452" i="1"/>
  <c r="U3461" i="1"/>
  <c r="R3627" i="1"/>
  <c r="R3618" i="1"/>
  <c r="R894" i="1"/>
  <c r="R969" i="1"/>
  <c r="R1119" i="1"/>
  <c r="R2594" i="1"/>
  <c r="R2620" i="1"/>
  <c r="L3553" i="1"/>
  <c r="L3544" i="1"/>
  <c r="L3528" i="1"/>
  <c r="Y3598" i="1"/>
  <c r="Y3581" i="1"/>
  <c r="S3623" i="1"/>
  <c r="S3614" i="1"/>
  <c r="S2590" i="1"/>
  <c r="S2616" i="1"/>
  <c r="AA3605" i="1"/>
  <c r="AA3561" i="1"/>
  <c r="AA3375" i="1"/>
  <c r="AA3391" i="1"/>
  <c r="AA3400" i="1"/>
  <c r="U3597" i="1"/>
  <c r="U3580" i="1"/>
  <c r="L3409" i="1"/>
  <c r="L3425" i="1"/>
  <c r="L3434" i="1"/>
  <c r="L3450" i="1"/>
  <c r="L3459" i="1"/>
  <c r="R3729" i="1"/>
  <c r="N3729" i="1"/>
  <c r="H3708" i="1"/>
  <c r="I3708" i="1"/>
  <c r="Z3669" i="1"/>
  <c r="X3669" i="1"/>
  <c r="R3649" i="1"/>
  <c r="N3649" i="1"/>
  <c r="V3621" i="1"/>
  <c r="V3612" i="1"/>
  <c r="V2588" i="1"/>
  <c r="V2614" i="1"/>
  <c r="H3608" i="1"/>
  <c r="H3564" i="1"/>
  <c r="H3378" i="1"/>
  <c r="H3394" i="1"/>
  <c r="H3403" i="1"/>
  <c r="Z3535" i="1"/>
  <c r="X3535" i="1"/>
  <c r="X3517" i="1"/>
  <c r="X3508" i="1"/>
  <c r="X3467" i="1"/>
  <c r="X3483" i="1"/>
  <c r="X3492" i="1"/>
  <c r="U2594" i="1"/>
  <c r="U2620" i="1"/>
  <c r="U3618" i="1"/>
  <c r="U3627" i="1"/>
  <c r="J3252" i="1"/>
  <c r="M3252" i="1"/>
  <c r="M3357" i="1"/>
  <c r="M3366" i="1"/>
  <c r="M3527" i="1"/>
  <c r="M3543" i="1"/>
  <c r="M3552" i="1"/>
  <c r="H3727" i="1"/>
  <c r="I3727" i="1"/>
  <c r="R3668" i="1"/>
  <c r="N3668" i="1"/>
  <c r="J3255" i="1"/>
  <c r="J3360" i="1"/>
  <c r="J3369" i="1"/>
  <c r="J3378" i="1"/>
  <c r="J3394" i="1"/>
  <c r="J3403" i="1"/>
  <c r="J3564" i="1"/>
  <c r="J3608" i="1"/>
  <c r="W3410" i="1"/>
  <c r="W3426" i="1"/>
  <c r="W3435" i="1"/>
  <c r="W3451" i="1"/>
  <c r="W3460" i="1"/>
  <c r="W3703" i="1"/>
  <c r="S3703" i="1"/>
  <c r="M3597" i="1"/>
  <c r="M3580" i="1"/>
  <c r="W3525" i="1"/>
  <c r="W3541" i="1"/>
  <c r="W3550" i="1"/>
  <c r="Z3641" i="1"/>
  <c r="X3641" i="1"/>
  <c r="L3601" i="1"/>
  <c r="L3584" i="1"/>
  <c r="P3574" i="1"/>
  <c r="P3445" i="1"/>
  <c r="Z3519" i="1"/>
  <c r="Z3510" i="1"/>
  <c r="Z3253" i="1"/>
  <c r="Z3358" i="1"/>
  <c r="Z3367" i="1"/>
  <c r="Z3469" i="1"/>
  <c r="Z3485" i="1"/>
  <c r="Z3494" i="1"/>
  <c r="H3463" i="1"/>
  <c r="H3454" i="1"/>
  <c r="H3256" i="1"/>
  <c r="H3361" i="1"/>
  <c r="H3370" i="1"/>
  <c r="H3413" i="1"/>
  <c r="H3429" i="1"/>
  <c r="H3438" i="1"/>
  <c r="W3540" i="1"/>
  <c r="S3540" i="1"/>
  <c r="AC3413" i="1"/>
  <c r="AC3429" i="1"/>
  <c r="AC3438" i="1"/>
  <c r="AC3454" i="1"/>
  <c r="AC3463" i="1"/>
  <c r="L3256" i="1"/>
  <c r="L3361" i="1"/>
  <c r="L3370" i="1"/>
  <c r="L3413" i="1"/>
  <c r="L3429" i="1"/>
  <c r="L3438" i="1"/>
  <c r="L3454" i="1"/>
  <c r="L3463" i="1"/>
  <c r="W3474" i="1"/>
  <c r="S3474" i="1"/>
  <c r="Z3231" i="1"/>
  <c r="Z2631" i="1"/>
  <c r="H3155" i="1"/>
  <c r="I3155" i="1"/>
  <c r="W3019" i="1"/>
  <c r="S3019" i="1"/>
  <c r="Z3520" i="1"/>
  <c r="Z3511" i="1"/>
  <c r="Z3470" i="1"/>
  <c r="Z3486" i="1"/>
  <c r="Z3495" i="1"/>
  <c r="R3461" i="1"/>
  <c r="R3452" i="1"/>
  <c r="R3411" i="1"/>
  <c r="R3427" i="1"/>
  <c r="R3436" i="1"/>
  <c r="Z3415" i="1"/>
  <c r="X3415" i="1"/>
  <c r="R3270" i="1"/>
  <c r="N3270" i="1"/>
  <c r="W3144" i="1"/>
  <c r="S3144" i="1"/>
  <c r="M2874" i="1"/>
  <c r="J2874" i="1"/>
  <c r="Z3382" i="1"/>
  <c r="X3382" i="1"/>
  <c r="AB3230" i="1"/>
  <c r="AB2630" i="1"/>
  <c r="H3157" i="1"/>
  <c r="I3157" i="1"/>
  <c r="M2894" i="1"/>
  <c r="J2894" i="1"/>
  <c r="W3334" i="1"/>
  <c r="S3334" i="1"/>
  <c r="U3225" i="1"/>
  <c r="U2625" i="1"/>
  <c r="Z3120" i="1"/>
  <c r="X3120" i="1"/>
  <c r="H3107" i="1"/>
  <c r="I3107" i="1"/>
  <c r="Z3076" i="1"/>
  <c r="X3076" i="1"/>
  <c r="R3056" i="1"/>
  <c r="N3056" i="1"/>
  <c r="H3035" i="1"/>
  <c r="I3035" i="1"/>
  <c r="Z2972" i="1"/>
  <c r="X2972" i="1"/>
  <c r="R2888" i="1"/>
  <c r="N2888" i="1"/>
  <c r="H2859" i="1"/>
  <c r="I2859" i="1"/>
  <c r="Z2812" i="1"/>
  <c r="X2812" i="1"/>
  <c r="R2792" i="1"/>
  <c r="N2792" i="1"/>
  <c r="T3226" i="1"/>
  <c r="T2626" i="1"/>
  <c r="R3153" i="1"/>
  <c r="N3153" i="1"/>
  <c r="H3132" i="1"/>
  <c r="I3132" i="1"/>
  <c r="Z3109" i="1"/>
  <c r="X3109" i="1"/>
  <c r="R3089" i="1"/>
  <c r="N3089" i="1"/>
  <c r="M3477" i="1"/>
  <c r="J3477" i="1"/>
  <c r="W3250" i="1"/>
  <c r="W3355" i="1"/>
  <c r="W3364" i="1"/>
  <c r="W3407" i="1"/>
  <c r="W3423" i="1"/>
  <c r="W3432" i="1"/>
  <c r="W3448" i="1"/>
  <c r="W3457" i="1"/>
  <c r="Q3471" i="1"/>
  <c r="Q3487" i="1"/>
  <c r="Q3496" i="1"/>
  <c r="Q3512" i="1"/>
  <c r="Q3521" i="1"/>
  <c r="W3151" i="1"/>
  <c r="S3151" i="1"/>
  <c r="M3385" i="1"/>
  <c r="J3385" i="1"/>
  <c r="P3229" i="1"/>
  <c r="P2629" i="1"/>
  <c r="O3227" i="1"/>
  <c r="O2627" i="1"/>
  <c r="M3135" i="1"/>
  <c r="J3135" i="1"/>
  <c r="M2802" i="1"/>
  <c r="J2802" i="1"/>
  <c r="AB3458" i="1"/>
  <c r="AB3449" i="1"/>
  <c r="AB3251" i="1"/>
  <c r="AB3356" i="1"/>
  <c r="AB3365" i="1"/>
  <c r="AB3408" i="1"/>
  <c r="AB3424" i="1"/>
  <c r="AB3433" i="1"/>
  <c r="H3231" i="1"/>
  <c r="H2631" i="1"/>
  <c r="O3224" i="1"/>
  <c r="O2624" i="1"/>
  <c r="M3022" i="1"/>
  <c r="J3022" i="1"/>
  <c r="W3337" i="1"/>
  <c r="S3337" i="1"/>
  <c r="W3227" i="1"/>
  <c r="W2627" i="1"/>
  <c r="Z3154" i="1"/>
  <c r="X3154" i="1"/>
  <c r="W2879" i="1"/>
  <c r="S2879" i="1"/>
  <c r="M3269" i="1"/>
  <c r="J3269" i="1"/>
  <c r="K3225" i="1"/>
  <c r="K2625" i="1"/>
  <c r="R3116" i="1"/>
  <c r="N3116" i="1"/>
  <c r="Z3104" i="1"/>
  <c r="X3104" i="1"/>
  <c r="H3071" i="1"/>
  <c r="I3071" i="1"/>
  <c r="R3044" i="1"/>
  <c r="N3044" i="1"/>
  <c r="Z2880" i="1"/>
  <c r="X2880" i="1"/>
  <c r="H2823" i="1"/>
  <c r="I2823" i="1"/>
  <c r="H3224" i="1"/>
  <c r="H2624" i="1"/>
  <c r="Z3145" i="1"/>
  <c r="X3145" i="1"/>
  <c r="H3088" i="1"/>
  <c r="I3088" i="1"/>
  <c r="R3053" i="1"/>
  <c r="N3053" i="1"/>
  <c r="Z2889" i="1"/>
  <c r="X2889" i="1"/>
  <c r="H2856" i="1"/>
  <c r="I2856" i="1"/>
  <c r="W3112" i="1"/>
  <c r="S3112" i="1"/>
  <c r="W3064" i="1"/>
  <c r="S3064" i="1"/>
  <c r="W3016" i="1"/>
  <c r="S3016" i="1"/>
  <c r="W2840" i="1"/>
  <c r="S2840" i="1"/>
  <c r="M3718" i="1"/>
  <c r="J3718" i="1"/>
  <c r="M3457" i="1"/>
  <c r="M3448" i="1"/>
  <c r="J3250" i="1"/>
  <c r="M3250" i="1"/>
  <c r="M3355" i="1"/>
  <c r="M3364" i="1"/>
  <c r="M3407" i="1"/>
  <c r="M3423" i="1"/>
  <c r="M3432" i="1"/>
  <c r="U3459" i="1"/>
  <c r="U3450" i="1"/>
  <c r="U3409" i="1"/>
  <c r="U3425" i="1"/>
  <c r="U3434" i="1"/>
  <c r="T3464" i="1"/>
  <c r="T3455" i="1"/>
  <c r="T3439" i="1"/>
  <c r="T3430" i="1"/>
  <c r="T3414" i="1"/>
  <c r="Q3230" i="1"/>
  <c r="Q2630" i="1"/>
  <c r="Y3230" i="1"/>
  <c r="Y2630" i="1"/>
  <c r="W2971" i="1"/>
  <c r="S2971" i="1"/>
  <c r="Y3229" i="1"/>
  <c r="Y2629" i="1"/>
  <c r="M2974" i="1"/>
  <c r="J2974" i="1"/>
  <c r="Z3226" i="1"/>
  <c r="Z2626" i="1"/>
  <c r="W2883" i="1"/>
  <c r="S2883" i="1"/>
  <c r="H3388" i="1"/>
  <c r="I3388" i="1"/>
  <c r="W3139" i="1"/>
  <c r="S3139" i="1"/>
  <c r="AA3230" i="1"/>
  <c r="AA2630" i="1"/>
  <c r="M2882" i="1"/>
  <c r="J2882" i="1"/>
  <c r="R3064" i="1"/>
  <c r="N3064" i="1"/>
  <c r="Z3020" i="1"/>
  <c r="X3020" i="1"/>
  <c r="H2875" i="1"/>
  <c r="I2875" i="1"/>
  <c r="R2800" i="1"/>
  <c r="N2800" i="1"/>
  <c r="Z3165" i="1"/>
  <c r="X3165" i="1"/>
  <c r="H3124" i="1"/>
  <c r="I3124" i="1"/>
  <c r="R3073" i="1"/>
  <c r="N3073" i="1"/>
  <c r="Z2845" i="1"/>
  <c r="X2845" i="1"/>
  <c r="M3119" i="1"/>
  <c r="J3119" i="1"/>
  <c r="M2799" i="1"/>
  <c r="J2799" i="1"/>
  <c r="Z3102" i="1"/>
  <c r="X3102" i="1"/>
  <c r="R2874" i="1"/>
  <c r="N2874" i="1"/>
  <c r="M2776" i="1"/>
  <c r="J2776" i="1"/>
  <c r="W2877" i="1"/>
  <c r="S2877" i="1"/>
  <c r="AC3252" i="1"/>
  <c r="AC3357" i="1"/>
  <c r="AC3366" i="1"/>
  <c r="AC3468" i="1"/>
  <c r="AC3484" i="1"/>
  <c r="AC3493" i="1"/>
  <c r="AC3509" i="1"/>
  <c r="AC3518" i="1"/>
  <c r="R3459" i="1"/>
  <c r="R3450" i="1"/>
  <c r="R3434" i="1"/>
  <c r="R3409" i="1"/>
  <c r="R3425" i="1"/>
  <c r="R3273" i="1"/>
  <c r="N3273" i="1"/>
  <c r="U3227" i="1"/>
  <c r="U2627" i="1"/>
  <c r="Z3024" i="1"/>
  <c r="X3024" i="1"/>
  <c r="Q3224" i="1"/>
  <c r="Q2624" i="1"/>
  <c r="R3478" i="1"/>
  <c r="N3478" i="1"/>
  <c r="M2781" i="1"/>
  <c r="J2781" i="1"/>
  <c r="Z2818" i="1"/>
  <c r="X2818" i="1"/>
  <c r="N3463" i="1"/>
  <c r="N3454" i="1"/>
  <c r="N3438" i="1"/>
  <c r="N3429" i="1"/>
  <c r="N3413" i="1"/>
  <c r="H3074" i="1"/>
  <c r="I3074" i="1"/>
  <c r="M3129" i="1"/>
  <c r="J3129" i="1"/>
  <c r="W2693" i="1"/>
  <c r="S2693" i="1"/>
  <c r="K3594" i="1"/>
  <c r="K3577" i="1"/>
  <c r="R3625" i="1"/>
  <c r="R892" i="1"/>
  <c r="R967" i="1"/>
  <c r="R1117" i="1"/>
  <c r="R2592" i="1"/>
  <c r="R2618" i="1"/>
  <c r="R3616" i="1"/>
  <c r="X3440" i="1"/>
  <c r="X3569" i="1"/>
  <c r="U3599" i="1"/>
  <c r="U3582" i="1"/>
  <c r="Z3573" i="1"/>
  <c r="Z3444" i="1"/>
  <c r="W3750" i="1"/>
  <c r="S3750" i="1"/>
  <c r="W3718" i="1"/>
  <c r="S3718" i="1"/>
  <c r="W3670" i="1"/>
  <c r="S3670" i="1"/>
  <c r="O3597" i="1"/>
  <c r="O3580" i="1"/>
  <c r="J3622" i="1"/>
  <c r="J2589" i="1"/>
  <c r="J2615" i="1"/>
  <c r="J3613" i="1"/>
  <c r="Z3604" i="1"/>
  <c r="Z3374" i="1"/>
  <c r="Z3390" i="1"/>
  <c r="Z3399" i="1"/>
  <c r="Z3560" i="1"/>
  <c r="I3577" i="1"/>
  <c r="I3594" i="1"/>
  <c r="R3551" i="1"/>
  <c r="R3542" i="1"/>
  <c r="R3526" i="1"/>
  <c r="AA3522" i="1"/>
  <c r="AA3256" i="1"/>
  <c r="AA3361" i="1"/>
  <c r="AA3370" i="1"/>
  <c r="AA3472" i="1"/>
  <c r="AA3488" i="1"/>
  <c r="AA3497" i="1"/>
  <c r="AA3513" i="1"/>
  <c r="J3599" i="1"/>
  <c r="N3440" i="1"/>
  <c r="N3569" i="1"/>
  <c r="W3661" i="1"/>
  <c r="S3661" i="1"/>
  <c r="AA3377" i="1"/>
  <c r="AA3393" i="1"/>
  <c r="AA3402" i="1"/>
  <c r="AA3563" i="1"/>
  <c r="AA3607" i="1"/>
  <c r="X3557" i="1"/>
  <c r="X3257" i="1"/>
  <c r="X3362" i="1"/>
  <c r="X3371" i="1"/>
  <c r="X3532" i="1"/>
  <c r="X3548" i="1"/>
  <c r="S3250" i="1"/>
  <c r="S3355" i="1"/>
  <c r="S3364" i="1"/>
  <c r="S3525" i="1"/>
  <c r="S3541" i="1"/>
  <c r="S3550" i="1"/>
  <c r="T3522" i="1"/>
  <c r="T3256" i="1"/>
  <c r="T3361" i="1"/>
  <c r="T3370" i="1"/>
  <c r="T3472" i="1"/>
  <c r="T3488" i="1"/>
  <c r="T3497" i="1"/>
  <c r="T3513" i="1"/>
  <c r="P3459" i="1"/>
  <c r="P3252" i="1"/>
  <c r="P3357" i="1"/>
  <c r="P3366" i="1"/>
  <c r="P3409" i="1"/>
  <c r="P3425" i="1"/>
  <c r="P3434" i="1"/>
  <c r="P3450" i="1"/>
  <c r="M3627" i="1"/>
  <c r="M894" i="1"/>
  <c r="M969" i="1"/>
  <c r="M1119" i="1"/>
  <c r="M2594" i="1"/>
  <c r="M2620" i="1"/>
  <c r="M3618" i="1"/>
  <c r="W3606" i="1"/>
  <c r="W3376" i="1"/>
  <c r="W3392" i="1"/>
  <c r="W3401" i="1"/>
  <c r="W3562" i="1"/>
  <c r="W3572" i="1"/>
  <c r="W3443" i="1"/>
  <c r="AC3556" i="1"/>
  <c r="AC3256" i="1"/>
  <c r="AC3361" i="1"/>
  <c r="AC3370" i="1"/>
  <c r="AC3531" i="1"/>
  <c r="AC3547" i="1"/>
  <c r="Y3459" i="1"/>
  <c r="Y3252" i="1"/>
  <c r="Y3357" i="1"/>
  <c r="Y3366" i="1"/>
  <c r="Y3409" i="1"/>
  <c r="Y3425" i="1"/>
  <c r="Y3434" i="1"/>
  <c r="Y3450" i="1"/>
  <c r="Z3540" i="1"/>
  <c r="X3540" i="1"/>
  <c r="S2588" i="1"/>
  <c r="S2614" i="1"/>
  <c r="S3612" i="1"/>
  <c r="S3621" i="1"/>
  <c r="W3539" i="1"/>
  <c r="S3539" i="1"/>
  <c r="N3609" i="1"/>
  <c r="N3379" i="1"/>
  <c r="N3395" i="1"/>
  <c r="N3404" i="1"/>
  <c r="N3565" i="1"/>
  <c r="L3604" i="1"/>
  <c r="L3374" i="1"/>
  <c r="L3390" i="1"/>
  <c r="L3399" i="1"/>
  <c r="L3560" i="1"/>
  <c r="X3577" i="1"/>
  <c r="X3594" i="1"/>
  <c r="AC3523" i="1"/>
  <c r="AC3473" i="1"/>
  <c r="AC3489" i="1"/>
  <c r="AC3498" i="1"/>
  <c r="AC3514" i="1"/>
  <c r="U3518" i="1"/>
  <c r="U3252" i="1"/>
  <c r="U3357" i="1"/>
  <c r="U3366" i="1"/>
  <c r="U3468" i="1"/>
  <c r="U3484" i="1"/>
  <c r="U3493" i="1"/>
  <c r="U3509" i="1"/>
  <c r="AA3555" i="1"/>
  <c r="AA3546" i="1"/>
  <c r="AA3530" i="1"/>
  <c r="M3478" i="1"/>
  <c r="J3478" i="1"/>
  <c r="H3621" i="1"/>
  <c r="H2588" i="1"/>
  <c r="H2614" i="1"/>
  <c r="H3612" i="1"/>
  <c r="N3606" i="1"/>
  <c r="N3376" i="1"/>
  <c r="N3392" i="1"/>
  <c r="N3401" i="1"/>
  <c r="N3562" i="1"/>
  <c r="X3441" i="1"/>
  <c r="X3570" i="1"/>
  <c r="W3689" i="1"/>
  <c r="S3689" i="1"/>
  <c r="N3594" i="1"/>
  <c r="K3574" i="1"/>
  <c r="K3445" i="1"/>
  <c r="AC3596" i="1"/>
  <c r="AC3579" i="1"/>
  <c r="P3250" i="1"/>
  <c r="P3355" i="1"/>
  <c r="P3364" i="1"/>
  <c r="P3407" i="1"/>
  <c r="P3423" i="1"/>
  <c r="P3432" i="1"/>
  <c r="P3448" i="1"/>
  <c r="P3457" i="1"/>
  <c r="H3607" i="1"/>
  <c r="I3254" i="1"/>
  <c r="H3254" i="1"/>
  <c r="H3359" i="1"/>
  <c r="H3368" i="1"/>
  <c r="H3377" i="1"/>
  <c r="H3393" i="1"/>
  <c r="H3402" i="1"/>
  <c r="H3563" i="1"/>
  <c r="Q3254" i="1"/>
  <c r="Q3359" i="1"/>
  <c r="Q3368" i="1"/>
  <c r="Q3470" i="1"/>
  <c r="Q3486" i="1"/>
  <c r="Q3495" i="1"/>
  <c r="Q3511" i="1"/>
  <c r="Q3520" i="1"/>
  <c r="M3694" i="1"/>
  <c r="J3694" i="1"/>
  <c r="Y3626" i="1"/>
  <c r="Y2593" i="1"/>
  <c r="Y2619" i="1"/>
  <c r="Y3617" i="1"/>
  <c r="M3572" i="1"/>
  <c r="M3443" i="1"/>
  <c r="M3553" i="1"/>
  <c r="J3253" i="1"/>
  <c r="M3253" i="1"/>
  <c r="M3358" i="1"/>
  <c r="M3367" i="1"/>
  <c r="M3528" i="1"/>
  <c r="M3544" i="1"/>
  <c r="AA3520" i="1"/>
  <c r="AA3254" i="1"/>
  <c r="AA3359" i="1"/>
  <c r="AA3368" i="1"/>
  <c r="AA3470" i="1"/>
  <c r="AA3486" i="1"/>
  <c r="AA3495" i="1"/>
  <c r="AA3511" i="1"/>
  <c r="W3506" i="1"/>
  <c r="S3506" i="1"/>
  <c r="Z3477" i="1"/>
  <c r="X3477" i="1"/>
  <c r="S3627" i="1"/>
  <c r="S2594" i="1"/>
  <c r="S2620" i="1"/>
  <c r="S3618" i="1"/>
  <c r="AB3628" i="1"/>
  <c r="AB2595" i="1"/>
  <c r="AB2621" i="1"/>
  <c r="AB3619" i="1"/>
  <c r="X3583" i="1"/>
  <c r="Z3583" i="1"/>
  <c r="Z3600" i="1"/>
  <c r="T3553" i="1"/>
  <c r="T3253" i="1"/>
  <c r="T3358" i="1"/>
  <c r="T3367" i="1"/>
  <c r="T3528" i="1"/>
  <c r="T3544" i="1"/>
  <c r="J3522" i="1"/>
  <c r="J3472" i="1"/>
  <c r="J3488" i="1"/>
  <c r="J3497" i="1"/>
  <c r="J3513" i="1"/>
  <c r="X3446" i="1"/>
  <c r="X3575" i="1"/>
  <c r="J3583" i="1"/>
  <c r="M3583" i="1"/>
  <c r="M3600" i="1"/>
  <c r="N3582" i="1"/>
  <c r="N3599" i="1"/>
  <c r="W3723" i="1"/>
  <c r="S3723" i="1"/>
  <c r="O3550" i="1"/>
  <c r="O3541" i="1"/>
  <c r="O3525" i="1"/>
  <c r="W3475" i="1"/>
  <c r="S3475" i="1"/>
  <c r="I3578" i="1"/>
  <c r="I3595" i="1"/>
  <c r="R3552" i="1"/>
  <c r="R3252" i="1"/>
  <c r="R3357" i="1"/>
  <c r="R3366" i="1"/>
  <c r="R3527" i="1"/>
  <c r="R3543" i="1"/>
  <c r="T3250" i="1"/>
  <c r="T3355" i="1"/>
  <c r="T3364" i="1"/>
  <c r="T3466" i="1"/>
  <c r="T3482" i="1"/>
  <c r="T3491" i="1"/>
  <c r="T3507" i="1"/>
  <c r="T3516" i="1"/>
  <c r="W3667" i="1"/>
  <c r="S3667" i="1"/>
  <c r="M3624" i="1"/>
  <c r="M891" i="1"/>
  <c r="M966" i="1"/>
  <c r="M1116" i="1"/>
  <c r="M2591" i="1"/>
  <c r="M2617" i="1"/>
  <c r="M3615" i="1"/>
  <c r="K3556" i="1"/>
  <c r="K3256" i="1"/>
  <c r="K3361" i="1"/>
  <c r="K3370" i="1"/>
  <c r="K3531" i="1"/>
  <c r="K3547" i="1"/>
  <c r="H3736" i="1"/>
  <c r="I3736" i="1"/>
  <c r="Z3713" i="1"/>
  <c r="X3713" i="1"/>
  <c r="R3677" i="1"/>
  <c r="N3677" i="1"/>
  <c r="H3656" i="1"/>
  <c r="I3656" i="1"/>
  <c r="X3608" i="1"/>
  <c r="X3378" i="1"/>
  <c r="X3394" i="1"/>
  <c r="X3403" i="1"/>
  <c r="X3564" i="1"/>
  <c r="AB3601" i="1"/>
  <c r="AB3584" i="1"/>
  <c r="V3573" i="1"/>
  <c r="V3444" i="1"/>
  <c r="H3538" i="1"/>
  <c r="I3538" i="1"/>
  <c r="N3624" i="1"/>
  <c r="N2591" i="1"/>
  <c r="N2617" i="1"/>
  <c r="N3615" i="1"/>
  <c r="R3530" i="1"/>
  <c r="R3546" i="1"/>
  <c r="R3555" i="1"/>
  <c r="W3707" i="1"/>
  <c r="S3707" i="1"/>
  <c r="Y3622" i="1"/>
  <c r="Y2589" i="1"/>
  <c r="Y2615" i="1"/>
  <c r="Y3613" i="1"/>
  <c r="O3603" i="1"/>
  <c r="O3250" i="1"/>
  <c r="O3355" i="1"/>
  <c r="O3364" i="1"/>
  <c r="O3373" i="1"/>
  <c r="O3389" i="1"/>
  <c r="O3398" i="1"/>
  <c r="O3559" i="1"/>
  <c r="Q3555" i="1"/>
  <c r="Q3255" i="1"/>
  <c r="Q3360" i="1"/>
  <c r="Q3369" i="1"/>
  <c r="Q3530" i="1"/>
  <c r="Q3546" i="1"/>
  <c r="I3256" i="1"/>
  <c r="I3361" i="1"/>
  <c r="I3370" i="1"/>
  <c r="I3413" i="1"/>
  <c r="I3429" i="1"/>
  <c r="I3438" i="1"/>
  <c r="I3454" i="1"/>
  <c r="I3463" i="1"/>
  <c r="O2595" i="1"/>
  <c r="O2621" i="1"/>
  <c r="O3619" i="1"/>
  <c r="O3628" i="1"/>
  <c r="L3571" i="1"/>
  <c r="L3442" i="1"/>
  <c r="W3731" i="1"/>
  <c r="S3731" i="1"/>
  <c r="W3655" i="1"/>
  <c r="S3655" i="1"/>
  <c r="I3362" i="1"/>
  <c r="I3371" i="1"/>
  <c r="I3414" i="1"/>
  <c r="I3430" i="1"/>
  <c r="I3439" i="1"/>
  <c r="I3455" i="1"/>
  <c r="I3464" i="1"/>
  <c r="H3644" i="1"/>
  <c r="I3644" i="1"/>
  <c r="T3576" i="1"/>
  <c r="T3447" i="1"/>
  <c r="H3555" i="1"/>
  <c r="I3255" i="1"/>
  <c r="H3255" i="1"/>
  <c r="H3360" i="1"/>
  <c r="H3369" i="1"/>
  <c r="H3530" i="1"/>
  <c r="H3546" i="1"/>
  <c r="AC3464" i="1"/>
  <c r="AC3414" i="1"/>
  <c r="AC3430" i="1"/>
  <c r="AC3439" i="1"/>
  <c r="AC3455" i="1"/>
  <c r="Z3251" i="1"/>
  <c r="Z3356" i="1"/>
  <c r="Z3365" i="1"/>
  <c r="Z3526" i="1"/>
  <c r="Z3542" i="1"/>
  <c r="Z3551" i="1"/>
  <c r="M3458" i="1"/>
  <c r="M3408" i="1"/>
  <c r="M3424" i="1"/>
  <c r="M3433" i="1"/>
  <c r="M3449" i="1"/>
  <c r="Z3737" i="1"/>
  <c r="X3737" i="1"/>
  <c r="R3717" i="1"/>
  <c r="N3717" i="1"/>
  <c r="H3688" i="1"/>
  <c r="I3688" i="1"/>
  <c r="Z3657" i="1"/>
  <c r="X3657" i="1"/>
  <c r="N2592" i="1"/>
  <c r="N2618" i="1"/>
  <c r="N3616" i="1"/>
  <c r="N3625" i="1"/>
  <c r="N3377" i="1"/>
  <c r="N3393" i="1"/>
  <c r="N3402" i="1"/>
  <c r="N3563" i="1"/>
  <c r="N3607" i="1"/>
  <c r="X3596" i="1"/>
  <c r="N3521" i="1"/>
  <c r="N3360" i="1"/>
  <c r="N3369" i="1"/>
  <c r="N3471" i="1"/>
  <c r="N3487" i="1"/>
  <c r="N3496" i="1"/>
  <c r="N3512" i="1"/>
  <c r="Q3517" i="1"/>
  <c r="Q3251" i="1"/>
  <c r="Q3356" i="1"/>
  <c r="Q3365" i="1"/>
  <c r="Q3467" i="1"/>
  <c r="Q3483" i="1"/>
  <c r="Q3492" i="1"/>
  <c r="Q3508" i="1"/>
  <c r="R890" i="1"/>
  <c r="R965" i="1"/>
  <c r="R1115" i="1"/>
  <c r="R2590" i="1"/>
  <c r="R2616" i="1"/>
  <c r="R3614" i="1"/>
  <c r="R3623" i="1"/>
  <c r="R3421" i="1"/>
  <c r="N3421" i="1"/>
  <c r="Z3160" i="1"/>
  <c r="X3160" i="1"/>
  <c r="R3534" i="1"/>
  <c r="N3534" i="1"/>
  <c r="Z3459" i="1"/>
  <c r="Z3409" i="1"/>
  <c r="Z3425" i="1"/>
  <c r="Z3434" i="1"/>
  <c r="Z3450" i="1"/>
  <c r="H3335" i="1"/>
  <c r="I3335" i="1"/>
  <c r="R3136" i="1"/>
  <c r="N3136" i="1"/>
  <c r="W3386" i="1"/>
  <c r="S3386" i="1"/>
  <c r="AA3229" i="1"/>
  <c r="AA2629" i="1"/>
  <c r="M3155" i="1"/>
  <c r="J3155" i="1"/>
  <c r="W2875" i="1"/>
  <c r="S2875" i="1"/>
  <c r="H3387" i="1"/>
  <c r="I3387" i="1"/>
  <c r="AC3224" i="1"/>
  <c r="AC2624" i="1"/>
  <c r="W3111" i="1"/>
  <c r="S3111" i="1"/>
  <c r="W3383" i="1"/>
  <c r="S3383" i="1"/>
  <c r="Z3224" i="1"/>
  <c r="Z2624" i="1"/>
  <c r="M3114" i="1"/>
  <c r="J3114" i="1"/>
  <c r="M3383" i="1"/>
  <c r="J3383" i="1"/>
  <c r="K3228" i="1"/>
  <c r="K2628" i="1"/>
  <c r="AC3255" i="1"/>
  <c r="AC3360" i="1"/>
  <c r="AC3369" i="1"/>
  <c r="AC3471" i="1"/>
  <c r="AC3487" i="1"/>
  <c r="AC3496" i="1"/>
  <c r="AC3512" i="1"/>
  <c r="AC3521" i="1"/>
  <c r="S3413" i="1"/>
  <c r="S3429" i="1"/>
  <c r="S3438" i="1"/>
  <c r="S3454" i="1"/>
  <c r="S3463" i="1"/>
  <c r="Z3518" i="1"/>
  <c r="Z3468" i="1"/>
  <c r="Z3484" i="1"/>
  <c r="Z3493" i="1"/>
  <c r="Z3509" i="1"/>
  <c r="P3251" i="1"/>
  <c r="P3356" i="1"/>
  <c r="P3365" i="1"/>
  <c r="P3408" i="1"/>
  <c r="P3424" i="1"/>
  <c r="P3433" i="1"/>
  <c r="P3449" i="1"/>
  <c r="P3458" i="1"/>
  <c r="Z3268" i="1"/>
  <c r="X3268" i="1"/>
  <c r="W3095" i="1"/>
  <c r="S3095" i="1"/>
  <c r="X3355" i="1"/>
  <c r="X3364" i="1"/>
  <c r="X3407" i="1"/>
  <c r="X3423" i="1"/>
  <c r="X3432" i="1"/>
  <c r="X3448" i="1"/>
  <c r="X3457" i="1"/>
  <c r="R3332" i="1"/>
  <c r="N3332" i="1"/>
  <c r="W3148" i="1"/>
  <c r="S3148" i="1"/>
  <c r="M2842" i="1"/>
  <c r="J2842" i="1"/>
  <c r="R3337" i="1"/>
  <c r="N3337" i="1"/>
  <c r="M3160" i="1"/>
  <c r="J3160" i="1"/>
  <c r="W3031" i="1"/>
  <c r="S3031" i="1"/>
  <c r="M3331" i="1"/>
  <c r="J3331" i="1"/>
  <c r="H3523" i="1"/>
  <c r="H3473" i="1"/>
  <c r="H3489" i="1"/>
  <c r="H3498" i="1"/>
  <c r="H3514" i="1"/>
  <c r="R3503" i="1"/>
  <c r="N3503" i="1"/>
  <c r="H3384" i="1"/>
  <c r="I3384" i="1"/>
  <c r="S2627" i="1"/>
  <c r="S3227" i="1"/>
  <c r="W3143" i="1"/>
  <c r="S3143" i="1"/>
  <c r="W2843" i="1"/>
  <c r="S2843" i="1"/>
  <c r="H3334" i="1"/>
  <c r="I3334" i="1"/>
  <c r="V3226" i="1"/>
  <c r="V2626" i="1"/>
  <c r="M3231" i="1"/>
  <c r="M2631" i="1"/>
  <c r="H3039" i="1"/>
  <c r="I3039" i="1"/>
  <c r="R2972" i="1"/>
  <c r="N2972" i="1"/>
  <c r="Z2816" i="1"/>
  <c r="X2816" i="1"/>
  <c r="H2783" i="1"/>
  <c r="I2783" i="1"/>
  <c r="R3141" i="1"/>
  <c r="N3141" i="1"/>
  <c r="Z3113" i="1"/>
  <c r="X3113" i="1"/>
  <c r="H3048" i="1"/>
  <c r="I3048" i="1"/>
  <c r="R3021" i="1"/>
  <c r="N3021" i="1"/>
  <c r="Z2841" i="1"/>
  <c r="X2841" i="1"/>
  <c r="H2800" i="1"/>
  <c r="I2800" i="1"/>
  <c r="W3056" i="1"/>
  <c r="S3056" i="1"/>
  <c r="W2968" i="1"/>
  <c r="S2968" i="1"/>
  <c r="Z3130" i="1"/>
  <c r="X3130" i="1"/>
  <c r="H3089" i="1"/>
  <c r="I3089" i="1"/>
  <c r="AA3627" i="1"/>
  <c r="AA3618" i="1"/>
  <c r="AA2594" i="1"/>
  <c r="AA2620" i="1"/>
  <c r="M3706" i="1"/>
  <c r="J3706" i="1"/>
  <c r="N3522" i="1"/>
  <c r="N3361" i="1"/>
  <c r="N3370" i="1"/>
  <c r="N3472" i="1"/>
  <c r="N3488" i="1"/>
  <c r="N3497" i="1"/>
  <c r="N3513" i="1"/>
  <c r="H3502" i="1"/>
  <c r="I3502" i="1"/>
  <c r="W3147" i="1"/>
  <c r="S3147" i="1"/>
  <c r="M3272" i="1"/>
  <c r="J3272" i="1"/>
  <c r="M3074" i="1"/>
  <c r="J3074" i="1"/>
  <c r="H3266" i="1"/>
  <c r="I3266" i="1"/>
  <c r="H3020" i="1"/>
  <c r="I3020" i="1"/>
  <c r="M3103" i="1"/>
  <c r="J3103" i="1"/>
  <c r="M2975" i="1"/>
  <c r="J2975" i="1"/>
  <c r="H3093" i="1"/>
  <c r="I3093" i="1"/>
  <c r="Z3030" i="1"/>
  <c r="X3030" i="1"/>
  <c r="W3149" i="1"/>
  <c r="S3149" i="1"/>
  <c r="W3061" i="1"/>
  <c r="S3061" i="1"/>
  <c r="Y3228" i="1"/>
  <c r="Y2628" i="1"/>
  <c r="U3460" i="1"/>
  <c r="U3451" i="1"/>
  <c r="U3435" i="1"/>
  <c r="U3410" i="1"/>
  <c r="U3426" i="1"/>
  <c r="R2804" i="1"/>
  <c r="N2804" i="1"/>
  <c r="AA2576" i="1"/>
  <c r="AA2541" i="1"/>
  <c r="AA2485" i="1"/>
  <c r="J2627" i="1"/>
  <c r="J3227" i="1"/>
  <c r="R3101" i="1"/>
  <c r="N3101" i="1"/>
  <c r="M3107" i="1"/>
  <c r="J3107" i="1"/>
  <c r="W3129" i="1"/>
  <c r="S3129" i="1"/>
  <c r="R3230" i="1"/>
  <c r="R2630" i="1"/>
  <c r="Z3051" i="1"/>
  <c r="X3051" i="1"/>
  <c r="M3097" i="1"/>
  <c r="J3097" i="1"/>
  <c r="W2661" i="1"/>
  <c r="S2661" i="1"/>
  <c r="AA3257" i="1"/>
  <c r="AA3362" i="1"/>
  <c r="AA3371" i="1"/>
  <c r="AA3414" i="1"/>
  <c r="AA3430" i="1"/>
  <c r="AA3439" i="1"/>
  <c r="AA3455" i="1"/>
  <c r="AA3464" i="1"/>
  <c r="I3579" i="1"/>
  <c r="I3596" i="1"/>
  <c r="V3255" i="1"/>
  <c r="V3360" i="1"/>
  <c r="V3369" i="1"/>
  <c r="V3530" i="1"/>
  <c r="V3546" i="1"/>
  <c r="V3555" i="1"/>
  <c r="J3251" i="1"/>
  <c r="M3251" i="1"/>
  <c r="M3356" i="1"/>
  <c r="M3365" i="1"/>
  <c r="M3526" i="1"/>
  <c r="M3542" i="1"/>
  <c r="M3551" i="1"/>
  <c r="AB2589" i="1"/>
  <c r="AB2615" i="1"/>
  <c r="AB3613" i="1"/>
  <c r="AB3622" i="1"/>
  <c r="S3442" i="1"/>
  <c r="S3571" i="1"/>
  <c r="H3726" i="1"/>
  <c r="I3726" i="1"/>
  <c r="Z3663" i="1"/>
  <c r="X3663" i="1"/>
  <c r="H3376" i="1"/>
  <c r="H3392" i="1"/>
  <c r="H3401" i="1"/>
  <c r="H3562" i="1"/>
  <c r="H3606" i="1"/>
  <c r="I3443" i="1"/>
  <c r="I3572" i="1"/>
  <c r="X3413" i="1"/>
  <c r="X3429" i="1"/>
  <c r="X3438" i="1"/>
  <c r="X3454" i="1"/>
  <c r="X3463" i="1"/>
  <c r="M3737" i="1"/>
  <c r="J3737" i="1"/>
  <c r="M3705" i="1"/>
  <c r="J3705" i="1"/>
  <c r="M3657" i="1"/>
  <c r="J3657" i="1"/>
  <c r="J3579" i="1"/>
  <c r="M3579" i="1"/>
  <c r="M3596" i="1"/>
  <c r="S3253" i="1"/>
  <c r="W3253" i="1"/>
  <c r="W3358" i="1"/>
  <c r="W3367" i="1"/>
  <c r="W3528" i="1"/>
  <c r="W3544" i="1"/>
  <c r="W3553" i="1"/>
  <c r="H3735" i="1"/>
  <c r="I3735" i="1"/>
  <c r="Z3712" i="1"/>
  <c r="X3712" i="1"/>
  <c r="R3676" i="1"/>
  <c r="N3676" i="1"/>
  <c r="H3655" i="1"/>
  <c r="I3655" i="1"/>
  <c r="N3255" i="1"/>
  <c r="R3255" i="1"/>
  <c r="R3360" i="1"/>
  <c r="R3369" i="1"/>
  <c r="R3378" i="1"/>
  <c r="R3394" i="1"/>
  <c r="R3403" i="1"/>
  <c r="R3564" i="1"/>
  <c r="R3608" i="1"/>
  <c r="N3441" i="1"/>
  <c r="N3570" i="1"/>
  <c r="J3257" i="1"/>
  <c r="J3362" i="1"/>
  <c r="J3371" i="1"/>
  <c r="J3414" i="1"/>
  <c r="J3430" i="1"/>
  <c r="J3439" i="1"/>
  <c r="J3455" i="1"/>
  <c r="J3464" i="1"/>
  <c r="H4136" i="1"/>
  <c r="I4136" i="1"/>
  <c r="W3641" i="1"/>
  <c r="S3641" i="1"/>
  <c r="I3257" i="1"/>
  <c r="H3257" i="1"/>
  <c r="H3362" i="1"/>
  <c r="H3371" i="1"/>
  <c r="H3532" i="1"/>
  <c r="H3548" i="1"/>
  <c r="H3557" i="1"/>
  <c r="M3720" i="1"/>
  <c r="J3720" i="1"/>
  <c r="Q3257" i="1"/>
  <c r="Q3362" i="1"/>
  <c r="Q3371" i="1"/>
  <c r="Q3380" i="1"/>
  <c r="Q3396" i="1"/>
  <c r="Q3405" i="1"/>
  <c r="Q3566" i="1"/>
  <c r="Q3610" i="1"/>
  <c r="V3379" i="1"/>
  <c r="V3395" i="1"/>
  <c r="V3404" i="1"/>
  <c r="V3565" i="1"/>
  <c r="V3609" i="1"/>
  <c r="X3444" i="1"/>
  <c r="X3573" i="1"/>
  <c r="W895" i="1"/>
  <c r="W970" i="1"/>
  <c r="W1120" i="1"/>
  <c r="W2595" i="1"/>
  <c r="W2621" i="1"/>
  <c r="W3619" i="1"/>
  <c r="W3628" i="1"/>
  <c r="Z3732" i="1"/>
  <c r="X3732" i="1"/>
  <c r="R3712" i="1"/>
  <c r="N3712" i="1"/>
  <c r="H3675" i="1"/>
  <c r="I3675" i="1"/>
  <c r="Z3652" i="1"/>
  <c r="X3652" i="1"/>
  <c r="P3598" i="1"/>
  <c r="P3581" i="1"/>
  <c r="P3569" i="1"/>
  <c r="P3440" i="1"/>
  <c r="S3254" i="1"/>
  <c r="W3254" i="1"/>
  <c r="W3359" i="1"/>
  <c r="W3368" i="1"/>
  <c r="W3411" i="1"/>
  <c r="W3427" i="1"/>
  <c r="W3436" i="1"/>
  <c r="W3452" i="1"/>
  <c r="W3461" i="1"/>
  <c r="Q2589" i="1"/>
  <c r="Q2615" i="1"/>
  <c r="Q3613" i="1"/>
  <c r="Q3622" i="1"/>
  <c r="Y3251" i="1"/>
  <c r="Y3356" i="1"/>
  <c r="Y3365" i="1"/>
  <c r="Y3374" i="1"/>
  <c r="Y3390" i="1"/>
  <c r="Y3399" i="1"/>
  <c r="Y3560" i="1"/>
  <c r="Y3604" i="1"/>
  <c r="J3582" i="1"/>
  <c r="M3582" i="1"/>
  <c r="M3599" i="1"/>
  <c r="P3597" i="1"/>
  <c r="P3580" i="1"/>
  <c r="R3529" i="1"/>
  <c r="R3545" i="1"/>
  <c r="R3554" i="1"/>
  <c r="O2591" i="1"/>
  <c r="O2617" i="1"/>
  <c r="O3615" i="1"/>
  <c r="O3624" i="1"/>
  <c r="S3251" i="1"/>
  <c r="S3356" i="1"/>
  <c r="S3365" i="1"/>
  <c r="S3374" i="1"/>
  <c r="S3390" i="1"/>
  <c r="S3399" i="1"/>
  <c r="S3560" i="1"/>
  <c r="S3604" i="1"/>
  <c r="AC3251" i="1"/>
  <c r="AC3356" i="1"/>
  <c r="AC3365" i="1"/>
  <c r="AC3408" i="1"/>
  <c r="AC3424" i="1"/>
  <c r="AC3433" i="1"/>
  <c r="AC3449" i="1"/>
  <c r="AC3458" i="1"/>
  <c r="R3659" i="1"/>
  <c r="N3659" i="1"/>
  <c r="M3731" i="1"/>
  <c r="J3731" i="1"/>
  <c r="Z3715" i="1"/>
  <c r="X3715" i="1"/>
  <c r="S3443" i="1"/>
  <c r="S3572" i="1"/>
  <c r="S3579" i="1"/>
  <c r="S3596" i="1"/>
  <c r="L3530" i="1"/>
  <c r="L3546" i="1"/>
  <c r="L3555" i="1"/>
  <c r="W3481" i="1"/>
  <c r="S3481" i="1"/>
  <c r="W3746" i="1"/>
  <c r="S3746" i="1"/>
  <c r="W3714" i="1"/>
  <c r="S3714" i="1"/>
  <c r="W3666" i="1"/>
  <c r="S3666" i="1"/>
  <c r="AA2589" i="1"/>
  <c r="AA2615" i="1"/>
  <c r="AA3613" i="1"/>
  <c r="AA3622" i="1"/>
  <c r="Q3598" i="1"/>
  <c r="Q3581" i="1"/>
  <c r="Z3740" i="1"/>
  <c r="X3740" i="1"/>
  <c r="R3720" i="1"/>
  <c r="N3720" i="1"/>
  <c r="H3691" i="1"/>
  <c r="I3691" i="1"/>
  <c r="Z3660" i="1"/>
  <c r="X3660" i="1"/>
  <c r="R3640" i="1"/>
  <c r="N3640" i="1"/>
  <c r="AB3575" i="1"/>
  <c r="AB3446" i="1"/>
  <c r="Z3538" i="1"/>
  <c r="X3538" i="1"/>
  <c r="AC3595" i="1"/>
  <c r="AC3578" i="1"/>
  <c r="M3538" i="1"/>
  <c r="J3538" i="1"/>
  <c r="N3577" i="1"/>
  <c r="R3577" i="1"/>
  <c r="R3594" i="1"/>
  <c r="AC2590" i="1"/>
  <c r="AC2616" i="1"/>
  <c r="AC3614" i="1"/>
  <c r="AC3623" i="1"/>
  <c r="AA3255" i="1"/>
  <c r="AA3360" i="1"/>
  <c r="AA3369" i="1"/>
  <c r="AA3378" i="1"/>
  <c r="AA3394" i="1"/>
  <c r="AA3403" i="1"/>
  <c r="AA3564" i="1"/>
  <c r="AA3608" i="1"/>
  <c r="M3645" i="1"/>
  <c r="J3645" i="1"/>
  <c r="AB3256" i="1"/>
  <c r="AB3361" i="1"/>
  <c r="AB3370" i="1"/>
  <c r="AB3472" i="1"/>
  <c r="AB3488" i="1"/>
  <c r="AB3497" i="1"/>
  <c r="AB3513" i="1"/>
  <c r="AB3522" i="1"/>
  <c r="L3375" i="1"/>
  <c r="L3391" i="1"/>
  <c r="L3400" i="1"/>
  <c r="L3561" i="1"/>
  <c r="L3605" i="1"/>
  <c r="J3580" i="1"/>
  <c r="J3597" i="1"/>
  <c r="J3443" i="1"/>
  <c r="J3572" i="1"/>
  <c r="O3256" i="1"/>
  <c r="O3361" i="1"/>
  <c r="O3370" i="1"/>
  <c r="O3472" i="1"/>
  <c r="O3488" i="1"/>
  <c r="O3497" i="1"/>
  <c r="O3513" i="1"/>
  <c r="O3522" i="1"/>
  <c r="Q3252" i="1"/>
  <c r="Q3357" i="1"/>
  <c r="Q3366" i="1"/>
  <c r="Q3468" i="1"/>
  <c r="Q3484" i="1"/>
  <c r="Q3493" i="1"/>
  <c r="Q3509" i="1"/>
  <c r="Q3518" i="1"/>
  <c r="W3476" i="1"/>
  <c r="S3476" i="1"/>
  <c r="T3532" i="1"/>
  <c r="T3548" i="1"/>
  <c r="T3557" i="1"/>
  <c r="AB3252" i="1"/>
  <c r="AB3357" i="1"/>
  <c r="AB3366" i="1"/>
  <c r="AB3375" i="1"/>
  <c r="AB3391" i="1"/>
  <c r="AB3400" i="1"/>
  <c r="AB3561" i="1"/>
  <c r="AB3605" i="1"/>
  <c r="M3714" i="1"/>
  <c r="J3714" i="1"/>
  <c r="M3650" i="1"/>
  <c r="J3650" i="1"/>
  <c r="K3600" i="1"/>
  <c r="K3583" i="1"/>
  <c r="U3576" i="1"/>
  <c r="U3447" i="1"/>
  <c r="R3467" i="1"/>
  <c r="R3483" i="1"/>
  <c r="R3492" i="1"/>
  <c r="R3508" i="1"/>
  <c r="R3517" i="1"/>
  <c r="H3732" i="1"/>
  <c r="I3732" i="1"/>
  <c r="Z3709" i="1"/>
  <c r="X3709" i="1"/>
  <c r="R3673" i="1"/>
  <c r="N3673" i="1"/>
  <c r="H3652" i="1"/>
  <c r="I3652" i="1"/>
  <c r="H2589" i="1"/>
  <c r="H2615" i="1"/>
  <c r="H3613" i="1"/>
  <c r="H3622" i="1"/>
  <c r="L3572" i="1"/>
  <c r="L3443" i="1"/>
  <c r="N3442" i="1"/>
  <c r="N3571" i="1"/>
  <c r="AB3250" i="1"/>
  <c r="AB3355" i="1"/>
  <c r="AB3364" i="1"/>
  <c r="AB3407" i="1"/>
  <c r="AB3423" i="1"/>
  <c r="AB3432" i="1"/>
  <c r="AB3448" i="1"/>
  <c r="AB3457" i="1"/>
  <c r="J3446" i="1"/>
  <c r="J3575" i="1"/>
  <c r="S3255" i="1"/>
  <c r="W3255" i="1"/>
  <c r="W3360" i="1"/>
  <c r="W3369" i="1"/>
  <c r="W3412" i="1"/>
  <c r="W3428" i="1"/>
  <c r="W3437" i="1"/>
  <c r="W3453" i="1"/>
  <c r="W3462" i="1"/>
  <c r="H3501" i="1"/>
  <c r="I3501" i="1"/>
  <c r="S3256" i="1"/>
  <c r="S3361" i="1"/>
  <c r="S3370" i="1"/>
  <c r="S3379" i="1"/>
  <c r="S3395" i="1"/>
  <c r="S3404" i="1"/>
  <c r="S3565" i="1"/>
  <c r="S3609" i="1"/>
  <c r="O3573" i="1"/>
  <c r="O3444" i="1"/>
  <c r="T3257" i="1"/>
  <c r="T3362" i="1"/>
  <c r="T3371" i="1"/>
  <c r="T3380" i="1"/>
  <c r="T3396" i="1"/>
  <c r="T3405" i="1"/>
  <c r="T3566" i="1"/>
  <c r="T3610" i="1"/>
  <c r="Z3480" i="1"/>
  <c r="X3480" i="1"/>
  <c r="K3570" i="1"/>
  <c r="K3441" i="1"/>
  <c r="Q3256" i="1"/>
  <c r="Q3361" i="1"/>
  <c r="Q3370" i="1"/>
  <c r="Q3472" i="1"/>
  <c r="Q3488" i="1"/>
  <c r="Q3497" i="1"/>
  <c r="Q3513" i="1"/>
  <c r="Q3522" i="1"/>
  <c r="Z3720" i="1"/>
  <c r="X3720" i="1"/>
  <c r="H3663" i="1"/>
  <c r="I3663" i="1"/>
  <c r="V3376" i="1"/>
  <c r="V3392" i="1"/>
  <c r="V3401" i="1"/>
  <c r="V3562" i="1"/>
  <c r="V3606" i="1"/>
  <c r="H3535" i="1"/>
  <c r="I3535" i="1"/>
  <c r="Y3599" i="1"/>
  <c r="Y3582" i="1"/>
  <c r="J2594" i="1"/>
  <c r="J2620" i="1"/>
  <c r="J3618" i="1"/>
  <c r="J3627" i="1"/>
  <c r="N3583" i="1"/>
  <c r="N3600" i="1"/>
  <c r="V3594" i="1"/>
  <c r="V3577" i="1"/>
  <c r="X3442" i="1"/>
  <c r="Z3442" i="1"/>
  <c r="Z3571" i="1"/>
  <c r="N3359" i="1"/>
  <c r="N3368" i="1"/>
  <c r="N3529" i="1"/>
  <c r="N3545" i="1"/>
  <c r="N3554" i="1"/>
  <c r="P3471" i="1"/>
  <c r="P3487" i="1"/>
  <c r="P3496" i="1"/>
  <c r="P3512" i="1"/>
  <c r="P3521" i="1"/>
  <c r="Y3569" i="1"/>
  <c r="Y3440" i="1"/>
  <c r="N3253" i="1"/>
  <c r="N3358" i="1"/>
  <c r="N3367" i="1"/>
  <c r="N3528" i="1"/>
  <c r="N3544" i="1"/>
  <c r="N3553" i="1"/>
  <c r="Y3574" i="1"/>
  <c r="Y3445" i="1"/>
  <c r="R3500" i="1"/>
  <c r="N3500" i="1"/>
  <c r="V3253" i="1"/>
  <c r="V3358" i="1"/>
  <c r="V3367" i="1"/>
  <c r="V3410" i="1"/>
  <c r="V3426" i="1"/>
  <c r="V3435" i="1"/>
  <c r="V3451" i="1"/>
  <c r="V3460" i="1"/>
  <c r="Y3254" i="1"/>
  <c r="Y3359" i="1"/>
  <c r="Y3368" i="1"/>
  <c r="Y3411" i="1"/>
  <c r="Y3427" i="1"/>
  <c r="Y3436" i="1"/>
  <c r="Y3452" i="1"/>
  <c r="Y3461" i="1"/>
  <c r="Y3573" i="1"/>
  <c r="Y3444" i="1"/>
  <c r="L3252" i="1"/>
  <c r="L3357" i="1"/>
  <c r="L3366" i="1"/>
  <c r="L3527" i="1"/>
  <c r="L3543" i="1"/>
  <c r="L3552" i="1"/>
  <c r="W3477" i="1"/>
  <c r="S3477" i="1"/>
  <c r="W3643" i="1"/>
  <c r="S3643" i="1"/>
  <c r="K3596" i="1"/>
  <c r="K3579" i="1"/>
  <c r="U3253" i="1"/>
  <c r="U3358" i="1"/>
  <c r="U3367" i="1"/>
  <c r="U3528" i="1"/>
  <c r="U3544" i="1"/>
  <c r="U3553" i="1"/>
  <c r="R3745" i="1"/>
  <c r="N3745" i="1"/>
  <c r="H3724" i="1"/>
  <c r="I3724" i="1"/>
  <c r="Z3693" i="1"/>
  <c r="X3693" i="1"/>
  <c r="R3665" i="1"/>
  <c r="N3665" i="1"/>
  <c r="J2590" i="1"/>
  <c r="J2616" i="1"/>
  <c r="J3614" i="1"/>
  <c r="J3623" i="1"/>
  <c r="M3539" i="1"/>
  <c r="J3539" i="1"/>
  <c r="R3716" i="1"/>
  <c r="N3716" i="1"/>
  <c r="T3596" i="1"/>
  <c r="T3579" i="1"/>
  <c r="W3663" i="1"/>
  <c r="S3663" i="1"/>
  <c r="I2593" i="1"/>
  <c r="I2619" i="1"/>
  <c r="I3617" i="1"/>
  <c r="I3626" i="1"/>
  <c r="Y3595" i="1"/>
  <c r="Y3578" i="1"/>
  <c r="AC3253" i="1"/>
  <c r="AC3358" i="1"/>
  <c r="AC3367" i="1"/>
  <c r="AC3528" i="1"/>
  <c r="AC3544" i="1"/>
  <c r="AC3553" i="1"/>
  <c r="X3579" i="1"/>
  <c r="Z3579" i="1"/>
  <c r="Z3596" i="1"/>
  <c r="T3572" i="1"/>
  <c r="T3443" i="1"/>
  <c r="X3252" i="1"/>
  <c r="Z3252" i="1"/>
  <c r="Z3357" i="1"/>
  <c r="Z3366" i="1"/>
  <c r="Z3527" i="1"/>
  <c r="Z3543" i="1"/>
  <c r="Z3552" i="1"/>
  <c r="X3361" i="1"/>
  <c r="X3370" i="1"/>
  <c r="X3472" i="1"/>
  <c r="X3488" i="1"/>
  <c r="X3497" i="1"/>
  <c r="X3513" i="1"/>
  <c r="X3522" i="1"/>
  <c r="AA3468" i="1"/>
  <c r="AA3484" i="1"/>
  <c r="AA3493" i="1"/>
  <c r="AA3509" i="1"/>
  <c r="AA3518" i="1"/>
  <c r="K3409" i="1"/>
  <c r="K3425" i="1"/>
  <c r="K3434" i="1"/>
  <c r="K3450" i="1"/>
  <c r="K3459" i="1"/>
  <c r="Z3505" i="1"/>
  <c r="X3505" i="1"/>
  <c r="X3255" i="1"/>
  <c r="X3360" i="1"/>
  <c r="X3369" i="1"/>
  <c r="X3412" i="1"/>
  <c r="X3428" i="1"/>
  <c r="X3437" i="1"/>
  <c r="X3453" i="1"/>
  <c r="X3462" i="1"/>
  <c r="Y3227" i="1"/>
  <c r="Y2627" i="1"/>
  <c r="H3139" i="1"/>
  <c r="I3139" i="1"/>
  <c r="W2819" i="1"/>
  <c r="S2819" i="1"/>
  <c r="R3385" i="1"/>
  <c r="N3385" i="1"/>
  <c r="P3231" i="1"/>
  <c r="P2631" i="1"/>
  <c r="M3226" i="1"/>
  <c r="M2626" i="1"/>
  <c r="R3128" i="1"/>
  <c r="N3128" i="1"/>
  <c r="M2770" i="1"/>
  <c r="J2770" i="1"/>
  <c r="R3335" i="1"/>
  <c r="N3335" i="1"/>
  <c r="K3227" i="1"/>
  <c r="K2627" i="1"/>
  <c r="R3144" i="1"/>
  <c r="N3144" i="1"/>
  <c r="M2798" i="1"/>
  <c r="J2798" i="1"/>
  <c r="W3270" i="1"/>
  <c r="S3270" i="1"/>
  <c r="W3167" i="1"/>
  <c r="S3167" i="1"/>
  <c r="M3090" i="1"/>
  <c r="J3090" i="1"/>
  <c r="Z3100" i="1"/>
  <c r="X3100" i="1"/>
  <c r="R3072" i="1"/>
  <c r="N3072" i="1"/>
  <c r="H3051" i="1"/>
  <c r="I3051" i="1"/>
  <c r="Z3028" i="1"/>
  <c r="X3028" i="1"/>
  <c r="R2968" i="1"/>
  <c r="N2968" i="1"/>
  <c r="H2883" i="1"/>
  <c r="I2883" i="1"/>
  <c r="Z2844" i="1"/>
  <c r="X2844" i="1"/>
  <c r="R2808" i="1"/>
  <c r="N2808" i="1"/>
  <c r="W2779" i="1"/>
  <c r="S2779" i="1"/>
  <c r="P3224" i="1"/>
  <c r="P2624" i="1"/>
  <c r="H3148" i="1"/>
  <c r="I3148" i="1"/>
  <c r="Z3125" i="1"/>
  <c r="X3125" i="1"/>
  <c r="R3105" i="1"/>
  <c r="N3105" i="1"/>
  <c r="H3076" i="1"/>
  <c r="I3076" i="1"/>
  <c r="AA3600" i="1"/>
  <c r="AA3583" i="1"/>
  <c r="Y3570" i="1"/>
  <c r="Y3441" i="1"/>
  <c r="Z3230" i="1"/>
  <c r="Z2630" i="1"/>
  <c r="W3132" i="1"/>
  <c r="S3132" i="1"/>
  <c r="M3334" i="1"/>
  <c r="J3334" i="1"/>
  <c r="Q3227" i="1"/>
  <c r="Q2627" i="1"/>
  <c r="O3228" i="1"/>
  <c r="O2628" i="1"/>
  <c r="P3225" i="1"/>
  <c r="P2625" i="1"/>
  <c r="H3123" i="1"/>
  <c r="I3123" i="1"/>
  <c r="L3251" i="1"/>
  <c r="L3356" i="1"/>
  <c r="L3365" i="1"/>
  <c r="L3408" i="1"/>
  <c r="L3424" i="1"/>
  <c r="L3433" i="1"/>
  <c r="L3449" i="1"/>
  <c r="L3458" i="1"/>
  <c r="M3154" i="1"/>
  <c r="J3154" i="1"/>
  <c r="M2822" i="1"/>
  <c r="J2822" i="1"/>
  <c r="W3273" i="1"/>
  <c r="S3273" i="1"/>
  <c r="W3224" i="1"/>
  <c r="W2624" i="1"/>
  <c r="W3140" i="1"/>
  <c r="S3140" i="1"/>
  <c r="M3418" i="1"/>
  <c r="J3418" i="1"/>
  <c r="W3166" i="1"/>
  <c r="S3166" i="1"/>
  <c r="W3067" i="1"/>
  <c r="S3067" i="1"/>
  <c r="R3100" i="1"/>
  <c r="N3100" i="1"/>
  <c r="Z3064" i="1"/>
  <c r="X3064" i="1"/>
  <c r="H2903" i="1"/>
  <c r="I2903" i="1"/>
  <c r="R2876" i="1"/>
  <c r="N2876" i="1"/>
  <c r="W2773" i="1"/>
  <c r="S2773" i="1"/>
  <c r="R3109" i="1"/>
  <c r="N3109" i="1"/>
  <c r="Z3073" i="1"/>
  <c r="X3073" i="1"/>
  <c r="H3016" i="1"/>
  <c r="I3016" i="1"/>
  <c r="R2885" i="1"/>
  <c r="N2885" i="1"/>
  <c r="Z2793" i="1"/>
  <c r="X2793" i="1"/>
  <c r="W3104" i="1"/>
  <c r="S3104" i="1"/>
  <c r="W2816" i="1"/>
  <c r="S2816" i="1"/>
  <c r="R3501" i="1"/>
  <c r="N3501" i="1"/>
  <c r="AC3227" i="1"/>
  <c r="AC2627" i="1"/>
  <c r="L3253" i="1"/>
  <c r="L3358" i="1"/>
  <c r="L3367" i="1"/>
  <c r="L3410" i="1"/>
  <c r="L3426" i="1"/>
  <c r="L3435" i="1"/>
  <c r="L3451" i="1"/>
  <c r="L3460" i="1"/>
  <c r="M3150" i="1"/>
  <c r="J3150" i="1"/>
  <c r="AC3226" i="1"/>
  <c r="AC2626" i="1"/>
  <c r="H3421" i="1"/>
  <c r="I3421" i="1"/>
  <c r="AB3225" i="1"/>
  <c r="AB2625" i="1"/>
  <c r="W3421" i="1"/>
  <c r="S3421" i="1"/>
  <c r="AA3224" i="1"/>
  <c r="AA2624" i="1"/>
  <c r="R3334" i="1"/>
  <c r="N3334" i="1"/>
  <c r="M3030" i="1"/>
  <c r="J3030" i="1"/>
  <c r="V3224" i="1"/>
  <c r="V2624" i="1"/>
  <c r="R3104" i="1"/>
  <c r="N3104" i="1"/>
  <c r="Z3052" i="1"/>
  <c r="X3052" i="1"/>
  <c r="H2971" i="1"/>
  <c r="I2971" i="1"/>
  <c r="R2856" i="1"/>
  <c r="N2856" i="1"/>
  <c r="Z2780" i="1"/>
  <c r="X2780" i="1"/>
  <c r="H3156" i="1"/>
  <c r="I3156" i="1"/>
  <c r="R3113" i="1"/>
  <c r="N3113" i="1"/>
  <c r="Z3061" i="1"/>
  <c r="X3061" i="1"/>
  <c r="R2969" i="1"/>
  <c r="N2969" i="1"/>
  <c r="H2820" i="1"/>
  <c r="I2820" i="1"/>
  <c r="M2895" i="1"/>
  <c r="J2895" i="1"/>
  <c r="R3146" i="1"/>
  <c r="N3146" i="1"/>
  <c r="H3021" i="1"/>
  <c r="I3021" i="1"/>
  <c r="Z2846" i="1"/>
  <c r="X2846" i="1"/>
  <c r="W3045" i="1"/>
  <c r="S3045" i="1"/>
  <c r="W2845" i="1"/>
  <c r="S2845" i="1"/>
  <c r="K3605" i="1"/>
  <c r="K3561" i="1"/>
  <c r="K3375" i="1"/>
  <c r="K3391" i="1"/>
  <c r="K3400" i="1"/>
  <c r="M2862" i="1"/>
  <c r="J2862" i="1"/>
  <c r="W3333" i="1"/>
  <c r="S3333" i="1"/>
  <c r="H3518" i="1"/>
  <c r="H3509" i="1"/>
  <c r="H3493" i="1"/>
  <c r="I3252" i="1"/>
  <c r="H3252" i="1"/>
  <c r="H3357" i="1"/>
  <c r="H3366" i="1"/>
  <c r="H3468" i="1"/>
  <c r="H3484" i="1"/>
  <c r="Z3053" i="1"/>
  <c r="X3053" i="1"/>
  <c r="M3067" i="1"/>
  <c r="J3067" i="1"/>
  <c r="R3020" i="1"/>
  <c r="N3020" i="1"/>
  <c r="R3031" i="1"/>
  <c r="N3031" i="1"/>
  <c r="M3057" i="1"/>
  <c r="J3057" i="1"/>
  <c r="H2888" i="1"/>
  <c r="I2888" i="1"/>
  <c r="R3142" i="1"/>
  <c r="N3142" i="1"/>
  <c r="H3121" i="1"/>
  <c r="I3121" i="1"/>
  <c r="Z3098" i="1"/>
  <c r="X3098" i="1"/>
  <c r="R3070" i="1"/>
  <c r="N3070" i="1"/>
  <c r="H3331" i="1"/>
  <c r="I3331" i="1"/>
  <c r="N2624" i="1"/>
  <c r="N3224" i="1"/>
  <c r="V3250" i="1"/>
  <c r="V3355" i="1"/>
  <c r="V3364" i="1"/>
  <c r="V3466" i="1"/>
  <c r="V3482" i="1"/>
  <c r="V3491" i="1"/>
  <c r="V3507" i="1"/>
  <c r="V3516" i="1"/>
  <c r="AB3410" i="1"/>
  <c r="AB3426" i="1"/>
  <c r="AB3435" i="1"/>
  <c r="AB3451" i="1"/>
  <c r="AB3460" i="1"/>
  <c r="R3474" i="1"/>
  <c r="N3474" i="1"/>
  <c r="Y3225" i="1"/>
  <c r="Y2625" i="1"/>
  <c r="W3071" i="1"/>
  <c r="S3071" i="1"/>
  <c r="M3387" i="1"/>
  <c r="J3387" i="1"/>
  <c r="K3229" i="1"/>
  <c r="K2629" i="1"/>
  <c r="Z3136" i="1"/>
  <c r="X3136" i="1"/>
  <c r="M2810" i="1"/>
  <c r="J2810" i="1"/>
  <c r="Z3331" i="1"/>
  <c r="X3331" i="1"/>
  <c r="K3226" i="1"/>
  <c r="K2626" i="1"/>
  <c r="Z3229" i="1"/>
  <c r="Z2629" i="1"/>
  <c r="K3555" i="1"/>
  <c r="K3546" i="1"/>
  <c r="K3255" i="1"/>
  <c r="K3360" i="1"/>
  <c r="K3369" i="1"/>
  <c r="K3530" i="1"/>
  <c r="Z3622" i="1"/>
  <c r="Z3613" i="1"/>
  <c r="Z889" i="1"/>
  <c r="Z964" i="1"/>
  <c r="Z1114" i="1"/>
  <c r="Z2589" i="1"/>
  <c r="Z2615" i="1"/>
  <c r="Z3522" i="1"/>
  <c r="Z3513" i="1"/>
  <c r="Z3472" i="1"/>
  <c r="Z3488" i="1"/>
  <c r="Z3497" i="1"/>
  <c r="P3460" i="1"/>
  <c r="P3253" i="1"/>
  <c r="P3358" i="1"/>
  <c r="P3367" i="1"/>
  <c r="P3410" i="1"/>
  <c r="P3426" i="1"/>
  <c r="P3435" i="1"/>
  <c r="P3451" i="1"/>
  <c r="H3103" i="1"/>
  <c r="I3103" i="1"/>
  <c r="M2780" i="1"/>
  <c r="J2780" i="1"/>
  <c r="H3045" i="1"/>
  <c r="I3045" i="1"/>
  <c r="R2886" i="1"/>
  <c r="N2886" i="1"/>
  <c r="P3473" i="1"/>
  <c r="P3489" i="1"/>
  <c r="P3498" i="1"/>
  <c r="P3514" i="1"/>
  <c r="P3523" i="1"/>
  <c r="R3457" i="1"/>
  <c r="N3250" i="1"/>
  <c r="R3250" i="1"/>
  <c r="R3355" i="1"/>
  <c r="R3364" i="1"/>
  <c r="R3407" i="1"/>
  <c r="R3423" i="1"/>
  <c r="R3432" i="1"/>
  <c r="R3448" i="1"/>
  <c r="W3269" i="1"/>
  <c r="S3269" i="1"/>
  <c r="Z3132" i="1"/>
  <c r="X3132" i="1"/>
  <c r="R3165" i="1"/>
  <c r="N3165" i="1"/>
  <c r="Z3049" i="1"/>
  <c r="X3049" i="1"/>
  <c r="H2968" i="1"/>
  <c r="I2968" i="1"/>
  <c r="R2845" i="1"/>
  <c r="N2845" i="1"/>
  <c r="M2774" i="1"/>
  <c r="J2774" i="1"/>
  <c r="W3060" i="1"/>
  <c r="S3060" i="1"/>
  <c r="W2892" i="1"/>
  <c r="S2892" i="1"/>
  <c r="W2796" i="1"/>
  <c r="S2796" i="1"/>
  <c r="H3113" i="1"/>
  <c r="I3113" i="1"/>
  <c r="R3062" i="1"/>
  <c r="N3062" i="1"/>
  <c r="Z2902" i="1"/>
  <c r="X2902" i="1"/>
  <c r="H2817" i="1"/>
  <c r="I2817" i="1"/>
  <c r="M3116" i="1"/>
  <c r="J3116" i="1"/>
  <c r="W3025" i="1"/>
  <c r="S3025" i="1"/>
  <c r="W2817" i="1"/>
  <c r="S2817" i="1"/>
  <c r="W2778" i="1"/>
  <c r="S2778" i="1"/>
  <c r="T3224" i="1"/>
  <c r="T2624" i="1"/>
  <c r="H3150" i="1"/>
  <c r="I3150" i="1"/>
  <c r="Z3127" i="1"/>
  <c r="X3127" i="1"/>
  <c r="R3107" i="1"/>
  <c r="N3107" i="1"/>
  <c r="H3078" i="1"/>
  <c r="I3078" i="1"/>
  <c r="Z3055" i="1"/>
  <c r="X3055" i="1"/>
  <c r="R3035" i="1"/>
  <c r="N3035" i="1"/>
  <c r="H2974" i="1"/>
  <c r="I2974" i="1"/>
  <c r="Z2887" i="1"/>
  <c r="X2887" i="1"/>
  <c r="R2859" i="1"/>
  <c r="N2859" i="1"/>
  <c r="H2814" i="1"/>
  <c r="I2814" i="1"/>
  <c r="Z2783" i="1"/>
  <c r="X2783" i="1"/>
  <c r="W3134" i="1"/>
  <c r="S3134" i="1"/>
  <c r="W3102" i="1"/>
  <c r="S3102" i="1"/>
  <c r="W3062" i="1"/>
  <c r="S3062" i="1"/>
  <c r="W3030" i="1"/>
  <c r="S3030" i="1"/>
  <c r="W2894" i="1"/>
  <c r="S2894" i="1"/>
  <c r="W2846" i="1"/>
  <c r="S2846" i="1"/>
  <c r="W2798" i="1"/>
  <c r="S2798" i="1"/>
  <c r="M2748" i="1"/>
  <c r="J2748" i="1"/>
  <c r="M2708" i="1"/>
  <c r="J2708" i="1"/>
  <c r="M2668" i="1"/>
  <c r="J2668" i="1"/>
  <c r="Y2484" i="1"/>
  <c r="Y2540" i="1"/>
  <c r="Y2575" i="1"/>
  <c r="Z3516" i="1"/>
  <c r="X3250" i="1"/>
  <c r="Z3250" i="1"/>
  <c r="Z3355" i="1"/>
  <c r="Z3364" i="1"/>
  <c r="Z3466" i="1"/>
  <c r="Z3482" i="1"/>
  <c r="Z3491" i="1"/>
  <c r="Z3507" i="1"/>
  <c r="J2626" i="1"/>
  <c r="J3226" i="1"/>
  <c r="M3388" i="1"/>
  <c r="J3388" i="1"/>
  <c r="H2895" i="1"/>
  <c r="I2895" i="1"/>
  <c r="X2631" i="1"/>
  <c r="X3231" i="1"/>
  <c r="J2625" i="1"/>
  <c r="J3225" i="1"/>
  <c r="U3226" i="1"/>
  <c r="U2626" i="1"/>
  <c r="R2860" i="1"/>
  <c r="N2860" i="1"/>
  <c r="H3112" i="1"/>
  <c r="I3112" i="1"/>
  <c r="Z3033" i="1"/>
  <c r="X3033" i="1"/>
  <c r="M3381" i="1"/>
  <c r="J3381" i="1"/>
  <c r="M3386" i="1"/>
  <c r="J3386" i="1"/>
  <c r="L3521" i="1"/>
  <c r="L3471" i="1"/>
  <c r="L3487" i="1"/>
  <c r="L3496" i="1"/>
  <c r="L3512" i="1"/>
  <c r="H3149" i="1"/>
  <c r="I3149" i="1"/>
  <c r="M3163" i="1"/>
  <c r="J3163" i="1"/>
  <c r="O3226" i="1"/>
  <c r="O2626" i="1"/>
  <c r="K3230" i="1"/>
  <c r="K2630" i="1"/>
  <c r="I3228" i="1"/>
  <c r="Z3421" i="1"/>
  <c r="X3421" i="1"/>
  <c r="P3227" i="1"/>
  <c r="P2627" i="1"/>
  <c r="M3271" i="1"/>
  <c r="J3271" i="1"/>
  <c r="AB3521" i="1"/>
  <c r="AB3512" i="1"/>
  <c r="AB3496" i="1"/>
  <c r="AB3487" i="1"/>
  <c r="AB3471" i="1"/>
  <c r="AC3230" i="1"/>
  <c r="AC2630" i="1"/>
  <c r="W3079" i="1"/>
  <c r="S3079" i="1"/>
  <c r="W3384" i="1"/>
  <c r="S3384" i="1"/>
  <c r="M3337" i="1"/>
  <c r="J3337" i="1"/>
  <c r="R3133" i="1"/>
  <c r="N3133" i="1"/>
  <c r="R3045" i="1"/>
  <c r="N3045" i="1"/>
  <c r="Z2897" i="1"/>
  <c r="X2897" i="1"/>
  <c r="H2840" i="1"/>
  <c r="I2840" i="1"/>
  <c r="W3124" i="1"/>
  <c r="S3124" i="1"/>
  <c r="W3052" i="1"/>
  <c r="S3052" i="1"/>
  <c r="W2884" i="1"/>
  <c r="S2884" i="1"/>
  <c r="W2777" i="1"/>
  <c r="S2777" i="1"/>
  <c r="Z3106" i="1"/>
  <c r="X3106" i="1"/>
  <c r="Z3050" i="1"/>
  <c r="X3050" i="1"/>
  <c r="H2893" i="1"/>
  <c r="I2893" i="1"/>
  <c r="R2806" i="1"/>
  <c r="N2806" i="1"/>
  <c r="M3100" i="1"/>
  <c r="J3100" i="1"/>
  <c r="W2969" i="1"/>
  <c r="S2969" i="1"/>
  <c r="M2812" i="1"/>
  <c r="J2812" i="1"/>
  <c r="M2766" i="1"/>
  <c r="J2766" i="1"/>
  <c r="H3154" i="1"/>
  <c r="I3154" i="1"/>
  <c r="R3111" i="1"/>
  <c r="N3111" i="1"/>
  <c r="Z3059" i="1"/>
  <c r="X3059" i="1"/>
  <c r="H3018" i="1"/>
  <c r="I3018" i="1"/>
  <c r="R2863" i="1"/>
  <c r="N2863" i="1"/>
  <c r="Z2795" i="1"/>
  <c r="X2795" i="1"/>
  <c r="M3109" i="1"/>
  <c r="J3109" i="1"/>
  <c r="M3037" i="1"/>
  <c r="J3037" i="1"/>
  <c r="M2861" i="1"/>
  <c r="J2861" i="1"/>
  <c r="W2753" i="1"/>
  <c r="S2753" i="1"/>
  <c r="W2673" i="1"/>
  <c r="S2673" i="1"/>
  <c r="Q2562" i="1"/>
  <c r="Q2546" i="1"/>
  <c r="H2738" i="1"/>
  <c r="I2738" i="1"/>
  <c r="R2695" i="1"/>
  <c r="N2695" i="1"/>
  <c r="Z2667" i="1"/>
  <c r="X2667" i="1"/>
  <c r="R2608" i="1"/>
  <c r="N2608" i="1"/>
  <c r="H2562" i="1"/>
  <c r="H2546" i="1"/>
  <c r="M3108" i="1"/>
  <c r="J3108" i="1"/>
  <c r="H3138" i="1"/>
  <c r="I3138" i="1"/>
  <c r="W3138" i="1"/>
  <c r="S3138" i="1"/>
  <c r="M2813" i="1"/>
  <c r="J2813" i="1"/>
  <c r="H2694" i="1"/>
  <c r="I2694" i="1"/>
  <c r="J2576" i="1"/>
  <c r="J2541" i="1"/>
  <c r="M2900" i="1"/>
  <c r="J2900" i="1"/>
  <c r="Z2529" i="1"/>
  <c r="X2529" i="1"/>
  <c r="R2814" i="1"/>
  <c r="N2814" i="1"/>
  <c r="H2686" i="1"/>
  <c r="I2686" i="1"/>
  <c r="P2562" i="1"/>
  <c r="P2546" i="1"/>
  <c r="Z2602" i="1"/>
  <c r="X2602" i="1"/>
  <c r="R2704" i="1"/>
  <c r="N2704" i="1"/>
  <c r="I2575" i="1"/>
  <c r="I2540" i="1"/>
  <c r="W2511" i="1"/>
  <c r="S2511" i="1"/>
  <c r="Z2779" i="1"/>
  <c r="X2779" i="1"/>
  <c r="R2759" i="1"/>
  <c r="N2759" i="1"/>
  <c r="R2663" i="1"/>
  <c r="N2663" i="1"/>
  <c r="H2566" i="1"/>
  <c r="H2550" i="1"/>
  <c r="M2523" i="1"/>
  <c r="J2523" i="1"/>
  <c r="M2843" i="1"/>
  <c r="J2843" i="1"/>
  <c r="R3131" i="1"/>
  <c r="N3131" i="1"/>
  <c r="H2898" i="1"/>
  <c r="I2898" i="1"/>
  <c r="W2802" i="1"/>
  <c r="S2802" i="1"/>
  <c r="U2569" i="1"/>
  <c r="U2534" i="1"/>
  <c r="U2478" i="1"/>
  <c r="H2758" i="1"/>
  <c r="I2758" i="1"/>
  <c r="M2856" i="1"/>
  <c r="J2856" i="1"/>
  <c r="M3040" i="1"/>
  <c r="J3040" i="1"/>
  <c r="Z3063" i="1"/>
  <c r="X3063" i="1"/>
  <c r="W3114" i="1"/>
  <c r="S3114" i="1"/>
  <c r="M2680" i="1"/>
  <c r="J2680" i="1"/>
  <c r="H2778" i="1"/>
  <c r="I2778" i="1"/>
  <c r="Z2675" i="1"/>
  <c r="X2675" i="1"/>
  <c r="X2575" i="1"/>
  <c r="X2540" i="1"/>
  <c r="Z2513" i="1"/>
  <c r="X2513" i="1"/>
  <c r="M2661" i="1"/>
  <c r="J2661" i="1"/>
  <c r="Z3119" i="1"/>
  <c r="X3119" i="1"/>
  <c r="H2806" i="1"/>
  <c r="I2806" i="1"/>
  <c r="W2767" i="1"/>
  <c r="S2767" i="1"/>
  <c r="W2714" i="1"/>
  <c r="S2714" i="1"/>
  <c r="L2453" i="1"/>
  <c r="L2405" i="1"/>
  <c r="H2683" i="1"/>
  <c r="I2683" i="1"/>
  <c r="Y2572" i="1"/>
  <c r="Y2537" i="1"/>
  <c r="Y2481" i="1"/>
  <c r="Z2530" i="1"/>
  <c r="X2530" i="1"/>
  <c r="AA2451" i="1"/>
  <c r="AA2403" i="1"/>
  <c r="R2713" i="1"/>
  <c r="N2713" i="1"/>
  <c r="W3032" i="1"/>
  <c r="S3032" i="1"/>
  <c r="W2896" i="1"/>
  <c r="S2896" i="1"/>
  <c r="W2856" i="1"/>
  <c r="S2856" i="1"/>
  <c r="W2800" i="1"/>
  <c r="S2800" i="1"/>
  <c r="H3137" i="1"/>
  <c r="I3137" i="1"/>
  <c r="Z3114" i="1"/>
  <c r="X3114" i="1"/>
  <c r="R3094" i="1"/>
  <c r="N3094" i="1"/>
  <c r="H3065" i="1"/>
  <c r="I3065" i="1"/>
  <c r="AA3252" i="1"/>
  <c r="AA3357" i="1"/>
  <c r="AA3366" i="1"/>
  <c r="AA3527" i="1"/>
  <c r="AA3543" i="1"/>
  <c r="AA3552" i="1"/>
  <c r="R3268" i="1"/>
  <c r="N3268" i="1"/>
  <c r="V3576" i="1"/>
  <c r="V3447" i="1"/>
  <c r="X2626" i="1"/>
  <c r="X3226" i="1"/>
  <c r="R3164" i="1"/>
  <c r="N3164" i="1"/>
  <c r="W2903" i="1"/>
  <c r="S2903" i="1"/>
  <c r="M3336" i="1"/>
  <c r="J3336" i="1"/>
  <c r="L3227" i="1"/>
  <c r="L2627" i="1"/>
  <c r="Z3116" i="1"/>
  <c r="X3116" i="1"/>
  <c r="Z3416" i="1"/>
  <c r="X3416" i="1"/>
  <c r="R3271" i="1"/>
  <c r="N3271" i="1"/>
  <c r="I3227" i="1"/>
  <c r="R3266" i="1"/>
  <c r="N3266" i="1"/>
  <c r="S2624" i="1"/>
  <c r="S3224" i="1"/>
  <c r="R3052" i="1"/>
  <c r="N3052" i="1"/>
  <c r="R3149" i="1"/>
  <c r="N3149" i="1"/>
  <c r="H3033" i="1"/>
  <c r="I3033" i="1"/>
  <c r="N3226" i="1"/>
  <c r="R3381" i="1"/>
  <c r="N3381" i="1"/>
  <c r="AC3231" i="1"/>
  <c r="AC2631" i="1"/>
  <c r="Z3121" i="1"/>
  <c r="X3121" i="1"/>
  <c r="H3044" i="1"/>
  <c r="I3044" i="1"/>
  <c r="R2897" i="1"/>
  <c r="N2897" i="1"/>
  <c r="Z2821" i="1"/>
  <c r="X2821" i="1"/>
  <c r="M3123" i="1"/>
  <c r="J3123" i="1"/>
  <c r="M3051" i="1"/>
  <c r="J3051" i="1"/>
  <c r="M2883" i="1"/>
  <c r="J2883" i="1"/>
  <c r="W2772" i="1"/>
  <c r="S2772" i="1"/>
  <c r="R3106" i="1"/>
  <c r="N3106" i="1"/>
  <c r="R3050" i="1"/>
  <c r="N3050" i="1"/>
  <c r="Z2890" i="1"/>
  <c r="X2890" i="1"/>
  <c r="R2798" i="1"/>
  <c r="N2798" i="1"/>
  <c r="W3097" i="1"/>
  <c r="S3097" i="1"/>
  <c r="M2968" i="1"/>
  <c r="J2968" i="1"/>
  <c r="W2809" i="1"/>
  <c r="S2809" i="1"/>
  <c r="P3230" i="1"/>
  <c r="P2630" i="1"/>
  <c r="H3166" i="1"/>
  <c r="I3166" i="1"/>
  <c r="Z3143" i="1"/>
  <c r="X3143" i="1"/>
  <c r="R3123" i="1"/>
  <c r="N3123" i="1"/>
  <c r="H3102" i="1"/>
  <c r="I3102" i="1"/>
  <c r="Z3071" i="1"/>
  <c r="X3071" i="1"/>
  <c r="R3051" i="1"/>
  <c r="N3051" i="1"/>
  <c r="H3030" i="1"/>
  <c r="I3030" i="1"/>
  <c r="Z2903" i="1"/>
  <c r="X2903" i="1"/>
  <c r="R2883" i="1"/>
  <c r="N2883" i="1"/>
  <c r="H2846" i="1"/>
  <c r="I2846" i="1"/>
  <c r="Z2807" i="1"/>
  <c r="X2807" i="1"/>
  <c r="W2771" i="1"/>
  <c r="S2771" i="1"/>
  <c r="W3126" i="1"/>
  <c r="S3126" i="1"/>
  <c r="W3094" i="1"/>
  <c r="S3094" i="1"/>
  <c r="W3054" i="1"/>
  <c r="S3054" i="1"/>
  <c r="W3022" i="1"/>
  <c r="S3022" i="1"/>
  <c r="W2886" i="1"/>
  <c r="S2886" i="1"/>
  <c r="W2822" i="1"/>
  <c r="S2822" i="1"/>
  <c r="W2776" i="1"/>
  <c r="S2776" i="1"/>
  <c r="M2740" i="1"/>
  <c r="J2740" i="1"/>
  <c r="M2692" i="1"/>
  <c r="J2692" i="1"/>
  <c r="M2660" i="1"/>
  <c r="J2660" i="1"/>
  <c r="K2600" i="1"/>
  <c r="E272" i="2"/>
  <c r="K2608" i="1"/>
  <c r="R3520" i="1"/>
  <c r="R3511" i="1"/>
  <c r="N3254" i="1"/>
  <c r="R3254" i="1"/>
  <c r="R3359" i="1"/>
  <c r="R3368" i="1"/>
  <c r="R3470" i="1"/>
  <c r="R3486" i="1"/>
  <c r="R3495" i="1"/>
  <c r="V3463" i="1"/>
  <c r="V3454" i="1"/>
  <c r="V3413" i="1"/>
  <c r="V3429" i="1"/>
  <c r="V3438" i="1"/>
  <c r="M3151" i="1"/>
  <c r="J3151" i="1"/>
  <c r="H3151" i="1"/>
  <c r="I3151" i="1"/>
  <c r="R2820" i="1"/>
  <c r="N2820" i="1"/>
  <c r="W3161" i="1"/>
  <c r="S3161" i="1"/>
  <c r="Z3461" i="1"/>
  <c r="Z3452" i="1"/>
  <c r="X3254" i="1"/>
  <c r="Z3254" i="1"/>
  <c r="Z3359" i="1"/>
  <c r="Z3368" i="1"/>
  <c r="Z3411" i="1"/>
  <c r="Z3427" i="1"/>
  <c r="Z3436" i="1"/>
  <c r="I2631" i="1"/>
  <c r="I3231" i="1"/>
  <c r="W2795" i="1"/>
  <c r="S2795" i="1"/>
  <c r="R3108" i="1"/>
  <c r="N3108" i="1"/>
  <c r="Z2792" i="1"/>
  <c r="X2792" i="1"/>
  <c r="Z3069" i="1"/>
  <c r="X3069" i="1"/>
  <c r="H3028" i="1"/>
  <c r="I3028" i="1"/>
  <c r="M3143" i="1"/>
  <c r="J3143" i="1"/>
  <c r="AB3462" i="1"/>
  <c r="AB3453" i="1"/>
  <c r="AB3255" i="1"/>
  <c r="AB3360" i="1"/>
  <c r="AB3369" i="1"/>
  <c r="AB3412" i="1"/>
  <c r="AB3428" i="1"/>
  <c r="AB3437" i="1"/>
  <c r="S2631" i="1"/>
  <c r="S3231" i="1"/>
  <c r="M3273" i="1"/>
  <c r="J3273" i="1"/>
  <c r="H3128" i="1"/>
  <c r="I3128" i="1"/>
  <c r="M3330" i="1"/>
  <c r="J3330" i="1"/>
  <c r="R3533" i="1"/>
  <c r="N3533" i="1"/>
  <c r="M2777" i="1"/>
  <c r="J2777" i="1"/>
  <c r="M3266" i="1"/>
  <c r="J3266" i="1"/>
  <c r="W3158" i="1"/>
  <c r="S3158" i="1"/>
  <c r="J3461" i="1"/>
  <c r="J3452" i="1"/>
  <c r="J3254" i="1"/>
  <c r="J3359" i="1"/>
  <c r="J3368" i="1"/>
  <c r="J3411" i="1"/>
  <c r="J3427" i="1"/>
  <c r="J3436" i="1"/>
  <c r="N2630" i="1"/>
  <c r="N3230" i="1"/>
  <c r="R3156" i="1"/>
  <c r="N3156" i="1"/>
  <c r="H3131" i="1"/>
  <c r="I3131" i="1"/>
  <c r="Z3089" i="1"/>
  <c r="X3089" i="1"/>
  <c r="Z3037" i="1"/>
  <c r="X3037" i="1"/>
  <c r="H2892" i="1"/>
  <c r="I2892" i="1"/>
  <c r="R2817" i="1"/>
  <c r="N2817" i="1"/>
  <c r="M3115" i="1"/>
  <c r="J3115" i="1"/>
  <c r="M3043" i="1"/>
  <c r="J3043" i="1"/>
  <c r="M2875" i="1"/>
  <c r="J2875" i="1"/>
  <c r="Z3142" i="1"/>
  <c r="X3142" i="1"/>
  <c r="H3101" i="1"/>
  <c r="I3101" i="1"/>
  <c r="Z3038" i="1"/>
  <c r="X3038" i="1"/>
  <c r="H2881" i="1"/>
  <c r="I2881" i="1"/>
  <c r="W2769" i="1"/>
  <c r="S2769" i="1"/>
  <c r="W3073" i="1"/>
  <c r="S3073" i="1"/>
  <c r="M2888" i="1"/>
  <c r="J2888" i="1"/>
  <c r="M2804" i="1"/>
  <c r="J2804" i="1"/>
  <c r="AB3228" i="1"/>
  <c r="AB2628" i="1"/>
  <c r="H3226" i="1"/>
  <c r="H2626" i="1"/>
  <c r="R3147" i="1"/>
  <c r="N3147" i="1"/>
  <c r="Z3103" i="1"/>
  <c r="X3103" i="1"/>
  <c r="H3054" i="1"/>
  <c r="I3054" i="1"/>
  <c r="R2971" i="1"/>
  <c r="N2971" i="1"/>
  <c r="Z2847" i="1"/>
  <c r="X2847" i="1"/>
  <c r="W2782" i="1"/>
  <c r="S2782" i="1"/>
  <c r="W3098" i="1"/>
  <c r="S3098" i="1"/>
  <c r="W3026" i="1"/>
  <c r="S3026" i="1"/>
  <c r="W2842" i="1"/>
  <c r="S2842" i="1"/>
  <c r="M2744" i="1"/>
  <c r="J2744" i="1"/>
  <c r="M2664" i="1"/>
  <c r="J2664" i="1"/>
  <c r="M2564" i="1"/>
  <c r="M2548" i="1"/>
  <c r="W2527" i="1"/>
  <c r="S2527" i="1"/>
  <c r="Z2731" i="1"/>
  <c r="X2731" i="1"/>
  <c r="H2690" i="1"/>
  <c r="I2690" i="1"/>
  <c r="H2658" i="1"/>
  <c r="I2658" i="1"/>
  <c r="I840" i="33"/>
  <c r="M2515" i="1"/>
  <c r="J2515" i="1"/>
  <c r="M3124" i="1"/>
  <c r="J3124" i="1"/>
  <c r="R3118" i="1"/>
  <c r="N3118" i="1"/>
  <c r="W2889" i="1"/>
  <c r="S2889" i="1"/>
  <c r="R2891" i="1"/>
  <c r="N2891" i="1"/>
  <c r="M3077" i="1"/>
  <c r="J3077" i="1"/>
  <c r="M2526" i="1"/>
  <c r="J2526" i="1"/>
  <c r="Z2751" i="1"/>
  <c r="X2751" i="1"/>
  <c r="H2678" i="1"/>
  <c r="I2678" i="1"/>
  <c r="H2889" i="1"/>
  <c r="I2889" i="1"/>
  <c r="R2813" i="1"/>
  <c r="N2813" i="1"/>
  <c r="Z2857" i="1"/>
  <c r="X2857" i="1"/>
  <c r="W3049" i="1"/>
  <c r="S3049" i="1"/>
  <c r="U2564" i="1"/>
  <c r="U2548" i="1"/>
  <c r="H2766" i="1"/>
  <c r="I2766" i="1"/>
  <c r="Z2663" i="1"/>
  <c r="X2663" i="1"/>
  <c r="Z2533" i="1"/>
  <c r="X2533" i="1"/>
  <c r="R2601" i="1"/>
  <c r="N2601" i="1"/>
  <c r="M2747" i="1"/>
  <c r="J2747" i="1"/>
  <c r="H2603" i="1"/>
  <c r="I2603" i="1"/>
  <c r="I2628" i="1"/>
  <c r="H2628" i="1"/>
  <c r="H3228" i="1"/>
  <c r="H3467" i="1"/>
  <c r="H3483" i="1"/>
  <c r="H3492" i="1"/>
  <c r="H3508" i="1"/>
  <c r="H3517" i="1"/>
  <c r="X2630" i="1"/>
  <c r="X3230" i="1"/>
  <c r="M3070" i="1"/>
  <c r="J3070" i="1"/>
  <c r="AB3253" i="1"/>
  <c r="AB3358" i="1"/>
  <c r="AB3367" i="1"/>
  <c r="AB3469" i="1"/>
  <c r="AB3485" i="1"/>
  <c r="AB3494" i="1"/>
  <c r="AB3510" i="1"/>
  <c r="AB3519" i="1"/>
  <c r="P3255" i="1"/>
  <c r="P3360" i="1"/>
  <c r="P3369" i="1"/>
  <c r="P3412" i="1"/>
  <c r="P3428" i="1"/>
  <c r="P3437" i="1"/>
  <c r="P3453" i="1"/>
  <c r="P3462" i="1"/>
  <c r="H3416" i="1"/>
  <c r="I3416" i="1"/>
  <c r="M3164" i="1"/>
  <c r="J3164" i="1"/>
  <c r="W3382" i="1"/>
  <c r="S3382" i="1"/>
  <c r="AA3228" i="1"/>
  <c r="AA2628" i="1"/>
  <c r="H3147" i="1"/>
  <c r="I3147" i="1"/>
  <c r="W2811" i="1"/>
  <c r="S2811" i="1"/>
  <c r="H3336" i="1"/>
  <c r="I3336" i="1"/>
  <c r="AA3227" i="1"/>
  <c r="AA2627" i="1"/>
  <c r="Z3150" i="1"/>
  <c r="X3150" i="1"/>
  <c r="M2814" i="1"/>
  <c r="J2814" i="1"/>
  <c r="W3272" i="1"/>
  <c r="S3272" i="1"/>
  <c r="M3134" i="1"/>
  <c r="J3134" i="1"/>
  <c r="Z3533" i="1"/>
  <c r="X3533" i="1"/>
  <c r="Z3381" i="1"/>
  <c r="X3381" i="1"/>
  <c r="V3230" i="1"/>
  <c r="V2630" i="1"/>
  <c r="M3102" i="1"/>
  <c r="J3102" i="1"/>
  <c r="W3381" i="1"/>
  <c r="S3381" i="1"/>
  <c r="T3227" i="1"/>
  <c r="T2627" i="1"/>
  <c r="W3136" i="1"/>
  <c r="S3136" i="1"/>
  <c r="Z3108" i="1"/>
  <c r="X3108" i="1"/>
  <c r="R3088" i="1"/>
  <c r="N3088" i="1"/>
  <c r="H3059" i="1"/>
  <c r="I3059" i="1"/>
  <c r="Z3036" i="1"/>
  <c r="X3036" i="1"/>
  <c r="R3016" i="1"/>
  <c r="N3016" i="1"/>
  <c r="H2891" i="1"/>
  <c r="I2891" i="1"/>
  <c r="Z2860" i="1"/>
  <c r="X2860" i="1"/>
  <c r="R2816" i="1"/>
  <c r="N2816" i="1"/>
  <c r="H2795" i="1"/>
  <c r="I2795" i="1"/>
  <c r="R3161" i="1"/>
  <c r="N3161" i="1"/>
  <c r="H3140" i="1"/>
  <c r="I3140" i="1"/>
  <c r="Z3117" i="1"/>
  <c r="X3117" i="1"/>
  <c r="R3097" i="1"/>
  <c r="N3097" i="1"/>
  <c r="H3068" i="1"/>
  <c r="I3068" i="1"/>
  <c r="Z3045" i="1"/>
  <c r="X3045" i="1"/>
  <c r="R3025" i="1"/>
  <c r="N3025" i="1"/>
  <c r="H2900" i="1"/>
  <c r="I2900" i="1"/>
  <c r="Z2877" i="1"/>
  <c r="X2877" i="1"/>
  <c r="R2841" i="1"/>
  <c r="N2841" i="1"/>
  <c r="H2804" i="1"/>
  <c r="I2804" i="1"/>
  <c r="M3127" i="1"/>
  <c r="J3127" i="1"/>
  <c r="M3095" i="1"/>
  <c r="J3095" i="1"/>
  <c r="M3055" i="1"/>
  <c r="J3055" i="1"/>
  <c r="M3023" i="1"/>
  <c r="J3023" i="1"/>
  <c r="M2887" i="1"/>
  <c r="J2887" i="1"/>
  <c r="M2823" i="1"/>
  <c r="J2823" i="1"/>
  <c r="M2783" i="1"/>
  <c r="J2783" i="1"/>
  <c r="R3130" i="1"/>
  <c r="N3130" i="1"/>
  <c r="H3109" i="1"/>
  <c r="I3109" i="1"/>
  <c r="Z3078" i="1"/>
  <c r="X3078" i="1"/>
  <c r="R3058" i="1"/>
  <c r="N3058" i="1"/>
  <c r="H3037" i="1"/>
  <c r="I3037" i="1"/>
  <c r="Z2974" i="1"/>
  <c r="X2974" i="1"/>
  <c r="R2890" i="1"/>
  <c r="N2890" i="1"/>
  <c r="H2861" i="1"/>
  <c r="I2861" i="1"/>
  <c r="Z2814" i="1"/>
  <c r="X2814" i="1"/>
  <c r="R2794" i="1"/>
  <c r="N2794" i="1"/>
  <c r="W3141" i="1"/>
  <c r="S3141" i="1"/>
  <c r="W3109" i="1"/>
  <c r="S3109" i="1"/>
  <c r="W3069" i="1"/>
  <c r="S3069" i="1"/>
  <c r="W3037" i="1"/>
  <c r="S3037" i="1"/>
  <c r="W2901" i="1"/>
  <c r="S2901" i="1"/>
  <c r="W2861" i="1"/>
  <c r="S2861" i="1"/>
  <c r="R3535" i="1"/>
  <c r="N3535" i="1"/>
  <c r="I3251" i="1"/>
  <c r="H3251" i="1"/>
  <c r="H3356" i="1"/>
  <c r="H3365" i="1"/>
  <c r="H3408" i="1"/>
  <c r="H3424" i="1"/>
  <c r="H3433" i="1"/>
  <c r="H3449" i="1"/>
  <c r="H3458" i="1"/>
  <c r="I2627" i="1"/>
  <c r="H2627" i="1"/>
  <c r="H3227" i="1"/>
  <c r="R3336" i="1"/>
  <c r="N3336" i="1"/>
  <c r="Q3225" i="1"/>
  <c r="Q2625" i="1"/>
  <c r="Z3499" i="1"/>
  <c r="X3499" i="1"/>
  <c r="N2626" i="1"/>
  <c r="R2626" i="1"/>
  <c r="R3226" i="1"/>
  <c r="T3462" i="1"/>
  <c r="T3255" i="1"/>
  <c r="T3360" i="1"/>
  <c r="T3369" i="1"/>
  <c r="T3412" i="1"/>
  <c r="T3428" i="1"/>
  <c r="T3437" i="1"/>
  <c r="T3453" i="1"/>
  <c r="S2628" i="1"/>
  <c r="S3228" i="1"/>
  <c r="W3059" i="1"/>
  <c r="S3059" i="1"/>
  <c r="I2629" i="1"/>
  <c r="I3229" i="1"/>
  <c r="H2879" i="1"/>
  <c r="I2879" i="1"/>
  <c r="Y3645" i="1"/>
  <c r="R353" i="33"/>
  <c r="R361" i="33"/>
  <c r="P302" i="2"/>
  <c r="Y762" i="1"/>
  <c r="Y771" i="1"/>
  <c r="Y789" i="1"/>
  <c r="R442" i="33"/>
  <c r="R450" i="33"/>
  <c r="P284" i="2"/>
  <c r="Y2646" i="1"/>
  <c r="K2643" i="1"/>
  <c r="G350" i="33"/>
  <c r="G358" i="33"/>
  <c r="E299" i="2"/>
  <c r="K759" i="1"/>
  <c r="K768" i="1"/>
  <c r="K786" i="1"/>
  <c r="G439" i="33"/>
  <c r="G447" i="33"/>
  <c r="E281" i="2"/>
  <c r="K3642" i="1"/>
  <c r="AB3231" i="1"/>
  <c r="AB2631" i="1"/>
  <c r="H3143" i="1"/>
  <c r="I3143" i="1"/>
  <c r="M3228" i="1"/>
  <c r="M2628" i="1"/>
  <c r="R3229" i="1"/>
  <c r="R2629" i="1"/>
  <c r="M3415" i="1"/>
  <c r="J3415" i="1"/>
  <c r="Z3144" i="1"/>
  <c r="X3144" i="1"/>
  <c r="J2631" i="1"/>
  <c r="J3231" i="1"/>
  <c r="R2884" i="1"/>
  <c r="N2884" i="1"/>
  <c r="M3422" i="1"/>
  <c r="J3422" i="1"/>
  <c r="R2900" i="1"/>
  <c r="N2900" i="1"/>
  <c r="H3144" i="1"/>
  <c r="I3144" i="1"/>
  <c r="H3040" i="1"/>
  <c r="I3040" i="1"/>
  <c r="R2893" i="1"/>
  <c r="N2893" i="1"/>
  <c r="Z2817" i="1"/>
  <c r="X2817" i="1"/>
  <c r="W3116" i="1"/>
  <c r="S3116" i="1"/>
  <c r="W3044" i="1"/>
  <c r="S3044" i="1"/>
  <c r="W2876" i="1"/>
  <c r="S2876" i="1"/>
  <c r="H3145" i="1"/>
  <c r="I3145" i="1"/>
  <c r="R3102" i="1"/>
  <c r="N3102" i="1"/>
  <c r="Z3058" i="1"/>
  <c r="X3058" i="1"/>
  <c r="R2894" i="1"/>
  <c r="N2894" i="1"/>
  <c r="Z2806" i="1"/>
  <c r="X2806" i="1"/>
  <c r="M3112" i="1"/>
  <c r="J3112" i="1"/>
  <c r="M3106" i="1"/>
  <c r="J3106" i="1"/>
  <c r="W2891" i="1"/>
  <c r="S2891" i="1"/>
  <c r="Z2872" i="1"/>
  <c r="X2872" i="1"/>
  <c r="R3046" i="1"/>
  <c r="N3046" i="1"/>
  <c r="Z2886" i="1"/>
  <c r="X2886" i="1"/>
  <c r="O3230" i="1"/>
  <c r="O2630" i="1"/>
  <c r="H3418" i="1"/>
  <c r="I3418" i="1"/>
  <c r="W3135" i="1"/>
  <c r="S3135" i="1"/>
  <c r="H2815" i="1"/>
  <c r="I2815" i="1"/>
  <c r="R3227" i="1"/>
  <c r="R2627" i="1"/>
  <c r="H3162" i="1"/>
  <c r="I3162" i="1"/>
  <c r="Z3139" i="1"/>
  <c r="X3139" i="1"/>
  <c r="R3119" i="1"/>
  <c r="N3119" i="1"/>
  <c r="H3098" i="1"/>
  <c r="I3098" i="1"/>
  <c r="Z3067" i="1"/>
  <c r="X3067" i="1"/>
  <c r="R3047" i="1"/>
  <c r="N3047" i="1"/>
  <c r="H3026" i="1"/>
  <c r="I3026" i="1"/>
  <c r="Z2899" i="1"/>
  <c r="X2899" i="1"/>
  <c r="R2879" i="1"/>
  <c r="N2879" i="1"/>
  <c r="H2842" i="1"/>
  <c r="I2842" i="1"/>
  <c r="Z2803" i="1"/>
  <c r="X2803" i="1"/>
  <c r="M3153" i="1"/>
  <c r="J3153" i="1"/>
  <c r="M3121" i="1"/>
  <c r="J3121" i="1"/>
  <c r="M3089" i="1"/>
  <c r="J3089" i="1"/>
  <c r="M3049" i="1"/>
  <c r="J3049" i="1"/>
  <c r="M3017" i="1"/>
  <c r="J3017" i="1"/>
  <c r="M2881" i="1"/>
  <c r="J2881" i="1"/>
  <c r="M2817" i="1"/>
  <c r="J2817" i="1"/>
  <c r="W2765" i="1"/>
  <c r="S2765" i="1"/>
  <c r="W2733" i="1"/>
  <c r="S2733" i="1"/>
  <c r="W2685" i="1"/>
  <c r="S2685" i="1"/>
  <c r="U2640" i="1"/>
  <c r="M278" i="2"/>
  <c r="U3639" i="1"/>
  <c r="H2844" i="1"/>
  <c r="I2844" i="1"/>
  <c r="M2795" i="1"/>
  <c r="J2795" i="1"/>
  <c r="H2857" i="1"/>
  <c r="I2857" i="1"/>
  <c r="M3156" i="1"/>
  <c r="J3156" i="1"/>
  <c r="M2840" i="1"/>
  <c r="J2840" i="1"/>
  <c r="W2503" i="1"/>
  <c r="S2503" i="1"/>
  <c r="R2775" i="1"/>
  <c r="N2775" i="1"/>
  <c r="H2754" i="1"/>
  <c r="I2754" i="1"/>
  <c r="Z2683" i="1"/>
  <c r="X2683" i="1"/>
  <c r="V3644" i="1"/>
  <c r="P352" i="33"/>
  <c r="P360" i="33"/>
  <c r="N301" i="2"/>
  <c r="V761" i="1"/>
  <c r="V770" i="1"/>
  <c r="V788" i="1"/>
  <c r="P441" i="33"/>
  <c r="P449" i="33"/>
  <c r="N283" i="2"/>
  <c r="V2645" i="1"/>
  <c r="L2560" i="1"/>
  <c r="L2544" i="1"/>
  <c r="H2512" i="1"/>
  <c r="I2512" i="1"/>
  <c r="M2737" i="1"/>
  <c r="J2737" i="1"/>
  <c r="M2657" i="1"/>
  <c r="J2657" i="1"/>
  <c r="R2756" i="1"/>
  <c r="N2756" i="1"/>
  <c r="Z2704" i="1"/>
  <c r="X2704" i="1"/>
  <c r="J2569" i="1"/>
  <c r="J2534" i="1"/>
  <c r="J2548" i="1"/>
  <c r="J2564" i="1"/>
  <c r="W2821" i="1"/>
  <c r="S2821" i="1"/>
  <c r="R3095" i="1"/>
  <c r="N3095" i="1"/>
  <c r="W3066" i="1"/>
  <c r="S3066" i="1"/>
  <c r="W2729" i="1"/>
  <c r="S2729" i="1"/>
  <c r="M2510" i="1"/>
  <c r="J2510" i="1"/>
  <c r="Z2671" i="1"/>
  <c r="X2671" i="1"/>
  <c r="Z2862" i="1"/>
  <c r="X2862" i="1"/>
  <c r="M2771" i="1"/>
  <c r="J2771" i="1"/>
  <c r="H3022" i="1"/>
  <c r="I3022" i="1"/>
  <c r="W3042" i="1"/>
  <c r="S3042" i="1"/>
  <c r="W2610" i="1"/>
  <c r="S2610" i="1"/>
  <c r="K2563" i="1"/>
  <c r="K2547" i="1"/>
  <c r="Z2755" i="1"/>
  <c r="X2755" i="1"/>
  <c r="Z2643" i="1"/>
  <c r="X768" i="1"/>
  <c r="X786" i="1"/>
  <c r="Q439" i="33"/>
  <c r="Q447" i="33"/>
  <c r="O281" i="2"/>
  <c r="X2643" i="1"/>
  <c r="R2446" i="1"/>
  <c r="N2446" i="1"/>
  <c r="H3070" i="1"/>
  <c r="I3070" i="1"/>
  <c r="W3122" i="1"/>
  <c r="S3122" i="1"/>
  <c r="M2688" i="1"/>
  <c r="J2688" i="1"/>
  <c r="P2575" i="1"/>
  <c r="P2540" i="1"/>
  <c r="P2484" i="1"/>
  <c r="H2524" i="1"/>
  <c r="I2524" i="1"/>
  <c r="W2674" i="1"/>
  <c r="S2674" i="1"/>
  <c r="H2763" i="1"/>
  <c r="I2763" i="1"/>
  <c r="Z2660" i="1"/>
  <c r="X2660" i="1"/>
  <c r="M2707" i="1"/>
  <c r="J2707" i="1"/>
  <c r="H2576" i="1"/>
  <c r="H2541" i="1"/>
  <c r="H2485" i="1"/>
  <c r="W2576" i="1"/>
  <c r="W2541" i="1"/>
  <c r="W2485" i="1"/>
  <c r="M2641" i="1"/>
  <c r="J766" i="1"/>
  <c r="J784" i="1"/>
  <c r="F437" i="33"/>
  <c r="F445" i="33"/>
  <c r="D279" i="2"/>
  <c r="J2641" i="1"/>
  <c r="L2451" i="1"/>
  <c r="L2403" i="1"/>
  <c r="V3256" i="1"/>
  <c r="V3361" i="1"/>
  <c r="V3370" i="1"/>
  <c r="V3472" i="1"/>
  <c r="V3488" i="1"/>
  <c r="V3497" i="1"/>
  <c r="V3513" i="1"/>
  <c r="V3522" i="1"/>
  <c r="M2886" i="1"/>
  <c r="J2886" i="1"/>
  <c r="W2815" i="1"/>
  <c r="S2815" i="1"/>
  <c r="Z2968" i="1"/>
  <c r="X2968" i="1"/>
  <c r="Z3105" i="1"/>
  <c r="X3105" i="1"/>
  <c r="R2974" i="1"/>
  <c r="N2974" i="1"/>
  <c r="X2624" i="1"/>
  <c r="X3224" i="1"/>
  <c r="H3072" i="1"/>
  <c r="I3072" i="1"/>
  <c r="R3029" i="1"/>
  <c r="N3029" i="1"/>
  <c r="Z2881" i="1"/>
  <c r="X2881" i="1"/>
  <c r="H2808" i="1"/>
  <c r="I2808" i="1"/>
  <c r="W3100" i="1"/>
  <c r="S3100" i="1"/>
  <c r="W3028" i="1"/>
  <c r="S3028" i="1"/>
  <c r="W2844" i="1"/>
  <c r="S2844" i="1"/>
  <c r="R3134" i="1"/>
  <c r="N3134" i="1"/>
  <c r="Z3090" i="1"/>
  <c r="X3090" i="1"/>
  <c r="R3038" i="1"/>
  <c r="N3038" i="1"/>
  <c r="H2873" i="1"/>
  <c r="I2873" i="1"/>
  <c r="M2768" i="1"/>
  <c r="J2768" i="1"/>
  <c r="M3072" i="1"/>
  <c r="J3072" i="1"/>
  <c r="M2876" i="1"/>
  <c r="J2876" i="1"/>
  <c r="W2801" i="1"/>
  <c r="S2801" i="1"/>
  <c r="T3228" i="1"/>
  <c r="T2628" i="1"/>
  <c r="Z3159" i="1"/>
  <c r="X3159" i="1"/>
  <c r="R3139" i="1"/>
  <c r="N3139" i="1"/>
  <c r="H3118" i="1"/>
  <c r="I3118" i="1"/>
  <c r="Z3095" i="1"/>
  <c r="X3095" i="1"/>
  <c r="R3067" i="1"/>
  <c r="N3067" i="1"/>
  <c r="H3046" i="1"/>
  <c r="I3046" i="1"/>
  <c r="Z3023" i="1"/>
  <c r="X3023" i="1"/>
  <c r="R2899" i="1"/>
  <c r="N2899" i="1"/>
  <c r="H2878" i="1"/>
  <c r="I2878" i="1"/>
  <c r="Z2823" i="1"/>
  <c r="X2823" i="1"/>
  <c r="R2803" i="1"/>
  <c r="N2803" i="1"/>
  <c r="W3150" i="1"/>
  <c r="S3150" i="1"/>
  <c r="W3118" i="1"/>
  <c r="S3118" i="1"/>
  <c r="W3078" i="1"/>
  <c r="S3078" i="1"/>
  <c r="W3046" i="1"/>
  <c r="S3046" i="1"/>
  <c r="W2974" i="1"/>
  <c r="S2974" i="1"/>
  <c r="W2878" i="1"/>
  <c r="S2878" i="1"/>
  <c r="W2814" i="1"/>
  <c r="S2814" i="1"/>
  <c r="M2764" i="1"/>
  <c r="J2764" i="1"/>
  <c r="M2732" i="1"/>
  <c r="J2732" i="1"/>
  <c r="M2684" i="1"/>
  <c r="J2684" i="1"/>
  <c r="J2628" i="1"/>
  <c r="J3228" i="1"/>
  <c r="R3416" i="1"/>
  <c r="N3416" i="1"/>
  <c r="R3092" i="1"/>
  <c r="N3092" i="1"/>
  <c r="N2629" i="1"/>
  <c r="N3229" i="1"/>
  <c r="Q3231" i="1"/>
  <c r="Q2631" i="1"/>
  <c r="V3231" i="1"/>
  <c r="V2631" i="1"/>
  <c r="Z3056" i="1"/>
  <c r="X3056" i="1"/>
  <c r="X2625" i="1"/>
  <c r="X3225" i="1"/>
  <c r="H3056" i="1"/>
  <c r="I3056" i="1"/>
  <c r="H3534" i="1"/>
  <c r="I3534" i="1"/>
  <c r="H3383" i="1"/>
  <c r="I3383" i="1"/>
  <c r="Z3385" i="1"/>
  <c r="X3385" i="1"/>
  <c r="R3112" i="1"/>
  <c r="N3112" i="1"/>
  <c r="R3077" i="1"/>
  <c r="N3077" i="1"/>
  <c r="R3120" i="1"/>
  <c r="N3120" i="1"/>
  <c r="Z3166" i="1"/>
  <c r="X3166" i="1"/>
  <c r="J3256" i="1"/>
  <c r="J3361" i="1"/>
  <c r="J3370" i="1"/>
  <c r="J3379" i="1"/>
  <c r="J3395" i="1"/>
  <c r="J3404" i="1"/>
  <c r="J3565" i="1"/>
  <c r="J3609" i="1"/>
  <c r="M3058" i="1"/>
  <c r="J3058" i="1"/>
  <c r="M3126" i="1"/>
  <c r="J3126" i="1"/>
  <c r="H3333" i="1"/>
  <c r="I3333" i="1"/>
  <c r="P3257" i="1"/>
  <c r="P3362" i="1"/>
  <c r="P3371" i="1"/>
  <c r="P3414" i="1"/>
  <c r="P3430" i="1"/>
  <c r="P3439" i="1"/>
  <c r="P3455" i="1"/>
  <c r="P3464" i="1"/>
  <c r="S2629" i="1"/>
  <c r="S3229" i="1"/>
  <c r="H3385" i="1"/>
  <c r="I3385" i="1"/>
  <c r="Z3065" i="1"/>
  <c r="X3065" i="1"/>
  <c r="H3024" i="1"/>
  <c r="I3024" i="1"/>
  <c r="R2877" i="1"/>
  <c r="N2877" i="1"/>
  <c r="Z2801" i="1"/>
  <c r="X2801" i="1"/>
  <c r="W3092" i="1"/>
  <c r="S3092" i="1"/>
  <c r="W3020" i="1"/>
  <c r="S3020" i="1"/>
  <c r="W2820" i="1"/>
  <c r="S2820" i="1"/>
  <c r="H3129" i="1"/>
  <c r="I3129" i="1"/>
  <c r="R3078" i="1"/>
  <c r="N3078" i="1"/>
  <c r="Z3026" i="1"/>
  <c r="X3026" i="1"/>
  <c r="R2846" i="1"/>
  <c r="N2846" i="1"/>
  <c r="W3145" i="1"/>
  <c r="S3145" i="1"/>
  <c r="M3056" i="1"/>
  <c r="J3056" i="1"/>
  <c r="M2844" i="1"/>
  <c r="J2844" i="1"/>
  <c r="M2796" i="1"/>
  <c r="J2796" i="1"/>
  <c r="W2606" i="1"/>
  <c r="S2606" i="1"/>
  <c r="W2602" i="1"/>
  <c r="K274" i="2"/>
  <c r="S2602" i="1"/>
  <c r="Z3131" i="1"/>
  <c r="X3131" i="1"/>
  <c r="H3090" i="1"/>
  <c r="I3090" i="1"/>
  <c r="R3039" i="1"/>
  <c r="N3039" i="1"/>
  <c r="Z2891" i="1"/>
  <c r="X2891" i="1"/>
  <c r="H2818" i="1"/>
  <c r="I2818" i="1"/>
  <c r="M3141" i="1"/>
  <c r="J3141" i="1"/>
  <c r="M3069" i="1"/>
  <c r="J3069" i="1"/>
  <c r="M2901" i="1"/>
  <c r="J2901" i="1"/>
  <c r="M2805" i="1"/>
  <c r="J2805" i="1"/>
  <c r="W2713" i="1"/>
  <c r="S2713" i="1"/>
  <c r="S840" i="33"/>
  <c r="AC2573" i="1"/>
  <c r="AC2538" i="1"/>
  <c r="AC2482" i="1"/>
  <c r="W2565" i="1"/>
  <c r="W2549" i="1"/>
  <c r="R2719" i="1"/>
  <c r="N2719" i="1"/>
  <c r="R2679" i="1"/>
  <c r="N2679" i="1"/>
  <c r="T3643" i="1"/>
  <c r="N351" i="33"/>
  <c r="N359" i="33"/>
  <c r="L300" i="2"/>
  <c r="T760" i="1"/>
  <c r="T769" i="1"/>
  <c r="T787" i="1"/>
  <c r="N440" i="33"/>
  <c r="N448" i="33"/>
  <c r="L282" i="2"/>
  <c r="T2644" i="1"/>
  <c r="T2640" i="1"/>
  <c r="L278" i="2"/>
  <c r="T3639" i="1"/>
  <c r="V2610" i="1"/>
  <c r="N274" i="2"/>
  <c r="V2602" i="1"/>
  <c r="M2561" i="1"/>
  <c r="M2545" i="1"/>
  <c r="AB2457" i="1"/>
  <c r="AB2409" i="1"/>
  <c r="Z2970" i="1"/>
  <c r="X2970" i="1"/>
  <c r="Z3079" i="1"/>
  <c r="X3079" i="1"/>
  <c r="R2823" i="1"/>
  <c r="N2823" i="1"/>
  <c r="M2712" i="1"/>
  <c r="J2712" i="1"/>
  <c r="O2565" i="1"/>
  <c r="O2549" i="1"/>
  <c r="M2502" i="1"/>
  <c r="J2502" i="1"/>
  <c r="Z2735" i="1"/>
  <c r="X2735" i="1"/>
  <c r="Y2607" i="1"/>
  <c r="P271" i="2"/>
  <c r="Y2599" i="1"/>
  <c r="Z2604" i="1"/>
  <c r="X2604" i="1"/>
  <c r="R2567" i="1"/>
  <c r="R2551" i="1"/>
  <c r="H2841" i="1"/>
  <c r="I2841" i="1"/>
  <c r="W2804" i="1"/>
  <c r="S2804" i="1"/>
  <c r="M2896" i="1"/>
  <c r="J2896" i="1"/>
  <c r="AC2560" i="1"/>
  <c r="AC2544" i="1"/>
  <c r="Z2743" i="1"/>
  <c r="X2743" i="1"/>
  <c r="Z2502" i="1"/>
  <c r="X2502" i="1"/>
  <c r="M2659" i="1"/>
  <c r="J2659" i="1"/>
  <c r="AC2570" i="1"/>
  <c r="AC2535" i="1"/>
  <c r="AC2479" i="1"/>
  <c r="M3035" i="1"/>
  <c r="J3035" i="1"/>
  <c r="M2859" i="1"/>
  <c r="J2859" i="1"/>
  <c r="R3138" i="1"/>
  <c r="N3138" i="1"/>
  <c r="Z3094" i="1"/>
  <c r="X3094" i="1"/>
  <c r="H3041" i="1"/>
  <c r="I3041" i="1"/>
  <c r="R2882" i="1"/>
  <c r="N2882" i="1"/>
  <c r="Z2794" i="1"/>
  <c r="X2794" i="1"/>
  <c r="M3076" i="1"/>
  <c r="J3076" i="1"/>
  <c r="L3255" i="1"/>
  <c r="L3360" i="1"/>
  <c r="L3369" i="1"/>
  <c r="L3412" i="1"/>
  <c r="L3428" i="1"/>
  <c r="L3437" i="1"/>
  <c r="L3453" i="1"/>
  <c r="L3462" i="1"/>
  <c r="H3270" i="1"/>
  <c r="I3270" i="1"/>
  <c r="W2859" i="1"/>
  <c r="S2859" i="1"/>
  <c r="H2799" i="1"/>
  <c r="I2799" i="1"/>
  <c r="R3034" i="1"/>
  <c r="N3034" i="1"/>
  <c r="Z2874" i="1"/>
  <c r="X2874" i="1"/>
  <c r="M2890" i="1"/>
  <c r="J2890" i="1"/>
  <c r="H3079" i="1"/>
  <c r="I3079" i="1"/>
  <c r="AB3226" i="1"/>
  <c r="AB2626" i="1"/>
  <c r="Z3155" i="1"/>
  <c r="X3155" i="1"/>
  <c r="R3135" i="1"/>
  <c r="N3135" i="1"/>
  <c r="H3114" i="1"/>
  <c r="I3114" i="1"/>
  <c r="Z3091" i="1"/>
  <c r="X3091" i="1"/>
  <c r="R3063" i="1"/>
  <c r="N3063" i="1"/>
  <c r="H3042" i="1"/>
  <c r="I3042" i="1"/>
  <c r="Z3019" i="1"/>
  <c r="X3019" i="1"/>
  <c r="R2895" i="1"/>
  <c r="N2895" i="1"/>
  <c r="H2874" i="1"/>
  <c r="I2874" i="1"/>
  <c r="Z2819" i="1"/>
  <c r="X2819" i="1"/>
  <c r="R2799" i="1"/>
  <c r="N2799" i="1"/>
  <c r="M3145" i="1"/>
  <c r="J3145" i="1"/>
  <c r="M3113" i="1"/>
  <c r="J3113" i="1"/>
  <c r="M3073" i="1"/>
  <c r="J3073" i="1"/>
  <c r="M3041" i="1"/>
  <c r="J3041" i="1"/>
  <c r="M2969" i="1"/>
  <c r="J2969" i="1"/>
  <c r="M2873" i="1"/>
  <c r="J2873" i="1"/>
  <c r="M2809" i="1"/>
  <c r="J2809" i="1"/>
  <c r="W2757" i="1"/>
  <c r="S2757" i="1"/>
  <c r="W2717" i="1"/>
  <c r="S2717" i="1"/>
  <c r="W2677" i="1"/>
  <c r="S2677" i="1"/>
  <c r="AA3646" i="1"/>
  <c r="S451" i="33"/>
  <c r="Q285" i="2"/>
  <c r="AA2647" i="1"/>
  <c r="AC2609" i="1"/>
  <c r="S273" i="2"/>
  <c r="AC2601" i="1"/>
  <c r="W3108" i="1"/>
  <c r="S3108" i="1"/>
  <c r="H3097" i="1"/>
  <c r="I3097" i="1"/>
  <c r="Z2810" i="1"/>
  <c r="X2810" i="1"/>
  <c r="M3060" i="1"/>
  <c r="J3060" i="1"/>
  <c r="W2813" i="1"/>
  <c r="S2813" i="1"/>
  <c r="AA2600" i="1"/>
  <c r="AA881" i="1"/>
  <c r="S524" i="33"/>
  <c r="S532" i="33"/>
  <c r="Q272" i="2"/>
  <c r="AA2608" i="1"/>
  <c r="U2560" i="1"/>
  <c r="U2544" i="1"/>
  <c r="P2455" i="1"/>
  <c r="P2407" i="1"/>
  <c r="H2770" i="1"/>
  <c r="I2770" i="1"/>
  <c r="Z2747" i="1"/>
  <c r="X2747" i="1"/>
  <c r="H2714" i="1"/>
  <c r="I2714" i="1"/>
  <c r="L2573" i="1"/>
  <c r="L2538" i="1"/>
  <c r="L2482" i="1"/>
  <c r="O2566" i="1"/>
  <c r="O2550" i="1"/>
  <c r="M2880" i="1"/>
  <c r="J2880" i="1"/>
  <c r="K881" i="1"/>
  <c r="G524" i="33"/>
  <c r="G532" i="33"/>
  <c r="G840" i="33"/>
  <c r="H2809" i="1"/>
  <c r="I2809" i="1"/>
  <c r="L3228" i="1"/>
  <c r="L2628" i="1"/>
  <c r="Z2815" i="1"/>
  <c r="X2815" i="1"/>
  <c r="M2973" i="1"/>
  <c r="J2973" i="1"/>
  <c r="R2731" i="1"/>
  <c r="N2731" i="1"/>
  <c r="Z2647" i="1"/>
  <c r="Q451" i="33"/>
  <c r="O285" i="2"/>
  <c r="X2647" i="1"/>
  <c r="W3121" i="1"/>
  <c r="S3121" i="1"/>
  <c r="U2573" i="1"/>
  <c r="U2538" i="1"/>
  <c r="U2482" i="1"/>
  <c r="Z3110" i="1"/>
  <c r="X3110" i="1"/>
  <c r="H3158" i="1"/>
  <c r="I3158" i="1"/>
  <c r="R2875" i="1"/>
  <c r="N2875" i="1"/>
  <c r="W2874" i="1"/>
  <c r="S2874" i="1"/>
  <c r="W2531" i="1"/>
  <c r="S2531" i="1"/>
  <c r="R2735" i="1"/>
  <c r="N2735" i="1"/>
  <c r="Z2600" i="1"/>
  <c r="X2600" i="1"/>
  <c r="R2563" i="1"/>
  <c r="R2547" i="1"/>
  <c r="M2741" i="1"/>
  <c r="J2741" i="1"/>
  <c r="R3027" i="1"/>
  <c r="N3027" i="1"/>
  <c r="W3050" i="1"/>
  <c r="S3050" i="1"/>
  <c r="M2522" i="1"/>
  <c r="J2522" i="1"/>
  <c r="Y2458" i="1"/>
  <c r="Y2410" i="1"/>
  <c r="Z2740" i="1"/>
  <c r="X2740" i="1"/>
  <c r="T2566" i="1"/>
  <c r="T2550" i="1"/>
  <c r="M2706" i="1"/>
  <c r="J2706" i="1"/>
  <c r="X3251" i="1"/>
  <c r="X3356" i="1"/>
  <c r="X3365" i="1"/>
  <c r="X3408" i="1"/>
  <c r="X3424" i="1"/>
  <c r="X3433" i="1"/>
  <c r="X3449" i="1"/>
  <c r="X3458" i="1"/>
  <c r="S2626" i="1"/>
  <c r="S3226" i="1"/>
  <c r="K3224" i="1"/>
  <c r="K2624" i="1"/>
  <c r="H2847" i="1"/>
  <c r="I2847" i="1"/>
  <c r="H3057" i="1"/>
  <c r="I3057" i="1"/>
  <c r="R2898" i="1"/>
  <c r="N2898" i="1"/>
  <c r="X3469" i="1"/>
  <c r="X3485" i="1"/>
  <c r="X3494" i="1"/>
  <c r="X3510" i="1"/>
  <c r="X3519" i="1"/>
  <c r="Z3140" i="1"/>
  <c r="X3140" i="1"/>
  <c r="J2624" i="1"/>
  <c r="J3224" i="1"/>
  <c r="X2629" i="1"/>
  <c r="X3229" i="1"/>
  <c r="R3065" i="1"/>
  <c r="N3065" i="1"/>
  <c r="Z3021" i="1"/>
  <c r="X3021" i="1"/>
  <c r="H2876" i="1"/>
  <c r="I2876" i="1"/>
  <c r="R2801" i="1"/>
  <c r="N2801" i="1"/>
  <c r="M3091" i="1"/>
  <c r="J3091" i="1"/>
  <c r="M3019" i="1"/>
  <c r="J3019" i="1"/>
  <c r="M2819" i="1"/>
  <c r="J2819" i="1"/>
  <c r="Z3126" i="1"/>
  <c r="X3126" i="1"/>
  <c r="H3077" i="1"/>
  <c r="I3077" i="1"/>
  <c r="Z3018" i="1"/>
  <c r="X3018" i="1"/>
  <c r="H2845" i="1"/>
  <c r="I2845" i="1"/>
  <c r="M3144" i="1"/>
  <c r="J3144" i="1"/>
  <c r="M3044" i="1"/>
  <c r="J3044" i="1"/>
  <c r="W2841" i="1"/>
  <c r="S2841" i="1"/>
  <c r="W2793" i="1"/>
  <c r="S2793" i="1"/>
  <c r="P3226" i="1"/>
  <c r="P2626" i="1"/>
  <c r="R3155" i="1"/>
  <c r="N3155" i="1"/>
  <c r="H3134" i="1"/>
  <c r="I3134" i="1"/>
  <c r="Z3111" i="1"/>
  <c r="X3111" i="1"/>
  <c r="R3091" i="1"/>
  <c r="N3091" i="1"/>
  <c r="H3062" i="1"/>
  <c r="I3062" i="1"/>
  <c r="Z3039" i="1"/>
  <c r="X3039" i="1"/>
  <c r="R3019" i="1"/>
  <c r="N3019" i="1"/>
  <c r="H2894" i="1"/>
  <c r="I2894" i="1"/>
  <c r="Z2863" i="1"/>
  <c r="X2863" i="1"/>
  <c r="R2819" i="1"/>
  <c r="N2819" i="1"/>
  <c r="H2798" i="1"/>
  <c r="I2798" i="1"/>
  <c r="W3142" i="1"/>
  <c r="S3142" i="1"/>
  <c r="W3110" i="1"/>
  <c r="S3110" i="1"/>
  <c r="W3070" i="1"/>
  <c r="S3070" i="1"/>
  <c r="W3038" i="1"/>
  <c r="S3038" i="1"/>
  <c r="W2902" i="1"/>
  <c r="S2902" i="1"/>
  <c r="W2862" i="1"/>
  <c r="S2862" i="1"/>
  <c r="W2806" i="1"/>
  <c r="S2806" i="1"/>
  <c r="M2756" i="1"/>
  <c r="J2756" i="1"/>
  <c r="M2716" i="1"/>
  <c r="J2716" i="1"/>
  <c r="M2676" i="1"/>
  <c r="J2676" i="1"/>
  <c r="AC3643" i="1"/>
  <c r="U351" i="33"/>
  <c r="U359" i="33"/>
  <c r="S300" i="2"/>
  <c r="AC760" i="1"/>
  <c r="AC769" i="1"/>
  <c r="AC787" i="1"/>
  <c r="U440" i="33"/>
  <c r="U448" i="33"/>
  <c r="S282" i="2"/>
  <c r="AC2644" i="1"/>
  <c r="O2641" i="1"/>
  <c r="J348" i="33"/>
  <c r="J356" i="33"/>
  <c r="H297" i="2"/>
  <c r="O757" i="1"/>
  <c r="O766" i="1"/>
  <c r="O784" i="1"/>
  <c r="J437" i="33"/>
  <c r="J445" i="33"/>
  <c r="H279" i="2"/>
  <c r="O3640" i="1"/>
  <c r="Y2603" i="1"/>
  <c r="P275" i="2"/>
  <c r="Y2611" i="1"/>
  <c r="M3167" i="1"/>
  <c r="J3167" i="1"/>
  <c r="Z3040" i="1"/>
  <c r="X3040" i="1"/>
  <c r="M3034" i="1"/>
  <c r="J3034" i="1"/>
  <c r="W2975" i="1"/>
  <c r="S2975" i="1"/>
  <c r="H2975" i="1"/>
  <c r="I2975" i="1"/>
  <c r="Z3153" i="1"/>
  <c r="X3153" i="1"/>
  <c r="R3049" i="1"/>
  <c r="N3049" i="1"/>
  <c r="T3225" i="1"/>
  <c r="T2625" i="1"/>
  <c r="O3229" i="1"/>
  <c r="O2629" i="1"/>
  <c r="Z3335" i="1"/>
  <c r="X3335" i="1"/>
  <c r="R3225" i="1"/>
  <c r="R2625" i="1"/>
  <c r="N3256" i="1"/>
  <c r="R3256" i="1"/>
  <c r="R3361" i="1"/>
  <c r="R3370" i="1"/>
  <c r="R3472" i="1"/>
  <c r="R3488" i="1"/>
  <c r="R3497" i="1"/>
  <c r="R3513" i="1"/>
  <c r="R3522" i="1"/>
  <c r="S2630" i="1"/>
  <c r="S3230" i="1"/>
  <c r="H3410" i="1"/>
  <c r="H3426" i="1"/>
  <c r="H3435" i="1"/>
  <c r="H3451" i="1"/>
  <c r="H3460" i="1"/>
  <c r="Z3420" i="1"/>
  <c r="X3420" i="1"/>
  <c r="M3505" i="1"/>
  <c r="J3505" i="1"/>
  <c r="Z3333" i="1"/>
  <c r="X3333" i="1"/>
  <c r="W2895" i="1"/>
  <c r="S2895" i="1"/>
  <c r="W3115" i="1"/>
  <c r="S3115" i="1"/>
  <c r="S3225" i="1"/>
  <c r="O3225" i="1"/>
  <c r="O2625" i="1"/>
  <c r="R3158" i="1"/>
  <c r="N3158" i="1"/>
  <c r="I2624" i="1"/>
  <c r="I3224" i="1"/>
  <c r="H3060" i="1"/>
  <c r="I3060" i="1"/>
  <c r="R3017" i="1"/>
  <c r="N3017" i="1"/>
  <c r="Z2861" i="1"/>
  <c r="X2861" i="1"/>
  <c r="H2796" i="1"/>
  <c r="I2796" i="1"/>
  <c r="M3075" i="1"/>
  <c r="J3075" i="1"/>
  <c r="M2971" i="1"/>
  <c r="J2971" i="1"/>
  <c r="M2811" i="1"/>
  <c r="J2811" i="1"/>
  <c r="R3122" i="1"/>
  <c r="N3122" i="1"/>
  <c r="Z3070" i="1"/>
  <c r="X3070" i="1"/>
  <c r="H2969" i="1"/>
  <c r="I2969" i="1"/>
  <c r="R2818" i="1"/>
  <c r="N2818" i="1"/>
  <c r="M3128" i="1"/>
  <c r="J3128" i="1"/>
  <c r="M3028" i="1"/>
  <c r="J3028" i="1"/>
  <c r="M2820" i="1"/>
  <c r="J2820" i="1"/>
  <c r="R2780" i="1"/>
  <c r="N2780" i="1"/>
  <c r="Q3641" i="1"/>
  <c r="L349" i="33"/>
  <c r="L357" i="33"/>
  <c r="J298" i="2"/>
  <c r="Q758" i="1"/>
  <c r="Q767" i="1"/>
  <c r="Q785" i="1"/>
  <c r="L438" i="33"/>
  <c r="L446" i="33"/>
  <c r="J280" i="2"/>
  <c r="Q2642" i="1"/>
  <c r="Z3167" i="1"/>
  <c r="X3167" i="1"/>
  <c r="H3126" i="1"/>
  <c r="I3126" i="1"/>
  <c r="R3075" i="1"/>
  <c r="N3075" i="1"/>
  <c r="Z3031" i="1"/>
  <c r="X3031" i="1"/>
  <c r="H2886" i="1"/>
  <c r="I2886" i="1"/>
  <c r="R2811" i="1"/>
  <c r="N2811" i="1"/>
  <c r="W3130" i="1"/>
  <c r="S3130" i="1"/>
  <c r="W3058" i="1"/>
  <c r="S3058" i="1"/>
  <c r="W2890" i="1"/>
  <c r="S2890" i="1"/>
  <c r="W2794" i="1"/>
  <c r="S2794" i="1"/>
  <c r="M2704" i="1"/>
  <c r="J2704" i="1"/>
  <c r="M838" i="33"/>
  <c r="K2576" i="1"/>
  <c r="K2541" i="1"/>
  <c r="K2485" i="1"/>
  <c r="Z2707" i="1"/>
  <c r="X2707" i="1"/>
  <c r="H2674" i="1"/>
  <c r="I2674" i="1"/>
  <c r="T2605" i="1"/>
  <c r="L269" i="2"/>
  <c r="T2597" i="1"/>
  <c r="AA2605" i="1"/>
  <c r="Q269" i="2"/>
  <c r="AA2597" i="1"/>
  <c r="M2597" i="1"/>
  <c r="J2597" i="1"/>
  <c r="R2881" i="1"/>
  <c r="N2881" i="1"/>
  <c r="V3225" i="1"/>
  <c r="V2625" i="1"/>
  <c r="Z3043" i="1"/>
  <c r="X3043" i="1"/>
  <c r="W2898" i="1"/>
  <c r="S2898" i="1"/>
  <c r="R2779" i="1"/>
  <c r="N2779" i="1"/>
  <c r="W3105" i="1"/>
  <c r="S3105" i="1"/>
  <c r="Y880" i="1"/>
  <c r="R523" i="33"/>
  <c r="R531" i="33"/>
  <c r="R839" i="33"/>
  <c r="W3065" i="1"/>
  <c r="S3065" i="1"/>
  <c r="O2574" i="1"/>
  <c r="O2539" i="1"/>
  <c r="O2483" i="1"/>
  <c r="R3018" i="1"/>
  <c r="N3018" i="1"/>
  <c r="W2774" i="1"/>
  <c r="S2774" i="1"/>
  <c r="R2715" i="1"/>
  <c r="N2715" i="1"/>
  <c r="U2561" i="1"/>
  <c r="U2545" i="1"/>
  <c r="W3113" i="1"/>
  <c r="S3113" i="1"/>
  <c r="S841" i="33"/>
  <c r="P2481" i="1"/>
  <c r="P2537" i="1"/>
  <c r="P2572" i="1"/>
  <c r="L2562" i="1"/>
  <c r="L2546" i="1"/>
  <c r="V2566" i="1"/>
  <c r="V2550" i="1"/>
  <c r="L3226" i="1"/>
  <c r="L2626" i="1"/>
  <c r="Q3573" i="1"/>
  <c r="Q3444" i="1"/>
  <c r="AC3257" i="1"/>
  <c r="AC3362" i="1"/>
  <c r="AC3371" i="1"/>
  <c r="AC3532" i="1"/>
  <c r="AC3548" i="1"/>
  <c r="AC3557" i="1"/>
  <c r="W3164" i="1"/>
  <c r="S3164" i="1"/>
  <c r="N2631" i="1"/>
  <c r="N3231" i="1"/>
  <c r="K3252" i="1"/>
  <c r="K3357" i="1"/>
  <c r="K3366" i="1"/>
  <c r="K3527" i="1"/>
  <c r="K3543" i="1"/>
  <c r="K3552" i="1"/>
  <c r="H3267" i="1"/>
  <c r="I3267" i="1"/>
  <c r="W2887" i="1"/>
  <c r="S2887" i="1"/>
  <c r="W3267" i="1"/>
  <c r="S3267" i="1"/>
  <c r="W3163" i="1"/>
  <c r="S3163" i="1"/>
  <c r="W3075" i="1"/>
  <c r="S3075" i="1"/>
  <c r="Z3388" i="1"/>
  <c r="X3388" i="1"/>
  <c r="R3269" i="1"/>
  <c r="N3269" i="1"/>
  <c r="H3167" i="1"/>
  <c r="I3167" i="1"/>
  <c r="M3078" i="1"/>
  <c r="J3078" i="1"/>
  <c r="W3387" i="1"/>
  <c r="S3387" i="1"/>
  <c r="J2629" i="1"/>
  <c r="J3229" i="1"/>
  <c r="W3159" i="1"/>
  <c r="S3159" i="1"/>
  <c r="W3051" i="1"/>
  <c r="S3051" i="1"/>
  <c r="R3419" i="1"/>
  <c r="N3419" i="1"/>
  <c r="H3273" i="1"/>
  <c r="I3273" i="1"/>
  <c r="R3150" i="1"/>
  <c r="N3150" i="1"/>
  <c r="M2846" i="1"/>
  <c r="J2846" i="1"/>
  <c r="W3266" i="1"/>
  <c r="S3266" i="1"/>
  <c r="M3166" i="1"/>
  <c r="J3166" i="1"/>
  <c r="M3050" i="1"/>
  <c r="J3050" i="1"/>
  <c r="H3099" i="1"/>
  <c r="I3099" i="1"/>
  <c r="Z3068" i="1"/>
  <c r="X3068" i="1"/>
  <c r="R3048" i="1"/>
  <c r="N3048" i="1"/>
  <c r="H3027" i="1"/>
  <c r="I3027" i="1"/>
  <c r="Z2900" i="1"/>
  <c r="X2900" i="1"/>
  <c r="R2880" i="1"/>
  <c r="N2880" i="1"/>
  <c r="H2843" i="1"/>
  <c r="I2843" i="1"/>
  <c r="Z2804" i="1"/>
  <c r="X2804" i="1"/>
  <c r="M2772" i="1"/>
  <c r="J2772" i="1"/>
  <c r="Z3149" i="1"/>
  <c r="X3149" i="1"/>
  <c r="R3129" i="1"/>
  <c r="N3129" i="1"/>
  <c r="H3108" i="1"/>
  <c r="I3108" i="1"/>
  <c r="Z3077" i="1"/>
  <c r="X3077" i="1"/>
  <c r="R3057" i="1"/>
  <c r="N3057" i="1"/>
  <c r="H3036" i="1"/>
  <c r="I3036" i="1"/>
  <c r="Z2973" i="1"/>
  <c r="X2973" i="1"/>
  <c r="R2889" i="1"/>
  <c r="N2889" i="1"/>
  <c r="H2860" i="1"/>
  <c r="I2860" i="1"/>
  <c r="Z2813" i="1"/>
  <c r="X2813" i="1"/>
  <c r="R2793" i="1"/>
  <c r="N2793" i="1"/>
  <c r="M3111" i="1"/>
  <c r="J3111" i="1"/>
  <c r="M3071" i="1"/>
  <c r="J3071" i="1"/>
  <c r="M3039" i="1"/>
  <c r="J3039" i="1"/>
  <c r="M2903" i="1"/>
  <c r="J2903" i="1"/>
  <c r="M2863" i="1"/>
  <c r="J2863" i="1"/>
  <c r="M2807" i="1"/>
  <c r="J2807" i="1"/>
  <c r="H3141" i="1"/>
  <c r="I3141" i="1"/>
  <c r="Z3118" i="1"/>
  <c r="X3118" i="1"/>
  <c r="R3098" i="1"/>
  <c r="N3098" i="1"/>
  <c r="H3069" i="1"/>
  <c r="I3069" i="1"/>
  <c r="Z3046" i="1"/>
  <c r="X3046" i="1"/>
  <c r="R3026" i="1"/>
  <c r="N3026" i="1"/>
  <c r="H2901" i="1"/>
  <c r="I2901" i="1"/>
  <c r="Z2878" i="1"/>
  <c r="X2878" i="1"/>
  <c r="R2842" i="1"/>
  <c r="N2842" i="1"/>
  <c r="H2805" i="1"/>
  <c r="I2805" i="1"/>
  <c r="W3157" i="1"/>
  <c r="S3157" i="1"/>
  <c r="W3125" i="1"/>
  <c r="S3125" i="1"/>
  <c r="W3093" i="1"/>
  <c r="S3093" i="1"/>
  <c r="W3053" i="1"/>
  <c r="S3053" i="1"/>
  <c r="W3021" i="1"/>
  <c r="S3021" i="1"/>
  <c r="W2885" i="1"/>
  <c r="S2885" i="1"/>
  <c r="W3675" i="1"/>
  <c r="S3675" i="1"/>
  <c r="X3256" i="1"/>
  <c r="Z3256" i="1"/>
  <c r="Z3361" i="1"/>
  <c r="Z3370" i="1"/>
  <c r="Z3531" i="1"/>
  <c r="Z3547" i="1"/>
  <c r="Z3556" i="1"/>
  <c r="R3480" i="1"/>
  <c r="N3480" i="1"/>
  <c r="Z3272" i="1"/>
  <c r="X3272" i="1"/>
  <c r="W3123" i="1"/>
  <c r="S3123" i="1"/>
  <c r="M2794" i="1"/>
  <c r="J2794" i="1"/>
  <c r="M2858" i="1"/>
  <c r="J2858" i="1"/>
  <c r="R3272" i="1"/>
  <c r="N3272" i="1"/>
  <c r="Z3128" i="1"/>
  <c r="X3128" i="1"/>
  <c r="R3068" i="1"/>
  <c r="N3068" i="1"/>
  <c r="M2605" i="1"/>
  <c r="D269" i="2"/>
  <c r="J2605" i="1"/>
  <c r="Q2599" i="1"/>
  <c r="J271" i="2"/>
  <c r="Q2607" i="1"/>
  <c r="N3251" i="1"/>
  <c r="R3251" i="1"/>
  <c r="R3356" i="1"/>
  <c r="R3365" i="1"/>
  <c r="R3374" i="1"/>
  <c r="R3390" i="1"/>
  <c r="R3399" i="1"/>
  <c r="R3560" i="1"/>
  <c r="R3604" i="1"/>
  <c r="Z3418" i="1"/>
  <c r="X3418" i="1"/>
  <c r="W2799" i="1"/>
  <c r="S2799" i="1"/>
  <c r="V3252" i="1"/>
  <c r="V3357" i="1"/>
  <c r="V3366" i="1"/>
  <c r="V3468" i="1"/>
  <c r="V3484" i="1"/>
  <c r="V3493" i="1"/>
  <c r="V3509" i="1"/>
  <c r="V3518" i="1"/>
  <c r="W3418" i="1"/>
  <c r="S3418" i="1"/>
  <c r="Z3137" i="1"/>
  <c r="X3137" i="1"/>
  <c r="R3388" i="1"/>
  <c r="N3388" i="1"/>
  <c r="T3251" i="1"/>
  <c r="T3356" i="1"/>
  <c r="T3365" i="1"/>
  <c r="T3467" i="1"/>
  <c r="T3483" i="1"/>
  <c r="T3492" i="1"/>
  <c r="T3508" i="1"/>
  <c r="T3517" i="1"/>
  <c r="X3253" i="1"/>
  <c r="X3358" i="1"/>
  <c r="X3367" i="1"/>
  <c r="X3410" i="1"/>
  <c r="X3426" i="1"/>
  <c r="X3435" i="1"/>
  <c r="X3451" i="1"/>
  <c r="X3460" i="1"/>
  <c r="V3228" i="1"/>
  <c r="V2628" i="1"/>
  <c r="H3163" i="1"/>
  <c r="I3163" i="1"/>
  <c r="Z3072" i="1"/>
  <c r="X3072" i="1"/>
  <c r="N2625" i="1"/>
  <c r="N3225" i="1"/>
  <c r="N3252" i="1"/>
  <c r="N3357" i="1"/>
  <c r="N3366" i="1"/>
  <c r="N3468" i="1"/>
  <c r="N3484" i="1"/>
  <c r="N3493" i="1"/>
  <c r="N3509" i="1"/>
  <c r="N3518" i="1"/>
  <c r="S2625" i="1"/>
  <c r="W2625" i="1"/>
  <c r="W3225" i="1"/>
  <c r="Z3096" i="1"/>
  <c r="X3096" i="1"/>
  <c r="M2762" i="1"/>
  <c r="J2762" i="1"/>
  <c r="R3061" i="1"/>
  <c r="N3061" i="1"/>
  <c r="Z3017" i="1"/>
  <c r="X3017" i="1"/>
  <c r="H2872" i="1"/>
  <c r="I2872" i="1"/>
  <c r="R2797" i="1"/>
  <c r="N2797" i="1"/>
  <c r="W3076" i="1"/>
  <c r="S3076" i="1"/>
  <c r="W2972" i="1"/>
  <c r="S2972" i="1"/>
  <c r="W2812" i="1"/>
  <c r="S2812" i="1"/>
  <c r="Z3122" i="1"/>
  <c r="X3122" i="1"/>
  <c r="H3073" i="1"/>
  <c r="I3073" i="1"/>
  <c r="H3029" i="1"/>
  <c r="I3029" i="1"/>
  <c r="R2862" i="1"/>
  <c r="N2862" i="1"/>
  <c r="M3148" i="1"/>
  <c r="J3148" i="1"/>
  <c r="W3057" i="1"/>
  <c r="S3057" i="1"/>
  <c r="H3063" i="1"/>
  <c r="I3063" i="1"/>
  <c r="H3160" i="1"/>
  <c r="I3160" i="1"/>
  <c r="R3022" i="1"/>
  <c r="N3022" i="1"/>
  <c r="Z3387" i="1"/>
  <c r="X3387" i="1"/>
  <c r="M3420" i="1"/>
  <c r="J3420" i="1"/>
  <c r="I3253" i="1"/>
  <c r="H3253" i="1"/>
  <c r="H3358" i="1"/>
  <c r="H3367" i="1"/>
  <c r="H3469" i="1"/>
  <c r="H3485" i="1"/>
  <c r="H3494" i="1"/>
  <c r="H3510" i="1"/>
  <c r="H3519" i="1"/>
  <c r="R3036" i="1"/>
  <c r="N3036" i="1"/>
  <c r="AB3224" i="1"/>
  <c r="AB2624" i="1"/>
  <c r="R3151" i="1"/>
  <c r="N3151" i="1"/>
  <c r="H3130" i="1"/>
  <c r="I3130" i="1"/>
  <c r="Z3107" i="1"/>
  <c r="X3107" i="1"/>
  <c r="R3079" i="1"/>
  <c r="N3079" i="1"/>
  <c r="H3058" i="1"/>
  <c r="I3058" i="1"/>
  <c r="Z3035" i="1"/>
  <c r="X3035" i="1"/>
  <c r="R2975" i="1"/>
  <c r="N2975" i="1"/>
  <c r="H2890" i="1"/>
  <c r="I2890" i="1"/>
  <c r="Z2859" i="1"/>
  <c r="X2859" i="1"/>
  <c r="R2815" i="1"/>
  <c r="N2815" i="1"/>
  <c r="H2794" i="1"/>
  <c r="I2794" i="1"/>
  <c r="M3137" i="1"/>
  <c r="J3137" i="1"/>
  <c r="M3105" i="1"/>
  <c r="J3105" i="1"/>
  <c r="M3065" i="1"/>
  <c r="J3065" i="1"/>
  <c r="M3033" i="1"/>
  <c r="J3033" i="1"/>
  <c r="M2897" i="1"/>
  <c r="J2897" i="1"/>
  <c r="M2857" i="1"/>
  <c r="J2857" i="1"/>
  <c r="M2801" i="1"/>
  <c r="J2801" i="1"/>
  <c r="W2749" i="1"/>
  <c r="S2749" i="1"/>
  <c r="W2709" i="1"/>
  <c r="S2709" i="1"/>
  <c r="W2669" i="1"/>
  <c r="S2669" i="1"/>
  <c r="S883" i="1"/>
  <c r="M526" i="33"/>
  <c r="M534" i="33"/>
  <c r="M842" i="33"/>
  <c r="O2598" i="1"/>
  <c r="H270" i="2"/>
  <c r="O2606" i="1"/>
  <c r="M3059" i="1"/>
  <c r="J3059" i="1"/>
  <c r="R3030" i="1"/>
  <c r="N3030" i="1"/>
  <c r="R2802" i="1"/>
  <c r="N2802" i="1"/>
  <c r="M2892" i="1"/>
  <c r="J2892" i="1"/>
  <c r="M2792" i="1"/>
  <c r="J2792" i="1"/>
  <c r="U2605" i="1"/>
  <c r="M269" i="2"/>
  <c r="U2597" i="1"/>
  <c r="AA2567" i="1"/>
  <c r="AA2551" i="1"/>
  <c r="W2519" i="1"/>
  <c r="S2519" i="1"/>
  <c r="R2450" i="1"/>
  <c r="N2450" i="1"/>
  <c r="Z2763" i="1"/>
  <c r="X2763" i="1"/>
  <c r="R2743" i="1"/>
  <c r="N2743" i="1"/>
  <c r="M2769" i="1"/>
  <c r="J2769" i="1"/>
  <c r="M2689" i="1"/>
  <c r="J2689" i="1"/>
  <c r="M2531" i="1"/>
  <c r="J2531" i="1"/>
  <c r="Z2776" i="1"/>
  <c r="X2776" i="1"/>
  <c r="H2735" i="1"/>
  <c r="I2735" i="1"/>
  <c r="R2676" i="1"/>
  <c r="N2676" i="1"/>
  <c r="H2877" i="1"/>
  <c r="I2877" i="1"/>
  <c r="AA2572" i="1"/>
  <c r="AA2537" i="1"/>
  <c r="AA2481" i="1"/>
  <c r="H2792" i="1"/>
  <c r="I2792" i="1"/>
  <c r="W3137" i="1"/>
  <c r="S3137" i="1"/>
  <c r="H3038" i="1"/>
  <c r="I3038" i="1"/>
  <c r="M3149" i="1"/>
  <c r="J3149" i="1"/>
  <c r="W2561" i="1"/>
  <c r="W2545" i="1"/>
  <c r="H2774" i="1"/>
  <c r="I2774" i="1"/>
  <c r="R2707" i="1"/>
  <c r="N2707" i="1"/>
  <c r="P2603" i="1"/>
  <c r="I275" i="2"/>
  <c r="P2611" i="1"/>
  <c r="M3120" i="1"/>
  <c r="J3120" i="1"/>
  <c r="R3115" i="1"/>
  <c r="N3115" i="1"/>
  <c r="Z2799" i="1"/>
  <c r="X2799" i="1"/>
  <c r="M2760" i="1"/>
  <c r="J2760" i="1"/>
  <c r="Q2480" i="1"/>
  <c r="Q2536" i="1"/>
  <c r="Q2571" i="1"/>
  <c r="Z2458" i="1"/>
  <c r="Z2410" i="1"/>
  <c r="H2706" i="1"/>
  <c r="I2706" i="1"/>
  <c r="M2693" i="1"/>
  <c r="J2693" i="1"/>
  <c r="R3163" i="1"/>
  <c r="N3163" i="1"/>
  <c r="Z2879" i="1"/>
  <c r="X2879" i="1"/>
  <c r="W2882" i="1"/>
  <c r="S2882" i="1"/>
  <c r="W2754" i="1"/>
  <c r="S2754" i="1"/>
  <c r="W2524" i="1"/>
  <c r="S2524" i="1"/>
  <c r="R2712" i="1"/>
  <c r="N2712" i="1"/>
  <c r="L2483" i="1"/>
  <c r="L2539" i="1"/>
  <c r="L2574" i="1"/>
  <c r="H2526" i="1"/>
  <c r="I2526" i="1"/>
  <c r="AC2452" i="1"/>
  <c r="AC2404" i="1"/>
  <c r="R2730" i="1"/>
  <c r="N2730" i="1"/>
  <c r="M2327" i="1"/>
  <c r="J2327" i="1"/>
  <c r="AB2565" i="1"/>
  <c r="AB2549" i="1"/>
  <c r="H2451" i="1"/>
  <c r="H2403" i="1"/>
  <c r="O2572" i="1"/>
  <c r="O2537" i="1"/>
  <c r="O2481" i="1"/>
  <c r="W2363" i="1"/>
  <c r="S2363" i="1"/>
  <c r="H2345" i="1"/>
  <c r="I2345" i="1"/>
  <c r="H2510" i="1"/>
  <c r="I2510" i="1"/>
  <c r="AA2646" i="1"/>
  <c r="S353" i="33"/>
  <c r="S361" i="33"/>
  <c r="Q302" i="2"/>
  <c r="AA762" i="1"/>
  <c r="AA771" i="1"/>
  <c r="AA789" i="1"/>
  <c r="S442" i="33"/>
  <c r="S450" i="33"/>
  <c r="Q284" i="2"/>
  <c r="AA3645" i="1"/>
  <c r="Y3644" i="1"/>
  <c r="R352" i="33"/>
  <c r="R360" i="33"/>
  <c r="P301" i="2"/>
  <c r="Y761" i="1"/>
  <c r="Y770" i="1"/>
  <c r="Y788" i="1"/>
  <c r="R441" i="33"/>
  <c r="R449" i="33"/>
  <c r="P283" i="2"/>
  <c r="Y2645" i="1"/>
  <c r="AC2643" i="1"/>
  <c r="U350" i="33"/>
  <c r="U358" i="33"/>
  <c r="S299" i="2"/>
  <c r="AC759" i="1"/>
  <c r="AC768" i="1"/>
  <c r="AC786" i="1"/>
  <c r="U439" i="33"/>
  <c r="U447" i="33"/>
  <c r="S281" i="2"/>
  <c r="AC3642" i="1"/>
  <c r="Y2574" i="1"/>
  <c r="Y2539" i="1"/>
  <c r="Y2483" i="1"/>
  <c r="W2662" i="1"/>
  <c r="S2662" i="1"/>
  <c r="W2599" i="1"/>
  <c r="S2599" i="1"/>
  <c r="K2560" i="1"/>
  <c r="K2544" i="1"/>
  <c r="Z2768" i="1"/>
  <c r="X2768" i="1"/>
  <c r="R2573" i="1"/>
  <c r="R2538" i="1"/>
  <c r="R2482" i="1"/>
  <c r="H2517" i="1"/>
  <c r="I2517" i="1"/>
  <c r="J771" i="1"/>
  <c r="J789" i="1"/>
  <c r="F442" i="33"/>
  <c r="F450" i="33"/>
  <c r="D284" i="2"/>
  <c r="J2646" i="1"/>
  <c r="M2646" i="1"/>
  <c r="U2566" i="1"/>
  <c r="U2550" i="1"/>
  <c r="M2444" i="1"/>
  <c r="J2444" i="1"/>
  <c r="H2668" i="1"/>
  <c r="I2668" i="1"/>
  <c r="S843" i="33"/>
  <c r="Y2561" i="1"/>
  <c r="Y2545" i="1"/>
  <c r="R2778" i="1"/>
  <c r="N2778" i="1"/>
  <c r="W2358" i="1"/>
  <c r="S2358" i="1"/>
  <c r="T878" i="1"/>
  <c r="N521" i="33"/>
  <c r="N529" i="33"/>
  <c r="N837" i="33"/>
  <c r="R2609" i="1"/>
  <c r="G273" i="2"/>
  <c r="N2609" i="1"/>
  <c r="G841" i="33"/>
  <c r="W2711" i="1"/>
  <c r="S2711" i="1"/>
  <c r="W2604" i="1"/>
  <c r="S2604" i="1"/>
  <c r="H2772" i="1"/>
  <c r="I2772" i="1"/>
  <c r="L2198" i="1"/>
  <c r="L2190" i="1"/>
  <c r="H2423" i="1"/>
  <c r="I2423" i="1"/>
  <c r="P2200" i="1"/>
  <c r="P2192" i="1"/>
  <c r="H2528" i="1"/>
  <c r="I2528" i="1"/>
  <c r="M2610" i="1"/>
  <c r="J2610" i="1"/>
  <c r="O838" i="33"/>
  <c r="M2507" i="1"/>
  <c r="J2507" i="1"/>
  <c r="AB2574" i="1"/>
  <c r="AB2539" i="1"/>
  <c r="AB2483" i="1"/>
  <c r="Y3641" i="1"/>
  <c r="R349" i="33"/>
  <c r="R357" i="33"/>
  <c r="P298" i="2"/>
  <c r="Y758" i="1"/>
  <c r="Y767" i="1"/>
  <c r="Y785" i="1"/>
  <c r="R438" i="33"/>
  <c r="R446" i="33"/>
  <c r="P280" i="2"/>
  <c r="Y2642" i="1"/>
  <c r="U809" i="1"/>
  <c r="O912" i="33"/>
  <c r="M35" i="2"/>
  <c r="U2526" i="1"/>
  <c r="M3099" i="1"/>
  <c r="J3099" i="1"/>
  <c r="R3090" i="1"/>
  <c r="N3090" i="1"/>
  <c r="M2778" i="1"/>
  <c r="J2778" i="1"/>
  <c r="W3041" i="1"/>
  <c r="S3041" i="1"/>
  <c r="M2800" i="1"/>
  <c r="J2800" i="1"/>
  <c r="R3159" i="1"/>
  <c r="N3159" i="1"/>
  <c r="Z3115" i="1"/>
  <c r="X3115" i="1"/>
  <c r="H3066" i="1"/>
  <c r="I3066" i="1"/>
  <c r="R3023" i="1"/>
  <c r="N3023" i="1"/>
  <c r="Z2875" i="1"/>
  <c r="X2875" i="1"/>
  <c r="H2802" i="1"/>
  <c r="I2802" i="1"/>
  <c r="M3117" i="1"/>
  <c r="J3117" i="1"/>
  <c r="M3045" i="1"/>
  <c r="J3045" i="1"/>
  <c r="M2877" i="1"/>
  <c r="J2877" i="1"/>
  <c r="W2761" i="1"/>
  <c r="S2761" i="1"/>
  <c r="W2681" i="1"/>
  <c r="S2681" i="1"/>
  <c r="S766" i="1"/>
  <c r="S784" i="1"/>
  <c r="M437" i="33"/>
  <c r="M445" i="33"/>
  <c r="K279" i="2"/>
  <c r="S2641" i="1"/>
  <c r="W2641" i="1"/>
  <c r="O841" i="33"/>
  <c r="S2545" i="1"/>
  <c r="S2561" i="1"/>
  <c r="Q2454" i="1"/>
  <c r="Q2406" i="1"/>
  <c r="Z2767" i="1"/>
  <c r="X2767" i="1"/>
  <c r="R2747" i="1"/>
  <c r="N2747" i="1"/>
  <c r="H2718" i="1"/>
  <c r="I2718" i="1"/>
  <c r="Z2687" i="1"/>
  <c r="X2687" i="1"/>
  <c r="R2667" i="1"/>
  <c r="N2667" i="1"/>
  <c r="Z2842" i="1"/>
  <c r="X2842" i="1"/>
  <c r="M3092" i="1"/>
  <c r="J3092" i="1"/>
  <c r="W3036" i="1"/>
  <c r="S3036" i="1"/>
  <c r="Z3022" i="1"/>
  <c r="X3022" i="1"/>
  <c r="W3089" i="1"/>
  <c r="S3089" i="1"/>
  <c r="W2873" i="1"/>
  <c r="S2873" i="1"/>
  <c r="Z3227" i="1"/>
  <c r="Z2627" i="1"/>
  <c r="R3143" i="1"/>
  <c r="N3143" i="1"/>
  <c r="Z3099" i="1"/>
  <c r="X3099" i="1"/>
  <c r="H3050" i="1"/>
  <c r="I3050" i="1"/>
  <c r="R2903" i="1"/>
  <c r="N2903" i="1"/>
  <c r="Z2843" i="1"/>
  <c r="X2843" i="1"/>
  <c r="M3157" i="1"/>
  <c r="J3157" i="1"/>
  <c r="M3093" i="1"/>
  <c r="J3093" i="1"/>
  <c r="M3021" i="1"/>
  <c r="J3021" i="1"/>
  <c r="M2821" i="1"/>
  <c r="J2821" i="1"/>
  <c r="W2737" i="1"/>
  <c r="S2737" i="1"/>
  <c r="W2657" i="1"/>
  <c r="S2657" i="1"/>
  <c r="M2601" i="1"/>
  <c r="J2601" i="1"/>
  <c r="Z2771" i="1"/>
  <c r="X2771" i="1"/>
  <c r="R2751" i="1"/>
  <c r="N2751" i="1"/>
  <c r="H2730" i="1"/>
  <c r="I2730" i="1"/>
  <c r="Z2691" i="1"/>
  <c r="X2691" i="1"/>
  <c r="R2671" i="1"/>
  <c r="N2671" i="1"/>
  <c r="R2509" i="1"/>
  <c r="N2509" i="1"/>
  <c r="M2765" i="1"/>
  <c r="J2765" i="1"/>
  <c r="M2733" i="1"/>
  <c r="J2733" i="1"/>
  <c r="M2685" i="1"/>
  <c r="J2685" i="1"/>
  <c r="Q3645" i="1"/>
  <c r="L353" i="33"/>
  <c r="L361" i="33"/>
  <c r="J302" i="2"/>
  <c r="Q762" i="1"/>
  <c r="Q771" i="1"/>
  <c r="Q789" i="1"/>
  <c r="L442" i="33"/>
  <c r="L450" i="33"/>
  <c r="J284" i="2"/>
  <c r="Q2646" i="1"/>
  <c r="Z3147" i="1"/>
  <c r="X3147" i="1"/>
  <c r="H3106" i="1"/>
  <c r="I3106" i="1"/>
  <c r="R3055" i="1"/>
  <c r="N3055" i="1"/>
  <c r="Z2971" i="1"/>
  <c r="X2971" i="1"/>
  <c r="H2858" i="1"/>
  <c r="I2858" i="1"/>
  <c r="R2783" i="1"/>
  <c r="N2783" i="1"/>
  <c r="M3101" i="1"/>
  <c r="J3101" i="1"/>
  <c r="M3029" i="1"/>
  <c r="J3029" i="1"/>
  <c r="M2845" i="1"/>
  <c r="J2845" i="1"/>
  <c r="W2745" i="1"/>
  <c r="S2745" i="1"/>
  <c r="W2665" i="1"/>
  <c r="S2665" i="1"/>
  <c r="Q880" i="1"/>
  <c r="L523" i="33"/>
  <c r="L531" i="33"/>
  <c r="L839" i="33"/>
  <c r="K2572" i="1"/>
  <c r="K2537" i="1"/>
  <c r="K2481" i="1"/>
  <c r="M2514" i="1"/>
  <c r="J2514" i="1"/>
  <c r="Z2517" i="1"/>
  <c r="X2517" i="1"/>
  <c r="O2453" i="1"/>
  <c r="O2405" i="1"/>
  <c r="W2746" i="1"/>
  <c r="S2746" i="1"/>
  <c r="W2706" i="1"/>
  <c r="S2706" i="1"/>
  <c r="W2666" i="1"/>
  <c r="S2666" i="1"/>
  <c r="O2571" i="1"/>
  <c r="O2536" i="1"/>
  <c r="O2480" i="1"/>
  <c r="M2565" i="1"/>
  <c r="M2549" i="1"/>
  <c r="W2516" i="1"/>
  <c r="S2516" i="1"/>
  <c r="R2432" i="1"/>
  <c r="N2432" i="1"/>
  <c r="Z2756" i="1"/>
  <c r="X2756" i="1"/>
  <c r="R2736" i="1"/>
  <c r="N2736" i="1"/>
  <c r="H2707" i="1"/>
  <c r="I2707" i="1"/>
  <c r="Z2676" i="1"/>
  <c r="X2676" i="1"/>
  <c r="R2656" i="1"/>
  <c r="N2656" i="1"/>
  <c r="H2600" i="1"/>
  <c r="I2600" i="1"/>
  <c r="L2644" i="1"/>
  <c r="H351" i="33"/>
  <c r="H359" i="33"/>
  <c r="F300" i="2"/>
  <c r="L760" i="1"/>
  <c r="L769" i="1"/>
  <c r="L787" i="1"/>
  <c r="H440" i="33"/>
  <c r="H448" i="33"/>
  <c r="F282" i="2"/>
  <c r="L3643" i="1"/>
  <c r="V2561" i="1"/>
  <c r="V2545" i="1"/>
  <c r="W2710" i="1"/>
  <c r="S2710" i="1"/>
  <c r="P3642" i="1"/>
  <c r="K350" i="33"/>
  <c r="K358" i="33"/>
  <c r="I299" i="2"/>
  <c r="P759" i="1"/>
  <c r="P768" i="1"/>
  <c r="P786" i="1"/>
  <c r="K439" i="33"/>
  <c r="K447" i="33"/>
  <c r="I281" i="2"/>
  <c r="P2643" i="1"/>
  <c r="AB2570" i="1"/>
  <c r="AB2535" i="1"/>
  <c r="AB2479" i="1"/>
  <c r="U2646" i="1"/>
  <c r="O353" i="33"/>
  <c r="O361" i="33"/>
  <c r="M302" i="2"/>
  <c r="U762" i="1"/>
  <c r="U771" i="1"/>
  <c r="U789" i="1"/>
  <c r="O442" i="33"/>
  <c r="O450" i="33"/>
  <c r="M284" i="2"/>
  <c r="U3645" i="1"/>
  <c r="K2570" i="1"/>
  <c r="K2535" i="1"/>
  <c r="K2479" i="1"/>
  <c r="P2609" i="1"/>
  <c r="I273" i="2"/>
  <c r="P2601" i="1"/>
  <c r="T2571" i="1"/>
  <c r="T2536" i="1"/>
  <c r="T2480" i="1"/>
  <c r="Z2434" i="1"/>
  <c r="X2434" i="1"/>
  <c r="M2739" i="1"/>
  <c r="J2739" i="1"/>
  <c r="M2691" i="1"/>
  <c r="J2691" i="1"/>
  <c r="R844" i="33"/>
  <c r="M839" i="33"/>
  <c r="Q2567" i="1"/>
  <c r="Q2551" i="1"/>
  <c r="H2755" i="1"/>
  <c r="I2755" i="1"/>
  <c r="Z2688" i="1"/>
  <c r="X2688" i="1"/>
  <c r="H2455" i="1"/>
  <c r="H2407" i="1"/>
  <c r="AA2574" i="1"/>
  <c r="AA2539" i="1"/>
  <c r="AA2483" i="1"/>
  <c r="AA2561" i="1"/>
  <c r="AA2545" i="1"/>
  <c r="M2524" i="1"/>
  <c r="J2524" i="1"/>
  <c r="H2748" i="1"/>
  <c r="I2748" i="1"/>
  <c r="Z2661" i="1"/>
  <c r="X2661" i="1"/>
  <c r="AB2642" i="1"/>
  <c r="T349" i="33"/>
  <c r="T357" i="33"/>
  <c r="R298" i="2"/>
  <c r="AB758" i="1"/>
  <c r="AB767" i="1"/>
  <c r="AB785" i="1"/>
  <c r="T438" i="33"/>
  <c r="T446" i="33"/>
  <c r="R280" i="2"/>
  <c r="AB3641" i="1"/>
  <c r="T839" i="33"/>
  <c r="W2597" i="1"/>
  <c r="S2597" i="1"/>
  <c r="H2773" i="1"/>
  <c r="I2773" i="1"/>
  <c r="R2706" i="1"/>
  <c r="N2706" i="1"/>
  <c r="M2421" i="1"/>
  <c r="J2421" i="1"/>
  <c r="R2530" i="1"/>
  <c r="N2530" i="1"/>
  <c r="X2571" i="1"/>
  <c r="X2536" i="1"/>
  <c r="H2739" i="1"/>
  <c r="I2739" i="1"/>
  <c r="W2642" i="1"/>
  <c r="S767" i="1"/>
  <c r="S785" i="1"/>
  <c r="M438" i="33"/>
  <c r="M446" i="33"/>
  <c r="K280" i="2"/>
  <c r="S2642" i="1"/>
  <c r="Z2457" i="1"/>
  <c r="Z2409" i="1"/>
  <c r="W2603" i="1"/>
  <c r="S2603" i="1"/>
  <c r="Z2749" i="1"/>
  <c r="X2749" i="1"/>
  <c r="X2573" i="1"/>
  <c r="X2538" i="1"/>
  <c r="M2426" i="1"/>
  <c r="J2426" i="1"/>
  <c r="R2325" i="1"/>
  <c r="N2325" i="1"/>
  <c r="W2349" i="1"/>
  <c r="S2349" i="1"/>
  <c r="O276" i="2"/>
  <c r="X2612" i="1"/>
  <c r="Z2612" i="1"/>
  <c r="V883" i="1"/>
  <c r="P526" i="33"/>
  <c r="P534" i="33"/>
  <c r="P842" i="33"/>
  <c r="Z2505" i="1"/>
  <c r="X2505" i="1"/>
  <c r="M2761" i="1"/>
  <c r="J2761" i="1"/>
  <c r="M2729" i="1"/>
  <c r="J2729" i="1"/>
  <c r="M2681" i="1"/>
  <c r="J2681" i="1"/>
  <c r="D274" i="2"/>
  <c r="J2602" i="1"/>
  <c r="M2602" i="1"/>
  <c r="K2482" i="1"/>
  <c r="K2538" i="1"/>
  <c r="K2573" i="1"/>
  <c r="AA2564" i="1"/>
  <c r="AA2548" i="1"/>
  <c r="R2772" i="1"/>
  <c r="N2772" i="1"/>
  <c r="H2751" i="1"/>
  <c r="I2751" i="1"/>
  <c r="Z2728" i="1"/>
  <c r="X2728" i="1"/>
  <c r="R2692" i="1"/>
  <c r="N2692" i="1"/>
  <c r="H2671" i="1"/>
  <c r="I2671" i="1"/>
  <c r="P3646" i="1"/>
  <c r="K451" i="33"/>
  <c r="I285" i="2"/>
  <c r="P2647" i="1"/>
  <c r="L2598" i="1"/>
  <c r="F270" i="2"/>
  <c r="L2606" i="1"/>
  <c r="H2801" i="1"/>
  <c r="I2801" i="1"/>
  <c r="M3096" i="1"/>
  <c r="J3096" i="1"/>
  <c r="W2857" i="1"/>
  <c r="S2857" i="1"/>
  <c r="U2609" i="1"/>
  <c r="U882" i="1"/>
  <c r="O525" i="33"/>
  <c r="O533" i="33"/>
  <c r="M273" i="2"/>
  <c r="U2601" i="1"/>
  <c r="O3644" i="1"/>
  <c r="J352" i="33"/>
  <c r="J360" i="33"/>
  <c r="H301" i="2"/>
  <c r="O761" i="1"/>
  <c r="O770" i="1"/>
  <c r="O788" i="1"/>
  <c r="J441" i="33"/>
  <c r="J449" i="33"/>
  <c r="H283" i="2"/>
  <c r="O2645" i="1"/>
  <c r="U837" i="33"/>
  <c r="O2570" i="1"/>
  <c r="O2535" i="1"/>
  <c r="O2479" i="1"/>
  <c r="AC2564" i="1"/>
  <c r="AC2548" i="1"/>
  <c r="W2523" i="1"/>
  <c r="S2523" i="1"/>
  <c r="V2570" i="1"/>
  <c r="V2535" i="1"/>
  <c r="V2479" i="1"/>
  <c r="AC3644" i="1"/>
  <c r="U352" i="33"/>
  <c r="U360" i="33"/>
  <c r="S301" i="2"/>
  <c r="AC761" i="1"/>
  <c r="AC770" i="1"/>
  <c r="AC788" i="1"/>
  <c r="U441" i="33"/>
  <c r="U449" i="33"/>
  <c r="S283" i="2"/>
  <c r="AC2645" i="1"/>
  <c r="R3054" i="1"/>
  <c r="N3054" i="1"/>
  <c r="M3132" i="1"/>
  <c r="J3132" i="1"/>
  <c r="W2897" i="1"/>
  <c r="S2897" i="1"/>
  <c r="Z2805" i="1"/>
  <c r="X2805" i="1"/>
  <c r="H3133" i="1"/>
  <c r="I3133" i="1"/>
  <c r="H2897" i="1"/>
  <c r="I2897" i="1"/>
  <c r="Z2802" i="1"/>
  <c r="X2802" i="1"/>
  <c r="M3036" i="1"/>
  <c r="J3036" i="1"/>
  <c r="M2872" i="1"/>
  <c r="J2872" i="1"/>
  <c r="V3229" i="1"/>
  <c r="V2629" i="1"/>
  <c r="S2576" i="1"/>
  <c r="S2485" i="1"/>
  <c r="S2541" i="1"/>
  <c r="H2782" i="1"/>
  <c r="I2782" i="1"/>
  <c r="Z2759" i="1"/>
  <c r="X2759" i="1"/>
  <c r="R2739" i="1"/>
  <c r="N2739" i="1"/>
  <c r="H2710" i="1"/>
  <c r="I2710" i="1"/>
  <c r="Z2679" i="1"/>
  <c r="X2679" i="1"/>
  <c r="R2659" i="1"/>
  <c r="N2659" i="1"/>
  <c r="R2572" i="1"/>
  <c r="R2537" i="1"/>
  <c r="R2481" i="1"/>
  <c r="O2642" i="1"/>
  <c r="J349" i="33"/>
  <c r="J357" i="33"/>
  <c r="H298" i="2"/>
  <c r="O758" i="1"/>
  <c r="O767" i="1"/>
  <c r="O785" i="1"/>
  <c r="J438" i="33"/>
  <c r="J446" i="33"/>
  <c r="H280" i="2"/>
  <c r="O3641" i="1"/>
  <c r="U813" i="1"/>
  <c r="O916" i="33"/>
  <c r="M39" i="2"/>
  <c r="U2530" i="1"/>
  <c r="S2562" i="1"/>
  <c r="H2525" i="1"/>
  <c r="I2525" i="1"/>
  <c r="AB2455" i="1"/>
  <c r="AB2407" i="1"/>
  <c r="AC2642" i="1"/>
  <c r="U349" i="33"/>
  <c r="U357" i="33"/>
  <c r="S298" i="2"/>
  <c r="AC758" i="1"/>
  <c r="AC767" i="1"/>
  <c r="AC785" i="1"/>
  <c r="U438" i="33"/>
  <c r="U446" i="33"/>
  <c r="S280" i="2"/>
  <c r="AC3641" i="1"/>
  <c r="P3639" i="1"/>
  <c r="I296" i="2"/>
  <c r="P756" i="1"/>
  <c r="P765" i="1"/>
  <c r="P783" i="1"/>
  <c r="K436" i="33"/>
  <c r="K444" i="33"/>
  <c r="I278" i="2"/>
  <c r="P2640" i="1"/>
  <c r="Z2503" i="1"/>
  <c r="X2503" i="1"/>
  <c r="F844" i="33"/>
  <c r="R2822" i="1"/>
  <c r="N2822" i="1"/>
  <c r="H2611" i="1"/>
  <c r="C275" i="2"/>
  <c r="I2611" i="1"/>
  <c r="Y2576" i="1"/>
  <c r="Y2541" i="1"/>
  <c r="Y2485" i="1"/>
  <c r="M2682" i="1"/>
  <c r="J2682" i="1"/>
  <c r="Z2741" i="1"/>
  <c r="X2741" i="1"/>
  <c r="L3645" i="1"/>
  <c r="H353" i="33"/>
  <c r="H361" i="33"/>
  <c r="F302" i="2"/>
  <c r="L762" i="1"/>
  <c r="L771" i="1"/>
  <c r="L789" i="1"/>
  <c r="H442" i="33"/>
  <c r="H450" i="33"/>
  <c r="F284" i="2"/>
  <c r="L2646" i="1"/>
  <c r="R2606" i="1"/>
  <c r="N2606" i="1"/>
  <c r="H2693" i="1"/>
  <c r="I2693" i="1"/>
  <c r="R2607" i="1"/>
  <c r="N2607" i="1"/>
  <c r="N2569" i="1"/>
  <c r="N2534" i="1"/>
  <c r="W2139" i="1"/>
  <c r="S2139" i="1"/>
  <c r="V2294" i="1"/>
  <c r="V2285" i="1"/>
  <c r="V2269" i="1"/>
  <c r="M2446" i="1"/>
  <c r="J2446" i="1"/>
  <c r="N2570" i="1"/>
  <c r="N2535" i="1"/>
  <c r="Z2522" i="1"/>
  <c r="X2522" i="1"/>
  <c r="W2671" i="1"/>
  <c r="S2671" i="1"/>
  <c r="W2743" i="1"/>
  <c r="S2743" i="1"/>
  <c r="R2729" i="1"/>
  <c r="N2729" i="1"/>
  <c r="V2451" i="1"/>
  <c r="V2403" i="1"/>
  <c r="M2367" i="1"/>
  <c r="J2367" i="1"/>
  <c r="L2645" i="1"/>
  <c r="H352" i="33"/>
  <c r="H360" i="33"/>
  <c r="F301" i="2"/>
  <c r="L761" i="1"/>
  <c r="L770" i="1"/>
  <c r="L788" i="1"/>
  <c r="H441" i="33"/>
  <c r="H449" i="33"/>
  <c r="F283" i="2"/>
  <c r="L3644" i="1"/>
  <c r="I2626" i="1"/>
  <c r="I3226" i="1"/>
  <c r="Q2611" i="1"/>
  <c r="J275" i="2"/>
  <c r="Q2603" i="1"/>
  <c r="Y2571" i="1"/>
  <c r="Y2536" i="1"/>
  <c r="Y2480" i="1"/>
  <c r="AA2533" i="1"/>
  <c r="S919" i="33"/>
  <c r="Q42" i="2"/>
  <c r="AA816" i="1"/>
  <c r="R2973" i="1"/>
  <c r="N2973" i="1"/>
  <c r="W2900" i="1"/>
  <c r="S2900" i="1"/>
  <c r="H3025" i="1"/>
  <c r="I3025" i="1"/>
  <c r="M3152" i="1"/>
  <c r="J3152" i="1"/>
  <c r="W3017" i="1"/>
  <c r="S3017" i="1"/>
  <c r="M2782" i="1"/>
  <c r="J2782" i="1"/>
  <c r="Z3151" i="1"/>
  <c r="X3151" i="1"/>
  <c r="H3110" i="1"/>
  <c r="I3110" i="1"/>
  <c r="R3059" i="1"/>
  <c r="N3059" i="1"/>
  <c r="Z2975" i="1"/>
  <c r="X2975" i="1"/>
  <c r="H2862" i="1"/>
  <c r="I2862" i="1"/>
  <c r="R2795" i="1"/>
  <c r="N2795" i="1"/>
  <c r="W3106" i="1"/>
  <c r="S3106" i="1"/>
  <c r="W3034" i="1"/>
  <c r="S3034" i="1"/>
  <c r="W2858" i="1"/>
  <c r="S2858" i="1"/>
  <c r="M2752" i="1"/>
  <c r="J2752" i="1"/>
  <c r="M2672" i="1"/>
  <c r="J2672" i="1"/>
  <c r="J878" i="1"/>
  <c r="F521" i="33"/>
  <c r="F529" i="33"/>
  <c r="F837" i="33"/>
  <c r="K2567" i="1"/>
  <c r="K2551" i="1"/>
  <c r="M2560" i="1"/>
  <c r="M2544" i="1"/>
  <c r="M2518" i="1"/>
  <c r="J2518" i="1"/>
  <c r="W2445" i="1"/>
  <c r="S2445" i="1"/>
  <c r="R2763" i="1"/>
  <c r="N2763" i="1"/>
  <c r="H2742" i="1"/>
  <c r="I2742" i="1"/>
  <c r="Z2711" i="1"/>
  <c r="X2711" i="1"/>
  <c r="R2683" i="1"/>
  <c r="N2683" i="1"/>
  <c r="H2662" i="1"/>
  <c r="I2662" i="1"/>
  <c r="P3641" i="1"/>
  <c r="K349" i="33"/>
  <c r="K357" i="33"/>
  <c r="I298" i="2"/>
  <c r="P758" i="1"/>
  <c r="P767" i="1"/>
  <c r="P785" i="1"/>
  <c r="K438" i="33"/>
  <c r="K446" i="33"/>
  <c r="I280" i="2"/>
  <c r="P2642" i="1"/>
  <c r="P2599" i="1"/>
  <c r="I271" i="2"/>
  <c r="P2607" i="1"/>
  <c r="Z3054" i="1"/>
  <c r="X3054" i="1"/>
  <c r="M3136" i="1"/>
  <c r="J3136" i="1"/>
  <c r="M3016" i="1"/>
  <c r="J3016" i="1"/>
  <c r="U2644" i="1"/>
  <c r="O351" i="33"/>
  <c r="O359" i="33"/>
  <c r="M300" i="2"/>
  <c r="U760" i="1"/>
  <c r="U769" i="1"/>
  <c r="U787" i="1"/>
  <c r="O440" i="33"/>
  <c r="O448" i="33"/>
  <c r="M282" i="2"/>
  <c r="U3643" i="1"/>
  <c r="Z2901" i="1"/>
  <c r="X2901" i="1"/>
  <c r="M2891" i="1"/>
  <c r="J2891" i="1"/>
  <c r="R2902" i="1"/>
  <c r="N2902" i="1"/>
  <c r="M3068" i="1"/>
  <c r="J3068" i="1"/>
  <c r="M2808" i="1"/>
  <c r="J2808" i="1"/>
  <c r="Z3135" i="1"/>
  <c r="X3135" i="1"/>
  <c r="H3094" i="1"/>
  <c r="I3094" i="1"/>
  <c r="R3043" i="1"/>
  <c r="N3043" i="1"/>
  <c r="Z2895" i="1"/>
  <c r="X2895" i="1"/>
  <c r="H2822" i="1"/>
  <c r="I2822" i="1"/>
  <c r="W3146" i="1"/>
  <c r="S3146" i="1"/>
  <c r="W3074" i="1"/>
  <c r="S3074" i="1"/>
  <c r="W2970" i="1"/>
  <c r="S2970" i="1"/>
  <c r="W2810" i="1"/>
  <c r="S2810" i="1"/>
  <c r="M2728" i="1"/>
  <c r="J2728" i="1"/>
  <c r="J769" i="1"/>
  <c r="J787" i="1"/>
  <c r="F440" i="33"/>
  <c r="F448" i="33"/>
  <c r="D282" i="2"/>
  <c r="J2644" i="1"/>
  <c r="M2644" i="1"/>
  <c r="AC2605" i="1"/>
  <c r="AC878" i="1"/>
  <c r="U521" i="33"/>
  <c r="U529" i="33"/>
  <c r="S269" i="2"/>
  <c r="AC2597" i="1"/>
  <c r="AC2530" i="1"/>
  <c r="U916" i="33"/>
  <c r="S39" i="2"/>
  <c r="AC813" i="1"/>
  <c r="O2561" i="1"/>
  <c r="O2545" i="1"/>
  <c r="P2453" i="1"/>
  <c r="P2405" i="1"/>
  <c r="R2767" i="1"/>
  <c r="N2767" i="1"/>
  <c r="H2746" i="1"/>
  <c r="I2746" i="1"/>
  <c r="Z2715" i="1"/>
  <c r="X2715" i="1"/>
  <c r="R2687" i="1"/>
  <c r="N2687" i="1"/>
  <c r="H2666" i="1"/>
  <c r="I2666" i="1"/>
  <c r="Z2576" i="1"/>
  <c r="Z2541" i="1"/>
  <c r="Z2485" i="1"/>
  <c r="AB2564" i="1"/>
  <c r="AB2548" i="1"/>
  <c r="R2525" i="1"/>
  <c r="N2525" i="1"/>
  <c r="H2504" i="1"/>
  <c r="I2504" i="1"/>
  <c r="M2757" i="1"/>
  <c r="J2757" i="1"/>
  <c r="M2717" i="1"/>
  <c r="J2717" i="1"/>
  <c r="M2677" i="1"/>
  <c r="J2677" i="1"/>
  <c r="G844" i="33"/>
  <c r="M2569" i="1"/>
  <c r="M2534" i="1"/>
  <c r="J2478" i="1"/>
  <c r="M2478" i="1"/>
  <c r="K812" i="1"/>
  <c r="G915" i="33"/>
  <c r="E38" i="2"/>
  <c r="K2529" i="1"/>
  <c r="N2627" i="1"/>
  <c r="N3227" i="1"/>
  <c r="H3142" i="1"/>
  <c r="I3142" i="1"/>
  <c r="R3099" i="1"/>
  <c r="N3099" i="1"/>
  <c r="Z3047" i="1"/>
  <c r="X3047" i="1"/>
  <c r="H2902" i="1"/>
  <c r="I2902" i="1"/>
  <c r="R2843" i="1"/>
  <c r="N2843" i="1"/>
  <c r="W3154" i="1"/>
  <c r="S3154" i="1"/>
  <c r="W3090" i="1"/>
  <c r="S3090" i="1"/>
  <c r="W3018" i="1"/>
  <c r="S3018" i="1"/>
  <c r="W2818" i="1"/>
  <c r="S2818" i="1"/>
  <c r="M2736" i="1"/>
  <c r="J2736" i="1"/>
  <c r="M2656" i="1"/>
  <c r="J2656" i="1"/>
  <c r="M2506" i="1"/>
  <c r="J2506" i="1"/>
  <c r="T2564" i="1"/>
  <c r="T2548" i="1"/>
  <c r="R2513" i="1"/>
  <c r="N2513" i="1"/>
  <c r="W2770" i="1"/>
  <c r="S2770" i="1"/>
  <c r="W2738" i="1"/>
  <c r="S2738" i="1"/>
  <c r="W2690" i="1"/>
  <c r="S2690" i="1"/>
  <c r="W2658" i="1"/>
  <c r="S2658" i="1"/>
  <c r="W2611" i="1"/>
  <c r="K275" i="2"/>
  <c r="S2611" i="1"/>
  <c r="S2573" i="1"/>
  <c r="S2538" i="1"/>
  <c r="W2508" i="1"/>
  <c r="S2508" i="1"/>
  <c r="Z2772" i="1"/>
  <c r="X2772" i="1"/>
  <c r="R2752" i="1"/>
  <c r="N2752" i="1"/>
  <c r="H2731" i="1"/>
  <c r="I2731" i="1"/>
  <c r="Z2692" i="1"/>
  <c r="X2692" i="1"/>
  <c r="R2672" i="1"/>
  <c r="N2672" i="1"/>
  <c r="C285" i="2"/>
  <c r="I2647" i="1"/>
  <c r="H2647" i="1"/>
  <c r="H2604" i="1"/>
  <c r="I2604" i="1"/>
  <c r="R2597" i="1"/>
  <c r="N2597" i="1"/>
  <c r="N2452" i="1"/>
  <c r="AB2605" i="1"/>
  <c r="R269" i="2"/>
  <c r="AB2597" i="1"/>
  <c r="AC2641" i="1"/>
  <c r="U348" i="33"/>
  <c r="U356" i="33"/>
  <c r="S297" i="2"/>
  <c r="AC757" i="1"/>
  <c r="AC766" i="1"/>
  <c r="AC784" i="1"/>
  <c r="U437" i="33"/>
  <c r="U445" i="33"/>
  <c r="S279" i="2"/>
  <c r="AC3640" i="1"/>
  <c r="I2563" i="1"/>
  <c r="AC2575" i="1"/>
  <c r="AC2540" i="1"/>
  <c r="AC2484" i="1"/>
  <c r="Z2610" i="1"/>
  <c r="O274" i="2"/>
  <c r="X2610" i="1"/>
  <c r="L2575" i="1"/>
  <c r="L2540" i="1"/>
  <c r="L2484" i="1"/>
  <c r="V2563" i="1"/>
  <c r="V2547" i="1"/>
  <c r="R2531" i="1"/>
  <c r="N2531" i="1"/>
  <c r="W2457" i="1"/>
  <c r="W2409" i="1"/>
  <c r="M2763" i="1"/>
  <c r="J2763" i="1"/>
  <c r="M2731" i="1"/>
  <c r="J2731" i="1"/>
  <c r="W2881" i="1"/>
  <c r="S2881" i="1"/>
  <c r="Q840" i="33"/>
  <c r="V2527" i="1"/>
  <c r="P913" i="33"/>
  <c r="N36" i="2"/>
  <c r="V810" i="1"/>
  <c r="W2512" i="1"/>
  <c r="S2512" i="1"/>
  <c r="R2748" i="1"/>
  <c r="N2748" i="1"/>
  <c r="K844" i="33"/>
  <c r="I2567" i="1"/>
  <c r="Y3639" i="1"/>
  <c r="P278" i="2"/>
  <c r="Y2640" i="1"/>
  <c r="O2608" i="1"/>
  <c r="H272" i="2"/>
  <c r="O2600" i="1"/>
  <c r="K2565" i="1"/>
  <c r="K2549" i="1"/>
  <c r="R2689" i="1"/>
  <c r="N2689" i="1"/>
  <c r="AB2646" i="1"/>
  <c r="T353" i="33"/>
  <c r="T361" i="33"/>
  <c r="R302" i="2"/>
  <c r="AB762" i="1"/>
  <c r="AB771" i="1"/>
  <c r="AB789" i="1"/>
  <c r="T442" i="33"/>
  <c r="T450" i="33"/>
  <c r="R284" i="2"/>
  <c r="AB3645" i="1"/>
  <c r="L2528" i="1"/>
  <c r="H914" i="33"/>
  <c r="F37" i="2"/>
  <c r="L811" i="1"/>
  <c r="H2757" i="1"/>
  <c r="I2757" i="1"/>
  <c r="O2458" i="1"/>
  <c r="O2410" i="1"/>
  <c r="M2430" i="1"/>
  <c r="J2430" i="1"/>
  <c r="R2680" i="1"/>
  <c r="N2680" i="1"/>
  <c r="W2567" i="1"/>
  <c r="W2551" i="1"/>
  <c r="H2793" i="1"/>
  <c r="I2793" i="1"/>
  <c r="S2570" i="1"/>
  <c r="S2535" i="1"/>
  <c r="H2692" i="1"/>
  <c r="I2692" i="1"/>
  <c r="U878" i="1"/>
  <c r="O521" i="33"/>
  <c r="O529" i="33"/>
  <c r="O837" i="33"/>
  <c r="W2760" i="1"/>
  <c r="S2760" i="1"/>
  <c r="W2429" i="1"/>
  <c r="S2429" i="1"/>
  <c r="R2327" i="1"/>
  <c r="N2327" i="1"/>
  <c r="V2641" i="1"/>
  <c r="P348" i="33"/>
  <c r="P356" i="33"/>
  <c r="N297" i="2"/>
  <c r="V757" i="1"/>
  <c r="V766" i="1"/>
  <c r="V784" i="1"/>
  <c r="P437" i="33"/>
  <c r="P445" i="33"/>
  <c r="N279" i="2"/>
  <c r="V3640" i="1"/>
  <c r="X885" i="1"/>
  <c r="Q528" i="33"/>
  <c r="Q536" i="33"/>
  <c r="Q844" i="33"/>
  <c r="H2480" i="1"/>
  <c r="H2536" i="1"/>
  <c r="H2571" i="1"/>
  <c r="R2533" i="1"/>
  <c r="N2533" i="1"/>
  <c r="Z2521" i="1"/>
  <c r="X2521" i="1"/>
  <c r="L2457" i="1"/>
  <c r="L2409" i="1"/>
  <c r="M2753" i="1"/>
  <c r="J2753" i="1"/>
  <c r="M2713" i="1"/>
  <c r="J2713" i="1"/>
  <c r="M2673" i="1"/>
  <c r="J2673" i="1"/>
  <c r="Y2604" i="1"/>
  <c r="Y885" i="1"/>
  <c r="R528" i="33"/>
  <c r="R536" i="33"/>
  <c r="P276" i="2"/>
  <c r="Y2612" i="1"/>
  <c r="K2609" i="1"/>
  <c r="K882" i="1"/>
  <c r="G525" i="33"/>
  <c r="G533" i="33"/>
  <c r="E273" i="2"/>
  <c r="K2601" i="1"/>
  <c r="M2452" i="1"/>
  <c r="M2404" i="1"/>
  <c r="H2767" i="1"/>
  <c r="I2767" i="1"/>
  <c r="Z2744" i="1"/>
  <c r="X2744" i="1"/>
  <c r="R2716" i="1"/>
  <c r="N2716" i="1"/>
  <c r="H2687" i="1"/>
  <c r="I2687" i="1"/>
  <c r="Z2664" i="1"/>
  <c r="X2664" i="1"/>
  <c r="H2481" i="1"/>
  <c r="H2537" i="1"/>
  <c r="H2572" i="1"/>
  <c r="H3061" i="1"/>
  <c r="I3061" i="1"/>
  <c r="W3153" i="1"/>
  <c r="S3153" i="1"/>
  <c r="M3032" i="1"/>
  <c r="J3032" i="1"/>
  <c r="AC2640" i="1"/>
  <c r="S278" i="2"/>
  <c r="AC3639" i="1"/>
  <c r="AC882" i="1"/>
  <c r="U525" i="33"/>
  <c r="U533" i="33"/>
  <c r="U841" i="33"/>
  <c r="S2549" i="1"/>
  <c r="S2565" i="1"/>
  <c r="K2647" i="1"/>
  <c r="G451" i="33"/>
  <c r="E285" i="2"/>
  <c r="K3646" i="1"/>
  <c r="W2483" i="1"/>
  <c r="W2539" i="1"/>
  <c r="W2574" i="1"/>
  <c r="K2533" i="1"/>
  <c r="G919" i="33"/>
  <c r="E42" i="2"/>
  <c r="K816" i="1"/>
  <c r="AA2563" i="1"/>
  <c r="AA2547" i="1"/>
  <c r="J2544" i="1"/>
  <c r="J2560" i="1"/>
  <c r="R2612" i="1"/>
  <c r="N2612" i="1"/>
  <c r="O814" i="1"/>
  <c r="J917" i="33"/>
  <c r="H40" i="2"/>
  <c r="O2531" i="1"/>
  <c r="S2572" i="1"/>
  <c r="S2537" i="1"/>
  <c r="W2515" i="1"/>
  <c r="S2515" i="1"/>
  <c r="AB2530" i="1"/>
  <c r="T916" i="33"/>
  <c r="R39" i="2"/>
  <c r="AB813" i="1"/>
  <c r="AB2560" i="1"/>
  <c r="AB2544" i="1"/>
  <c r="Z2882" i="1"/>
  <c r="X2882" i="1"/>
  <c r="M3104" i="1"/>
  <c r="J3104" i="1"/>
  <c r="M2884" i="1"/>
  <c r="J2884" i="1"/>
  <c r="K2612" i="1"/>
  <c r="K885" i="1"/>
  <c r="G528" i="33"/>
  <c r="G536" i="33"/>
  <c r="E276" i="2"/>
  <c r="K2604" i="1"/>
  <c r="F841" i="33"/>
  <c r="W3068" i="1"/>
  <c r="S3068" i="1"/>
  <c r="Z3066" i="1"/>
  <c r="X3066" i="1"/>
  <c r="R2858" i="1"/>
  <c r="N2858" i="1"/>
  <c r="W2763" i="1"/>
  <c r="S2763" i="1"/>
  <c r="M3024" i="1"/>
  <c r="J3024" i="1"/>
  <c r="M2816" i="1"/>
  <c r="J2816" i="1"/>
  <c r="Q2566" i="1"/>
  <c r="Q2550" i="1"/>
  <c r="Y2562" i="1"/>
  <c r="Y2546" i="1"/>
  <c r="M2530" i="1"/>
  <c r="J2530" i="1"/>
  <c r="Z2775" i="1"/>
  <c r="X2775" i="1"/>
  <c r="R2755" i="1"/>
  <c r="N2755" i="1"/>
  <c r="H2734" i="1"/>
  <c r="I2734" i="1"/>
  <c r="Z2695" i="1"/>
  <c r="X2695" i="1"/>
  <c r="R2675" i="1"/>
  <c r="N2675" i="1"/>
  <c r="I451" i="33"/>
  <c r="G285" i="2"/>
  <c r="N2647" i="1"/>
  <c r="R2647" i="1"/>
  <c r="T2560" i="1"/>
  <c r="T2544" i="1"/>
  <c r="R2529" i="1"/>
  <c r="N2529" i="1"/>
  <c r="Q2647" i="1"/>
  <c r="L451" i="33"/>
  <c r="J285" i="2"/>
  <c r="Q3646" i="1"/>
  <c r="W2566" i="1"/>
  <c r="W2550" i="1"/>
  <c r="Q2563" i="1"/>
  <c r="Q2547" i="1"/>
  <c r="W2532" i="1"/>
  <c r="S2532" i="1"/>
  <c r="N2575" i="1"/>
  <c r="N2540" i="1"/>
  <c r="L2640" i="1"/>
  <c r="F278" i="2"/>
  <c r="L3639" i="1"/>
  <c r="AB2573" i="1"/>
  <c r="AB2538" i="1"/>
  <c r="AB2482" i="1"/>
  <c r="I2547" i="1"/>
  <c r="H2547" i="1"/>
  <c r="H2563" i="1"/>
  <c r="R2518" i="1"/>
  <c r="N2518" i="1"/>
  <c r="M2758" i="1"/>
  <c r="J2758" i="1"/>
  <c r="AA3644" i="1"/>
  <c r="S352" i="33"/>
  <c r="S360" i="33"/>
  <c r="Q301" i="2"/>
  <c r="AA761" i="1"/>
  <c r="AA770" i="1"/>
  <c r="AA788" i="1"/>
  <c r="S441" i="33"/>
  <c r="S449" i="33"/>
  <c r="Q283" i="2"/>
  <c r="AA2645" i="1"/>
  <c r="Q2605" i="1"/>
  <c r="J269" i="2"/>
  <c r="Q2597" i="1"/>
  <c r="P3643" i="1"/>
  <c r="K351" i="33"/>
  <c r="K359" i="33"/>
  <c r="I300" i="2"/>
  <c r="P760" i="1"/>
  <c r="P769" i="1"/>
  <c r="P787" i="1"/>
  <c r="K440" i="33"/>
  <c r="K448" i="33"/>
  <c r="I282" i="2"/>
  <c r="P2644" i="1"/>
  <c r="P2605" i="1"/>
  <c r="I269" i="2"/>
  <c r="P2597" i="1"/>
  <c r="X2569" i="1"/>
  <c r="X2534" i="1"/>
  <c r="Z2519" i="1"/>
  <c r="X2519" i="1"/>
  <c r="M2675" i="1"/>
  <c r="J2675" i="1"/>
  <c r="J2549" i="1"/>
  <c r="J2565" i="1"/>
  <c r="R2668" i="1"/>
  <c r="N2668" i="1"/>
  <c r="AB2606" i="1"/>
  <c r="R270" i="2"/>
  <c r="AB2598" i="1"/>
  <c r="I2551" i="1"/>
  <c r="H2551" i="1"/>
  <c r="H2567" i="1"/>
  <c r="M2730" i="1"/>
  <c r="J2730" i="1"/>
  <c r="M2674" i="1"/>
  <c r="J2674" i="1"/>
  <c r="M2607" i="1"/>
  <c r="J2607" i="1"/>
  <c r="AC2571" i="1"/>
  <c r="AC2536" i="1"/>
  <c r="AC2480" i="1"/>
  <c r="M2508" i="1"/>
  <c r="J2508" i="1"/>
  <c r="R2769" i="1"/>
  <c r="N2769" i="1"/>
  <c r="H2684" i="1"/>
  <c r="I2684" i="1"/>
  <c r="AB2603" i="1"/>
  <c r="R275" i="2"/>
  <c r="AB2611" i="1"/>
  <c r="O2601" i="1"/>
  <c r="H273" i="2"/>
  <c r="O2609" i="1"/>
  <c r="W2564" i="1"/>
  <c r="W2548" i="1"/>
  <c r="M2517" i="1"/>
  <c r="J2517" i="1"/>
  <c r="Z2750" i="1"/>
  <c r="X2750" i="1"/>
  <c r="H2677" i="1"/>
  <c r="I2677" i="1"/>
  <c r="W2454" i="1"/>
  <c r="W2406" i="1"/>
  <c r="Z2372" i="1"/>
  <c r="X2372" i="1"/>
  <c r="K2564" i="1"/>
  <c r="K2548" i="1"/>
  <c r="Y2564" i="1"/>
  <c r="Y2548" i="1"/>
  <c r="M2519" i="1"/>
  <c r="J2519" i="1"/>
  <c r="Z2669" i="1"/>
  <c r="X2669" i="1"/>
  <c r="AB2454" i="1"/>
  <c r="AB2406" i="1"/>
  <c r="Z2738" i="1"/>
  <c r="X2738" i="1"/>
  <c r="W2510" i="1"/>
  <c r="S2510" i="1"/>
  <c r="M2527" i="1"/>
  <c r="J2527" i="1"/>
  <c r="K2289" i="1"/>
  <c r="K2280" i="1"/>
  <c r="K2264" i="1"/>
  <c r="AB2203" i="1"/>
  <c r="AB2195" i="1"/>
  <c r="Z2138" i="1"/>
  <c r="X2138" i="1"/>
  <c r="Z3138" i="1"/>
  <c r="X3138" i="1"/>
  <c r="H2797" i="1"/>
  <c r="I2797" i="1"/>
  <c r="M3052" i="1"/>
  <c r="J3052" i="1"/>
  <c r="W2797" i="1"/>
  <c r="S2797" i="1"/>
  <c r="Z3163" i="1"/>
  <c r="X3163" i="1"/>
  <c r="H3122" i="1"/>
  <c r="I3122" i="1"/>
  <c r="R3071" i="1"/>
  <c r="N3071" i="1"/>
  <c r="Z3027" i="1"/>
  <c r="X3027" i="1"/>
  <c r="H2882" i="1"/>
  <c r="I2882" i="1"/>
  <c r="R2807" i="1"/>
  <c r="N2807" i="1"/>
  <c r="M3125" i="1"/>
  <c r="J3125" i="1"/>
  <c r="M3053" i="1"/>
  <c r="J3053" i="1"/>
  <c r="M2885" i="1"/>
  <c r="J2885" i="1"/>
  <c r="M2775" i="1"/>
  <c r="J2775" i="1"/>
  <c r="W2689" i="1"/>
  <c r="S2689" i="1"/>
  <c r="D278" i="2"/>
  <c r="J2640" i="1"/>
  <c r="M2640" i="1"/>
  <c r="Y2566" i="1"/>
  <c r="Y2550" i="1"/>
  <c r="Z2432" i="1"/>
  <c r="X2432" i="1"/>
  <c r="H2762" i="1"/>
  <c r="I2762" i="1"/>
  <c r="Z2739" i="1"/>
  <c r="X2739" i="1"/>
  <c r="R2711" i="1"/>
  <c r="N2711" i="1"/>
  <c r="H2682" i="1"/>
  <c r="I2682" i="1"/>
  <c r="Z2659" i="1"/>
  <c r="X2659" i="1"/>
  <c r="T2569" i="1"/>
  <c r="T2534" i="1"/>
  <c r="T2478" i="1"/>
  <c r="H2520" i="1"/>
  <c r="I2520" i="1"/>
  <c r="L2455" i="1"/>
  <c r="L2407" i="1"/>
  <c r="M2749" i="1"/>
  <c r="J2749" i="1"/>
  <c r="M2709" i="1"/>
  <c r="J2709" i="1"/>
  <c r="M2669" i="1"/>
  <c r="J2669" i="1"/>
  <c r="K3643" i="1"/>
  <c r="G351" i="33"/>
  <c r="G359" i="33"/>
  <c r="E300" i="2"/>
  <c r="K760" i="1"/>
  <c r="K769" i="1"/>
  <c r="K787" i="1"/>
  <c r="G440" i="33"/>
  <c r="G448" i="33"/>
  <c r="E282" i="2"/>
  <c r="K2644" i="1"/>
  <c r="I3230" i="1"/>
  <c r="O2602" i="1"/>
  <c r="H274" i="2"/>
  <c r="O2610" i="1"/>
  <c r="Q2575" i="1"/>
  <c r="Q2540" i="1"/>
  <c r="Q2484" i="1"/>
  <c r="O810" i="1"/>
  <c r="J913" i="33"/>
  <c r="H36" i="2"/>
  <c r="O2527" i="1"/>
  <c r="L3224" i="1"/>
  <c r="L2624" i="1"/>
  <c r="R3127" i="1"/>
  <c r="N3127" i="1"/>
  <c r="Z3075" i="1"/>
  <c r="X3075" i="1"/>
  <c r="H3034" i="1"/>
  <c r="I3034" i="1"/>
  <c r="R2887" i="1"/>
  <c r="N2887" i="1"/>
  <c r="Z2811" i="1"/>
  <c r="X2811" i="1"/>
  <c r="M3133" i="1"/>
  <c r="J3133" i="1"/>
  <c r="M3061" i="1"/>
  <c r="J3061" i="1"/>
  <c r="M2893" i="1"/>
  <c r="J2893" i="1"/>
  <c r="M2797" i="1"/>
  <c r="J2797" i="1"/>
  <c r="W2705" i="1"/>
  <c r="S2705" i="1"/>
  <c r="S770" i="1"/>
  <c r="S788" i="1"/>
  <c r="M441" i="33"/>
  <c r="M449" i="33"/>
  <c r="K283" i="2"/>
  <c r="S2645" i="1"/>
  <c r="W2645" i="1"/>
  <c r="M2573" i="1"/>
  <c r="M2482" i="1"/>
  <c r="M2538" i="1"/>
  <c r="O2457" i="1"/>
  <c r="O2409" i="1"/>
  <c r="Z2608" i="1"/>
  <c r="X881" i="1"/>
  <c r="Q524" i="33"/>
  <c r="Q532" i="33"/>
  <c r="O272" i="2"/>
  <c r="X2608" i="1"/>
  <c r="H2508" i="1"/>
  <c r="I2508" i="1"/>
  <c r="W2762" i="1"/>
  <c r="S2762" i="1"/>
  <c r="W2730" i="1"/>
  <c r="S2730" i="1"/>
  <c r="W2682" i="1"/>
  <c r="S2682" i="1"/>
  <c r="Q2600" i="1"/>
  <c r="J272" i="2"/>
  <c r="Q2608" i="1"/>
  <c r="V2458" i="1"/>
  <c r="V2410" i="1"/>
  <c r="R2768" i="1"/>
  <c r="N2768" i="1"/>
  <c r="H2747" i="1"/>
  <c r="I2747" i="1"/>
  <c r="Z2716" i="1"/>
  <c r="X2716" i="1"/>
  <c r="R2688" i="1"/>
  <c r="N2688" i="1"/>
  <c r="H2667" i="1"/>
  <c r="I2667" i="1"/>
  <c r="C281" i="2"/>
  <c r="I2643" i="1"/>
  <c r="H2643" i="1"/>
  <c r="N842" i="33"/>
  <c r="P816" i="1"/>
  <c r="P2533" i="1"/>
  <c r="P884" i="1"/>
  <c r="K527" i="33"/>
  <c r="K535" i="33"/>
  <c r="K843" i="33"/>
  <c r="M2456" i="1"/>
  <c r="M2408" i="1"/>
  <c r="Y2647" i="1"/>
  <c r="P296" i="2"/>
  <c r="Y756" i="1"/>
  <c r="Y765" i="1"/>
  <c r="Y783" i="1"/>
  <c r="R436" i="33"/>
  <c r="R444" i="33"/>
  <c r="R451" i="33"/>
  <c r="P285" i="2"/>
  <c r="Y3646" i="1"/>
  <c r="J843" i="33"/>
  <c r="AA2609" i="1"/>
  <c r="AA882" i="1"/>
  <c r="S525" i="33"/>
  <c r="S533" i="33"/>
  <c r="Q273" i="2"/>
  <c r="AA2601" i="1"/>
  <c r="P839" i="33"/>
  <c r="X2597" i="1"/>
  <c r="Z2597" i="1"/>
  <c r="K919" i="33"/>
  <c r="I42" i="2"/>
  <c r="P2551" i="1"/>
  <c r="P2567" i="1"/>
  <c r="X2560" i="1"/>
  <c r="Y3643" i="1"/>
  <c r="R351" i="33"/>
  <c r="R359" i="33"/>
  <c r="P300" i="2"/>
  <c r="Y760" i="1"/>
  <c r="Y769" i="1"/>
  <c r="Y787" i="1"/>
  <c r="R440" i="33"/>
  <c r="R448" i="33"/>
  <c r="P282" i="2"/>
  <c r="Y2644" i="1"/>
  <c r="K2641" i="1"/>
  <c r="G348" i="33"/>
  <c r="G356" i="33"/>
  <c r="E297" i="2"/>
  <c r="K757" i="1"/>
  <c r="K766" i="1"/>
  <c r="K784" i="1"/>
  <c r="G437" i="33"/>
  <c r="G445" i="33"/>
  <c r="E279" i="2"/>
  <c r="K3640" i="1"/>
  <c r="O2612" i="1"/>
  <c r="H276" i="2"/>
  <c r="O2604" i="1"/>
  <c r="Y2609" i="1"/>
  <c r="P273" i="2"/>
  <c r="Y2601" i="1"/>
  <c r="K2598" i="1"/>
  <c r="E270" i="2"/>
  <c r="K2606" i="1"/>
  <c r="V3642" i="1"/>
  <c r="P350" i="33"/>
  <c r="P358" i="33"/>
  <c r="N299" i="2"/>
  <c r="V759" i="1"/>
  <c r="V768" i="1"/>
  <c r="V786" i="1"/>
  <c r="P439" i="33"/>
  <c r="P447" i="33"/>
  <c r="N281" i="2"/>
  <c r="V2643" i="1"/>
  <c r="Z2598" i="1"/>
  <c r="X2598" i="1"/>
  <c r="M2755" i="1"/>
  <c r="J2755" i="1"/>
  <c r="M2715" i="1"/>
  <c r="J2715" i="1"/>
  <c r="M2667" i="1"/>
  <c r="J2667" i="1"/>
  <c r="M2503" i="1"/>
  <c r="J2503" i="1"/>
  <c r="R2640" i="1"/>
  <c r="N765" i="1"/>
  <c r="N783" i="1"/>
  <c r="I436" i="33"/>
  <c r="I444" i="33"/>
  <c r="G278" i="2"/>
  <c r="N2640" i="1"/>
  <c r="T842" i="33"/>
  <c r="N2560" i="1"/>
  <c r="M2666" i="1"/>
  <c r="J2666" i="1"/>
  <c r="AC2611" i="1"/>
  <c r="S275" i="2"/>
  <c r="AC2603" i="1"/>
  <c r="O839" i="33"/>
  <c r="X2456" i="1"/>
  <c r="H2764" i="1"/>
  <c r="I2764" i="1"/>
  <c r="X883" i="1"/>
  <c r="Q526" i="33"/>
  <c r="Q534" i="33"/>
  <c r="Q842" i="33"/>
  <c r="Z2670" i="1"/>
  <c r="X2670" i="1"/>
  <c r="H2411" i="1"/>
  <c r="I2411" i="1"/>
  <c r="M2746" i="1"/>
  <c r="J2746" i="1"/>
  <c r="W2572" i="1"/>
  <c r="W2537" i="1"/>
  <c r="S2481" i="1"/>
  <c r="W2481" i="1"/>
  <c r="AB2561" i="1"/>
  <c r="AB2545" i="1"/>
  <c r="W2529" i="1"/>
  <c r="S2529" i="1"/>
  <c r="R2610" i="1"/>
  <c r="N2610" i="1"/>
  <c r="H2607" i="1"/>
  <c r="I2607" i="1"/>
  <c r="U2571" i="1"/>
  <c r="U2536" i="1"/>
  <c r="U2480" i="1"/>
  <c r="H2609" i="1"/>
  <c r="I2609" i="1"/>
  <c r="I2546" i="1"/>
  <c r="I2562" i="1"/>
  <c r="Z2429" i="1"/>
  <c r="X2429" i="1"/>
  <c r="J2289" i="1"/>
  <c r="J2280" i="1"/>
  <c r="P2574" i="1"/>
  <c r="P2539" i="1"/>
  <c r="P2483" i="1"/>
  <c r="L842" i="33"/>
  <c r="W2731" i="1"/>
  <c r="S2731" i="1"/>
  <c r="R2347" i="1"/>
  <c r="N2347" i="1"/>
  <c r="AC1941" i="1"/>
  <c r="S516" i="2"/>
  <c r="U1005" i="33"/>
  <c r="R2287" i="1"/>
  <c r="R2278" i="1"/>
  <c r="R2262" i="1"/>
  <c r="T2601" i="1"/>
  <c r="L273" i="2"/>
  <c r="T2609" i="1"/>
  <c r="V2606" i="1"/>
  <c r="N270" i="2"/>
  <c r="V2598" i="1"/>
  <c r="N2574" i="1"/>
  <c r="N2539" i="1"/>
  <c r="L2564" i="1"/>
  <c r="L2548" i="1"/>
  <c r="R2517" i="1"/>
  <c r="N2517" i="1"/>
  <c r="P2451" i="1"/>
  <c r="P2403" i="1"/>
  <c r="M2745" i="1"/>
  <c r="J2745" i="1"/>
  <c r="M2705" i="1"/>
  <c r="J2705" i="1"/>
  <c r="M2665" i="1"/>
  <c r="J2665" i="1"/>
  <c r="U2606" i="1"/>
  <c r="U879" i="1"/>
  <c r="O522" i="33"/>
  <c r="O530" i="33"/>
  <c r="M270" i="2"/>
  <c r="U2598" i="1"/>
  <c r="M2483" i="1"/>
  <c r="M2539" i="1"/>
  <c r="M2574" i="1"/>
  <c r="S2546" i="1"/>
  <c r="W2546" i="1"/>
  <c r="W2562" i="1"/>
  <c r="Z2760" i="1"/>
  <c r="X2760" i="1"/>
  <c r="R2740" i="1"/>
  <c r="N2740" i="1"/>
  <c r="H2711" i="1"/>
  <c r="I2711" i="1"/>
  <c r="Z2680" i="1"/>
  <c r="X2680" i="1"/>
  <c r="R2660" i="1"/>
  <c r="N2660" i="1"/>
  <c r="L2641" i="1"/>
  <c r="H348" i="33"/>
  <c r="H356" i="33"/>
  <c r="F297" i="2"/>
  <c r="L757" i="1"/>
  <c r="L766" i="1"/>
  <c r="L784" i="1"/>
  <c r="H437" i="33"/>
  <c r="H445" i="33"/>
  <c r="F279" i="2"/>
  <c r="L3640" i="1"/>
  <c r="L2602" i="1"/>
  <c r="F274" i="2"/>
  <c r="L2610" i="1"/>
  <c r="Z3042" i="1"/>
  <c r="X3042" i="1"/>
  <c r="M3140" i="1"/>
  <c r="J3140" i="1"/>
  <c r="M3020" i="1"/>
  <c r="J3020" i="1"/>
  <c r="AA3642" i="1"/>
  <c r="S350" i="33"/>
  <c r="S358" i="33"/>
  <c r="Q299" i="2"/>
  <c r="AA759" i="1"/>
  <c r="AA768" i="1"/>
  <c r="AA786" i="1"/>
  <c r="S439" i="33"/>
  <c r="S447" i="33"/>
  <c r="Q281" i="2"/>
  <c r="AA2643" i="1"/>
  <c r="Q884" i="1"/>
  <c r="L527" i="33"/>
  <c r="L535" i="33"/>
  <c r="L843" i="33"/>
  <c r="S2479" i="1"/>
  <c r="W2479" i="1"/>
  <c r="W2535" i="1"/>
  <c r="W2570" i="1"/>
  <c r="Q2528" i="1"/>
  <c r="L914" i="33"/>
  <c r="J37" i="2"/>
  <c r="Q811" i="1"/>
  <c r="AA2612" i="1"/>
  <c r="Q276" i="2"/>
  <c r="AA2604" i="1"/>
  <c r="P2646" i="1"/>
  <c r="K353" i="33"/>
  <c r="K361" i="33"/>
  <c r="I302" i="2"/>
  <c r="P762" i="1"/>
  <c r="P771" i="1"/>
  <c r="P789" i="1"/>
  <c r="K442" i="33"/>
  <c r="K450" i="33"/>
  <c r="I284" i="2"/>
  <c r="P3645" i="1"/>
  <c r="I844" i="33"/>
  <c r="H841" i="33"/>
  <c r="AA885" i="1"/>
  <c r="S528" i="33"/>
  <c r="S536" i="33"/>
  <c r="S844" i="33"/>
  <c r="O879" i="1"/>
  <c r="J522" i="33"/>
  <c r="J530" i="33"/>
  <c r="J838" i="33"/>
  <c r="AA812" i="1"/>
  <c r="S915" i="33"/>
  <c r="Q38" i="2"/>
  <c r="AA2529" i="1"/>
  <c r="I2630" i="1"/>
  <c r="H2630" i="1"/>
  <c r="H3230" i="1"/>
  <c r="W2507" i="1"/>
  <c r="S2507" i="1"/>
  <c r="AB878" i="1"/>
  <c r="T521" i="33"/>
  <c r="T529" i="33"/>
  <c r="T837" i="33"/>
  <c r="Q3642" i="1"/>
  <c r="L350" i="33"/>
  <c r="L358" i="33"/>
  <c r="J299" i="2"/>
  <c r="Q759" i="1"/>
  <c r="Q768" i="1"/>
  <c r="Q786" i="1"/>
  <c r="L439" i="33"/>
  <c r="L447" i="33"/>
  <c r="J281" i="2"/>
  <c r="Q2643" i="1"/>
  <c r="Z2858" i="1"/>
  <c r="X2858" i="1"/>
  <c r="M3088" i="1"/>
  <c r="J3088" i="1"/>
  <c r="X2627" i="1"/>
  <c r="X3227" i="1"/>
  <c r="O883" i="1"/>
  <c r="J526" i="33"/>
  <c r="J534" i="33"/>
  <c r="J842" i="33"/>
  <c r="Y815" i="1"/>
  <c r="R918" i="33"/>
  <c r="P41" i="2"/>
  <c r="Y2532" i="1"/>
  <c r="X2410" i="1"/>
  <c r="X2458" i="1"/>
  <c r="M3027" i="1"/>
  <c r="J3027" i="1"/>
  <c r="Z3034" i="1"/>
  <c r="X3034" i="1"/>
  <c r="Z2822" i="1"/>
  <c r="X2822" i="1"/>
  <c r="M3064" i="1"/>
  <c r="J3064" i="1"/>
  <c r="M2972" i="1"/>
  <c r="J2972" i="1"/>
  <c r="W2805" i="1"/>
  <c r="S2805" i="1"/>
  <c r="J882" i="1"/>
  <c r="F525" i="33"/>
  <c r="F533" i="33"/>
  <c r="D273" i="2"/>
  <c r="J2609" i="1"/>
  <c r="M2609" i="1"/>
  <c r="N2404" i="1"/>
  <c r="R2404" i="1"/>
  <c r="R2452" i="1"/>
  <c r="R2771" i="1"/>
  <c r="N2771" i="1"/>
  <c r="H2750" i="1"/>
  <c r="I2750" i="1"/>
  <c r="Z2719" i="1"/>
  <c r="X2719" i="1"/>
  <c r="R2691" i="1"/>
  <c r="N2691" i="1"/>
  <c r="H2670" i="1"/>
  <c r="I2670" i="1"/>
  <c r="P2566" i="1"/>
  <c r="P2550" i="1"/>
  <c r="Q2481" i="1"/>
  <c r="Q2537" i="1"/>
  <c r="Q2572" i="1"/>
  <c r="C276" i="2"/>
  <c r="I2612" i="1"/>
  <c r="H2612" i="1"/>
  <c r="T814" i="1"/>
  <c r="T2531" i="1"/>
  <c r="AB3643" i="1"/>
  <c r="T351" i="33"/>
  <c r="T359" i="33"/>
  <c r="R300" i="2"/>
  <c r="AB760" i="1"/>
  <c r="AB769" i="1"/>
  <c r="AB787" i="1"/>
  <c r="T440" i="33"/>
  <c r="T448" i="33"/>
  <c r="R282" i="2"/>
  <c r="AB2644" i="1"/>
  <c r="L2609" i="1"/>
  <c r="L882" i="1"/>
  <c r="H525" i="33"/>
  <c r="H533" i="33"/>
  <c r="F273" i="2"/>
  <c r="L2601" i="1"/>
  <c r="J2408" i="1"/>
  <c r="J2456" i="1"/>
  <c r="AA2644" i="1"/>
  <c r="S351" i="33"/>
  <c r="S359" i="33"/>
  <c r="Q300" i="2"/>
  <c r="AA760" i="1"/>
  <c r="AA769" i="1"/>
  <c r="AA787" i="1"/>
  <c r="S440" i="33"/>
  <c r="S448" i="33"/>
  <c r="Q282" i="2"/>
  <c r="AA3643" i="1"/>
  <c r="O2603" i="1"/>
  <c r="O884" i="1"/>
  <c r="J527" i="33"/>
  <c r="J535" i="33"/>
  <c r="H275" i="2"/>
  <c r="O2611" i="1"/>
  <c r="Q881" i="1"/>
  <c r="L524" i="33"/>
  <c r="L532" i="33"/>
  <c r="L840" i="33"/>
  <c r="K2597" i="1"/>
  <c r="E269" i="2"/>
  <c r="K2605" i="1"/>
  <c r="P2612" i="1"/>
  <c r="P885" i="1"/>
  <c r="K528" i="33"/>
  <c r="K536" i="33"/>
  <c r="I276" i="2"/>
  <c r="P2604" i="1"/>
  <c r="V2599" i="1"/>
  <c r="V880" i="1"/>
  <c r="P523" i="33"/>
  <c r="P531" i="33"/>
  <c r="N271" i="2"/>
  <c r="V2607" i="1"/>
  <c r="Z2564" i="1"/>
  <c r="Z2548" i="1"/>
  <c r="X2544" i="1"/>
  <c r="Z2544" i="1"/>
  <c r="Z2560" i="1"/>
  <c r="R2510" i="1"/>
  <c r="N2510" i="1"/>
  <c r="W2747" i="1"/>
  <c r="S2747" i="1"/>
  <c r="S2608" i="1"/>
  <c r="W2608" i="1"/>
  <c r="K272" i="2"/>
  <c r="S2600" i="1"/>
  <c r="W2600" i="1"/>
  <c r="I2573" i="1"/>
  <c r="I2538" i="1"/>
  <c r="V3646" i="1"/>
  <c r="P451" i="33"/>
  <c r="N285" i="2"/>
  <c r="V2647" i="1"/>
  <c r="P2482" i="1"/>
  <c r="P2538" i="1"/>
  <c r="P2573" i="1"/>
  <c r="R2515" i="1"/>
  <c r="N2515" i="1"/>
  <c r="U2576" i="1"/>
  <c r="U2541" i="1"/>
  <c r="U2485" i="1"/>
  <c r="J2572" i="1"/>
  <c r="J2537" i="1"/>
  <c r="O2484" i="1"/>
  <c r="O2540" i="1"/>
  <c r="O2575" i="1"/>
  <c r="H2719" i="1"/>
  <c r="I2719" i="1"/>
  <c r="AB2602" i="1"/>
  <c r="AB883" i="1"/>
  <c r="T526" i="33"/>
  <c r="T534" i="33"/>
  <c r="R274" i="2"/>
  <c r="AB2610" i="1"/>
  <c r="N2544" i="1"/>
  <c r="R2544" i="1"/>
  <c r="R2560" i="1"/>
  <c r="M2714" i="1"/>
  <c r="J2714" i="1"/>
  <c r="Y882" i="1"/>
  <c r="R525" i="33"/>
  <c r="R533" i="33"/>
  <c r="R841" i="33"/>
  <c r="U2599" i="1"/>
  <c r="U880" i="1"/>
  <c r="O523" i="33"/>
  <c r="O531" i="33"/>
  <c r="M271" i="2"/>
  <c r="U2607" i="1"/>
  <c r="I2569" i="1"/>
  <c r="I2534" i="1"/>
  <c r="O2563" i="1"/>
  <c r="O2547" i="1"/>
  <c r="M2532" i="1"/>
  <c r="J2532" i="1"/>
  <c r="Z2717" i="1"/>
  <c r="X2717" i="1"/>
  <c r="N2479" i="1"/>
  <c r="R2479" i="1"/>
  <c r="R2535" i="1"/>
  <c r="R2570" i="1"/>
  <c r="M2563" i="1"/>
  <c r="M2547" i="1"/>
  <c r="W2453" i="1"/>
  <c r="W2405" i="1"/>
  <c r="Z2734" i="1"/>
  <c r="X2734" i="1"/>
  <c r="AC2458" i="1"/>
  <c r="AC2410" i="1"/>
  <c r="W2686" i="1"/>
  <c r="S2686" i="1"/>
  <c r="AA2573" i="1"/>
  <c r="AA2538" i="1"/>
  <c r="AA2482" i="1"/>
  <c r="AA2570" i="1"/>
  <c r="AA2535" i="1"/>
  <c r="AA2479" i="1"/>
  <c r="AB2575" i="1"/>
  <c r="AB2540" i="1"/>
  <c r="AB2484" i="1"/>
  <c r="H2601" i="1"/>
  <c r="C273" i="2"/>
  <c r="I2601" i="1"/>
  <c r="M2520" i="1"/>
  <c r="J2520" i="1"/>
  <c r="W2734" i="1"/>
  <c r="S2734" i="1"/>
  <c r="Z2531" i="1"/>
  <c r="X2531" i="1"/>
  <c r="R2451" i="1"/>
  <c r="R2403" i="1"/>
  <c r="R2456" i="1"/>
  <c r="R2408" i="1"/>
  <c r="O2573" i="1"/>
  <c r="O2538" i="1"/>
  <c r="O2482" i="1"/>
  <c r="AC2200" i="1"/>
  <c r="AC2192" i="1"/>
  <c r="W1109" i="1"/>
  <c r="W1066" i="1"/>
  <c r="W978" i="1"/>
  <c r="M2683" i="1"/>
  <c r="J2683" i="1"/>
  <c r="K3641" i="1"/>
  <c r="G349" i="33"/>
  <c r="G357" i="33"/>
  <c r="E298" i="2"/>
  <c r="K758" i="1"/>
  <c r="K767" i="1"/>
  <c r="K785" i="1"/>
  <c r="G438" i="33"/>
  <c r="G446" i="33"/>
  <c r="E280" i="2"/>
  <c r="K2642" i="1"/>
  <c r="U844" i="33"/>
  <c r="Y2602" i="1"/>
  <c r="P274" i="2"/>
  <c r="Y2610" i="1"/>
  <c r="S2482" i="1"/>
  <c r="W2482" i="1"/>
  <c r="W2538" i="1"/>
  <c r="W2573" i="1"/>
  <c r="Z2567" i="1"/>
  <c r="Z2551" i="1"/>
  <c r="H2516" i="1"/>
  <c r="I2516" i="1"/>
  <c r="U3640" i="1"/>
  <c r="O348" i="33"/>
  <c r="O356" i="33"/>
  <c r="M297" i="2"/>
  <c r="U757" i="1"/>
  <c r="U766" i="1"/>
  <c r="U784" i="1"/>
  <c r="O437" i="33"/>
  <c r="O445" i="33"/>
  <c r="M279" i="2"/>
  <c r="U2641" i="1"/>
  <c r="AC2610" i="1"/>
  <c r="S274" i="2"/>
  <c r="AC2602" i="1"/>
  <c r="R2776" i="1"/>
  <c r="N2776" i="1"/>
  <c r="Z2732" i="1"/>
  <c r="X2732" i="1"/>
  <c r="H2675" i="1"/>
  <c r="I2675" i="1"/>
  <c r="N882" i="1"/>
  <c r="I525" i="33"/>
  <c r="I533" i="33"/>
  <c r="I841" i="33"/>
  <c r="Q837" i="33"/>
  <c r="I2407" i="1"/>
  <c r="I2455" i="1"/>
  <c r="Q3643" i="1"/>
  <c r="L351" i="33"/>
  <c r="L359" i="33"/>
  <c r="J300" i="2"/>
  <c r="Q760" i="1"/>
  <c r="Q769" i="1"/>
  <c r="Q787" i="1"/>
  <c r="L440" i="33"/>
  <c r="L448" i="33"/>
  <c r="J282" i="2"/>
  <c r="Q2644" i="1"/>
  <c r="K879" i="1"/>
  <c r="G522" i="33"/>
  <c r="G530" i="33"/>
  <c r="G838" i="33"/>
  <c r="M2516" i="1"/>
  <c r="J2516" i="1"/>
  <c r="AB884" i="1"/>
  <c r="T527" i="33"/>
  <c r="T535" i="33"/>
  <c r="T843" i="33"/>
  <c r="AB2607" i="1"/>
  <c r="AB880" i="1"/>
  <c r="T523" i="33"/>
  <c r="T531" i="33"/>
  <c r="R271" i="2"/>
  <c r="AB2599" i="1"/>
  <c r="Q2645" i="1"/>
  <c r="L352" i="33"/>
  <c r="L360" i="33"/>
  <c r="J301" i="2"/>
  <c r="Q761" i="1"/>
  <c r="Q770" i="1"/>
  <c r="Q788" i="1"/>
  <c r="L441" i="33"/>
  <c r="L449" i="33"/>
  <c r="J283" i="2"/>
  <c r="Q3644" i="1"/>
  <c r="Y3640" i="1"/>
  <c r="R348" i="33"/>
  <c r="R356" i="33"/>
  <c r="P297" i="2"/>
  <c r="Y757" i="1"/>
  <c r="Y766" i="1"/>
  <c r="Y784" i="1"/>
  <c r="R437" i="33"/>
  <c r="R445" i="33"/>
  <c r="P279" i="2"/>
  <c r="Y2641" i="1"/>
  <c r="AC2567" i="1"/>
  <c r="AC2551" i="1"/>
  <c r="Z2766" i="1"/>
  <c r="X2766" i="1"/>
  <c r="R2746" i="1"/>
  <c r="N2746" i="1"/>
  <c r="H2717" i="1"/>
  <c r="I2717" i="1"/>
  <c r="Z2686" i="1"/>
  <c r="X2686" i="1"/>
  <c r="R2666" i="1"/>
  <c r="N2666" i="1"/>
  <c r="T2612" i="1"/>
  <c r="L276" i="2"/>
  <c r="T2604" i="1"/>
  <c r="W2451" i="1"/>
  <c r="W2403" i="1"/>
  <c r="M2422" i="1"/>
  <c r="J2422" i="1"/>
  <c r="M2598" i="1"/>
  <c r="J2598" i="1"/>
  <c r="P2600" i="1"/>
  <c r="I272" i="2"/>
  <c r="P2608" i="1"/>
  <c r="T2483" i="1"/>
  <c r="T2539" i="1"/>
  <c r="T2574" i="1"/>
  <c r="H2453" i="1"/>
  <c r="H2405" i="1"/>
  <c r="AC884" i="1"/>
  <c r="U527" i="33"/>
  <c r="U535" i="33"/>
  <c r="U843" i="33"/>
  <c r="O881" i="1"/>
  <c r="J524" i="33"/>
  <c r="J532" i="33"/>
  <c r="J840" i="33"/>
  <c r="O812" i="1"/>
  <c r="J915" i="33"/>
  <c r="H38" i="2"/>
  <c r="O2529" i="1"/>
  <c r="Z2645" i="1"/>
  <c r="X770" i="1"/>
  <c r="X788" i="1"/>
  <c r="Q441" i="33"/>
  <c r="Q449" i="33"/>
  <c r="O283" i="2"/>
  <c r="X2645" i="1"/>
  <c r="H837" i="33"/>
  <c r="R2505" i="1"/>
  <c r="N2505" i="1"/>
  <c r="L844" i="33"/>
  <c r="S2550" i="1"/>
  <c r="S2566" i="1"/>
  <c r="H2775" i="1"/>
  <c r="I2775" i="1"/>
  <c r="R2732" i="1"/>
  <c r="N2732" i="1"/>
  <c r="Z2672" i="1"/>
  <c r="X2672" i="1"/>
  <c r="T2479" i="1"/>
  <c r="T2535" i="1"/>
  <c r="T2570" i="1"/>
  <c r="R2522" i="1"/>
  <c r="N2522" i="1"/>
  <c r="W2505" i="1"/>
  <c r="S2505" i="1"/>
  <c r="Z2777" i="1"/>
  <c r="X2777" i="1"/>
  <c r="R2757" i="1"/>
  <c r="N2757" i="1"/>
  <c r="H2736" i="1"/>
  <c r="I2736" i="1"/>
  <c r="Z2705" i="1"/>
  <c r="X2705" i="1"/>
  <c r="R2677" i="1"/>
  <c r="N2677" i="1"/>
  <c r="H2656" i="1"/>
  <c r="I2656" i="1"/>
  <c r="P2478" i="1"/>
  <c r="P2534" i="1"/>
  <c r="P2569" i="1"/>
  <c r="P2571" i="1"/>
  <c r="P2536" i="1"/>
  <c r="P2480" i="1"/>
  <c r="W2750" i="1"/>
  <c r="S2750" i="1"/>
  <c r="I2481" i="1"/>
  <c r="I2537" i="1"/>
  <c r="I2572" i="1"/>
  <c r="L883" i="1"/>
  <c r="H526" i="33"/>
  <c r="H534" i="33"/>
  <c r="H842" i="33"/>
  <c r="Z2506" i="1"/>
  <c r="X2506" i="1"/>
  <c r="S2574" i="1"/>
  <c r="S2483" i="1"/>
  <c r="S2539" i="1"/>
  <c r="AC2569" i="1"/>
  <c r="AC2534" i="1"/>
  <c r="AC2478" i="1"/>
  <c r="R2448" i="1"/>
  <c r="N2448" i="1"/>
  <c r="Y2563" i="1"/>
  <c r="Y2547" i="1"/>
  <c r="Z2764" i="1"/>
  <c r="X2764" i="1"/>
  <c r="H2715" i="1"/>
  <c r="I2715" i="1"/>
  <c r="R2664" i="1"/>
  <c r="N2664" i="1"/>
  <c r="M2718" i="1"/>
  <c r="J2718" i="1"/>
  <c r="M2678" i="1"/>
  <c r="J2678" i="1"/>
  <c r="W2640" i="1"/>
  <c r="K278" i="2"/>
  <c r="S2640" i="1"/>
  <c r="M2567" i="1"/>
  <c r="M2551" i="1"/>
  <c r="M2521" i="1"/>
  <c r="J2521" i="1"/>
  <c r="Z2448" i="1"/>
  <c r="X2448" i="1"/>
  <c r="H2765" i="1"/>
  <c r="I2765" i="1"/>
  <c r="Z2742" i="1"/>
  <c r="X2742" i="1"/>
  <c r="R2714" i="1"/>
  <c r="N2714" i="1"/>
  <c r="H2685" i="1"/>
  <c r="I2685" i="1"/>
  <c r="Z2662" i="1"/>
  <c r="X2662" i="1"/>
  <c r="Z2646" i="1"/>
  <c r="X771" i="1"/>
  <c r="X789" i="1"/>
  <c r="Q442" i="33"/>
  <c r="Q450" i="33"/>
  <c r="O284" i="2"/>
  <c r="X2646" i="1"/>
  <c r="Z2642" i="1"/>
  <c r="X767" i="1"/>
  <c r="X785" i="1"/>
  <c r="Q438" i="33"/>
  <c r="Q446" i="33"/>
  <c r="O280" i="2"/>
  <c r="X2642" i="1"/>
  <c r="H2599" i="1"/>
  <c r="C271" i="2"/>
  <c r="I2599" i="1"/>
  <c r="V2565" i="1"/>
  <c r="V2549" i="1"/>
  <c r="U838" i="33"/>
  <c r="Z2644" i="1"/>
  <c r="X769" i="1"/>
  <c r="X787" i="1"/>
  <c r="Q440" i="33"/>
  <c r="Q448" i="33"/>
  <c r="O282" i="2"/>
  <c r="X2644" i="1"/>
  <c r="H2513" i="1"/>
  <c r="I2513" i="1"/>
  <c r="M2750" i="1"/>
  <c r="J2750" i="1"/>
  <c r="W2748" i="1"/>
  <c r="S2748" i="1"/>
  <c r="W2684" i="1"/>
  <c r="S2684" i="1"/>
  <c r="I2574" i="1"/>
  <c r="I2539" i="1"/>
  <c r="V879" i="1"/>
  <c r="P522" i="33"/>
  <c r="P530" i="33"/>
  <c r="P838" i="33"/>
  <c r="W2533" i="1"/>
  <c r="S2533" i="1"/>
  <c r="P878" i="1"/>
  <c r="K521" i="33"/>
  <c r="K529" i="33"/>
  <c r="K837" i="33"/>
  <c r="W2712" i="1"/>
  <c r="S2712" i="1"/>
  <c r="W2514" i="1"/>
  <c r="S2514" i="1"/>
  <c r="Z2714" i="1"/>
  <c r="X2714" i="1"/>
  <c r="Z2334" i="1"/>
  <c r="X2334" i="1"/>
  <c r="M2374" i="1"/>
  <c r="J2374" i="1"/>
  <c r="W2431" i="1"/>
  <c r="S2431" i="1"/>
  <c r="M2378" i="1"/>
  <c r="J2378" i="1"/>
  <c r="R2102" i="1"/>
  <c r="N2102" i="1"/>
  <c r="W2318" i="1"/>
  <c r="S2318" i="1"/>
  <c r="Q2529" i="1"/>
  <c r="L915" i="33"/>
  <c r="J38" i="2"/>
  <c r="Q812" i="1"/>
  <c r="H2519" i="1"/>
  <c r="I2519" i="1"/>
  <c r="R2288" i="1"/>
  <c r="R2279" i="1"/>
  <c r="R2263" i="1"/>
  <c r="W2759" i="1"/>
  <c r="S2759" i="1"/>
  <c r="Z2524" i="1"/>
  <c r="X2524" i="1"/>
  <c r="Z2373" i="1"/>
  <c r="X2373" i="1"/>
  <c r="W2411" i="1"/>
  <c r="S2411" i="1"/>
  <c r="W2739" i="1"/>
  <c r="S2739" i="1"/>
  <c r="W2752" i="1"/>
  <c r="S2752" i="1"/>
  <c r="H2375" i="1"/>
  <c r="I2375" i="1"/>
  <c r="W2355" i="1"/>
  <c r="S2355" i="1"/>
  <c r="H2663" i="1"/>
  <c r="I2663" i="1"/>
  <c r="M841" i="33"/>
  <c r="R2310" i="1"/>
  <c r="N2310" i="1"/>
  <c r="H2358" i="1"/>
  <c r="I2358" i="1"/>
  <c r="H2530" i="1"/>
  <c r="I2530" i="1"/>
  <c r="H2384" i="1"/>
  <c r="I2384" i="1"/>
  <c r="M2331" i="1"/>
  <c r="J2331" i="1"/>
  <c r="W2369" i="1"/>
  <c r="S2369" i="1"/>
  <c r="M1778" i="1"/>
  <c r="J1778" i="1"/>
  <c r="R1846" i="1"/>
  <c r="N1846" i="1"/>
  <c r="H917" i="1"/>
  <c r="I917" i="1"/>
  <c r="C508" i="2"/>
  <c r="H2379" i="1"/>
  <c r="I2379" i="1"/>
  <c r="O2201" i="1"/>
  <c r="O2193" i="1"/>
  <c r="R1831" i="1"/>
  <c r="N1831" i="1"/>
  <c r="Z2782" i="1"/>
  <c r="X2782" i="1"/>
  <c r="R2762" i="1"/>
  <c r="N2762" i="1"/>
  <c r="H2741" i="1"/>
  <c r="I2741" i="1"/>
  <c r="Z2710" i="1"/>
  <c r="X2710" i="1"/>
  <c r="R2682" i="1"/>
  <c r="N2682" i="1"/>
  <c r="H2661" i="1"/>
  <c r="I2661" i="1"/>
  <c r="Z2611" i="1"/>
  <c r="X2611" i="1"/>
  <c r="T2600" i="1"/>
  <c r="L272" i="2"/>
  <c r="T2608" i="1"/>
  <c r="R2575" i="1"/>
  <c r="N2484" i="1"/>
  <c r="R2484" i="1"/>
  <c r="R2540" i="1"/>
  <c r="L2289" i="1"/>
  <c r="L2280" i="1"/>
  <c r="L2264" i="1"/>
  <c r="H2813" i="1"/>
  <c r="I2813" i="1"/>
  <c r="R2600" i="1"/>
  <c r="N881" i="1"/>
  <c r="I524" i="33"/>
  <c r="I532" i="33"/>
  <c r="G272" i="2"/>
  <c r="N2600" i="1"/>
  <c r="X2551" i="1"/>
  <c r="X2567" i="1"/>
  <c r="W2766" i="1"/>
  <c r="S2766" i="1"/>
  <c r="AA2530" i="1"/>
  <c r="S916" i="33"/>
  <c r="Q39" i="2"/>
  <c r="AA813" i="1"/>
  <c r="V2642" i="1"/>
  <c r="P349" i="33"/>
  <c r="P357" i="33"/>
  <c r="N298" i="2"/>
  <c r="V758" i="1"/>
  <c r="V767" i="1"/>
  <c r="V785" i="1"/>
  <c r="P438" i="33"/>
  <c r="P446" i="33"/>
  <c r="N280" i="2"/>
  <c r="V3641" i="1"/>
  <c r="D271" i="2"/>
  <c r="J2599" i="1"/>
  <c r="M2599" i="1"/>
  <c r="X766" i="1"/>
  <c r="X784" i="1"/>
  <c r="Q437" i="33"/>
  <c r="Q445" i="33"/>
  <c r="O279" i="2"/>
  <c r="X2641" i="1"/>
  <c r="Z2641" i="1"/>
  <c r="T2599" i="1"/>
  <c r="L271" i="2"/>
  <c r="T2607" i="1"/>
  <c r="N2551" i="1"/>
  <c r="N2567" i="1"/>
  <c r="W2718" i="1"/>
  <c r="S2718" i="1"/>
  <c r="O2599" i="1"/>
  <c r="H271" i="2"/>
  <c r="O2607" i="1"/>
  <c r="W2520" i="1"/>
  <c r="S2520" i="1"/>
  <c r="R2760" i="1"/>
  <c r="N2760" i="1"/>
  <c r="Z2708" i="1"/>
  <c r="X2708" i="1"/>
  <c r="H2659" i="1"/>
  <c r="I2659" i="1"/>
  <c r="T2641" i="1"/>
  <c r="N348" i="33"/>
  <c r="N356" i="33"/>
  <c r="L297" i="2"/>
  <c r="T757" i="1"/>
  <c r="T766" i="1"/>
  <c r="T784" i="1"/>
  <c r="N437" i="33"/>
  <c r="N445" i="33"/>
  <c r="L279" i="2"/>
  <c r="T3640" i="1"/>
  <c r="T2458" i="1"/>
  <c r="T2410" i="1"/>
  <c r="AA2455" i="1"/>
  <c r="AA2407" i="1"/>
  <c r="R2773" i="1"/>
  <c r="N2773" i="1"/>
  <c r="H2752" i="1"/>
  <c r="I2752" i="1"/>
  <c r="Z2729" i="1"/>
  <c r="X2729" i="1"/>
  <c r="R2693" i="1"/>
  <c r="N2693" i="1"/>
  <c r="H2672" i="1"/>
  <c r="I2672" i="1"/>
  <c r="C278" i="2"/>
  <c r="I2640" i="1"/>
  <c r="H2640" i="1"/>
  <c r="H2573" i="1"/>
  <c r="H2538" i="1"/>
  <c r="I2482" i="1"/>
  <c r="H2482" i="1"/>
  <c r="AB3639" i="1"/>
  <c r="R278" i="2"/>
  <c r="AB2640" i="1"/>
  <c r="P2532" i="1"/>
  <c r="K918" i="33"/>
  <c r="I41" i="2"/>
  <c r="P815" i="1"/>
  <c r="W2670" i="1"/>
  <c r="S2670" i="1"/>
  <c r="AC2527" i="1"/>
  <c r="AC810" i="1"/>
  <c r="N838" i="33"/>
  <c r="AB2531" i="1"/>
  <c r="T917" i="33"/>
  <c r="R40" i="2"/>
  <c r="AB814" i="1"/>
  <c r="H2529" i="1"/>
  <c r="I2529" i="1"/>
  <c r="X2409" i="1"/>
  <c r="X2457" i="1"/>
  <c r="W2694" i="1"/>
  <c r="S2694" i="1"/>
  <c r="R840" i="33"/>
  <c r="H2457" i="1"/>
  <c r="H2409" i="1"/>
  <c r="H2759" i="1"/>
  <c r="I2759" i="1"/>
  <c r="R2708" i="1"/>
  <c r="N2708" i="1"/>
  <c r="Z2656" i="1"/>
  <c r="X2656" i="1"/>
  <c r="C272" i="2"/>
  <c r="I2608" i="1"/>
  <c r="H2608" i="1"/>
  <c r="V2571" i="1"/>
  <c r="V2536" i="1"/>
  <c r="V2480" i="1"/>
  <c r="W2751" i="1"/>
  <c r="S2751" i="1"/>
  <c r="M2710" i="1"/>
  <c r="J2710" i="1"/>
  <c r="M2670" i="1"/>
  <c r="J2670" i="1"/>
  <c r="O843" i="33"/>
  <c r="U839" i="33"/>
  <c r="O2576" i="1"/>
  <c r="O2541" i="1"/>
  <c r="O2485" i="1"/>
  <c r="O2567" i="1"/>
  <c r="O2551" i="1"/>
  <c r="Q2564" i="1"/>
  <c r="Q2548" i="1"/>
  <c r="K2561" i="1"/>
  <c r="K2545" i="1"/>
  <c r="I2403" i="1"/>
  <c r="I2451" i="1"/>
  <c r="AB2571" i="1"/>
  <c r="AB2536" i="1"/>
  <c r="AB2480" i="1"/>
  <c r="K2611" i="1"/>
  <c r="E275" i="2"/>
  <c r="K2603" i="1"/>
  <c r="M2572" i="1"/>
  <c r="M2537" i="1"/>
  <c r="J2481" i="1"/>
  <c r="M2481" i="1"/>
  <c r="M2513" i="1"/>
  <c r="J2513" i="1"/>
  <c r="H2781" i="1"/>
  <c r="I2781" i="1"/>
  <c r="Z2758" i="1"/>
  <c r="X2758" i="1"/>
  <c r="R2738" i="1"/>
  <c r="N2738" i="1"/>
  <c r="H2709" i="1"/>
  <c r="I2709" i="1"/>
  <c r="Z2678" i="1"/>
  <c r="X2678" i="1"/>
  <c r="R2658" i="1"/>
  <c r="N2658" i="1"/>
  <c r="X878" i="1"/>
  <c r="Q521" i="33"/>
  <c r="Q529" i="33"/>
  <c r="O269" i="2"/>
  <c r="X2605" i="1"/>
  <c r="Z2605" i="1"/>
  <c r="N917" i="33"/>
  <c r="L40" i="2"/>
  <c r="T2549" i="1"/>
  <c r="T2565" i="1"/>
  <c r="H2505" i="1"/>
  <c r="I2505" i="1"/>
  <c r="S765" i="1"/>
  <c r="S783" i="1"/>
  <c r="M436" i="33"/>
  <c r="M444" i="33"/>
  <c r="M451" i="33"/>
  <c r="K285" i="2"/>
  <c r="S2647" i="1"/>
  <c r="W2647" i="1"/>
  <c r="Q2458" i="1"/>
  <c r="Q2410" i="1"/>
  <c r="W2740" i="1"/>
  <c r="S2740" i="1"/>
  <c r="W2668" i="1"/>
  <c r="S2668" i="1"/>
  <c r="O2569" i="1"/>
  <c r="O2534" i="1"/>
  <c r="O2478" i="1"/>
  <c r="U2531" i="1"/>
  <c r="U814" i="1"/>
  <c r="Z2769" i="1"/>
  <c r="X2769" i="1"/>
  <c r="O2564" i="1"/>
  <c r="O2548" i="1"/>
  <c r="U2456" i="1"/>
  <c r="U2408" i="1"/>
  <c r="H2665" i="1"/>
  <c r="I2665" i="1"/>
  <c r="T2202" i="1"/>
  <c r="T2194" i="1"/>
  <c r="M2388" i="1"/>
  <c r="J2388" i="1"/>
  <c r="W2316" i="1"/>
  <c r="S2316" i="1"/>
  <c r="R2453" i="1"/>
  <c r="R2405" i="1"/>
  <c r="M2369" i="1"/>
  <c r="J2369" i="1"/>
  <c r="R2203" i="1"/>
  <c r="R2195" i="1"/>
  <c r="H2691" i="1"/>
  <c r="I2691" i="1"/>
  <c r="Z2416" i="1"/>
  <c r="X2416" i="1"/>
  <c r="H2449" i="1"/>
  <c r="I2449" i="1"/>
  <c r="V2569" i="1"/>
  <c r="V2534" i="1"/>
  <c r="V2478" i="1"/>
  <c r="N2408" i="1"/>
  <c r="N2456" i="1"/>
  <c r="W2356" i="1"/>
  <c r="S2356" i="1"/>
  <c r="T2576" i="1"/>
  <c r="T2541" i="1"/>
  <c r="T2485" i="1"/>
  <c r="H2040" i="1"/>
  <c r="I2040" i="1"/>
  <c r="L2454" i="1"/>
  <c r="L2406" i="1"/>
  <c r="S2458" i="1"/>
  <c r="W2413" i="1"/>
  <c r="S2413" i="1"/>
  <c r="Z2327" i="1"/>
  <c r="X2327" i="1"/>
  <c r="M2604" i="1"/>
  <c r="J2604" i="1"/>
  <c r="W2422" i="1"/>
  <c r="S2422" i="1"/>
  <c r="H2432" i="1"/>
  <c r="I2432" i="1"/>
  <c r="Z2292" i="1"/>
  <c r="Z2283" i="1"/>
  <c r="Z2267" i="1"/>
  <c r="M1950" i="1"/>
  <c r="J1950" i="1"/>
  <c r="H2028" i="1"/>
  <c r="I2028" i="1"/>
  <c r="K1929" i="1"/>
  <c r="E413" i="2"/>
  <c r="G932" i="33"/>
  <c r="R2331" i="1"/>
  <c r="N2331" i="1"/>
  <c r="M1998" i="1"/>
  <c r="J1998" i="1"/>
  <c r="W1928" i="1"/>
  <c r="S1928" i="1"/>
  <c r="M2612" i="1"/>
  <c r="J885" i="1"/>
  <c r="F528" i="33"/>
  <c r="F536" i="33"/>
  <c r="D276" i="2"/>
  <c r="J2612" i="1"/>
  <c r="AA2603" i="1"/>
  <c r="AA884" i="1"/>
  <c r="S527" i="33"/>
  <c r="S535" i="33"/>
  <c r="Q275" i="2"/>
  <c r="AA2611" i="1"/>
  <c r="K2607" i="1"/>
  <c r="E271" i="2"/>
  <c r="K2599" i="1"/>
  <c r="I2570" i="1"/>
  <c r="I2535" i="1"/>
  <c r="Y2528" i="1"/>
  <c r="R914" i="33"/>
  <c r="P37" i="2"/>
  <c r="Y811" i="1"/>
  <c r="T813" i="1"/>
  <c r="N916" i="33"/>
  <c r="L39" i="2"/>
  <c r="T2530" i="1"/>
  <c r="W2742" i="1"/>
  <c r="S2742" i="1"/>
  <c r="AC883" i="1"/>
  <c r="U526" i="33"/>
  <c r="U534" i="33"/>
  <c r="U842" i="33"/>
  <c r="AA2478" i="1"/>
  <c r="AA2534" i="1"/>
  <c r="AA2569" i="1"/>
  <c r="O2562" i="1"/>
  <c r="O2546" i="1"/>
  <c r="Z2609" i="1"/>
  <c r="X2609" i="1"/>
  <c r="X2548" i="1"/>
  <c r="X2564" i="1"/>
  <c r="M2738" i="1"/>
  <c r="J2738" i="1"/>
  <c r="M2690" i="1"/>
  <c r="J2690" i="1"/>
  <c r="M2658" i="1"/>
  <c r="J2658" i="1"/>
  <c r="U3641" i="1"/>
  <c r="O349" i="33"/>
  <c r="O357" i="33"/>
  <c r="M298" i="2"/>
  <c r="U758" i="1"/>
  <c r="U767" i="1"/>
  <c r="U785" i="1"/>
  <c r="O438" i="33"/>
  <c r="O446" i="33"/>
  <c r="M280" i="2"/>
  <c r="U2642" i="1"/>
  <c r="X2408" i="1"/>
  <c r="Z2408" i="1"/>
  <c r="Z2456" i="1"/>
  <c r="H2780" i="1"/>
  <c r="I2780" i="1"/>
  <c r="Z2757" i="1"/>
  <c r="X2757" i="1"/>
  <c r="R2737" i="1"/>
  <c r="N2737" i="1"/>
  <c r="H2708" i="1"/>
  <c r="I2708" i="1"/>
  <c r="Z2677" i="1"/>
  <c r="X2677" i="1"/>
  <c r="R2657" i="1"/>
  <c r="N2657" i="1"/>
  <c r="Q838" i="33"/>
  <c r="AC2604" i="1"/>
  <c r="AC885" i="1"/>
  <c r="U528" i="33"/>
  <c r="U536" i="33"/>
  <c r="S276" i="2"/>
  <c r="AC2612" i="1"/>
  <c r="M2509" i="1"/>
  <c r="J2509" i="1"/>
  <c r="AB2647" i="1"/>
  <c r="R296" i="2"/>
  <c r="AB756" i="1"/>
  <c r="AB765" i="1"/>
  <c r="AB783" i="1"/>
  <c r="T436" i="33"/>
  <c r="T444" i="33"/>
  <c r="T451" i="33"/>
  <c r="R285" i="2"/>
  <c r="AB3646" i="1"/>
  <c r="V2597" i="1"/>
  <c r="N269" i="2"/>
  <c r="V2605" i="1"/>
  <c r="J2571" i="1"/>
  <c r="J2536" i="1"/>
  <c r="AA2456" i="1"/>
  <c r="AA2408" i="1"/>
  <c r="Q2451" i="1"/>
  <c r="Q2403" i="1"/>
  <c r="M2413" i="1"/>
  <c r="J2413" i="1"/>
  <c r="R2368" i="1"/>
  <c r="N2368" i="1"/>
  <c r="H2427" i="1"/>
  <c r="I2427" i="1"/>
  <c r="Z2386" i="1"/>
  <c r="X2386" i="1"/>
  <c r="Z2346" i="1"/>
  <c r="X2346" i="1"/>
  <c r="K2457" i="1"/>
  <c r="K2409" i="1"/>
  <c r="Y884" i="1"/>
  <c r="R527" i="33"/>
  <c r="R535" i="33"/>
  <c r="R843" i="33"/>
  <c r="L813" i="1"/>
  <c r="H916" i="33"/>
  <c r="F39" i="2"/>
  <c r="L2530" i="1"/>
  <c r="F838" i="33"/>
  <c r="O811" i="1"/>
  <c r="J914" i="33"/>
  <c r="H37" i="2"/>
  <c r="O2528" i="1"/>
  <c r="R2564" i="1"/>
  <c r="R2548" i="1"/>
  <c r="Z2514" i="1"/>
  <c r="X2514" i="1"/>
  <c r="Y2573" i="1"/>
  <c r="Y2538" i="1"/>
  <c r="Y2482" i="1"/>
  <c r="AA810" i="1"/>
  <c r="S913" i="33"/>
  <c r="Q36" i="2"/>
  <c r="AA2527" i="1"/>
  <c r="T2603" i="1"/>
  <c r="L275" i="2"/>
  <c r="T2611" i="1"/>
  <c r="T880" i="1"/>
  <c r="N523" i="33"/>
  <c r="N531" i="33"/>
  <c r="N839" i="33"/>
  <c r="X2563" i="1"/>
  <c r="I2405" i="1"/>
  <c r="I2453" i="1"/>
  <c r="W2695" i="1"/>
  <c r="S2695" i="1"/>
  <c r="W2663" i="1"/>
  <c r="S2663" i="1"/>
  <c r="S842" i="33"/>
  <c r="J880" i="1"/>
  <c r="F523" i="33"/>
  <c r="F531" i="33"/>
  <c r="F839" i="33"/>
  <c r="U2575" i="1"/>
  <c r="U2540" i="1"/>
  <c r="U2484" i="1"/>
  <c r="I838" i="33"/>
  <c r="N2547" i="1"/>
  <c r="N2563" i="1"/>
  <c r="P2526" i="1"/>
  <c r="P809" i="1"/>
  <c r="M3048" i="1"/>
  <c r="J3048" i="1"/>
  <c r="T841" i="33"/>
  <c r="T2606" i="1"/>
  <c r="T879" i="1"/>
  <c r="N522" i="33"/>
  <c r="N530" i="33"/>
  <c r="L270" i="2"/>
  <c r="T2598" i="1"/>
  <c r="J767" i="1"/>
  <c r="J785" i="1"/>
  <c r="F438" i="33"/>
  <c r="F446" i="33"/>
  <c r="D280" i="2"/>
  <c r="J2642" i="1"/>
  <c r="M2642" i="1"/>
  <c r="W3033" i="1"/>
  <c r="S3033" i="1"/>
  <c r="AA878" i="1"/>
  <c r="S521" i="33"/>
  <c r="S529" i="33"/>
  <c r="S837" i="33"/>
  <c r="K2478" i="1"/>
  <c r="K2534" i="1"/>
  <c r="K2569" i="1"/>
  <c r="K2602" i="1"/>
  <c r="E274" i="2"/>
  <c r="K2610" i="1"/>
  <c r="AA2598" i="1"/>
  <c r="Q270" i="2"/>
  <c r="AA2606" i="1"/>
  <c r="M2512" i="1"/>
  <c r="J2512" i="1"/>
  <c r="Z2765" i="1"/>
  <c r="X2765" i="1"/>
  <c r="R2745" i="1"/>
  <c r="N2745" i="1"/>
  <c r="H2716" i="1"/>
  <c r="I2716" i="1"/>
  <c r="Z2685" i="1"/>
  <c r="X2685" i="1"/>
  <c r="R2665" i="1"/>
  <c r="N2665" i="1"/>
  <c r="L2599" i="1"/>
  <c r="F271" i="2"/>
  <c r="L2607" i="1"/>
  <c r="N879" i="1"/>
  <c r="I522" i="33"/>
  <c r="I530" i="33"/>
  <c r="G270" i="2"/>
  <c r="N2598" i="1"/>
  <c r="R2598" i="1"/>
  <c r="P2530" i="1"/>
  <c r="P813" i="1"/>
  <c r="O2644" i="1"/>
  <c r="J351" i="33"/>
  <c r="J359" i="33"/>
  <c r="H300" i="2"/>
  <c r="O760" i="1"/>
  <c r="O769" i="1"/>
  <c r="O787" i="1"/>
  <c r="J440" i="33"/>
  <c r="J448" i="33"/>
  <c r="H282" i="2"/>
  <c r="O3643" i="1"/>
  <c r="Y2565" i="1"/>
  <c r="Y2549" i="1"/>
  <c r="S2560" i="1"/>
  <c r="P3644" i="1"/>
  <c r="K352" i="33"/>
  <c r="K360" i="33"/>
  <c r="I301" i="2"/>
  <c r="P761" i="1"/>
  <c r="P770" i="1"/>
  <c r="P788" i="1"/>
  <c r="K441" i="33"/>
  <c r="K449" i="33"/>
  <c r="I283" i="2"/>
  <c r="P2645" i="1"/>
  <c r="P3640" i="1"/>
  <c r="K348" i="33"/>
  <c r="K356" i="33"/>
  <c r="I297" i="2"/>
  <c r="P757" i="1"/>
  <c r="P766" i="1"/>
  <c r="P784" i="1"/>
  <c r="K437" i="33"/>
  <c r="K445" i="33"/>
  <c r="I279" i="2"/>
  <c r="P2641" i="1"/>
  <c r="C280" i="2"/>
  <c r="I2642" i="1"/>
  <c r="H2642" i="1"/>
  <c r="P2563" i="1"/>
  <c r="P2547" i="1"/>
  <c r="R2526" i="1"/>
  <c r="N2526" i="1"/>
  <c r="T2646" i="1"/>
  <c r="N353" i="33"/>
  <c r="N361" i="33"/>
  <c r="L302" i="2"/>
  <c r="T762" i="1"/>
  <c r="T771" i="1"/>
  <c r="T789" i="1"/>
  <c r="N442" i="33"/>
  <c r="N450" i="33"/>
  <c r="L284" i="2"/>
  <c r="T3645" i="1"/>
  <c r="R2527" i="1"/>
  <c r="N2527" i="1"/>
  <c r="W2732" i="1"/>
  <c r="S2732" i="1"/>
  <c r="J2551" i="1"/>
  <c r="J2567" i="1"/>
  <c r="K912" i="33"/>
  <c r="I35" i="2"/>
  <c r="P2544" i="1"/>
  <c r="P2560" i="1"/>
  <c r="R2782" i="1"/>
  <c r="N2782" i="1"/>
  <c r="T885" i="1"/>
  <c r="N528" i="33"/>
  <c r="N536" i="33"/>
  <c r="N844" i="33"/>
  <c r="R2520" i="1"/>
  <c r="N2520" i="1"/>
  <c r="R2431" i="1"/>
  <c r="N2431" i="1"/>
  <c r="AC2457" i="1"/>
  <c r="AC2409" i="1"/>
  <c r="H2420" i="1"/>
  <c r="I2420" i="1"/>
  <c r="H2681" i="1"/>
  <c r="I2681" i="1"/>
  <c r="W2376" i="1"/>
  <c r="S2376" i="1"/>
  <c r="H2365" i="1"/>
  <c r="I2365" i="1"/>
  <c r="AC2566" i="1"/>
  <c r="AC2550" i="1"/>
  <c r="X2570" i="1"/>
  <c r="X2535" i="1"/>
  <c r="M2458" i="1"/>
  <c r="M2410" i="1"/>
  <c r="W2522" i="1"/>
  <c r="S2522" i="1"/>
  <c r="H2574" i="1"/>
  <c r="H2539" i="1"/>
  <c r="I2483" i="1"/>
  <c r="H2483" i="1"/>
  <c r="R2433" i="1"/>
  <c r="N2433" i="1"/>
  <c r="R2200" i="1"/>
  <c r="R2192" i="1"/>
  <c r="AA2452" i="1"/>
  <c r="AA2404" i="1"/>
  <c r="W1987" i="1"/>
  <c r="S1987" i="1"/>
  <c r="W2379" i="1"/>
  <c r="S2379" i="1"/>
  <c r="H2318" i="1"/>
  <c r="I2318" i="1"/>
  <c r="W1979" i="1"/>
  <c r="S1979" i="1"/>
  <c r="W2328" i="1"/>
  <c r="S2328" i="1"/>
  <c r="I2292" i="1"/>
  <c r="I2283" i="1"/>
  <c r="Z2103" i="1"/>
  <c r="X2103" i="1"/>
  <c r="O1384" i="1"/>
  <c r="O1288" i="1"/>
  <c r="AC2201" i="1"/>
  <c r="AC2193" i="1"/>
  <c r="Z2690" i="1"/>
  <c r="X2690" i="1"/>
  <c r="U1934" i="1"/>
  <c r="M418" i="2"/>
  <c r="O937" i="33"/>
  <c r="W2315" i="1"/>
  <c r="S2315" i="1"/>
  <c r="V2528" i="1"/>
  <c r="V811" i="1"/>
  <c r="W2755" i="1"/>
  <c r="S2755" i="1"/>
  <c r="S768" i="1"/>
  <c r="S786" i="1"/>
  <c r="M439" i="33"/>
  <c r="M447" i="33"/>
  <c r="K281" i="2"/>
  <c r="S2643" i="1"/>
  <c r="W2643" i="1"/>
  <c r="I2484" i="1"/>
  <c r="H2484" i="1"/>
  <c r="H2540" i="1"/>
  <c r="H2575" i="1"/>
  <c r="X2547" i="1"/>
  <c r="Z2547" i="1"/>
  <c r="Z2563" i="1"/>
  <c r="S771" i="1"/>
  <c r="S789" i="1"/>
  <c r="M442" i="33"/>
  <c r="M450" i="33"/>
  <c r="K284" i="2"/>
  <c r="S2646" i="1"/>
  <c r="W2646" i="1"/>
  <c r="Q2485" i="1"/>
  <c r="Q2541" i="1"/>
  <c r="Q2576" i="1"/>
  <c r="M2511" i="1"/>
  <c r="J2511" i="1"/>
  <c r="Z2752" i="1"/>
  <c r="X2752" i="1"/>
  <c r="H2695" i="1"/>
  <c r="I2695" i="1"/>
  <c r="N769" i="1"/>
  <c r="N787" i="1"/>
  <c r="I440" i="33"/>
  <c r="I448" i="33"/>
  <c r="G282" i="2"/>
  <c r="N2644" i="1"/>
  <c r="R2644" i="1"/>
  <c r="P881" i="1"/>
  <c r="K524" i="33"/>
  <c r="K532" i="33"/>
  <c r="K840" i="33"/>
  <c r="O3642" i="1"/>
  <c r="J350" i="33"/>
  <c r="J358" i="33"/>
  <c r="H299" i="2"/>
  <c r="O759" i="1"/>
  <c r="O768" i="1"/>
  <c r="O786" i="1"/>
  <c r="J439" i="33"/>
  <c r="J447" i="33"/>
  <c r="H281" i="2"/>
  <c r="O2643" i="1"/>
  <c r="Q2601" i="1"/>
  <c r="J273" i="2"/>
  <c r="Q2609" i="1"/>
  <c r="Y2597" i="1"/>
  <c r="P269" i="2"/>
  <c r="Y2605" i="1"/>
  <c r="W2521" i="1"/>
  <c r="S2521" i="1"/>
  <c r="AB2451" i="1"/>
  <c r="AB2403" i="1"/>
  <c r="H2768" i="1"/>
  <c r="I2768" i="1"/>
  <c r="Z2745" i="1"/>
  <c r="X2745" i="1"/>
  <c r="R2717" i="1"/>
  <c r="N2717" i="1"/>
  <c r="H2688" i="1"/>
  <c r="I2688" i="1"/>
  <c r="Z2665" i="1"/>
  <c r="X2665" i="1"/>
  <c r="H2605" i="1"/>
  <c r="I2605" i="1"/>
  <c r="AB2609" i="1"/>
  <c r="AB882" i="1"/>
  <c r="T525" i="33"/>
  <c r="T533" i="33"/>
  <c r="R273" i="2"/>
  <c r="AB2601" i="1"/>
  <c r="L2526" i="1"/>
  <c r="H912" i="33"/>
  <c r="F35" i="2"/>
  <c r="L809" i="1"/>
  <c r="J770" i="1"/>
  <c r="J788" i="1"/>
  <c r="F441" i="33"/>
  <c r="F449" i="33"/>
  <c r="D283" i="2"/>
  <c r="J2645" i="1"/>
  <c r="M2645" i="1"/>
  <c r="K2640" i="1"/>
  <c r="E296" i="2"/>
  <c r="K756" i="1"/>
  <c r="K765" i="1"/>
  <c r="K783" i="1"/>
  <c r="G436" i="33"/>
  <c r="G444" i="33"/>
  <c r="E278" i="2"/>
  <c r="K3639" i="1"/>
  <c r="S2569" i="1"/>
  <c r="S2534" i="1"/>
  <c r="H2521" i="1"/>
  <c r="I2521" i="1"/>
  <c r="S2551" i="1"/>
  <c r="S2567" i="1"/>
  <c r="AC2565" i="1"/>
  <c r="AC2549" i="1"/>
  <c r="R2744" i="1"/>
  <c r="N2744" i="1"/>
  <c r="Z2684" i="1"/>
  <c r="X2684" i="1"/>
  <c r="P843" i="33"/>
  <c r="M2742" i="1"/>
  <c r="J2742" i="1"/>
  <c r="M2694" i="1"/>
  <c r="J2694" i="1"/>
  <c r="M2662" i="1"/>
  <c r="J2662" i="1"/>
  <c r="K883" i="1"/>
  <c r="G526" i="33"/>
  <c r="G534" i="33"/>
  <c r="G842" i="33"/>
  <c r="L880" i="1"/>
  <c r="H523" i="33"/>
  <c r="H531" i="33"/>
  <c r="H839" i="33"/>
  <c r="T2575" i="1"/>
  <c r="T2540" i="1"/>
  <c r="T2484" i="1"/>
  <c r="AC2576" i="1"/>
  <c r="AC2541" i="1"/>
  <c r="AC2485" i="1"/>
  <c r="S2544" i="1"/>
  <c r="W2544" i="1"/>
  <c r="W2560" i="1"/>
  <c r="M2505" i="1"/>
  <c r="J2505" i="1"/>
  <c r="Z2774" i="1"/>
  <c r="X2774" i="1"/>
  <c r="R2754" i="1"/>
  <c r="N2754" i="1"/>
  <c r="H2733" i="1"/>
  <c r="I2733" i="1"/>
  <c r="Z2694" i="1"/>
  <c r="X2694" i="1"/>
  <c r="R2674" i="1"/>
  <c r="N2674" i="1"/>
  <c r="H2610" i="1"/>
  <c r="I2610" i="1"/>
  <c r="J2540" i="1"/>
  <c r="J2575" i="1"/>
  <c r="R2485" i="1"/>
  <c r="R2541" i="1"/>
  <c r="R2576" i="1"/>
  <c r="O2646" i="1"/>
  <c r="J353" i="33"/>
  <c r="J361" i="33"/>
  <c r="H302" i="2"/>
  <c r="O762" i="1"/>
  <c r="O771" i="1"/>
  <c r="O789" i="1"/>
  <c r="J442" i="33"/>
  <c r="J450" i="33"/>
  <c r="H284" i="2"/>
  <c r="O3645" i="1"/>
  <c r="U2483" i="1"/>
  <c r="U2539" i="1"/>
  <c r="U2574" i="1"/>
  <c r="Y812" i="1"/>
  <c r="R915" i="33"/>
  <c r="P38" i="2"/>
  <c r="Y2529" i="1"/>
  <c r="O273" i="2"/>
  <c r="X2601" i="1"/>
  <c r="Z2601" i="1"/>
  <c r="AC2456" i="1"/>
  <c r="AC2408" i="1"/>
  <c r="S881" i="1"/>
  <c r="M524" i="33"/>
  <c r="M532" i="33"/>
  <c r="M840" i="33"/>
  <c r="Q2569" i="1"/>
  <c r="Q2534" i="1"/>
  <c r="Q2478" i="1"/>
  <c r="Q813" i="1"/>
  <c r="L916" i="33"/>
  <c r="J39" i="2"/>
  <c r="Q2530" i="1"/>
  <c r="N2565" i="1"/>
  <c r="W2660" i="1"/>
  <c r="S2660" i="1"/>
  <c r="H2771" i="1"/>
  <c r="I2771" i="1"/>
  <c r="R2749" i="1"/>
  <c r="N2749" i="1"/>
  <c r="Q2561" i="1"/>
  <c r="Q2545" i="1"/>
  <c r="Z2504" i="1"/>
  <c r="X2504" i="1"/>
  <c r="R2424" i="1"/>
  <c r="N2424" i="1"/>
  <c r="H2452" i="1"/>
  <c r="H2404" i="1"/>
  <c r="W2347" i="1"/>
  <c r="S2347" i="1"/>
  <c r="Z2155" i="1"/>
  <c r="Z2146" i="1"/>
  <c r="Z1970" i="1"/>
  <c r="M2360" i="1"/>
  <c r="J2360" i="1"/>
  <c r="AA2289" i="1"/>
  <c r="AA2280" i="1"/>
  <c r="AA2264" i="1"/>
  <c r="W2683" i="1"/>
  <c r="S2683" i="1"/>
  <c r="F840" i="33"/>
  <c r="H2657" i="1"/>
  <c r="I2657" i="1"/>
  <c r="AB2485" i="1"/>
  <c r="AB2541" i="1"/>
  <c r="AB2576" i="1"/>
  <c r="Y2455" i="1"/>
  <c r="Y2407" i="1"/>
  <c r="W2359" i="1"/>
  <c r="S2359" i="1"/>
  <c r="AA2560" i="1"/>
  <c r="AA2544" i="1"/>
  <c r="W2736" i="1"/>
  <c r="S2736" i="1"/>
  <c r="R2758" i="1"/>
  <c r="N2758" i="1"/>
  <c r="V2457" i="1"/>
  <c r="V2409" i="1"/>
  <c r="H2424" i="1"/>
  <c r="I2424" i="1"/>
  <c r="AB2562" i="1"/>
  <c r="AB2546" i="1"/>
  <c r="W2569" i="1"/>
  <c r="W2534" i="1"/>
  <c r="S2478" i="1"/>
  <c r="W2478" i="1"/>
  <c r="H2565" i="1"/>
  <c r="H2549" i="1"/>
  <c r="M2155" i="1"/>
  <c r="M2146" i="1"/>
  <c r="M1970" i="1"/>
  <c r="M2454" i="1"/>
  <c r="M2406" i="1"/>
  <c r="V2452" i="1"/>
  <c r="V2404" i="1"/>
  <c r="V2564" i="1"/>
  <c r="V2548" i="1"/>
  <c r="M2418" i="1"/>
  <c r="J2418" i="1"/>
  <c r="Z2421" i="1"/>
  <c r="X2421" i="1"/>
  <c r="X2561" i="1"/>
  <c r="W2414" i="1"/>
  <c r="S2414" i="1"/>
  <c r="R2422" i="1"/>
  <c r="N2422" i="1"/>
  <c r="H2372" i="1"/>
  <c r="I2372" i="1"/>
  <c r="R2307" i="1"/>
  <c r="N2307" i="1"/>
  <c r="R2728" i="1"/>
  <c r="N2728" i="1"/>
  <c r="K2562" i="1"/>
  <c r="K2546" i="1"/>
  <c r="R2379" i="1"/>
  <c r="N2379" i="1"/>
  <c r="Y2294" i="1"/>
  <c r="Y2285" i="1"/>
  <c r="Y2269" i="1"/>
  <c r="Z1782" i="1"/>
  <c r="X1782" i="1"/>
  <c r="M2028" i="1"/>
  <c r="J2028" i="1"/>
  <c r="W2452" i="1"/>
  <c r="W2404" i="1"/>
  <c r="Z2682" i="1"/>
  <c r="X2682" i="1"/>
  <c r="Q2560" i="1"/>
  <c r="Q2544" i="1"/>
  <c r="Z2773" i="1"/>
  <c r="X2773" i="1"/>
  <c r="R2753" i="1"/>
  <c r="N2753" i="1"/>
  <c r="H2732" i="1"/>
  <c r="I2732" i="1"/>
  <c r="Z2693" i="1"/>
  <c r="X2693" i="1"/>
  <c r="R2673" i="1"/>
  <c r="N2673" i="1"/>
  <c r="L3641" i="1"/>
  <c r="H349" i="33"/>
  <c r="H357" i="33"/>
  <c r="F298" i="2"/>
  <c r="L758" i="1"/>
  <c r="L767" i="1"/>
  <c r="L785" i="1"/>
  <c r="H438" i="33"/>
  <c r="H446" i="33"/>
  <c r="F280" i="2"/>
  <c r="L2642" i="1"/>
  <c r="T815" i="1"/>
  <c r="N918" i="33"/>
  <c r="L41" i="2"/>
  <c r="T2532" i="1"/>
  <c r="U3642" i="1"/>
  <c r="O350" i="33"/>
  <c r="O358" i="33"/>
  <c r="M299" i="2"/>
  <c r="U759" i="1"/>
  <c r="U768" i="1"/>
  <c r="U786" i="1"/>
  <c r="O439" i="33"/>
  <c r="O447" i="33"/>
  <c r="M281" i="2"/>
  <c r="U2643" i="1"/>
  <c r="Q2602" i="1"/>
  <c r="Q883" i="1"/>
  <c r="L526" i="33"/>
  <c r="L534" i="33"/>
  <c r="J274" i="2"/>
  <c r="Q2610" i="1"/>
  <c r="O882" i="1"/>
  <c r="J525" i="33"/>
  <c r="J533" i="33"/>
  <c r="J841" i="33"/>
  <c r="AA2480" i="1"/>
  <c r="AA2536" i="1"/>
  <c r="AA2571" i="1"/>
  <c r="M2533" i="1"/>
  <c r="J2533" i="1"/>
  <c r="T2457" i="1"/>
  <c r="T2409" i="1"/>
  <c r="V2601" i="1"/>
  <c r="N273" i="2"/>
  <c r="V2609" i="1"/>
  <c r="X2480" i="1"/>
  <c r="Z2480" i="1"/>
  <c r="Z2536" i="1"/>
  <c r="Z2571" i="1"/>
  <c r="S2406" i="1"/>
  <c r="S2454" i="1"/>
  <c r="M2445" i="1"/>
  <c r="J2445" i="1"/>
  <c r="M2387" i="1"/>
  <c r="J2387" i="1"/>
  <c r="Z2357" i="1"/>
  <c r="X2357" i="1"/>
  <c r="Z2420" i="1"/>
  <c r="X2420" i="1"/>
  <c r="R2382" i="1"/>
  <c r="N2382" i="1"/>
  <c r="R2318" i="1"/>
  <c r="N2318" i="1"/>
  <c r="W2197" i="1"/>
  <c r="W2189" i="1"/>
  <c r="O2455" i="1"/>
  <c r="O2407" i="1"/>
  <c r="AC809" i="1"/>
  <c r="U912" i="33"/>
  <c r="S35" i="2"/>
  <c r="AC2526" i="1"/>
  <c r="AB2526" i="1"/>
  <c r="T912" i="33"/>
  <c r="R35" i="2"/>
  <c r="AB809" i="1"/>
  <c r="K2526" i="1"/>
  <c r="G912" i="33"/>
  <c r="E35" i="2"/>
  <c r="K809" i="1"/>
  <c r="N2478" i="1"/>
  <c r="R2478" i="1"/>
  <c r="R2534" i="1"/>
  <c r="R2569" i="1"/>
  <c r="P914" i="33"/>
  <c r="N37" i="2"/>
  <c r="V2546" i="1"/>
  <c r="V2562" i="1"/>
  <c r="H2509" i="1"/>
  <c r="I2509" i="1"/>
  <c r="U2532" i="1"/>
  <c r="O918" i="33"/>
  <c r="M41" i="2"/>
  <c r="U815" i="1"/>
  <c r="Q2526" i="1"/>
  <c r="L912" i="33"/>
  <c r="J35" i="2"/>
  <c r="Q809" i="1"/>
  <c r="H3049" i="1"/>
  <c r="I3049" i="1"/>
  <c r="T809" i="1"/>
  <c r="N912" i="33"/>
  <c r="L35" i="2"/>
  <c r="T2526" i="1"/>
  <c r="AC2483" i="1"/>
  <c r="AC2539" i="1"/>
  <c r="AC2574" i="1"/>
  <c r="U913" i="33"/>
  <c r="S36" i="2"/>
  <c r="AC2545" i="1"/>
  <c r="AC2561" i="1"/>
  <c r="I837" i="33"/>
  <c r="AB2527" i="1"/>
  <c r="T913" i="33"/>
  <c r="R36" i="2"/>
  <c r="AB810" i="1"/>
  <c r="W2735" i="1"/>
  <c r="S2735" i="1"/>
  <c r="W2687" i="1"/>
  <c r="S2687" i="1"/>
  <c r="AC2562" i="1"/>
  <c r="AC2546" i="1"/>
  <c r="T884" i="1"/>
  <c r="N527" i="33"/>
  <c r="N535" i="33"/>
  <c r="N843" i="33"/>
  <c r="C269" i="2"/>
  <c r="I2597" i="1"/>
  <c r="H2597" i="1"/>
  <c r="L2571" i="1"/>
  <c r="L2536" i="1"/>
  <c r="L2480" i="1"/>
  <c r="I2480" i="1"/>
  <c r="I2536" i="1"/>
  <c r="I2571" i="1"/>
  <c r="P880" i="1"/>
  <c r="K523" i="33"/>
  <c r="K531" i="33"/>
  <c r="K839" i="33"/>
  <c r="V2646" i="1"/>
  <c r="P353" i="33"/>
  <c r="P361" i="33"/>
  <c r="N302" i="2"/>
  <c r="V762" i="1"/>
  <c r="V771" i="1"/>
  <c r="V789" i="1"/>
  <c r="P442" i="33"/>
  <c r="P450" i="33"/>
  <c r="N284" i="2"/>
  <c r="V3645" i="1"/>
  <c r="X2485" i="1"/>
  <c r="X2541" i="1"/>
  <c r="X2576" i="1"/>
  <c r="T2561" i="1"/>
  <c r="T2545" i="1"/>
  <c r="K2451" i="1"/>
  <c r="K2403" i="1"/>
  <c r="M844" i="33"/>
  <c r="S879" i="1"/>
  <c r="M522" i="33"/>
  <c r="M530" i="33"/>
  <c r="K270" i="2"/>
  <c r="S2598" i="1"/>
  <c r="W2598" i="1"/>
  <c r="V2483" i="1"/>
  <c r="V2539" i="1"/>
  <c r="V2574" i="1"/>
  <c r="AA2640" i="1"/>
  <c r="Q296" i="2"/>
  <c r="AA756" i="1"/>
  <c r="AA765" i="1"/>
  <c r="AA783" i="1"/>
  <c r="S436" i="33"/>
  <c r="S444" i="33"/>
  <c r="Q278" i="2"/>
  <c r="AA3639" i="1"/>
  <c r="I2485" i="1"/>
  <c r="I2541" i="1"/>
  <c r="I2576" i="1"/>
  <c r="AC2531" i="1"/>
  <c r="U917" i="33"/>
  <c r="S40" i="2"/>
  <c r="AC814" i="1"/>
  <c r="U2527" i="1"/>
  <c r="O913" i="33"/>
  <c r="M36" i="2"/>
  <c r="U810" i="1"/>
  <c r="AB3644" i="1"/>
  <c r="T352" i="33"/>
  <c r="T360" i="33"/>
  <c r="R301" i="2"/>
  <c r="AB761" i="1"/>
  <c r="AB770" i="1"/>
  <c r="AB788" i="1"/>
  <c r="T441" i="33"/>
  <c r="T449" i="33"/>
  <c r="R283" i="2"/>
  <c r="AB2645" i="1"/>
  <c r="V2611" i="1"/>
  <c r="V884" i="1"/>
  <c r="P527" i="33"/>
  <c r="P535" i="33"/>
  <c r="N275" i="2"/>
  <c r="V2603" i="1"/>
  <c r="Z2526" i="1"/>
  <c r="X2526" i="1"/>
  <c r="Q2573" i="1"/>
  <c r="Q2538" i="1"/>
  <c r="Q2482" i="1"/>
  <c r="M2504" i="1"/>
  <c r="J2504" i="1"/>
  <c r="Z2781" i="1"/>
  <c r="X2781" i="1"/>
  <c r="R2761" i="1"/>
  <c r="N2761" i="1"/>
  <c r="H2740" i="1"/>
  <c r="I2740" i="1"/>
  <c r="Z2709" i="1"/>
  <c r="X2709" i="1"/>
  <c r="R2681" i="1"/>
  <c r="N2681" i="1"/>
  <c r="H2660" i="1"/>
  <c r="I2660" i="1"/>
  <c r="L2603" i="1"/>
  <c r="F275" i="2"/>
  <c r="L2611" i="1"/>
  <c r="G274" i="2"/>
  <c r="N2602" i="1"/>
  <c r="R2602" i="1"/>
  <c r="AC2647" i="1"/>
  <c r="S296" i="2"/>
  <c r="AC756" i="1"/>
  <c r="AC765" i="1"/>
  <c r="AC783" i="1"/>
  <c r="U436" i="33"/>
  <c r="U444" i="33"/>
  <c r="U451" i="33"/>
  <c r="S285" i="2"/>
  <c r="AC3646" i="1"/>
  <c r="Q2570" i="1"/>
  <c r="Q2535" i="1"/>
  <c r="Q2479" i="1"/>
  <c r="N885" i="1"/>
  <c r="I528" i="33"/>
  <c r="I536" i="33"/>
  <c r="G276" i="2"/>
  <c r="N2604" i="1"/>
  <c r="R2604" i="1"/>
  <c r="P2528" i="1"/>
  <c r="K914" i="33"/>
  <c r="I37" i="2"/>
  <c r="P811" i="1"/>
  <c r="S884" i="1"/>
  <c r="M527" i="33"/>
  <c r="M535" i="33"/>
  <c r="M843" i="33"/>
  <c r="W2571" i="1"/>
  <c r="W2536" i="1"/>
  <c r="W2480" i="1"/>
  <c r="J2545" i="1"/>
  <c r="J2561" i="1"/>
  <c r="L879" i="1"/>
  <c r="H522" i="33"/>
  <c r="H530" i="33"/>
  <c r="H838" i="33"/>
  <c r="AA879" i="1"/>
  <c r="S522" i="33"/>
  <c r="S530" i="33"/>
  <c r="S838" i="33"/>
  <c r="X879" i="1"/>
  <c r="Q522" i="33"/>
  <c r="Q530" i="33"/>
  <c r="O270" i="2"/>
  <c r="X2606" i="1"/>
  <c r="Z2606" i="1"/>
  <c r="Z2570" i="1"/>
  <c r="Z2535" i="1"/>
  <c r="X2479" i="1"/>
  <c r="Z2479" i="1"/>
  <c r="H2522" i="1"/>
  <c r="I2522" i="1"/>
  <c r="H2445" i="1"/>
  <c r="I2445" i="1"/>
  <c r="W2708" i="1"/>
  <c r="S2708" i="1"/>
  <c r="W2601" i="1"/>
  <c r="S2601" i="1"/>
  <c r="Y2531" i="1"/>
  <c r="R917" i="33"/>
  <c r="P40" i="2"/>
  <c r="Y814" i="1"/>
  <c r="H2728" i="1"/>
  <c r="I2728" i="1"/>
  <c r="V2456" i="1"/>
  <c r="V2408" i="1"/>
  <c r="H2761" i="1"/>
  <c r="I2761" i="1"/>
  <c r="AB2600" i="1"/>
  <c r="R272" i="2"/>
  <c r="AB2608" i="1"/>
  <c r="R2419" i="1"/>
  <c r="N2419" i="1"/>
  <c r="W2446" i="1"/>
  <c r="S2446" i="1"/>
  <c r="R2412" i="1"/>
  <c r="N2412" i="1"/>
  <c r="Y2456" i="1"/>
  <c r="Y2408" i="1"/>
  <c r="Z2370" i="1"/>
  <c r="X2370" i="1"/>
  <c r="M2336" i="1"/>
  <c r="J2336" i="1"/>
  <c r="V2197" i="1"/>
  <c r="V2189" i="1"/>
  <c r="M1992" i="1"/>
  <c r="J1992" i="1"/>
  <c r="M2608" i="1"/>
  <c r="J2608" i="1"/>
  <c r="AB2452" i="1"/>
  <c r="AB2404" i="1"/>
  <c r="R2685" i="1"/>
  <c r="N2685" i="1"/>
  <c r="U2457" i="1"/>
  <c r="U2409" i="1"/>
  <c r="Z2101" i="1"/>
  <c r="X2101" i="1"/>
  <c r="Z2450" i="1"/>
  <c r="X2450" i="1"/>
  <c r="H2561" i="1"/>
  <c r="H2545" i="1"/>
  <c r="R2766" i="1"/>
  <c r="N2766" i="1"/>
  <c r="X2562" i="1"/>
  <c r="M2425" i="1"/>
  <c r="J2425" i="1"/>
  <c r="M2384" i="1"/>
  <c r="J2384" i="1"/>
  <c r="H2412" i="1"/>
  <c r="I2412" i="1"/>
  <c r="O2291" i="1"/>
  <c r="O2282" i="1"/>
  <c r="O2266" i="1"/>
  <c r="M2291" i="1"/>
  <c r="M2282" i="1"/>
  <c r="M2266" i="1"/>
  <c r="R2354" i="1"/>
  <c r="N2354" i="1"/>
  <c r="H2391" i="1"/>
  <c r="I2391" i="1"/>
  <c r="R2356" i="1"/>
  <c r="N2356" i="1"/>
  <c r="O2287" i="1"/>
  <c r="O2278" i="1"/>
  <c r="O2262" i="1"/>
  <c r="P2292" i="1"/>
  <c r="P2283" i="1"/>
  <c r="P2267" i="1"/>
  <c r="M2562" i="1"/>
  <c r="M2546" i="1"/>
  <c r="T2572" i="1"/>
  <c r="T2537" i="1"/>
  <c r="T2481" i="1"/>
  <c r="K2453" i="1"/>
  <c r="K2405" i="1"/>
  <c r="M2355" i="1"/>
  <c r="J2355" i="1"/>
  <c r="M2447" i="1"/>
  <c r="J2447" i="1"/>
  <c r="Z2331" i="1"/>
  <c r="X2331" i="1"/>
  <c r="AB1938" i="1"/>
  <c r="R513" i="2"/>
  <c r="T1002" i="33"/>
  <c r="R1963" i="1"/>
  <c r="N1963" i="1"/>
  <c r="U919" i="1"/>
  <c r="M510" i="2"/>
  <c r="O999" i="33"/>
  <c r="H2361" i="1"/>
  <c r="I2361" i="1"/>
  <c r="T2196" i="1"/>
  <c r="T2188" i="1"/>
  <c r="Z2039" i="1"/>
  <c r="X2039" i="1"/>
  <c r="AC3645" i="1"/>
  <c r="U353" i="33"/>
  <c r="U361" i="33"/>
  <c r="S302" i="2"/>
  <c r="AC762" i="1"/>
  <c r="AC771" i="1"/>
  <c r="AC789" i="1"/>
  <c r="U442" i="33"/>
  <c r="U450" i="33"/>
  <c r="S284" i="2"/>
  <c r="AC2646" i="1"/>
  <c r="Y2569" i="1"/>
  <c r="Y2534" i="1"/>
  <c r="Y2478" i="1"/>
  <c r="M2566" i="1"/>
  <c r="M2550" i="1"/>
  <c r="AC2528" i="1"/>
  <c r="U914" i="33"/>
  <c r="S37" i="2"/>
  <c r="AC811" i="1"/>
  <c r="W2513" i="1"/>
  <c r="S2513" i="1"/>
  <c r="H2443" i="1"/>
  <c r="I2443" i="1"/>
  <c r="Z2761" i="1"/>
  <c r="X2761" i="1"/>
  <c r="R2741" i="1"/>
  <c r="N2741" i="1"/>
  <c r="H2712" i="1"/>
  <c r="I2712" i="1"/>
  <c r="Z2681" i="1"/>
  <c r="X2681" i="1"/>
  <c r="R2661" i="1"/>
  <c r="N2661" i="1"/>
  <c r="N883" i="1"/>
  <c r="I526" i="33"/>
  <c r="I534" i="33"/>
  <c r="I842" i="33"/>
  <c r="Z2574" i="1"/>
  <c r="Z2539" i="1"/>
  <c r="Z2483" i="1"/>
  <c r="R2521" i="1"/>
  <c r="N2521" i="1"/>
  <c r="O842" i="33"/>
  <c r="Y2608" i="1"/>
  <c r="Y881" i="1"/>
  <c r="R524" i="33"/>
  <c r="R532" i="33"/>
  <c r="P272" i="2"/>
  <c r="Y2600" i="1"/>
  <c r="O2532" i="1"/>
  <c r="J918" i="33"/>
  <c r="H41" i="2"/>
  <c r="O815" i="1"/>
  <c r="V2575" i="1"/>
  <c r="V2540" i="1"/>
  <c r="V2484" i="1"/>
  <c r="T2527" i="1"/>
  <c r="N913" i="33"/>
  <c r="L36" i="2"/>
  <c r="T810" i="1"/>
  <c r="R2514" i="1"/>
  <c r="N2514" i="1"/>
  <c r="S885" i="1"/>
  <c r="M528" i="33"/>
  <c r="M536" i="33"/>
  <c r="K276" i="2"/>
  <c r="S2612" i="1"/>
  <c r="W2612" i="1"/>
  <c r="Q882" i="1"/>
  <c r="L525" i="33"/>
  <c r="L533" i="33"/>
  <c r="L841" i="33"/>
  <c r="Y878" i="1"/>
  <c r="R521" i="33"/>
  <c r="R529" i="33"/>
  <c r="R837" i="33"/>
  <c r="I2550" i="1"/>
  <c r="I2566" i="1"/>
  <c r="U2570" i="1"/>
  <c r="U2535" i="1"/>
  <c r="U2479" i="1"/>
  <c r="W2528" i="1"/>
  <c r="S2528" i="1"/>
  <c r="R2444" i="1"/>
  <c r="N2444" i="1"/>
  <c r="Z2736" i="1"/>
  <c r="X2736" i="1"/>
  <c r="H2679" i="1"/>
  <c r="I2679" i="1"/>
  <c r="T3644" i="1"/>
  <c r="N352" i="33"/>
  <c r="N360" i="33"/>
  <c r="L301" i="2"/>
  <c r="T761" i="1"/>
  <c r="T770" i="1"/>
  <c r="T788" i="1"/>
  <c r="N441" i="33"/>
  <c r="N449" i="33"/>
  <c r="L283" i="2"/>
  <c r="T2645" i="1"/>
  <c r="M2734" i="1"/>
  <c r="J2734" i="1"/>
  <c r="M2686" i="1"/>
  <c r="J2686" i="1"/>
  <c r="F843" i="33"/>
  <c r="AA2565" i="1"/>
  <c r="AA2549" i="1"/>
  <c r="U2562" i="1"/>
  <c r="U2546" i="1"/>
  <c r="M2528" i="1"/>
  <c r="J2528" i="1"/>
  <c r="Z2454" i="1"/>
  <c r="Z2406" i="1"/>
  <c r="L884" i="1"/>
  <c r="H527" i="33"/>
  <c r="H535" i="33"/>
  <c r="H843" i="33"/>
  <c r="K3645" i="1"/>
  <c r="G353" i="33"/>
  <c r="G361" i="33"/>
  <c r="E302" i="2"/>
  <c r="K762" i="1"/>
  <c r="K771" i="1"/>
  <c r="K789" i="1"/>
  <c r="G442" i="33"/>
  <c r="G450" i="33"/>
  <c r="E284" i="2"/>
  <c r="K2646" i="1"/>
  <c r="AA2642" i="1"/>
  <c r="S349" i="33"/>
  <c r="S357" i="33"/>
  <c r="Q298" i="2"/>
  <c r="AA758" i="1"/>
  <c r="AA767" i="1"/>
  <c r="AA785" i="1"/>
  <c r="S438" i="33"/>
  <c r="S446" i="33"/>
  <c r="Q280" i="2"/>
  <c r="AA3641" i="1"/>
  <c r="AA2599" i="1"/>
  <c r="Q271" i="2"/>
  <c r="AA2607" i="1"/>
  <c r="M2529" i="1"/>
  <c r="J2529" i="1"/>
  <c r="T2455" i="1"/>
  <c r="T2407" i="1"/>
  <c r="R2770" i="1"/>
  <c r="N2770" i="1"/>
  <c r="H2749" i="1"/>
  <c r="I2749" i="1"/>
  <c r="Z2718" i="1"/>
  <c r="X2718" i="1"/>
  <c r="R2690" i="1"/>
  <c r="N2690" i="1"/>
  <c r="H2669" i="1"/>
  <c r="I2669" i="1"/>
  <c r="L3646" i="1"/>
  <c r="F296" i="2"/>
  <c r="L756" i="1"/>
  <c r="L765" i="1"/>
  <c r="L783" i="1"/>
  <c r="H436" i="33"/>
  <c r="H444" i="33"/>
  <c r="H451" i="33"/>
  <c r="F285" i="2"/>
  <c r="L2647" i="1"/>
  <c r="V2644" i="1"/>
  <c r="P351" i="33"/>
  <c r="P359" i="33"/>
  <c r="N300" i="2"/>
  <c r="V760" i="1"/>
  <c r="V769" i="1"/>
  <c r="V787" i="1"/>
  <c r="P440" i="33"/>
  <c r="P448" i="33"/>
  <c r="N282" i="2"/>
  <c r="V3643" i="1"/>
  <c r="Q843" i="33"/>
  <c r="P2598" i="1"/>
  <c r="I270" i="2"/>
  <c r="P2606" i="1"/>
  <c r="N2482" i="1"/>
  <c r="N2538" i="1"/>
  <c r="N2573" i="1"/>
  <c r="V2526" i="1"/>
  <c r="V809" i="1"/>
  <c r="T882" i="1"/>
  <c r="N525" i="33"/>
  <c r="N533" i="33"/>
  <c r="N841" i="33"/>
  <c r="J883" i="1"/>
  <c r="F526" i="33"/>
  <c r="F534" i="33"/>
  <c r="F842" i="33"/>
  <c r="I2409" i="1"/>
  <c r="I2457" i="1"/>
  <c r="Z2573" i="1"/>
  <c r="Z2538" i="1"/>
  <c r="X2482" i="1"/>
  <c r="Z2482" i="1"/>
  <c r="Z2518" i="1"/>
  <c r="X2518" i="1"/>
  <c r="M2448" i="1"/>
  <c r="J2448" i="1"/>
  <c r="M2575" i="1"/>
  <c r="J2484" i="1"/>
  <c r="M2484" i="1"/>
  <c r="M2540" i="1"/>
  <c r="I2564" i="1"/>
  <c r="W2764" i="1"/>
  <c r="S2764" i="1"/>
  <c r="I839" i="33"/>
  <c r="I2458" i="1"/>
  <c r="H2388" i="1"/>
  <c r="I2388" i="1"/>
  <c r="R2449" i="1"/>
  <c r="N2449" i="1"/>
  <c r="Z2387" i="1"/>
  <c r="X2387" i="1"/>
  <c r="H2305" i="1"/>
  <c r="I2305" i="1"/>
  <c r="W2292" i="1"/>
  <c r="W2283" i="1"/>
  <c r="W2267" i="1"/>
  <c r="V2567" i="1"/>
  <c r="V2551" i="1"/>
  <c r="W2418" i="1"/>
  <c r="S2418" i="1"/>
  <c r="U2454" i="1"/>
  <c r="U2406" i="1"/>
  <c r="P2576" i="1"/>
  <c r="P2541" i="1"/>
  <c r="P2485" i="1"/>
  <c r="AA2566" i="1"/>
  <c r="AA2550" i="1"/>
  <c r="H2430" i="1"/>
  <c r="I2430" i="1"/>
  <c r="W2426" i="1"/>
  <c r="S2426" i="1"/>
  <c r="N2457" i="1"/>
  <c r="W2704" i="1"/>
  <c r="S2704" i="1"/>
  <c r="Z2516" i="1"/>
  <c r="X2516" i="1"/>
  <c r="M2606" i="1"/>
  <c r="J879" i="1"/>
  <c r="F522" i="33"/>
  <c r="F530" i="33"/>
  <c r="D270" i="2"/>
  <c r="J2606" i="1"/>
  <c r="L2566" i="1"/>
  <c r="L2550" i="1"/>
  <c r="H2745" i="1"/>
  <c r="I2745" i="1"/>
  <c r="H2368" i="1"/>
  <c r="I2368" i="1"/>
  <c r="Z2368" i="1"/>
  <c r="X2368" i="1"/>
  <c r="H2386" i="1"/>
  <c r="I2386" i="1"/>
  <c r="V1944" i="1"/>
  <c r="N519" i="2"/>
  <c r="P1008" i="33"/>
  <c r="L2576" i="1"/>
  <c r="L2541" i="1"/>
  <c r="L2485" i="1"/>
  <c r="R2380" i="1"/>
  <c r="N2380" i="1"/>
  <c r="R1962" i="1"/>
  <c r="N1962" i="1"/>
  <c r="S2196" i="1"/>
  <c r="H2515" i="1"/>
  <c r="I2515" i="1"/>
  <c r="Q2291" i="1"/>
  <c r="Q2282" i="1"/>
  <c r="Q2266" i="1"/>
  <c r="Y2453" i="1"/>
  <c r="Y2405" i="1"/>
  <c r="N2293" i="1"/>
  <c r="N2284" i="1"/>
  <c r="V812" i="1"/>
  <c r="P915" i="33"/>
  <c r="N38" i="2"/>
  <c r="V2529" i="1"/>
  <c r="S2409" i="1"/>
  <c r="S2457" i="1"/>
  <c r="Y2598" i="1"/>
  <c r="P270" i="2"/>
  <c r="Y2606" i="1"/>
  <c r="M2525" i="1"/>
  <c r="J2525" i="1"/>
  <c r="T2643" i="1"/>
  <c r="N350" i="33"/>
  <c r="N358" i="33"/>
  <c r="L299" i="2"/>
  <c r="T759" i="1"/>
  <c r="T768" i="1"/>
  <c r="T786" i="1"/>
  <c r="N439" i="33"/>
  <c r="N447" i="33"/>
  <c r="L281" i="2"/>
  <c r="T3642" i="1"/>
  <c r="N2548" i="1"/>
  <c r="N2564" i="1"/>
  <c r="Z2029" i="1"/>
  <c r="X2029" i="1"/>
  <c r="M2453" i="1"/>
  <c r="M2405" i="1"/>
  <c r="M2429" i="1"/>
  <c r="J2429" i="1"/>
  <c r="M2379" i="1"/>
  <c r="J2379" i="1"/>
  <c r="H2353" i="1"/>
  <c r="I2353" i="1"/>
  <c r="R2416" i="1"/>
  <c r="N2416" i="1"/>
  <c r="M2373" i="1"/>
  <c r="J2373" i="1"/>
  <c r="AA2453" i="1"/>
  <c r="AA2405" i="1"/>
  <c r="C284" i="2"/>
  <c r="I2646" i="1"/>
  <c r="H2646" i="1"/>
  <c r="T2482" i="1"/>
  <c r="T2538" i="1"/>
  <c r="T2573" i="1"/>
  <c r="H2532" i="1"/>
  <c r="I2532" i="1"/>
  <c r="Q2604" i="1"/>
  <c r="Q885" i="1"/>
  <c r="L528" i="33"/>
  <c r="L536" i="33"/>
  <c r="J276" i="2"/>
  <c r="Q2612" i="1"/>
  <c r="Q816" i="1"/>
  <c r="L919" i="33"/>
  <c r="J42" i="2"/>
  <c r="Q2533" i="1"/>
  <c r="J2404" i="1"/>
  <c r="J2452" i="1"/>
  <c r="T2610" i="1"/>
  <c r="T883" i="1"/>
  <c r="N526" i="33"/>
  <c r="N534" i="33"/>
  <c r="L274" i="2"/>
  <c r="T2602" i="1"/>
  <c r="AB879" i="1"/>
  <c r="T522" i="33"/>
  <c r="T530" i="33"/>
  <c r="T838" i="33"/>
  <c r="V2532" i="1"/>
  <c r="P918" i="33"/>
  <c r="N41" i="2"/>
  <c r="V815" i="1"/>
  <c r="R2502" i="1"/>
  <c r="N2502" i="1"/>
  <c r="O3646" i="1"/>
  <c r="J451" i="33"/>
  <c r="H285" i="2"/>
  <c r="O2647" i="1"/>
  <c r="Q3639" i="1"/>
  <c r="J296" i="2"/>
  <c r="Q756" i="1"/>
  <c r="Q765" i="1"/>
  <c r="Q783" i="1"/>
  <c r="L436" i="33"/>
  <c r="L444" i="33"/>
  <c r="J278" i="2"/>
  <c r="Q2640" i="1"/>
  <c r="AA2610" i="1"/>
  <c r="AA883" i="1"/>
  <c r="S526" i="33"/>
  <c r="S534" i="33"/>
  <c r="Q274" i="2"/>
  <c r="AA2602" i="1"/>
  <c r="K2531" i="1"/>
  <c r="G917" i="33"/>
  <c r="E40" i="2"/>
  <c r="K814" i="1"/>
  <c r="L2597" i="1"/>
  <c r="L878" i="1"/>
  <c r="H521" i="33"/>
  <c r="H529" i="33"/>
  <c r="F269" i="2"/>
  <c r="L2605" i="1"/>
  <c r="AB2478" i="1"/>
  <c r="AB2534" i="1"/>
  <c r="AB2569" i="1"/>
  <c r="U2645" i="1"/>
  <c r="O352" i="33"/>
  <c r="O360" i="33"/>
  <c r="M301" i="2"/>
  <c r="U761" i="1"/>
  <c r="U770" i="1"/>
  <c r="U788" i="1"/>
  <c r="O441" i="33"/>
  <c r="O449" i="33"/>
  <c r="M283" i="2"/>
  <c r="U3644" i="1"/>
  <c r="AB3640" i="1"/>
  <c r="T348" i="33"/>
  <c r="T356" i="33"/>
  <c r="R297" i="2"/>
  <c r="AB757" i="1"/>
  <c r="AB766" i="1"/>
  <c r="AB784" i="1"/>
  <c r="T437" i="33"/>
  <c r="T445" i="33"/>
  <c r="R279" i="2"/>
  <c r="AB2641" i="1"/>
  <c r="J2482" i="1"/>
  <c r="J2538" i="1"/>
  <c r="J2573" i="1"/>
  <c r="W2719" i="1"/>
  <c r="S2719" i="1"/>
  <c r="W2679" i="1"/>
  <c r="S2679" i="1"/>
  <c r="K2645" i="1"/>
  <c r="G352" i="33"/>
  <c r="G360" i="33"/>
  <c r="E301" i="2"/>
  <c r="K761" i="1"/>
  <c r="K770" i="1"/>
  <c r="K788" i="1"/>
  <c r="G441" i="33"/>
  <c r="G449" i="33"/>
  <c r="E283" i="2"/>
  <c r="K3644" i="1"/>
  <c r="AA3640" i="1"/>
  <c r="S348" i="33"/>
  <c r="S356" i="33"/>
  <c r="Q297" i="2"/>
  <c r="AA757" i="1"/>
  <c r="AA766" i="1"/>
  <c r="AA784" i="1"/>
  <c r="S437" i="33"/>
  <c r="S445" i="33"/>
  <c r="Q279" i="2"/>
  <c r="AA2641" i="1"/>
  <c r="J2550" i="1"/>
  <c r="J2566" i="1"/>
  <c r="N768" i="1"/>
  <c r="N786" i="1"/>
  <c r="I439" i="33"/>
  <c r="I447" i="33"/>
  <c r="G281" i="2"/>
  <c r="N2643" i="1"/>
  <c r="R2643" i="1"/>
  <c r="Y2643" i="1"/>
  <c r="R350" i="33"/>
  <c r="R358" i="33"/>
  <c r="P299" i="2"/>
  <c r="Y759" i="1"/>
  <c r="Y768" i="1"/>
  <c r="Y786" i="1"/>
  <c r="R439" i="33"/>
  <c r="R447" i="33"/>
  <c r="P281" i="2"/>
  <c r="Y3642" i="1"/>
  <c r="U2610" i="1"/>
  <c r="U883" i="1"/>
  <c r="O526" i="33"/>
  <c r="O534" i="33"/>
  <c r="M274" i="2"/>
  <c r="U2602" i="1"/>
  <c r="O880" i="1"/>
  <c r="J523" i="33"/>
  <c r="J531" i="33"/>
  <c r="J839" i="33"/>
  <c r="K813" i="1"/>
  <c r="G916" i="33"/>
  <c r="E39" i="2"/>
  <c r="K2530" i="1"/>
  <c r="X765" i="1"/>
  <c r="X783" i="1"/>
  <c r="Q436" i="33"/>
  <c r="Q444" i="33"/>
  <c r="O278" i="2"/>
  <c r="X2640" i="1"/>
  <c r="Z2640" i="1"/>
  <c r="M2754" i="1"/>
  <c r="J2754" i="1"/>
  <c r="U2603" i="1"/>
  <c r="U884" i="1"/>
  <c r="O527" i="33"/>
  <c r="O535" i="33"/>
  <c r="M275" i="2"/>
  <c r="U2611" i="1"/>
  <c r="AC2599" i="1"/>
  <c r="AC880" i="1"/>
  <c r="U523" i="33"/>
  <c r="U531" i="33"/>
  <c r="S271" i="2"/>
  <c r="AC2607" i="1"/>
  <c r="Y813" i="1"/>
  <c r="R916" i="33"/>
  <c r="P39" i="2"/>
  <c r="Y2530" i="1"/>
  <c r="S880" i="1"/>
  <c r="M523" i="33"/>
  <c r="M531" i="33"/>
  <c r="K271" i="2"/>
  <c r="S2607" i="1"/>
  <c r="W2607" i="1"/>
  <c r="X2537" i="1"/>
  <c r="X2572" i="1"/>
  <c r="L2479" i="1"/>
  <c r="L2535" i="1"/>
  <c r="L2570" i="1"/>
  <c r="R2506" i="1"/>
  <c r="N2506" i="1"/>
  <c r="M2611" i="1"/>
  <c r="J2611" i="1"/>
  <c r="AA2531" i="1"/>
  <c r="S917" i="33"/>
  <c r="Q40" i="2"/>
  <c r="AA814" i="1"/>
  <c r="U811" i="1"/>
  <c r="O914" i="33"/>
  <c r="M37" i="2"/>
  <c r="U2528" i="1"/>
  <c r="X2406" i="1"/>
  <c r="X2454" i="1"/>
  <c r="R2777" i="1"/>
  <c r="N2777" i="1"/>
  <c r="H2756" i="1"/>
  <c r="I2756" i="1"/>
  <c r="Z2733" i="1"/>
  <c r="X2733" i="1"/>
  <c r="R2705" i="1"/>
  <c r="N2705" i="1"/>
  <c r="H2676" i="1"/>
  <c r="I2676" i="1"/>
  <c r="C282" i="2"/>
  <c r="I2644" i="1"/>
  <c r="H2644" i="1"/>
  <c r="J2570" i="1"/>
  <c r="J2535" i="1"/>
  <c r="U2608" i="1"/>
  <c r="M272" i="2"/>
  <c r="U2600" i="1"/>
  <c r="L838" i="33"/>
  <c r="K2484" i="1"/>
  <c r="K2540" i="1"/>
  <c r="K2575" i="1"/>
  <c r="AC2563" i="1"/>
  <c r="AC2547" i="1"/>
  <c r="P2610" i="1"/>
  <c r="I274" i="2"/>
  <c r="P2602" i="1"/>
  <c r="X2484" i="1"/>
  <c r="Z2484" i="1"/>
  <c r="Z2540" i="1"/>
  <c r="Z2575" i="1"/>
  <c r="R2480" i="1"/>
  <c r="R2536" i="1"/>
  <c r="R2571" i="1"/>
  <c r="T812" i="1"/>
  <c r="T2529" i="1"/>
  <c r="X2481" i="1"/>
  <c r="Z2481" i="1"/>
  <c r="Z2537" i="1"/>
  <c r="Z2572" i="1"/>
  <c r="Z2509" i="1"/>
  <c r="X2509" i="1"/>
  <c r="AC2598" i="1"/>
  <c r="AC879" i="1"/>
  <c r="U522" i="33"/>
  <c r="U530" i="33"/>
  <c r="S270" i="2"/>
  <c r="AC2606" i="1"/>
  <c r="L2561" i="1"/>
  <c r="L2545" i="1"/>
  <c r="O816" i="1"/>
  <c r="J919" i="33"/>
  <c r="H42" i="2"/>
  <c r="O2533" i="1"/>
  <c r="P844" i="33"/>
  <c r="I2478" i="1"/>
  <c r="H2478" i="1"/>
  <c r="H2534" i="1"/>
  <c r="H2569" i="1"/>
  <c r="T2562" i="1"/>
  <c r="T2546" i="1"/>
  <c r="R2511" i="1"/>
  <c r="N2511" i="1"/>
  <c r="W2692" i="1"/>
  <c r="S2692" i="1"/>
  <c r="O3639" i="1"/>
  <c r="H296" i="2"/>
  <c r="O756" i="1"/>
  <c r="O765" i="1"/>
  <c r="O783" i="1"/>
  <c r="J436" i="33"/>
  <c r="J444" i="33"/>
  <c r="H278" i="2"/>
  <c r="O2640" i="1"/>
  <c r="J2547" i="1"/>
  <c r="J2563" i="1"/>
  <c r="J2480" i="1"/>
  <c r="M2480" i="1"/>
  <c r="M2536" i="1"/>
  <c r="M2571" i="1"/>
  <c r="R2669" i="1"/>
  <c r="N2669" i="1"/>
  <c r="U2567" i="1"/>
  <c r="U2551" i="1"/>
  <c r="W2530" i="1"/>
  <c r="S2530" i="1"/>
  <c r="R2750" i="1"/>
  <c r="N2750" i="1"/>
  <c r="L2481" i="1"/>
  <c r="L2537" i="1"/>
  <c r="L2572" i="1"/>
  <c r="W2392" i="1"/>
  <c r="S2392" i="1"/>
  <c r="M2357" i="1"/>
  <c r="J2357" i="1"/>
  <c r="H2363" i="1"/>
  <c r="I2363" i="1"/>
  <c r="W1989" i="1"/>
  <c r="S1989" i="1"/>
  <c r="M2320" i="1"/>
  <c r="J2320" i="1"/>
  <c r="J2293" i="1"/>
  <c r="J2284" i="1"/>
  <c r="I2560" i="1"/>
  <c r="Q839" i="33"/>
  <c r="N915" i="33"/>
  <c r="L38" i="2"/>
  <c r="T2547" i="1"/>
  <c r="T2563" i="1"/>
  <c r="Z2411" i="1"/>
  <c r="X2411" i="1"/>
  <c r="H2369" i="1"/>
  <c r="I2369" i="1"/>
  <c r="P882" i="1"/>
  <c r="K525" i="33"/>
  <c r="K533" i="33"/>
  <c r="K841" i="33"/>
  <c r="U812" i="1"/>
  <c r="U2529" i="1"/>
  <c r="R2387" i="1"/>
  <c r="N2387" i="1"/>
  <c r="W2664" i="1"/>
  <c r="S2664" i="1"/>
  <c r="R2454" i="1"/>
  <c r="R2406" i="1"/>
  <c r="Z2668" i="1"/>
  <c r="X2668" i="1"/>
  <c r="R2519" i="1"/>
  <c r="N2519" i="1"/>
  <c r="R2686" i="1"/>
  <c r="N2686" i="1"/>
  <c r="H2415" i="1"/>
  <c r="I2415" i="1"/>
  <c r="Z2353" i="1"/>
  <c r="X2353" i="1"/>
  <c r="H2377" i="1"/>
  <c r="I2377" i="1"/>
  <c r="L2569" i="1"/>
  <c r="L2534" i="1"/>
  <c r="L2478" i="1"/>
  <c r="M2366" i="1"/>
  <c r="J2366" i="1"/>
  <c r="Z2367" i="1"/>
  <c r="X2367" i="1"/>
  <c r="AC2287" i="1"/>
  <c r="AC2278" i="1"/>
  <c r="AC2262" i="1"/>
  <c r="H2704" i="1"/>
  <c r="I2704" i="1"/>
  <c r="R2718" i="1"/>
  <c r="N2718" i="1"/>
  <c r="R2366" i="1"/>
  <c r="N2366" i="1"/>
  <c r="AA1943" i="1"/>
  <c r="Q518" i="2"/>
  <c r="S1007" i="33"/>
  <c r="R2038" i="1"/>
  <c r="N2038" i="1"/>
  <c r="Z2414" i="1"/>
  <c r="X2414" i="1"/>
  <c r="AB2196" i="1"/>
  <c r="AB2188" i="1"/>
  <c r="Z1922" i="1"/>
  <c r="X1922" i="1"/>
  <c r="AC915" i="1"/>
  <c r="S506" i="2"/>
  <c r="U995" i="33"/>
  <c r="H2355" i="1"/>
  <c r="I2355" i="1"/>
  <c r="H2413" i="1"/>
  <c r="I2413" i="1"/>
  <c r="R2369" i="1"/>
  <c r="N2369" i="1"/>
  <c r="R2312" i="1"/>
  <c r="N2312" i="1"/>
  <c r="AA1932" i="1"/>
  <c r="Q416" i="2"/>
  <c r="S935" i="33"/>
  <c r="AC815" i="1"/>
  <c r="U918" i="33"/>
  <c r="S41" i="2"/>
  <c r="AC2532" i="1"/>
  <c r="S2405" i="1"/>
  <c r="S2453" i="1"/>
  <c r="R2662" i="1"/>
  <c r="N2662" i="1"/>
  <c r="N2406" i="1"/>
  <c r="N2454" i="1"/>
  <c r="R2443" i="1"/>
  <c r="N2443" i="1"/>
  <c r="H2380" i="1"/>
  <c r="I2380" i="1"/>
  <c r="M2417" i="1"/>
  <c r="J2417" i="1"/>
  <c r="M2359" i="1"/>
  <c r="J2359" i="1"/>
  <c r="S2403" i="1"/>
  <c r="S2451" i="1"/>
  <c r="O885" i="1"/>
  <c r="J528" i="33"/>
  <c r="J536" i="33"/>
  <c r="J844" i="33"/>
  <c r="Z2737" i="1"/>
  <c r="X2737" i="1"/>
  <c r="R2641" i="1"/>
  <c r="N766" i="1"/>
  <c r="N784" i="1"/>
  <c r="I437" i="33"/>
  <c r="I445" i="33"/>
  <c r="G279" i="2"/>
  <c r="N2641" i="1"/>
  <c r="K2566" i="1"/>
  <c r="K2550" i="1"/>
  <c r="Z2508" i="1"/>
  <c r="X2508" i="1"/>
  <c r="Z2447" i="1"/>
  <c r="X2447" i="1"/>
  <c r="M2363" i="1"/>
  <c r="J2363" i="1"/>
  <c r="Z2263" i="1"/>
  <c r="Z2279" i="1"/>
  <c r="Z2288" i="1"/>
  <c r="S2455" i="1"/>
  <c r="M2356" i="1"/>
  <c r="J2356" i="1"/>
  <c r="M2316" i="1"/>
  <c r="J2316" i="1"/>
  <c r="R2030" i="1"/>
  <c r="N2030" i="1"/>
  <c r="T2265" i="1"/>
  <c r="T2281" i="1"/>
  <c r="T2290" i="1"/>
  <c r="W2346" i="1"/>
  <c r="S2346" i="1"/>
  <c r="W2306" i="1"/>
  <c r="S2306" i="1"/>
  <c r="Z2141" i="1"/>
  <c r="X2141" i="1"/>
  <c r="W2563" i="1"/>
  <c r="W2547" i="1"/>
  <c r="H2518" i="1"/>
  <c r="I2518" i="1"/>
  <c r="M2695" i="1"/>
  <c r="J2695" i="1"/>
  <c r="S2548" i="1"/>
  <c r="S2564" i="1"/>
  <c r="T844" i="33"/>
  <c r="P2479" i="1"/>
  <c r="P2535" i="1"/>
  <c r="P2570" i="1"/>
  <c r="R2562" i="1"/>
  <c r="R2546" i="1"/>
  <c r="R2508" i="1"/>
  <c r="N2508" i="1"/>
  <c r="L2452" i="1"/>
  <c r="L2404" i="1"/>
  <c r="Z2389" i="1"/>
  <c r="X2389" i="1"/>
  <c r="Z2382" i="1"/>
  <c r="X2382" i="1"/>
  <c r="Q2457" i="1"/>
  <c r="Q2409" i="1"/>
  <c r="W2448" i="1"/>
  <c r="S2448" i="1"/>
  <c r="W2390" i="1"/>
  <c r="S2390" i="1"/>
  <c r="H2360" i="1"/>
  <c r="I2360" i="1"/>
  <c r="AB2202" i="1"/>
  <c r="AB2194" i="1"/>
  <c r="W2715" i="1"/>
  <c r="S2715" i="1"/>
  <c r="W2768" i="1"/>
  <c r="S2768" i="1"/>
  <c r="AC2572" i="1"/>
  <c r="AC2537" i="1"/>
  <c r="AC2481" i="1"/>
  <c r="W2502" i="1"/>
  <c r="S2502" i="1"/>
  <c r="H2454" i="1"/>
  <c r="H2406" i="1"/>
  <c r="H2349" i="1"/>
  <c r="I2349" i="1"/>
  <c r="M2376" i="1"/>
  <c r="J2376" i="1"/>
  <c r="Z2453" i="1"/>
  <c r="Z2405" i="1"/>
  <c r="R2421" i="1"/>
  <c r="N2421" i="1"/>
  <c r="K2268" i="1"/>
  <c r="K2284" i="1"/>
  <c r="K2293" i="1"/>
  <c r="M2386" i="1"/>
  <c r="J2386" i="1"/>
  <c r="Z2308" i="1"/>
  <c r="X2308" i="1"/>
  <c r="W2268" i="1"/>
  <c r="W2284" i="1"/>
  <c r="W2293" i="1"/>
  <c r="I1839" i="1"/>
  <c r="I1857" i="1"/>
  <c r="I1866" i="1"/>
  <c r="K2197" i="1"/>
  <c r="K2189" i="1"/>
  <c r="W1952" i="1"/>
  <c r="S1952" i="1"/>
  <c r="X1841" i="1"/>
  <c r="X1859" i="1"/>
  <c r="X1868" i="1"/>
  <c r="M1834" i="1"/>
  <c r="J1834" i="1"/>
  <c r="R1932" i="1"/>
  <c r="N1932" i="1"/>
  <c r="G416" i="2"/>
  <c r="I935" i="33"/>
  <c r="M1744" i="1"/>
  <c r="J1744" i="1"/>
  <c r="Y816" i="1"/>
  <c r="Y2533" i="1"/>
  <c r="Z2451" i="1"/>
  <c r="Z2403" i="1"/>
  <c r="R2360" i="1"/>
  <c r="N2360" i="1"/>
  <c r="AC2291" i="1"/>
  <c r="AC2282" i="1"/>
  <c r="AC2266" i="1"/>
  <c r="M2196" i="1"/>
  <c r="M2188" i="1"/>
  <c r="Z2355" i="1"/>
  <c r="X2355" i="1"/>
  <c r="R1946" i="1"/>
  <c r="N1946" i="1"/>
  <c r="H2323" i="1"/>
  <c r="I2323" i="1"/>
  <c r="H2328" i="1"/>
  <c r="I2328" i="1"/>
  <c r="W1848" i="1"/>
  <c r="S1848" i="1"/>
  <c r="W2203" i="1"/>
  <c r="W2195" i="1"/>
  <c r="S934" i="33"/>
  <c r="Q415" i="2"/>
  <c r="AA1931" i="1"/>
  <c r="R2139" i="1"/>
  <c r="N2139" i="1"/>
  <c r="W1942" i="1"/>
  <c r="S1942" i="1"/>
  <c r="K517" i="2"/>
  <c r="M1006" i="33"/>
  <c r="R1783" i="1"/>
  <c r="N1783" i="1"/>
  <c r="R2355" i="1"/>
  <c r="N2355" i="1"/>
  <c r="V1864" i="1"/>
  <c r="V1855" i="1"/>
  <c r="V1837" i="1"/>
  <c r="V1789" i="1"/>
  <c r="K810" i="1"/>
  <c r="G913" i="33"/>
  <c r="E36" i="2"/>
  <c r="K2527" i="1"/>
  <c r="T2642" i="1"/>
  <c r="N349" i="33"/>
  <c r="N357" i="33"/>
  <c r="L298" i="2"/>
  <c r="T758" i="1"/>
  <c r="T767" i="1"/>
  <c r="T785" i="1"/>
  <c r="N438" i="33"/>
  <c r="N446" i="33"/>
  <c r="L280" i="2"/>
  <c r="T3641" i="1"/>
  <c r="P840" i="33"/>
  <c r="Z2452" i="1"/>
  <c r="Z2404" i="1"/>
  <c r="W2756" i="1"/>
  <c r="S2756" i="1"/>
  <c r="W2716" i="1"/>
  <c r="S2716" i="1"/>
  <c r="W2676" i="1"/>
  <c r="S2676" i="1"/>
  <c r="K269" i="2"/>
  <c r="S2605" i="1"/>
  <c r="W2605" i="1"/>
  <c r="U881" i="1"/>
  <c r="O524" i="33"/>
  <c r="O532" i="33"/>
  <c r="O840" i="33"/>
  <c r="AB2453" i="1"/>
  <c r="AB2405" i="1"/>
  <c r="Z2689" i="1"/>
  <c r="X2689" i="1"/>
  <c r="Q2574" i="1"/>
  <c r="Q2539" i="1"/>
  <c r="Q2483" i="1"/>
  <c r="O2530" i="1"/>
  <c r="J916" i="33"/>
  <c r="H39" i="2"/>
  <c r="O813" i="1"/>
  <c r="Z2770" i="1"/>
  <c r="X2770" i="1"/>
  <c r="Z2706" i="1"/>
  <c r="X2706" i="1"/>
  <c r="P2457" i="1"/>
  <c r="P2409" i="1"/>
  <c r="W2364" i="1"/>
  <c r="S2364" i="1"/>
  <c r="AC2453" i="1"/>
  <c r="AC2405" i="1"/>
  <c r="Z2358" i="1"/>
  <c r="X2358" i="1"/>
  <c r="H2381" i="1"/>
  <c r="I2381" i="1"/>
  <c r="P2291" i="1"/>
  <c r="P2282" i="1"/>
  <c r="P2266" i="1"/>
  <c r="J2288" i="1"/>
  <c r="J2279" i="1"/>
  <c r="H2037" i="1"/>
  <c r="I2037" i="1"/>
  <c r="W2310" i="1"/>
  <c r="S2310" i="1"/>
  <c r="Y2293" i="1"/>
  <c r="Y2284" i="1"/>
  <c r="Y2268" i="1"/>
  <c r="Q2201" i="1"/>
  <c r="Q2193" i="1"/>
  <c r="H1965" i="1"/>
  <c r="I1965" i="1"/>
  <c r="I2544" i="1"/>
  <c r="H2544" i="1"/>
  <c r="H2560" i="1"/>
  <c r="M2711" i="1"/>
  <c r="J2711" i="1"/>
  <c r="K884" i="1"/>
  <c r="G527" i="33"/>
  <c r="G535" i="33"/>
  <c r="G843" i="33"/>
  <c r="N2403" i="1"/>
  <c r="N2451" i="1"/>
  <c r="R2381" i="1"/>
  <c r="N2381" i="1"/>
  <c r="W2447" i="1"/>
  <c r="S2447" i="1"/>
  <c r="I2404" i="1"/>
  <c r="I2452" i="1"/>
  <c r="R2684" i="1"/>
  <c r="N2684" i="1"/>
  <c r="R2765" i="1"/>
  <c r="N2765" i="1"/>
  <c r="H2664" i="1"/>
  <c r="I2664" i="1"/>
  <c r="R2523" i="1"/>
  <c r="N2523" i="1"/>
  <c r="Y883" i="1"/>
  <c r="R526" i="33"/>
  <c r="R534" i="33"/>
  <c r="R842" i="33"/>
  <c r="O915" i="33"/>
  <c r="M38" i="2"/>
  <c r="U2547" i="1"/>
  <c r="U2563" i="1"/>
  <c r="V2454" i="1"/>
  <c r="V2406" i="1"/>
  <c r="Z2746" i="1"/>
  <c r="X2746" i="1"/>
  <c r="H844" i="33"/>
  <c r="H2511" i="1"/>
  <c r="I2511" i="1"/>
  <c r="R2455" i="1"/>
  <c r="R2407" i="1"/>
  <c r="H2418" i="1"/>
  <c r="I2418" i="1"/>
  <c r="R2330" i="1"/>
  <c r="N2330" i="1"/>
  <c r="Q2456" i="1"/>
  <c r="Q2408" i="1"/>
  <c r="W2385" i="1"/>
  <c r="S2385" i="1"/>
  <c r="Z2354" i="1"/>
  <c r="X2354" i="1"/>
  <c r="H2456" i="1"/>
  <c r="H2408" i="1"/>
  <c r="H2448" i="1"/>
  <c r="I2448" i="1"/>
  <c r="Z2417" i="1"/>
  <c r="X2417" i="1"/>
  <c r="H2382" i="1"/>
  <c r="I2382" i="1"/>
  <c r="M2354" i="1"/>
  <c r="J2354" i="1"/>
  <c r="H2729" i="1"/>
  <c r="I2729" i="1"/>
  <c r="N771" i="1"/>
  <c r="N789" i="1"/>
  <c r="I442" i="33"/>
  <c r="I450" i="33"/>
  <c r="G284" i="2"/>
  <c r="N2646" i="1"/>
  <c r="R2646" i="1"/>
  <c r="X2566" i="1"/>
  <c r="R2423" i="1"/>
  <c r="N2423" i="1"/>
  <c r="H2351" i="1"/>
  <c r="I2351" i="1"/>
  <c r="H1977" i="1"/>
  <c r="I1977" i="1"/>
  <c r="W2380" i="1"/>
  <c r="S2380" i="1"/>
  <c r="W2509" i="1"/>
  <c r="S2509" i="1"/>
  <c r="R2709" i="1"/>
  <c r="N2709" i="1"/>
  <c r="H2606" i="1"/>
  <c r="I2606" i="1"/>
  <c r="X2546" i="1"/>
  <c r="Z2546" i="1"/>
  <c r="Z2562" i="1"/>
  <c r="T2453" i="1"/>
  <c r="T2405" i="1"/>
  <c r="Z2427" i="1"/>
  <c r="X2427" i="1"/>
  <c r="R2350" i="1"/>
  <c r="N2350" i="1"/>
  <c r="M2348" i="1"/>
  <c r="J2348" i="1"/>
  <c r="M2308" i="1"/>
  <c r="J2308" i="1"/>
  <c r="R1990" i="1"/>
  <c r="N1990" i="1"/>
  <c r="V2291" i="1"/>
  <c r="V2282" i="1"/>
  <c r="V2266" i="1"/>
  <c r="W2330" i="1"/>
  <c r="S2330" i="1"/>
  <c r="N2192" i="1"/>
  <c r="N2200" i="1"/>
  <c r="W2039" i="1"/>
  <c r="S2039" i="1"/>
  <c r="N2481" i="1"/>
  <c r="N2537" i="1"/>
  <c r="N2572" i="1"/>
  <c r="R2503" i="1"/>
  <c r="N2503" i="1"/>
  <c r="M2679" i="1"/>
  <c r="J2679" i="1"/>
  <c r="R2710" i="1"/>
  <c r="N2710" i="1"/>
  <c r="P912" i="33"/>
  <c r="N35" i="2"/>
  <c r="V2544" i="1"/>
  <c r="V2560" i="1"/>
  <c r="AB2458" i="1"/>
  <c r="AB2410" i="1"/>
  <c r="H2434" i="1"/>
  <c r="I2434" i="1"/>
  <c r="R2378" i="1"/>
  <c r="N2378" i="1"/>
  <c r="J2292" i="1"/>
  <c r="J2283" i="1"/>
  <c r="R2334" i="1"/>
  <c r="N2334" i="1"/>
  <c r="J2197" i="1"/>
  <c r="U2455" i="1"/>
  <c r="U2407" i="1"/>
  <c r="W2432" i="1"/>
  <c r="S2432" i="1"/>
  <c r="W2382" i="1"/>
  <c r="S2382" i="1"/>
  <c r="W2336" i="1"/>
  <c r="S2336" i="1"/>
  <c r="I2202" i="1"/>
  <c r="P2288" i="1"/>
  <c r="P2279" i="1"/>
  <c r="P2263" i="1"/>
  <c r="J2479" i="1"/>
  <c r="M2479" i="1"/>
  <c r="M2535" i="1"/>
  <c r="M2570" i="1"/>
  <c r="N2458" i="1"/>
  <c r="Z2673" i="1"/>
  <c r="X2673" i="1"/>
  <c r="M2719" i="1"/>
  <c r="J2719" i="1"/>
  <c r="K2480" i="1"/>
  <c r="K2536" i="1"/>
  <c r="K2571" i="1"/>
  <c r="R2447" i="1"/>
  <c r="N2447" i="1"/>
  <c r="O2454" i="1"/>
  <c r="O2406" i="1"/>
  <c r="Z2424" i="1"/>
  <c r="X2424" i="1"/>
  <c r="P2452" i="1"/>
  <c r="P2404" i="1"/>
  <c r="H2390" i="1"/>
  <c r="I2390" i="1"/>
  <c r="W2350" i="1"/>
  <c r="S2350" i="1"/>
  <c r="W2329" i="1"/>
  <c r="S2329" i="1"/>
  <c r="K2198" i="1"/>
  <c r="K2190" i="1"/>
  <c r="H2029" i="1"/>
  <c r="I2029" i="1"/>
  <c r="R2742" i="1"/>
  <c r="N2742" i="1"/>
  <c r="AB2201" i="1"/>
  <c r="AB2193" i="1"/>
  <c r="Z2348" i="1"/>
  <c r="X2348" i="1"/>
  <c r="AB2291" i="1"/>
  <c r="AB2282" i="1"/>
  <c r="AB2266" i="1"/>
  <c r="W2327" i="1"/>
  <c r="S2327" i="1"/>
  <c r="Y2287" i="1"/>
  <c r="Y2278" i="1"/>
  <c r="Y2262" i="1"/>
  <c r="M1847" i="1"/>
  <c r="J1847" i="1"/>
  <c r="R1833" i="1"/>
  <c r="N1833" i="1"/>
  <c r="AC1940" i="1"/>
  <c r="S515" i="2"/>
  <c r="U1004" i="33"/>
  <c r="S1869" i="1"/>
  <c r="S1860" i="1"/>
  <c r="S1842" i="1"/>
  <c r="Y1939" i="1"/>
  <c r="P514" i="2"/>
  <c r="R1003" i="33"/>
  <c r="L1929" i="1"/>
  <c r="F413" i="2"/>
  <c r="H932" i="33"/>
  <c r="W1947" i="1"/>
  <c r="S1947" i="1"/>
  <c r="K2456" i="1"/>
  <c r="K2408" i="1"/>
  <c r="W2309" i="1"/>
  <c r="S2309" i="1"/>
  <c r="Y2457" i="1"/>
  <c r="Y2409" i="1"/>
  <c r="H2507" i="1"/>
  <c r="I2507" i="1"/>
  <c r="M2329" i="1"/>
  <c r="J2329" i="1"/>
  <c r="Z2033" i="1"/>
  <c r="X2033" i="1"/>
  <c r="J2203" i="1"/>
  <c r="K1942" i="1"/>
  <c r="E517" i="2"/>
  <c r="G1006" i="33"/>
  <c r="H2030" i="1"/>
  <c r="I2030" i="1"/>
  <c r="O2456" i="1"/>
  <c r="O2408" i="1"/>
  <c r="AA2203" i="1"/>
  <c r="AA2195" i="1"/>
  <c r="Z1961" i="1"/>
  <c r="X1961" i="1"/>
  <c r="V2600" i="1"/>
  <c r="V881" i="1"/>
  <c r="P524" i="33"/>
  <c r="P532" i="33"/>
  <c r="N272" i="2"/>
  <c r="V2608" i="1"/>
  <c r="N2549" i="1"/>
  <c r="R2549" i="1"/>
  <c r="R2565" i="1"/>
  <c r="Z2515" i="1"/>
  <c r="X2515" i="1"/>
  <c r="X2404" i="1"/>
  <c r="X2452" i="1"/>
  <c r="Q3640" i="1"/>
  <c r="L348" i="33"/>
  <c r="L356" i="33"/>
  <c r="J297" i="2"/>
  <c r="Q757" i="1"/>
  <c r="Q766" i="1"/>
  <c r="Q784" i="1"/>
  <c r="L437" i="33"/>
  <c r="L445" i="33"/>
  <c r="J279" i="2"/>
  <c r="Q2641" i="1"/>
  <c r="Q2606" i="1"/>
  <c r="Q879" i="1"/>
  <c r="L522" i="33"/>
  <c r="L530" i="33"/>
  <c r="J270" i="2"/>
  <c r="Q2598" i="1"/>
  <c r="Q2532" i="1"/>
  <c r="L918" i="33"/>
  <c r="J41" i="2"/>
  <c r="Q815" i="1"/>
  <c r="W2691" i="1"/>
  <c r="S2691" i="1"/>
  <c r="Z2511" i="1"/>
  <c r="X2511" i="1"/>
  <c r="X2483" i="1"/>
  <c r="X2539" i="1"/>
  <c r="X2574" i="1"/>
  <c r="H2527" i="1"/>
  <c r="I2527" i="1"/>
  <c r="I2410" i="1"/>
  <c r="H2410" i="1"/>
  <c r="H2458" i="1"/>
  <c r="M2414" i="1"/>
  <c r="J2414" i="1"/>
  <c r="R2365" i="1"/>
  <c r="N2365" i="1"/>
  <c r="P2456" i="1"/>
  <c r="P2408" i="1"/>
  <c r="R2425" i="1"/>
  <c r="N2425" i="1"/>
  <c r="R2383" i="1"/>
  <c r="N2383" i="1"/>
  <c r="W2354" i="1"/>
  <c r="S2354" i="1"/>
  <c r="M2352" i="1"/>
  <c r="J2352" i="1"/>
  <c r="M2312" i="1"/>
  <c r="J2312" i="1"/>
  <c r="T2200" i="1"/>
  <c r="T2192" i="1"/>
  <c r="H2288" i="1"/>
  <c r="H2263" i="1"/>
  <c r="H2279" i="1"/>
  <c r="W2155" i="1"/>
  <c r="W2146" i="1"/>
  <c r="W1970" i="1"/>
  <c r="AA2294" i="1"/>
  <c r="AA2285" i="1"/>
  <c r="AA2269" i="1"/>
  <c r="R2764" i="1"/>
  <c r="N2764" i="1"/>
  <c r="W2525" i="1"/>
  <c r="S2525" i="1"/>
  <c r="AC2608" i="1"/>
  <c r="S272" i="2"/>
  <c r="AC2600" i="1"/>
  <c r="Q810" i="1"/>
  <c r="L913" i="33"/>
  <c r="J36" i="2"/>
  <c r="Q2527" i="1"/>
  <c r="H2673" i="1"/>
  <c r="I2673" i="1"/>
  <c r="N767" i="1"/>
  <c r="N785" i="1"/>
  <c r="I438" i="33"/>
  <c r="I446" i="33"/>
  <c r="G280" i="2"/>
  <c r="N2642" i="1"/>
  <c r="R2642" i="1"/>
  <c r="T2533" i="1"/>
  <c r="T816" i="1"/>
  <c r="Z2532" i="1"/>
  <c r="X2532" i="1"/>
  <c r="H2000" i="1"/>
  <c r="I2000" i="1"/>
  <c r="M2383" i="1"/>
  <c r="J2383" i="1"/>
  <c r="Z2428" i="1"/>
  <c r="X2428" i="1"/>
  <c r="Z2322" i="1"/>
  <c r="X2322" i="1"/>
  <c r="W2675" i="1"/>
  <c r="S2675" i="1"/>
  <c r="S878" i="1"/>
  <c r="M521" i="33"/>
  <c r="M529" i="33"/>
  <c r="M837" i="33"/>
  <c r="O809" i="1"/>
  <c r="O2526" i="1"/>
  <c r="L816" i="1"/>
  <c r="L2533" i="1"/>
  <c r="P810" i="1"/>
  <c r="P2527" i="1"/>
  <c r="R2292" i="1"/>
  <c r="R2283" i="1"/>
  <c r="R2267" i="1"/>
  <c r="U2453" i="1"/>
  <c r="U2405" i="1"/>
  <c r="R2352" i="1"/>
  <c r="N2352" i="1"/>
  <c r="M2350" i="1"/>
  <c r="J2350" i="1"/>
  <c r="I2408" i="1"/>
  <c r="I2456" i="1"/>
  <c r="V2290" i="1"/>
  <c r="V2281" i="1"/>
  <c r="V2265" i="1"/>
  <c r="Z2748" i="1"/>
  <c r="X2748" i="1"/>
  <c r="AB2532" i="1"/>
  <c r="AB815" i="1"/>
  <c r="M2735" i="1"/>
  <c r="J2735" i="1"/>
  <c r="J768" i="1"/>
  <c r="J786" i="1"/>
  <c r="F439" i="33"/>
  <c r="F447" i="33"/>
  <c r="D281" i="2"/>
  <c r="J2643" i="1"/>
  <c r="M2643" i="1"/>
  <c r="M2600" i="1"/>
  <c r="J881" i="1"/>
  <c r="F524" i="33"/>
  <c r="F532" i="33"/>
  <c r="D272" i="2"/>
  <c r="J2600" i="1"/>
  <c r="L2608" i="1"/>
  <c r="F272" i="2"/>
  <c r="L2600" i="1"/>
  <c r="X2550" i="1"/>
  <c r="Z2550" i="1"/>
  <c r="Z2566" i="1"/>
  <c r="R2524" i="1"/>
  <c r="N2524" i="1"/>
  <c r="AB2456" i="1"/>
  <c r="AB2408" i="1"/>
  <c r="J2405" i="1"/>
  <c r="J2453" i="1"/>
  <c r="H2533" i="1"/>
  <c r="I2533" i="1"/>
  <c r="V2481" i="1"/>
  <c r="V2537" i="1"/>
  <c r="V2572" i="1"/>
  <c r="H2447" i="1"/>
  <c r="I2447" i="1"/>
  <c r="W2506" i="1"/>
  <c r="S2506" i="1"/>
  <c r="Z2754" i="1"/>
  <c r="X2754" i="1"/>
  <c r="R2678" i="1"/>
  <c r="N2678" i="1"/>
  <c r="M2457" i="1"/>
  <c r="M2409" i="1"/>
  <c r="W2388" i="1"/>
  <c r="S2388" i="1"/>
  <c r="R2390" i="1"/>
  <c r="N2390" i="1"/>
  <c r="W2443" i="1"/>
  <c r="S2443" i="1"/>
  <c r="R2377" i="1"/>
  <c r="N2377" i="1"/>
  <c r="W2332" i="1"/>
  <c r="S2332" i="1"/>
  <c r="V2455" i="1"/>
  <c r="V2407" i="1"/>
  <c r="H2428" i="1"/>
  <c r="I2428" i="1"/>
  <c r="R2391" i="1"/>
  <c r="N2391" i="1"/>
  <c r="W2370" i="1"/>
  <c r="S2370" i="1"/>
  <c r="Z2310" i="1"/>
  <c r="X2310" i="1"/>
  <c r="S2293" i="1"/>
  <c r="S2268" i="1"/>
  <c r="S2284" i="1"/>
  <c r="T2294" i="1"/>
  <c r="T2285" i="1"/>
  <c r="T2269" i="1"/>
  <c r="W2504" i="1"/>
  <c r="S2504" i="1"/>
  <c r="J884" i="1"/>
  <c r="F527" i="33"/>
  <c r="F535" i="33"/>
  <c r="D275" i="2"/>
  <c r="J2603" i="1"/>
  <c r="M2603" i="1"/>
  <c r="X2565" i="1"/>
  <c r="S2480" i="1"/>
  <c r="S2536" i="1"/>
  <c r="S2571" i="1"/>
  <c r="X884" i="1"/>
  <c r="Q527" i="33"/>
  <c r="Q535" i="33"/>
  <c r="O275" i="2"/>
  <c r="X2603" i="1"/>
  <c r="Z2603" i="1"/>
  <c r="N2566" i="1"/>
  <c r="M2433" i="1"/>
  <c r="J2433" i="1"/>
  <c r="K2200" i="1"/>
  <c r="K2192" i="1"/>
  <c r="Z2426" i="1"/>
  <c r="X2426" i="1"/>
  <c r="Z2384" i="1"/>
  <c r="X2384" i="1"/>
  <c r="Z2330" i="1"/>
  <c r="X2330" i="1"/>
  <c r="W2421" i="1"/>
  <c r="S2421" i="1"/>
  <c r="H2376" i="1"/>
  <c r="I2376" i="1"/>
  <c r="W2324" i="1"/>
  <c r="S2324" i="1"/>
  <c r="R2363" i="1"/>
  <c r="N2363" i="1"/>
  <c r="H2334" i="1"/>
  <c r="I2334" i="1"/>
  <c r="Z2311" i="1"/>
  <c r="X2311" i="1"/>
  <c r="U2196" i="1"/>
  <c r="U2188" i="1"/>
  <c r="K2455" i="1"/>
  <c r="K2407" i="1"/>
  <c r="N2410" i="1"/>
  <c r="R2410" i="1"/>
  <c r="R2458" i="1"/>
  <c r="N2561" i="1"/>
  <c r="M2647" i="1"/>
  <c r="J765" i="1"/>
  <c r="J783" i="1"/>
  <c r="F436" i="33"/>
  <c r="F444" i="33"/>
  <c r="F451" i="33"/>
  <c r="D285" i="2"/>
  <c r="J2647" i="1"/>
  <c r="Q814" i="1"/>
  <c r="Q2531" i="1"/>
  <c r="R2774" i="1"/>
  <c r="N2774" i="1"/>
  <c r="Z2666" i="1"/>
  <c r="X2666" i="1"/>
  <c r="Z2520" i="1"/>
  <c r="X2520" i="1"/>
  <c r="Z2431" i="1"/>
  <c r="X2431" i="1"/>
  <c r="M2434" i="1"/>
  <c r="J2434" i="1"/>
  <c r="Z2352" i="1"/>
  <c r="X2352" i="1"/>
  <c r="Z2449" i="1"/>
  <c r="X2449" i="1"/>
  <c r="M2375" i="1"/>
  <c r="J2375" i="1"/>
  <c r="H2356" i="1"/>
  <c r="I2356" i="1"/>
  <c r="M2265" i="1"/>
  <c r="M2281" i="1"/>
  <c r="M2290" i="1"/>
  <c r="R2311" i="1"/>
  <c r="N2311" i="1"/>
  <c r="W2137" i="1"/>
  <c r="S2137" i="1"/>
  <c r="Z2313" i="1"/>
  <c r="X2313" i="1"/>
  <c r="W2104" i="1"/>
  <c r="S2104" i="1"/>
  <c r="V1866" i="1"/>
  <c r="V1857" i="1"/>
  <c r="V1839" i="1"/>
  <c r="V1791" i="1"/>
  <c r="H2038" i="1"/>
  <c r="I2038" i="1"/>
  <c r="W1868" i="1"/>
  <c r="W1859" i="1"/>
  <c r="W1841" i="1"/>
  <c r="W1793" i="1"/>
  <c r="H1762" i="1"/>
  <c r="I1762" i="1"/>
  <c r="Q1389" i="1"/>
  <c r="Q1293" i="1"/>
  <c r="V912" i="1"/>
  <c r="N503" i="2"/>
  <c r="P992" i="33"/>
  <c r="R919" i="1"/>
  <c r="N919" i="1"/>
  <c r="G510" i="2"/>
  <c r="I999" i="33"/>
  <c r="N2603" i="1"/>
  <c r="R2603" i="1"/>
  <c r="R2414" i="1"/>
  <c r="N2414" i="1"/>
  <c r="W2423" i="1"/>
  <c r="S2423" i="1"/>
  <c r="W2367" i="1"/>
  <c r="S2367" i="1"/>
  <c r="M2428" i="1"/>
  <c r="J2428" i="1"/>
  <c r="H2306" i="1"/>
  <c r="I2306" i="1"/>
  <c r="M2030" i="1"/>
  <c r="J2030" i="1"/>
  <c r="Z2305" i="1"/>
  <c r="X2305" i="1"/>
  <c r="AA2292" i="1"/>
  <c r="AA2283" i="1"/>
  <c r="AA2267" i="1"/>
  <c r="Y2197" i="1"/>
  <c r="Y2189" i="1"/>
  <c r="H1805" i="1"/>
  <c r="I1805" i="1"/>
  <c r="W2028" i="1"/>
  <c r="S2028" i="1"/>
  <c r="R1995" i="1"/>
  <c r="N1995" i="1"/>
  <c r="AC1387" i="1"/>
  <c r="AC1291" i="1"/>
  <c r="M2349" i="1"/>
  <c r="J2349" i="1"/>
  <c r="I2293" i="1"/>
  <c r="I2284" i="1"/>
  <c r="M2032" i="1"/>
  <c r="J2032" i="1"/>
  <c r="W1926" i="1"/>
  <c r="S1926" i="1"/>
  <c r="AC2269" i="1"/>
  <c r="AC2285" i="1"/>
  <c r="AC2294" i="1"/>
  <c r="W2262" i="1"/>
  <c r="W2278" i="1"/>
  <c r="W2287" i="1"/>
  <c r="Z2026" i="1"/>
  <c r="X2026" i="1"/>
  <c r="I2267" i="1"/>
  <c r="H2267" i="1"/>
  <c r="H2283" i="1"/>
  <c r="H2292" i="1"/>
  <c r="I2200" i="1"/>
  <c r="W2334" i="1"/>
  <c r="S2334" i="1"/>
  <c r="W2103" i="1"/>
  <c r="S2103" i="1"/>
  <c r="R2878" i="1"/>
  <c r="N2878" i="1"/>
  <c r="Z2523" i="1"/>
  <c r="X2523" i="1"/>
  <c r="M2687" i="1"/>
  <c r="J2687" i="1"/>
  <c r="AC881" i="1"/>
  <c r="U524" i="33"/>
  <c r="U532" i="33"/>
  <c r="U840" i="33"/>
  <c r="P883" i="1"/>
  <c r="K526" i="33"/>
  <c r="K534" i="33"/>
  <c r="K842" i="33"/>
  <c r="P2565" i="1"/>
  <c r="P2549" i="1"/>
  <c r="W2449" i="1"/>
  <c r="S2449" i="1"/>
  <c r="Z2443" i="1"/>
  <c r="X2443" i="1"/>
  <c r="M2361" i="1"/>
  <c r="J2361" i="1"/>
  <c r="S2189" i="1"/>
  <c r="S2197" i="1"/>
  <c r="Q878" i="1"/>
  <c r="L521" i="33"/>
  <c r="L529" i="33"/>
  <c r="L837" i="33"/>
  <c r="H2744" i="1"/>
  <c r="I2744" i="1"/>
  <c r="N770" i="1"/>
  <c r="N788" i="1"/>
  <c r="I441" i="33"/>
  <c r="I449" i="33"/>
  <c r="G283" i="2"/>
  <c r="N2645" i="1"/>
  <c r="R2645" i="1"/>
  <c r="Z2507" i="1"/>
  <c r="X2507" i="1"/>
  <c r="J911" i="33"/>
  <c r="J912" i="33"/>
  <c r="H35" i="2"/>
  <c r="O2544" i="1"/>
  <c r="O2560" i="1"/>
  <c r="Z2778" i="1"/>
  <c r="X2778" i="1"/>
  <c r="H2705" i="1"/>
  <c r="I2705" i="1"/>
  <c r="T881" i="1"/>
  <c r="N524" i="33"/>
  <c r="N532" i="33"/>
  <c r="N840" i="33"/>
  <c r="H919" i="33"/>
  <c r="F42" i="2"/>
  <c r="L2551" i="1"/>
  <c r="L2567" i="1"/>
  <c r="K913" i="33"/>
  <c r="I36" i="2"/>
  <c r="P2545" i="1"/>
  <c r="P2561" i="1"/>
  <c r="R2504" i="1"/>
  <c r="N2504" i="1"/>
  <c r="R2411" i="1"/>
  <c r="N2411" i="1"/>
  <c r="X2291" i="1"/>
  <c r="X2282" i="1"/>
  <c r="Q2452" i="1"/>
  <c r="Q2404" i="1"/>
  <c r="W2378" i="1"/>
  <c r="S2378" i="1"/>
  <c r="W2348" i="1"/>
  <c r="S2348" i="1"/>
  <c r="Z2433" i="1"/>
  <c r="X2433" i="1"/>
  <c r="R2413" i="1"/>
  <c r="N2413" i="1"/>
  <c r="Z2377" i="1"/>
  <c r="X2377" i="1"/>
  <c r="R2346" i="1"/>
  <c r="N2346" i="1"/>
  <c r="U2200" i="1"/>
  <c r="U2192" i="1"/>
  <c r="L2527" i="1"/>
  <c r="H913" i="33"/>
  <c r="F36" i="2"/>
  <c r="L810" i="1"/>
  <c r="AB2528" i="1"/>
  <c r="T914" i="33"/>
  <c r="R37" i="2"/>
  <c r="AB811" i="1"/>
  <c r="U2604" i="1"/>
  <c r="M276" i="2"/>
  <c r="U2612" i="1"/>
  <c r="O2597" i="1"/>
  <c r="H269" i="2"/>
  <c r="O2605" i="1"/>
  <c r="S2540" i="1"/>
  <c r="S2575" i="1"/>
  <c r="H2713" i="1"/>
  <c r="I2713" i="1"/>
  <c r="C279" i="2"/>
  <c r="I2641" i="1"/>
  <c r="H2641" i="1"/>
  <c r="P879" i="1"/>
  <c r="K522" i="33"/>
  <c r="K530" i="33"/>
  <c r="K838" i="33"/>
  <c r="I2549" i="1"/>
  <c r="I2565" i="1"/>
  <c r="N2407" i="1"/>
  <c r="N2455" i="1"/>
  <c r="Z2415" i="1"/>
  <c r="X2415" i="1"/>
  <c r="H2329" i="1"/>
  <c r="I2329" i="1"/>
  <c r="Q2455" i="1"/>
  <c r="Q2407" i="1"/>
  <c r="Z2356" i="1"/>
  <c r="X2356" i="1"/>
  <c r="R2428" i="1"/>
  <c r="N2428" i="1"/>
  <c r="J2406" i="1"/>
  <c r="J2454" i="1"/>
  <c r="R2781" i="1"/>
  <c r="N2781" i="1"/>
  <c r="H2680" i="1"/>
  <c r="I2680" i="1"/>
  <c r="L815" i="1"/>
  <c r="H918" i="33"/>
  <c r="F41" i="2"/>
  <c r="L2532" i="1"/>
  <c r="AA2562" i="1"/>
  <c r="AA2546" i="1"/>
  <c r="C274" i="2"/>
  <c r="I2602" i="1"/>
  <c r="H2602" i="1"/>
  <c r="AB2481" i="1"/>
  <c r="AB2537" i="1"/>
  <c r="AB2572" i="1"/>
  <c r="H2531" i="1"/>
  <c r="I2531" i="1"/>
  <c r="R2434" i="1"/>
  <c r="N2434" i="1"/>
  <c r="H2422" i="1"/>
  <c r="I2422" i="1"/>
  <c r="N2294" i="1"/>
  <c r="N2285" i="1"/>
  <c r="AB2268" i="1"/>
  <c r="AB2284" i="1"/>
  <c r="AB2293" i="1"/>
  <c r="N2290" i="1"/>
  <c r="N2281" i="1"/>
  <c r="J938" i="33"/>
  <c r="H419" i="2"/>
  <c r="O1935" i="1"/>
  <c r="M2372" i="1"/>
  <c r="J2372" i="1"/>
  <c r="M2332" i="1"/>
  <c r="J2332" i="1"/>
  <c r="I2194" i="1"/>
  <c r="H2194" i="1"/>
  <c r="H2202" i="1"/>
  <c r="S2188" i="1"/>
  <c r="W2188" i="1"/>
  <c r="W2196" i="1"/>
  <c r="M2140" i="1"/>
  <c r="J2140" i="1"/>
  <c r="M1968" i="1"/>
  <c r="J1968" i="1"/>
  <c r="U937" i="33"/>
  <c r="S418" i="2"/>
  <c r="AC1934" i="1"/>
  <c r="W2322" i="1"/>
  <c r="S2322" i="1"/>
  <c r="P2202" i="1"/>
  <c r="P2194" i="1"/>
  <c r="H2199" i="1"/>
  <c r="H2191" i="1"/>
  <c r="W1999" i="1"/>
  <c r="S1999" i="1"/>
  <c r="X2549" i="1"/>
  <c r="Z2549" i="1"/>
  <c r="Z2565" i="1"/>
  <c r="M2751" i="1"/>
  <c r="J2751" i="1"/>
  <c r="M2663" i="1"/>
  <c r="J2663" i="1"/>
  <c r="K2532" i="1"/>
  <c r="G918" i="33"/>
  <c r="E41" i="2"/>
  <c r="K815" i="1"/>
  <c r="R2694" i="1"/>
  <c r="N2694" i="1"/>
  <c r="V882" i="1"/>
  <c r="P525" i="33"/>
  <c r="P533" i="33"/>
  <c r="P841" i="33"/>
  <c r="N2550" i="1"/>
  <c r="R2550" i="1"/>
  <c r="R2566" i="1"/>
  <c r="Z2528" i="1"/>
  <c r="X2528" i="1"/>
  <c r="H2433" i="1"/>
  <c r="I2433" i="1"/>
  <c r="R2427" i="1"/>
  <c r="N2427" i="1"/>
  <c r="W2362" i="1"/>
  <c r="S2362" i="1"/>
  <c r="AA2457" i="1"/>
  <c r="AA2409" i="1"/>
  <c r="K2454" i="1"/>
  <c r="K2406" i="1"/>
  <c r="W2424" i="1"/>
  <c r="S2424" i="1"/>
  <c r="R2374" i="1"/>
  <c r="N2374" i="1"/>
  <c r="Z2137" i="1"/>
  <c r="X2137" i="1"/>
  <c r="H2776" i="1"/>
  <c r="I2776" i="1"/>
  <c r="N2545" i="1"/>
  <c r="R2545" i="1"/>
  <c r="R2561" i="1"/>
  <c r="K811" i="1"/>
  <c r="G911" i="33"/>
  <c r="G914" i="33"/>
  <c r="E37" i="2"/>
  <c r="K2528" i="1"/>
  <c r="M2449" i="1"/>
  <c r="J2449" i="1"/>
  <c r="H2389" i="1"/>
  <c r="I2389" i="1"/>
  <c r="W2415" i="1"/>
  <c r="S2415" i="1"/>
  <c r="Z2383" i="1"/>
  <c r="X2383" i="1"/>
  <c r="R2306" i="1"/>
  <c r="N2306" i="1"/>
  <c r="W2313" i="1"/>
  <c r="S2313" i="1"/>
  <c r="L2196" i="1"/>
  <c r="L2188" i="1"/>
  <c r="M1966" i="1"/>
  <c r="J1966" i="1"/>
  <c r="H2431" i="1"/>
  <c r="I2431" i="1"/>
  <c r="W2386" i="1"/>
  <c r="S2386" i="1"/>
  <c r="K2196" i="1"/>
  <c r="K2188" i="1"/>
  <c r="H2331" i="1"/>
  <c r="I2331" i="1"/>
  <c r="W2311" i="1"/>
  <c r="S2311" i="1"/>
  <c r="H1820" i="1"/>
  <c r="I1820" i="1"/>
  <c r="H937" i="33"/>
  <c r="F418" i="2"/>
  <c r="L1934" i="1"/>
  <c r="R2027" i="1"/>
  <c r="N2027" i="1"/>
  <c r="N2199" i="1"/>
  <c r="M1790" i="1"/>
  <c r="M1838" i="1"/>
  <c r="M1856" i="1"/>
  <c r="M1865" i="1"/>
  <c r="O904" i="1"/>
  <c r="H404" i="2"/>
  <c r="J952" i="33"/>
  <c r="U993" i="33"/>
  <c r="S504" i="2"/>
  <c r="AC913" i="1"/>
  <c r="R2389" i="1"/>
  <c r="N2389" i="1"/>
  <c r="M1964" i="1"/>
  <c r="J1964" i="1"/>
  <c r="W2433" i="1"/>
  <c r="S2433" i="1"/>
  <c r="U2199" i="1"/>
  <c r="U2191" i="1"/>
  <c r="Z2712" i="1"/>
  <c r="X2712" i="1"/>
  <c r="M2431" i="1"/>
  <c r="J2431" i="1"/>
  <c r="Z2361" i="1"/>
  <c r="X2361" i="1"/>
  <c r="Y2203" i="1"/>
  <c r="Y2195" i="1"/>
  <c r="R1978" i="1"/>
  <c r="N1978" i="1"/>
  <c r="W1847" i="1"/>
  <c r="S1847" i="1"/>
  <c r="L1931" i="1"/>
  <c r="F415" i="2"/>
  <c r="H934" i="33"/>
  <c r="Z1983" i="1"/>
  <c r="X1983" i="1"/>
  <c r="T1868" i="1"/>
  <c r="T1859" i="1"/>
  <c r="T1841" i="1"/>
  <c r="T1793" i="1"/>
  <c r="M2365" i="1"/>
  <c r="J2365" i="1"/>
  <c r="U1864" i="1"/>
  <c r="U1855" i="1"/>
  <c r="U1837" i="1"/>
  <c r="U1789" i="1"/>
  <c r="L1942" i="1"/>
  <c r="F517" i="2"/>
  <c r="H1006" i="33"/>
  <c r="H1929" i="1"/>
  <c r="I1929" i="1"/>
  <c r="C413" i="2"/>
  <c r="H1966" i="1"/>
  <c r="I1966" i="1"/>
  <c r="M1938" i="1"/>
  <c r="F1002" i="33"/>
  <c r="D513" i="2"/>
  <c r="J1938" i="1"/>
  <c r="Y2288" i="1"/>
  <c r="Y2279" i="1"/>
  <c r="Y2263" i="1"/>
  <c r="W1983" i="1"/>
  <c r="S1983" i="1"/>
  <c r="W2326" i="1"/>
  <c r="S2326" i="1"/>
  <c r="P2203" i="1"/>
  <c r="P2195" i="1"/>
  <c r="W2031" i="1"/>
  <c r="S2031" i="1"/>
  <c r="Z2525" i="1"/>
  <c r="X2525" i="1"/>
  <c r="L814" i="1"/>
  <c r="L2531" i="1"/>
  <c r="V2485" i="1"/>
  <c r="V2541" i="1"/>
  <c r="V2576" i="1"/>
  <c r="Y2454" i="1"/>
  <c r="Y2406" i="1"/>
  <c r="M2671" i="1"/>
  <c r="J2671" i="1"/>
  <c r="T3646" i="1"/>
  <c r="L296" i="2"/>
  <c r="T756" i="1"/>
  <c r="T765" i="1"/>
  <c r="T783" i="1"/>
  <c r="N436" i="33"/>
  <c r="N444" i="33"/>
  <c r="N451" i="33"/>
  <c r="L285" i="2"/>
  <c r="T2647" i="1"/>
  <c r="X2607" i="1"/>
  <c r="Z2607" i="1"/>
  <c r="N880" i="1"/>
  <c r="I523" i="33"/>
  <c r="I531" i="33"/>
  <c r="G271" i="2"/>
  <c r="N2599" i="1"/>
  <c r="R2599" i="1"/>
  <c r="X2455" i="1"/>
  <c r="Z2423" i="1"/>
  <c r="X2423" i="1"/>
  <c r="H2313" i="1"/>
  <c r="I2313" i="1"/>
  <c r="U2458" i="1"/>
  <c r="U2410" i="1"/>
  <c r="S2484" i="1"/>
  <c r="W2484" i="1"/>
  <c r="W2540" i="1"/>
  <c r="W2575" i="1"/>
  <c r="W2517" i="1"/>
  <c r="S2517" i="1"/>
  <c r="Z2713" i="1"/>
  <c r="X2713" i="1"/>
  <c r="AA2484" i="1"/>
  <c r="AA2540" i="1"/>
  <c r="AA2575" i="1"/>
  <c r="W2526" i="1"/>
  <c r="S2526" i="1"/>
  <c r="H2769" i="1"/>
  <c r="I2769" i="1"/>
  <c r="H2689" i="1"/>
  <c r="I2689" i="1"/>
  <c r="P2531" i="1"/>
  <c r="K917" i="33"/>
  <c r="I40" i="2"/>
  <c r="P814" i="1"/>
  <c r="R2532" i="1"/>
  <c r="N2532" i="1"/>
  <c r="H2450" i="1"/>
  <c r="I2450" i="1"/>
  <c r="Z2385" i="1"/>
  <c r="X2385" i="1"/>
  <c r="W2419" i="1"/>
  <c r="S2419" i="1"/>
  <c r="Z2369" i="1"/>
  <c r="X2369" i="1"/>
  <c r="M2315" i="1"/>
  <c r="J2315" i="1"/>
  <c r="T2454" i="1"/>
  <c r="T2406" i="1"/>
  <c r="R2429" i="1"/>
  <c r="N2429" i="1"/>
  <c r="Z2391" i="1"/>
  <c r="X2391" i="1"/>
  <c r="M2371" i="1"/>
  <c r="J2371" i="1"/>
  <c r="H2321" i="1"/>
  <c r="I2321" i="1"/>
  <c r="R2670" i="1"/>
  <c r="N2670" i="1"/>
  <c r="L881" i="1"/>
  <c r="H524" i="33"/>
  <c r="H532" i="33"/>
  <c r="H840" i="33"/>
  <c r="T2452" i="1"/>
  <c r="T2404" i="1"/>
  <c r="H2392" i="1"/>
  <c r="I2392" i="1"/>
  <c r="W2434" i="1"/>
  <c r="S2434" i="1"/>
  <c r="M2311" i="1"/>
  <c r="J2311" i="1"/>
  <c r="H2385" i="1"/>
  <c r="I2385" i="1"/>
  <c r="H2760" i="1"/>
  <c r="I2760" i="1"/>
  <c r="Z2657" i="1"/>
  <c r="X2657" i="1"/>
  <c r="U885" i="1"/>
  <c r="O528" i="33"/>
  <c r="O536" i="33"/>
  <c r="O844" i="33"/>
  <c r="R2516" i="1"/>
  <c r="N2516" i="1"/>
  <c r="P2454" i="1"/>
  <c r="P2406" i="1"/>
  <c r="R2385" i="1"/>
  <c r="N2385" i="1"/>
  <c r="J2410" i="1"/>
  <c r="J2458" i="1"/>
  <c r="M2364" i="1"/>
  <c r="J2364" i="1"/>
  <c r="M2324" i="1"/>
  <c r="J2324" i="1"/>
  <c r="Q2292" i="1"/>
  <c r="Q2283" i="1"/>
  <c r="Q2267" i="1"/>
  <c r="Z2098" i="1"/>
  <c r="X2098" i="1"/>
  <c r="V2287" i="1"/>
  <c r="V2278" i="1"/>
  <c r="V2262" i="1"/>
  <c r="W2314" i="1"/>
  <c r="S2314" i="1"/>
  <c r="R1982" i="1"/>
  <c r="N1982" i="1"/>
  <c r="K2483" i="1"/>
  <c r="K2539" i="1"/>
  <c r="K2574" i="1"/>
  <c r="X2545" i="1"/>
  <c r="Z2545" i="1"/>
  <c r="Z2561" i="1"/>
  <c r="W2728" i="1"/>
  <c r="S2728" i="1"/>
  <c r="AA880" i="1"/>
  <c r="S523" i="33"/>
  <c r="S531" i="33"/>
  <c r="S839" i="33"/>
  <c r="C283" i="2"/>
  <c r="I2645" i="1"/>
  <c r="H2645" i="1"/>
  <c r="V2530" i="1"/>
  <c r="P916" i="33"/>
  <c r="N39" i="2"/>
  <c r="V813" i="1"/>
  <c r="H2523" i="1"/>
  <c r="I2523" i="1"/>
  <c r="T2456" i="1"/>
  <c r="T2408" i="1"/>
  <c r="R2415" i="1"/>
  <c r="N2415" i="1"/>
  <c r="Z2318" i="1"/>
  <c r="X2318" i="1"/>
  <c r="S2410" i="1"/>
  <c r="W2410" i="1"/>
  <c r="W2458" i="1"/>
  <c r="R2420" i="1"/>
  <c r="N2420" i="1"/>
  <c r="AA2458" i="1"/>
  <c r="AA2410" i="1"/>
  <c r="O2452" i="1"/>
  <c r="O2404" i="1"/>
  <c r="W2416" i="1"/>
  <c r="S2416" i="1"/>
  <c r="R2362" i="1"/>
  <c r="N2362" i="1"/>
  <c r="K1941" i="1"/>
  <c r="E516" i="2"/>
  <c r="G1005" i="33"/>
  <c r="R2293" i="1"/>
  <c r="R2284" i="1"/>
  <c r="N2268" i="1"/>
  <c r="R2268" i="1"/>
  <c r="W2037" i="1"/>
  <c r="S2037" i="1"/>
  <c r="V2531" i="1"/>
  <c r="P917" i="33"/>
  <c r="N40" i="2"/>
  <c r="V814" i="1"/>
  <c r="N2571" i="1"/>
  <c r="N2480" i="1"/>
  <c r="N2536" i="1"/>
  <c r="Z2753" i="1"/>
  <c r="X2753" i="1"/>
  <c r="H2753" i="1"/>
  <c r="I2753" i="1"/>
  <c r="G275" i="2"/>
  <c r="N2611" i="1"/>
  <c r="R2611" i="1"/>
  <c r="L2458" i="1"/>
  <c r="L2410" i="1"/>
  <c r="M2358" i="1"/>
  <c r="J2358" i="1"/>
  <c r="W2381" i="1"/>
  <c r="S2381" i="1"/>
  <c r="M2294" i="1"/>
  <c r="M2285" i="1"/>
  <c r="M2269" i="1"/>
  <c r="AC2203" i="1"/>
  <c r="AC2195" i="1"/>
  <c r="Y1940" i="1"/>
  <c r="P515" i="2"/>
  <c r="R1004" i="33"/>
  <c r="M2319" i="1"/>
  <c r="J2319" i="1"/>
  <c r="R2141" i="1"/>
  <c r="N2141" i="1"/>
  <c r="W2029" i="1"/>
  <c r="S2029" i="1"/>
  <c r="R2320" i="1"/>
  <c r="N2320" i="1"/>
  <c r="Z2200" i="1"/>
  <c r="Z2192" i="1"/>
  <c r="L2200" i="1"/>
  <c r="L2192" i="1"/>
  <c r="AA1866" i="1"/>
  <c r="AA1857" i="1"/>
  <c r="AA1839" i="1"/>
  <c r="AA1791" i="1"/>
  <c r="Q909" i="1"/>
  <c r="J409" i="2"/>
  <c r="L957" i="33"/>
  <c r="AC2202" i="1"/>
  <c r="AC2194" i="1"/>
  <c r="W1992" i="1"/>
  <c r="S1992" i="1"/>
  <c r="Q1934" i="1"/>
  <c r="J418" i="2"/>
  <c r="L937" i="33"/>
  <c r="V2196" i="1"/>
  <c r="V2188" i="1"/>
  <c r="Z1991" i="1"/>
  <c r="X1991" i="1"/>
  <c r="M1929" i="1"/>
  <c r="J1929" i="1"/>
  <c r="D413" i="2"/>
  <c r="F932" i="33"/>
  <c r="H2333" i="1"/>
  <c r="I2333" i="1"/>
  <c r="R1994" i="1"/>
  <c r="N1994" i="1"/>
  <c r="W2656" i="1"/>
  <c r="S2656" i="1"/>
  <c r="W2412" i="1"/>
  <c r="S2412" i="1"/>
  <c r="M2382" i="1"/>
  <c r="J2382" i="1"/>
  <c r="X880" i="1"/>
  <c r="Q523" i="33"/>
  <c r="Q531" i="33"/>
  <c r="O271" i="2"/>
  <c r="X2599" i="1"/>
  <c r="Z2599" i="1"/>
  <c r="H2287" i="1"/>
  <c r="H2278" i="1"/>
  <c r="H2262" i="1"/>
  <c r="H2378" i="1"/>
  <c r="I2378" i="1"/>
  <c r="I2192" i="1"/>
  <c r="H2192" i="1"/>
  <c r="H2200" i="1"/>
  <c r="K2290" i="1"/>
  <c r="K2281" i="1"/>
  <c r="K2265" i="1"/>
  <c r="Z2332" i="1"/>
  <c r="X2332" i="1"/>
  <c r="Q2199" i="1"/>
  <c r="Q2191" i="1"/>
  <c r="U2288" i="1"/>
  <c r="U2279" i="1"/>
  <c r="U2263" i="1"/>
  <c r="H1940" i="1"/>
  <c r="I1940" i="1"/>
  <c r="C515" i="2"/>
  <c r="W1964" i="1"/>
  <c r="S1964" i="1"/>
  <c r="Q1933" i="1"/>
  <c r="J417" i="2"/>
  <c r="L936" i="33"/>
  <c r="Q1865" i="1"/>
  <c r="Q1856" i="1"/>
  <c r="Q1838" i="1"/>
  <c r="Q1790" i="1"/>
  <c r="Z2198" i="1"/>
  <c r="Z2190" i="1"/>
  <c r="R2157" i="1"/>
  <c r="R2148" i="1"/>
  <c r="R1972" i="1"/>
  <c r="M1108" i="1"/>
  <c r="M1065" i="1"/>
  <c r="M977" i="1"/>
  <c r="W906" i="1"/>
  <c r="S906" i="1"/>
  <c r="K406" i="2"/>
  <c r="M954" i="33"/>
  <c r="Y2292" i="1"/>
  <c r="Y2283" i="1"/>
  <c r="Y2267" i="1"/>
  <c r="Q1930" i="1"/>
  <c r="J414" i="2"/>
  <c r="L933" i="33"/>
  <c r="V2604" i="1"/>
  <c r="V885" i="1"/>
  <c r="P528" i="33"/>
  <c r="P536" i="33"/>
  <c r="N276" i="2"/>
  <c r="V2612" i="1"/>
  <c r="N2483" i="1"/>
  <c r="R2483" i="1"/>
  <c r="R2539" i="1"/>
  <c r="R2574" i="1"/>
  <c r="T918" i="33"/>
  <c r="R41" i="2"/>
  <c r="AB2550" i="1"/>
  <c r="AB2566" i="1"/>
  <c r="I2548" i="1"/>
  <c r="H2548" i="1"/>
  <c r="H2564" i="1"/>
  <c r="H2506" i="1"/>
  <c r="I2506" i="1"/>
  <c r="U2647" i="1"/>
  <c r="M296" i="2"/>
  <c r="U756" i="1"/>
  <c r="U765" i="1"/>
  <c r="U783" i="1"/>
  <c r="O436" i="33"/>
  <c r="O444" i="33"/>
  <c r="O451" i="33"/>
  <c r="M285" i="2"/>
  <c r="U3646" i="1"/>
  <c r="AC2529" i="1"/>
  <c r="U915" i="33"/>
  <c r="S38" i="2"/>
  <c r="AC812" i="1"/>
  <c r="O917" i="33"/>
  <c r="M40" i="2"/>
  <c r="U2549" i="1"/>
  <c r="U2565" i="1"/>
  <c r="K916" i="33"/>
  <c r="I39" i="2"/>
  <c r="P2548" i="1"/>
  <c r="P2564" i="1"/>
  <c r="M2743" i="1"/>
  <c r="J2743" i="1"/>
  <c r="J2485" i="1"/>
  <c r="M2485" i="1"/>
  <c r="M2541" i="1"/>
  <c r="M2576" i="1"/>
  <c r="AB881" i="1"/>
  <c r="T524" i="33"/>
  <c r="T532" i="33"/>
  <c r="T840" i="33"/>
  <c r="N919" i="33"/>
  <c r="L42" i="2"/>
  <c r="T2551" i="1"/>
  <c r="T2567" i="1"/>
  <c r="I2545" i="1"/>
  <c r="I2561" i="1"/>
  <c r="V2453" i="1"/>
  <c r="V2405" i="1"/>
  <c r="Y2452" i="1"/>
  <c r="Y2404" i="1"/>
  <c r="M2380" i="1"/>
  <c r="J2380" i="1"/>
  <c r="Z2350" i="1"/>
  <c r="X2350" i="1"/>
  <c r="N2405" i="1"/>
  <c r="N2453" i="1"/>
  <c r="H2444" i="1"/>
  <c r="I2444" i="1"/>
  <c r="Z2413" i="1"/>
  <c r="X2413" i="1"/>
  <c r="W2371" i="1"/>
  <c r="S2371" i="1"/>
  <c r="R2322" i="1"/>
  <c r="N2322" i="1"/>
  <c r="S2456" i="1"/>
  <c r="AB2264" i="1"/>
  <c r="AB2280" i="1"/>
  <c r="AB2289" i="1"/>
  <c r="M2368" i="1"/>
  <c r="J2368" i="1"/>
  <c r="M2328" i="1"/>
  <c r="J2328" i="1"/>
  <c r="R1950" i="1"/>
  <c r="N1950" i="1"/>
  <c r="N1007" i="33"/>
  <c r="L518" i="2"/>
  <c r="T1943" i="1"/>
  <c r="N2191" i="1"/>
  <c r="R2191" i="1"/>
  <c r="R2199" i="1"/>
  <c r="W1974" i="1"/>
  <c r="W2150" i="1"/>
  <c r="W2159" i="1"/>
  <c r="K878" i="1"/>
  <c r="G521" i="33"/>
  <c r="G529" i="33"/>
  <c r="G837" i="33"/>
  <c r="H917" i="33"/>
  <c r="F40" i="2"/>
  <c r="L2549" i="1"/>
  <c r="L2565" i="1"/>
  <c r="V816" i="1"/>
  <c r="P911" i="33"/>
  <c r="P919" i="33"/>
  <c r="N42" i="2"/>
  <c r="V2533" i="1"/>
  <c r="U2533" i="1"/>
  <c r="O911" i="33"/>
  <c r="O919" i="33"/>
  <c r="M42" i="2"/>
  <c r="U816" i="1"/>
  <c r="Z2730" i="1"/>
  <c r="X2730" i="1"/>
  <c r="L2604" i="1"/>
  <c r="L885" i="1"/>
  <c r="H528" i="33"/>
  <c r="H536" i="33"/>
  <c r="F276" i="2"/>
  <c r="L2612" i="1"/>
  <c r="R2512" i="1"/>
  <c r="N2512" i="1"/>
  <c r="X2407" i="1"/>
  <c r="Z2407" i="1"/>
  <c r="Z2455" i="1"/>
  <c r="W2198" i="1"/>
  <c r="W2190" i="1"/>
  <c r="Y2451" i="1"/>
  <c r="Y2403" i="1"/>
  <c r="W2312" i="1"/>
  <c r="S2312" i="1"/>
  <c r="R2386" i="1"/>
  <c r="N2386" i="1"/>
  <c r="AA809" i="1"/>
  <c r="S912" i="33"/>
  <c r="Q35" i="2"/>
  <c r="AA2526" i="1"/>
  <c r="P2529" i="1"/>
  <c r="K911" i="33"/>
  <c r="K915" i="33"/>
  <c r="I38" i="2"/>
  <c r="P812" i="1"/>
  <c r="N2485" i="1"/>
  <c r="N2541" i="1"/>
  <c r="N2576" i="1"/>
  <c r="M2759" i="1"/>
  <c r="J2759" i="1"/>
  <c r="AA2532" i="1"/>
  <c r="S918" i="33"/>
  <c r="Q41" i="2"/>
  <c r="AA815" i="1"/>
  <c r="V3639" i="1"/>
  <c r="N296" i="2"/>
  <c r="V756" i="1"/>
  <c r="V765" i="1"/>
  <c r="V783" i="1"/>
  <c r="P436" i="33"/>
  <c r="P444" i="33"/>
  <c r="N278" i="2"/>
  <c r="V2640" i="1"/>
  <c r="L2563" i="1"/>
  <c r="L2547" i="1"/>
  <c r="Z2444" i="1"/>
  <c r="X2444" i="1"/>
  <c r="S2190" i="1"/>
  <c r="S2198" i="1"/>
  <c r="M2391" i="1"/>
  <c r="J2391" i="1"/>
  <c r="Z2390" i="1"/>
  <c r="X2390" i="1"/>
  <c r="N2409" i="1"/>
  <c r="R2409" i="1"/>
  <c r="R2457" i="1"/>
  <c r="W2678" i="1"/>
  <c r="S2678" i="1"/>
  <c r="W2667" i="1"/>
  <c r="S2667" i="1"/>
  <c r="R2507" i="1"/>
  <c r="N2507" i="1"/>
  <c r="W2680" i="1"/>
  <c r="S2680" i="1"/>
  <c r="L2529" i="1"/>
  <c r="H911" i="33"/>
  <c r="H915" i="33"/>
  <c r="F38" i="2"/>
  <c r="L812" i="1"/>
  <c r="H2503" i="1"/>
  <c r="I2503" i="1"/>
  <c r="W1969" i="1"/>
  <c r="W2145" i="1"/>
  <c r="W2154" i="1"/>
  <c r="W2427" i="1"/>
  <c r="S2427" i="1"/>
  <c r="H2743" i="1"/>
  <c r="I2743" i="1"/>
  <c r="W2659" i="1"/>
  <c r="S2659" i="1"/>
  <c r="T811" i="1"/>
  <c r="N911" i="33"/>
  <c r="N914" i="33"/>
  <c r="L37" i="2"/>
  <c r="T2528" i="1"/>
  <c r="O878" i="1"/>
  <c r="J521" i="33"/>
  <c r="J529" i="33"/>
  <c r="J837" i="33"/>
  <c r="H2777" i="1"/>
  <c r="I2777" i="1"/>
  <c r="H2737" i="1"/>
  <c r="I2737" i="1"/>
  <c r="W2450" i="1"/>
  <c r="S2450" i="1"/>
  <c r="H2352" i="1"/>
  <c r="I2352" i="1"/>
  <c r="H2317" i="1"/>
  <c r="I2317" i="1"/>
  <c r="S2407" i="1"/>
  <c r="W2407" i="1"/>
  <c r="W2455" i="1"/>
  <c r="M2392" i="1"/>
  <c r="J2392" i="1"/>
  <c r="R2364" i="1"/>
  <c r="N2364" i="1"/>
  <c r="J2189" i="1"/>
  <c r="M2189" i="1"/>
  <c r="M2197" i="1"/>
  <c r="Z2445" i="1"/>
  <c r="X2445" i="1"/>
  <c r="R2417" i="1"/>
  <c r="N2417" i="1"/>
  <c r="Z2379" i="1"/>
  <c r="X2379" i="1"/>
  <c r="M2353" i="1"/>
  <c r="J2353" i="1"/>
  <c r="V2198" i="1"/>
  <c r="V2190" i="1"/>
  <c r="M1974" i="1"/>
  <c r="M2150" i="1"/>
  <c r="M2159" i="1"/>
  <c r="N878" i="1"/>
  <c r="I521" i="33"/>
  <c r="I529" i="33"/>
  <c r="G269" i="2"/>
  <c r="N2605" i="1"/>
  <c r="R2605" i="1"/>
  <c r="S2547" i="1"/>
  <c r="S2563" i="1"/>
  <c r="AA2528" i="1"/>
  <c r="S911" i="33"/>
  <c r="S914" i="33"/>
  <c r="Q37" i="2"/>
  <c r="AA811" i="1"/>
  <c r="AB2604" i="1"/>
  <c r="AB885" i="1"/>
  <c r="T528" i="33"/>
  <c r="T536" i="33"/>
  <c r="R276" i="2"/>
  <c r="AB2612" i="1"/>
  <c r="N2546" i="1"/>
  <c r="N2562" i="1"/>
  <c r="T2264" i="1"/>
  <c r="T2280" i="1"/>
  <c r="T2289" i="1"/>
  <c r="J2409" i="1"/>
  <c r="J2457" i="1"/>
  <c r="R2370" i="1"/>
  <c r="N2370" i="1"/>
  <c r="O2451" i="1"/>
  <c r="O2403" i="1"/>
  <c r="H2417" i="1"/>
  <c r="I2417" i="1"/>
  <c r="W2368" i="1"/>
  <c r="S2368" i="1"/>
  <c r="R2025" i="1"/>
  <c r="N2025" i="1"/>
  <c r="W2387" i="1"/>
  <c r="S2387" i="1"/>
  <c r="Z2360" i="1"/>
  <c r="X2360" i="1"/>
  <c r="H2374" i="1"/>
  <c r="I2374" i="1"/>
  <c r="Z2351" i="1"/>
  <c r="X2351" i="1"/>
  <c r="R2323" i="1"/>
  <c r="N2323" i="1"/>
  <c r="M1996" i="1"/>
  <c r="J1996" i="1"/>
  <c r="I2289" i="1"/>
  <c r="I2280" i="1"/>
  <c r="R2733" i="1"/>
  <c r="N2733" i="1"/>
  <c r="H2502" i="1"/>
  <c r="I2502" i="1"/>
  <c r="W2374" i="1"/>
  <c r="S2374" i="1"/>
  <c r="H2367" i="1"/>
  <c r="I2367" i="1"/>
  <c r="Z2306" i="1"/>
  <c r="X2306" i="1"/>
  <c r="Z2425" i="1"/>
  <c r="X2425" i="1"/>
  <c r="M2370" i="1"/>
  <c r="J2370" i="1"/>
  <c r="W2353" i="1"/>
  <c r="S2353" i="1"/>
  <c r="R2138" i="1"/>
  <c r="N2138" i="1"/>
  <c r="W2688" i="1"/>
  <c r="S2688" i="1"/>
  <c r="H2362" i="1"/>
  <c r="I2362" i="1"/>
  <c r="H1961" i="1"/>
  <c r="I1961" i="1"/>
  <c r="H2336" i="1"/>
  <c r="I2336" i="1"/>
  <c r="X2196" i="1"/>
  <c r="R1817" i="1"/>
  <c r="N1817" i="1"/>
  <c r="H1982" i="1"/>
  <c r="I1982" i="1"/>
  <c r="H1938" i="1"/>
  <c r="I1938" i="1"/>
  <c r="C513" i="2"/>
  <c r="M1830" i="1"/>
  <c r="J1830" i="1"/>
  <c r="AA1289" i="1"/>
  <c r="AA1385" i="1"/>
  <c r="U909" i="1"/>
  <c r="M409" i="2"/>
  <c r="O957" i="33"/>
  <c r="M2415" i="1"/>
  <c r="J2415" i="1"/>
  <c r="M2333" i="1"/>
  <c r="J2333" i="1"/>
  <c r="Z2512" i="1"/>
  <c r="X2512" i="1"/>
  <c r="Y1944" i="1"/>
  <c r="P519" i="2"/>
  <c r="R1008" i="33"/>
  <c r="L935" i="33"/>
  <c r="J416" i="2"/>
  <c r="Q1932" i="1"/>
  <c r="O2288" i="1"/>
  <c r="O2279" i="1"/>
  <c r="O2263" i="1"/>
  <c r="J2195" i="1"/>
  <c r="M2195" i="1"/>
  <c r="M2203" i="1"/>
  <c r="O2265" i="1"/>
  <c r="O2281" i="1"/>
  <c r="O2290" i="1"/>
  <c r="R1786" i="1"/>
  <c r="N1786" i="1"/>
  <c r="W1948" i="1"/>
  <c r="S1948" i="1"/>
  <c r="F934" i="33"/>
  <c r="D415" i="2"/>
  <c r="J1931" i="1"/>
  <c r="M1931" i="1"/>
  <c r="P2197" i="1"/>
  <c r="P2189" i="1"/>
  <c r="AB1941" i="1"/>
  <c r="R516" i="2"/>
  <c r="T1005" i="33"/>
  <c r="N2195" i="1"/>
  <c r="N2203" i="1"/>
  <c r="W2289" i="1"/>
  <c r="W2280" i="1"/>
  <c r="W2264" i="1"/>
  <c r="Z1986" i="1"/>
  <c r="X1986" i="1"/>
  <c r="Z1813" i="1"/>
  <c r="X1813" i="1"/>
  <c r="L2203" i="1"/>
  <c r="L2195" i="1"/>
  <c r="T939" i="33"/>
  <c r="R420" i="2"/>
  <c r="AB1936" i="1"/>
  <c r="AB1794" i="1"/>
  <c r="AB1842" i="1"/>
  <c r="AB1860" i="1"/>
  <c r="AB1869" i="1"/>
  <c r="AA1792" i="1"/>
  <c r="AA1840" i="1"/>
  <c r="AA1858" i="1"/>
  <c r="AA1867" i="1"/>
  <c r="J933" i="33"/>
  <c r="H414" i="2"/>
  <c r="O1930" i="1"/>
  <c r="Z1848" i="1"/>
  <c r="X1848" i="1"/>
  <c r="R1774" i="1"/>
  <c r="N1774" i="1"/>
  <c r="I1004" i="33"/>
  <c r="G515" i="2"/>
  <c r="N1940" i="1"/>
  <c r="R1940" i="1"/>
  <c r="M1850" i="1"/>
  <c r="J1850" i="1"/>
  <c r="M1774" i="1"/>
  <c r="J1774" i="1"/>
  <c r="J992" i="33"/>
  <c r="H503" i="2"/>
  <c r="O912" i="1"/>
  <c r="R1111" i="1"/>
  <c r="R980" i="1"/>
  <c r="R1068" i="1"/>
  <c r="M1109" i="1"/>
  <c r="M1066" i="1"/>
  <c r="M978" i="1"/>
  <c r="F957" i="33"/>
  <c r="D409" i="2"/>
  <c r="J909" i="1"/>
  <c r="M909" i="1"/>
  <c r="Z2102" i="1"/>
  <c r="X2102" i="1"/>
  <c r="T1934" i="1"/>
  <c r="L418" i="2"/>
  <c r="N937" i="33"/>
  <c r="Q1868" i="1"/>
  <c r="Q1859" i="1"/>
  <c r="Q1841" i="1"/>
  <c r="Q1793" i="1"/>
  <c r="H1761" i="1"/>
  <c r="I1761" i="1"/>
  <c r="AA1865" i="1"/>
  <c r="AA1856" i="1"/>
  <c r="AA1838" i="1"/>
  <c r="AA1790" i="1"/>
  <c r="Q1870" i="1"/>
  <c r="Q1861" i="1"/>
  <c r="Q1843" i="1"/>
  <c r="Q1795" i="1"/>
  <c r="M1811" i="1"/>
  <c r="J1811" i="1"/>
  <c r="M1832" i="1"/>
  <c r="J1832" i="1"/>
  <c r="M1751" i="1"/>
  <c r="J1751" i="1"/>
  <c r="W1766" i="1"/>
  <c r="S1766" i="1"/>
  <c r="R1824" i="1"/>
  <c r="N1824" i="1"/>
  <c r="P1389" i="1"/>
  <c r="P1293" i="1"/>
  <c r="W1758" i="1"/>
  <c r="S1758" i="1"/>
  <c r="T2451" i="1"/>
  <c r="T2403" i="1"/>
  <c r="Z1966" i="1"/>
  <c r="X1966" i="1"/>
  <c r="P2199" i="1"/>
  <c r="P2191" i="1"/>
  <c r="M2289" i="1"/>
  <c r="M2280" i="1"/>
  <c r="J2264" i="1"/>
  <c r="M2264" i="1"/>
  <c r="O1936" i="1"/>
  <c r="H420" i="2"/>
  <c r="J939" i="33"/>
  <c r="H2034" i="1"/>
  <c r="I2034" i="1"/>
  <c r="AB1932" i="1"/>
  <c r="R416" i="2"/>
  <c r="T935" i="33"/>
  <c r="W1934" i="1"/>
  <c r="S1934" i="1"/>
  <c r="K418" i="2"/>
  <c r="M937" i="33"/>
  <c r="R1108" i="1"/>
  <c r="R1065" i="1"/>
  <c r="R977" i="1"/>
  <c r="M1869" i="1"/>
  <c r="M1860" i="1"/>
  <c r="M1842" i="1"/>
  <c r="M1794" i="1"/>
  <c r="L2199" i="1"/>
  <c r="L2191" i="1"/>
  <c r="K1939" i="1"/>
  <c r="E514" i="2"/>
  <c r="G1003" i="33"/>
  <c r="R1968" i="1"/>
  <c r="N1968" i="1"/>
  <c r="M1752" i="1"/>
  <c r="J1752" i="1"/>
  <c r="H1784" i="1"/>
  <c r="I1784" i="1"/>
  <c r="W1742" i="1"/>
  <c r="S1742" i="1"/>
  <c r="W2430" i="1"/>
  <c r="S2430" i="1"/>
  <c r="Z2418" i="1"/>
  <c r="X2418" i="1"/>
  <c r="M2313" i="1"/>
  <c r="J2313" i="1"/>
  <c r="Z2320" i="1"/>
  <c r="X2320" i="1"/>
  <c r="Q2200" i="1"/>
  <c r="Q2192" i="1"/>
  <c r="R1999" i="1"/>
  <c r="N1999" i="1"/>
  <c r="J1867" i="1"/>
  <c r="J1858" i="1"/>
  <c r="J1840" i="1"/>
  <c r="Z2328" i="1"/>
  <c r="X2328" i="1"/>
  <c r="L1935" i="1"/>
  <c r="F419" i="2"/>
  <c r="H938" i="33"/>
  <c r="H2098" i="1"/>
  <c r="I2098" i="1"/>
  <c r="W1851" i="1"/>
  <c r="S1851" i="1"/>
  <c r="AC1386" i="1"/>
  <c r="AC1290" i="1"/>
  <c r="M1746" i="1"/>
  <c r="J1746" i="1"/>
  <c r="R1109" i="1"/>
  <c r="R1066" i="1"/>
  <c r="R978" i="1"/>
  <c r="L2294" i="1"/>
  <c r="L2285" i="1"/>
  <c r="L2269" i="1"/>
  <c r="L2265" i="1"/>
  <c r="L2281" i="1"/>
  <c r="L2290" i="1"/>
  <c r="R2142" i="1"/>
  <c r="N2142" i="1"/>
  <c r="Z2324" i="1"/>
  <c r="X2324" i="1"/>
  <c r="W2335" i="1"/>
  <c r="S2335" i="1"/>
  <c r="X2294" i="1"/>
  <c r="X2285" i="1"/>
  <c r="I2287" i="1"/>
  <c r="I2262" i="1"/>
  <c r="I2278" i="1"/>
  <c r="Z1822" i="1"/>
  <c r="X1822" i="1"/>
  <c r="W2040" i="1"/>
  <c r="S2040" i="1"/>
  <c r="W1984" i="1"/>
  <c r="S1984" i="1"/>
  <c r="W1944" i="1"/>
  <c r="S1944" i="1"/>
  <c r="K519" i="2"/>
  <c r="M1008" i="33"/>
  <c r="Z1923" i="1"/>
  <c r="X1923" i="1"/>
  <c r="H1937" i="1"/>
  <c r="I1937" i="1"/>
  <c r="C512" i="2"/>
  <c r="H1950" i="1"/>
  <c r="I1950" i="1"/>
  <c r="R1943" i="1"/>
  <c r="N1943" i="1"/>
  <c r="G518" i="2"/>
  <c r="I1007" i="33"/>
  <c r="N1868" i="1"/>
  <c r="N1859" i="1"/>
  <c r="N1841" i="1"/>
  <c r="K1944" i="1"/>
  <c r="E519" i="2"/>
  <c r="G1008" i="33"/>
  <c r="Z1823" i="1"/>
  <c r="X1823" i="1"/>
  <c r="H1943" i="1"/>
  <c r="I1943" i="1"/>
  <c r="C518" i="2"/>
  <c r="AB1933" i="1"/>
  <c r="R417" i="2"/>
  <c r="T936" i="33"/>
  <c r="M1814" i="1"/>
  <c r="J1814" i="1"/>
  <c r="W1383" i="1"/>
  <c r="W1287" i="1"/>
  <c r="U918" i="1"/>
  <c r="M509" i="2"/>
  <c r="O998" i="33"/>
  <c r="O908" i="1"/>
  <c r="H408" i="2"/>
  <c r="J956" i="33"/>
  <c r="R919" i="33"/>
  <c r="P42" i="2"/>
  <c r="Y2551" i="1"/>
  <c r="Y2567" i="1"/>
  <c r="Z2388" i="1"/>
  <c r="X2388" i="1"/>
  <c r="M2416" i="1"/>
  <c r="J2416" i="1"/>
  <c r="Z2159" i="1"/>
  <c r="Z2150" i="1"/>
  <c r="Z1974" i="1"/>
  <c r="R2371" i="1"/>
  <c r="N2371" i="1"/>
  <c r="Z2319" i="1"/>
  <c r="X2319" i="1"/>
  <c r="W2288" i="1"/>
  <c r="W2279" i="1"/>
  <c r="W2263" i="1"/>
  <c r="AB2533" i="1"/>
  <c r="AB816" i="1"/>
  <c r="X2287" i="1"/>
  <c r="X2278" i="1"/>
  <c r="H2309" i="1"/>
  <c r="I2309" i="1"/>
  <c r="M2347" i="1"/>
  <c r="J2347" i="1"/>
  <c r="M2362" i="1"/>
  <c r="J2362" i="1"/>
  <c r="W2428" i="1"/>
  <c r="S2428" i="1"/>
  <c r="Z2422" i="1"/>
  <c r="X2422" i="1"/>
  <c r="M2377" i="1"/>
  <c r="J2377" i="1"/>
  <c r="Q2268" i="1"/>
  <c r="Q2284" i="1"/>
  <c r="Q2293" i="1"/>
  <c r="M1946" i="1"/>
  <c r="J1946" i="1"/>
  <c r="W2307" i="1"/>
  <c r="S2307" i="1"/>
  <c r="Z2321" i="1"/>
  <c r="X2321" i="1"/>
  <c r="R1866" i="1"/>
  <c r="R1857" i="1"/>
  <c r="R1839" i="1"/>
  <c r="R1791" i="1"/>
  <c r="Z1835" i="1"/>
  <c r="X1835" i="1"/>
  <c r="H1777" i="1"/>
  <c r="I1777" i="1"/>
  <c r="R1826" i="1"/>
  <c r="N1826" i="1"/>
  <c r="W2140" i="1"/>
  <c r="S2140" i="1"/>
  <c r="W1996" i="1"/>
  <c r="S1996" i="1"/>
  <c r="U1935" i="1"/>
  <c r="M419" i="2"/>
  <c r="O938" i="33"/>
  <c r="AB1935" i="1"/>
  <c r="R419" i="2"/>
  <c r="T938" i="33"/>
  <c r="R1848" i="1"/>
  <c r="N1848" i="1"/>
  <c r="H1785" i="1"/>
  <c r="I1785" i="1"/>
  <c r="H1930" i="1"/>
  <c r="I1930" i="1"/>
  <c r="C414" i="2"/>
  <c r="R1827" i="1"/>
  <c r="N1827" i="1"/>
  <c r="H1833" i="1"/>
  <c r="I1833" i="1"/>
  <c r="H1778" i="1"/>
  <c r="I1778" i="1"/>
  <c r="M1455" i="1"/>
  <c r="M1399" i="1"/>
  <c r="AC918" i="1"/>
  <c r="S509" i="2"/>
  <c r="U998" i="33"/>
  <c r="J2483" i="1"/>
  <c r="J2539" i="1"/>
  <c r="J2574" i="1"/>
  <c r="H2025" i="1"/>
  <c r="I2025" i="1"/>
  <c r="AA2196" i="1"/>
  <c r="AA2188" i="1"/>
  <c r="U2293" i="1"/>
  <c r="U2284" i="1"/>
  <c r="U2268" i="1"/>
  <c r="V2202" i="1"/>
  <c r="V2194" i="1"/>
  <c r="Z1929" i="1"/>
  <c r="X1929" i="1"/>
  <c r="O413" i="2"/>
  <c r="Q932" i="33"/>
  <c r="W1863" i="1"/>
  <c r="W1854" i="1"/>
  <c r="W1836" i="1"/>
  <c r="W1788" i="1"/>
  <c r="Z1934" i="1"/>
  <c r="X1934" i="1"/>
  <c r="O418" i="2"/>
  <c r="Q937" i="33"/>
  <c r="O1942" i="1"/>
  <c r="H517" i="2"/>
  <c r="J1006" i="33"/>
  <c r="M1816" i="1"/>
  <c r="J1816" i="1"/>
  <c r="M1759" i="1"/>
  <c r="J1759" i="1"/>
  <c r="Z1812" i="1"/>
  <c r="X1812" i="1"/>
  <c r="W1384" i="1"/>
  <c r="W1288" i="1"/>
  <c r="R1773" i="1"/>
  <c r="N1773" i="1"/>
  <c r="R1750" i="1"/>
  <c r="N1750" i="1"/>
  <c r="N1385" i="1"/>
  <c r="V1384" i="1"/>
  <c r="V1288" i="1"/>
  <c r="Y1455" i="1"/>
  <c r="Y1399" i="1"/>
  <c r="W2352" i="1"/>
  <c r="S2352" i="1"/>
  <c r="Y2289" i="1"/>
  <c r="Y2280" i="1"/>
  <c r="Y2264" i="1"/>
  <c r="H2311" i="1"/>
  <c r="I2311" i="1"/>
  <c r="AB2198" i="1"/>
  <c r="AB2190" i="1"/>
  <c r="M2330" i="1"/>
  <c r="J2330" i="1"/>
  <c r="X2202" i="1"/>
  <c r="Z1987" i="1"/>
  <c r="X1987" i="1"/>
  <c r="M1923" i="1"/>
  <c r="J1923" i="1"/>
  <c r="P1866" i="1"/>
  <c r="P1857" i="1"/>
  <c r="P1839" i="1"/>
  <c r="P1791" i="1"/>
  <c r="R2308" i="1"/>
  <c r="N2308" i="1"/>
  <c r="M1951" i="1"/>
  <c r="J1951" i="1"/>
  <c r="Z1995" i="1"/>
  <c r="X1995" i="1"/>
  <c r="K1936" i="1"/>
  <c r="E420" i="2"/>
  <c r="G939" i="33"/>
  <c r="W1775" i="1"/>
  <c r="S1775" i="1"/>
  <c r="O914" i="1"/>
  <c r="H505" i="2"/>
  <c r="J994" i="33"/>
  <c r="R2264" i="1"/>
  <c r="R2280" i="1"/>
  <c r="R2289" i="1"/>
  <c r="O1008" i="33"/>
  <c r="M519" i="2"/>
  <c r="U1944" i="1"/>
  <c r="K2269" i="1"/>
  <c r="K2285" i="1"/>
  <c r="K2294" i="1"/>
  <c r="H2198" i="1"/>
  <c r="H2190" i="1"/>
  <c r="W2758" i="1"/>
  <c r="S2758" i="1"/>
  <c r="K880" i="1"/>
  <c r="G523" i="33"/>
  <c r="G531" i="33"/>
  <c r="G839" i="33"/>
  <c r="L911" i="33"/>
  <c r="L917" i="33"/>
  <c r="J40" i="2"/>
  <c r="Q2549" i="1"/>
  <c r="Q2565" i="1"/>
  <c r="Z2446" i="1"/>
  <c r="X2446" i="1"/>
  <c r="R2734" i="1"/>
  <c r="N2734" i="1"/>
  <c r="Z2658" i="1"/>
  <c r="X2658" i="1"/>
  <c r="N884" i="1"/>
  <c r="I527" i="33"/>
  <c r="I535" i="33"/>
  <c r="I843" i="33"/>
  <c r="C270" i="2"/>
  <c r="I2598" i="1"/>
  <c r="H2598" i="1"/>
  <c r="P2262" i="1"/>
  <c r="P2278" i="1"/>
  <c r="P2287" i="1"/>
  <c r="W2345" i="1"/>
  <c r="S2345" i="1"/>
  <c r="W2305" i="1"/>
  <c r="S2305" i="1"/>
  <c r="T2201" i="1"/>
  <c r="T2193" i="1"/>
  <c r="Y810" i="1"/>
  <c r="R913" i="33"/>
  <c r="P36" i="2"/>
  <c r="Y2527" i="1"/>
  <c r="M2450" i="1"/>
  <c r="J2450" i="1"/>
  <c r="M2419" i="1"/>
  <c r="J2419" i="1"/>
  <c r="R2430" i="1"/>
  <c r="N2430" i="1"/>
  <c r="R2326" i="1"/>
  <c r="N2326" i="1"/>
  <c r="R2372" i="1"/>
  <c r="N2372" i="1"/>
  <c r="Z2371" i="1"/>
  <c r="X2371" i="1"/>
  <c r="H2322" i="1"/>
  <c r="I2322" i="1"/>
  <c r="AA2290" i="1"/>
  <c r="AA2281" i="1"/>
  <c r="AA2265" i="1"/>
  <c r="X2284" i="1"/>
  <c r="X2293" i="1"/>
  <c r="O2202" i="1"/>
  <c r="O2194" i="1"/>
  <c r="Q2198" i="1"/>
  <c r="Q2190" i="1"/>
  <c r="M1988" i="1"/>
  <c r="J1988" i="1"/>
  <c r="I2290" i="1"/>
  <c r="I2281" i="1"/>
  <c r="R2349" i="1"/>
  <c r="N2349" i="1"/>
  <c r="H2320" i="1"/>
  <c r="I2320" i="1"/>
  <c r="AB2267" i="1"/>
  <c r="AB2283" i="1"/>
  <c r="AB2292" i="1"/>
  <c r="V2264" i="1"/>
  <c r="V2280" i="1"/>
  <c r="V2289" i="1"/>
  <c r="G936" i="33"/>
  <c r="E417" i="2"/>
  <c r="K1933" i="1"/>
  <c r="Z1810" i="1"/>
  <c r="X1810" i="1"/>
  <c r="H1932" i="1"/>
  <c r="I1932" i="1"/>
  <c r="C416" i="2"/>
  <c r="I1868" i="1"/>
  <c r="I1859" i="1"/>
  <c r="I1841" i="1"/>
  <c r="S1870" i="1"/>
  <c r="S1861" i="1"/>
  <c r="S1843" i="1"/>
  <c r="Y1938" i="1"/>
  <c r="P513" i="2"/>
  <c r="R1002" i="33"/>
  <c r="R1806" i="1"/>
  <c r="N1806" i="1"/>
  <c r="T2199" i="1"/>
  <c r="T2191" i="1"/>
  <c r="H2142" i="1"/>
  <c r="I2142" i="1"/>
  <c r="Z2031" i="1"/>
  <c r="X2031" i="1"/>
  <c r="R1987" i="1"/>
  <c r="N1987" i="1"/>
  <c r="U1937" i="1"/>
  <c r="M512" i="2"/>
  <c r="O1001" i="33"/>
  <c r="AB1868" i="1"/>
  <c r="AB1793" i="1"/>
  <c r="AB1841" i="1"/>
  <c r="AB1859" i="1"/>
  <c r="R1863" i="1"/>
  <c r="R1788" i="1"/>
  <c r="R1836" i="1"/>
  <c r="R1854" i="1"/>
  <c r="M1735" i="1"/>
  <c r="J1735" i="1"/>
  <c r="M915" i="1"/>
  <c r="F995" i="33"/>
  <c r="D506" i="2"/>
  <c r="J915" i="1"/>
  <c r="M907" i="1"/>
  <c r="F955" i="33"/>
  <c r="D407" i="2"/>
  <c r="J907" i="1"/>
  <c r="R2528" i="1"/>
  <c r="N2528" i="1"/>
  <c r="W2444" i="1"/>
  <c r="S2444" i="1"/>
  <c r="I2479" i="1"/>
  <c r="H2479" i="1"/>
  <c r="H2535" i="1"/>
  <c r="H2570" i="1"/>
  <c r="H2419" i="1"/>
  <c r="I2419" i="1"/>
  <c r="M2443" i="1"/>
  <c r="J2443" i="1"/>
  <c r="R2426" i="1"/>
  <c r="N2426" i="1"/>
  <c r="Z2314" i="1"/>
  <c r="X2314" i="1"/>
  <c r="Z2362" i="1"/>
  <c r="X2362" i="1"/>
  <c r="W2325" i="1"/>
  <c r="S2325" i="1"/>
  <c r="H2101" i="1"/>
  <c r="I2101" i="1"/>
  <c r="Z2293" i="1"/>
  <c r="X2268" i="1"/>
  <c r="Z2268" i="1"/>
  <c r="Z2284" i="1"/>
  <c r="M1962" i="1"/>
  <c r="J1962" i="1"/>
  <c r="I2190" i="1"/>
  <c r="I2198" i="1"/>
  <c r="T919" i="33"/>
  <c r="R42" i="2"/>
  <c r="AB2551" i="1"/>
  <c r="AB2567" i="1"/>
  <c r="U2201" i="1"/>
  <c r="U2193" i="1"/>
  <c r="M2411" i="1"/>
  <c r="J2411" i="1"/>
  <c r="U2481" i="1"/>
  <c r="U2537" i="1"/>
  <c r="U2572" i="1"/>
  <c r="M1007" i="33"/>
  <c r="K518" i="2"/>
  <c r="S1943" i="1"/>
  <c r="W1943" i="1"/>
  <c r="H2346" i="1"/>
  <c r="I2346" i="1"/>
  <c r="M1994" i="1"/>
  <c r="J1994" i="1"/>
  <c r="U2291" i="1"/>
  <c r="U2282" i="1"/>
  <c r="U2266" i="1"/>
  <c r="M2141" i="1"/>
  <c r="J2141" i="1"/>
  <c r="H2347" i="1"/>
  <c r="I2347" i="1"/>
  <c r="Z2316" i="1"/>
  <c r="X2316" i="1"/>
  <c r="H2100" i="1"/>
  <c r="I2100" i="1"/>
  <c r="O2293" i="1"/>
  <c r="O2284" i="1"/>
  <c r="O2268" i="1"/>
  <c r="Z2199" i="1"/>
  <c r="Z2191" i="1"/>
  <c r="W2160" i="1"/>
  <c r="W2151" i="1"/>
  <c r="W1975" i="1"/>
  <c r="AB1943" i="1"/>
  <c r="R518" i="2"/>
  <c r="T1007" i="33"/>
  <c r="R1868" i="1"/>
  <c r="N1793" i="1"/>
  <c r="R1793" i="1"/>
  <c r="R1841" i="1"/>
  <c r="R1859" i="1"/>
  <c r="Q2196" i="1"/>
  <c r="Q2188" i="1"/>
  <c r="O1929" i="1"/>
  <c r="H413" i="2"/>
  <c r="J932" i="33"/>
  <c r="M1866" i="1"/>
  <c r="M1791" i="1"/>
  <c r="M1839" i="1"/>
  <c r="M1857" i="1"/>
  <c r="H1766" i="1"/>
  <c r="I1766" i="1"/>
  <c r="H2102" i="1"/>
  <c r="I2102" i="1"/>
  <c r="Z1999" i="1"/>
  <c r="X1999" i="1"/>
  <c r="R1979" i="1"/>
  <c r="N1979" i="1"/>
  <c r="R1947" i="1"/>
  <c r="N1947" i="1"/>
  <c r="R1935" i="1"/>
  <c r="I938" i="33"/>
  <c r="G419" i="2"/>
  <c r="N1935" i="1"/>
  <c r="V1868" i="1"/>
  <c r="V1793" i="1"/>
  <c r="V1841" i="1"/>
  <c r="V1859" i="1"/>
  <c r="Z1932" i="1"/>
  <c r="Q935" i="33"/>
  <c r="O416" i="2"/>
  <c r="X1932" i="1"/>
  <c r="Z1771" i="1"/>
  <c r="X1771" i="1"/>
  <c r="W1105" i="1"/>
  <c r="W1062" i="1"/>
  <c r="W974" i="1"/>
  <c r="T915" i="1"/>
  <c r="L506" i="2"/>
  <c r="N995" i="33"/>
  <c r="Q917" i="1"/>
  <c r="J508" i="2"/>
  <c r="L997" i="33"/>
  <c r="O906" i="1"/>
  <c r="H406" i="2"/>
  <c r="J954" i="33"/>
  <c r="AC2451" i="1"/>
  <c r="AC2403" i="1"/>
  <c r="Z2335" i="1"/>
  <c r="X2335" i="1"/>
  <c r="T2198" i="1"/>
  <c r="T2190" i="1"/>
  <c r="M2098" i="1"/>
  <c r="J2098" i="1"/>
  <c r="H1921" i="1"/>
  <c r="I1921" i="1"/>
  <c r="M2156" i="1"/>
  <c r="M2147" i="1"/>
  <c r="M1971" i="1"/>
  <c r="P1933" i="1"/>
  <c r="I417" i="2"/>
  <c r="K936" i="33"/>
  <c r="W2030" i="1"/>
  <c r="S2030" i="1"/>
  <c r="H2099" i="1"/>
  <c r="I2099" i="1"/>
  <c r="M1800" i="1"/>
  <c r="J1800" i="1"/>
  <c r="M1104" i="1"/>
  <c r="M1061" i="1"/>
  <c r="M973" i="1"/>
  <c r="H1803" i="1"/>
  <c r="I1803" i="1"/>
  <c r="W917" i="1"/>
  <c r="S917" i="1"/>
  <c r="K508" i="2"/>
  <c r="M997" i="33"/>
  <c r="H1735" i="1"/>
  <c r="I1735" i="1"/>
  <c r="Y917" i="1"/>
  <c r="P508" i="2"/>
  <c r="R997" i="33"/>
  <c r="W2143" i="1"/>
  <c r="S2143" i="1"/>
  <c r="AA2202" i="1"/>
  <c r="AA2194" i="1"/>
  <c r="Z2349" i="1"/>
  <c r="X2349" i="1"/>
  <c r="AB2199" i="1"/>
  <c r="AB2191" i="1"/>
  <c r="H1978" i="1"/>
  <c r="I1978" i="1"/>
  <c r="Z1834" i="1"/>
  <c r="X1834" i="1"/>
  <c r="X1867" i="1"/>
  <c r="X1858" i="1"/>
  <c r="X1840" i="1"/>
  <c r="H1782" i="1"/>
  <c r="I1782" i="1"/>
  <c r="S1288" i="1"/>
  <c r="S1384" i="1"/>
  <c r="Z2201" i="1"/>
  <c r="Z2193" i="1"/>
  <c r="R1967" i="1"/>
  <c r="N1967" i="1"/>
  <c r="Z1783" i="1"/>
  <c r="X1783" i="1"/>
  <c r="W1811" i="1"/>
  <c r="S1811" i="1"/>
  <c r="W2032" i="1"/>
  <c r="S2032" i="1"/>
  <c r="W1968" i="1"/>
  <c r="S1968" i="1"/>
  <c r="F935" i="33"/>
  <c r="D416" i="2"/>
  <c r="J1932" i="1"/>
  <c r="M1932" i="1"/>
  <c r="AB1792" i="1"/>
  <c r="AB1840" i="1"/>
  <c r="AB1858" i="1"/>
  <c r="AB1867" i="1"/>
  <c r="R1770" i="1"/>
  <c r="N1770" i="1"/>
  <c r="R2202" i="1"/>
  <c r="R2194" i="1"/>
  <c r="M1806" i="1"/>
  <c r="J1806" i="1"/>
  <c r="V1795" i="1"/>
  <c r="V1843" i="1"/>
  <c r="V1861" i="1"/>
  <c r="V1870" i="1"/>
  <c r="W1787" i="1"/>
  <c r="S1787" i="1"/>
  <c r="Z1779" i="1"/>
  <c r="X1779" i="1"/>
  <c r="Z1763" i="1"/>
  <c r="X1763" i="1"/>
  <c r="AC1455" i="1"/>
  <c r="AC1399" i="1"/>
  <c r="K1293" i="1"/>
  <c r="K1389" i="1"/>
  <c r="W2707" i="1"/>
  <c r="S2707" i="1"/>
  <c r="T2268" i="1"/>
  <c r="T2284" i="1"/>
  <c r="T2293" i="1"/>
  <c r="Z2374" i="1"/>
  <c r="X2374" i="1"/>
  <c r="W2383" i="1"/>
  <c r="S2383" i="1"/>
  <c r="W2266" i="1"/>
  <c r="W2282" i="1"/>
  <c r="W2291" i="1"/>
  <c r="Z2359" i="1"/>
  <c r="X2359" i="1"/>
  <c r="H2310" i="1"/>
  <c r="I2310" i="1"/>
  <c r="O1006" i="33"/>
  <c r="M517" i="2"/>
  <c r="U1942" i="1"/>
  <c r="X2403" i="1"/>
  <c r="X2451" i="1"/>
  <c r="L1004" i="33"/>
  <c r="J515" i="2"/>
  <c r="Q1940" i="1"/>
  <c r="S2290" i="1"/>
  <c r="S2281" i="1"/>
  <c r="H2425" i="1"/>
  <c r="I2425" i="1"/>
  <c r="M2432" i="1"/>
  <c r="J2432" i="1"/>
  <c r="K2452" i="1"/>
  <c r="K2404" i="1"/>
  <c r="W2375" i="1"/>
  <c r="S2375" i="1"/>
  <c r="R2384" i="1"/>
  <c r="N2384" i="1"/>
  <c r="R2358" i="1"/>
  <c r="N2358" i="1"/>
  <c r="N2291" i="1"/>
  <c r="N2282" i="1"/>
  <c r="W2331" i="1"/>
  <c r="S2331" i="1"/>
  <c r="Z2345" i="1"/>
  <c r="X2345" i="1"/>
  <c r="R2317" i="1"/>
  <c r="N2317" i="1"/>
  <c r="Z1825" i="1"/>
  <c r="X1825" i="1"/>
  <c r="R1744" i="1"/>
  <c r="N1744" i="1"/>
  <c r="T933" i="33"/>
  <c r="R414" i="2"/>
  <c r="AB1930" i="1"/>
  <c r="H1817" i="1"/>
  <c r="I1817" i="1"/>
  <c r="M2202" i="1"/>
  <c r="M2194" i="1"/>
  <c r="O2199" i="1"/>
  <c r="O2191" i="1"/>
  <c r="W2100" i="1"/>
  <c r="S2100" i="1"/>
  <c r="W1988" i="1"/>
  <c r="S1988" i="1"/>
  <c r="U1003" i="33"/>
  <c r="S514" i="2"/>
  <c r="AC1939" i="1"/>
  <c r="M1005" i="33"/>
  <c r="K516" i="2"/>
  <c r="S1941" i="1"/>
  <c r="W1941" i="1"/>
  <c r="H1790" i="1"/>
  <c r="H1838" i="1"/>
  <c r="H1856" i="1"/>
  <c r="H1865" i="1"/>
  <c r="M1833" i="1"/>
  <c r="J1833" i="1"/>
  <c r="J1794" i="1"/>
  <c r="J1842" i="1"/>
  <c r="J1860" i="1"/>
  <c r="J1869" i="1"/>
  <c r="H1788" i="1"/>
  <c r="H1836" i="1"/>
  <c r="H1854" i="1"/>
  <c r="H1863" i="1"/>
  <c r="H1818" i="1"/>
  <c r="I1818" i="1"/>
  <c r="H1001" i="33"/>
  <c r="F512" i="2"/>
  <c r="L1937" i="1"/>
  <c r="M1822" i="1"/>
  <c r="J1822" i="1"/>
  <c r="W1749" i="1"/>
  <c r="S1749" i="1"/>
  <c r="X1792" i="1"/>
  <c r="Z1792" i="1"/>
  <c r="Z1840" i="1"/>
  <c r="Z1858" i="1"/>
  <c r="Z1867" i="1"/>
  <c r="Q1292" i="1"/>
  <c r="Q1388" i="1"/>
  <c r="R1294" i="1"/>
  <c r="R1390" i="1"/>
  <c r="R1464" i="1"/>
  <c r="J995" i="33"/>
  <c r="H506" i="2"/>
  <c r="O915" i="1"/>
  <c r="W2425" i="1"/>
  <c r="S2425" i="1"/>
  <c r="M2100" i="1"/>
  <c r="J2100" i="1"/>
  <c r="J2267" i="1"/>
  <c r="M2267" i="1"/>
  <c r="M2283" i="1"/>
  <c r="M2292" i="1"/>
  <c r="M1943" i="1"/>
  <c r="J1943" i="1"/>
  <c r="D518" i="2"/>
  <c r="F1007" i="33"/>
  <c r="R1834" i="1"/>
  <c r="N1834" i="1"/>
  <c r="X2190" i="1"/>
  <c r="X2198" i="1"/>
  <c r="P1865" i="1"/>
  <c r="P1856" i="1"/>
  <c r="P1838" i="1"/>
  <c r="P1790" i="1"/>
  <c r="P1939" i="1"/>
  <c r="I514" i="2"/>
  <c r="K1003" i="33"/>
  <c r="W1822" i="1"/>
  <c r="S1822" i="1"/>
  <c r="H1924" i="1"/>
  <c r="I1924" i="1"/>
  <c r="T1388" i="1"/>
  <c r="T1292" i="1"/>
  <c r="AC2455" i="1"/>
  <c r="AC2407" i="1"/>
  <c r="W2391" i="1"/>
  <c r="S2391" i="1"/>
  <c r="M1952" i="1"/>
  <c r="J1952" i="1"/>
  <c r="H2293" i="1"/>
  <c r="H2284" i="1"/>
  <c r="I2268" i="1"/>
  <c r="H2268" i="1"/>
  <c r="X1863" i="1"/>
  <c r="X1854" i="1"/>
  <c r="X1836" i="1"/>
  <c r="M1940" i="1"/>
  <c r="J1940" i="1"/>
  <c r="D515" i="2"/>
  <c r="F1004" i="33"/>
  <c r="H2197" i="1"/>
  <c r="H2189" i="1"/>
  <c r="Z1815" i="1"/>
  <c r="X1815" i="1"/>
  <c r="AB1866" i="1"/>
  <c r="AB1857" i="1"/>
  <c r="AB1839" i="1"/>
  <c r="AB1791" i="1"/>
  <c r="W1387" i="1"/>
  <c r="W1291" i="1"/>
  <c r="Z2363" i="1"/>
  <c r="X2363" i="1"/>
  <c r="R2159" i="1"/>
  <c r="R2150" i="1"/>
  <c r="R1974" i="1"/>
  <c r="M1864" i="1"/>
  <c r="M1855" i="1"/>
  <c r="M1837" i="1"/>
  <c r="M1789" i="1"/>
  <c r="Q1941" i="1"/>
  <c r="J516" i="2"/>
  <c r="L1005" i="33"/>
  <c r="Z1762" i="1"/>
  <c r="X1762" i="1"/>
  <c r="AA1788" i="1"/>
  <c r="AA1836" i="1"/>
  <c r="AA1854" i="1"/>
  <c r="AA1863" i="1"/>
  <c r="M1776" i="1"/>
  <c r="J1776" i="1"/>
  <c r="R1784" i="1"/>
  <c r="N1784" i="1"/>
  <c r="W1741" i="1"/>
  <c r="S1741" i="1"/>
  <c r="W916" i="1"/>
  <c r="S916" i="1"/>
  <c r="K507" i="2"/>
  <c r="M996" i="33"/>
  <c r="AC1388" i="1"/>
  <c r="AC1292" i="1"/>
  <c r="L1384" i="1"/>
  <c r="L1288" i="1"/>
  <c r="X882" i="1"/>
  <c r="Q525" i="33"/>
  <c r="Q533" i="33"/>
  <c r="Q841" i="33"/>
  <c r="W2373" i="1"/>
  <c r="S2373" i="1"/>
  <c r="Z1978" i="1"/>
  <c r="X1978" i="1"/>
  <c r="M2138" i="1"/>
  <c r="J2138" i="1"/>
  <c r="W2202" i="1"/>
  <c r="W2194" i="1"/>
  <c r="H1946" i="1"/>
  <c r="I1946" i="1"/>
  <c r="H1773" i="1"/>
  <c r="I1773" i="1"/>
  <c r="M1764" i="1"/>
  <c r="J1764" i="1"/>
  <c r="M2036" i="1"/>
  <c r="J2036" i="1"/>
  <c r="AA1941" i="1"/>
  <c r="Q516" i="2"/>
  <c r="S1005" i="33"/>
  <c r="P905" i="1"/>
  <c r="I405" i="2"/>
  <c r="K953" i="33"/>
  <c r="AB3642" i="1"/>
  <c r="T350" i="33"/>
  <c r="T358" i="33"/>
  <c r="R299" i="2"/>
  <c r="AB759" i="1"/>
  <c r="AB768" i="1"/>
  <c r="AB786" i="1"/>
  <c r="T439" i="33"/>
  <c r="T447" i="33"/>
  <c r="R281" i="2"/>
  <c r="AB2643" i="1"/>
  <c r="U2452" i="1"/>
  <c r="U2404" i="1"/>
  <c r="Z2419" i="1"/>
  <c r="X2419" i="1"/>
  <c r="R2097" i="1"/>
  <c r="N2097" i="1"/>
  <c r="Z2378" i="1"/>
  <c r="X2378" i="1"/>
  <c r="Z2412" i="1"/>
  <c r="X2412" i="1"/>
  <c r="Z1982" i="1"/>
  <c r="X1982" i="1"/>
  <c r="W2389" i="1"/>
  <c r="S2389" i="1"/>
  <c r="H2364" i="1"/>
  <c r="I2364" i="1"/>
  <c r="R2033" i="1"/>
  <c r="N2033" i="1"/>
  <c r="R2445" i="1"/>
  <c r="N2445" i="1"/>
  <c r="H2416" i="1"/>
  <c r="I2416" i="1"/>
  <c r="W2372" i="1"/>
  <c r="S2372" i="1"/>
  <c r="Z2326" i="1"/>
  <c r="X2326" i="1"/>
  <c r="W1985" i="1"/>
  <c r="S1985" i="1"/>
  <c r="W1949" i="1"/>
  <c r="S1949" i="1"/>
  <c r="Q2202" i="1"/>
  <c r="Q2194" i="1"/>
  <c r="R2336" i="1"/>
  <c r="N2336" i="1"/>
  <c r="H2315" i="1"/>
  <c r="I2315" i="1"/>
  <c r="N2263" i="1"/>
  <c r="N2279" i="1"/>
  <c r="N2288" i="1"/>
  <c r="Y1936" i="1"/>
  <c r="P420" i="2"/>
  <c r="R939" i="33"/>
  <c r="W2319" i="1"/>
  <c r="S2319" i="1"/>
  <c r="O2289" i="1"/>
  <c r="O2280" i="1"/>
  <c r="O2264" i="1"/>
  <c r="M2293" i="1"/>
  <c r="J2268" i="1"/>
  <c r="M2268" i="1"/>
  <c r="M2284" i="1"/>
  <c r="X2188" i="1"/>
  <c r="Z2188" i="1"/>
  <c r="Z2196" i="1"/>
  <c r="O1931" i="1"/>
  <c r="H415" i="2"/>
  <c r="J934" i="33"/>
  <c r="H1801" i="1"/>
  <c r="I1801" i="1"/>
  <c r="W2144" i="1"/>
  <c r="S2144" i="1"/>
  <c r="W2000" i="1"/>
  <c r="S2000" i="1"/>
  <c r="AA1930" i="1"/>
  <c r="Q414" i="2"/>
  <c r="S933" i="33"/>
  <c r="U1936" i="1"/>
  <c r="M420" i="2"/>
  <c r="O939" i="33"/>
  <c r="Z2160" i="1"/>
  <c r="Z2151" i="1"/>
  <c r="Z1975" i="1"/>
  <c r="L1940" i="1"/>
  <c r="F515" i="2"/>
  <c r="H1004" i="33"/>
  <c r="Z1927" i="1"/>
  <c r="X1927" i="1"/>
  <c r="Q1867" i="1"/>
  <c r="Q1792" i="1"/>
  <c r="Q1840" i="1"/>
  <c r="Q1858" i="1"/>
  <c r="Q1935" i="1"/>
  <c r="J419" i="2"/>
  <c r="L938" i="33"/>
  <c r="M1852" i="1"/>
  <c r="J1852" i="1"/>
  <c r="Z1786" i="1"/>
  <c r="X1786" i="1"/>
  <c r="Z1940" i="1"/>
  <c r="Q1004" i="33"/>
  <c r="O515" i="2"/>
  <c r="X1940" i="1"/>
  <c r="Z1846" i="1"/>
  <c r="X1846" i="1"/>
  <c r="R1775" i="1"/>
  <c r="N1775" i="1"/>
  <c r="M1755" i="1"/>
  <c r="J1755" i="1"/>
  <c r="O1387" i="1"/>
  <c r="O1291" i="1"/>
  <c r="W2672" i="1"/>
  <c r="S2672" i="1"/>
  <c r="H2429" i="1"/>
  <c r="I2429" i="1"/>
  <c r="H2325" i="1"/>
  <c r="I2325" i="1"/>
  <c r="H2371" i="1"/>
  <c r="I2371" i="1"/>
  <c r="AA2293" i="1"/>
  <c r="AA2284" i="1"/>
  <c r="AA2268" i="1"/>
  <c r="AA1937" i="1"/>
  <c r="Q512" i="2"/>
  <c r="S1001" i="33"/>
  <c r="H2350" i="1"/>
  <c r="I2350" i="1"/>
  <c r="S2194" i="1"/>
  <c r="S2202" i="1"/>
  <c r="Z2527" i="1"/>
  <c r="X2527" i="1"/>
  <c r="W1945" i="1"/>
  <c r="S1945" i="1"/>
  <c r="Z2289" i="1"/>
  <c r="Z2280" i="1"/>
  <c r="Z2264" i="1"/>
  <c r="H2387" i="1"/>
  <c r="I2387" i="1"/>
  <c r="W2377" i="1"/>
  <c r="S2377" i="1"/>
  <c r="V878" i="1"/>
  <c r="P521" i="33"/>
  <c r="P529" i="33"/>
  <c r="P837" i="33"/>
  <c r="S2408" i="1"/>
  <c r="W2408" i="1"/>
  <c r="W2456" i="1"/>
  <c r="M2351" i="1"/>
  <c r="J2351" i="1"/>
  <c r="W2366" i="1"/>
  <c r="S2366" i="1"/>
  <c r="M2323" i="1"/>
  <c r="J2323" i="1"/>
  <c r="M1934" i="1"/>
  <c r="F937" i="33"/>
  <c r="D418" i="2"/>
  <c r="J1934" i="1"/>
  <c r="W2323" i="1"/>
  <c r="S2323" i="1"/>
  <c r="S2291" i="1"/>
  <c r="S2266" i="1"/>
  <c r="S2282" i="1"/>
  <c r="AB2197" i="1"/>
  <c r="AB2189" i="1"/>
  <c r="R2333" i="1"/>
  <c r="N2333" i="1"/>
  <c r="H2312" i="1"/>
  <c r="I2312" i="1"/>
  <c r="X2290" i="1"/>
  <c r="X2281" i="1"/>
  <c r="S2288" i="1"/>
  <c r="S2263" i="1"/>
  <c r="S2279" i="1"/>
  <c r="W1931" i="1"/>
  <c r="M934" i="33"/>
  <c r="K415" i="2"/>
  <c r="S1931" i="1"/>
  <c r="R1813" i="1"/>
  <c r="N1813" i="1"/>
  <c r="Z1806" i="1"/>
  <c r="X1806" i="1"/>
  <c r="AA2197" i="1"/>
  <c r="AA2189" i="1"/>
  <c r="W2161" i="1"/>
  <c r="W1976" i="1"/>
  <c r="W2152" i="1"/>
  <c r="W2036" i="1"/>
  <c r="S2036" i="1"/>
  <c r="W1980" i="1"/>
  <c r="S1980" i="1"/>
  <c r="O1944" i="1"/>
  <c r="H519" i="2"/>
  <c r="J1008" i="33"/>
  <c r="AB1870" i="1"/>
  <c r="AB1795" i="1"/>
  <c r="AB1843" i="1"/>
  <c r="AB1861" i="1"/>
  <c r="Z1870" i="1"/>
  <c r="Z1795" i="1"/>
  <c r="Z1843" i="1"/>
  <c r="Z1861" i="1"/>
  <c r="H1824" i="1"/>
  <c r="I1824" i="1"/>
  <c r="Z1951" i="1"/>
  <c r="X1951" i="1"/>
  <c r="R1798" i="1"/>
  <c r="N1798" i="1"/>
  <c r="H1809" i="1"/>
  <c r="I1809" i="1"/>
  <c r="N1869" i="1"/>
  <c r="N1860" i="1"/>
  <c r="N1842" i="1"/>
  <c r="R1463" i="1"/>
  <c r="R1454" i="1"/>
  <c r="R1398" i="1"/>
  <c r="AA914" i="1"/>
  <c r="Q505" i="2"/>
  <c r="S994" i="33"/>
  <c r="AB2529" i="1"/>
  <c r="AB812" i="1"/>
  <c r="R2357" i="1"/>
  <c r="N2357" i="1"/>
  <c r="H1992" i="1"/>
  <c r="I1992" i="1"/>
  <c r="W1940" i="1"/>
  <c r="S1940" i="1"/>
  <c r="K515" i="2"/>
  <c r="M1004" i="33"/>
  <c r="P1868" i="1"/>
  <c r="P1859" i="1"/>
  <c r="P1841" i="1"/>
  <c r="P1793" i="1"/>
  <c r="Z1799" i="1"/>
  <c r="X1799" i="1"/>
  <c r="T1940" i="1"/>
  <c r="L515" i="2"/>
  <c r="N1004" i="33"/>
  <c r="R1830" i="1"/>
  <c r="N1830" i="1"/>
  <c r="W1966" i="1"/>
  <c r="S1966" i="1"/>
  <c r="U1933" i="1"/>
  <c r="M417" i="2"/>
  <c r="O936" i="33"/>
  <c r="Z1996" i="1"/>
  <c r="X1996" i="1"/>
  <c r="W1806" i="1"/>
  <c r="S1806" i="1"/>
  <c r="Z1772" i="1"/>
  <c r="X1772" i="1"/>
  <c r="Q911" i="1"/>
  <c r="J411" i="2"/>
  <c r="L959" i="33"/>
  <c r="U913" i="1"/>
  <c r="M504" i="2"/>
  <c r="O993" i="33"/>
  <c r="Z1739" i="1"/>
  <c r="X1739" i="1"/>
  <c r="W2609" i="1"/>
  <c r="S882" i="1"/>
  <c r="M525" i="33"/>
  <c r="M533" i="33"/>
  <c r="K273" i="2"/>
  <c r="S2609" i="1"/>
  <c r="M2423" i="1"/>
  <c r="J2423" i="1"/>
  <c r="X2288" i="1"/>
  <c r="X2263" i="1"/>
  <c r="X2279" i="1"/>
  <c r="R2029" i="1"/>
  <c r="N2029" i="1"/>
  <c r="I2294" i="1"/>
  <c r="I2285" i="1"/>
  <c r="R2321" i="1"/>
  <c r="N2321" i="1"/>
  <c r="M1947" i="1"/>
  <c r="J1947" i="1"/>
  <c r="R2143" i="1"/>
  <c r="N2143" i="1"/>
  <c r="W910" i="1"/>
  <c r="S910" i="1"/>
  <c r="K410" i="2"/>
  <c r="M958" i="33"/>
  <c r="Z1807" i="1"/>
  <c r="X1807" i="1"/>
  <c r="Z1833" i="1"/>
  <c r="X1833" i="1"/>
  <c r="AC919" i="1"/>
  <c r="S510" i="2"/>
  <c r="U999" i="33"/>
  <c r="M919" i="1"/>
  <c r="J919" i="1"/>
  <c r="D510" i="2"/>
  <c r="F999" i="33"/>
  <c r="M2262" i="1"/>
  <c r="M2278" i="1"/>
  <c r="M2287" i="1"/>
  <c r="J2546" i="1"/>
  <c r="J2562" i="1"/>
  <c r="W2518" i="1"/>
  <c r="S2518" i="1"/>
  <c r="Z2762" i="1"/>
  <c r="X2762" i="1"/>
  <c r="Z2674" i="1"/>
  <c r="X2674" i="1"/>
  <c r="L3642" i="1"/>
  <c r="H350" i="33"/>
  <c r="H358" i="33"/>
  <c r="F299" i="2"/>
  <c r="L759" i="1"/>
  <c r="L768" i="1"/>
  <c r="L786" i="1"/>
  <c r="H439" i="33"/>
  <c r="H447" i="33"/>
  <c r="F281" i="2"/>
  <c r="L2643" i="1"/>
  <c r="I2406" i="1"/>
  <c r="I2454" i="1"/>
  <c r="X2405" i="1"/>
  <c r="X2453" i="1"/>
  <c r="K2199" i="1"/>
  <c r="K2191" i="1"/>
  <c r="W2361" i="1"/>
  <c r="S2361" i="1"/>
  <c r="W2321" i="1"/>
  <c r="S2321" i="1"/>
  <c r="I2263" i="1"/>
  <c r="I2279" i="1"/>
  <c r="I2288" i="1"/>
  <c r="Z2510" i="1"/>
  <c r="X2510" i="1"/>
  <c r="L2456" i="1"/>
  <c r="L2408" i="1"/>
  <c r="AA2454" i="1"/>
  <c r="AA2406" i="1"/>
  <c r="R2361" i="1"/>
  <c r="N2361" i="1"/>
  <c r="R2392" i="1"/>
  <c r="N2392" i="1"/>
  <c r="W2417" i="1"/>
  <c r="S2417" i="1"/>
  <c r="R2351" i="1"/>
  <c r="N2351" i="1"/>
  <c r="P2264" i="1"/>
  <c r="P2280" i="1"/>
  <c r="P2289" i="1"/>
  <c r="T2262" i="1"/>
  <c r="T2278" i="1"/>
  <c r="T2287" i="1"/>
  <c r="R2037" i="1"/>
  <c r="N2037" i="1"/>
  <c r="AA2198" i="1"/>
  <c r="AA2190" i="1"/>
  <c r="J1003" i="33"/>
  <c r="H514" i="2"/>
  <c r="O1939" i="1"/>
  <c r="Z2329" i="1"/>
  <c r="X2329" i="1"/>
  <c r="R2309" i="1"/>
  <c r="N2309" i="1"/>
  <c r="V2203" i="1"/>
  <c r="V2195" i="1"/>
  <c r="M1969" i="1"/>
  <c r="M2145" i="1"/>
  <c r="M2154" i="1"/>
  <c r="N2197" i="1"/>
  <c r="R1829" i="1"/>
  <c r="N1829" i="1"/>
  <c r="R1763" i="1"/>
  <c r="N1763" i="1"/>
  <c r="U2198" i="1"/>
  <c r="U2190" i="1"/>
  <c r="H1003" i="33"/>
  <c r="F514" i="2"/>
  <c r="L1939" i="1"/>
  <c r="Z1829" i="1"/>
  <c r="X1829" i="1"/>
  <c r="H2201" i="1"/>
  <c r="H2193" i="1"/>
  <c r="R2099" i="1"/>
  <c r="N2099" i="1"/>
  <c r="H1998" i="1"/>
  <c r="I1998" i="1"/>
  <c r="Z1967" i="1"/>
  <c r="X1967" i="1"/>
  <c r="T1008" i="33"/>
  <c r="R519" i="2"/>
  <c r="AB1944" i="1"/>
  <c r="H1770" i="1"/>
  <c r="I1770" i="1"/>
  <c r="V1794" i="1"/>
  <c r="V1842" i="1"/>
  <c r="V1860" i="1"/>
  <c r="V1869" i="1"/>
  <c r="L1793" i="1"/>
  <c r="L1841" i="1"/>
  <c r="L1859" i="1"/>
  <c r="L1868" i="1"/>
  <c r="L999" i="33"/>
  <c r="J510" i="2"/>
  <c r="Q919" i="1"/>
  <c r="Y879" i="1"/>
  <c r="R522" i="33"/>
  <c r="R530" i="33"/>
  <c r="R838" i="33"/>
  <c r="W2384" i="1"/>
  <c r="S2384" i="1"/>
  <c r="M2385" i="1"/>
  <c r="J2385" i="1"/>
  <c r="Z2381" i="1"/>
  <c r="X2381" i="1"/>
  <c r="K2458" i="1"/>
  <c r="K2410" i="1"/>
  <c r="M2381" i="1"/>
  <c r="J2381" i="1"/>
  <c r="R2388" i="1"/>
  <c r="N2388" i="1"/>
  <c r="M2412" i="1"/>
  <c r="J2412" i="1"/>
  <c r="W2365" i="1"/>
  <c r="S2365" i="1"/>
  <c r="M2137" i="1"/>
  <c r="J2137" i="1"/>
  <c r="H2514" i="1"/>
  <c r="I2514" i="1"/>
  <c r="H2446" i="1"/>
  <c r="I2446" i="1"/>
  <c r="Q2453" i="1"/>
  <c r="Q2405" i="1"/>
  <c r="H2359" i="1"/>
  <c r="I2359" i="1"/>
  <c r="S2404" i="1"/>
  <c r="S2452" i="1"/>
  <c r="J2188" i="1"/>
  <c r="J2196" i="1"/>
  <c r="AC2265" i="1"/>
  <c r="AC2281" i="1"/>
  <c r="AC2290" i="1"/>
  <c r="W1973" i="1"/>
  <c r="W2149" i="1"/>
  <c r="W2158" i="1"/>
  <c r="R2367" i="1"/>
  <c r="N2367" i="1"/>
  <c r="Z2315" i="1"/>
  <c r="X2315" i="1"/>
  <c r="N2262" i="1"/>
  <c r="N2278" i="1"/>
  <c r="N2287" i="1"/>
  <c r="M2317" i="1"/>
  <c r="J2317" i="1"/>
  <c r="R2328" i="1"/>
  <c r="N2328" i="1"/>
  <c r="H2307" i="1"/>
  <c r="I2307" i="1"/>
  <c r="N2189" i="1"/>
  <c r="R2189" i="1"/>
  <c r="R2197" i="1"/>
  <c r="Z1998" i="1"/>
  <c r="X1998" i="1"/>
  <c r="M1003" i="33"/>
  <c r="K514" i="2"/>
  <c r="S1939" i="1"/>
  <c r="W1939" i="1"/>
  <c r="F1006" i="33"/>
  <c r="D517" i="2"/>
  <c r="J1942" i="1"/>
  <c r="M1942" i="1"/>
  <c r="O1794" i="1"/>
  <c r="O1842" i="1"/>
  <c r="O1860" i="1"/>
  <c r="O1869" i="1"/>
  <c r="Y2200" i="1"/>
  <c r="Y2192" i="1"/>
  <c r="R1001" i="33"/>
  <c r="P512" i="2"/>
  <c r="Y1937" i="1"/>
  <c r="Z2143" i="1"/>
  <c r="X2143" i="1"/>
  <c r="R2035" i="1"/>
  <c r="N2035" i="1"/>
  <c r="H1990" i="1"/>
  <c r="I1990" i="1"/>
  <c r="H935" i="33"/>
  <c r="F416" i="2"/>
  <c r="L1932" i="1"/>
  <c r="W1923" i="1"/>
  <c r="S1923" i="1"/>
  <c r="C419" i="2"/>
  <c r="I1935" i="1"/>
  <c r="H1935" i="1"/>
  <c r="R1767" i="1"/>
  <c r="N1767" i="1"/>
  <c r="Y1288" i="1"/>
  <c r="Y1384" i="1"/>
  <c r="T911" i="33"/>
  <c r="T915" i="33"/>
  <c r="R38" i="2"/>
  <c r="AB2547" i="1"/>
  <c r="AB2563" i="1"/>
  <c r="Z2037" i="1"/>
  <c r="X2037" i="1"/>
  <c r="AB2290" i="1"/>
  <c r="AB2281" i="1"/>
  <c r="AB2265" i="1"/>
  <c r="N2292" i="1"/>
  <c r="N2267" i="1"/>
  <c r="N2283" i="1"/>
  <c r="X2191" i="1"/>
  <c r="X2199" i="1"/>
  <c r="H1945" i="1"/>
  <c r="I1945" i="1"/>
  <c r="R1981" i="1"/>
  <c r="N1981" i="1"/>
  <c r="R1937" i="1"/>
  <c r="N1937" i="1"/>
  <c r="G512" i="2"/>
  <c r="I1001" i="33"/>
  <c r="J2194" i="1"/>
  <c r="J2202" i="1"/>
  <c r="W1807" i="1"/>
  <c r="S1807" i="1"/>
  <c r="R1748" i="1"/>
  <c r="N1748" i="1"/>
  <c r="R1922" i="1"/>
  <c r="N1922" i="1"/>
  <c r="Q938" i="33"/>
  <c r="O419" i="2"/>
  <c r="X1935" i="1"/>
  <c r="Z1935" i="1"/>
  <c r="M1810" i="1"/>
  <c r="J1810" i="1"/>
  <c r="W1950" i="1"/>
  <c r="S1950" i="1"/>
  <c r="L934" i="33"/>
  <c r="J415" i="2"/>
  <c r="Q1931" i="1"/>
  <c r="R1751" i="1"/>
  <c r="N1751" i="1"/>
  <c r="W1782" i="1"/>
  <c r="S1782" i="1"/>
  <c r="H1835" i="1"/>
  <c r="I1835" i="1"/>
  <c r="Z1801" i="1"/>
  <c r="X1801" i="1"/>
  <c r="J1384" i="1"/>
  <c r="M2335" i="1"/>
  <c r="J2335" i="1"/>
  <c r="W2333" i="1"/>
  <c r="S2333" i="1"/>
  <c r="R2332" i="1"/>
  <c r="N2332" i="1"/>
  <c r="Y2202" i="1"/>
  <c r="Y2194" i="1"/>
  <c r="S2287" i="1"/>
  <c r="S2262" i="1"/>
  <c r="S2278" i="1"/>
  <c r="Z1766" i="1"/>
  <c r="X1766" i="1"/>
  <c r="Z2099" i="1"/>
  <c r="X2099" i="1"/>
  <c r="M1937" i="1"/>
  <c r="J1937" i="1"/>
  <c r="D512" i="2"/>
  <c r="F1001" i="33"/>
  <c r="AB1937" i="1"/>
  <c r="R512" i="2"/>
  <c r="T1001" i="33"/>
  <c r="Y907" i="1"/>
  <c r="P407" i="2"/>
  <c r="R955" i="33"/>
  <c r="U2292" i="1"/>
  <c r="U2283" i="1"/>
  <c r="U2267" i="1"/>
  <c r="K2201" i="1"/>
  <c r="K2193" i="1"/>
  <c r="H1923" i="1"/>
  <c r="I1923" i="1"/>
  <c r="H1934" i="1"/>
  <c r="I1934" i="1"/>
  <c r="C418" i="2"/>
  <c r="U1455" i="1"/>
  <c r="U1399" i="1"/>
  <c r="Q916" i="1"/>
  <c r="J507" i="2"/>
  <c r="L996" i="33"/>
  <c r="H995" i="33"/>
  <c r="F506" i="2"/>
  <c r="L915" i="1"/>
  <c r="H2426" i="1"/>
  <c r="I2426" i="1"/>
  <c r="M2427" i="1"/>
  <c r="J2427" i="1"/>
  <c r="H2421" i="1"/>
  <c r="I2421" i="1"/>
  <c r="Q1006" i="33"/>
  <c r="O517" i="2"/>
  <c r="X1942" i="1"/>
  <c r="Z1942" i="1"/>
  <c r="Z2375" i="1"/>
  <c r="X2375" i="1"/>
  <c r="H2326" i="1"/>
  <c r="I2326" i="1"/>
  <c r="F1008" i="33"/>
  <c r="D519" i="2"/>
  <c r="J1944" i="1"/>
  <c r="M1944" i="1"/>
  <c r="M2201" i="1"/>
  <c r="M2193" i="1"/>
  <c r="Z1969" i="1"/>
  <c r="Z2145" i="1"/>
  <c r="Z2154" i="1"/>
  <c r="M1978" i="1"/>
  <c r="J1978" i="1"/>
  <c r="U939" i="33"/>
  <c r="S420" i="2"/>
  <c r="AC1936" i="1"/>
  <c r="K937" i="33"/>
  <c r="I418" i="2"/>
  <c r="P1934" i="1"/>
  <c r="W2102" i="1"/>
  <c r="S2102" i="1"/>
  <c r="W1990" i="1"/>
  <c r="S1990" i="1"/>
  <c r="G1004" i="33"/>
  <c r="E515" i="2"/>
  <c r="K1940" i="1"/>
  <c r="Z2140" i="1"/>
  <c r="X2140" i="1"/>
  <c r="R2032" i="1"/>
  <c r="N2032" i="1"/>
  <c r="H1987" i="1"/>
  <c r="I1987" i="1"/>
  <c r="Z1789" i="1"/>
  <c r="Z1837" i="1"/>
  <c r="Z1855" i="1"/>
  <c r="Z1864" i="1"/>
  <c r="M1827" i="1"/>
  <c r="J1827" i="1"/>
  <c r="M1787" i="1"/>
  <c r="J1787" i="1"/>
  <c r="M1765" i="1"/>
  <c r="J1765" i="1"/>
  <c r="H1758" i="1"/>
  <c r="I1758" i="1"/>
  <c r="R953" i="33"/>
  <c r="P405" i="2"/>
  <c r="Y905" i="1"/>
  <c r="Z1738" i="1"/>
  <c r="X1738" i="1"/>
  <c r="N1289" i="1"/>
  <c r="R1289" i="1"/>
  <c r="R1385" i="1"/>
  <c r="Z1455" i="1"/>
  <c r="Z1399" i="1"/>
  <c r="J1288" i="1"/>
  <c r="M1288" i="1"/>
  <c r="M1384" i="1"/>
  <c r="U2265" i="1"/>
  <c r="U2281" i="1"/>
  <c r="U2290" i="1"/>
  <c r="H1997" i="1"/>
  <c r="I1997" i="1"/>
  <c r="L2266" i="1"/>
  <c r="L2282" i="1"/>
  <c r="L2291" i="1"/>
  <c r="M2314" i="1"/>
  <c r="J2314" i="1"/>
  <c r="H2332" i="1"/>
  <c r="I2332" i="1"/>
  <c r="Z2309" i="1"/>
  <c r="X2309" i="1"/>
  <c r="S2265" i="1"/>
  <c r="W2265" i="1"/>
  <c r="W2281" i="1"/>
  <c r="W2290" i="1"/>
  <c r="M1848" i="1"/>
  <c r="J1848" i="1"/>
  <c r="M1798" i="1"/>
  <c r="J1798" i="1"/>
  <c r="H1936" i="1"/>
  <c r="I1936" i="1"/>
  <c r="C420" i="2"/>
  <c r="H1802" i="1"/>
  <c r="I1802" i="1"/>
  <c r="AA2201" i="1"/>
  <c r="AA2193" i="1"/>
  <c r="M2099" i="1"/>
  <c r="J2099" i="1"/>
  <c r="M1987" i="1"/>
  <c r="J1987" i="1"/>
  <c r="G937" i="33"/>
  <c r="E418" i="2"/>
  <c r="K1934" i="1"/>
  <c r="T1863" i="1"/>
  <c r="T1854" i="1"/>
  <c r="T1836" i="1"/>
  <c r="T1788" i="1"/>
  <c r="R1807" i="1"/>
  <c r="N1807" i="1"/>
  <c r="P2201" i="1"/>
  <c r="P2193" i="1"/>
  <c r="Z1971" i="1"/>
  <c r="Z2147" i="1"/>
  <c r="Z2156" i="1"/>
  <c r="Z1944" i="1"/>
  <c r="X1944" i="1"/>
  <c r="O519" i="2"/>
  <c r="Q1008" i="33"/>
  <c r="H936" i="33"/>
  <c r="F417" i="2"/>
  <c r="L1933" i="1"/>
  <c r="J1866" i="1"/>
  <c r="J1857" i="1"/>
  <c r="J1791" i="1"/>
  <c r="J1839" i="1"/>
  <c r="M1802" i="1"/>
  <c r="J1802" i="1"/>
  <c r="M1748" i="1"/>
  <c r="J1748" i="1"/>
  <c r="M1386" i="1"/>
  <c r="M1290" i="1"/>
  <c r="G997" i="33"/>
  <c r="E508" i="2"/>
  <c r="K917" i="1"/>
  <c r="F959" i="33"/>
  <c r="D411" i="2"/>
  <c r="J911" i="1"/>
  <c r="M911" i="1"/>
  <c r="W2351" i="1"/>
  <c r="S2351" i="1"/>
  <c r="AB2200" i="1"/>
  <c r="AB2192" i="1"/>
  <c r="H2140" i="1"/>
  <c r="I2140" i="1"/>
  <c r="M2318" i="1"/>
  <c r="J2318" i="1"/>
  <c r="P2198" i="1"/>
  <c r="P2190" i="1"/>
  <c r="W1849" i="1"/>
  <c r="S1849" i="1"/>
  <c r="M2039" i="1"/>
  <c r="J2039" i="1"/>
  <c r="F1003" i="33"/>
  <c r="D514" i="2"/>
  <c r="J1939" i="1"/>
  <c r="M1939" i="1"/>
  <c r="I1837" i="1"/>
  <c r="I1855" i="1"/>
  <c r="I1864" i="1"/>
  <c r="H1769" i="1"/>
  <c r="I1769" i="1"/>
  <c r="U936" i="33"/>
  <c r="S417" i="2"/>
  <c r="AC1933" i="1"/>
  <c r="T932" i="33"/>
  <c r="R413" i="2"/>
  <c r="AB1929" i="1"/>
  <c r="N955" i="33"/>
  <c r="L407" i="2"/>
  <c r="T907" i="1"/>
  <c r="W1732" i="1"/>
  <c r="S1732" i="1"/>
  <c r="L993" i="33"/>
  <c r="J504" i="2"/>
  <c r="Q913" i="1"/>
  <c r="L869" i="1"/>
  <c r="L793" i="1"/>
  <c r="H872" i="1"/>
  <c r="H796" i="1"/>
  <c r="AB916" i="1"/>
  <c r="R507" i="2"/>
  <c r="T996" i="33"/>
  <c r="Z2100" i="1"/>
  <c r="X2100" i="1"/>
  <c r="T864" i="1"/>
  <c r="T831" i="1"/>
  <c r="AB2287" i="1"/>
  <c r="AB2278" i="1"/>
  <c r="AB2262" i="1"/>
  <c r="R1104" i="1"/>
  <c r="R1061" i="1"/>
  <c r="R973" i="1"/>
  <c r="Y2479" i="1"/>
  <c r="Y2535" i="1"/>
  <c r="Y2570" i="1"/>
  <c r="R2353" i="1"/>
  <c r="N2353" i="1"/>
  <c r="Z2366" i="1"/>
  <c r="X2366" i="1"/>
  <c r="H2383" i="1"/>
  <c r="I2383" i="1"/>
  <c r="I2366" i="1"/>
  <c r="H2366" i="1"/>
  <c r="R2315" i="1"/>
  <c r="N2315" i="1"/>
  <c r="R1942" i="1"/>
  <c r="I1006" i="33"/>
  <c r="G517" i="2"/>
  <c r="N1942" i="1"/>
  <c r="V2288" i="1"/>
  <c r="V2279" i="1"/>
  <c r="V2263" i="1"/>
  <c r="Y2198" i="1"/>
  <c r="Y2190" i="1"/>
  <c r="M2104" i="1"/>
  <c r="J2104" i="1"/>
  <c r="V1939" i="1"/>
  <c r="N514" i="2"/>
  <c r="P1003" i="33"/>
  <c r="H1928" i="1"/>
  <c r="I1928" i="1"/>
  <c r="T1939" i="1"/>
  <c r="L514" i="2"/>
  <c r="N1003" i="33"/>
  <c r="V1863" i="1"/>
  <c r="V1788" i="1"/>
  <c r="V1836" i="1"/>
  <c r="V1854" i="1"/>
  <c r="O1941" i="1"/>
  <c r="H516" i="2"/>
  <c r="J1005" i="33"/>
  <c r="T1869" i="1"/>
  <c r="T1794" i="1"/>
  <c r="T1842" i="1"/>
  <c r="T1860" i="1"/>
  <c r="X2193" i="1"/>
  <c r="X2201" i="1"/>
  <c r="W1771" i="1"/>
  <c r="S1771" i="1"/>
  <c r="W2038" i="1"/>
  <c r="S2038" i="1"/>
  <c r="W1982" i="1"/>
  <c r="S1982" i="1"/>
  <c r="AA1944" i="1"/>
  <c r="Q519" i="2"/>
  <c r="S1008" i="33"/>
  <c r="N1870" i="1"/>
  <c r="N1861" i="1"/>
  <c r="N1843" i="1"/>
  <c r="AC1866" i="1"/>
  <c r="AC1791" i="1"/>
  <c r="AC1839" i="1"/>
  <c r="AC1857" i="1"/>
  <c r="Q1864" i="1"/>
  <c r="Q1789" i="1"/>
  <c r="Q1837" i="1"/>
  <c r="Q1855" i="1"/>
  <c r="R2104" i="1"/>
  <c r="N2104" i="1"/>
  <c r="H2027" i="1"/>
  <c r="I2027" i="1"/>
  <c r="Z1980" i="1"/>
  <c r="X1980" i="1"/>
  <c r="T1929" i="1"/>
  <c r="L413" i="2"/>
  <c r="N932" i="33"/>
  <c r="M1819" i="1"/>
  <c r="J1819" i="1"/>
  <c r="M1779" i="1"/>
  <c r="J1779" i="1"/>
  <c r="R1768" i="1"/>
  <c r="N1768" i="1"/>
  <c r="W1752" i="1"/>
  <c r="S1752" i="1"/>
  <c r="H1768" i="1"/>
  <c r="I1768" i="1"/>
  <c r="R1734" i="1"/>
  <c r="N1734" i="1"/>
  <c r="Z902" i="1"/>
  <c r="X902" i="1"/>
  <c r="R1740" i="1"/>
  <c r="N1740" i="1"/>
  <c r="Z2294" i="1"/>
  <c r="X2269" i="1"/>
  <c r="Z2269" i="1"/>
  <c r="Z2285" i="1"/>
  <c r="M2346" i="1"/>
  <c r="J2346" i="1"/>
  <c r="M2306" i="1"/>
  <c r="J2306" i="1"/>
  <c r="Y2201" i="1"/>
  <c r="Y2193" i="1"/>
  <c r="Q2197" i="1"/>
  <c r="Q2189" i="1"/>
  <c r="Z2325" i="1"/>
  <c r="X2325" i="1"/>
  <c r="R2305" i="1"/>
  <c r="N2305" i="1"/>
  <c r="W1834" i="1"/>
  <c r="S1834" i="1"/>
  <c r="L1938" i="1"/>
  <c r="F513" i="2"/>
  <c r="H1002" i="33"/>
  <c r="H1834" i="1"/>
  <c r="I1834" i="1"/>
  <c r="W1779" i="1"/>
  <c r="S1779" i="1"/>
  <c r="M2035" i="1"/>
  <c r="J2035" i="1"/>
  <c r="M1979" i="1"/>
  <c r="J1979" i="1"/>
  <c r="AA1938" i="1"/>
  <c r="Q513" i="2"/>
  <c r="S1002" i="33"/>
  <c r="M1924" i="1"/>
  <c r="J1924" i="1"/>
  <c r="C516" i="2"/>
  <c r="I1941" i="1"/>
  <c r="H1941" i="1"/>
  <c r="AC1867" i="1"/>
  <c r="AC1858" i="1"/>
  <c r="AC1840" i="1"/>
  <c r="AC1792" i="1"/>
  <c r="N1866" i="1"/>
  <c r="N1857" i="1"/>
  <c r="N1791" i="1"/>
  <c r="N1839" i="1"/>
  <c r="H1847" i="1"/>
  <c r="I1847" i="1"/>
  <c r="Z1774" i="1"/>
  <c r="X1774" i="1"/>
  <c r="Y1865" i="1"/>
  <c r="Y1856" i="1"/>
  <c r="Y1838" i="1"/>
  <c r="Y1790" i="1"/>
  <c r="R1789" i="1"/>
  <c r="R1837" i="1"/>
  <c r="R1855" i="1"/>
  <c r="R1864" i="1"/>
  <c r="T1866" i="1"/>
  <c r="T1857" i="1"/>
  <c r="T1839" i="1"/>
  <c r="T1791" i="1"/>
  <c r="R2161" i="1"/>
  <c r="R2152" i="1"/>
  <c r="R1976" i="1"/>
  <c r="Z1847" i="1"/>
  <c r="X1847" i="1"/>
  <c r="W1761" i="1"/>
  <c r="S1761" i="1"/>
  <c r="J1387" i="1"/>
  <c r="R1461" i="1"/>
  <c r="R1452" i="1"/>
  <c r="R1396" i="1"/>
  <c r="M2038" i="1"/>
  <c r="J2038" i="1"/>
  <c r="AC2197" i="1"/>
  <c r="AC2189" i="1"/>
  <c r="H2036" i="1"/>
  <c r="I2036" i="1"/>
  <c r="Z2333" i="1"/>
  <c r="X2333" i="1"/>
  <c r="H1828" i="1"/>
  <c r="I1828" i="1"/>
  <c r="L1930" i="1"/>
  <c r="F414" i="2"/>
  <c r="H933" i="33"/>
  <c r="M2198" i="1"/>
  <c r="M2190" i="1"/>
  <c r="M1999" i="1"/>
  <c r="J1999" i="1"/>
  <c r="U1943" i="1"/>
  <c r="M518" i="2"/>
  <c r="O1007" i="33"/>
  <c r="Z1947" i="1"/>
  <c r="X1947" i="1"/>
  <c r="R1939" i="1"/>
  <c r="N1939" i="1"/>
  <c r="G514" i="2"/>
  <c r="I1003" i="33"/>
  <c r="O1938" i="1"/>
  <c r="H513" i="2"/>
  <c r="J1002" i="33"/>
  <c r="Z1831" i="1"/>
  <c r="X1831" i="1"/>
  <c r="O1455" i="1"/>
  <c r="O1399" i="1"/>
  <c r="M474" i="1"/>
  <c r="J474" i="1"/>
  <c r="T904" i="1"/>
  <c r="L404" i="2"/>
  <c r="N952" i="33"/>
  <c r="T870" i="1"/>
  <c r="T794" i="1"/>
  <c r="R1835" i="1"/>
  <c r="N1835" i="1"/>
  <c r="H1757" i="1"/>
  <c r="I1757" i="1"/>
  <c r="J1399" i="1"/>
  <c r="J1455" i="1"/>
  <c r="M980" i="1"/>
  <c r="M1068" i="1"/>
  <c r="M1111" i="1"/>
  <c r="M1397" i="1"/>
  <c r="M1453" i="1"/>
  <c r="M1462" i="1"/>
  <c r="R1392" i="1"/>
  <c r="R1448" i="1"/>
  <c r="R1457" i="1"/>
  <c r="Z2376" i="1"/>
  <c r="X2376" i="1"/>
  <c r="AB2269" i="1"/>
  <c r="AB2285" i="1"/>
  <c r="AB2294" i="1"/>
  <c r="R1986" i="1"/>
  <c r="N1986" i="1"/>
  <c r="R2034" i="1"/>
  <c r="N2034" i="1"/>
  <c r="I2265" i="1"/>
  <c r="H2265" i="1"/>
  <c r="H2281" i="1"/>
  <c r="H2290" i="1"/>
  <c r="Q2262" i="1"/>
  <c r="Q2278" i="1"/>
  <c r="Q2287" i="1"/>
  <c r="M2026" i="1"/>
  <c r="J2026" i="1"/>
  <c r="M938" i="33"/>
  <c r="K419" i="2"/>
  <c r="S1935" i="1"/>
  <c r="W1935" i="1"/>
  <c r="M1927" i="1"/>
  <c r="J1927" i="1"/>
  <c r="R1997" i="1"/>
  <c r="N1997" i="1"/>
  <c r="H1968" i="1"/>
  <c r="I1968" i="1"/>
  <c r="K1008" i="33"/>
  <c r="I519" i="2"/>
  <c r="P1944" i="1"/>
  <c r="AC1795" i="1"/>
  <c r="AC1843" i="1"/>
  <c r="AC1861" i="1"/>
  <c r="AC1870" i="1"/>
  <c r="S2195" i="1"/>
  <c r="S2203" i="1"/>
  <c r="H1822" i="1"/>
  <c r="I1822" i="1"/>
  <c r="M1818" i="1"/>
  <c r="J1818" i="1"/>
  <c r="R937" i="33"/>
  <c r="P418" i="2"/>
  <c r="Y1934" i="1"/>
  <c r="P932" i="33"/>
  <c r="N413" i="2"/>
  <c r="V1929" i="1"/>
  <c r="Z1851" i="1"/>
  <c r="X1851" i="1"/>
  <c r="U1001" i="33"/>
  <c r="S512" i="2"/>
  <c r="AC1937" i="1"/>
  <c r="M1870" i="1"/>
  <c r="M1795" i="1"/>
  <c r="M1843" i="1"/>
  <c r="M1861" i="1"/>
  <c r="M1771" i="1"/>
  <c r="J1771" i="1"/>
  <c r="M1824" i="1"/>
  <c r="J1824" i="1"/>
  <c r="M1784" i="1"/>
  <c r="J1784" i="1"/>
  <c r="Z1758" i="1"/>
  <c r="X1758" i="1"/>
  <c r="W1814" i="1"/>
  <c r="S1814" i="1"/>
  <c r="W1774" i="1"/>
  <c r="S1774" i="1"/>
  <c r="W1740" i="1"/>
  <c r="S1740" i="1"/>
  <c r="R1849" i="1"/>
  <c r="N1849" i="1"/>
  <c r="H1819" i="1"/>
  <c r="I1819" i="1"/>
  <c r="Z1796" i="1"/>
  <c r="X1796" i="1"/>
  <c r="W1737" i="1"/>
  <c r="S1737" i="1"/>
  <c r="J1291" i="1"/>
  <c r="M1291" i="1"/>
  <c r="M1387" i="1"/>
  <c r="R1797" i="1"/>
  <c r="N1797" i="1"/>
  <c r="Y1293" i="1"/>
  <c r="Y1389" i="1"/>
  <c r="W973" i="1"/>
  <c r="W1061" i="1"/>
  <c r="W1104" i="1"/>
  <c r="AB1455" i="1"/>
  <c r="AB1399" i="1"/>
  <c r="R1389" i="1"/>
  <c r="R1293" i="1"/>
  <c r="N999" i="33"/>
  <c r="L510" i="2"/>
  <c r="T919" i="1"/>
  <c r="T1291" i="1"/>
  <c r="T1387" i="1"/>
  <c r="R902" i="1"/>
  <c r="N902" i="1"/>
  <c r="W1734" i="1"/>
  <c r="S1734" i="1"/>
  <c r="S999" i="33"/>
  <c r="Q510" i="2"/>
  <c r="AA919" i="1"/>
  <c r="S997" i="33"/>
  <c r="Q508" i="2"/>
  <c r="AA917" i="1"/>
  <c r="M975" i="1"/>
  <c r="M1063" i="1"/>
  <c r="M1106" i="1"/>
  <c r="AC816" i="1"/>
  <c r="U911" i="33"/>
  <c r="U919" i="33"/>
  <c r="S42" i="2"/>
  <c r="AC2533" i="1"/>
  <c r="AC2454" i="1"/>
  <c r="AC2406" i="1"/>
  <c r="U2451" i="1"/>
  <c r="U2403" i="1"/>
  <c r="H2032" i="1"/>
  <c r="I2032" i="1"/>
  <c r="M2424" i="1"/>
  <c r="J2424" i="1"/>
  <c r="W2357" i="1"/>
  <c r="S2357" i="1"/>
  <c r="H2203" i="1"/>
  <c r="H2195" i="1"/>
  <c r="Z2034" i="1"/>
  <c r="X2034" i="1"/>
  <c r="H2327" i="1"/>
  <c r="I2327" i="1"/>
  <c r="R1973" i="1"/>
  <c r="R2149" i="1"/>
  <c r="R2158" i="1"/>
  <c r="H1993" i="1"/>
  <c r="I1993" i="1"/>
  <c r="I2269" i="1"/>
  <c r="H2269" i="1"/>
  <c r="H2285" i="1"/>
  <c r="H2294" i="1"/>
  <c r="AB2263" i="1"/>
  <c r="AB2279" i="1"/>
  <c r="AB2288" i="1"/>
  <c r="M1973" i="1"/>
  <c r="M2149" i="1"/>
  <c r="M2158" i="1"/>
  <c r="O1863" i="1"/>
  <c r="O1788" i="1"/>
  <c r="O1836" i="1"/>
  <c r="O1854" i="1"/>
  <c r="O2203" i="1"/>
  <c r="O2195" i="1"/>
  <c r="AC1931" i="1"/>
  <c r="S415" i="2"/>
  <c r="U934" i="33"/>
  <c r="W1869" i="1"/>
  <c r="S1794" i="1"/>
  <c r="W1794" i="1"/>
  <c r="W1842" i="1"/>
  <c r="W1860" i="1"/>
  <c r="AB1931" i="1"/>
  <c r="R415" i="2"/>
  <c r="T934" i="33"/>
  <c r="R2039" i="1"/>
  <c r="N2039" i="1"/>
  <c r="H1994" i="1"/>
  <c r="I1994" i="1"/>
  <c r="Z1963" i="1"/>
  <c r="X1963" i="1"/>
  <c r="I934" i="33"/>
  <c r="G415" i="2"/>
  <c r="N1931" i="1"/>
  <c r="R1931" i="1"/>
  <c r="Q1943" i="1"/>
  <c r="J518" i="2"/>
  <c r="L1007" i="33"/>
  <c r="H1826" i="1"/>
  <c r="I1826" i="1"/>
  <c r="AA1455" i="1"/>
  <c r="AA1399" i="1"/>
  <c r="W1864" i="1"/>
  <c r="W1789" i="1"/>
  <c r="W1837" i="1"/>
  <c r="W1855" i="1"/>
  <c r="Z1775" i="1"/>
  <c r="X1775" i="1"/>
  <c r="W1393" i="1"/>
  <c r="W1449" i="1"/>
  <c r="W1458" i="1"/>
  <c r="AA1389" i="1"/>
  <c r="AA1293" i="1"/>
  <c r="Q1384" i="1"/>
  <c r="Q1288" i="1"/>
  <c r="Q2263" i="1"/>
  <c r="Q2279" i="1"/>
  <c r="Q2288" i="1"/>
  <c r="Q1944" i="1"/>
  <c r="J519" i="2"/>
  <c r="L1008" i="33"/>
  <c r="H2319" i="1"/>
  <c r="I2319" i="1"/>
  <c r="M2199" i="1"/>
  <c r="M2191" i="1"/>
  <c r="Z1830" i="1"/>
  <c r="X1830" i="1"/>
  <c r="L1794" i="1"/>
  <c r="L1842" i="1"/>
  <c r="L1860" i="1"/>
  <c r="L1869" i="1"/>
  <c r="R2031" i="1"/>
  <c r="N2031" i="1"/>
  <c r="Y1931" i="1"/>
  <c r="P415" i="2"/>
  <c r="R934" i="33"/>
  <c r="Z1869" i="1"/>
  <c r="Z1794" i="1"/>
  <c r="Z1842" i="1"/>
  <c r="Z1860" i="1"/>
  <c r="W1823" i="1"/>
  <c r="S1823" i="1"/>
  <c r="H1774" i="1"/>
  <c r="I1774" i="1"/>
  <c r="X1866" i="1"/>
  <c r="X1857" i="1"/>
  <c r="X1839" i="1"/>
  <c r="O1383" i="1"/>
  <c r="O1287" i="1"/>
  <c r="R1460" i="1"/>
  <c r="R1395" i="1"/>
  <c r="R1451" i="1"/>
  <c r="P723" i="1"/>
  <c r="K746" i="33"/>
  <c r="K754" i="33"/>
  <c r="I198" i="2"/>
  <c r="P344" i="1"/>
  <c r="P352" i="1"/>
  <c r="Z876" i="1"/>
  <c r="Z800" i="1"/>
  <c r="R858" i="1"/>
  <c r="N858" i="1"/>
  <c r="K904" i="1"/>
  <c r="E404" i="2"/>
  <c r="G952" i="33"/>
  <c r="M880" i="1"/>
  <c r="M307" i="1"/>
  <c r="M212" i="1"/>
  <c r="M186" i="1"/>
  <c r="M168" i="1"/>
  <c r="AC2288" i="1"/>
  <c r="AC2279" i="1"/>
  <c r="AC2263" i="1"/>
  <c r="H1747" i="1"/>
  <c r="I1747" i="1"/>
  <c r="T872" i="1"/>
  <c r="T796" i="1"/>
  <c r="K1937" i="1"/>
  <c r="E512" i="2"/>
  <c r="G1001" i="33"/>
  <c r="O933" i="33"/>
  <c r="M414" i="2"/>
  <c r="U1930" i="1"/>
  <c r="R1821" i="1"/>
  <c r="N1821" i="1"/>
  <c r="AC1790" i="1"/>
  <c r="AC1838" i="1"/>
  <c r="AC1856" i="1"/>
  <c r="AC1865" i="1"/>
  <c r="H1825" i="1"/>
  <c r="I1825" i="1"/>
  <c r="AC2198" i="1"/>
  <c r="AC2190" i="1"/>
  <c r="M2027" i="1"/>
  <c r="J2027" i="1"/>
  <c r="J1963" i="1"/>
  <c r="M1963" i="1"/>
  <c r="M936" i="33"/>
  <c r="K417" i="2"/>
  <c r="S1933" i="1"/>
  <c r="W1933" i="1"/>
  <c r="H1832" i="1"/>
  <c r="I1832" i="1"/>
  <c r="R1762" i="1"/>
  <c r="N1762" i="1"/>
  <c r="R2198" i="1"/>
  <c r="R2190" i="1"/>
  <c r="R1951" i="1"/>
  <c r="N1951" i="1"/>
  <c r="C517" i="2"/>
  <c r="I1942" i="1"/>
  <c r="H1942" i="1"/>
  <c r="W1831" i="1"/>
  <c r="S1831" i="1"/>
  <c r="R1771" i="1"/>
  <c r="N1771" i="1"/>
  <c r="Q994" i="33"/>
  <c r="O505" i="2"/>
  <c r="X914" i="1"/>
  <c r="Z914" i="1"/>
  <c r="N1293" i="1"/>
  <c r="N1389" i="1"/>
  <c r="O955" i="33"/>
  <c r="M407" i="2"/>
  <c r="U907" i="1"/>
  <c r="I954" i="33"/>
  <c r="G406" i="2"/>
  <c r="N906" i="1"/>
  <c r="R906" i="1"/>
  <c r="L998" i="33"/>
  <c r="J509" i="2"/>
  <c r="Q918" i="1"/>
  <c r="H2414" i="1"/>
  <c r="I2414" i="1"/>
  <c r="M1986" i="1"/>
  <c r="J1986" i="1"/>
  <c r="Y2265" i="1"/>
  <c r="Y2281" i="1"/>
  <c r="Y2290" i="1"/>
  <c r="H2324" i="1"/>
  <c r="I2324" i="1"/>
  <c r="AC2268" i="1"/>
  <c r="AC2284" i="1"/>
  <c r="AC2293" i="1"/>
  <c r="O1002" i="33"/>
  <c r="M513" i="2"/>
  <c r="U1938" i="1"/>
  <c r="H1806" i="1"/>
  <c r="I1806" i="1"/>
  <c r="M1983" i="1"/>
  <c r="J1983" i="1"/>
  <c r="M939" i="33"/>
  <c r="K420" i="2"/>
  <c r="S1936" i="1"/>
  <c r="W1936" i="1"/>
  <c r="C417" i="2"/>
  <c r="I1933" i="1"/>
  <c r="H1933" i="1"/>
  <c r="T1792" i="1"/>
  <c r="T1840" i="1"/>
  <c r="T1858" i="1"/>
  <c r="T1867" i="1"/>
  <c r="R1799" i="1"/>
  <c r="N1799" i="1"/>
  <c r="M1393" i="1"/>
  <c r="M1449" i="1"/>
  <c r="M1458" i="1"/>
  <c r="Q1291" i="1"/>
  <c r="Q1387" i="1"/>
  <c r="M352" i="33"/>
  <c r="M360" i="33"/>
  <c r="K301" i="2"/>
  <c r="S761" i="1"/>
  <c r="W761" i="1"/>
  <c r="W770" i="1"/>
  <c r="W788" i="1"/>
  <c r="H898" i="1"/>
  <c r="I898" i="1"/>
  <c r="H875" i="1"/>
  <c r="H799" i="1"/>
  <c r="Z846" i="1"/>
  <c r="X846" i="1"/>
  <c r="AA913" i="1"/>
  <c r="Q504" i="2"/>
  <c r="S993" i="33"/>
  <c r="M1993" i="1"/>
  <c r="J1993" i="1"/>
  <c r="H2141" i="1"/>
  <c r="I2141" i="1"/>
  <c r="AB917" i="1"/>
  <c r="R508" i="2"/>
  <c r="T997" i="33"/>
  <c r="W1927" i="1"/>
  <c r="S1927" i="1"/>
  <c r="J2190" i="1"/>
  <c r="J2198" i="1"/>
  <c r="M1461" i="1"/>
  <c r="M1452" i="1"/>
  <c r="M1396" i="1"/>
  <c r="R2291" i="1"/>
  <c r="N2266" i="1"/>
  <c r="R2266" i="1"/>
  <c r="R2282" i="1"/>
  <c r="X2262" i="1"/>
  <c r="Z2262" i="1"/>
  <c r="Z2278" i="1"/>
  <c r="Z2287" i="1"/>
  <c r="W1995" i="1"/>
  <c r="S1995" i="1"/>
  <c r="AC1938" i="1"/>
  <c r="S513" i="2"/>
  <c r="U1002" i="33"/>
  <c r="W1951" i="1"/>
  <c r="S1951" i="1"/>
  <c r="N1867" i="1"/>
  <c r="N1858" i="1"/>
  <c r="N1840" i="1"/>
  <c r="R1949" i="1"/>
  <c r="N1949" i="1"/>
  <c r="U1932" i="1"/>
  <c r="M416" i="2"/>
  <c r="O935" i="33"/>
  <c r="I1867" i="1"/>
  <c r="I1858" i="1"/>
  <c r="I1840" i="1"/>
  <c r="W1998" i="1"/>
  <c r="S1998" i="1"/>
  <c r="Y1935" i="1"/>
  <c r="P419" i="2"/>
  <c r="R938" i="33"/>
  <c r="Y1792" i="1"/>
  <c r="Y1840" i="1"/>
  <c r="Y1858" i="1"/>
  <c r="Y1867" i="1"/>
  <c r="O1790" i="1"/>
  <c r="O1838" i="1"/>
  <c r="O1856" i="1"/>
  <c r="O1865" i="1"/>
  <c r="Q1788" i="1"/>
  <c r="Q1836" i="1"/>
  <c r="Q1854" i="1"/>
  <c r="Q1863" i="1"/>
  <c r="Z2036" i="1"/>
  <c r="X2036" i="1"/>
  <c r="R1992" i="1"/>
  <c r="N1992" i="1"/>
  <c r="H1963" i="1"/>
  <c r="I1963" i="1"/>
  <c r="R1928" i="1"/>
  <c r="N1928" i="1"/>
  <c r="M1835" i="1"/>
  <c r="J1835" i="1"/>
  <c r="M1803" i="1"/>
  <c r="J1803" i="1"/>
  <c r="M1768" i="1"/>
  <c r="J1768" i="1"/>
  <c r="Y1385" i="1"/>
  <c r="Y1289" i="1"/>
  <c r="J1863" i="1"/>
  <c r="J1854" i="1"/>
  <c r="J1836" i="1"/>
  <c r="H1745" i="1"/>
  <c r="I1745" i="1"/>
  <c r="AB1386" i="1"/>
  <c r="AB1290" i="1"/>
  <c r="T911" i="1"/>
  <c r="L411" i="2"/>
  <c r="N959" i="33"/>
  <c r="R1735" i="1"/>
  <c r="N1735" i="1"/>
  <c r="C509" i="2"/>
  <c r="I918" i="1"/>
  <c r="H918" i="1"/>
  <c r="S1385" i="1"/>
  <c r="AA915" i="1"/>
  <c r="Q506" i="2"/>
  <c r="S995" i="33"/>
  <c r="AC911" i="1"/>
  <c r="S411" i="2"/>
  <c r="U959" i="33"/>
  <c r="AC2196" i="1"/>
  <c r="AC2188" i="1"/>
  <c r="O1943" i="1"/>
  <c r="H518" i="2"/>
  <c r="J1007" i="33"/>
  <c r="M2322" i="1"/>
  <c r="J2322" i="1"/>
  <c r="R2345" i="1"/>
  <c r="N2345" i="1"/>
  <c r="H2316" i="1"/>
  <c r="I2316" i="1"/>
  <c r="L2292" i="1"/>
  <c r="L2283" i="1"/>
  <c r="L2267" i="1"/>
  <c r="J2191" i="1"/>
  <c r="J2199" i="1"/>
  <c r="Z1811" i="1"/>
  <c r="X1811" i="1"/>
  <c r="M1732" i="1"/>
  <c r="J1732" i="1"/>
  <c r="Z1814" i="1"/>
  <c r="X1814" i="1"/>
  <c r="J2139" i="1"/>
  <c r="M2139" i="1"/>
  <c r="M1995" i="1"/>
  <c r="J1995" i="1"/>
  <c r="Y1929" i="1"/>
  <c r="P413" i="2"/>
  <c r="R932" i="33"/>
  <c r="AB1790" i="1"/>
  <c r="AB1838" i="1"/>
  <c r="AB1856" i="1"/>
  <c r="AB1865" i="1"/>
  <c r="U1869" i="1"/>
  <c r="U1794" i="1"/>
  <c r="U1842" i="1"/>
  <c r="U1860" i="1"/>
  <c r="K1867" i="1"/>
  <c r="K1792" i="1"/>
  <c r="K1840" i="1"/>
  <c r="K1858" i="1"/>
  <c r="Z1821" i="1"/>
  <c r="X1821" i="1"/>
  <c r="X2194" i="1"/>
  <c r="Z2194" i="1"/>
  <c r="Z2202" i="1"/>
  <c r="L1944" i="1"/>
  <c r="F519" i="2"/>
  <c r="H1008" i="33"/>
  <c r="U1866" i="1"/>
  <c r="U1791" i="1"/>
  <c r="U1839" i="1"/>
  <c r="U1857" i="1"/>
  <c r="I1869" i="1"/>
  <c r="I1860" i="1"/>
  <c r="I1842" i="1"/>
  <c r="C415" i="2"/>
  <c r="I1931" i="1"/>
  <c r="H1931" i="1"/>
  <c r="S1815" i="1"/>
  <c r="W1815" i="1"/>
  <c r="R1756" i="1"/>
  <c r="N1756" i="1"/>
  <c r="S1291" i="1"/>
  <c r="S1387" i="1"/>
  <c r="W2420" i="1"/>
  <c r="S2420" i="1"/>
  <c r="Q2264" i="1"/>
  <c r="Q2280" i="1"/>
  <c r="Q2289" i="1"/>
  <c r="M2334" i="1"/>
  <c r="J2334" i="1"/>
  <c r="R2313" i="1"/>
  <c r="N2313" i="1"/>
  <c r="R1755" i="1"/>
  <c r="N1755" i="1"/>
  <c r="M2143" i="1"/>
  <c r="J2143" i="1"/>
  <c r="AB1939" i="1"/>
  <c r="R514" i="2"/>
  <c r="T1003" i="33"/>
  <c r="L1936" i="1"/>
  <c r="F420" i="2"/>
  <c r="H939" i="33"/>
  <c r="H1927" i="1"/>
  <c r="I1927" i="1"/>
  <c r="U1929" i="1"/>
  <c r="M413" i="2"/>
  <c r="O932" i="33"/>
  <c r="U1383" i="1"/>
  <c r="U1287" i="1"/>
  <c r="O910" i="1"/>
  <c r="H410" i="2"/>
  <c r="J958" i="33"/>
  <c r="Y1383" i="1"/>
  <c r="Y1287" i="1"/>
  <c r="AC907" i="1"/>
  <c r="S407" i="2"/>
  <c r="U955" i="33"/>
  <c r="R884" i="1"/>
  <c r="R172" i="1"/>
  <c r="R190" i="1"/>
  <c r="R216" i="1"/>
  <c r="R311" i="1"/>
  <c r="H871" i="1"/>
  <c r="H795" i="1"/>
  <c r="H837" i="1"/>
  <c r="I837" i="1"/>
  <c r="H727" i="1"/>
  <c r="H356" i="1"/>
  <c r="H348" i="1"/>
  <c r="H1949" i="1"/>
  <c r="I1949" i="1"/>
  <c r="L1870" i="1"/>
  <c r="L1861" i="1"/>
  <c r="L1843" i="1"/>
  <c r="L1795" i="1"/>
  <c r="R2160" i="1"/>
  <c r="R2151" i="1"/>
  <c r="R1975" i="1"/>
  <c r="Z1385" i="1"/>
  <c r="Z1289" i="1"/>
  <c r="M835" i="1"/>
  <c r="J835" i="1"/>
  <c r="M1294" i="1"/>
  <c r="M1390" i="1"/>
  <c r="M1464" i="1"/>
  <c r="U1290" i="1"/>
  <c r="U1386" i="1"/>
  <c r="R979" i="1"/>
  <c r="R1067" i="1"/>
  <c r="R1110" i="1"/>
  <c r="M994" i="33"/>
  <c r="K505" i="2"/>
  <c r="S914" i="1"/>
  <c r="W914" i="1"/>
  <c r="M2767" i="1"/>
  <c r="J2767" i="1"/>
  <c r="L2268" i="1"/>
  <c r="L2284" i="1"/>
  <c r="L2293" i="1"/>
  <c r="W2308" i="1"/>
  <c r="S2308" i="1"/>
  <c r="AC2199" i="1"/>
  <c r="AC2191" i="1"/>
  <c r="J2269" i="1"/>
  <c r="J2285" i="1"/>
  <c r="J2294" i="1"/>
  <c r="Z2142" i="1"/>
  <c r="X2142" i="1"/>
  <c r="M1982" i="1"/>
  <c r="J1982" i="1"/>
  <c r="J2193" i="1"/>
  <c r="J2201" i="1"/>
  <c r="Y2266" i="1"/>
  <c r="Y2282" i="1"/>
  <c r="Y2291" i="1"/>
  <c r="S932" i="33"/>
  <c r="Q413" i="2"/>
  <c r="AA1929" i="1"/>
  <c r="Z1985" i="1"/>
  <c r="X1985" i="1"/>
  <c r="K1795" i="1"/>
  <c r="K1843" i="1"/>
  <c r="K1861" i="1"/>
  <c r="K1870" i="1"/>
  <c r="R1852" i="1"/>
  <c r="N1852" i="1"/>
  <c r="H1797" i="1"/>
  <c r="I1797" i="1"/>
  <c r="R1851" i="1"/>
  <c r="N1851" i="1"/>
  <c r="M1782" i="1"/>
  <c r="J1782" i="1"/>
  <c r="N2190" i="1"/>
  <c r="N2198" i="1"/>
  <c r="H1821" i="1"/>
  <c r="I1821" i="1"/>
  <c r="Z1948" i="1"/>
  <c r="X1948" i="1"/>
  <c r="P937" i="33"/>
  <c r="N418" i="2"/>
  <c r="V1934" i="1"/>
  <c r="M1849" i="1"/>
  <c r="J1849" i="1"/>
  <c r="M1808" i="1"/>
  <c r="J1808" i="1"/>
  <c r="W1830" i="1"/>
  <c r="S1830" i="1"/>
  <c r="W1798" i="1"/>
  <c r="S1798" i="1"/>
  <c r="Z1828" i="1"/>
  <c r="X1828" i="1"/>
  <c r="R1808" i="1"/>
  <c r="N1808" i="1"/>
  <c r="H1779" i="1"/>
  <c r="I1779" i="1"/>
  <c r="M1762" i="1"/>
  <c r="J1762" i="1"/>
  <c r="H1808" i="1"/>
  <c r="I1808" i="1"/>
  <c r="Z1777" i="1"/>
  <c r="X1777" i="1"/>
  <c r="W1756" i="1"/>
  <c r="S1756" i="1"/>
  <c r="W1392" i="1"/>
  <c r="W1448" i="1"/>
  <c r="W1457" i="1"/>
  <c r="M956" i="33"/>
  <c r="K408" i="2"/>
  <c r="S908" i="1"/>
  <c r="W908" i="1"/>
  <c r="X1399" i="1"/>
  <c r="X1455" i="1"/>
  <c r="T999" i="33"/>
  <c r="R510" i="2"/>
  <c r="AB919" i="1"/>
  <c r="K957" i="33"/>
  <c r="I409" i="2"/>
  <c r="P909" i="1"/>
  <c r="W1750" i="1"/>
  <c r="S1750" i="1"/>
  <c r="S1289" i="1"/>
  <c r="W1289" i="1"/>
  <c r="W1385" i="1"/>
  <c r="V1289" i="1"/>
  <c r="V1385" i="1"/>
  <c r="W2744" i="1"/>
  <c r="S2744" i="1"/>
  <c r="R2314" i="1"/>
  <c r="N2314" i="1"/>
  <c r="H2266" i="1"/>
  <c r="H2282" i="1"/>
  <c r="H2291" i="1"/>
  <c r="Z2365" i="1"/>
  <c r="X2365" i="1"/>
  <c r="Z2380" i="1"/>
  <c r="X2380" i="1"/>
  <c r="R2373" i="1"/>
  <c r="N2373" i="1"/>
  <c r="W2317" i="1"/>
  <c r="S2317" i="1"/>
  <c r="L2197" i="1"/>
  <c r="L2189" i="1"/>
  <c r="X2267" i="1"/>
  <c r="X2283" i="1"/>
  <c r="X2292" i="1"/>
  <c r="J2144" i="1"/>
  <c r="M2144" i="1"/>
  <c r="Z2336" i="1"/>
  <c r="X2336" i="1"/>
  <c r="R2316" i="1"/>
  <c r="N2316" i="1"/>
  <c r="AA2200" i="1"/>
  <c r="AA2192" i="1"/>
  <c r="Z2097" i="1"/>
  <c r="X2097" i="1"/>
  <c r="J1841" i="1"/>
  <c r="J1859" i="1"/>
  <c r="J1868" i="1"/>
  <c r="T1006" i="33"/>
  <c r="R517" i="2"/>
  <c r="AB1942" i="1"/>
  <c r="I1793" i="1"/>
  <c r="H1793" i="1"/>
  <c r="H1841" i="1"/>
  <c r="H1859" i="1"/>
  <c r="H1868" i="1"/>
  <c r="H2138" i="1"/>
  <c r="I2138" i="1"/>
  <c r="Z2027" i="1"/>
  <c r="X2027" i="1"/>
  <c r="R1983" i="1"/>
  <c r="N1983" i="1"/>
  <c r="T1035" i="33"/>
  <c r="W1852" i="1"/>
  <c r="S1852" i="1"/>
  <c r="Z1787" i="1"/>
  <c r="X1787" i="1"/>
  <c r="I939" i="33"/>
  <c r="G420" i="2"/>
  <c r="N1936" i="1"/>
  <c r="R1936" i="1"/>
  <c r="J1290" i="1"/>
  <c r="J1386" i="1"/>
  <c r="H959" i="33"/>
  <c r="F411" i="2"/>
  <c r="L911" i="1"/>
  <c r="H2314" i="1"/>
  <c r="I2314" i="1"/>
  <c r="R2348" i="1"/>
  <c r="N2348" i="1"/>
  <c r="J2265" i="1"/>
  <c r="J2281" i="1"/>
  <c r="J2290" i="1"/>
  <c r="K2267" i="1"/>
  <c r="K2283" i="1"/>
  <c r="K2292" i="1"/>
  <c r="T937" i="33"/>
  <c r="R418" i="2"/>
  <c r="AB1934" i="1"/>
  <c r="Z1754" i="1"/>
  <c r="X1754" i="1"/>
  <c r="H1816" i="1"/>
  <c r="I1816" i="1"/>
  <c r="X2139" i="1"/>
  <c r="Z2139" i="1"/>
  <c r="H1986" i="1"/>
  <c r="I1986" i="1"/>
  <c r="AB1976" i="1"/>
  <c r="AB2152" i="1"/>
  <c r="AB2161" i="1"/>
  <c r="T931" i="33"/>
  <c r="T1004" i="33"/>
  <c r="R515" i="2"/>
  <c r="AB1940" i="1"/>
  <c r="S1004" i="33"/>
  <c r="Q515" i="2"/>
  <c r="AA1940" i="1"/>
  <c r="M1743" i="1"/>
  <c r="J1743" i="1"/>
  <c r="T1288" i="1"/>
  <c r="T1384" i="1"/>
  <c r="P952" i="33"/>
  <c r="N404" i="2"/>
  <c r="V904" i="1"/>
  <c r="AB2376" i="1"/>
  <c r="AB4086" i="1"/>
  <c r="AB1819" i="1"/>
  <c r="AB4070" i="1"/>
  <c r="AB2426" i="1"/>
  <c r="AB1968" i="1"/>
  <c r="AB2144" i="1"/>
  <c r="AB3079" i="1"/>
  <c r="AB2368" i="1"/>
  <c r="AB2336" i="1"/>
  <c r="T4070" i="1"/>
  <c r="T4086" i="1"/>
  <c r="T2376" i="1"/>
  <c r="T2426" i="1"/>
  <c r="T2368" i="1"/>
  <c r="T2336" i="1"/>
  <c r="T2144" i="1"/>
  <c r="T1819" i="1"/>
  <c r="T1968" i="1"/>
  <c r="T3079" i="1"/>
  <c r="L2144" i="1"/>
  <c r="L2426" i="1"/>
  <c r="L4086" i="1"/>
  <c r="L4070" i="1"/>
  <c r="L1968" i="1"/>
  <c r="L3079" i="1"/>
  <c r="L2368" i="1"/>
  <c r="L2376" i="1"/>
  <c r="L2336" i="1"/>
  <c r="L1819" i="1"/>
  <c r="P2374" i="1"/>
  <c r="P1966" i="1"/>
  <c r="P2366" i="1"/>
  <c r="P2424" i="1"/>
  <c r="P3077" i="1"/>
  <c r="P2334" i="1"/>
  <c r="P2142" i="1"/>
  <c r="P4084" i="1"/>
  <c r="P4068" i="1"/>
  <c r="P1817" i="1"/>
  <c r="V2373" i="1"/>
  <c r="V1965" i="1"/>
  <c r="V2141" i="1"/>
  <c r="V4067" i="1"/>
  <c r="V4083" i="1"/>
  <c r="V1816" i="1"/>
  <c r="V2423" i="1"/>
  <c r="V3076" i="1"/>
  <c r="V2365" i="1"/>
  <c r="V2333" i="1"/>
  <c r="AB4082" i="1"/>
  <c r="AB2372" i="1"/>
  <c r="AB1815" i="1"/>
  <c r="AB2422" i="1"/>
  <c r="AB2364" i="1"/>
  <c r="AB4066" i="1"/>
  <c r="AB2140" i="1"/>
  <c r="AB2332" i="1"/>
  <c r="AB1964" i="1"/>
  <c r="AB3075" i="1"/>
  <c r="T2140" i="1"/>
  <c r="T2422" i="1"/>
  <c r="T4082" i="1"/>
  <c r="T4066" i="1"/>
  <c r="T1964" i="1"/>
  <c r="T3075" i="1"/>
  <c r="T2364" i="1"/>
  <c r="T2372" i="1"/>
  <c r="T2332" i="1"/>
  <c r="T1815" i="1"/>
  <c r="L2372" i="1"/>
  <c r="L1964" i="1"/>
  <c r="L2364" i="1"/>
  <c r="L2422" i="1"/>
  <c r="L3075" i="1"/>
  <c r="L2332" i="1"/>
  <c r="L2140" i="1"/>
  <c r="L4082" i="1"/>
  <c r="L4066" i="1"/>
  <c r="L1815" i="1"/>
  <c r="P2370" i="1"/>
  <c r="P4080" i="1"/>
  <c r="P1813" i="1"/>
  <c r="P4064" i="1"/>
  <c r="P2420" i="1"/>
  <c r="P1962" i="1"/>
  <c r="P2138" i="1"/>
  <c r="P3073" i="1"/>
  <c r="P2362" i="1"/>
  <c r="P2330" i="1"/>
  <c r="V4079" i="1"/>
  <c r="V2369" i="1"/>
  <c r="V1961" i="1"/>
  <c r="V2419" i="1"/>
  <c r="V2361" i="1"/>
  <c r="V4063" i="1"/>
  <c r="V1812" i="1"/>
  <c r="V2329" i="1"/>
  <c r="V2137" i="1"/>
  <c r="V3072" i="1"/>
  <c r="AA2144" i="1"/>
  <c r="AA1819" i="1"/>
  <c r="AA2336" i="1"/>
  <c r="AA2376" i="1"/>
  <c r="AA2426" i="1"/>
  <c r="AA4086" i="1"/>
  <c r="AA1968" i="1"/>
  <c r="AA4070" i="1"/>
  <c r="AA3079" i="1"/>
  <c r="AA2368" i="1"/>
  <c r="K2144" i="1"/>
  <c r="K1819" i="1"/>
  <c r="K4070" i="1"/>
  <c r="K2376" i="1"/>
  <c r="K3079" i="1"/>
  <c r="K2426" i="1"/>
  <c r="K2368" i="1"/>
  <c r="K2336" i="1"/>
  <c r="K4086" i="1"/>
  <c r="K1968" i="1"/>
  <c r="Y1818" i="1"/>
  <c r="Y2425" i="1"/>
  <c r="Y1967" i="1"/>
  <c r="Y2367" i="1"/>
  <c r="Y2335" i="1"/>
  <c r="Y4085" i="1"/>
  <c r="Y4069" i="1"/>
  <c r="Y2143" i="1"/>
  <c r="Y3078" i="1"/>
  <c r="Y2375" i="1"/>
  <c r="Q3078" i="1"/>
  <c r="Q2335" i="1"/>
  <c r="Q1967" i="1"/>
  <c r="Q2375" i="1"/>
  <c r="Q2367" i="1"/>
  <c r="Q2425" i="1"/>
  <c r="Q2143" i="1"/>
  <c r="Q1818" i="1"/>
  <c r="Q4085" i="1"/>
  <c r="Q4069" i="1"/>
  <c r="O2334" i="1"/>
  <c r="O1817" i="1"/>
  <c r="O2142" i="1"/>
  <c r="O2374" i="1"/>
  <c r="O2424" i="1"/>
  <c r="O4084" i="1"/>
  <c r="O1966" i="1"/>
  <c r="O4068" i="1"/>
  <c r="O3077" i="1"/>
  <c r="O2366" i="1"/>
  <c r="AC2333" i="1"/>
  <c r="AC1816" i="1"/>
  <c r="AC4067" i="1"/>
  <c r="AC2365" i="1"/>
  <c r="AC3076" i="1"/>
  <c r="AC2423" i="1"/>
  <c r="AC2373" i="1"/>
  <c r="AC2141" i="1"/>
  <c r="AC4083" i="1"/>
  <c r="AC1965" i="1"/>
  <c r="U1816" i="1"/>
  <c r="U2333" i="1"/>
  <c r="U2365" i="1"/>
  <c r="U2423" i="1"/>
  <c r="U2141" i="1"/>
  <c r="U1965" i="1"/>
  <c r="U4067" i="1"/>
  <c r="U4083" i="1"/>
  <c r="U3076" i="1"/>
  <c r="U2373" i="1"/>
  <c r="AA3075" i="1"/>
  <c r="AA4066" i="1"/>
  <c r="AA1964" i="1"/>
  <c r="AA2372" i="1"/>
  <c r="AA2364" i="1"/>
  <c r="AA2422" i="1"/>
  <c r="AA2332" i="1"/>
  <c r="AA2140" i="1"/>
  <c r="AA4082" i="1"/>
  <c r="AA1815" i="1"/>
  <c r="K1815" i="1"/>
  <c r="K2332" i="1"/>
  <c r="K2140" i="1"/>
  <c r="K2422" i="1"/>
  <c r="K2372" i="1"/>
  <c r="K4082" i="1"/>
  <c r="K1964" i="1"/>
  <c r="K4066" i="1"/>
  <c r="K3075" i="1"/>
  <c r="K2364" i="1"/>
  <c r="H993" i="33"/>
  <c r="F504" i="2"/>
  <c r="L913" i="1"/>
  <c r="P2293" i="1"/>
  <c r="P2284" i="1"/>
  <c r="P2268" i="1"/>
  <c r="O1932" i="1"/>
  <c r="H416" i="2"/>
  <c r="J935" i="33"/>
  <c r="O639" i="1"/>
  <c r="O438" i="1"/>
  <c r="L873" i="1"/>
  <c r="L797" i="1"/>
  <c r="R345" i="1"/>
  <c r="R353" i="1"/>
  <c r="R724" i="1"/>
  <c r="I996" i="33"/>
  <c r="G507" i="2"/>
  <c r="N916" i="1"/>
  <c r="R916" i="1"/>
  <c r="Z809" i="1"/>
  <c r="Q912" i="33"/>
  <c r="O35" i="2"/>
  <c r="X809" i="1"/>
  <c r="O635" i="1"/>
  <c r="O434" i="1"/>
  <c r="R992" i="33"/>
  <c r="P503" i="2"/>
  <c r="Y912" i="1"/>
  <c r="M875" i="1"/>
  <c r="M799" i="1"/>
  <c r="P995" i="33"/>
  <c r="N506" i="2"/>
  <c r="V915" i="1"/>
  <c r="Z2569" i="1"/>
  <c r="Z2534" i="1"/>
  <c r="X2478" i="1"/>
  <c r="Z2478" i="1"/>
  <c r="R2359" i="1"/>
  <c r="N2359" i="1"/>
  <c r="R2026" i="1"/>
  <c r="N2026" i="1"/>
  <c r="Q1936" i="1"/>
  <c r="J420" i="2"/>
  <c r="L939" i="33"/>
  <c r="O2197" i="1"/>
  <c r="O2189" i="1"/>
  <c r="Z1973" i="1"/>
  <c r="Z2149" i="1"/>
  <c r="Z2158" i="1"/>
  <c r="S1868" i="1"/>
  <c r="S1859" i="1"/>
  <c r="S1793" i="1"/>
  <c r="S1841" i="1"/>
  <c r="Z1981" i="1"/>
  <c r="X1981" i="1"/>
  <c r="V1867" i="1"/>
  <c r="V1858" i="1"/>
  <c r="V1840" i="1"/>
  <c r="V1792" i="1"/>
  <c r="U1867" i="1"/>
  <c r="U1858" i="1"/>
  <c r="U1840" i="1"/>
  <c r="U1792" i="1"/>
  <c r="Z1770" i="1"/>
  <c r="X1770" i="1"/>
  <c r="H1849" i="1"/>
  <c r="I1849" i="1"/>
  <c r="P1938" i="1"/>
  <c r="I513" i="2"/>
  <c r="K1002" i="33"/>
  <c r="H2039" i="1"/>
  <c r="I2039" i="1"/>
  <c r="R1964" i="1"/>
  <c r="N1964" i="1"/>
  <c r="W1796" i="1"/>
  <c r="S1796" i="1"/>
  <c r="O1864" i="1"/>
  <c r="O1855" i="1"/>
  <c r="O1837" i="1"/>
  <c r="O1789" i="1"/>
  <c r="W1785" i="1"/>
  <c r="S1785" i="1"/>
  <c r="M1817" i="1"/>
  <c r="J1817" i="1"/>
  <c r="N1865" i="1"/>
  <c r="N1856" i="1"/>
  <c r="N1838" i="1"/>
  <c r="H1831" i="1"/>
  <c r="I1831" i="1"/>
  <c r="R1780" i="1"/>
  <c r="N1780" i="1"/>
  <c r="U1387" i="1"/>
  <c r="U1291" i="1"/>
  <c r="AB1388" i="1"/>
  <c r="AB1292" i="1"/>
  <c r="Z1761" i="1"/>
  <c r="X1761" i="1"/>
  <c r="Y871" i="1"/>
  <c r="Y795" i="1"/>
  <c r="I799" i="1"/>
  <c r="I875" i="1"/>
  <c r="K1931" i="1"/>
  <c r="E415" i="2"/>
  <c r="G934" i="33"/>
  <c r="AC1944" i="1"/>
  <c r="S519" i="2"/>
  <c r="U1008" i="33"/>
  <c r="T1931" i="1"/>
  <c r="L415" i="2"/>
  <c r="N934" i="33"/>
  <c r="P1864" i="1"/>
  <c r="P1855" i="1"/>
  <c r="P1837" i="1"/>
  <c r="P1789" i="1"/>
  <c r="I1384" i="1"/>
  <c r="W1751" i="1"/>
  <c r="S1751" i="1"/>
  <c r="U2287" i="1"/>
  <c r="U2278" i="1"/>
  <c r="U2262" i="1"/>
  <c r="K2203" i="1"/>
  <c r="K2195" i="1"/>
  <c r="I1865" i="1"/>
  <c r="I1856" i="1"/>
  <c r="I1790" i="1"/>
  <c r="I1838" i="1"/>
  <c r="K1866" i="1"/>
  <c r="K1857" i="1"/>
  <c r="K1839" i="1"/>
  <c r="K1791" i="1"/>
  <c r="M1460" i="1"/>
  <c r="M1451" i="1"/>
  <c r="M1395" i="1"/>
  <c r="W1464" i="1"/>
  <c r="W1390" i="1"/>
  <c r="W1294" i="1"/>
  <c r="Z1866" i="1"/>
  <c r="Z1857" i="1"/>
  <c r="Z1839" i="1"/>
  <c r="X1791" i="1"/>
  <c r="Z1791" i="1"/>
  <c r="H1742" i="1"/>
  <c r="I1742" i="1"/>
  <c r="H1385" i="1"/>
  <c r="H1289" i="1"/>
  <c r="M589" i="1"/>
  <c r="J589" i="1"/>
  <c r="M2420" i="1"/>
  <c r="J2420" i="1"/>
  <c r="M1928" i="1"/>
  <c r="J1928" i="1"/>
  <c r="M1930" i="1"/>
  <c r="J1930" i="1"/>
  <c r="D414" i="2"/>
  <c r="F933" i="33"/>
  <c r="Y1868" i="1"/>
  <c r="Y1859" i="1"/>
  <c r="Y1841" i="1"/>
  <c r="Y1793" i="1"/>
  <c r="M1783" i="1"/>
  <c r="J1783" i="1"/>
  <c r="Z1804" i="1"/>
  <c r="X1804" i="1"/>
  <c r="R1743" i="1"/>
  <c r="N1743" i="1"/>
  <c r="AA1384" i="1"/>
  <c r="AA1288" i="1"/>
  <c r="Z884" i="1"/>
  <c r="Z311" i="1"/>
  <c r="Z216" i="1"/>
  <c r="Z190" i="1"/>
  <c r="Z172" i="1"/>
  <c r="V2292" i="1"/>
  <c r="V2283" i="1"/>
  <c r="V2267" i="1"/>
  <c r="O1937" i="1"/>
  <c r="H512" i="2"/>
  <c r="J1001" i="33"/>
  <c r="R1819" i="1"/>
  <c r="N1819" i="1"/>
  <c r="M883" i="1"/>
  <c r="M310" i="1"/>
  <c r="M215" i="1"/>
  <c r="M189" i="1"/>
  <c r="M171" i="1"/>
  <c r="M1761" i="1"/>
  <c r="J1761" i="1"/>
  <c r="Z1384" i="1"/>
  <c r="Z1288" i="1"/>
  <c r="R907" i="1"/>
  <c r="I955" i="33"/>
  <c r="G407" i="2"/>
  <c r="N907" i="1"/>
  <c r="R903" i="1"/>
  <c r="N903" i="1"/>
  <c r="M2389" i="1"/>
  <c r="J2389" i="1"/>
  <c r="Z2307" i="1"/>
  <c r="X2307" i="1"/>
  <c r="W2033" i="1"/>
  <c r="S2033" i="1"/>
  <c r="W2027" i="1"/>
  <c r="S2027" i="1"/>
  <c r="H1964" i="1"/>
  <c r="I1964" i="1"/>
  <c r="K935" i="33"/>
  <c r="I416" i="2"/>
  <c r="P1932" i="1"/>
  <c r="W1835" i="1"/>
  <c r="S1835" i="1"/>
  <c r="I933" i="33"/>
  <c r="G414" i="2"/>
  <c r="N1930" i="1"/>
  <c r="R1930" i="1"/>
  <c r="W1803" i="1"/>
  <c r="S1803" i="1"/>
  <c r="L1002" i="33"/>
  <c r="J513" i="2"/>
  <c r="Q1938" i="1"/>
  <c r="W1929" i="1"/>
  <c r="M932" i="33"/>
  <c r="K413" i="2"/>
  <c r="S1929" i="1"/>
  <c r="R2028" i="1"/>
  <c r="N2028" i="1"/>
  <c r="Z1924" i="1"/>
  <c r="X1924" i="1"/>
  <c r="K1868" i="1"/>
  <c r="K1793" i="1"/>
  <c r="K1841" i="1"/>
  <c r="K1859" i="1"/>
  <c r="W1772" i="1"/>
  <c r="S1772" i="1"/>
  <c r="W1850" i="1"/>
  <c r="S1850" i="1"/>
  <c r="M1801" i="1"/>
  <c r="J1801" i="1"/>
  <c r="R1820" i="1"/>
  <c r="N1820" i="1"/>
  <c r="M1753" i="1"/>
  <c r="J1753" i="1"/>
  <c r="Y909" i="1"/>
  <c r="P409" i="2"/>
  <c r="R957" i="33"/>
  <c r="O909" i="1"/>
  <c r="H409" i="2"/>
  <c r="J957" i="33"/>
  <c r="I2195" i="1"/>
  <c r="I2203" i="1"/>
  <c r="H1830" i="1"/>
  <c r="I1830" i="1"/>
  <c r="L1943" i="1"/>
  <c r="F518" i="2"/>
  <c r="H1007" i="33"/>
  <c r="H1926" i="1"/>
  <c r="I1926" i="1"/>
  <c r="W1962" i="1"/>
  <c r="S1962" i="1"/>
  <c r="Z1747" i="1"/>
  <c r="X1747" i="1"/>
  <c r="H874" i="1"/>
  <c r="H798" i="1"/>
  <c r="W874" i="1"/>
  <c r="W798" i="1"/>
  <c r="H1845" i="1"/>
  <c r="I1845" i="1"/>
  <c r="AC1932" i="1"/>
  <c r="S416" i="2"/>
  <c r="U935" i="33"/>
  <c r="L1941" i="1"/>
  <c r="F516" i="2"/>
  <c r="H1005" i="33"/>
  <c r="W2294" i="1"/>
  <c r="W2285" i="1"/>
  <c r="W2269" i="1"/>
  <c r="Y4081" i="1"/>
  <c r="Y2363" i="1"/>
  <c r="Y3074" i="1"/>
  <c r="Y2371" i="1"/>
  <c r="Y2421" i="1"/>
  <c r="Y2139" i="1"/>
  <c r="Y4065" i="1"/>
  <c r="Y1814" i="1"/>
  <c r="Y2331" i="1"/>
  <c r="Y1963" i="1"/>
  <c r="Q2331" i="1"/>
  <c r="Q1963" i="1"/>
  <c r="Q1814" i="1"/>
  <c r="Q3074" i="1"/>
  <c r="Q2421" i="1"/>
  <c r="Q2139" i="1"/>
  <c r="Q4081" i="1"/>
  <c r="Q4065" i="1"/>
  <c r="Q2371" i="1"/>
  <c r="Q2363" i="1"/>
  <c r="O1962" i="1"/>
  <c r="O4064" i="1"/>
  <c r="O3073" i="1"/>
  <c r="O2370" i="1"/>
  <c r="O2420" i="1"/>
  <c r="O2362" i="1"/>
  <c r="O2138" i="1"/>
  <c r="O2330" i="1"/>
  <c r="O4080" i="1"/>
  <c r="O1813" i="1"/>
  <c r="AC1961" i="1"/>
  <c r="AC4079" i="1"/>
  <c r="AC1812" i="1"/>
  <c r="AC2361" i="1"/>
  <c r="AC2329" i="1"/>
  <c r="AC2137" i="1"/>
  <c r="AC2419" i="1"/>
  <c r="AC4063" i="1"/>
  <c r="AC3072" i="1"/>
  <c r="AC2369" i="1"/>
  <c r="Q1770" i="1"/>
  <c r="L484" i="33"/>
  <c r="J365" i="2"/>
  <c r="Q719" i="1"/>
  <c r="K994" i="33"/>
  <c r="I505" i="2"/>
  <c r="P914" i="1"/>
  <c r="AB860" i="1"/>
  <c r="AB827" i="1"/>
  <c r="R842" i="1"/>
  <c r="N842" i="1"/>
  <c r="W526" i="1"/>
  <c r="S526" i="1"/>
  <c r="M910" i="1"/>
  <c r="F958" i="33"/>
  <c r="D410" i="2"/>
  <c r="J910" i="1"/>
  <c r="M787" i="1"/>
  <c r="F351" i="33"/>
  <c r="F359" i="33"/>
  <c r="D300" i="2"/>
  <c r="J760" i="1"/>
  <c r="M760" i="1"/>
  <c r="M769" i="1"/>
  <c r="T914" i="1"/>
  <c r="L505" i="2"/>
  <c r="N994" i="33"/>
  <c r="P2269" i="1"/>
  <c r="P2285" i="1"/>
  <c r="P2294" i="1"/>
  <c r="K1001" i="33"/>
  <c r="I512" i="2"/>
  <c r="P1937" i="1"/>
  <c r="P936" i="33"/>
  <c r="N417" i="2"/>
  <c r="V1933" i="1"/>
  <c r="I1789" i="1"/>
  <c r="H1789" i="1"/>
  <c r="H1837" i="1"/>
  <c r="H1855" i="1"/>
  <c r="H1864" i="1"/>
  <c r="M2033" i="1"/>
  <c r="J2033" i="1"/>
  <c r="M1737" i="1"/>
  <c r="J1737" i="1"/>
  <c r="Z919" i="1"/>
  <c r="X919" i="1"/>
  <c r="O510" i="2"/>
  <c r="Q999" i="33"/>
  <c r="W980" i="1"/>
  <c r="W1068" i="1"/>
  <c r="W1111" i="1"/>
  <c r="R1741" i="1"/>
  <c r="N1741" i="1"/>
  <c r="H2354" i="1"/>
  <c r="I2354" i="1"/>
  <c r="P2196" i="1"/>
  <c r="P2188" i="1"/>
  <c r="Z1989" i="1"/>
  <c r="X1989" i="1"/>
  <c r="Z1803" i="1"/>
  <c r="X1803" i="1"/>
  <c r="R2201" i="1"/>
  <c r="R2193" i="1"/>
  <c r="W1867" i="1"/>
  <c r="W1858" i="1"/>
  <c r="W1840" i="1"/>
  <c r="W1792" i="1"/>
  <c r="U1931" i="1"/>
  <c r="M415" i="2"/>
  <c r="O934" i="33"/>
  <c r="M1786" i="1"/>
  <c r="J1786" i="1"/>
  <c r="AA1869" i="1"/>
  <c r="AA1860" i="1"/>
  <c r="AA1842" i="1"/>
  <c r="AA1794" i="1"/>
  <c r="M1747" i="1"/>
  <c r="J1747" i="1"/>
  <c r="Q871" i="1"/>
  <c r="Q795" i="1"/>
  <c r="M1948" i="1"/>
  <c r="J1948" i="1"/>
  <c r="H1939" i="1"/>
  <c r="I1939" i="1"/>
  <c r="C514" i="2"/>
  <c r="R1106" i="1"/>
  <c r="R1063" i="1"/>
  <c r="R975" i="1"/>
  <c r="Z1104" i="1"/>
  <c r="Z1061" i="1"/>
  <c r="Z973" i="1"/>
  <c r="AA4010" i="1"/>
  <c r="AA4114" i="1"/>
  <c r="AA468" i="1"/>
  <c r="AA2513" i="1"/>
  <c r="AA4138" i="1"/>
  <c r="AA2430" i="1"/>
  <c r="AA2675" i="1"/>
  <c r="AA2859" i="1"/>
  <c r="AA3418" i="1"/>
  <c r="AA3658" i="1"/>
  <c r="AA3882" i="1"/>
  <c r="AA4317" i="1"/>
  <c r="AA899" i="1"/>
  <c r="AA3019" i="1"/>
  <c r="AA3123" i="1"/>
  <c r="AA3818" i="1"/>
  <c r="AA4301" i="1"/>
  <c r="AA2388" i="1"/>
  <c r="AA2667" i="1"/>
  <c r="AA3099" i="1"/>
  <c r="AA4058" i="1"/>
  <c r="AA4042" i="1"/>
  <c r="AA4122" i="1"/>
  <c r="AA4333" i="1"/>
  <c r="AA1924" i="1"/>
  <c r="AA3067" i="1"/>
  <c r="AA3666" i="1"/>
  <c r="AA3946" i="1"/>
  <c r="AA4106" i="1"/>
  <c r="AA452" i="1"/>
  <c r="AA2707" i="1"/>
  <c r="AA3051" i="1"/>
  <c r="AA3147" i="1"/>
  <c r="AA3477" i="1"/>
  <c r="AA4074" i="1"/>
  <c r="AA2505" i="1"/>
  <c r="AA4130" i="1"/>
  <c r="AA412" i="1"/>
  <c r="AA628" i="1"/>
  <c r="AA524" i="1"/>
  <c r="AA1980" i="1"/>
  <c r="AA2521" i="1"/>
  <c r="AA2715" i="1"/>
  <c r="AA3384" i="1"/>
  <c r="AA3163" i="1"/>
  <c r="AA3155" i="1"/>
  <c r="AA3650" i="1"/>
  <c r="AA3536" i="1"/>
  <c r="AA3850" i="1"/>
  <c r="AA4098" i="1"/>
  <c r="AA4309" i="1"/>
  <c r="AA428" i="1"/>
  <c r="AA854" i="1"/>
  <c r="AA2691" i="1"/>
  <c r="AA2683" i="1"/>
  <c r="AA2971" i="1"/>
  <c r="AA2875" i="1"/>
  <c r="AA3115" i="1"/>
  <c r="AA3502" i="1"/>
  <c r="AA3690" i="1"/>
  <c r="AA420" i="1"/>
  <c r="AA846" i="1"/>
  <c r="AA838" i="1"/>
  <c r="AA2324" i="1"/>
  <c r="AA2036" i="1"/>
  <c r="AA2659" i="1"/>
  <c r="AA2843" i="1"/>
  <c r="AA3091" i="1"/>
  <c r="AA3674" i="1"/>
  <c r="Z901" i="1"/>
  <c r="X901" i="1"/>
  <c r="M898" i="1"/>
  <c r="J898" i="1"/>
  <c r="V2199" i="1"/>
  <c r="V2191" i="1"/>
  <c r="M2325" i="1"/>
  <c r="J2325" i="1"/>
  <c r="T2266" i="1"/>
  <c r="T2282" i="1"/>
  <c r="T2291" i="1"/>
  <c r="K2262" i="1"/>
  <c r="K2278" i="1"/>
  <c r="K2287" i="1"/>
  <c r="M1980" i="1"/>
  <c r="J1980" i="1"/>
  <c r="S1961" i="1"/>
  <c r="W1961" i="1"/>
  <c r="Y1789" i="1"/>
  <c r="Y1837" i="1"/>
  <c r="Y1855" i="1"/>
  <c r="Y1864" i="1"/>
  <c r="M1922" i="1"/>
  <c r="J1922" i="1"/>
  <c r="G933" i="33"/>
  <c r="E414" i="2"/>
  <c r="K1930" i="1"/>
  <c r="H1814" i="1"/>
  <c r="I1814" i="1"/>
  <c r="W1753" i="1"/>
  <c r="S1753" i="1"/>
  <c r="M1945" i="1"/>
  <c r="J1945" i="1"/>
  <c r="Z1992" i="1"/>
  <c r="X1992" i="1"/>
  <c r="W1828" i="1"/>
  <c r="S1828" i="1"/>
  <c r="H1759" i="1"/>
  <c r="I1759" i="1"/>
  <c r="W1825" i="1"/>
  <c r="S1825" i="1"/>
  <c r="W1769" i="1"/>
  <c r="S1769" i="1"/>
  <c r="M1777" i="1"/>
  <c r="J1777" i="1"/>
  <c r="X1795" i="1"/>
  <c r="X1843" i="1"/>
  <c r="X1861" i="1"/>
  <c r="X1870" i="1"/>
  <c r="X1788" i="1"/>
  <c r="Z1788" i="1"/>
  <c r="Z1836" i="1"/>
  <c r="Z1854" i="1"/>
  <c r="Z1863" i="1"/>
  <c r="Z1808" i="1"/>
  <c r="X1808" i="1"/>
  <c r="Z1768" i="1"/>
  <c r="X1768" i="1"/>
  <c r="R1785" i="1"/>
  <c r="N1785" i="1"/>
  <c r="X1289" i="1"/>
  <c r="X1385" i="1"/>
  <c r="AA1387" i="1"/>
  <c r="AA1291" i="1"/>
  <c r="O917" i="1"/>
  <c r="H508" i="2"/>
  <c r="J997" i="33"/>
  <c r="AC904" i="1"/>
  <c r="S404" i="2"/>
  <c r="U952" i="33"/>
  <c r="M843" i="1"/>
  <c r="J843" i="1"/>
  <c r="W1981" i="1"/>
  <c r="S1981" i="1"/>
  <c r="W2025" i="1"/>
  <c r="S2025" i="1"/>
  <c r="AC1869" i="1"/>
  <c r="AC1860" i="1"/>
  <c r="AC1842" i="1"/>
  <c r="AC1794" i="1"/>
  <c r="R1781" i="1"/>
  <c r="N1781" i="1"/>
  <c r="R1761" i="1"/>
  <c r="N1761" i="1"/>
  <c r="M2326" i="1"/>
  <c r="J2326" i="1"/>
  <c r="T2203" i="1"/>
  <c r="T2195" i="1"/>
  <c r="M481" i="1"/>
  <c r="J481" i="1"/>
  <c r="U1865" i="1"/>
  <c r="U1856" i="1"/>
  <c r="U1838" i="1"/>
  <c r="U1790" i="1"/>
  <c r="O919" i="1"/>
  <c r="H510" i="2"/>
  <c r="J999" i="33"/>
  <c r="Q866" i="1"/>
  <c r="Q833" i="1"/>
  <c r="M848" i="1"/>
  <c r="J848" i="1"/>
  <c r="M899" i="1"/>
  <c r="J899" i="1"/>
  <c r="W2157" i="1"/>
  <c r="W2148" i="1"/>
  <c r="W1972" i="1"/>
  <c r="H1810" i="1"/>
  <c r="I1810" i="1"/>
  <c r="N867" i="1"/>
  <c r="R2418" i="1"/>
  <c r="N2418" i="1"/>
  <c r="M2025" i="1"/>
  <c r="J2025" i="1"/>
  <c r="Z1797" i="1"/>
  <c r="X1797" i="1"/>
  <c r="V869" i="1"/>
  <c r="V793" i="1"/>
  <c r="Q869" i="1"/>
  <c r="Q793" i="1"/>
  <c r="AB871" i="1"/>
  <c r="AB795" i="1"/>
  <c r="R869" i="1"/>
  <c r="R793" i="1"/>
  <c r="X2264" i="1"/>
  <c r="X2280" i="1"/>
  <c r="X2289" i="1"/>
  <c r="Q2269" i="1"/>
  <c r="Q2285" i="1"/>
  <c r="Q2294" i="1"/>
  <c r="H2137" i="1"/>
  <c r="I2137" i="1"/>
  <c r="T2267" i="1"/>
  <c r="T2283" i="1"/>
  <c r="T2292" i="1"/>
  <c r="R1993" i="1"/>
  <c r="N1993" i="1"/>
  <c r="S937" i="33"/>
  <c r="Q418" i="2"/>
  <c r="AA1934" i="1"/>
  <c r="P935" i="33"/>
  <c r="N416" i="2"/>
  <c r="V1932" i="1"/>
  <c r="AA1795" i="1"/>
  <c r="AA1843" i="1"/>
  <c r="AA1861" i="1"/>
  <c r="AA1870" i="1"/>
  <c r="F939" i="33"/>
  <c r="D420" i="2"/>
  <c r="J1936" i="1"/>
  <c r="M1936" i="1"/>
  <c r="Z2104" i="1"/>
  <c r="X2104" i="1"/>
  <c r="H1983" i="1"/>
  <c r="I1983" i="1"/>
  <c r="Q1794" i="1"/>
  <c r="Q1842" i="1"/>
  <c r="Q1860" i="1"/>
  <c r="Q1869" i="1"/>
  <c r="S1812" i="1"/>
  <c r="W1812" i="1"/>
  <c r="W1809" i="1"/>
  <c r="S1809" i="1"/>
  <c r="R1752" i="1"/>
  <c r="N1752" i="1"/>
  <c r="Z1760" i="1"/>
  <c r="X1760" i="1"/>
  <c r="Z1849" i="1"/>
  <c r="X1849" i="1"/>
  <c r="H1799" i="1"/>
  <c r="I1799" i="1"/>
  <c r="Z1752" i="1"/>
  <c r="X1752" i="1"/>
  <c r="Z1773" i="1"/>
  <c r="X1773" i="1"/>
  <c r="W915" i="1"/>
  <c r="S915" i="1"/>
  <c r="K506" i="2"/>
  <c r="M995" i="33"/>
  <c r="H1387" i="1"/>
  <c r="H1291" i="1"/>
  <c r="K2202" i="1"/>
  <c r="K2194" i="1"/>
  <c r="Z1798" i="1"/>
  <c r="X1798" i="1"/>
  <c r="R2294" i="1"/>
  <c r="R2285" i="1"/>
  <c r="N2269" i="1"/>
  <c r="R2269" i="1"/>
  <c r="P1936" i="1"/>
  <c r="I420" i="2"/>
  <c r="K939" i="33"/>
  <c r="W1786" i="1"/>
  <c r="S1786" i="1"/>
  <c r="V1386" i="1"/>
  <c r="V1290" i="1"/>
  <c r="H840" i="1"/>
  <c r="I840" i="1"/>
  <c r="R2329" i="1"/>
  <c r="N2329" i="1"/>
  <c r="Z1767" i="1"/>
  <c r="X1767" i="1"/>
  <c r="W1977" i="1"/>
  <c r="S1977" i="1"/>
  <c r="W1744" i="1"/>
  <c r="S1744" i="1"/>
  <c r="V918" i="1"/>
  <c r="N509" i="2"/>
  <c r="P998" i="33"/>
  <c r="AA861" i="1"/>
  <c r="AA828" i="1"/>
  <c r="U2361" i="1"/>
  <c r="U1812" i="1"/>
  <c r="U4063" i="1"/>
  <c r="U3072" i="1"/>
  <c r="U2419" i="1"/>
  <c r="U2137" i="1"/>
  <c r="U2329" i="1"/>
  <c r="U4079" i="1"/>
  <c r="U1961" i="1"/>
  <c r="U2369" i="1"/>
  <c r="R747" i="33"/>
  <c r="R755" i="33"/>
  <c r="P199" i="2"/>
  <c r="Y345" i="1"/>
  <c r="Y353" i="1"/>
  <c r="Y724" i="1"/>
  <c r="K1767" i="1"/>
  <c r="G481" i="33"/>
  <c r="E362" i="2"/>
  <c r="K716" i="1"/>
  <c r="Q995" i="33"/>
  <c r="O506" i="2"/>
  <c r="X915" i="1"/>
  <c r="Z915" i="1"/>
  <c r="P957" i="33"/>
  <c r="N409" i="2"/>
  <c r="V909" i="1"/>
  <c r="P2335" i="1"/>
  <c r="P2143" i="1"/>
  <c r="P2425" i="1"/>
  <c r="P1818" i="1"/>
  <c r="P2367" i="1"/>
  <c r="P2375" i="1"/>
  <c r="P4085" i="1"/>
  <c r="P4069" i="1"/>
  <c r="P1967" i="1"/>
  <c r="P3078" i="1"/>
  <c r="V4084" i="1"/>
  <c r="V1966" i="1"/>
  <c r="V3077" i="1"/>
  <c r="V2366" i="1"/>
  <c r="V1817" i="1"/>
  <c r="V2142" i="1"/>
  <c r="V4068" i="1"/>
  <c r="V2374" i="1"/>
  <c r="V2424" i="1"/>
  <c r="V2334" i="1"/>
  <c r="AB3076" i="1"/>
  <c r="AB2373" i="1"/>
  <c r="AB1816" i="1"/>
  <c r="AB4083" i="1"/>
  <c r="AB2423" i="1"/>
  <c r="AB2365" i="1"/>
  <c r="AB1965" i="1"/>
  <c r="AB2333" i="1"/>
  <c r="AB2141" i="1"/>
  <c r="AB4067" i="1"/>
  <c r="T2141" i="1"/>
  <c r="T4067" i="1"/>
  <c r="T2333" i="1"/>
  <c r="T1816" i="1"/>
  <c r="T2423" i="1"/>
  <c r="T3076" i="1"/>
  <c r="T4083" i="1"/>
  <c r="T2365" i="1"/>
  <c r="T1965" i="1"/>
  <c r="T2373" i="1"/>
  <c r="L2333" i="1"/>
  <c r="L1965" i="1"/>
  <c r="L2423" i="1"/>
  <c r="L2141" i="1"/>
  <c r="L2373" i="1"/>
  <c r="L4067" i="1"/>
  <c r="L2365" i="1"/>
  <c r="L1816" i="1"/>
  <c r="L4083" i="1"/>
  <c r="L3076" i="1"/>
  <c r="P4081" i="1"/>
  <c r="P1963" i="1"/>
  <c r="P3074" i="1"/>
  <c r="P2421" i="1"/>
  <c r="P1814" i="1"/>
  <c r="P2139" i="1"/>
  <c r="P4065" i="1"/>
  <c r="P2371" i="1"/>
  <c r="P2363" i="1"/>
  <c r="P2331" i="1"/>
  <c r="V1813" i="1"/>
  <c r="V3073" i="1"/>
  <c r="V4080" i="1"/>
  <c r="V1962" i="1"/>
  <c r="V2420" i="1"/>
  <c r="V2362" i="1"/>
  <c r="V4064" i="1"/>
  <c r="V2330" i="1"/>
  <c r="V2138" i="1"/>
  <c r="V2370" i="1"/>
  <c r="AB2137" i="1"/>
  <c r="AB4063" i="1"/>
  <c r="AB2329" i="1"/>
  <c r="AB1812" i="1"/>
  <c r="AB2419" i="1"/>
  <c r="AB3072" i="1"/>
  <c r="AB4079" i="1"/>
  <c r="AB2369" i="1"/>
  <c r="AB1961" i="1"/>
  <c r="AB2361" i="1"/>
  <c r="T2419" i="1"/>
  <c r="T2329" i="1"/>
  <c r="T1961" i="1"/>
  <c r="T4079" i="1"/>
  <c r="T2361" i="1"/>
  <c r="T2369" i="1"/>
  <c r="T2137" i="1"/>
  <c r="T1812" i="1"/>
  <c r="T4063" i="1"/>
  <c r="T3072" i="1"/>
  <c r="L4079" i="1"/>
  <c r="L1961" i="1"/>
  <c r="L3072" i="1"/>
  <c r="L2419" i="1"/>
  <c r="L1812" i="1"/>
  <c r="L2137" i="1"/>
  <c r="L4063" i="1"/>
  <c r="L2361" i="1"/>
  <c r="L2369" i="1"/>
  <c r="L2329" i="1"/>
  <c r="P866" i="1"/>
  <c r="P833" i="1"/>
  <c r="H853" i="1"/>
  <c r="I853" i="1"/>
  <c r="C38" i="2"/>
  <c r="I812" i="1"/>
  <c r="H812" i="1"/>
  <c r="Y1819" i="1"/>
  <c r="Y2368" i="1"/>
  <c r="Y2144" i="1"/>
  <c r="Y4070" i="1"/>
  <c r="Y4086" i="1"/>
  <c r="Y3079" i="1"/>
  <c r="Y2376" i="1"/>
  <c r="Y1968" i="1"/>
  <c r="Y2426" i="1"/>
  <c r="Y2336" i="1"/>
  <c r="Q2368" i="1"/>
  <c r="Q1968" i="1"/>
  <c r="Q4070" i="1"/>
  <c r="Q2376" i="1"/>
  <c r="Q2426" i="1"/>
  <c r="Q2144" i="1"/>
  <c r="Q2336" i="1"/>
  <c r="Q4086" i="1"/>
  <c r="Q1819" i="1"/>
  <c r="Q3079" i="1"/>
  <c r="O2367" i="1"/>
  <c r="O1818" i="1"/>
  <c r="O3078" i="1"/>
  <c r="O2143" i="1"/>
  <c r="O4085" i="1"/>
  <c r="O1967" i="1"/>
  <c r="O4069" i="1"/>
  <c r="O2375" i="1"/>
  <c r="O2425" i="1"/>
  <c r="O2335" i="1"/>
  <c r="AC1966" i="1"/>
  <c r="AC2142" i="1"/>
  <c r="AC4084" i="1"/>
  <c r="AC4068" i="1"/>
  <c r="AC2424" i="1"/>
  <c r="AC2334" i="1"/>
  <c r="AC1817" i="1"/>
  <c r="AC2366" i="1"/>
  <c r="AC3077" i="1"/>
  <c r="AC2374" i="1"/>
  <c r="U4084" i="1"/>
  <c r="U1817" i="1"/>
  <c r="U2374" i="1"/>
  <c r="U4068" i="1"/>
  <c r="U1966" i="1"/>
  <c r="U3077" i="1"/>
  <c r="U2366" i="1"/>
  <c r="U2424" i="1"/>
  <c r="U2142" i="1"/>
  <c r="U2334" i="1"/>
  <c r="AA2333" i="1"/>
  <c r="AA4067" i="1"/>
  <c r="AA2423" i="1"/>
  <c r="AA2373" i="1"/>
  <c r="AA2365" i="1"/>
  <c r="AA1965" i="1"/>
  <c r="AA2141" i="1"/>
  <c r="AA4083" i="1"/>
  <c r="AA1816" i="1"/>
  <c r="AA3076" i="1"/>
  <c r="K4083" i="1"/>
  <c r="K1816" i="1"/>
  <c r="K2423" i="1"/>
  <c r="K2373" i="1"/>
  <c r="K2333" i="1"/>
  <c r="K3076" i="1"/>
  <c r="K4067" i="1"/>
  <c r="K2365" i="1"/>
  <c r="K1965" i="1"/>
  <c r="K2141" i="1"/>
  <c r="Y4082" i="1"/>
  <c r="Y2140" i="1"/>
  <c r="Y1964" i="1"/>
  <c r="Y2332" i="1"/>
  <c r="Y2422" i="1"/>
  <c r="Y4066" i="1"/>
  <c r="Y3075" i="1"/>
  <c r="Y2372" i="1"/>
  <c r="Y1815" i="1"/>
  <c r="Y2364" i="1"/>
  <c r="Q2422" i="1"/>
  <c r="Q1815" i="1"/>
  <c r="Q2364" i="1"/>
  <c r="Q4066" i="1"/>
  <c r="Q4082" i="1"/>
  <c r="Q3075" i="1"/>
  <c r="Q2372" i="1"/>
  <c r="Q2332" i="1"/>
  <c r="Q1964" i="1"/>
  <c r="Q2140" i="1"/>
  <c r="O4065" i="1"/>
  <c r="O2421" i="1"/>
  <c r="O2371" i="1"/>
  <c r="O2139" i="1"/>
  <c r="O2363" i="1"/>
  <c r="O2331" i="1"/>
  <c r="O1963" i="1"/>
  <c r="O4081" i="1"/>
  <c r="O1814" i="1"/>
  <c r="O3074" i="1"/>
  <c r="AC2330" i="1"/>
  <c r="AC1813" i="1"/>
  <c r="AC2420" i="1"/>
  <c r="AC3073" i="1"/>
  <c r="AC4080" i="1"/>
  <c r="AC2370" i="1"/>
  <c r="AC4064" i="1"/>
  <c r="AC2362" i="1"/>
  <c r="AC2138" i="1"/>
  <c r="AC1962" i="1"/>
  <c r="U4080" i="1"/>
  <c r="U4064" i="1"/>
  <c r="U2138" i="1"/>
  <c r="U2330" i="1"/>
  <c r="U2420" i="1"/>
  <c r="U1962" i="1"/>
  <c r="U1813" i="1"/>
  <c r="U2362" i="1"/>
  <c r="U3073" i="1"/>
  <c r="U2370" i="1"/>
  <c r="AA1812" i="1"/>
  <c r="AA4079" i="1"/>
  <c r="AA2361" i="1"/>
  <c r="AA4063" i="1"/>
  <c r="AA1961" i="1"/>
  <c r="AA3072" i="1"/>
  <c r="AA2369" i="1"/>
  <c r="AA2137" i="1"/>
  <c r="AA2419" i="1"/>
  <c r="AA2329" i="1"/>
  <c r="K2361" i="1"/>
  <c r="K2419" i="1"/>
  <c r="K2329" i="1"/>
  <c r="K4063" i="1"/>
  <c r="K2369" i="1"/>
  <c r="K1961" i="1"/>
  <c r="K2137" i="1"/>
  <c r="K4079" i="1"/>
  <c r="K1812" i="1"/>
  <c r="K3072" i="1"/>
  <c r="W635" i="1"/>
  <c r="W434" i="1"/>
  <c r="C411" i="2"/>
  <c r="I911" i="1"/>
  <c r="H911" i="1"/>
  <c r="P4070" i="1"/>
  <c r="P1819" i="1"/>
  <c r="P2376" i="1"/>
  <c r="P1968" i="1"/>
  <c r="P4086" i="1"/>
  <c r="P2368" i="1"/>
  <c r="P2144" i="1"/>
  <c r="P2336" i="1"/>
  <c r="P3079" i="1"/>
  <c r="P2426" i="1"/>
  <c r="V2375" i="1"/>
  <c r="V2367" i="1"/>
  <c r="V2425" i="1"/>
  <c r="V4069" i="1"/>
  <c r="V1967" i="1"/>
  <c r="V1818" i="1"/>
  <c r="V3078" i="1"/>
  <c r="V2335" i="1"/>
  <c r="V2143" i="1"/>
  <c r="V4085" i="1"/>
  <c r="AB2374" i="1"/>
  <c r="AB1966" i="1"/>
  <c r="AB4084" i="1"/>
  <c r="AB1817" i="1"/>
  <c r="AB2366" i="1"/>
  <c r="AB2142" i="1"/>
  <c r="AB2334" i="1"/>
  <c r="AB3077" i="1"/>
  <c r="AB4068" i="1"/>
  <c r="AB2424" i="1"/>
  <c r="T1966" i="1"/>
  <c r="T2334" i="1"/>
  <c r="T2374" i="1"/>
  <c r="T4084" i="1"/>
  <c r="T2142" i="1"/>
  <c r="T2424" i="1"/>
  <c r="T1817" i="1"/>
  <c r="T2366" i="1"/>
  <c r="T4068" i="1"/>
  <c r="T3077" i="1"/>
  <c r="L4068" i="1"/>
  <c r="L1817" i="1"/>
  <c r="L2334" i="1"/>
  <c r="L4084" i="1"/>
  <c r="L2374" i="1"/>
  <c r="L2142" i="1"/>
  <c r="L2366" i="1"/>
  <c r="L1966" i="1"/>
  <c r="L3077" i="1"/>
  <c r="L2424" i="1"/>
  <c r="P2364" i="1"/>
  <c r="P2422" i="1"/>
  <c r="P4066" i="1"/>
  <c r="P2372" i="1"/>
  <c r="P1964" i="1"/>
  <c r="P1815" i="1"/>
  <c r="P3075" i="1"/>
  <c r="P2140" i="1"/>
  <c r="P2332" i="1"/>
  <c r="P4082" i="1"/>
  <c r="V2371" i="1"/>
  <c r="V4081" i="1"/>
  <c r="V3074" i="1"/>
  <c r="V1814" i="1"/>
  <c r="V1963" i="1"/>
  <c r="V2139" i="1"/>
  <c r="V2331" i="1"/>
  <c r="V2421" i="1"/>
  <c r="V4065" i="1"/>
  <c r="V2363" i="1"/>
  <c r="AB2330" i="1"/>
  <c r="AB2362" i="1"/>
  <c r="AB2138" i="1"/>
  <c r="AB4064" i="1"/>
  <c r="AB4080" i="1"/>
  <c r="AB2420" i="1"/>
  <c r="AB3073" i="1"/>
  <c r="AB2370" i="1"/>
  <c r="AB1962" i="1"/>
  <c r="AB1813" i="1"/>
  <c r="T4064" i="1"/>
  <c r="T1813" i="1"/>
  <c r="T2362" i="1"/>
  <c r="T1962" i="1"/>
  <c r="T4080" i="1"/>
  <c r="T2370" i="1"/>
  <c r="T2138" i="1"/>
  <c r="T2330" i="1"/>
  <c r="T3073" i="1"/>
  <c r="T2420" i="1"/>
  <c r="L2420" i="1"/>
  <c r="L4064" i="1"/>
  <c r="L2362" i="1"/>
  <c r="L2370" i="1"/>
  <c r="L1962" i="1"/>
  <c r="L1813" i="1"/>
  <c r="L3073" i="1"/>
  <c r="L2330" i="1"/>
  <c r="L2138" i="1"/>
  <c r="L4080" i="1"/>
  <c r="L1771" i="1"/>
  <c r="H485" i="33"/>
  <c r="F366" i="2"/>
  <c r="L720" i="1"/>
  <c r="M955" i="33"/>
  <c r="K407" i="2"/>
  <c r="S907" i="1"/>
  <c r="W907" i="1"/>
  <c r="O2336" i="1"/>
  <c r="O2144" i="1"/>
  <c r="O4070" i="1"/>
  <c r="O2368" i="1"/>
  <c r="O1968" i="1"/>
  <c r="O1819" i="1"/>
  <c r="O4086" i="1"/>
  <c r="O3079" i="1"/>
  <c r="O2376" i="1"/>
  <c r="O2426" i="1"/>
  <c r="AC1967" i="1"/>
  <c r="AC3078" i="1"/>
  <c r="AC4085" i="1"/>
  <c r="AC2367" i="1"/>
  <c r="AC4069" i="1"/>
  <c r="AC1818" i="1"/>
  <c r="AC2143" i="1"/>
  <c r="AC2375" i="1"/>
  <c r="AC2425" i="1"/>
  <c r="AC2335" i="1"/>
  <c r="U3078" i="1"/>
  <c r="U4069" i="1"/>
  <c r="U1967" i="1"/>
  <c r="U2335" i="1"/>
  <c r="U2375" i="1"/>
  <c r="U1818" i="1"/>
  <c r="U2143" i="1"/>
  <c r="U4085" i="1"/>
  <c r="U2367" i="1"/>
  <c r="U2425" i="1"/>
  <c r="AA2366" i="1"/>
  <c r="AA2424" i="1"/>
  <c r="AA3077" i="1"/>
  <c r="AA2334" i="1"/>
  <c r="AA4084" i="1"/>
  <c r="AA2142" i="1"/>
  <c r="AA1966" i="1"/>
  <c r="AA1817" i="1"/>
  <c r="AA2374" i="1"/>
  <c r="AA4068" i="1"/>
  <c r="K2334" i="1"/>
  <c r="K2374" i="1"/>
  <c r="K4084" i="1"/>
  <c r="K2424" i="1"/>
  <c r="K2142" i="1"/>
  <c r="K1966" i="1"/>
  <c r="K1817" i="1"/>
  <c r="K3077" i="1"/>
  <c r="K4068" i="1"/>
  <c r="K2366" i="1"/>
  <c r="Y1965" i="1"/>
  <c r="Y2141" i="1"/>
  <c r="Y4083" i="1"/>
  <c r="Y2333" i="1"/>
  <c r="Y4067" i="1"/>
  <c r="Y1816" i="1"/>
  <c r="Y2365" i="1"/>
  <c r="Y3076" i="1"/>
  <c r="Y2373" i="1"/>
  <c r="Y2423" i="1"/>
  <c r="Q4083" i="1"/>
  <c r="Q2365" i="1"/>
  <c r="Q3076" i="1"/>
  <c r="Q2423" i="1"/>
  <c r="Q2333" i="1"/>
  <c r="Q1965" i="1"/>
  <c r="Q2141" i="1"/>
  <c r="Q1816" i="1"/>
  <c r="Q4067" i="1"/>
  <c r="Q2373" i="1"/>
  <c r="O2372" i="1"/>
  <c r="O2422" i="1"/>
  <c r="O3075" i="1"/>
  <c r="O2364" i="1"/>
  <c r="O4082" i="1"/>
  <c r="O2140" i="1"/>
  <c r="O1964" i="1"/>
  <c r="O1815" i="1"/>
  <c r="O2332" i="1"/>
  <c r="O4066" i="1"/>
  <c r="AC2331" i="1"/>
  <c r="AC2421" i="1"/>
  <c r="AC1814" i="1"/>
  <c r="AC4065" i="1"/>
  <c r="AC2363" i="1"/>
  <c r="AC2139" i="1"/>
  <c r="AC1963" i="1"/>
  <c r="AC3074" i="1"/>
  <c r="AC4081" i="1"/>
  <c r="AC2371" i="1"/>
  <c r="U2371" i="1"/>
  <c r="U1963" i="1"/>
  <c r="U4081" i="1"/>
  <c r="U2421" i="1"/>
  <c r="U4065" i="1"/>
  <c r="U1814" i="1"/>
  <c r="U2363" i="1"/>
  <c r="U2139" i="1"/>
  <c r="U2331" i="1"/>
  <c r="U3074" i="1"/>
  <c r="AA3073" i="1"/>
  <c r="AA1813" i="1"/>
  <c r="AA2370" i="1"/>
  <c r="AA2420" i="1"/>
  <c r="AA2362" i="1"/>
  <c r="AA2330" i="1"/>
  <c r="AA2138" i="1"/>
  <c r="AA1962" i="1"/>
  <c r="AA4080" i="1"/>
  <c r="AA4064" i="1"/>
  <c r="K2330" i="1"/>
  <c r="K2420" i="1"/>
  <c r="K3073" i="1"/>
  <c r="K2370" i="1"/>
  <c r="K4080" i="1"/>
  <c r="K2138" i="1"/>
  <c r="K1962" i="1"/>
  <c r="K1813" i="1"/>
  <c r="K2362" i="1"/>
  <c r="K4064" i="1"/>
  <c r="Y1961" i="1"/>
  <c r="Y2369" i="1"/>
  <c r="Y4063" i="1"/>
  <c r="Y4079" i="1"/>
  <c r="Y2419" i="1"/>
  <c r="Y2329" i="1"/>
  <c r="Y2137" i="1"/>
  <c r="Y3072" i="1"/>
  <c r="Y1812" i="1"/>
  <c r="Y2361" i="1"/>
  <c r="Q1961" i="1"/>
  <c r="Q2329" i="1"/>
  <c r="Q4079" i="1"/>
  <c r="Q3072" i="1"/>
  <c r="Q4063" i="1"/>
  <c r="Q1812" i="1"/>
  <c r="Q2419" i="1"/>
  <c r="Q2361" i="1"/>
  <c r="Q2369" i="1"/>
  <c r="Q2137" i="1"/>
  <c r="O876" i="1"/>
  <c r="O800" i="1"/>
  <c r="M625" i="1"/>
  <c r="J625" i="1"/>
  <c r="U933" i="33"/>
  <c r="S414" i="2"/>
  <c r="AC1930" i="1"/>
  <c r="R1945" i="1"/>
  <c r="N1945" i="1"/>
  <c r="O1004" i="33"/>
  <c r="M515" i="2"/>
  <c r="U1940" i="1"/>
  <c r="Z1790" i="1"/>
  <c r="Z1838" i="1"/>
  <c r="Z1856" i="1"/>
  <c r="Z1865" i="1"/>
  <c r="O1795" i="1"/>
  <c r="O1843" i="1"/>
  <c r="O1861" i="1"/>
  <c r="O1870" i="1"/>
  <c r="H1813" i="1"/>
  <c r="I1813" i="1"/>
  <c r="M1977" i="1"/>
  <c r="J1977" i="1"/>
  <c r="M1457" i="1"/>
  <c r="M1448" i="1"/>
  <c r="M1392" i="1"/>
  <c r="Z1735" i="1"/>
  <c r="X1735" i="1"/>
  <c r="T4301" i="1"/>
  <c r="T2505" i="1"/>
  <c r="T2691" i="1"/>
  <c r="T2683" i="1"/>
  <c r="T2971" i="1"/>
  <c r="T2875" i="1"/>
  <c r="T3115" i="1"/>
  <c r="T1980" i="1"/>
  <c r="T428" i="1"/>
  <c r="T2675" i="1"/>
  <c r="T2430" i="1"/>
  <c r="T2667" i="1"/>
  <c r="T3418" i="1"/>
  <c r="T420" i="1"/>
  <c r="T846" i="1"/>
  <c r="T838" i="1"/>
  <c r="T2324" i="1"/>
  <c r="T1924" i="1"/>
  <c r="T2659" i="1"/>
  <c r="T899" i="1"/>
  <c r="T4074" i="1"/>
  <c r="T854" i="1"/>
  <c r="T2388" i="1"/>
  <c r="T2859" i="1"/>
  <c r="T2843" i="1"/>
  <c r="T4058" i="1"/>
  <c r="T4138" i="1"/>
  <c r="T4130" i="1"/>
  <c r="T412" i="1"/>
  <c r="T628" i="1"/>
  <c r="T524" i="1"/>
  <c r="T2036" i="1"/>
  <c r="T4317" i="1"/>
  <c r="T2715" i="1"/>
  <c r="T3674" i="1"/>
  <c r="T4042" i="1"/>
  <c r="T4010" i="1"/>
  <c r="T4122" i="1"/>
  <c r="T4114" i="1"/>
  <c r="T4333" i="1"/>
  <c r="T468" i="1"/>
  <c r="T3099" i="1"/>
  <c r="T3818" i="1"/>
  <c r="T4106" i="1"/>
  <c r="T3690" i="1"/>
  <c r="T452" i="1"/>
  <c r="T2521" i="1"/>
  <c r="T3384" i="1"/>
  <c r="T3658" i="1"/>
  <c r="T3946" i="1"/>
  <c r="T3067" i="1"/>
  <c r="T3163" i="1"/>
  <c r="T3155" i="1"/>
  <c r="T3650" i="1"/>
  <c r="T3536" i="1"/>
  <c r="T3850" i="1"/>
  <c r="T2513" i="1"/>
  <c r="T4309" i="1"/>
  <c r="T3666" i="1"/>
  <c r="T3882" i="1"/>
  <c r="T2707" i="1"/>
  <c r="T3051" i="1"/>
  <c r="T3019" i="1"/>
  <c r="T3147" i="1"/>
  <c r="T3123" i="1"/>
  <c r="T3502" i="1"/>
  <c r="T3477" i="1"/>
  <c r="T3091" i="1"/>
  <c r="T4098" i="1"/>
  <c r="X800" i="1"/>
  <c r="X876" i="1"/>
  <c r="R1929" i="1"/>
  <c r="N1929" i="1"/>
  <c r="G413" i="2"/>
  <c r="I932" i="33"/>
  <c r="V1936" i="1"/>
  <c r="N420" i="2"/>
  <c r="P939" i="33"/>
  <c r="P1931" i="1"/>
  <c r="I415" i="2"/>
  <c r="K934" i="33"/>
  <c r="R1747" i="1"/>
  <c r="N1747" i="1"/>
  <c r="N1383" i="1"/>
  <c r="Y1942" i="1"/>
  <c r="P517" i="2"/>
  <c r="R1006" i="33"/>
  <c r="Z838" i="1"/>
  <c r="X838" i="1"/>
  <c r="K641" i="1"/>
  <c r="K440" i="1"/>
  <c r="AA1933" i="1"/>
  <c r="Q417" i="2"/>
  <c r="S936" i="33"/>
  <c r="M1933" i="1"/>
  <c r="J1933" i="1"/>
  <c r="D417" i="2"/>
  <c r="F936" i="33"/>
  <c r="H1744" i="1"/>
  <c r="I1744" i="1"/>
  <c r="H844" i="1"/>
  <c r="I844" i="1"/>
  <c r="M837" i="1"/>
  <c r="J837" i="1"/>
  <c r="M860" i="1"/>
  <c r="M827" i="1"/>
  <c r="H956" i="33"/>
  <c r="F408" i="2"/>
  <c r="L908" i="1"/>
  <c r="Z2364" i="1"/>
  <c r="X2364" i="1"/>
  <c r="Q2203" i="1"/>
  <c r="Q2195" i="1"/>
  <c r="N1864" i="1"/>
  <c r="N1855" i="1"/>
  <c r="N1789" i="1"/>
  <c r="N1837" i="1"/>
  <c r="M1867" i="1"/>
  <c r="M1858" i="1"/>
  <c r="M1840" i="1"/>
  <c r="J1792" i="1"/>
  <c r="M1792" i="1"/>
  <c r="M2160" i="1"/>
  <c r="M2151" i="1"/>
  <c r="M1975" i="1"/>
  <c r="P1929" i="1"/>
  <c r="I413" i="2"/>
  <c r="K932" i="33"/>
  <c r="AA1935" i="1"/>
  <c r="Q419" i="2"/>
  <c r="S938" i="33"/>
  <c r="M1990" i="1"/>
  <c r="J1990" i="1"/>
  <c r="Z2291" i="1"/>
  <c r="Z2282" i="1"/>
  <c r="X2266" i="1"/>
  <c r="Z2266" i="1"/>
  <c r="R1989" i="1"/>
  <c r="N1989" i="1"/>
  <c r="S1006" i="33"/>
  <c r="Q517" i="2"/>
  <c r="AA1942" i="1"/>
  <c r="R1802" i="1"/>
  <c r="N1802" i="1"/>
  <c r="M1807" i="1"/>
  <c r="J1807" i="1"/>
  <c r="M1804" i="1"/>
  <c r="J1804" i="1"/>
  <c r="R1816" i="1"/>
  <c r="N1816" i="1"/>
  <c r="Z1748" i="1"/>
  <c r="X1748" i="1"/>
  <c r="W1745" i="1"/>
  <c r="S1745" i="1"/>
  <c r="W1463" i="1"/>
  <c r="W1398" i="1"/>
  <c r="W1454" i="1"/>
  <c r="H1386" i="1"/>
  <c r="H1290" i="1"/>
  <c r="Z1105" i="1"/>
  <c r="Z1062" i="1"/>
  <c r="Z974" i="1"/>
  <c r="R898" i="1"/>
  <c r="N898" i="1"/>
  <c r="L872" i="1"/>
  <c r="L796" i="1"/>
  <c r="R2196" i="1"/>
  <c r="R2188" i="1"/>
  <c r="H2308" i="1"/>
  <c r="I2308" i="1"/>
  <c r="U2289" i="1"/>
  <c r="U2280" i="1"/>
  <c r="U2264" i="1"/>
  <c r="J1790" i="1"/>
  <c r="J1838" i="1"/>
  <c r="J1856" i="1"/>
  <c r="J1865" i="1"/>
  <c r="Z1751" i="1"/>
  <c r="X1751" i="1"/>
  <c r="AC1389" i="1"/>
  <c r="AC1293" i="1"/>
  <c r="Q349" i="33"/>
  <c r="Q357" i="33"/>
  <c r="O298" i="2"/>
  <c r="X758" i="1"/>
  <c r="Z758" i="1"/>
  <c r="Z767" i="1"/>
  <c r="Z785" i="1"/>
  <c r="AB3064" i="1"/>
  <c r="AB3474" i="1"/>
  <c r="AB4095" i="1"/>
  <c r="AB851" i="1"/>
  <c r="AB2664" i="1"/>
  <c r="AB3096" i="1"/>
  <c r="AB3160" i="1"/>
  <c r="AB465" i="1"/>
  <c r="AB2518" i="1"/>
  <c r="AB2427" i="1"/>
  <c r="AB3533" i="1"/>
  <c r="AB4330" i="1"/>
  <c r="AB3152" i="1"/>
  <c r="AB3415" i="1"/>
  <c r="AB2385" i="1"/>
  <c r="AB2712" i="1"/>
  <c r="AB3647" i="1"/>
  <c r="AB425" i="1"/>
  <c r="AB2672" i="1"/>
  <c r="AB449" i="1"/>
  <c r="AB896" i="1"/>
  <c r="AB2502" i="1"/>
  <c r="AB2688" i="1"/>
  <c r="AB2680" i="1"/>
  <c r="AB2968" i="1"/>
  <c r="AB2872" i="1"/>
  <c r="AB3847" i="1"/>
  <c r="AB3815" i="1"/>
  <c r="AB4071" i="1"/>
  <c r="AB4298" i="1"/>
  <c r="AB417" i="1"/>
  <c r="AB843" i="1"/>
  <c r="AB835" i="1"/>
  <c r="AB2321" i="1"/>
  <c r="AB2033" i="1"/>
  <c r="AB3112" i="1"/>
  <c r="AB3499" i="1"/>
  <c r="AB3687" i="1"/>
  <c r="AB4055" i="1"/>
  <c r="AB4135" i="1"/>
  <c r="AB4127" i="1"/>
  <c r="AB409" i="1"/>
  <c r="AB625" i="1"/>
  <c r="AB521" i="1"/>
  <c r="AB2656" i="1"/>
  <c r="AB3671" i="1"/>
  <c r="AB4039" i="1"/>
  <c r="AB4007" i="1"/>
  <c r="AB4119" i="1"/>
  <c r="AB4111" i="1"/>
  <c r="AB1977" i="1"/>
  <c r="AB2856" i="1"/>
  <c r="AB2840" i="1"/>
  <c r="AB3088" i="1"/>
  <c r="AB3381" i="1"/>
  <c r="AB3663" i="1"/>
  <c r="AB3655" i="1"/>
  <c r="AB3943" i="1"/>
  <c r="AB3879" i="1"/>
  <c r="AB4306" i="1"/>
  <c r="AB4314" i="1"/>
  <c r="AB1921" i="1"/>
  <c r="AB2510" i="1"/>
  <c r="AB2704" i="1"/>
  <c r="AB3048" i="1"/>
  <c r="AB3016" i="1"/>
  <c r="AB3144" i="1"/>
  <c r="AB3120" i="1"/>
  <c r="AB4103" i="1"/>
  <c r="H845" i="1"/>
  <c r="I845" i="1"/>
  <c r="G957" i="33"/>
  <c r="E409" i="2"/>
  <c r="K909" i="1"/>
  <c r="V2573" i="1"/>
  <c r="V2538" i="1"/>
  <c r="V2482" i="1"/>
  <c r="I2196" i="1"/>
  <c r="W2138" i="1"/>
  <c r="S2138" i="1"/>
  <c r="W1991" i="1"/>
  <c r="S1991" i="1"/>
  <c r="R1977" i="1"/>
  <c r="N1977" i="1"/>
  <c r="J1870" i="1"/>
  <c r="J1861" i="1"/>
  <c r="J1795" i="1"/>
  <c r="J1843" i="1"/>
  <c r="I1870" i="1"/>
  <c r="I1861" i="1"/>
  <c r="I1843" i="1"/>
  <c r="M2097" i="1"/>
  <c r="J2097" i="1"/>
  <c r="Z2032" i="1"/>
  <c r="X2032" i="1"/>
  <c r="V1938" i="1"/>
  <c r="N513" i="2"/>
  <c r="P1002" i="33"/>
  <c r="W1833" i="1"/>
  <c r="S1833" i="1"/>
  <c r="M1785" i="1"/>
  <c r="J1785" i="1"/>
  <c r="R1746" i="1"/>
  <c r="N1746" i="1"/>
  <c r="H1455" i="1"/>
  <c r="H1399" i="1"/>
  <c r="W1739" i="1"/>
  <c r="S1739" i="1"/>
  <c r="L1389" i="1"/>
  <c r="L1293" i="1"/>
  <c r="AC905" i="1"/>
  <c r="S405" i="2"/>
  <c r="U953" i="33"/>
  <c r="O3692" i="1"/>
  <c r="O2861" i="1"/>
  <c r="O630" i="1"/>
  <c r="O4311" i="1"/>
  <c r="O3504" i="1"/>
  <c r="O3948" i="1"/>
  <c r="O454" i="1"/>
  <c r="O856" i="1"/>
  <c r="O414" i="1"/>
  <c r="O1982" i="1"/>
  <c r="O2507" i="1"/>
  <c r="O901" i="1"/>
  <c r="O4116" i="1"/>
  <c r="O3149" i="1"/>
  <c r="O2390" i="1"/>
  <c r="O470" i="1"/>
  <c r="O4140" i="1"/>
  <c r="O4319" i="1"/>
  <c r="O4100" i="1"/>
  <c r="O4303" i="1"/>
  <c r="O422" i="1"/>
  <c r="O4124" i="1"/>
  <c r="O3157" i="1"/>
  <c r="O2432" i="1"/>
  <c r="O4335" i="1"/>
  <c r="O4012" i="1"/>
  <c r="O3479" i="1"/>
  <c r="O3820" i="1"/>
  <c r="O4060" i="1"/>
  <c r="O4132" i="1"/>
  <c r="O3852" i="1"/>
  <c r="O2877" i="1"/>
  <c r="O526" i="1"/>
  <c r="O4044" i="1"/>
  <c r="O3538" i="1"/>
  <c r="O3053" i="1"/>
  <c r="O3676" i="1"/>
  <c r="O3884" i="1"/>
  <c r="O3165" i="1"/>
  <c r="O2515" i="1"/>
  <c r="O4076" i="1"/>
  <c r="O3652" i="1"/>
  <c r="O3093" i="1"/>
  <c r="O2677" i="1"/>
  <c r="O3101" i="1"/>
  <c r="O3386" i="1"/>
  <c r="O3420" i="1"/>
  <c r="O2973" i="1"/>
  <c r="O840" i="1"/>
  <c r="O3660" i="1"/>
  <c r="O3117" i="1"/>
  <c r="O2685" i="1"/>
  <c r="O2038" i="1"/>
  <c r="O2845" i="1"/>
  <c r="O3069" i="1"/>
  <c r="O3021" i="1"/>
  <c r="O2661" i="1"/>
  <c r="O4108" i="1"/>
  <c r="O3125" i="1"/>
  <c r="O2693" i="1"/>
  <c r="O1926" i="1"/>
  <c r="O2523" i="1"/>
  <c r="O2709" i="1"/>
  <c r="O2669" i="1"/>
  <c r="O848" i="1"/>
  <c r="O3668" i="1"/>
  <c r="O2717" i="1"/>
  <c r="O2326" i="1"/>
  <c r="O430" i="1"/>
  <c r="M855" i="1"/>
  <c r="J855" i="1"/>
  <c r="H843" i="1"/>
  <c r="I843" i="1"/>
  <c r="W484" i="1"/>
  <c r="S484" i="1"/>
  <c r="L2202" i="1"/>
  <c r="L2194" i="1"/>
  <c r="Y1941" i="1"/>
  <c r="P516" i="2"/>
  <c r="R1005" i="33"/>
  <c r="W851" i="1"/>
  <c r="S851" i="1"/>
  <c r="O2198" i="1"/>
  <c r="O2190" i="1"/>
  <c r="AC1793" i="1"/>
  <c r="AC1841" i="1"/>
  <c r="AC1859" i="1"/>
  <c r="AC1868" i="1"/>
  <c r="X1389" i="1"/>
  <c r="AB1291" i="1"/>
  <c r="AB1387" i="1"/>
  <c r="U1288" i="1"/>
  <c r="U1384" i="1"/>
  <c r="Z1383" i="1"/>
  <c r="Z1287" i="1"/>
  <c r="AA1388" i="1"/>
  <c r="AA1292" i="1"/>
  <c r="R1388" i="1"/>
  <c r="R1292" i="1"/>
  <c r="AA911" i="1"/>
  <c r="Q411" i="2"/>
  <c r="S959" i="33"/>
  <c r="M896" i="1"/>
  <c r="J896" i="1"/>
  <c r="M851" i="1"/>
  <c r="J851" i="1"/>
  <c r="M2321" i="1"/>
  <c r="J2321" i="1"/>
  <c r="X2192" i="1"/>
  <c r="X2200" i="1"/>
  <c r="Z1946" i="1"/>
  <c r="X1946" i="1"/>
  <c r="H1980" i="1"/>
  <c r="I1980" i="1"/>
  <c r="L1867" i="1"/>
  <c r="L1792" i="1"/>
  <c r="L1840" i="1"/>
  <c r="L1858" i="1"/>
  <c r="J936" i="33"/>
  <c r="H417" i="2"/>
  <c r="O1933" i="1"/>
  <c r="P2290" i="1"/>
  <c r="P2281" i="1"/>
  <c r="P2265" i="1"/>
  <c r="O2196" i="1"/>
  <c r="O2188" i="1"/>
  <c r="Z1977" i="1"/>
  <c r="X1977" i="1"/>
  <c r="O1940" i="1"/>
  <c r="H515" i="2"/>
  <c r="J1004" i="33"/>
  <c r="L1863" i="1"/>
  <c r="L1854" i="1"/>
  <c r="L1836" i="1"/>
  <c r="L1788" i="1"/>
  <c r="T1932" i="1"/>
  <c r="L416" i="2"/>
  <c r="N935" i="33"/>
  <c r="W2098" i="1"/>
  <c r="S2098" i="1"/>
  <c r="H2035" i="1"/>
  <c r="I2035" i="1"/>
  <c r="M1780" i="1"/>
  <c r="J1780" i="1"/>
  <c r="W1826" i="1"/>
  <c r="S1826" i="1"/>
  <c r="Z1925" i="1"/>
  <c r="X1925" i="1"/>
  <c r="Z1809" i="1"/>
  <c r="X1809" i="1"/>
  <c r="AC1287" i="1"/>
  <c r="AC1383" i="1"/>
  <c r="S1389" i="1"/>
  <c r="R1732" i="1"/>
  <c r="N1732" i="1"/>
  <c r="N1287" i="1"/>
  <c r="R1287" i="1"/>
  <c r="R1383" i="1"/>
  <c r="Z1765" i="1"/>
  <c r="X1765" i="1"/>
  <c r="H1740" i="1"/>
  <c r="I1740" i="1"/>
  <c r="R2335" i="1"/>
  <c r="N2335" i="1"/>
  <c r="L2288" i="1"/>
  <c r="L2279" i="1"/>
  <c r="L2263" i="1"/>
  <c r="Y1863" i="1"/>
  <c r="Y1854" i="1"/>
  <c r="Y1836" i="1"/>
  <c r="Y1788" i="1"/>
  <c r="C519" i="2"/>
  <c r="I1944" i="1"/>
  <c r="H1944" i="1"/>
  <c r="H2026" i="1"/>
  <c r="I2026" i="1"/>
  <c r="O1290" i="1"/>
  <c r="O1386" i="1"/>
  <c r="V865" i="1"/>
  <c r="V832" i="1"/>
  <c r="P727" i="1"/>
  <c r="P356" i="1"/>
  <c r="P348" i="1"/>
  <c r="I202" i="2"/>
  <c r="K758" i="33"/>
  <c r="K750" i="33"/>
  <c r="AC906" i="1"/>
  <c r="S406" i="2"/>
  <c r="U954" i="33"/>
  <c r="W1922" i="1"/>
  <c r="S1922" i="1"/>
  <c r="Z1949" i="1"/>
  <c r="X1949" i="1"/>
  <c r="M1926" i="1"/>
  <c r="J1926" i="1"/>
  <c r="N936" i="33"/>
  <c r="L417" i="2"/>
  <c r="T1933" i="1"/>
  <c r="W1780" i="1"/>
  <c r="S1780" i="1"/>
  <c r="H1746" i="1"/>
  <c r="I1746" i="1"/>
  <c r="H1815" i="1"/>
  <c r="I1815" i="1"/>
  <c r="Z1737" i="1"/>
  <c r="X1737" i="1"/>
  <c r="Z1109" i="1"/>
  <c r="Z1066" i="1"/>
  <c r="Z978" i="1"/>
  <c r="Z837" i="1"/>
  <c r="X837" i="1"/>
  <c r="W429" i="1"/>
  <c r="S429" i="1"/>
  <c r="W870" i="1"/>
  <c r="W794" i="1"/>
  <c r="AB904" i="1"/>
  <c r="R404" i="2"/>
  <c r="T952" i="33"/>
  <c r="M901" i="1"/>
  <c r="J901" i="1"/>
  <c r="P907" i="1"/>
  <c r="I407" i="2"/>
  <c r="K955" i="33"/>
  <c r="L861" i="1"/>
  <c r="L828" i="1"/>
  <c r="U866" i="1"/>
  <c r="U833" i="1"/>
  <c r="Q728" i="1"/>
  <c r="Q357" i="1"/>
  <c r="Q349" i="1"/>
  <c r="J203" i="2"/>
  <c r="L759" i="33"/>
  <c r="L751" i="33"/>
  <c r="R897" i="1"/>
  <c r="N897" i="1"/>
  <c r="AB862" i="1"/>
  <c r="AB829" i="1"/>
  <c r="W843" i="1"/>
  <c r="S843" i="1"/>
  <c r="R2154" i="1"/>
  <c r="R2145" i="1"/>
  <c r="R1969" i="1"/>
  <c r="M2161" i="1"/>
  <c r="M2152" i="1"/>
  <c r="M1976" i="1"/>
  <c r="R1985" i="1"/>
  <c r="N1985" i="1"/>
  <c r="X1293" i="1"/>
  <c r="Z1293" i="1"/>
  <c r="Z1389" i="1"/>
  <c r="I1289" i="1"/>
  <c r="I1385" i="1"/>
  <c r="X1287" i="1"/>
  <c r="X1383" i="1"/>
  <c r="G956" i="33"/>
  <c r="E408" i="2"/>
  <c r="K908" i="1"/>
  <c r="J1385" i="1"/>
  <c r="W912" i="1"/>
  <c r="M992" i="33"/>
  <c r="K503" i="2"/>
  <c r="S912" i="1"/>
  <c r="Z845" i="1"/>
  <c r="X845" i="1"/>
  <c r="K2288" i="1"/>
  <c r="K2279" i="1"/>
  <c r="K2263" i="1"/>
  <c r="R1961" i="1"/>
  <c r="N1961" i="1"/>
  <c r="T1790" i="1"/>
  <c r="T1838" i="1"/>
  <c r="T1856" i="1"/>
  <c r="T1865" i="1"/>
  <c r="N2193" i="1"/>
  <c r="N2201" i="1"/>
  <c r="H2097" i="1"/>
  <c r="I2097" i="1"/>
  <c r="R1934" i="1"/>
  <c r="N1934" i="1"/>
  <c r="G418" i="2"/>
  <c r="I937" i="33"/>
  <c r="W1937" i="1"/>
  <c r="M1001" i="33"/>
  <c r="K512" i="2"/>
  <c r="S1937" i="1"/>
  <c r="W2026" i="1"/>
  <c r="S2026" i="1"/>
  <c r="R2000" i="1"/>
  <c r="N2000" i="1"/>
  <c r="R1760" i="1"/>
  <c r="N1760" i="1"/>
  <c r="H1787" i="1"/>
  <c r="I1787" i="1"/>
  <c r="H1800" i="1"/>
  <c r="I1800" i="1"/>
  <c r="H1737" i="1"/>
  <c r="I1737" i="1"/>
  <c r="X1386" i="1"/>
  <c r="S1293" i="1"/>
  <c r="W1293" i="1"/>
  <c r="W1389" i="1"/>
  <c r="M918" i="1"/>
  <c r="F998" i="33"/>
  <c r="D509" i="2"/>
  <c r="J918" i="1"/>
  <c r="L867" i="1"/>
  <c r="L834" i="1"/>
  <c r="W840" i="1"/>
  <c r="S840" i="1"/>
  <c r="U2197" i="1"/>
  <c r="U2189" i="1"/>
  <c r="R2155" i="1"/>
  <c r="R2146" i="1"/>
  <c r="R1970" i="1"/>
  <c r="K1935" i="1"/>
  <c r="E419" i="2"/>
  <c r="G938" i="33"/>
  <c r="S1287" i="1"/>
  <c r="S1383" i="1"/>
  <c r="W1759" i="1"/>
  <c r="S1759" i="1"/>
  <c r="M999" i="33"/>
  <c r="K510" i="2"/>
  <c r="S919" i="1"/>
  <c r="W919" i="1"/>
  <c r="AC1768" i="1"/>
  <c r="U482" i="33"/>
  <c r="S363" i="2"/>
  <c r="AC717" i="1"/>
  <c r="P906" i="1"/>
  <c r="I406" i="2"/>
  <c r="K954" i="33"/>
  <c r="Z863" i="1"/>
  <c r="Z830" i="1"/>
  <c r="Z481" i="1"/>
  <c r="X481" i="1"/>
  <c r="Y904" i="1"/>
  <c r="P404" i="2"/>
  <c r="R952" i="33"/>
  <c r="R1823" i="1"/>
  <c r="N1823" i="1"/>
  <c r="Z1968" i="1"/>
  <c r="X1968" i="1"/>
  <c r="Z1928" i="1"/>
  <c r="X1928" i="1"/>
  <c r="W1777" i="1"/>
  <c r="S1777" i="1"/>
  <c r="R1804" i="1"/>
  <c r="N1804" i="1"/>
  <c r="H1780" i="1"/>
  <c r="I1780" i="1"/>
  <c r="O1389" i="1"/>
  <c r="O1293" i="1"/>
  <c r="Z880" i="1"/>
  <c r="Z307" i="1"/>
  <c r="Z212" i="1"/>
  <c r="Z186" i="1"/>
  <c r="Z168" i="1"/>
  <c r="Q876" i="1"/>
  <c r="Q800" i="1"/>
  <c r="M861" i="1"/>
  <c r="M828" i="1"/>
  <c r="H858" i="1"/>
  <c r="I858" i="1"/>
  <c r="R861" i="1"/>
  <c r="R828" i="1"/>
  <c r="U867" i="1"/>
  <c r="U834" i="1"/>
  <c r="M809" i="1"/>
  <c r="F912" i="33"/>
  <c r="D35" i="2"/>
  <c r="J809" i="1"/>
  <c r="Z2392" i="1"/>
  <c r="X2392" i="1"/>
  <c r="AC2292" i="1"/>
  <c r="AC2283" i="1"/>
  <c r="AC2267" i="1"/>
  <c r="T1870" i="1"/>
  <c r="T1795" i="1"/>
  <c r="T1843" i="1"/>
  <c r="T1861" i="1"/>
  <c r="N1790" i="1"/>
  <c r="R1790" i="1"/>
  <c r="R1838" i="1"/>
  <c r="R1856" i="1"/>
  <c r="R1865" i="1"/>
  <c r="R1927" i="1"/>
  <c r="N1927" i="1"/>
  <c r="I2193" i="1"/>
  <c r="I2201" i="1"/>
  <c r="W1986" i="1"/>
  <c r="S1986" i="1"/>
  <c r="M1868" i="1"/>
  <c r="J1793" i="1"/>
  <c r="M1793" i="1"/>
  <c r="M1841" i="1"/>
  <c r="M1859" i="1"/>
  <c r="Z1988" i="1"/>
  <c r="X1988" i="1"/>
  <c r="W1810" i="1"/>
  <c r="S1810" i="1"/>
  <c r="R1776" i="1"/>
  <c r="N1776" i="1"/>
  <c r="W918" i="1"/>
  <c r="M998" i="33"/>
  <c r="K509" i="2"/>
  <c r="S918" i="1"/>
  <c r="I1388" i="1"/>
  <c r="T1287" i="1"/>
  <c r="T1383" i="1"/>
  <c r="T1389" i="1"/>
  <c r="T1293" i="1"/>
  <c r="L4142" i="1"/>
  <c r="L2687" i="1"/>
  <c r="L2679" i="1"/>
  <c r="L2879" i="1"/>
  <c r="L3119" i="1"/>
  <c r="L3481" i="1"/>
  <c r="L3694" i="1"/>
  <c r="L2434" i="1"/>
  <c r="L3023" i="1"/>
  <c r="L2975" i="1"/>
  <c r="L3127" i="1"/>
  <c r="L3506" i="1"/>
  <c r="L3822" i="1"/>
  <c r="L4078" i="1"/>
  <c r="L3670" i="1"/>
  <c r="L424" i="1"/>
  <c r="L2509" i="1"/>
  <c r="L2392" i="1"/>
  <c r="L2328" i="1"/>
  <c r="L2671" i="1"/>
  <c r="L2863" i="1"/>
  <c r="L3103" i="1"/>
  <c r="L3422" i="1"/>
  <c r="L3388" i="1"/>
  <c r="L3055" i="1"/>
  <c r="L842" i="1"/>
  <c r="L632" i="1"/>
  <c r="L2040" i="1"/>
  <c r="L2663" i="1"/>
  <c r="L2847" i="1"/>
  <c r="L3095" i="1"/>
  <c r="L858" i="1"/>
  <c r="L4062" i="1"/>
  <c r="L4134" i="1"/>
  <c r="L4126" i="1"/>
  <c r="L416" i="1"/>
  <c r="L528" i="1"/>
  <c r="L1984" i="1"/>
  <c r="L2525" i="1"/>
  <c r="L2719" i="1"/>
  <c r="L3159" i="1"/>
  <c r="L2711" i="1"/>
  <c r="L4014" i="1"/>
  <c r="L3950" i="1"/>
  <c r="L4118" i="1"/>
  <c r="L4337" i="1"/>
  <c r="L472" i="1"/>
  <c r="L1928" i="1"/>
  <c r="L2517" i="1"/>
  <c r="L850" i="1"/>
  <c r="L4046" i="1"/>
  <c r="L3662" i="1"/>
  <c r="L3654" i="1"/>
  <c r="L3886" i="1"/>
  <c r="L4110" i="1"/>
  <c r="L4321" i="1"/>
  <c r="L456" i="1"/>
  <c r="L903" i="1"/>
  <c r="L4305" i="1"/>
  <c r="L2695" i="1"/>
  <c r="L3151" i="1"/>
  <c r="L3167" i="1"/>
  <c r="L3540" i="1"/>
  <c r="L3854" i="1"/>
  <c r="L4102" i="1"/>
  <c r="L4313" i="1"/>
  <c r="L432" i="1"/>
  <c r="L3071" i="1"/>
  <c r="L3678" i="1"/>
  <c r="H865" i="1"/>
  <c r="H832" i="1"/>
  <c r="N726" i="1"/>
  <c r="N355" i="1"/>
  <c r="AA876" i="1"/>
  <c r="AA800" i="1"/>
  <c r="H2348" i="1"/>
  <c r="I2348" i="1"/>
  <c r="M2103" i="1"/>
  <c r="J2103" i="1"/>
  <c r="N1794" i="1"/>
  <c r="R1794" i="1"/>
  <c r="R1842" i="1"/>
  <c r="R1860" i="1"/>
  <c r="R1869" i="1"/>
  <c r="Q939" i="33"/>
  <c r="O420" i="2"/>
  <c r="X1936" i="1"/>
  <c r="Z1936" i="1"/>
  <c r="R1779" i="1"/>
  <c r="N1779" i="1"/>
  <c r="M1105" i="1"/>
  <c r="M1062" i="1"/>
  <c r="M974" i="1"/>
  <c r="M1750" i="1"/>
  <c r="J1750" i="1"/>
  <c r="AA916" i="1"/>
  <c r="Q507" i="2"/>
  <c r="S996" i="33"/>
  <c r="H862" i="1"/>
  <c r="H829" i="1"/>
  <c r="G993" i="33"/>
  <c r="E504" i="2"/>
  <c r="K913" i="1"/>
  <c r="Z2203" i="1"/>
  <c r="Z2195" i="1"/>
  <c r="H2144" i="1"/>
  <c r="I2144" i="1"/>
  <c r="P1007" i="33"/>
  <c r="N518" i="2"/>
  <c r="V1943" i="1"/>
  <c r="H1798" i="1"/>
  <c r="I1798" i="1"/>
  <c r="N1008" i="33"/>
  <c r="L519" i="2"/>
  <c r="T1944" i="1"/>
  <c r="R1766" i="1"/>
  <c r="N1766" i="1"/>
  <c r="R1759" i="1"/>
  <c r="N1759" i="1"/>
  <c r="R1925" i="1"/>
  <c r="N1925" i="1"/>
  <c r="R1765" i="1"/>
  <c r="N1765" i="1"/>
  <c r="V1455" i="1"/>
  <c r="V1399" i="1"/>
  <c r="V864" i="1"/>
  <c r="V831" i="1"/>
  <c r="W909" i="1"/>
  <c r="M957" i="33"/>
  <c r="K409" i="2"/>
  <c r="S909" i="1"/>
  <c r="T875" i="1"/>
  <c r="T799" i="1"/>
  <c r="H860" i="1"/>
  <c r="H827" i="1"/>
  <c r="U726" i="1"/>
  <c r="U355" i="1"/>
  <c r="U347" i="1"/>
  <c r="M201" i="2"/>
  <c r="O757" i="33"/>
  <c r="O749" i="33"/>
  <c r="W864" i="1"/>
  <c r="W831" i="1"/>
  <c r="O2294" i="1"/>
  <c r="O2285" i="1"/>
  <c r="O2269" i="1"/>
  <c r="V1935" i="1"/>
  <c r="N419" i="2"/>
  <c r="P938" i="33"/>
  <c r="G992" i="33"/>
  <c r="E503" i="2"/>
  <c r="K912" i="1"/>
  <c r="M1754" i="1"/>
  <c r="J1754" i="1"/>
  <c r="Y918" i="1"/>
  <c r="P509" i="2"/>
  <c r="R998" i="33"/>
  <c r="T2679" i="1"/>
  <c r="T2040" i="1"/>
  <c r="T2847" i="1"/>
  <c r="T3422" i="1"/>
  <c r="T2695" i="1"/>
  <c r="T2687" i="1"/>
  <c r="T3055" i="1"/>
  <c r="T3023" i="1"/>
  <c r="T2975" i="1"/>
  <c r="T2671" i="1"/>
  <c r="T4102" i="1"/>
  <c r="T2509" i="1"/>
  <c r="T4142" i="1"/>
  <c r="T2434" i="1"/>
  <c r="T2392" i="1"/>
  <c r="T2328" i="1"/>
  <c r="T4337" i="1"/>
  <c r="T456" i="1"/>
  <c r="T850" i="1"/>
  <c r="T842" i="1"/>
  <c r="T632" i="1"/>
  <c r="T4110" i="1"/>
  <c r="T3388" i="1"/>
  <c r="T4134" i="1"/>
  <c r="T4126" i="1"/>
  <c r="T416" i="1"/>
  <c r="T3854" i="1"/>
  <c r="T432" i="1"/>
  <c r="T4046" i="1"/>
  <c r="T4014" i="1"/>
  <c r="T3950" i="1"/>
  <c r="T4118" i="1"/>
  <c r="T2863" i="1"/>
  <c r="T424" i="1"/>
  <c r="T3670" i="1"/>
  <c r="T3662" i="1"/>
  <c r="T3654" i="1"/>
  <c r="T3886" i="1"/>
  <c r="T2663" i="1"/>
  <c r="T4078" i="1"/>
  <c r="T3167" i="1"/>
  <c r="T3151" i="1"/>
  <c r="T3159" i="1"/>
  <c r="T3540" i="1"/>
  <c r="T4321" i="1"/>
  <c r="T3694" i="1"/>
  <c r="T3103" i="1"/>
  <c r="T3095" i="1"/>
  <c r="T2711" i="1"/>
  <c r="T528" i="1"/>
  <c r="T1984" i="1"/>
  <c r="T2525" i="1"/>
  <c r="T4305" i="1"/>
  <c r="T2517" i="1"/>
  <c r="T472" i="1"/>
  <c r="T1928" i="1"/>
  <c r="T3071" i="1"/>
  <c r="T3678" i="1"/>
  <c r="T3127" i="1"/>
  <c r="T3506" i="1"/>
  <c r="T3822" i="1"/>
  <c r="T858" i="1"/>
  <c r="T2719" i="1"/>
  <c r="T903" i="1"/>
  <c r="T2879" i="1"/>
  <c r="T3119" i="1"/>
  <c r="T3481" i="1"/>
  <c r="T4313" i="1"/>
  <c r="T4062" i="1"/>
  <c r="L371" i="2"/>
  <c r="T830" i="1"/>
  <c r="T863" i="1"/>
  <c r="X727" i="1"/>
  <c r="X356" i="1"/>
  <c r="AB720" i="1"/>
  <c r="T485" i="33"/>
  <c r="R366" i="2"/>
  <c r="AB1771" i="1"/>
  <c r="Q3505" i="1"/>
  <c r="Q2974" i="1"/>
  <c r="Q849" i="1"/>
  <c r="Q3661" i="1"/>
  <c r="Q3118" i="1"/>
  <c r="Q3693" i="1"/>
  <c r="Q2686" i="1"/>
  <c r="Q4045" i="1"/>
  <c r="Q3949" i="1"/>
  <c r="Q4077" i="1"/>
  <c r="Q4141" i="1"/>
  <c r="Q4304" i="1"/>
  <c r="Q3885" i="1"/>
  <c r="Q3387" i="1"/>
  <c r="Q2524" i="1"/>
  <c r="Q4101" i="1"/>
  <c r="Q3653" i="1"/>
  <c r="Q3102" i="1"/>
  <c r="Q3421" i="1"/>
  <c r="Q3669" i="1"/>
  <c r="Q3480" i="1"/>
  <c r="Q3022" i="1"/>
  <c r="Q2662" i="1"/>
  <c r="Q4109" i="1"/>
  <c r="Q3126" i="1"/>
  <c r="Q2710" i="1"/>
  <c r="Q1927" i="1"/>
  <c r="Q3094" i="1"/>
  <c r="Q3166" i="1"/>
  <c r="Q3070" i="1"/>
  <c r="Q2670" i="1"/>
  <c r="Q902" i="1"/>
  <c r="Q3677" i="1"/>
  <c r="Q2846" i="1"/>
  <c r="Q2327" i="1"/>
  <c r="Q455" i="1"/>
  <c r="Q2718" i="1"/>
  <c r="Q3054" i="1"/>
  <c r="Q2678" i="1"/>
  <c r="Q1983" i="1"/>
  <c r="Q4117" i="1"/>
  <c r="Q3150" i="1"/>
  <c r="Q2391" i="1"/>
  <c r="Q471" i="1"/>
  <c r="Q2516" i="1"/>
  <c r="Q2694" i="1"/>
  <c r="Q2039" i="1"/>
  <c r="Q415" i="1"/>
  <c r="Q3821" i="1"/>
  <c r="Q2862" i="1"/>
  <c r="Q631" i="1"/>
  <c r="Q4320" i="1"/>
  <c r="Q527" i="1"/>
  <c r="Q2433" i="1"/>
  <c r="Q423" i="1"/>
  <c r="Q4125" i="1"/>
  <c r="Q3158" i="1"/>
  <c r="Q2508" i="1"/>
  <c r="Q4336" i="1"/>
  <c r="Q4013" i="1"/>
  <c r="Q4312" i="1"/>
  <c r="Q431" i="1"/>
  <c r="Q857" i="1"/>
  <c r="Q4133" i="1"/>
  <c r="Q3853" i="1"/>
  <c r="Q2878" i="1"/>
  <c r="Q841" i="1"/>
  <c r="Q4061" i="1"/>
  <c r="Q3539" i="1"/>
  <c r="AA830" i="1"/>
  <c r="AA863" i="1"/>
  <c r="AB912" i="1"/>
  <c r="R503" i="2"/>
  <c r="T992" i="33"/>
  <c r="I795" i="1"/>
  <c r="I871" i="1"/>
  <c r="R2098" i="1"/>
  <c r="N2098" i="1"/>
  <c r="W1965" i="1"/>
  <c r="S1965" i="1"/>
  <c r="S2142" i="1"/>
  <c r="W2142" i="1"/>
  <c r="Q1005" i="33"/>
  <c r="O516" i="2"/>
  <c r="X1941" i="1"/>
  <c r="Z1941" i="1"/>
  <c r="K1386" i="1"/>
  <c r="K1290" i="1"/>
  <c r="J1383" i="1"/>
  <c r="O2292" i="1"/>
  <c r="O2283" i="1"/>
  <c r="O2267" i="1"/>
  <c r="N1863" i="1"/>
  <c r="N1854" i="1"/>
  <c r="N1788" i="1"/>
  <c r="N1836" i="1"/>
  <c r="AC1935" i="1"/>
  <c r="S419" i="2"/>
  <c r="U938" i="33"/>
  <c r="P1942" i="1"/>
  <c r="I517" i="2"/>
  <c r="K1006" i="33"/>
  <c r="AC1789" i="1"/>
  <c r="AC1837" i="1"/>
  <c r="AC1855" i="1"/>
  <c r="AC1864" i="1"/>
  <c r="AA1864" i="1"/>
  <c r="AA1789" i="1"/>
  <c r="AA1837" i="1"/>
  <c r="AA1855" i="1"/>
  <c r="H1979" i="1"/>
  <c r="I1979" i="1"/>
  <c r="M1823" i="1"/>
  <c r="J1823" i="1"/>
  <c r="M1845" i="1"/>
  <c r="J1845" i="1"/>
  <c r="Z1845" i="1"/>
  <c r="X1845" i="1"/>
  <c r="V916" i="1"/>
  <c r="N507" i="2"/>
  <c r="P996" i="33"/>
  <c r="K910" i="1"/>
  <c r="E410" i="2"/>
  <c r="G958" i="33"/>
  <c r="L1385" i="1"/>
  <c r="L1289" i="1"/>
  <c r="U915" i="1"/>
  <c r="M506" i="2"/>
  <c r="O995" i="33"/>
  <c r="L863" i="1"/>
  <c r="L830" i="1"/>
  <c r="L729" i="1"/>
  <c r="L358" i="1"/>
  <c r="L350" i="1"/>
  <c r="H752" i="33"/>
  <c r="H760" i="33"/>
  <c r="F204" i="2"/>
  <c r="K863" i="1"/>
  <c r="K830" i="1"/>
  <c r="M2310" i="1"/>
  <c r="J2310" i="1"/>
  <c r="M2200" i="1"/>
  <c r="M2192" i="1"/>
  <c r="S2199" i="1"/>
  <c r="O1867" i="1"/>
  <c r="O1792" i="1"/>
  <c r="O1840" i="1"/>
  <c r="O1858" i="1"/>
  <c r="R915" i="1"/>
  <c r="N915" i="1"/>
  <c r="G506" i="2"/>
  <c r="I995" i="33"/>
  <c r="AC638" i="1"/>
  <c r="AC437" i="1"/>
  <c r="R908" i="1"/>
  <c r="N908" i="1"/>
  <c r="G408" i="2"/>
  <c r="I956" i="33"/>
  <c r="I2291" i="1"/>
  <c r="I2266" i="1"/>
  <c r="I2282" i="1"/>
  <c r="O1005" i="33"/>
  <c r="M516" i="2"/>
  <c r="U1941" i="1"/>
  <c r="H1951" i="1"/>
  <c r="I1951" i="1"/>
  <c r="W1865" i="1"/>
  <c r="W1856" i="1"/>
  <c r="W1790" i="1"/>
  <c r="W1838" i="1"/>
  <c r="W1763" i="1"/>
  <c r="S1763" i="1"/>
  <c r="R1386" i="1"/>
  <c r="R1290" i="1"/>
  <c r="Z1740" i="1"/>
  <c r="X1740" i="1"/>
  <c r="V860" i="1"/>
  <c r="V827" i="1"/>
  <c r="M900" i="1"/>
  <c r="J900" i="1"/>
  <c r="Y2035" i="1"/>
  <c r="Y3673" i="1"/>
  <c r="Y2387" i="1"/>
  <c r="Y4097" i="1"/>
  <c r="Y3066" i="1"/>
  <c r="Y4121" i="1"/>
  <c r="Y3098" i="1"/>
  <c r="Y853" i="1"/>
  <c r="Y3649" i="1"/>
  <c r="Y2520" i="1"/>
  <c r="Y4041" i="1"/>
  <c r="Y2674" i="1"/>
  <c r="Y4308" i="1"/>
  <c r="Y3383" i="1"/>
  <c r="Y1923" i="1"/>
  <c r="Y3849" i="1"/>
  <c r="Y3162" i="1"/>
  <c r="Y2429" i="1"/>
  <c r="Y4113" i="1"/>
  <c r="Y3501" i="1"/>
  <c r="Y2714" i="1"/>
  <c r="Y4009" i="1"/>
  <c r="Y3122" i="1"/>
  <c r="Y2858" i="1"/>
  <c r="Y427" i="1"/>
  <c r="Y3154" i="1"/>
  <c r="Y4332" i="1"/>
  <c r="Y4105" i="1"/>
  <c r="Y4316" i="1"/>
  <c r="Y451" i="1"/>
  <c r="Y898" i="1"/>
  <c r="Y2504" i="1"/>
  <c r="Y2690" i="1"/>
  <c r="Y2682" i="1"/>
  <c r="Y2970" i="1"/>
  <c r="Y3535" i="1"/>
  <c r="Y3817" i="1"/>
  <c r="Y4073" i="1"/>
  <c r="Y4300" i="1"/>
  <c r="Y419" i="1"/>
  <c r="Y845" i="1"/>
  <c r="Y837" i="1"/>
  <c r="Y2323" i="1"/>
  <c r="Y2666" i="1"/>
  <c r="Y3114" i="1"/>
  <c r="Y3476" i="1"/>
  <c r="Y3689" i="1"/>
  <c r="Y4057" i="1"/>
  <c r="Y4137" i="1"/>
  <c r="Y4129" i="1"/>
  <c r="Y411" i="1"/>
  <c r="Y523" i="1"/>
  <c r="Y2874" i="1"/>
  <c r="Y2658" i="1"/>
  <c r="Y2842" i="1"/>
  <c r="Y3090" i="1"/>
  <c r="Y3417" i="1"/>
  <c r="Y3665" i="1"/>
  <c r="Y3657" i="1"/>
  <c r="Y3945" i="1"/>
  <c r="Y627" i="1"/>
  <c r="Y467" i="1"/>
  <c r="Y1979" i="1"/>
  <c r="Y2512" i="1"/>
  <c r="Y2706" i="1"/>
  <c r="Y3050" i="1"/>
  <c r="Y3018" i="1"/>
  <c r="Y3146" i="1"/>
  <c r="Y3881" i="1"/>
  <c r="AC870" i="1"/>
  <c r="AC794" i="1"/>
  <c r="M840" i="1"/>
  <c r="J840" i="1"/>
  <c r="L874" i="1"/>
  <c r="L798" i="1"/>
  <c r="H842" i="1"/>
  <c r="I842" i="1"/>
  <c r="F954" i="33"/>
  <c r="D406" i="2"/>
  <c r="J906" i="1"/>
  <c r="M906" i="1"/>
  <c r="R870" i="1"/>
  <c r="R794" i="1"/>
  <c r="M863" i="1"/>
  <c r="M830" i="1"/>
  <c r="Z2323" i="1"/>
  <c r="X2323" i="1"/>
  <c r="M2142" i="1"/>
  <c r="J2142" i="1"/>
  <c r="W2035" i="1"/>
  <c r="S2035" i="1"/>
  <c r="G999" i="33"/>
  <c r="E510" i="2"/>
  <c r="K919" i="1"/>
  <c r="V917" i="1"/>
  <c r="N508" i="2"/>
  <c r="P997" i="33"/>
  <c r="R1736" i="1"/>
  <c r="N1736" i="1"/>
  <c r="W1735" i="1"/>
  <c r="S1735" i="1"/>
  <c r="Z1462" i="1"/>
  <c r="Z1397" i="1"/>
  <c r="Z1453" i="1"/>
  <c r="M991" i="33"/>
  <c r="M993" i="33"/>
  <c r="K504" i="2"/>
  <c r="S913" i="1"/>
  <c r="W913" i="1"/>
  <c r="P454" i="1"/>
  <c r="P3157" i="1"/>
  <c r="P2326" i="1"/>
  <c r="P3692" i="1"/>
  <c r="P2693" i="1"/>
  <c r="P3165" i="1"/>
  <c r="P4108" i="1"/>
  <c r="P2717" i="1"/>
  <c r="P4132" i="1"/>
  <c r="P3125" i="1"/>
  <c r="P3117" i="1"/>
  <c r="P901" i="1"/>
  <c r="P3149" i="1"/>
  <c r="P2973" i="1"/>
  <c r="P2038" i="1"/>
  <c r="P4060" i="1"/>
  <c r="P2685" i="1"/>
  <c r="P4319" i="1"/>
  <c r="P3069" i="1"/>
  <c r="P414" i="1"/>
  <c r="P3479" i="1"/>
  <c r="P2507" i="1"/>
  <c r="P3948" i="1"/>
  <c r="P2523" i="1"/>
  <c r="P4140" i="1"/>
  <c r="P3884" i="1"/>
  <c r="P3504" i="1"/>
  <c r="P3820" i="1"/>
  <c r="P4076" i="1"/>
  <c r="P4303" i="1"/>
  <c r="P422" i="1"/>
  <c r="P848" i="1"/>
  <c r="P840" i="1"/>
  <c r="P3652" i="1"/>
  <c r="P4124" i="1"/>
  <c r="P2861" i="1"/>
  <c r="P3101" i="1"/>
  <c r="P3420" i="1"/>
  <c r="P3676" i="1"/>
  <c r="P4044" i="1"/>
  <c r="P4012" i="1"/>
  <c r="P4116" i="1"/>
  <c r="P3538" i="1"/>
  <c r="P2661" i="1"/>
  <c r="P2845" i="1"/>
  <c r="P3093" i="1"/>
  <c r="P3386" i="1"/>
  <c r="P3668" i="1"/>
  <c r="P3660" i="1"/>
  <c r="P2877" i="1"/>
  <c r="P1926" i="1"/>
  <c r="P4335" i="1"/>
  <c r="P470" i="1"/>
  <c r="P1982" i="1"/>
  <c r="P2515" i="1"/>
  <c r="P2709" i="1"/>
  <c r="P3053" i="1"/>
  <c r="P3021" i="1"/>
  <c r="P2677" i="1"/>
  <c r="P630" i="1"/>
  <c r="P3852" i="1"/>
  <c r="P4100" i="1"/>
  <c r="P4311" i="1"/>
  <c r="P430" i="1"/>
  <c r="P856" i="1"/>
  <c r="P2432" i="1"/>
  <c r="P2390" i="1"/>
  <c r="P2669" i="1"/>
  <c r="P526" i="1"/>
  <c r="P2857" i="1"/>
  <c r="P3816" i="1"/>
  <c r="P1978" i="1"/>
  <c r="P4072" i="1"/>
  <c r="P4299" i="1"/>
  <c r="P418" i="1"/>
  <c r="P844" i="1"/>
  <c r="P836" i="1"/>
  <c r="P2322" i="1"/>
  <c r="P4096" i="1"/>
  <c r="P4307" i="1"/>
  <c r="P426" i="1"/>
  <c r="P852" i="1"/>
  <c r="P2428" i="1"/>
  <c r="P2386" i="1"/>
  <c r="P2673" i="1"/>
  <c r="P4104" i="1"/>
  <c r="P3500" i="1"/>
  <c r="P3475" i="1"/>
  <c r="P3688" i="1"/>
  <c r="P4056" i="1"/>
  <c r="P4136" i="1"/>
  <c r="P4128" i="1"/>
  <c r="P410" i="1"/>
  <c r="P626" i="1"/>
  <c r="P3880" i="1"/>
  <c r="P3121" i="1"/>
  <c r="P3097" i="1"/>
  <c r="P3416" i="1"/>
  <c r="P3672" i="1"/>
  <c r="P4040" i="1"/>
  <c r="P4008" i="1"/>
  <c r="P4120" i="1"/>
  <c r="P4331" i="1"/>
  <c r="P2665" i="1"/>
  <c r="P522" i="1"/>
  <c r="P2841" i="1"/>
  <c r="P3089" i="1"/>
  <c r="P3382" i="1"/>
  <c r="P3664" i="1"/>
  <c r="P3656" i="1"/>
  <c r="P3944" i="1"/>
  <c r="P3113" i="1"/>
  <c r="P3848" i="1"/>
  <c r="P2519" i="1"/>
  <c r="P2713" i="1"/>
  <c r="P3065" i="1"/>
  <c r="P3153" i="1"/>
  <c r="P3161" i="1"/>
  <c r="P3648" i="1"/>
  <c r="P466" i="1"/>
  <c r="P2657" i="1"/>
  <c r="P1922" i="1"/>
  <c r="P2511" i="1"/>
  <c r="P2705" i="1"/>
  <c r="P3049" i="1"/>
  <c r="P3017" i="1"/>
  <c r="P3145" i="1"/>
  <c r="P4112" i="1"/>
  <c r="P3534" i="1"/>
  <c r="P4315" i="1"/>
  <c r="P450" i="1"/>
  <c r="P897" i="1"/>
  <c r="P2503" i="1"/>
  <c r="P2689" i="1"/>
  <c r="P2681" i="1"/>
  <c r="P2969" i="1"/>
  <c r="P2873" i="1"/>
  <c r="P2034" i="1"/>
  <c r="S861" i="1"/>
  <c r="Y2560" i="1"/>
  <c r="Y2544" i="1"/>
  <c r="Q2290" i="1"/>
  <c r="Q2281" i="1"/>
  <c r="Q2265" i="1"/>
  <c r="R1998" i="1"/>
  <c r="N1998" i="1"/>
  <c r="W2320" i="1"/>
  <c r="S2320" i="1"/>
  <c r="T2197" i="1"/>
  <c r="T2189" i="1"/>
  <c r="H2289" i="1"/>
  <c r="I2264" i="1"/>
  <c r="H2264" i="1"/>
  <c r="H2280" i="1"/>
  <c r="R935" i="33"/>
  <c r="P416" i="2"/>
  <c r="Y1932" i="1"/>
  <c r="X1793" i="1"/>
  <c r="Z1793" i="1"/>
  <c r="Z1841" i="1"/>
  <c r="Z1859" i="1"/>
  <c r="Z1868" i="1"/>
  <c r="P1941" i="1"/>
  <c r="I516" i="2"/>
  <c r="K1005" i="33"/>
  <c r="M1826" i="1"/>
  <c r="J1826" i="1"/>
  <c r="Z1826" i="1"/>
  <c r="X1826" i="1"/>
  <c r="W1925" i="1"/>
  <c r="S1925" i="1"/>
  <c r="R2144" i="1"/>
  <c r="N2144" i="1"/>
  <c r="M1820" i="1"/>
  <c r="J1820" i="1"/>
  <c r="H1827" i="1"/>
  <c r="I1827" i="1"/>
  <c r="Z906" i="1"/>
  <c r="Q954" i="33"/>
  <c r="O406" i="2"/>
  <c r="X906" i="1"/>
  <c r="M1742" i="1"/>
  <c r="J1742" i="1"/>
  <c r="M952" i="33"/>
  <c r="K404" i="2"/>
  <c r="S904" i="1"/>
  <c r="W904" i="1"/>
  <c r="J873" i="1"/>
  <c r="R2101" i="1"/>
  <c r="N2101" i="1"/>
  <c r="O2200" i="1"/>
  <c r="O2192" i="1"/>
  <c r="Z2317" i="1"/>
  <c r="X2317" i="1"/>
  <c r="S2191" i="1"/>
  <c r="W2191" i="1"/>
  <c r="W2199" i="1"/>
  <c r="H1922" i="1"/>
  <c r="I1922" i="1"/>
  <c r="L1976" i="1"/>
  <c r="L2152" i="1"/>
  <c r="L2161" i="1"/>
  <c r="H931" i="33"/>
  <c r="H1035" i="33"/>
  <c r="M1846" i="1"/>
  <c r="J1846" i="1"/>
  <c r="Y1292" i="1"/>
  <c r="Y1388" i="1"/>
  <c r="R1459" i="1"/>
  <c r="R1394" i="1"/>
  <c r="R1450" i="1"/>
  <c r="Z1387" i="1"/>
  <c r="Z1291" i="1"/>
  <c r="R1397" i="1"/>
  <c r="R1453" i="1"/>
  <c r="R1462" i="1"/>
  <c r="I870" i="1"/>
  <c r="U679" i="33"/>
  <c r="U687" i="33"/>
  <c r="S426" i="2"/>
  <c r="AC1949" i="1"/>
  <c r="M815" i="1"/>
  <c r="F918" i="33"/>
  <c r="D41" i="2"/>
  <c r="J815" i="1"/>
  <c r="L2287" i="1"/>
  <c r="L2278" i="1"/>
  <c r="L2262" i="1"/>
  <c r="Y2199" i="1"/>
  <c r="Y2191" i="1"/>
  <c r="R2100" i="1"/>
  <c r="N2100" i="1"/>
  <c r="P1943" i="1"/>
  <c r="I518" i="2"/>
  <c r="K1007" i="33"/>
  <c r="W1845" i="1"/>
  <c r="S1845" i="1"/>
  <c r="U1863" i="1"/>
  <c r="U1854" i="1"/>
  <c r="U1836" i="1"/>
  <c r="U1788" i="1"/>
  <c r="M1809" i="1"/>
  <c r="J1809" i="1"/>
  <c r="T1864" i="1"/>
  <c r="T1789" i="1"/>
  <c r="T1837" i="1"/>
  <c r="T1855" i="1"/>
  <c r="H1743" i="1"/>
  <c r="I1743" i="1"/>
  <c r="O959" i="33"/>
  <c r="M411" i="2"/>
  <c r="U911" i="1"/>
  <c r="K876" i="1"/>
  <c r="K800" i="1"/>
  <c r="AC860" i="1"/>
  <c r="AC827" i="1"/>
  <c r="S494" i="33"/>
  <c r="K869" i="1"/>
  <c r="K793" i="1"/>
  <c r="AA725" i="1"/>
  <c r="S748" i="33"/>
  <c r="S756" i="33"/>
  <c r="Q200" i="2"/>
  <c r="AA346" i="1"/>
  <c r="AA354" i="1"/>
  <c r="H867" i="1"/>
  <c r="H834" i="1"/>
  <c r="R349" i="1"/>
  <c r="R357" i="1"/>
  <c r="R728" i="1"/>
  <c r="O3147" i="1"/>
  <c r="O3019" i="1"/>
  <c r="O3067" i="1"/>
  <c r="O3674" i="1"/>
  <c r="O3666" i="1"/>
  <c r="O3946" i="1"/>
  <c r="O3091" i="1"/>
  <c r="O3536" i="1"/>
  <c r="O2521" i="1"/>
  <c r="O2715" i="1"/>
  <c r="O3418" i="1"/>
  <c r="O2859" i="1"/>
  <c r="O3123" i="1"/>
  <c r="O3658" i="1"/>
  <c r="O468" i="1"/>
  <c r="O2036" i="1"/>
  <c r="O1980" i="1"/>
  <c r="O2513" i="1"/>
  <c r="O2707" i="1"/>
  <c r="O3384" i="1"/>
  <c r="O3115" i="1"/>
  <c r="O2971" i="1"/>
  <c r="O4114" i="1"/>
  <c r="O2875" i="1"/>
  <c r="O4333" i="1"/>
  <c r="O452" i="1"/>
  <c r="O899" i="1"/>
  <c r="O2505" i="1"/>
  <c r="O2691" i="1"/>
  <c r="O2683" i="1"/>
  <c r="O3099" i="1"/>
  <c r="O2843" i="1"/>
  <c r="O524" i="1"/>
  <c r="O4098" i="1"/>
  <c r="O4317" i="1"/>
  <c r="O428" i="1"/>
  <c r="O854" i="1"/>
  <c r="O2430" i="1"/>
  <c r="O2388" i="1"/>
  <c r="O2675" i="1"/>
  <c r="O4106" i="1"/>
  <c r="O1924" i="1"/>
  <c r="O3818" i="1"/>
  <c r="O4074" i="1"/>
  <c r="O4309" i="1"/>
  <c r="O420" i="1"/>
  <c r="O846" i="1"/>
  <c r="O838" i="1"/>
  <c r="O2324" i="1"/>
  <c r="O3163" i="1"/>
  <c r="O3850" i="1"/>
  <c r="O3502" i="1"/>
  <c r="O3477" i="1"/>
  <c r="O4058" i="1"/>
  <c r="O4301" i="1"/>
  <c r="O4122" i="1"/>
  <c r="O412" i="1"/>
  <c r="O628" i="1"/>
  <c r="O3882" i="1"/>
  <c r="O2659" i="1"/>
  <c r="O3051" i="1"/>
  <c r="O3155" i="1"/>
  <c r="O3690" i="1"/>
  <c r="O4042" i="1"/>
  <c r="O4010" i="1"/>
  <c r="O4138" i="1"/>
  <c r="O4130" i="1"/>
  <c r="O2667" i="1"/>
  <c r="O3650" i="1"/>
  <c r="M853" i="1"/>
  <c r="J853" i="1"/>
  <c r="R848" i="1"/>
  <c r="N848" i="1"/>
  <c r="M876" i="1"/>
  <c r="M800" i="1"/>
  <c r="H1981" i="1"/>
  <c r="I1981" i="1"/>
  <c r="R1754" i="1"/>
  <c r="N1754" i="1"/>
  <c r="R1758" i="1"/>
  <c r="N1758" i="1"/>
  <c r="Z1750" i="1"/>
  <c r="X1750" i="1"/>
  <c r="R993" i="33"/>
  <c r="P504" i="2"/>
  <c r="Y913" i="1"/>
  <c r="J1289" i="1"/>
  <c r="M1289" i="1"/>
  <c r="M1385" i="1"/>
  <c r="H1752" i="1"/>
  <c r="I1752" i="1"/>
  <c r="T800" i="1"/>
  <c r="T876" i="1"/>
  <c r="N502" i="33"/>
  <c r="L375" i="2"/>
  <c r="T834" i="1"/>
  <c r="T867" i="1"/>
  <c r="R857" i="1"/>
  <c r="N857" i="1"/>
  <c r="H836" i="1"/>
  <c r="I836" i="1"/>
  <c r="J374" i="2"/>
  <c r="Q799" i="1"/>
  <c r="Q875" i="1"/>
  <c r="K867" i="1"/>
  <c r="K834" i="1"/>
  <c r="J827" i="1"/>
  <c r="J860" i="1"/>
  <c r="J680" i="33"/>
  <c r="J688" i="33"/>
  <c r="H427" i="2"/>
  <c r="O1950" i="1"/>
  <c r="N1795" i="1"/>
  <c r="R1795" i="1"/>
  <c r="R1843" i="1"/>
  <c r="R1861" i="1"/>
  <c r="R1870" i="1"/>
  <c r="AA2266" i="1"/>
  <c r="AA2282" i="1"/>
  <c r="AA2291" i="1"/>
  <c r="S1963" i="1"/>
  <c r="W1963" i="1"/>
  <c r="W1993" i="1"/>
  <c r="S1993" i="1"/>
  <c r="R936" i="33"/>
  <c r="P417" i="2"/>
  <c r="Y1933" i="1"/>
  <c r="S1790" i="1"/>
  <c r="S1838" i="1"/>
  <c r="S1856" i="1"/>
  <c r="S1865" i="1"/>
  <c r="Z1802" i="1"/>
  <c r="X1802" i="1"/>
  <c r="O1793" i="1"/>
  <c r="O1841" i="1"/>
  <c r="O1859" i="1"/>
  <c r="O1868" i="1"/>
  <c r="R1971" i="1"/>
  <c r="R2147" i="1"/>
  <c r="R2156" i="1"/>
  <c r="M1767" i="1"/>
  <c r="J1767" i="1"/>
  <c r="K1455" i="1"/>
  <c r="K1399" i="1"/>
  <c r="Q1289" i="1"/>
  <c r="Q1385" i="1"/>
  <c r="W1770" i="1"/>
  <c r="S1770" i="1"/>
  <c r="N1792" i="1"/>
  <c r="R1792" i="1"/>
  <c r="R1840" i="1"/>
  <c r="R1858" i="1"/>
  <c r="R1867" i="1"/>
  <c r="M1766" i="1"/>
  <c r="J1766" i="1"/>
  <c r="I1288" i="1"/>
  <c r="H1288" i="1"/>
  <c r="H1384" i="1"/>
  <c r="W1746" i="1"/>
  <c r="S1746" i="1"/>
  <c r="U997" i="33"/>
  <c r="S508" i="2"/>
  <c r="AC917" i="1"/>
  <c r="R999" i="33"/>
  <c r="P510" i="2"/>
  <c r="Y919" i="1"/>
  <c r="Z1749" i="1"/>
  <c r="X1749" i="1"/>
  <c r="I794" i="1"/>
  <c r="H794" i="1"/>
  <c r="H870" i="1"/>
  <c r="Z849" i="1"/>
  <c r="X849" i="1"/>
  <c r="W469" i="1"/>
  <c r="S469" i="1"/>
  <c r="J797" i="1"/>
  <c r="M797" i="1"/>
  <c r="M873" i="1"/>
  <c r="Y866" i="1"/>
  <c r="Y833" i="1"/>
  <c r="W856" i="1"/>
  <c r="S856" i="1"/>
  <c r="Z2430" i="1"/>
  <c r="X2430" i="1"/>
  <c r="R2324" i="1"/>
  <c r="N2324" i="1"/>
  <c r="I2188" i="1"/>
  <c r="H2188" i="1"/>
  <c r="H2196" i="1"/>
  <c r="V2268" i="1"/>
  <c r="V2284" i="1"/>
  <c r="V2293" i="1"/>
  <c r="J2192" i="1"/>
  <c r="J2200" i="1"/>
  <c r="R1778" i="1"/>
  <c r="N1778" i="1"/>
  <c r="R1787" i="1"/>
  <c r="N1787" i="1"/>
  <c r="M1991" i="1"/>
  <c r="J1991" i="1"/>
  <c r="R1825" i="1"/>
  <c r="N1825" i="1"/>
  <c r="R2103" i="1"/>
  <c r="N2103" i="1"/>
  <c r="Z1979" i="1"/>
  <c r="X1979" i="1"/>
  <c r="L1791" i="1"/>
  <c r="L1839" i="1"/>
  <c r="L1857" i="1"/>
  <c r="L1866" i="1"/>
  <c r="M976" i="1"/>
  <c r="M1064" i="1"/>
  <c r="M1107" i="1"/>
  <c r="F993" i="33"/>
  <c r="D504" i="2"/>
  <c r="J913" i="1"/>
  <c r="M913" i="1"/>
  <c r="N1292" i="1"/>
  <c r="N1388" i="1"/>
  <c r="N992" i="33"/>
  <c r="L503" i="2"/>
  <c r="T912" i="1"/>
  <c r="Z854" i="1"/>
  <c r="X854" i="1"/>
  <c r="M468" i="1"/>
  <c r="J468" i="1"/>
  <c r="H919" i="1"/>
  <c r="I919" i="1"/>
  <c r="C510" i="2"/>
  <c r="J959" i="33"/>
  <c r="H411" i="2"/>
  <c r="O911" i="1"/>
  <c r="H2330" i="1"/>
  <c r="I2330" i="1"/>
  <c r="Z2038" i="1"/>
  <c r="X2038" i="1"/>
  <c r="AA1868" i="1"/>
  <c r="AA1793" i="1"/>
  <c r="AA1841" i="1"/>
  <c r="AA1859" i="1"/>
  <c r="R1822" i="1"/>
  <c r="N1822" i="1"/>
  <c r="M1961" i="1"/>
  <c r="J1961" i="1"/>
  <c r="Z1976" i="1"/>
  <c r="Z2152" i="1"/>
  <c r="Z2161" i="1"/>
  <c r="R1988" i="1"/>
  <c r="N1988" i="1"/>
  <c r="I1794" i="1"/>
  <c r="H1794" i="1"/>
  <c r="H1842" i="1"/>
  <c r="H1860" i="1"/>
  <c r="H1869" i="1"/>
  <c r="W1804" i="1"/>
  <c r="S1804" i="1"/>
  <c r="V1291" i="1"/>
  <c r="V1387" i="1"/>
  <c r="Q1386" i="1"/>
  <c r="Q1290" i="1"/>
  <c r="X1291" i="1"/>
  <c r="X1387" i="1"/>
  <c r="Y915" i="1"/>
  <c r="P506" i="2"/>
  <c r="R995" i="33"/>
  <c r="Z1753" i="1"/>
  <c r="X1753" i="1"/>
  <c r="Q958" i="33"/>
  <c r="O410" i="2"/>
  <c r="X910" i="1"/>
  <c r="Z910" i="1"/>
  <c r="V2872" i="1"/>
  <c r="V2656" i="1"/>
  <c r="V2840" i="1"/>
  <c r="V3088" i="1"/>
  <c r="V3381" i="1"/>
  <c r="V3663" i="1"/>
  <c r="V3655" i="1"/>
  <c r="V1921" i="1"/>
  <c r="V2856" i="1"/>
  <c r="V3096" i="1"/>
  <c r="V3415" i="1"/>
  <c r="V3671" i="1"/>
  <c r="V4039" i="1"/>
  <c r="V4007" i="1"/>
  <c r="V3533" i="1"/>
  <c r="V4111" i="1"/>
  <c r="V2033" i="1"/>
  <c r="V2518" i="1"/>
  <c r="V2712" i="1"/>
  <c r="V3064" i="1"/>
  <c r="V3160" i="1"/>
  <c r="V3152" i="1"/>
  <c r="V3144" i="1"/>
  <c r="V3943" i="1"/>
  <c r="V4330" i="1"/>
  <c r="V465" i="1"/>
  <c r="V1977" i="1"/>
  <c r="V2510" i="1"/>
  <c r="V2704" i="1"/>
  <c r="V3048" i="1"/>
  <c r="V3016" i="1"/>
  <c r="V625" i="1"/>
  <c r="V2672" i="1"/>
  <c r="V4103" i="1"/>
  <c r="V4314" i="1"/>
  <c r="V449" i="1"/>
  <c r="V896" i="1"/>
  <c r="V2502" i="1"/>
  <c r="V2688" i="1"/>
  <c r="V2680" i="1"/>
  <c r="V3120" i="1"/>
  <c r="V3879" i="1"/>
  <c r="V3847" i="1"/>
  <c r="V4095" i="1"/>
  <c r="V4306" i="1"/>
  <c r="V425" i="1"/>
  <c r="V851" i="1"/>
  <c r="V2427" i="1"/>
  <c r="V2385" i="1"/>
  <c r="V521" i="1"/>
  <c r="V2664" i="1"/>
  <c r="V3499" i="1"/>
  <c r="V3815" i="1"/>
  <c r="V4071" i="1"/>
  <c r="V4298" i="1"/>
  <c r="V417" i="1"/>
  <c r="V843" i="1"/>
  <c r="V835" i="1"/>
  <c r="V4119" i="1"/>
  <c r="V3647" i="1"/>
  <c r="V3112" i="1"/>
  <c r="V3474" i="1"/>
  <c r="V3687" i="1"/>
  <c r="V4055" i="1"/>
  <c r="V4135" i="1"/>
  <c r="V4127" i="1"/>
  <c r="V409" i="1"/>
  <c r="V2968" i="1"/>
  <c r="N368" i="2"/>
  <c r="V2321" i="1"/>
  <c r="Z787" i="1"/>
  <c r="Q351" i="33"/>
  <c r="Q359" i="33"/>
  <c r="O300" i="2"/>
  <c r="X760" i="1"/>
  <c r="Z760" i="1"/>
  <c r="Z769" i="1"/>
  <c r="W639" i="1"/>
  <c r="W438" i="1"/>
  <c r="Q371" i="2"/>
  <c r="AA796" i="1"/>
  <c r="AA872" i="1"/>
  <c r="AC2427" i="1"/>
  <c r="AC2385" i="1"/>
  <c r="AC2672" i="1"/>
  <c r="AC2664" i="1"/>
  <c r="AC2856" i="1"/>
  <c r="AC3096" i="1"/>
  <c r="AC896" i="1"/>
  <c r="AC851" i="1"/>
  <c r="AC2502" i="1"/>
  <c r="AC2688" i="1"/>
  <c r="AC2680" i="1"/>
  <c r="AC2968" i="1"/>
  <c r="AC2872" i="1"/>
  <c r="AC3112" i="1"/>
  <c r="AC3499" i="1"/>
  <c r="AC2510" i="1"/>
  <c r="AC4298" i="1"/>
  <c r="AC417" i="1"/>
  <c r="AC843" i="1"/>
  <c r="AC835" i="1"/>
  <c r="AC2321" i="1"/>
  <c r="AC2033" i="1"/>
  <c r="AC2656" i="1"/>
  <c r="AC2840" i="1"/>
  <c r="AC4306" i="1"/>
  <c r="AC4055" i="1"/>
  <c r="AC4135" i="1"/>
  <c r="AC4127" i="1"/>
  <c r="AC409" i="1"/>
  <c r="AC625" i="1"/>
  <c r="AC521" i="1"/>
  <c r="AC1977" i="1"/>
  <c r="AC2518" i="1"/>
  <c r="AC425" i="1"/>
  <c r="AC3671" i="1"/>
  <c r="AC4039" i="1"/>
  <c r="AC4007" i="1"/>
  <c r="AC4119" i="1"/>
  <c r="AC4111" i="1"/>
  <c r="AC4330" i="1"/>
  <c r="AC465" i="1"/>
  <c r="AC1921" i="1"/>
  <c r="AC4071" i="1"/>
  <c r="AC3381" i="1"/>
  <c r="AC3663" i="1"/>
  <c r="AC3655" i="1"/>
  <c r="AC3943" i="1"/>
  <c r="AC3879" i="1"/>
  <c r="AC4103" i="1"/>
  <c r="AC4314" i="1"/>
  <c r="AC449" i="1"/>
  <c r="AC3415" i="1"/>
  <c r="AC3064" i="1"/>
  <c r="AC3160" i="1"/>
  <c r="AC3152" i="1"/>
  <c r="AC3647" i="1"/>
  <c r="AC3474" i="1"/>
  <c r="AC3847" i="1"/>
  <c r="AC4095" i="1"/>
  <c r="AC3088" i="1"/>
  <c r="AC3687" i="1"/>
  <c r="AC2704" i="1"/>
  <c r="AC3048" i="1"/>
  <c r="AC3016" i="1"/>
  <c r="AC3144" i="1"/>
  <c r="AC3120" i="1"/>
  <c r="AC3533" i="1"/>
  <c r="AC3815" i="1"/>
  <c r="AC2712" i="1"/>
  <c r="V1768" i="1"/>
  <c r="P482" i="33"/>
  <c r="N363" i="2"/>
  <c r="V717" i="1"/>
  <c r="T913" i="1"/>
  <c r="L504" i="2"/>
  <c r="N993" i="33"/>
  <c r="H876" i="1"/>
  <c r="H800" i="1"/>
  <c r="T865" i="1"/>
  <c r="T832" i="1"/>
  <c r="R847" i="1"/>
  <c r="N847" i="1"/>
  <c r="O796" i="1"/>
  <c r="O872" i="1"/>
  <c r="H371" i="2"/>
  <c r="O830" i="1"/>
  <c r="O863" i="1"/>
  <c r="H811" i="1"/>
  <c r="C37" i="2"/>
  <c r="I811" i="1"/>
  <c r="O753" i="33"/>
  <c r="M197" i="2"/>
  <c r="U343" i="1"/>
  <c r="U351" i="1"/>
  <c r="U722" i="1"/>
  <c r="Z865" i="1"/>
  <c r="Z832" i="1"/>
  <c r="J2455" i="1"/>
  <c r="H2033" i="1"/>
  <c r="I2033" i="1"/>
  <c r="L1865" i="1"/>
  <c r="L1856" i="1"/>
  <c r="L1838" i="1"/>
  <c r="L1790" i="1"/>
  <c r="U1939" i="1"/>
  <c r="M514" i="2"/>
  <c r="O1003" i="33"/>
  <c r="V1941" i="1"/>
  <c r="N516" i="2"/>
  <c r="P1005" i="33"/>
  <c r="AC1929" i="1"/>
  <c r="S413" i="2"/>
  <c r="U932" i="33"/>
  <c r="H1967" i="1"/>
  <c r="I1967" i="1"/>
  <c r="S1866" i="1"/>
  <c r="S1857" i="1"/>
  <c r="S1839" i="1"/>
  <c r="Z1764" i="1"/>
  <c r="X1764" i="1"/>
  <c r="W1797" i="1"/>
  <c r="S1797" i="1"/>
  <c r="Z1742" i="1"/>
  <c r="X1742" i="1"/>
  <c r="T1455" i="1"/>
  <c r="T1399" i="1"/>
  <c r="H1389" i="1"/>
  <c r="H1293" i="1"/>
  <c r="R1387" i="1"/>
  <c r="R1291" i="1"/>
  <c r="K1384" i="1"/>
  <c r="K1288" i="1"/>
  <c r="AC912" i="1"/>
  <c r="S503" i="2"/>
  <c r="U992" i="33"/>
  <c r="T873" i="1"/>
  <c r="T797" i="1"/>
  <c r="V861" i="1"/>
  <c r="V828" i="1"/>
  <c r="Z812" i="1"/>
  <c r="Q915" i="33"/>
  <c r="O38" i="2"/>
  <c r="X812" i="1"/>
  <c r="M629" i="1"/>
  <c r="J629" i="1"/>
  <c r="W810" i="1"/>
  <c r="M913" i="33"/>
  <c r="K36" i="2"/>
  <c r="S810" i="1"/>
  <c r="R904" i="1"/>
  <c r="N904" i="1"/>
  <c r="G404" i="2"/>
  <c r="I952" i="33"/>
  <c r="M1815" i="1"/>
  <c r="J1815" i="1"/>
  <c r="P1385" i="1"/>
  <c r="P1289" i="1"/>
  <c r="Z841" i="1"/>
  <c r="X841" i="1"/>
  <c r="U860" i="1"/>
  <c r="U827" i="1"/>
  <c r="Z872" i="1"/>
  <c r="Z796" i="1"/>
  <c r="M717" i="1"/>
  <c r="F482" i="33"/>
  <c r="D363" i="2"/>
  <c r="J717" i="1"/>
  <c r="R815" i="1"/>
  <c r="I918" i="33"/>
  <c r="G41" i="2"/>
  <c r="N815" i="1"/>
  <c r="O841" i="1"/>
  <c r="O1983" i="1"/>
  <c r="O3480" i="1"/>
  <c r="O4117" i="1"/>
  <c r="O3821" i="1"/>
  <c r="O4077" i="1"/>
  <c r="O4312" i="1"/>
  <c r="O423" i="1"/>
  <c r="O849" i="1"/>
  <c r="O3853" i="1"/>
  <c r="O4101" i="1"/>
  <c r="O4320" i="1"/>
  <c r="O431" i="1"/>
  <c r="O857" i="1"/>
  <c r="O2433" i="1"/>
  <c r="O2391" i="1"/>
  <c r="O2678" i="1"/>
  <c r="O2327" i="1"/>
  <c r="O3118" i="1"/>
  <c r="O3505" i="1"/>
  <c r="O3693" i="1"/>
  <c r="O4061" i="1"/>
  <c r="O4304" i="1"/>
  <c r="O4141" i="1"/>
  <c r="O415" i="1"/>
  <c r="O631" i="1"/>
  <c r="O527" i="1"/>
  <c r="O2862" i="1"/>
  <c r="O3102" i="1"/>
  <c r="O3421" i="1"/>
  <c r="O3677" i="1"/>
  <c r="O4045" i="1"/>
  <c r="O4013" i="1"/>
  <c r="O4125" i="1"/>
  <c r="O3885" i="1"/>
  <c r="O4133" i="1"/>
  <c r="O2662" i="1"/>
  <c r="O2846" i="1"/>
  <c r="O3094" i="1"/>
  <c r="O3387" i="1"/>
  <c r="O3669" i="1"/>
  <c r="O3661" i="1"/>
  <c r="O3949" i="1"/>
  <c r="O3539" i="1"/>
  <c r="O2039" i="1"/>
  <c r="O2524" i="1"/>
  <c r="O2718" i="1"/>
  <c r="O3070" i="1"/>
  <c r="O3166" i="1"/>
  <c r="O3158" i="1"/>
  <c r="O3653" i="1"/>
  <c r="O3126" i="1"/>
  <c r="O455" i="1"/>
  <c r="O1927" i="1"/>
  <c r="O2516" i="1"/>
  <c r="O2710" i="1"/>
  <c r="O3054" i="1"/>
  <c r="O3022" i="1"/>
  <c r="O3150" i="1"/>
  <c r="O2878" i="1"/>
  <c r="O4109" i="1"/>
  <c r="O4336" i="1"/>
  <c r="O471" i="1"/>
  <c r="O902" i="1"/>
  <c r="O2508" i="1"/>
  <c r="O2694" i="1"/>
  <c r="O2686" i="1"/>
  <c r="O2974" i="1"/>
  <c r="O2670" i="1"/>
  <c r="L865" i="1"/>
  <c r="L832" i="1"/>
  <c r="AB1863" i="1"/>
  <c r="AB1854" i="1"/>
  <c r="AB1836" i="1"/>
  <c r="AB1788" i="1"/>
  <c r="AA871" i="1"/>
  <c r="AA795" i="1"/>
  <c r="J2407" i="1"/>
  <c r="M2407" i="1"/>
  <c r="M2455" i="1"/>
  <c r="R2290" i="1"/>
  <c r="N2265" i="1"/>
  <c r="R2265" i="1"/>
  <c r="R2281" i="1"/>
  <c r="W2097" i="1"/>
  <c r="S2097" i="1"/>
  <c r="S2200" i="1"/>
  <c r="X1789" i="1"/>
  <c r="X1837" i="1"/>
  <c r="X1855" i="1"/>
  <c r="X1864" i="1"/>
  <c r="W1767" i="1"/>
  <c r="S1767" i="1"/>
  <c r="M1997" i="1"/>
  <c r="J1997" i="1"/>
  <c r="S939" i="33"/>
  <c r="Q420" i="2"/>
  <c r="AA1936" i="1"/>
  <c r="R2140" i="1"/>
  <c r="N2140" i="1"/>
  <c r="P933" i="33"/>
  <c r="N414" i="2"/>
  <c r="V1930" i="1"/>
  <c r="W1832" i="1"/>
  <c r="S1832" i="1"/>
  <c r="H1823" i="1"/>
  <c r="I1823" i="1"/>
  <c r="T1386" i="1"/>
  <c r="T1290" i="1"/>
  <c r="O1289" i="1"/>
  <c r="O1385" i="1"/>
  <c r="C504" i="2"/>
  <c r="I913" i="1"/>
  <c r="H913" i="1"/>
  <c r="W1107" i="1"/>
  <c r="W1064" i="1"/>
  <c r="W976" i="1"/>
  <c r="M521" i="1"/>
  <c r="J521" i="1"/>
  <c r="Z903" i="1"/>
  <c r="X903" i="1"/>
  <c r="Z858" i="1"/>
  <c r="X858" i="1"/>
  <c r="U905" i="1"/>
  <c r="M405" i="2"/>
  <c r="O953" i="33"/>
  <c r="R809" i="1"/>
  <c r="I912" i="33"/>
  <c r="G35" i="2"/>
  <c r="N809" i="1"/>
  <c r="H1867" i="1"/>
  <c r="I1792" i="1"/>
  <c r="H1792" i="1"/>
  <c r="H1840" i="1"/>
  <c r="H1858" i="1"/>
  <c r="Z2028" i="1"/>
  <c r="X2028" i="1"/>
  <c r="M1812" i="1"/>
  <c r="J1812" i="1"/>
  <c r="Z1736" i="1"/>
  <c r="X1736" i="1"/>
  <c r="K999" i="33"/>
  <c r="I510" i="2"/>
  <c r="P919" i="1"/>
  <c r="Z860" i="1"/>
  <c r="Z827" i="1"/>
  <c r="W903" i="1"/>
  <c r="S903" i="1"/>
  <c r="U634" i="1"/>
  <c r="U433" i="1"/>
  <c r="W1808" i="1"/>
  <c r="S1808" i="1"/>
  <c r="O916" i="1"/>
  <c r="H507" i="2"/>
  <c r="J996" i="33"/>
  <c r="Y4317" i="1"/>
  <c r="Y3384" i="1"/>
  <c r="Y846" i="1"/>
  <c r="Y3818" i="1"/>
  <c r="Y2505" i="1"/>
  <c r="Y1980" i="1"/>
  <c r="Y3882" i="1"/>
  <c r="Y2843" i="1"/>
  <c r="Y420" i="1"/>
  <c r="Y3946" i="1"/>
  <c r="Y3123" i="1"/>
  <c r="Y524" i="1"/>
  <c r="Y3674" i="1"/>
  <c r="Y2036" i="1"/>
  <c r="Y4074" i="1"/>
  <c r="Y2691" i="1"/>
  <c r="Y4106" i="1"/>
  <c r="Y3091" i="1"/>
  <c r="Y854" i="1"/>
  <c r="Y3536" i="1"/>
  <c r="Y452" i="1"/>
  <c r="Y3666" i="1"/>
  <c r="Y2659" i="1"/>
  <c r="Y4301" i="1"/>
  <c r="Y2683" i="1"/>
  <c r="Y2667" i="1"/>
  <c r="Y2859" i="1"/>
  <c r="Y3099" i="1"/>
  <c r="Y3418" i="1"/>
  <c r="Y3690" i="1"/>
  <c r="Y4042" i="1"/>
  <c r="Y4010" i="1"/>
  <c r="Y2675" i="1"/>
  <c r="Y468" i="1"/>
  <c r="Y2324" i="1"/>
  <c r="Y2521" i="1"/>
  <c r="Y2715" i="1"/>
  <c r="Y3067" i="1"/>
  <c r="Y3163" i="1"/>
  <c r="Y3155" i="1"/>
  <c r="Y838" i="1"/>
  <c r="Y4122" i="1"/>
  <c r="Y4333" i="1"/>
  <c r="Y628" i="1"/>
  <c r="Y1924" i="1"/>
  <c r="Y2513" i="1"/>
  <c r="Y2707" i="1"/>
  <c r="Y3051" i="1"/>
  <c r="Y3019" i="1"/>
  <c r="Y4114" i="1"/>
  <c r="Y3650" i="1"/>
  <c r="Y3850" i="1"/>
  <c r="Y4098" i="1"/>
  <c r="Y4309" i="1"/>
  <c r="Y428" i="1"/>
  <c r="Y899" i="1"/>
  <c r="Y2430" i="1"/>
  <c r="Y2388" i="1"/>
  <c r="Y3658" i="1"/>
  <c r="Y2971" i="1"/>
  <c r="Y2875" i="1"/>
  <c r="Y3115" i="1"/>
  <c r="Y3477" i="1"/>
  <c r="Y3502" i="1"/>
  <c r="Y4058" i="1"/>
  <c r="Y4138" i="1"/>
  <c r="Y4130" i="1"/>
  <c r="Y412" i="1"/>
  <c r="Y3147" i="1"/>
  <c r="AC872" i="1"/>
  <c r="AC796" i="1"/>
  <c r="H1804" i="1"/>
  <c r="I1804" i="1"/>
  <c r="H1741" i="1"/>
  <c r="I1741" i="1"/>
  <c r="S998" i="33"/>
  <c r="Q509" i="2"/>
  <c r="AA918" i="1"/>
  <c r="P1290" i="1"/>
  <c r="P1386" i="1"/>
  <c r="W1395" i="1"/>
  <c r="W1451" i="1"/>
  <c r="W1460" i="1"/>
  <c r="Z898" i="1"/>
  <c r="X898" i="1"/>
  <c r="Z1745" i="1"/>
  <c r="X1745" i="1"/>
  <c r="AB1293" i="1"/>
  <c r="AB1389" i="1"/>
  <c r="T1289" i="1"/>
  <c r="T1385" i="1"/>
  <c r="P798" i="1"/>
  <c r="P874" i="1"/>
  <c r="I373" i="2"/>
  <c r="P832" i="1"/>
  <c r="P865" i="1"/>
  <c r="H852" i="1"/>
  <c r="I852" i="1"/>
  <c r="G955" i="33"/>
  <c r="E407" i="2"/>
  <c r="K907" i="1"/>
  <c r="W167" i="1"/>
  <c r="W185" i="1"/>
  <c r="W211" i="1"/>
  <c r="W306" i="1"/>
  <c r="W879" i="1"/>
  <c r="U873" i="1"/>
  <c r="U797" i="1"/>
  <c r="O832" i="1"/>
  <c r="O865" i="1"/>
  <c r="C406" i="2"/>
  <c r="I906" i="1"/>
  <c r="H906" i="1"/>
  <c r="I2191" i="1"/>
  <c r="I2199" i="1"/>
  <c r="J2263" i="1"/>
  <c r="M2263" i="1"/>
  <c r="M2279" i="1"/>
  <c r="M2288" i="1"/>
  <c r="M1972" i="1"/>
  <c r="M2148" i="1"/>
  <c r="M2157" i="1"/>
  <c r="J2262" i="1"/>
  <c r="J2278" i="1"/>
  <c r="J2287" i="1"/>
  <c r="Y1794" i="1"/>
  <c r="Y1842" i="1"/>
  <c r="Y1860" i="1"/>
  <c r="Y1869" i="1"/>
  <c r="W1827" i="1"/>
  <c r="S1827" i="1"/>
  <c r="N2194" i="1"/>
  <c r="N2202" i="1"/>
  <c r="Z2347" i="1"/>
  <c r="X2347" i="1"/>
  <c r="X2265" i="1"/>
  <c r="Z2265" i="1"/>
  <c r="Z2281" i="1"/>
  <c r="Z2290" i="1"/>
  <c r="T2263" i="1"/>
  <c r="T2279" i="1"/>
  <c r="T2288" i="1"/>
  <c r="V2201" i="1"/>
  <c r="V2193" i="1"/>
  <c r="G1002" i="33"/>
  <c r="E513" i="2"/>
  <c r="K1938" i="1"/>
  <c r="G996" i="33"/>
  <c r="E507" i="2"/>
  <c r="K916" i="1"/>
  <c r="Z1746" i="1"/>
  <c r="X1746" i="1"/>
  <c r="X1290" i="1"/>
  <c r="Z1290" i="1"/>
  <c r="Z1386" i="1"/>
  <c r="P1455" i="1"/>
  <c r="P1399" i="1"/>
  <c r="I1290" i="1"/>
  <c r="I1386" i="1"/>
  <c r="M979" i="1"/>
  <c r="M1067" i="1"/>
  <c r="M1110" i="1"/>
  <c r="R1745" i="1"/>
  <c r="N1745" i="1"/>
  <c r="H502" i="33"/>
  <c r="F375" i="2"/>
  <c r="L800" i="1"/>
  <c r="L876" i="1"/>
  <c r="H861" i="1"/>
  <c r="H828" i="1"/>
  <c r="R845" i="1"/>
  <c r="N845" i="1"/>
  <c r="W901" i="1"/>
  <c r="S901" i="1"/>
  <c r="AC864" i="1"/>
  <c r="AC831" i="1"/>
  <c r="W848" i="1"/>
  <c r="S848" i="1"/>
  <c r="I2373" i="1"/>
  <c r="H2373" i="1"/>
  <c r="Z2312" i="1"/>
  <c r="X2312" i="1"/>
  <c r="N2188" i="1"/>
  <c r="N2196" i="1"/>
  <c r="U2202" i="1"/>
  <c r="U2194" i="1"/>
  <c r="J1967" i="1"/>
  <c r="M1967" i="1"/>
  <c r="R933" i="33"/>
  <c r="P414" i="2"/>
  <c r="Y1930" i="1"/>
  <c r="W1799" i="1"/>
  <c r="S1799" i="1"/>
  <c r="Z2035" i="1"/>
  <c r="X2035" i="1"/>
  <c r="H1962" i="1"/>
  <c r="I1962" i="1"/>
  <c r="M1851" i="1"/>
  <c r="J1851" i="1"/>
  <c r="I1008" i="33"/>
  <c r="G519" i="2"/>
  <c r="N1944" i="1"/>
  <c r="R1944" i="1"/>
  <c r="I1791" i="1"/>
  <c r="H1791" i="1"/>
  <c r="H1839" i="1"/>
  <c r="H1857" i="1"/>
  <c r="H1866" i="1"/>
  <c r="R976" i="1"/>
  <c r="R1064" i="1"/>
  <c r="R1107" i="1"/>
  <c r="T959" i="33"/>
  <c r="R411" i="2"/>
  <c r="AB911" i="1"/>
  <c r="I828" i="1"/>
  <c r="I861" i="1"/>
  <c r="R954" i="33"/>
  <c r="P406" i="2"/>
  <c r="Y906" i="1"/>
  <c r="F478" i="33"/>
  <c r="D359" i="2"/>
  <c r="J713" i="1"/>
  <c r="M713" i="1"/>
  <c r="R872" i="1"/>
  <c r="R796" i="1"/>
  <c r="X830" i="1"/>
  <c r="X863" i="1"/>
  <c r="R850" i="1"/>
  <c r="N850" i="1"/>
  <c r="T957" i="33"/>
  <c r="R409" i="2"/>
  <c r="AB909" i="1"/>
  <c r="R170" i="1"/>
  <c r="R188" i="1"/>
  <c r="R214" i="1"/>
  <c r="R309" i="1"/>
  <c r="R882" i="1"/>
  <c r="AA637" i="1"/>
  <c r="AA436" i="1"/>
  <c r="M2309" i="1"/>
  <c r="J2309" i="1"/>
  <c r="M1984" i="1"/>
  <c r="J1984" i="1"/>
  <c r="T1938" i="1"/>
  <c r="L513" i="2"/>
  <c r="N1002" i="33"/>
  <c r="H1786" i="1"/>
  <c r="I1786" i="1"/>
  <c r="H2143" i="1"/>
  <c r="I2143" i="1"/>
  <c r="S1388" i="1"/>
  <c r="V1287" i="1"/>
  <c r="V1383" i="1"/>
  <c r="Q907" i="1"/>
  <c r="J407" i="2"/>
  <c r="L955" i="33"/>
  <c r="K1287" i="1"/>
  <c r="K1383" i="1"/>
  <c r="M1758" i="1"/>
  <c r="J1758" i="1"/>
  <c r="R1749" i="1"/>
  <c r="N1749" i="1"/>
  <c r="Z875" i="1"/>
  <c r="Z799" i="1"/>
  <c r="Z866" i="1"/>
  <c r="Z833" i="1"/>
  <c r="H914" i="1"/>
  <c r="I914" i="1"/>
  <c r="C505" i="2"/>
  <c r="W862" i="1"/>
  <c r="W829" i="1"/>
  <c r="V862" i="1"/>
  <c r="V829" i="1"/>
  <c r="Z835" i="1"/>
  <c r="X835" i="1"/>
  <c r="G682" i="33"/>
  <c r="G690" i="33"/>
  <c r="E429" i="2"/>
  <c r="K1952" i="1"/>
  <c r="AA870" i="1"/>
  <c r="AA794" i="1"/>
  <c r="Q860" i="1"/>
  <c r="Q827" i="1"/>
  <c r="S678" i="33"/>
  <c r="S686" i="33"/>
  <c r="Q425" i="2"/>
  <c r="AA1948" i="1"/>
  <c r="P864" i="1"/>
  <c r="P831" i="1"/>
  <c r="Z852" i="1"/>
  <c r="X852" i="1"/>
  <c r="W1967" i="1"/>
  <c r="S1967" i="1"/>
  <c r="U1870" i="1"/>
  <c r="U1795" i="1"/>
  <c r="U1843" i="1"/>
  <c r="U1861" i="1"/>
  <c r="H1996" i="1"/>
  <c r="I1996" i="1"/>
  <c r="P1940" i="1"/>
  <c r="I515" i="2"/>
  <c r="K1004" i="33"/>
  <c r="N933" i="33"/>
  <c r="L414" i="2"/>
  <c r="T1930" i="1"/>
  <c r="P1004" i="33"/>
  <c r="N515" i="2"/>
  <c r="V1940" i="1"/>
  <c r="J1035" i="33"/>
  <c r="Z2040" i="1"/>
  <c r="X2040" i="1"/>
  <c r="W1816" i="1"/>
  <c r="S1816" i="1"/>
  <c r="W1773" i="1"/>
  <c r="S1773" i="1"/>
  <c r="H1733" i="1"/>
  <c r="I1733" i="1"/>
  <c r="M1757" i="1"/>
  <c r="J1757" i="1"/>
  <c r="K906" i="1"/>
  <c r="E406" i="2"/>
  <c r="G954" i="33"/>
  <c r="P871" i="1"/>
  <c r="P795" i="1"/>
  <c r="H1852" i="1"/>
  <c r="I1852" i="1"/>
  <c r="C41" i="2"/>
  <c r="I815" i="1"/>
  <c r="H815" i="1"/>
  <c r="I915" i="33"/>
  <c r="G38" i="2"/>
  <c r="N812" i="1"/>
  <c r="R812" i="1"/>
  <c r="Z729" i="1"/>
  <c r="Z358" i="1"/>
  <c r="Z350" i="1"/>
  <c r="M871" i="1"/>
  <c r="M795" i="1"/>
  <c r="R725" i="1"/>
  <c r="R354" i="1"/>
  <c r="R346" i="1"/>
  <c r="AC1943" i="1"/>
  <c r="S518" i="2"/>
  <c r="U1007" i="33"/>
  <c r="O1791" i="1"/>
  <c r="O1839" i="1"/>
  <c r="O1857" i="1"/>
  <c r="O1866" i="1"/>
  <c r="H1925" i="1"/>
  <c r="I1925" i="1"/>
  <c r="M1921" i="1"/>
  <c r="J1921" i="1"/>
  <c r="X1818" i="1"/>
  <c r="Z1818" i="1"/>
  <c r="M1981" i="1"/>
  <c r="J1981" i="1"/>
  <c r="O1934" i="1"/>
  <c r="O1976" i="1"/>
  <c r="O2152" i="1"/>
  <c r="O2161" i="1"/>
  <c r="J931" i="33"/>
  <c r="J937" i="33"/>
  <c r="H418" i="2"/>
  <c r="W1757" i="1"/>
  <c r="S1757" i="1"/>
  <c r="V1790" i="1"/>
  <c r="V1838" i="1"/>
  <c r="V1856" i="1"/>
  <c r="V1865" i="1"/>
  <c r="Z1756" i="1"/>
  <c r="X1756" i="1"/>
  <c r="W1765" i="1"/>
  <c r="S1765" i="1"/>
  <c r="G994" i="33"/>
  <c r="E505" i="2"/>
  <c r="K914" i="1"/>
  <c r="AC916" i="1"/>
  <c r="S507" i="2"/>
  <c r="U996" i="33"/>
  <c r="X871" i="1"/>
  <c r="AA907" i="1"/>
  <c r="Q407" i="2"/>
  <c r="S955" i="33"/>
  <c r="Z881" i="1"/>
  <c r="Z308" i="1"/>
  <c r="Z213" i="1"/>
  <c r="Z187" i="1"/>
  <c r="Z169" i="1"/>
  <c r="T869" i="1"/>
  <c r="T793" i="1"/>
  <c r="H849" i="1"/>
  <c r="I849" i="1"/>
  <c r="W1978" i="1"/>
  <c r="S1978" i="1"/>
  <c r="W1755" i="1"/>
  <c r="S1755" i="1"/>
  <c r="F996" i="33"/>
  <c r="D507" i="2"/>
  <c r="J916" i="1"/>
  <c r="M916" i="1"/>
  <c r="Y910" i="1"/>
  <c r="P410" i="2"/>
  <c r="R958" i="33"/>
  <c r="Z911" i="1"/>
  <c r="X911" i="1"/>
  <c r="O411" i="2"/>
  <c r="Q959" i="33"/>
  <c r="Q872" i="1"/>
  <c r="Q796" i="1"/>
  <c r="H854" i="1"/>
  <c r="I854" i="1"/>
  <c r="R917" i="1"/>
  <c r="I997" i="33"/>
  <c r="G508" i="2"/>
  <c r="N917" i="1"/>
  <c r="K871" i="1"/>
  <c r="K795" i="1"/>
  <c r="Z1755" i="1"/>
  <c r="X1755" i="1"/>
  <c r="R880" i="1"/>
  <c r="R307" i="1"/>
  <c r="R212" i="1"/>
  <c r="R186" i="1"/>
  <c r="R168" i="1"/>
  <c r="K1943" i="1"/>
  <c r="E518" i="2"/>
  <c r="G1007" i="33"/>
  <c r="Z1965" i="1"/>
  <c r="X1965" i="1"/>
  <c r="W1924" i="1"/>
  <c r="S1924" i="1"/>
  <c r="R1938" i="1"/>
  <c r="I1002" i="33"/>
  <c r="G513" i="2"/>
  <c r="N1938" i="1"/>
  <c r="H2031" i="1"/>
  <c r="I2031" i="1"/>
  <c r="W1800" i="1"/>
  <c r="S1800" i="1"/>
  <c r="J1788" i="1"/>
  <c r="M1788" i="1"/>
  <c r="M1836" i="1"/>
  <c r="M1854" i="1"/>
  <c r="M1863" i="1"/>
  <c r="M1741" i="1"/>
  <c r="J1741" i="1"/>
  <c r="H1739" i="1"/>
  <c r="I1739" i="1"/>
  <c r="X833" i="1"/>
  <c r="X866" i="1"/>
  <c r="R911" i="1"/>
  <c r="N911" i="1"/>
  <c r="G411" i="2"/>
  <c r="I959" i="33"/>
  <c r="AB864" i="1"/>
  <c r="AB831" i="1"/>
  <c r="C506" i="2"/>
  <c r="I915" i="1"/>
  <c r="H915" i="1"/>
  <c r="Z1993" i="1"/>
  <c r="X1993" i="1"/>
  <c r="R1800" i="1"/>
  <c r="N1800" i="1"/>
  <c r="Y867" i="1"/>
  <c r="Y834" i="1"/>
  <c r="P904" i="1"/>
  <c r="I404" i="2"/>
  <c r="K952" i="33"/>
  <c r="Q481" i="33"/>
  <c r="O362" i="2"/>
  <c r="X716" i="1"/>
  <c r="Z716" i="1"/>
  <c r="I2370" i="1"/>
  <c r="H2370" i="1"/>
  <c r="H1848" i="1"/>
  <c r="I1848" i="1"/>
  <c r="H810" i="1"/>
  <c r="C36" i="2"/>
  <c r="I810" i="1"/>
  <c r="AB638" i="1"/>
  <c r="AB437" i="1"/>
  <c r="F938" i="33"/>
  <c r="D419" i="2"/>
  <c r="J1935" i="1"/>
  <c r="M1935" i="1"/>
  <c r="R1850" i="1"/>
  <c r="N1850" i="1"/>
  <c r="S1864" i="1"/>
  <c r="S1789" i="1"/>
  <c r="S1837" i="1"/>
  <c r="S1855" i="1"/>
  <c r="Q934" i="33"/>
  <c r="O415" i="2"/>
  <c r="X1931" i="1"/>
  <c r="Z1931" i="1"/>
  <c r="G935" i="33"/>
  <c r="E416" i="2"/>
  <c r="K1932" i="1"/>
  <c r="U1793" i="1"/>
  <c r="U1841" i="1"/>
  <c r="U1859" i="1"/>
  <c r="U1868" i="1"/>
  <c r="W1829" i="1"/>
  <c r="S1829" i="1"/>
  <c r="L995" i="33"/>
  <c r="J506" i="2"/>
  <c r="Q915" i="1"/>
  <c r="H1765" i="1"/>
  <c r="I1765" i="1"/>
  <c r="H1783" i="1"/>
  <c r="I1783" i="1"/>
  <c r="Z1805" i="1"/>
  <c r="X1805" i="1"/>
  <c r="R1739" i="1"/>
  <c r="N1739" i="1"/>
  <c r="P917" i="1"/>
  <c r="I508" i="2"/>
  <c r="K997" i="33"/>
  <c r="I1291" i="1"/>
  <c r="I1387" i="1"/>
  <c r="O905" i="1"/>
  <c r="H405" i="2"/>
  <c r="J953" i="33"/>
  <c r="N863" i="1"/>
  <c r="Z842" i="1"/>
  <c r="X842" i="1"/>
  <c r="W1733" i="1"/>
  <c r="S1733" i="1"/>
  <c r="H909" i="1"/>
  <c r="I909" i="1"/>
  <c r="C409" i="2"/>
  <c r="Z843" i="1"/>
  <c r="X843" i="1"/>
  <c r="U958" i="33"/>
  <c r="S410" i="2"/>
  <c r="AC910" i="1"/>
  <c r="U862" i="1"/>
  <c r="U829" i="1"/>
  <c r="Z1781" i="1"/>
  <c r="X1781" i="1"/>
  <c r="W905" i="1"/>
  <c r="S905" i="1"/>
  <c r="K405" i="2"/>
  <c r="M953" i="33"/>
  <c r="V876" i="1"/>
  <c r="V800" i="1"/>
  <c r="S991" i="33"/>
  <c r="S992" i="33"/>
  <c r="Q503" i="2"/>
  <c r="AA912" i="1"/>
  <c r="R1757" i="1"/>
  <c r="N1757" i="1"/>
  <c r="H1736" i="1"/>
  <c r="I1736" i="1"/>
  <c r="P794" i="1"/>
  <c r="P870" i="1"/>
  <c r="I369" i="2"/>
  <c r="P828" i="1"/>
  <c r="P861" i="1"/>
  <c r="R841" i="1"/>
  <c r="N841" i="1"/>
  <c r="U713" i="1"/>
  <c r="O478" i="33"/>
  <c r="M359" i="2"/>
  <c r="U1764" i="1"/>
  <c r="S368" i="2"/>
  <c r="AC793" i="1"/>
  <c r="AC869" i="1"/>
  <c r="S828" i="1"/>
  <c r="W828" i="1"/>
  <c r="W861" i="1"/>
  <c r="Y809" i="1"/>
  <c r="R911" i="33"/>
  <c r="R912" i="33"/>
  <c r="P35" i="2"/>
  <c r="Y2526" i="1"/>
  <c r="U2269" i="1"/>
  <c r="U2285" i="1"/>
  <c r="U2294" i="1"/>
  <c r="Z1994" i="1"/>
  <c r="X1994" i="1"/>
  <c r="AC2264" i="1"/>
  <c r="AC2280" i="1"/>
  <c r="AC2289" i="1"/>
  <c r="Z1926" i="1"/>
  <c r="X1926" i="1"/>
  <c r="J1287" i="1"/>
  <c r="M1287" i="1"/>
  <c r="M1383" i="1"/>
  <c r="M2390" i="1"/>
  <c r="J2390" i="1"/>
  <c r="H1989" i="1"/>
  <c r="I1989" i="1"/>
  <c r="M2000" i="1"/>
  <c r="J2000" i="1"/>
  <c r="N2137" i="1"/>
  <c r="R2137" i="1"/>
  <c r="H1952" i="1"/>
  <c r="I1952" i="1"/>
  <c r="P934" i="33"/>
  <c r="N415" i="2"/>
  <c r="V1931" i="1"/>
  <c r="L932" i="33"/>
  <c r="J413" i="2"/>
  <c r="Q1929" i="1"/>
  <c r="Z1827" i="1"/>
  <c r="X1827" i="1"/>
  <c r="K1788" i="1"/>
  <c r="K1836" i="1"/>
  <c r="K1854" i="1"/>
  <c r="K1863" i="1"/>
  <c r="I1788" i="1"/>
  <c r="I1836" i="1"/>
  <c r="I1854" i="1"/>
  <c r="I1863" i="1"/>
  <c r="P1001" i="33"/>
  <c r="N512" i="2"/>
  <c r="V1937" i="1"/>
  <c r="R1952" i="1"/>
  <c r="N1952" i="1"/>
  <c r="Z1769" i="1"/>
  <c r="X1769" i="1"/>
  <c r="I1292" i="1"/>
  <c r="H1292" i="1"/>
  <c r="H1388" i="1"/>
  <c r="Z1294" i="1"/>
  <c r="Z1390" i="1"/>
  <c r="Z1464" i="1"/>
  <c r="W1762" i="1"/>
  <c r="S1762" i="1"/>
  <c r="Y1290" i="1"/>
  <c r="Y1386" i="1"/>
  <c r="C405" i="2"/>
  <c r="I905" i="1"/>
  <c r="H905" i="1"/>
  <c r="H1756" i="1"/>
  <c r="I1756" i="1"/>
  <c r="Z1733" i="1"/>
  <c r="X1733" i="1"/>
  <c r="L3147" i="1"/>
  <c r="L3123" i="1"/>
  <c r="L3502" i="1"/>
  <c r="L3818" i="1"/>
  <c r="L4074" i="1"/>
  <c r="L4042" i="1"/>
  <c r="L3163" i="1"/>
  <c r="L3019" i="1"/>
  <c r="L2707" i="1"/>
  <c r="L3155" i="1"/>
  <c r="L3650" i="1"/>
  <c r="L3536" i="1"/>
  <c r="L3850" i="1"/>
  <c r="L4098" i="1"/>
  <c r="L4309" i="1"/>
  <c r="L428" i="1"/>
  <c r="L854" i="1"/>
  <c r="L4058" i="1"/>
  <c r="L2683" i="1"/>
  <c r="L2971" i="1"/>
  <c r="L2875" i="1"/>
  <c r="L3115" i="1"/>
  <c r="L3477" i="1"/>
  <c r="L3690" i="1"/>
  <c r="L2691" i="1"/>
  <c r="L846" i="1"/>
  <c r="L2388" i="1"/>
  <c r="L2675" i="1"/>
  <c r="L2667" i="1"/>
  <c r="L2859" i="1"/>
  <c r="L3099" i="1"/>
  <c r="L3418" i="1"/>
  <c r="L3674" i="1"/>
  <c r="L4301" i="1"/>
  <c r="L838" i="1"/>
  <c r="L2324" i="1"/>
  <c r="L1924" i="1"/>
  <c r="L2659" i="1"/>
  <c r="L2843" i="1"/>
  <c r="L3091" i="1"/>
  <c r="L2505" i="1"/>
  <c r="L3067" i="1"/>
  <c r="L4130" i="1"/>
  <c r="L412" i="1"/>
  <c r="L628" i="1"/>
  <c r="L524" i="1"/>
  <c r="L2036" i="1"/>
  <c r="L2521" i="1"/>
  <c r="L2715" i="1"/>
  <c r="L3666" i="1"/>
  <c r="L420" i="1"/>
  <c r="L4010" i="1"/>
  <c r="L4122" i="1"/>
  <c r="L4114" i="1"/>
  <c r="L4333" i="1"/>
  <c r="L468" i="1"/>
  <c r="L1980" i="1"/>
  <c r="L2513" i="1"/>
  <c r="L2430" i="1"/>
  <c r="L4138" i="1"/>
  <c r="L3658" i="1"/>
  <c r="L3946" i="1"/>
  <c r="L3882" i="1"/>
  <c r="L4106" i="1"/>
  <c r="L4317" i="1"/>
  <c r="L452" i="1"/>
  <c r="L899" i="1"/>
  <c r="L3384" i="1"/>
  <c r="F371" i="2"/>
  <c r="L3051" i="1"/>
  <c r="H856" i="1"/>
  <c r="I856" i="1"/>
  <c r="U869" i="1"/>
  <c r="U793" i="1"/>
  <c r="O861" i="1"/>
  <c r="O828" i="1"/>
  <c r="W2360" i="1"/>
  <c r="S2360" i="1"/>
  <c r="H2335" i="1"/>
  <c r="I2335" i="1"/>
  <c r="AA2199" i="1"/>
  <c r="AA2191" i="1"/>
  <c r="Z2025" i="1"/>
  <c r="X2025" i="1"/>
  <c r="X1817" i="1"/>
  <c r="Z1817" i="1"/>
  <c r="N1818" i="1"/>
  <c r="R1818" i="1"/>
  <c r="Y2196" i="1"/>
  <c r="Y2188" i="1"/>
  <c r="M2031" i="1"/>
  <c r="J2031" i="1"/>
  <c r="S1791" i="1"/>
  <c r="W1791" i="1"/>
  <c r="W1839" i="1"/>
  <c r="W1857" i="1"/>
  <c r="W1866" i="1"/>
  <c r="S1003" i="33"/>
  <c r="Q514" i="2"/>
  <c r="AA1939" i="1"/>
  <c r="Z1852" i="1"/>
  <c r="X1852" i="1"/>
  <c r="V2200" i="1"/>
  <c r="V2192" i="1"/>
  <c r="R1991" i="1"/>
  <c r="N1991" i="1"/>
  <c r="Z1778" i="1"/>
  <c r="X1778" i="1"/>
  <c r="I958" i="33"/>
  <c r="G410" i="2"/>
  <c r="N910" i="1"/>
  <c r="R910" i="1"/>
  <c r="L953" i="33"/>
  <c r="J405" i="2"/>
  <c r="Q905" i="1"/>
  <c r="K1289" i="1"/>
  <c r="K1385" i="1"/>
  <c r="G998" i="33"/>
  <c r="E509" i="2"/>
  <c r="K918" i="1"/>
  <c r="L907" i="1"/>
  <c r="F407" i="2"/>
  <c r="H955" i="33"/>
  <c r="M1394" i="1"/>
  <c r="M1450" i="1"/>
  <c r="M1459" i="1"/>
  <c r="S956" i="33"/>
  <c r="Q408" i="2"/>
  <c r="AA908" i="1"/>
  <c r="K911" i="1"/>
  <c r="E411" i="2"/>
  <c r="G959" i="33"/>
  <c r="M170" i="1"/>
  <c r="M188" i="1"/>
  <c r="M214" i="1"/>
  <c r="M309" i="1"/>
  <c r="M882" i="1"/>
  <c r="R368" i="2"/>
  <c r="AB793" i="1"/>
  <c r="AB869" i="1"/>
  <c r="L860" i="1"/>
  <c r="L827" i="1"/>
  <c r="F913" i="33"/>
  <c r="D36" i="2"/>
  <c r="J810" i="1"/>
  <c r="M810" i="1"/>
  <c r="H2357" i="1"/>
  <c r="I2357" i="1"/>
  <c r="AA2262" i="1"/>
  <c r="AA2278" i="1"/>
  <c r="AA2287" i="1"/>
  <c r="W1997" i="1"/>
  <c r="S1997" i="1"/>
  <c r="Q936" i="33"/>
  <c r="O417" i="2"/>
  <c r="X1933" i="1"/>
  <c r="Z1933" i="1"/>
  <c r="K1865" i="1"/>
  <c r="K1790" i="1"/>
  <c r="K1838" i="1"/>
  <c r="K1856" i="1"/>
  <c r="Z1939" i="1"/>
  <c r="Q1003" i="33"/>
  <c r="O514" i="2"/>
  <c r="X1939" i="1"/>
  <c r="M1985" i="1"/>
  <c r="J1985" i="1"/>
  <c r="H1999" i="1"/>
  <c r="I1999" i="1"/>
  <c r="W1820" i="1"/>
  <c r="S1820" i="1"/>
  <c r="Z1734" i="1"/>
  <c r="X1734" i="1"/>
  <c r="N1290" i="1"/>
  <c r="N1386" i="1"/>
  <c r="M1745" i="1"/>
  <c r="J1745" i="1"/>
  <c r="I1399" i="1"/>
  <c r="I1455" i="1"/>
  <c r="K1292" i="1"/>
  <c r="K1388" i="1"/>
  <c r="H1760" i="1"/>
  <c r="I1760" i="1"/>
  <c r="R1733" i="1"/>
  <c r="N1733" i="1"/>
  <c r="H897" i="1"/>
  <c r="I897" i="1"/>
  <c r="V873" i="1"/>
  <c r="V797" i="1"/>
  <c r="X862" i="1"/>
  <c r="H373" i="2"/>
  <c r="O798" i="1"/>
  <c r="O874" i="1"/>
  <c r="U2037" i="1"/>
  <c r="U2522" i="1"/>
  <c r="U2716" i="1"/>
  <c r="U3068" i="1"/>
  <c r="U4131" i="1"/>
  <c r="U3164" i="1"/>
  <c r="U413" i="1"/>
  <c r="U629" i="1"/>
  <c r="U525" i="1"/>
  <c r="U839" i="1"/>
  <c r="U2325" i="1"/>
  <c r="U1925" i="1"/>
  <c r="U2660" i="1"/>
  <c r="U2844" i="1"/>
  <c r="U3092" i="1"/>
  <c r="U3385" i="1"/>
  <c r="U3667" i="1"/>
  <c r="U4011" i="1"/>
  <c r="U4123" i="1"/>
  <c r="U4115" i="1"/>
  <c r="U4334" i="1"/>
  <c r="U469" i="1"/>
  <c r="U1981" i="1"/>
  <c r="U2514" i="1"/>
  <c r="U2708" i="1"/>
  <c r="U3052" i="1"/>
  <c r="U3659" i="1"/>
  <c r="U3947" i="1"/>
  <c r="U3883" i="1"/>
  <c r="U4107" i="1"/>
  <c r="U4318" i="1"/>
  <c r="U453" i="1"/>
  <c r="U900" i="1"/>
  <c r="U2506" i="1"/>
  <c r="U2692" i="1"/>
  <c r="U3156" i="1"/>
  <c r="U3651" i="1"/>
  <c r="U3537" i="1"/>
  <c r="U3851" i="1"/>
  <c r="U4099" i="1"/>
  <c r="U4310" i="1"/>
  <c r="U429" i="1"/>
  <c r="U855" i="1"/>
  <c r="U2431" i="1"/>
  <c r="U3020" i="1"/>
  <c r="U3148" i="1"/>
  <c r="U3124" i="1"/>
  <c r="U3503" i="1"/>
  <c r="U3819" i="1"/>
  <c r="U4075" i="1"/>
  <c r="U4302" i="1"/>
  <c r="U421" i="1"/>
  <c r="U847" i="1"/>
  <c r="U2684" i="1"/>
  <c r="U2972" i="1"/>
  <c r="U2876" i="1"/>
  <c r="U3116" i="1"/>
  <c r="U3478" i="1"/>
  <c r="U3691" i="1"/>
  <c r="U4059" i="1"/>
  <c r="U4139" i="1"/>
  <c r="U2389" i="1"/>
  <c r="U2676" i="1"/>
  <c r="U2668" i="1"/>
  <c r="U2860" i="1"/>
  <c r="U3100" i="1"/>
  <c r="U3419" i="1"/>
  <c r="U3675" i="1"/>
  <c r="U4043" i="1"/>
  <c r="M347" i="1"/>
  <c r="M355" i="1"/>
  <c r="M726" i="1"/>
  <c r="H996" i="33"/>
  <c r="F507" i="2"/>
  <c r="L916" i="1"/>
  <c r="X799" i="1"/>
  <c r="X875" i="1"/>
  <c r="K3647" i="1"/>
  <c r="K465" i="1"/>
  <c r="K3671" i="1"/>
  <c r="K3663" i="1"/>
  <c r="K2321" i="1"/>
  <c r="K4306" i="1"/>
  <c r="K2688" i="1"/>
  <c r="K3152" i="1"/>
  <c r="K4103" i="1"/>
  <c r="K3088" i="1"/>
  <c r="K843" i="1"/>
  <c r="K835" i="1"/>
  <c r="K3847" i="1"/>
  <c r="K896" i="1"/>
  <c r="K3943" i="1"/>
  <c r="K2656" i="1"/>
  <c r="K425" i="1"/>
  <c r="K3655" i="1"/>
  <c r="K4314" i="1"/>
  <c r="K3381" i="1"/>
  <c r="K2033" i="1"/>
  <c r="K4095" i="1"/>
  <c r="K2502" i="1"/>
  <c r="K3879" i="1"/>
  <c r="K2840" i="1"/>
  <c r="K851" i="1"/>
  <c r="K2385" i="1"/>
  <c r="K2672" i="1"/>
  <c r="K2664" i="1"/>
  <c r="K2856" i="1"/>
  <c r="K3096" i="1"/>
  <c r="K3415" i="1"/>
  <c r="K3687" i="1"/>
  <c r="K4039" i="1"/>
  <c r="K4127" i="1"/>
  <c r="K409" i="1"/>
  <c r="K625" i="1"/>
  <c r="K521" i="1"/>
  <c r="K1977" i="1"/>
  <c r="K2518" i="1"/>
  <c r="K2712" i="1"/>
  <c r="K3064" i="1"/>
  <c r="K3160" i="1"/>
  <c r="K4007" i="1"/>
  <c r="K4119" i="1"/>
  <c r="K4111" i="1"/>
  <c r="K4330" i="1"/>
  <c r="K449" i="1"/>
  <c r="K1921" i="1"/>
  <c r="K2510" i="1"/>
  <c r="K2704" i="1"/>
  <c r="K3048" i="1"/>
  <c r="K3016" i="1"/>
  <c r="K3144" i="1"/>
  <c r="K3120" i="1"/>
  <c r="K3533" i="1"/>
  <c r="K3815" i="1"/>
  <c r="K4071" i="1"/>
  <c r="K4298" i="1"/>
  <c r="K417" i="1"/>
  <c r="K2427" i="1"/>
  <c r="K2680" i="1"/>
  <c r="K2968" i="1"/>
  <c r="K2872" i="1"/>
  <c r="K3112" i="1"/>
  <c r="K3499" i="1"/>
  <c r="K3474" i="1"/>
  <c r="K4055" i="1"/>
  <c r="K4135" i="1"/>
  <c r="Z851" i="1"/>
  <c r="X851" i="1"/>
  <c r="K874" i="1"/>
  <c r="K798" i="1"/>
  <c r="K865" i="1"/>
  <c r="K832" i="1"/>
  <c r="M845" i="1"/>
  <c r="J845" i="1"/>
  <c r="Q997" i="33"/>
  <c r="O508" i="2"/>
  <c r="X917" i="1"/>
  <c r="Z917" i="1"/>
  <c r="Z171" i="1"/>
  <c r="Z189" i="1"/>
  <c r="Z215" i="1"/>
  <c r="Z310" i="1"/>
  <c r="Z883" i="1"/>
  <c r="Z836" i="1"/>
  <c r="X836" i="1"/>
  <c r="K2266" i="1"/>
  <c r="K2282" i="1"/>
  <c r="K2291" i="1"/>
  <c r="Q1866" i="1"/>
  <c r="Q1791" i="1"/>
  <c r="Q1839" i="1"/>
  <c r="Q1857" i="1"/>
  <c r="U1976" i="1"/>
  <c r="U2152" i="1"/>
  <c r="U2161" i="1"/>
  <c r="O931" i="33"/>
  <c r="O1035" i="33"/>
  <c r="M1949" i="1"/>
  <c r="J1949" i="1"/>
  <c r="U1035" i="33"/>
  <c r="R1996" i="1"/>
  <c r="N1996" i="1"/>
  <c r="P1935" i="1"/>
  <c r="I419" i="2"/>
  <c r="K938" i="33"/>
  <c r="W1776" i="1"/>
  <c r="S1776" i="1"/>
  <c r="W1813" i="1"/>
  <c r="S1813" i="1"/>
  <c r="AC914" i="1"/>
  <c r="U991" i="33"/>
  <c r="U994" i="33"/>
  <c r="S505" i="2"/>
  <c r="V1293" i="1"/>
  <c r="V1389" i="1"/>
  <c r="Y1387" i="1"/>
  <c r="Y1291" i="1"/>
  <c r="M878" i="1"/>
  <c r="M166" i="1"/>
  <c r="M184" i="1"/>
  <c r="M210" i="1"/>
  <c r="M305" i="1"/>
  <c r="P2878" i="1"/>
  <c r="P3150" i="1"/>
  <c r="P3118" i="1"/>
  <c r="P3505" i="1"/>
  <c r="P3693" i="1"/>
  <c r="P4061" i="1"/>
  <c r="P4141" i="1"/>
  <c r="P4133" i="1"/>
  <c r="P415" i="1"/>
  <c r="P3126" i="1"/>
  <c r="P3480" i="1"/>
  <c r="P3821" i="1"/>
  <c r="P4077" i="1"/>
  <c r="P4304" i="1"/>
  <c r="P423" i="1"/>
  <c r="P849" i="1"/>
  <c r="P841" i="1"/>
  <c r="P2974" i="1"/>
  <c r="P2670" i="1"/>
  <c r="P2862" i="1"/>
  <c r="P3102" i="1"/>
  <c r="P3421" i="1"/>
  <c r="P3677" i="1"/>
  <c r="P4045" i="1"/>
  <c r="P4013" i="1"/>
  <c r="P2678" i="1"/>
  <c r="P1927" i="1"/>
  <c r="P2662" i="1"/>
  <c r="P2846" i="1"/>
  <c r="P3094" i="1"/>
  <c r="P3387" i="1"/>
  <c r="P3669" i="1"/>
  <c r="P3661" i="1"/>
  <c r="P2327" i="1"/>
  <c r="P527" i="1"/>
  <c r="P2039" i="1"/>
  <c r="P2524" i="1"/>
  <c r="P2718" i="1"/>
  <c r="P3070" i="1"/>
  <c r="P3166" i="1"/>
  <c r="P3158" i="1"/>
  <c r="P631" i="1"/>
  <c r="P4117" i="1"/>
  <c r="P4320" i="1"/>
  <c r="P471" i="1"/>
  <c r="P1983" i="1"/>
  <c r="P2516" i="1"/>
  <c r="P2710" i="1"/>
  <c r="P3054" i="1"/>
  <c r="P3022" i="1"/>
  <c r="P4125" i="1"/>
  <c r="P3885" i="1"/>
  <c r="P4109" i="1"/>
  <c r="P4336" i="1"/>
  <c r="P455" i="1"/>
  <c r="P902" i="1"/>
  <c r="P2508" i="1"/>
  <c r="P2694" i="1"/>
  <c r="P2686" i="1"/>
  <c r="P3949" i="1"/>
  <c r="P3539" i="1"/>
  <c r="P3853" i="1"/>
  <c r="P4101" i="1"/>
  <c r="P4312" i="1"/>
  <c r="P431" i="1"/>
  <c r="P857" i="1"/>
  <c r="P2433" i="1"/>
  <c r="P2391" i="1"/>
  <c r="P3653" i="1"/>
  <c r="S829" i="1"/>
  <c r="S862" i="1"/>
  <c r="H1781" i="1"/>
  <c r="I1781" i="1"/>
  <c r="P1788" i="1"/>
  <c r="P1836" i="1"/>
  <c r="P1854" i="1"/>
  <c r="P1863" i="1"/>
  <c r="R862" i="1"/>
  <c r="R829" i="1"/>
  <c r="L954" i="33"/>
  <c r="J406" i="2"/>
  <c r="Q906" i="1"/>
  <c r="K864" i="1"/>
  <c r="K831" i="1"/>
  <c r="O907" i="1"/>
  <c r="H407" i="2"/>
  <c r="J955" i="33"/>
  <c r="W812" i="1"/>
  <c r="M915" i="33"/>
  <c r="K38" i="2"/>
  <c r="S812" i="1"/>
  <c r="M816" i="1"/>
  <c r="F919" i="33"/>
  <c r="D42" i="2"/>
  <c r="J816" i="1"/>
  <c r="L726" i="1"/>
  <c r="L355" i="1"/>
  <c r="L347" i="1"/>
  <c r="F201" i="2"/>
  <c r="H757" i="33"/>
  <c r="H749" i="33"/>
  <c r="L862" i="1"/>
  <c r="L829" i="1"/>
  <c r="AC1942" i="1"/>
  <c r="AC1976" i="1"/>
  <c r="AC2152" i="1"/>
  <c r="AC2161" i="1"/>
  <c r="U931" i="33"/>
  <c r="U1006" i="33"/>
  <c r="S517" i="2"/>
  <c r="M1035" i="33"/>
  <c r="R1782" i="1"/>
  <c r="N1782" i="1"/>
  <c r="N938" i="33"/>
  <c r="L419" i="2"/>
  <c r="T1935" i="1"/>
  <c r="Z1984" i="1"/>
  <c r="X1984" i="1"/>
  <c r="M1821" i="1"/>
  <c r="J1821" i="1"/>
  <c r="Z1832" i="1"/>
  <c r="X1832" i="1"/>
  <c r="R1772" i="1"/>
  <c r="N1772" i="1"/>
  <c r="Z1395" i="1"/>
  <c r="Z1451" i="1"/>
  <c r="Z1460" i="1"/>
  <c r="U1292" i="1"/>
  <c r="U1388" i="1"/>
  <c r="N1291" i="1"/>
  <c r="N1387" i="1"/>
  <c r="I374" i="2"/>
  <c r="P799" i="1"/>
  <c r="P875" i="1"/>
  <c r="J828" i="1"/>
  <c r="J861" i="1"/>
  <c r="R1753" i="1"/>
  <c r="N1753" i="1"/>
  <c r="Y2678" i="1"/>
  <c r="Y2516" i="1"/>
  <c r="Y3821" i="1"/>
  <c r="Y4101" i="1"/>
  <c r="Y3653" i="1"/>
  <c r="Y3421" i="1"/>
  <c r="Y2391" i="1"/>
  <c r="Y3102" i="1"/>
  <c r="Y3022" i="1"/>
  <c r="Y4336" i="1"/>
  <c r="Y902" i="1"/>
  <c r="Y3158" i="1"/>
  <c r="Y3661" i="1"/>
  <c r="Y3853" i="1"/>
  <c r="Y4320" i="1"/>
  <c r="Y2327" i="1"/>
  <c r="Y2670" i="1"/>
  <c r="Y3118" i="1"/>
  <c r="Y3387" i="1"/>
  <c r="Y4133" i="1"/>
  <c r="Y415" i="1"/>
  <c r="Y1983" i="1"/>
  <c r="Y631" i="1"/>
  <c r="Y2694" i="1"/>
  <c r="Y3054" i="1"/>
  <c r="Y471" i="1"/>
  <c r="Y4304" i="1"/>
  <c r="Y2039" i="1"/>
  <c r="Y2524" i="1"/>
  <c r="Y4077" i="1"/>
  <c r="Y3166" i="1"/>
  <c r="Y4117" i="1"/>
  <c r="Y4045" i="1"/>
  <c r="Y2974" i="1"/>
  <c r="Y2662" i="1"/>
  <c r="Y2718" i="1"/>
  <c r="Y2433" i="1"/>
  <c r="Y4141" i="1"/>
  <c r="Y3126" i="1"/>
  <c r="Y1927" i="1"/>
  <c r="Y3539" i="1"/>
  <c r="Y841" i="1"/>
  <c r="Y4109" i="1"/>
  <c r="Y4312" i="1"/>
  <c r="Y431" i="1"/>
  <c r="Y3885" i="1"/>
  <c r="Y2710" i="1"/>
  <c r="Y423" i="1"/>
  <c r="Y3070" i="1"/>
  <c r="Y849" i="1"/>
  <c r="Y4125" i="1"/>
  <c r="Y3949" i="1"/>
  <c r="Y3480" i="1"/>
  <c r="Y3693" i="1"/>
  <c r="Y4013" i="1"/>
  <c r="Y2846" i="1"/>
  <c r="Y455" i="1"/>
  <c r="Y3669" i="1"/>
  <c r="Y857" i="1"/>
  <c r="Y3505" i="1"/>
  <c r="Y3150" i="1"/>
  <c r="Y2862" i="1"/>
  <c r="Y3094" i="1"/>
  <c r="Y2878" i="1"/>
  <c r="Y527" i="1"/>
  <c r="Y3677" i="1"/>
  <c r="Y2686" i="1"/>
  <c r="Y4061" i="1"/>
  <c r="Y2508" i="1"/>
  <c r="R169" i="1"/>
  <c r="R187" i="1"/>
  <c r="R213" i="1"/>
  <c r="R308" i="1"/>
  <c r="R881" i="1"/>
  <c r="W845" i="1"/>
  <c r="S845" i="1"/>
  <c r="Q952" i="33"/>
  <c r="O404" i="2"/>
  <c r="X904" i="1"/>
  <c r="Z904" i="1"/>
  <c r="K933" i="33"/>
  <c r="I414" i="2"/>
  <c r="P1930" i="1"/>
  <c r="Z1743" i="1"/>
  <c r="X1743" i="1"/>
  <c r="J998" i="33"/>
  <c r="H509" i="2"/>
  <c r="O918" i="1"/>
  <c r="I798" i="1"/>
  <c r="I874" i="1"/>
  <c r="O952" i="33"/>
  <c r="M404" i="2"/>
  <c r="U904" i="1"/>
  <c r="S798" i="1"/>
  <c r="S874" i="1"/>
  <c r="AA1771" i="1"/>
  <c r="S477" i="33"/>
  <c r="S485" i="33"/>
  <c r="Q366" i="2"/>
  <c r="AA720" i="1"/>
  <c r="W626" i="1"/>
  <c r="S626" i="1"/>
  <c r="Q955" i="33"/>
  <c r="O407" i="2"/>
  <c r="X907" i="1"/>
  <c r="Z907" i="1"/>
  <c r="Z899" i="1"/>
  <c r="X899" i="1"/>
  <c r="N834" i="1"/>
  <c r="R834" i="1"/>
  <c r="R867" i="1"/>
  <c r="L992" i="33"/>
  <c r="J503" i="2"/>
  <c r="Q912" i="1"/>
  <c r="M902" i="1"/>
  <c r="J902" i="1"/>
  <c r="X2195" i="1"/>
  <c r="X2203" i="1"/>
  <c r="Z1950" i="1"/>
  <c r="X1950" i="1"/>
  <c r="L2201" i="1"/>
  <c r="L2193" i="1"/>
  <c r="Z1997" i="1"/>
  <c r="X1997" i="1"/>
  <c r="I1005" i="33"/>
  <c r="G516" i="2"/>
  <c r="N1941" i="1"/>
  <c r="R1941" i="1"/>
  <c r="S1819" i="1"/>
  <c r="W1819" i="1"/>
  <c r="L1003" i="33"/>
  <c r="J514" i="2"/>
  <c r="Q1939" i="1"/>
  <c r="M933" i="33"/>
  <c r="K414" i="2"/>
  <c r="S1930" i="1"/>
  <c r="W1930" i="1"/>
  <c r="W1397" i="1"/>
  <c r="W1453" i="1"/>
  <c r="W1462" i="1"/>
  <c r="S1817" i="1"/>
  <c r="W1817" i="1"/>
  <c r="S1292" i="1"/>
  <c r="W1292" i="1"/>
  <c r="W1388" i="1"/>
  <c r="R1845" i="1"/>
  <c r="N1845" i="1"/>
  <c r="Z1784" i="1"/>
  <c r="X1784" i="1"/>
  <c r="Z1744" i="1"/>
  <c r="X1744" i="1"/>
  <c r="L1287" i="1"/>
  <c r="L1383" i="1"/>
  <c r="AC1289" i="1"/>
  <c r="AC1385" i="1"/>
  <c r="X1288" i="1"/>
  <c r="X1384" i="1"/>
  <c r="X795" i="1"/>
  <c r="Z795" i="1"/>
  <c r="Z871" i="1"/>
  <c r="V3478" i="1"/>
  <c r="V2506" i="1"/>
  <c r="V2676" i="1"/>
  <c r="V3883" i="1"/>
  <c r="V2844" i="1"/>
  <c r="V4139" i="1"/>
  <c r="V3651" i="1"/>
  <c r="V2876" i="1"/>
  <c r="V453" i="1"/>
  <c r="V3667" i="1"/>
  <c r="V839" i="1"/>
  <c r="V2037" i="1"/>
  <c r="V3691" i="1"/>
  <c r="V2692" i="1"/>
  <c r="V4107" i="1"/>
  <c r="V3092" i="1"/>
  <c r="V3148" i="1"/>
  <c r="V3116" i="1"/>
  <c r="V900" i="1"/>
  <c r="V4131" i="1"/>
  <c r="V2660" i="1"/>
  <c r="V4059" i="1"/>
  <c r="V4123" i="1"/>
  <c r="V4318" i="1"/>
  <c r="V3385" i="1"/>
  <c r="V2684" i="1"/>
  <c r="V4115" i="1"/>
  <c r="V4334" i="1"/>
  <c r="V469" i="1"/>
  <c r="V1925" i="1"/>
  <c r="V2514" i="1"/>
  <c r="V2708" i="1"/>
  <c r="V3052" i="1"/>
  <c r="V413" i="1"/>
  <c r="V2389" i="1"/>
  <c r="V3537" i="1"/>
  <c r="V3851" i="1"/>
  <c r="V4099" i="1"/>
  <c r="V4310" i="1"/>
  <c r="V429" i="1"/>
  <c r="V855" i="1"/>
  <c r="V2431" i="1"/>
  <c r="V2972" i="1"/>
  <c r="V2325" i="1"/>
  <c r="V3124" i="1"/>
  <c r="V3503" i="1"/>
  <c r="V3819" i="1"/>
  <c r="V4075" i="1"/>
  <c r="V4302" i="1"/>
  <c r="V421" i="1"/>
  <c r="V847" i="1"/>
  <c r="V4011" i="1"/>
  <c r="V3156" i="1"/>
  <c r="V2668" i="1"/>
  <c r="V2860" i="1"/>
  <c r="V3100" i="1"/>
  <c r="V3419" i="1"/>
  <c r="V3675" i="1"/>
  <c r="V4043" i="1"/>
  <c r="V629" i="1"/>
  <c r="V3947" i="1"/>
  <c r="V525" i="1"/>
  <c r="V1981" i="1"/>
  <c r="V2522" i="1"/>
  <c r="V2716" i="1"/>
  <c r="V3068" i="1"/>
  <c r="V3164" i="1"/>
  <c r="V3020" i="1"/>
  <c r="N372" i="2"/>
  <c r="V3659" i="1"/>
  <c r="Z853" i="1"/>
  <c r="X853" i="1"/>
  <c r="F992" i="33"/>
  <c r="D503" i="2"/>
  <c r="J912" i="1"/>
  <c r="M912" i="1"/>
  <c r="S794" i="1"/>
  <c r="S870" i="1"/>
  <c r="M372" i="2"/>
  <c r="U831" i="1"/>
  <c r="U864" i="1"/>
  <c r="M847" i="1"/>
  <c r="J847" i="1"/>
  <c r="N796" i="1"/>
  <c r="N872" i="1"/>
  <c r="S952" i="33"/>
  <c r="Q404" i="2"/>
  <c r="AA904" i="1"/>
  <c r="U874" i="1"/>
  <c r="U798" i="1"/>
  <c r="O833" i="1"/>
  <c r="O866" i="1"/>
  <c r="Q1766" i="1"/>
  <c r="L480" i="33"/>
  <c r="J361" i="2"/>
  <c r="Q715" i="1"/>
  <c r="X869" i="1"/>
  <c r="AA3944" i="1"/>
  <c r="AA3880" i="1"/>
  <c r="AA4104" i="1"/>
  <c r="AA4315" i="1"/>
  <c r="AA450" i="1"/>
  <c r="AA897" i="1"/>
  <c r="AA3672" i="1"/>
  <c r="AA3065" i="1"/>
  <c r="AA3664" i="1"/>
  <c r="AA4040" i="1"/>
  <c r="AA4008" i="1"/>
  <c r="AA4120" i="1"/>
  <c r="AA4112" i="1"/>
  <c r="AA4331" i="1"/>
  <c r="AA466" i="1"/>
  <c r="AA1922" i="1"/>
  <c r="AA3153" i="1"/>
  <c r="AA3089" i="1"/>
  <c r="AA3049" i="1"/>
  <c r="AA3017" i="1"/>
  <c r="AA3656" i="1"/>
  <c r="AA3648" i="1"/>
  <c r="AA3848" i="1"/>
  <c r="AA4096" i="1"/>
  <c r="AA4056" i="1"/>
  <c r="AA4299" i="1"/>
  <c r="AA852" i="1"/>
  <c r="AA3416" i="1"/>
  <c r="AA3382" i="1"/>
  <c r="AA3121" i="1"/>
  <c r="AA3097" i="1"/>
  <c r="AA3534" i="1"/>
  <c r="AA3816" i="1"/>
  <c r="AA2705" i="1"/>
  <c r="AA2857" i="1"/>
  <c r="AA426" i="1"/>
  <c r="AA2689" i="1"/>
  <c r="AA2681" i="1"/>
  <c r="AA3113" i="1"/>
  <c r="AA2969" i="1"/>
  <c r="AA2841" i="1"/>
  <c r="AA3500" i="1"/>
  <c r="AA3475" i="1"/>
  <c r="AA418" i="1"/>
  <c r="AA2428" i="1"/>
  <c r="AA2386" i="1"/>
  <c r="AA2673" i="1"/>
  <c r="AA2665" i="1"/>
  <c r="AA2873" i="1"/>
  <c r="AA3145" i="1"/>
  <c r="AA2511" i="1"/>
  <c r="AA4072" i="1"/>
  <c r="AA844" i="1"/>
  <c r="AA836" i="1"/>
  <c r="AA2322" i="1"/>
  <c r="AA2034" i="1"/>
  <c r="AA2657" i="1"/>
  <c r="AA3161" i="1"/>
  <c r="AA3688" i="1"/>
  <c r="AA2713" i="1"/>
  <c r="AA4136" i="1"/>
  <c r="AA4128" i="1"/>
  <c r="AA410" i="1"/>
  <c r="AA626" i="1"/>
  <c r="AA522" i="1"/>
  <c r="AA1978" i="1"/>
  <c r="AA2519" i="1"/>
  <c r="AA2503" i="1"/>
  <c r="Q369" i="2"/>
  <c r="AA4307" i="1"/>
  <c r="K956" i="33"/>
  <c r="I408" i="2"/>
  <c r="P908" i="1"/>
  <c r="Y874" i="1"/>
  <c r="Y798" i="1"/>
  <c r="K866" i="1"/>
  <c r="K833" i="1"/>
  <c r="Y861" i="1"/>
  <c r="Y828" i="1"/>
  <c r="W835" i="1"/>
  <c r="S835" i="1"/>
  <c r="N727" i="1"/>
  <c r="N356" i="1"/>
  <c r="N749" i="33"/>
  <c r="N757" i="33"/>
  <c r="L201" i="2"/>
  <c r="T347" i="1"/>
  <c r="T355" i="1"/>
  <c r="T726" i="1"/>
  <c r="M2307" i="1"/>
  <c r="J2307" i="1"/>
  <c r="M2345" i="1"/>
  <c r="J2345" i="1"/>
  <c r="Z1990" i="1"/>
  <c r="X1990" i="1"/>
  <c r="S2267" i="1"/>
  <c r="S2283" i="1"/>
  <c r="S2292" i="1"/>
  <c r="H1948" i="1"/>
  <c r="I1948" i="1"/>
  <c r="L1035" i="33"/>
  <c r="H1851" i="1"/>
  <c r="I1851" i="1"/>
  <c r="R1811" i="1"/>
  <c r="N1811" i="1"/>
  <c r="N939" i="33"/>
  <c r="L420" i="2"/>
  <c r="T1936" i="1"/>
  <c r="Y1795" i="1"/>
  <c r="Y1843" i="1"/>
  <c r="Y1861" i="1"/>
  <c r="Y1870" i="1"/>
  <c r="M1770" i="1"/>
  <c r="J1770" i="1"/>
  <c r="R1948" i="1"/>
  <c r="N1948" i="1"/>
  <c r="R1926" i="1"/>
  <c r="N1926" i="1"/>
  <c r="M1805" i="1"/>
  <c r="J1805" i="1"/>
  <c r="M1739" i="1"/>
  <c r="J1739" i="1"/>
  <c r="N1812" i="1"/>
  <c r="R1812" i="1"/>
  <c r="Z1759" i="1"/>
  <c r="X1759" i="1"/>
  <c r="H1796" i="1"/>
  <c r="I1796" i="1"/>
  <c r="M1740" i="1"/>
  <c r="J1740" i="1"/>
  <c r="AB1288" i="1"/>
  <c r="AB1384" i="1"/>
  <c r="W1747" i="1"/>
  <c r="S1747" i="1"/>
  <c r="M914" i="33"/>
  <c r="K37" i="2"/>
  <c r="S811" i="1"/>
  <c r="W811" i="1"/>
  <c r="J869" i="1"/>
  <c r="N956" i="33"/>
  <c r="L408" i="2"/>
  <c r="T908" i="1"/>
  <c r="R838" i="1"/>
  <c r="N838" i="1"/>
  <c r="T1771" i="1"/>
  <c r="N485" i="33"/>
  <c r="L366" i="2"/>
  <c r="T720" i="1"/>
  <c r="M167" i="1"/>
  <c r="M185" i="1"/>
  <c r="M211" i="1"/>
  <c r="M306" i="1"/>
  <c r="M879" i="1"/>
  <c r="T953" i="33"/>
  <c r="R405" i="2"/>
  <c r="AB905" i="1"/>
  <c r="L1006" i="33"/>
  <c r="J517" i="2"/>
  <c r="Q1942" i="1"/>
  <c r="M1002" i="33"/>
  <c r="K513" i="2"/>
  <c r="S1938" i="1"/>
  <c r="W1938" i="1"/>
  <c r="H1947" i="1"/>
  <c r="I1947" i="1"/>
  <c r="Z1785" i="1"/>
  <c r="X1785" i="1"/>
  <c r="S1455" i="1"/>
  <c r="H1732" i="1"/>
  <c r="I1732" i="1"/>
  <c r="T955" i="33"/>
  <c r="R407" i="2"/>
  <c r="AB907" i="1"/>
  <c r="Y1947" i="1"/>
  <c r="AA3422" i="1"/>
  <c r="AA3095" i="1"/>
  <c r="AA3678" i="1"/>
  <c r="AA2434" i="1"/>
  <c r="AA2328" i="1"/>
  <c r="AA2671" i="1"/>
  <c r="AA1984" i="1"/>
  <c r="AA2525" i="1"/>
  <c r="AA2695" i="1"/>
  <c r="AA2679" i="1"/>
  <c r="AA2879" i="1"/>
  <c r="AA2663" i="1"/>
  <c r="AA2847" i="1"/>
  <c r="AA4134" i="1"/>
  <c r="AA4062" i="1"/>
  <c r="AA632" i="1"/>
  <c r="AA4142" i="1"/>
  <c r="AA858" i="1"/>
  <c r="AA842" i="1"/>
  <c r="AA4337" i="1"/>
  <c r="AA472" i="1"/>
  <c r="AA1928" i="1"/>
  <c r="AA2517" i="1"/>
  <c r="AA2392" i="1"/>
  <c r="AA2719" i="1"/>
  <c r="AA4126" i="1"/>
  <c r="AA416" i="1"/>
  <c r="AA4110" i="1"/>
  <c r="AA4321" i="1"/>
  <c r="AA456" i="1"/>
  <c r="AA432" i="1"/>
  <c r="AA4014" i="1"/>
  <c r="AA903" i="1"/>
  <c r="AA4046" i="1"/>
  <c r="AA3950" i="1"/>
  <c r="AA4118" i="1"/>
  <c r="AA3854" i="1"/>
  <c r="AA4102" i="1"/>
  <c r="AA4305" i="1"/>
  <c r="AA4078" i="1"/>
  <c r="AA3071" i="1"/>
  <c r="AA4313" i="1"/>
  <c r="AA3670" i="1"/>
  <c r="AA3654" i="1"/>
  <c r="AA3886" i="1"/>
  <c r="AA3481" i="1"/>
  <c r="AA3822" i="1"/>
  <c r="AA3159" i="1"/>
  <c r="AA3167" i="1"/>
  <c r="AA2040" i="1"/>
  <c r="AA3662" i="1"/>
  <c r="AA3388" i="1"/>
  <c r="AA3151" i="1"/>
  <c r="AA3540" i="1"/>
  <c r="AA3119" i="1"/>
  <c r="AA3506" i="1"/>
  <c r="AA2687" i="1"/>
  <c r="AA2509" i="1"/>
  <c r="AA3694" i="1"/>
  <c r="AA2711" i="1"/>
  <c r="AA3055" i="1"/>
  <c r="AA2975" i="1"/>
  <c r="AA3127" i="1"/>
  <c r="AA2863" i="1"/>
  <c r="AA3103" i="1"/>
  <c r="AA528" i="1"/>
  <c r="AA424" i="1"/>
  <c r="AA3023" i="1"/>
  <c r="AA850" i="1"/>
  <c r="N477" i="33"/>
  <c r="N494" i="33"/>
  <c r="P994" i="33"/>
  <c r="N505" i="2"/>
  <c r="V914" i="1"/>
  <c r="Z896" i="1"/>
  <c r="X896" i="1"/>
  <c r="R783" i="1"/>
  <c r="R765" i="1"/>
  <c r="G296" i="2"/>
  <c r="N756" i="1"/>
  <c r="R756" i="1"/>
  <c r="AA905" i="1"/>
  <c r="Q405" i="2"/>
  <c r="S953" i="33"/>
  <c r="W169" i="1"/>
  <c r="W187" i="1"/>
  <c r="W213" i="1"/>
  <c r="W308" i="1"/>
  <c r="W881" i="1"/>
  <c r="Z870" i="1"/>
  <c r="Z794" i="1"/>
  <c r="R813" i="1"/>
  <c r="I916" i="33"/>
  <c r="G39" i="2"/>
  <c r="N813" i="1"/>
  <c r="V1769" i="1"/>
  <c r="P483" i="33"/>
  <c r="N364" i="2"/>
  <c r="V718" i="1"/>
  <c r="H519" i="1"/>
  <c r="I519" i="1"/>
  <c r="H1749" i="1"/>
  <c r="I1749" i="1"/>
  <c r="AA906" i="1"/>
  <c r="Q406" i="2"/>
  <c r="S954" i="33"/>
  <c r="W871" i="1"/>
  <c r="W795" i="1"/>
  <c r="M844" i="1"/>
  <c r="J844" i="1"/>
  <c r="H863" i="1"/>
  <c r="H830" i="1"/>
  <c r="O867" i="1"/>
  <c r="O834" i="1"/>
  <c r="AB906" i="1"/>
  <c r="R406" i="2"/>
  <c r="T954" i="33"/>
  <c r="V872" i="1"/>
  <c r="V796" i="1"/>
  <c r="H855" i="1"/>
  <c r="I855" i="1"/>
  <c r="W455" i="1"/>
  <c r="S455" i="1"/>
  <c r="O869" i="1"/>
  <c r="O793" i="1"/>
  <c r="M1799" i="1"/>
  <c r="J1799" i="1"/>
  <c r="M1756" i="1"/>
  <c r="J1756" i="1"/>
  <c r="AC873" i="1"/>
  <c r="AC797" i="1"/>
  <c r="R846" i="1"/>
  <c r="N846" i="1"/>
  <c r="P867" i="1"/>
  <c r="P834" i="1"/>
  <c r="P912" i="1"/>
  <c r="I503" i="2"/>
  <c r="K992" i="33"/>
  <c r="V863" i="1"/>
  <c r="V830" i="1"/>
  <c r="W878" i="1"/>
  <c r="W305" i="1"/>
  <c r="W210" i="1"/>
  <c r="W184" i="1"/>
  <c r="W166" i="1"/>
  <c r="W847" i="1"/>
  <c r="S847" i="1"/>
  <c r="J2451" i="1"/>
  <c r="Z2144" i="1"/>
  <c r="X2144" i="1"/>
  <c r="AC1863" i="1"/>
  <c r="AC1854" i="1"/>
  <c r="AC1836" i="1"/>
  <c r="AC1788" i="1"/>
  <c r="K1387" i="1"/>
  <c r="K1291" i="1"/>
  <c r="W857" i="1"/>
  <c r="S857" i="1"/>
  <c r="Q864" i="1"/>
  <c r="Q831" i="1"/>
  <c r="H1771" i="1"/>
  <c r="I1771" i="1"/>
  <c r="W853" i="1"/>
  <c r="S853" i="1"/>
  <c r="K1869" i="1"/>
  <c r="K1860" i="1"/>
  <c r="K1842" i="1"/>
  <c r="K1794" i="1"/>
  <c r="M1763" i="1"/>
  <c r="J1763" i="1"/>
  <c r="S1399" i="1"/>
  <c r="W1399" i="1"/>
  <c r="W1455" i="1"/>
  <c r="N871" i="1"/>
  <c r="S502" i="33"/>
  <c r="Q375" i="2"/>
  <c r="AA834" i="1"/>
  <c r="AA867" i="1"/>
  <c r="S875" i="1"/>
  <c r="AA860" i="1"/>
  <c r="AA827" i="1"/>
  <c r="X873" i="1"/>
  <c r="P753" i="33"/>
  <c r="N197" i="2"/>
  <c r="V343" i="1"/>
  <c r="V351" i="1"/>
  <c r="V722" i="1"/>
  <c r="S867" i="1"/>
  <c r="L725" i="1"/>
  <c r="L354" i="1"/>
  <c r="H748" i="33"/>
  <c r="H756" i="33"/>
  <c r="F200" i="2"/>
  <c r="L346" i="1"/>
  <c r="AB716" i="1"/>
  <c r="T481" i="33"/>
  <c r="R362" i="2"/>
  <c r="AB1767" i="1"/>
  <c r="U3388" i="1"/>
  <c r="U2663" i="1"/>
  <c r="U4313" i="1"/>
  <c r="U3159" i="1"/>
  <c r="U2975" i="1"/>
  <c r="U4102" i="1"/>
  <c r="U3151" i="1"/>
  <c r="U850" i="1"/>
  <c r="U432" i="1"/>
  <c r="U3822" i="1"/>
  <c r="U858" i="1"/>
  <c r="U3662" i="1"/>
  <c r="U2847" i="1"/>
  <c r="U424" i="1"/>
  <c r="U3127" i="1"/>
  <c r="U4321" i="1"/>
  <c r="U4305" i="1"/>
  <c r="U2040" i="1"/>
  <c r="U4078" i="1"/>
  <c r="U4046" i="1"/>
  <c r="U3854" i="1"/>
  <c r="U3095" i="1"/>
  <c r="U2695" i="1"/>
  <c r="U3654" i="1"/>
  <c r="U528" i="1"/>
  <c r="U3694" i="1"/>
  <c r="U2679" i="1"/>
  <c r="U2879" i="1"/>
  <c r="U3119" i="1"/>
  <c r="U3540" i="1"/>
  <c r="U3506" i="1"/>
  <c r="U4062" i="1"/>
  <c r="U3422" i="1"/>
  <c r="U4014" i="1"/>
  <c r="U4126" i="1"/>
  <c r="U2328" i="1"/>
  <c r="U2671" i="1"/>
  <c r="U2863" i="1"/>
  <c r="U3103" i="1"/>
  <c r="U3167" i="1"/>
  <c r="U3481" i="1"/>
  <c r="U842" i="1"/>
  <c r="U2687" i="1"/>
  <c r="U472" i="1"/>
  <c r="U456" i="1"/>
  <c r="U1984" i="1"/>
  <c r="U2525" i="1"/>
  <c r="U2719" i="1"/>
  <c r="U3071" i="1"/>
  <c r="U3055" i="1"/>
  <c r="U2434" i="1"/>
  <c r="U3950" i="1"/>
  <c r="U4118" i="1"/>
  <c r="U4142" i="1"/>
  <c r="U416" i="1"/>
  <c r="U1928" i="1"/>
  <c r="U2517" i="1"/>
  <c r="U2711" i="1"/>
  <c r="U4134" i="1"/>
  <c r="U3678" i="1"/>
  <c r="U3670" i="1"/>
  <c r="U3886" i="1"/>
  <c r="U4110" i="1"/>
  <c r="U4337" i="1"/>
  <c r="U632" i="1"/>
  <c r="U903" i="1"/>
  <c r="U2509" i="1"/>
  <c r="U3023" i="1"/>
  <c r="U2392" i="1"/>
  <c r="U863" i="1"/>
  <c r="U830" i="1"/>
  <c r="T717" i="1"/>
  <c r="N482" i="33"/>
  <c r="L363" i="2"/>
  <c r="T1768" i="1"/>
  <c r="M2040" i="1"/>
  <c r="J2040" i="1"/>
  <c r="J1965" i="1"/>
  <c r="M1965" i="1"/>
  <c r="Z1732" i="1"/>
  <c r="X1732" i="1"/>
  <c r="L958" i="33"/>
  <c r="J410" i="2"/>
  <c r="Q910" i="1"/>
  <c r="P876" i="1"/>
  <c r="P800" i="1"/>
  <c r="N860" i="1"/>
  <c r="F994" i="33"/>
  <c r="D505" i="2"/>
  <c r="J914" i="1"/>
  <c r="M914" i="1"/>
  <c r="W882" i="1"/>
  <c r="W309" i="1"/>
  <c r="W214" i="1"/>
  <c r="W188" i="1"/>
  <c r="W170" i="1"/>
  <c r="R1923" i="1"/>
  <c r="N1923" i="1"/>
  <c r="M1796" i="1"/>
  <c r="J1796" i="1"/>
  <c r="Z980" i="1"/>
  <c r="Z1068" i="1"/>
  <c r="Z1111" i="1"/>
  <c r="M903" i="1"/>
  <c r="J903" i="1"/>
  <c r="AB876" i="1"/>
  <c r="AB800" i="1"/>
  <c r="W865" i="1"/>
  <c r="W832" i="1"/>
  <c r="H866" i="1"/>
  <c r="H833" i="1"/>
  <c r="W784" i="1"/>
  <c r="W766" i="1"/>
  <c r="M348" i="33"/>
  <c r="M356" i="33"/>
  <c r="K297" i="2"/>
  <c r="S757" i="1"/>
  <c r="W757" i="1"/>
  <c r="H907" i="1"/>
  <c r="I907" i="1"/>
  <c r="C407" i="2"/>
  <c r="X864" i="1"/>
  <c r="J862" i="1"/>
  <c r="P860" i="1"/>
  <c r="P827" i="1"/>
  <c r="J800" i="1"/>
  <c r="J876" i="1"/>
  <c r="Z1945" i="1"/>
  <c r="X1945" i="1"/>
  <c r="H1991" i="1"/>
  <c r="I1991" i="1"/>
  <c r="W1781" i="1"/>
  <c r="S1781" i="1"/>
  <c r="H1772" i="1"/>
  <c r="I1772" i="1"/>
  <c r="M412" i="1"/>
  <c r="J412" i="1"/>
  <c r="T634" i="1"/>
  <c r="T433" i="1"/>
  <c r="T871" i="1"/>
  <c r="T795" i="1"/>
  <c r="R996" i="33"/>
  <c r="P507" i="2"/>
  <c r="Y916" i="1"/>
  <c r="I832" i="1"/>
  <c r="I865" i="1"/>
  <c r="U956" i="33"/>
  <c r="S408" i="2"/>
  <c r="AC908" i="1"/>
  <c r="G752" i="33"/>
  <c r="G760" i="33"/>
  <c r="E204" i="2"/>
  <c r="K350" i="1"/>
  <c r="K358" i="1"/>
  <c r="K729" i="1"/>
  <c r="AB873" i="1"/>
  <c r="AB797" i="1"/>
  <c r="L4007" i="1"/>
  <c r="L4111" i="1"/>
  <c r="L465" i="1"/>
  <c r="L2510" i="1"/>
  <c r="L4039" i="1"/>
  <c r="L2672" i="1"/>
  <c r="L2856" i="1"/>
  <c r="L3415" i="1"/>
  <c r="L2427" i="1"/>
  <c r="L3655" i="1"/>
  <c r="L3879" i="1"/>
  <c r="L4314" i="1"/>
  <c r="L896" i="1"/>
  <c r="L3663" i="1"/>
  <c r="L3016" i="1"/>
  <c r="L3120" i="1"/>
  <c r="L3815" i="1"/>
  <c r="L4298" i="1"/>
  <c r="L3160" i="1"/>
  <c r="L2385" i="1"/>
  <c r="L2664" i="1"/>
  <c r="L3096" i="1"/>
  <c r="L3671" i="1"/>
  <c r="L4119" i="1"/>
  <c r="L4306" i="1"/>
  <c r="L1977" i="1"/>
  <c r="L2704" i="1"/>
  <c r="L3943" i="1"/>
  <c r="L4103" i="1"/>
  <c r="L449" i="1"/>
  <c r="L2502" i="1"/>
  <c r="L3144" i="1"/>
  <c r="L3499" i="1"/>
  <c r="L4071" i="1"/>
  <c r="L417" i="1"/>
  <c r="L4127" i="1"/>
  <c r="L409" i="1"/>
  <c r="L625" i="1"/>
  <c r="L521" i="1"/>
  <c r="L2033" i="1"/>
  <c r="L2518" i="1"/>
  <c r="L2712" i="1"/>
  <c r="L3064" i="1"/>
  <c r="L4135" i="1"/>
  <c r="L3152" i="1"/>
  <c r="L3647" i="1"/>
  <c r="L3533" i="1"/>
  <c r="L3847" i="1"/>
  <c r="L4095" i="1"/>
  <c r="L4330" i="1"/>
  <c r="L425" i="1"/>
  <c r="L851" i="1"/>
  <c r="L3048" i="1"/>
  <c r="L2680" i="1"/>
  <c r="L2968" i="1"/>
  <c r="L2872" i="1"/>
  <c r="L3112" i="1"/>
  <c r="L3474" i="1"/>
  <c r="L3687" i="1"/>
  <c r="L4055" i="1"/>
  <c r="L2688" i="1"/>
  <c r="L835" i="1"/>
  <c r="L2321" i="1"/>
  <c r="L1921" i="1"/>
  <c r="L2656" i="1"/>
  <c r="L2840" i="1"/>
  <c r="L3088" i="1"/>
  <c r="L3381" i="1"/>
  <c r="F368" i="2"/>
  <c r="L843" i="1"/>
  <c r="H953" i="33"/>
  <c r="F405" i="2"/>
  <c r="L905" i="1"/>
  <c r="X793" i="1"/>
  <c r="Z793" i="1"/>
  <c r="Z869" i="1"/>
  <c r="U875" i="1"/>
  <c r="U799" i="1"/>
  <c r="N998" i="33"/>
  <c r="L509" i="2"/>
  <c r="T918" i="1"/>
  <c r="AA1976" i="1"/>
  <c r="AA2152" i="1"/>
  <c r="AA2161" i="1"/>
  <c r="S931" i="33"/>
  <c r="S1035" i="33"/>
  <c r="W2099" i="1"/>
  <c r="S2099" i="1"/>
  <c r="P1794" i="1"/>
  <c r="P1842" i="1"/>
  <c r="P1860" i="1"/>
  <c r="P1869" i="1"/>
  <c r="H1988" i="1"/>
  <c r="I1988" i="1"/>
  <c r="Y1791" i="1"/>
  <c r="Y1839" i="1"/>
  <c r="Y1857" i="1"/>
  <c r="Y1866" i="1"/>
  <c r="Q1002" i="33"/>
  <c r="O513" i="2"/>
  <c r="X1938" i="1"/>
  <c r="Z1938" i="1"/>
  <c r="W1783" i="1"/>
  <c r="S1783" i="1"/>
  <c r="R1007" i="33"/>
  <c r="P518" i="2"/>
  <c r="Y1943" i="1"/>
  <c r="R1924" i="1"/>
  <c r="N1924" i="1"/>
  <c r="W1801" i="1"/>
  <c r="S1801" i="1"/>
  <c r="M1825" i="1"/>
  <c r="J1825" i="1"/>
  <c r="M1769" i="1"/>
  <c r="J1769" i="1"/>
  <c r="I1795" i="1"/>
  <c r="H1795" i="1"/>
  <c r="H1843" i="1"/>
  <c r="H1861" i="1"/>
  <c r="H1870" i="1"/>
  <c r="Z1824" i="1"/>
  <c r="X1824" i="1"/>
  <c r="H1775" i="1"/>
  <c r="I1775" i="1"/>
  <c r="R1809" i="1"/>
  <c r="N1809" i="1"/>
  <c r="R1769" i="1"/>
  <c r="N1769" i="1"/>
  <c r="P956" i="33"/>
  <c r="N408" i="2"/>
  <c r="V908" i="1"/>
  <c r="Z1396" i="1"/>
  <c r="Z1452" i="1"/>
  <c r="Z1461" i="1"/>
  <c r="I994" i="33"/>
  <c r="G505" i="2"/>
  <c r="N914" i="1"/>
  <c r="R914" i="1"/>
  <c r="P1287" i="1"/>
  <c r="P1383" i="1"/>
  <c r="H999" i="33"/>
  <c r="F510" i="2"/>
  <c r="L919" i="1"/>
  <c r="X829" i="1"/>
  <c r="Z829" i="1"/>
  <c r="Z862" i="1"/>
  <c r="R849" i="1"/>
  <c r="N849" i="1"/>
  <c r="Z345" i="1"/>
  <c r="Z353" i="1"/>
  <c r="Z724" i="1"/>
  <c r="K528" i="1"/>
  <c r="K2517" i="1"/>
  <c r="K3151" i="1"/>
  <c r="K2434" i="1"/>
  <c r="K4321" i="1"/>
  <c r="K2679" i="1"/>
  <c r="K4014" i="1"/>
  <c r="K4102" i="1"/>
  <c r="K432" i="1"/>
  <c r="K632" i="1"/>
  <c r="K3654" i="1"/>
  <c r="K4134" i="1"/>
  <c r="K903" i="1"/>
  <c r="K4126" i="1"/>
  <c r="K3023" i="1"/>
  <c r="K3103" i="1"/>
  <c r="K2863" i="1"/>
  <c r="K3119" i="1"/>
  <c r="K416" i="1"/>
  <c r="K842" i="1"/>
  <c r="K1928" i="1"/>
  <c r="K3422" i="1"/>
  <c r="K4305" i="1"/>
  <c r="K4118" i="1"/>
  <c r="K456" i="1"/>
  <c r="K2711" i="1"/>
  <c r="K3678" i="1"/>
  <c r="K3886" i="1"/>
  <c r="K4313" i="1"/>
  <c r="K858" i="1"/>
  <c r="K3071" i="1"/>
  <c r="K2879" i="1"/>
  <c r="K3167" i="1"/>
  <c r="K2695" i="1"/>
  <c r="K4142" i="1"/>
  <c r="K3159" i="1"/>
  <c r="K3127" i="1"/>
  <c r="K3481" i="1"/>
  <c r="K3694" i="1"/>
  <c r="K3506" i="1"/>
  <c r="K3388" i="1"/>
  <c r="K3854" i="1"/>
  <c r="K424" i="1"/>
  <c r="K2328" i="1"/>
  <c r="K2687" i="1"/>
  <c r="K2671" i="1"/>
  <c r="K2847" i="1"/>
  <c r="K3095" i="1"/>
  <c r="K1984" i="1"/>
  <c r="K850" i="1"/>
  <c r="K2663" i="1"/>
  <c r="K3670" i="1"/>
  <c r="K2392" i="1"/>
  <c r="K2040" i="1"/>
  <c r="K2525" i="1"/>
  <c r="K2719" i="1"/>
  <c r="K4062" i="1"/>
  <c r="K3950" i="1"/>
  <c r="K472" i="1"/>
  <c r="K3055" i="1"/>
  <c r="K3662" i="1"/>
  <c r="K3540" i="1"/>
  <c r="K3822" i="1"/>
  <c r="K4078" i="1"/>
  <c r="K4110" i="1"/>
  <c r="K4046" i="1"/>
  <c r="K4337" i="1"/>
  <c r="K2509" i="1"/>
  <c r="G502" i="33"/>
  <c r="E375" i="2"/>
  <c r="K2975" i="1"/>
  <c r="J793" i="1"/>
  <c r="M793" i="1"/>
  <c r="M869" i="1"/>
  <c r="P370" i="2"/>
  <c r="Y829" i="1"/>
  <c r="Y862" i="1"/>
  <c r="M839" i="1"/>
  <c r="J839" i="1"/>
  <c r="I829" i="1"/>
  <c r="I862" i="1"/>
  <c r="Y796" i="1"/>
  <c r="Y872" i="1"/>
  <c r="AA864" i="1"/>
  <c r="AA831" i="1"/>
  <c r="M856" i="1"/>
  <c r="J856" i="1"/>
  <c r="Q956" i="33"/>
  <c r="O408" i="2"/>
  <c r="X908" i="1"/>
  <c r="Z908" i="1"/>
  <c r="H899" i="1"/>
  <c r="I899" i="1"/>
  <c r="K3660" i="1"/>
  <c r="K2669" i="1"/>
  <c r="K430" i="1"/>
  <c r="K3021" i="1"/>
  <c r="K3852" i="1"/>
  <c r="K2390" i="1"/>
  <c r="K2877" i="1"/>
  <c r="K1982" i="1"/>
  <c r="K4311" i="1"/>
  <c r="K2515" i="1"/>
  <c r="K3117" i="1"/>
  <c r="K526" i="1"/>
  <c r="K2677" i="1"/>
  <c r="K454" i="1"/>
  <c r="K3668" i="1"/>
  <c r="K4124" i="1"/>
  <c r="K2432" i="1"/>
  <c r="K3420" i="1"/>
  <c r="K2326" i="1"/>
  <c r="K4319" i="1"/>
  <c r="K3053" i="1"/>
  <c r="K3884" i="1"/>
  <c r="K840" i="1"/>
  <c r="K3125" i="1"/>
  <c r="K470" i="1"/>
  <c r="K3676" i="1"/>
  <c r="K2523" i="1"/>
  <c r="K3149" i="1"/>
  <c r="K3386" i="1"/>
  <c r="K630" i="1"/>
  <c r="K4335" i="1"/>
  <c r="K3093" i="1"/>
  <c r="K422" i="1"/>
  <c r="K2507" i="1"/>
  <c r="K4108" i="1"/>
  <c r="K3692" i="1"/>
  <c r="K2661" i="1"/>
  <c r="K4303" i="1"/>
  <c r="K848" i="1"/>
  <c r="K4100" i="1"/>
  <c r="K4140" i="1"/>
  <c r="K2973" i="1"/>
  <c r="K1926" i="1"/>
  <c r="K3652" i="1"/>
  <c r="K4116" i="1"/>
  <c r="K3820" i="1"/>
  <c r="K901" i="1"/>
  <c r="K856" i="1"/>
  <c r="K414" i="1"/>
  <c r="K4132" i="1"/>
  <c r="K3165" i="1"/>
  <c r="K3948" i="1"/>
  <c r="K4076" i="1"/>
  <c r="K4060" i="1"/>
  <c r="K4044" i="1"/>
  <c r="K4012" i="1"/>
  <c r="K3538" i="1"/>
  <c r="K3479" i="1"/>
  <c r="K2693" i="1"/>
  <c r="K3504" i="1"/>
  <c r="K3069" i="1"/>
  <c r="K3101" i="1"/>
  <c r="K2845" i="1"/>
  <c r="K2861" i="1"/>
  <c r="K3157" i="1"/>
  <c r="K2717" i="1"/>
  <c r="K2709" i="1"/>
  <c r="K2685" i="1"/>
  <c r="E373" i="2"/>
  <c r="K2038" i="1"/>
  <c r="U2433" i="1"/>
  <c r="U631" i="1"/>
  <c r="U527" i="1"/>
  <c r="U455" i="1"/>
  <c r="U431" i="1"/>
  <c r="U423" i="1"/>
  <c r="U3539" i="1"/>
  <c r="U2391" i="1"/>
  <c r="U2686" i="1"/>
  <c r="U2710" i="1"/>
  <c r="U2327" i="1"/>
  <c r="U1927" i="1"/>
  <c r="U2039" i="1"/>
  <c r="U1983" i="1"/>
  <c r="U902" i="1"/>
  <c r="U2516" i="1"/>
  <c r="U841" i="1"/>
  <c r="U471" i="1"/>
  <c r="U4125" i="1"/>
  <c r="U4336" i="1"/>
  <c r="U4320" i="1"/>
  <c r="U4312" i="1"/>
  <c r="U3158" i="1"/>
  <c r="U849" i="1"/>
  <c r="U4141" i="1"/>
  <c r="U415" i="1"/>
  <c r="U4109" i="1"/>
  <c r="U4101" i="1"/>
  <c r="U4077" i="1"/>
  <c r="U4061" i="1"/>
  <c r="U4045" i="1"/>
  <c r="U4304" i="1"/>
  <c r="U3022" i="1"/>
  <c r="U4013" i="1"/>
  <c r="U4117" i="1"/>
  <c r="U3821" i="1"/>
  <c r="U3505" i="1"/>
  <c r="U3693" i="1"/>
  <c r="U3677" i="1"/>
  <c r="U3661" i="1"/>
  <c r="U2862" i="1"/>
  <c r="U3885" i="1"/>
  <c r="U3669" i="1"/>
  <c r="U3853" i="1"/>
  <c r="U3126" i="1"/>
  <c r="U3166" i="1"/>
  <c r="U2974" i="1"/>
  <c r="U3094" i="1"/>
  <c r="U3054" i="1"/>
  <c r="U4133" i="1"/>
  <c r="U3653" i="1"/>
  <c r="U2878" i="1"/>
  <c r="U3480" i="1"/>
  <c r="U3118" i="1"/>
  <c r="U3421" i="1"/>
  <c r="U3102" i="1"/>
  <c r="U2846" i="1"/>
  <c r="U3070" i="1"/>
  <c r="U2718" i="1"/>
  <c r="U2508" i="1"/>
  <c r="U3387" i="1"/>
  <c r="U3150" i="1"/>
  <c r="U2694" i="1"/>
  <c r="U2678" i="1"/>
  <c r="U2670" i="1"/>
  <c r="U2662" i="1"/>
  <c r="U2524" i="1"/>
  <c r="U3949" i="1"/>
  <c r="M374" i="2"/>
  <c r="U857" i="1"/>
  <c r="Q3064" i="1"/>
  <c r="Q843" i="1"/>
  <c r="Q3655" i="1"/>
  <c r="Q625" i="1"/>
  <c r="Q3533" i="1"/>
  <c r="Q4071" i="1"/>
  <c r="Q3415" i="1"/>
  <c r="Q4119" i="1"/>
  <c r="Q3096" i="1"/>
  <c r="Q1977" i="1"/>
  <c r="Q3847" i="1"/>
  <c r="Q3474" i="1"/>
  <c r="Q2502" i="1"/>
  <c r="Q3663" i="1"/>
  <c r="Q2321" i="1"/>
  <c r="Q4127" i="1"/>
  <c r="Q3144" i="1"/>
  <c r="Q3016" i="1"/>
  <c r="Q417" i="1"/>
  <c r="Q3120" i="1"/>
  <c r="Q465" i="1"/>
  <c r="Q521" i="1"/>
  <c r="Q4095" i="1"/>
  <c r="Q2712" i="1"/>
  <c r="Q4298" i="1"/>
  <c r="Q2680" i="1"/>
  <c r="Q3879" i="1"/>
  <c r="Q3048" i="1"/>
  <c r="Q896" i="1"/>
  <c r="Q3671" i="1"/>
  <c r="Q835" i="1"/>
  <c r="Q3647" i="1"/>
  <c r="Q449" i="1"/>
  <c r="Q4306" i="1"/>
  <c r="Q2856" i="1"/>
  <c r="Q409" i="1"/>
  <c r="Q2840" i="1"/>
  <c r="Q3160" i="1"/>
  <c r="Q4055" i="1"/>
  <c r="Q2688" i="1"/>
  <c r="Q3943" i="1"/>
  <c r="Q1921" i="1"/>
  <c r="Q3815" i="1"/>
  <c r="Q3152" i="1"/>
  <c r="Q3687" i="1"/>
  <c r="Q4039" i="1"/>
  <c r="Q4007" i="1"/>
  <c r="Q4135" i="1"/>
  <c r="Q4111" i="1"/>
  <c r="Q3499" i="1"/>
  <c r="Q4103" i="1"/>
  <c r="Q2656" i="1"/>
  <c r="Q2510" i="1"/>
  <c r="Q2704" i="1"/>
  <c r="Q3381" i="1"/>
  <c r="Q3112" i="1"/>
  <c r="Q2968" i="1"/>
  <c r="Q2872" i="1"/>
  <c r="Q3088" i="1"/>
  <c r="Q2518" i="1"/>
  <c r="Q4314" i="1"/>
  <c r="Q425" i="1"/>
  <c r="Q851" i="1"/>
  <c r="Q2427" i="1"/>
  <c r="Q2385" i="1"/>
  <c r="Q2672" i="1"/>
  <c r="Q2664" i="1"/>
  <c r="Q4330" i="1"/>
  <c r="J368" i="2"/>
  <c r="Q2033" i="1"/>
  <c r="K720" i="1"/>
  <c r="G485" i="33"/>
  <c r="E366" i="2"/>
  <c r="K1771" i="1"/>
  <c r="V2426" i="1"/>
  <c r="V2376" i="1"/>
  <c r="V1819" i="1"/>
  <c r="V2368" i="1"/>
  <c r="V2336" i="1"/>
  <c r="V2144" i="1"/>
  <c r="V3079" i="1"/>
  <c r="V4086" i="1"/>
  <c r="V1968" i="1"/>
  <c r="V4070" i="1"/>
  <c r="AB1818" i="1"/>
  <c r="AB4069" i="1"/>
  <c r="AB2375" i="1"/>
  <c r="AB2367" i="1"/>
  <c r="AB3078" i="1"/>
  <c r="AB2425" i="1"/>
  <c r="AB4085" i="1"/>
  <c r="AB2335" i="1"/>
  <c r="AB2143" i="1"/>
  <c r="AB1967" i="1"/>
  <c r="T2143" i="1"/>
  <c r="T2335" i="1"/>
  <c r="T1967" i="1"/>
  <c r="T1818" i="1"/>
  <c r="T2375" i="1"/>
  <c r="T2425" i="1"/>
  <c r="T4069" i="1"/>
  <c r="T4085" i="1"/>
  <c r="T3078" i="1"/>
  <c r="T2367" i="1"/>
  <c r="L2335" i="1"/>
  <c r="L2367" i="1"/>
  <c r="L1967" i="1"/>
  <c r="L1818" i="1"/>
  <c r="L2425" i="1"/>
  <c r="L2143" i="1"/>
  <c r="L2375" i="1"/>
  <c r="L3078" i="1"/>
  <c r="L4069" i="1"/>
  <c r="L4085" i="1"/>
  <c r="P3076" i="1"/>
  <c r="P1816" i="1"/>
  <c r="P2365" i="1"/>
  <c r="P4067" i="1"/>
  <c r="P2333" i="1"/>
  <c r="P2373" i="1"/>
  <c r="P4083" i="1"/>
  <c r="P1965" i="1"/>
  <c r="P2423" i="1"/>
  <c r="P2141" i="1"/>
  <c r="V4066" i="1"/>
  <c r="V3075" i="1"/>
  <c r="V2140" i="1"/>
  <c r="V1964" i="1"/>
  <c r="V2364" i="1"/>
  <c r="V2372" i="1"/>
  <c r="V1815" i="1"/>
  <c r="V4082" i="1"/>
  <c r="V2332" i="1"/>
  <c r="V2422" i="1"/>
  <c r="AB2421" i="1"/>
  <c r="AB2363" i="1"/>
  <c r="AB1814" i="1"/>
  <c r="AB2331" i="1"/>
  <c r="AB2139" i="1"/>
  <c r="AB4081" i="1"/>
  <c r="AB2371" i="1"/>
  <c r="AB3074" i="1"/>
  <c r="AB1963" i="1"/>
  <c r="AB4065" i="1"/>
  <c r="T2139" i="1"/>
  <c r="T3074" i="1"/>
  <c r="T2421" i="1"/>
  <c r="T4081" i="1"/>
  <c r="T1814" i="1"/>
  <c r="T2371" i="1"/>
  <c r="T2331" i="1"/>
  <c r="T4065" i="1"/>
  <c r="T2363" i="1"/>
  <c r="T1963" i="1"/>
  <c r="L2363" i="1"/>
  <c r="L1963" i="1"/>
  <c r="L2139" i="1"/>
  <c r="L4081" i="1"/>
  <c r="L2421" i="1"/>
  <c r="L2371" i="1"/>
  <c r="L1814" i="1"/>
  <c r="L3074" i="1"/>
  <c r="L4065" i="1"/>
  <c r="L2331" i="1"/>
  <c r="P3072" i="1"/>
  <c r="P2361" i="1"/>
  <c r="P4063" i="1"/>
  <c r="P2369" i="1"/>
  <c r="P2329" i="1"/>
  <c r="P2419" i="1"/>
  <c r="P2137" i="1"/>
  <c r="P1961" i="1"/>
  <c r="P4079" i="1"/>
  <c r="P1812" i="1"/>
  <c r="AB2387" i="1"/>
  <c r="AB4097" i="1"/>
  <c r="AB4113" i="1"/>
  <c r="AB467" i="1"/>
  <c r="AB898" i="1"/>
  <c r="AB2504" i="1"/>
  <c r="AB2690" i="1"/>
  <c r="AB523" i="1"/>
  <c r="AB2035" i="1"/>
  <c r="AB2512" i="1"/>
  <c r="AB2706" i="1"/>
  <c r="AB3050" i="1"/>
  <c r="AB3146" i="1"/>
  <c r="AB4057" i="1"/>
  <c r="AB627" i="1"/>
  <c r="AB3657" i="1"/>
  <c r="AB3817" i="1"/>
  <c r="AB3881" i="1"/>
  <c r="AB3945" i="1"/>
  <c r="AB4137" i="1"/>
  <c r="AB427" i="1"/>
  <c r="AB853" i="1"/>
  <c r="AB2429" i="1"/>
  <c r="AB4009" i="1"/>
  <c r="AB2682" i="1"/>
  <c r="AB3665" i="1"/>
  <c r="AB3649" i="1"/>
  <c r="AB3849" i="1"/>
  <c r="AB4105" i="1"/>
  <c r="AB4332" i="1"/>
  <c r="AB419" i="1"/>
  <c r="AB845" i="1"/>
  <c r="AB3098" i="1"/>
  <c r="AB451" i="1"/>
  <c r="AB2970" i="1"/>
  <c r="AB3122" i="1"/>
  <c r="AB3535" i="1"/>
  <c r="AB3476" i="1"/>
  <c r="AB4073" i="1"/>
  <c r="AB4316" i="1"/>
  <c r="AB4300" i="1"/>
  <c r="AB2323" i="1"/>
  <c r="AB4308" i="1"/>
  <c r="AB2842" i="1"/>
  <c r="AB2874" i="1"/>
  <c r="AB3114" i="1"/>
  <c r="AB3417" i="1"/>
  <c r="AB3689" i="1"/>
  <c r="AB4041" i="1"/>
  <c r="AB3154" i="1"/>
  <c r="AB4121" i="1"/>
  <c r="AB3501" i="1"/>
  <c r="AB837" i="1"/>
  <c r="AB2666" i="1"/>
  <c r="AB2858" i="1"/>
  <c r="AB3090" i="1"/>
  <c r="AB3383" i="1"/>
  <c r="AB3673" i="1"/>
  <c r="AB2520" i="1"/>
  <c r="AB3018" i="1"/>
  <c r="AB2674" i="1"/>
  <c r="AB1979" i="1"/>
  <c r="AB2658" i="1"/>
  <c r="AB2714" i="1"/>
  <c r="AB3066" i="1"/>
  <c r="AB3162" i="1"/>
  <c r="AB4129" i="1"/>
  <c r="AB1923" i="1"/>
  <c r="R370" i="2"/>
  <c r="AB411" i="1"/>
  <c r="AC2376" i="1"/>
  <c r="AC3079" i="1"/>
  <c r="AC2426" i="1"/>
  <c r="AC4086" i="1"/>
  <c r="AC1968" i="1"/>
  <c r="AC1819" i="1"/>
  <c r="AC2368" i="1"/>
  <c r="AC2336" i="1"/>
  <c r="AC4070" i="1"/>
  <c r="AC2144" i="1"/>
  <c r="U3079" i="1"/>
  <c r="U2426" i="1"/>
  <c r="U2376" i="1"/>
  <c r="U4086" i="1"/>
  <c r="U1819" i="1"/>
  <c r="U4070" i="1"/>
  <c r="U2336" i="1"/>
  <c r="U1968" i="1"/>
  <c r="U2368" i="1"/>
  <c r="U2144" i="1"/>
  <c r="AA1818" i="1"/>
  <c r="AA2143" i="1"/>
  <c r="AA2375" i="1"/>
  <c r="AA4069" i="1"/>
  <c r="AA2425" i="1"/>
  <c r="AA2335" i="1"/>
  <c r="AA4085" i="1"/>
  <c r="AA1967" i="1"/>
  <c r="AA3078" i="1"/>
  <c r="AA2367" i="1"/>
  <c r="K4069" i="1"/>
  <c r="K4085" i="1"/>
  <c r="K2375" i="1"/>
  <c r="K2425" i="1"/>
  <c r="K2367" i="1"/>
  <c r="K2143" i="1"/>
  <c r="K1818" i="1"/>
  <c r="K2335" i="1"/>
  <c r="K1967" i="1"/>
  <c r="K3078" i="1"/>
  <c r="Y3077" i="1"/>
  <c r="Y2424" i="1"/>
  <c r="Y2334" i="1"/>
  <c r="Y2142" i="1"/>
  <c r="Y4068" i="1"/>
  <c r="Y1817" i="1"/>
  <c r="Y2366" i="1"/>
  <c r="Y1966" i="1"/>
  <c r="Y2374" i="1"/>
  <c r="Y4084" i="1"/>
  <c r="Q2142" i="1"/>
  <c r="Q1817" i="1"/>
  <c r="Q4068" i="1"/>
  <c r="Q1966" i="1"/>
  <c r="Q2334" i="1"/>
  <c r="Q4084" i="1"/>
  <c r="Q2366" i="1"/>
  <c r="Q3077" i="1"/>
  <c r="Q2374" i="1"/>
  <c r="Q2424" i="1"/>
  <c r="O1965" i="1"/>
  <c r="O1816" i="1"/>
  <c r="O2373" i="1"/>
  <c r="O2365" i="1"/>
  <c r="O2423" i="1"/>
  <c r="O2333" i="1"/>
  <c r="O2141" i="1"/>
  <c r="O3076" i="1"/>
  <c r="O4083" i="1"/>
  <c r="O4067" i="1"/>
  <c r="AC3075" i="1"/>
  <c r="AC4066" i="1"/>
  <c r="AC2332" i="1"/>
  <c r="AC4082" i="1"/>
  <c r="AC2422" i="1"/>
  <c r="AC1815" i="1"/>
  <c r="AC2140" i="1"/>
  <c r="AC2372" i="1"/>
  <c r="AC2364" i="1"/>
  <c r="AC1964" i="1"/>
  <c r="U2372" i="1"/>
  <c r="U1964" i="1"/>
  <c r="U1815" i="1"/>
  <c r="U3075" i="1"/>
  <c r="U2422" i="1"/>
  <c r="U2332" i="1"/>
  <c r="U4082" i="1"/>
  <c r="U2140" i="1"/>
  <c r="U4066" i="1"/>
  <c r="U2364" i="1"/>
  <c r="AA3074" i="1"/>
  <c r="AA2371" i="1"/>
  <c r="AA4081" i="1"/>
  <c r="AA2331" i="1"/>
  <c r="AA1963" i="1"/>
  <c r="AA2139" i="1"/>
  <c r="AA2421" i="1"/>
  <c r="AA4065" i="1"/>
  <c r="AA2363" i="1"/>
  <c r="AA1814" i="1"/>
  <c r="K2139" i="1"/>
  <c r="K2421" i="1"/>
  <c r="K4065" i="1"/>
  <c r="K1963" i="1"/>
  <c r="K2371" i="1"/>
  <c r="K2331" i="1"/>
  <c r="K1814" i="1"/>
  <c r="K3074" i="1"/>
  <c r="K2363" i="1"/>
  <c r="K4081" i="1"/>
  <c r="Y2138" i="1"/>
  <c r="Y4064" i="1"/>
  <c r="Y2420" i="1"/>
  <c r="Y4080" i="1"/>
  <c r="Y2362" i="1"/>
  <c r="Y2330" i="1"/>
  <c r="Y1962" i="1"/>
  <c r="Y1813" i="1"/>
  <c r="Y3073" i="1"/>
  <c r="Y2370" i="1"/>
  <c r="Q4064" i="1"/>
  <c r="Q2370" i="1"/>
  <c r="Q1813" i="1"/>
  <c r="Q2362" i="1"/>
  <c r="Q2138" i="1"/>
  <c r="Q4080" i="1"/>
  <c r="Q2420" i="1"/>
  <c r="Q1962" i="1"/>
  <c r="Q2330" i="1"/>
  <c r="Q3073" i="1"/>
  <c r="O4079" i="1"/>
  <c r="O1812" i="1"/>
  <c r="O3072" i="1"/>
  <c r="O2419" i="1"/>
  <c r="O2137" i="1"/>
  <c r="O2329" i="1"/>
  <c r="O4063" i="1"/>
  <c r="O2369" i="1"/>
  <c r="O2361" i="1"/>
  <c r="O1961" i="1"/>
  <c r="O873" i="1"/>
  <c r="O797" i="1"/>
  <c r="O860" i="1"/>
  <c r="O827" i="1"/>
  <c r="Q916" i="33"/>
  <c r="O39" i="2"/>
  <c r="X813" i="1"/>
  <c r="Z813" i="1"/>
  <c r="R763" i="1"/>
  <c r="R772" i="1"/>
  <c r="R790" i="1"/>
  <c r="S769" i="1"/>
  <c r="S787" i="1"/>
  <c r="M440" i="33"/>
  <c r="M448" i="33"/>
  <c r="K282" i="2"/>
  <c r="S2644" i="1"/>
  <c r="W2644" i="1"/>
  <c r="N2375" i="1"/>
  <c r="R2375" i="1"/>
  <c r="M2305" i="1"/>
  <c r="J2305" i="1"/>
  <c r="S2192" i="1"/>
  <c r="W2192" i="1"/>
  <c r="W2200" i="1"/>
  <c r="I936" i="33"/>
  <c r="G417" i="2"/>
  <c r="N1933" i="1"/>
  <c r="R1933" i="1"/>
  <c r="Y1976" i="1"/>
  <c r="Y2152" i="1"/>
  <c r="Y2161" i="1"/>
  <c r="R931" i="33"/>
  <c r="R1035" i="33"/>
  <c r="Q1976" i="1"/>
  <c r="Q2152" i="1"/>
  <c r="Q2161" i="1"/>
  <c r="L931" i="33"/>
  <c r="L1001" i="33"/>
  <c r="J512" i="2"/>
  <c r="Q1937" i="1"/>
  <c r="S1976" i="1"/>
  <c r="S2152" i="1"/>
  <c r="S2161" i="1"/>
  <c r="M931" i="33"/>
  <c r="M935" i="33"/>
  <c r="K416" i="2"/>
  <c r="S1932" i="1"/>
  <c r="W1932" i="1"/>
  <c r="Z1819" i="1"/>
  <c r="X1819" i="1"/>
  <c r="N1976" i="1"/>
  <c r="N2152" i="1"/>
  <c r="N2161" i="1"/>
  <c r="I931" i="33"/>
  <c r="I1035" i="33"/>
  <c r="Q933" i="33"/>
  <c r="O414" i="2"/>
  <c r="X1930" i="1"/>
  <c r="Z1930" i="1"/>
  <c r="I2189" i="1"/>
  <c r="I2197" i="1"/>
  <c r="Z1850" i="1"/>
  <c r="X1850" i="1"/>
  <c r="M2037" i="1"/>
  <c r="J2037" i="1"/>
  <c r="K1976" i="1"/>
  <c r="K2152" i="1"/>
  <c r="K2161" i="1"/>
  <c r="G931" i="33"/>
  <c r="G1035" i="33"/>
  <c r="M1781" i="1"/>
  <c r="J1781" i="1"/>
  <c r="Z1921" i="1"/>
  <c r="X1921" i="1"/>
  <c r="L1789" i="1"/>
  <c r="L1837" i="1"/>
  <c r="L1855" i="1"/>
  <c r="L1864" i="1"/>
  <c r="Z1800" i="1"/>
  <c r="X1800" i="1"/>
  <c r="M1736" i="1"/>
  <c r="J1736" i="1"/>
  <c r="R1777" i="1"/>
  <c r="N1777" i="1"/>
  <c r="I1293" i="1"/>
  <c r="I1389" i="1"/>
  <c r="W1394" i="1"/>
  <c r="W1450" i="1"/>
  <c r="W1459" i="1"/>
  <c r="Q998" i="33"/>
  <c r="O509" i="2"/>
  <c r="X918" i="1"/>
  <c r="Z918" i="1"/>
  <c r="U1293" i="1"/>
  <c r="U1389" i="1"/>
  <c r="L991" i="33"/>
  <c r="L994" i="33"/>
  <c r="J505" i="2"/>
  <c r="Q914" i="1"/>
  <c r="C364" i="2"/>
  <c r="I718" i="1"/>
  <c r="H718" i="1"/>
  <c r="P993" i="33"/>
  <c r="N504" i="2"/>
  <c r="V913" i="1"/>
  <c r="AB4318" i="1"/>
  <c r="AB2037" i="1"/>
  <c r="AB2522" i="1"/>
  <c r="AB2716" i="1"/>
  <c r="AB3068" i="1"/>
  <c r="AB3164" i="1"/>
  <c r="AB3156" i="1"/>
  <c r="AB3651" i="1"/>
  <c r="AB2668" i="1"/>
  <c r="AB2708" i="1"/>
  <c r="AB1981" i="1"/>
  <c r="AB3052" i="1"/>
  <c r="AB3148" i="1"/>
  <c r="AB4107" i="1"/>
  <c r="AB4310" i="1"/>
  <c r="AB453" i="1"/>
  <c r="AB900" i="1"/>
  <c r="AB2506" i="1"/>
  <c r="AB2692" i="1"/>
  <c r="AB2684" i="1"/>
  <c r="AB2972" i="1"/>
  <c r="AB525" i="1"/>
  <c r="AB469" i="1"/>
  <c r="AB2514" i="1"/>
  <c r="AB3020" i="1"/>
  <c r="AB1925" i="1"/>
  <c r="AB3851" i="1"/>
  <c r="AB4099" i="1"/>
  <c r="AB4334" i="1"/>
  <c r="AB429" i="1"/>
  <c r="AB855" i="1"/>
  <c r="AB2431" i="1"/>
  <c r="AB2389" i="1"/>
  <c r="AB2676" i="1"/>
  <c r="AB4115" i="1"/>
  <c r="AB421" i="1"/>
  <c r="AB847" i="1"/>
  <c r="AB839" i="1"/>
  <c r="AB2325" i="1"/>
  <c r="AB3537" i="1"/>
  <c r="AB3819" i="1"/>
  <c r="AB629" i="1"/>
  <c r="AB3478" i="1"/>
  <c r="AB3503" i="1"/>
  <c r="AB4059" i="1"/>
  <c r="AB4131" i="1"/>
  <c r="AB3883" i="1"/>
  <c r="AB2860" i="1"/>
  <c r="AB3100" i="1"/>
  <c r="AB3419" i="1"/>
  <c r="AB3675" i="1"/>
  <c r="AB4043" i="1"/>
  <c r="AB4011" i="1"/>
  <c r="AB4123" i="1"/>
  <c r="AB3124" i="1"/>
  <c r="AB4075" i="1"/>
  <c r="AB3116" i="1"/>
  <c r="AB3691" i="1"/>
  <c r="AB4139" i="1"/>
  <c r="AB413" i="1"/>
  <c r="AB4302" i="1"/>
  <c r="AB2660" i="1"/>
  <c r="AB2844" i="1"/>
  <c r="AB3092" i="1"/>
  <c r="AB3385" i="1"/>
  <c r="AB3667" i="1"/>
  <c r="AB3659" i="1"/>
  <c r="AB3947" i="1"/>
  <c r="R372" i="2"/>
  <c r="AB2876" i="1"/>
  <c r="U717" i="1"/>
  <c r="O482" i="33"/>
  <c r="M363" i="2"/>
  <c r="U1768" i="1"/>
  <c r="H997" i="33"/>
  <c r="F508" i="2"/>
  <c r="L917" i="1"/>
  <c r="U2203" i="1"/>
  <c r="U2195" i="1"/>
  <c r="R1814" i="1"/>
  <c r="N1814" i="1"/>
  <c r="X1790" i="1"/>
  <c r="X1838" i="1"/>
  <c r="X1856" i="1"/>
  <c r="X1865" i="1"/>
  <c r="L1290" i="1"/>
  <c r="L1386" i="1"/>
  <c r="P1291" i="1"/>
  <c r="P1387" i="1"/>
  <c r="N829" i="1"/>
  <c r="N862" i="1"/>
  <c r="U3112" i="1"/>
  <c r="U3499" i="1"/>
  <c r="U3687" i="1"/>
  <c r="U4055" i="1"/>
  <c r="U3160" i="1"/>
  <c r="U2680" i="1"/>
  <c r="U2968" i="1"/>
  <c r="U2872" i="1"/>
  <c r="U3016" i="1"/>
  <c r="U3144" i="1"/>
  <c r="U3120" i="1"/>
  <c r="U3533" i="1"/>
  <c r="U3815" i="1"/>
  <c r="U4071" i="1"/>
  <c r="U4298" i="1"/>
  <c r="U417" i="1"/>
  <c r="U4039" i="1"/>
  <c r="U2385" i="1"/>
  <c r="U2672" i="1"/>
  <c r="U2664" i="1"/>
  <c r="U2856" i="1"/>
  <c r="U3096" i="1"/>
  <c r="U3415" i="1"/>
  <c r="U3671" i="1"/>
  <c r="U3048" i="1"/>
  <c r="U843" i="1"/>
  <c r="U2321" i="1"/>
  <c r="U1921" i="1"/>
  <c r="U2656" i="1"/>
  <c r="U2840" i="1"/>
  <c r="U3088" i="1"/>
  <c r="U3381" i="1"/>
  <c r="U2688" i="1"/>
  <c r="U4127" i="1"/>
  <c r="U409" i="1"/>
  <c r="U835" i="1"/>
  <c r="U625" i="1"/>
  <c r="U2033" i="1"/>
  <c r="U2518" i="1"/>
  <c r="U2712" i="1"/>
  <c r="U3064" i="1"/>
  <c r="U2427" i="1"/>
  <c r="U4007" i="1"/>
  <c r="U4119" i="1"/>
  <c r="U4111" i="1"/>
  <c r="U4330" i="1"/>
  <c r="U465" i="1"/>
  <c r="U1977" i="1"/>
  <c r="U2510" i="1"/>
  <c r="U2704" i="1"/>
  <c r="U851" i="1"/>
  <c r="U3655" i="1"/>
  <c r="U3943" i="1"/>
  <c r="U3879" i="1"/>
  <c r="U4103" i="1"/>
  <c r="U4314" i="1"/>
  <c r="U449" i="1"/>
  <c r="U521" i="1"/>
  <c r="U2502" i="1"/>
  <c r="U4135" i="1"/>
  <c r="U3152" i="1"/>
  <c r="U3647" i="1"/>
  <c r="U3474" i="1"/>
  <c r="U3847" i="1"/>
  <c r="U4095" i="1"/>
  <c r="U4306" i="1"/>
  <c r="U425" i="1"/>
  <c r="U896" i="1"/>
  <c r="M368" i="2"/>
  <c r="U3663" i="1"/>
  <c r="S799" i="1"/>
  <c r="W799" i="1"/>
  <c r="W875" i="1"/>
  <c r="X827" i="1"/>
  <c r="X860" i="1"/>
  <c r="J676" i="33"/>
  <c r="J684" i="33"/>
  <c r="H423" i="2"/>
  <c r="O1946" i="1"/>
  <c r="S834" i="1"/>
  <c r="W834" i="1"/>
  <c r="W867" i="1"/>
  <c r="L910" i="1"/>
  <c r="F410" i="2"/>
  <c r="H958" i="33"/>
  <c r="X832" i="1"/>
  <c r="X865" i="1"/>
  <c r="O502" i="33"/>
  <c r="M375" i="2"/>
  <c r="U800" i="1"/>
  <c r="U876" i="1"/>
  <c r="W477" i="1"/>
  <c r="S477" i="1"/>
  <c r="Z2000" i="1"/>
  <c r="X2000" i="1"/>
  <c r="M1829" i="1"/>
  <c r="J1829" i="1"/>
  <c r="K993" i="33"/>
  <c r="I504" i="2"/>
  <c r="P913" i="1"/>
  <c r="P1288" i="1"/>
  <c r="P1384" i="1"/>
  <c r="Q4062" i="1"/>
  <c r="Q4126" i="1"/>
  <c r="Q4118" i="1"/>
  <c r="Q4142" i="1"/>
  <c r="Q416" i="1"/>
  <c r="Q632" i="1"/>
  <c r="Q2328" i="1"/>
  <c r="Q3481" i="1"/>
  <c r="Q456" i="1"/>
  <c r="Q4078" i="1"/>
  <c r="Q4305" i="1"/>
  <c r="Q424" i="1"/>
  <c r="Q850" i="1"/>
  <c r="Q842" i="1"/>
  <c r="Q472" i="1"/>
  <c r="Q1984" i="1"/>
  <c r="Q2663" i="1"/>
  <c r="Q4321" i="1"/>
  <c r="Q3422" i="1"/>
  <c r="Q3694" i="1"/>
  <c r="Q4046" i="1"/>
  <c r="Q4014" i="1"/>
  <c r="Q3950" i="1"/>
  <c r="Q4134" i="1"/>
  <c r="Q4337" i="1"/>
  <c r="Q528" i="1"/>
  <c r="Q3822" i="1"/>
  <c r="Q3095" i="1"/>
  <c r="Q3388" i="1"/>
  <c r="Q3678" i="1"/>
  <c r="Q3670" i="1"/>
  <c r="Q3662" i="1"/>
  <c r="Q3886" i="1"/>
  <c r="Q4110" i="1"/>
  <c r="Q3506" i="1"/>
  <c r="Q4102" i="1"/>
  <c r="Q4313" i="1"/>
  <c r="Q2719" i="1"/>
  <c r="Q3071" i="1"/>
  <c r="Q3167" i="1"/>
  <c r="Q3159" i="1"/>
  <c r="Q3151" i="1"/>
  <c r="Q3654" i="1"/>
  <c r="Q3854" i="1"/>
  <c r="Q3103" i="1"/>
  <c r="Q2517" i="1"/>
  <c r="Q2711" i="1"/>
  <c r="Q3055" i="1"/>
  <c r="Q3023" i="1"/>
  <c r="Q2975" i="1"/>
  <c r="Q3127" i="1"/>
  <c r="Q3540" i="1"/>
  <c r="Q2847" i="1"/>
  <c r="Q903" i="1"/>
  <c r="Q2509" i="1"/>
  <c r="Q2695" i="1"/>
  <c r="Q2687" i="1"/>
  <c r="Q2679" i="1"/>
  <c r="Q2879" i="1"/>
  <c r="Q3119" i="1"/>
  <c r="Q2525" i="1"/>
  <c r="Q432" i="1"/>
  <c r="Q858" i="1"/>
  <c r="Q2434" i="1"/>
  <c r="Q2392" i="1"/>
  <c r="Q2040" i="1"/>
  <c r="Q2671" i="1"/>
  <c r="Q2863" i="1"/>
  <c r="Q1928" i="1"/>
  <c r="C40" i="2"/>
  <c r="I814" i="1"/>
  <c r="H814" i="1"/>
  <c r="N827" i="1"/>
  <c r="R827" i="1"/>
  <c r="R860" i="1"/>
  <c r="R865" i="1"/>
  <c r="R832" i="1"/>
  <c r="R836" i="1"/>
  <c r="N836" i="1"/>
  <c r="R637" i="1"/>
  <c r="R436" i="1"/>
  <c r="R2319" i="1"/>
  <c r="N2319" i="1"/>
  <c r="H1776" i="1"/>
  <c r="I1776" i="1"/>
  <c r="J1388" i="1"/>
  <c r="AB4046" i="1"/>
  <c r="AB3950" i="1"/>
  <c r="AB4337" i="1"/>
  <c r="AB3822" i="1"/>
  <c r="AB3654" i="1"/>
  <c r="AB2525" i="1"/>
  <c r="AB3167" i="1"/>
  <c r="AB3159" i="1"/>
  <c r="AB3854" i="1"/>
  <c r="AB3694" i="1"/>
  <c r="AB3670" i="1"/>
  <c r="AB4110" i="1"/>
  <c r="AB2434" i="1"/>
  <c r="AB2328" i="1"/>
  <c r="AB2863" i="1"/>
  <c r="AB1928" i="1"/>
  <c r="AB3678" i="1"/>
  <c r="AB4014" i="1"/>
  <c r="AB4118" i="1"/>
  <c r="AB472" i="1"/>
  <c r="AB4321" i="1"/>
  <c r="AB3388" i="1"/>
  <c r="AB3662" i="1"/>
  <c r="AB3886" i="1"/>
  <c r="AB4313" i="1"/>
  <c r="AB3103" i="1"/>
  <c r="AB3071" i="1"/>
  <c r="AB3151" i="1"/>
  <c r="AB3540" i="1"/>
  <c r="AB3095" i="1"/>
  <c r="AB456" i="1"/>
  <c r="AB858" i="1"/>
  <c r="AB2392" i="1"/>
  <c r="AB2671" i="1"/>
  <c r="AB2847" i="1"/>
  <c r="AB2509" i="1"/>
  <c r="AB2695" i="1"/>
  <c r="AB2687" i="1"/>
  <c r="AB2679" i="1"/>
  <c r="AB2879" i="1"/>
  <c r="AB3119" i="1"/>
  <c r="AB4102" i="1"/>
  <c r="AB3481" i="1"/>
  <c r="AB424" i="1"/>
  <c r="AB850" i="1"/>
  <c r="AB842" i="1"/>
  <c r="AB632" i="1"/>
  <c r="AB2040" i="1"/>
  <c r="AB2663" i="1"/>
  <c r="AB4078" i="1"/>
  <c r="AB3422" i="1"/>
  <c r="AB4062" i="1"/>
  <c r="AB4142" i="1"/>
  <c r="AB4134" i="1"/>
  <c r="AB4126" i="1"/>
  <c r="AB416" i="1"/>
  <c r="AB528" i="1"/>
  <c r="AB1984" i="1"/>
  <c r="AB2719" i="1"/>
  <c r="AB903" i="1"/>
  <c r="AB4305" i="1"/>
  <c r="AB2711" i="1"/>
  <c r="AB3055" i="1"/>
  <c r="AB3023" i="1"/>
  <c r="AB2975" i="1"/>
  <c r="AB3127" i="1"/>
  <c r="AB3506" i="1"/>
  <c r="AB432" i="1"/>
  <c r="AB2517" i="1"/>
  <c r="I833" i="1"/>
  <c r="I866" i="1"/>
  <c r="Z878" i="1"/>
  <c r="Z305" i="1"/>
  <c r="Z210" i="1"/>
  <c r="Z184" i="1"/>
  <c r="Z166" i="1"/>
  <c r="R956" i="33"/>
  <c r="P408" i="2"/>
  <c r="Y908" i="1"/>
  <c r="J829" i="1"/>
  <c r="M829" i="1"/>
  <c r="M862" i="1"/>
  <c r="U749" i="33"/>
  <c r="U757" i="33"/>
  <c r="S201" i="2"/>
  <c r="AC347" i="1"/>
  <c r="AC355" i="1"/>
  <c r="AC726" i="1"/>
  <c r="R874" i="1"/>
  <c r="R798" i="1"/>
  <c r="Z2030" i="1"/>
  <c r="X2030" i="1"/>
  <c r="W902" i="1"/>
  <c r="S902" i="1"/>
  <c r="W815" i="1"/>
  <c r="M918" i="33"/>
  <c r="K41" i="2"/>
  <c r="S815" i="1"/>
  <c r="Q724" i="1"/>
  <c r="L747" i="33"/>
  <c r="L755" i="33"/>
  <c r="J199" i="2"/>
  <c r="Q345" i="1"/>
  <c r="Q353" i="1"/>
  <c r="H816" i="1"/>
  <c r="C42" i="2"/>
  <c r="I816" i="1"/>
  <c r="M812" i="1"/>
  <c r="F915" i="33"/>
  <c r="D38" i="2"/>
  <c r="J812" i="1"/>
  <c r="H835" i="1"/>
  <c r="I835" i="1"/>
  <c r="AA3421" i="1"/>
  <c r="AA3505" i="1"/>
  <c r="AA3669" i="1"/>
  <c r="AA3661" i="1"/>
  <c r="AA3853" i="1"/>
  <c r="AA4101" i="1"/>
  <c r="AA4320" i="1"/>
  <c r="AA527" i="1"/>
  <c r="AA3070" i="1"/>
  <c r="AA3677" i="1"/>
  <c r="AA3949" i="1"/>
  <c r="AA3885" i="1"/>
  <c r="AA4109" i="1"/>
  <c r="AA4336" i="1"/>
  <c r="AA631" i="1"/>
  <c r="AA902" i="1"/>
  <c r="AA4312" i="1"/>
  <c r="AA2694" i="1"/>
  <c r="AA3022" i="1"/>
  <c r="AA3387" i="1"/>
  <c r="AA3126" i="1"/>
  <c r="AA3653" i="1"/>
  <c r="AA3821" i="1"/>
  <c r="AA4077" i="1"/>
  <c r="AA3693" i="1"/>
  <c r="AA415" i="1"/>
  <c r="AA2508" i="1"/>
  <c r="AA2686" i="1"/>
  <c r="AA2974" i="1"/>
  <c r="AA2878" i="1"/>
  <c r="AA3118" i="1"/>
  <c r="AA3539" i="1"/>
  <c r="AA3480" i="1"/>
  <c r="AA1983" i="1"/>
  <c r="AA4304" i="1"/>
  <c r="AA2433" i="1"/>
  <c r="AA2678" i="1"/>
  <c r="AA2670" i="1"/>
  <c r="AA2862" i="1"/>
  <c r="AA3102" i="1"/>
  <c r="AA3158" i="1"/>
  <c r="AA3150" i="1"/>
  <c r="AA3054" i="1"/>
  <c r="AA857" i="1"/>
  <c r="AA2391" i="1"/>
  <c r="AA2327" i="1"/>
  <c r="AA2662" i="1"/>
  <c r="AA2846" i="1"/>
  <c r="AA3094" i="1"/>
  <c r="AA423" i="1"/>
  <c r="AA4061" i="1"/>
  <c r="AA4133" i="1"/>
  <c r="AA455" i="1"/>
  <c r="AA849" i="1"/>
  <c r="AA841" i="1"/>
  <c r="AA2039" i="1"/>
  <c r="AA2524" i="1"/>
  <c r="AA2718" i="1"/>
  <c r="AA3166" i="1"/>
  <c r="AA2710" i="1"/>
  <c r="AA4013" i="1"/>
  <c r="AA4125" i="1"/>
  <c r="AA4117" i="1"/>
  <c r="AA4141" i="1"/>
  <c r="AA431" i="1"/>
  <c r="AA1927" i="1"/>
  <c r="AA2516" i="1"/>
  <c r="AA471" i="1"/>
  <c r="AA4045" i="1"/>
  <c r="K872" i="1"/>
  <c r="K796" i="1"/>
  <c r="Z874" i="1"/>
  <c r="Z798" i="1"/>
  <c r="H864" i="1"/>
  <c r="H831" i="1"/>
  <c r="M850" i="1"/>
  <c r="J850" i="1"/>
  <c r="P1976" i="1"/>
  <c r="P2152" i="1"/>
  <c r="P2161" i="1"/>
  <c r="K931" i="33"/>
  <c r="K1035" i="33"/>
  <c r="L502" i="33"/>
  <c r="J375" i="2"/>
  <c r="Q834" i="1"/>
  <c r="Q867" i="1"/>
  <c r="R751" i="33"/>
  <c r="R759" i="33"/>
  <c r="P203" i="2"/>
  <c r="Y349" i="1"/>
  <c r="Y357" i="1"/>
  <c r="Y728" i="1"/>
  <c r="Q996" i="33"/>
  <c r="O507" i="2"/>
  <c r="X916" i="1"/>
  <c r="Z916" i="1"/>
  <c r="AB870" i="1"/>
  <c r="AB794" i="1"/>
  <c r="Y2522" i="1"/>
  <c r="Y3851" i="1"/>
  <c r="Y3667" i="1"/>
  <c r="Y4011" i="1"/>
  <c r="Y3651" i="1"/>
  <c r="Y3503" i="1"/>
  <c r="Y2860" i="1"/>
  <c r="Y2684" i="1"/>
  <c r="Y2676" i="1"/>
  <c r="Y4107" i="1"/>
  <c r="Y4302" i="1"/>
  <c r="Y3947" i="1"/>
  <c r="Y3883" i="1"/>
  <c r="Y3156" i="1"/>
  <c r="Y3419" i="1"/>
  <c r="Y3385" i="1"/>
  <c r="Y4043" i="1"/>
  <c r="Y429" i="1"/>
  <c r="Y3537" i="1"/>
  <c r="Y3659" i="1"/>
  <c r="Y2844" i="1"/>
  <c r="Y3068" i="1"/>
  <c r="Y2692" i="1"/>
  <c r="Y2325" i="1"/>
  <c r="Y2037" i="1"/>
  <c r="Y3675" i="1"/>
  <c r="Y3052" i="1"/>
  <c r="Y3100" i="1"/>
  <c r="Y3124" i="1"/>
  <c r="Y2716" i="1"/>
  <c r="Y2708" i="1"/>
  <c r="Y2389" i="1"/>
  <c r="Y525" i="1"/>
  <c r="Y453" i="1"/>
  <c r="Y1925" i="1"/>
  <c r="Y900" i="1"/>
  <c r="Y2876" i="1"/>
  <c r="Y3164" i="1"/>
  <c r="Y2506" i="1"/>
  <c r="Y2431" i="1"/>
  <c r="Y629" i="1"/>
  <c r="Y4334" i="1"/>
  <c r="Y4310" i="1"/>
  <c r="Y3020" i="1"/>
  <c r="Y2660" i="1"/>
  <c r="Y2514" i="1"/>
  <c r="Y847" i="1"/>
  <c r="Y839" i="1"/>
  <c r="Y4099" i="1"/>
  <c r="Y4075" i="1"/>
  <c r="Y2972" i="1"/>
  <c r="Y421" i="1"/>
  <c r="Y1981" i="1"/>
  <c r="Y855" i="1"/>
  <c r="Y413" i="1"/>
  <c r="Y4115" i="1"/>
  <c r="Y3478" i="1"/>
  <c r="Y3691" i="1"/>
  <c r="Y4059" i="1"/>
  <c r="Y4318" i="1"/>
  <c r="Y4139" i="1"/>
  <c r="Y469" i="1"/>
  <c r="Y4131" i="1"/>
  <c r="Y4123" i="1"/>
  <c r="Y3819" i="1"/>
  <c r="Y3148" i="1"/>
  <c r="Y3092" i="1"/>
  <c r="Y2668" i="1"/>
  <c r="Y3116" i="1"/>
  <c r="W846" i="1"/>
  <c r="S846" i="1"/>
  <c r="W839" i="1"/>
  <c r="S839" i="1"/>
  <c r="R641" i="1"/>
  <c r="R440" i="1"/>
  <c r="H1995" i="1"/>
  <c r="I1995" i="1"/>
  <c r="S1818" i="1"/>
  <c r="W1818" i="1"/>
  <c r="J1292" i="1"/>
  <c r="M1292" i="1"/>
  <c r="M1388" i="1"/>
  <c r="H1748" i="1"/>
  <c r="I1748" i="1"/>
  <c r="W852" i="1"/>
  <c r="S852" i="1"/>
  <c r="M857" i="1"/>
  <c r="J857" i="1"/>
  <c r="AA729" i="1"/>
  <c r="AA358" i="1"/>
  <c r="AA350" i="1"/>
  <c r="Q204" i="2"/>
  <c r="S760" i="33"/>
  <c r="S752" i="33"/>
  <c r="W714" i="1"/>
  <c r="M479" i="33"/>
  <c r="K360" i="2"/>
  <c r="S714" i="1"/>
  <c r="Z840" i="1"/>
  <c r="X840" i="1"/>
  <c r="Y3089" i="1"/>
  <c r="Y3153" i="1"/>
  <c r="Y4112" i="1"/>
  <c r="Y3475" i="1"/>
  <c r="Y4008" i="1"/>
  <c r="Y3416" i="1"/>
  <c r="Y2034" i="1"/>
  <c r="Y2657" i="1"/>
  <c r="Y2841" i="1"/>
  <c r="Y2665" i="1"/>
  <c r="Y2857" i="1"/>
  <c r="Y3097" i="1"/>
  <c r="Y3161" i="1"/>
  <c r="Y3500" i="1"/>
  <c r="Y4040" i="1"/>
  <c r="Y2969" i="1"/>
  <c r="Y2322" i="1"/>
  <c r="Y836" i="1"/>
  <c r="Y1978" i="1"/>
  <c r="Y2519" i="1"/>
  <c r="Y2713" i="1"/>
  <c r="Y3065" i="1"/>
  <c r="Y3145" i="1"/>
  <c r="Y2681" i="1"/>
  <c r="Y852" i="1"/>
  <c r="Y4331" i="1"/>
  <c r="Y450" i="1"/>
  <c r="Y1922" i="1"/>
  <c r="Y2511" i="1"/>
  <c r="Y2705" i="1"/>
  <c r="Y3049" i="1"/>
  <c r="Y3944" i="1"/>
  <c r="Y3382" i="1"/>
  <c r="Y3880" i="1"/>
  <c r="Y4104" i="1"/>
  <c r="Y4315" i="1"/>
  <c r="Y410" i="1"/>
  <c r="Y426" i="1"/>
  <c r="Y2503" i="1"/>
  <c r="Y2689" i="1"/>
  <c r="Y2673" i="1"/>
  <c r="Y844" i="1"/>
  <c r="Y3664" i="1"/>
  <c r="Y3848" i="1"/>
  <c r="Y4096" i="1"/>
  <c r="Y4307" i="1"/>
  <c r="Y626" i="1"/>
  <c r="Y466" i="1"/>
  <c r="Y2428" i="1"/>
  <c r="Y3688" i="1"/>
  <c r="Y4128" i="1"/>
  <c r="Y3121" i="1"/>
  <c r="Y3656" i="1"/>
  <c r="Y3816" i="1"/>
  <c r="Y4072" i="1"/>
  <c r="Y4299" i="1"/>
  <c r="Y522" i="1"/>
  <c r="Y897" i="1"/>
  <c r="Y2386" i="1"/>
  <c r="Y3017" i="1"/>
  <c r="Y2873" i="1"/>
  <c r="Y3113" i="1"/>
  <c r="Y3648" i="1"/>
  <c r="Y3534" i="1"/>
  <c r="Y4056" i="1"/>
  <c r="Y4136" i="1"/>
  <c r="Y4120" i="1"/>
  <c r="Y3672" i="1"/>
  <c r="Y418" i="1"/>
  <c r="X1869" i="1"/>
  <c r="X1794" i="1"/>
  <c r="X1842" i="1"/>
  <c r="X1860" i="1"/>
  <c r="T1941" i="1"/>
  <c r="L516" i="2"/>
  <c r="N1005" i="33"/>
  <c r="J1813" i="1"/>
  <c r="M1813" i="1"/>
  <c r="AC874" i="1"/>
  <c r="AC798" i="1"/>
  <c r="L1764" i="1"/>
  <c r="H478" i="33"/>
  <c r="F359" i="2"/>
  <c r="L713" i="1"/>
  <c r="W2034" i="1"/>
  <c r="S2034" i="1"/>
  <c r="T916" i="1"/>
  <c r="L507" i="2"/>
  <c r="N996" i="33"/>
  <c r="M884" i="1"/>
  <c r="M311" i="1"/>
  <c r="M216" i="1"/>
  <c r="M190" i="1"/>
  <c r="M172" i="1"/>
  <c r="Y797" i="1"/>
  <c r="Y873" i="1"/>
  <c r="P916" i="1"/>
  <c r="I507" i="2"/>
  <c r="K996" i="33"/>
  <c r="I993" i="33"/>
  <c r="G504" i="2"/>
  <c r="N913" i="1"/>
  <c r="R913" i="1"/>
  <c r="H900" i="1"/>
  <c r="I900" i="1"/>
  <c r="M917" i="33"/>
  <c r="K40" i="2"/>
  <c r="S814" i="1"/>
  <c r="W814" i="1"/>
  <c r="S831" i="1"/>
  <c r="S864" i="1"/>
  <c r="S2141" i="1"/>
  <c r="W2141" i="1"/>
  <c r="P1035" i="33"/>
  <c r="Z857" i="1"/>
  <c r="X857" i="1"/>
  <c r="P451" i="1"/>
  <c r="P3162" i="1"/>
  <c r="P627" i="1"/>
  <c r="P3689" i="1"/>
  <c r="P2690" i="1"/>
  <c r="P3476" i="1"/>
  <c r="P4105" i="1"/>
  <c r="P2714" i="1"/>
  <c r="P4129" i="1"/>
  <c r="P2874" i="1"/>
  <c r="P3114" i="1"/>
  <c r="P898" i="1"/>
  <c r="P3154" i="1"/>
  <c r="P1923" i="1"/>
  <c r="P2035" i="1"/>
  <c r="P4057" i="1"/>
  <c r="P2682" i="1"/>
  <c r="P4308" i="1"/>
  <c r="P3066" i="1"/>
  <c r="P411" i="1"/>
  <c r="P3501" i="1"/>
  <c r="P2504" i="1"/>
  <c r="P3649" i="1"/>
  <c r="P4332" i="1"/>
  <c r="P2520" i="1"/>
  <c r="P4137" i="1"/>
  <c r="P2970" i="1"/>
  <c r="P3535" i="1"/>
  <c r="P3817" i="1"/>
  <c r="P4073" i="1"/>
  <c r="P4316" i="1"/>
  <c r="P419" i="1"/>
  <c r="P845" i="1"/>
  <c r="P837" i="1"/>
  <c r="P2323" i="1"/>
  <c r="P523" i="1"/>
  <c r="P2858" i="1"/>
  <c r="P3098" i="1"/>
  <c r="P3417" i="1"/>
  <c r="P3673" i="1"/>
  <c r="P4041" i="1"/>
  <c r="P4009" i="1"/>
  <c r="P4121" i="1"/>
  <c r="P4113" i="1"/>
  <c r="P2658" i="1"/>
  <c r="P2842" i="1"/>
  <c r="P3090" i="1"/>
  <c r="P3383" i="1"/>
  <c r="P3665" i="1"/>
  <c r="P3657" i="1"/>
  <c r="P3945" i="1"/>
  <c r="P3881" i="1"/>
  <c r="P467" i="1"/>
  <c r="P1979" i="1"/>
  <c r="P2512" i="1"/>
  <c r="P2706" i="1"/>
  <c r="P3050" i="1"/>
  <c r="P3018" i="1"/>
  <c r="P3146" i="1"/>
  <c r="P3122" i="1"/>
  <c r="P3849" i="1"/>
  <c r="P4097" i="1"/>
  <c r="P4300" i="1"/>
  <c r="P427" i="1"/>
  <c r="P853" i="1"/>
  <c r="P2429" i="1"/>
  <c r="P2387" i="1"/>
  <c r="P2674" i="1"/>
  <c r="P2666" i="1"/>
  <c r="AB725" i="1"/>
  <c r="AB354" i="1"/>
  <c r="AB346" i="1"/>
  <c r="R200" i="2"/>
  <c r="T756" i="33"/>
  <c r="T748" i="33"/>
  <c r="W473" i="1"/>
  <c r="S473" i="1"/>
  <c r="I992" i="33"/>
  <c r="G503" i="2"/>
  <c r="N912" i="1"/>
  <c r="R912" i="1"/>
  <c r="R851" i="1"/>
  <c r="N851" i="1"/>
  <c r="N794" i="1"/>
  <c r="N870" i="1"/>
  <c r="P369" i="2"/>
  <c r="Y794" i="1"/>
  <c r="Y870" i="1"/>
  <c r="W586" i="1"/>
  <c r="S586" i="1"/>
  <c r="T713" i="1"/>
  <c r="N478" i="33"/>
  <c r="L359" i="2"/>
  <c r="T1764" i="1"/>
  <c r="J2266" i="1"/>
  <c r="J2282" i="1"/>
  <c r="J2291" i="1"/>
  <c r="H477" i="33"/>
  <c r="H494" i="33"/>
  <c r="D296" i="2"/>
  <c r="J756" i="1"/>
  <c r="M756" i="1"/>
  <c r="M765" i="1"/>
  <c r="M783" i="1"/>
  <c r="AA862" i="1"/>
  <c r="AA829" i="1"/>
  <c r="P640" i="1"/>
  <c r="P439" i="1"/>
  <c r="Z592" i="1"/>
  <c r="X592" i="1"/>
  <c r="M1738" i="1"/>
  <c r="J1738" i="1"/>
  <c r="Q1383" i="1"/>
  <c r="Q1287" i="1"/>
  <c r="Q636" i="1"/>
  <c r="Q435" i="1"/>
  <c r="P371" i="2"/>
  <c r="Y830" i="1"/>
  <c r="Y863" i="1"/>
  <c r="L2845" i="1"/>
  <c r="L856" i="1"/>
  <c r="L3021" i="1"/>
  <c r="L2523" i="1"/>
  <c r="L2685" i="1"/>
  <c r="L4124" i="1"/>
  <c r="L4311" i="1"/>
  <c r="L840" i="1"/>
  <c r="L4044" i="1"/>
  <c r="L3093" i="1"/>
  <c r="L2677" i="1"/>
  <c r="L3504" i="1"/>
  <c r="L3884" i="1"/>
  <c r="L2717" i="1"/>
  <c r="L3125" i="1"/>
  <c r="L2861" i="1"/>
  <c r="L2669" i="1"/>
  <c r="L430" i="1"/>
  <c r="L2661" i="1"/>
  <c r="L2326" i="1"/>
  <c r="L3117" i="1"/>
  <c r="L3668" i="1"/>
  <c r="L4100" i="1"/>
  <c r="L3069" i="1"/>
  <c r="L3660" i="1"/>
  <c r="L630" i="1"/>
  <c r="L1926" i="1"/>
  <c r="L2515" i="1"/>
  <c r="L2709" i="1"/>
  <c r="L3948" i="1"/>
  <c r="L526" i="1"/>
  <c r="L2390" i="1"/>
  <c r="L2693" i="1"/>
  <c r="L4116" i="1"/>
  <c r="L4319" i="1"/>
  <c r="L454" i="1"/>
  <c r="L901" i="1"/>
  <c r="L2507" i="1"/>
  <c r="L3420" i="1"/>
  <c r="L4140" i="1"/>
  <c r="L414" i="1"/>
  <c r="L848" i="1"/>
  <c r="L3538" i="1"/>
  <c r="L3820" i="1"/>
  <c r="L4076" i="1"/>
  <c r="L4303" i="1"/>
  <c r="L422" i="1"/>
  <c r="L470" i="1"/>
  <c r="L3053" i="1"/>
  <c r="L3652" i="1"/>
  <c r="L1982" i="1"/>
  <c r="L3386" i="1"/>
  <c r="L3157" i="1"/>
  <c r="L3692" i="1"/>
  <c r="L4060" i="1"/>
  <c r="L4012" i="1"/>
  <c r="L4335" i="1"/>
  <c r="L2432" i="1"/>
  <c r="L2973" i="1"/>
  <c r="L4108" i="1"/>
  <c r="L2877" i="1"/>
  <c r="L3101" i="1"/>
  <c r="L3149" i="1"/>
  <c r="L3676" i="1"/>
  <c r="L3479" i="1"/>
  <c r="L3852" i="1"/>
  <c r="L4132" i="1"/>
  <c r="L2038" i="1"/>
  <c r="F373" i="2"/>
  <c r="L3165" i="1"/>
  <c r="W590" i="1"/>
  <c r="S590" i="1"/>
  <c r="J795" i="1"/>
  <c r="J871" i="1"/>
  <c r="I831" i="1"/>
  <c r="I864" i="1"/>
  <c r="J728" i="1"/>
  <c r="J357" i="1"/>
  <c r="Q484" i="33"/>
  <c r="O365" i="2"/>
  <c r="X719" i="1"/>
  <c r="Z719" i="1"/>
  <c r="J634" i="1"/>
  <c r="AB634" i="1"/>
  <c r="AB433" i="1"/>
  <c r="H1985" i="1"/>
  <c r="I1985" i="1"/>
  <c r="M1760" i="1"/>
  <c r="J1760" i="1"/>
  <c r="R1832" i="1"/>
  <c r="N1832" i="1"/>
  <c r="Z979" i="1"/>
  <c r="Z1067" i="1"/>
  <c r="Z1110" i="1"/>
  <c r="Z1457" i="1"/>
  <c r="Z1392" i="1"/>
  <c r="Z1448" i="1"/>
  <c r="Z1393" i="1"/>
  <c r="Z1449" i="1"/>
  <c r="Z1458" i="1"/>
  <c r="F914" i="33"/>
  <c r="D37" i="2"/>
  <c r="J811" i="1"/>
  <c r="M811" i="1"/>
  <c r="I370" i="2"/>
  <c r="P829" i="1"/>
  <c r="P862" i="1"/>
  <c r="R843" i="1"/>
  <c r="N843" i="1"/>
  <c r="W899" i="1"/>
  <c r="S899" i="1"/>
  <c r="Q4120" i="1"/>
  <c r="Q3656" i="1"/>
  <c r="Q2034" i="1"/>
  <c r="Q2519" i="1"/>
  <c r="Q2713" i="1"/>
  <c r="Q3065" i="1"/>
  <c r="Q3416" i="1"/>
  <c r="Q3382" i="1"/>
  <c r="Q2657" i="1"/>
  <c r="Q2841" i="1"/>
  <c r="Q3089" i="1"/>
  <c r="Q3161" i="1"/>
  <c r="Q3672" i="1"/>
  <c r="Q3664" i="1"/>
  <c r="Q466" i="1"/>
  <c r="Q2665" i="1"/>
  <c r="Q4331" i="1"/>
  <c r="Q450" i="1"/>
  <c r="Q1922" i="1"/>
  <c r="Q2511" i="1"/>
  <c r="Q2705" i="1"/>
  <c r="Q3049" i="1"/>
  <c r="Q3017" i="1"/>
  <c r="Q2969" i="1"/>
  <c r="Q2322" i="1"/>
  <c r="Q4104" i="1"/>
  <c r="Q4315" i="1"/>
  <c r="Q410" i="1"/>
  <c r="Q897" i="1"/>
  <c r="Q2503" i="1"/>
  <c r="Q2689" i="1"/>
  <c r="Q2681" i="1"/>
  <c r="Q4112" i="1"/>
  <c r="Q3648" i="1"/>
  <c r="Q3848" i="1"/>
  <c r="Q4096" i="1"/>
  <c r="Q4307" i="1"/>
  <c r="Q626" i="1"/>
  <c r="Q852" i="1"/>
  <c r="Q2428" i="1"/>
  <c r="Q2386" i="1"/>
  <c r="Q2873" i="1"/>
  <c r="Q1978" i="1"/>
  <c r="Q3534" i="1"/>
  <c r="Q3816" i="1"/>
  <c r="Q4072" i="1"/>
  <c r="Q4299" i="1"/>
  <c r="Q522" i="1"/>
  <c r="Q844" i="1"/>
  <c r="Q836" i="1"/>
  <c r="Q3944" i="1"/>
  <c r="Q3145" i="1"/>
  <c r="Q3113" i="1"/>
  <c r="Q3500" i="1"/>
  <c r="Q3475" i="1"/>
  <c r="Q4056" i="1"/>
  <c r="Q4136" i="1"/>
  <c r="Q4128" i="1"/>
  <c r="Q418" i="1"/>
  <c r="Q2673" i="1"/>
  <c r="Q426" i="1"/>
  <c r="Q2857" i="1"/>
  <c r="Q3097" i="1"/>
  <c r="Q3153" i="1"/>
  <c r="Q3688" i="1"/>
  <c r="Q4040" i="1"/>
  <c r="Q4008" i="1"/>
  <c r="Q3121" i="1"/>
  <c r="Q3880" i="1"/>
  <c r="R786" i="1"/>
  <c r="R768" i="1"/>
  <c r="I350" i="33"/>
  <c r="I358" i="33"/>
  <c r="G299" i="2"/>
  <c r="N759" i="1"/>
  <c r="R759" i="1"/>
  <c r="I682" i="33"/>
  <c r="I690" i="33"/>
  <c r="G429" i="2"/>
  <c r="N440" i="1"/>
  <c r="N641" i="1"/>
  <c r="M2034" i="1"/>
  <c r="J2034" i="1"/>
  <c r="W1784" i="1"/>
  <c r="S1784" i="1"/>
  <c r="Z976" i="1"/>
  <c r="Z1064" i="1"/>
  <c r="Z1107" i="1"/>
  <c r="W1743" i="1"/>
  <c r="S1743" i="1"/>
  <c r="W866" i="1"/>
  <c r="W833" i="1"/>
  <c r="Z897" i="1"/>
  <c r="X897" i="1"/>
  <c r="M1772" i="1"/>
  <c r="J1772" i="1"/>
  <c r="AB874" i="1"/>
  <c r="AB798" i="1"/>
  <c r="K870" i="1"/>
  <c r="K794" i="1"/>
  <c r="V1976" i="1"/>
  <c r="V2152" i="1"/>
  <c r="V2161" i="1"/>
  <c r="P931" i="33"/>
  <c r="P1006" i="33"/>
  <c r="N517" i="2"/>
  <c r="V1942" i="1"/>
  <c r="F991" i="33"/>
  <c r="F997" i="33"/>
  <c r="D508" i="2"/>
  <c r="J917" i="1"/>
  <c r="M917" i="1"/>
  <c r="H1738" i="1"/>
  <c r="I1738" i="1"/>
  <c r="J1389" i="1"/>
  <c r="R837" i="1"/>
  <c r="N837" i="1"/>
  <c r="W171" i="1"/>
  <c r="W189" i="1"/>
  <c r="W215" i="1"/>
  <c r="W310" i="1"/>
  <c r="W883" i="1"/>
  <c r="W727" i="1"/>
  <c r="W356" i="1"/>
  <c r="W348" i="1"/>
  <c r="L677" i="33"/>
  <c r="L685" i="33"/>
  <c r="J424" i="2"/>
  <c r="Q1947" i="1"/>
  <c r="H857" i="1"/>
  <c r="I857" i="1"/>
  <c r="J799" i="1"/>
  <c r="J875" i="1"/>
  <c r="U910" i="1"/>
  <c r="M410" i="2"/>
  <c r="O958" i="33"/>
  <c r="AB866" i="1"/>
  <c r="AB833" i="1"/>
  <c r="Q828" i="1"/>
  <c r="Q861" i="1"/>
  <c r="Q494" i="33"/>
  <c r="M2101" i="1"/>
  <c r="J2101" i="1"/>
  <c r="Z1776" i="1"/>
  <c r="X1776" i="1"/>
  <c r="K915" i="1"/>
  <c r="E506" i="2"/>
  <c r="G991" i="33"/>
  <c r="G995" i="33"/>
  <c r="L904" i="1"/>
  <c r="F404" i="2"/>
  <c r="H952" i="33"/>
  <c r="Q4309" i="1"/>
  <c r="Q2388" i="1"/>
  <c r="Q2036" i="1"/>
  <c r="Q4098" i="1"/>
  <c r="Q3067" i="1"/>
  <c r="Q838" i="1"/>
  <c r="Q4106" i="1"/>
  <c r="Q4333" i="1"/>
  <c r="Q3818" i="1"/>
  <c r="Q854" i="1"/>
  <c r="Q3650" i="1"/>
  <c r="Q3850" i="1"/>
  <c r="Q2521" i="1"/>
  <c r="Q420" i="1"/>
  <c r="Q2675" i="1"/>
  <c r="Q4317" i="1"/>
  <c r="Q3163" i="1"/>
  <c r="Q1980" i="1"/>
  <c r="Q4074" i="1"/>
  <c r="Q2430" i="1"/>
  <c r="Q3536" i="1"/>
  <c r="Q2715" i="1"/>
  <c r="Q846" i="1"/>
  <c r="Q2667" i="1"/>
  <c r="Q428" i="1"/>
  <c r="Q3155" i="1"/>
  <c r="Q2324" i="1"/>
  <c r="Q2843" i="1"/>
  <c r="Q3091" i="1"/>
  <c r="Q3384" i="1"/>
  <c r="Q3666" i="1"/>
  <c r="Q3658" i="1"/>
  <c r="Q3946" i="1"/>
  <c r="Q3882" i="1"/>
  <c r="Q2659" i="1"/>
  <c r="Q1924" i="1"/>
  <c r="Q2513" i="1"/>
  <c r="Q2707" i="1"/>
  <c r="Q3051" i="1"/>
  <c r="Q3019" i="1"/>
  <c r="Q3147" i="1"/>
  <c r="Q3123" i="1"/>
  <c r="Q4130" i="1"/>
  <c r="Q468" i="1"/>
  <c r="Q899" i="1"/>
  <c r="Q2505" i="1"/>
  <c r="Q2691" i="1"/>
  <c r="Q2683" i="1"/>
  <c r="Q2971" i="1"/>
  <c r="Q2875" i="1"/>
  <c r="Q452" i="1"/>
  <c r="Q3502" i="1"/>
  <c r="Q3690" i="1"/>
  <c r="Q4058" i="1"/>
  <c r="Q4301" i="1"/>
  <c r="Q4122" i="1"/>
  <c r="Q412" i="1"/>
  <c r="Q628" i="1"/>
  <c r="Q524" i="1"/>
  <c r="Q3115" i="1"/>
  <c r="Q3099" i="1"/>
  <c r="Q3418" i="1"/>
  <c r="Q3674" i="1"/>
  <c r="Q4042" i="1"/>
  <c r="Q4010" i="1"/>
  <c r="Q4138" i="1"/>
  <c r="Q4114" i="1"/>
  <c r="Q2859" i="1"/>
  <c r="Q3477" i="1"/>
  <c r="V875" i="1"/>
  <c r="V799" i="1"/>
  <c r="W723" i="1"/>
  <c r="W352" i="1"/>
  <c r="W344" i="1"/>
  <c r="R1384" i="1"/>
  <c r="R1288" i="1"/>
  <c r="M874" i="1"/>
  <c r="M798" i="1"/>
  <c r="L2322" i="1"/>
  <c r="L1978" i="1"/>
  <c r="L1922" i="1"/>
  <c r="L897" i="1"/>
  <c r="L410" i="1"/>
  <c r="L2713" i="1"/>
  <c r="L2503" i="1"/>
  <c r="L2034" i="1"/>
  <c r="L2705" i="1"/>
  <c r="L2681" i="1"/>
  <c r="L2673" i="1"/>
  <c r="L2665" i="1"/>
  <c r="L2657" i="1"/>
  <c r="L2519" i="1"/>
  <c r="L844" i="1"/>
  <c r="L626" i="1"/>
  <c r="L852" i="1"/>
  <c r="L522" i="1"/>
  <c r="L466" i="1"/>
  <c r="L450" i="1"/>
  <c r="L426" i="1"/>
  <c r="L4128" i="1"/>
  <c r="L4112" i="1"/>
  <c r="L2428" i="1"/>
  <c r="L4299" i="1"/>
  <c r="L418" i="1"/>
  <c r="L4331" i="1"/>
  <c r="L4315" i="1"/>
  <c r="L4307" i="1"/>
  <c r="L4136" i="1"/>
  <c r="L3944" i="1"/>
  <c r="L3848" i="1"/>
  <c r="L836" i="1"/>
  <c r="L4056" i="1"/>
  <c r="L4104" i="1"/>
  <c r="L4096" i="1"/>
  <c r="L4072" i="1"/>
  <c r="L4040" i="1"/>
  <c r="L4008" i="1"/>
  <c r="L3145" i="1"/>
  <c r="L3161" i="1"/>
  <c r="L3113" i="1"/>
  <c r="L3672" i="1"/>
  <c r="L3816" i="1"/>
  <c r="L3688" i="1"/>
  <c r="L3664" i="1"/>
  <c r="L3656" i="1"/>
  <c r="L3648" i="1"/>
  <c r="L3153" i="1"/>
  <c r="L3089" i="1"/>
  <c r="L3097" i="1"/>
  <c r="L3500" i="1"/>
  <c r="L3534" i="1"/>
  <c r="L3475" i="1"/>
  <c r="L3416" i="1"/>
  <c r="L3382" i="1"/>
  <c r="L3121" i="1"/>
  <c r="L2841" i="1"/>
  <c r="L2689" i="1"/>
  <c r="L4120" i="1"/>
  <c r="L3065" i="1"/>
  <c r="L3049" i="1"/>
  <c r="L3017" i="1"/>
  <c r="L2969" i="1"/>
  <c r="L2873" i="1"/>
  <c r="L2857" i="1"/>
  <c r="L2511" i="1"/>
  <c r="L2386" i="1"/>
  <c r="L3880" i="1"/>
  <c r="P959" i="33"/>
  <c r="N411" i="2"/>
  <c r="V911" i="1"/>
  <c r="Z167" i="1"/>
  <c r="Z185" i="1"/>
  <c r="Z211" i="1"/>
  <c r="Z306" i="1"/>
  <c r="Z879" i="1"/>
  <c r="Z848" i="1"/>
  <c r="X848" i="1"/>
  <c r="AA833" i="1"/>
  <c r="AA866" i="1"/>
  <c r="Y719" i="1"/>
  <c r="R484" i="33"/>
  <c r="P365" i="2"/>
  <c r="Y1770" i="1"/>
  <c r="M2102" i="1"/>
  <c r="J2102" i="1"/>
  <c r="R1803" i="1"/>
  <c r="N1803" i="1"/>
  <c r="O996" i="33"/>
  <c r="M507" i="2"/>
  <c r="U916" i="1"/>
  <c r="Q1455" i="1"/>
  <c r="Q1399" i="1"/>
  <c r="H374" i="2"/>
  <c r="O799" i="1"/>
  <c r="O875" i="1"/>
  <c r="E368" i="2"/>
  <c r="K827" i="1"/>
  <c r="K860" i="1"/>
  <c r="R896" i="1"/>
  <c r="N896" i="1"/>
  <c r="I830" i="1"/>
  <c r="I863" i="1"/>
  <c r="O424" i="1"/>
  <c r="O4305" i="1"/>
  <c r="O3886" i="1"/>
  <c r="O3854" i="1"/>
  <c r="O3388" i="1"/>
  <c r="O4337" i="1"/>
  <c r="O632" i="1"/>
  <c r="O432" i="1"/>
  <c r="O456" i="1"/>
  <c r="O903" i="1"/>
  <c r="O1984" i="1"/>
  <c r="O1928" i="1"/>
  <c r="O858" i="1"/>
  <c r="O4142" i="1"/>
  <c r="O4118" i="1"/>
  <c r="O528" i="1"/>
  <c r="O3159" i="1"/>
  <c r="O4078" i="1"/>
  <c r="O4126" i="1"/>
  <c r="O4321" i="1"/>
  <c r="O4313" i="1"/>
  <c r="O3950" i="1"/>
  <c r="O3540" i="1"/>
  <c r="O3506" i="1"/>
  <c r="O4134" i="1"/>
  <c r="O4102" i="1"/>
  <c r="O3481" i="1"/>
  <c r="O4062" i="1"/>
  <c r="O4046" i="1"/>
  <c r="O4014" i="1"/>
  <c r="O3654" i="1"/>
  <c r="O3151" i="1"/>
  <c r="O3422" i="1"/>
  <c r="O3167" i="1"/>
  <c r="O3822" i="1"/>
  <c r="O3119" i="1"/>
  <c r="O3678" i="1"/>
  <c r="O3670" i="1"/>
  <c r="O3662" i="1"/>
  <c r="O2847" i="1"/>
  <c r="O2711" i="1"/>
  <c r="O2695" i="1"/>
  <c r="O4110" i="1"/>
  <c r="O2679" i="1"/>
  <c r="O3127" i="1"/>
  <c r="O3055" i="1"/>
  <c r="O3023" i="1"/>
  <c r="O3103" i="1"/>
  <c r="O2879" i="1"/>
  <c r="O2434" i="1"/>
  <c r="O2392" i="1"/>
  <c r="O2687" i="1"/>
  <c r="O2328" i="1"/>
  <c r="O2719" i="1"/>
  <c r="O3071" i="1"/>
  <c r="O2863" i="1"/>
  <c r="O2975" i="1"/>
  <c r="O2509" i="1"/>
  <c r="O842" i="1"/>
  <c r="O472" i="1"/>
  <c r="O3694" i="1"/>
  <c r="O2517" i="1"/>
  <c r="O2671" i="1"/>
  <c r="O2663" i="1"/>
  <c r="O2525" i="1"/>
  <c r="O850" i="1"/>
  <c r="O416" i="1"/>
  <c r="O3095" i="1"/>
  <c r="J502" i="33"/>
  <c r="H375" i="2"/>
  <c r="O2040" i="1"/>
  <c r="O3144" i="1"/>
  <c r="O3474" i="1"/>
  <c r="O3687" i="1"/>
  <c r="O3943" i="1"/>
  <c r="O1977" i="1"/>
  <c r="O4103" i="1"/>
  <c r="O2840" i="1"/>
  <c r="O3088" i="1"/>
  <c r="O3096" i="1"/>
  <c r="O3160" i="1"/>
  <c r="O3499" i="1"/>
  <c r="O4039" i="1"/>
  <c r="O4007" i="1"/>
  <c r="O4119" i="1"/>
  <c r="O3655" i="1"/>
  <c r="O2872" i="1"/>
  <c r="O2033" i="1"/>
  <c r="O2518" i="1"/>
  <c r="O2712" i="1"/>
  <c r="O3064" i="1"/>
  <c r="O3152" i="1"/>
  <c r="O3415" i="1"/>
  <c r="O3671" i="1"/>
  <c r="O3120" i="1"/>
  <c r="O2856" i="1"/>
  <c r="O1921" i="1"/>
  <c r="O2510" i="1"/>
  <c r="O2704" i="1"/>
  <c r="O3048" i="1"/>
  <c r="O3016" i="1"/>
  <c r="O3381" i="1"/>
  <c r="O417" i="1"/>
  <c r="O3879" i="1"/>
  <c r="O4314" i="1"/>
  <c r="O465" i="1"/>
  <c r="O896" i="1"/>
  <c r="O2502" i="1"/>
  <c r="O2688" i="1"/>
  <c r="O2680" i="1"/>
  <c r="O2968" i="1"/>
  <c r="O4330" i="1"/>
  <c r="O2664" i="1"/>
  <c r="O4095" i="1"/>
  <c r="O4306" i="1"/>
  <c r="O425" i="1"/>
  <c r="O851" i="1"/>
  <c r="O2427" i="1"/>
  <c r="O2385" i="1"/>
  <c r="O2672" i="1"/>
  <c r="O3112" i="1"/>
  <c r="O3847" i="1"/>
  <c r="O3815" i="1"/>
  <c r="O4071" i="1"/>
  <c r="O4298" i="1"/>
  <c r="O625" i="1"/>
  <c r="O843" i="1"/>
  <c r="O835" i="1"/>
  <c r="O2321" i="1"/>
  <c r="O449" i="1"/>
  <c r="O2656" i="1"/>
  <c r="O3647" i="1"/>
  <c r="O3533" i="1"/>
  <c r="O4055" i="1"/>
  <c r="O4135" i="1"/>
  <c r="O4127" i="1"/>
  <c r="O521" i="1"/>
  <c r="O409" i="1"/>
  <c r="O4111" i="1"/>
  <c r="H368" i="2"/>
  <c r="O3663" i="1"/>
  <c r="Q477" i="33"/>
  <c r="Q485" i="33"/>
  <c r="O366" i="2"/>
  <c r="X720" i="1"/>
  <c r="Z720" i="1"/>
  <c r="N1965" i="1"/>
  <c r="R1965" i="1"/>
  <c r="S1946" i="1"/>
  <c r="W1946" i="1"/>
  <c r="Z1780" i="1"/>
  <c r="X1780" i="1"/>
  <c r="R1742" i="1"/>
  <c r="N1742" i="1"/>
  <c r="J1293" i="1"/>
  <c r="M1293" i="1"/>
  <c r="M1389" i="1"/>
  <c r="AB1289" i="1"/>
  <c r="AB1385" i="1"/>
  <c r="AC3052" i="1"/>
  <c r="AC3020" i="1"/>
  <c r="AC3148" i="1"/>
  <c r="AC3124" i="1"/>
  <c r="AC3116" i="1"/>
  <c r="AC3100" i="1"/>
  <c r="AC3092" i="1"/>
  <c r="AC2708" i="1"/>
  <c r="AC3068" i="1"/>
  <c r="AC3385" i="1"/>
  <c r="AC3164" i="1"/>
  <c r="AC3667" i="1"/>
  <c r="AC3651" i="1"/>
  <c r="AC3537" i="1"/>
  <c r="AC3478" i="1"/>
  <c r="AC3503" i="1"/>
  <c r="AC4131" i="1"/>
  <c r="AC4011" i="1"/>
  <c r="AC2506" i="1"/>
  <c r="AC2692" i="1"/>
  <c r="AC2684" i="1"/>
  <c r="AC2972" i="1"/>
  <c r="AC2876" i="1"/>
  <c r="AC2860" i="1"/>
  <c r="AC2844" i="1"/>
  <c r="AC2716" i="1"/>
  <c r="AC3659" i="1"/>
  <c r="AC900" i="1"/>
  <c r="AC2431" i="1"/>
  <c r="AC2389" i="1"/>
  <c r="AC2676" i="1"/>
  <c r="AC2668" i="1"/>
  <c r="AC2660" i="1"/>
  <c r="AC2522" i="1"/>
  <c r="AC2514" i="1"/>
  <c r="AC3156" i="1"/>
  <c r="AC421" i="1"/>
  <c r="AC855" i="1"/>
  <c r="AC847" i="1"/>
  <c r="AC2325" i="1"/>
  <c r="AC1925" i="1"/>
  <c r="AC2037" i="1"/>
  <c r="AC1981" i="1"/>
  <c r="AC629" i="1"/>
  <c r="AC4107" i="1"/>
  <c r="AC4334" i="1"/>
  <c r="AC4318" i="1"/>
  <c r="AC413" i="1"/>
  <c r="AC839" i="1"/>
  <c r="AC525" i="1"/>
  <c r="AC469" i="1"/>
  <c r="AC453" i="1"/>
  <c r="AC429" i="1"/>
  <c r="AC3819" i="1"/>
  <c r="AC4099" i="1"/>
  <c r="AC4075" i="1"/>
  <c r="AC4310" i="1"/>
  <c r="AC4302" i="1"/>
  <c r="AC4139" i="1"/>
  <c r="AC4123" i="1"/>
  <c r="AC4115" i="1"/>
  <c r="AC3419" i="1"/>
  <c r="AC3691" i="1"/>
  <c r="AC3675" i="1"/>
  <c r="AC4059" i="1"/>
  <c r="AC4043" i="1"/>
  <c r="AC3947" i="1"/>
  <c r="AC3883" i="1"/>
  <c r="S372" i="2"/>
  <c r="AC3851" i="1"/>
  <c r="T993" i="33"/>
  <c r="R504" i="2"/>
  <c r="AB913" i="1"/>
  <c r="P3662" i="1"/>
  <c r="P3654" i="1"/>
  <c r="P3886" i="1"/>
  <c r="P4110" i="1"/>
  <c r="P3103" i="1"/>
  <c r="P3095" i="1"/>
  <c r="P3822" i="1"/>
  <c r="P3506" i="1"/>
  <c r="P3670" i="1"/>
  <c r="P3127" i="1"/>
  <c r="P3678" i="1"/>
  <c r="P4046" i="1"/>
  <c r="P4014" i="1"/>
  <c r="P3950" i="1"/>
  <c r="P4118" i="1"/>
  <c r="P4337" i="1"/>
  <c r="P528" i="1"/>
  <c r="P3151" i="1"/>
  <c r="P2719" i="1"/>
  <c r="P3071" i="1"/>
  <c r="P3481" i="1"/>
  <c r="P3422" i="1"/>
  <c r="P3388" i="1"/>
  <c r="P3540" i="1"/>
  <c r="P3854" i="1"/>
  <c r="P2847" i="1"/>
  <c r="P2517" i="1"/>
  <c r="P2711" i="1"/>
  <c r="P3055" i="1"/>
  <c r="P3023" i="1"/>
  <c r="P2975" i="1"/>
  <c r="P3167" i="1"/>
  <c r="P3159" i="1"/>
  <c r="P2525" i="1"/>
  <c r="P903" i="1"/>
  <c r="P2509" i="1"/>
  <c r="P2695" i="1"/>
  <c r="P2687" i="1"/>
  <c r="P2679" i="1"/>
  <c r="P2879" i="1"/>
  <c r="P3119" i="1"/>
  <c r="P1928" i="1"/>
  <c r="P4313" i="1"/>
  <c r="P432" i="1"/>
  <c r="P858" i="1"/>
  <c r="P2434" i="1"/>
  <c r="P2392" i="1"/>
  <c r="P2040" i="1"/>
  <c r="P2671" i="1"/>
  <c r="P2863" i="1"/>
  <c r="P4321" i="1"/>
  <c r="P4078" i="1"/>
  <c r="P4305" i="1"/>
  <c r="P424" i="1"/>
  <c r="P850" i="1"/>
  <c r="P842" i="1"/>
  <c r="P472" i="1"/>
  <c r="P2328" i="1"/>
  <c r="P2663" i="1"/>
  <c r="P456" i="1"/>
  <c r="P3694" i="1"/>
  <c r="P4062" i="1"/>
  <c r="P4142" i="1"/>
  <c r="P4134" i="1"/>
  <c r="P4126" i="1"/>
  <c r="P416" i="1"/>
  <c r="P632" i="1"/>
  <c r="P1984" i="1"/>
  <c r="P4102" i="1"/>
  <c r="Q873" i="1"/>
  <c r="Q797" i="1"/>
  <c r="H998" i="33"/>
  <c r="F509" i="2"/>
  <c r="L918" i="1"/>
  <c r="V4138" i="1"/>
  <c r="V4317" i="1"/>
  <c r="V4058" i="1"/>
  <c r="V468" i="1"/>
  <c r="V1924" i="1"/>
  <c r="V2513" i="1"/>
  <c r="V854" i="1"/>
  <c r="V3163" i="1"/>
  <c r="V3946" i="1"/>
  <c r="V3666" i="1"/>
  <c r="V4114" i="1"/>
  <c r="V4301" i="1"/>
  <c r="V3882" i="1"/>
  <c r="V452" i="1"/>
  <c r="V899" i="1"/>
  <c r="V3690" i="1"/>
  <c r="V2505" i="1"/>
  <c r="V3650" i="1"/>
  <c r="V3155" i="1"/>
  <c r="V3658" i="1"/>
  <c r="V3850" i="1"/>
  <c r="V4106" i="1"/>
  <c r="V4122" i="1"/>
  <c r="V428" i="1"/>
  <c r="V2875" i="1"/>
  <c r="V4042" i="1"/>
  <c r="V3384" i="1"/>
  <c r="V3019" i="1"/>
  <c r="V3147" i="1"/>
  <c r="V3536" i="1"/>
  <c r="V3818" i="1"/>
  <c r="V4074" i="1"/>
  <c r="V4010" i="1"/>
  <c r="V846" i="1"/>
  <c r="V3123" i="1"/>
  <c r="V2691" i="1"/>
  <c r="V2683" i="1"/>
  <c r="V2971" i="1"/>
  <c r="V3115" i="1"/>
  <c r="V3477" i="1"/>
  <c r="V3502" i="1"/>
  <c r="V3067" i="1"/>
  <c r="V3674" i="1"/>
  <c r="V2324" i="1"/>
  <c r="V2430" i="1"/>
  <c r="V2675" i="1"/>
  <c r="V2859" i="1"/>
  <c r="V3099" i="1"/>
  <c r="V3418" i="1"/>
  <c r="V1980" i="1"/>
  <c r="V2707" i="1"/>
  <c r="V2667" i="1"/>
  <c r="V838" i="1"/>
  <c r="V2388" i="1"/>
  <c r="V2659" i="1"/>
  <c r="V2843" i="1"/>
  <c r="V3091" i="1"/>
  <c r="V4130" i="1"/>
  <c r="V524" i="1"/>
  <c r="V420" i="1"/>
  <c r="V4333" i="1"/>
  <c r="V412" i="1"/>
  <c r="V628" i="1"/>
  <c r="V2036" i="1"/>
  <c r="V2521" i="1"/>
  <c r="V2715" i="1"/>
  <c r="V3051" i="1"/>
  <c r="V4309" i="1"/>
  <c r="N371" i="2"/>
  <c r="V4098" i="1"/>
  <c r="H349" i="1"/>
  <c r="H357" i="1"/>
  <c r="H728" i="1"/>
  <c r="V1765" i="1"/>
  <c r="P479" i="33"/>
  <c r="N360" i="2"/>
  <c r="V714" i="1"/>
  <c r="W1748" i="1"/>
  <c r="S1748" i="1"/>
  <c r="Z975" i="1"/>
  <c r="Z1063" i="1"/>
  <c r="Z1106" i="1"/>
  <c r="N876" i="1"/>
  <c r="J371" i="2"/>
  <c r="Q830" i="1"/>
  <c r="Q863" i="1"/>
  <c r="N873" i="1"/>
  <c r="AC4336" i="1"/>
  <c r="AC3118" i="1"/>
  <c r="AC857" i="1"/>
  <c r="AC902" i="1"/>
  <c r="AC415" i="1"/>
  <c r="AC4117" i="1"/>
  <c r="AC3821" i="1"/>
  <c r="AC3505" i="1"/>
  <c r="AC2508" i="1"/>
  <c r="AC2524" i="1"/>
  <c r="AC849" i="1"/>
  <c r="AC841" i="1"/>
  <c r="AC4109" i="1"/>
  <c r="AC4101" i="1"/>
  <c r="AC431" i="1"/>
  <c r="AC1927" i="1"/>
  <c r="AC423" i="1"/>
  <c r="AC4133" i="1"/>
  <c r="AC4125" i="1"/>
  <c r="AC3853" i="1"/>
  <c r="AC3150" i="1"/>
  <c r="AC2878" i="1"/>
  <c r="AC3126" i="1"/>
  <c r="AC455" i="1"/>
  <c r="AC4312" i="1"/>
  <c r="AC4061" i="1"/>
  <c r="AC4304" i="1"/>
  <c r="AC3949" i="1"/>
  <c r="AC3885" i="1"/>
  <c r="AC3480" i="1"/>
  <c r="AC3421" i="1"/>
  <c r="AC3387" i="1"/>
  <c r="AC4320" i="1"/>
  <c r="AC1983" i="1"/>
  <c r="AC3693" i="1"/>
  <c r="AC4013" i="1"/>
  <c r="AC3653" i="1"/>
  <c r="AC3539" i="1"/>
  <c r="AC3102" i="1"/>
  <c r="AC2686" i="1"/>
  <c r="AC2678" i="1"/>
  <c r="AC3070" i="1"/>
  <c r="AC4045" i="1"/>
  <c r="AC2974" i="1"/>
  <c r="AC3661" i="1"/>
  <c r="AC3022" i="1"/>
  <c r="AC3166" i="1"/>
  <c r="AC2694" i="1"/>
  <c r="AC2327" i="1"/>
  <c r="AC2039" i="1"/>
  <c r="AC4077" i="1"/>
  <c r="AC3677" i="1"/>
  <c r="AC2846" i="1"/>
  <c r="AC3054" i="1"/>
  <c r="AC3158" i="1"/>
  <c r="AC2718" i="1"/>
  <c r="AC2391" i="1"/>
  <c r="AC527" i="1"/>
  <c r="AC471" i="1"/>
  <c r="AC2670" i="1"/>
  <c r="AC2662" i="1"/>
  <c r="AC2710" i="1"/>
  <c r="AC2862" i="1"/>
  <c r="AC2516" i="1"/>
  <c r="AC2433" i="1"/>
  <c r="AC631" i="1"/>
  <c r="AC4141" i="1"/>
  <c r="AC3094" i="1"/>
  <c r="AC3669" i="1"/>
  <c r="W2101" i="1"/>
  <c r="S2101" i="1"/>
  <c r="O1923" i="1"/>
  <c r="O4041" i="1"/>
  <c r="O2970" i="1"/>
  <c r="O523" i="1"/>
  <c r="O3050" i="1"/>
  <c r="O3122" i="1"/>
  <c r="O3417" i="1"/>
  <c r="O2690" i="1"/>
  <c r="O2323" i="1"/>
  <c r="O4105" i="1"/>
  <c r="O2512" i="1"/>
  <c r="O4009" i="1"/>
  <c r="O467" i="1"/>
  <c r="O2858" i="1"/>
  <c r="O451" i="1"/>
  <c r="O3018" i="1"/>
  <c r="O627" i="1"/>
  <c r="O3501" i="1"/>
  <c r="O2682" i="1"/>
  <c r="O4316" i="1"/>
  <c r="O2706" i="1"/>
  <c r="O4113" i="1"/>
  <c r="O3098" i="1"/>
  <c r="O2504" i="1"/>
  <c r="O3146" i="1"/>
  <c r="O3114" i="1"/>
  <c r="O3476" i="1"/>
  <c r="O3535" i="1"/>
  <c r="O4057" i="1"/>
  <c r="O4129" i="1"/>
  <c r="O4121" i="1"/>
  <c r="O411" i="1"/>
  <c r="O837" i="1"/>
  <c r="O3881" i="1"/>
  <c r="O4332" i="1"/>
  <c r="O2658" i="1"/>
  <c r="O2842" i="1"/>
  <c r="O3090" i="1"/>
  <c r="O3383" i="1"/>
  <c r="O3689" i="1"/>
  <c r="O3673" i="1"/>
  <c r="O3945" i="1"/>
  <c r="O2874" i="1"/>
  <c r="O1979" i="1"/>
  <c r="O2520" i="1"/>
  <c r="O2714" i="1"/>
  <c r="O3066" i="1"/>
  <c r="O3162" i="1"/>
  <c r="O3154" i="1"/>
  <c r="O3665" i="1"/>
  <c r="O2666" i="1"/>
  <c r="O3849" i="1"/>
  <c r="O4097" i="1"/>
  <c r="O4308" i="1"/>
  <c r="O427" i="1"/>
  <c r="O898" i="1"/>
  <c r="O2429" i="1"/>
  <c r="O2387" i="1"/>
  <c r="O2674" i="1"/>
  <c r="O4137" i="1"/>
  <c r="O3649" i="1"/>
  <c r="O3817" i="1"/>
  <c r="O4073" i="1"/>
  <c r="O4300" i="1"/>
  <c r="O419" i="1"/>
  <c r="O853" i="1"/>
  <c r="O845" i="1"/>
  <c r="O2035" i="1"/>
  <c r="O3657" i="1"/>
  <c r="R864" i="1"/>
  <c r="R831" i="1"/>
  <c r="V919" i="1"/>
  <c r="N510" i="2"/>
  <c r="P991" i="33"/>
  <c r="P999" i="33"/>
  <c r="N1006" i="33"/>
  <c r="L517" i="2"/>
  <c r="T1942" i="1"/>
  <c r="R1984" i="1"/>
  <c r="N1984" i="1"/>
  <c r="R1921" i="1"/>
  <c r="N1921" i="1"/>
  <c r="N875" i="1"/>
  <c r="J864" i="1"/>
  <c r="W898" i="1"/>
  <c r="S898" i="1"/>
  <c r="F369" i="2"/>
  <c r="L794" i="1"/>
  <c r="L870" i="1"/>
  <c r="Z839" i="1"/>
  <c r="X839" i="1"/>
  <c r="M841" i="1"/>
  <c r="J841" i="1"/>
  <c r="Z789" i="1"/>
  <c r="Z771" i="1"/>
  <c r="Q353" i="33"/>
  <c r="Q361" i="33"/>
  <c r="O302" i="2"/>
  <c r="X762" i="1"/>
  <c r="Z762" i="1"/>
  <c r="W1760" i="1"/>
  <c r="S1760" i="1"/>
  <c r="M2029" i="1"/>
  <c r="J2029" i="1"/>
  <c r="Z1459" i="1"/>
  <c r="Z1450" i="1"/>
  <c r="Z1394" i="1"/>
  <c r="V874" i="1"/>
  <c r="V798" i="1"/>
  <c r="AA3156" i="1"/>
  <c r="AA3651" i="1"/>
  <c r="AA3537" i="1"/>
  <c r="AA3851" i="1"/>
  <c r="AA4099" i="1"/>
  <c r="AA900" i="1"/>
  <c r="AA3068" i="1"/>
  <c r="AA2716" i="1"/>
  <c r="AA3164" i="1"/>
  <c r="AA3385" i="1"/>
  <c r="AA3667" i="1"/>
  <c r="AA3659" i="1"/>
  <c r="AA3947" i="1"/>
  <c r="AA3883" i="1"/>
  <c r="AA4107" i="1"/>
  <c r="AA4318" i="1"/>
  <c r="AA469" i="1"/>
  <c r="AA2514" i="1"/>
  <c r="AA2708" i="1"/>
  <c r="AA3052" i="1"/>
  <c r="AA3020" i="1"/>
  <c r="AA3148" i="1"/>
  <c r="AA3124" i="1"/>
  <c r="AA3478" i="1"/>
  <c r="AA3819" i="1"/>
  <c r="AA4310" i="1"/>
  <c r="AA2506" i="1"/>
  <c r="AA2692" i="1"/>
  <c r="AA2684" i="1"/>
  <c r="AA2972" i="1"/>
  <c r="AA2876" i="1"/>
  <c r="AA3116" i="1"/>
  <c r="AA3503" i="1"/>
  <c r="AA429" i="1"/>
  <c r="AA855" i="1"/>
  <c r="AA1981" i="1"/>
  <c r="AA2431" i="1"/>
  <c r="AA2676" i="1"/>
  <c r="AA2668" i="1"/>
  <c r="AA2860" i="1"/>
  <c r="AA3100" i="1"/>
  <c r="AA4075" i="1"/>
  <c r="AA421" i="1"/>
  <c r="AA847" i="1"/>
  <c r="AA839" i="1"/>
  <c r="AA2389" i="1"/>
  <c r="AA2325" i="1"/>
  <c r="AA2660" i="1"/>
  <c r="AA2844" i="1"/>
  <c r="AA3691" i="1"/>
  <c r="AA4302" i="1"/>
  <c r="AA4059" i="1"/>
  <c r="AA4139" i="1"/>
  <c r="AA4131" i="1"/>
  <c r="AA413" i="1"/>
  <c r="AA629" i="1"/>
  <c r="AA525" i="1"/>
  <c r="AA2037" i="1"/>
  <c r="AA2522" i="1"/>
  <c r="AA3419" i="1"/>
  <c r="AA3675" i="1"/>
  <c r="AA4043" i="1"/>
  <c r="AA4011" i="1"/>
  <c r="AA4123" i="1"/>
  <c r="AA4115" i="1"/>
  <c r="AA4334" i="1"/>
  <c r="AA453" i="1"/>
  <c r="AA1925" i="1"/>
  <c r="AA3092" i="1"/>
  <c r="M852" i="1"/>
  <c r="J852" i="1"/>
  <c r="AA874" i="1"/>
  <c r="AA798" i="1"/>
  <c r="Y640" i="1"/>
  <c r="Y439" i="1"/>
  <c r="Z909" i="1"/>
  <c r="X909" i="1"/>
  <c r="O409" i="2"/>
  <c r="Q957" i="33"/>
  <c r="R879" i="1"/>
  <c r="R306" i="1"/>
  <c r="R211" i="1"/>
  <c r="R185" i="1"/>
  <c r="R167" i="1"/>
  <c r="Z1937" i="1"/>
  <c r="X1937" i="1"/>
  <c r="O512" i="2"/>
  <c r="Q1001" i="33"/>
  <c r="R1847" i="1"/>
  <c r="N1847" i="1"/>
  <c r="M1925" i="1"/>
  <c r="J1925" i="1"/>
  <c r="AA910" i="1"/>
  <c r="Q410" i="2"/>
  <c r="S958" i="33"/>
  <c r="O2841" i="1"/>
  <c r="O3416" i="1"/>
  <c r="O3656" i="1"/>
  <c r="O3880" i="1"/>
  <c r="O3534" i="1"/>
  <c r="O3065" i="1"/>
  <c r="O1922" i="1"/>
  <c r="O2705" i="1"/>
  <c r="O3017" i="1"/>
  <c r="O3121" i="1"/>
  <c r="O2519" i="1"/>
  <c r="O3153" i="1"/>
  <c r="O4072" i="1"/>
  <c r="O418" i="1"/>
  <c r="O836" i="1"/>
  <c r="O2034" i="1"/>
  <c r="O3089" i="1"/>
  <c r="O3664" i="1"/>
  <c r="O3944" i="1"/>
  <c r="O2657" i="1"/>
  <c r="O2713" i="1"/>
  <c r="O3382" i="1"/>
  <c r="O3648" i="1"/>
  <c r="O1978" i="1"/>
  <c r="O2511" i="1"/>
  <c r="O3049" i="1"/>
  <c r="O3145" i="1"/>
  <c r="O4331" i="1"/>
  <c r="O3816" i="1"/>
  <c r="O4299" i="1"/>
  <c r="O844" i="1"/>
  <c r="O2322" i="1"/>
  <c r="O3848" i="1"/>
  <c r="O4096" i="1"/>
  <c r="O4307" i="1"/>
  <c r="O426" i="1"/>
  <c r="O852" i="1"/>
  <c r="O2428" i="1"/>
  <c r="O2386" i="1"/>
  <c r="O2673" i="1"/>
  <c r="O2665" i="1"/>
  <c r="O4104" i="1"/>
  <c r="O3475" i="1"/>
  <c r="O3688" i="1"/>
  <c r="O4056" i="1"/>
  <c r="O4136" i="1"/>
  <c r="O4128" i="1"/>
  <c r="O410" i="1"/>
  <c r="O626" i="1"/>
  <c r="O522" i="1"/>
  <c r="O3113" i="1"/>
  <c r="O3097" i="1"/>
  <c r="O3161" i="1"/>
  <c r="O3672" i="1"/>
  <c r="O4040" i="1"/>
  <c r="O4008" i="1"/>
  <c r="O4120" i="1"/>
  <c r="O4112" i="1"/>
  <c r="O2857" i="1"/>
  <c r="O3500" i="1"/>
  <c r="O4315" i="1"/>
  <c r="O450" i="1"/>
  <c r="O897" i="1"/>
  <c r="O2503" i="1"/>
  <c r="O2689" i="1"/>
  <c r="O2681" i="1"/>
  <c r="O2969" i="1"/>
  <c r="O2873" i="1"/>
  <c r="O466" i="1"/>
  <c r="Z850" i="1"/>
  <c r="X850" i="1"/>
  <c r="M585" i="1"/>
  <c r="J585" i="1"/>
  <c r="W838" i="1"/>
  <c r="S838" i="1"/>
  <c r="AC876" i="1"/>
  <c r="AC800" i="1"/>
  <c r="R901" i="1"/>
  <c r="N901" i="1"/>
  <c r="W860" i="1"/>
  <c r="W827" i="1"/>
  <c r="M420" i="1"/>
  <c r="J420" i="1"/>
  <c r="AB635" i="1"/>
  <c r="AB434" i="1"/>
  <c r="H628" i="1"/>
  <c r="I628" i="1"/>
  <c r="R718" i="1"/>
  <c r="I483" i="33"/>
  <c r="G364" i="2"/>
  <c r="N718" i="1"/>
  <c r="AB640" i="1"/>
  <c r="AB439" i="1"/>
  <c r="Q3335" i="1"/>
  <c r="Q4295" i="1"/>
  <c r="W450" i="1"/>
  <c r="S450" i="1"/>
  <c r="K873" i="1"/>
  <c r="K797" i="1"/>
  <c r="H627" i="1"/>
  <c r="I627" i="1"/>
  <c r="M590" i="1"/>
  <c r="J590" i="1"/>
  <c r="W528" i="1"/>
  <c r="S528" i="1"/>
  <c r="P954" i="33"/>
  <c r="N406" i="2"/>
  <c r="V906" i="1"/>
  <c r="H850" i="1"/>
  <c r="I850" i="1"/>
  <c r="W842" i="1"/>
  <c r="S842" i="1"/>
  <c r="AB2678" i="1"/>
  <c r="AB2694" i="1"/>
  <c r="AB2039" i="1"/>
  <c r="AB4045" i="1"/>
  <c r="AB2846" i="1"/>
  <c r="AB3118" i="1"/>
  <c r="AB2662" i="1"/>
  <c r="AB471" i="1"/>
  <c r="AB3094" i="1"/>
  <c r="AB2433" i="1"/>
  <c r="AB2686" i="1"/>
  <c r="AB3387" i="1"/>
  <c r="AB2327" i="1"/>
  <c r="AB3070" i="1"/>
  <c r="AB4117" i="1"/>
  <c r="AB2710" i="1"/>
  <c r="AB631" i="1"/>
  <c r="AB527" i="1"/>
  <c r="AB1927" i="1"/>
  <c r="AB2524" i="1"/>
  <c r="AB2718" i="1"/>
  <c r="AB3166" i="1"/>
  <c r="AB2391" i="1"/>
  <c r="AB4125" i="1"/>
  <c r="AB4336" i="1"/>
  <c r="AB3949" i="1"/>
  <c r="AB455" i="1"/>
  <c r="AB902" i="1"/>
  <c r="AB2516" i="1"/>
  <c r="AB2670" i="1"/>
  <c r="AB3693" i="1"/>
  <c r="AB3853" i="1"/>
  <c r="AB4013" i="1"/>
  <c r="AB4061" i="1"/>
  <c r="AB3885" i="1"/>
  <c r="AB4312" i="1"/>
  <c r="AB4141" i="1"/>
  <c r="AB431" i="1"/>
  <c r="AB857" i="1"/>
  <c r="AB415" i="1"/>
  <c r="AB2862" i="1"/>
  <c r="AB3054" i="1"/>
  <c r="AB3669" i="1"/>
  <c r="AB3661" i="1"/>
  <c r="AB3821" i="1"/>
  <c r="AB4304" i="1"/>
  <c r="AB4109" i="1"/>
  <c r="AB423" i="1"/>
  <c r="AB4320" i="1"/>
  <c r="AB841" i="1"/>
  <c r="AB3022" i="1"/>
  <c r="AB3150" i="1"/>
  <c r="AB3126" i="1"/>
  <c r="AB3539" i="1"/>
  <c r="AB3480" i="1"/>
  <c r="AB4133" i="1"/>
  <c r="AB4077" i="1"/>
  <c r="AB3158" i="1"/>
  <c r="AB4101" i="1"/>
  <c r="AB1983" i="1"/>
  <c r="AB2974" i="1"/>
  <c r="AB2878" i="1"/>
  <c r="AB3102" i="1"/>
  <c r="AB3421" i="1"/>
  <c r="AB3505" i="1"/>
  <c r="AB3653" i="1"/>
  <c r="AB2508" i="1"/>
  <c r="AB3677" i="1"/>
  <c r="AB849" i="1"/>
  <c r="P749" i="33"/>
  <c r="P757" i="33"/>
  <c r="N201" i="2"/>
  <c r="V347" i="1"/>
  <c r="V355" i="1"/>
  <c r="V726" i="1"/>
  <c r="Q374" i="2"/>
  <c r="AA799" i="1"/>
  <c r="AA875" i="1"/>
  <c r="W855" i="1"/>
  <c r="S855" i="1"/>
  <c r="R729" i="1"/>
  <c r="R358" i="1"/>
  <c r="R350" i="1"/>
  <c r="R588" i="1"/>
  <c r="N588" i="1"/>
  <c r="X1962" i="1"/>
  <c r="Z1962" i="1"/>
  <c r="Z1398" i="1"/>
  <c r="Z1454" i="1"/>
  <c r="Z1463" i="1"/>
  <c r="N799" i="1"/>
  <c r="R799" i="1"/>
  <c r="R875" i="1"/>
  <c r="O956" i="33"/>
  <c r="M408" i="2"/>
  <c r="U908" i="1"/>
  <c r="J831" i="1"/>
  <c r="M831" i="1"/>
  <c r="M864" i="1"/>
  <c r="U870" i="1"/>
  <c r="U794" i="1"/>
  <c r="W837" i="1"/>
  <c r="S837" i="1"/>
  <c r="S872" i="1"/>
  <c r="R852" i="1"/>
  <c r="N852" i="1"/>
  <c r="M846" i="1"/>
  <c r="J846" i="1"/>
  <c r="O718" i="1"/>
  <c r="J483" i="33"/>
  <c r="H364" i="2"/>
  <c r="O1769" i="1"/>
  <c r="W1846" i="1"/>
  <c r="S1846" i="1"/>
  <c r="N1455" i="1"/>
  <c r="AA1287" i="1"/>
  <c r="AA1383" i="1"/>
  <c r="R959" i="33"/>
  <c r="P411" i="2"/>
  <c r="Y911" i="1"/>
  <c r="F956" i="33"/>
  <c r="D408" i="2"/>
  <c r="J908" i="1"/>
  <c r="M908" i="1"/>
  <c r="M870" i="1"/>
  <c r="M794" i="1"/>
  <c r="T905" i="1"/>
  <c r="L405" i="2"/>
  <c r="N953" i="33"/>
  <c r="J866" i="1"/>
  <c r="P2876" i="1"/>
  <c r="P4115" i="1"/>
  <c r="P3156" i="1"/>
  <c r="P525" i="1"/>
  <c r="P3691" i="1"/>
  <c r="P3020" i="1"/>
  <c r="P3819" i="1"/>
  <c r="P2716" i="1"/>
  <c r="P3675" i="1"/>
  <c r="P3100" i="1"/>
  <c r="P421" i="1"/>
  <c r="P3052" i="1"/>
  <c r="P3659" i="1"/>
  <c r="P1925" i="1"/>
  <c r="P3667" i="1"/>
  <c r="P4302" i="1"/>
  <c r="P2972" i="1"/>
  <c r="P4318" i="1"/>
  <c r="P4107" i="1"/>
  <c r="P3116" i="1"/>
  <c r="P629" i="1"/>
  <c r="P3419" i="1"/>
  <c r="P4075" i="1"/>
  <c r="P3651" i="1"/>
  <c r="P2522" i="1"/>
  <c r="P2668" i="1"/>
  <c r="P2325" i="1"/>
  <c r="P1981" i="1"/>
  <c r="P2660" i="1"/>
  <c r="P2431" i="1"/>
  <c r="P3068" i="1"/>
  <c r="P469" i="1"/>
  <c r="P4123" i="1"/>
  <c r="P839" i="1"/>
  <c r="P4043" i="1"/>
  <c r="P4011" i="1"/>
  <c r="P3947" i="1"/>
  <c r="P453" i="1"/>
  <c r="P900" i="1"/>
  <c r="P2514" i="1"/>
  <c r="P3537" i="1"/>
  <c r="P2506" i="1"/>
  <c r="P2389" i="1"/>
  <c r="P3883" i="1"/>
  <c r="P4139" i="1"/>
  <c r="P4334" i="1"/>
  <c r="P4131" i="1"/>
  <c r="P429" i="1"/>
  <c r="P855" i="1"/>
  <c r="P2692" i="1"/>
  <c r="P3851" i="1"/>
  <c r="P2037" i="1"/>
  <c r="P3148" i="1"/>
  <c r="P3124" i="1"/>
  <c r="P3503" i="1"/>
  <c r="P3478" i="1"/>
  <c r="P4310" i="1"/>
  <c r="P4099" i="1"/>
  <c r="P3164" i="1"/>
  <c r="P847" i="1"/>
  <c r="P4059" i="1"/>
  <c r="P2684" i="1"/>
  <c r="P2676" i="1"/>
  <c r="P2844" i="1"/>
  <c r="P3092" i="1"/>
  <c r="P3385" i="1"/>
  <c r="P2708" i="1"/>
  <c r="P413" i="1"/>
  <c r="P2860" i="1"/>
  <c r="Z844" i="1"/>
  <c r="X844" i="1"/>
  <c r="W1778" i="1"/>
  <c r="S1778" i="1"/>
  <c r="W979" i="1"/>
  <c r="W1067" i="1"/>
  <c r="W1110" i="1"/>
  <c r="AB899" i="1"/>
  <c r="AB3658" i="1"/>
  <c r="AB468" i="1"/>
  <c r="AB4301" i="1"/>
  <c r="AB2683" i="1"/>
  <c r="AB4106" i="1"/>
  <c r="AB4317" i="1"/>
  <c r="AB3384" i="1"/>
  <c r="AB838" i="1"/>
  <c r="AB2667" i="1"/>
  <c r="AB3818" i="1"/>
  <c r="AB2505" i="1"/>
  <c r="AB3946" i="1"/>
  <c r="AB2659" i="1"/>
  <c r="AB2843" i="1"/>
  <c r="AB420" i="1"/>
  <c r="AB2971" i="1"/>
  <c r="AB452" i="1"/>
  <c r="AB3666" i="1"/>
  <c r="AB2324" i="1"/>
  <c r="AB4074" i="1"/>
  <c r="AB2691" i="1"/>
  <c r="AB1980" i="1"/>
  <c r="AB3091" i="1"/>
  <c r="AB846" i="1"/>
  <c r="AB4333" i="1"/>
  <c r="AB3099" i="1"/>
  <c r="AB3418" i="1"/>
  <c r="AB3674" i="1"/>
  <c r="AB4042" i="1"/>
  <c r="AB4010" i="1"/>
  <c r="AB4122" i="1"/>
  <c r="AB3502" i="1"/>
  <c r="AB2875" i="1"/>
  <c r="AB2036" i="1"/>
  <c r="AB2521" i="1"/>
  <c r="AB2715" i="1"/>
  <c r="AB3067" i="1"/>
  <c r="AB3155" i="1"/>
  <c r="AB3147" i="1"/>
  <c r="AB3650" i="1"/>
  <c r="AB3123" i="1"/>
  <c r="AB2859" i="1"/>
  <c r="AB1924" i="1"/>
  <c r="AB2513" i="1"/>
  <c r="AB2707" i="1"/>
  <c r="AB3051" i="1"/>
  <c r="AB3019" i="1"/>
  <c r="AB3163" i="1"/>
  <c r="AB524" i="1"/>
  <c r="AB3882" i="1"/>
  <c r="AB4098" i="1"/>
  <c r="AB4309" i="1"/>
  <c r="AB428" i="1"/>
  <c r="AB854" i="1"/>
  <c r="AB2430" i="1"/>
  <c r="AB2388" i="1"/>
  <c r="AB2675" i="1"/>
  <c r="AB3115" i="1"/>
  <c r="AB3850" i="1"/>
  <c r="AB3477" i="1"/>
  <c r="AB3690" i="1"/>
  <c r="AB4058" i="1"/>
  <c r="AB4138" i="1"/>
  <c r="AB4130" i="1"/>
  <c r="AB412" i="1"/>
  <c r="AB628" i="1"/>
  <c r="AB4114" i="1"/>
  <c r="AB3536" i="1"/>
  <c r="H369" i="2"/>
  <c r="O794" i="1"/>
  <c r="O870" i="1"/>
  <c r="O296" i="2"/>
  <c r="X756" i="1"/>
  <c r="Z756" i="1"/>
  <c r="Z765" i="1"/>
  <c r="Z783" i="1"/>
  <c r="T4124" i="1"/>
  <c r="T3538" i="1"/>
  <c r="T3852" i="1"/>
  <c r="T4100" i="1"/>
  <c r="T4311" i="1"/>
  <c r="T3676" i="1"/>
  <c r="T2709" i="1"/>
  <c r="T4012" i="1"/>
  <c r="T4132" i="1"/>
  <c r="T414" i="1"/>
  <c r="T3884" i="1"/>
  <c r="T4108" i="1"/>
  <c r="T4319" i="1"/>
  <c r="T454" i="1"/>
  <c r="T422" i="1"/>
  <c r="T856" i="1"/>
  <c r="T3660" i="1"/>
  <c r="T3948" i="1"/>
  <c r="T3157" i="1"/>
  <c r="T3117" i="1"/>
  <c r="T3820" i="1"/>
  <c r="T4076" i="1"/>
  <c r="T2432" i="1"/>
  <c r="T848" i="1"/>
  <c r="T4140" i="1"/>
  <c r="T3386" i="1"/>
  <c r="T3652" i="1"/>
  <c r="T2877" i="1"/>
  <c r="T3149" i="1"/>
  <c r="T3165" i="1"/>
  <c r="T3692" i="1"/>
  <c r="T3479" i="1"/>
  <c r="T4303" i="1"/>
  <c r="T4044" i="1"/>
  <c r="T3021" i="1"/>
  <c r="T3125" i="1"/>
  <c r="T2669" i="1"/>
  <c r="T2861" i="1"/>
  <c r="T3101" i="1"/>
  <c r="T3504" i="1"/>
  <c r="T2038" i="1"/>
  <c r="T2515" i="1"/>
  <c r="T3668" i="1"/>
  <c r="T2685" i="1"/>
  <c r="T2973" i="1"/>
  <c r="T2326" i="1"/>
  <c r="T2661" i="1"/>
  <c r="T2845" i="1"/>
  <c r="T3093" i="1"/>
  <c r="T3069" i="1"/>
  <c r="T430" i="1"/>
  <c r="T3420" i="1"/>
  <c r="T2390" i="1"/>
  <c r="T2677" i="1"/>
  <c r="T526" i="1"/>
  <c r="T1982" i="1"/>
  <c r="T2523" i="1"/>
  <c r="T4060" i="1"/>
  <c r="T901" i="1"/>
  <c r="T2693" i="1"/>
  <c r="T3053" i="1"/>
  <c r="T840" i="1"/>
  <c r="T4116" i="1"/>
  <c r="T4335" i="1"/>
  <c r="T470" i="1"/>
  <c r="T1926" i="1"/>
  <c r="T2507" i="1"/>
  <c r="T2717" i="1"/>
  <c r="T630" i="1"/>
  <c r="AC871" i="1"/>
  <c r="AC795" i="1"/>
  <c r="H896" i="1"/>
  <c r="I896" i="1"/>
  <c r="H851" i="1"/>
  <c r="I851" i="1"/>
  <c r="W873" i="1"/>
  <c r="W797" i="1"/>
  <c r="S2264" i="1"/>
  <c r="S2280" i="1"/>
  <c r="S2289" i="1"/>
  <c r="I873" i="1"/>
  <c r="R628" i="1"/>
  <c r="N628" i="1"/>
  <c r="AB727" i="1"/>
  <c r="AB356" i="1"/>
  <c r="AB348" i="1"/>
  <c r="R202" i="2"/>
  <c r="T758" i="33"/>
  <c r="T750" i="33"/>
  <c r="P725" i="1"/>
  <c r="P354" i="1"/>
  <c r="P346" i="1"/>
  <c r="I200" i="2"/>
  <c r="K756" i="33"/>
  <c r="K748" i="33"/>
  <c r="V640" i="1"/>
  <c r="V439" i="1"/>
  <c r="W453" i="1"/>
  <c r="S453" i="1"/>
  <c r="J297" i="1"/>
  <c r="J271" i="1"/>
  <c r="R727" i="1"/>
  <c r="R356" i="1"/>
  <c r="I750" i="33"/>
  <c r="I758" i="33"/>
  <c r="G202" i="2"/>
  <c r="N348" i="1"/>
  <c r="R348" i="1"/>
  <c r="W457" i="1"/>
  <c r="S457" i="1"/>
  <c r="M516" i="1"/>
  <c r="J516" i="1"/>
  <c r="I296" i="1"/>
  <c r="I270" i="1"/>
  <c r="W426" i="1"/>
  <c r="S426" i="1"/>
  <c r="L1291" i="1"/>
  <c r="L1387" i="1"/>
  <c r="P728" i="1"/>
  <c r="P357" i="1"/>
  <c r="P349" i="1"/>
  <c r="I203" i="2"/>
  <c r="K759" i="33"/>
  <c r="K751" i="33"/>
  <c r="N723" i="1"/>
  <c r="N352" i="1"/>
  <c r="R974" i="1"/>
  <c r="R1062" i="1"/>
  <c r="R1105" i="1"/>
  <c r="M680" i="33"/>
  <c r="M688" i="33"/>
  <c r="K427" i="2"/>
  <c r="S438" i="1"/>
  <c r="S639" i="1"/>
  <c r="J746" i="33"/>
  <c r="J754" i="33"/>
  <c r="H198" i="2"/>
  <c r="O344" i="1"/>
  <c r="O352" i="1"/>
  <c r="O723" i="1"/>
  <c r="R899" i="1"/>
  <c r="N899" i="1"/>
  <c r="T3419" i="1"/>
  <c r="T847" i="1"/>
  <c r="T3124" i="1"/>
  <c r="T3819" i="1"/>
  <c r="T2514" i="1"/>
  <c r="T4011" i="1"/>
  <c r="T1925" i="1"/>
  <c r="T4318" i="1"/>
  <c r="T3020" i="1"/>
  <c r="T4334" i="1"/>
  <c r="T3675" i="1"/>
  <c r="T839" i="1"/>
  <c r="T3503" i="1"/>
  <c r="T2708" i="1"/>
  <c r="T4123" i="1"/>
  <c r="T2660" i="1"/>
  <c r="T421" i="1"/>
  <c r="T3148" i="1"/>
  <c r="T469" i="1"/>
  <c r="T4043" i="1"/>
  <c r="T2325" i="1"/>
  <c r="T2844" i="1"/>
  <c r="T4075" i="1"/>
  <c r="T3052" i="1"/>
  <c r="T4115" i="1"/>
  <c r="T4302" i="1"/>
  <c r="T2716" i="1"/>
  <c r="T3068" i="1"/>
  <c r="T3164" i="1"/>
  <c r="T3156" i="1"/>
  <c r="T3651" i="1"/>
  <c r="T3537" i="1"/>
  <c r="T3851" i="1"/>
  <c r="T3100" i="1"/>
  <c r="T900" i="1"/>
  <c r="T2506" i="1"/>
  <c r="T2692" i="1"/>
  <c r="T2684" i="1"/>
  <c r="T2972" i="1"/>
  <c r="T2876" i="1"/>
  <c r="T3116" i="1"/>
  <c r="T2522" i="1"/>
  <c r="T4310" i="1"/>
  <c r="T429" i="1"/>
  <c r="T855" i="1"/>
  <c r="T2431" i="1"/>
  <c r="T2389" i="1"/>
  <c r="T2676" i="1"/>
  <c r="T2668" i="1"/>
  <c r="T2860" i="1"/>
  <c r="T1981" i="1"/>
  <c r="T3691" i="1"/>
  <c r="T4059" i="1"/>
  <c r="T4139" i="1"/>
  <c r="T4131" i="1"/>
  <c r="T413" i="1"/>
  <c r="T629" i="1"/>
  <c r="T525" i="1"/>
  <c r="T2037" i="1"/>
  <c r="T453" i="1"/>
  <c r="T3092" i="1"/>
  <c r="T3385" i="1"/>
  <c r="T3667" i="1"/>
  <c r="T3659" i="1"/>
  <c r="T3947" i="1"/>
  <c r="T3883" i="1"/>
  <c r="T4107" i="1"/>
  <c r="T3478" i="1"/>
  <c r="L372" i="2"/>
  <c r="T4099" i="1"/>
  <c r="N830" i="1"/>
  <c r="R830" i="1"/>
  <c r="R863" i="1"/>
  <c r="R854" i="1"/>
  <c r="N854" i="1"/>
  <c r="Q919" i="33"/>
  <c r="O42" i="2"/>
  <c r="X816" i="1"/>
  <c r="Z816" i="1"/>
  <c r="Y715" i="1"/>
  <c r="R480" i="33"/>
  <c r="P361" i="2"/>
  <c r="Y1766" i="1"/>
  <c r="U638" i="1"/>
  <c r="U437" i="1"/>
  <c r="N795" i="1"/>
  <c r="R795" i="1"/>
  <c r="R871" i="1"/>
  <c r="R677" i="33"/>
  <c r="R685" i="33"/>
  <c r="P424" i="2"/>
  <c r="Y435" i="1"/>
  <c r="Y636" i="1"/>
  <c r="P374" i="2"/>
  <c r="Y799" i="1"/>
  <c r="Y875" i="1"/>
  <c r="X796" i="1"/>
  <c r="X872" i="1"/>
  <c r="N957" i="33"/>
  <c r="L409" i="2"/>
  <c r="T909" i="1"/>
  <c r="X797" i="1"/>
  <c r="Z797" i="1"/>
  <c r="Z873" i="1"/>
  <c r="X794" i="1"/>
  <c r="X870" i="1"/>
  <c r="O675" i="33"/>
  <c r="O683" i="33"/>
  <c r="M422" i="2"/>
  <c r="U1945" i="1"/>
  <c r="F675" i="33"/>
  <c r="F683" i="33"/>
  <c r="D422" i="2"/>
  <c r="J433" i="1"/>
  <c r="M433" i="1"/>
  <c r="M634" i="1"/>
  <c r="P715" i="1"/>
  <c r="K480" i="33"/>
  <c r="I361" i="2"/>
  <c r="P1766" i="1"/>
  <c r="K502" i="33"/>
  <c r="I375" i="2"/>
  <c r="P2410" i="1"/>
  <c r="P2458" i="1"/>
  <c r="H1984" i="1"/>
  <c r="I1984" i="1"/>
  <c r="W1805" i="1"/>
  <c r="S1805" i="1"/>
  <c r="R1796" i="1"/>
  <c r="N1796" i="1"/>
  <c r="W1396" i="1"/>
  <c r="W1452" i="1"/>
  <c r="W1461" i="1"/>
  <c r="AB1287" i="1"/>
  <c r="AB1383" i="1"/>
  <c r="W168" i="1"/>
  <c r="W186" i="1"/>
  <c r="W212" i="1"/>
  <c r="W307" i="1"/>
  <c r="W880" i="1"/>
  <c r="S795" i="1"/>
  <c r="S871" i="1"/>
  <c r="R835" i="1"/>
  <c r="N835" i="1"/>
  <c r="AC799" i="1"/>
  <c r="AC875" i="1"/>
  <c r="W858" i="1"/>
  <c r="S858" i="1"/>
  <c r="T994" i="33"/>
  <c r="R505" i="2"/>
  <c r="AB914" i="1"/>
  <c r="I957" i="33"/>
  <c r="G409" i="2"/>
  <c r="N909" i="1"/>
  <c r="R909" i="1"/>
  <c r="X798" i="1"/>
  <c r="X874" i="1"/>
  <c r="I800" i="1"/>
  <c r="I876" i="1"/>
  <c r="M858" i="1"/>
  <c r="J858" i="1"/>
  <c r="P719" i="1"/>
  <c r="K484" i="33"/>
  <c r="I365" i="2"/>
  <c r="P1770" i="1"/>
  <c r="T679" i="33"/>
  <c r="T687" i="33"/>
  <c r="R426" i="2"/>
  <c r="AB1949" i="1"/>
  <c r="T675" i="33"/>
  <c r="T683" i="33"/>
  <c r="R422" i="2"/>
  <c r="AB1945" i="1"/>
  <c r="J1789" i="1"/>
  <c r="J1837" i="1"/>
  <c r="J1855" i="1"/>
  <c r="J1864" i="1"/>
  <c r="S1795" i="1"/>
  <c r="W1795" i="1"/>
  <c r="W1843" i="1"/>
  <c r="W1861" i="1"/>
  <c r="W1870" i="1"/>
  <c r="Z1972" i="1"/>
  <c r="Z2148" i="1"/>
  <c r="Z2157" i="1"/>
  <c r="T502" i="33"/>
  <c r="R375" i="2"/>
  <c r="AB834" i="1"/>
  <c r="AB867" i="1"/>
  <c r="H255" i="1"/>
  <c r="H273" i="1"/>
  <c r="H299" i="1"/>
  <c r="S832" i="1"/>
  <c r="S865" i="1"/>
  <c r="N800" i="1"/>
  <c r="R800" i="1"/>
  <c r="R876" i="1"/>
  <c r="G953" i="33"/>
  <c r="E405" i="2"/>
  <c r="K905" i="1"/>
  <c r="P372" i="2"/>
  <c r="Y831" i="1"/>
  <c r="Y864" i="1"/>
  <c r="N832" i="1"/>
  <c r="N865" i="1"/>
  <c r="W630" i="1"/>
  <c r="S630" i="1"/>
  <c r="Q874" i="1"/>
  <c r="Q798" i="1"/>
  <c r="I678" i="33"/>
  <c r="I686" i="33"/>
  <c r="G425" i="2"/>
  <c r="N436" i="1"/>
  <c r="N637" i="1"/>
  <c r="R1828" i="1"/>
  <c r="N1828" i="1"/>
  <c r="R1738" i="1"/>
  <c r="N1738" i="1"/>
  <c r="H1734" i="1"/>
  <c r="I1734" i="1"/>
  <c r="H901" i="1"/>
  <c r="I901" i="1"/>
  <c r="Z977" i="1"/>
  <c r="Z1065" i="1"/>
  <c r="Z1108" i="1"/>
  <c r="R1393" i="1"/>
  <c r="R1449" i="1"/>
  <c r="R1458" i="1"/>
  <c r="I351" i="33"/>
  <c r="I359" i="33"/>
  <c r="G300" i="2"/>
  <c r="N760" i="1"/>
  <c r="R760" i="1"/>
  <c r="R769" i="1"/>
  <c r="R787" i="1"/>
  <c r="V4077" i="1"/>
  <c r="V4304" i="1"/>
  <c r="V423" i="1"/>
  <c r="V849" i="1"/>
  <c r="V841" i="1"/>
  <c r="V2039" i="1"/>
  <c r="V3166" i="1"/>
  <c r="V3885" i="1"/>
  <c r="V3821" i="1"/>
  <c r="V3853" i="1"/>
  <c r="V4101" i="1"/>
  <c r="V4312" i="1"/>
  <c r="V431" i="1"/>
  <c r="V857" i="1"/>
  <c r="V2433" i="1"/>
  <c r="V2391" i="1"/>
  <c r="V2678" i="1"/>
  <c r="V631" i="1"/>
  <c r="V3126" i="1"/>
  <c r="V3158" i="1"/>
  <c r="V3693" i="1"/>
  <c r="V4061" i="1"/>
  <c r="V4141" i="1"/>
  <c r="V4133" i="1"/>
  <c r="V415" i="1"/>
  <c r="V471" i="1"/>
  <c r="V4117" i="1"/>
  <c r="V2862" i="1"/>
  <c r="V3102" i="1"/>
  <c r="V3150" i="1"/>
  <c r="V3677" i="1"/>
  <c r="V4045" i="1"/>
  <c r="V4013" i="1"/>
  <c r="V4125" i="1"/>
  <c r="V3539" i="1"/>
  <c r="V2662" i="1"/>
  <c r="V2846" i="1"/>
  <c r="V3094" i="1"/>
  <c r="V3118" i="1"/>
  <c r="V3669" i="1"/>
  <c r="V3661" i="1"/>
  <c r="V3949" i="1"/>
  <c r="V3387" i="1"/>
  <c r="V1983" i="1"/>
  <c r="V2524" i="1"/>
  <c r="V2718" i="1"/>
  <c r="V3070" i="1"/>
  <c r="V3505" i="1"/>
  <c r="V3480" i="1"/>
  <c r="V3653" i="1"/>
  <c r="V2878" i="1"/>
  <c r="V4336" i="1"/>
  <c r="V527" i="1"/>
  <c r="V1927" i="1"/>
  <c r="V2516" i="1"/>
  <c r="V2710" i="1"/>
  <c r="V3054" i="1"/>
  <c r="V3022" i="1"/>
  <c r="V3421" i="1"/>
  <c r="V2670" i="1"/>
  <c r="V4109" i="1"/>
  <c r="V4320" i="1"/>
  <c r="V455" i="1"/>
  <c r="V902" i="1"/>
  <c r="V2508" i="1"/>
  <c r="V2694" i="1"/>
  <c r="V2686" i="1"/>
  <c r="V2974" i="1"/>
  <c r="V2327" i="1"/>
  <c r="R374" i="2"/>
  <c r="AB799" i="1"/>
  <c r="AB875" i="1"/>
  <c r="H847" i="1"/>
  <c r="I847" i="1"/>
  <c r="U3091" i="1"/>
  <c r="U2036" i="1"/>
  <c r="U3155" i="1"/>
  <c r="U3674" i="1"/>
  <c r="U3666" i="1"/>
  <c r="U3946" i="1"/>
  <c r="U3882" i="1"/>
  <c r="U1924" i="1"/>
  <c r="U2859" i="1"/>
  <c r="U3163" i="1"/>
  <c r="U3690" i="1"/>
  <c r="U4042" i="1"/>
  <c r="U4010" i="1"/>
  <c r="U4122" i="1"/>
  <c r="U4114" i="1"/>
  <c r="U3477" i="1"/>
  <c r="U4106" i="1"/>
  <c r="U3536" i="1"/>
  <c r="U2715" i="1"/>
  <c r="U3067" i="1"/>
  <c r="U3147" i="1"/>
  <c r="U3418" i="1"/>
  <c r="U3658" i="1"/>
  <c r="U3650" i="1"/>
  <c r="U4333" i="1"/>
  <c r="U4098" i="1"/>
  <c r="U2513" i="1"/>
  <c r="U2707" i="1"/>
  <c r="U3051" i="1"/>
  <c r="U3019" i="1"/>
  <c r="U3384" i="1"/>
  <c r="U3123" i="1"/>
  <c r="U3115" i="1"/>
  <c r="U2843" i="1"/>
  <c r="U899" i="1"/>
  <c r="U2505" i="1"/>
  <c r="U2691" i="1"/>
  <c r="U2683" i="1"/>
  <c r="U2971" i="1"/>
  <c r="U2875" i="1"/>
  <c r="U428" i="1"/>
  <c r="U3850" i="1"/>
  <c r="U4309" i="1"/>
  <c r="U628" i="1"/>
  <c r="U854" i="1"/>
  <c r="U2430" i="1"/>
  <c r="U2388" i="1"/>
  <c r="U2675" i="1"/>
  <c r="U2667" i="1"/>
  <c r="U4317" i="1"/>
  <c r="U2659" i="1"/>
  <c r="U4074" i="1"/>
  <c r="U4301" i="1"/>
  <c r="U524" i="1"/>
  <c r="U846" i="1"/>
  <c r="U838" i="1"/>
  <c r="U2324" i="1"/>
  <c r="U1980" i="1"/>
  <c r="U3099" i="1"/>
  <c r="U3818" i="1"/>
  <c r="U3502" i="1"/>
  <c r="U4058" i="1"/>
  <c r="U4138" i="1"/>
  <c r="U4130" i="1"/>
  <c r="U412" i="1"/>
  <c r="U452" i="1"/>
  <c r="U420" i="1"/>
  <c r="U468" i="1"/>
  <c r="U2521" i="1"/>
  <c r="P636" i="1"/>
  <c r="P435" i="1"/>
  <c r="R1810" i="1"/>
  <c r="N1810" i="1"/>
  <c r="M1775" i="1"/>
  <c r="J1775" i="1"/>
  <c r="Z1820" i="1"/>
  <c r="X1820" i="1"/>
  <c r="O997" i="33"/>
  <c r="M508" i="2"/>
  <c r="U917" i="1"/>
  <c r="N866" i="1"/>
  <c r="AC840" i="1"/>
  <c r="AC2038" i="1"/>
  <c r="AC2326" i="1"/>
  <c r="AC2661" i="1"/>
  <c r="AC4076" i="1"/>
  <c r="AC2523" i="1"/>
  <c r="AC4303" i="1"/>
  <c r="AC422" i="1"/>
  <c r="AC848" i="1"/>
  <c r="AC4311" i="1"/>
  <c r="AC430" i="1"/>
  <c r="AC856" i="1"/>
  <c r="AC2432" i="1"/>
  <c r="AC2390" i="1"/>
  <c r="AC2677" i="1"/>
  <c r="AC2669" i="1"/>
  <c r="AC2861" i="1"/>
  <c r="AC2845" i="1"/>
  <c r="AC3479" i="1"/>
  <c r="AC4060" i="1"/>
  <c r="AC4116" i="1"/>
  <c r="AC4132" i="1"/>
  <c r="AC414" i="1"/>
  <c r="AC470" i="1"/>
  <c r="AC630" i="1"/>
  <c r="AC1982" i="1"/>
  <c r="AC4319" i="1"/>
  <c r="AC3420" i="1"/>
  <c r="AC3692" i="1"/>
  <c r="AC4044" i="1"/>
  <c r="AC4012" i="1"/>
  <c r="AC4140" i="1"/>
  <c r="AC4124" i="1"/>
  <c r="AC4335" i="1"/>
  <c r="AC526" i="1"/>
  <c r="AC454" i="1"/>
  <c r="AC3093" i="1"/>
  <c r="AC3386" i="1"/>
  <c r="AC3676" i="1"/>
  <c r="AC3668" i="1"/>
  <c r="AC3948" i="1"/>
  <c r="AC3884" i="1"/>
  <c r="AC4108" i="1"/>
  <c r="AC4100" i="1"/>
  <c r="AC1926" i="1"/>
  <c r="AC2717" i="1"/>
  <c r="AC3069" i="1"/>
  <c r="AC3165" i="1"/>
  <c r="AC3157" i="1"/>
  <c r="AC3660" i="1"/>
  <c r="AC3652" i="1"/>
  <c r="AC3852" i="1"/>
  <c r="AC3820" i="1"/>
  <c r="AC2515" i="1"/>
  <c r="AC2709" i="1"/>
  <c r="AC3053" i="1"/>
  <c r="AC3021" i="1"/>
  <c r="AC3149" i="1"/>
  <c r="AC3125" i="1"/>
  <c r="AC3538" i="1"/>
  <c r="AC3504" i="1"/>
  <c r="AC901" i="1"/>
  <c r="AC2507" i="1"/>
  <c r="AC2693" i="1"/>
  <c r="AC2685" i="1"/>
  <c r="AC2973" i="1"/>
  <c r="AC2877" i="1"/>
  <c r="AC3117" i="1"/>
  <c r="AC3101" i="1"/>
  <c r="J750" i="33"/>
  <c r="J758" i="33"/>
  <c r="H202" i="2"/>
  <c r="O348" i="1"/>
  <c r="O356" i="1"/>
  <c r="O727" i="1"/>
  <c r="Z882" i="1"/>
  <c r="Z170" i="1"/>
  <c r="Z188" i="1"/>
  <c r="Z214" i="1"/>
  <c r="Z309" i="1"/>
  <c r="N374" i="2"/>
  <c r="V833" i="1"/>
  <c r="V866" i="1"/>
  <c r="I914" i="33"/>
  <c r="G37" i="2"/>
  <c r="N811" i="1"/>
  <c r="R811" i="1"/>
  <c r="S796" i="1"/>
  <c r="W796" i="1"/>
  <c r="W872" i="1"/>
  <c r="Q914" i="33"/>
  <c r="O37" i="2"/>
  <c r="X811" i="1"/>
  <c r="Z811" i="1"/>
  <c r="W1971" i="1"/>
  <c r="W2147" i="1"/>
  <c r="W2156" i="1"/>
  <c r="H2103" i="1"/>
  <c r="I2103" i="1"/>
  <c r="H1767" i="1"/>
  <c r="I1767" i="1"/>
  <c r="N1399" i="1"/>
  <c r="R1399" i="1"/>
  <c r="R1455" i="1"/>
  <c r="M905" i="1"/>
  <c r="J905" i="1"/>
  <c r="D405" i="2"/>
  <c r="F953" i="33"/>
  <c r="M836" i="1"/>
  <c r="J836" i="1"/>
  <c r="J833" i="1"/>
  <c r="M833" i="1"/>
  <c r="M866" i="1"/>
  <c r="Q993" i="33"/>
  <c r="O504" i="2"/>
  <c r="X913" i="1"/>
  <c r="Z913" i="1"/>
  <c r="I372" i="2"/>
  <c r="P797" i="1"/>
  <c r="P873" i="1"/>
  <c r="H1846" i="1"/>
  <c r="I1846" i="1"/>
  <c r="F1035" i="33"/>
  <c r="R2040" i="1"/>
  <c r="N2040" i="1"/>
  <c r="M1831" i="1"/>
  <c r="J1831" i="1"/>
  <c r="T995" i="33"/>
  <c r="R506" i="2"/>
  <c r="AB915" i="1"/>
  <c r="AB830" i="1"/>
  <c r="AB863" i="1"/>
  <c r="Q898" i="1"/>
  <c r="Q2504" i="1"/>
  <c r="Q2690" i="1"/>
  <c r="Q2682" i="1"/>
  <c r="Q2970" i="1"/>
  <c r="Q2874" i="1"/>
  <c r="Q3114" i="1"/>
  <c r="Q451" i="1"/>
  <c r="Q2666" i="1"/>
  <c r="Q427" i="1"/>
  <c r="Q2429" i="1"/>
  <c r="Q2674" i="1"/>
  <c r="Q4097" i="1"/>
  <c r="Q4073" i="1"/>
  <c r="Q4300" i="1"/>
  <c r="Q419" i="1"/>
  <c r="Q845" i="1"/>
  <c r="Q837" i="1"/>
  <c r="Q2323" i="1"/>
  <c r="Q1923" i="1"/>
  <c r="Q2658" i="1"/>
  <c r="Q3817" i="1"/>
  <c r="Q4308" i="1"/>
  <c r="Q853" i="1"/>
  <c r="Q2387" i="1"/>
  <c r="Q2858" i="1"/>
  <c r="Q3689" i="1"/>
  <c r="Q4057" i="1"/>
  <c r="Q4137" i="1"/>
  <c r="Q4129" i="1"/>
  <c r="Q411" i="1"/>
  <c r="Q523" i="1"/>
  <c r="Q627" i="1"/>
  <c r="Q2035" i="1"/>
  <c r="Q3501" i="1"/>
  <c r="Q3417" i="1"/>
  <c r="Q3673" i="1"/>
  <c r="Q4041" i="1"/>
  <c r="Q4009" i="1"/>
  <c r="Q4121" i="1"/>
  <c r="Q4113" i="1"/>
  <c r="Q4332" i="1"/>
  <c r="Q467" i="1"/>
  <c r="Q2842" i="1"/>
  <c r="Q3665" i="1"/>
  <c r="Q3945" i="1"/>
  <c r="Q4105" i="1"/>
  <c r="Q3098" i="1"/>
  <c r="Q2714" i="1"/>
  <c r="Q3066" i="1"/>
  <c r="Q3162" i="1"/>
  <c r="Q3154" i="1"/>
  <c r="Q3649" i="1"/>
  <c r="Q3476" i="1"/>
  <c r="Q3849" i="1"/>
  <c r="Q1979" i="1"/>
  <c r="Q3090" i="1"/>
  <c r="Q3383" i="1"/>
  <c r="Q3657" i="1"/>
  <c r="Q3881" i="1"/>
  <c r="Q2520" i="1"/>
  <c r="Q2512" i="1"/>
  <c r="Q2706" i="1"/>
  <c r="Q3050" i="1"/>
  <c r="Q3018" i="1"/>
  <c r="Q3146" i="1"/>
  <c r="Q3122" i="1"/>
  <c r="Q3535" i="1"/>
  <c r="Q4316" i="1"/>
  <c r="X867" i="1"/>
  <c r="H841" i="1"/>
  <c r="I841" i="1"/>
  <c r="L373" i="2"/>
  <c r="T798" i="1"/>
  <c r="T874" i="1"/>
  <c r="M959" i="33"/>
  <c r="K411" i="2"/>
  <c r="S911" i="1"/>
  <c r="W911" i="1"/>
  <c r="AB918" i="1"/>
  <c r="R509" i="2"/>
  <c r="T991" i="33"/>
  <c r="T998" i="33"/>
  <c r="AB865" i="1"/>
  <c r="AB832" i="1"/>
  <c r="I797" i="1"/>
  <c r="H797" i="1"/>
  <c r="H873" i="1"/>
  <c r="I728" i="1"/>
  <c r="C203" i="2"/>
  <c r="I349" i="1"/>
  <c r="I357" i="1"/>
  <c r="Z589" i="1"/>
  <c r="X589" i="1"/>
  <c r="AA639" i="1"/>
  <c r="AA438" i="1"/>
  <c r="R300" i="1"/>
  <c r="R274" i="1"/>
  <c r="R256" i="1"/>
  <c r="AC725" i="1"/>
  <c r="AC354" i="1"/>
  <c r="AC346" i="1"/>
  <c r="S200" i="2"/>
  <c r="U756" i="33"/>
  <c r="U748" i="33"/>
  <c r="P863" i="1"/>
  <c r="P830" i="1"/>
  <c r="M881" i="1"/>
  <c r="M308" i="1"/>
  <c r="M169" i="1"/>
  <c r="M187" i="1"/>
  <c r="M213" i="1"/>
  <c r="AB726" i="1"/>
  <c r="AB355" i="1"/>
  <c r="AB347" i="1"/>
  <c r="R201" i="2"/>
  <c r="T757" i="33"/>
  <c r="T749" i="33"/>
  <c r="H480" i="1"/>
  <c r="I480" i="1"/>
  <c r="M526" i="1"/>
  <c r="J526" i="1"/>
  <c r="M371" i="2"/>
  <c r="U796" i="1"/>
  <c r="U872" i="1"/>
  <c r="M838" i="1"/>
  <c r="J838" i="1"/>
  <c r="H745" i="33"/>
  <c r="H753" i="33"/>
  <c r="F197" i="2"/>
  <c r="L343" i="1"/>
  <c r="L351" i="1"/>
  <c r="L722" i="1"/>
  <c r="AB1764" i="1"/>
  <c r="T478" i="33"/>
  <c r="R359" i="2"/>
  <c r="AB713" i="1"/>
  <c r="H527" i="1"/>
  <c r="I527" i="1"/>
  <c r="N2264" i="1"/>
  <c r="N2280" i="1"/>
  <c r="N2289" i="1"/>
  <c r="W1754" i="1"/>
  <c r="S1754" i="1"/>
  <c r="H1764" i="1"/>
  <c r="I1764" i="1"/>
  <c r="N833" i="1"/>
  <c r="R833" i="1"/>
  <c r="R866" i="1"/>
  <c r="W844" i="1"/>
  <c r="S844" i="1"/>
  <c r="S373" i="2"/>
  <c r="AC832" i="1"/>
  <c r="AC865" i="1"/>
  <c r="O679" i="33"/>
  <c r="O687" i="33"/>
  <c r="M426" i="2"/>
  <c r="U1949" i="1"/>
  <c r="AB2693" i="1"/>
  <c r="AB901" i="1"/>
  <c r="AB2507" i="1"/>
  <c r="AB2515" i="1"/>
  <c r="AB2709" i="1"/>
  <c r="AB3053" i="1"/>
  <c r="AB3021" i="1"/>
  <c r="AB3386" i="1"/>
  <c r="AB3165" i="1"/>
  <c r="AB3157" i="1"/>
  <c r="AB3101" i="1"/>
  <c r="AB2685" i="1"/>
  <c r="AB2973" i="1"/>
  <c r="AB2877" i="1"/>
  <c r="AB3117" i="1"/>
  <c r="AB2845" i="1"/>
  <c r="AB4311" i="1"/>
  <c r="AB430" i="1"/>
  <c r="AB856" i="1"/>
  <c r="AB2432" i="1"/>
  <c r="AB2390" i="1"/>
  <c r="AB2677" i="1"/>
  <c r="AB2669" i="1"/>
  <c r="AB2861" i="1"/>
  <c r="AB2523" i="1"/>
  <c r="AB4076" i="1"/>
  <c r="AB4303" i="1"/>
  <c r="AB422" i="1"/>
  <c r="AB848" i="1"/>
  <c r="AB840" i="1"/>
  <c r="AB2038" i="1"/>
  <c r="AB2326" i="1"/>
  <c r="AB2661" i="1"/>
  <c r="AB1926" i="1"/>
  <c r="AB3692" i="1"/>
  <c r="AB4060" i="1"/>
  <c r="AB4140" i="1"/>
  <c r="AB4132" i="1"/>
  <c r="AB414" i="1"/>
  <c r="AB470" i="1"/>
  <c r="AB630" i="1"/>
  <c r="AB1982" i="1"/>
  <c r="AB4100" i="1"/>
  <c r="AB3125" i="1"/>
  <c r="AB3676" i="1"/>
  <c r="AB4044" i="1"/>
  <c r="AB4012" i="1"/>
  <c r="AB4124" i="1"/>
  <c r="AB4116" i="1"/>
  <c r="AB4335" i="1"/>
  <c r="AB526" i="1"/>
  <c r="AB4319" i="1"/>
  <c r="AB3093" i="1"/>
  <c r="AB3504" i="1"/>
  <c r="AB3668" i="1"/>
  <c r="AB3660" i="1"/>
  <c r="AB3948" i="1"/>
  <c r="AB3884" i="1"/>
  <c r="AB4108" i="1"/>
  <c r="AB3820" i="1"/>
  <c r="AB454" i="1"/>
  <c r="AB2717" i="1"/>
  <c r="AB3069" i="1"/>
  <c r="AB3479" i="1"/>
  <c r="AB3420" i="1"/>
  <c r="AB3652" i="1"/>
  <c r="AB3538" i="1"/>
  <c r="AB3852" i="1"/>
  <c r="R373" i="2"/>
  <c r="AB3149" i="1"/>
  <c r="N831" i="1"/>
  <c r="N864" i="1"/>
  <c r="O954" i="33"/>
  <c r="M406" i="2"/>
  <c r="U906" i="1"/>
  <c r="G477" i="33"/>
  <c r="G494" i="33"/>
  <c r="R840" i="1"/>
  <c r="N840" i="1"/>
  <c r="M525" i="1"/>
  <c r="J525" i="1"/>
  <c r="L1292" i="1"/>
  <c r="L1388" i="1"/>
  <c r="I484" i="33"/>
  <c r="G365" i="2"/>
  <c r="N719" i="1"/>
  <c r="R719" i="1"/>
  <c r="AC722" i="1"/>
  <c r="AC351" i="1"/>
  <c r="AC343" i="1"/>
  <c r="S197" i="2"/>
  <c r="U753" i="33"/>
  <c r="M676" i="33"/>
  <c r="M684" i="33"/>
  <c r="K423" i="2"/>
  <c r="S434" i="1"/>
  <c r="S635" i="1"/>
  <c r="Z855" i="1"/>
  <c r="X855" i="1"/>
  <c r="W863" i="1"/>
  <c r="W830" i="1"/>
  <c r="T910" i="1"/>
  <c r="L410" i="2"/>
  <c r="N958" i="33"/>
  <c r="H869" i="1"/>
  <c r="H793" i="1"/>
  <c r="S2269" i="1"/>
  <c r="S2285" i="1"/>
  <c r="S2294" i="1"/>
  <c r="W1921" i="1"/>
  <c r="S1921" i="1"/>
  <c r="H1811" i="1"/>
  <c r="I1811" i="1"/>
  <c r="M1463" i="1"/>
  <c r="M1398" i="1"/>
  <c r="M1454" i="1"/>
  <c r="R1737" i="1"/>
  <c r="N1737" i="1"/>
  <c r="J370" i="2"/>
  <c r="Q829" i="1"/>
  <c r="Q862" i="1"/>
  <c r="X834" i="1"/>
  <c r="Z834" i="1"/>
  <c r="Z867" i="1"/>
  <c r="T861" i="1"/>
  <c r="T828" i="1"/>
  <c r="AA909" i="1"/>
  <c r="Q409" i="2"/>
  <c r="S957" i="33"/>
  <c r="Y869" i="1"/>
  <c r="Y793" i="1"/>
  <c r="L875" i="1"/>
  <c r="L799" i="1"/>
  <c r="H839" i="1"/>
  <c r="I839" i="1"/>
  <c r="T956" i="33"/>
  <c r="R408" i="2"/>
  <c r="AB908" i="1"/>
  <c r="Y2033" i="1"/>
  <c r="Y3160" i="1"/>
  <c r="Y835" i="1"/>
  <c r="Y3815" i="1"/>
  <c r="Y3112" i="1"/>
  <c r="Y625" i="1"/>
  <c r="Y2856" i="1"/>
  <c r="Y417" i="1"/>
  <c r="Y4127" i="1"/>
  <c r="Y2518" i="1"/>
  <c r="Y3687" i="1"/>
  <c r="Y3943" i="1"/>
  <c r="Y4071" i="1"/>
  <c r="Y2968" i="1"/>
  <c r="Y1921" i="1"/>
  <c r="Y3144" i="1"/>
  <c r="Y843" i="1"/>
  <c r="Y3088" i="1"/>
  <c r="Y3647" i="1"/>
  <c r="Y2712" i="1"/>
  <c r="Y3671" i="1"/>
  <c r="Y2664" i="1"/>
  <c r="Y2656" i="1"/>
  <c r="Y4306" i="1"/>
  <c r="Y2872" i="1"/>
  <c r="Y3847" i="1"/>
  <c r="Y4095" i="1"/>
  <c r="Y4314" i="1"/>
  <c r="Y425" i="1"/>
  <c r="Y851" i="1"/>
  <c r="Y2427" i="1"/>
  <c r="Y2385" i="1"/>
  <c r="Y2840" i="1"/>
  <c r="Y3663" i="1"/>
  <c r="Y3016" i="1"/>
  <c r="Y3474" i="1"/>
  <c r="Y3533" i="1"/>
  <c r="Y4055" i="1"/>
  <c r="Y4298" i="1"/>
  <c r="Y4135" i="1"/>
  <c r="Y409" i="1"/>
  <c r="Y2672" i="1"/>
  <c r="Y2321" i="1"/>
  <c r="Y3064" i="1"/>
  <c r="Y3152" i="1"/>
  <c r="Y3120" i="1"/>
  <c r="Y3499" i="1"/>
  <c r="Y4039" i="1"/>
  <c r="Y4007" i="1"/>
  <c r="Y3048" i="1"/>
  <c r="Y3655" i="1"/>
  <c r="Y4119" i="1"/>
  <c r="Y521" i="1"/>
  <c r="Y1977" i="1"/>
  <c r="Y2510" i="1"/>
  <c r="Y2704" i="1"/>
  <c r="Y3415" i="1"/>
  <c r="Y3381" i="1"/>
  <c r="Y3096" i="1"/>
  <c r="Y465" i="1"/>
  <c r="Y4103" i="1"/>
  <c r="Y4330" i="1"/>
  <c r="Y449" i="1"/>
  <c r="Y896" i="1"/>
  <c r="Y2502" i="1"/>
  <c r="Y2688" i="1"/>
  <c r="Y2680" i="1"/>
  <c r="Y4111" i="1"/>
  <c r="Y3879" i="1"/>
  <c r="P724" i="1"/>
  <c r="P353" i="1"/>
  <c r="P345" i="1"/>
  <c r="I199" i="2"/>
  <c r="K755" i="33"/>
  <c r="K747" i="33"/>
  <c r="H587" i="1"/>
  <c r="I587" i="1"/>
  <c r="Q716" i="1"/>
  <c r="L481" i="33"/>
  <c r="J362" i="2"/>
  <c r="Q1767" i="1"/>
  <c r="W425" i="1"/>
  <c r="S425" i="1"/>
  <c r="V1767" i="1"/>
  <c r="P481" i="33"/>
  <c r="N362" i="2"/>
  <c r="V716" i="1"/>
  <c r="K719" i="1"/>
  <c r="G484" i="33"/>
  <c r="E365" i="2"/>
  <c r="K1770" i="1"/>
  <c r="Y639" i="1"/>
  <c r="Y438" i="1"/>
  <c r="M628" i="1"/>
  <c r="J628" i="1"/>
  <c r="M460" i="1"/>
  <c r="J460" i="1"/>
  <c r="N904" i="33"/>
  <c r="W418" i="1"/>
  <c r="S418" i="1"/>
  <c r="M480" i="33"/>
  <c r="K361" i="2"/>
  <c r="S715" i="1"/>
  <c r="W715" i="1"/>
  <c r="W460" i="1"/>
  <c r="S460" i="1"/>
  <c r="W1764" i="1"/>
  <c r="S1764" i="1"/>
  <c r="I1812" i="1"/>
  <c r="H1812" i="1"/>
  <c r="H910" i="1"/>
  <c r="I910" i="1"/>
  <c r="C410" i="2"/>
  <c r="U414" i="1"/>
  <c r="U2661" i="1"/>
  <c r="U4311" i="1"/>
  <c r="U3149" i="1"/>
  <c r="U2038" i="1"/>
  <c r="U3676" i="1"/>
  <c r="U4303" i="1"/>
  <c r="U1982" i="1"/>
  <c r="U3820" i="1"/>
  <c r="U3420" i="1"/>
  <c r="U3053" i="1"/>
  <c r="U630" i="1"/>
  <c r="U2845" i="1"/>
  <c r="U2507" i="1"/>
  <c r="U848" i="1"/>
  <c r="U3125" i="1"/>
  <c r="U2523" i="1"/>
  <c r="U4140" i="1"/>
  <c r="U2326" i="1"/>
  <c r="U4076" i="1"/>
  <c r="U3021" i="1"/>
  <c r="U526" i="1"/>
  <c r="U3093" i="1"/>
  <c r="U840" i="1"/>
  <c r="U3504" i="1"/>
  <c r="U2717" i="1"/>
  <c r="U3386" i="1"/>
  <c r="U3157" i="1"/>
  <c r="U3652" i="1"/>
  <c r="U3538" i="1"/>
  <c r="U3852" i="1"/>
  <c r="U4100" i="1"/>
  <c r="U4319" i="1"/>
  <c r="U430" i="1"/>
  <c r="U856" i="1"/>
  <c r="U2693" i="1"/>
  <c r="U2685" i="1"/>
  <c r="U2973" i="1"/>
  <c r="U2877" i="1"/>
  <c r="U3117" i="1"/>
  <c r="U3479" i="1"/>
  <c r="U3692" i="1"/>
  <c r="U422" i="1"/>
  <c r="U2432" i="1"/>
  <c r="U2390" i="1"/>
  <c r="U2677" i="1"/>
  <c r="U2669" i="1"/>
  <c r="U2861" i="1"/>
  <c r="U3101" i="1"/>
  <c r="U3165" i="1"/>
  <c r="U4060" i="1"/>
  <c r="U4044" i="1"/>
  <c r="U4012" i="1"/>
  <c r="U4116" i="1"/>
  <c r="U4132" i="1"/>
  <c r="U4124" i="1"/>
  <c r="U470" i="1"/>
  <c r="U1926" i="1"/>
  <c r="U2515" i="1"/>
  <c r="U3069" i="1"/>
  <c r="U3668" i="1"/>
  <c r="U3660" i="1"/>
  <c r="U3948" i="1"/>
  <c r="U3884" i="1"/>
  <c r="U4108" i="1"/>
  <c r="U4335" i="1"/>
  <c r="U454" i="1"/>
  <c r="U901" i="1"/>
  <c r="U2709" i="1"/>
  <c r="P915" i="1"/>
  <c r="I506" i="2"/>
  <c r="K995" i="33"/>
  <c r="Z847" i="1"/>
  <c r="X847" i="1"/>
  <c r="K3656" i="1"/>
  <c r="K2519" i="1"/>
  <c r="K410" i="1"/>
  <c r="K2034" i="1"/>
  <c r="K4315" i="1"/>
  <c r="K4040" i="1"/>
  <c r="K522" i="1"/>
  <c r="K3161" i="1"/>
  <c r="K2681" i="1"/>
  <c r="K3848" i="1"/>
  <c r="K2713" i="1"/>
  <c r="K836" i="1"/>
  <c r="K2657" i="1"/>
  <c r="K426" i="1"/>
  <c r="K4299" i="1"/>
  <c r="K3664" i="1"/>
  <c r="K1978" i="1"/>
  <c r="K2969" i="1"/>
  <c r="K2386" i="1"/>
  <c r="K2322" i="1"/>
  <c r="K4096" i="1"/>
  <c r="K3097" i="1"/>
  <c r="K626" i="1"/>
  <c r="K2857" i="1"/>
  <c r="K852" i="1"/>
  <c r="K4112" i="1"/>
  <c r="K4136" i="1"/>
  <c r="K466" i="1"/>
  <c r="K1922" i="1"/>
  <c r="K2511" i="1"/>
  <c r="K2705" i="1"/>
  <c r="K2689" i="1"/>
  <c r="K2841" i="1"/>
  <c r="K4120" i="1"/>
  <c r="K3944" i="1"/>
  <c r="K3880" i="1"/>
  <c r="K4104" i="1"/>
  <c r="K4331" i="1"/>
  <c r="K450" i="1"/>
  <c r="K897" i="1"/>
  <c r="K2503" i="1"/>
  <c r="K4008" i="1"/>
  <c r="K2873" i="1"/>
  <c r="K3113" i="1"/>
  <c r="K3089" i="1"/>
  <c r="K3648" i="1"/>
  <c r="K3816" i="1"/>
  <c r="K4072" i="1"/>
  <c r="K4307" i="1"/>
  <c r="K418" i="1"/>
  <c r="K3688" i="1"/>
  <c r="K844" i="1"/>
  <c r="K3382" i="1"/>
  <c r="K3121" i="1"/>
  <c r="K3049" i="1"/>
  <c r="K3475" i="1"/>
  <c r="K3534" i="1"/>
  <c r="K4056" i="1"/>
  <c r="K4128" i="1"/>
  <c r="K2428" i="1"/>
  <c r="K3672" i="1"/>
  <c r="K2673" i="1"/>
  <c r="K2665" i="1"/>
  <c r="K3065" i="1"/>
  <c r="K3017" i="1"/>
  <c r="K3153" i="1"/>
  <c r="K3500" i="1"/>
  <c r="K3416" i="1"/>
  <c r="K3145" i="1"/>
  <c r="C404" i="2"/>
  <c r="I904" i="1"/>
  <c r="H904" i="1"/>
  <c r="W2201" i="1"/>
  <c r="W2193" i="1"/>
  <c r="X1964" i="1"/>
  <c r="Z1964" i="1"/>
  <c r="H1763" i="1"/>
  <c r="I1763" i="1"/>
  <c r="X1388" i="1"/>
  <c r="H848" i="1"/>
  <c r="I848" i="1"/>
  <c r="L3164" i="1"/>
  <c r="L3651" i="1"/>
  <c r="L3851" i="1"/>
  <c r="L4318" i="1"/>
  <c r="L4310" i="1"/>
  <c r="L4075" i="1"/>
  <c r="L3052" i="1"/>
  <c r="L421" i="1"/>
  <c r="L2692" i="1"/>
  <c r="L2972" i="1"/>
  <c r="L3116" i="1"/>
  <c r="L3691" i="1"/>
  <c r="L3148" i="1"/>
  <c r="L3503" i="1"/>
  <c r="L4131" i="1"/>
  <c r="L629" i="1"/>
  <c r="L2037" i="1"/>
  <c r="L2716" i="1"/>
  <c r="L3156" i="1"/>
  <c r="L3537" i="1"/>
  <c r="L4099" i="1"/>
  <c r="L429" i="1"/>
  <c r="L3020" i="1"/>
  <c r="L3124" i="1"/>
  <c r="L3819" i="1"/>
  <c r="L3675" i="1"/>
  <c r="L2684" i="1"/>
  <c r="L2876" i="1"/>
  <c r="L3478" i="1"/>
  <c r="L3385" i="1"/>
  <c r="L413" i="1"/>
  <c r="L525" i="1"/>
  <c r="L2522" i="1"/>
  <c r="L2506" i="1"/>
  <c r="L847" i="1"/>
  <c r="L839" i="1"/>
  <c r="L2325" i="1"/>
  <c r="L1925" i="1"/>
  <c r="L2660" i="1"/>
  <c r="L2844" i="1"/>
  <c r="L3092" i="1"/>
  <c r="L2708" i="1"/>
  <c r="L4043" i="1"/>
  <c r="L4011" i="1"/>
  <c r="L4123" i="1"/>
  <c r="L4115" i="1"/>
  <c r="L4334" i="1"/>
  <c r="L469" i="1"/>
  <c r="L1981" i="1"/>
  <c r="L2514" i="1"/>
  <c r="L855" i="1"/>
  <c r="L3667" i="1"/>
  <c r="L3659" i="1"/>
  <c r="L3947" i="1"/>
  <c r="L3883" i="1"/>
  <c r="L4107" i="1"/>
  <c r="L4302" i="1"/>
  <c r="L453" i="1"/>
  <c r="L900" i="1"/>
  <c r="L4059" i="1"/>
  <c r="L4139" i="1"/>
  <c r="L2431" i="1"/>
  <c r="L2389" i="1"/>
  <c r="L2676" i="1"/>
  <c r="L2668" i="1"/>
  <c r="L2860" i="1"/>
  <c r="L3100" i="1"/>
  <c r="L3419" i="1"/>
  <c r="L3068" i="1"/>
  <c r="I919" i="33"/>
  <c r="G42" i="2"/>
  <c r="N816" i="1"/>
  <c r="R816" i="1"/>
  <c r="R785" i="1"/>
  <c r="R767" i="1"/>
  <c r="I349" i="33"/>
  <c r="I357" i="33"/>
  <c r="G298" i="2"/>
  <c r="N758" i="1"/>
  <c r="R758" i="1"/>
  <c r="L2858" i="1"/>
  <c r="L2842" i="1"/>
  <c r="L2682" i="1"/>
  <c r="L4300" i="1"/>
  <c r="L2504" i="1"/>
  <c r="L2690" i="1"/>
  <c r="L2674" i="1"/>
  <c r="L2666" i="1"/>
  <c r="L2706" i="1"/>
  <c r="L3050" i="1"/>
  <c r="L2970" i="1"/>
  <c r="L2874" i="1"/>
  <c r="L3114" i="1"/>
  <c r="L3535" i="1"/>
  <c r="L3476" i="1"/>
  <c r="L1923" i="1"/>
  <c r="L853" i="1"/>
  <c r="L2323" i="1"/>
  <c r="L2387" i="1"/>
  <c r="L2035" i="1"/>
  <c r="L2658" i="1"/>
  <c r="L837" i="1"/>
  <c r="L427" i="1"/>
  <c r="L3417" i="1"/>
  <c r="L419" i="1"/>
  <c r="L845" i="1"/>
  <c r="L627" i="1"/>
  <c r="L523" i="1"/>
  <c r="L1979" i="1"/>
  <c r="L4073" i="1"/>
  <c r="L4057" i="1"/>
  <c r="L3154" i="1"/>
  <c r="L4009" i="1"/>
  <c r="L4121" i="1"/>
  <c r="L4137" i="1"/>
  <c r="L4332" i="1"/>
  <c r="L4316" i="1"/>
  <c r="L4105" i="1"/>
  <c r="L467" i="1"/>
  <c r="L3673" i="1"/>
  <c r="L3098" i="1"/>
  <c r="L2520" i="1"/>
  <c r="L3501" i="1"/>
  <c r="L4113" i="1"/>
  <c r="L3945" i="1"/>
  <c r="L3881" i="1"/>
  <c r="L4308" i="1"/>
  <c r="L3817" i="1"/>
  <c r="L2714" i="1"/>
  <c r="L2429" i="1"/>
  <c r="L2512" i="1"/>
  <c r="L3383" i="1"/>
  <c r="L3689" i="1"/>
  <c r="L3665" i="1"/>
  <c r="L3657" i="1"/>
  <c r="L3849" i="1"/>
  <c r="L3018" i="1"/>
  <c r="L451" i="1"/>
  <c r="L4097" i="1"/>
  <c r="L411" i="1"/>
  <c r="L3066" i="1"/>
  <c r="L3162" i="1"/>
  <c r="L3146" i="1"/>
  <c r="L3122" i="1"/>
  <c r="L3649" i="1"/>
  <c r="L898" i="1"/>
  <c r="L4041" i="1"/>
  <c r="L3090" i="1"/>
  <c r="L4129" i="1"/>
  <c r="W809" i="1"/>
  <c r="M912" i="33"/>
  <c r="K35" i="2"/>
  <c r="S809" i="1"/>
  <c r="Y3103" i="1"/>
  <c r="Y4134" i="1"/>
  <c r="Y2679" i="1"/>
  <c r="Y3854" i="1"/>
  <c r="Y472" i="1"/>
  <c r="Y4046" i="1"/>
  <c r="Y416" i="1"/>
  <c r="Y3694" i="1"/>
  <c r="Y2695" i="1"/>
  <c r="Y4118" i="1"/>
  <c r="Y3159" i="1"/>
  <c r="Y4126" i="1"/>
  <c r="Y2879" i="1"/>
  <c r="Y903" i="1"/>
  <c r="Y4014" i="1"/>
  <c r="Y528" i="1"/>
  <c r="Y4062" i="1"/>
  <c r="Y2687" i="1"/>
  <c r="Y3119" i="1"/>
  <c r="Y3678" i="1"/>
  <c r="Y4142" i="1"/>
  <c r="Y4337" i="1"/>
  <c r="Y3506" i="1"/>
  <c r="Y2509" i="1"/>
  <c r="Y3950" i="1"/>
  <c r="Y3481" i="1"/>
  <c r="Y4321" i="1"/>
  <c r="Y1928" i="1"/>
  <c r="Y2517" i="1"/>
  <c r="Y2711" i="1"/>
  <c r="Y3055" i="1"/>
  <c r="Y3023" i="1"/>
  <c r="Y2975" i="1"/>
  <c r="Y3127" i="1"/>
  <c r="Y2040" i="1"/>
  <c r="Y4102" i="1"/>
  <c r="Y4313" i="1"/>
  <c r="Y432" i="1"/>
  <c r="Y858" i="1"/>
  <c r="Y1984" i="1"/>
  <c r="Y2434" i="1"/>
  <c r="Y2392" i="1"/>
  <c r="Y2671" i="1"/>
  <c r="Y456" i="1"/>
  <c r="Y3822" i="1"/>
  <c r="Y4078" i="1"/>
  <c r="Y4305" i="1"/>
  <c r="Y424" i="1"/>
  <c r="Y850" i="1"/>
  <c r="Y842" i="1"/>
  <c r="Y632" i="1"/>
  <c r="Y2328" i="1"/>
  <c r="Y4110" i="1"/>
  <c r="Y2847" i="1"/>
  <c r="Y3095" i="1"/>
  <c r="Y3422" i="1"/>
  <c r="Y3670" i="1"/>
  <c r="Y3662" i="1"/>
  <c r="Y3654" i="1"/>
  <c r="Y3886" i="1"/>
  <c r="Y2863" i="1"/>
  <c r="Y2525" i="1"/>
  <c r="Y2719" i="1"/>
  <c r="Y3071" i="1"/>
  <c r="Y3388" i="1"/>
  <c r="Y3167" i="1"/>
  <c r="Y3151" i="1"/>
  <c r="Y3540" i="1"/>
  <c r="Y2663" i="1"/>
  <c r="P368" i="2"/>
  <c r="Y827" i="1"/>
  <c r="Y860" i="1"/>
  <c r="H476" i="1"/>
  <c r="I476" i="1"/>
  <c r="R524" i="1"/>
  <c r="N524" i="1"/>
  <c r="AC718" i="1"/>
  <c r="U483" i="33"/>
  <c r="S364" i="2"/>
  <c r="AC1769" i="1"/>
  <c r="R585" i="1"/>
  <c r="N585" i="1"/>
  <c r="T724" i="1"/>
  <c r="T353" i="1"/>
  <c r="T345" i="1"/>
  <c r="L199" i="2"/>
  <c r="N755" i="33"/>
  <c r="N747" i="33"/>
  <c r="P1764" i="1"/>
  <c r="K478" i="33"/>
  <c r="I359" i="2"/>
  <c r="P713" i="1"/>
  <c r="W514" i="1"/>
  <c r="S514" i="1"/>
  <c r="Q635" i="1"/>
  <c r="Q434" i="1"/>
  <c r="Z640" i="1"/>
  <c r="Z439" i="1"/>
  <c r="W466" i="1"/>
  <c r="S466" i="1"/>
  <c r="S904" i="33"/>
  <c r="P953" i="33"/>
  <c r="N405" i="2"/>
  <c r="V905" i="1"/>
  <c r="M849" i="1"/>
  <c r="J849" i="1"/>
  <c r="W465" i="1"/>
  <c r="S465" i="1"/>
  <c r="W636" i="1"/>
  <c r="W435" i="1"/>
  <c r="P729" i="1"/>
  <c r="P358" i="1"/>
  <c r="P350" i="1"/>
  <c r="I204" i="2"/>
  <c r="K760" i="33"/>
  <c r="K752" i="33"/>
  <c r="Z630" i="1"/>
  <c r="X630" i="1"/>
  <c r="H957" i="33"/>
  <c r="F409" i="2"/>
  <c r="L909" i="1"/>
  <c r="X831" i="1"/>
  <c r="Z831" i="1"/>
  <c r="Z864" i="1"/>
  <c r="W522" i="1"/>
  <c r="S522" i="1"/>
  <c r="N798" i="1"/>
  <c r="N874" i="1"/>
  <c r="P3096" i="1"/>
  <c r="P449" i="1"/>
  <c r="P2033" i="1"/>
  <c r="P2656" i="1"/>
  <c r="P2712" i="1"/>
  <c r="P3064" i="1"/>
  <c r="P3160" i="1"/>
  <c r="P409" i="1"/>
  <c r="P2664" i="1"/>
  <c r="P2856" i="1"/>
  <c r="P3088" i="1"/>
  <c r="P3381" i="1"/>
  <c r="P3474" i="1"/>
  <c r="P2672" i="1"/>
  <c r="P4007" i="1"/>
  <c r="P2680" i="1"/>
  <c r="P521" i="1"/>
  <c r="P1977" i="1"/>
  <c r="P2510" i="1"/>
  <c r="P2704" i="1"/>
  <c r="P3048" i="1"/>
  <c r="P4314" i="1"/>
  <c r="P2321" i="1"/>
  <c r="P3815" i="1"/>
  <c r="P4306" i="1"/>
  <c r="P4135" i="1"/>
  <c r="P465" i="1"/>
  <c r="P896" i="1"/>
  <c r="P2502" i="1"/>
  <c r="P2688" i="1"/>
  <c r="P3152" i="1"/>
  <c r="P3687" i="1"/>
  <c r="P3016" i="1"/>
  <c r="P3879" i="1"/>
  <c r="P4298" i="1"/>
  <c r="P4127" i="1"/>
  <c r="P425" i="1"/>
  <c r="P851" i="1"/>
  <c r="P2427" i="1"/>
  <c r="P2518" i="1"/>
  <c r="P2840" i="1"/>
  <c r="P2968" i="1"/>
  <c r="P3663" i="1"/>
  <c r="P3847" i="1"/>
  <c r="P4103" i="1"/>
  <c r="P4095" i="1"/>
  <c r="P417" i="1"/>
  <c r="P843" i="1"/>
  <c r="P4119" i="1"/>
  <c r="P625" i="1"/>
  <c r="P1921" i="1"/>
  <c r="P3120" i="1"/>
  <c r="P3655" i="1"/>
  <c r="P3533" i="1"/>
  <c r="P4071" i="1"/>
  <c r="P3943" i="1"/>
  <c r="P4330" i="1"/>
  <c r="P3144" i="1"/>
  <c r="P4055" i="1"/>
  <c r="P835" i="1"/>
  <c r="P2872" i="1"/>
  <c r="P3112" i="1"/>
  <c r="P3415" i="1"/>
  <c r="P3499" i="1"/>
  <c r="P4039" i="1"/>
  <c r="P3647" i="1"/>
  <c r="P2385" i="1"/>
  <c r="P3671" i="1"/>
  <c r="P4111" i="1"/>
  <c r="J830" i="1"/>
  <c r="J863" i="1"/>
  <c r="AA716" i="1"/>
  <c r="S481" i="33"/>
  <c r="Q362" i="2"/>
  <c r="AA1767" i="1"/>
  <c r="H345" i="1"/>
  <c r="H353" i="1"/>
  <c r="H724" i="1"/>
  <c r="J2403" i="1"/>
  <c r="M2403" i="1"/>
  <c r="M2451" i="1"/>
  <c r="H1850" i="1"/>
  <c r="I1850" i="1"/>
  <c r="J991" i="33"/>
  <c r="J993" i="33"/>
  <c r="H504" i="2"/>
  <c r="O913" i="1"/>
  <c r="V466" i="1"/>
  <c r="V2511" i="1"/>
  <c r="V3049" i="1"/>
  <c r="V3648" i="1"/>
  <c r="V3121" i="1"/>
  <c r="V3816" i="1"/>
  <c r="V4331" i="1"/>
  <c r="V844" i="1"/>
  <c r="V2322" i="1"/>
  <c r="V2873" i="1"/>
  <c r="V3475" i="1"/>
  <c r="V4056" i="1"/>
  <c r="V4128" i="1"/>
  <c r="V2673" i="1"/>
  <c r="V1922" i="1"/>
  <c r="V2841" i="1"/>
  <c r="V3382" i="1"/>
  <c r="V3656" i="1"/>
  <c r="V4299" i="1"/>
  <c r="V1978" i="1"/>
  <c r="V2705" i="1"/>
  <c r="V3017" i="1"/>
  <c r="V3500" i="1"/>
  <c r="V4072" i="1"/>
  <c r="V418" i="1"/>
  <c r="V836" i="1"/>
  <c r="V3113" i="1"/>
  <c r="V3688" i="1"/>
  <c r="V4136" i="1"/>
  <c r="V410" i="1"/>
  <c r="V2657" i="1"/>
  <c r="V3089" i="1"/>
  <c r="V3664" i="1"/>
  <c r="V4120" i="1"/>
  <c r="V3534" i="1"/>
  <c r="V3848" i="1"/>
  <c r="V4096" i="1"/>
  <c r="V4307" i="1"/>
  <c r="V426" i="1"/>
  <c r="V852" i="1"/>
  <c r="V2428" i="1"/>
  <c r="V2386" i="1"/>
  <c r="V2969" i="1"/>
  <c r="V2665" i="1"/>
  <c r="V2857" i="1"/>
  <c r="V3097" i="1"/>
  <c r="V3416" i="1"/>
  <c r="V3672" i="1"/>
  <c r="V4040" i="1"/>
  <c r="V4008" i="1"/>
  <c r="V626" i="1"/>
  <c r="V522" i="1"/>
  <c r="V2034" i="1"/>
  <c r="V2519" i="1"/>
  <c r="V2713" i="1"/>
  <c r="V3065" i="1"/>
  <c r="V3161" i="1"/>
  <c r="V3153" i="1"/>
  <c r="V3944" i="1"/>
  <c r="V4112" i="1"/>
  <c r="V3880" i="1"/>
  <c r="V4104" i="1"/>
  <c r="V4315" i="1"/>
  <c r="V450" i="1"/>
  <c r="V897" i="1"/>
  <c r="V2503" i="1"/>
  <c r="V2689" i="1"/>
  <c r="V2681" i="1"/>
  <c r="V3145" i="1"/>
  <c r="O795" i="1"/>
  <c r="O871" i="1"/>
  <c r="W841" i="1"/>
  <c r="S841" i="1"/>
  <c r="N797" i="1"/>
  <c r="R797" i="1"/>
  <c r="R873" i="1"/>
  <c r="T752" i="33"/>
  <c r="T760" i="33"/>
  <c r="R204" i="2"/>
  <c r="AB350" i="1"/>
  <c r="AB358" i="1"/>
  <c r="AB729" i="1"/>
  <c r="S374" i="2"/>
  <c r="AC833" i="1"/>
  <c r="AC866" i="1"/>
  <c r="I368" i="2"/>
  <c r="P793" i="1"/>
  <c r="P869" i="1"/>
  <c r="X861" i="1"/>
  <c r="O1765" i="1"/>
  <c r="J479" i="33"/>
  <c r="H360" i="2"/>
  <c r="O714" i="1"/>
  <c r="AC867" i="1"/>
  <c r="AC834" i="1"/>
  <c r="AC713" i="1"/>
  <c r="U478" i="33"/>
  <c r="S359" i="2"/>
  <c r="AC1764" i="1"/>
  <c r="T638" i="1"/>
  <c r="T437" i="1"/>
  <c r="H631" i="1"/>
  <c r="I631" i="1"/>
  <c r="N2376" i="1"/>
  <c r="R2376" i="1"/>
  <c r="N1966" i="1"/>
  <c r="R1966" i="1"/>
  <c r="AC1288" i="1"/>
  <c r="AC1384" i="1"/>
  <c r="Z1741" i="1"/>
  <c r="X1741" i="1"/>
  <c r="R853" i="1"/>
  <c r="N853" i="1"/>
  <c r="F952" i="33"/>
  <c r="D404" i="2"/>
  <c r="J904" i="1"/>
  <c r="M904" i="1"/>
  <c r="W172" i="1"/>
  <c r="W190" i="1"/>
  <c r="W216" i="1"/>
  <c r="W311" i="1"/>
  <c r="W884" i="1"/>
  <c r="H370" i="2"/>
  <c r="O829" i="1"/>
  <c r="O862" i="1"/>
  <c r="H903" i="1"/>
  <c r="I903" i="1"/>
  <c r="P3418" i="1"/>
  <c r="P2513" i="1"/>
  <c r="P4106" i="1"/>
  <c r="P3099" i="1"/>
  <c r="P1980" i="1"/>
  <c r="P4058" i="1"/>
  <c r="P2388" i="1"/>
  <c r="P2675" i="1"/>
  <c r="P2683" i="1"/>
  <c r="P2971" i="1"/>
  <c r="P3850" i="1"/>
  <c r="P2859" i="1"/>
  <c r="P524" i="1"/>
  <c r="P3666" i="1"/>
  <c r="P2691" i="1"/>
  <c r="P899" i="1"/>
  <c r="P4301" i="1"/>
  <c r="P838" i="1"/>
  <c r="P2036" i="1"/>
  <c r="P2875" i="1"/>
  <c r="P846" i="1"/>
  <c r="P3674" i="1"/>
  <c r="P2707" i="1"/>
  <c r="P428" i="1"/>
  <c r="P3502" i="1"/>
  <c r="P4130" i="1"/>
  <c r="P412" i="1"/>
  <c r="P628" i="1"/>
  <c r="P2521" i="1"/>
  <c r="P4138" i="1"/>
  <c r="P3155" i="1"/>
  <c r="P2324" i="1"/>
  <c r="P4333" i="1"/>
  <c r="P3067" i="1"/>
  <c r="P4010" i="1"/>
  <c r="P4122" i="1"/>
  <c r="P4114" i="1"/>
  <c r="P854" i="1"/>
  <c r="P3690" i="1"/>
  <c r="P2715" i="1"/>
  <c r="P452" i="1"/>
  <c r="P4042" i="1"/>
  <c r="P420" i="1"/>
  <c r="P3658" i="1"/>
  <c r="P3946" i="1"/>
  <c r="P3882" i="1"/>
  <c r="P4309" i="1"/>
  <c r="P3147" i="1"/>
  <c r="P2430" i="1"/>
  <c r="P4074" i="1"/>
  <c r="P3477" i="1"/>
  <c r="P1924" i="1"/>
  <c r="P3115" i="1"/>
  <c r="P3650" i="1"/>
  <c r="P3536" i="1"/>
  <c r="P3818" i="1"/>
  <c r="P2843" i="1"/>
  <c r="P468" i="1"/>
  <c r="P3123" i="1"/>
  <c r="P3051" i="1"/>
  <c r="P2667" i="1"/>
  <c r="P3019" i="1"/>
  <c r="P3163" i="1"/>
  <c r="P4317" i="1"/>
  <c r="P3384" i="1"/>
  <c r="P2505" i="1"/>
  <c r="P4098" i="1"/>
  <c r="P3091" i="1"/>
  <c r="P2659" i="1"/>
  <c r="AB4112" i="1"/>
  <c r="AB1922" i="1"/>
  <c r="AB4096" i="1"/>
  <c r="AB3880" i="1"/>
  <c r="AB3500" i="1"/>
  <c r="AB2841" i="1"/>
  <c r="AB2873" i="1"/>
  <c r="AB3049" i="1"/>
  <c r="AB4056" i="1"/>
  <c r="AB4307" i="1"/>
  <c r="AB4128" i="1"/>
  <c r="AB3656" i="1"/>
  <c r="AB4040" i="1"/>
  <c r="AB2519" i="1"/>
  <c r="AB2386" i="1"/>
  <c r="AB4120" i="1"/>
  <c r="AB2689" i="1"/>
  <c r="AB852" i="1"/>
  <c r="AB2428" i="1"/>
  <c r="AB3944" i="1"/>
  <c r="AB4008" i="1"/>
  <c r="AB3688" i="1"/>
  <c r="AB466" i="1"/>
  <c r="AB2969" i="1"/>
  <c r="AB3534" i="1"/>
  <c r="AB844" i="1"/>
  <c r="AB4331" i="1"/>
  <c r="AB3648" i="1"/>
  <c r="AB3121" i="1"/>
  <c r="AB3145" i="1"/>
  <c r="AB3065" i="1"/>
  <c r="AB2657" i="1"/>
  <c r="AB410" i="1"/>
  <c r="AB3672" i="1"/>
  <c r="AB3097" i="1"/>
  <c r="AB4072" i="1"/>
  <c r="AB3113" i="1"/>
  <c r="AB3161" i="1"/>
  <c r="AB3089" i="1"/>
  <c r="AB2681" i="1"/>
  <c r="AB897" i="1"/>
  <c r="AB4104" i="1"/>
  <c r="AB3382" i="1"/>
  <c r="AB2705" i="1"/>
  <c r="AB3664" i="1"/>
  <c r="AB2673" i="1"/>
  <c r="AB2665" i="1"/>
  <c r="AB1978" i="1"/>
  <c r="AB418" i="1"/>
  <c r="AB3816" i="1"/>
  <c r="AB3416" i="1"/>
  <c r="AB2503" i="1"/>
  <c r="AB450" i="1"/>
  <c r="AB2034" i="1"/>
  <c r="AB2322" i="1"/>
  <c r="AB426" i="1"/>
  <c r="AB4136" i="1"/>
  <c r="AB3475" i="1"/>
  <c r="AB2857" i="1"/>
  <c r="AB836" i="1"/>
  <c r="AB3153" i="1"/>
  <c r="AB626" i="1"/>
  <c r="AB522" i="1"/>
  <c r="AB4299" i="1"/>
  <c r="AB3848" i="1"/>
  <c r="AB3017" i="1"/>
  <c r="AB2511" i="1"/>
  <c r="AB4315" i="1"/>
  <c r="AB2713" i="1"/>
  <c r="O994" i="33"/>
  <c r="M505" i="2"/>
  <c r="U914" i="1"/>
  <c r="Q953" i="33"/>
  <c r="O405" i="2"/>
  <c r="X905" i="1"/>
  <c r="Z905" i="1"/>
  <c r="T2862" i="1"/>
  <c r="T3102" i="1"/>
  <c r="T3387" i="1"/>
  <c r="T3677" i="1"/>
  <c r="T3022" i="1"/>
  <c r="T3421" i="1"/>
  <c r="T2670" i="1"/>
  <c r="T2846" i="1"/>
  <c r="T3070" i="1"/>
  <c r="T3166" i="1"/>
  <c r="T2694" i="1"/>
  <c r="T1983" i="1"/>
  <c r="T2039" i="1"/>
  <c r="T2662" i="1"/>
  <c r="T2718" i="1"/>
  <c r="T3054" i="1"/>
  <c r="T415" i="1"/>
  <c r="T4133" i="1"/>
  <c r="T4061" i="1"/>
  <c r="T471" i="1"/>
  <c r="T1927" i="1"/>
  <c r="T2516" i="1"/>
  <c r="T2710" i="1"/>
  <c r="T3505" i="1"/>
  <c r="T4077" i="1"/>
  <c r="T4304" i="1"/>
  <c r="T3885" i="1"/>
  <c r="T455" i="1"/>
  <c r="T857" i="1"/>
  <c r="T2508" i="1"/>
  <c r="T3661" i="1"/>
  <c r="T2391" i="1"/>
  <c r="T3853" i="1"/>
  <c r="T4109" i="1"/>
  <c r="T4101" i="1"/>
  <c r="T423" i="1"/>
  <c r="T849" i="1"/>
  <c r="T2433" i="1"/>
  <c r="T4312" i="1"/>
  <c r="T3539" i="1"/>
  <c r="T3821" i="1"/>
  <c r="T4045" i="1"/>
  <c r="T3949" i="1"/>
  <c r="T4336" i="1"/>
  <c r="T3653" i="1"/>
  <c r="T3118" i="1"/>
  <c r="T3480" i="1"/>
  <c r="T3693" i="1"/>
  <c r="T4013" i="1"/>
  <c r="T4117" i="1"/>
  <c r="T2686" i="1"/>
  <c r="T3669" i="1"/>
  <c r="T2878" i="1"/>
  <c r="T431" i="1"/>
  <c r="T2974" i="1"/>
  <c r="T3158" i="1"/>
  <c r="T631" i="1"/>
  <c r="T4320" i="1"/>
  <c r="T902" i="1"/>
  <c r="T2678" i="1"/>
  <c r="T3150" i="1"/>
  <c r="T2327" i="1"/>
  <c r="T527" i="1"/>
  <c r="T4141" i="1"/>
  <c r="T3126" i="1"/>
  <c r="T841" i="1"/>
  <c r="T4125" i="1"/>
  <c r="T3094" i="1"/>
  <c r="T2524" i="1"/>
  <c r="N752" i="33"/>
  <c r="N760" i="33"/>
  <c r="L204" i="2"/>
  <c r="T350" i="1"/>
  <c r="T358" i="1"/>
  <c r="T729" i="1"/>
  <c r="J369" i="2"/>
  <c r="Q794" i="1"/>
  <c r="Q870" i="1"/>
  <c r="F917" i="33"/>
  <c r="D40" i="2"/>
  <c r="J814" i="1"/>
  <c r="M814" i="1"/>
  <c r="AB1789" i="1"/>
  <c r="AB1837" i="1"/>
  <c r="AB1855" i="1"/>
  <c r="AB1864" i="1"/>
  <c r="M1734" i="1"/>
  <c r="J1734" i="1"/>
  <c r="U912" i="1"/>
  <c r="O991" i="33"/>
  <c r="O992" i="33"/>
  <c r="M503" i="2"/>
  <c r="M373" i="2"/>
  <c r="U832" i="1"/>
  <c r="U865" i="1"/>
  <c r="R878" i="1"/>
  <c r="R305" i="1"/>
  <c r="R166" i="1"/>
  <c r="R184" i="1"/>
  <c r="R210" i="1"/>
  <c r="E369" i="2"/>
  <c r="K828" i="1"/>
  <c r="K861" i="1"/>
  <c r="N828" i="1"/>
  <c r="N861" i="1"/>
  <c r="J1976" i="1"/>
  <c r="J2152" i="1"/>
  <c r="J2161" i="1"/>
  <c r="F931" i="33"/>
  <c r="F1005" i="33"/>
  <c r="D516" i="2"/>
  <c r="J1941" i="1"/>
  <c r="M1941" i="1"/>
  <c r="H1754" i="1"/>
  <c r="I1754" i="1"/>
  <c r="L1455" i="1"/>
  <c r="L1399" i="1"/>
  <c r="U1289" i="1"/>
  <c r="U1385" i="1"/>
  <c r="X1292" i="1"/>
  <c r="Z1292" i="1"/>
  <c r="Z1388" i="1"/>
  <c r="W836" i="1"/>
  <c r="S836" i="1"/>
  <c r="F372" i="2"/>
  <c r="L831" i="1"/>
  <c r="L864" i="1"/>
  <c r="M813" i="1"/>
  <c r="F911" i="33"/>
  <c r="F916" i="33"/>
  <c r="D39" i="2"/>
  <c r="J813" i="1"/>
  <c r="R855" i="1"/>
  <c r="N855" i="1"/>
  <c r="M638" i="1"/>
  <c r="M437" i="1"/>
  <c r="AA865" i="1"/>
  <c r="AA832" i="1"/>
  <c r="I793" i="1"/>
  <c r="I869" i="1"/>
  <c r="M867" i="1"/>
  <c r="M834" i="1"/>
  <c r="R502" i="33"/>
  <c r="P375" i="2"/>
  <c r="Y800" i="1"/>
  <c r="Y876" i="1"/>
  <c r="S797" i="1"/>
  <c r="S873" i="1"/>
  <c r="L1768" i="1"/>
  <c r="H482" i="33"/>
  <c r="F363" i="2"/>
  <c r="L717" i="1"/>
  <c r="M727" i="1"/>
  <c r="M356" i="1"/>
  <c r="M348" i="1"/>
  <c r="AC723" i="1"/>
  <c r="AC352" i="1"/>
  <c r="U746" i="33"/>
  <c r="U754" i="33"/>
  <c r="S198" i="2"/>
  <c r="AC344" i="1"/>
  <c r="Y1771" i="1"/>
  <c r="R485" i="33"/>
  <c r="P366" i="2"/>
  <c r="Y720" i="1"/>
  <c r="AA713" i="1"/>
  <c r="S478" i="33"/>
  <c r="Q359" i="2"/>
  <c r="AA1764" i="1"/>
  <c r="V715" i="1"/>
  <c r="P480" i="33"/>
  <c r="N361" i="2"/>
  <c r="V1766" i="1"/>
  <c r="R634" i="1"/>
  <c r="R433" i="1"/>
  <c r="H524" i="1"/>
  <c r="I524" i="1"/>
  <c r="I913" i="33"/>
  <c r="G36" i="2"/>
  <c r="N810" i="1"/>
  <c r="R810" i="1"/>
  <c r="R639" i="1"/>
  <c r="R438" i="1"/>
  <c r="M483" i="1"/>
  <c r="J483" i="1"/>
  <c r="M790" i="1"/>
  <c r="M772" i="1"/>
  <c r="M763" i="1"/>
  <c r="M588" i="1"/>
  <c r="J588" i="1"/>
  <c r="M485" i="1"/>
  <c r="J485" i="1"/>
  <c r="H414" i="1"/>
  <c r="I414" i="1"/>
  <c r="W896" i="1"/>
  <c r="S896" i="1"/>
  <c r="Y725" i="1"/>
  <c r="Y354" i="1"/>
  <c r="R748" i="33"/>
  <c r="R756" i="33"/>
  <c r="P200" i="2"/>
  <c r="Y346" i="1"/>
  <c r="AA717" i="1"/>
  <c r="S482" i="33"/>
  <c r="Q363" i="2"/>
  <c r="AA1768" i="1"/>
  <c r="K958" i="33"/>
  <c r="I410" i="2"/>
  <c r="P910" i="1"/>
  <c r="N369" i="2"/>
  <c r="V794" i="1"/>
  <c r="V870" i="1"/>
  <c r="S833" i="1"/>
  <c r="S866" i="1"/>
  <c r="K959" i="33"/>
  <c r="I411" i="2"/>
  <c r="P911" i="1"/>
  <c r="I834" i="1"/>
  <c r="I867" i="1"/>
  <c r="N748" i="33"/>
  <c r="N756" i="33"/>
  <c r="L200" i="2"/>
  <c r="T346" i="1"/>
  <c r="T354" i="1"/>
  <c r="T725" i="1"/>
  <c r="Q3124" i="1"/>
  <c r="Q3419" i="1"/>
  <c r="Q3052" i="1"/>
  <c r="Q3020" i="1"/>
  <c r="Q3667" i="1"/>
  <c r="Q3659" i="1"/>
  <c r="Q3947" i="1"/>
  <c r="Q4302" i="1"/>
  <c r="Q3503" i="1"/>
  <c r="Q3092" i="1"/>
  <c r="Q3691" i="1"/>
  <c r="Q3675" i="1"/>
  <c r="Q4043" i="1"/>
  <c r="Q4011" i="1"/>
  <c r="Q2876" i="1"/>
  <c r="Q453" i="1"/>
  <c r="Q4334" i="1"/>
  <c r="Q2716" i="1"/>
  <c r="Q2708" i="1"/>
  <c r="Q3385" i="1"/>
  <c r="Q3164" i="1"/>
  <c r="Q3100" i="1"/>
  <c r="Q2844" i="1"/>
  <c r="Q2660" i="1"/>
  <c r="Q2972" i="1"/>
  <c r="Q4075" i="1"/>
  <c r="Q2514" i="1"/>
  <c r="Q2506" i="1"/>
  <c r="Q2692" i="1"/>
  <c r="Q2684" i="1"/>
  <c r="Q3068" i="1"/>
  <c r="Q2860" i="1"/>
  <c r="Q3883" i="1"/>
  <c r="Q3537" i="1"/>
  <c r="Q3478" i="1"/>
  <c r="Q900" i="1"/>
  <c r="Q855" i="1"/>
  <c r="Q2431" i="1"/>
  <c r="Q2389" i="1"/>
  <c r="Q2676" i="1"/>
  <c r="Q2668" i="1"/>
  <c r="Q2522" i="1"/>
  <c r="Q3156" i="1"/>
  <c r="Q3116" i="1"/>
  <c r="Q429" i="1"/>
  <c r="Q421" i="1"/>
  <c r="Q847" i="1"/>
  <c r="Q839" i="1"/>
  <c r="Q2325" i="1"/>
  <c r="Q2037" i="1"/>
  <c r="Q3651" i="1"/>
  <c r="Q1925" i="1"/>
  <c r="Q4115" i="1"/>
  <c r="Q4107" i="1"/>
  <c r="Q4131" i="1"/>
  <c r="Q4123" i="1"/>
  <c r="Q413" i="1"/>
  <c r="Q469" i="1"/>
  <c r="Q629" i="1"/>
  <c r="Q1981" i="1"/>
  <c r="Q525" i="1"/>
  <c r="Q3851" i="1"/>
  <c r="Q3819" i="1"/>
  <c r="Q4099" i="1"/>
  <c r="Q4059" i="1"/>
  <c r="Q4318" i="1"/>
  <c r="Q4310" i="1"/>
  <c r="Q4139" i="1"/>
  <c r="J372" i="2"/>
  <c r="Q3148" i="1"/>
  <c r="T958" i="33"/>
  <c r="R410" i="2"/>
  <c r="AB910" i="1"/>
  <c r="X828" i="1"/>
  <c r="Z828" i="1"/>
  <c r="Z861" i="1"/>
  <c r="AA4057" i="1"/>
  <c r="AA4137" i="1"/>
  <c r="AA4129" i="1"/>
  <c r="AA523" i="1"/>
  <c r="AA411" i="1"/>
  <c r="AA3881" i="1"/>
  <c r="AA3501" i="1"/>
  <c r="AA3122" i="1"/>
  <c r="AA3476" i="1"/>
  <c r="AA3817" i="1"/>
  <c r="AA4073" i="1"/>
  <c r="AA4300" i="1"/>
  <c r="AA627" i="1"/>
  <c r="AA845" i="1"/>
  <c r="AA837" i="1"/>
  <c r="AA2323" i="1"/>
  <c r="AA2858" i="1"/>
  <c r="AA2035" i="1"/>
  <c r="AA3098" i="1"/>
  <c r="AA3146" i="1"/>
  <c r="AA3689" i="1"/>
  <c r="AA4041" i="1"/>
  <c r="AA4009" i="1"/>
  <c r="AA4121" i="1"/>
  <c r="AA4332" i="1"/>
  <c r="AA2666" i="1"/>
  <c r="AA419" i="1"/>
  <c r="AA2842" i="1"/>
  <c r="AA3090" i="1"/>
  <c r="AA3154" i="1"/>
  <c r="AA3673" i="1"/>
  <c r="AA3665" i="1"/>
  <c r="AA3945" i="1"/>
  <c r="AA3114" i="1"/>
  <c r="AA3849" i="1"/>
  <c r="AA2520" i="1"/>
  <c r="AA2714" i="1"/>
  <c r="AA3066" i="1"/>
  <c r="AA3162" i="1"/>
  <c r="AA3417" i="1"/>
  <c r="AA3657" i="1"/>
  <c r="AA467" i="1"/>
  <c r="AA2658" i="1"/>
  <c r="AA1923" i="1"/>
  <c r="AA2512" i="1"/>
  <c r="AA2706" i="1"/>
  <c r="AA3050" i="1"/>
  <c r="AA3018" i="1"/>
  <c r="AA3383" i="1"/>
  <c r="AA4113" i="1"/>
  <c r="AA3649" i="1"/>
  <c r="AA4316" i="1"/>
  <c r="AA451" i="1"/>
  <c r="AA898" i="1"/>
  <c r="AA2504" i="1"/>
  <c r="AA2690" i="1"/>
  <c r="AA2682" i="1"/>
  <c r="AA2970" i="1"/>
  <c r="AA2874" i="1"/>
  <c r="AA1979" i="1"/>
  <c r="AA4097" i="1"/>
  <c r="AA4308" i="1"/>
  <c r="AA427" i="1"/>
  <c r="AA853" i="1"/>
  <c r="AA2429" i="1"/>
  <c r="AA2387" i="1"/>
  <c r="AA2674" i="1"/>
  <c r="AA4105" i="1"/>
  <c r="Q370" i="2"/>
  <c r="AA3535" i="1"/>
  <c r="N1035" i="33"/>
  <c r="I2139" i="1"/>
  <c r="H2139" i="1"/>
  <c r="W1802" i="1"/>
  <c r="S1802" i="1"/>
  <c r="R1764" i="1"/>
  <c r="N1764" i="1"/>
  <c r="N1288" i="1"/>
  <c r="N1384" i="1"/>
  <c r="T477" i="33"/>
  <c r="T494" i="33"/>
  <c r="K1924" i="1"/>
  <c r="K3384" i="1"/>
  <c r="K3650" i="1"/>
  <c r="K3536" i="1"/>
  <c r="K3850" i="1"/>
  <c r="K4098" i="1"/>
  <c r="K4309" i="1"/>
  <c r="K428" i="1"/>
  <c r="K854" i="1"/>
  <c r="K2430" i="1"/>
  <c r="K3019" i="1"/>
  <c r="K846" i="1"/>
  <c r="K3123" i="1"/>
  <c r="K3818" i="1"/>
  <c r="K4301" i="1"/>
  <c r="K2388" i="1"/>
  <c r="K2971" i="1"/>
  <c r="K2875" i="1"/>
  <c r="K3115" i="1"/>
  <c r="K3477" i="1"/>
  <c r="K3690" i="1"/>
  <c r="K4058" i="1"/>
  <c r="K4138" i="1"/>
  <c r="K838" i="1"/>
  <c r="K2683" i="1"/>
  <c r="K3147" i="1"/>
  <c r="K3502" i="1"/>
  <c r="K4074" i="1"/>
  <c r="K420" i="1"/>
  <c r="K2675" i="1"/>
  <c r="K2667" i="1"/>
  <c r="K2859" i="1"/>
  <c r="K3099" i="1"/>
  <c r="K3418" i="1"/>
  <c r="K3674" i="1"/>
  <c r="K4042" i="1"/>
  <c r="K4130" i="1"/>
  <c r="K4122" i="1"/>
  <c r="K3091" i="1"/>
  <c r="K524" i="1"/>
  <c r="K2521" i="1"/>
  <c r="K3163" i="1"/>
  <c r="K2659" i="1"/>
  <c r="K3666" i="1"/>
  <c r="K628" i="1"/>
  <c r="K2715" i="1"/>
  <c r="K4010" i="1"/>
  <c r="K4114" i="1"/>
  <c r="K4333" i="1"/>
  <c r="K468" i="1"/>
  <c r="K1980" i="1"/>
  <c r="K2513" i="1"/>
  <c r="K2707" i="1"/>
  <c r="K3051" i="1"/>
  <c r="K3658" i="1"/>
  <c r="K2324" i="1"/>
  <c r="K2843" i="1"/>
  <c r="K412" i="1"/>
  <c r="K2036" i="1"/>
  <c r="K3067" i="1"/>
  <c r="K3946" i="1"/>
  <c r="K3882" i="1"/>
  <c r="K4106" i="1"/>
  <c r="K4317" i="1"/>
  <c r="K452" i="1"/>
  <c r="K899" i="1"/>
  <c r="K2505" i="1"/>
  <c r="K2691" i="1"/>
  <c r="E371" i="2"/>
  <c r="K3155" i="1"/>
  <c r="J798" i="1"/>
  <c r="J874" i="1"/>
  <c r="I371" i="2"/>
  <c r="P796" i="1"/>
  <c r="P872" i="1"/>
  <c r="R369" i="2"/>
  <c r="AB828" i="1"/>
  <c r="AB861" i="1"/>
  <c r="L956" i="33"/>
  <c r="J408" i="2"/>
  <c r="Q908" i="1"/>
  <c r="W854" i="1"/>
  <c r="S854" i="1"/>
  <c r="R883" i="1"/>
  <c r="R171" i="1"/>
  <c r="R189" i="1"/>
  <c r="R215" i="1"/>
  <c r="R310" i="1"/>
  <c r="L374" i="2"/>
  <c r="T833" i="1"/>
  <c r="T866" i="1"/>
  <c r="P718" i="1"/>
  <c r="K483" i="33"/>
  <c r="I364" i="2"/>
  <c r="P1769" i="1"/>
  <c r="O453" i="1"/>
  <c r="O1925" i="1"/>
  <c r="O2514" i="1"/>
  <c r="O2708" i="1"/>
  <c r="O2692" i="1"/>
  <c r="O4123" i="1"/>
  <c r="O847" i="1"/>
  <c r="O4115" i="1"/>
  <c r="O4334" i="1"/>
  <c r="O429" i="1"/>
  <c r="O469" i="1"/>
  <c r="O2037" i="1"/>
  <c r="O2522" i="1"/>
  <c r="O2716" i="1"/>
  <c r="O3068" i="1"/>
  <c r="O4043" i="1"/>
  <c r="O3164" i="1"/>
  <c r="O3947" i="1"/>
  <c r="O3883" i="1"/>
  <c r="O4107" i="1"/>
  <c r="O4318" i="1"/>
  <c r="O413" i="1"/>
  <c r="O900" i="1"/>
  <c r="O2506" i="1"/>
  <c r="O4011" i="1"/>
  <c r="O3419" i="1"/>
  <c r="O3659" i="1"/>
  <c r="O3651" i="1"/>
  <c r="O3851" i="1"/>
  <c r="O4099" i="1"/>
  <c r="O4310" i="1"/>
  <c r="O629" i="1"/>
  <c r="O855" i="1"/>
  <c r="O2684" i="1"/>
  <c r="O839" i="1"/>
  <c r="O3385" i="1"/>
  <c r="O3124" i="1"/>
  <c r="O3537" i="1"/>
  <c r="O3819" i="1"/>
  <c r="O4075" i="1"/>
  <c r="O4302" i="1"/>
  <c r="O525" i="1"/>
  <c r="O3675" i="1"/>
  <c r="O4139" i="1"/>
  <c r="O2972" i="1"/>
  <c r="O2876" i="1"/>
  <c r="O3116" i="1"/>
  <c r="O3503" i="1"/>
  <c r="O3478" i="1"/>
  <c r="O4059" i="1"/>
  <c r="O4131" i="1"/>
  <c r="O2431" i="1"/>
  <c r="O3052" i="1"/>
  <c r="O2676" i="1"/>
  <c r="O2668" i="1"/>
  <c r="O2860" i="1"/>
  <c r="O3100" i="1"/>
  <c r="O3156" i="1"/>
  <c r="O3691" i="1"/>
  <c r="O3020" i="1"/>
  <c r="O3667" i="1"/>
  <c r="O2325" i="1"/>
  <c r="O1981" i="1"/>
  <c r="O2660" i="1"/>
  <c r="O2844" i="1"/>
  <c r="O3092" i="1"/>
  <c r="O3148" i="1"/>
  <c r="O421" i="1"/>
  <c r="O2389" i="1"/>
  <c r="H2104" i="1"/>
  <c r="I2104" i="1"/>
  <c r="K1789" i="1"/>
  <c r="K1837" i="1"/>
  <c r="K1855" i="1"/>
  <c r="K1864" i="1"/>
  <c r="S1788" i="1"/>
  <c r="S1836" i="1"/>
  <c r="S1854" i="1"/>
  <c r="S1863" i="1"/>
  <c r="M1797" i="1"/>
  <c r="J1797" i="1"/>
  <c r="H1755" i="1"/>
  <c r="I1755" i="1"/>
  <c r="I991" i="33"/>
  <c r="I998" i="33"/>
  <c r="G509" i="2"/>
  <c r="N918" i="1"/>
  <c r="R918" i="1"/>
  <c r="W1386" i="1"/>
  <c r="W1290" i="1"/>
  <c r="H902" i="1"/>
  <c r="I902" i="1"/>
  <c r="AC2511" i="1"/>
  <c r="AC3153" i="1"/>
  <c r="AC522" i="1"/>
  <c r="AC4056" i="1"/>
  <c r="AC3017" i="1"/>
  <c r="AC3848" i="1"/>
  <c r="AC3065" i="1"/>
  <c r="AC410" i="1"/>
  <c r="AC3534" i="1"/>
  <c r="AC2705" i="1"/>
  <c r="AC3648" i="1"/>
  <c r="AC2034" i="1"/>
  <c r="AC4136" i="1"/>
  <c r="AC3145" i="1"/>
  <c r="AC3097" i="1"/>
  <c r="AC3161" i="1"/>
  <c r="AC626" i="1"/>
  <c r="AC2841" i="1"/>
  <c r="AC3688" i="1"/>
  <c r="AC3049" i="1"/>
  <c r="AC3475" i="1"/>
  <c r="AC466" i="1"/>
  <c r="AC2713" i="1"/>
  <c r="AC4128" i="1"/>
  <c r="AC3121" i="1"/>
  <c r="AC4072" i="1"/>
  <c r="AC4299" i="1"/>
  <c r="AC418" i="1"/>
  <c r="AC844" i="1"/>
  <c r="AC836" i="1"/>
  <c r="AC2386" i="1"/>
  <c r="AC2322" i="1"/>
  <c r="AC2657" i="1"/>
  <c r="AC4315" i="1"/>
  <c r="AC3416" i="1"/>
  <c r="AC3672" i="1"/>
  <c r="AC4040" i="1"/>
  <c r="AC4008" i="1"/>
  <c r="AC4120" i="1"/>
  <c r="AC4112" i="1"/>
  <c r="AC4331" i="1"/>
  <c r="AC450" i="1"/>
  <c r="AC3816" i="1"/>
  <c r="AC3089" i="1"/>
  <c r="AC3382" i="1"/>
  <c r="AC3664" i="1"/>
  <c r="AC3656" i="1"/>
  <c r="AC3944" i="1"/>
  <c r="AC3880" i="1"/>
  <c r="AC4104" i="1"/>
  <c r="AC3500" i="1"/>
  <c r="AC4096" i="1"/>
  <c r="AC897" i="1"/>
  <c r="AC2503" i="1"/>
  <c r="AC2689" i="1"/>
  <c r="AC2681" i="1"/>
  <c r="AC2969" i="1"/>
  <c r="AC2873" i="1"/>
  <c r="AC3113" i="1"/>
  <c r="AC2519" i="1"/>
  <c r="AC4307" i="1"/>
  <c r="AC426" i="1"/>
  <c r="AC852" i="1"/>
  <c r="AC1978" i="1"/>
  <c r="AC2428" i="1"/>
  <c r="AC2673" i="1"/>
  <c r="AC2665" i="1"/>
  <c r="AC2857" i="1"/>
  <c r="AC1922" i="1"/>
  <c r="V910" i="1"/>
  <c r="N410" i="2"/>
  <c r="P958" i="33"/>
  <c r="R839" i="1"/>
  <c r="N839" i="1"/>
  <c r="I796" i="1"/>
  <c r="I872" i="1"/>
  <c r="S1792" i="1"/>
  <c r="S1840" i="1"/>
  <c r="S1858" i="1"/>
  <c r="S1867" i="1"/>
  <c r="M1828" i="1"/>
  <c r="J1828" i="1"/>
  <c r="R1805" i="1"/>
  <c r="N1805" i="1"/>
  <c r="I1383" i="1"/>
  <c r="Q918" i="33"/>
  <c r="O41" i="2"/>
  <c r="X815" i="1"/>
  <c r="Z815" i="1"/>
  <c r="T860" i="1"/>
  <c r="T827" i="1"/>
  <c r="N793" i="1"/>
  <c r="N869" i="1"/>
  <c r="J724" i="1"/>
  <c r="J353" i="1"/>
  <c r="L902" i="1"/>
  <c r="L4077" i="1"/>
  <c r="L2678" i="1"/>
  <c r="L1983" i="1"/>
  <c r="L2524" i="1"/>
  <c r="L431" i="1"/>
  <c r="L3158" i="1"/>
  <c r="L631" i="1"/>
  <c r="L3054" i="1"/>
  <c r="L4312" i="1"/>
  <c r="L4125" i="1"/>
  <c r="L2686" i="1"/>
  <c r="L4336" i="1"/>
  <c r="L1927" i="1"/>
  <c r="L2433" i="1"/>
  <c r="L3480" i="1"/>
  <c r="L2391" i="1"/>
  <c r="L3661" i="1"/>
  <c r="L2862" i="1"/>
  <c r="L2694" i="1"/>
  <c r="L3885" i="1"/>
  <c r="L3070" i="1"/>
  <c r="L415" i="1"/>
  <c r="L2878" i="1"/>
  <c r="L849" i="1"/>
  <c r="L2662" i="1"/>
  <c r="L3505" i="1"/>
  <c r="L2508" i="1"/>
  <c r="L3949" i="1"/>
  <c r="L2670" i="1"/>
  <c r="L3693" i="1"/>
  <c r="L4061" i="1"/>
  <c r="L3421" i="1"/>
  <c r="L857" i="1"/>
  <c r="L3669" i="1"/>
  <c r="L527" i="1"/>
  <c r="L471" i="1"/>
  <c r="L4141" i="1"/>
  <c r="L2718" i="1"/>
  <c r="L4101" i="1"/>
  <c r="L2974" i="1"/>
  <c r="L4109" i="1"/>
  <c r="L4320" i="1"/>
  <c r="L4304" i="1"/>
  <c r="L4133" i="1"/>
  <c r="L423" i="1"/>
  <c r="L841" i="1"/>
  <c r="L2327" i="1"/>
  <c r="L2039" i="1"/>
  <c r="L3821" i="1"/>
  <c r="L3166" i="1"/>
  <c r="L455" i="1"/>
  <c r="L3094" i="1"/>
  <c r="L3387" i="1"/>
  <c r="L3677" i="1"/>
  <c r="L4045" i="1"/>
  <c r="L4013" i="1"/>
  <c r="L3102" i="1"/>
  <c r="L4117" i="1"/>
  <c r="L3118" i="1"/>
  <c r="L3653" i="1"/>
  <c r="L2516" i="1"/>
  <c r="L2710" i="1"/>
  <c r="L3022" i="1"/>
  <c r="L3150" i="1"/>
  <c r="L3126" i="1"/>
  <c r="L3853" i="1"/>
  <c r="L2846" i="1"/>
  <c r="L3539" i="1"/>
  <c r="W480" i="1"/>
  <c r="S480" i="1"/>
  <c r="Q3884" i="1"/>
  <c r="Q1926" i="1"/>
  <c r="Q2693" i="1"/>
  <c r="Q2877" i="1"/>
  <c r="Q630" i="1"/>
  <c r="Q2326" i="1"/>
  <c r="Q4140" i="1"/>
  <c r="Q3479" i="1"/>
  <c r="Q4124" i="1"/>
  <c r="Q4108" i="1"/>
  <c r="Q2515" i="1"/>
  <c r="Q3117" i="1"/>
  <c r="Q901" i="1"/>
  <c r="Q422" i="1"/>
  <c r="Q4060" i="1"/>
  <c r="Q4335" i="1"/>
  <c r="Q2709" i="1"/>
  <c r="Q4116" i="1"/>
  <c r="Q3538" i="1"/>
  <c r="Q2507" i="1"/>
  <c r="Q3053" i="1"/>
  <c r="Q3668" i="1"/>
  <c r="Q454" i="1"/>
  <c r="Q3660" i="1"/>
  <c r="Q3852" i="1"/>
  <c r="Q4100" i="1"/>
  <c r="Q4319" i="1"/>
  <c r="Q526" i="1"/>
  <c r="Q856" i="1"/>
  <c r="Q2432" i="1"/>
  <c r="Q3420" i="1"/>
  <c r="Q2973" i="1"/>
  <c r="Q3125" i="1"/>
  <c r="Q3652" i="1"/>
  <c r="Q3820" i="1"/>
  <c r="Q4076" i="1"/>
  <c r="Q4311" i="1"/>
  <c r="Q430" i="1"/>
  <c r="Q848" i="1"/>
  <c r="Q840" i="1"/>
  <c r="Q4012" i="1"/>
  <c r="Q4303" i="1"/>
  <c r="Q3948" i="1"/>
  <c r="Q3386" i="1"/>
  <c r="Q2685" i="1"/>
  <c r="Q2669" i="1"/>
  <c r="Q2861" i="1"/>
  <c r="Q3101" i="1"/>
  <c r="Q3157" i="1"/>
  <c r="Q3504" i="1"/>
  <c r="Q4044" i="1"/>
  <c r="Q2677" i="1"/>
  <c r="Q470" i="1"/>
  <c r="Q2038" i="1"/>
  <c r="Q2661" i="1"/>
  <c r="Q2845" i="1"/>
  <c r="Q3093" i="1"/>
  <c r="Q3149" i="1"/>
  <c r="Q3692" i="1"/>
  <c r="Q3676" i="1"/>
  <c r="Q4132" i="1"/>
  <c r="Q414" i="1"/>
  <c r="Q1982" i="1"/>
  <c r="Q2523" i="1"/>
  <c r="Q2717" i="1"/>
  <c r="Q3069" i="1"/>
  <c r="Q3165" i="1"/>
  <c r="Q2390" i="1"/>
  <c r="Q3021" i="1"/>
  <c r="N679" i="33"/>
  <c r="N687" i="33"/>
  <c r="L426" i="2"/>
  <c r="T1949" i="1"/>
  <c r="H488" i="1"/>
  <c r="I488" i="1"/>
  <c r="O715" i="1"/>
  <c r="J480" i="33"/>
  <c r="H361" i="2"/>
  <c r="O1766" i="1"/>
  <c r="T1765" i="1"/>
  <c r="N479" i="33"/>
  <c r="L360" i="2"/>
  <c r="T714" i="1"/>
  <c r="Z638" i="1"/>
  <c r="Z437" i="1"/>
  <c r="Y726" i="1"/>
  <c r="R749" i="33"/>
  <c r="R757" i="33"/>
  <c r="P201" i="2"/>
  <c r="Y347" i="1"/>
  <c r="Y355" i="1"/>
  <c r="Y722" i="1"/>
  <c r="R753" i="33"/>
  <c r="P197" i="2"/>
  <c r="Y343" i="1"/>
  <c r="Y351" i="1"/>
  <c r="O641" i="1"/>
  <c r="O440" i="1"/>
  <c r="H809" i="1"/>
  <c r="C35" i="2"/>
  <c r="I809" i="1"/>
  <c r="L719" i="1"/>
  <c r="H484" i="33"/>
  <c r="F365" i="2"/>
  <c r="L1770" i="1"/>
  <c r="AC720" i="1"/>
  <c r="U485" i="33"/>
  <c r="S366" i="2"/>
  <c r="AC1771" i="1"/>
  <c r="AA1766" i="1"/>
  <c r="S480" i="33"/>
  <c r="Q361" i="2"/>
  <c r="AA715" i="1"/>
  <c r="M478" i="33"/>
  <c r="K359" i="2"/>
  <c r="S713" i="1"/>
  <c r="W713" i="1"/>
  <c r="R909" i="33"/>
  <c r="Q301" i="1"/>
  <c r="L424" i="33"/>
  <c r="L432" i="33"/>
  <c r="J355" i="2"/>
  <c r="Q257" i="1"/>
  <c r="Q275" i="1"/>
  <c r="W458" i="1"/>
  <c r="S458" i="1"/>
  <c r="W1824" i="1"/>
  <c r="S1824" i="1"/>
  <c r="W789" i="1"/>
  <c r="W771" i="1"/>
  <c r="M353" i="33"/>
  <c r="M361" i="33"/>
  <c r="K302" i="2"/>
  <c r="S762" i="1"/>
  <c r="W762" i="1"/>
  <c r="AC1765" i="1"/>
  <c r="U479" i="33"/>
  <c r="S360" i="2"/>
  <c r="AC714" i="1"/>
  <c r="R713" i="1"/>
  <c r="I478" i="33"/>
  <c r="G359" i="2"/>
  <c r="N713" i="1"/>
  <c r="N954" i="33"/>
  <c r="L406" i="2"/>
  <c r="T906" i="1"/>
  <c r="I827" i="1"/>
  <c r="I860" i="1"/>
  <c r="H372" i="2"/>
  <c r="O831" i="1"/>
  <c r="O864" i="1"/>
  <c r="W1768" i="1"/>
  <c r="S1768" i="1"/>
  <c r="X1816" i="1"/>
  <c r="Z1816" i="1"/>
  <c r="M1749" i="1"/>
  <c r="J1749" i="1"/>
  <c r="V630" i="1"/>
  <c r="V3165" i="1"/>
  <c r="V4303" i="1"/>
  <c r="V4012" i="1"/>
  <c r="V3149" i="1"/>
  <c r="V4076" i="1"/>
  <c r="V3157" i="1"/>
  <c r="V4124" i="1"/>
  <c r="V2326" i="1"/>
  <c r="V1926" i="1"/>
  <c r="V2661" i="1"/>
  <c r="V2845" i="1"/>
  <c r="V3093" i="1"/>
  <c r="V3386" i="1"/>
  <c r="V3668" i="1"/>
  <c r="V2390" i="1"/>
  <c r="V840" i="1"/>
  <c r="V4116" i="1"/>
  <c r="V4311" i="1"/>
  <c r="V470" i="1"/>
  <c r="V1982" i="1"/>
  <c r="V2515" i="1"/>
  <c r="V2709" i="1"/>
  <c r="V3053" i="1"/>
  <c r="V4132" i="1"/>
  <c r="V2038" i="1"/>
  <c r="V3948" i="1"/>
  <c r="V3884" i="1"/>
  <c r="V4108" i="1"/>
  <c r="V4319" i="1"/>
  <c r="V454" i="1"/>
  <c r="V901" i="1"/>
  <c r="V2507" i="1"/>
  <c r="V2693" i="1"/>
  <c r="V414" i="1"/>
  <c r="V2523" i="1"/>
  <c r="V3538" i="1"/>
  <c r="V2432" i="1"/>
  <c r="V3125" i="1"/>
  <c r="V848" i="1"/>
  <c r="V2717" i="1"/>
  <c r="V3852" i="1"/>
  <c r="V430" i="1"/>
  <c r="V3820" i="1"/>
  <c r="V422" i="1"/>
  <c r="V2973" i="1"/>
  <c r="V2877" i="1"/>
  <c r="V3117" i="1"/>
  <c r="V3479" i="1"/>
  <c r="V3692" i="1"/>
  <c r="V4060" i="1"/>
  <c r="V4140" i="1"/>
  <c r="V3021" i="1"/>
  <c r="V3660" i="1"/>
  <c r="V526" i="1"/>
  <c r="V3069" i="1"/>
  <c r="V3652" i="1"/>
  <c r="V4100" i="1"/>
  <c r="V856" i="1"/>
  <c r="V3504" i="1"/>
  <c r="V4335" i="1"/>
  <c r="V2677" i="1"/>
  <c r="V2669" i="1"/>
  <c r="V2861" i="1"/>
  <c r="V3101" i="1"/>
  <c r="V3420" i="1"/>
  <c r="V3676" i="1"/>
  <c r="V4044" i="1"/>
  <c r="N373" i="2"/>
  <c r="V2685" i="1"/>
  <c r="M897" i="1"/>
  <c r="J897" i="1"/>
  <c r="S369" i="2"/>
  <c r="AC828" i="1"/>
  <c r="AC861" i="1"/>
  <c r="AA3117" i="1"/>
  <c r="AA454" i="1"/>
  <c r="AA2717" i="1"/>
  <c r="AA3386" i="1"/>
  <c r="AA2877" i="1"/>
  <c r="AA3538" i="1"/>
  <c r="AA4044" i="1"/>
  <c r="AA630" i="1"/>
  <c r="AA3021" i="1"/>
  <c r="AA856" i="1"/>
  <c r="AA3676" i="1"/>
  <c r="AA3069" i="1"/>
  <c r="AA430" i="1"/>
  <c r="AA3884" i="1"/>
  <c r="AA2693" i="1"/>
  <c r="AA3093" i="1"/>
  <c r="AA3157" i="1"/>
  <c r="AA3852" i="1"/>
  <c r="AA526" i="1"/>
  <c r="AA3101" i="1"/>
  <c r="AA3504" i="1"/>
  <c r="AA2973" i="1"/>
  <c r="AA422" i="1"/>
  <c r="AA4132" i="1"/>
  <c r="AA2390" i="1"/>
  <c r="AA3053" i="1"/>
  <c r="AA4124" i="1"/>
  <c r="AA2861" i="1"/>
  <c r="AA3420" i="1"/>
  <c r="AA2685" i="1"/>
  <c r="AA2677" i="1"/>
  <c r="AA2669" i="1"/>
  <c r="AA2661" i="1"/>
  <c r="AA2523" i="1"/>
  <c r="AA3948" i="1"/>
  <c r="AA3652" i="1"/>
  <c r="AA3165" i="1"/>
  <c r="AA2709" i="1"/>
  <c r="AA2326" i="1"/>
  <c r="AA2038" i="1"/>
  <c r="AA1982" i="1"/>
  <c r="AA1926" i="1"/>
  <c r="AA901" i="1"/>
  <c r="AA2515" i="1"/>
  <c r="AA2507" i="1"/>
  <c r="AA2432" i="1"/>
  <c r="AA470" i="1"/>
  <c r="AA4335" i="1"/>
  <c r="AA4319" i="1"/>
  <c r="AA4311" i="1"/>
  <c r="AA4303" i="1"/>
  <c r="AA3125" i="1"/>
  <c r="AA840" i="1"/>
  <c r="AA848" i="1"/>
  <c r="AA4108" i="1"/>
  <c r="AA4100" i="1"/>
  <c r="AA4076" i="1"/>
  <c r="AA4060" i="1"/>
  <c r="AA4012" i="1"/>
  <c r="AA4140" i="1"/>
  <c r="AA3149" i="1"/>
  <c r="AA4116" i="1"/>
  <c r="AA3820" i="1"/>
  <c r="AA3479" i="1"/>
  <c r="AA3692" i="1"/>
  <c r="AA3668" i="1"/>
  <c r="AA3660" i="1"/>
  <c r="AA2845" i="1"/>
  <c r="Q373" i="2"/>
  <c r="AA414" i="1"/>
  <c r="S725" i="1"/>
  <c r="S354" i="1"/>
  <c r="M483" i="33"/>
  <c r="K364" i="2"/>
  <c r="S718" i="1"/>
  <c r="W718" i="1"/>
  <c r="C507" i="2"/>
  <c r="I916" i="1"/>
  <c r="H916" i="1"/>
  <c r="Z856" i="1"/>
  <c r="X856" i="1"/>
  <c r="T1976" i="1"/>
  <c r="T2152" i="1"/>
  <c r="T2161" i="1"/>
  <c r="N931" i="33"/>
  <c r="N1001" i="33"/>
  <c r="L512" i="2"/>
  <c r="T1937" i="1"/>
  <c r="H1753" i="1"/>
  <c r="I1753" i="1"/>
  <c r="V1292" i="1"/>
  <c r="V1388" i="1"/>
  <c r="I1287" i="1"/>
  <c r="H1287" i="1"/>
  <c r="H1383" i="1"/>
  <c r="AA641" i="1"/>
  <c r="AA440" i="1"/>
  <c r="C408" i="2"/>
  <c r="I908" i="1"/>
  <c r="H908" i="1"/>
  <c r="F374" i="2"/>
  <c r="L833" i="1"/>
  <c r="L866" i="1"/>
  <c r="AC1984" i="1"/>
  <c r="AC3159" i="1"/>
  <c r="AC416" i="1"/>
  <c r="AC3055" i="1"/>
  <c r="AC2525" i="1"/>
  <c r="AC842" i="1"/>
  <c r="AC1928" i="1"/>
  <c r="AC3388" i="1"/>
  <c r="AC2719" i="1"/>
  <c r="AC4014" i="1"/>
  <c r="AC2517" i="1"/>
  <c r="AC2687" i="1"/>
  <c r="AC472" i="1"/>
  <c r="AC3071" i="1"/>
  <c r="AC4337" i="1"/>
  <c r="AC2711" i="1"/>
  <c r="AC3886" i="1"/>
  <c r="AC4110" i="1"/>
  <c r="AC4321" i="1"/>
  <c r="AC424" i="1"/>
  <c r="AC903" i="1"/>
  <c r="AC2509" i="1"/>
  <c r="AC2695" i="1"/>
  <c r="AC456" i="1"/>
  <c r="AC3950" i="1"/>
  <c r="AC3654" i="1"/>
  <c r="AC3854" i="1"/>
  <c r="AC4102" i="1"/>
  <c r="AC4313" i="1"/>
  <c r="AC632" i="1"/>
  <c r="AC858" i="1"/>
  <c r="AC2434" i="1"/>
  <c r="AC4134" i="1"/>
  <c r="AC2679" i="1"/>
  <c r="AC3127" i="1"/>
  <c r="AC3540" i="1"/>
  <c r="AC3822" i="1"/>
  <c r="AC4078" i="1"/>
  <c r="AC4305" i="1"/>
  <c r="AC528" i="1"/>
  <c r="AC850" i="1"/>
  <c r="AC3023" i="1"/>
  <c r="AC3670" i="1"/>
  <c r="AC2879" i="1"/>
  <c r="AC3119" i="1"/>
  <c r="AC3481" i="1"/>
  <c r="AC3506" i="1"/>
  <c r="AC4062" i="1"/>
  <c r="AC4142" i="1"/>
  <c r="AC3662" i="1"/>
  <c r="AC4126" i="1"/>
  <c r="AC2392" i="1"/>
  <c r="AC2671" i="1"/>
  <c r="AC2863" i="1"/>
  <c r="AC3103" i="1"/>
  <c r="AC3167" i="1"/>
  <c r="AC3694" i="1"/>
  <c r="AC4046" i="1"/>
  <c r="AC2328" i="1"/>
  <c r="AC2975" i="1"/>
  <c r="AC4118" i="1"/>
  <c r="AC2040" i="1"/>
  <c r="AC2663" i="1"/>
  <c r="AC2847" i="1"/>
  <c r="AC3095" i="1"/>
  <c r="AC3151" i="1"/>
  <c r="AC3678" i="1"/>
  <c r="AC3422" i="1"/>
  <c r="U502" i="33"/>
  <c r="S375" i="2"/>
  <c r="AC432" i="1"/>
  <c r="H994" i="33"/>
  <c r="F505" i="2"/>
  <c r="L914" i="1"/>
  <c r="S827" i="1"/>
  <c r="S860" i="1"/>
  <c r="N675" i="33"/>
  <c r="N683" i="33"/>
  <c r="L422" i="2"/>
  <c r="T1945" i="1"/>
  <c r="R258" i="1"/>
  <c r="R276" i="1"/>
  <c r="R302" i="1"/>
  <c r="K717" i="1"/>
  <c r="G482" i="33"/>
  <c r="E363" i="2"/>
  <c r="K1768" i="1"/>
  <c r="U1765" i="1"/>
  <c r="O479" i="33"/>
  <c r="M360" i="2"/>
  <c r="U714" i="1"/>
  <c r="M475" i="1"/>
  <c r="J475" i="1"/>
  <c r="I752" i="33"/>
  <c r="I760" i="33"/>
  <c r="G204" i="2"/>
  <c r="N350" i="1"/>
  <c r="N358" i="1"/>
  <c r="N729" i="1"/>
  <c r="T1766" i="1"/>
  <c r="N480" i="33"/>
  <c r="L361" i="2"/>
  <c r="T715" i="1"/>
  <c r="P638" i="1"/>
  <c r="P437" i="1"/>
  <c r="W467" i="1"/>
  <c r="S467" i="1"/>
  <c r="O1768" i="1"/>
  <c r="J482" i="33"/>
  <c r="H363" i="2"/>
  <c r="O717" i="1"/>
  <c r="R459" i="1"/>
  <c r="N459" i="1"/>
  <c r="K3819" i="1"/>
  <c r="K4075" i="1"/>
  <c r="K4310" i="1"/>
  <c r="K421" i="1"/>
  <c r="K3020" i="1"/>
  <c r="K3052" i="1"/>
  <c r="K3148" i="1"/>
  <c r="K3124" i="1"/>
  <c r="K3503" i="1"/>
  <c r="K3156" i="1"/>
  <c r="K3651" i="1"/>
  <c r="K3537" i="1"/>
  <c r="K3851" i="1"/>
  <c r="K4099" i="1"/>
  <c r="K4318" i="1"/>
  <c r="K429" i="1"/>
  <c r="K855" i="1"/>
  <c r="K2692" i="1"/>
  <c r="K2684" i="1"/>
  <c r="K2972" i="1"/>
  <c r="K2876" i="1"/>
  <c r="K3116" i="1"/>
  <c r="K3478" i="1"/>
  <c r="K3691" i="1"/>
  <c r="K4059" i="1"/>
  <c r="K2431" i="1"/>
  <c r="K4131" i="1"/>
  <c r="K2389" i="1"/>
  <c r="K2676" i="1"/>
  <c r="K2668" i="1"/>
  <c r="K2860" i="1"/>
  <c r="K3100" i="1"/>
  <c r="K3164" i="1"/>
  <c r="K3675" i="1"/>
  <c r="K847" i="1"/>
  <c r="K839" i="1"/>
  <c r="K2325" i="1"/>
  <c r="K1981" i="1"/>
  <c r="K2660" i="1"/>
  <c r="K2844" i="1"/>
  <c r="K3092" i="1"/>
  <c r="K3419" i="1"/>
  <c r="K4302" i="1"/>
  <c r="K413" i="1"/>
  <c r="K629" i="1"/>
  <c r="K525" i="1"/>
  <c r="K2037" i="1"/>
  <c r="K2522" i="1"/>
  <c r="K2716" i="1"/>
  <c r="K3068" i="1"/>
  <c r="K4043" i="1"/>
  <c r="K4011" i="1"/>
  <c r="K4115" i="1"/>
  <c r="K4123" i="1"/>
  <c r="K4139" i="1"/>
  <c r="K469" i="1"/>
  <c r="K1925" i="1"/>
  <c r="K2514" i="1"/>
  <c r="K2708" i="1"/>
  <c r="K3667" i="1"/>
  <c r="K3659" i="1"/>
  <c r="K3947" i="1"/>
  <c r="K3883" i="1"/>
  <c r="K4107" i="1"/>
  <c r="K4334" i="1"/>
  <c r="K453" i="1"/>
  <c r="K900" i="1"/>
  <c r="K2506" i="1"/>
  <c r="E372" i="2"/>
  <c r="K3385" i="1"/>
  <c r="L638" i="1"/>
  <c r="L437" i="1"/>
  <c r="I729" i="1"/>
  <c r="I358" i="1"/>
  <c r="S726" i="1"/>
  <c r="S355" i="1"/>
  <c r="O719" i="1"/>
  <c r="J484" i="33"/>
  <c r="H365" i="2"/>
  <c r="O1770" i="1"/>
  <c r="K713" i="1"/>
  <c r="G478" i="33"/>
  <c r="E359" i="2"/>
  <c r="K1764" i="1"/>
  <c r="AA638" i="1"/>
  <c r="AA437" i="1"/>
  <c r="M635" i="1"/>
  <c r="M434" i="1"/>
  <c r="Z722" i="1"/>
  <c r="Z351" i="1"/>
  <c r="Z343" i="1"/>
  <c r="T718" i="1"/>
  <c r="N483" i="33"/>
  <c r="L364" i="2"/>
  <c r="T1769" i="1"/>
  <c r="K639" i="1"/>
  <c r="K438" i="1"/>
  <c r="M428" i="1"/>
  <c r="J428" i="1"/>
  <c r="Z517" i="1"/>
  <c r="X517" i="1"/>
  <c r="R522" i="1"/>
  <c r="N522" i="1"/>
  <c r="AA636" i="1"/>
  <c r="AA435" i="1"/>
  <c r="Y914" i="1"/>
  <c r="P505" i="2"/>
  <c r="R991" i="33"/>
  <c r="R994" i="33"/>
  <c r="J834" i="1"/>
  <c r="J867" i="1"/>
  <c r="H715" i="1"/>
  <c r="C361" i="2"/>
  <c r="I715" i="1"/>
  <c r="M715" i="1"/>
  <c r="F480" i="33"/>
  <c r="D361" i="2"/>
  <c r="J715" i="1"/>
  <c r="T640" i="1"/>
  <c r="T439" i="1"/>
  <c r="U641" i="1"/>
  <c r="U440" i="1"/>
  <c r="W585" i="1"/>
  <c r="S585" i="1"/>
  <c r="AC3332" i="1"/>
  <c r="AC4292" i="1"/>
  <c r="H486" i="1"/>
  <c r="I486" i="1"/>
  <c r="P1767" i="1"/>
  <c r="K481" i="33"/>
  <c r="I362" i="2"/>
  <c r="P716" i="1"/>
  <c r="M789" i="1"/>
  <c r="M771" i="1"/>
  <c r="F353" i="33"/>
  <c r="F361" i="33"/>
  <c r="D302" i="2"/>
  <c r="J762" i="1"/>
  <c r="M762" i="1"/>
  <c r="M485" i="33"/>
  <c r="K366" i="2"/>
  <c r="S720" i="1"/>
  <c r="W720" i="1"/>
  <c r="L636" i="1"/>
  <c r="L435" i="1"/>
  <c r="H517" i="1"/>
  <c r="I517" i="1"/>
  <c r="AA869" i="1"/>
  <c r="AA793" i="1"/>
  <c r="Z528" i="1"/>
  <c r="X528" i="1"/>
  <c r="K727" i="1"/>
  <c r="K356" i="1"/>
  <c r="K348" i="1"/>
  <c r="E202" i="2"/>
  <c r="G758" i="33"/>
  <c r="G750" i="33"/>
  <c r="O1771" i="1"/>
  <c r="J485" i="33"/>
  <c r="H366" i="2"/>
  <c r="O720" i="1"/>
  <c r="AB724" i="1"/>
  <c r="AB353" i="1"/>
  <c r="AB345" i="1"/>
  <c r="R199" i="2"/>
  <c r="T755" i="33"/>
  <c r="T747" i="33"/>
  <c r="AA640" i="1"/>
  <c r="AA439" i="1"/>
  <c r="R1980" i="1"/>
  <c r="N1980" i="1"/>
  <c r="P1795" i="1"/>
  <c r="P1843" i="1"/>
  <c r="P1861" i="1"/>
  <c r="P1870" i="1"/>
  <c r="S1290" i="1"/>
  <c r="S1386" i="1"/>
  <c r="Z349" i="1"/>
  <c r="Z357" i="1"/>
  <c r="Z728" i="1"/>
  <c r="Q372" i="2"/>
  <c r="AA797" i="1"/>
  <c r="AA873" i="1"/>
  <c r="Z900" i="1"/>
  <c r="X900" i="1"/>
  <c r="S830" i="1"/>
  <c r="S863" i="1"/>
  <c r="R681" i="33"/>
  <c r="R689" i="33"/>
  <c r="P428" i="2"/>
  <c r="Y1951" i="1"/>
  <c r="S2193" i="1"/>
  <c r="S2201" i="1"/>
  <c r="W1994" i="1"/>
  <c r="S1994" i="1"/>
  <c r="P1792" i="1"/>
  <c r="P1840" i="1"/>
  <c r="P1858" i="1"/>
  <c r="P1867" i="1"/>
  <c r="W1738" i="1"/>
  <c r="S1738" i="1"/>
  <c r="Z1757" i="1"/>
  <c r="X1757" i="1"/>
  <c r="R371" i="2"/>
  <c r="AB796" i="1"/>
  <c r="AB872" i="1"/>
  <c r="W897" i="1"/>
  <c r="S897" i="1"/>
  <c r="M916" i="33"/>
  <c r="K39" i="2"/>
  <c r="S813" i="1"/>
  <c r="W813" i="1"/>
  <c r="T2385" i="1"/>
  <c r="T3096" i="1"/>
  <c r="T4119" i="1"/>
  <c r="T1977" i="1"/>
  <c r="T2672" i="1"/>
  <c r="T425" i="1"/>
  <c r="T3671" i="1"/>
  <c r="T4111" i="1"/>
  <c r="T3415" i="1"/>
  <c r="T851" i="1"/>
  <c r="T2664" i="1"/>
  <c r="T4039" i="1"/>
  <c r="T4314" i="1"/>
  <c r="T2427" i="1"/>
  <c r="T2856" i="1"/>
  <c r="T4007" i="1"/>
  <c r="T465" i="1"/>
  <c r="T4055" i="1"/>
  <c r="T4135" i="1"/>
  <c r="T4127" i="1"/>
  <c r="T409" i="1"/>
  <c r="T625" i="1"/>
  <c r="T521" i="1"/>
  <c r="T2033" i="1"/>
  <c r="T2518" i="1"/>
  <c r="T3687" i="1"/>
  <c r="T3381" i="1"/>
  <c r="T3663" i="1"/>
  <c r="T3655" i="1"/>
  <c r="T3943" i="1"/>
  <c r="T3879" i="1"/>
  <c r="T4103" i="1"/>
  <c r="T4306" i="1"/>
  <c r="T449" i="1"/>
  <c r="T2712" i="1"/>
  <c r="T3064" i="1"/>
  <c r="T3160" i="1"/>
  <c r="T3152" i="1"/>
  <c r="T3647" i="1"/>
  <c r="T3474" i="1"/>
  <c r="T3847" i="1"/>
  <c r="T4095" i="1"/>
  <c r="T2510" i="1"/>
  <c r="T3088" i="1"/>
  <c r="T2704" i="1"/>
  <c r="T3048" i="1"/>
  <c r="T3016" i="1"/>
  <c r="T3144" i="1"/>
  <c r="T3120" i="1"/>
  <c r="T3533" i="1"/>
  <c r="T3815" i="1"/>
  <c r="T896" i="1"/>
  <c r="T2502" i="1"/>
  <c r="T2688" i="1"/>
  <c r="T2680" i="1"/>
  <c r="T2968" i="1"/>
  <c r="T2872" i="1"/>
  <c r="T3112" i="1"/>
  <c r="T3499" i="1"/>
  <c r="T4330" i="1"/>
  <c r="T4298" i="1"/>
  <c r="T417" i="1"/>
  <c r="T843" i="1"/>
  <c r="T835" i="1"/>
  <c r="T2321" i="1"/>
  <c r="T1921" i="1"/>
  <c r="T2656" i="1"/>
  <c r="T2840" i="1"/>
  <c r="N470" i="33"/>
  <c r="N487" i="33"/>
  <c r="N495" i="33"/>
  <c r="L368" i="2"/>
  <c r="T4071" i="1"/>
  <c r="J794" i="1"/>
  <c r="J870" i="1"/>
  <c r="T450" i="1"/>
  <c r="T4104" i="1"/>
  <c r="T2665" i="1"/>
  <c r="T3153" i="1"/>
  <c r="T3688" i="1"/>
  <c r="T4008" i="1"/>
  <c r="T844" i="1"/>
  <c r="T2681" i="1"/>
  <c r="T3648" i="1"/>
  <c r="T410" i="1"/>
  <c r="T4072" i="1"/>
  <c r="T2511" i="1"/>
  <c r="T3121" i="1"/>
  <c r="T3672" i="1"/>
  <c r="T897" i="1"/>
  <c r="T4315" i="1"/>
  <c r="T836" i="1"/>
  <c r="T2673" i="1"/>
  <c r="T418" i="1"/>
  <c r="T3534" i="1"/>
  <c r="T4112" i="1"/>
  <c r="T4056" i="1"/>
  <c r="T4299" i="1"/>
  <c r="T1922" i="1"/>
  <c r="T3065" i="1"/>
  <c r="T3664" i="1"/>
  <c r="T4096" i="1"/>
  <c r="T4128" i="1"/>
  <c r="T4120" i="1"/>
  <c r="T3848" i="1"/>
  <c r="T3475" i="1"/>
  <c r="T3416" i="1"/>
  <c r="T3382" i="1"/>
  <c r="T3145" i="1"/>
  <c r="T3656" i="1"/>
  <c r="T3816" i="1"/>
  <c r="T3944" i="1"/>
  <c r="T3880" i="1"/>
  <c r="T3500" i="1"/>
  <c r="T3049" i="1"/>
  <c r="T3017" i="1"/>
  <c r="T2969" i="1"/>
  <c r="T2857" i="1"/>
  <c r="T3161" i="1"/>
  <c r="T3097" i="1"/>
  <c r="T3113" i="1"/>
  <c r="T3089" i="1"/>
  <c r="T2689" i="1"/>
  <c r="T2034" i="1"/>
  <c r="T2322" i="1"/>
  <c r="T1978" i="1"/>
  <c r="T852" i="1"/>
  <c r="T4040" i="1"/>
  <c r="T2841" i="1"/>
  <c r="T2713" i="1"/>
  <c r="T2705" i="1"/>
  <c r="T2386" i="1"/>
  <c r="T522" i="1"/>
  <c r="T466" i="1"/>
  <c r="T426" i="1"/>
  <c r="T2873" i="1"/>
  <c r="T2519" i="1"/>
  <c r="T2503" i="1"/>
  <c r="T2428" i="1"/>
  <c r="T626" i="1"/>
  <c r="T4331" i="1"/>
  <c r="T4307" i="1"/>
  <c r="T4136" i="1"/>
  <c r="L369" i="2"/>
  <c r="T2657" i="1"/>
  <c r="L952" i="33"/>
  <c r="J404" i="2"/>
  <c r="Q904" i="1"/>
  <c r="W850" i="1"/>
  <c r="S850" i="1"/>
  <c r="F370" i="2"/>
  <c r="L795" i="1"/>
  <c r="L871" i="1"/>
  <c r="Q991" i="33"/>
  <c r="Q992" i="33"/>
  <c r="O503" i="2"/>
  <c r="X912" i="1"/>
  <c r="Z912" i="1"/>
  <c r="J373" i="2"/>
  <c r="Q832" i="1"/>
  <c r="Q865" i="1"/>
  <c r="F352" i="33"/>
  <c r="F360" i="33"/>
  <c r="D301" i="2"/>
  <c r="J761" i="1"/>
  <c r="M761" i="1"/>
  <c r="M770" i="1"/>
  <c r="M788" i="1"/>
  <c r="I675" i="33"/>
  <c r="I683" i="33"/>
  <c r="G422" i="2"/>
  <c r="N433" i="1"/>
  <c r="N634" i="1"/>
  <c r="M350" i="33"/>
  <c r="M358" i="33"/>
  <c r="K299" i="2"/>
  <c r="S759" i="1"/>
  <c r="W759" i="1"/>
  <c r="W768" i="1"/>
  <c r="W786" i="1"/>
  <c r="Q753" i="33"/>
  <c r="O197" i="2"/>
  <c r="X343" i="1"/>
  <c r="X351" i="1"/>
  <c r="X722" i="1"/>
  <c r="AB719" i="1"/>
  <c r="T484" i="33"/>
  <c r="R365" i="2"/>
  <c r="AB1770" i="1"/>
  <c r="Q479" i="33"/>
  <c r="O360" i="2"/>
  <c r="X714" i="1"/>
  <c r="Z714" i="1"/>
  <c r="G751" i="33"/>
  <c r="G759" i="33"/>
  <c r="E203" i="2"/>
  <c r="K349" i="1"/>
  <c r="K357" i="1"/>
  <c r="K728" i="1"/>
  <c r="F485" i="33"/>
  <c r="D366" i="2"/>
  <c r="J720" i="1"/>
  <c r="M720" i="1"/>
  <c r="Q718" i="1"/>
  <c r="L483" i="33"/>
  <c r="J364" i="2"/>
  <c r="Q1769" i="1"/>
  <c r="U716" i="1"/>
  <c r="O481" i="33"/>
  <c r="M362" i="2"/>
  <c r="U1767" i="1"/>
  <c r="Y714" i="1"/>
  <c r="R479" i="33"/>
  <c r="P360" i="2"/>
  <c r="Y1765" i="1"/>
  <c r="R680" i="33"/>
  <c r="R688" i="33"/>
  <c r="P427" i="2"/>
  <c r="Y1950" i="1"/>
  <c r="R517" i="1"/>
  <c r="N517" i="1"/>
  <c r="W476" i="1"/>
  <c r="S476" i="1"/>
  <c r="H426" i="1"/>
  <c r="I426" i="1"/>
  <c r="H1807" i="1"/>
  <c r="I1807" i="1"/>
  <c r="I353" i="33"/>
  <c r="I361" i="33"/>
  <c r="G302" i="2"/>
  <c r="N762" i="1"/>
  <c r="R762" i="1"/>
  <c r="R771" i="1"/>
  <c r="R789" i="1"/>
  <c r="R844" i="1"/>
  <c r="N844" i="1"/>
  <c r="X723" i="1"/>
  <c r="X352" i="1"/>
  <c r="J872" i="1"/>
  <c r="V1770" i="1"/>
  <c r="P484" i="33"/>
  <c r="N365" i="2"/>
  <c r="V719" i="1"/>
  <c r="W632" i="1"/>
  <c r="S632" i="1"/>
  <c r="P717" i="1"/>
  <c r="K482" i="33"/>
  <c r="I363" i="2"/>
  <c r="P1768" i="1"/>
  <c r="S634" i="1"/>
  <c r="S679" i="33"/>
  <c r="S687" i="33"/>
  <c r="Q426" i="2"/>
  <c r="AA1949" i="1"/>
  <c r="T470" i="33"/>
  <c r="T487" i="33"/>
  <c r="T495" i="33"/>
  <c r="T904" i="33"/>
  <c r="I724" i="1"/>
  <c r="C199" i="2"/>
  <c r="I345" i="1"/>
  <c r="I353" i="1"/>
  <c r="F676" i="33"/>
  <c r="F684" i="33"/>
  <c r="D423" i="2"/>
  <c r="J434" i="1"/>
  <c r="J635" i="1"/>
  <c r="X725" i="1"/>
  <c r="X354" i="1"/>
  <c r="M518" i="1"/>
  <c r="J518" i="1"/>
  <c r="J796" i="1"/>
  <c r="M796" i="1"/>
  <c r="M872" i="1"/>
  <c r="L634" i="1"/>
  <c r="L433" i="1"/>
  <c r="H523" i="1"/>
  <c r="I523" i="1"/>
  <c r="Q1771" i="1"/>
  <c r="L485" i="33"/>
  <c r="J366" i="2"/>
  <c r="Q720" i="1"/>
  <c r="U1769" i="1"/>
  <c r="O483" i="33"/>
  <c r="M364" i="2"/>
  <c r="U718" i="1"/>
  <c r="Y1767" i="1"/>
  <c r="R481" i="33"/>
  <c r="P362" i="2"/>
  <c r="Y716" i="1"/>
  <c r="F479" i="33"/>
  <c r="D360" i="2"/>
  <c r="J714" i="1"/>
  <c r="M714" i="1"/>
  <c r="U728" i="1"/>
  <c r="O751" i="33"/>
  <c r="O759" i="33"/>
  <c r="M203" i="2"/>
  <c r="U349" i="1"/>
  <c r="U357" i="1"/>
  <c r="W592" i="1"/>
  <c r="S592" i="1"/>
  <c r="AC641" i="1"/>
  <c r="AC440" i="1"/>
  <c r="H638" i="1"/>
  <c r="H437" i="1"/>
  <c r="Q1035" i="33"/>
  <c r="O4297" i="1"/>
  <c r="O3337" i="1"/>
  <c r="H912" i="1"/>
  <c r="I912" i="1"/>
  <c r="C503" i="2"/>
  <c r="Z725" i="1"/>
  <c r="Z354" i="1"/>
  <c r="Q748" i="33"/>
  <c r="Q756" i="33"/>
  <c r="O200" i="2"/>
  <c r="X346" i="1"/>
  <c r="Z346" i="1"/>
  <c r="I727" i="1"/>
  <c r="C202" i="2"/>
  <c r="I348" i="1"/>
  <c r="I356" i="1"/>
  <c r="Q679" i="33"/>
  <c r="Q687" i="33"/>
  <c r="O426" i="2"/>
  <c r="X437" i="1"/>
  <c r="X638" i="1"/>
  <c r="W482" i="1"/>
  <c r="S482" i="1"/>
  <c r="R520" i="1"/>
  <c r="N520" i="1"/>
  <c r="R626" i="1"/>
  <c r="N626" i="1"/>
  <c r="P637" i="1"/>
  <c r="P436" i="1"/>
  <c r="O634" i="1"/>
  <c r="O433" i="1"/>
  <c r="H466" i="1"/>
  <c r="I466" i="1"/>
  <c r="K1769" i="1"/>
  <c r="G483" i="33"/>
  <c r="E364" i="2"/>
  <c r="K718" i="1"/>
  <c r="J682" i="33"/>
  <c r="J690" i="33"/>
  <c r="H429" i="2"/>
  <c r="O1952" i="1"/>
  <c r="AA635" i="1"/>
  <c r="AA434" i="1"/>
  <c r="H726" i="1"/>
  <c r="H355" i="1"/>
  <c r="H347" i="1"/>
  <c r="I680" i="33"/>
  <c r="I688" i="33"/>
  <c r="G427" i="2"/>
  <c r="N438" i="1"/>
  <c r="N639" i="1"/>
  <c r="H589" i="1"/>
  <c r="I589" i="1"/>
  <c r="U1771" i="1"/>
  <c r="O485" i="33"/>
  <c r="M366" i="2"/>
  <c r="U720" i="1"/>
  <c r="T1948" i="1"/>
  <c r="Z726" i="1"/>
  <c r="Z355" i="1"/>
  <c r="Z347" i="1"/>
  <c r="H458" i="1"/>
  <c r="I458" i="1"/>
  <c r="K637" i="1"/>
  <c r="K436" i="1"/>
  <c r="I747" i="33"/>
  <c r="I755" i="33"/>
  <c r="G199" i="2"/>
  <c r="N345" i="1"/>
  <c r="N353" i="1"/>
  <c r="N724" i="1"/>
  <c r="AB1765" i="1"/>
  <c r="T479" i="33"/>
  <c r="R360" i="2"/>
  <c r="AB714" i="1"/>
  <c r="S680" i="33"/>
  <c r="S688" i="33"/>
  <c r="Q427" i="2"/>
  <c r="AA1950" i="1"/>
  <c r="M472" i="1"/>
  <c r="J472" i="1"/>
  <c r="V1771" i="1"/>
  <c r="P485" i="33"/>
  <c r="N366" i="2"/>
  <c r="V720" i="1"/>
  <c r="Z526" i="1"/>
  <c r="X526" i="1"/>
  <c r="S751" i="33"/>
  <c r="S759" i="33"/>
  <c r="Q203" i="2"/>
  <c r="AA349" i="1"/>
  <c r="AA357" i="1"/>
  <c r="AA728" i="1"/>
  <c r="AC637" i="1"/>
  <c r="AC436" i="1"/>
  <c r="AC2843" i="1"/>
  <c r="AC4301" i="1"/>
  <c r="AC3163" i="1"/>
  <c r="AC452" i="1"/>
  <c r="AC3850" i="1"/>
  <c r="AC2521" i="1"/>
  <c r="AC4058" i="1"/>
  <c r="AC2691" i="1"/>
  <c r="AC3946" i="1"/>
  <c r="AC3658" i="1"/>
  <c r="AC4317" i="1"/>
  <c r="AC628" i="1"/>
  <c r="AC3147" i="1"/>
  <c r="AC420" i="1"/>
  <c r="AC3666" i="1"/>
  <c r="AC2324" i="1"/>
  <c r="AC4074" i="1"/>
  <c r="AC3067" i="1"/>
  <c r="AC4130" i="1"/>
  <c r="AC2971" i="1"/>
  <c r="AC2036" i="1"/>
  <c r="AC3477" i="1"/>
  <c r="AC2505" i="1"/>
  <c r="AC3674" i="1"/>
  <c r="AC1980" i="1"/>
  <c r="AC3123" i="1"/>
  <c r="AC3091" i="1"/>
  <c r="AC412" i="1"/>
  <c r="AC3418" i="1"/>
  <c r="AC846" i="1"/>
  <c r="AC4333" i="1"/>
  <c r="AC3818" i="1"/>
  <c r="AC2715" i="1"/>
  <c r="AC4138" i="1"/>
  <c r="AC2683" i="1"/>
  <c r="AC2859" i="1"/>
  <c r="AC428" i="1"/>
  <c r="AC3536" i="1"/>
  <c r="AC899" i="1"/>
  <c r="AC3690" i="1"/>
  <c r="AC854" i="1"/>
  <c r="AC3882" i="1"/>
  <c r="AC4114" i="1"/>
  <c r="AC3099" i="1"/>
  <c r="AC3155" i="1"/>
  <c r="AC3502" i="1"/>
  <c r="AC4042" i="1"/>
  <c r="AC4010" i="1"/>
  <c r="AC4122" i="1"/>
  <c r="AC4106" i="1"/>
  <c r="AC3650" i="1"/>
  <c r="AC2875" i="1"/>
  <c r="AC1924" i="1"/>
  <c r="AC2513" i="1"/>
  <c r="AC2707" i="1"/>
  <c r="AC3051" i="1"/>
  <c r="AC3019" i="1"/>
  <c r="AC3384" i="1"/>
  <c r="AC2667" i="1"/>
  <c r="AC838" i="1"/>
  <c r="AC4098" i="1"/>
  <c r="AC4309" i="1"/>
  <c r="AC524" i="1"/>
  <c r="AC468" i="1"/>
  <c r="AC2430" i="1"/>
  <c r="AC2388" i="1"/>
  <c r="AC2675" i="1"/>
  <c r="AC2659" i="1"/>
  <c r="AC3115" i="1"/>
  <c r="M786" i="1"/>
  <c r="F350" i="33"/>
  <c r="F358" i="33"/>
  <c r="D299" i="2"/>
  <c r="J759" i="1"/>
  <c r="M759" i="1"/>
  <c r="M768" i="1"/>
  <c r="W625" i="1"/>
  <c r="S625" i="1"/>
  <c r="AC298" i="1"/>
  <c r="U421" i="33"/>
  <c r="U429" i="33"/>
  <c r="S352" i="2"/>
  <c r="AC254" i="1"/>
  <c r="AC272" i="1"/>
  <c r="K638" i="1"/>
  <c r="K437" i="1"/>
  <c r="W627" i="1"/>
  <c r="S627" i="1"/>
  <c r="R469" i="1"/>
  <c r="N469" i="1"/>
  <c r="AC724" i="1"/>
  <c r="AC353" i="1"/>
  <c r="AC345" i="1"/>
  <c r="S199" i="2"/>
  <c r="U755" i="33"/>
  <c r="U747" i="33"/>
  <c r="AC636" i="1"/>
  <c r="AC435" i="1"/>
  <c r="K1951" i="1"/>
  <c r="S472" i="33"/>
  <c r="S489" i="33"/>
  <c r="S497" i="33"/>
  <c r="S906" i="33"/>
  <c r="L637" i="1"/>
  <c r="L436" i="1"/>
  <c r="R591" i="1"/>
  <c r="N591" i="1"/>
  <c r="Z515" i="1"/>
  <c r="X515" i="1"/>
  <c r="K488" i="33"/>
  <c r="K496" i="33"/>
  <c r="K905" i="33"/>
  <c r="AC727" i="1"/>
  <c r="AC356" i="1"/>
  <c r="AC348" i="1"/>
  <c r="S202" i="2"/>
  <c r="U758" i="33"/>
  <c r="U750" i="33"/>
  <c r="T639" i="1"/>
  <c r="T438" i="1"/>
  <c r="H588" i="1"/>
  <c r="I588" i="1"/>
  <c r="R788" i="1"/>
  <c r="R770" i="1"/>
  <c r="I352" i="33"/>
  <c r="I360" i="33"/>
  <c r="G301" i="2"/>
  <c r="N761" i="1"/>
  <c r="R761" i="1"/>
  <c r="W717" i="1"/>
  <c r="M482" i="33"/>
  <c r="K363" i="2"/>
  <c r="S717" i="1"/>
  <c r="M592" i="1"/>
  <c r="J592" i="1"/>
  <c r="W900" i="1"/>
  <c r="S900" i="1"/>
  <c r="Y729" i="1"/>
  <c r="Y358" i="1"/>
  <c r="Y350" i="1"/>
  <c r="P204" i="2"/>
  <c r="R760" i="33"/>
  <c r="R745" i="33"/>
  <c r="R752" i="33"/>
  <c r="Y637" i="1"/>
  <c r="Y436" i="1"/>
  <c r="F907" i="33"/>
  <c r="R523" i="1"/>
  <c r="N523" i="1"/>
  <c r="W637" i="1"/>
  <c r="W436" i="1"/>
  <c r="O722" i="1"/>
  <c r="O351" i="1"/>
  <c r="O343" i="1"/>
  <c r="H197" i="2"/>
  <c r="J753" i="33"/>
  <c r="H451" i="1"/>
  <c r="I451" i="1"/>
  <c r="L750" i="33"/>
  <c r="L758" i="33"/>
  <c r="J202" i="2"/>
  <c r="Q348" i="1"/>
  <c r="Q356" i="1"/>
  <c r="Q727" i="1"/>
  <c r="S677" i="33"/>
  <c r="S685" i="33"/>
  <c r="Q424" i="2"/>
  <c r="AA1947" i="1"/>
  <c r="Z469" i="1"/>
  <c r="X469" i="1"/>
  <c r="H630" i="1"/>
  <c r="I630" i="1"/>
  <c r="R471" i="1"/>
  <c r="N471" i="1"/>
  <c r="R419" i="1"/>
  <c r="N419" i="1"/>
  <c r="AC255" i="1"/>
  <c r="AC273" i="1"/>
  <c r="AC299" i="1"/>
  <c r="G748" i="33"/>
  <c r="G756" i="33"/>
  <c r="E200" i="2"/>
  <c r="K346" i="1"/>
  <c r="K354" i="1"/>
  <c r="K725" i="1"/>
  <c r="I751" i="33"/>
  <c r="I759" i="33"/>
  <c r="G203" i="2"/>
  <c r="N349" i="1"/>
  <c r="N357" i="1"/>
  <c r="N728" i="1"/>
  <c r="AB718" i="1"/>
  <c r="T483" i="33"/>
  <c r="R364" i="2"/>
  <c r="AB1769" i="1"/>
  <c r="AB639" i="1"/>
  <c r="AB438" i="1"/>
  <c r="F679" i="33"/>
  <c r="F687" i="33"/>
  <c r="D426" i="2"/>
  <c r="J437" i="1"/>
  <c r="J638" i="1"/>
  <c r="R589" i="1"/>
  <c r="N589" i="1"/>
  <c r="H516" i="1"/>
  <c r="I516" i="1"/>
  <c r="U719" i="1"/>
  <c r="O484" i="33"/>
  <c r="M365" i="2"/>
  <c r="U1770" i="1"/>
  <c r="Y717" i="1"/>
  <c r="R482" i="33"/>
  <c r="P363" i="2"/>
  <c r="Y1768" i="1"/>
  <c r="W518" i="1"/>
  <c r="S518" i="1"/>
  <c r="M513" i="1"/>
  <c r="J513" i="1"/>
  <c r="S681" i="33"/>
  <c r="S689" i="33"/>
  <c r="Q428" i="2"/>
  <c r="AA1951" i="1"/>
  <c r="M520" i="1"/>
  <c r="J520" i="1"/>
  <c r="M457" i="1"/>
  <c r="J457" i="1"/>
  <c r="M1733" i="1"/>
  <c r="J1733" i="1"/>
  <c r="G678" i="33"/>
  <c r="G686" i="33"/>
  <c r="E425" i="2"/>
  <c r="K1948" i="1"/>
  <c r="C365" i="2"/>
  <c r="I719" i="1"/>
  <c r="H719" i="1"/>
  <c r="R592" i="1"/>
  <c r="N592" i="1"/>
  <c r="W728" i="1"/>
  <c r="W357" i="1"/>
  <c r="W349" i="1"/>
  <c r="G679" i="33"/>
  <c r="G687" i="33"/>
  <c r="E426" i="2"/>
  <c r="K1949" i="1"/>
  <c r="M479" i="1"/>
  <c r="J479" i="1"/>
  <c r="Q913" i="33"/>
  <c r="O36" i="2"/>
  <c r="X810" i="1"/>
  <c r="Z810" i="1"/>
  <c r="H625" i="1"/>
  <c r="I625" i="1"/>
  <c r="W513" i="1"/>
  <c r="S513" i="1"/>
  <c r="J487" i="33"/>
  <c r="J495" i="33"/>
  <c r="J904" i="33"/>
  <c r="H678" i="33"/>
  <c r="H686" i="33"/>
  <c r="F425" i="2"/>
  <c r="L1948" i="1"/>
  <c r="U907" i="33"/>
  <c r="R455" i="1"/>
  <c r="N455" i="1"/>
  <c r="AA300" i="1"/>
  <c r="AA274" i="1"/>
  <c r="AA256" i="1"/>
  <c r="AA1290" i="1"/>
  <c r="AA1386" i="1"/>
  <c r="H846" i="1"/>
  <c r="I846" i="1"/>
  <c r="Z786" i="1"/>
  <c r="Z768" i="1"/>
  <c r="Q350" i="33"/>
  <c r="Q358" i="33"/>
  <c r="O299" i="2"/>
  <c r="X759" i="1"/>
  <c r="Z759" i="1"/>
  <c r="I481" i="33"/>
  <c r="G362" i="2"/>
  <c r="N716" i="1"/>
  <c r="R716" i="1"/>
  <c r="M723" i="1"/>
  <c r="M352" i="1"/>
  <c r="M344" i="1"/>
  <c r="M750" i="33"/>
  <c r="M758" i="33"/>
  <c r="K202" i="2"/>
  <c r="S348" i="1"/>
  <c r="S356" i="1"/>
  <c r="S727" i="1"/>
  <c r="I722" i="1"/>
  <c r="I351" i="1"/>
  <c r="Q483" i="33"/>
  <c r="O364" i="2"/>
  <c r="X718" i="1"/>
  <c r="Z718" i="1"/>
  <c r="M749" i="33"/>
  <c r="M757" i="33"/>
  <c r="K201" i="2"/>
  <c r="S347" i="1"/>
  <c r="W347" i="1"/>
  <c r="W355" i="1"/>
  <c r="W726" i="1"/>
  <c r="M716" i="1"/>
  <c r="F481" i="33"/>
  <c r="D362" i="2"/>
  <c r="J716" i="1"/>
  <c r="M524" i="1"/>
  <c r="J524" i="1"/>
  <c r="H450" i="1"/>
  <c r="I450" i="1"/>
  <c r="W454" i="1"/>
  <c r="S454" i="1"/>
  <c r="H720" i="1"/>
  <c r="C366" i="2"/>
  <c r="I720" i="1"/>
  <c r="H629" i="1"/>
  <c r="I629" i="1"/>
  <c r="Z483" i="1"/>
  <c r="X483" i="1"/>
  <c r="V639" i="1"/>
  <c r="V438" i="1"/>
  <c r="J639" i="1"/>
  <c r="M587" i="1"/>
  <c r="J587" i="1"/>
  <c r="Q1951" i="1"/>
  <c r="Z763" i="1"/>
  <c r="Z772" i="1"/>
  <c r="Z790" i="1"/>
  <c r="X641" i="1"/>
  <c r="AA634" i="1"/>
  <c r="AA433" i="1"/>
  <c r="W587" i="1"/>
  <c r="S587" i="1"/>
  <c r="W459" i="1"/>
  <c r="S459" i="1"/>
  <c r="Z516" i="1"/>
  <c r="X516" i="1"/>
  <c r="AC1951" i="1"/>
  <c r="Z784" i="1"/>
  <c r="Z766" i="1"/>
  <c r="Q348" i="33"/>
  <c r="Q356" i="33"/>
  <c r="O297" i="2"/>
  <c r="X757" i="1"/>
  <c r="Z757" i="1"/>
  <c r="V296" i="1"/>
  <c r="V270" i="1"/>
  <c r="V252" i="1"/>
  <c r="W515" i="1"/>
  <c r="S515" i="1"/>
  <c r="H586" i="1"/>
  <c r="I586" i="1"/>
  <c r="U957" i="33"/>
  <c r="S409" i="2"/>
  <c r="AC909" i="1"/>
  <c r="U4121" i="1"/>
  <c r="U2682" i="1"/>
  <c r="U3122" i="1"/>
  <c r="U3090" i="1"/>
  <c r="U3162" i="1"/>
  <c r="U3476" i="1"/>
  <c r="U3535" i="1"/>
  <c r="U2429" i="1"/>
  <c r="U4041" i="1"/>
  <c r="U2674" i="1"/>
  <c r="U3050" i="1"/>
  <c r="U3154" i="1"/>
  <c r="U2690" i="1"/>
  <c r="U837" i="1"/>
  <c r="U2323" i="1"/>
  <c r="U2035" i="1"/>
  <c r="U2658" i="1"/>
  <c r="U3018" i="1"/>
  <c r="U2874" i="1"/>
  <c r="U853" i="1"/>
  <c r="U3501" i="1"/>
  <c r="U4137" i="1"/>
  <c r="U2387" i="1"/>
  <c r="U2666" i="1"/>
  <c r="U2970" i="1"/>
  <c r="U3098" i="1"/>
  <c r="U411" i="1"/>
  <c r="U627" i="1"/>
  <c r="U523" i="1"/>
  <c r="U1979" i="1"/>
  <c r="U2520" i="1"/>
  <c r="U2714" i="1"/>
  <c r="U2842" i="1"/>
  <c r="U2504" i="1"/>
  <c r="U4129" i="1"/>
  <c r="U2512" i="1"/>
  <c r="U845" i="1"/>
  <c r="U2706" i="1"/>
  <c r="U4332" i="1"/>
  <c r="U4009" i="1"/>
  <c r="U467" i="1"/>
  <c r="U3945" i="1"/>
  <c r="U4105" i="1"/>
  <c r="U898" i="1"/>
  <c r="U4308" i="1"/>
  <c r="U3114" i="1"/>
  <c r="U3665" i="1"/>
  <c r="U3657" i="1"/>
  <c r="U3849" i="1"/>
  <c r="U4097" i="1"/>
  <c r="U4316" i="1"/>
  <c r="U427" i="1"/>
  <c r="U3417" i="1"/>
  <c r="U4057" i="1"/>
  <c r="U4113" i="1"/>
  <c r="U1923" i="1"/>
  <c r="U3673" i="1"/>
  <c r="U3881" i="1"/>
  <c r="U451" i="1"/>
  <c r="U4300" i="1"/>
  <c r="U3146" i="1"/>
  <c r="U3066" i="1"/>
  <c r="U2858" i="1"/>
  <c r="U3649" i="1"/>
  <c r="U3817" i="1"/>
  <c r="U4073" i="1"/>
  <c r="U3689" i="1"/>
  <c r="U419" i="1"/>
  <c r="U3383" i="1"/>
  <c r="K681" i="33"/>
  <c r="K689" i="33"/>
  <c r="I428" i="2"/>
  <c r="P1951" i="1"/>
  <c r="H716" i="1"/>
  <c r="C362" i="2"/>
  <c r="I716" i="1"/>
  <c r="Z525" i="1"/>
  <c r="X525" i="1"/>
  <c r="I726" i="1"/>
  <c r="C201" i="2"/>
  <c r="I347" i="1"/>
  <c r="I355" i="1"/>
  <c r="U640" i="1"/>
  <c r="U439" i="1"/>
  <c r="M450" i="1"/>
  <c r="J450" i="1"/>
  <c r="P955" i="33"/>
  <c r="N407" i="2"/>
  <c r="V907" i="1"/>
  <c r="M481" i="33"/>
  <c r="K362" i="2"/>
  <c r="S716" i="1"/>
  <c r="W716" i="1"/>
  <c r="W472" i="1"/>
  <c r="S472" i="1"/>
  <c r="K991" i="33"/>
  <c r="K998" i="33"/>
  <c r="I509" i="2"/>
  <c r="P918" i="1"/>
  <c r="V1946" i="1"/>
  <c r="F680" i="33"/>
  <c r="F688" i="33"/>
  <c r="D427" i="2"/>
  <c r="J438" i="1"/>
  <c r="M438" i="1"/>
  <c r="M639" i="1"/>
  <c r="Z814" i="1"/>
  <c r="Q911" i="33"/>
  <c r="Q917" i="33"/>
  <c r="O40" i="2"/>
  <c r="X814" i="1"/>
  <c r="O716" i="1"/>
  <c r="J481" i="33"/>
  <c r="H362" i="2"/>
  <c r="O1767" i="1"/>
  <c r="AA714" i="1"/>
  <c r="S479" i="33"/>
  <c r="Q360" i="2"/>
  <c r="AA1765" i="1"/>
  <c r="G680" i="33"/>
  <c r="G688" i="33"/>
  <c r="E427" i="2"/>
  <c r="K1950" i="1"/>
  <c r="Q750" i="33"/>
  <c r="Q758" i="33"/>
  <c r="O202" i="2"/>
  <c r="X348" i="1"/>
  <c r="Z348" i="1"/>
  <c r="Z356" i="1"/>
  <c r="Z727" i="1"/>
  <c r="K679" i="33"/>
  <c r="K687" i="33"/>
  <c r="I426" i="2"/>
  <c r="P1949" i="1"/>
  <c r="Y718" i="1"/>
  <c r="R483" i="33"/>
  <c r="P364" i="2"/>
  <c r="Y1769" i="1"/>
  <c r="K715" i="1"/>
  <c r="G480" i="33"/>
  <c r="E361" i="2"/>
  <c r="K1766" i="1"/>
  <c r="O713" i="1"/>
  <c r="J470" i="33"/>
  <c r="J478" i="33"/>
  <c r="H359" i="2"/>
  <c r="O1764" i="1"/>
  <c r="M677" i="33"/>
  <c r="M685" i="33"/>
  <c r="K424" i="2"/>
  <c r="S435" i="1"/>
  <c r="S636" i="1"/>
  <c r="W517" i="1"/>
  <c r="S517" i="1"/>
  <c r="Q681" i="33"/>
  <c r="Q689" i="33"/>
  <c r="O428" i="2"/>
  <c r="X439" i="1"/>
  <c r="X640" i="1"/>
  <c r="Z591" i="1"/>
  <c r="X591" i="1"/>
  <c r="M471" i="1"/>
  <c r="J471" i="1"/>
  <c r="Z455" i="1"/>
  <c r="X455" i="1"/>
  <c r="N490" i="33"/>
  <c r="N498" i="33"/>
  <c r="N907" i="33"/>
  <c r="AC4293" i="1"/>
  <c r="U422" i="33"/>
  <c r="U430" i="33"/>
  <c r="S353" i="2"/>
  <c r="AC3333" i="1"/>
  <c r="AA4055" i="1"/>
  <c r="AA2385" i="1"/>
  <c r="AA3847" i="1"/>
  <c r="AA2510" i="1"/>
  <c r="AA3064" i="1"/>
  <c r="AA409" i="1"/>
  <c r="AA2856" i="1"/>
  <c r="AA449" i="1"/>
  <c r="AA896" i="1"/>
  <c r="AA3663" i="1"/>
  <c r="AA2321" i="1"/>
  <c r="AA4135" i="1"/>
  <c r="AA2672" i="1"/>
  <c r="AA4095" i="1"/>
  <c r="AA3160" i="1"/>
  <c r="AA835" i="1"/>
  <c r="AA3096" i="1"/>
  <c r="AA2427" i="1"/>
  <c r="AA3655" i="1"/>
  <c r="AA2518" i="1"/>
  <c r="AA4127" i="1"/>
  <c r="AA2664" i="1"/>
  <c r="AA4071" i="1"/>
  <c r="AA4298" i="1"/>
  <c r="AA3152" i="1"/>
  <c r="AA625" i="1"/>
  <c r="AA3088" i="1"/>
  <c r="AA3381" i="1"/>
  <c r="AA3687" i="1"/>
  <c r="AA3671" i="1"/>
  <c r="AA3943" i="1"/>
  <c r="AA3879" i="1"/>
  <c r="AA4103" i="1"/>
  <c r="AA4314" i="1"/>
  <c r="AA465" i="1"/>
  <c r="AA425" i="1"/>
  <c r="AA2704" i="1"/>
  <c r="AA3048" i="1"/>
  <c r="AA3016" i="1"/>
  <c r="AA3144" i="1"/>
  <c r="AA3120" i="1"/>
  <c r="AA3647" i="1"/>
  <c r="AA3815" i="1"/>
  <c r="AA3533" i="1"/>
  <c r="AA2502" i="1"/>
  <c r="AA2688" i="1"/>
  <c r="AA2680" i="1"/>
  <c r="AA2968" i="1"/>
  <c r="AA2872" i="1"/>
  <c r="AA3112" i="1"/>
  <c r="AA3474" i="1"/>
  <c r="AA3415" i="1"/>
  <c r="AA417" i="1"/>
  <c r="AA851" i="1"/>
  <c r="AA843" i="1"/>
  <c r="AA1977" i="1"/>
  <c r="AA2033" i="1"/>
  <c r="AA2656" i="1"/>
  <c r="AA2840" i="1"/>
  <c r="AA2712" i="1"/>
  <c r="AA3499" i="1"/>
  <c r="AA4039" i="1"/>
  <c r="AA4007" i="1"/>
  <c r="AA4111" i="1"/>
  <c r="AA4119" i="1"/>
  <c r="AA4330" i="1"/>
  <c r="AA521" i="1"/>
  <c r="AA1921" i="1"/>
  <c r="S470" i="33"/>
  <c r="S487" i="33"/>
  <c r="S495" i="33"/>
  <c r="Q368" i="2"/>
  <c r="AA4306" i="1"/>
  <c r="N722" i="1"/>
  <c r="N351" i="1"/>
  <c r="H528" i="1"/>
  <c r="I528" i="1"/>
  <c r="R473" i="1"/>
  <c r="N473" i="1"/>
  <c r="G746" i="33"/>
  <c r="G754" i="33"/>
  <c r="E198" i="2"/>
  <c r="K344" i="1"/>
  <c r="K352" i="1"/>
  <c r="K723" i="1"/>
  <c r="U681" i="33"/>
  <c r="U689" i="33"/>
  <c r="S428" i="2"/>
  <c r="AC439" i="1"/>
  <c r="AC640" i="1"/>
  <c r="O1948" i="1"/>
  <c r="J723" i="1"/>
  <c r="F746" i="33"/>
  <c r="F754" i="33"/>
  <c r="D198" i="2"/>
  <c r="J344" i="1"/>
  <c r="J352" i="1"/>
  <c r="P477" i="33"/>
  <c r="P494" i="33"/>
  <c r="E679" i="33"/>
  <c r="E687" i="33"/>
  <c r="C426" i="2"/>
  <c r="I437" i="1"/>
  <c r="I638" i="1"/>
  <c r="R481" i="1"/>
  <c r="N481" i="1"/>
  <c r="S728" i="1"/>
  <c r="M751" i="33"/>
  <c r="M759" i="33"/>
  <c r="K203" i="2"/>
  <c r="S349" i="1"/>
  <c r="S357" i="1"/>
  <c r="G681" i="33"/>
  <c r="G689" i="33"/>
  <c r="E428" i="2"/>
  <c r="K439" i="1"/>
  <c r="K640" i="1"/>
  <c r="P714" i="1"/>
  <c r="K471" i="33"/>
  <c r="K479" i="33"/>
  <c r="I360" i="2"/>
  <c r="P1765" i="1"/>
  <c r="P639" i="1"/>
  <c r="P438" i="1"/>
  <c r="H515" i="1"/>
  <c r="I515" i="1"/>
  <c r="S297" i="1"/>
  <c r="S271" i="1"/>
  <c r="M449" i="1"/>
  <c r="J449" i="1"/>
  <c r="X1976" i="1"/>
  <c r="X2152" i="1"/>
  <c r="X2161" i="1"/>
  <c r="Q931" i="33"/>
  <c r="Q1007" i="33"/>
  <c r="O518" i="2"/>
  <c r="X1943" i="1"/>
  <c r="Z1943" i="1"/>
  <c r="H344" i="1"/>
  <c r="H352" i="1"/>
  <c r="H723" i="1"/>
  <c r="X440" i="1"/>
  <c r="Z440" i="1"/>
  <c r="Z641" i="1"/>
  <c r="R528" i="1"/>
  <c r="N528" i="1"/>
  <c r="S675" i="33"/>
  <c r="S683" i="33"/>
  <c r="Q422" i="2"/>
  <c r="AA1945" i="1"/>
  <c r="K678" i="33"/>
  <c r="K686" i="33"/>
  <c r="I425" i="2"/>
  <c r="P1948" i="1"/>
  <c r="Y638" i="1"/>
  <c r="Y437" i="1"/>
  <c r="M631" i="1"/>
  <c r="J631" i="1"/>
  <c r="M466" i="1"/>
  <c r="J466" i="1"/>
  <c r="Z635" i="1"/>
  <c r="Z434" i="1"/>
  <c r="Z586" i="1"/>
  <c r="X586" i="1"/>
  <c r="Y1946" i="1"/>
  <c r="R515" i="1"/>
  <c r="N515" i="1"/>
  <c r="L1767" i="1"/>
  <c r="H481" i="33"/>
  <c r="F362" i="2"/>
  <c r="L716" i="1"/>
  <c r="Z479" i="1"/>
  <c r="X479" i="1"/>
  <c r="Z427" i="1"/>
  <c r="X427" i="1"/>
  <c r="AA4294" i="1"/>
  <c r="S423" i="33"/>
  <c r="S431" i="33"/>
  <c r="Q354" i="2"/>
  <c r="AA3334" i="1"/>
  <c r="S682" i="33"/>
  <c r="S690" i="33"/>
  <c r="Q429" i="2"/>
  <c r="AA1952" i="1"/>
  <c r="M370" i="2"/>
  <c r="U795" i="1"/>
  <c r="U871" i="1"/>
  <c r="K677" i="33"/>
  <c r="K685" i="33"/>
  <c r="I424" i="2"/>
  <c r="P1947" i="1"/>
  <c r="V728" i="1"/>
  <c r="V357" i="1"/>
  <c r="V349" i="1"/>
  <c r="N203" i="2"/>
  <c r="P759" i="33"/>
  <c r="P751" i="33"/>
  <c r="P641" i="1"/>
  <c r="P440" i="1"/>
  <c r="I748" i="33"/>
  <c r="I756" i="33"/>
  <c r="G200" i="2"/>
  <c r="N346" i="1"/>
  <c r="N354" i="1"/>
  <c r="N725" i="1"/>
  <c r="M463" i="1"/>
  <c r="J463" i="1"/>
  <c r="T641" i="1"/>
  <c r="T440" i="1"/>
  <c r="R411" i="1"/>
  <c r="N411" i="1"/>
  <c r="Z1952" i="1"/>
  <c r="Q682" i="33"/>
  <c r="Q690" i="33"/>
  <c r="O429" i="2"/>
  <c r="X1952" i="1"/>
  <c r="M454" i="1"/>
  <c r="J454" i="1"/>
  <c r="U636" i="1"/>
  <c r="U435" i="1"/>
  <c r="R463" i="1"/>
  <c r="N463" i="1"/>
  <c r="W591" i="1"/>
  <c r="S591" i="1"/>
  <c r="V636" i="1"/>
  <c r="V435" i="1"/>
  <c r="AB1952" i="1"/>
  <c r="H430" i="1"/>
  <c r="I430" i="1"/>
  <c r="J865" i="1"/>
  <c r="X637" i="1"/>
  <c r="T298" i="1"/>
  <c r="T272" i="1"/>
  <c r="T254" i="1"/>
  <c r="AA726" i="1"/>
  <c r="AA355" i="1"/>
  <c r="AA347" i="1"/>
  <c r="S749" i="33"/>
  <c r="S757" i="33"/>
  <c r="Q201" i="2"/>
  <c r="W523" i="1"/>
  <c r="S523" i="1"/>
  <c r="Q745" i="33"/>
  <c r="Q752" i="33"/>
  <c r="Q760" i="33"/>
  <c r="O204" i="2"/>
  <c r="X350" i="1"/>
  <c r="X358" i="1"/>
  <c r="X729" i="1"/>
  <c r="T1946" i="1"/>
  <c r="V3330" i="1"/>
  <c r="N350" i="2"/>
  <c r="V4290" i="1"/>
  <c r="M350" i="1"/>
  <c r="M358" i="1"/>
  <c r="M729" i="1"/>
  <c r="R676" i="33"/>
  <c r="R684" i="33"/>
  <c r="P423" i="2"/>
  <c r="Y434" i="1"/>
  <c r="Y635" i="1"/>
  <c r="Z523" i="1"/>
  <c r="X523" i="1"/>
  <c r="U4040" i="1"/>
  <c r="U2673" i="1"/>
  <c r="U4315" i="1"/>
  <c r="U852" i="1"/>
  <c r="U3672" i="1"/>
  <c r="U4128" i="1"/>
  <c r="U3097" i="1"/>
  <c r="U4056" i="1"/>
  <c r="U2428" i="1"/>
  <c r="U3880" i="1"/>
  <c r="U1922" i="1"/>
  <c r="U4008" i="1"/>
  <c r="U2665" i="1"/>
  <c r="U450" i="1"/>
  <c r="U3664" i="1"/>
  <c r="U4331" i="1"/>
  <c r="U3416" i="1"/>
  <c r="U2386" i="1"/>
  <c r="U4104" i="1"/>
  <c r="U2511" i="1"/>
  <c r="U4136" i="1"/>
  <c r="U2857" i="1"/>
  <c r="U897" i="1"/>
  <c r="U3944" i="1"/>
  <c r="U522" i="1"/>
  <c r="U3065" i="1"/>
  <c r="U2689" i="1"/>
  <c r="U2681" i="1"/>
  <c r="U2969" i="1"/>
  <c r="U2873" i="1"/>
  <c r="U3113" i="1"/>
  <c r="U3500" i="1"/>
  <c r="U3475" i="1"/>
  <c r="U3382" i="1"/>
  <c r="U844" i="1"/>
  <c r="U836" i="1"/>
  <c r="U2034" i="1"/>
  <c r="U1978" i="1"/>
  <c r="U2657" i="1"/>
  <c r="U2841" i="1"/>
  <c r="U3089" i="1"/>
  <c r="U2705" i="1"/>
  <c r="U4120" i="1"/>
  <c r="U4112" i="1"/>
  <c r="U410" i="1"/>
  <c r="U466" i="1"/>
  <c r="U626" i="1"/>
  <c r="U2322" i="1"/>
  <c r="U2519" i="1"/>
  <c r="U2713" i="1"/>
  <c r="U2503" i="1"/>
  <c r="U3161" i="1"/>
  <c r="U3153" i="1"/>
  <c r="U3656" i="1"/>
  <c r="U3648" i="1"/>
  <c r="U3848" i="1"/>
  <c r="U4096" i="1"/>
  <c r="U4307" i="1"/>
  <c r="U426" i="1"/>
  <c r="U4299" i="1"/>
  <c r="U3049" i="1"/>
  <c r="U3017" i="1"/>
  <c r="U3145" i="1"/>
  <c r="U3121" i="1"/>
  <c r="U3534" i="1"/>
  <c r="U3816" i="1"/>
  <c r="U4072" i="1"/>
  <c r="U3688" i="1"/>
  <c r="U418" i="1"/>
  <c r="AC1945" i="1"/>
  <c r="J725" i="1"/>
  <c r="J354" i="1"/>
  <c r="L727" i="1"/>
  <c r="L356" i="1"/>
  <c r="L348" i="1"/>
  <c r="H750" i="33"/>
  <c r="H758" i="33"/>
  <c r="F202" i="2"/>
  <c r="R521" i="1"/>
  <c r="N521" i="1"/>
  <c r="G906" i="33"/>
  <c r="P904" i="33"/>
  <c r="T722" i="1"/>
  <c r="T351" i="1"/>
  <c r="T343" i="1"/>
  <c r="L197" i="2"/>
  <c r="N745" i="33"/>
  <c r="N753" i="33"/>
  <c r="M522" i="1"/>
  <c r="J522" i="1"/>
  <c r="L1946" i="1"/>
  <c r="M349" i="33"/>
  <c r="M357" i="33"/>
  <c r="K298" i="2"/>
  <c r="S758" i="1"/>
  <c r="W758" i="1"/>
  <c r="W767" i="1"/>
  <c r="W785" i="1"/>
  <c r="W461" i="1"/>
  <c r="S461" i="1"/>
  <c r="V1952" i="1"/>
  <c r="M416" i="1"/>
  <c r="J416" i="1"/>
  <c r="M630" i="1"/>
  <c r="J630" i="1"/>
  <c r="W474" i="1"/>
  <c r="S474" i="1"/>
  <c r="P681" i="33"/>
  <c r="P689" i="33"/>
  <c r="N428" i="2"/>
  <c r="V1951" i="1"/>
  <c r="AC719" i="1"/>
  <c r="U484" i="33"/>
  <c r="S365" i="2"/>
  <c r="AC1770" i="1"/>
  <c r="S676" i="33"/>
  <c r="S684" i="33"/>
  <c r="Q423" i="2"/>
  <c r="AA1946" i="1"/>
  <c r="P745" i="33"/>
  <c r="P752" i="33"/>
  <c r="P760" i="33"/>
  <c r="N204" i="2"/>
  <c r="V350" i="1"/>
  <c r="V358" i="1"/>
  <c r="V729" i="1"/>
  <c r="T719" i="1"/>
  <c r="N484" i="33"/>
  <c r="L365" i="2"/>
  <c r="T1770" i="1"/>
  <c r="K296" i="2"/>
  <c r="S756" i="1"/>
  <c r="W756" i="1"/>
  <c r="W765" i="1"/>
  <c r="W783" i="1"/>
  <c r="S640" i="1"/>
  <c r="H514" i="1"/>
  <c r="I514" i="1"/>
  <c r="M487" i="1"/>
  <c r="J487" i="1"/>
  <c r="R587" i="1"/>
  <c r="N587" i="1"/>
  <c r="H482" i="1"/>
  <c r="I482" i="1"/>
  <c r="R451" i="1"/>
  <c r="N451" i="1"/>
  <c r="Z411" i="1"/>
  <c r="X411" i="1"/>
  <c r="H1750" i="1"/>
  <c r="I1750" i="1"/>
  <c r="S876" i="1"/>
  <c r="V4046" i="1"/>
  <c r="V424" i="1"/>
  <c r="V2392" i="1"/>
  <c r="V2328" i="1"/>
  <c r="V2863" i="1"/>
  <c r="V3103" i="1"/>
  <c r="V3422" i="1"/>
  <c r="V2434" i="1"/>
  <c r="V2879" i="1"/>
  <c r="V2687" i="1"/>
  <c r="V2679" i="1"/>
  <c r="V3119" i="1"/>
  <c r="V3540" i="1"/>
  <c r="V3506" i="1"/>
  <c r="V3127" i="1"/>
  <c r="V3481" i="1"/>
  <c r="V2509" i="1"/>
  <c r="V842" i="1"/>
  <c r="V632" i="1"/>
  <c r="V2663" i="1"/>
  <c r="V2847" i="1"/>
  <c r="V3095" i="1"/>
  <c r="V3886" i="1"/>
  <c r="V850" i="1"/>
  <c r="V4110" i="1"/>
  <c r="V4014" i="1"/>
  <c r="V416" i="1"/>
  <c r="V1984" i="1"/>
  <c r="V2525" i="1"/>
  <c r="V2719" i="1"/>
  <c r="V3071" i="1"/>
  <c r="V4078" i="1"/>
  <c r="V3694" i="1"/>
  <c r="V4134" i="1"/>
  <c r="V4102" i="1"/>
  <c r="V4126" i="1"/>
  <c r="V472" i="1"/>
  <c r="V1928" i="1"/>
  <c r="V2517" i="1"/>
  <c r="V2040" i="1"/>
  <c r="V3388" i="1"/>
  <c r="V3662" i="1"/>
  <c r="V3678" i="1"/>
  <c r="V3670" i="1"/>
  <c r="V4321" i="1"/>
  <c r="V4118" i="1"/>
  <c r="V456" i="1"/>
  <c r="V903" i="1"/>
  <c r="V3950" i="1"/>
  <c r="V2671" i="1"/>
  <c r="V2711" i="1"/>
  <c r="V3159" i="1"/>
  <c r="V3151" i="1"/>
  <c r="V3854" i="1"/>
  <c r="V4313" i="1"/>
  <c r="V4142" i="1"/>
  <c r="V432" i="1"/>
  <c r="V3055" i="1"/>
  <c r="V4337" i="1"/>
  <c r="V2695" i="1"/>
  <c r="V3023" i="1"/>
  <c r="V2975" i="1"/>
  <c r="V3654" i="1"/>
  <c r="V3822" i="1"/>
  <c r="V4305" i="1"/>
  <c r="V4062" i="1"/>
  <c r="V858" i="1"/>
  <c r="V3167" i="1"/>
  <c r="V528" i="1"/>
  <c r="U490" i="33"/>
  <c r="U498" i="33"/>
  <c r="S371" i="2"/>
  <c r="AC830" i="1"/>
  <c r="AC863" i="1"/>
  <c r="H679" i="33"/>
  <c r="H687" i="33"/>
  <c r="F426" i="2"/>
  <c r="L1949" i="1"/>
  <c r="U727" i="1"/>
  <c r="U356" i="1"/>
  <c r="O750" i="33"/>
  <c r="O758" i="33"/>
  <c r="M202" i="2"/>
  <c r="U348" i="1"/>
  <c r="AB301" i="1"/>
  <c r="AB275" i="1"/>
  <c r="AB257" i="1"/>
  <c r="J722" i="1"/>
  <c r="J351" i="1"/>
  <c r="P1771" i="1"/>
  <c r="K485" i="33"/>
  <c r="I366" i="2"/>
  <c r="P720" i="1"/>
  <c r="L718" i="1"/>
  <c r="H483" i="33"/>
  <c r="F364" i="2"/>
  <c r="L1769" i="1"/>
  <c r="H632" i="1"/>
  <c r="I632" i="1"/>
  <c r="Z521" i="1"/>
  <c r="X521" i="1"/>
  <c r="M452" i="1"/>
  <c r="J452" i="1"/>
  <c r="AA718" i="1"/>
  <c r="S483" i="33"/>
  <c r="Q364" i="2"/>
  <c r="AA1769" i="1"/>
  <c r="AC715" i="1"/>
  <c r="U480" i="33"/>
  <c r="S361" i="2"/>
  <c r="AC1766" i="1"/>
  <c r="N681" i="33"/>
  <c r="N689" i="33"/>
  <c r="L428" i="2"/>
  <c r="T1951" i="1"/>
  <c r="H677" i="33"/>
  <c r="H685" i="33"/>
  <c r="F424" i="2"/>
  <c r="L1947" i="1"/>
  <c r="M464" i="1"/>
  <c r="J464" i="1"/>
  <c r="J749" i="33"/>
  <c r="J757" i="33"/>
  <c r="H201" i="2"/>
  <c r="O347" i="1"/>
  <c r="O355" i="1"/>
  <c r="O726" i="1"/>
  <c r="G910" i="33"/>
  <c r="W451" i="1"/>
  <c r="S451" i="1"/>
  <c r="T716" i="1"/>
  <c r="N473" i="33"/>
  <c r="N481" i="33"/>
  <c r="L362" i="2"/>
  <c r="T1767" i="1"/>
  <c r="T682" i="33"/>
  <c r="T690" i="33"/>
  <c r="R429" i="2"/>
  <c r="AB440" i="1"/>
  <c r="AB641" i="1"/>
  <c r="M484" i="1"/>
  <c r="J484" i="1"/>
  <c r="M425" i="1"/>
  <c r="J425" i="1"/>
  <c r="W1821" i="1"/>
  <c r="S1821" i="1"/>
  <c r="J832" i="1"/>
  <c r="M832" i="1"/>
  <c r="M865" i="1"/>
  <c r="Q678" i="33"/>
  <c r="Q686" i="33"/>
  <c r="O425" i="2"/>
  <c r="X436" i="1"/>
  <c r="Z436" i="1"/>
  <c r="Z637" i="1"/>
  <c r="M478" i="1"/>
  <c r="J478" i="1"/>
  <c r="K726" i="1"/>
  <c r="K355" i="1"/>
  <c r="G749" i="33"/>
  <c r="G757" i="33"/>
  <c r="E201" i="2"/>
  <c r="K347" i="1"/>
  <c r="O636" i="1"/>
  <c r="O435" i="1"/>
  <c r="V724" i="1"/>
  <c r="V353" i="1"/>
  <c r="P747" i="33"/>
  <c r="P755" i="33"/>
  <c r="N199" i="2"/>
  <c r="V345" i="1"/>
  <c r="K635" i="1"/>
  <c r="K434" i="1"/>
  <c r="M591" i="1"/>
  <c r="J591" i="1"/>
  <c r="W413" i="1"/>
  <c r="S413" i="1"/>
  <c r="L728" i="1"/>
  <c r="L357" i="1"/>
  <c r="H751" i="33"/>
  <c r="H759" i="33"/>
  <c r="F203" i="2"/>
  <c r="L349" i="1"/>
  <c r="R526" i="1"/>
  <c r="N526" i="1"/>
  <c r="W787" i="1"/>
  <c r="W769" i="1"/>
  <c r="M351" i="33"/>
  <c r="M359" i="33"/>
  <c r="K300" i="2"/>
  <c r="S760" i="1"/>
  <c r="W760" i="1"/>
  <c r="O745" i="33"/>
  <c r="O752" i="33"/>
  <c r="O760" i="33"/>
  <c r="M204" i="2"/>
  <c r="U350" i="1"/>
  <c r="U358" i="1"/>
  <c r="U729" i="1"/>
  <c r="L746" i="33"/>
  <c r="L754" i="33"/>
  <c r="J198" i="2"/>
  <c r="Q344" i="1"/>
  <c r="Q352" i="1"/>
  <c r="Q723" i="1"/>
  <c r="M486" i="1"/>
  <c r="J486" i="1"/>
  <c r="R475" i="1"/>
  <c r="N475" i="1"/>
  <c r="R423" i="1"/>
  <c r="N423" i="1"/>
  <c r="R2036" i="1"/>
  <c r="N2036" i="1"/>
  <c r="M369" i="2"/>
  <c r="U828" i="1"/>
  <c r="U861" i="1"/>
  <c r="U675" i="33"/>
  <c r="U683" i="33"/>
  <c r="S422" i="2"/>
  <c r="AC433" i="1"/>
  <c r="AC634" i="1"/>
  <c r="R632" i="1"/>
  <c r="N632" i="1"/>
  <c r="M681" i="33"/>
  <c r="M689" i="33"/>
  <c r="K428" i="2"/>
  <c r="S439" i="1"/>
  <c r="W439" i="1"/>
  <c r="W640" i="1"/>
  <c r="M517" i="1"/>
  <c r="J517" i="1"/>
  <c r="Z629" i="1"/>
  <c r="X629" i="1"/>
  <c r="O638" i="1"/>
  <c r="O437" i="1"/>
  <c r="L488" i="33"/>
  <c r="L496" i="33"/>
  <c r="L905" i="33"/>
  <c r="Q299" i="1"/>
  <c r="Q273" i="1"/>
  <c r="Q255" i="1"/>
  <c r="O1292" i="1"/>
  <c r="O1388" i="1"/>
  <c r="H640" i="1"/>
  <c r="H439" i="1"/>
  <c r="J298" i="1"/>
  <c r="J272" i="1"/>
  <c r="L1951" i="1"/>
  <c r="I906" i="33"/>
  <c r="M842" i="1"/>
  <c r="J842" i="1"/>
  <c r="O303" i="1"/>
  <c r="J434" i="33"/>
  <c r="H357" i="2"/>
  <c r="O259" i="1"/>
  <c r="O277" i="1"/>
  <c r="S800" i="1"/>
  <c r="W800" i="1"/>
  <c r="W876" i="1"/>
  <c r="P487" i="33"/>
  <c r="P495" i="33"/>
  <c r="P502" i="33"/>
  <c r="N375" i="2"/>
  <c r="V834" i="1"/>
  <c r="V867" i="1"/>
  <c r="H675" i="33"/>
  <c r="H683" i="33"/>
  <c r="F422" i="2"/>
  <c r="L1945" i="1"/>
  <c r="O724" i="1"/>
  <c r="J747" i="33"/>
  <c r="J755" i="33"/>
  <c r="H199" i="2"/>
  <c r="O345" i="1"/>
  <c r="O353" i="1"/>
  <c r="R638" i="1"/>
  <c r="R437" i="1"/>
  <c r="R301" i="1"/>
  <c r="R275" i="1"/>
  <c r="R257" i="1"/>
  <c r="J477" i="33"/>
  <c r="J494" i="33"/>
  <c r="K1765" i="1"/>
  <c r="G479" i="33"/>
  <c r="E360" i="2"/>
  <c r="K714" i="1"/>
  <c r="C39" i="2"/>
  <c r="I813" i="1"/>
  <c r="H813" i="1"/>
  <c r="O477" i="33"/>
  <c r="O494" i="33"/>
  <c r="H300" i="1"/>
  <c r="H274" i="1"/>
  <c r="H256" i="1"/>
  <c r="R640" i="1"/>
  <c r="R439" i="1"/>
  <c r="O473" i="33"/>
  <c r="O490" i="33"/>
  <c r="O498" i="33"/>
  <c r="O907" i="33"/>
  <c r="Z415" i="1"/>
  <c r="X415" i="1"/>
  <c r="T3332" i="1"/>
  <c r="N421" i="33"/>
  <c r="N429" i="33"/>
  <c r="L352" i="2"/>
  <c r="T4292" i="1"/>
  <c r="Q1952" i="1"/>
  <c r="J677" i="33"/>
  <c r="J685" i="33"/>
  <c r="H424" i="2"/>
  <c r="O1947" i="1"/>
  <c r="H484" i="1"/>
  <c r="I484" i="1"/>
  <c r="L723" i="1"/>
  <c r="H746" i="33"/>
  <c r="H754" i="33"/>
  <c r="F198" i="2"/>
  <c r="L344" i="1"/>
  <c r="L352" i="1"/>
  <c r="H520" i="1"/>
  <c r="I520" i="1"/>
  <c r="P726" i="1"/>
  <c r="K749" i="33"/>
  <c r="K757" i="33"/>
  <c r="I201" i="2"/>
  <c r="P347" i="1"/>
  <c r="P355" i="1"/>
  <c r="Z518" i="1"/>
  <c r="X518" i="1"/>
  <c r="Z627" i="1"/>
  <c r="X627" i="1"/>
  <c r="Q910" i="33"/>
  <c r="S869" i="1"/>
  <c r="AC1950" i="1"/>
  <c r="F749" i="33"/>
  <c r="F757" i="33"/>
  <c r="D201" i="2"/>
  <c r="J347" i="1"/>
  <c r="J355" i="1"/>
  <c r="J726" i="1"/>
  <c r="I637" i="1"/>
  <c r="U677" i="33"/>
  <c r="U685" i="33"/>
  <c r="S424" i="2"/>
  <c r="AC1947" i="1"/>
  <c r="H722" i="1"/>
  <c r="H351" i="1"/>
  <c r="C197" i="2"/>
  <c r="I343" i="1"/>
  <c r="H343" i="1"/>
  <c r="Q676" i="33"/>
  <c r="Q684" i="33"/>
  <c r="O423" i="2"/>
  <c r="X434" i="1"/>
  <c r="X635" i="1"/>
  <c r="S724" i="1"/>
  <c r="S353" i="1"/>
  <c r="M632" i="1"/>
  <c r="J632" i="1"/>
  <c r="I639" i="1"/>
  <c r="I297" i="1"/>
  <c r="I271" i="1"/>
  <c r="W1108" i="1"/>
  <c r="W1065" i="1"/>
  <c r="W977" i="1"/>
  <c r="M484" i="33"/>
  <c r="K365" i="2"/>
  <c r="S719" i="1"/>
  <c r="W719" i="1"/>
  <c r="Z631" i="1"/>
  <c r="X631" i="1"/>
  <c r="AB4296" i="1"/>
  <c r="AB3336" i="1"/>
  <c r="R483" i="1"/>
  <c r="N483" i="1"/>
  <c r="L714" i="1"/>
  <c r="H479" i="33"/>
  <c r="F360" i="2"/>
  <c r="L1765" i="1"/>
  <c r="T676" i="33"/>
  <c r="T684" i="33"/>
  <c r="R423" i="2"/>
  <c r="AB1946" i="1"/>
  <c r="O747" i="33"/>
  <c r="O755" i="33"/>
  <c r="M199" i="2"/>
  <c r="U345" i="1"/>
  <c r="U353" i="1"/>
  <c r="U724" i="1"/>
  <c r="F484" i="33"/>
  <c r="D365" i="2"/>
  <c r="J719" i="1"/>
  <c r="M719" i="1"/>
  <c r="Q717" i="1"/>
  <c r="L482" i="33"/>
  <c r="J363" i="2"/>
  <c r="Q1768" i="1"/>
  <c r="U715" i="1"/>
  <c r="O480" i="33"/>
  <c r="M361" i="2"/>
  <c r="U1766" i="1"/>
  <c r="Y713" i="1"/>
  <c r="R478" i="33"/>
  <c r="P359" i="2"/>
  <c r="Y1764" i="1"/>
  <c r="J678" i="33"/>
  <c r="J686" i="33"/>
  <c r="H425" i="2"/>
  <c r="O436" i="1"/>
  <c r="O637" i="1"/>
  <c r="T681" i="33"/>
  <c r="T689" i="33"/>
  <c r="R428" i="2"/>
  <c r="AB1951" i="1"/>
  <c r="AA719" i="1"/>
  <c r="S484" i="33"/>
  <c r="Q365" i="2"/>
  <c r="AA1770" i="1"/>
  <c r="AC716" i="1"/>
  <c r="U473" i="33"/>
  <c r="U481" i="33"/>
  <c r="S362" i="2"/>
  <c r="AC1767" i="1"/>
  <c r="Q714" i="1"/>
  <c r="L471" i="33"/>
  <c r="L479" i="33"/>
  <c r="J360" i="2"/>
  <c r="Q1765" i="1"/>
  <c r="U682" i="33"/>
  <c r="U690" i="33"/>
  <c r="S429" i="2"/>
  <c r="AC1952" i="1"/>
  <c r="U678" i="33"/>
  <c r="U686" i="33"/>
  <c r="S425" i="2"/>
  <c r="AC1948" i="1"/>
  <c r="M675" i="33"/>
  <c r="M683" i="33"/>
  <c r="K422" i="2"/>
  <c r="S433" i="1"/>
  <c r="W433" i="1"/>
  <c r="W634" i="1"/>
  <c r="Z473" i="1"/>
  <c r="X473" i="1"/>
  <c r="V1764" i="1"/>
  <c r="P470" i="33"/>
  <c r="P478" i="33"/>
  <c r="N359" i="2"/>
  <c r="V713" i="1"/>
  <c r="N678" i="33"/>
  <c r="N686" i="33"/>
  <c r="L425" i="2"/>
  <c r="T436" i="1"/>
  <c r="T637" i="1"/>
  <c r="H526" i="1"/>
  <c r="I526" i="1"/>
  <c r="Z475" i="1"/>
  <c r="X475" i="1"/>
  <c r="Z423" i="1"/>
  <c r="X423" i="1"/>
  <c r="H1751" i="1"/>
  <c r="I1751" i="1"/>
  <c r="M854" i="1"/>
  <c r="F473" i="33"/>
  <c r="F490" i="33"/>
  <c r="F498" i="33"/>
  <c r="D371" i="2"/>
  <c r="J854" i="1"/>
  <c r="L477" i="33"/>
  <c r="L494" i="33"/>
  <c r="AB3335" i="1"/>
  <c r="T424" i="33"/>
  <c r="T432" i="33"/>
  <c r="R355" i="2"/>
  <c r="AB4295" i="1"/>
  <c r="K477" i="33"/>
  <c r="K494" i="33"/>
  <c r="I679" i="33"/>
  <c r="I687" i="33"/>
  <c r="G426" i="2"/>
  <c r="N437" i="1"/>
  <c r="N638" i="1"/>
  <c r="N676" i="33"/>
  <c r="N684" i="33"/>
  <c r="L423" i="2"/>
  <c r="T434" i="1"/>
  <c r="T635" i="1"/>
  <c r="Z625" i="1"/>
  <c r="X625" i="1"/>
  <c r="Q713" i="1"/>
  <c r="L478" i="33"/>
  <c r="J359" i="2"/>
  <c r="Q1764" i="1"/>
  <c r="I348" i="33"/>
  <c r="I356" i="33"/>
  <c r="G297" i="2"/>
  <c r="N757" i="1"/>
  <c r="R757" i="1"/>
  <c r="R766" i="1"/>
  <c r="R784" i="1"/>
  <c r="R518" i="1"/>
  <c r="N518" i="1"/>
  <c r="M456" i="1"/>
  <c r="J456" i="1"/>
  <c r="O682" i="33"/>
  <c r="O690" i="33"/>
  <c r="M429" i="2"/>
  <c r="U1952" i="1"/>
  <c r="W525" i="1"/>
  <c r="S525" i="1"/>
  <c r="Q480" i="33"/>
  <c r="O361" i="2"/>
  <c r="X715" i="1"/>
  <c r="Z715" i="1"/>
  <c r="I681" i="33"/>
  <c r="I689" i="33"/>
  <c r="G428" i="2"/>
  <c r="N439" i="1"/>
  <c r="N640" i="1"/>
  <c r="Q906" i="33"/>
  <c r="M465" i="1"/>
  <c r="J465" i="1"/>
  <c r="M417" i="1"/>
  <c r="J417" i="1"/>
  <c r="R1801" i="1"/>
  <c r="N1801" i="1"/>
  <c r="M911" i="33"/>
  <c r="M919" i="33"/>
  <c r="K42" i="2"/>
  <c r="S816" i="1"/>
  <c r="W816" i="1"/>
  <c r="T745" i="33"/>
  <c r="T753" i="33"/>
  <c r="R197" i="2"/>
  <c r="AB343" i="1"/>
  <c r="AB351" i="1"/>
  <c r="AB722" i="1"/>
  <c r="Z632" i="1"/>
  <c r="X632" i="1"/>
  <c r="W464" i="1"/>
  <c r="S464" i="1"/>
  <c r="L752" i="33"/>
  <c r="L760" i="33"/>
  <c r="J204" i="2"/>
  <c r="Q350" i="1"/>
  <c r="Q358" i="1"/>
  <c r="Q729" i="1"/>
  <c r="L682" i="33"/>
  <c r="L690" i="33"/>
  <c r="J429" i="2"/>
  <c r="Q440" i="1"/>
  <c r="Q641" i="1"/>
  <c r="T680" i="33"/>
  <c r="T688" i="33"/>
  <c r="R427" i="2"/>
  <c r="AB1950" i="1"/>
  <c r="U751" i="33"/>
  <c r="U759" i="33"/>
  <c r="S203" i="2"/>
  <c r="AC349" i="1"/>
  <c r="AC357" i="1"/>
  <c r="AC728" i="1"/>
  <c r="M527" i="1"/>
  <c r="J527" i="1"/>
  <c r="I911" i="33"/>
  <c r="I917" i="33"/>
  <c r="G40" i="2"/>
  <c r="N814" i="1"/>
  <c r="R814" i="1"/>
  <c r="I746" i="33"/>
  <c r="I754" i="33"/>
  <c r="G198" i="2"/>
  <c r="N344" i="1"/>
  <c r="R344" i="1"/>
  <c r="R352" i="1"/>
  <c r="R723" i="1"/>
  <c r="R630" i="1"/>
  <c r="N630" i="1"/>
  <c r="H521" i="1"/>
  <c r="I521" i="1"/>
  <c r="W519" i="1"/>
  <c r="S519" i="1"/>
  <c r="J675" i="33"/>
  <c r="J683" i="33"/>
  <c r="H422" i="2"/>
  <c r="O1945" i="1"/>
  <c r="J473" i="1"/>
  <c r="M473" i="1"/>
  <c r="K680" i="33"/>
  <c r="K688" i="33"/>
  <c r="I427" i="2"/>
  <c r="P1950" i="1"/>
  <c r="Z463" i="1"/>
  <c r="X463" i="1"/>
  <c r="T473" i="33"/>
  <c r="T490" i="33"/>
  <c r="T498" i="33"/>
  <c r="T907" i="33"/>
  <c r="W1736" i="1"/>
  <c r="S1736" i="1"/>
  <c r="W975" i="1"/>
  <c r="W1063" i="1"/>
  <c r="W1106" i="1"/>
  <c r="R900" i="1"/>
  <c r="N900" i="1"/>
  <c r="S793" i="1"/>
  <c r="W793" i="1"/>
  <c r="W869" i="1"/>
  <c r="AB1768" i="1"/>
  <c r="T482" i="33"/>
  <c r="R363" i="2"/>
  <c r="AB717" i="1"/>
  <c r="M432" i="1"/>
  <c r="J432" i="1"/>
  <c r="U680" i="33"/>
  <c r="U688" i="33"/>
  <c r="S427" i="2"/>
  <c r="AC438" i="1"/>
  <c r="AC639" i="1"/>
  <c r="I745" i="33"/>
  <c r="I753" i="33"/>
  <c r="G197" i="2"/>
  <c r="N343" i="1"/>
  <c r="R343" i="1"/>
  <c r="R351" i="1"/>
  <c r="R722" i="1"/>
  <c r="E678" i="33"/>
  <c r="E686" i="33"/>
  <c r="C425" i="2"/>
  <c r="I436" i="1"/>
  <c r="H436" i="1"/>
  <c r="H637" i="1"/>
  <c r="W468" i="1"/>
  <c r="S468" i="1"/>
  <c r="G676" i="33"/>
  <c r="G684" i="33"/>
  <c r="E423" i="2"/>
  <c r="K1946" i="1"/>
  <c r="L1766" i="1"/>
  <c r="H480" i="33"/>
  <c r="F361" i="2"/>
  <c r="L715" i="1"/>
  <c r="E680" i="33"/>
  <c r="E688" i="33"/>
  <c r="C427" i="2"/>
  <c r="I438" i="1"/>
  <c r="H438" i="1"/>
  <c r="H639" i="1"/>
  <c r="H470" i="1"/>
  <c r="I470" i="1"/>
  <c r="W463" i="1"/>
  <c r="S463" i="1"/>
  <c r="R678" i="33"/>
  <c r="R686" i="33"/>
  <c r="P425" i="2"/>
  <c r="Y1948" i="1"/>
  <c r="Q639" i="1"/>
  <c r="Q438" i="1"/>
  <c r="M785" i="1"/>
  <c r="M767" i="1"/>
  <c r="F349" i="33"/>
  <c r="F357" i="33"/>
  <c r="D298" i="2"/>
  <c r="J758" i="1"/>
  <c r="M758" i="1"/>
  <c r="P299" i="1"/>
  <c r="P273" i="1"/>
  <c r="P255" i="1"/>
  <c r="N680" i="33"/>
  <c r="N688" i="33"/>
  <c r="L427" i="2"/>
  <c r="T1950" i="1"/>
  <c r="H676" i="33"/>
  <c r="H684" i="33"/>
  <c r="F423" i="2"/>
  <c r="L434" i="1"/>
  <c r="L635" i="1"/>
  <c r="R625" i="1"/>
  <c r="N625" i="1"/>
  <c r="R485" i="1"/>
  <c r="N485" i="1"/>
  <c r="M746" i="33"/>
  <c r="M754" i="33"/>
  <c r="K198" i="2"/>
  <c r="S344" i="1"/>
  <c r="S352" i="1"/>
  <c r="S723" i="1"/>
  <c r="V637" i="1"/>
  <c r="V436" i="1"/>
  <c r="C198" i="2"/>
  <c r="I344" i="1"/>
  <c r="I352" i="1"/>
  <c r="I723" i="1"/>
  <c r="M528" i="1"/>
  <c r="J528" i="1"/>
  <c r="P635" i="1"/>
  <c r="P434" i="1"/>
  <c r="T299" i="1"/>
  <c r="T273" i="1"/>
  <c r="T255" i="1"/>
  <c r="W849" i="1"/>
  <c r="S849" i="1"/>
  <c r="H636" i="1"/>
  <c r="H435" i="1"/>
  <c r="Y1952" i="1"/>
  <c r="Z713" i="1"/>
  <c r="Q478" i="33"/>
  <c r="O359" i="2"/>
  <c r="X713" i="1"/>
  <c r="T4291" i="1"/>
  <c r="T3331" i="1"/>
  <c r="R586" i="1"/>
  <c r="N586" i="1"/>
  <c r="F477" i="33"/>
  <c r="F494" i="33"/>
  <c r="X636" i="1"/>
  <c r="L475" i="33"/>
  <c r="L492" i="33"/>
  <c r="L500" i="33"/>
  <c r="L909" i="33"/>
  <c r="H474" i="1"/>
  <c r="I474" i="1"/>
  <c r="R427" i="1"/>
  <c r="N427" i="1"/>
  <c r="AA3335" i="1"/>
  <c r="AA4295" i="1"/>
  <c r="M1989" i="1"/>
  <c r="J1989" i="1"/>
  <c r="L912" i="1"/>
  <c r="F503" i="2"/>
  <c r="H991" i="33"/>
  <c r="H992" i="33"/>
  <c r="R856" i="1"/>
  <c r="N856" i="1"/>
  <c r="M470" i="1"/>
  <c r="J470" i="1"/>
  <c r="U1946" i="1"/>
  <c r="H729" i="1"/>
  <c r="H358" i="1"/>
  <c r="C204" i="2"/>
  <c r="I350" i="1"/>
  <c r="H350" i="1"/>
  <c r="M728" i="1"/>
  <c r="M357" i="1"/>
  <c r="F751" i="33"/>
  <c r="F759" i="33"/>
  <c r="D203" i="2"/>
  <c r="J349" i="1"/>
  <c r="M349" i="1"/>
  <c r="Q1945" i="1"/>
  <c r="J727" i="1"/>
  <c r="F750" i="33"/>
  <c r="F758" i="33"/>
  <c r="D202" i="2"/>
  <c r="J348" i="1"/>
  <c r="J356" i="1"/>
  <c r="T636" i="1"/>
  <c r="T435" i="1"/>
  <c r="R590" i="1"/>
  <c r="N590" i="1"/>
  <c r="K724" i="1"/>
  <c r="K353" i="1"/>
  <c r="K345" i="1"/>
  <c r="E199" i="2"/>
  <c r="G755" i="33"/>
  <c r="G747" i="33"/>
  <c r="J729" i="1"/>
  <c r="F752" i="33"/>
  <c r="F760" i="33"/>
  <c r="D204" i="2"/>
  <c r="J350" i="1"/>
  <c r="J358" i="1"/>
  <c r="S641" i="1"/>
  <c r="S473" i="33"/>
  <c r="S490" i="33"/>
  <c r="S498" i="33"/>
  <c r="S907" i="33"/>
  <c r="H474" i="33"/>
  <c r="H491" i="33"/>
  <c r="H499" i="33"/>
  <c r="H908" i="33"/>
  <c r="M467" i="1"/>
  <c r="J467" i="1"/>
  <c r="M409" i="1"/>
  <c r="D368" i="2"/>
  <c r="J409" i="1"/>
  <c r="Z464" i="1"/>
  <c r="X464" i="1"/>
  <c r="Z416" i="1"/>
  <c r="X416" i="1"/>
  <c r="M422" i="1"/>
  <c r="J422" i="1"/>
  <c r="V871" i="1"/>
  <c r="V795" i="1"/>
  <c r="U723" i="1"/>
  <c r="U352" i="1"/>
  <c r="U344" i="1"/>
  <c r="M198" i="2"/>
  <c r="O754" i="33"/>
  <c r="O746" i="33"/>
  <c r="P722" i="1"/>
  <c r="P351" i="1"/>
  <c r="P343" i="1"/>
  <c r="I197" i="2"/>
  <c r="K745" i="33"/>
  <c r="K753" i="33"/>
  <c r="AB637" i="1"/>
  <c r="AB436" i="1"/>
  <c r="H410" i="1"/>
  <c r="I410" i="1"/>
  <c r="P3334" i="1"/>
  <c r="P4294" i="1"/>
  <c r="H471" i="1"/>
  <c r="I471" i="1"/>
  <c r="Z412" i="1"/>
  <c r="X412" i="1"/>
  <c r="U475" i="33"/>
  <c r="U492" i="33"/>
  <c r="U500" i="33"/>
  <c r="U909" i="33"/>
  <c r="P297" i="1"/>
  <c r="P271" i="1"/>
  <c r="P253" i="1"/>
  <c r="T475" i="33"/>
  <c r="T492" i="33"/>
  <c r="T500" i="33"/>
  <c r="T909" i="33"/>
  <c r="AA727" i="1"/>
  <c r="AA356" i="1"/>
  <c r="AA348" i="1"/>
  <c r="Q202" i="2"/>
  <c r="S758" i="33"/>
  <c r="S750" i="33"/>
  <c r="S638" i="1"/>
  <c r="M469" i="1"/>
  <c r="J469" i="1"/>
  <c r="R480" i="1"/>
  <c r="N480" i="1"/>
  <c r="H459" i="1"/>
  <c r="I459" i="1"/>
  <c r="M301" i="1"/>
  <c r="M275" i="1"/>
  <c r="M257" i="1"/>
  <c r="F909" i="33"/>
  <c r="S476" i="33"/>
  <c r="S493" i="33"/>
  <c r="S501" i="33"/>
  <c r="S910" i="33"/>
  <c r="M421" i="1"/>
  <c r="J421" i="1"/>
  <c r="P301" i="1"/>
  <c r="P275" i="1"/>
  <c r="P257" i="1"/>
  <c r="T474" i="33"/>
  <c r="T491" i="33"/>
  <c r="T499" i="33"/>
  <c r="T908" i="33"/>
  <c r="Y4293" i="1"/>
  <c r="Y3333" i="1"/>
  <c r="J476" i="33"/>
  <c r="J493" i="33"/>
  <c r="J501" i="33"/>
  <c r="J910" i="33"/>
  <c r="N298" i="1"/>
  <c r="N272" i="1"/>
  <c r="Z421" i="1"/>
  <c r="X421" i="1"/>
  <c r="K300" i="1"/>
  <c r="K274" i="1"/>
  <c r="K256" i="1"/>
  <c r="R477" i="33"/>
  <c r="R494" i="33"/>
  <c r="I910" i="33"/>
  <c r="R484" i="1"/>
  <c r="N484" i="1"/>
  <c r="H463" i="1"/>
  <c r="I463" i="1"/>
  <c r="R420" i="1"/>
  <c r="N420" i="1"/>
  <c r="Y301" i="1"/>
  <c r="Y275" i="1"/>
  <c r="Y257" i="1"/>
  <c r="R473" i="33"/>
  <c r="R490" i="33"/>
  <c r="R498" i="33"/>
  <c r="R907" i="33"/>
  <c r="I494" i="33"/>
  <c r="H472" i="1"/>
  <c r="I472" i="1"/>
  <c r="H473" i="33"/>
  <c r="H490" i="33"/>
  <c r="H498" i="33"/>
  <c r="H907" i="33"/>
  <c r="S296" i="1"/>
  <c r="S270" i="1"/>
  <c r="H481" i="1"/>
  <c r="I481" i="1"/>
  <c r="P678" i="33"/>
  <c r="P686" i="33"/>
  <c r="N425" i="2"/>
  <c r="V1948" i="1"/>
  <c r="J488" i="1"/>
  <c r="M488" i="1"/>
  <c r="J679" i="33"/>
  <c r="J687" i="33"/>
  <c r="H426" i="2"/>
  <c r="O1949" i="1"/>
  <c r="V634" i="1"/>
  <c r="V433" i="1"/>
  <c r="W486" i="1"/>
  <c r="S486" i="1"/>
  <c r="AA4296" i="1"/>
  <c r="AA3336" i="1"/>
  <c r="W470" i="1"/>
  <c r="S470" i="1"/>
  <c r="W422" i="1"/>
  <c r="S422" i="1"/>
  <c r="R682" i="33"/>
  <c r="R690" i="33"/>
  <c r="P429" i="2"/>
  <c r="Y440" i="1"/>
  <c r="Y641" i="1"/>
  <c r="M626" i="1"/>
  <c r="J626" i="1"/>
  <c r="H468" i="1"/>
  <c r="I468" i="1"/>
  <c r="O729" i="1"/>
  <c r="O358" i="1"/>
  <c r="J745" i="33"/>
  <c r="J752" i="33"/>
  <c r="J760" i="33"/>
  <c r="H204" i="2"/>
  <c r="O350" i="1"/>
  <c r="Y634" i="1"/>
  <c r="Y433" i="1"/>
  <c r="W588" i="1"/>
  <c r="S588" i="1"/>
  <c r="R477" i="1"/>
  <c r="N477" i="1"/>
  <c r="T728" i="1"/>
  <c r="T357" i="1"/>
  <c r="N751" i="33"/>
  <c r="N759" i="33"/>
  <c r="L203" i="2"/>
  <c r="T349" i="1"/>
  <c r="J641" i="1"/>
  <c r="W488" i="1"/>
  <c r="S488" i="1"/>
  <c r="Q677" i="33"/>
  <c r="Q685" i="33"/>
  <c r="O424" i="2"/>
  <c r="X435" i="1"/>
  <c r="Z435" i="1"/>
  <c r="Z636" i="1"/>
  <c r="H590" i="1"/>
  <c r="I590" i="1"/>
  <c r="U470" i="33"/>
  <c r="U487" i="33"/>
  <c r="U495" i="33"/>
  <c r="U904" i="33"/>
  <c r="S298" i="1"/>
  <c r="S272" i="1"/>
  <c r="AC2706" i="1"/>
  <c r="AC411" i="1"/>
  <c r="AC3154" i="1"/>
  <c r="AC2504" i="1"/>
  <c r="AC2970" i="1"/>
  <c r="AC1979" i="1"/>
  <c r="AC4300" i="1"/>
  <c r="AC3050" i="1"/>
  <c r="AC4332" i="1"/>
  <c r="AC3162" i="1"/>
  <c r="AC467" i="1"/>
  <c r="AC3122" i="1"/>
  <c r="AC4308" i="1"/>
  <c r="AC2690" i="1"/>
  <c r="AC2874" i="1"/>
  <c r="AC3417" i="1"/>
  <c r="AC4129" i="1"/>
  <c r="AC3018" i="1"/>
  <c r="AC3476" i="1"/>
  <c r="AC3090" i="1"/>
  <c r="AC627" i="1"/>
  <c r="AC2512" i="1"/>
  <c r="AC4057" i="1"/>
  <c r="AC2682" i="1"/>
  <c r="AC3535" i="1"/>
  <c r="AC4073" i="1"/>
  <c r="AC853" i="1"/>
  <c r="AC2429" i="1"/>
  <c r="AC2387" i="1"/>
  <c r="AC2674" i="1"/>
  <c r="AC2666" i="1"/>
  <c r="AC3098" i="1"/>
  <c r="AC451" i="1"/>
  <c r="AC3501" i="1"/>
  <c r="AC419" i="1"/>
  <c r="AC845" i="1"/>
  <c r="AC837" i="1"/>
  <c r="AC2323" i="1"/>
  <c r="AC2035" i="1"/>
  <c r="AC2658" i="1"/>
  <c r="AC4316" i="1"/>
  <c r="AC1923" i="1"/>
  <c r="AC3689" i="1"/>
  <c r="AC4041" i="1"/>
  <c r="AC4009" i="1"/>
  <c r="AC4121" i="1"/>
  <c r="AC4113" i="1"/>
  <c r="AC4137" i="1"/>
  <c r="AC523" i="1"/>
  <c r="AC427" i="1"/>
  <c r="AC3817" i="1"/>
  <c r="AC3066" i="1"/>
  <c r="AC3673" i="1"/>
  <c r="AC3665" i="1"/>
  <c r="AC3945" i="1"/>
  <c r="AC3881" i="1"/>
  <c r="AC4105" i="1"/>
  <c r="AC3114" i="1"/>
  <c r="AC4097" i="1"/>
  <c r="AC2714" i="1"/>
  <c r="AC3383" i="1"/>
  <c r="AC2858" i="1"/>
  <c r="AC3146" i="1"/>
  <c r="AC3657" i="1"/>
  <c r="AC3649" i="1"/>
  <c r="AC3849" i="1"/>
  <c r="AC898" i="1"/>
  <c r="AC2842" i="1"/>
  <c r="AC2520" i="1"/>
  <c r="Y3676" i="1"/>
  <c r="Y840" i="1"/>
  <c r="Y3125" i="1"/>
  <c r="Y470" i="1"/>
  <c r="Y3692" i="1"/>
  <c r="Y4076" i="1"/>
  <c r="Y3053" i="1"/>
  <c r="Y4124" i="1"/>
  <c r="Y2877" i="1"/>
  <c r="Y4335" i="1"/>
  <c r="Y3069" i="1"/>
  <c r="Y3479" i="1"/>
  <c r="Y2693" i="1"/>
  <c r="Y3948" i="1"/>
  <c r="Y1982" i="1"/>
  <c r="Y3820" i="1"/>
  <c r="Y2507" i="1"/>
  <c r="Y848" i="1"/>
  <c r="Y3386" i="1"/>
  <c r="Y4140" i="1"/>
  <c r="Y3504" i="1"/>
  <c r="Y856" i="1"/>
  <c r="Y4012" i="1"/>
  <c r="Y2973" i="1"/>
  <c r="Y4108" i="1"/>
  <c r="Y2845" i="1"/>
  <c r="Y3093" i="1"/>
  <c r="Y3668" i="1"/>
  <c r="Y2326" i="1"/>
  <c r="Y3538" i="1"/>
  <c r="Y1926" i="1"/>
  <c r="Y2717" i="1"/>
  <c r="Y3021" i="1"/>
  <c r="Y4116" i="1"/>
  <c r="Y3117" i="1"/>
  <c r="Y454" i="1"/>
  <c r="Y901" i="1"/>
  <c r="Y4044" i="1"/>
  <c r="Y2685" i="1"/>
  <c r="Y3884" i="1"/>
  <c r="Y2661" i="1"/>
  <c r="Y4060" i="1"/>
  <c r="Y430" i="1"/>
  <c r="Y3165" i="1"/>
  <c r="Y3420" i="1"/>
  <c r="Y3660" i="1"/>
  <c r="Y3652" i="1"/>
  <c r="Y3852" i="1"/>
  <c r="Y4100" i="1"/>
  <c r="Y4311" i="1"/>
  <c r="Y3157" i="1"/>
  <c r="Y630" i="1"/>
  <c r="Y4303" i="1"/>
  <c r="Y2432" i="1"/>
  <c r="Y2390" i="1"/>
  <c r="Y2677" i="1"/>
  <c r="Y2669" i="1"/>
  <c r="Y2861" i="1"/>
  <c r="Y3101" i="1"/>
  <c r="Y3149" i="1"/>
  <c r="Y2515" i="1"/>
  <c r="Y4132" i="1"/>
  <c r="Y526" i="1"/>
  <c r="Y414" i="1"/>
  <c r="Y422" i="1"/>
  <c r="Y2038" i="1"/>
  <c r="Y2523" i="1"/>
  <c r="Y2709" i="1"/>
  <c r="Y4319" i="1"/>
  <c r="Q751" i="33"/>
  <c r="Q759" i="33"/>
  <c r="O203" i="2"/>
  <c r="X349" i="1"/>
  <c r="X357" i="1"/>
  <c r="X728" i="1"/>
  <c r="M747" i="33"/>
  <c r="M755" i="33"/>
  <c r="K199" i="2"/>
  <c r="S345" i="1"/>
  <c r="W345" i="1"/>
  <c r="W353" i="1"/>
  <c r="W724" i="1"/>
  <c r="O676" i="33"/>
  <c r="O684" i="33"/>
  <c r="M423" i="2"/>
  <c r="U434" i="1"/>
  <c r="U635" i="1"/>
  <c r="R487" i="1"/>
  <c r="N487" i="1"/>
  <c r="T746" i="33"/>
  <c r="T754" i="33"/>
  <c r="R198" i="2"/>
  <c r="AB344" i="1"/>
  <c r="AB352" i="1"/>
  <c r="AB723" i="1"/>
  <c r="L675" i="33"/>
  <c r="L683" i="33"/>
  <c r="J422" i="2"/>
  <c r="Q433" i="1"/>
  <c r="Q634" i="1"/>
  <c r="Z487" i="1"/>
  <c r="X487" i="1"/>
  <c r="N1815" i="1"/>
  <c r="R1815" i="1"/>
  <c r="M682" i="33"/>
  <c r="M690" i="33"/>
  <c r="K429" i="2"/>
  <c r="S440" i="1"/>
  <c r="W440" i="1"/>
  <c r="W641" i="1"/>
  <c r="AB259" i="1"/>
  <c r="AB277" i="1"/>
  <c r="AB303" i="1"/>
  <c r="Z302" i="1"/>
  <c r="Z276" i="1"/>
  <c r="Z258" i="1"/>
  <c r="Y1975" i="1"/>
  <c r="Y2151" i="1"/>
  <c r="Y2160" i="1"/>
  <c r="R930" i="33"/>
  <c r="R1034" i="33"/>
  <c r="W423" i="1"/>
  <c r="S423" i="1"/>
  <c r="P4290" i="1"/>
  <c r="P3330" i="1"/>
  <c r="Z429" i="1"/>
  <c r="X429" i="1"/>
  <c r="J640" i="1"/>
  <c r="R513" i="1"/>
  <c r="N513" i="1"/>
  <c r="M453" i="1"/>
  <c r="J453" i="1"/>
  <c r="Z301" i="1"/>
  <c r="Z275" i="1"/>
  <c r="Z257" i="1"/>
  <c r="O4294" i="1"/>
  <c r="O3334" i="1"/>
  <c r="S474" i="33"/>
  <c r="S491" i="33"/>
  <c r="S499" i="33"/>
  <c r="S908" i="33"/>
  <c r="H452" i="1"/>
  <c r="I452" i="1"/>
  <c r="N635" i="1"/>
  <c r="H297" i="1"/>
  <c r="H271" i="1"/>
  <c r="C351" i="2"/>
  <c r="I253" i="1"/>
  <c r="H253" i="1"/>
  <c r="M302" i="1"/>
  <c r="M276" i="1"/>
  <c r="M258" i="1"/>
  <c r="S746" i="33"/>
  <c r="S754" i="33"/>
  <c r="Q198" i="2"/>
  <c r="AA344" i="1"/>
  <c r="AA352" i="1"/>
  <c r="AA723" i="1"/>
  <c r="M679" i="33"/>
  <c r="M687" i="33"/>
  <c r="K426" i="2"/>
  <c r="S437" i="1"/>
  <c r="W437" i="1"/>
  <c r="W638" i="1"/>
  <c r="M909" i="33"/>
  <c r="L473" i="33"/>
  <c r="L490" i="33"/>
  <c r="L498" i="33"/>
  <c r="L907" i="33"/>
  <c r="Z254" i="1"/>
  <c r="Z272" i="1"/>
  <c r="Z298" i="1"/>
  <c r="H424" i="1"/>
  <c r="I424" i="1"/>
  <c r="S729" i="1"/>
  <c r="S358" i="1"/>
  <c r="J480" i="1"/>
  <c r="M480" i="1"/>
  <c r="P4297" i="1"/>
  <c r="P3337" i="1"/>
  <c r="R476" i="33"/>
  <c r="R493" i="33"/>
  <c r="R501" i="33"/>
  <c r="R910" i="33"/>
  <c r="K472" i="33"/>
  <c r="K489" i="33"/>
  <c r="K497" i="33"/>
  <c r="K906" i="33"/>
  <c r="Q296" i="1"/>
  <c r="Q270" i="1"/>
  <c r="Q252" i="1"/>
  <c r="J472" i="33"/>
  <c r="J489" i="33"/>
  <c r="J497" i="33"/>
  <c r="J906" i="33"/>
  <c r="P476" i="33"/>
  <c r="P493" i="33"/>
  <c r="P501" i="33"/>
  <c r="P910" i="33"/>
  <c r="X639" i="1"/>
  <c r="U637" i="1"/>
  <c r="U436" i="1"/>
  <c r="W485" i="1"/>
  <c r="S485" i="1"/>
  <c r="M905" i="33"/>
  <c r="AA298" i="1"/>
  <c r="AA272" i="1"/>
  <c r="AA254" i="1"/>
  <c r="M906" i="33"/>
  <c r="H460" i="1"/>
  <c r="I460" i="1"/>
  <c r="M908" i="33"/>
  <c r="Y300" i="1"/>
  <c r="Y274" i="1"/>
  <c r="Y256" i="1"/>
  <c r="Z425" i="1"/>
  <c r="X425" i="1"/>
  <c r="H429" i="1"/>
  <c r="I429" i="1"/>
  <c r="K298" i="1"/>
  <c r="K272" i="1"/>
  <c r="K254" i="1"/>
  <c r="P675" i="33"/>
  <c r="P683" i="33"/>
  <c r="N422" i="2"/>
  <c r="V1945" i="1"/>
  <c r="T4293" i="1"/>
  <c r="N422" i="33"/>
  <c r="N430" i="33"/>
  <c r="L353" i="2"/>
  <c r="T3333" i="1"/>
  <c r="H418" i="1"/>
  <c r="I418" i="1"/>
  <c r="Q4293" i="1"/>
  <c r="L422" i="33"/>
  <c r="L430" i="33"/>
  <c r="J353" i="2"/>
  <c r="Q3333" i="1"/>
  <c r="L476" i="33"/>
  <c r="L493" i="33"/>
  <c r="L501" i="33"/>
  <c r="L910" i="33"/>
  <c r="H838" i="1"/>
  <c r="I838" i="1"/>
  <c r="F745" i="33"/>
  <c r="F753" i="33"/>
  <c r="D197" i="2"/>
  <c r="J343" i="1"/>
  <c r="M343" i="1"/>
  <c r="M351" i="1"/>
  <c r="M722" i="1"/>
  <c r="H591" i="1"/>
  <c r="I591" i="1"/>
  <c r="U1950" i="1"/>
  <c r="T723" i="1"/>
  <c r="N746" i="33"/>
  <c r="N754" i="33"/>
  <c r="L198" i="2"/>
  <c r="T344" i="1"/>
  <c r="T352" i="1"/>
  <c r="Z520" i="1"/>
  <c r="X520" i="1"/>
  <c r="R675" i="33"/>
  <c r="R683" i="33"/>
  <c r="P422" i="2"/>
  <c r="Y1945" i="1"/>
  <c r="H301" i="1"/>
  <c r="H275" i="1"/>
  <c r="H257" i="1"/>
  <c r="H525" i="1"/>
  <c r="I525" i="1"/>
  <c r="F682" i="33"/>
  <c r="F690" i="33"/>
  <c r="D429" i="2"/>
  <c r="J440" i="1"/>
  <c r="M440" i="1"/>
  <c r="M641" i="1"/>
  <c r="R471" i="33"/>
  <c r="R488" i="33"/>
  <c r="R496" i="33"/>
  <c r="R905" i="33"/>
  <c r="M904" i="33"/>
  <c r="Z467" i="1"/>
  <c r="X467" i="1"/>
  <c r="R415" i="1"/>
  <c r="N415" i="1"/>
  <c r="P1292" i="1"/>
  <c r="P1388" i="1"/>
  <c r="S370" i="2"/>
  <c r="AC829" i="1"/>
  <c r="AC862" i="1"/>
  <c r="R475" i="33"/>
  <c r="R492" i="33"/>
  <c r="R500" i="33"/>
  <c r="P373" i="2"/>
  <c r="Y832" i="1"/>
  <c r="Y865" i="1"/>
  <c r="P746" i="33"/>
  <c r="P754" i="33"/>
  <c r="N198" i="2"/>
  <c r="V344" i="1"/>
  <c r="V352" i="1"/>
  <c r="V723" i="1"/>
  <c r="W449" i="1"/>
  <c r="S449" i="1"/>
  <c r="L676" i="33"/>
  <c r="L684" i="33"/>
  <c r="J423" i="2"/>
  <c r="Q1946" i="1"/>
  <c r="C363" i="2"/>
  <c r="I717" i="1"/>
  <c r="H717" i="1"/>
  <c r="M514" i="1"/>
  <c r="J514" i="1"/>
  <c r="H585" i="1"/>
  <c r="I585" i="1"/>
  <c r="W471" i="1"/>
  <c r="S471" i="1"/>
  <c r="H411" i="1"/>
  <c r="I411" i="1"/>
  <c r="O475" i="33"/>
  <c r="O492" i="33"/>
  <c r="O500" i="33"/>
  <c r="O909" i="33"/>
  <c r="F681" i="33"/>
  <c r="F689" i="33"/>
  <c r="D428" i="2"/>
  <c r="J439" i="1"/>
  <c r="M439" i="1"/>
  <c r="M640" i="1"/>
  <c r="O470" i="33"/>
  <c r="O487" i="33"/>
  <c r="O495" i="33"/>
  <c r="O904" i="33"/>
  <c r="H487" i="1"/>
  <c r="I487" i="1"/>
  <c r="R460" i="1"/>
  <c r="N460" i="1"/>
  <c r="H415" i="1"/>
  <c r="I415" i="1"/>
  <c r="AA296" i="1"/>
  <c r="AA270" i="1"/>
  <c r="AA252" i="1"/>
  <c r="V3336" i="1"/>
  <c r="V4296" i="1"/>
  <c r="R750" i="33"/>
  <c r="R758" i="33"/>
  <c r="P202" i="2"/>
  <c r="Y348" i="1"/>
  <c r="Y356" i="1"/>
  <c r="Y727" i="1"/>
  <c r="R527" i="1"/>
  <c r="N527" i="1"/>
  <c r="S414" i="1"/>
  <c r="W414" i="1"/>
  <c r="H455" i="1"/>
  <c r="I455" i="1"/>
  <c r="M414" i="1"/>
  <c r="J414" i="1"/>
  <c r="N461" i="1"/>
  <c r="R461" i="1"/>
  <c r="M1773" i="1"/>
  <c r="J1773" i="1"/>
  <c r="Q1949" i="1"/>
  <c r="J471" i="33"/>
  <c r="J488" i="33"/>
  <c r="J496" i="33"/>
  <c r="J905" i="33"/>
  <c r="H475" i="1"/>
  <c r="I475" i="1"/>
  <c r="Z452" i="1"/>
  <c r="X452" i="1"/>
  <c r="F905" i="33"/>
  <c r="I908" i="33"/>
  <c r="N636" i="1"/>
  <c r="R472" i="33"/>
  <c r="R489" i="33"/>
  <c r="R497" i="33"/>
  <c r="R906" i="33"/>
  <c r="P3335" i="1"/>
  <c r="K424" i="33"/>
  <c r="K432" i="33"/>
  <c r="I355" i="2"/>
  <c r="P4295" i="1"/>
  <c r="M303" i="1"/>
  <c r="M277" i="1"/>
  <c r="M259" i="1"/>
  <c r="L3336" i="1"/>
  <c r="L4296" i="1"/>
  <c r="K4294" i="1"/>
  <c r="G423" i="33"/>
  <c r="G431" i="33"/>
  <c r="E354" i="2"/>
  <c r="K3334" i="1"/>
  <c r="Q680" i="33"/>
  <c r="Q688" i="33"/>
  <c r="O427" i="2"/>
  <c r="X438" i="1"/>
  <c r="Z438" i="1"/>
  <c r="Z639" i="1"/>
  <c r="AB299" i="1"/>
  <c r="AB273" i="1"/>
  <c r="AB255" i="1"/>
  <c r="H479" i="1"/>
  <c r="I479" i="1"/>
  <c r="Z456" i="1"/>
  <c r="X456" i="1"/>
  <c r="R416" i="1"/>
  <c r="N416" i="1"/>
  <c r="X301" i="1"/>
  <c r="Q424" i="33"/>
  <c r="Q432" i="33"/>
  <c r="O355" i="2"/>
  <c r="X257" i="1"/>
  <c r="X275" i="1"/>
  <c r="Z524" i="1"/>
  <c r="X524" i="1"/>
  <c r="AC4291" i="1"/>
  <c r="AC3331" i="1"/>
  <c r="AB298" i="1"/>
  <c r="AB272" i="1"/>
  <c r="AB254" i="1"/>
  <c r="K4097" i="1"/>
  <c r="K2714" i="1"/>
  <c r="K2690" i="1"/>
  <c r="K3122" i="1"/>
  <c r="K3476" i="1"/>
  <c r="K898" i="1"/>
  <c r="K2429" i="1"/>
  <c r="K4113" i="1"/>
  <c r="K4105" i="1"/>
  <c r="K3098" i="1"/>
  <c r="K627" i="1"/>
  <c r="K4009" i="1"/>
  <c r="K2874" i="1"/>
  <c r="K3849" i="1"/>
  <c r="K2520" i="1"/>
  <c r="K4057" i="1"/>
  <c r="K2682" i="1"/>
  <c r="K3114" i="1"/>
  <c r="K419" i="1"/>
  <c r="K3501" i="1"/>
  <c r="K2387" i="1"/>
  <c r="K2858" i="1"/>
  <c r="K4308" i="1"/>
  <c r="K2504" i="1"/>
  <c r="K3881" i="1"/>
  <c r="K1979" i="1"/>
  <c r="K3535" i="1"/>
  <c r="K853" i="1"/>
  <c r="K3657" i="1"/>
  <c r="K4316" i="1"/>
  <c r="K3146" i="1"/>
  <c r="K4041" i="1"/>
  <c r="K2035" i="1"/>
  <c r="K3649" i="1"/>
  <c r="K3817" i="1"/>
  <c r="K4073" i="1"/>
  <c r="K4300" i="1"/>
  <c r="K523" i="1"/>
  <c r="K845" i="1"/>
  <c r="K837" i="1"/>
  <c r="K3383" i="1"/>
  <c r="K3945" i="1"/>
  <c r="K4137" i="1"/>
  <c r="K4129" i="1"/>
  <c r="K427" i="1"/>
  <c r="K451" i="1"/>
  <c r="K2674" i="1"/>
  <c r="K4332" i="1"/>
  <c r="K2658" i="1"/>
  <c r="K2842" i="1"/>
  <c r="K3090" i="1"/>
  <c r="K3162" i="1"/>
  <c r="K3689" i="1"/>
  <c r="K3673" i="1"/>
  <c r="K2666" i="1"/>
  <c r="K411" i="1"/>
  <c r="K3066" i="1"/>
  <c r="K3154" i="1"/>
  <c r="K3417" i="1"/>
  <c r="K3665" i="1"/>
  <c r="K4121" i="1"/>
  <c r="K467" i="1"/>
  <c r="K1923" i="1"/>
  <c r="K2512" i="1"/>
  <c r="K2706" i="1"/>
  <c r="K3050" i="1"/>
  <c r="K3018" i="1"/>
  <c r="K2323" i="1"/>
  <c r="K2970" i="1"/>
  <c r="M300" i="1"/>
  <c r="M274" i="1"/>
  <c r="M256" i="1"/>
  <c r="R679" i="33"/>
  <c r="R687" i="33"/>
  <c r="P426" i="2"/>
  <c r="Y1949" i="1"/>
  <c r="Q746" i="33"/>
  <c r="Q754" i="33"/>
  <c r="O198" i="2"/>
  <c r="X344" i="1"/>
  <c r="Z344" i="1"/>
  <c r="Z352" i="1"/>
  <c r="Z723" i="1"/>
  <c r="AB715" i="1"/>
  <c r="T480" i="33"/>
  <c r="R361" i="2"/>
  <c r="AB1766" i="1"/>
  <c r="H681" i="33"/>
  <c r="H689" i="33"/>
  <c r="F428" i="2"/>
  <c r="L439" i="1"/>
  <c r="L640" i="1"/>
  <c r="W479" i="1"/>
  <c r="S479" i="1"/>
  <c r="U745" i="33"/>
  <c r="U752" i="33"/>
  <c r="U760" i="33"/>
  <c r="S204" i="2"/>
  <c r="AC350" i="1"/>
  <c r="AC358" i="1"/>
  <c r="AC729" i="1"/>
  <c r="J519" i="1"/>
  <c r="M519" i="1"/>
  <c r="Z477" i="1"/>
  <c r="X477" i="1"/>
  <c r="K475" i="33"/>
  <c r="K492" i="33"/>
  <c r="K500" i="33"/>
  <c r="K909" i="33"/>
  <c r="W462" i="1"/>
  <c r="S462" i="1"/>
  <c r="I477" i="33"/>
  <c r="I485" i="33"/>
  <c r="G366" i="2"/>
  <c r="N720" i="1"/>
  <c r="R720" i="1"/>
  <c r="I354" i="1"/>
  <c r="I725" i="1"/>
  <c r="S722" i="1"/>
  <c r="S351" i="1"/>
  <c r="O680" i="33"/>
  <c r="O688" i="33"/>
  <c r="M427" i="2"/>
  <c r="U438" i="1"/>
  <c r="U639" i="1"/>
  <c r="K634" i="1"/>
  <c r="K433" i="1"/>
  <c r="M586" i="1"/>
  <c r="J586" i="1"/>
  <c r="M458" i="1"/>
  <c r="J458" i="1"/>
  <c r="K682" i="33"/>
  <c r="K690" i="33"/>
  <c r="I429" i="2"/>
  <c r="P1952" i="1"/>
  <c r="J748" i="33"/>
  <c r="J756" i="33"/>
  <c r="H200" i="2"/>
  <c r="O346" i="1"/>
  <c r="O354" i="1"/>
  <c r="O725" i="1"/>
  <c r="W524" i="1"/>
  <c r="S524" i="1"/>
  <c r="Q749" i="33"/>
  <c r="Q757" i="33"/>
  <c r="O201" i="2"/>
  <c r="X347" i="1"/>
  <c r="X355" i="1"/>
  <c r="X726" i="1"/>
  <c r="I676" i="33"/>
  <c r="I684" i="33"/>
  <c r="G423" i="2"/>
  <c r="N434" i="1"/>
  <c r="R434" i="1"/>
  <c r="R635" i="1"/>
  <c r="O678" i="33"/>
  <c r="O686" i="33"/>
  <c r="M425" i="2"/>
  <c r="U1948" i="1"/>
  <c r="L680" i="33"/>
  <c r="L688" i="33"/>
  <c r="J427" i="2"/>
  <c r="Q1950" i="1"/>
  <c r="S483" i="1"/>
  <c r="W483" i="1"/>
  <c r="J296" i="1"/>
  <c r="J270" i="1"/>
  <c r="M515" i="1"/>
  <c r="J515" i="1"/>
  <c r="Z527" i="1"/>
  <c r="X527" i="1"/>
  <c r="P474" i="33"/>
  <c r="P491" i="33"/>
  <c r="P499" i="33"/>
  <c r="P908" i="33"/>
  <c r="P680" i="33"/>
  <c r="P688" i="33"/>
  <c r="N427" i="2"/>
  <c r="V1950" i="1"/>
  <c r="G745" i="33"/>
  <c r="G753" i="33"/>
  <c r="E197" i="2"/>
  <c r="K343" i="1"/>
  <c r="K351" i="1"/>
  <c r="K722" i="1"/>
  <c r="W631" i="1"/>
  <c r="S631" i="1"/>
  <c r="S481" i="1"/>
  <c r="W481" i="1"/>
  <c r="F747" i="33"/>
  <c r="F755" i="33"/>
  <c r="D199" i="2"/>
  <c r="J345" i="1"/>
  <c r="M345" i="1"/>
  <c r="M353" i="1"/>
  <c r="M724" i="1"/>
  <c r="M627" i="1"/>
  <c r="J627" i="1"/>
  <c r="S475" i="1"/>
  <c r="W475" i="1"/>
  <c r="I634" i="1"/>
  <c r="N750" i="33"/>
  <c r="N758" i="33"/>
  <c r="L202" i="2"/>
  <c r="T348" i="1"/>
  <c r="T356" i="1"/>
  <c r="T727" i="1"/>
  <c r="R516" i="1"/>
  <c r="N516" i="1"/>
  <c r="Z587" i="1"/>
  <c r="X587" i="1"/>
  <c r="H467" i="1"/>
  <c r="I467" i="1"/>
  <c r="O298" i="1"/>
  <c r="O272" i="1"/>
  <c r="O254" i="1"/>
  <c r="O471" i="33"/>
  <c r="O488" i="33"/>
  <c r="O496" i="33"/>
  <c r="O905" i="33"/>
  <c r="H464" i="1"/>
  <c r="I464" i="1"/>
  <c r="H1829" i="1"/>
  <c r="I1829" i="1"/>
  <c r="M429" i="1"/>
  <c r="J429" i="1"/>
  <c r="W303" i="1"/>
  <c r="W277" i="1"/>
  <c r="W259" i="1"/>
  <c r="R425" i="1"/>
  <c r="N425" i="1"/>
  <c r="H954" i="33"/>
  <c r="F406" i="2"/>
  <c r="L906" i="1"/>
  <c r="R629" i="1"/>
  <c r="N629" i="1"/>
  <c r="F908" i="33"/>
  <c r="U471" i="33"/>
  <c r="U488" i="33"/>
  <c r="U496" i="33"/>
  <c r="U905" i="33"/>
  <c r="P748" i="33"/>
  <c r="P756" i="33"/>
  <c r="N200" i="2"/>
  <c r="V346" i="1"/>
  <c r="V354" i="1"/>
  <c r="V725" i="1"/>
  <c r="W589" i="1"/>
  <c r="S589" i="1"/>
  <c r="V3337" i="1"/>
  <c r="V4297" i="1"/>
  <c r="Z465" i="1"/>
  <c r="X465" i="1"/>
  <c r="P906" i="33"/>
  <c r="Z628" i="1"/>
  <c r="X628" i="1"/>
  <c r="I677" i="33"/>
  <c r="I685" i="33"/>
  <c r="G424" i="2"/>
  <c r="N435" i="1"/>
  <c r="R435" i="1"/>
  <c r="R636" i="1"/>
  <c r="K434" i="33"/>
  <c r="I357" i="2"/>
  <c r="P259" i="1"/>
  <c r="P277" i="1"/>
  <c r="P303" i="1"/>
  <c r="AB297" i="1"/>
  <c r="AB271" i="1"/>
  <c r="AB253" i="1"/>
  <c r="Q4290" i="1"/>
  <c r="J350" i="2"/>
  <c r="Q3330" i="1"/>
  <c r="S475" i="33"/>
  <c r="S492" i="33"/>
  <c r="S500" i="33"/>
  <c r="S909" i="33"/>
  <c r="C200" i="2"/>
  <c r="I346" i="1"/>
  <c r="H346" i="1"/>
  <c r="H354" i="1"/>
  <c r="H725" i="1"/>
  <c r="S421" i="1"/>
  <c r="W421" i="1"/>
  <c r="M424" i="1"/>
  <c r="F502" i="33"/>
  <c r="D375" i="2"/>
  <c r="J424" i="1"/>
  <c r="K476" i="33"/>
  <c r="K493" i="33"/>
  <c r="K501" i="33"/>
  <c r="K910" i="33"/>
  <c r="X299" i="1"/>
  <c r="X273" i="1"/>
  <c r="R449" i="1"/>
  <c r="N449" i="1"/>
  <c r="Z717" i="1"/>
  <c r="Q482" i="33"/>
  <c r="O363" i="2"/>
  <c r="X717" i="1"/>
  <c r="Q297" i="1"/>
  <c r="Q271" i="1"/>
  <c r="Q253" i="1"/>
  <c r="M784" i="1"/>
  <c r="M766" i="1"/>
  <c r="F348" i="33"/>
  <c r="F356" i="33"/>
  <c r="D297" i="2"/>
  <c r="J757" i="1"/>
  <c r="M757" i="1"/>
  <c r="U725" i="1"/>
  <c r="U354" i="1"/>
  <c r="O748" i="33"/>
  <c r="O756" i="33"/>
  <c r="M200" i="2"/>
  <c r="U346" i="1"/>
  <c r="R424" i="1"/>
  <c r="N424" i="1"/>
  <c r="M678" i="33"/>
  <c r="M686" i="33"/>
  <c r="K425" i="2"/>
  <c r="S436" i="1"/>
  <c r="S637" i="1"/>
  <c r="I479" i="33"/>
  <c r="G360" i="2"/>
  <c r="N714" i="1"/>
  <c r="R714" i="1"/>
  <c r="E675" i="33"/>
  <c r="E683" i="33"/>
  <c r="C422" i="2"/>
  <c r="I433" i="1"/>
  <c r="H433" i="1"/>
  <c r="H634" i="1"/>
  <c r="Z522" i="1"/>
  <c r="X522" i="1"/>
  <c r="N991" i="33"/>
  <c r="N997" i="33"/>
  <c r="L508" i="2"/>
  <c r="T917" i="1"/>
  <c r="L301" i="1"/>
  <c r="L275" i="1"/>
  <c r="L257" i="1"/>
  <c r="P750" i="33"/>
  <c r="P758" i="33"/>
  <c r="N202" i="2"/>
  <c r="V348" i="1"/>
  <c r="V356" i="1"/>
  <c r="V727" i="1"/>
  <c r="S520" i="1"/>
  <c r="W520" i="1"/>
  <c r="X459" i="1"/>
  <c r="Z459" i="1"/>
  <c r="U474" i="33"/>
  <c r="U491" i="33"/>
  <c r="U499" i="33"/>
  <c r="U908" i="33"/>
  <c r="Z480" i="1"/>
  <c r="X480" i="1"/>
  <c r="Z432" i="1"/>
  <c r="X432" i="1"/>
  <c r="AA3330" i="1"/>
  <c r="Q350" i="2"/>
  <c r="AA4290" i="1"/>
  <c r="P425" i="33"/>
  <c r="P433" i="33"/>
  <c r="N356" i="2"/>
  <c r="V258" i="1"/>
  <c r="V276" i="1"/>
  <c r="V302" i="1"/>
  <c r="E681" i="33"/>
  <c r="E689" i="33"/>
  <c r="C428" i="2"/>
  <c r="I439" i="1"/>
  <c r="I640" i="1"/>
  <c r="M474" i="33"/>
  <c r="M491" i="33"/>
  <c r="M499" i="33"/>
  <c r="K372" i="2"/>
  <c r="S629" i="1"/>
  <c r="W629" i="1"/>
  <c r="H478" i="1"/>
  <c r="I478" i="1"/>
  <c r="L472" i="33"/>
  <c r="L489" i="33"/>
  <c r="L497" i="33"/>
  <c r="L906" i="33"/>
  <c r="H296" i="1"/>
  <c r="H270" i="1"/>
  <c r="C350" i="2"/>
  <c r="I252" i="1"/>
  <c r="H252" i="1"/>
  <c r="H423" i="1"/>
  <c r="I423" i="1"/>
  <c r="Z449" i="1"/>
  <c r="X449" i="1"/>
  <c r="Q747" i="33"/>
  <c r="Q755" i="33"/>
  <c r="O199" i="2"/>
  <c r="X345" i="1"/>
  <c r="X353" i="1"/>
  <c r="X724" i="1"/>
  <c r="Y303" i="1"/>
  <c r="Y277" i="1"/>
  <c r="Y259" i="1"/>
  <c r="I425" i="33"/>
  <c r="I433" i="33"/>
  <c r="G356" i="2"/>
  <c r="N258" i="1"/>
  <c r="N276" i="1"/>
  <c r="N302" i="1"/>
  <c r="Z468" i="1"/>
  <c r="X468" i="1"/>
  <c r="R432" i="1"/>
  <c r="N432" i="1"/>
  <c r="AA297" i="1"/>
  <c r="AA271" i="1"/>
  <c r="AA253" i="1"/>
  <c r="I641" i="1"/>
  <c r="M471" i="33"/>
  <c r="M488" i="33"/>
  <c r="M496" i="33"/>
  <c r="K369" i="2"/>
  <c r="S410" i="1"/>
  <c r="W410" i="1"/>
  <c r="H425" i="33"/>
  <c r="H433" i="33"/>
  <c r="F356" i="2"/>
  <c r="L258" i="1"/>
  <c r="L276" i="1"/>
  <c r="L302" i="1"/>
  <c r="Z253" i="1"/>
  <c r="Z271" i="1"/>
  <c r="Z297" i="1"/>
  <c r="R409" i="1"/>
  <c r="N409" i="1"/>
  <c r="K3421" i="1"/>
  <c r="K4141" i="1"/>
  <c r="K4320" i="1"/>
  <c r="K2391" i="1"/>
  <c r="K2718" i="1"/>
  <c r="K3669" i="1"/>
  <c r="K431" i="1"/>
  <c r="K2678" i="1"/>
  <c r="K3070" i="1"/>
  <c r="K3661" i="1"/>
  <c r="K415" i="1"/>
  <c r="K2670" i="1"/>
  <c r="K3150" i="1"/>
  <c r="K3821" i="1"/>
  <c r="K2433" i="1"/>
  <c r="K2846" i="1"/>
  <c r="K902" i="1"/>
  <c r="K2508" i="1"/>
  <c r="K2694" i="1"/>
  <c r="K2686" i="1"/>
  <c r="K2974" i="1"/>
  <c r="K2878" i="1"/>
  <c r="K3102" i="1"/>
  <c r="K1983" i="1"/>
  <c r="K4077" i="1"/>
  <c r="K4312" i="1"/>
  <c r="K631" i="1"/>
  <c r="K471" i="1"/>
  <c r="K857" i="1"/>
  <c r="K2327" i="1"/>
  <c r="K2039" i="1"/>
  <c r="K2524" i="1"/>
  <c r="K423" i="1"/>
  <c r="K3505" i="1"/>
  <c r="K4061" i="1"/>
  <c r="K4304" i="1"/>
  <c r="K4133" i="1"/>
  <c r="K527" i="1"/>
  <c r="K849" i="1"/>
  <c r="K841" i="1"/>
  <c r="K1927" i="1"/>
  <c r="K4109" i="1"/>
  <c r="K3166" i="1"/>
  <c r="K3480" i="1"/>
  <c r="K4045" i="1"/>
  <c r="K4013" i="1"/>
  <c r="K4125" i="1"/>
  <c r="K4117" i="1"/>
  <c r="K4336" i="1"/>
  <c r="K455" i="1"/>
  <c r="K3853" i="1"/>
  <c r="K3094" i="1"/>
  <c r="K3158" i="1"/>
  <c r="K3693" i="1"/>
  <c r="K3677" i="1"/>
  <c r="K3949" i="1"/>
  <c r="K3885" i="1"/>
  <c r="K4101" i="1"/>
  <c r="K3118" i="1"/>
  <c r="K3653" i="1"/>
  <c r="K2862" i="1"/>
  <c r="K2516" i="1"/>
  <c r="K2710" i="1"/>
  <c r="K3054" i="1"/>
  <c r="K3022" i="1"/>
  <c r="K3387" i="1"/>
  <c r="K3126" i="1"/>
  <c r="K3539" i="1"/>
  <c r="K2662" i="1"/>
  <c r="L1950" i="1"/>
  <c r="X485" i="1"/>
  <c r="Z485" i="1"/>
  <c r="AB4293" i="1"/>
  <c r="T422" i="33"/>
  <c r="T430" i="33"/>
  <c r="R353" i="2"/>
  <c r="AB3333" i="1"/>
  <c r="Z472" i="1"/>
  <c r="X472" i="1"/>
  <c r="R452" i="1"/>
  <c r="N452" i="1"/>
  <c r="R412" i="1"/>
  <c r="N412" i="1"/>
  <c r="M426" i="1"/>
  <c r="J426" i="1"/>
  <c r="U420" i="33"/>
  <c r="U428" i="33"/>
  <c r="S351" i="2"/>
  <c r="AC253" i="1"/>
  <c r="AC271" i="1"/>
  <c r="AC297" i="1"/>
  <c r="AB4292" i="1"/>
  <c r="T421" i="33"/>
  <c r="T429" i="33"/>
  <c r="R352" i="2"/>
  <c r="AB3332" i="1"/>
  <c r="V638" i="1"/>
  <c r="V437" i="1"/>
  <c r="O3332" i="1"/>
  <c r="J421" i="33"/>
  <c r="J429" i="33"/>
  <c r="H352" i="2"/>
  <c r="O4292" i="1"/>
  <c r="X461" i="1"/>
  <c r="Z461" i="1"/>
  <c r="X634" i="1"/>
  <c r="Q300" i="1"/>
  <c r="Q274" i="1"/>
  <c r="Q256" i="1"/>
  <c r="R298" i="1"/>
  <c r="R272" i="1"/>
  <c r="I421" i="33"/>
  <c r="I429" i="33"/>
  <c r="G352" i="2"/>
  <c r="N254" i="1"/>
  <c r="R254" i="1"/>
  <c r="H420" i="1"/>
  <c r="I420" i="1"/>
  <c r="F470" i="33"/>
  <c r="F487" i="33"/>
  <c r="F495" i="33"/>
  <c r="F904" i="33"/>
  <c r="Q904" i="33"/>
  <c r="M410" i="1"/>
  <c r="J410" i="1"/>
  <c r="G675" i="33"/>
  <c r="G683" i="33"/>
  <c r="E422" i="2"/>
  <c r="K1945" i="1"/>
  <c r="C359" i="2"/>
  <c r="I713" i="1"/>
  <c r="H713" i="1"/>
  <c r="P419" i="33"/>
  <c r="P427" i="33"/>
  <c r="P434" i="33"/>
  <c r="N357" i="2"/>
  <c r="V259" i="1"/>
  <c r="V277" i="1"/>
  <c r="V303" i="1"/>
  <c r="H456" i="1"/>
  <c r="I456" i="1"/>
  <c r="E682" i="33"/>
  <c r="E690" i="33"/>
  <c r="C429" i="2"/>
  <c r="I440" i="1"/>
  <c r="H440" i="1"/>
  <c r="H641" i="1"/>
  <c r="W763" i="1"/>
  <c r="W772" i="1"/>
  <c r="W790" i="1"/>
  <c r="N631" i="1"/>
  <c r="R631" i="1"/>
  <c r="X471" i="1"/>
  <c r="Z471" i="1"/>
  <c r="X303" i="1"/>
  <c r="X277" i="1"/>
  <c r="AB4291" i="1"/>
  <c r="T420" i="33"/>
  <c r="T428" i="33"/>
  <c r="R351" i="2"/>
  <c r="AB3331" i="1"/>
  <c r="W427" i="1"/>
  <c r="S427" i="1"/>
  <c r="U302" i="1"/>
  <c r="U276" i="1"/>
  <c r="U258" i="1"/>
  <c r="G476" i="33"/>
  <c r="G493" i="33"/>
  <c r="G501" i="33"/>
  <c r="E374" i="2"/>
  <c r="K799" i="1"/>
  <c r="K875" i="1"/>
  <c r="H680" i="33"/>
  <c r="H688" i="33"/>
  <c r="F427" i="2"/>
  <c r="L438" i="1"/>
  <c r="L639" i="1"/>
  <c r="I480" i="33"/>
  <c r="G361" i="2"/>
  <c r="N715" i="1"/>
  <c r="R715" i="1"/>
  <c r="H454" i="1"/>
  <c r="I454" i="1"/>
  <c r="P471" i="33"/>
  <c r="P488" i="33"/>
  <c r="P496" i="33"/>
  <c r="P905" i="33"/>
  <c r="Z451" i="1"/>
  <c r="X451" i="1"/>
  <c r="H431" i="1"/>
  <c r="C374" i="2"/>
  <c r="I431" i="1"/>
  <c r="L259" i="1"/>
  <c r="L277" i="1"/>
  <c r="L303" i="1"/>
  <c r="I635" i="1"/>
  <c r="U476" i="33"/>
  <c r="U493" i="33"/>
  <c r="U501" i="33"/>
  <c r="U910" i="33"/>
  <c r="L296" i="1"/>
  <c r="L270" i="1"/>
  <c r="L252" i="1"/>
  <c r="T2512" i="1"/>
  <c r="T3146" i="1"/>
  <c r="T2874" i="1"/>
  <c r="T4316" i="1"/>
  <c r="T2970" i="1"/>
  <c r="T523" i="1"/>
  <c r="T3050" i="1"/>
  <c r="T627" i="1"/>
  <c r="T4105" i="1"/>
  <c r="T3817" i="1"/>
  <c r="T2690" i="1"/>
  <c r="T467" i="1"/>
  <c r="T3066" i="1"/>
  <c r="T2520" i="1"/>
  <c r="T4308" i="1"/>
  <c r="T4332" i="1"/>
  <c r="T1923" i="1"/>
  <c r="T3018" i="1"/>
  <c r="T419" i="1"/>
  <c r="T4137" i="1"/>
  <c r="T2682" i="1"/>
  <c r="T4097" i="1"/>
  <c r="T2714" i="1"/>
  <c r="T411" i="1"/>
  <c r="T3122" i="1"/>
  <c r="T4121" i="1"/>
  <c r="T451" i="1"/>
  <c r="T898" i="1"/>
  <c r="T2429" i="1"/>
  <c r="T2387" i="1"/>
  <c r="T2674" i="1"/>
  <c r="T3657" i="1"/>
  <c r="T2504" i="1"/>
  <c r="T3881" i="1"/>
  <c r="T3945" i="1"/>
  <c r="T4057" i="1"/>
  <c r="T427" i="1"/>
  <c r="T845" i="1"/>
  <c r="T837" i="1"/>
  <c r="T2323" i="1"/>
  <c r="T2666" i="1"/>
  <c r="T3849" i="1"/>
  <c r="T3114" i="1"/>
  <c r="T3649" i="1"/>
  <c r="T3476" i="1"/>
  <c r="T4073" i="1"/>
  <c r="T4041" i="1"/>
  <c r="T4300" i="1"/>
  <c r="T4129" i="1"/>
  <c r="T4113" i="1"/>
  <c r="T853" i="1"/>
  <c r="T2035" i="1"/>
  <c r="T3098" i="1"/>
  <c r="T3417" i="1"/>
  <c r="T3501" i="1"/>
  <c r="T3689" i="1"/>
  <c r="T4009" i="1"/>
  <c r="T3665" i="1"/>
  <c r="T3383" i="1"/>
  <c r="T3535" i="1"/>
  <c r="T1979" i="1"/>
  <c r="T2842" i="1"/>
  <c r="T3090" i="1"/>
  <c r="T3162" i="1"/>
  <c r="T3154" i="1"/>
  <c r="T3673" i="1"/>
  <c r="T2706" i="1"/>
  <c r="T2658" i="1"/>
  <c r="T2858" i="1"/>
  <c r="AC635" i="1"/>
  <c r="AC434" i="1"/>
  <c r="I482" i="33"/>
  <c r="G363" i="2"/>
  <c r="N717" i="1"/>
  <c r="R717" i="1"/>
  <c r="T297" i="1"/>
  <c r="N420" i="33"/>
  <c r="N428" i="33"/>
  <c r="L351" i="2"/>
  <c r="T253" i="1"/>
  <c r="T271" i="1"/>
  <c r="O681" i="33"/>
  <c r="O689" i="33"/>
  <c r="M428" i="2"/>
  <c r="U1951" i="1"/>
  <c r="Z788" i="1"/>
  <c r="Q352" i="33"/>
  <c r="Q360" i="33"/>
  <c r="O301" i="2"/>
  <c r="X761" i="1"/>
  <c r="Z761" i="1"/>
  <c r="Z770" i="1"/>
  <c r="AB636" i="1"/>
  <c r="AB435" i="1"/>
  <c r="P634" i="1"/>
  <c r="P433" i="1"/>
  <c r="Z590" i="1"/>
  <c r="X590" i="1"/>
  <c r="O1951" i="1"/>
  <c r="N479" i="1"/>
  <c r="R479" i="1"/>
  <c r="Q476" i="33"/>
  <c r="Q493" i="33"/>
  <c r="Q501" i="33"/>
  <c r="O374" i="2"/>
  <c r="X431" i="1"/>
  <c r="Z431" i="1"/>
  <c r="AA301" i="1"/>
  <c r="S424" i="33"/>
  <c r="S432" i="33"/>
  <c r="Q355" i="2"/>
  <c r="AA257" i="1"/>
  <c r="AA275" i="1"/>
  <c r="AA2263" i="1"/>
  <c r="AA2279" i="1"/>
  <c r="AA2288" i="1"/>
  <c r="I953" i="33"/>
  <c r="G405" i="2"/>
  <c r="N905" i="1"/>
  <c r="R905" i="1"/>
  <c r="P676" i="33"/>
  <c r="P684" i="33"/>
  <c r="N423" i="2"/>
  <c r="V434" i="1"/>
  <c r="V635" i="1"/>
  <c r="L748" i="33"/>
  <c r="L756" i="33"/>
  <c r="J200" i="2"/>
  <c r="Q346" i="1"/>
  <c r="Q354" i="1"/>
  <c r="Q725" i="1"/>
  <c r="S745" i="33"/>
  <c r="S753" i="33"/>
  <c r="Q197" i="2"/>
  <c r="AA343" i="1"/>
  <c r="AA351" i="1"/>
  <c r="AA722" i="1"/>
  <c r="Q1948" i="1"/>
  <c r="P677" i="33"/>
  <c r="P685" i="33"/>
  <c r="N424" i="2"/>
  <c r="V1947" i="1"/>
  <c r="J636" i="1"/>
  <c r="T751" i="33"/>
  <c r="T759" i="33"/>
  <c r="R203" i="2"/>
  <c r="AB349" i="1"/>
  <c r="AB357" i="1"/>
  <c r="AB728" i="1"/>
  <c r="P682" i="33"/>
  <c r="P690" i="33"/>
  <c r="N429" i="2"/>
  <c r="V440" i="1"/>
  <c r="V641" i="1"/>
  <c r="Z626" i="1"/>
  <c r="X626" i="1"/>
  <c r="J637" i="1"/>
  <c r="L681" i="33"/>
  <c r="L689" i="33"/>
  <c r="J428" i="2"/>
  <c r="Q439" i="1"/>
  <c r="Q640" i="1"/>
  <c r="S747" i="33"/>
  <c r="S755" i="33"/>
  <c r="Q199" i="2"/>
  <c r="AA345" i="1"/>
  <c r="AA353" i="1"/>
  <c r="AA724" i="1"/>
  <c r="L3335" i="1"/>
  <c r="H424" i="33"/>
  <c r="H432" i="33"/>
  <c r="F355" i="2"/>
  <c r="L4295" i="1"/>
  <c r="Q675" i="33"/>
  <c r="Q683" i="33"/>
  <c r="O422" i="2"/>
  <c r="X433" i="1"/>
  <c r="Z433" i="1"/>
  <c r="Z634" i="1"/>
  <c r="L1952" i="1"/>
  <c r="M413" i="1"/>
  <c r="F474" i="33"/>
  <c r="F491" i="33"/>
  <c r="F499" i="33"/>
  <c r="D372" i="2"/>
  <c r="J413" i="1"/>
  <c r="R476" i="1"/>
  <c r="N476" i="1"/>
  <c r="R428" i="1"/>
  <c r="N428" i="1"/>
  <c r="M430" i="1"/>
  <c r="F492" i="33"/>
  <c r="F500" i="33"/>
  <c r="D373" i="2"/>
  <c r="J430" i="1"/>
  <c r="Q908" i="33"/>
  <c r="S417" i="1"/>
  <c r="W417" i="1"/>
  <c r="S487" i="1"/>
  <c r="W487" i="1"/>
  <c r="I476" i="33"/>
  <c r="I493" i="33"/>
  <c r="I501" i="33"/>
  <c r="G374" i="2"/>
  <c r="N431" i="1"/>
  <c r="R431" i="1"/>
  <c r="P300" i="1"/>
  <c r="K423" i="33"/>
  <c r="K431" i="33"/>
  <c r="I354" i="2"/>
  <c r="P256" i="1"/>
  <c r="P274" i="1"/>
  <c r="N474" i="33"/>
  <c r="N491" i="33"/>
  <c r="N499" i="33"/>
  <c r="N908" i="33"/>
  <c r="Q1974" i="1"/>
  <c r="Q2150" i="1"/>
  <c r="Q2159" i="1"/>
  <c r="L929" i="33"/>
  <c r="L1033" i="33"/>
  <c r="P3331" i="1"/>
  <c r="K420" i="33"/>
  <c r="K428" i="33"/>
  <c r="I351" i="2"/>
  <c r="P4291" i="1"/>
  <c r="Z417" i="1"/>
  <c r="X417" i="1"/>
  <c r="Y3337" i="1"/>
  <c r="R434" i="33"/>
  <c r="P357" i="2"/>
  <c r="Y4297" i="1"/>
  <c r="Z484" i="1"/>
  <c r="X484" i="1"/>
  <c r="R464" i="1"/>
  <c r="N464" i="1"/>
  <c r="Z420" i="1"/>
  <c r="X420" i="1"/>
  <c r="AA3331" i="1"/>
  <c r="S420" i="33"/>
  <c r="S428" i="33"/>
  <c r="Q351" i="2"/>
  <c r="AA4291" i="1"/>
  <c r="O677" i="33"/>
  <c r="O685" i="33"/>
  <c r="M424" i="2"/>
  <c r="U1947" i="1"/>
  <c r="H470" i="33"/>
  <c r="H487" i="33"/>
  <c r="H495" i="33"/>
  <c r="H904" i="33"/>
  <c r="Y299" i="1"/>
  <c r="R422" i="33"/>
  <c r="R430" i="33"/>
  <c r="P353" i="2"/>
  <c r="Y255" i="1"/>
  <c r="Y273" i="1"/>
  <c r="I423" i="33"/>
  <c r="I431" i="33"/>
  <c r="G354" i="2"/>
  <c r="N256" i="1"/>
  <c r="N274" i="1"/>
  <c r="N300" i="1"/>
  <c r="Z453" i="1"/>
  <c r="X453" i="1"/>
  <c r="Z488" i="1"/>
  <c r="X488" i="1"/>
  <c r="R468" i="1"/>
  <c r="G371" i="2"/>
  <c r="N468" i="1"/>
  <c r="Z424" i="1"/>
  <c r="Q502" i="33"/>
  <c r="O375" i="2"/>
  <c r="X424" i="1"/>
  <c r="Y4295" i="1"/>
  <c r="R424" i="33"/>
  <c r="R432" i="33"/>
  <c r="P355" i="2"/>
  <c r="Y3335" i="1"/>
  <c r="F471" i="33"/>
  <c r="F488" i="33"/>
  <c r="F496" i="33"/>
  <c r="D369" i="2"/>
  <c r="J418" i="1"/>
  <c r="M418" i="1"/>
  <c r="L745" i="33"/>
  <c r="L753" i="33"/>
  <c r="J197" i="2"/>
  <c r="Q343" i="1"/>
  <c r="Q351" i="1"/>
  <c r="Q722" i="1"/>
  <c r="U477" i="33"/>
  <c r="U494" i="33"/>
  <c r="M461" i="1"/>
  <c r="J461" i="1"/>
  <c r="P475" i="33"/>
  <c r="P492" i="33"/>
  <c r="P500" i="33"/>
  <c r="P909" i="33"/>
  <c r="W725" i="1"/>
  <c r="W354" i="1"/>
  <c r="M748" i="33"/>
  <c r="M756" i="33"/>
  <c r="K200" i="2"/>
  <c r="S346" i="1"/>
  <c r="W346" i="1"/>
  <c r="M477" i="1"/>
  <c r="J477" i="1"/>
  <c r="W299" i="1"/>
  <c r="W273" i="1"/>
  <c r="W255" i="1"/>
  <c r="K676" i="33"/>
  <c r="K684" i="33"/>
  <c r="I423" i="2"/>
  <c r="P1946" i="1"/>
  <c r="H518" i="1"/>
  <c r="I518" i="1"/>
  <c r="S409" i="1"/>
  <c r="W409" i="1"/>
  <c r="N682" i="33"/>
  <c r="N690" i="33"/>
  <c r="L429" i="2"/>
  <c r="T1952" i="1"/>
  <c r="S425" i="33"/>
  <c r="S433" i="33"/>
  <c r="Q356" i="2"/>
  <c r="AA258" i="1"/>
  <c r="AA276" i="1"/>
  <c r="AA302" i="1"/>
  <c r="M475" i="33"/>
  <c r="M492" i="33"/>
  <c r="M500" i="33"/>
  <c r="K373" i="2"/>
  <c r="S430" i="1"/>
  <c r="W430" i="1"/>
  <c r="L370" i="2"/>
  <c r="T829" i="1"/>
  <c r="T862" i="1"/>
  <c r="E677" i="33"/>
  <c r="E685" i="33"/>
  <c r="C424" i="2"/>
  <c r="I435" i="1"/>
  <c r="I636" i="1"/>
  <c r="F475" i="33"/>
  <c r="F483" i="33"/>
  <c r="D364" i="2"/>
  <c r="J718" i="1"/>
  <c r="M718" i="1"/>
  <c r="U676" i="33"/>
  <c r="U684" i="33"/>
  <c r="S423" i="2"/>
  <c r="AC1946" i="1"/>
  <c r="J482" i="1"/>
  <c r="M482" i="1"/>
  <c r="I749" i="33"/>
  <c r="I757" i="33"/>
  <c r="G201" i="2"/>
  <c r="N347" i="1"/>
  <c r="R347" i="1"/>
  <c r="R355" i="1"/>
  <c r="R726" i="1"/>
  <c r="L679" i="33"/>
  <c r="L687" i="33"/>
  <c r="J426" i="2"/>
  <c r="Q437" i="1"/>
  <c r="Q638" i="1"/>
  <c r="W628" i="1"/>
  <c r="S628" i="1"/>
  <c r="S516" i="1"/>
  <c r="W516" i="1"/>
  <c r="T677" i="33"/>
  <c r="T685" i="33"/>
  <c r="R424" i="2"/>
  <c r="AB1947" i="1"/>
  <c r="R746" i="33"/>
  <c r="R754" i="33"/>
  <c r="P198" i="2"/>
  <c r="Y344" i="1"/>
  <c r="Y352" i="1"/>
  <c r="Y723" i="1"/>
  <c r="K368" i="2"/>
  <c r="S521" i="1"/>
  <c r="W521" i="1"/>
  <c r="C360" i="2"/>
  <c r="I714" i="1"/>
  <c r="H714" i="1"/>
  <c r="R627" i="1"/>
  <c r="N627" i="1"/>
  <c r="N519" i="1"/>
  <c r="R519" i="1"/>
  <c r="T425" i="33"/>
  <c r="T433" i="33"/>
  <c r="R356" i="2"/>
  <c r="AB258" i="1"/>
  <c r="AB276" i="1"/>
  <c r="AB302" i="1"/>
  <c r="L678" i="33"/>
  <c r="L686" i="33"/>
  <c r="J425" i="2"/>
  <c r="Q436" i="1"/>
  <c r="Q637" i="1"/>
  <c r="W527" i="1"/>
  <c r="S527" i="1"/>
  <c r="F677" i="33"/>
  <c r="F685" i="33"/>
  <c r="D424" i="2"/>
  <c r="J435" i="1"/>
  <c r="M435" i="1"/>
  <c r="M636" i="1"/>
  <c r="M523" i="1"/>
  <c r="J523" i="1"/>
  <c r="N677" i="33"/>
  <c r="N685" i="33"/>
  <c r="L424" i="2"/>
  <c r="T1947" i="1"/>
  <c r="F748" i="33"/>
  <c r="F756" i="33"/>
  <c r="D200" i="2"/>
  <c r="J346" i="1"/>
  <c r="M346" i="1"/>
  <c r="M354" i="1"/>
  <c r="M725" i="1"/>
  <c r="F678" i="33"/>
  <c r="F686" i="33"/>
  <c r="D425" i="2"/>
  <c r="J436" i="1"/>
  <c r="M436" i="1"/>
  <c r="M637" i="1"/>
  <c r="S478" i="1"/>
  <c r="W478" i="1"/>
  <c r="AB4297" i="1"/>
  <c r="T434" i="33"/>
  <c r="R357" i="2"/>
  <c r="AB3337" i="1"/>
  <c r="H462" i="1"/>
  <c r="I462" i="1"/>
  <c r="P4293" i="1"/>
  <c r="K422" i="33"/>
  <c r="K430" i="33"/>
  <c r="I353" i="2"/>
  <c r="P3333" i="1"/>
  <c r="I419" i="1"/>
  <c r="H419" i="1"/>
  <c r="W431" i="1"/>
  <c r="S431" i="1"/>
  <c r="K419" i="33"/>
  <c r="K427" i="33"/>
  <c r="I350" i="2"/>
  <c r="P252" i="1"/>
  <c r="P270" i="1"/>
  <c r="P296" i="1"/>
  <c r="N457" i="1"/>
  <c r="R457" i="1"/>
  <c r="H682" i="33"/>
  <c r="H690" i="33"/>
  <c r="F429" i="2"/>
  <c r="L440" i="1"/>
  <c r="L641" i="1"/>
  <c r="Q3334" i="1"/>
  <c r="L423" i="33"/>
  <c r="L431" i="33"/>
  <c r="J354" i="2"/>
  <c r="Q4294" i="1"/>
  <c r="J423" i="33"/>
  <c r="J431" i="33"/>
  <c r="H354" i="2"/>
  <c r="O256" i="1"/>
  <c r="O274" i="1"/>
  <c r="O300" i="1"/>
  <c r="X300" i="1"/>
  <c r="X274" i="1"/>
  <c r="V3535" i="1"/>
  <c r="V2874" i="1"/>
  <c r="V3050" i="1"/>
  <c r="V898" i="1"/>
  <c r="V3018" i="1"/>
  <c r="V2858" i="1"/>
  <c r="V523" i="1"/>
  <c r="V4316" i="1"/>
  <c r="V3945" i="1"/>
  <c r="V3417" i="1"/>
  <c r="V3383" i="1"/>
  <c r="V3146" i="1"/>
  <c r="V2504" i="1"/>
  <c r="V467" i="1"/>
  <c r="V4308" i="1"/>
  <c r="V3881" i="1"/>
  <c r="V3476" i="1"/>
  <c r="V4121" i="1"/>
  <c r="V2690" i="1"/>
  <c r="V2682" i="1"/>
  <c r="V2512" i="1"/>
  <c r="V4332" i="1"/>
  <c r="V4057" i="1"/>
  <c r="V3162" i="1"/>
  <c r="V3066" i="1"/>
  <c r="V2520" i="1"/>
  <c r="V4137" i="1"/>
  <c r="V2429" i="1"/>
  <c r="V2387" i="1"/>
  <c r="V627" i="1"/>
  <c r="V4073" i="1"/>
  <c r="V3114" i="1"/>
  <c r="V3090" i="1"/>
  <c r="V2666" i="1"/>
  <c r="V853" i="1"/>
  <c r="V845" i="1"/>
  <c r="V837" i="1"/>
  <c r="V4097" i="1"/>
  <c r="V3649" i="1"/>
  <c r="V3098" i="1"/>
  <c r="V2674" i="1"/>
  <c r="V1923" i="1"/>
  <c r="V3849" i="1"/>
  <c r="V4129" i="1"/>
  <c r="V411" i="1"/>
  <c r="V3673" i="1"/>
  <c r="V3154" i="1"/>
  <c r="V2706" i="1"/>
  <c r="V1979" i="1"/>
  <c r="V419" i="1"/>
  <c r="V3501" i="1"/>
  <c r="V4041" i="1"/>
  <c r="V4009" i="1"/>
  <c r="V4105" i="1"/>
  <c r="V3122" i="1"/>
  <c r="V2714" i="1"/>
  <c r="V2323" i="1"/>
  <c r="V427" i="1"/>
  <c r="V4113" i="1"/>
  <c r="V2970" i="1"/>
  <c r="V3665" i="1"/>
  <c r="V3657" i="1"/>
  <c r="V3689" i="1"/>
  <c r="V2842" i="1"/>
  <c r="V2035" i="1"/>
  <c r="V451" i="1"/>
  <c r="V4300" i="1"/>
  <c r="V3817" i="1"/>
  <c r="P472" i="33"/>
  <c r="P489" i="33"/>
  <c r="P497" i="33"/>
  <c r="N370" i="2"/>
  <c r="V2658" i="1"/>
  <c r="J751" i="33"/>
  <c r="J759" i="33"/>
  <c r="H203" i="2"/>
  <c r="O349" i="1"/>
  <c r="O357" i="1"/>
  <c r="O728" i="1"/>
  <c r="T678" i="33"/>
  <c r="T686" i="33"/>
  <c r="R425" i="2"/>
  <c r="AB1948" i="1"/>
  <c r="L470" i="33"/>
  <c r="L487" i="33"/>
  <c r="L495" i="33"/>
  <c r="L904" i="33"/>
  <c r="K470" i="33"/>
  <c r="K487" i="33"/>
  <c r="K495" i="33"/>
  <c r="K904" i="33"/>
  <c r="H592" i="1"/>
  <c r="I592" i="1"/>
  <c r="Z513" i="1"/>
  <c r="X513" i="1"/>
  <c r="Q907" i="33"/>
  <c r="R470" i="33"/>
  <c r="R487" i="33"/>
  <c r="R495" i="33"/>
  <c r="R904" i="33"/>
  <c r="R429" i="1"/>
  <c r="N429" i="1"/>
  <c r="Z585" i="1"/>
  <c r="X585" i="1"/>
  <c r="K675" i="33"/>
  <c r="K683" i="33"/>
  <c r="I422" i="2"/>
  <c r="P1945" i="1"/>
  <c r="I522" i="1"/>
  <c r="H522" i="1"/>
  <c r="C370" i="2"/>
  <c r="I427" i="1"/>
  <c r="H427" i="1"/>
  <c r="W419" i="1"/>
  <c r="S419" i="1"/>
  <c r="U3336" i="1"/>
  <c r="O425" i="33"/>
  <c r="O433" i="33"/>
  <c r="M356" i="2"/>
  <c r="U4296" i="1"/>
  <c r="Z588" i="1"/>
  <c r="X588" i="1"/>
  <c r="R525" i="1"/>
  <c r="N525" i="1"/>
  <c r="M753" i="33"/>
  <c r="K197" i="2"/>
  <c r="S343" i="1"/>
  <c r="W343" i="1"/>
  <c r="W351" i="1"/>
  <c r="W722" i="1"/>
  <c r="X519" i="1"/>
  <c r="Z519" i="1"/>
  <c r="C373" i="2"/>
  <c r="I422" i="1"/>
  <c r="H422" i="1"/>
  <c r="M910" i="33"/>
  <c r="R413" i="1"/>
  <c r="N413" i="1"/>
  <c r="Q472" i="33"/>
  <c r="Q489" i="33"/>
  <c r="Q497" i="33"/>
  <c r="O370" i="2"/>
  <c r="X419" i="1"/>
  <c r="Z419" i="1"/>
  <c r="G473" i="33"/>
  <c r="G490" i="33"/>
  <c r="G498" i="33"/>
  <c r="G907" i="33"/>
  <c r="I473" i="33"/>
  <c r="I490" i="33"/>
  <c r="I498" i="33"/>
  <c r="I907" i="33"/>
  <c r="M477" i="33"/>
  <c r="M494" i="33"/>
  <c r="Z470" i="1"/>
  <c r="X470" i="1"/>
  <c r="U472" i="33"/>
  <c r="U489" i="33"/>
  <c r="U497" i="33"/>
  <c r="U906" i="33"/>
  <c r="L474" i="33"/>
  <c r="L491" i="33"/>
  <c r="L499" i="33"/>
  <c r="L908" i="33"/>
  <c r="Y296" i="1"/>
  <c r="Y270" i="1"/>
  <c r="Y252" i="1"/>
  <c r="M411" i="1"/>
  <c r="J411" i="1"/>
  <c r="AC4294" i="1"/>
  <c r="AC3334" i="1"/>
  <c r="AB3330" i="1"/>
  <c r="AB4290" i="1"/>
  <c r="H469" i="1"/>
  <c r="I469" i="1"/>
  <c r="R426" i="1"/>
  <c r="N426" i="1"/>
  <c r="Q302" i="1"/>
  <c r="Q276" i="1"/>
  <c r="Q258" i="1"/>
  <c r="Z413" i="1"/>
  <c r="Q474" i="33"/>
  <c r="Q491" i="33"/>
  <c r="Q499" i="33"/>
  <c r="O372" i="2"/>
  <c r="X413" i="1"/>
  <c r="T472" i="33"/>
  <c r="T489" i="33"/>
  <c r="T497" i="33"/>
  <c r="T906" i="33"/>
  <c r="O474" i="33"/>
  <c r="O491" i="33"/>
  <c r="O499" i="33"/>
  <c r="O908" i="33"/>
  <c r="K473" i="33"/>
  <c r="K490" i="33"/>
  <c r="K498" i="33"/>
  <c r="K907" i="33"/>
  <c r="V298" i="1"/>
  <c r="V272" i="1"/>
  <c r="V254" i="1"/>
  <c r="F1029" i="33"/>
  <c r="J1970" i="1"/>
  <c r="J2146" i="1"/>
  <c r="J2155" i="1"/>
  <c r="F925" i="33"/>
  <c r="U870" i="33"/>
  <c r="AC1105" i="1"/>
  <c r="AC1062" i="1"/>
  <c r="AC974" i="1"/>
  <c r="S207" i="2"/>
  <c r="U973" i="33"/>
  <c r="D879" i="33"/>
  <c r="D863" i="33"/>
  <c r="D847" i="33"/>
  <c r="T870" i="33"/>
  <c r="AB1105" i="1"/>
  <c r="AB1062" i="1"/>
  <c r="AB974" i="1"/>
  <c r="R207" i="2"/>
  <c r="T973" i="33"/>
  <c r="L513" i="33"/>
  <c r="Q167" i="1"/>
  <c r="Q185" i="1"/>
  <c r="Q211" i="1"/>
  <c r="Q306" i="1"/>
  <c r="L505" i="33"/>
  <c r="D519" i="33"/>
  <c r="E519" i="33"/>
  <c r="AA4292" i="1"/>
  <c r="S421" i="33"/>
  <c r="S429" i="33"/>
  <c r="Q352" i="2"/>
  <c r="AA3332" i="1"/>
  <c r="Z252" i="1"/>
  <c r="Z270" i="1"/>
  <c r="Z296" i="1"/>
  <c r="N417" i="1"/>
  <c r="R417" i="1"/>
  <c r="L749" i="33"/>
  <c r="L757" i="33"/>
  <c r="J201" i="2"/>
  <c r="Q347" i="1"/>
  <c r="Q355" i="1"/>
  <c r="Q726" i="1"/>
  <c r="J476" i="1"/>
  <c r="M476" i="1"/>
  <c r="I472" i="33"/>
  <c r="I489" i="33"/>
  <c r="I497" i="33"/>
  <c r="G370" i="2"/>
  <c r="N467" i="1"/>
  <c r="R467" i="1"/>
  <c r="O258" i="1"/>
  <c r="O276" i="1"/>
  <c r="O302" i="1"/>
  <c r="N303" i="1"/>
  <c r="N277" i="1"/>
  <c r="I904" i="33"/>
  <c r="G368" i="2"/>
  <c r="N465" i="1"/>
  <c r="R465" i="1"/>
  <c r="G472" i="33"/>
  <c r="G489" i="33"/>
  <c r="G497" i="33"/>
  <c r="E370" i="2"/>
  <c r="K829" i="1"/>
  <c r="K862" i="1"/>
  <c r="M745" i="33"/>
  <c r="M752" i="33"/>
  <c r="M760" i="33"/>
  <c r="K204" i="2"/>
  <c r="S350" i="1"/>
  <c r="W350" i="1"/>
  <c r="W358" i="1"/>
  <c r="W729" i="1"/>
  <c r="K1947" i="1"/>
  <c r="J474" i="33"/>
  <c r="J491" i="33"/>
  <c r="J499" i="33"/>
  <c r="J908" i="33"/>
  <c r="Q423" i="33"/>
  <c r="Q431" i="33"/>
  <c r="O354" i="2"/>
  <c r="X256" i="1"/>
  <c r="Z256" i="1"/>
  <c r="Z274" i="1"/>
  <c r="Z300" i="1"/>
  <c r="Z514" i="1"/>
  <c r="X514" i="1"/>
  <c r="Z454" i="1"/>
  <c r="X454" i="1"/>
  <c r="R418" i="1"/>
  <c r="N418" i="1"/>
  <c r="C353" i="2"/>
  <c r="I255" i="1"/>
  <c r="I273" i="1"/>
  <c r="I299" i="1"/>
  <c r="Q425" i="33"/>
  <c r="Q433" i="33"/>
  <c r="O356" i="2"/>
  <c r="X258" i="1"/>
  <c r="X276" i="1"/>
  <c r="X302" i="1"/>
  <c r="I412" i="1"/>
  <c r="H412" i="1"/>
  <c r="F906" i="33"/>
  <c r="Y302" i="1"/>
  <c r="Y276" i="1"/>
  <c r="Y258" i="1"/>
  <c r="U3330" i="1"/>
  <c r="U4290" i="1"/>
  <c r="F434" i="33"/>
  <c r="D357" i="2"/>
  <c r="J259" i="1"/>
  <c r="J277" i="1"/>
  <c r="J303" i="1"/>
  <c r="M421" i="33"/>
  <c r="M429" i="33"/>
  <c r="K352" i="2"/>
  <c r="S254" i="1"/>
  <c r="W254" i="1"/>
  <c r="W272" i="1"/>
  <c r="W298" i="1"/>
  <c r="T4295" i="1"/>
  <c r="T3335" i="1"/>
  <c r="R421" i="1"/>
  <c r="N421" i="1"/>
  <c r="V255" i="1"/>
  <c r="V273" i="1"/>
  <c r="V299" i="1"/>
  <c r="R458" i="1"/>
  <c r="N458" i="1"/>
  <c r="W258" i="1"/>
  <c r="W276" i="1"/>
  <c r="W302" i="1"/>
  <c r="J459" i="1"/>
  <c r="M459" i="1"/>
  <c r="C355" i="2"/>
  <c r="I257" i="1"/>
  <c r="I275" i="1"/>
  <c r="I301" i="1"/>
  <c r="M296" i="1"/>
  <c r="M270" i="1"/>
  <c r="F419" i="33"/>
  <c r="F427" i="33"/>
  <c r="D350" i="2"/>
  <c r="J252" i="1"/>
  <c r="M252" i="1"/>
  <c r="R472" i="1"/>
  <c r="N472" i="1"/>
  <c r="U3337" i="1"/>
  <c r="U4297" i="1"/>
  <c r="R478" i="1"/>
  <c r="N478" i="1"/>
  <c r="N471" i="33"/>
  <c r="N488" i="33"/>
  <c r="N496" i="33"/>
  <c r="N905" i="33"/>
  <c r="O1975" i="1"/>
  <c r="O2151" i="1"/>
  <c r="O2160" i="1"/>
  <c r="J930" i="33"/>
  <c r="J1034" i="33"/>
  <c r="S1970" i="1"/>
  <c r="S2146" i="1"/>
  <c r="S2155" i="1"/>
  <c r="M925" i="33"/>
  <c r="M1029" i="33"/>
  <c r="AC1973" i="1"/>
  <c r="AC2149" i="1"/>
  <c r="AC2158" i="1"/>
  <c r="U928" i="33"/>
  <c r="U1032" i="33"/>
  <c r="U1015" i="33"/>
  <c r="N1970" i="1"/>
  <c r="N2146" i="1"/>
  <c r="N2155" i="1"/>
  <c r="I925" i="33"/>
  <c r="I1029" i="33"/>
  <c r="T875" i="33"/>
  <c r="AB1110" i="1"/>
  <c r="AB1067" i="1"/>
  <c r="AB979" i="1"/>
  <c r="R212" i="2"/>
  <c r="T978" i="33"/>
  <c r="L869" i="33"/>
  <c r="Q1104" i="1"/>
  <c r="Q1061" i="1"/>
  <c r="Q973" i="1"/>
  <c r="J206" i="2"/>
  <c r="L972" i="33"/>
  <c r="M855" i="33"/>
  <c r="S4385" i="1"/>
  <c r="S2581" i="1"/>
  <c r="S2462" i="1"/>
  <c r="S2299" i="1"/>
  <c r="S2395" i="1"/>
  <c r="P856" i="33"/>
  <c r="V4386" i="1"/>
  <c r="V2582" i="1"/>
  <c r="V2463" i="1"/>
  <c r="V2396" i="1"/>
  <c r="V2300" i="1"/>
  <c r="F876" i="33"/>
  <c r="D872" i="33"/>
  <c r="H1107" i="1"/>
  <c r="H1064" i="1"/>
  <c r="H976" i="1"/>
  <c r="D856" i="33"/>
  <c r="H4386" i="1"/>
  <c r="H2582" i="1"/>
  <c r="H2463" i="1"/>
  <c r="H2396" i="1"/>
  <c r="H2300" i="1"/>
  <c r="D527" i="33"/>
  <c r="H884" i="1"/>
  <c r="T517" i="33"/>
  <c r="AB171" i="1"/>
  <c r="AB189" i="1"/>
  <c r="AB215" i="1"/>
  <c r="AB310" i="1"/>
  <c r="T509" i="33"/>
  <c r="P513" i="33"/>
  <c r="V167" i="1"/>
  <c r="V185" i="1"/>
  <c r="V211" i="1"/>
  <c r="V306" i="1"/>
  <c r="P505" i="33"/>
  <c r="Q4291" i="1"/>
  <c r="L420" i="33"/>
  <c r="L428" i="33"/>
  <c r="J351" i="2"/>
  <c r="Q3331" i="1"/>
  <c r="G677" i="33"/>
  <c r="G685" i="33"/>
  <c r="E424" i="2"/>
  <c r="K435" i="1"/>
  <c r="K636" i="1"/>
  <c r="M455" i="1"/>
  <c r="J455" i="1"/>
  <c r="O301" i="1"/>
  <c r="O275" i="1"/>
  <c r="O257" i="1"/>
  <c r="Z299" i="1"/>
  <c r="Z273" i="1"/>
  <c r="Q422" i="33"/>
  <c r="Q430" i="33"/>
  <c r="O353" i="2"/>
  <c r="X255" i="1"/>
  <c r="Z255" i="1"/>
  <c r="K3335" i="1"/>
  <c r="K4295" i="1"/>
  <c r="L3333" i="1"/>
  <c r="L4293" i="1"/>
  <c r="R414" i="1"/>
  <c r="N414" i="1"/>
  <c r="Z303" i="1"/>
  <c r="Z277" i="1"/>
  <c r="Q434" i="33"/>
  <c r="O357" i="2"/>
  <c r="X259" i="1"/>
  <c r="Z259" i="1"/>
  <c r="H302" i="1"/>
  <c r="H276" i="1"/>
  <c r="H258" i="1"/>
  <c r="L3330" i="1"/>
  <c r="F350" i="2"/>
  <c r="L4290" i="1"/>
  <c r="R253" i="1"/>
  <c r="R271" i="1"/>
  <c r="R297" i="1"/>
  <c r="H475" i="33"/>
  <c r="H492" i="33"/>
  <c r="H500" i="33"/>
  <c r="H909" i="33"/>
  <c r="M451" i="1"/>
  <c r="J451" i="1"/>
  <c r="N472" i="33"/>
  <c r="N489" i="33"/>
  <c r="N497" i="33"/>
  <c r="N906" i="33"/>
  <c r="S299" i="1"/>
  <c r="M422" i="33"/>
  <c r="M430" i="33"/>
  <c r="K353" i="2"/>
  <c r="S255" i="1"/>
  <c r="S273" i="1"/>
  <c r="M907" i="33"/>
  <c r="Z462" i="1"/>
  <c r="X462" i="1"/>
  <c r="H421" i="1"/>
  <c r="I421" i="1"/>
  <c r="U4293" i="1"/>
  <c r="U3333" i="1"/>
  <c r="Q3336" i="1"/>
  <c r="L425" i="33"/>
  <c r="L433" i="33"/>
  <c r="J356" i="2"/>
  <c r="Q4296" i="1"/>
  <c r="Z410" i="1"/>
  <c r="X410" i="1"/>
  <c r="Z460" i="1"/>
  <c r="X460" i="1"/>
  <c r="K302" i="1"/>
  <c r="K276" i="1"/>
  <c r="K258" i="1"/>
  <c r="V4292" i="1"/>
  <c r="P421" i="33"/>
  <c r="P429" i="33"/>
  <c r="N352" i="2"/>
  <c r="V3332" i="1"/>
  <c r="P873" i="33"/>
  <c r="V1108" i="1"/>
  <c r="V1065" i="1"/>
  <c r="V977" i="1"/>
  <c r="N210" i="2"/>
  <c r="P976" i="33"/>
  <c r="U988" i="33"/>
  <c r="U948" i="33"/>
  <c r="U968" i="33"/>
  <c r="P986" i="33"/>
  <c r="P946" i="33"/>
  <c r="P966" i="33"/>
  <c r="J1975" i="1"/>
  <c r="J2151" i="1"/>
  <c r="J2160" i="1"/>
  <c r="F930" i="33"/>
  <c r="F1034" i="33"/>
  <c r="N986" i="33"/>
  <c r="N946" i="33"/>
  <c r="N966" i="33"/>
  <c r="M970" i="33"/>
  <c r="M950" i="33"/>
  <c r="M990" i="33"/>
  <c r="P875" i="33"/>
  <c r="V1110" i="1"/>
  <c r="V1067" i="1"/>
  <c r="V979" i="1"/>
  <c r="N212" i="2"/>
  <c r="P978" i="33"/>
  <c r="P872" i="33"/>
  <c r="V1107" i="1"/>
  <c r="V1064" i="1"/>
  <c r="V976" i="1"/>
  <c r="N209" i="2"/>
  <c r="P975" i="33"/>
  <c r="S869" i="33"/>
  <c r="AA1104" i="1"/>
  <c r="AA1061" i="1"/>
  <c r="AA973" i="1"/>
  <c r="Q206" i="2"/>
  <c r="S972" i="33"/>
  <c r="L3337" i="1"/>
  <c r="H419" i="33"/>
  <c r="H427" i="33"/>
  <c r="H434" i="33"/>
  <c r="F357" i="2"/>
  <c r="L4297" i="1"/>
  <c r="X457" i="1"/>
  <c r="Z457" i="1"/>
  <c r="P679" i="33"/>
  <c r="P687" i="33"/>
  <c r="N426" i="2"/>
  <c r="V1949" i="1"/>
  <c r="I470" i="33"/>
  <c r="I487" i="33"/>
  <c r="I495" i="33"/>
  <c r="I502" i="33"/>
  <c r="G375" i="2"/>
  <c r="N456" i="1"/>
  <c r="R456" i="1"/>
  <c r="Z486" i="1"/>
  <c r="X486" i="1"/>
  <c r="R450" i="1"/>
  <c r="N450" i="1"/>
  <c r="F420" i="33"/>
  <c r="F428" i="33"/>
  <c r="D351" i="2"/>
  <c r="J253" i="1"/>
  <c r="M253" i="1"/>
  <c r="M271" i="1"/>
  <c r="M297" i="1"/>
  <c r="H472" i="33"/>
  <c r="H489" i="33"/>
  <c r="H497" i="33"/>
  <c r="H906" i="33"/>
  <c r="Y3336" i="1"/>
  <c r="R425" i="33"/>
  <c r="R433" i="33"/>
  <c r="P356" i="2"/>
  <c r="Y4296" i="1"/>
  <c r="W452" i="1"/>
  <c r="S452" i="1"/>
  <c r="N424" i="33"/>
  <c r="N432" i="33"/>
  <c r="L355" i="2"/>
  <c r="T257" i="1"/>
  <c r="T275" i="1"/>
  <c r="T301" i="1"/>
  <c r="Y4291" i="1"/>
  <c r="Y3331" i="1"/>
  <c r="X253" i="1"/>
  <c r="X271" i="1"/>
  <c r="X297" i="1"/>
  <c r="Q905" i="33"/>
  <c r="O297" i="1"/>
  <c r="O271" i="1"/>
  <c r="O253" i="1"/>
  <c r="M472" i="33"/>
  <c r="M489" i="33"/>
  <c r="M497" i="33"/>
  <c r="K370" i="2"/>
  <c r="S411" i="1"/>
  <c r="W411" i="1"/>
  <c r="W256" i="1"/>
  <c r="W274" i="1"/>
  <c r="W300" i="1"/>
  <c r="N476" i="33"/>
  <c r="N493" i="33"/>
  <c r="N501" i="33"/>
  <c r="N910" i="33"/>
  <c r="Y298" i="1"/>
  <c r="Y272" i="1"/>
  <c r="Y254" i="1"/>
  <c r="O434" i="33"/>
  <c r="M357" i="2"/>
  <c r="U259" i="1"/>
  <c r="U277" i="1"/>
  <c r="U303" i="1"/>
  <c r="H473" i="1"/>
  <c r="I473" i="1"/>
  <c r="J299" i="1"/>
  <c r="J273" i="1"/>
  <c r="AA1970" i="1"/>
  <c r="AA2146" i="1"/>
  <c r="AA2155" i="1"/>
  <c r="S925" i="33"/>
  <c r="S1029" i="33"/>
  <c r="AB1973" i="1"/>
  <c r="AB2149" i="1"/>
  <c r="AB2158" i="1"/>
  <c r="T928" i="33"/>
  <c r="T1032" i="33"/>
  <c r="F990" i="33"/>
  <c r="F950" i="33"/>
  <c r="F970" i="33"/>
  <c r="Q869" i="33"/>
  <c r="X1104" i="1"/>
  <c r="Q972" i="33"/>
  <c r="O206" i="2"/>
  <c r="X973" i="1"/>
  <c r="X1061" i="1"/>
  <c r="S173" i="1"/>
  <c r="S191" i="1"/>
  <c r="S217" i="1"/>
  <c r="S312" i="1"/>
  <c r="M511" i="33"/>
  <c r="J876" i="33"/>
  <c r="N515" i="33"/>
  <c r="T169" i="1"/>
  <c r="T187" i="1"/>
  <c r="T213" i="1"/>
  <c r="T308" i="1"/>
  <c r="N507" i="33"/>
  <c r="Q1018" i="33"/>
  <c r="M431" i="1"/>
  <c r="J431" i="1"/>
  <c r="R410" i="1"/>
  <c r="N410" i="1"/>
  <c r="O3335" i="1"/>
  <c r="J424" i="33"/>
  <c r="J432" i="33"/>
  <c r="H355" i="2"/>
  <c r="O4295" i="1"/>
  <c r="G424" i="33"/>
  <c r="G432" i="33"/>
  <c r="E355" i="2"/>
  <c r="K257" i="1"/>
  <c r="K275" i="1"/>
  <c r="K301" i="1"/>
  <c r="H422" i="33"/>
  <c r="H430" i="33"/>
  <c r="F353" i="2"/>
  <c r="L255" i="1"/>
  <c r="L273" i="1"/>
  <c r="L299" i="1"/>
  <c r="W301" i="1"/>
  <c r="W275" i="1"/>
  <c r="W257" i="1"/>
  <c r="K299" i="1"/>
  <c r="K273" i="1"/>
  <c r="K255" i="1"/>
  <c r="N488" i="1"/>
  <c r="R488" i="1"/>
  <c r="L4292" i="1"/>
  <c r="L3332" i="1"/>
  <c r="H483" i="1"/>
  <c r="I483" i="1"/>
  <c r="M427" i="1"/>
  <c r="J427" i="1"/>
  <c r="H259" i="1"/>
  <c r="H277" i="1"/>
  <c r="H303" i="1"/>
  <c r="R252" i="1"/>
  <c r="R270" i="1"/>
  <c r="R296" i="1"/>
  <c r="H471" i="33"/>
  <c r="H488" i="33"/>
  <c r="H496" i="33"/>
  <c r="H905" i="33"/>
  <c r="F425" i="33"/>
  <c r="F433" i="33"/>
  <c r="D356" i="2"/>
  <c r="J258" i="1"/>
  <c r="J276" i="1"/>
  <c r="J302" i="1"/>
  <c r="H453" i="1"/>
  <c r="I453" i="1"/>
  <c r="Q909" i="33"/>
  <c r="O422" i="33"/>
  <c r="O430" i="33"/>
  <c r="M353" i="2"/>
  <c r="U255" i="1"/>
  <c r="U273" i="1"/>
  <c r="U299" i="1"/>
  <c r="N299" i="1"/>
  <c r="N273" i="1"/>
  <c r="M423" i="33"/>
  <c r="M431" i="33"/>
  <c r="K354" i="2"/>
  <c r="S256" i="1"/>
  <c r="S274" i="1"/>
  <c r="S300" i="1"/>
  <c r="Q473" i="33"/>
  <c r="Q490" i="33"/>
  <c r="Q498" i="33"/>
  <c r="O371" i="2"/>
  <c r="X428" i="1"/>
  <c r="Z428" i="1"/>
  <c r="K3336" i="1"/>
  <c r="G425" i="33"/>
  <c r="G433" i="33"/>
  <c r="E356" i="2"/>
  <c r="K4296" i="1"/>
  <c r="Z482" i="1"/>
  <c r="X482" i="1"/>
  <c r="J969" i="33"/>
  <c r="J949" i="33"/>
  <c r="J989" i="33"/>
  <c r="D836" i="33"/>
  <c r="D833" i="33"/>
  <c r="M987" i="33"/>
  <c r="M947" i="33"/>
  <c r="M967" i="33"/>
  <c r="T1971" i="1"/>
  <c r="T2147" i="1"/>
  <c r="T2156" i="1"/>
  <c r="N926" i="33"/>
  <c r="N1030" i="33"/>
  <c r="T990" i="33"/>
  <c r="T950" i="33"/>
  <c r="T970" i="33"/>
  <c r="J987" i="33"/>
  <c r="J947" i="33"/>
  <c r="J967" i="33"/>
  <c r="O4090" i="1"/>
  <c r="O516" i="1"/>
  <c r="O1848" i="1"/>
  <c r="O2028" i="1"/>
  <c r="O2380" i="1"/>
  <c r="O2747" i="1"/>
  <c r="O4018" i="1"/>
  <c r="O1988" i="1"/>
  <c r="O2755" i="1"/>
  <c r="O3794" i="1"/>
  <c r="O4050" i="1"/>
  <c r="O476" i="1"/>
  <c r="O1799" i="1"/>
  <c r="O1996" i="1"/>
  <c r="O2316" i="1"/>
  <c r="O3139" i="1"/>
  <c r="O3754" i="1"/>
  <c r="O1751" i="1"/>
  <c r="O3722" i="1"/>
  <c r="O3786" i="1"/>
  <c r="O4034" i="1"/>
  <c r="O460" i="1"/>
  <c r="O1759" i="1"/>
  <c r="O1823" i="1"/>
  <c r="O2356" i="1"/>
  <c r="O3059" i="1"/>
  <c r="O3035" i="1"/>
  <c r="O3043" i="1"/>
  <c r="O3714" i="1"/>
  <c r="O3778" i="1"/>
  <c r="O4026" i="1"/>
  <c r="O484" i="1"/>
  <c r="O1735" i="1"/>
  <c r="O3874" i="1"/>
  <c r="O1831" i="1"/>
  <c r="O2739" i="1"/>
  <c r="O3027" i="1"/>
  <c r="O2811" i="1"/>
  <c r="O3706" i="1"/>
  <c r="O3770" i="1"/>
  <c r="O3866" i="1"/>
  <c r="O4229" i="1"/>
  <c r="O2819" i="1"/>
  <c r="O3746" i="1"/>
  <c r="O1743" i="1"/>
  <c r="O2731" i="1"/>
  <c r="O2891" i="1"/>
  <c r="O3131" i="1"/>
  <c r="O3107" i="1"/>
  <c r="O3738" i="1"/>
  <c r="O2899" i="1"/>
  <c r="O2348" i="1"/>
  <c r="O2763" i="1"/>
  <c r="O1775" i="1"/>
  <c r="O2446" i="1"/>
  <c r="O2795" i="1"/>
  <c r="O2883" i="1"/>
  <c r="O2803" i="1"/>
  <c r="O2308" i="1"/>
  <c r="O3858" i="1"/>
  <c r="O1807" i="1"/>
  <c r="O1783" i="1"/>
  <c r="O2100" i="1"/>
  <c r="O2414" i="1"/>
  <c r="O2779" i="1"/>
  <c r="O3269" i="1"/>
  <c r="O588" i="1"/>
  <c r="O2771" i="1"/>
  <c r="O3730" i="1"/>
  <c r="I857" i="33"/>
  <c r="N4387" i="1"/>
  <c r="N2583" i="1"/>
  <c r="N2301" i="1"/>
  <c r="N2397" i="1"/>
  <c r="N2464" i="1"/>
  <c r="L874" i="33"/>
  <c r="Q1109" i="1"/>
  <c r="Q1066" i="1"/>
  <c r="L977" i="33"/>
  <c r="J211" i="2"/>
  <c r="Q978" i="1"/>
  <c r="AB2817" i="1"/>
  <c r="AB3057" i="1"/>
  <c r="AB3704" i="1"/>
  <c r="AB3267" i="1"/>
  <c r="AB3033" i="1"/>
  <c r="AB1986" i="1"/>
  <c r="AB2889" i="1"/>
  <c r="AB2729" i="1"/>
  <c r="AB2881" i="1"/>
  <c r="AB3137" i="1"/>
  <c r="AB3129" i="1"/>
  <c r="AB3105" i="1"/>
  <c r="AB3728" i="1"/>
  <c r="AB3784" i="1"/>
  <c r="AB3752" i="1"/>
  <c r="AB4032" i="1"/>
  <c r="AB2801" i="1"/>
  <c r="AB3712" i="1"/>
  <c r="AB2761" i="1"/>
  <c r="AB2753" i="1"/>
  <c r="AB2745" i="1"/>
  <c r="AB2809" i="1"/>
  <c r="AB3025" i="1"/>
  <c r="AB2444" i="1"/>
  <c r="AB2314" i="1"/>
  <c r="AB3776" i="1"/>
  <c r="AB1773" i="1"/>
  <c r="AB2026" i="1"/>
  <c r="AB2098" i="1"/>
  <c r="AB2378" i="1"/>
  <c r="AB2737" i="1"/>
  <c r="AB2777" i="1"/>
  <c r="AB482" i="1"/>
  <c r="AB458" i="1"/>
  <c r="AB2793" i="1"/>
  <c r="AB1749" i="1"/>
  <c r="AB1846" i="1"/>
  <c r="AB1829" i="1"/>
  <c r="AB2346" i="1"/>
  <c r="AB2412" i="1"/>
  <c r="AB4088" i="1"/>
  <c r="AB3856" i="1"/>
  <c r="AB1805" i="1"/>
  <c r="AB1757" i="1"/>
  <c r="AB1741" i="1"/>
  <c r="AB1733" i="1"/>
  <c r="AB1821" i="1"/>
  <c r="AB1994" i="1"/>
  <c r="AB3041" i="1"/>
  <c r="AB2897" i="1"/>
  <c r="AB3720" i="1"/>
  <c r="AB4024" i="1"/>
  <c r="AB4016" i="1"/>
  <c r="AB3872" i="1"/>
  <c r="AB4227" i="1"/>
  <c r="AB514" i="1"/>
  <c r="AB1781" i="1"/>
  <c r="AB2354" i="1"/>
  <c r="AB2306" i="1"/>
  <c r="AB2769" i="1"/>
  <c r="AB3768" i="1"/>
  <c r="AB3744" i="1"/>
  <c r="AB3736" i="1"/>
  <c r="AB3864" i="1"/>
  <c r="AB4048" i="1"/>
  <c r="AB474" i="1"/>
  <c r="AB586" i="1"/>
  <c r="AB3792" i="1"/>
  <c r="AB1797" i="1"/>
  <c r="Q871" i="33"/>
  <c r="X1106" i="1"/>
  <c r="Q974" i="33"/>
  <c r="O208" i="2"/>
  <c r="X975" i="1"/>
  <c r="X1063" i="1"/>
  <c r="AC3107" i="1"/>
  <c r="AC2771" i="1"/>
  <c r="AC3043" i="1"/>
  <c r="AC3027" i="1"/>
  <c r="AC3738" i="1"/>
  <c r="AC2899" i="1"/>
  <c r="AC2028" i="1"/>
  <c r="AC3131" i="1"/>
  <c r="AC3269" i="1"/>
  <c r="AC3139" i="1"/>
  <c r="AC3770" i="1"/>
  <c r="AC3754" i="1"/>
  <c r="AC3746" i="1"/>
  <c r="AC3706" i="1"/>
  <c r="AC3858" i="1"/>
  <c r="AC3786" i="1"/>
  <c r="AC460" i="1"/>
  <c r="AC2795" i="1"/>
  <c r="AC2779" i="1"/>
  <c r="AC2891" i="1"/>
  <c r="AC2883" i="1"/>
  <c r="AC2819" i="1"/>
  <c r="AC1996" i="1"/>
  <c r="AC2731" i="1"/>
  <c r="AC2414" i="1"/>
  <c r="AC3722" i="1"/>
  <c r="AC476" i="1"/>
  <c r="AC2380" i="1"/>
  <c r="AC2763" i="1"/>
  <c r="AC2755" i="1"/>
  <c r="AC2747" i="1"/>
  <c r="AC588" i="1"/>
  <c r="AC1799" i="1"/>
  <c r="AC1775" i="1"/>
  <c r="AC2803" i="1"/>
  <c r="AC1988" i="1"/>
  <c r="AC2356" i="1"/>
  <c r="AC2348" i="1"/>
  <c r="AC2316" i="1"/>
  <c r="AC3866" i="1"/>
  <c r="AC3794" i="1"/>
  <c r="AC4229" i="1"/>
  <c r="AC2100" i="1"/>
  <c r="AC1751" i="1"/>
  <c r="AC1848" i="1"/>
  <c r="AC1831" i="1"/>
  <c r="AC1823" i="1"/>
  <c r="AC3059" i="1"/>
  <c r="AC3035" i="1"/>
  <c r="AC3730" i="1"/>
  <c r="AC484" i="1"/>
  <c r="AC4034" i="1"/>
  <c r="AC516" i="1"/>
  <c r="AC1759" i="1"/>
  <c r="AC1743" i="1"/>
  <c r="AC1735" i="1"/>
  <c r="AC2739" i="1"/>
  <c r="AC2446" i="1"/>
  <c r="AC2811" i="1"/>
  <c r="AC4090" i="1"/>
  <c r="AC3778" i="1"/>
  <c r="AC4026" i="1"/>
  <c r="AC4018" i="1"/>
  <c r="AC3874" i="1"/>
  <c r="AC4050" i="1"/>
  <c r="AC1807" i="1"/>
  <c r="AC1783" i="1"/>
  <c r="AC2308" i="1"/>
  <c r="AC3714" i="1"/>
  <c r="O518" i="33"/>
  <c r="U311" i="1"/>
  <c r="O510" i="33"/>
  <c r="AA299" i="1"/>
  <c r="AA273" i="1"/>
  <c r="AA255" i="1"/>
  <c r="W420" i="1"/>
  <c r="S420" i="1"/>
  <c r="H409" i="1"/>
  <c r="I409" i="1"/>
  <c r="R303" i="1"/>
  <c r="R277" i="1"/>
  <c r="I434" i="33"/>
  <c r="G357" i="2"/>
  <c r="N259" i="1"/>
  <c r="R259" i="1"/>
  <c r="G474" i="33"/>
  <c r="G491" i="33"/>
  <c r="G499" i="33"/>
  <c r="G908" i="33"/>
  <c r="W428" i="1"/>
  <c r="S428" i="1"/>
  <c r="R420" i="33"/>
  <c r="R428" i="33"/>
  <c r="P351" i="2"/>
  <c r="Y253" i="1"/>
  <c r="Y271" i="1"/>
  <c r="Y297" i="1"/>
  <c r="G475" i="33"/>
  <c r="G492" i="33"/>
  <c r="G500" i="33"/>
  <c r="G909" i="33"/>
  <c r="H485" i="1"/>
  <c r="I485" i="1"/>
  <c r="C354" i="2"/>
  <c r="I256" i="1"/>
  <c r="I274" i="1"/>
  <c r="I300" i="1"/>
  <c r="O3331" i="1"/>
  <c r="J420" i="33"/>
  <c r="J428" i="33"/>
  <c r="H351" i="2"/>
  <c r="O4291" i="1"/>
  <c r="U4295" i="1"/>
  <c r="U3335" i="1"/>
  <c r="AC3337" i="1"/>
  <c r="AC4297" i="1"/>
  <c r="AA303" i="1"/>
  <c r="AA277" i="1"/>
  <c r="AA259" i="1"/>
  <c r="Y3332" i="1"/>
  <c r="R421" i="33"/>
  <c r="R429" i="33"/>
  <c r="P352" i="2"/>
  <c r="Y4292" i="1"/>
  <c r="Y1971" i="1"/>
  <c r="Y2147" i="1"/>
  <c r="Y2156" i="1"/>
  <c r="R926" i="33"/>
  <c r="R1030" i="33"/>
  <c r="W424" i="1"/>
  <c r="S424" i="1"/>
  <c r="N462" i="1"/>
  <c r="R462" i="1"/>
  <c r="K3331" i="1"/>
  <c r="K4291" i="1"/>
  <c r="O3333" i="1"/>
  <c r="O4293" i="1"/>
  <c r="O988" i="33"/>
  <c r="O948" i="33"/>
  <c r="O968" i="33"/>
  <c r="E968" i="33"/>
  <c r="E948" i="33"/>
  <c r="E988" i="33"/>
  <c r="I856" i="33"/>
  <c r="N4386" i="1"/>
  <c r="N2300" i="1"/>
  <c r="N2396" i="1"/>
  <c r="N2463" i="1"/>
  <c r="N2582" i="1"/>
  <c r="O1970" i="1"/>
  <c r="O2146" i="1"/>
  <c r="O2155" i="1"/>
  <c r="J925" i="33"/>
  <c r="J1029" i="33"/>
  <c r="G964" i="33"/>
  <c r="G944" i="33"/>
  <c r="G984" i="33"/>
  <c r="K964" i="33"/>
  <c r="K944" i="33"/>
  <c r="K984" i="33"/>
  <c r="E965" i="33"/>
  <c r="E945" i="33"/>
  <c r="E985" i="33"/>
  <c r="D990" i="33"/>
  <c r="D950" i="33"/>
  <c r="D970" i="33"/>
  <c r="E986" i="33"/>
  <c r="E946" i="33"/>
  <c r="E966" i="33"/>
  <c r="H769" i="33"/>
  <c r="L4536" i="1"/>
  <c r="L1294" i="1"/>
  <c r="L1390" i="1"/>
  <c r="L1464" i="1"/>
  <c r="H648" i="33"/>
  <c r="H656" i="33"/>
  <c r="F195" i="2"/>
  <c r="L4504" i="1"/>
  <c r="Q860" i="33"/>
  <c r="X2304" i="1"/>
  <c r="X2400" i="1"/>
  <c r="X2467" i="1"/>
  <c r="X2586" i="1"/>
  <c r="X4390" i="1"/>
  <c r="Q834" i="33"/>
  <c r="P860" i="33"/>
  <c r="V2304" i="1"/>
  <c r="V2400" i="1"/>
  <c r="V2467" i="1"/>
  <c r="V2586" i="1"/>
  <c r="V4390" i="1"/>
  <c r="P834" i="33"/>
  <c r="O871" i="33"/>
  <c r="U1106" i="1"/>
  <c r="O974" i="33"/>
  <c r="M208" i="2"/>
  <c r="U975" i="1"/>
  <c r="U1063" i="1"/>
  <c r="R873" i="33"/>
  <c r="Y1108" i="1"/>
  <c r="Y1065" i="1"/>
  <c r="Y977" i="1"/>
  <c r="P210" i="2"/>
  <c r="R976" i="33"/>
  <c r="H870" i="33"/>
  <c r="L1105" i="1"/>
  <c r="L1062" i="1"/>
  <c r="H973" i="33"/>
  <c r="F207" i="2"/>
  <c r="L974" i="1"/>
  <c r="D526" i="33"/>
  <c r="H883" i="1"/>
  <c r="O513" i="33"/>
  <c r="U167" i="1"/>
  <c r="U185" i="1"/>
  <c r="U211" i="1"/>
  <c r="U306" i="1"/>
  <c r="O505" i="33"/>
  <c r="R482" i="1"/>
  <c r="N482" i="1"/>
  <c r="E870" i="33"/>
  <c r="I1105" i="1"/>
  <c r="I1062" i="1"/>
  <c r="X2197" i="1"/>
  <c r="J681" i="33"/>
  <c r="J689" i="33"/>
  <c r="H428" i="2"/>
  <c r="O439" i="1"/>
  <c r="O640" i="1"/>
  <c r="E676" i="33"/>
  <c r="E684" i="33"/>
  <c r="C423" i="2"/>
  <c r="I434" i="1"/>
  <c r="H434" i="1"/>
  <c r="H635" i="1"/>
  <c r="J475" i="33"/>
  <c r="J492" i="33"/>
  <c r="J500" i="33"/>
  <c r="J909" i="33"/>
  <c r="M298" i="1"/>
  <c r="F421" i="33"/>
  <c r="F429" i="33"/>
  <c r="D352" i="2"/>
  <c r="J254" i="1"/>
  <c r="M254" i="1"/>
  <c r="M272" i="1"/>
  <c r="R474" i="33"/>
  <c r="R491" i="33"/>
  <c r="R499" i="33"/>
  <c r="R908" i="33"/>
  <c r="I432" i="1"/>
  <c r="H432" i="1"/>
  <c r="N486" i="1"/>
  <c r="R486" i="1"/>
  <c r="K3332" i="1"/>
  <c r="G421" i="33"/>
  <c r="G429" i="33"/>
  <c r="E352" i="2"/>
  <c r="K4292" i="1"/>
  <c r="K4293" i="1"/>
  <c r="G422" i="33"/>
  <c r="G430" i="33"/>
  <c r="E353" i="2"/>
  <c r="K3333" i="1"/>
  <c r="T471" i="33"/>
  <c r="T488" i="33"/>
  <c r="T496" i="33"/>
  <c r="T905" i="33"/>
  <c r="H421" i="33"/>
  <c r="H429" i="33"/>
  <c r="F352" i="2"/>
  <c r="L254" i="1"/>
  <c r="L272" i="1"/>
  <c r="L298" i="1"/>
  <c r="Y4290" i="1"/>
  <c r="R419" i="33"/>
  <c r="R427" i="33"/>
  <c r="P350" i="2"/>
  <c r="Y3330" i="1"/>
  <c r="J473" i="33"/>
  <c r="J490" i="33"/>
  <c r="J498" i="33"/>
  <c r="J907" i="33"/>
  <c r="F424" i="33"/>
  <c r="F432" i="33"/>
  <c r="D355" i="2"/>
  <c r="J257" i="1"/>
  <c r="J275" i="1"/>
  <c r="J301" i="1"/>
  <c r="AC300" i="1"/>
  <c r="U423" i="33"/>
  <c r="U431" i="33"/>
  <c r="S354" i="2"/>
  <c r="AC256" i="1"/>
  <c r="AC274" i="1"/>
  <c r="AB296" i="1"/>
  <c r="T419" i="33"/>
  <c r="T427" i="33"/>
  <c r="R350" i="2"/>
  <c r="AB252" i="1"/>
  <c r="AB270" i="1"/>
  <c r="X476" i="1"/>
  <c r="Z476" i="1"/>
  <c r="X478" i="1"/>
  <c r="Z478" i="1"/>
  <c r="Z430" i="1"/>
  <c r="X430" i="1"/>
  <c r="W297" i="1"/>
  <c r="M420" i="33"/>
  <c r="M428" i="33"/>
  <c r="K351" i="2"/>
  <c r="S253" i="1"/>
  <c r="W253" i="1"/>
  <c r="W271" i="1"/>
  <c r="C375" i="2"/>
  <c r="I416" i="1"/>
  <c r="H416" i="1"/>
  <c r="J423" i="1"/>
  <c r="M423" i="1"/>
  <c r="R470" i="1"/>
  <c r="N470" i="1"/>
  <c r="Q987" i="33"/>
  <c r="Q947" i="33"/>
  <c r="Q967" i="33"/>
  <c r="S985" i="33"/>
  <c r="S945" i="33"/>
  <c r="S965" i="33"/>
  <c r="H869" i="33"/>
  <c r="H972" i="33"/>
  <c r="F206" i="2"/>
  <c r="L973" i="1"/>
  <c r="L1061" i="1"/>
  <c r="L1104" i="1"/>
  <c r="G990" i="33"/>
  <c r="G950" i="33"/>
  <c r="G970" i="33"/>
  <c r="H969" i="33"/>
  <c r="H949" i="33"/>
  <c r="H989" i="33"/>
  <c r="S987" i="33"/>
  <c r="S947" i="33"/>
  <c r="S967" i="33"/>
  <c r="V1973" i="1"/>
  <c r="V2149" i="1"/>
  <c r="V2158" i="1"/>
  <c r="P928" i="33"/>
  <c r="P1032" i="33"/>
  <c r="Q856" i="33"/>
  <c r="X2300" i="1"/>
  <c r="X2396" i="1"/>
  <c r="X2463" i="1"/>
  <c r="X2582" i="1"/>
  <c r="X4386" i="1"/>
  <c r="G985" i="33"/>
  <c r="G945" i="33"/>
  <c r="G965" i="33"/>
  <c r="E859" i="33"/>
  <c r="I2399" i="1"/>
  <c r="I2466" i="1"/>
  <c r="I2585" i="1"/>
  <c r="I4389" i="1"/>
  <c r="Q853" i="33"/>
  <c r="X2297" i="1"/>
  <c r="X2393" i="1"/>
  <c r="X2460" i="1"/>
  <c r="X2579" i="1"/>
  <c r="X4383" i="1"/>
  <c r="F869" i="33"/>
  <c r="F972" i="33"/>
  <c r="D206" i="2"/>
  <c r="J973" i="1"/>
  <c r="J1061" i="1"/>
  <c r="J1104" i="1"/>
  <c r="V1735" i="1"/>
  <c r="V1807" i="1"/>
  <c r="V2356" i="1"/>
  <c r="V2731" i="1"/>
  <c r="V2771" i="1"/>
  <c r="V2763" i="1"/>
  <c r="V476" i="1"/>
  <c r="V3786" i="1"/>
  <c r="V1848" i="1"/>
  <c r="V1988" i="1"/>
  <c r="V2739" i="1"/>
  <c r="V2795" i="1"/>
  <c r="V2891" i="1"/>
  <c r="V3706" i="1"/>
  <c r="V2414" i="1"/>
  <c r="V2028" i="1"/>
  <c r="V3874" i="1"/>
  <c r="V4090" i="1"/>
  <c r="V588" i="1"/>
  <c r="V1799" i="1"/>
  <c r="V2100" i="1"/>
  <c r="V2380" i="1"/>
  <c r="V1759" i="1"/>
  <c r="V4018" i="1"/>
  <c r="V2883" i="1"/>
  <c r="V3738" i="1"/>
  <c r="V3866" i="1"/>
  <c r="V4026" i="1"/>
  <c r="V516" i="1"/>
  <c r="V1783" i="1"/>
  <c r="V1831" i="1"/>
  <c r="V3269" i="1"/>
  <c r="V3027" i="1"/>
  <c r="V1996" i="1"/>
  <c r="V3107" i="1"/>
  <c r="V3730" i="1"/>
  <c r="V3858" i="1"/>
  <c r="V4034" i="1"/>
  <c r="V484" i="1"/>
  <c r="V1751" i="1"/>
  <c r="V2308" i="1"/>
  <c r="V2348" i="1"/>
  <c r="V3778" i="1"/>
  <c r="V2819" i="1"/>
  <c r="V3059" i="1"/>
  <c r="V3722" i="1"/>
  <c r="V3794" i="1"/>
  <c r="V4229" i="1"/>
  <c r="V3754" i="1"/>
  <c r="V1743" i="1"/>
  <c r="V460" i="1"/>
  <c r="V2446" i="1"/>
  <c r="V2755" i="1"/>
  <c r="V2811" i="1"/>
  <c r="V3043" i="1"/>
  <c r="V3714" i="1"/>
  <c r="V3770" i="1"/>
  <c r="V2779" i="1"/>
  <c r="V4050" i="1"/>
  <c r="V3746" i="1"/>
  <c r="V1823" i="1"/>
  <c r="V2316" i="1"/>
  <c r="V2747" i="1"/>
  <c r="V2803" i="1"/>
  <c r="V3035" i="1"/>
  <c r="V3139" i="1"/>
  <c r="V1775" i="1"/>
  <c r="V3131" i="1"/>
  <c r="V2899" i="1"/>
  <c r="AA3742" i="1"/>
  <c r="AA2104" i="1"/>
  <c r="AA3878" i="1"/>
  <c r="AA3063" i="1"/>
  <c r="AA2751" i="1"/>
  <c r="AA488" i="1"/>
  <c r="AA3798" i="1"/>
  <c r="AA2360" i="1"/>
  <c r="AA1747" i="1"/>
  <c r="AA3710" i="1"/>
  <c r="AA1992" i="1"/>
  <c r="AA3862" i="1"/>
  <c r="AA2450" i="1"/>
  <c r="AA1852" i="1"/>
  <c r="AA2823" i="1"/>
  <c r="AA1787" i="1"/>
  <c r="AA1811" i="1"/>
  <c r="AA1827" i="1"/>
  <c r="AA3774" i="1"/>
  <c r="AA3143" i="1"/>
  <c r="AA4054" i="1"/>
  <c r="AA2783" i="1"/>
  <c r="AA1763" i="1"/>
  <c r="AA3047" i="1"/>
  <c r="AA2000" i="1"/>
  <c r="AA3726" i="1"/>
  <c r="AA2887" i="1"/>
  <c r="AA3111" i="1"/>
  <c r="AA3718" i="1"/>
  <c r="AA3782" i="1"/>
  <c r="AA4030" i="1"/>
  <c r="AA464" i="1"/>
  <c r="AA2815" i="1"/>
  <c r="AA592" i="1"/>
  <c r="AA2735" i="1"/>
  <c r="AA2320" i="1"/>
  <c r="AA2743" i="1"/>
  <c r="AA2807" i="1"/>
  <c r="AA3039" i="1"/>
  <c r="AA3273" i="1"/>
  <c r="AA2903" i="1"/>
  <c r="AA3750" i="1"/>
  <c r="AA4022" i="1"/>
  <c r="AA1835" i="1"/>
  <c r="AA2312" i="1"/>
  <c r="AA2352" i="1"/>
  <c r="AA2799" i="1"/>
  <c r="AA3031" i="1"/>
  <c r="AA1739" i="1"/>
  <c r="AA2767" i="1"/>
  <c r="AA1755" i="1"/>
  <c r="AA3870" i="1"/>
  <c r="AA4233" i="1"/>
  <c r="AA520" i="1"/>
  <c r="AA1803" i="1"/>
  <c r="AA2032" i="1"/>
  <c r="AA2418" i="1"/>
  <c r="AA2895" i="1"/>
  <c r="AA4094" i="1"/>
  <c r="AA2775" i="1"/>
  <c r="AA3135" i="1"/>
  <c r="AA3734" i="1"/>
  <c r="AA3790" i="1"/>
  <c r="AA4038" i="1"/>
  <c r="AA480" i="1"/>
  <c r="AA1779" i="1"/>
  <c r="AA3758" i="1"/>
  <c r="AA2384" i="1"/>
  <c r="AA2759" i="1"/>
  <c r="M516" i="33"/>
  <c r="S170" i="1"/>
  <c r="S188" i="1"/>
  <c r="S214" i="1"/>
  <c r="S309" i="1"/>
  <c r="M508" i="33"/>
  <c r="E443" i="33"/>
  <c r="I790" i="1"/>
  <c r="I772" i="1"/>
  <c r="C371" i="2"/>
  <c r="I428" i="1"/>
  <c r="H428" i="1"/>
  <c r="H747" i="33"/>
  <c r="H755" i="33"/>
  <c r="F199" i="2"/>
  <c r="L345" i="1"/>
  <c r="L353" i="1"/>
  <c r="L724" i="1"/>
  <c r="C369" i="2"/>
  <c r="I626" i="1"/>
  <c r="H626" i="1"/>
  <c r="O3336" i="1"/>
  <c r="J425" i="33"/>
  <c r="J433" i="33"/>
  <c r="H356" i="2"/>
  <c r="O4296" i="1"/>
  <c r="G470" i="33"/>
  <c r="G487" i="33"/>
  <c r="G495" i="33"/>
  <c r="G904" i="33"/>
  <c r="Y3334" i="1"/>
  <c r="R423" i="33"/>
  <c r="R431" i="33"/>
  <c r="P354" i="2"/>
  <c r="Y4294" i="1"/>
  <c r="L1972" i="1"/>
  <c r="L2148" i="1"/>
  <c r="L2157" i="1"/>
  <c r="H927" i="33"/>
  <c r="H1031" i="33"/>
  <c r="Q420" i="33"/>
  <c r="Q428" i="33"/>
  <c r="O351" i="2"/>
  <c r="X2189" i="1"/>
  <c r="Z2189" i="1"/>
  <c r="Z2197" i="1"/>
  <c r="J462" i="1"/>
  <c r="M462" i="1"/>
  <c r="S471" i="33"/>
  <c r="S488" i="33"/>
  <c r="S496" i="33"/>
  <c r="S905" i="33"/>
  <c r="R466" i="1"/>
  <c r="G369" i="2"/>
  <c r="N466" i="1"/>
  <c r="Z422" i="1"/>
  <c r="X422" i="1"/>
  <c r="S302" i="1"/>
  <c r="M425" i="33"/>
  <c r="M433" i="33"/>
  <c r="K356" i="2"/>
  <c r="S258" i="1"/>
  <c r="S276" i="1"/>
  <c r="AA4293" i="1"/>
  <c r="S422" i="33"/>
  <c r="S430" i="33"/>
  <c r="Q353" i="2"/>
  <c r="AA3333" i="1"/>
  <c r="N475" i="33"/>
  <c r="N492" i="33"/>
  <c r="N500" i="33"/>
  <c r="N909" i="33"/>
  <c r="D374" i="2"/>
  <c r="J415" i="1"/>
  <c r="M415" i="1"/>
  <c r="O419" i="33"/>
  <c r="O427" i="33"/>
  <c r="M350" i="2"/>
  <c r="U252" i="1"/>
  <c r="U270" i="1"/>
  <c r="U296" i="1"/>
  <c r="I424" i="33"/>
  <c r="I432" i="33"/>
  <c r="G355" i="2"/>
  <c r="N257" i="1"/>
  <c r="N275" i="1"/>
  <c r="N301" i="1"/>
  <c r="M419" i="1"/>
  <c r="F472" i="33"/>
  <c r="F489" i="33"/>
  <c r="F497" i="33"/>
  <c r="D370" i="2"/>
  <c r="J419" i="1"/>
  <c r="I474" i="33"/>
  <c r="I491" i="33"/>
  <c r="I499" i="33"/>
  <c r="G372" i="2"/>
  <c r="N453" i="1"/>
  <c r="R453" i="1"/>
  <c r="V3333" i="1"/>
  <c r="P422" i="33"/>
  <c r="P430" i="33"/>
  <c r="N353" i="2"/>
  <c r="V4293" i="1"/>
  <c r="R474" i="1"/>
  <c r="N474" i="1"/>
  <c r="O424" i="33"/>
  <c r="O432" i="33"/>
  <c r="M355" i="2"/>
  <c r="U257" i="1"/>
  <c r="U275" i="1"/>
  <c r="U301" i="1"/>
  <c r="F422" i="33"/>
  <c r="F430" i="33"/>
  <c r="D353" i="2"/>
  <c r="J255" i="1"/>
  <c r="M255" i="1"/>
  <c r="M273" i="1"/>
  <c r="M299" i="1"/>
  <c r="U434" i="33"/>
  <c r="S357" i="2"/>
  <c r="AC259" i="1"/>
  <c r="AC277" i="1"/>
  <c r="AC303" i="1"/>
  <c r="AA4297" i="1"/>
  <c r="S419" i="33"/>
  <c r="S427" i="33"/>
  <c r="S434" i="33"/>
  <c r="Q357" i="2"/>
  <c r="AA3337" i="1"/>
  <c r="Q421" i="33"/>
  <c r="Q429" i="33"/>
  <c r="O352" i="2"/>
  <c r="X254" i="1"/>
  <c r="X272" i="1"/>
  <c r="X298" i="1"/>
  <c r="H513" i="1"/>
  <c r="I513" i="1"/>
  <c r="H457" i="1"/>
  <c r="I457" i="1"/>
  <c r="G420" i="33"/>
  <c r="G428" i="33"/>
  <c r="E351" i="2"/>
  <c r="K253" i="1"/>
  <c r="K271" i="1"/>
  <c r="K297" i="1"/>
  <c r="J422" i="33"/>
  <c r="J430" i="33"/>
  <c r="H353" i="2"/>
  <c r="O255" i="1"/>
  <c r="O273" i="1"/>
  <c r="O299" i="1"/>
  <c r="F476" i="33"/>
  <c r="F493" i="33"/>
  <c r="F501" i="33"/>
  <c r="F910" i="33"/>
  <c r="T476" i="33"/>
  <c r="T493" i="33"/>
  <c r="T501" i="33"/>
  <c r="T910" i="33"/>
  <c r="L1016" i="33"/>
  <c r="L976" i="33"/>
  <c r="J210" i="2"/>
  <c r="Q977" i="1"/>
  <c r="Q1065" i="1"/>
  <c r="Q1108" i="1"/>
  <c r="L873" i="33"/>
  <c r="H970" i="33"/>
  <c r="H950" i="33"/>
  <c r="H990" i="33"/>
  <c r="P1973" i="1"/>
  <c r="P2149" i="1"/>
  <c r="P2158" i="1"/>
  <c r="K928" i="33"/>
  <c r="K1032" i="33"/>
  <c r="O966" i="33"/>
  <c r="O946" i="33"/>
  <c r="O986" i="33"/>
  <c r="P985" i="33"/>
  <c r="P945" i="33"/>
  <c r="P965" i="33"/>
  <c r="S1971" i="1"/>
  <c r="S2147" i="1"/>
  <c r="S2156" i="1"/>
  <c r="M926" i="33"/>
  <c r="M1030" i="33"/>
  <c r="U986" i="33"/>
  <c r="U946" i="33"/>
  <c r="U966" i="33"/>
  <c r="L966" i="33"/>
  <c r="L946" i="33"/>
  <c r="L986" i="33"/>
  <c r="D846" i="33"/>
  <c r="D862" i="33"/>
  <c r="D878" i="33"/>
  <c r="O2300" i="1"/>
  <c r="O2396" i="1"/>
  <c r="O2463" i="1"/>
  <c r="O2582" i="1"/>
  <c r="O4386" i="1"/>
  <c r="J856" i="33"/>
  <c r="AB2298" i="1"/>
  <c r="AB2394" i="1"/>
  <c r="AB2461" i="1"/>
  <c r="AB2580" i="1"/>
  <c r="AB4384" i="1"/>
  <c r="T854" i="33"/>
  <c r="U972" i="33"/>
  <c r="S206" i="2"/>
  <c r="AC973" i="1"/>
  <c r="AC1061" i="1"/>
  <c r="AC1104" i="1"/>
  <c r="U869" i="33"/>
  <c r="K172" i="1"/>
  <c r="K190" i="1"/>
  <c r="K216" i="1"/>
  <c r="K311" i="1"/>
  <c r="G510" i="33"/>
  <c r="G518" i="33"/>
  <c r="H1034" i="33"/>
  <c r="L1975" i="1"/>
  <c r="L2151" i="1"/>
  <c r="L2160" i="1"/>
  <c r="H930" i="33"/>
  <c r="D1029" i="33"/>
  <c r="D925" i="33"/>
  <c r="H2155" i="1"/>
  <c r="H2146" i="1"/>
  <c r="H1970" i="1"/>
  <c r="G1032" i="33"/>
  <c r="K1973" i="1"/>
  <c r="K2149" i="1"/>
  <c r="K2158" i="1"/>
  <c r="G928" i="33"/>
  <c r="H875" i="33"/>
  <c r="L1110" i="1"/>
  <c r="L1067" i="1"/>
  <c r="L979" i="1"/>
  <c r="F212" i="2"/>
  <c r="H978" i="33"/>
  <c r="T1015" i="33"/>
  <c r="E1033" i="33"/>
  <c r="E929" i="33"/>
  <c r="E858" i="33"/>
  <c r="I4388" i="1"/>
  <c r="I2584" i="1"/>
  <c r="I2465" i="1"/>
  <c r="I2398" i="1"/>
  <c r="L859" i="33"/>
  <c r="Q4389" i="1"/>
  <c r="Q2585" i="1"/>
  <c r="Q2466" i="1"/>
  <c r="Q2399" i="1"/>
  <c r="Q2303" i="1"/>
  <c r="N1029" i="33"/>
  <c r="T1970" i="1"/>
  <c r="T2146" i="1"/>
  <c r="T2155" i="1"/>
  <c r="N925" i="33"/>
  <c r="T873" i="33"/>
  <c r="AB1108" i="1"/>
  <c r="AB1065" i="1"/>
  <c r="AB977" i="1"/>
  <c r="R210" i="2"/>
  <c r="T976" i="33"/>
  <c r="V2773" i="1"/>
  <c r="V1850" i="1"/>
  <c r="V4092" i="1"/>
  <c r="V2733" i="1"/>
  <c r="V3061" i="1"/>
  <c r="V3141" i="1"/>
  <c r="V3796" i="1"/>
  <c r="V3133" i="1"/>
  <c r="V3045" i="1"/>
  <c r="V3756" i="1"/>
  <c r="V3748" i="1"/>
  <c r="V3740" i="1"/>
  <c r="V3037" i="1"/>
  <c r="V2749" i="1"/>
  <c r="V1777" i="1"/>
  <c r="V3788" i="1"/>
  <c r="V1825" i="1"/>
  <c r="V1737" i="1"/>
  <c r="V2893" i="1"/>
  <c r="V2885" i="1"/>
  <c r="V2781" i="1"/>
  <c r="V2310" i="1"/>
  <c r="V1753" i="1"/>
  <c r="V3780" i="1"/>
  <c r="V486" i="1"/>
  <c r="V1809" i="1"/>
  <c r="V2797" i="1"/>
  <c r="V2765" i="1"/>
  <c r="V2757" i="1"/>
  <c r="V2318" i="1"/>
  <c r="V1990" i="1"/>
  <c r="V3860" i="1"/>
  <c r="V3109" i="1"/>
  <c r="V3772" i="1"/>
  <c r="V4231" i="1"/>
  <c r="V590" i="1"/>
  <c r="V2416" i="1"/>
  <c r="V2382" i="1"/>
  <c r="V1998" i="1"/>
  <c r="V462" i="1"/>
  <c r="V3716" i="1"/>
  <c r="V2805" i="1"/>
  <c r="V2448" i="1"/>
  <c r="V2821" i="1"/>
  <c r="V1801" i="1"/>
  <c r="V1833" i="1"/>
  <c r="V478" i="1"/>
  <c r="V3868" i="1"/>
  <c r="V2901" i="1"/>
  <c r="V2358" i="1"/>
  <c r="V3708" i="1"/>
  <c r="V2030" i="1"/>
  <c r="V1761" i="1"/>
  <c r="V1745" i="1"/>
  <c r="V4028" i="1"/>
  <c r="V3724" i="1"/>
  <c r="V2741" i="1"/>
  <c r="V2102" i="1"/>
  <c r="V2350" i="1"/>
  <c r="V4052" i="1"/>
  <c r="V4020" i="1"/>
  <c r="V3876" i="1"/>
  <c r="V4036" i="1"/>
  <c r="V3732" i="1"/>
  <c r="V3029" i="1"/>
  <c r="V1785" i="1"/>
  <c r="V518" i="1"/>
  <c r="V3271" i="1"/>
  <c r="V2813" i="1"/>
  <c r="D515" i="33"/>
  <c r="E515" i="33"/>
  <c r="E507" i="33"/>
  <c r="K303" i="1"/>
  <c r="K277" i="1"/>
  <c r="K259" i="1"/>
  <c r="H425" i="1"/>
  <c r="I425" i="1"/>
  <c r="V2000" i="1"/>
  <c r="V2360" i="1"/>
  <c r="V1739" i="1"/>
  <c r="V3870" i="1"/>
  <c r="V3862" i="1"/>
  <c r="V1852" i="1"/>
  <c r="V4054" i="1"/>
  <c r="V520" i="1"/>
  <c r="V1787" i="1"/>
  <c r="V4233" i="1"/>
  <c r="V592" i="1"/>
  <c r="V1803" i="1"/>
  <c r="V2032" i="1"/>
  <c r="V2418" i="1"/>
  <c r="V2759" i="1"/>
  <c r="V2384" i="1"/>
  <c r="V2320" i="1"/>
  <c r="V2775" i="1"/>
  <c r="V3734" i="1"/>
  <c r="V3798" i="1"/>
  <c r="V4022" i="1"/>
  <c r="V488" i="1"/>
  <c r="V1779" i="1"/>
  <c r="V1827" i="1"/>
  <c r="V4030" i="1"/>
  <c r="V2895" i="1"/>
  <c r="V3742" i="1"/>
  <c r="V3063" i="1"/>
  <c r="V3726" i="1"/>
  <c r="V3790" i="1"/>
  <c r="V4094" i="1"/>
  <c r="V480" i="1"/>
  <c r="V1747" i="1"/>
  <c r="V3111" i="1"/>
  <c r="V1992" i="1"/>
  <c r="V2767" i="1"/>
  <c r="V2815" i="1"/>
  <c r="V3047" i="1"/>
  <c r="V3718" i="1"/>
  <c r="V3782" i="1"/>
  <c r="V3878" i="1"/>
  <c r="V3273" i="1"/>
  <c r="V2312" i="1"/>
  <c r="V3774" i="1"/>
  <c r="V1763" i="1"/>
  <c r="V2743" i="1"/>
  <c r="V2807" i="1"/>
  <c r="V3039" i="1"/>
  <c r="V3710" i="1"/>
  <c r="V3750" i="1"/>
  <c r="V2751" i="1"/>
  <c r="V464" i="1"/>
  <c r="V2823" i="1"/>
  <c r="V2352" i="1"/>
  <c r="V2735" i="1"/>
  <c r="V2799" i="1"/>
  <c r="V3031" i="1"/>
  <c r="V3135" i="1"/>
  <c r="V1755" i="1"/>
  <c r="V4038" i="1"/>
  <c r="V1835" i="1"/>
  <c r="V1811" i="1"/>
  <c r="V2104" i="1"/>
  <c r="V2450" i="1"/>
  <c r="V2783" i="1"/>
  <c r="V2887" i="1"/>
  <c r="V3143" i="1"/>
  <c r="V2903" i="1"/>
  <c r="V3758" i="1"/>
  <c r="X2302" i="1"/>
  <c r="X2398" i="1"/>
  <c r="X2465" i="1"/>
  <c r="X2584" i="1"/>
  <c r="X4388" i="1"/>
  <c r="Q858" i="33"/>
  <c r="T2320" i="1"/>
  <c r="T2743" i="1"/>
  <c r="T2807" i="1"/>
  <c r="T3039" i="1"/>
  <c r="T3710" i="1"/>
  <c r="T3774" i="1"/>
  <c r="T2767" i="1"/>
  <c r="T2352" i="1"/>
  <c r="T2759" i="1"/>
  <c r="T2751" i="1"/>
  <c r="T2815" i="1"/>
  <c r="T3047" i="1"/>
  <c r="T3718" i="1"/>
  <c r="T3782" i="1"/>
  <c r="T4030" i="1"/>
  <c r="T464" i="1"/>
  <c r="T3143" i="1"/>
  <c r="T3878" i="1"/>
  <c r="T1803" i="1"/>
  <c r="T2104" i="1"/>
  <c r="T2312" i="1"/>
  <c r="T2735" i="1"/>
  <c r="T2799" i="1"/>
  <c r="T3031" i="1"/>
  <c r="T3273" i="1"/>
  <c r="T2360" i="1"/>
  <c r="T1747" i="1"/>
  <c r="T1739" i="1"/>
  <c r="T2032" i="1"/>
  <c r="T1787" i="1"/>
  <c r="T2450" i="1"/>
  <c r="T2783" i="1"/>
  <c r="T2903" i="1"/>
  <c r="T1835" i="1"/>
  <c r="T3870" i="1"/>
  <c r="T4233" i="1"/>
  <c r="T488" i="1"/>
  <c r="T2000" i="1"/>
  <c r="T1852" i="1"/>
  <c r="T2418" i="1"/>
  <c r="T2775" i="1"/>
  <c r="T1755" i="1"/>
  <c r="T3750" i="1"/>
  <c r="T3742" i="1"/>
  <c r="T3862" i="1"/>
  <c r="T4094" i="1"/>
  <c r="T592" i="1"/>
  <c r="T1992" i="1"/>
  <c r="T1811" i="1"/>
  <c r="T2384" i="1"/>
  <c r="T4022" i="1"/>
  <c r="T3135" i="1"/>
  <c r="T3111" i="1"/>
  <c r="T3734" i="1"/>
  <c r="T3798" i="1"/>
  <c r="T4054" i="1"/>
  <c r="T520" i="1"/>
  <c r="T1827" i="1"/>
  <c r="T1779" i="1"/>
  <c r="T3758" i="1"/>
  <c r="T2887" i="1"/>
  <c r="T2823" i="1"/>
  <c r="T3063" i="1"/>
  <c r="T3726" i="1"/>
  <c r="T3790" i="1"/>
  <c r="T4038" i="1"/>
  <c r="T480" i="1"/>
  <c r="T1763" i="1"/>
  <c r="T2895" i="1"/>
  <c r="L2753" i="1"/>
  <c r="L2801" i="1"/>
  <c r="L3736" i="1"/>
  <c r="L1733" i="1"/>
  <c r="L482" i="1"/>
  <c r="L1994" i="1"/>
  <c r="L2378" i="1"/>
  <c r="L2761" i="1"/>
  <c r="L2412" i="1"/>
  <c r="L2769" i="1"/>
  <c r="L2889" i="1"/>
  <c r="L2881" i="1"/>
  <c r="L3041" i="1"/>
  <c r="L1846" i="1"/>
  <c r="L2737" i="1"/>
  <c r="L2098" i="1"/>
  <c r="L1797" i="1"/>
  <c r="L1986" i="1"/>
  <c r="L2354" i="1"/>
  <c r="L2026" i="1"/>
  <c r="L2729" i="1"/>
  <c r="L2793" i="1"/>
  <c r="L4227" i="1"/>
  <c r="L3864" i="1"/>
  <c r="L4032" i="1"/>
  <c r="L514" i="1"/>
  <c r="L1781" i="1"/>
  <c r="L1749" i="1"/>
  <c r="L1757" i="1"/>
  <c r="L2314" i="1"/>
  <c r="L1829" i="1"/>
  <c r="L3105" i="1"/>
  <c r="L3033" i="1"/>
  <c r="L3776" i="1"/>
  <c r="L4024" i="1"/>
  <c r="L458" i="1"/>
  <c r="L1773" i="1"/>
  <c r="L1741" i="1"/>
  <c r="L1821" i="1"/>
  <c r="L3728" i="1"/>
  <c r="L2444" i="1"/>
  <c r="L2346" i="1"/>
  <c r="L3704" i="1"/>
  <c r="L3768" i="1"/>
  <c r="L4016" i="1"/>
  <c r="L3872" i="1"/>
  <c r="L4088" i="1"/>
  <c r="L586" i="1"/>
  <c r="L2745" i="1"/>
  <c r="L474" i="1"/>
  <c r="L3856" i="1"/>
  <c r="L3025" i="1"/>
  <c r="L3129" i="1"/>
  <c r="L3752" i="1"/>
  <c r="L3744" i="1"/>
  <c r="L3792" i="1"/>
  <c r="L3784" i="1"/>
  <c r="L1805" i="1"/>
  <c r="L4048" i="1"/>
  <c r="L2817" i="1"/>
  <c r="L2777" i="1"/>
  <c r="L2897" i="1"/>
  <c r="L3137" i="1"/>
  <c r="L3267" i="1"/>
  <c r="L3720" i="1"/>
  <c r="L2809" i="1"/>
  <c r="L3712" i="1"/>
  <c r="L3057" i="1"/>
  <c r="L2306" i="1"/>
  <c r="S514" i="33"/>
  <c r="AA168" i="1"/>
  <c r="AA186" i="1"/>
  <c r="AA212" i="1"/>
  <c r="AA307" i="1"/>
  <c r="S506" i="33"/>
  <c r="O516" i="33"/>
  <c r="U170" i="1"/>
  <c r="U188" i="1"/>
  <c r="U214" i="1"/>
  <c r="U309" i="1"/>
  <c r="O508" i="33"/>
  <c r="I514" i="33"/>
  <c r="N168" i="1"/>
  <c r="N186" i="1"/>
  <c r="N212" i="1"/>
  <c r="N307" i="1"/>
  <c r="I506" i="33"/>
  <c r="S519" i="33"/>
  <c r="AA184" i="1"/>
  <c r="AA210" i="1"/>
  <c r="AA305" i="1"/>
  <c r="S504" i="33"/>
  <c r="S512" i="33"/>
  <c r="L443" i="33"/>
  <c r="L347" i="33"/>
  <c r="L355" i="33"/>
  <c r="L362" i="33"/>
  <c r="J303" i="2"/>
  <c r="Q763" i="1"/>
  <c r="Q772" i="1"/>
  <c r="Q790" i="1"/>
  <c r="AC3335" i="1"/>
  <c r="AC4295" i="1"/>
  <c r="Q254" i="1"/>
  <c r="Q272" i="1"/>
  <c r="Q298" i="1"/>
  <c r="AB1974" i="1"/>
  <c r="AB2150" i="1"/>
  <c r="AB2159" i="1"/>
  <c r="T929" i="33"/>
  <c r="T1033" i="33"/>
  <c r="K1013" i="33"/>
  <c r="K1972" i="1"/>
  <c r="K2148" i="1"/>
  <c r="K2157" i="1"/>
  <c r="G927" i="33"/>
  <c r="G1031" i="33"/>
  <c r="Z450" i="1"/>
  <c r="X450" i="1"/>
  <c r="T1969" i="1"/>
  <c r="T2145" i="1"/>
  <c r="T2154" i="1"/>
  <c r="N924" i="33"/>
  <c r="N1028" i="33"/>
  <c r="T259" i="1"/>
  <c r="T277" i="1"/>
  <c r="T303" i="1"/>
  <c r="H465" i="1"/>
  <c r="I465" i="1"/>
  <c r="X1970" i="1"/>
  <c r="X2146" i="1"/>
  <c r="X2155" i="1"/>
  <c r="Q925" i="33"/>
  <c r="Q1029" i="33"/>
  <c r="N1011" i="33"/>
  <c r="O853" i="33"/>
  <c r="U4383" i="1"/>
  <c r="U2579" i="1"/>
  <c r="U2460" i="1"/>
  <c r="U2393" i="1"/>
  <c r="U2297" i="1"/>
  <c r="J872" i="33"/>
  <c r="O1107" i="1"/>
  <c r="O1064" i="1"/>
  <c r="O976" i="1"/>
  <c r="H209" i="2"/>
  <c r="J975" i="33"/>
  <c r="I519" i="33"/>
  <c r="I512" i="33"/>
  <c r="N184" i="1"/>
  <c r="N210" i="1"/>
  <c r="N305" i="1"/>
  <c r="I504" i="33"/>
  <c r="Q873" i="33"/>
  <c r="X1108" i="1"/>
  <c r="Q976" i="33"/>
  <c r="O210" i="2"/>
  <c r="X977" i="1"/>
  <c r="X1065" i="1"/>
  <c r="J859" i="33"/>
  <c r="O4389" i="1"/>
  <c r="O2585" i="1"/>
  <c r="O2466" i="1"/>
  <c r="O2399" i="1"/>
  <c r="O2303" i="1"/>
  <c r="I876" i="33"/>
  <c r="T856" i="33"/>
  <c r="AB4386" i="1"/>
  <c r="AB2582" i="1"/>
  <c r="AB2463" i="1"/>
  <c r="AB2396" i="1"/>
  <c r="AB2300" i="1"/>
  <c r="Q513" i="33"/>
  <c r="X306" i="1"/>
  <c r="Q505" i="33"/>
  <c r="F443" i="33"/>
  <c r="J790" i="1"/>
  <c r="F347" i="33"/>
  <c r="F355" i="33"/>
  <c r="F362" i="33"/>
  <c r="D303" i="2"/>
  <c r="J763" i="1"/>
  <c r="J772" i="1"/>
  <c r="D752" i="33"/>
  <c r="J166" i="1"/>
  <c r="J184" i="1"/>
  <c r="J210" i="1"/>
  <c r="J305" i="1"/>
  <c r="F504" i="33"/>
  <c r="F512" i="33"/>
  <c r="F519" i="33"/>
  <c r="G354" i="33"/>
  <c r="H895" i="1"/>
  <c r="H970" i="1"/>
  <c r="H1120" i="1"/>
  <c r="D820" i="33"/>
  <c r="D828" i="33"/>
  <c r="B393" i="2"/>
  <c r="Z466" i="1"/>
  <c r="X466" i="1"/>
  <c r="V301" i="1"/>
  <c r="V275" i="1"/>
  <c r="V257" i="1"/>
  <c r="N1015" i="33"/>
  <c r="U1016" i="33"/>
  <c r="K966" i="33"/>
  <c r="K946" i="33"/>
  <c r="K986" i="33"/>
  <c r="V1971" i="1"/>
  <c r="V2147" i="1"/>
  <c r="V2156" i="1"/>
  <c r="P926" i="33"/>
  <c r="P1030" i="33"/>
  <c r="I298" i="1"/>
  <c r="I272" i="1"/>
  <c r="AC1969" i="1"/>
  <c r="AC2145" i="1"/>
  <c r="AC2154" i="1"/>
  <c r="U924" i="33"/>
  <c r="U1028" i="33"/>
  <c r="I986" i="33"/>
  <c r="I946" i="33"/>
  <c r="I966" i="33"/>
  <c r="V3334" i="1"/>
  <c r="V4294" i="1"/>
  <c r="T2298" i="1"/>
  <c r="T2394" i="1"/>
  <c r="T2461" i="1"/>
  <c r="T2580" i="1"/>
  <c r="T4384" i="1"/>
  <c r="N854" i="33"/>
  <c r="M988" i="33"/>
  <c r="M948" i="33"/>
  <c r="M968" i="33"/>
  <c r="H985" i="33"/>
  <c r="H945" i="33"/>
  <c r="H965" i="33"/>
  <c r="N964" i="33"/>
  <c r="N944" i="33"/>
  <c r="N984" i="33"/>
  <c r="AC1971" i="1"/>
  <c r="AC2147" i="1"/>
  <c r="AC2156" i="1"/>
  <c r="U926" i="33"/>
  <c r="U1030" i="33"/>
  <c r="U965" i="33"/>
  <c r="U945" i="33"/>
  <c r="U985" i="33"/>
  <c r="D857" i="33"/>
  <c r="H4387" i="1"/>
  <c r="H2583" i="1"/>
  <c r="H2464" i="1"/>
  <c r="H2397" i="1"/>
  <c r="H2301" i="1"/>
  <c r="E854" i="33"/>
  <c r="I4384" i="1"/>
  <c r="I2580" i="1"/>
  <c r="I2461" i="1"/>
  <c r="I2394" i="1"/>
  <c r="G875" i="33"/>
  <c r="K1110" i="1"/>
  <c r="K1067" i="1"/>
  <c r="K979" i="1"/>
  <c r="E212" i="2"/>
  <c r="G978" i="33"/>
  <c r="Q1811" i="1"/>
  <c r="Q3774" i="1"/>
  <c r="Q3047" i="1"/>
  <c r="Q4038" i="1"/>
  <c r="Q1755" i="1"/>
  <c r="Q2767" i="1"/>
  <c r="Q3862" i="1"/>
  <c r="Q2000" i="1"/>
  <c r="Q2799" i="1"/>
  <c r="Q1827" i="1"/>
  <c r="Q3726" i="1"/>
  <c r="Q4030" i="1"/>
  <c r="Q3870" i="1"/>
  <c r="Q3790" i="1"/>
  <c r="Q2032" i="1"/>
  <c r="Q3758" i="1"/>
  <c r="Q2783" i="1"/>
  <c r="Q4054" i="1"/>
  <c r="Q2320" i="1"/>
  <c r="Q2418" i="1"/>
  <c r="Q3782" i="1"/>
  <c r="Q3742" i="1"/>
  <c r="Q488" i="1"/>
  <c r="Q2104" i="1"/>
  <c r="Q3111" i="1"/>
  <c r="Q4094" i="1"/>
  <c r="Q2743" i="1"/>
  <c r="Q2759" i="1"/>
  <c r="Q2751" i="1"/>
  <c r="Q2735" i="1"/>
  <c r="Q2312" i="1"/>
  <c r="Q1747" i="1"/>
  <c r="Q2903" i="1"/>
  <c r="Q3273" i="1"/>
  <c r="Q1803" i="1"/>
  <c r="Q1787" i="1"/>
  <c r="Q1779" i="1"/>
  <c r="Q1763" i="1"/>
  <c r="Q3878" i="1"/>
  <c r="Q3718" i="1"/>
  <c r="Q4233" i="1"/>
  <c r="Q3031" i="1"/>
  <c r="Q3750" i="1"/>
  <c r="Q520" i="1"/>
  <c r="Q480" i="1"/>
  <c r="Q464" i="1"/>
  <c r="Q4022" i="1"/>
  <c r="Q3734" i="1"/>
  <c r="Q3039" i="1"/>
  <c r="Q2450" i="1"/>
  <c r="Q592" i="1"/>
  <c r="Q3063" i="1"/>
  <c r="Q2775" i="1"/>
  <c r="Q3143" i="1"/>
  <c r="Q3135" i="1"/>
  <c r="Q2807" i="1"/>
  <c r="Q2360" i="1"/>
  <c r="Q1835" i="1"/>
  <c r="Q3798" i="1"/>
  <c r="Q3710" i="1"/>
  <c r="Q2815" i="1"/>
  <c r="Q2895" i="1"/>
  <c r="Q2887" i="1"/>
  <c r="Q2823" i="1"/>
  <c r="Q2352" i="1"/>
  <c r="Q1852" i="1"/>
  <c r="Q1739" i="1"/>
  <c r="Q2384" i="1"/>
  <c r="Q1992" i="1"/>
  <c r="D347" i="33"/>
  <c r="K519" i="33"/>
  <c r="K512" i="33"/>
  <c r="P184" i="1"/>
  <c r="P210" i="1"/>
  <c r="P305" i="1"/>
  <c r="K504" i="33"/>
  <c r="AC3330" i="1"/>
  <c r="AC4290" i="1"/>
  <c r="U424" i="33"/>
  <c r="U432" i="33"/>
  <c r="S355" i="2"/>
  <c r="AC257" i="1"/>
  <c r="AC275" i="1"/>
  <c r="AC301" i="1"/>
  <c r="N988" i="33"/>
  <c r="N948" i="33"/>
  <c r="N968" i="33"/>
  <c r="AC1974" i="1"/>
  <c r="AC2150" i="1"/>
  <c r="AC2159" i="1"/>
  <c r="U929" i="33"/>
  <c r="U1033" i="33"/>
  <c r="U969" i="33"/>
  <c r="U949" i="33"/>
  <c r="U989" i="33"/>
  <c r="O987" i="33"/>
  <c r="O947" i="33"/>
  <c r="O967" i="33"/>
  <c r="D1015" i="33"/>
  <c r="B399" i="2"/>
  <c r="Z418" i="1"/>
  <c r="X418" i="1"/>
  <c r="V4291" i="1"/>
  <c r="V3331" i="1"/>
  <c r="K1012" i="33"/>
  <c r="N987" i="33"/>
  <c r="N947" i="33"/>
  <c r="N967" i="33"/>
  <c r="Q470" i="33"/>
  <c r="Q487" i="33"/>
  <c r="Q495" i="33"/>
  <c r="O368" i="2"/>
  <c r="X409" i="1"/>
  <c r="Z409" i="1"/>
  <c r="C372" i="2"/>
  <c r="I413" i="1"/>
  <c r="H413" i="1"/>
  <c r="AC1970" i="1"/>
  <c r="AC2146" i="1"/>
  <c r="AC2155" i="1"/>
  <c r="U925" i="33"/>
  <c r="U1029" i="33"/>
  <c r="Y4227" i="1"/>
  <c r="Y2378" i="1"/>
  <c r="Y1994" i="1"/>
  <c r="Y1749" i="1"/>
  <c r="Y3105" i="1"/>
  <c r="Y2098" i="1"/>
  <c r="Y2761" i="1"/>
  <c r="Y2889" i="1"/>
  <c r="Y1805" i="1"/>
  <c r="Y4088" i="1"/>
  <c r="Y1846" i="1"/>
  <c r="Y474" i="1"/>
  <c r="Y2793" i="1"/>
  <c r="Y2753" i="1"/>
  <c r="Y3720" i="1"/>
  <c r="Y2444" i="1"/>
  <c r="Y2745" i="1"/>
  <c r="Y2306" i="1"/>
  <c r="Y586" i="1"/>
  <c r="Y1821" i="1"/>
  <c r="Y1797" i="1"/>
  <c r="Y1733" i="1"/>
  <c r="Y2412" i="1"/>
  <c r="Y3856" i="1"/>
  <c r="Y4048" i="1"/>
  <c r="Y1986" i="1"/>
  <c r="Y3872" i="1"/>
  <c r="Y3744" i="1"/>
  <c r="Y514" i="1"/>
  <c r="Y1781" i="1"/>
  <c r="Y2026" i="1"/>
  <c r="Y3137" i="1"/>
  <c r="Y4024" i="1"/>
  <c r="Y3784" i="1"/>
  <c r="Y1741" i="1"/>
  <c r="Y3728" i="1"/>
  <c r="Y3864" i="1"/>
  <c r="Y3752" i="1"/>
  <c r="Y482" i="1"/>
  <c r="Y1773" i="1"/>
  <c r="Y2769" i="1"/>
  <c r="Y2777" i="1"/>
  <c r="Y3025" i="1"/>
  <c r="Y3768" i="1"/>
  <c r="Y2817" i="1"/>
  <c r="Y3057" i="1"/>
  <c r="Y3712" i="1"/>
  <c r="Y3792" i="1"/>
  <c r="Y3736" i="1"/>
  <c r="Y458" i="1"/>
  <c r="Y1829" i="1"/>
  <c r="Y1757" i="1"/>
  <c r="Y2354" i="1"/>
  <c r="Y2737" i="1"/>
  <c r="Y2809" i="1"/>
  <c r="Y3041" i="1"/>
  <c r="Y3704" i="1"/>
  <c r="Y2881" i="1"/>
  <c r="Y4032" i="1"/>
  <c r="Y4016" i="1"/>
  <c r="Y3776" i="1"/>
  <c r="Y2314" i="1"/>
  <c r="Y2729" i="1"/>
  <c r="Y2801" i="1"/>
  <c r="Y3033" i="1"/>
  <c r="Y2346" i="1"/>
  <c r="Y3267" i="1"/>
  <c r="Y3129" i="1"/>
  <c r="Y2897" i="1"/>
  <c r="I1013" i="33"/>
  <c r="R989" i="33"/>
  <c r="R949" i="33"/>
  <c r="R969" i="33"/>
  <c r="R968" i="33"/>
  <c r="R948" i="33"/>
  <c r="R988" i="33"/>
  <c r="R870" i="33"/>
  <c r="Y1105" i="1"/>
  <c r="Y1062" i="1"/>
  <c r="Y974" i="1"/>
  <c r="P207" i="2"/>
  <c r="R973" i="33"/>
  <c r="N969" i="33"/>
  <c r="N949" i="33"/>
  <c r="N989" i="33"/>
  <c r="T2377" i="1"/>
  <c r="T3104" i="1"/>
  <c r="T473" i="1"/>
  <c r="T3711" i="1"/>
  <c r="T2097" i="1"/>
  <c r="T2025" i="1"/>
  <c r="T1845" i="1"/>
  <c r="T2443" i="1"/>
  <c r="T2776" i="1"/>
  <c r="T3855" i="1"/>
  <c r="T1993" i="1"/>
  <c r="T3056" i="1"/>
  <c r="T2888" i="1"/>
  <c r="T1740" i="1"/>
  <c r="T2760" i="1"/>
  <c r="T3863" i="1"/>
  <c r="T4087" i="1"/>
  <c r="T513" i="1"/>
  <c r="T1748" i="1"/>
  <c r="T1820" i="1"/>
  <c r="T1804" i="1"/>
  <c r="T3136" i="1"/>
  <c r="T2736" i="1"/>
  <c r="T4226" i="1"/>
  <c r="T3743" i="1"/>
  <c r="T3735" i="1"/>
  <c r="T3791" i="1"/>
  <c r="T4047" i="1"/>
  <c r="T481" i="1"/>
  <c r="T1756" i="1"/>
  <c r="T3767" i="1"/>
  <c r="T2411" i="1"/>
  <c r="T2353" i="1"/>
  <c r="T1732" i="1"/>
  <c r="T3719" i="1"/>
  <c r="T1780" i="1"/>
  <c r="T3040" i="1"/>
  <c r="T1796" i="1"/>
  <c r="T1985" i="1"/>
  <c r="T3128" i="1"/>
  <c r="T4031" i="1"/>
  <c r="T585" i="1"/>
  <c r="T2880" i="1"/>
  <c r="T3775" i="1"/>
  <c r="T3727" i="1"/>
  <c r="T2752" i="1"/>
  <c r="T2744" i="1"/>
  <c r="T2800" i="1"/>
  <c r="T3032" i="1"/>
  <c r="T3703" i="1"/>
  <c r="T2896" i="1"/>
  <c r="T3751" i="1"/>
  <c r="T457" i="1"/>
  <c r="T1772" i="1"/>
  <c r="T1828" i="1"/>
  <c r="T3783" i="1"/>
  <c r="T2808" i="1"/>
  <c r="T2816" i="1"/>
  <c r="T4015" i="1"/>
  <c r="T4023" i="1"/>
  <c r="T3871" i="1"/>
  <c r="T2345" i="1"/>
  <c r="T2313" i="1"/>
  <c r="T2728" i="1"/>
  <c r="T2792" i="1"/>
  <c r="T3024" i="1"/>
  <c r="T2305" i="1"/>
  <c r="T2768" i="1"/>
  <c r="T3266" i="1"/>
  <c r="AA1990" i="1"/>
  <c r="AA3732" i="1"/>
  <c r="AA2813" i="1"/>
  <c r="AA1753" i="1"/>
  <c r="AA2318" i="1"/>
  <c r="AA4028" i="1"/>
  <c r="AA2901" i="1"/>
  <c r="AA1777" i="1"/>
  <c r="AA3796" i="1"/>
  <c r="AA1801" i="1"/>
  <c r="AA3780" i="1"/>
  <c r="AA2885" i="1"/>
  <c r="AA1745" i="1"/>
  <c r="AA2448" i="1"/>
  <c r="AA2893" i="1"/>
  <c r="AA2805" i="1"/>
  <c r="AA2030" i="1"/>
  <c r="AA1850" i="1"/>
  <c r="AA1833" i="1"/>
  <c r="AA4092" i="1"/>
  <c r="AA3724" i="1"/>
  <c r="AA3037" i="1"/>
  <c r="AA1737" i="1"/>
  <c r="AA4052" i="1"/>
  <c r="AA1761" i="1"/>
  <c r="AA3876" i="1"/>
  <c r="AA3868" i="1"/>
  <c r="AA4231" i="1"/>
  <c r="AA462" i="1"/>
  <c r="AA1825" i="1"/>
  <c r="AA2416" i="1"/>
  <c r="AA2102" i="1"/>
  <c r="AA2773" i="1"/>
  <c r="AA3756" i="1"/>
  <c r="AA3748" i="1"/>
  <c r="AA3740" i="1"/>
  <c r="AA3860" i="1"/>
  <c r="AA4036" i="1"/>
  <c r="AA518" i="1"/>
  <c r="AA590" i="1"/>
  <c r="AA3788" i="1"/>
  <c r="AA1785" i="1"/>
  <c r="AA2821" i="1"/>
  <c r="AA3133" i="1"/>
  <c r="AA3061" i="1"/>
  <c r="AA3045" i="1"/>
  <c r="AA3708" i="1"/>
  <c r="AA3109" i="1"/>
  <c r="AA3141" i="1"/>
  <c r="AA1998" i="1"/>
  <c r="AA3716" i="1"/>
  <c r="AA2765" i="1"/>
  <c r="AA2757" i="1"/>
  <c r="AA2749" i="1"/>
  <c r="AA3029" i="1"/>
  <c r="AA3271" i="1"/>
  <c r="AA2358" i="1"/>
  <c r="AA1809" i="1"/>
  <c r="AA3772" i="1"/>
  <c r="AA2733" i="1"/>
  <c r="AA4020" i="1"/>
  <c r="AA2382" i="1"/>
  <c r="AA2350" i="1"/>
  <c r="AA2310" i="1"/>
  <c r="AA2741" i="1"/>
  <c r="AA2781" i="1"/>
  <c r="AA478" i="1"/>
  <c r="AA486" i="1"/>
  <c r="AA2797" i="1"/>
  <c r="O443" i="33"/>
  <c r="U790" i="1"/>
  <c r="U772" i="1"/>
  <c r="U763" i="1"/>
  <c r="M303" i="2"/>
  <c r="O347" i="33"/>
  <c r="O355" i="33"/>
  <c r="O362" i="33"/>
  <c r="AB1787" i="1"/>
  <c r="AB1835" i="1"/>
  <c r="AB1852" i="1"/>
  <c r="AB2360" i="1"/>
  <c r="AB2352" i="1"/>
  <c r="AB2320" i="1"/>
  <c r="AB2743" i="1"/>
  <c r="AB2735" i="1"/>
  <c r="AB1803" i="1"/>
  <c r="AB2384" i="1"/>
  <c r="AB2767" i="1"/>
  <c r="AB2759" i="1"/>
  <c r="AB2751" i="1"/>
  <c r="AB2815" i="1"/>
  <c r="AB3862" i="1"/>
  <c r="AB3047" i="1"/>
  <c r="AB4054" i="1"/>
  <c r="AB480" i="1"/>
  <c r="AB1811" i="1"/>
  <c r="AB2104" i="1"/>
  <c r="AB2032" i="1"/>
  <c r="AB2000" i="1"/>
  <c r="AB2312" i="1"/>
  <c r="AB3798" i="1"/>
  <c r="AB3039" i="1"/>
  <c r="AB3790" i="1"/>
  <c r="AB4038" i="1"/>
  <c r="AB464" i="1"/>
  <c r="AB1755" i="1"/>
  <c r="AB1747" i="1"/>
  <c r="AB1739" i="1"/>
  <c r="AB1992" i="1"/>
  <c r="AB2450" i="1"/>
  <c r="AB1763" i="1"/>
  <c r="AB3710" i="1"/>
  <c r="AB3782" i="1"/>
  <c r="AB4030" i="1"/>
  <c r="AB4022" i="1"/>
  <c r="AB3878" i="1"/>
  <c r="AB3750" i="1"/>
  <c r="AB488" i="1"/>
  <c r="AB3726" i="1"/>
  <c r="AB4233" i="1"/>
  <c r="AB3031" i="1"/>
  <c r="AB3273" i="1"/>
  <c r="AB3774" i="1"/>
  <c r="AB3758" i="1"/>
  <c r="AB3742" i="1"/>
  <c r="AB3870" i="1"/>
  <c r="AB4094" i="1"/>
  <c r="AB1779" i="1"/>
  <c r="AB2807" i="1"/>
  <c r="AB2783" i="1"/>
  <c r="AB2903" i="1"/>
  <c r="AB3143" i="1"/>
  <c r="AB3135" i="1"/>
  <c r="AB3111" i="1"/>
  <c r="AB3734" i="1"/>
  <c r="AB2799" i="1"/>
  <c r="AB3718" i="1"/>
  <c r="AB592" i="1"/>
  <c r="AB2418" i="1"/>
  <c r="AB2775" i="1"/>
  <c r="AB2895" i="1"/>
  <c r="AB2887" i="1"/>
  <c r="AB2823" i="1"/>
  <c r="AB3063" i="1"/>
  <c r="AB520" i="1"/>
  <c r="AB1827" i="1"/>
  <c r="J860" i="33"/>
  <c r="O2304" i="1"/>
  <c r="O2400" i="1"/>
  <c r="O2467" i="1"/>
  <c r="O2586" i="1"/>
  <c r="O4390" i="1"/>
  <c r="J834" i="33"/>
  <c r="T4294" i="1"/>
  <c r="T3334" i="1"/>
  <c r="N834" i="33"/>
  <c r="T2304" i="1"/>
  <c r="T2400" i="1"/>
  <c r="T2467" i="1"/>
  <c r="T2586" i="1"/>
  <c r="T4390" i="1"/>
  <c r="N860" i="33"/>
  <c r="N978" i="33"/>
  <c r="L212" i="2"/>
  <c r="T979" i="1"/>
  <c r="T1067" i="1"/>
  <c r="T1110" i="1"/>
  <c r="N875" i="33"/>
  <c r="L2298" i="1"/>
  <c r="L2394" i="1"/>
  <c r="L2461" i="1"/>
  <c r="L2580" i="1"/>
  <c r="L4384" i="1"/>
  <c r="H854" i="33"/>
  <c r="D352" i="33"/>
  <c r="M834" i="33"/>
  <c r="K231" i="2"/>
  <c r="S2304" i="1"/>
  <c r="S2400" i="1"/>
  <c r="S2467" i="1"/>
  <c r="S2586" i="1"/>
  <c r="S4390" i="1"/>
  <c r="M860" i="33"/>
  <c r="O517" i="33"/>
  <c r="U171" i="1"/>
  <c r="U189" i="1"/>
  <c r="U215" i="1"/>
  <c r="U310" i="1"/>
  <c r="O509" i="33"/>
  <c r="R454" i="1"/>
  <c r="N454" i="1"/>
  <c r="U4291" i="1"/>
  <c r="U3331" i="1"/>
  <c r="V4295" i="1"/>
  <c r="P424" i="33"/>
  <c r="P432" i="33"/>
  <c r="N355" i="2"/>
  <c r="V3335" i="1"/>
  <c r="O1015" i="33"/>
  <c r="K965" i="33"/>
  <c r="K945" i="33"/>
  <c r="K985" i="33"/>
  <c r="J1012" i="33"/>
  <c r="D968" i="33"/>
  <c r="D889" i="33"/>
  <c r="D948" i="33"/>
  <c r="D988" i="33"/>
  <c r="T989" i="33"/>
  <c r="T949" i="33"/>
  <c r="T969" i="33"/>
  <c r="M989" i="33"/>
  <c r="M949" i="33"/>
  <c r="M969" i="33"/>
  <c r="Q1969" i="1"/>
  <c r="Q2145" i="1"/>
  <c r="Q2154" i="1"/>
  <c r="L924" i="33"/>
  <c r="L1028" i="33"/>
  <c r="H871" i="33"/>
  <c r="L1106" i="1"/>
  <c r="L1063" i="1"/>
  <c r="H974" i="33"/>
  <c r="F208" i="2"/>
  <c r="L975" i="1"/>
  <c r="O3330" i="1"/>
  <c r="O4290" i="1"/>
  <c r="P423" i="33"/>
  <c r="P431" i="33"/>
  <c r="N354" i="2"/>
  <c r="V256" i="1"/>
  <c r="V274" i="1"/>
  <c r="V300" i="1"/>
  <c r="M1016" i="33"/>
  <c r="P974" i="33"/>
  <c r="N208" i="2"/>
  <c r="V975" i="1"/>
  <c r="V1063" i="1"/>
  <c r="V1106" i="1"/>
  <c r="P871" i="33"/>
  <c r="P1974" i="1"/>
  <c r="P2150" i="1"/>
  <c r="P2159" i="1"/>
  <c r="K929" i="33"/>
  <c r="K1033" i="33"/>
  <c r="N1014" i="33"/>
  <c r="E987" i="33"/>
  <c r="E947" i="33"/>
  <c r="E967" i="33"/>
  <c r="K987" i="33"/>
  <c r="K947" i="33"/>
  <c r="K967" i="33"/>
  <c r="P3769" i="1"/>
  <c r="P3785" i="1"/>
  <c r="P2347" i="1"/>
  <c r="P2027" i="1"/>
  <c r="P515" i="1"/>
  <c r="P4033" i="1"/>
  <c r="P3138" i="1"/>
  <c r="P2818" i="1"/>
  <c r="P4049" i="1"/>
  <c r="P2762" i="1"/>
  <c r="P2315" i="1"/>
  <c r="P1995" i="1"/>
  <c r="P587" i="1"/>
  <c r="P459" i="1"/>
  <c r="P4228" i="1"/>
  <c r="P1782" i="1"/>
  <c r="P4089" i="1"/>
  <c r="P3713" i="1"/>
  <c r="P2099" i="1"/>
  <c r="P1734" i="1"/>
  <c r="P3857" i="1"/>
  <c r="P3745" i="1"/>
  <c r="P2379" i="1"/>
  <c r="P1822" i="1"/>
  <c r="P2445" i="1"/>
  <c r="P3793" i="1"/>
  <c r="P3034" i="1"/>
  <c r="P1742" i="1"/>
  <c r="P3865" i="1"/>
  <c r="P3268" i="1"/>
  <c r="P3106" i="1"/>
  <c r="P475" i="1"/>
  <c r="P4025" i="1"/>
  <c r="P1750" i="1"/>
  <c r="P3721" i="1"/>
  <c r="P2794" i="1"/>
  <c r="P3873" i="1"/>
  <c r="P3705" i="1"/>
  <c r="P2882" i="1"/>
  <c r="P2778" i="1"/>
  <c r="P3130" i="1"/>
  <c r="P2810" i="1"/>
  <c r="P3753" i="1"/>
  <c r="P3042" i="1"/>
  <c r="P4017" i="1"/>
  <c r="P3729" i="1"/>
  <c r="P2890" i="1"/>
  <c r="P2738" i="1"/>
  <c r="P2413" i="1"/>
  <c r="P1806" i="1"/>
  <c r="P1798" i="1"/>
  <c r="P2355" i="1"/>
  <c r="P2802" i="1"/>
  <c r="P3737" i="1"/>
  <c r="P2898" i="1"/>
  <c r="P2746" i="1"/>
  <c r="P1758" i="1"/>
  <c r="P1830" i="1"/>
  <c r="P3058" i="1"/>
  <c r="P3777" i="1"/>
  <c r="P483" i="1"/>
  <c r="P2730" i="1"/>
  <c r="P3026" i="1"/>
  <c r="P2754" i="1"/>
  <c r="P2307" i="1"/>
  <c r="P1987" i="1"/>
  <c r="P1774" i="1"/>
  <c r="P1847" i="1"/>
  <c r="P2770" i="1"/>
  <c r="D986" i="33"/>
  <c r="D946" i="33"/>
  <c r="D966" i="33"/>
  <c r="E874" i="33"/>
  <c r="I1109" i="1"/>
  <c r="I1066" i="1"/>
  <c r="F856" i="33"/>
  <c r="J4386" i="1"/>
  <c r="J2582" i="1"/>
  <c r="J2300" i="1"/>
  <c r="J2396" i="1"/>
  <c r="J2463" i="1"/>
  <c r="U871" i="33"/>
  <c r="AC1106" i="1"/>
  <c r="AC1063" i="1"/>
  <c r="AC975" i="1"/>
  <c r="S208" i="2"/>
  <c r="U974" i="33"/>
  <c r="Q875" i="33"/>
  <c r="X1110" i="1"/>
  <c r="Q978" i="33"/>
  <c r="O212" i="2"/>
  <c r="X979" i="1"/>
  <c r="X1067" i="1"/>
  <c r="E857" i="33"/>
  <c r="I4387" i="1"/>
  <c r="I2583" i="1"/>
  <c r="I2464" i="1"/>
  <c r="I2301" i="1"/>
  <c r="I2397" i="1"/>
  <c r="E856" i="33"/>
  <c r="I4386" i="1"/>
  <c r="I2582" i="1"/>
  <c r="I2463" i="1"/>
  <c r="I2300" i="1"/>
  <c r="I2396" i="1"/>
  <c r="T860" i="33"/>
  <c r="AB2304" i="1"/>
  <c r="AB2400" i="1"/>
  <c r="AB2467" i="1"/>
  <c r="AB2586" i="1"/>
  <c r="AB4390" i="1"/>
  <c r="T834" i="33"/>
  <c r="D351" i="33"/>
  <c r="U1012" i="33"/>
  <c r="G876" i="33"/>
  <c r="E876" i="33"/>
  <c r="I515" i="33"/>
  <c r="N169" i="1"/>
  <c r="N187" i="1"/>
  <c r="N213" i="1"/>
  <c r="N308" i="1"/>
  <c r="I507" i="33"/>
  <c r="P516" i="33"/>
  <c r="V170" i="1"/>
  <c r="V188" i="1"/>
  <c r="V214" i="1"/>
  <c r="V309" i="1"/>
  <c r="P508" i="33"/>
  <c r="I518" i="33"/>
  <c r="N172" i="1"/>
  <c r="N190" i="1"/>
  <c r="N216" i="1"/>
  <c r="N311" i="1"/>
  <c r="I510" i="33"/>
  <c r="T296" i="1"/>
  <c r="T270" i="1"/>
  <c r="T252" i="1"/>
  <c r="D969" i="33"/>
  <c r="D949" i="33"/>
  <c r="D989" i="33"/>
  <c r="F1015" i="33"/>
  <c r="AA1971" i="1"/>
  <c r="AA2147" i="1"/>
  <c r="AA2156" i="1"/>
  <c r="S926" i="33"/>
  <c r="S1030" i="33"/>
  <c r="T972" i="33"/>
  <c r="R206" i="2"/>
  <c r="AB973" i="1"/>
  <c r="AB1061" i="1"/>
  <c r="AB1104" i="1"/>
  <c r="T869" i="33"/>
  <c r="Q1013" i="33"/>
  <c r="J985" i="33"/>
  <c r="J945" i="33"/>
  <c r="J965" i="33"/>
  <c r="P1013" i="33"/>
  <c r="M424" i="33"/>
  <c r="M432" i="33"/>
  <c r="K355" i="2"/>
  <c r="S257" i="1"/>
  <c r="S275" i="1"/>
  <c r="S301" i="1"/>
  <c r="P420" i="33"/>
  <c r="P428" i="33"/>
  <c r="N351" i="2"/>
  <c r="V253" i="1"/>
  <c r="V271" i="1"/>
  <c r="V297" i="1"/>
  <c r="J2302" i="1"/>
  <c r="J2398" i="1"/>
  <c r="J2465" i="1"/>
  <c r="J2584" i="1"/>
  <c r="J4388" i="1"/>
  <c r="F858" i="33"/>
  <c r="L3331" i="1"/>
  <c r="L4291" i="1"/>
  <c r="I420" i="33"/>
  <c r="I428" i="33"/>
  <c r="G351" i="2"/>
  <c r="N253" i="1"/>
  <c r="N271" i="1"/>
  <c r="N297" i="1"/>
  <c r="O1974" i="1"/>
  <c r="O2150" i="1"/>
  <c r="O2159" i="1"/>
  <c r="J929" i="33"/>
  <c r="J1033" i="33"/>
  <c r="O990" i="33"/>
  <c r="O950" i="33"/>
  <c r="O970" i="33"/>
  <c r="Q3789" i="1"/>
  <c r="Q2886" i="1"/>
  <c r="Q1786" i="1"/>
  <c r="Q2814" i="1"/>
  <c r="Q3861" i="1"/>
  <c r="Q3046" i="1"/>
  <c r="Q3749" i="1"/>
  <c r="Q1851" i="1"/>
  <c r="Q2742" i="1"/>
  <c r="Q3773" i="1"/>
  <c r="Q1802" i="1"/>
  <c r="Q4093" i="1"/>
  <c r="Q3272" i="1"/>
  <c r="Q1754" i="1"/>
  <c r="Q3110" i="1"/>
  <c r="Q1999" i="1"/>
  <c r="Q2782" i="1"/>
  <c r="Q2822" i="1"/>
  <c r="Q4021" i="1"/>
  <c r="Q2902" i="1"/>
  <c r="Q519" i="1"/>
  <c r="Q3757" i="1"/>
  <c r="Q3062" i="1"/>
  <c r="Q3709" i="1"/>
  <c r="Q2383" i="1"/>
  <c r="Q2894" i="1"/>
  <c r="Q4232" i="1"/>
  <c r="Q591" i="1"/>
  <c r="Q1810" i="1"/>
  <c r="Q2031" i="1"/>
  <c r="Q2417" i="1"/>
  <c r="Q2766" i="1"/>
  <c r="Q2758" i="1"/>
  <c r="Q3869" i="1"/>
  <c r="Q4053" i="1"/>
  <c r="Q3733" i="1"/>
  <c r="Q3797" i="1"/>
  <c r="Q4037" i="1"/>
  <c r="Q487" i="1"/>
  <c r="Q1778" i="1"/>
  <c r="Q1991" i="1"/>
  <c r="Q3717" i="1"/>
  <c r="Q2103" i="1"/>
  <c r="Q3877" i="1"/>
  <c r="Q3134" i="1"/>
  <c r="Q3725" i="1"/>
  <c r="Q3781" i="1"/>
  <c r="Q4029" i="1"/>
  <c r="Q463" i="1"/>
  <c r="Q1762" i="1"/>
  <c r="Q2750" i="1"/>
  <c r="Q3142" i="1"/>
  <c r="Q479" i="1"/>
  <c r="Q2311" i="1"/>
  <c r="Q2734" i="1"/>
  <c r="Q2806" i="1"/>
  <c r="Q3038" i="1"/>
  <c r="Q2774" i="1"/>
  <c r="Q1834" i="1"/>
  <c r="Q2351" i="1"/>
  <c r="Q2359" i="1"/>
  <c r="Q1826" i="1"/>
  <c r="Q1738" i="1"/>
  <c r="Q2449" i="1"/>
  <c r="Q2798" i="1"/>
  <c r="Q3030" i="1"/>
  <c r="Q3741" i="1"/>
  <c r="Q1746" i="1"/>
  <c r="Q2319" i="1"/>
  <c r="U990" i="33"/>
  <c r="U950" i="33"/>
  <c r="U970" i="33"/>
  <c r="K3031" i="1"/>
  <c r="K4094" i="1"/>
  <c r="K3774" i="1"/>
  <c r="K3273" i="1"/>
  <c r="K3718" i="1"/>
  <c r="K2360" i="1"/>
  <c r="K3878" i="1"/>
  <c r="K3111" i="1"/>
  <c r="K2384" i="1"/>
  <c r="K520" i="1"/>
  <c r="K1803" i="1"/>
  <c r="K2903" i="1"/>
  <c r="K3862" i="1"/>
  <c r="K3782" i="1"/>
  <c r="K2352" i="1"/>
  <c r="K3798" i="1"/>
  <c r="K2807" i="1"/>
  <c r="K3870" i="1"/>
  <c r="K2000" i="1"/>
  <c r="K2032" i="1"/>
  <c r="K2895" i="1"/>
  <c r="K1779" i="1"/>
  <c r="K4022" i="1"/>
  <c r="K2320" i="1"/>
  <c r="K4233" i="1"/>
  <c r="K3790" i="1"/>
  <c r="K4038" i="1"/>
  <c r="K480" i="1"/>
  <c r="K1755" i="1"/>
  <c r="K1739" i="1"/>
  <c r="K1747" i="1"/>
  <c r="K464" i="1"/>
  <c r="K2743" i="1"/>
  <c r="K3734" i="1"/>
  <c r="K3063" i="1"/>
  <c r="K3710" i="1"/>
  <c r="K3758" i="1"/>
  <c r="K3750" i="1"/>
  <c r="K3742" i="1"/>
  <c r="K3135" i="1"/>
  <c r="K3039" i="1"/>
  <c r="K2735" i="1"/>
  <c r="K2823" i="1"/>
  <c r="K2815" i="1"/>
  <c r="K3047" i="1"/>
  <c r="K2775" i="1"/>
  <c r="K2767" i="1"/>
  <c r="K3143" i="1"/>
  <c r="K2418" i="1"/>
  <c r="K1763" i="1"/>
  <c r="K1827" i="1"/>
  <c r="K2799" i="1"/>
  <c r="K2104" i="1"/>
  <c r="K2450" i="1"/>
  <c r="K2783" i="1"/>
  <c r="K2759" i="1"/>
  <c r="K2751" i="1"/>
  <c r="K4030" i="1"/>
  <c r="K2887" i="1"/>
  <c r="K1811" i="1"/>
  <c r="K4054" i="1"/>
  <c r="K488" i="1"/>
  <c r="K1787" i="1"/>
  <c r="K1992" i="1"/>
  <c r="K1852" i="1"/>
  <c r="K1835" i="1"/>
  <c r="K2312" i="1"/>
  <c r="K3726" i="1"/>
  <c r="K592" i="1"/>
  <c r="M853" i="33"/>
  <c r="S4383" i="1"/>
  <c r="S2579" i="1"/>
  <c r="S2297" i="1"/>
  <c r="S2393" i="1"/>
  <c r="S2460" i="1"/>
  <c r="P858" i="33"/>
  <c r="V4388" i="1"/>
  <c r="V2584" i="1"/>
  <c r="V2465" i="1"/>
  <c r="V2302" i="1"/>
  <c r="V2398" i="1"/>
  <c r="AB2356" i="1"/>
  <c r="AB2348" i="1"/>
  <c r="AB2316" i="1"/>
  <c r="AB2739" i="1"/>
  <c r="AB2803" i="1"/>
  <c r="AB3035" i="1"/>
  <c r="AB3706" i="1"/>
  <c r="AB4026" i="1"/>
  <c r="AB460" i="1"/>
  <c r="AB1996" i="1"/>
  <c r="AB2308" i="1"/>
  <c r="AB2795" i="1"/>
  <c r="AB1759" i="1"/>
  <c r="AB1743" i="1"/>
  <c r="AB1735" i="1"/>
  <c r="AB1848" i="1"/>
  <c r="AB1807" i="1"/>
  <c r="AB2446" i="1"/>
  <c r="AB2779" i="1"/>
  <c r="AB3770" i="1"/>
  <c r="AB2028" i="1"/>
  <c r="AB1988" i="1"/>
  <c r="AB2731" i="1"/>
  <c r="AB3027" i="1"/>
  <c r="AB4018" i="1"/>
  <c r="AB3874" i="1"/>
  <c r="AB3866" i="1"/>
  <c r="AB4229" i="1"/>
  <c r="AB484" i="1"/>
  <c r="AB1831" i="1"/>
  <c r="AB1799" i="1"/>
  <c r="AB2414" i="1"/>
  <c r="AB3269" i="1"/>
  <c r="AB3754" i="1"/>
  <c r="AB3746" i="1"/>
  <c r="AB3738" i="1"/>
  <c r="AB3858" i="1"/>
  <c r="AB4090" i="1"/>
  <c r="AB588" i="1"/>
  <c r="AB1823" i="1"/>
  <c r="AB1783" i="1"/>
  <c r="AB2899" i="1"/>
  <c r="AB3139" i="1"/>
  <c r="AB3107" i="1"/>
  <c r="AB3730" i="1"/>
  <c r="AB4050" i="1"/>
  <c r="AB2771" i="1"/>
  <c r="AB2891" i="1"/>
  <c r="AB2883" i="1"/>
  <c r="AB2819" i="1"/>
  <c r="AB3059" i="1"/>
  <c r="AB3722" i="1"/>
  <c r="AB3786" i="1"/>
  <c r="AB4034" i="1"/>
  <c r="AB476" i="1"/>
  <c r="AB2100" i="1"/>
  <c r="AB3131" i="1"/>
  <c r="AB3794" i="1"/>
  <c r="AB516" i="1"/>
  <c r="AB1775" i="1"/>
  <c r="AB2763" i="1"/>
  <c r="AB2755" i="1"/>
  <c r="AB2747" i="1"/>
  <c r="AB2811" i="1"/>
  <c r="AB3043" i="1"/>
  <c r="AB3714" i="1"/>
  <c r="AB3778" i="1"/>
  <c r="AB1751" i="1"/>
  <c r="AB2380" i="1"/>
  <c r="Q519" i="33"/>
  <c r="Q512" i="33"/>
  <c r="X184" i="1"/>
  <c r="X210" i="1"/>
  <c r="X305" i="1"/>
  <c r="Q504" i="33"/>
  <c r="F515" i="33"/>
  <c r="J169" i="1"/>
  <c r="J187" i="1"/>
  <c r="J213" i="1"/>
  <c r="J308" i="1"/>
  <c r="F507" i="33"/>
  <c r="Z458" i="1"/>
  <c r="X458" i="1"/>
  <c r="AC2300" i="1"/>
  <c r="AC2396" i="1"/>
  <c r="AC2463" i="1"/>
  <c r="AC2582" i="1"/>
  <c r="AC4386" i="1"/>
  <c r="U856" i="33"/>
  <c r="AC191" i="1"/>
  <c r="AC217" i="1"/>
  <c r="AC312" i="1"/>
  <c r="U511" i="33"/>
  <c r="S834" i="33"/>
  <c r="AA2304" i="1"/>
  <c r="AA2400" i="1"/>
  <c r="AA2467" i="1"/>
  <c r="AA2586" i="1"/>
  <c r="AA4390" i="1"/>
  <c r="S860" i="33"/>
  <c r="J173" i="1"/>
  <c r="J191" i="1"/>
  <c r="J217" i="1"/>
  <c r="J312" i="1"/>
  <c r="F511" i="33"/>
  <c r="D349" i="33"/>
  <c r="AA169" i="1"/>
  <c r="AA187" i="1"/>
  <c r="AA213" i="1"/>
  <c r="AA308" i="1"/>
  <c r="S507" i="33"/>
  <c r="S515" i="33"/>
  <c r="W416" i="1"/>
  <c r="S416" i="1"/>
  <c r="R422" i="1"/>
  <c r="N422" i="1"/>
  <c r="O420" i="33"/>
  <c r="O428" i="33"/>
  <c r="M351" i="2"/>
  <c r="U253" i="1"/>
  <c r="U271" i="1"/>
  <c r="U297" i="1"/>
  <c r="H987" i="33"/>
  <c r="H947" i="33"/>
  <c r="H967" i="33"/>
  <c r="F988" i="33"/>
  <c r="F948" i="33"/>
  <c r="F968" i="33"/>
  <c r="S970" i="33"/>
  <c r="S950" i="33"/>
  <c r="S990" i="33"/>
  <c r="I1014" i="33"/>
  <c r="I1017" i="33"/>
  <c r="Q966" i="33"/>
  <c r="Q946" i="33"/>
  <c r="Q986" i="33"/>
  <c r="H1017" i="33"/>
  <c r="V1972" i="1"/>
  <c r="V2148" i="1"/>
  <c r="V2157" i="1"/>
  <c r="P927" i="33"/>
  <c r="P1031" i="33"/>
  <c r="T965" i="33"/>
  <c r="T945" i="33"/>
  <c r="T985" i="33"/>
  <c r="S978" i="33"/>
  <c r="Q212" i="2"/>
  <c r="AA979" i="1"/>
  <c r="AA1067" i="1"/>
  <c r="AA1110" i="1"/>
  <c r="S875" i="33"/>
  <c r="S989" i="33"/>
  <c r="S949" i="33"/>
  <c r="S969" i="33"/>
  <c r="D1032" i="33"/>
  <c r="H1973" i="1"/>
  <c r="H2149" i="1"/>
  <c r="H2158" i="1"/>
  <c r="D928" i="33"/>
  <c r="T1011" i="33"/>
  <c r="J419" i="33"/>
  <c r="J427" i="33"/>
  <c r="H350" i="2"/>
  <c r="O252" i="1"/>
  <c r="O270" i="1"/>
  <c r="O296" i="1"/>
  <c r="J1017" i="33"/>
  <c r="Y2298" i="1"/>
  <c r="Y2394" i="1"/>
  <c r="Y2461" i="1"/>
  <c r="Y2580" i="1"/>
  <c r="Y4384" i="1"/>
  <c r="R854" i="33"/>
  <c r="N1971" i="1"/>
  <c r="N2147" i="1"/>
  <c r="N2156" i="1"/>
  <c r="I926" i="33"/>
  <c r="I1030" i="33"/>
  <c r="Q989" i="33"/>
  <c r="Q949" i="33"/>
  <c r="Q969" i="33"/>
  <c r="P969" i="33"/>
  <c r="P949" i="33"/>
  <c r="P989" i="33"/>
  <c r="U1845" i="1"/>
  <c r="U3775" i="1"/>
  <c r="U3727" i="1"/>
  <c r="U3711" i="1"/>
  <c r="U2816" i="1"/>
  <c r="U2305" i="1"/>
  <c r="U2025" i="1"/>
  <c r="U473" i="1"/>
  <c r="U3871" i="1"/>
  <c r="U3266" i="1"/>
  <c r="U3791" i="1"/>
  <c r="U3128" i="1"/>
  <c r="U2752" i="1"/>
  <c r="U2411" i="1"/>
  <c r="U2728" i="1"/>
  <c r="U2353" i="1"/>
  <c r="U1780" i="1"/>
  <c r="U4226" i="1"/>
  <c r="U4031" i="1"/>
  <c r="U4023" i="1"/>
  <c r="U3735" i="1"/>
  <c r="U2776" i="1"/>
  <c r="U2800" i="1"/>
  <c r="U2744" i="1"/>
  <c r="U1756" i="1"/>
  <c r="U1820" i="1"/>
  <c r="U3767" i="1"/>
  <c r="U3863" i="1"/>
  <c r="U3855" i="1"/>
  <c r="U2896" i="1"/>
  <c r="U2377" i="1"/>
  <c r="U1732" i="1"/>
  <c r="U481" i="1"/>
  <c r="U4015" i="1"/>
  <c r="U3040" i="1"/>
  <c r="U3032" i="1"/>
  <c r="U3136" i="1"/>
  <c r="U3024" i="1"/>
  <c r="U1993" i="1"/>
  <c r="U585" i="1"/>
  <c r="U4047" i="1"/>
  <c r="U3743" i="1"/>
  <c r="U3056" i="1"/>
  <c r="U2097" i="1"/>
  <c r="U2792" i="1"/>
  <c r="U2888" i="1"/>
  <c r="U2736" i="1"/>
  <c r="U1740" i="1"/>
  <c r="U4087" i="1"/>
  <c r="U3751" i="1"/>
  <c r="U3104" i="1"/>
  <c r="U2760" i="1"/>
  <c r="U1796" i="1"/>
  <c r="U1985" i="1"/>
  <c r="U2313" i="1"/>
  <c r="U1772" i="1"/>
  <c r="U3783" i="1"/>
  <c r="U2768" i="1"/>
  <c r="U2808" i="1"/>
  <c r="U2345" i="1"/>
  <c r="U1804" i="1"/>
  <c r="U457" i="1"/>
  <c r="U1748" i="1"/>
  <c r="U3703" i="1"/>
  <c r="U2880" i="1"/>
  <c r="U2443" i="1"/>
  <c r="U1828" i="1"/>
  <c r="U513" i="1"/>
  <c r="U3719" i="1"/>
  <c r="E990" i="33"/>
  <c r="E950" i="33"/>
  <c r="E970" i="33"/>
  <c r="J1974" i="1"/>
  <c r="J2150" i="1"/>
  <c r="J2159" i="1"/>
  <c r="F929" i="33"/>
  <c r="F1033" i="33"/>
  <c r="L970" i="33"/>
  <c r="L950" i="33"/>
  <c r="L990" i="33"/>
  <c r="O985" i="33"/>
  <c r="O945" i="33"/>
  <c r="O965" i="33"/>
  <c r="G869" i="33"/>
  <c r="G972" i="33"/>
  <c r="E206" i="2"/>
  <c r="K973" i="1"/>
  <c r="K1061" i="1"/>
  <c r="K1104" i="1"/>
  <c r="N853" i="33"/>
  <c r="T2297" i="1"/>
  <c r="T2393" i="1"/>
  <c r="T2460" i="1"/>
  <c r="T2579" i="1"/>
  <c r="T4383" i="1"/>
  <c r="U873" i="33"/>
  <c r="U976" i="33"/>
  <c r="S210" i="2"/>
  <c r="AC977" i="1"/>
  <c r="AC1065" i="1"/>
  <c r="AC1108" i="1"/>
  <c r="G834" i="33"/>
  <c r="K2304" i="1"/>
  <c r="K2400" i="1"/>
  <c r="K2467" i="1"/>
  <c r="K2586" i="1"/>
  <c r="K4390" i="1"/>
  <c r="G860" i="33"/>
  <c r="K474" i="33"/>
  <c r="K491" i="33"/>
  <c r="K499" i="33"/>
  <c r="K908" i="33"/>
  <c r="Q3332" i="1"/>
  <c r="L421" i="33"/>
  <c r="L429" i="33"/>
  <c r="J352" i="2"/>
  <c r="Q4292" i="1"/>
  <c r="T4290" i="1"/>
  <c r="L350" i="2"/>
  <c r="T3330" i="1"/>
  <c r="H1014" i="33"/>
  <c r="L989" i="33"/>
  <c r="L949" i="33"/>
  <c r="L969" i="33"/>
  <c r="S1017" i="33"/>
  <c r="I987" i="33"/>
  <c r="I947" i="33"/>
  <c r="I967" i="33"/>
  <c r="H2297" i="1"/>
  <c r="H2393" i="1"/>
  <c r="H2460" i="1"/>
  <c r="H2579" i="1"/>
  <c r="H4383" i="1"/>
  <c r="D853" i="33"/>
  <c r="N1975" i="1"/>
  <c r="N2151" i="1"/>
  <c r="N2160" i="1"/>
  <c r="I930" i="33"/>
  <c r="I1034" i="33"/>
  <c r="I970" i="33"/>
  <c r="I950" i="33"/>
  <c r="I990" i="33"/>
  <c r="T968" i="33"/>
  <c r="T948" i="33"/>
  <c r="T988" i="33"/>
  <c r="N514" i="1"/>
  <c r="R514" i="1"/>
  <c r="C356" i="2"/>
  <c r="I258" i="1"/>
  <c r="I276" i="1"/>
  <c r="I302" i="1"/>
  <c r="B400" i="2"/>
  <c r="D890" i="33"/>
  <c r="D1016" i="33"/>
  <c r="J990" i="33"/>
  <c r="J950" i="33"/>
  <c r="J970" i="33"/>
  <c r="T1012" i="33"/>
  <c r="E928" i="33"/>
  <c r="E1032" i="33"/>
  <c r="O1014" i="33"/>
  <c r="T964" i="33"/>
  <c r="T944" i="33"/>
  <c r="T984" i="33"/>
  <c r="T3337" i="1"/>
  <c r="N419" i="33"/>
  <c r="N427" i="33"/>
  <c r="N434" i="33"/>
  <c r="L357" i="2"/>
  <c r="T4297" i="1"/>
  <c r="H420" i="33"/>
  <c r="H428" i="33"/>
  <c r="F351" i="2"/>
  <c r="L253" i="1"/>
  <c r="L271" i="1"/>
  <c r="L297" i="1"/>
  <c r="T1016" i="33"/>
  <c r="G988" i="33"/>
  <c r="G948" i="33"/>
  <c r="G968" i="33"/>
  <c r="T3784" i="1"/>
  <c r="T2881" i="1"/>
  <c r="T1986" i="1"/>
  <c r="T2793" i="1"/>
  <c r="T1741" i="1"/>
  <c r="T3768" i="1"/>
  <c r="T3057" i="1"/>
  <c r="T2444" i="1"/>
  <c r="T1773" i="1"/>
  <c r="T2769" i="1"/>
  <c r="T2346" i="1"/>
  <c r="T4032" i="1"/>
  <c r="T3267" i="1"/>
  <c r="T1821" i="1"/>
  <c r="T3025" i="1"/>
  <c r="T2378" i="1"/>
  <c r="T3720" i="1"/>
  <c r="T2777" i="1"/>
  <c r="T3105" i="1"/>
  <c r="T2729" i="1"/>
  <c r="T514" i="1"/>
  <c r="T2354" i="1"/>
  <c r="T2314" i="1"/>
  <c r="T3129" i="1"/>
  <c r="T2026" i="1"/>
  <c r="T3728" i="1"/>
  <c r="T3792" i="1"/>
  <c r="T4048" i="1"/>
  <c r="T482" i="1"/>
  <c r="T1781" i="1"/>
  <c r="T1846" i="1"/>
  <c r="T3137" i="1"/>
  <c r="T2897" i="1"/>
  <c r="T3752" i="1"/>
  <c r="T2809" i="1"/>
  <c r="T3041" i="1"/>
  <c r="T3712" i="1"/>
  <c r="T3776" i="1"/>
  <c r="T3872" i="1"/>
  <c r="T3736" i="1"/>
  <c r="T1733" i="1"/>
  <c r="T3864" i="1"/>
  <c r="T1829" i="1"/>
  <c r="T2737" i="1"/>
  <c r="T2801" i="1"/>
  <c r="T3033" i="1"/>
  <c r="T3704" i="1"/>
  <c r="T3744" i="1"/>
  <c r="T2761" i="1"/>
  <c r="T4024" i="1"/>
  <c r="T2889" i="1"/>
  <c r="T4227" i="1"/>
  <c r="T586" i="1"/>
  <c r="T1805" i="1"/>
  <c r="T2306" i="1"/>
  <c r="T2412" i="1"/>
  <c r="T2753" i="1"/>
  <c r="T2745" i="1"/>
  <c r="T458" i="1"/>
  <c r="T2817" i="1"/>
  <c r="T3856" i="1"/>
  <c r="T4088" i="1"/>
  <c r="T474" i="1"/>
  <c r="T1797" i="1"/>
  <c r="T1994" i="1"/>
  <c r="T2098" i="1"/>
  <c r="T1749" i="1"/>
  <c r="T4016" i="1"/>
  <c r="T1757" i="1"/>
  <c r="S1016" i="33"/>
  <c r="Y1970" i="1"/>
  <c r="Y2146" i="1"/>
  <c r="Y2155" i="1"/>
  <c r="R925" i="33"/>
  <c r="R1029" i="33"/>
  <c r="H986" i="33"/>
  <c r="H946" i="33"/>
  <c r="H966" i="33"/>
  <c r="AA1973" i="1"/>
  <c r="AA2149" i="1"/>
  <c r="AA2158" i="1"/>
  <c r="S928" i="33"/>
  <c r="S1032" i="33"/>
  <c r="G966" i="33"/>
  <c r="G946" i="33"/>
  <c r="G986" i="33"/>
  <c r="T1975" i="1"/>
  <c r="T2151" i="1"/>
  <c r="T2160" i="1"/>
  <c r="N930" i="33"/>
  <c r="N1034" i="33"/>
  <c r="F986" i="33"/>
  <c r="F946" i="33"/>
  <c r="F966" i="33"/>
  <c r="E930" i="33"/>
  <c r="E1034" i="33"/>
  <c r="M966" i="33"/>
  <c r="M946" i="33"/>
  <c r="M986" i="33"/>
  <c r="P2299" i="1"/>
  <c r="P2395" i="1"/>
  <c r="P2462" i="1"/>
  <c r="P2581" i="1"/>
  <c r="P4385" i="1"/>
  <c r="K855" i="33"/>
  <c r="T986" i="33"/>
  <c r="T946" i="33"/>
  <c r="T966" i="33"/>
  <c r="Q984" i="33"/>
  <c r="Q944" i="33"/>
  <c r="Q964" i="33"/>
  <c r="AA2302" i="1"/>
  <c r="AA2398" i="1"/>
  <c r="AA2465" i="1"/>
  <c r="AA2584" i="1"/>
  <c r="AA4388" i="1"/>
  <c r="S858" i="33"/>
  <c r="K873" i="33"/>
  <c r="K976" i="33"/>
  <c r="I210" i="2"/>
  <c r="P977" i="1"/>
  <c r="P1065" i="1"/>
  <c r="P1108" i="1"/>
  <c r="N2298" i="1"/>
  <c r="N2394" i="1"/>
  <c r="N2461" i="1"/>
  <c r="N2580" i="1"/>
  <c r="N4384" i="1"/>
  <c r="I854" i="33"/>
  <c r="O4233" i="1"/>
  <c r="O4038" i="1"/>
  <c r="O4030" i="1"/>
  <c r="O2903" i="1"/>
  <c r="O480" i="1"/>
  <c r="O1755" i="1"/>
  <c r="O1747" i="1"/>
  <c r="O1739" i="1"/>
  <c r="O1835" i="1"/>
  <c r="O1763" i="1"/>
  <c r="O1787" i="1"/>
  <c r="O1779" i="1"/>
  <c r="O1852" i="1"/>
  <c r="O2032" i="1"/>
  <c r="O1827" i="1"/>
  <c r="O520" i="1"/>
  <c r="O3798" i="1"/>
  <c r="O3774" i="1"/>
  <c r="O4022" i="1"/>
  <c r="O3878" i="1"/>
  <c r="O3870" i="1"/>
  <c r="O4054" i="1"/>
  <c r="O488" i="1"/>
  <c r="O3710" i="1"/>
  <c r="O3063" i="1"/>
  <c r="O2000" i="1"/>
  <c r="O3143" i="1"/>
  <c r="O3758" i="1"/>
  <c r="O3750" i="1"/>
  <c r="O3742" i="1"/>
  <c r="O3790" i="1"/>
  <c r="O3734" i="1"/>
  <c r="O2735" i="1"/>
  <c r="O2320" i="1"/>
  <c r="O3782" i="1"/>
  <c r="O2799" i="1"/>
  <c r="O2887" i="1"/>
  <c r="O2823" i="1"/>
  <c r="O2783" i="1"/>
  <c r="O3718" i="1"/>
  <c r="O2815" i="1"/>
  <c r="O592" i="1"/>
  <c r="O464" i="1"/>
  <c r="O2807" i="1"/>
  <c r="O2767" i="1"/>
  <c r="O3111" i="1"/>
  <c r="O3273" i="1"/>
  <c r="O3039" i="1"/>
  <c r="O3031" i="1"/>
  <c r="O1803" i="1"/>
  <c r="O4094" i="1"/>
  <c r="O3862" i="1"/>
  <c r="O1811" i="1"/>
  <c r="O2418" i="1"/>
  <c r="O2775" i="1"/>
  <c r="O2759" i="1"/>
  <c r="O2751" i="1"/>
  <c r="O3047" i="1"/>
  <c r="O3726" i="1"/>
  <c r="O3135" i="1"/>
  <c r="O2895" i="1"/>
  <c r="O1992" i="1"/>
  <c r="O2384" i="1"/>
  <c r="O2312" i="1"/>
  <c r="O2352" i="1"/>
  <c r="O2360" i="1"/>
  <c r="O2743" i="1"/>
  <c r="O2450" i="1"/>
  <c r="O2104" i="1"/>
  <c r="E1007" i="33"/>
  <c r="D1007" i="33"/>
  <c r="B518" i="2"/>
  <c r="J516" i="33"/>
  <c r="O170" i="1"/>
  <c r="O188" i="1"/>
  <c r="O214" i="1"/>
  <c r="O309" i="1"/>
  <c r="J508" i="33"/>
  <c r="K3330" i="1"/>
  <c r="K4290" i="1"/>
  <c r="AB300" i="1"/>
  <c r="AB274" i="1"/>
  <c r="AB256" i="1"/>
  <c r="O1028" i="33"/>
  <c r="U1969" i="1"/>
  <c r="U2145" i="1"/>
  <c r="U2154" i="1"/>
  <c r="O924" i="33"/>
  <c r="S1012" i="33"/>
  <c r="D1028" i="33"/>
  <c r="D924" i="33"/>
  <c r="H2154" i="1"/>
  <c r="H2145" i="1"/>
  <c r="H1969" i="1"/>
  <c r="I1033" i="33"/>
  <c r="N1974" i="1"/>
  <c r="N2150" i="1"/>
  <c r="N2159" i="1"/>
  <c r="I929" i="33"/>
  <c r="F1011" i="33"/>
  <c r="T1014" i="33"/>
  <c r="AB1991" i="1"/>
  <c r="AB2319" i="1"/>
  <c r="AB2351" i="1"/>
  <c r="AB2734" i="1"/>
  <c r="AB2750" i="1"/>
  <c r="AB591" i="1"/>
  <c r="AB3869" i="1"/>
  <c r="AB1778" i="1"/>
  <c r="AB1999" i="1"/>
  <c r="AB2383" i="1"/>
  <c r="AB2766" i="1"/>
  <c r="AB2758" i="1"/>
  <c r="AB2806" i="1"/>
  <c r="AB3733" i="1"/>
  <c r="AB2449" i="1"/>
  <c r="AB2359" i="1"/>
  <c r="AB4021" i="1"/>
  <c r="AB479" i="1"/>
  <c r="AB1762" i="1"/>
  <c r="AB1851" i="1"/>
  <c r="AB1826" i="1"/>
  <c r="AB2103" i="1"/>
  <c r="AB1786" i="1"/>
  <c r="AB4053" i="1"/>
  <c r="AB2822" i="1"/>
  <c r="AB3789" i="1"/>
  <c r="AB4093" i="1"/>
  <c r="AB463" i="1"/>
  <c r="AB1754" i="1"/>
  <c r="AB1746" i="1"/>
  <c r="AB1802" i="1"/>
  <c r="AB3717" i="1"/>
  <c r="AB3062" i="1"/>
  <c r="AB2031" i="1"/>
  <c r="AB3709" i="1"/>
  <c r="AB3781" i="1"/>
  <c r="AB4029" i="1"/>
  <c r="AB3749" i="1"/>
  <c r="AB4037" i="1"/>
  <c r="AB519" i="1"/>
  <c r="AB2742" i="1"/>
  <c r="AB2311" i="1"/>
  <c r="AB3797" i="1"/>
  <c r="AB3030" i="1"/>
  <c r="AB3272" i="1"/>
  <c r="AB3773" i="1"/>
  <c r="AB3757" i="1"/>
  <c r="AB3861" i="1"/>
  <c r="AB3741" i="1"/>
  <c r="AB1738" i="1"/>
  <c r="AB487" i="1"/>
  <c r="AB2814" i="1"/>
  <c r="AB2782" i="1"/>
  <c r="AB2902" i="1"/>
  <c r="AB3142" i="1"/>
  <c r="AB3134" i="1"/>
  <c r="AB3725" i="1"/>
  <c r="AB2798" i="1"/>
  <c r="AB4232" i="1"/>
  <c r="AB3877" i="1"/>
  <c r="AB1834" i="1"/>
  <c r="AB2417" i="1"/>
  <c r="AB2774" i="1"/>
  <c r="AB2894" i="1"/>
  <c r="AB2886" i="1"/>
  <c r="AB3046" i="1"/>
  <c r="AB1810" i="1"/>
  <c r="AB3110" i="1"/>
  <c r="AB3038" i="1"/>
  <c r="AC4093" i="1"/>
  <c r="AC2319" i="1"/>
  <c r="AC2383" i="1"/>
  <c r="AC3142" i="1"/>
  <c r="AC1991" i="1"/>
  <c r="AC2351" i="1"/>
  <c r="AC3741" i="1"/>
  <c r="AC1834" i="1"/>
  <c r="AC3272" i="1"/>
  <c r="AC463" i="1"/>
  <c r="AC2750" i="1"/>
  <c r="AC479" i="1"/>
  <c r="AC1851" i="1"/>
  <c r="AC3877" i="1"/>
  <c r="AC4232" i="1"/>
  <c r="AC3717" i="1"/>
  <c r="AC3749" i="1"/>
  <c r="AC3861" i="1"/>
  <c r="AC2103" i="1"/>
  <c r="AC3709" i="1"/>
  <c r="AC3110" i="1"/>
  <c r="AC1786" i="1"/>
  <c r="AC2417" i="1"/>
  <c r="AC487" i="1"/>
  <c r="AC3757" i="1"/>
  <c r="AC1746" i="1"/>
  <c r="AC2822" i="1"/>
  <c r="AC3733" i="1"/>
  <c r="AC3797" i="1"/>
  <c r="AC4053" i="1"/>
  <c r="AC591" i="1"/>
  <c r="AC1754" i="1"/>
  <c r="AC2774" i="1"/>
  <c r="AC4037" i="1"/>
  <c r="AC2894" i="1"/>
  <c r="AC3134" i="1"/>
  <c r="AC2782" i="1"/>
  <c r="AC3725" i="1"/>
  <c r="AC3789" i="1"/>
  <c r="AC4021" i="1"/>
  <c r="AC3781" i="1"/>
  <c r="AC1778" i="1"/>
  <c r="AC2886" i="1"/>
  <c r="AC2031" i="1"/>
  <c r="AC3869" i="1"/>
  <c r="AC2311" i="1"/>
  <c r="AC2742" i="1"/>
  <c r="AC3038" i="1"/>
  <c r="AC3062" i="1"/>
  <c r="AC2814" i="1"/>
  <c r="AC1999" i="1"/>
  <c r="AC2758" i="1"/>
  <c r="AC519" i="1"/>
  <c r="AC1762" i="1"/>
  <c r="AC2359" i="1"/>
  <c r="AC2734" i="1"/>
  <c r="AC2902" i="1"/>
  <c r="AC2798" i="1"/>
  <c r="AC3773" i="1"/>
  <c r="AC1810" i="1"/>
  <c r="AC4029" i="1"/>
  <c r="AC1738" i="1"/>
  <c r="AC1826" i="1"/>
  <c r="AC1802" i="1"/>
  <c r="AC2449" i="1"/>
  <c r="AC2766" i="1"/>
  <c r="AC2806" i="1"/>
  <c r="AC3046" i="1"/>
  <c r="AC3030" i="1"/>
  <c r="D874" i="33"/>
  <c r="H1109" i="1"/>
  <c r="H1066" i="1"/>
  <c r="C211" i="2"/>
  <c r="I978" i="1"/>
  <c r="H978" i="1"/>
  <c r="H856" i="33"/>
  <c r="L4386" i="1"/>
  <c r="L2582" i="1"/>
  <c r="L2463" i="1"/>
  <c r="L2396" i="1"/>
  <c r="L2300" i="1"/>
  <c r="U1735" i="1"/>
  <c r="U2803" i="1"/>
  <c r="U3131" i="1"/>
  <c r="U3730" i="1"/>
  <c r="U2446" i="1"/>
  <c r="U3269" i="1"/>
  <c r="U2308" i="1"/>
  <c r="U460" i="1"/>
  <c r="U2755" i="1"/>
  <c r="U1807" i="1"/>
  <c r="U1759" i="1"/>
  <c r="U3035" i="1"/>
  <c r="U3866" i="1"/>
  <c r="U4090" i="1"/>
  <c r="U3027" i="1"/>
  <c r="U2731" i="1"/>
  <c r="U2028" i="1"/>
  <c r="U2380" i="1"/>
  <c r="U3139" i="1"/>
  <c r="U1988" i="1"/>
  <c r="U2771" i="1"/>
  <c r="U2899" i="1"/>
  <c r="U1823" i="1"/>
  <c r="U3738" i="1"/>
  <c r="U1996" i="1"/>
  <c r="U4018" i="1"/>
  <c r="U4229" i="1"/>
  <c r="U476" i="1"/>
  <c r="U1799" i="1"/>
  <c r="U2100" i="1"/>
  <c r="U3706" i="1"/>
  <c r="U516" i="1"/>
  <c r="U1831" i="1"/>
  <c r="U1743" i="1"/>
  <c r="U3754" i="1"/>
  <c r="U3874" i="1"/>
  <c r="U3746" i="1"/>
  <c r="U484" i="1"/>
  <c r="U1783" i="1"/>
  <c r="U2795" i="1"/>
  <c r="U4034" i="1"/>
  <c r="U3794" i="1"/>
  <c r="U3778" i="1"/>
  <c r="U2883" i="1"/>
  <c r="U3107" i="1"/>
  <c r="U3722" i="1"/>
  <c r="U3858" i="1"/>
  <c r="U3770" i="1"/>
  <c r="U588" i="1"/>
  <c r="U2763" i="1"/>
  <c r="U2414" i="1"/>
  <c r="U2356" i="1"/>
  <c r="U2747" i="1"/>
  <c r="U2819" i="1"/>
  <c r="U3059" i="1"/>
  <c r="U3714" i="1"/>
  <c r="U2891" i="1"/>
  <c r="U4050" i="1"/>
  <c r="U1848" i="1"/>
  <c r="U1775" i="1"/>
  <c r="U1751" i="1"/>
  <c r="U2316" i="1"/>
  <c r="U2739" i="1"/>
  <c r="U2811" i="1"/>
  <c r="U3043" i="1"/>
  <c r="U2348" i="1"/>
  <c r="U2779" i="1"/>
  <c r="U4026" i="1"/>
  <c r="U3786" i="1"/>
  <c r="E1035" i="33"/>
  <c r="B417" i="2"/>
  <c r="E936" i="33"/>
  <c r="D936" i="33"/>
  <c r="L1029" i="33"/>
  <c r="Q1970" i="1"/>
  <c r="Q2146" i="1"/>
  <c r="Q2155" i="1"/>
  <c r="L925" i="33"/>
  <c r="I1031" i="33"/>
  <c r="G227" i="2"/>
  <c r="N1972" i="1"/>
  <c r="N2148" i="1"/>
  <c r="N2157" i="1"/>
  <c r="I927" i="33"/>
  <c r="O1031" i="33"/>
  <c r="U1972" i="1"/>
  <c r="U2148" i="1"/>
  <c r="U2157" i="1"/>
  <c r="O927" i="33"/>
  <c r="O1013" i="33"/>
  <c r="L1014" i="33"/>
  <c r="L857" i="33"/>
  <c r="Q4387" i="1"/>
  <c r="Q2583" i="1"/>
  <c r="Q2464" i="1"/>
  <c r="Q2397" i="1"/>
  <c r="Q2301" i="1"/>
  <c r="N1016" i="33"/>
  <c r="F870" i="33"/>
  <c r="J1105" i="1"/>
  <c r="F973" i="33"/>
  <c r="D207" i="2"/>
  <c r="J974" i="1"/>
  <c r="J1062" i="1"/>
  <c r="Q859" i="33"/>
  <c r="X4389" i="1"/>
  <c r="X2585" i="1"/>
  <c r="X2466" i="1"/>
  <c r="X2303" i="1"/>
  <c r="X2399" i="1"/>
  <c r="S873" i="33"/>
  <c r="AA1108" i="1"/>
  <c r="AA1065" i="1"/>
  <c r="AA977" i="1"/>
  <c r="Q210" i="2"/>
  <c r="S976" i="33"/>
  <c r="D522" i="33"/>
  <c r="H879" i="1"/>
  <c r="P473" i="33"/>
  <c r="P490" i="33"/>
  <c r="P498" i="33"/>
  <c r="P907" i="33"/>
  <c r="O2383" i="1"/>
  <c r="O3110" i="1"/>
  <c r="O2351" i="1"/>
  <c r="O2758" i="1"/>
  <c r="O4093" i="1"/>
  <c r="O463" i="1"/>
  <c r="O3741" i="1"/>
  <c r="O2822" i="1"/>
  <c r="O3038" i="1"/>
  <c r="O2750" i="1"/>
  <c r="O519" i="1"/>
  <c r="O1762" i="1"/>
  <c r="O3757" i="1"/>
  <c r="O1991" i="1"/>
  <c r="O3717" i="1"/>
  <c r="O3046" i="1"/>
  <c r="O2766" i="1"/>
  <c r="O3861" i="1"/>
  <c r="O3062" i="1"/>
  <c r="O2774" i="1"/>
  <c r="O2417" i="1"/>
  <c r="O2886" i="1"/>
  <c r="O1786" i="1"/>
  <c r="O3749" i="1"/>
  <c r="O2742" i="1"/>
  <c r="O2798" i="1"/>
  <c r="O4021" i="1"/>
  <c r="O3877" i="1"/>
  <c r="O3869" i="1"/>
  <c r="O4232" i="1"/>
  <c r="O591" i="1"/>
  <c r="O1802" i="1"/>
  <c r="O2103" i="1"/>
  <c r="O3773" i="1"/>
  <c r="O487" i="1"/>
  <c r="O3272" i="1"/>
  <c r="O2782" i="1"/>
  <c r="O3142" i="1"/>
  <c r="O3733" i="1"/>
  <c r="O3797" i="1"/>
  <c r="O4053" i="1"/>
  <c r="O479" i="1"/>
  <c r="O3709" i="1"/>
  <c r="O1999" i="1"/>
  <c r="O3030" i="1"/>
  <c r="O2902" i="1"/>
  <c r="O2894" i="1"/>
  <c r="O3134" i="1"/>
  <c r="O3725" i="1"/>
  <c r="O3789" i="1"/>
  <c r="O4029" i="1"/>
  <c r="O2031" i="1"/>
  <c r="O1778" i="1"/>
  <c r="O1851" i="1"/>
  <c r="O1834" i="1"/>
  <c r="O1826" i="1"/>
  <c r="O2319" i="1"/>
  <c r="O2734" i="1"/>
  <c r="O2814" i="1"/>
  <c r="O3781" i="1"/>
  <c r="O4037" i="1"/>
  <c r="O1754" i="1"/>
  <c r="O1746" i="1"/>
  <c r="O1738" i="1"/>
  <c r="O1810" i="1"/>
  <c r="O2311" i="1"/>
  <c r="O2449" i="1"/>
  <c r="O2359" i="1"/>
  <c r="O2806" i="1"/>
  <c r="I1061" i="1"/>
  <c r="I1104" i="1"/>
  <c r="E869" i="33"/>
  <c r="N1394" i="1"/>
  <c r="N1450" i="1"/>
  <c r="N1459" i="1"/>
  <c r="I643" i="33"/>
  <c r="I651" i="33"/>
  <c r="G190" i="2"/>
  <c r="N4499" i="1"/>
  <c r="N4531" i="1"/>
  <c r="I764" i="33"/>
  <c r="I772" i="33"/>
  <c r="G226" i="2"/>
  <c r="N2299" i="1"/>
  <c r="N2395" i="1"/>
  <c r="N2462" i="1"/>
  <c r="N2581" i="1"/>
  <c r="N4385" i="1"/>
  <c r="I855" i="33"/>
  <c r="U834" i="33"/>
  <c r="AC2304" i="1"/>
  <c r="AC2400" i="1"/>
  <c r="AC2467" i="1"/>
  <c r="AC2586" i="1"/>
  <c r="AC4390" i="1"/>
  <c r="U860" i="33"/>
  <c r="Y171" i="1"/>
  <c r="Y189" i="1"/>
  <c r="Y215" i="1"/>
  <c r="Y310" i="1"/>
  <c r="R509" i="33"/>
  <c r="R517" i="33"/>
  <c r="N347" i="33"/>
  <c r="N355" i="33"/>
  <c r="N362" i="33"/>
  <c r="L303" i="2"/>
  <c r="T763" i="1"/>
  <c r="T772" i="1"/>
  <c r="T790" i="1"/>
  <c r="N443" i="33"/>
  <c r="X167" i="1"/>
  <c r="X185" i="1"/>
  <c r="X211" i="1"/>
  <c r="Q471" i="33"/>
  <c r="Q488" i="33"/>
  <c r="Q496" i="33"/>
  <c r="O369" i="2"/>
  <c r="X426" i="1"/>
  <c r="Z426" i="1"/>
  <c r="K3337" i="1"/>
  <c r="G434" i="33"/>
  <c r="E357" i="2"/>
  <c r="K4297" i="1"/>
  <c r="M473" i="33"/>
  <c r="M490" i="33"/>
  <c r="M498" i="33"/>
  <c r="K371" i="2"/>
  <c r="S412" i="1"/>
  <c r="W412" i="1"/>
  <c r="W432" i="1"/>
  <c r="S432" i="1"/>
  <c r="Q1014" i="33"/>
  <c r="O1973" i="1"/>
  <c r="O2149" i="1"/>
  <c r="O2158" i="1"/>
  <c r="J928" i="33"/>
  <c r="J1032" i="33"/>
  <c r="K1014" i="33"/>
  <c r="P869" i="33"/>
  <c r="V1104" i="1"/>
  <c r="V1061" i="1"/>
  <c r="V973" i="1"/>
  <c r="N206" i="2"/>
  <c r="P972" i="33"/>
  <c r="U859" i="33"/>
  <c r="AC4389" i="1"/>
  <c r="AC2585" i="1"/>
  <c r="AC2466" i="1"/>
  <c r="AC2303" i="1"/>
  <c r="AC2399" i="1"/>
  <c r="O856" i="33"/>
  <c r="U4386" i="1"/>
  <c r="U2582" i="1"/>
  <c r="U2463" i="1"/>
  <c r="U2300" i="1"/>
  <c r="U2396" i="1"/>
  <c r="U487" i="1"/>
  <c r="U3110" i="1"/>
  <c r="U3062" i="1"/>
  <c r="U3725" i="1"/>
  <c r="U1786" i="1"/>
  <c r="U2319" i="1"/>
  <c r="U3709" i="1"/>
  <c r="U3773" i="1"/>
  <c r="U4021" i="1"/>
  <c r="U4232" i="1"/>
  <c r="U3717" i="1"/>
  <c r="U3781" i="1"/>
  <c r="U4029" i="1"/>
  <c r="U479" i="1"/>
  <c r="U1754" i="1"/>
  <c r="U1810" i="1"/>
  <c r="U3797" i="1"/>
  <c r="U1802" i="1"/>
  <c r="U2886" i="1"/>
  <c r="U2806" i="1"/>
  <c r="U3030" i="1"/>
  <c r="U3134" i="1"/>
  <c r="U3757" i="1"/>
  <c r="U3861" i="1"/>
  <c r="U3877" i="1"/>
  <c r="U1999" i="1"/>
  <c r="U2750" i="1"/>
  <c r="U463" i="1"/>
  <c r="U2351" i="1"/>
  <c r="U2782" i="1"/>
  <c r="U2894" i="1"/>
  <c r="U3046" i="1"/>
  <c r="U3733" i="1"/>
  <c r="U3272" i="1"/>
  <c r="U3749" i="1"/>
  <c r="U1746" i="1"/>
  <c r="U2449" i="1"/>
  <c r="U2766" i="1"/>
  <c r="U2798" i="1"/>
  <c r="U2822" i="1"/>
  <c r="U2359" i="1"/>
  <c r="U2902" i="1"/>
  <c r="U2814" i="1"/>
  <c r="U1826" i="1"/>
  <c r="U1834" i="1"/>
  <c r="U2417" i="1"/>
  <c r="U2774" i="1"/>
  <c r="U3038" i="1"/>
  <c r="U3869" i="1"/>
  <c r="U1991" i="1"/>
  <c r="U2734" i="1"/>
  <c r="U4053" i="1"/>
  <c r="U591" i="1"/>
  <c r="U1778" i="1"/>
  <c r="U2103" i="1"/>
  <c r="U2383" i="1"/>
  <c r="U2742" i="1"/>
  <c r="U3142" i="1"/>
  <c r="U3741" i="1"/>
  <c r="U1738" i="1"/>
  <c r="U3789" i="1"/>
  <c r="U4037" i="1"/>
  <c r="U519" i="1"/>
  <c r="U1762" i="1"/>
  <c r="U2031" i="1"/>
  <c r="U2311" i="1"/>
  <c r="U1851" i="1"/>
  <c r="U2758" i="1"/>
  <c r="U4093" i="1"/>
  <c r="B424" i="2"/>
  <c r="D685" i="33"/>
  <c r="D677" i="33"/>
  <c r="D643" i="33"/>
  <c r="H1459" i="1"/>
  <c r="H1450" i="1"/>
  <c r="H1394" i="1"/>
  <c r="L390" i="2"/>
  <c r="N825" i="33"/>
  <c r="N849" i="33"/>
  <c r="N865" i="33"/>
  <c r="N881" i="33"/>
  <c r="N889" i="33"/>
  <c r="L399" i="2"/>
  <c r="T892" i="1"/>
  <c r="T967" i="1"/>
  <c r="T1117" i="1"/>
  <c r="N817" i="33"/>
  <c r="O389" i="2"/>
  <c r="Q824" i="33"/>
  <c r="Q848" i="33"/>
  <c r="Q864" i="33"/>
  <c r="Q880" i="33"/>
  <c r="Q888" i="33"/>
  <c r="O398" i="2"/>
  <c r="X891" i="1"/>
  <c r="X966" i="1"/>
  <c r="X1116" i="1"/>
  <c r="Q816" i="33"/>
  <c r="P393" i="2"/>
  <c r="R828" i="33"/>
  <c r="P402" i="2"/>
  <c r="Y895" i="1"/>
  <c r="Y970" i="1"/>
  <c r="Y1120" i="1"/>
  <c r="R820" i="33"/>
  <c r="M393" i="2"/>
  <c r="O828" i="33"/>
  <c r="M402" i="2"/>
  <c r="U895" i="1"/>
  <c r="U970" i="1"/>
  <c r="U1120" i="1"/>
  <c r="O820" i="33"/>
  <c r="R1016" i="33"/>
  <c r="M1017" i="33"/>
  <c r="L3038" i="1"/>
  <c r="L3709" i="1"/>
  <c r="L3773" i="1"/>
  <c r="L3869" i="1"/>
  <c r="L4021" i="1"/>
  <c r="L1826" i="1"/>
  <c r="L2766" i="1"/>
  <c r="L2806" i="1"/>
  <c r="L591" i="1"/>
  <c r="L3046" i="1"/>
  <c r="L3717" i="1"/>
  <c r="L3781" i="1"/>
  <c r="L4053" i="1"/>
  <c r="L463" i="1"/>
  <c r="L1738" i="1"/>
  <c r="L2886" i="1"/>
  <c r="L3733" i="1"/>
  <c r="L2311" i="1"/>
  <c r="L4029" i="1"/>
  <c r="L2742" i="1"/>
  <c r="L2798" i="1"/>
  <c r="L3030" i="1"/>
  <c r="L3272" i="1"/>
  <c r="L3741" i="1"/>
  <c r="L3062" i="1"/>
  <c r="L3757" i="1"/>
  <c r="L1754" i="1"/>
  <c r="L2103" i="1"/>
  <c r="L2734" i="1"/>
  <c r="L2449" i="1"/>
  <c r="L2902" i="1"/>
  <c r="L3110" i="1"/>
  <c r="L2359" i="1"/>
  <c r="L2814" i="1"/>
  <c r="L3142" i="1"/>
  <c r="L1802" i="1"/>
  <c r="L2031" i="1"/>
  <c r="L2417" i="1"/>
  <c r="L2782" i="1"/>
  <c r="L2822" i="1"/>
  <c r="L3877" i="1"/>
  <c r="L1851" i="1"/>
  <c r="L2750" i="1"/>
  <c r="L519" i="1"/>
  <c r="L1786" i="1"/>
  <c r="L1999" i="1"/>
  <c r="L2383" i="1"/>
  <c r="L2758" i="1"/>
  <c r="L2894" i="1"/>
  <c r="L3749" i="1"/>
  <c r="L1746" i="1"/>
  <c r="L3797" i="1"/>
  <c r="L4037" i="1"/>
  <c r="L487" i="1"/>
  <c r="L1778" i="1"/>
  <c r="L1991" i="1"/>
  <c r="L2351" i="1"/>
  <c r="L2319" i="1"/>
  <c r="L2774" i="1"/>
  <c r="L4093" i="1"/>
  <c r="L3725" i="1"/>
  <c r="L3789" i="1"/>
  <c r="L4232" i="1"/>
  <c r="L479" i="1"/>
  <c r="L1762" i="1"/>
  <c r="L1834" i="1"/>
  <c r="L3861" i="1"/>
  <c r="L1810" i="1"/>
  <c r="L3134" i="1"/>
  <c r="S872" i="33"/>
  <c r="AA1107" i="1"/>
  <c r="AA1064" i="1"/>
  <c r="AA976" i="1"/>
  <c r="Q209" i="2"/>
  <c r="S975" i="33"/>
  <c r="R1015" i="33"/>
  <c r="AC296" i="1"/>
  <c r="U419" i="33"/>
  <c r="U427" i="33"/>
  <c r="S350" i="2"/>
  <c r="AC252" i="1"/>
  <c r="AC270" i="1"/>
  <c r="N423" i="33"/>
  <c r="N431" i="33"/>
  <c r="L354" i="2"/>
  <c r="T256" i="1"/>
  <c r="T274" i="1"/>
  <c r="T300" i="1"/>
  <c r="R970" i="33"/>
  <c r="R950" i="33"/>
  <c r="R990" i="33"/>
  <c r="G471" i="33"/>
  <c r="G488" i="33"/>
  <c r="G496" i="33"/>
  <c r="G905" i="33"/>
  <c r="J1969" i="1"/>
  <c r="J2145" i="1"/>
  <c r="J2154" i="1"/>
  <c r="F924" i="33"/>
  <c r="F1028" i="33"/>
  <c r="L875" i="33"/>
  <c r="Q1110" i="1"/>
  <c r="Q1067" i="1"/>
  <c r="Q979" i="1"/>
  <c r="J212" i="2"/>
  <c r="L978" i="33"/>
  <c r="K1971" i="1"/>
  <c r="K2147" i="1"/>
  <c r="K2156" i="1"/>
  <c r="G926" i="33"/>
  <c r="G1030" i="33"/>
  <c r="F1013" i="33"/>
  <c r="I984" i="33"/>
  <c r="I944" i="33"/>
  <c r="I964" i="33"/>
  <c r="S856" i="33"/>
  <c r="AA4386" i="1"/>
  <c r="AA2582" i="1"/>
  <c r="AA2463" i="1"/>
  <c r="AA2396" i="1"/>
  <c r="AA2300" i="1"/>
  <c r="F853" i="33"/>
  <c r="J4383" i="1"/>
  <c r="D224" i="2"/>
  <c r="J2297" i="1"/>
  <c r="J2393" i="1"/>
  <c r="J2460" i="1"/>
  <c r="J2579" i="1"/>
  <c r="O859" i="33"/>
  <c r="U4389" i="1"/>
  <c r="U2585" i="1"/>
  <c r="U2303" i="1"/>
  <c r="U2399" i="1"/>
  <c r="U2466" i="1"/>
  <c r="Y172" i="1"/>
  <c r="Y190" i="1"/>
  <c r="Y216" i="1"/>
  <c r="Y311" i="1"/>
  <c r="R510" i="33"/>
  <c r="R518" i="33"/>
  <c r="U307" i="1"/>
  <c r="O506" i="33"/>
  <c r="O514" i="33"/>
  <c r="D751" i="33"/>
  <c r="K168" i="1"/>
  <c r="K186" i="1"/>
  <c r="K212" i="1"/>
  <c r="K307" i="1"/>
  <c r="G506" i="33"/>
  <c r="G514" i="33"/>
  <c r="R1017" i="33"/>
  <c r="K1969" i="1"/>
  <c r="K2145" i="1"/>
  <c r="K2154" i="1"/>
  <c r="G924" i="33"/>
  <c r="G1028" i="33"/>
  <c r="V3775" i="1"/>
  <c r="V3783" i="1"/>
  <c r="V4023" i="1"/>
  <c r="V4015" i="1"/>
  <c r="V3871" i="1"/>
  <c r="V3751" i="1"/>
  <c r="V513" i="1"/>
  <c r="V1985" i="1"/>
  <c r="V4087" i="1"/>
  <c r="V4031" i="1"/>
  <c r="V457" i="1"/>
  <c r="V1748" i="1"/>
  <c r="V1740" i="1"/>
  <c r="V1732" i="1"/>
  <c r="V1993" i="1"/>
  <c r="V1772" i="1"/>
  <c r="V1845" i="1"/>
  <c r="V2443" i="1"/>
  <c r="V3266" i="1"/>
  <c r="V3767" i="1"/>
  <c r="V3743" i="1"/>
  <c r="V3735" i="1"/>
  <c r="V3863" i="1"/>
  <c r="V4226" i="1"/>
  <c r="V585" i="1"/>
  <c r="V2792" i="1"/>
  <c r="V2411" i="1"/>
  <c r="V2896" i="1"/>
  <c r="V3136" i="1"/>
  <c r="V3128" i="1"/>
  <c r="V3104" i="1"/>
  <c r="V3727" i="1"/>
  <c r="V3855" i="1"/>
  <c r="V3703" i="1"/>
  <c r="V481" i="1"/>
  <c r="V3711" i="1"/>
  <c r="V2768" i="1"/>
  <c r="V2888" i="1"/>
  <c r="V2880" i="1"/>
  <c r="V2816" i="1"/>
  <c r="V3056" i="1"/>
  <c r="V3719" i="1"/>
  <c r="V1820" i="1"/>
  <c r="V4047" i="1"/>
  <c r="V1828" i="1"/>
  <c r="V2377" i="1"/>
  <c r="V2760" i="1"/>
  <c r="V2752" i="1"/>
  <c r="V2744" i="1"/>
  <c r="V2808" i="1"/>
  <c r="V3040" i="1"/>
  <c r="V3032" i="1"/>
  <c r="V2776" i="1"/>
  <c r="V1804" i="1"/>
  <c r="V2353" i="1"/>
  <c r="V2345" i="1"/>
  <c r="V2313" i="1"/>
  <c r="V2736" i="1"/>
  <c r="V2800" i="1"/>
  <c r="V1796" i="1"/>
  <c r="V473" i="1"/>
  <c r="V1756" i="1"/>
  <c r="V1780" i="1"/>
  <c r="V2097" i="1"/>
  <c r="V2025" i="1"/>
  <c r="V2305" i="1"/>
  <c r="V2728" i="1"/>
  <c r="V3024" i="1"/>
  <c r="V3791" i="1"/>
  <c r="Q1737" i="1"/>
  <c r="Q3740" i="1"/>
  <c r="Q3045" i="1"/>
  <c r="Q3732" i="1"/>
  <c r="Q3716" i="1"/>
  <c r="Q3037" i="1"/>
  <c r="Q2318" i="1"/>
  <c r="Q590" i="1"/>
  <c r="Q2448" i="1"/>
  <c r="Q3271" i="1"/>
  <c r="Q1825" i="1"/>
  <c r="Q2030" i="1"/>
  <c r="Q3029" i="1"/>
  <c r="Q1745" i="1"/>
  <c r="Q3868" i="1"/>
  <c r="Q518" i="1"/>
  <c r="Q1753" i="1"/>
  <c r="Q2733" i="1"/>
  <c r="Q2773" i="1"/>
  <c r="Q2781" i="1"/>
  <c r="Q2310" i="1"/>
  <c r="Q3133" i="1"/>
  <c r="Q1833" i="1"/>
  <c r="Q3780" i="1"/>
  <c r="Q2765" i="1"/>
  <c r="Q4028" i="1"/>
  <c r="Q4020" i="1"/>
  <c r="Q4231" i="1"/>
  <c r="Q486" i="1"/>
  <c r="Q1809" i="1"/>
  <c r="Q2805" i="1"/>
  <c r="Q4052" i="1"/>
  <c r="Q1850" i="1"/>
  <c r="Q1785" i="1"/>
  <c r="Q3772" i="1"/>
  <c r="Q3756" i="1"/>
  <c r="Q3876" i="1"/>
  <c r="Q3748" i="1"/>
  <c r="Q462" i="1"/>
  <c r="Q2102" i="1"/>
  <c r="Q3141" i="1"/>
  <c r="Q3860" i="1"/>
  <c r="Q3788" i="1"/>
  <c r="Q2893" i="1"/>
  <c r="Q2885" i="1"/>
  <c r="Q3109" i="1"/>
  <c r="Q3724" i="1"/>
  <c r="Q2901" i="1"/>
  <c r="Q4092" i="1"/>
  <c r="Q1990" i="1"/>
  <c r="Q1998" i="1"/>
  <c r="Q2416" i="1"/>
  <c r="Q2757" i="1"/>
  <c r="Q2749" i="1"/>
  <c r="Q2821" i="1"/>
  <c r="Q3061" i="1"/>
  <c r="Q2382" i="1"/>
  <c r="Q3708" i="1"/>
  <c r="Q478" i="1"/>
  <c r="Q1801" i="1"/>
  <c r="Q1777" i="1"/>
  <c r="Q2358" i="1"/>
  <c r="Q2350" i="1"/>
  <c r="Q2741" i="1"/>
  <c r="Q2813" i="1"/>
  <c r="Q1761" i="1"/>
  <c r="Q2797" i="1"/>
  <c r="Q4036" i="1"/>
  <c r="Q3796" i="1"/>
  <c r="J354" i="33"/>
  <c r="L860" i="33"/>
  <c r="Q2304" i="1"/>
  <c r="Q2400" i="1"/>
  <c r="Q2467" i="1"/>
  <c r="Q2586" i="1"/>
  <c r="Q4390" i="1"/>
  <c r="L834" i="33"/>
  <c r="Y1393" i="1"/>
  <c r="Y1449" i="1"/>
  <c r="Y1458" i="1"/>
  <c r="R642" i="33"/>
  <c r="R650" i="33"/>
  <c r="P189" i="2"/>
  <c r="Y4498" i="1"/>
  <c r="Y4530" i="1"/>
  <c r="R763" i="33"/>
  <c r="R771" i="33"/>
  <c r="P225" i="2"/>
  <c r="Y167" i="1"/>
  <c r="Y185" i="1"/>
  <c r="Y211" i="1"/>
  <c r="Y306" i="1"/>
  <c r="R505" i="33"/>
  <c r="R513" i="33"/>
  <c r="L168" i="1"/>
  <c r="L186" i="1"/>
  <c r="L212" i="1"/>
  <c r="L307" i="1"/>
  <c r="H506" i="33"/>
  <c r="H514" i="33"/>
  <c r="J172" i="1"/>
  <c r="J190" i="1"/>
  <c r="J216" i="1"/>
  <c r="J311" i="1"/>
  <c r="F510" i="33"/>
  <c r="F518" i="33"/>
  <c r="M476" i="33"/>
  <c r="M493" i="33"/>
  <c r="M501" i="33"/>
  <c r="K374" i="2"/>
  <c r="S415" i="1"/>
  <c r="W415" i="1"/>
  <c r="Q475" i="33"/>
  <c r="Q492" i="33"/>
  <c r="Q500" i="33"/>
  <c r="O373" i="2"/>
  <c r="X414" i="1"/>
  <c r="Z414" i="1"/>
  <c r="P4292" i="1"/>
  <c r="P3332" i="1"/>
  <c r="R1013" i="33"/>
  <c r="I419" i="33"/>
  <c r="I427" i="33"/>
  <c r="G350" i="2"/>
  <c r="N252" i="1"/>
  <c r="N270" i="1"/>
  <c r="N296" i="1"/>
  <c r="K969" i="33"/>
  <c r="K949" i="33"/>
  <c r="K989" i="33"/>
  <c r="P970" i="33"/>
  <c r="P950" i="33"/>
  <c r="P990" i="33"/>
  <c r="Q1972" i="1"/>
  <c r="Q2148" i="1"/>
  <c r="Q2157" i="1"/>
  <c r="L927" i="33"/>
  <c r="L1031" i="33"/>
  <c r="T859" i="33"/>
  <c r="AB4389" i="1"/>
  <c r="AB2585" i="1"/>
  <c r="AB2466" i="1"/>
  <c r="AB2303" i="1"/>
  <c r="AB2399" i="1"/>
  <c r="Q975" i="33"/>
  <c r="O209" i="2"/>
  <c r="X976" i="1"/>
  <c r="X1064" i="1"/>
  <c r="X1107" i="1"/>
  <c r="Q872" i="33"/>
  <c r="S870" i="33"/>
  <c r="AA1105" i="1"/>
  <c r="S973" i="33"/>
  <c r="Q207" i="2"/>
  <c r="AA974" i="1"/>
  <c r="AA1062" i="1"/>
  <c r="M856" i="33"/>
  <c r="S4386" i="1"/>
  <c r="S2582" i="1"/>
  <c r="S2463" i="1"/>
  <c r="S2300" i="1"/>
  <c r="S2396" i="1"/>
  <c r="T872" i="33"/>
  <c r="AB1107" i="1"/>
  <c r="T975" i="33"/>
  <c r="R209" i="2"/>
  <c r="AB976" i="1"/>
  <c r="AB1064" i="1"/>
  <c r="Y1787" i="1"/>
  <c r="Y2032" i="1"/>
  <c r="Y2352" i="1"/>
  <c r="Y2767" i="1"/>
  <c r="Y3742" i="1"/>
  <c r="Y2759" i="1"/>
  <c r="Y3862" i="1"/>
  <c r="Y4094" i="1"/>
  <c r="Y592" i="1"/>
  <c r="Y3870" i="1"/>
  <c r="Y4233" i="1"/>
  <c r="Y464" i="1"/>
  <c r="Y1803" i="1"/>
  <c r="Y2104" i="1"/>
  <c r="Y2360" i="1"/>
  <c r="Y2783" i="1"/>
  <c r="Y2903" i="1"/>
  <c r="Y2895" i="1"/>
  <c r="Y3135" i="1"/>
  <c r="Y3734" i="1"/>
  <c r="Y3798" i="1"/>
  <c r="Y4054" i="1"/>
  <c r="Y520" i="1"/>
  <c r="Y1779" i="1"/>
  <c r="Y2000" i="1"/>
  <c r="Y2418" i="1"/>
  <c r="Y2384" i="1"/>
  <c r="Y2887" i="1"/>
  <c r="Y3111" i="1"/>
  <c r="Y3726" i="1"/>
  <c r="Y3790" i="1"/>
  <c r="Y4038" i="1"/>
  <c r="Y488" i="1"/>
  <c r="Y1763" i="1"/>
  <c r="Y1835" i="1"/>
  <c r="Y1747" i="1"/>
  <c r="Y2751" i="1"/>
  <c r="Y2823" i="1"/>
  <c r="Y3063" i="1"/>
  <c r="Y3718" i="1"/>
  <c r="Y3782" i="1"/>
  <c r="Y4030" i="1"/>
  <c r="Y480" i="1"/>
  <c r="Y1755" i="1"/>
  <c r="Y1852" i="1"/>
  <c r="Y2320" i="1"/>
  <c r="Y2743" i="1"/>
  <c r="Y2815" i="1"/>
  <c r="Y3047" i="1"/>
  <c r="Y3710" i="1"/>
  <c r="Y3774" i="1"/>
  <c r="Y4022" i="1"/>
  <c r="Y3878" i="1"/>
  <c r="Y1827" i="1"/>
  <c r="Y2312" i="1"/>
  <c r="Y2735" i="1"/>
  <c r="Y2807" i="1"/>
  <c r="Y3039" i="1"/>
  <c r="Y3273" i="1"/>
  <c r="Y3758" i="1"/>
  <c r="Y3750" i="1"/>
  <c r="Y1739" i="1"/>
  <c r="Y1811" i="1"/>
  <c r="Y1992" i="1"/>
  <c r="Y2450" i="1"/>
  <c r="Y2799" i="1"/>
  <c r="Y3031" i="1"/>
  <c r="Y2775" i="1"/>
  <c r="Y3143" i="1"/>
  <c r="U876" i="33"/>
  <c r="D353" i="33"/>
  <c r="D506" i="33"/>
  <c r="U514" i="33"/>
  <c r="AC168" i="1"/>
  <c r="AC186" i="1"/>
  <c r="AC212" i="1"/>
  <c r="AC307" i="1"/>
  <c r="U506" i="33"/>
  <c r="K391" i="2"/>
  <c r="M826" i="33"/>
  <c r="M850" i="33"/>
  <c r="M866" i="33"/>
  <c r="M882" i="33"/>
  <c r="M890" i="33"/>
  <c r="K400" i="2"/>
  <c r="S893" i="1"/>
  <c r="S968" i="1"/>
  <c r="S1118" i="1"/>
  <c r="M818" i="33"/>
  <c r="L387" i="2"/>
  <c r="N822" i="33"/>
  <c r="L396" i="2"/>
  <c r="T889" i="1"/>
  <c r="T964" i="1"/>
  <c r="T1114" i="1"/>
  <c r="N814" i="33"/>
  <c r="H417" i="1"/>
  <c r="I417" i="1"/>
  <c r="Q990" i="33"/>
  <c r="Q950" i="33"/>
  <c r="Q970" i="33"/>
  <c r="S1011" i="33"/>
  <c r="L1974" i="1"/>
  <c r="L2150" i="1"/>
  <c r="L2159" i="1"/>
  <c r="H929" i="33"/>
  <c r="H1033" i="33"/>
  <c r="Q988" i="33"/>
  <c r="Q948" i="33"/>
  <c r="Q968" i="33"/>
  <c r="L1973" i="1"/>
  <c r="L2149" i="1"/>
  <c r="L2158" i="1"/>
  <c r="H928" i="33"/>
  <c r="H1032" i="33"/>
  <c r="R987" i="33"/>
  <c r="R947" i="33"/>
  <c r="R967" i="33"/>
  <c r="AB3859" i="1"/>
  <c r="AB3707" i="1"/>
  <c r="AB4091" i="1"/>
  <c r="AB517" i="1"/>
  <c r="AB3140" i="1"/>
  <c r="AB2796" i="1"/>
  <c r="AB2357" i="1"/>
  <c r="AB1760" i="1"/>
  <c r="AB1752" i="1"/>
  <c r="AB4230" i="1"/>
  <c r="AB589" i="1"/>
  <c r="AB1989" i="1"/>
  <c r="AB3779" i="1"/>
  <c r="AB3132" i="1"/>
  <c r="AB2780" i="1"/>
  <c r="AB1808" i="1"/>
  <c r="AB2772" i="1"/>
  <c r="AB2349" i="1"/>
  <c r="AB3731" i="1"/>
  <c r="AB3795" i="1"/>
  <c r="AB3787" i="1"/>
  <c r="AB2820" i="1"/>
  <c r="AB2381" i="1"/>
  <c r="AB2029" i="1"/>
  <c r="AB3028" i="1"/>
  <c r="AB3867" i="1"/>
  <c r="AB2317" i="1"/>
  <c r="AB3060" i="1"/>
  <c r="AB3723" i="1"/>
  <c r="AB3270" i="1"/>
  <c r="AB2415" i="1"/>
  <c r="AB2101" i="1"/>
  <c r="AB477" i="1"/>
  <c r="AB1784" i="1"/>
  <c r="AB2764" i="1"/>
  <c r="AB3036" i="1"/>
  <c r="AB2812" i="1"/>
  <c r="AB3044" i="1"/>
  <c r="AB2884" i="1"/>
  <c r="AB1849" i="1"/>
  <c r="AB485" i="1"/>
  <c r="AB3875" i="1"/>
  <c r="AB4027" i="1"/>
  <c r="AB461" i="1"/>
  <c r="AB1824" i="1"/>
  <c r="AB2740" i="1"/>
  <c r="AB2804" i="1"/>
  <c r="AB2447" i="1"/>
  <c r="AB1736" i="1"/>
  <c r="AB4035" i="1"/>
  <c r="AB3715" i="1"/>
  <c r="AB2892" i="1"/>
  <c r="AB3747" i="1"/>
  <c r="AB2309" i="1"/>
  <c r="AB2732" i="1"/>
  <c r="AB1800" i="1"/>
  <c r="AB4051" i="1"/>
  <c r="AB3755" i="1"/>
  <c r="AB2900" i="1"/>
  <c r="AB1776" i="1"/>
  <c r="AB2748" i="1"/>
  <c r="AB1997" i="1"/>
  <c r="AB1832" i="1"/>
  <c r="AB1744" i="1"/>
  <c r="AB3771" i="1"/>
  <c r="AB3108" i="1"/>
  <c r="AB2756" i="1"/>
  <c r="AB4019" i="1"/>
  <c r="AB3739" i="1"/>
  <c r="P853" i="33"/>
  <c r="V4383" i="1"/>
  <c r="V2297" i="1"/>
  <c r="V2393" i="1"/>
  <c r="V2460" i="1"/>
  <c r="V2579" i="1"/>
  <c r="L858" i="33"/>
  <c r="Q4388" i="1"/>
  <c r="Q2302" i="1"/>
  <c r="Q2398" i="1"/>
  <c r="Q2465" i="1"/>
  <c r="Q2584" i="1"/>
  <c r="X2299" i="1"/>
  <c r="X2395" i="1"/>
  <c r="X2462" i="1"/>
  <c r="X2581" i="1"/>
  <c r="X4385" i="1"/>
  <c r="Q855" i="33"/>
  <c r="K516" i="33"/>
  <c r="P170" i="1"/>
  <c r="P188" i="1"/>
  <c r="P214" i="1"/>
  <c r="P309" i="1"/>
  <c r="K508" i="33"/>
  <c r="E1015" i="33"/>
  <c r="AA1975" i="1"/>
  <c r="AA2151" i="1"/>
  <c r="AA2160" i="1"/>
  <c r="S930" i="33"/>
  <c r="S1034" i="33"/>
  <c r="G1011" i="33"/>
  <c r="M965" i="33"/>
  <c r="M945" i="33"/>
  <c r="M985" i="33"/>
  <c r="H1015" i="33"/>
  <c r="Q977" i="33"/>
  <c r="O211" i="2"/>
  <c r="X978" i="1"/>
  <c r="X1066" i="1"/>
  <c r="X1109" i="1"/>
  <c r="Q874" i="33"/>
  <c r="U3026" i="1"/>
  <c r="U1847" i="1"/>
  <c r="U2413" i="1"/>
  <c r="U2347" i="1"/>
  <c r="U2307" i="1"/>
  <c r="U2738" i="1"/>
  <c r="U2818" i="1"/>
  <c r="U3034" i="1"/>
  <c r="U2746" i="1"/>
  <c r="U2882" i="1"/>
  <c r="U3106" i="1"/>
  <c r="U3713" i="1"/>
  <c r="U3769" i="1"/>
  <c r="U2778" i="1"/>
  <c r="U3058" i="1"/>
  <c r="U2898" i="1"/>
  <c r="U1995" i="1"/>
  <c r="U1830" i="1"/>
  <c r="U2355" i="1"/>
  <c r="U2730" i="1"/>
  <c r="U3138" i="1"/>
  <c r="U3042" i="1"/>
  <c r="U3745" i="1"/>
  <c r="U1742" i="1"/>
  <c r="U459" i="1"/>
  <c r="U1734" i="1"/>
  <c r="U1822" i="1"/>
  <c r="U1782" i="1"/>
  <c r="U2445" i="1"/>
  <c r="U2762" i="1"/>
  <c r="U2770" i="1"/>
  <c r="U4049" i="1"/>
  <c r="U4017" i="1"/>
  <c r="U3873" i="1"/>
  <c r="U4228" i="1"/>
  <c r="U483" i="1"/>
  <c r="U1806" i="1"/>
  <c r="U2099" i="1"/>
  <c r="U2315" i="1"/>
  <c r="U1774" i="1"/>
  <c r="U2890" i="1"/>
  <c r="U2802" i="1"/>
  <c r="U3737" i="1"/>
  <c r="U3865" i="1"/>
  <c r="U3753" i="1"/>
  <c r="U587" i="1"/>
  <c r="U1798" i="1"/>
  <c r="U1987" i="1"/>
  <c r="U3705" i="1"/>
  <c r="U2379" i="1"/>
  <c r="U2027" i="1"/>
  <c r="U2794" i="1"/>
  <c r="U3729" i="1"/>
  <c r="U3857" i="1"/>
  <c r="U4089" i="1"/>
  <c r="U515" i="1"/>
  <c r="U1750" i="1"/>
  <c r="U2754" i="1"/>
  <c r="U475" i="1"/>
  <c r="U3785" i="1"/>
  <c r="U3268" i="1"/>
  <c r="U3130" i="1"/>
  <c r="U3721" i="1"/>
  <c r="U3793" i="1"/>
  <c r="U4025" i="1"/>
  <c r="U3777" i="1"/>
  <c r="U1758" i="1"/>
  <c r="U4033" i="1"/>
  <c r="U2810" i="1"/>
  <c r="R869" i="33"/>
  <c r="Y1104" i="1"/>
  <c r="Y1061" i="1"/>
  <c r="R972" i="33"/>
  <c r="P206" i="2"/>
  <c r="Y973" i="1"/>
  <c r="J2299" i="1"/>
  <c r="J2395" i="1"/>
  <c r="J2462" i="1"/>
  <c r="J2581" i="1"/>
  <c r="J4385" i="1"/>
  <c r="F855" i="33"/>
  <c r="H443" i="33"/>
  <c r="L790" i="1"/>
  <c r="L772" i="1"/>
  <c r="H347" i="33"/>
  <c r="H355" i="33"/>
  <c r="H362" i="33"/>
  <c r="F303" i="2"/>
  <c r="L763" i="1"/>
  <c r="AB170" i="1"/>
  <c r="AB188" i="1"/>
  <c r="AB214" i="1"/>
  <c r="AB309" i="1"/>
  <c r="T508" i="33"/>
  <c r="T516" i="33"/>
  <c r="H231" i="2"/>
  <c r="O173" i="1"/>
  <c r="O191" i="1"/>
  <c r="O217" i="1"/>
  <c r="O312" i="1"/>
  <c r="J511" i="33"/>
  <c r="H354" i="33"/>
  <c r="G392" i="2"/>
  <c r="I827" i="33"/>
  <c r="I851" i="33"/>
  <c r="I867" i="33"/>
  <c r="I883" i="33"/>
  <c r="I891" i="33"/>
  <c r="G401" i="2"/>
  <c r="N894" i="1"/>
  <c r="N969" i="1"/>
  <c r="N1119" i="1"/>
  <c r="I819" i="33"/>
  <c r="L4294" i="1"/>
  <c r="L3334" i="1"/>
  <c r="M1015" i="33"/>
  <c r="S984" i="33"/>
  <c r="S944" i="33"/>
  <c r="S964" i="33"/>
  <c r="H1012" i="33"/>
  <c r="D850" i="33"/>
  <c r="D866" i="33"/>
  <c r="D882" i="33"/>
  <c r="B396" i="2"/>
  <c r="D1012" i="33"/>
  <c r="L1013" i="33"/>
  <c r="T857" i="33"/>
  <c r="R228" i="2"/>
  <c r="AB2301" i="1"/>
  <c r="AB2397" i="1"/>
  <c r="AB2464" i="1"/>
  <c r="AB2583" i="1"/>
  <c r="AB4387" i="1"/>
  <c r="O1294" i="1"/>
  <c r="O1390" i="1"/>
  <c r="O1464" i="1"/>
  <c r="J648" i="33"/>
  <c r="J656" i="33"/>
  <c r="H195" i="2"/>
  <c r="O4504" i="1"/>
  <c r="O4536" i="1"/>
  <c r="J769" i="33"/>
  <c r="D880" i="33"/>
  <c r="D864" i="33"/>
  <c r="D848" i="33"/>
  <c r="Q854" i="33"/>
  <c r="X4384" i="1"/>
  <c r="X2580" i="1"/>
  <c r="X2298" i="1"/>
  <c r="X2394" i="1"/>
  <c r="X2461" i="1"/>
  <c r="B404" i="2"/>
  <c r="E952" i="33"/>
  <c r="D952" i="33"/>
  <c r="T1017" i="33"/>
  <c r="AB1970" i="1"/>
  <c r="AB2146" i="1"/>
  <c r="AB2155" i="1"/>
  <c r="T925" i="33"/>
  <c r="T1029" i="33"/>
  <c r="P302" i="1"/>
  <c r="P276" i="1"/>
  <c r="P258" i="1"/>
  <c r="K421" i="33"/>
  <c r="K429" i="33"/>
  <c r="I352" i="2"/>
  <c r="P254" i="1"/>
  <c r="P272" i="1"/>
  <c r="P298" i="1"/>
  <c r="I909" i="33"/>
  <c r="Z474" i="1"/>
  <c r="X1393" i="1"/>
  <c r="X1449" i="1"/>
  <c r="X1458" i="1"/>
  <c r="Q642" i="33"/>
  <c r="Q650" i="33"/>
  <c r="O189" i="2"/>
  <c r="X4498" i="1"/>
  <c r="X4530" i="1"/>
  <c r="Q763" i="33"/>
  <c r="Q771" i="33"/>
  <c r="O225" i="2"/>
  <c r="X474" i="1"/>
  <c r="H1974" i="1"/>
  <c r="H2150" i="1"/>
  <c r="H2159" i="1"/>
  <c r="D929" i="33"/>
  <c r="D1033" i="33"/>
  <c r="K1015" i="33"/>
  <c r="D1018" i="33"/>
  <c r="B402" i="2"/>
  <c r="E964" i="33"/>
  <c r="E944" i="33"/>
  <c r="E984" i="33"/>
  <c r="H968" i="33"/>
  <c r="H948" i="33"/>
  <c r="H988" i="33"/>
  <c r="L2348" i="1"/>
  <c r="L1988" i="1"/>
  <c r="L2308" i="1"/>
  <c r="L2731" i="1"/>
  <c r="L2795" i="1"/>
  <c r="L3027" i="1"/>
  <c r="L3269" i="1"/>
  <c r="L1743" i="1"/>
  <c r="L2316" i="1"/>
  <c r="L2739" i="1"/>
  <c r="L2803" i="1"/>
  <c r="L3035" i="1"/>
  <c r="L3706" i="1"/>
  <c r="L3770" i="1"/>
  <c r="L2883" i="1"/>
  <c r="L3746" i="1"/>
  <c r="L1735" i="1"/>
  <c r="L1831" i="1"/>
  <c r="L1799" i="1"/>
  <c r="L2446" i="1"/>
  <c r="L2779" i="1"/>
  <c r="L2899" i="1"/>
  <c r="L4018" i="1"/>
  <c r="L3139" i="1"/>
  <c r="L3866" i="1"/>
  <c r="L4229" i="1"/>
  <c r="L588" i="1"/>
  <c r="L1823" i="1"/>
  <c r="L1848" i="1"/>
  <c r="L2414" i="1"/>
  <c r="L2771" i="1"/>
  <c r="L2763" i="1"/>
  <c r="L2028" i="1"/>
  <c r="L3738" i="1"/>
  <c r="L3858" i="1"/>
  <c r="L4090" i="1"/>
  <c r="L516" i="1"/>
  <c r="L1807" i="1"/>
  <c r="L1775" i="1"/>
  <c r="L2380" i="1"/>
  <c r="L3874" i="1"/>
  <c r="L3131" i="1"/>
  <c r="L3107" i="1"/>
  <c r="L3730" i="1"/>
  <c r="L3794" i="1"/>
  <c r="L4050" i="1"/>
  <c r="L484" i="1"/>
  <c r="L1783" i="1"/>
  <c r="L2100" i="1"/>
  <c r="L2755" i="1"/>
  <c r="L1996" i="1"/>
  <c r="L2819" i="1"/>
  <c r="L3059" i="1"/>
  <c r="L3722" i="1"/>
  <c r="L3786" i="1"/>
  <c r="L4034" i="1"/>
  <c r="L476" i="1"/>
  <c r="L1759" i="1"/>
  <c r="L3754" i="1"/>
  <c r="L2891" i="1"/>
  <c r="L2747" i="1"/>
  <c r="L2811" i="1"/>
  <c r="L3043" i="1"/>
  <c r="L3714" i="1"/>
  <c r="L3778" i="1"/>
  <c r="L4026" i="1"/>
  <c r="L460" i="1"/>
  <c r="L2356" i="1"/>
  <c r="L1751" i="1"/>
  <c r="D849" i="33"/>
  <c r="D865" i="33"/>
  <c r="D881" i="33"/>
  <c r="U2299" i="1"/>
  <c r="U2395" i="1"/>
  <c r="U2462" i="1"/>
  <c r="U2581" i="1"/>
  <c r="U4385" i="1"/>
  <c r="O855" i="33"/>
  <c r="Q876" i="33"/>
  <c r="D769" i="33"/>
  <c r="H4536" i="1"/>
  <c r="H4504" i="1"/>
  <c r="K517" i="33"/>
  <c r="P171" i="1"/>
  <c r="P189" i="1"/>
  <c r="P215" i="1"/>
  <c r="P310" i="1"/>
  <c r="K509" i="33"/>
  <c r="D906" i="33"/>
  <c r="D497" i="33"/>
  <c r="B370" i="2"/>
  <c r="P967" i="33"/>
  <c r="P947" i="33"/>
  <c r="P987" i="33"/>
  <c r="S986" i="33"/>
  <c r="S946" i="33"/>
  <c r="S966" i="33"/>
  <c r="R975" i="33"/>
  <c r="P209" i="2"/>
  <c r="Y976" i="1"/>
  <c r="Y1064" i="1"/>
  <c r="Y1107" i="1"/>
  <c r="R872" i="33"/>
  <c r="O1972" i="1"/>
  <c r="O2148" i="1"/>
  <c r="O2157" i="1"/>
  <c r="J927" i="33"/>
  <c r="J1031" i="33"/>
  <c r="L1011" i="33"/>
  <c r="I1011" i="33"/>
  <c r="AC2299" i="1"/>
  <c r="AC2395" i="1"/>
  <c r="AC2462" i="1"/>
  <c r="AC2581" i="1"/>
  <c r="AC4385" i="1"/>
  <c r="U855" i="33"/>
  <c r="D489" i="33"/>
  <c r="D472" i="33"/>
  <c r="AC4094" i="1"/>
  <c r="AC4030" i="1"/>
  <c r="AC2751" i="1"/>
  <c r="AC1755" i="1"/>
  <c r="AC2815" i="1"/>
  <c r="AC3047" i="1"/>
  <c r="AC3718" i="1"/>
  <c r="AC3782" i="1"/>
  <c r="AC2775" i="1"/>
  <c r="AC2823" i="1"/>
  <c r="AC3063" i="1"/>
  <c r="AC3726" i="1"/>
  <c r="AC3862" i="1"/>
  <c r="AC4038" i="1"/>
  <c r="AC3774" i="1"/>
  <c r="AC1739" i="1"/>
  <c r="AC464" i="1"/>
  <c r="AC2783" i="1"/>
  <c r="AC2320" i="1"/>
  <c r="AC2743" i="1"/>
  <c r="AC2807" i="1"/>
  <c r="AC3039" i="1"/>
  <c r="AC3135" i="1"/>
  <c r="AC1787" i="1"/>
  <c r="AC3273" i="1"/>
  <c r="AC2903" i="1"/>
  <c r="AC1835" i="1"/>
  <c r="AC2312" i="1"/>
  <c r="AC2735" i="1"/>
  <c r="AC2799" i="1"/>
  <c r="AC2895" i="1"/>
  <c r="AC3710" i="1"/>
  <c r="AC2384" i="1"/>
  <c r="AC2032" i="1"/>
  <c r="AC1747" i="1"/>
  <c r="AC1827" i="1"/>
  <c r="AC1992" i="1"/>
  <c r="AC2450" i="1"/>
  <c r="AC2767" i="1"/>
  <c r="AC2759" i="1"/>
  <c r="AC520" i="1"/>
  <c r="AC3798" i="1"/>
  <c r="AC4022" i="1"/>
  <c r="AC4233" i="1"/>
  <c r="AC488" i="1"/>
  <c r="AC1811" i="1"/>
  <c r="AC2104" i="1"/>
  <c r="AC2360" i="1"/>
  <c r="AC1779" i="1"/>
  <c r="AC4054" i="1"/>
  <c r="AC2887" i="1"/>
  <c r="AC3758" i="1"/>
  <c r="AC3878" i="1"/>
  <c r="AC3750" i="1"/>
  <c r="AC480" i="1"/>
  <c r="AC1803" i="1"/>
  <c r="AC1852" i="1"/>
  <c r="AC3143" i="1"/>
  <c r="AC3031" i="1"/>
  <c r="AC2000" i="1"/>
  <c r="AC3111" i="1"/>
  <c r="AC3734" i="1"/>
  <c r="AC3870" i="1"/>
  <c r="AC3742" i="1"/>
  <c r="AC592" i="1"/>
  <c r="AC1763" i="1"/>
  <c r="AC2418" i="1"/>
  <c r="AC2352" i="1"/>
  <c r="AC3790" i="1"/>
  <c r="D476" i="33"/>
  <c r="D493" i="33"/>
  <c r="H890" i="1"/>
  <c r="H965" i="1"/>
  <c r="H1115" i="1"/>
  <c r="D815" i="33"/>
  <c r="D823" i="33"/>
  <c r="B388" i="2"/>
  <c r="G419" i="33"/>
  <c r="G427" i="33"/>
  <c r="E350" i="2"/>
  <c r="K252" i="1"/>
  <c r="K270" i="1"/>
  <c r="K296" i="1"/>
  <c r="M470" i="33"/>
  <c r="M487" i="33"/>
  <c r="M495" i="33"/>
  <c r="M502" i="33"/>
  <c r="K375" i="2"/>
  <c r="S456" i="1"/>
  <c r="W456" i="1"/>
  <c r="AB3334" i="1"/>
  <c r="AB1396" i="1"/>
  <c r="AB1452" i="1"/>
  <c r="AB1461" i="1"/>
  <c r="T645" i="33"/>
  <c r="T653" i="33"/>
  <c r="R192" i="2"/>
  <c r="AB4501" i="1"/>
  <c r="AB4533" i="1"/>
  <c r="T766" i="33"/>
  <c r="T774" i="33"/>
  <c r="T423" i="33"/>
  <c r="T431" i="33"/>
  <c r="R354" i="2"/>
  <c r="AB4294" i="1"/>
  <c r="J966" i="33"/>
  <c r="J946" i="33"/>
  <c r="J986" i="33"/>
  <c r="X1972" i="1"/>
  <c r="X2148" i="1"/>
  <c r="X2157" i="1"/>
  <c r="Q927" i="33"/>
  <c r="Q1031" i="33"/>
  <c r="K1975" i="1"/>
  <c r="K2151" i="1"/>
  <c r="K2160" i="1"/>
  <c r="G930" i="33"/>
  <c r="G1034" i="33"/>
  <c r="K968" i="33"/>
  <c r="K948" i="33"/>
  <c r="K988" i="33"/>
  <c r="V3140" i="1"/>
  <c r="V3108" i="1"/>
  <c r="V3859" i="1"/>
  <c r="V517" i="1"/>
  <c r="V461" i="1"/>
  <c r="V1744" i="1"/>
  <c r="V1997" i="1"/>
  <c r="V2447" i="1"/>
  <c r="V2892" i="1"/>
  <c r="V2820" i="1"/>
  <c r="V3723" i="1"/>
  <c r="V3028" i="1"/>
  <c r="V2357" i="1"/>
  <c r="V2317" i="1"/>
  <c r="V2804" i="1"/>
  <c r="V2415" i="1"/>
  <c r="V1752" i="1"/>
  <c r="V1736" i="1"/>
  <c r="V1849" i="1"/>
  <c r="V1784" i="1"/>
  <c r="V2900" i="1"/>
  <c r="V3132" i="1"/>
  <c r="V3731" i="1"/>
  <c r="V4091" i="1"/>
  <c r="V3707" i="1"/>
  <c r="V2772" i="1"/>
  <c r="V2884" i="1"/>
  <c r="V3060" i="1"/>
  <c r="V3795" i="1"/>
  <c r="V3787" i="1"/>
  <c r="V1832" i="1"/>
  <c r="V2349" i="1"/>
  <c r="V2740" i="1"/>
  <c r="V3036" i="1"/>
  <c r="V3270" i="1"/>
  <c r="V3771" i="1"/>
  <c r="V3755" i="1"/>
  <c r="V3739" i="1"/>
  <c r="V3867" i="1"/>
  <c r="V4230" i="1"/>
  <c r="V589" i="1"/>
  <c r="V1824" i="1"/>
  <c r="V477" i="1"/>
  <c r="V4035" i="1"/>
  <c r="V2381" i="1"/>
  <c r="V2764" i="1"/>
  <c r="V2756" i="1"/>
  <c r="V2748" i="1"/>
  <c r="V2812" i="1"/>
  <c r="V3044" i="1"/>
  <c r="V3715" i="1"/>
  <c r="V2780" i="1"/>
  <c r="V1760" i="1"/>
  <c r="V1800" i="1"/>
  <c r="V2101" i="1"/>
  <c r="V2029" i="1"/>
  <c r="V2309" i="1"/>
  <c r="V2732" i="1"/>
  <c r="V2796" i="1"/>
  <c r="V1776" i="1"/>
  <c r="V3779" i="1"/>
  <c r="V4027" i="1"/>
  <c r="V4019" i="1"/>
  <c r="V3875" i="1"/>
  <c r="V3747" i="1"/>
  <c r="V485" i="1"/>
  <c r="V1989" i="1"/>
  <c r="V1808" i="1"/>
  <c r="V4051" i="1"/>
  <c r="D971" i="33"/>
  <c r="D892" i="33"/>
  <c r="D951" i="33"/>
  <c r="D991" i="33"/>
  <c r="G989" i="33"/>
  <c r="G949" i="33"/>
  <c r="G969" i="33"/>
  <c r="Q1971" i="1"/>
  <c r="Q2147" i="1"/>
  <c r="Q2156" i="1"/>
  <c r="L926" i="33"/>
  <c r="L1030" i="33"/>
  <c r="U984" i="33"/>
  <c r="U944" i="33"/>
  <c r="U964" i="33"/>
  <c r="L2102" i="1"/>
  <c r="L3796" i="1"/>
  <c r="L3029" i="1"/>
  <c r="L1753" i="1"/>
  <c r="L2805" i="1"/>
  <c r="L1809" i="1"/>
  <c r="L3109" i="1"/>
  <c r="L2733" i="1"/>
  <c r="L4028" i="1"/>
  <c r="L2030" i="1"/>
  <c r="L4052" i="1"/>
  <c r="L462" i="1"/>
  <c r="L3133" i="1"/>
  <c r="L1745" i="1"/>
  <c r="L3037" i="1"/>
  <c r="L2773" i="1"/>
  <c r="L2358" i="1"/>
  <c r="L3732" i="1"/>
  <c r="L2797" i="1"/>
  <c r="L1761" i="1"/>
  <c r="L2741" i="1"/>
  <c r="L518" i="1"/>
  <c r="L3271" i="1"/>
  <c r="L2350" i="1"/>
  <c r="L3708" i="1"/>
  <c r="L3756" i="1"/>
  <c r="L3748" i="1"/>
  <c r="L3740" i="1"/>
  <c r="L3860" i="1"/>
  <c r="L4092" i="1"/>
  <c r="L590" i="1"/>
  <c r="L1825" i="1"/>
  <c r="L1998" i="1"/>
  <c r="L2901" i="1"/>
  <c r="L2893" i="1"/>
  <c r="L2885" i="1"/>
  <c r="L2821" i="1"/>
  <c r="L3061" i="1"/>
  <c r="L3724" i="1"/>
  <c r="L3788" i="1"/>
  <c r="L4036" i="1"/>
  <c r="L486" i="1"/>
  <c r="L1990" i="1"/>
  <c r="L2765" i="1"/>
  <c r="L2757" i="1"/>
  <c r="L2749" i="1"/>
  <c r="L2813" i="1"/>
  <c r="L3045" i="1"/>
  <c r="L3716" i="1"/>
  <c r="L3780" i="1"/>
  <c r="L1801" i="1"/>
  <c r="L2382" i="1"/>
  <c r="L1785" i="1"/>
  <c r="L1777" i="1"/>
  <c r="L1737" i="1"/>
  <c r="L1850" i="1"/>
  <c r="L2318" i="1"/>
  <c r="L2448" i="1"/>
  <c r="L2781" i="1"/>
  <c r="L3772" i="1"/>
  <c r="L4020" i="1"/>
  <c r="L3876" i="1"/>
  <c r="L3868" i="1"/>
  <c r="L4231" i="1"/>
  <c r="L478" i="1"/>
  <c r="L1833" i="1"/>
  <c r="L2310" i="1"/>
  <c r="L2416" i="1"/>
  <c r="L3141" i="1"/>
  <c r="R834" i="33"/>
  <c r="Y2304" i="1"/>
  <c r="Y2400" i="1"/>
  <c r="Y2467" i="1"/>
  <c r="Y2586" i="1"/>
  <c r="Y4390" i="1"/>
  <c r="R860" i="33"/>
  <c r="U1294" i="1"/>
  <c r="U1390" i="1"/>
  <c r="U1464" i="1"/>
  <c r="O648" i="33"/>
  <c r="O656" i="33"/>
  <c r="M195" i="2"/>
  <c r="U4504" i="1"/>
  <c r="U4536" i="1"/>
  <c r="O769" i="33"/>
  <c r="O1398" i="1"/>
  <c r="O1454" i="1"/>
  <c r="O1463" i="1"/>
  <c r="J647" i="33"/>
  <c r="J655" i="33"/>
  <c r="H194" i="2"/>
  <c r="O4503" i="1"/>
  <c r="O4535" i="1"/>
  <c r="J768" i="33"/>
  <c r="J776" i="33"/>
  <c r="H230" i="2"/>
  <c r="O172" i="1"/>
  <c r="O190" i="1"/>
  <c r="O216" i="1"/>
  <c r="O311" i="1"/>
  <c r="J510" i="33"/>
  <c r="J518" i="33"/>
  <c r="D442" i="33"/>
  <c r="H789" i="1"/>
  <c r="H762" i="1"/>
  <c r="H771" i="1"/>
  <c r="G1015" i="33"/>
  <c r="E1018" i="33"/>
  <c r="H423" i="33"/>
  <c r="H431" i="33"/>
  <c r="F354" i="2"/>
  <c r="L256" i="1"/>
  <c r="L274" i="1"/>
  <c r="L300" i="1"/>
  <c r="R985" i="33"/>
  <c r="R945" i="33"/>
  <c r="R965" i="33"/>
  <c r="N1012" i="33"/>
  <c r="D762" i="33"/>
  <c r="H4497" i="1"/>
  <c r="H4529" i="1"/>
  <c r="P1014" i="33"/>
  <c r="P4296" i="1"/>
  <c r="K425" i="33"/>
  <c r="K433" i="33"/>
  <c r="I356" i="2"/>
  <c r="P3336" i="1"/>
  <c r="O1971" i="1"/>
  <c r="O2147" i="1"/>
  <c r="O2156" i="1"/>
  <c r="J926" i="33"/>
  <c r="J1030" i="33"/>
  <c r="U172" i="1"/>
  <c r="U190" i="1"/>
  <c r="U216" i="1"/>
  <c r="O476" i="33"/>
  <c r="O493" i="33"/>
  <c r="O501" i="33"/>
  <c r="O910" i="33"/>
  <c r="C357" i="2"/>
  <c r="I259" i="1"/>
  <c r="I277" i="1"/>
  <c r="I303" i="1"/>
  <c r="J1013" i="33"/>
  <c r="F984" i="33"/>
  <c r="F944" i="33"/>
  <c r="F964" i="33"/>
  <c r="V1396" i="1"/>
  <c r="V1452" i="1"/>
  <c r="V1461" i="1"/>
  <c r="P645" i="33"/>
  <c r="P653" i="33"/>
  <c r="N192" i="2"/>
  <c r="V4501" i="1"/>
  <c r="V4533" i="1"/>
  <c r="P766" i="33"/>
  <c r="P774" i="33"/>
  <c r="N228" i="2"/>
  <c r="V2301" i="1"/>
  <c r="V2397" i="1"/>
  <c r="V2464" i="1"/>
  <c r="V2583" i="1"/>
  <c r="V4387" i="1"/>
  <c r="P857" i="33"/>
  <c r="T987" i="33"/>
  <c r="T947" i="33"/>
  <c r="T967" i="33"/>
  <c r="G1016" i="33"/>
  <c r="N985" i="33"/>
  <c r="N846" i="33"/>
  <c r="N862" i="33"/>
  <c r="N878" i="33"/>
  <c r="N886" i="33"/>
  <c r="N945" i="33"/>
  <c r="N965" i="33"/>
  <c r="U1011" i="33"/>
  <c r="E1013" i="33"/>
  <c r="AA2763" i="1"/>
  <c r="AA4090" i="1"/>
  <c r="AA3786" i="1"/>
  <c r="AA3059" i="1"/>
  <c r="AA3738" i="1"/>
  <c r="AA2100" i="1"/>
  <c r="AA2380" i="1"/>
  <c r="AA1759" i="1"/>
  <c r="AA1996" i="1"/>
  <c r="AA4026" i="1"/>
  <c r="AA2747" i="1"/>
  <c r="AA516" i="1"/>
  <c r="AA1831" i="1"/>
  <c r="AA3269" i="1"/>
  <c r="AA1735" i="1"/>
  <c r="AA1783" i="1"/>
  <c r="AA484" i="1"/>
  <c r="AA2446" i="1"/>
  <c r="AA3858" i="1"/>
  <c r="AA1775" i="1"/>
  <c r="AA460" i="1"/>
  <c r="AA2819" i="1"/>
  <c r="AA2356" i="1"/>
  <c r="AA3754" i="1"/>
  <c r="AA1807" i="1"/>
  <c r="AA3139" i="1"/>
  <c r="AA2779" i="1"/>
  <c r="AA2899" i="1"/>
  <c r="AA2883" i="1"/>
  <c r="AA3107" i="1"/>
  <c r="AA3722" i="1"/>
  <c r="AA2795" i="1"/>
  <c r="AA4050" i="1"/>
  <c r="AA2803" i="1"/>
  <c r="AA3043" i="1"/>
  <c r="AA1988" i="1"/>
  <c r="AA2414" i="1"/>
  <c r="AA2316" i="1"/>
  <c r="AA2739" i="1"/>
  <c r="AA2811" i="1"/>
  <c r="AA3714" i="1"/>
  <c r="AA2348" i="1"/>
  <c r="AA2028" i="1"/>
  <c r="AA1751" i="1"/>
  <c r="AA1848" i="1"/>
  <c r="AA1823" i="1"/>
  <c r="AA2308" i="1"/>
  <c r="AA2731" i="1"/>
  <c r="AA2755" i="1"/>
  <c r="AA476" i="1"/>
  <c r="AA4034" i="1"/>
  <c r="AA3770" i="1"/>
  <c r="AA4018" i="1"/>
  <c r="AA3866" i="1"/>
  <c r="AA4229" i="1"/>
  <c r="AA588" i="1"/>
  <c r="AA1799" i="1"/>
  <c r="AA3706" i="1"/>
  <c r="AA2891" i="1"/>
  <c r="AA3874" i="1"/>
  <c r="AA3027" i="1"/>
  <c r="AA2771" i="1"/>
  <c r="AA3131" i="1"/>
  <c r="AA3730" i="1"/>
  <c r="AA3794" i="1"/>
  <c r="AA3746" i="1"/>
  <c r="AA1743" i="1"/>
  <c r="AA3035" i="1"/>
  <c r="AA3778" i="1"/>
  <c r="C207" i="2"/>
  <c r="I974" i="1"/>
  <c r="H974" i="1"/>
  <c r="H1062" i="1"/>
  <c r="H1105" i="1"/>
  <c r="D870" i="33"/>
  <c r="L2302" i="1"/>
  <c r="L2398" i="1"/>
  <c r="L2465" i="1"/>
  <c r="L2584" i="1"/>
  <c r="L4388" i="1"/>
  <c r="H858" i="33"/>
  <c r="J167" i="1"/>
  <c r="J185" i="1"/>
  <c r="J211" i="1"/>
  <c r="J306" i="1"/>
  <c r="F505" i="33"/>
  <c r="F513" i="33"/>
  <c r="O168" i="1"/>
  <c r="O186" i="1"/>
  <c r="O212" i="1"/>
  <c r="O307" i="1"/>
  <c r="J506" i="33"/>
  <c r="J514" i="33"/>
  <c r="X168" i="1"/>
  <c r="X186" i="1"/>
  <c r="X212" i="1"/>
  <c r="X307" i="1"/>
  <c r="Q506" i="33"/>
  <c r="Q514" i="33"/>
  <c r="R347" i="33"/>
  <c r="R355" i="33"/>
  <c r="R362" i="33"/>
  <c r="P303" i="2"/>
  <c r="Y763" i="1"/>
  <c r="Y772" i="1"/>
  <c r="Y790" i="1"/>
  <c r="R443" i="33"/>
  <c r="R1014" i="33"/>
  <c r="Q426" i="33"/>
  <c r="P1975" i="1"/>
  <c r="P2151" i="1"/>
  <c r="P2160" i="1"/>
  <c r="K930" i="33"/>
  <c r="K1034" i="33"/>
  <c r="U987" i="33"/>
  <c r="U947" i="33"/>
  <c r="U967" i="33"/>
  <c r="H1016" i="33"/>
  <c r="Q2101" i="1"/>
  <c r="Q2415" i="1"/>
  <c r="Q3108" i="1"/>
  <c r="Q3715" i="1"/>
  <c r="Q2447" i="1"/>
  <c r="Q1744" i="1"/>
  <c r="Q1736" i="1"/>
  <c r="Q1800" i="1"/>
  <c r="Q1849" i="1"/>
  <c r="Q1808" i="1"/>
  <c r="Q2317" i="1"/>
  <c r="Q2732" i="1"/>
  <c r="Q2780" i="1"/>
  <c r="Q3787" i="1"/>
  <c r="Q1824" i="1"/>
  <c r="Q2884" i="1"/>
  <c r="Q3875" i="1"/>
  <c r="Q3867" i="1"/>
  <c r="Q4230" i="1"/>
  <c r="Q589" i="1"/>
  <c r="Q1832" i="1"/>
  <c r="Q1989" i="1"/>
  <c r="Q1997" i="1"/>
  <c r="Q2772" i="1"/>
  <c r="Q485" i="1"/>
  <c r="Q3747" i="1"/>
  <c r="Q3739" i="1"/>
  <c r="Q3859" i="1"/>
  <c r="Q4091" i="1"/>
  <c r="Q517" i="1"/>
  <c r="Q1760" i="1"/>
  <c r="Q3779" i="1"/>
  <c r="Q1784" i="1"/>
  <c r="Q2892" i="1"/>
  <c r="Q2820" i="1"/>
  <c r="Q3132" i="1"/>
  <c r="Q3731" i="1"/>
  <c r="Q3795" i="1"/>
  <c r="Q4027" i="1"/>
  <c r="Q477" i="1"/>
  <c r="Q2812" i="1"/>
  <c r="Q3707" i="1"/>
  <c r="Q2381" i="1"/>
  <c r="Q3036" i="1"/>
  <c r="Q2900" i="1"/>
  <c r="Q3060" i="1"/>
  <c r="Q3723" i="1"/>
  <c r="Q3771" i="1"/>
  <c r="Q4019" i="1"/>
  <c r="Q1776" i="1"/>
  <c r="Q2357" i="1"/>
  <c r="Q461" i="1"/>
  <c r="Q2756" i="1"/>
  <c r="Q2748" i="1"/>
  <c r="Q2804" i="1"/>
  <c r="Q3028" i="1"/>
  <c r="Q3140" i="1"/>
  <c r="Q2796" i="1"/>
  <c r="Q3755" i="1"/>
  <c r="Q1752" i="1"/>
  <c r="Q4035" i="1"/>
  <c r="Q2349" i="1"/>
  <c r="Q2309" i="1"/>
  <c r="Q2740" i="1"/>
  <c r="Q3044" i="1"/>
  <c r="Q3270" i="1"/>
  <c r="Q2029" i="1"/>
  <c r="Q2764" i="1"/>
  <c r="Q4051" i="1"/>
  <c r="H1011" i="33"/>
  <c r="O2299" i="1"/>
  <c r="O2395" i="1"/>
  <c r="O2462" i="1"/>
  <c r="O2581" i="1"/>
  <c r="O4385" i="1"/>
  <c r="J855" i="33"/>
  <c r="J517" i="33"/>
  <c r="O171" i="1"/>
  <c r="O189" i="1"/>
  <c r="O215" i="1"/>
  <c r="O310" i="1"/>
  <c r="J509" i="33"/>
  <c r="E390" i="2"/>
  <c r="G849" i="33"/>
  <c r="G865" i="33"/>
  <c r="G881" i="33"/>
  <c r="G889" i="33"/>
  <c r="E399" i="2"/>
  <c r="K892" i="1"/>
  <c r="K967" i="1"/>
  <c r="K1117" i="1"/>
  <c r="G817" i="33"/>
  <c r="G825" i="33"/>
  <c r="L2746" i="1"/>
  <c r="L2802" i="1"/>
  <c r="L3034" i="1"/>
  <c r="L3705" i="1"/>
  <c r="L3745" i="1"/>
  <c r="L2307" i="1"/>
  <c r="L2315" i="1"/>
  <c r="L2778" i="1"/>
  <c r="L2810" i="1"/>
  <c r="L3042" i="1"/>
  <c r="L3713" i="1"/>
  <c r="L3785" i="1"/>
  <c r="L3753" i="1"/>
  <c r="L3138" i="1"/>
  <c r="L2898" i="1"/>
  <c r="L3769" i="1"/>
  <c r="L1750" i="1"/>
  <c r="L2355" i="1"/>
  <c r="L2738" i="1"/>
  <c r="L2794" i="1"/>
  <c r="L3026" i="1"/>
  <c r="L3130" i="1"/>
  <c r="L1734" i="1"/>
  <c r="L3873" i="1"/>
  <c r="L1847" i="1"/>
  <c r="L1806" i="1"/>
  <c r="L1995" i="1"/>
  <c r="L2730" i="1"/>
  <c r="L2445" i="1"/>
  <c r="L2882" i="1"/>
  <c r="L4025" i="1"/>
  <c r="L2890" i="1"/>
  <c r="L3737" i="1"/>
  <c r="L4049" i="1"/>
  <c r="L587" i="1"/>
  <c r="L1798" i="1"/>
  <c r="L1987" i="1"/>
  <c r="L2347" i="1"/>
  <c r="L2762" i="1"/>
  <c r="L3106" i="1"/>
  <c r="L2027" i="1"/>
  <c r="L2770" i="1"/>
  <c r="L3865" i="1"/>
  <c r="L4017" i="1"/>
  <c r="L515" i="1"/>
  <c r="L1782" i="1"/>
  <c r="L2099" i="1"/>
  <c r="L2379" i="1"/>
  <c r="L2413" i="1"/>
  <c r="L3777" i="1"/>
  <c r="L1758" i="1"/>
  <c r="L3729" i="1"/>
  <c r="L3857" i="1"/>
  <c r="L4228" i="1"/>
  <c r="L483" i="1"/>
  <c r="L1774" i="1"/>
  <c r="L1822" i="1"/>
  <c r="L459" i="1"/>
  <c r="L2818" i="1"/>
  <c r="L3268" i="1"/>
  <c r="L3058" i="1"/>
  <c r="L3721" i="1"/>
  <c r="L3793" i="1"/>
  <c r="L4089" i="1"/>
  <c r="L475" i="1"/>
  <c r="L1742" i="1"/>
  <c r="L4033" i="1"/>
  <c r="L1830" i="1"/>
  <c r="L2754" i="1"/>
  <c r="H168" i="1"/>
  <c r="H186" i="1"/>
  <c r="H212" i="1"/>
  <c r="H307" i="1"/>
  <c r="H880" i="1"/>
  <c r="D523" i="33"/>
  <c r="AB184" i="1"/>
  <c r="AB210" i="1"/>
  <c r="AB305" i="1"/>
  <c r="T504" i="33"/>
  <c r="T512" i="33"/>
  <c r="T519" i="33"/>
  <c r="AB166" i="1"/>
  <c r="T347" i="33"/>
  <c r="T355" i="33"/>
  <c r="T362" i="33"/>
  <c r="R303" i="2"/>
  <c r="AB763" i="1"/>
  <c r="AB772" i="1"/>
  <c r="AB790" i="1"/>
  <c r="T443" i="33"/>
  <c r="I1018" i="33"/>
  <c r="F845" i="33"/>
  <c r="F861" i="33"/>
  <c r="F877" i="33"/>
  <c r="F885" i="33"/>
  <c r="D395" i="2"/>
  <c r="J888" i="1"/>
  <c r="J963" i="1"/>
  <c r="J1113" i="1"/>
  <c r="F813" i="33"/>
  <c r="F821" i="33"/>
  <c r="D386" i="2"/>
  <c r="E933" i="33"/>
  <c r="D933" i="33"/>
  <c r="B414" i="2"/>
  <c r="E489" i="33"/>
  <c r="E497" i="33"/>
  <c r="E906" i="33"/>
  <c r="Q1017" i="33"/>
  <c r="U168" i="1"/>
  <c r="U186" i="1"/>
  <c r="U212" i="1"/>
  <c r="O472" i="33"/>
  <c r="O489" i="33"/>
  <c r="O497" i="33"/>
  <c r="O906" i="33"/>
  <c r="R966" i="33"/>
  <c r="R946" i="33"/>
  <c r="R986" i="33"/>
  <c r="X1975" i="1"/>
  <c r="X2151" i="1"/>
  <c r="X2160" i="1"/>
  <c r="Q930" i="33"/>
  <c r="Q1034" i="33"/>
  <c r="V1975" i="1"/>
  <c r="V2151" i="1"/>
  <c r="V2160" i="1"/>
  <c r="P930" i="33"/>
  <c r="P1034" i="33"/>
  <c r="Q1016" i="33"/>
  <c r="AB2297" i="1"/>
  <c r="AB2393" i="1"/>
  <c r="AB2460" i="1"/>
  <c r="AB2579" i="1"/>
  <c r="AB4383" i="1"/>
  <c r="T853" i="33"/>
  <c r="L967" i="33"/>
  <c r="L947" i="33"/>
  <c r="L987" i="33"/>
  <c r="D965" i="33"/>
  <c r="D886" i="33"/>
  <c r="D945" i="33"/>
  <c r="D985" i="33"/>
  <c r="L2303" i="1"/>
  <c r="L2399" i="1"/>
  <c r="L2466" i="1"/>
  <c r="L2585" i="1"/>
  <c r="L4389" i="1"/>
  <c r="H859" i="33"/>
  <c r="U2301" i="1"/>
  <c r="U2397" i="1"/>
  <c r="U2464" i="1"/>
  <c r="U2583" i="1"/>
  <c r="U4387" i="1"/>
  <c r="O857" i="33"/>
  <c r="AC3753" i="1"/>
  <c r="AC1774" i="1"/>
  <c r="AC2810" i="1"/>
  <c r="AC2379" i="1"/>
  <c r="AC3785" i="1"/>
  <c r="AC2315" i="1"/>
  <c r="AC1987" i="1"/>
  <c r="AC2355" i="1"/>
  <c r="AC3268" i="1"/>
  <c r="AC3745" i="1"/>
  <c r="AC2099" i="1"/>
  <c r="AC2027" i="1"/>
  <c r="AC2347" i="1"/>
  <c r="AC3721" i="1"/>
  <c r="AC3777" i="1"/>
  <c r="AC3106" i="1"/>
  <c r="AC1798" i="1"/>
  <c r="AC3705" i="1"/>
  <c r="AC1830" i="1"/>
  <c r="AC1995" i="1"/>
  <c r="AC3737" i="1"/>
  <c r="AC2730" i="1"/>
  <c r="AC1758" i="1"/>
  <c r="AC2307" i="1"/>
  <c r="AC3042" i="1"/>
  <c r="AC515" i="1"/>
  <c r="AC1750" i="1"/>
  <c r="AC1742" i="1"/>
  <c r="AC1734" i="1"/>
  <c r="AC1822" i="1"/>
  <c r="AC459" i="1"/>
  <c r="AC587" i="1"/>
  <c r="AC2890" i="1"/>
  <c r="AC3769" i="1"/>
  <c r="AC4017" i="1"/>
  <c r="AC3873" i="1"/>
  <c r="AC3865" i="1"/>
  <c r="AC4049" i="1"/>
  <c r="AC483" i="1"/>
  <c r="AC4089" i="1"/>
  <c r="AC3857" i="1"/>
  <c r="AC1847" i="1"/>
  <c r="AC2882" i="1"/>
  <c r="AC3034" i="1"/>
  <c r="AC2898" i="1"/>
  <c r="AC2802" i="1"/>
  <c r="AC3713" i="1"/>
  <c r="AC2738" i="1"/>
  <c r="AC2445" i="1"/>
  <c r="AC1806" i="1"/>
  <c r="AC3729" i="1"/>
  <c r="AC2770" i="1"/>
  <c r="AC2818" i="1"/>
  <c r="AC3130" i="1"/>
  <c r="AC3058" i="1"/>
  <c r="AC3138" i="1"/>
  <c r="AC1782" i="1"/>
  <c r="AC475" i="1"/>
  <c r="AC3793" i="1"/>
  <c r="AC2778" i="1"/>
  <c r="AC4025" i="1"/>
  <c r="AC2413" i="1"/>
  <c r="AC2762" i="1"/>
  <c r="AC2754" i="1"/>
  <c r="AC2746" i="1"/>
  <c r="AC2794" i="1"/>
  <c r="AC4228" i="1"/>
  <c r="AC4033" i="1"/>
  <c r="AC1394" i="1"/>
  <c r="AC1450" i="1"/>
  <c r="AC1459" i="1"/>
  <c r="U643" i="33"/>
  <c r="U651" i="33"/>
  <c r="S190" i="2"/>
  <c r="AC4499" i="1"/>
  <c r="AC4531" i="1"/>
  <c r="U764" i="33"/>
  <c r="U772" i="33"/>
  <c r="S226" i="2"/>
  <c r="AC3026" i="1"/>
  <c r="I834" i="33"/>
  <c r="N2304" i="1"/>
  <c r="N2400" i="1"/>
  <c r="N2467" i="1"/>
  <c r="N2586" i="1"/>
  <c r="N4390" i="1"/>
  <c r="I860" i="33"/>
  <c r="O3857" i="1"/>
  <c r="O2315" i="1"/>
  <c r="O2413" i="1"/>
  <c r="O4017" i="1"/>
  <c r="O2730" i="1"/>
  <c r="O1774" i="1"/>
  <c r="O1806" i="1"/>
  <c r="O3737" i="1"/>
  <c r="O475" i="1"/>
  <c r="O2379" i="1"/>
  <c r="O1758" i="1"/>
  <c r="O1995" i="1"/>
  <c r="O4089" i="1"/>
  <c r="O3026" i="1"/>
  <c r="O3873" i="1"/>
  <c r="O2802" i="1"/>
  <c r="O2027" i="1"/>
  <c r="O3745" i="1"/>
  <c r="O1782" i="1"/>
  <c r="O3777" i="1"/>
  <c r="O2099" i="1"/>
  <c r="O587" i="1"/>
  <c r="O3268" i="1"/>
  <c r="O3753" i="1"/>
  <c r="O3034" i="1"/>
  <c r="O2738" i="1"/>
  <c r="O2754" i="1"/>
  <c r="O2746" i="1"/>
  <c r="O2810" i="1"/>
  <c r="O3042" i="1"/>
  <c r="O3705" i="1"/>
  <c r="O3106" i="1"/>
  <c r="O2307" i="1"/>
  <c r="O2778" i="1"/>
  <c r="O2770" i="1"/>
  <c r="O1830" i="1"/>
  <c r="O1822" i="1"/>
  <c r="O1987" i="1"/>
  <c r="O2445" i="1"/>
  <c r="O2794" i="1"/>
  <c r="O459" i="1"/>
  <c r="O2818" i="1"/>
  <c r="O515" i="1"/>
  <c r="O1742" i="1"/>
  <c r="O1734" i="1"/>
  <c r="O1798" i="1"/>
  <c r="O2347" i="1"/>
  <c r="O2355" i="1"/>
  <c r="O4025" i="1"/>
  <c r="O1847" i="1"/>
  <c r="O2762" i="1"/>
  <c r="O3138" i="1"/>
  <c r="O3130" i="1"/>
  <c r="O3721" i="1"/>
  <c r="O3793" i="1"/>
  <c r="O4049" i="1"/>
  <c r="O483" i="1"/>
  <c r="O3865" i="1"/>
  <c r="O1750" i="1"/>
  <c r="O3769" i="1"/>
  <c r="O2890" i="1"/>
  <c r="O2882" i="1"/>
  <c r="O3058" i="1"/>
  <c r="O3713" i="1"/>
  <c r="O3785" i="1"/>
  <c r="O4033" i="1"/>
  <c r="O2898" i="1"/>
  <c r="O4228" i="1"/>
  <c r="O1394" i="1"/>
  <c r="O1450" i="1"/>
  <c r="O1459" i="1"/>
  <c r="J643" i="33"/>
  <c r="J651" i="33"/>
  <c r="H190" i="2"/>
  <c r="O4499" i="1"/>
  <c r="O4531" i="1"/>
  <c r="J764" i="33"/>
  <c r="J772" i="33"/>
  <c r="H226" i="2"/>
  <c r="O3729" i="1"/>
  <c r="S977" i="33"/>
  <c r="Q211" i="2"/>
  <c r="AA978" i="1"/>
  <c r="AA1066" i="1"/>
  <c r="AA1109" i="1"/>
  <c r="S874" i="33"/>
  <c r="C876" i="33"/>
  <c r="H980" i="1"/>
  <c r="H1068" i="1"/>
  <c r="H1111" i="1"/>
  <c r="D876" i="33"/>
  <c r="F769" i="33"/>
  <c r="J1294" i="1"/>
  <c r="J1390" i="1"/>
  <c r="J1464" i="1"/>
  <c r="F648" i="33"/>
  <c r="F656" i="33"/>
  <c r="D195" i="2"/>
  <c r="J4504" i="1"/>
  <c r="J4536" i="1"/>
  <c r="M876" i="33"/>
  <c r="H306" i="1"/>
  <c r="D505" i="33"/>
  <c r="D350" i="33"/>
  <c r="AA166" i="1"/>
  <c r="S347" i="33"/>
  <c r="S355" i="33"/>
  <c r="S362" i="33"/>
  <c r="Q303" i="2"/>
  <c r="AA763" i="1"/>
  <c r="AA772" i="1"/>
  <c r="AA790" i="1"/>
  <c r="S443" i="33"/>
  <c r="S391" i="2"/>
  <c r="U826" i="33"/>
  <c r="U850" i="33"/>
  <c r="U866" i="33"/>
  <c r="U882" i="33"/>
  <c r="U890" i="33"/>
  <c r="S400" i="2"/>
  <c r="AC893" i="1"/>
  <c r="AC968" i="1"/>
  <c r="AC1118" i="1"/>
  <c r="U818" i="33"/>
  <c r="H461" i="1"/>
  <c r="I461" i="1"/>
  <c r="F1032" i="33"/>
  <c r="J1973" i="1"/>
  <c r="J2149" i="1"/>
  <c r="J2158" i="1"/>
  <c r="F928" i="33"/>
  <c r="S859" i="33"/>
  <c r="AA4389" i="1"/>
  <c r="AA2303" i="1"/>
  <c r="AA2399" i="1"/>
  <c r="AA2466" i="1"/>
  <c r="AA2585" i="1"/>
  <c r="M1034" i="33"/>
  <c r="S1975" i="1"/>
  <c r="S2151" i="1"/>
  <c r="S2160" i="1"/>
  <c r="M930" i="33"/>
  <c r="I1028" i="33"/>
  <c r="N1969" i="1"/>
  <c r="N2145" i="1"/>
  <c r="N2154" i="1"/>
  <c r="I924" i="33"/>
  <c r="L855" i="33"/>
  <c r="Q4385" i="1"/>
  <c r="Q2581" i="1"/>
  <c r="Q2462" i="1"/>
  <c r="Q2395" i="1"/>
  <c r="Q2299" i="1"/>
  <c r="H872" i="33"/>
  <c r="L1107" i="1"/>
  <c r="L1064" i="1"/>
  <c r="L976" i="1"/>
  <c r="F209" i="2"/>
  <c r="H975" i="33"/>
  <c r="H172" i="1"/>
  <c r="H190" i="1"/>
  <c r="H216" i="1"/>
  <c r="H311" i="1"/>
  <c r="D510" i="33"/>
  <c r="L519" i="33"/>
  <c r="L512" i="33"/>
  <c r="Q166" i="1"/>
  <c r="Q184" i="1"/>
  <c r="Q210" i="1"/>
  <c r="Q305" i="1"/>
  <c r="L504" i="33"/>
  <c r="N1018" i="33"/>
  <c r="S1028" i="33"/>
  <c r="AA1969" i="1"/>
  <c r="AA2145" i="1"/>
  <c r="AA2154" i="1"/>
  <c r="S924" i="33"/>
  <c r="AA1294" i="1"/>
  <c r="AA1390" i="1"/>
  <c r="AA1464" i="1"/>
  <c r="S648" i="33"/>
  <c r="S656" i="33"/>
  <c r="Q195" i="2"/>
  <c r="AA4504" i="1"/>
  <c r="AA4536" i="1"/>
  <c r="S769" i="33"/>
  <c r="AB191" i="1"/>
  <c r="AB217" i="1"/>
  <c r="AB312" i="1"/>
  <c r="T511" i="33"/>
  <c r="O1018" i="33"/>
  <c r="L2297" i="1"/>
  <c r="L2393" i="1"/>
  <c r="L2460" i="1"/>
  <c r="L2579" i="1"/>
  <c r="L4383" i="1"/>
  <c r="H853" i="33"/>
  <c r="Q170" i="1"/>
  <c r="Q188" i="1"/>
  <c r="Q214" i="1"/>
  <c r="Q309" i="1"/>
  <c r="L508" i="33"/>
  <c r="L516" i="33"/>
  <c r="D475" i="33"/>
  <c r="D492" i="33"/>
  <c r="Q169" i="1"/>
  <c r="Q187" i="1"/>
  <c r="Q213" i="1"/>
  <c r="Q308" i="1"/>
  <c r="L507" i="33"/>
  <c r="L515" i="33"/>
  <c r="K171" i="1"/>
  <c r="K189" i="1"/>
  <c r="K215" i="1"/>
  <c r="K310" i="1"/>
  <c r="G509" i="33"/>
  <c r="G517" i="33"/>
  <c r="M347" i="33"/>
  <c r="M355" i="33"/>
  <c r="M362" i="33"/>
  <c r="K303" i="2"/>
  <c r="S763" i="1"/>
  <c r="S772" i="1"/>
  <c r="S790" i="1"/>
  <c r="M443" i="33"/>
  <c r="T846" i="33"/>
  <c r="T862" i="33"/>
  <c r="T878" i="33"/>
  <c r="T886" i="33"/>
  <c r="R396" i="2"/>
  <c r="AB889" i="1"/>
  <c r="AB964" i="1"/>
  <c r="AB1114" i="1"/>
  <c r="T814" i="33"/>
  <c r="T822" i="33"/>
  <c r="R387" i="2"/>
  <c r="I964" i="1"/>
  <c r="I1114" i="1"/>
  <c r="E814" i="33"/>
  <c r="E822" i="33"/>
  <c r="C387" i="2"/>
  <c r="U3332" i="1"/>
  <c r="U4292" i="1"/>
  <c r="U1973" i="1"/>
  <c r="U2149" i="1"/>
  <c r="U2158" i="1"/>
  <c r="O928" i="33"/>
  <c r="O1032" i="33"/>
  <c r="F987" i="33"/>
  <c r="F947" i="33"/>
  <c r="F967" i="33"/>
  <c r="I989" i="33"/>
  <c r="I949" i="33"/>
  <c r="I969" i="33"/>
  <c r="O1969" i="1"/>
  <c r="O2145" i="1"/>
  <c r="O2154" i="1"/>
  <c r="J924" i="33"/>
  <c r="J1028" i="33"/>
  <c r="N1973" i="1"/>
  <c r="N2149" i="1"/>
  <c r="N2158" i="1"/>
  <c r="I928" i="33"/>
  <c r="I1032" i="33"/>
  <c r="H976" i="33"/>
  <c r="F210" i="2"/>
  <c r="L977" i="1"/>
  <c r="L1065" i="1"/>
  <c r="L1108" i="1"/>
  <c r="H873" i="33"/>
  <c r="V2303" i="1"/>
  <c r="V2399" i="1"/>
  <c r="V2466" i="1"/>
  <c r="V2585" i="1"/>
  <c r="V4389" i="1"/>
  <c r="P859" i="33"/>
  <c r="I1063" i="1"/>
  <c r="I1106" i="1"/>
  <c r="E871" i="33"/>
  <c r="J875" i="33"/>
  <c r="J978" i="33"/>
  <c r="H212" i="2"/>
  <c r="O979" i="1"/>
  <c r="O1067" i="1"/>
  <c r="O1110" i="1"/>
  <c r="U2000" i="1"/>
  <c r="U2384" i="1"/>
  <c r="U2743" i="1"/>
  <c r="U2807" i="1"/>
  <c r="U3273" i="1"/>
  <c r="U4094" i="1"/>
  <c r="U3047" i="1"/>
  <c r="U592" i="1"/>
  <c r="U1787" i="1"/>
  <c r="U1803" i="1"/>
  <c r="U2032" i="1"/>
  <c r="U2418" i="1"/>
  <c r="U2767" i="1"/>
  <c r="U2815" i="1"/>
  <c r="U3758" i="1"/>
  <c r="U1739" i="1"/>
  <c r="U4022" i="1"/>
  <c r="U3798" i="1"/>
  <c r="U4054" i="1"/>
  <c r="U520" i="1"/>
  <c r="U1779" i="1"/>
  <c r="U1852" i="1"/>
  <c r="U2320" i="1"/>
  <c r="U1835" i="1"/>
  <c r="U2735" i="1"/>
  <c r="U2352" i="1"/>
  <c r="U3718" i="1"/>
  <c r="U3790" i="1"/>
  <c r="U4038" i="1"/>
  <c r="U488" i="1"/>
  <c r="U1747" i="1"/>
  <c r="U1827" i="1"/>
  <c r="U3750" i="1"/>
  <c r="U1755" i="1"/>
  <c r="U3878" i="1"/>
  <c r="U3039" i="1"/>
  <c r="U3710" i="1"/>
  <c r="U3782" i="1"/>
  <c r="U4030" i="1"/>
  <c r="U4233" i="1"/>
  <c r="U480" i="1"/>
  <c r="U2759" i="1"/>
  <c r="U3734" i="1"/>
  <c r="U2887" i="1"/>
  <c r="U2799" i="1"/>
  <c r="U3031" i="1"/>
  <c r="U3135" i="1"/>
  <c r="U3774" i="1"/>
  <c r="U3870" i="1"/>
  <c r="U3862" i="1"/>
  <c r="U1811" i="1"/>
  <c r="U3111" i="1"/>
  <c r="U2312" i="1"/>
  <c r="U1992" i="1"/>
  <c r="U2783" i="1"/>
  <c r="U2903" i="1"/>
  <c r="U3143" i="1"/>
  <c r="U3742" i="1"/>
  <c r="U2823" i="1"/>
  <c r="U3726" i="1"/>
  <c r="U2360" i="1"/>
  <c r="U2104" i="1"/>
  <c r="U2450" i="1"/>
  <c r="U2775" i="1"/>
  <c r="U2895" i="1"/>
  <c r="U3063" i="1"/>
  <c r="U1763" i="1"/>
  <c r="U2751" i="1"/>
  <c r="U464" i="1"/>
  <c r="AA2768" i="1"/>
  <c r="AA2896" i="1"/>
  <c r="AA2888" i="1"/>
  <c r="AA4226" i="1"/>
  <c r="AA3871" i="1"/>
  <c r="AA1820" i="1"/>
  <c r="AA2313" i="1"/>
  <c r="AA2443" i="1"/>
  <c r="AA2728" i="1"/>
  <c r="AA2800" i="1"/>
  <c r="AA3024" i="1"/>
  <c r="AA2776" i="1"/>
  <c r="AA3136" i="1"/>
  <c r="AA1732" i="1"/>
  <c r="AA473" i="1"/>
  <c r="AA2744" i="1"/>
  <c r="AA1796" i="1"/>
  <c r="AA2305" i="1"/>
  <c r="AA2377" i="1"/>
  <c r="AA2760" i="1"/>
  <c r="AA2752" i="1"/>
  <c r="AA3128" i="1"/>
  <c r="AA3032" i="1"/>
  <c r="AA1772" i="1"/>
  <c r="AA3751" i="1"/>
  <c r="AA513" i="1"/>
  <c r="AA1780" i="1"/>
  <c r="AA1985" i="1"/>
  <c r="AA2411" i="1"/>
  <c r="AA2097" i="1"/>
  <c r="AA2353" i="1"/>
  <c r="AA2345" i="1"/>
  <c r="AA3863" i="1"/>
  <c r="AA3855" i="1"/>
  <c r="AA4087" i="1"/>
  <c r="AA457" i="1"/>
  <c r="AA1756" i="1"/>
  <c r="AA1845" i="1"/>
  <c r="AA1828" i="1"/>
  <c r="AA585" i="1"/>
  <c r="AA3743" i="1"/>
  <c r="AA3783" i="1"/>
  <c r="AA3719" i="1"/>
  <c r="AA3791" i="1"/>
  <c r="AA4031" i="1"/>
  <c r="AA481" i="1"/>
  <c r="AA1748" i="1"/>
  <c r="AA1740" i="1"/>
  <c r="AA4047" i="1"/>
  <c r="AA2792" i="1"/>
  <c r="AA2880" i="1"/>
  <c r="AA3056" i="1"/>
  <c r="AA3711" i="1"/>
  <c r="AA3775" i="1"/>
  <c r="AA4023" i="1"/>
  <c r="AA4015" i="1"/>
  <c r="AA3703" i="1"/>
  <c r="AA3104" i="1"/>
  <c r="AA1804" i="1"/>
  <c r="AA2816" i="1"/>
  <c r="AA2808" i="1"/>
  <c r="AA3040" i="1"/>
  <c r="AA3266" i="1"/>
  <c r="AA3767" i="1"/>
  <c r="AA3735" i="1"/>
  <c r="AA2736" i="1"/>
  <c r="AA2025" i="1"/>
  <c r="AA3727" i="1"/>
  <c r="AA1993" i="1"/>
  <c r="Q4018" i="1"/>
  <c r="Q3730" i="1"/>
  <c r="Q2308" i="1"/>
  <c r="Q3778" i="1"/>
  <c r="Q2763" i="1"/>
  <c r="Q3107" i="1"/>
  <c r="Q2348" i="1"/>
  <c r="Q3706" i="1"/>
  <c r="Q3139" i="1"/>
  <c r="Q1807" i="1"/>
  <c r="Q516" i="1"/>
  <c r="Q2100" i="1"/>
  <c r="Q2891" i="1"/>
  <c r="Q1848" i="1"/>
  <c r="Q4026" i="1"/>
  <c r="Q1743" i="1"/>
  <c r="Q4090" i="1"/>
  <c r="Q3770" i="1"/>
  <c r="Q3131" i="1"/>
  <c r="Q2803" i="1"/>
  <c r="Q1996" i="1"/>
  <c r="Q2883" i="1"/>
  <c r="Q2731" i="1"/>
  <c r="Q460" i="1"/>
  <c r="Q1735" i="1"/>
  <c r="Q1751" i="1"/>
  <c r="Q2356" i="1"/>
  <c r="Q2771" i="1"/>
  <c r="Q2899" i="1"/>
  <c r="Q1831" i="1"/>
  <c r="Q1823" i="1"/>
  <c r="Q1988" i="1"/>
  <c r="Q4050" i="1"/>
  <c r="Q3059" i="1"/>
  <c r="Q1775" i="1"/>
  <c r="Q2028" i="1"/>
  <c r="Q3874" i="1"/>
  <c r="Q3866" i="1"/>
  <c r="Q4229" i="1"/>
  <c r="Q588" i="1"/>
  <c r="Q1783" i="1"/>
  <c r="Q3722" i="1"/>
  <c r="Q4034" i="1"/>
  <c r="Q484" i="1"/>
  <c r="Q1759" i="1"/>
  <c r="Q3746" i="1"/>
  <c r="Q3738" i="1"/>
  <c r="Q3858" i="1"/>
  <c r="Q3043" i="1"/>
  <c r="Q3794" i="1"/>
  <c r="Q2446" i="1"/>
  <c r="Q3035" i="1"/>
  <c r="Q3269" i="1"/>
  <c r="Q3754" i="1"/>
  <c r="Q2755" i="1"/>
  <c r="Q2747" i="1"/>
  <c r="Q2819" i="1"/>
  <c r="Q2811" i="1"/>
  <c r="Q3714" i="1"/>
  <c r="Q476" i="1"/>
  <c r="Q2795" i="1"/>
  <c r="Q3027" i="1"/>
  <c r="Q2779" i="1"/>
  <c r="Q2414" i="1"/>
  <c r="Q2380" i="1"/>
  <c r="Q2739" i="1"/>
  <c r="Q1799" i="1"/>
  <c r="Q2316" i="1"/>
  <c r="Q3786" i="1"/>
  <c r="J170" i="1"/>
  <c r="J188" i="1"/>
  <c r="J214" i="1"/>
  <c r="J309" i="1"/>
  <c r="F508" i="33"/>
  <c r="F516" i="33"/>
  <c r="Q516" i="33"/>
  <c r="X170" i="1"/>
  <c r="X188" i="1"/>
  <c r="X214" i="1"/>
  <c r="X309" i="1"/>
  <c r="Q508" i="33"/>
  <c r="H389" i="2"/>
  <c r="J824" i="33"/>
  <c r="H398" i="2"/>
  <c r="O891" i="1"/>
  <c r="O966" i="1"/>
  <c r="O1116" i="1"/>
  <c r="J816" i="33"/>
  <c r="F1030" i="33"/>
  <c r="J1971" i="1"/>
  <c r="J2147" i="1"/>
  <c r="J2156" i="1"/>
  <c r="F926" i="33"/>
  <c r="M1011" i="33"/>
  <c r="R859" i="33"/>
  <c r="Y4389" i="1"/>
  <c r="Y2585" i="1"/>
  <c r="Y2466" i="1"/>
  <c r="Y2399" i="1"/>
  <c r="Y2303" i="1"/>
  <c r="AB3793" i="1"/>
  <c r="AB1798" i="1"/>
  <c r="AB3106" i="1"/>
  <c r="AB2794" i="1"/>
  <c r="AB1995" i="1"/>
  <c r="AB3026" i="1"/>
  <c r="AB3268" i="1"/>
  <c r="AB3753" i="1"/>
  <c r="AB3857" i="1"/>
  <c r="AB3034" i="1"/>
  <c r="AB3705" i="1"/>
  <c r="AB3769" i="1"/>
  <c r="AB4228" i="1"/>
  <c r="AB4049" i="1"/>
  <c r="AB587" i="1"/>
  <c r="AB2754" i="1"/>
  <c r="AB4017" i="1"/>
  <c r="AB2882" i="1"/>
  <c r="AB2445" i="1"/>
  <c r="AB2778" i="1"/>
  <c r="AB2898" i="1"/>
  <c r="AB3138" i="1"/>
  <c r="AB3729" i="1"/>
  <c r="AB2818" i="1"/>
  <c r="AB3721" i="1"/>
  <c r="AB2379" i="1"/>
  <c r="AB2099" i="1"/>
  <c r="AB2315" i="1"/>
  <c r="AB2770" i="1"/>
  <c r="AB2890" i="1"/>
  <c r="AB3058" i="1"/>
  <c r="AB1822" i="1"/>
  <c r="AB2746" i="1"/>
  <c r="AB515" i="1"/>
  <c r="AB1782" i="1"/>
  <c r="AB2027" i="1"/>
  <c r="AB2355" i="1"/>
  <c r="AB2762" i="1"/>
  <c r="AB2810" i="1"/>
  <c r="AB3745" i="1"/>
  <c r="AB1742" i="1"/>
  <c r="AB3873" i="1"/>
  <c r="AB4089" i="1"/>
  <c r="AB483" i="1"/>
  <c r="AB1774" i="1"/>
  <c r="AB1987" i="1"/>
  <c r="AB2413" i="1"/>
  <c r="AB2738" i="1"/>
  <c r="AB2802" i="1"/>
  <c r="AB3130" i="1"/>
  <c r="AB3042" i="1"/>
  <c r="AB3785" i="1"/>
  <c r="AB4025" i="1"/>
  <c r="AB475" i="1"/>
  <c r="AB1758" i="1"/>
  <c r="AB1830" i="1"/>
  <c r="AB2307" i="1"/>
  <c r="AB1847" i="1"/>
  <c r="AB2730" i="1"/>
  <c r="AB2347" i="1"/>
  <c r="AB3713" i="1"/>
  <c r="AB3777" i="1"/>
  <c r="AB4033" i="1"/>
  <c r="AB459" i="1"/>
  <c r="AB1750" i="1"/>
  <c r="AB1806" i="1"/>
  <c r="AB3737" i="1"/>
  <c r="AB1734" i="1"/>
  <c r="AB3865" i="1"/>
  <c r="U1014" i="33"/>
  <c r="K3732" i="1"/>
  <c r="K2448" i="1"/>
  <c r="K1761" i="1"/>
  <c r="K3756" i="1"/>
  <c r="K2310" i="1"/>
  <c r="K590" i="1"/>
  <c r="K3061" i="1"/>
  <c r="K1833" i="1"/>
  <c r="K2901" i="1"/>
  <c r="K3029" i="1"/>
  <c r="K3796" i="1"/>
  <c r="K2765" i="1"/>
  <c r="K2797" i="1"/>
  <c r="K2733" i="1"/>
  <c r="K1777" i="1"/>
  <c r="K2350" i="1"/>
  <c r="K1850" i="1"/>
  <c r="K2893" i="1"/>
  <c r="K2805" i="1"/>
  <c r="K4052" i="1"/>
  <c r="K3271" i="1"/>
  <c r="K2030" i="1"/>
  <c r="K2821" i="1"/>
  <c r="K1990" i="1"/>
  <c r="K3772" i="1"/>
  <c r="K486" i="1"/>
  <c r="K1809" i="1"/>
  <c r="K1801" i="1"/>
  <c r="K2416" i="1"/>
  <c r="K2757" i="1"/>
  <c r="K2749" i="1"/>
  <c r="K462" i="1"/>
  <c r="K3045" i="1"/>
  <c r="K3860" i="1"/>
  <c r="K4092" i="1"/>
  <c r="K478" i="1"/>
  <c r="K1825" i="1"/>
  <c r="K2102" i="1"/>
  <c r="K2318" i="1"/>
  <c r="K1753" i="1"/>
  <c r="K4020" i="1"/>
  <c r="K1998" i="1"/>
  <c r="K3141" i="1"/>
  <c r="K3724" i="1"/>
  <c r="K3788" i="1"/>
  <c r="K4036" i="1"/>
  <c r="K518" i="1"/>
  <c r="K1745" i="1"/>
  <c r="K2382" i="1"/>
  <c r="K2358" i="1"/>
  <c r="K2781" i="1"/>
  <c r="K2813" i="1"/>
  <c r="K3109" i="1"/>
  <c r="K3716" i="1"/>
  <c r="K3780" i="1"/>
  <c r="K3876" i="1"/>
  <c r="K3740" i="1"/>
  <c r="K1737" i="1"/>
  <c r="K3868" i="1"/>
  <c r="K1785" i="1"/>
  <c r="K4231" i="1"/>
  <c r="K2741" i="1"/>
  <c r="K2885" i="1"/>
  <c r="K3037" i="1"/>
  <c r="K3708" i="1"/>
  <c r="K3748" i="1"/>
  <c r="K2773" i="1"/>
  <c r="K4028" i="1"/>
  <c r="K3133" i="1"/>
  <c r="T2301" i="1"/>
  <c r="T2397" i="1"/>
  <c r="T2464" i="1"/>
  <c r="T2583" i="1"/>
  <c r="T4387" i="1"/>
  <c r="N857" i="33"/>
  <c r="L856" i="33"/>
  <c r="Q4386" i="1"/>
  <c r="Q1395" i="1"/>
  <c r="Q1451" i="1"/>
  <c r="Q1460" i="1"/>
  <c r="L644" i="33"/>
  <c r="L652" i="33"/>
  <c r="J191" i="2"/>
  <c r="Q4500" i="1"/>
  <c r="Q4532" i="1"/>
  <c r="L765" i="33"/>
  <c r="L773" i="33"/>
  <c r="J227" i="2"/>
  <c r="Q2300" i="1"/>
  <c r="Q2396" i="1"/>
  <c r="Q2463" i="1"/>
  <c r="Q2582" i="1"/>
  <c r="E957" i="33"/>
  <c r="D957" i="33"/>
  <c r="B409" i="2"/>
  <c r="H1030" i="33"/>
  <c r="L1971" i="1"/>
  <c r="L2147" i="1"/>
  <c r="L2156" i="1"/>
  <c r="H926" i="33"/>
  <c r="O2764" i="1"/>
  <c r="O3044" i="1"/>
  <c r="O1824" i="1"/>
  <c r="O3715" i="1"/>
  <c r="O3795" i="1"/>
  <c r="O4051" i="1"/>
  <c r="O477" i="1"/>
  <c r="O1752" i="1"/>
  <c r="O1736" i="1"/>
  <c r="O3723" i="1"/>
  <c r="O3859" i="1"/>
  <c r="O4091" i="1"/>
  <c r="O517" i="1"/>
  <c r="O1744" i="1"/>
  <c r="O2357" i="1"/>
  <c r="O2317" i="1"/>
  <c r="O3132" i="1"/>
  <c r="O2748" i="1"/>
  <c r="O2804" i="1"/>
  <c r="O3036" i="1"/>
  <c r="O3707" i="1"/>
  <c r="O3787" i="1"/>
  <c r="O3875" i="1"/>
  <c r="O3771" i="1"/>
  <c r="O4230" i="1"/>
  <c r="O1849" i="1"/>
  <c r="O4019" i="1"/>
  <c r="O2732" i="1"/>
  <c r="O2796" i="1"/>
  <c r="O3028" i="1"/>
  <c r="O3140" i="1"/>
  <c r="O3060" i="1"/>
  <c r="O2884" i="1"/>
  <c r="O3731" i="1"/>
  <c r="O4027" i="1"/>
  <c r="O1997" i="1"/>
  <c r="O2447" i="1"/>
  <c r="O2780" i="1"/>
  <c r="O2900" i="1"/>
  <c r="O2740" i="1"/>
  <c r="O2349" i="1"/>
  <c r="O2812" i="1"/>
  <c r="O3270" i="1"/>
  <c r="O1800" i="1"/>
  <c r="O1989" i="1"/>
  <c r="O2415" i="1"/>
  <c r="O2772" i="1"/>
  <c r="O1808" i="1"/>
  <c r="O1760" i="1"/>
  <c r="O2309" i="1"/>
  <c r="O2756" i="1"/>
  <c r="O3739" i="1"/>
  <c r="O461" i="1"/>
  <c r="O1784" i="1"/>
  <c r="O2101" i="1"/>
  <c r="O2381" i="1"/>
  <c r="O3779" i="1"/>
  <c r="O3755" i="1"/>
  <c r="O485" i="1"/>
  <c r="O1832" i="1"/>
  <c r="O3867" i="1"/>
  <c r="O3747" i="1"/>
  <c r="O589" i="1"/>
  <c r="O1776" i="1"/>
  <c r="O2029" i="1"/>
  <c r="O2892" i="1"/>
  <c r="O2820" i="1"/>
  <c r="O4035" i="1"/>
  <c r="O3108" i="1"/>
  <c r="L170" i="1"/>
  <c r="L188" i="1"/>
  <c r="L214" i="1"/>
  <c r="L309" i="1"/>
  <c r="H508" i="33"/>
  <c r="H516" i="33"/>
  <c r="E504" i="33"/>
  <c r="E512" i="33"/>
  <c r="D512" i="33"/>
  <c r="M224" i="2"/>
  <c r="U166" i="1"/>
  <c r="U184" i="1"/>
  <c r="U210" i="1"/>
  <c r="U305" i="1"/>
  <c r="O504" i="33"/>
  <c r="O512" i="33"/>
  <c r="O519" i="33"/>
  <c r="L167" i="1"/>
  <c r="L185" i="1"/>
  <c r="L211" i="1"/>
  <c r="L306" i="1"/>
  <c r="H505" i="33"/>
  <c r="H513" i="33"/>
  <c r="J401" i="2"/>
  <c r="Q894" i="1"/>
  <c r="Q969" i="1"/>
  <c r="Q1119" i="1"/>
  <c r="L819" i="33"/>
  <c r="L827" i="33"/>
  <c r="J392" i="2"/>
  <c r="O1012" i="33"/>
  <c r="H894" i="1"/>
  <c r="H969" i="1"/>
  <c r="H1119" i="1"/>
  <c r="D819" i="33"/>
  <c r="D827" i="33"/>
  <c r="B392" i="2"/>
  <c r="R231" i="2"/>
  <c r="AB173" i="1"/>
  <c r="T354" i="33"/>
  <c r="O421" i="33"/>
  <c r="O429" i="33"/>
  <c r="M352" i="2"/>
  <c r="U254" i="1"/>
  <c r="U272" i="1"/>
  <c r="U298" i="1"/>
  <c r="E1016" i="33"/>
  <c r="O976" i="33"/>
  <c r="M210" i="2"/>
  <c r="U977" i="1"/>
  <c r="U1065" i="1"/>
  <c r="U1108" i="1"/>
  <c r="O873" i="33"/>
  <c r="D1035" i="33"/>
  <c r="D931" i="33"/>
  <c r="H2161" i="1"/>
  <c r="H1976" i="1"/>
  <c r="H2152" i="1"/>
  <c r="P1972" i="1"/>
  <c r="P2148" i="1"/>
  <c r="P2157" i="1"/>
  <c r="K927" i="33"/>
  <c r="K1031" i="33"/>
  <c r="F989" i="33"/>
  <c r="F949" i="33"/>
  <c r="F969" i="33"/>
  <c r="L1394" i="1"/>
  <c r="L1450" i="1"/>
  <c r="L1459" i="1"/>
  <c r="H643" i="33"/>
  <c r="H651" i="33"/>
  <c r="F190" i="2"/>
  <c r="L4499" i="1"/>
  <c r="L4531" i="1"/>
  <c r="H764" i="33"/>
  <c r="H772" i="33"/>
  <c r="F226" i="2"/>
  <c r="L2299" i="1"/>
  <c r="L2395" i="1"/>
  <c r="L2462" i="1"/>
  <c r="L2581" i="1"/>
  <c r="L4385" i="1"/>
  <c r="H855" i="33"/>
  <c r="I2395" i="1"/>
  <c r="I2462" i="1"/>
  <c r="I2581" i="1"/>
  <c r="I4385" i="1"/>
  <c r="E855" i="33"/>
  <c r="G871" i="33"/>
  <c r="K1106" i="1"/>
  <c r="G974" i="33"/>
  <c r="E208" i="2"/>
  <c r="K975" i="1"/>
  <c r="K1063" i="1"/>
  <c r="Q224" i="2"/>
  <c r="AA2297" i="1"/>
  <c r="AA2393" i="1"/>
  <c r="AA2460" i="1"/>
  <c r="AA2579" i="1"/>
  <c r="AA4383" i="1"/>
  <c r="S853" i="33"/>
  <c r="D748" i="33"/>
  <c r="R1018" i="33"/>
  <c r="R393" i="2"/>
  <c r="T828" i="33"/>
  <c r="R402" i="2"/>
  <c r="AB895" i="1"/>
  <c r="AB970" i="1"/>
  <c r="AB1120" i="1"/>
  <c r="T820" i="33"/>
  <c r="H857" i="33"/>
  <c r="L4387" i="1"/>
  <c r="L2583" i="1"/>
  <c r="L2464" i="1"/>
  <c r="L2397" i="1"/>
  <c r="L2301" i="1"/>
  <c r="E494" i="33"/>
  <c r="O1017" i="33"/>
  <c r="E989" i="33"/>
  <c r="E949" i="33"/>
  <c r="E969" i="33"/>
  <c r="AA3062" i="1"/>
  <c r="AA2734" i="1"/>
  <c r="AA2814" i="1"/>
  <c r="AA1802" i="1"/>
  <c r="AA2894" i="1"/>
  <c r="AA3709" i="1"/>
  <c r="AA3741" i="1"/>
  <c r="AA2766" i="1"/>
  <c r="AA3030" i="1"/>
  <c r="AA3046" i="1"/>
  <c r="AA2886" i="1"/>
  <c r="AA2902" i="1"/>
  <c r="AA2758" i="1"/>
  <c r="AA2103" i="1"/>
  <c r="AA2822" i="1"/>
  <c r="AA2798" i="1"/>
  <c r="AA2750" i="1"/>
  <c r="AA1999" i="1"/>
  <c r="AA4037" i="1"/>
  <c r="AA2359" i="1"/>
  <c r="AA2351" i="1"/>
  <c r="AA2319" i="1"/>
  <c r="AA2742" i="1"/>
  <c r="AA2782" i="1"/>
  <c r="AA487" i="1"/>
  <c r="AA591" i="1"/>
  <c r="AA3749" i="1"/>
  <c r="AA1851" i="1"/>
  <c r="AA1834" i="1"/>
  <c r="AA1826" i="1"/>
  <c r="AA2311" i="1"/>
  <c r="AA4053" i="1"/>
  <c r="AA3861" i="1"/>
  <c r="AA3725" i="1"/>
  <c r="AA3142" i="1"/>
  <c r="AA1762" i="1"/>
  <c r="AA1746" i="1"/>
  <c r="AA1738" i="1"/>
  <c r="AA1810" i="1"/>
  <c r="AA3038" i="1"/>
  <c r="AA2806" i="1"/>
  <c r="AA2774" i="1"/>
  <c r="AA2449" i="1"/>
  <c r="AA4029" i="1"/>
  <c r="AA4021" i="1"/>
  <c r="AA4232" i="1"/>
  <c r="AA463" i="1"/>
  <c r="AA2383" i="1"/>
  <c r="AA2031" i="1"/>
  <c r="AA1991" i="1"/>
  <c r="AA1786" i="1"/>
  <c r="AA3781" i="1"/>
  <c r="AA3773" i="1"/>
  <c r="AA3757" i="1"/>
  <c r="AA3877" i="1"/>
  <c r="AA4093" i="1"/>
  <c r="AA1754" i="1"/>
  <c r="AA479" i="1"/>
  <c r="AA519" i="1"/>
  <c r="AA2417" i="1"/>
  <c r="AA3134" i="1"/>
  <c r="AA3272" i="1"/>
  <c r="AA3110" i="1"/>
  <c r="AA3733" i="1"/>
  <c r="AA3797" i="1"/>
  <c r="AA3869" i="1"/>
  <c r="AA3789" i="1"/>
  <c r="AA3717" i="1"/>
  <c r="AA1778" i="1"/>
  <c r="R964" i="33"/>
  <c r="R944" i="33"/>
  <c r="R984" i="33"/>
  <c r="Q3785" i="1"/>
  <c r="Q2445" i="1"/>
  <c r="Q1995" i="1"/>
  <c r="Q3026" i="1"/>
  <c r="Q2898" i="1"/>
  <c r="Q3130" i="1"/>
  <c r="Q3721" i="1"/>
  <c r="Q2778" i="1"/>
  <c r="Q2770" i="1"/>
  <c r="Q3729" i="1"/>
  <c r="Q3793" i="1"/>
  <c r="Q4049" i="1"/>
  <c r="Q483" i="1"/>
  <c r="Q3034" i="1"/>
  <c r="Q2746" i="1"/>
  <c r="Q2762" i="1"/>
  <c r="Q2754" i="1"/>
  <c r="Q2882" i="1"/>
  <c r="Q3106" i="1"/>
  <c r="Q3713" i="1"/>
  <c r="Q1734" i="1"/>
  <c r="Q2794" i="1"/>
  <c r="Q2379" i="1"/>
  <c r="Q2347" i="1"/>
  <c r="Q2738" i="1"/>
  <c r="Q2818" i="1"/>
  <c r="Q3058" i="1"/>
  <c r="Q3138" i="1"/>
  <c r="Q1987" i="1"/>
  <c r="Q1758" i="1"/>
  <c r="Q1847" i="1"/>
  <c r="Q2307" i="1"/>
  <c r="Q2730" i="1"/>
  <c r="Q2810" i="1"/>
  <c r="Q2413" i="1"/>
  <c r="Q1830" i="1"/>
  <c r="Q1742" i="1"/>
  <c r="Q1750" i="1"/>
  <c r="Q1822" i="1"/>
  <c r="Q2099" i="1"/>
  <c r="Q2355" i="1"/>
  <c r="Q4025" i="1"/>
  <c r="Q1774" i="1"/>
  <c r="Q4017" i="1"/>
  <c r="Q3873" i="1"/>
  <c r="Q4228" i="1"/>
  <c r="Q587" i="1"/>
  <c r="Q1806" i="1"/>
  <c r="Q2027" i="1"/>
  <c r="Q2315" i="1"/>
  <c r="Q3769" i="1"/>
  <c r="Q3753" i="1"/>
  <c r="Q3745" i="1"/>
  <c r="Q3857" i="1"/>
  <c r="Q4089" i="1"/>
  <c r="Q475" i="1"/>
  <c r="Q1798" i="1"/>
  <c r="Q459" i="1"/>
  <c r="Q2890" i="1"/>
  <c r="Q4033" i="1"/>
  <c r="Q3865" i="1"/>
  <c r="Q3777" i="1"/>
  <c r="Q515" i="1"/>
  <c r="Q3737" i="1"/>
  <c r="Q3705" i="1"/>
  <c r="Q3268" i="1"/>
  <c r="Q3042" i="1"/>
  <c r="Q1782" i="1"/>
  <c r="Q2802" i="1"/>
  <c r="P876" i="33"/>
  <c r="L2735" i="1"/>
  <c r="L4233" i="1"/>
  <c r="L2360" i="1"/>
  <c r="L3862" i="1"/>
  <c r="L2104" i="1"/>
  <c r="L2743" i="1"/>
  <c r="L2807" i="1"/>
  <c r="L3031" i="1"/>
  <c r="L3273" i="1"/>
  <c r="L3774" i="1"/>
  <c r="L2799" i="1"/>
  <c r="L3135" i="1"/>
  <c r="L2032" i="1"/>
  <c r="L2783" i="1"/>
  <c r="L3143" i="1"/>
  <c r="L2418" i="1"/>
  <c r="L2775" i="1"/>
  <c r="L2895" i="1"/>
  <c r="L3742" i="1"/>
  <c r="L1739" i="1"/>
  <c r="L3111" i="1"/>
  <c r="L2450" i="1"/>
  <c r="L1992" i="1"/>
  <c r="L1835" i="1"/>
  <c r="L488" i="1"/>
  <c r="L1811" i="1"/>
  <c r="L1787" i="1"/>
  <c r="L2384" i="1"/>
  <c r="L2767" i="1"/>
  <c r="L2759" i="1"/>
  <c r="L3878" i="1"/>
  <c r="L3039" i="1"/>
  <c r="L2000" i="1"/>
  <c r="L1779" i="1"/>
  <c r="L4054" i="1"/>
  <c r="L3718" i="1"/>
  <c r="L2312" i="1"/>
  <c r="L4022" i="1"/>
  <c r="L592" i="1"/>
  <c r="L1852" i="1"/>
  <c r="L2352" i="1"/>
  <c r="L1755" i="1"/>
  <c r="L2320" i="1"/>
  <c r="L3063" i="1"/>
  <c r="L3726" i="1"/>
  <c r="L3790" i="1"/>
  <c r="L4038" i="1"/>
  <c r="L464" i="1"/>
  <c r="L1763" i="1"/>
  <c r="L2751" i="1"/>
  <c r="L3798" i="1"/>
  <c r="L520" i="1"/>
  <c r="L2903" i="1"/>
  <c r="L3870" i="1"/>
  <c r="L1803" i="1"/>
  <c r="L2887" i="1"/>
  <c r="L3734" i="1"/>
  <c r="L480" i="1"/>
  <c r="L1827" i="1"/>
  <c r="L3750" i="1"/>
  <c r="L2815" i="1"/>
  <c r="L3047" i="1"/>
  <c r="L3710" i="1"/>
  <c r="L3782" i="1"/>
  <c r="L4030" i="1"/>
  <c r="L3758" i="1"/>
  <c r="L1747" i="1"/>
  <c r="L2823" i="1"/>
  <c r="L4094" i="1"/>
  <c r="Y1294" i="1"/>
  <c r="Y1390" i="1"/>
  <c r="Y1464" i="1"/>
  <c r="R648" i="33"/>
  <c r="R656" i="33"/>
  <c r="P195" i="2"/>
  <c r="Y4504" i="1"/>
  <c r="Y4536" i="1"/>
  <c r="R769" i="33"/>
  <c r="AA517" i="1"/>
  <c r="AA3270" i="1"/>
  <c r="AA1824" i="1"/>
  <c r="AA4035" i="1"/>
  <c r="AA2415" i="1"/>
  <c r="AA3731" i="1"/>
  <c r="AA2796" i="1"/>
  <c r="AA1832" i="1"/>
  <c r="AA2740" i="1"/>
  <c r="AA1776" i="1"/>
  <c r="AA3140" i="1"/>
  <c r="AA2317" i="1"/>
  <c r="AA485" i="1"/>
  <c r="AA2381" i="1"/>
  <c r="AA589" i="1"/>
  <c r="AA4051" i="1"/>
  <c r="AA3028" i="1"/>
  <c r="AA1849" i="1"/>
  <c r="AA3060" i="1"/>
  <c r="AA3787" i="1"/>
  <c r="AA2029" i="1"/>
  <c r="AA3132" i="1"/>
  <c r="AA2812" i="1"/>
  <c r="AA2447" i="1"/>
  <c r="AA1760" i="1"/>
  <c r="AA1997" i="1"/>
  <c r="AA2804" i="1"/>
  <c r="AA3036" i="1"/>
  <c r="AA2772" i="1"/>
  <c r="AA3755" i="1"/>
  <c r="AA3747" i="1"/>
  <c r="AA3739" i="1"/>
  <c r="AA3859" i="1"/>
  <c r="AA4091" i="1"/>
  <c r="AA2309" i="1"/>
  <c r="AA1989" i="1"/>
  <c r="AA2357" i="1"/>
  <c r="AA2780" i="1"/>
  <c r="AA2900" i="1"/>
  <c r="AA2892" i="1"/>
  <c r="AA2884" i="1"/>
  <c r="AA3108" i="1"/>
  <c r="AA3795" i="1"/>
  <c r="AA1784" i="1"/>
  <c r="AA2101" i="1"/>
  <c r="AA2349" i="1"/>
  <c r="AA2764" i="1"/>
  <c r="AA2756" i="1"/>
  <c r="AA2748" i="1"/>
  <c r="AA2820" i="1"/>
  <c r="AA3723" i="1"/>
  <c r="AA3715" i="1"/>
  <c r="AA3779" i="1"/>
  <c r="AA4027" i="1"/>
  <c r="AA477" i="1"/>
  <c r="AA1752" i="1"/>
  <c r="AA1744" i="1"/>
  <c r="AA1736" i="1"/>
  <c r="AA1808" i="1"/>
  <c r="AA2732" i="1"/>
  <c r="AA3044" i="1"/>
  <c r="AA3707" i="1"/>
  <c r="AA3771" i="1"/>
  <c r="AA4019" i="1"/>
  <c r="AA3875" i="1"/>
  <c r="AA3867" i="1"/>
  <c r="AA4230" i="1"/>
  <c r="AA461" i="1"/>
  <c r="AA1800" i="1"/>
  <c r="N516" i="33"/>
  <c r="T170" i="1"/>
  <c r="T188" i="1"/>
  <c r="T214" i="1"/>
  <c r="T309" i="1"/>
  <c r="N508" i="33"/>
  <c r="L311" i="1"/>
  <c r="H510" i="33"/>
  <c r="H518" i="33"/>
  <c r="N389" i="2"/>
  <c r="P824" i="33"/>
  <c r="P848" i="33"/>
  <c r="P864" i="33"/>
  <c r="P880" i="33"/>
  <c r="P888" i="33"/>
  <c r="N398" i="2"/>
  <c r="V891" i="1"/>
  <c r="V966" i="1"/>
  <c r="V1116" i="1"/>
  <c r="P816" i="33"/>
  <c r="L426" i="33"/>
  <c r="U853" i="33"/>
  <c r="AC4383" i="1"/>
  <c r="AC2579" i="1"/>
  <c r="AC2460" i="1"/>
  <c r="AC2393" i="1"/>
  <c r="AC2297" i="1"/>
  <c r="AB1756" i="1"/>
  <c r="AB1740" i="1"/>
  <c r="AB1732" i="1"/>
  <c r="AB1780" i="1"/>
  <c r="AB4226" i="1"/>
  <c r="AB4047" i="1"/>
  <c r="AB4031" i="1"/>
  <c r="AB2808" i="1"/>
  <c r="AB457" i="1"/>
  <c r="AB1748" i="1"/>
  <c r="AB1820" i="1"/>
  <c r="AB2097" i="1"/>
  <c r="AB2025" i="1"/>
  <c r="AB1845" i="1"/>
  <c r="AB1772" i="1"/>
  <c r="AB513" i="1"/>
  <c r="AB3855" i="1"/>
  <c r="AB3775" i="1"/>
  <c r="AB4023" i="1"/>
  <c r="AB4015" i="1"/>
  <c r="AB3871" i="1"/>
  <c r="AB4087" i="1"/>
  <c r="AB481" i="1"/>
  <c r="AB3703" i="1"/>
  <c r="AB3040" i="1"/>
  <c r="AB1796" i="1"/>
  <c r="AB3266" i="1"/>
  <c r="AB3767" i="1"/>
  <c r="AB3743" i="1"/>
  <c r="AB3735" i="1"/>
  <c r="AB3791" i="1"/>
  <c r="AB3727" i="1"/>
  <c r="AB2728" i="1"/>
  <c r="AB2305" i="1"/>
  <c r="AB3783" i="1"/>
  <c r="AB2896" i="1"/>
  <c r="AB3136" i="1"/>
  <c r="AB3128" i="1"/>
  <c r="AB3104" i="1"/>
  <c r="AB3711" i="1"/>
  <c r="AB2776" i="1"/>
  <c r="AB585" i="1"/>
  <c r="AB473" i="1"/>
  <c r="AB2800" i="1"/>
  <c r="AB2768" i="1"/>
  <c r="AB2888" i="1"/>
  <c r="AB2880" i="1"/>
  <c r="AB2816" i="1"/>
  <c r="AB3032" i="1"/>
  <c r="AB1985" i="1"/>
  <c r="AB3751" i="1"/>
  <c r="AB3863" i="1"/>
  <c r="AB1993" i="1"/>
  <c r="AB2377" i="1"/>
  <c r="AB2760" i="1"/>
  <c r="AB2752" i="1"/>
  <c r="AB2744" i="1"/>
  <c r="AB2792" i="1"/>
  <c r="AB3719" i="1"/>
  <c r="AB3056" i="1"/>
  <c r="AB3024" i="1"/>
  <c r="AB1828" i="1"/>
  <c r="AB2411" i="1"/>
  <c r="AB2345" i="1"/>
  <c r="AB2313" i="1"/>
  <c r="AB2443" i="1"/>
  <c r="AB2736" i="1"/>
  <c r="AB2353" i="1"/>
  <c r="AB1804" i="1"/>
  <c r="N990" i="33"/>
  <c r="N950" i="33"/>
  <c r="N970" i="33"/>
  <c r="Q1015" i="33"/>
  <c r="H964" i="33"/>
  <c r="H944" i="33"/>
  <c r="H984" i="33"/>
  <c r="L964" i="33"/>
  <c r="L944" i="33"/>
  <c r="L984" i="33"/>
  <c r="U4051" i="1"/>
  <c r="U1800" i="1"/>
  <c r="U1752" i="1"/>
  <c r="U3739" i="1"/>
  <c r="U3060" i="1"/>
  <c r="U3755" i="1"/>
  <c r="U2740" i="1"/>
  <c r="U2748" i="1"/>
  <c r="U2812" i="1"/>
  <c r="U2780" i="1"/>
  <c r="U1736" i="1"/>
  <c r="U1997" i="1"/>
  <c r="U2029" i="1"/>
  <c r="U2764" i="1"/>
  <c r="U3140" i="1"/>
  <c r="U3859" i="1"/>
  <c r="U3795" i="1"/>
  <c r="U485" i="1"/>
  <c r="U1760" i="1"/>
  <c r="U517" i="1"/>
  <c r="U3779" i="1"/>
  <c r="U2820" i="1"/>
  <c r="U3270" i="1"/>
  <c r="U3747" i="1"/>
  <c r="U2317" i="1"/>
  <c r="U2884" i="1"/>
  <c r="U2732" i="1"/>
  <c r="U3036" i="1"/>
  <c r="U2772" i="1"/>
  <c r="U477" i="1"/>
  <c r="U1832" i="1"/>
  <c r="U2447" i="1"/>
  <c r="U2756" i="1"/>
  <c r="U3044" i="1"/>
  <c r="U3108" i="1"/>
  <c r="U3715" i="1"/>
  <c r="U3771" i="1"/>
  <c r="U4019" i="1"/>
  <c r="U3875" i="1"/>
  <c r="U3707" i="1"/>
  <c r="U3132" i="1"/>
  <c r="U1849" i="1"/>
  <c r="U2892" i="1"/>
  <c r="U2101" i="1"/>
  <c r="U2349" i="1"/>
  <c r="U2796" i="1"/>
  <c r="U3028" i="1"/>
  <c r="U2900" i="1"/>
  <c r="U4230" i="1"/>
  <c r="U3867" i="1"/>
  <c r="U1744" i="1"/>
  <c r="U4091" i="1"/>
  <c r="U589" i="1"/>
  <c r="U1824" i="1"/>
  <c r="U1989" i="1"/>
  <c r="U2415" i="1"/>
  <c r="U2381" i="1"/>
  <c r="U2357" i="1"/>
  <c r="U2309" i="1"/>
  <c r="U1808" i="1"/>
  <c r="U3723" i="1"/>
  <c r="U3787" i="1"/>
  <c r="U4027" i="1"/>
  <c r="U461" i="1"/>
  <c r="U1784" i="1"/>
  <c r="U1776" i="1"/>
  <c r="U4035" i="1"/>
  <c r="U2804" i="1"/>
  <c r="M228" i="2"/>
  <c r="U3731" i="1"/>
  <c r="J973" i="33"/>
  <c r="H207" i="2"/>
  <c r="O974" i="1"/>
  <c r="O1062" i="1"/>
  <c r="O1105" i="1"/>
  <c r="J870" i="33"/>
  <c r="I4504" i="1"/>
  <c r="I4536" i="1"/>
  <c r="E769" i="33"/>
  <c r="F976" i="33"/>
  <c r="D210" i="2"/>
  <c r="J977" i="1"/>
  <c r="J1065" i="1"/>
  <c r="J1108" i="1"/>
  <c r="F873" i="33"/>
  <c r="C209" i="2"/>
  <c r="I976" i="1"/>
  <c r="I1064" i="1"/>
  <c r="I1107" i="1"/>
  <c r="E872" i="33"/>
  <c r="O1396" i="1"/>
  <c r="O1452" i="1"/>
  <c r="O1461" i="1"/>
  <c r="J645" i="33"/>
  <c r="J653" i="33"/>
  <c r="H192" i="2"/>
  <c r="O4501" i="1"/>
  <c r="O4533" i="1"/>
  <c r="J766" i="33"/>
  <c r="J774" i="33"/>
  <c r="H228" i="2"/>
  <c r="O2301" i="1"/>
  <c r="O2397" i="1"/>
  <c r="O2464" i="1"/>
  <c r="O2583" i="1"/>
  <c r="O4387" i="1"/>
  <c r="J857" i="33"/>
  <c r="I513" i="33"/>
  <c r="N306" i="1"/>
  <c r="I505" i="33"/>
  <c r="J851" i="33"/>
  <c r="J867" i="33"/>
  <c r="J883" i="33"/>
  <c r="J891" i="33"/>
  <c r="H401" i="2"/>
  <c r="O894" i="1"/>
  <c r="O969" i="1"/>
  <c r="O1119" i="1"/>
  <c r="J819" i="33"/>
  <c r="J827" i="33"/>
  <c r="H392" i="2"/>
  <c r="E999" i="33"/>
  <c r="D999" i="33"/>
  <c r="B510" i="2"/>
  <c r="M434" i="33"/>
  <c r="K357" i="2"/>
  <c r="S259" i="1"/>
  <c r="S277" i="1"/>
  <c r="S303" i="1"/>
  <c r="S1013" i="33"/>
  <c r="R224" i="2"/>
  <c r="AB1969" i="1"/>
  <c r="AB2145" i="1"/>
  <c r="AB2154" i="1"/>
  <c r="T924" i="33"/>
  <c r="T1028" i="33"/>
  <c r="AB2299" i="1"/>
  <c r="AB2395" i="1"/>
  <c r="AB2462" i="1"/>
  <c r="AB2581" i="1"/>
  <c r="AB4385" i="1"/>
  <c r="T855" i="33"/>
  <c r="N1017" i="33"/>
  <c r="K1970" i="1"/>
  <c r="K2146" i="1"/>
  <c r="K2155" i="1"/>
  <c r="G925" i="33"/>
  <c r="G1029" i="33"/>
  <c r="S974" i="33"/>
  <c r="Q208" i="2"/>
  <c r="AA975" i="1"/>
  <c r="AA1063" i="1"/>
  <c r="AA1106" i="1"/>
  <c r="S871" i="33"/>
  <c r="U1013" i="33"/>
  <c r="E1012" i="33"/>
  <c r="H874" i="33"/>
  <c r="L1109" i="1"/>
  <c r="L1066" i="1"/>
  <c r="L978" i="1"/>
  <c r="F211" i="2"/>
  <c r="H977" i="33"/>
  <c r="E508" i="33"/>
  <c r="E516" i="33"/>
  <c r="D516" i="33"/>
  <c r="AC184" i="1"/>
  <c r="AC210" i="1"/>
  <c r="AC305" i="1"/>
  <c r="U504" i="33"/>
  <c r="U512" i="33"/>
  <c r="U519" i="33"/>
  <c r="V171" i="1"/>
  <c r="V189" i="1"/>
  <c r="V215" i="1"/>
  <c r="V310" i="1"/>
  <c r="P509" i="33"/>
  <c r="P517" i="33"/>
  <c r="H759" i="1"/>
  <c r="H768" i="1"/>
  <c r="H786" i="1"/>
  <c r="D439" i="33"/>
  <c r="E402" i="2"/>
  <c r="K895" i="1"/>
  <c r="K970" i="1"/>
  <c r="K1120" i="1"/>
  <c r="G820" i="33"/>
  <c r="G828" i="33"/>
  <c r="E393" i="2"/>
  <c r="P1012" i="33"/>
  <c r="E1001" i="33"/>
  <c r="D1001" i="33"/>
  <c r="B512" i="2"/>
  <c r="R1012" i="33"/>
  <c r="K1011" i="33"/>
  <c r="V3046" i="1"/>
  <c r="V2311" i="1"/>
  <c r="V3877" i="1"/>
  <c r="V3741" i="1"/>
  <c r="V2806" i="1"/>
  <c r="V4029" i="1"/>
  <c r="V2758" i="1"/>
  <c r="V2750" i="1"/>
  <c r="V519" i="1"/>
  <c r="V3773" i="1"/>
  <c r="V1754" i="1"/>
  <c r="V2103" i="1"/>
  <c r="V3717" i="1"/>
  <c r="V2383" i="1"/>
  <c r="V3861" i="1"/>
  <c r="V3038" i="1"/>
  <c r="V463" i="1"/>
  <c r="V3869" i="1"/>
  <c r="V2814" i="1"/>
  <c r="V1810" i="1"/>
  <c r="V4021" i="1"/>
  <c r="V2742" i="1"/>
  <c r="V3781" i="1"/>
  <c r="V2766" i="1"/>
  <c r="V4093" i="1"/>
  <c r="V3709" i="1"/>
  <c r="V1778" i="1"/>
  <c r="V4232" i="1"/>
  <c r="V591" i="1"/>
  <c r="V1826" i="1"/>
  <c r="V2319" i="1"/>
  <c r="V2417" i="1"/>
  <c r="V2774" i="1"/>
  <c r="V2894" i="1"/>
  <c r="V2886" i="1"/>
  <c r="V3110" i="1"/>
  <c r="V3733" i="1"/>
  <c r="V3797" i="1"/>
  <c r="V4053" i="1"/>
  <c r="V479" i="1"/>
  <c r="V1802" i="1"/>
  <c r="V1991" i="1"/>
  <c r="V2359" i="1"/>
  <c r="V2351" i="1"/>
  <c r="V2822" i="1"/>
  <c r="V3062" i="1"/>
  <c r="V3725" i="1"/>
  <c r="V3789" i="1"/>
  <c r="V4037" i="1"/>
  <c r="V487" i="1"/>
  <c r="V1786" i="1"/>
  <c r="V1762" i="1"/>
  <c r="V1746" i="1"/>
  <c r="V1851" i="1"/>
  <c r="V2031" i="1"/>
  <c r="V2734" i="1"/>
  <c r="V2798" i="1"/>
  <c r="V3030" i="1"/>
  <c r="V3272" i="1"/>
  <c r="V3757" i="1"/>
  <c r="V3749" i="1"/>
  <c r="V1738" i="1"/>
  <c r="V1834" i="1"/>
  <c r="V1999" i="1"/>
  <c r="V2449" i="1"/>
  <c r="V2782" i="1"/>
  <c r="V2902" i="1"/>
  <c r="V3142" i="1"/>
  <c r="V3134" i="1"/>
  <c r="U978" i="33"/>
  <c r="S212" i="2"/>
  <c r="AC979" i="1"/>
  <c r="AC1067" i="1"/>
  <c r="AC1110" i="1"/>
  <c r="U875" i="33"/>
  <c r="K2302" i="1"/>
  <c r="K2398" i="1"/>
  <c r="K2465" i="1"/>
  <c r="K2584" i="1"/>
  <c r="K4388" i="1"/>
  <c r="G858" i="33"/>
  <c r="T3779" i="1"/>
  <c r="T2317" i="1"/>
  <c r="T3755" i="1"/>
  <c r="T589" i="1"/>
  <c r="T3028" i="1"/>
  <c r="T3731" i="1"/>
  <c r="T2381" i="1"/>
  <c r="T2740" i="1"/>
  <c r="T1760" i="1"/>
  <c r="T2764" i="1"/>
  <c r="T3747" i="1"/>
  <c r="T4027" i="1"/>
  <c r="T3867" i="1"/>
  <c r="T3140" i="1"/>
  <c r="T3270" i="1"/>
  <c r="T2756" i="1"/>
  <c r="T1800" i="1"/>
  <c r="T2415" i="1"/>
  <c r="T1776" i="1"/>
  <c r="T4230" i="1"/>
  <c r="T461" i="1"/>
  <c r="T2884" i="1"/>
  <c r="T2101" i="1"/>
  <c r="T3739" i="1"/>
  <c r="T1744" i="1"/>
  <c r="T1736" i="1"/>
  <c r="T2357" i="1"/>
  <c r="T2780" i="1"/>
  <c r="T2772" i="1"/>
  <c r="T1997" i="1"/>
  <c r="T3715" i="1"/>
  <c r="T2804" i="1"/>
  <c r="T3132" i="1"/>
  <c r="T2812" i="1"/>
  <c r="T1989" i="1"/>
  <c r="T1832" i="1"/>
  <c r="T2029" i="1"/>
  <c r="T3723" i="1"/>
  <c r="T2748" i="1"/>
  <c r="T1824" i="1"/>
  <c r="T3060" i="1"/>
  <c r="T3795" i="1"/>
  <c r="T4035" i="1"/>
  <c r="T477" i="1"/>
  <c r="T1784" i="1"/>
  <c r="T3875" i="1"/>
  <c r="T2892" i="1"/>
  <c r="T1808" i="1"/>
  <c r="T517" i="1"/>
  <c r="T1752" i="1"/>
  <c r="T2796" i="1"/>
  <c r="T3707" i="1"/>
  <c r="T3771" i="1"/>
  <c r="T4019" i="1"/>
  <c r="T3036" i="1"/>
  <c r="T1849" i="1"/>
  <c r="T4091" i="1"/>
  <c r="T2732" i="1"/>
  <c r="T2820" i="1"/>
  <c r="T3787" i="1"/>
  <c r="T2447" i="1"/>
  <c r="T2900" i="1"/>
  <c r="T3044" i="1"/>
  <c r="T2309" i="1"/>
  <c r="T3859" i="1"/>
  <c r="T3108" i="1"/>
  <c r="T2349" i="1"/>
  <c r="T4051" i="1"/>
  <c r="T485" i="1"/>
  <c r="Q2298" i="1"/>
  <c r="Q2394" i="1"/>
  <c r="Q2461" i="1"/>
  <c r="Q2580" i="1"/>
  <c r="Q4384" i="1"/>
  <c r="L854" i="33"/>
  <c r="I1065" i="1"/>
  <c r="I1108" i="1"/>
  <c r="E873" i="33"/>
  <c r="D834" i="33"/>
  <c r="E834" i="33"/>
  <c r="D517" i="33"/>
  <c r="E517" i="33"/>
  <c r="E509" i="33"/>
  <c r="D348" i="33"/>
  <c r="N393" i="2"/>
  <c r="P828" i="33"/>
  <c r="N402" i="2"/>
  <c r="V895" i="1"/>
  <c r="V970" i="1"/>
  <c r="V1120" i="1"/>
  <c r="P820" i="33"/>
  <c r="N1395" i="1"/>
  <c r="N1451" i="1"/>
  <c r="N1460" i="1"/>
  <c r="I644" i="33"/>
  <c r="I652" i="33"/>
  <c r="G191" i="2"/>
  <c r="N4500" i="1"/>
  <c r="N4532" i="1"/>
  <c r="I765" i="33"/>
  <c r="I773" i="33"/>
  <c r="I422" i="33"/>
  <c r="I430" i="33"/>
  <c r="G353" i="2"/>
  <c r="N255" i="1"/>
  <c r="R255" i="1"/>
  <c r="R273" i="1"/>
  <c r="R299" i="1"/>
  <c r="N872" i="33"/>
  <c r="T1107" i="1"/>
  <c r="N975" i="33"/>
  <c r="L209" i="2"/>
  <c r="T976" i="1"/>
  <c r="T1064" i="1"/>
  <c r="F1012" i="33"/>
  <c r="G977" i="33"/>
  <c r="E211" i="2"/>
  <c r="K978" i="1"/>
  <c r="K1066" i="1"/>
  <c r="K1109" i="1"/>
  <c r="G874" i="33"/>
  <c r="Q3267" i="1"/>
  <c r="Q3728" i="1"/>
  <c r="Q2737" i="1"/>
  <c r="Q3025" i="1"/>
  <c r="Q2354" i="1"/>
  <c r="Q2809" i="1"/>
  <c r="Q2729" i="1"/>
  <c r="Q2777" i="1"/>
  <c r="Q3776" i="1"/>
  <c r="Q3752" i="1"/>
  <c r="Q1797" i="1"/>
  <c r="Q1773" i="1"/>
  <c r="Q3129" i="1"/>
  <c r="Q514" i="1"/>
  <c r="Q3137" i="1"/>
  <c r="Q2346" i="1"/>
  <c r="Q3736" i="1"/>
  <c r="Q2897" i="1"/>
  <c r="Q3033" i="1"/>
  <c r="Q1986" i="1"/>
  <c r="Q2026" i="1"/>
  <c r="Q2378" i="1"/>
  <c r="Q2745" i="1"/>
  <c r="Q3784" i="1"/>
  <c r="Q2817" i="1"/>
  <c r="Q1821" i="1"/>
  <c r="Q2444" i="1"/>
  <c r="Q2769" i="1"/>
  <c r="Q2889" i="1"/>
  <c r="Q2881" i="1"/>
  <c r="Q1781" i="1"/>
  <c r="Q2306" i="1"/>
  <c r="Q3712" i="1"/>
  <c r="Q4016" i="1"/>
  <c r="Q2098" i="1"/>
  <c r="Q2412" i="1"/>
  <c r="Q2761" i="1"/>
  <c r="Q2753" i="1"/>
  <c r="Q3768" i="1"/>
  <c r="Q482" i="1"/>
  <c r="Q2793" i="1"/>
  <c r="Q3057" i="1"/>
  <c r="Q3744" i="1"/>
  <c r="Q586" i="1"/>
  <c r="Q1741" i="1"/>
  <c r="Q1846" i="1"/>
  <c r="Q1829" i="1"/>
  <c r="Q2314" i="1"/>
  <c r="Q3720" i="1"/>
  <c r="Q458" i="1"/>
  <c r="Q1805" i="1"/>
  <c r="Q3856" i="1"/>
  <c r="Q4088" i="1"/>
  <c r="Q474" i="1"/>
  <c r="Q1757" i="1"/>
  <c r="Q1749" i="1"/>
  <c r="Q1733" i="1"/>
  <c r="Q2801" i="1"/>
  <c r="Q4024" i="1"/>
  <c r="Q3872" i="1"/>
  <c r="Q3704" i="1"/>
  <c r="Q3792" i="1"/>
  <c r="Q4048" i="1"/>
  <c r="Q4032" i="1"/>
  <c r="Q3864" i="1"/>
  <c r="Q4227" i="1"/>
  <c r="Q1994" i="1"/>
  <c r="Q3105" i="1"/>
  <c r="Q1393" i="1"/>
  <c r="Q1449" i="1"/>
  <c r="Q1458" i="1"/>
  <c r="L642" i="33"/>
  <c r="L650" i="33"/>
  <c r="J189" i="2"/>
  <c r="Q4498" i="1"/>
  <c r="Q4530" i="1"/>
  <c r="L763" i="33"/>
  <c r="L771" i="33"/>
  <c r="J225" i="2"/>
  <c r="Q3041" i="1"/>
  <c r="O860" i="33"/>
  <c r="U2304" i="1"/>
  <c r="U2400" i="1"/>
  <c r="U2467" i="1"/>
  <c r="U2586" i="1"/>
  <c r="U4390" i="1"/>
  <c r="O834" i="33"/>
  <c r="AA2301" i="1"/>
  <c r="AA2397" i="1"/>
  <c r="AA2464" i="1"/>
  <c r="AA2583" i="1"/>
  <c r="AA4387" i="1"/>
  <c r="S857" i="33"/>
  <c r="O2297" i="1"/>
  <c r="O2393" i="1"/>
  <c r="O2460" i="1"/>
  <c r="O2579" i="1"/>
  <c r="O4383" i="1"/>
  <c r="J853" i="33"/>
  <c r="H4501" i="1"/>
  <c r="H4533" i="1"/>
  <c r="D766" i="33"/>
  <c r="D508" i="33"/>
  <c r="O167" i="1"/>
  <c r="O185" i="1"/>
  <c r="O211" i="1"/>
  <c r="O306" i="1"/>
  <c r="J505" i="33"/>
  <c r="J513" i="33"/>
  <c r="K396" i="2"/>
  <c r="S889" i="1"/>
  <c r="S964" i="1"/>
  <c r="S1114" i="1"/>
  <c r="M814" i="33"/>
  <c r="M822" i="33"/>
  <c r="K387" i="2"/>
  <c r="K974" i="33"/>
  <c r="I208" i="2"/>
  <c r="P975" i="1"/>
  <c r="P1063" i="1"/>
  <c r="P1106" i="1"/>
  <c r="K871" i="33"/>
  <c r="Q985" i="33"/>
  <c r="Q945" i="33"/>
  <c r="Q965" i="33"/>
  <c r="L1393" i="1"/>
  <c r="L1449" i="1"/>
  <c r="L1458" i="1"/>
  <c r="H642" i="33"/>
  <c r="H650" i="33"/>
  <c r="F189" i="2"/>
  <c r="L4498" i="1"/>
  <c r="L4530" i="1"/>
  <c r="H763" i="33"/>
  <c r="H771" i="33"/>
  <c r="F225" i="2"/>
  <c r="L1970" i="1"/>
  <c r="L2146" i="1"/>
  <c r="L2155" i="1"/>
  <c r="H925" i="33"/>
  <c r="H1029" i="33"/>
  <c r="I988" i="33"/>
  <c r="I948" i="33"/>
  <c r="I968" i="33"/>
  <c r="F965" i="33"/>
  <c r="F945" i="33"/>
  <c r="F985" i="33"/>
  <c r="K1828" i="1"/>
  <c r="K2808" i="1"/>
  <c r="K3743" i="1"/>
  <c r="K3128" i="1"/>
  <c r="K2728" i="1"/>
  <c r="K1748" i="1"/>
  <c r="K2025" i="1"/>
  <c r="K4015" i="1"/>
  <c r="K4047" i="1"/>
  <c r="K1820" i="1"/>
  <c r="K1845" i="1"/>
  <c r="K585" i="1"/>
  <c r="K3727" i="1"/>
  <c r="K3783" i="1"/>
  <c r="K2792" i="1"/>
  <c r="K2736" i="1"/>
  <c r="K3775" i="1"/>
  <c r="K2305" i="1"/>
  <c r="K3136" i="1"/>
  <c r="K1993" i="1"/>
  <c r="K1772" i="1"/>
  <c r="K473" i="1"/>
  <c r="K2097" i="1"/>
  <c r="K3791" i="1"/>
  <c r="K3767" i="1"/>
  <c r="K3751" i="1"/>
  <c r="K3735" i="1"/>
  <c r="K3855" i="1"/>
  <c r="K4087" i="1"/>
  <c r="K481" i="1"/>
  <c r="K1780" i="1"/>
  <c r="K1756" i="1"/>
  <c r="K2313" i="1"/>
  <c r="K1985" i="1"/>
  <c r="K2888" i="1"/>
  <c r="K2880" i="1"/>
  <c r="K3104" i="1"/>
  <c r="K3719" i="1"/>
  <c r="K2776" i="1"/>
  <c r="K3032" i="1"/>
  <c r="K2896" i="1"/>
  <c r="K4031" i="1"/>
  <c r="K4023" i="1"/>
  <c r="K2752" i="1"/>
  <c r="K2744" i="1"/>
  <c r="K2816" i="1"/>
  <c r="K3056" i="1"/>
  <c r="K2760" i="1"/>
  <c r="K2353" i="1"/>
  <c r="K2411" i="1"/>
  <c r="K3703" i="1"/>
  <c r="K3266" i="1"/>
  <c r="K1740" i="1"/>
  <c r="K1732" i="1"/>
  <c r="K1804" i="1"/>
  <c r="K2345" i="1"/>
  <c r="K3040" i="1"/>
  <c r="K3024" i="1"/>
  <c r="K3711" i="1"/>
  <c r="K513" i="1"/>
  <c r="K3871" i="1"/>
  <c r="K3863" i="1"/>
  <c r="K4226" i="1"/>
  <c r="K457" i="1"/>
  <c r="K1796" i="1"/>
  <c r="K2377" i="1"/>
  <c r="K2443" i="1"/>
  <c r="K2800" i="1"/>
  <c r="K2768" i="1"/>
  <c r="F977" i="33"/>
  <c r="D211" i="2"/>
  <c r="J978" i="1"/>
  <c r="J1066" i="1"/>
  <c r="J1109" i="1"/>
  <c r="F874" i="33"/>
  <c r="AA1398" i="1"/>
  <c r="AA1454" i="1"/>
  <c r="AA1463" i="1"/>
  <c r="S647" i="33"/>
  <c r="S655" i="33"/>
  <c r="Q194" i="2"/>
  <c r="AA4503" i="1"/>
  <c r="AA4535" i="1"/>
  <c r="S768" i="33"/>
  <c r="S776" i="33"/>
  <c r="Q230" i="2"/>
  <c r="AA172" i="1"/>
  <c r="AA190" i="1"/>
  <c r="AA216" i="1"/>
  <c r="AA311" i="1"/>
  <c r="S510" i="33"/>
  <c r="S518" i="33"/>
  <c r="H171" i="1"/>
  <c r="H189" i="1"/>
  <c r="H215" i="1"/>
  <c r="H310" i="1"/>
  <c r="D509" i="33"/>
  <c r="S513" i="33"/>
  <c r="AA167" i="1"/>
  <c r="AA185" i="1"/>
  <c r="AA211" i="1"/>
  <c r="AA306" i="1"/>
  <c r="S505" i="33"/>
  <c r="F393" i="2"/>
  <c r="H828" i="33"/>
  <c r="F402" i="2"/>
  <c r="L895" i="1"/>
  <c r="L970" i="1"/>
  <c r="L1120" i="1"/>
  <c r="H820" i="33"/>
  <c r="T1801" i="1"/>
  <c r="T1777" i="1"/>
  <c r="T4231" i="1"/>
  <c r="T3748" i="1"/>
  <c r="T4092" i="1"/>
  <c r="T4052" i="1"/>
  <c r="T2805" i="1"/>
  <c r="T1785" i="1"/>
  <c r="T1990" i="1"/>
  <c r="T1761" i="1"/>
  <c r="T1737" i="1"/>
  <c r="T486" i="1"/>
  <c r="T590" i="1"/>
  <c r="T518" i="1"/>
  <c r="T478" i="1"/>
  <c r="T3061" i="1"/>
  <c r="T4036" i="1"/>
  <c r="T462" i="1"/>
  <c r="T3868" i="1"/>
  <c r="T3860" i="1"/>
  <c r="T3796" i="1"/>
  <c r="T3788" i="1"/>
  <c r="T3772" i="1"/>
  <c r="T4028" i="1"/>
  <c r="T2813" i="1"/>
  <c r="T3780" i="1"/>
  <c r="T3876" i="1"/>
  <c r="T3724" i="1"/>
  <c r="T3716" i="1"/>
  <c r="T3708" i="1"/>
  <c r="T3271" i="1"/>
  <c r="T3141" i="1"/>
  <c r="T2733" i="1"/>
  <c r="T3740" i="1"/>
  <c r="T3133" i="1"/>
  <c r="T3732" i="1"/>
  <c r="T3037" i="1"/>
  <c r="T3029" i="1"/>
  <c r="T2893" i="1"/>
  <c r="T2885" i="1"/>
  <c r="T2821" i="1"/>
  <c r="T4020" i="1"/>
  <c r="T3109" i="1"/>
  <c r="T2901" i="1"/>
  <c r="T3045" i="1"/>
  <c r="T2781" i="1"/>
  <c r="T2765" i="1"/>
  <c r="T2757" i="1"/>
  <c r="T2749" i="1"/>
  <c r="T2741" i="1"/>
  <c r="T2448" i="1"/>
  <c r="T1998" i="1"/>
  <c r="T2773" i="1"/>
  <c r="T2797" i="1"/>
  <c r="T2102" i="1"/>
  <c r="T2358" i="1"/>
  <c r="T2030" i="1"/>
  <c r="T2350" i="1"/>
  <c r="T2318" i="1"/>
  <c r="T3756" i="1"/>
  <c r="T1809" i="1"/>
  <c r="T2382" i="1"/>
  <c r="T2416" i="1"/>
  <c r="T1745" i="1"/>
  <c r="T1753" i="1"/>
  <c r="T1850" i="1"/>
  <c r="T1833" i="1"/>
  <c r="T1825" i="1"/>
  <c r="T2310" i="1"/>
  <c r="Y1742" i="1"/>
  <c r="Y4033" i="1"/>
  <c r="Y1758" i="1"/>
  <c r="Y2027" i="1"/>
  <c r="Y2762" i="1"/>
  <c r="Y2746" i="1"/>
  <c r="Y1806" i="1"/>
  <c r="Y2730" i="1"/>
  <c r="Y3777" i="1"/>
  <c r="Y3873" i="1"/>
  <c r="Y4025" i="1"/>
  <c r="Y515" i="1"/>
  <c r="Y3034" i="1"/>
  <c r="Y3138" i="1"/>
  <c r="Y2307" i="1"/>
  <c r="Y1734" i="1"/>
  <c r="Y2445" i="1"/>
  <c r="Y2754" i="1"/>
  <c r="Y3857" i="1"/>
  <c r="Y587" i="1"/>
  <c r="Y3785" i="1"/>
  <c r="Y483" i="1"/>
  <c r="Y1750" i="1"/>
  <c r="Y3793" i="1"/>
  <c r="Y2770" i="1"/>
  <c r="Y3713" i="1"/>
  <c r="Y4017" i="1"/>
  <c r="Y3865" i="1"/>
  <c r="Y2818" i="1"/>
  <c r="Y2738" i="1"/>
  <c r="Y2802" i="1"/>
  <c r="Y2778" i="1"/>
  <c r="Y3130" i="1"/>
  <c r="Y3769" i="1"/>
  <c r="Y1798" i="1"/>
  <c r="Y4049" i="1"/>
  <c r="Y475" i="1"/>
  <c r="Y1774" i="1"/>
  <c r="Y1847" i="1"/>
  <c r="Y1830" i="1"/>
  <c r="Y1822" i="1"/>
  <c r="Y2099" i="1"/>
  <c r="Y3268" i="1"/>
  <c r="Y3106" i="1"/>
  <c r="Y3042" i="1"/>
  <c r="Y3705" i="1"/>
  <c r="Y3753" i="1"/>
  <c r="Y3745" i="1"/>
  <c r="Y3737" i="1"/>
  <c r="Y3058" i="1"/>
  <c r="Y1987" i="1"/>
  <c r="Y4089" i="1"/>
  <c r="Y2413" i="1"/>
  <c r="Y2355" i="1"/>
  <c r="Y2794" i="1"/>
  <c r="Y2898" i="1"/>
  <c r="Y2890" i="1"/>
  <c r="Y2882" i="1"/>
  <c r="Y459" i="1"/>
  <c r="Y2810" i="1"/>
  <c r="Y3729" i="1"/>
  <c r="Y1782" i="1"/>
  <c r="Y1995" i="1"/>
  <c r="Y2379" i="1"/>
  <c r="Y2347" i="1"/>
  <c r="Y2315" i="1"/>
  <c r="Y3026" i="1"/>
  <c r="Y4228" i="1"/>
  <c r="Y3721" i="1"/>
  <c r="Q769" i="33"/>
  <c r="X1294" i="1"/>
  <c r="X1390" i="1"/>
  <c r="X1464" i="1"/>
  <c r="Q648" i="33"/>
  <c r="Q656" i="33"/>
  <c r="O195" i="2"/>
  <c r="X4504" i="1"/>
  <c r="X4536" i="1"/>
  <c r="M390" i="2"/>
  <c r="O825" i="33"/>
  <c r="O849" i="33"/>
  <c r="O865" i="33"/>
  <c r="O881" i="33"/>
  <c r="O889" i="33"/>
  <c r="M399" i="2"/>
  <c r="U892" i="1"/>
  <c r="U967" i="1"/>
  <c r="U1117" i="1"/>
  <c r="O817" i="33"/>
  <c r="G1012" i="33"/>
  <c r="B429" i="2"/>
  <c r="D690" i="33"/>
  <c r="D682" i="33"/>
  <c r="D648" i="33"/>
  <c r="H1464" i="1"/>
  <c r="H1390" i="1"/>
  <c r="H1294" i="1"/>
  <c r="S1015" i="33"/>
  <c r="D767" i="33"/>
  <c r="H4534" i="1"/>
  <c r="H4502" i="1"/>
  <c r="AC302" i="1"/>
  <c r="AC276" i="1"/>
  <c r="AC258" i="1"/>
  <c r="L1034" i="33"/>
  <c r="Q1975" i="1"/>
  <c r="Q2151" i="1"/>
  <c r="Q2160" i="1"/>
  <c r="L930" i="33"/>
  <c r="I1067" i="1"/>
  <c r="I1110" i="1"/>
  <c r="E875" i="33"/>
  <c r="H860" i="33"/>
  <c r="L2304" i="1"/>
  <c r="L2400" i="1"/>
  <c r="L2467" i="1"/>
  <c r="L2586" i="1"/>
  <c r="L4390" i="1"/>
  <c r="H834" i="33"/>
  <c r="D845" i="33"/>
  <c r="D861" i="33"/>
  <c r="D877" i="33"/>
  <c r="AA2737" i="1"/>
  <c r="AA3267" i="1"/>
  <c r="AA3720" i="1"/>
  <c r="AA4048" i="1"/>
  <c r="AA2306" i="1"/>
  <c r="AA482" i="1"/>
  <c r="AA1846" i="1"/>
  <c r="AA2026" i="1"/>
  <c r="AA2346" i="1"/>
  <c r="AA1781" i="1"/>
  <c r="AA2098" i="1"/>
  <c r="AA2412" i="1"/>
  <c r="AA2761" i="1"/>
  <c r="AA3137" i="1"/>
  <c r="AA3792" i="1"/>
  <c r="AA1797" i="1"/>
  <c r="AA3025" i="1"/>
  <c r="AA3784" i="1"/>
  <c r="AA4032" i="1"/>
  <c r="AA586" i="1"/>
  <c r="AA1757" i="1"/>
  <c r="AA1994" i="1"/>
  <c r="AA2314" i="1"/>
  <c r="AA1986" i="1"/>
  <c r="AA2745" i="1"/>
  <c r="AA514" i="1"/>
  <c r="AA3712" i="1"/>
  <c r="AA3776" i="1"/>
  <c r="AA4024" i="1"/>
  <c r="AA458" i="1"/>
  <c r="AA1749" i="1"/>
  <c r="AA1821" i="1"/>
  <c r="AA3744" i="1"/>
  <c r="AA1741" i="1"/>
  <c r="AA3872" i="1"/>
  <c r="AA2777" i="1"/>
  <c r="AA3704" i="1"/>
  <c r="AA3768" i="1"/>
  <c r="AA4016" i="1"/>
  <c r="AA4227" i="1"/>
  <c r="AA474" i="1"/>
  <c r="AA3129" i="1"/>
  <c r="AA3057" i="1"/>
  <c r="AA2793" i="1"/>
  <c r="AA3041" i="1"/>
  <c r="AA3105" i="1"/>
  <c r="AA2881" i="1"/>
  <c r="AA3752" i="1"/>
  <c r="AA3856" i="1"/>
  <c r="AA3864" i="1"/>
  <c r="AA1829" i="1"/>
  <c r="AA2729" i="1"/>
  <c r="AA2354" i="1"/>
  <c r="AA2378" i="1"/>
  <c r="AA2809" i="1"/>
  <c r="AA3033" i="1"/>
  <c r="AA2817" i="1"/>
  <c r="AA3728" i="1"/>
  <c r="AA2801" i="1"/>
  <c r="AA3736" i="1"/>
  <c r="AA1733" i="1"/>
  <c r="AA1773" i="1"/>
  <c r="AA2444" i="1"/>
  <c r="AA2769" i="1"/>
  <c r="AA2897" i="1"/>
  <c r="AA2889" i="1"/>
  <c r="AA1805" i="1"/>
  <c r="AA2753" i="1"/>
  <c r="AA4088" i="1"/>
  <c r="F978" i="33"/>
  <c r="D212" i="2"/>
  <c r="J979" i="1"/>
  <c r="J1067" i="1"/>
  <c r="J1110" i="1"/>
  <c r="F875" i="33"/>
  <c r="T876" i="33"/>
  <c r="P168" i="1"/>
  <c r="P186" i="1"/>
  <c r="P212" i="1"/>
  <c r="P307" i="1"/>
  <c r="K506" i="33"/>
  <c r="K514" i="33"/>
  <c r="H309" i="1"/>
  <c r="H882" i="1"/>
  <c r="D525" i="33"/>
  <c r="AC170" i="1"/>
  <c r="AC188" i="1"/>
  <c r="AC214" i="1"/>
  <c r="AC309" i="1"/>
  <c r="U508" i="33"/>
  <c r="U516" i="33"/>
  <c r="S1394" i="1"/>
  <c r="S1450" i="1"/>
  <c r="S1459" i="1"/>
  <c r="M643" i="33"/>
  <c r="M651" i="33"/>
  <c r="K190" i="2"/>
  <c r="S4499" i="1"/>
  <c r="S4531" i="1"/>
  <c r="M764" i="33"/>
  <c r="M772" i="33"/>
  <c r="K226" i="2"/>
  <c r="S168" i="1"/>
  <c r="S186" i="1"/>
  <c r="S212" i="1"/>
  <c r="S307" i="1"/>
  <c r="M506" i="33"/>
  <c r="M514" i="33"/>
  <c r="E846" i="33"/>
  <c r="E862" i="33"/>
  <c r="E878" i="33"/>
  <c r="E886" i="33"/>
  <c r="C396" i="2"/>
  <c r="I889" i="1"/>
  <c r="H889" i="1"/>
  <c r="H964" i="1"/>
  <c r="H1114" i="1"/>
  <c r="D814" i="33"/>
  <c r="D822" i="33"/>
  <c r="B387" i="2"/>
  <c r="G845" i="33"/>
  <c r="G861" i="33"/>
  <c r="G877" i="33"/>
  <c r="G885" i="33"/>
  <c r="E395" i="2"/>
  <c r="K888" i="1"/>
  <c r="K963" i="1"/>
  <c r="K1113" i="1"/>
  <c r="G813" i="33"/>
  <c r="G821" i="33"/>
  <c r="E386" i="2"/>
  <c r="N1393" i="1"/>
  <c r="N1449" i="1"/>
  <c r="N1458" i="1"/>
  <c r="I642" i="33"/>
  <c r="I650" i="33"/>
  <c r="G189" i="2"/>
  <c r="N4498" i="1"/>
  <c r="N4530" i="1"/>
  <c r="I763" i="33"/>
  <c r="I771" i="33"/>
  <c r="G225" i="2"/>
  <c r="N167" i="1"/>
  <c r="N185" i="1"/>
  <c r="N211" i="1"/>
  <c r="I471" i="33"/>
  <c r="I488" i="33"/>
  <c r="I496" i="33"/>
  <c r="I905" i="33"/>
  <c r="T1396" i="1"/>
  <c r="T1452" i="1"/>
  <c r="T1461" i="1"/>
  <c r="N645" i="33"/>
  <c r="N653" i="33"/>
  <c r="L192" i="2"/>
  <c r="T4501" i="1"/>
  <c r="T4533" i="1"/>
  <c r="N766" i="33"/>
  <c r="N774" i="33"/>
  <c r="L228" i="2"/>
  <c r="T1973" i="1"/>
  <c r="T2149" i="1"/>
  <c r="T2158" i="1"/>
  <c r="N928" i="33"/>
  <c r="N1032" i="33"/>
  <c r="U977" i="33"/>
  <c r="S211" i="2"/>
  <c r="AC978" i="1"/>
  <c r="AC1066" i="1"/>
  <c r="AC1109" i="1"/>
  <c r="U874" i="33"/>
  <c r="Q1012" i="33"/>
  <c r="R1011" i="33"/>
  <c r="J977" i="33"/>
  <c r="H211" i="2"/>
  <c r="O978" i="1"/>
  <c r="O1066" i="1"/>
  <c r="O1109" i="1"/>
  <c r="J874" i="33"/>
  <c r="F1016" i="33"/>
  <c r="L3875" i="1"/>
  <c r="L4230" i="1"/>
  <c r="L3060" i="1"/>
  <c r="L1800" i="1"/>
  <c r="L1849" i="1"/>
  <c r="L2884" i="1"/>
  <c r="L2812" i="1"/>
  <c r="L1997" i="1"/>
  <c r="L2892" i="1"/>
  <c r="L3028" i="1"/>
  <c r="L2756" i="1"/>
  <c r="L2447" i="1"/>
  <c r="L485" i="1"/>
  <c r="L1776" i="1"/>
  <c r="L1784" i="1"/>
  <c r="L2101" i="1"/>
  <c r="L589" i="1"/>
  <c r="L3755" i="1"/>
  <c r="L2772" i="1"/>
  <c r="L3867" i="1"/>
  <c r="L3779" i="1"/>
  <c r="L2780" i="1"/>
  <c r="L3795" i="1"/>
  <c r="L2820" i="1"/>
  <c r="L2357" i="1"/>
  <c r="L477" i="1"/>
  <c r="L3731" i="1"/>
  <c r="L2748" i="1"/>
  <c r="L1808" i="1"/>
  <c r="L3859" i="1"/>
  <c r="L2732" i="1"/>
  <c r="L2029" i="1"/>
  <c r="L4051" i="1"/>
  <c r="L2900" i="1"/>
  <c r="L2309" i="1"/>
  <c r="L3132" i="1"/>
  <c r="L3108" i="1"/>
  <c r="L3270" i="1"/>
  <c r="L2804" i="1"/>
  <c r="L2415" i="1"/>
  <c r="L1989" i="1"/>
  <c r="L4027" i="1"/>
  <c r="L461" i="1"/>
  <c r="L1832" i="1"/>
  <c r="L2349" i="1"/>
  <c r="L2317" i="1"/>
  <c r="L1824" i="1"/>
  <c r="L517" i="1"/>
  <c r="L4035" i="1"/>
  <c r="L3715" i="1"/>
  <c r="L4019" i="1"/>
  <c r="L3723" i="1"/>
  <c r="L1744" i="1"/>
  <c r="L1736" i="1"/>
  <c r="L4091" i="1"/>
  <c r="L3771" i="1"/>
  <c r="L3044" i="1"/>
  <c r="L2740" i="1"/>
  <c r="L1760" i="1"/>
  <c r="L3707" i="1"/>
  <c r="L3747" i="1"/>
  <c r="L3739" i="1"/>
  <c r="L3787" i="1"/>
  <c r="L3140" i="1"/>
  <c r="L2796" i="1"/>
  <c r="L2381" i="1"/>
  <c r="L1752" i="1"/>
  <c r="L2764" i="1"/>
  <c r="L1396" i="1"/>
  <c r="L1452" i="1"/>
  <c r="L1461" i="1"/>
  <c r="H645" i="33"/>
  <c r="H653" i="33"/>
  <c r="F192" i="2"/>
  <c r="L4501" i="1"/>
  <c r="L4533" i="1"/>
  <c r="H766" i="33"/>
  <c r="H774" i="33"/>
  <c r="F228" i="2"/>
  <c r="L3036" i="1"/>
  <c r="D851" i="33"/>
  <c r="D867" i="33"/>
  <c r="D883" i="33"/>
  <c r="J974" i="33"/>
  <c r="H208" i="2"/>
  <c r="O975" i="1"/>
  <c r="O1063" i="1"/>
  <c r="O1106" i="1"/>
  <c r="J871" i="33"/>
  <c r="U857" i="33"/>
  <c r="AC2301" i="1"/>
  <c r="AC2397" i="1"/>
  <c r="AC2464" i="1"/>
  <c r="AC2583" i="1"/>
  <c r="AC4387" i="1"/>
  <c r="P347" i="33"/>
  <c r="P355" i="33"/>
  <c r="P362" i="33"/>
  <c r="N303" i="2"/>
  <c r="V763" i="1"/>
  <c r="V772" i="1"/>
  <c r="V790" i="1"/>
  <c r="P443" i="33"/>
  <c r="L851" i="33"/>
  <c r="L867" i="33"/>
  <c r="L883" i="33"/>
  <c r="L891" i="33"/>
  <c r="L1017" i="33"/>
  <c r="R847" i="33"/>
  <c r="R863" i="33"/>
  <c r="R879" i="33"/>
  <c r="R887" i="33"/>
  <c r="P397" i="2"/>
  <c r="Y890" i="1"/>
  <c r="Y965" i="1"/>
  <c r="Y1115" i="1"/>
  <c r="R815" i="33"/>
  <c r="R823" i="33"/>
  <c r="P388" i="2"/>
  <c r="N1031" i="33"/>
  <c r="T1972" i="1"/>
  <c r="T2148" i="1"/>
  <c r="T2157" i="1"/>
  <c r="N927" i="33"/>
  <c r="F386" i="2"/>
  <c r="H821" i="33"/>
  <c r="H845" i="33"/>
  <c r="H861" i="33"/>
  <c r="H877" i="33"/>
  <c r="H885" i="33"/>
  <c r="F395" i="2"/>
  <c r="L888" i="1"/>
  <c r="L963" i="1"/>
  <c r="L1113" i="1"/>
  <c r="H813" i="33"/>
  <c r="K2299" i="1"/>
  <c r="K2395" i="1"/>
  <c r="K2462" i="1"/>
  <c r="K2581" i="1"/>
  <c r="K4385" i="1"/>
  <c r="G855" i="33"/>
  <c r="T191" i="1"/>
  <c r="T217" i="1"/>
  <c r="T312" i="1"/>
  <c r="N511" i="33"/>
  <c r="H760" i="1"/>
  <c r="H769" i="1"/>
  <c r="H787" i="1"/>
  <c r="D440" i="33"/>
  <c r="E1029" i="33"/>
  <c r="E925" i="33"/>
  <c r="N1033" i="33"/>
  <c r="T1974" i="1"/>
  <c r="T2150" i="1"/>
  <c r="T2159" i="1"/>
  <c r="N929" i="33"/>
  <c r="U2298" i="1"/>
  <c r="U2394" i="1"/>
  <c r="U2461" i="1"/>
  <c r="U2580" i="1"/>
  <c r="U4384" i="1"/>
  <c r="O854" i="33"/>
  <c r="L2752" i="1"/>
  <c r="L2792" i="1"/>
  <c r="L1780" i="1"/>
  <c r="L2888" i="1"/>
  <c r="L3136" i="1"/>
  <c r="L2345" i="1"/>
  <c r="L2736" i="1"/>
  <c r="L2025" i="1"/>
  <c r="L1993" i="1"/>
  <c r="L4015" i="1"/>
  <c r="L1828" i="1"/>
  <c r="L2353" i="1"/>
  <c r="L457" i="1"/>
  <c r="L3791" i="1"/>
  <c r="L3751" i="1"/>
  <c r="L2760" i="1"/>
  <c r="L3266" i="1"/>
  <c r="L2800" i="1"/>
  <c r="L2411" i="1"/>
  <c r="L3863" i="1"/>
  <c r="L1820" i="1"/>
  <c r="L2728" i="1"/>
  <c r="L1985" i="1"/>
  <c r="L3711" i="1"/>
  <c r="L1732" i="1"/>
  <c r="L1796" i="1"/>
  <c r="L473" i="1"/>
  <c r="L2896" i="1"/>
  <c r="L2808" i="1"/>
  <c r="L3743" i="1"/>
  <c r="L4047" i="1"/>
  <c r="L3032" i="1"/>
  <c r="L1748" i="1"/>
  <c r="L585" i="1"/>
  <c r="L3871" i="1"/>
  <c r="L4087" i="1"/>
  <c r="L513" i="1"/>
  <c r="L4031" i="1"/>
  <c r="L3735" i="1"/>
  <c r="L3024" i="1"/>
  <c r="L1845" i="1"/>
  <c r="L3783" i="1"/>
  <c r="L2097" i="1"/>
  <c r="L3128" i="1"/>
  <c r="L3719" i="1"/>
  <c r="L3767" i="1"/>
  <c r="L3056" i="1"/>
  <c r="L2768" i="1"/>
  <c r="L2305" i="1"/>
  <c r="L3855" i="1"/>
  <c r="L2816" i="1"/>
  <c r="L4226" i="1"/>
  <c r="L2880" i="1"/>
  <c r="L3040" i="1"/>
  <c r="L3104" i="1"/>
  <c r="L2776" i="1"/>
  <c r="L2313" i="1"/>
  <c r="L1772" i="1"/>
  <c r="L3703" i="1"/>
  <c r="L2443" i="1"/>
  <c r="L3775" i="1"/>
  <c r="L1740" i="1"/>
  <c r="L1804" i="1"/>
  <c r="L481" i="1"/>
  <c r="L4023" i="1"/>
  <c r="L3727" i="1"/>
  <c r="L2744" i="1"/>
  <c r="L1756" i="1"/>
  <c r="L2377" i="1"/>
  <c r="Y2417" i="1"/>
  <c r="Y2742" i="1"/>
  <c r="Y2359" i="1"/>
  <c r="Y2798" i="1"/>
  <c r="Y1991" i="1"/>
  <c r="Y2311" i="1"/>
  <c r="Y1746" i="1"/>
  <c r="Y1810" i="1"/>
  <c r="Y1754" i="1"/>
  <c r="Y3781" i="1"/>
  <c r="Y1851" i="1"/>
  <c r="Y479" i="1"/>
  <c r="Y2774" i="1"/>
  <c r="Y3797" i="1"/>
  <c r="Y2351" i="1"/>
  <c r="Y2383" i="1"/>
  <c r="Y2822" i="1"/>
  <c r="Y3142" i="1"/>
  <c r="Y1834" i="1"/>
  <c r="Y2103" i="1"/>
  <c r="Y4029" i="1"/>
  <c r="Y1762" i="1"/>
  <c r="Y4053" i="1"/>
  <c r="Y2319" i="1"/>
  <c r="Y2782" i="1"/>
  <c r="Y3733" i="1"/>
  <c r="Y3062" i="1"/>
  <c r="Y2806" i="1"/>
  <c r="Y3757" i="1"/>
  <c r="Y3749" i="1"/>
  <c r="Y3861" i="1"/>
  <c r="Y4093" i="1"/>
  <c r="Y519" i="1"/>
  <c r="Y1786" i="1"/>
  <c r="Y4037" i="1"/>
  <c r="Y3773" i="1"/>
  <c r="Y1778" i="1"/>
  <c r="Y3030" i="1"/>
  <c r="Y2902" i="1"/>
  <c r="Y3134" i="1"/>
  <c r="Y3725" i="1"/>
  <c r="Y3789" i="1"/>
  <c r="Y3709" i="1"/>
  <c r="Y2449" i="1"/>
  <c r="Y1826" i="1"/>
  <c r="Y3741" i="1"/>
  <c r="Y2766" i="1"/>
  <c r="Y2758" i="1"/>
  <c r="Y2886" i="1"/>
  <c r="Y3110" i="1"/>
  <c r="Y3717" i="1"/>
  <c r="Y2750" i="1"/>
  <c r="Y487" i="1"/>
  <c r="Y2894" i="1"/>
  <c r="Y3038" i="1"/>
  <c r="Y2734" i="1"/>
  <c r="Y2814" i="1"/>
  <c r="Y3272" i="1"/>
  <c r="Y3046" i="1"/>
  <c r="Y1999" i="1"/>
  <c r="Y4021" i="1"/>
  <c r="Y3877" i="1"/>
  <c r="Y4232" i="1"/>
  <c r="Y591" i="1"/>
  <c r="Y1802" i="1"/>
  <c r="Y2031" i="1"/>
  <c r="Y1738" i="1"/>
  <c r="Y463" i="1"/>
  <c r="Y1398" i="1"/>
  <c r="Y1454" i="1"/>
  <c r="Y1463" i="1"/>
  <c r="R647" i="33"/>
  <c r="R655" i="33"/>
  <c r="P194" i="2"/>
  <c r="Y4503" i="1"/>
  <c r="Y4535" i="1"/>
  <c r="R768" i="33"/>
  <c r="R776" i="33"/>
  <c r="P230" i="2"/>
  <c r="Y3869" i="1"/>
  <c r="AC2377" i="1"/>
  <c r="AC2792" i="1"/>
  <c r="AC2896" i="1"/>
  <c r="AC2888" i="1"/>
  <c r="AC3128" i="1"/>
  <c r="AC1845" i="1"/>
  <c r="AC2728" i="1"/>
  <c r="AC2411" i="1"/>
  <c r="AC2800" i="1"/>
  <c r="AC3032" i="1"/>
  <c r="AC2776" i="1"/>
  <c r="AC3136" i="1"/>
  <c r="AC3727" i="1"/>
  <c r="AC2816" i="1"/>
  <c r="AC3711" i="1"/>
  <c r="AC2353" i="1"/>
  <c r="AC2768" i="1"/>
  <c r="AC1993" i="1"/>
  <c r="AC2443" i="1"/>
  <c r="AC2752" i="1"/>
  <c r="AC2744" i="1"/>
  <c r="AC2880" i="1"/>
  <c r="AC3751" i="1"/>
  <c r="AC1740" i="1"/>
  <c r="AC4087" i="1"/>
  <c r="AC1772" i="1"/>
  <c r="AC1985" i="1"/>
  <c r="AC2345" i="1"/>
  <c r="AC2313" i="1"/>
  <c r="AC2736" i="1"/>
  <c r="AC2808" i="1"/>
  <c r="AC4015" i="1"/>
  <c r="AC2025" i="1"/>
  <c r="AC4031" i="1"/>
  <c r="AC481" i="1"/>
  <c r="AC1748" i="1"/>
  <c r="AC1828" i="1"/>
  <c r="AC1820" i="1"/>
  <c r="AC2305" i="1"/>
  <c r="AC1796" i="1"/>
  <c r="AC3056" i="1"/>
  <c r="AC4047" i="1"/>
  <c r="AC3775" i="1"/>
  <c r="AC4023" i="1"/>
  <c r="AC457" i="1"/>
  <c r="AC1756" i="1"/>
  <c r="AC1732" i="1"/>
  <c r="AC1804" i="1"/>
  <c r="AC3719" i="1"/>
  <c r="AC2097" i="1"/>
  <c r="AC513" i="1"/>
  <c r="AC3703" i="1"/>
  <c r="AC3767" i="1"/>
  <c r="AC3871" i="1"/>
  <c r="AC3863" i="1"/>
  <c r="AC4226" i="1"/>
  <c r="AC585" i="1"/>
  <c r="AC2760" i="1"/>
  <c r="AC3104" i="1"/>
  <c r="AC3791" i="1"/>
  <c r="AC3040" i="1"/>
  <c r="AC3266" i="1"/>
  <c r="AC3743" i="1"/>
  <c r="AC3735" i="1"/>
  <c r="AC3855" i="1"/>
  <c r="AC3783" i="1"/>
  <c r="AC1780" i="1"/>
  <c r="AC3024" i="1"/>
  <c r="AC473" i="1"/>
  <c r="I973" i="33"/>
  <c r="G207" i="2"/>
  <c r="N974" i="1"/>
  <c r="N1062" i="1"/>
  <c r="N1105" i="1"/>
  <c r="I870" i="33"/>
  <c r="N1294" i="1"/>
  <c r="N1390" i="1"/>
  <c r="N1464" i="1"/>
  <c r="I648" i="33"/>
  <c r="I656" i="33"/>
  <c r="G195" i="2"/>
  <c r="N4504" i="1"/>
  <c r="N4536" i="1"/>
  <c r="I769" i="33"/>
  <c r="D511" i="33"/>
  <c r="P1018" i="33"/>
  <c r="J1016" i="33"/>
  <c r="D871" i="33"/>
  <c r="C208" i="2"/>
  <c r="I975" i="1"/>
  <c r="H975" i="1"/>
  <c r="H1063" i="1"/>
  <c r="H1106" i="1"/>
  <c r="O989" i="33"/>
  <c r="O949" i="33"/>
  <c r="O969" i="33"/>
  <c r="P855" i="33"/>
  <c r="V4385" i="1"/>
  <c r="V2299" i="1"/>
  <c r="V2395" i="1"/>
  <c r="V2462" i="1"/>
  <c r="V2581" i="1"/>
  <c r="R1031" i="33"/>
  <c r="Y1972" i="1"/>
  <c r="Y2148" i="1"/>
  <c r="Y2157" i="1"/>
  <c r="R927" i="33"/>
  <c r="G516" i="33"/>
  <c r="K170" i="1"/>
  <c r="K188" i="1"/>
  <c r="K214" i="1"/>
  <c r="K309" i="1"/>
  <c r="G508" i="33"/>
  <c r="B508" i="2"/>
  <c r="E997" i="33"/>
  <c r="D997" i="33"/>
  <c r="O3863" i="1"/>
  <c r="O2792" i="1"/>
  <c r="O2888" i="1"/>
  <c r="O3719" i="1"/>
  <c r="O2377" i="1"/>
  <c r="O2736" i="1"/>
  <c r="O2728" i="1"/>
  <c r="O2353" i="1"/>
  <c r="O3855" i="1"/>
  <c r="O1804" i="1"/>
  <c r="O3136" i="1"/>
  <c r="O1780" i="1"/>
  <c r="O3767" i="1"/>
  <c r="O1985" i="1"/>
  <c r="O457" i="1"/>
  <c r="O3128" i="1"/>
  <c r="O3266" i="1"/>
  <c r="O4015" i="1"/>
  <c r="O2345" i="1"/>
  <c r="O2808" i="1"/>
  <c r="O3711" i="1"/>
  <c r="O2880" i="1"/>
  <c r="O3040" i="1"/>
  <c r="O2816" i="1"/>
  <c r="O2411" i="1"/>
  <c r="O1820" i="1"/>
  <c r="O481" i="1"/>
  <c r="O4031" i="1"/>
  <c r="O2896" i="1"/>
  <c r="O1993" i="1"/>
  <c r="O2752" i="1"/>
  <c r="O2800" i="1"/>
  <c r="O2443" i="1"/>
  <c r="O1845" i="1"/>
  <c r="O585" i="1"/>
  <c r="O4047" i="1"/>
  <c r="O3727" i="1"/>
  <c r="O2744" i="1"/>
  <c r="O1756" i="1"/>
  <c r="O513" i="1"/>
  <c r="O4087" i="1"/>
  <c r="O3735" i="1"/>
  <c r="O3024" i="1"/>
  <c r="O2025" i="1"/>
  <c r="O1828" i="1"/>
  <c r="O2097" i="1"/>
  <c r="O1732" i="1"/>
  <c r="O3743" i="1"/>
  <c r="O3775" i="1"/>
  <c r="O3032" i="1"/>
  <c r="O2760" i="1"/>
  <c r="O1748" i="1"/>
  <c r="O1740" i="1"/>
  <c r="O1796" i="1"/>
  <c r="O4226" i="1"/>
  <c r="O3783" i="1"/>
  <c r="O3056" i="1"/>
  <c r="O2768" i="1"/>
  <c r="O2305" i="1"/>
  <c r="O3871" i="1"/>
  <c r="O4023" i="1"/>
  <c r="O3751" i="1"/>
  <c r="O473" i="1"/>
  <c r="O3791" i="1"/>
  <c r="O3104" i="1"/>
  <c r="O2776" i="1"/>
  <c r="O2313" i="1"/>
  <c r="O1772" i="1"/>
  <c r="O3703" i="1"/>
  <c r="U513" i="33"/>
  <c r="AC167" i="1"/>
  <c r="AC185" i="1"/>
  <c r="AC211" i="1"/>
  <c r="AC306" i="1"/>
  <c r="U505" i="33"/>
  <c r="J519" i="33"/>
  <c r="O184" i="1"/>
  <c r="O210" i="1"/>
  <c r="O305" i="1"/>
  <c r="J504" i="33"/>
  <c r="J512" i="33"/>
  <c r="S171" i="1"/>
  <c r="S189" i="1"/>
  <c r="S215" i="1"/>
  <c r="S310" i="1"/>
  <c r="M509" i="33"/>
  <c r="M517" i="33"/>
  <c r="E481" i="33"/>
  <c r="D481" i="33"/>
  <c r="B362" i="2"/>
  <c r="Q191" i="1"/>
  <c r="Q217" i="1"/>
  <c r="Q312" i="1"/>
  <c r="L511" i="33"/>
  <c r="G1017" i="33"/>
  <c r="F1014" i="33"/>
  <c r="AC1972" i="1"/>
  <c r="AC2148" i="1"/>
  <c r="AC2157" i="1"/>
  <c r="U927" i="33"/>
  <c r="U1031" i="33"/>
  <c r="I1016" i="33"/>
  <c r="D1014" i="33"/>
  <c r="B398" i="2"/>
  <c r="M984" i="33"/>
  <c r="M944" i="33"/>
  <c r="M964" i="33"/>
  <c r="AB1975" i="1"/>
  <c r="AB2151" i="1"/>
  <c r="AB2160" i="1"/>
  <c r="T930" i="33"/>
  <c r="T1034" i="33"/>
  <c r="K2298" i="1"/>
  <c r="K2394" i="1"/>
  <c r="K2461" i="1"/>
  <c r="K2580" i="1"/>
  <c r="K4384" i="1"/>
  <c r="G854" i="33"/>
  <c r="H757" i="1"/>
  <c r="H766" i="1"/>
  <c r="H784" i="1"/>
  <c r="D437" i="33"/>
  <c r="V1395" i="1"/>
  <c r="V1451" i="1"/>
  <c r="V1460" i="1"/>
  <c r="P644" i="33"/>
  <c r="P652" i="33"/>
  <c r="N191" i="2"/>
  <c r="V4500" i="1"/>
  <c r="V4532" i="1"/>
  <c r="P765" i="33"/>
  <c r="P773" i="33"/>
  <c r="N227" i="2"/>
  <c r="V169" i="1"/>
  <c r="V187" i="1"/>
  <c r="V213" i="1"/>
  <c r="V308" i="1"/>
  <c r="P507" i="33"/>
  <c r="P515" i="33"/>
  <c r="I963" i="1"/>
  <c r="I1113" i="1"/>
  <c r="E813" i="33"/>
  <c r="E821" i="33"/>
  <c r="C386" i="2"/>
  <c r="I1015" i="33"/>
  <c r="AC1846" i="1"/>
  <c r="AC1829" i="1"/>
  <c r="AC4227" i="1"/>
  <c r="AC2817" i="1"/>
  <c r="AC3720" i="1"/>
  <c r="AC3728" i="1"/>
  <c r="AC4048" i="1"/>
  <c r="AC474" i="1"/>
  <c r="AC1757" i="1"/>
  <c r="AC3856" i="1"/>
  <c r="AC4088" i="1"/>
  <c r="AC1773" i="1"/>
  <c r="AC2026" i="1"/>
  <c r="AC2412" i="1"/>
  <c r="AC1994" i="1"/>
  <c r="AC514" i="1"/>
  <c r="AC3864" i="1"/>
  <c r="AC1805" i="1"/>
  <c r="AC3041" i="1"/>
  <c r="AC3784" i="1"/>
  <c r="AC4032" i="1"/>
  <c r="AC458" i="1"/>
  <c r="AC1749" i="1"/>
  <c r="AC1741" i="1"/>
  <c r="AC3057" i="1"/>
  <c r="AC1986" i="1"/>
  <c r="AC2745" i="1"/>
  <c r="AC2801" i="1"/>
  <c r="AC3704" i="1"/>
  <c r="AC3776" i="1"/>
  <c r="AC4024" i="1"/>
  <c r="AC4016" i="1"/>
  <c r="AC3712" i="1"/>
  <c r="AC2346" i="1"/>
  <c r="AC3792" i="1"/>
  <c r="AC1781" i="1"/>
  <c r="AC3744" i="1"/>
  <c r="AC2729" i="1"/>
  <c r="AC3025" i="1"/>
  <c r="AC3267" i="1"/>
  <c r="AC3768" i="1"/>
  <c r="AC3736" i="1"/>
  <c r="AC2737" i="1"/>
  <c r="AC586" i="1"/>
  <c r="AC2809" i="1"/>
  <c r="AC2306" i="1"/>
  <c r="AC2777" i="1"/>
  <c r="AC2897" i="1"/>
  <c r="AC3137" i="1"/>
  <c r="AC3129" i="1"/>
  <c r="AC1733" i="1"/>
  <c r="AC3872" i="1"/>
  <c r="AC1821" i="1"/>
  <c r="AC1797" i="1"/>
  <c r="AC2354" i="1"/>
  <c r="AC2769" i="1"/>
  <c r="AC2889" i="1"/>
  <c r="AC2881" i="1"/>
  <c r="AC3105" i="1"/>
  <c r="AC3033" i="1"/>
  <c r="AC3752" i="1"/>
  <c r="AC482" i="1"/>
  <c r="AC2098" i="1"/>
  <c r="AC2378" i="1"/>
  <c r="AC2761" i="1"/>
  <c r="AC2753" i="1"/>
  <c r="AC2444" i="1"/>
  <c r="AC2314" i="1"/>
  <c r="AC2793" i="1"/>
  <c r="I516" i="33"/>
  <c r="N1396" i="1"/>
  <c r="N1452" i="1"/>
  <c r="N1461" i="1"/>
  <c r="I645" i="33"/>
  <c r="I653" i="33"/>
  <c r="G192" i="2"/>
  <c r="N4501" i="1"/>
  <c r="N4533" i="1"/>
  <c r="I766" i="33"/>
  <c r="I774" i="33"/>
  <c r="G228" i="2"/>
  <c r="N170" i="1"/>
  <c r="N188" i="1"/>
  <c r="N214" i="1"/>
  <c r="N309" i="1"/>
  <c r="I508" i="33"/>
  <c r="B507" i="2"/>
  <c r="E996" i="33"/>
  <c r="D996" i="33"/>
  <c r="F423" i="33"/>
  <c r="F431" i="33"/>
  <c r="D354" i="2"/>
  <c r="J256" i="1"/>
  <c r="J274" i="1"/>
  <c r="J300" i="1"/>
  <c r="H1013" i="33"/>
  <c r="AA2445" i="1"/>
  <c r="AA587" i="1"/>
  <c r="AA2890" i="1"/>
  <c r="AA3753" i="1"/>
  <c r="AA475" i="1"/>
  <c r="AA2099" i="1"/>
  <c r="AA3785" i="1"/>
  <c r="AA2355" i="1"/>
  <c r="AA2315" i="1"/>
  <c r="AA4025" i="1"/>
  <c r="AA483" i="1"/>
  <c r="AA2898" i="1"/>
  <c r="AA1758" i="1"/>
  <c r="AA1734" i="1"/>
  <c r="AA2754" i="1"/>
  <c r="AA4089" i="1"/>
  <c r="AA2770" i="1"/>
  <c r="AA3865" i="1"/>
  <c r="AA3729" i="1"/>
  <c r="AA4017" i="1"/>
  <c r="AA3705" i="1"/>
  <c r="AA1987" i="1"/>
  <c r="AA2730" i="1"/>
  <c r="AA2810" i="1"/>
  <c r="AA3106" i="1"/>
  <c r="AA2778" i="1"/>
  <c r="AA1774" i="1"/>
  <c r="AA1806" i="1"/>
  <c r="AA459" i="1"/>
  <c r="AA1830" i="1"/>
  <c r="AA3737" i="1"/>
  <c r="AA3857" i="1"/>
  <c r="AA2413" i="1"/>
  <c r="AA4033" i="1"/>
  <c r="AA2882" i="1"/>
  <c r="AA3721" i="1"/>
  <c r="AA3873" i="1"/>
  <c r="AA3034" i="1"/>
  <c r="AA1782" i="1"/>
  <c r="AA3268" i="1"/>
  <c r="AA2347" i="1"/>
  <c r="AA2802" i="1"/>
  <c r="AA2738" i="1"/>
  <c r="AA1798" i="1"/>
  <c r="AA2027" i="1"/>
  <c r="AA2379" i="1"/>
  <c r="AA2762" i="1"/>
  <c r="AA3769" i="1"/>
  <c r="AA4228" i="1"/>
  <c r="AA1995" i="1"/>
  <c r="AA2746" i="1"/>
  <c r="AA3713" i="1"/>
  <c r="AA3793" i="1"/>
  <c r="AA4049" i="1"/>
  <c r="AA515" i="1"/>
  <c r="AA1750" i="1"/>
  <c r="AA1742" i="1"/>
  <c r="AA2307" i="1"/>
  <c r="AA3130" i="1"/>
  <c r="AA3058" i="1"/>
  <c r="AA2794" i="1"/>
  <c r="AA3026" i="1"/>
  <c r="AA3138" i="1"/>
  <c r="AA3777" i="1"/>
  <c r="AA3042" i="1"/>
  <c r="AA2818" i="1"/>
  <c r="AA3745" i="1"/>
  <c r="AA1847" i="1"/>
  <c r="AA1822" i="1"/>
  <c r="E1030" i="33"/>
  <c r="E926" i="33"/>
  <c r="N1398" i="1"/>
  <c r="N1454" i="1"/>
  <c r="N1463" i="1"/>
  <c r="I647" i="33"/>
  <c r="I655" i="33"/>
  <c r="G194" i="2"/>
  <c r="N4503" i="1"/>
  <c r="N4535" i="1"/>
  <c r="I768" i="33"/>
  <c r="I776" i="33"/>
  <c r="G230" i="2"/>
  <c r="N2303" i="1"/>
  <c r="N2399" i="1"/>
  <c r="N2466" i="1"/>
  <c r="N2585" i="1"/>
  <c r="N4389" i="1"/>
  <c r="I859" i="33"/>
  <c r="G231" i="2"/>
  <c r="N173" i="1"/>
  <c r="N191" i="1"/>
  <c r="N217" i="1"/>
  <c r="N312" i="1"/>
  <c r="I511" i="33"/>
  <c r="M873" i="33"/>
  <c r="S1108" i="1"/>
  <c r="M976" i="33"/>
  <c r="K210" i="2"/>
  <c r="S977" i="1"/>
  <c r="S1065" i="1"/>
  <c r="AA1393" i="1"/>
  <c r="AA1449" i="1"/>
  <c r="AA1458" i="1"/>
  <c r="S642" i="33"/>
  <c r="S650" i="33"/>
  <c r="Q189" i="2"/>
  <c r="AA4498" i="1"/>
  <c r="AA4530" i="1"/>
  <c r="S763" i="33"/>
  <c r="S771" i="33"/>
  <c r="Q225" i="2"/>
  <c r="AA2298" i="1"/>
  <c r="AA2394" i="1"/>
  <c r="AA2461" i="1"/>
  <c r="AA2580" i="1"/>
  <c r="AA4384" i="1"/>
  <c r="S854" i="33"/>
  <c r="U975" i="33"/>
  <c r="S209" i="2"/>
  <c r="AC976" i="1"/>
  <c r="AC1064" i="1"/>
  <c r="AC1107" i="1"/>
  <c r="U872" i="33"/>
  <c r="F974" i="33"/>
  <c r="D208" i="2"/>
  <c r="J975" i="1"/>
  <c r="J1063" i="1"/>
  <c r="J1106" i="1"/>
  <c r="F871" i="33"/>
  <c r="T1294" i="1"/>
  <c r="T1390" i="1"/>
  <c r="T1464" i="1"/>
  <c r="N648" i="33"/>
  <c r="N656" i="33"/>
  <c r="L195" i="2"/>
  <c r="T4504" i="1"/>
  <c r="T4536" i="1"/>
  <c r="N769" i="33"/>
  <c r="Y191" i="1"/>
  <c r="Y217" i="1"/>
  <c r="Y312" i="1"/>
  <c r="R511" i="33"/>
  <c r="D1017" i="33"/>
  <c r="D891" i="33"/>
  <c r="B401" i="2"/>
  <c r="S1014" i="33"/>
  <c r="C368" i="2"/>
  <c r="I449" i="1"/>
  <c r="H449" i="1"/>
  <c r="G1013" i="33"/>
  <c r="D987" i="33"/>
  <c r="D888" i="33"/>
  <c r="D947" i="33"/>
  <c r="D967" i="33"/>
  <c r="K1397" i="1"/>
  <c r="K1453" i="1"/>
  <c r="K1462" i="1"/>
  <c r="G646" i="33"/>
  <c r="G654" i="33"/>
  <c r="E193" i="2"/>
  <c r="K4502" i="1"/>
  <c r="K4534" i="1"/>
  <c r="G767" i="33"/>
  <c r="G775" i="33"/>
  <c r="E229" i="2"/>
  <c r="K1974" i="1"/>
  <c r="K2150" i="1"/>
  <c r="K2159" i="1"/>
  <c r="G929" i="33"/>
  <c r="G1033" i="33"/>
  <c r="G975" i="33"/>
  <c r="E209" i="2"/>
  <c r="K976" i="1"/>
  <c r="K1064" i="1"/>
  <c r="K1107" i="1"/>
  <c r="G872" i="33"/>
  <c r="T2303" i="1"/>
  <c r="T2399" i="1"/>
  <c r="T2466" i="1"/>
  <c r="T2585" i="1"/>
  <c r="T4389" i="1"/>
  <c r="N859" i="33"/>
  <c r="E511" i="33"/>
  <c r="R397" i="2"/>
  <c r="AB890" i="1"/>
  <c r="AB965" i="1"/>
  <c r="AB1115" i="1"/>
  <c r="T815" i="33"/>
  <c r="T823" i="33"/>
  <c r="R388" i="2"/>
  <c r="D387" i="2"/>
  <c r="F846" i="33"/>
  <c r="F862" i="33"/>
  <c r="F878" i="33"/>
  <c r="F886" i="33"/>
  <c r="D396" i="2"/>
  <c r="J889" i="1"/>
  <c r="J964" i="1"/>
  <c r="J1114" i="1"/>
  <c r="F814" i="33"/>
  <c r="F822" i="33"/>
  <c r="T4296" i="1"/>
  <c r="T3336" i="1"/>
  <c r="X1974" i="1"/>
  <c r="X2150" i="1"/>
  <c r="X2159" i="1"/>
  <c r="Q929" i="33"/>
  <c r="Q1033" i="33"/>
  <c r="P2300" i="1"/>
  <c r="P2396" i="1"/>
  <c r="P2463" i="1"/>
  <c r="P2582" i="1"/>
  <c r="P4386" i="1"/>
  <c r="K856" i="33"/>
  <c r="H4498" i="1"/>
  <c r="H4530" i="1"/>
  <c r="D763" i="33"/>
  <c r="J972" i="33"/>
  <c r="H206" i="2"/>
  <c r="O973" i="1"/>
  <c r="O1061" i="1"/>
  <c r="O1104" i="1"/>
  <c r="J869" i="33"/>
  <c r="Q443" i="33"/>
  <c r="X790" i="1"/>
  <c r="X166" i="1"/>
  <c r="Q347" i="33"/>
  <c r="Q355" i="33"/>
  <c r="Q362" i="33"/>
  <c r="O303" i="2"/>
  <c r="X763" i="1"/>
  <c r="X772" i="1"/>
  <c r="M859" i="33"/>
  <c r="S4389" i="1"/>
  <c r="S2585" i="1"/>
  <c r="S2466" i="1"/>
  <c r="S2303" i="1"/>
  <c r="S2399" i="1"/>
  <c r="D521" i="33"/>
  <c r="H878" i="1"/>
  <c r="L1032" i="33"/>
  <c r="Q1396" i="1"/>
  <c r="Q1452" i="1"/>
  <c r="Q1461" i="1"/>
  <c r="L645" i="33"/>
  <c r="L653" i="33"/>
  <c r="J192" i="2"/>
  <c r="Q4501" i="1"/>
  <c r="Q4533" i="1"/>
  <c r="L766" i="33"/>
  <c r="L774" i="33"/>
  <c r="J228" i="2"/>
  <c r="Q1973" i="1"/>
  <c r="Q2149" i="1"/>
  <c r="Q2158" i="1"/>
  <c r="L928" i="33"/>
  <c r="Q870" i="33"/>
  <c r="X1105" i="1"/>
  <c r="Q973" i="33"/>
  <c r="O207" i="2"/>
  <c r="X974" i="1"/>
  <c r="X1062" i="1"/>
  <c r="U1018" i="33"/>
  <c r="N166" i="1"/>
  <c r="I347" i="33"/>
  <c r="I355" i="33"/>
  <c r="I362" i="33"/>
  <c r="G303" i="2"/>
  <c r="N763" i="1"/>
  <c r="N772" i="1"/>
  <c r="N790" i="1"/>
  <c r="I443" i="33"/>
  <c r="P231" i="2"/>
  <c r="Y173" i="1"/>
  <c r="R354" i="33"/>
  <c r="E1006" i="33"/>
  <c r="D1006" i="33"/>
  <c r="B517" i="2"/>
  <c r="M849" i="33"/>
  <c r="M865" i="33"/>
  <c r="M881" i="33"/>
  <c r="M889" i="33"/>
  <c r="K399" i="2"/>
  <c r="S892" i="1"/>
  <c r="S967" i="1"/>
  <c r="S1117" i="1"/>
  <c r="M817" i="33"/>
  <c r="M825" i="33"/>
  <c r="K390" i="2"/>
  <c r="M846" i="33"/>
  <c r="M862" i="33"/>
  <c r="M878" i="33"/>
  <c r="M886" i="33"/>
  <c r="M1012" i="33"/>
  <c r="E927" i="33"/>
  <c r="E1031" i="33"/>
  <c r="E1017" i="33"/>
  <c r="L1969" i="1"/>
  <c r="L2145" i="1"/>
  <c r="L2154" i="1"/>
  <c r="H924" i="33"/>
  <c r="H1028" i="33"/>
  <c r="K2297" i="1"/>
  <c r="K2393" i="1"/>
  <c r="K2460" i="1"/>
  <c r="K2579" i="1"/>
  <c r="K4383" i="1"/>
  <c r="G853" i="33"/>
  <c r="G973" i="33"/>
  <c r="E207" i="2"/>
  <c r="K974" i="1"/>
  <c r="K1062" i="1"/>
  <c r="K1105" i="1"/>
  <c r="G870" i="33"/>
  <c r="F834" i="33"/>
  <c r="D231" i="2"/>
  <c r="J2304" i="1"/>
  <c r="J2400" i="1"/>
  <c r="J2467" i="1"/>
  <c r="J2586" i="1"/>
  <c r="J4390" i="1"/>
  <c r="F860" i="33"/>
  <c r="AC2029" i="1"/>
  <c r="AC2415" i="1"/>
  <c r="AC4019" i="1"/>
  <c r="AC1736" i="1"/>
  <c r="AC517" i="1"/>
  <c r="AC1752" i="1"/>
  <c r="AC1744" i="1"/>
  <c r="AC1808" i="1"/>
  <c r="AC1849" i="1"/>
  <c r="AC1832" i="1"/>
  <c r="AC2101" i="1"/>
  <c r="AC2447" i="1"/>
  <c r="AC2796" i="1"/>
  <c r="AC461" i="1"/>
  <c r="AC2820" i="1"/>
  <c r="AC3755" i="1"/>
  <c r="AC3875" i="1"/>
  <c r="AC3867" i="1"/>
  <c r="AC4091" i="1"/>
  <c r="AC589" i="1"/>
  <c r="AC1800" i="1"/>
  <c r="AC1997" i="1"/>
  <c r="AC3028" i="1"/>
  <c r="AC3270" i="1"/>
  <c r="AC3731" i="1"/>
  <c r="AC3747" i="1"/>
  <c r="AC3739" i="1"/>
  <c r="AC3795" i="1"/>
  <c r="AC4051" i="1"/>
  <c r="AC485" i="1"/>
  <c r="AC1784" i="1"/>
  <c r="AC2309" i="1"/>
  <c r="AC2740" i="1"/>
  <c r="AC2772" i="1"/>
  <c r="AC3140" i="1"/>
  <c r="AC3132" i="1"/>
  <c r="AC3723" i="1"/>
  <c r="AC3787" i="1"/>
  <c r="AC4035" i="1"/>
  <c r="AC477" i="1"/>
  <c r="AC3859" i="1"/>
  <c r="AC1760" i="1"/>
  <c r="AC2780" i="1"/>
  <c r="AC2892" i="1"/>
  <c r="AC2884" i="1"/>
  <c r="AC3060" i="1"/>
  <c r="AC3715" i="1"/>
  <c r="AC3779" i="1"/>
  <c r="AC4027" i="1"/>
  <c r="AC2900" i="1"/>
  <c r="AC1824" i="1"/>
  <c r="AC2764" i="1"/>
  <c r="AC2756" i="1"/>
  <c r="AC2748" i="1"/>
  <c r="AC2812" i="1"/>
  <c r="AC3044" i="1"/>
  <c r="AC3707" i="1"/>
  <c r="AC3108" i="1"/>
  <c r="AC1989" i="1"/>
  <c r="AC4230" i="1"/>
  <c r="AC2381" i="1"/>
  <c r="AC2357" i="1"/>
  <c r="AC2317" i="1"/>
  <c r="AC2732" i="1"/>
  <c r="AC2804" i="1"/>
  <c r="AC3036" i="1"/>
  <c r="AC2349" i="1"/>
  <c r="AC3771" i="1"/>
  <c r="AC1396" i="1"/>
  <c r="AC1452" i="1"/>
  <c r="AC1461" i="1"/>
  <c r="U645" i="33"/>
  <c r="U653" i="33"/>
  <c r="S192" i="2"/>
  <c r="AC4501" i="1"/>
  <c r="AC4533" i="1"/>
  <c r="U766" i="33"/>
  <c r="U774" i="33"/>
  <c r="S228" i="2"/>
  <c r="AC1776" i="1"/>
  <c r="Q777" i="33"/>
  <c r="O231" i="2"/>
  <c r="X173" i="1"/>
  <c r="X191" i="1"/>
  <c r="X217" i="1"/>
  <c r="X312" i="1"/>
  <c r="Q511" i="33"/>
  <c r="T847" i="33"/>
  <c r="T863" i="33"/>
  <c r="T879" i="33"/>
  <c r="T887" i="33"/>
  <c r="T1013" i="33"/>
  <c r="O1030" i="33"/>
  <c r="U1394" i="1"/>
  <c r="U1450" i="1"/>
  <c r="U1459" i="1"/>
  <c r="O643" i="33"/>
  <c r="O651" i="33"/>
  <c r="M190" i="2"/>
  <c r="U4499" i="1"/>
  <c r="U4531" i="1"/>
  <c r="O764" i="33"/>
  <c r="O772" i="33"/>
  <c r="M226" i="2"/>
  <c r="U1971" i="1"/>
  <c r="U2147" i="1"/>
  <c r="U2156" i="1"/>
  <c r="O926" i="33"/>
  <c r="P1754" i="1"/>
  <c r="P4093" i="1"/>
  <c r="P2774" i="1"/>
  <c r="P2806" i="1"/>
  <c r="P2766" i="1"/>
  <c r="P4053" i="1"/>
  <c r="P2742" i="1"/>
  <c r="P2103" i="1"/>
  <c r="P2750" i="1"/>
  <c r="P3861" i="1"/>
  <c r="P3717" i="1"/>
  <c r="P3797" i="1"/>
  <c r="P3733" i="1"/>
  <c r="P2359" i="1"/>
  <c r="P2449" i="1"/>
  <c r="P2822" i="1"/>
  <c r="P2311" i="1"/>
  <c r="P487" i="1"/>
  <c r="P1738" i="1"/>
  <c r="P3062" i="1"/>
  <c r="P3781" i="1"/>
  <c r="P3134" i="1"/>
  <c r="P2031" i="1"/>
  <c r="P2782" i="1"/>
  <c r="P2417" i="1"/>
  <c r="P1999" i="1"/>
  <c r="P2798" i="1"/>
  <c r="P3030" i="1"/>
  <c r="P2886" i="1"/>
  <c r="P1810" i="1"/>
  <c r="P591" i="1"/>
  <c r="P3877" i="1"/>
  <c r="P3046" i="1"/>
  <c r="P3869" i="1"/>
  <c r="P2319" i="1"/>
  <c r="P1786" i="1"/>
  <c r="P2351" i="1"/>
  <c r="P1834" i="1"/>
  <c r="P4232" i="1"/>
  <c r="P3757" i="1"/>
  <c r="P2902" i="1"/>
  <c r="P4029" i="1"/>
  <c r="P463" i="1"/>
  <c r="P1991" i="1"/>
  <c r="P1851" i="1"/>
  <c r="P1762" i="1"/>
  <c r="P3773" i="1"/>
  <c r="P3110" i="1"/>
  <c r="P2758" i="1"/>
  <c r="P2894" i="1"/>
  <c r="P3749" i="1"/>
  <c r="P3789" i="1"/>
  <c r="P4037" i="1"/>
  <c r="P479" i="1"/>
  <c r="P3142" i="1"/>
  <c r="P2814" i="1"/>
  <c r="P2383" i="1"/>
  <c r="P1746" i="1"/>
  <c r="P4021" i="1"/>
  <c r="P3741" i="1"/>
  <c r="P3038" i="1"/>
  <c r="P3709" i="1"/>
  <c r="P3272" i="1"/>
  <c r="P2734" i="1"/>
  <c r="P1802" i="1"/>
  <c r="P519" i="1"/>
  <c r="P1826" i="1"/>
  <c r="P1778" i="1"/>
  <c r="P3725" i="1"/>
  <c r="T1030" i="33"/>
  <c r="AB1971" i="1"/>
  <c r="AB2147" i="1"/>
  <c r="AB2156" i="1"/>
  <c r="T926" i="33"/>
  <c r="L973" i="33"/>
  <c r="J207" i="2"/>
  <c r="Q974" i="1"/>
  <c r="Q1062" i="1"/>
  <c r="Q1105" i="1"/>
  <c r="L870" i="33"/>
  <c r="K972" i="33"/>
  <c r="I206" i="2"/>
  <c r="P973" i="1"/>
  <c r="P1061" i="1"/>
  <c r="P1104" i="1"/>
  <c r="K869" i="33"/>
  <c r="D473" i="33"/>
  <c r="D490" i="33"/>
  <c r="E1028" i="33"/>
  <c r="E924" i="33"/>
  <c r="D984" i="33"/>
  <c r="D944" i="33"/>
  <c r="D964" i="33"/>
  <c r="AC1785" i="1"/>
  <c r="AC2310" i="1"/>
  <c r="AC4028" i="1"/>
  <c r="AC3756" i="1"/>
  <c r="AC2781" i="1"/>
  <c r="AC3740" i="1"/>
  <c r="AC3868" i="1"/>
  <c r="AC3748" i="1"/>
  <c r="AC518" i="1"/>
  <c r="AC3876" i="1"/>
  <c r="AC4231" i="1"/>
  <c r="AC590" i="1"/>
  <c r="AC1801" i="1"/>
  <c r="AC2318" i="1"/>
  <c r="AC2350" i="1"/>
  <c r="AC462" i="1"/>
  <c r="AC1990" i="1"/>
  <c r="AC2773" i="1"/>
  <c r="AC3141" i="1"/>
  <c r="AC3732" i="1"/>
  <c r="AC3860" i="1"/>
  <c r="AC4092" i="1"/>
  <c r="AC486" i="1"/>
  <c r="AC1777" i="1"/>
  <c r="AC2765" i="1"/>
  <c r="AC1833" i="1"/>
  <c r="AC2901" i="1"/>
  <c r="AC2893" i="1"/>
  <c r="AC3133" i="1"/>
  <c r="AC3724" i="1"/>
  <c r="AC3796" i="1"/>
  <c r="AC4052" i="1"/>
  <c r="AC478" i="1"/>
  <c r="AC3780" i="1"/>
  <c r="AC3037" i="1"/>
  <c r="AC2757" i="1"/>
  <c r="AC2749" i="1"/>
  <c r="AC2885" i="1"/>
  <c r="AC3109" i="1"/>
  <c r="AC3716" i="1"/>
  <c r="AC3788" i="1"/>
  <c r="AC3029" i="1"/>
  <c r="AC2358" i="1"/>
  <c r="AC1761" i="1"/>
  <c r="AC4020" i="1"/>
  <c r="AC2382" i="1"/>
  <c r="AC2102" i="1"/>
  <c r="AC2741" i="1"/>
  <c r="AC2821" i="1"/>
  <c r="AC3061" i="1"/>
  <c r="AC3708" i="1"/>
  <c r="AC1753" i="1"/>
  <c r="AC3772" i="1"/>
  <c r="AC1850" i="1"/>
  <c r="AC1825" i="1"/>
  <c r="AC2030" i="1"/>
  <c r="AC2733" i="1"/>
  <c r="AC2813" i="1"/>
  <c r="AC3045" i="1"/>
  <c r="AC4036" i="1"/>
  <c r="AC2416" i="1"/>
  <c r="AC1745" i="1"/>
  <c r="AC1737" i="1"/>
  <c r="AC1809" i="1"/>
  <c r="AC1998" i="1"/>
  <c r="AC2448" i="1"/>
  <c r="AC2805" i="1"/>
  <c r="AC2797" i="1"/>
  <c r="AC3271" i="1"/>
  <c r="Y2301" i="1"/>
  <c r="Y2397" i="1"/>
  <c r="Y2464" i="1"/>
  <c r="Y2583" i="1"/>
  <c r="Y4387" i="1"/>
  <c r="R857" i="33"/>
  <c r="O848" i="33"/>
  <c r="O864" i="33"/>
  <c r="O880" i="33"/>
  <c r="O888" i="33"/>
  <c r="M398" i="2"/>
  <c r="U891" i="1"/>
  <c r="U966" i="1"/>
  <c r="U1116" i="1"/>
  <c r="O816" i="33"/>
  <c r="O824" i="33"/>
  <c r="M389" i="2"/>
  <c r="K2753" i="1"/>
  <c r="K3704" i="1"/>
  <c r="K2098" i="1"/>
  <c r="K1741" i="1"/>
  <c r="K3025" i="1"/>
  <c r="K3720" i="1"/>
  <c r="K3105" i="1"/>
  <c r="K1781" i="1"/>
  <c r="K2769" i="1"/>
  <c r="K2745" i="1"/>
  <c r="K3137" i="1"/>
  <c r="K2729" i="1"/>
  <c r="K2793" i="1"/>
  <c r="K1733" i="1"/>
  <c r="K2314" i="1"/>
  <c r="K586" i="1"/>
  <c r="K2761" i="1"/>
  <c r="K2817" i="1"/>
  <c r="K3057" i="1"/>
  <c r="K4088" i="1"/>
  <c r="K1749" i="1"/>
  <c r="K3033" i="1"/>
  <c r="K2889" i="1"/>
  <c r="K3267" i="1"/>
  <c r="K1829" i="1"/>
  <c r="K1797" i="1"/>
  <c r="K4016" i="1"/>
  <c r="K2346" i="1"/>
  <c r="K2306" i="1"/>
  <c r="K2378" i="1"/>
  <c r="K2737" i="1"/>
  <c r="K2777" i="1"/>
  <c r="K482" i="1"/>
  <c r="K3784" i="1"/>
  <c r="K1773" i="1"/>
  <c r="K2026" i="1"/>
  <c r="K1994" i="1"/>
  <c r="K1986" i="1"/>
  <c r="K2354" i="1"/>
  <c r="K2412" i="1"/>
  <c r="K4024" i="1"/>
  <c r="K2897" i="1"/>
  <c r="K3712" i="1"/>
  <c r="K3872" i="1"/>
  <c r="K3864" i="1"/>
  <c r="K4227" i="1"/>
  <c r="K474" i="1"/>
  <c r="K1805" i="1"/>
  <c r="K1846" i="1"/>
  <c r="K3768" i="1"/>
  <c r="K1757" i="1"/>
  <c r="K3752" i="1"/>
  <c r="K3744" i="1"/>
  <c r="K3736" i="1"/>
  <c r="K3856" i="1"/>
  <c r="K4032" i="1"/>
  <c r="K514" i="1"/>
  <c r="K458" i="1"/>
  <c r="K2801" i="1"/>
  <c r="K3041" i="1"/>
  <c r="K2809" i="1"/>
  <c r="K3129" i="1"/>
  <c r="K2881" i="1"/>
  <c r="K3728" i="1"/>
  <c r="K3776" i="1"/>
  <c r="K4048" i="1"/>
  <c r="K3792" i="1"/>
  <c r="K1821" i="1"/>
  <c r="K2444" i="1"/>
  <c r="N876" i="33"/>
  <c r="L224" i="2"/>
  <c r="T166" i="1"/>
  <c r="T184" i="1"/>
  <c r="T210" i="1"/>
  <c r="T305" i="1"/>
  <c r="N504" i="33"/>
  <c r="N512" i="33"/>
  <c r="N519" i="33"/>
  <c r="P3273" i="1"/>
  <c r="P3143" i="1"/>
  <c r="P3734" i="1"/>
  <c r="P520" i="1"/>
  <c r="P2450" i="1"/>
  <c r="P2783" i="1"/>
  <c r="P2903" i="1"/>
  <c r="P3111" i="1"/>
  <c r="P2799" i="1"/>
  <c r="P3031" i="1"/>
  <c r="P3135" i="1"/>
  <c r="P3774" i="1"/>
  <c r="P3758" i="1"/>
  <c r="P3742" i="1"/>
  <c r="P2735" i="1"/>
  <c r="P2807" i="1"/>
  <c r="P592" i="1"/>
  <c r="P4094" i="1"/>
  <c r="P2320" i="1"/>
  <c r="P2418" i="1"/>
  <c r="P2775" i="1"/>
  <c r="P2895" i="1"/>
  <c r="P2887" i="1"/>
  <c r="P2823" i="1"/>
  <c r="P2032" i="1"/>
  <c r="P3870" i="1"/>
  <c r="P1811" i="1"/>
  <c r="P2312" i="1"/>
  <c r="P2384" i="1"/>
  <c r="P2767" i="1"/>
  <c r="P2759" i="1"/>
  <c r="P2751" i="1"/>
  <c r="P3726" i="1"/>
  <c r="P2743" i="1"/>
  <c r="P488" i="1"/>
  <c r="P1803" i="1"/>
  <c r="P1992" i="1"/>
  <c r="P2352" i="1"/>
  <c r="P2360" i="1"/>
  <c r="P2104" i="1"/>
  <c r="P2000" i="1"/>
  <c r="P4233" i="1"/>
  <c r="P3798" i="1"/>
  <c r="P4054" i="1"/>
  <c r="P480" i="1"/>
  <c r="P1787" i="1"/>
  <c r="P1763" i="1"/>
  <c r="P1755" i="1"/>
  <c r="P1852" i="1"/>
  <c r="P3063" i="1"/>
  <c r="P3047" i="1"/>
  <c r="P3718" i="1"/>
  <c r="P3790" i="1"/>
  <c r="P4038" i="1"/>
  <c r="P464" i="1"/>
  <c r="P1779" i="1"/>
  <c r="P1747" i="1"/>
  <c r="P1739" i="1"/>
  <c r="P1835" i="1"/>
  <c r="P2815" i="1"/>
  <c r="P3039" i="1"/>
  <c r="P3710" i="1"/>
  <c r="P3782" i="1"/>
  <c r="P4030" i="1"/>
  <c r="P4022" i="1"/>
  <c r="P3878" i="1"/>
  <c r="P3862" i="1"/>
  <c r="P3750" i="1"/>
  <c r="P1827" i="1"/>
  <c r="G519" i="33"/>
  <c r="K184" i="1"/>
  <c r="K210" i="1"/>
  <c r="K305" i="1"/>
  <c r="G504" i="33"/>
  <c r="G512" i="33"/>
  <c r="E1002" i="33"/>
  <c r="D1002" i="33"/>
  <c r="B513" i="2"/>
  <c r="L1398" i="1"/>
  <c r="L1454" i="1"/>
  <c r="L1463" i="1"/>
  <c r="H647" i="33"/>
  <c r="H655" i="33"/>
  <c r="F194" i="2"/>
  <c r="L4503" i="1"/>
  <c r="L4535" i="1"/>
  <c r="H768" i="33"/>
  <c r="H776" i="33"/>
  <c r="F230" i="2"/>
  <c r="L172" i="1"/>
  <c r="L190" i="1"/>
  <c r="L216" i="1"/>
  <c r="H476" i="33"/>
  <c r="H493" i="33"/>
  <c r="H501" i="33"/>
  <c r="H910" i="33"/>
  <c r="O1011" i="33"/>
  <c r="J848" i="33"/>
  <c r="J864" i="33"/>
  <c r="J880" i="33"/>
  <c r="J888" i="33"/>
  <c r="J1014" i="33"/>
  <c r="D859" i="33"/>
  <c r="I2303" i="1"/>
  <c r="H2303" i="1"/>
  <c r="H2399" i="1"/>
  <c r="H2466" i="1"/>
  <c r="H2585" i="1"/>
  <c r="H4389" i="1"/>
  <c r="U854" i="33"/>
  <c r="AC4384" i="1"/>
  <c r="AC1393" i="1"/>
  <c r="AC1449" i="1"/>
  <c r="AC1458" i="1"/>
  <c r="U642" i="33"/>
  <c r="U650" i="33"/>
  <c r="S189" i="2"/>
  <c r="AC4498" i="1"/>
  <c r="AC4530" i="1"/>
  <c r="U763" i="33"/>
  <c r="U771" i="33"/>
  <c r="S225" i="2"/>
  <c r="AC2298" i="1"/>
  <c r="AC2394" i="1"/>
  <c r="AC2461" i="1"/>
  <c r="AC2580" i="1"/>
  <c r="S876" i="33"/>
  <c r="S516" i="33"/>
  <c r="AA1396" i="1"/>
  <c r="AA1452" i="1"/>
  <c r="AA1461" i="1"/>
  <c r="S645" i="33"/>
  <c r="S653" i="33"/>
  <c r="Q192" i="2"/>
  <c r="AA4501" i="1"/>
  <c r="AA4533" i="1"/>
  <c r="S766" i="33"/>
  <c r="S774" i="33"/>
  <c r="Q228" i="2"/>
  <c r="AA170" i="1"/>
  <c r="AA188" i="1"/>
  <c r="AA214" i="1"/>
  <c r="AA309" i="1"/>
  <c r="S508" i="33"/>
  <c r="T514" i="33"/>
  <c r="AB1394" i="1"/>
  <c r="AB1450" i="1"/>
  <c r="AB1459" i="1"/>
  <c r="T643" i="33"/>
  <c r="T651" i="33"/>
  <c r="R190" i="2"/>
  <c r="AB4499" i="1"/>
  <c r="AB4531" i="1"/>
  <c r="T764" i="33"/>
  <c r="T772" i="33"/>
  <c r="R226" i="2"/>
  <c r="AB168" i="1"/>
  <c r="AB186" i="1"/>
  <c r="AB212" i="1"/>
  <c r="AB307" i="1"/>
  <c r="T506" i="33"/>
  <c r="C303" i="2"/>
  <c r="I763" i="1"/>
  <c r="H763" i="1"/>
  <c r="H772" i="1"/>
  <c r="H790" i="1"/>
  <c r="D443" i="33"/>
  <c r="G389" i="2"/>
  <c r="I824" i="33"/>
  <c r="I848" i="33"/>
  <c r="I864" i="33"/>
  <c r="I880" i="33"/>
  <c r="I888" i="33"/>
  <c r="G398" i="2"/>
  <c r="N891" i="1"/>
  <c r="N966" i="1"/>
  <c r="N1116" i="1"/>
  <c r="I816" i="33"/>
  <c r="O1034" i="33"/>
  <c r="U1398" i="1"/>
  <c r="U1454" i="1"/>
  <c r="U1463" i="1"/>
  <c r="O647" i="33"/>
  <c r="O655" i="33"/>
  <c r="M194" i="2"/>
  <c r="U4503" i="1"/>
  <c r="U4535" i="1"/>
  <c r="O768" i="33"/>
  <c r="O776" i="33"/>
  <c r="M230" i="2"/>
  <c r="U1975" i="1"/>
  <c r="U2151" i="1"/>
  <c r="U2160" i="1"/>
  <c r="O930" i="33"/>
  <c r="K2764" i="1"/>
  <c r="K4230" i="1"/>
  <c r="K2447" i="1"/>
  <c r="K517" i="1"/>
  <c r="K4027" i="1"/>
  <c r="K1736" i="1"/>
  <c r="K3715" i="1"/>
  <c r="K3036" i="1"/>
  <c r="K1752" i="1"/>
  <c r="K2884" i="1"/>
  <c r="K2309" i="1"/>
  <c r="K4019" i="1"/>
  <c r="K1808" i="1"/>
  <c r="K2796" i="1"/>
  <c r="K2756" i="1"/>
  <c r="K477" i="1"/>
  <c r="K2357" i="1"/>
  <c r="K1744" i="1"/>
  <c r="K3108" i="1"/>
  <c r="K3779" i="1"/>
  <c r="K3875" i="1"/>
  <c r="K2317" i="1"/>
  <c r="K3270" i="1"/>
  <c r="K2748" i="1"/>
  <c r="K1800" i="1"/>
  <c r="K1776" i="1"/>
  <c r="K3028" i="1"/>
  <c r="K2900" i="1"/>
  <c r="K2892" i="1"/>
  <c r="K3132" i="1"/>
  <c r="K3723" i="1"/>
  <c r="K3795" i="1"/>
  <c r="K4035" i="1"/>
  <c r="K2101" i="1"/>
  <c r="K2804" i="1"/>
  <c r="K2415" i="1"/>
  <c r="K2381" i="1"/>
  <c r="K1997" i="1"/>
  <c r="K2740" i="1"/>
  <c r="K2820" i="1"/>
  <c r="K3060" i="1"/>
  <c r="K461" i="1"/>
  <c r="K2029" i="1"/>
  <c r="K1849" i="1"/>
  <c r="K1832" i="1"/>
  <c r="K1824" i="1"/>
  <c r="K1989" i="1"/>
  <c r="K2732" i="1"/>
  <c r="K2812" i="1"/>
  <c r="K3787" i="1"/>
  <c r="K3044" i="1"/>
  <c r="K3771" i="1"/>
  <c r="K3755" i="1"/>
  <c r="K3747" i="1"/>
  <c r="K3867" i="1"/>
  <c r="K3739" i="1"/>
  <c r="K485" i="1"/>
  <c r="K1784" i="1"/>
  <c r="K2349" i="1"/>
  <c r="K1760" i="1"/>
  <c r="K2772" i="1"/>
  <c r="K2780" i="1"/>
  <c r="K3140" i="1"/>
  <c r="K3731" i="1"/>
  <c r="K3859" i="1"/>
  <c r="K4091" i="1"/>
  <c r="K589" i="1"/>
  <c r="K3707" i="1"/>
  <c r="K4051" i="1"/>
  <c r="I517" i="33"/>
  <c r="N310" i="1"/>
  <c r="I509" i="33"/>
  <c r="E389" i="2"/>
  <c r="G824" i="33"/>
  <c r="E398" i="2"/>
  <c r="K891" i="1"/>
  <c r="K966" i="1"/>
  <c r="K1116" i="1"/>
  <c r="G816" i="33"/>
  <c r="B405" i="2"/>
  <c r="E953" i="33"/>
  <c r="D953" i="33"/>
  <c r="W296" i="1"/>
  <c r="W270" i="1"/>
  <c r="M419" i="33"/>
  <c r="M427" i="33"/>
  <c r="K350" i="2"/>
  <c r="S252" i="1"/>
  <c r="W252" i="1"/>
  <c r="I873" i="33"/>
  <c r="N1108" i="1"/>
  <c r="I976" i="33"/>
  <c r="G210" i="2"/>
  <c r="N977" i="1"/>
  <c r="N1065" i="1"/>
  <c r="T858" i="33"/>
  <c r="AB4388" i="1"/>
  <c r="AB2302" i="1"/>
  <c r="AB2398" i="1"/>
  <c r="AB2465" i="1"/>
  <c r="AB2584" i="1"/>
  <c r="P167" i="1"/>
  <c r="P185" i="1"/>
  <c r="P211" i="1"/>
  <c r="P306" i="1"/>
  <c r="K505" i="33"/>
  <c r="K513" i="33"/>
  <c r="D438" i="33"/>
  <c r="H785" i="1"/>
  <c r="H767" i="1"/>
  <c r="H758" i="1"/>
  <c r="L777" i="33"/>
  <c r="J231" i="2"/>
  <c r="Q173" i="1"/>
  <c r="L354" i="33"/>
  <c r="J1011" i="33"/>
  <c r="U1395" i="1"/>
  <c r="U1451" i="1"/>
  <c r="U1460" i="1"/>
  <c r="O644" i="33"/>
  <c r="O652" i="33"/>
  <c r="M191" i="2"/>
  <c r="U4500" i="1"/>
  <c r="U4532" i="1"/>
  <c r="O765" i="33"/>
  <c r="O773" i="33"/>
  <c r="M227" i="2"/>
  <c r="U169" i="1"/>
  <c r="U187" i="1"/>
  <c r="U213" i="1"/>
  <c r="U308" i="1"/>
  <c r="O507" i="33"/>
  <c r="O515" i="33"/>
  <c r="J388" i="2"/>
  <c r="L847" i="33"/>
  <c r="L863" i="33"/>
  <c r="L879" i="33"/>
  <c r="L887" i="33"/>
  <c r="J397" i="2"/>
  <c r="Q890" i="1"/>
  <c r="Q965" i="1"/>
  <c r="Q1115" i="1"/>
  <c r="L815" i="33"/>
  <c r="L823" i="33"/>
  <c r="O224" i="2"/>
  <c r="X1969" i="1"/>
  <c r="X2145" i="1"/>
  <c r="X2154" i="1"/>
  <c r="Q924" i="33"/>
  <c r="Q1028" i="33"/>
  <c r="Y473" i="1"/>
  <c r="Y1740" i="1"/>
  <c r="Y2816" i="1"/>
  <c r="Y1985" i="1"/>
  <c r="Y3128" i="1"/>
  <c r="Y2760" i="1"/>
  <c r="Y3719" i="1"/>
  <c r="Y3783" i="1"/>
  <c r="Y4031" i="1"/>
  <c r="Y3727" i="1"/>
  <c r="Y3791" i="1"/>
  <c r="Y4047" i="1"/>
  <c r="Y513" i="1"/>
  <c r="Y1772" i="1"/>
  <c r="Y1780" i="1"/>
  <c r="Y4023" i="1"/>
  <c r="Y2792" i="1"/>
  <c r="Y3735" i="1"/>
  <c r="Y3104" i="1"/>
  <c r="Y3266" i="1"/>
  <c r="Y3711" i="1"/>
  <c r="Y3775" i="1"/>
  <c r="Y3871" i="1"/>
  <c r="Y3040" i="1"/>
  <c r="Y2353" i="1"/>
  <c r="Y3767" i="1"/>
  <c r="Y1756" i="1"/>
  <c r="Y2736" i="1"/>
  <c r="Y3032" i="1"/>
  <c r="Y3056" i="1"/>
  <c r="Y3703" i="1"/>
  <c r="Y3743" i="1"/>
  <c r="Y2744" i="1"/>
  <c r="Y457" i="1"/>
  <c r="Y2768" i="1"/>
  <c r="Y2305" i="1"/>
  <c r="Y2728" i="1"/>
  <c r="Y2896" i="1"/>
  <c r="Y3024" i="1"/>
  <c r="Y2880" i="1"/>
  <c r="Y1748" i="1"/>
  <c r="Y4015" i="1"/>
  <c r="Y1804" i="1"/>
  <c r="Y1845" i="1"/>
  <c r="Y2097" i="1"/>
  <c r="Y2443" i="1"/>
  <c r="Y2800" i="1"/>
  <c r="Y3136" i="1"/>
  <c r="Y2808" i="1"/>
  <c r="Y2888" i="1"/>
  <c r="Y3751" i="1"/>
  <c r="Y4226" i="1"/>
  <c r="Y481" i="1"/>
  <c r="Y1828" i="1"/>
  <c r="Y2025" i="1"/>
  <c r="Y2411" i="1"/>
  <c r="Y2752" i="1"/>
  <c r="Y2313" i="1"/>
  <c r="Y2345" i="1"/>
  <c r="Y2776" i="1"/>
  <c r="Y3855" i="1"/>
  <c r="Y4087" i="1"/>
  <c r="Y585" i="1"/>
  <c r="Y1820" i="1"/>
  <c r="Y1993" i="1"/>
  <c r="Y2377" i="1"/>
  <c r="Y1732" i="1"/>
  <c r="Y3863" i="1"/>
  <c r="Y1796" i="1"/>
  <c r="T1830" i="1"/>
  <c r="T1822" i="1"/>
  <c r="T2355" i="1"/>
  <c r="T2413" i="1"/>
  <c r="T3857" i="1"/>
  <c r="T1798" i="1"/>
  <c r="T3268" i="1"/>
  <c r="T1847" i="1"/>
  <c r="T2315" i="1"/>
  <c r="T2347" i="1"/>
  <c r="T2307" i="1"/>
  <c r="T2746" i="1"/>
  <c r="T2445" i="1"/>
  <c r="T459" i="1"/>
  <c r="T2794" i="1"/>
  <c r="T4017" i="1"/>
  <c r="T1750" i="1"/>
  <c r="T1742" i="1"/>
  <c r="T1734" i="1"/>
  <c r="T1806" i="1"/>
  <c r="T1987" i="1"/>
  <c r="T2898" i="1"/>
  <c r="T3721" i="1"/>
  <c r="T2730" i="1"/>
  <c r="T4033" i="1"/>
  <c r="T3753" i="1"/>
  <c r="T3873" i="1"/>
  <c r="T4049" i="1"/>
  <c r="T587" i="1"/>
  <c r="T1774" i="1"/>
  <c r="T2027" i="1"/>
  <c r="T2778" i="1"/>
  <c r="T515" i="1"/>
  <c r="T3769" i="1"/>
  <c r="T3745" i="1"/>
  <c r="T3737" i="1"/>
  <c r="T3865" i="1"/>
  <c r="T4025" i="1"/>
  <c r="T475" i="1"/>
  <c r="T3793" i="1"/>
  <c r="T1782" i="1"/>
  <c r="T3042" i="1"/>
  <c r="T3138" i="1"/>
  <c r="T3130" i="1"/>
  <c r="T3106" i="1"/>
  <c r="T3729" i="1"/>
  <c r="T3785" i="1"/>
  <c r="T4228" i="1"/>
  <c r="T2802" i="1"/>
  <c r="T3713" i="1"/>
  <c r="T2379" i="1"/>
  <c r="T2890" i="1"/>
  <c r="T2882" i="1"/>
  <c r="T2818" i="1"/>
  <c r="T3058" i="1"/>
  <c r="T3705" i="1"/>
  <c r="T3034" i="1"/>
  <c r="T1995" i="1"/>
  <c r="T2738" i="1"/>
  <c r="T483" i="1"/>
  <c r="T2770" i="1"/>
  <c r="T2762" i="1"/>
  <c r="T2754" i="1"/>
  <c r="T2810" i="1"/>
  <c r="T3026" i="1"/>
  <c r="T2099" i="1"/>
  <c r="T3777" i="1"/>
  <c r="T1758" i="1"/>
  <c r="T4089" i="1"/>
  <c r="V166" i="1"/>
  <c r="V184" i="1"/>
  <c r="V210" i="1"/>
  <c r="V305" i="1"/>
  <c r="P504" i="33"/>
  <c r="P512" i="33"/>
  <c r="P519" i="33"/>
  <c r="R516" i="33"/>
  <c r="Y170" i="1"/>
  <c r="Y188" i="1"/>
  <c r="Y214" i="1"/>
  <c r="Y309" i="1"/>
  <c r="R508" i="33"/>
  <c r="H1397" i="1"/>
  <c r="H1453" i="1"/>
  <c r="H1462" i="1"/>
  <c r="D646" i="33"/>
  <c r="D680" i="33"/>
  <c r="D688" i="33"/>
  <c r="B427" i="2"/>
  <c r="Q4297" i="1"/>
  <c r="Q3337" i="1"/>
  <c r="O972" i="33"/>
  <c r="M206" i="2"/>
  <c r="U973" i="1"/>
  <c r="U1061" i="1"/>
  <c r="U1104" i="1"/>
  <c r="O869" i="33"/>
  <c r="I1012" i="33"/>
  <c r="AA1394" i="1"/>
  <c r="AA1450" i="1"/>
  <c r="AA1459" i="1"/>
  <c r="S643" i="33"/>
  <c r="S651" i="33"/>
  <c r="Q190" i="2"/>
  <c r="AA4499" i="1"/>
  <c r="AA4531" i="1"/>
  <c r="S764" i="33"/>
  <c r="S772" i="33"/>
  <c r="Q226" i="2"/>
  <c r="AA2299" i="1"/>
  <c r="AA2395" i="1"/>
  <c r="AA2462" i="1"/>
  <c r="AA2581" i="1"/>
  <c r="AA4385" i="1"/>
  <c r="S855" i="33"/>
  <c r="J1015" i="33"/>
  <c r="P1015" i="33"/>
  <c r="AC2302" i="1"/>
  <c r="AC2398" i="1"/>
  <c r="AC2465" i="1"/>
  <c r="AC2584" i="1"/>
  <c r="AC4388" i="1"/>
  <c r="U858" i="33"/>
  <c r="K2747" i="1"/>
  <c r="K3043" i="1"/>
  <c r="K3770" i="1"/>
  <c r="K1823" i="1"/>
  <c r="K588" i="1"/>
  <c r="K2316" i="1"/>
  <c r="K3269" i="1"/>
  <c r="K1848" i="1"/>
  <c r="K2356" i="1"/>
  <c r="K3027" i="1"/>
  <c r="K2755" i="1"/>
  <c r="K2803" i="1"/>
  <c r="K3722" i="1"/>
  <c r="K3858" i="1"/>
  <c r="K516" i="1"/>
  <c r="K1996" i="1"/>
  <c r="K3059" i="1"/>
  <c r="K2819" i="1"/>
  <c r="K3706" i="1"/>
  <c r="K3794" i="1"/>
  <c r="K3139" i="1"/>
  <c r="K2739" i="1"/>
  <c r="K3035" i="1"/>
  <c r="K2891" i="1"/>
  <c r="K2899" i="1"/>
  <c r="K2308" i="1"/>
  <c r="K2795" i="1"/>
  <c r="K1988" i="1"/>
  <c r="K2731" i="1"/>
  <c r="K3738" i="1"/>
  <c r="K4050" i="1"/>
  <c r="K1799" i="1"/>
  <c r="K1735" i="1"/>
  <c r="K4090" i="1"/>
  <c r="K3866" i="1"/>
  <c r="K4229" i="1"/>
  <c r="K484" i="1"/>
  <c r="K1807" i="1"/>
  <c r="K2028" i="1"/>
  <c r="K2414" i="1"/>
  <c r="K2811" i="1"/>
  <c r="K4018" i="1"/>
  <c r="K1759" i="1"/>
  <c r="K3131" i="1"/>
  <c r="K3730" i="1"/>
  <c r="K3786" i="1"/>
  <c r="K4034" i="1"/>
  <c r="K476" i="1"/>
  <c r="K1783" i="1"/>
  <c r="K3746" i="1"/>
  <c r="K2348" i="1"/>
  <c r="K1751" i="1"/>
  <c r="K2883" i="1"/>
  <c r="K3107" i="1"/>
  <c r="K3714" i="1"/>
  <c r="K3778" i="1"/>
  <c r="K4026" i="1"/>
  <c r="K460" i="1"/>
  <c r="K2763" i="1"/>
  <c r="K2771" i="1"/>
  <c r="K3874" i="1"/>
  <c r="K1743" i="1"/>
  <c r="K1831" i="1"/>
  <c r="K2100" i="1"/>
  <c r="K2446" i="1"/>
  <c r="K2779" i="1"/>
  <c r="K3754" i="1"/>
  <c r="K1775" i="1"/>
  <c r="K2380" i="1"/>
  <c r="H4503" i="1"/>
  <c r="H4535" i="1"/>
  <c r="D768" i="33"/>
  <c r="R876" i="33"/>
  <c r="V3720" i="1"/>
  <c r="V4032" i="1"/>
  <c r="V1757" i="1"/>
  <c r="V586" i="1"/>
  <c r="V3728" i="1"/>
  <c r="V2737" i="1"/>
  <c r="V3025" i="1"/>
  <c r="V3736" i="1"/>
  <c r="V2346" i="1"/>
  <c r="V1846" i="1"/>
  <c r="V2444" i="1"/>
  <c r="V3105" i="1"/>
  <c r="V3872" i="1"/>
  <c r="V514" i="1"/>
  <c r="V1797" i="1"/>
  <c r="V2753" i="1"/>
  <c r="V2306" i="1"/>
  <c r="V3784" i="1"/>
  <c r="V474" i="1"/>
  <c r="V2026" i="1"/>
  <c r="V2881" i="1"/>
  <c r="V2793" i="1"/>
  <c r="V3267" i="1"/>
  <c r="V2745" i="1"/>
  <c r="V2809" i="1"/>
  <c r="V2729" i="1"/>
  <c r="V2897" i="1"/>
  <c r="V1741" i="1"/>
  <c r="V2098" i="1"/>
  <c r="V4088" i="1"/>
  <c r="V1781" i="1"/>
  <c r="V2354" i="1"/>
  <c r="V3129" i="1"/>
  <c r="V2769" i="1"/>
  <c r="V2801" i="1"/>
  <c r="V3033" i="1"/>
  <c r="V3704" i="1"/>
  <c r="V3768" i="1"/>
  <c r="V3864" i="1"/>
  <c r="V3137" i="1"/>
  <c r="V3057" i="1"/>
  <c r="V3744" i="1"/>
  <c r="V1749" i="1"/>
  <c r="V1986" i="1"/>
  <c r="V1805" i="1"/>
  <c r="V2378" i="1"/>
  <c r="V2777" i="1"/>
  <c r="V2817" i="1"/>
  <c r="V4227" i="1"/>
  <c r="V2889" i="1"/>
  <c r="V3752" i="1"/>
  <c r="V3792" i="1"/>
  <c r="V4048" i="1"/>
  <c r="V482" i="1"/>
  <c r="V1773" i="1"/>
  <c r="V1829" i="1"/>
  <c r="V2314" i="1"/>
  <c r="V2412" i="1"/>
  <c r="V3856" i="1"/>
  <c r="V1994" i="1"/>
  <c r="V3041" i="1"/>
  <c r="V3712" i="1"/>
  <c r="V3776" i="1"/>
  <c r="V4024" i="1"/>
  <c r="V458" i="1"/>
  <c r="V1733" i="1"/>
  <c r="V4016" i="1"/>
  <c r="V1821" i="1"/>
  <c r="V2761" i="1"/>
  <c r="AC1395" i="1"/>
  <c r="AC1451" i="1"/>
  <c r="AC1460" i="1"/>
  <c r="U644" i="33"/>
  <c r="U652" i="33"/>
  <c r="S191" i="2"/>
  <c r="AC4500" i="1"/>
  <c r="AC4532" i="1"/>
  <c r="U765" i="33"/>
  <c r="U773" i="33"/>
  <c r="S227" i="2"/>
  <c r="AC169" i="1"/>
  <c r="AC187" i="1"/>
  <c r="AC213" i="1"/>
  <c r="AC308" i="1"/>
  <c r="U507" i="33"/>
  <c r="U515" i="33"/>
  <c r="D507" i="33"/>
  <c r="E354" i="33"/>
  <c r="U1017" i="33"/>
  <c r="C210" i="2"/>
  <c r="I977" i="1"/>
  <c r="H977" i="1"/>
  <c r="H1065" i="1"/>
  <c r="H1108" i="1"/>
  <c r="D873" i="33"/>
  <c r="U2893" i="1"/>
  <c r="U1809" i="1"/>
  <c r="U1801" i="1"/>
  <c r="U1998" i="1"/>
  <c r="U1990" i="1"/>
  <c r="U2797" i="1"/>
  <c r="U3029" i="1"/>
  <c r="U2901" i="1"/>
  <c r="U2310" i="1"/>
  <c r="U2733" i="1"/>
  <c r="U2805" i="1"/>
  <c r="U3037" i="1"/>
  <c r="U3271" i="1"/>
  <c r="U2781" i="1"/>
  <c r="U3141" i="1"/>
  <c r="U2318" i="1"/>
  <c r="U590" i="1"/>
  <c r="U1785" i="1"/>
  <c r="U2102" i="1"/>
  <c r="U2358" i="1"/>
  <c r="U2448" i="1"/>
  <c r="U2765" i="1"/>
  <c r="U2757" i="1"/>
  <c r="U4231" i="1"/>
  <c r="U3860" i="1"/>
  <c r="U4092" i="1"/>
  <c r="U518" i="1"/>
  <c r="U1777" i="1"/>
  <c r="U2030" i="1"/>
  <c r="U2350" i="1"/>
  <c r="U2416" i="1"/>
  <c r="U2382" i="1"/>
  <c r="U486" i="1"/>
  <c r="U3724" i="1"/>
  <c r="U3796" i="1"/>
  <c r="U4052" i="1"/>
  <c r="U462" i="1"/>
  <c r="U1761" i="1"/>
  <c r="U1850" i="1"/>
  <c r="U1833" i="1"/>
  <c r="U1825" i="1"/>
  <c r="U3868" i="1"/>
  <c r="U3109" i="1"/>
  <c r="U3716" i="1"/>
  <c r="U3788" i="1"/>
  <c r="U4036" i="1"/>
  <c r="U478" i="1"/>
  <c r="U1753" i="1"/>
  <c r="U1745" i="1"/>
  <c r="U1737" i="1"/>
  <c r="U3133" i="1"/>
  <c r="U2821" i="1"/>
  <c r="U3061" i="1"/>
  <c r="U3708" i="1"/>
  <c r="U3780" i="1"/>
  <c r="U4028" i="1"/>
  <c r="U4020" i="1"/>
  <c r="U3876" i="1"/>
  <c r="U2885" i="1"/>
  <c r="U3732" i="1"/>
  <c r="U3740" i="1"/>
  <c r="U2741" i="1"/>
  <c r="U2813" i="1"/>
  <c r="U3045" i="1"/>
  <c r="U2773" i="1"/>
  <c r="U3772" i="1"/>
  <c r="U3756" i="1"/>
  <c r="U3748" i="1"/>
  <c r="U2749" i="1"/>
  <c r="B515" i="2"/>
  <c r="E1004" i="33"/>
  <c r="D1004" i="33"/>
  <c r="Y2302" i="1"/>
  <c r="Y2398" i="1"/>
  <c r="Y2465" i="1"/>
  <c r="Y2584" i="1"/>
  <c r="Y4388" i="1"/>
  <c r="R858" i="33"/>
  <c r="I972" i="33"/>
  <c r="G206" i="2"/>
  <c r="N973" i="1"/>
  <c r="N1061" i="1"/>
  <c r="N1104" i="1"/>
  <c r="I869" i="33"/>
  <c r="AB2358" i="1"/>
  <c r="AB2102" i="1"/>
  <c r="AB2030" i="1"/>
  <c r="AB2741" i="1"/>
  <c r="AB4092" i="1"/>
  <c r="AB3061" i="1"/>
  <c r="AB518" i="1"/>
  <c r="AB1785" i="1"/>
  <c r="AB1990" i="1"/>
  <c r="AB1801" i="1"/>
  <c r="AB1998" i="1"/>
  <c r="AB2382" i="1"/>
  <c r="AB2765" i="1"/>
  <c r="AB2757" i="1"/>
  <c r="AB2749" i="1"/>
  <c r="AB2821" i="1"/>
  <c r="AB3724" i="1"/>
  <c r="AB3796" i="1"/>
  <c r="AB4052" i="1"/>
  <c r="AB486" i="1"/>
  <c r="AB1777" i="1"/>
  <c r="AB1761" i="1"/>
  <c r="AB1850" i="1"/>
  <c r="AB1833" i="1"/>
  <c r="AB2350" i="1"/>
  <c r="AB2813" i="1"/>
  <c r="AB3716" i="1"/>
  <c r="AB3788" i="1"/>
  <c r="AB4036" i="1"/>
  <c r="AB462" i="1"/>
  <c r="AB1745" i="1"/>
  <c r="AB1753" i="1"/>
  <c r="AB1737" i="1"/>
  <c r="AB1825" i="1"/>
  <c r="AB2733" i="1"/>
  <c r="AB3045" i="1"/>
  <c r="AB3708" i="1"/>
  <c r="AB3780" i="1"/>
  <c r="AB4028" i="1"/>
  <c r="AB4020" i="1"/>
  <c r="AB3876" i="1"/>
  <c r="AB4231" i="1"/>
  <c r="AB478" i="1"/>
  <c r="AB1809" i="1"/>
  <c r="AB2805" i="1"/>
  <c r="AB3037" i="1"/>
  <c r="AB3141" i="1"/>
  <c r="AB3772" i="1"/>
  <c r="AB3756" i="1"/>
  <c r="AB3740" i="1"/>
  <c r="AB3868" i="1"/>
  <c r="AB3748" i="1"/>
  <c r="AB2318" i="1"/>
  <c r="AB2448" i="1"/>
  <c r="AB2797" i="1"/>
  <c r="AB3029" i="1"/>
  <c r="AB3271" i="1"/>
  <c r="AB2781" i="1"/>
  <c r="AB3133" i="1"/>
  <c r="AB3732" i="1"/>
  <c r="AB590" i="1"/>
  <c r="AB2310" i="1"/>
  <c r="AB2416" i="1"/>
  <c r="AB2773" i="1"/>
  <c r="AB2901" i="1"/>
  <c r="AB2893" i="1"/>
  <c r="AB2885" i="1"/>
  <c r="AB3109" i="1"/>
  <c r="AB1397" i="1"/>
  <c r="AB1453" i="1"/>
  <c r="AB1462" i="1"/>
  <c r="T646" i="33"/>
  <c r="T654" i="33"/>
  <c r="R193" i="2"/>
  <c r="AB4502" i="1"/>
  <c r="AB4534" i="1"/>
  <c r="T767" i="33"/>
  <c r="T775" i="33"/>
  <c r="R229" i="2"/>
  <c r="AB3860" i="1"/>
  <c r="J976" i="33"/>
  <c r="H210" i="2"/>
  <c r="O977" i="1"/>
  <c r="O1065" i="1"/>
  <c r="O1108" i="1"/>
  <c r="J873" i="33"/>
  <c r="H170" i="1"/>
  <c r="H188" i="1"/>
  <c r="H214" i="1"/>
  <c r="D474" i="33"/>
  <c r="D491" i="33"/>
  <c r="Q515" i="33"/>
  <c r="X1395" i="1"/>
  <c r="X1451" i="1"/>
  <c r="X1460" i="1"/>
  <c r="Q644" i="33"/>
  <c r="Q652" i="33"/>
  <c r="O191" i="2"/>
  <c r="X4500" i="1"/>
  <c r="X4532" i="1"/>
  <c r="Q765" i="33"/>
  <c r="Q773" i="33"/>
  <c r="O227" i="2"/>
  <c r="X169" i="1"/>
  <c r="X187" i="1"/>
  <c r="X213" i="1"/>
  <c r="X308" i="1"/>
  <c r="Q507" i="33"/>
  <c r="Q1397" i="1"/>
  <c r="Q1453" i="1"/>
  <c r="Q1462" i="1"/>
  <c r="L646" i="33"/>
  <c r="L654" i="33"/>
  <c r="J193" i="2"/>
  <c r="Q4502" i="1"/>
  <c r="Q4534" i="1"/>
  <c r="L767" i="33"/>
  <c r="L775" i="33"/>
  <c r="J229" i="2"/>
  <c r="Q171" i="1"/>
  <c r="Q189" i="1"/>
  <c r="Q215" i="1"/>
  <c r="Q310" i="1"/>
  <c r="L509" i="33"/>
  <c r="L517" i="33"/>
  <c r="N399" i="2"/>
  <c r="V892" i="1"/>
  <c r="V967" i="1"/>
  <c r="V1117" i="1"/>
  <c r="P817" i="33"/>
  <c r="P825" i="33"/>
  <c r="N390" i="2"/>
  <c r="T1018" i="33"/>
  <c r="Q847" i="33"/>
  <c r="Q863" i="33"/>
  <c r="Q879" i="33"/>
  <c r="Q887" i="33"/>
  <c r="O397" i="2"/>
  <c r="X890" i="1"/>
  <c r="X965" i="1"/>
  <c r="X1115" i="1"/>
  <c r="Q815" i="33"/>
  <c r="Q823" i="33"/>
  <c r="O388" i="2"/>
  <c r="E910" i="33"/>
  <c r="I965" i="33"/>
  <c r="I945" i="33"/>
  <c r="I985" i="33"/>
  <c r="V3713" i="1"/>
  <c r="V2818" i="1"/>
  <c r="V3737" i="1"/>
  <c r="V3042" i="1"/>
  <c r="V2770" i="1"/>
  <c r="V2762" i="1"/>
  <c r="V2754" i="1"/>
  <c r="V2746" i="1"/>
  <c r="V3745" i="1"/>
  <c r="V3793" i="1"/>
  <c r="V4017" i="1"/>
  <c r="V3729" i="1"/>
  <c r="V3026" i="1"/>
  <c r="V2898" i="1"/>
  <c r="V2890" i="1"/>
  <c r="V2882" i="1"/>
  <c r="V2315" i="1"/>
  <c r="V3106" i="1"/>
  <c r="V3034" i="1"/>
  <c r="V3058" i="1"/>
  <c r="V2778" i="1"/>
  <c r="V2027" i="1"/>
  <c r="V2355" i="1"/>
  <c r="V2099" i="1"/>
  <c r="V2347" i="1"/>
  <c r="V1750" i="1"/>
  <c r="V1782" i="1"/>
  <c r="V2794" i="1"/>
  <c r="V2802" i="1"/>
  <c r="V2379" i="1"/>
  <c r="V1742" i="1"/>
  <c r="V1847" i="1"/>
  <c r="V1830" i="1"/>
  <c r="V1822" i="1"/>
  <c r="V3138" i="1"/>
  <c r="V459" i="1"/>
  <c r="V2445" i="1"/>
  <c r="V2413" i="1"/>
  <c r="V1987" i="1"/>
  <c r="V1734" i="1"/>
  <c r="V587" i="1"/>
  <c r="V515" i="1"/>
  <c r="V483" i="1"/>
  <c r="V1798" i="1"/>
  <c r="V2307" i="1"/>
  <c r="V1995" i="1"/>
  <c r="V1758" i="1"/>
  <c r="V4228" i="1"/>
  <c r="V3753" i="1"/>
  <c r="V4049" i="1"/>
  <c r="V4025" i="1"/>
  <c r="V2810" i="1"/>
  <c r="V1806" i="1"/>
  <c r="V1774" i="1"/>
  <c r="V3865" i="1"/>
  <c r="V3857" i="1"/>
  <c r="V3785" i="1"/>
  <c r="V3777" i="1"/>
  <c r="V2730" i="1"/>
  <c r="V4033" i="1"/>
  <c r="V4089" i="1"/>
  <c r="V475" i="1"/>
  <c r="V3873" i="1"/>
  <c r="V3721" i="1"/>
  <c r="V3705" i="1"/>
  <c r="V3130" i="1"/>
  <c r="V3268" i="1"/>
  <c r="V3769" i="1"/>
  <c r="V2738" i="1"/>
  <c r="O1016" i="33"/>
  <c r="H1975" i="1"/>
  <c r="H2151" i="1"/>
  <c r="H2160" i="1"/>
  <c r="D930" i="33"/>
  <c r="D1034" i="33"/>
  <c r="P988" i="33"/>
  <c r="P849" i="33"/>
  <c r="P865" i="33"/>
  <c r="P881" i="33"/>
  <c r="P889" i="33"/>
  <c r="P948" i="33"/>
  <c r="P968" i="33"/>
  <c r="R514" i="33"/>
  <c r="Y168" i="1"/>
  <c r="Y186" i="1"/>
  <c r="Y212" i="1"/>
  <c r="Y307" i="1"/>
  <c r="R506" i="33"/>
  <c r="K975" i="33"/>
  <c r="I209" i="2"/>
  <c r="P976" i="1"/>
  <c r="P1064" i="1"/>
  <c r="P1107" i="1"/>
  <c r="K872" i="33"/>
  <c r="K2303" i="1"/>
  <c r="K2399" i="1"/>
  <c r="K2466" i="1"/>
  <c r="K2585" i="1"/>
  <c r="K4389" i="1"/>
  <c r="G859" i="33"/>
  <c r="L975" i="33"/>
  <c r="J209" i="2"/>
  <c r="Q976" i="1"/>
  <c r="Q1064" i="1"/>
  <c r="Q1107" i="1"/>
  <c r="L872" i="33"/>
  <c r="T171" i="1"/>
  <c r="T189" i="1"/>
  <c r="T215" i="1"/>
  <c r="T310" i="1"/>
  <c r="N509" i="33"/>
  <c r="N517" i="33"/>
  <c r="H169" i="1"/>
  <c r="H187" i="1"/>
  <c r="H213" i="1"/>
  <c r="H308" i="1"/>
  <c r="H881" i="1"/>
  <c r="D524" i="33"/>
  <c r="E958" i="33"/>
  <c r="D958" i="33"/>
  <c r="B410" i="2"/>
  <c r="S847" i="33"/>
  <c r="S863" i="33"/>
  <c r="S879" i="33"/>
  <c r="S887" i="33"/>
  <c r="Q397" i="2"/>
  <c r="AA890" i="1"/>
  <c r="AA965" i="1"/>
  <c r="AA1115" i="1"/>
  <c r="S815" i="33"/>
  <c r="S823" i="33"/>
  <c r="Q388" i="2"/>
  <c r="L1018" i="33"/>
  <c r="T2300" i="1"/>
  <c r="T2396" i="1"/>
  <c r="T2463" i="1"/>
  <c r="T2582" i="1"/>
  <c r="T4386" i="1"/>
  <c r="N856" i="33"/>
  <c r="Y1969" i="1"/>
  <c r="Y2145" i="1"/>
  <c r="Y2154" i="1"/>
  <c r="R924" i="33"/>
  <c r="R1028" i="33"/>
  <c r="U517" i="33"/>
  <c r="AC1397" i="1"/>
  <c r="AC1453" i="1"/>
  <c r="AC1462" i="1"/>
  <c r="U646" i="33"/>
  <c r="U654" i="33"/>
  <c r="S193" i="2"/>
  <c r="AC4502" i="1"/>
  <c r="AC4534" i="1"/>
  <c r="U767" i="33"/>
  <c r="U775" i="33"/>
  <c r="S229" i="2"/>
  <c r="AC171" i="1"/>
  <c r="AC189" i="1"/>
  <c r="AC215" i="1"/>
  <c r="AC310" i="1"/>
  <c r="U509" i="33"/>
  <c r="H167" i="1"/>
  <c r="H185" i="1"/>
  <c r="H211" i="1"/>
  <c r="D471" i="33"/>
  <c r="D488" i="33"/>
  <c r="O354" i="33"/>
  <c r="I2400" i="1"/>
  <c r="I2467" i="1"/>
  <c r="I2586" i="1"/>
  <c r="I4390" i="1"/>
  <c r="E860" i="33"/>
  <c r="L876" i="33"/>
  <c r="K834" i="33"/>
  <c r="P2304" i="1"/>
  <c r="P2400" i="1"/>
  <c r="P2467" i="1"/>
  <c r="P2586" i="1"/>
  <c r="P4390" i="1"/>
  <c r="K860" i="33"/>
  <c r="V191" i="1"/>
  <c r="V217" i="1"/>
  <c r="V312" i="1"/>
  <c r="P511" i="33"/>
  <c r="D477" i="33"/>
  <c r="D494" i="33"/>
  <c r="H4601" i="1"/>
  <c r="H191" i="1"/>
  <c r="H217" i="1"/>
  <c r="H312" i="1"/>
  <c r="H885" i="1"/>
  <c r="D528" i="33"/>
  <c r="S224" i="2"/>
  <c r="AC166" i="1"/>
  <c r="U347" i="33"/>
  <c r="U355" i="33"/>
  <c r="U362" i="33"/>
  <c r="S303" i="2"/>
  <c r="AC763" i="1"/>
  <c r="AC772" i="1"/>
  <c r="AC790" i="1"/>
  <c r="U443" i="33"/>
  <c r="N425" i="33"/>
  <c r="N433" i="33"/>
  <c r="L356" i="2"/>
  <c r="T258" i="1"/>
  <c r="T276" i="1"/>
  <c r="T302" i="1"/>
  <c r="O2302" i="1"/>
  <c r="O2398" i="1"/>
  <c r="O2465" i="1"/>
  <c r="O2584" i="1"/>
  <c r="O4388" i="1"/>
  <c r="J858" i="33"/>
  <c r="L985" i="33"/>
  <c r="L945" i="33"/>
  <c r="L965" i="33"/>
  <c r="P1996" i="1"/>
  <c r="P3738" i="1"/>
  <c r="P2803" i="1"/>
  <c r="P1807" i="1"/>
  <c r="P2747" i="1"/>
  <c r="P1831" i="1"/>
  <c r="P3139" i="1"/>
  <c r="P2100" i="1"/>
  <c r="P1823" i="1"/>
  <c r="P2380" i="1"/>
  <c r="P3858" i="1"/>
  <c r="P4050" i="1"/>
  <c r="P1988" i="1"/>
  <c r="P2811" i="1"/>
  <c r="P4018" i="1"/>
  <c r="P3746" i="1"/>
  <c r="P2739" i="1"/>
  <c r="P3131" i="1"/>
  <c r="P2755" i="1"/>
  <c r="P3794" i="1"/>
  <c r="P2731" i="1"/>
  <c r="P3027" i="1"/>
  <c r="P2028" i="1"/>
  <c r="P3786" i="1"/>
  <c r="P4090" i="1"/>
  <c r="P3706" i="1"/>
  <c r="P3770" i="1"/>
  <c r="P3874" i="1"/>
  <c r="P3866" i="1"/>
  <c r="P4229" i="1"/>
  <c r="P588" i="1"/>
  <c r="P2795" i="1"/>
  <c r="P476" i="1"/>
  <c r="P516" i="1"/>
  <c r="P2779" i="1"/>
  <c r="P2899" i="1"/>
  <c r="P3269" i="1"/>
  <c r="P3107" i="1"/>
  <c r="P3730" i="1"/>
  <c r="P2891" i="1"/>
  <c r="P3722" i="1"/>
  <c r="P3035" i="1"/>
  <c r="P3714" i="1"/>
  <c r="P2414" i="1"/>
  <c r="P2771" i="1"/>
  <c r="P2883" i="1"/>
  <c r="P2819" i="1"/>
  <c r="P3059" i="1"/>
  <c r="P2308" i="1"/>
  <c r="P2763" i="1"/>
  <c r="P2316" i="1"/>
  <c r="P4034" i="1"/>
  <c r="P484" i="1"/>
  <c r="P1799" i="1"/>
  <c r="P1743" i="1"/>
  <c r="P1759" i="1"/>
  <c r="P2348" i="1"/>
  <c r="P1751" i="1"/>
  <c r="P3043" i="1"/>
  <c r="P2446" i="1"/>
  <c r="P3778" i="1"/>
  <c r="P4026" i="1"/>
  <c r="P460" i="1"/>
  <c r="P1775" i="1"/>
  <c r="P1735" i="1"/>
  <c r="P1848" i="1"/>
  <c r="P3754" i="1"/>
  <c r="P2356" i="1"/>
  <c r="P1783" i="1"/>
  <c r="N976" i="33"/>
  <c r="L210" i="2"/>
  <c r="T977" i="1"/>
  <c r="T1065" i="1"/>
  <c r="T1108" i="1"/>
  <c r="N873" i="33"/>
  <c r="I978" i="33"/>
  <c r="G212" i="2"/>
  <c r="N979" i="1"/>
  <c r="N1067" i="1"/>
  <c r="N1110" i="1"/>
  <c r="I875" i="33"/>
  <c r="I2297" i="1"/>
  <c r="I2393" i="1"/>
  <c r="I2460" i="1"/>
  <c r="I2579" i="1"/>
  <c r="I4383" i="1"/>
  <c r="E853" i="33"/>
  <c r="S1294" i="1"/>
  <c r="S1390" i="1"/>
  <c r="S1464" i="1"/>
  <c r="M648" i="33"/>
  <c r="M656" i="33"/>
  <c r="K195" i="2"/>
  <c r="S4504" i="1"/>
  <c r="S4536" i="1"/>
  <c r="M769" i="33"/>
  <c r="T168" i="1"/>
  <c r="T186" i="1"/>
  <c r="T212" i="1"/>
  <c r="T307" i="1"/>
  <c r="N506" i="33"/>
  <c r="N514" i="33"/>
  <c r="H1018" i="33"/>
  <c r="D910" i="33"/>
  <c r="E493" i="33"/>
  <c r="E501" i="33"/>
  <c r="D501" i="33"/>
  <c r="B374" i="2"/>
  <c r="L419" i="33"/>
  <c r="L427" i="33"/>
  <c r="L434" i="33"/>
  <c r="J357" i="2"/>
  <c r="Q259" i="1"/>
  <c r="Q277" i="1"/>
  <c r="Q303" i="1"/>
  <c r="G987" i="33"/>
  <c r="G947" i="33"/>
  <c r="G967" i="33"/>
  <c r="J1395" i="1"/>
  <c r="J1451" i="1"/>
  <c r="J1460" i="1"/>
  <c r="F644" i="33"/>
  <c r="F652" i="33"/>
  <c r="D191" i="2"/>
  <c r="J4500" i="1"/>
  <c r="J4532" i="1"/>
  <c r="F765" i="33"/>
  <c r="F773" i="33"/>
  <c r="D227" i="2"/>
  <c r="J1972" i="1"/>
  <c r="J2148" i="1"/>
  <c r="J2157" i="1"/>
  <c r="F927" i="33"/>
  <c r="F1031" i="33"/>
  <c r="R977" i="33"/>
  <c r="P211" i="2"/>
  <c r="Y978" i="1"/>
  <c r="Y1066" i="1"/>
  <c r="Y1109" i="1"/>
  <c r="R874" i="33"/>
  <c r="V1397" i="1"/>
  <c r="V1453" i="1"/>
  <c r="V1462" i="1"/>
  <c r="P646" i="33"/>
  <c r="P654" i="33"/>
  <c r="N193" i="2"/>
  <c r="V4502" i="1"/>
  <c r="V4534" i="1"/>
  <c r="P767" i="33"/>
  <c r="P775" i="33"/>
  <c r="N229" i="2"/>
  <c r="V1974" i="1"/>
  <c r="V2150" i="1"/>
  <c r="V2159" i="1"/>
  <c r="P929" i="33"/>
  <c r="P1033" i="33"/>
  <c r="M1013" i="33"/>
  <c r="L1012" i="33"/>
  <c r="K973" i="33"/>
  <c r="I207" i="2"/>
  <c r="P974" i="1"/>
  <c r="P1062" i="1"/>
  <c r="P1105" i="1"/>
  <c r="K870" i="33"/>
  <c r="K2027" i="1"/>
  <c r="K2445" i="1"/>
  <c r="K2379" i="1"/>
  <c r="K3713" i="1"/>
  <c r="K2762" i="1"/>
  <c r="K587" i="1"/>
  <c r="K2754" i="1"/>
  <c r="K2746" i="1"/>
  <c r="K2810" i="1"/>
  <c r="K2890" i="1"/>
  <c r="K2882" i="1"/>
  <c r="K2818" i="1"/>
  <c r="K3058" i="1"/>
  <c r="K2770" i="1"/>
  <c r="K3034" i="1"/>
  <c r="K2898" i="1"/>
  <c r="K3737" i="1"/>
  <c r="K2099" i="1"/>
  <c r="K2355" i="1"/>
  <c r="K2347" i="1"/>
  <c r="K2315" i="1"/>
  <c r="K2738" i="1"/>
  <c r="K483" i="1"/>
  <c r="K1782" i="1"/>
  <c r="K1758" i="1"/>
  <c r="K2794" i="1"/>
  <c r="K1847" i="1"/>
  <c r="K1830" i="1"/>
  <c r="K1822" i="1"/>
  <c r="K2307" i="1"/>
  <c r="K3865" i="1"/>
  <c r="K3793" i="1"/>
  <c r="K3753" i="1"/>
  <c r="K1987" i="1"/>
  <c r="K1742" i="1"/>
  <c r="K1750" i="1"/>
  <c r="K1734" i="1"/>
  <c r="K1806" i="1"/>
  <c r="K3042" i="1"/>
  <c r="K3026" i="1"/>
  <c r="K3721" i="1"/>
  <c r="K459" i="1"/>
  <c r="K4033" i="1"/>
  <c r="K4025" i="1"/>
  <c r="K4017" i="1"/>
  <c r="K4228" i="1"/>
  <c r="K515" i="1"/>
  <c r="K2730" i="1"/>
  <c r="K2413" i="1"/>
  <c r="K2802" i="1"/>
  <c r="K4089" i="1"/>
  <c r="K3777" i="1"/>
  <c r="K3769" i="1"/>
  <c r="K3745" i="1"/>
  <c r="K3873" i="1"/>
  <c r="K4049" i="1"/>
  <c r="K1798" i="1"/>
  <c r="K1774" i="1"/>
  <c r="K1995" i="1"/>
  <c r="K3705" i="1"/>
  <c r="K3268" i="1"/>
  <c r="K3130" i="1"/>
  <c r="K3106" i="1"/>
  <c r="K3729" i="1"/>
  <c r="K3138" i="1"/>
  <c r="K3857" i="1"/>
  <c r="K3785" i="1"/>
  <c r="K475" i="1"/>
  <c r="K1394" i="1"/>
  <c r="K1450" i="1"/>
  <c r="K1459" i="1"/>
  <c r="G643" i="33"/>
  <c r="G651" i="33"/>
  <c r="E190" i="2"/>
  <c r="K4499" i="1"/>
  <c r="K4531" i="1"/>
  <c r="G764" i="33"/>
  <c r="G772" i="33"/>
  <c r="E226" i="2"/>
  <c r="K2778" i="1"/>
  <c r="T1393" i="1"/>
  <c r="T1449" i="1"/>
  <c r="T1458" i="1"/>
  <c r="N642" i="33"/>
  <c r="N650" i="33"/>
  <c r="L189" i="2"/>
  <c r="T4498" i="1"/>
  <c r="T4530" i="1"/>
  <c r="N763" i="33"/>
  <c r="N771" i="33"/>
  <c r="L225" i="2"/>
  <c r="T167" i="1"/>
  <c r="T185" i="1"/>
  <c r="T211" i="1"/>
  <c r="T306" i="1"/>
  <c r="N505" i="33"/>
  <c r="N513" i="33"/>
  <c r="Y4019" i="1"/>
  <c r="Y3875" i="1"/>
  <c r="Y4091" i="1"/>
  <c r="Y461" i="1"/>
  <c r="Y2748" i="1"/>
  <c r="Y477" i="1"/>
  <c r="Y3707" i="1"/>
  <c r="Y3859" i="1"/>
  <c r="Y3771" i="1"/>
  <c r="Y3779" i="1"/>
  <c r="Y4027" i="1"/>
  <c r="Y485" i="1"/>
  <c r="Y1752" i="1"/>
  <c r="Y1744" i="1"/>
  <c r="Y1800" i="1"/>
  <c r="Y3731" i="1"/>
  <c r="Y2447" i="1"/>
  <c r="Y2349" i="1"/>
  <c r="Y3108" i="1"/>
  <c r="Y2884" i="1"/>
  <c r="Y3755" i="1"/>
  <c r="Y3747" i="1"/>
  <c r="Y3795" i="1"/>
  <c r="Y3787" i="1"/>
  <c r="Y1784" i="1"/>
  <c r="Y4051" i="1"/>
  <c r="Y3270" i="1"/>
  <c r="Y2780" i="1"/>
  <c r="Y3036" i="1"/>
  <c r="Y2820" i="1"/>
  <c r="Y2764" i="1"/>
  <c r="Y3723" i="1"/>
  <c r="Y3140" i="1"/>
  <c r="Y3715" i="1"/>
  <c r="Y3028" i="1"/>
  <c r="Y1776" i="1"/>
  <c r="Y2415" i="1"/>
  <c r="Y3132" i="1"/>
  <c r="Y2900" i="1"/>
  <c r="Y2804" i="1"/>
  <c r="Y2892" i="1"/>
  <c r="Y1832" i="1"/>
  <c r="Y2740" i="1"/>
  <c r="Y2317" i="1"/>
  <c r="Y2101" i="1"/>
  <c r="Y2381" i="1"/>
  <c r="Y2772" i="1"/>
  <c r="Y2756" i="1"/>
  <c r="Y3044" i="1"/>
  <c r="Y3739" i="1"/>
  <c r="Y1736" i="1"/>
  <c r="Y589" i="1"/>
  <c r="Y1849" i="1"/>
  <c r="Y2029" i="1"/>
  <c r="Y2309" i="1"/>
  <c r="Y2357" i="1"/>
  <c r="Y2732" i="1"/>
  <c r="Y2812" i="1"/>
  <c r="Y4230" i="1"/>
  <c r="Y3867" i="1"/>
  <c r="Y4035" i="1"/>
  <c r="Y517" i="1"/>
  <c r="Y1760" i="1"/>
  <c r="Y1997" i="1"/>
  <c r="Y1989" i="1"/>
  <c r="Y1808" i="1"/>
  <c r="Y1824" i="1"/>
  <c r="Y3060" i="1"/>
  <c r="Y2796" i="1"/>
  <c r="Q1294" i="1"/>
  <c r="Q1390" i="1"/>
  <c r="Q1464" i="1"/>
  <c r="L648" i="33"/>
  <c r="L656" i="33"/>
  <c r="J195" i="2"/>
  <c r="Q4504" i="1"/>
  <c r="Q4536" i="1"/>
  <c r="L769" i="33"/>
  <c r="H4500" i="1"/>
  <c r="H4532" i="1"/>
  <c r="D765" i="33"/>
  <c r="M1032" i="33"/>
  <c r="S1973" i="1"/>
  <c r="S2149" i="1"/>
  <c r="S2158" i="1"/>
  <c r="M928" i="33"/>
  <c r="P1016" i="33"/>
  <c r="M875" i="33"/>
  <c r="M978" i="33"/>
  <c r="K212" i="2"/>
  <c r="S979" i="1"/>
  <c r="S1067" i="1"/>
  <c r="S1110" i="1"/>
  <c r="T769" i="33"/>
  <c r="AB1294" i="1"/>
  <c r="AB1390" i="1"/>
  <c r="AB1464" i="1"/>
  <c r="T648" i="33"/>
  <c r="T656" i="33"/>
  <c r="R195" i="2"/>
  <c r="AB4504" i="1"/>
  <c r="AB4536" i="1"/>
  <c r="M518" i="33"/>
  <c r="S1398" i="1"/>
  <c r="S1454" i="1"/>
  <c r="S1463" i="1"/>
  <c r="M647" i="33"/>
  <c r="M655" i="33"/>
  <c r="K194" i="2"/>
  <c r="S4503" i="1"/>
  <c r="S4535" i="1"/>
  <c r="M768" i="33"/>
  <c r="M776" i="33"/>
  <c r="K230" i="2"/>
  <c r="S172" i="1"/>
  <c r="S190" i="1"/>
  <c r="S216" i="1"/>
  <c r="S311" i="1"/>
  <c r="M510" i="33"/>
  <c r="J391" i="2"/>
  <c r="L826" i="33"/>
  <c r="L850" i="33"/>
  <c r="L866" i="33"/>
  <c r="L882" i="33"/>
  <c r="L890" i="33"/>
  <c r="J400" i="2"/>
  <c r="Q893" i="1"/>
  <c r="Q968" i="1"/>
  <c r="Q1118" i="1"/>
  <c r="L818" i="33"/>
  <c r="L974" i="33"/>
  <c r="J208" i="2"/>
  <c r="Q975" i="1"/>
  <c r="Q1063" i="1"/>
  <c r="Q1106" i="1"/>
  <c r="L871" i="33"/>
  <c r="I977" i="33"/>
  <c r="G211" i="2"/>
  <c r="N978" i="1"/>
  <c r="N1066" i="1"/>
  <c r="N1109" i="1"/>
  <c r="I874" i="33"/>
  <c r="K876" i="33"/>
  <c r="O876" i="33"/>
  <c r="F224" i="2"/>
  <c r="L166" i="1"/>
  <c r="L184" i="1"/>
  <c r="L210" i="1"/>
  <c r="L305" i="1"/>
  <c r="H504" i="33"/>
  <c r="H512" i="33"/>
  <c r="H519" i="33"/>
  <c r="K1393" i="1"/>
  <c r="K1449" i="1"/>
  <c r="K1458" i="1"/>
  <c r="G642" i="33"/>
  <c r="G650" i="33"/>
  <c r="E189" i="2"/>
  <c r="K4498" i="1"/>
  <c r="K4530" i="1"/>
  <c r="G763" i="33"/>
  <c r="G771" i="33"/>
  <c r="E225" i="2"/>
  <c r="K167" i="1"/>
  <c r="K185" i="1"/>
  <c r="K211" i="1"/>
  <c r="K306" i="1"/>
  <c r="G505" i="33"/>
  <c r="G513" i="33"/>
  <c r="E934" i="33"/>
  <c r="D934" i="33"/>
  <c r="B415" i="2"/>
  <c r="D855" i="33"/>
  <c r="I2299" i="1"/>
  <c r="H2299" i="1"/>
  <c r="H2395" i="1"/>
  <c r="H2462" i="1"/>
  <c r="H2581" i="1"/>
  <c r="H4385" i="1"/>
  <c r="P2416" i="1"/>
  <c r="P2773" i="1"/>
  <c r="P2893" i="1"/>
  <c r="P2757" i="1"/>
  <c r="P3748" i="1"/>
  <c r="P1745" i="1"/>
  <c r="P486" i="1"/>
  <c r="P1825" i="1"/>
  <c r="P1785" i="1"/>
  <c r="P1850" i="1"/>
  <c r="P1833" i="1"/>
  <c r="P2448" i="1"/>
  <c r="P2781" i="1"/>
  <c r="P2901" i="1"/>
  <c r="P3141" i="1"/>
  <c r="P4020" i="1"/>
  <c r="P2885" i="1"/>
  <c r="P3868" i="1"/>
  <c r="P4231" i="1"/>
  <c r="P590" i="1"/>
  <c r="P1801" i="1"/>
  <c r="P1809" i="1"/>
  <c r="P2382" i="1"/>
  <c r="P2765" i="1"/>
  <c r="P3876" i="1"/>
  <c r="P3740" i="1"/>
  <c r="P3732" i="1"/>
  <c r="P3860" i="1"/>
  <c r="P4092" i="1"/>
  <c r="P518" i="1"/>
  <c r="P1777" i="1"/>
  <c r="P2102" i="1"/>
  <c r="P2358" i="1"/>
  <c r="P2749" i="1"/>
  <c r="P3133" i="1"/>
  <c r="P3061" i="1"/>
  <c r="P3724" i="1"/>
  <c r="P3796" i="1"/>
  <c r="P4052" i="1"/>
  <c r="P478" i="1"/>
  <c r="P1761" i="1"/>
  <c r="P2030" i="1"/>
  <c r="P3756" i="1"/>
  <c r="P2318" i="1"/>
  <c r="P2813" i="1"/>
  <c r="P3045" i="1"/>
  <c r="P3716" i="1"/>
  <c r="P3788" i="1"/>
  <c r="P4036" i="1"/>
  <c r="P462" i="1"/>
  <c r="P1753" i="1"/>
  <c r="P2350" i="1"/>
  <c r="P1998" i="1"/>
  <c r="P2741" i="1"/>
  <c r="P2805" i="1"/>
  <c r="P3037" i="1"/>
  <c r="P3708" i="1"/>
  <c r="P3780" i="1"/>
  <c r="P4028" i="1"/>
  <c r="P2821" i="1"/>
  <c r="P3109" i="1"/>
  <c r="P2310" i="1"/>
  <c r="P2733" i="1"/>
  <c r="P2797" i="1"/>
  <c r="P3029" i="1"/>
  <c r="P3271" i="1"/>
  <c r="P3772" i="1"/>
  <c r="P1737" i="1"/>
  <c r="P1990" i="1"/>
  <c r="P514" i="33"/>
  <c r="V1394" i="1"/>
  <c r="V1450" i="1"/>
  <c r="V1459" i="1"/>
  <c r="P643" i="33"/>
  <c r="P651" i="33"/>
  <c r="N190" i="2"/>
  <c r="V4499" i="1"/>
  <c r="V4531" i="1"/>
  <c r="P764" i="33"/>
  <c r="P772" i="33"/>
  <c r="N226" i="2"/>
  <c r="V168" i="1"/>
  <c r="V186" i="1"/>
  <c r="V212" i="1"/>
  <c r="V307" i="1"/>
  <c r="P506" i="33"/>
  <c r="AA191" i="1"/>
  <c r="AA217" i="1"/>
  <c r="AA312" i="1"/>
  <c r="S511" i="33"/>
  <c r="Q1032" i="33"/>
  <c r="X1973" i="1"/>
  <c r="X2149" i="1"/>
  <c r="X2158" i="1"/>
  <c r="Q928" i="33"/>
  <c r="T3062" i="1"/>
  <c r="T1999" i="1"/>
  <c r="T3038" i="1"/>
  <c r="T3877" i="1"/>
  <c r="T1810" i="1"/>
  <c r="T3789" i="1"/>
  <c r="T1991" i="1"/>
  <c r="T2886" i="1"/>
  <c r="T591" i="1"/>
  <c r="T2798" i="1"/>
  <c r="T2103" i="1"/>
  <c r="T1746" i="1"/>
  <c r="T3725" i="1"/>
  <c r="T1826" i="1"/>
  <c r="T3869" i="1"/>
  <c r="T2359" i="1"/>
  <c r="T1786" i="1"/>
  <c r="T2822" i="1"/>
  <c r="T1802" i="1"/>
  <c r="T3709" i="1"/>
  <c r="T1738" i="1"/>
  <c r="T3773" i="1"/>
  <c r="T2734" i="1"/>
  <c r="T4093" i="1"/>
  <c r="T2351" i="1"/>
  <c r="T3142" i="1"/>
  <c r="T3749" i="1"/>
  <c r="T3741" i="1"/>
  <c r="T3861" i="1"/>
  <c r="T4029" i="1"/>
  <c r="T519" i="1"/>
  <c r="T1762" i="1"/>
  <c r="T3757" i="1"/>
  <c r="T1754" i="1"/>
  <c r="T479" i="1"/>
  <c r="T3134" i="1"/>
  <c r="T3110" i="1"/>
  <c r="T3733" i="1"/>
  <c r="T3797" i="1"/>
  <c r="T4021" i="1"/>
  <c r="T463" i="1"/>
  <c r="T2449" i="1"/>
  <c r="T4037" i="1"/>
  <c r="T3030" i="1"/>
  <c r="T2766" i="1"/>
  <c r="T2758" i="1"/>
  <c r="T2814" i="1"/>
  <c r="T3046" i="1"/>
  <c r="T3272" i="1"/>
  <c r="T2894" i="1"/>
  <c r="T3717" i="1"/>
  <c r="T2311" i="1"/>
  <c r="T4232" i="1"/>
  <c r="T2417" i="1"/>
  <c r="T2383" i="1"/>
  <c r="T2750" i="1"/>
  <c r="T2806" i="1"/>
  <c r="T2902" i="1"/>
  <c r="T2031" i="1"/>
  <c r="T2774" i="1"/>
  <c r="T487" i="1"/>
  <c r="T1851" i="1"/>
  <c r="T1834" i="1"/>
  <c r="T2319" i="1"/>
  <c r="T2742" i="1"/>
  <c r="T2782" i="1"/>
  <c r="T3781" i="1"/>
  <c r="T1778" i="1"/>
  <c r="T4053" i="1"/>
  <c r="L1397" i="1"/>
  <c r="L1453" i="1"/>
  <c r="L1462" i="1"/>
  <c r="H646" i="33"/>
  <c r="H654" i="33"/>
  <c r="F193" i="2"/>
  <c r="L4502" i="1"/>
  <c r="L4534" i="1"/>
  <c r="H767" i="33"/>
  <c r="H775" i="33"/>
  <c r="F229" i="2"/>
  <c r="L171" i="1"/>
  <c r="L189" i="1"/>
  <c r="L215" i="1"/>
  <c r="L310" i="1"/>
  <c r="H509" i="33"/>
  <c r="H517" i="33"/>
  <c r="K1016" i="33"/>
  <c r="G1018" i="33"/>
  <c r="K850" i="33"/>
  <c r="K866" i="33"/>
  <c r="K882" i="33"/>
  <c r="K890" i="33"/>
  <c r="I400" i="2"/>
  <c r="P893" i="1"/>
  <c r="P968" i="1"/>
  <c r="P1118" i="1"/>
  <c r="K818" i="33"/>
  <c r="K826" i="33"/>
  <c r="I391" i="2"/>
  <c r="T1397" i="1"/>
  <c r="T1453" i="1"/>
  <c r="T1462" i="1"/>
  <c r="N646" i="33"/>
  <c r="N654" i="33"/>
  <c r="L193" i="2"/>
  <c r="T4502" i="1"/>
  <c r="T4534" i="1"/>
  <c r="N767" i="33"/>
  <c r="N775" i="33"/>
  <c r="L229" i="2"/>
  <c r="T2302" i="1"/>
  <c r="T2398" i="1"/>
  <c r="T2465" i="1"/>
  <c r="T2584" i="1"/>
  <c r="T4388" i="1"/>
  <c r="N858" i="33"/>
  <c r="S1969" i="1"/>
  <c r="S2145" i="1"/>
  <c r="S2154" i="1"/>
  <c r="M924" i="33"/>
  <c r="M1028" i="33"/>
  <c r="M1014" i="33"/>
  <c r="F1017" i="33"/>
  <c r="M973" i="33"/>
  <c r="K207" i="2"/>
  <c r="S974" i="1"/>
  <c r="S1062" i="1"/>
  <c r="S1105" i="1"/>
  <c r="M870" i="33"/>
  <c r="Y1809" i="1"/>
  <c r="Y1785" i="1"/>
  <c r="Y2310" i="1"/>
  <c r="Y2030" i="1"/>
  <c r="Y2382" i="1"/>
  <c r="Y2765" i="1"/>
  <c r="Y2757" i="1"/>
  <c r="Y486" i="1"/>
  <c r="Y2416" i="1"/>
  <c r="Y2773" i="1"/>
  <c r="Y2893" i="1"/>
  <c r="Y2885" i="1"/>
  <c r="Y2102" i="1"/>
  <c r="Y2741" i="1"/>
  <c r="Y2448" i="1"/>
  <c r="Y2813" i="1"/>
  <c r="Y1777" i="1"/>
  <c r="Y1990" i="1"/>
  <c r="Y2358" i="1"/>
  <c r="Y2350" i="1"/>
  <c r="Y4020" i="1"/>
  <c r="Y3868" i="1"/>
  <c r="Y3756" i="1"/>
  <c r="Y462" i="1"/>
  <c r="Y4092" i="1"/>
  <c r="Y590" i="1"/>
  <c r="Y1761" i="1"/>
  <c r="Y1850" i="1"/>
  <c r="Y1833" i="1"/>
  <c r="Y3109" i="1"/>
  <c r="Y3045" i="1"/>
  <c r="Y2821" i="1"/>
  <c r="Y2805" i="1"/>
  <c r="Y3796" i="1"/>
  <c r="Y4052" i="1"/>
  <c r="Y518" i="1"/>
  <c r="Y1737" i="1"/>
  <c r="Y1745" i="1"/>
  <c r="Y2749" i="1"/>
  <c r="Y2733" i="1"/>
  <c r="Y2318" i="1"/>
  <c r="Y1998" i="1"/>
  <c r="Y3708" i="1"/>
  <c r="Y3788" i="1"/>
  <c r="Y4036" i="1"/>
  <c r="Y4028" i="1"/>
  <c r="Y3748" i="1"/>
  <c r="Y1825" i="1"/>
  <c r="Y1801" i="1"/>
  <c r="Y1753" i="1"/>
  <c r="Y478" i="1"/>
  <c r="Y3029" i="1"/>
  <c r="Y3141" i="1"/>
  <c r="Y3780" i="1"/>
  <c r="Y3772" i="1"/>
  <c r="Y3716" i="1"/>
  <c r="Y3876" i="1"/>
  <c r="Y3860" i="1"/>
  <c r="Y4231" i="1"/>
  <c r="Y3740" i="1"/>
  <c r="Y2781" i="1"/>
  <c r="Y2901" i="1"/>
  <c r="Y3271" i="1"/>
  <c r="Y3133" i="1"/>
  <c r="Y2797" i="1"/>
  <c r="Y3061" i="1"/>
  <c r="Y3037" i="1"/>
  <c r="Y3732" i="1"/>
  <c r="Y3724" i="1"/>
  <c r="AC1294" i="1"/>
  <c r="AC1390" i="1"/>
  <c r="AC1464" i="1"/>
  <c r="U648" i="33"/>
  <c r="U656" i="33"/>
  <c r="S195" i="2"/>
  <c r="AC4504" i="1"/>
  <c r="AC4536" i="1"/>
  <c r="U769" i="33"/>
  <c r="G224" i="2"/>
  <c r="N2297" i="1"/>
  <c r="N2393" i="1"/>
  <c r="N2460" i="1"/>
  <c r="N2579" i="1"/>
  <c r="N4383" i="1"/>
  <c r="I853" i="33"/>
  <c r="Y1394" i="1"/>
  <c r="Y1450" i="1"/>
  <c r="Y1459" i="1"/>
  <c r="R643" i="33"/>
  <c r="R651" i="33"/>
  <c r="P190" i="2"/>
  <c r="Y4499" i="1"/>
  <c r="Y4531" i="1"/>
  <c r="R764" i="33"/>
  <c r="R772" i="33"/>
  <c r="P226" i="2"/>
  <c r="Y2299" i="1"/>
  <c r="Y2395" i="1"/>
  <c r="Y2462" i="1"/>
  <c r="Y2581" i="1"/>
  <c r="Y4385" i="1"/>
  <c r="R855" i="33"/>
  <c r="H173" i="1"/>
  <c r="D354" i="33"/>
  <c r="P1017" i="33"/>
  <c r="K1017" i="33"/>
  <c r="L1015" i="33"/>
  <c r="G976" i="33"/>
  <c r="E210" i="2"/>
  <c r="K977" i="1"/>
  <c r="K1065" i="1"/>
  <c r="K1108" i="1"/>
  <c r="G873" i="33"/>
  <c r="S988" i="33"/>
  <c r="S948" i="33"/>
  <c r="S968" i="33"/>
  <c r="Y1396" i="1"/>
  <c r="Y1452" i="1"/>
  <c r="Y1461" i="1"/>
  <c r="R645" i="33"/>
  <c r="R653" i="33"/>
  <c r="P192" i="2"/>
  <c r="Y4501" i="1"/>
  <c r="Y4533" i="1"/>
  <c r="R766" i="33"/>
  <c r="R774" i="33"/>
  <c r="P228" i="2"/>
  <c r="Y1973" i="1"/>
  <c r="Y2149" i="1"/>
  <c r="Y2158" i="1"/>
  <c r="R928" i="33"/>
  <c r="R1032" i="33"/>
  <c r="K1396" i="1"/>
  <c r="K1452" i="1"/>
  <c r="K1461" i="1"/>
  <c r="G645" i="33"/>
  <c r="G653" i="33"/>
  <c r="E192" i="2"/>
  <c r="K4501" i="1"/>
  <c r="K4533" i="1"/>
  <c r="G766" i="33"/>
  <c r="G774" i="33"/>
  <c r="E228" i="2"/>
  <c r="K2301" i="1"/>
  <c r="K2397" i="1"/>
  <c r="K2464" i="1"/>
  <c r="K2583" i="1"/>
  <c r="K4387" i="1"/>
  <c r="G857" i="33"/>
  <c r="P984" i="33"/>
  <c r="P944" i="33"/>
  <c r="P964" i="33"/>
  <c r="N972" i="33"/>
  <c r="L206" i="2"/>
  <c r="T973" i="1"/>
  <c r="T1061" i="1"/>
  <c r="T1104" i="1"/>
  <c r="N869" i="33"/>
  <c r="K977" i="33"/>
  <c r="I211" i="2"/>
  <c r="P978" i="1"/>
  <c r="P1066" i="1"/>
  <c r="P1109" i="1"/>
  <c r="K874" i="33"/>
  <c r="K3062" i="1"/>
  <c r="K2758" i="1"/>
  <c r="K3725" i="1"/>
  <c r="K3789" i="1"/>
  <c r="K4037" i="1"/>
  <c r="K463" i="1"/>
  <c r="K1778" i="1"/>
  <c r="K1746" i="1"/>
  <c r="K1991" i="1"/>
  <c r="K3733" i="1"/>
  <c r="K3797" i="1"/>
  <c r="K4053" i="1"/>
  <c r="K519" i="1"/>
  <c r="K1786" i="1"/>
  <c r="K2383" i="1"/>
  <c r="K2351" i="1"/>
  <c r="K2782" i="1"/>
  <c r="K3272" i="1"/>
  <c r="K2814" i="1"/>
  <c r="K3046" i="1"/>
  <c r="K3717" i="1"/>
  <c r="K3781" i="1"/>
  <c r="K3869" i="1"/>
  <c r="K3757" i="1"/>
  <c r="K3741" i="1"/>
  <c r="K487" i="1"/>
  <c r="K1762" i="1"/>
  <c r="K2742" i="1"/>
  <c r="K2806" i="1"/>
  <c r="K3038" i="1"/>
  <c r="K3709" i="1"/>
  <c r="K3110" i="1"/>
  <c r="K2894" i="1"/>
  <c r="K2822" i="1"/>
  <c r="K4021" i="1"/>
  <c r="K2311" i="1"/>
  <c r="K2734" i="1"/>
  <c r="K2798" i="1"/>
  <c r="K3030" i="1"/>
  <c r="K2750" i="1"/>
  <c r="K2359" i="1"/>
  <c r="K2319" i="1"/>
  <c r="K3134" i="1"/>
  <c r="K1826" i="1"/>
  <c r="K2103" i="1"/>
  <c r="K2449" i="1"/>
  <c r="K2774" i="1"/>
  <c r="K1834" i="1"/>
  <c r="K1754" i="1"/>
  <c r="K1738" i="1"/>
  <c r="K2766" i="1"/>
  <c r="K4232" i="1"/>
  <c r="K479" i="1"/>
  <c r="K1810" i="1"/>
  <c r="K2031" i="1"/>
  <c r="K2417" i="1"/>
  <c r="K3773" i="1"/>
  <c r="K3749" i="1"/>
  <c r="K4029" i="1"/>
  <c r="K1851" i="1"/>
  <c r="K3861" i="1"/>
  <c r="K4093" i="1"/>
  <c r="K591" i="1"/>
  <c r="K1802" i="1"/>
  <c r="K1999" i="1"/>
  <c r="K2902" i="1"/>
  <c r="K2886" i="1"/>
  <c r="K3142" i="1"/>
  <c r="K1398" i="1"/>
  <c r="K1454" i="1"/>
  <c r="K1463" i="1"/>
  <c r="G647" i="33"/>
  <c r="G655" i="33"/>
  <c r="E194" i="2"/>
  <c r="K4503" i="1"/>
  <c r="K4535" i="1"/>
  <c r="G768" i="33"/>
  <c r="G776" i="33"/>
  <c r="E230" i="2"/>
  <c r="K3877" i="1"/>
  <c r="K224" i="2"/>
  <c r="S166" i="1"/>
  <c r="S184" i="1"/>
  <c r="S210" i="1"/>
  <c r="S305" i="1"/>
  <c r="M504" i="33"/>
  <c r="M512" i="33"/>
  <c r="M519" i="33"/>
  <c r="Q1394" i="1"/>
  <c r="Q1450" i="1"/>
  <c r="Q1459" i="1"/>
  <c r="L643" i="33"/>
  <c r="L651" i="33"/>
  <c r="J190" i="2"/>
  <c r="Q4499" i="1"/>
  <c r="Q4531" i="1"/>
  <c r="L764" i="33"/>
  <c r="L772" i="33"/>
  <c r="J226" i="2"/>
  <c r="Q168" i="1"/>
  <c r="Q186" i="1"/>
  <c r="Q212" i="1"/>
  <c r="Q307" i="1"/>
  <c r="L506" i="33"/>
  <c r="L514" i="33"/>
  <c r="N231" i="2"/>
  <c r="V173" i="1"/>
  <c r="P354" i="33"/>
  <c r="T851" i="33"/>
  <c r="T867" i="33"/>
  <c r="T883" i="33"/>
  <c r="T891" i="33"/>
  <c r="R401" i="2"/>
  <c r="AB894" i="1"/>
  <c r="AB969" i="1"/>
  <c r="AB1119" i="1"/>
  <c r="T819" i="33"/>
  <c r="T827" i="33"/>
  <c r="R392" i="2"/>
  <c r="M395" i="2"/>
  <c r="U888" i="1"/>
  <c r="U963" i="1"/>
  <c r="U1113" i="1"/>
  <c r="O813" i="33"/>
  <c r="O821" i="33"/>
  <c r="M386" i="2"/>
  <c r="R856" i="33"/>
  <c r="Y2300" i="1"/>
  <c r="Y2396" i="1"/>
  <c r="Y2463" i="1"/>
  <c r="Y2582" i="1"/>
  <c r="Y4386" i="1"/>
  <c r="P1970" i="1"/>
  <c r="P2146" i="1"/>
  <c r="P2155" i="1"/>
  <c r="K925" i="33"/>
  <c r="K1029" i="33"/>
  <c r="AC1975" i="1"/>
  <c r="AC2151" i="1"/>
  <c r="AC2160" i="1"/>
  <c r="U930" i="33"/>
  <c r="U1034" i="33"/>
  <c r="U2444" i="1"/>
  <c r="U1741" i="1"/>
  <c r="U2737" i="1"/>
  <c r="U1757" i="1"/>
  <c r="U2881" i="1"/>
  <c r="U2346" i="1"/>
  <c r="U514" i="1"/>
  <c r="U1821" i="1"/>
  <c r="U3041" i="1"/>
  <c r="U4032" i="1"/>
  <c r="U2897" i="1"/>
  <c r="U1733" i="1"/>
  <c r="U2314" i="1"/>
  <c r="U3776" i="1"/>
  <c r="U1846" i="1"/>
  <c r="U3105" i="1"/>
  <c r="U1781" i="1"/>
  <c r="U2378" i="1"/>
  <c r="U1749" i="1"/>
  <c r="U2026" i="1"/>
  <c r="U482" i="1"/>
  <c r="U2889" i="1"/>
  <c r="U1805" i="1"/>
  <c r="U4024" i="1"/>
  <c r="U1829" i="1"/>
  <c r="U3720" i="1"/>
  <c r="U2793" i="1"/>
  <c r="U3025" i="1"/>
  <c r="U2777" i="1"/>
  <c r="U3137" i="1"/>
  <c r="U3129" i="1"/>
  <c r="U3728" i="1"/>
  <c r="U3792" i="1"/>
  <c r="U3712" i="1"/>
  <c r="U474" i="1"/>
  <c r="U2306" i="1"/>
  <c r="U2354" i="1"/>
  <c r="U2769" i="1"/>
  <c r="U2761" i="1"/>
  <c r="U2753" i="1"/>
  <c r="U2817" i="1"/>
  <c r="U3057" i="1"/>
  <c r="U2801" i="1"/>
  <c r="U1773" i="1"/>
  <c r="U1994" i="1"/>
  <c r="U2412" i="1"/>
  <c r="U1986" i="1"/>
  <c r="U2098" i="1"/>
  <c r="U2745" i="1"/>
  <c r="U2809" i="1"/>
  <c r="U2729" i="1"/>
  <c r="U3704" i="1"/>
  <c r="U3768" i="1"/>
  <c r="U4016" i="1"/>
  <c r="U3872" i="1"/>
  <c r="U3864" i="1"/>
  <c r="U4227" i="1"/>
  <c r="U458" i="1"/>
  <c r="U1797" i="1"/>
  <c r="U3784" i="1"/>
  <c r="U3033" i="1"/>
  <c r="U3267" i="1"/>
  <c r="U3744" i="1"/>
  <c r="U3752" i="1"/>
  <c r="U3736" i="1"/>
  <c r="U3856" i="1"/>
  <c r="U4088" i="1"/>
  <c r="U586" i="1"/>
  <c r="U4048" i="1"/>
  <c r="D747" i="33"/>
  <c r="E425" i="33"/>
  <c r="E433" i="33"/>
  <c r="D433" i="33"/>
  <c r="B356" i="2"/>
  <c r="O4036" i="1"/>
  <c r="O2350" i="1"/>
  <c r="O2797" i="1"/>
  <c r="O2901" i="1"/>
  <c r="O2893" i="1"/>
  <c r="O3133" i="1"/>
  <c r="O2030" i="1"/>
  <c r="O2765" i="1"/>
  <c r="O3716" i="1"/>
  <c r="O1998" i="1"/>
  <c r="O2757" i="1"/>
  <c r="O2885" i="1"/>
  <c r="O1785" i="1"/>
  <c r="O1777" i="1"/>
  <c r="O1990" i="1"/>
  <c r="O2382" i="1"/>
  <c r="O2318" i="1"/>
  <c r="O2741" i="1"/>
  <c r="O2821" i="1"/>
  <c r="O4052" i="1"/>
  <c r="O3061" i="1"/>
  <c r="O2448" i="1"/>
  <c r="O2749" i="1"/>
  <c r="O3788" i="1"/>
  <c r="O2781" i="1"/>
  <c r="O486" i="1"/>
  <c r="O1745" i="1"/>
  <c r="O1833" i="1"/>
  <c r="O1825" i="1"/>
  <c r="O2310" i="1"/>
  <c r="O1850" i="1"/>
  <c r="O3109" i="1"/>
  <c r="O2733" i="1"/>
  <c r="O3780" i="1"/>
  <c r="O4028" i="1"/>
  <c r="O462" i="1"/>
  <c r="O1753" i="1"/>
  <c r="O1737" i="1"/>
  <c r="O1809" i="1"/>
  <c r="O3756" i="1"/>
  <c r="O2416" i="1"/>
  <c r="O2358" i="1"/>
  <c r="O3708" i="1"/>
  <c r="O3876" i="1"/>
  <c r="O4231" i="1"/>
  <c r="O2813" i="1"/>
  <c r="O590" i="1"/>
  <c r="O3045" i="1"/>
  <c r="O3271" i="1"/>
  <c r="O3748" i="1"/>
  <c r="O3740" i="1"/>
  <c r="O3860" i="1"/>
  <c r="O3796" i="1"/>
  <c r="O1801" i="1"/>
  <c r="O4020" i="1"/>
  <c r="O4092" i="1"/>
  <c r="O3772" i="1"/>
  <c r="O3868" i="1"/>
  <c r="O518" i="1"/>
  <c r="O2102" i="1"/>
  <c r="O2805" i="1"/>
  <c r="O3037" i="1"/>
  <c r="O2773" i="1"/>
  <c r="O3141" i="1"/>
  <c r="O3732" i="1"/>
  <c r="O3029" i="1"/>
  <c r="O3724" i="1"/>
  <c r="O478" i="1"/>
  <c r="O1397" i="1"/>
  <c r="O1453" i="1"/>
  <c r="O1462" i="1"/>
  <c r="J646" i="33"/>
  <c r="J654" i="33"/>
  <c r="H193" i="2"/>
  <c r="O4502" i="1"/>
  <c r="O4534" i="1"/>
  <c r="J767" i="33"/>
  <c r="J775" i="33"/>
  <c r="H229" i="2"/>
  <c r="O1761" i="1"/>
  <c r="O964" i="33"/>
  <c r="O845" i="33"/>
  <c r="O861" i="33"/>
  <c r="O877" i="33"/>
  <c r="O885" i="33"/>
  <c r="O944" i="33"/>
  <c r="O984" i="33"/>
  <c r="J968" i="33"/>
  <c r="J948" i="33"/>
  <c r="J988" i="33"/>
  <c r="P2303" i="1"/>
  <c r="P2399" i="1"/>
  <c r="P2466" i="1"/>
  <c r="P2585" i="1"/>
  <c r="P4389" i="1"/>
  <c r="K859" i="33"/>
  <c r="I975" i="33"/>
  <c r="G209" i="2"/>
  <c r="N976" i="1"/>
  <c r="N1064" i="1"/>
  <c r="N1107" i="1"/>
  <c r="I872" i="33"/>
  <c r="H876" i="33"/>
  <c r="I974" i="33"/>
  <c r="G208" i="2"/>
  <c r="N975" i="1"/>
  <c r="N1063" i="1"/>
  <c r="N1106" i="1"/>
  <c r="I871" i="33"/>
  <c r="T1394" i="1"/>
  <c r="T1450" i="1"/>
  <c r="T1459" i="1"/>
  <c r="N643" i="33"/>
  <c r="N651" i="33"/>
  <c r="L190" i="2"/>
  <c r="T4499" i="1"/>
  <c r="T4531" i="1"/>
  <c r="N764" i="33"/>
  <c r="N772" i="33"/>
  <c r="L226" i="2"/>
  <c r="T2299" i="1"/>
  <c r="T2395" i="1"/>
  <c r="T2462" i="1"/>
  <c r="T2581" i="1"/>
  <c r="T4385" i="1"/>
  <c r="N855" i="33"/>
  <c r="AB1393" i="1"/>
  <c r="AB1449" i="1"/>
  <c r="AB1458" i="1"/>
  <c r="T642" i="33"/>
  <c r="T650" i="33"/>
  <c r="R189" i="2"/>
  <c r="AB4498" i="1"/>
  <c r="AB4530" i="1"/>
  <c r="T763" i="33"/>
  <c r="T771" i="33"/>
  <c r="R225" i="2"/>
  <c r="AB167" i="1"/>
  <c r="AB185" i="1"/>
  <c r="AB211" i="1"/>
  <c r="AB306" i="1"/>
  <c r="T505" i="33"/>
  <c r="T513" i="33"/>
  <c r="E505" i="33"/>
  <c r="E513" i="33"/>
  <c r="D513" i="33"/>
  <c r="X1398" i="1"/>
  <c r="X1454" i="1"/>
  <c r="X1463" i="1"/>
  <c r="Q647" i="33"/>
  <c r="Q655" i="33"/>
  <c r="O194" i="2"/>
  <c r="X4503" i="1"/>
  <c r="X4535" i="1"/>
  <c r="Q768" i="33"/>
  <c r="Q776" i="33"/>
  <c r="O230" i="2"/>
  <c r="X172" i="1"/>
  <c r="X190" i="1"/>
  <c r="X216" i="1"/>
  <c r="X311" i="1"/>
  <c r="Q510" i="33"/>
  <c r="Q518" i="33"/>
  <c r="S230" i="2"/>
  <c r="AC172" i="1"/>
  <c r="AC190" i="1"/>
  <c r="AC216" i="1"/>
  <c r="AC311" i="1"/>
  <c r="U510" i="33"/>
  <c r="U518" i="33"/>
  <c r="H1398" i="1"/>
  <c r="H1454" i="1"/>
  <c r="H1463" i="1"/>
  <c r="D647" i="33"/>
  <c r="D681" i="33"/>
  <c r="D689" i="33"/>
  <c r="B428" i="2"/>
  <c r="F850" i="33"/>
  <c r="F866" i="33"/>
  <c r="F882" i="33"/>
  <c r="F890" i="33"/>
  <c r="D400" i="2"/>
  <c r="J893" i="1"/>
  <c r="J968" i="1"/>
  <c r="J1118" i="1"/>
  <c r="F818" i="33"/>
  <c r="F826" i="33"/>
  <c r="D391" i="2"/>
  <c r="K990" i="33"/>
  <c r="K950" i="33"/>
  <c r="K970" i="33"/>
  <c r="L988" i="33"/>
  <c r="L948" i="33"/>
  <c r="L968" i="33"/>
  <c r="J984" i="33"/>
  <c r="J944" i="33"/>
  <c r="J964" i="33"/>
  <c r="P1011" i="33"/>
  <c r="V1294" i="1"/>
  <c r="V1390" i="1"/>
  <c r="V1464" i="1"/>
  <c r="P648" i="33"/>
  <c r="P656" i="33"/>
  <c r="N195" i="2"/>
  <c r="V4504" i="1"/>
  <c r="V4536" i="1"/>
  <c r="P769" i="33"/>
  <c r="J1397" i="1"/>
  <c r="J1453" i="1"/>
  <c r="J1462" i="1"/>
  <c r="F646" i="33"/>
  <c r="F654" i="33"/>
  <c r="D193" i="2"/>
  <c r="J4502" i="1"/>
  <c r="J4534" i="1"/>
  <c r="F767" i="33"/>
  <c r="F775" i="33"/>
  <c r="D229" i="2"/>
  <c r="J171" i="1"/>
  <c r="J189" i="1"/>
  <c r="J215" i="1"/>
  <c r="J310" i="1"/>
  <c r="F509" i="33"/>
  <c r="F517" i="33"/>
  <c r="K2300" i="1"/>
  <c r="K2396" i="1"/>
  <c r="K2463" i="1"/>
  <c r="K2582" i="1"/>
  <c r="K4386" i="1"/>
  <c r="G856" i="33"/>
  <c r="V2298" i="1"/>
  <c r="V2394" i="1"/>
  <c r="V2461" i="1"/>
  <c r="V2580" i="1"/>
  <c r="V4384" i="1"/>
  <c r="P854" i="33"/>
  <c r="H305" i="1"/>
  <c r="D504" i="33"/>
  <c r="E954" i="33"/>
  <c r="D954" i="33"/>
  <c r="B406" i="2"/>
  <c r="B422" i="2"/>
  <c r="H1392" i="1"/>
  <c r="H1448" i="1"/>
  <c r="H1457" i="1"/>
  <c r="D641" i="33"/>
  <c r="D675" i="33"/>
  <c r="D683" i="33"/>
  <c r="AC3336" i="1"/>
  <c r="AC1398" i="1"/>
  <c r="AC1454" i="1"/>
  <c r="AC1463" i="1"/>
  <c r="U647" i="33"/>
  <c r="U655" i="33"/>
  <c r="S194" i="2"/>
  <c r="AC4503" i="1"/>
  <c r="AC4535" i="1"/>
  <c r="U768" i="33"/>
  <c r="U776" i="33"/>
  <c r="U425" i="33"/>
  <c r="U433" i="33"/>
  <c r="S356" i="2"/>
  <c r="AC4296" i="1"/>
  <c r="T2819" i="1"/>
  <c r="T2883" i="1"/>
  <c r="T2803" i="1"/>
  <c r="T1807" i="1"/>
  <c r="T3027" i="1"/>
  <c r="T3866" i="1"/>
  <c r="T4034" i="1"/>
  <c r="T4018" i="1"/>
  <c r="T3035" i="1"/>
  <c r="T2771" i="1"/>
  <c r="T2747" i="1"/>
  <c r="T2739" i="1"/>
  <c r="T2446" i="1"/>
  <c r="T1743" i="1"/>
  <c r="T2028" i="1"/>
  <c r="T2100" i="1"/>
  <c r="T1988" i="1"/>
  <c r="T1759" i="1"/>
  <c r="T2763" i="1"/>
  <c r="T4050" i="1"/>
  <c r="T4026" i="1"/>
  <c r="T3730" i="1"/>
  <c r="T2356" i="1"/>
  <c r="T2891" i="1"/>
  <c r="T2811" i="1"/>
  <c r="T2414" i="1"/>
  <c r="T3714" i="1"/>
  <c r="T2755" i="1"/>
  <c r="T2731" i="1"/>
  <c r="T1848" i="1"/>
  <c r="T1783" i="1"/>
  <c r="T1996" i="1"/>
  <c r="T1799" i="1"/>
  <c r="T3858" i="1"/>
  <c r="T588" i="1"/>
  <c r="T3107" i="1"/>
  <c r="T3269" i="1"/>
  <c r="T3139" i="1"/>
  <c r="T3131" i="1"/>
  <c r="T3059" i="1"/>
  <c r="T2795" i="1"/>
  <c r="T2380" i="1"/>
  <c r="T2348" i="1"/>
  <c r="T3706" i="1"/>
  <c r="T2316" i="1"/>
  <c r="T2308" i="1"/>
  <c r="T1775" i="1"/>
  <c r="T1831" i="1"/>
  <c r="T1823" i="1"/>
  <c r="T1751" i="1"/>
  <c r="T4090" i="1"/>
  <c r="T2899" i="1"/>
  <c r="T1735" i="1"/>
  <c r="T516" i="1"/>
  <c r="T476" i="1"/>
  <c r="T460" i="1"/>
  <c r="T3874" i="1"/>
  <c r="T3722" i="1"/>
  <c r="T3794" i="1"/>
  <c r="T4229" i="1"/>
  <c r="T3738" i="1"/>
  <c r="T3778" i="1"/>
  <c r="T3770" i="1"/>
  <c r="T3754" i="1"/>
  <c r="T3746" i="1"/>
  <c r="T3043" i="1"/>
  <c r="T2779" i="1"/>
  <c r="T3786" i="1"/>
  <c r="T1395" i="1"/>
  <c r="T1451" i="1"/>
  <c r="T1460" i="1"/>
  <c r="N644" i="33"/>
  <c r="N652" i="33"/>
  <c r="L191" i="2"/>
  <c r="T4500" i="1"/>
  <c r="T4532" i="1"/>
  <c r="N765" i="33"/>
  <c r="N773" i="33"/>
  <c r="L227" i="2"/>
  <c r="T484" i="1"/>
  <c r="Q2297" i="1"/>
  <c r="Q2393" i="1"/>
  <c r="Q2460" i="1"/>
  <c r="Q2579" i="1"/>
  <c r="Q4383" i="1"/>
  <c r="L853" i="33"/>
  <c r="O3728" i="1"/>
  <c r="O3792" i="1"/>
  <c r="O4032" i="1"/>
  <c r="O474" i="1"/>
  <c r="O1773" i="1"/>
  <c r="O1986" i="1"/>
  <c r="O3137" i="1"/>
  <c r="O2881" i="1"/>
  <c r="O3744" i="1"/>
  <c r="O1733" i="1"/>
  <c r="O3105" i="1"/>
  <c r="O3776" i="1"/>
  <c r="O458" i="1"/>
  <c r="O1846" i="1"/>
  <c r="O3041" i="1"/>
  <c r="O2817" i="1"/>
  <c r="O3057" i="1"/>
  <c r="O3704" i="1"/>
  <c r="O3768" i="1"/>
  <c r="O4016" i="1"/>
  <c r="O3736" i="1"/>
  <c r="O1749" i="1"/>
  <c r="O2801" i="1"/>
  <c r="O2889" i="1"/>
  <c r="O3720" i="1"/>
  <c r="O4024" i="1"/>
  <c r="O2378" i="1"/>
  <c r="O2737" i="1"/>
  <c r="O2809" i="1"/>
  <c r="O3033" i="1"/>
  <c r="O3267" i="1"/>
  <c r="O3752" i="1"/>
  <c r="O2753" i="1"/>
  <c r="O4048" i="1"/>
  <c r="O2314" i="1"/>
  <c r="O2306" i="1"/>
  <c r="O2729" i="1"/>
  <c r="O2793" i="1"/>
  <c r="O3025" i="1"/>
  <c r="O2777" i="1"/>
  <c r="O1797" i="1"/>
  <c r="O3129" i="1"/>
  <c r="O2098" i="1"/>
  <c r="O1741" i="1"/>
  <c r="O2769" i="1"/>
  <c r="O2346" i="1"/>
  <c r="O4227" i="1"/>
  <c r="O586" i="1"/>
  <c r="O1805" i="1"/>
  <c r="O2026" i="1"/>
  <c r="O2444" i="1"/>
  <c r="O2761" i="1"/>
  <c r="O2745" i="1"/>
  <c r="O514" i="1"/>
  <c r="O1829" i="1"/>
  <c r="O1821" i="1"/>
  <c r="O2354" i="1"/>
  <c r="O2897" i="1"/>
  <c r="O3712" i="1"/>
  <c r="O3872" i="1"/>
  <c r="O3856" i="1"/>
  <c r="O4088" i="1"/>
  <c r="O482" i="1"/>
  <c r="O1781" i="1"/>
  <c r="O1994" i="1"/>
  <c r="O2412" i="1"/>
  <c r="O1757" i="1"/>
  <c r="O3784" i="1"/>
  <c r="O3864" i="1"/>
  <c r="N974" i="33"/>
  <c r="L208" i="2"/>
  <c r="T975" i="1"/>
  <c r="T1063" i="1"/>
  <c r="T1106" i="1"/>
  <c r="N871" i="33"/>
  <c r="Y169" i="1"/>
  <c r="Y187" i="1"/>
  <c r="Y213" i="1"/>
  <c r="Y308" i="1"/>
  <c r="R507" i="33"/>
  <c r="R515" i="33"/>
  <c r="B426" i="2"/>
  <c r="D687" i="33"/>
  <c r="H1396" i="1"/>
  <c r="H1452" i="1"/>
  <c r="H1461" i="1"/>
  <c r="D645" i="33"/>
  <c r="D679" i="33"/>
  <c r="B413" i="2"/>
  <c r="E932" i="33"/>
  <c r="D932" i="33"/>
  <c r="Y2883" i="1"/>
  <c r="Y2308" i="1"/>
  <c r="Y2771" i="1"/>
  <c r="Y3874" i="1"/>
  <c r="Y1807" i="1"/>
  <c r="Y3786" i="1"/>
  <c r="Y3027" i="1"/>
  <c r="Y460" i="1"/>
  <c r="Y2803" i="1"/>
  <c r="Y1751" i="1"/>
  <c r="Y3107" i="1"/>
  <c r="Y2356" i="1"/>
  <c r="Y2779" i="1"/>
  <c r="Y2316" i="1"/>
  <c r="Y4034" i="1"/>
  <c r="Y2899" i="1"/>
  <c r="Y1799" i="1"/>
  <c r="Y3035" i="1"/>
  <c r="Y1743" i="1"/>
  <c r="Y3714" i="1"/>
  <c r="Y2795" i="1"/>
  <c r="Y2747" i="1"/>
  <c r="Y4229" i="1"/>
  <c r="Y2446" i="1"/>
  <c r="Y484" i="1"/>
  <c r="Y2100" i="1"/>
  <c r="Y3131" i="1"/>
  <c r="Y3722" i="1"/>
  <c r="Y3794" i="1"/>
  <c r="Y4050" i="1"/>
  <c r="Y476" i="1"/>
  <c r="Y1759" i="1"/>
  <c r="Y1848" i="1"/>
  <c r="Y1831" i="1"/>
  <c r="Y3738" i="1"/>
  <c r="Y2739" i="1"/>
  <c r="Y2819" i="1"/>
  <c r="Y3059" i="1"/>
  <c r="Y3706" i="1"/>
  <c r="Y3778" i="1"/>
  <c r="Y4026" i="1"/>
  <c r="Y4018" i="1"/>
  <c r="Y3139" i="1"/>
  <c r="Y2028" i="1"/>
  <c r="Y2731" i="1"/>
  <c r="Y2811" i="1"/>
  <c r="Y3043" i="1"/>
  <c r="Y3269" i="1"/>
  <c r="Y3770" i="1"/>
  <c r="Y3754" i="1"/>
  <c r="Y2891" i="1"/>
  <c r="Y3866" i="1"/>
  <c r="Y3746" i="1"/>
  <c r="Y588" i="1"/>
  <c r="Y1783" i="1"/>
  <c r="Y1996" i="1"/>
  <c r="Y2348" i="1"/>
  <c r="Y2763" i="1"/>
  <c r="Y2755" i="1"/>
  <c r="Y1823" i="1"/>
  <c r="Y3730" i="1"/>
  <c r="Y3858" i="1"/>
  <c r="Y4090" i="1"/>
  <c r="Y516" i="1"/>
  <c r="Y1775" i="1"/>
  <c r="Y1988" i="1"/>
  <c r="Y2414" i="1"/>
  <c r="Y2380" i="1"/>
  <c r="Y1395" i="1"/>
  <c r="Y1451" i="1"/>
  <c r="Y1460" i="1"/>
  <c r="R644" i="33"/>
  <c r="R652" i="33"/>
  <c r="P191" i="2"/>
  <c r="Y4500" i="1"/>
  <c r="Y4532" i="1"/>
  <c r="R765" i="33"/>
  <c r="R773" i="33"/>
  <c r="P227" i="2"/>
  <c r="Y1735" i="1"/>
  <c r="G848" i="33"/>
  <c r="G864" i="33"/>
  <c r="G880" i="33"/>
  <c r="G888" i="33"/>
  <c r="G1014" i="33"/>
  <c r="N1013" i="33"/>
  <c r="D1011" i="33"/>
  <c r="D885" i="33"/>
  <c r="B395" i="2"/>
  <c r="U2302" i="1"/>
  <c r="U2398" i="1"/>
  <c r="U2465" i="1"/>
  <c r="U2584" i="1"/>
  <c r="U4388" i="1"/>
  <c r="O858" i="33"/>
  <c r="D858" i="33"/>
  <c r="I2302" i="1"/>
  <c r="H2302" i="1"/>
  <c r="H2398" i="1"/>
  <c r="H2465" i="1"/>
  <c r="H2584" i="1"/>
  <c r="H4388" i="1"/>
  <c r="P874" i="33"/>
  <c r="P977" i="33"/>
  <c r="N211" i="2"/>
  <c r="V978" i="1"/>
  <c r="V1066" i="1"/>
  <c r="V1109" i="1"/>
  <c r="D749" i="33"/>
  <c r="N518" i="33"/>
  <c r="T1398" i="1"/>
  <c r="T1454" i="1"/>
  <c r="T1463" i="1"/>
  <c r="N647" i="33"/>
  <c r="N655" i="33"/>
  <c r="L194" i="2"/>
  <c r="T4503" i="1"/>
  <c r="T4535" i="1"/>
  <c r="N768" i="33"/>
  <c r="N776" i="33"/>
  <c r="L230" i="2"/>
  <c r="T172" i="1"/>
  <c r="T190" i="1"/>
  <c r="T216" i="1"/>
  <c r="T311" i="1"/>
  <c r="N510" i="33"/>
  <c r="S387" i="2"/>
  <c r="U846" i="33"/>
  <c r="U862" i="33"/>
  <c r="U878" i="33"/>
  <c r="U886" i="33"/>
  <c r="S396" i="2"/>
  <c r="AC889" i="1"/>
  <c r="AC964" i="1"/>
  <c r="AC1114" i="1"/>
  <c r="U814" i="33"/>
  <c r="U822" i="33"/>
  <c r="X296" i="1"/>
  <c r="X1392" i="1"/>
  <c r="X1448" i="1"/>
  <c r="X1457" i="1"/>
  <c r="Q641" i="33"/>
  <c r="Q649" i="33"/>
  <c r="O188" i="2"/>
  <c r="X4497" i="1"/>
  <c r="X4529" i="1"/>
  <c r="Q762" i="33"/>
  <c r="Q770" i="33"/>
  <c r="Q419" i="33"/>
  <c r="Q427" i="33"/>
  <c r="O350" i="2"/>
  <c r="X252" i="1"/>
  <c r="X270" i="1"/>
  <c r="B420" i="2"/>
  <c r="E939" i="33"/>
  <c r="D939" i="33"/>
  <c r="S1018" i="33"/>
  <c r="E905" i="33"/>
  <c r="D904" i="33"/>
  <c r="D495" i="33"/>
  <c r="B368" i="2"/>
  <c r="B209" i="2"/>
  <c r="E975" i="33"/>
  <c r="D975" i="33"/>
  <c r="B194" i="2"/>
  <c r="D655" i="33"/>
  <c r="D1030" i="33"/>
  <c r="D926" i="33"/>
  <c r="H1971" i="1"/>
  <c r="H2147" i="1"/>
  <c r="H2156" i="1"/>
  <c r="D764" i="33"/>
  <c r="H4531" i="1"/>
  <c r="H4499" i="1"/>
  <c r="F1018" i="33"/>
  <c r="B361" i="2"/>
  <c r="E472" i="33"/>
  <c r="E480" i="33"/>
  <c r="D480" i="33"/>
  <c r="N387" i="2"/>
  <c r="P822" i="33"/>
  <c r="P846" i="33"/>
  <c r="P862" i="33"/>
  <c r="P878" i="33"/>
  <c r="P886" i="33"/>
  <c r="N396" i="2"/>
  <c r="V889" i="1"/>
  <c r="V964" i="1"/>
  <c r="V1114" i="1"/>
  <c r="P814" i="33"/>
  <c r="B357" i="2"/>
  <c r="E434" i="33"/>
  <c r="D434" i="33"/>
  <c r="B363" i="2"/>
  <c r="E482" i="33"/>
  <c r="D482" i="33"/>
  <c r="B296" i="2"/>
  <c r="D355" i="33"/>
  <c r="R386" i="2"/>
  <c r="T821" i="33"/>
  <c r="T845" i="33"/>
  <c r="T861" i="33"/>
  <c r="T877" i="33"/>
  <c r="T885" i="33"/>
  <c r="R395" i="2"/>
  <c r="AB888" i="1"/>
  <c r="AB963" i="1"/>
  <c r="AB1113" i="1"/>
  <c r="T813" i="33"/>
  <c r="S388" i="2"/>
  <c r="U823" i="33"/>
  <c r="U847" i="33"/>
  <c r="U863" i="33"/>
  <c r="U879" i="33"/>
  <c r="U887" i="33"/>
  <c r="S397" i="2"/>
  <c r="AC890" i="1"/>
  <c r="AC965" i="1"/>
  <c r="AC1115" i="1"/>
  <c r="U815" i="33"/>
  <c r="B284" i="2"/>
  <c r="C302" i="2"/>
  <c r="I762" i="1"/>
  <c r="I771" i="1"/>
  <c r="I789" i="1"/>
  <c r="E442" i="33"/>
  <c r="E450" i="33"/>
  <c r="D450" i="33"/>
  <c r="J1018" i="33"/>
  <c r="B301" i="2"/>
  <c r="D360" i="33"/>
  <c r="M388" i="2"/>
  <c r="O823" i="33"/>
  <c r="O847" i="33"/>
  <c r="O863" i="33"/>
  <c r="O879" i="33"/>
  <c r="O887" i="33"/>
  <c r="M397" i="2"/>
  <c r="U890" i="1"/>
  <c r="U965" i="1"/>
  <c r="U1115" i="1"/>
  <c r="O815" i="33"/>
  <c r="K393" i="2"/>
  <c r="M828" i="33"/>
  <c r="K402" i="2"/>
  <c r="S895" i="1"/>
  <c r="S970" i="1"/>
  <c r="S1120" i="1"/>
  <c r="M820" i="33"/>
  <c r="B425" i="2"/>
  <c r="D686" i="33"/>
  <c r="D678" i="33"/>
  <c r="D644" i="33"/>
  <c r="H1460" i="1"/>
  <c r="H1451" i="1"/>
  <c r="H1395" i="1"/>
  <c r="B35" i="2"/>
  <c r="E912" i="33"/>
  <c r="D912" i="33"/>
  <c r="O975" i="33"/>
  <c r="M209" i="2"/>
  <c r="U976" i="1"/>
  <c r="U1064" i="1"/>
  <c r="U1107" i="1"/>
  <c r="O872" i="33"/>
  <c r="T518" i="33"/>
  <c r="AB1398" i="1"/>
  <c r="AB1454" i="1"/>
  <c r="AB1463" i="1"/>
  <c r="T647" i="33"/>
  <c r="T655" i="33"/>
  <c r="R194" i="2"/>
  <c r="AB4503" i="1"/>
  <c r="AB4535" i="1"/>
  <c r="T768" i="33"/>
  <c r="T776" i="33"/>
  <c r="R230" i="2"/>
  <c r="AB172" i="1"/>
  <c r="AB190" i="1"/>
  <c r="AB216" i="1"/>
  <c r="AB311" i="1"/>
  <c r="T510" i="33"/>
  <c r="Q1398" i="1"/>
  <c r="Q1454" i="1"/>
  <c r="Q1463" i="1"/>
  <c r="L647" i="33"/>
  <c r="L655" i="33"/>
  <c r="J194" i="2"/>
  <c r="Q4503" i="1"/>
  <c r="Q4535" i="1"/>
  <c r="L768" i="33"/>
  <c r="L776" i="33"/>
  <c r="J230" i="2"/>
  <c r="Q172" i="1"/>
  <c r="Q190" i="1"/>
  <c r="Q216" i="1"/>
  <c r="Q311" i="1"/>
  <c r="L510" i="33"/>
  <c r="L518" i="33"/>
  <c r="F514" i="33"/>
  <c r="J1394" i="1"/>
  <c r="J1450" i="1"/>
  <c r="J1459" i="1"/>
  <c r="F643" i="33"/>
  <c r="F651" i="33"/>
  <c r="D190" i="2"/>
  <c r="J4499" i="1"/>
  <c r="J4531" i="1"/>
  <c r="F764" i="33"/>
  <c r="F772" i="33"/>
  <c r="D226" i="2"/>
  <c r="J168" i="1"/>
  <c r="J186" i="1"/>
  <c r="J212" i="1"/>
  <c r="J307" i="1"/>
  <c r="F506" i="33"/>
  <c r="U845" i="33"/>
  <c r="U861" i="33"/>
  <c r="U877" i="33"/>
  <c r="U885" i="33"/>
  <c r="S395" i="2"/>
  <c r="AC888" i="1"/>
  <c r="AC963" i="1"/>
  <c r="AC1113" i="1"/>
  <c r="U813" i="33"/>
  <c r="U821" i="33"/>
  <c r="S386" i="2"/>
  <c r="R851" i="33"/>
  <c r="R867" i="33"/>
  <c r="R883" i="33"/>
  <c r="R891" i="33"/>
  <c r="P401" i="2"/>
  <c r="Y894" i="1"/>
  <c r="Y969" i="1"/>
  <c r="Y1119" i="1"/>
  <c r="R819" i="33"/>
  <c r="R827" i="33"/>
  <c r="P392" i="2"/>
  <c r="Q231" i="2"/>
  <c r="AA173" i="1"/>
  <c r="S354" i="33"/>
  <c r="L393" i="2"/>
  <c r="N828" i="33"/>
  <c r="L402" i="2"/>
  <c r="T895" i="1"/>
  <c r="T970" i="1"/>
  <c r="T1120" i="1"/>
  <c r="N820" i="33"/>
  <c r="S392" i="2"/>
  <c r="U827" i="33"/>
  <c r="U851" i="33"/>
  <c r="U867" i="33"/>
  <c r="U883" i="33"/>
  <c r="U891" i="33"/>
  <c r="S401" i="2"/>
  <c r="AC894" i="1"/>
  <c r="AC969" i="1"/>
  <c r="AC1119" i="1"/>
  <c r="U819" i="33"/>
  <c r="J777" i="33"/>
  <c r="J426" i="33"/>
  <c r="Q1011" i="33"/>
  <c r="H891" i="1"/>
  <c r="H966" i="1"/>
  <c r="H1116" i="1"/>
  <c r="D816" i="33"/>
  <c r="D824" i="33"/>
  <c r="B389" i="2"/>
  <c r="C297" i="2"/>
  <c r="I757" i="1"/>
  <c r="I766" i="1"/>
  <c r="I784" i="1"/>
  <c r="E437" i="33"/>
  <c r="E445" i="33"/>
  <c r="D445" i="33"/>
  <c r="B279" i="2"/>
  <c r="E913" i="33"/>
  <c r="D913" i="33"/>
  <c r="B36" i="2"/>
  <c r="N224" i="2"/>
  <c r="V1969" i="1"/>
  <c r="V2145" i="1"/>
  <c r="V2154" i="1"/>
  <c r="P924" i="33"/>
  <c r="P1028" i="33"/>
  <c r="D911" i="33"/>
  <c r="D502" i="33"/>
  <c r="B375" i="2"/>
  <c r="V1392" i="1"/>
  <c r="V1448" i="1"/>
  <c r="V1457" i="1"/>
  <c r="P641" i="33"/>
  <c r="P649" i="33"/>
  <c r="N188" i="2"/>
  <c r="V4497" i="1"/>
  <c r="V4529" i="1"/>
  <c r="P762" i="33"/>
  <c r="P770" i="33"/>
  <c r="P777" i="33"/>
  <c r="P426" i="33"/>
  <c r="E754" i="33"/>
  <c r="D754" i="33"/>
  <c r="B198" i="2"/>
  <c r="T874" i="33"/>
  <c r="T977" i="33"/>
  <c r="R211" i="2"/>
  <c r="AB978" i="1"/>
  <c r="AB1066" i="1"/>
  <c r="AB1109" i="1"/>
  <c r="I847" i="33"/>
  <c r="I863" i="33"/>
  <c r="I879" i="33"/>
  <c r="I887" i="33"/>
  <c r="G397" i="2"/>
  <c r="N890" i="1"/>
  <c r="N965" i="1"/>
  <c r="N1115" i="1"/>
  <c r="I815" i="33"/>
  <c r="I823" i="33"/>
  <c r="G388" i="2"/>
  <c r="B190" i="2"/>
  <c r="D651" i="33"/>
  <c r="N977" i="33"/>
  <c r="L211" i="2"/>
  <c r="T978" i="1"/>
  <c r="T1066" i="1"/>
  <c r="T1109" i="1"/>
  <c r="N874" i="33"/>
  <c r="B359" i="2"/>
  <c r="E478" i="33"/>
  <c r="D478" i="33"/>
  <c r="R1033" i="33"/>
  <c r="Y1397" i="1"/>
  <c r="Y1453" i="1"/>
  <c r="Y1462" i="1"/>
  <c r="R646" i="33"/>
  <c r="R654" i="33"/>
  <c r="P193" i="2"/>
  <c r="Y4502" i="1"/>
  <c r="Y4534" i="1"/>
  <c r="R767" i="33"/>
  <c r="R775" i="33"/>
  <c r="P229" i="2"/>
  <c r="Y1974" i="1"/>
  <c r="Y2150" i="1"/>
  <c r="Y2159" i="1"/>
  <c r="R929" i="33"/>
  <c r="B202" i="2"/>
  <c r="E758" i="33"/>
  <c r="D758" i="33"/>
  <c r="Q3775" i="1"/>
  <c r="Q1796" i="1"/>
  <c r="Q3743" i="1"/>
  <c r="Q4031" i="1"/>
  <c r="Q3735" i="1"/>
  <c r="Q3855" i="1"/>
  <c r="Q4087" i="1"/>
  <c r="Q585" i="1"/>
  <c r="Q1756" i="1"/>
  <c r="Q3871" i="1"/>
  <c r="Q3863" i="1"/>
  <c r="Q4226" i="1"/>
  <c r="Q513" i="1"/>
  <c r="Q1804" i="1"/>
  <c r="Q1993" i="1"/>
  <c r="Q2025" i="1"/>
  <c r="Q2760" i="1"/>
  <c r="Q473" i="1"/>
  <c r="Q2896" i="1"/>
  <c r="Q2800" i="1"/>
  <c r="Q3727" i="1"/>
  <c r="Q3791" i="1"/>
  <c r="Q4023" i="1"/>
  <c r="Q457" i="1"/>
  <c r="Q2792" i="1"/>
  <c r="Q3703" i="1"/>
  <c r="Q2808" i="1"/>
  <c r="Q3128" i="1"/>
  <c r="Q3056" i="1"/>
  <c r="Q3136" i="1"/>
  <c r="Q3719" i="1"/>
  <c r="Q3767" i="1"/>
  <c r="Q4015" i="1"/>
  <c r="Q1985" i="1"/>
  <c r="Q2443" i="1"/>
  <c r="Q2305" i="1"/>
  <c r="Q2752" i="1"/>
  <c r="Q2744" i="1"/>
  <c r="Q3024" i="1"/>
  <c r="Q3040" i="1"/>
  <c r="Q3104" i="1"/>
  <c r="Q2880" i="1"/>
  <c r="Q3751" i="1"/>
  <c r="Q1748" i="1"/>
  <c r="Q481" i="1"/>
  <c r="Q2353" i="1"/>
  <c r="Q2377" i="1"/>
  <c r="Q2736" i="1"/>
  <c r="Q2888" i="1"/>
  <c r="Q2816" i="1"/>
  <c r="Q2097" i="1"/>
  <c r="Q2776" i="1"/>
  <c r="Q4047" i="1"/>
  <c r="Q1845" i="1"/>
  <c r="Q1828" i="1"/>
  <c r="Q2313" i="1"/>
  <c r="Q2728" i="1"/>
  <c r="Q2768" i="1"/>
  <c r="Q3783" i="1"/>
  <c r="Q1780" i="1"/>
  <c r="Q3032" i="1"/>
  <c r="Q1740" i="1"/>
  <c r="Q1732" i="1"/>
  <c r="Q1820" i="1"/>
  <c r="Q1772" i="1"/>
  <c r="Q2345" i="1"/>
  <c r="Q3266" i="1"/>
  <c r="Q3711" i="1"/>
  <c r="Q1392" i="1"/>
  <c r="Q1448" i="1"/>
  <c r="Q1457" i="1"/>
  <c r="L641" i="33"/>
  <c r="L649" i="33"/>
  <c r="J188" i="2"/>
  <c r="Q4497" i="1"/>
  <c r="Q4529" i="1"/>
  <c r="L762" i="33"/>
  <c r="L770" i="33"/>
  <c r="J224" i="2"/>
  <c r="Q2411" i="1"/>
  <c r="O1393" i="1"/>
  <c r="O1449" i="1"/>
  <c r="O1458" i="1"/>
  <c r="J642" i="33"/>
  <c r="J650" i="33"/>
  <c r="H189" i="2"/>
  <c r="O4498" i="1"/>
  <c r="O4530" i="1"/>
  <c r="J763" i="33"/>
  <c r="J771" i="33"/>
  <c r="H225" i="2"/>
  <c r="O2298" i="1"/>
  <c r="O2394" i="1"/>
  <c r="O2461" i="1"/>
  <c r="O2580" i="1"/>
  <c r="O4384" i="1"/>
  <c r="J854" i="33"/>
  <c r="K978" i="33"/>
  <c r="I212" i="2"/>
  <c r="P979" i="1"/>
  <c r="P1067" i="1"/>
  <c r="P1110" i="1"/>
  <c r="K875" i="33"/>
  <c r="O973" i="33"/>
  <c r="M207" i="2"/>
  <c r="U974" i="1"/>
  <c r="U1062" i="1"/>
  <c r="U1105" i="1"/>
  <c r="O870" i="33"/>
  <c r="R974" i="33"/>
  <c r="P208" i="2"/>
  <c r="Y975" i="1"/>
  <c r="Y1063" i="1"/>
  <c r="Y1106" i="1"/>
  <c r="R871" i="33"/>
  <c r="P1397" i="1"/>
  <c r="P1453" i="1"/>
  <c r="P1462" i="1"/>
  <c r="K646" i="33"/>
  <c r="K654" i="33"/>
  <c r="I193" i="2"/>
  <c r="P4502" i="1"/>
  <c r="P4534" i="1"/>
  <c r="K767" i="33"/>
  <c r="K775" i="33"/>
  <c r="I229" i="2"/>
  <c r="P2302" i="1"/>
  <c r="P2398" i="1"/>
  <c r="P2465" i="1"/>
  <c r="P2584" i="1"/>
  <c r="P4388" i="1"/>
  <c r="K858" i="33"/>
  <c r="N2302" i="1"/>
  <c r="N2398" i="1"/>
  <c r="N2465" i="1"/>
  <c r="N2584" i="1"/>
  <c r="N4388" i="1"/>
  <c r="I858" i="33"/>
  <c r="Y2297" i="1"/>
  <c r="Y2393" i="1"/>
  <c r="Y2460" i="1"/>
  <c r="Y2579" i="1"/>
  <c r="Y4383" i="1"/>
  <c r="R853" i="33"/>
  <c r="K1395" i="1"/>
  <c r="K1451" i="1"/>
  <c r="K1460" i="1"/>
  <c r="G644" i="33"/>
  <c r="G652" i="33"/>
  <c r="E191" i="2"/>
  <c r="K4500" i="1"/>
  <c r="K4532" i="1"/>
  <c r="G765" i="33"/>
  <c r="G773" i="33"/>
  <c r="E227" i="2"/>
  <c r="K169" i="1"/>
  <c r="K187" i="1"/>
  <c r="K213" i="1"/>
  <c r="K308" i="1"/>
  <c r="G507" i="33"/>
  <c r="G515" i="33"/>
  <c r="O1392" i="1"/>
  <c r="O1448" i="1"/>
  <c r="O1457" i="1"/>
  <c r="J641" i="33"/>
  <c r="J649" i="33"/>
  <c r="H188" i="2"/>
  <c r="O4497" i="1"/>
  <c r="O4529" i="1"/>
  <c r="J762" i="33"/>
  <c r="J770" i="33"/>
  <c r="H224" i="2"/>
  <c r="O166" i="1"/>
  <c r="J347" i="33"/>
  <c r="J355" i="33"/>
  <c r="J362" i="33"/>
  <c r="H303" i="2"/>
  <c r="O763" i="1"/>
  <c r="O772" i="1"/>
  <c r="O790" i="1"/>
  <c r="J443" i="33"/>
  <c r="R848" i="33"/>
  <c r="R864" i="33"/>
  <c r="R880" i="33"/>
  <c r="R888" i="33"/>
  <c r="P398" i="2"/>
  <c r="Y891" i="1"/>
  <c r="Y966" i="1"/>
  <c r="Y1116" i="1"/>
  <c r="R816" i="33"/>
  <c r="R824" i="33"/>
  <c r="P389" i="2"/>
  <c r="L231" i="2"/>
  <c r="T173" i="1"/>
  <c r="N354" i="33"/>
  <c r="I477" i="1"/>
  <c r="H477" i="1"/>
  <c r="C352" i="2"/>
  <c r="I254" i="1"/>
  <c r="H254" i="1"/>
  <c r="H272" i="1"/>
  <c r="H298" i="1"/>
  <c r="P973" i="33"/>
  <c r="N207" i="2"/>
  <c r="V974" i="1"/>
  <c r="V1062" i="1"/>
  <c r="V1105" i="1"/>
  <c r="P870" i="33"/>
  <c r="E1011" i="33"/>
  <c r="G391" i="2"/>
  <c r="I826" i="33"/>
  <c r="I850" i="33"/>
  <c r="I866" i="33"/>
  <c r="I882" i="33"/>
  <c r="I890" i="33"/>
  <c r="G400" i="2"/>
  <c r="N893" i="1"/>
  <c r="N968" i="1"/>
  <c r="N1118" i="1"/>
  <c r="I818" i="33"/>
  <c r="E423" i="33"/>
  <c r="E431" i="33"/>
  <c r="D431" i="33"/>
  <c r="B354" i="2"/>
  <c r="B212" i="2"/>
  <c r="D978" i="33"/>
  <c r="P3872" i="1"/>
  <c r="P2314" i="1"/>
  <c r="P2801" i="1"/>
  <c r="P3704" i="1"/>
  <c r="P4024" i="1"/>
  <c r="P2729" i="1"/>
  <c r="P3025" i="1"/>
  <c r="P1733" i="1"/>
  <c r="P1781" i="1"/>
  <c r="P2777" i="1"/>
  <c r="P3137" i="1"/>
  <c r="P1994" i="1"/>
  <c r="P3768" i="1"/>
  <c r="P3728" i="1"/>
  <c r="P4088" i="1"/>
  <c r="P1797" i="1"/>
  <c r="P2354" i="1"/>
  <c r="P2737" i="1"/>
  <c r="P3033" i="1"/>
  <c r="P3776" i="1"/>
  <c r="P3129" i="1"/>
  <c r="P2306" i="1"/>
  <c r="P2793" i="1"/>
  <c r="P3267" i="1"/>
  <c r="P2881" i="1"/>
  <c r="P1986" i="1"/>
  <c r="P2444" i="1"/>
  <c r="P2897" i="1"/>
  <c r="P2753" i="1"/>
  <c r="P3105" i="1"/>
  <c r="P3856" i="1"/>
  <c r="P482" i="1"/>
  <c r="P1773" i="1"/>
  <c r="P1741" i="1"/>
  <c r="P3736" i="1"/>
  <c r="P3864" i="1"/>
  <c r="P4227" i="1"/>
  <c r="P586" i="1"/>
  <c r="P1805" i="1"/>
  <c r="P1821" i="1"/>
  <c r="P2378" i="1"/>
  <c r="P2761" i="1"/>
  <c r="P2026" i="1"/>
  <c r="P2817" i="1"/>
  <c r="P3057" i="1"/>
  <c r="P3720" i="1"/>
  <c r="P3792" i="1"/>
  <c r="P4048" i="1"/>
  <c r="P474" i="1"/>
  <c r="P1757" i="1"/>
  <c r="P2098" i="1"/>
  <c r="P3744" i="1"/>
  <c r="P2745" i="1"/>
  <c r="P2809" i="1"/>
  <c r="P3041" i="1"/>
  <c r="P3712" i="1"/>
  <c r="P3784" i="1"/>
  <c r="P4032" i="1"/>
  <c r="P458" i="1"/>
  <c r="P1749" i="1"/>
  <c r="P4016" i="1"/>
  <c r="P3752" i="1"/>
  <c r="P514" i="1"/>
  <c r="P1846" i="1"/>
  <c r="P1829" i="1"/>
  <c r="P2412" i="1"/>
  <c r="P2769" i="1"/>
  <c r="P2889" i="1"/>
  <c r="P2346" i="1"/>
  <c r="K857" i="33"/>
  <c r="P2301" i="1"/>
  <c r="P2397" i="1"/>
  <c r="P2464" i="1"/>
  <c r="P2583" i="1"/>
  <c r="P4387" i="1"/>
  <c r="H402" i="2"/>
  <c r="O895" i="1"/>
  <c r="O970" i="1"/>
  <c r="O1120" i="1"/>
  <c r="J820" i="33"/>
  <c r="J828" i="33"/>
  <c r="H393" i="2"/>
  <c r="J390" i="2"/>
  <c r="L849" i="33"/>
  <c r="L865" i="33"/>
  <c r="L881" i="33"/>
  <c r="L889" i="33"/>
  <c r="J399" i="2"/>
  <c r="Q892" i="1"/>
  <c r="Q967" i="1"/>
  <c r="Q1117" i="1"/>
  <c r="L817" i="33"/>
  <c r="L825" i="33"/>
  <c r="S389" i="2"/>
  <c r="U848" i="33"/>
  <c r="U864" i="33"/>
  <c r="U880" i="33"/>
  <c r="U888" i="33"/>
  <c r="S398" i="2"/>
  <c r="AC891" i="1"/>
  <c r="AC966" i="1"/>
  <c r="AC1116" i="1"/>
  <c r="U816" i="33"/>
  <c r="U824" i="33"/>
  <c r="F387" i="2"/>
  <c r="H846" i="33"/>
  <c r="H862" i="33"/>
  <c r="H878" i="33"/>
  <c r="H886" i="33"/>
  <c r="F396" i="2"/>
  <c r="L889" i="1"/>
  <c r="L964" i="1"/>
  <c r="L1114" i="1"/>
  <c r="H814" i="33"/>
  <c r="H822" i="33"/>
  <c r="M391" i="2"/>
  <c r="O850" i="33"/>
  <c r="O866" i="33"/>
  <c r="O882" i="33"/>
  <c r="O890" i="33"/>
  <c r="M400" i="2"/>
  <c r="U893" i="1"/>
  <c r="U968" i="1"/>
  <c r="U1118" i="1"/>
  <c r="O818" i="33"/>
  <c r="O826" i="33"/>
  <c r="E844" i="33"/>
  <c r="L386" i="2"/>
  <c r="N845" i="33"/>
  <c r="N861" i="33"/>
  <c r="N877" i="33"/>
  <c r="N885" i="33"/>
  <c r="L395" i="2"/>
  <c r="T888" i="1"/>
  <c r="T963" i="1"/>
  <c r="T1113" i="1"/>
  <c r="N813" i="33"/>
  <c r="N821" i="33"/>
  <c r="B193" i="2"/>
  <c r="D654" i="33"/>
  <c r="H1972" i="1"/>
  <c r="H2148" i="1"/>
  <c r="H2157" i="1"/>
  <c r="D927" i="33"/>
  <c r="D1031" i="33"/>
  <c r="H756" i="1"/>
  <c r="H765" i="1"/>
  <c r="H783" i="1"/>
  <c r="D436" i="33"/>
  <c r="M851" i="33"/>
  <c r="M867" i="33"/>
  <c r="M883" i="33"/>
  <c r="M891" i="33"/>
  <c r="K401" i="2"/>
  <c r="S894" i="1"/>
  <c r="S969" i="1"/>
  <c r="S1119" i="1"/>
  <c r="M819" i="33"/>
  <c r="M827" i="33"/>
  <c r="K392" i="2"/>
  <c r="E907" i="33"/>
  <c r="F390" i="2"/>
  <c r="H825" i="33"/>
  <c r="H849" i="33"/>
  <c r="H865" i="33"/>
  <c r="H881" i="33"/>
  <c r="H889" i="33"/>
  <c r="F399" i="2"/>
  <c r="L892" i="1"/>
  <c r="L967" i="1"/>
  <c r="L1117" i="1"/>
  <c r="H817" i="33"/>
  <c r="B297" i="2"/>
  <c r="E348" i="33"/>
  <c r="E356" i="33"/>
  <c r="D356" i="33"/>
  <c r="K853" i="33"/>
  <c r="P4383" i="1"/>
  <c r="P2579" i="1"/>
  <c r="P2297" i="1"/>
  <c r="P2393" i="1"/>
  <c r="P2460" i="1"/>
  <c r="O1033" i="33"/>
  <c r="U1397" i="1"/>
  <c r="U1453" i="1"/>
  <c r="U1462" i="1"/>
  <c r="O646" i="33"/>
  <c r="O654" i="33"/>
  <c r="M193" i="2"/>
  <c r="U4502" i="1"/>
  <c r="U4534" i="1"/>
  <c r="O767" i="33"/>
  <c r="O775" i="33"/>
  <c r="M229" i="2"/>
  <c r="U1974" i="1"/>
  <c r="U2150" i="1"/>
  <c r="U2159" i="1"/>
  <c r="O929" i="33"/>
  <c r="F231" i="2"/>
  <c r="L173" i="1"/>
  <c r="L191" i="1"/>
  <c r="L217" i="1"/>
  <c r="L312" i="1"/>
  <c r="H511" i="33"/>
  <c r="S390" i="2"/>
  <c r="U825" i="33"/>
  <c r="U849" i="33"/>
  <c r="U865" i="33"/>
  <c r="U881" i="33"/>
  <c r="U889" i="33"/>
  <c r="S399" i="2"/>
  <c r="AC892" i="1"/>
  <c r="AC967" i="1"/>
  <c r="AC1117" i="1"/>
  <c r="U817" i="33"/>
  <c r="E479" i="33"/>
  <c r="D479" i="33"/>
  <c r="B360" i="2"/>
  <c r="AB1392" i="1"/>
  <c r="AB1448" i="1"/>
  <c r="AB1457" i="1"/>
  <c r="T641" i="33"/>
  <c r="T649" i="33"/>
  <c r="R188" i="2"/>
  <c r="AB4497" i="1"/>
  <c r="AB4529" i="1"/>
  <c r="T762" i="33"/>
  <c r="T770" i="33"/>
  <c r="T777" i="33"/>
  <c r="T426" i="33"/>
  <c r="E842" i="33"/>
  <c r="I770" i="1"/>
  <c r="I788" i="1"/>
  <c r="E441" i="33"/>
  <c r="E449" i="33"/>
  <c r="D449" i="33"/>
  <c r="B283" i="2"/>
  <c r="E994" i="33"/>
  <c r="D994" i="33"/>
  <c r="B505" i="2"/>
  <c r="N1392" i="1"/>
  <c r="N1448" i="1"/>
  <c r="N1457" i="1"/>
  <c r="I641" i="33"/>
  <c r="I649" i="33"/>
  <c r="G188" i="2"/>
  <c r="N4497" i="1"/>
  <c r="N4529" i="1"/>
  <c r="I762" i="33"/>
  <c r="I770" i="33"/>
  <c r="I777" i="33"/>
  <c r="I426" i="33"/>
  <c r="D844" i="33"/>
  <c r="I312" i="1"/>
  <c r="I885" i="1"/>
  <c r="E528" i="33"/>
  <c r="E536" i="33"/>
  <c r="D536" i="33"/>
  <c r="B276" i="2"/>
  <c r="E510" i="33"/>
  <c r="E518" i="33"/>
  <c r="D518" i="33"/>
  <c r="O426" i="33"/>
  <c r="E915" i="33"/>
  <c r="D915" i="33"/>
  <c r="B38" i="2"/>
  <c r="H893" i="1"/>
  <c r="H968" i="1"/>
  <c r="H1118" i="1"/>
  <c r="D818" i="33"/>
  <c r="D826" i="33"/>
  <c r="B391" i="2"/>
  <c r="J850" i="33"/>
  <c r="J866" i="33"/>
  <c r="J882" i="33"/>
  <c r="J890" i="33"/>
  <c r="H400" i="2"/>
  <c r="O893" i="1"/>
  <c r="O968" i="1"/>
  <c r="O1118" i="1"/>
  <c r="J818" i="33"/>
  <c r="J826" i="33"/>
  <c r="H391" i="2"/>
  <c r="T1392" i="1"/>
  <c r="T1448" i="1"/>
  <c r="T1457" i="1"/>
  <c r="N641" i="33"/>
  <c r="N649" i="33"/>
  <c r="L188" i="2"/>
  <c r="T4497" i="1"/>
  <c r="T4529" i="1"/>
  <c r="N762" i="33"/>
  <c r="N770" i="33"/>
  <c r="N777" i="33"/>
  <c r="N426" i="33"/>
  <c r="N870" i="33"/>
  <c r="T1105" i="1"/>
  <c r="N973" i="33"/>
  <c r="L207" i="2"/>
  <c r="T974" i="1"/>
  <c r="T1062" i="1"/>
  <c r="Q851" i="33"/>
  <c r="Q867" i="33"/>
  <c r="Q883" i="33"/>
  <c r="Q891" i="33"/>
  <c r="O401" i="2"/>
  <c r="X894" i="1"/>
  <c r="X969" i="1"/>
  <c r="X1119" i="1"/>
  <c r="Q819" i="33"/>
  <c r="Q827" i="33"/>
  <c r="O392" i="2"/>
  <c r="B303" i="2"/>
  <c r="E362" i="33"/>
  <c r="D362" i="33"/>
  <c r="R777" i="33"/>
  <c r="R426" i="33"/>
  <c r="I388" i="2"/>
  <c r="K823" i="33"/>
  <c r="K847" i="33"/>
  <c r="K863" i="33"/>
  <c r="K879" i="33"/>
  <c r="K887" i="33"/>
  <c r="I397" i="2"/>
  <c r="P890" i="1"/>
  <c r="P965" i="1"/>
  <c r="P1115" i="1"/>
  <c r="K815" i="33"/>
  <c r="R389" i="2"/>
  <c r="T824" i="33"/>
  <c r="T848" i="33"/>
  <c r="T864" i="33"/>
  <c r="T880" i="33"/>
  <c r="T888" i="33"/>
  <c r="R398" i="2"/>
  <c r="AB891" i="1"/>
  <c r="AB966" i="1"/>
  <c r="AB1116" i="1"/>
  <c r="T816" i="33"/>
  <c r="B39" i="2"/>
  <c r="E916" i="33"/>
  <c r="D916" i="33"/>
  <c r="N388" i="2"/>
  <c r="P823" i="33"/>
  <c r="P847" i="33"/>
  <c r="P863" i="33"/>
  <c r="P879" i="33"/>
  <c r="P887" i="33"/>
  <c r="N397" i="2"/>
  <c r="V890" i="1"/>
  <c r="V965" i="1"/>
  <c r="V1115" i="1"/>
  <c r="P815" i="33"/>
  <c r="E1014" i="33"/>
  <c r="AA1395" i="1"/>
  <c r="AA1451" i="1"/>
  <c r="AA1460" i="1"/>
  <c r="S644" i="33"/>
  <c r="S652" i="33"/>
  <c r="Q191" i="2"/>
  <c r="AA4500" i="1"/>
  <c r="AA4532" i="1"/>
  <c r="S765" i="33"/>
  <c r="S773" i="33"/>
  <c r="Q227" i="2"/>
  <c r="AA1972" i="1"/>
  <c r="AA2148" i="1"/>
  <c r="AA2157" i="1"/>
  <c r="S927" i="33"/>
  <c r="S1031" i="33"/>
  <c r="M977" i="33"/>
  <c r="K211" i="2"/>
  <c r="S978" i="1"/>
  <c r="S1066" i="1"/>
  <c r="S1109" i="1"/>
  <c r="M874" i="33"/>
  <c r="M974" i="33"/>
  <c r="K208" i="2"/>
  <c r="S975" i="1"/>
  <c r="S1063" i="1"/>
  <c r="S1106" i="1"/>
  <c r="M871" i="33"/>
  <c r="R978" i="33"/>
  <c r="P212" i="2"/>
  <c r="Y979" i="1"/>
  <c r="Y1067" i="1"/>
  <c r="Y1110" i="1"/>
  <c r="R875" i="33"/>
  <c r="M972" i="33"/>
  <c r="K206" i="2"/>
  <c r="S973" i="1"/>
  <c r="S1061" i="1"/>
  <c r="S1104" i="1"/>
  <c r="M869" i="33"/>
  <c r="I2304" i="1"/>
  <c r="H2304" i="1"/>
  <c r="H2400" i="1"/>
  <c r="H2467" i="1"/>
  <c r="H2586" i="1"/>
  <c r="H4390" i="1"/>
  <c r="D860" i="33"/>
  <c r="I1974" i="1"/>
  <c r="I2150" i="1"/>
  <c r="I2159" i="1"/>
  <c r="E750" i="33"/>
  <c r="D750" i="33"/>
  <c r="U1392" i="1"/>
  <c r="U1448" i="1"/>
  <c r="U1457" i="1"/>
  <c r="O641" i="33"/>
  <c r="O649" i="33"/>
  <c r="M188" i="2"/>
  <c r="U4497" i="1"/>
  <c r="U4529" i="1"/>
  <c r="O762" i="33"/>
  <c r="O770" i="33"/>
  <c r="O777" i="33"/>
  <c r="M231" i="2"/>
  <c r="U173" i="1"/>
  <c r="U191" i="1"/>
  <c r="U217" i="1"/>
  <c r="U312" i="1"/>
  <c r="O511" i="33"/>
  <c r="E352" i="33"/>
  <c r="E360" i="33"/>
  <c r="C301" i="2"/>
  <c r="I761" i="1"/>
  <c r="H761" i="1"/>
  <c r="H770" i="1"/>
  <c r="H788" i="1"/>
  <c r="D441" i="33"/>
  <c r="E1005" i="33"/>
  <c r="D1005" i="33"/>
  <c r="B516" i="2"/>
  <c r="E850" i="33"/>
  <c r="E866" i="33"/>
  <c r="E882" i="33"/>
  <c r="E890" i="33"/>
  <c r="C400" i="2"/>
  <c r="I893" i="1"/>
  <c r="I968" i="1"/>
  <c r="I1118" i="1"/>
  <c r="E818" i="33"/>
  <c r="E826" i="33"/>
  <c r="C391" i="2"/>
  <c r="N1397" i="1"/>
  <c r="N1453" i="1"/>
  <c r="N1462" i="1"/>
  <c r="I646" i="33"/>
  <c r="I654" i="33"/>
  <c r="G193" i="2"/>
  <c r="N4502" i="1"/>
  <c r="N4534" i="1"/>
  <c r="I767" i="33"/>
  <c r="I775" i="33"/>
  <c r="G229" i="2"/>
  <c r="N171" i="1"/>
  <c r="N189" i="1"/>
  <c r="N215" i="1"/>
  <c r="I475" i="33"/>
  <c r="I492" i="33"/>
  <c r="I500" i="33"/>
  <c r="G373" i="2"/>
  <c r="N430" i="1"/>
  <c r="R430" i="1"/>
  <c r="J1393" i="1"/>
  <c r="J1449" i="1"/>
  <c r="J1458" i="1"/>
  <c r="F642" i="33"/>
  <c r="F650" i="33"/>
  <c r="D189" i="2"/>
  <c r="J4498" i="1"/>
  <c r="J4530" i="1"/>
  <c r="F763" i="33"/>
  <c r="F771" i="33"/>
  <c r="D225" i="2"/>
  <c r="J2298" i="1"/>
  <c r="J2394" i="1"/>
  <c r="J2461" i="1"/>
  <c r="J2580" i="1"/>
  <c r="J4384" i="1"/>
  <c r="F854" i="33"/>
  <c r="O977" i="33"/>
  <c r="M211" i="2"/>
  <c r="U978" i="1"/>
  <c r="U1066" i="1"/>
  <c r="U1109" i="1"/>
  <c r="O874" i="33"/>
  <c r="P191" i="1"/>
  <c r="P217" i="1"/>
  <c r="P312" i="1"/>
  <c r="K511" i="33"/>
  <c r="P391" i="2"/>
  <c r="R850" i="33"/>
  <c r="R866" i="33"/>
  <c r="R882" i="33"/>
  <c r="R890" i="33"/>
  <c r="P400" i="2"/>
  <c r="Y893" i="1"/>
  <c r="Y968" i="1"/>
  <c r="Y1118" i="1"/>
  <c r="R818" i="33"/>
  <c r="R826" i="33"/>
  <c r="D423" i="33"/>
  <c r="D774" i="33"/>
  <c r="B228" i="2"/>
  <c r="S231" i="2"/>
  <c r="AC173" i="1"/>
  <c r="U354" i="33"/>
  <c r="F389" i="2"/>
  <c r="H848" i="33"/>
  <c r="H864" i="33"/>
  <c r="H880" i="33"/>
  <c r="H888" i="33"/>
  <c r="F398" i="2"/>
  <c r="L891" i="1"/>
  <c r="L966" i="1"/>
  <c r="L1116" i="1"/>
  <c r="H816" i="33"/>
  <c r="H824" i="33"/>
  <c r="F388" i="2"/>
  <c r="H847" i="33"/>
  <c r="H863" i="33"/>
  <c r="H879" i="33"/>
  <c r="H887" i="33"/>
  <c r="F397" i="2"/>
  <c r="L890" i="1"/>
  <c r="L965" i="1"/>
  <c r="L1115" i="1"/>
  <c r="H815" i="33"/>
  <c r="H823" i="33"/>
  <c r="P386" i="2"/>
  <c r="R845" i="33"/>
  <c r="R861" i="33"/>
  <c r="R877" i="33"/>
  <c r="R885" i="33"/>
  <c r="P395" i="2"/>
  <c r="Y888" i="1"/>
  <c r="Y963" i="1"/>
  <c r="Y1113" i="1"/>
  <c r="R813" i="33"/>
  <c r="R821" i="33"/>
  <c r="G426" i="33"/>
  <c r="B208" i="2"/>
  <c r="E974" i="33"/>
  <c r="D974" i="33"/>
  <c r="D389" i="2"/>
  <c r="F824" i="33"/>
  <c r="F848" i="33"/>
  <c r="F864" i="33"/>
  <c r="F880" i="33"/>
  <c r="F888" i="33"/>
  <c r="D398" i="2"/>
  <c r="J891" i="1"/>
  <c r="J966" i="1"/>
  <c r="J1116" i="1"/>
  <c r="F816" i="33"/>
  <c r="E841" i="33"/>
  <c r="L391" i="2"/>
  <c r="N826" i="33"/>
  <c r="N850" i="33"/>
  <c r="N866" i="33"/>
  <c r="N882" i="33"/>
  <c r="N890" i="33"/>
  <c r="L400" i="2"/>
  <c r="T893" i="1"/>
  <c r="T968" i="1"/>
  <c r="T1118" i="1"/>
  <c r="N818" i="33"/>
  <c r="O402" i="2"/>
  <c r="X895" i="1"/>
  <c r="X970" i="1"/>
  <c r="X1120" i="1"/>
  <c r="Q820" i="33"/>
  <c r="Q828" i="33"/>
  <c r="O393" i="2"/>
  <c r="E956" i="33"/>
  <c r="D956" i="33"/>
  <c r="B408" i="2"/>
  <c r="U4294" i="1"/>
  <c r="U3334" i="1"/>
  <c r="S845" i="33"/>
  <c r="S861" i="33"/>
  <c r="S877" i="33"/>
  <c r="S885" i="33"/>
  <c r="Q395" i="2"/>
  <c r="AA888" i="1"/>
  <c r="AA963" i="1"/>
  <c r="AA1113" i="1"/>
  <c r="S813" i="33"/>
  <c r="S821" i="33"/>
  <c r="Q386" i="2"/>
  <c r="E420" i="33"/>
  <c r="E428" i="33"/>
  <c r="D428" i="33"/>
  <c r="B351" i="2"/>
  <c r="E753" i="33"/>
  <c r="D753" i="33"/>
  <c r="B197" i="2"/>
  <c r="E914" i="33"/>
  <c r="D914" i="33"/>
  <c r="B37" i="2"/>
  <c r="X1394" i="1"/>
  <c r="X1450" i="1"/>
  <c r="X1459" i="1"/>
  <c r="Q643" i="33"/>
  <c r="Q651" i="33"/>
  <c r="O190" i="2"/>
  <c r="X4499" i="1"/>
  <c r="X4531" i="1"/>
  <c r="Q764" i="33"/>
  <c r="Q772" i="33"/>
  <c r="O226" i="2"/>
  <c r="X1971" i="1"/>
  <c r="X2147" i="1"/>
  <c r="X2156" i="1"/>
  <c r="Q926" i="33"/>
  <c r="Q1030" i="33"/>
  <c r="E1003" i="33"/>
  <c r="D1003" i="33"/>
  <c r="B514" i="2"/>
  <c r="I231" i="2"/>
  <c r="P173" i="1"/>
  <c r="K354" i="33"/>
  <c r="E848" i="33"/>
  <c r="E864" i="33"/>
  <c r="E880" i="33"/>
  <c r="E888" i="33"/>
  <c r="C398" i="2"/>
  <c r="I891" i="1"/>
  <c r="I966" i="1"/>
  <c r="I1116" i="1"/>
  <c r="E816" i="33"/>
  <c r="E824" i="33"/>
  <c r="C389" i="2"/>
  <c r="E838" i="33"/>
  <c r="S848" i="33"/>
  <c r="S864" i="33"/>
  <c r="S880" i="33"/>
  <c r="S888" i="33"/>
  <c r="Q398" i="2"/>
  <c r="AA891" i="1"/>
  <c r="AA966" i="1"/>
  <c r="AA1116" i="1"/>
  <c r="S816" i="33"/>
  <c r="S824" i="33"/>
  <c r="Q389" i="2"/>
  <c r="B282" i="2"/>
  <c r="C300" i="2"/>
  <c r="I760" i="1"/>
  <c r="I769" i="1"/>
  <c r="I787" i="1"/>
  <c r="E440" i="33"/>
  <c r="E448" i="33"/>
  <c r="D448" i="33"/>
  <c r="D424" i="33"/>
  <c r="D775" i="33"/>
  <c r="B229" i="2"/>
  <c r="I2298" i="1"/>
  <c r="H2298" i="1"/>
  <c r="H2394" i="1"/>
  <c r="H2461" i="1"/>
  <c r="H2580" i="1"/>
  <c r="H4384" i="1"/>
  <c r="D854" i="33"/>
  <c r="D909" i="33"/>
  <c r="D500" i="33"/>
  <c r="B373" i="2"/>
  <c r="C206" i="2"/>
  <c r="I973" i="1"/>
  <c r="H973" i="1"/>
  <c r="H1061" i="1"/>
  <c r="H1104" i="1"/>
  <c r="D869" i="33"/>
  <c r="B365" i="2"/>
  <c r="E476" i="33"/>
  <c r="E484" i="33"/>
  <c r="D484" i="33"/>
  <c r="O390" i="2"/>
  <c r="Q825" i="33"/>
  <c r="Q849" i="33"/>
  <c r="Q865" i="33"/>
  <c r="Q881" i="33"/>
  <c r="Q889" i="33"/>
  <c r="O399" i="2"/>
  <c r="X892" i="1"/>
  <c r="X967" i="1"/>
  <c r="X1117" i="1"/>
  <c r="Q817" i="33"/>
  <c r="I390" i="2"/>
  <c r="K825" i="33"/>
  <c r="K849" i="33"/>
  <c r="K865" i="33"/>
  <c r="K881" i="33"/>
  <c r="K889" i="33"/>
  <c r="I399" i="2"/>
  <c r="P892" i="1"/>
  <c r="P967" i="1"/>
  <c r="P1117" i="1"/>
  <c r="K817" i="33"/>
  <c r="P2764" i="1"/>
  <c r="P2756" i="1"/>
  <c r="P2796" i="1"/>
  <c r="P589" i="1"/>
  <c r="P477" i="1"/>
  <c r="P2804" i="1"/>
  <c r="P2357" i="1"/>
  <c r="P2772" i="1"/>
  <c r="P2780" i="1"/>
  <c r="P2892" i="1"/>
  <c r="P2884" i="1"/>
  <c r="P2820" i="1"/>
  <c r="P3036" i="1"/>
  <c r="P2740" i="1"/>
  <c r="P2349" i="1"/>
  <c r="P3787" i="1"/>
  <c r="P2748" i="1"/>
  <c r="P2029" i="1"/>
  <c r="P2415" i="1"/>
  <c r="P2381" i="1"/>
  <c r="P1997" i="1"/>
  <c r="P2732" i="1"/>
  <c r="P4230" i="1"/>
  <c r="P3867" i="1"/>
  <c r="P1808" i="1"/>
  <c r="P1760" i="1"/>
  <c r="P1832" i="1"/>
  <c r="P1824" i="1"/>
  <c r="P1849" i="1"/>
  <c r="P1989" i="1"/>
  <c r="P3060" i="1"/>
  <c r="P3028" i="1"/>
  <c r="P3731" i="1"/>
  <c r="P4091" i="1"/>
  <c r="P461" i="1"/>
  <c r="P1752" i="1"/>
  <c r="P1744" i="1"/>
  <c r="P1736" i="1"/>
  <c r="P1784" i="1"/>
  <c r="P2317" i="1"/>
  <c r="P2309" i="1"/>
  <c r="P2447" i="1"/>
  <c r="P3779" i="1"/>
  <c r="P4027" i="1"/>
  <c r="P3747" i="1"/>
  <c r="P3875" i="1"/>
  <c r="P4051" i="1"/>
  <c r="P485" i="1"/>
  <c r="P517" i="1"/>
  <c r="P3859" i="1"/>
  <c r="P1800" i="1"/>
  <c r="P3270" i="1"/>
  <c r="P3771" i="1"/>
  <c r="P3755" i="1"/>
  <c r="P3739" i="1"/>
  <c r="P3795" i="1"/>
  <c r="P4035" i="1"/>
  <c r="P4019" i="1"/>
  <c r="P2812" i="1"/>
  <c r="P1776" i="1"/>
  <c r="P2900" i="1"/>
  <c r="P3140" i="1"/>
  <c r="P3132" i="1"/>
  <c r="P3108" i="1"/>
  <c r="P3715" i="1"/>
  <c r="P3707" i="1"/>
  <c r="P3044" i="1"/>
  <c r="P2101" i="1"/>
  <c r="P1396" i="1"/>
  <c r="P1452" i="1"/>
  <c r="P1461" i="1"/>
  <c r="K645" i="33"/>
  <c r="K653" i="33"/>
  <c r="I192" i="2"/>
  <c r="P4501" i="1"/>
  <c r="P4533" i="1"/>
  <c r="K766" i="33"/>
  <c r="K774" i="33"/>
  <c r="I228" i="2"/>
  <c r="P3723" i="1"/>
  <c r="E506" i="33"/>
  <c r="E514" i="33"/>
  <c r="D514" i="33"/>
  <c r="B407" i="2"/>
  <c r="E955" i="33"/>
  <c r="D955" i="33"/>
  <c r="D837" i="33"/>
  <c r="D529" i="33"/>
  <c r="B269" i="2"/>
  <c r="B270" i="2"/>
  <c r="I306" i="1"/>
  <c r="I879" i="1"/>
  <c r="E522" i="33"/>
  <c r="E530" i="33"/>
  <c r="D530" i="33"/>
  <c r="D838" i="33"/>
  <c r="AB169" i="1"/>
  <c r="AB187" i="1"/>
  <c r="AB213" i="1"/>
  <c r="AB308" i="1"/>
  <c r="T507" i="33"/>
  <c r="T515" i="33"/>
  <c r="P851" i="33"/>
  <c r="P867" i="33"/>
  <c r="P883" i="33"/>
  <c r="P891" i="33"/>
  <c r="N401" i="2"/>
  <c r="V894" i="1"/>
  <c r="V969" i="1"/>
  <c r="V1119" i="1"/>
  <c r="P819" i="33"/>
  <c r="P827" i="33"/>
  <c r="N392" i="2"/>
  <c r="AC1392" i="1"/>
  <c r="AC1448" i="1"/>
  <c r="AC1457" i="1"/>
  <c r="U641" i="33"/>
  <c r="U649" i="33"/>
  <c r="S188" i="2"/>
  <c r="AC4497" i="1"/>
  <c r="AC4529" i="1"/>
  <c r="U762" i="33"/>
  <c r="U770" i="33"/>
  <c r="U777" i="33"/>
  <c r="U426" i="33"/>
  <c r="E919" i="33"/>
  <c r="D919" i="33"/>
  <c r="B42" i="2"/>
  <c r="J515" i="33"/>
  <c r="O1395" i="1"/>
  <c r="O1451" i="1"/>
  <c r="O1460" i="1"/>
  <c r="J644" i="33"/>
  <c r="J652" i="33"/>
  <c r="H191" i="2"/>
  <c r="O4500" i="1"/>
  <c r="O4532" i="1"/>
  <c r="J765" i="33"/>
  <c r="J773" i="33"/>
  <c r="H227" i="2"/>
  <c r="O169" i="1"/>
  <c r="O187" i="1"/>
  <c r="O213" i="1"/>
  <c r="O308" i="1"/>
  <c r="J507" i="33"/>
  <c r="H1393" i="1"/>
  <c r="H1449" i="1"/>
  <c r="H1458" i="1"/>
  <c r="D642" i="33"/>
  <c r="D676" i="33"/>
  <c r="D684" i="33"/>
  <c r="B423" i="2"/>
  <c r="F859" i="33"/>
  <c r="J4389" i="1"/>
  <c r="J1398" i="1"/>
  <c r="J1454" i="1"/>
  <c r="J1463" i="1"/>
  <c r="F647" i="33"/>
  <c r="F655" i="33"/>
  <c r="D194" i="2"/>
  <c r="J4503" i="1"/>
  <c r="J4535" i="1"/>
  <c r="F768" i="33"/>
  <c r="F776" i="33"/>
  <c r="D230" i="2"/>
  <c r="J2303" i="1"/>
  <c r="J2399" i="1"/>
  <c r="J2466" i="1"/>
  <c r="J2585" i="1"/>
  <c r="B390" i="2"/>
  <c r="D825" i="33"/>
  <c r="H892" i="1"/>
  <c r="H967" i="1"/>
  <c r="H1117" i="1"/>
  <c r="D817" i="33"/>
  <c r="M387" i="2"/>
  <c r="O822" i="33"/>
  <c r="O846" i="33"/>
  <c r="O862" i="33"/>
  <c r="O878" i="33"/>
  <c r="O886" i="33"/>
  <c r="M396" i="2"/>
  <c r="U889" i="1"/>
  <c r="U964" i="1"/>
  <c r="U1114" i="1"/>
  <c r="O814" i="33"/>
  <c r="B203" i="2"/>
  <c r="I1975" i="1"/>
  <c r="I2151" i="1"/>
  <c r="I2160" i="1"/>
  <c r="E751" i="33"/>
  <c r="E759" i="33"/>
  <c r="D759" i="33"/>
  <c r="B506" i="2"/>
  <c r="E995" i="33"/>
  <c r="D995" i="33"/>
  <c r="D745" i="33"/>
  <c r="E993" i="33"/>
  <c r="D993" i="33"/>
  <c r="B504" i="2"/>
  <c r="U1396" i="1"/>
  <c r="U1452" i="1"/>
  <c r="U1461" i="1"/>
  <c r="O645" i="33"/>
  <c r="O653" i="33"/>
  <c r="M192" i="2"/>
  <c r="U4501" i="1"/>
  <c r="U4533" i="1"/>
  <c r="O766" i="33"/>
  <c r="O774" i="33"/>
  <c r="O423" i="33"/>
  <c r="O431" i="33"/>
  <c r="M354" i="2"/>
  <c r="U256" i="1"/>
  <c r="U274" i="1"/>
  <c r="U300" i="1"/>
  <c r="S2298" i="1"/>
  <c r="S2394" i="1"/>
  <c r="S2461" i="1"/>
  <c r="S2580" i="1"/>
  <c r="S4384" i="1"/>
  <c r="M854" i="33"/>
  <c r="N848" i="33"/>
  <c r="N864" i="33"/>
  <c r="N880" i="33"/>
  <c r="N888" i="33"/>
  <c r="L398" i="2"/>
  <c r="T891" i="1"/>
  <c r="T966" i="1"/>
  <c r="T1116" i="1"/>
  <c r="N816" i="33"/>
  <c r="N824" i="33"/>
  <c r="L389" i="2"/>
  <c r="D905" i="33"/>
  <c r="I167" i="1"/>
  <c r="I185" i="1"/>
  <c r="I211" i="1"/>
  <c r="E471" i="33"/>
  <c r="E488" i="33"/>
  <c r="E496" i="33"/>
  <c r="D496" i="33"/>
  <c r="B369" i="2"/>
  <c r="E904" i="33"/>
  <c r="D839" i="33"/>
  <c r="D531" i="33"/>
  <c r="B271" i="2"/>
  <c r="M845" i="33"/>
  <c r="M861" i="33"/>
  <c r="M877" i="33"/>
  <c r="M885" i="33"/>
  <c r="K395" i="2"/>
  <c r="S888" i="1"/>
  <c r="S963" i="1"/>
  <c r="S1113" i="1"/>
  <c r="M813" i="33"/>
  <c r="M821" i="33"/>
  <c r="K386" i="2"/>
  <c r="E845" i="33"/>
  <c r="E861" i="33"/>
  <c r="E877" i="33"/>
  <c r="E885" i="33"/>
  <c r="C395" i="2"/>
  <c r="I888" i="1"/>
  <c r="H888" i="1"/>
  <c r="H963" i="1"/>
  <c r="H1113" i="1"/>
  <c r="D813" i="33"/>
  <c r="D821" i="33"/>
  <c r="B386" i="2"/>
  <c r="F851" i="33"/>
  <c r="F867" i="33"/>
  <c r="F883" i="33"/>
  <c r="F891" i="33"/>
  <c r="D401" i="2"/>
  <c r="J894" i="1"/>
  <c r="J969" i="1"/>
  <c r="J1119" i="1"/>
  <c r="F819" i="33"/>
  <c r="F827" i="33"/>
  <c r="D392" i="2"/>
  <c r="J845" i="33"/>
  <c r="J861" i="33"/>
  <c r="J877" i="33"/>
  <c r="J885" i="33"/>
  <c r="H395" i="2"/>
  <c r="O888" i="1"/>
  <c r="O963" i="1"/>
  <c r="O1113" i="1"/>
  <c r="J813" i="33"/>
  <c r="J821" i="33"/>
  <c r="H386" i="2"/>
  <c r="J1392" i="1"/>
  <c r="J1448" i="1"/>
  <c r="J1457" i="1"/>
  <c r="F641" i="33"/>
  <c r="F649" i="33"/>
  <c r="D188" i="2"/>
  <c r="J4497" i="1"/>
  <c r="J4529" i="1"/>
  <c r="F762" i="33"/>
  <c r="F770" i="33"/>
  <c r="F777" i="33"/>
  <c r="F426" i="33"/>
  <c r="E972" i="33"/>
  <c r="D972" i="33"/>
  <c r="B206" i="2"/>
  <c r="S1972" i="1"/>
  <c r="S2148" i="1"/>
  <c r="S2157" i="1"/>
  <c r="M927" i="33"/>
  <c r="M1031" i="33"/>
  <c r="R849" i="33"/>
  <c r="R865" i="33"/>
  <c r="R881" i="33"/>
  <c r="R889" i="33"/>
  <c r="P399" i="2"/>
  <c r="Y892" i="1"/>
  <c r="Y967" i="1"/>
  <c r="Y1117" i="1"/>
  <c r="R817" i="33"/>
  <c r="R825" i="33"/>
  <c r="P390" i="2"/>
  <c r="K848" i="33"/>
  <c r="K864" i="33"/>
  <c r="K880" i="33"/>
  <c r="K888" i="33"/>
  <c r="I398" i="2"/>
  <c r="P891" i="1"/>
  <c r="P966" i="1"/>
  <c r="P1116" i="1"/>
  <c r="K816" i="33"/>
  <c r="K824" i="33"/>
  <c r="I389" i="2"/>
  <c r="K777" i="33"/>
  <c r="K426" i="33"/>
  <c r="B207" i="2"/>
  <c r="E973" i="33"/>
  <c r="D973" i="33"/>
  <c r="M1033" i="33"/>
  <c r="S1974" i="1"/>
  <c r="S2150" i="1"/>
  <c r="S2159" i="1"/>
  <c r="M929" i="33"/>
  <c r="R519" i="33"/>
  <c r="R512" i="33"/>
  <c r="Y1392" i="1"/>
  <c r="Y1448" i="1"/>
  <c r="Y1457" i="1"/>
  <c r="R641" i="33"/>
  <c r="R649" i="33"/>
  <c r="P188" i="2"/>
  <c r="Y4497" i="1"/>
  <c r="Y4529" i="1"/>
  <c r="R762" i="33"/>
  <c r="R770" i="33"/>
  <c r="P224" i="2"/>
  <c r="Y166" i="1"/>
  <c r="Y184" i="1"/>
  <c r="Y210" i="1"/>
  <c r="Y305" i="1"/>
  <c r="R504" i="33"/>
  <c r="K389" i="2"/>
  <c r="M824" i="33"/>
  <c r="M848" i="33"/>
  <c r="M864" i="33"/>
  <c r="M880" i="33"/>
  <c r="M888" i="33"/>
  <c r="K398" i="2"/>
  <c r="S891" i="1"/>
  <c r="S966" i="1"/>
  <c r="S1116" i="1"/>
  <c r="M816" i="33"/>
  <c r="G777" i="33"/>
  <c r="E231" i="2"/>
  <c r="K173" i="1"/>
  <c r="K191" i="1"/>
  <c r="K217" i="1"/>
  <c r="K312" i="1"/>
  <c r="G511" i="33"/>
  <c r="D875" i="33"/>
  <c r="H1110" i="1"/>
  <c r="H1067" i="1"/>
  <c r="E978" i="33"/>
  <c r="C212" i="2"/>
  <c r="I979" i="1"/>
  <c r="H979" i="1"/>
  <c r="B210" i="2"/>
  <c r="E976" i="33"/>
  <c r="D976" i="33"/>
  <c r="J387" i="2"/>
  <c r="L822" i="33"/>
  <c r="L846" i="33"/>
  <c r="L862" i="33"/>
  <c r="L878" i="33"/>
  <c r="L886" i="33"/>
  <c r="J396" i="2"/>
  <c r="Q889" i="1"/>
  <c r="Q964" i="1"/>
  <c r="Q1114" i="1"/>
  <c r="L814" i="33"/>
  <c r="Q391" i="2"/>
  <c r="S826" i="33"/>
  <c r="S850" i="33"/>
  <c r="S866" i="33"/>
  <c r="S882" i="33"/>
  <c r="S890" i="33"/>
  <c r="Q400" i="2"/>
  <c r="AA893" i="1"/>
  <c r="AA968" i="1"/>
  <c r="AA1118" i="1"/>
  <c r="S818" i="33"/>
  <c r="J389" i="2"/>
  <c r="L824" i="33"/>
  <c r="L848" i="33"/>
  <c r="L864" i="33"/>
  <c r="L880" i="33"/>
  <c r="L888" i="33"/>
  <c r="J398" i="2"/>
  <c r="Q891" i="1"/>
  <c r="Q966" i="1"/>
  <c r="Q1116" i="1"/>
  <c r="L816" i="33"/>
  <c r="Q393" i="2"/>
  <c r="S828" i="33"/>
  <c r="Q402" i="2"/>
  <c r="AA895" i="1"/>
  <c r="AA970" i="1"/>
  <c r="AA1120" i="1"/>
  <c r="S820" i="33"/>
  <c r="M515" i="33"/>
  <c r="S1395" i="1"/>
  <c r="S1451" i="1"/>
  <c r="S1460" i="1"/>
  <c r="M644" i="33"/>
  <c r="M652" i="33"/>
  <c r="K191" i="2"/>
  <c r="S4500" i="1"/>
  <c r="S4532" i="1"/>
  <c r="M765" i="33"/>
  <c r="M773" i="33"/>
  <c r="K227" i="2"/>
  <c r="S169" i="1"/>
  <c r="S187" i="1"/>
  <c r="S213" i="1"/>
  <c r="S308" i="1"/>
  <c r="M507" i="33"/>
  <c r="G443" i="33"/>
  <c r="K790" i="1"/>
  <c r="K772" i="1"/>
  <c r="K763" i="1"/>
  <c r="E303" i="2"/>
  <c r="K1392" i="1"/>
  <c r="K1448" i="1"/>
  <c r="K1457" i="1"/>
  <c r="G641" i="33"/>
  <c r="G649" i="33"/>
  <c r="E188" i="2"/>
  <c r="K4497" i="1"/>
  <c r="K4529" i="1"/>
  <c r="G762" i="33"/>
  <c r="G770" i="33"/>
  <c r="E224" i="2"/>
  <c r="K166" i="1"/>
  <c r="G347" i="33"/>
  <c r="G355" i="33"/>
  <c r="G362" i="33"/>
  <c r="E388" i="2"/>
  <c r="G823" i="33"/>
  <c r="G847" i="33"/>
  <c r="G863" i="33"/>
  <c r="G879" i="33"/>
  <c r="G887" i="33"/>
  <c r="E397" i="2"/>
  <c r="K890" i="1"/>
  <c r="K965" i="1"/>
  <c r="K1115" i="1"/>
  <c r="G815" i="33"/>
  <c r="I173" i="1"/>
  <c r="I191" i="1"/>
  <c r="I217" i="1"/>
  <c r="E477" i="33"/>
  <c r="E485" i="33"/>
  <c r="D485" i="33"/>
  <c r="B366" i="2"/>
  <c r="C402" i="2"/>
  <c r="I895" i="1"/>
  <c r="I970" i="1"/>
  <c r="I1120" i="1"/>
  <c r="E820" i="33"/>
  <c r="E828" i="33"/>
  <c r="C393" i="2"/>
  <c r="E483" i="33"/>
  <c r="D483" i="33"/>
  <c r="B364" i="2"/>
  <c r="E419" i="33"/>
  <c r="E427" i="33"/>
  <c r="D427" i="33"/>
  <c r="B350" i="2"/>
  <c r="I1972" i="1"/>
  <c r="I2148" i="1"/>
  <c r="I2157" i="1"/>
  <c r="E748" i="33"/>
  <c r="E756" i="33"/>
  <c r="D756" i="33"/>
  <c r="B200" i="2"/>
  <c r="P1294" i="1"/>
  <c r="P1390" i="1"/>
  <c r="P1464" i="1"/>
  <c r="K648" i="33"/>
  <c r="K656" i="33"/>
  <c r="I195" i="2"/>
  <c r="P4504" i="1"/>
  <c r="P4536" i="1"/>
  <c r="K769" i="33"/>
  <c r="M1018" i="33"/>
  <c r="J849" i="33"/>
  <c r="J865" i="33"/>
  <c r="J881" i="33"/>
  <c r="J889" i="33"/>
  <c r="H399" i="2"/>
  <c r="O892" i="1"/>
  <c r="O967" i="1"/>
  <c r="O1117" i="1"/>
  <c r="J817" i="33"/>
  <c r="J825" i="33"/>
  <c r="H390" i="2"/>
  <c r="I845" i="33"/>
  <c r="I861" i="33"/>
  <c r="I877" i="33"/>
  <c r="I885" i="33"/>
  <c r="G395" i="2"/>
  <c r="N888" i="1"/>
  <c r="N963" i="1"/>
  <c r="N1113" i="1"/>
  <c r="I813" i="33"/>
  <c r="I821" i="33"/>
  <c r="G386" i="2"/>
  <c r="D420" i="33"/>
  <c r="D771" i="33"/>
  <c r="B225" i="2"/>
  <c r="J402" i="2"/>
  <c r="Q895" i="1"/>
  <c r="Q970" i="1"/>
  <c r="Q1120" i="1"/>
  <c r="L820" i="33"/>
  <c r="L828" i="33"/>
  <c r="J393" i="2"/>
  <c r="T849" i="33"/>
  <c r="T865" i="33"/>
  <c r="T881" i="33"/>
  <c r="T889" i="33"/>
  <c r="R399" i="2"/>
  <c r="AB892" i="1"/>
  <c r="AB967" i="1"/>
  <c r="AB1117" i="1"/>
  <c r="T817" i="33"/>
  <c r="T825" i="33"/>
  <c r="R390" i="2"/>
  <c r="U951" i="33"/>
  <c r="U971" i="33"/>
  <c r="U979" i="33"/>
  <c r="S213" i="2"/>
  <c r="AC980" i="1"/>
  <c r="AC1068" i="1"/>
  <c r="AC1111" i="1"/>
  <c r="U833" i="33"/>
  <c r="U836" i="33"/>
  <c r="U852" i="33"/>
  <c r="U868" i="33"/>
  <c r="U884" i="33"/>
  <c r="U892" i="33"/>
  <c r="S402" i="2"/>
  <c r="AC895" i="1"/>
  <c r="AC970" i="1"/>
  <c r="AC1120" i="1"/>
  <c r="U820" i="33"/>
  <c r="U828" i="33"/>
  <c r="S393" i="2"/>
  <c r="X1397" i="1"/>
  <c r="X1453" i="1"/>
  <c r="X1462" i="1"/>
  <c r="Q646" i="33"/>
  <c r="Q654" i="33"/>
  <c r="O193" i="2"/>
  <c r="X4502" i="1"/>
  <c r="X4534" i="1"/>
  <c r="Q767" i="33"/>
  <c r="Q775" i="33"/>
  <c r="O229" i="2"/>
  <c r="X171" i="1"/>
  <c r="X189" i="1"/>
  <c r="X215" i="1"/>
  <c r="X310" i="1"/>
  <c r="Q509" i="33"/>
  <c r="Q517" i="33"/>
  <c r="P1395" i="1"/>
  <c r="P1451" i="1"/>
  <c r="P1460" i="1"/>
  <c r="K644" i="33"/>
  <c r="K652" i="33"/>
  <c r="I191" i="2"/>
  <c r="P4500" i="1"/>
  <c r="P4532" i="1"/>
  <c r="K765" i="33"/>
  <c r="K773" i="33"/>
  <c r="I227" i="2"/>
  <c r="P169" i="1"/>
  <c r="P187" i="1"/>
  <c r="P213" i="1"/>
  <c r="P308" i="1"/>
  <c r="K507" i="33"/>
  <c r="K515" i="33"/>
  <c r="J846" i="33"/>
  <c r="J862" i="33"/>
  <c r="J878" i="33"/>
  <c r="J886" i="33"/>
  <c r="H396" i="2"/>
  <c r="O889" i="1"/>
  <c r="O964" i="1"/>
  <c r="O1114" i="1"/>
  <c r="J814" i="33"/>
  <c r="J822" i="33"/>
  <c r="H387" i="2"/>
  <c r="D357" i="33"/>
  <c r="B298" i="2"/>
  <c r="D842" i="33"/>
  <c r="I310" i="1"/>
  <c r="I883" i="1"/>
  <c r="E526" i="33"/>
  <c r="E534" i="33"/>
  <c r="D534" i="33"/>
  <c r="B274" i="2"/>
  <c r="I1969" i="1"/>
  <c r="I2145" i="1"/>
  <c r="I2154" i="1"/>
  <c r="E745" i="33"/>
  <c r="E752" i="33"/>
  <c r="E760" i="33"/>
  <c r="D760" i="33"/>
  <c r="B204" i="2"/>
  <c r="D421" i="33"/>
  <c r="D772" i="33"/>
  <c r="B226" i="2"/>
  <c r="N847" i="33"/>
  <c r="N863" i="33"/>
  <c r="N879" i="33"/>
  <c r="N887" i="33"/>
  <c r="L397" i="2"/>
  <c r="T890" i="1"/>
  <c r="T965" i="1"/>
  <c r="T1115" i="1"/>
  <c r="N815" i="33"/>
  <c r="N823" i="33"/>
  <c r="L388" i="2"/>
  <c r="I305" i="1"/>
  <c r="I878" i="1"/>
  <c r="E521" i="33"/>
  <c r="E529" i="33"/>
  <c r="E837" i="33"/>
  <c r="AA1392" i="1"/>
  <c r="AA1448" i="1"/>
  <c r="AA1457" i="1"/>
  <c r="S641" i="33"/>
  <c r="S649" i="33"/>
  <c r="Q188" i="2"/>
  <c r="AA4497" i="1"/>
  <c r="AA4529" i="1"/>
  <c r="S762" i="33"/>
  <c r="S770" i="33"/>
  <c r="S777" i="33"/>
  <c r="S426" i="33"/>
  <c r="L1392" i="1"/>
  <c r="L1448" i="1"/>
  <c r="L1457" i="1"/>
  <c r="H641" i="33"/>
  <c r="H649" i="33"/>
  <c r="F188" i="2"/>
  <c r="L4497" i="1"/>
  <c r="L4529" i="1"/>
  <c r="H762" i="33"/>
  <c r="H770" i="33"/>
  <c r="H777" i="33"/>
  <c r="H426" i="33"/>
  <c r="I1971" i="1"/>
  <c r="I2147" i="1"/>
  <c r="I2156" i="1"/>
  <c r="E747" i="33"/>
  <c r="E755" i="33"/>
  <c r="D755" i="33"/>
  <c r="B199" i="2"/>
  <c r="T974" i="33"/>
  <c r="R208" i="2"/>
  <c r="AB975" i="1"/>
  <c r="AB1063" i="1"/>
  <c r="AB1106" i="1"/>
  <c r="T871" i="33"/>
  <c r="X1396" i="1"/>
  <c r="X1452" i="1"/>
  <c r="X1461" i="1"/>
  <c r="Q645" i="33"/>
  <c r="Q653" i="33"/>
  <c r="O192" i="2"/>
  <c r="X4501" i="1"/>
  <c r="X4533" i="1"/>
  <c r="Q766" i="33"/>
  <c r="Q774" i="33"/>
  <c r="O228" i="2"/>
  <c r="X2301" i="1"/>
  <c r="X2397" i="1"/>
  <c r="X2464" i="1"/>
  <c r="X2583" i="1"/>
  <c r="X4387" i="1"/>
  <c r="Q857" i="33"/>
  <c r="V1398" i="1"/>
  <c r="V1454" i="1"/>
  <c r="V1463" i="1"/>
  <c r="P647" i="33"/>
  <c r="P655" i="33"/>
  <c r="N194" i="2"/>
  <c r="V4503" i="1"/>
  <c r="V4535" i="1"/>
  <c r="P768" i="33"/>
  <c r="P776" i="33"/>
  <c r="N230" i="2"/>
  <c r="V172" i="1"/>
  <c r="V190" i="1"/>
  <c r="V216" i="1"/>
  <c r="V311" i="1"/>
  <c r="P510" i="33"/>
  <c r="P518" i="33"/>
  <c r="G851" i="33"/>
  <c r="G867" i="33"/>
  <c r="G883" i="33"/>
  <c r="G891" i="33"/>
  <c r="E401" i="2"/>
  <c r="K894" i="1"/>
  <c r="K969" i="1"/>
  <c r="K1119" i="1"/>
  <c r="G819" i="33"/>
  <c r="G827" i="33"/>
  <c r="E392" i="2"/>
  <c r="M847" i="33"/>
  <c r="M863" i="33"/>
  <c r="M879" i="33"/>
  <c r="M887" i="33"/>
  <c r="K397" i="2"/>
  <c r="S890" i="1"/>
  <c r="S965" i="1"/>
  <c r="S1115" i="1"/>
  <c r="M815" i="33"/>
  <c r="M823" i="33"/>
  <c r="K388" i="2"/>
  <c r="U1393" i="1"/>
  <c r="U1449" i="1"/>
  <c r="U1458" i="1"/>
  <c r="O642" i="33"/>
  <c r="O650" i="33"/>
  <c r="M189" i="2"/>
  <c r="U4498" i="1"/>
  <c r="U4530" i="1"/>
  <c r="O763" i="33"/>
  <c r="O771" i="33"/>
  <c r="M225" i="2"/>
  <c r="U1970" i="1"/>
  <c r="U2146" i="1"/>
  <c r="U2155" i="1"/>
  <c r="O925" i="33"/>
  <c r="O1029" i="33"/>
  <c r="E937" i="33"/>
  <c r="D937" i="33"/>
  <c r="B418" i="2"/>
  <c r="C229" i="2"/>
  <c r="I171" i="1"/>
  <c r="I189" i="1"/>
  <c r="I215" i="1"/>
  <c r="E475" i="33"/>
  <c r="E492" i="33"/>
  <c r="E500" i="33"/>
  <c r="E909" i="33"/>
  <c r="S849" i="33"/>
  <c r="S865" i="33"/>
  <c r="S881" i="33"/>
  <c r="S889" i="33"/>
  <c r="Q399" i="2"/>
  <c r="AA892" i="1"/>
  <c r="AA967" i="1"/>
  <c r="AA1117" i="1"/>
  <c r="S817" i="33"/>
  <c r="S825" i="33"/>
  <c r="Q390" i="2"/>
  <c r="D841" i="33"/>
  <c r="I309" i="1"/>
  <c r="I882" i="1"/>
  <c r="E525" i="33"/>
  <c r="E533" i="33"/>
  <c r="D533" i="33"/>
  <c r="B273" i="2"/>
  <c r="P850" i="33"/>
  <c r="P866" i="33"/>
  <c r="P882" i="33"/>
  <c r="P890" i="33"/>
  <c r="N400" i="2"/>
  <c r="V893" i="1"/>
  <c r="V968" i="1"/>
  <c r="V1118" i="1"/>
  <c r="P818" i="33"/>
  <c r="P826" i="33"/>
  <c r="N391" i="2"/>
  <c r="G850" i="33"/>
  <c r="G866" i="33"/>
  <c r="G882" i="33"/>
  <c r="G890" i="33"/>
  <c r="E400" i="2"/>
  <c r="K893" i="1"/>
  <c r="K968" i="1"/>
  <c r="K1118" i="1"/>
  <c r="G818" i="33"/>
  <c r="G826" i="33"/>
  <c r="E391" i="2"/>
  <c r="P1394" i="1"/>
  <c r="P1450" i="1"/>
  <c r="P1459" i="1"/>
  <c r="K643" i="33"/>
  <c r="K651" i="33"/>
  <c r="I190" i="2"/>
  <c r="P4499" i="1"/>
  <c r="P4531" i="1"/>
  <c r="K764" i="33"/>
  <c r="K772" i="33"/>
  <c r="I226" i="2"/>
  <c r="P1971" i="1"/>
  <c r="P2147" i="1"/>
  <c r="P2156" i="1"/>
  <c r="K926" i="33"/>
  <c r="K1030" i="33"/>
  <c r="P166" i="1"/>
  <c r="K347" i="33"/>
  <c r="K355" i="33"/>
  <c r="K362" i="33"/>
  <c r="I303" i="2"/>
  <c r="P763" i="1"/>
  <c r="P772" i="1"/>
  <c r="P790" i="1"/>
  <c r="K443" i="33"/>
  <c r="E849" i="33"/>
  <c r="E865" i="33"/>
  <c r="E881" i="33"/>
  <c r="E889" i="33"/>
  <c r="C399" i="2"/>
  <c r="I892" i="1"/>
  <c r="I967" i="1"/>
  <c r="I1117" i="1"/>
  <c r="E817" i="33"/>
  <c r="E825" i="33"/>
  <c r="C390" i="2"/>
  <c r="I402" i="2"/>
  <c r="P895" i="1"/>
  <c r="P970" i="1"/>
  <c r="P1120" i="1"/>
  <c r="K820" i="33"/>
  <c r="K828" i="33"/>
  <c r="I393" i="2"/>
  <c r="I1973" i="1"/>
  <c r="I2149" i="1"/>
  <c r="I2158" i="1"/>
  <c r="E749" i="33"/>
  <c r="E757" i="33"/>
  <c r="D757" i="33"/>
  <c r="B201" i="2"/>
  <c r="O978" i="33"/>
  <c r="M212" i="2"/>
  <c r="U979" i="1"/>
  <c r="U1067" i="1"/>
  <c r="U1110" i="1"/>
  <c r="O875" i="33"/>
  <c r="E851" i="33"/>
  <c r="E867" i="33"/>
  <c r="E883" i="33"/>
  <c r="E891" i="33"/>
  <c r="C401" i="2"/>
  <c r="I894" i="1"/>
  <c r="I969" i="1"/>
  <c r="I1119" i="1"/>
  <c r="E819" i="33"/>
  <c r="E827" i="33"/>
  <c r="C392" i="2"/>
  <c r="E918" i="33"/>
  <c r="D918" i="33"/>
  <c r="B41" i="2"/>
  <c r="E959" i="33"/>
  <c r="D959" i="33"/>
  <c r="B411" i="2"/>
  <c r="V1393" i="1"/>
  <c r="V1449" i="1"/>
  <c r="V1458" i="1"/>
  <c r="P642" i="33"/>
  <c r="P650" i="33"/>
  <c r="N189" i="2"/>
  <c r="V4498" i="1"/>
  <c r="V4530" i="1"/>
  <c r="P763" i="33"/>
  <c r="P771" i="33"/>
  <c r="N225" i="2"/>
  <c r="V1970" i="1"/>
  <c r="V2146" i="1"/>
  <c r="V2155" i="1"/>
  <c r="P925" i="33"/>
  <c r="P1029" i="33"/>
  <c r="E1008" i="33"/>
  <c r="D1008" i="33"/>
  <c r="B519" i="2"/>
  <c r="J852" i="33"/>
  <c r="J868" i="33"/>
  <c r="J884" i="33"/>
  <c r="J892" i="33"/>
  <c r="J951" i="33"/>
  <c r="J971" i="33"/>
  <c r="J979" i="33"/>
  <c r="H213" i="2"/>
  <c r="O980" i="1"/>
  <c r="O1068" i="1"/>
  <c r="O1111" i="1"/>
  <c r="J833" i="33"/>
  <c r="J836" i="33"/>
  <c r="J847" i="33"/>
  <c r="J863" i="33"/>
  <c r="J879" i="33"/>
  <c r="J887" i="33"/>
  <c r="H397" i="2"/>
  <c r="O890" i="1"/>
  <c r="O965" i="1"/>
  <c r="O1115" i="1"/>
  <c r="J815" i="33"/>
  <c r="J823" i="33"/>
  <c r="H388" i="2"/>
  <c r="I1397" i="1"/>
  <c r="I1453" i="1"/>
  <c r="I1462" i="1"/>
  <c r="E646" i="33"/>
  <c r="E654" i="33"/>
  <c r="C193" i="2"/>
  <c r="I4502" i="1"/>
  <c r="I4534" i="1"/>
  <c r="E767" i="33"/>
  <c r="E775" i="33"/>
  <c r="E424" i="33"/>
  <c r="E432" i="33"/>
  <c r="D432" i="33"/>
  <c r="B355" i="2"/>
  <c r="E349" i="33"/>
  <c r="E357" i="33"/>
  <c r="C298" i="2"/>
  <c r="I758" i="1"/>
  <c r="I767" i="1"/>
  <c r="I785" i="1"/>
  <c r="E438" i="33"/>
  <c r="E446" i="33"/>
  <c r="D446" i="33"/>
  <c r="B280" i="2"/>
  <c r="C195" i="2"/>
  <c r="I1294" i="1"/>
  <c r="I1390" i="1"/>
  <c r="I1464" i="1"/>
  <c r="E648" i="33"/>
  <c r="E656" i="33"/>
  <c r="D656" i="33"/>
  <c r="B195" i="2"/>
  <c r="S1396" i="1"/>
  <c r="S1452" i="1"/>
  <c r="S1461" i="1"/>
  <c r="M645" i="33"/>
  <c r="M653" i="33"/>
  <c r="K192" i="2"/>
  <c r="S4501" i="1"/>
  <c r="S4533" i="1"/>
  <c r="M766" i="33"/>
  <c r="M774" i="33"/>
  <c r="K228" i="2"/>
  <c r="S2301" i="1"/>
  <c r="S2397" i="1"/>
  <c r="S2464" i="1"/>
  <c r="S2583" i="1"/>
  <c r="S4387" i="1"/>
  <c r="M857" i="33"/>
  <c r="P1398" i="1"/>
  <c r="P1454" i="1"/>
  <c r="P1463" i="1"/>
  <c r="K647" i="33"/>
  <c r="K655" i="33"/>
  <c r="I194" i="2"/>
  <c r="P4503" i="1"/>
  <c r="P4535" i="1"/>
  <c r="K768" i="33"/>
  <c r="K776" i="33"/>
  <c r="I230" i="2"/>
  <c r="P172" i="1"/>
  <c r="P190" i="1"/>
  <c r="P216" i="1"/>
  <c r="P311" i="1"/>
  <c r="K510" i="33"/>
  <c r="K518" i="33"/>
  <c r="L852" i="33"/>
  <c r="L868" i="33"/>
  <c r="L884" i="33"/>
  <c r="L892" i="33"/>
  <c r="L951" i="33"/>
  <c r="L971" i="33"/>
  <c r="L979" i="33"/>
  <c r="J213" i="2"/>
  <c r="Q980" i="1"/>
  <c r="Q1068" i="1"/>
  <c r="Q1111" i="1"/>
  <c r="L833" i="33"/>
  <c r="L836" i="33"/>
  <c r="L845" i="33"/>
  <c r="L861" i="33"/>
  <c r="L877" i="33"/>
  <c r="L885" i="33"/>
  <c r="J395" i="2"/>
  <c r="Q888" i="1"/>
  <c r="Q963" i="1"/>
  <c r="Q1113" i="1"/>
  <c r="L813" i="33"/>
  <c r="L821" i="33"/>
  <c r="J386" i="2"/>
  <c r="Q850" i="33"/>
  <c r="Q866" i="33"/>
  <c r="Q882" i="33"/>
  <c r="Q890" i="33"/>
  <c r="O400" i="2"/>
  <c r="X893" i="1"/>
  <c r="X968" i="1"/>
  <c r="X1118" i="1"/>
  <c r="Q818" i="33"/>
  <c r="Q826" i="33"/>
  <c r="O391" i="2"/>
  <c r="G852" i="33"/>
  <c r="G868" i="33"/>
  <c r="G884" i="33"/>
  <c r="G892" i="33"/>
  <c r="G951" i="33"/>
  <c r="G971" i="33"/>
  <c r="G979" i="33"/>
  <c r="E213" i="2"/>
  <c r="K980" i="1"/>
  <c r="K1068" i="1"/>
  <c r="K1111" i="1"/>
  <c r="G833" i="33"/>
  <c r="G836" i="33"/>
  <c r="G846" i="33"/>
  <c r="G862" i="33"/>
  <c r="G878" i="33"/>
  <c r="G886" i="33"/>
  <c r="E396" i="2"/>
  <c r="K889" i="1"/>
  <c r="K964" i="1"/>
  <c r="K1114" i="1"/>
  <c r="G814" i="33"/>
  <c r="G822" i="33"/>
  <c r="E387" i="2"/>
  <c r="E353" i="33"/>
  <c r="E361" i="33"/>
  <c r="D361" i="33"/>
  <c r="B302" i="2"/>
  <c r="I184" i="1"/>
  <c r="I210" i="1"/>
  <c r="E470" i="33"/>
  <c r="E487" i="33"/>
  <c r="E495" i="33"/>
  <c r="E502" i="33"/>
  <c r="E911" i="33"/>
  <c r="E917" i="33"/>
  <c r="D917" i="33"/>
  <c r="B40" i="2"/>
  <c r="P2097" i="1"/>
  <c r="P4047" i="1"/>
  <c r="P3104" i="1"/>
  <c r="P3791" i="1"/>
  <c r="P2896" i="1"/>
  <c r="P2752" i="1"/>
  <c r="P3711" i="1"/>
  <c r="P1756" i="1"/>
  <c r="P3056" i="1"/>
  <c r="P2728" i="1"/>
  <c r="P457" i="1"/>
  <c r="P2888" i="1"/>
  <c r="P4226" i="1"/>
  <c r="P2808" i="1"/>
  <c r="P2305" i="1"/>
  <c r="P3783" i="1"/>
  <c r="P3136" i="1"/>
  <c r="P2880" i="1"/>
  <c r="P3719" i="1"/>
  <c r="P2443" i="1"/>
  <c r="P2768" i="1"/>
  <c r="P2816" i="1"/>
  <c r="P3040" i="1"/>
  <c r="P473" i="1"/>
  <c r="P3128" i="1"/>
  <c r="P2377" i="1"/>
  <c r="P2800" i="1"/>
  <c r="P3032" i="1"/>
  <c r="P3703" i="1"/>
  <c r="P3775" i="1"/>
  <c r="P4087" i="1"/>
  <c r="P1845" i="1"/>
  <c r="P1820" i="1"/>
  <c r="P1748" i="1"/>
  <c r="P1732" i="1"/>
  <c r="P2736" i="1"/>
  <c r="P2792" i="1"/>
  <c r="P3024" i="1"/>
  <c r="P3266" i="1"/>
  <c r="P3727" i="1"/>
  <c r="P3751" i="1"/>
  <c r="P3863" i="1"/>
  <c r="P3743" i="1"/>
  <c r="P1796" i="1"/>
  <c r="P2025" i="1"/>
  <c r="P2411" i="1"/>
  <c r="P2776" i="1"/>
  <c r="P2313" i="1"/>
  <c r="P2760" i="1"/>
  <c r="P2744" i="1"/>
  <c r="P2353" i="1"/>
  <c r="P4023" i="1"/>
  <c r="P513" i="1"/>
  <c r="P1780" i="1"/>
  <c r="P1993" i="1"/>
  <c r="P2345" i="1"/>
  <c r="P585" i="1"/>
  <c r="P1828" i="1"/>
  <c r="P1804" i="1"/>
  <c r="P1740" i="1"/>
  <c r="P3855" i="1"/>
  <c r="P4031" i="1"/>
  <c r="P481" i="1"/>
  <c r="P1772" i="1"/>
  <c r="P1985" i="1"/>
  <c r="P4015" i="1"/>
  <c r="P3871" i="1"/>
  <c r="P3767" i="1"/>
  <c r="P3735" i="1"/>
  <c r="K1294" i="1"/>
  <c r="K1390" i="1"/>
  <c r="K1464" i="1"/>
  <c r="G648" i="33"/>
  <c r="G656" i="33"/>
  <c r="E195" i="2"/>
  <c r="K4504" i="1"/>
  <c r="K4536" i="1"/>
  <c r="G769" i="33"/>
  <c r="S846" i="33"/>
  <c r="S862" i="33"/>
  <c r="S878" i="33"/>
  <c r="S886" i="33"/>
  <c r="Q396" i="2"/>
  <c r="AA889" i="1"/>
  <c r="AA964" i="1"/>
  <c r="AA1114" i="1"/>
  <c r="S814" i="33"/>
  <c r="S822" i="33"/>
  <c r="Q387" i="2"/>
  <c r="F849" i="33"/>
  <c r="F865" i="33"/>
  <c r="F881" i="33"/>
  <c r="F889" i="33"/>
  <c r="D399" i="2"/>
  <c r="J892" i="1"/>
  <c r="J967" i="1"/>
  <c r="J1117" i="1"/>
  <c r="F817" i="33"/>
  <c r="F825" i="33"/>
  <c r="D390" i="2"/>
  <c r="E938" i="33"/>
  <c r="D938" i="33"/>
  <c r="B419" i="2"/>
  <c r="G402" i="2"/>
  <c r="N895" i="1"/>
  <c r="N970" i="1"/>
  <c r="N1120" i="1"/>
  <c r="I820" i="33"/>
  <c r="I828" i="33"/>
  <c r="G393" i="2"/>
  <c r="O852" i="33"/>
  <c r="O868" i="33"/>
  <c r="O884" i="33"/>
  <c r="O892" i="33"/>
  <c r="O951" i="33"/>
  <c r="O971" i="33"/>
  <c r="O979" i="33"/>
  <c r="M213" i="2"/>
  <c r="U980" i="1"/>
  <c r="U1068" i="1"/>
  <c r="U1111" i="1"/>
  <c r="O833" i="33"/>
  <c r="O836" i="33"/>
  <c r="O851" i="33"/>
  <c r="O867" i="33"/>
  <c r="O883" i="33"/>
  <c r="O891" i="33"/>
  <c r="M401" i="2"/>
  <c r="U894" i="1"/>
  <c r="U969" i="1"/>
  <c r="U1119" i="1"/>
  <c r="O819" i="33"/>
  <c r="O827" i="33"/>
  <c r="M392" i="2"/>
  <c r="C226" i="2"/>
  <c r="I168" i="1"/>
  <c r="I186" i="1"/>
  <c r="I212" i="1"/>
  <c r="I307" i="1"/>
  <c r="I880" i="1"/>
  <c r="E523" i="33"/>
  <c r="E531" i="33"/>
  <c r="E839" i="33"/>
  <c r="D653" i="33"/>
  <c r="B192" i="2"/>
  <c r="I4498" i="1"/>
  <c r="I4530" i="1"/>
  <c r="E763" i="33"/>
  <c r="E771" i="33"/>
  <c r="C225" i="2"/>
  <c r="I1970" i="1"/>
  <c r="I2146" i="1"/>
  <c r="I2155" i="1"/>
  <c r="E746" i="33"/>
  <c r="D746" i="33"/>
  <c r="S1392" i="1"/>
  <c r="S1448" i="1"/>
  <c r="S1457" i="1"/>
  <c r="M641" i="33"/>
  <c r="M649" i="33"/>
  <c r="K188" i="2"/>
  <c r="S4497" i="1"/>
  <c r="S4529" i="1"/>
  <c r="M762" i="33"/>
  <c r="M770" i="33"/>
  <c r="M777" i="33"/>
  <c r="M426" i="33"/>
  <c r="P1393" i="1"/>
  <c r="P1449" i="1"/>
  <c r="P1458" i="1"/>
  <c r="K642" i="33"/>
  <c r="K650" i="33"/>
  <c r="I189" i="2"/>
  <c r="P4498" i="1"/>
  <c r="P4530" i="1"/>
  <c r="K763" i="33"/>
  <c r="K771" i="33"/>
  <c r="I225" i="2"/>
  <c r="P2298" i="1"/>
  <c r="P2394" i="1"/>
  <c r="P2461" i="1"/>
  <c r="P2580" i="1"/>
  <c r="P4384" i="1"/>
  <c r="K854" i="33"/>
  <c r="L1395" i="1"/>
  <c r="L1451" i="1"/>
  <c r="L1460" i="1"/>
  <c r="H644" i="33"/>
  <c r="H652" i="33"/>
  <c r="F191" i="2"/>
  <c r="L4500" i="1"/>
  <c r="L4532" i="1"/>
  <c r="H765" i="33"/>
  <c r="H773" i="33"/>
  <c r="F227" i="2"/>
  <c r="L169" i="1"/>
  <c r="L187" i="1"/>
  <c r="L213" i="1"/>
  <c r="L308" i="1"/>
  <c r="H507" i="33"/>
  <c r="H515" i="33"/>
  <c r="S1393" i="1"/>
  <c r="S1449" i="1"/>
  <c r="S1458" i="1"/>
  <c r="M642" i="33"/>
  <c r="M650" i="33"/>
  <c r="K189" i="2"/>
  <c r="S4498" i="1"/>
  <c r="S4530" i="1"/>
  <c r="M763" i="33"/>
  <c r="M771" i="33"/>
  <c r="K225" i="2"/>
  <c r="S167" i="1"/>
  <c r="S185" i="1"/>
  <c r="S211" i="1"/>
  <c r="S306" i="1"/>
  <c r="M505" i="33"/>
  <c r="M513" i="33"/>
  <c r="D1013" i="33"/>
  <c r="D887" i="33"/>
  <c r="B397" i="2"/>
  <c r="F847" i="33"/>
  <c r="F863" i="33"/>
  <c r="F879" i="33"/>
  <c r="F887" i="33"/>
  <c r="D397" i="2"/>
  <c r="J890" i="1"/>
  <c r="J965" i="1"/>
  <c r="J1115" i="1"/>
  <c r="F815" i="33"/>
  <c r="F823" i="33"/>
  <c r="D388" i="2"/>
  <c r="D425" i="33"/>
  <c r="D776" i="33"/>
  <c r="B230" i="2"/>
  <c r="D422" i="33"/>
  <c r="D773" i="33"/>
  <c r="B227" i="2"/>
  <c r="S1397" i="1"/>
  <c r="S1453" i="1"/>
  <c r="S1462" i="1"/>
  <c r="M646" i="33"/>
  <c r="M654" i="33"/>
  <c r="K193" i="2"/>
  <c r="S4502" i="1"/>
  <c r="S4534" i="1"/>
  <c r="M767" i="33"/>
  <c r="M775" i="33"/>
  <c r="K229" i="2"/>
  <c r="S2302" i="1"/>
  <c r="S2398" i="1"/>
  <c r="S2465" i="1"/>
  <c r="S2584" i="1"/>
  <c r="S4388" i="1"/>
  <c r="M858" i="33"/>
  <c r="M979" i="33"/>
  <c r="K213" i="2"/>
  <c r="S980" i="1"/>
  <c r="S1068" i="1"/>
  <c r="S1111" i="1"/>
  <c r="M833" i="33"/>
  <c r="M836" i="33"/>
  <c r="M852" i="33"/>
  <c r="M868" i="33"/>
  <c r="M884" i="33"/>
  <c r="M892" i="33"/>
  <c r="M951" i="33"/>
  <c r="M971" i="33"/>
  <c r="M975" i="33"/>
  <c r="K209" i="2"/>
  <c r="S976" i="1"/>
  <c r="S1064" i="1"/>
  <c r="S1107" i="1"/>
  <c r="M872" i="33"/>
  <c r="B372" i="2"/>
  <c r="D499" i="33"/>
  <c r="D908" i="33"/>
  <c r="Q846" i="33"/>
  <c r="Q862" i="33"/>
  <c r="Q878" i="33"/>
  <c r="Q886" i="33"/>
  <c r="O396" i="2"/>
  <c r="X889" i="1"/>
  <c r="X964" i="1"/>
  <c r="X1114" i="1"/>
  <c r="Q814" i="33"/>
  <c r="Q822" i="33"/>
  <c r="O387" i="2"/>
  <c r="D358" i="33"/>
  <c r="B299" i="2"/>
  <c r="E977" i="33"/>
  <c r="D977" i="33"/>
  <c r="B211" i="2"/>
  <c r="C189" i="2"/>
  <c r="I1393" i="1"/>
  <c r="I1449" i="1"/>
  <c r="I1458" i="1"/>
  <c r="E642" i="33"/>
  <c r="E650" i="33"/>
  <c r="D650" i="33"/>
  <c r="B189" i="2"/>
  <c r="F975" i="33"/>
  <c r="D209" i="2"/>
  <c r="J976" i="1"/>
  <c r="J1064" i="1"/>
  <c r="J1107" i="1"/>
  <c r="F872" i="33"/>
  <c r="AA171" i="1"/>
  <c r="AA189" i="1"/>
  <c r="AA215" i="1"/>
  <c r="AA310" i="1"/>
  <c r="S509" i="33"/>
  <c r="S517" i="33"/>
  <c r="E992" i="33"/>
  <c r="D992" i="33"/>
  <c r="B503" i="2"/>
  <c r="E422" i="33"/>
  <c r="E430" i="33"/>
  <c r="D430" i="33"/>
  <c r="B353" i="2"/>
  <c r="K845" i="33"/>
  <c r="K861" i="33"/>
  <c r="K877" i="33"/>
  <c r="K885" i="33"/>
  <c r="I395" i="2"/>
  <c r="P888" i="1"/>
  <c r="P963" i="1"/>
  <c r="P1113" i="1"/>
  <c r="K813" i="33"/>
  <c r="K821" i="33"/>
  <c r="I386" i="2"/>
  <c r="B231" i="2"/>
  <c r="D777" i="33"/>
  <c r="D426" i="33"/>
  <c r="E451" i="33"/>
  <c r="D451" i="33"/>
  <c r="B285" i="2"/>
  <c r="C231" i="2"/>
  <c r="I1976" i="1"/>
  <c r="I2152" i="1"/>
  <c r="I2161" i="1"/>
  <c r="E931" i="33"/>
  <c r="E935" i="33"/>
  <c r="D935" i="33"/>
  <c r="B416" i="2"/>
  <c r="B371" i="2"/>
  <c r="E473" i="33"/>
  <c r="E490" i="33"/>
  <c r="E498" i="33"/>
  <c r="D498" i="33"/>
  <c r="D907" i="33"/>
  <c r="B272" i="2"/>
  <c r="D532" i="33"/>
  <c r="D840" i="33"/>
  <c r="E351" i="33"/>
  <c r="E359" i="33"/>
  <c r="D359" i="33"/>
  <c r="B300" i="2"/>
  <c r="B224" i="2"/>
  <c r="D770" i="33"/>
  <c r="D419" i="33"/>
  <c r="D652" i="33"/>
  <c r="B191" i="2"/>
  <c r="K851" i="33"/>
  <c r="K867" i="33"/>
  <c r="K883" i="33"/>
  <c r="K891" i="33"/>
  <c r="I401" i="2"/>
  <c r="P894" i="1"/>
  <c r="P969" i="1"/>
  <c r="P1119" i="1"/>
  <c r="K819" i="33"/>
  <c r="K827" i="33"/>
  <c r="I392" i="2"/>
  <c r="H851" i="33"/>
  <c r="H867" i="33"/>
  <c r="H883" i="33"/>
  <c r="H891" i="33"/>
  <c r="F401" i="2"/>
  <c r="L894" i="1"/>
  <c r="L969" i="1"/>
  <c r="L1119" i="1"/>
  <c r="H819" i="33"/>
  <c r="H827" i="33"/>
  <c r="F392" i="2"/>
  <c r="I1394" i="1"/>
  <c r="I1450" i="1"/>
  <c r="I1459" i="1"/>
  <c r="E643" i="33"/>
  <c r="E651" i="33"/>
  <c r="C190" i="2"/>
  <c r="I4499" i="1"/>
  <c r="I4531" i="1"/>
  <c r="E764" i="33"/>
  <c r="E772" i="33"/>
  <c r="E421" i="33"/>
  <c r="E429" i="33"/>
  <c r="D429" i="33"/>
  <c r="B352" i="2"/>
  <c r="E847" i="33"/>
  <c r="E863" i="33"/>
  <c r="E879" i="33"/>
  <c r="E887" i="33"/>
  <c r="C397" i="2"/>
  <c r="I890" i="1"/>
  <c r="I965" i="1"/>
  <c r="I1115" i="1"/>
  <c r="E815" i="33"/>
  <c r="E823" i="33"/>
  <c r="C388" i="2"/>
  <c r="E843" i="33"/>
  <c r="H166" i="1"/>
  <c r="H184" i="1"/>
  <c r="H210" i="1"/>
  <c r="D470" i="33"/>
  <c r="D487" i="33"/>
  <c r="J1396" i="1"/>
  <c r="J1452" i="1"/>
  <c r="J1461" i="1"/>
  <c r="F645" i="33"/>
  <c r="F653" i="33"/>
  <c r="D192" i="2"/>
  <c r="J4501" i="1"/>
  <c r="J4533" i="1"/>
  <c r="F766" i="33"/>
  <c r="F774" i="33"/>
  <c r="D228" i="2"/>
  <c r="J2301" i="1"/>
  <c r="J2397" i="1"/>
  <c r="J2464" i="1"/>
  <c r="J2583" i="1"/>
  <c r="J4387" i="1"/>
  <c r="F857" i="33"/>
  <c r="T852" i="33"/>
  <c r="T868" i="33"/>
  <c r="T884" i="33"/>
  <c r="T892" i="33"/>
  <c r="T951" i="33"/>
  <c r="T971" i="33"/>
  <c r="T979" i="33"/>
  <c r="R213" i="2"/>
  <c r="AB980" i="1"/>
  <c r="AB1068" i="1"/>
  <c r="AB1111" i="1"/>
  <c r="T833" i="33"/>
  <c r="T836" i="33"/>
  <c r="T850" i="33"/>
  <c r="T866" i="33"/>
  <c r="T882" i="33"/>
  <c r="T890" i="33"/>
  <c r="R400" i="2"/>
  <c r="AB893" i="1"/>
  <c r="AB968" i="1"/>
  <c r="AB1118" i="1"/>
  <c r="T818" i="33"/>
  <c r="T826" i="33"/>
  <c r="R391" i="2"/>
  <c r="AB1395" i="1"/>
  <c r="AB1451" i="1"/>
  <c r="AB1460" i="1"/>
  <c r="T644" i="33"/>
  <c r="T652" i="33"/>
  <c r="R191" i="2"/>
  <c r="AB4500" i="1"/>
  <c r="AB4532" i="1"/>
  <c r="T765" i="33"/>
  <c r="T773" i="33"/>
  <c r="R227" i="2"/>
  <c r="AB1972" i="1"/>
  <c r="AB2148" i="1"/>
  <c r="AB2157" i="1"/>
  <c r="T927" i="33"/>
  <c r="T1031" i="33"/>
  <c r="E991" i="33"/>
  <c r="E998" i="33"/>
  <c r="D998" i="33"/>
  <c r="B509" i="2"/>
  <c r="N852" i="33"/>
  <c r="N868" i="33"/>
  <c r="N884" i="33"/>
  <c r="N892" i="33"/>
  <c r="N951" i="33"/>
  <c r="N971" i="33"/>
  <c r="N979" i="33"/>
  <c r="L213" i="2"/>
  <c r="T980" i="1"/>
  <c r="T1068" i="1"/>
  <c r="T1111" i="1"/>
  <c r="N833" i="33"/>
  <c r="N836" i="33"/>
  <c r="N851" i="33"/>
  <c r="N867" i="33"/>
  <c r="N883" i="33"/>
  <c r="N891" i="33"/>
  <c r="L401" i="2"/>
  <c r="T894" i="1"/>
  <c r="T969" i="1"/>
  <c r="T1119" i="1"/>
  <c r="N819" i="33"/>
  <c r="N827" i="33"/>
  <c r="L392" i="2"/>
  <c r="I1396" i="1"/>
  <c r="I1452" i="1"/>
  <c r="I1461" i="1"/>
  <c r="E645" i="33"/>
  <c r="E653" i="33"/>
  <c r="C192" i="2"/>
  <c r="I4501" i="1"/>
  <c r="I4533" i="1"/>
  <c r="E766" i="33"/>
  <c r="E774" i="33"/>
  <c r="C228" i="2"/>
  <c r="I170" i="1"/>
  <c r="I188" i="1"/>
  <c r="I214" i="1"/>
  <c r="E474" i="33"/>
  <c r="E491" i="33"/>
  <c r="E499" i="33"/>
  <c r="E908" i="33"/>
  <c r="I849" i="33"/>
  <c r="I865" i="33"/>
  <c r="I881" i="33"/>
  <c r="I889" i="33"/>
  <c r="G399" i="2"/>
  <c r="N892" i="1"/>
  <c r="N967" i="1"/>
  <c r="N1117" i="1"/>
  <c r="I817" i="33"/>
  <c r="I825" i="33"/>
  <c r="G390" i="2"/>
  <c r="D649" i="33"/>
  <c r="B188" i="2"/>
  <c r="K1018" i="33"/>
  <c r="E777" i="33"/>
  <c r="E426" i="33"/>
  <c r="R852" i="33"/>
  <c r="R868" i="33"/>
  <c r="R884" i="33"/>
  <c r="R892" i="33"/>
  <c r="R951" i="33"/>
  <c r="R971" i="33"/>
  <c r="R979" i="33"/>
  <c r="P213" i="2"/>
  <c r="Y980" i="1"/>
  <c r="Y1068" i="1"/>
  <c r="Y1111" i="1"/>
  <c r="R833" i="33"/>
  <c r="R836" i="33"/>
  <c r="R846" i="33"/>
  <c r="R862" i="33"/>
  <c r="R878" i="33"/>
  <c r="R886" i="33"/>
  <c r="P396" i="2"/>
  <c r="Y889" i="1"/>
  <c r="Y964" i="1"/>
  <c r="Y1114" i="1"/>
  <c r="R814" i="33"/>
  <c r="R822" i="33"/>
  <c r="P387" i="2"/>
  <c r="I187" i="1"/>
  <c r="I213" i="1"/>
  <c r="I308" i="1"/>
  <c r="I881" i="1"/>
  <c r="E524" i="33"/>
  <c r="E532" i="33"/>
  <c r="E840" i="33"/>
  <c r="H852" i="33"/>
  <c r="H868" i="33"/>
  <c r="H884" i="33"/>
  <c r="H892" i="33"/>
  <c r="H951" i="33"/>
  <c r="H971" i="33"/>
  <c r="H979" i="33"/>
  <c r="F213" i="2"/>
  <c r="L980" i="1"/>
  <c r="L1068" i="1"/>
  <c r="L1111" i="1"/>
  <c r="H833" i="33"/>
  <c r="H836" i="33"/>
  <c r="H850" i="33"/>
  <c r="H866" i="33"/>
  <c r="H882" i="33"/>
  <c r="H890" i="33"/>
  <c r="F400" i="2"/>
  <c r="L893" i="1"/>
  <c r="L968" i="1"/>
  <c r="L1118" i="1"/>
  <c r="H818" i="33"/>
  <c r="H826" i="33"/>
  <c r="F391" i="2"/>
  <c r="P1392" i="1"/>
  <c r="P1448" i="1"/>
  <c r="P1457" i="1"/>
  <c r="K641" i="33"/>
  <c r="K649" i="33"/>
  <c r="I188" i="2"/>
  <c r="P4497" i="1"/>
  <c r="P4529" i="1"/>
  <c r="K762" i="33"/>
  <c r="K770" i="33"/>
  <c r="I224" i="2"/>
  <c r="P1969" i="1"/>
  <c r="P2145" i="1"/>
  <c r="P2154" i="1"/>
  <c r="K924" i="33"/>
  <c r="K1028" i="33"/>
  <c r="D852" i="33"/>
  <c r="D868" i="33"/>
  <c r="D884" i="33"/>
  <c r="I852" i="33"/>
  <c r="I868" i="33"/>
  <c r="I884" i="33"/>
  <c r="I892" i="33"/>
  <c r="I951" i="33"/>
  <c r="I971" i="33"/>
  <c r="I979" i="33"/>
  <c r="G213" i="2"/>
  <c r="N980" i="1"/>
  <c r="N1068" i="1"/>
  <c r="N1111" i="1"/>
  <c r="I833" i="33"/>
  <c r="I836" i="33"/>
  <c r="I846" i="33"/>
  <c r="I862" i="33"/>
  <c r="I878" i="33"/>
  <c r="I886" i="33"/>
  <c r="G396" i="2"/>
  <c r="N889" i="1"/>
  <c r="N964" i="1"/>
  <c r="N1114" i="1"/>
  <c r="I814" i="33"/>
  <c r="I822" i="33"/>
  <c r="G387" i="2"/>
  <c r="Q852" i="33"/>
  <c r="Q868" i="33"/>
  <c r="Q884" i="33"/>
  <c r="Q892" i="33"/>
  <c r="Q951" i="33"/>
  <c r="Q971" i="33"/>
  <c r="Q979" i="33"/>
  <c r="O213" i="2"/>
  <c r="X980" i="1"/>
  <c r="X1068" i="1"/>
  <c r="X1111" i="1"/>
  <c r="Q833" i="33"/>
  <c r="Q836" i="33"/>
  <c r="Q845" i="33"/>
  <c r="Q861" i="33"/>
  <c r="Q877" i="33"/>
  <c r="Q885" i="33"/>
  <c r="O395" i="2"/>
  <c r="X888" i="1"/>
  <c r="X963" i="1"/>
  <c r="X1113" i="1"/>
  <c r="Q813" i="33"/>
  <c r="Q821" i="33"/>
  <c r="O386" i="2"/>
  <c r="D843" i="33"/>
  <c r="I1398" i="1"/>
  <c r="I1454" i="1"/>
  <c r="I1463" i="1"/>
  <c r="E647" i="33"/>
  <c r="E655" i="33"/>
  <c r="C194" i="2"/>
  <c r="I4503" i="1"/>
  <c r="I4535" i="1"/>
  <c r="E768" i="33"/>
  <c r="E776" i="33"/>
  <c r="C230" i="2"/>
  <c r="I172" i="1"/>
  <c r="I190" i="1"/>
  <c r="I216" i="1"/>
  <c r="I311" i="1"/>
  <c r="I884" i="1"/>
  <c r="E527" i="33"/>
  <c r="E535" i="33"/>
  <c r="D535" i="33"/>
  <c r="B275" i="2"/>
  <c r="C213" i="2"/>
  <c r="I980" i="1"/>
  <c r="I1068" i="1"/>
  <c r="I1111" i="1"/>
  <c r="E833" i="33"/>
  <c r="E836" i="33"/>
  <c r="E852" i="33"/>
  <c r="E868" i="33"/>
  <c r="E884" i="33"/>
  <c r="E892" i="33"/>
  <c r="E951" i="33"/>
  <c r="E971" i="33"/>
  <c r="E979" i="33"/>
  <c r="D979" i="33"/>
  <c r="B213" i="2"/>
  <c r="S852" i="33"/>
  <c r="S868" i="33"/>
  <c r="S884" i="33"/>
  <c r="S892" i="33"/>
  <c r="S951" i="33"/>
  <c r="S971" i="33"/>
  <c r="S979" i="33"/>
  <c r="Q213" i="2"/>
  <c r="AA980" i="1"/>
  <c r="AA1068" i="1"/>
  <c r="AA1111" i="1"/>
  <c r="S833" i="33"/>
  <c r="S836" i="33"/>
  <c r="S851" i="33"/>
  <c r="S867" i="33"/>
  <c r="S883" i="33"/>
  <c r="S891" i="33"/>
  <c r="Q401" i="2"/>
  <c r="AA894" i="1"/>
  <c r="AA969" i="1"/>
  <c r="AA1119" i="1"/>
  <c r="S819" i="33"/>
  <c r="S827" i="33"/>
  <c r="Q392" i="2"/>
  <c r="K852" i="33"/>
  <c r="K868" i="33"/>
  <c r="K884" i="33"/>
  <c r="K892" i="33"/>
  <c r="K951" i="33"/>
  <c r="K971" i="33"/>
  <c r="K979" i="33"/>
  <c r="I213" i="2"/>
  <c r="P980" i="1"/>
  <c r="P1068" i="1"/>
  <c r="P1111" i="1"/>
  <c r="K833" i="33"/>
  <c r="K836" i="33"/>
  <c r="K846" i="33"/>
  <c r="K862" i="33"/>
  <c r="K878" i="33"/>
  <c r="K886" i="33"/>
  <c r="I396" i="2"/>
  <c r="P889" i="1"/>
  <c r="P964" i="1"/>
  <c r="P1114" i="1"/>
  <c r="K814" i="33"/>
  <c r="K822" i="33"/>
  <c r="I387" i="2"/>
  <c r="I1395" i="1"/>
  <c r="I1451" i="1"/>
  <c r="I1460" i="1"/>
  <c r="E644" i="33"/>
  <c r="E652" i="33"/>
  <c r="C191" i="2"/>
  <c r="I4500" i="1"/>
  <c r="I4532" i="1"/>
  <c r="E765" i="33"/>
  <c r="E773" i="33"/>
  <c r="C227" i="2"/>
  <c r="I169" i="1"/>
  <c r="E350" i="33"/>
  <c r="E358" i="33"/>
  <c r="C299" i="2"/>
  <c r="I759" i="1"/>
  <c r="I768" i="1"/>
  <c r="I786" i="1"/>
  <c r="E439" i="33"/>
  <c r="E447" i="33"/>
  <c r="D447" i="33"/>
  <c r="B281" i="2"/>
  <c r="I1392" i="1"/>
  <c r="I1448" i="1"/>
  <c r="I1457" i="1"/>
  <c r="E641" i="33"/>
  <c r="E649" i="33"/>
  <c r="C188" i="2"/>
  <c r="I4497" i="1"/>
  <c r="I4529" i="1"/>
  <c r="E762" i="33"/>
  <c r="E770" i="33"/>
  <c r="C224" i="2"/>
  <c r="I166" i="1"/>
  <c r="E347" i="33"/>
  <c r="E355" i="33"/>
  <c r="C296" i="2"/>
  <c r="I756" i="1"/>
  <c r="I765" i="1"/>
  <c r="I783" i="1"/>
  <c r="E436" i="33"/>
  <c r="E444" i="33"/>
  <c r="D444" i="33"/>
  <c r="B278" i="2"/>
  <c r="AA1397" i="1"/>
  <c r="AA1453" i="1"/>
  <c r="AA1462" i="1"/>
  <c r="S646" i="33"/>
  <c r="S654" i="33"/>
  <c r="Q193" i="2"/>
  <c r="AA4502" i="1"/>
  <c r="AA4534" i="1"/>
  <c r="S767" i="33"/>
  <c r="S775" i="33"/>
  <c r="Q229" i="2"/>
  <c r="AA1974" i="1"/>
  <c r="AA2150" i="1"/>
  <c r="AA2159" i="1"/>
  <c r="S929" i="33"/>
  <c r="S1033" i="33"/>
  <c r="P852" i="33"/>
  <c r="P868" i="33"/>
  <c r="P884" i="33"/>
  <c r="P892" i="33"/>
  <c r="P951" i="33"/>
  <c r="P971" i="33"/>
  <c r="P979" i="33"/>
  <c r="N213" i="2"/>
  <c r="V980" i="1"/>
  <c r="V1068" i="1"/>
  <c r="V1111" i="1"/>
  <c r="P833" i="33"/>
  <c r="P836" i="33"/>
  <c r="P845" i="33"/>
  <c r="P861" i="33"/>
  <c r="P877" i="33"/>
  <c r="P885" i="33"/>
  <c r="N395" i="2"/>
  <c r="V888" i="1"/>
  <c r="V963" i="1"/>
  <c r="V1113" i="1"/>
  <c r="P813" i="33"/>
  <c r="P821" i="33"/>
  <c r="N386" i="2"/>
  <c r="F951" i="33"/>
  <c r="F971" i="33"/>
  <c r="F979" i="33"/>
  <c r="D213" i="2"/>
  <c r="J980" i="1"/>
  <c r="J1068" i="1"/>
  <c r="J1111" i="1"/>
  <c r="F833" i="33"/>
  <c r="F836" i="33"/>
  <c r="F852" i="33"/>
  <c r="F868" i="33"/>
  <c r="F884" i="33"/>
  <c r="F892" i="33"/>
  <c r="D402" i="2"/>
  <c r="J895" i="1"/>
  <c r="J970" i="1"/>
  <c r="J1120" i="1"/>
  <c r="F820" i="33"/>
  <c r="F828" i="33"/>
  <c r="D393" i="2"/>
</calcChain>
</file>

<file path=xl/sharedStrings.xml><?xml version="1.0" encoding="utf-8"?>
<sst xmlns="http://schemas.openxmlformats.org/spreadsheetml/2006/main" count="1471" uniqueCount="747">
  <si>
    <t>Allocation</t>
  </si>
  <si>
    <t>Factor</t>
  </si>
  <si>
    <t>P-T-D Plant in Service</t>
  </si>
  <si>
    <t>Total</t>
  </si>
  <si>
    <t>Retail</t>
  </si>
  <si>
    <t>OL</t>
  </si>
  <si>
    <t>SL</t>
  </si>
  <si>
    <t>Production</t>
  </si>
  <si>
    <t>Distribution</t>
  </si>
  <si>
    <t>Rate Base</t>
  </si>
  <si>
    <t>Transmission</t>
  </si>
  <si>
    <t>Label</t>
  </si>
  <si>
    <t>Constant</t>
  </si>
  <si>
    <t>ENER</t>
  </si>
  <si>
    <t>METER</t>
  </si>
  <si>
    <t>TOTCUST</t>
  </si>
  <si>
    <t>RBASE</t>
  </si>
  <si>
    <t>Operating Expense</t>
  </si>
  <si>
    <t>O&amp;M Expense</t>
  </si>
  <si>
    <t>Customer Accounts</t>
  </si>
  <si>
    <t>O&amp;M Labor</t>
  </si>
  <si>
    <t>RS</t>
  </si>
  <si>
    <t>MGS-SEC</t>
  </si>
  <si>
    <t>MGS-PRI</t>
  </si>
  <si>
    <t>LGS-SEC</t>
  </si>
  <si>
    <t>LGS-PRI</t>
  </si>
  <si>
    <t>FUNCTION</t>
  </si>
  <si>
    <t>LGS-SUB</t>
  </si>
  <si>
    <t>INPUTS FROM WORKPAPERS</t>
  </si>
  <si>
    <t>PROD_DEMAND</t>
  </si>
  <si>
    <t>PRODUCTION</t>
  </si>
  <si>
    <t>PROD_ENERGY</t>
  </si>
  <si>
    <t>ENERGY</t>
  </si>
  <si>
    <t>BULK_TRANS</t>
  </si>
  <si>
    <t>BULKTRAN</t>
  </si>
  <si>
    <t>SUB_TRANS</t>
  </si>
  <si>
    <t>SUBTRAN</t>
  </si>
  <si>
    <t>DIST_CPD</t>
  </si>
  <si>
    <t>DISTPRI</t>
  </si>
  <si>
    <t>SECDEM</t>
  </si>
  <si>
    <t>DISTSEC</t>
  </si>
  <si>
    <t>CUST_TOTAL</t>
  </si>
  <si>
    <t>CUSTOMER</t>
  </si>
  <si>
    <t>PRICUST</t>
  </si>
  <si>
    <t>DIST_PCUST</t>
  </si>
  <si>
    <t>SECCUST</t>
  </si>
  <si>
    <t>DIST_SERV</t>
  </si>
  <si>
    <t>DIST_METERS</t>
  </si>
  <si>
    <t>DIR371</t>
  </si>
  <si>
    <t>DIST_OL</t>
  </si>
  <si>
    <t>DIR373</t>
  </si>
  <si>
    <t>DIST_SL</t>
  </si>
  <si>
    <t>DIR902</t>
  </si>
  <si>
    <t>CUST_902</t>
  </si>
  <si>
    <t>DIR903</t>
  </si>
  <si>
    <t>CUST_903</t>
  </si>
  <si>
    <t>CUST451</t>
  </si>
  <si>
    <t>CUST_451</t>
  </si>
  <si>
    <t>INTERNALLY DERIVED</t>
  </si>
  <si>
    <t>DIST_POLES</t>
  </si>
  <si>
    <t>DIST_OHLINES</t>
  </si>
  <si>
    <t>DIST_UGLINES</t>
  </si>
  <si>
    <t>DIST_TRANSF</t>
  </si>
  <si>
    <t>RB_GUP_EPIS_P</t>
  </si>
  <si>
    <t>RB_GUP_EPIS_T</t>
  </si>
  <si>
    <t>RB_GUP_EPIS_D</t>
  </si>
  <si>
    <t>TOTOHLINES</t>
  </si>
  <si>
    <t>TOTUGLINES</t>
  </si>
  <si>
    <t>RB_GUP_EPIS_G</t>
  </si>
  <si>
    <t>LABOR_M</t>
  </si>
  <si>
    <t>RB_GUP_CWIP</t>
  </si>
  <si>
    <t>NP</t>
  </si>
  <si>
    <t>RSALE</t>
  </si>
  <si>
    <t>RB_GUP</t>
  </si>
  <si>
    <t>EXP_OM</t>
  </si>
  <si>
    <t>RATEBASE</t>
  </si>
  <si>
    <t>TOTOXEXP</t>
  </si>
  <si>
    <t>EXP_OM_DIST</t>
  </si>
  <si>
    <t>TOTMXEXP</t>
  </si>
  <si>
    <t>EXP_OM_CUSTACCT</t>
  </si>
  <si>
    <t>TOTOX234</t>
  </si>
  <si>
    <t>EXP_OM_CUSTSERV</t>
  </si>
  <si>
    <t>GSU</t>
  </si>
  <si>
    <t>TOTAL</t>
  </si>
  <si>
    <t>Function</t>
  </si>
  <si>
    <t>LGS</t>
  </si>
  <si>
    <t>360 Land and Land Rights</t>
  </si>
  <si>
    <t>361 Structures and Improvements</t>
  </si>
  <si>
    <t>362 Station Equipment</t>
  </si>
  <si>
    <t>364 Poles</t>
  </si>
  <si>
    <t>365 Overhead Lines</t>
  </si>
  <si>
    <t>366 Underground Conduit</t>
  </si>
  <si>
    <t>367 Underground Lines</t>
  </si>
  <si>
    <t>368 Transformers</t>
  </si>
  <si>
    <t>369 Services</t>
  </si>
  <si>
    <t>370 Meters</t>
  </si>
  <si>
    <t>371 Installations on Cust Premises</t>
  </si>
  <si>
    <t>373 Street Lighting</t>
  </si>
  <si>
    <t>Distribution Operation</t>
  </si>
  <si>
    <t>580 Supervision &amp; Engineering</t>
  </si>
  <si>
    <t>581 Load Dispatching</t>
  </si>
  <si>
    <t>582 Station Expenses</t>
  </si>
  <si>
    <t>583 Overhead Lines</t>
  </si>
  <si>
    <t>585 Street Lighting</t>
  </si>
  <si>
    <t>586 Meters</t>
  </si>
  <si>
    <t>587 Customer Installs</t>
  </si>
  <si>
    <t>588 Miscellaneous Distribution</t>
  </si>
  <si>
    <t>589 Rents</t>
  </si>
  <si>
    <t>Distribution Maintenance</t>
  </si>
  <si>
    <t>590 Supervision &amp; Engineering</t>
  </si>
  <si>
    <t>591 Structures</t>
  </si>
  <si>
    <t>592 Station Equipment</t>
  </si>
  <si>
    <t>593 Overhead Lines</t>
  </si>
  <si>
    <t>595 Line Transformers</t>
  </si>
  <si>
    <t>596 Street Lighting</t>
  </si>
  <si>
    <t>597 Meters</t>
  </si>
  <si>
    <t>598 Miscellaneous Distribution</t>
  </si>
  <si>
    <t>Acct 581-589</t>
  </si>
  <si>
    <t>Acct 591-598</t>
  </si>
  <si>
    <t>901 Supervision</t>
  </si>
  <si>
    <t>902 Meter Read</t>
  </si>
  <si>
    <t>903 Customer Records</t>
  </si>
  <si>
    <t>904 Uncollectibles</t>
  </si>
  <si>
    <t>905 Miscellaneous</t>
  </si>
  <si>
    <t>Acct 902-904</t>
  </si>
  <si>
    <t>Acct 901-905</t>
  </si>
  <si>
    <t>Acct 580-598</t>
  </si>
  <si>
    <t>Administrative &amp; General Expense</t>
  </si>
  <si>
    <t>Production EPIS</t>
  </si>
  <si>
    <t>Transmission EPIS</t>
  </si>
  <si>
    <t>Distribution EPIS</t>
  </si>
  <si>
    <t>Production Demand</t>
  </si>
  <si>
    <t>Production Energy</t>
  </si>
  <si>
    <t>Customer Service</t>
  </si>
  <si>
    <t>Total P-T-D Plant in Service</t>
  </si>
  <si>
    <t>Total Electric Plant in Service</t>
  </si>
  <si>
    <t>Gen &amp; Int Plant</t>
  </si>
  <si>
    <t>CWIP</t>
  </si>
  <si>
    <t>Net Electric Plant in Service</t>
  </si>
  <si>
    <t>Working Capital</t>
  </si>
  <si>
    <t>Net EPIS</t>
  </si>
  <si>
    <t>Rate Base Offsets</t>
  </si>
  <si>
    <t>Total Working Capital</t>
  </si>
  <si>
    <t>Total Rate Base</t>
  </si>
  <si>
    <t>Operating Revenues</t>
  </si>
  <si>
    <t>Other Operating Revenues</t>
  </si>
  <si>
    <t>Total Operating Revenues</t>
  </si>
  <si>
    <t>MISC_SERV_REV</t>
  </si>
  <si>
    <t>594 Underground Lines</t>
  </si>
  <si>
    <t>Total Depreciation &amp; Amort Expense</t>
  </si>
  <si>
    <t>General &amp; Intangible</t>
  </si>
  <si>
    <t>Taxes Other Than Income</t>
  </si>
  <si>
    <t>Total Taxes Other Than Income</t>
  </si>
  <si>
    <t>Total Operating Expense Before Income Tax</t>
  </si>
  <si>
    <t>Schedule M Income Adjustments</t>
  </si>
  <si>
    <t>Tax Factor (Tax Rate x Apportionment)</t>
  </si>
  <si>
    <t>Kentucky Taxable Income</t>
  </si>
  <si>
    <t>Kentucky Tax</t>
  </si>
  <si>
    <t>West Virginia Taxable Income</t>
  </si>
  <si>
    <t>West Virginia Tax</t>
  </si>
  <si>
    <t>Federal Taxable Income</t>
  </si>
  <si>
    <t>Gross Current FIT</t>
  </si>
  <si>
    <t>Deferred FIT</t>
  </si>
  <si>
    <t>Total Federal Income Tax</t>
  </si>
  <si>
    <t>Total Income Tax</t>
  </si>
  <si>
    <t>Total Expenses</t>
  </si>
  <si>
    <t>Net Operating Income</t>
  </si>
  <si>
    <t>Total Revenue</t>
  </si>
  <si>
    <t>Total Other Revenue</t>
  </si>
  <si>
    <t>FORF_DISC</t>
  </si>
  <si>
    <t>XXXXXXXXXXXXXXXXXXXXXXXXXX</t>
  </si>
  <si>
    <t>Initial Total Expense</t>
  </si>
  <si>
    <t>Initial Other Revenue</t>
  </si>
  <si>
    <t>Proposed Operating Income</t>
  </si>
  <si>
    <t>Income Increase</t>
  </si>
  <si>
    <t>Gross Revenue Conversion Factor</t>
  </si>
  <si>
    <t>Revenue Increase</t>
  </si>
  <si>
    <t>Proposed Sales Revenue</t>
  </si>
  <si>
    <t>Current Rate of Return</t>
  </si>
  <si>
    <t>Proposed Rate of Return</t>
  </si>
  <si>
    <t>Calculation of Proposed Revenues</t>
  </si>
  <si>
    <t>MGS-SUB</t>
  </si>
  <si>
    <t>363 Storage Battery Equipment</t>
  </si>
  <si>
    <t>Copy these cells back up to B696 - W722</t>
  </si>
  <si>
    <t>Taxable Income Before Schedule M Adjustments</t>
  </si>
  <si>
    <t>LGS-TRA</t>
  </si>
  <si>
    <t>MW</t>
  </si>
  <si>
    <t>All Other Transmission Plant</t>
  </si>
  <si>
    <t>Bulk Transmission Plant</t>
  </si>
  <si>
    <t>Subtransmission Plant</t>
  </si>
  <si>
    <t>Total Transmisison Plant</t>
  </si>
  <si>
    <t>TRANS_TOTAL</t>
  </si>
  <si>
    <t>CUSTDEP</t>
  </si>
  <si>
    <t>CUST_DEP</t>
  </si>
  <si>
    <t>Working Capital Cash - Excl Sys Sales</t>
  </si>
  <si>
    <t>Total Working Capital - Cash</t>
  </si>
  <si>
    <t>Working Capital - Cash</t>
  </si>
  <si>
    <t>Working Capital - Prepayments</t>
  </si>
  <si>
    <t>Working Capital - Materials &amp; Supplies</t>
  </si>
  <si>
    <t>Total Working Cap - Materials &amp; Supplies</t>
  </si>
  <si>
    <t>Accumulated Deferred FIT</t>
  </si>
  <si>
    <t>Customer Advances</t>
  </si>
  <si>
    <t>Customer Deposits</t>
  </si>
  <si>
    <t>T&amp;D Plant</t>
  </si>
  <si>
    <t>TDPLANT</t>
  </si>
  <si>
    <t>Gross Utility Plant</t>
  </si>
  <si>
    <t>General</t>
  </si>
  <si>
    <t>Depreciation Reserve</t>
  </si>
  <si>
    <t>Generation</t>
  </si>
  <si>
    <t>Transmission - GSU</t>
  </si>
  <si>
    <t>Transmission - All Other</t>
  </si>
  <si>
    <t>Total Depreciation Reserve</t>
  </si>
  <si>
    <t>HR-J Post In-Service AFUDC</t>
  </si>
  <si>
    <t>Total Depreciation Adjustments</t>
  </si>
  <si>
    <t>Plant Held for Future Use - Tranmsission</t>
  </si>
  <si>
    <t>TDOMX</t>
  </si>
  <si>
    <t>REVYEC</t>
  </si>
  <si>
    <t>Total Cash Working Capital Adjustments</t>
  </si>
  <si>
    <t>Transmission &amp; Distribution</t>
  </si>
  <si>
    <t>Total CWIP</t>
  </si>
  <si>
    <t>Total Rate Base Offsets</t>
  </si>
  <si>
    <t>Total Other Operating Revenues</t>
  </si>
  <si>
    <t>Sales of Electricity</t>
  </si>
  <si>
    <t>Total Production Expenses</t>
  </si>
  <si>
    <t>Total Transmission Expenses</t>
  </si>
  <si>
    <t>EXP_OM_TRAN</t>
  </si>
  <si>
    <t>Total A&amp;G Expenses</t>
  </si>
  <si>
    <t>O&amp;M Adjustments</t>
  </si>
  <si>
    <t>Total Distribution Operations Expenses</t>
  </si>
  <si>
    <t>Total Distribution Maintenance Expenses</t>
  </si>
  <si>
    <t>Total Distribution O&amp;M</t>
  </si>
  <si>
    <t>Adjusted Operating &amp; Maintenance Expenses</t>
  </si>
  <si>
    <t>Total O&amp;M Expenses</t>
  </si>
  <si>
    <t>Total Adjustments to Taxes Other Than Income</t>
  </si>
  <si>
    <t>Adjusted Taxes Other Than Income</t>
  </si>
  <si>
    <t>Gross Operating Income</t>
  </si>
  <si>
    <t>Interest Synchronization Tax</t>
  </si>
  <si>
    <t>A&amp;G Regulatory</t>
  </si>
  <si>
    <t>REV</t>
  </si>
  <si>
    <t>FUELREV</t>
  </si>
  <si>
    <t>Acct 560-598</t>
  </si>
  <si>
    <t>Book vs. Tax Depreciation - Normalized</t>
  </si>
  <si>
    <t>AFUDC - HR/J</t>
  </si>
  <si>
    <t>ABFUDC</t>
  </si>
  <si>
    <t>ABFUDC - HR/J</t>
  </si>
  <si>
    <t>Interest Capitalization</t>
  </si>
  <si>
    <t>Deferred Fuel</t>
  </si>
  <si>
    <t>Provision for Possible Revenue Refunds</t>
  </si>
  <si>
    <t>Percent Repair Allowance</t>
  </si>
  <si>
    <t>Book/Tax Unit of Property</t>
  </si>
  <si>
    <t>Tax Amortization of Pollution Control</t>
  </si>
  <si>
    <t>MTM Book Gain Above the Line Tax Deferral</t>
  </si>
  <si>
    <t>Mark &amp; Spread Deferral - 283 A/L</t>
  </si>
  <si>
    <t>Regulatory Asset Accrued SFAS 112</t>
  </si>
  <si>
    <t>Removal Costs</t>
  </si>
  <si>
    <t>Nontaxable Defd Compensation CSV Earn</t>
  </si>
  <si>
    <t>Accrued Book ARO Expense - SFAS 143</t>
  </si>
  <si>
    <t>Accrd SFAS 112 Post Employment Benefits</t>
  </si>
  <si>
    <t>Accrued OPEB Costs SFAS 158</t>
  </si>
  <si>
    <t>Accrued SFAS 106 Post Retirement Exp</t>
  </si>
  <si>
    <t>Accrued Book Pension Costs - SFAS 158</t>
  </si>
  <si>
    <t>Supplemental Executive Retirement</t>
  </si>
  <si>
    <t>Accrd Supplemental Savings Plan Exp</t>
  </si>
  <si>
    <t>Accrd Supplemental Exec Retirement SFAS 158</t>
  </si>
  <si>
    <t>Book Provision for Uncollectible Accounts</t>
  </si>
  <si>
    <t>Provision for Trading Credit Risk (Above Line)</t>
  </si>
  <si>
    <t>Provision for FAS 157 A/L</t>
  </si>
  <si>
    <t>Reg Asset on Deferred RTO Costs</t>
  </si>
  <si>
    <t>Deferred Book Contract Revenue</t>
  </si>
  <si>
    <t>Deferred Demand Side Management Exp</t>
  </si>
  <si>
    <t>Book &gt; Tax Basis - EMA A/C 283</t>
  </si>
  <si>
    <t>Advance Rental Income</t>
  </si>
  <si>
    <t>Reg Liability - Unrealized MTM Gain Deferral</t>
  </si>
  <si>
    <t>Reg Asset - SFAS 158 Pensions</t>
  </si>
  <si>
    <t>Reg Asset - SFAS 158 SERP</t>
  </si>
  <si>
    <t>Reg Asset - SFAS 158 OPEB</t>
  </si>
  <si>
    <t>Capitalized Software Costs Tax</t>
  </si>
  <si>
    <t>Capitalized Software Costs Book</t>
  </si>
  <si>
    <t>Book Amortization Loss on Reacquired Debt</t>
  </si>
  <si>
    <t>Total Revenues</t>
  </si>
  <si>
    <t>Total Schedule M Adjustments - Per Books</t>
  </si>
  <si>
    <t>Adjustments to Per Books Schedule M</t>
  </si>
  <si>
    <t>FUELR</t>
  </si>
  <si>
    <t>Adjusted Schedule M</t>
  </si>
  <si>
    <t>Feedback Prior ITC Normalization Tax</t>
  </si>
  <si>
    <t>DFIT for Book vs Tax Depreciation Normalized</t>
  </si>
  <si>
    <t>DFIT ABFUDC</t>
  </si>
  <si>
    <t>Tax Amortization of Pollution Control Equip.</t>
  </si>
  <si>
    <t>Accrued Book Pension Expense</t>
  </si>
  <si>
    <t>Accrd Suppl Executive Retirement - SFAS 158</t>
  </si>
  <si>
    <t>Accrd Book Supplemental Savings Plan</t>
  </si>
  <si>
    <t>Book Provision - Uncollectible Accounts</t>
  </si>
  <si>
    <t>Accrd Companywide Incentive Plan</t>
  </si>
  <si>
    <t>Prov for Trading Credit Risk - Above the Line</t>
  </si>
  <si>
    <t>Accrd Book Vacation Pay</t>
  </si>
  <si>
    <t>Reg Asset SFAS 158 Pensions</t>
  </si>
  <si>
    <t>Reg Asset SFAS 158 SERP</t>
  </si>
  <si>
    <t>Reg Asset SFAS 158 OPEB</t>
  </si>
  <si>
    <t>Accrued SFAS 106 Post Retirement Expense</t>
  </si>
  <si>
    <t>Accrued SFAS 112 Post Employment Benefits</t>
  </si>
  <si>
    <t>Accrued Book ARO Expense SFAS 143</t>
  </si>
  <si>
    <t>Reg Asset - Accrued SFAS 112</t>
  </si>
  <si>
    <t>AFUDC Offset</t>
  </si>
  <si>
    <t>Total Per Books AFUDC Offset</t>
  </si>
  <si>
    <t>FORF DISCOUNTS</t>
  </si>
  <si>
    <t>YEAR END CUST ADJ</t>
  </si>
  <si>
    <t>Electric Plant in Service</t>
  </si>
  <si>
    <t>RB_GUP_EPIS</t>
  </si>
  <si>
    <t>REVYEC Total</t>
  </si>
  <si>
    <t>REVYEC TOTAL</t>
  </si>
  <si>
    <t>FORF_DISC TOTAL</t>
  </si>
  <si>
    <t>NOI - Functionalized</t>
  </si>
  <si>
    <t>Plant Held for Future Use - Distribution</t>
  </si>
  <si>
    <t>Federal Insurance Contribution Excise</t>
  </si>
  <si>
    <t>Federal Unemployment Tax</t>
  </si>
  <si>
    <t>Kentucky PSC Maintenance</t>
  </si>
  <si>
    <t>Kentucky Sales &amp; Use</t>
  </si>
  <si>
    <t>Kentucky Real &amp; Personal Property</t>
  </si>
  <si>
    <t>Total Other Operating Revenue Adjustments</t>
  </si>
  <si>
    <t>Interest on Customer Deposits</t>
  </si>
  <si>
    <t>Production O&amp;M Labor</t>
  </si>
  <si>
    <t>LABOR_PROD</t>
  </si>
  <si>
    <t>Total Adjustments to Electric Plant in Service</t>
  </si>
  <si>
    <t>Total Depreciation &amp; Amort Adjustments</t>
  </si>
  <si>
    <t>Total Working Cap - Materials &amp; Supplies Adjustments</t>
  </si>
  <si>
    <t>Total Adjusted CWIP</t>
  </si>
  <si>
    <t>Reg Asset Medicare Subsidy Flow Thru</t>
  </si>
  <si>
    <t>Nondeductible Meals and Travel &amp; Entertainment</t>
  </si>
  <si>
    <t>Accrued Companywide Incentive Plan</t>
  </si>
  <si>
    <t>Accrued Book Vacation Pay</t>
  </si>
  <si>
    <t>(ICDP) Incentive Comp Deferral Plan</t>
  </si>
  <si>
    <t>Accrued Book Severance Benefits</t>
  </si>
  <si>
    <t>Customer Adv Inc for Tax</t>
  </si>
  <si>
    <t>Deferred Storm Damage</t>
  </si>
  <si>
    <t>SFAS 109 - Deferred SIT Liability</t>
  </si>
  <si>
    <t>Reg Asset - SFAS 109 - Deferred SIT Liability</t>
  </si>
  <si>
    <t>Adjustments to Rate Base Offsets</t>
  </si>
  <si>
    <t>Total Adjustments to Rate Base Offsets</t>
  </si>
  <si>
    <t>Deferred Fuel Costs</t>
  </si>
  <si>
    <t>(IDCP) Incentive Comp Deferral Plan</t>
  </si>
  <si>
    <t>Accrd Book Severance Benefits</t>
  </si>
  <si>
    <t>Total Per Books DFIT</t>
  </si>
  <si>
    <t>Total Deferred FIT</t>
  </si>
  <si>
    <t>Kentucky Taxable Income Before Adjustments</t>
  </si>
  <si>
    <t>Michigan Taxable Income Before Depreciation Adjustment</t>
  </si>
  <si>
    <t>Michigan Taxable Income</t>
  </si>
  <si>
    <t>Michigan Tax</t>
  </si>
  <si>
    <t>West Virginia Taxable Income Before Adjustments</t>
  </si>
  <si>
    <t>Illinois Taxable Income Before Depreciation Adjustment</t>
  </si>
  <si>
    <t>Illinois Taxable Income</t>
  </si>
  <si>
    <t>Apportionment Factor</t>
  </si>
  <si>
    <t>Post Apportionment Schedule M Adjustments</t>
  </si>
  <si>
    <t>Tax Rate</t>
  </si>
  <si>
    <t>Post Apportionment Taxable Income</t>
  </si>
  <si>
    <t>Apportioned Illinois State Taxable Income</t>
  </si>
  <si>
    <t>Illinois Tax</t>
  </si>
  <si>
    <t>Total AFUDC Offset Adjustments</t>
  </si>
  <si>
    <t>CUST_DEP_FXNL</t>
  </si>
  <si>
    <t>REVYEC_EXP_OM</t>
  </si>
  <si>
    <t>REVYEC_EXP_OM allocator is the basis to allocate the O&amp;M portion of the Customer Annualization (Year End Customer) Adjustment.  It is spread to the functions within each tariff class using total O&amp;M.</t>
  </si>
  <si>
    <t>REVYEC_FXNL is a spreading of the REVYEC allocator to each function within the tariff classes using the RSALE allocator.</t>
  </si>
  <si>
    <t>REVYEC_FXNL</t>
  </si>
  <si>
    <t>FORF_DISC_FXNL Calculation - In order to properly assign forfeited discounts to the various functions within the customer classes, allocate it using the RSALE allocator</t>
  </si>
  <si>
    <t>FORF_DISC_FXNL</t>
  </si>
  <si>
    <t>Total Adjusted Depreciation Reserve</t>
  </si>
  <si>
    <t>Total Plant Held for Future Use</t>
  </si>
  <si>
    <t>Percent Revenue Increase</t>
  </si>
  <si>
    <t>Kentucky Power Company</t>
  </si>
  <si>
    <t>Proposed Revenue Allocation</t>
  </si>
  <si>
    <t xml:space="preserve"> Current Equalized Rate of Return </t>
  </si>
  <si>
    <t xml:space="preserve"> Current</t>
  </si>
  <si>
    <t>Current</t>
  </si>
  <si>
    <t>Rate</t>
  </si>
  <si>
    <t>Percent</t>
  </si>
  <si>
    <t>Revenue</t>
  </si>
  <si>
    <t>Income</t>
  </si>
  <si>
    <t>Sales</t>
  </si>
  <si>
    <t>Class</t>
  </si>
  <si>
    <t>Base</t>
  </si>
  <si>
    <t>ROR %</t>
  </si>
  <si>
    <t>Increase</t>
  </si>
  <si>
    <t>Subsidy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</si>
  <si>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</si>
  <si>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</si>
  <si>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</si>
  <si>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</si>
  <si>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</si>
  <si>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</si>
  <si>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</si>
  <si>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</si>
  <si>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</si>
  <si>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</si>
  <si>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</si>
  <si>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(12)=(11)-(2)</t>
  </si>
  <si>
    <t xml:space="preserve"> </t>
  </si>
  <si>
    <t xml:space="preserve">      Gross Rev Conversion Factor:</t>
  </si>
  <si>
    <t xml:space="preserve"> Proposed Revenue Allocation </t>
  </si>
  <si>
    <t xml:space="preserve">Proposed </t>
  </si>
  <si>
    <t>(12)</t>
  </si>
  <si>
    <t>(13)=(7)-(12)</t>
  </si>
  <si>
    <t>(14)</t>
  </si>
  <si>
    <t>Total Adjusted AFUDC Offsets</t>
  </si>
  <si>
    <t>DFIT Adjustments</t>
  </si>
  <si>
    <t>Total Adjustments to DFIT</t>
  </si>
  <si>
    <t>Total Adjusted Electric Plant in Service</t>
  </si>
  <si>
    <t>Kentucky Business Occup Taxes</t>
  </si>
  <si>
    <t>WEATHER</t>
  </si>
  <si>
    <t>WEATHER_NORM</t>
  </si>
  <si>
    <t>WEATHER_FXNL Calculation - In order to properly assign the weather normalization load adjustment to the various functions within the customer classes, allocate it using the RSALE allocator</t>
  </si>
  <si>
    <t>WEATHER_NORM TOTAL</t>
  </si>
  <si>
    <t>WEATHER_FXNL</t>
  </si>
  <si>
    <t>Allowance for Borrowed Funds Used During Construction</t>
  </si>
  <si>
    <t>Gain/Loss on Disposition of Utility Plant</t>
  </si>
  <si>
    <t>Gain/Loss on Disposition of Allowances</t>
  </si>
  <si>
    <t>Accretion</t>
  </si>
  <si>
    <t>Interest Income - Corp.  Borrowing Program</t>
  </si>
  <si>
    <t>Interest Expense - Corp. Borrowing Program</t>
  </si>
  <si>
    <t>Other Expenses</t>
  </si>
  <si>
    <t>Other Interest Expense</t>
  </si>
  <si>
    <t>Total Other Expenses</t>
  </si>
  <si>
    <t>Total Adjustments to Other Expenses</t>
  </si>
  <si>
    <t>Total Adjusted Other Expenses</t>
  </si>
  <si>
    <t>Apportioned West Virginia Taxable Income</t>
  </si>
  <si>
    <t>Total Current State Income Tax</t>
  </si>
  <si>
    <t>Deferred State Income Tax</t>
  </si>
  <si>
    <t>Total Adjusted Deferred State Income Tax</t>
  </si>
  <si>
    <t>Medicare Subsidy (PPACA) Reg Asset</t>
  </si>
  <si>
    <t>Year End Migration Revenue</t>
  </si>
  <si>
    <t>IGS</t>
  </si>
  <si>
    <t>IGS-SEC</t>
  </si>
  <si>
    <t>IGS-PRI</t>
  </si>
  <si>
    <t>IGS-SUB</t>
  </si>
  <si>
    <t>IGS-TRA</t>
  </si>
  <si>
    <t>PS-SEC</t>
  </si>
  <si>
    <t>PS-PRI</t>
  </si>
  <si>
    <t>PS</t>
  </si>
  <si>
    <t>Non-Firm Sales: Energy</t>
  </si>
  <si>
    <t>Non-Firm Sales: Demand</t>
  </si>
  <si>
    <t>Total Sales of Electricity Adjustments</t>
  </si>
  <si>
    <t>Total Operations and Maintenance Expense Adjustments</t>
  </si>
  <si>
    <t>A/R Factoring</t>
  </si>
  <si>
    <t xml:space="preserve">Property Tax - State 2- Old Method        </t>
  </si>
  <si>
    <t>NET CCS FEED STUDY COSTS</t>
  </si>
  <si>
    <t>REMOVAL CST - BIG SANDY</t>
  </si>
  <si>
    <t>SPENT ARO - BIG SANDY</t>
  </si>
  <si>
    <t>NBV - ARO - RETIRED PLANTS</t>
  </si>
  <si>
    <t xml:space="preserve">BIG SANDY U1 OR-UNDER RECOV </t>
  </si>
  <si>
    <t>BIG SANDY RETIRE COSTS RECOV</t>
  </si>
  <si>
    <t>BIG SANDY RETIRE RIDER U2 O&amp;M</t>
  </si>
  <si>
    <t>UND RECOV-PURCH PWR PPA</t>
  </si>
  <si>
    <t>DEFD DEPREC-ENVIRONMENTAL</t>
  </si>
  <si>
    <t>NERC COMPL/CYBER SEC-DEF DEPR</t>
  </si>
  <si>
    <t>CAPACITY CHARGE TARIFF REV</t>
  </si>
  <si>
    <t xml:space="preserve">     500-Supervision  &amp; Engineering</t>
  </si>
  <si>
    <t xml:space="preserve">     501-Fuel Delivered and Consumed</t>
  </si>
  <si>
    <t xml:space="preserve">     502-Steam / Consumables</t>
  </si>
  <si>
    <t xml:space="preserve">     503-Steam other Sources</t>
  </si>
  <si>
    <t xml:space="preserve">     504-Steam Transferred Credit</t>
  </si>
  <si>
    <t xml:space="preserve">     505-Electric</t>
  </si>
  <si>
    <t xml:space="preserve">     506-Misc. Steam Power Expenses</t>
  </si>
  <si>
    <t xml:space="preserve">     507-Rents</t>
  </si>
  <si>
    <t xml:space="preserve">     508-IPP Operations</t>
  </si>
  <si>
    <t xml:space="preserve">     509-Allowances</t>
  </si>
  <si>
    <t xml:space="preserve">     510-Supervision &amp; Engineering</t>
  </si>
  <si>
    <t xml:space="preserve">     511-Structures</t>
  </si>
  <si>
    <t xml:space="preserve">     512-Boiler Plant</t>
  </si>
  <si>
    <t xml:space="preserve">     513-Electric Plant</t>
  </si>
  <si>
    <t xml:space="preserve">     514-Misc Steam Plant</t>
  </si>
  <si>
    <t xml:space="preserve">     555-Purchased Power Expense Demand</t>
  </si>
  <si>
    <t xml:space="preserve">     555-Purchased Power Expense Energy</t>
  </si>
  <si>
    <t xml:space="preserve">     556-Sys Control &amp; Load Dispatching</t>
  </si>
  <si>
    <t xml:space="preserve">     557- Other Expenses</t>
  </si>
  <si>
    <t xml:space="preserve">     560-Supervision &amp; Engineering</t>
  </si>
  <si>
    <t xml:space="preserve">     561-Load Dispatching - Company</t>
  </si>
  <si>
    <t xml:space="preserve">     561-Load Dispatching - PJM</t>
  </si>
  <si>
    <t xml:space="preserve">     562-Station Equipment</t>
  </si>
  <si>
    <t xml:space="preserve">     563-Overhead Lines</t>
  </si>
  <si>
    <t xml:space="preserve">     564-Underground Lines</t>
  </si>
  <si>
    <t xml:space="preserve">     565  LSE Transmission Purchases </t>
  </si>
  <si>
    <t xml:space="preserve">     565  LSE Transmission Purchases - Retail Energy</t>
  </si>
  <si>
    <t xml:space="preserve">     565  Transmission by Others</t>
  </si>
  <si>
    <t xml:space="preserve">     565  Transmission Purchases - Non-Juris</t>
  </si>
  <si>
    <t xml:space="preserve">     566-Misc Transmission</t>
  </si>
  <si>
    <t xml:space="preserve">     567-Rents</t>
  </si>
  <si>
    <t>Total Transmission Maintenance</t>
  </si>
  <si>
    <t xml:space="preserve">     568-Supervision &amp; Engineering</t>
  </si>
  <si>
    <t xml:space="preserve">     569-Structures</t>
  </si>
  <si>
    <t xml:space="preserve">     570-Station Equipment</t>
  </si>
  <si>
    <t xml:space="preserve">     571-Overhead Lines</t>
  </si>
  <si>
    <t xml:space="preserve">     572-Underground Lines</t>
  </si>
  <si>
    <t xml:space="preserve">     573-Misc Transmission Expenses</t>
  </si>
  <si>
    <t xml:space="preserve">     575- PJM Admin</t>
  </si>
  <si>
    <t>Total Transmission O&amp;M</t>
  </si>
  <si>
    <t xml:space="preserve">     5930010 Storm Expense Amortization</t>
  </si>
  <si>
    <t xml:space="preserve">     593-Forestry Direct Assigned</t>
  </si>
  <si>
    <t xml:space="preserve">     920-Salaries</t>
  </si>
  <si>
    <t xml:space="preserve">     921-Office Supplies</t>
  </si>
  <si>
    <t xml:space="preserve">     922-Administrative Expense Transferred</t>
  </si>
  <si>
    <t xml:space="preserve">     923-Outside Services</t>
  </si>
  <si>
    <t xml:space="preserve">     924-Property Insurance</t>
  </si>
  <si>
    <t xml:space="preserve">     925-Injuries &amp; Damages</t>
  </si>
  <si>
    <t xml:space="preserve">     926-Employee Pension &amp; Benefits</t>
  </si>
  <si>
    <t xml:space="preserve">     9260057 Post Ret Medicare Subsidy Direct</t>
  </si>
  <si>
    <t xml:space="preserve">     927-Franchise Requirements</t>
  </si>
  <si>
    <t xml:space="preserve">     928-Regulatory Commission Expense Allocated</t>
  </si>
  <si>
    <t xml:space="preserve">     928- Rate Case Expense</t>
  </si>
  <si>
    <t xml:space="preserve">     931-Rent</t>
  </si>
  <si>
    <t xml:space="preserve">     930-General Advertising Expense</t>
  </si>
  <si>
    <t>Total A&amp;G Operation</t>
  </si>
  <si>
    <t>Federal Excise</t>
  </si>
  <si>
    <t>Regis Fee</t>
  </si>
  <si>
    <t>Taxes on Capital Leases</t>
  </si>
  <si>
    <t>WEATHER_FXNL_OM</t>
  </si>
  <si>
    <t>Adjustments to CWIP</t>
  </si>
  <si>
    <t>Cash Working Capital Adjustments</t>
  </si>
  <si>
    <t>CPT - 12 CP</t>
  </si>
  <si>
    <t>CPST - 12 CP</t>
  </si>
  <si>
    <t>CPD - 12 CP</t>
  </si>
  <si>
    <t>TRAN_LSE</t>
  </si>
  <si>
    <t>584 Underground Lines</t>
  </si>
  <si>
    <t>Total A&amp;G Maintenance</t>
  </si>
  <si>
    <t>Adjusted Net Operating Income</t>
  </si>
  <si>
    <t>Calculation of CUST_DEP Allocator</t>
  </si>
  <si>
    <t>Total State Income Tax (Current + Deferred)</t>
  </si>
  <si>
    <t>Total Firm Sales</t>
  </si>
  <si>
    <t>450-Forfeited Discounts</t>
  </si>
  <si>
    <t>451-Miscellaneous Service Revenue</t>
  </si>
  <si>
    <t>454x-Rent from Electric Prop - Poles</t>
  </si>
  <si>
    <t>454x-Rent from Electric Prop - Production</t>
  </si>
  <si>
    <t>454x-Rent from Electric Prop - Transmission</t>
  </si>
  <si>
    <t>454x-Rent from Electric Prop - Other Dist</t>
  </si>
  <si>
    <t>456-Other Electric Revenue - Production Energy</t>
  </si>
  <si>
    <t>456-Other Electric Revenue - Transmission</t>
  </si>
  <si>
    <t>456-Other Electric Revenue - Dist</t>
  </si>
  <si>
    <t>456-Other Electric LSE Charge</t>
  </si>
  <si>
    <t>456-Other Electric Revenues DSM</t>
  </si>
  <si>
    <t>CPG - 12 CP</t>
  </si>
  <si>
    <t>Same as CPG</t>
  </si>
  <si>
    <t>Same as CPT</t>
  </si>
  <si>
    <t>( NCP + SNCP ) / 2</t>
  </si>
  <si>
    <t>TOTCust excl Sub. &amp; Tran.</t>
  </si>
  <si>
    <t>TOTCust excl Pri., Sub. &amp; Tran.</t>
  </si>
  <si>
    <t>Weighted TOTCUST</t>
  </si>
  <si>
    <t>Calculated</t>
  </si>
  <si>
    <t>Weighted</t>
  </si>
  <si>
    <t>Average</t>
  </si>
  <si>
    <t>Show under production as it is capturing load (LSE) charges for transmission service, whereas the bulktran and subtran buckets are capturing the costs and revenues as a transmission owner (TO).</t>
  </si>
  <si>
    <t>Check (SB=0)</t>
  </si>
  <si>
    <t>Same as BULK_TRANS</t>
  </si>
  <si>
    <t>RB_GUP-Land_P</t>
  </si>
  <si>
    <t>RB_GUP-Land_T</t>
  </si>
  <si>
    <t>RB_GUP-Land_D</t>
  </si>
  <si>
    <t>RB_GUP-Land_G</t>
  </si>
  <si>
    <t>Prod. GUP less Land</t>
  </si>
  <si>
    <t>Trans. GUP less Land</t>
  </si>
  <si>
    <t>Dist. GUP less Land</t>
  </si>
  <si>
    <t>Gen. GUP less Land</t>
  </si>
  <si>
    <t>Transmission Land</t>
  </si>
  <si>
    <t>Production Land</t>
  </si>
  <si>
    <t>Distribution Land</t>
  </si>
  <si>
    <t>General Land</t>
  </si>
  <si>
    <t>Allocate on LABOR_M</t>
  </si>
  <si>
    <t>Allocate on DIST_CPD</t>
  </si>
  <si>
    <t>Allocate on BULK_TRANS</t>
  </si>
  <si>
    <t>Allocate on PROD_DEMAND</t>
  </si>
  <si>
    <t>Acct 907-910</t>
  </si>
  <si>
    <t>EXP_OM_LPP</t>
  </si>
  <si>
    <t>functions below:</t>
  </si>
  <si>
    <t>Spread by class; alloc. to</t>
  </si>
  <si>
    <t>Same as</t>
  </si>
  <si>
    <t xml:space="preserve">Excl. 580 - </t>
  </si>
  <si>
    <t>Acct. 580 allocated</t>
  </si>
  <si>
    <t>Rent Revenues</t>
  </si>
  <si>
    <t>REV_RENT</t>
  </si>
  <si>
    <t xml:space="preserve">Excl. 590 - </t>
  </si>
  <si>
    <t>on this: TOTMXEXP</t>
  </si>
  <si>
    <t>on this: TOTOXEXP</t>
  </si>
  <si>
    <t>Production Plant &amp; Comp. Const. not Classif.</t>
  </si>
  <si>
    <t>Transmission &amp; Comp. Const. not Classif.</t>
  </si>
  <si>
    <t>Kentucky Unemployment</t>
  </si>
  <si>
    <t>General &amp; Intangible Plant &amp; Comp. Const. not Classif.</t>
  </si>
  <si>
    <t>HR - J 765 Line - FERC AFUDC Adj.</t>
  </si>
  <si>
    <t>less Purch. Power &amp; Fuel</t>
  </si>
  <si>
    <t>Fuel / Allowance Inventory</t>
  </si>
  <si>
    <t>Production - Demand Related</t>
  </si>
  <si>
    <t>Emissions - Energy Related</t>
  </si>
  <si>
    <t>Working Capital - Materials &amp; Supplies Adjustments</t>
  </si>
  <si>
    <t>Construction Work-In-Progress excluding AFUDC</t>
  </si>
  <si>
    <t>Adjusted Depreciation &amp; Amortization Expense</t>
  </si>
  <si>
    <t>Transmission &amp; Reg. Debits</t>
  </si>
  <si>
    <t>Depreciation, Amortization &amp; Reg. Debits Expense</t>
  </si>
  <si>
    <t>Adj 2 - Decommissioning Rider Removal</t>
  </si>
  <si>
    <t>Adj 3 - Env Surcharge - Remove Mitchell FGD Expenses</t>
  </si>
  <si>
    <t>Adjs 8, 25 - Non-Firm Sales: Energy Adjustment - reset OSS margin, remove PJM BLIs</t>
  </si>
  <si>
    <t xml:space="preserve">Adj 55 - Mitchell Plant DSIT Amortization Adjustment </t>
  </si>
  <si>
    <t>Depreciation &amp; Amortization Adjustments</t>
  </si>
  <si>
    <t>Taxes Other Than Income Adjustments</t>
  </si>
  <si>
    <t>Other Expense Adjustments</t>
  </si>
  <si>
    <t>Other Operating Revenue Adjustments</t>
  </si>
  <si>
    <t>Total Adjustments to Per Books Schedule M</t>
  </si>
  <si>
    <t>Deferred State Income Tax - WVA Pollution Control</t>
  </si>
  <si>
    <t>Distribution &amp; Comp. Const. not Classif.</t>
  </si>
  <si>
    <t>907 - 910 Total Customer Services Expenses</t>
  </si>
  <si>
    <t>911 - 916 Total Sales Expenses</t>
  </si>
  <si>
    <t>Relative</t>
  </si>
  <si>
    <t>ROR</t>
  </si>
  <si>
    <t xml:space="preserve">Equalized Rate of Return </t>
  </si>
  <si>
    <t xml:space="preserve">   ALLOCATOR</t>
  </si>
  <si>
    <t>Acct. 590 allocated</t>
  </si>
  <si>
    <t>Source: Per Books</t>
  </si>
  <si>
    <t>Revenues;</t>
  </si>
  <si>
    <t>Summary tab</t>
  </si>
  <si>
    <t xml:space="preserve">  Source:  JCOS, Sch 4, KY PSC  Juris.</t>
  </si>
  <si>
    <t>Adj 4 - Remove FGD from Base Rates (Mitchell)</t>
  </si>
  <si>
    <t>GS-SEC</t>
  </si>
  <si>
    <t>GS-PRI</t>
  </si>
  <si>
    <t>GS-SUB</t>
  </si>
  <si>
    <t>GS</t>
  </si>
  <si>
    <t>Adj 43 - Mitchell Coal Stock Adjustment</t>
  </si>
  <si>
    <t>Adj 13 - Year End Customer Annualization</t>
  </si>
  <si>
    <t>Adj 14 - Weather Normalization Adjustment</t>
  </si>
  <si>
    <t>Adj 23 - PJM LSE OATT Expense</t>
  </si>
  <si>
    <t>Adj 52 - Rent from Electric Prop - Poles -CATV Adj.</t>
  </si>
  <si>
    <t>Adj 8 - Remove PPA Rider Revenue, Expense</t>
  </si>
  <si>
    <t>Adj 6 - Fuel Under (Over) Revenue &amp; Expense</t>
  </si>
  <si>
    <t>Adj 11 - Remove Economic Development Surcharge</t>
  </si>
  <si>
    <t>Adj 13 - Customer Annualization Adjustment</t>
  </si>
  <si>
    <t>Adj 16 - Normalization of Major Storms</t>
  </si>
  <si>
    <t>Adj 17 - Amortization of Big Sandy Operation Rider</t>
  </si>
  <si>
    <t>Adj 18 - Rate Case Expense</t>
  </si>
  <si>
    <t>Adj 19 - Eliminate Advertising Expense A&amp;G</t>
  </si>
  <si>
    <t>Adj 20 - Annualization of Lease Costs</t>
  </si>
  <si>
    <t>Adj 21 - Pension &amp; OPEB Expense Adjustment</t>
  </si>
  <si>
    <t>Adj 22 - Employee Related Group Benefit Expenses</t>
  </si>
  <si>
    <t>Adj 26 - Severance Related Payroll Expenses - Big Sandy Plant</t>
  </si>
  <si>
    <t>Adjs 27-33 - Total Incentive Compensation &amp; Payroll Adjs</t>
  </si>
  <si>
    <t>Adj 34 - Remove Non-Recoverable Business Expenses</t>
  </si>
  <si>
    <t>Adj 35 - Plant Maintenance Normalization</t>
  </si>
  <si>
    <t>Adj 12 - Specific Customer Adjustment</t>
  </si>
  <si>
    <t>Adj 47 - Veg Management Tree Trimming</t>
  </si>
  <si>
    <t>Adj 49 - Rockport UPA Demand Expense</t>
  </si>
  <si>
    <t>Adj 51 - Def and Amortize GreenHat Default Charges</t>
  </si>
  <si>
    <t>Adj 52 - Removal of Pole Rental Rev &amp; Exp to prior periods</t>
  </si>
  <si>
    <t>Adj 53 - Removal Non-Ongoing Exp - COVID-19 Pandemic</t>
  </si>
  <si>
    <t>Adj 54 - Removal Prior Period Insurance Proceeds</t>
  </si>
  <si>
    <t>Adj 56 - Amoritization Deferred Plant Maintenance Costs</t>
  </si>
  <si>
    <t>CUST_SPEC</t>
  </si>
  <si>
    <t>CUSTOMER SPEC ADJ</t>
  </si>
  <si>
    <t>CUST_SPEC_FXNL</t>
  </si>
  <si>
    <t>Set to Energy Allocator</t>
  </si>
  <si>
    <t>CUST_SPEC TOTAL</t>
  </si>
  <si>
    <t>CUST_SPEC_OM</t>
  </si>
  <si>
    <t>Adj 5 - Environmental Surcharge Revenue Sync</t>
  </si>
  <si>
    <t>Adj 25 - NERC Compliance &amp; Cyber Security</t>
  </si>
  <si>
    <t>Adj 38 - ARO Depreciation Expense</t>
  </si>
  <si>
    <t>Adj 40 - KPSC Maintenance Assessment</t>
  </si>
  <si>
    <t>Adj 57 - Property Tax Expense Annualization</t>
  </si>
  <si>
    <t>Adj 58 - Sales and Use Tax</t>
  </si>
  <si>
    <t>Adj 59 - State Business and Occupation Taxes</t>
  </si>
  <si>
    <t>Adj 15 - Interest on Customer Deposits</t>
  </si>
  <si>
    <t>Adj 42 - AFUDC Offest</t>
  </si>
  <si>
    <t>Stock Based Compensation</t>
  </si>
  <si>
    <t>Deferred Rev - Bonus Lease</t>
  </si>
  <si>
    <t>REG ASSET - ROCKPORT CAPACITY</t>
  </si>
  <si>
    <t>REG ASSET-KENTUCKY UNDER RECOV-PPA RIDER</t>
  </si>
  <si>
    <t>REG ASSET-GreenHat Settlement &amp; Liability</t>
  </si>
  <si>
    <t>RESTRICTED STOCK PLAN - TAX DEDUCTION</t>
  </si>
  <si>
    <t>REG ASSET - UNRECOVERED PLANT - BIG SANDY</t>
  </si>
  <si>
    <t>Book Operating Lease - Total</t>
  </si>
  <si>
    <t>Gross Receipts - Tax Expense</t>
  </si>
  <si>
    <t>Accured Sales &amp; Use Tax Reserve</t>
  </si>
  <si>
    <t>Adjs 27 - 33 Incentive Compensation &amp; Payroll Adjustments</t>
  </si>
  <si>
    <t>Adj 39 - ARO Accretion</t>
  </si>
  <si>
    <t>Depreciation Adjustments (JWCA and Lookback)</t>
  </si>
  <si>
    <t>Tax Depreciation Lookback</t>
  </si>
  <si>
    <t>Deferred Revenue - Bonus Lease - Short &amp;  Long-Term</t>
  </si>
  <si>
    <t>REG ASSET-ROCKPORT CAPACITY DEF-EQ CC</t>
  </si>
  <si>
    <t>REG ASSET-ROCKPORT CAPACITY CC DEFERRAL</t>
  </si>
  <si>
    <t>REG ASSET-ROCKPORT CAPACITY DEFERRAL</t>
  </si>
  <si>
    <t>Green Hat Settlement &amp; Liability</t>
  </si>
  <si>
    <t>Book Operating Lease</t>
  </si>
  <si>
    <t>Restricted Stock Plan &amp; PSI Stock Based Comp</t>
  </si>
  <si>
    <t>DSIT Entry - WV Pollution Control</t>
  </si>
  <si>
    <t>Accrued Sales &amp; Use Tax Reserve</t>
  </si>
  <si>
    <t>Excess ADFIT 281 Protected</t>
  </si>
  <si>
    <t>Reg Asset - Unrecovered Plant - Big Sandy</t>
  </si>
  <si>
    <t>Adj 66 - Removal of Regulatory Asset Amortization</t>
  </si>
  <si>
    <t>Adj 36 - Annualization Depreciation/Amortization Exp Production</t>
  </si>
  <si>
    <t>Adj 36 - Annualization Depreciation/Amortization Exp Transmission</t>
  </si>
  <si>
    <t>Adj 36 - Annualization Depreciation/Amortization Exp Distribution</t>
  </si>
  <si>
    <t>Adj 36 - Annualization Depreciation/Amortization Exp General</t>
  </si>
  <si>
    <t>Adj 36 - Depreciation/Amortization Adjustments - Prod</t>
  </si>
  <si>
    <t>Adj 36 - Depreciation/Amortization Adjustments - Dist</t>
  </si>
  <si>
    <t>Excess ADFIT 282 Protected and Unprotected</t>
  </si>
  <si>
    <t>Excess ADFIT 283 Unprotected</t>
  </si>
  <si>
    <t>Adj 42 - AFUDC Offset</t>
  </si>
  <si>
    <t>Acct 561-574</t>
  </si>
  <si>
    <t>Adj 36 - Depreciation/Amortization Adjustments - Trans</t>
  </si>
  <si>
    <t>Adj 36 - Depreciation/Amortization Adjustments - Gen &amp; Int</t>
  </si>
  <si>
    <t>Production &amp; Reg Debits</t>
  </si>
  <si>
    <t>Gross Receipts</t>
  </si>
  <si>
    <t>Business Franchise Taxes</t>
  </si>
  <si>
    <t>Adj 39 - ARO Depreciation</t>
  </si>
  <si>
    <t>Capitalized Relocation Costs</t>
  </si>
  <si>
    <t>Restricted Stock Plan</t>
  </si>
  <si>
    <t>Year End Mig Revenue</t>
  </si>
  <si>
    <t>not needed as there was no mid-year base fuel change</t>
  </si>
  <si>
    <t>Adj 44 - Amortization of Excess</t>
  </si>
  <si>
    <t>Adj 62 - NOLC</t>
  </si>
  <si>
    <t>Adj 64 - CAMT &amp; NERC</t>
  </si>
  <si>
    <t>Adj 63 - NERC</t>
  </si>
  <si>
    <t>Adj ?? - DSM</t>
  </si>
  <si>
    <t>Adj 2 - Remove BSDR Rider Exp</t>
  </si>
  <si>
    <t>Adj 10 - Remove HEAP &amp; DSM Surcharge</t>
  </si>
  <si>
    <t>Adj 24 - Normalize bad debt expense</t>
  </si>
  <si>
    <t>Adj 55 - Removal Rockport - Energy</t>
  </si>
  <si>
    <t>Adj 65 - Non-FAC</t>
  </si>
  <si>
    <t>Adj 50 - Replacement capacity</t>
  </si>
  <si>
    <t>Adj 48 - KPSC</t>
  </si>
  <si>
    <t>Adj 25 - Amort Big Sandy Operation Rider &amp; NERC Cyber Security</t>
  </si>
  <si>
    <t>Insurance premiums accrued</t>
  </si>
  <si>
    <t>OSS Margin Sharing</t>
  </si>
  <si>
    <t xml:space="preserve">Property Tax - Book/Tax unit of Property Adj  </t>
  </si>
  <si>
    <t>Relocation Costs</t>
  </si>
  <si>
    <t>Insurance Premiums accrued</t>
  </si>
  <si>
    <t>Reg Asset OSS Sharing</t>
  </si>
  <si>
    <t>Adj XX Cost of Removal</t>
  </si>
  <si>
    <t>not needed - tried to rmeove and everything blew up</t>
  </si>
  <si>
    <t>LGS Tran blows up if there is a zero in here, fix at end</t>
  </si>
  <si>
    <t>Adjusted Purchase Power Demand</t>
  </si>
  <si>
    <t>Adjusted Purchase Power Energy &amp; Fuel</t>
  </si>
  <si>
    <t>Adjusted Fuel &amp; Purchased Power</t>
  </si>
  <si>
    <t>Total Current</t>
  </si>
  <si>
    <t>Total Percent</t>
  </si>
  <si>
    <t>DIST_PCUST Excl OL</t>
  </si>
  <si>
    <t>DIST_SERV EXCL OL</t>
  </si>
  <si>
    <t>Twelve Months Ended March 31, 2023</t>
  </si>
  <si>
    <t>Current Equalized Results</t>
  </si>
  <si>
    <t xml:space="preserve">Base </t>
  </si>
  <si>
    <t>GS-Total</t>
  </si>
  <si>
    <t>LGS Total</t>
  </si>
  <si>
    <t>PS-Total</t>
  </si>
  <si>
    <t xml:space="preserve">LGS </t>
  </si>
  <si>
    <t>IGS-TRANS</t>
  </si>
  <si>
    <t>IGS-Total</t>
  </si>
  <si>
    <t>Proposed Relative ROR</t>
  </si>
  <si>
    <t>SWVA 2-4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</si>
</sst>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00_);_(* \(#,##0.00000000\);_(* &quot;-&quot;????????_);_(@_)"/>
    <numFmt numFmtId="166" formatCode="_(* #,##0_);_(* \(#,##0\);_(* &quot;-&quot;????????_);_(@_)"/>
    <numFmt numFmtId="167" formatCode="0.0000_);\(0.0000\)"/>
    <numFmt numFmtId="168" formatCode="0.000000"/>
    <numFmt numFmtId="169" formatCode="0%\ &quot;of&quot;"/>
    <numFmt numFmtId="170" formatCode="_(* #,##0.0_);_(* \(#,##0.0\);&quot;&quot;;_(@_)"/>
    <numFmt numFmtId="171" formatCode="[Blue]#,##0,_);[Red]\(#,##0,\)"/>
    <numFmt numFmtId="172" formatCode="#,##0.0000_);\(#,##0.0000\)"/>
    <numFmt numFmtId="173" formatCode="_(* #,##0.00000_);_(* \(#,##0.00000\);_(* &quot;-&quot;??_);_(@_)"/>
    <numFmt numFmtId="174" formatCode="0.000000%"/>
    <numFmt numFmtId="175" formatCode="0.00000%"/>
    <numFmt numFmtId="176" formatCode="0.0000%"/>
    <numFmt numFmtId="177" formatCode="&quot;$&quot;#,##0"/>
    <numFmt numFmtId="178" formatCode="0.00000"/>
    <numFmt numFmtId="179" formatCode="0.0%"/>
    <numFmt numFmtId="180" formatCode="#,##0.000_);\(#,##0.000\)"/>
  </numFmts>
  <fonts count="11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Helv"/>
    </font>
    <font>
      <vertAlign val="superscript"/>
      <sz val="10"/>
      <name val="Arial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color indexed="9"/>
      <name val="Arial"/>
      <family val="2"/>
    </font>
    <font>
      <sz val="10"/>
      <color indexed="9"/>
      <name val="Tahoma"/>
      <family val="2"/>
    </font>
    <font>
      <sz val="10"/>
      <color indexed="20"/>
      <name val="Arial"/>
      <family val="2"/>
    </font>
    <font>
      <sz val="10"/>
      <color indexed="20"/>
      <name val="Tahoma"/>
      <family val="2"/>
    </font>
    <font>
      <b/>
      <sz val="10"/>
      <color indexed="52"/>
      <name val="Arial"/>
      <family val="2"/>
    </font>
    <font>
      <b/>
      <sz val="10"/>
      <color indexed="52"/>
      <name val="Tahoma"/>
      <family val="2"/>
    </font>
    <font>
      <b/>
      <sz val="10"/>
      <color indexed="9"/>
      <name val="Arial"/>
      <family val="2"/>
    </font>
    <font>
      <b/>
      <sz val="10"/>
      <color indexed="9"/>
      <name val="Tahoma"/>
      <family val="2"/>
    </font>
    <font>
      <b/>
      <sz val="10"/>
      <name val="Arial Unicode MS"/>
      <family val="2"/>
    </font>
    <font>
      <i/>
      <sz val="10"/>
      <color indexed="23"/>
      <name val="Arial"/>
      <family val="2"/>
    </font>
    <font>
      <i/>
      <sz val="10"/>
      <color indexed="23"/>
      <name val="Tahoma"/>
      <family val="2"/>
    </font>
    <font>
      <sz val="10"/>
      <color indexed="17"/>
      <name val="Arial"/>
      <family val="2"/>
    </font>
    <font>
      <sz val="10"/>
      <color indexed="17"/>
      <name val="Tahoma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indexed="56"/>
      <name val="Tahoma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ahoma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Tahoma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62"/>
      <name val="Tahoma"/>
      <family val="2"/>
    </font>
    <font>
      <b/>
      <sz val="12"/>
      <color indexed="12"/>
      <name val="Arial"/>
      <family val="2"/>
    </font>
    <font>
      <sz val="10"/>
      <color indexed="52"/>
      <name val="Arial"/>
      <family val="2"/>
    </font>
    <font>
      <sz val="10"/>
      <color indexed="52"/>
      <name val="Tahoma"/>
      <family val="2"/>
    </font>
    <font>
      <sz val="10"/>
      <color indexed="60"/>
      <name val="Arial"/>
      <family val="2"/>
    </font>
    <font>
      <sz val="10"/>
      <color indexed="60"/>
      <name val="Tahoma"/>
      <family val="2"/>
    </font>
    <font>
      <sz val="10"/>
      <color theme="1"/>
      <name val="Arial"/>
      <family val="2"/>
    </font>
    <font>
      <sz val="10"/>
      <color indexed="64"/>
      <name val="Arial"/>
      <family val="2"/>
    </font>
    <font>
      <sz val="8"/>
      <color indexed="48"/>
      <name val="Arial"/>
      <family val="2"/>
    </font>
    <font>
      <b/>
      <sz val="10"/>
      <color indexed="63"/>
      <name val="Arial"/>
      <family val="2"/>
    </font>
    <font>
      <b/>
      <sz val="10"/>
      <color indexed="63"/>
      <name val="Tahoma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4"/>
      <name val="Arial Black"/>
      <family val="2"/>
    </font>
    <font>
      <sz val="7"/>
      <name val="Arial"/>
      <family val="2"/>
    </font>
    <font>
      <sz val="9"/>
      <color rgb="FFFF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u/>
      <sz val="11"/>
      <name val="Arial Black"/>
      <family val="2"/>
    </font>
    <font>
      <b/>
      <u/>
      <sz val="11"/>
      <name val="Arial"/>
      <family val="2"/>
    </font>
    <font>
      <b/>
      <u/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3"/>
      </patternFill>
    </fill>
    <fill>
      <patternFill patternType="solid">
        <fgColor indexed="54"/>
      </patternFill>
    </fill>
    <fill>
      <patternFill patternType="solid">
        <fgColor indexed="1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338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37" fontId="31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37" fontId="31" fillId="0" borderId="0"/>
    <xf numFmtId="0" fontId="12" fillId="0" borderId="0"/>
    <xf numFmtId="0" fontId="12" fillId="0" borderId="0"/>
    <xf numFmtId="0" fontId="11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2" fillId="20" borderId="8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43" fillId="0" borderId="0" applyNumberFormat="0" applyFont="0" applyFill="0" applyBorder="0" applyAlignment="0" applyProtection="0">
      <alignment horizontal="left"/>
    </xf>
    <xf numFmtId="4" fontId="43" fillId="0" borderId="0" applyFont="0" applyFill="0" applyBorder="0" applyAlignment="0" applyProtection="0"/>
    <xf numFmtId="0" fontId="42" fillId="0" borderId="14">
      <alignment horizontal="center"/>
    </xf>
    <xf numFmtId="3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40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9" fontId="43" fillId="0" borderId="0" applyFont="0" applyFill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2" fillId="0" borderId="14">
      <alignment horizontal="center"/>
    </xf>
    <xf numFmtId="0" fontId="43" fillId="24" borderId="0" applyNumberFormat="0" applyFont="0" applyBorder="0" applyAlignment="0" applyProtection="0"/>
    <xf numFmtId="0" fontId="4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8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3" fillId="24" borderId="0" applyNumberFormat="0" applyFont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" borderId="0" applyNumberFormat="0" applyBorder="0" applyAlignment="0" applyProtection="0"/>
    <xf numFmtId="0" fontId="47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8" fillId="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8" borderId="0" applyNumberFormat="0" applyBorder="0" applyAlignment="0" applyProtection="0"/>
    <xf numFmtId="0" fontId="47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8" fillId="9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10" borderId="0" applyNumberFormat="0" applyBorder="0" applyAlignment="0" applyProtection="0"/>
    <xf numFmtId="0" fontId="47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11" borderId="0" applyNumberFormat="0" applyBorder="0" applyAlignment="0" applyProtection="0"/>
    <xf numFmtId="0" fontId="47" fillId="11" borderId="0" applyNumberFormat="0" applyBorder="0" applyAlignment="0" applyProtection="0"/>
    <xf numFmtId="0" fontId="18" fillId="11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2" borderId="0" applyNumberFormat="0" applyBorder="0" applyAlignment="0" applyProtection="0"/>
    <xf numFmtId="0" fontId="4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9" borderId="0" applyNumberFormat="0" applyBorder="0" applyAlignment="0" applyProtection="0"/>
    <xf numFmtId="0" fontId="1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50" fillId="10" borderId="0" applyNumberFormat="0" applyBorder="0" applyAlignment="0" applyProtection="0"/>
    <xf numFmtId="0" fontId="4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15" borderId="0" applyNumberFormat="0" applyBorder="0" applyAlignment="0" applyProtection="0"/>
    <xf numFmtId="0" fontId="4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6" borderId="0" applyNumberFormat="0" applyBorder="0" applyAlignment="0" applyProtection="0"/>
    <xf numFmtId="0" fontId="4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50" fillId="19" borderId="0" applyNumberFormat="0" applyBorder="0" applyAlignment="0" applyProtection="0"/>
    <xf numFmtId="0" fontId="20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2" fillId="3" borderId="0" applyNumberFormat="0" applyBorder="0" applyAlignment="0" applyProtection="0"/>
    <xf numFmtId="0" fontId="51" fillId="3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20" borderId="1" applyNumberFormat="0" applyAlignment="0" applyProtection="0"/>
    <xf numFmtId="0" fontId="22" fillId="25" borderId="2" applyNumberFormat="0" applyAlignment="0" applyProtection="0"/>
    <xf numFmtId="0" fontId="55" fillId="25" borderId="2" applyNumberFormat="0" applyAlignment="0" applyProtection="0"/>
    <xf numFmtId="0" fontId="55" fillId="25" borderId="2" applyNumberFormat="0" applyAlignment="0" applyProtection="0"/>
    <xf numFmtId="0" fontId="55" fillId="25" borderId="2" applyNumberFormat="0" applyAlignment="0" applyProtection="0"/>
    <xf numFmtId="0" fontId="56" fillId="21" borderId="2" applyNumberFormat="0" applyAlignment="0" applyProtection="0"/>
    <xf numFmtId="0" fontId="55" fillId="21" borderId="2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0" fontId="33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8" fontId="33" fillId="0" borderId="0" applyFont="0" applyFill="0" applyBorder="0" applyAlignment="0" applyProtection="0"/>
    <xf numFmtId="8" fontId="33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1" fillId="4" borderId="0" applyNumberFormat="0" applyBorder="0" applyAlignment="0" applyProtection="0"/>
    <xf numFmtId="0" fontId="62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4" fillId="0" borderId="3" applyNumberFormat="0" applyFill="0" applyAlignment="0" applyProtection="0"/>
    <xf numFmtId="0" fontId="65" fillId="0" borderId="3" applyNumberFormat="0" applyFill="0" applyAlignment="0" applyProtection="0"/>
    <xf numFmtId="0" fontId="25" fillId="0" borderId="3" applyNumberFormat="0" applyFill="0" applyAlignment="0" applyProtection="0"/>
    <xf numFmtId="0" fontId="66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26" fillId="0" borderId="4" applyNumberFormat="0" applyFill="0" applyAlignment="0" applyProtection="0"/>
    <xf numFmtId="0" fontId="70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2" fillId="0" borderId="5" applyNumberFormat="0" applyFill="0" applyAlignment="0" applyProtection="0"/>
    <xf numFmtId="0" fontId="73" fillId="0" borderId="5" applyNumberFormat="0" applyFill="0" applyAlignment="0" applyProtection="0"/>
    <xf numFmtId="0" fontId="27" fillId="0" borderId="5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5" fillId="7" borderId="1" applyNumberFormat="0" applyAlignment="0" applyProtection="0"/>
    <xf numFmtId="41" fontId="76" fillId="0" borderId="0">
      <alignment horizontal="left"/>
    </xf>
    <xf numFmtId="0" fontId="29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8" fillId="0" borderId="6" applyNumberFormat="0" applyFill="0" applyAlignment="0" applyProtection="0"/>
    <xf numFmtId="0" fontId="30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80" fillId="22" borderId="0" applyNumberFormat="0" applyBorder="0" applyAlignment="0" applyProtection="0"/>
    <xf numFmtId="0" fontId="81" fillId="0" borderId="0"/>
    <xf numFmtId="0" fontId="46" fillId="0" borderId="0"/>
    <xf numFmtId="37" fontId="31" fillId="0" borderId="0"/>
    <xf numFmtId="0" fontId="31" fillId="0" borderId="0"/>
    <xf numFmtId="0" fontId="33" fillId="0" borderId="0"/>
    <xf numFmtId="0" fontId="8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33" fillId="0" borderId="0"/>
    <xf numFmtId="0" fontId="33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46" fillId="0" borderId="0"/>
    <xf numFmtId="0" fontId="82" fillId="0" borderId="0"/>
    <xf numFmtId="0" fontId="82" fillId="0" borderId="0"/>
    <xf numFmtId="0" fontId="46" fillId="0" borderId="0"/>
    <xf numFmtId="0" fontId="82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11" fillId="23" borderId="7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43" fontId="74" fillId="0" borderId="0"/>
    <xf numFmtId="171" fontId="83" fillId="0" borderId="0"/>
    <xf numFmtId="0" fontId="32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5" fillId="20" borderId="8" applyNumberFormat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8" fillId="0" borderId="9" applyNumberFormat="0" applyFill="0" applyAlignment="0" applyProtection="0"/>
    <xf numFmtId="0" fontId="87" fillId="0" borderId="9" applyNumberFormat="0" applyFill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8" fillId="0" borderId="0"/>
    <xf numFmtId="0" fontId="46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0" applyNumberFormat="0" applyFill="0" applyAlignment="0" applyProtection="0"/>
    <xf numFmtId="0" fontId="95" fillId="0" borderId="21" applyNumberFormat="0" applyFill="0" applyAlignment="0" applyProtection="0"/>
    <xf numFmtId="0" fontId="96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7" fillId="28" borderId="0" applyNumberFormat="0" applyBorder="0" applyAlignment="0" applyProtection="0"/>
    <xf numFmtId="0" fontId="98" fillId="29" borderId="0" applyNumberFormat="0" applyBorder="0" applyAlignment="0" applyProtection="0"/>
    <xf numFmtId="0" fontId="99" fillId="30" borderId="0" applyNumberFormat="0" applyBorder="0" applyAlignment="0" applyProtection="0"/>
    <xf numFmtId="0" fontId="100" fillId="31" borderId="23" applyNumberFormat="0" applyAlignment="0" applyProtection="0"/>
    <xf numFmtId="0" fontId="101" fillId="32" borderId="24" applyNumberFormat="0" applyAlignment="0" applyProtection="0"/>
    <xf numFmtId="0" fontId="102" fillId="32" borderId="23" applyNumberFormat="0" applyAlignment="0" applyProtection="0"/>
    <xf numFmtId="0" fontId="103" fillId="0" borderId="25" applyNumberFormat="0" applyFill="0" applyAlignment="0" applyProtection="0"/>
    <xf numFmtId="0" fontId="91" fillId="33" borderId="26" applyNumberFormat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2" fillId="0" borderId="28" applyNumberFormat="0" applyFill="0" applyAlignment="0" applyProtection="0"/>
    <xf numFmtId="0" fontId="10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06" fillId="42" borderId="0" applyNumberFormat="0" applyBorder="0" applyAlignment="0" applyProtection="0"/>
    <xf numFmtId="0" fontId="106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06" fillId="46" borderId="0" applyNumberFormat="0" applyBorder="0" applyAlignment="0" applyProtection="0"/>
    <xf numFmtId="0" fontId="106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06" fillId="50" borderId="0" applyNumberFormat="0" applyBorder="0" applyAlignment="0" applyProtection="0"/>
    <xf numFmtId="0" fontId="106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06" fillId="54" borderId="0" applyNumberFormat="0" applyBorder="0" applyAlignment="0" applyProtection="0"/>
    <xf numFmtId="0" fontId="106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06" fillId="58" borderId="0" applyNumberFormat="0" applyBorder="0" applyAlignment="0" applyProtection="0"/>
    <xf numFmtId="0" fontId="11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43" fontId="1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20" fillId="3" borderId="0" applyNumberFormat="0" applyBorder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37" fontId="31" fillId="0" borderId="0"/>
    <xf numFmtId="37" fontId="31" fillId="0" borderId="0"/>
    <xf numFmtId="0" fontId="11" fillId="23" borderId="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4" borderId="27" applyNumberFormat="0" applyFont="0" applyAlignment="0" applyProtection="0"/>
    <xf numFmtId="0" fontId="11" fillId="0" borderId="0"/>
    <xf numFmtId="44" fontId="1" fillId="0" borderId="0" applyFont="0" applyFill="0" applyBorder="0" applyAlignment="0" applyProtection="0"/>
    <xf numFmtId="0" fontId="1" fillId="0" borderId="0"/>
    <xf numFmtId="0" fontId="1" fillId="34" borderId="27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37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3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4" borderId="27" applyNumberFormat="0" applyFont="0" applyAlignment="0" applyProtection="0"/>
    <xf numFmtId="44" fontId="1" fillId="0" borderId="0" applyFont="0" applyFill="0" applyBorder="0" applyAlignment="0" applyProtection="0"/>
    <xf numFmtId="0" fontId="1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1">
    <xf numFmtId="0" fontId="0" fillId="0" borderId="0" xfId="0"/>
    <xf numFmtId="43" fontId="12" fillId="0" borderId="0" xfId="0" applyNumberFormat="1" applyFont="1" applyFill="1"/>
    <xf numFmtId="0" fontId="37" fillId="0" borderId="0" xfId="0" applyFont="1" applyFill="1"/>
    <xf numFmtId="0" fontId="37" fillId="0" borderId="0" xfId="0" applyFont="1" applyFill="1" applyAlignment="1" applyProtection="1"/>
    <xf numFmtId="10" fontId="37" fillId="0" borderId="0" xfId="0" applyNumberFormat="1" applyFont="1" applyFill="1"/>
    <xf numFmtId="0" fontId="37" fillId="0" borderId="0" xfId="0" applyNumberFormat="1" applyFont="1" applyFill="1" applyAlignment="1" applyProtection="1"/>
    <xf numFmtId="10" fontId="37" fillId="0" borderId="0" xfId="0" applyNumberFormat="1" applyFont="1" applyFill="1" applyAlignment="1" applyProtection="1"/>
    <xf numFmtId="165" fontId="37" fillId="0" borderId="0" xfId="0" applyNumberFormat="1" applyFont="1" applyFill="1"/>
    <xf numFmtId="166" fontId="37" fillId="0" borderId="0" xfId="0" applyNumberFormat="1" applyFont="1" applyFill="1"/>
    <xf numFmtId="41" fontId="37" fillId="0" borderId="0" xfId="0" applyNumberFormat="1" applyFont="1" applyFill="1"/>
    <xf numFmtId="3" fontId="37" fillId="0" borderId="0" xfId="0" applyNumberFormat="1" applyFont="1" applyFill="1"/>
    <xf numFmtId="41" fontId="12" fillId="0" borderId="0" xfId="0" applyNumberFormat="1" applyFont="1" applyFill="1"/>
    <xf numFmtId="0" fontId="12" fillId="0" borderId="0" xfId="0" applyFont="1" applyFill="1" applyAlignment="1">
      <alignment horizontal="center"/>
    </xf>
    <xf numFmtId="0" fontId="16" fillId="0" borderId="0" xfId="0" applyFont="1" applyFill="1"/>
    <xf numFmtId="0" fontId="0" fillId="0" borderId="0" xfId="0" applyFill="1" applyBorder="1"/>
    <xf numFmtId="0" fontId="40" fillId="0" borderId="0" xfId="0" applyFont="1" applyFill="1"/>
    <xf numFmtId="165" fontId="0" fillId="0" borderId="0" xfId="0" applyNumberFormat="1" applyFill="1"/>
    <xf numFmtId="0" fontId="12" fillId="0" borderId="0" xfId="0" applyFont="1" applyFill="1"/>
    <xf numFmtId="0" fontId="14" fillId="0" borderId="0" xfId="0" applyFont="1" applyFill="1"/>
    <xf numFmtId="164" fontId="12" fillId="0" borderId="0" xfId="28" applyNumberFormat="1" applyFont="1" applyFill="1"/>
    <xf numFmtId="0" fontId="0" fillId="0" borderId="0" xfId="0" applyFill="1"/>
    <xf numFmtId="164" fontId="12" fillId="0" borderId="0" xfId="0" applyNumberFormat="1" applyFont="1" applyFill="1"/>
    <xf numFmtId="41" fontId="12" fillId="0" borderId="0" xfId="28" applyNumberFormat="1" applyFont="1" applyFill="1"/>
    <xf numFmtId="0" fontId="12" fillId="0" borderId="0" xfId="166" applyFont="1"/>
    <xf numFmtId="0" fontId="13" fillId="0" borderId="0" xfId="166" applyFont="1" applyAlignment="1">
      <alignment horizontal="center"/>
    </xf>
    <xf numFmtId="0" fontId="12" fillId="0" borderId="0" xfId="166" applyFont="1" applyAlignment="1">
      <alignment horizontal="center"/>
    </xf>
    <xf numFmtId="37" fontId="12" fillId="0" borderId="0" xfId="166" applyNumberFormat="1" applyFont="1"/>
    <xf numFmtId="2" fontId="12" fillId="0" borderId="0" xfId="166" applyNumberFormat="1" applyFont="1"/>
    <xf numFmtId="10" fontId="12" fillId="0" borderId="0" xfId="166" applyNumberFormat="1" applyFont="1"/>
    <xf numFmtId="37" fontId="12" fillId="0" borderId="15" xfId="166" applyNumberFormat="1" applyFont="1" applyBorder="1"/>
    <xf numFmtId="0" fontId="12" fillId="0" borderId="15" xfId="166" applyFont="1" applyBorder="1"/>
    <xf numFmtId="2" fontId="12" fillId="0" borderId="15" xfId="166" applyNumberFormat="1" applyFont="1" applyBorder="1"/>
    <xf numFmtId="0" fontId="13" fillId="0" borderId="0" xfId="166" applyFont="1" applyAlignment="1">
      <alignment horizontal="centerContinuous" vertical="center"/>
    </xf>
    <xf numFmtId="0" fontId="12" fillId="0" borderId="0" xfId="166" applyFont="1" applyAlignment="1">
      <alignment horizontal="centerContinuous" vertical="center"/>
    </xf>
    <xf numFmtId="169" fontId="13" fillId="0" borderId="0" xfId="166" applyNumberFormat="1" applyFont="1" applyAlignment="1">
      <alignment horizontal="center"/>
    </xf>
    <xf numFmtId="0" fontId="12" fillId="0" borderId="0" xfId="0" applyFont="1" applyFill="1" applyBorder="1"/>
    <xf numFmtId="39" fontId="12" fillId="0" borderId="0" xfId="166" applyNumberFormat="1" applyFont="1"/>
    <xf numFmtId="0" fontId="13" fillId="0" borderId="0" xfId="0" applyFont="1" applyFill="1" applyBorder="1"/>
    <xf numFmtId="164" fontId="12" fillId="0" borderId="0" xfId="28" applyNumberFormat="1" applyFont="1" applyFill="1" applyBorder="1"/>
    <xf numFmtId="0" fontId="11" fillId="0" borderId="0" xfId="0" applyFont="1" applyFill="1"/>
    <xf numFmtId="0" fontId="13" fillId="0" borderId="0" xfId="0" applyFont="1" applyFill="1"/>
    <xf numFmtId="164" fontId="81" fillId="0" borderId="0" xfId="28" applyNumberFormat="1" applyFont="1" applyFill="1"/>
    <xf numFmtId="164" fontId="11" fillId="0" borderId="0" xfId="28" applyNumberFormat="1" applyFont="1" applyFill="1"/>
    <xf numFmtId="164" fontId="11" fillId="0" borderId="0" xfId="28" applyNumberFormat="1" applyFont="1" applyFill="1" applyBorder="1"/>
    <xf numFmtId="164" fontId="11" fillId="0" borderId="0" xfId="0" applyNumberFormat="1" applyFont="1" applyFill="1"/>
    <xf numFmtId="177" fontId="37" fillId="0" borderId="0" xfId="0" applyNumberFormat="1" applyFont="1" applyFill="1" applyAlignment="1" applyProtection="1"/>
    <xf numFmtId="164" fontId="81" fillId="0" borderId="0" xfId="0" applyNumberFormat="1" applyFont="1" applyFill="1"/>
    <xf numFmtId="178" fontId="12" fillId="0" borderId="0" xfId="166" applyNumberFormat="1" applyFont="1"/>
    <xf numFmtId="10" fontId="90" fillId="0" borderId="0" xfId="0" applyNumberFormat="1" applyFont="1" applyFill="1" applyAlignment="1" applyProtection="1">
      <alignment horizontal="right"/>
    </xf>
    <xf numFmtId="10" fontId="90" fillId="0" borderId="0" xfId="0" applyNumberFormat="1" applyFont="1" applyFill="1" applyAlignment="1" applyProtection="1">
      <alignment horizontal="left"/>
    </xf>
    <xf numFmtId="0" fontId="107" fillId="0" borderId="0" xfId="0" quotePrefix="1" applyFont="1" applyFill="1" applyAlignment="1">
      <alignment horizontal="right"/>
    </xf>
    <xf numFmtId="43" fontId="37" fillId="0" borderId="0" xfId="0" applyNumberFormat="1" applyFont="1" applyFill="1"/>
    <xf numFmtId="0" fontId="108" fillId="0" borderId="0" xfId="0" applyFont="1" applyFill="1" applyAlignment="1">
      <alignment vertical="center"/>
    </xf>
    <xf numFmtId="0" fontId="40" fillId="0" borderId="0" xfId="0" applyFont="1" applyFill="1" applyAlignment="1" applyProtection="1"/>
    <xf numFmtId="164" fontId="37" fillId="0" borderId="0" xfId="28" applyNumberFormat="1" applyFont="1" applyFill="1"/>
    <xf numFmtId="3" fontId="37" fillId="0" borderId="0" xfId="0" applyNumberFormat="1" applyFont="1" applyFill="1" applyBorder="1"/>
    <xf numFmtId="166" fontId="37" fillId="0" borderId="0" xfId="0" applyNumberFormat="1" applyFont="1" applyFill="1" applyBorder="1"/>
    <xf numFmtId="0" fontId="111" fillId="0" borderId="0" xfId="0" applyFont="1" applyFill="1"/>
    <xf numFmtId="10" fontId="110" fillId="0" borderId="0" xfId="0" applyNumberFormat="1" applyFont="1" applyFill="1"/>
    <xf numFmtId="2" fontId="12" fillId="0" borderId="0" xfId="0" applyNumberFormat="1" applyFont="1" applyFill="1"/>
    <xf numFmtId="37" fontId="12" fillId="0" borderId="0" xfId="166" applyNumberFormat="1" applyFont="1" applyFill="1"/>
    <xf numFmtId="0" fontId="113" fillId="0" borderId="0" xfId="0" applyFont="1" applyFill="1"/>
    <xf numFmtId="0" fontId="112" fillId="0" borderId="0" xfId="0" applyFont="1" applyFill="1"/>
    <xf numFmtId="0" fontId="14" fillId="0" borderId="0" xfId="0" applyFont="1" applyFill="1" applyBorder="1"/>
    <xf numFmtId="0" fontId="12" fillId="0" borderId="29" xfId="0" applyFont="1" applyFill="1" applyBorder="1"/>
    <xf numFmtId="41" fontId="12" fillId="0" borderId="29" xfId="28" applyNumberFormat="1" applyFont="1" applyFill="1" applyBorder="1"/>
    <xf numFmtId="0" fontId="114" fillId="0" borderId="0" xfId="0" applyFont="1" applyFill="1" applyAlignment="1">
      <alignment vertical="center"/>
    </xf>
    <xf numFmtId="0" fontId="110" fillId="0" borderId="0" xfId="0" applyFont="1" applyFill="1"/>
    <xf numFmtId="164" fontId="12" fillId="0" borderId="29" xfId="0" applyNumberFormat="1" applyFont="1" applyFill="1" applyBorder="1"/>
    <xf numFmtId="3" fontId="11" fillId="0" borderId="0" xfId="0" applyNumberFormat="1" applyFont="1" applyFill="1"/>
    <xf numFmtId="0" fontId="11" fillId="0" borderId="29" xfId="0" applyFont="1" applyFill="1" applyBorder="1"/>
    <xf numFmtId="0" fontId="11" fillId="0" borderId="0" xfId="0" applyFont="1" applyFill="1" applyBorder="1"/>
    <xf numFmtId="165" fontId="37" fillId="0" borderId="0" xfId="0" applyNumberFormat="1" applyFont="1" applyFill="1" applyAlignment="1" applyProtection="1"/>
    <xf numFmtId="3" fontId="37" fillId="0" borderId="0" xfId="0" applyNumberFormat="1" applyFont="1" applyFill="1" applyAlignment="1" applyProtection="1"/>
    <xf numFmtId="0" fontId="13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3" fillId="0" borderId="15" xfId="0" applyFont="1" applyFill="1" applyBorder="1"/>
    <xf numFmtId="0" fontId="115" fillId="0" borderId="0" xfId="0" applyFont="1" applyFill="1"/>
    <xf numFmtId="0" fontId="116" fillId="0" borderId="0" xfId="0" applyFont="1" applyFill="1"/>
    <xf numFmtId="0" fontId="117" fillId="0" borderId="0" xfId="0" applyFont="1" applyFill="1"/>
    <xf numFmtId="164" fontId="117" fillId="0" borderId="0" xfId="28" applyNumberFormat="1" applyFont="1" applyFill="1"/>
    <xf numFmtId="164" fontId="117" fillId="0" borderId="0" xfId="0" applyNumberFormat="1" applyFont="1" applyFill="1"/>
    <xf numFmtId="41" fontId="117" fillId="0" borderId="0" xfId="28" applyNumberFormat="1" applyFont="1" applyFill="1"/>
    <xf numFmtId="10" fontId="12" fillId="0" borderId="0" xfId="75" applyNumberFormat="1" applyFont="1" applyFill="1"/>
    <xf numFmtId="0" fontId="12" fillId="0" borderId="0" xfId="166" applyFont="1" applyFill="1" applyBorder="1"/>
    <xf numFmtId="0" fontId="13" fillId="0" borderId="0" xfId="166" applyFont="1" applyAlignment="1"/>
    <xf numFmtId="0" fontId="13" fillId="0" borderId="0" xfId="166" applyFont="1" applyFill="1" applyAlignment="1">
      <alignment horizontal="center"/>
    </xf>
    <xf numFmtId="0" fontId="14" fillId="0" borderId="0" xfId="166" applyFont="1" applyFill="1" applyAlignment="1">
      <alignment horizontal="center"/>
    </xf>
    <xf numFmtId="0" fontId="12" fillId="0" borderId="0" xfId="166" applyFont="1" applyFill="1"/>
    <xf numFmtId="164" fontId="12" fillId="0" borderId="15" xfId="28" applyNumberFormat="1" applyFont="1" applyFill="1" applyBorder="1"/>
    <xf numFmtId="0" fontId="11" fillId="0" borderId="0" xfId="0" applyFont="1" applyFill="1" applyAlignment="1">
      <alignment horizontal="center"/>
    </xf>
    <xf numFmtId="0" fontId="14" fillId="0" borderId="15" xfId="0" applyFont="1" applyFill="1" applyBorder="1"/>
    <xf numFmtId="0" fontId="12" fillId="0" borderId="15" xfId="0" applyFont="1" applyFill="1" applyBorder="1"/>
    <xf numFmtId="0" fontId="13" fillId="0" borderId="15" xfId="0" applyFont="1" applyFill="1" applyBorder="1" applyAlignment="1">
      <alignment horizontal="center"/>
    </xf>
    <xf numFmtId="0" fontId="81" fillId="0" borderId="0" xfId="0" applyFont="1" applyFill="1"/>
    <xf numFmtId="5" fontId="12" fillId="0" borderId="0" xfId="0" applyNumberFormat="1" applyFont="1" applyFill="1"/>
    <xf numFmtId="164" fontId="12" fillId="0" borderId="0" xfId="0" applyNumberFormat="1" applyFont="1" applyFill="1" applyBorder="1"/>
    <xf numFmtId="6" fontId="11" fillId="0" borderId="0" xfId="0" applyNumberFormat="1" applyFont="1" applyFill="1"/>
    <xf numFmtId="175" fontId="12" fillId="0" borderId="0" xfId="75" applyNumberFormat="1" applyFont="1" applyFill="1"/>
    <xf numFmtId="176" fontId="12" fillId="0" borderId="0" xfId="75" applyNumberFormat="1" applyFont="1" applyFill="1"/>
    <xf numFmtId="174" fontId="12" fillId="0" borderId="0" xfId="75" applyNumberFormat="1" applyFont="1" applyFill="1"/>
    <xf numFmtId="43" fontId="11" fillId="0" borderId="0" xfId="0" applyNumberFormat="1" applyFont="1" applyFill="1"/>
    <xf numFmtId="10" fontId="12" fillId="0" borderId="0" xfId="0" applyNumberFormat="1" applyFont="1" applyFill="1"/>
    <xf numFmtId="41" fontId="0" fillId="0" borderId="0" xfId="0" applyNumberFormat="1" applyFill="1"/>
    <xf numFmtId="173" fontId="12" fillId="0" borderId="0" xfId="28" applyNumberFormat="1" applyFont="1" applyFill="1"/>
    <xf numFmtId="0" fontId="0" fillId="0" borderId="0" xfId="0" applyFill="1" applyAlignment="1">
      <alignment horizontal="center"/>
    </xf>
    <xf numFmtId="172" fontId="0" fillId="0" borderId="0" xfId="0" applyNumberFormat="1" applyFill="1"/>
    <xf numFmtId="164" fontId="0" fillId="0" borderId="0" xfId="0" applyNumberFormat="1" applyFill="1"/>
    <xf numFmtId="43" fontId="0" fillId="0" borderId="0" xfId="0" applyNumberFormat="1" applyFill="1"/>
    <xf numFmtId="0" fontId="112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vertical="center"/>
    </xf>
    <xf numFmtId="0" fontId="13" fillId="0" borderId="14" xfId="0" applyFont="1" applyFill="1" applyBorder="1" applyAlignment="1">
      <alignment horizontal="center" vertical="center"/>
    </xf>
    <xf numFmtId="165" fontId="0" fillId="0" borderId="0" xfId="0" applyNumberFormat="1" applyFill="1" applyBorder="1"/>
    <xf numFmtId="165" fontId="0" fillId="0" borderId="10" xfId="0" applyNumberFormat="1" applyFill="1" applyBorder="1"/>
    <xf numFmtId="165" fontId="0" fillId="0" borderId="11" xfId="0" applyNumberFormat="1" applyFill="1" applyBorder="1"/>
    <xf numFmtId="165" fontId="0" fillId="0" borderId="12" xfId="0" applyNumberFormat="1" applyFill="1" applyBorder="1"/>
    <xf numFmtId="165" fontId="0" fillId="0" borderId="13" xfId="0" applyNumberFormat="1" applyFill="1" applyBorder="1"/>
    <xf numFmtId="165" fontId="0" fillId="0" borderId="14" xfId="0" applyNumberFormat="1" applyFill="1" applyBorder="1"/>
    <xf numFmtId="0" fontId="13" fillId="0" borderId="14" xfId="0" applyFont="1" applyFill="1" applyBorder="1" applyAlignment="1">
      <alignment horizontal="left" vertical="center"/>
    </xf>
    <xf numFmtId="10" fontId="40" fillId="0" borderId="14" xfId="0" applyNumberFormat="1" applyFont="1" applyFill="1" applyBorder="1" applyAlignment="1">
      <alignment vertical="center"/>
    </xf>
    <xf numFmtId="0" fontId="40" fillId="0" borderId="14" xfId="0" applyFont="1" applyFill="1" applyBorder="1" applyAlignment="1">
      <alignment horizontal="center" vertical="center"/>
    </xf>
    <xf numFmtId="0" fontId="40" fillId="0" borderId="14" xfId="0" applyNumberFormat="1" applyFont="1" applyFill="1" applyBorder="1" applyAlignment="1" applyProtection="1">
      <alignment horizontal="center" vertical="center"/>
    </xf>
    <xf numFmtId="3" fontId="110" fillId="0" borderId="0" xfId="0" applyNumberFormat="1" applyFont="1" applyFill="1"/>
    <xf numFmtId="164" fontId="110" fillId="0" borderId="0" xfId="28" applyNumberFormat="1" applyFont="1" applyFill="1"/>
    <xf numFmtId="177" fontId="110" fillId="0" borderId="0" xfId="0" applyNumberFormat="1" applyFont="1" applyFill="1" applyBorder="1"/>
    <xf numFmtId="177" fontId="110" fillId="0" borderId="15" xfId="0" applyNumberFormat="1" applyFont="1" applyFill="1" applyBorder="1"/>
    <xf numFmtId="41" fontId="110" fillId="0" borderId="0" xfId="0" applyNumberFormat="1" applyFont="1" applyFill="1"/>
    <xf numFmtId="10" fontId="109" fillId="0" borderId="0" xfId="0" applyNumberFormat="1" applyFont="1" applyFill="1" applyAlignment="1">
      <alignment horizontal="center" vertical="center"/>
    </xf>
    <xf numFmtId="43" fontId="17" fillId="0" borderId="0" xfId="28" applyFont="1" applyFill="1"/>
    <xf numFmtId="179" fontId="12" fillId="0" borderId="0" xfId="75" applyNumberFormat="1" applyFont="1" applyFill="1"/>
    <xf numFmtId="179" fontId="12" fillId="0" borderId="15" xfId="75" applyNumberFormat="1" applyFont="1" applyFill="1" applyBorder="1"/>
    <xf numFmtId="41" fontId="12" fillId="59" borderId="0" xfId="28" applyNumberFormat="1" applyFont="1" applyFill="1"/>
    <xf numFmtId="10" fontId="12" fillId="0" borderId="0" xfId="166" applyNumberFormat="1" applyFont="1" applyFill="1"/>
    <xf numFmtId="167" fontId="12" fillId="0" borderId="0" xfId="166" applyNumberFormat="1" applyFont="1" applyFill="1"/>
    <xf numFmtId="37" fontId="12" fillId="0" borderId="0" xfId="166" applyNumberFormat="1" applyFont="1" applyFill="1" applyBorder="1"/>
    <xf numFmtId="10" fontId="12" fillId="0" borderId="0" xfId="165" applyNumberFormat="1" applyFont="1" applyFill="1"/>
    <xf numFmtId="2" fontId="12" fillId="0" borderId="0" xfId="166" applyNumberFormat="1" applyFont="1" applyFill="1"/>
    <xf numFmtId="0" fontId="12" fillId="0" borderId="15" xfId="166" applyFont="1" applyFill="1" applyBorder="1"/>
    <xf numFmtId="37" fontId="12" fillId="0" borderId="15" xfId="166" applyNumberFormat="1" applyFont="1" applyFill="1" applyBorder="1"/>
    <xf numFmtId="2" fontId="12" fillId="0" borderId="15" xfId="166" applyNumberFormat="1" applyFont="1" applyFill="1" applyBorder="1"/>
    <xf numFmtId="167" fontId="12" fillId="0" borderId="15" xfId="166" applyNumberFormat="1" applyFont="1" applyFill="1" applyBorder="1"/>
    <xf numFmtId="0" fontId="13" fillId="0" borderId="0" xfId="166" applyFont="1" applyFill="1"/>
    <xf numFmtId="0" fontId="13" fillId="0" borderId="15" xfId="166" applyFont="1" applyFill="1" applyBorder="1" applyAlignment="1">
      <alignment horizontal="centerContinuous" vertical="center"/>
    </xf>
    <xf numFmtId="0" fontId="14" fillId="0" borderId="0" xfId="166" applyFont="1" applyFill="1"/>
    <xf numFmtId="0" fontId="12" fillId="0" borderId="0" xfId="166" quotePrefix="1" applyFont="1" applyFill="1" applyAlignment="1">
      <alignment horizontal="center"/>
    </xf>
    <xf numFmtId="0" fontId="12" fillId="0" borderId="0" xfId="166" applyFont="1" applyFill="1" applyAlignment="1">
      <alignment horizontal="center"/>
    </xf>
    <xf numFmtId="0" fontId="12" fillId="0" borderId="0" xfId="166" applyFont="1" applyFill="1" applyAlignment="1"/>
    <xf numFmtId="167" fontId="12" fillId="0" borderId="0" xfId="166" applyNumberFormat="1" applyFont="1" applyFill="1" applyBorder="1"/>
    <xf numFmtId="10" fontId="12" fillId="0" borderId="0" xfId="166" applyNumberFormat="1" applyFont="1" applyFill="1" applyBorder="1"/>
    <xf numFmtId="168" fontId="12" fillId="0" borderId="0" xfId="166" applyNumberFormat="1" applyFont="1" applyFill="1"/>
    <xf numFmtId="0" fontId="13" fillId="0" borderId="0" xfId="166" applyFont="1" applyFill="1" applyAlignment="1">
      <alignment horizontal="centerContinuous" vertical="center"/>
    </xf>
    <xf numFmtId="0" fontId="12" fillId="0" borderId="0" xfId="166" applyFont="1" applyFill="1" applyAlignment="1">
      <alignment horizontal="centerContinuous" vertical="center"/>
    </xf>
    <xf numFmtId="169" fontId="13" fillId="0" borderId="0" xfId="166" applyNumberFormat="1" applyFont="1" applyFill="1" applyAlignment="1">
      <alignment horizontal="center"/>
    </xf>
    <xf numFmtId="0" fontId="15" fillId="0" borderId="0" xfId="166" applyFont="1" applyFill="1"/>
    <xf numFmtId="0" fontId="45" fillId="0" borderId="0" xfId="166" applyFont="1" applyFill="1"/>
    <xf numFmtId="0" fontId="12" fillId="0" borderId="30" xfId="166" applyFont="1" applyFill="1" applyBorder="1"/>
    <xf numFmtId="37" fontId="12" fillId="0" borderId="30" xfId="166" applyNumberFormat="1" applyFont="1" applyFill="1" applyBorder="1"/>
    <xf numFmtId="2" fontId="12" fillId="0" borderId="30" xfId="166" applyNumberFormat="1" applyFont="1" applyFill="1" applyBorder="1"/>
    <xf numFmtId="164" fontId="12" fillId="0" borderId="30" xfId="28" applyNumberFormat="1" applyFont="1" applyFill="1" applyBorder="1"/>
    <xf numFmtId="0" fontId="13" fillId="0" borderId="0" xfId="166" applyFont="1" applyFill="1" applyAlignment="1">
      <alignment horizontal="center"/>
    </xf>
    <xf numFmtId="0" fontId="13" fillId="0" borderId="15" xfId="166" applyFont="1" applyFill="1" applyBorder="1" applyAlignment="1">
      <alignment horizontal="center"/>
    </xf>
    <xf numFmtId="180" fontId="12" fillId="0" borderId="0" xfId="166" applyNumberFormat="1" applyFont="1" applyFill="1"/>
    <xf numFmtId="180" fontId="12" fillId="0" borderId="15" xfId="166" applyNumberFormat="1" applyFont="1" applyFill="1" applyBorder="1"/>
    <xf numFmtId="0" fontId="39" fillId="0" borderId="0" xfId="0" applyFont="1" applyFill="1" applyAlignment="1">
      <alignment horizontal="center" vertical="center" wrapText="1"/>
    </xf>
    <xf numFmtId="0" fontId="13" fillId="0" borderId="15" xfId="166" applyFont="1" applyBorder="1" applyAlignment="1">
      <alignment horizontal="center" vertical="center"/>
    </xf>
    <xf numFmtId="0" fontId="13" fillId="0" borderId="0" xfId="166" applyFont="1" applyFill="1" applyAlignment="1">
      <alignment horizontal="center"/>
    </xf>
    <xf numFmtId="0" fontId="13" fillId="0" borderId="15" xfId="166" applyFont="1" applyFill="1" applyBorder="1" applyAlignment="1">
      <alignment horizontal="center" vertical="center"/>
    </xf>
  </cellXfs>
  <cellStyles count="4338">
    <cellStyle name="20% - Accent1" xfId="1" builtinId="30" customBuiltin="1"/>
    <cellStyle name="20% - Accent1 2" xfId="188" xr:uid="{00000000-0005-0000-0000-000001000000}"/>
    <cellStyle name="20% - Accent1 2 2" xfId="189" xr:uid="{00000000-0005-0000-0000-000002000000}"/>
    <cellStyle name="20% - Accent1 2 3" xfId="4171" xr:uid="{00000000-0005-0000-0000-000003000000}"/>
    <cellStyle name="20% - Accent1 3" xfId="190" xr:uid="{00000000-0005-0000-0000-000004000000}"/>
    <cellStyle name="20% - Accent1 3 2" xfId="4218" xr:uid="{00000000-0005-0000-0000-000005000000}"/>
    <cellStyle name="20% - Accent1 4" xfId="191" xr:uid="{00000000-0005-0000-0000-000006000000}"/>
    <cellStyle name="20% - Accent1 5" xfId="192" xr:uid="{00000000-0005-0000-0000-000007000000}"/>
    <cellStyle name="20% - Accent1 6" xfId="193" xr:uid="{00000000-0005-0000-0000-000008000000}"/>
    <cellStyle name="20% - Accent1 7" xfId="194" xr:uid="{00000000-0005-0000-0000-000009000000}"/>
    <cellStyle name="20% - Accent1 8" xfId="195" xr:uid="{00000000-0005-0000-0000-00000A000000}"/>
    <cellStyle name="20% - Accent1 9" xfId="4147" xr:uid="{00000000-0005-0000-0000-00000B000000}"/>
    <cellStyle name="20% - Accent2" xfId="2" builtinId="34" customBuiltin="1"/>
    <cellStyle name="20% - Accent2 2" xfId="196" xr:uid="{00000000-0005-0000-0000-00000D000000}"/>
    <cellStyle name="20% - Accent2 2 2" xfId="197" xr:uid="{00000000-0005-0000-0000-00000E000000}"/>
    <cellStyle name="20% - Accent2 3" xfId="198" xr:uid="{00000000-0005-0000-0000-00000F000000}"/>
    <cellStyle name="20% - Accent2 3 2" xfId="4220" xr:uid="{00000000-0005-0000-0000-000010000000}"/>
    <cellStyle name="20% - Accent2 4" xfId="199" xr:uid="{00000000-0005-0000-0000-000011000000}"/>
    <cellStyle name="20% - Accent2 5" xfId="200" xr:uid="{00000000-0005-0000-0000-000012000000}"/>
    <cellStyle name="20% - Accent2 6" xfId="201" xr:uid="{00000000-0005-0000-0000-000013000000}"/>
    <cellStyle name="20% - Accent2 7" xfId="4151" xr:uid="{00000000-0005-0000-0000-000014000000}"/>
    <cellStyle name="20% - Accent3" xfId="3" builtinId="38" customBuiltin="1"/>
    <cellStyle name="20% - Accent3 2" xfId="202" xr:uid="{00000000-0005-0000-0000-000016000000}"/>
    <cellStyle name="20% - Accent3 2 2" xfId="203" xr:uid="{00000000-0005-0000-0000-000017000000}"/>
    <cellStyle name="20% - Accent3 2 3" xfId="4172" xr:uid="{00000000-0005-0000-0000-000018000000}"/>
    <cellStyle name="20% - Accent3 3" xfId="204" xr:uid="{00000000-0005-0000-0000-000019000000}"/>
    <cellStyle name="20% - Accent3 3 2" xfId="4222" xr:uid="{00000000-0005-0000-0000-00001A000000}"/>
    <cellStyle name="20% - Accent3 4" xfId="205" xr:uid="{00000000-0005-0000-0000-00001B000000}"/>
    <cellStyle name="20% - Accent3 5" xfId="206" xr:uid="{00000000-0005-0000-0000-00001C000000}"/>
    <cellStyle name="20% - Accent3 6" xfId="207" xr:uid="{00000000-0005-0000-0000-00001D000000}"/>
    <cellStyle name="20% - Accent3 7" xfId="208" xr:uid="{00000000-0005-0000-0000-00001E000000}"/>
    <cellStyle name="20% - Accent3 8" xfId="209" xr:uid="{00000000-0005-0000-0000-00001F000000}"/>
    <cellStyle name="20% - Accent3 9" xfId="4155" xr:uid="{00000000-0005-0000-0000-000020000000}"/>
    <cellStyle name="20% - Accent4" xfId="4" builtinId="42" customBuiltin="1"/>
    <cellStyle name="20% - Accent4 2" xfId="210" xr:uid="{00000000-0005-0000-0000-000022000000}"/>
    <cellStyle name="20% - Accent4 2 2" xfId="211" xr:uid="{00000000-0005-0000-0000-000023000000}"/>
    <cellStyle name="20% - Accent4 2 3" xfId="4173" xr:uid="{00000000-0005-0000-0000-000024000000}"/>
    <cellStyle name="20% - Accent4 3" xfId="212" xr:uid="{00000000-0005-0000-0000-000025000000}"/>
    <cellStyle name="20% - Accent4 3 2" xfId="4224" xr:uid="{00000000-0005-0000-0000-000026000000}"/>
    <cellStyle name="20% - Accent4 4" xfId="213" xr:uid="{00000000-0005-0000-0000-000027000000}"/>
    <cellStyle name="20% - Accent4 5" xfId="214" xr:uid="{00000000-0005-0000-0000-000028000000}"/>
    <cellStyle name="20% - Accent4 6" xfId="215" xr:uid="{00000000-0005-0000-0000-000029000000}"/>
    <cellStyle name="20% - Accent4 7" xfId="216" xr:uid="{00000000-0005-0000-0000-00002A000000}"/>
    <cellStyle name="20% - Accent4 8" xfId="217" xr:uid="{00000000-0005-0000-0000-00002B000000}"/>
    <cellStyle name="20% - Accent4 9" xfId="4159" xr:uid="{00000000-0005-0000-0000-00002C000000}"/>
    <cellStyle name="20% - Accent5" xfId="5" builtinId="46" customBuiltin="1"/>
    <cellStyle name="20% - Accent5 2" xfId="218" xr:uid="{00000000-0005-0000-0000-00002E000000}"/>
    <cellStyle name="20% - Accent5 2 2" xfId="219" xr:uid="{00000000-0005-0000-0000-00002F000000}"/>
    <cellStyle name="20% - Accent5 3" xfId="220" xr:uid="{00000000-0005-0000-0000-000030000000}"/>
    <cellStyle name="20% - Accent5 3 2" xfId="4226" xr:uid="{00000000-0005-0000-0000-000031000000}"/>
    <cellStyle name="20% - Accent5 4" xfId="221" xr:uid="{00000000-0005-0000-0000-000032000000}"/>
    <cellStyle name="20% - Accent5 5" xfId="222" xr:uid="{00000000-0005-0000-0000-000033000000}"/>
    <cellStyle name="20% - Accent5 6" xfId="223" xr:uid="{00000000-0005-0000-0000-000034000000}"/>
    <cellStyle name="20% - Accent5 7" xfId="4163" xr:uid="{00000000-0005-0000-0000-000035000000}"/>
    <cellStyle name="20% - Accent6" xfId="6" builtinId="50" customBuiltin="1"/>
    <cellStyle name="20% - Accent6 2" xfId="224" xr:uid="{00000000-0005-0000-0000-000037000000}"/>
    <cellStyle name="20% - Accent6 2 2" xfId="225" xr:uid="{00000000-0005-0000-0000-000038000000}"/>
    <cellStyle name="20% - Accent6 3" xfId="226" xr:uid="{00000000-0005-0000-0000-000039000000}"/>
    <cellStyle name="20% - Accent6 3 2" xfId="4228" xr:uid="{00000000-0005-0000-0000-00003A000000}"/>
    <cellStyle name="20% - Accent6 4" xfId="227" xr:uid="{00000000-0005-0000-0000-00003B000000}"/>
    <cellStyle name="20% - Accent6 5" xfId="228" xr:uid="{00000000-0005-0000-0000-00003C000000}"/>
    <cellStyle name="20% - Accent6 6" xfId="229" xr:uid="{00000000-0005-0000-0000-00003D000000}"/>
    <cellStyle name="20% - Accent6 7" xfId="4167" xr:uid="{00000000-0005-0000-0000-00003E000000}"/>
    <cellStyle name="40% - Accent1" xfId="7" builtinId="31" customBuiltin="1"/>
    <cellStyle name="40% - Accent1 2" xfId="230" xr:uid="{00000000-0005-0000-0000-000040000000}"/>
    <cellStyle name="40% - Accent1 2 2" xfId="231" xr:uid="{00000000-0005-0000-0000-000041000000}"/>
    <cellStyle name="40% - Accent1 2 3" xfId="4174" xr:uid="{00000000-0005-0000-0000-000042000000}"/>
    <cellStyle name="40% - Accent1 3" xfId="232" xr:uid="{00000000-0005-0000-0000-000043000000}"/>
    <cellStyle name="40% - Accent1 3 2" xfId="4219" xr:uid="{00000000-0005-0000-0000-000044000000}"/>
    <cellStyle name="40% - Accent1 4" xfId="233" xr:uid="{00000000-0005-0000-0000-000045000000}"/>
    <cellStyle name="40% - Accent1 5" xfId="234" xr:uid="{00000000-0005-0000-0000-000046000000}"/>
    <cellStyle name="40% - Accent1 6" xfId="235" xr:uid="{00000000-0005-0000-0000-000047000000}"/>
    <cellStyle name="40% - Accent1 7" xfId="236" xr:uid="{00000000-0005-0000-0000-000048000000}"/>
    <cellStyle name="40% - Accent1 8" xfId="237" xr:uid="{00000000-0005-0000-0000-000049000000}"/>
    <cellStyle name="40% - Accent1 9" xfId="4148" xr:uid="{00000000-0005-0000-0000-00004A000000}"/>
    <cellStyle name="40% - Accent2" xfId="8" builtinId="35" customBuiltin="1"/>
    <cellStyle name="40% - Accent2 2" xfId="238" xr:uid="{00000000-0005-0000-0000-00004C000000}"/>
    <cellStyle name="40% - Accent2 2 2" xfId="239" xr:uid="{00000000-0005-0000-0000-00004D000000}"/>
    <cellStyle name="40% - Accent2 3" xfId="240" xr:uid="{00000000-0005-0000-0000-00004E000000}"/>
    <cellStyle name="40% - Accent2 3 2" xfId="4221" xr:uid="{00000000-0005-0000-0000-00004F000000}"/>
    <cellStyle name="40% - Accent2 4" xfId="241" xr:uid="{00000000-0005-0000-0000-000050000000}"/>
    <cellStyle name="40% - Accent2 5" xfId="242" xr:uid="{00000000-0005-0000-0000-000051000000}"/>
    <cellStyle name="40% - Accent2 6" xfId="243" xr:uid="{00000000-0005-0000-0000-000052000000}"/>
    <cellStyle name="40% - Accent2 7" xfId="4152" xr:uid="{00000000-0005-0000-0000-000053000000}"/>
    <cellStyle name="40% - Accent3" xfId="9" builtinId="39" customBuiltin="1"/>
    <cellStyle name="40% - Accent3 2" xfId="244" xr:uid="{00000000-0005-0000-0000-000055000000}"/>
    <cellStyle name="40% - Accent3 2 2" xfId="245" xr:uid="{00000000-0005-0000-0000-000056000000}"/>
    <cellStyle name="40% - Accent3 2 3" xfId="4175" xr:uid="{00000000-0005-0000-0000-000057000000}"/>
    <cellStyle name="40% - Accent3 3" xfId="246" xr:uid="{00000000-0005-0000-0000-000058000000}"/>
    <cellStyle name="40% - Accent3 3 2" xfId="4223" xr:uid="{00000000-0005-0000-0000-000059000000}"/>
    <cellStyle name="40% - Accent3 4" xfId="247" xr:uid="{00000000-0005-0000-0000-00005A000000}"/>
    <cellStyle name="40% - Accent3 5" xfId="248" xr:uid="{00000000-0005-0000-0000-00005B000000}"/>
    <cellStyle name="40% - Accent3 6" xfId="249" xr:uid="{00000000-0005-0000-0000-00005C000000}"/>
    <cellStyle name="40% - Accent3 7" xfId="250" xr:uid="{00000000-0005-0000-0000-00005D000000}"/>
    <cellStyle name="40% - Accent3 8" xfId="251" xr:uid="{00000000-0005-0000-0000-00005E000000}"/>
    <cellStyle name="40% - Accent3 9" xfId="4156" xr:uid="{00000000-0005-0000-0000-00005F000000}"/>
    <cellStyle name="40% - Accent4" xfId="10" builtinId="43" customBuiltin="1"/>
    <cellStyle name="40% - Accent4 2" xfId="252" xr:uid="{00000000-0005-0000-0000-000061000000}"/>
    <cellStyle name="40% - Accent4 2 2" xfId="253" xr:uid="{00000000-0005-0000-0000-000062000000}"/>
    <cellStyle name="40% - Accent4 2 3" xfId="4176" xr:uid="{00000000-0005-0000-0000-000063000000}"/>
    <cellStyle name="40% - Accent4 3" xfId="254" xr:uid="{00000000-0005-0000-0000-000064000000}"/>
    <cellStyle name="40% - Accent4 3 2" xfId="4225" xr:uid="{00000000-0005-0000-0000-000065000000}"/>
    <cellStyle name="40% - Accent4 4" xfId="255" xr:uid="{00000000-0005-0000-0000-000066000000}"/>
    <cellStyle name="40% - Accent4 5" xfId="256" xr:uid="{00000000-0005-0000-0000-000067000000}"/>
    <cellStyle name="40% - Accent4 6" xfId="257" xr:uid="{00000000-0005-0000-0000-000068000000}"/>
    <cellStyle name="40% - Accent4 7" xfId="258" xr:uid="{00000000-0005-0000-0000-000069000000}"/>
    <cellStyle name="40% - Accent4 8" xfId="259" xr:uid="{00000000-0005-0000-0000-00006A000000}"/>
    <cellStyle name="40% - Accent4 9" xfId="4160" xr:uid="{00000000-0005-0000-0000-00006B000000}"/>
    <cellStyle name="40% - Accent5" xfId="11" builtinId="47" customBuiltin="1"/>
    <cellStyle name="40% - Accent5 2" xfId="260" xr:uid="{00000000-0005-0000-0000-00006D000000}"/>
    <cellStyle name="40% - Accent5 2 2" xfId="261" xr:uid="{00000000-0005-0000-0000-00006E000000}"/>
    <cellStyle name="40% - Accent5 3" xfId="262" xr:uid="{00000000-0005-0000-0000-00006F000000}"/>
    <cellStyle name="40% - Accent5 3 2" xfId="4227" xr:uid="{00000000-0005-0000-0000-000070000000}"/>
    <cellStyle name="40% - Accent5 4" xfId="263" xr:uid="{00000000-0005-0000-0000-000071000000}"/>
    <cellStyle name="40% - Accent5 5" xfId="264" xr:uid="{00000000-0005-0000-0000-000072000000}"/>
    <cellStyle name="40% - Accent5 6" xfId="265" xr:uid="{00000000-0005-0000-0000-000073000000}"/>
    <cellStyle name="40% - Accent5 7" xfId="4164" xr:uid="{00000000-0005-0000-0000-000074000000}"/>
    <cellStyle name="40% - Accent6" xfId="12" builtinId="51" customBuiltin="1"/>
    <cellStyle name="40% - Accent6 2" xfId="266" xr:uid="{00000000-0005-0000-0000-000076000000}"/>
    <cellStyle name="40% - Accent6 2 2" xfId="267" xr:uid="{00000000-0005-0000-0000-000077000000}"/>
    <cellStyle name="40% - Accent6 2 3" xfId="4177" xr:uid="{00000000-0005-0000-0000-000078000000}"/>
    <cellStyle name="40% - Accent6 3" xfId="268" xr:uid="{00000000-0005-0000-0000-000079000000}"/>
    <cellStyle name="40% - Accent6 3 2" xfId="4229" xr:uid="{00000000-0005-0000-0000-00007A000000}"/>
    <cellStyle name="40% - Accent6 4" xfId="269" xr:uid="{00000000-0005-0000-0000-00007B000000}"/>
    <cellStyle name="40% - Accent6 5" xfId="270" xr:uid="{00000000-0005-0000-0000-00007C000000}"/>
    <cellStyle name="40% - Accent6 6" xfId="271" xr:uid="{00000000-0005-0000-0000-00007D000000}"/>
    <cellStyle name="40% - Accent6 7" xfId="272" xr:uid="{00000000-0005-0000-0000-00007E000000}"/>
    <cellStyle name="40% - Accent6 8" xfId="273" xr:uid="{00000000-0005-0000-0000-00007F000000}"/>
    <cellStyle name="40% - Accent6 9" xfId="4168" xr:uid="{00000000-0005-0000-0000-000080000000}"/>
    <cellStyle name="60% - Accent1" xfId="13" builtinId="32" customBuiltin="1"/>
    <cellStyle name="60% - Accent1 2" xfId="274" xr:uid="{00000000-0005-0000-0000-000082000000}"/>
    <cellStyle name="60% - Accent1 2 2" xfId="4178" xr:uid="{00000000-0005-0000-0000-000083000000}"/>
    <cellStyle name="60% - Accent1 3" xfId="275" xr:uid="{00000000-0005-0000-0000-000084000000}"/>
    <cellStyle name="60% - Accent1 4" xfId="276" xr:uid="{00000000-0005-0000-0000-000085000000}"/>
    <cellStyle name="60% - Accent1 5" xfId="277" xr:uid="{00000000-0005-0000-0000-000086000000}"/>
    <cellStyle name="60% - Accent1 6" xfId="278" xr:uid="{00000000-0005-0000-0000-000087000000}"/>
    <cellStyle name="60% - Accent1 7" xfId="279" xr:uid="{00000000-0005-0000-0000-000088000000}"/>
    <cellStyle name="60% - Accent1 8" xfId="280" xr:uid="{00000000-0005-0000-0000-000089000000}"/>
    <cellStyle name="60% - Accent1 9" xfId="4149" xr:uid="{00000000-0005-0000-0000-00008A000000}"/>
    <cellStyle name="60% - Accent2" xfId="14" builtinId="36" customBuiltin="1"/>
    <cellStyle name="60% - Accent2 2" xfId="281" xr:uid="{00000000-0005-0000-0000-00008C000000}"/>
    <cellStyle name="60% - Accent2 3" xfId="282" xr:uid="{00000000-0005-0000-0000-00008D000000}"/>
    <cellStyle name="60% - Accent2 4" xfId="283" xr:uid="{00000000-0005-0000-0000-00008E000000}"/>
    <cellStyle name="60% - Accent2 5" xfId="284" xr:uid="{00000000-0005-0000-0000-00008F000000}"/>
    <cellStyle name="60% - Accent2 6" xfId="285" xr:uid="{00000000-0005-0000-0000-000090000000}"/>
    <cellStyle name="60% - Accent2 7" xfId="4153" xr:uid="{00000000-0005-0000-0000-000091000000}"/>
    <cellStyle name="60% - Accent3" xfId="15" builtinId="40" customBuiltin="1"/>
    <cellStyle name="60% - Accent3 2" xfId="286" xr:uid="{00000000-0005-0000-0000-000093000000}"/>
    <cellStyle name="60% - Accent3 2 2" xfId="4180" xr:uid="{00000000-0005-0000-0000-000094000000}"/>
    <cellStyle name="60% - Accent3 3" xfId="287" xr:uid="{00000000-0005-0000-0000-000095000000}"/>
    <cellStyle name="60% - Accent3 4" xfId="288" xr:uid="{00000000-0005-0000-0000-000096000000}"/>
    <cellStyle name="60% - Accent3 5" xfId="289" xr:uid="{00000000-0005-0000-0000-000097000000}"/>
    <cellStyle name="60% - Accent3 6" xfId="290" xr:uid="{00000000-0005-0000-0000-000098000000}"/>
    <cellStyle name="60% - Accent3 7" xfId="291" xr:uid="{00000000-0005-0000-0000-000099000000}"/>
    <cellStyle name="60% - Accent3 8" xfId="292" xr:uid="{00000000-0005-0000-0000-00009A000000}"/>
    <cellStyle name="60% - Accent3 9" xfId="4157" xr:uid="{00000000-0005-0000-0000-00009B000000}"/>
    <cellStyle name="60% - Accent4" xfId="16" builtinId="44" customBuiltin="1"/>
    <cellStyle name="60% - Accent4 2" xfId="293" xr:uid="{00000000-0005-0000-0000-00009D000000}"/>
    <cellStyle name="60% - Accent4 2 2" xfId="4181" xr:uid="{00000000-0005-0000-0000-00009E000000}"/>
    <cellStyle name="60% - Accent4 3" xfId="294" xr:uid="{00000000-0005-0000-0000-00009F000000}"/>
    <cellStyle name="60% - Accent4 4" xfId="295" xr:uid="{00000000-0005-0000-0000-0000A0000000}"/>
    <cellStyle name="60% - Accent4 5" xfId="296" xr:uid="{00000000-0005-0000-0000-0000A1000000}"/>
    <cellStyle name="60% - Accent4 6" xfId="297" xr:uid="{00000000-0005-0000-0000-0000A2000000}"/>
    <cellStyle name="60% - Accent4 7" xfId="298" xr:uid="{00000000-0005-0000-0000-0000A3000000}"/>
    <cellStyle name="60% - Accent4 8" xfId="299" xr:uid="{00000000-0005-0000-0000-0000A4000000}"/>
    <cellStyle name="60% - Accent4 9" xfId="4161" xr:uid="{00000000-0005-0000-0000-0000A5000000}"/>
    <cellStyle name="60% - Accent5" xfId="17" builtinId="48" customBuiltin="1"/>
    <cellStyle name="60% - Accent5 2" xfId="300" xr:uid="{00000000-0005-0000-0000-0000A7000000}"/>
    <cellStyle name="60% - Accent5 3" xfId="301" xr:uid="{00000000-0005-0000-0000-0000A8000000}"/>
    <cellStyle name="60% - Accent5 4" xfId="302" xr:uid="{00000000-0005-0000-0000-0000A9000000}"/>
    <cellStyle name="60% - Accent5 5" xfId="303" xr:uid="{00000000-0005-0000-0000-0000AA000000}"/>
    <cellStyle name="60% - Accent5 6" xfId="304" xr:uid="{00000000-0005-0000-0000-0000AB000000}"/>
    <cellStyle name="60% - Accent5 7" xfId="4165" xr:uid="{00000000-0005-0000-0000-0000AC000000}"/>
    <cellStyle name="60% - Accent6" xfId="18" builtinId="52" customBuiltin="1"/>
    <cellStyle name="60% - Accent6 2" xfId="305" xr:uid="{00000000-0005-0000-0000-0000AE000000}"/>
    <cellStyle name="60% - Accent6 2 2" xfId="4182" xr:uid="{00000000-0005-0000-0000-0000AF000000}"/>
    <cellStyle name="60% - Accent6 3" xfId="306" xr:uid="{00000000-0005-0000-0000-0000B0000000}"/>
    <cellStyle name="60% - Accent6 4" xfId="307" xr:uid="{00000000-0005-0000-0000-0000B1000000}"/>
    <cellStyle name="60% - Accent6 5" xfId="308" xr:uid="{00000000-0005-0000-0000-0000B2000000}"/>
    <cellStyle name="60% - Accent6 6" xfId="309" xr:uid="{00000000-0005-0000-0000-0000B3000000}"/>
    <cellStyle name="60% - Accent6 7" xfId="310" xr:uid="{00000000-0005-0000-0000-0000B4000000}"/>
    <cellStyle name="60% - Accent6 8" xfId="311" xr:uid="{00000000-0005-0000-0000-0000B5000000}"/>
    <cellStyle name="60% - Accent6 9" xfId="4169" xr:uid="{00000000-0005-0000-0000-0000B6000000}"/>
    <cellStyle name="Accent1" xfId="19" builtinId="29" customBuiltin="1"/>
    <cellStyle name="Accent1 2" xfId="312" xr:uid="{00000000-0005-0000-0000-0000B8000000}"/>
    <cellStyle name="Accent1 2 2" xfId="4183" xr:uid="{00000000-0005-0000-0000-0000B9000000}"/>
    <cellStyle name="Accent1 3" xfId="313" xr:uid="{00000000-0005-0000-0000-0000BA000000}"/>
    <cellStyle name="Accent1 4" xfId="314" xr:uid="{00000000-0005-0000-0000-0000BB000000}"/>
    <cellStyle name="Accent1 5" xfId="315" xr:uid="{00000000-0005-0000-0000-0000BC000000}"/>
    <cellStyle name="Accent1 6" xfId="316" xr:uid="{00000000-0005-0000-0000-0000BD000000}"/>
    <cellStyle name="Accent1 7" xfId="317" xr:uid="{00000000-0005-0000-0000-0000BE000000}"/>
    <cellStyle name="Accent1 8" xfId="318" xr:uid="{00000000-0005-0000-0000-0000BF000000}"/>
    <cellStyle name="Accent1 9" xfId="4146" xr:uid="{00000000-0005-0000-0000-0000C0000000}"/>
    <cellStyle name="Accent2" xfId="20" builtinId="33" customBuiltin="1"/>
    <cellStyle name="Accent2 2" xfId="319" xr:uid="{00000000-0005-0000-0000-0000C2000000}"/>
    <cellStyle name="Accent2 3" xfId="320" xr:uid="{00000000-0005-0000-0000-0000C3000000}"/>
    <cellStyle name="Accent2 4" xfId="321" xr:uid="{00000000-0005-0000-0000-0000C4000000}"/>
    <cellStyle name="Accent2 5" xfId="322" xr:uid="{00000000-0005-0000-0000-0000C5000000}"/>
    <cellStyle name="Accent2 6" xfId="323" xr:uid="{00000000-0005-0000-0000-0000C6000000}"/>
    <cellStyle name="Accent2 7" xfId="4150" xr:uid="{00000000-0005-0000-0000-0000C7000000}"/>
    <cellStyle name="Accent3" xfId="21" builtinId="37" customBuiltin="1"/>
    <cellStyle name="Accent3 2" xfId="324" xr:uid="{00000000-0005-0000-0000-0000C9000000}"/>
    <cellStyle name="Accent3 3" xfId="325" xr:uid="{00000000-0005-0000-0000-0000CA000000}"/>
    <cellStyle name="Accent3 4" xfId="326" xr:uid="{00000000-0005-0000-0000-0000CB000000}"/>
    <cellStyle name="Accent3 5" xfId="327" xr:uid="{00000000-0005-0000-0000-0000CC000000}"/>
    <cellStyle name="Accent3 6" xfId="328" xr:uid="{00000000-0005-0000-0000-0000CD000000}"/>
    <cellStyle name="Accent3 7" xfId="4154" xr:uid="{00000000-0005-0000-0000-0000CE000000}"/>
    <cellStyle name="Accent4" xfId="22" builtinId="41" customBuiltin="1"/>
    <cellStyle name="Accent4 2" xfId="329" xr:uid="{00000000-0005-0000-0000-0000D0000000}"/>
    <cellStyle name="Accent4 2 2" xfId="4184" xr:uid="{00000000-0005-0000-0000-0000D1000000}"/>
    <cellStyle name="Accent4 3" xfId="330" xr:uid="{00000000-0005-0000-0000-0000D2000000}"/>
    <cellStyle name="Accent4 4" xfId="331" xr:uid="{00000000-0005-0000-0000-0000D3000000}"/>
    <cellStyle name="Accent4 5" xfId="332" xr:uid="{00000000-0005-0000-0000-0000D4000000}"/>
    <cellStyle name="Accent4 6" xfId="333" xr:uid="{00000000-0005-0000-0000-0000D5000000}"/>
    <cellStyle name="Accent4 7" xfId="334" xr:uid="{00000000-0005-0000-0000-0000D6000000}"/>
    <cellStyle name="Accent4 8" xfId="335" xr:uid="{00000000-0005-0000-0000-0000D7000000}"/>
    <cellStyle name="Accent4 9" xfId="4158" xr:uid="{00000000-0005-0000-0000-0000D8000000}"/>
    <cellStyle name="Accent5" xfId="23" builtinId="45" customBuiltin="1"/>
    <cellStyle name="Accent5 2" xfId="336" xr:uid="{00000000-0005-0000-0000-0000DA000000}"/>
    <cellStyle name="Accent5 3" xfId="337" xr:uid="{00000000-0005-0000-0000-0000DB000000}"/>
    <cellStyle name="Accent5 4" xfId="338" xr:uid="{00000000-0005-0000-0000-0000DC000000}"/>
    <cellStyle name="Accent5 5" xfId="339" xr:uid="{00000000-0005-0000-0000-0000DD000000}"/>
    <cellStyle name="Accent5 6" xfId="340" xr:uid="{00000000-0005-0000-0000-0000DE000000}"/>
    <cellStyle name="Accent5 7" xfId="4162" xr:uid="{00000000-0005-0000-0000-0000DF000000}"/>
    <cellStyle name="Accent6" xfId="24" builtinId="49" customBuiltin="1"/>
    <cellStyle name="Accent6 2" xfId="341" xr:uid="{00000000-0005-0000-0000-0000E1000000}"/>
    <cellStyle name="Accent6 3" xfId="342" xr:uid="{00000000-0005-0000-0000-0000E2000000}"/>
    <cellStyle name="Accent6 4" xfId="343" xr:uid="{00000000-0005-0000-0000-0000E3000000}"/>
    <cellStyle name="Accent6 5" xfId="344" xr:uid="{00000000-0005-0000-0000-0000E4000000}"/>
    <cellStyle name="Accent6 6" xfId="345" xr:uid="{00000000-0005-0000-0000-0000E5000000}"/>
    <cellStyle name="Accent6 7" xfId="4166" xr:uid="{00000000-0005-0000-0000-0000E6000000}"/>
    <cellStyle name="Bad" xfId="25" builtinId="27" customBuiltin="1"/>
    <cellStyle name="Bad 2" xfId="346" xr:uid="{00000000-0005-0000-0000-0000E8000000}"/>
    <cellStyle name="Bad 2 2" xfId="4185" xr:uid="{00000000-0005-0000-0000-0000E9000000}"/>
    <cellStyle name="Bad 3" xfId="347" xr:uid="{00000000-0005-0000-0000-0000EA000000}"/>
    <cellStyle name="Bad 4" xfId="348" xr:uid="{00000000-0005-0000-0000-0000EB000000}"/>
    <cellStyle name="Bad 5" xfId="349" xr:uid="{00000000-0005-0000-0000-0000EC000000}"/>
    <cellStyle name="Bad 6" xfId="350" xr:uid="{00000000-0005-0000-0000-0000ED000000}"/>
    <cellStyle name="Bad 7" xfId="351" xr:uid="{00000000-0005-0000-0000-0000EE000000}"/>
    <cellStyle name="Bad 8" xfId="352" xr:uid="{00000000-0005-0000-0000-0000EF000000}"/>
    <cellStyle name="Bad 9" xfId="4136" xr:uid="{00000000-0005-0000-0000-0000F0000000}"/>
    <cellStyle name="Calculation" xfId="26" builtinId="22" customBuiltin="1"/>
    <cellStyle name="Calculation 2" xfId="353" xr:uid="{00000000-0005-0000-0000-0000F2000000}"/>
    <cellStyle name="Calculation 3" xfId="354" xr:uid="{00000000-0005-0000-0000-0000F3000000}"/>
    <cellStyle name="Calculation 4" xfId="355" xr:uid="{00000000-0005-0000-0000-0000F4000000}"/>
    <cellStyle name="Calculation 5" xfId="356" xr:uid="{00000000-0005-0000-0000-0000F5000000}"/>
    <cellStyle name="Calculation 6" xfId="357" xr:uid="{00000000-0005-0000-0000-0000F6000000}"/>
    <cellStyle name="Calculation 7" xfId="4140" xr:uid="{00000000-0005-0000-0000-0000F7000000}"/>
    <cellStyle name="Check Cell" xfId="27" builtinId="23" customBuiltin="1"/>
    <cellStyle name="Check Cell 2" xfId="358" xr:uid="{00000000-0005-0000-0000-0000F9000000}"/>
    <cellStyle name="Check Cell 2 2" xfId="4186" xr:uid="{00000000-0005-0000-0000-0000FA000000}"/>
    <cellStyle name="Check Cell 3" xfId="359" xr:uid="{00000000-0005-0000-0000-0000FB000000}"/>
    <cellStyle name="Check Cell 4" xfId="360" xr:uid="{00000000-0005-0000-0000-0000FC000000}"/>
    <cellStyle name="Check Cell 5" xfId="361" xr:uid="{00000000-0005-0000-0000-0000FD000000}"/>
    <cellStyle name="Check Cell 6" xfId="362" xr:uid="{00000000-0005-0000-0000-0000FE000000}"/>
    <cellStyle name="Check Cell 7" xfId="363" xr:uid="{00000000-0005-0000-0000-0000FF000000}"/>
    <cellStyle name="Check Cell 8" xfId="364" xr:uid="{00000000-0005-0000-0000-000000010000}"/>
    <cellStyle name="Check Cell 9" xfId="4142" xr:uid="{00000000-0005-0000-0000-000001010000}"/>
    <cellStyle name="Comma" xfId="28" builtinId="3"/>
    <cellStyle name="Comma 10" xfId="365" xr:uid="{00000000-0005-0000-0000-000003010000}"/>
    <cellStyle name="Comma 11" xfId="366" xr:uid="{00000000-0005-0000-0000-000004010000}"/>
    <cellStyle name="Comma 12" xfId="367" xr:uid="{00000000-0005-0000-0000-000005010000}"/>
    <cellStyle name="Comma 13" xfId="368" xr:uid="{00000000-0005-0000-0000-000006010000}"/>
    <cellStyle name="Comma 14" xfId="369" xr:uid="{00000000-0005-0000-0000-000007010000}"/>
    <cellStyle name="Comma 15" xfId="370" xr:uid="{00000000-0005-0000-0000-000008010000}"/>
    <cellStyle name="Comma 16" xfId="185" xr:uid="{00000000-0005-0000-0000-000009010000}"/>
    <cellStyle name="Comma 17" xfId="371" xr:uid="{00000000-0005-0000-0000-00000A010000}"/>
    <cellStyle name="Comma 17 10" xfId="3124" xr:uid="{00000000-0005-0000-0000-00000B010000}"/>
    <cellStyle name="Comma 17 11" xfId="3626" xr:uid="{00000000-0005-0000-0000-00000C010000}"/>
    <cellStyle name="Comma 17 2" xfId="619" xr:uid="{00000000-0005-0000-0000-00000D010000}"/>
    <cellStyle name="Comma 17 2 2" xfId="668" xr:uid="{00000000-0005-0000-0000-00000E010000}"/>
    <cellStyle name="Comma 17 2 2 2" xfId="792" xr:uid="{00000000-0005-0000-0000-00000F010000}"/>
    <cellStyle name="Comma 17 2 2 2 2" xfId="1040" xr:uid="{00000000-0005-0000-0000-000010010000}"/>
    <cellStyle name="Comma 17 2 2 2 2 2" xfId="1536" xr:uid="{00000000-0005-0000-0000-000011010000}"/>
    <cellStyle name="Comma 17 2 2 2 2 2 2" xfId="2555" xr:uid="{00000000-0005-0000-0000-000012010000}"/>
    <cellStyle name="Comma 17 2 2 2 2 3" xfId="2059" xr:uid="{00000000-0005-0000-0000-000013010000}"/>
    <cellStyle name="Comma 17 2 2 2 2 4" xfId="3057" xr:uid="{00000000-0005-0000-0000-000014010000}"/>
    <cellStyle name="Comma 17 2 2 2 2 5" xfId="3559" xr:uid="{00000000-0005-0000-0000-000015010000}"/>
    <cellStyle name="Comma 17 2 2 2 2 6" xfId="4061" xr:uid="{00000000-0005-0000-0000-000016010000}"/>
    <cellStyle name="Comma 17 2 2 2 3" xfId="1288" xr:uid="{00000000-0005-0000-0000-000017010000}"/>
    <cellStyle name="Comma 17 2 2 2 3 2" xfId="2307" xr:uid="{00000000-0005-0000-0000-000018010000}"/>
    <cellStyle name="Comma 17 2 2 2 4" xfId="1811" xr:uid="{00000000-0005-0000-0000-000019010000}"/>
    <cellStyle name="Comma 17 2 2 2 5" xfId="2809" xr:uid="{00000000-0005-0000-0000-00001A010000}"/>
    <cellStyle name="Comma 17 2 2 2 6" xfId="3311" xr:uid="{00000000-0005-0000-0000-00001B010000}"/>
    <cellStyle name="Comma 17 2 2 2 7" xfId="3813" xr:uid="{00000000-0005-0000-0000-00001C010000}"/>
    <cellStyle name="Comma 17 2 2 3" xfId="916" xr:uid="{00000000-0005-0000-0000-00001D010000}"/>
    <cellStyle name="Comma 17 2 2 3 2" xfId="1412" xr:uid="{00000000-0005-0000-0000-00001E010000}"/>
    <cellStyle name="Comma 17 2 2 3 2 2" xfId="2431" xr:uid="{00000000-0005-0000-0000-00001F010000}"/>
    <cellStyle name="Comma 17 2 2 3 3" xfId="1935" xr:uid="{00000000-0005-0000-0000-000020010000}"/>
    <cellStyle name="Comma 17 2 2 3 4" xfId="2933" xr:uid="{00000000-0005-0000-0000-000021010000}"/>
    <cellStyle name="Comma 17 2 2 3 5" xfId="3435" xr:uid="{00000000-0005-0000-0000-000022010000}"/>
    <cellStyle name="Comma 17 2 2 3 6" xfId="3937" xr:uid="{00000000-0005-0000-0000-000023010000}"/>
    <cellStyle name="Comma 17 2 2 4" xfId="1164" xr:uid="{00000000-0005-0000-0000-000024010000}"/>
    <cellStyle name="Comma 17 2 2 4 2" xfId="2183" xr:uid="{00000000-0005-0000-0000-000025010000}"/>
    <cellStyle name="Comma 17 2 2 5" xfId="1687" xr:uid="{00000000-0005-0000-0000-000026010000}"/>
    <cellStyle name="Comma 17 2 2 6" xfId="2685" xr:uid="{00000000-0005-0000-0000-000027010000}"/>
    <cellStyle name="Comma 17 2 2 7" xfId="3187" xr:uid="{00000000-0005-0000-0000-000028010000}"/>
    <cellStyle name="Comma 17 2 2 8" xfId="3689" xr:uid="{00000000-0005-0000-0000-000029010000}"/>
    <cellStyle name="Comma 17 2 3" xfId="751" xr:uid="{00000000-0005-0000-0000-00002A010000}"/>
    <cellStyle name="Comma 17 2 3 2" xfId="999" xr:uid="{00000000-0005-0000-0000-00002B010000}"/>
    <cellStyle name="Comma 17 2 3 2 2" xfId="1495" xr:uid="{00000000-0005-0000-0000-00002C010000}"/>
    <cellStyle name="Comma 17 2 3 2 2 2" xfId="2514" xr:uid="{00000000-0005-0000-0000-00002D010000}"/>
    <cellStyle name="Comma 17 2 3 2 3" xfId="2018" xr:uid="{00000000-0005-0000-0000-00002E010000}"/>
    <cellStyle name="Comma 17 2 3 2 4" xfId="3016" xr:uid="{00000000-0005-0000-0000-00002F010000}"/>
    <cellStyle name="Comma 17 2 3 2 5" xfId="3518" xr:uid="{00000000-0005-0000-0000-000030010000}"/>
    <cellStyle name="Comma 17 2 3 2 6" xfId="4020" xr:uid="{00000000-0005-0000-0000-000031010000}"/>
    <cellStyle name="Comma 17 2 3 3" xfId="1247" xr:uid="{00000000-0005-0000-0000-000032010000}"/>
    <cellStyle name="Comma 17 2 3 3 2" xfId="2266" xr:uid="{00000000-0005-0000-0000-000033010000}"/>
    <cellStyle name="Comma 17 2 3 4" xfId="1770" xr:uid="{00000000-0005-0000-0000-000034010000}"/>
    <cellStyle name="Comma 17 2 3 5" xfId="2768" xr:uid="{00000000-0005-0000-0000-000035010000}"/>
    <cellStyle name="Comma 17 2 3 6" xfId="3270" xr:uid="{00000000-0005-0000-0000-000036010000}"/>
    <cellStyle name="Comma 17 2 3 7" xfId="3772" xr:uid="{00000000-0005-0000-0000-000037010000}"/>
    <cellStyle name="Comma 17 2 4" xfId="875" xr:uid="{00000000-0005-0000-0000-000038010000}"/>
    <cellStyle name="Comma 17 2 4 2" xfId="1371" xr:uid="{00000000-0005-0000-0000-000039010000}"/>
    <cellStyle name="Comma 17 2 4 2 2" xfId="2390" xr:uid="{00000000-0005-0000-0000-00003A010000}"/>
    <cellStyle name="Comma 17 2 4 3" xfId="1894" xr:uid="{00000000-0005-0000-0000-00003B010000}"/>
    <cellStyle name="Comma 17 2 4 4" xfId="2892" xr:uid="{00000000-0005-0000-0000-00003C010000}"/>
    <cellStyle name="Comma 17 2 4 5" xfId="3394" xr:uid="{00000000-0005-0000-0000-00003D010000}"/>
    <cellStyle name="Comma 17 2 4 6" xfId="3896" xr:uid="{00000000-0005-0000-0000-00003E010000}"/>
    <cellStyle name="Comma 17 2 5" xfId="1123" xr:uid="{00000000-0005-0000-0000-00003F010000}"/>
    <cellStyle name="Comma 17 2 5 2" xfId="2142" xr:uid="{00000000-0005-0000-0000-000040010000}"/>
    <cellStyle name="Comma 17 2 6" xfId="1646" xr:uid="{00000000-0005-0000-0000-000041010000}"/>
    <cellStyle name="Comma 17 2 7" xfId="2644" xr:uid="{00000000-0005-0000-0000-000042010000}"/>
    <cellStyle name="Comma 17 2 8" xfId="3146" xr:uid="{00000000-0005-0000-0000-000043010000}"/>
    <cellStyle name="Comma 17 2 9" xfId="3648" xr:uid="{00000000-0005-0000-0000-000044010000}"/>
    <cellStyle name="Comma 17 3" xfId="647" xr:uid="{00000000-0005-0000-0000-000045010000}"/>
    <cellStyle name="Comma 17 3 2" xfId="669" xr:uid="{00000000-0005-0000-0000-000046010000}"/>
    <cellStyle name="Comma 17 3 2 2" xfId="793" xr:uid="{00000000-0005-0000-0000-000047010000}"/>
    <cellStyle name="Comma 17 3 2 2 2" xfId="1041" xr:uid="{00000000-0005-0000-0000-000048010000}"/>
    <cellStyle name="Comma 17 3 2 2 2 2" xfId="1537" xr:uid="{00000000-0005-0000-0000-000049010000}"/>
    <cellStyle name="Comma 17 3 2 2 2 2 2" xfId="2556" xr:uid="{00000000-0005-0000-0000-00004A010000}"/>
    <cellStyle name="Comma 17 3 2 2 2 3" xfId="2060" xr:uid="{00000000-0005-0000-0000-00004B010000}"/>
    <cellStyle name="Comma 17 3 2 2 2 4" xfId="3058" xr:uid="{00000000-0005-0000-0000-00004C010000}"/>
    <cellStyle name="Comma 17 3 2 2 2 5" xfId="3560" xr:uid="{00000000-0005-0000-0000-00004D010000}"/>
    <cellStyle name="Comma 17 3 2 2 2 6" xfId="4062" xr:uid="{00000000-0005-0000-0000-00004E010000}"/>
    <cellStyle name="Comma 17 3 2 2 3" xfId="1289" xr:uid="{00000000-0005-0000-0000-00004F010000}"/>
    <cellStyle name="Comma 17 3 2 2 3 2" xfId="2308" xr:uid="{00000000-0005-0000-0000-000050010000}"/>
    <cellStyle name="Comma 17 3 2 2 4" xfId="1812" xr:uid="{00000000-0005-0000-0000-000051010000}"/>
    <cellStyle name="Comma 17 3 2 2 5" xfId="2810" xr:uid="{00000000-0005-0000-0000-000052010000}"/>
    <cellStyle name="Comma 17 3 2 2 6" xfId="3312" xr:uid="{00000000-0005-0000-0000-000053010000}"/>
    <cellStyle name="Comma 17 3 2 2 7" xfId="3814" xr:uid="{00000000-0005-0000-0000-000054010000}"/>
    <cellStyle name="Comma 17 3 2 3" xfId="917" xr:uid="{00000000-0005-0000-0000-000055010000}"/>
    <cellStyle name="Comma 17 3 2 3 2" xfId="1413" xr:uid="{00000000-0005-0000-0000-000056010000}"/>
    <cellStyle name="Comma 17 3 2 3 2 2" xfId="2432" xr:uid="{00000000-0005-0000-0000-000057010000}"/>
    <cellStyle name="Comma 17 3 2 3 3" xfId="1936" xr:uid="{00000000-0005-0000-0000-000058010000}"/>
    <cellStyle name="Comma 17 3 2 3 4" xfId="2934" xr:uid="{00000000-0005-0000-0000-000059010000}"/>
    <cellStyle name="Comma 17 3 2 3 5" xfId="3436" xr:uid="{00000000-0005-0000-0000-00005A010000}"/>
    <cellStyle name="Comma 17 3 2 3 6" xfId="3938" xr:uid="{00000000-0005-0000-0000-00005B010000}"/>
    <cellStyle name="Comma 17 3 2 4" xfId="1165" xr:uid="{00000000-0005-0000-0000-00005C010000}"/>
    <cellStyle name="Comma 17 3 2 4 2" xfId="2184" xr:uid="{00000000-0005-0000-0000-00005D010000}"/>
    <cellStyle name="Comma 17 3 2 5" xfId="1688" xr:uid="{00000000-0005-0000-0000-00005E010000}"/>
    <cellStyle name="Comma 17 3 2 6" xfId="2686" xr:uid="{00000000-0005-0000-0000-00005F010000}"/>
    <cellStyle name="Comma 17 3 2 7" xfId="3188" xr:uid="{00000000-0005-0000-0000-000060010000}"/>
    <cellStyle name="Comma 17 3 2 8" xfId="3690" xr:uid="{00000000-0005-0000-0000-000061010000}"/>
    <cellStyle name="Comma 17 3 3" xfId="771" xr:uid="{00000000-0005-0000-0000-000062010000}"/>
    <cellStyle name="Comma 17 3 3 2" xfId="1019" xr:uid="{00000000-0005-0000-0000-000063010000}"/>
    <cellStyle name="Comma 17 3 3 2 2" xfId="1515" xr:uid="{00000000-0005-0000-0000-000064010000}"/>
    <cellStyle name="Comma 17 3 3 2 2 2" xfId="2534" xr:uid="{00000000-0005-0000-0000-000065010000}"/>
    <cellStyle name="Comma 17 3 3 2 3" xfId="2038" xr:uid="{00000000-0005-0000-0000-000066010000}"/>
    <cellStyle name="Comma 17 3 3 2 4" xfId="3036" xr:uid="{00000000-0005-0000-0000-000067010000}"/>
    <cellStyle name="Comma 17 3 3 2 5" xfId="3538" xr:uid="{00000000-0005-0000-0000-000068010000}"/>
    <cellStyle name="Comma 17 3 3 2 6" xfId="4040" xr:uid="{00000000-0005-0000-0000-000069010000}"/>
    <cellStyle name="Comma 17 3 3 3" xfId="1267" xr:uid="{00000000-0005-0000-0000-00006A010000}"/>
    <cellStyle name="Comma 17 3 3 3 2" xfId="2286" xr:uid="{00000000-0005-0000-0000-00006B010000}"/>
    <cellStyle name="Comma 17 3 3 4" xfId="1790" xr:uid="{00000000-0005-0000-0000-00006C010000}"/>
    <cellStyle name="Comma 17 3 3 5" xfId="2788" xr:uid="{00000000-0005-0000-0000-00006D010000}"/>
    <cellStyle name="Comma 17 3 3 6" xfId="3290" xr:uid="{00000000-0005-0000-0000-00006E010000}"/>
    <cellStyle name="Comma 17 3 3 7" xfId="3792" xr:uid="{00000000-0005-0000-0000-00006F010000}"/>
    <cellStyle name="Comma 17 3 4" xfId="895" xr:uid="{00000000-0005-0000-0000-000070010000}"/>
    <cellStyle name="Comma 17 3 4 2" xfId="1391" xr:uid="{00000000-0005-0000-0000-000071010000}"/>
    <cellStyle name="Comma 17 3 4 2 2" xfId="2410" xr:uid="{00000000-0005-0000-0000-000072010000}"/>
    <cellStyle name="Comma 17 3 4 3" xfId="1914" xr:uid="{00000000-0005-0000-0000-000073010000}"/>
    <cellStyle name="Comma 17 3 4 4" xfId="2912" xr:uid="{00000000-0005-0000-0000-000074010000}"/>
    <cellStyle name="Comma 17 3 4 5" xfId="3414" xr:uid="{00000000-0005-0000-0000-000075010000}"/>
    <cellStyle name="Comma 17 3 4 6" xfId="3916" xr:uid="{00000000-0005-0000-0000-000076010000}"/>
    <cellStyle name="Comma 17 3 5" xfId="1143" xr:uid="{00000000-0005-0000-0000-000077010000}"/>
    <cellStyle name="Comma 17 3 5 2" xfId="2162" xr:uid="{00000000-0005-0000-0000-000078010000}"/>
    <cellStyle name="Comma 17 3 6" xfId="1666" xr:uid="{00000000-0005-0000-0000-000079010000}"/>
    <cellStyle name="Comma 17 3 7" xfId="2664" xr:uid="{00000000-0005-0000-0000-00007A010000}"/>
    <cellStyle name="Comma 17 3 8" xfId="3166" xr:uid="{00000000-0005-0000-0000-00007B010000}"/>
    <cellStyle name="Comma 17 3 9" xfId="3668" xr:uid="{00000000-0005-0000-0000-00007C010000}"/>
    <cellStyle name="Comma 17 4" xfId="667" xr:uid="{00000000-0005-0000-0000-00007D010000}"/>
    <cellStyle name="Comma 17 4 2" xfId="791" xr:uid="{00000000-0005-0000-0000-00007E010000}"/>
    <cellStyle name="Comma 17 4 2 2" xfId="1039" xr:uid="{00000000-0005-0000-0000-00007F010000}"/>
    <cellStyle name="Comma 17 4 2 2 2" xfId="1535" xr:uid="{00000000-0005-0000-0000-000080010000}"/>
    <cellStyle name="Comma 17 4 2 2 2 2" xfId="2554" xr:uid="{00000000-0005-0000-0000-000081010000}"/>
    <cellStyle name="Comma 17 4 2 2 3" xfId="2058" xr:uid="{00000000-0005-0000-0000-000082010000}"/>
    <cellStyle name="Comma 17 4 2 2 4" xfId="3056" xr:uid="{00000000-0005-0000-0000-000083010000}"/>
    <cellStyle name="Comma 17 4 2 2 5" xfId="3558" xr:uid="{00000000-0005-0000-0000-000084010000}"/>
    <cellStyle name="Comma 17 4 2 2 6" xfId="4060" xr:uid="{00000000-0005-0000-0000-000085010000}"/>
    <cellStyle name="Comma 17 4 2 3" xfId="1287" xr:uid="{00000000-0005-0000-0000-000086010000}"/>
    <cellStyle name="Comma 17 4 2 3 2" xfId="2306" xr:uid="{00000000-0005-0000-0000-000087010000}"/>
    <cellStyle name="Comma 17 4 2 4" xfId="1810" xr:uid="{00000000-0005-0000-0000-000088010000}"/>
    <cellStyle name="Comma 17 4 2 5" xfId="2808" xr:uid="{00000000-0005-0000-0000-000089010000}"/>
    <cellStyle name="Comma 17 4 2 6" xfId="3310" xr:uid="{00000000-0005-0000-0000-00008A010000}"/>
    <cellStyle name="Comma 17 4 2 7" xfId="3812" xr:uid="{00000000-0005-0000-0000-00008B010000}"/>
    <cellStyle name="Comma 17 4 3" xfId="915" xr:uid="{00000000-0005-0000-0000-00008C010000}"/>
    <cellStyle name="Comma 17 4 3 2" xfId="1411" xr:uid="{00000000-0005-0000-0000-00008D010000}"/>
    <cellStyle name="Comma 17 4 3 2 2" xfId="2430" xr:uid="{00000000-0005-0000-0000-00008E010000}"/>
    <cellStyle name="Comma 17 4 3 3" xfId="1934" xr:uid="{00000000-0005-0000-0000-00008F010000}"/>
    <cellStyle name="Comma 17 4 3 4" xfId="2932" xr:uid="{00000000-0005-0000-0000-000090010000}"/>
    <cellStyle name="Comma 17 4 3 5" xfId="3434" xr:uid="{00000000-0005-0000-0000-000091010000}"/>
    <cellStyle name="Comma 17 4 3 6" xfId="3936" xr:uid="{00000000-0005-0000-0000-000092010000}"/>
    <cellStyle name="Comma 17 4 4" xfId="1163" xr:uid="{00000000-0005-0000-0000-000093010000}"/>
    <cellStyle name="Comma 17 4 4 2" xfId="2182" xr:uid="{00000000-0005-0000-0000-000094010000}"/>
    <cellStyle name="Comma 17 4 5" xfId="1686" xr:uid="{00000000-0005-0000-0000-000095010000}"/>
    <cellStyle name="Comma 17 4 6" xfId="2684" xr:uid="{00000000-0005-0000-0000-000096010000}"/>
    <cellStyle name="Comma 17 4 7" xfId="3186" xr:uid="{00000000-0005-0000-0000-000097010000}"/>
    <cellStyle name="Comma 17 4 8" xfId="3688" xr:uid="{00000000-0005-0000-0000-000098010000}"/>
    <cellStyle name="Comma 17 5" xfId="729" xr:uid="{00000000-0005-0000-0000-000099010000}"/>
    <cellStyle name="Comma 17 5 2" xfId="977" xr:uid="{00000000-0005-0000-0000-00009A010000}"/>
    <cellStyle name="Comma 17 5 2 2" xfId="1473" xr:uid="{00000000-0005-0000-0000-00009B010000}"/>
    <cellStyle name="Comma 17 5 2 2 2" xfId="2492" xr:uid="{00000000-0005-0000-0000-00009C010000}"/>
    <cellStyle name="Comma 17 5 2 3" xfId="1996" xr:uid="{00000000-0005-0000-0000-00009D010000}"/>
    <cellStyle name="Comma 17 5 2 4" xfId="2994" xr:uid="{00000000-0005-0000-0000-00009E010000}"/>
    <cellStyle name="Comma 17 5 2 5" xfId="3496" xr:uid="{00000000-0005-0000-0000-00009F010000}"/>
    <cellStyle name="Comma 17 5 2 6" xfId="3998" xr:uid="{00000000-0005-0000-0000-0000A0010000}"/>
    <cellStyle name="Comma 17 5 3" xfId="1225" xr:uid="{00000000-0005-0000-0000-0000A1010000}"/>
    <cellStyle name="Comma 17 5 3 2" xfId="2244" xr:uid="{00000000-0005-0000-0000-0000A2010000}"/>
    <cellStyle name="Comma 17 5 4" xfId="1748" xr:uid="{00000000-0005-0000-0000-0000A3010000}"/>
    <cellStyle name="Comma 17 5 5" xfId="2746" xr:uid="{00000000-0005-0000-0000-0000A4010000}"/>
    <cellStyle name="Comma 17 5 6" xfId="3248" xr:uid="{00000000-0005-0000-0000-0000A5010000}"/>
    <cellStyle name="Comma 17 5 7" xfId="3750" xr:uid="{00000000-0005-0000-0000-0000A6010000}"/>
    <cellStyle name="Comma 17 6" xfId="853" xr:uid="{00000000-0005-0000-0000-0000A7010000}"/>
    <cellStyle name="Comma 17 6 2" xfId="1349" xr:uid="{00000000-0005-0000-0000-0000A8010000}"/>
    <cellStyle name="Comma 17 6 2 2" xfId="2368" xr:uid="{00000000-0005-0000-0000-0000A9010000}"/>
    <cellStyle name="Comma 17 6 3" xfId="1872" xr:uid="{00000000-0005-0000-0000-0000AA010000}"/>
    <cellStyle name="Comma 17 6 4" xfId="2870" xr:uid="{00000000-0005-0000-0000-0000AB010000}"/>
    <cellStyle name="Comma 17 6 5" xfId="3372" xr:uid="{00000000-0005-0000-0000-0000AC010000}"/>
    <cellStyle name="Comma 17 6 6" xfId="3874" xr:uid="{00000000-0005-0000-0000-0000AD010000}"/>
    <cellStyle name="Comma 17 7" xfId="1101" xr:uid="{00000000-0005-0000-0000-0000AE010000}"/>
    <cellStyle name="Comma 17 7 2" xfId="2120" xr:uid="{00000000-0005-0000-0000-0000AF010000}"/>
    <cellStyle name="Comma 17 8" xfId="1624" xr:uid="{00000000-0005-0000-0000-0000B0010000}"/>
    <cellStyle name="Comma 17 9" xfId="2622" xr:uid="{00000000-0005-0000-0000-0000B1010000}"/>
    <cellStyle name="Comma 18" xfId="372" xr:uid="{00000000-0005-0000-0000-0000B2010000}"/>
    <cellStyle name="Comma 19" xfId="186" xr:uid="{00000000-0005-0000-0000-0000B3010000}"/>
    <cellStyle name="Comma 2" xfId="29" xr:uid="{00000000-0005-0000-0000-0000B4010000}"/>
    <cellStyle name="Comma 2 2" xfId="30" xr:uid="{00000000-0005-0000-0000-0000B5010000}"/>
    <cellStyle name="Comma 2 2 2" xfId="31" xr:uid="{00000000-0005-0000-0000-0000B6010000}"/>
    <cellStyle name="Comma 2 2 2 2" xfId="125" xr:uid="{00000000-0005-0000-0000-0000B7010000}"/>
    <cellStyle name="Comma 2 2 2 2 2" xfId="4285" xr:uid="{00000000-0005-0000-0000-0000B8010000}"/>
    <cellStyle name="Comma 2 2 2 3" xfId="4234" xr:uid="{00000000-0005-0000-0000-0000B9010000}"/>
    <cellStyle name="Comma 2 2 3" xfId="32" xr:uid="{00000000-0005-0000-0000-0000BA010000}"/>
    <cellStyle name="Comma 2 2 3 2" xfId="126" xr:uid="{00000000-0005-0000-0000-0000BB010000}"/>
    <cellStyle name="Comma 2 2 3 2 2" xfId="4286" xr:uid="{00000000-0005-0000-0000-0000BC010000}"/>
    <cellStyle name="Comma 2 2 3 3" xfId="620" xr:uid="{00000000-0005-0000-0000-0000BD010000}"/>
    <cellStyle name="Comma 2 2 3 3 2" xfId="4235" xr:uid="{00000000-0005-0000-0000-0000BE010000}"/>
    <cellStyle name="Comma 2 2 4" xfId="33" xr:uid="{00000000-0005-0000-0000-0000BF010000}"/>
    <cellStyle name="Comma 2 2 4 2" xfId="127" xr:uid="{00000000-0005-0000-0000-0000C0010000}"/>
    <cellStyle name="Comma 2 2 4 2 2" xfId="4287" xr:uid="{00000000-0005-0000-0000-0000C1010000}"/>
    <cellStyle name="Comma 2 2 4 3" xfId="4236" xr:uid="{00000000-0005-0000-0000-0000C2010000}"/>
    <cellStyle name="Comma 2 2 5" xfId="110" xr:uid="{00000000-0005-0000-0000-0000C3010000}"/>
    <cellStyle name="Comma 2 2 5 2" xfId="1612" xr:uid="{00000000-0005-0000-0000-0000C4010000}"/>
    <cellStyle name="Comma 2 2 6" xfId="373" xr:uid="{00000000-0005-0000-0000-0000C5010000}"/>
    <cellStyle name="Comma 2 3" xfId="34" xr:uid="{00000000-0005-0000-0000-0000C6010000}"/>
    <cellStyle name="Comma 2 3 2" xfId="35" xr:uid="{00000000-0005-0000-0000-0000C7010000}"/>
    <cellStyle name="Comma 2 3 2 2" xfId="128" xr:uid="{00000000-0005-0000-0000-0000C8010000}"/>
    <cellStyle name="Comma 2 3 2 2 2" xfId="4288" xr:uid="{00000000-0005-0000-0000-0000C9010000}"/>
    <cellStyle name="Comma 2 3 2 3" xfId="4238" xr:uid="{00000000-0005-0000-0000-0000CA010000}"/>
    <cellStyle name="Comma 2 3 3" xfId="36" xr:uid="{00000000-0005-0000-0000-0000CB010000}"/>
    <cellStyle name="Comma 2 3 3 2" xfId="129" xr:uid="{00000000-0005-0000-0000-0000CC010000}"/>
    <cellStyle name="Comma 2 3 3 2 2" xfId="4289" xr:uid="{00000000-0005-0000-0000-0000CD010000}"/>
    <cellStyle name="Comma 2 3 3 3" xfId="4239" xr:uid="{00000000-0005-0000-0000-0000CE010000}"/>
    <cellStyle name="Comma 2 3 4" xfId="37" xr:uid="{00000000-0005-0000-0000-0000CF010000}"/>
    <cellStyle name="Comma 2 3 4 2" xfId="130" xr:uid="{00000000-0005-0000-0000-0000D0010000}"/>
    <cellStyle name="Comma 2 3 4 2 2" xfId="4290" xr:uid="{00000000-0005-0000-0000-0000D1010000}"/>
    <cellStyle name="Comma 2 3 4 3" xfId="4240" xr:uid="{00000000-0005-0000-0000-0000D2010000}"/>
    <cellStyle name="Comma 2 3 5" xfId="4237" xr:uid="{00000000-0005-0000-0000-0000D3010000}"/>
    <cellStyle name="Comma 2 4" xfId="38" xr:uid="{00000000-0005-0000-0000-0000D4010000}"/>
    <cellStyle name="Comma 2 4 2" xfId="131" xr:uid="{00000000-0005-0000-0000-0000D5010000}"/>
    <cellStyle name="Comma 2 4 2 2" xfId="4291" xr:uid="{00000000-0005-0000-0000-0000D6010000}"/>
    <cellStyle name="Comma 2 4 3" xfId="374" xr:uid="{00000000-0005-0000-0000-0000D7010000}"/>
    <cellStyle name="Comma 2 4 3 2" xfId="4241" xr:uid="{00000000-0005-0000-0000-0000D8010000}"/>
    <cellStyle name="Comma 2 5" xfId="39" xr:uid="{00000000-0005-0000-0000-0000D9010000}"/>
    <cellStyle name="Comma 2 5 2" xfId="132" xr:uid="{00000000-0005-0000-0000-0000DA010000}"/>
    <cellStyle name="Comma 2 5 2 2" xfId="4292" xr:uid="{00000000-0005-0000-0000-0000DB010000}"/>
    <cellStyle name="Comma 2 5 3" xfId="4242" xr:uid="{00000000-0005-0000-0000-0000DC010000}"/>
    <cellStyle name="Comma 2 6" xfId="40" xr:uid="{00000000-0005-0000-0000-0000DD010000}"/>
    <cellStyle name="Comma 2 6 2" xfId="133" xr:uid="{00000000-0005-0000-0000-0000DE010000}"/>
    <cellStyle name="Comma 2 6 2 2" xfId="4293" xr:uid="{00000000-0005-0000-0000-0000DF010000}"/>
    <cellStyle name="Comma 2 6 3" xfId="4243" xr:uid="{00000000-0005-0000-0000-0000E0010000}"/>
    <cellStyle name="Comma 2 7" xfId="99" xr:uid="{00000000-0005-0000-0000-0000E1010000}"/>
    <cellStyle name="Comma 2 7 2" xfId="1606" xr:uid="{00000000-0005-0000-0000-0000E2010000}"/>
    <cellStyle name="Comma 2 8" xfId="108" xr:uid="{00000000-0005-0000-0000-0000E3010000}"/>
    <cellStyle name="Comma 2 8 2" xfId="1610" xr:uid="{00000000-0005-0000-0000-0000E4010000}"/>
    <cellStyle name="Comma 2 9" xfId="171" xr:uid="{00000000-0005-0000-0000-0000E5010000}"/>
    <cellStyle name="Comma 2_Allocators" xfId="375" xr:uid="{00000000-0005-0000-0000-0000E6010000}"/>
    <cellStyle name="Comma 20" xfId="376" xr:uid="{00000000-0005-0000-0000-0000E7010000}"/>
    <cellStyle name="Comma 20 10" xfId="3125" xr:uid="{00000000-0005-0000-0000-0000E8010000}"/>
    <cellStyle name="Comma 20 11" xfId="3627" xr:uid="{00000000-0005-0000-0000-0000E9010000}"/>
    <cellStyle name="Comma 20 2" xfId="621" xr:uid="{00000000-0005-0000-0000-0000EA010000}"/>
    <cellStyle name="Comma 20 2 2" xfId="671" xr:uid="{00000000-0005-0000-0000-0000EB010000}"/>
    <cellStyle name="Comma 20 2 2 2" xfId="795" xr:uid="{00000000-0005-0000-0000-0000EC010000}"/>
    <cellStyle name="Comma 20 2 2 2 2" xfId="1043" xr:uid="{00000000-0005-0000-0000-0000ED010000}"/>
    <cellStyle name="Comma 20 2 2 2 2 2" xfId="1539" xr:uid="{00000000-0005-0000-0000-0000EE010000}"/>
    <cellStyle name="Comma 20 2 2 2 2 2 2" xfId="2558" xr:uid="{00000000-0005-0000-0000-0000EF010000}"/>
    <cellStyle name="Comma 20 2 2 2 2 3" xfId="2062" xr:uid="{00000000-0005-0000-0000-0000F0010000}"/>
    <cellStyle name="Comma 20 2 2 2 2 4" xfId="3060" xr:uid="{00000000-0005-0000-0000-0000F1010000}"/>
    <cellStyle name="Comma 20 2 2 2 2 5" xfId="3562" xr:uid="{00000000-0005-0000-0000-0000F2010000}"/>
    <cellStyle name="Comma 20 2 2 2 2 6" xfId="4064" xr:uid="{00000000-0005-0000-0000-0000F3010000}"/>
    <cellStyle name="Comma 20 2 2 2 3" xfId="1291" xr:uid="{00000000-0005-0000-0000-0000F4010000}"/>
    <cellStyle name="Comma 20 2 2 2 3 2" xfId="2310" xr:uid="{00000000-0005-0000-0000-0000F5010000}"/>
    <cellStyle name="Comma 20 2 2 2 4" xfId="1814" xr:uid="{00000000-0005-0000-0000-0000F6010000}"/>
    <cellStyle name="Comma 20 2 2 2 5" xfId="2812" xr:uid="{00000000-0005-0000-0000-0000F7010000}"/>
    <cellStyle name="Comma 20 2 2 2 6" xfId="3314" xr:uid="{00000000-0005-0000-0000-0000F8010000}"/>
    <cellStyle name="Comma 20 2 2 2 7" xfId="3816" xr:uid="{00000000-0005-0000-0000-0000F9010000}"/>
    <cellStyle name="Comma 20 2 2 3" xfId="919" xr:uid="{00000000-0005-0000-0000-0000FA010000}"/>
    <cellStyle name="Comma 20 2 2 3 2" xfId="1415" xr:uid="{00000000-0005-0000-0000-0000FB010000}"/>
    <cellStyle name="Comma 20 2 2 3 2 2" xfId="2434" xr:uid="{00000000-0005-0000-0000-0000FC010000}"/>
    <cellStyle name="Comma 20 2 2 3 3" xfId="1938" xr:uid="{00000000-0005-0000-0000-0000FD010000}"/>
    <cellStyle name="Comma 20 2 2 3 4" xfId="2936" xr:uid="{00000000-0005-0000-0000-0000FE010000}"/>
    <cellStyle name="Comma 20 2 2 3 5" xfId="3438" xr:uid="{00000000-0005-0000-0000-0000FF010000}"/>
    <cellStyle name="Comma 20 2 2 3 6" xfId="3940" xr:uid="{00000000-0005-0000-0000-000000020000}"/>
    <cellStyle name="Comma 20 2 2 4" xfId="1167" xr:uid="{00000000-0005-0000-0000-000001020000}"/>
    <cellStyle name="Comma 20 2 2 4 2" xfId="2186" xr:uid="{00000000-0005-0000-0000-000002020000}"/>
    <cellStyle name="Comma 20 2 2 5" xfId="1690" xr:uid="{00000000-0005-0000-0000-000003020000}"/>
    <cellStyle name="Comma 20 2 2 6" xfId="2688" xr:uid="{00000000-0005-0000-0000-000004020000}"/>
    <cellStyle name="Comma 20 2 2 7" xfId="3190" xr:uid="{00000000-0005-0000-0000-000005020000}"/>
    <cellStyle name="Comma 20 2 2 8" xfId="3692" xr:uid="{00000000-0005-0000-0000-000006020000}"/>
    <cellStyle name="Comma 20 2 3" xfId="752" xr:uid="{00000000-0005-0000-0000-000007020000}"/>
    <cellStyle name="Comma 20 2 3 2" xfId="1000" xr:uid="{00000000-0005-0000-0000-000008020000}"/>
    <cellStyle name="Comma 20 2 3 2 2" xfId="1496" xr:uid="{00000000-0005-0000-0000-000009020000}"/>
    <cellStyle name="Comma 20 2 3 2 2 2" xfId="2515" xr:uid="{00000000-0005-0000-0000-00000A020000}"/>
    <cellStyle name="Comma 20 2 3 2 3" xfId="2019" xr:uid="{00000000-0005-0000-0000-00000B020000}"/>
    <cellStyle name="Comma 20 2 3 2 4" xfId="3017" xr:uid="{00000000-0005-0000-0000-00000C020000}"/>
    <cellStyle name="Comma 20 2 3 2 5" xfId="3519" xr:uid="{00000000-0005-0000-0000-00000D020000}"/>
    <cellStyle name="Comma 20 2 3 2 6" xfId="4021" xr:uid="{00000000-0005-0000-0000-00000E020000}"/>
    <cellStyle name="Comma 20 2 3 3" xfId="1248" xr:uid="{00000000-0005-0000-0000-00000F020000}"/>
    <cellStyle name="Comma 20 2 3 3 2" xfId="2267" xr:uid="{00000000-0005-0000-0000-000010020000}"/>
    <cellStyle name="Comma 20 2 3 4" xfId="1771" xr:uid="{00000000-0005-0000-0000-000011020000}"/>
    <cellStyle name="Comma 20 2 3 5" xfId="2769" xr:uid="{00000000-0005-0000-0000-000012020000}"/>
    <cellStyle name="Comma 20 2 3 6" xfId="3271" xr:uid="{00000000-0005-0000-0000-000013020000}"/>
    <cellStyle name="Comma 20 2 3 7" xfId="3773" xr:uid="{00000000-0005-0000-0000-000014020000}"/>
    <cellStyle name="Comma 20 2 4" xfId="876" xr:uid="{00000000-0005-0000-0000-000015020000}"/>
    <cellStyle name="Comma 20 2 4 2" xfId="1372" xr:uid="{00000000-0005-0000-0000-000016020000}"/>
    <cellStyle name="Comma 20 2 4 2 2" xfId="2391" xr:uid="{00000000-0005-0000-0000-000017020000}"/>
    <cellStyle name="Comma 20 2 4 3" xfId="1895" xr:uid="{00000000-0005-0000-0000-000018020000}"/>
    <cellStyle name="Comma 20 2 4 4" xfId="2893" xr:uid="{00000000-0005-0000-0000-000019020000}"/>
    <cellStyle name="Comma 20 2 4 5" xfId="3395" xr:uid="{00000000-0005-0000-0000-00001A020000}"/>
    <cellStyle name="Comma 20 2 4 6" xfId="3897" xr:uid="{00000000-0005-0000-0000-00001B020000}"/>
    <cellStyle name="Comma 20 2 5" xfId="1124" xr:uid="{00000000-0005-0000-0000-00001C020000}"/>
    <cellStyle name="Comma 20 2 5 2" xfId="2143" xr:uid="{00000000-0005-0000-0000-00001D020000}"/>
    <cellStyle name="Comma 20 2 6" xfId="1647" xr:uid="{00000000-0005-0000-0000-00001E020000}"/>
    <cellStyle name="Comma 20 2 7" xfId="2645" xr:uid="{00000000-0005-0000-0000-00001F020000}"/>
    <cellStyle name="Comma 20 2 8" xfId="3147" xr:uid="{00000000-0005-0000-0000-000020020000}"/>
    <cellStyle name="Comma 20 2 9" xfId="3649" xr:uid="{00000000-0005-0000-0000-000021020000}"/>
    <cellStyle name="Comma 20 3" xfId="648" xr:uid="{00000000-0005-0000-0000-000022020000}"/>
    <cellStyle name="Comma 20 3 2" xfId="672" xr:uid="{00000000-0005-0000-0000-000023020000}"/>
    <cellStyle name="Comma 20 3 2 2" xfId="796" xr:uid="{00000000-0005-0000-0000-000024020000}"/>
    <cellStyle name="Comma 20 3 2 2 2" xfId="1044" xr:uid="{00000000-0005-0000-0000-000025020000}"/>
    <cellStyle name="Comma 20 3 2 2 2 2" xfId="1540" xr:uid="{00000000-0005-0000-0000-000026020000}"/>
    <cellStyle name="Comma 20 3 2 2 2 2 2" xfId="2559" xr:uid="{00000000-0005-0000-0000-000027020000}"/>
    <cellStyle name="Comma 20 3 2 2 2 3" xfId="2063" xr:uid="{00000000-0005-0000-0000-000028020000}"/>
    <cellStyle name="Comma 20 3 2 2 2 4" xfId="3061" xr:uid="{00000000-0005-0000-0000-000029020000}"/>
    <cellStyle name="Comma 20 3 2 2 2 5" xfId="3563" xr:uid="{00000000-0005-0000-0000-00002A020000}"/>
    <cellStyle name="Comma 20 3 2 2 2 6" xfId="4065" xr:uid="{00000000-0005-0000-0000-00002B020000}"/>
    <cellStyle name="Comma 20 3 2 2 3" xfId="1292" xr:uid="{00000000-0005-0000-0000-00002C020000}"/>
    <cellStyle name="Comma 20 3 2 2 3 2" xfId="2311" xr:uid="{00000000-0005-0000-0000-00002D020000}"/>
    <cellStyle name="Comma 20 3 2 2 4" xfId="1815" xr:uid="{00000000-0005-0000-0000-00002E020000}"/>
    <cellStyle name="Comma 20 3 2 2 5" xfId="2813" xr:uid="{00000000-0005-0000-0000-00002F020000}"/>
    <cellStyle name="Comma 20 3 2 2 6" xfId="3315" xr:uid="{00000000-0005-0000-0000-000030020000}"/>
    <cellStyle name="Comma 20 3 2 2 7" xfId="3817" xr:uid="{00000000-0005-0000-0000-000031020000}"/>
    <cellStyle name="Comma 20 3 2 3" xfId="920" xr:uid="{00000000-0005-0000-0000-000032020000}"/>
    <cellStyle name="Comma 20 3 2 3 2" xfId="1416" xr:uid="{00000000-0005-0000-0000-000033020000}"/>
    <cellStyle name="Comma 20 3 2 3 2 2" xfId="2435" xr:uid="{00000000-0005-0000-0000-000034020000}"/>
    <cellStyle name="Comma 20 3 2 3 3" xfId="1939" xr:uid="{00000000-0005-0000-0000-000035020000}"/>
    <cellStyle name="Comma 20 3 2 3 4" xfId="2937" xr:uid="{00000000-0005-0000-0000-000036020000}"/>
    <cellStyle name="Comma 20 3 2 3 5" xfId="3439" xr:uid="{00000000-0005-0000-0000-000037020000}"/>
    <cellStyle name="Comma 20 3 2 3 6" xfId="3941" xr:uid="{00000000-0005-0000-0000-000038020000}"/>
    <cellStyle name="Comma 20 3 2 4" xfId="1168" xr:uid="{00000000-0005-0000-0000-000039020000}"/>
    <cellStyle name="Comma 20 3 2 4 2" xfId="2187" xr:uid="{00000000-0005-0000-0000-00003A020000}"/>
    <cellStyle name="Comma 20 3 2 5" xfId="1691" xr:uid="{00000000-0005-0000-0000-00003B020000}"/>
    <cellStyle name="Comma 20 3 2 6" xfId="2689" xr:uid="{00000000-0005-0000-0000-00003C020000}"/>
    <cellStyle name="Comma 20 3 2 7" xfId="3191" xr:uid="{00000000-0005-0000-0000-00003D020000}"/>
    <cellStyle name="Comma 20 3 2 8" xfId="3693" xr:uid="{00000000-0005-0000-0000-00003E020000}"/>
    <cellStyle name="Comma 20 3 3" xfId="772" xr:uid="{00000000-0005-0000-0000-00003F020000}"/>
    <cellStyle name="Comma 20 3 3 2" xfId="1020" xr:uid="{00000000-0005-0000-0000-000040020000}"/>
    <cellStyle name="Comma 20 3 3 2 2" xfId="1516" xr:uid="{00000000-0005-0000-0000-000041020000}"/>
    <cellStyle name="Comma 20 3 3 2 2 2" xfId="2535" xr:uid="{00000000-0005-0000-0000-000042020000}"/>
    <cellStyle name="Comma 20 3 3 2 3" xfId="2039" xr:uid="{00000000-0005-0000-0000-000043020000}"/>
    <cellStyle name="Comma 20 3 3 2 4" xfId="3037" xr:uid="{00000000-0005-0000-0000-000044020000}"/>
    <cellStyle name="Comma 20 3 3 2 5" xfId="3539" xr:uid="{00000000-0005-0000-0000-000045020000}"/>
    <cellStyle name="Comma 20 3 3 2 6" xfId="4041" xr:uid="{00000000-0005-0000-0000-000046020000}"/>
    <cellStyle name="Comma 20 3 3 3" xfId="1268" xr:uid="{00000000-0005-0000-0000-000047020000}"/>
    <cellStyle name="Comma 20 3 3 3 2" xfId="2287" xr:uid="{00000000-0005-0000-0000-000048020000}"/>
    <cellStyle name="Comma 20 3 3 4" xfId="1791" xr:uid="{00000000-0005-0000-0000-000049020000}"/>
    <cellStyle name="Comma 20 3 3 5" xfId="2789" xr:uid="{00000000-0005-0000-0000-00004A020000}"/>
    <cellStyle name="Comma 20 3 3 6" xfId="3291" xr:uid="{00000000-0005-0000-0000-00004B020000}"/>
    <cellStyle name="Comma 20 3 3 7" xfId="3793" xr:uid="{00000000-0005-0000-0000-00004C020000}"/>
    <cellStyle name="Comma 20 3 4" xfId="896" xr:uid="{00000000-0005-0000-0000-00004D020000}"/>
    <cellStyle name="Comma 20 3 4 2" xfId="1392" xr:uid="{00000000-0005-0000-0000-00004E020000}"/>
    <cellStyle name="Comma 20 3 4 2 2" xfId="2411" xr:uid="{00000000-0005-0000-0000-00004F020000}"/>
    <cellStyle name="Comma 20 3 4 3" xfId="1915" xr:uid="{00000000-0005-0000-0000-000050020000}"/>
    <cellStyle name="Comma 20 3 4 4" xfId="2913" xr:uid="{00000000-0005-0000-0000-000051020000}"/>
    <cellStyle name="Comma 20 3 4 5" xfId="3415" xr:uid="{00000000-0005-0000-0000-000052020000}"/>
    <cellStyle name="Comma 20 3 4 6" xfId="3917" xr:uid="{00000000-0005-0000-0000-000053020000}"/>
    <cellStyle name="Comma 20 3 5" xfId="1144" xr:uid="{00000000-0005-0000-0000-000054020000}"/>
    <cellStyle name="Comma 20 3 5 2" xfId="2163" xr:uid="{00000000-0005-0000-0000-000055020000}"/>
    <cellStyle name="Comma 20 3 6" xfId="1667" xr:uid="{00000000-0005-0000-0000-000056020000}"/>
    <cellStyle name="Comma 20 3 7" xfId="2665" xr:uid="{00000000-0005-0000-0000-000057020000}"/>
    <cellStyle name="Comma 20 3 8" xfId="3167" xr:uid="{00000000-0005-0000-0000-000058020000}"/>
    <cellStyle name="Comma 20 3 9" xfId="3669" xr:uid="{00000000-0005-0000-0000-000059020000}"/>
    <cellStyle name="Comma 20 4" xfId="670" xr:uid="{00000000-0005-0000-0000-00005A020000}"/>
    <cellStyle name="Comma 20 4 2" xfId="794" xr:uid="{00000000-0005-0000-0000-00005B020000}"/>
    <cellStyle name="Comma 20 4 2 2" xfId="1042" xr:uid="{00000000-0005-0000-0000-00005C020000}"/>
    <cellStyle name="Comma 20 4 2 2 2" xfId="1538" xr:uid="{00000000-0005-0000-0000-00005D020000}"/>
    <cellStyle name="Comma 20 4 2 2 2 2" xfId="2557" xr:uid="{00000000-0005-0000-0000-00005E020000}"/>
    <cellStyle name="Comma 20 4 2 2 3" xfId="2061" xr:uid="{00000000-0005-0000-0000-00005F020000}"/>
    <cellStyle name="Comma 20 4 2 2 4" xfId="3059" xr:uid="{00000000-0005-0000-0000-000060020000}"/>
    <cellStyle name="Comma 20 4 2 2 5" xfId="3561" xr:uid="{00000000-0005-0000-0000-000061020000}"/>
    <cellStyle name="Comma 20 4 2 2 6" xfId="4063" xr:uid="{00000000-0005-0000-0000-000062020000}"/>
    <cellStyle name="Comma 20 4 2 3" xfId="1290" xr:uid="{00000000-0005-0000-0000-000063020000}"/>
    <cellStyle name="Comma 20 4 2 3 2" xfId="2309" xr:uid="{00000000-0005-0000-0000-000064020000}"/>
    <cellStyle name="Comma 20 4 2 4" xfId="1813" xr:uid="{00000000-0005-0000-0000-000065020000}"/>
    <cellStyle name="Comma 20 4 2 5" xfId="2811" xr:uid="{00000000-0005-0000-0000-000066020000}"/>
    <cellStyle name="Comma 20 4 2 6" xfId="3313" xr:uid="{00000000-0005-0000-0000-000067020000}"/>
    <cellStyle name="Comma 20 4 2 7" xfId="3815" xr:uid="{00000000-0005-0000-0000-000068020000}"/>
    <cellStyle name="Comma 20 4 3" xfId="918" xr:uid="{00000000-0005-0000-0000-000069020000}"/>
    <cellStyle name="Comma 20 4 3 2" xfId="1414" xr:uid="{00000000-0005-0000-0000-00006A020000}"/>
    <cellStyle name="Comma 20 4 3 2 2" xfId="2433" xr:uid="{00000000-0005-0000-0000-00006B020000}"/>
    <cellStyle name="Comma 20 4 3 3" xfId="1937" xr:uid="{00000000-0005-0000-0000-00006C020000}"/>
    <cellStyle name="Comma 20 4 3 4" xfId="2935" xr:uid="{00000000-0005-0000-0000-00006D020000}"/>
    <cellStyle name="Comma 20 4 3 5" xfId="3437" xr:uid="{00000000-0005-0000-0000-00006E020000}"/>
    <cellStyle name="Comma 20 4 3 6" xfId="3939" xr:uid="{00000000-0005-0000-0000-00006F020000}"/>
    <cellStyle name="Comma 20 4 4" xfId="1166" xr:uid="{00000000-0005-0000-0000-000070020000}"/>
    <cellStyle name="Comma 20 4 4 2" xfId="2185" xr:uid="{00000000-0005-0000-0000-000071020000}"/>
    <cellStyle name="Comma 20 4 5" xfId="1689" xr:uid="{00000000-0005-0000-0000-000072020000}"/>
    <cellStyle name="Comma 20 4 6" xfId="2687" xr:uid="{00000000-0005-0000-0000-000073020000}"/>
    <cellStyle name="Comma 20 4 7" xfId="3189" xr:uid="{00000000-0005-0000-0000-000074020000}"/>
    <cellStyle name="Comma 20 4 8" xfId="3691" xr:uid="{00000000-0005-0000-0000-000075020000}"/>
    <cellStyle name="Comma 20 5" xfId="730" xr:uid="{00000000-0005-0000-0000-000076020000}"/>
    <cellStyle name="Comma 20 5 2" xfId="978" xr:uid="{00000000-0005-0000-0000-000077020000}"/>
    <cellStyle name="Comma 20 5 2 2" xfId="1474" xr:uid="{00000000-0005-0000-0000-000078020000}"/>
    <cellStyle name="Comma 20 5 2 2 2" xfId="2493" xr:uid="{00000000-0005-0000-0000-000079020000}"/>
    <cellStyle name="Comma 20 5 2 3" xfId="1997" xr:uid="{00000000-0005-0000-0000-00007A020000}"/>
    <cellStyle name="Comma 20 5 2 4" xfId="2995" xr:uid="{00000000-0005-0000-0000-00007B020000}"/>
    <cellStyle name="Comma 20 5 2 5" xfId="3497" xr:uid="{00000000-0005-0000-0000-00007C020000}"/>
    <cellStyle name="Comma 20 5 2 6" xfId="3999" xr:uid="{00000000-0005-0000-0000-00007D020000}"/>
    <cellStyle name="Comma 20 5 3" xfId="1226" xr:uid="{00000000-0005-0000-0000-00007E020000}"/>
    <cellStyle name="Comma 20 5 3 2" xfId="2245" xr:uid="{00000000-0005-0000-0000-00007F020000}"/>
    <cellStyle name="Comma 20 5 4" xfId="1749" xr:uid="{00000000-0005-0000-0000-000080020000}"/>
    <cellStyle name="Comma 20 5 5" xfId="2747" xr:uid="{00000000-0005-0000-0000-000081020000}"/>
    <cellStyle name="Comma 20 5 6" xfId="3249" xr:uid="{00000000-0005-0000-0000-000082020000}"/>
    <cellStyle name="Comma 20 5 7" xfId="3751" xr:uid="{00000000-0005-0000-0000-000083020000}"/>
    <cellStyle name="Comma 20 6" xfId="854" xr:uid="{00000000-0005-0000-0000-000084020000}"/>
    <cellStyle name="Comma 20 6 2" xfId="1350" xr:uid="{00000000-0005-0000-0000-000085020000}"/>
    <cellStyle name="Comma 20 6 2 2" xfId="2369" xr:uid="{00000000-0005-0000-0000-000086020000}"/>
    <cellStyle name="Comma 20 6 3" xfId="1873" xr:uid="{00000000-0005-0000-0000-000087020000}"/>
    <cellStyle name="Comma 20 6 4" xfId="2871" xr:uid="{00000000-0005-0000-0000-000088020000}"/>
    <cellStyle name="Comma 20 6 5" xfId="3373" xr:uid="{00000000-0005-0000-0000-000089020000}"/>
    <cellStyle name="Comma 20 6 6" xfId="3875" xr:uid="{00000000-0005-0000-0000-00008A020000}"/>
    <cellStyle name="Comma 20 7" xfId="1102" xr:uid="{00000000-0005-0000-0000-00008B020000}"/>
    <cellStyle name="Comma 20 7 2" xfId="2121" xr:uid="{00000000-0005-0000-0000-00008C020000}"/>
    <cellStyle name="Comma 20 8" xfId="1625" xr:uid="{00000000-0005-0000-0000-00008D020000}"/>
    <cellStyle name="Comma 20 9" xfId="2623" xr:uid="{00000000-0005-0000-0000-00008E020000}"/>
    <cellStyle name="Comma 21" xfId="4129" xr:uid="{00000000-0005-0000-0000-00008F020000}"/>
    <cellStyle name="Comma 22" xfId="4211" xr:uid="{00000000-0005-0000-0000-000090020000}"/>
    <cellStyle name="Comma 23" xfId="4209" xr:uid="{00000000-0005-0000-0000-000091020000}"/>
    <cellStyle name="Comma 24" xfId="4334" xr:uid="{00000000-0005-0000-0000-000092020000}"/>
    <cellStyle name="Comma 25" xfId="4197" xr:uid="{00000000-0005-0000-0000-000093020000}"/>
    <cellStyle name="Comma 26" xfId="4333" xr:uid="{00000000-0005-0000-0000-000094020000}"/>
    <cellStyle name="Comma 27" xfId="4179" xr:uid="{00000000-0005-0000-0000-000095020000}"/>
    <cellStyle name="Comma 28" xfId="4188" xr:uid="{00000000-0005-0000-0000-000096020000}"/>
    <cellStyle name="Comma 29" xfId="4337" xr:uid="{00000000-0005-0000-0000-000097020000}"/>
    <cellStyle name="Comma 3" xfId="41" xr:uid="{00000000-0005-0000-0000-000098020000}"/>
    <cellStyle name="Comma 3 10" xfId="615" xr:uid="{00000000-0005-0000-0000-000099020000}"/>
    <cellStyle name="Comma 3 10 10" xfId="3142" xr:uid="{00000000-0005-0000-0000-00009A020000}"/>
    <cellStyle name="Comma 3 10 11" xfId="3644" xr:uid="{00000000-0005-0000-0000-00009B020000}"/>
    <cellStyle name="Comma 3 10 2" xfId="645" xr:uid="{00000000-0005-0000-0000-00009C020000}"/>
    <cellStyle name="Comma 3 10 2 2" xfId="674" xr:uid="{00000000-0005-0000-0000-00009D020000}"/>
    <cellStyle name="Comma 3 10 2 2 2" xfId="798" xr:uid="{00000000-0005-0000-0000-00009E020000}"/>
    <cellStyle name="Comma 3 10 2 2 2 2" xfId="1046" xr:uid="{00000000-0005-0000-0000-00009F020000}"/>
    <cellStyle name="Comma 3 10 2 2 2 2 2" xfId="1542" xr:uid="{00000000-0005-0000-0000-0000A0020000}"/>
    <cellStyle name="Comma 3 10 2 2 2 2 2 2" xfId="2561" xr:uid="{00000000-0005-0000-0000-0000A1020000}"/>
    <cellStyle name="Comma 3 10 2 2 2 2 3" xfId="2065" xr:uid="{00000000-0005-0000-0000-0000A2020000}"/>
    <cellStyle name="Comma 3 10 2 2 2 2 4" xfId="3063" xr:uid="{00000000-0005-0000-0000-0000A3020000}"/>
    <cellStyle name="Comma 3 10 2 2 2 2 5" xfId="3565" xr:uid="{00000000-0005-0000-0000-0000A4020000}"/>
    <cellStyle name="Comma 3 10 2 2 2 2 6" xfId="4067" xr:uid="{00000000-0005-0000-0000-0000A5020000}"/>
    <cellStyle name="Comma 3 10 2 2 2 3" xfId="1294" xr:uid="{00000000-0005-0000-0000-0000A6020000}"/>
    <cellStyle name="Comma 3 10 2 2 2 3 2" xfId="2313" xr:uid="{00000000-0005-0000-0000-0000A7020000}"/>
    <cellStyle name="Comma 3 10 2 2 2 4" xfId="1817" xr:uid="{00000000-0005-0000-0000-0000A8020000}"/>
    <cellStyle name="Comma 3 10 2 2 2 5" xfId="2815" xr:uid="{00000000-0005-0000-0000-0000A9020000}"/>
    <cellStyle name="Comma 3 10 2 2 2 6" xfId="3317" xr:uid="{00000000-0005-0000-0000-0000AA020000}"/>
    <cellStyle name="Comma 3 10 2 2 2 7" xfId="3819" xr:uid="{00000000-0005-0000-0000-0000AB020000}"/>
    <cellStyle name="Comma 3 10 2 2 3" xfId="922" xr:uid="{00000000-0005-0000-0000-0000AC020000}"/>
    <cellStyle name="Comma 3 10 2 2 3 2" xfId="1418" xr:uid="{00000000-0005-0000-0000-0000AD020000}"/>
    <cellStyle name="Comma 3 10 2 2 3 2 2" xfId="2437" xr:uid="{00000000-0005-0000-0000-0000AE020000}"/>
    <cellStyle name="Comma 3 10 2 2 3 3" xfId="1941" xr:uid="{00000000-0005-0000-0000-0000AF020000}"/>
    <cellStyle name="Comma 3 10 2 2 3 4" xfId="2939" xr:uid="{00000000-0005-0000-0000-0000B0020000}"/>
    <cellStyle name="Comma 3 10 2 2 3 5" xfId="3441" xr:uid="{00000000-0005-0000-0000-0000B1020000}"/>
    <cellStyle name="Comma 3 10 2 2 3 6" xfId="3943" xr:uid="{00000000-0005-0000-0000-0000B2020000}"/>
    <cellStyle name="Comma 3 10 2 2 4" xfId="1170" xr:uid="{00000000-0005-0000-0000-0000B3020000}"/>
    <cellStyle name="Comma 3 10 2 2 4 2" xfId="2189" xr:uid="{00000000-0005-0000-0000-0000B4020000}"/>
    <cellStyle name="Comma 3 10 2 2 5" xfId="1693" xr:uid="{00000000-0005-0000-0000-0000B5020000}"/>
    <cellStyle name="Comma 3 10 2 2 6" xfId="2691" xr:uid="{00000000-0005-0000-0000-0000B6020000}"/>
    <cellStyle name="Comma 3 10 2 2 7" xfId="3193" xr:uid="{00000000-0005-0000-0000-0000B7020000}"/>
    <cellStyle name="Comma 3 10 2 2 8" xfId="3695" xr:uid="{00000000-0005-0000-0000-0000B8020000}"/>
    <cellStyle name="Comma 3 10 2 3" xfId="769" xr:uid="{00000000-0005-0000-0000-0000B9020000}"/>
    <cellStyle name="Comma 3 10 2 3 2" xfId="1017" xr:uid="{00000000-0005-0000-0000-0000BA020000}"/>
    <cellStyle name="Comma 3 10 2 3 2 2" xfId="1513" xr:uid="{00000000-0005-0000-0000-0000BB020000}"/>
    <cellStyle name="Comma 3 10 2 3 2 2 2" xfId="2532" xr:uid="{00000000-0005-0000-0000-0000BC020000}"/>
    <cellStyle name="Comma 3 10 2 3 2 3" xfId="2036" xr:uid="{00000000-0005-0000-0000-0000BD020000}"/>
    <cellStyle name="Comma 3 10 2 3 2 4" xfId="3034" xr:uid="{00000000-0005-0000-0000-0000BE020000}"/>
    <cellStyle name="Comma 3 10 2 3 2 5" xfId="3536" xr:uid="{00000000-0005-0000-0000-0000BF020000}"/>
    <cellStyle name="Comma 3 10 2 3 2 6" xfId="4038" xr:uid="{00000000-0005-0000-0000-0000C0020000}"/>
    <cellStyle name="Comma 3 10 2 3 3" xfId="1265" xr:uid="{00000000-0005-0000-0000-0000C1020000}"/>
    <cellStyle name="Comma 3 10 2 3 3 2" xfId="2284" xr:uid="{00000000-0005-0000-0000-0000C2020000}"/>
    <cellStyle name="Comma 3 10 2 3 4" xfId="1788" xr:uid="{00000000-0005-0000-0000-0000C3020000}"/>
    <cellStyle name="Comma 3 10 2 3 5" xfId="2786" xr:uid="{00000000-0005-0000-0000-0000C4020000}"/>
    <cellStyle name="Comma 3 10 2 3 6" xfId="3288" xr:uid="{00000000-0005-0000-0000-0000C5020000}"/>
    <cellStyle name="Comma 3 10 2 3 7" xfId="3790" xr:uid="{00000000-0005-0000-0000-0000C6020000}"/>
    <cellStyle name="Comma 3 10 2 4" xfId="893" xr:uid="{00000000-0005-0000-0000-0000C7020000}"/>
    <cellStyle name="Comma 3 10 2 4 2" xfId="1389" xr:uid="{00000000-0005-0000-0000-0000C8020000}"/>
    <cellStyle name="Comma 3 10 2 4 2 2" xfId="2408" xr:uid="{00000000-0005-0000-0000-0000C9020000}"/>
    <cellStyle name="Comma 3 10 2 4 3" xfId="1912" xr:uid="{00000000-0005-0000-0000-0000CA020000}"/>
    <cellStyle name="Comma 3 10 2 4 4" xfId="2910" xr:uid="{00000000-0005-0000-0000-0000CB020000}"/>
    <cellStyle name="Comma 3 10 2 4 5" xfId="3412" xr:uid="{00000000-0005-0000-0000-0000CC020000}"/>
    <cellStyle name="Comma 3 10 2 4 6" xfId="3914" xr:uid="{00000000-0005-0000-0000-0000CD020000}"/>
    <cellStyle name="Comma 3 10 2 5" xfId="1141" xr:uid="{00000000-0005-0000-0000-0000CE020000}"/>
    <cellStyle name="Comma 3 10 2 5 2" xfId="2160" xr:uid="{00000000-0005-0000-0000-0000CF020000}"/>
    <cellStyle name="Comma 3 10 2 6" xfId="1664" xr:uid="{00000000-0005-0000-0000-0000D0020000}"/>
    <cellStyle name="Comma 3 10 2 7" xfId="2662" xr:uid="{00000000-0005-0000-0000-0000D1020000}"/>
    <cellStyle name="Comma 3 10 2 8" xfId="3164" xr:uid="{00000000-0005-0000-0000-0000D2020000}"/>
    <cellStyle name="Comma 3 10 2 9" xfId="3666" xr:uid="{00000000-0005-0000-0000-0000D3020000}"/>
    <cellStyle name="Comma 3 10 3" xfId="665" xr:uid="{00000000-0005-0000-0000-0000D4020000}"/>
    <cellStyle name="Comma 3 10 3 2" xfId="675" xr:uid="{00000000-0005-0000-0000-0000D5020000}"/>
    <cellStyle name="Comma 3 10 3 2 2" xfId="799" xr:uid="{00000000-0005-0000-0000-0000D6020000}"/>
    <cellStyle name="Comma 3 10 3 2 2 2" xfId="1047" xr:uid="{00000000-0005-0000-0000-0000D7020000}"/>
    <cellStyle name="Comma 3 10 3 2 2 2 2" xfId="1543" xr:uid="{00000000-0005-0000-0000-0000D8020000}"/>
    <cellStyle name="Comma 3 10 3 2 2 2 2 2" xfId="2562" xr:uid="{00000000-0005-0000-0000-0000D9020000}"/>
    <cellStyle name="Comma 3 10 3 2 2 2 3" xfId="2066" xr:uid="{00000000-0005-0000-0000-0000DA020000}"/>
    <cellStyle name="Comma 3 10 3 2 2 2 4" xfId="3064" xr:uid="{00000000-0005-0000-0000-0000DB020000}"/>
    <cellStyle name="Comma 3 10 3 2 2 2 5" xfId="3566" xr:uid="{00000000-0005-0000-0000-0000DC020000}"/>
    <cellStyle name="Comma 3 10 3 2 2 2 6" xfId="4068" xr:uid="{00000000-0005-0000-0000-0000DD020000}"/>
    <cellStyle name="Comma 3 10 3 2 2 3" xfId="1295" xr:uid="{00000000-0005-0000-0000-0000DE020000}"/>
    <cellStyle name="Comma 3 10 3 2 2 3 2" xfId="2314" xr:uid="{00000000-0005-0000-0000-0000DF020000}"/>
    <cellStyle name="Comma 3 10 3 2 2 4" xfId="1818" xr:uid="{00000000-0005-0000-0000-0000E0020000}"/>
    <cellStyle name="Comma 3 10 3 2 2 5" xfId="2816" xr:uid="{00000000-0005-0000-0000-0000E1020000}"/>
    <cellStyle name="Comma 3 10 3 2 2 6" xfId="3318" xr:uid="{00000000-0005-0000-0000-0000E2020000}"/>
    <cellStyle name="Comma 3 10 3 2 2 7" xfId="3820" xr:uid="{00000000-0005-0000-0000-0000E3020000}"/>
    <cellStyle name="Comma 3 10 3 2 3" xfId="923" xr:uid="{00000000-0005-0000-0000-0000E4020000}"/>
    <cellStyle name="Comma 3 10 3 2 3 2" xfId="1419" xr:uid="{00000000-0005-0000-0000-0000E5020000}"/>
    <cellStyle name="Comma 3 10 3 2 3 2 2" xfId="2438" xr:uid="{00000000-0005-0000-0000-0000E6020000}"/>
    <cellStyle name="Comma 3 10 3 2 3 3" xfId="1942" xr:uid="{00000000-0005-0000-0000-0000E7020000}"/>
    <cellStyle name="Comma 3 10 3 2 3 4" xfId="2940" xr:uid="{00000000-0005-0000-0000-0000E8020000}"/>
    <cellStyle name="Comma 3 10 3 2 3 5" xfId="3442" xr:uid="{00000000-0005-0000-0000-0000E9020000}"/>
    <cellStyle name="Comma 3 10 3 2 3 6" xfId="3944" xr:uid="{00000000-0005-0000-0000-0000EA020000}"/>
    <cellStyle name="Comma 3 10 3 2 4" xfId="1171" xr:uid="{00000000-0005-0000-0000-0000EB020000}"/>
    <cellStyle name="Comma 3 10 3 2 4 2" xfId="2190" xr:uid="{00000000-0005-0000-0000-0000EC020000}"/>
    <cellStyle name="Comma 3 10 3 2 5" xfId="1694" xr:uid="{00000000-0005-0000-0000-0000ED020000}"/>
    <cellStyle name="Comma 3 10 3 2 6" xfId="2692" xr:uid="{00000000-0005-0000-0000-0000EE020000}"/>
    <cellStyle name="Comma 3 10 3 2 7" xfId="3194" xr:uid="{00000000-0005-0000-0000-0000EF020000}"/>
    <cellStyle name="Comma 3 10 3 2 8" xfId="3696" xr:uid="{00000000-0005-0000-0000-0000F0020000}"/>
    <cellStyle name="Comma 3 10 3 3" xfId="789" xr:uid="{00000000-0005-0000-0000-0000F1020000}"/>
    <cellStyle name="Comma 3 10 3 3 2" xfId="1037" xr:uid="{00000000-0005-0000-0000-0000F2020000}"/>
    <cellStyle name="Comma 3 10 3 3 2 2" xfId="1533" xr:uid="{00000000-0005-0000-0000-0000F3020000}"/>
    <cellStyle name="Comma 3 10 3 3 2 2 2" xfId="2552" xr:uid="{00000000-0005-0000-0000-0000F4020000}"/>
    <cellStyle name="Comma 3 10 3 3 2 3" xfId="2056" xr:uid="{00000000-0005-0000-0000-0000F5020000}"/>
    <cellStyle name="Comma 3 10 3 3 2 4" xfId="3054" xr:uid="{00000000-0005-0000-0000-0000F6020000}"/>
    <cellStyle name="Comma 3 10 3 3 2 5" xfId="3556" xr:uid="{00000000-0005-0000-0000-0000F7020000}"/>
    <cellStyle name="Comma 3 10 3 3 2 6" xfId="4058" xr:uid="{00000000-0005-0000-0000-0000F8020000}"/>
    <cellStyle name="Comma 3 10 3 3 3" xfId="1285" xr:uid="{00000000-0005-0000-0000-0000F9020000}"/>
    <cellStyle name="Comma 3 10 3 3 3 2" xfId="2304" xr:uid="{00000000-0005-0000-0000-0000FA020000}"/>
    <cellStyle name="Comma 3 10 3 3 4" xfId="1808" xr:uid="{00000000-0005-0000-0000-0000FB020000}"/>
    <cellStyle name="Comma 3 10 3 3 5" xfId="2806" xr:uid="{00000000-0005-0000-0000-0000FC020000}"/>
    <cellStyle name="Comma 3 10 3 3 6" xfId="3308" xr:uid="{00000000-0005-0000-0000-0000FD020000}"/>
    <cellStyle name="Comma 3 10 3 3 7" xfId="3810" xr:uid="{00000000-0005-0000-0000-0000FE020000}"/>
    <cellStyle name="Comma 3 10 3 4" xfId="913" xr:uid="{00000000-0005-0000-0000-0000FF020000}"/>
    <cellStyle name="Comma 3 10 3 4 2" xfId="1409" xr:uid="{00000000-0005-0000-0000-000000030000}"/>
    <cellStyle name="Comma 3 10 3 4 2 2" xfId="2428" xr:uid="{00000000-0005-0000-0000-000001030000}"/>
    <cellStyle name="Comma 3 10 3 4 3" xfId="1932" xr:uid="{00000000-0005-0000-0000-000002030000}"/>
    <cellStyle name="Comma 3 10 3 4 4" xfId="2930" xr:uid="{00000000-0005-0000-0000-000003030000}"/>
    <cellStyle name="Comma 3 10 3 4 5" xfId="3432" xr:uid="{00000000-0005-0000-0000-000004030000}"/>
    <cellStyle name="Comma 3 10 3 4 6" xfId="3934" xr:uid="{00000000-0005-0000-0000-000005030000}"/>
    <cellStyle name="Comma 3 10 3 5" xfId="1161" xr:uid="{00000000-0005-0000-0000-000006030000}"/>
    <cellStyle name="Comma 3 10 3 5 2" xfId="2180" xr:uid="{00000000-0005-0000-0000-000007030000}"/>
    <cellStyle name="Comma 3 10 3 6" xfId="1684" xr:uid="{00000000-0005-0000-0000-000008030000}"/>
    <cellStyle name="Comma 3 10 3 7" xfId="2682" xr:uid="{00000000-0005-0000-0000-000009030000}"/>
    <cellStyle name="Comma 3 10 3 8" xfId="3184" xr:uid="{00000000-0005-0000-0000-00000A030000}"/>
    <cellStyle name="Comma 3 10 3 9" xfId="3686" xr:uid="{00000000-0005-0000-0000-00000B030000}"/>
    <cellStyle name="Comma 3 10 4" xfId="673" xr:uid="{00000000-0005-0000-0000-00000C030000}"/>
    <cellStyle name="Comma 3 10 4 2" xfId="797" xr:uid="{00000000-0005-0000-0000-00000D030000}"/>
    <cellStyle name="Comma 3 10 4 2 2" xfId="1045" xr:uid="{00000000-0005-0000-0000-00000E030000}"/>
    <cellStyle name="Comma 3 10 4 2 2 2" xfId="1541" xr:uid="{00000000-0005-0000-0000-00000F030000}"/>
    <cellStyle name="Comma 3 10 4 2 2 2 2" xfId="2560" xr:uid="{00000000-0005-0000-0000-000010030000}"/>
    <cellStyle name="Comma 3 10 4 2 2 3" xfId="2064" xr:uid="{00000000-0005-0000-0000-000011030000}"/>
    <cellStyle name="Comma 3 10 4 2 2 4" xfId="3062" xr:uid="{00000000-0005-0000-0000-000012030000}"/>
    <cellStyle name="Comma 3 10 4 2 2 5" xfId="3564" xr:uid="{00000000-0005-0000-0000-000013030000}"/>
    <cellStyle name="Comma 3 10 4 2 2 6" xfId="4066" xr:uid="{00000000-0005-0000-0000-000014030000}"/>
    <cellStyle name="Comma 3 10 4 2 3" xfId="1293" xr:uid="{00000000-0005-0000-0000-000015030000}"/>
    <cellStyle name="Comma 3 10 4 2 3 2" xfId="2312" xr:uid="{00000000-0005-0000-0000-000016030000}"/>
    <cellStyle name="Comma 3 10 4 2 4" xfId="1816" xr:uid="{00000000-0005-0000-0000-000017030000}"/>
    <cellStyle name="Comma 3 10 4 2 5" xfId="2814" xr:uid="{00000000-0005-0000-0000-000018030000}"/>
    <cellStyle name="Comma 3 10 4 2 6" xfId="3316" xr:uid="{00000000-0005-0000-0000-000019030000}"/>
    <cellStyle name="Comma 3 10 4 2 7" xfId="3818" xr:uid="{00000000-0005-0000-0000-00001A030000}"/>
    <cellStyle name="Comma 3 10 4 3" xfId="921" xr:uid="{00000000-0005-0000-0000-00001B030000}"/>
    <cellStyle name="Comma 3 10 4 3 2" xfId="1417" xr:uid="{00000000-0005-0000-0000-00001C030000}"/>
    <cellStyle name="Comma 3 10 4 3 2 2" xfId="2436" xr:uid="{00000000-0005-0000-0000-00001D030000}"/>
    <cellStyle name="Comma 3 10 4 3 3" xfId="1940" xr:uid="{00000000-0005-0000-0000-00001E030000}"/>
    <cellStyle name="Comma 3 10 4 3 4" xfId="2938" xr:uid="{00000000-0005-0000-0000-00001F030000}"/>
    <cellStyle name="Comma 3 10 4 3 5" xfId="3440" xr:uid="{00000000-0005-0000-0000-000020030000}"/>
    <cellStyle name="Comma 3 10 4 3 6" xfId="3942" xr:uid="{00000000-0005-0000-0000-000021030000}"/>
    <cellStyle name="Comma 3 10 4 4" xfId="1169" xr:uid="{00000000-0005-0000-0000-000022030000}"/>
    <cellStyle name="Comma 3 10 4 4 2" xfId="2188" xr:uid="{00000000-0005-0000-0000-000023030000}"/>
    <cellStyle name="Comma 3 10 4 5" xfId="1692" xr:uid="{00000000-0005-0000-0000-000024030000}"/>
    <cellStyle name="Comma 3 10 4 6" xfId="2690" xr:uid="{00000000-0005-0000-0000-000025030000}"/>
    <cellStyle name="Comma 3 10 4 7" xfId="3192" xr:uid="{00000000-0005-0000-0000-000026030000}"/>
    <cellStyle name="Comma 3 10 4 8" xfId="3694" xr:uid="{00000000-0005-0000-0000-000027030000}"/>
    <cellStyle name="Comma 3 10 5" xfId="747" xr:uid="{00000000-0005-0000-0000-000028030000}"/>
    <cellStyle name="Comma 3 10 5 2" xfId="995" xr:uid="{00000000-0005-0000-0000-000029030000}"/>
    <cellStyle name="Comma 3 10 5 2 2" xfId="1491" xr:uid="{00000000-0005-0000-0000-00002A030000}"/>
    <cellStyle name="Comma 3 10 5 2 2 2" xfId="2510" xr:uid="{00000000-0005-0000-0000-00002B030000}"/>
    <cellStyle name="Comma 3 10 5 2 3" xfId="2014" xr:uid="{00000000-0005-0000-0000-00002C030000}"/>
    <cellStyle name="Comma 3 10 5 2 4" xfId="3012" xr:uid="{00000000-0005-0000-0000-00002D030000}"/>
    <cellStyle name="Comma 3 10 5 2 5" xfId="3514" xr:uid="{00000000-0005-0000-0000-00002E030000}"/>
    <cellStyle name="Comma 3 10 5 2 6" xfId="4016" xr:uid="{00000000-0005-0000-0000-00002F030000}"/>
    <cellStyle name="Comma 3 10 5 3" xfId="1243" xr:uid="{00000000-0005-0000-0000-000030030000}"/>
    <cellStyle name="Comma 3 10 5 3 2" xfId="2262" xr:uid="{00000000-0005-0000-0000-000031030000}"/>
    <cellStyle name="Comma 3 10 5 4" xfId="1766" xr:uid="{00000000-0005-0000-0000-000032030000}"/>
    <cellStyle name="Comma 3 10 5 5" xfId="2764" xr:uid="{00000000-0005-0000-0000-000033030000}"/>
    <cellStyle name="Comma 3 10 5 6" xfId="3266" xr:uid="{00000000-0005-0000-0000-000034030000}"/>
    <cellStyle name="Comma 3 10 5 7" xfId="3768" xr:uid="{00000000-0005-0000-0000-000035030000}"/>
    <cellStyle name="Comma 3 10 6" xfId="871" xr:uid="{00000000-0005-0000-0000-000036030000}"/>
    <cellStyle name="Comma 3 10 6 2" xfId="1367" xr:uid="{00000000-0005-0000-0000-000037030000}"/>
    <cellStyle name="Comma 3 10 6 2 2" xfId="2386" xr:uid="{00000000-0005-0000-0000-000038030000}"/>
    <cellStyle name="Comma 3 10 6 3" xfId="1890" xr:uid="{00000000-0005-0000-0000-000039030000}"/>
    <cellStyle name="Comma 3 10 6 4" xfId="2888" xr:uid="{00000000-0005-0000-0000-00003A030000}"/>
    <cellStyle name="Comma 3 10 6 5" xfId="3390" xr:uid="{00000000-0005-0000-0000-00003B030000}"/>
    <cellStyle name="Comma 3 10 6 6" xfId="3892" xr:uid="{00000000-0005-0000-0000-00003C030000}"/>
    <cellStyle name="Comma 3 10 7" xfId="1119" xr:uid="{00000000-0005-0000-0000-00003D030000}"/>
    <cellStyle name="Comma 3 10 7 2" xfId="2138" xr:uid="{00000000-0005-0000-0000-00003E030000}"/>
    <cellStyle name="Comma 3 10 8" xfId="1642" xr:uid="{00000000-0005-0000-0000-00003F030000}"/>
    <cellStyle name="Comma 3 10 9" xfId="2640" xr:uid="{00000000-0005-0000-0000-000040030000}"/>
    <cellStyle name="Comma 3 11" xfId="622" xr:uid="{00000000-0005-0000-0000-000041030000}"/>
    <cellStyle name="Comma 3 12" xfId="617" xr:uid="{00000000-0005-0000-0000-000042030000}"/>
    <cellStyle name="Comma 3 12 2" xfId="676" xr:uid="{00000000-0005-0000-0000-000043030000}"/>
    <cellStyle name="Comma 3 12 2 2" xfId="800" xr:uid="{00000000-0005-0000-0000-000044030000}"/>
    <cellStyle name="Comma 3 12 2 2 2" xfId="1048" xr:uid="{00000000-0005-0000-0000-000045030000}"/>
    <cellStyle name="Comma 3 12 2 2 2 2" xfId="1544" xr:uid="{00000000-0005-0000-0000-000046030000}"/>
    <cellStyle name="Comma 3 12 2 2 2 2 2" xfId="2563" xr:uid="{00000000-0005-0000-0000-000047030000}"/>
    <cellStyle name="Comma 3 12 2 2 2 3" xfId="2067" xr:uid="{00000000-0005-0000-0000-000048030000}"/>
    <cellStyle name="Comma 3 12 2 2 2 4" xfId="3065" xr:uid="{00000000-0005-0000-0000-000049030000}"/>
    <cellStyle name="Comma 3 12 2 2 2 5" xfId="3567" xr:uid="{00000000-0005-0000-0000-00004A030000}"/>
    <cellStyle name="Comma 3 12 2 2 2 6" xfId="4069" xr:uid="{00000000-0005-0000-0000-00004B030000}"/>
    <cellStyle name="Comma 3 12 2 2 3" xfId="1296" xr:uid="{00000000-0005-0000-0000-00004C030000}"/>
    <cellStyle name="Comma 3 12 2 2 3 2" xfId="2315" xr:uid="{00000000-0005-0000-0000-00004D030000}"/>
    <cellStyle name="Comma 3 12 2 2 4" xfId="1819" xr:uid="{00000000-0005-0000-0000-00004E030000}"/>
    <cellStyle name="Comma 3 12 2 2 5" xfId="2817" xr:uid="{00000000-0005-0000-0000-00004F030000}"/>
    <cellStyle name="Comma 3 12 2 2 6" xfId="3319" xr:uid="{00000000-0005-0000-0000-000050030000}"/>
    <cellStyle name="Comma 3 12 2 2 7" xfId="3821" xr:uid="{00000000-0005-0000-0000-000051030000}"/>
    <cellStyle name="Comma 3 12 2 3" xfId="924" xr:uid="{00000000-0005-0000-0000-000052030000}"/>
    <cellStyle name="Comma 3 12 2 3 2" xfId="1420" xr:uid="{00000000-0005-0000-0000-000053030000}"/>
    <cellStyle name="Comma 3 12 2 3 2 2" xfId="2439" xr:uid="{00000000-0005-0000-0000-000054030000}"/>
    <cellStyle name="Comma 3 12 2 3 3" xfId="1943" xr:uid="{00000000-0005-0000-0000-000055030000}"/>
    <cellStyle name="Comma 3 12 2 3 4" xfId="2941" xr:uid="{00000000-0005-0000-0000-000056030000}"/>
    <cellStyle name="Comma 3 12 2 3 5" xfId="3443" xr:uid="{00000000-0005-0000-0000-000057030000}"/>
    <cellStyle name="Comma 3 12 2 3 6" xfId="3945" xr:uid="{00000000-0005-0000-0000-000058030000}"/>
    <cellStyle name="Comma 3 12 2 4" xfId="1172" xr:uid="{00000000-0005-0000-0000-000059030000}"/>
    <cellStyle name="Comma 3 12 2 4 2" xfId="2191" xr:uid="{00000000-0005-0000-0000-00005A030000}"/>
    <cellStyle name="Comma 3 12 2 5" xfId="1695" xr:uid="{00000000-0005-0000-0000-00005B030000}"/>
    <cellStyle name="Comma 3 12 2 6" xfId="2693" xr:uid="{00000000-0005-0000-0000-00005C030000}"/>
    <cellStyle name="Comma 3 12 2 7" xfId="3195" xr:uid="{00000000-0005-0000-0000-00005D030000}"/>
    <cellStyle name="Comma 3 12 2 8" xfId="3697" xr:uid="{00000000-0005-0000-0000-00005E030000}"/>
    <cellStyle name="Comma 3 12 3" xfId="749" xr:uid="{00000000-0005-0000-0000-00005F030000}"/>
    <cellStyle name="Comma 3 12 3 2" xfId="997" xr:uid="{00000000-0005-0000-0000-000060030000}"/>
    <cellStyle name="Comma 3 12 3 2 2" xfId="1493" xr:uid="{00000000-0005-0000-0000-000061030000}"/>
    <cellStyle name="Comma 3 12 3 2 2 2" xfId="2512" xr:uid="{00000000-0005-0000-0000-000062030000}"/>
    <cellStyle name="Comma 3 12 3 2 3" xfId="2016" xr:uid="{00000000-0005-0000-0000-000063030000}"/>
    <cellStyle name="Comma 3 12 3 2 4" xfId="3014" xr:uid="{00000000-0005-0000-0000-000064030000}"/>
    <cellStyle name="Comma 3 12 3 2 5" xfId="3516" xr:uid="{00000000-0005-0000-0000-000065030000}"/>
    <cellStyle name="Comma 3 12 3 2 6" xfId="4018" xr:uid="{00000000-0005-0000-0000-000066030000}"/>
    <cellStyle name="Comma 3 12 3 3" xfId="1245" xr:uid="{00000000-0005-0000-0000-000067030000}"/>
    <cellStyle name="Comma 3 12 3 3 2" xfId="2264" xr:uid="{00000000-0005-0000-0000-000068030000}"/>
    <cellStyle name="Comma 3 12 3 4" xfId="1768" xr:uid="{00000000-0005-0000-0000-000069030000}"/>
    <cellStyle name="Comma 3 12 3 5" xfId="2766" xr:uid="{00000000-0005-0000-0000-00006A030000}"/>
    <cellStyle name="Comma 3 12 3 6" xfId="3268" xr:uid="{00000000-0005-0000-0000-00006B030000}"/>
    <cellStyle name="Comma 3 12 3 7" xfId="3770" xr:uid="{00000000-0005-0000-0000-00006C030000}"/>
    <cellStyle name="Comma 3 12 4" xfId="873" xr:uid="{00000000-0005-0000-0000-00006D030000}"/>
    <cellStyle name="Comma 3 12 4 2" xfId="1369" xr:uid="{00000000-0005-0000-0000-00006E030000}"/>
    <cellStyle name="Comma 3 12 4 2 2" xfId="2388" xr:uid="{00000000-0005-0000-0000-00006F030000}"/>
    <cellStyle name="Comma 3 12 4 3" xfId="1892" xr:uid="{00000000-0005-0000-0000-000070030000}"/>
    <cellStyle name="Comma 3 12 4 4" xfId="2890" xr:uid="{00000000-0005-0000-0000-000071030000}"/>
    <cellStyle name="Comma 3 12 4 5" xfId="3392" xr:uid="{00000000-0005-0000-0000-000072030000}"/>
    <cellStyle name="Comma 3 12 4 6" xfId="3894" xr:uid="{00000000-0005-0000-0000-000073030000}"/>
    <cellStyle name="Comma 3 12 5" xfId="1121" xr:uid="{00000000-0005-0000-0000-000074030000}"/>
    <cellStyle name="Comma 3 12 5 2" xfId="2140" xr:uid="{00000000-0005-0000-0000-000075030000}"/>
    <cellStyle name="Comma 3 12 6" xfId="1644" xr:uid="{00000000-0005-0000-0000-000076030000}"/>
    <cellStyle name="Comma 3 12 7" xfId="2642" xr:uid="{00000000-0005-0000-0000-000077030000}"/>
    <cellStyle name="Comma 3 12 8" xfId="3144" xr:uid="{00000000-0005-0000-0000-000078030000}"/>
    <cellStyle name="Comma 3 12 9" xfId="3646" xr:uid="{00000000-0005-0000-0000-000079030000}"/>
    <cellStyle name="Comma 3 13" xfId="1597" xr:uid="{00000000-0005-0000-0000-00007A030000}"/>
    <cellStyle name="Comma 3 13 2" xfId="2616" xr:uid="{00000000-0005-0000-0000-00007B030000}"/>
    <cellStyle name="Comma 3 13 3" xfId="3118" xr:uid="{00000000-0005-0000-0000-00007C030000}"/>
    <cellStyle name="Comma 3 13 4" xfId="3620" xr:uid="{00000000-0005-0000-0000-00007D030000}"/>
    <cellStyle name="Comma 3 13 5" xfId="4122" xr:uid="{00000000-0005-0000-0000-00007E030000}"/>
    <cellStyle name="Comma 3 2" xfId="42" xr:uid="{00000000-0005-0000-0000-00007F030000}"/>
    <cellStyle name="Comma 3 2 2" xfId="134" xr:uid="{00000000-0005-0000-0000-000080030000}"/>
    <cellStyle name="Comma 3 2 2 2" xfId="4294" xr:uid="{00000000-0005-0000-0000-000081030000}"/>
    <cellStyle name="Comma 3 2 3" xfId="4245" xr:uid="{00000000-0005-0000-0000-000082030000}"/>
    <cellStyle name="Comma 3 3" xfId="43" xr:uid="{00000000-0005-0000-0000-000083030000}"/>
    <cellStyle name="Comma 3 3 2" xfId="135" xr:uid="{00000000-0005-0000-0000-000084030000}"/>
    <cellStyle name="Comma 3 3 2 2" xfId="4295" xr:uid="{00000000-0005-0000-0000-000085030000}"/>
    <cellStyle name="Comma 3 3 3" xfId="4246" xr:uid="{00000000-0005-0000-0000-000086030000}"/>
    <cellStyle name="Comma 3 4" xfId="44" xr:uid="{00000000-0005-0000-0000-000087030000}"/>
    <cellStyle name="Comma 3 4 10" xfId="3130" xr:uid="{00000000-0005-0000-0000-000088030000}"/>
    <cellStyle name="Comma 3 4 11" xfId="3632" xr:uid="{00000000-0005-0000-0000-000089030000}"/>
    <cellStyle name="Comma 3 4 2" xfId="136" xr:uid="{00000000-0005-0000-0000-00008A030000}"/>
    <cellStyle name="Comma 3 4 2 2" xfId="678" xr:uid="{00000000-0005-0000-0000-00008B030000}"/>
    <cellStyle name="Comma 3 4 2 2 2" xfId="802" xr:uid="{00000000-0005-0000-0000-00008C030000}"/>
    <cellStyle name="Comma 3 4 2 2 2 2" xfId="1050" xr:uid="{00000000-0005-0000-0000-00008D030000}"/>
    <cellStyle name="Comma 3 4 2 2 2 2 2" xfId="1546" xr:uid="{00000000-0005-0000-0000-00008E030000}"/>
    <cellStyle name="Comma 3 4 2 2 2 2 2 2" xfId="2565" xr:uid="{00000000-0005-0000-0000-00008F030000}"/>
    <cellStyle name="Comma 3 4 2 2 2 2 3" xfId="2069" xr:uid="{00000000-0005-0000-0000-000090030000}"/>
    <cellStyle name="Comma 3 4 2 2 2 2 4" xfId="3067" xr:uid="{00000000-0005-0000-0000-000091030000}"/>
    <cellStyle name="Comma 3 4 2 2 2 2 5" xfId="3569" xr:uid="{00000000-0005-0000-0000-000092030000}"/>
    <cellStyle name="Comma 3 4 2 2 2 2 6" xfId="4071" xr:uid="{00000000-0005-0000-0000-000093030000}"/>
    <cellStyle name="Comma 3 4 2 2 2 3" xfId="1298" xr:uid="{00000000-0005-0000-0000-000094030000}"/>
    <cellStyle name="Comma 3 4 2 2 2 3 2" xfId="2317" xr:uid="{00000000-0005-0000-0000-000095030000}"/>
    <cellStyle name="Comma 3 4 2 2 2 4" xfId="1821" xr:uid="{00000000-0005-0000-0000-000096030000}"/>
    <cellStyle name="Comma 3 4 2 2 2 5" xfId="2819" xr:uid="{00000000-0005-0000-0000-000097030000}"/>
    <cellStyle name="Comma 3 4 2 2 2 6" xfId="3321" xr:uid="{00000000-0005-0000-0000-000098030000}"/>
    <cellStyle name="Comma 3 4 2 2 2 7" xfId="3823" xr:uid="{00000000-0005-0000-0000-000099030000}"/>
    <cellStyle name="Comma 3 4 2 2 3" xfId="926" xr:uid="{00000000-0005-0000-0000-00009A030000}"/>
    <cellStyle name="Comma 3 4 2 2 3 2" xfId="1422" xr:uid="{00000000-0005-0000-0000-00009B030000}"/>
    <cellStyle name="Comma 3 4 2 2 3 2 2" xfId="2441" xr:uid="{00000000-0005-0000-0000-00009C030000}"/>
    <cellStyle name="Comma 3 4 2 2 3 3" xfId="1945" xr:uid="{00000000-0005-0000-0000-00009D030000}"/>
    <cellStyle name="Comma 3 4 2 2 3 4" xfId="2943" xr:uid="{00000000-0005-0000-0000-00009E030000}"/>
    <cellStyle name="Comma 3 4 2 2 3 5" xfId="3445" xr:uid="{00000000-0005-0000-0000-00009F030000}"/>
    <cellStyle name="Comma 3 4 2 2 3 6" xfId="3947" xr:uid="{00000000-0005-0000-0000-0000A0030000}"/>
    <cellStyle name="Comma 3 4 2 2 4" xfId="1174" xr:uid="{00000000-0005-0000-0000-0000A1030000}"/>
    <cellStyle name="Comma 3 4 2 2 4 2" xfId="2193" xr:uid="{00000000-0005-0000-0000-0000A2030000}"/>
    <cellStyle name="Comma 3 4 2 2 5" xfId="1697" xr:uid="{00000000-0005-0000-0000-0000A3030000}"/>
    <cellStyle name="Comma 3 4 2 2 6" xfId="2695" xr:uid="{00000000-0005-0000-0000-0000A4030000}"/>
    <cellStyle name="Comma 3 4 2 2 7" xfId="3197" xr:uid="{00000000-0005-0000-0000-0000A5030000}"/>
    <cellStyle name="Comma 3 4 2 2 8" xfId="3699" xr:uid="{00000000-0005-0000-0000-0000A6030000}"/>
    <cellStyle name="Comma 3 4 2 2 9" xfId="4296" xr:uid="{00000000-0005-0000-0000-0000A7030000}"/>
    <cellStyle name="Comma 3 4 2 3" xfId="757" xr:uid="{00000000-0005-0000-0000-0000A8030000}"/>
    <cellStyle name="Comma 3 4 2 3 2" xfId="1005" xr:uid="{00000000-0005-0000-0000-0000A9030000}"/>
    <cellStyle name="Comma 3 4 2 3 2 2" xfId="1501" xr:uid="{00000000-0005-0000-0000-0000AA030000}"/>
    <cellStyle name="Comma 3 4 2 3 2 2 2" xfId="2520" xr:uid="{00000000-0005-0000-0000-0000AB030000}"/>
    <cellStyle name="Comma 3 4 2 3 2 3" xfId="2024" xr:uid="{00000000-0005-0000-0000-0000AC030000}"/>
    <cellStyle name="Comma 3 4 2 3 2 4" xfId="3022" xr:uid="{00000000-0005-0000-0000-0000AD030000}"/>
    <cellStyle name="Comma 3 4 2 3 2 5" xfId="3524" xr:uid="{00000000-0005-0000-0000-0000AE030000}"/>
    <cellStyle name="Comma 3 4 2 3 2 6" xfId="4026" xr:uid="{00000000-0005-0000-0000-0000AF030000}"/>
    <cellStyle name="Comma 3 4 2 3 3" xfId="1253" xr:uid="{00000000-0005-0000-0000-0000B0030000}"/>
    <cellStyle name="Comma 3 4 2 3 3 2" xfId="2272" xr:uid="{00000000-0005-0000-0000-0000B1030000}"/>
    <cellStyle name="Comma 3 4 2 3 4" xfId="1776" xr:uid="{00000000-0005-0000-0000-0000B2030000}"/>
    <cellStyle name="Comma 3 4 2 3 5" xfId="2774" xr:uid="{00000000-0005-0000-0000-0000B3030000}"/>
    <cellStyle name="Comma 3 4 2 3 6" xfId="3276" xr:uid="{00000000-0005-0000-0000-0000B4030000}"/>
    <cellStyle name="Comma 3 4 2 3 7" xfId="3778" xr:uid="{00000000-0005-0000-0000-0000B5030000}"/>
    <cellStyle name="Comma 3 4 2 4" xfId="633" xr:uid="{00000000-0005-0000-0000-0000B6030000}"/>
    <cellStyle name="Comma 3 4 2 4 2" xfId="1377" xr:uid="{00000000-0005-0000-0000-0000B7030000}"/>
    <cellStyle name="Comma 3 4 2 4 2 2" xfId="2396" xr:uid="{00000000-0005-0000-0000-0000B8030000}"/>
    <cellStyle name="Comma 3 4 2 4 3" xfId="1652" xr:uid="{00000000-0005-0000-0000-0000B9030000}"/>
    <cellStyle name="Comma 3 4 2 4 4" xfId="2898" xr:uid="{00000000-0005-0000-0000-0000BA030000}"/>
    <cellStyle name="Comma 3 4 2 4 5" xfId="3400" xr:uid="{00000000-0005-0000-0000-0000BB030000}"/>
    <cellStyle name="Comma 3 4 2 4 6" xfId="3902" xr:uid="{00000000-0005-0000-0000-0000BC030000}"/>
    <cellStyle name="Comma 3 4 2 5" xfId="881" xr:uid="{00000000-0005-0000-0000-0000BD030000}"/>
    <cellStyle name="Comma 3 4 2 5 2" xfId="1900" xr:uid="{00000000-0005-0000-0000-0000BE030000}"/>
    <cellStyle name="Comma 3 4 2 6" xfId="1129" xr:uid="{00000000-0005-0000-0000-0000BF030000}"/>
    <cellStyle name="Comma 3 4 2 6 2" xfId="2148" xr:uid="{00000000-0005-0000-0000-0000C0030000}"/>
    <cellStyle name="Comma 3 4 2 7" xfId="2650" xr:uid="{00000000-0005-0000-0000-0000C1030000}"/>
    <cellStyle name="Comma 3 4 2 8" xfId="3152" xr:uid="{00000000-0005-0000-0000-0000C2030000}"/>
    <cellStyle name="Comma 3 4 2 9" xfId="3654" xr:uid="{00000000-0005-0000-0000-0000C3030000}"/>
    <cellStyle name="Comma 3 4 3" xfId="653" xr:uid="{00000000-0005-0000-0000-0000C4030000}"/>
    <cellStyle name="Comma 3 4 3 10" xfId="4247" xr:uid="{00000000-0005-0000-0000-0000C5030000}"/>
    <cellStyle name="Comma 3 4 3 2" xfId="679" xr:uid="{00000000-0005-0000-0000-0000C6030000}"/>
    <cellStyle name="Comma 3 4 3 2 2" xfId="803" xr:uid="{00000000-0005-0000-0000-0000C7030000}"/>
    <cellStyle name="Comma 3 4 3 2 2 2" xfId="1051" xr:uid="{00000000-0005-0000-0000-0000C8030000}"/>
    <cellStyle name="Comma 3 4 3 2 2 2 2" xfId="1547" xr:uid="{00000000-0005-0000-0000-0000C9030000}"/>
    <cellStyle name="Comma 3 4 3 2 2 2 2 2" xfId="2566" xr:uid="{00000000-0005-0000-0000-0000CA030000}"/>
    <cellStyle name="Comma 3 4 3 2 2 2 3" xfId="2070" xr:uid="{00000000-0005-0000-0000-0000CB030000}"/>
    <cellStyle name="Comma 3 4 3 2 2 2 4" xfId="3068" xr:uid="{00000000-0005-0000-0000-0000CC030000}"/>
    <cellStyle name="Comma 3 4 3 2 2 2 5" xfId="3570" xr:uid="{00000000-0005-0000-0000-0000CD030000}"/>
    <cellStyle name="Comma 3 4 3 2 2 2 6" xfId="4072" xr:uid="{00000000-0005-0000-0000-0000CE030000}"/>
    <cellStyle name="Comma 3 4 3 2 2 3" xfId="1299" xr:uid="{00000000-0005-0000-0000-0000CF030000}"/>
    <cellStyle name="Comma 3 4 3 2 2 3 2" xfId="2318" xr:uid="{00000000-0005-0000-0000-0000D0030000}"/>
    <cellStyle name="Comma 3 4 3 2 2 4" xfId="1822" xr:uid="{00000000-0005-0000-0000-0000D1030000}"/>
    <cellStyle name="Comma 3 4 3 2 2 5" xfId="2820" xr:uid="{00000000-0005-0000-0000-0000D2030000}"/>
    <cellStyle name="Comma 3 4 3 2 2 6" xfId="3322" xr:uid="{00000000-0005-0000-0000-0000D3030000}"/>
    <cellStyle name="Comma 3 4 3 2 2 7" xfId="3824" xr:uid="{00000000-0005-0000-0000-0000D4030000}"/>
    <cellStyle name="Comma 3 4 3 2 3" xfId="927" xr:uid="{00000000-0005-0000-0000-0000D5030000}"/>
    <cellStyle name="Comma 3 4 3 2 3 2" xfId="1423" xr:uid="{00000000-0005-0000-0000-0000D6030000}"/>
    <cellStyle name="Comma 3 4 3 2 3 2 2" xfId="2442" xr:uid="{00000000-0005-0000-0000-0000D7030000}"/>
    <cellStyle name="Comma 3 4 3 2 3 3" xfId="1946" xr:uid="{00000000-0005-0000-0000-0000D8030000}"/>
    <cellStyle name="Comma 3 4 3 2 3 4" xfId="2944" xr:uid="{00000000-0005-0000-0000-0000D9030000}"/>
    <cellStyle name="Comma 3 4 3 2 3 5" xfId="3446" xr:uid="{00000000-0005-0000-0000-0000DA030000}"/>
    <cellStyle name="Comma 3 4 3 2 3 6" xfId="3948" xr:uid="{00000000-0005-0000-0000-0000DB030000}"/>
    <cellStyle name="Comma 3 4 3 2 4" xfId="1175" xr:uid="{00000000-0005-0000-0000-0000DC030000}"/>
    <cellStyle name="Comma 3 4 3 2 4 2" xfId="2194" xr:uid="{00000000-0005-0000-0000-0000DD030000}"/>
    <cellStyle name="Comma 3 4 3 2 5" xfId="1698" xr:uid="{00000000-0005-0000-0000-0000DE030000}"/>
    <cellStyle name="Comma 3 4 3 2 6" xfId="2696" xr:uid="{00000000-0005-0000-0000-0000DF030000}"/>
    <cellStyle name="Comma 3 4 3 2 7" xfId="3198" xr:uid="{00000000-0005-0000-0000-0000E0030000}"/>
    <cellStyle name="Comma 3 4 3 2 8" xfId="3700" xr:uid="{00000000-0005-0000-0000-0000E1030000}"/>
    <cellStyle name="Comma 3 4 3 3" xfId="777" xr:uid="{00000000-0005-0000-0000-0000E2030000}"/>
    <cellStyle name="Comma 3 4 3 3 2" xfId="1025" xr:uid="{00000000-0005-0000-0000-0000E3030000}"/>
    <cellStyle name="Comma 3 4 3 3 2 2" xfId="1521" xr:uid="{00000000-0005-0000-0000-0000E4030000}"/>
    <cellStyle name="Comma 3 4 3 3 2 2 2" xfId="2540" xr:uid="{00000000-0005-0000-0000-0000E5030000}"/>
    <cellStyle name="Comma 3 4 3 3 2 3" xfId="2044" xr:uid="{00000000-0005-0000-0000-0000E6030000}"/>
    <cellStyle name="Comma 3 4 3 3 2 4" xfId="3042" xr:uid="{00000000-0005-0000-0000-0000E7030000}"/>
    <cellStyle name="Comma 3 4 3 3 2 5" xfId="3544" xr:uid="{00000000-0005-0000-0000-0000E8030000}"/>
    <cellStyle name="Comma 3 4 3 3 2 6" xfId="4046" xr:uid="{00000000-0005-0000-0000-0000E9030000}"/>
    <cellStyle name="Comma 3 4 3 3 3" xfId="1273" xr:uid="{00000000-0005-0000-0000-0000EA030000}"/>
    <cellStyle name="Comma 3 4 3 3 3 2" xfId="2292" xr:uid="{00000000-0005-0000-0000-0000EB030000}"/>
    <cellStyle name="Comma 3 4 3 3 4" xfId="1796" xr:uid="{00000000-0005-0000-0000-0000EC030000}"/>
    <cellStyle name="Comma 3 4 3 3 5" xfId="2794" xr:uid="{00000000-0005-0000-0000-0000ED030000}"/>
    <cellStyle name="Comma 3 4 3 3 6" xfId="3296" xr:uid="{00000000-0005-0000-0000-0000EE030000}"/>
    <cellStyle name="Comma 3 4 3 3 7" xfId="3798" xr:uid="{00000000-0005-0000-0000-0000EF030000}"/>
    <cellStyle name="Comma 3 4 3 4" xfId="901" xr:uid="{00000000-0005-0000-0000-0000F0030000}"/>
    <cellStyle name="Comma 3 4 3 4 2" xfId="1397" xr:uid="{00000000-0005-0000-0000-0000F1030000}"/>
    <cellStyle name="Comma 3 4 3 4 2 2" xfId="2416" xr:uid="{00000000-0005-0000-0000-0000F2030000}"/>
    <cellStyle name="Comma 3 4 3 4 3" xfId="1920" xr:uid="{00000000-0005-0000-0000-0000F3030000}"/>
    <cellStyle name="Comma 3 4 3 4 4" xfId="2918" xr:uid="{00000000-0005-0000-0000-0000F4030000}"/>
    <cellStyle name="Comma 3 4 3 4 5" xfId="3420" xr:uid="{00000000-0005-0000-0000-0000F5030000}"/>
    <cellStyle name="Comma 3 4 3 4 6" xfId="3922" xr:uid="{00000000-0005-0000-0000-0000F6030000}"/>
    <cellStyle name="Comma 3 4 3 5" xfId="1149" xr:uid="{00000000-0005-0000-0000-0000F7030000}"/>
    <cellStyle name="Comma 3 4 3 5 2" xfId="2168" xr:uid="{00000000-0005-0000-0000-0000F8030000}"/>
    <cellStyle name="Comma 3 4 3 6" xfId="1672" xr:uid="{00000000-0005-0000-0000-0000F9030000}"/>
    <cellStyle name="Comma 3 4 3 7" xfId="2670" xr:uid="{00000000-0005-0000-0000-0000FA030000}"/>
    <cellStyle name="Comma 3 4 3 8" xfId="3172" xr:uid="{00000000-0005-0000-0000-0000FB030000}"/>
    <cellStyle name="Comma 3 4 3 9" xfId="3674" xr:uid="{00000000-0005-0000-0000-0000FC030000}"/>
    <cellStyle name="Comma 3 4 4" xfId="677" xr:uid="{00000000-0005-0000-0000-0000FD030000}"/>
    <cellStyle name="Comma 3 4 4 2" xfId="801" xr:uid="{00000000-0005-0000-0000-0000FE030000}"/>
    <cellStyle name="Comma 3 4 4 2 2" xfId="1049" xr:uid="{00000000-0005-0000-0000-0000FF030000}"/>
    <cellStyle name="Comma 3 4 4 2 2 2" xfId="1545" xr:uid="{00000000-0005-0000-0000-000000040000}"/>
    <cellStyle name="Comma 3 4 4 2 2 2 2" xfId="2564" xr:uid="{00000000-0005-0000-0000-000001040000}"/>
    <cellStyle name="Comma 3 4 4 2 2 3" xfId="2068" xr:uid="{00000000-0005-0000-0000-000002040000}"/>
    <cellStyle name="Comma 3 4 4 2 2 4" xfId="3066" xr:uid="{00000000-0005-0000-0000-000003040000}"/>
    <cellStyle name="Comma 3 4 4 2 2 5" xfId="3568" xr:uid="{00000000-0005-0000-0000-000004040000}"/>
    <cellStyle name="Comma 3 4 4 2 2 6" xfId="4070" xr:uid="{00000000-0005-0000-0000-000005040000}"/>
    <cellStyle name="Comma 3 4 4 2 3" xfId="1297" xr:uid="{00000000-0005-0000-0000-000006040000}"/>
    <cellStyle name="Comma 3 4 4 2 3 2" xfId="2316" xr:uid="{00000000-0005-0000-0000-000007040000}"/>
    <cellStyle name="Comma 3 4 4 2 4" xfId="1820" xr:uid="{00000000-0005-0000-0000-000008040000}"/>
    <cellStyle name="Comma 3 4 4 2 5" xfId="2818" xr:uid="{00000000-0005-0000-0000-000009040000}"/>
    <cellStyle name="Comma 3 4 4 2 6" xfId="3320" xr:uid="{00000000-0005-0000-0000-00000A040000}"/>
    <cellStyle name="Comma 3 4 4 2 7" xfId="3822" xr:uid="{00000000-0005-0000-0000-00000B040000}"/>
    <cellStyle name="Comma 3 4 4 3" xfId="925" xr:uid="{00000000-0005-0000-0000-00000C040000}"/>
    <cellStyle name="Comma 3 4 4 3 2" xfId="1421" xr:uid="{00000000-0005-0000-0000-00000D040000}"/>
    <cellStyle name="Comma 3 4 4 3 2 2" xfId="2440" xr:uid="{00000000-0005-0000-0000-00000E040000}"/>
    <cellStyle name="Comma 3 4 4 3 3" xfId="1944" xr:uid="{00000000-0005-0000-0000-00000F040000}"/>
    <cellStyle name="Comma 3 4 4 3 4" xfId="2942" xr:uid="{00000000-0005-0000-0000-000010040000}"/>
    <cellStyle name="Comma 3 4 4 3 5" xfId="3444" xr:uid="{00000000-0005-0000-0000-000011040000}"/>
    <cellStyle name="Comma 3 4 4 3 6" xfId="3946" xr:uid="{00000000-0005-0000-0000-000012040000}"/>
    <cellStyle name="Comma 3 4 4 4" xfId="1173" xr:uid="{00000000-0005-0000-0000-000013040000}"/>
    <cellStyle name="Comma 3 4 4 4 2" xfId="2192" xr:uid="{00000000-0005-0000-0000-000014040000}"/>
    <cellStyle name="Comma 3 4 4 5" xfId="1696" xr:uid="{00000000-0005-0000-0000-000015040000}"/>
    <cellStyle name="Comma 3 4 4 6" xfId="2694" xr:uid="{00000000-0005-0000-0000-000016040000}"/>
    <cellStyle name="Comma 3 4 4 7" xfId="3196" xr:uid="{00000000-0005-0000-0000-000017040000}"/>
    <cellStyle name="Comma 3 4 4 8" xfId="3698" xr:uid="{00000000-0005-0000-0000-000018040000}"/>
    <cellStyle name="Comma 3 4 5" xfId="735" xr:uid="{00000000-0005-0000-0000-000019040000}"/>
    <cellStyle name="Comma 3 4 5 2" xfId="983" xr:uid="{00000000-0005-0000-0000-00001A040000}"/>
    <cellStyle name="Comma 3 4 5 2 2" xfId="1479" xr:uid="{00000000-0005-0000-0000-00001B040000}"/>
    <cellStyle name="Comma 3 4 5 2 2 2" xfId="2498" xr:uid="{00000000-0005-0000-0000-00001C040000}"/>
    <cellStyle name="Comma 3 4 5 2 3" xfId="2002" xr:uid="{00000000-0005-0000-0000-00001D040000}"/>
    <cellStyle name="Comma 3 4 5 2 4" xfId="3000" xr:uid="{00000000-0005-0000-0000-00001E040000}"/>
    <cellStyle name="Comma 3 4 5 2 5" xfId="3502" xr:uid="{00000000-0005-0000-0000-00001F040000}"/>
    <cellStyle name="Comma 3 4 5 2 6" xfId="4004" xr:uid="{00000000-0005-0000-0000-000020040000}"/>
    <cellStyle name="Comma 3 4 5 3" xfId="1231" xr:uid="{00000000-0005-0000-0000-000021040000}"/>
    <cellStyle name="Comma 3 4 5 3 2" xfId="2250" xr:uid="{00000000-0005-0000-0000-000022040000}"/>
    <cellStyle name="Comma 3 4 5 4" xfId="1754" xr:uid="{00000000-0005-0000-0000-000023040000}"/>
    <cellStyle name="Comma 3 4 5 5" xfId="2752" xr:uid="{00000000-0005-0000-0000-000024040000}"/>
    <cellStyle name="Comma 3 4 5 6" xfId="3254" xr:uid="{00000000-0005-0000-0000-000025040000}"/>
    <cellStyle name="Comma 3 4 5 7" xfId="3756" xr:uid="{00000000-0005-0000-0000-000026040000}"/>
    <cellStyle name="Comma 3 4 6" xfId="600" xr:uid="{00000000-0005-0000-0000-000027040000}"/>
    <cellStyle name="Comma 3 4 6 2" xfId="1355" xr:uid="{00000000-0005-0000-0000-000028040000}"/>
    <cellStyle name="Comma 3 4 6 2 2" xfId="2374" xr:uid="{00000000-0005-0000-0000-000029040000}"/>
    <cellStyle name="Comma 3 4 6 3" xfId="1630" xr:uid="{00000000-0005-0000-0000-00002A040000}"/>
    <cellStyle name="Comma 3 4 6 4" xfId="2876" xr:uid="{00000000-0005-0000-0000-00002B040000}"/>
    <cellStyle name="Comma 3 4 6 5" xfId="3378" xr:uid="{00000000-0005-0000-0000-00002C040000}"/>
    <cellStyle name="Comma 3 4 6 6" xfId="3880" xr:uid="{00000000-0005-0000-0000-00002D040000}"/>
    <cellStyle name="Comma 3 4 7" xfId="859" xr:uid="{00000000-0005-0000-0000-00002E040000}"/>
    <cellStyle name="Comma 3 4 7 2" xfId="1878" xr:uid="{00000000-0005-0000-0000-00002F040000}"/>
    <cellStyle name="Comma 3 4 8" xfId="1107" xr:uid="{00000000-0005-0000-0000-000030040000}"/>
    <cellStyle name="Comma 3 4 8 2" xfId="2126" xr:uid="{00000000-0005-0000-0000-000031040000}"/>
    <cellStyle name="Comma 3 4 9" xfId="2628" xr:uid="{00000000-0005-0000-0000-000032040000}"/>
    <cellStyle name="Comma 3 5" xfId="111" xr:uid="{00000000-0005-0000-0000-000033040000}"/>
    <cellStyle name="Comma 3 5 10" xfId="2630" xr:uid="{00000000-0005-0000-0000-000034040000}"/>
    <cellStyle name="Comma 3 5 11" xfId="3132" xr:uid="{00000000-0005-0000-0000-000035040000}"/>
    <cellStyle name="Comma 3 5 12" xfId="3634" xr:uid="{00000000-0005-0000-0000-000036040000}"/>
    <cellStyle name="Comma 3 5 13" xfId="4202" xr:uid="{00000000-0005-0000-0000-000037040000}"/>
    <cellStyle name="Comma 3 5 2" xfId="163" xr:uid="{00000000-0005-0000-0000-000038040000}"/>
    <cellStyle name="Comma 3 5 2 10" xfId="3656" xr:uid="{00000000-0005-0000-0000-000039040000}"/>
    <cellStyle name="Comma 3 5 2 11" xfId="4207" xr:uid="{00000000-0005-0000-0000-00003A040000}"/>
    <cellStyle name="Comma 3 5 2 2" xfId="681" xr:uid="{00000000-0005-0000-0000-00003B040000}"/>
    <cellStyle name="Comma 3 5 2 2 2" xfId="805" xr:uid="{00000000-0005-0000-0000-00003C040000}"/>
    <cellStyle name="Comma 3 5 2 2 2 2" xfId="1053" xr:uid="{00000000-0005-0000-0000-00003D040000}"/>
    <cellStyle name="Comma 3 5 2 2 2 2 2" xfId="1549" xr:uid="{00000000-0005-0000-0000-00003E040000}"/>
    <cellStyle name="Comma 3 5 2 2 2 2 2 2" xfId="2568" xr:uid="{00000000-0005-0000-0000-00003F040000}"/>
    <cellStyle name="Comma 3 5 2 2 2 2 3" xfId="2072" xr:uid="{00000000-0005-0000-0000-000040040000}"/>
    <cellStyle name="Comma 3 5 2 2 2 2 4" xfId="3070" xr:uid="{00000000-0005-0000-0000-000041040000}"/>
    <cellStyle name="Comma 3 5 2 2 2 2 5" xfId="3572" xr:uid="{00000000-0005-0000-0000-000042040000}"/>
    <cellStyle name="Comma 3 5 2 2 2 2 6" xfId="4074" xr:uid="{00000000-0005-0000-0000-000043040000}"/>
    <cellStyle name="Comma 3 5 2 2 2 3" xfId="1301" xr:uid="{00000000-0005-0000-0000-000044040000}"/>
    <cellStyle name="Comma 3 5 2 2 2 3 2" xfId="2320" xr:uid="{00000000-0005-0000-0000-000045040000}"/>
    <cellStyle name="Comma 3 5 2 2 2 4" xfId="1824" xr:uid="{00000000-0005-0000-0000-000046040000}"/>
    <cellStyle name="Comma 3 5 2 2 2 5" xfId="2822" xr:uid="{00000000-0005-0000-0000-000047040000}"/>
    <cellStyle name="Comma 3 5 2 2 2 6" xfId="3324" xr:uid="{00000000-0005-0000-0000-000048040000}"/>
    <cellStyle name="Comma 3 5 2 2 2 7" xfId="3826" xr:uid="{00000000-0005-0000-0000-000049040000}"/>
    <cellStyle name="Comma 3 5 2 2 3" xfId="929" xr:uid="{00000000-0005-0000-0000-00004A040000}"/>
    <cellStyle name="Comma 3 5 2 2 3 2" xfId="1425" xr:uid="{00000000-0005-0000-0000-00004B040000}"/>
    <cellStyle name="Comma 3 5 2 2 3 2 2" xfId="2444" xr:uid="{00000000-0005-0000-0000-00004C040000}"/>
    <cellStyle name="Comma 3 5 2 2 3 3" xfId="1948" xr:uid="{00000000-0005-0000-0000-00004D040000}"/>
    <cellStyle name="Comma 3 5 2 2 3 4" xfId="2946" xr:uid="{00000000-0005-0000-0000-00004E040000}"/>
    <cellStyle name="Comma 3 5 2 2 3 5" xfId="3448" xr:uid="{00000000-0005-0000-0000-00004F040000}"/>
    <cellStyle name="Comma 3 5 2 2 3 6" xfId="3950" xr:uid="{00000000-0005-0000-0000-000050040000}"/>
    <cellStyle name="Comma 3 5 2 2 4" xfId="1177" xr:uid="{00000000-0005-0000-0000-000051040000}"/>
    <cellStyle name="Comma 3 5 2 2 4 2" xfId="2196" xr:uid="{00000000-0005-0000-0000-000052040000}"/>
    <cellStyle name="Comma 3 5 2 2 5" xfId="1700" xr:uid="{00000000-0005-0000-0000-000053040000}"/>
    <cellStyle name="Comma 3 5 2 2 6" xfId="2698" xr:uid="{00000000-0005-0000-0000-000054040000}"/>
    <cellStyle name="Comma 3 5 2 2 7" xfId="3200" xr:uid="{00000000-0005-0000-0000-000055040000}"/>
    <cellStyle name="Comma 3 5 2 2 8" xfId="3702" xr:uid="{00000000-0005-0000-0000-000056040000}"/>
    <cellStyle name="Comma 3 5 2 2 9" xfId="4323" xr:uid="{00000000-0005-0000-0000-000057040000}"/>
    <cellStyle name="Comma 3 5 2 3" xfId="759" xr:uid="{00000000-0005-0000-0000-000058040000}"/>
    <cellStyle name="Comma 3 5 2 3 2" xfId="1007" xr:uid="{00000000-0005-0000-0000-000059040000}"/>
    <cellStyle name="Comma 3 5 2 3 2 2" xfId="1503" xr:uid="{00000000-0005-0000-0000-00005A040000}"/>
    <cellStyle name="Comma 3 5 2 3 2 2 2" xfId="2522" xr:uid="{00000000-0005-0000-0000-00005B040000}"/>
    <cellStyle name="Comma 3 5 2 3 2 3" xfId="2026" xr:uid="{00000000-0005-0000-0000-00005C040000}"/>
    <cellStyle name="Comma 3 5 2 3 2 4" xfId="3024" xr:uid="{00000000-0005-0000-0000-00005D040000}"/>
    <cellStyle name="Comma 3 5 2 3 2 5" xfId="3526" xr:uid="{00000000-0005-0000-0000-00005E040000}"/>
    <cellStyle name="Comma 3 5 2 3 2 6" xfId="4028" xr:uid="{00000000-0005-0000-0000-00005F040000}"/>
    <cellStyle name="Comma 3 5 2 3 3" xfId="1255" xr:uid="{00000000-0005-0000-0000-000060040000}"/>
    <cellStyle name="Comma 3 5 2 3 3 2" xfId="2274" xr:uid="{00000000-0005-0000-0000-000061040000}"/>
    <cellStyle name="Comma 3 5 2 3 4" xfId="1778" xr:uid="{00000000-0005-0000-0000-000062040000}"/>
    <cellStyle name="Comma 3 5 2 3 5" xfId="2776" xr:uid="{00000000-0005-0000-0000-000063040000}"/>
    <cellStyle name="Comma 3 5 2 3 6" xfId="3278" xr:uid="{00000000-0005-0000-0000-000064040000}"/>
    <cellStyle name="Comma 3 5 2 3 7" xfId="3780" xr:uid="{00000000-0005-0000-0000-000065040000}"/>
    <cellStyle name="Comma 3 5 2 4" xfId="635" xr:uid="{00000000-0005-0000-0000-000066040000}"/>
    <cellStyle name="Comma 3 5 2 4 2" xfId="1379" xr:uid="{00000000-0005-0000-0000-000067040000}"/>
    <cellStyle name="Comma 3 5 2 4 2 2" xfId="2398" xr:uid="{00000000-0005-0000-0000-000068040000}"/>
    <cellStyle name="Comma 3 5 2 4 3" xfId="1654" xr:uid="{00000000-0005-0000-0000-000069040000}"/>
    <cellStyle name="Comma 3 5 2 4 4" xfId="2900" xr:uid="{00000000-0005-0000-0000-00006A040000}"/>
    <cellStyle name="Comma 3 5 2 4 5" xfId="3402" xr:uid="{00000000-0005-0000-0000-00006B040000}"/>
    <cellStyle name="Comma 3 5 2 4 6" xfId="3904" xr:uid="{00000000-0005-0000-0000-00006C040000}"/>
    <cellStyle name="Comma 3 5 2 5" xfId="883" xr:uid="{00000000-0005-0000-0000-00006D040000}"/>
    <cellStyle name="Comma 3 5 2 5 2" xfId="1902" xr:uid="{00000000-0005-0000-0000-00006E040000}"/>
    <cellStyle name="Comma 3 5 2 6" xfId="1131" xr:uid="{00000000-0005-0000-0000-00006F040000}"/>
    <cellStyle name="Comma 3 5 2 6 2" xfId="2150" xr:uid="{00000000-0005-0000-0000-000070040000}"/>
    <cellStyle name="Comma 3 5 2 7" xfId="1620" xr:uid="{00000000-0005-0000-0000-000071040000}"/>
    <cellStyle name="Comma 3 5 2 8" xfId="2652" xr:uid="{00000000-0005-0000-0000-000072040000}"/>
    <cellStyle name="Comma 3 5 2 9" xfId="3154" xr:uid="{00000000-0005-0000-0000-000073040000}"/>
    <cellStyle name="Comma 3 5 3" xfId="655" xr:uid="{00000000-0005-0000-0000-000074040000}"/>
    <cellStyle name="Comma 3 5 3 10" xfId="4282" xr:uid="{00000000-0005-0000-0000-000075040000}"/>
    <cellStyle name="Comma 3 5 3 2" xfId="682" xr:uid="{00000000-0005-0000-0000-000076040000}"/>
    <cellStyle name="Comma 3 5 3 2 2" xfId="806" xr:uid="{00000000-0005-0000-0000-000077040000}"/>
    <cellStyle name="Comma 3 5 3 2 2 2" xfId="1054" xr:uid="{00000000-0005-0000-0000-000078040000}"/>
    <cellStyle name="Comma 3 5 3 2 2 2 2" xfId="1550" xr:uid="{00000000-0005-0000-0000-000079040000}"/>
    <cellStyle name="Comma 3 5 3 2 2 2 2 2" xfId="2569" xr:uid="{00000000-0005-0000-0000-00007A040000}"/>
    <cellStyle name="Comma 3 5 3 2 2 2 3" xfId="2073" xr:uid="{00000000-0005-0000-0000-00007B040000}"/>
    <cellStyle name="Comma 3 5 3 2 2 2 4" xfId="3071" xr:uid="{00000000-0005-0000-0000-00007C040000}"/>
    <cellStyle name="Comma 3 5 3 2 2 2 5" xfId="3573" xr:uid="{00000000-0005-0000-0000-00007D040000}"/>
    <cellStyle name="Comma 3 5 3 2 2 2 6" xfId="4075" xr:uid="{00000000-0005-0000-0000-00007E040000}"/>
    <cellStyle name="Comma 3 5 3 2 2 3" xfId="1302" xr:uid="{00000000-0005-0000-0000-00007F040000}"/>
    <cellStyle name="Comma 3 5 3 2 2 3 2" xfId="2321" xr:uid="{00000000-0005-0000-0000-000080040000}"/>
    <cellStyle name="Comma 3 5 3 2 2 4" xfId="1825" xr:uid="{00000000-0005-0000-0000-000081040000}"/>
    <cellStyle name="Comma 3 5 3 2 2 5" xfId="2823" xr:uid="{00000000-0005-0000-0000-000082040000}"/>
    <cellStyle name="Comma 3 5 3 2 2 6" xfId="3325" xr:uid="{00000000-0005-0000-0000-000083040000}"/>
    <cellStyle name="Comma 3 5 3 2 2 7" xfId="3827" xr:uid="{00000000-0005-0000-0000-000084040000}"/>
    <cellStyle name="Comma 3 5 3 2 3" xfId="930" xr:uid="{00000000-0005-0000-0000-000085040000}"/>
    <cellStyle name="Comma 3 5 3 2 3 2" xfId="1426" xr:uid="{00000000-0005-0000-0000-000086040000}"/>
    <cellStyle name="Comma 3 5 3 2 3 2 2" xfId="2445" xr:uid="{00000000-0005-0000-0000-000087040000}"/>
    <cellStyle name="Comma 3 5 3 2 3 3" xfId="1949" xr:uid="{00000000-0005-0000-0000-000088040000}"/>
    <cellStyle name="Comma 3 5 3 2 3 4" xfId="2947" xr:uid="{00000000-0005-0000-0000-000089040000}"/>
    <cellStyle name="Comma 3 5 3 2 3 5" xfId="3449" xr:uid="{00000000-0005-0000-0000-00008A040000}"/>
    <cellStyle name="Comma 3 5 3 2 3 6" xfId="3951" xr:uid="{00000000-0005-0000-0000-00008B040000}"/>
    <cellStyle name="Comma 3 5 3 2 4" xfId="1178" xr:uid="{00000000-0005-0000-0000-00008C040000}"/>
    <cellStyle name="Comma 3 5 3 2 4 2" xfId="2197" xr:uid="{00000000-0005-0000-0000-00008D040000}"/>
    <cellStyle name="Comma 3 5 3 2 5" xfId="1701" xr:uid="{00000000-0005-0000-0000-00008E040000}"/>
    <cellStyle name="Comma 3 5 3 2 6" xfId="2699" xr:uid="{00000000-0005-0000-0000-00008F040000}"/>
    <cellStyle name="Comma 3 5 3 2 7" xfId="3201" xr:uid="{00000000-0005-0000-0000-000090040000}"/>
    <cellStyle name="Comma 3 5 3 2 8" xfId="3703" xr:uid="{00000000-0005-0000-0000-000091040000}"/>
    <cellStyle name="Comma 3 5 3 3" xfId="779" xr:uid="{00000000-0005-0000-0000-000092040000}"/>
    <cellStyle name="Comma 3 5 3 3 2" xfId="1027" xr:uid="{00000000-0005-0000-0000-000093040000}"/>
    <cellStyle name="Comma 3 5 3 3 2 2" xfId="1523" xr:uid="{00000000-0005-0000-0000-000094040000}"/>
    <cellStyle name="Comma 3 5 3 3 2 2 2" xfId="2542" xr:uid="{00000000-0005-0000-0000-000095040000}"/>
    <cellStyle name="Comma 3 5 3 3 2 3" xfId="2046" xr:uid="{00000000-0005-0000-0000-000096040000}"/>
    <cellStyle name="Comma 3 5 3 3 2 4" xfId="3044" xr:uid="{00000000-0005-0000-0000-000097040000}"/>
    <cellStyle name="Comma 3 5 3 3 2 5" xfId="3546" xr:uid="{00000000-0005-0000-0000-000098040000}"/>
    <cellStyle name="Comma 3 5 3 3 2 6" xfId="4048" xr:uid="{00000000-0005-0000-0000-000099040000}"/>
    <cellStyle name="Comma 3 5 3 3 3" xfId="1275" xr:uid="{00000000-0005-0000-0000-00009A040000}"/>
    <cellStyle name="Comma 3 5 3 3 3 2" xfId="2294" xr:uid="{00000000-0005-0000-0000-00009B040000}"/>
    <cellStyle name="Comma 3 5 3 3 4" xfId="1798" xr:uid="{00000000-0005-0000-0000-00009C040000}"/>
    <cellStyle name="Comma 3 5 3 3 5" xfId="2796" xr:uid="{00000000-0005-0000-0000-00009D040000}"/>
    <cellStyle name="Comma 3 5 3 3 6" xfId="3298" xr:uid="{00000000-0005-0000-0000-00009E040000}"/>
    <cellStyle name="Comma 3 5 3 3 7" xfId="3800" xr:uid="{00000000-0005-0000-0000-00009F040000}"/>
    <cellStyle name="Comma 3 5 3 4" xfId="903" xr:uid="{00000000-0005-0000-0000-0000A0040000}"/>
    <cellStyle name="Comma 3 5 3 4 2" xfId="1399" xr:uid="{00000000-0005-0000-0000-0000A1040000}"/>
    <cellStyle name="Comma 3 5 3 4 2 2" xfId="2418" xr:uid="{00000000-0005-0000-0000-0000A2040000}"/>
    <cellStyle name="Comma 3 5 3 4 3" xfId="1922" xr:uid="{00000000-0005-0000-0000-0000A3040000}"/>
    <cellStyle name="Comma 3 5 3 4 4" xfId="2920" xr:uid="{00000000-0005-0000-0000-0000A4040000}"/>
    <cellStyle name="Comma 3 5 3 4 5" xfId="3422" xr:uid="{00000000-0005-0000-0000-0000A5040000}"/>
    <cellStyle name="Comma 3 5 3 4 6" xfId="3924" xr:uid="{00000000-0005-0000-0000-0000A6040000}"/>
    <cellStyle name="Comma 3 5 3 5" xfId="1151" xr:uid="{00000000-0005-0000-0000-0000A7040000}"/>
    <cellStyle name="Comma 3 5 3 5 2" xfId="2170" xr:uid="{00000000-0005-0000-0000-0000A8040000}"/>
    <cellStyle name="Comma 3 5 3 6" xfId="1674" xr:uid="{00000000-0005-0000-0000-0000A9040000}"/>
    <cellStyle name="Comma 3 5 3 7" xfId="2672" xr:uid="{00000000-0005-0000-0000-0000AA040000}"/>
    <cellStyle name="Comma 3 5 3 8" xfId="3174" xr:uid="{00000000-0005-0000-0000-0000AB040000}"/>
    <cellStyle name="Comma 3 5 3 9" xfId="3676" xr:uid="{00000000-0005-0000-0000-0000AC040000}"/>
    <cellStyle name="Comma 3 5 4" xfId="680" xr:uid="{00000000-0005-0000-0000-0000AD040000}"/>
    <cellStyle name="Comma 3 5 4 2" xfId="804" xr:uid="{00000000-0005-0000-0000-0000AE040000}"/>
    <cellStyle name="Comma 3 5 4 2 2" xfId="1052" xr:uid="{00000000-0005-0000-0000-0000AF040000}"/>
    <cellStyle name="Comma 3 5 4 2 2 2" xfId="1548" xr:uid="{00000000-0005-0000-0000-0000B0040000}"/>
    <cellStyle name="Comma 3 5 4 2 2 2 2" xfId="2567" xr:uid="{00000000-0005-0000-0000-0000B1040000}"/>
    <cellStyle name="Comma 3 5 4 2 2 3" xfId="2071" xr:uid="{00000000-0005-0000-0000-0000B2040000}"/>
    <cellStyle name="Comma 3 5 4 2 2 4" xfId="3069" xr:uid="{00000000-0005-0000-0000-0000B3040000}"/>
    <cellStyle name="Comma 3 5 4 2 2 5" xfId="3571" xr:uid="{00000000-0005-0000-0000-0000B4040000}"/>
    <cellStyle name="Comma 3 5 4 2 2 6" xfId="4073" xr:uid="{00000000-0005-0000-0000-0000B5040000}"/>
    <cellStyle name="Comma 3 5 4 2 3" xfId="1300" xr:uid="{00000000-0005-0000-0000-0000B6040000}"/>
    <cellStyle name="Comma 3 5 4 2 3 2" xfId="2319" xr:uid="{00000000-0005-0000-0000-0000B7040000}"/>
    <cellStyle name="Comma 3 5 4 2 4" xfId="1823" xr:uid="{00000000-0005-0000-0000-0000B8040000}"/>
    <cellStyle name="Comma 3 5 4 2 5" xfId="2821" xr:uid="{00000000-0005-0000-0000-0000B9040000}"/>
    <cellStyle name="Comma 3 5 4 2 6" xfId="3323" xr:uid="{00000000-0005-0000-0000-0000BA040000}"/>
    <cellStyle name="Comma 3 5 4 2 7" xfId="3825" xr:uid="{00000000-0005-0000-0000-0000BB040000}"/>
    <cellStyle name="Comma 3 5 4 3" xfId="928" xr:uid="{00000000-0005-0000-0000-0000BC040000}"/>
    <cellStyle name="Comma 3 5 4 3 2" xfId="1424" xr:uid="{00000000-0005-0000-0000-0000BD040000}"/>
    <cellStyle name="Comma 3 5 4 3 2 2" xfId="2443" xr:uid="{00000000-0005-0000-0000-0000BE040000}"/>
    <cellStyle name="Comma 3 5 4 3 3" xfId="1947" xr:uid="{00000000-0005-0000-0000-0000BF040000}"/>
    <cellStyle name="Comma 3 5 4 3 4" xfId="2945" xr:uid="{00000000-0005-0000-0000-0000C0040000}"/>
    <cellStyle name="Comma 3 5 4 3 5" xfId="3447" xr:uid="{00000000-0005-0000-0000-0000C1040000}"/>
    <cellStyle name="Comma 3 5 4 3 6" xfId="3949" xr:uid="{00000000-0005-0000-0000-0000C2040000}"/>
    <cellStyle name="Comma 3 5 4 4" xfId="1176" xr:uid="{00000000-0005-0000-0000-0000C3040000}"/>
    <cellStyle name="Comma 3 5 4 4 2" xfId="2195" xr:uid="{00000000-0005-0000-0000-0000C4040000}"/>
    <cellStyle name="Comma 3 5 4 5" xfId="1699" xr:uid="{00000000-0005-0000-0000-0000C5040000}"/>
    <cellStyle name="Comma 3 5 4 6" xfId="2697" xr:uid="{00000000-0005-0000-0000-0000C6040000}"/>
    <cellStyle name="Comma 3 5 4 7" xfId="3199" xr:uid="{00000000-0005-0000-0000-0000C7040000}"/>
    <cellStyle name="Comma 3 5 4 8" xfId="3701" xr:uid="{00000000-0005-0000-0000-0000C8040000}"/>
    <cellStyle name="Comma 3 5 5" xfId="737" xr:uid="{00000000-0005-0000-0000-0000C9040000}"/>
    <cellStyle name="Comma 3 5 5 2" xfId="985" xr:uid="{00000000-0005-0000-0000-0000CA040000}"/>
    <cellStyle name="Comma 3 5 5 2 2" xfId="1481" xr:uid="{00000000-0005-0000-0000-0000CB040000}"/>
    <cellStyle name="Comma 3 5 5 2 2 2" xfId="2500" xr:uid="{00000000-0005-0000-0000-0000CC040000}"/>
    <cellStyle name="Comma 3 5 5 2 3" xfId="2004" xr:uid="{00000000-0005-0000-0000-0000CD040000}"/>
    <cellStyle name="Comma 3 5 5 2 4" xfId="3002" xr:uid="{00000000-0005-0000-0000-0000CE040000}"/>
    <cellStyle name="Comma 3 5 5 2 5" xfId="3504" xr:uid="{00000000-0005-0000-0000-0000CF040000}"/>
    <cellStyle name="Comma 3 5 5 2 6" xfId="4006" xr:uid="{00000000-0005-0000-0000-0000D0040000}"/>
    <cellStyle name="Comma 3 5 5 3" xfId="1233" xr:uid="{00000000-0005-0000-0000-0000D1040000}"/>
    <cellStyle name="Comma 3 5 5 3 2" xfId="2252" xr:uid="{00000000-0005-0000-0000-0000D2040000}"/>
    <cellStyle name="Comma 3 5 5 4" xfId="1756" xr:uid="{00000000-0005-0000-0000-0000D3040000}"/>
    <cellStyle name="Comma 3 5 5 5" xfId="2754" xr:uid="{00000000-0005-0000-0000-0000D4040000}"/>
    <cellStyle name="Comma 3 5 5 6" xfId="3256" xr:uid="{00000000-0005-0000-0000-0000D5040000}"/>
    <cellStyle name="Comma 3 5 5 7" xfId="3758" xr:uid="{00000000-0005-0000-0000-0000D6040000}"/>
    <cellStyle name="Comma 3 5 6" xfId="605" xr:uid="{00000000-0005-0000-0000-0000D7040000}"/>
    <cellStyle name="Comma 3 5 6 2" xfId="1357" xr:uid="{00000000-0005-0000-0000-0000D8040000}"/>
    <cellStyle name="Comma 3 5 6 2 2" xfId="2376" xr:uid="{00000000-0005-0000-0000-0000D9040000}"/>
    <cellStyle name="Comma 3 5 6 3" xfId="1632" xr:uid="{00000000-0005-0000-0000-0000DA040000}"/>
    <cellStyle name="Comma 3 5 6 4" xfId="2878" xr:uid="{00000000-0005-0000-0000-0000DB040000}"/>
    <cellStyle name="Comma 3 5 6 5" xfId="3380" xr:uid="{00000000-0005-0000-0000-0000DC040000}"/>
    <cellStyle name="Comma 3 5 6 6" xfId="3882" xr:uid="{00000000-0005-0000-0000-0000DD040000}"/>
    <cellStyle name="Comma 3 5 7" xfId="861" xr:uid="{00000000-0005-0000-0000-0000DE040000}"/>
    <cellStyle name="Comma 3 5 7 2" xfId="1880" xr:uid="{00000000-0005-0000-0000-0000DF040000}"/>
    <cellStyle name="Comma 3 5 8" xfId="1109" xr:uid="{00000000-0005-0000-0000-0000E0040000}"/>
    <cellStyle name="Comma 3 5 8 2" xfId="2128" xr:uid="{00000000-0005-0000-0000-0000E1040000}"/>
    <cellStyle name="Comma 3 5 9" xfId="1613" xr:uid="{00000000-0005-0000-0000-0000E2040000}"/>
    <cellStyle name="Comma 3 6" xfId="173" xr:uid="{00000000-0005-0000-0000-0000E3040000}"/>
    <cellStyle name="Comma 3 6 10" xfId="2632" xr:uid="{00000000-0005-0000-0000-0000E4040000}"/>
    <cellStyle name="Comma 3 6 11" xfId="3134" xr:uid="{00000000-0005-0000-0000-0000E5040000}"/>
    <cellStyle name="Comma 3 6 12" xfId="3636" xr:uid="{00000000-0005-0000-0000-0000E6040000}"/>
    <cellStyle name="Comma 3 6 13" xfId="4244" xr:uid="{00000000-0005-0000-0000-0000E7040000}"/>
    <cellStyle name="Comma 3 6 2" xfId="637" xr:uid="{00000000-0005-0000-0000-0000E8040000}"/>
    <cellStyle name="Comma 3 6 2 2" xfId="684" xr:uid="{00000000-0005-0000-0000-0000E9040000}"/>
    <cellStyle name="Comma 3 6 2 2 2" xfId="808" xr:uid="{00000000-0005-0000-0000-0000EA040000}"/>
    <cellStyle name="Comma 3 6 2 2 2 2" xfId="1056" xr:uid="{00000000-0005-0000-0000-0000EB040000}"/>
    <cellStyle name="Comma 3 6 2 2 2 2 2" xfId="1552" xr:uid="{00000000-0005-0000-0000-0000EC040000}"/>
    <cellStyle name="Comma 3 6 2 2 2 2 2 2" xfId="2571" xr:uid="{00000000-0005-0000-0000-0000ED040000}"/>
    <cellStyle name="Comma 3 6 2 2 2 2 3" xfId="2075" xr:uid="{00000000-0005-0000-0000-0000EE040000}"/>
    <cellStyle name="Comma 3 6 2 2 2 2 4" xfId="3073" xr:uid="{00000000-0005-0000-0000-0000EF040000}"/>
    <cellStyle name="Comma 3 6 2 2 2 2 5" xfId="3575" xr:uid="{00000000-0005-0000-0000-0000F0040000}"/>
    <cellStyle name="Comma 3 6 2 2 2 2 6" xfId="4077" xr:uid="{00000000-0005-0000-0000-0000F1040000}"/>
    <cellStyle name="Comma 3 6 2 2 2 3" xfId="1304" xr:uid="{00000000-0005-0000-0000-0000F2040000}"/>
    <cellStyle name="Comma 3 6 2 2 2 3 2" xfId="2323" xr:uid="{00000000-0005-0000-0000-0000F3040000}"/>
    <cellStyle name="Comma 3 6 2 2 2 4" xfId="1827" xr:uid="{00000000-0005-0000-0000-0000F4040000}"/>
    <cellStyle name="Comma 3 6 2 2 2 5" xfId="2825" xr:uid="{00000000-0005-0000-0000-0000F5040000}"/>
    <cellStyle name="Comma 3 6 2 2 2 6" xfId="3327" xr:uid="{00000000-0005-0000-0000-0000F6040000}"/>
    <cellStyle name="Comma 3 6 2 2 2 7" xfId="3829" xr:uid="{00000000-0005-0000-0000-0000F7040000}"/>
    <cellStyle name="Comma 3 6 2 2 3" xfId="932" xr:uid="{00000000-0005-0000-0000-0000F8040000}"/>
    <cellStyle name="Comma 3 6 2 2 3 2" xfId="1428" xr:uid="{00000000-0005-0000-0000-0000F9040000}"/>
    <cellStyle name="Comma 3 6 2 2 3 2 2" xfId="2447" xr:uid="{00000000-0005-0000-0000-0000FA040000}"/>
    <cellStyle name="Comma 3 6 2 2 3 3" xfId="1951" xr:uid="{00000000-0005-0000-0000-0000FB040000}"/>
    <cellStyle name="Comma 3 6 2 2 3 4" xfId="2949" xr:uid="{00000000-0005-0000-0000-0000FC040000}"/>
    <cellStyle name="Comma 3 6 2 2 3 5" xfId="3451" xr:uid="{00000000-0005-0000-0000-0000FD040000}"/>
    <cellStyle name="Comma 3 6 2 2 3 6" xfId="3953" xr:uid="{00000000-0005-0000-0000-0000FE040000}"/>
    <cellStyle name="Comma 3 6 2 2 4" xfId="1180" xr:uid="{00000000-0005-0000-0000-0000FF040000}"/>
    <cellStyle name="Comma 3 6 2 2 4 2" xfId="2199" xr:uid="{00000000-0005-0000-0000-000000050000}"/>
    <cellStyle name="Comma 3 6 2 2 5" xfId="1703" xr:uid="{00000000-0005-0000-0000-000001050000}"/>
    <cellStyle name="Comma 3 6 2 2 6" xfId="2701" xr:uid="{00000000-0005-0000-0000-000002050000}"/>
    <cellStyle name="Comma 3 6 2 2 7" xfId="3203" xr:uid="{00000000-0005-0000-0000-000003050000}"/>
    <cellStyle name="Comma 3 6 2 2 8" xfId="3705" xr:uid="{00000000-0005-0000-0000-000004050000}"/>
    <cellStyle name="Comma 3 6 2 3" xfId="761" xr:uid="{00000000-0005-0000-0000-000005050000}"/>
    <cellStyle name="Comma 3 6 2 3 2" xfId="1009" xr:uid="{00000000-0005-0000-0000-000006050000}"/>
    <cellStyle name="Comma 3 6 2 3 2 2" xfId="1505" xr:uid="{00000000-0005-0000-0000-000007050000}"/>
    <cellStyle name="Comma 3 6 2 3 2 2 2" xfId="2524" xr:uid="{00000000-0005-0000-0000-000008050000}"/>
    <cellStyle name="Comma 3 6 2 3 2 3" xfId="2028" xr:uid="{00000000-0005-0000-0000-000009050000}"/>
    <cellStyle name="Comma 3 6 2 3 2 4" xfId="3026" xr:uid="{00000000-0005-0000-0000-00000A050000}"/>
    <cellStyle name="Comma 3 6 2 3 2 5" xfId="3528" xr:uid="{00000000-0005-0000-0000-00000B050000}"/>
    <cellStyle name="Comma 3 6 2 3 2 6" xfId="4030" xr:uid="{00000000-0005-0000-0000-00000C050000}"/>
    <cellStyle name="Comma 3 6 2 3 3" xfId="1257" xr:uid="{00000000-0005-0000-0000-00000D050000}"/>
    <cellStyle name="Comma 3 6 2 3 3 2" xfId="2276" xr:uid="{00000000-0005-0000-0000-00000E050000}"/>
    <cellStyle name="Comma 3 6 2 3 4" xfId="1780" xr:uid="{00000000-0005-0000-0000-00000F050000}"/>
    <cellStyle name="Comma 3 6 2 3 5" xfId="2778" xr:uid="{00000000-0005-0000-0000-000010050000}"/>
    <cellStyle name="Comma 3 6 2 3 6" xfId="3280" xr:uid="{00000000-0005-0000-0000-000011050000}"/>
    <cellStyle name="Comma 3 6 2 3 7" xfId="3782" xr:uid="{00000000-0005-0000-0000-000012050000}"/>
    <cellStyle name="Comma 3 6 2 4" xfId="885" xr:uid="{00000000-0005-0000-0000-000013050000}"/>
    <cellStyle name="Comma 3 6 2 4 2" xfId="1381" xr:uid="{00000000-0005-0000-0000-000014050000}"/>
    <cellStyle name="Comma 3 6 2 4 2 2" xfId="2400" xr:uid="{00000000-0005-0000-0000-000015050000}"/>
    <cellStyle name="Comma 3 6 2 4 3" xfId="1904" xr:uid="{00000000-0005-0000-0000-000016050000}"/>
    <cellStyle name="Comma 3 6 2 4 4" xfId="2902" xr:uid="{00000000-0005-0000-0000-000017050000}"/>
    <cellStyle name="Comma 3 6 2 4 5" xfId="3404" xr:uid="{00000000-0005-0000-0000-000018050000}"/>
    <cellStyle name="Comma 3 6 2 4 6" xfId="3906" xr:uid="{00000000-0005-0000-0000-000019050000}"/>
    <cellStyle name="Comma 3 6 2 5" xfId="1133" xr:uid="{00000000-0005-0000-0000-00001A050000}"/>
    <cellStyle name="Comma 3 6 2 5 2" xfId="2152" xr:uid="{00000000-0005-0000-0000-00001B050000}"/>
    <cellStyle name="Comma 3 6 2 6" xfId="1656" xr:uid="{00000000-0005-0000-0000-00001C050000}"/>
    <cellStyle name="Comma 3 6 2 7" xfId="2654" xr:uid="{00000000-0005-0000-0000-00001D050000}"/>
    <cellStyle name="Comma 3 6 2 8" xfId="3156" xr:uid="{00000000-0005-0000-0000-00001E050000}"/>
    <cellStyle name="Comma 3 6 2 9" xfId="3658" xr:uid="{00000000-0005-0000-0000-00001F050000}"/>
    <cellStyle name="Comma 3 6 3" xfId="657" xr:uid="{00000000-0005-0000-0000-000020050000}"/>
    <cellStyle name="Comma 3 6 3 2" xfId="685" xr:uid="{00000000-0005-0000-0000-000021050000}"/>
    <cellStyle name="Comma 3 6 3 2 2" xfId="809" xr:uid="{00000000-0005-0000-0000-000022050000}"/>
    <cellStyle name="Comma 3 6 3 2 2 2" xfId="1057" xr:uid="{00000000-0005-0000-0000-000023050000}"/>
    <cellStyle name="Comma 3 6 3 2 2 2 2" xfId="1553" xr:uid="{00000000-0005-0000-0000-000024050000}"/>
    <cellStyle name="Comma 3 6 3 2 2 2 2 2" xfId="2572" xr:uid="{00000000-0005-0000-0000-000025050000}"/>
    <cellStyle name="Comma 3 6 3 2 2 2 3" xfId="2076" xr:uid="{00000000-0005-0000-0000-000026050000}"/>
    <cellStyle name="Comma 3 6 3 2 2 2 4" xfId="3074" xr:uid="{00000000-0005-0000-0000-000027050000}"/>
    <cellStyle name="Comma 3 6 3 2 2 2 5" xfId="3576" xr:uid="{00000000-0005-0000-0000-000028050000}"/>
    <cellStyle name="Comma 3 6 3 2 2 2 6" xfId="4078" xr:uid="{00000000-0005-0000-0000-000029050000}"/>
    <cellStyle name="Comma 3 6 3 2 2 3" xfId="1305" xr:uid="{00000000-0005-0000-0000-00002A050000}"/>
    <cellStyle name="Comma 3 6 3 2 2 3 2" xfId="2324" xr:uid="{00000000-0005-0000-0000-00002B050000}"/>
    <cellStyle name="Comma 3 6 3 2 2 4" xfId="1828" xr:uid="{00000000-0005-0000-0000-00002C050000}"/>
    <cellStyle name="Comma 3 6 3 2 2 5" xfId="2826" xr:uid="{00000000-0005-0000-0000-00002D050000}"/>
    <cellStyle name="Comma 3 6 3 2 2 6" xfId="3328" xr:uid="{00000000-0005-0000-0000-00002E050000}"/>
    <cellStyle name="Comma 3 6 3 2 2 7" xfId="3830" xr:uid="{00000000-0005-0000-0000-00002F050000}"/>
    <cellStyle name="Comma 3 6 3 2 3" xfId="933" xr:uid="{00000000-0005-0000-0000-000030050000}"/>
    <cellStyle name="Comma 3 6 3 2 3 2" xfId="1429" xr:uid="{00000000-0005-0000-0000-000031050000}"/>
    <cellStyle name="Comma 3 6 3 2 3 2 2" xfId="2448" xr:uid="{00000000-0005-0000-0000-000032050000}"/>
    <cellStyle name="Comma 3 6 3 2 3 3" xfId="1952" xr:uid="{00000000-0005-0000-0000-000033050000}"/>
    <cellStyle name="Comma 3 6 3 2 3 4" xfId="2950" xr:uid="{00000000-0005-0000-0000-000034050000}"/>
    <cellStyle name="Comma 3 6 3 2 3 5" xfId="3452" xr:uid="{00000000-0005-0000-0000-000035050000}"/>
    <cellStyle name="Comma 3 6 3 2 3 6" xfId="3954" xr:uid="{00000000-0005-0000-0000-000036050000}"/>
    <cellStyle name="Comma 3 6 3 2 4" xfId="1181" xr:uid="{00000000-0005-0000-0000-000037050000}"/>
    <cellStyle name="Comma 3 6 3 2 4 2" xfId="2200" xr:uid="{00000000-0005-0000-0000-000038050000}"/>
    <cellStyle name="Comma 3 6 3 2 5" xfId="1704" xr:uid="{00000000-0005-0000-0000-000039050000}"/>
    <cellStyle name="Comma 3 6 3 2 6" xfId="2702" xr:uid="{00000000-0005-0000-0000-00003A050000}"/>
    <cellStyle name="Comma 3 6 3 2 7" xfId="3204" xr:uid="{00000000-0005-0000-0000-00003B050000}"/>
    <cellStyle name="Comma 3 6 3 2 8" xfId="3706" xr:uid="{00000000-0005-0000-0000-00003C050000}"/>
    <cellStyle name="Comma 3 6 3 3" xfId="781" xr:uid="{00000000-0005-0000-0000-00003D050000}"/>
    <cellStyle name="Comma 3 6 3 3 2" xfId="1029" xr:uid="{00000000-0005-0000-0000-00003E050000}"/>
    <cellStyle name="Comma 3 6 3 3 2 2" xfId="1525" xr:uid="{00000000-0005-0000-0000-00003F050000}"/>
    <cellStyle name="Comma 3 6 3 3 2 2 2" xfId="2544" xr:uid="{00000000-0005-0000-0000-000040050000}"/>
    <cellStyle name="Comma 3 6 3 3 2 3" xfId="2048" xr:uid="{00000000-0005-0000-0000-000041050000}"/>
    <cellStyle name="Comma 3 6 3 3 2 4" xfId="3046" xr:uid="{00000000-0005-0000-0000-000042050000}"/>
    <cellStyle name="Comma 3 6 3 3 2 5" xfId="3548" xr:uid="{00000000-0005-0000-0000-000043050000}"/>
    <cellStyle name="Comma 3 6 3 3 2 6" xfId="4050" xr:uid="{00000000-0005-0000-0000-000044050000}"/>
    <cellStyle name="Comma 3 6 3 3 3" xfId="1277" xr:uid="{00000000-0005-0000-0000-000045050000}"/>
    <cellStyle name="Comma 3 6 3 3 3 2" xfId="2296" xr:uid="{00000000-0005-0000-0000-000046050000}"/>
    <cellStyle name="Comma 3 6 3 3 4" xfId="1800" xr:uid="{00000000-0005-0000-0000-000047050000}"/>
    <cellStyle name="Comma 3 6 3 3 5" xfId="2798" xr:uid="{00000000-0005-0000-0000-000048050000}"/>
    <cellStyle name="Comma 3 6 3 3 6" xfId="3300" xr:uid="{00000000-0005-0000-0000-000049050000}"/>
    <cellStyle name="Comma 3 6 3 3 7" xfId="3802" xr:uid="{00000000-0005-0000-0000-00004A050000}"/>
    <cellStyle name="Comma 3 6 3 4" xfId="905" xr:uid="{00000000-0005-0000-0000-00004B050000}"/>
    <cellStyle name="Comma 3 6 3 4 2" xfId="1401" xr:uid="{00000000-0005-0000-0000-00004C050000}"/>
    <cellStyle name="Comma 3 6 3 4 2 2" xfId="2420" xr:uid="{00000000-0005-0000-0000-00004D050000}"/>
    <cellStyle name="Comma 3 6 3 4 3" xfId="1924" xr:uid="{00000000-0005-0000-0000-00004E050000}"/>
    <cellStyle name="Comma 3 6 3 4 4" xfId="2922" xr:uid="{00000000-0005-0000-0000-00004F050000}"/>
    <cellStyle name="Comma 3 6 3 4 5" xfId="3424" xr:uid="{00000000-0005-0000-0000-000050050000}"/>
    <cellStyle name="Comma 3 6 3 4 6" xfId="3926" xr:uid="{00000000-0005-0000-0000-000051050000}"/>
    <cellStyle name="Comma 3 6 3 5" xfId="1153" xr:uid="{00000000-0005-0000-0000-000052050000}"/>
    <cellStyle name="Comma 3 6 3 5 2" xfId="2172" xr:uid="{00000000-0005-0000-0000-000053050000}"/>
    <cellStyle name="Comma 3 6 3 6" xfId="1676" xr:uid="{00000000-0005-0000-0000-000054050000}"/>
    <cellStyle name="Comma 3 6 3 7" xfId="2674" xr:uid="{00000000-0005-0000-0000-000055050000}"/>
    <cellStyle name="Comma 3 6 3 8" xfId="3176" xr:uid="{00000000-0005-0000-0000-000056050000}"/>
    <cellStyle name="Comma 3 6 3 9" xfId="3678" xr:uid="{00000000-0005-0000-0000-000057050000}"/>
    <cellStyle name="Comma 3 6 4" xfId="683" xr:uid="{00000000-0005-0000-0000-000058050000}"/>
    <cellStyle name="Comma 3 6 4 2" xfId="807" xr:uid="{00000000-0005-0000-0000-000059050000}"/>
    <cellStyle name="Comma 3 6 4 2 2" xfId="1055" xr:uid="{00000000-0005-0000-0000-00005A050000}"/>
    <cellStyle name="Comma 3 6 4 2 2 2" xfId="1551" xr:uid="{00000000-0005-0000-0000-00005B050000}"/>
    <cellStyle name="Comma 3 6 4 2 2 2 2" xfId="2570" xr:uid="{00000000-0005-0000-0000-00005C050000}"/>
    <cellStyle name="Comma 3 6 4 2 2 3" xfId="2074" xr:uid="{00000000-0005-0000-0000-00005D050000}"/>
    <cellStyle name="Comma 3 6 4 2 2 4" xfId="3072" xr:uid="{00000000-0005-0000-0000-00005E050000}"/>
    <cellStyle name="Comma 3 6 4 2 2 5" xfId="3574" xr:uid="{00000000-0005-0000-0000-00005F050000}"/>
    <cellStyle name="Comma 3 6 4 2 2 6" xfId="4076" xr:uid="{00000000-0005-0000-0000-000060050000}"/>
    <cellStyle name="Comma 3 6 4 2 3" xfId="1303" xr:uid="{00000000-0005-0000-0000-000061050000}"/>
    <cellStyle name="Comma 3 6 4 2 3 2" xfId="2322" xr:uid="{00000000-0005-0000-0000-000062050000}"/>
    <cellStyle name="Comma 3 6 4 2 4" xfId="1826" xr:uid="{00000000-0005-0000-0000-000063050000}"/>
    <cellStyle name="Comma 3 6 4 2 5" xfId="2824" xr:uid="{00000000-0005-0000-0000-000064050000}"/>
    <cellStyle name="Comma 3 6 4 2 6" xfId="3326" xr:uid="{00000000-0005-0000-0000-000065050000}"/>
    <cellStyle name="Comma 3 6 4 2 7" xfId="3828" xr:uid="{00000000-0005-0000-0000-000066050000}"/>
    <cellStyle name="Comma 3 6 4 3" xfId="931" xr:uid="{00000000-0005-0000-0000-000067050000}"/>
    <cellStyle name="Comma 3 6 4 3 2" xfId="1427" xr:uid="{00000000-0005-0000-0000-000068050000}"/>
    <cellStyle name="Comma 3 6 4 3 2 2" xfId="2446" xr:uid="{00000000-0005-0000-0000-000069050000}"/>
    <cellStyle name="Comma 3 6 4 3 3" xfId="1950" xr:uid="{00000000-0005-0000-0000-00006A050000}"/>
    <cellStyle name="Comma 3 6 4 3 4" xfId="2948" xr:uid="{00000000-0005-0000-0000-00006B050000}"/>
    <cellStyle name="Comma 3 6 4 3 5" xfId="3450" xr:uid="{00000000-0005-0000-0000-00006C050000}"/>
    <cellStyle name="Comma 3 6 4 3 6" xfId="3952" xr:uid="{00000000-0005-0000-0000-00006D050000}"/>
    <cellStyle name="Comma 3 6 4 4" xfId="1179" xr:uid="{00000000-0005-0000-0000-00006E050000}"/>
    <cellStyle name="Comma 3 6 4 4 2" xfId="2198" xr:uid="{00000000-0005-0000-0000-00006F050000}"/>
    <cellStyle name="Comma 3 6 4 5" xfId="1702" xr:uid="{00000000-0005-0000-0000-000070050000}"/>
    <cellStyle name="Comma 3 6 4 6" xfId="2700" xr:uid="{00000000-0005-0000-0000-000071050000}"/>
    <cellStyle name="Comma 3 6 4 7" xfId="3202" xr:uid="{00000000-0005-0000-0000-000072050000}"/>
    <cellStyle name="Comma 3 6 4 8" xfId="3704" xr:uid="{00000000-0005-0000-0000-000073050000}"/>
    <cellStyle name="Comma 3 6 5" xfId="739" xr:uid="{00000000-0005-0000-0000-000074050000}"/>
    <cellStyle name="Comma 3 6 5 2" xfId="987" xr:uid="{00000000-0005-0000-0000-000075050000}"/>
    <cellStyle name="Comma 3 6 5 2 2" xfId="1483" xr:uid="{00000000-0005-0000-0000-000076050000}"/>
    <cellStyle name="Comma 3 6 5 2 2 2" xfId="2502" xr:uid="{00000000-0005-0000-0000-000077050000}"/>
    <cellStyle name="Comma 3 6 5 2 3" xfId="2006" xr:uid="{00000000-0005-0000-0000-000078050000}"/>
    <cellStyle name="Comma 3 6 5 2 4" xfId="3004" xr:uid="{00000000-0005-0000-0000-000079050000}"/>
    <cellStyle name="Comma 3 6 5 2 5" xfId="3506" xr:uid="{00000000-0005-0000-0000-00007A050000}"/>
    <cellStyle name="Comma 3 6 5 2 6" xfId="4008" xr:uid="{00000000-0005-0000-0000-00007B050000}"/>
    <cellStyle name="Comma 3 6 5 3" xfId="1235" xr:uid="{00000000-0005-0000-0000-00007C050000}"/>
    <cellStyle name="Comma 3 6 5 3 2" xfId="2254" xr:uid="{00000000-0005-0000-0000-00007D050000}"/>
    <cellStyle name="Comma 3 6 5 4" xfId="1758" xr:uid="{00000000-0005-0000-0000-00007E050000}"/>
    <cellStyle name="Comma 3 6 5 5" xfId="2756" xr:uid="{00000000-0005-0000-0000-00007F050000}"/>
    <cellStyle name="Comma 3 6 5 6" xfId="3258" xr:uid="{00000000-0005-0000-0000-000080050000}"/>
    <cellStyle name="Comma 3 6 5 7" xfId="3760" xr:uid="{00000000-0005-0000-0000-000081050000}"/>
    <cellStyle name="Comma 3 6 6" xfId="607" xr:uid="{00000000-0005-0000-0000-000082050000}"/>
    <cellStyle name="Comma 3 6 6 2" xfId="1359" xr:uid="{00000000-0005-0000-0000-000083050000}"/>
    <cellStyle name="Comma 3 6 6 2 2" xfId="2378" xr:uid="{00000000-0005-0000-0000-000084050000}"/>
    <cellStyle name="Comma 3 6 6 3" xfId="1634" xr:uid="{00000000-0005-0000-0000-000085050000}"/>
    <cellStyle name="Comma 3 6 6 4" xfId="2880" xr:uid="{00000000-0005-0000-0000-000086050000}"/>
    <cellStyle name="Comma 3 6 6 5" xfId="3382" xr:uid="{00000000-0005-0000-0000-000087050000}"/>
    <cellStyle name="Comma 3 6 6 6" xfId="3884" xr:uid="{00000000-0005-0000-0000-000088050000}"/>
    <cellStyle name="Comma 3 6 7" xfId="863" xr:uid="{00000000-0005-0000-0000-000089050000}"/>
    <cellStyle name="Comma 3 6 7 2" xfId="1882" xr:uid="{00000000-0005-0000-0000-00008A050000}"/>
    <cellStyle name="Comma 3 6 8" xfId="1111" xr:uid="{00000000-0005-0000-0000-00008B050000}"/>
    <cellStyle name="Comma 3 6 8 2" xfId="2130" xr:uid="{00000000-0005-0000-0000-00008C050000}"/>
    <cellStyle name="Comma 3 6 9" xfId="1622" xr:uid="{00000000-0005-0000-0000-00008D050000}"/>
    <cellStyle name="Comma 3 7" xfId="609" xr:uid="{00000000-0005-0000-0000-00008E050000}"/>
    <cellStyle name="Comma 3 7 10" xfId="3136" xr:uid="{00000000-0005-0000-0000-00008F050000}"/>
    <cellStyle name="Comma 3 7 11" xfId="3638" xr:uid="{00000000-0005-0000-0000-000090050000}"/>
    <cellStyle name="Comma 3 7 2" xfId="639" xr:uid="{00000000-0005-0000-0000-000091050000}"/>
    <cellStyle name="Comma 3 7 2 2" xfId="687" xr:uid="{00000000-0005-0000-0000-000092050000}"/>
    <cellStyle name="Comma 3 7 2 2 2" xfId="811" xr:uid="{00000000-0005-0000-0000-000093050000}"/>
    <cellStyle name="Comma 3 7 2 2 2 2" xfId="1059" xr:uid="{00000000-0005-0000-0000-000094050000}"/>
    <cellStyle name="Comma 3 7 2 2 2 2 2" xfId="1555" xr:uid="{00000000-0005-0000-0000-000095050000}"/>
    <cellStyle name="Comma 3 7 2 2 2 2 2 2" xfId="2574" xr:uid="{00000000-0005-0000-0000-000096050000}"/>
    <cellStyle name="Comma 3 7 2 2 2 2 3" xfId="2078" xr:uid="{00000000-0005-0000-0000-000097050000}"/>
    <cellStyle name="Comma 3 7 2 2 2 2 4" xfId="3076" xr:uid="{00000000-0005-0000-0000-000098050000}"/>
    <cellStyle name="Comma 3 7 2 2 2 2 5" xfId="3578" xr:uid="{00000000-0005-0000-0000-000099050000}"/>
    <cellStyle name="Comma 3 7 2 2 2 2 6" xfId="4080" xr:uid="{00000000-0005-0000-0000-00009A050000}"/>
    <cellStyle name="Comma 3 7 2 2 2 3" xfId="1307" xr:uid="{00000000-0005-0000-0000-00009B050000}"/>
    <cellStyle name="Comma 3 7 2 2 2 3 2" xfId="2326" xr:uid="{00000000-0005-0000-0000-00009C050000}"/>
    <cellStyle name="Comma 3 7 2 2 2 4" xfId="1830" xr:uid="{00000000-0005-0000-0000-00009D050000}"/>
    <cellStyle name="Comma 3 7 2 2 2 5" xfId="2828" xr:uid="{00000000-0005-0000-0000-00009E050000}"/>
    <cellStyle name="Comma 3 7 2 2 2 6" xfId="3330" xr:uid="{00000000-0005-0000-0000-00009F050000}"/>
    <cellStyle name="Comma 3 7 2 2 2 7" xfId="3832" xr:uid="{00000000-0005-0000-0000-0000A0050000}"/>
    <cellStyle name="Comma 3 7 2 2 3" xfId="935" xr:uid="{00000000-0005-0000-0000-0000A1050000}"/>
    <cellStyle name="Comma 3 7 2 2 3 2" xfId="1431" xr:uid="{00000000-0005-0000-0000-0000A2050000}"/>
    <cellStyle name="Comma 3 7 2 2 3 2 2" xfId="2450" xr:uid="{00000000-0005-0000-0000-0000A3050000}"/>
    <cellStyle name="Comma 3 7 2 2 3 3" xfId="1954" xr:uid="{00000000-0005-0000-0000-0000A4050000}"/>
    <cellStyle name="Comma 3 7 2 2 3 4" xfId="2952" xr:uid="{00000000-0005-0000-0000-0000A5050000}"/>
    <cellStyle name="Comma 3 7 2 2 3 5" xfId="3454" xr:uid="{00000000-0005-0000-0000-0000A6050000}"/>
    <cellStyle name="Comma 3 7 2 2 3 6" xfId="3956" xr:uid="{00000000-0005-0000-0000-0000A7050000}"/>
    <cellStyle name="Comma 3 7 2 2 4" xfId="1183" xr:uid="{00000000-0005-0000-0000-0000A8050000}"/>
    <cellStyle name="Comma 3 7 2 2 4 2" xfId="2202" xr:uid="{00000000-0005-0000-0000-0000A9050000}"/>
    <cellStyle name="Comma 3 7 2 2 5" xfId="1706" xr:uid="{00000000-0005-0000-0000-0000AA050000}"/>
    <cellStyle name="Comma 3 7 2 2 6" xfId="2704" xr:uid="{00000000-0005-0000-0000-0000AB050000}"/>
    <cellStyle name="Comma 3 7 2 2 7" xfId="3206" xr:uid="{00000000-0005-0000-0000-0000AC050000}"/>
    <cellStyle name="Comma 3 7 2 2 8" xfId="3708" xr:uid="{00000000-0005-0000-0000-0000AD050000}"/>
    <cellStyle name="Comma 3 7 2 3" xfId="763" xr:uid="{00000000-0005-0000-0000-0000AE050000}"/>
    <cellStyle name="Comma 3 7 2 3 2" xfId="1011" xr:uid="{00000000-0005-0000-0000-0000AF050000}"/>
    <cellStyle name="Comma 3 7 2 3 2 2" xfId="1507" xr:uid="{00000000-0005-0000-0000-0000B0050000}"/>
    <cellStyle name="Comma 3 7 2 3 2 2 2" xfId="2526" xr:uid="{00000000-0005-0000-0000-0000B1050000}"/>
    <cellStyle name="Comma 3 7 2 3 2 3" xfId="2030" xr:uid="{00000000-0005-0000-0000-0000B2050000}"/>
    <cellStyle name="Comma 3 7 2 3 2 4" xfId="3028" xr:uid="{00000000-0005-0000-0000-0000B3050000}"/>
    <cellStyle name="Comma 3 7 2 3 2 5" xfId="3530" xr:uid="{00000000-0005-0000-0000-0000B4050000}"/>
    <cellStyle name="Comma 3 7 2 3 2 6" xfId="4032" xr:uid="{00000000-0005-0000-0000-0000B5050000}"/>
    <cellStyle name="Comma 3 7 2 3 3" xfId="1259" xr:uid="{00000000-0005-0000-0000-0000B6050000}"/>
    <cellStyle name="Comma 3 7 2 3 3 2" xfId="2278" xr:uid="{00000000-0005-0000-0000-0000B7050000}"/>
    <cellStyle name="Comma 3 7 2 3 4" xfId="1782" xr:uid="{00000000-0005-0000-0000-0000B8050000}"/>
    <cellStyle name="Comma 3 7 2 3 5" xfId="2780" xr:uid="{00000000-0005-0000-0000-0000B9050000}"/>
    <cellStyle name="Comma 3 7 2 3 6" xfId="3282" xr:uid="{00000000-0005-0000-0000-0000BA050000}"/>
    <cellStyle name="Comma 3 7 2 3 7" xfId="3784" xr:uid="{00000000-0005-0000-0000-0000BB050000}"/>
    <cellStyle name="Comma 3 7 2 4" xfId="887" xr:uid="{00000000-0005-0000-0000-0000BC050000}"/>
    <cellStyle name="Comma 3 7 2 4 2" xfId="1383" xr:uid="{00000000-0005-0000-0000-0000BD050000}"/>
    <cellStyle name="Comma 3 7 2 4 2 2" xfId="2402" xr:uid="{00000000-0005-0000-0000-0000BE050000}"/>
    <cellStyle name="Comma 3 7 2 4 3" xfId="1906" xr:uid="{00000000-0005-0000-0000-0000BF050000}"/>
    <cellStyle name="Comma 3 7 2 4 4" xfId="2904" xr:uid="{00000000-0005-0000-0000-0000C0050000}"/>
    <cellStyle name="Comma 3 7 2 4 5" xfId="3406" xr:uid="{00000000-0005-0000-0000-0000C1050000}"/>
    <cellStyle name="Comma 3 7 2 4 6" xfId="3908" xr:uid="{00000000-0005-0000-0000-0000C2050000}"/>
    <cellStyle name="Comma 3 7 2 5" xfId="1135" xr:uid="{00000000-0005-0000-0000-0000C3050000}"/>
    <cellStyle name="Comma 3 7 2 5 2" xfId="2154" xr:uid="{00000000-0005-0000-0000-0000C4050000}"/>
    <cellStyle name="Comma 3 7 2 6" xfId="1658" xr:uid="{00000000-0005-0000-0000-0000C5050000}"/>
    <cellStyle name="Comma 3 7 2 7" xfId="2656" xr:uid="{00000000-0005-0000-0000-0000C6050000}"/>
    <cellStyle name="Comma 3 7 2 8" xfId="3158" xr:uid="{00000000-0005-0000-0000-0000C7050000}"/>
    <cellStyle name="Comma 3 7 2 9" xfId="3660" xr:uid="{00000000-0005-0000-0000-0000C8050000}"/>
    <cellStyle name="Comma 3 7 3" xfId="659" xr:uid="{00000000-0005-0000-0000-0000C9050000}"/>
    <cellStyle name="Comma 3 7 3 2" xfId="688" xr:uid="{00000000-0005-0000-0000-0000CA050000}"/>
    <cellStyle name="Comma 3 7 3 2 2" xfId="812" xr:uid="{00000000-0005-0000-0000-0000CB050000}"/>
    <cellStyle name="Comma 3 7 3 2 2 2" xfId="1060" xr:uid="{00000000-0005-0000-0000-0000CC050000}"/>
    <cellStyle name="Comma 3 7 3 2 2 2 2" xfId="1556" xr:uid="{00000000-0005-0000-0000-0000CD050000}"/>
    <cellStyle name="Comma 3 7 3 2 2 2 2 2" xfId="2575" xr:uid="{00000000-0005-0000-0000-0000CE050000}"/>
    <cellStyle name="Comma 3 7 3 2 2 2 3" xfId="2079" xr:uid="{00000000-0005-0000-0000-0000CF050000}"/>
    <cellStyle name="Comma 3 7 3 2 2 2 4" xfId="3077" xr:uid="{00000000-0005-0000-0000-0000D0050000}"/>
    <cellStyle name="Comma 3 7 3 2 2 2 5" xfId="3579" xr:uid="{00000000-0005-0000-0000-0000D1050000}"/>
    <cellStyle name="Comma 3 7 3 2 2 2 6" xfId="4081" xr:uid="{00000000-0005-0000-0000-0000D2050000}"/>
    <cellStyle name="Comma 3 7 3 2 2 3" xfId="1308" xr:uid="{00000000-0005-0000-0000-0000D3050000}"/>
    <cellStyle name="Comma 3 7 3 2 2 3 2" xfId="2327" xr:uid="{00000000-0005-0000-0000-0000D4050000}"/>
    <cellStyle name="Comma 3 7 3 2 2 4" xfId="1831" xr:uid="{00000000-0005-0000-0000-0000D5050000}"/>
    <cellStyle name="Comma 3 7 3 2 2 5" xfId="2829" xr:uid="{00000000-0005-0000-0000-0000D6050000}"/>
    <cellStyle name="Comma 3 7 3 2 2 6" xfId="3331" xr:uid="{00000000-0005-0000-0000-0000D7050000}"/>
    <cellStyle name="Comma 3 7 3 2 2 7" xfId="3833" xr:uid="{00000000-0005-0000-0000-0000D8050000}"/>
    <cellStyle name="Comma 3 7 3 2 3" xfId="936" xr:uid="{00000000-0005-0000-0000-0000D9050000}"/>
    <cellStyle name="Comma 3 7 3 2 3 2" xfId="1432" xr:uid="{00000000-0005-0000-0000-0000DA050000}"/>
    <cellStyle name="Comma 3 7 3 2 3 2 2" xfId="2451" xr:uid="{00000000-0005-0000-0000-0000DB050000}"/>
    <cellStyle name="Comma 3 7 3 2 3 3" xfId="1955" xr:uid="{00000000-0005-0000-0000-0000DC050000}"/>
    <cellStyle name="Comma 3 7 3 2 3 4" xfId="2953" xr:uid="{00000000-0005-0000-0000-0000DD050000}"/>
    <cellStyle name="Comma 3 7 3 2 3 5" xfId="3455" xr:uid="{00000000-0005-0000-0000-0000DE050000}"/>
    <cellStyle name="Comma 3 7 3 2 3 6" xfId="3957" xr:uid="{00000000-0005-0000-0000-0000DF050000}"/>
    <cellStyle name="Comma 3 7 3 2 4" xfId="1184" xr:uid="{00000000-0005-0000-0000-0000E0050000}"/>
    <cellStyle name="Comma 3 7 3 2 4 2" xfId="2203" xr:uid="{00000000-0005-0000-0000-0000E1050000}"/>
    <cellStyle name="Comma 3 7 3 2 5" xfId="1707" xr:uid="{00000000-0005-0000-0000-0000E2050000}"/>
    <cellStyle name="Comma 3 7 3 2 6" xfId="2705" xr:uid="{00000000-0005-0000-0000-0000E3050000}"/>
    <cellStyle name="Comma 3 7 3 2 7" xfId="3207" xr:uid="{00000000-0005-0000-0000-0000E4050000}"/>
    <cellStyle name="Comma 3 7 3 2 8" xfId="3709" xr:uid="{00000000-0005-0000-0000-0000E5050000}"/>
    <cellStyle name="Comma 3 7 3 3" xfId="783" xr:uid="{00000000-0005-0000-0000-0000E6050000}"/>
    <cellStyle name="Comma 3 7 3 3 2" xfId="1031" xr:uid="{00000000-0005-0000-0000-0000E7050000}"/>
    <cellStyle name="Comma 3 7 3 3 2 2" xfId="1527" xr:uid="{00000000-0005-0000-0000-0000E8050000}"/>
    <cellStyle name="Comma 3 7 3 3 2 2 2" xfId="2546" xr:uid="{00000000-0005-0000-0000-0000E9050000}"/>
    <cellStyle name="Comma 3 7 3 3 2 3" xfId="2050" xr:uid="{00000000-0005-0000-0000-0000EA050000}"/>
    <cellStyle name="Comma 3 7 3 3 2 4" xfId="3048" xr:uid="{00000000-0005-0000-0000-0000EB050000}"/>
    <cellStyle name="Comma 3 7 3 3 2 5" xfId="3550" xr:uid="{00000000-0005-0000-0000-0000EC050000}"/>
    <cellStyle name="Comma 3 7 3 3 2 6" xfId="4052" xr:uid="{00000000-0005-0000-0000-0000ED050000}"/>
    <cellStyle name="Comma 3 7 3 3 3" xfId="1279" xr:uid="{00000000-0005-0000-0000-0000EE050000}"/>
    <cellStyle name="Comma 3 7 3 3 3 2" xfId="2298" xr:uid="{00000000-0005-0000-0000-0000EF050000}"/>
    <cellStyle name="Comma 3 7 3 3 4" xfId="1802" xr:uid="{00000000-0005-0000-0000-0000F0050000}"/>
    <cellStyle name="Comma 3 7 3 3 5" xfId="2800" xr:uid="{00000000-0005-0000-0000-0000F1050000}"/>
    <cellStyle name="Comma 3 7 3 3 6" xfId="3302" xr:uid="{00000000-0005-0000-0000-0000F2050000}"/>
    <cellStyle name="Comma 3 7 3 3 7" xfId="3804" xr:uid="{00000000-0005-0000-0000-0000F3050000}"/>
    <cellStyle name="Comma 3 7 3 4" xfId="907" xr:uid="{00000000-0005-0000-0000-0000F4050000}"/>
    <cellStyle name="Comma 3 7 3 4 2" xfId="1403" xr:uid="{00000000-0005-0000-0000-0000F5050000}"/>
    <cellStyle name="Comma 3 7 3 4 2 2" xfId="2422" xr:uid="{00000000-0005-0000-0000-0000F6050000}"/>
    <cellStyle name="Comma 3 7 3 4 3" xfId="1926" xr:uid="{00000000-0005-0000-0000-0000F7050000}"/>
    <cellStyle name="Comma 3 7 3 4 4" xfId="2924" xr:uid="{00000000-0005-0000-0000-0000F8050000}"/>
    <cellStyle name="Comma 3 7 3 4 5" xfId="3426" xr:uid="{00000000-0005-0000-0000-0000F9050000}"/>
    <cellStyle name="Comma 3 7 3 4 6" xfId="3928" xr:uid="{00000000-0005-0000-0000-0000FA050000}"/>
    <cellStyle name="Comma 3 7 3 5" xfId="1155" xr:uid="{00000000-0005-0000-0000-0000FB050000}"/>
    <cellStyle name="Comma 3 7 3 5 2" xfId="2174" xr:uid="{00000000-0005-0000-0000-0000FC050000}"/>
    <cellStyle name="Comma 3 7 3 6" xfId="1678" xr:uid="{00000000-0005-0000-0000-0000FD050000}"/>
    <cellStyle name="Comma 3 7 3 7" xfId="2676" xr:uid="{00000000-0005-0000-0000-0000FE050000}"/>
    <cellStyle name="Comma 3 7 3 8" xfId="3178" xr:uid="{00000000-0005-0000-0000-0000FF050000}"/>
    <cellStyle name="Comma 3 7 3 9" xfId="3680" xr:uid="{00000000-0005-0000-0000-000000060000}"/>
    <cellStyle name="Comma 3 7 4" xfId="686" xr:uid="{00000000-0005-0000-0000-000001060000}"/>
    <cellStyle name="Comma 3 7 4 2" xfId="810" xr:uid="{00000000-0005-0000-0000-000002060000}"/>
    <cellStyle name="Comma 3 7 4 2 2" xfId="1058" xr:uid="{00000000-0005-0000-0000-000003060000}"/>
    <cellStyle name="Comma 3 7 4 2 2 2" xfId="1554" xr:uid="{00000000-0005-0000-0000-000004060000}"/>
    <cellStyle name="Comma 3 7 4 2 2 2 2" xfId="2573" xr:uid="{00000000-0005-0000-0000-000005060000}"/>
    <cellStyle name="Comma 3 7 4 2 2 3" xfId="2077" xr:uid="{00000000-0005-0000-0000-000006060000}"/>
    <cellStyle name="Comma 3 7 4 2 2 4" xfId="3075" xr:uid="{00000000-0005-0000-0000-000007060000}"/>
    <cellStyle name="Comma 3 7 4 2 2 5" xfId="3577" xr:uid="{00000000-0005-0000-0000-000008060000}"/>
    <cellStyle name="Comma 3 7 4 2 2 6" xfId="4079" xr:uid="{00000000-0005-0000-0000-000009060000}"/>
    <cellStyle name="Comma 3 7 4 2 3" xfId="1306" xr:uid="{00000000-0005-0000-0000-00000A060000}"/>
    <cellStyle name="Comma 3 7 4 2 3 2" xfId="2325" xr:uid="{00000000-0005-0000-0000-00000B060000}"/>
    <cellStyle name="Comma 3 7 4 2 4" xfId="1829" xr:uid="{00000000-0005-0000-0000-00000C060000}"/>
    <cellStyle name="Comma 3 7 4 2 5" xfId="2827" xr:uid="{00000000-0005-0000-0000-00000D060000}"/>
    <cellStyle name="Comma 3 7 4 2 6" xfId="3329" xr:uid="{00000000-0005-0000-0000-00000E060000}"/>
    <cellStyle name="Comma 3 7 4 2 7" xfId="3831" xr:uid="{00000000-0005-0000-0000-00000F060000}"/>
    <cellStyle name="Comma 3 7 4 3" xfId="934" xr:uid="{00000000-0005-0000-0000-000010060000}"/>
    <cellStyle name="Comma 3 7 4 3 2" xfId="1430" xr:uid="{00000000-0005-0000-0000-000011060000}"/>
    <cellStyle name="Comma 3 7 4 3 2 2" xfId="2449" xr:uid="{00000000-0005-0000-0000-000012060000}"/>
    <cellStyle name="Comma 3 7 4 3 3" xfId="1953" xr:uid="{00000000-0005-0000-0000-000013060000}"/>
    <cellStyle name="Comma 3 7 4 3 4" xfId="2951" xr:uid="{00000000-0005-0000-0000-000014060000}"/>
    <cellStyle name="Comma 3 7 4 3 5" xfId="3453" xr:uid="{00000000-0005-0000-0000-000015060000}"/>
    <cellStyle name="Comma 3 7 4 3 6" xfId="3955" xr:uid="{00000000-0005-0000-0000-000016060000}"/>
    <cellStyle name="Comma 3 7 4 4" xfId="1182" xr:uid="{00000000-0005-0000-0000-000017060000}"/>
    <cellStyle name="Comma 3 7 4 4 2" xfId="2201" xr:uid="{00000000-0005-0000-0000-000018060000}"/>
    <cellStyle name="Comma 3 7 4 5" xfId="1705" xr:uid="{00000000-0005-0000-0000-000019060000}"/>
    <cellStyle name="Comma 3 7 4 6" xfId="2703" xr:uid="{00000000-0005-0000-0000-00001A060000}"/>
    <cellStyle name="Comma 3 7 4 7" xfId="3205" xr:uid="{00000000-0005-0000-0000-00001B060000}"/>
    <cellStyle name="Comma 3 7 4 8" xfId="3707" xr:uid="{00000000-0005-0000-0000-00001C060000}"/>
    <cellStyle name="Comma 3 7 5" xfId="741" xr:uid="{00000000-0005-0000-0000-00001D060000}"/>
    <cellStyle name="Comma 3 7 5 2" xfId="989" xr:uid="{00000000-0005-0000-0000-00001E060000}"/>
    <cellStyle name="Comma 3 7 5 2 2" xfId="1485" xr:uid="{00000000-0005-0000-0000-00001F060000}"/>
    <cellStyle name="Comma 3 7 5 2 2 2" xfId="2504" xr:uid="{00000000-0005-0000-0000-000020060000}"/>
    <cellStyle name="Comma 3 7 5 2 3" xfId="2008" xr:uid="{00000000-0005-0000-0000-000021060000}"/>
    <cellStyle name="Comma 3 7 5 2 4" xfId="3006" xr:uid="{00000000-0005-0000-0000-000022060000}"/>
    <cellStyle name="Comma 3 7 5 2 5" xfId="3508" xr:uid="{00000000-0005-0000-0000-000023060000}"/>
    <cellStyle name="Comma 3 7 5 2 6" xfId="4010" xr:uid="{00000000-0005-0000-0000-000024060000}"/>
    <cellStyle name="Comma 3 7 5 3" xfId="1237" xr:uid="{00000000-0005-0000-0000-000025060000}"/>
    <cellStyle name="Comma 3 7 5 3 2" xfId="2256" xr:uid="{00000000-0005-0000-0000-000026060000}"/>
    <cellStyle name="Comma 3 7 5 4" xfId="1760" xr:uid="{00000000-0005-0000-0000-000027060000}"/>
    <cellStyle name="Comma 3 7 5 5" xfId="2758" xr:uid="{00000000-0005-0000-0000-000028060000}"/>
    <cellStyle name="Comma 3 7 5 6" xfId="3260" xr:uid="{00000000-0005-0000-0000-000029060000}"/>
    <cellStyle name="Comma 3 7 5 7" xfId="3762" xr:uid="{00000000-0005-0000-0000-00002A060000}"/>
    <cellStyle name="Comma 3 7 6" xfId="865" xr:uid="{00000000-0005-0000-0000-00002B060000}"/>
    <cellStyle name="Comma 3 7 6 2" xfId="1361" xr:uid="{00000000-0005-0000-0000-00002C060000}"/>
    <cellStyle name="Comma 3 7 6 2 2" xfId="2380" xr:uid="{00000000-0005-0000-0000-00002D060000}"/>
    <cellStyle name="Comma 3 7 6 3" xfId="1884" xr:uid="{00000000-0005-0000-0000-00002E060000}"/>
    <cellStyle name="Comma 3 7 6 4" xfId="2882" xr:uid="{00000000-0005-0000-0000-00002F060000}"/>
    <cellStyle name="Comma 3 7 6 5" xfId="3384" xr:uid="{00000000-0005-0000-0000-000030060000}"/>
    <cellStyle name="Comma 3 7 6 6" xfId="3886" xr:uid="{00000000-0005-0000-0000-000031060000}"/>
    <cellStyle name="Comma 3 7 7" xfId="1113" xr:uid="{00000000-0005-0000-0000-000032060000}"/>
    <cellStyle name="Comma 3 7 7 2" xfId="2132" xr:uid="{00000000-0005-0000-0000-000033060000}"/>
    <cellStyle name="Comma 3 7 8" xfId="1636" xr:uid="{00000000-0005-0000-0000-000034060000}"/>
    <cellStyle name="Comma 3 7 9" xfId="2634" xr:uid="{00000000-0005-0000-0000-000035060000}"/>
    <cellStyle name="Comma 3 8" xfId="611" xr:uid="{00000000-0005-0000-0000-000036060000}"/>
    <cellStyle name="Comma 3 8 10" xfId="3138" xr:uid="{00000000-0005-0000-0000-000037060000}"/>
    <cellStyle name="Comma 3 8 11" xfId="3640" xr:uid="{00000000-0005-0000-0000-000038060000}"/>
    <cellStyle name="Comma 3 8 2" xfId="641" xr:uid="{00000000-0005-0000-0000-000039060000}"/>
    <cellStyle name="Comma 3 8 2 2" xfId="690" xr:uid="{00000000-0005-0000-0000-00003A060000}"/>
    <cellStyle name="Comma 3 8 2 2 2" xfId="814" xr:uid="{00000000-0005-0000-0000-00003B060000}"/>
    <cellStyle name="Comma 3 8 2 2 2 2" xfId="1062" xr:uid="{00000000-0005-0000-0000-00003C060000}"/>
    <cellStyle name="Comma 3 8 2 2 2 2 2" xfId="1558" xr:uid="{00000000-0005-0000-0000-00003D060000}"/>
    <cellStyle name="Comma 3 8 2 2 2 2 2 2" xfId="2577" xr:uid="{00000000-0005-0000-0000-00003E060000}"/>
    <cellStyle name="Comma 3 8 2 2 2 2 3" xfId="2081" xr:uid="{00000000-0005-0000-0000-00003F060000}"/>
    <cellStyle name="Comma 3 8 2 2 2 2 4" xfId="3079" xr:uid="{00000000-0005-0000-0000-000040060000}"/>
    <cellStyle name="Comma 3 8 2 2 2 2 5" xfId="3581" xr:uid="{00000000-0005-0000-0000-000041060000}"/>
    <cellStyle name="Comma 3 8 2 2 2 2 6" xfId="4083" xr:uid="{00000000-0005-0000-0000-000042060000}"/>
    <cellStyle name="Comma 3 8 2 2 2 3" xfId="1310" xr:uid="{00000000-0005-0000-0000-000043060000}"/>
    <cellStyle name="Comma 3 8 2 2 2 3 2" xfId="2329" xr:uid="{00000000-0005-0000-0000-000044060000}"/>
    <cellStyle name="Comma 3 8 2 2 2 4" xfId="1833" xr:uid="{00000000-0005-0000-0000-000045060000}"/>
    <cellStyle name="Comma 3 8 2 2 2 5" xfId="2831" xr:uid="{00000000-0005-0000-0000-000046060000}"/>
    <cellStyle name="Comma 3 8 2 2 2 6" xfId="3333" xr:uid="{00000000-0005-0000-0000-000047060000}"/>
    <cellStyle name="Comma 3 8 2 2 2 7" xfId="3835" xr:uid="{00000000-0005-0000-0000-000048060000}"/>
    <cellStyle name="Comma 3 8 2 2 3" xfId="938" xr:uid="{00000000-0005-0000-0000-000049060000}"/>
    <cellStyle name="Comma 3 8 2 2 3 2" xfId="1434" xr:uid="{00000000-0005-0000-0000-00004A060000}"/>
    <cellStyle name="Comma 3 8 2 2 3 2 2" xfId="2453" xr:uid="{00000000-0005-0000-0000-00004B060000}"/>
    <cellStyle name="Comma 3 8 2 2 3 3" xfId="1957" xr:uid="{00000000-0005-0000-0000-00004C060000}"/>
    <cellStyle name="Comma 3 8 2 2 3 4" xfId="2955" xr:uid="{00000000-0005-0000-0000-00004D060000}"/>
    <cellStyle name="Comma 3 8 2 2 3 5" xfId="3457" xr:uid="{00000000-0005-0000-0000-00004E060000}"/>
    <cellStyle name="Comma 3 8 2 2 3 6" xfId="3959" xr:uid="{00000000-0005-0000-0000-00004F060000}"/>
    <cellStyle name="Comma 3 8 2 2 4" xfId="1186" xr:uid="{00000000-0005-0000-0000-000050060000}"/>
    <cellStyle name="Comma 3 8 2 2 4 2" xfId="2205" xr:uid="{00000000-0005-0000-0000-000051060000}"/>
    <cellStyle name="Comma 3 8 2 2 5" xfId="1709" xr:uid="{00000000-0005-0000-0000-000052060000}"/>
    <cellStyle name="Comma 3 8 2 2 6" xfId="2707" xr:uid="{00000000-0005-0000-0000-000053060000}"/>
    <cellStyle name="Comma 3 8 2 2 7" xfId="3209" xr:uid="{00000000-0005-0000-0000-000054060000}"/>
    <cellStyle name="Comma 3 8 2 2 8" xfId="3711" xr:uid="{00000000-0005-0000-0000-000055060000}"/>
    <cellStyle name="Comma 3 8 2 3" xfId="765" xr:uid="{00000000-0005-0000-0000-000056060000}"/>
    <cellStyle name="Comma 3 8 2 3 2" xfId="1013" xr:uid="{00000000-0005-0000-0000-000057060000}"/>
    <cellStyle name="Comma 3 8 2 3 2 2" xfId="1509" xr:uid="{00000000-0005-0000-0000-000058060000}"/>
    <cellStyle name="Comma 3 8 2 3 2 2 2" xfId="2528" xr:uid="{00000000-0005-0000-0000-000059060000}"/>
    <cellStyle name="Comma 3 8 2 3 2 3" xfId="2032" xr:uid="{00000000-0005-0000-0000-00005A060000}"/>
    <cellStyle name="Comma 3 8 2 3 2 4" xfId="3030" xr:uid="{00000000-0005-0000-0000-00005B060000}"/>
    <cellStyle name="Comma 3 8 2 3 2 5" xfId="3532" xr:uid="{00000000-0005-0000-0000-00005C060000}"/>
    <cellStyle name="Comma 3 8 2 3 2 6" xfId="4034" xr:uid="{00000000-0005-0000-0000-00005D060000}"/>
    <cellStyle name="Comma 3 8 2 3 3" xfId="1261" xr:uid="{00000000-0005-0000-0000-00005E060000}"/>
    <cellStyle name="Comma 3 8 2 3 3 2" xfId="2280" xr:uid="{00000000-0005-0000-0000-00005F060000}"/>
    <cellStyle name="Comma 3 8 2 3 4" xfId="1784" xr:uid="{00000000-0005-0000-0000-000060060000}"/>
    <cellStyle name="Comma 3 8 2 3 5" xfId="2782" xr:uid="{00000000-0005-0000-0000-000061060000}"/>
    <cellStyle name="Comma 3 8 2 3 6" xfId="3284" xr:uid="{00000000-0005-0000-0000-000062060000}"/>
    <cellStyle name="Comma 3 8 2 3 7" xfId="3786" xr:uid="{00000000-0005-0000-0000-000063060000}"/>
    <cellStyle name="Comma 3 8 2 4" xfId="889" xr:uid="{00000000-0005-0000-0000-000064060000}"/>
    <cellStyle name="Comma 3 8 2 4 2" xfId="1385" xr:uid="{00000000-0005-0000-0000-000065060000}"/>
    <cellStyle name="Comma 3 8 2 4 2 2" xfId="2404" xr:uid="{00000000-0005-0000-0000-000066060000}"/>
    <cellStyle name="Comma 3 8 2 4 3" xfId="1908" xr:uid="{00000000-0005-0000-0000-000067060000}"/>
    <cellStyle name="Comma 3 8 2 4 4" xfId="2906" xr:uid="{00000000-0005-0000-0000-000068060000}"/>
    <cellStyle name="Comma 3 8 2 4 5" xfId="3408" xr:uid="{00000000-0005-0000-0000-000069060000}"/>
    <cellStyle name="Comma 3 8 2 4 6" xfId="3910" xr:uid="{00000000-0005-0000-0000-00006A060000}"/>
    <cellStyle name="Comma 3 8 2 5" xfId="1137" xr:uid="{00000000-0005-0000-0000-00006B060000}"/>
    <cellStyle name="Comma 3 8 2 5 2" xfId="2156" xr:uid="{00000000-0005-0000-0000-00006C060000}"/>
    <cellStyle name="Comma 3 8 2 6" xfId="1660" xr:uid="{00000000-0005-0000-0000-00006D060000}"/>
    <cellStyle name="Comma 3 8 2 7" xfId="2658" xr:uid="{00000000-0005-0000-0000-00006E060000}"/>
    <cellStyle name="Comma 3 8 2 8" xfId="3160" xr:uid="{00000000-0005-0000-0000-00006F060000}"/>
    <cellStyle name="Comma 3 8 2 9" xfId="3662" xr:uid="{00000000-0005-0000-0000-000070060000}"/>
    <cellStyle name="Comma 3 8 3" xfId="661" xr:uid="{00000000-0005-0000-0000-000071060000}"/>
    <cellStyle name="Comma 3 8 3 2" xfId="691" xr:uid="{00000000-0005-0000-0000-000072060000}"/>
    <cellStyle name="Comma 3 8 3 2 2" xfId="815" xr:uid="{00000000-0005-0000-0000-000073060000}"/>
    <cellStyle name="Comma 3 8 3 2 2 2" xfId="1063" xr:uid="{00000000-0005-0000-0000-000074060000}"/>
    <cellStyle name="Comma 3 8 3 2 2 2 2" xfId="1559" xr:uid="{00000000-0005-0000-0000-000075060000}"/>
    <cellStyle name="Comma 3 8 3 2 2 2 2 2" xfId="2578" xr:uid="{00000000-0005-0000-0000-000076060000}"/>
    <cellStyle name="Comma 3 8 3 2 2 2 3" xfId="2082" xr:uid="{00000000-0005-0000-0000-000077060000}"/>
    <cellStyle name="Comma 3 8 3 2 2 2 4" xfId="3080" xr:uid="{00000000-0005-0000-0000-000078060000}"/>
    <cellStyle name="Comma 3 8 3 2 2 2 5" xfId="3582" xr:uid="{00000000-0005-0000-0000-000079060000}"/>
    <cellStyle name="Comma 3 8 3 2 2 2 6" xfId="4084" xr:uid="{00000000-0005-0000-0000-00007A060000}"/>
    <cellStyle name="Comma 3 8 3 2 2 3" xfId="1311" xr:uid="{00000000-0005-0000-0000-00007B060000}"/>
    <cellStyle name="Comma 3 8 3 2 2 3 2" xfId="2330" xr:uid="{00000000-0005-0000-0000-00007C060000}"/>
    <cellStyle name="Comma 3 8 3 2 2 4" xfId="1834" xr:uid="{00000000-0005-0000-0000-00007D060000}"/>
    <cellStyle name="Comma 3 8 3 2 2 5" xfId="2832" xr:uid="{00000000-0005-0000-0000-00007E060000}"/>
    <cellStyle name="Comma 3 8 3 2 2 6" xfId="3334" xr:uid="{00000000-0005-0000-0000-00007F060000}"/>
    <cellStyle name="Comma 3 8 3 2 2 7" xfId="3836" xr:uid="{00000000-0005-0000-0000-000080060000}"/>
    <cellStyle name="Comma 3 8 3 2 3" xfId="939" xr:uid="{00000000-0005-0000-0000-000081060000}"/>
    <cellStyle name="Comma 3 8 3 2 3 2" xfId="1435" xr:uid="{00000000-0005-0000-0000-000082060000}"/>
    <cellStyle name="Comma 3 8 3 2 3 2 2" xfId="2454" xr:uid="{00000000-0005-0000-0000-000083060000}"/>
    <cellStyle name="Comma 3 8 3 2 3 3" xfId="1958" xr:uid="{00000000-0005-0000-0000-000084060000}"/>
    <cellStyle name="Comma 3 8 3 2 3 4" xfId="2956" xr:uid="{00000000-0005-0000-0000-000085060000}"/>
    <cellStyle name="Comma 3 8 3 2 3 5" xfId="3458" xr:uid="{00000000-0005-0000-0000-000086060000}"/>
    <cellStyle name="Comma 3 8 3 2 3 6" xfId="3960" xr:uid="{00000000-0005-0000-0000-000087060000}"/>
    <cellStyle name="Comma 3 8 3 2 4" xfId="1187" xr:uid="{00000000-0005-0000-0000-000088060000}"/>
    <cellStyle name="Comma 3 8 3 2 4 2" xfId="2206" xr:uid="{00000000-0005-0000-0000-000089060000}"/>
    <cellStyle name="Comma 3 8 3 2 5" xfId="1710" xr:uid="{00000000-0005-0000-0000-00008A060000}"/>
    <cellStyle name="Comma 3 8 3 2 6" xfId="2708" xr:uid="{00000000-0005-0000-0000-00008B060000}"/>
    <cellStyle name="Comma 3 8 3 2 7" xfId="3210" xr:uid="{00000000-0005-0000-0000-00008C060000}"/>
    <cellStyle name="Comma 3 8 3 2 8" xfId="3712" xr:uid="{00000000-0005-0000-0000-00008D060000}"/>
    <cellStyle name="Comma 3 8 3 3" xfId="785" xr:uid="{00000000-0005-0000-0000-00008E060000}"/>
    <cellStyle name="Comma 3 8 3 3 2" xfId="1033" xr:uid="{00000000-0005-0000-0000-00008F060000}"/>
    <cellStyle name="Comma 3 8 3 3 2 2" xfId="1529" xr:uid="{00000000-0005-0000-0000-000090060000}"/>
    <cellStyle name="Comma 3 8 3 3 2 2 2" xfId="2548" xr:uid="{00000000-0005-0000-0000-000091060000}"/>
    <cellStyle name="Comma 3 8 3 3 2 3" xfId="2052" xr:uid="{00000000-0005-0000-0000-000092060000}"/>
    <cellStyle name="Comma 3 8 3 3 2 4" xfId="3050" xr:uid="{00000000-0005-0000-0000-000093060000}"/>
    <cellStyle name="Comma 3 8 3 3 2 5" xfId="3552" xr:uid="{00000000-0005-0000-0000-000094060000}"/>
    <cellStyle name="Comma 3 8 3 3 2 6" xfId="4054" xr:uid="{00000000-0005-0000-0000-000095060000}"/>
    <cellStyle name="Comma 3 8 3 3 3" xfId="1281" xr:uid="{00000000-0005-0000-0000-000096060000}"/>
    <cellStyle name="Comma 3 8 3 3 3 2" xfId="2300" xr:uid="{00000000-0005-0000-0000-000097060000}"/>
    <cellStyle name="Comma 3 8 3 3 4" xfId="1804" xr:uid="{00000000-0005-0000-0000-000098060000}"/>
    <cellStyle name="Comma 3 8 3 3 5" xfId="2802" xr:uid="{00000000-0005-0000-0000-000099060000}"/>
    <cellStyle name="Comma 3 8 3 3 6" xfId="3304" xr:uid="{00000000-0005-0000-0000-00009A060000}"/>
    <cellStyle name="Comma 3 8 3 3 7" xfId="3806" xr:uid="{00000000-0005-0000-0000-00009B060000}"/>
    <cellStyle name="Comma 3 8 3 4" xfId="909" xr:uid="{00000000-0005-0000-0000-00009C060000}"/>
    <cellStyle name="Comma 3 8 3 4 2" xfId="1405" xr:uid="{00000000-0005-0000-0000-00009D060000}"/>
    <cellStyle name="Comma 3 8 3 4 2 2" xfId="2424" xr:uid="{00000000-0005-0000-0000-00009E060000}"/>
    <cellStyle name="Comma 3 8 3 4 3" xfId="1928" xr:uid="{00000000-0005-0000-0000-00009F060000}"/>
    <cellStyle name="Comma 3 8 3 4 4" xfId="2926" xr:uid="{00000000-0005-0000-0000-0000A0060000}"/>
    <cellStyle name="Comma 3 8 3 4 5" xfId="3428" xr:uid="{00000000-0005-0000-0000-0000A1060000}"/>
    <cellStyle name="Comma 3 8 3 4 6" xfId="3930" xr:uid="{00000000-0005-0000-0000-0000A2060000}"/>
    <cellStyle name="Comma 3 8 3 5" xfId="1157" xr:uid="{00000000-0005-0000-0000-0000A3060000}"/>
    <cellStyle name="Comma 3 8 3 5 2" xfId="2176" xr:uid="{00000000-0005-0000-0000-0000A4060000}"/>
    <cellStyle name="Comma 3 8 3 6" xfId="1680" xr:uid="{00000000-0005-0000-0000-0000A5060000}"/>
    <cellStyle name="Comma 3 8 3 7" xfId="2678" xr:uid="{00000000-0005-0000-0000-0000A6060000}"/>
    <cellStyle name="Comma 3 8 3 8" xfId="3180" xr:uid="{00000000-0005-0000-0000-0000A7060000}"/>
    <cellStyle name="Comma 3 8 3 9" xfId="3682" xr:uid="{00000000-0005-0000-0000-0000A8060000}"/>
    <cellStyle name="Comma 3 8 4" xfId="689" xr:uid="{00000000-0005-0000-0000-0000A9060000}"/>
    <cellStyle name="Comma 3 8 4 2" xfId="813" xr:uid="{00000000-0005-0000-0000-0000AA060000}"/>
    <cellStyle name="Comma 3 8 4 2 2" xfId="1061" xr:uid="{00000000-0005-0000-0000-0000AB060000}"/>
    <cellStyle name="Comma 3 8 4 2 2 2" xfId="1557" xr:uid="{00000000-0005-0000-0000-0000AC060000}"/>
    <cellStyle name="Comma 3 8 4 2 2 2 2" xfId="2576" xr:uid="{00000000-0005-0000-0000-0000AD060000}"/>
    <cellStyle name="Comma 3 8 4 2 2 3" xfId="2080" xr:uid="{00000000-0005-0000-0000-0000AE060000}"/>
    <cellStyle name="Comma 3 8 4 2 2 4" xfId="3078" xr:uid="{00000000-0005-0000-0000-0000AF060000}"/>
    <cellStyle name="Comma 3 8 4 2 2 5" xfId="3580" xr:uid="{00000000-0005-0000-0000-0000B0060000}"/>
    <cellStyle name="Comma 3 8 4 2 2 6" xfId="4082" xr:uid="{00000000-0005-0000-0000-0000B1060000}"/>
    <cellStyle name="Comma 3 8 4 2 3" xfId="1309" xr:uid="{00000000-0005-0000-0000-0000B2060000}"/>
    <cellStyle name="Comma 3 8 4 2 3 2" xfId="2328" xr:uid="{00000000-0005-0000-0000-0000B3060000}"/>
    <cellStyle name="Comma 3 8 4 2 4" xfId="1832" xr:uid="{00000000-0005-0000-0000-0000B4060000}"/>
    <cellStyle name="Comma 3 8 4 2 5" xfId="2830" xr:uid="{00000000-0005-0000-0000-0000B5060000}"/>
    <cellStyle name="Comma 3 8 4 2 6" xfId="3332" xr:uid="{00000000-0005-0000-0000-0000B6060000}"/>
    <cellStyle name="Comma 3 8 4 2 7" xfId="3834" xr:uid="{00000000-0005-0000-0000-0000B7060000}"/>
    <cellStyle name="Comma 3 8 4 3" xfId="937" xr:uid="{00000000-0005-0000-0000-0000B8060000}"/>
    <cellStyle name="Comma 3 8 4 3 2" xfId="1433" xr:uid="{00000000-0005-0000-0000-0000B9060000}"/>
    <cellStyle name="Comma 3 8 4 3 2 2" xfId="2452" xr:uid="{00000000-0005-0000-0000-0000BA060000}"/>
    <cellStyle name="Comma 3 8 4 3 3" xfId="1956" xr:uid="{00000000-0005-0000-0000-0000BB060000}"/>
    <cellStyle name="Comma 3 8 4 3 4" xfId="2954" xr:uid="{00000000-0005-0000-0000-0000BC060000}"/>
    <cellStyle name="Comma 3 8 4 3 5" xfId="3456" xr:uid="{00000000-0005-0000-0000-0000BD060000}"/>
    <cellStyle name="Comma 3 8 4 3 6" xfId="3958" xr:uid="{00000000-0005-0000-0000-0000BE060000}"/>
    <cellStyle name="Comma 3 8 4 4" xfId="1185" xr:uid="{00000000-0005-0000-0000-0000BF060000}"/>
    <cellStyle name="Comma 3 8 4 4 2" xfId="2204" xr:uid="{00000000-0005-0000-0000-0000C0060000}"/>
    <cellStyle name="Comma 3 8 4 5" xfId="1708" xr:uid="{00000000-0005-0000-0000-0000C1060000}"/>
    <cellStyle name="Comma 3 8 4 6" xfId="2706" xr:uid="{00000000-0005-0000-0000-0000C2060000}"/>
    <cellStyle name="Comma 3 8 4 7" xfId="3208" xr:uid="{00000000-0005-0000-0000-0000C3060000}"/>
    <cellStyle name="Comma 3 8 4 8" xfId="3710" xr:uid="{00000000-0005-0000-0000-0000C4060000}"/>
    <cellStyle name="Comma 3 8 5" xfId="743" xr:uid="{00000000-0005-0000-0000-0000C5060000}"/>
    <cellStyle name="Comma 3 8 5 2" xfId="991" xr:uid="{00000000-0005-0000-0000-0000C6060000}"/>
    <cellStyle name="Comma 3 8 5 2 2" xfId="1487" xr:uid="{00000000-0005-0000-0000-0000C7060000}"/>
    <cellStyle name="Comma 3 8 5 2 2 2" xfId="2506" xr:uid="{00000000-0005-0000-0000-0000C8060000}"/>
    <cellStyle name="Comma 3 8 5 2 3" xfId="2010" xr:uid="{00000000-0005-0000-0000-0000C9060000}"/>
    <cellStyle name="Comma 3 8 5 2 4" xfId="3008" xr:uid="{00000000-0005-0000-0000-0000CA060000}"/>
    <cellStyle name="Comma 3 8 5 2 5" xfId="3510" xr:uid="{00000000-0005-0000-0000-0000CB060000}"/>
    <cellStyle name="Comma 3 8 5 2 6" xfId="4012" xr:uid="{00000000-0005-0000-0000-0000CC060000}"/>
    <cellStyle name="Comma 3 8 5 3" xfId="1239" xr:uid="{00000000-0005-0000-0000-0000CD060000}"/>
    <cellStyle name="Comma 3 8 5 3 2" xfId="2258" xr:uid="{00000000-0005-0000-0000-0000CE060000}"/>
    <cellStyle name="Comma 3 8 5 4" xfId="1762" xr:uid="{00000000-0005-0000-0000-0000CF060000}"/>
    <cellStyle name="Comma 3 8 5 5" xfId="2760" xr:uid="{00000000-0005-0000-0000-0000D0060000}"/>
    <cellStyle name="Comma 3 8 5 6" xfId="3262" xr:uid="{00000000-0005-0000-0000-0000D1060000}"/>
    <cellStyle name="Comma 3 8 5 7" xfId="3764" xr:uid="{00000000-0005-0000-0000-0000D2060000}"/>
    <cellStyle name="Comma 3 8 6" xfId="867" xr:uid="{00000000-0005-0000-0000-0000D3060000}"/>
    <cellStyle name="Comma 3 8 6 2" xfId="1363" xr:uid="{00000000-0005-0000-0000-0000D4060000}"/>
    <cellStyle name="Comma 3 8 6 2 2" xfId="2382" xr:uid="{00000000-0005-0000-0000-0000D5060000}"/>
    <cellStyle name="Comma 3 8 6 3" xfId="1886" xr:uid="{00000000-0005-0000-0000-0000D6060000}"/>
    <cellStyle name="Comma 3 8 6 4" xfId="2884" xr:uid="{00000000-0005-0000-0000-0000D7060000}"/>
    <cellStyle name="Comma 3 8 6 5" xfId="3386" xr:uid="{00000000-0005-0000-0000-0000D8060000}"/>
    <cellStyle name="Comma 3 8 6 6" xfId="3888" xr:uid="{00000000-0005-0000-0000-0000D9060000}"/>
    <cellStyle name="Comma 3 8 7" xfId="1115" xr:uid="{00000000-0005-0000-0000-0000DA060000}"/>
    <cellStyle name="Comma 3 8 7 2" xfId="2134" xr:uid="{00000000-0005-0000-0000-0000DB060000}"/>
    <cellStyle name="Comma 3 8 8" xfId="1638" xr:uid="{00000000-0005-0000-0000-0000DC060000}"/>
    <cellStyle name="Comma 3 8 9" xfId="2636" xr:uid="{00000000-0005-0000-0000-0000DD060000}"/>
    <cellStyle name="Comma 3 9" xfId="613" xr:uid="{00000000-0005-0000-0000-0000DE060000}"/>
    <cellStyle name="Comma 3 9 10" xfId="3140" xr:uid="{00000000-0005-0000-0000-0000DF060000}"/>
    <cellStyle name="Comma 3 9 11" xfId="3642" xr:uid="{00000000-0005-0000-0000-0000E0060000}"/>
    <cellStyle name="Comma 3 9 2" xfId="643" xr:uid="{00000000-0005-0000-0000-0000E1060000}"/>
    <cellStyle name="Comma 3 9 2 2" xfId="693" xr:uid="{00000000-0005-0000-0000-0000E2060000}"/>
    <cellStyle name="Comma 3 9 2 2 2" xfId="817" xr:uid="{00000000-0005-0000-0000-0000E3060000}"/>
    <cellStyle name="Comma 3 9 2 2 2 2" xfId="1065" xr:uid="{00000000-0005-0000-0000-0000E4060000}"/>
    <cellStyle name="Comma 3 9 2 2 2 2 2" xfId="1561" xr:uid="{00000000-0005-0000-0000-0000E5060000}"/>
    <cellStyle name="Comma 3 9 2 2 2 2 2 2" xfId="2580" xr:uid="{00000000-0005-0000-0000-0000E6060000}"/>
    <cellStyle name="Comma 3 9 2 2 2 2 3" xfId="2084" xr:uid="{00000000-0005-0000-0000-0000E7060000}"/>
    <cellStyle name="Comma 3 9 2 2 2 2 4" xfId="3082" xr:uid="{00000000-0005-0000-0000-0000E8060000}"/>
    <cellStyle name="Comma 3 9 2 2 2 2 5" xfId="3584" xr:uid="{00000000-0005-0000-0000-0000E9060000}"/>
    <cellStyle name="Comma 3 9 2 2 2 2 6" xfId="4086" xr:uid="{00000000-0005-0000-0000-0000EA060000}"/>
    <cellStyle name="Comma 3 9 2 2 2 3" xfId="1313" xr:uid="{00000000-0005-0000-0000-0000EB060000}"/>
    <cellStyle name="Comma 3 9 2 2 2 3 2" xfId="2332" xr:uid="{00000000-0005-0000-0000-0000EC060000}"/>
    <cellStyle name="Comma 3 9 2 2 2 4" xfId="1836" xr:uid="{00000000-0005-0000-0000-0000ED060000}"/>
    <cellStyle name="Comma 3 9 2 2 2 5" xfId="2834" xr:uid="{00000000-0005-0000-0000-0000EE060000}"/>
    <cellStyle name="Comma 3 9 2 2 2 6" xfId="3336" xr:uid="{00000000-0005-0000-0000-0000EF060000}"/>
    <cellStyle name="Comma 3 9 2 2 2 7" xfId="3838" xr:uid="{00000000-0005-0000-0000-0000F0060000}"/>
    <cellStyle name="Comma 3 9 2 2 3" xfId="941" xr:uid="{00000000-0005-0000-0000-0000F1060000}"/>
    <cellStyle name="Comma 3 9 2 2 3 2" xfId="1437" xr:uid="{00000000-0005-0000-0000-0000F2060000}"/>
    <cellStyle name="Comma 3 9 2 2 3 2 2" xfId="2456" xr:uid="{00000000-0005-0000-0000-0000F3060000}"/>
    <cellStyle name="Comma 3 9 2 2 3 3" xfId="1960" xr:uid="{00000000-0005-0000-0000-0000F4060000}"/>
    <cellStyle name="Comma 3 9 2 2 3 4" xfId="2958" xr:uid="{00000000-0005-0000-0000-0000F5060000}"/>
    <cellStyle name="Comma 3 9 2 2 3 5" xfId="3460" xr:uid="{00000000-0005-0000-0000-0000F6060000}"/>
    <cellStyle name="Comma 3 9 2 2 3 6" xfId="3962" xr:uid="{00000000-0005-0000-0000-0000F7060000}"/>
    <cellStyle name="Comma 3 9 2 2 4" xfId="1189" xr:uid="{00000000-0005-0000-0000-0000F8060000}"/>
    <cellStyle name="Comma 3 9 2 2 4 2" xfId="2208" xr:uid="{00000000-0005-0000-0000-0000F9060000}"/>
    <cellStyle name="Comma 3 9 2 2 5" xfId="1712" xr:uid="{00000000-0005-0000-0000-0000FA060000}"/>
    <cellStyle name="Comma 3 9 2 2 6" xfId="2710" xr:uid="{00000000-0005-0000-0000-0000FB060000}"/>
    <cellStyle name="Comma 3 9 2 2 7" xfId="3212" xr:uid="{00000000-0005-0000-0000-0000FC060000}"/>
    <cellStyle name="Comma 3 9 2 2 8" xfId="3714" xr:uid="{00000000-0005-0000-0000-0000FD060000}"/>
    <cellStyle name="Comma 3 9 2 3" xfId="767" xr:uid="{00000000-0005-0000-0000-0000FE060000}"/>
    <cellStyle name="Comma 3 9 2 3 2" xfId="1015" xr:uid="{00000000-0005-0000-0000-0000FF060000}"/>
    <cellStyle name="Comma 3 9 2 3 2 2" xfId="1511" xr:uid="{00000000-0005-0000-0000-000000070000}"/>
    <cellStyle name="Comma 3 9 2 3 2 2 2" xfId="2530" xr:uid="{00000000-0005-0000-0000-000001070000}"/>
    <cellStyle name="Comma 3 9 2 3 2 3" xfId="2034" xr:uid="{00000000-0005-0000-0000-000002070000}"/>
    <cellStyle name="Comma 3 9 2 3 2 4" xfId="3032" xr:uid="{00000000-0005-0000-0000-000003070000}"/>
    <cellStyle name="Comma 3 9 2 3 2 5" xfId="3534" xr:uid="{00000000-0005-0000-0000-000004070000}"/>
    <cellStyle name="Comma 3 9 2 3 2 6" xfId="4036" xr:uid="{00000000-0005-0000-0000-000005070000}"/>
    <cellStyle name="Comma 3 9 2 3 3" xfId="1263" xr:uid="{00000000-0005-0000-0000-000006070000}"/>
    <cellStyle name="Comma 3 9 2 3 3 2" xfId="2282" xr:uid="{00000000-0005-0000-0000-000007070000}"/>
    <cellStyle name="Comma 3 9 2 3 4" xfId="1786" xr:uid="{00000000-0005-0000-0000-000008070000}"/>
    <cellStyle name="Comma 3 9 2 3 5" xfId="2784" xr:uid="{00000000-0005-0000-0000-000009070000}"/>
    <cellStyle name="Comma 3 9 2 3 6" xfId="3286" xr:uid="{00000000-0005-0000-0000-00000A070000}"/>
    <cellStyle name="Comma 3 9 2 3 7" xfId="3788" xr:uid="{00000000-0005-0000-0000-00000B070000}"/>
    <cellStyle name="Comma 3 9 2 4" xfId="891" xr:uid="{00000000-0005-0000-0000-00000C070000}"/>
    <cellStyle name="Comma 3 9 2 4 2" xfId="1387" xr:uid="{00000000-0005-0000-0000-00000D070000}"/>
    <cellStyle name="Comma 3 9 2 4 2 2" xfId="2406" xr:uid="{00000000-0005-0000-0000-00000E070000}"/>
    <cellStyle name="Comma 3 9 2 4 3" xfId="1910" xr:uid="{00000000-0005-0000-0000-00000F070000}"/>
    <cellStyle name="Comma 3 9 2 4 4" xfId="2908" xr:uid="{00000000-0005-0000-0000-000010070000}"/>
    <cellStyle name="Comma 3 9 2 4 5" xfId="3410" xr:uid="{00000000-0005-0000-0000-000011070000}"/>
    <cellStyle name="Comma 3 9 2 4 6" xfId="3912" xr:uid="{00000000-0005-0000-0000-000012070000}"/>
    <cellStyle name="Comma 3 9 2 5" xfId="1139" xr:uid="{00000000-0005-0000-0000-000013070000}"/>
    <cellStyle name="Comma 3 9 2 5 2" xfId="2158" xr:uid="{00000000-0005-0000-0000-000014070000}"/>
    <cellStyle name="Comma 3 9 2 6" xfId="1662" xr:uid="{00000000-0005-0000-0000-000015070000}"/>
    <cellStyle name="Comma 3 9 2 7" xfId="2660" xr:uid="{00000000-0005-0000-0000-000016070000}"/>
    <cellStyle name="Comma 3 9 2 8" xfId="3162" xr:uid="{00000000-0005-0000-0000-000017070000}"/>
    <cellStyle name="Comma 3 9 2 9" xfId="3664" xr:uid="{00000000-0005-0000-0000-000018070000}"/>
    <cellStyle name="Comma 3 9 3" xfId="663" xr:uid="{00000000-0005-0000-0000-000019070000}"/>
    <cellStyle name="Comma 3 9 3 2" xfId="694" xr:uid="{00000000-0005-0000-0000-00001A070000}"/>
    <cellStyle name="Comma 3 9 3 2 2" xfId="818" xr:uid="{00000000-0005-0000-0000-00001B070000}"/>
    <cellStyle name="Comma 3 9 3 2 2 2" xfId="1066" xr:uid="{00000000-0005-0000-0000-00001C070000}"/>
    <cellStyle name="Comma 3 9 3 2 2 2 2" xfId="1562" xr:uid="{00000000-0005-0000-0000-00001D070000}"/>
    <cellStyle name="Comma 3 9 3 2 2 2 2 2" xfId="2581" xr:uid="{00000000-0005-0000-0000-00001E070000}"/>
    <cellStyle name="Comma 3 9 3 2 2 2 3" xfId="2085" xr:uid="{00000000-0005-0000-0000-00001F070000}"/>
    <cellStyle name="Comma 3 9 3 2 2 2 4" xfId="3083" xr:uid="{00000000-0005-0000-0000-000020070000}"/>
    <cellStyle name="Comma 3 9 3 2 2 2 5" xfId="3585" xr:uid="{00000000-0005-0000-0000-000021070000}"/>
    <cellStyle name="Comma 3 9 3 2 2 2 6" xfId="4087" xr:uid="{00000000-0005-0000-0000-000022070000}"/>
    <cellStyle name="Comma 3 9 3 2 2 3" xfId="1314" xr:uid="{00000000-0005-0000-0000-000023070000}"/>
    <cellStyle name="Comma 3 9 3 2 2 3 2" xfId="2333" xr:uid="{00000000-0005-0000-0000-000024070000}"/>
    <cellStyle name="Comma 3 9 3 2 2 4" xfId="1837" xr:uid="{00000000-0005-0000-0000-000025070000}"/>
    <cellStyle name="Comma 3 9 3 2 2 5" xfId="2835" xr:uid="{00000000-0005-0000-0000-000026070000}"/>
    <cellStyle name="Comma 3 9 3 2 2 6" xfId="3337" xr:uid="{00000000-0005-0000-0000-000027070000}"/>
    <cellStyle name="Comma 3 9 3 2 2 7" xfId="3839" xr:uid="{00000000-0005-0000-0000-000028070000}"/>
    <cellStyle name="Comma 3 9 3 2 3" xfId="942" xr:uid="{00000000-0005-0000-0000-000029070000}"/>
    <cellStyle name="Comma 3 9 3 2 3 2" xfId="1438" xr:uid="{00000000-0005-0000-0000-00002A070000}"/>
    <cellStyle name="Comma 3 9 3 2 3 2 2" xfId="2457" xr:uid="{00000000-0005-0000-0000-00002B070000}"/>
    <cellStyle name="Comma 3 9 3 2 3 3" xfId="1961" xr:uid="{00000000-0005-0000-0000-00002C070000}"/>
    <cellStyle name="Comma 3 9 3 2 3 4" xfId="2959" xr:uid="{00000000-0005-0000-0000-00002D070000}"/>
    <cellStyle name="Comma 3 9 3 2 3 5" xfId="3461" xr:uid="{00000000-0005-0000-0000-00002E070000}"/>
    <cellStyle name="Comma 3 9 3 2 3 6" xfId="3963" xr:uid="{00000000-0005-0000-0000-00002F070000}"/>
    <cellStyle name="Comma 3 9 3 2 4" xfId="1190" xr:uid="{00000000-0005-0000-0000-000030070000}"/>
    <cellStyle name="Comma 3 9 3 2 4 2" xfId="2209" xr:uid="{00000000-0005-0000-0000-000031070000}"/>
    <cellStyle name="Comma 3 9 3 2 5" xfId="1713" xr:uid="{00000000-0005-0000-0000-000032070000}"/>
    <cellStyle name="Comma 3 9 3 2 6" xfId="2711" xr:uid="{00000000-0005-0000-0000-000033070000}"/>
    <cellStyle name="Comma 3 9 3 2 7" xfId="3213" xr:uid="{00000000-0005-0000-0000-000034070000}"/>
    <cellStyle name="Comma 3 9 3 2 8" xfId="3715" xr:uid="{00000000-0005-0000-0000-000035070000}"/>
    <cellStyle name="Comma 3 9 3 3" xfId="787" xr:uid="{00000000-0005-0000-0000-000036070000}"/>
    <cellStyle name="Comma 3 9 3 3 2" xfId="1035" xr:uid="{00000000-0005-0000-0000-000037070000}"/>
    <cellStyle name="Comma 3 9 3 3 2 2" xfId="1531" xr:uid="{00000000-0005-0000-0000-000038070000}"/>
    <cellStyle name="Comma 3 9 3 3 2 2 2" xfId="2550" xr:uid="{00000000-0005-0000-0000-000039070000}"/>
    <cellStyle name="Comma 3 9 3 3 2 3" xfId="2054" xr:uid="{00000000-0005-0000-0000-00003A070000}"/>
    <cellStyle name="Comma 3 9 3 3 2 4" xfId="3052" xr:uid="{00000000-0005-0000-0000-00003B070000}"/>
    <cellStyle name="Comma 3 9 3 3 2 5" xfId="3554" xr:uid="{00000000-0005-0000-0000-00003C070000}"/>
    <cellStyle name="Comma 3 9 3 3 2 6" xfId="4056" xr:uid="{00000000-0005-0000-0000-00003D070000}"/>
    <cellStyle name="Comma 3 9 3 3 3" xfId="1283" xr:uid="{00000000-0005-0000-0000-00003E070000}"/>
    <cellStyle name="Comma 3 9 3 3 3 2" xfId="2302" xr:uid="{00000000-0005-0000-0000-00003F070000}"/>
    <cellStyle name="Comma 3 9 3 3 4" xfId="1806" xr:uid="{00000000-0005-0000-0000-000040070000}"/>
    <cellStyle name="Comma 3 9 3 3 5" xfId="2804" xr:uid="{00000000-0005-0000-0000-000041070000}"/>
    <cellStyle name="Comma 3 9 3 3 6" xfId="3306" xr:uid="{00000000-0005-0000-0000-000042070000}"/>
    <cellStyle name="Comma 3 9 3 3 7" xfId="3808" xr:uid="{00000000-0005-0000-0000-000043070000}"/>
    <cellStyle name="Comma 3 9 3 4" xfId="911" xr:uid="{00000000-0005-0000-0000-000044070000}"/>
    <cellStyle name="Comma 3 9 3 4 2" xfId="1407" xr:uid="{00000000-0005-0000-0000-000045070000}"/>
    <cellStyle name="Comma 3 9 3 4 2 2" xfId="2426" xr:uid="{00000000-0005-0000-0000-000046070000}"/>
    <cellStyle name="Comma 3 9 3 4 3" xfId="1930" xr:uid="{00000000-0005-0000-0000-000047070000}"/>
    <cellStyle name="Comma 3 9 3 4 4" xfId="2928" xr:uid="{00000000-0005-0000-0000-000048070000}"/>
    <cellStyle name="Comma 3 9 3 4 5" xfId="3430" xr:uid="{00000000-0005-0000-0000-000049070000}"/>
    <cellStyle name="Comma 3 9 3 4 6" xfId="3932" xr:uid="{00000000-0005-0000-0000-00004A070000}"/>
    <cellStyle name="Comma 3 9 3 5" xfId="1159" xr:uid="{00000000-0005-0000-0000-00004B070000}"/>
    <cellStyle name="Comma 3 9 3 5 2" xfId="2178" xr:uid="{00000000-0005-0000-0000-00004C070000}"/>
    <cellStyle name="Comma 3 9 3 6" xfId="1682" xr:uid="{00000000-0005-0000-0000-00004D070000}"/>
    <cellStyle name="Comma 3 9 3 7" xfId="2680" xr:uid="{00000000-0005-0000-0000-00004E070000}"/>
    <cellStyle name="Comma 3 9 3 8" xfId="3182" xr:uid="{00000000-0005-0000-0000-00004F070000}"/>
    <cellStyle name="Comma 3 9 3 9" xfId="3684" xr:uid="{00000000-0005-0000-0000-000050070000}"/>
    <cellStyle name="Comma 3 9 4" xfId="692" xr:uid="{00000000-0005-0000-0000-000051070000}"/>
    <cellStyle name="Comma 3 9 4 2" xfId="816" xr:uid="{00000000-0005-0000-0000-000052070000}"/>
    <cellStyle name="Comma 3 9 4 2 2" xfId="1064" xr:uid="{00000000-0005-0000-0000-000053070000}"/>
    <cellStyle name="Comma 3 9 4 2 2 2" xfId="1560" xr:uid="{00000000-0005-0000-0000-000054070000}"/>
    <cellStyle name="Comma 3 9 4 2 2 2 2" xfId="2579" xr:uid="{00000000-0005-0000-0000-000055070000}"/>
    <cellStyle name="Comma 3 9 4 2 2 3" xfId="2083" xr:uid="{00000000-0005-0000-0000-000056070000}"/>
    <cellStyle name="Comma 3 9 4 2 2 4" xfId="3081" xr:uid="{00000000-0005-0000-0000-000057070000}"/>
    <cellStyle name="Comma 3 9 4 2 2 5" xfId="3583" xr:uid="{00000000-0005-0000-0000-000058070000}"/>
    <cellStyle name="Comma 3 9 4 2 2 6" xfId="4085" xr:uid="{00000000-0005-0000-0000-000059070000}"/>
    <cellStyle name="Comma 3 9 4 2 3" xfId="1312" xr:uid="{00000000-0005-0000-0000-00005A070000}"/>
    <cellStyle name="Comma 3 9 4 2 3 2" xfId="2331" xr:uid="{00000000-0005-0000-0000-00005B070000}"/>
    <cellStyle name="Comma 3 9 4 2 4" xfId="1835" xr:uid="{00000000-0005-0000-0000-00005C070000}"/>
    <cellStyle name="Comma 3 9 4 2 5" xfId="2833" xr:uid="{00000000-0005-0000-0000-00005D070000}"/>
    <cellStyle name="Comma 3 9 4 2 6" xfId="3335" xr:uid="{00000000-0005-0000-0000-00005E070000}"/>
    <cellStyle name="Comma 3 9 4 2 7" xfId="3837" xr:uid="{00000000-0005-0000-0000-00005F070000}"/>
    <cellStyle name="Comma 3 9 4 3" xfId="940" xr:uid="{00000000-0005-0000-0000-000060070000}"/>
    <cellStyle name="Comma 3 9 4 3 2" xfId="1436" xr:uid="{00000000-0005-0000-0000-000061070000}"/>
    <cellStyle name="Comma 3 9 4 3 2 2" xfId="2455" xr:uid="{00000000-0005-0000-0000-000062070000}"/>
    <cellStyle name="Comma 3 9 4 3 3" xfId="1959" xr:uid="{00000000-0005-0000-0000-000063070000}"/>
    <cellStyle name="Comma 3 9 4 3 4" xfId="2957" xr:uid="{00000000-0005-0000-0000-000064070000}"/>
    <cellStyle name="Comma 3 9 4 3 5" xfId="3459" xr:uid="{00000000-0005-0000-0000-000065070000}"/>
    <cellStyle name="Comma 3 9 4 3 6" xfId="3961" xr:uid="{00000000-0005-0000-0000-000066070000}"/>
    <cellStyle name="Comma 3 9 4 4" xfId="1188" xr:uid="{00000000-0005-0000-0000-000067070000}"/>
    <cellStyle name="Comma 3 9 4 4 2" xfId="2207" xr:uid="{00000000-0005-0000-0000-000068070000}"/>
    <cellStyle name="Comma 3 9 4 5" xfId="1711" xr:uid="{00000000-0005-0000-0000-000069070000}"/>
    <cellStyle name="Comma 3 9 4 6" xfId="2709" xr:uid="{00000000-0005-0000-0000-00006A070000}"/>
    <cellStyle name="Comma 3 9 4 7" xfId="3211" xr:uid="{00000000-0005-0000-0000-00006B070000}"/>
    <cellStyle name="Comma 3 9 4 8" xfId="3713" xr:uid="{00000000-0005-0000-0000-00006C070000}"/>
    <cellStyle name="Comma 3 9 5" xfId="745" xr:uid="{00000000-0005-0000-0000-00006D070000}"/>
    <cellStyle name="Comma 3 9 5 2" xfId="993" xr:uid="{00000000-0005-0000-0000-00006E070000}"/>
    <cellStyle name="Comma 3 9 5 2 2" xfId="1489" xr:uid="{00000000-0005-0000-0000-00006F070000}"/>
    <cellStyle name="Comma 3 9 5 2 2 2" xfId="2508" xr:uid="{00000000-0005-0000-0000-000070070000}"/>
    <cellStyle name="Comma 3 9 5 2 3" xfId="2012" xr:uid="{00000000-0005-0000-0000-000071070000}"/>
    <cellStyle name="Comma 3 9 5 2 4" xfId="3010" xr:uid="{00000000-0005-0000-0000-000072070000}"/>
    <cellStyle name="Comma 3 9 5 2 5" xfId="3512" xr:uid="{00000000-0005-0000-0000-000073070000}"/>
    <cellStyle name="Comma 3 9 5 2 6" xfId="4014" xr:uid="{00000000-0005-0000-0000-000074070000}"/>
    <cellStyle name="Comma 3 9 5 3" xfId="1241" xr:uid="{00000000-0005-0000-0000-000075070000}"/>
    <cellStyle name="Comma 3 9 5 3 2" xfId="2260" xr:uid="{00000000-0005-0000-0000-000076070000}"/>
    <cellStyle name="Comma 3 9 5 4" xfId="1764" xr:uid="{00000000-0005-0000-0000-000077070000}"/>
    <cellStyle name="Comma 3 9 5 5" xfId="2762" xr:uid="{00000000-0005-0000-0000-000078070000}"/>
    <cellStyle name="Comma 3 9 5 6" xfId="3264" xr:uid="{00000000-0005-0000-0000-000079070000}"/>
    <cellStyle name="Comma 3 9 5 7" xfId="3766" xr:uid="{00000000-0005-0000-0000-00007A070000}"/>
    <cellStyle name="Comma 3 9 6" xfId="869" xr:uid="{00000000-0005-0000-0000-00007B070000}"/>
    <cellStyle name="Comma 3 9 6 2" xfId="1365" xr:uid="{00000000-0005-0000-0000-00007C070000}"/>
    <cellStyle name="Comma 3 9 6 2 2" xfId="2384" xr:uid="{00000000-0005-0000-0000-00007D070000}"/>
    <cellStyle name="Comma 3 9 6 3" xfId="1888" xr:uid="{00000000-0005-0000-0000-00007E070000}"/>
    <cellStyle name="Comma 3 9 6 4" xfId="2886" xr:uid="{00000000-0005-0000-0000-00007F070000}"/>
    <cellStyle name="Comma 3 9 6 5" xfId="3388" xr:uid="{00000000-0005-0000-0000-000080070000}"/>
    <cellStyle name="Comma 3 9 6 6" xfId="3890" xr:uid="{00000000-0005-0000-0000-000081070000}"/>
    <cellStyle name="Comma 3 9 7" xfId="1117" xr:uid="{00000000-0005-0000-0000-000082070000}"/>
    <cellStyle name="Comma 3 9 7 2" xfId="2136" xr:uid="{00000000-0005-0000-0000-000083070000}"/>
    <cellStyle name="Comma 3 9 8" xfId="1640" xr:uid="{00000000-0005-0000-0000-000084070000}"/>
    <cellStyle name="Comma 3 9 9" xfId="2638" xr:uid="{00000000-0005-0000-0000-000085070000}"/>
    <cellStyle name="Comma 30" xfId="4204" xr:uid="{00000000-0005-0000-0000-000086070000}"/>
    <cellStyle name="Comma 31" xfId="4336" xr:uid="{00000000-0005-0000-0000-000087070000}"/>
    <cellStyle name="Comma 32" xfId="4196" xr:uid="{00000000-0005-0000-0000-000088070000}"/>
    <cellStyle name="Comma 33" xfId="4331" xr:uid="{00000000-0005-0000-0000-000089070000}"/>
    <cellStyle name="Comma 34" xfId="4335" xr:uid="{00000000-0005-0000-0000-00008A070000}"/>
    <cellStyle name="Comma 35" xfId="4332" xr:uid="{00000000-0005-0000-0000-00008B070000}"/>
    <cellStyle name="Comma 4" xfId="167" xr:uid="{00000000-0005-0000-0000-00008C070000}"/>
    <cellStyle name="Comma 4 2" xfId="112" xr:uid="{00000000-0005-0000-0000-00008D070000}"/>
    <cellStyle name="Comma 4 2 2" xfId="187" xr:uid="{00000000-0005-0000-0000-00008E070000}"/>
    <cellStyle name="Comma 4 3" xfId="174" xr:uid="{00000000-0005-0000-0000-00008F070000}"/>
    <cellStyle name="Comma 5" xfId="377" xr:uid="{00000000-0005-0000-0000-000090070000}"/>
    <cellStyle name="Comma 5 2" xfId="4233" xr:uid="{00000000-0005-0000-0000-000091070000}"/>
    <cellStyle name="Comma 5 3" xfId="4187" xr:uid="{00000000-0005-0000-0000-000092070000}"/>
    <cellStyle name="Comma 6" xfId="378" xr:uid="{00000000-0005-0000-0000-000093070000}"/>
    <cellStyle name="Comma 6 2" xfId="379" xr:uid="{00000000-0005-0000-0000-000094070000}"/>
    <cellStyle name="Comma 6 3" xfId="4231" xr:uid="{00000000-0005-0000-0000-000095070000}"/>
    <cellStyle name="Comma 7" xfId="97" xr:uid="{00000000-0005-0000-0000-000096070000}"/>
    <cellStyle name="Comma 7 2" xfId="162" xr:uid="{00000000-0005-0000-0000-000097070000}"/>
    <cellStyle name="Comma 7 2 2" xfId="381" xr:uid="{00000000-0005-0000-0000-000098070000}"/>
    <cellStyle name="Comma 7 2 2 2" xfId="4322" xr:uid="{00000000-0005-0000-0000-000099070000}"/>
    <cellStyle name="Comma 7 2 3" xfId="1619" xr:uid="{00000000-0005-0000-0000-00009A070000}"/>
    <cellStyle name="Comma 7 2 4" xfId="4206" xr:uid="{00000000-0005-0000-0000-00009B070000}"/>
    <cellStyle name="Comma 7 3" xfId="380" xr:uid="{00000000-0005-0000-0000-00009C070000}"/>
    <cellStyle name="Comma 7 3 2" xfId="4280" xr:uid="{00000000-0005-0000-0000-00009D070000}"/>
    <cellStyle name="Comma 7 4" xfId="1604" xr:uid="{00000000-0005-0000-0000-00009E070000}"/>
    <cellStyle name="Comma 7 5" xfId="4201" xr:uid="{00000000-0005-0000-0000-00009F070000}"/>
    <cellStyle name="Comma 8" xfId="382" xr:uid="{00000000-0005-0000-0000-0000A0070000}"/>
    <cellStyle name="Comma 8 2" xfId="383" xr:uid="{00000000-0005-0000-0000-0000A1070000}"/>
    <cellStyle name="Comma 9" xfId="384" xr:uid="{00000000-0005-0000-0000-0000A2070000}"/>
    <cellStyle name="CommaBlank" xfId="385" xr:uid="{00000000-0005-0000-0000-0000A3070000}"/>
    <cellStyle name="CommaBlank 2" xfId="386" xr:uid="{00000000-0005-0000-0000-0000A4070000}"/>
    <cellStyle name="Currency 10" xfId="387" xr:uid="{00000000-0005-0000-0000-0000A5070000}"/>
    <cellStyle name="Currency 10 10" xfId="3126" xr:uid="{00000000-0005-0000-0000-0000A6070000}"/>
    <cellStyle name="Currency 10 11" xfId="3628" xr:uid="{00000000-0005-0000-0000-0000A7070000}"/>
    <cellStyle name="Currency 10 2" xfId="623" xr:uid="{00000000-0005-0000-0000-0000A8070000}"/>
    <cellStyle name="Currency 10 2 2" xfId="696" xr:uid="{00000000-0005-0000-0000-0000A9070000}"/>
    <cellStyle name="Currency 10 2 2 2" xfId="820" xr:uid="{00000000-0005-0000-0000-0000AA070000}"/>
    <cellStyle name="Currency 10 2 2 2 2" xfId="1068" xr:uid="{00000000-0005-0000-0000-0000AB070000}"/>
    <cellStyle name="Currency 10 2 2 2 2 2" xfId="1564" xr:uid="{00000000-0005-0000-0000-0000AC070000}"/>
    <cellStyle name="Currency 10 2 2 2 2 2 2" xfId="2583" xr:uid="{00000000-0005-0000-0000-0000AD070000}"/>
    <cellStyle name="Currency 10 2 2 2 2 3" xfId="2087" xr:uid="{00000000-0005-0000-0000-0000AE070000}"/>
    <cellStyle name="Currency 10 2 2 2 2 4" xfId="3085" xr:uid="{00000000-0005-0000-0000-0000AF070000}"/>
    <cellStyle name="Currency 10 2 2 2 2 5" xfId="3587" xr:uid="{00000000-0005-0000-0000-0000B0070000}"/>
    <cellStyle name="Currency 10 2 2 2 2 6" xfId="4089" xr:uid="{00000000-0005-0000-0000-0000B1070000}"/>
    <cellStyle name="Currency 10 2 2 2 3" xfId="1316" xr:uid="{00000000-0005-0000-0000-0000B2070000}"/>
    <cellStyle name="Currency 10 2 2 2 3 2" xfId="2335" xr:uid="{00000000-0005-0000-0000-0000B3070000}"/>
    <cellStyle name="Currency 10 2 2 2 4" xfId="1839" xr:uid="{00000000-0005-0000-0000-0000B4070000}"/>
    <cellStyle name="Currency 10 2 2 2 5" xfId="2837" xr:uid="{00000000-0005-0000-0000-0000B5070000}"/>
    <cellStyle name="Currency 10 2 2 2 6" xfId="3339" xr:uid="{00000000-0005-0000-0000-0000B6070000}"/>
    <cellStyle name="Currency 10 2 2 2 7" xfId="3841" xr:uid="{00000000-0005-0000-0000-0000B7070000}"/>
    <cellStyle name="Currency 10 2 2 3" xfId="944" xr:uid="{00000000-0005-0000-0000-0000B8070000}"/>
    <cellStyle name="Currency 10 2 2 3 2" xfId="1440" xr:uid="{00000000-0005-0000-0000-0000B9070000}"/>
    <cellStyle name="Currency 10 2 2 3 2 2" xfId="2459" xr:uid="{00000000-0005-0000-0000-0000BA070000}"/>
    <cellStyle name="Currency 10 2 2 3 3" xfId="1963" xr:uid="{00000000-0005-0000-0000-0000BB070000}"/>
    <cellStyle name="Currency 10 2 2 3 4" xfId="2961" xr:uid="{00000000-0005-0000-0000-0000BC070000}"/>
    <cellStyle name="Currency 10 2 2 3 5" xfId="3463" xr:uid="{00000000-0005-0000-0000-0000BD070000}"/>
    <cellStyle name="Currency 10 2 2 3 6" xfId="3965" xr:uid="{00000000-0005-0000-0000-0000BE070000}"/>
    <cellStyle name="Currency 10 2 2 4" xfId="1192" xr:uid="{00000000-0005-0000-0000-0000BF070000}"/>
    <cellStyle name="Currency 10 2 2 4 2" xfId="2211" xr:uid="{00000000-0005-0000-0000-0000C0070000}"/>
    <cellStyle name="Currency 10 2 2 5" xfId="1715" xr:uid="{00000000-0005-0000-0000-0000C1070000}"/>
    <cellStyle name="Currency 10 2 2 6" xfId="2713" xr:uid="{00000000-0005-0000-0000-0000C2070000}"/>
    <cellStyle name="Currency 10 2 2 7" xfId="3215" xr:uid="{00000000-0005-0000-0000-0000C3070000}"/>
    <cellStyle name="Currency 10 2 2 8" xfId="3717" xr:uid="{00000000-0005-0000-0000-0000C4070000}"/>
    <cellStyle name="Currency 10 2 3" xfId="753" xr:uid="{00000000-0005-0000-0000-0000C5070000}"/>
    <cellStyle name="Currency 10 2 3 2" xfId="1001" xr:uid="{00000000-0005-0000-0000-0000C6070000}"/>
    <cellStyle name="Currency 10 2 3 2 2" xfId="1497" xr:uid="{00000000-0005-0000-0000-0000C7070000}"/>
    <cellStyle name="Currency 10 2 3 2 2 2" xfId="2516" xr:uid="{00000000-0005-0000-0000-0000C8070000}"/>
    <cellStyle name="Currency 10 2 3 2 3" xfId="2020" xr:uid="{00000000-0005-0000-0000-0000C9070000}"/>
    <cellStyle name="Currency 10 2 3 2 4" xfId="3018" xr:uid="{00000000-0005-0000-0000-0000CA070000}"/>
    <cellStyle name="Currency 10 2 3 2 5" xfId="3520" xr:uid="{00000000-0005-0000-0000-0000CB070000}"/>
    <cellStyle name="Currency 10 2 3 2 6" xfId="4022" xr:uid="{00000000-0005-0000-0000-0000CC070000}"/>
    <cellStyle name="Currency 10 2 3 3" xfId="1249" xr:uid="{00000000-0005-0000-0000-0000CD070000}"/>
    <cellStyle name="Currency 10 2 3 3 2" xfId="2268" xr:uid="{00000000-0005-0000-0000-0000CE070000}"/>
    <cellStyle name="Currency 10 2 3 4" xfId="1772" xr:uid="{00000000-0005-0000-0000-0000CF070000}"/>
    <cellStyle name="Currency 10 2 3 5" xfId="2770" xr:uid="{00000000-0005-0000-0000-0000D0070000}"/>
    <cellStyle name="Currency 10 2 3 6" xfId="3272" xr:uid="{00000000-0005-0000-0000-0000D1070000}"/>
    <cellStyle name="Currency 10 2 3 7" xfId="3774" xr:uid="{00000000-0005-0000-0000-0000D2070000}"/>
    <cellStyle name="Currency 10 2 4" xfId="877" xr:uid="{00000000-0005-0000-0000-0000D3070000}"/>
    <cellStyle name="Currency 10 2 4 2" xfId="1373" xr:uid="{00000000-0005-0000-0000-0000D4070000}"/>
    <cellStyle name="Currency 10 2 4 2 2" xfId="2392" xr:uid="{00000000-0005-0000-0000-0000D5070000}"/>
    <cellStyle name="Currency 10 2 4 3" xfId="1896" xr:uid="{00000000-0005-0000-0000-0000D6070000}"/>
    <cellStyle name="Currency 10 2 4 4" xfId="2894" xr:uid="{00000000-0005-0000-0000-0000D7070000}"/>
    <cellStyle name="Currency 10 2 4 5" xfId="3396" xr:uid="{00000000-0005-0000-0000-0000D8070000}"/>
    <cellStyle name="Currency 10 2 4 6" xfId="3898" xr:uid="{00000000-0005-0000-0000-0000D9070000}"/>
    <cellStyle name="Currency 10 2 5" xfId="1125" xr:uid="{00000000-0005-0000-0000-0000DA070000}"/>
    <cellStyle name="Currency 10 2 5 2" xfId="2144" xr:uid="{00000000-0005-0000-0000-0000DB070000}"/>
    <cellStyle name="Currency 10 2 6" xfId="1648" xr:uid="{00000000-0005-0000-0000-0000DC070000}"/>
    <cellStyle name="Currency 10 2 7" xfId="2646" xr:uid="{00000000-0005-0000-0000-0000DD070000}"/>
    <cellStyle name="Currency 10 2 8" xfId="3148" xr:uid="{00000000-0005-0000-0000-0000DE070000}"/>
    <cellStyle name="Currency 10 2 9" xfId="3650" xr:uid="{00000000-0005-0000-0000-0000DF070000}"/>
    <cellStyle name="Currency 10 3" xfId="649" xr:uid="{00000000-0005-0000-0000-0000E0070000}"/>
    <cellStyle name="Currency 10 3 2" xfId="697" xr:uid="{00000000-0005-0000-0000-0000E1070000}"/>
    <cellStyle name="Currency 10 3 2 2" xfId="821" xr:uid="{00000000-0005-0000-0000-0000E2070000}"/>
    <cellStyle name="Currency 10 3 2 2 2" xfId="1069" xr:uid="{00000000-0005-0000-0000-0000E3070000}"/>
    <cellStyle name="Currency 10 3 2 2 2 2" xfId="1565" xr:uid="{00000000-0005-0000-0000-0000E4070000}"/>
    <cellStyle name="Currency 10 3 2 2 2 2 2" xfId="2584" xr:uid="{00000000-0005-0000-0000-0000E5070000}"/>
    <cellStyle name="Currency 10 3 2 2 2 3" xfId="2088" xr:uid="{00000000-0005-0000-0000-0000E6070000}"/>
    <cellStyle name="Currency 10 3 2 2 2 4" xfId="3086" xr:uid="{00000000-0005-0000-0000-0000E7070000}"/>
    <cellStyle name="Currency 10 3 2 2 2 5" xfId="3588" xr:uid="{00000000-0005-0000-0000-0000E8070000}"/>
    <cellStyle name="Currency 10 3 2 2 2 6" xfId="4090" xr:uid="{00000000-0005-0000-0000-0000E9070000}"/>
    <cellStyle name="Currency 10 3 2 2 3" xfId="1317" xr:uid="{00000000-0005-0000-0000-0000EA070000}"/>
    <cellStyle name="Currency 10 3 2 2 3 2" xfId="2336" xr:uid="{00000000-0005-0000-0000-0000EB070000}"/>
    <cellStyle name="Currency 10 3 2 2 4" xfId="1840" xr:uid="{00000000-0005-0000-0000-0000EC070000}"/>
    <cellStyle name="Currency 10 3 2 2 5" xfId="2838" xr:uid="{00000000-0005-0000-0000-0000ED070000}"/>
    <cellStyle name="Currency 10 3 2 2 6" xfId="3340" xr:uid="{00000000-0005-0000-0000-0000EE070000}"/>
    <cellStyle name="Currency 10 3 2 2 7" xfId="3842" xr:uid="{00000000-0005-0000-0000-0000EF070000}"/>
    <cellStyle name="Currency 10 3 2 3" xfId="945" xr:uid="{00000000-0005-0000-0000-0000F0070000}"/>
    <cellStyle name="Currency 10 3 2 3 2" xfId="1441" xr:uid="{00000000-0005-0000-0000-0000F1070000}"/>
    <cellStyle name="Currency 10 3 2 3 2 2" xfId="2460" xr:uid="{00000000-0005-0000-0000-0000F2070000}"/>
    <cellStyle name="Currency 10 3 2 3 3" xfId="1964" xr:uid="{00000000-0005-0000-0000-0000F3070000}"/>
    <cellStyle name="Currency 10 3 2 3 4" xfId="2962" xr:uid="{00000000-0005-0000-0000-0000F4070000}"/>
    <cellStyle name="Currency 10 3 2 3 5" xfId="3464" xr:uid="{00000000-0005-0000-0000-0000F5070000}"/>
    <cellStyle name="Currency 10 3 2 3 6" xfId="3966" xr:uid="{00000000-0005-0000-0000-0000F6070000}"/>
    <cellStyle name="Currency 10 3 2 4" xfId="1193" xr:uid="{00000000-0005-0000-0000-0000F7070000}"/>
    <cellStyle name="Currency 10 3 2 4 2" xfId="2212" xr:uid="{00000000-0005-0000-0000-0000F8070000}"/>
    <cellStyle name="Currency 10 3 2 5" xfId="1716" xr:uid="{00000000-0005-0000-0000-0000F9070000}"/>
    <cellStyle name="Currency 10 3 2 6" xfId="2714" xr:uid="{00000000-0005-0000-0000-0000FA070000}"/>
    <cellStyle name="Currency 10 3 2 7" xfId="3216" xr:uid="{00000000-0005-0000-0000-0000FB070000}"/>
    <cellStyle name="Currency 10 3 2 8" xfId="3718" xr:uid="{00000000-0005-0000-0000-0000FC070000}"/>
    <cellStyle name="Currency 10 3 3" xfId="773" xr:uid="{00000000-0005-0000-0000-0000FD070000}"/>
    <cellStyle name="Currency 10 3 3 2" xfId="1021" xr:uid="{00000000-0005-0000-0000-0000FE070000}"/>
    <cellStyle name="Currency 10 3 3 2 2" xfId="1517" xr:uid="{00000000-0005-0000-0000-0000FF070000}"/>
    <cellStyle name="Currency 10 3 3 2 2 2" xfId="2536" xr:uid="{00000000-0005-0000-0000-000000080000}"/>
    <cellStyle name="Currency 10 3 3 2 3" xfId="2040" xr:uid="{00000000-0005-0000-0000-000001080000}"/>
    <cellStyle name="Currency 10 3 3 2 4" xfId="3038" xr:uid="{00000000-0005-0000-0000-000002080000}"/>
    <cellStyle name="Currency 10 3 3 2 5" xfId="3540" xr:uid="{00000000-0005-0000-0000-000003080000}"/>
    <cellStyle name="Currency 10 3 3 2 6" xfId="4042" xr:uid="{00000000-0005-0000-0000-000004080000}"/>
    <cellStyle name="Currency 10 3 3 3" xfId="1269" xr:uid="{00000000-0005-0000-0000-000005080000}"/>
    <cellStyle name="Currency 10 3 3 3 2" xfId="2288" xr:uid="{00000000-0005-0000-0000-000006080000}"/>
    <cellStyle name="Currency 10 3 3 4" xfId="1792" xr:uid="{00000000-0005-0000-0000-000007080000}"/>
    <cellStyle name="Currency 10 3 3 5" xfId="2790" xr:uid="{00000000-0005-0000-0000-000008080000}"/>
    <cellStyle name="Currency 10 3 3 6" xfId="3292" xr:uid="{00000000-0005-0000-0000-000009080000}"/>
    <cellStyle name="Currency 10 3 3 7" xfId="3794" xr:uid="{00000000-0005-0000-0000-00000A080000}"/>
    <cellStyle name="Currency 10 3 4" xfId="897" xr:uid="{00000000-0005-0000-0000-00000B080000}"/>
    <cellStyle name="Currency 10 3 4 2" xfId="1393" xr:uid="{00000000-0005-0000-0000-00000C080000}"/>
    <cellStyle name="Currency 10 3 4 2 2" xfId="2412" xr:uid="{00000000-0005-0000-0000-00000D080000}"/>
    <cellStyle name="Currency 10 3 4 3" xfId="1916" xr:uid="{00000000-0005-0000-0000-00000E080000}"/>
    <cellStyle name="Currency 10 3 4 4" xfId="2914" xr:uid="{00000000-0005-0000-0000-00000F080000}"/>
    <cellStyle name="Currency 10 3 4 5" xfId="3416" xr:uid="{00000000-0005-0000-0000-000010080000}"/>
    <cellStyle name="Currency 10 3 4 6" xfId="3918" xr:uid="{00000000-0005-0000-0000-000011080000}"/>
    <cellStyle name="Currency 10 3 5" xfId="1145" xr:uid="{00000000-0005-0000-0000-000012080000}"/>
    <cellStyle name="Currency 10 3 5 2" xfId="2164" xr:uid="{00000000-0005-0000-0000-000013080000}"/>
    <cellStyle name="Currency 10 3 6" xfId="1668" xr:uid="{00000000-0005-0000-0000-000014080000}"/>
    <cellStyle name="Currency 10 3 7" xfId="2666" xr:uid="{00000000-0005-0000-0000-000015080000}"/>
    <cellStyle name="Currency 10 3 8" xfId="3168" xr:uid="{00000000-0005-0000-0000-000016080000}"/>
    <cellStyle name="Currency 10 3 9" xfId="3670" xr:uid="{00000000-0005-0000-0000-000017080000}"/>
    <cellStyle name="Currency 10 4" xfId="695" xr:uid="{00000000-0005-0000-0000-000018080000}"/>
    <cellStyle name="Currency 10 4 2" xfId="819" xr:uid="{00000000-0005-0000-0000-000019080000}"/>
    <cellStyle name="Currency 10 4 2 2" xfId="1067" xr:uid="{00000000-0005-0000-0000-00001A080000}"/>
    <cellStyle name="Currency 10 4 2 2 2" xfId="1563" xr:uid="{00000000-0005-0000-0000-00001B080000}"/>
    <cellStyle name="Currency 10 4 2 2 2 2" xfId="2582" xr:uid="{00000000-0005-0000-0000-00001C080000}"/>
    <cellStyle name="Currency 10 4 2 2 3" xfId="2086" xr:uid="{00000000-0005-0000-0000-00001D080000}"/>
    <cellStyle name="Currency 10 4 2 2 4" xfId="3084" xr:uid="{00000000-0005-0000-0000-00001E080000}"/>
    <cellStyle name="Currency 10 4 2 2 5" xfId="3586" xr:uid="{00000000-0005-0000-0000-00001F080000}"/>
    <cellStyle name="Currency 10 4 2 2 6" xfId="4088" xr:uid="{00000000-0005-0000-0000-000020080000}"/>
    <cellStyle name="Currency 10 4 2 3" xfId="1315" xr:uid="{00000000-0005-0000-0000-000021080000}"/>
    <cellStyle name="Currency 10 4 2 3 2" xfId="2334" xr:uid="{00000000-0005-0000-0000-000022080000}"/>
    <cellStyle name="Currency 10 4 2 4" xfId="1838" xr:uid="{00000000-0005-0000-0000-000023080000}"/>
    <cellStyle name="Currency 10 4 2 5" xfId="2836" xr:uid="{00000000-0005-0000-0000-000024080000}"/>
    <cellStyle name="Currency 10 4 2 6" xfId="3338" xr:uid="{00000000-0005-0000-0000-000025080000}"/>
    <cellStyle name="Currency 10 4 2 7" xfId="3840" xr:uid="{00000000-0005-0000-0000-000026080000}"/>
    <cellStyle name="Currency 10 4 3" xfId="943" xr:uid="{00000000-0005-0000-0000-000027080000}"/>
    <cellStyle name="Currency 10 4 3 2" xfId="1439" xr:uid="{00000000-0005-0000-0000-000028080000}"/>
    <cellStyle name="Currency 10 4 3 2 2" xfId="2458" xr:uid="{00000000-0005-0000-0000-000029080000}"/>
    <cellStyle name="Currency 10 4 3 3" xfId="1962" xr:uid="{00000000-0005-0000-0000-00002A080000}"/>
    <cellStyle name="Currency 10 4 3 4" xfId="2960" xr:uid="{00000000-0005-0000-0000-00002B080000}"/>
    <cellStyle name="Currency 10 4 3 5" xfId="3462" xr:uid="{00000000-0005-0000-0000-00002C080000}"/>
    <cellStyle name="Currency 10 4 3 6" xfId="3964" xr:uid="{00000000-0005-0000-0000-00002D080000}"/>
    <cellStyle name="Currency 10 4 4" xfId="1191" xr:uid="{00000000-0005-0000-0000-00002E080000}"/>
    <cellStyle name="Currency 10 4 4 2" xfId="2210" xr:uid="{00000000-0005-0000-0000-00002F080000}"/>
    <cellStyle name="Currency 10 4 5" xfId="1714" xr:uid="{00000000-0005-0000-0000-000030080000}"/>
    <cellStyle name="Currency 10 4 6" xfId="2712" xr:uid="{00000000-0005-0000-0000-000031080000}"/>
    <cellStyle name="Currency 10 4 7" xfId="3214" xr:uid="{00000000-0005-0000-0000-000032080000}"/>
    <cellStyle name="Currency 10 4 8" xfId="3716" xr:uid="{00000000-0005-0000-0000-000033080000}"/>
    <cellStyle name="Currency 10 5" xfId="731" xr:uid="{00000000-0005-0000-0000-000034080000}"/>
    <cellStyle name="Currency 10 5 2" xfId="979" xr:uid="{00000000-0005-0000-0000-000035080000}"/>
    <cellStyle name="Currency 10 5 2 2" xfId="1475" xr:uid="{00000000-0005-0000-0000-000036080000}"/>
    <cellStyle name="Currency 10 5 2 2 2" xfId="2494" xr:uid="{00000000-0005-0000-0000-000037080000}"/>
    <cellStyle name="Currency 10 5 2 3" xfId="1998" xr:uid="{00000000-0005-0000-0000-000038080000}"/>
    <cellStyle name="Currency 10 5 2 4" xfId="2996" xr:uid="{00000000-0005-0000-0000-000039080000}"/>
    <cellStyle name="Currency 10 5 2 5" xfId="3498" xr:uid="{00000000-0005-0000-0000-00003A080000}"/>
    <cellStyle name="Currency 10 5 2 6" xfId="4000" xr:uid="{00000000-0005-0000-0000-00003B080000}"/>
    <cellStyle name="Currency 10 5 3" xfId="1227" xr:uid="{00000000-0005-0000-0000-00003C080000}"/>
    <cellStyle name="Currency 10 5 3 2" xfId="2246" xr:uid="{00000000-0005-0000-0000-00003D080000}"/>
    <cellStyle name="Currency 10 5 4" xfId="1750" xr:uid="{00000000-0005-0000-0000-00003E080000}"/>
    <cellStyle name="Currency 10 5 5" xfId="2748" xr:uid="{00000000-0005-0000-0000-00003F080000}"/>
    <cellStyle name="Currency 10 5 6" xfId="3250" xr:uid="{00000000-0005-0000-0000-000040080000}"/>
    <cellStyle name="Currency 10 5 7" xfId="3752" xr:uid="{00000000-0005-0000-0000-000041080000}"/>
    <cellStyle name="Currency 10 6" xfId="855" xr:uid="{00000000-0005-0000-0000-000042080000}"/>
    <cellStyle name="Currency 10 6 2" xfId="1351" xr:uid="{00000000-0005-0000-0000-000043080000}"/>
    <cellStyle name="Currency 10 6 2 2" xfId="2370" xr:uid="{00000000-0005-0000-0000-000044080000}"/>
    <cellStyle name="Currency 10 6 3" xfId="1874" xr:uid="{00000000-0005-0000-0000-000045080000}"/>
    <cellStyle name="Currency 10 6 4" xfId="2872" xr:uid="{00000000-0005-0000-0000-000046080000}"/>
    <cellStyle name="Currency 10 6 5" xfId="3374" xr:uid="{00000000-0005-0000-0000-000047080000}"/>
    <cellStyle name="Currency 10 6 6" xfId="3876" xr:uid="{00000000-0005-0000-0000-000048080000}"/>
    <cellStyle name="Currency 10 7" xfId="1103" xr:uid="{00000000-0005-0000-0000-000049080000}"/>
    <cellStyle name="Currency 10 7 2" xfId="2122" xr:uid="{00000000-0005-0000-0000-00004A080000}"/>
    <cellStyle name="Currency 10 8" xfId="1626" xr:uid="{00000000-0005-0000-0000-00004B080000}"/>
    <cellStyle name="Currency 10 9" xfId="2624" xr:uid="{00000000-0005-0000-0000-00004C080000}"/>
    <cellStyle name="Currency 2" xfId="45" xr:uid="{00000000-0005-0000-0000-00004D080000}"/>
    <cellStyle name="Currency 2 2" xfId="46" xr:uid="{00000000-0005-0000-0000-00004E080000}"/>
    <cellStyle name="Currency 2 2 2" xfId="113" xr:uid="{00000000-0005-0000-0000-00004F080000}"/>
    <cellStyle name="Currency 2 2 2 2" xfId="1614" xr:uid="{00000000-0005-0000-0000-000050080000}"/>
    <cellStyle name="Currency 2 2 3" xfId="137" xr:uid="{00000000-0005-0000-0000-000051080000}"/>
    <cellStyle name="Currency 2 2 3 2" xfId="4297" xr:uid="{00000000-0005-0000-0000-000052080000}"/>
    <cellStyle name="Currency 2 3" xfId="47" xr:uid="{00000000-0005-0000-0000-000053080000}"/>
    <cellStyle name="Currency 2 3 2" xfId="138" xr:uid="{00000000-0005-0000-0000-000054080000}"/>
    <cellStyle name="Currency 2 3 2 2" xfId="4298" xr:uid="{00000000-0005-0000-0000-000055080000}"/>
    <cellStyle name="Currency 2 3 3" xfId="599" xr:uid="{00000000-0005-0000-0000-000056080000}"/>
    <cellStyle name="Currency 2 3 3 2" xfId="4248" xr:uid="{00000000-0005-0000-0000-000057080000}"/>
    <cellStyle name="Currency 2 4" xfId="48" xr:uid="{00000000-0005-0000-0000-000058080000}"/>
    <cellStyle name="Currency 2 4 2" xfId="139" xr:uid="{00000000-0005-0000-0000-000059080000}"/>
    <cellStyle name="Currency 2 4 2 2" xfId="4299" xr:uid="{00000000-0005-0000-0000-00005A080000}"/>
    <cellStyle name="Currency 2 4 3" xfId="4249" xr:uid="{00000000-0005-0000-0000-00005B080000}"/>
    <cellStyle name="Currency 2 5" xfId="109" xr:uid="{00000000-0005-0000-0000-00005C080000}"/>
    <cellStyle name="Currency 2 5 2" xfId="1611" xr:uid="{00000000-0005-0000-0000-00005D080000}"/>
    <cellStyle name="Currency 2 6" xfId="172" xr:uid="{00000000-0005-0000-0000-00005E080000}"/>
    <cellStyle name="Currency 3" xfId="114" xr:uid="{00000000-0005-0000-0000-00005F080000}"/>
    <cellStyle name="Currency 3 2" xfId="175" xr:uid="{00000000-0005-0000-0000-000060080000}"/>
    <cellStyle name="Currency 3 3" xfId="389" xr:uid="{00000000-0005-0000-0000-000061080000}"/>
    <cellStyle name="Currency 3 4" xfId="390" xr:uid="{00000000-0005-0000-0000-000062080000}"/>
    <cellStyle name="Currency 3 5" xfId="624" xr:uid="{00000000-0005-0000-0000-000063080000}"/>
    <cellStyle name="Currency 3 6" xfId="388" xr:uid="{00000000-0005-0000-0000-000064080000}"/>
    <cellStyle name="Currency 4" xfId="106" xr:uid="{00000000-0005-0000-0000-000065080000}"/>
    <cellStyle name="Currency 4 2" xfId="392" xr:uid="{00000000-0005-0000-0000-000066080000}"/>
    <cellStyle name="Currency 4 3" xfId="393" xr:uid="{00000000-0005-0000-0000-000067080000}"/>
    <cellStyle name="Currency 4 4" xfId="394" xr:uid="{00000000-0005-0000-0000-000068080000}"/>
    <cellStyle name="Currency 4 5" xfId="391" xr:uid="{00000000-0005-0000-0000-000069080000}"/>
    <cellStyle name="Currency 5" xfId="395" xr:uid="{00000000-0005-0000-0000-00006A080000}"/>
    <cellStyle name="Currency 5 2" xfId="4327" xr:uid="{00000000-0005-0000-0000-00006B080000}"/>
    <cellStyle name="Currency 5 3" xfId="4215" xr:uid="{00000000-0005-0000-0000-00006C080000}"/>
    <cellStyle name="Currency 6" xfId="396" xr:uid="{00000000-0005-0000-0000-00006D080000}"/>
    <cellStyle name="Currency 7" xfId="397" xr:uid="{00000000-0005-0000-0000-00006E080000}"/>
    <cellStyle name="Currency 7 2" xfId="4230" xr:uid="{00000000-0005-0000-0000-00006F080000}"/>
    <cellStyle name="Currency 8" xfId="398" xr:uid="{00000000-0005-0000-0000-000070080000}"/>
    <cellStyle name="Currency 8 2" xfId="4210" xr:uid="{00000000-0005-0000-0000-000071080000}"/>
    <cellStyle name="Currency 9" xfId="399" xr:uid="{00000000-0005-0000-0000-000072080000}"/>
    <cellStyle name="Explanatory Text" xfId="49" builtinId="53" customBuiltin="1"/>
    <cellStyle name="Explanatory Text 2" xfId="400" xr:uid="{00000000-0005-0000-0000-000074080000}"/>
    <cellStyle name="Explanatory Text 3" xfId="401" xr:uid="{00000000-0005-0000-0000-000075080000}"/>
    <cellStyle name="Explanatory Text 4" xfId="402" xr:uid="{00000000-0005-0000-0000-000076080000}"/>
    <cellStyle name="Explanatory Text 5" xfId="403" xr:uid="{00000000-0005-0000-0000-000077080000}"/>
    <cellStyle name="Explanatory Text 6" xfId="404" xr:uid="{00000000-0005-0000-0000-000078080000}"/>
    <cellStyle name="Explanatory Text 7" xfId="4144" xr:uid="{00000000-0005-0000-0000-000079080000}"/>
    <cellStyle name="Good" xfId="50" builtinId="26" customBuiltin="1"/>
    <cellStyle name="Good 2" xfId="405" xr:uid="{00000000-0005-0000-0000-00007B080000}"/>
    <cellStyle name="Good 3" xfId="406" xr:uid="{00000000-0005-0000-0000-00007C080000}"/>
    <cellStyle name="Good 4" xfId="407" xr:uid="{00000000-0005-0000-0000-00007D080000}"/>
    <cellStyle name="Good 5" xfId="408" xr:uid="{00000000-0005-0000-0000-00007E080000}"/>
    <cellStyle name="Good 6" xfId="409" xr:uid="{00000000-0005-0000-0000-00007F080000}"/>
    <cellStyle name="Good 7" xfId="4135" xr:uid="{00000000-0005-0000-0000-000080080000}"/>
    <cellStyle name="Heading 1" xfId="51" builtinId="16" customBuiltin="1"/>
    <cellStyle name="Heading 1 2" xfId="410" xr:uid="{00000000-0005-0000-0000-000082080000}"/>
    <cellStyle name="Heading 1 2 2" xfId="4189" xr:uid="{00000000-0005-0000-0000-000083080000}"/>
    <cellStyle name="Heading 1 3" xfId="411" xr:uid="{00000000-0005-0000-0000-000084080000}"/>
    <cellStyle name="Heading 1 4" xfId="412" xr:uid="{00000000-0005-0000-0000-000085080000}"/>
    <cellStyle name="Heading 1 5" xfId="413" xr:uid="{00000000-0005-0000-0000-000086080000}"/>
    <cellStyle name="Heading 1 6" xfId="414" xr:uid="{00000000-0005-0000-0000-000087080000}"/>
    <cellStyle name="Heading 1 7" xfId="415" xr:uid="{00000000-0005-0000-0000-000088080000}"/>
    <cellStyle name="Heading 1 8" xfId="416" xr:uid="{00000000-0005-0000-0000-000089080000}"/>
    <cellStyle name="Heading 1 9" xfId="4131" xr:uid="{00000000-0005-0000-0000-00008A080000}"/>
    <cellStyle name="Heading 2" xfId="52" builtinId="17" customBuiltin="1"/>
    <cellStyle name="Heading 2 2" xfId="417" xr:uid="{00000000-0005-0000-0000-00008C080000}"/>
    <cellStyle name="Heading 2 2 2" xfId="4190" xr:uid="{00000000-0005-0000-0000-00008D080000}"/>
    <cellStyle name="Heading 2 3" xfId="418" xr:uid="{00000000-0005-0000-0000-00008E080000}"/>
    <cellStyle name="Heading 2 4" xfId="419" xr:uid="{00000000-0005-0000-0000-00008F080000}"/>
    <cellStyle name="Heading 2 5" xfId="420" xr:uid="{00000000-0005-0000-0000-000090080000}"/>
    <cellStyle name="Heading 2 6" xfId="421" xr:uid="{00000000-0005-0000-0000-000091080000}"/>
    <cellStyle name="Heading 2 7" xfId="422" xr:uid="{00000000-0005-0000-0000-000092080000}"/>
    <cellStyle name="Heading 2 8" xfId="423" xr:uid="{00000000-0005-0000-0000-000093080000}"/>
    <cellStyle name="Heading 2 9" xfId="4132" xr:uid="{00000000-0005-0000-0000-000094080000}"/>
    <cellStyle name="Heading 3" xfId="53" builtinId="18" customBuiltin="1"/>
    <cellStyle name="Heading 3 2" xfId="424" xr:uid="{00000000-0005-0000-0000-000096080000}"/>
    <cellStyle name="Heading 3 2 2" xfId="4191" xr:uid="{00000000-0005-0000-0000-000097080000}"/>
    <cellStyle name="Heading 3 3" xfId="425" xr:uid="{00000000-0005-0000-0000-000098080000}"/>
    <cellStyle name="Heading 3 4" xfId="426" xr:uid="{00000000-0005-0000-0000-000099080000}"/>
    <cellStyle name="Heading 3 5" xfId="427" xr:uid="{00000000-0005-0000-0000-00009A080000}"/>
    <cellStyle name="Heading 3 6" xfId="428" xr:uid="{00000000-0005-0000-0000-00009B080000}"/>
    <cellStyle name="Heading 3 7" xfId="429" xr:uid="{00000000-0005-0000-0000-00009C080000}"/>
    <cellStyle name="Heading 3 8" xfId="430" xr:uid="{00000000-0005-0000-0000-00009D080000}"/>
    <cellStyle name="Heading 3 9" xfId="4133" xr:uid="{00000000-0005-0000-0000-00009E080000}"/>
    <cellStyle name="Heading 4" xfId="54" builtinId="19" customBuiltin="1"/>
    <cellStyle name="Heading 4 2" xfId="431" xr:uid="{00000000-0005-0000-0000-0000A0080000}"/>
    <cellStyle name="Heading 4 2 2" xfId="4192" xr:uid="{00000000-0005-0000-0000-0000A1080000}"/>
    <cellStyle name="Heading 4 3" xfId="432" xr:uid="{00000000-0005-0000-0000-0000A2080000}"/>
    <cellStyle name="Heading 4 4" xfId="433" xr:uid="{00000000-0005-0000-0000-0000A3080000}"/>
    <cellStyle name="Heading 4 5" xfId="434" xr:uid="{00000000-0005-0000-0000-0000A4080000}"/>
    <cellStyle name="Heading 4 6" xfId="435" xr:uid="{00000000-0005-0000-0000-0000A5080000}"/>
    <cellStyle name="Heading 4 7" xfId="436" xr:uid="{00000000-0005-0000-0000-0000A6080000}"/>
    <cellStyle name="Heading 4 8" xfId="437" xr:uid="{00000000-0005-0000-0000-0000A7080000}"/>
    <cellStyle name="Heading 4 9" xfId="4134" xr:uid="{00000000-0005-0000-0000-0000A8080000}"/>
    <cellStyle name="Input" xfId="55" builtinId="20" customBuiltin="1"/>
    <cellStyle name="Input 2" xfId="438" xr:uid="{00000000-0005-0000-0000-0000AA080000}"/>
    <cellStyle name="Input 3" xfId="439" xr:uid="{00000000-0005-0000-0000-0000AB080000}"/>
    <cellStyle name="Input 4" xfId="440" xr:uid="{00000000-0005-0000-0000-0000AC080000}"/>
    <cellStyle name="Input 5" xfId="441" xr:uid="{00000000-0005-0000-0000-0000AD080000}"/>
    <cellStyle name="Input 6" xfId="442" xr:uid="{00000000-0005-0000-0000-0000AE080000}"/>
    <cellStyle name="Input 7" xfId="4138" xr:uid="{00000000-0005-0000-0000-0000AF080000}"/>
    <cellStyle name="kirkdollars" xfId="443" xr:uid="{00000000-0005-0000-0000-0000B0080000}"/>
    <cellStyle name="Linked Cell" xfId="56" builtinId="24" customBuiltin="1"/>
    <cellStyle name="Linked Cell 2" xfId="444" xr:uid="{00000000-0005-0000-0000-0000B2080000}"/>
    <cellStyle name="Linked Cell 3" xfId="445" xr:uid="{00000000-0005-0000-0000-0000B3080000}"/>
    <cellStyle name="Linked Cell 4" xfId="446" xr:uid="{00000000-0005-0000-0000-0000B4080000}"/>
    <cellStyle name="Linked Cell 5" xfId="447" xr:uid="{00000000-0005-0000-0000-0000B5080000}"/>
    <cellStyle name="Linked Cell 6" xfId="448" xr:uid="{00000000-0005-0000-0000-0000B6080000}"/>
    <cellStyle name="Linked Cell 7" xfId="4141" xr:uid="{00000000-0005-0000-0000-0000B7080000}"/>
    <cellStyle name="Neutral" xfId="57" builtinId="28" customBuiltin="1"/>
    <cellStyle name="Neutral 2" xfId="449" xr:uid="{00000000-0005-0000-0000-0000B9080000}"/>
    <cellStyle name="Neutral 3" xfId="450" xr:uid="{00000000-0005-0000-0000-0000BA080000}"/>
    <cellStyle name="Neutral 4" xfId="451" xr:uid="{00000000-0005-0000-0000-0000BB080000}"/>
    <cellStyle name="Neutral 5" xfId="452" xr:uid="{00000000-0005-0000-0000-0000BC080000}"/>
    <cellStyle name="Neutral 6" xfId="453" xr:uid="{00000000-0005-0000-0000-0000BD080000}"/>
    <cellStyle name="Neutral 7" xfId="4137" xr:uid="{00000000-0005-0000-0000-0000BE080000}"/>
    <cellStyle name="Normal" xfId="0" builtinId="0"/>
    <cellStyle name="Normal 10" xfId="454" xr:uid="{00000000-0005-0000-0000-0000C0080000}"/>
    <cellStyle name="Normal 10 2" xfId="4170" xr:uid="{00000000-0005-0000-0000-0000C1080000}"/>
    <cellStyle name="Normal 11" xfId="455" xr:uid="{00000000-0005-0000-0000-0000C2080000}"/>
    <cellStyle name="Normal 12" xfId="456" xr:uid="{00000000-0005-0000-0000-0000C3080000}"/>
    <cellStyle name="Normal 13" xfId="457" xr:uid="{00000000-0005-0000-0000-0000C4080000}"/>
    <cellStyle name="Normal 14" xfId="458" xr:uid="{00000000-0005-0000-0000-0000C5080000}"/>
    <cellStyle name="Normal 15" xfId="459" xr:uid="{00000000-0005-0000-0000-0000C6080000}"/>
    <cellStyle name="Normal 15 10" xfId="3127" xr:uid="{00000000-0005-0000-0000-0000C7080000}"/>
    <cellStyle name="Normal 15 11" xfId="3629" xr:uid="{00000000-0005-0000-0000-0000C8080000}"/>
    <cellStyle name="Normal 15 2" xfId="625" xr:uid="{00000000-0005-0000-0000-0000C9080000}"/>
    <cellStyle name="Normal 15 2 2" xfId="699" xr:uid="{00000000-0005-0000-0000-0000CA080000}"/>
    <cellStyle name="Normal 15 2 2 2" xfId="823" xr:uid="{00000000-0005-0000-0000-0000CB080000}"/>
    <cellStyle name="Normal 15 2 2 2 2" xfId="1071" xr:uid="{00000000-0005-0000-0000-0000CC080000}"/>
    <cellStyle name="Normal 15 2 2 2 2 2" xfId="1567" xr:uid="{00000000-0005-0000-0000-0000CD080000}"/>
    <cellStyle name="Normal 15 2 2 2 2 2 2" xfId="2586" xr:uid="{00000000-0005-0000-0000-0000CE080000}"/>
    <cellStyle name="Normal 15 2 2 2 2 3" xfId="2090" xr:uid="{00000000-0005-0000-0000-0000CF080000}"/>
    <cellStyle name="Normal 15 2 2 2 2 4" xfId="3088" xr:uid="{00000000-0005-0000-0000-0000D0080000}"/>
    <cellStyle name="Normal 15 2 2 2 2 5" xfId="3590" xr:uid="{00000000-0005-0000-0000-0000D1080000}"/>
    <cellStyle name="Normal 15 2 2 2 2 6" xfId="4092" xr:uid="{00000000-0005-0000-0000-0000D2080000}"/>
    <cellStyle name="Normal 15 2 2 2 3" xfId="1319" xr:uid="{00000000-0005-0000-0000-0000D3080000}"/>
    <cellStyle name="Normal 15 2 2 2 3 2" xfId="2338" xr:uid="{00000000-0005-0000-0000-0000D4080000}"/>
    <cellStyle name="Normal 15 2 2 2 4" xfId="1842" xr:uid="{00000000-0005-0000-0000-0000D5080000}"/>
    <cellStyle name="Normal 15 2 2 2 5" xfId="2840" xr:uid="{00000000-0005-0000-0000-0000D6080000}"/>
    <cellStyle name="Normal 15 2 2 2 6" xfId="3342" xr:uid="{00000000-0005-0000-0000-0000D7080000}"/>
    <cellStyle name="Normal 15 2 2 2 7" xfId="3844" xr:uid="{00000000-0005-0000-0000-0000D8080000}"/>
    <cellStyle name="Normal 15 2 2 3" xfId="947" xr:uid="{00000000-0005-0000-0000-0000D9080000}"/>
    <cellStyle name="Normal 15 2 2 3 2" xfId="1443" xr:uid="{00000000-0005-0000-0000-0000DA080000}"/>
    <cellStyle name="Normal 15 2 2 3 2 2" xfId="2462" xr:uid="{00000000-0005-0000-0000-0000DB080000}"/>
    <cellStyle name="Normal 15 2 2 3 3" xfId="1966" xr:uid="{00000000-0005-0000-0000-0000DC080000}"/>
    <cellStyle name="Normal 15 2 2 3 4" xfId="2964" xr:uid="{00000000-0005-0000-0000-0000DD080000}"/>
    <cellStyle name="Normal 15 2 2 3 5" xfId="3466" xr:uid="{00000000-0005-0000-0000-0000DE080000}"/>
    <cellStyle name="Normal 15 2 2 3 6" xfId="3968" xr:uid="{00000000-0005-0000-0000-0000DF080000}"/>
    <cellStyle name="Normal 15 2 2 4" xfId="1195" xr:uid="{00000000-0005-0000-0000-0000E0080000}"/>
    <cellStyle name="Normal 15 2 2 4 2" xfId="2214" xr:uid="{00000000-0005-0000-0000-0000E1080000}"/>
    <cellStyle name="Normal 15 2 2 5" xfId="1718" xr:uid="{00000000-0005-0000-0000-0000E2080000}"/>
    <cellStyle name="Normal 15 2 2 6" xfId="2716" xr:uid="{00000000-0005-0000-0000-0000E3080000}"/>
    <cellStyle name="Normal 15 2 2 7" xfId="3218" xr:uid="{00000000-0005-0000-0000-0000E4080000}"/>
    <cellStyle name="Normal 15 2 2 8" xfId="3720" xr:uid="{00000000-0005-0000-0000-0000E5080000}"/>
    <cellStyle name="Normal 15 2 3" xfId="754" xr:uid="{00000000-0005-0000-0000-0000E6080000}"/>
    <cellStyle name="Normal 15 2 3 2" xfId="1002" xr:uid="{00000000-0005-0000-0000-0000E7080000}"/>
    <cellStyle name="Normal 15 2 3 2 2" xfId="1498" xr:uid="{00000000-0005-0000-0000-0000E8080000}"/>
    <cellStyle name="Normal 15 2 3 2 2 2" xfId="2517" xr:uid="{00000000-0005-0000-0000-0000E9080000}"/>
    <cellStyle name="Normal 15 2 3 2 3" xfId="2021" xr:uid="{00000000-0005-0000-0000-0000EA080000}"/>
    <cellStyle name="Normal 15 2 3 2 4" xfId="3019" xr:uid="{00000000-0005-0000-0000-0000EB080000}"/>
    <cellStyle name="Normal 15 2 3 2 5" xfId="3521" xr:uid="{00000000-0005-0000-0000-0000EC080000}"/>
    <cellStyle name="Normal 15 2 3 2 6" xfId="4023" xr:uid="{00000000-0005-0000-0000-0000ED080000}"/>
    <cellStyle name="Normal 15 2 3 3" xfId="1250" xr:uid="{00000000-0005-0000-0000-0000EE080000}"/>
    <cellStyle name="Normal 15 2 3 3 2" xfId="2269" xr:uid="{00000000-0005-0000-0000-0000EF080000}"/>
    <cellStyle name="Normal 15 2 3 4" xfId="1773" xr:uid="{00000000-0005-0000-0000-0000F0080000}"/>
    <cellStyle name="Normal 15 2 3 5" xfId="2771" xr:uid="{00000000-0005-0000-0000-0000F1080000}"/>
    <cellStyle name="Normal 15 2 3 6" xfId="3273" xr:uid="{00000000-0005-0000-0000-0000F2080000}"/>
    <cellStyle name="Normal 15 2 3 7" xfId="3775" xr:uid="{00000000-0005-0000-0000-0000F3080000}"/>
    <cellStyle name="Normal 15 2 4" xfId="878" xr:uid="{00000000-0005-0000-0000-0000F4080000}"/>
    <cellStyle name="Normal 15 2 4 2" xfId="1374" xr:uid="{00000000-0005-0000-0000-0000F5080000}"/>
    <cellStyle name="Normal 15 2 4 2 2" xfId="2393" xr:uid="{00000000-0005-0000-0000-0000F6080000}"/>
    <cellStyle name="Normal 15 2 4 3" xfId="1897" xr:uid="{00000000-0005-0000-0000-0000F7080000}"/>
    <cellStyle name="Normal 15 2 4 4" xfId="2895" xr:uid="{00000000-0005-0000-0000-0000F8080000}"/>
    <cellStyle name="Normal 15 2 4 5" xfId="3397" xr:uid="{00000000-0005-0000-0000-0000F9080000}"/>
    <cellStyle name="Normal 15 2 4 6" xfId="3899" xr:uid="{00000000-0005-0000-0000-0000FA080000}"/>
    <cellStyle name="Normal 15 2 5" xfId="1126" xr:uid="{00000000-0005-0000-0000-0000FB080000}"/>
    <cellStyle name="Normal 15 2 5 2" xfId="2145" xr:uid="{00000000-0005-0000-0000-0000FC080000}"/>
    <cellStyle name="Normal 15 2 6" xfId="1649" xr:uid="{00000000-0005-0000-0000-0000FD080000}"/>
    <cellStyle name="Normal 15 2 7" xfId="2647" xr:uid="{00000000-0005-0000-0000-0000FE080000}"/>
    <cellStyle name="Normal 15 2 8" xfId="3149" xr:uid="{00000000-0005-0000-0000-0000FF080000}"/>
    <cellStyle name="Normal 15 2 9" xfId="3651" xr:uid="{00000000-0005-0000-0000-000000090000}"/>
    <cellStyle name="Normal 15 3" xfId="650" xr:uid="{00000000-0005-0000-0000-000001090000}"/>
    <cellStyle name="Normal 15 3 2" xfId="700" xr:uid="{00000000-0005-0000-0000-000002090000}"/>
    <cellStyle name="Normal 15 3 2 2" xfId="824" xr:uid="{00000000-0005-0000-0000-000003090000}"/>
    <cellStyle name="Normal 15 3 2 2 2" xfId="1072" xr:uid="{00000000-0005-0000-0000-000004090000}"/>
    <cellStyle name="Normal 15 3 2 2 2 2" xfId="1568" xr:uid="{00000000-0005-0000-0000-000005090000}"/>
    <cellStyle name="Normal 15 3 2 2 2 2 2" xfId="2587" xr:uid="{00000000-0005-0000-0000-000006090000}"/>
    <cellStyle name="Normal 15 3 2 2 2 3" xfId="2091" xr:uid="{00000000-0005-0000-0000-000007090000}"/>
    <cellStyle name="Normal 15 3 2 2 2 4" xfId="3089" xr:uid="{00000000-0005-0000-0000-000008090000}"/>
    <cellStyle name="Normal 15 3 2 2 2 5" xfId="3591" xr:uid="{00000000-0005-0000-0000-000009090000}"/>
    <cellStyle name="Normal 15 3 2 2 2 6" xfId="4093" xr:uid="{00000000-0005-0000-0000-00000A090000}"/>
    <cellStyle name="Normal 15 3 2 2 3" xfId="1320" xr:uid="{00000000-0005-0000-0000-00000B090000}"/>
    <cellStyle name="Normal 15 3 2 2 3 2" xfId="2339" xr:uid="{00000000-0005-0000-0000-00000C090000}"/>
    <cellStyle name="Normal 15 3 2 2 4" xfId="1843" xr:uid="{00000000-0005-0000-0000-00000D090000}"/>
    <cellStyle name="Normal 15 3 2 2 5" xfId="2841" xr:uid="{00000000-0005-0000-0000-00000E090000}"/>
    <cellStyle name="Normal 15 3 2 2 6" xfId="3343" xr:uid="{00000000-0005-0000-0000-00000F090000}"/>
    <cellStyle name="Normal 15 3 2 2 7" xfId="3845" xr:uid="{00000000-0005-0000-0000-000010090000}"/>
    <cellStyle name="Normal 15 3 2 3" xfId="948" xr:uid="{00000000-0005-0000-0000-000011090000}"/>
    <cellStyle name="Normal 15 3 2 3 2" xfId="1444" xr:uid="{00000000-0005-0000-0000-000012090000}"/>
    <cellStyle name="Normal 15 3 2 3 2 2" xfId="2463" xr:uid="{00000000-0005-0000-0000-000013090000}"/>
    <cellStyle name="Normal 15 3 2 3 3" xfId="1967" xr:uid="{00000000-0005-0000-0000-000014090000}"/>
    <cellStyle name="Normal 15 3 2 3 4" xfId="2965" xr:uid="{00000000-0005-0000-0000-000015090000}"/>
    <cellStyle name="Normal 15 3 2 3 5" xfId="3467" xr:uid="{00000000-0005-0000-0000-000016090000}"/>
    <cellStyle name="Normal 15 3 2 3 6" xfId="3969" xr:uid="{00000000-0005-0000-0000-000017090000}"/>
    <cellStyle name="Normal 15 3 2 4" xfId="1196" xr:uid="{00000000-0005-0000-0000-000018090000}"/>
    <cellStyle name="Normal 15 3 2 4 2" xfId="2215" xr:uid="{00000000-0005-0000-0000-000019090000}"/>
    <cellStyle name="Normal 15 3 2 5" xfId="1719" xr:uid="{00000000-0005-0000-0000-00001A090000}"/>
    <cellStyle name="Normal 15 3 2 6" xfId="2717" xr:uid="{00000000-0005-0000-0000-00001B090000}"/>
    <cellStyle name="Normal 15 3 2 7" xfId="3219" xr:uid="{00000000-0005-0000-0000-00001C090000}"/>
    <cellStyle name="Normal 15 3 2 8" xfId="3721" xr:uid="{00000000-0005-0000-0000-00001D090000}"/>
    <cellStyle name="Normal 15 3 3" xfId="774" xr:uid="{00000000-0005-0000-0000-00001E090000}"/>
    <cellStyle name="Normal 15 3 3 2" xfId="1022" xr:uid="{00000000-0005-0000-0000-00001F090000}"/>
    <cellStyle name="Normal 15 3 3 2 2" xfId="1518" xr:uid="{00000000-0005-0000-0000-000020090000}"/>
    <cellStyle name="Normal 15 3 3 2 2 2" xfId="2537" xr:uid="{00000000-0005-0000-0000-000021090000}"/>
    <cellStyle name="Normal 15 3 3 2 3" xfId="2041" xr:uid="{00000000-0005-0000-0000-000022090000}"/>
    <cellStyle name="Normal 15 3 3 2 4" xfId="3039" xr:uid="{00000000-0005-0000-0000-000023090000}"/>
    <cellStyle name="Normal 15 3 3 2 5" xfId="3541" xr:uid="{00000000-0005-0000-0000-000024090000}"/>
    <cellStyle name="Normal 15 3 3 2 6" xfId="4043" xr:uid="{00000000-0005-0000-0000-000025090000}"/>
    <cellStyle name="Normal 15 3 3 3" xfId="1270" xr:uid="{00000000-0005-0000-0000-000026090000}"/>
    <cellStyle name="Normal 15 3 3 3 2" xfId="2289" xr:uid="{00000000-0005-0000-0000-000027090000}"/>
    <cellStyle name="Normal 15 3 3 4" xfId="1793" xr:uid="{00000000-0005-0000-0000-000028090000}"/>
    <cellStyle name="Normal 15 3 3 5" xfId="2791" xr:uid="{00000000-0005-0000-0000-000029090000}"/>
    <cellStyle name="Normal 15 3 3 6" xfId="3293" xr:uid="{00000000-0005-0000-0000-00002A090000}"/>
    <cellStyle name="Normal 15 3 3 7" xfId="3795" xr:uid="{00000000-0005-0000-0000-00002B090000}"/>
    <cellStyle name="Normal 15 3 4" xfId="898" xr:uid="{00000000-0005-0000-0000-00002C090000}"/>
    <cellStyle name="Normal 15 3 4 2" xfId="1394" xr:uid="{00000000-0005-0000-0000-00002D090000}"/>
    <cellStyle name="Normal 15 3 4 2 2" xfId="2413" xr:uid="{00000000-0005-0000-0000-00002E090000}"/>
    <cellStyle name="Normal 15 3 4 3" xfId="1917" xr:uid="{00000000-0005-0000-0000-00002F090000}"/>
    <cellStyle name="Normal 15 3 4 4" xfId="2915" xr:uid="{00000000-0005-0000-0000-000030090000}"/>
    <cellStyle name="Normal 15 3 4 5" xfId="3417" xr:uid="{00000000-0005-0000-0000-000031090000}"/>
    <cellStyle name="Normal 15 3 4 6" xfId="3919" xr:uid="{00000000-0005-0000-0000-000032090000}"/>
    <cellStyle name="Normal 15 3 5" xfId="1146" xr:uid="{00000000-0005-0000-0000-000033090000}"/>
    <cellStyle name="Normal 15 3 5 2" xfId="2165" xr:uid="{00000000-0005-0000-0000-000034090000}"/>
    <cellStyle name="Normal 15 3 6" xfId="1669" xr:uid="{00000000-0005-0000-0000-000035090000}"/>
    <cellStyle name="Normal 15 3 7" xfId="2667" xr:uid="{00000000-0005-0000-0000-000036090000}"/>
    <cellStyle name="Normal 15 3 8" xfId="3169" xr:uid="{00000000-0005-0000-0000-000037090000}"/>
    <cellStyle name="Normal 15 3 9" xfId="3671" xr:uid="{00000000-0005-0000-0000-000038090000}"/>
    <cellStyle name="Normal 15 4" xfId="698" xr:uid="{00000000-0005-0000-0000-000039090000}"/>
    <cellStyle name="Normal 15 4 2" xfId="822" xr:uid="{00000000-0005-0000-0000-00003A090000}"/>
    <cellStyle name="Normal 15 4 2 2" xfId="1070" xr:uid="{00000000-0005-0000-0000-00003B090000}"/>
    <cellStyle name="Normal 15 4 2 2 2" xfId="1566" xr:uid="{00000000-0005-0000-0000-00003C090000}"/>
    <cellStyle name="Normal 15 4 2 2 2 2" xfId="2585" xr:uid="{00000000-0005-0000-0000-00003D090000}"/>
    <cellStyle name="Normal 15 4 2 2 3" xfId="2089" xr:uid="{00000000-0005-0000-0000-00003E090000}"/>
    <cellStyle name="Normal 15 4 2 2 4" xfId="3087" xr:uid="{00000000-0005-0000-0000-00003F090000}"/>
    <cellStyle name="Normal 15 4 2 2 5" xfId="3589" xr:uid="{00000000-0005-0000-0000-000040090000}"/>
    <cellStyle name="Normal 15 4 2 2 6" xfId="4091" xr:uid="{00000000-0005-0000-0000-000041090000}"/>
    <cellStyle name="Normal 15 4 2 3" xfId="1318" xr:uid="{00000000-0005-0000-0000-000042090000}"/>
    <cellStyle name="Normal 15 4 2 3 2" xfId="2337" xr:uid="{00000000-0005-0000-0000-000043090000}"/>
    <cellStyle name="Normal 15 4 2 4" xfId="1841" xr:uid="{00000000-0005-0000-0000-000044090000}"/>
    <cellStyle name="Normal 15 4 2 5" xfId="2839" xr:uid="{00000000-0005-0000-0000-000045090000}"/>
    <cellStyle name="Normal 15 4 2 6" xfId="3341" xr:uid="{00000000-0005-0000-0000-000046090000}"/>
    <cellStyle name="Normal 15 4 2 7" xfId="3843" xr:uid="{00000000-0005-0000-0000-000047090000}"/>
    <cellStyle name="Normal 15 4 3" xfId="946" xr:uid="{00000000-0005-0000-0000-000048090000}"/>
    <cellStyle name="Normal 15 4 3 2" xfId="1442" xr:uid="{00000000-0005-0000-0000-000049090000}"/>
    <cellStyle name="Normal 15 4 3 2 2" xfId="2461" xr:uid="{00000000-0005-0000-0000-00004A090000}"/>
    <cellStyle name="Normal 15 4 3 3" xfId="1965" xr:uid="{00000000-0005-0000-0000-00004B090000}"/>
    <cellStyle name="Normal 15 4 3 4" xfId="2963" xr:uid="{00000000-0005-0000-0000-00004C090000}"/>
    <cellStyle name="Normal 15 4 3 5" xfId="3465" xr:uid="{00000000-0005-0000-0000-00004D090000}"/>
    <cellStyle name="Normal 15 4 3 6" xfId="3967" xr:uid="{00000000-0005-0000-0000-00004E090000}"/>
    <cellStyle name="Normal 15 4 4" xfId="1194" xr:uid="{00000000-0005-0000-0000-00004F090000}"/>
    <cellStyle name="Normal 15 4 4 2" xfId="2213" xr:uid="{00000000-0005-0000-0000-000050090000}"/>
    <cellStyle name="Normal 15 4 5" xfId="1717" xr:uid="{00000000-0005-0000-0000-000051090000}"/>
    <cellStyle name="Normal 15 4 6" xfId="2715" xr:uid="{00000000-0005-0000-0000-000052090000}"/>
    <cellStyle name="Normal 15 4 7" xfId="3217" xr:uid="{00000000-0005-0000-0000-000053090000}"/>
    <cellStyle name="Normal 15 4 8" xfId="3719" xr:uid="{00000000-0005-0000-0000-000054090000}"/>
    <cellStyle name="Normal 15 5" xfId="732" xr:uid="{00000000-0005-0000-0000-000055090000}"/>
    <cellStyle name="Normal 15 5 2" xfId="980" xr:uid="{00000000-0005-0000-0000-000056090000}"/>
    <cellStyle name="Normal 15 5 2 2" xfId="1476" xr:uid="{00000000-0005-0000-0000-000057090000}"/>
    <cellStyle name="Normal 15 5 2 2 2" xfId="2495" xr:uid="{00000000-0005-0000-0000-000058090000}"/>
    <cellStyle name="Normal 15 5 2 3" xfId="1999" xr:uid="{00000000-0005-0000-0000-000059090000}"/>
    <cellStyle name="Normal 15 5 2 4" xfId="2997" xr:uid="{00000000-0005-0000-0000-00005A090000}"/>
    <cellStyle name="Normal 15 5 2 5" xfId="3499" xr:uid="{00000000-0005-0000-0000-00005B090000}"/>
    <cellStyle name="Normal 15 5 2 6" xfId="4001" xr:uid="{00000000-0005-0000-0000-00005C090000}"/>
    <cellStyle name="Normal 15 5 3" xfId="1228" xr:uid="{00000000-0005-0000-0000-00005D090000}"/>
    <cellStyle name="Normal 15 5 3 2" xfId="2247" xr:uid="{00000000-0005-0000-0000-00005E090000}"/>
    <cellStyle name="Normal 15 5 4" xfId="1751" xr:uid="{00000000-0005-0000-0000-00005F090000}"/>
    <cellStyle name="Normal 15 5 5" xfId="2749" xr:uid="{00000000-0005-0000-0000-000060090000}"/>
    <cellStyle name="Normal 15 5 6" xfId="3251" xr:uid="{00000000-0005-0000-0000-000061090000}"/>
    <cellStyle name="Normal 15 5 7" xfId="3753" xr:uid="{00000000-0005-0000-0000-000062090000}"/>
    <cellStyle name="Normal 15 6" xfId="856" xr:uid="{00000000-0005-0000-0000-000063090000}"/>
    <cellStyle name="Normal 15 6 2" xfId="1352" xr:uid="{00000000-0005-0000-0000-000064090000}"/>
    <cellStyle name="Normal 15 6 2 2" xfId="2371" xr:uid="{00000000-0005-0000-0000-000065090000}"/>
    <cellStyle name="Normal 15 6 3" xfId="1875" xr:uid="{00000000-0005-0000-0000-000066090000}"/>
    <cellStyle name="Normal 15 6 4" xfId="2873" xr:uid="{00000000-0005-0000-0000-000067090000}"/>
    <cellStyle name="Normal 15 6 5" xfId="3375" xr:uid="{00000000-0005-0000-0000-000068090000}"/>
    <cellStyle name="Normal 15 6 6" xfId="3877" xr:uid="{00000000-0005-0000-0000-000069090000}"/>
    <cellStyle name="Normal 15 7" xfId="1104" xr:uid="{00000000-0005-0000-0000-00006A090000}"/>
    <cellStyle name="Normal 15 7 2" xfId="2123" xr:uid="{00000000-0005-0000-0000-00006B090000}"/>
    <cellStyle name="Normal 15 8" xfId="1627" xr:uid="{00000000-0005-0000-0000-00006C090000}"/>
    <cellStyle name="Normal 15 9" xfId="2625" xr:uid="{00000000-0005-0000-0000-00006D090000}"/>
    <cellStyle name="Normal 16" xfId="460" xr:uid="{00000000-0005-0000-0000-00006E090000}"/>
    <cellStyle name="Normal 17" xfId="461" xr:uid="{00000000-0005-0000-0000-00006F090000}"/>
    <cellStyle name="Normal 18" xfId="462" xr:uid="{00000000-0005-0000-0000-000070090000}"/>
    <cellStyle name="Normal 19" xfId="463" xr:uid="{00000000-0005-0000-0000-000071090000}"/>
    <cellStyle name="Normal 2" xfId="58" xr:uid="{00000000-0005-0000-0000-000072090000}"/>
    <cellStyle name="Normal 2 2" xfId="59" xr:uid="{00000000-0005-0000-0000-000073090000}"/>
    <cellStyle name="Normal 2 2 2" xfId="60" xr:uid="{00000000-0005-0000-0000-000074090000}"/>
    <cellStyle name="Normal 2 2 2 2" xfId="140" xr:uid="{00000000-0005-0000-0000-000075090000}"/>
    <cellStyle name="Normal 2 2 2 2 2" xfId="4300" xr:uid="{00000000-0005-0000-0000-000076090000}"/>
    <cellStyle name="Normal 2 2 2 3" xfId="4252" xr:uid="{00000000-0005-0000-0000-000077090000}"/>
    <cellStyle name="Normal 2 2 3" xfId="61" xr:uid="{00000000-0005-0000-0000-000078090000}"/>
    <cellStyle name="Normal 2 2 3 2" xfId="141" xr:uid="{00000000-0005-0000-0000-000079090000}"/>
    <cellStyle name="Normal 2 2 3 2 2" xfId="4301" xr:uid="{00000000-0005-0000-0000-00007A090000}"/>
    <cellStyle name="Normal 2 2 3 3" xfId="4253" xr:uid="{00000000-0005-0000-0000-00007B090000}"/>
    <cellStyle name="Normal 2 2 4" xfId="62" xr:uid="{00000000-0005-0000-0000-00007C090000}"/>
    <cellStyle name="Normal 2 2 4 2" xfId="142" xr:uid="{00000000-0005-0000-0000-00007D090000}"/>
    <cellStyle name="Normal 2 2 4 2 2" xfId="4302" xr:uid="{00000000-0005-0000-0000-00007E090000}"/>
    <cellStyle name="Normal 2 2 4 3" xfId="4254" xr:uid="{00000000-0005-0000-0000-00007F090000}"/>
    <cellStyle name="Normal 2 2 5" xfId="115" xr:uid="{00000000-0005-0000-0000-000080090000}"/>
    <cellStyle name="Normal 2 2 5 2" xfId="1615" xr:uid="{00000000-0005-0000-0000-000081090000}"/>
    <cellStyle name="Normal 2 2 6" xfId="176" xr:uid="{00000000-0005-0000-0000-000082090000}"/>
    <cellStyle name="Normal 2 2 6 2" xfId="4251" xr:uid="{00000000-0005-0000-0000-000083090000}"/>
    <cellStyle name="Normal 2 3" xfId="63" xr:uid="{00000000-0005-0000-0000-000084090000}"/>
    <cellStyle name="Normal 2 3 2" xfId="64" xr:uid="{00000000-0005-0000-0000-000085090000}"/>
    <cellStyle name="Normal 2 3 2 2" xfId="143" xr:uid="{00000000-0005-0000-0000-000086090000}"/>
    <cellStyle name="Normal 2 3 2 2 2" xfId="4303" xr:uid="{00000000-0005-0000-0000-000087090000}"/>
    <cellStyle name="Normal 2 3 2 3" xfId="1599" xr:uid="{00000000-0005-0000-0000-000088090000}"/>
    <cellStyle name="Normal 2 3 2 3 2" xfId="2618" xr:uid="{00000000-0005-0000-0000-000089090000}"/>
    <cellStyle name="Normal 2 3 2 3 3" xfId="4256" xr:uid="{00000000-0005-0000-0000-00008A090000}"/>
    <cellStyle name="Normal 2 3 2 4" xfId="3120" xr:uid="{00000000-0005-0000-0000-00008B090000}"/>
    <cellStyle name="Normal 2 3 2 5" xfId="3622" xr:uid="{00000000-0005-0000-0000-00008C090000}"/>
    <cellStyle name="Normal 2 3 2 6" xfId="4124" xr:uid="{00000000-0005-0000-0000-00008D090000}"/>
    <cellStyle name="Normal 2 3 3" xfId="65" xr:uid="{00000000-0005-0000-0000-00008E090000}"/>
    <cellStyle name="Normal 2 3 3 2" xfId="144" xr:uid="{00000000-0005-0000-0000-00008F090000}"/>
    <cellStyle name="Normal 2 3 3 2 2" xfId="4304" xr:uid="{00000000-0005-0000-0000-000090090000}"/>
    <cellStyle name="Normal 2 3 3 3" xfId="4257" xr:uid="{00000000-0005-0000-0000-000091090000}"/>
    <cellStyle name="Normal 2 3 4" xfId="66" xr:uid="{00000000-0005-0000-0000-000092090000}"/>
    <cellStyle name="Normal 2 3 4 2" xfId="145" xr:uid="{00000000-0005-0000-0000-000093090000}"/>
    <cellStyle name="Normal 2 3 4 2 2" xfId="4305" xr:uid="{00000000-0005-0000-0000-000094090000}"/>
    <cellStyle name="Normal 2 3 4 3" xfId="4258" xr:uid="{00000000-0005-0000-0000-000095090000}"/>
    <cellStyle name="Normal 2 3 5" xfId="4255" xr:uid="{00000000-0005-0000-0000-000096090000}"/>
    <cellStyle name="Normal 2 4" xfId="101" xr:uid="{00000000-0005-0000-0000-000097090000}"/>
    <cellStyle name="Normal 2 4 2" xfId="464" xr:uid="{00000000-0005-0000-0000-000098090000}"/>
    <cellStyle name="Normal 2 4 3" xfId="1608" xr:uid="{00000000-0005-0000-0000-000099090000}"/>
    <cellStyle name="Normal 2 5" xfId="4250" xr:uid="{00000000-0005-0000-0000-00009A090000}"/>
    <cellStyle name="Normal 2 6" xfId="4193" xr:uid="{00000000-0005-0000-0000-00009B090000}"/>
    <cellStyle name="Normal 2 7" xfId="4328" xr:uid="{00000000-0005-0000-0000-00009C090000}"/>
    <cellStyle name="Normal 2 8" xfId="4330" xr:uid="{00000000-0005-0000-0000-00009D090000}"/>
    <cellStyle name="Normal 2_Adjustment WP" xfId="465" xr:uid="{00000000-0005-0000-0000-00009E090000}"/>
    <cellStyle name="Normal 20" xfId="466" xr:uid="{00000000-0005-0000-0000-00009F090000}"/>
    <cellStyle name="Normal 21" xfId="467" xr:uid="{00000000-0005-0000-0000-0000A0090000}"/>
    <cellStyle name="Normal 22" xfId="468" xr:uid="{00000000-0005-0000-0000-0000A1090000}"/>
    <cellStyle name="Normal 23" xfId="469" xr:uid="{00000000-0005-0000-0000-0000A2090000}"/>
    <cellStyle name="Normal 24" xfId="470" xr:uid="{00000000-0005-0000-0000-0000A3090000}"/>
    <cellStyle name="Normal 25" xfId="471" xr:uid="{00000000-0005-0000-0000-0000A4090000}"/>
    <cellStyle name="Normal 26" xfId="472" xr:uid="{00000000-0005-0000-0000-0000A5090000}"/>
    <cellStyle name="Normal 27" xfId="473" xr:uid="{00000000-0005-0000-0000-0000A6090000}"/>
    <cellStyle name="Normal 28" xfId="474" xr:uid="{00000000-0005-0000-0000-0000A7090000}"/>
    <cellStyle name="Normal 29" xfId="475" xr:uid="{00000000-0005-0000-0000-0000A8090000}"/>
    <cellStyle name="Normal 3" xfId="67" xr:uid="{00000000-0005-0000-0000-0000A9090000}"/>
    <cellStyle name="Normal 3 2" xfId="98" xr:uid="{00000000-0005-0000-0000-0000AA090000}"/>
    <cellStyle name="Normal 3 2 2" xfId="477" xr:uid="{00000000-0005-0000-0000-0000AB090000}"/>
    <cellStyle name="Normal 3 2 2 2" xfId="1600" xr:uid="{00000000-0005-0000-0000-0000AC090000}"/>
    <cellStyle name="Normal 3 2 2 2 2" xfId="2619" xr:uid="{00000000-0005-0000-0000-0000AD090000}"/>
    <cellStyle name="Normal 3 2 2 3" xfId="3121" xr:uid="{00000000-0005-0000-0000-0000AE090000}"/>
    <cellStyle name="Normal 3 2 2 4" xfId="3623" xr:uid="{00000000-0005-0000-0000-0000AF090000}"/>
    <cellStyle name="Normal 3 2 2 5" xfId="4125" xr:uid="{00000000-0005-0000-0000-0000B0090000}"/>
    <cellStyle name="Normal 3 2 3" xfId="1605" xr:uid="{00000000-0005-0000-0000-0000B1090000}"/>
    <cellStyle name="Normal 3 3" xfId="107" xr:uid="{00000000-0005-0000-0000-0000B2090000}"/>
    <cellStyle name="Normal 3 3 2" xfId="478" xr:uid="{00000000-0005-0000-0000-0000B3090000}"/>
    <cellStyle name="Normal 3 3 2 2" xfId="4281" xr:uid="{00000000-0005-0000-0000-0000B4090000}"/>
    <cellStyle name="Normal 3 3 3" xfId="1609" xr:uid="{00000000-0005-0000-0000-0000B5090000}"/>
    <cellStyle name="Normal 3 4" xfId="170" xr:uid="{00000000-0005-0000-0000-0000B6090000}"/>
    <cellStyle name="Normal 3 4 2" xfId="479" xr:uid="{00000000-0005-0000-0000-0000B7090000}"/>
    <cellStyle name="Normal 3 4 3" xfId="4214" xr:uid="{00000000-0005-0000-0000-0000B8090000}"/>
    <cellStyle name="Normal 3 5" xfId="598" xr:uid="{00000000-0005-0000-0000-0000B9090000}"/>
    <cellStyle name="Normal 3 5 2" xfId="4259" xr:uid="{00000000-0005-0000-0000-0000BA090000}"/>
    <cellStyle name="Normal 3 6" xfId="626" xr:uid="{00000000-0005-0000-0000-0000BB090000}"/>
    <cellStyle name="Normal 3 6 2" xfId="4194" xr:uid="{00000000-0005-0000-0000-0000BC090000}"/>
    <cellStyle name="Normal 3 7" xfId="476" xr:uid="{00000000-0005-0000-0000-0000BD090000}"/>
    <cellStyle name="Normal 3_108 Summary" xfId="480" xr:uid="{00000000-0005-0000-0000-0000BE090000}"/>
    <cellStyle name="Normal 30" xfId="481" xr:uid="{00000000-0005-0000-0000-0000BF090000}"/>
    <cellStyle name="Normal 31" xfId="482" xr:uid="{00000000-0005-0000-0000-0000C0090000}"/>
    <cellStyle name="Normal 32" xfId="483" xr:uid="{00000000-0005-0000-0000-0000C1090000}"/>
    <cellStyle name="Normal 33" xfId="484" xr:uid="{00000000-0005-0000-0000-0000C2090000}"/>
    <cellStyle name="Normal 34" xfId="485" xr:uid="{00000000-0005-0000-0000-0000C3090000}"/>
    <cellStyle name="Normal 35" xfId="486" xr:uid="{00000000-0005-0000-0000-0000C4090000}"/>
    <cellStyle name="Normal 35 10" xfId="3128" xr:uid="{00000000-0005-0000-0000-0000C5090000}"/>
    <cellStyle name="Normal 35 11" xfId="3630" xr:uid="{00000000-0005-0000-0000-0000C6090000}"/>
    <cellStyle name="Normal 35 2" xfId="627" xr:uid="{00000000-0005-0000-0000-0000C7090000}"/>
    <cellStyle name="Normal 35 2 2" xfId="702" xr:uid="{00000000-0005-0000-0000-0000C8090000}"/>
    <cellStyle name="Normal 35 2 2 2" xfId="826" xr:uid="{00000000-0005-0000-0000-0000C9090000}"/>
    <cellStyle name="Normal 35 2 2 2 2" xfId="1074" xr:uid="{00000000-0005-0000-0000-0000CA090000}"/>
    <cellStyle name="Normal 35 2 2 2 2 2" xfId="1570" xr:uid="{00000000-0005-0000-0000-0000CB090000}"/>
    <cellStyle name="Normal 35 2 2 2 2 2 2" xfId="2589" xr:uid="{00000000-0005-0000-0000-0000CC090000}"/>
    <cellStyle name="Normal 35 2 2 2 2 3" xfId="2093" xr:uid="{00000000-0005-0000-0000-0000CD090000}"/>
    <cellStyle name="Normal 35 2 2 2 2 4" xfId="3091" xr:uid="{00000000-0005-0000-0000-0000CE090000}"/>
    <cellStyle name="Normal 35 2 2 2 2 5" xfId="3593" xr:uid="{00000000-0005-0000-0000-0000CF090000}"/>
    <cellStyle name="Normal 35 2 2 2 2 6" xfId="4095" xr:uid="{00000000-0005-0000-0000-0000D0090000}"/>
    <cellStyle name="Normal 35 2 2 2 3" xfId="1322" xr:uid="{00000000-0005-0000-0000-0000D1090000}"/>
    <cellStyle name="Normal 35 2 2 2 3 2" xfId="2341" xr:uid="{00000000-0005-0000-0000-0000D2090000}"/>
    <cellStyle name="Normal 35 2 2 2 4" xfId="1845" xr:uid="{00000000-0005-0000-0000-0000D3090000}"/>
    <cellStyle name="Normal 35 2 2 2 5" xfId="2843" xr:uid="{00000000-0005-0000-0000-0000D4090000}"/>
    <cellStyle name="Normal 35 2 2 2 6" xfId="3345" xr:uid="{00000000-0005-0000-0000-0000D5090000}"/>
    <cellStyle name="Normal 35 2 2 2 7" xfId="3847" xr:uid="{00000000-0005-0000-0000-0000D6090000}"/>
    <cellStyle name="Normal 35 2 2 3" xfId="950" xr:uid="{00000000-0005-0000-0000-0000D7090000}"/>
    <cellStyle name="Normal 35 2 2 3 2" xfId="1446" xr:uid="{00000000-0005-0000-0000-0000D8090000}"/>
    <cellStyle name="Normal 35 2 2 3 2 2" xfId="2465" xr:uid="{00000000-0005-0000-0000-0000D9090000}"/>
    <cellStyle name="Normal 35 2 2 3 3" xfId="1969" xr:uid="{00000000-0005-0000-0000-0000DA090000}"/>
    <cellStyle name="Normal 35 2 2 3 4" xfId="2967" xr:uid="{00000000-0005-0000-0000-0000DB090000}"/>
    <cellStyle name="Normal 35 2 2 3 5" xfId="3469" xr:uid="{00000000-0005-0000-0000-0000DC090000}"/>
    <cellStyle name="Normal 35 2 2 3 6" xfId="3971" xr:uid="{00000000-0005-0000-0000-0000DD090000}"/>
    <cellStyle name="Normal 35 2 2 4" xfId="1198" xr:uid="{00000000-0005-0000-0000-0000DE090000}"/>
    <cellStyle name="Normal 35 2 2 4 2" xfId="2217" xr:uid="{00000000-0005-0000-0000-0000DF090000}"/>
    <cellStyle name="Normal 35 2 2 5" xfId="1721" xr:uid="{00000000-0005-0000-0000-0000E0090000}"/>
    <cellStyle name="Normal 35 2 2 6" xfId="2719" xr:uid="{00000000-0005-0000-0000-0000E1090000}"/>
    <cellStyle name="Normal 35 2 2 7" xfId="3221" xr:uid="{00000000-0005-0000-0000-0000E2090000}"/>
    <cellStyle name="Normal 35 2 2 8" xfId="3723" xr:uid="{00000000-0005-0000-0000-0000E3090000}"/>
    <cellStyle name="Normal 35 2 3" xfId="755" xr:uid="{00000000-0005-0000-0000-0000E4090000}"/>
    <cellStyle name="Normal 35 2 3 2" xfId="1003" xr:uid="{00000000-0005-0000-0000-0000E5090000}"/>
    <cellStyle name="Normal 35 2 3 2 2" xfId="1499" xr:uid="{00000000-0005-0000-0000-0000E6090000}"/>
    <cellStyle name="Normal 35 2 3 2 2 2" xfId="2518" xr:uid="{00000000-0005-0000-0000-0000E7090000}"/>
    <cellStyle name="Normal 35 2 3 2 3" xfId="2022" xr:uid="{00000000-0005-0000-0000-0000E8090000}"/>
    <cellStyle name="Normal 35 2 3 2 4" xfId="3020" xr:uid="{00000000-0005-0000-0000-0000E9090000}"/>
    <cellStyle name="Normal 35 2 3 2 5" xfId="3522" xr:uid="{00000000-0005-0000-0000-0000EA090000}"/>
    <cellStyle name="Normal 35 2 3 2 6" xfId="4024" xr:uid="{00000000-0005-0000-0000-0000EB090000}"/>
    <cellStyle name="Normal 35 2 3 3" xfId="1251" xr:uid="{00000000-0005-0000-0000-0000EC090000}"/>
    <cellStyle name="Normal 35 2 3 3 2" xfId="2270" xr:uid="{00000000-0005-0000-0000-0000ED090000}"/>
    <cellStyle name="Normal 35 2 3 4" xfId="1774" xr:uid="{00000000-0005-0000-0000-0000EE090000}"/>
    <cellStyle name="Normal 35 2 3 5" xfId="2772" xr:uid="{00000000-0005-0000-0000-0000EF090000}"/>
    <cellStyle name="Normal 35 2 3 6" xfId="3274" xr:uid="{00000000-0005-0000-0000-0000F0090000}"/>
    <cellStyle name="Normal 35 2 3 7" xfId="3776" xr:uid="{00000000-0005-0000-0000-0000F1090000}"/>
    <cellStyle name="Normal 35 2 4" xfId="879" xr:uid="{00000000-0005-0000-0000-0000F2090000}"/>
    <cellStyle name="Normal 35 2 4 2" xfId="1375" xr:uid="{00000000-0005-0000-0000-0000F3090000}"/>
    <cellStyle name="Normal 35 2 4 2 2" xfId="2394" xr:uid="{00000000-0005-0000-0000-0000F4090000}"/>
    <cellStyle name="Normal 35 2 4 3" xfId="1898" xr:uid="{00000000-0005-0000-0000-0000F5090000}"/>
    <cellStyle name="Normal 35 2 4 4" xfId="2896" xr:uid="{00000000-0005-0000-0000-0000F6090000}"/>
    <cellStyle name="Normal 35 2 4 5" xfId="3398" xr:uid="{00000000-0005-0000-0000-0000F7090000}"/>
    <cellStyle name="Normal 35 2 4 6" xfId="3900" xr:uid="{00000000-0005-0000-0000-0000F8090000}"/>
    <cellStyle name="Normal 35 2 5" xfId="1127" xr:uid="{00000000-0005-0000-0000-0000F9090000}"/>
    <cellStyle name="Normal 35 2 5 2" xfId="2146" xr:uid="{00000000-0005-0000-0000-0000FA090000}"/>
    <cellStyle name="Normal 35 2 6" xfId="1650" xr:uid="{00000000-0005-0000-0000-0000FB090000}"/>
    <cellStyle name="Normal 35 2 7" xfId="2648" xr:uid="{00000000-0005-0000-0000-0000FC090000}"/>
    <cellStyle name="Normal 35 2 8" xfId="3150" xr:uid="{00000000-0005-0000-0000-0000FD090000}"/>
    <cellStyle name="Normal 35 2 9" xfId="3652" xr:uid="{00000000-0005-0000-0000-0000FE090000}"/>
    <cellStyle name="Normal 35 3" xfId="651" xr:uid="{00000000-0005-0000-0000-0000FF090000}"/>
    <cellStyle name="Normal 35 3 2" xfId="703" xr:uid="{00000000-0005-0000-0000-0000000A0000}"/>
    <cellStyle name="Normal 35 3 2 2" xfId="827" xr:uid="{00000000-0005-0000-0000-0000010A0000}"/>
    <cellStyle name="Normal 35 3 2 2 2" xfId="1075" xr:uid="{00000000-0005-0000-0000-0000020A0000}"/>
    <cellStyle name="Normal 35 3 2 2 2 2" xfId="1571" xr:uid="{00000000-0005-0000-0000-0000030A0000}"/>
    <cellStyle name="Normal 35 3 2 2 2 2 2" xfId="2590" xr:uid="{00000000-0005-0000-0000-0000040A0000}"/>
    <cellStyle name="Normal 35 3 2 2 2 3" xfId="2094" xr:uid="{00000000-0005-0000-0000-0000050A0000}"/>
    <cellStyle name="Normal 35 3 2 2 2 4" xfId="3092" xr:uid="{00000000-0005-0000-0000-0000060A0000}"/>
    <cellStyle name="Normal 35 3 2 2 2 5" xfId="3594" xr:uid="{00000000-0005-0000-0000-0000070A0000}"/>
    <cellStyle name="Normal 35 3 2 2 2 6" xfId="4096" xr:uid="{00000000-0005-0000-0000-0000080A0000}"/>
    <cellStyle name="Normal 35 3 2 2 3" xfId="1323" xr:uid="{00000000-0005-0000-0000-0000090A0000}"/>
    <cellStyle name="Normal 35 3 2 2 3 2" xfId="2342" xr:uid="{00000000-0005-0000-0000-00000A0A0000}"/>
    <cellStyle name="Normal 35 3 2 2 4" xfId="1846" xr:uid="{00000000-0005-0000-0000-00000B0A0000}"/>
    <cellStyle name="Normal 35 3 2 2 5" xfId="2844" xr:uid="{00000000-0005-0000-0000-00000C0A0000}"/>
    <cellStyle name="Normal 35 3 2 2 6" xfId="3346" xr:uid="{00000000-0005-0000-0000-00000D0A0000}"/>
    <cellStyle name="Normal 35 3 2 2 7" xfId="3848" xr:uid="{00000000-0005-0000-0000-00000E0A0000}"/>
    <cellStyle name="Normal 35 3 2 3" xfId="951" xr:uid="{00000000-0005-0000-0000-00000F0A0000}"/>
    <cellStyle name="Normal 35 3 2 3 2" xfId="1447" xr:uid="{00000000-0005-0000-0000-0000100A0000}"/>
    <cellStyle name="Normal 35 3 2 3 2 2" xfId="2466" xr:uid="{00000000-0005-0000-0000-0000110A0000}"/>
    <cellStyle name="Normal 35 3 2 3 3" xfId="1970" xr:uid="{00000000-0005-0000-0000-0000120A0000}"/>
    <cellStyle name="Normal 35 3 2 3 4" xfId="2968" xr:uid="{00000000-0005-0000-0000-0000130A0000}"/>
    <cellStyle name="Normal 35 3 2 3 5" xfId="3470" xr:uid="{00000000-0005-0000-0000-0000140A0000}"/>
    <cellStyle name="Normal 35 3 2 3 6" xfId="3972" xr:uid="{00000000-0005-0000-0000-0000150A0000}"/>
    <cellStyle name="Normal 35 3 2 4" xfId="1199" xr:uid="{00000000-0005-0000-0000-0000160A0000}"/>
    <cellStyle name="Normal 35 3 2 4 2" xfId="2218" xr:uid="{00000000-0005-0000-0000-0000170A0000}"/>
    <cellStyle name="Normal 35 3 2 5" xfId="1722" xr:uid="{00000000-0005-0000-0000-0000180A0000}"/>
    <cellStyle name="Normal 35 3 2 6" xfId="2720" xr:uid="{00000000-0005-0000-0000-0000190A0000}"/>
    <cellStyle name="Normal 35 3 2 7" xfId="3222" xr:uid="{00000000-0005-0000-0000-00001A0A0000}"/>
    <cellStyle name="Normal 35 3 2 8" xfId="3724" xr:uid="{00000000-0005-0000-0000-00001B0A0000}"/>
    <cellStyle name="Normal 35 3 3" xfId="775" xr:uid="{00000000-0005-0000-0000-00001C0A0000}"/>
    <cellStyle name="Normal 35 3 3 2" xfId="1023" xr:uid="{00000000-0005-0000-0000-00001D0A0000}"/>
    <cellStyle name="Normal 35 3 3 2 2" xfId="1519" xr:uid="{00000000-0005-0000-0000-00001E0A0000}"/>
    <cellStyle name="Normal 35 3 3 2 2 2" xfId="2538" xr:uid="{00000000-0005-0000-0000-00001F0A0000}"/>
    <cellStyle name="Normal 35 3 3 2 3" xfId="2042" xr:uid="{00000000-0005-0000-0000-0000200A0000}"/>
    <cellStyle name="Normal 35 3 3 2 4" xfId="3040" xr:uid="{00000000-0005-0000-0000-0000210A0000}"/>
    <cellStyle name="Normal 35 3 3 2 5" xfId="3542" xr:uid="{00000000-0005-0000-0000-0000220A0000}"/>
    <cellStyle name="Normal 35 3 3 2 6" xfId="4044" xr:uid="{00000000-0005-0000-0000-0000230A0000}"/>
    <cellStyle name="Normal 35 3 3 3" xfId="1271" xr:uid="{00000000-0005-0000-0000-0000240A0000}"/>
    <cellStyle name="Normal 35 3 3 3 2" xfId="2290" xr:uid="{00000000-0005-0000-0000-0000250A0000}"/>
    <cellStyle name="Normal 35 3 3 4" xfId="1794" xr:uid="{00000000-0005-0000-0000-0000260A0000}"/>
    <cellStyle name="Normal 35 3 3 5" xfId="2792" xr:uid="{00000000-0005-0000-0000-0000270A0000}"/>
    <cellStyle name="Normal 35 3 3 6" xfId="3294" xr:uid="{00000000-0005-0000-0000-0000280A0000}"/>
    <cellStyle name="Normal 35 3 3 7" xfId="3796" xr:uid="{00000000-0005-0000-0000-0000290A0000}"/>
    <cellStyle name="Normal 35 3 4" xfId="899" xr:uid="{00000000-0005-0000-0000-00002A0A0000}"/>
    <cellStyle name="Normal 35 3 4 2" xfId="1395" xr:uid="{00000000-0005-0000-0000-00002B0A0000}"/>
    <cellStyle name="Normal 35 3 4 2 2" xfId="2414" xr:uid="{00000000-0005-0000-0000-00002C0A0000}"/>
    <cellStyle name="Normal 35 3 4 3" xfId="1918" xr:uid="{00000000-0005-0000-0000-00002D0A0000}"/>
    <cellStyle name="Normal 35 3 4 4" xfId="2916" xr:uid="{00000000-0005-0000-0000-00002E0A0000}"/>
    <cellStyle name="Normal 35 3 4 5" xfId="3418" xr:uid="{00000000-0005-0000-0000-00002F0A0000}"/>
    <cellStyle name="Normal 35 3 4 6" xfId="3920" xr:uid="{00000000-0005-0000-0000-0000300A0000}"/>
    <cellStyle name="Normal 35 3 5" xfId="1147" xr:uid="{00000000-0005-0000-0000-0000310A0000}"/>
    <cellStyle name="Normal 35 3 5 2" xfId="2166" xr:uid="{00000000-0005-0000-0000-0000320A0000}"/>
    <cellStyle name="Normal 35 3 6" xfId="1670" xr:uid="{00000000-0005-0000-0000-0000330A0000}"/>
    <cellStyle name="Normal 35 3 7" xfId="2668" xr:uid="{00000000-0005-0000-0000-0000340A0000}"/>
    <cellStyle name="Normal 35 3 8" xfId="3170" xr:uid="{00000000-0005-0000-0000-0000350A0000}"/>
    <cellStyle name="Normal 35 3 9" xfId="3672" xr:uid="{00000000-0005-0000-0000-0000360A0000}"/>
    <cellStyle name="Normal 35 4" xfId="701" xr:uid="{00000000-0005-0000-0000-0000370A0000}"/>
    <cellStyle name="Normal 35 4 2" xfId="825" xr:uid="{00000000-0005-0000-0000-0000380A0000}"/>
    <cellStyle name="Normal 35 4 2 2" xfId="1073" xr:uid="{00000000-0005-0000-0000-0000390A0000}"/>
    <cellStyle name="Normal 35 4 2 2 2" xfId="1569" xr:uid="{00000000-0005-0000-0000-00003A0A0000}"/>
    <cellStyle name="Normal 35 4 2 2 2 2" xfId="2588" xr:uid="{00000000-0005-0000-0000-00003B0A0000}"/>
    <cellStyle name="Normal 35 4 2 2 3" xfId="2092" xr:uid="{00000000-0005-0000-0000-00003C0A0000}"/>
    <cellStyle name="Normal 35 4 2 2 4" xfId="3090" xr:uid="{00000000-0005-0000-0000-00003D0A0000}"/>
    <cellStyle name="Normal 35 4 2 2 5" xfId="3592" xr:uid="{00000000-0005-0000-0000-00003E0A0000}"/>
    <cellStyle name="Normal 35 4 2 2 6" xfId="4094" xr:uid="{00000000-0005-0000-0000-00003F0A0000}"/>
    <cellStyle name="Normal 35 4 2 3" xfId="1321" xr:uid="{00000000-0005-0000-0000-0000400A0000}"/>
    <cellStyle name="Normal 35 4 2 3 2" xfId="2340" xr:uid="{00000000-0005-0000-0000-0000410A0000}"/>
    <cellStyle name="Normal 35 4 2 4" xfId="1844" xr:uid="{00000000-0005-0000-0000-0000420A0000}"/>
    <cellStyle name="Normal 35 4 2 5" xfId="2842" xr:uid="{00000000-0005-0000-0000-0000430A0000}"/>
    <cellStyle name="Normal 35 4 2 6" xfId="3344" xr:uid="{00000000-0005-0000-0000-0000440A0000}"/>
    <cellStyle name="Normal 35 4 2 7" xfId="3846" xr:uid="{00000000-0005-0000-0000-0000450A0000}"/>
    <cellStyle name="Normal 35 4 3" xfId="949" xr:uid="{00000000-0005-0000-0000-0000460A0000}"/>
    <cellStyle name="Normal 35 4 3 2" xfId="1445" xr:uid="{00000000-0005-0000-0000-0000470A0000}"/>
    <cellStyle name="Normal 35 4 3 2 2" xfId="2464" xr:uid="{00000000-0005-0000-0000-0000480A0000}"/>
    <cellStyle name="Normal 35 4 3 3" xfId="1968" xr:uid="{00000000-0005-0000-0000-0000490A0000}"/>
    <cellStyle name="Normal 35 4 3 4" xfId="2966" xr:uid="{00000000-0005-0000-0000-00004A0A0000}"/>
    <cellStyle name="Normal 35 4 3 5" xfId="3468" xr:uid="{00000000-0005-0000-0000-00004B0A0000}"/>
    <cellStyle name="Normal 35 4 3 6" xfId="3970" xr:uid="{00000000-0005-0000-0000-00004C0A0000}"/>
    <cellStyle name="Normal 35 4 4" xfId="1197" xr:uid="{00000000-0005-0000-0000-00004D0A0000}"/>
    <cellStyle name="Normal 35 4 4 2" xfId="2216" xr:uid="{00000000-0005-0000-0000-00004E0A0000}"/>
    <cellStyle name="Normal 35 4 5" xfId="1720" xr:uid="{00000000-0005-0000-0000-00004F0A0000}"/>
    <cellStyle name="Normal 35 4 6" xfId="2718" xr:uid="{00000000-0005-0000-0000-0000500A0000}"/>
    <cellStyle name="Normal 35 4 7" xfId="3220" xr:uid="{00000000-0005-0000-0000-0000510A0000}"/>
    <cellStyle name="Normal 35 4 8" xfId="3722" xr:uid="{00000000-0005-0000-0000-0000520A0000}"/>
    <cellStyle name="Normal 35 5" xfId="733" xr:uid="{00000000-0005-0000-0000-0000530A0000}"/>
    <cellStyle name="Normal 35 5 2" xfId="981" xr:uid="{00000000-0005-0000-0000-0000540A0000}"/>
    <cellStyle name="Normal 35 5 2 2" xfId="1477" xr:uid="{00000000-0005-0000-0000-0000550A0000}"/>
    <cellStyle name="Normal 35 5 2 2 2" xfId="2496" xr:uid="{00000000-0005-0000-0000-0000560A0000}"/>
    <cellStyle name="Normal 35 5 2 3" xfId="2000" xr:uid="{00000000-0005-0000-0000-0000570A0000}"/>
    <cellStyle name="Normal 35 5 2 4" xfId="2998" xr:uid="{00000000-0005-0000-0000-0000580A0000}"/>
    <cellStyle name="Normal 35 5 2 5" xfId="3500" xr:uid="{00000000-0005-0000-0000-0000590A0000}"/>
    <cellStyle name="Normal 35 5 2 6" xfId="4002" xr:uid="{00000000-0005-0000-0000-00005A0A0000}"/>
    <cellStyle name="Normal 35 5 3" xfId="1229" xr:uid="{00000000-0005-0000-0000-00005B0A0000}"/>
    <cellStyle name="Normal 35 5 3 2" xfId="2248" xr:uid="{00000000-0005-0000-0000-00005C0A0000}"/>
    <cellStyle name="Normal 35 5 4" xfId="1752" xr:uid="{00000000-0005-0000-0000-00005D0A0000}"/>
    <cellStyle name="Normal 35 5 5" xfId="2750" xr:uid="{00000000-0005-0000-0000-00005E0A0000}"/>
    <cellStyle name="Normal 35 5 6" xfId="3252" xr:uid="{00000000-0005-0000-0000-00005F0A0000}"/>
    <cellStyle name="Normal 35 5 7" xfId="3754" xr:uid="{00000000-0005-0000-0000-0000600A0000}"/>
    <cellStyle name="Normal 35 6" xfId="857" xr:uid="{00000000-0005-0000-0000-0000610A0000}"/>
    <cellStyle name="Normal 35 6 2" xfId="1353" xr:uid="{00000000-0005-0000-0000-0000620A0000}"/>
    <cellStyle name="Normal 35 6 2 2" xfId="2372" xr:uid="{00000000-0005-0000-0000-0000630A0000}"/>
    <cellStyle name="Normal 35 6 3" xfId="1876" xr:uid="{00000000-0005-0000-0000-0000640A0000}"/>
    <cellStyle name="Normal 35 6 4" xfId="2874" xr:uid="{00000000-0005-0000-0000-0000650A0000}"/>
    <cellStyle name="Normal 35 6 5" xfId="3376" xr:uid="{00000000-0005-0000-0000-0000660A0000}"/>
    <cellStyle name="Normal 35 6 6" xfId="3878" xr:uid="{00000000-0005-0000-0000-0000670A0000}"/>
    <cellStyle name="Normal 35 7" xfId="1105" xr:uid="{00000000-0005-0000-0000-0000680A0000}"/>
    <cellStyle name="Normal 35 7 2" xfId="2124" xr:uid="{00000000-0005-0000-0000-0000690A0000}"/>
    <cellStyle name="Normal 35 8" xfId="1628" xr:uid="{00000000-0005-0000-0000-00006A0A0000}"/>
    <cellStyle name="Normal 35 9" xfId="2626" xr:uid="{00000000-0005-0000-0000-00006B0A0000}"/>
    <cellStyle name="Normal 36" xfId="1601" xr:uid="{00000000-0005-0000-0000-00006C0A0000}"/>
    <cellStyle name="Normal 36 2" xfId="2620" xr:uid="{00000000-0005-0000-0000-00006D0A0000}"/>
    <cellStyle name="Normal 36 3" xfId="3122" xr:uid="{00000000-0005-0000-0000-00006E0A0000}"/>
    <cellStyle name="Normal 36 4" xfId="3624" xr:uid="{00000000-0005-0000-0000-00006F0A0000}"/>
    <cellStyle name="Normal 36 5" xfId="4126" xr:uid="{00000000-0005-0000-0000-0000700A0000}"/>
    <cellStyle name="Normal 37" xfId="1602" xr:uid="{00000000-0005-0000-0000-0000710A0000}"/>
    <cellStyle name="Normal 37 2" xfId="2621" xr:uid="{00000000-0005-0000-0000-0000720A0000}"/>
    <cellStyle name="Normal 37 3" xfId="3123" xr:uid="{00000000-0005-0000-0000-0000730A0000}"/>
    <cellStyle name="Normal 37 4" xfId="3625" xr:uid="{00000000-0005-0000-0000-0000740A0000}"/>
    <cellStyle name="Normal 37 5" xfId="4127" xr:uid="{00000000-0005-0000-0000-0000750A0000}"/>
    <cellStyle name="Normal 38" xfId="4128" xr:uid="{00000000-0005-0000-0000-0000760A0000}"/>
    <cellStyle name="Normal 4" xfId="96" xr:uid="{00000000-0005-0000-0000-0000770A0000}"/>
    <cellStyle name="Normal 4 2" xfId="116" xr:uid="{00000000-0005-0000-0000-0000780A0000}"/>
    <cellStyle name="Normal 4 2 2" xfId="601" xr:uid="{00000000-0005-0000-0000-0000790A0000}"/>
    <cellStyle name="Normal 4 3" xfId="161" xr:uid="{00000000-0005-0000-0000-00007A0A0000}"/>
    <cellStyle name="Normal 4 3 2" xfId="628" xr:uid="{00000000-0005-0000-0000-00007B0A0000}"/>
    <cellStyle name="Normal 4 3 2 2" xfId="4321" xr:uid="{00000000-0005-0000-0000-00007C0A0000}"/>
    <cellStyle name="Normal 4 3 3" xfId="1618" xr:uid="{00000000-0005-0000-0000-00007D0A0000}"/>
    <cellStyle name="Normal 4 3 4" xfId="4205" xr:uid="{00000000-0005-0000-0000-00007E0A0000}"/>
    <cellStyle name="Normal 4 4" xfId="177" xr:uid="{00000000-0005-0000-0000-00007F0A0000}"/>
    <cellStyle name="Normal 4 4 2" xfId="4279" xr:uid="{00000000-0005-0000-0000-0000800A0000}"/>
    <cellStyle name="Normal 4 5" xfId="487" xr:uid="{00000000-0005-0000-0000-0000810A0000}"/>
    <cellStyle name="Normal 4 6" xfId="1603" xr:uid="{00000000-0005-0000-0000-0000820A0000}"/>
    <cellStyle name="Normal 4 7" xfId="4200" xr:uid="{00000000-0005-0000-0000-0000830A0000}"/>
    <cellStyle name="Normal 5" xfId="68" xr:uid="{00000000-0005-0000-0000-0000840A0000}"/>
    <cellStyle name="Normal 5 2" xfId="117" xr:uid="{00000000-0005-0000-0000-0000850A0000}"/>
    <cellStyle name="Normal 5 2 2" xfId="602" xr:uid="{00000000-0005-0000-0000-0000860A0000}"/>
    <cellStyle name="Normal 5 3" xfId="178" xr:uid="{00000000-0005-0000-0000-0000870A0000}"/>
    <cellStyle name="Normal 5 3 2" xfId="629" xr:uid="{00000000-0005-0000-0000-0000880A0000}"/>
    <cellStyle name="Normal 5 4" xfId="488" xr:uid="{00000000-0005-0000-0000-0000890A0000}"/>
    <cellStyle name="Normal 6" xfId="69" xr:uid="{00000000-0005-0000-0000-00008A0A0000}"/>
    <cellStyle name="Normal 6 10" xfId="618" xr:uid="{00000000-0005-0000-0000-00008B0A0000}"/>
    <cellStyle name="Normal 6 10 2" xfId="704" xr:uid="{00000000-0005-0000-0000-00008C0A0000}"/>
    <cellStyle name="Normal 6 10 2 2" xfId="828" xr:uid="{00000000-0005-0000-0000-00008D0A0000}"/>
    <cellStyle name="Normal 6 10 2 2 2" xfId="1076" xr:uid="{00000000-0005-0000-0000-00008E0A0000}"/>
    <cellStyle name="Normal 6 10 2 2 2 2" xfId="1572" xr:uid="{00000000-0005-0000-0000-00008F0A0000}"/>
    <cellStyle name="Normal 6 10 2 2 2 2 2" xfId="2591" xr:uid="{00000000-0005-0000-0000-0000900A0000}"/>
    <cellStyle name="Normal 6 10 2 2 2 3" xfId="2095" xr:uid="{00000000-0005-0000-0000-0000910A0000}"/>
    <cellStyle name="Normal 6 10 2 2 2 4" xfId="3093" xr:uid="{00000000-0005-0000-0000-0000920A0000}"/>
    <cellStyle name="Normal 6 10 2 2 2 5" xfId="3595" xr:uid="{00000000-0005-0000-0000-0000930A0000}"/>
    <cellStyle name="Normal 6 10 2 2 2 6" xfId="4097" xr:uid="{00000000-0005-0000-0000-0000940A0000}"/>
    <cellStyle name="Normal 6 10 2 2 3" xfId="1324" xr:uid="{00000000-0005-0000-0000-0000950A0000}"/>
    <cellStyle name="Normal 6 10 2 2 3 2" xfId="2343" xr:uid="{00000000-0005-0000-0000-0000960A0000}"/>
    <cellStyle name="Normal 6 10 2 2 4" xfId="1847" xr:uid="{00000000-0005-0000-0000-0000970A0000}"/>
    <cellStyle name="Normal 6 10 2 2 5" xfId="2845" xr:uid="{00000000-0005-0000-0000-0000980A0000}"/>
    <cellStyle name="Normal 6 10 2 2 6" xfId="3347" xr:uid="{00000000-0005-0000-0000-0000990A0000}"/>
    <cellStyle name="Normal 6 10 2 2 7" xfId="3849" xr:uid="{00000000-0005-0000-0000-00009A0A0000}"/>
    <cellStyle name="Normal 6 10 2 3" xfId="952" xr:uid="{00000000-0005-0000-0000-00009B0A0000}"/>
    <cellStyle name="Normal 6 10 2 3 2" xfId="1448" xr:uid="{00000000-0005-0000-0000-00009C0A0000}"/>
    <cellStyle name="Normal 6 10 2 3 2 2" xfId="2467" xr:uid="{00000000-0005-0000-0000-00009D0A0000}"/>
    <cellStyle name="Normal 6 10 2 3 3" xfId="1971" xr:uid="{00000000-0005-0000-0000-00009E0A0000}"/>
    <cellStyle name="Normal 6 10 2 3 4" xfId="2969" xr:uid="{00000000-0005-0000-0000-00009F0A0000}"/>
    <cellStyle name="Normal 6 10 2 3 5" xfId="3471" xr:uid="{00000000-0005-0000-0000-0000A00A0000}"/>
    <cellStyle name="Normal 6 10 2 3 6" xfId="3973" xr:uid="{00000000-0005-0000-0000-0000A10A0000}"/>
    <cellStyle name="Normal 6 10 2 4" xfId="1200" xr:uid="{00000000-0005-0000-0000-0000A20A0000}"/>
    <cellStyle name="Normal 6 10 2 4 2" xfId="2219" xr:uid="{00000000-0005-0000-0000-0000A30A0000}"/>
    <cellStyle name="Normal 6 10 2 5" xfId="1723" xr:uid="{00000000-0005-0000-0000-0000A40A0000}"/>
    <cellStyle name="Normal 6 10 2 6" xfId="2721" xr:uid="{00000000-0005-0000-0000-0000A50A0000}"/>
    <cellStyle name="Normal 6 10 2 7" xfId="3223" xr:uid="{00000000-0005-0000-0000-0000A60A0000}"/>
    <cellStyle name="Normal 6 10 2 8" xfId="3725" xr:uid="{00000000-0005-0000-0000-0000A70A0000}"/>
    <cellStyle name="Normal 6 10 3" xfId="750" xr:uid="{00000000-0005-0000-0000-0000A80A0000}"/>
    <cellStyle name="Normal 6 10 3 2" xfId="998" xr:uid="{00000000-0005-0000-0000-0000A90A0000}"/>
    <cellStyle name="Normal 6 10 3 2 2" xfId="1494" xr:uid="{00000000-0005-0000-0000-0000AA0A0000}"/>
    <cellStyle name="Normal 6 10 3 2 2 2" xfId="2513" xr:uid="{00000000-0005-0000-0000-0000AB0A0000}"/>
    <cellStyle name="Normal 6 10 3 2 3" xfId="2017" xr:uid="{00000000-0005-0000-0000-0000AC0A0000}"/>
    <cellStyle name="Normal 6 10 3 2 4" xfId="3015" xr:uid="{00000000-0005-0000-0000-0000AD0A0000}"/>
    <cellStyle name="Normal 6 10 3 2 5" xfId="3517" xr:uid="{00000000-0005-0000-0000-0000AE0A0000}"/>
    <cellStyle name="Normal 6 10 3 2 6" xfId="4019" xr:uid="{00000000-0005-0000-0000-0000AF0A0000}"/>
    <cellStyle name="Normal 6 10 3 3" xfId="1246" xr:uid="{00000000-0005-0000-0000-0000B00A0000}"/>
    <cellStyle name="Normal 6 10 3 3 2" xfId="2265" xr:uid="{00000000-0005-0000-0000-0000B10A0000}"/>
    <cellStyle name="Normal 6 10 3 4" xfId="1769" xr:uid="{00000000-0005-0000-0000-0000B20A0000}"/>
    <cellStyle name="Normal 6 10 3 5" xfId="2767" xr:uid="{00000000-0005-0000-0000-0000B30A0000}"/>
    <cellStyle name="Normal 6 10 3 6" xfId="3269" xr:uid="{00000000-0005-0000-0000-0000B40A0000}"/>
    <cellStyle name="Normal 6 10 3 7" xfId="3771" xr:uid="{00000000-0005-0000-0000-0000B50A0000}"/>
    <cellStyle name="Normal 6 10 4" xfId="874" xr:uid="{00000000-0005-0000-0000-0000B60A0000}"/>
    <cellStyle name="Normal 6 10 4 2" xfId="1370" xr:uid="{00000000-0005-0000-0000-0000B70A0000}"/>
    <cellStyle name="Normal 6 10 4 2 2" xfId="2389" xr:uid="{00000000-0005-0000-0000-0000B80A0000}"/>
    <cellStyle name="Normal 6 10 4 3" xfId="1893" xr:uid="{00000000-0005-0000-0000-0000B90A0000}"/>
    <cellStyle name="Normal 6 10 4 4" xfId="2891" xr:uid="{00000000-0005-0000-0000-0000BA0A0000}"/>
    <cellStyle name="Normal 6 10 4 5" xfId="3393" xr:uid="{00000000-0005-0000-0000-0000BB0A0000}"/>
    <cellStyle name="Normal 6 10 4 6" xfId="3895" xr:uid="{00000000-0005-0000-0000-0000BC0A0000}"/>
    <cellStyle name="Normal 6 10 5" xfId="1122" xr:uid="{00000000-0005-0000-0000-0000BD0A0000}"/>
    <cellStyle name="Normal 6 10 5 2" xfId="2141" xr:uid="{00000000-0005-0000-0000-0000BE0A0000}"/>
    <cellStyle name="Normal 6 10 6" xfId="1645" xr:uid="{00000000-0005-0000-0000-0000BF0A0000}"/>
    <cellStyle name="Normal 6 10 7" xfId="2643" xr:uid="{00000000-0005-0000-0000-0000C00A0000}"/>
    <cellStyle name="Normal 6 10 8" xfId="3145" xr:uid="{00000000-0005-0000-0000-0000C10A0000}"/>
    <cellStyle name="Normal 6 10 9" xfId="3647" xr:uid="{00000000-0005-0000-0000-0000C20A0000}"/>
    <cellStyle name="Normal 6 11" xfId="489" xr:uid="{00000000-0005-0000-0000-0000C30A0000}"/>
    <cellStyle name="Normal 6 11 2" xfId="1598" xr:uid="{00000000-0005-0000-0000-0000C40A0000}"/>
    <cellStyle name="Normal 6 11 2 2" xfId="2617" xr:uid="{00000000-0005-0000-0000-0000C50A0000}"/>
    <cellStyle name="Normal 6 11 3" xfId="3119" xr:uid="{00000000-0005-0000-0000-0000C60A0000}"/>
    <cellStyle name="Normal 6 11 4" xfId="3621" xr:uid="{00000000-0005-0000-0000-0000C70A0000}"/>
    <cellStyle name="Normal 6 11 5" xfId="4123" xr:uid="{00000000-0005-0000-0000-0000C80A0000}"/>
    <cellStyle name="Normal 6 2" xfId="124" xr:uid="{00000000-0005-0000-0000-0000C90A0000}"/>
    <cellStyle name="Normal 6 2 10" xfId="2629" xr:uid="{00000000-0005-0000-0000-0000CA0A0000}"/>
    <cellStyle name="Normal 6 2 11" xfId="3131" xr:uid="{00000000-0005-0000-0000-0000CB0A0000}"/>
    <cellStyle name="Normal 6 2 12" xfId="3633" xr:uid="{00000000-0005-0000-0000-0000CC0A0000}"/>
    <cellStyle name="Normal 6 2 13" xfId="4203" xr:uid="{00000000-0005-0000-0000-0000CD0A0000}"/>
    <cellStyle name="Normal 6 2 2" xfId="164" xr:uid="{00000000-0005-0000-0000-0000CE0A0000}"/>
    <cellStyle name="Normal 6 2 2 10" xfId="3655" xr:uid="{00000000-0005-0000-0000-0000CF0A0000}"/>
    <cellStyle name="Normal 6 2 2 11" xfId="4208" xr:uid="{00000000-0005-0000-0000-0000D00A0000}"/>
    <cellStyle name="Normal 6 2 2 2" xfId="706" xr:uid="{00000000-0005-0000-0000-0000D10A0000}"/>
    <cellStyle name="Normal 6 2 2 2 2" xfId="830" xr:uid="{00000000-0005-0000-0000-0000D20A0000}"/>
    <cellStyle name="Normal 6 2 2 2 2 2" xfId="1078" xr:uid="{00000000-0005-0000-0000-0000D30A0000}"/>
    <cellStyle name="Normal 6 2 2 2 2 2 2" xfId="1574" xr:uid="{00000000-0005-0000-0000-0000D40A0000}"/>
    <cellStyle name="Normal 6 2 2 2 2 2 2 2" xfId="2593" xr:uid="{00000000-0005-0000-0000-0000D50A0000}"/>
    <cellStyle name="Normal 6 2 2 2 2 2 3" xfId="2097" xr:uid="{00000000-0005-0000-0000-0000D60A0000}"/>
    <cellStyle name="Normal 6 2 2 2 2 2 4" xfId="3095" xr:uid="{00000000-0005-0000-0000-0000D70A0000}"/>
    <cellStyle name="Normal 6 2 2 2 2 2 5" xfId="3597" xr:uid="{00000000-0005-0000-0000-0000D80A0000}"/>
    <cellStyle name="Normal 6 2 2 2 2 2 6" xfId="4099" xr:uid="{00000000-0005-0000-0000-0000D90A0000}"/>
    <cellStyle name="Normal 6 2 2 2 2 3" xfId="1326" xr:uid="{00000000-0005-0000-0000-0000DA0A0000}"/>
    <cellStyle name="Normal 6 2 2 2 2 3 2" xfId="2345" xr:uid="{00000000-0005-0000-0000-0000DB0A0000}"/>
    <cellStyle name="Normal 6 2 2 2 2 4" xfId="1849" xr:uid="{00000000-0005-0000-0000-0000DC0A0000}"/>
    <cellStyle name="Normal 6 2 2 2 2 5" xfId="2847" xr:uid="{00000000-0005-0000-0000-0000DD0A0000}"/>
    <cellStyle name="Normal 6 2 2 2 2 6" xfId="3349" xr:uid="{00000000-0005-0000-0000-0000DE0A0000}"/>
    <cellStyle name="Normal 6 2 2 2 2 7" xfId="3851" xr:uid="{00000000-0005-0000-0000-0000DF0A0000}"/>
    <cellStyle name="Normal 6 2 2 2 3" xfId="954" xr:uid="{00000000-0005-0000-0000-0000E00A0000}"/>
    <cellStyle name="Normal 6 2 2 2 3 2" xfId="1450" xr:uid="{00000000-0005-0000-0000-0000E10A0000}"/>
    <cellStyle name="Normal 6 2 2 2 3 2 2" xfId="2469" xr:uid="{00000000-0005-0000-0000-0000E20A0000}"/>
    <cellStyle name="Normal 6 2 2 2 3 3" xfId="1973" xr:uid="{00000000-0005-0000-0000-0000E30A0000}"/>
    <cellStyle name="Normal 6 2 2 2 3 4" xfId="2971" xr:uid="{00000000-0005-0000-0000-0000E40A0000}"/>
    <cellStyle name="Normal 6 2 2 2 3 5" xfId="3473" xr:uid="{00000000-0005-0000-0000-0000E50A0000}"/>
    <cellStyle name="Normal 6 2 2 2 3 6" xfId="3975" xr:uid="{00000000-0005-0000-0000-0000E60A0000}"/>
    <cellStyle name="Normal 6 2 2 2 4" xfId="1202" xr:uid="{00000000-0005-0000-0000-0000E70A0000}"/>
    <cellStyle name="Normal 6 2 2 2 4 2" xfId="2221" xr:uid="{00000000-0005-0000-0000-0000E80A0000}"/>
    <cellStyle name="Normal 6 2 2 2 5" xfId="1725" xr:uid="{00000000-0005-0000-0000-0000E90A0000}"/>
    <cellStyle name="Normal 6 2 2 2 6" xfId="2723" xr:uid="{00000000-0005-0000-0000-0000EA0A0000}"/>
    <cellStyle name="Normal 6 2 2 2 7" xfId="3225" xr:uid="{00000000-0005-0000-0000-0000EB0A0000}"/>
    <cellStyle name="Normal 6 2 2 2 8" xfId="3727" xr:uid="{00000000-0005-0000-0000-0000EC0A0000}"/>
    <cellStyle name="Normal 6 2 2 2 9" xfId="4324" xr:uid="{00000000-0005-0000-0000-0000ED0A0000}"/>
    <cellStyle name="Normal 6 2 2 3" xfId="758" xr:uid="{00000000-0005-0000-0000-0000EE0A0000}"/>
    <cellStyle name="Normal 6 2 2 3 2" xfId="1006" xr:uid="{00000000-0005-0000-0000-0000EF0A0000}"/>
    <cellStyle name="Normal 6 2 2 3 2 2" xfId="1502" xr:uid="{00000000-0005-0000-0000-0000F00A0000}"/>
    <cellStyle name="Normal 6 2 2 3 2 2 2" xfId="2521" xr:uid="{00000000-0005-0000-0000-0000F10A0000}"/>
    <cellStyle name="Normal 6 2 2 3 2 3" xfId="2025" xr:uid="{00000000-0005-0000-0000-0000F20A0000}"/>
    <cellStyle name="Normal 6 2 2 3 2 4" xfId="3023" xr:uid="{00000000-0005-0000-0000-0000F30A0000}"/>
    <cellStyle name="Normal 6 2 2 3 2 5" xfId="3525" xr:uid="{00000000-0005-0000-0000-0000F40A0000}"/>
    <cellStyle name="Normal 6 2 2 3 2 6" xfId="4027" xr:uid="{00000000-0005-0000-0000-0000F50A0000}"/>
    <cellStyle name="Normal 6 2 2 3 3" xfId="1254" xr:uid="{00000000-0005-0000-0000-0000F60A0000}"/>
    <cellStyle name="Normal 6 2 2 3 3 2" xfId="2273" xr:uid="{00000000-0005-0000-0000-0000F70A0000}"/>
    <cellStyle name="Normal 6 2 2 3 4" xfId="1777" xr:uid="{00000000-0005-0000-0000-0000F80A0000}"/>
    <cellStyle name="Normal 6 2 2 3 5" xfId="2775" xr:uid="{00000000-0005-0000-0000-0000F90A0000}"/>
    <cellStyle name="Normal 6 2 2 3 6" xfId="3277" xr:uid="{00000000-0005-0000-0000-0000FA0A0000}"/>
    <cellStyle name="Normal 6 2 2 3 7" xfId="3779" xr:uid="{00000000-0005-0000-0000-0000FB0A0000}"/>
    <cellStyle name="Normal 6 2 2 4" xfId="634" xr:uid="{00000000-0005-0000-0000-0000FC0A0000}"/>
    <cellStyle name="Normal 6 2 2 4 2" xfId="1378" xr:uid="{00000000-0005-0000-0000-0000FD0A0000}"/>
    <cellStyle name="Normal 6 2 2 4 2 2" xfId="2397" xr:uid="{00000000-0005-0000-0000-0000FE0A0000}"/>
    <cellStyle name="Normal 6 2 2 4 3" xfId="1653" xr:uid="{00000000-0005-0000-0000-0000FF0A0000}"/>
    <cellStyle name="Normal 6 2 2 4 4" xfId="2899" xr:uid="{00000000-0005-0000-0000-0000000B0000}"/>
    <cellStyle name="Normal 6 2 2 4 5" xfId="3401" xr:uid="{00000000-0005-0000-0000-0000010B0000}"/>
    <cellStyle name="Normal 6 2 2 4 6" xfId="3903" xr:uid="{00000000-0005-0000-0000-0000020B0000}"/>
    <cellStyle name="Normal 6 2 2 5" xfId="882" xr:uid="{00000000-0005-0000-0000-0000030B0000}"/>
    <cellStyle name="Normal 6 2 2 5 2" xfId="1901" xr:uid="{00000000-0005-0000-0000-0000040B0000}"/>
    <cellStyle name="Normal 6 2 2 6" xfId="1130" xr:uid="{00000000-0005-0000-0000-0000050B0000}"/>
    <cellStyle name="Normal 6 2 2 6 2" xfId="2149" xr:uid="{00000000-0005-0000-0000-0000060B0000}"/>
    <cellStyle name="Normal 6 2 2 7" xfId="1621" xr:uid="{00000000-0005-0000-0000-0000070B0000}"/>
    <cellStyle name="Normal 6 2 2 8" xfId="2651" xr:uid="{00000000-0005-0000-0000-0000080B0000}"/>
    <cellStyle name="Normal 6 2 2 9" xfId="3153" xr:uid="{00000000-0005-0000-0000-0000090B0000}"/>
    <cellStyle name="Normal 6 2 3" xfId="654" xr:uid="{00000000-0005-0000-0000-00000A0B0000}"/>
    <cellStyle name="Normal 6 2 3 10" xfId="4284" xr:uid="{00000000-0005-0000-0000-00000B0B0000}"/>
    <cellStyle name="Normal 6 2 3 2" xfId="707" xr:uid="{00000000-0005-0000-0000-00000C0B0000}"/>
    <cellStyle name="Normal 6 2 3 2 2" xfId="831" xr:uid="{00000000-0005-0000-0000-00000D0B0000}"/>
    <cellStyle name="Normal 6 2 3 2 2 2" xfId="1079" xr:uid="{00000000-0005-0000-0000-00000E0B0000}"/>
    <cellStyle name="Normal 6 2 3 2 2 2 2" xfId="1575" xr:uid="{00000000-0005-0000-0000-00000F0B0000}"/>
    <cellStyle name="Normal 6 2 3 2 2 2 2 2" xfId="2594" xr:uid="{00000000-0005-0000-0000-0000100B0000}"/>
    <cellStyle name="Normal 6 2 3 2 2 2 3" xfId="2098" xr:uid="{00000000-0005-0000-0000-0000110B0000}"/>
    <cellStyle name="Normal 6 2 3 2 2 2 4" xfId="3096" xr:uid="{00000000-0005-0000-0000-0000120B0000}"/>
    <cellStyle name="Normal 6 2 3 2 2 2 5" xfId="3598" xr:uid="{00000000-0005-0000-0000-0000130B0000}"/>
    <cellStyle name="Normal 6 2 3 2 2 2 6" xfId="4100" xr:uid="{00000000-0005-0000-0000-0000140B0000}"/>
    <cellStyle name="Normal 6 2 3 2 2 3" xfId="1327" xr:uid="{00000000-0005-0000-0000-0000150B0000}"/>
    <cellStyle name="Normal 6 2 3 2 2 3 2" xfId="2346" xr:uid="{00000000-0005-0000-0000-0000160B0000}"/>
    <cellStyle name="Normal 6 2 3 2 2 4" xfId="1850" xr:uid="{00000000-0005-0000-0000-0000170B0000}"/>
    <cellStyle name="Normal 6 2 3 2 2 5" xfId="2848" xr:uid="{00000000-0005-0000-0000-0000180B0000}"/>
    <cellStyle name="Normal 6 2 3 2 2 6" xfId="3350" xr:uid="{00000000-0005-0000-0000-0000190B0000}"/>
    <cellStyle name="Normal 6 2 3 2 2 7" xfId="3852" xr:uid="{00000000-0005-0000-0000-00001A0B0000}"/>
    <cellStyle name="Normal 6 2 3 2 3" xfId="955" xr:uid="{00000000-0005-0000-0000-00001B0B0000}"/>
    <cellStyle name="Normal 6 2 3 2 3 2" xfId="1451" xr:uid="{00000000-0005-0000-0000-00001C0B0000}"/>
    <cellStyle name="Normal 6 2 3 2 3 2 2" xfId="2470" xr:uid="{00000000-0005-0000-0000-00001D0B0000}"/>
    <cellStyle name="Normal 6 2 3 2 3 3" xfId="1974" xr:uid="{00000000-0005-0000-0000-00001E0B0000}"/>
    <cellStyle name="Normal 6 2 3 2 3 4" xfId="2972" xr:uid="{00000000-0005-0000-0000-00001F0B0000}"/>
    <cellStyle name="Normal 6 2 3 2 3 5" xfId="3474" xr:uid="{00000000-0005-0000-0000-0000200B0000}"/>
    <cellStyle name="Normal 6 2 3 2 3 6" xfId="3976" xr:uid="{00000000-0005-0000-0000-0000210B0000}"/>
    <cellStyle name="Normal 6 2 3 2 4" xfId="1203" xr:uid="{00000000-0005-0000-0000-0000220B0000}"/>
    <cellStyle name="Normal 6 2 3 2 4 2" xfId="2222" xr:uid="{00000000-0005-0000-0000-0000230B0000}"/>
    <cellStyle name="Normal 6 2 3 2 5" xfId="1726" xr:uid="{00000000-0005-0000-0000-0000240B0000}"/>
    <cellStyle name="Normal 6 2 3 2 6" xfId="2724" xr:uid="{00000000-0005-0000-0000-0000250B0000}"/>
    <cellStyle name="Normal 6 2 3 2 7" xfId="3226" xr:uid="{00000000-0005-0000-0000-0000260B0000}"/>
    <cellStyle name="Normal 6 2 3 2 8" xfId="3728" xr:uid="{00000000-0005-0000-0000-0000270B0000}"/>
    <cellStyle name="Normal 6 2 3 3" xfId="778" xr:uid="{00000000-0005-0000-0000-0000280B0000}"/>
    <cellStyle name="Normal 6 2 3 3 2" xfId="1026" xr:uid="{00000000-0005-0000-0000-0000290B0000}"/>
    <cellStyle name="Normal 6 2 3 3 2 2" xfId="1522" xr:uid="{00000000-0005-0000-0000-00002A0B0000}"/>
    <cellStyle name="Normal 6 2 3 3 2 2 2" xfId="2541" xr:uid="{00000000-0005-0000-0000-00002B0B0000}"/>
    <cellStyle name="Normal 6 2 3 3 2 3" xfId="2045" xr:uid="{00000000-0005-0000-0000-00002C0B0000}"/>
    <cellStyle name="Normal 6 2 3 3 2 4" xfId="3043" xr:uid="{00000000-0005-0000-0000-00002D0B0000}"/>
    <cellStyle name="Normal 6 2 3 3 2 5" xfId="3545" xr:uid="{00000000-0005-0000-0000-00002E0B0000}"/>
    <cellStyle name="Normal 6 2 3 3 2 6" xfId="4047" xr:uid="{00000000-0005-0000-0000-00002F0B0000}"/>
    <cellStyle name="Normal 6 2 3 3 3" xfId="1274" xr:uid="{00000000-0005-0000-0000-0000300B0000}"/>
    <cellStyle name="Normal 6 2 3 3 3 2" xfId="2293" xr:uid="{00000000-0005-0000-0000-0000310B0000}"/>
    <cellStyle name="Normal 6 2 3 3 4" xfId="1797" xr:uid="{00000000-0005-0000-0000-0000320B0000}"/>
    <cellStyle name="Normal 6 2 3 3 5" xfId="2795" xr:uid="{00000000-0005-0000-0000-0000330B0000}"/>
    <cellStyle name="Normal 6 2 3 3 6" xfId="3297" xr:uid="{00000000-0005-0000-0000-0000340B0000}"/>
    <cellStyle name="Normal 6 2 3 3 7" xfId="3799" xr:uid="{00000000-0005-0000-0000-0000350B0000}"/>
    <cellStyle name="Normal 6 2 3 4" xfId="902" xr:uid="{00000000-0005-0000-0000-0000360B0000}"/>
    <cellStyle name="Normal 6 2 3 4 2" xfId="1398" xr:uid="{00000000-0005-0000-0000-0000370B0000}"/>
    <cellStyle name="Normal 6 2 3 4 2 2" xfId="2417" xr:uid="{00000000-0005-0000-0000-0000380B0000}"/>
    <cellStyle name="Normal 6 2 3 4 3" xfId="1921" xr:uid="{00000000-0005-0000-0000-0000390B0000}"/>
    <cellStyle name="Normal 6 2 3 4 4" xfId="2919" xr:uid="{00000000-0005-0000-0000-00003A0B0000}"/>
    <cellStyle name="Normal 6 2 3 4 5" xfId="3421" xr:uid="{00000000-0005-0000-0000-00003B0B0000}"/>
    <cellStyle name="Normal 6 2 3 4 6" xfId="3923" xr:uid="{00000000-0005-0000-0000-00003C0B0000}"/>
    <cellStyle name="Normal 6 2 3 5" xfId="1150" xr:uid="{00000000-0005-0000-0000-00003D0B0000}"/>
    <cellStyle name="Normal 6 2 3 5 2" xfId="2169" xr:uid="{00000000-0005-0000-0000-00003E0B0000}"/>
    <cellStyle name="Normal 6 2 3 6" xfId="1673" xr:uid="{00000000-0005-0000-0000-00003F0B0000}"/>
    <cellStyle name="Normal 6 2 3 7" xfId="2671" xr:uid="{00000000-0005-0000-0000-0000400B0000}"/>
    <cellStyle name="Normal 6 2 3 8" xfId="3173" xr:uid="{00000000-0005-0000-0000-0000410B0000}"/>
    <cellStyle name="Normal 6 2 3 9" xfId="3675" xr:uid="{00000000-0005-0000-0000-0000420B0000}"/>
    <cellStyle name="Normal 6 2 4" xfId="705" xr:uid="{00000000-0005-0000-0000-0000430B0000}"/>
    <cellStyle name="Normal 6 2 4 2" xfId="829" xr:uid="{00000000-0005-0000-0000-0000440B0000}"/>
    <cellStyle name="Normal 6 2 4 2 2" xfId="1077" xr:uid="{00000000-0005-0000-0000-0000450B0000}"/>
    <cellStyle name="Normal 6 2 4 2 2 2" xfId="1573" xr:uid="{00000000-0005-0000-0000-0000460B0000}"/>
    <cellStyle name="Normal 6 2 4 2 2 2 2" xfId="2592" xr:uid="{00000000-0005-0000-0000-0000470B0000}"/>
    <cellStyle name="Normal 6 2 4 2 2 3" xfId="2096" xr:uid="{00000000-0005-0000-0000-0000480B0000}"/>
    <cellStyle name="Normal 6 2 4 2 2 4" xfId="3094" xr:uid="{00000000-0005-0000-0000-0000490B0000}"/>
    <cellStyle name="Normal 6 2 4 2 2 5" xfId="3596" xr:uid="{00000000-0005-0000-0000-00004A0B0000}"/>
    <cellStyle name="Normal 6 2 4 2 2 6" xfId="4098" xr:uid="{00000000-0005-0000-0000-00004B0B0000}"/>
    <cellStyle name="Normal 6 2 4 2 3" xfId="1325" xr:uid="{00000000-0005-0000-0000-00004C0B0000}"/>
    <cellStyle name="Normal 6 2 4 2 3 2" xfId="2344" xr:uid="{00000000-0005-0000-0000-00004D0B0000}"/>
    <cellStyle name="Normal 6 2 4 2 4" xfId="1848" xr:uid="{00000000-0005-0000-0000-00004E0B0000}"/>
    <cellStyle name="Normal 6 2 4 2 5" xfId="2846" xr:uid="{00000000-0005-0000-0000-00004F0B0000}"/>
    <cellStyle name="Normal 6 2 4 2 6" xfId="3348" xr:uid="{00000000-0005-0000-0000-0000500B0000}"/>
    <cellStyle name="Normal 6 2 4 2 7" xfId="3850" xr:uid="{00000000-0005-0000-0000-0000510B0000}"/>
    <cellStyle name="Normal 6 2 4 3" xfId="953" xr:uid="{00000000-0005-0000-0000-0000520B0000}"/>
    <cellStyle name="Normal 6 2 4 3 2" xfId="1449" xr:uid="{00000000-0005-0000-0000-0000530B0000}"/>
    <cellStyle name="Normal 6 2 4 3 2 2" xfId="2468" xr:uid="{00000000-0005-0000-0000-0000540B0000}"/>
    <cellStyle name="Normal 6 2 4 3 3" xfId="1972" xr:uid="{00000000-0005-0000-0000-0000550B0000}"/>
    <cellStyle name="Normal 6 2 4 3 4" xfId="2970" xr:uid="{00000000-0005-0000-0000-0000560B0000}"/>
    <cellStyle name="Normal 6 2 4 3 5" xfId="3472" xr:uid="{00000000-0005-0000-0000-0000570B0000}"/>
    <cellStyle name="Normal 6 2 4 3 6" xfId="3974" xr:uid="{00000000-0005-0000-0000-0000580B0000}"/>
    <cellStyle name="Normal 6 2 4 4" xfId="1201" xr:uid="{00000000-0005-0000-0000-0000590B0000}"/>
    <cellStyle name="Normal 6 2 4 4 2" xfId="2220" xr:uid="{00000000-0005-0000-0000-00005A0B0000}"/>
    <cellStyle name="Normal 6 2 4 5" xfId="1724" xr:uid="{00000000-0005-0000-0000-00005B0B0000}"/>
    <cellStyle name="Normal 6 2 4 6" xfId="2722" xr:uid="{00000000-0005-0000-0000-00005C0B0000}"/>
    <cellStyle name="Normal 6 2 4 7" xfId="3224" xr:uid="{00000000-0005-0000-0000-00005D0B0000}"/>
    <cellStyle name="Normal 6 2 4 8" xfId="3726" xr:uid="{00000000-0005-0000-0000-00005E0B0000}"/>
    <cellStyle name="Normal 6 2 5" xfId="736" xr:uid="{00000000-0005-0000-0000-00005F0B0000}"/>
    <cellStyle name="Normal 6 2 5 2" xfId="984" xr:uid="{00000000-0005-0000-0000-0000600B0000}"/>
    <cellStyle name="Normal 6 2 5 2 2" xfId="1480" xr:uid="{00000000-0005-0000-0000-0000610B0000}"/>
    <cellStyle name="Normal 6 2 5 2 2 2" xfId="2499" xr:uid="{00000000-0005-0000-0000-0000620B0000}"/>
    <cellStyle name="Normal 6 2 5 2 3" xfId="2003" xr:uid="{00000000-0005-0000-0000-0000630B0000}"/>
    <cellStyle name="Normal 6 2 5 2 4" xfId="3001" xr:uid="{00000000-0005-0000-0000-0000640B0000}"/>
    <cellStyle name="Normal 6 2 5 2 5" xfId="3503" xr:uid="{00000000-0005-0000-0000-0000650B0000}"/>
    <cellStyle name="Normal 6 2 5 2 6" xfId="4005" xr:uid="{00000000-0005-0000-0000-0000660B0000}"/>
    <cellStyle name="Normal 6 2 5 3" xfId="1232" xr:uid="{00000000-0005-0000-0000-0000670B0000}"/>
    <cellStyle name="Normal 6 2 5 3 2" xfId="2251" xr:uid="{00000000-0005-0000-0000-0000680B0000}"/>
    <cellStyle name="Normal 6 2 5 4" xfId="1755" xr:uid="{00000000-0005-0000-0000-0000690B0000}"/>
    <cellStyle name="Normal 6 2 5 5" xfId="2753" xr:uid="{00000000-0005-0000-0000-00006A0B0000}"/>
    <cellStyle name="Normal 6 2 5 6" xfId="3255" xr:uid="{00000000-0005-0000-0000-00006B0B0000}"/>
    <cellStyle name="Normal 6 2 5 7" xfId="3757" xr:uid="{00000000-0005-0000-0000-00006C0B0000}"/>
    <cellStyle name="Normal 6 2 6" xfId="604" xr:uid="{00000000-0005-0000-0000-00006D0B0000}"/>
    <cellStyle name="Normal 6 2 6 2" xfId="1356" xr:uid="{00000000-0005-0000-0000-00006E0B0000}"/>
    <cellStyle name="Normal 6 2 6 2 2" xfId="2375" xr:uid="{00000000-0005-0000-0000-00006F0B0000}"/>
    <cellStyle name="Normal 6 2 6 3" xfId="1631" xr:uid="{00000000-0005-0000-0000-0000700B0000}"/>
    <cellStyle name="Normal 6 2 6 4" xfId="2877" xr:uid="{00000000-0005-0000-0000-0000710B0000}"/>
    <cellStyle name="Normal 6 2 6 5" xfId="3379" xr:uid="{00000000-0005-0000-0000-0000720B0000}"/>
    <cellStyle name="Normal 6 2 6 6" xfId="3881" xr:uid="{00000000-0005-0000-0000-0000730B0000}"/>
    <cellStyle name="Normal 6 2 7" xfId="860" xr:uid="{00000000-0005-0000-0000-0000740B0000}"/>
    <cellStyle name="Normal 6 2 7 2" xfId="1879" xr:uid="{00000000-0005-0000-0000-0000750B0000}"/>
    <cellStyle name="Normal 6 2 8" xfId="1108" xr:uid="{00000000-0005-0000-0000-0000760B0000}"/>
    <cellStyle name="Normal 6 2 8 2" xfId="2127" xr:uid="{00000000-0005-0000-0000-0000770B0000}"/>
    <cellStyle name="Normal 6 2 9" xfId="1617" xr:uid="{00000000-0005-0000-0000-0000780B0000}"/>
    <cellStyle name="Normal 6 3" xfId="184" xr:uid="{00000000-0005-0000-0000-0000790B0000}"/>
    <cellStyle name="Normal 6 3 10" xfId="2631" xr:uid="{00000000-0005-0000-0000-00007A0B0000}"/>
    <cellStyle name="Normal 6 3 11" xfId="3133" xr:uid="{00000000-0005-0000-0000-00007B0B0000}"/>
    <cellStyle name="Normal 6 3 12" xfId="3635" xr:uid="{00000000-0005-0000-0000-00007C0B0000}"/>
    <cellStyle name="Normal 6 3 2" xfId="636" xr:uid="{00000000-0005-0000-0000-00007D0B0000}"/>
    <cellStyle name="Normal 6 3 2 2" xfId="709" xr:uid="{00000000-0005-0000-0000-00007E0B0000}"/>
    <cellStyle name="Normal 6 3 2 2 2" xfId="833" xr:uid="{00000000-0005-0000-0000-00007F0B0000}"/>
    <cellStyle name="Normal 6 3 2 2 2 2" xfId="1081" xr:uid="{00000000-0005-0000-0000-0000800B0000}"/>
    <cellStyle name="Normal 6 3 2 2 2 2 2" xfId="1577" xr:uid="{00000000-0005-0000-0000-0000810B0000}"/>
    <cellStyle name="Normal 6 3 2 2 2 2 2 2" xfId="2596" xr:uid="{00000000-0005-0000-0000-0000820B0000}"/>
    <cellStyle name="Normal 6 3 2 2 2 2 3" xfId="2100" xr:uid="{00000000-0005-0000-0000-0000830B0000}"/>
    <cellStyle name="Normal 6 3 2 2 2 2 4" xfId="3098" xr:uid="{00000000-0005-0000-0000-0000840B0000}"/>
    <cellStyle name="Normal 6 3 2 2 2 2 5" xfId="3600" xr:uid="{00000000-0005-0000-0000-0000850B0000}"/>
    <cellStyle name="Normal 6 3 2 2 2 2 6" xfId="4102" xr:uid="{00000000-0005-0000-0000-0000860B0000}"/>
    <cellStyle name="Normal 6 3 2 2 2 3" xfId="1329" xr:uid="{00000000-0005-0000-0000-0000870B0000}"/>
    <cellStyle name="Normal 6 3 2 2 2 3 2" xfId="2348" xr:uid="{00000000-0005-0000-0000-0000880B0000}"/>
    <cellStyle name="Normal 6 3 2 2 2 4" xfId="1852" xr:uid="{00000000-0005-0000-0000-0000890B0000}"/>
    <cellStyle name="Normal 6 3 2 2 2 5" xfId="2850" xr:uid="{00000000-0005-0000-0000-00008A0B0000}"/>
    <cellStyle name="Normal 6 3 2 2 2 6" xfId="3352" xr:uid="{00000000-0005-0000-0000-00008B0B0000}"/>
    <cellStyle name="Normal 6 3 2 2 2 7" xfId="3854" xr:uid="{00000000-0005-0000-0000-00008C0B0000}"/>
    <cellStyle name="Normal 6 3 2 2 3" xfId="957" xr:uid="{00000000-0005-0000-0000-00008D0B0000}"/>
    <cellStyle name="Normal 6 3 2 2 3 2" xfId="1453" xr:uid="{00000000-0005-0000-0000-00008E0B0000}"/>
    <cellStyle name="Normal 6 3 2 2 3 2 2" xfId="2472" xr:uid="{00000000-0005-0000-0000-00008F0B0000}"/>
    <cellStyle name="Normal 6 3 2 2 3 3" xfId="1976" xr:uid="{00000000-0005-0000-0000-0000900B0000}"/>
    <cellStyle name="Normal 6 3 2 2 3 4" xfId="2974" xr:uid="{00000000-0005-0000-0000-0000910B0000}"/>
    <cellStyle name="Normal 6 3 2 2 3 5" xfId="3476" xr:uid="{00000000-0005-0000-0000-0000920B0000}"/>
    <cellStyle name="Normal 6 3 2 2 3 6" xfId="3978" xr:uid="{00000000-0005-0000-0000-0000930B0000}"/>
    <cellStyle name="Normal 6 3 2 2 4" xfId="1205" xr:uid="{00000000-0005-0000-0000-0000940B0000}"/>
    <cellStyle name="Normal 6 3 2 2 4 2" xfId="2224" xr:uid="{00000000-0005-0000-0000-0000950B0000}"/>
    <cellStyle name="Normal 6 3 2 2 5" xfId="1728" xr:uid="{00000000-0005-0000-0000-0000960B0000}"/>
    <cellStyle name="Normal 6 3 2 2 6" xfId="2726" xr:uid="{00000000-0005-0000-0000-0000970B0000}"/>
    <cellStyle name="Normal 6 3 2 2 7" xfId="3228" xr:uid="{00000000-0005-0000-0000-0000980B0000}"/>
    <cellStyle name="Normal 6 3 2 2 8" xfId="3730" xr:uid="{00000000-0005-0000-0000-0000990B0000}"/>
    <cellStyle name="Normal 6 3 2 3" xfId="760" xr:uid="{00000000-0005-0000-0000-00009A0B0000}"/>
    <cellStyle name="Normal 6 3 2 3 2" xfId="1008" xr:uid="{00000000-0005-0000-0000-00009B0B0000}"/>
    <cellStyle name="Normal 6 3 2 3 2 2" xfId="1504" xr:uid="{00000000-0005-0000-0000-00009C0B0000}"/>
    <cellStyle name="Normal 6 3 2 3 2 2 2" xfId="2523" xr:uid="{00000000-0005-0000-0000-00009D0B0000}"/>
    <cellStyle name="Normal 6 3 2 3 2 3" xfId="2027" xr:uid="{00000000-0005-0000-0000-00009E0B0000}"/>
    <cellStyle name="Normal 6 3 2 3 2 4" xfId="3025" xr:uid="{00000000-0005-0000-0000-00009F0B0000}"/>
    <cellStyle name="Normal 6 3 2 3 2 5" xfId="3527" xr:uid="{00000000-0005-0000-0000-0000A00B0000}"/>
    <cellStyle name="Normal 6 3 2 3 2 6" xfId="4029" xr:uid="{00000000-0005-0000-0000-0000A10B0000}"/>
    <cellStyle name="Normal 6 3 2 3 3" xfId="1256" xr:uid="{00000000-0005-0000-0000-0000A20B0000}"/>
    <cellStyle name="Normal 6 3 2 3 3 2" xfId="2275" xr:uid="{00000000-0005-0000-0000-0000A30B0000}"/>
    <cellStyle name="Normal 6 3 2 3 4" xfId="1779" xr:uid="{00000000-0005-0000-0000-0000A40B0000}"/>
    <cellStyle name="Normal 6 3 2 3 5" xfId="2777" xr:uid="{00000000-0005-0000-0000-0000A50B0000}"/>
    <cellStyle name="Normal 6 3 2 3 6" xfId="3279" xr:uid="{00000000-0005-0000-0000-0000A60B0000}"/>
    <cellStyle name="Normal 6 3 2 3 7" xfId="3781" xr:uid="{00000000-0005-0000-0000-0000A70B0000}"/>
    <cellStyle name="Normal 6 3 2 4" xfId="884" xr:uid="{00000000-0005-0000-0000-0000A80B0000}"/>
    <cellStyle name="Normal 6 3 2 4 2" xfId="1380" xr:uid="{00000000-0005-0000-0000-0000A90B0000}"/>
    <cellStyle name="Normal 6 3 2 4 2 2" xfId="2399" xr:uid="{00000000-0005-0000-0000-0000AA0B0000}"/>
    <cellStyle name="Normal 6 3 2 4 3" xfId="1903" xr:uid="{00000000-0005-0000-0000-0000AB0B0000}"/>
    <cellStyle name="Normal 6 3 2 4 4" xfId="2901" xr:uid="{00000000-0005-0000-0000-0000AC0B0000}"/>
    <cellStyle name="Normal 6 3 2 4 5" xfId="3403" xr:uid="{00000000-0005-0000-0000-0000AD0B0000}"/>
    <cellStyle name="Normal 6 3 2 4 6" xfId="3905" xr:uid="{00000000-0005-0000-0000-0000AE0B0000}"/>
    <cellStyle name="Normal 6 3 2 5" xfId="1132" xr:uid="{00000000-0005-0000-0000-0000AF0B0000}"/>
    <cellStyle name="Normal 6 3 2 5 2" xfId="2151" xr:uid="{00000000-0005-0000-0000-0000B00B0000}"/>
    <cellStyle name="Normal 6 3 2 6" xfId="1655" xr:uid="{00000000-0005-0000-0000-0000B10B0000}"/>
    <cellStyle name="Normal 6 3 2 7" xfId="2653" xr:uid="{00000000-0005-0000-0000-0000B20B0000}"/>
    <cellStyle name="Normal 6 3 2 8" xfId="3155" xr:uid="{00000000-0005-0000-0000-0000B30B0000}"/>
    <cellStyle name="Normal 6 3 2 9" xfId="3657" xr:uid="{00000000-0005-0000-0000-0000B40B0000}"/>
    <cellStyle name="Normal 6 3 3" xfId="656" xr:uid="{00000000-0005-0000-0000-0000B50B0000}"/>
    <cellStyle name="Normal 6 3 3 2" xfId="710" xr:uid="{00000000-0005-0000-0000-0000B60B0000}"/>
    <cellStyle name="Normal 6 3 3 2 2" xfId="834" xr:uid="{00000000-0005-0000-0000-0000B70B0000}"/>
    <cellStyle name="Normal 6 3 3 2 2 2" xfId="1082" xr:uid="{00000000-0005-0000-0000-0000B80B0000}"/>
    <cellStyle name="Normal 6 3 3 2 2 2 2" xfId="1578" xr:uid="{00000000-0005-0000-0000-0000B90B0000}"/>
    <cellStyle name="Normal 6 3 3 2 2 2 2 2" xfId="2597" xr:uid="{00000000-0005-0000-0000-0000BA0B0000}"/>
    <cellStyle name="Normal 6 3 3 2 2 2 3" xfId="2101" xr:uid="{00000000-0005-0000-0000-0000BB0B0000}"/>
    <cellStyle name="Normal 6 3 3 2 2 2 4" xfId="3099" xr:uid="{00000000-0005-0000-0000-0000BC0B0000}"/>
    <cellStyle name="Normal 6 3 3 2 2 2 5" xfId="3601" xr:uid="{00000000-0005-0000-0000-0000BD0B0000}"/>
    <cellStyle name="Normal 6 3 3 2 2 2 6" xfId="4103" xr:uid="{00000000-0005-0000-0000-0000BE0B0000}"/>
    <cellStyle name="Normal 6 3 3 2 2 3" xfId="1330" xr:uid="{00000000-0005-0000-0000-0000BF0B0000}"/>
    <cellStyle name="Normal 6 3 3 2 2 3 2" xfId="2349" xr:uid="{00000000-0005-0000-0000-0000C00B0000}"/>
    <cellStyle name="Normal 6 3 3 2 2 4" xfId="1853" xr:uid="{00000000-0005-0000-0000-0000C10B0000}"/>
    <cellStyle name="Normal 6 3 3 2 2 5" xfId="2851" xr:uid="{00000000-0005-0000-0000-0000C20B0000}"/>
    <cellStyle name="Normal 6 3 3 2 2 6" xfId="3353" xr:uid="{00000000-0005-0000-0000-0000C30B0000}"/>
    <cellStyle name="Normal 6 3 3 2 2 7" xfId="3855" xr:uid="{00000000-0005-0000-0000-0000C40B0000}"/>
    <cellStyle name="Normal 6 3 3 2 3" xfId="958" xr:uid="{00000000-0005-0000-0000-0000C50B0000}"/>
    <cellStyle name="Normal 6 3 3 2 3 2" xfId="1454" xr:uid="{00000000-0005-0000-0000-0000C60B0000}"/>
    <cellStyle name="Normal 6 3 3 2 3 2 2" xfId="2473" xr:uid="{00000000-0005-0000-0000-0000C70B0000}"/>
    <cellStyle name="Normal 6 3 3 2 3 3" xfId="1977" xr:uid="{00000000-0005-0000-0000-0000C80B0000}"/>
    <cellStyle name="Normal 6 3 3 2 3 4" xfId="2975" xr:uid="{00000000-0005-0000-0000-0000C90B0000}"/>
    <cellStyle name="Normal 6 3 3 2 3 5" xfId="3477" xr:uid="{00000000-0005-0000-0000-0000CA0B0000}"/>
    <cellStyle name="Normal 6 3 3 2 3 6" xfId="3979" xr:uid="{00000000-0005-0000-0000-0000CB0B0000}"/>
    <cellStyle name="Normal 6 3 3 2 4" xfId="1206" xr:uid="{00000000-0005-0000-0000-0000CC0B0000}"/>
    <cellStyle name="Normal 6 3 3 2 4 2" xfId="2225" xr:uid="{00000000-0005-0000-0000-0000CD0B0000}"/>
    <cellStyle name="Normal 6 3 3 2 5" xfId="1729" xr:uid="{00000000-0005-0000-0000-0000CE0B0000}"/>
    <cellStyle name="Normal 6 3 3 2 6" xfId="2727" xr:uid="{00000000-0005-0000-0000-0000CF0B0000}"/>
    <cellStyle name="Normal 6 3 3 2 7" xfId="3229" xr:uid="{00000000-0005-0000-0000-0000D00B0000}"/>
    <cellStyle name="Normal 6 3 3 2 8" xfId="3731" xr:uid="{00000000-0005-0000-0000-0000D10B0000}"/>
    <cellStyle name="Normal 6 3 3 3" xfId="780" xr:uid="{00000000-0005-0000-0000-0000D20B0000}"/>
    <cellStyle name="Normal 6 3 3 3 2" xfId="1028" xr:uid="{00000000-0005-0000-0000-0000D30B0000}"/>
    <cellStyle name="Normal 6 3 3 3 2 2" xfId="1524" xr:uid="{00000000-0005-0000-0000-0000D40B0000}"/>
    <cellStyle name="Normal 6 3 3 3 2 2 2" xfId="2543" xr:uid="{00000000-0005-0000-0000-0000D50B0000}"/>
    <cellStyle name="Normal 6 3 3 3 2 3" xfId="2047" xr:uid="{00000000-0005-0000-0000-0000D60B0000}"/>
    <cellStyle name="Normal 6 3 3 3 2 4" xfId="3045" xr:uid="{00000000-0005-0000-0000-0000D70B0000}"/>
    <cellStyle name="Normal 6 3 3 3 2 5" xfId="3547" xr:uid="{00000000-0005-0000-0000-0000D80B0000}"/>
    <cellStyle name="Normal 6 3 3 3 2 6" xfId="4049" xr:uid="{00000000-0005-0000-0000-0000D90B0000}"/>
    <cellStyle name="Normal 6 3 3 3 3" xfId="1276" xr:uid="{00000000-0005-0000-0000-0000DA0B0000}"/>
    <cellStyle name="Normal 6 3 3 3 3 2" xfId="2295" xr:uid="{00000000-0005-0000-0000-0000DB0B0000}"/>
    <cellStyle name="Normal 6 3 3 3 4" xfId="1799" xr:uid="{00000000-0005-0000-0000-0000DC0B0000}"/>
    <cellStyle name="Normal 6 3 3 3 5" xfId="2797" xr:uid="{00000000-0005-0000-0000-0000DD0B0000}"/>
    <cellStyle name="Normal 6 3 3 3 6" xfId="3299" xr:uid="{00000000-0005-0000-0000-0000DE0B0000}"/>
    <cellStyle name="Normal 6 3 3 3 7" xfId="3801" xr:uid="{00000000-0005-0000-0000-0000DF0B0000}"/>
    <cellStyle name="Normal 6 3 3 4" xfId="904" xr:uid="{00000000-0005-0000-0000-0000E00B0000}"/>
    <cellStyle name="Normal 6 3 3 4 2" xfId="1400" xr:uid="{00000000-0005-0000-0000-0000E10B0000}"/>
    <cellStyle name="Normal 6 3 3 4 2 2" xfId="2419" xr:uid="{00000000-0005-0000-0000-0000E20B0000}"/>
    <cellStyle name="Normal 6 3 3 4 3" xfId="1923" xr:uid="{00000000-0005-0000-0000-0000E30B0000}"/>
    <cellStyle name="Normal 6 3 3 4 4" xfId="2921" xr:uid="{00000000-0005-0000-0000-0000E40B0000}"/>
    <cellStyle name="Normal 6 3 3 4 5" xfId="3423" xr:uid="{00000000-0005-0000-0000-0000E50B0000}"/>
    <cellStyle name="Normal 6 3 3 4 6" xfId="3925" xr:uid="{00000000-0005-0000-0000-0000E60B0000}"/>
    <cellStyle name="Normal 6 3 3 5" xfId="1152" xr:uid="{00000000-0005-0000-0000-0000E70B0000}"/>
    <cellStyle name="Normal 6 3 3 5 2" xfId="2171" xr:uid="{00000000-0005-0000-0000-0000E80B0000}"/>
    <cellStyle name="Normal 6 3 3 6" xfId="1675" xr:uid="{00000000-0005-0000-0000-0000E90B0000}"/>
    <cellStyle name="Normal 6 3 3 7" xfId="2673" xr:uid="{00000000-0005-0000-0000-0000EA0B0000}"/>
    <cellStyle name="Normal 6 3 3 8" xfId="3175" xr:uid="{00000000-0005-0000-0000-0000EB0B0000}"/>
    <cellStyle name="Normal 6 3 3 9" xfId="3677" xr:uid="{00000000-0005-0000-0000-0000EC0B0000}"/>
    <cellStyle name="Normal 6 3 4" xfId="708" xr:uid="{00000000-0005-0000-0000-0000ED0B0000}"/>
    <cellStyle name="Normal 6 3 4 2" xfId="832" xr:uid="{00000000-0005-0000-0000-0000EE0B0000}"/>
    <cellStyle name="Normal 6 3 4 2 2" xfId="1080" xr:uid="{00000000-0005-0000-0000-0000EF0B0000}"/>
    <cellStyle name="Normal 6 3 4 2 2 2" xfId="1576" xr:uid="{00000000-0005-0000-0000-0000F00B0000}"/>
    <cellStyle name="Normal 6 3 4 2 2 2 2" xfId="2595" xr:uid="{00000000-0005-0000-0000-0000F10B0000}"/>
    <cellStyle name="Normal 6 3 4 2 2 3" xfId="2099" xr:uid="{00000000-0005-0000-0000-0000F20B0000}"/>
    <cellStyle name="Normal 6 3 4 2 2 4" xfId="3097" xr:uid="{00000000-0005-0000-0000-0000F30B0000}"/>
    <cellStyle name="Normal 6 3 4 2 2 5" xfId="3599" xr:uid="{00000000-0005-0000-0000-0000F40B0000}"/>
    <cellStyle name="Normal 6 3 4 2 2 6" xfId="4101" xr:uid="{00000000-0005-0000-0000-0000F50B0000}"/>
    <cellStyle name="Normal 6 3 4 2 3" xfId="1328" xr:uid="{00000000-0005-0000-0000-0000F60B0000}"/>
    <cellStyle name="Normal 6 3 4 2 3 2" xfId="2347" xr:uid="{00000000-0005-0000-0000-0000F70B0000}"/>
    <cellStyle name="Normal 6 3 4 2 4" xfId="1851" xr:uid="{00000000-0005-0000-0000-0000F80B0000}"/>
    <cellStyle name="Normal 6 3 4 2 5" xfId="2849" xr:uid="{00000000-0005-0000-0000-0000F90B0000}"/>
    <cellStyle name="Normal 6 3 4 2 6" xfId="3351" xr:uid="{00000000-0005-0000-0000-0000FA0B0000}"/>
    <cellStyle name="Normal 6 3 4 2 7" xfId="3853" xr:uid="{00000000-0005-0000-0000-0000FB0B0000}"/>
    <cellStyle name="Normal 6 3 4 3" xfId="956" xr:uid="{00000000-0005-0000-0000-0000FC0B0000}"/>
    <cellStyle name="Normal 6 3 4 3 2" xfId="1452" xr:uid="{00000000-0005-0000-0000-0000FD0B0000}"/>
    <cellStyle name="Normal 6 3 4 3 2 2" xfId="2471" xr:uid="{00000000-0005-0000-0000-0000FE0B0000}"/>
    <cellStyle name="Normal 6 3 4 3 3" xfId="1975" xr:uid="{00000000-0005-0000-0000-0000FF0B0000}"/>
    <cellStyle name="Normal 6 3 4 3 4" xfId="2973" xr:uid="{00000000-0005-0000-0000-0000000C0000}"/>
    <cellStyle name="Normal 6 3 4 3 5" xfId="3475" xr:uid="{00000000-0005-0000-0000-0000010C0000}"/>
    <cellStyle name="Normal 6 3 4 3 6" xfId="3977" xr:uid="{00000000-0005-0000-0000-0000020C0000}"/>
    <cellStyle name="Normal 6 3 4 4" xfId="1204" xr:uid="{00000000-0005-0000-0000-0000030C0000}"/>
    <cellStyle name="Normal 6 3 4 4 2" xfId="2223" xr:uid="{00000000-0005-0000-0000-0000040C0000}"/>
    <cellStyle name="Normal 6 3 4 5" xfId="1727" xr:uid="{00000000-0005-0000-0000-0000050C0000}"/>
    <cellStyle name="Normal 6 3 4 6" xfId="2725" xr:uid="{00000000-0005-0000-0000-0000060C0000}"/>
    <cellStyle name="Normal 6 3 4 7" xfId="3227" xr:uid="{00000000-0005-0000-0000-0000070C0000}"/>
    <cellStyle name="Normal 6 3 4 8" xfId="3729" xr:uid="{00000000-0005-0000-0000-0000080C0000}"/>
    <cellStyle name="Normal 6 3 5" xfId="738" xr:uid="{00000000-0005-0000-0000-0000090C0000}"/>
    <cellStyle name="Normal 6 3 5 2" xfId="986" xr:uid="{00000000-0005-0000-0000-00000A0C0000}"/>
    <cellStyle name="Normal 6 3 5 2 2" xfId="1482" xr:uid="{00000000-0005-0000-0000-00000B0C0000}"/>
    <cellStyle name="Normal 6 3 5 2 2 2" xfId="2501" xr:uid="{00000000-0005-0000-0000-00000C0C0000}"/>
    <cellStyle name="Normal 6 3 5 2 3" xfId="2005" xr:uid="{00000000-0005-0000-0000-00000D0C0000}"/>
    <cellStyle name="Normal 6 3 5 2 4" xfId="3003" xr:uid="{00000000-0005-0000-0000-00000E0C0000}"/>
    <cellStyle name="Normal 6 3 5 2 5" xfId="3505" xr:uid="{00000000-0005-0000-0000-00000F0C0000}"/>
    <cellStyle name="Normal 6 3 5 2 6" xfId="4007" xr:uid="{00000000-0005-0000-0000-0000100C0000}"/>
    <cellStyle name="Normal 6 3 5 3" xfId="1234" xr:uid="{00000000-0005-0000-0000-0000110C0000}"/>
    <cellStyle name="Normal 6 3 5 3 2" xfId="2253" xr:uid="{00000000-0005-0000-0000-0000120C0000}"/>
    <cellStyle name="Normal 6 3 5 4" xfId="1757" xr:uid="{00000000-0005-0000-0000-0000130C0000}"/>
    <cellStyle name="Normal 6 3 5 5" xfId="2755" xr:uid="{00000000-0005-0000-0000-0000140C0000}"/>
    <cellStyle name="Normal 6 3 5 6" xfId="3257" xr:uid="{00000000-0005-0000-0000-0000150C0000}"/>
    <cellStyle name="Normal 6 3 5 7" xfId="3759" xr:uid="{00000000-0005-0000-0000-0000160C0000}"/>
    <cellStyle name="Normal 6 3 6" xfId="606" xr:uid="{00000000-0005-0000-0000-0000170C0000}"/>
    <cellStyle name="Normal 6 3 6 2" xfId="1358" xr:uid="{00000000-0005-0000-0000-0000180C0000}"/>
    <cellStyle name="Normal 6 3 6 2 2" xfId="2377" xr:uid="{00000000-0005-0000-0000-0000190C0000}"/>
    <cellStyle name="Normal 6 3 6 3" xfId="1633" xr:uid="{00000000-0005-0000-0000-00001A0C0000}"/>
    <cellStyle name="Normal 6 3 6 4" xfId="2879" xr:uid="{00000000-0005-0000-0000-00001B0C0000}"/>
    <cellStyle name="Normal 6 3 6 5" xfId="3381" xr:uid="{00000000-0005-0000-0000-00001C0C0000}"/>
    <cellStyle name="Normal 6 3 6 6" xfId="3883" xr:uid="{00000000-0005-0000-0000-00001D0C0000}"/>
    <cellStyle name="Normal 6 3 7" xfId="862" xr:uid="{00000000-0005-0000-0000-00001E0C0000}"/>
    <cellStyle name="Normal 6 3 7 2" xfId="1881" xr:uid="{00000000-0005-0000-0000-00001F0C0000}"/>
    <cellStyle name="Normal 6 3 8" xfId="1110" xr:uid="{00000000-0005-0000-0000-0000200C0000}"/>
    <cellStyle name="Normal 6 3 8 2" xfId="2129" xr:uid="{00000000-0005-0000-0000-0000210C0000}"/>
    <cellStyle name="Normal 6 3 9" xfId="1623" xr:uid="{00000000-0005-0000-0000-0000220C0000}"/>
    <cellStyle name="Normal 6 4" xfId="608" xr:uid="{00000000-0005-0000-0000-0000230C0000}"/>
    <cellStyle name="Normal 6 4 10" xfId="3135" xr:uid="{00000000-0005-0000-0000-0000240C0000}"/>
    <cellStyle name="Normal 6 4 11" xfId="3637" xr:uid="{00000000-0005-0000-0000-0000250C0000}"/>
    <cellStyle name="Normal 6 4 2" xfId="638" xr:uid="{00000000-0005-0000-0000-0000260C0000}"/>
    <cellStyle name="Normal 6 4 2 2" xfId="712" xr:uid="{00000000-0005-0000-0000-0000270C0000}"/>
    <cellStyle name="Normal 6 4 2 2 2" xfId="836" xr:uid="{00000000-0005-0000-0000-0000280C0000}"/>
    <cellStyle name="Normal 6 4 2 2 2 2" xfId="1084" xr:uid="{00000000-0005-0000-0000-0000290C0000}"/>
    <cellStyle name="Normal 6 4 2 2 2 2 2" xfId="1580" xr:uid="{00000000-0005-0000-0000-00002A0C0000}"/>
    <cellStyle name="Normal 6 4 2 2 2 2 2 2" xfId="2599" xr:uid="{00000000-0005-0000-0000-00002B0C0000}"/>
    <cellStyle name="Normal 6 4 2 2 2 2 3" xfId="2103" xr:uid="{00000000-0005-0000-0000-00002C0C0000}"/>
    <cellStyle name="Normal 6 4 2 2 2 2 4" xfId="3101" xr:uid="{00000000-0005-0000-0000-00002D0C0000}"/>
    <cellStyle name="Normal 6 4 2 2 2 2 5" xfId="3603" xr:uid="{00000000-0005-0000-0000-00002E0C0000}"/>
    <cellStyle name="Normal 6 4 2 2 2 2 6" xfId="4105" xr:uid="{00000000-0005-0000-0000-00002F0C0000}"/>
    <cellStyle name="Normal 6 4 2 2 2 3" xfId="1332" xr:uid="{00000000-0005-0000-0000-0000300C0000}"/>
    <cellStyle name="Normal 6 4 2 2 2 3 2" xfId="2351" xr:uid="{00000000-0005-0000-0000-0000310C0000}"/>
    <cellStyle name="Normal 6 4 2 2 2 4" xfId="1855" xr:uid="{00000000-0005-0000-0000-0000320C0000}"/>
    <cellStyle name="Normal 6 4 2 2 2 5" xfId="2853" xr:uid="{00000000-0005-0000-0000-0000330C0000}"/>
    <cellStyle name="Normal 6 4 2 2 2 6" xfId="3355" xr:uid="{00000000-0005-0000-0000-0000340C0000}"/>
    <cellStyle name="Normal 6 4 2 2 2 7" xfId="3857" xr:uid="{00000000-0005-0000-0000-0000350C0000}"/>
    <cellStyle name="Normal 6 4 2 2 3" xfId="960" xr:uid="{00000000-0005-0000-0000-0000360C0000}"/>
    <cellStyle name="Normal 6 4 2 2 3 2" xfId="1456" xr:uid="{00000000-0005-0000-0000-0000370C0000}"/>
    <cellStyle name="Normal 6 4 2 2 3 2 2" xfId="2475" xr:uid="{00000000-0005-0000-0000-0000380C0000}"/>
    <cellStyle name="Normal 6 4 2 2 3 3" xfId="1979" xr:uid="{00000000-0005-0000-0000-0000390C0000}"/>
    <cellStyle name="Normal 6 4 2 2 3 4" xfId="2977" xr:uid="{00000000-0005-0000-0000-00003A0C0000}"/>
    <cellStyle name="Normal 6 4 2 2 3 5" xfId="3479" xr:uid="{00000000-0005-0000-0000-00003B0C0000}"/>
    <cellStyle name="Normal 6 4 2 2 3 6" xfId="3981" xr:uid="{00000000-0005-0000-0000-00003C0C0000}"/>
    <cellStyle name="Normal 6 4 2 2 4" xfId="1208" xr:uid="{00000000-0005-0000-0000-00003D0C0000}"/>
    <cellStyle name="Normal 6 4 2 2 4 2" xfId="2227" xr:uid="{00000000-0005-0000-0000-00003E0C0000}"/>
    <cellStyle name="Normal 6 4 2 2 5" xfId="1731" xr:uid="{00000000-0005-0000-0000-00003F0C0000}"/>
    <cellStyle name="Normal 6 4 2 2 6" xfId="2729" xr:uid="{00000000-0005-0000-0000-0000400C0000}"/>
    <cellStyle name="Normal 6 4 2 2 7" xfId="3231" xr:uid="{00000000-0005-0000-0000-0000410C0000}"/>
    <cellStyle name="Normal 6 4 2 2 8" xfId="3733" xr:uid="{00000000-0005-0000-0000-0000420C0000}"/>
    <cellStyle name="Normal 6 4 2 3" xfId="762" xr:uid="{00000000-0005-0000-0000-0000430C0000}"/>
    <cellStyle name="Normal 6 4 2 3 2" xfId="1010" xr:uid="{00000000-0005-0000-0000-0000440C0000}"/>
    <cellStyle name="Normal 6 4 2 3 2 2" xfId="1506" xr:uid="{00000000-0005-0000-0000-0000450C0000}"/>
    <cellStyle name="Normal 6 4 2 3 2 2 2" xfId="2525" xr:uid="{00000000-0005-0000-0000-0000460C0000}"/>
    <cellStyle name="Normal 6 4 2 3 2 3" xfId="2029" xr:uid="{00000000-0005-0000-0000-0000470C0000}"/>
    <cellStyle name="Normal 6 4 2 3 2 4" xfId="3027" xr:uid="{00000000-0005-0000-0000-0000480C0000}"/>
    <cellStyle name="Normal 6 4 2 3 2 5" xfId="3529" xr:uid="{00000000-0005-0000-0000-0000490C0000}"/>
    <cellStyle name="Normal 6 4 2 3 2 6" xfId="4031" xr:uid="{00000000-0005-0000-0000-00004A0C0000}"/>
    <cellStyle name="Normal 6 4 2 3 3" xfId="1258" xr:uid="{00000000-0005-0000-0000-00004B0C0000}"/>
    <cellStyle name="Normal 6 4 2 3 3 2" xfId="2277" xr:uid="{00000000-0005-0000-0000-00004C0C0000}"/>
    <cellStyle name="Normal 6 4 2 3 4" xfId="1781" xr:uid="{00000000-0005-0000-0000-00004D0C0000}"/>
    <cellStyle name="Normal 6 4 2 3 5" xfId="2779" xr:uid="{00000000-0005-0000-0000-00004E0C0000}"/>
    <cellStyle name="Normal 6 4 2 3 6" xfId="3281" xr:uid="{00000000-0005-0000-0000-00004F0C0000}"/>
    <cellStyle name="Normal 6 4 2 3 7" xfId="3783" xr:uid="{00000000-0005-0000-0000-0000500C0000}"/>
    <cellStyle name="Normal 6 4 2 4" xfId="886" xr:uid="{00000000-0005-0000-0000-0000510C0000}"/>
    <cellStyle name="Normal 6 4 2 4 2" xfId="1382" xr:uid="{00000000-0005-0000-0000-0000520C0000}"/>
    <cellStyle name="Normal 6 4 2 4 2 2" xfId="2401" xr:uid="{00000000-0005-0000-0000-0000530C0000}"/>
    <cellStyle name="Normal 6 4 2 4 3" xfId="1905" xr:uid="{00000000-0005-0000-0000-0000540C0000}"/>
    <cellStyle name="Normal 6 4 2 4 4" xfId="2903" xr:uid="{00000000-0005-0000-0000-0000550C0000}"/>
    <cellStyle name="Normal 6 4 2 4 5" xfId="3405" xr:uid="{00000000-0005-0000-0000-0000560C0000}"/>
    <cellStyle name="Normal 6 4 2 4 6" xfId="3907" xr:uid="{00000000-0005-0000-0000-0000570C0000}"/>
    <cellStyle name="Normal 6 4 2 5" xfId="1134" xr:uid="{00000000-0005-0000-0000-0000580C0000}"/>
    <cellStyle name="Normal 6 4 2 5 2" xfId="2153" xr:uid="{00000000-0005-0000-0000-0000590C0000}"/>
    <cellStyle name="Normal 6 4 2 6" xfId="1657" xr:uid="{00000000-0005-0000-0000-00005A0C0000}"/>
    <cellStyle name="Normal 6 4 2 7" xfId="2655" xr:uid="{00000000-0005-0000-0000-00005B0C0000}"/>
    <cellStyle name="Normal 6 4 2 8" xfId="3157" xr:uid="{00000000-0005-0000-0000-00005C0C0000}"/>
    <cellStyle name="Normal 6 4 2 9" xfId="3659" xr:uid="{00000000-0005-0000-0000-00005D0C0000}"/>
    <cellStyle name="Normal 6 4 3" xfId="658" xr:uid="{00000000-0005-0000-0000-00005E0C0000}"/>
    <cellStyle name="Normal 6 4 3 2" xfId="713" xr:uid="{00000000-0005-0000-0000-00005F0C0000}"/>
    <cellStyle name="Normal 6 4 3 2 2" xfId="837" xr:uid="{00000000-0005-0000-0000-0000600C0000}"/>
    <cellStyle name="Normal 6 4 3 2 2 2" xfId="1085" xr:uid="{00000000-0005-0000-0000-0000610C0000}"/>
    <cellStyle name="Normal 6 4 3 2 2 2 2" xfId="1581" xr:uid="{00000000-0005-0000-0000-0000620C0000}"/>
    <cellStyle name="Normal 6 4 3 2 2 2 2 2" xfId="2600" xr:uid="{00000000-0005-0000-0000-0000630C0000}"/>
    <cellStyle name="Normal 6 4 3 2 2 2 3" xfId="2104" xr:uid="{00000000-0005-0000-0000-0000640C0000}"/>
    <cellStyle name="Normal 6 4 3 2 2 2 4" xfId="3102" xr:uid="{00000000-0005-0000-0000-0000650C0000}"/>
    <cellStyle name="Normal 6 4 3 2 2 2 5" xfId="3604" xr:uid="{00000000-0005-0000-0000-0000660C0000}"/>
    <cellStyle name="Normal 6 4 3 2 2 2 6" xfId="4106" xr:uid="{00000000-0005-0000-0000-0000670C0000}"/>
    <cellStyle name="Normal 6 4 3 2 2 3" xfId="1333" xr:uid="{00000000-0005-0000-0000-0000680C0000}"/>
    <cellStyle name="Normal 6 4 3 2 2 3 2" xfId="2352" xr:uid="{00000000-0005-0000-0000-0000690C0000}"/>
    <cellStyle name="Normal 6 4 3 2 2 4" xfId="1856" xr:uid="{00000000-0005-0000-0000-00006A0C0000}"/>
    <cellStyle name="Normal 6 4 3 2 2 5" xfId="2854" xr:uid="{00000000-0005-0000-0000-00006B0C0000}"/>
    <cellStyle name="Normal 6 4 3 2 2 6" xfId="3356" xr:uid="{00000000-0005-0000-0000-00006C0C0000}"/>
    <cellStyle name="Normal 6 4 3 2 2 7" xfId="3858" xr:uid="{00000000-0005-0000-0000-00006D0C0000}"/>
    <cellStyle name="Normal 6 4 3 2 3" xfId="961" xr:uid="{00000000-0005-0000-0000-00006E0C0000}"/>
    <cellStyle name="Normal 6 4 3 2 3 2" xfId="1457" xr:uid="{00000000-0005-0000-0000-00006F0C0000}"/>
    <cellStyle name="Normal 6 4 3 2 3 2 2" xfId="2476" xr:uid="{00000000-0005-0000-0000-0000700C0000}"/>
    <cellStyle name="Normal 6 4 3 2 3 3" xfId="1980" xr:uid="{00000000-0005-0000-0000-0000710C0000}"/>
    <cellStyle name="Normal 6 4 3 2 3 4" xfId="2978" xr:uid="{00000000-0005-0000-0000-0000720C0000}"/>
    <cellStyle name="Normal 6 4 3 2 3 5" xfId="3480" xr:uid="{00000000-0005-0000-0000-0000730C0000}"/>
    <cellStyle name="Normal 6 4 3 2 3 6" xfId="3982" xr:uid="{00000000-0005-0000-0000-0000740C0000}"/>
    <cellStyle name="Normal 6 4 3 2 4" xfId="1209" xr:uid="{00000000-0005-0000-0000-0000750C0000}"/>
    <cellStyle name="Normal 6 4 3 2 4 2" xfId="2228" xr:uid="{00000000-0005-0000-0000-0000760C0000}"/>
    <cellStyle name="Normal 6 4 3 2 5" xfId="1732" xr:uid="{00000000-0005-0000-0000-0000770C0000}"/>
    <cellStyle name="Normal 6 4 3 2 6" xfId="2730" xr:uid="{00000000-0005-0000-0000-0000780C0000}"/>
    <cellStyle name="Normal 6 4 3 2 7" xfId="3232" xr:uid="{00000000-0005-0000-0000-0000790C0000}"/>
    <cellStyle name="Normal 6 4 3 2 8" xfId="3734" xr:uid="{00000000-0005-0000-0000-00007A0C0000}"/>
    <cellStyle name="Normal 6 4 3 3" xfId="782" xr:uid="{00000000-0005-0000-0000-00007B0C0000}"/>
    <cellStyle name="Normal 6 4 3 3 2" xfId="1030" xr:uid="{00000000-0005-0000-0000-00007C0C0000}"/>
    <cellStyle name="Normal 6 4 3 3 2 2" xfId="1526" xr:uid="{00000000-0005-0000-0000-00007D0C0000}"/>
    <cellStyle name="Normal 6 4 3 3 2 2 2" xfId="2545" xr:uid="{00000000-0005-0000-0000-00007E0C0000}"/>
    <cellStyle name="Normal 6 4 3 3 2 3" xfId="2049" xr:uid="{00000000-0005-0000-0000-00007F0C0000}"/>
    <cellStyle name="Normal 6 4 3 3 2 4" xfId="3047" xr:uid="{00000000-0005-0000-0000-0000800C0000}"/>
    <cellStyle name="Normal 6 4 3 3 2 5" xfId="3549" xr:uid="{00000000-0005-0000-0000-0000810C0000}"/>
    <cellStyle name="Normal 6 4 3 3 2 6" xfId="4051" xr:uid="{00000000-0005-0000-0000-0000820C0000}"/>
    <cellStyle name="Normal 6 4 3 3 3" xfId="1278" xr:uid="{00000000-0005-0000-0000-0000830C0000}"/>
    <cellStyle name="Normal 6 4 3 3 3 2" xfId="2297" xr:uid="{00000000-0005-0000-0000-0000840C0000}"/>
    <cellStyle name="Normal 6 4 3 3 4" xfId="1801" xr:uid="{00000000-0005-0000-0000-0000850C0000}"/>
    <cellStyle name="Normal 6 4 3 3 5" xfId="2799" xr:uid="{00000000-0005-0000-0000-0000860C0000}"/>
    <cellStyle name="Normal 6 4 3 3 6" xfId="3301" xr:uid="{00000000-0005-0000-0000-0000870C0000}"/>
    <cellStyle name="Normal 6 4 3 3 7" xfId="3803" xr:uid="{00000000-0005-0000-0000-0000880C0000}"/>
    <cellStyle name="Normal 6 4 3 4" xfId="906" xr:uid="{00000000-0005-0000-0000-0000890C0000}"/>
    <cellStyle name="Normal 6 4 3 4 2" xfId="1402" xr:uid="{00000000-0005-0000-0000-00008A0C0000}"/>
    <cellStyle name="Normal 6 4 3 4 2 2" xfId="2421" xr:uid="{00000000-0005-0000-0000-00008B0C0000}"/>
    <cellStyle name="Normal 6 4 3 4 3" xfId="1925" xr:uid="{00000000-0005-0000-0000-00008C0C0000}"/>
    <cellStyle name="Normal 6 4 3 4 4" xfId="2923" xr:uid="{00000000-0005-0000-0000-00008D0C0000}"/>
    <cellStyle name="Normal 6 4 3 4 5" xfId="3425" xr:uid="{00000000-0005-0000-0000-00008E0C0000}"/>
    <cellStyle name="Normal 6 4 3 4 6" xfId="3927" xr:uid="{00000000-0005-0000-0000-00008F0C0000}"/>
    <cellStyle name="Normal 6 4 3 5" xfId="1154" xr:uid="{00000000-0005-0000-0000-0000900C0000}"/>
    <cellStyle name="Normal 6 4 3 5 2" xfId="2173" xr:uid="{00000000-0005-0000-0000-0000910C0000}"/>
    <cellStyle name="Normal 6 4 3 6" xfId="1677" xr:uid="{00000000-0005-0000-0000-0000920C0000}"/>
    <cellStyle name="Normal 6 4 3 7" xfId="2675" xr:uid="{00000000-0005-0000-0000-0000930C0000}"/>
    <cellStyle name="Normal 6 4 3 8" xfId="3177" xr:uid="{00000000-0005-0000-0000-0000940C0000}"/>
    <cellStyle name="Normal 6 4 3 9" xfId="3679" xr:uid="{00000000-0005-0000-0000-0000950C0000}"/>
    <cellStyle name="Normal 6 4 4" xfId="711" xr:uid="{00000000-0005-0000-0000-0000960C0000}"/>
    <cellStyle name="Normal 6 4 4 2" xfId="835" xr:uid="{00000000-0005-0000-0000-0000970C0000}"/>
    <cellStyle name="Normal 6 4 4 2 2" xfId="1083" xr:uid="{00000000-0005-0000-0000-0000980C0000}"/>
    <cellStyle name="Normal 6 4 4 2 2 2" xfId="1579" xr:uid="{00000000-0005-0000-0000-0000990C0000}"/>
    <cellStyle name="Normal 6 4 4 2 2 2 2" xfId="2598" xr:uid="{00000000-0005-0000-0000-00009A0C0000}"/>
    <cellStyle name="Normal 6 4 4 2 2 3" xfId="2102" xr:uid="{00000000-0005-0000-0000-00009B0C0000}"/>
    <cellStyle name="Normal 6 4 4 2 2 4" xfId="3100" xr:uid="{00000000-0005-0000-0000-00009C0C0000}"/>
    <cellStyle name="Normal 6 4 4 2 2 5" xfId="3602" xr:uid="{00000000-0005-0000-0000-00009D0C0000}"/>
    <cellStyle name="Normal 6 4 4 2 2 6" xfId="4104" xr:uid="{00000000-0005-0000-0000-00009E0C0000}"/>
    <cellStyle name="Normal 6 4 4 2 3" xfId="1331" xr:uid="{00000000-0005-0000-0000-00009F0C0000}"/>
    <cellStyle name="Normal 6 4 4 2 3 2" xfId="2350" xr:uid="{00000000-0005-0000-0000-0000A00C0000}"/>
    <cellStyle name="Normal 6 4 4 2 4" xfId="1854" xr:uid="{00000000-0005-0000-0000-0000A10C0000}"/>
    <cellStyle name="Normal 6 4 4 2 5" xfId="2852" xr:uid="{00000000-0005-0000-0000-0000A20C0000}"/>
    <cellStyle name="Normal 6 4 4 2 6" xfId="3354" xr:uid="{00000000-0005-0000-0000-0000A30C0000}"/>
    <cellStyle name="Normal 6 4 4 2 7" xfId="3856" xr:uid="{00000000-0005-0000-0000-0000A40C0000}"/>
    <cellStyle name="Normal 6 4 4 3" xfId="959" xr:uid="{00000000-0005-0000-0000-0000A50C0000}"/>
    <cellStyle name="Normal 6 4 4 3 2" xfId="1455" xr:uid="{00000000-0005-0000-0000-0000A60C0000}"/>
    <cellStyle name="Normal 6 4 4 3 2 2" xfId="2474" xr:uid="{00000000-0005-0000-0000-0000A70C0000}"/>
    <cellStyle name="Normal 6 4 4 3 3" xfId="1978" xr:uid="{00000000-0005-0000-0000-0000A80C0000}"/>
    <cellStyle name="Normal 6 4 4 3 4" xfId="2976" xr:uid="{00000000-0005-0000-0000-0000A90C0000}"/>
    <cellStyle name="Normal 6 4 4 3 5" xfId="3478" xr:uid="{00000000-0005-0000-0000-0000AA0C0000}"/>
    <cellStyle name="Normal 6 4 4 3 6" xfId="3980" xr:uid="{00000000-0005-0000-0000-0000AB0C0000}"/>
    <cellStyle name="Normal 6 4 4 4" xfId="1207" xr:uid="{00000000-0005-0000-0000-0000AC0C0000}"/>
    <cellStyle name="Normal 6 4 4 4 2" xfId="2226" xr:uid="{00000000-0005-0000-0000-0000AD0C0000}"/>
    <cellStyle name="Normal 6 4 4 5" xfId="1730" xr:uid="{00000000-0005-0000-0000-0000AE0C0000}"/>
    <cellStyle name="Normal 6 4 4 6" xfId="2728" xr:uid="{00000000-0005-0000-0000-0000AF0C0000}"/>
    <cellStyle name="Normal 6 4 4 7" xfId="3230" xr:uid="{00000000-0005-0000-0000-0000B00C0000}"/>
    <cellStyle name="Normal 6 4 4 8" xfId="3732" xr:uid="{00000000-0005-0000-0000-0000B10C0000}"/>
    <cellStyle name="Normal 6 4 5" xfId="740" xr:uid="{00000000-0005-0000-0000-0000B20C0000}"/>
    <cellStyle name="Normal 6 4 5 2" xfId="988" xr:uid="{00000000-0005-0000-0000-0000B30C0000}"/>
    <cellStyle name="Normal 6 4 5 2 2" xfId="1484" xr:uid="{00000000-0005-0000-0000-0000B40C0000}"/>
    <cellStyle name="Normal 6 4 5 2 2 2" xfId="2503" xr:uid="{00000000-0005-0000-0000-0000B50C0000}"/>
    <cellStyle name="Normal 6 4 5 2 3" xfId="2007" xr:uid="{00000000-0005-0000-0000-0000B60C0000}"/>
    <cellStyle name="Normal 6 4 5 2 4" xfId="3005" xr:uid="{00000000-0005-0000-0000-0000B70C0000}"/>
    <cellStyle name="Normal 6 4 5 2 5" xfId="3507" xr:uid="{00000000-0005-0000-0000-0000B80C0000}"/>
    <cellStyle name="Normal 6 4 5 2 6" xfId="4009" xr:uid="{00000000-0005-0000-0000-0000B90C0000}"/>
    <cellStyle name="Normal 6 4 5 3" xfId="1236" xr:uid="{00000000-0005-0000-0000-0000BA0C0000}"/>
    <cellStyle name="Normal 6 4 5 3 2" xfId="2255" xr:uid="{00000000-0005-0000-0000-0000BB0C0000}"/>
    <cellStyle name="Normal 6 4 5 4" xfId="1759" xr:uid="{00000000-0005-0000-0000-0000BC0C0000}"/>
    <cellStyle name="Normal 6 4 5 5" xfId="2757" xr:uid="{00000000-0005-0000-0000-0000BD0C0000}"/>
    <cellStyle name="Normal 6 4 5 6" xfId="3259" xr:uid="{00000000-0005-0000-0000-0000BE0C0000}"/>
    <cellStyle name="Normal 6 4 5 7" xfId="3761" xr:uid="{00000000-0005-0000-0000-0000BF0C0000}"/>
    <cellStyle name="Normal 6 4 6" xfId="864" xr:uid="{00000000-0005-0000-0000-0000C00C0000}"/>
    <cellStyle name="Normal 6 4 6 2" xfId="1360" xr:uid="{00000000-0005-0000-0000-0000C10C0000}"/>
    <cellStyle name="Normal 6 4 6 2 2" xfId="2379" xr:uid="{00000000-0005-0000-0000-0000C20C0000}"/>
    <cellStyle name="Normal 6 4 6 3" xfId="1883" xr:uid="{00000000-0005-0000-0000-0000C30C0000}"/>
    <cellStyle name="Normal 6 4 6 4" xfId="2881" xr:uid="{00000000-0005-0000-0000-0000C40C0000}"/>
    <cellStyle name="Normal 6 4 6 5" xfId="3383" xr:uid="{00000000-0005-0000-0000-0000C50C0000}"/>
    <cellStyle name="Normal 6 4 6 6" xfId="3885" xr:uid="{00000000-0005-0000-0000-0000C60C0000}"/>
    <cellStyle name="Normal 6 4 7" xfId="1112" xr:uid="{00000000-0005-0000-0000-0000C70C0000}"/>
    <cellStyle name="Normal 6 4 7 2" xfId="2131" xr:uid="{00000000-0005-0000-0000-0000C80C0000}"/>
    <cellStyle name="Normal 6 4 8" xfId="1635" xr:uid="{00000000-0005-0000-0000-0000C90C0000}"/>
    <cellStyle name="Normal 6 4 9" xfId="2633" xr:uid="{00000000-0005-0000-0000-0000CA0C0000}"/>
    <cellStyle name="Normal 6 5" xfId="610" xr:uid="{00000000-0005-0000-0000-0000CB0C0000}"/>
    <cellStyle name="Normal 6 5 10" xfId="3137" xr:uid="{00000000-0005-0000-0000-0000CC0C0000}"/>
    <cellStyle name="Normal 6 5 11" xfId="3639" xr:uid="{00000000-0005-0000-0000-0000CD0C0000}"/>
    <cellStyle name="Normal 6 5 2" xfId="640" xr:uid="{00000000-0005-0000-0000-0000CE0C0000}"/>
    <cellStyle name="Normal 6 5 2 2" xfId="715" xr:uid="{00000000-0005-0000-0000-0000CF0C0000}"/>
    <cellStyle name="Normal 6 5 2 2 2" xfId="839" xr:uid="{00000000-0005-0000-0000-0000D00C0000}"/>
    <cellStyle name="Normal 6 5 2 2 2 2" xfId="1087" xr:uid="{00000000-0005-0000-0000-0000D10C0000}"/>
    <cellStyle name="Normal 6 5 2 2 2 2 2" xfId="1583" xr:uid="{00000000-0005-0000-0000-0000D20C0000}"/>
    <cellStyle name="Normal 6 5 2 2 2 2 2 2" xfId="2602" xr:uid="{00000000-0005-0000-0000-0000D30C0000}"/>
    <cellStyle name="Normal 6 5 2 2 2 2 3" xfId="2106" xr:uid="{00000000-0005-0000-0000-0000D40C0000}"/>
    <cellStyle name="Normal 6 5 2 2 2 2 4" xfId="3104" xr:uid="{00000000-0005-0000-0000-0000D50C0000}"/>
    <cellStyle name="Normal 6 5 2 2 2 2 5" xfId="3606" xr:uid="{00000000-0005-0000-0000-0000D60C0000}"/>
    <cellStyle name="Normal 6 5 2 2 2 2 6" xfId="4108" xr:uid="{00000000-0005-0000-0000-0000D70C0000}"/>
    <cellStyle name="Normal 6 5 2 2 2 3" xfId="1335" xr:uid="{00000000-0005-0000-0000-0000D80C0000}"/>
    <cellStyle name="Normal 6 5 2 2 2 3 2" xfId="2354" xr:uid="{00000000-0005-0000-0000-0000D90C0000}"/>
    <cellStyle name="Normal 6 5 2 2 2 4" xfId="1858" xr:uid="{00000000-0005-0000-0000-0000DA0C0000}"/>
    <cellStyle name="Normal 6 5 2 2 2 5" xfId="2856" xr:uid="{00000000-0005-0000-0000-0000DB0C0000}"/>
    <cellStyle name="Normal 6 5 2 2 2 6" xfId="3358" xr:uid="{00000000-0005-0000-0000-0000DC0C0000}"/>
    <cellStyle name="Normal 6 5 2 2 2 7" xfId="3860" xr:uid="{00000000-0005-0000-0000-0000DD0C0000}"/>
    <cellStyle name="Normal 6 5 2 2 3" xfId="963" xr:uid="{00000000-0005-0000-0000-0000DE0C0000}"/>
    <cellStyle name="Normal 6 5 2 2 3 2" xfId="1459" xr:uid="{00000000-0005-0000-0000-0000DF0C0000}"/>
    <cellStyle name="Normal 6 5 2 2 3 2 2" xfId="2478" xr:uid="{00000000-0005-0000-0000-0000E00C0000}"/>
    <cellStyle name="Normal 6 5 2 2 3 3" xfId="1982" xr:uid="{00000000-0005-0000-0000-0000E10C0000}"/>
    <cellStyle name="Normal 6 5 2 2 3 4" xfId="2980" xr:uid="{00000000-0005-0000-0000-0000E20C0000}"/>
    <cellStyle name="Normal 6 5 2 2 3 5" xfId="3482" xr:uid="{00000000-0005-0000-0000-0000E30C0000}"/>
    <cellStyle name="Normal 6 5 2 2 3 6" xfId="3984" xr:uid="{00000000-0005-0000-0000-0000E40C0000}"/>
    <cellStyle name="Normal 6 5 2 2 4" xfId="1211" xr:uid="{00000000-0005-0000-0000-0000E50C0000}"/>
    <cellStyle name="Normal 6 5 2 2 4 2" xfId="2230" xr:uid="{00000000-0005-0000-0000-0000E60C0000}"/>
    <cellStyle name="Normal 6 5 2 2 5" xfId="1734" xr:uid="{00000000-0005-0000-0000-0000E70C0000}"/>
    <cellStyle name="Normal 6 5 2 2 6" xfId="2732" xr:uid="{00000000-0005-0000-0000-0000E80C0000}"/>
    <cellStyle name="Normal 6 5 2 2 7" xfId="3234" xr:uid="{00000000-0005-0000-0000-0000E90C0000}"/>
    <cellStyle name="Normal 6 5 2 2 8" xfId="3736" xr:uid="{00000000-0005-0000-0000-0000EA0C0000}"/>
    <cellStyle name="Normal 6 5 2 3" xfId="764" xr:uid="{00000000-0005-0000-0000-0000EB0C0000}"/>
    <cellStyle name="Normal 6 5 2 3 2" xfId="1012" xr:uid="{00000000-0005-0000-0000-0000EC0C0000}"/>
    <cellStyle name="Normal 6 5 2 3 2 2" xfId="1508" xr:uid="{00000000-0005-0000-0000-0000ED0C0000}"/>
    <cellStyle name="Normal 6 5 2 3 2 2 2" xfId="2527" xr:uid="{00000000-0005-0000-0000-0000EE0C0000}"/>
    <cellStyle name="Normal 6 5 2 3 2 3" xfId="2031" xr:uid="{00000000-0005-0000-0000-0000EF0C0000}"/>
    <cellStyle name="Normal 6 5 2 3 2 4" xfId="3029" xr:uid="{00000000-0005-0000-0000-0000F00C0000}"/>
    <cellStyle name="Normal 6 5 2 3 2 5" xfId="3531" xr:uid="{00000000-0005-0000-0000-0000F10C0000}"/>
    <cellStyle name="Normal 6 5 2 3 2 6" xfId="4033" xr:uid="{00000000-0005-0000-0000-0000F20C0000}"/>
    <cellStyle name="Normal 6 5 2 3 3" xfId="1260" xr:uid="{00000000-0005-0000-0000-0000F30C0000}"/>
    <cellStyle name="Normal 6 5 2 3 3 2" xfId="2279" xr:uid="{00000000-0005-0000-0000-0000F40C0000}"/>
    <cellStyle name="Normal 6 5 2 3 4" xfId="1783" xr:uid="{00000000-0005-0000-0000-0000F50C0000}"/>
    <cellStyle name="Normal 6 5 2 3 5" xfId="2781" xr:uid="{00000000-0005-0000-0000-0000F60C0000}"/>
    <cellStyle name="Normal 6 5 2 3 6" xfId="3283" xr:uid="{00000000-0005-0000-0000-0000F70C0000}"/>
    <cellStyle name="Normal 6 5 2 3 7" xfId="3785" xr:uid="{00000000-0005-0000-0000-0000F80C0000}"/>
    <cellStyle name="Normal 6 5 2 4" xfId="888" xr:uid="{00000000-0005-0000-0000-0000F90C0000}"/>
    <cellStyle name="Normal 6 5 2 4 2" xfId="1384" xr:uid="{00000000-0005-0000-0000-0000FA0C0000}"/>
    <cellStyle name="Normal 6 5 2 4 2 2" xfId="2403" xr:uid="{00000000-0005-0000-0000-0000FB0C0000}"/>
    <cellStyle name="Normal 6 5 2 4 3" xfId="1907" xr:uid="{00000000-0005-0000-0000-0000FC0C0000}"/>
    <cellStyle name="Normal 6 5 2 4 4" xfId="2905" xr:uid="{00000000-0005-0000-0000-0000FD0C0000}"/>
    <cellStyle name="Normal 6 5 2 4 5" xfId="3407" xr:uid="{00000000-0005-0000-0000-0000FE0C0000}"/>
    <cellStyle name="Normal 6 5 2 4 6" xfId="3909" xr:uid="{00000000-0005-0000-0000-0000FF0C0000}"/>
    <cellStyle name="Normal 6 5 2 5" xfId="1136" xr:uid="{00000000-0005-0000-0000-0000000D0000}"/>
    <cellStyle name="Normal 6 5 2 5 2" xfId="2155" xr:uid="{00000000-0005-0000-0000-0000010D0000}"/>
    <cellStyle name="Normal 6 5 2 6" xfId="1659" xr:uid="{00000000-0005-0000-0000-0000020D0000}"/>
    <cellStyle name="Normal 6 5 2 7" xfId="2657" xr:uid="{00000000-0005-0000-0000-0000030D0000}"/>
    <cellStyle name="Normal 6 5 2 8" xfId="3159" xr:uid="{00000000-0005-0000-0000-0000040D0000}"/>
    <cellStyle name="Normal 6 5 2 9" xfId="3661" xr:uid="{00000000-0005-0000-0000-0000050D0000}"/>
    <cellStyle name="Normal 6 5 3" xfId="660" xr:uid="{00000000-0005-0000-0000-0000060D0000}"/>
    <cellStyle name="Normal 6 5 3 2" xfId="716" xr:uid="{00000000-0005-0000-0000-0000070D0000}"/>
    <cellStyle name="Normal 6 5 3 2 2" xfId="840" xr:uid="{00000000-0005-0000-0000-0000080D0000}"/>
    <cellStyle name="Normal 6 5 3 2 2 2" xfId="1088" xr:uid="{00000000-0005-0000-0000-0000090D0000}"/>
    <cellStyle name="Normal 6 5 3 2 2 2 2" xfId="1584" xr:uid="{00000000-0005-0000-0000-00000A0D0000}"/>
    <cellStyle name="Normal 6 5 3 2 2 2 2 2" xfId="2603" xr:uid="{00000000-0005-0000-0000-00000B0D0000}"/>
    <cellStyle name="Normal 6 5 3 2 2 2 3" xfId="2107" xr:uid="{00000000-0005-0000-0000-00000C0D0000}"/>
    <cellStyle name="Normal 6 5 3 2 2 2 4" xfId="3105" xr:uid="{00000000-0005-0000-0000-00000D0D0000}"/>
    <cellStyle name="Normal 6 5 3 2 2 2 5" xfId="3607" xr:uid="{00000000-0005-0000-0000-00000E0D0000}"/>
    <cellStyle name="Normal 6 5 3 2 2 2 6" xfId="4109" xr:uid="{00000000-0005-0000-0000-00000F0D0000}"/>
    <cellStyle name="Normal 6 5 3 2 2 3" xfId="1336" xr:uid="{00000000-0005-0000-0000-0000100D0000}"/>
    <cellStyle name="Normal 6 5 3 2 2 3 2" xfId="2355" xr:uid="{00000000-0005-0000-0000-0000110D0000}"/>
    <cellStyle name="Normal 6 5 3 2 2 4" xfId="1859" xr:uid="{00000000-0005-0000-0000-0000120D0000}"/>
    <cellStyle name="Normal 6 5 3 2 2 5" xfId="2857" xr:uid="{00000000-0005-0000-0000-0000130D0000}"/>
    <cellStyle name="Normal 6 5 3 2 2 6" xfId="3359" xr:uid="{00000000-0005-0000-0000-0000140D0000}"/>
    <cellStyle name="Normal 6 5 3 2 2 7" xfId="3861" xr:uid="{00000000-0005-0000-0000-0000150D0000}"/>
    <cellStyle name="Normal 6 5 3 2 3" xfId="964" xr:uid="{00000000-0005-0000-0000-0000160D0000}"/>
    <cellStyle name="Normal 6 5 3 2 3 2" xfId="1460" xr:uid="{00000000-0005-0000-0000-0000170D0000}"/>
    <cellStyle name="Normal 6 5 3 2 3 2 2" xfId="2479" xr:uid="{00000000-0005-0000-0000-0000180D0000}"/>
    <cellStyle name="Normal 6 5 3 2 3 3" xfId="1983" xr:uid="{00000000-0005-0000-0000-0000190D0000}"/>
    <cellStyle name="Normal 6 5 3 2 3 4" xfId="2981" xr:uid="{00000000-0005-0000-0000-00001A0D0000}"/>
    <cellStyle name="Normal 6 5 3 2 3 5" xfId="3483" xr:uid="{00000000-0005-0000-0000-00001B0D0000}"/>
    <cellStyle name="Normal 6 5 3 2 3 6" xfId="3985" xr:uid="{00000000-0005-0000-0000-00001C0D0000}"/>
    <cellStyle name="Normal 6 5 3 2 4" xfId="1212" xr:uid="{00000000-0005-0000-0000-00001D0D0000}"/>
    <cellStyle name="Normal 6 5 3 2 4 2" xfId="2231" xr:uid="{00000000-0005-0000-0000-00001E0D0000}"/>
    <cellStyle name="Normal 6 5 3 2 5" xfId="1735" xr:uid="{00000000-0005-0000-0000-00001F0D0000}"/>
    <cellStyle name="Normal 6 5 3 2 6" xfId="2733" xr:uid="{00000000-0005-0000-0000-0000200D0000}"/>
    <cellStyle name="Normal 6 5 3 2 7" xfId="3235" xr:uid="{00000000-0005-0000-0000-0000210D0000}"/>
    <cellStyle name="Normal 6 5 3 2 8" xfId="3737" xr:uid="{00000000-0005-0000-0000-0000220D0000}"/>
    <cellStyle name="Normal 6 5 3 3" xfId="784" xr:uid="{00000000-0005-0000-0000-0000230D0000}"/>
    <cellStyle name="Normal 6 5 3 3 2" xfId="1032" xr:uid="{00000000-0005-0000-0000-0000240D0000}"/>
    <cellStyle name="Normal 6 5 3 3 2 2" xfId="1528" xr:uid="{00000000-0005-0000-0000-0000250D0000}"/>
    <cellStyle name="Normal 6 5 3 3 2 2 2" xfId="2547" xr:uid="{00000000-0005-0000-0000-0000260D0000}"/>
    <cellStyle name="Normal 6 5 3 3 2 3" xfId="2051" xr:uid="{00000000-0005-0000-0000-0000270D0000}"/>
    <cellStyle name="Normal 6 5 3 3 2 4" xfId="3049" xr:uid="{00000000-0005-0000-0000-0000280D0000}"/>
    <cellStyle name="Normal 6 5 3 3 2 5" xfId="3551" xr:uid="{00000000-0005-0000-0000-0000290D0000}"/>
    <cellStyle name="Normal 6 5 3 3 2 6" xfId="4053" xr:uid="{00000000-0005-0000-0000-00002A0D0000}"/>
    <cellStyle name="Normal 6 5 3 3 3" xfId="1280" xr:uid="{00000000-0005-0000-0000-00002B0D0000}"/>
    <cellStyle name="Normal 6 5 3 3 3 2" xfId="2299" xr:uid="{00000000-0005-0000-0000-00002C0D0000}"/>
    <cellStyle name="Normal 6 5 3 3 4" xfId="1803" xr:uid="{00000000-0005-0000-0000-00002D0D0000}"/>
    <cellStyle name="Normal 6 5 3 3 5" xfId="2801" xr:uid="{00000000-0005-0000-0000-00002E0D0000}"/>
    <cellStyle name="Normal 6 5 3 3 6" xfId="3303" xr:uid="{00000000-0005-0000-0000-00002F0D0000}"/>
    <cellStyle name="Normal 6 5 3 3 7" xfId="3805" xr:uid="{00000000-0005-0000-0000-0000300D0000}"/>
    <cellStyle name="Normal 6 5 3 4" xfId="908" xr:uid="{00000000-0005-0000-0000-0000310D0000}"/>
    <cellStyle name="Normal 6 5 3 4 2" xfId="1404" xr:uid="{00000000-0005-0000-0000-0000320D0000}"/>
    <cellStyle name="Normal 6 5 3 4 2 2" xfId="2423" xr:uid="{00000000-0005-0000-0000-0000330D0000}"/>
    <cellStyle name="Normal 6 5 3 4 3" xfId="1927" xr:uid="{00000000-0005-0000-0000-0000340D0000}"/>
    <cellStyle name="Normal 6 5 3 4 4" xfId="2925" xr:uid="{00000000-0005-0000-0000-0000350D0000}"/>
    <cellStyle name="Normal 6 5 3 4 5" xfId="3427" xr:uid="{00000000-0005-0000-0000-0000360D0000}"/>
    <cellStyle name="Normal 6 5 3 4 6" xfId="3929" xr:uid="{00000000-0005-0000-0000-0000370D0000}"/>
    <cellStyle name="Normal 6 5 3 5" xfId="1156" xr:uid="{00000000-0005-0000-0000-0000380D0000}"/>
    <cellStyle name="Normal 6 5 3 5 2" xfId="2175" xr:uid="{00000000-0005-0000-0000-0000390D0000}"/>
    <cellStyle name="Normal 6 5 3 6" xfId="1679" xr:uid="{00000000-0005-0000-0000-00003A0D0000}"/>
    <cellStyle name="Normal 6 5 3 7" xfId="2677" xr:uid="{00000000-0005-0000-0000-00003B0D0000}"/>
    <cellStyle name="Normal 6 5 3 8" xfId="3179" xr:uid="{00000000-0005-0000-0000-00003C0D0000}"/>
    <cellStyle name="Normal 6 5 3 9" xfId="3681" xr:uid="{00000000-0005-0000-0000-00003D0D0000}"/>
    <cellStyle name="Normal 6 5 4" xfId="714" xr:uid="{00000000-0005-0000-0000-00003E0D0000}"/>
    <cellStyle name="Normal 6 5 4 2" xfId="838" xr:uid="{00000000-0005-0000-0000-00003F0D0000}"/>
    <cellStyle name="Normal 6 5 4 2 2" xfId="1086" xr:uid="{00000000-0005-0000-0000-0000400D0000}"/>
    <cellStyle name="Normal 6 5 4 2 2 2" xfId="1582" xr:uid="{00000000-0005-0000-0000-0000410D0000}"/>
    <cellStyle name="Normal 6 5 4 2 2 2 2" xfId="2601" xr:uid="{00000000-0005-0000-0000-0000420D0000}"/>
    <cellStyle name="Normal 6 5 4 2 2 3" xfId="2105" xr:uid="{00000000-0005-0000-0000-0000430D0000}"/>
    <cellStyle name="Normal 6 5 4 2 2 4" xfId="3103" xr:uid="{00000000-0005-0000-0000-0000440D0000}"/>
    <cellStyle name="Normal 6 5 4 2 2 5" xfId="3605" xr:uid="{00000000-0005-0000-0000-0000450D0000}"/>
    <cellStyle name="Normal 6 5 4 2 2 6" xfId="4107" xr:uid="{00000000-0005-0000-0000-0000460D0000}"/>
    <cellStyle name="Normal 6 5 4 2 3" xfId="1334" xr:uid="{00000000-0005-0000-0000-0000470D0000}"/>
    <cellStyle name="Normal 6 5 4 2 3 2" xfId="2353" xr:uid="{00000000-0005-0000-0000-0000480D0000}"/>
    <cellStyle name="Normal 6 5 4 2 4" xfId="1857" xr:uid="{00000000-0005-0000-0000-0000490D0000}"/>
    <cellStyle name="Normal 6 5 4 2 5" xfId="2855" xr:uid="{00000000-0005-0000-0000-00004A0D0000}"/>
    <cellStyle name="Normal 6 5 4 2 6" xfId="3357" xr:uid="{00000000-0005-0000-0000-00004B0D0000}"/>
    <cellStyle name="Normal 6 5 4 2 7" xfId="3859" xr:uid="{00000000-0005-0000-0000-00004C0D0000}"/>
    <cellStyle name="Normal 6 5 4 3" xfId="962" xr:uid="{00000000-0005-0000-0000-00004D0D0000}"/>
    <cellStyle name="Normal 6 5 4 3 2" xfId="1458" xr:uid="{00000000-0005-0000-0000-00004E0D0000}"/>
    <cellStyle name="Normal 6 5 4 3 2 2" xfId="2477" xr:uid="{00000000-0005-0000-0000-00004F0D0000}"/>
    <cellStyle name="Normal 6 5 4 3 3" xfId="1981" xr:uid="{00000000-0005-0000-0000-0000500D0000}"/>
    <cellStyle name="Normal 6 5 4 3 4" xfId="2979" xr:uid="{00000000-0005-0000-0000-0000510D0000}"/>
    <cellStyle name="Normal 6 5 4 3 5" xfId="3481" xr:uid="{00000000-0005-0000-0000-0000520D0000}"/>
    <cellStyle name="Normal 6 5 4 3 6" xfId="3983" xr:uid="{00000000-0005-0000-0000-0000530D0000}"/>
    <cellStyle name="Normal 6 5 4 4" xfId="1210" xr:uid="{00000000-0005-0000-0000-0000540D0000}"/>
    <cellStyle name="Normal 6 5 4 4 2" xfId="2229" xr:uid="{00000000-0005-0000-0000-0000550D0000}"/>
    <cellStyle name="Normal 6 5 4 5" xfId="1733" xr:uid="{00000000-0005-0000-0000-0000560D0000}"/>
    <cellStyle name="Normal 6 5 4 6" xfId="2731" xr:uid="{00000000-0005-0000-0000-0000570D0000}"/>
    <cellStyle name="Normal 6 5 4 7" xfId="3233" xr:uid="{00000000-0005-0000-0000-0000580D0000}"/>
    <cellStyle name="Normal 6 5 4 8" xfId="3735" xr:uid="{00000000-0005-0000-0000-0000590D0000}"/>
    <cellStyle name="Normal 6 5 5" xfId="742" xr:uid="{00000000-0005-0000-0000-00005A0D0000}"/>
    <cellStyle name="Normal 6 5 5 2" xfId="990" xr:uid="{00000000-0005-0000-0000-00005B0D0000}"/>
    <cellStyle name="Normal 6 5 5 2 2" xfId="1486" xr:uid="{00000000-0005-0000-0000-00005C0D0000}"/>
    <cellStyle name="Normal 6 5 5 2 2 2" xfId="2505" xr:uid="{00000000-0005-0000-0000-00005D0D0000}"/>
    <cellStyle name="Normal 6 5 5 2 3" xfId="2009" xr:uid="{00000000-0005-0000-0000-00005E0D0000}"/>
    <cellStyle name="Normal 6 5 5 2 4" xfId="3007" xr:uid="{00000000-0005-0000-0000-00005F0D0000}"/>
    <cellStyle name="Normal 6 5 5 2 5" xfId="3509" xr:uid="{00000000-0005-0000-0000-0000600D0000}"/>
    <cellStyle name="Normal 6 5 5 2 6" xfId="4011" xr:uid="{00000000-0005-0000-0000-0000610D0000}"/>
    <cellStyle name="Normal 6 5 5 3" xfId="1238" xr:uid="{00000000-0005-0000-0000-0000620D0000}"/>
    <cellStyle name="Normal 6 5 5 3 2" xfId="2257" xr:uid="{00000000-0005-0000-0000-0000630D0000}"/>
    <cellStyle name="Normal 6 5 5 4" xfId="1761" xr:uid="{00000000-0005-0000-0000-0000640D0000}"/>
    <cellStyle name="Normal 6 5 5 5" xfId="2759" xr:uid="{00000000-0005-0000-0000-0000650D0000}"/>
    <cellStyle name="Normal 6 5 5 6" xfId="3261" xr:uid="{00000000-0005-0000-0000-0000660D0000}"/>
    <cellStyle name="Normal 6 5 5 7" xfId="3763" xr:uid="{00000000-0005-0000-0000-0000670D0000}"/>
    <cellStyle name="Normal 6 5 6" xfId="866" xr:uid="{00000000-0005-0000-0000-0000680D0000}"/>
    <cellStyle name="Normal 6 5 6 2" xfId="1362" xr:uid="{00000000-0005-0000-0000-0000690D0000}"/>
    <cellStyle name="Normal 6 5 6 2 2" xfId="2381" xr:uid="{00000000-0005-0000-0000-00006A0D0000}"/>
    <cellStyle name="Normal 6 5 6 3" xfId="1885" xr:uid="{00000000-0005-0000-0000-00006B0D0000}"/>
    <cellStyle name="Normal 6 5 6 4" xfId="2883" xr:uid="{00000000-0005-0000-0000-00006C0D0000}"/>
    <cellStyle name="Normal 6 5 6 5" xfId="3385" xr:uid="{00000000-0005-0000-0000-00006D0D0000}"/>
    <cellStyle name="Normal 6 5 6 6" xfId="3887" xr:uid="{00000000-0005-0000-0000-00006E0D0000}"/>
    <cellStyle name="Normal 6 5 7" xfId="1114" xr:uid="{00000000-0005-0000-0000-00006F0D0000}"/>
    <cellStyle name="Normal 6 5 7 2" xfId="2133" xr:uid="{00000000-0005-0000-0000-0000700D0000}"/>
    <cellStyle name="Normal 6 5 8" xfId="1637" xr:uid="{00000000-0005-0000-0000-0000710D0000}"/>
    <cellStyle name="Normal 6 5 9" xfId="2635" xr:uid="{00000000-0005-0000-0000-0000720D0000}"/>
    <cellStyle name="Normal 6 6" xfId="612" xr:uid="{00000000-0005-0000-0000-0000730D0000}"/>
    <cellStyle name="Normal 6 6 10" xfId="3139" xr:uid="{00000000-0005-0000-0000-0000740D0000}"/>
    <cellStyle name="Normal 6 6 11" xfId="3641" xr:uid="{00000000-0005-0000-0000-0000750D0000}"/>
    <cellStyle name="Normal 6 6 2" xfId="642" xr:uid="{00000000-0005-0000-0000-0000760D0000}"/>
    <cellStyle name="Normal 6 6 2 2" xfId="718" xr:uid="{00000000-0005-0000-0000-0000770D0000}"/>
    <cellStyle name="Normal 6 6 2 2 2" xfId="842" xr:uid="{00000000-0005-0000-0000-0000780D0000}"/>
    <cellStyle name="Normal 6 6 2 2 2 2" xfId="1090" xr:uid="{00000000-0005-0000-0000-0000790D0000}"/>
    <cellStyle name="Normal 6 6 2 2 2 2 2" xfId="1586" xr:uid="{00000000-0005-0000-0000-00007A0D0000}"/>
    <cellStyle name="Normal 6 6 2 2 2 2 2 2" xfId="2605" xr:uid="{00000000-0005-0000-0000-00007B0D0000}"/>
    <cellStyle name="Normal 6 6 2 2 2 2 3" xfId="2109" xr:uid="{00000000-0005-0000-0000-00007C0D0000}"/>
    <cellStyle name="Normal 6 6 2 2 2 2 4" xfId="3107" xr:uid="{00000000-0005-0000-0000-00007D0D0000}"/>
    <cellStyle name="Normal 6 6 2 2 2 2 5" xfId="3609" xr:uid="{00000000-0005-0000-0000-00007E0D0000}"/>
    <cellStyle name="Normal 6 6 2 2 2 2 6" xfId="4111" xr:uid="{00000000-0005-0000-0000-00007F0D0000}"/>
    <cellStyle name="Normal 6 6 2 2 2 3" xfId="1338" xr:uid="{00000000-0005-0000-0000-0000800D0000}"/>
    <cellStyle name="Normal 6 6 2 2 2 3 2" xfId="2357" xr:uid="{00000000-0005-0000-0000-0000810D0000}"/>
    <cellStyle name="Normal 6 6 2 2 2 4" xfId="1861" xr:uid="{00000000-0005-0000-0000-0000820D0000}"/>
    <cellStyle name="Normal 6 6 2 2 2 5" xfId="2859" xr:uid="{00000000-0005-0000-0000-0000830D0000}"/>
    <cellStyle name="Normal 6 6 2 2 2 6" xfId="3361" xr:uid="{00000000-0005-0000-0000-0000840D0000}"/>
    <cellStyle name="Normal 6 6 2 2 2 7" xfId="3863" xr:uid="{00000000-0005-0000-0000-0000850D0000}"/>
    <cellStyle name="Normal 6 6 2 2 3" xfId="966" xr:uid="{00000000-0005-0000-0000-0000860D0000}"/>
    <cellStyle name="Normal 6 6 2 2 3 2" xfId="1462" xr:uid="{00000000-0005-0000-0000-0000870D0000}"/>
    <cellStyle name="Normal 6 6 2 2 3 2 2" xfId="2481" xr:uid="{00000000-0005-0000-0000-0000880D0000}"/>
    <cellStyle name="Normal 6 6 2 2 3 3" xfId="1985" xr:uid="{00000000-0005-0000-0000-0000890D0000}"/>
    <cellStyle name="Normal 6 6 2 2 3 4" xfId="2983" xr:uid="{00000000-0005-0000-0000-00008A0D0000}"/>
    <cellStyle name="Normal 6 6 2 2 3 5" xfId="3485" xr:uid="{00000000-0005-0000-0000-00008B0D0000}"/>
    <cellStyle name="Normal 6 6 2 2 3 6" xfId="3987" xr:uid="{00000000-0005-0000-0000-00008C0D0000}"/>
    <cellStyle name="Normal 6 6 2 2 4" xfId="1214" xr:uid="{00000000-0005-0000-0000-00008D0D0000}"/>
    <cellStyle name="Normal 6 6 2 2 4 2" xfId="2233" xr:uid="{00000000-0005-0000-0000-00008E0D0000}"/>
    <cellStyle name="Normal 6 6 2 2 5" xfId="1737" xr:uid="{00000000-0005-0000-0000-00008F0D0000}"/>
    <cellStyle name="Normal 6 6 2 2 6" xfId="2735" xr:uid="{00000000-0005-0000-0000-0000900D0000}"/>
    <cellStyle name="Normal 6 6 2 2 7" xfId="3237" xr:uid="{00000000-0005-0000-0000-0000910D0000}"/>
    <cellStyle name="Normal 6 6 2 2 8" xfId="3739" xr:uid="{00000000-0005-0000-0000-0000920D0000}"/>
    <cellStyle name="Normal 6 6 2 3" xfId="766" xr:uid="{00000000-0005-0000-0000-0000930D0000}"/>
    <cellStyle name="Normal 6 6 2 3 2" xfId="1014" xr:uid="{00000000-0005-0000-0000-0000940D0000}"/>
    <cellStyle name="Normal 6 6 2 3 2 2" xfId="1510" xr:uid="{00000000-0005-0000-0000-0000950D0000}"/>
    <cellStyle name="Normal 6 6 2 3 2 2 2" xfId="2529" xr:uid="{00000000-0005-0000-0000-0000960D0000}"/>
    <cellStyle name="Normal 6 6 2 3 2 3" xfId="2033" xr:uid="{00000000-0005-0000-0000-0000970D0000}"/>
    <cellStyle name="Normal 6 6 2 3 2 4" xfId="3031" xr:uid="{00000000-0005-0000-0000-0000980D0000}"/>
    <cellStyle name="Normal 6 6 2 3 2 5" xfId="3533" xr:uid="{00000000-0005-0000-0000-0000990D0000}"/>
    <cellStyle name="Normal 6 6 2 3 2 6" xfId="4035" xr:uid="{00000000-0005-0000-0000-00009A0D0000}"/>
    <cellStyle name="Normal 6 6 2 3 3" xfId="1262" xr:uid="{00000000-0005-0000-0000-00009B0D0000}"/>
    <cellStyle name="Normal 6 6 2 3 3 2" xfId="2281" xr:uid="{00000000-0005-0000-0000-00009C0D0000}"/>
    <cellStyle name="Normal 6 6 2 3 4" xfId="1785" xr:uid="{00000000-0005-0000-0000-00009D0D0000}"/>
    <cellStyle name="Normal 6 6 2 3 5" xfId="2783" xr:uid="{00000000-0005-0000-0000-00009E0D0000}"/>
    <cellStyle name="Normal 6 6 2 3 6" xfId="3285" xr:uid="{00000000-0005-0000-0000-00009F0D0000}"/>
    <cellStyle name="Normal 6 6 2 3 7" xfId="3787" xr:uid="{00000000-0005-0000-0000-0000A00D0000}"/>
    <cellStyle name="Normal 6 6 2 4" xfId="890" xr:uid="{00000000-0005-0000-0000-0000A10D0000}"/>
    <cellStyle name="Normal 6 6 2 4 2" xfId="1386" xr:uid="{00000000-0005-0000-0000-0000A20D0000}"/>
    <cellStyle name="Normal 6 6 2 4 2 2" xfId="2405" xr:uid="{00000000-0005-0000-0000-0000A30D0000}"/>
    <cellStyle name="Normal 6 6 2 4 3" xfId="1909" xr:uid="{00000000-0005-0000-0000-0000A40D0000}"/>
    <cellStyle name="Normal 6 6 2 4 4" xfId="2907" xr:uid="{00000000-0005-0000-0000-0000A50D0000}"/>
    <cellStyle name="Normal 6 6 2 4 5" xfId="3409" xr:uid="{00000000-0005-0000-0000-0000A60D0000}"/>
    <cellStyle name="Normal 6 6 2 4 6" xfId="3911" xr:uid="{00000000-0005-0000-0000-0000A70D0000}"/>
    <cellStyle name="Normal 6 6 2 5" xfId="1138" xr:uid="{00000000-0005-0000-0000-0000A80D0000}"/>
    <cellStyle name="Normal 6 6 2 5 2" xfId="2157" xr:uid="{00000000-0005-0000-0000-0000A90D0000}"/>
    <cellStyle name="Normal 6 6 2 6" xfId="1661" xr:uid="{00000000-0005-0000-0000-0000AA0D0000}"/>
    <cellStyle name="Normal 6 6 2 7" xfId="2659" xr:uid="{00000000-0005-0000-0000-0000AB0D0000}"/>
    <cellStyle name="Normal 6 6 2 8" xfId="3161" xr:uid="{00000000-0005-0000-0000-0000AC0D0000}"/>
    <cellStyle name="Normal 6 6 2 9" xfId="3663" xr:uid="{00000000-0005-0000-0000-0000AD0D0000}"/>
    <cellStyle name="Normal 6 6 3" xfId="662" xr:uid="{00000000-0005-0000-0000-0000AE0D0000}"/>
    <cellStyle name="Normal 6 6 3 2" xfId="719" xr:uid="{00000000-0005-0000-0000-0000AF0D0000}"/>
    <cellStyle name="Normal 6 6 3 2 2" xfId="843" xr:uid="{00000000-0005-0000-0000-0000B00D0000}"/>
    <cellStyle name="Normal 6 6 3 2 2 2" xfId="1091" xr:uid="{00000000-0005-0000-0000-0000B10D0000}"/>
    <cellStyle name="Normal 6 6 3 2 2 2 2" xfId="1587" xr:uid="{00000000-0005-0000-0000-0000B20D0000}"/>
    <cellStyle name="Normal 6 6 3 2 2 2 2 2" xfId="2606" xr:uid="{00000000-0005-0000-0000-0000B30D0000}"/>
    <cellStyle name="Normal 6 6 3 2 2 2 3" xfId="2110" xr:uid="{00000000-0005-0000-0000-0000B40D0000}"/>
    <cellStyle name="Normal 6 6 3 2 2 2 4" xfId="3108" xr:uid="{00000000-0005-0000-0000-0000B50D0000}"/>
    <cellStyle name="Normal 6 6 3 2 2 2 5" xfId="3610" xr:uid="{00000000-0005-0000-0000-0000B60D0000}"/>
    <cellStyle name="Normal 6 6 3 2 2 2 6" xfId="4112" xr:uid="{00000000-0005-0000-0000-0000B70D0000}"/>
    <cellStyle name="Normal 6 6 3 2 2 3" xfId="1339" xr:uid="{00000000-0005-0000-0000-0000B80D0000}"/>
    <cellStyle name="Normal 6 6 3 2 2 3 2" xfId="2358" xr:uid="{00000000-0005-0000-0000-0000B90D0000}"/>
    <cellStyle name="Normal 6 6 3 2 2 4" xfId="1862" xr:uid="{00000000-0005-0000-0000-0000BA0D0000}"/>
    <cellStyle name="Normal 6 6 3 2 2 5" xfId="2860" xr:uid="{00000000-0005-0000-0000-0000BB0D0000}"/>
    <cellStyle name="Normal 6 6 3 2 2 6" xfId="3362" xr:uid="{00000000-0005-0000-0000-0000BC0D0000}"/>
    <cellStyle name="Normal 6 6 3 2 2 7" xfId="3864" xr:uid="{00000000-0005-0000-0000-0000BD0D0000}"/>
    <cellStyle name="Normal 6 6 3 2 3" xfId="967" xr:uid="{00000000-0005-0000-0000-0000BE0D0000}"/>
    <cellStyle name="Normal 6 6 3 2 3 2" xfId="1463" xr:uid="{00000000-0005-0000-0000-0000BF0D0000}"/>
    <cellStyle name="Normal 6 6 3 2 3 2 2" xfId="2482" xr:uid="{00000000-0005-0000-0000-0000C00D0000}"/>
    <cellStyle name="Normal 6 6 3 2 3 3" xfId="1986" xr:uid="{00000000-0005-0000-0000-0000C10D0000}"/>
    <cellStyle name="Normal 6 6 3 2 3 4" xfId="2984" xr:uid="{00000000-0005-0000-0000-0000C20D0000}"/>
    <cellStyle name="Normal 6 6 3 2 3 5" xfId="3486" xr:uid="{00000000-0005-0000-0000-0000C30D0000}"/>
    <cellStyle name="Normal 6 6 3 2 3 6" xfId="3988" xr:uid="{00000000-0005-0000-0000-0000C40D0000}"/>
    <cellStyle name="Normal 6 6 3 2 4" xfId="1215" xr:uid="{00000000-0005-0000-0000-0000C50D0000}"/>
    <cellStyle name="Normal 6 6 3 2 4 2" xfId="2234" xr:uid="{00000000-0005-0000-0000-0000C60D0000}"/>
    <cellStyle name="Normal 6 6 3 2 5" xfId="1738" xr:uid="{00000000-0005-0000-0000-0000C70D0000}"/>
    <cellStyle name="Normal 6 6 3 2 6" xfId="2736" xr:uid="{00000000-0005-0000-0000-0000C80D0000}"/>
    <cellStyle name="Normal 6 6 3 2 7" xfId="3238" xr:uid="{00000000-0005-0000-0000-0000C90D0000}"/>
    <cellStyle name="Normal 6 6 3 2 8" xfId="3740" xr:uid="{00000000-0005-0000-0000-0000CA0D0000}"/>
    <cellStyle name="Normal 6 6 3 3" xfId="786" xr:uid="{00000000-0005-0000-0000-0000CB0D0000}"/>
    <cellStyle name="Normal 6 6 3 3 2" xfId="1034" xr:uid="{00000000-0005-0000-0000-0000CC0D0000}"/>
    <cellStyle name="Normal 6 6 3 3 2 2" xfId="1530" xr:uid="{00000000-0005-0000-0000-0000CD0D0000}"/>
    <cellStyle name="Normal 6 6 3 3 2 2 2" xfId="2549" xr:uid="{00000000-0005-0000-0000-0000CE0D0000}"/>
    <cellStyle name="Normal 6 6 3 3 2 3" xfId="2053" xr:uid="{00000000-0005-0000-0000-0000CF0D0000}"/>
    <cellStyle name="Normal 6 6 3 3 2 4" xfId="3051" xr:uid="{00000000-0005-0000-0000-0000D00D0000}"/>
    <cellStyle name="Normal 6 6 3 3 2 5" xfId="3553" xr:uid="{00000000-0005-0000-0000-0000D10D0000}"/>
    <cellStyle name="Normal 6 6 3 3 2 6" xfId="4055" xr:uid="{00000000-0005-0000-0000-0000D20D0000}"/>
    <cellStyle name="Normal 6 6 3 3 3" xfId="1282" xr:uid="{00000000-0005-0000-0000-0000D30D0000}"/>
    <cellStyle name="Normal 6 6 3 3 3 2" xfId="2301" xr:uid="{00000000-0005-0000-0000-0000D40D0000}"/>
    <cellStyle name="Normal 6 6 3 3 4" xfId="1805" xr:uid="{00000000-0005-0000-0000-0000D50D0000}"/>
    <cellStyle name="Normal 6 6 3 3 5" xfId="2803" xr:uid="{00000000-0005-0000-0000-0000D60D0000}"/>
    <cellStyle name="Normal 6 6 3 3 6" xfId="3305" xr:uid="{00000000-0005-0000-0000-0000D70D0000}"/>
    <cellStyle name="Normal 6 6 3 3 7" xfId="3807" xr:uid="{00000000-0005-0000-0000-0000D80D0000}"/>
    <cellStyle name="Normal 6 6 3 4" xfId="910" xr:uid="{00000000-0005-0000-0000-0000D90D0000}"/>
    <cellStyle name="Normal 6 6 3 4 2" xfId="1406" xr:uid="{00000000-0005-0000-0000-0000DA0D0000}"/>
    <cellStyle name="Normal 6 6 3 4 2 2" xfId="2425" xr:uid="{00000000-0005-0000-0000-0000DB0D0000}"/>
    <cellStyle name="Normal 6 6 3 4 3" xfId="1929" xr:uid="{00000000-0005-0000-0000-0000DC0D0000}"/>
    <cellStyle name="Normal 6 6 3 4 4" xfId="2927" xr:uid="{00000000-0005-0000-0000-0000DD0D0000}"/>
    <cellStyle name="Normal 6 6 3 4 5" xfId="3429" xr:uid="{00000000-0005-0000-0000-0000DE0D0000}"/>
    <cellStyle name="Normal 6 6 3 4 6" xfId="3931" xr:uid="{00000000-0005-0000-0000-0000DF0D0000}"/>
    <cellStyle name="Normal 6 6 3 5" xfId="1158" xr:uid="{00000000-0005-0000-0000-0000E00D0000}"/>
    <cellStyle name="Normal 6 6 3 5 2" xfId="2177" xr:uid="{00000000-0005-0000-0000-0000E10D0000}"/>
    <cellStyle name="Normal 6 6 3 6" xfId="1681" xr:uid="{00000000-0005-0000-0000-0000E20D0000}"/>
    <cellStyle name="Normal 6 6 3 7" xfId="2679" xr:uid="{00000000-0005-0000-0000-0000E30D0000}"/>
    <cellStyle name="Normal 6 6 3 8" xfId="3181" xr:uid="{00000000-0005-0000-0000-0000E40D0000}"/>
    <cellStyle name="Normal 6 6 3 9" xfId="3683" xr:uid="{00000000-0005-0000-0000-0000E50D0000}"/>
    <cellStyle name="Normal 6 6 4" xfId="717" xr:uid="{00000000-0005-0000-0000-0000E60D0000}"/>
    <cellStyle name="Normal 6 6 4 2" xfId="841" xr:uid="{00000000-0005-0000-0000-0000E70D0000}"/>
    <cellStyle name="Normal 6 6 4 2 2" xfId="1089" xr:uid="{00000000-0005-0000-0000-0000E80D0000}"/>
    <cellStyle name="Normal 6 6 4 2 2 2" xfId="1585" xr:uid="{00000000-0005-0000-0000-0000E90D0000}"/>
    <cellStyle name="Normal 6 6 4 2 2 2 2" xfId="2604" xr:uid="{00000000-0005-0000-0000-0000EA0D0000}"/>
    <cellStyle name="Normal 6 6 4 2 2 3" xfId="2108" xr:uid="{00000000-0005-0000-0000-0000EB0D0000}"/>
    <cellStyle name="Normal 6 6 4 2 2 4" xfId="3106" xr:uid="{00000000-0005-0000-0000-0000EC0D0000}"/>
    <cellStyle name="Normal 6 6 4 2 2 5" xfId="3608" xr:uid="{00000000-0005-0000-0000-0000ED0D0000}"/>
    <cellStyle name="Normal 6 6 4 2 2 6" xfId="4110" xr:uid="{00000000-0005-0000-0000-0000EE0D0000}"/>
    <cellStyle name="Normal 6 6 4 2 3" xfId="1337" xr:uid="{00000000-0005-0000-0000-0000EF0D0000}"/>
    <cellStyle name="Normal 6 6 4 2 3 2" xfId="2356" xr:uid="{00000000-0005-0000-0000-0000F00D0000}"/>
    <cellStyle name="Normal 6 6 4 2 4" xfId="1860" xr:uid="{00000000-0005-0000-0000-0000F10D0000}"/>
    <cellStyle name="Normal 6 6 4 2 5" xfId="2858" xr:uid="{00000000-0005-0000-0000-0000F20D0000}"/>
    <cellStyle name="Normal 6 6 4 2 6" xfId="3360" xr:uid="{00000000-0005-0000-0000-0000F30D0000}"/>
    <cellStyle name="Normal 6 6 4 2 7" xfId="3862" xr:uid="{00000000-0005-0000-0000-0000F40D0000}"/>
    <cellStyle name="Normal 6 6 4 3" xfId="965" xr:uid="{00000000-0005-0000-0000-0000F50D0000}"/>
    <cellStyle name="Normal 6 6 4 3 2" xfId="1461" xr:uid="{00000000-0005-0000-0000-0000F60D0000}"/>
    <cellStyle name="Normal 6 6 4 3 2 2" xfId="2480" xr:uid="{00000000-0005-0000-0000-0000F70D0000}"/>
    <cellStyle name="Normal 6 6 4 3 3" xfId="1984" xr:uid="{00000000-0005-0000-0000-0000F80D0000}"/>
    <cellStyle name="Normal 6 6 4 3 4" xfId="2982" xr:uid="{00000000-0005-0000-0000-0000F90D0000}"/>
    <cellStyle name="Normal 6 6 4 3 5" xfId="3484" xr:uid="{00000000-0005-0000-0000-0000FA0D0000}"/>
    <cellStyle name="Normal 6 6 4 3 6" xfId="3986" xr:uid="{00000000-0005-0000-0000-0000FB0D0000}"/>
    <cellStyle name="Normal 6 6 4 4" xfId="1213" xr:uid="{00000000-0005-0000-0000-0000FC0D0000}"/>
    <cellStyle name="Normal 6 6 4 4 2" xfId="2232" xr:uid="{00000000-0005-0000-0000-0000FD0D0000}"/>
    <cellStyle name="Normal 6 6 4 5" xfId="1736" xr:uid="{00000000-0005-0000-0000-0000FE0D0000}"/>
    <cellStyle name="Normal 6 6 4 6" xfId="2734" xr:uid="{00000000-0005-0000-0000-0000FF0D0000}"/>
    <cellStyle name="Normal 6 6 4 7" xfId="3236" xr:uid="{00000000-0005-0000-0000-0000000E0000}"/>
    <cellStyle name="Normal 6 6 4 8" xfId="3738" xr:uid="{00000000-0005-0000-0000-0000010E0000}"/>
    <cellStyle name="Normal 6 6 5" xfId="744" xr:uid="{00000000-0005-0000-0000-0000020E0000}"/>
    <cellStyle name="Normal 6 6 5 2" xfId="992" xr:uid="{00000000-0005-0000-0000-0000030E0000}"/>
    <cellStyle name="Normal 6 6 5 2 2" xfId="1488" xr:uid="{00000000-0005-0000-0000-0000040E0000}"/>
    <cellStyle name="Normal 6 6 5 2 2 2" xfId="2507" xr:uid="{00000000-0005-0000-0000-0000050E0000}"/>
    <cellStyle name="Normal 6 6 5 2 3" xfId="2011" xr:uid="{00000000-0005-0000-0000-0000060E0000}"/>
    <cellStyle name="Normal 6 6 5 2 4" xfId="3009" xr:uid="{00000000-0005-0000-0000-0000070E0000}"/>
    <cellStyle name="Normal 6 6 5 2 5" xfId="3511" xr:uid="{00000000-0005-0000-0000-0000080E0000}"/>
    <cellStyle name="Normal 6 6 5 2 6" xfId="4013" xr:uid="{00000000-0005-0000-0000-0000090E0000}"/>
    <cellStyle name="Normal 6 6 5 3" xfId="1240" xr:uid="{00000000-0005-0000-0000-00000A0E0000}"/>
    <cellStyle name="Normal 6 6 5 3 2" xfId="2259" xr:uid="{00000000-0005-0000-0000-00000B0E0000}"/>
    <cellStyle name="Normal 6 6 5 4" xfId="1763" xr:uid="{00000000-0005-0000-0000-00000C0E0000}"/>
    <cellStyle name="Normal 6 6 5 5" xfId="2761" xr:uid="{00000000-0005-0000-0000-00000D0E0000}"/>
    <cellStyle name="Normal 6 6 5 6" xfId="3263" xr:uid="{00000000-0005-0000-0000-00000E0E0000}"/>
    <cellStyle name="Normal 6 6 5 7" xfId="3765" xr:uid="{00000000-0005-0000-0000-00000F0E0000}"/>
    <cellStyle name="Normal 6 6 6" xfId="868" xr:uid="{00000000-0005-0000-0000-0000100E0000}"/>
    <cellStyle name="Normal 6 6 6 2" xfId="1364" xr:uid="{00000000-0005-0000-0000-0000110E0000}"/>
    <cellStyle name="Normal 6 6 6 2 2" xfId="2383" xr:uid="{00000000-0005-0000-0000-0000120E0000}"/>
    <cellStyle name="Normal 6 6 6 3" xfId="1887" xr:uid="{00000000-0005-0000-0000-0000130E0000}"/>
    <cellStyle name="Normal 6 6 6 4" xfId="2885" xr:uid="{00000000-0005-0000-0000-0000140E0000}"/>
    <cellStyle name="Normal 6 6 6 5" xfId="3387" xr:uid="{00000000-0005-0000-0000-0000150E0000}"/>
    <cellStyle name="Normal 6 6 6 6" xfId="3889" xr:uid="{00000000-0005-0000-0000-0000160E0000}"/>
    <cellStyle name="Normal 6 6 7" xfId="1116" xr:uid="{00000000-0005-0000-0000-0000170E0000}"/>
    <cellStyle name="Normal 6 6 7 2" xfId="2135" xr:uid="{00000000-0005-0000-0000-0000180E0000}"/>
    <cellStyle name="Normal 6 6 8" xfId="1639" xr:uid="{00000000-0005-0000-0000-0000190E0000}"/>
    <cellStyle name="Normal 6 6 9" xfId="2637" xr:uid="{00000000-0005-0000-0000-00001A0E0000}"/>
    <cellStyle name="Normal 6 7" xfId="614" xr:uid="{00000000-0005-0000-0000-00001B0E0000}"/>
    <cellStyle name="Normal 6 7 10" xfId="3141" xr:uid="{00000000-0005-0000-0000-00001C0E0000}"/>
    <cellStyle name="Normal 6 7 11" xfId="3643" xr:uid="{00000000-0005-0000-0000-00001D0E0000}"/>
    <cellStyle name="Normal 6 7 2" xfId="644" xr:uid="{00000000-0005-0000-0000-00001E0E0000}"/>
    <cellStyle name="Normal 6 7 2 2" xfId="721" xr:uid="{00000000-0005-0000-0000-00001F0E0000}"/>
    <cellStyle name="Normal 6 7 2 2 2" xfId="845" xr:uid="{00000000-0005-0000-0000-0000200E0000}"/>
    <cellStyle name="Normal 6 7 2 2 2 2" xfId="1093" xr:uid="{00000000-0005-0000-0000-0000210E0000}"/>
    <cellStyle name="Normal 6 7 2 2 2 2 2" xfId="1589" xr:uid="{00000000-0005-0000-0000-0000220E0000}"/>
    <cellStyle name="Normal 6 7 2 2 2 2 2 2" xfId="2608" xr:uid="{00000000-0005-0000-0000-0000230E0000}"/>
    <cellStyle name="Normal 6 7 2 2 2 2 3" xfId="2112" xr:uid="{00000000-0005-0000-0000-0000240E0000}"/>
    <cellStyle name="Normal 6 7 2 2 2 2 4" xfId="3110" xr:uid="{00000000-0005-0000-0000-0000250E0000}"/>
    <cellStyle name="Normal 6 7 2 2 2 2 5" xfId="3612" xr:uid="{00000000-0005-0000-0000-0000260E0000}"/>
    <cellStyle name="Normal 6 7 2 2 2 2 6" xfId="4114" xr:uid="{00000000-0005-0000-0000-0000270E0000}"/>
    <cellStyle name="Normal 6 7 2 2 2 3" xfId="1341" xr:uid="{00000000-0005-0000-0000-0000280E0000}"/>
    <cellStyle name="Normal 6 7 2 2 2 3 2" xfId="2360" xr:uid="{00000000-0005-0000-0000-0000290E0000}"/>
    <cellStyle name="Normal 6 7 2 2 2 4" xfId="1864" xr:uid="{00000000-0005-0000-0000-00002A0E0000}"/>
    <cellStyle name="Normal 6 7 2 2 2 5" xfId="2862" xr:uid="{00000000-0005-0000-0000-00002B0E0000}"/>
    <cellStyle name="Normal 6 7 2 2 2 6" xfId="3364" xr:uid="{00000000-0005-0000-0000-00002C0E0000}"/>
    <cellStyle name="Normal 6 7 2 2 2 7" xfId="3866" xr:uid="{00000000-0005-0000-0000-00002D0E0000}"/>
    <cellStyle name="Normal 6 7 2 2 3" xfId="969" xr:uid="{00000000-0005-0000-0000-00002E0E0000}"/>
    <cellStyle name="Normal 6 7 2 2 3 2" xfId="1465" xr:uid="{00000000-0005-0000-0000-00002F0E0000}"/>
    <cellStyle name="Normal 6 7 2 2 3 2 2" xfId="2484" xr:uid="{00000000-0005-0000-0000-0000300E0000}"/>
    <cellStyle name="Normal 6 7 2 2 3 3" xfId="1988" xr:uid="{00000000-0005-0000-0000-0000310E0000}"/>
    <cellStyle name="Normal 6 7 2 2 3 4" xfId="2986" xr:uid="{00000000-0005-0000-0000-0000320E0000}"/>
    <cellStyle name="Normal 6 7 2 2 3 5" xfId="3488" xr:uid="{00000000-0005-0000-0000-0000330E0000}"/>
    <cellStyle name="Normal 6 7 2 2 3 6" xfId="3990" xr:uid="{00000000-0005-0000-0000-0000340E0000}"/>
    <cellStyle name="Normal 6 7 2 2 4" xfId="1217" xr:uid="{00000000-0005-0000-0000-0000350E0000}"/>
    <cellStyle name="Normal 6 7 2 2 4 2" xfId="2236" xr:uid="{00000000-0005-0000-0000-0000360E0000}"/>
    <cellStyle name="Normal 6 7 2 2 5" xfId="1740" xr:uid="{00000000-0005-0000-0000-0000370E0000}"/>
    <cellStyle name="Normal 6 7 2 2 6" xfId="2738" xr:uid="{00000000-0005-0000-0000-0000380E0000}"/>
    <cellStyle name="Normal 6 7 2 2 7" xfId="3240" xr:uid="{00000000-0005-0000-0000-0000390E0000}"/>
    <cellStyle name="Normal 6 7 2 2 8" xfId="3742" xr:uid="{00000000-0005-0000-0000-00003A0E0000}"/>
    <cellStyle name="Normal 6 7 2 3" xfId="768" xr:uid="{00000000-0005-0000-0000-00003B0E0000}"/>
    <cellStyle name="Normal 6 7 2 3 2" xfId="1016" xr:uid="{00000000-0005-0000-0000-00003C0E0000}"/>
    <cellStyle name="Normal 6 7 2 3 2 2" xfId="1512" xr:uid="{00000000-0005-0000-0000-00003D0E0000}"/>
    <cellStyle name="Normal 6 7 2 3 2 2 2" xfId="2531" xr:uid="{00000000-0005-0000-0000-00003E0E0000}"/>
    <cellStyle name="Normal 6 7 2 3 2 3" xfId="2035" xr:uid="{00000000-0005-0000-0000-00003F0E0000}"/>
    <cellStyle name="Normal 6 7 2 3 2 4" xfId="3033" xr:uid="{00000000-0005-0000-0000-0000400E0000}"/>
    <cellStyle name="Normal 6 7 2 3 2 5" xfId="3535" xr:uid="{00000000-0005-0000-0000-0000410E0000}"/>
    <cellStyle name="Normal 6 7 2 3 2 6" xfId="4037" xr:uid="{00000000-0005-0000-0000-0000420E0000}"/>
    <cellStyle name="Normal 6 7 2 3 3" xfId="1264" xr:uid="{00000000-0005-0000-0000-0000430E0000}"/>
    <cellStyle name="Normal 6 7 2 3 3 2" xfId="2283" xr:uid="{00000000-0005-0000-0000-0000440E0000}"/>
    <cellStyle name="Normal 6 7 2 3 4" xfId="1787" xr:uid="{00000000-0005-0000-0000-0000450E0000}"/>
    <cellStyle name="Normal 6 7 2 3 5" xfId="2785" xr:uid="{00000000-0005-0000-0000-0000460E0000}"/>
    <cellStyle name="Normal 6 7 2 3 6" xfId="3287" xr:uid="{00000000-0005-0000-0000-0000470E0000}"/>
    <cellStyle name="Normal 6 7 2 3 7" xfId="3789" xr:uid="{00000000-0005-0000-0000-0000480E0000}"/>
    <cellStyle name="Normal 6 7 2 4" xfId="892" xr:uid="{00000000-0005-0000-0000-0000490E0000}"/>
    <cellStyle name="Normal 6 7 2 4 2" xfId="1388" xr:uid="{00000000-0005-0000-0000-00004A0E0000}"/>
    <cellStyle name="Normal 6 7 2 4 2 2" xfId="2407" xr:uid="{00000000-0005-0000-0000-00004B0E0000}"/>
    <cellStyle name="Normal 6 7 2 4 3" xfId="1911" xr:uid="{00000000-0005-0000-0000-00004C0E0000}"/>
    <cellStyle name="Normal 6 7 2 4 4" xfId="2909" xr:uid="{00000000-0005-0000-0000-00004D0E0000}"/>
    <cellStyle name="Normal 6 7 2 4 5" xfId="3411" xr:uid="{00000000-0005-0000-0000-00004E0E0000}"/>
    <cellStyle name="Normal 6 7 2 4 6" xfId="3913" xr:uid="{00000000-0005-0000-0000-00004F0E0000}"/>
    <cellStyle name="Normal 6 7 2 5" xfId="1140" xr:uid="{00000000-0005-0000-0000-0000500E0000}"/>
    <cellStyle name="Normal 6 7 2 5 2" xfId="2159" xr:uid="{00000000-0005-0000-0000-0000510E0000}"/>
    <cellStyle name="Normal 6 7 2 6" xfId="1663" xr:uid="{00000000-0005-0000-0000-0000520E0000}"/>
    <cellStyle name="Normal 6 7 2 7" xfId="2661" xr:uid="{00000000-0005-0000-0000-0000530E0000}"/>
    <cellStyle name="Normal 6 7 2 8" xfId="3163" xr:uid="{00000000-0005-0000-0000-0000540E0000}"/>
    <cellStyle name="Normal 6 7 2 9" xfId="3665" xr:uid="{00000000-0005-0000-0000-0000550E0000}"/>
    <cellStyle name="Normal 6 7 3" xfId="664" xr:uid="{00000000-0005-0000-0000-0000560E0000}"/>
    <cellStyle name="Normal 6 7 3 2" xfId="722" xr:uid="{00000000-0005-0000-0000-0000570E0000}"/>
    <cellStyle name="Normal 6 7 3 2 2" xfId="846" xr:uid="{00000000-0005-0000-0000-0000580E0000}"/>
    <cellStyle name="Normal 6 7 3 2 2 2" xfId="1094" xr:uid="{00000000-0005-0000-0000-0000590E0000}"/>
    <cellStyle name="Normal 6 7 3 2 2 2 2" xfId="1590" xr:uid="{00000000-0005-0000-0000-00005A0E0000}"/>
    <cellStyle name="Normal 6 7 3 2 2 2 2 2" xfId="2609" xr:uid="{00000000-0005-0000-0000-00005B0E0000}"/>
    <cellStyle name="Normal 6 7 3 2 2 2 3" xfId="2113" xr:uid="{00000000-0005-0000-0000-00005C0E0000}"/>
    <cellStyle name="Normal 6 7 3 2 2 2 4" xfId="3111" xr:uid="{00000000-0005-0000-0000-00005D0E0000}"/>
    <cellStyle name="Normal 6 7 3 2 2 2 5" xfId="3613" xr:uid="{00000000-0005-0000-0000-00005E0E0000}"/>
    <cellStyle name="Normal 6 7 3 2 2 2 6" xfId="4115" xr:uid="{00000000-0005-0000-0000-00005F0E0000}"/>
    <cellStyle name="Normal 6 7 3 2 2 3" xfId="1342" xr:uid="{00000000-0005-0000-0000-0000600E0000}"/>
    <cellStyle name="Normal 6 7 3 2 2 3 2" xfId="2361" xr:uid="{00000000-0005-0000-0000-0000610E0000}"/>
    <cellStyle name="Normal 6 7 3 2 2 4" xfId="1865" xr:uid="{00000000-0005-0000-0000-0000620E0000}"/>
    <cellStyle name="Normal 6 7 3 2 2 5" xfId="2863" xr:uid="{00000000-0005-0000-0000-0000630E0000}"/>
    <cellStyle name="Normal 6 7 3 2 2 6" xfId="3365" xr:uid="{00000000-0005-0000-0000-0000640E0000}"/>
    <cellStyle name="Normal 6 7 3 2 2 7" xfId="3867" xr:uid="{00000000-0005-0000-0000-0000650E0000}"/>
    <cellStyle name="Normal 6 7 3 2 3" xfId="970" xr:uid="{00000000-0005-0000-0000-0000660E0000}"/>
    <cellStyle name="Normal 6 7 3 2 3 2" xfId="1466" xr:uid="{00000000-0005-0000-0000-0000670E0000}"/>
    <cellStyle name="Normal 6 7 3 2 3 2 2" xfId="2485" xr:uid="{00000000-0005-0000-0000-0000680E0000}"/>
    <cellStyle name="Normal 6 7 3 2 3 3" xfId="1989" xr:uid="{00000000-0005-0000-0000-0000690E0000}"/>
    <cellStyle name="Normal 6 7 3 2 3 4" xfId="2987" xr:uid="{00000000-0005-0000-0000-00006A0E0000}"/>
    <cellStyle name="Normal 6 7 3 2 3 5" xfId="3489" xr:uid="{00000000-0005-0000-0000-00006B0E0000}"/>
    <cellStyle name="Normal 6 7 3 2 3 6" xfId="3991" xr:uid="{00000000-0005-0000-0000-00006C0E0000}"/>
    <cellStyle name="Normal 6 7 3 2 4" xfId="1218" xr:uid="{00000000-0005-0000-0000-00006D0E0000}"/>
    <cellStyle name="Normal 6 7 3 2 4 2" xfId="2237" xr:uid="{00000000-0005-0000-0000-00006E0E0000}"/>
    <cellStyle name="Normal 6 7 3 2 5" xfId="1741" xr:uid="{00000000-0005-0000-0000-00006F0E0000}"/>
    <cellStyle name="Normal 6 7 3 2 6" xfId="2739" xr:uid="{00000000-0005-0000-0000-0000700E0000}"/>
    <cellStyle name="Normal 6 7 3 2 7" xfId="3241" xr:uid="{00000000-0005-0000-0000-0000710E0000}"/>
    <cellStyle name="Normal 6 7 3 2 8" xfId="3743" xr:uid="{00000000-0005-0000-0000-0000720E0000}"/>
    <cellStyle name="Normal 6 7 3 3" xfId="788" xr:uid="{00000000-0005-0000-0000-0000730E0000}"/>
    <cellStyle name="Normal 6 7 3 3 2" xfId="1036" xr:uid="{00000000-0005-0000-0000-0000740E0000}"/>
    <cellStyle name="Normal 6 7 3 3 2 2" xfId="1532" xr:uid="{00000000-0005-0000-0000-0000750E0000}"/>
    <cellStyle name="Normal 6 7 3 3 2 2 2" xfId="2551" xr:uid="{00000000-0005-0000-0000-0000760E0000}"/>
    <cellStyle name="Normal 6 7 3 3 2 3" xfId="2055" xr:uid="{00000000-0005-0000-0000-0000770E0000}"/>
    <cellStyle name="Normal 6 7 3 3 2 4" xfId="3053" xr:uid="{00000000-0005-0000-0000-0000780E0000}"/>
    <cellStyle name="Normal 6 7 3 3 2 5" xfId="3555" xr:uid="{00000000-0005-0000-0000-0000790E0000}"/>
    <cellStyle name="Normal 6 7 3 3 2 6" xfId="4057" xr:uid="{00000000-0005-0000-0000-00007A0E0000}"/>
    <cellStyle name="Normal 6 7 3 3 3" xfId="1284" xr:uid="{00000000-0005-0000-0000-00007B0E0000}"/>
    <cellStyle name="Normal 6 7 3 3 3 2" xfId="2303" xr:uid="{00000000-0005-0000-0000-00007C0E0000}"/>
    <cellStyle name="Normal 6 7 3 3 4" xfId="1807" xr:uid="{00000000-0005-0000-0000-00007D0E0000}"/>
    <cellStyle name="Normal 6 7 3 3 5" xfId="2805" xr:uid="{00000000-0005-0000-0000-00007E0E0000}"/>
    <cellStyle name="Normal 6 7 3 3 6" xfId="3307" xr:uid="{00000000-0005-0000-0000-00007F0E0000}"/>
    <cellStyle name="Normal 6 7 3 3 7" xfId="3809" xr:uid="{00000000-0005-0000-0000-0000800E0000}"/>
    <cellStyle name="Normal 6 7 3 4" xfId="912" xr:uid="{00000000-0005-0000-0000-0000810E0000}"/>
    <cellStyle name="Normal 6 7 3 4 2" xfId="1408" xr:uid="{00000000-0005-0000-0000-0000820E0000}"/>
    <cellStyle name="Normal 6 7 3 4 2 2" xfId="2427" xr:uid="{00000000-0005-0000-0000-0000830E0000}"/>
    <cellStyle name="Normal 6 7 3 4 3" xfId="1931" xr:uid="{00000000-0005-0000-0000-0000840E0000}"/>
    <cellStyle name="Normal 6 7 3 4 4" xfId="2929" xr:uid="{00000000-0005-0000-0000-0000850E0000}"/>
    <cellStyle name="Normal 6 7 3 4 5" xfId="3431" xr:uid="{00000000-0005-0000-0000-0000860E0000}"/>
    <cellStyle name="Normal 6 7 3 4 6" xfId="3933" xr:uid="{00000000-0005-0000-0000-0000870E0000}"/>
    <cellStyle name="Normal 6 7 3 5" xfId="1160" xr:uid="{00000000-0005-0000-0000-0000880E0000}"/>
    <cellStyle name="Normal 6 7 3 5 2" xfId="2179" xr:uid="{00000000-0005-0000-0000-0000890E0000}"/>
    <cellStyle name="Normal 6 7 3 6" xfId="1683" xr:uid="{00000000-0005-0000-0000-00008A0E0000}"/>
    <cellStyle name="Normal 6 7 3 7" xfId="2681" xr:uid="{00000000-0005-0000-0000-00008B0E0000}"/>
    <cellStyle name="Normal 6 7 3 8" xfId="3183" xr:uid="{00000000-0005-0000-0000-00008C0E0000}"/>
    <cellStyle name="Normal 6 7 3 9" xfId="3685" xr:uid="{00000000-0005-0000-0000-00008D0E0000}"/>
    <cellStyle name="Normal 6 7 4" xfId="720" xr:uid="{00000000-0005-0000-0000-00008E0E0000}"/>
    <cellStyle name="Normal 6 7 4 2" xfId="844" xr:uid="{00000000-0005-0000-0000-00008F0E0000}"/>
    <cellStyle name="Normal 6 7 4 2 2" xfId="1092" xr:uid="{00000000-0005-0000-0000-0000900E0000}"/>
    <cellStyle name="Normal 6 7 4 2 2 2" xfId="1588" xr:uid="{00000000-0005-0000-0000-0000910E0000}"/>
    <cellStyle name="Normal 6 7 4 2 2 2 2" xfId="2607" xr:uid="{00000000-0005-0000-0000-0000920E0000}"/>
    <cellStyle name="Normal 6 7 4 2 2 3" xfId="2111" xr:uid="{00000000-0005-0000-0000-0000930E0000}"/>
    <cellStyle name="Normal 6 7 4 2 2 4" xfId="3109" xr:uid="{00000000-0005-0000-0000-0000940E0000}"/>
    <cellStyle name="Normal 6 7 4 2 2 5" xfId="3611" xr:uid="{00000000-0005-0000-0000-0000950E0000}"/>
    <cellStyle name="Normal 6 7 4 2 2 6" xfId="4113" xr:uid="{00000000-0005-0000-0000-0000960E0000}"/>
    <cellStyle name="Normal 6 7 4 2 3" xfId="1340" xr:uid="{00000000-0005-0000-0000-0000970E0000}"/>
    <cellStyle name="Normal 6 7 4 2 3 2" xfId="2359" xr:uid="{00000000-0005-0000-0000-0000980E0000}"/>
    <cellStyle name="Normal 6 7 4 2 4" xfId="1863" xr:uid="{00000000-0005-0000-0000-0000990E0000}"/>
    <cellStyle name="Normal 6 7 4 2 5" xfId="2861" xr:uid="{00000000-0005-0000-0000-00009A0E0000}"/>
    <cellStyle name="Normal 6 7 4 2 6" xfId="3363" xr:uid="{00000000-0005-0000-0000-00009B0E0000}"/>
    <cellStyle name="Normal 6 7 4 2 7" xfId="3865" xr:uid="{00000000-0005-0000-0000-00009C0E0000}"/>
    <cellStyle name="Normal 6 7 4 3" xfId="968" xr:uid="{00000000-0005-0000-0000-00009D0E0000}"/>
    <cellStyle name="Normal 6 7 4 3 2" xfId="1464" xr:uid="{00000000-0005-0000-0000-00009E0E0000}"/>
    <cellStyle name="Normal 6 7 4 3 2 2" xfId="2483" xr:uid="{00000000-0005-0000-0000-00009F0E0000}"/>
    <cellStyle name="Normal 6 7 4 3 3" xfId="1987" xr:uid="{00000000-0005-0000-0000-0000A00E0000}"/>
    <cellStyle name="Normal 6 7 4 3 4" xfId="2985" xr:uid="{00000000-0005-0000-0000-0000A10E0000}"/>
    <cellStyle name="Normal 6 7 4 3 5" xfId="3487" xr:uid="{00000000-0005-0000-0000-0000A20E0000}"/>
    <cellStyle name="Normal 6 7 4 3 6" xfId="3989" xr:uid="{00000000-0005-0000-0000-0000A30E0000}"/>
    <cellStyle name="Normal 6 7 4 4" xfId="1216" xr:uid="{00000000-0005-0000-0000-0000A40E0000}"/>
    <cellStyle name="Normal 6 7 4 4 2" xfId="2235" xr:uid="{00000000-0005-0000-0000-0000A50E0000}"/>
    <cellStyle name="Normal 6 7 4 5" xfId="1739" xr:uid="{00000000-0005-0000-0000-0000A60E0000}"/>
    <cellStyle name="Normal 6 7 4 6" xfId="2737" xr:uid="{00000000-0005-0000-0000-0000A70E0000}"/>
    <cellStyle name="Normal 6 7 4 7" xfId="3239" xr:uid="{00000000-0005-0000-0000-0000A80E0000}"/>
    <cellStyle name="Normal 6 7 4 8" xfId="3741" xr:uid="{00000000-0005-0000-0000-0000A90E0000}"/>
    <cellStyle name="Normal 6 7 5" xfId="746" xr:uid="{00000000-0005-0000-0000-0000AA0E0000}"/>
    <cellStyle name="Normal 6 7 5 2" xfId="994" xr:uid="{00000000-0005-0000-0000-0000AB0E0000}"/>
    <cellStyle name="Normal 6 7 5 2 2" xfId="1490" xr:uid="{00000000-0005-0000-0000-0000AC0E0000}"/>
    <cellStyle name="Normal 6 7 5 2 2 2" xfId="2509" xr:uid="{00000000-0005-0000-0000-0000AD0E0000}"/>
    <cellStyle name="Normal 6 7 5 2 3" xfId="2013" xr:uid="{00000000-0005-0000-0000-0000AE0E0000}"/>
    <cellStyle name="Normal 6 7 5 2 4" xfId="3011" xr:uid="{00000000-0005-0000-0000-0000AF0E0000}"/>
    <cellStyle name="Normal 6 7 5 2 5" xfId="3513" xr:uid="{00000000-0005-0000-0000-0000B00E0000}"/>
    <cellStyle name="Normal 6 7 5 2 6" xfId="4015" xr:uid="{00000000-0005-0000-0000-0000B10E0000}"/>
    <cellStyle name="Normal 6 7 5 3" xfId="1242" xr:uid="{00000000-0005-0000-0000-0000B20E0000}"/>
    <cellStyle name="Normal 6 7 5 3 2" xfId="2261" xr:uid="{00000000-0005-0000-0000-0000B30E0000}"/>
    <cellStyle name="Normal 6 7 5 4" xfId="1765" xr:uid="{00000000-0005-0000-0000-0000B40E0000}"/>
    <cellStyle name="Normal 6 7 5 5" xfId="2763" xr:uid="{00000000-0005-0000-0000-0000B50E0000}"/>
    <cellStyle name="Normal 6 7 5 6" xfId="3265" xr:uid="{00000000-0005-0000-0000-0000B60E0000}"/>
    <cellStyle name="Normal 6 7 5 7" xfId="3767" xr:uid="{00000000-0005-0000-0000-0000B70E0000}"/>
    <cellStyle name="Normal 6 7 6" xfId="870" xr:uid="{00000000-0005-0000-0000-0000B80E0000}"/>
    <cellStyle name="Normal 6 7 6 2" xfId="1366" xr:uid="{00000000-0005-0000-0000-0000B90E0000}"/>
    <cellStyle name="Normal 6 7 6 2 2" xfId="2385" xr:uid="{00000000-0005-0000-0000-0000BA0E0000}"/>
    <cellStyle name="Normal 6 7 6 3" xfId="1889" xr:uid="{00000000-0005-0000-0000-0000BB0E0000}"/>
    <cellStyle name="Normal 6 7 6 4" xfId="2887" xr:uid="{00000000-0005-0000-0000-0000BC0E0000}"/>
    <cellStyle name="Normal 6 7 6 5" xfId="3389" xr:uid="{00000000-0005-0000-0000-0000BD0E0000}"/>
    <cellStyle name="Normal 6 7 6 6" xfId="3891" xr:uid="{00000000-0005-0000-0000-0000BE0E0000}"/>
    <cellStyle name="Normal 6 7 7" xfId="1118" xr:uid="{00000000-0005-0000-0000-0000BF0E0000}"/>
    <cellStyle name="Normal 6 7 7 2" xfId="2137" xr:uid="{00000000-0005-0000-0000-0000C00E0000}"/>
    <cellStyle name="Normal 6 7 8" xfId="1641" xr:uid="{00000000-0005-0000-0000-0000C10E0000}"/>
    <cellStyle name="Normal 6 7 9" xfId="2639" xr:uid="{00000000-0005-0000-0000-0000C20E0000}"/>
    <cellStyle name="Normal 6 8" xfId="616" xr:uid="{00000000-0005-0000-0000-0000C30E0000}"/>
    <cellStyle name="Normal 6 8 10" xfId="3143" xr:uid="{00000000-0005-0000-0000-0000C40E0000}"/>
    <cellStyle name="Normal 6 8 11" xfId="3645" xr:uid="{00000000-0005-0000-0000-0000C50E0000}"/>
    <cellStyle name="Normal 6 8 2" xfId="646" xr:uid="{00000000-0005-0000-0000-0000C60E0000}"/>
    <cellStyle name="Normal 6 8 2 2" xfId="724" xr:uid="{00000000-0005-0000-0000-0000C70E0000}"/>
    <cellStyle name="Normal 6 8 2 2 2" xfId="848" xr:uid="{00000000-0005-0000-0000-0000C80E0000}"/>
    <cellStyle name="Normal 6 8 2 2 2 2" xfId="1096" xr:uid="{00000000-0005-0000-0000-0000C90E0000}"/>
    <cellStyle name="Normal 6 8 2 2 2 2 2" xfId="1592" xr:uid="{00000000-0005-0000-0000-0000CA0E0000}"/>
    <cellStyle name="Normal 6 8 2 2 2 2 2 2" xfId="2611" xr:uid="{00000000-0005-0000-0000-0000CB0E0000}"/>
    <cellStyle name="Normal 6 8 2 2 2 2 3" xfId="2115" xr:uid="{00000000-0005-0000-0000-0000CC0E0000}"/>
    <cellStyle name="Normal 6 8 2 2 2 2 4" xfId="3113" xr:uid="{00000000-0005-0000-0000-0000CD0E0000}"/>
    <cellStyle name="Normal 6 8 2 2 2 2 5" xfId="3615" xr:uid="{00000000-0005-0000-0000-0000CE0E0000}"/>
    <cellStyle name="Normal 6 8 2 2 2 2 6" xfId="4117" xr:uid="{00000000-0005-0000-0000-0000CF0E0000}"/>
    <cellStyle name="Normal 6 8 2 2 2 3" xfId="1344" xr:uid="{00000000-0005-0000-0000-0000D00E0000}"/>
    <cellStyle name="Normal 6 8 2 2 2 3 2" xfId="2363" xr:uid="{00000000-0005-0000-0000-0000D10E0000}"/>
    <cellStyle name="Normal 6 8 2 2 2 4" xfId="1867" xr:uid="{00000000-0005-0000-0000-0000D20E0000}"/>
    <cellStyle name="Normal 6 8 2 2 2 5" xfId="2865" xr:uid="{00000000-0005-0000-0000-0000D30E0000}"/>
    <cellStyle name="Normal 6 8 2 2 2 6" xfId="3367" xr:uid="{00000000-0005-0000-0000-0000D40E0000}"/>
    <cellStyle name="Normal 6 8 2 2 2 7" xfId="3869" xr:uid="{00000000-0005-0000-0000-0000D50E0000}"/>
    <cellStyle name="Normal 6 8 2 2 3" xfId="972" xr:uid="{00000000-0005-0000-0000-0000D60E0000}"/>
    <cellStyle name="Normal 6 8 2 2 3 2" xfId="1468" xr:uid="{00000000-0005-0000-0000-0000D70E0000}"/>
    <cellStyle name="Normal 6 8 2 2 3 2 2" xfId="2487" xr:uid="{00000000-0005-0000-0000-0000D80E0000}"/>
    <cellStyle name="Normal 6 8 2 2 3 3" xfId="1991" xr:uid="{00000000-0005-0000-0000-0000D90E0000}"/>
    <cellStyle name="Normal 6 8 2 2 3 4" xfId="2989" xr:uid="{00000000-0005-0000-0000-0000DA0E0000}"/>
    <cellStyle name="Normal 6 8 2 2 3 5" xfId="3491" xr:uid="{00000000-0005-0000-0000-0000DB0E0000}"/>
    <cellStyle name="Normal 6 8 2 2 3 6" xfId="3993" xr:uid="{00000000-0005-0000-0000-0000DC0E0000}"/>
    <cellStyle name="Normal 6 8 2 2 4" xfId="1220" xr:uid="{00000000-0005-0000-0000-0000DD0E0000}"/>
    <cellStyle name="Normal 6 8 2 2 4 2" xfId="2239" xr:uid="{00000000-0005-0000-0000-0000DE0E0000}"/>
    <cellStyle name="Normal 6 8 2 2 5" xfId="1743" xr:uid="{00000000-0005-0000-0000-0000DF0E0000}"/>
    <cellStyle name="Normal 6 8 2 2 6" xfId="2741" xr:uid="{00000000-0005-0000-0000-0000E00E0000}"/>
    <cellStyle name="Normal 6 8 2 2 7" xfId="3243" xr:uid="{00000000-0005-0000-0000-0000E10E0000}"/>
    <cellStyle name="Normal 6 8 2 2 8" xfId="3745" xr:uid="{00000000-0005-0000-0000-0000E20E0000}"/>
    <cellStyle name="Normal 6 8 2 3" xfId="770" xr:uid="{00000000-0005-0000-0000-0000E30E0000}"/>
    <cellStyle name="Normal 6 8 2 3 2" xfId="1018" xr:uid="{00000000-0005-0000-0000-0000E40E0000}"/>
    <cellStyle name="Normal 6 8 2 3 2 2" xfId="1514" xr:uid="{00000000-0005-0000-0000-0000E50E0000}"/>
    <cellStyle name="Normal 6 8 2 3 2 2 2" xfId="2533" xr:uid="{00000000-0005-0000-0000-0000E60E0000}"/>
    <cellStyle name="Normal 6 8 2 3 2 3" xfId="2037" xr:uid="{00000000-0005-0000-0000-0000E70E0000}"/>
    <cellStyle name="Normal 6 8 2 3 2 4" xfId="3035" xr:uid="{00000000-0005-0000-0000-0000E80E0000}"/>
    <cellStyle name="Normal 6 8 2 3 2 5" xfId="3537" xr:uid="{00000000-0005-0000-0000-0000E90E0000}"/>
    <cellStyle name="Normal 6 8 2 3 2 6" xfId="4039" xr:uid="{00000000-0005-0000-0000-0000EA0E0000}"/>
    <cellStyle name="Normal 6 8 2 3 3" xfId="1266" xr:uid="{00000000-0005-0000-0000-0000EB0E0000}"/>
    <cellStyle name="Normal 6 8 2 3 3 2" xfId="2285" xr:uid="{00000000-0005-0000-0000-0000EC0E0000}"/>
    <cellStyle name="Normal 6 8 2 3 4" xfId="1789" xr:uid="{00000000-0005-0000-0000-0000ED0E0000}"/>
    <cellStyle name="Normal 6 8 2 3 5" xfId="2787" xr:uid="{00000000-0005-0000-0000-0000EE0E0000}"/>
    <cellStyle name="Normal 6 8 2 3 6" xfId="3289" xr:uid="{00000000-0005-0000-0000-0000EF0E0000}"/>
    <cellStyle name="Normal 6 8 2 3 7" xfId="3791" xr:uid="{00000000-0005-0000-0000-0000F00E0000}"/>
    <cellStyle name="Normal 6 8 2 4" xfId="894" xr:uid="{00000000-0005-0000-0000-0000F10E0000}"/>
    <cellStyle name="Normal 6 8 2 4 2" xfId="1390" xr:uid="{00000000-0005-0000-0000-0000F20E0000}"/>
    <cellStyle name="Normal 6 8 2 4 2 2" xfId="2409" xr:uid="{00000000-0005-0000-0000-0000F30E0000}"/>
    <cellStyle name="Normal 6 8 2 4 3" xfId="1913" xr:uid="{00000000-0005-0000-0000-0000F40E0000}"/>
    <cellStyle name="Normal 6 8 2 4 4" xfId="2911" xr:uid="{00000000-0005-0000-0000-0000F50E0000}"/>
    <cellStyle name="Normal 6 8 2 4 5" xfId="3413" xr:uid="{00000000-0005-0000-0000-0000F60E0000}"/>
    <cellStyle name="Normal 6 8 2 4 6" xfId="3915" xr:uid="{00000000-0005-0000-0000-0000F70E0000}"/>
    <cellStyle name="Normal 6 8 2 5" xfId="1142" xr:uid="{00000000-0005-0000-0000-0000F80E0000}"/>
    <cellStyle name="Normal 6 8 2 5 2" xfId="2161" xr:uid="{00000000-0005-0000-0000-0000F90E0000}"/>
    <cellStyle name="Normal 6 8 2 6" xfId="1665" xr:uid="{00000000-0005-0000-0000-0000FA0E0000}"/>
    <cellStyle name="Normal 6 8 2 7" xfId="2663" xr:uid="{00000000-0005-0000-0000-0000FB0E0000}"/>
    <cellStyle name="Normal 6 8 2 8" xfId="3165" xr:uid="{00000000-0005-0000-0000-0000FC0E0000}"/>
    <cellStyle name="Normal 6 8 2 9" xfId="3667" xr:uid="{00000000-0005-0000-0000-0000FD0E0000}"/>
    <cellStyle name="Normal 6 8 3" xfId="666" xr:uid="{00000000-0005-0000-0000-0000FE0E0000}"/>
    <cellStyle name="Normal 6 8 3 2" xfId="725" xr:uid="{00000000-0005-0000-0000-0000FF0E0000}"/>
    <cellStyle name="Normal 6 8 3 2 2" xfId="849" xr:uid="{00000000-0005-0000-0000-0000000F0000}"/>
    <cellStyle name="Normal 6 8 3 2 2 2" xfId="1097" xr:uid="{00000000-0005-0000-0000-0000010F0000}"/>
    <cellStyle name="Normal 6 8 3 2 2 2 2" xfId="1593" xr:uid="{00000000-0005-0000-0000-0000020F0000}"/>
    <cellStyle name="Normal 6 8 3 2 2 2 2 2" xfId="2612" xr:uid="{00000000-0005-0000-0000-0000030F0000}"/>
    <cellStyle name="Normal 6 8 3 2 2 2 3" xfId="2116" xr:uid="{00000000-0005-0000-0000-0000040F0000}"/>
    <cellStyle name="Normal 6 8 3 2 2 2 4" xfId="3114" xr:uid="{00000000-0005-0000-0000-0000050F0000}"/>
    <cellStyle name="Normal 6 8 3 2 2 2 5" xfId="3616" xr:uid="{00000000-0005-0000-0000-0000060F0000}"/>
    <cellStyle name="Normal 6 8 3 2 2 2 6" xfId="4118" xr:uid="{00000000-0005-0000-0000-0000070F0000}"/>
    <cellStyle name="Normal 6 8 3 2 2 3" xfId="1345" xr:uid="{00000000-0005-0000-0000-0000080F0000}"/>
    <cellStyle name="Normal 6 8 3 2 2 3 2" xfId="2364" xr:uid="{00000000-0005-0000-0000-0000090F0000}"/>
    <cellStyle name="Normal 6 8 3 2 2 4" xfId="1868" xr:uid="{00000000-0005-0000-0000-00000A0F0000}"/>
    <cellStyle name="Normal 6 8 3 2 2 5" xfId="2866" xr:uid="{00000000-0005-0000-0000-00000B0F0000}"/>
    <cellStyle name="Normal 6 8 3 2 2 6" xfId="3368" xr:uid="{00000000-0005-0000-0000-00000C0F0000}"/>
    <cellStyle name="Normal 6 8 3 2 2 7" xfId="3870" xr:uid="{00000000-0005-0000-0000-00000D0F0000}"/>
    <cellStyle name="Normal 6 8 3 2 3" xfId="973" xr:uid="{00000000-0005-0000-0000-00000E0F0000}"/>
    <cellStyle name="Normal 6 8 3 2 3 2" xfId="1469" xr:uid="{00000000-0005-0000-0000-00000F0F0000}"/>
    <cellStyle name="Normal 6 8 3 2 3 2 2" xfId="2488" xr:uid="{00000000-0005-0000-0000-0000100F0000}"/>
    <cellStyle name="Normal 6 8 3 2 3 3" xfId="1992" xr:uid="{00000000-0005-0000-0000-0000110F0000}"/>
    <cellStyle name="Normal 6 8 3 2 3 4" xfId="2990" xr:uid="{00000000-0005-0000-0000-0000120F0000}"/>
    <cellStyle name="Normal 6 8 3 2 3 5" xfId="3492" xr:uid="{00000000-0005-0000-0000-0000130F0000}"/>
    <cellStyle name="Normal 6 8 3 2 3 6" xfId="3994" xr:uid="{00000000-0005-0000-0000-0000140F0000}"/>
    <cellStyle name="Normal 6 8 3 2 4" xfId="1221" xr:uid="{00000000-0005-0000-0000-0000150F0000}"/>
    <cellStyle name="Normal 6 8 3 2 4 2" xfId="2240" xr:uid="{00000000-0005-0000-0000-0000160F0000}"/>
    <cellStyle name="Normal 6 8 3 2 5" xfId="1744" xr:uid="{00000000-0005-0000-0000-0000170F0000}"/>
    <cellStyle name="Normal 6 8 3 2 6" xfId="2742" xr:uid="{00000000-0005-0000-0000-0000180F0000}"/>
    <cellStyle name="Normal 6 8 3 2 7" xfId="3244" xr:uid="{00000000-0005-0000-0000-0000190F0000}"/>
    <cellStyle name="Normal 6 8 3 2 8" xfId="3746" xr:uid="{00000000-0005-0000-0000-00001A0F0000}"/>
    <cellStyle name="Normal 6 8 3 3" xfId="790" xr:uid="{00000000-0005-0000-0000-00001B0F0000}"/>
    <cellStyle name="Normal 6 8 3 3 2" xfId="1038" xr:uid="{00000000-0005-0000-0000-00001C0F0000}"/>
    <cellStyle name="Normal 6 8 3 3 2 2" xfId="1534" xr:uid="{00000000-0005-0000-0000-00001D0F0000}"/>
    <cellStyle name="Normal 6 8 3 3 2 2 2" xfId="2553" xr:uid="{00000000-0005-0000-0000-00001E0F0000}"/>
    <cellStyle name="Normal 6 8 3 3 2 3" xfId="2057" xr:uid="{00000000-0005-0000-0000-00001F0F0000}"/>
    <cellStyle name="Normal 6 8 3 3 2 4" xfId="3055" xr:uid="{00000000-0005-0000-0000-0000200F0000}"/>
    <cellStyle name="Normal 6 8 3 3 2 5" xfId="3557" xr:uid="{00000000-0005-0000-0000-0000210F0000}"/>
    <cellStyle name="Normal 6 8 3 3 2 6" xfId="4059" xr:uid="{00000000-0005-0000-0000-0000220F0000}"/>
    <cellStyle name="Normal 6 8 3 3 3" xfId="1286" xr:uid="{00000000-0005-0000-0000-0000230F0000}"/>
    <cellStyle name="Normal 6 8 3 3 3 2" xfId="2305" xr:uid="{00000000-0005-0000-0000-0000240F0000}"/>
    <cellStyle name="Normal 6 8 3 3 4" xfId="1809" xr:uid="{00000000-0005-0000-0000-0000250F0000}"/>
    <cellStyle name="Normal 6 8 3 3 5" xfId="2807" xr:uid="{00000000-0005-0000-0000-0000260F0000}"/>
    <cellStyle name="Normal 6 8 3 3 6" xfId="3309" xr:uid="{00000000-0005-0000-0000-0000270F0000}"/>
    <cellStyle name="Normal 6 8 3 3 7" xfId="3811" xr:uid="{00000000-0005-0000-0000-0000280F0000}"/>
    <cellStyle name="Normal 6 8 3 4" xfId="914" xr:uid="{00000000-0005-0000-0000-0000290F0000}"/>
    <cellStyle name="Normal 6 8 3 4 2" xfId="1410" xr:uid="{00000000-0005-0000-0000-00002A0F0000}"/>
    <cellStyle name="Normal 6 8 3 4 2 2" xfId="2429" xr:uid="{00000000-0005-0000-0000-00002B0F0000}"/>
    <cellStyle name="Normal 6 8 3 4 3" xfId="1933" xr:uid="{00000000-0005-0000-0000-00002C0F0000}"/>
    <cellStyle name="Normal 6 8 3 4 4" xfId="2931" xr:uid="{00000000-0005-0000-0000-00002D0F0000}"/>
    <cellStyle name="Normal 6 8 3 4 5" xfId="3433" xr:uid="{00000000-0005-0000-0000-00002E0F0000}"/>
    <cellStyle name="Normal 6 8 3 4 6" xfId="3935" xr:uid="{00000000-0005-0000-0000-00002F0F0000}"/>
    <cellStyle name="Normal 6 8 3 5" xfId="1162" xr:uid="{00000000-0005-0000-0000-0000300F0000}"/>
    <cellStyle name="Normal 6 8 3 5 2" xfId="2181" xr:uid="{00000000-0005-0000-0000-0000310F0000}"/>
    <cellStyle name="Normal 6 8 3 6" xfId="1685" xr:uid="{00000000-0005-0000-0000-0000320F0000}"/>
    <cellStyle name="Normal 6 8 3 7" xfId="2683" xr:uid="{00000000-0005-0000-0000-0000330F0000}"/>
    <cellStyle name="Normal 6 8 3 8" xfId="3185" xr:uid="{00000000-0005-0000-0000-0000340F0000}"/>
    <cellStyle name="Normal 6 8 3 9" xfId="3687" xr:uid="{00000000-0005-0000-0000-0000350F0000}"/>
    <cellStyle name="Normal 6 8 4" xfId="723" xr:uid="{00000000-0005-0000-0000-0000360F0000}"/>
    <cellStyle name="Normal 6 8 4 2" xfId="847" xr:uid="{00000000-0005-0000-0000-0000370F0000}"/>
    <cellStyle name="Normal 6 8 4 2 2" xfId="1095" xr:uid="{00000000-0005-0000-0000-0000380F0000}"/>
    <cellStyle name="Normal 6 8 4 2 2 2" xfId="1591" xr:uid="{00000000-0005-0000-0000-0000390F0000}"/>
    <cellStyle name="Normal 6 8 4 2 2 2 2" xfId="2610" xr:uid="{00000000-0005-0000-0000-00003A0F0000}"/>
    <cellStyle name="Normal 6 8 4 2 2 3" xfId="2114" xr:uid="{00000000-0005-0000-0000-00003B0F0000}"/>
    <cellStyle name="Normal 6 8 4 2 2 4" xfId="3112" xr:uid="{00000000-0005-0000-0000-00003C0F0000}"/>
    <cellStyle name="Normal 6 8 4 2 2 5" xfId="3614" xr:uid="{00000000-0005-0000-0000-00003D0F0000}"/>
    <cellStyle name="Normal 6 8 4 2 2 6" xfId="4116" xr:uid="{00000000-0005-0000-0000-00003E0F0000}"/>
    <cellStyle name="Normal 6 8 4 2 3" xfId="1343" xr:uid="{00000000-0005-0000-0000-00003F0F0000}"/>
    <cellStyle name="Normal 6 8 4 2 3 2" xfId="2362" xr:uid="{00000000-0005-0000-0000-0000400F0000}"/>
    <cellStyle name="Normal 6 8 4 2 4" xfId="1866" xr:uid="{00000000-0005-0000-0000-0000410F0000}"/>
    <cellStyle name="Normal 6 8 4 2 5" xfId="2864" xr:uid="{00000000-0005-0000-0000-0000420F0000}"/>
    <cellStyle name="Normal 6 8 4 2 6" xfId="3366" xr:uid="{00000000-0005-0000-0000-0000430F0000}"/>
    <cellStyle name="Normal 6 8 4 2 7" xfId="3868" xr:uid="{00000000-0005-0000-0000-0000440F0000}"/>
    <cellStyle name="Normal 6 8 4 3" xfId="971" xr:uid="{00000000-0005-0000-0000-0000450F0000}"/>
    <cellStyle name="Normal 6 8 4 3 2" xfId="1467" xr:uid="{00000000-0005-0000-0000-0000460F0000}"/>
    <cellStyle name="Normal 6 8 4 3 2 2" xfId="2486" xr:uid="{00000000-0005-0000-0000-0000470F0000}"/>
    <cellStyle name="Normal 6 8 4 3 3" xfId="1990" xr:uid="{00000000-0005-0000-0000-0000480F0000}"/>
    <cellStyle name="Normal 6 8 4 3 4" xfId="2988" xr:uid="{00000000-0005-0000-0000-0000490F0000}"/>
    <cellStyle name="Normal 6 8 4 3 5" xfId="3490" xr:uid="{00000000-0005-0000-0000-00004A0F0000}"/>
    <cellStyle name="Normal 6 8 4 3 6" xfId="3992" xr:uid="{00000000-0005-0000-0000-00004B0F0000}"/>
    <cellStyle name="Normal 6 8 4 4" xfId="1219" xr:uid="{00000000-0005-0000-0000-00004C0F0000}"/>
    <cellStyle name="Normal 6 8 4 4 2" xfId="2238" xr:uid="{00000000-0005-0000-0000-00004D0F0000}"/>
    <cellStyle name="Normal 6 8 4 5" xfId="1742" xr:uid="{00000000-0005-0000-0000-00004E0F0000}"/>
    <cellStyle name="Normal 6 8 4 6" xfId="2740" xr:uid="{00000000-0005-0000-0000-00004F0F0000}"/>
    <cellStyle name="Normal 6 8 4 7" xfId="3242" xr:uid="{00000000-0005-0000-0000-0000500F0000}"/>
    <cellStyle name="Normal 6 8 4 8" xfId="3744" xr:uid="{00000000-0005-0000-0000-0000510F0000}"/>
    <cellStyle name="Normal 6 8 5" xfId="748" xr:uid="{00000000-0005-0000-0000-0000520F0000}"/>
    <cellStyle name="Normal 6 8 5 2" xfId="996" xr:uid="{00000000-0005-0000-0000-0000530F0000}"/>
    <cellStyle name="Normal 6 8 5 2 2" xfId="1492" xr:uid="{00000000-0005-0000-0000-0000540F0000}"/>
    <cellStyle name="Normal 6 8 5 2 2 2" xfId="2511" xr:uid="{00000000-0005-0000-0000-0000550F0000}"/>
    <cellStyle name="Normal 6 8 5 2 3" xfId="2015" xr:uid="{00000000-0005-0000-0000-0000560F0000}"/>
    <cellStyle name="Normal 6 8 5 2 4" xfId="3013" xr:uid="{00000000-0005-0000-0000-0000570F0000}"/>
    <cellStyle name="Normal 6 8 5 2 5" xfId="3515" xr:uid="{00000000-0005-0000-0000-0000580F0000}"/>
    <cellStyle name="Normal 6 8 5 2 6" xfId="4017" xr:uid="{00000000-0005-0000-0000-0000590F0000}"/>
    <cellStyle name="Normal 6 8 5 3" xfId="1244" xr:uid="{00000000-0005-0000-0000-00005A0F0000}"/>
    <cellStyle name="Normal 6 8 5 3 2" xfId="2263" xr:uid="{00000000-0005-0000-0000-00005B0F0000}"/>
    <cellStyle name="Normal 6 8 5 4" xfId="1767" xr:uid="{00000000-0005-0000-0000-00005C0F0000}"/>
    <cellStyle name="Normal 6 8 5 5" xfId="2765" xr:uid="{00000000-0005-0000-0000-00005D0F0000}"/>
    <cellStyle name="Normal 6 8 5 6" xfId="3267" xr:uid="{00000000-0005-0000-0000-00005E0F0000}"/>
    <cellStyle name="Normal 6 8 5 7" xfId="3769" xr:uid="{00000000-0005-0000-0000-00005F0F0000}"/>
    <cellStyle name="Normal 6 8 6" xfId="872" xr:uid="{00000000-0005-0000-0000-0000600F0000}"/>
    <cellStyle name="Normal 6 8 6 2" xfId="1368" xr:uid="{00000000-0005-0000-0000-0000610F0000}"/>
    <cellStyle name="Normal 6 8 6 2 2" xfId="2387" xr:uid="{00000000-0005-0000-0000-0000620F0000}"/>
    <cellStyle name="Normal 6 8 6 3" xfId="1891" xr:uid="{00000000-0005-0000-0000-0000630F0000}"/>
    <cellStyle name="Normal 6 8 6 4" xfId="2889" xr:uid="{00000000-0005-0000-0000-0000640F0000}"/>
    <cellStyle name="Normal 6 8 6 5" xfId="3391" xr:uid="{00000000-0005-0000-0000-0000650F0000}"/>
    <cellStyle name="Normal 6 8 6 6" xfId="3893" xr:uid="{00000000-0005-0000-0000-0000660F0000}"/>
    <cellStyle name="Normal 6 8 7" xfId="1120" xr:uid="{00000000-0005-0000-0000-0000670F0000}"/>
    <cellStyle name="Normal 6 8 7 2" xfId="2139" xr:uid="{00000000-0005-0000-0000-0000680F0000}"/>
    <cellStyle name="Normal 6 8 8" xfId="1643" xr:uid="{00000000-0005-0000-0000-0000690F0000}"/>
    <cellStyle name="Normal 6 8 9" xfId="2641" xr:uid="{00000000-0005-0000-0000-00006A0F0000}"/>
    <cellStyle name="Normal 6 9" xfId="630" xr:uid="{00000000-0005-0000-0000-00006B0F0000}"/>
    <cellStyle name="Normal 7" xfId="166" xr:uid="{00000000-0005-0000-0000-00006C0F0000}"/>
    <cellStyle name="Normal 7 2" xfId="490" xr:uid="{00000000-0005-0000-0000-00006D0F0000}"/>
    <cellStyle name="Normal 8" xfId="491" xr:uid="{00000000-0005-0000-0000-00006E0F0000}"/>
    <cellStyle name="Normal 8 2" xfId="4325" xr:uid="{00000000-0005-0000-0000-00006F0F0000}"/>
    <cellStyle name="Normal 8 3" xfId="4212" xr:uid="{00000000-0005-0000-0000-0000700F0000}"/>
    <cellStyle name="Normal 9" xfId="492" xr:uid="{00000000-0005-0000-0000-0000710F0000}"/>
    <cellStyle name="Normal 9 2" xfId="4216" xr:uid="{00000000-0005-0000-0000-0000720F0000}"/>
    <cellStyle name="Note" xfId="70" builtinId="10" customBuiltin="1"/>
    <cellStyle name="Note 10" xfId="493" xr:uid="{00000000-0005-0000-0000-0000740F0000}"/>
    <cellStyle name="Note 11" xfId="494" xr:uid="{00000000-0005-0000-0000-0000750F0000}"/>
    <cellStyle name="Note 2" xfId="71" xr:uid="{00000000-0005-0000-0000-0000760F0000}"/>
    <cellStyle name="Note 2 2" xfId="146" xr:uid="{00000000-0005-0000-0000-0000770F0000}"/>
    <cellStyle name="Note 2 2 2" xfId="496" xr:uid="{00000000-0005-0000-0000-0000780F0000}"/>
    <cellStyle name="Note 2 2 2 2" xfId="4306" xr:uid="{00000000-0005-0000-0000-0000790F0000}"/>
    <cellStyle name="Note 2 3" xfId="495" xr:uid="{00000000-0005-0000-0000-00007A0F0000}"/>
    <cellStyle name="Note 2 3 2" xfId="4261" xr:uid="{00000000-0005-0000-0000-00007B0F0000}"/>
    <cellStyle name="Note 2_Allocators" xfId="497" xr:uid="{00000000-0005-0000-0000-00007C0F0000}"/>
    <cellStyle name="Note 3" xfId="72" xr:uid="{00000000-0005-0000-0000-00007D0F0000}"/>
    <cellStyle name="Note 3 2" xfId="147" xr:uid="{00000000-0005-0000-0000-00007E0F0000}"/>
    <cellStyle name="Note 3 2 2" xfId="499" xr:uid="{00000000-0005-0000-0000-00007F0F0000}"/>
    <cellStyle name="Note 3 2 2 2" xfId="4307" xr:uid="{00000000-0005-0000-0000-0000800F0000}"/>
    <cellStyle name="Note 3 3" xfId="500" xr:uid="{00000000-0005-0000-0000-0000810F0000}"/>
    <cellStyle name="Note 3 3 2" xfId="4262" xr:uid="{00000000-0005-0000-0000-0000820F0000}"/>
    <cellStyle name="Note 3 4" xfId="498" xr:uid="{00000000-0005-0000-0000-0000830F0000}"/>
    <cellStyle name="Note 3_Allocators" xfId="501" xr:uid="{00000000-0005-0000-0000-0000840F0000}"/>
    <cellStyle name="Note 4" xfId="73" xr:uid="{00000000-0005-0000-0000-0000850F0000}"/>
    <cellStyle name="Note 4 2" xfId="148" xr:uid="{00000000-0005-0000-0000-0000860F0000}"/>
    <cellStyle name="Note 4 2 2" xfId="503" xr:uid="{00000000-0005-0000-0000-0000870F0000}"/>
    <cellStyle name="Note 4 2 2 2" xfId="4308" xr:uid="{00000000-0005-0000-0000-0000880F0000}"/>
    <cellStyle name="Note 4 3" xfId="502" xr:uid="{00000000-0005-0000-0000-0000890F0000}"/>
    <cellStyle name="Note 4 3 2" xfId="4263" xr:uid="{00000000-0005-0000-0000-00008A0F0000}"/>
    <cellStyle name="Note 4_Allocators" xfId="504" xr:uid="{00000000-0005-0000-0000-00008B0F0000}"/>
    <cellStyle name="Note 5" xfId="505" xr:uid="{00000000-0005-0000-0000-00008C0F0000}"/>
    <cellStyle name="Note 5 2" xfId="4260" xr:uid="{00000000-0005-0000-0000-00008D0F0000}"/>
    <cellStyle name="Note 5 3" xfId="4195" xr:uid="{00000000-0005-0000-0000-00008E0F0000}"/>
    <cellStyle name="Note 6" xfId="506" xr:uid="{00000000-0005-0000-0000-00008F0F0000}"/>
    <cellStyle name="Note 6 2" xfId="507" xr:uid="{00000000-0005-0000-0000-0000900F0000}"/>
    <cellStyle name="Note 6 2 2" xfId="4326" xr:uid="{00000000-0005-0000-0000-0000910F0000}"/>
    <cellStyle name="Note 6 3" xfId="4213" xr:uid="{00000000-0005-0000-0000-0000920F0000}"/>
    <cellStyle name="Note 6_Allocators" xfId="508" xr:uid="{00000000-0005-0000-0000-0000930F0000}"/>
    <cellStyle name="Note 7" xfId="509" xr:uid="{00000000-0005-0000-0000-0000940F0000}"/>
    <cellStyle name="Note 7 2" xfId="510" xr:uid="{00000000-0005-0000-0000-0000950F0000}"/>
    <cellStyle name="Note 7 3" xfId="4217" xr:uid="{00000000-0005-0000-0000-0000960F0000}"/>
    <cellStyle name="Note 8" xfId="511" xr:uid="{00000000-0005-0000-0000-0000970F0000}"/>
    <cellStyle name="Note 9" xfId="512" xr:uid="{00000000-0005-0000-0000-0000980F0000}"/>
    <cellStyle name="nPlosion" xfId="513" xr:uid="{00000000-0005-0000-0000-0000990F0000}"/>
    <cellStyle name="nvision" xfId="514" xr:uid="{00000000-0005-0000-0000-00009A0F0000}"/>
    <cellStyle name="Output" xfId="74" builtinId="21" customBuiltin="1"/>
    <cellStyle name="Output 2" xfId="515" xr:uid="{00000000-0005-0000-0000-00009C0F0000}"/>
    <cellStyle name="Output 3" xfId="516" xr:uid="{00000000-0005-0000-0000-00009D0F0000}"/>
    <cellStyle name="Output 4" xfId="517" xr:uid="{00000000-0005-0000-0000-00009E0F0000}"/>
    <cellStyle name="Output 5" xfId="518" xr:uid="{00000000-0005-0000-0000-00009F0F0000}"/>
    <cellStyle name="Output 6" xfId="519" xr:uid="{00000000-0005-0000-0000-0000A00F0000}"/>
    <cellStyle name="Output 7" xfId="4139" xr:uid="{00000000-0005-0000-0000-0000A10F0000}"/>
    <cellStyle name="Percent" xfId="75" builtinId="5"/>
    <cellStyle name="Percent 10" xfId="520" xr:uid="{00000000-0005-0000-0000-0000A30F0000}"/>
    <cellStyle name="Percent 11" xfId="521" xr:uid="{00000000-0005-0000-0000-0000A40F0000}"/>
    <cellStyle name="Percent 12" xfId="522" xr:uid="{00000000-0005-0000-0000-0000A50F0000}"/>
    <cellStyle name="Percent 13" xfId="523" xr:uid="{00000000-0005-0000-0000-0000A60F0000}"/>
    <cellStyle name="Percent 13 10" xfId="3129" xr:uid="{00000000-0005-0000-0000-0000A70F0000}"/>
    <cellStyle name="Percent 13 11" xfId="3631" xr:uid="{00000000-0005-0000-0000-0000A80F0000}"/>
    <cellStyle name="Percent 13 2" xfId="631" xr:uid="{00000000-0005-0000-0000-0000A90F0000}"/>
    <cellStyle name="Percent 13 2 2" xfId="727" xr:uid="{00000000-0005-0000-0000-0000AA0F0000}"/>
    <cellStyle name="Percent 13 2 2 2" xfId="851" xr:uid="{00000000-0005-0000-0000-0000AB0F0000}"/>
    <cellStyle name="Percent 13 2 2 2 2" xfId="1099" xr:uid="{00000000-0005-0000-0000-0000AC0F0000}"/>
    <cellStyle name="Percent 13 2 2 2 2 2" xfId="1595" xr:uid="{00000000-0005-0000-0000-0000AD0F0000}"/>
    <cellStyle name="Percent 13 2 2 2 2 2 2" xfId="2614" xr:uid="{00000000-0005-0000-0000-0000AE0F0000}"/>
    <cellStyle name="Percent 13 2 2 2 2 3" xfId="2118" xr:uid="{00000000-0005-0000-0000-0000AF0F0000}"/>
    <cellStyle name="Percent 13 2 2 2 2 4" xfId="3116" xr:uid="{00000000-0005-0000-0000-0000B00F0000}"/>
    <cellStyle name="Percent 13 2 2 2 2 5" xfId="3618" xr:uid="{00000000-0005-0000-0000-0000B10F0000}"/>
    <cellStyle name="Percent 13 2 2 2 2 6" xfId="4120" xr:uid="{00000000-0005-0000-0000-0000B20F0000}"/>
    <cellStyle name="Percent 13 2 2 2 3" xfId="1347" xr:uid="{00000000-0005-0000-0000-0000B30F0000}"/>
    <cellStyle name="Percent 13 2 2 2 3 2" xfId="2366" xr:uid="{00000000-0005-0000-0000-0000B40F0000}"/>
    <cellStyle name="Percent 13 2 2 2 4" xfId="1870" xr:uid="{00000000-0005-0000-0000-0000B50F0000}"/>
    <cellStyle name="Percent 13 2 2 2 5" xfId="2868" xr:uid="{00000000-0005-0000-0000-0000B60F0000}"/>
    <cellStyle name="Percent 13 2 2 2 6" xfId="3370" xr:uid="{00000000-0005-0000-0000-0000B70F0000}"/>
    <cellStyle name="Percent 13 2 2 2 7" xfId="3872" xr:uid="{00000000-0005-0000-0000-0000B80F0000}"/>
    <cellStyle name="Percent 13 2 2 3" xfId="975" xr:uid="{00000000-0005-0000-0000-0000B90F0000}"/>
    <cellStyle name="Percent 13 2 2 3 2" xfId="1471" xr:uid="{00000000-0005-0000-0000-0000BA0F0000}"/>
    <cellStyle name="Percent 13 2 2 3 2 2" xfId="2490" xr:uid="{00000000-0005-0000-0000-0000BB0F0000}"/>
    <cellStyle name="Percent 13 2 2 3 3" xfId="1994" xr:uid="{00000000-0005-0000-0000-0000BC0F0000}"/>
    <cellStyle name="Percent 13 2 2 3 4" xfId="2992" xr:uid="{00000000-0005-0000-0000-0000BD0F0000}"/>
    <cellStyle name="Percent 13 2 2 3 5" xfId="3494" xr:uid="{00000000-0005-0000-0000-0000BE0F0000}"/>
    <cellStyle name="Percent 13 2 2 3 6" xfId="3996" xr:uid="{00000000-0005-0000-0000-0000BF0F0000}"/>
    <cellStyle name="Percent 13 2 2 4" xfId="1223" xr:uid="{00000000-0005-0000-0000-0000C00F0000}"/>
    <cellStyle name="Percent 13 2 2 4 2" xfId="2242" xr:uid="{00000000-0005-0000-0000-0000C10F0000}"/>
    <cellStyle name="Percent 13 2 2 5" xfId="1746" xr:uid="{00000000-0005-0000-0000-0000C20F0000}"/>
    <cellStyle name="Percent 13 2 2 6" xfId="2744" xr:uid="{00000000-0005-0000-0000-0000C30F0000}"/>
    <cellStyle name="Percent 13 2 2 7" xfId="3246" xr:uid="{00000000-0005-0000-0000-0000C40F0000}"/>
    <cellStyle name="Percent 13 2 2 8" xfId="3748" xr:uid="{00000000-0005-0000-0000-0000C50F0000}"/>
    <cellStyle name="Percent 13 2 3" xfId="756" xr:uid="{00000000-0005-0000-0000-0000C60F0000}"/>
    <cellStyle name="Percent 13 2 3 2" xfId="1004" xr:uid="{00000000-0005-0000-0000-0000C70F0000}"/>
    <cellStyle name="Percent 13 2 3 2 2" xfId="1500" xr:uid="{00000000-0005-0000-0000-0000C80F0000}"/>
    <cellStyle name="Percent 13 2 3 2 2 2" xfId="2519" xr:uid="{00000000-0005-0000-0000-0000C90F0000}"/>
    <cellStyle name="Percent 13 2 3 2 3" xfId="2023" xr:uid="{00000000-0005-0000-0000-0000CA0F0000}"/>
    <cellStyle name="Percent 13 2 3 2 4" xfId="3021" xr:uid="{00000000-0005-0000-0000-0000CB0F0000}"/>
    <cellStyle name="Percent 13 2 3 2 5" xfId="3523" xr:uid="{00000000-0005-0000-0000-0000CC0F0000}"/>
    <cellStyle name="Percent 13 2 3 2 6" xfId="4025" xr:uid="{00000000-0005-0000-0000-0000CD0F0000}"/>
    <cellStyle name="Percent 13 2 3 3" xfId="1252" xr:uid="{00000000-0005-0000-0000-0000CE0F0000}"/>
    <cellStyle name="Percent 13 2 3 3 2" xfId="2271" xr:uid="{00000000-0005-0000-0000-0000CF0F0000}"/>
    <cellStyle name="Percent 13 2 3 4" xfId="1775" xr:uid="{00000000-0005-0000-0000-0000D00F0000}"/>
    <cellStyle name="Percent 13 2 3 5" xfId="2773" xr:uid="{00000000-0005-0000-0000-0000D10F0000}"/>
    <cellStyle name="Percent 13 2 3 6" xfId="3275" xr:uid="{00000000-0005-0000-0000-0000D20F0000}"/>
    <cellStyle name="Percent 13 2 3 7" xfId="3777" xr:uid="{00000000-0005-0000-0000-0000D30F0000}"/>
    <cellStyle name="Percent 13 2 4" xfId="880" xr:uid="{00000000-0005-0000-0000-0000D40F0000}"/>
    <cellStyle name="Percent 13 2 4 2" xfId="1376" xr:uid="{00000000-0005-0000-0000-0000D50F0000}"/>
    <cellStyle name="Percent 13 2 4 2 2" xfId="2395" xr:uid="{00000000-0005-0000-0000-0000D60F0000}"/>
    <cellStyle name="Percent 13 2 4 3" xfId="1899" xr:uid="{00000000-0005-0000-0000-0000D70F0000}"/>
    <cellStyle name="Percent 13 2 4 4" xfId="2897" xr:uid="{00000000-0005-0000-0000-0000D80F0000}"/>
    <cellStyle name="Percent 13 2 4 5" xfId="3399" xr:uid="{00000000-0005-0000-0000-0000D90F0000}"/>
    <cellStyle name="Percent 13 2 4 6" xfId="3901" xr:uid="{00000000-0005-0000-0000-0000DA0F0000}"/>
    <cellStyle name="Percent 13 2 5" xfId="1128" xr:uid="{00000000-0005-0000-0000-0000DB0F0000}"/>
    <cellStyle name="Percent 13 2 5 2" xfId="2147" xr:uid="{00000000-0005-0000-0000-0000DC0F0000}"/>
    <cellStyle name="Percent 13 2 6" xfId="1651" xr:uid="{00000000-0005-0000-0000-0000DD0F0000}"/>
    <cellStyle name="Percent 13 2 7" xfId="2649" xr:uid="{00000000-0005-0000-0000-0000DE0F0000}"/>
    <cellStyle name="Percent 13 2 8" xfId="3151" xr:uid="{00000000-0005-0000-0000-0000DF0F0000}"/>
    <cellStyle name="Percent 13 2 9" xfId="3653" xr:uid="{00000000-0005-0000-0000-0000E00F0000}"/>
    <cellStyle name="Percent 13 3" xfId="652" xr:uid="{00000000-0005-0000-0000-0000E10F0000}"/>
    <cellStyle name="Percent 13 3 2" xfId="728" xr:uid="{00000000-0005-0000-0000-0000E20F0000}"/>
    <cellStyle name="Percent 13 3 2 2" xfId="852" xr:uid="{00000000-0005-0000-0000-0000E30F0000}"/>
    <cellStyle name="Percent 13 3 2 2 2" xfId="1100" xr:uid="{00000000-0005-0000-0000-0000E40F0000}"/>
    <cellStyle name="Percent 13 3 2 2 2 2" xfId="1596" xr:uid="{00000000-0005-0000-0000-0000E50F0000}"/>
    <cellStyle name="Percent 13 3 2 2 2 2 2" xfId="2615" xr:uid="{00000000-0005-0000-0000-0000E60F0000}"/>
    <cellStyle name="Percent 13 3 2 2 2 3" xfId="2119" xr:uid="{00000000-0005-0000-0000-0000E70F0000}"/>
    <cellStyle name="Percent 13 3 2 2 2 4" xfId="3117" xr:uid="{00000000-0005-0000-0000-0000E80F0000}"/>
    <cellStyle name="Percent 13 3 2 2 2 5" xfId="3619" xr:uid="{00000000-0005-0000-0000-0000E90F0000}"/>
    <cellStyle name="Percent 13 3 2 2 2 6" xfId="4121" xr:uid="{00000000-0005-0000-0000-0000EA0F0000}"/>
    <cellStyle name="Percent 13 3 2 2 3" xfId="1348" xr:uid="{00000000-0005-0000-0000-0000EB0F0000}"/>
    <cellStyle name="Percent 13 3 2 2 3 2" xfId="2367" xr:uid="{00000000-0005-0000-0000-0000EC0F0000}"/>
    <cellStyle name="Percent 13 3 2 2 4" xfId="1871" xr:uid="{00000000-0005-0000-0000-0000ED0F0000}"/>
    <cellStyle name="Percent 13 3 2 2 5" xfId="2869" xr:uid="{00000000-0005-0000-0000-0000EE0F0000}"/>
    <cellStyle name="Percent 13 3 2 2 6" xfId="3371" xr:uid="{00000000-0005-0000-0000-0000EF0F0000}"/>
    <cellStyle name="Percent 13 3 2 2 7" xfId="3873" xr:uid="{00000000-0005-0000-0000-0000F00F0000}"/>
    <cellStyle name="Percent 13 3 2 3" xfId="976" xr:uid="{00000000-0005-0000-0000-0000F10F0000}"/>
    <cellStyle name="Percent 13 3 2 3 2" xfId="1472" xr:uid="{00000000-0005-0000-0000-0000F20F0000}"/>
    <cellStyle name="Percent 13 3 2 3 2 2" xfId="2491" xr:uid="{00000000-0005-0000-0000-0000F30F0000}"/>
    <cellStyle name="Percent 13 3 2 3 3" xfId="1995" xr:uid="{00000000-0005-0000-0000-0000F40F0000}"/>
    <cellStyle name="Percent 13 3 2 3 4" xfId="2993" xr:uid="{00000000-0005-0000-0000-0000F50F0000}"/>
    <cellStyle name="Percent 13 3 2 3 5" xfId="3495" xr:uid="{00000000-0005-0000-0000-0000F60F0000}"/>
    <cellStyle name="Percent 13 3 2 3 6" xfId="3997" xr:uid="{00000000-0005-0000-0000-0000F70F0000}"/>
    <cellStyle name="Percent 13 3 2 4" xfId="1224" xr:uid="{00000000-0005-0000-0000-0000F80F0000}"/>
    <cellStyle name="Percent 13 3 2 4 2" xfId="2243" xr:uid="{00000000-0005-0000-0000-0000F90F0000}"/>
    <cellStyle name="Percent 13 3 2 5" xfId="1747" xr:uid="{00000000-0005-0000-0000-0000FA0F0000}"/>
    <cellStyle name="Percent 13 3 2 6" xfId="2745" xr:uid="{00000000-0005-0000-0000-0000FB0F0000}"/>
    <cellStyle name="Percent 13 3 2 7" xfId="3247" xr:uid="{00000000-0005-0000-0000-0000FC0F0000}"/>
    <cellStyle name="Percent 13 3 2 8" xfId="3749" xr:uid="{00000000-0005-0000-0000-0000FD0F0000}"/>
    <cellStyle name="Percent 13 3 3" xfId="776" xr:uid="{00000000-0005-0000-0000-0000FE0F0000}"/>
    <cellStyle name="Percent 13 3 3 2" xfId="1024" xr:uid="{00000000-0005-0000-0000-0000FF0F0000}"/>
    <cellStyle name="Percent 13 3 3 2 2" xfId="1520" xr:uid="{00000000-0005-0000-0000-000000100000}"/>
    <cellStyle name="Percent 13 3 3 2 2 2" xfId="2539" xr:uid="{00000000-0005-0000-0000-000001100000}"/>
    <cellStyle name="Percent 13 3 3 2 3" xfId="2043" xr:uid="{00000000-0005-0000-0000-000002100000}"/>
    <cellStyle name="Percent 13 3 3 2 4" xfId="3041" xr:uid="{00000000-0005-0000-0000-000003100000}"/>
    <cellStyle name="Percent 13 3 3 2 5" xfId="3543" xr:uid="{00000000-0005-0000-0000-000004100000}"/>
    <cellStyle name="Percent 13 3 3 2 6" xfId="4045" xr:uid="{00000000-0005-0000-0000-000005100000}"/>
    <cellStyle name="Percent 13 3 3 3" xfId="1272" xr:uid="{00000000-0005-0000-0000-000006100000}"/>
    <cellStyle name="Percent 13 3 3 3 2" xfId="2291" xr:uid="{00000000-0005-0000-0000-000007100000}"/>
    <cellStyle name="Percent 13 3 3 4" xfId="1795" xr:uid="{00000000-0005-0000-0000-000008100000}"/>
    <cellStyle name="Percent 13 3 3 5" xfId="2793" xr:uid="{00000000-0005-0000-0000-000009100000}"/>
    <cellStyle name="Percent 13 3 3 6" xfId="3295" xr:uid="{00000000-0005-0000-0000-00000A100000}"/>
    <cellStyle name="Percent 13 3 3 7" xfId="3797" xr:uid="{00000000-0005-0000-0000-00000B100000}"/>
    <cellStyle name="Percent 13 3 4" xfId="900" xr:uid="{00000000-0005-0000-0000-00000C100000}"/>
    <cellStyle name="Percent 13 3 4 2" xfId="1396" xr:uid="{00000000-0005-0000-0000-00000D100000}"/>
    <cellStyle name="Percent 13 3 4 2 2" xfId="2415" xr:uid="{00000000-0005-0000-0000-00000E100000}"/>
    <cellStyle name="Percent 13 3 4 3" xfId="1919" xr:uid="{00000000-0005-0000-0000-00000F100000}"/>
    <cellStyle name="Percent 13 3 4 4" xfId="2917" xr:uid="{00000000-0005-0000-0000-000010100000}"/>
    <cellStyle name="Percent 13 3 4 5" xfId="3419" xr:uid="{00000000-0005-0000-0000-000011100000}"/>
    <cellStyle name="Percent 13 3 4 6" xfId="3921" xr:uid="{00000000-0005-0000-0000-000012100000}"/>
    <cellStyle name="Percent 13 3 5" xfId="1148" xr:uid="{00000000-0005-0000-0000-000013100000}"/>
    <cellStyle name="Percent 13 3 5 2" xfId="2167" xr:uid="{00000000-0005-0000-0000-000014100000}"/>
    <cellStyle name="Percent 13 3 6" xfId="1671" xr:uid="{00000000-0005-0000-0000-000015100000}"/>
    <cellStyle name="Percent 13 3 7" xfId="2669" xr:uid="{00000000-0005-0000-0000-000016100000}"/>
    <cellStyle name="Percent 13 3 8" xfId="3171" xr:uid="{00000000-0005-0000-0000-000017100000}"/>
    <cellStyle name="Percent 13 3 9" xfId="3673" xr:uid="{00000000-0005-0000-0000-000018100000}"/>
    <cellStyle name="Percent 13 4" xfId="726" xr:uid="{00000000-0005-0000-0000-000019100000}"/>
    <cellStyle name="Percent 13 4 2" xfId="850" xr:uid="{00000000-0005-0000-0000-00001A100000}"/>
    <cellStyle name="Percent 13 4 2 2" xfId="1098" xr:uid="{00000000-0005-0000-0000-00001B100000}"/>
    <cellStyle name="Percent 13 4 2 2 2" xfId="1594" xr:uid="{00000000-0005-0000-0000-00001C100000}"/>
    <cellStyle name="Percent 13 4 2 2 2 2" xfId="2613" xr:uid="{00000000-0005-0000-0000-00001D100000}"/>
    <cellStyle name="Percent 13 4 2 2 3" xfId="2117" xr:uid="{00000000-0005-0000-0000-00001E100000}"/>
    <cellStyle name="Percent 13 4 2 2 4" xfId="3115" xr:uid="{00000000-0005-0000-0000-00001F100000}"/>
    <cellStyle name="Percent 13 4 2 2 5" xfId="3617" xr:uid="{00000000-0005-0000-0000-000020100000}"/>
    <cellStyle name="Percent 13 4 2 2 6" xfId="4119" xr:uid="{00000000-0005-0000-0000-000021100000}"/>
    <cellStyle name="Percent 13 4 2 3" xfId="1346" xr:uid="{00000000-0005-0000-0000-000022100000}"/>
    <cellStyle name="Percent 13 4 2 3 2" xfId="2365" xr:uid="{00000000-0005-0000-0000-000023100000}"/>
    <cellStyle name="Percent 13 4 2 4" xfId="1869" xr:uid="{00000000-0005-0000-0000-000024100000}"/>
    <cellStyle name="Percent 13 4 2 5" xfId="2867" xr:uid="{00000000-0005-0000-0000-000025100000}"/>
    <cellStyle name="Percent 13 4 2 6" xfId="3369" xr:uid="{00000000-0005-0000-0000-000026100000}"/>
    <cellStyle name="Percent 13 4 2 7" xfId="3871" xr:uid="{00000000-0005-0000-0000-000027100000}"/>
    <cellStyle name="Percent 13 4 3" xfId="974" xr:uid="{00000000-0005-0000-0000-000028100000}"/>
    <cellStyle name="Percent 13 4 3 2" xfId="1470" xr:uid="{00000000-0005-0000-0000-000029100000}"/>
    <cellStyle name="Percent 13 4 3 2 2" xfId="2489" xr:uid="{00000000-0005-0000-0000-00002A100000}"/>
    <cellStyle name="Percent 13 4 3 3" xfId="1993" xr:uid="{00000000-0005-0000-0000-00002B100000}"/>
    <cellStyle name="Percent 13 4 3 4" xfId="2991" xr:uid="{00000000-0005-0000-0000-00002C100000}"/>
    <cellStyle name="Percent 13 4 3 5" xfId="3493" xr:uid="{00000000-0005-0000-0000-00002D100000}"/>
    <cellStyle name="Percent 13 4 3 6" xfId="3995" xr:uid="{00000000-0005-0000-0000-00002E100000}"/>
    <cellStyle name="Percent 13 4 4" xfId="1222" xr:uid="{00000000-0005-0000-0000-00002F100000}"/>
    <cellStyle name="Percent 13 4 4 2" xfId="2241" xr:uid="{00000000-0005-0000-0000-000030100000}"/>
    <cellStyle name="Percent 13 4 5" xfId="1745" xr:uid="{00000000-0005-0000-0000-000031100000}"/>
    <cellStyle name="Percent 13 4 6" xfId="2743" xr:uid="{00000000-0005-0000-0000-000032100000}"/>
    <cellStyle name="Percent 13 4 7" xfId="3245" xr:uid="{00000000-0005-0000-0000-000033100000}"/>
    <cellStyle name="Percent 13 4 8" xfId="3747" xr:uid="{00000000-0005-0000-0000-000034100000}"/>
    <cellStyle name="Percent 13 5" xfId="734" xr:uid="{00000000-0005-0000-0000-000035100000}"/>
    <cellStyle name="Percent 13 5 2" xfId="982" xr:uid="{00000000-0005-0000-0000-000036100000}"/>
    <cellStyle name="Percent 13 5 2 2" xfId="1478" xr:uid="{00000000-0005-0000-0000-000037100000}"/>
    <cellStyle name="Percent 13 5 2 2 2" xfId="2497" xr:uid="{00000000-0005-0000-0000-000038100000}"/>
    <cellStyle name="Percent 13 5 2 3" xfId="2001" xr:uid="{00000000-0005-0000-0000-000039100000}"/>
    <cellStyle name="Percent 13 5 2 4" xfId="2999" xr:uid="{00000000-0005-0000-0000-00003A100000}"/>
    <cellStyle name="Percent 13 5 2 5" xfId="3501" xr:uid="{00000000-0005-0000-0000-00003B100000}"/>
    <cellStyle name="Percent 13 5 2 6" xfId="4003" xr:uid="{00000000-0005-0000-0000-00003C100000}"/>
    <cellStyle name="Percent 13 5 3" xfId="1230" xr:uid="{00000000-0005-0000-0000-00003D100000}"/>
    <cellStyle name="Percent 13 5 3 2" xfId="2249" xr:uid="{00000000-0005-0000-0000-00003E100000}"/>
    <cellStyle name="Percent 13 5 4" xfId="1753" xr:uid="{00000000-0005-0000-0000-00003F100000}"/>
    <cellStyle name="Percent 13 5 5" xfId="2751" xr:uid="{00000000-0005-0000-0000-000040100000}"/>
    <cellStyle name="Percent 13 5 6" xfId="3253" xr:uid="{00000000-0005-0000-0000-000041100000}"/>
    <cellStyle name="Percent 13 5 7" xfId="3755" xr:uid="{00000000-0005-0000-0000-000042100000}"/>
    <cellStyle name="Percent 13 6" xfId="858" xr:uid="{00000000-0005-0000-0000-000043100000}"/>
    <cellStyle name="Percent 13 6 2" xfId="1354" xr:uid="{00000000-0005-0000-0000-000044100000}"/>
    <cellStyle name="Percent 13 6 2 2" xfId="2373" xr:uid="{00000000-0005-0000-0000-000045100000}"/>
    <cellStyle name="Percent 13 6 3" xfId="1877" xr:uid="{00000000-0005-0000-0000-000046100000}"/>
    <cellStyle name="Percent 13 6 4" xfId="2875" xr:uid="{00000000-0005-0000-0000-000047100000}"/>
    <cellStyle name="Percent 13 6 5" xfId="3377" xr:uid="{00000000-0005-0000-0000-000048100000}"/>
    <cellStyle name="Percent 13 6 6" xfId="3879" xr:uid="{00000000-0005-0000-0000-000049100000}"/>
    <cellStyle name="Percent 13 7" xfId="1106" xr:uid="{00000000-0005-0000-0000-00004A100000}"/>
    <cellStyle name="Percent 13 7 2" xfId="2125" xr:uid="{00000000-0005-0000-0000-00004B100000}"/>
    <cellStyle name="Percent 13 8" xfId="1629" xr:uid="{00000000-0005-0000-0000-00004C100000}"/>
    <cellStyle name="Percent 13 9" xfId="2627" xr:uid="{00000000-0005-0000-0000-00004D100000}"/>
    <cellStyle name="Percent 2" xfId="76" xr:uid="{00000000-0005-0000-0000-00004E100000}"/>
    <cellStyle name="Percent 2 2" xfId="77" xr:uid="{00000000-0005-0000-0000-00004F100000}"/>
    <cellStyle name="Percent 2 2 2" xfId="78" xr:uid="{00000000-0005-0000-0000-000050100000}"/>
    <cellStyle name="Percent 2 2 2 2" xfId="149" xr:uid="{00000000-0005-0000-0000-000051100000}"/>
    <cellStyle name="Percent 2 2 2 2 2" xfId="4309" xr:uid="{00000000-0005-0000-0000-000052100000}"/>
    <cellStyle name="Percent 2 2 2 3" xfId="4265" xr:uid="{00000000-0005-0000-0000-000053100000}"/>
    <cellStyle name="Percent 2 2 3" xfId="79" xr:uid="{00000000-0005-0000-0000-000054100000}"/>
    <cellStyle name="Percent 2 2 3 2" xfId="150" xr:uid="{00000000-0005-0000-0000-000055100000}"/>
    <cellStyle name="Percent 2 2 3 2 2" xfId="4310" xr:uid="{00000000-0005-0000-0000-000056100000}"/>
    <cellStyle name="Percent 2 2 3 3" xfId="4266" xr:uid="{00000000-0005-0000-0000-000057100000}"/>
    <cellStyle name="Percent 2 2 4" xfId="80" xr:uid="{00000000-0005-0000-0000-000058100000}"/>
    <cellStyle name="Percent 2 2 4 2" xfId="151" xr:uid="{00000000-0005-0000-0000-000059100000}"/>
    <cellStyle name="Percent 2 2 4 2 2" xfId="4311" xr:uid="{00000000-0005-0000-0000-00005A100000}"/>
    <cellStyle name="Percent 2 2 4 3" xfId="4267" xr:uid="{00000000-0005-0000-0000-00005B100000}"/>
    <cellStyle name="Percent 2 2 5" xfId="4264" xr:uid="{00000000-0005-0000-0000-00005C100000}"/>
    <cellStyle name="Percent 2 3" xfId="81" xr:uid="{00000000-0005-0000-0000-00005D100000}"/>
    <cellStyle name="Percent 2 3 2" xfId="82" xr:uid="{00000000-0005-0000-0000-00005E100000}"/>
    <cellStyle name="Percent 2 3 2 2" xfId="152" xr:uid="{00000000-0005-0000-0000-00005F100000}"/>
    <cellStyle name="Percent 2 3 2 2 2" xfId="4312" xr:uid="{00000000-0005-0000-0000-000060100000}"/>
    <cellStyle name="Percent 2 3 2 3" xfId="4269" xr:uid="{00000000-0005-0000-0000-000061100000}"/>
    <cellStyle name="Percent 2 3 3" xfId="83" xr:uid="{00000000-0005-0000-0000-000062100000}"/>
    <cellStyle name="Percent 2 3 3 2" xfId="153" xr:uid="{00000000-0005-0000-0000-000063100000}"/>
    <cellStyle name="Percent 2 3 3 2 2" xfId="4313" xr:uid="{00000000-0005-0000-0000-000064100000}"/>
    <cellStyle name="Percent 2 3 3 3" xfId="4270" xr:uid="{00000000-0005-0000-0000-000065100000}"/>
    <cellStyle name="Percent 2 3 4" xfId="84" xr:uid="{00000000-0005-0000-0000-000066100000}"/>
    <cellStyle name="Percent 2 3 4 2" xfId="154" xr:uid="{00000000-0005-0000-0000-000067100000}"/>
    <cellStyle name="Percent 2 3 4 2 2" xfId="4314" xr:uid="{00000000-0005-0000-0000-000068100000}"/>
    <cellStyle name="Percent 2 3 4 3" xfId="4271" xr:uid="{00000000-0005-0000-0000-000069100000}"/>
    <cellStyle name="Percent 2 3 5" xfId="4268" xr:uid="{00000000-0005-0000-0000-00006A100000}"/>
    <cellStyle name="Percent 2 4" xfId="85" xr:uid="{00000000-0005-0000-0000-00006B100000}"/>
    <cellStyle name="Percent 2 4 2" xfId="155" xr:uid="{00000000-0005-0000-0000-00006C100000}"/>
    <cellStyle name="Percent 2 4 2 2" xfId="4315" xr:uid="{00000000-0005-0000-0000-00006D100000}"/>
    <cellStyle name="Percent 2 4 3" xfId="4272" xr:uid="{00000000-0005-0000-0000-00006E100000}"/>
    <cellStyle name="Percent 2 5" xfId="86" xr:uid="{00000000-0005-0000-0000-00006F100000}"/>
    <cellStyle name="Percent 2 5 2" xfId="156" xr:uid="{00000000-0005-0000-0000-000070100000}"/>
    <cellStyle name="Percent 2 5 2 2" xfId="4316" xr:uid="{00000000-0005-0000-0000-000071100000}"/>
    <cellStyle name="Percent 2 5 3" xfId="4273" xr:uid="{00000000-0005-0000-0000-000072100000}"/>
    <cellStyle name="Percent 2 6" xfId="87" xr:uid="{00000000-0005-0000-0000-000073100000}"/>
    <cellStyle name="Percent 2 6 2" xfId="157" xr:uid="{00000000-0005-0000-0000-000074100000}"/>
    <cellStyle name="Percent 2 6 2 2" xfId="4317" xr:uid="{00000000-0005-0000-0000-000075100000}"/>
    <cellStyle name="Percent 2 6 3" xfId="4274" xr:uid="{00000000-0005-0000-0000-000076100000}"/>
    <cellStyle name="Percent 2 7" xfId="100" xr:uid="{00000000-0005-0000-0000-000077100000}"/>
    <cellStyle name="Percent 2 7 2" xfId="1607" xr:uid="{00000000-0005-0000-0000-000078100000}"/>
    <cellStyle name="Percent 3" xfId="88" xr:uid="{00000000-0005-0000-0000-000079100000}"/>
    <cellStyle name="Percent 3 2" xfId="89" xr:uid="{00000000-0005-0000-0000-00007A100000}"/>
    <cellStyle name="Percent 3 2 2" xfId="158" xr:uid="{00000000-0005-0000-0000-00007B100000}"/>
    <cellStyle name="Percent 3 2 2 2" xfId="4318" xr:uid="{00000000-0005-0000-0000-00007C100000}"/>
    <cellStyle name="Percent 3 2 3" xfId="4276" xr:uid="{00000000-0005-0000-0000-00007D100000}"/>
    <cellStyle name="Percent 3 3" xfId="90" xr:uid="{00000000-0005-0000-0000-00007E100000}"/>
    <cellStyle name="Percent 3 3 2" xfId="159" xr:uid="{00000000-0005-0000-0000-00007F100000}"/>
    <cellStyle name="Percent 3 3 2 2" xfId="4319" xr:uid="{00000000-0005-0000-0000-000080100000}"/>
    <cellStyle name="Percent 3 3 3" xfId="4277" xr:uid="{00000000-0005-0000-0000-000081100000}"/>
    <cellStyle name="Percent 3 4" xfId="91" xr:uid="{00000000-0005-0000-0000-000082100000}"/>
    <cellStyle name="Percent 3 4 2" xfId="160" xr:uid="{00000000-0005-0000-0000-000083100000}"/>
    <cellStyle name="Percent 3 4 2 2" xfId="4320" xr:uid="{00000000-0005-0000-0000-000084100000}"/>
    <cellStyle name="Percent 3 4 3" xfId="603" xr:uid="{00000000-0005-0000-0000-000085100000}"/>
    <cellStyle name="Percent 3 4 3 2" xfId="4278" xr:uid="{00000000-0005-0000-0000-000086100000}"/>
    <cellStyle name="Percent 3 5" xfId="118" xr:uid="{00000000-0005-0000-0000-000087100000}"/>
    <cellStyle name="Percent 3 5 2" xfId="632" xr:uid="{00000000-0005-0000-0000-000088100000}"/>
    <cellStyle name="Percent 3 5 2 2" xfId="4283" xr:uid="{00000000-0005-0000-0000-000089100000}"/>
    <cellStyle name="Percent 3 5 3" xfId="1616" xr:uid="{00000000-0005-0000-0000-00008A100000}"/>
    <cellStyle name="Percent 3 6" xfId="179" xr:uid="{00000000-0005-0000-0000-00008B100000}"/>
    <cellStyle name="Percent 3 6 2" xfId="4275" xr:uid="{00000000-0005-0000-0000-00008C100000}"/>
    <cellStyle name="Percent 3 7" xfId="4329" xr:uid="{00000000-0005-0000-0000-00008D100000}"/>
    <cellStyle name="Percent 4" xfId="165" xr:uid="{00000000-0005-0000-0000-00008E100000}"/>
    <cellStyle name="Percent 4 2" xfId="525" xr:uid="{00000000-0005-0000-0000-00008F100000}"/>
    <cellStyle name="Percent 4 3" xfId="526" xr:uid="{00000000-0005-0000-0000-000090100000}"/>
    <cellStyle name="Percent 4 4" xfId="527" xr:uid="{00000000-0005-0000-0000-000091100000}"/>
    <cellStyle name="Percent 4 5" xfId="524" xr:uid="{00000000-0005-0000-0000-000092100000}"/>
    <cellStyle name="Percent 5" xfId="528" xr:uid="{00000000-0005-0000-0000-000093100000}"/>
    <cellStyle name="Percent 5 2" xfId="529" xr:uid="{00000000-0005-0000-0000-000094100000}"/>
    <cellStyle name="Percent 6" xfId="530" xr:uid="{00000000-0005-0000-0000-000095100000}"/>
    <cellStyle name="Percent 6 2" xfId="531" xr:uid="{00000000-0005-0000-0000-000096100000}"/>
    <cellStyle name="Percent 6 3" xfId="4232" xr:uid="{00000000-0005-0000-0000-000097100000}"/>
    <cellStyle name="Percent 7" xfId="532" xr:uid="{00000000-0005-0000-0000-000098100000}"/>
    <cellStyle name="Percent 8" xfId="533" xr:uid="{00000000-0005-0000-0000-000099100000}"/>
    <cellStyle name="Percent 9" xfId="534" xr:uid="{00000000-0005-0000-0000-00009A100000}"/>
    <cellStyle name="PSChar" xfId="92" xr:uid="{00000000-0005-0000-0000-00009B100000}"/>
    <cellStyle name="PSChar 2" xfId="119" xr:uid="{00000000-0005-0000-0000-00009C100000}"/>
    <cellStyle name="PSChar 2 2" xfId="180" xr:uid="{00000000-0005-0000-0000-00009D100000}"/>
    <cellStyle name="PSChar 2 3" xfId="535" xr:uid="{00000000-0005-0000-0000-00009E100000}"/>
    <cellStyle name="PSChar 3" xfId="102" xr:uid="{00000000-0005-0000-0000-00009F100000}"/>
    <cellStyle name="PSChar 3 2" xfId="537" xr:uid="{00000000-0005-0000-0000-0000A0100000}"/>
    <cellStyle name="PSChar 3 3" xfId="536" xr:uid="{00000000-0005-0000-0000-0000A1100000}"/>
    <cellStyle name="PSChar 4" xfId="538" xr:uid="{00000000-0005-0000-0000-0000A2100000}"/>
    <cellStyle name="PSChar 5" xfId="539" xr:uid="{00000000-0005-0000-0000-0000A3100000}"/>
    <cellStyle name="PSChar 6" xfId="540" xr:uid="{00000000-0005-0000-0000-0000A4100000}"/>
    <cellStyle name="PSDate" xfId="120" xr:uid="{00000000-0005-0000-0000-0000A5100000}"/>
    <cellStyle name="PSDate 2" xfId="181" xr:uid="{00000000-0005-0000-0000-0000A6100000}"/>
    <cellStyle name="PSDate 2 2" xfId="541" xr:uid="{00000000-0005-0000-0000-0000A7100000}"/>
    <cellStyle name="PSDate 2 3" xfId="542" xr:uid="{00000000-0005-0000-0000-0000A8100000}"/>
    <cellStyle name="PSDate 3" xfId="543" xr:uid="{00000000-0005-0000-0000-0000A9100000}"/>
    <cellStyle name="PSDate 3 2" xfId="544" xr:uid="{00000000-0005-0000-0000-0000AA100000}"/>
    <cellStyle name="PSDate 4" xfId="545" xr:uid="{00000000-0005-0000-0000-0000AB100000}"/>
    <cellStyle name="PSDate 5" xfId="546" xr:uid="{00000000-0005-0000-0000-0000AC100000}"/>
    <cellStyle name="PSDate 6" xfId="547" xr:uid="{00000000-0005-0000-0000-0000AD100000}"/>
    <cellStyle name="PSDec" xfId="103" xr:uid="{00000000-0005-0000-0000-0000AE100000}"/>
    <cellStyle name="PSDec 2" xfId="121" xr:uid="{00000000-0005-0000-0000-0000AF100000}"/>
    <cellStyle name="PSDec 2 2" xfId="182" xr:uid="{00000000-0005-0000-0000-0000B0100000}"/>
    <cellStyle name="PSDec 2 3" xfId="548" xr:uid="{00000000-0005-0000-0000-0000B1100000}"/>
    <cellStyle name="PSDec 3" xfId="168" xr:uid="{00000000-0005-0000-0000-0000B2100000}"/>
    <cellStyle name="PSDec 3 2" xfId="549" xr:uid="{00000000-0005-0000-0000-0000B3100000}"/>
    <cellStyle name="PSDec 4" xfId="550" xr:uid="{00000000-0005-0000-0000-0000B4100000}"/>
    <cellStyle name="PSDec 5" xfId="551" xr:uid="{00000000-0005-0000-0000-0000B5100000}"/>
    <cellStyle name="PSDec 6" xfId="552" xr:uid="{00000000-0005-0000-0000-0000B6100000}"/>
    <cellStyle name="PSHeading" xfId="104" xr:uid="{00000000-0005-0000-0000-0000B7100000}"/>
    <cellStyle name="PSHeading 10" xfId="553" xr:uid="{00000000-0005-0000-0000-0000B8100000}"/>
    <cellStyle name="PSHeading 11" xfId="554" xr:uid="{00000000-0005-0000-0000-0000B9100000}"/>
    <cellStyle name="PSHeading 2" xfId="122" xr:uid="{00000000-0005-0000-0000-0000BA100000}"/>
    <cellStyle name="PSHeading 2 2" xfId="555" xr:uid="{00000000-0005-0000-0000-0000BB100000}"/>
    <cellStyle name="PSHeading 2 3" xfId="556" xr:uid="{00000000-0005-0000-0000-0000BC100000}"/>
    <cellStyle name="PSHeading 2_108 Summary" xfId="557" xr:uid="{00000000-0005-0000-0000-0000BD100000}"/>
    <cellStyle name="PSHeading 3" xfId="558" xr:uid="{00000000-0005-0000-0000-0000BE100000}"/>
    <cellStyle name="PSHeading 3 2" xfId="559" xr:uid="{00000000-0005-0000-0000-0000BF100000}"/>
    <cellStyle name="PSHeading 3_108 Summary" xfId="560" xr:uid="{00000000-0005-0000-0000-0000C0100000}"/>
    <cellStyle name="PSHeading 4" xfId="561" xr:uid="{00000000-0005-0000-0000-0000C1100000}"/>
    <cellStyle name="PSHeading 5" xfId="562" xr:uid="{00000000-0005-0000-0000-0000C2100000}"/>
    <cellStyle name="PSHeading 6" xfId="563" xr:uid="{00000000-0005-0000-0000-0000C3100000}"/>
    <cellStyle name="PSHeading 7" xfId="564" xr:uid="{00000000-0005-0000-0000-0000C4100000}"/>
    <cellStyle name="PSHeading 8" xfId="565" xr:uid="{00000000-0005-0000-0000-0000C5100000}"/>
    <cellStyle name="PSHeading 9" xfId="566" xr:uid="{00000000-0005-0000-0000-0000C6100000}"/>
    <cellStyle name="PSHeading_101 check" xfId="567" xr:uid="{00000000-0005-0000-0000-0000C7100000}"/>
    <cellStyle name="PSInt" xfId="105" xr:uid="{00000000-0005-0000-0000-0000C8100000}"/>
    <cellStyle name="PSInt 2" xfId="169" xr:uid="{00000000-0005-0000-0000-0000C9100000}"/>
    <cellStyle name="PSInt 2 2" xfId="568" xr:uid="{00000000-0005-0000-0000-0000CA100000}"/>
    <cellStyle name="PSInt 2 3" xfId="569" xr:uid="{00000000-0005-0000-0000-0000CB100000}"/>
    <cellStyle name="PSInt 3" xfId="570" xr:uid="{00000000-0005-0000-0000-0000CC100000}"/>
    <cellStyle name="PSInt 3 2" xfId="571" xr:uid="{00000000-0005-0000-0000-0000CD100000}"/>
    <cellStyle name="PSInt 4" xfId="572" xr:uid="{00000000-0005-0000-0000-0000CE100000}"/>
    <cellStyle name="PSInt 5" xfId="573" xr:uid="{00000000-0005-0000-0000-0000CF100000}"/>
    <cellStyle name="PSInt 6" xfId="574" xr:uid="{00000000-0005-0000-0000-0000D0100000}"/>
    <cellStyle name="PSSpacer" xfId="123" xr:uid="{00000000-0005-0000-0000-0000D1100000}"/>
    <cellStyle name="PSSpacer 2" xfId="183" xr:uid="{00000000-0005-0000-0000-0000D2100000}"/>
    <cellStyle name="PSSpacer 2 2" xfId="575" xr:uid="{00000000-0005-0000-0000-0000D3100000}"/>
    <cellStyle name="PSSpacer 2 3" xfId="576" xr:uid="{00000000-0005-0000-0000-0000D4100000}"/>
    <cellStyle name="PSSpacer 3" xfId="577" xr:uid="{00000000-0005-0000-0000-0000D5100000}"/>
    <cellStyle name="PSSpacer 3 2" xfId="578" xr:uid="{00000000-0005-0000-0000-0000D6100000}"/>
    <cellStyle name="PSSpacer 4" xfId="579" xr:uid="{00000000-0005-0000-0000-0000D7100000}"/>
    <cellStyle name="PSSpacer 5" xfId="580" xr:uid="{00000000-0005-0000-0000-0000D8100000}"/>
    <cellStyle name="PSSpacer 6" xfId="581" xr:uid="{00000000-0005-0000-0000-0000D9100000}"/>
    <cellStyle name="Title" xfId="93" builtinId="15" customBuiltin="1"/>
    <cellStyle name="Title 2" xfId="582" xr:uid="{00000000-0005-0000-0000-0000DB100000}"/>
    <cellStyle name="Title 2 2" xfId="4198" xr:uid="{00000000-0005-0000-0000-0000DC100000}"/>
    <cellStyle name="Title 3" xfId="583" xr:uid="{00000000-0005-0000-0000-0000DD100000}"/>
    <cellStyle name="Title 4" xfId="584" xr:uid="{00000000-0005-0000-0000-0000DE100000}"/>
    <cellStyle name="Title 5" xfId="585" xr:uid="{00000000-0005-0000-0000-0000DF100000}"/>
    <cellStyle name="Title 6" xfId="4130" xr:uid="{00000000-0005-0000-0000-0000E0100000}"/>
    <cellStyle name="Total" xfId="94" builtinId="25" customBuiltin="1"/>
    <cellStyle name="Total 2" xfId="586" xr:uid="{00000000-0005-0000-0000-0000E2100000}"/>
    <cellStyle name="Total 2 2" xfId="4199" xr:uid="{00000000-0005-0000-0000-0000E3100000}"/>
    <cellStyle name="Total 3" xfId="587" xr:uid="{00000000-0005-0000-0000-0000E4100000}"/>
    <cellStyle name="Total 4" xfId="588" xr:uid="{00000000-0005-0000-0000-0000E5100000}"/>
    <cellStyle name="Total 5" xfId="589" xr:uid="{00000000-0005-0000-0000-0000E6100000}"/>
    <cellStyle name="Total 6" xfId="590" xr:uid="{00000000-0005-0000-0000-0000E7100000}"/>
    <cellStyle name="Total 7" xfId="591" xr:uid="{00000000-0005-0000-0000-0000E8100000}"/>
    <cellStyle name="Total 8" xfId="592" xr:uid="{00000000-0005-0000-0000-0000E9100000}"/>
    <cellStyle name="Total 9" xfId="4145" xr:uid="{00000000-0005-0000-0000-0000EA100000}"/>
    <cellStyle name="Warning Text" xfId="95" builtinId="11" customBuiltin="1"/>
    <cellStyle name="Warning Text 2" xfId="593" xr:uid="{00000000-0005-0000-0000-0000EC100000}"/>
    <cellStyle name="Warning Text 3" xfId="594" xr:uid="{00000000-0005-0000-0000-0000ED100000}"/>
    <cellStyle name="Warning Text 4" xfId="595" xr:uid="{00000000-0005-0000-0000-0000EE100000}"/>
    <cellStyle name="Warning Text 5" xfId="596" xr:uid="{00000000-0005-0000-0000-0000EF100000}"/>
    <cellStyle name="Warning Text 6" xfId="597" xr:uid="{00000000-0005-0000-0000-0000F0100000}"/>
    <cellStyle name="Warning Text 7" xfId="4143" xr:uid="{00000000-0005-0000-0000-0000F11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CCFF99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C4619"/>
  <sheetViews>
    <sheetView tabSelected="1" showWhiteSpace="0" view="pageBreakPreview" zoomScale="80" zoomScaleNormal="90" zoomScaleSheetLayoutView="80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Z962" sqref="Z962"/>
    </sheetView>
  </sheetViews>
  <sheetFormatPr defaultColWidth="9.1796875" defaultRowHeight="13" outlineLevelRow="1" outlineLevelCol="1"/>
  <cols>
    <col min="1" max="1" width="3.7265625" style="18" customWidth="1"/>
    <col min="2" max="2" width="3.7265625" style="40" customWidth="1"/>
    <col min="3" max="3" width="3.7265625" style="17" customWidth="1"/>
    <col min="4" max="4" width="52.54296875" style="17" customWidth="1"/>
    <col min="5" max="5" width="15.7265625" style="17" bestFit="1" customWidth="1"/>
    <col min="6" max="6" width="21.81640625" style="39" bestFit="1" customWidth="1"/>
    <col min="7" max="7" width="14" style="17" bestFit="1" customWidth="1"/>
    <col min="8" max="8" width="15.7265625" style="17" customWidth="1"/>
    <col min="9" max="9" width="15" style="20" bestFit="1" customWidth="1"/>
    <col min="10" max="12" width="14.26953125" style="20" customWidth="1" outlineLevel="1"/>
    <col min="13" max="13" width="14.26953125" style="20" customWidth="1"/>
    <col min="14" max="17" width="14.26953125" style="20" customWidth="1" outlineLevel="1"/>
    <col min="18" max="18" width="14.26953125" style="20" customWidth="1"/>
    <col min="19" max="22" width="14.26953125" style="20" customWidth="1" outlineLevel="1"/>
    <col min="23" max="23" width="14.26953125" style="20" customWidth="1"/>
    <col min="24" max="25" width="14.26953125" style="20" customWidth="1" outlineLevel="1"/>
    <col min="26" max="29" width="14.26953125" style="20" customWidth="1"/>
    <col min="30" max="38" width="14.26953125" style="17" customWidth="1"/>
    <col min="39" max="16384" width="9.1796875" style="17"/>
  </cols>
  <sheetData>
    <row r="1" spans="1:29">
      <c r="D1" s="12"/>
      <c r="E1" s="12"/>
      <c r="F1" s="90"/>
      <c r="G1" s="12"/>
      <c r="H1" s="12"/>
    </row>
    <row r="2" spans="1:29">
      <c r="D2" s="74"/>
      <c r="E2" s="74"/>
      <c r="F2" s="74" t="s">
        <v>0</v>
      </c>
      <c r="G2" s="74"/>
      <c r="H2" s="74" t="s">
        <v>3</v>
      </c>
      <c r="I2" s="40"/>
      <c r="J2" s="40"/>
      <c r="K2" s="40"/>
      <c r="L2" s="40"/>
      <c r="M2" s="74" t="s">
        <v>3</v>
      </c>
      <c r="N2" s="40"/>
      <c r="O2" s="40"/>
      <c r="P2" s="40"/>
      <c r="Q2" s="40"/>
      <c r="R2" s="74" t="s">
        <v>3</v>
      </c>
      <c r="S2" s="74"/>
      <c r="T2" s="40"/>
      <c r="U2" s="40"/>
      <c r="V2" s="40"/>
      <c r="W2" s="74" t="s">
        <v>3</v>
      </c>
      <c r="X2" s="40"/>
      <c r="Y2" s="40"/>
      <c r="Z2" s="74" t="s">
        <v>3</v>
      </c>
      <c r="AA2" s="74"/>
      <c r="AB2" s="74"/>
      <c r="AC2" s="40"/>
    </row>
    <row r="3" spans="1:29">
      <c r="D3" s="75" t="s">
        <v>11</v>
      </c>
      <c r="E3" s="75" t="s">
        <v>12</v>
      </c>
      <c r="F3" s="75" t="s">
        <v>1</v>
      </c>
      <c r="G3" s="75" t="s">
        <v>84</v>
      </c>
      <c r="H3" s="75" t="s">
        <v>4</v>
      </c>
      <c r="I3" s="75" t="str">
        <f>Allocators!E1</f>
        <v>RS</v>
      </c>
      <c r="J3" s="75" t="str">
        <f>Allocators!F1</f>
        <v>GS-SEC</v>
      </c>
      <c r="K3" s="75" t="str">
        <f>Allocators!G1</f>
        <v>GS-PRI</v>
      </c>
      <c r="L3" s="75" t="str">
        <f>Allocators!H1</f>
        <v>GS-SUB</v>
      </c>
      <c r="M3" s="75" t="s">
        <v>617</v>
      </c>
      <c r="N3" s="75" t="str">
        <f>Allocators!I1</f>
        <v>LGS-SEC</v>
      </c>
      <c r="O3" s="75" t="str">
        <f>Allocators!J1</f>
        <v>LGS-PRI</v>
      </c>
      <c r="P3" s="75" t="str">
        <f>Allocators!K1</f>
        <v>LGS-SUB</v>
      </c>
      <c r="Q3" s="75" t="str">
        <f>Allocators!L1</f>
        <v>LGS-TRA</v>
      </c>
      <c r="R3" s="75" t="s">
        <v>85</v>
      </c>
      <c r="S3" s="75" t="str">
        <f>Allocators!M1</f>
        <v>IGS-SEC</v>
      </c>
      <c r="T3" s="75" t="str">
        <f>Allocators!N1</f>
        <v>IGS-PRI</v>
      </c>
      <c r="U3" s="75" t="str">
        <f>Allocators!O1</f>
        <v>IGS-SUB</v>
      </c>
      <c r="V3" s="75" t="str">
        <f>Allocators!P1</f>
        <v>IGS-TRA</v>
      </c>
      <c r="W3" s="75" t="s">
        <v>428</v>
      </c>
      <c r="X3" s="75" t="str">
        <f>Allocators!Q1</f>
        <v>PS-SEC</v>
      </c>
      <c r="Y3" s="75" t="str">
        <f>Allocators!R1</f>
        <v>PS-PRI</v>
      </c>
      <c r="Z3" s="75" t="s">
        <v>435</v>
      </c>
      <c r="AA3" s="75" t="str">
        <f>Allocators!S1</f>
        <v>MW</v>
      </c>
      <c r="AB3" s="75" t="str">
        <f>Allocators!T1</f>
        <v>OL</v>
      </c>
      <c r="AC3" s="75" t="str">
        <f>Allocators!U1</f>
        <v>SL</v>
      </c>
    </row>
    <row r="4" spans="1:29">
      <c r="A4" s="91"/>
      <c r="B4" s="76"/>
      <c r="C4" s="92"/>
      <c r="D4" s="76"/>
      <c r="E4" s="76"/>
      <c r="F4" s="76"/>
      <c r="G4" s="76"/>
      <c r="H4" s="93">
        <v>1</v>
      </c>
      <c r="I4" s="93">
        <f>H4+1</f>
        <v>2</v>
      </c>
      <c r="J4" s="93">
        <f>I4+1</f>
        <v>3</v>
      </c>
      <c r="K4" s="93">
        <f>J4+1</f>
        <v>4</v>
      </c>
      <c r="L4" s="93">
        <f>K4+1</f>
        <v>5</v>
      </c>
      <c r="M4" s="93"/>
      <c r="N4" s="93">
        <f>L4+1</f>
        <v>6</v>
      </c>
      <c r="O4" s="93">
        <f>N4+1</f>
        <v>7</v>
      </c>
      <c r="P4" s="93">
        <f>O4+1</f>
        <v>8</v>
      </c>
      <c r="Q4" s="93">
        <f>P4+1</f>
        <v>9</v>
      </c>
      <c r="R4" s="93"/>
      <c r="S4" s="93">
        <f>+Q4+1</f>
        <v>10</v>
      </c>
      <c r="T4" s="93">
        <f>S4+1</f>
        <v>11</v>
      </c>
      <c r="U4" s="93">
        <f>T4+1</f>
        <v>12</v>
      </c>
      <c r="V4" s="93">
        <f>+U4+1</f>
        <v>13</v>
      </c>
      <c r="W4" s="93"/>
      <c r="X4" s="93">
        <f>V4+1</f>
        <v>14</v>
      </c>
      <c r="Y4" s="93">
        <f>X4+1</f>
        <v>15</v>
      </c>
      <c r="Z4" s="93"/>
      <c r="AA4" s="93">
        <f>+Y4+1</f>
        <v>16</v>
      </c>
      <c r="AB4" s="93">
        <f>+AA4+1</f>
        <v>17</v>
      </c>
      <c r="AC4" s="93">
        <f>+AB4+1</f>
        <v>18</v>
      </c>
    </row>
    <row r="5" spans="1:29"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ht="17">
      <c r="A6" s="61" t="s">
        <v>9</v>
      </c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>
      <c r="B7" s="40" t="s">
        <v>2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idden="1" outlineLevel="1">
      <c r="F8" s="42" t="str">
        <f>F15</f>
        <v>PROD_DEMAND</v>
      </c>
      <c r="G8" s="17" t="s">
        <v>30</v>
      </c>
      <c r="H8" s="21">
        <f t="shared" ref="H8:H15" si="0">SUBTOTAL(9,I8:AC8)</f>
        <v>1210786219.0000002</v>
      </c>
      <c r="I8" s="22">
        <f>VLOOKUP(CONCATENATE($F8," ",$G8),AllocFactorMatrix,(I$4+1),FALSE)*$E15</f>
        <v>600318184.16164207</v>
      </c>
      <c r="J8" s="22">
        <f>VLOOKUP(CONCATENATE($F8," ",$G8),AllocFactorMatrix,(J$4+1),FALSE)*$E15</f>
        <v>150120290.43851057</v>
      </c>
      <c r="K8" s="22">
        <f>VLOOKUP(CONCATENATE($F8," ",$G8),AllocFactorMatrix,(K$4+1),FALSE)*$E15</f>
        <v>1902600.2104035877</v>
      </c>
      <c r="L8" s="22">
        <f>VLOOKUP(CONCATENATE($F8," ",$G8),AllocFactorMatrix,(L$4+1),FALSE)*$E15</f>
        <v>95223.249327371086</v>
      </c>
      <c r="M8" s="22">
        <f t="shared" ref="M8:M15" si="1">SUBTOTAL(9,J8:L8)</f>
        <v>152118113.89824152</v>
      </c>
      <c r="N8" s="22">
        <f>VLOOKUP(CONCATENATE($F8," ",$G8),AllocFactorMatrix,(N$4+1),FALSE)*$E15</f>
        <v>67351127.832989737</v>
      </c>
      <c r="O8" s="22">
        <f>VLOOKUP(CONCATENATE($F8," ",$G8),AllocFactorMatrix,(O$4+1),FALSE)*$E15</f>
        <v>18459384.360859953</v>
      </c>
      <c r="P8" s="22">
        <f>VLOOKUP(CONCATENATE($F8," ",$G8),AllocFactorMatrix,(P$4+1),FALSE)*$E15</f>
        <v>2937456.7359187207</v>
      </c>
      <c r="Q8" s="22">
        <f>VLOOKUP(CONCATENATE($F8," ",$G8),AllocFactorMatrix,(Q$4+1),FALSE)*$E15</f>
        <v>0</v>
      </c>
      <c r="R8" s="22">
        <f>SUBTOTAL(9,N8:Q8)</f>
        <v>88747968.929768398</v>
      </c>
      <c r="S8" s="22">
        <f>VLOOKUP(CONCATENATE($F8," ",$G8),AllocFactorMatrix,(S$4+1),FALSE)*$E15</f>
        <v>2911416.961325726</v>
      </c>
      <c r="T8" s="22">
        <f>VLOOKUP(CONCATENATE($F8," ",$G8),AllocFactorMatrix,(T$4+1),FALSE)*$E15</f>
        <v>52982822.383591615</v>
      </c>
      <c r="U8" s="22">
        <f>VLOOKUP(CONCATENATE($F8," ",$G8),AllocFactorMatrix,(U$4+1),FALSE)*$E15</f>
        <v>258161020.82150221</v>
      </c>
      <c r="V8" s="22">
        <f>VLOOKUP(CONCATENATE($F8," ",$G8),AllocFactorMatrix,(V$4+1),FALSE)*$E15</f>
        <v>32894991.340234805</v>
      </c>
      <c r="W8" s="22">
        <f>SUBTOTAL(9,S8:V8)</f>
        <v>346950251.50665438</v>
      </c>
      <c r="X8" s="22">
        <f>VLOOKUP(CONCATENATE($F8," ",$G8),AllocFactorMatrix,(X$4+1),FALSE)*$E15</f>
        <v>18836674.596573927</v>
      </c>
      <c r="Y8" s="22">
        <f>VLOOKUP(CONCATENATE($F8," ",$G8),AllocFactorMatrix,(Y$4+1),FALSE)*$E15</f>
        <v>354084.0961198163</v>
      </c>
      <c r="Z8" s="22">
        <f t="shared" ref="Z8:Z15" si="2">SUBTOTAL(9,X8:Y8)</f>
        <v>19190758.692693744</v>
      </c>
      <c r="AA8" s="22">
        <f>VLOOKUP(CONCATENATE($F8," ",$G8),AllocFactorMatrix,(AA$4+1),FALSE)*$E15</f>
        <v>273932.95030163327</v>
      </c>
      <c r="AB8" s="22">
        <f>VLOOKUP(CONCATENATE($F8," ",$G8),AllocFactorMatrix,(AB$4+1),FALSE)*$E15</f>
        <v>2574231.292223365</v>
      </c>
      <c r="AC8" s="22">
        <f>VLOOKUP(CONCATENATE($F8," ",$G8),AllocFactorMatrix,(AC$4+1),FALSE)*$E15</f>
        <v>612777.56847506994</v>
      </c>
    </row>
    <row r="9" spans="1:29" hidden="1" outlineLevel="1">
      <c r="F9" s="42" t="str">
        <f>F15</f>
        <v>PROD_DEMAND</v>
      </c>
      <c r="G9" s="17" t="s">
        <v>34</v>
      </c>
      <c r="H9" s="21">
        <f t="shared" si="0"/>
        <v>0</v>
      </c>
      <c r="I9" s="22">
        <f>VLOOKUP(CONCATENATE($F9," ",$G9),AllocFactorMatrix,(I$4+1),FALSE)*$E15</f>
        <v>0</v>
      </c>
      <c r="J9" s="22">
        <f>VLOOKUP(CONCATENATE($F9," ",$G9),AllocFactorMatrix,(J$4+1),FALSE)*$E15</f>
        <v>0</v>
      </c>
      <c r="K9" s="22">
        <f>VLOOKUP(CONCATENATE($F9," ",$G9),AllocFactorMatrix,(K$4+1),FALSE)*$E15</f>
        <v>0</v>
      </c>
      <c r="L9" s="22">
        <f>VLOOKUP(CONCATENATE($F9," ",$G9),AllocFactorMatrix,(L$4+1),FALSE)*$E15</f>
        <v>0</v>
      </c>
      <c r="M9" s="22">
        <f t="shared" si="1"/>
        <v>0</v>
      </c>
      <c r="N9" s="22">
        <f>VLOOKUP(CONCATENATE($F9," ",$G9),AllocFactorMatrix,(N$4+1),FALSE)*$E15</f>
        <v>0</v>
      </c>
      <c r="O9" s="22">
        <f>VLOOKUP(CONCATENATE($F9," ",$G9),AllocFactorMatrix,(O$4+1),FALSE)*$E15</f>
        <v>0</v>
      </c>
      <c r="P9" s="22">
        <f>VLOOKUP(CONCATENATE($F9," ",$G9),AllocFactorMatrix,(P$4+1),FALSE)*$E15</f>
        <v>0</v>
      </c>
      <c r="Q9" s="22">
        <f>VLOOKUP(CONCATENATE($F9," ",$G9),AllocFactorMatrix,(Q$4+1),FALSE)*$E15</f>
        <v>0</v>
      </c>
      <c r="R9" s="22">
        <f t="shared" ref="R9:R15" si="3">SUBTOTAL(9,N9:Q9)</f>
        <v>0</v>
      </c>
      <c r="S9" s="22">
        <f>VLOOKUP(CONCATENATE($F9," ",$G9),AllocFactorMatrix,(S$4+1),FALSE)*$E15</f>
        <v>0</v>
      </c>
      <c r="T9" s="22">
        <f>VLOOKUP(CONCATENATE($F9," ",$G9),AllocFactorMatrix,(T$4+1),FALSE)*$E15</f>
        <v>0</v>
      </c>
      <c r="U9" s="22">
        <f>VLOOKUP(CONCATENATE($F9," ",$G9),AllocFactorMatrix,(U$4+1),FALSE)*$E15</f>
        <v>0</v>
      </c>
      <c r="V9" s="22">
        <f>VLOOKUP(CONCATENATE($F9," ",$G9),AllocFactorMatrix,(V$4+1),FALSE)*$E15</f>
        <v>0</v>
      </c>
      <c r="W9" s="22">
        <f t="shared" ref="W9:W15" si="4">SUBTOTAL(9,S9:V9)</f>
        <v>0</v>
      </c>
      <c r="X9" s="22">
        <f>VLOOKUP(CONCATENATE($F9," ",$G9),AllocFactorMatrix,(X$4+1),FALSE)*$E15</f>
        <v>0</v>
      </c>
      <c r="Y9" s="22">
        <f>VLOOKUP(CONCATENATE($F9," ",$G9),AllocFactorMatrix,(Y$4+1),FALSE)*$E15</f>
        <v>0</v>
      </c>
      <c r="Z9" s="22">
        <f t="shared" si="2"/>
        <v>0</v>
      </c>
      <c r="AA9" s="22">
        <f>VLOOKUP(CONCATENATE($F9," ",$G9),AllocFactorMatrix,(AA$4+1),FALSE)*$E15</f>
        <v>0</v>
      </c>
      <c r="AB9" s="22">
        <f>VLOOKUP(CONCATENATE($F9," ",$G9),AllocFactorMatrix,(AB$4+1),FALSE)*$E15</f>
        <v>0</v>
      </c>
      <c r="AC9" s="22">
        <f>VLOOKUP(CONCATENATE($F9," ",$G9),AllocFactorMatrix,(AC$4+1),FALSE)*$E15</f>
        <v>0</v>
      </c>
    </row>
    <row r="10" spans="1:29" hidden="1" outlineLevel="1">
      <c r="F10" s="42" t="str">
        <f>F15</f>
        <v>PROD_DEMAND</v>
      </c>
      <c r="G10" s="17" t="s">
        <v>36</v>
      </c>
      <c r="H10" s="21">
        <f t="shared" si="0"/>
        <v>0</v>
      </c>
      <c r="I10" s="22">
        <f>VLOOKUP(CONCATENATE($F10," ",$G10),AllocFactorMatrix,(I$4+1),FALSE)*$E15</f>
        <v>0</v>
      </c>
      <c r="J10" s="22">
        <f>VLOOKUP(CONCATENATE($F10," ",$G10),AllocFactorMatrix,(J$4+1),FALSE)*$E15</f>
        <v>0</v>
      </c>
      <c r="K10" s="22">
        <f>VLOOKUP(CONCATENATE($F10," ",$G10),AllocFactorMatrix,(K$4+1),FALSE)*$E15</f>
        <v>0</v>
      </c>
      <c r="L10" s="22">
        <f>VLOOKUP(CONCATENATE($F10," ",$G10),AllocFactorMatrix,(L$4+1),FALSE)*$E15</f>
        <v>0</v>
      </c>
      <c r="M10" s="22">
        <f t="shared" si="1"/>
        <v>0</v>
      </c>
      <c r="N10" s="22">
        <f>VLOOKUP(CONCATENATE($F10," ",$G10),AllocFactorMatrix,(N$4+1),FALSE)*$E15</f>
        <v>0</v>
      </c>
      <c r="O10" s="22">
        <f>VLOOKUP(CONCATENATE($F10," ",$G10),AllocFactorMatrix,(O$4+1),FALSE)*$E15</f>
        <v>0</v>
      </c>
      <c r="P10" s="22">
        <f>VLOOKUP(CONCATENATE($F10," ",$G10),AllocFactorMatrix,(P$4+1),FALSE)*$E15</f>
        <v>0</v>
      </c>
      <c r="Q10" s="22">
        <f>VLOOKUP(CONCATENATE($F10," ",$G10),AllocFactorMatrix,(Q$4+1),FALSE)*$E15</f>
        <v>0</v>
      </c>
      <c r="R10" s="22">
        <f t="shared" si="3"/>
        <v>0</v>
      </c>
      <c r="S10" s="22">
        <f>VLOOKUP(CONCATENATE($F10," ",$G10),AllocFactorMatrix,(S$4+1),FALSE)*$E15</f>
        <v>0</v>
      </c>
      <c r="T10" s="22">
        <f>VLOOKUP(CONCATENATE($F10," ",$G10),AllocFactorMatrix,(T$4+1),FALSE)*$E15</f>
        <v>0</v>
      </c>
      <c r="U10" s="22">
        <f>VLOOKUP(CONCATENATE($F10," ",$G10),AllocFactorMatrix,(U$4+1),FALSE)*$E15</f>
        <v>0</v>
      </c>
      <c r="V10" s="22">
        <f>VLOOKUP(CONCATENATE($F10," ",$G10),AllocFactorMatrix,(V$4+1),FALSE)*$E15</f>
        <v>0</v>
      </c>
      <c r="W10" s="22">
        <f t="shared" si="4"/>
        <v>0</v>
      </c>
      <c r="X10" s="22">
        <f>VLOOKUP(CONCATENATE($F10," ",$G10),AllocFactorMatrix,(X$4+1),FALSE)*$E15</f>
        <v>0</v>
      </c>
      <c r="Y10" s="22">
        <f>VLOOKUP(CONCATENATE($F10," ",$G10),AllocFactorMatrix,(Y$4+1),FALSE)*$E15</f>
        <v>0</v>
      </c>
      <c r="Z10" s="22">
        <f t="shared" si="2"/>
        <v>0</v>
      </c>
      <c r="AA10" s="22">
        <f>VLOOKUP(CONCATENATE($F10," ",$G10),AllocFactorMatrix,(AA$4+1),FALSE)*$E15</f>
        <v>0</v>
      </c>
      <c r="AB10" s="22">
        <f>VLOOKUP(CONCATENATE($F10," ",$G10),AllocFactorMatrix,(AB$4+1),FALSE)*$E15</f>
        <v>0</v>
      </c>
      <c r="AC10" s="22">
        <f>VLOOKUP(CONCATENATE($F10," ",$G10),AllocFactorMatrix,(AC$4+1),FALSE)*$E15</f>
        <v>0</v>
      </c>
    </row>
    <row r="11" spans="1:29" hidden="1" outlineLevel="1">
      <c r="F11" s="42" t="str">
        <f>F15</f>
        <v>PROD_DEMAND</v>
      </c>
      <c r="G11" s="17" t="s">
        <v>38</v>
      </c>
      <c r="H11" s="21">
        <f t="shared" si="0"/>
        <v>0</v>
      </c>
      <c r="I11" s="22">
        <f>VLOOKUP(CONCATENATE($F11," ",$G11),AllocFactorMatrix,(I$4+1),FALSE)*$E15</f>
        <v>0</v>
      </c>
      <c r="J11" s="22">
        <f>VLOOKUP(CONCATENATE($F11," ",$G11),AllocFactorMatrix,(J$4+1),FALSE)*$E15</f>
        <v>0</v>
      </c>
      <c r="K11" s="22">
        <f>VLOOKUP(CONCATENATE($F11," ",$G11),AllocFactorMatrix,(K$4+1),FALSE)*$E15</f>
        <v>0</v>
      </c>
      <c r="L11" s="22">
        <f>VLOOKUP(CONCATENATE($F11," ",$G11),AllocFactorMatrix,(L$4+1),FALSE)*$E15</f>
        <v>0</v>
      </c>
      <c r="M11" s="22">
        <f t="shared" si="1"/>
        <v>0</v>
      </c>
      <c r="N11" s="22">
        <f>VLOOKUP(CONCATENATE($F11," ",$G11),AllocFactorMatrix,(N$4+1),FALSE)*$E15</f>
        <v>0</v>
      </c>
      <c r="O11" s="22">
        <f>VLOOKUP(CONCATENATE($F11," ",$G11),AllocFactorMatrix,(O$4+1),FALSE)*$E15</f>
        <v>0</v>
      </c>
      <c r="P11" s="22">
        <f>VLOOKUP(CONCATENATE($F11," ",$G11),AllocFactorMatrix,(P$4+1),FALSE)*$E15</f>
        <v>0</v>
      </c>
      <c r="Q11" s="22">
        <f>VLOOKUP(CONCATENATE($F11," ",$G11),AllocFactorMatrix,(Q$4+1),FALSE)*$E15</f>
        <v>0</v>
      </c>
      <c r="R11" s="22">
        <f t="shared" si="3"/>
        <v>0</v>
      </c>
      <c r="S11" s="22">
        <f>VLOOKUP(CONCATENATE($F11," ",$G11),AllocFactorMatrix,(S$4+1),FALSE)*$E15</f>
        <v>0</v>
      </c>
      <c r="T11" s="22">
        <f>VLOOKUP(CONCATENATE($F11," ",$G11),AllocFactorMatrix,(T$4+1),FALSE)*$E15</f>
        <v>0</v>
      </c>
      <c r="U11" s="22">
        <f>VLOOKUP(CONCATENATE($F11," ",$G11),AllocFactorMatrix,(U$4+1),FALSE)*$E15</f>
        <v>0</v>
      </c>
      <c r="V11" s="22">
        <f>VLOOKUP(CONCATENATE($F11," ",$G11),AllocFactorMatrix,(V$4+1),FALSE)*$E15</f>
        <v>0</v>
      </c>
      <c r="W11" s="22">
        <f t="shared" si="4"/>
        <v>0</v>
      </c>
      <c r="X11" s="22">
        <f>VLOOKUP(CONCATENATE($F11," ",$G11),AllocFactorMatrix,(X$4+1),FALSE)*$E15</f>
        <v>0</v>
      </c>
      <c r="Y11" s="22">
        <f>VLOOKUP(CONCATENATE($F11," ",$G11),AllocFactorMatrix,(Y$4+1),FALSE)*$E15</f>
        <v>0</v>
      </c>
      <c r="Z11" s="22">
        <f t="shared" si="2"/>
        <v>0</v>
      </c>
      <c r="AA11" s="22">
        <f>VLOOKUP(CONCATENATE($F11," ",$G11),AllocFactorMatrix,(AA$4+1),FALSE)*$E15</f>
        <v>0</v>
      </c>
      <c r="AB11" s="22">
        <f>VLOOKUP(CONCATENATE($F11," ",$G11),AllocFactorMatrix,(AB$4+1),FALSE)*$E15</f>
        <v>0</v>
      </c>
      <c r="AC11" s="22">
        <f>VLOOKUP(CONCATENATE($F11," ",$G11),AllocFactorMatrix,(AC$4+1),FALSE)*$E15</f>
        <v>0</v>
      </c>
    </row>
    <row r="12" spans="1:29" hidden="1" outlineLevel="1">
      <c r="F12" s="42" t="str">
        <f>F15</f>
        <v>PROD_DEMAND</v>
      </c>
      <c r="G12" s="17" t="s">
        <v>40</v>
      </c>
      <c r="H12" s="21">
        <f t="shared" si="0"/>
        <v>0</v>
      </c>
      <c r="I12" s="22">
        <f>VLOOKUP(CONCATENATE($F12," ",$G12),AllocFactorMatrix,(I$4+1),FALSE)*$E15</f>
        <v>0</v>
      </c>
      <c r="J12" s="22">
        <f>VLOOKUP(CONCATENATE($F12," ",$G12),AllocFactorMatrix,(J$4+1),FALSE)*$E15</f>
        <v>0</v>
      </c>
      <c r="K12" s="22">
        <f>VLOOKUP(CONCATENATE($F12," ",$G12),AllocFactorMatrix,(K$4+1),FALSE)*$E15</f>
        <v>0</v>
      </c>
      <c r="L12" s="22">
        <f>VLOOKUP(CONCATENATE($F12," ",$G12),AllocFactorMatrix,(L$4+1),FALSE)*$E15</f>
        <v>0</v>
      </c>
      <c r="M12" s="22">
        <f t="shared" si="1"/>
        <v>0</v>
      </c>
      <c r="N12" s="22">
        <f>VLOOKUP(CONCATENATE($F12," ",$G12),AllocFactorMatrix,(N$4+1),FALSE)*$E15</f>
        <v>0</v>
      </c>
      <c r="O12" s="22">
        <f>VLOOKUP(CONCATENATE($F12," ",$G12),AllocFactorMatrix,(O$4+1),FALSE)*$E15</f>
        <v>0</v>
      </c>
      <c r="P12" s="22">
        <f>VLOOKUP(CONCATENATE($F12," ",$G12),AllocFactorMatrix,(P$4+1),FALSE)*$E15</f>
        <v>0</v>
      </c>
      <c r="Q12" s="22">
        <f>VLOOKUP(CONCATENATE($F12," ",$G12),AllocFactorMatrix,(Q$4+1),FALSE)*$E15</f>
        <v>0</v>
      </c>
      <c r="R12" s="22">
        <f t="shared" si="3"/>
        <v>0</v>
      </c>
      <c r="S12" s="22">
        <f>VLOOKUP(CONCATENATE($F12," ",$G12),AllocFactorMatrix,(S$4+1),FALSE)*$E15</f>
        <v>0</v>
      </c>
      <c r="T12" s="22">
        <f>VLOOKUP(CONCATENATE($F12," ",$G12),AllocFactorMatrix,(T$4+1),FALSE)*$E15</f>
        <v>0</v>
      </c>
      <c r="U12" s="22">
        <f>VLOOKUP(CONCATENATE($F12," ",$G12),AllocFactorMatrix,(U$4+1),FALSE)*$E15</f>
        <v>0</v>
      </c>
      <c r="V12" s="22">
        <f>VLOOKUP(CONCATENATE($F12," ",$G12),AllocFactorMatrix,(V$4+1),FALSE)*$E15</f>
        <v>0</v>
      </c>
      <c r="W12" s="22">
        <f t="shared" si="4"/>
        <v>0</v>
      </c>
      <c r="X12" s="22">
        <f>VLOOKUP(CONCATENATE($F12," ",$G12),AllocFactorMatrix,(X$4+1),FALSE)*$E15</f>
        <v>0</v>
      </c>
      <c r="Y12" s="22">
        <f>VLOOKUP(CONCATENATE($F12," ",$G12),AllocFactorMatrix,(Y$4+1),FALSE)*$E15</f>
        <v>0</v>
      </c>
      <c r="Z12" s="22">
        <f t="shared" si="2"/>
        <v>0</v>
      </c>
      <c r="AA12" s="22">
        <f>VLOOKUP(CONCATENATE($F12," ",$G12),AllocFactorMatrix,(AA$4+1),FALSE)*$E15</f>
        <v>0</v>
      </c>
      <c r="AB12" s="22">
        <f>VLOOKUP(CONCATENATE($F12," ",$G12),AllocFactorMatrix,(AB$4+1),FALSE)*$E15</f>
        <v>0</v>
      </c>
      <c r="AC12" s="22">
        <f>VLOOKUP(CONCATENATE($F12," ",$G12),AllocFactorMatrix,(AC$4+1),FALSE)*$E15</f>
        <v>0</v>
      </c>
    </row>
    <row r="13" spans="1:29" hidden="1" outlineLevel="1">
      <c r="F13" s="42" t="str">
        <f>F15</f>
        <v>PROD_DEMAND</v>
      </c>
      <c r="G13" s="17" t="s">
        <v>32</v>
      </c>
      <c r="H13" s="21">
        <f t="shared" si="0"/>
        <v>0</v>
      </c>
      <c r="I13" s="22">
        <f>VLOOKUP(CONCATENATE($F13," ",$G13),AllocFactorMatrix,(I$4+1),FALSE)*$E15</f>
        <v>0</v>
      </c>
      <c r="J13" s="22">
        <f>VLOOKUP(CONCATENATE($F13," ",$G13),AllocFactorMatrix,(J$4+1),FALSE)*$E15</f>
        <v>0</v>
      </c>
      <c r="K13" s="22">
        <f>VLOOKUP(CONCATENATE($F13," ",$G13),AllocFactorMatrix,(K$4+1),FALSE)*$E15</f>
        <v>0</v>
      </c>
      <c r="L13" s="22">
        <f>VLOOKUP(CONCATENATE($F13," ",$G13),AllocFactorMatrix,(L$4+1),FALSE)*$E15</f>
        <v>0</v>
      </c>
      <c r="M13" s="22">
        <f t="shared" si="1"/>
        <v>0</v>
      </c>
      <c r="N13" s="22">
        <f>VLOOKUP(CONCATENATE($F13," ",$G13),AllocFactorMatrix,(N$4+1),FALSE)*$E15</f>
        <v>0</v>
      </c>
      <c r="O13" s="22">
        <f>VLOOKUP(CONCATENATE($F13," ",$G13),AllocFactorMatrix,(O$4+1),FALSE)*$E15</f>
        <v>0</v>
      </c>
      <c r="P13" s="22">
        <f>VLOOKUP(CONCATENATE($F13," ",$G13),AllocFactorMatrix,(P$4+1),FALSE)*$E15</f>
        <v>0</v>
      </c>
      <c r="Q13" s="22">
        <f>VLOOKUP(CONCATENATE($F13," ",$G13),AllocFactorMatrix,(Q$4+1),FALSE)*$E15</f>
        <v>0</v>
      </c>
      <c r="R13" s="22">
        <f t="shared" si="3"/>
        <v>0</v>
      </c>
      <c r="S13" s="22">
        <f>VLOOKUP(CONCATENATE($F13," ",$G13),AllocFactorMatrix,(S$4+1),FALSE)*$E15</f>
        <v>0</v>
      </c>
      <c r="T13" s="22">
        <f>VLOOKUP(CONCATENATE($F13," ",$G13),AllocFactorMatrix,(T$4+1),FALSE)*$E15</f>
        <v>0</v>
      </c>
      <c r="U13" s="22">
        <f>VLOOKUP(CONCATENATE($F13," ",$G13),AllocFactorMatrix,(U$4+1),FALSE)*$E15</f>
        <v>0</v>
      </c>
      <c r="V13" s="22">
        <f>VLOOKUP(CONCATENATE($F13," ",$G13),AllocFactorMatrix,(V$4+1),FALSE)*$E15</f>
        <v>0</v>
      </c>
      <c r="W13" s="22">
        <f t="shared" si="4"/>
        <v>0</v>
      </c>
      <c r="X13" s="22">
        <f>VLOOKUP(CONCATENATE($F13," ",$G13),AllocFactorMatrix,(X$4+1),FALSE)*$E15</f>
        <v>0</v>
      </c>
      <c r="Y13" s="22">
        <f>VLOOKUP(CONCATENATE($F13," ",$G13),AllocFactorMatrix,(Y$4+1),FALSE)*$E15</f>
        <v>0</v>
      </c>
      <c r="Z13" s="22">
        <f t="shared" si="2"/>
        <v>0</v>
      </c>
      <c r="AA13" s="22">
        <f>VLOOKUP(CONCATENATE($F13," ",$G13),AllocFactorMatrix,(AA$4+1),FALSE)*$E15</f>
        <v>0</v>
      </c>
      <c r="AB13" s="22">
        <f>VLOOKUP(CONCATENATE($F13," ",$G13),AllocFactorMatrix,(AB$4+1),FALSE)*$E15</f>
        <v>0</v>
      </c>
      <c r="AC13" s="22">
        <f>VLOOKUP(CONCATENATE($F13," ",$G13),AllocFactorMatrix,(AC$4+1),FALSE)*$E15</f>
        <v>0</v>
      </c>
    </row>
    <row r="14" spans="1:29" hidden="1" outlineLevel="1">
      <c r="F14" s="42" t="str">
        <f>F15</f>
        <v>PROD_DEMAND</v>
      </c>
      <c r="G14" s="17" t="s">
        <v>42</v>
      </c>
      <c r="H14" s="21">
        <f t="shared" si="0"/>
        <v>0</v>
      </c>
      <c r="I14" s="22">
        <f>VLOOKUP(CONCATENATE($F14," ",$G14),AllocFactorMatrix,(I$4+1),FALSE)*$E15</f>
        <v>0</v>
      </c>
      <c r="J14" s="22">
        <f>VLOOKUP(CONCATENATE($F14," ",$G14),AllocFactorMatrix,(J$4+1),FALSE)*$E15</f>
        <v>0</v>
      </c>
      <c r="K14" s="22">
        <f>VLOOKUP(CONCATENATE($F14," ",$G14),AllocFactorMatrix,(K$4+1),FALSE)*$E15</f>
        <v>0</v>
      </c>
      <c r="L14" s="22">
        <f>VLOOKUP(CONCATENATE($F14," ",$G14),AllocFactorMatrix,(L$4+1),FALSE)*$E15</f>
        <v>0</v>
      </c>
      <c r="M14" s="22">
        <f t="shared" si="1"/>
        <v>0</v>
      </c>
      <c r="N14" s="22">
        <f>VLOOKUP(CONCATENATE($F14," ",$G14),AllocFactorMatrix,(N$4+1),FALSE)*$E15</f>
        <v>0</v>
      </c>
      <c r="O14" s="22">
        <f>VLOOKUP(CONCATENATE($F14," ",$G14),AllocFactorMatrix,(O$4+1),FALSE)*$E15</f>
        <v>0</v>
      </c>
      <c r="P14" s="22">
        <f>VLOOKUP(CONCATENATE($F14," ",$G14),AllocFactorMatrix,(P$4+1),FALSE)*$E15</f>
        <v>0</v>
      </c>
      <c r="Q14" s="22">
        <f>VLOOKUP(CONCATENATE($F14," ",$G14),AllocFactorMatrix,(Q$4+1),FALSE)*$E15</f>
        <v>0</v>
      </c>
      <c r="R14" s="22">
        <f t="shared" si="3"/>
        <v>0</v>
      </c>
      <c r="S14" s="22">
        <f>VLOOKUP(CONCATENATE($F14," ",$G14),AllocFactorMatrix,(S$4+1),FALSE)*$E15</f>
        <v>0</v>
      </c>
      <c r="T14" s="22">
        <f>VLOOKUP(CONCATENATE($F14," ",$G14),AllocFactorMatrix,(T$4+1),FALSE)*$E15</f>
        <v>0</v>
      </c>
      <c r="U14" s="22">
        <f>VLOOKUP(CONCATENATE($F14," ",$G14),AllocFactorMatrix,(U$4+1),FALSE)*$E15</f>
        <v>0</v>
      </c>
      <c r="V14" s="22">
        <f>VLOOKUP(CONCATENATE($F14," ",$G14),AllocFactorMatrix,(V$4+1),FALSE)*$E15</f>
        <v>0</v>
      </c>
      <c r="W14" s="22">
        <f t="shared" si="4"/>
        <v>0</v>
      </c>
      <c r="X14" s="22">
        <f>VLOOKUP(CONCATENATE($F14," ",$G14),AllocFactorMatrix,(X$4+1),FALSE)*$E15</f>
        <v>0</v>
      </c>
      <c r="Y14" s="22">
        <f>VLOOKUP(CONCATENATE($F14," ",$G14),AllocFactorMatrix,(Y$4+1),FALSE)*$E15</f>
        <v>0</v>
      </c>
      <c r="Z14" s="22">
        <f t="shared" si="2"/>
        <v>0</v>
      </c>
      <c r="AA14" s="22">
        <f>VLOOKUP(CONCATENATE($F14," ",$G14),AllocFactorMatrix,(AA$4+1),FALSE)*$E15</f>
        <v>0</v>
      </c>
      <c r="AB14" s="22">
        <f>VLOOKUP(CONCATENATE($F14," ",$G14),AllocFactorMatrix,(AB$4+1),FALSE)*$E15</f>
        <v>0</v>
      </c>
      <c r="AC14" s="22">
        <f>VLOOKUP(CONCATENATE($F14," ",$G14),AllocFactorMatrix,(AC$4+1),FALSE)*$E15</f>
        <v>0</v>
      </c>
    </row>
    <row r="15" spans="1:29" collapsed="1">
      <c r="C15" s="17" t="s">
        <v>577</v>
      </c>
      <c r="E15" s="19">
        <f>1194214503+16571716</f>
        <v>1210786219</v>
      </c>
      <c r="F15" s="42" t="s">
        <v>29</v>
      </c>
      <c r="G15" s="17" t="s">
        <v>83</v>
      </c>
      <c r="H15" s="21">
        <f t="shared" si="0"/>
        <v>1210786219.0000002</v>
      </c>
      <c r="I15" s="22">
        <f>VLOOKUP(CONCATENATE($F15," ",$G15),AllocFactorMatrix,(I$4+1),FALSE)*$E15</f>
        <v>600318184.16164207</v>
      </c>
      <c r="J15" s="22">
        <f>VLOOKUP(CONCATENATE($F15," ",$G15),AllocFactorMatrix,(J$4+1),FALSE)*$E15</f>
        <v>150120290.43851057</v>
      </c>
      <c r="K15" s="22">
        <f>VLOOKUP(CONCATENATE($F15," ",$G15),AllocFactorMatrix,(K$4+1),FALSE)*$E15</f>
        <v>1902600.2104035877</v>
      </c>
      <c r="L15" s="22">
        <f>VLOOKUP(CONCATENATE($F15," ",$G15),AllocFactorMatrix,(L$4+1),FALSE)*$E15</f>
        <v>95223.249327371086</v>
      </c>
      <c r="M15" s="22">
        <f t="shared" si="1"/>
        <v>152118113.89824152</v>
      </c>
      <c r="N15" s="22">
        <f>VLOOKUP(CONCATENATE($F15," ",$G15),AllocFactorMatrix,(N$4+1),FALSE)*$E15</f>
        <v>67351127.832989737</v>
      </c>
      <c r="O15" s="22">
        <f>VLOOKUP(CONCATENATE($F15," ",$G15),AllocFactorMatrix,(O$4+1),FALSE)*$E15</f>
        <v>18459384.360859953</v>
      </c>
      <c r="P15" s="22">
        <f>VLOOKUP(CONCATENATE($F15," ",$G15),AllocFactorMatrix,(P$4+1),FALSE)*$E15</f>
        <v>2937456.7359187207</v>
      </c>
      <c r="Q15" s="22">
        <f>VLOOKUP(CONCATENATE($F15," ",$G15),AllocFactorMatrix,(Q$4+1),FALSE)*$E15</f>
        <v>0</v>
      </c>
      <c r="R15" s="22">
        <f t="shared" si="3"/>
        <v>88747968.929768398</v>
      </c>
      <c r="S15" s="22">
        <f>VLOOKUP(CONCATENATE($F15," ",$G15),AllocFactorMatrix,(S$4+1),FALSE)*$E15</f>
        <v>2911416.961325726</v>
      </c>
      <c r="T15" s="22">
        <f>VLOOKUP(CONCATENATE($F15," ",$G15),AllocFactorMatrix,(T$4+1),FALSE)*$E15</f>
        <v>52982822.383591615</v>
      </c>
      <c r="U15" s="22">
        <f>VLOOKUP(CONCATENATE($F15," ",$G15),AllocFactorMatrix,(U$4+1),FALSE)*$E15</f>
        <v>258161020.82150221</v>
      </c>
      <c r="V15" s="22">
        <f>VLOOKUP(CONCATENATE($F15," ",$G15),AllocFactorMatrix,(V$4+1),FALSE)*$E15</f>
        <v>32894991.340234805</v>
      </c>
      <c r="W15" s="22">
        <f t="shared" si="4"/>
        <v>346950251.50665438</v>
      </c>
      <c r="X15" s="22">
        <f>VLOOKUP(CONCATENATE($F15," ",$G15),AllocFactorMatrix,(X$4+1),FALSE)*$E15</f>
        <v>18836674.596573927</v>
      </c>
      <c r="Y15" s="22">
        <f>VLOOKUP(CONCATENATE($F15," ",$G15),AllocFactorMatrix,(Y$4+1),FALSE)*$E15</f>
        <v>354084.0961198163</v>
      </c>
      <c r="Z15" s="22">
        <f t="shared" si="2"/>
        <v>19190758.692693744</v>
      </c>
      <c r="AA15" s="22">
        <f>VLOOKUP(CONCATENATE($F15," ",$G15),AllocFactorMatrix,(AA$4+1),FALSE)*$E15</f>
        <v>273932.95030163327</v>
      </c>
      <c r="AB15" s="22">
        <f>VLOOKUP(CONCATENATE($F15," ",$G15),AllocFactorMatrix,(AB$4+1),FALSE)*$E15</f>
        <v>2574231.292223365</v>
      </c>
      <c r="AC15" s="22">
        <f>VLOOKUP(CONCATENATE($F15," ",$G15),AllocFactorMatrix,(AC$4+1),FALSE)*$E15</f>
        <v>612777.56847506994</v>
      </c>
    </row>
    <row r="16" spans="1:29">
      <c r="E16" s="19"/>
      <c r="F16" s="42"/>
      <c r="G16" s="19"/>
      <c r="H16" s="19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</row>
    <row r="17" spans="3:29">
      <c r="C17" s="17" t="s">
        <v>578</v>
      </c>
      <c r="E17" s="19"/>
      <c r="F17" s="42"/>
      <c r="G17" s="19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3:29" hidden="1" outlineLevel="1">
      <c r="F18" s="42" t="str">
        <f>F25</f>
        <v>PROD_DEMAND</v>
      </c>
      <c r="G18" s="17" t="str">
        <f>$G$8</f>
        <v>PRODUCTION</v>
      </c>
      <c r="H18" s="21">
        <f t="shared" ref="H18:H33" si="5">SUBTOTAL(9,I18:AC18)</f>
        <v>12793807.000000002</v>
      </c>
      <c r="I18" s="22">
        <f>VLOOKUP(CONCATENATE($F18," ",$G18),AllocFactorMatrix,(I$4+1),FALSE)*$E25</f>
        <v>6343279.1571560716</v>
      </c>
      <c r="J18" s="22">
        <f>VLOOKUP(CONCATENATE($F18," ",$G18),AllocFactorMatrix,(J$4+1),FALSE)*$E25</f>
        <v>1586250.3161297129</v>
      </c>
      <c r="K18" s="22">
        <f>VLOOKUP(CONCATENATE($F18," ",$G18),AllocFactorMatrix,(K$4+1),FALSE)*$E25</f>
        <v>20103.879205171968</v>
      </c>
      <c r="L18" s="22">
        <f>VLOOKUP(CONCATENATE($F18," ",$G18),AllocFactorMatrix,(L$4+1),FALSE)*$E25</f>
        <v>1006.1791707651288</v>
      </c>
      <c r="M18" s="22">
        <f t="shared" ref="M18:M33" si="6">SUBTOTAL(9,J18:L18)</f>
        <v>1607360.37450565</v>
      </c>
      <c r="N18" s="22">
        <f>VLOOKUP(CONCATENATE($F18," ",$G18),AllocFactorMatrix,(N$4+1),FALSE)*$E25</f>
        <v>711667.60672190879</v>
      </c>
      <c r="O18" s="22">
        <f>VLOOKUP(CONCATENATE($F18," ",$G18),AllocFactorMatrix,(O$4+1),FALSE)*$E25</f>
        <v>195051.60956218364</v>
      </c>
      <c r="P18" s="22">
        <f>VLOOKUP(CONCATENATE($F18," ",$G18),AllocFactorMatrix,(P$4+1),FALSE)*$E25</f>
        <v>31038.720098113441</v>
      </c>
      <c r="Q18" s="22">
        <f>VLOOKUP(CONCATENATE($F18," ",$G18),AllocFactorMatrix,(Q$4+1),FALSE)*$E25</f>
        <v>0</v>
      </c>
      <c r="R18" s="22">
        <f>SUBTOTAL(9,N18:Q18)</f>
        <v>937757.93638220581</v>
      </c>
      <c r="S18" s="22">
        <f>VLOOKUP(CONCATENATE($F18," ",$G18),AllocFactorMatrix,(S$4+1),FALSE)*$E25</f>
        <v>30763.570079688692</v>
      </c>
      <c r="T18" s="22">
        <f>VLOOKUP(CONCATENATE($F18," ",$G18),AllocFactorMatrix,(T$4+1),FALSE)*$E25</f>
        <v>559844.49876774743</v>
      </c>
      <c r="U18" s="22">
        <f>VLOOKUP(CONCATENATE($F18," ",$G18),AllocFactorMatrix,(U$4+1),FALSE)*$E25</f>
        <v>2727865.7648095354</v>
      </c>
      <c r="V18" s="22">
        <f>VLOOKUP(CONCATENATE($F18," ",$G18),AllocFactorMatrix,(V$4+1),FALSE)*$E25</f>
        <v>347585.86104590888</v>
      </c>
      <c r="W18" s="22">
        <f>SUBTOTAL(9,S18:V18)</f>
        <v>3666059.6947028805</v>
      </c>
      <c r="X18" s="22">
        <f>VLOOKUP(CONCATENATE($F18," ",$G18),AllocFactorMatrix,(X$4+1),FALSE)*$E25</f>
        <v>199038.2575624357</v>
      </c>
      <c r="Y18" s="22">
        <f>VLOOKUP(CONCATENATE($F18," ",$G18),AllocFactorMatrix,(Y$4+1),FALSE)*$E25</f>
        <v>3741.4396665893823</v>
      </c>
      <c r="Z18" s="22">
        <f t="shared" ref="Z18:Z33" si="7">SUBTOTAL(9,X18:Y18)</f>
        <v>202779.69722902507</v>
      </c>
      <c r="AA18" s="22">
        <f>VLOOKUP(CONCATENATE($F18," ",$G18),AllocFactorMatrix,(AA$4+1),FALSE)*$E25</f>
        <v>2894.5203059828418</v>
      </c>
      <c r="AB18" s="22">
        <f>VLOOKUP(CONCATENATE($F18," ",$G18),AllocFactorMatrix,(AB$4+1),FALSE)*$E25</f>
        <v>27200.688122521762</v>
      </c>
      <c r="AC18" s="22">
        <f>VLOOKUP(CONCATENATE($F18," ",$G18),AllocFactorMatrix,(AC$4+1),FALSE)*$E25</f>
        <v>6474.9315956653863</v>
      </c>
    </row>
    <row r="19" spans="3:29" hidden="1" outlineLevel="1">
      <c r="F19" s="42" t="str">
        <f>F25</f>
        <v>PROD_DEMAND</v>
      </c>
      <c r="G19" s="17" t="str">
        <f>$G$9</f>
        <v>BULKTRAN</v>
      </c>
      <c r="H19" s="21">
        <f t="shared" si="5"/>
        <v>0</v>
      </c>
      <c r="I19" s="22">
        <f>VLOOKUP(CONCATENATE($F19," ",$G19),AllocFactorMatrix,(I$4+1),FALSE)*$E25</f>
        <v>0</v>
      </c>
      <c r="J19" s="22">
        <f>VLOOKUP(CONCATENATE($F19," ",$G19),AllocFactorMatrix,(J$4+1),FALSE)*$E25</f>
        <v>0</v>
      </c>
      <c r="K19" s="22">
        <f>VLOOKUP(CONCATENATE($F19," ",$G19),AllocFactorMatrix,(K$4+1),FALSE)*$E25</f>
        <v>0</v>
      </c>
      <c r="L19" s="22">
        <f>VLOOKUP(CONCATENATE($F19," ",$G19),AllocFactorMatrix,(L$4+1),FALSE)*$E25</f>
        <v>0</v>
      </c>
      <c r="M19" s="22">
        <f t="shared" si="6"/>
        <v>0</v>
      </c>
      <c r="N19" s="22">
        <f>VLOOKUP(CONCATENATE($F19," ",$G19),AllocFactorMatrix,(N$4+1),FALSE)*$E25</f>
        <v>0</v>
      </c>
      <c r="O19" s="22">
        <f>VLOOKUP(CONCATENATE($F19," ",$G19),AllocFactorMatrix,(O$4+1),FALSE)*$E25</f>
        <v>0</v>
      </c>
      <c r="P19" s="22">
        <f>VLOOKUP(CONCATENATE($F19," ",$G19),AllocFactorMatrix,(P$4+1),FALSE)*$E25</f>
        <v>0</v>
      </c>
      <c r="Q19" s="22">
        <f>VLOOKUP(CONCATENATE($F19," ",$G19),AllocFactorMatrix,(Q$4+1),FALSE)*$E25</f>
        <v>0</v>
      </c>
      <c r="R19" s="22">
        <f t="shared" ref="R19:R33" si="8">SUBTOTAL(9,N19:Q19)</f>
        <v>0</v>
      </c>
      <c r="S19" s="22">
        <f>VLOOKUP(CONCATENATE($F19," ",$G19),AllocFactorMatrix,(S$4+1),FALSE)*$E25</f>
        <v>0</v>
      </c>
      <c r="T19" s="22">
        <f>VLOOKUP(CONCATENATE($F19," ",$G19),AllocFactorMatrix,(T$4+1),FALSE)*$E25</f>
        <v>0</v>
      </c>
      <c r="U19" s="22">
        <f>VLOOKUP(CONCATENATE($F19," ",$G19),AllocFactorMatrix,(U$4+1),FALSE)*$E25</f>
        <v>0</v>
      </c>
      <c r="V19" s="22">
        <f>VLOOKUP(CONCATENATE($F19," ",$G19),AllocFactorMatrix,(V$4+1),FALSE)*$E25</f>
        <v>0</v>
      </c>
      <c r="W19" s="22">
        <f t="shared" ref="W19:W25" si="9">SUBTOTAL(9,S19:V19)</f>
        <v>0</v>
      </c>
      <c r="X19" s="22">
        <f>VLOOKUP(CONCATENATE($F19," ",$G19),AllocFactorMatrix,(X$4+1),FALSE)*$E25</f>
        <v>0</v>
      </c>
      <c r="Y19" s="22">
        <f>VLOOKUP(CONCATENATE($F19," ",$G19),AllocFactorMatrix,(Y$4+1),FALSE)*$E25</f>
        <v>0</v>
      </c>
      <c r="Z19" s="22">
        <f t="shared" si="7"/>
        <v>0</v>
      </c>
      <c r="AA19" s="22">
        <f>VLOOKUP(CONCATENATE($F19," ",$G19),AllocFactorMatrix,(AA$4+1),FALSE)*$E25</f>
        <v>0</v>
      </c>
      <c r="AB19" s="22">
        <f>VLOOKUP(CONCATENATE($F19," ",$G19),AllocFactorMatrix,(AB$4+1),FALSE)*$E25</f>
        <v>0</v>
      </c>
      <c r="AC19" s="22">
        <f>VLOOKUP(CONCATENATE($F19," ",$G19),AllocFactorMatrix,(AC$4+1),FALSE)*$E25</f>
        <v>0</v>
      </c>
    </row>
    <row r="20" spans="3:29" hidden="1" outlineLevel="1">
      <c r="F20" s="42" t="str">
        <f>F25</f>
        <v>PROD_DEMAND</v>
      </c>
      <c r="G20" s="17" t="str">
        <f>$G$10</f>
        <v>SUBTRAN</v>
      </c>
      <c r="H20" s="21">
        <f t="shared" si="5"/>
        <v>0</v>
      </c>
      <c r="I20" s="22">
        <f>VLOOKUP(CONCATENATE($F20," ",$G20),AllocFactorMatrix,(I$4+1),FALSE)*$E25</f>
        <v>0</v>
      </c>
      <c r="J20" s="22">
        <f>VLOOKUP(CONCATENATE($F20," ",$G20),AllocFactorMatrix,(J$4+1),FALSE)*$E25</f>
        <v>0</v>
      </c>
      <c r="K20" s="22">
        <f>VLOOKUP(CONCATENATE($F20," ",$G20),AllocFactorMatrix,(K$4+1),FALSE)*$E25</f>
        <v>0</v>
      </c>
      <c r="L20" s="22">
        <f>VLOOKUP(CONCATENATE($F20," ",$G20),AllocFactorMatrix,(L$4+1),FALSE)*$E25</f>
        <v>0</v>
      </c>
      <c r="M20" s="22">
        <f t="shared" si="6"/>
        <v>0</v>
      </c>
      <c r="N20" s="22">
        <f>VLOOKUP(CONCATENATE($F20," ",$G20),AllocFactorMatrix,(N$4+1),FALSE)*$E25</f>
        <v>0</v>
      </c>
      <c r="O20" s="22">
        <f>VLOOKUP(CONCATENATE($F20," ",$G20),AllocFactorMatrix,(O$4+1),FALSE)*$E25</f>
        <v>0</v>
      </c>
      <c r="P20" s="22">
        <f>VLOOKUP(CONCATENATE($F20," ",$G20),AllocFactorMatrix,(P$4+1),FALSE)*$E25</f>
        <v>0</v>
      </c>
      <c r="Q20" s="22">
        <f>VLOOKUP(CONCATENATE($F20," ",$G20),AllocFactorMatrix,(Q$4+1),FALSE)*$E25</f>
        <v>0</v>
      </c>
      <c r="R20" s="22">
        <f t="shared" si="8"/>
        <v>0</v>
      </c>
      <c r="S20" s="22">
        <f>VLOOKUP(CONCATENATE($F20," ",$G20),AllocFactorMatrix,(S$4+1),FALSE)*$E25</f>
        <v>0</v>
      </c>
      <c r="T20" s="22">
        <f>VLOOKUP(CONCATENATE($F20," ",$G20),AllocFactorMatrix,(T$4+1),FALSE)*$E25</f>
        <v>0</v>
      </c>
      <c r="U20" s="22">
        <f>VLOOKUP(CONCATENATE($F20," ",$G20),AllocFactorMatrix,(U$4+1),FALSE)*$E25</f>
        <v>0</v>
      </c>
      <c r="V20" s="22">
        <f>VLOOKUP(CONCATENATE($F20," ",$G20),AllocFactorMatrix,(V$4+1),FALSE)*$E25</f>
        <v>0</v>
      </c>
      <c r="W20" s="22">
        <f t="shared" si="9"/>
        <v>0</v>
      </c>
      <c r="X20" s="22">
        <f>VLOOKUP(CONCATENATE($F20," ",$G20),AllocFactorMatrix,(X$4+1),FALSE)*$E25</f>
        <v>0</v>
      </c>
      <c r="Y20" s="22">
        <f>VLOOKUP(CONCATENATE($F20," ",$G20),AllocFactorMatrix,(Y$4+1),FALSE)*$E25</f>
        <v>0</v>
      </c>
      <c r="Z20" s="22">
        <f t="shared" si="7"/>
        <v>0</v>
      </c>
      <c r="AA20" s="22">
        <f>VLOOKUP(CONCATENATE($F20," ",$G20),AllocFactorMatrix,(AA$4+1),FALSE)*$E25</f>
        <v>0</v>
      </c>
      <c r="AB20" s="22">
        <f>VLOOKUP(CONCATENATE($F20," ",$G20),AllocFactorMatrix,(AB$4+1),FALSE)*$E25</f>
        <v>0</v>
      </c>
      <c r="AC20" s="22">
        <f>VLOOKUP(CONCATENATE($F20," ",$G20),AllocFactorMatrix,(AC$4+1),FALSE)*$E25</f>
        <v>0</v>
      </c>
    </row>
    <row r="21" spans="3:29" hidden="1" outlineLevel="1">
      <c r="F21" s="42" t="str">
        <f>F25</f>
        <v>PROD_DEMAND</v>
      </c>
      <c r="G21" s="17" t="str">
        <f>$G$11</f>
        <v>DISTPRI</v>
      </c>
      <c r="H21" s="21">
        <f t="shared" si="5"/>
        <v>0</v>
      </c>
      <c r="I21" s="22">
        <f>VLOOKUP(CONCATENATE($F21," ",$G21),AllocFactorMatrix,(I$4+1),FALSE)*$E25</f>
        <v>0</v>
      </c>
      <c r="J21" s="22">
        <f>VLOOKUP(CONCATENATE($F21," ",$G21),AllocFactorMatrix,(J$4+1),FALSE)*$E25</f>
        <v>0</v>
      </c>
      <c r="K21" s="22">
        <f>VLOOKUP(CONCATENATE($F21," ",$G21),AllocFactorMatrix,(K$4+1),FALSE)*$E25</f>
        <v>0</v>
      </c>
      <c r="L21" s="22">
        <f>VLOOKUP(CONCATENATE($F21," ",$G21),AllocFactorMatrix,(L$4+1),FALSE)*$E25</f>
        <v>0</v>
      </c>
      <c r="M21" s="22">
        <f t="shared" si="6"/>
        <v>0</v>
      </c>
      <c r="N21" s="22">
        <f>VLOOKUP(CONCATENATE($F21," ",$G21),AllocFactorMatrix,(N$4+1),FALSE)*$E25</f>
        <v>0</v>
      </c>
      <c r="O21" s="22">
        <f>VLOOKUP(CONCATENATE($F21," ",$G21),AllocFactorMatrix,(O$4+1),FALSE)*$E25</f>
        <v>0</v>
      </c>
      <c r="P21" s="22">
        <f>VLOOKUP(CONCATENATE($F21," ",$G21),AllocFactorMatrix,(P$4+1),FALSE)*$E25</f>
        <v>0</v>
      </c>
      <c r="Q21" s="22">
        <f>VLOOKUP(CONCATENATE($F21," ",$G21),AllocFactorMatrix,(Q$4+1),FALSE)*$E25</f>
        <v>0</v>
      </c>
      <c r="R21" s="22">
        <f t="shared" si="8"/>
        <v>0</v>
      </c>
      <c r="S21" s="22">
        <f>VLOOKUP(CONCATENATE($F21," ",$G21),AllocFactorMatrix,(S$4+1),FALSE)*$E25</f>
        <v>0</v>
      </c>
      <c r="T21" s="22">
        <f>VLOOKUP(CONCATENATE($F21," ",$G21),AllocFactorMatrix,(T$4+1),FALSE)*$E25</f>
        <v>0</v>
      </c>
      <c r="U21" s="22">
        <f>VLOOKUP(CONCATENATE($F21," ",$G21),AllocFactorMatrix,(U$4+1),FALSE)*$E25</f>
        <v>0</v>
      </c>
      <c r="V21" s="22">
        <f>VLOOKUP(CONCATENATE($F21," ",$G21),AllocFactorMatrix,(V$4+1),FALSE)*$E25</f>
        <v>0</v>
      </c>
      <c r="W21" s="22">
        <f t="shared" si="9"/>
        <v>0</v>
      </c>
      <c r="X21" s="22">
        <f>VLOOKUP(CONCATENATE($F21," ",$G21),AllocFactorMatrix,(X$4+1),FALSE)*$E25</f>
        <v>0</v>
      </c>
      <c r="Y21" s="22">
        <f>VLOOKUP(CONCATENATE($F21," ",$G21),AllocFactorMatrix,(Y$4+1),FALSE)*$E25</f>
        <v>0</v>
      </c>
      <c r="Z21" s="22">
        <f t="shared" si="7"/>
        <v>0</v>
      </c>
      <c r="AA21" s="22">
        <f>VLOOKUP(CONCATENATE($F21," ",$G21),AllocFactorMatrix,(AA$4+1),FALSE)*$E25</f>
        <v>0</v>
      </c>
      <c r="AB21" s="22">
        <f>VLOOKUP(CONCATENATE($F21," ",$G21),AllocFactorMatrix,(AB$4+1),FALSE)*$E25</f>
        <v>0</v>
      </c>
      <c r="AC21" s="22">
        <f>VLOOKUP(CONCATENATE($F21," ",$G21),AllocFactorMatrix,(AC$4+1),FALSE)*$E25</f>
        <v>0</v>
      </c>
    </row>
    <row r="22" spans="3:29" hidden="1" outlineLevel="1">
      <c r="F22" s="42" t="str">
        <f>F25</f>
        <v>PROD_DEMAND</v>
      </c>
      <c r="G22" s="17" t="str">
        <f>$G$12</f>
        <v>DISTSEC</v>
      </c>
      <c r="H22" s="21">
        <f t="shared" si="5"/>
        <v>0</v>
      </c>
      <c r="I22" s="22">
        <f>VLOOKUP(CONCATENATE($F22," ",$G22),AllocFactorMatrix,(I$4+1),FALSE)*$E25</f>
        <v>0</v>
      </c>
      <c r="J22" s="22">
        <f>VLOOKUP(CONCATENATE($F22," ",$G22),AllocFactorMatrix,(J$4+1),FALSE)*$E25</f>
        <v>0</v>
      </c>
      <c r="K22" s="22">
        <f>VLOOKUP(CONCATENATE($F22," ",$G22),AllocFactorMatrix,(K$4+1),FALSE)*$E25</f>
        <v>0</v>
      </c>
      <c r="L22" s="22">
        <f>VLOOKUP(CONCATENATE($F22," ",$G22),AllocFactorMatrix,(L$4+1),FALSE)*$E25</f>
        <v>0</v>
      </c>
      <c r="M22" s="22">
        <f t="shared" si="6"/>
        <v>0</v>
      </c>
      <c r="N22" s="22">
        <f>VLOOKUP(CONCATENATE($F22," ",$G22),AllocFactorMatrix,(N$4+1),FALSE)*$E25</f>
        <v>0</v>
      </c>
      <c r="O22" s="22">
        <f>VLOOKUP(CONCATENATE($F22," ",$G22),AllocFactorMatrix,(O$4+1),FALSE)*$E25</f>
        <v>0</v>
      </c>
      <c r="P22" s="22">
        <f>VLOOKUP(CONCATENATE($F22," ",$G22),AllocFactorMatrix,(P$4+1),FALSE)*$E25</f>
        <v>0</v>
      </c>
      <c r="Q22" s="22">
        <f>VLOOKUP(CONCATENATE($F22," ",$G22),AllocFactorMatrix,(Q$4+1),FALSE)*$E25</f>
        <v>0</v>
      </c>
      <c r="R22" s="22">
        <f t="shared" si="8"/>
        <v>0</v>
      </c>
      <c r="S22" s="22">
        <f>VLOOKUP(CONCATENATE($F22," ",$G22),AllocFactorMatrix,(S$4+1),FALSE)*$E25</f>
        <v>0</v>
      </c>
      <c r="T22" s="22">
        <f>VLOOKUP(CONCATENATE($F22," ",$G22),AllocFactorMatrix,(T$4+1),FALSE)*$E25</f>
        <v>0</v>
      </c>
      <c r="U22" s="22">
        <f>VLOOKUP(CONCATENATE($F22," ",$G22),AllocFactorMatrix,(U$4+1),FALSE)*$E25</f>
        <v>0</v>
      </c>
      <c r="V22" s="22">
        <f>VLOOKUP(CONCATENATE($F22," ",$G22),AllocFactorMatrix,(V$4+1),FALSE)*$E25</f>
        <v>0</v>
      </c>
      <c r="W22" s="22">
        <f t="shared" si="9"/>
        <v>0</v>
      </c>
      <c r="X22" s="22">
        <f>VLOOKUP(CONCATENATE($F22," ",$G22),AllocFactorMatrix,(X$4+1),FALSE)*$E25</f>
        <v>0</v>
      </c>
      <c r="Y22" s="22">
        <f>VLOOKUP(CONCATENATE($F22," ",$G22),AllocFactorMatrix,(Y$4+1),FALSE)*$E25</f>
        <v>0</v>
      </c>
      <c r="Z22" s="22">
        <f t="shared" si="7"/>
        <v>0</v>
      </c>
      <c r="AA22" s="22">
        <f>VLOOKUP(CONCATENATE($F22," ",$G22),AllocFactorMatrix,(AA$4+1),FALSE)*$E25</f>
        <v>0</v>
      </c>
      <c r="AB22" s="22">
        <f>VLOOKUP(CONCATENATE($F22," ",$G22),AllocFactorMatrix,(AB$4+1),FALSE)*$E25</f>
        <v>0</v>
      </c>
      <c r="AC22" s="22">
        <f>VLOOKUP(CONCATENATE($F22," ",$G22),AllocFactorMatrix,(AC$4+1),FALSE)*$E25</f>
        <v>0</v>
      </c>
    </row>
    <row r="23" spans="3:29" hidden="1" outlineLevel="1">
      <c r="F23" s="42" t="str">
        <f>F25</f>
        <v>PROD_DEMAND</v>
      </c>
      <c r="G23" s="17" t="str">
        <f>$G$13</f>
        <v>ENERGY</v>
      </c>
      <c r="H23" s="21">
        <f t="shared" si="5"/>
        <v>0</v>
      </c>
      <c r="I23" s="22">
        <f>VLOOKUP(CONCATENATE($F23," ",$G23),AllocFactorMatrix,(I$4+1),FALSE)*$E25</f>
        <v>0</v>
      </c>
      <c r="J23" s="22">
        <f>VLOOKUP(CONCATENATE($F23," ",$G23),AllocFactorMatrix,(J$4+1),FALSE)*$E25</f>
        <v>0</v>
      </c>
      <c r="K23" s="22">
        <f>VLOOKUP(CONCATENATE($F23," ",$G23),AllocFactorMatrix,(K$4+1),FALSE)*$E25</f>
        <v>0</v>
      </c>
      <c r="L23" s="22">
        <f>VLOOKUP(CONCATENATE($F23," ",$G23),AllocFactorMatrix,(L$4+1),FALSE)*$E25</f>
        <v>0</v>
      </c>
      <c r="M23" s="22">
        <f t="shared" si="6"/>
        <v>0</v>
      </c>
      <c r="N23" s="22">
        <f>VLOOKUP(CONCATENATE($F23," ",$G23),AllocFactorMatrix,(N$4+1),FALSE)*$E25</f>
        <v>0</v>
      </c>
      <c r="O23" s="22">
        <f>VLOOKUP(CONCATENATE($F23," ",$G23),AllocFactorMatrix,(O$4+1),FALSE)*$E25</f>
        <v>0</v>
      </c>
      <c r="P23" s="22">
        <f>VLOOKUP(CONCATENATE($F23," ",$G23),AllocFactorMatrix,(P$4+1),FALSE)*$E25</f>
        <v>0</v>
      </c>
      <c r="Q23" s="22">
        <f>VLOOKUP(CONCATENATE($F23," ",$G23),AllocFactorMatrix,(Q$4+1),FALSE)*$E25</f>
        <v>0</v>
      </c>
      <c r="R23" s="22">
        <f t="shared" si="8"/>
        <v>0</v>
      </c>
      <c r="S23" s="22">
        <f>VLOOKUP(CONCATENATE($F23," ",$G23),AllocFactorMatrix,(S$4+1),FALSE)*$E25</f>
        <v>0</v>
      </c>
      <c r="T23" s="22">
        <f>VLOOKUP(CONCATENATE($F23," ",$G23),AllocFactorMatrix,(T$4+1),FALSE)*$E25</f>
        <v>0</v>
      </c>
      <c r="U23" s="22">
        <f>VLOOKUP(CONCATENATE($F23," ",$G23),AllocFactorMatrix,(U$4+1),FALSE)*$E25</f>
        <v>0</v>
      </c>
      <c r="V23" s="22">
        <f>VLOOKUP(CONCATENATE($F23," ",$G23),AllocFactorMatrix,(V$4+1),FALSE)*$E25</f>
        <v>0</v>
      </c>
      <c r="W23" s="22">
        <f t="shared" si="9"/>
        <v>0</v>
      </c>
      <c r="X23" s="22">
        <f>VLOOKUP(CONCATENATE($F23," ",$G23),AllocFactorMatrix,(X$4+1),FALSE)*$E25</f>
        <v>0</v>
      </c>
      <c r="Y23" s="22">
        <f>VLOOKUP(CONCATENATE($F23," ",$G23),AllocFactorMatrix,(Y$4+1),FALSE)*$E25</f>
        <v>0</v>
      </c>
      <c r="Z23" s="22">
        <f t="shared" si="7"/>
        <v>0</v>
      </c>
      <c r="AA23" s="22">
        <f>VLOOKUP(CONCATENATE($F23," ",$G23),AllocFactorMatrix,(AA$4+1),FALSE)*$E25</f>
        <v>0</v>
      </c>
      <c r="AB23" s="22">
        <f>VLOOKUP(CONCATENATE($F23," ",$G23),AllocFactorMatrix,(AB$4+1),FALSE)*$E25</f>
        <v>0</v>
      </c>
      <c r="AC23" s="22">
        <f>VLOOKUP(CONCATENATE($F23," ",$G23),AllocFactorMatrix,(AC$4+1),FALSE)*$E25</f>
        <v>0</v>
      </c>
    </row>
    <row r="24" spans="3:29" hidden="1" outlineLevel="1">
      <c r="F24" s="42" t="str">
        <f>F25</f>
        <v>PROD_DEMAND</v>
      </c>
      <c r="G24" s="17" t="str">
        <f>$G$14</f>
        <v>CUSTOMER</v>
      </c>
      <c r="H24" s="21">
        <f t="shared" si="5"/>
        <v>0</v>
      </c>
      <c r="I24" s="22">
        <f>VLOOKUP(CONCATENATE($F24," ",$G24),AllocFactorMatrix,(I$4+1),FALSE)*$E25</f>
        <v>0</v>
      </c>
      <c r="J24" s="22">
        <f>VLOOKUP(CONCATENATE($F24," ",$G24),AllocFactorMatrix,(J$4+1),FALSE)*$E25</f>
        <v>0</v>
      </c>
      <c r="K24" s="22">
        <f>VLOOKUP(CONCATENATE($F24," ",$G24),AllocFactorMatrix,(K$4+1),FALSE)*$E25</f>
        <v>0</v>
      </c>
      <c r="L24" s="22">
        <f>VLOOKUP(CONCATENATE($F24," ",$G24),AllocFactorMatrix,(L$4+1),FALSE)*$E25</f>
        <v>0</v>
      </c>
      <c r="M24" s="22">
        <f t="shared" si="6"/>
        <v>0</v>
      </c>
      <c r="N24" s="22">
        <f>VLOOKUP(CONCATENATE($F24," ",$G24),AllocFactorMatrix,(N$4+1),FALSE)*$E25</f>
        <v>0</v>
      </c>
      <c r="O24" s="22">
        <f>VLOOKUP(CONCATENATE($F24," ",$G24),AllocFactorMatrix,(O$4+1),FALSE)*$E25</f>
        <v>0</v>
      </c>
      <c r="P24" s="22">
        <f>VLOOKUP(CONCATENATE($F24," ",$G24),AllocFactorMatrix,(P$4+1),FALSE)*$E25</f>
        <v>0</v>
      </c>
      <c r="Q24" s="22">
        <f>VLOOKUP(CONCATENATE($F24," ",$G24),AllocFactorMatrix,(Q$4+1),FALSE)*$E25</f>
        <v>0</v>
      </c>
      <c r="R24" s="22">
        <f t="shared" si="8"/>
        <v>0</v>
      </c>
      <c r="S24" s="22">
        <f>VLOOKUP(CONCATENATE($F24," ",$G24),AllocFactorMatrix,(S$4+1),FALSE)*$E25</f>
        <v>0</v>
      </c>
      <c r="T24" s="22">
        <f>VLOOKUP(CONCATENATE($F24," ",$G24),AllocFactorMatrix,(T$4+1),FALSE)*$E25</f>
        <v>0</v>
      </c>
      <c r="U24" s="22">
        <f>VLOOKUP(CONCATENATE($F24," ",$G24),AllocFactorMatrix,(U$4+1),FALSE)*$E25</f>
        <v>0</v>
      </c>
      <c r="V24" s="22">
        <f>VLOOKUP(CONCATENATE($F24," ",$G24),AllocFactorMatrix,(V$4+1),FALSE)*$E25</f>
        <v>0</v>
      </c>
      <c r="W24" s="22">
        <f t="shared" si="9"/>
        <v>0</v>
      </c>
      <c r="X24" s="22">
        <f>VLOOKUP(CONCATENATE($F24," ",$G24),AllocFactorMatrix,(X$4+1),FALSE)*$E25</f>
        <v>0</v>
      </c>
      <c r="Y24" s="22">
        <f>VLOOKUP(CONCATENATE($F24," ",$G24),AllocFactorMatrix,(Y$4+1),FALSE)*$E25</f>
        <v>0</v>
      </c>
      <c r="Z24" s="22">
        <f t="shared" si="7"/>
        <v>0</v>
      </c>
      <c r="AA24" s="22">
        <f>VLOOKUP(CONCATENATE($F24," ",$G24),AllocFactorMatrix,(AA$4+1),FALSE)*$E25</f>
        <v>0</v>
      </c>
      <c r="AB24" s="22">
        <f>VLOOKUP(CONCATENATE($F24," ",$G24),AllocFactorMatrix,(AB$4+1),FALSE)*$E25</f>
        <v>0</v>
      </c>
      <c r="AC24" s="22">
        <f>VLOOKUP(CONCATENATE($F24," ",$G24),AllocFactorMatrix,(AC$4+1),FALSE)*$E25</f>
        <v>0</v>
      </c>
    </row>
    <row r="25" spans="3:29" collapsed="1">
      <c r="D25" s="17" t="s">
        <v>82</v>
      </c>
      <c r="E25" s="19">
        <v>12793807</v>
      </c>
      <c r="F25" s="42" t="s">
        <v>29</v>
      </c>
      <c r="G25" s="17" t="str">
        <f>$G$15</f>
        <v>TOTAL</v>
      </c>
      <c r="H25" s="21">
        <f t="shared" si="5"/>
        <v>12793807.000000002</v>
      </c>
      <c r="I25" s="22">
        <f>VLOOKUP(CONCATENATE($F25," ",$G25),AllocFactorMatrix,(I$4+1),FALSE)*$E25</f>
        <v>6343279.1571560716</v>
      </c>
      <c r="J25" s="22">
        <f>VLOOKUP(CONCATENATE($F25," ",$G25),AllocFactorMatrix,(J$4+1),FALSE)*$E25</f>
        <v>1586250.3161297129</v>
      </c>
      <c r="K25" s="22">
        <f>VLOOKUP(CONCATENATE($F25," ",$G25),AllocFactorMatrix,(K$4+1),FALSE)*$E25</f>
        <v>20103.879205171968</v>
      </c>
      <c r="L25" s="22">
        <f>VLOOKUP(CONCATENATE($F25," ",$G25),AllocFactorMatrix,(L$4+1),FALSE)*$E25</f>
        <v>1006.1791707651288</v>
      </c>
      <c r="M25" s="22">
        <f t="shared" si="6"/>
        <v>1607360.37450565</v>
      </c>
      <c r="N25" s="22">
        <f>VLOOKUP(CONCATENATE($F25," ",$G25),AllocFactorMatrix,(N$4+1),FALSE)*$E25</f>
        <v>711667.60672190879</v>
      </c>
      <c r="O25" s="22">
        <f>VLOOKUP(CONCATENATE($F25," ",$G25),AllocFactorMatrix,(O$4+1),FALSE)*$E25</f>
        <v>195051.60956218364</v>
      </c>
      <c r="P25" s="22">
        <f>VLOOKUP(CONCATENATE($F25," ",$G25),AllocFactorMatrix,(P$4+1),FALSE)*$E25</f>
        <v>31038.720098113441</v>
      </c>
      <c r="Q25" s="22">
        <f>VLOOKUP(CONCATENATE($F25," ",$G25),AllocFactorMatrix,(Q$4+1),FALSE)*$E25</f>
        <v>0</v>
      </c>
      <c r="R25" s="22">
        <f t="shared" si="8"/>
        <v>937757.93638220581</v>
      </c>
      <c r="S25" s="22">
        <f>VLOOKUP(CONCATENATE($F25," ",$G25),AllocFactorMatrix,(S$4+1),FALSE)*$E25</f>
        <v>30763.570079688692</v>
      </c>
      <c r="T25" s="22">
        <f>VLOOKUP(CONCATENATE($F25," ",$G25),AllocFactorMatrix,(T$4+1),FALSE)*$E25</f>
        <v>559844.49876774743</v>
      </c>
      <c r="U25" s="22">
        <f>VLOOKUP(CONCATENATE($F25," ",$G25),AllocFactorMatrix,(U$4+1),FALSE)*$E25</f>
        <v>2727865.7648095354</v>
      </c>
      <c r="V25" s="22">
        <f>VLOOKUP(CONCATENATE($F25," ",$G25),AllocFactorMatrix,(V$4+1),FALSE)*$E25</f>
        <v>347585.86104590888</v>
      </c>
      <c r="W25" s="22">
        <f t="shared" si="9"/>
        <v>3666059.6947028805</v>
      </c>
      <c r="X25" s="22">
        <f>VLOOKUP(CONCATENATE($F25," ",$G25),AllocFactorMatrix,(X$4+1),FALSE)*$E25</f>
        <v>199038.2575624357</v>
      </c>
      <c r="Y25" s="22">
        <f>VLOOKUP(CONCATENATE($F25," ",$G25),AllocFactorMatrix,(Y$4+1),FALSE)*$E25</f>
        <v>3741.4396665893823</v>
      </c>
      <c r="Z25" s="22">
        <f t="shared" si="7"/>
        <v>202779.69722902507</v>
      </c>
      <c r="AA25" s="22">
        <f>VLOOKUP(CONCATENATE($F25," ",$G25),AllocFactorMatrix,(AA$4+1),FALSE)*$E25</f>
        <v>2894.5203059828418</v>
      </c>
      <c r="AB25" s="22">
        <f>VLOOKUP(CONCATENATE($F25," ",$G25),AllocFactorMatrix,(AB$4+1),FALSE)*$E25</f>
        <v>27200.688122521762</v>
      </c>
      <c r="AC25" s="22">
        <f>VLOOKUP(CONCATENATE($F25," ",$G25),AllocFactorMatrix,(AC$4+1),FALSE)*$E25</f>
        <v>6474.9315956653863</v>
      </c>
    </row>
    <row r="26" spans="3:29" hidden="1" outlineLevel="1">
      <c r="F26" s="42" t="str">
        <f>F33</f>
        <v>TRANS_TOTAL</v>
      </c>
      <c r="G26" s="17" t="str">
        <f>$G$8</f>
        <v>PRODUCTION</v>
      </c>
      <c r="H26" s="21">
        <f t="shared" si="5"/>
        <v>0</v>
      </c>
      <c r="I26" s="22">
        <f>VLOOKUP(CONCATENATE($F26," ",$G26),AllocFactorMatrix,(I$4+1),FALSE)*$E33</f>
        <v>0</v>
      </c>
      <c r="J26" s="22">
        <f>VLOOKUP(CONCATENATE($F26," ",$G26),AllocFactorMatrix,(J$4+1),FALSE)*$E33</f>
        <v>0</v>
      </c>
      <c r="K26" s="22">
        <f>VLOOKUP(CONCATENATE($F26," ",$G26),AllocFactorMatrix,(K$4+1),FALSE)*$E33</f>
        <v>0</v>
      </c>
      <c r="L26" s="22">
        <f>VLOOKUP(CONCATENATE($F26," ",$G26),AllocFactorMatrix,(L$4+1),FALSE)*$E33</f>
        <v>0</v>
      </c>
      <c r="M26" s="22">
        <f t="shared" si="6"/>
        <v>0</v>
      </c>
      <c r="N26" s="22">
        <f>VLOOKUP(CONCATENATE($F26," ",$G26),AllocFactorMatrix,(N$4+1),FALSE)*$E33</f>
        <v>0</v>
      </c>
      <c r="O26" s="22">
        <f>VLOOKUP(CONCATENATE($F26," ",$G26),AllocFactorMatrix,(O$4+1),FALSE)*$E33</f>
        <v>0</v>
      </c>
      <c r="P26" s="22">
        <f>VLOOKUP(CONCATENATE($F26," ",$G26),AllocFactorMatrix,(P$4+1),FALSE)*$E33</f>
        <v>0</v>
      </c>
      <c r="Q26" s="22">
        <f>VLOOKUP(CONCATENATE($F26," ",$G26),AllocFactorMatrix,(Q$4+1),FALSE)*$E33</f>
        <v>0</v>
      </c>
      <c r="R26" s="22">
        <f t="shared" si="8"/>
        <v>0</v>
      </c>
      <c r="S26" s="22">
        <f>VLOOKUP(CONCATENATE($F26," ",$G26),AllocFactorMatrix,(S$4+1),FALSE)*$E33</f>
        <v>0</v>
      </c>
      <c r="T26" s="22">
        <f>VLOOKUP(CONCATENATE($F26," ",$G26),AllocFactorMatrix,(T$4+1),FALSE)*$E33</f>
        <v>0</v>
      </c>
      <c r="U26" s="22">
        <f>VLOOKUP(CONCATENATE($F26," ",$G26),AllocFactorMatrix,(U$4+1),FALSE)*$E33</f>
        <v>0</v>
      </c>
      <c r="V26" s="22">
        <f>VLOOKUP(CONCATENATE($F26," ",$G26),AllocFactorMatrix,(V$4+1),FALSE)*$E33</f>
        <v>0</v>
      </c>
      <c r="W26" s="22">
        <f>SUBTOTAL(9,S26:V26)</f>
        <v>0</v>
      </c>
      <c r="X26" s="22">
        <f>VLOOKUP(CONCATENATE($F26," ",$G26),AllocFactorMatrix,(X$4+1),FALSE)*$E33</f>
        <v>0</v>
      </c>
      <c r="Y26" s="22">
        <f>VLOOKUP(CONCATENATE($F26," ",$G26),AllocFactorMatrix,(Y$4+1),FALSE)*$E33</f>
        <v>0</v>
      </c>
      <c r="Z26" s="22">
        <f t="shared" si="7"/>
        <v>0</v>
      </c>
      <c r="AA26" s="22">
        <f>VLOOKUP(CONCATENATE($F26," ",$G26),AllocFactorMatrix,(AA$4+1),FALSE)*$E33</f>
        <v>0</v>
      </c>
      <c r="AB26" s="22">
        <f>VLOOKUP(CONCATENATE($F26," ",$G26),AllocFactorMatrix,(AB$4+1),FALSE)*$E33</f>
        <v>0</v>
      </c>
      <c r="AC26" s="22">
        <f>VLOOKUP(CONCATENATE($F26," ",$G26),AllocFactorMatrix,(AC$4+1),FALSE)*$E33</f>
        <v>0</v>
      </c>
    </row>
    <row r="27" spans="3:29" hidden="1" outlineLevel="1">
      <c r="F27" s="42" t="str">
        <f>F33</f>
        <v>TRANS_TOTAL</v>
      </c>
      <c r="G27" s="17" t="str">
        <f>$G$9</f>
        <v>BULKTRAN</v>
      </c>
      <c r="H27" s="21">
        <f t="shared" si="5"/>
        <v>593346084.4854002</v>
      </c>
      <c r="I27" s="22">
        <f>VLOOKUP(CONCATENATE($F27," ",$G27),AllocFactorMatrix,(I$4+1),FALSE)*$E33</f>
        <v>294186073.83215982</v>
      </c>
      <c r="J27" s="22">
        <f>VLOOKUP(CONCATENATE($F27," ",$G27),AllocFactorMatrix,(J$4+1),FALSE)*$E33</f>
        <v>73566485.260352373</v>
      </c>
      <c r="K27" s="22">
        <f>VLOOKUP(CONCATENATE($F27," ",$G27),AllocFactorMatrix,(K$4+1),FALSE)*$E33</f>
        <v>932369.70116527798</v>
      </c>
      <c r="L27" s="22">
        <f>VLOOKUP(CONCATENATE($F27," ",$G27),AllocFactorMatrix,(L$4+1),FALSE)*$E33</f>
        <v>46664.176758665795</v>
      </c>
      <c r="M27" s="22">
        <f t="shared" si="6"/>
        <v>74545519.138276309</v>
      </c>
      <c r="N27" s="22">
        <f>VLOOKUP(CONCATENATE($F27," ",$G27),AllocFactorMatrix,(N$4+1),FALSE)*$E33</f>
        <v>33005436.763548184</v>
      </c>
      <c r="O27" s="22">
        <f>VLOOKUP(CONCATENATE($F27," ",$G27),AllocFactorMatrix,(O$4+1),FALSE)*$E33</f>
        <v>9046025.8472162876</v>
      </c>
      <c r="P27" s="22">
        <f>VLOOKUP(CONCATENATE($F27," ",$G27),AllocFactorMatrix,(P$4+1),FALSE)*$E33</f>
        <v>1439501.3960781104</v>
      </c>
      <c r="Q27" s="22">
        <f>VLOOKUP(CONCATENATE($F27," ",$G27),AllocFactorMatrix,(Q$4+1),FALSE)*$E33</f>
        <v>0</v>
      </c>
      <c r="R27" s="22">
        <f t="shared" si="8"/>
        <v>43490964.006842583</v>
      </c>
      <c r="S27" s="22">
        <f>VLOOKUP(CONCATENATE($F27," ",$G27),AllocFactorMatrix,(S$4+1),FALSE)*$E33</f>
        <v>1426740.598132791</v>
      </c>
      <c r="T27" s="22">
        <f>VLOOKUP(CONCATENATE($F27," ",$G27),AllocFactorMatrix,(T$4+1),FALSE)*$E33</f>
        <v>25964245.143336482</v>
      </c>
      <c r="U27" s="22">
        <f>VLOOKUP(CONCATENATE($F27," ",$G27),AllocFactorMatrix,(U$4+1),FALSE)*$E33</f>
        <v>126511871.76354222</v>
      </c>
      <c r="V27" s="22">
        <f>VLOOKUP(CONCATENATE($F27," ",$G27),AllocFactorMatrix,(V$4+1),FALSE)*$E33</f>
        <v>16120198.598749878</v>
      </c>
      <c r="W27" s="22">
        <f t="shared" ref="W27:W33" si="10">SUBTOTAL(9,S27:V27)</f>
        <v>170023056.10376137</v>
      </c>
      <c r="X27" s="22">
        <f>VLOOKUP(CONCATENATE($F27," ",$G27),AllocFactorMatrix,(X$4+1),FALSE)*$E33</f>
        <v>9230917.0200447589</v>
      </c>
      <c r="Y27" s="22">
        <f>VLOOKUP(CONCATENATE($F27," ",$G27),AllocFactorMatrix,(Y$4+1),FALSE)*$E33</f>
        <v>173518.9984114322</v>
      </c>
      <c r="Z27" s="22">
        <f t="shared" si="7"/>
        <v>9404436.0184561908</v>
      </c>
      <c r="AA27" s="22">
        <f>VLOOKUP(CONCATENATE($F27," ",$G27),AllocFactorMatrix,(AA$4+1),FALSE)*$E33</f>
        <v>134240.90968531894</v>
      </c>
      <c r="AB27" s="22">
        <f>VLOOKUP(CONCATENATE($F27," ",$G27),AllocFactorMatrix,(AB$4+1),FALSE)*$E33</f>
        <v>1261502.6780384299</v>
      </c>
      <c r="AC27" s="22">
        <f>VLOOKUP(CONCATENATE($F27," ",$G27),AllocFactorMatrix,(AC$4+1),FALSE)*$E33</f>
        <v>300291.79818007728</v>
      </c>
    </row>
    <row r="28" spans="3:29" hidden="1" outlineLevel="1">
      <c r="F28" s="42" t="str">
        <f>F33</f>
        <v>TRANS_TOTAL</v>
      </c>
      <c r="G28" s="17" t="str">
        <f>$G$10</f>
        <v>SUBTRAN</v>
      </c>
      <c r="H28" s="21">
        <f t="shared" si="5"/>
        <v>188092193.51460004</v>
      </c>
      <c r="I28" s="22">
        <f>VLOOKUP(CONCATENATE($F28," ",$G28),AllocFactorMatrix,(I$4+1),FALSE)*$E33</f>
        <v>90766188.104868591</v>
      </c>
      <c r="J28" s="22">
        <f>VLOOKUP(CONCATENATE($F28," ",$G28),AllocFactorMatrix,(J$4+1),FALSE)*$E33</f>
        <v>22645567.169765685</v>
      </c>
      <c r="K28" s="22">
        <f>VLOOKUP(CONCATENATE($F28," ",$G28),AllocFactorMatrix,(K$4+1),FALSE)*$E33</f>
        <v>287612.11316965887</v>
      </c>
      <c r="L28" s="22">
        <f>VLOOKUP(CONCATENATE($F28," ",$G28),AllocFactorMatrix,(L$4+1),FALSE)*$E33</f>
        <v>18541.900952181903</v>
      </c>
      <c r="M28" s="22">
        <f t="shared" si="6"/>
        <v>22951721.183887526</v>
      </c>
      <c r="N28" s="22">
        <f>VLOOKUP(CONCATENATE($F28," ",$G28),AllocFactorMatrix,(N$4+1),FALSE)*$E33</f>
        <v>10056495.147809438</v>
      </c>
      <c r="O28" s="22">
        <f>VLOOKUP(CONCATENATE($F28," ",$G28),AllocFactorMatrix,(O$4+1),FALSE)*$E33</f>
        <v>2760768.2651263401</v>
      </c>
      <c r="P28" s="22">
        <f>VLOOKUP(CONCATENATE($F28," ",$G28),AllocFactorMatrix,(P$4+1),FALSE)*$E33</f>
        <v>554934.86410916667</v>
      </c>
      <c r="Q28" s="22">
        <f>VLOOKUP(CONCATENATE($F28," ",$G28),AllocFactorMatrix,(Q$4+1),FALSE)*$E33</f>
        <v>0</v>
      </c>
      <c r="R28" s="22">
        <f t="shared" si="8"/>
        <v>13372198.277044944</v>
      </c>
      <c r="S28" s="22">
        <f>VLOOKUP(CONCATENATE($F28," ",$G28),AllocFactorMatrix,(S$4+1),FALSE)*$E33</f>
        <v>426163.61873725028</v>
      </c>
      <c r="T28" s="22">
        <f>VLOOKUP(CONCATENATE($F28," ",$G28),AllocFactorMatrix,(T$4+1),FALSE)*$E33</f>
        <v>7984239.3055998851</v>
      </c>
      <c r="U28" s="22">
        <f>VLOOKUP(CONCATENATE($F28," ",$G28),AllocFactorMatrix,(U$4+1),FALSE)*$E33</f>
        <v>49617444.765732087</v>
      </c>
      <c r="V28" s="22">
        <f>VLOOKUP(CONCATENATE($F28," ",$G28),AllocFactorMatrix,(V$4+1),FALSE)*$E33</f>
        <v>0</v>
      </c>
      <c r="W28" s="22">
        <f t="shared" si="10"/>
        <v>58027847.690069221</v>
      </c>
      <c r="X28" s="22">
        <f>VLOOKUP(CONCATENATE($F28," ",$G28),AllocFactorMatrix,(X$4+1),FALSE)*$E33</f>
        <v>2820712.3848191234</v>
      </c>
      <c r="Y28" s="22">
        <f>VLOOKUP(CONCATENATE($F28," ",$G28),AllocFactorMatrix,(Y$4+1),FALSE)*$E33</f>
        <v>54106.412349361184</v>
      </c>
      <c r="Z28" s="22">
        <f t="shared" si="7"/>
        <v>2874818.7971684844</v>
      </c>
      <c r="AA28" s="22">
        <f>VLOOKUP(CONCATENATE($F28," ",$G28),AllocFactorMatrix,(AA$4+1),FALSE)*$E33</f>
        <v>41153.809502851756</v>
      </c>
      <c r="AB28" s="22">
        <f>VLOOKUP(CONCATENATE($F28," ",$G28),AllocFactorMatrix,(AB$4+1),FALSE)*$E33</f>
        <v>47086.222310136262</v>
      </c>
      <c r="AC28" s="22">
        <f>VLOOKUP(CONCATENATE($F28," ",$G28),AllocFactorMatrix,(AC$4+1),FALSE)*$E33</f>
        <v>11179.429748293154</v>
      </c>
    </row>
    <row r="29" spans="3:29" hidden="1" outlineLevel="1">
      <c r="F29" s="42" t="str">
        <f>F33</f>
        <v>TRANS_TOTAL</v>
      </c>
      <c r="G29" s="17" t="str">
        <f>$G$11</f>
        <v>DISTPRI</v>
      </c>
      <c r="H29" s="21">
        <f t="shared" si="5"/>
        <v>0</v>
      </c>
      <c r="I29" s="22">
        <f>VLOOKUP(CONCATENATE($F29," ",$G29),AllocFactorMatrix,(I$4+1),FALSE)*$E33</f>
        <v>0</v>
      </c>
      <c r="J29" s="22">
        <f>VLOOKUP(CONCATENATE($F29," ",$G29),AllocFactorMatrix,(J$4+1),FALSE)*$E33</f>
        <v>0</v>
      </c>
      <c r="K29" s="22">
        <f>VLOOKUP(CONCATENATE($F29," ",$G29),AllocFactorMatrix,(K$4+1),FALSE)*$E33</f>
        <v>0</v>
      </c>
      <c r="L29" s="22">
        <f>VLOOKUP(CONCATENATE($F29," ",$G29),AllocFactorMatrix,(L$4+1),FALSE)*$E33</f>
        <v>0</v>
      </c>
      <c r="M29" s="22">
        <f t="shared" si="6"/>
        <v>0</v>
      </c>
      <c r="N29" s="22">
        <f>VLOOKUP(CONCATENATE($F29," ",$G29),AllocFactorMatrix,(N$4+1),FALSE)*$E33</f>
        <v>0</v>
      </c>
      <c r="O29" s="22">
        <f>VLOOKUP(CONCATENATE($F29," ",$G29),AllocFactorMatrix,(O$4+1),FALSE)*$E33</f>
        <v>0</v>
      </c>
      <c r="P29" s="22">
        <f>VLOOKUP(CONCATENATE($F29," ",$G29),AllocFactorMatrix,(P$4+1),FALSE)*$E33</f>
        <v>0</v>
      </c>
      <c r="Q29" s="22">
        <f>VLOOKUP(CONCATENATE($F29," ",$G29),AllocFactorMatrix,(Q$4+1),FALSE)*$E33</f>
        <v>0</v>
      </c>
      <c r="R29" s="22">
        <f t="shared" si="8"/>
        <v>0</v>
      </c>
      <c r="S29" s="22">
        <f>VLOOKUP(CONCATENATE($F29," ",$G29),AllocFactorMatrix,(S$4+1),FALSE)*$E33</f>
        <v>0</v>
      </c>
      <c r="T29" s="22">
        <f>VLOOKUP(CONCATENATE($F29," ",$G29),AllocFactorMatrix,(T$4+1),FALSE)*$E33</f>
        <v>0</v>
      </c>
      <c r="U29" s="22">
        <f>VLOOKUP(CONCATENATE($F29," ",$G29),AllocFactorMatrix,(U$4+1),FALSE)*$E33</f>
        <v>0</v>
      </c>
      <c r="V29" s="22">
        <f>VLOOKUP(CONCATENATE($F29," ",$G29),AllocFactorMatrix,(V$4+1),FALSE)*$E33</f>
        <v>0</v>
      </c>
      <c r="W29" s="22">
        <f t="shared" si="10"/>
        <v>0</v>
      </c>
      <c r="X29" s="22">
        <f>VLOOKUP(CONCATENATE($F29," ",$G29),AllocFactorMatrix,(X$4+1),FALSE)*$E33</f>
        <v>0</v>
      </c>
      <c r="Y29" s="22">
        <f>VLOOKUP(CONCATENATE($F29," ",$G29),AllocFactorMatrix,(Y$4+1),FALSE)*$E33</f>
        <v>0</v>
      </c>
      <c r="Z29" s="22">
        <f t="shared" si="7"/>
        <v>0</v>
      </c>
      <c r="AA29" s="22">
        <f>VLOOKUP(CONCATENATE($F29," ",$G29),AllocFactorMatrix,(AA$4+1),FALSE)*$E33</f>
        <v>0</v>
      </c>
      <c r="AB29" s="22">
        <f>VLOOKUP(CONCATENATE($F29," ",$G29),AllocFactorMatrix,(AB$4+1),FALSE)*$E33</f>
        <v>0</v>
      </c>
      <c r="AC29" s="22">
        <f>VLOOKUP(CONCATENATE($F29," ",$G29),AllocFactorMatrix,(AC$4+1),FALSE)*$E33</f>
        <v>0</v>
      </c>
    </row>
    <row r="30" spans="3:29" hidden="1" outlineLevel="1">
      <c r="F30" s="42" t="str">
        <f>F33</f>
        <v>TRANS_TOTAL</v>
      </c>
      <c r="G30" s="17" t="str">
        <f>$G$12</f>
        <v>DISTSEC</v>
      </c>
      <c r="H30" s="21">
        <f t="shared" si="5"/>
        <v>0</v>
      </c>
      <c r="I30" s="22">
        <f>VLOOKUP(CONCATENATE($F30," ",$G30),AllocFactorMatrix,(I$4+1),FALSE)*$E33</f>
        <v>0</v>
      </c>
      <c r="J30" s="22">
        <f>VLOOKUP(CONCATENATE($F30," ",$G30),AllocFactorMatrix,(J$4+1),FALSE)*$E33</f>
        <v>0</v>
      </c>
      <c r="K30" s="22">
        <f>VLOOKUP(CONCATENATE($F30," ",$G30),AllocFactorMatrix,(K$4+1),FALSE)*$E33</f>
        <v>0</v>
      </c>
      <c r="L30" s="22">
        <f>VLOOKUP(CONCATENATE($F30," ",$G30),AllocFactorMatrix,(L$4+1),FALSE)*$E33</f>
        <v>0</v>
      </c>
      <c r="M30" s="22">
        <f t="shared" si="6"/>
        <v>0</v>
      </c>
      <c r="N30" s="22">
        <f>VLOOKUP(CONCATENATE($F30," ",$G30),AllocFactorMatrix,(N$4+1),FALSE)*$E33</f>
        <v>0</v>
      </c>
      <c r="O30" s="22">
        <f>VLOOKUP(CONCATENATE($F30," ",$G30),AllocFactorMatrix,(O$4+1),FALSE)*$E33</f>
        <v>0</v>
      </c>
      <c r="P30" s="22">
        <f>VLOOKUP(CONCATENATE($F30," ",$G30),AllocFactorMatrix,(P$4+1),FALSE)*$E33</f>
        <v>0</v>
      </c>
      <c r="Q30" s="22">
        <f>VLOOKUP(CONCATENATE($F30," ",$G30),AllocFactorMatrix,(Q$4+1),FALSE)*$E33</f>
        <v>0</v>
      </c>
      <c r="R30" s="22">
        <f t="shared" si="8"/>
        <v>0</v>
      </c>
      <c r="S30" s="22">
        <f>VLOOKUP(CONCATENATE($F30," ",$G30),AllocFactorMatrix,(S$4+1),FALSE)*$E33</f>
        <v>0</v>
      </c>
      <c r="T30" s="22">
        <f>VLOOKUP(CONCATENATE($F30," ",$G30),AllocFactorMatrix,(T$4+1),FALSE)*$E33</f>
        <v>0</v>
      </c>
      <c r="U30" s="22">
        <f>VLOOKUP(CONCATENATE($F30," ",$G30),AllocFactorMatrix,(U$4+1),FALSE)*$E33</f>
        <v>0</v>
      </c>
      <c r="V30" s="22">
        <f>VLOOKUP(CONCATENATE($F30," ",$G30),AllocFactorMatrix,(V$4+1),FALSE)*$E33</f>
        <v>0</v>
      </c>
      <c r="W30" s="22">
        <f t="shared" si="10"/>
        <v>0</v>
      </c>
      <c r="X30" s="22">
        <f>VLOOKUP(CONCATENATE($F30," ",$G30),AllocFactorMatrix,(X$4+1),FALSE)*$E33</f>
        <v>0</v>
      </c>
      <c r="Y30" s="22">
        <f>VLOOKUP(CONCATENATE($F30," ",$G30),AllocFactorMatrix,(Y$4+1),FALSE)*$E33</f>
        <v>0</v>
      </c>
      <c r="Z30" s="22">
        <f t="shared" si="7"/>
        <v>0</v>
      </c>
      <c r="AA30" s="22">
        <f>VLOOKUP(CONCATENATE($F30," ",$G30),AllocFactorMatrix,(AA$4+1),FALSE)*$E33</f>
        <v>0</v>
      </c>
      <c r="AB30" s="22">
        <f>VLOOKUP(CONCATENATE($F30," ",$G30),AllocFactorMatrix,(AB$4+1),FALSE)*$E33</f>
        <v>0</v>
      </c>
      <c r="AC30" s="22">
        <f>VLOOKUP(CONCATENATE($F30," ",$G30),AllocFactorMatrix,(AC$4+1),FALSE)*$E33</f>
        <v>0</v>
      </c>
    </row>
    <row r="31" spans="3:29" hidden="1" outlineLevel="1">
      <c r="F31" s="42" t="str">
        <f>F33</f>
        <v>TRANS_TOTAL</v>
      </c>
      <c r="G31" s="17" t="str">
        <f>$G$13</f>
        <v>ENERGY</v>
      </c>
      <c r="H31" s="21">
        <f t="shared" si="5"/>
        <v>0</v>
      </c>
      <c r="I31" s="22">
        <f>VLOOKUP(CONCATENATE($F31," ",$G31),AllocFactorMatrix,(I$4+1),FALSE)*$E33</f>
        <v>0</v>
      </c>
      <c r="J31" s="22">
        <f>VLOOKUP(CONCATENATE($F31," ",$G31),AllocFactorMatrix,(J$4+1),FALSE)*$E33</f>
        <v>0</v>
      </c>
      <c r="K31" s="22">
        <f>VLOOKUP(CONCATENATE($F31," ",$G31),AllocFactorMatrix,(K$4+1),FALSE)*$E33</f>
        <v>0</v>
      </c>
      <c r="L31" s="22">
        <f>VLOOKUP(CONCATENATE($F31," ",$G31),AllocFactorMatrix,(L$4+1),FALSE)*$E33</f>
        <v>0</v>
      </c>
      <c r="M31" s="22">
        <f t="shared" si="6"/>
        <v>0</v>
      </c>
      <c r="N31" s="22">
        <f>VLOOKUP(CONCATENATE($F31," ",$G31),AllocFactorMatrix,(N$4+1),FALSE)*$E33</f>
        <v>0</v>
      </c>
      <c r="O31" s="22">
        <f>VLOOKUP(CONCATENATE($F31," ",$G31),AllocFactorMatrix,(O$4+1),FALSE)*$E33</f>
        <v>0</v>
      </c>
      <c r="P31" s="22">
        <f>VLOOKUP(CONCATENATE($F31," ",$G31),AllocFactorMatrix,(P$4+1),FALSE)*$E33</f>
        <v>0</v>
      </c>
      <c r="Q31" s="22">
        <f>VLOOKUP(CONCATENATE($F31," ",$G31),AllocFactorMatrix,(Q$4+1),FALSE)*$E33</f>
        <v>0</v>
      </c>
      <c r="R31" s="22">
        <f t="shared" si="8"/>
        <v>0</v>
      </c>
      <c r="S31" s="22">
        <f>VLOOKUP(CONCATENATE($F31," ",$G31),AllocFactorMatrix,(S$4+1),FALSE)*$E33</f>
        <v>0</v>
      </c>
      <c r="T31" s="22">
        <f>VLOOKUP(CONCATENATE($F31," ",$G31),AllocFactorMatrix,(T$4+1),FALSE)*$E33</f>
        <v>0</v>
      </c>
      <c r="U31" s="22">
        <f>VLOOKUP(CONCATENATE($F31," ",$G31),AllocFactorMatrix,(U$4+1),FALSE)*$E33</f>
        <v>0</v>
      </c>
      <c r="V31" s="22">
        <f>VLOOKUP(CONCATENATE($F31," ",$G31),AllocFactorMatrix,(V$4+1),FALSE)*$E33</f>
        <v>0</v>
      </c>
      <c r="W31" s="22">
        <f t="shared" si="10"/>
        <v>0</v>
      </c>
      <c r="X31" s="22">
        <f>VLOOKUP(CONCATENATE($F31," ",$G31),AllocFactorMatrix,(X$4+1),FALSE)*$E33</f>
        <v>0</v>
      </c>
      <c r="Y31" s="22">
        <f>VLOOKUP(CONCATENATE($F31," ",$G31),AllocFactorMatrix,(Y$4+1),FALSE)*$E33</f>
        <v>0</v>
      </c>
      <c r="Z31" s="22">
        <f t="shared" si="7"/>
        <v>0</v>
      </c>
      <c r="AA31" s="22">
        <f>VLOOKUP(CONCATENATE($F31," ",$G31),AllocFactorMatrix,(AA$4+1),FALSE)*$E33</f>
        <v>0</v>
      </c>
      <c r="AB31" s="22">
        <f>VLOOKUP(CONCATENATE($F31," ",$G31),AllocFactorMatrix,(AB$4+1),FALSE)*$E33</f>
        <v>0</v>
      </c>
      <c r="AC31" s="22">
        <f>VLOOKUP(CONCATENATE($F31," ",$G31),AllocFactorMatrix,(AC$4+1),FALSE)*$E33</f>
        <v>0</v>
      </c>
    </row>
    <row r="32" spans="3:29" hidden="1" outlineLevel="1">
      <c r="F32" s="42" t="str">
        <f>F33</f>
        <v>TRANS_TOTAL</v>
      </c>
      <c r="G32" s="17" t="str">
        <f>$G$14</f>
        <v>CUSTOMER</v>
      </c>
      <c r="H32" s="21">
        <f t="shared" si="5"/>
        <v>0</v>
      </c>
      <c r="I32" s="22">
        <f>VLOOKUP(CONCATENATE($F32," ",$G32),AllocFactorMatrix,(I$4+1),FALSE)*$E33</f>
        <v>0</v>
      </c>
      <c r="J32" s="22">
        <f>VLOOKUP(CONCATENATE($F32," ",$G32),AllocFactorMatrix,(J$4+1),FALSE)*$E33</f>
        <v>0</v>
      </c>
      <c r="K32" s="22">
        <f>VLOOKUP(CONCATENATE($F32," ",$G32),AllocFactorMatrix,(K$4+1),FALSE)*$E33</f>
        <v>0</v>
      </c>
      <c r="L32" s="22">
        <f>VLOOKUP(CONCATENATE($F32," ",$G32),AllocFactorMatrix,(L$4+1),FALSE)*$E33</f>
        <v>0</v>
      </c>
      <c r="M32" s="22">
        <f t="shared" si="6"/>
        <v>0</v>
      </c>
      <c r="N32" s="22">
        <f>VLOOKUP(CONCATENATE($F32," ",$G32),AllocFactorMatrix,(N$4+1),FALSE)*$E33</f>
        <v>0</v>
      </c>
      <c r="O32" s="22">
        <f>VLOOKUP(CONCATENATE($F32," ",$G32),AllocFactorMatrix,(O$4+1),FALSE)*$E33</f>
        <v>0</v>
      </c>
      <c r="P32" s="22">
        <f>VLOOKUP(CONCATENATE($F32," ",$G32),AllocFactorMatrix,(P$4+1),FALSE)*$E33</f>
        <v>0</v>
      </c>
      <c r="Q32" s="22">
        <f>VLOOKUP(CONCATENATE($F32," ",$G32),AllocFactorMatrix,(Q$4+1),FALSE)*$E33</f>
        <v>0</v>
      </c>
      <c r="R32" s="22">
        <f t="shared" si="8"/>
        <v>0</v>
      </c>
      <c r="S32" s="22">
        <f>VLOOKUP(CONCATENATE($F32," ",$G32),AllocFactorMatrix,(S$4+1),FALSE)*$E33</f>
        <v>0</v>
      </c>
      <c r="T32" s="22">
        <f>VLOOKUP(CONCATENATE($F32," ",$G32),AllocFactorMatrix,(T$4+1),FALSE)*$E33</f>
        <v>0</v>
      </c>
      <c r="U32" s="22">
        <f>VLOOKUP(CONCATENATE($F32," ",$G32),AllocFactorMatrix,(U$4+1),FALSE)*$E33</f>
        <v>0</v>
      </c>
      <c r="V32" s="22">
        <f>VLOOKUP(CONCATENATE($F32," ",$G32),AllocFactorMatrix,(V$4+1),FALSE)*$E33</f>
        <v>0</v>
      </c>
      <c r="W32" s="22">
        <f t="shared" si="10"/>
        <v>0</v>
      </c>
      <c r="X32" s="22">
        <f>VLOOKUP(CONCATENATE($F32," ",$G32),AllocFactorMatrix,(X$4+1),FALSE)*$E33</f>
        <v>0</v>
      </c>
      <c r="Y32" s="22">
        <f>VLOOKUP(CONCATENATE($F32," ",$G32),AllocFactorMatrix,(Y$4+1),FALSE)*$E33</f>
        <v>0</v>
      </c>
      <c r="Z32" s="22">
        <f t="shared" si="7"/>
        <v>0</v>
      </c>
      <c r="AA32" s="22">
        <f>VLOOKUP(CONCATENATE($F32," ",$G32),AllocFactorMatrix,(AA$4+1),FALSE)*$E33</f>
        <v>0</v>
      </c>
      <c r="AB32" s="22">
        <f>VLOOKUP(CONCATENATE($F32," ",$G32),AllocFactorMatrix,(AB$4+1),FALSE)*$E33</f>
        <v>0</v>
      </c>
      <c r="AC32" s="22">
        <f>VLOOKUP(CONCATENATE($F32," ",$G32),AllocFactorMatrix,(AC$4+1),FALSE)*$E33</f>
        <v>0</v>
      </c>
    </row>
    <row r="33" spans="3:29" collapsed="1">
      <c r="D33" s="17" t="s">
        <v>187</v>
      </c>
      <c r="E33" s="19">
        <f>722022660+72209425-E25</f>
        <v>781438278</v>
      </c>
      <c r="F33" s="42" t="s">
        <v>191</v>
      </c>
      <c r="G33" s="17" t="str">
        <f>$G$15</f>
        <v>TOTAL</v>
      </c>
      <c r="H33" s="21">
        <f t="shared" si="5"/>
        <v>781438278.00000024</v>
      </c>
      <c r="I33" s="22">
        <f>VLOOKUP(CONCATENATE($F33," ",$G33),AllocFactorMatrix,(I$4+1),FALSE)*$E33</f>
        <v>384952261.93702841</v>
      </c>
      <c r="J33" s="22">
        <f>VLOOKUP(CONCATENATE($F33," ",$G33),AllocFactorMatrix,(J$4+1),FALSE)*$E33</f>
        <v>96212052.430118054</v>
      </c>
      <c r="K33" s="22">
        <f>VLOOKUP(CONCATENATE($F33," ",$G33),AllocFactorMatrix,(K$4+1),FALSE)*$E33</f>
        <v>1219981.8143349369</v>
      </c>
      <c r="L33" s="22">
        <f>VLOOKUP(CONCATENATE($F33," ",$G33),AllocFactorMatrix,(L$4+1),FALSE)*$E33</f>
        <v>65206.077710847698</v>
      </c>
      <c r="M33" s="22">
        <f t="shared" si="6"/>
        <v>97497240.32216385</v>
      </c>
      <c r="N33" s="22">
        <f>VLOOKUP(CONCATENATE($F33," ",$G33),AllocFactorMatrix,(N$4+1),FALSE)*$E33</f>
        <v>43061931.911357626</v>
      </c>
      <c r="O33" s="22">
        <f>VLOOKUP(CONCATENATE($F33," ",$G33),AllocFactorMatrix,(O$4+1),FALSE)*$E33</f>
        <v>11806794.112342628</v>
      </c>
      <c r="P33" s="22">
        <f>VLOOKUP(CONCATENATE($F33," ",$G33),AllocFactorMatrix,(P$4+1),FALSE)*$E33</f>
        <v>1994436.2601872773</v>
      </c>
      <c r="Q33" s="22">
        <f>VLOOKUP(CONCATENATE($F33," ",$G33),AllocFactorMatrix,(Q$4+1),FALSE)*$E33</f>
        <v>0</v>
      </c>
      <c r="R33" s="22">
        <f t="shared" si="8"/>
        <v>56863162.283887528</v>
      </c>
      <c r="S33" s="22">
        <f>VLOOKUP(CONCATENATE($F33," ",$G33),AllocFactorMatrix,(S$4+1),FALSE)*$E33</f>
        <v>1852904.2168700413</v>
      </c>
      <c r="T33" s="22">
        <f>VLOOKUP(CONCATENATE($F33," ",$G33),AllocFactorMatrix,(T$4+1),FALSE)*$E33</f>
        <v>33948484.448936366</v>
      </c>
      <c r="U33" s="22">
        <f>VLOOKUP(CONCATENATE($F33," ",$G33),AllocFactorMatrix,(U$4+1),FALSE)*$E33</f>
        <v>176129316.52927428</v>
      </c>
      <c r="V33" s="22">
        <f>VLOOKUP(CONCATENATE($F33," ",$G33),AllocFactorMatrix,(V$4+1),FALSE)*$E33</f>
        <v>16120198.598749878</v>
      </c>
      <c r="W33" s="22">
        <f t="shared" si="10"/>
        <v>228050903.79383057</v>
      </c>
      <c r="X33" s="22">
        <f>VLOOKUP(CONCATENATE($F33," ",$G33),AllocFactorMatrix,(X$4+1),FALSE)*$E33</f>
        <v>12051629.404863883</v>
      </c>
      <c r="Y33" s="22">
        <f>VLOOKUP(CONCATENATE($F33," ",$G33),AllocFactorMatrix,(Y$4+1),FALSE)*$E33</f>
        <v>227625.41076079337</v>
      </c>
      <c r="Z33" s="22">
        <f t="shared" si="7"/>
        <v>12279254.815624677</v>
      </c>
      <c r="AA33" s="22">
        <f>VLOOKUP(CONCATENATE($F33," ",$G33),AllocFactorMatrix,(AA$4+1),FALSE)*$E33</f>
        <v>175394.71918817068</v>
      </c>
      <c r="AB33" s="22">
        <f>VLOOKUP(CONCATENATE($F33," ",$G33),AllocFactorMatrix,(AB$4+1),FALSE)*$E33</f>
        <v>1308588.9003485662</v>
      </c>
      <c r="AC33" s="22">
        <f>VLOOKUP(CONCATENATE($F33," ",$G33),AllocFactorMatrix,(AC$4+1),FALSE)*$E33</f>
        <v>311471.22792837041</v>
      </c>
    </row>
    <row r="34" spans="3:29" hidden="1" outlineLevel="1">
      <c r="E34" s="19"/>
      <c r="F34" s="42"/>
      <c r="G34" s="17" t="str">
        <f>$G$8</f>
        <v>PRODUCTION</v>
      </c>
      <c r="H34" s="21">
        <f t="shared" ref="H34:AC34" si="11">H18+H26</f>
        <v>12793807.000000002</v>
      </c>
      <c r="I34" s="21">
        <f t="shared" si="11"/>
        <v>6343279.1571560716</v>
      </c>
      <c r="J34" s="21">
        <f t="shared" si="11"/>
        <v>1586250.3161297129</v>
      </c>
      <c r="K34" s="21">
        <f t="shared" ref="K34:L41" si="12">K18+K26</f>
        <v>20103.879205171968</v>
      </c>
      <c r="L34" s="21">
        <f t="shared" si="12"/>
        <v>1006.1791707651288</v>
      </c>
      <c r="M34" s="21">
        <f t="shared" si="11"/>
        <v>1607360.37450565</v>
      </c>
      <c r="N34" s="21">
        <f t="shared" si="11"/>
        <v>711667.60672190879</v>
      </c>
      <c r="O34" s="21">
        <f t="shared" si="11"/>
        <v>195051.60956218364</v>
      </c>
      <c r="P34" s="21">
        <f t="shared" si="11"/>
        <v>31038.720098113441</v>
      </c>
      <c r="Q34" s="21">
        <f t="shared" ref="Q34:Q41" si="13">Q18+Q26</f>
        <v>0</v>
      </c>
      <c r="R34" s="21">
        <f t="shared" si="11"/>
        <v>937757.93638220581</v>
      </c>
      <c r="S34" s="21">
        <f t="shared" ref="S34:S41" si="14">S18+S26</f>
        <v>30763.570079688692</v>
      </c>
      <c r="T34" s="21">
        <f t="shared" si="11"/>
        <v>559844.49876774743</v>
      </c>
      <c r="U34" s="21">
        <f t="shared" si="11"/>
        <v>2727865.7648095354</v>
      </c>
      <c r="V34" s="21">
        <f t="shared" ref="V34:V41" si="15">V18+V26</f>
        <v>347585.86104590888</v>
      </c>
      <c r="W34" s="21">
        <f t="shared" si="11"/>
        <v>3666059.6947028805</v>
      </c>
      <c r="X34" s="21">
        <f t="shared" si="11"/>
        <v>199038.2575624357</v>
      </c>
      <c r="Y34" s="21">
        <f t="shared" si="11"/>
        <v>3741.4396665893823</v>
      </c>
      <c r="Z34" s="21">
        <f t="shared" si="11"/>
        <v>202779.69722902507</v>
      </c>
      <c r="AA34" s="21">
        <f t="shared" ref="AA34:AB41" si="16">AA18+AA26</f>
        <v>2894.5203059828418</v>
      </c>
      <c r="AB34" s="21">
        <f t="shared" si="16"/>
        <v>27200.688122521762</v>
      </c>
      <c r="AC34" s="21">
        <f t="shared" si="11"/>
        <v>6474.9315956653863</v>
      </c>
    </row>
    <row r="35" spans="3:29" hidden="1" outlineLevel="1">
      <c r="E35" s="19"/>
      <c r="F35" s="42"/>
      <c r="G35" s="17" t="str">
        <f>$G$9</f>
        <v>BULKTRAN</v>
      </c>
      <c r="H35" s="21">
        <f t="shared" ref="H35:AC35" si="17">H19+H27</f>
        <v>593346084.4854002</v>
      </c>
      <c r="I35" s="21">
        <f t="shared" si="17"/>
        <v>294186073.83215982</v>
      </c>
      <c r="J35" s="21">
        <f t="shared" si="17"/>
        <v>73566485.260352373</v>
      </c>
      <c r="K35" s="21">
        <f t="shared" si="12"/>
        <v>932369.70116527798</v>
      </c>
      <c r="L35" s="21">
        <f t="shared" si="12"/>
        <v>46664.176758665795</v>
      </c>
      <c r="M35" s="21">
        <f t="shared" si="17"/>
        <v>74545519.138276309</v>
      </c>
      <c r="N35" s="21">
        <f t="shared" si="17"/>
        <v>33005436.763548184</v>
      </c>
      <c r="O35" s="21">
        <f t="shared" si="17"/>
        <v>9046025.8472162876</v>
      </c>
      <c r="P35" s="21">
        <f t="shared" si="17"/>
        <v>1439501.3960781104</v>
      </c>
      <c r="Q35" s="21">
        <f t="shared" si="13"/>
        <v>0</v>
      </c>
      <c r="R35" s="21">
        <f t="shared" si="17"/>
        <v>43490964.006842583</v>
      </c>
      <c r="S35" s="21">
        <f t="shared" si="14"/>
        <v>1426740.598132791</v>
      </c>
      <c r="T35" s="21">
        <f t="shared" si="17"/>
        <v>25964245.143336482</v>
      </c>
      <c r="U35" s="21">
        <f t="shared" si="17"/>
        <v>126511871.76354222</v>
      </c>
      <c r="V35" s="21">
        <f t="shared" si="15"/>
        <v>16120198.598749878</v>
      </c>
      <c r="W35" s="21">
        <f t="shared" si="17"/>
        <v>170023056.10376137</v>
      </c>
      <c r="X35" s="21">
        <f t="shared" si="17"/>
        <v>9230917.0200447589</v>
      </c>
      <c r="Y35" s="21">
        <f t="shared" si="17"/>
        <v>173518.9984114322</v>
      </c>
      <c r="Z35" s="21">
        <f t="shared" si="17"/>
        <v>9404436.0184561908</v>
      </c>
      <c r="AA35" s="21">
        <f t="shared" si="16"/>
        <v>134240.90968531894</v>
      </c>
      <c r="AB35" s="21">
        <f t="shared" si="16"/>
        <v>1261502.6780384299</v>
      </c>
      <c r="AC35" s="21">
        <f t="shared" si="17"/>
        <v>300291.79818007728</v>
      </c>
    </row>
    <row r="36" spans="3:29" hidden="1" outlineLevel="1">
      <c r="E36" s="19"/>
      <c r="F36" s="42"/>
      <c r="G36" s="17" t="str">
        <f>$G$10</f>
        <v>SUBTRAN</v>
      </c>
      <c r="H36" s="21">
        <f t="shared" ref="H36:AC36" si="18">H20+H28</f>
        <v>188092193.51460004</v>
      </c>
      <c r="I36" s="21">
        <f t="shared" si="18"/>
        <v>90766188.104868591</v>
      </c>
      <c r="J36" s="21">
        <f t="shared" si="18"/>
        <v>22645567.169765685</v>
      </c>
      <c r="K36" s="21">
        <f t="shared" si="12"/>
        <v>287612.11316965887</v>
      </c>
      <c r="L36" s="21">
        <f t="shared" si="12"/>
        <v>18541.900952181903</v>
      </c>
      <c r="M36" s="21">
        <f t="shared" si="18"/>
        <v>22951721.183887526</v>
      </c>
      <c r="N36" s="21">
        <f t="shared" si="18"/>
        <v>10056495.147809438</v>
      </c>
      <c r="O36" s="21">
        <f t="shared" si="18"/>
        <v>2760768.2651263401</v>
      </c>
      <c r="P36" s="21">
        <f t="shared" si="18"/>
        <v>554934.86410916667</v>
      </c>
      <c r="Q36" s="21">
        <f t="shared" si="13"/>
        <v>0</v>
      </c>
      <c r="R36" s="21">
        <f t="shared" si="18"/>
        <v>13372198.277044944</v>
      </c>
      <c r="S36" s="21">
        <f t="shared" si="14"/>
        <v>426163.61873725028</v>
      </c>
      <c r="T36" s="21">
        <f t="shared" si="18"/>
        <v>7984239.3055998851</v>
      </c>
      <c r="U36" s="21">
        <f t="shared" si="18"/>
        <v>49617444.765732087</v>
      </c>
      <c r="V36" s="21">
        <f t="shared" si="15"/>
        <v>0</v>
      </c>
      <c r="W36" s="21">
        <f t="shared" si="18"/>
        <v>58027847.690069221</v>
      </c>
      <c r="X36" s="21">
        <f t="shared" si="18"/>
        <v>2820712.3848191234</v>
      </c>
      <c r="Y36" s="21">
        <f t="shared" si="18"/>
        <v>54106.412349361184</v>
      </c>
      <c r="Z36" s="21">
        <f t="shared" si="18"/>
        <v>2874818.7971684844</v>
      </c>
      <c r="AA36" s="21">
        <f t="shared" si="16"/>
        <v>41153.809502851756</v>
      </c>
      <c r="AB36" s="21">
        <f t="shared" si="16"/>
        <v>47086.222310136262</v>
      </c>
      <c r="AC36" s="21">
        <f t="shared" si="18"/>
        <v>11179.429748293154</v>
      </c>
    </row>
    <row r="37" spans="3:29" hidden="1" outlineLevel="1">
      <c r="E37" s="19"/>
      <c r="F37" s="42"/>
      <c r="G37" s="17" t="str">
        <f>$G$11</f>
        <v>DISTPRI</v>
      </c>
      <c r="H37" s="21">
        <f t="shared" ref="H37:AC37" si="19">H21+H29</f>
        <v>0</v>
      </c>
      <c r="I37" s="21">
        <f t="shared" si="19"/>
        <v>0</v>
      </c>
      <c r="J37" s="21">
        <f t="shared" si="19"/>
        <v>0</v>
      </c>
      <c r="K37" s="21">
        <f t="shared" si="12"/>
        <v>0</v>
      </c>
      <c r="L37" s="21">
        <f t="shared" si="12"/>
        <v>0</v>
      </c>
      <c r="M37" s="21">
        <f t="shared" si="19"/>
        <v>0</v>
      </c>
      <c r="N37" s="21">
        <f t="shared" si="19"/>
        <v>0</v>
      </c>
      <c r="O37" s="21">
        <f t="shared" si="19"/>
        <v>0</v>
      </c>
      <c r="P37" s="21">
        <f t="shared" si="19"/>
        <v>0</v>
      </c>
      <c r="Q37" s="21">
        <f t="shared" si="13"/>
        <v>0</v>
      </c>
      <c r="R37" s="21">
        <f t="shared" si="19"/>
        <v>0</v>
      </c>
      <c r="S37" s="21">
        <f t="shared" si="14"/>
        <v>0</v>
      </c>
      <c r="T37" s="21">
        <f t="shared" si="19"/>
        <v>0</v>
      </c>
      <c r="U37" s="21">
        <f t="shared" si="19"/>
        <v>0</v>
      </c>
      <c r="V37" s="21">
        <f t="shared" si="15"/>
        <v>0</v>
      </c>
      <c r="W37" s="21">
        <f t="shared" si="19"/>
        <v>0</v>
      </c>
      <c r="X37" s="21">
        <f t="shared" si="19"/>
        <v>0</v>
      </c>
      <c r="Y37" s="21">
        <f t="shared" si="19"/>
        <v>0</v>
      </c>
      <c r="Z37" s="21">
        <f t="shared" si="19"/>
        <v>0</v>
      </c>
      <c r="AA37" s="21">
        <f t="shared" si="16"/>
        <v>0</v>
      </c>
      <c r="AB37" s="21">
        <f t="shared" si="16"/>
        <v>0</v>
      </c>
      <c r="AC37" s="21">
        <f t="shared" si="19"/>
        <v>0</v>
      </c>
    </row>
    <row r="38" spans="3:29" hidden="1" outlineLevel="1">
      <c r="E38" s="19"/>
      <c r="F38" s="42"/>
      <c r="G38" s="17" t="str">
        <f>$G$12</f>
        <v>DISTSEC</v>
      </c>
      <c r="H38" s="21">
        <f t="shared" ref="H38:AC38" si="20">H22+H30</f>
        <v>0</v>
      </c>
      <c r="I38" s="21">
        <f t="shared" si="20"/>
        <v>0</v>
      </c>
      <c r="J38" s="21">
        <f t="shared" si="20"/>
        <v>0</v>
      </c>
      <c r="K38" s="21">
        <f t="shared" si="12"/>
        <v>0</v>
      </c>
      <c r="L38" s="21">
        <f t="shared" si="12"/>
        <v>0</v>
      </c>
      <c r="M38" s="21">
        <f t="shared" si="20"/>
        <v>0</v>
      </c>
      <c r="N38" s="21">
        <f t="shared" si="20"/>
        <v>0</v>
      </c>
      <c r="O38" s="21">
        <f t="shared" si="20"/>
        <v>0</v>
      </c>
      <c r="P38" s="21">
        <f t="shared" si="20"/>
        <v>0</v>
      </c>
      <c r="Q38" s="21">
        <f t="shared" si="13"/>
        <v>0</v>
      </c>
      <c r="R38" s="21">
        <f t="shared" si="20"/>
        <v>0</v>
      </c>
      <c r="S38" s="21">
        <f t="shared" si="14"/>
        <v>0</v>
      </c>
      <c r="T38" s="21">
        <f t="shared" si="20"/>
        <v>0</v>
      </c>
      <c r="U38" s="21">
        <f t="shared" si="20"/>
        <v>0</v>
      </c>
      <c r="V38" s="21">
        <f t="shared" si="15"/>
        <v>0</v>
      </c>
      <c r="W38" s="21">
        <f t="shared" si="20"/>
        <v>0</v>
      </c>
      <c r="X38" s="21">
        <f t="shared" si="20"/>
        <v>0</v>
      </c>
      <c r="Y38" s="21">
        <f t="shared" si="20"/>
        <v>0</v>
      </c>
      <c r="Z38" s="21">
        <f t="shared" si="20"/>
        <v>0</v>
      </c>
      <c r="AA38" s="21">
        <f t="shared" si="16"/>
        <v>0</v>
      </c>
      <c r="AB38" s="21">
        <f t="shared" si="16"/>
        <v>0</v>
      </c>
      <c r="AC38" s="21">
        <f t="shared" si="20"/>
        <v>0</v>
      </c>
    </row>
    <row r="39" spans="3:29" hidden="1" outlineLevel="1">
      <c r="E39" s="19"/>
      <c r="F39" s="42"/>
      <c r="G39" s="17" t="str">
        <f>$G$13</f>
        <v>ENERGY</v>
      </c>
      <c r="H39" s="21">
        <f t="shared" ref="H39:AC39" si="21">H23+H31</f>
        <v>0</v>
      </c>
      <c r="I39" s="21">
        <f t="shared" si="21"/>
        <v>0</v>
      </c>
      <c r="J39" s="21">
        <f t="shared" si="21"/>
        <v>0</v>
      </c>
      <c r="K39" s="21">
        <f t="shared" si="12"/>
        <v>0</v>
      </c>
      <c r="L39" s="21">
        <f t="shared" si="12"/>
        <v>0</v>
      </c>
      <c r="M39" s="21">
        <f t="shared" si="21"/>
        <v>0</v>
      </c>
      <c r="N39" s="21">
        <f t="shared" si="21"/>
        <v>0</v>
      </c>
      <c r="O39" s="21">
        <f t="shared" si="21"/>
        <v>0</v>
      </c>
      <c r="P39" s="21">
        <f t="shared" si="21"/>
        <v>0</v>
      </c>
      <c r="Q39" s="21">
        <f t="shared" si="13"/>
        <v>0</v>
      </c>
      <c r="R39" s="21">
        <f t="shared" si="21"/>
        <v>0</v>
      </c>
      <c r="S39" s="21">
        <f t="shared" si="14"/>
        <v>0</v>
      </c>
      <c r="T39" s="21">
        <f t="shared" si="21"/>
        <v>0</v>
      </c>
      <c r="U39" s="21">
        <f t="shared" si="21"/>
        <v>0</v>
      </c>
      <c r="V39" s="21">
        <f t="shared" si="15"/>
        <v>0</v>
      </c>
      <c r="W39" s="21">
        <f t="shared" si="21"/>
        <v>0</v>
      </c>
      <c r="X39" s="21">
        <f t="shared" si="21"/>
        <v>0</v>
      </c>
      <c r="Y39" s="21">
        <f t="shared" si="21"/>
        <v>0</v>
      </c>
      <c r="Z39" s="21">
        <f t="shared" si="21"/>
        <v>0</v>
      </c>
      <c r="AA39" s="21">
        <f t="shared" si="16"/>
        <v>0</v>
      </c>
      <c r="AB39" s="21">
        <f t="shared" si="16"/>
        <v>0</v>
      </c>
      <c r="AC39" s="21">
        <f t="shared" si="21"/>
        <v>0</v>
      </c>
    </row>
    <row r="40" spans="3:29" hidden="1" outlineLevel="1">
      <c r="E40" s="19"/>
      <c r="F40" s="42"/>
      <c r="G40" s="17" t="str">
        <f>$G$14</f>
        <v>CUSTOMER</v>
      </c>
      <c r="H40" s="21">
        <f t="shared" ref="H40:AC41" si="22">H24+H32</f>
        <v>0</v>
      </c>
      <c r="I40" s="21">
        <f t="shared" si="22"/>
        <v>0</v>
      </c>
      <c r="J40" s="21">
        <f t="shared" si="22"/>
        <v>0</v>
      </c>
      <c r="K40" s="21">
        <f t="shared" si="12"/>
        <v>0</v>
      </c>
      <c r="L40" s="21">
        <f t="shared" si="12"/>
        <v>0</v>
      </c>
      <c r="M40" s="21">
        <f t="shared" si="22"/>
        <v>0</v>
      </c>
      <c r="N40" s="21">
        <f t="shared" si="22"/>
        <v>0</v>
      </c>
      <c r="O40" s="21">
        <f t="shared" si="22"/>
        <v>0</v>
      </c>
      <c r="P40" s="21">
        <f t="shared" si="22"/>
        <v>0</v>
      </c>
      <c r="Q40" s="21">
        <f t="shared" si="13"/>
        <v>0</v>
      </c>
      <c r="R40" s="21">
        <f t="shared" si="22"/>
        <v>0</v>
      </c>
      <c r="S40" s="21">
        <f t="shared" si="14"/>
        <v>0</v>
      </c>
      <c r="T40" s="21">
        <f t="shared" si="22"/>
        <v>0</v>
      </c>
      <c r="U40" s="21">
        <f t="shared" si="22"/>
        <v>0</v>
      </c>
      <c r="V40" s="21">
        <f t="shared" si="15"/>
        <v>0</v>
      </c>
      <c r="W40" s="21">
        <f t="shared" si="22"/>
        <v>0</v>
      </c>
      <c r="X40" s="21">
        <f t="shared" si="22"/>
        <v>0</v>
      </c>
      <c r="Y40" s="21">
        <f t="shared" si="22"/>
        <v>0</v>
      </c>
      <c r="Z40" s="21">
        <f t="shared" si="22"/>
        <v>0</v>
      </c>
      <c r="AA40" s="21">
        <f t="shared" si="16"/>
        <v>0</v>
      </c>
      <c r="AB40" s="21">
        <f t="shared" si="16"/>
        <v>0</v>
      </c>
      <c r="AC40" s="21">
        <f t="shared" si="22"/>
        <v>0</v>
      </c>
    </row>
    <row r="41" spans="3:29" collapsed="1">
      <c r="D41" s="17" t="s">
        <v>3</v>
      </c>
      <c r="E41" s="21">
        <f>E25+E33</f>
        <v>794232085</v>
      </c>
      <c r="F41" s="42"/>
      <c r="G41" s="17" t="str">
        <f>$G$15</f>
        <v>TOTAL</v>
      </c>
      <c r="H41" s="21">
        <f>H25+H33</f>
        <v>794232085.00000024</v>
      </c>
      <c r="I41" s="21">
        <f t="shared" si="22"/>
        <v>391295541.09418446</v>
      </c>
      <c r="J41" s="21">
        <f t="shared" si="22"/>
        <v>97798302.746247768</v>
      </c>
      <c r="K41" s="21">
        <f t="shared" si="12"/>
        <v>1240085.6935401089</v>
      </c>
      <c r="L41" s="21">
        <f t="shared" si="12"/>
        <v>66212.256881612833</v>
      </c>
      <c r="M41" s="21">
        <f t="shared" si="22"/>
        <v>99104600.696669504</v>
      </c>
      <c r="N41" s="21">
        <f t="shared" si="22"/>
        <v>43773599.518079534</v>
      </c>
      <c r="O41" s="21">
        <f t="shared" si="22"/>
        <v>12001845.721904811</v>
      </c>
      <c r="P41" s="21">
        <f t="shared" si="22"/>
        <v>2025474.9802853907</v>
      </c>
      <c r="Q41" s="21">
        <f t="shared" si="13"/>
        <v>0</v>
      </c>
      <c r="R41" s="21">
        <f t="shared" si="22"/>
        <v>57800920.220269732</v>
      </c>
      <c r="S41" s="21">
        <f t="shared" si="14"/>
        <v>1883667.78694973</v>
      </c>
      <c r="T41" s="21">
        <f t="shared" si="22"/>
        <v>34508328.947704114</v>
      </c>
      <c r="U41" s="21">
        <f t="shared" si="22"/>
        <v>178857182.29408383</v>
      </c>
      <c r="V41" s="21">
        <f t="shared" si="15"/>
        <v>16467784.459795786</v>
      </c>
      <c r="W41" s="21">
        <f t="shared" si="22"/>
        <v>231716963.48853347</v>
      </c>
      <c r="X41" s="21">
        <f t="shared" si="22"/>
        <v>12250667.662426319</v>
      </c>
      <c r="Y41" s="21">
        <f t="shared" si="22"/>
        <v>231366.85042738274</v>
      </c>
      <c r="Z41" s="21">
        <f t="shared" si="22"/>
        <v>12482034.512853703</v>
      </c>
      <c r="AA41" s="21">
        <f t="shared" si="16"/>
        <v>178289.23949415353</v>
      </c>
      <c r="AB41" s="21">
        <f t="shared" si="16"/>
        <v>1335789.5884710881</v>
      </c>
      <c r="AC41" s="21">
        <f t="shared" si="22"/>
        <v>317946.15952403581</v>
      </c>
    </row>
    <row r="42" spans="3:29">
      <c r="E42" s="21"/>
      <c r="F42" s="42"/>
      <c r="G42" s="19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</row>
    <row r="43" spans="3:29">
      <c r="C43" s="17" t="s">
        <v>601</v>
      </c>
      <c r="E43" s="19"/>
      <c r="F43" s="42"/>
      <c r="G43" s="19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3:29" hidden="1" outlineLevel="1">
      <c r="F44" s="42" t="str">
        <f>F51</f>
        <v>DIST_CPD</v>
      </c>
      <c r="G44" s="17" t="str">
        <f>$G$8</f>
        <v>PRODUCTION</v>
      </c>
      <c r="H44" s="21">
        <f t="shared" ref="H44:H75" si="23">SUBTOTAL(9,I44:AC44)</f>
        <v>0</v>
      </c>
      <c r="I44" s="22">
        <f>VLOOKUP(CONCATENATE($F44," ",$G44),AllocFactorMatrix,(I$4+1),FALSE)*$E51</f>
        <v>0</v>
      </c>
      <c r="J44" s="22">
        <f>VLOOKUP(CONCATENATE($F44," ",$G44),AllocFactorMatrix,(J$4+1),FALSE)*$E51</f>
        <v>0</v>
      </c>
      <c r="K44" s="22">
        <f>VLOOKUP(CONCATENATE($F44," ",$G44),AllocFactorMatrix,(K$4+1),FALSE)*$E51</f>
        <v>0</v>
      </c>
      <c r="L44" s="22">
        <f>VLOOKUP(CONCATENATE($F44," ",$G44),AllocFactorMatrix,(L$4+1),FALSE)*$E51</f>
        <v>0</v>
      </c>
      <c r="M44" s="22">
        <f t="shared" ref="M44:M51" si="24">SUBTOTAL(9,J44:L44)</f>
        <v>0</v>
      </c>
      <c r="N44" s="22">
        <f>VLOOKUP(CONCATENATE($F44," ",$G44),AllocFactorMatrix,(N$4+1),FALSE)*$E51</f>
        <v>0</v>
      </c>
      <c r="O44" s="22">
        <f>VLOOKUP(CONCATENATE($F44," ",$G44),AllocFactorMatrix,(O$4+1),FALSE)*$E51</f>
        <v>0</v>
      </c>
      <c r="P44" s="22">
        <f>VLOOKUP(CONCATENATE($F44," ",$G44),AllocFactorMatrix,(P$4+1),FALSE)*$E51</f>
        <v>0</v>
      </c>
      <c r="Q44" s="22">
        <f>VLOOKUP(CONCATENATE($F44," ",$G44),AllocFactorMatrix,(Q$4+1),FALSE)*$E51</f>
        <v>0</v>
      </c>
      <c r="R44" s="22">
        <f>SUBTOTAL(9,N44:Q44)</f>
        <v>0</v>
      </c>
      <c r="S44" s="22">
        <f>VLOOKUP(CONCATENATE($F44," ",$G44),AllocFactorMatrix,(S$4+1),FALSE)*$E51</f>
        <v>0</v>
      </c>
      <c r="T44" s="22">
        <f>VLOOKUP(CONCATENATE($F44," ",$G44),AllocFactorMatrix,(T$4+1),FALSE)*$E51</f>
        <v>0</v>
      </c>
      <c r="U44" s="22">
        <f>VLOOKUP(CONCATENATE($F44," ",$G44),AllocFactorMatrix,(U$4+1),FALSE)*$E51</f>
        <v>0</v>
      </c>
      <c r="V44" s="22">
        <f>VLOOKUP(CONCATENATE($F44," ",$G44),AllocFactorMatrix,(V$4+1),FALSE)*$E51</f>
        <v>0</v>
      </c>
      <c r="W44" s="22">
        <f>SUBTOTAL(9,S44:V44)</f>
        <v>0</v>
      </c>
      <c r="X44" s="22">
        <f>VLOOKUP(CONCATENATE($F44," ",$G44),AllocFactorMatrix,(X$4+1),FALSE)*$E51</f>
        <v>0</v>
      </c>
      <c r="Y44" s="22">
        <f>VLOOKUP(CONCATENATE($F44," ",$G44),AllocFactorMatrix,(Y$4+1),FALSE)*$E51</f>
        <v>0</v>
      </c>
      <c r="Z44" s="22">
        <f t="shared" ref="Z44:Z75" si="25">SUBTOTAL(9,X44:Y44)</f>
        <v>0</v>
      </c>
      <c r="AA44" s="22">
        <f>VLOOKUP(CONCATENATE($F44," ",$G44),AllocFactorMatrix,(AA$4+1),FALSE)*$E51</f>
        <v>0</v>
      </c>
      <c r="AB44" s="22">
        <f>VLOOKUP(CONCATENATE($F44," ",$G44),AllocFactorMatrix,(AB$4+1),FALSE)*$E51</f>
        <v>0</v>
      </c>
      <c r="AC44" s="22">
        <f>VLOOKUP(CONCATENATE($F44," ",$G44),AllocFactorMatrix,(AC$4+1),FALSE)*$E51</f>
        <v>0</v>
      </c>
    </row>
    <row r="45" spans="3:29" hidden="1" outlineLevel="1">
      <c r="F45" s="42" t="str">
        <f>F51</f>
        <v>DIST_CPD</v>
      </c>
      <c r="G45" s="17" t="str">
        <f>$G$9</f>
        <v>BULKTRAN</v>
      </c>
      <c r="H45" s="21">
        <f t="shared" si="23"/>
        <v>0</v>
      </c>
      <c r="I45" s="22">
        <f>VLOOKUP(CONCATENATE($F45," ",$G45),AllocFactorMatrix,(I$4+1),FALSE)*$E51</f>
        <v>0</v>
      </c>
      <c r="J45" s="22">
        <f>VLOOKUP(CONCATENATE($F45," ",$G45),AllocFactorMatrix,(J$4+1),FALSE)*$E51</f>
        <v>0</v>
      </c>
      <c r="K45" s="22">
        <f>VLOOKUP(CONCATENATE($F45," ",$G45),AllocFactorMatrix,(K$4+1),FALSE)*$E51</f>
        <v>0</v>
      </c>
      <c r="L45" s="22">
        <f>VLOOKUP(CONCATENATE($F45," ",$G45),AllocFactorMatrix,(L$4+1),FALSE)*$E51</f>
        <v>0</v>
      </c>
      <c r="M45" s="22">
        <f t="shared" si="24"/>
        <v>0</v>
      </c>
      <c r="N45" s="22">
        <f>VLOOKUP(CONCATENATE($F45," ",$G45),AllocFactorMatrix,(N$4+1),FALSE)*$E51</f>
        <v>0</v>
      </c>
      <c r="O45" s="22">
        <f>VLOOKUP(CONCATENATE($F45," ",$G45),AllocFactorMatrix,(O$4+1),FALSE)*$E51</f>
        <v>0</v>
      </c>
      <c r="P45" s="22">
        <f>VLOOKUP(CONCATENATE($F45," ",$G45),AllocFactorMatrix,(P$4+1),FALSE)*$E51</f>
        <v>0</v>
      </c>
      <c r="Q45" s="22">
        <f>VLOOKUP(CONCATENATE($F45," ",$G45),AllocFactorMatrix,(Q$4+1),FALSE)*$E51</f>
        <v>0</v>
      </c>
      <c r="R45" s="22">
        <f t="shared" ref="R45:R108" si="26">SUBTOTAL(9,N45:Q45)</f>
        <v>0</v>
      </c>
      <c r="S45" s="22">
        <f>VLOOKUP(CONCATENATE($F45," ",$G45),AllocFactorMatrix,(S$4+1),FALSE)*$E51</f>
        <v>0</v>
      </c>
      <c r="T45" s="22">
        <f>VLOOKUP(CONCATENATE($F45," ",$G45),AllocFactorMatrix,(T$4+1),FALSE)*$E51</f>
        <v>0</v>
      </c>
      <c r="U45" s="22">
        <f>VLOOKUP(CONCATENATE($F45," ",$G45),AllocFactorMatrix,(U$4+1),FALSE)*$E51</f>
        <v>0</v>
      </c>
      <c r="V45" s="22">
        <f>VLOOKUP(CONCATENATE($F45," ",$G45),AllocFactorMatrix,(V$4+1),FALSE)*$E51</f>
        <v>0</v>
      </c>
      <c r="W45" s="22">
        <f t="shared" ref="W45:W51" si="27">SUBTOTAL(9,S45:V45)</f>
        <v>0</v>
      </c>
      <c r="X45" s="22">
        <f>VLOOKUP(CONCATENATE($F45," ",$G45),AllocFactorMatrix,(X$4+1),FALSE)*$E51</f>
        <v>0</v>
      </c>
      <c r="Y45" s="22">
        <f>VLOOKUP(CONCATENATE($F45," ",$G45),AllocFactorMatrix,(Y$4+1),FALSE)*$E51</f>
        <v>0</v>
      </c>
      <c r="Z45" s="22">
        <f t="shared" si="25"/>
        <v>0</v>
      </c>
      <c r="AA45" s="22">
        <f>VLOOKUP(CONCATENATE($F45," ",$G45),AllocFactorMatrix,(AA$4+1),FALSE)*$E51</f>
        <v>0</v>
      </c>
      <c r="AB45" s="22">
        <f>VLOOKUP(CONCATENATE($F45," ",$G45),AllocFactorMatrix,(AB$4+1),FALSE)*$E51</f>
        <v>0</v>
      </c>
      <c r="AC45" s="22">
        <f>VLOOKUP(CONCATENATE($F45," ",$G45),AllocFactorMatrix,(AC$4+1),FALSE)*$E51</f>
        <v>0</v>
      </c>
    </row>
    <row r="46" spans="3:29" hidden="1" outlineLevel="1">
      <c r="F46" s="42" t="str">
        <f>F51</f>
        <v>DIST_CPD</v>
      </c>
      <c r="G46" s="17" t="str">
        <f>$G$10</f>
        <v>SUBTRAN</v>
      </c>
      <c r="H46" s="21">
        <f t="shared" si="23"/>
        <v>0</v>
      </c>
      <c r="I46" s="22">
        <f>VLOOKUP(CONCATENATE($F46," ",$G46),AllocFactorMatrix,(I$4+1),FALSE)*$E51</f>
        <v>0</v>
      </c>
      <c r="J46" s="22">
        <f>VLOOKUP(CONCATENATE($F46," ",$G46),AllocFactorMatrix,(J$4+1),FALSE)*$E51</f>
        <v>0</v>
      </c>
      <c r="K46" s="22">
        <f>VLOOKUP(CONCATENATE($F46," ",$G46),AllocFactorMatrix,(K$4+1),FALSE)*$E51</f>
        <v>0</v>
      </c>
      <c r="L46" s="22">
        <f>VLOOKUP(CONCATENATE($F46," ",$G46),AllocFactorMatrix,(L$4+1),FALSE)*$E51</f>
        <v>0</v>
      </c>
      <c r="M46" s="22">
        <f t="shared" si="24"/>
        <v>0</v>
      </c>
      <c r="N46" s="22">
        <f>VLOOKUP(CONCATENATE($F46," ",$G46),AllocFactorMatrix,(N$4+1),FALSE)*$E51</f>
        <v>0</v>
      </c>
      <c r="O46" s="22">
        <f>VLOOKUP(CONCATENATE($F46," ",$G46),AllocFactorMatrix,(O$4+1),FALSE)*$E51</f>
        <v>0</v>
      </c>
      <c r="P46" s="22">
        <f>VLOOKUP(CONCATENATE($F46," ",$G46),AllocFactorMatrix,(P$4+1),FALSE)*$E51</f>
        <v>0</v>
      </c>
      <c r="Q46" s="22">
        <f>VLOOKUP(CONCATENATE($F46," ",$G46),AllocFactorMatrix,(Q$4+1),FALSE)*$E51</f>
        <v>0</v>
      </c>
      <c r="R46" s="22">
        <f t="shared" si="26"/>
        <v>0</v>
      </c>
      <c r="S46" s="22">
        <f>VLOOKUP(CONCATENATE($F46," ",$G46),AllocFactorMatrix,(S$4+1),FALSE)*$E51</f>
        <v>0</v>
      </c>
      <c r="T46" s="22">
        <f>VLOOKUP(CONCATENATE($F46," ",$G46),AllocFactorMatrix,(T$4+1),FALSE)*$E51</f>
        <v>0</v>
      </c>
      <c r="U46" s="22">
        <f>VLOOKUP(CONCATENATE($F46," ",$G46),AllocFactorMatrix,(U$4+1),FALSE)*$E51</f>
        <v>0</v>
      </c>
      <c r="V46" s="22">
        <f>VLOOKUP(CONCATENATE($F46," ",$G46),AllocFactorMatrix,(V$4+1),FALSE)*$E51</f>
        <v>0</v>
      </c>
      <c r="W46" s="22">
        <f t="shared" si="27"/>
        <v>0</v>
      </c>
      <c r="X46" s="22">
        <f>VLOOKUP(CONCATENATE($F46," ",$G46),AllocFactorMatrix,(X$4+1),FALSE)*$E51</f>
        <v>0</v>
      </c>
      <c r="Y46" s="22">
        <f>VLOOKUP(CONCATENATE($F46," ",$G46),AllocFactorMatrix,(Y$4+1),FALSE)*$E51</f>
        <v>0</v>
      </c>
      <c r="Z46" s="22">
        <f t="shared" si="25"/>
        <v>0</v>
      </c>
      <c r="AA46" s="22">
        <f>VLOOKUP(CONCATENATE($F46," ",$G46),AllocFactorMatrix,(AA$4+1),FALSE)*$E51</f>
        <v>0</v>
      </c>
      <c r="AB46" s="22">
        <f>VLOOKUP(CONCATENATE($F46," ",$G46),AllocFactorMatrix,(AB$4+1),FALSE)*$E51</f>
        <v>0</v>
      </c>
      <c r="AC46" s="22">
        <f>VLOOKUP(CONCATENATE($F46," ",$G46),AllocFactorMatrix,(AC$4+1),FALSE)*$E51</f>
        <v>0</v>
      </c>
    </row>
    <row r="47" spans="3:29" hidden="1" outlineLevel="1">
      <c r="F47" s="42" t="str">
        <f>F51</f>
        <v>DIST_CPD</v>
      </c>
      <c r="G47" s="17" t="str">
        <f>$G$11</f>
        <v>DISTPRI</v>
      </c>
      <c r="H47" s="21">
        <f t="shared" si="23"/>
        <v>9453118.2399999965</v>
      </c>
      <c r="I47" s="22">
        <f>VLOOKUP(CONCATENATE($F47," ",$G47),AllocFactorMatrix,(I$4+1),FALSE)*$E51</f>
        <v>6252480.2164046681</v>
      </c>
      <c r="J47" s="22">
        <f>VLOOKUP(CONCATENATE($F47," ",$G47),AllocFactorMatrix,(J$4+1),FALSE)*$E51</f>
        <v>1551606.6084448961</v>
      </c>
      <c r="K47" s="22">
        <f>VLOOKUP(CONCATENATE($F47," ",$G47),AllocFactorMatrix,(K$4+1),FALSE)*$E51</f>
        <v>19699.047071205299</v>
      </c>
      <c r="L47" s="22">
        <f>VLOOKUP(CONCATENATE($F47," ",$G47),AllocFactorMatrix,(L$4+1),FALSE)*$E51</f>
        <v>0</v>
      </c>
      <c r="M47" s="22">
        <f t="shared" si="24"/>
        <v>1571305.6555161013</v>
      </c>
      <c r="N47" s="22">
        <f>VLOOKUP(CONCATENATE($F47," ",$G47),AllocFactorMatrix,(N$4+1),FALSE)*$E51</f>
        <v>677266.01141998894</v>
      </c>
      <c r="O47" s="22">
        <f>VLOOKUP(CONCATENATE($F47," ",$G47),AllocFactorMatrix,(O$4+1),FALSE)*$E51</f>
        <v>186243.27178770394</v>
      </c>
      <c r="P47" s="22">
        <f>VLOOKUP(CONCATENATE($F47," ",$G47),AllocFactorMatrix,(P$4+1),FALSE)*$E51</f>
        <v>0</v>
      </c>
      <c r="Q47" s="22">
        <f>VLOOKUP(CONCATENATE($F47," ",$G47),AllocFactorMatrix,(Q$4+1),FALSE)*$E51</f>
        <v>0</v>
      </c>
      <c r="R47" s="22">
        <f t="shared" si="26"/>
        <v>863509.2832076929</v>
      </c>
      <c r="S47" s="22">
        <f>VLOOKUP(CONCATENATE($F47," ",$G47),AllocFactorMatrix,(S$4+1),FALSE)*$E51</f>
        <v>29020.59366161079</v>
      </c>
      <c r="T47" s="22">
        <f>VLOOKUP(CONCATENATE($F47," ",$G47),AllocFactorMatrix,(T$4+1),FALSE)*$E51</f>
        <v>536003.47566601518</v>
      </c>
      <c r="U47" s="22">
        <f>VLOOKUP(CONCATENATE($F47," ",$G47),AllocFactorMatrix,(U$4+1),FALSE)*$E51</f>
        <v>0</v>
      </c>
      <c r="V47" s="22">
        <f>VLOOKUP(CONCATENATE($F47," ",$G47),AllocFactorMatrix,(V$4+1),FALSE)*$E51</f>
        <v>0</v>
      </c>
      <c r="W47" s="22">
        <f t="shared" si="27"/>
        <v>565024.06932762591</v>
      </c>
      <c r="X47" s="22">
        <f>VLOOKUP(CONCATENATE($F47," ",$G47),AllocFactorMatrix,(X$4+1),FALSE)*$E51</f>
        <v>190369.62250314161</v>
      </c>
      <c r="Y47" s="22">
        <f>VLOOKUP(CONCATENATE($F47," ",$G47),AllocFactorMatrix,(Y$4+1),FALSE)*$E51</f>
        <v>3656.2269993917812</v>
      </c>
      <c r="Z47" s="22">
        <f t="shared" si="25"/>
        <v>194025.84950253338</v>
      </c>
      <c r="AA47" s="22">
        <f>VLOOKUP(CONCATENATE($F47," ",$G47),AllocFactorMatrix,(AA$4+1),FALSE)*$E51</f>
        <v>2794.2829307364545</v>
      </c>
      <c r="AB47" s="22">
        <f>VLOOKUP(CONCATENATE($F47," ",$G47),AllocFactorMatrix,(AB$4+1),FALSE)*$E51</f>
        <v>3215.4573722132304</v>
      </c>
      <c r="AC47" s="22">
        <f>VLOOKUP(CONCATENATE($F47," ",$G47),AllocFactorMatrix,(AC$4+1),FALSE)*$E51</f>
        <v>763.42573842853699</v>
      </c>
    </row>
    <row r="48" spans="3:29" hidden="1" outlineLevel="1">
      <c r="F48" s="42" t="str">
        <f>F51</f>
        <v>DIST_CPD</v>
      </c>
      <c r="G48" s="17" t="str">
        <f>$G$12</f>
        <v>DISTSEC</v>
      </c>
      <c r="H48" s="21">
        <f t="shared" si="23"/>
        <v>0</v>
      </c>
      <c r="I48" s="22">
        <f>VLOOKUP(CONCATENATE($F48," ",$G48),AllocFactorMatrix,(I$4+1),FALSE)*$E51</f>
        <v>0</v>
      </c>
      <c r="J48" s="22">
        <f>VLOOKUP(CONCATENATE($F48," ",$G48),AllocFactorMatrix,(J$4+1),FALSE)*$E51</f>
        <v>0</v>
      </c>
      <c r="K48" s="22">
        <f>VLOOKUP(CONCATENATE($F48," ",$G48),AllocFactorMatrix,(K$4+1),FALSE)*$E51</f>
        <v>0</v>
      </c>
      <c r="L48" s="22">
        <f>VLOOKUP(CONCATENATE($F48," ",$G48),AllocFactorMatrix,(L$4+1),FALSE)*$E51</f>
        <v>0</v>
      </c>
      <c r="M48" s="22">
        <f t="shared" si="24"/>
        <v>0</v>
      </c>
      <c r="N48" s="22">
        <f>VLOOKUP(CONCATENATE($F48," ",$G48),AllocFactorMatrix,(N$4+1),FALSE)*$E51</f>
        <v>0</v>
      </c>
      <c r="O48" s="22">
        <f>VLOOKUP(CONCATENATE($F48," ",$G48),AllocFactorMatrix,(O$4+1),FALSE)*$E51</f>
        <v>0</v>
      </c>
      <c r="P48" s="22">
        <f>VLOOKUP(CONCATENATE($F48," ",$G48),AllocFactorMatrix,(P$4+1),FALSE)*$E51</f>
        <v>0</v>
      </c>
      <c r="Q48" s="22">
        <f>VLOOKUP(CONCATENATE($F48," ",$G48),AllocFactorMatrix,(Q$4+1),FALSE)*$E51</f>
        <v>0</v>
      </c>
      <c r="R48" s="22">
        <f t="shared" si="26"/>
        <v>0</v>
      </c>
      <c r="S48" s="22">
        <f>VLOOKUP(CONCATENATE($F48," ",$G48),AllocFactorMatrix,(S$4+1),FALSE)*$E51</f>
        <v>0</v>
      </c>
      <c r="T48" s="22">
        <f>VLOOKUP(CONCATENATE($F48," ",$G48),AllocFactorMatrix,(T$4+1),FALSE)*$E51</f>
        <v>0</v>
      </c>
      <c r="U48" s="22">
        <f>VLOOKUP(CONCATENATE($F48," ",$G48),AllocFactorMatrix,(U$4+1),FALSE)*$E51</f>
        <v>0</v>
      </c>
      <c r="V48" s="22">
        <f>VLOOKUP(CONCATENATE($F48," ",$G48),AllocFactorMatrix,(V$4+1),FALSE)*$E51</f>
        <v>0</v>
      </c>
      <c r="W48" s="22">
        <f t="shared" si="27"/>
        <v>0</v>
      </c>
      <c r="X48" s="22">
        <f>VLOOKUP(CONCATENATE($F48," ",$G48),AllocFactorMatrix,(X$4+1),FALSE)*$E51</f>
        <v>0</v>
      </c>
      <c r="Y48" s="22">
        <f>VLOOKUP(CONCATENATE($F48," ",$G48),AllocFactorMatrix,(Y$4+1),FALSE)*$E51</f>
        <v>0</v>
      </c>
      <c r="Z48" s="22">
        <f t="shared" si="25"/>
        <v>0</v>
      </c>
      <c r="AA48" s="22">
        <f>VLOOKUP(CONCATENATE($F48," ",$G48),AllocFactorMatrix,(AA$4+1),FALSE)*$E51</f>
        <v>0</v>
      </c>
      <c r="AB48" s="22">
        <f>VLOOKUP(CONCATENATE($F48," ",$G48),AllocFactorMatrix,(AB$4+1),FALSE)*$E51</f>
        <v>0</v>
      </c>
      <c r="AC48" s="22">
        <f>VLOOKUP(CONCATENATE($F48," ",$G48),AllocFactorMatrix,(AC$4+1),FALSE)*$E51</f>
        <v>0</v>
      </c>
    </row>
    <row r="49" spans="4:29" hidden="1" outlineLevel="1">
      <c r="F49" s="42" t="str">
        <f>F51</f>
        <v>DIST_CPD</v>
      </c>
      <c r="G49" s="17" t="str">
        <f>$G$13</f>
        <v>ENERGY</v>
      </c>
      <c r="H49" s="21">
        <f t="shared" si="23"/>
        <v>0</v>
      </c>
      <c r="I49" s="22">
        <f>VLOOKUP(CONCATENATE($F49," ",$G49),AllocFactorMatrix,(I$4+1),FALSE)*$E51</f>
        <v>0</v>
      </c>
      <c r="J49" s="22">
        <f>VLOOKUP(CONCATENATE($F49," ",$G49),AllocFactorMatrix,(J$4+1),FALSE)*$E51</f>
        <v>0</v>
      </c>
      <c r="K49" s="22">
        <f>VLOOKUP(CONCATENATE($F49," ",$G49),AllocFactorMatrix,(K$4+1),FALSE)*$E51</f>
        <v>0</v>
      </c>
      <c r="L49" s="22">
        <f>VLOOKUP(CONCATENATE($F49," ",$G49),AllocFactorMatrix,(L$4+1),FALSE)*$E51</f>
        <v>0</v>
      </c>
      <c r="M49" s="22">
        <f t="shared" si="24"/>
        <v>0</v>
      </c>
      <c r="N49" s="22">
        <f>VLOOKUP(CONCATENATE($F49," ",$G49),AllocFactorMatrix,(N$4+1),FALSE)*$E51</f>
        <v>0</v>
      </c>
      <c r="O49" s="22">
        <f>VLOOKUP(CONCATENATE($F49," ",$G49),AllocFactorMatrix,(O$4+1),FALSE)*$E51</f>
        <v>0</v>
      </c>
      <c r="P49" s="22">
        <f>VLOOKUP(CONCATENATE($F49," ",$G49),AllocFactorMatrix,(P$4+1),FALSE)*$E51</f>
        <v>0</v>
      </c>
      <c r="Q49" s="22">
        <f>VLOOKUP(CONCATENATE($F49," ",$G49),AllocFactorMatrix,(Q$4+1),FALSE)*$E51</f>
        <v>0</v>
      </c>
      <c r="R49" s="22">
        <f t="shared" si="26"/>
        <v>0</v>
      </c>
      <c r="S49" s="22">
        <f>VLOOKUP(CONCATENATE($F49," ",$G49),AllocFactorMatrix,(S$4+1),FALSE)*$E51</f>
        <v>0</v>
      </c>
      <c r="T49" s="22">
        <f>VLOOKUP(CONCATENATE($F49," ",$G49),AllocFactorMatrix,(T$4+1),FALSE)*$E51</f>
        <v>0</v>
      </c>
      <c r="U49" s="22">
        <f>VLOOKUP(CONCATENATE($F49," ",$G49),AllocFactorMatrix,(U$4+1),FALSE)*$E51</f>
        <v>0</v>
      </c>
      <c r="V49" s="22">
        <f>VLOOKUP(CONCATENATE($F49," ",$G49),AllocFactorMatrix,(V$4+1),FALSE)*$E51</f>
        <v>0</v>
      </c>
      <c r="W49" s="22">
        <f t="shared" si="27"/>
        <v>0</v>
      </c>
      <c r="X49" s="22">
        <f>VLOOKUP(CONCATENATE($F49," ",$G49),AllocFactorMatrix,(X$4+1),FALSE)*$E51</f>
        <v>0</v>
      </c>
      <c r="Y49" s="22">
        <f>VLOOKUP(CONCATENATE($F49," ",$G49),AllocFactorMatrix,(Y$4+1),FALSE)*$E51</f>
        <v>0</v>
      </c>
      <c r="Z49" s="22">
        <f t="shared" si="25"/>
        <v>0</v>
      </c>
      <c r="AA49" s="22">
        <f>VLOOKUP(CONCATENATE($F49," ",$G49),AllocFactorMatrix,(AA$4+1),FALSE)*$E51</f>
        <v>0</v>
      </c>
      <c r="AB49" s="22">
        <f>VLOOKUP(CONCATENATE($F49," ",$G49),AllocFactorMatrix,(AB$4+1),FALSE)*$E51</f>
        <v>0</v>
      </c>
      <c r="AC49" s="22">
        <f>VLOOKUP(CONCATENATE($F49," ",$G49),AllocFactorMatrix,(AC$4+1),FALSE)*$E51</f>
        <v>0</v>
      </c>
    </row>
    <row r="50" spans="4:29" hidden="1" outlineLevel="1">
      <c r="F50" s="42" t="str">
        <f>F51</f>
        <v>DIST_CPD</v>
      </c>
      <c r="G50" s="17" t="str">
        <f>$G$14</f>
        <v>CUSTOMER</v>
      </c>
      <c r="H50" s="21">
        <f t="shared" si="23"/>
        <v>0</v>
      </c>
      <c r="I50" s="22">
        <f>VLOOKUP(CONCATENATE($F50," ",$G50),AllocFactorMatrix,(I$4+1),FALSE)*$E51</f>
        <v>0</v>
      </c>
      <c r="J50" s="22">
        <f>VLOOKUP(CONCATENATE($F50," ",$G50),AllocFactorMatrix,(J$4+1),FALSE)*$E51</f>
        <v>0</v>
      </c>
      <c r="K50" s="22">
        <f>VLOOKUP(CONCATENATE($F50," ",$G50),AllocFactorMatrix,(K$4+1),FALSE)*$E51</f>
        <v>0</v>
      </c>
      <c r="L50" s="22">
        <f>VLOOKUP(CONCATENATE($F50," ",$G50),AllocFactorMatrix,(L$4+1),FALSE)*$E51</f>
        <v>0</v>
      </c>
      <c r="M50" s="22">
        <f t="shared" si="24"/>
        <v>0</v>
      </c>
      <c r="N50" s="22">
        <f>VLOOKUP(CONCATENATE($F50," ",$G50),AllocFactorMatrix,(N$4+1),FALSE)*$E51</f>
        <v>0</v>
      </c>
      <c r="O50" s="22">
        <f>VLOOKUP(CONCATENATE($F50," ",$G50),AllocFactorMatrix,(O$4+1),FALSE)*$E51</f>
        <v>0</v>
      </c>
      <c r="P50" s="22">
        <f>VLOOKUP(CONCATENATE($F50," ",$G50),AllocFactorMatrix,(P$4+1),FALSE)*$E51</f>
        <v>0</v>
      </c>
      <c r="Q50" s="22">
        <f>VLOOKUP(CONCATENATE($F50," ",$G50),AllocFactorMatrix,(Q$4+1),FALSE)*$E51</f>
        <v>0</v>
      </c>
      <c r="R50" s="22">
        <f t="shared" si="26"/>
        <v>0</v>
      </c>
      <c r="S50" s="22">
        <f>VLOOKUP(CONCATENATE($F50," ",$G50),AllocFactorMatrix,(S$4+1),FALSE)*$E51</f>
        <v>0</v>
      </c>
      <c r="T50" s="22">
        <f>VLOOKUP(CONCATENATE($F50," ",$G50),AllocFactorMatrix,(T$4+1),FALSE)*$E51</f>
        <v>0</v>
      </c>
      <c r="U50" s="22">
        <f>VLOOKUP(CONCATENATE($F50," ",$G50),AllocFactorMatrix,(U$4+1),FALSE)*$E51</f>
        <v>0</v>
      </c>
      <c r="V50" s="22">
        <f>VLOOKUP(CONCATENATE($F50," ",$G50),AllocFactorMatrix,(V$4+1),FALSE)*$E51</f>
        <v>0</v>
      </c>
      <c r="W50" s="22">
        <f t="shared" si="27"/>
        <v>0</v>
      </c>
      <c r="X50" s="22">
        <f>VLOOKUP(CONCATENATE($F50," ",$G50),AllocFactorMatrix,(X$4+1),FALSE)*$E51</f>
        <v>0</v>
      </c>
      <c r="Y50" s="22">
        <f>VLOOKUP(CONCATENATE($F50," ",$G50),AllocFactorMatrix,(Y$4+1),FALSE)*$E51</f>
        <v>0</v>
      </c>
      <c r="Z50" s="22">
        <f t="shared" si="25"/>
        <v>0</v>
      </c>
      <c r="AA50" s="22">
        <f>VLOOKUP(CONCATENATE($F50," ",$G50),AllocFactorMatrix,(AA$4+1),FALSE)*$E51</f>
        <v>0</v>
      </c>
      <c r="AB50" s="22">
        <f>VLOOKUP(CONCATENATE($F50," ",$G50),AllocFactorMatrix,(AB$4+1),FALSE)*$E51</f>
        <v>0</v>
      </c>
      <c r="AC50" s="22">
        <f>VLOOKUP(CONCATENATE($F50," ",$G50),AllocFactorMatrix,(AC$4+1),FALSE)*$E51</f>
        <v>0</v>
      </c>
    </row>
    <row r="51" spans="4:29" collapsed="1">
      <c r="D51" s="17" t="s">
        <v>86</v>
      </c>
      <c r="E51" s="19">
        <v>9453118.2400000002</v>
      </c>
      <c r="F51" s="42" t="s">
        <v>37</v>
      </c>
      <c r="G51" s="17" t="str">
        <f>$G$15</f>
        <v>TOTAL</v>
      </c>
      <c r="H51" s="21">
        <f t="shared" si="23"/>
        <v>9453118.2399999965</v>
      </c>
      <c r="I51" s="22">
        <f>VLOOKUP(CONCATENATE($F51," ",$G51),AllocFactorMatrix,(I$4+1),FALSE)*$E51</f>
        <v>6252480.2164046681</v>
      </c>
      <c r="J51" s="22">
        <f>VLOOKUP(CONCATENATE($F51," ",$G51),AllocFactorMatrix,(J$4+1),FALSE)*$E51</f>
        <v>1551606.6084448961</v>
      </c>
      <c r="K51" s="22">
        <f>VLOOKUP(CONCATENATE($F51," ",$G51),AllocFactorMatrix,(K$4+1),FALSE)*$E51</f>
        <v>19699.047071205299</v>
      </c>
      <c r="L51" s="22">
        <f>VLOOKUP(CONCATENATE($F51," ",$G51),AllocFactorMatrix,(L$4+1),FALSE)*$E51</f>
        <v>0</v>
      </c>
      <c r="M51" s="22">
        <f t="shared" si="24"/>
        <v>1571305.6555161013</v>
      </c>
      <c r="N51" s="22">
        <f>VLOOKUP(CONCATENATE($F51," ",$G51),AllocFactorMatrix,(N$4+1),FALSE)*$E51</f>
        <v>677266.01141998894</v>
      </c>
      <c r="O51" s="22">
        <f>VLOOKUP(CONCATENATE($F51," ",$G51),AllocFactorMatrix,(O$4+1),FALSE)*$E51</f>
        <v>186243.27178770394</v>
      </c>
      <c r="P51" s="22">
        <f>VLOOKUP(CONCATENATE($F51," ",$G51),AllocFactorMatrix,(P$4+1),FALSE)*$E51</f>
        <v>0</v>
      </c>
      <c r="Q51" s="22">
        <f>VLOOKUP(CONCATENATE($F51," ",$G51),AllocFactorMatrix,(Q$4+1),FALSE)*$E51</f>
        <v>0</v>
      </c>
      <c r="R51" s="22">
        <f t="shared" si="26"/>
        <v>863509.2832076929</v>
      </c>
      <c r="S51" s="22">
        <f>VLOOKUP(CONCATENATE($F51," ",$G51),AllocFactorMatrix,(S$4+1),FALSE)*$E51</f>
        <v>29020.59366161079</v>
      </c>
      <c r="T51" s="22">
        <f>VLOOKUP(CONCATENATE($F51," ",$G51),AllocFactorMatrix,(T$4+1),FALSE)*$E51</f>
        <v>536003.47566601518</v>
      </c>
      <c r="U51" s="22">
        <f>VLOOKUP(CONCATENATE($F51," ",$G51),AllocFactorMatrix,(U$4+1),FALSE)*$E51</f>
        <v>0</v>
      </c>
      <c r="V51" s="22">
        <f>VLOOKUP(CONCATENATE($F51," ",$G51),AllocFactorMatrix,(V$4+1),FALSE)*$E51</f>
        <v>0</v>
      </c>
      <c r="W51" s="22">
        <f t="shared" si="27"/>
        <v>565024.06932762591</v>
      </c>
      <c r="X51" s="22">
        <f>VLOOKUP(CONCATENATE($F51," ",$G51),AllocFactorMatrix,(X$4+1),FALSE)*$E51</f>
        <v>190369.62250314161</v>
      </c>
      <c r="Y51" s="22">
        <f>VLOOKUP(CONCATENATE($F51," ",$G51),AllocFactorMatrix,(Y$4+1),FALSE)*$E51</f>
        <v>3656.2269993917812</v>
      </c>
      <c r="Z51" s="22">
        <f t="shared" si="25"/>
        <v>194025.84950253338</v>
      </c>
      <c r="AA51" s="22">
        <f>VLOOKUP(CONCATENATE($F51," ",$G51),AllocFactorMatrix,(AA$4+1),FALSE)*$E51</f>
        <v>2794.2829307364545</v>
      </c>
      <c r="AB51" s="22">
        <f>VLOOKUP(CONCATENATE($F51," ",$G51),AllocFactorMatrix,(AB$4+1),FALSE)*$E51</f>
        <v>3215.4573722132304</v>
      </c>
      <c r="AC51" s="22">
        <f>VLOOKUP(CONCATENATE($F51," ",$G51),AllocFactorMatrix,(AC$4+1),FALSE)*$E51</f>
        <v>763.42573842853699</v>
      </c>
    </row>
    <row r="52" spans="4:29" hidden="1" outlineLevel="1">
      <c r="E52" s="19"/>
      <c r="F52" s="42" t="str">
        <f>F59</f>
        <v>DIST_CPD</v>
      </c>
      <c r="G52" s="17" t="str">
        <f>$G$8</f>
        <v>PRODUCTION</v>
      </c>
      <c r="H52" s="21">
        <f t="shared" si="23"/>
        <v>0</v>
      </c>
      <c r="I52" s="22">
        <f>VLOOKUP(CONCATENATE($F52," ",$G52),AllocFactorMatrix,(I$4+1),FALSE)*$E59</f>
        <v>0</v>
      </c>
      <c r="J52" s="22">
        <f>VLOOKUP(CONCATENATE($F52," ",$G52),AllocFactorMatrix,(J$4+1),FALSE)*$E59</f>
        <v>0</v>
      </c>
      <c r="K52" s="22">
        <f>VLOOKUP(CONCATENATE($F52," ",$G52),AllocFactorMatrix,(K$4+1),FALSE)*$E59</f>
        <v>0</v>
      </c>
      <c r="L52" s="22">
        <f>VLOOKUP(CONCATENATE($F52," ",$G52),AllocFactorMatrix,(L$4+1),FALSE)*$E59</f>
        <v>0</v>
      </c>
      <c r="M52" s="22">
        <f t="shared" ref="M52:M99" si="28">SUBTOTAL(9,J52:L52)</f>
        <v>0</v>
      </c>
      <c r="N52" s="22">
        <f>VLOOKUP(CONCATENATE($F52," ",$G52),AllocFactorMatrix,(N$4+1),FALSE)*$E59</f>
        <v>0</v>
      </c>
      <c r="O52" s="22">
        <f>VLOOKUP(CONCATENATE($F52," ",$G52),AllocFactorMatrix,(O$4+1),FALSE)*$E59</f>
        <v>0</v>
      </c>
      <c r="P52" s="22">
        <f>VLOOKUP(CONCATENATE($F52," ",$G52),AllocFactorMatrix,(P$4+1),FALSE)*$E59</f>
        <v>0</v>
      </c>
      <c r="Q52" s="22">
        <f>VLOOKUP(CONCATENATE($F52," ",$G52),AllocFactorMatrix,(Q$4+1),FALSE)*$E59</f>
        <v>0</v>
      </c>
      <c r="R52" s="22">
        <f t="shared" si="26"/>
        <v>0</v>
      </c>
      <c r="S52" s="22">
        <f>VLOOKUP(CONCATENATE($F52," ",$G52),AllocFactorMatrix,(S$4+1),FALSE)*$E59</f>
        <v>0</v>
      </c>
      <c r="T52" s="22">
        <f>VLOOKUP(CONCATENATE($F52," ",$G52),AllocFactorMatrix,(T$4+1),FALSE)*$E59</f>
        <v>0</v>
      </c>
      <c r="U52" s="22">
        <f>VLOOKUP(CONCATENATE($F52," ",$G52),AllocFactorMatrix,(U$4+1),FALSE)*$E59</f>
        <v>0</v>
      </c>
      <c r="V52" s="22">
        <f>VLOOKUP(CONCATENATE($F52," ",$G52),AllocFactorMatrix,(V$4+1),FALSE)*$E59</f>
        <v>0</v>
      </c>
      <c r="W52" s="22">
        <f>SUBTOTAL(9,S52:V52)</f>
        <v>0</v>
      </c>
      <c r="X52" s="22">
        <f>VLOOKUP(CONCATENATE($F52," ",$G52),AllocFactorMatrix,(X$4+1),FALSE)*$E59</f>
        <v>0</v>
      </c>
      <c r="Y52" s="22">
        <f>VLOOKUP(CONCATENATE($F52," ",$G52),AllocFactorMatrix,(Y$4+1),FALSE)*$E59</f>
        <v>0</v>
      </c>
      <c r="Z52" s="22">
        <f t="shared" si="25"/>
        <v>0</v>
      </c>
      <c r="AA52" s="22">
        <f>VLOOKUP(CONCATENATE($F52," ",$G52),AllocFactorMatrix,(AA$4+1),FALSE)*$E59</f>
        <v>0</v>
      </c>
      <c r="AB52" s="22">
        <f>VLOOKUP(CONCATENATE($F52," ",$G52),AllocFactorMatrix,(AB$4+1),FALSE)*$E59</f>
        <v>0</v>
      </c>
      <c r="AC52" s="22">
        <f>VLOOKUP(CONCATENATE($F52," ",$G52),AllocFactorMatrix,(AC$4+1),FALSE)*$E59</f>
        <v>0</v>
      </c>
    </row>
    <row r="53" spans="4:29" hidden="1" outlineLevel="1">
      <c r="E53" s="19"/>
      <c r="F53" s="42" t="str">
        <f>F59</f>
        <v>DIST_CPD</v>
      </c>
      <c r="G53" s="17" t="str">
        <f>$G$9</f>
        <v>BULKTRAN</v>
      </c>
      <c r="H53" s="21">
        <f t="shared" si="23"/>
        <v>0</v>
      </c>
      <c r="I53" s="22">
        <f>VLOOKUP(CONCATENATE($F53," ",$G53),AllocFactorMatrix,(I$4+1),FALSE)*$E59</f>
        <v>0</v>
      </c>
      <c r="J53" s="22">
        <f>VLOOKUP(CONCATENATE($F53," ",$G53),AllocFactorMatrix,(J$4+1),FALSE)*$E59</f>
        <v>0</v>
      </c>
      <c r="K53" s="22">
        <f>VLOOKUP(CONCATENATE($F53," ",$G53),AllocFactorMatrix,(K$4+1),FALSE)*$E59</f>
        <v>0</v>
      </c>
      <c r="L53" s="22">
        <f>VLOOKUP(CONCATENATE($F53," ",$G53),AllocFactorMatrix,(L$4+1),FALSE)*$E59</f>
        <v>0</v>
      </c>
      <c r="M53" s="22">
        <f t="shared" si="28"/>
        <v>0</v>
      </c>
      <c r="N53" s="22">
        <f>VLOOKUP(CONCATENATE($F53," ",$G53),AllocFactorMatrix,(N$4+1),FALSE)*$E59</f>
        <v>0</v>
      </c>
      <c r="O53" s="22">
        <f>VLOOKUP(CONCATENATE($F53," ",$G53),AllocFactorMatrix,(O$4+1),FALSE)*$E59</f>
        <v>0</v>
      </c>
      <c r="P53" s="22">
        <f>VLOOKUP(CONCATENATE($F53," ",$G53),AllocFactorMatrix,(P$4+1),FALSE)*$E59</f>
        <v>0</v>
      </c>
      <c r="Q53" s="22">
        <f>VLOOKUP(CONCATENATE($F53," ",$G53),AllocFactorMatrix,(Q$4+1),FALSE)*$E59</f>
        <v>0</v>
      </c>
      <c r="R53" s="22">
        <f t="shared" si="26"/>
        <v>0</v>
      </c>
      <c r="S53" s="22">
        <f>VLOOKUP(CONCATENATE($F53," ",$G53),AllocFactorMatrix,(S$4+1),FALSE)*$E59</f>
        <v>0</v>
      </c>
      <c r="T53" s="22">
        <f>VLOOKUP(CONCATENATE($F53," ",$G53),AllocFactorMatrix,(T$4+1),FALSE)*$E59</f>
        <v>0</v>
      </c>
      <c r="U53" s="22">
        <f>VLOOKUP(CONCATENATE($F53," ",$G53),AllocFactorMatrix,(U$4+1),FALSE)*$E59</f>
        <v>0</v>
      </c>
      <c r="V53" s="22">
        <f>VLOOKUP(CONCATENATE($F53," ",$G53),AllocFactorMatrix,(V$4+1),FALSE)*$E59</f>
        <v>0</v>
      </c>
      <c r="W53" s="22">
        <f t="shared" ref="W53:W59" si="29">SUBTOTAL(9,S53:V53)</f>
        <v>0</v>
      </c>
      <c r="X53" s="22">
        <f>VLOOKUP(CONCATENATE($F53," ",$G53),AllocFactorMatrix,(X$4+1),FALSE)*$E59</f>
        <v>0</v>
      </c>
      <c r="Y53" s="22">
        <f>VLOOKUP(CONCATENATE($F53," ",$G53),AllocFactorMatrix,(Y$4+1),FALSE)*$E59</f>
        <v>0</v>
      </c>
      <c r="Z53" s="22">
        <f t="shared" si="25"/>
        <v>0</v>
      </c>
      <c r="AA53" s="22">
        <f>VLOOKUP(CONCATENATE($F53," ",$G53),AllocFactorMatrix,(AA$4+1),FALSE)*$E59</f>
        <v>0</v>
      </c>
      <c r="AB53" s="22">
        <f>VLOOKUP(CONCATENATE($F53," ",$G53),AllocFactorMatrix,(AB$4+1),FALSE)*$E59</f>
        <v>0</v>
      </c>
      <c r="AC53" s="22">
        <f>VLOOKUP(CONCATENATE($F53," ",$G53),AllocFactorMatrix,(AC$4+1),FALSE)*$E59</f>
        <v>0</v>
      </c>
    </row>
    <row r="54" spans="4:29" hidden="1" outlineLevel="1">
      <c r="E54" s="19"/>
      <c r="F54" s="42" t="str">
        <f>F59</f>
        <v>DIST_CPD</v>
      </c>
      <c r="G54" s="17" t="str">
        <f>$G$10</f>
        <v>SUBTRAN</v>
      </c>
      <c r="H54" s="21">
        <f t="shared" si="23"/>
        <v>0</v>
      </c>
      <c r="I54" s="22">
        <f>VLOOKUP(CONCATENATE($F54," ",$G54),AllocFactorMatrix,(I$4+1),FALSE)*$E59</f>
        <v>0</v>
      </c>
      <c r="J54" s="22">
        <f>VLOOKUP(CONCATENATE($F54," ",$G54),AllocFactorMatrix,(J$4+1),FALSE)*$E59</f>
        <v>0</v>
      </c>
      <c r="K54" s="22">
        <f>VLOOKUP(CONCATENATE($F54," ",$G54),AllocFactorMatrix,(K$4+1),FALSE)*$E59</f>
        <v>0</v>
      </c>
      <c r="L54" s="22">
        <f>VLOOKUP(CONCATENATE($F54," ",$G54),AllocFactorMatrix,(L$4+1),FALSE)*$E59</f>
        <v>0</v>
      </c>
      <c r="M54" s="22">
        <f t="shared" si="28"/>
        <v>0</v>
      </c>
      <c r="N54" s="22">
        <f>VLOOKUP(CONCATENATE($F54," ",$G54),AllocFactorMatrix,(N$4+1),FALSE)*$E59</f>
        <v>0</v>
      </c>
      <c r="O54" s="22">
        <f>VLOOKUP(CONCATENATE($F54," ",$G54),AllocFactorMatrix,(O$4+1),FALSE)*$E59</f>
        <v>0</v>
      </c>
      <c r="P54" s="22">
        <f>VLOOKUP(CONCATENATE($F54," ",$G54),AllocFactorMatrix,(P$4+1),FALSE)*$E59</f>
        <v>0</v>
      </c>
      <c r="Q54" s="22">
        <f>VLOOKUP(CONCATENATE($F54," ",$G54),AllocFactorMatrix,(Q$4+1),FALSE)*$E59</f>
        <v>0</v>
      </c>
      <c r="R54" s="22">
        <f t="shared" si="26"/>
        <v>0</v>
      </c>
      <c r="S54" s="22">
        <f>VLOOKUP(CONCATENATE($F54," ",$G54),AllocFactorMatrix,(S$4+1),FALSE)*$E59</f>
        <v>0</v>
      </c>
      <c r="T54" s="22">
        <f>VLOOKUP(CONCATENATE($F54," ",$G54),AllocFactorMatrix,(T$4+1),FALSE)*$E59</f>
        <v>0</v>
      </c>
      <c r="U54" s="22">
        <f>VLOOKUP(CONCATENATE($F54," ",$G54),AllocFactorMatrix,(U$4+1),FALSE)*$E59</f>
        <v>0</v>
      </c>
      <c r="V54" s="22">
        <f>VLOOKUP(CONCATENATE($F54," ",$G54),AllocFactorMatrix,(V$4+1),FALSE)*$E59</f>
        <v>0</v>
      </c>
      <c r="W54" s="22">
        <f t="shared" si="29"/>
        <v>0</v>
      </c>
      <c r="X54" s="22">
        <f>VLOOKUP(CONCATENATE($F54," ",$G54),AllocFactorMatrix,(X$4+1),FALSE)*$E59</f>
        <v>0</v>
      </c>
      <c r="Y54" s="22">
        <f>VLOOKUP(CONCATENATE($F54," ",$G54),AllocFactorMatrix,(Y$4+1),FALSE)*$E59</f>
        <v>0</v>
      </c>
      <c r="Z54" s="22">
        <f t="shared" si="25"/>
        <v>0</v>
      </c>
      <c r="AA54" s="22">
        <f>VLOOKUP(CONCATENATE($F54," ",$G54),AllocFactorMatrix,(AA$4+1),FALSE)*$E59</f>
        <v>0</v>
      </c>
      <c r="AB54" s="22">
        <f>VLOOKUP(CONCATENATE($F54," ",$G54),AllocFactorMatrix,(AB$4+1),FALSE)*$E59</f>
        <v>0</v>
      </c>
      <c r="AC54" s="22">
        <f>VLOOKUP(CONCATENATE($F54," ",$G54),AllocFactorMatrix,(AC$4+1),FALSE)*$E59</f>
        <v>0</v>
      </c>
    </row>
    <row r="55" spans="4:29" hidden="1" outlineLevel="1">
      <c r="E55" s="19"/>
      <c r="F55" s="42" t="str">
        <f>F59</f>
        <v>DIST_CPD</v>
      </c>
      <c r="G55" s="17" t="str">
        <f>$G$11</f>
        <v>DISTPRI</v>
      </c>
      <c r="H55" s="21">
        <f t="shared" si="23"/>
        <v>9335685.8899999987</v>
      </c>
      <c r="I55" s="22">
        <f>VLOOKUP(CONCATENATE($F55," ",$G55),AllocFactorMatrix,(I$4+1),FALSE)*$E59</f>
        <v>6174808.1269946331</v>
      </c>
      <c r="J55" s="22">
        <f>VLOOKUP(CONCATENATE($F55," ",$G55),AllocFactorMatrix,(J$4+1),FALSE)*$E59</f>
        <v>1532331.6130751974</v>
      </c>
      <c r="K55" s="22">
        <f>VLOOKUP(CONCATENATE($F55," ",$G55),AllocFactorMatrix,(K$4+1),FALSE)*$E59</f>
        <v>19454.333598719182</v>
      </c>
      <c r="L55" s="22">
        <f>VLOOKUP(CONCATENATE($F55," ",$G55),AllocFactorMatrix,(L$4+1),FALSE)*$E59</f>
        <v>0</v>
      </c>
      <c r="M55" s="22">
        <f t="shared" si="28"/>
        <v>1551785.9466739167</v>
      </c>
      <c r="N55" s="22">
        <f>VLOOKUP(CONCATENATE($F55," ",$G55),AllocFactorMatrix,(N$4+1),FALSE)*$E59</f>
        <v>668852.60356059717</v>
      </c>
      <c r="O55" s="22">
        <f>VLOOKUP(CONCATENATE($F55," ",$G55),AllocFactorMatrix,(O$4+1),FALSE)*$E59</f>
        <v>183929.64526548679</v>
      </c>
      <c r="P55" s="22">
        <f>VLOOKUP(CONCATENATE($F55," ",$G55),AllocFactorMatrix,(P$4+1),FALSE)*$E59</f>
        <v>0</v>
      </c>
      <c r="Q55" s="22">
        <f>VLOOKUP(CONCATENATE($F55," ",$G55),AllocFactorMatrix,(Q$4+1),FALSE)*$E59</f>
        <v>0</v>
      </c>
      <c r="R55" s="22">
        <f t="shared" si="26"/>
        <v>852782.24882608396</v>
      </c>
      <c r="S55" s="22">
        <f>VLOOKUP(CONCATENATE($F55," ",$G55),AllocFactorMatrix,(S$4+1),FALSE)*$E59</f>
        <v>28660.082301702314</v>
      </c>
      <c r="T55" s="22">
        <f>VLOOKUP(CONCATENATE($F55," ",$G55),AllocFactorMatrix,(T$4+1),FALSE)*$E59</f>
        <v>529344.91643110733</v>
      </c>
      <c r="U55" s="22">
        <f>VLOOKUP(CONCATENATE($F55," ",$G55),AllocFactorMatrix,(U$4+1),FALSE)*$E59</f>
        <v>0</v>
      </c>
      <c r="V55" s="22">
        <f>VLOOKUP(CONCATENATE($F55," ",$G55),AllocFactorMatrix,(V$4+1),FALSE)*$E59</f>
        <v>0</v>
      </c>
      <c r="W55" s="22">
        <f t="shared" si="29"/>
        <v>558004.99873280968</v>
      </c>
      <c r="X55" s="22">
        <f>VLOOKUP(CONCATENATE($F55," ",$G55),AllocFactorMatrix,(X$4+1),FALSE)*$E59</f>
        <v>188004.73595760349</v>
      </c>
      <c r="Y55" s="22">
        <f>VLOOKUP(CONCATENATE($F55," ",$G55),AllocFactorMatrix,(Y$4+1),FALSE)*$E59</f>
        <v>3610.8071371017668</v>
      </c>
      <c r="Z55" s="22">
        <f t="shared" si="25"/>
        <v>191615.54309470527</v>
      </c>
      <c r="AA55" s="22">
        <f>VLOOKUP(CONCATENATE($F55," ",$G55),AllocFactorMatrix,(AA$4+1),FALSE)*$E59</f>
        <v>2759.5706587865729</v>
      </c>
      <c r="AB55" s="22">
        <f>VLOOKUP(CONCATENATE($F55," ",$G55),AllocFactorMatrix,(AB$4+1),FALSE)*$E59</f>
        <v>3175.5130167151633</v>
      </c>
      <c r="AC55" s="22">
        <f>VLOOKUP(CONCATENATE($F55," ",$G55),AllocFactorMatrix,(AC$4+1),FALSE)*$E59</f>
        <v>753.94200234928235</v>
      </c>
    </row>
    <row r="56" spans="4:29" hidden="1" outlineLevel="1">
      <c r="E56" s="19"/>
      <c r="F56" s="42" t="str">
        <f>F59</f>
        <v>DIST_CPD</v>
      </c>
      <c r="G56" s="17" t="str">
        <f>$G$12</f>
        <v>DISTSEC</v>
      </c>
      <c r="H56" s="21">
        <f t="shared" si="23"/>
        <v>0</v>
      </c>
      <c r="I56" s="22">
        <f>VLOOKUP(CONCATENATE($F56," ",$G56),AllocFactorMatrix,(I$4+1),FALSE)*$E59</f>
        <v>0</v>
      </c>
      <c r="J56" s="22">
        <f>VLOOKUP(CONCATENATE($F56," ",$G56),AllocFactorMatrix,(J$4+1),FALSE)*$E59</f>
        <v>0</v>
      </c>
      <c r="K56" s="22">
        <f>VLOOKUP(CONCATENATE($F56," ",$G56),AllocFactorMatrix,(K$4+1),FALSE)*$E59</f>
        <v>0</v>
      </c>
      <c r="L56" s="22">
        <f>VLOOKUP(CONCATENATE($F56," ",$G56),AllocFactorMatrix,(L$4+1),FALSE)*$E59</f>
        <v>0</v>
      </c>
      <c r="M56" s="22">
        <f t="shared" si="28"/>
        <v>0</v>
      </c>
      <c r="N56" s="22">
        <f>VLOOKUP(CONCATENATE($F56," ",$G56),AllocFactorMatrix,(N$4+1),FALSE)*$E59</f>
        <v>0</v>
      </c>
      <c r="O56" s="22">
        <f>VLOOKUP(CONCATENATE($F56," ",$G56),AllocFactorMatrix,(O$4+1),FALSE)*$E59</f>
        <v>0</v>
      </c>
      <c r="P56" s="22">
        <f>VLOOKUP(CONCATENATE($F56," ",$G56),AllocFactorMatrix,(P$4+1),FALSE)*$E59</f>
        <v>0</v>
      </c>
      <c r="Q56" s="22">
        <f>VLOOKUP(CONCATENATE($F56," ",$G56),AllocFactorMatrix,(Q$4+1),FALSE)*$E59</f>
        <v>0</v>
      </c>
      <c r="R56" s="22">
        <f t="shared" si="26"/>
        <v>0</v>
      </c>
      <c r="S56" s="22">
        <f>VLOOKUP(CONCATENATE($F56," ",$G56),AllocFactorMatrix,(S$4+1),FALSE)*$E59</f>
        <v>0</v>
      </c>
      <c r="T56" s="22">
        <f>VLOOKUP(CONCATENATE($F56," ",$G56),AllocFactorMatrix,(T$4+1),FALSE)*$E59</f>
        <v>0</v>
      </c>
      <c r="U56" s="22">
        <f>VLOOKUP(CONCATENATE($F56," ",$G56),AllocFactorMatrix,(U$4+1),FALSE)*$E59</f>
        <v>0</v>
      </c>
      <c r="V56" s="22">
        <f>VLOOKUP(CONCATENATE($F56," ",$G56),AllocFactorMatrix,(V$4+1),FALSE)*$E59</f>
        <v>0</v>
      </c>
      <c r="W56" s="22">
        <f t="shared" si="29"/>
        <v>0</v>
      </c>
      <c r="X56" s="22">
        <f>VLOOKUP(CONCATENATE($F56," ",$G56),AllocFactorMatrix,(X$4+1),FALSE)*$E59</f>
        <v>0</v>
      </c>
      <c r="Y56" s="22">
        <f>VLOOKUP(CONCATENATE($F56," ",$G56),AllocFactorMatrix,(Y$4+1),FALSE)*$E59</f>
        <v>0</v>
      </c>
      <c r="Z56" s="22">
        <f t="shared" si="25"/>
        <v>0</v>
      </c>
      <c r="AA56" s="22">
        <f>VLOOKUP(CONCATENATE($F56," ",$G56),AllocFactorMatrix,(AA$4+1),FALSE)*$E59</f>
        <v>0</v>
      </c>
      <c r="AB56" s="22">
        <f>VLOOKUP(CONCATENATE($F56," ",$G56),AllocFactorMatrix,(AB$4+1),FALSE)*$E59</f>
        <v>0</v>
      </c>
      <c r="AC56" s="22">
        <f>VLOOKUP(CONCATENATE($F56," ",$G56),AllocFactorMatrix,(AC$4+1),FALSE)*$E59</f>
        <v>0</v>
      </c>
    </row>
    <row r="57" spans="4:29" hidden="1" outlineLevel="1">
      <c r="E57" s="19"/>
      <c r="F57" s="42" t="str">
        <f>F59</f>
        <v>DIST_CPD</v>
      </c>
      <c r="G57" s="17" t="str">
        <f>$G$13</f>
        <v>ENERGY</v>
      </c>
      <c r="H57" s="21">
        <f t="shared" si="23"/>
        <v>0</v>
      </c>
      <c r="I57" s="22">
        <f>VLOOKUP(CONCATENATE($F57," ",$G57),AllocFactorMatrix,(I$4+1),FALSE)*$E59</f>
        <v>0</v>
      </c>
      <c r="J57" s="22">
        <f>VLOOKUP(CONCATENATE($F57," ",$G57),AllocFactorMatrix,(J$4+1),FALSE)*$E59</f>
        <v>0</v>
      </c>
      <c r="K57" s="22">
        <f>VLOOKUP(CONCATENATE($F57," ",$G57),AllocFactorMatrix,(K$4+1),FALSE)*$E59</f>
        <v>0</v>
      </c>
      <c r="L57" s="22">
        <f>VLOOKUP(CONCATENATE($F57," ",$G57),AllocFactorMatrix,(L$4+1),FALSE)*$E59</f>
        <v>0</v>
      </c>
      <c r="M57" s="22">
        <f t="shared" si="28"/>
        <v>0</v>
      </c>
      <c r="N57" s="22">
        <f>VLOOKUP(CONCATENATE($F57," ",$G57),AllocFactorMatrix,(N$4+1),FALSE)*$E59</f>
        <v>0</v>
      </c>
      <c r="O57" s="22">
        <f>VLOOKUP(CONCATENATE($F57," ",$G57),AllocFactorMatrix,(O$4+1),FALSE)*$E59</f>
        <v>0</v>
      </c>
      <c r="P57" s="22">
        <f>VLOOKUP(CONCATENATE($F57," ",$G57),AllocFactorMatrix,(P$4+1),FALSE)*$E59</f>
        <v>0</v>
      </c>
      <c r="Q57" s="22">
        <f>VLOOKUP(CONCATENATE($F57," ",$G57),AllocFactorMatrix,(Q$4+1),FALSE)*$E59</f>
        <v>0</v>
      </c>
      <c r="R57" s="22">
        <f t="shared" si="26"/>
        <v>0</v>
      </c>
      <c r="S57" s="22">
        <f>VLOOKUP(CONCATENATE($F57," ",$G57),AllocFactorMatrix,(S$4+1),FALSE)*$E59</f>
        <v>0</v>
      </c>
      <c r="T57" s="22">
        <f>VLOOKUP(CONCATENATE($F57," ",$G57),AllocFactorMatrix,(T$4+1),FALSE)*$E59</f>
        <v>0</v>
      </c>
      <c r="U57" s="22">
        <f>VLOOKUP(CONCATENATE($F57," ",$G57),AllocFactorMatrix,(U$4+1),FALSE)*$E59</f>
        <v>0</v>
      </c>
      <c r="V57" s="22">
        <f>VLOOKUP(CONCATENATE($F57," ",$G57),AllocFactorMatrix,(V$4+1),FALSE)*$E59</f>
        <v>0</v>
      </c>
      <c r="W57" s="22">
        <f t="shared" si="29"/>
        <v>0</v>
      </c>
      <c r="X57" s="22">
        <f>VLOOKUP(CONCATENATE($F57," ",$G57),AllocFactorMatrix,(X$4+1),FALSE)*$E59</f>
        <v>0</v>
      </c>
      <c r="Y57" s="22">
        <f>VLOOKUP(CONCATENATE($F57," ",$G57),AllocFactorMatrix,(Y$4+1),FALSE)*$E59</f>
        <v>0</v>
      </c>
      <c r="Z57" s="22">
        <f t="shared" si="25"/>
        <v>0</v>
      </c>
      <c r="AA57" s="22">
        <f>VLOOKUP(CONCATENATE($F57," ",$G57),AllocFactorMatrix,(AA$4+1),FALSE)*$E59</f>
        <v>0</v>
      </c>
      <c r="AB57" s="22">
        <f>VLOOKUP(CONCATENATE($F57," ",$G57),AllocFactorMatrix,(AB$4+1),FALSE)*$E59</f>
        <v>0</v>
      </c>
      <c r="AC57" s="22">
        <f>VLOOKUP(CONCATENATE($F57," ",$G57),AllocFactorMatrix,(AC$4+1),FALSE)*$E59</f>
        <v>0</v>
      </c>
    </row>
    <row r="58" spans="4:29" hidden="1" outlineLevel="1">
      <c r="E58" s="19"/>
      <c r="F58" s="42" t="str">
        <f>F59</f>
        <v>DIST_CPD</v>
      </c>
      <c r="G58" s="17" t="str">
        <f>$G$14</f>
        <v>CUSTOMER</v>
      </c>
      <c r="H58" s="21">
        <f t="shared" si="23"/>
        <v>0</v>
      </c>
      <c r="I58" s="22">
        <f>VLOOKUP(CONCATENATE($F58," ",$G58),AllocFactorMatrix,(I$4+1),FALSE)*$E59</f>
        <v>0</v>
      </c>
      <c r="J58" s="22">
        <f>VLOOKUP(CONCATENATE($F58," ",$G58),AllocFactorMatrix,(J$4+1),FALSE)*$E59</f>
        <v>0</v>
      </c>
      <c r="K58" s="22">
        <f>VLOOKUP(CONCATENATE($F58," ",$G58),AllocFactorMatrix,(K$4+1),FALSE)*$E59</f>
        <v>0</v>
      </c>
      <c r="L58" s="22">
        <f>VLOOKUP(CONCATENATE($F58," ",$G58),AllocFactorMatrix,(L$4+1),FALSE)*$E59</f>
        <v>0</v>
      </c>
      <c r="M58" s="22">
        <f t="shared" si="28"/>
        <v>0</v>
      </c>
      <c r="N58" s="22">
        <f>VLOOKUP(CONCATENATE($F58," ",$G58),AllocFactorMatrix,(N$4+1),FALSE)*$E59</f>
        <v>0</v>
      </c>
      <c r="O58" s="22">
        <f>VLOOKUP(CONCATENATE($F58," ",$G58),AllocFactorMatrix,(O$4+1),FALSE)*$E59</f>
        <v>0</v>
      </c>
      <c r="P58" s="22">
        <f>VLOOKUP(CONCATENATE($F58," ",$G58),AllocFactorMatrix,(P$4+1),FALSE)*$E59</f>
        <v>0</v>
      </c>
      <c r="Q58" s="22">
        <f>VLOOKUP(CONCATENATE($F58," ",$G58),AllocFactorMatrix,(Q$4+1),FALSE)*$E59</f>
        <v>0</v>
      </c>
      <c r="R58" s="22">
        <f t="shared" si="26"/>
        <v>0</v>
      </c>
      <c r="S58" s="22">
        <f>VLOOKUP(CONCATENATE($F58," ",$G58),AllocFactorMatrix,(S$4+1),FALSE)*$E59</f>
        <v>0</v>
      </c>
      <c r="T58" s="22">
        <f>VLOOKUP(CONCATENATE($F58," ",$G58),AllocFactorMatrix,(T$4+1),FALSE)*$E59</f>
        <v>0</v>
      </c>
      <c r="U58" s="22">
        <f>VLOOKUP(CONCATENATE($F58," ",$G58),AllocFactorMatrix,(U$4+1),FALSE)*$E59</f>
        <v>0</v>
      </c>
      <c r="V58" s="22">
        <f>VLOOKUP(CONCATENATE($F58," ",$G58),AllocFactorMatrix,(V$4+1),FALSE)*$E59</f>
        <v>0</v>
      </c>
      <c r="W58" s="22">
        <f t="shared" si="29"/>
        <v>0</v>
      </c>
      <c r="X58" s="22">
        <f>VLOOKUP(CONCATENATE($F58," ",$G58),AllocFactorMatrix,(X$4+1),FALSE)*$E59</f>
        <v>0</v>
      </c>
      <c r="Y58" s="22">
        <f>VLOOKUP(CONCATENATE($F58," ",$G58),AllocFactorMatrix,(Y$4+1),FALSE)*$E59</f>
        <v>0</v>
      </c>
      <c r="Z58" s="22">
        <f t="shared" si="25"/>
        <v>0</v>
      </c>
      <c r="AA58" s="22">
        <f>VLOOKUP(CONCATENATE($F58," ",$G58),AllocFactorMatrix,(AA$4+1),FALSE)*$E59</f>
        <v>0</v>
      </c>
      <c r="AB58" s="22">
        <f>VLOOKUP(CONCATENATE($F58," ",$G58),AllocFactorMatrix,(AB$4+1),FALSE)*$E59</f>
        <v>0</v>
      </c>
      <c r="AC58" s="22">
        <f>VLOOKUP(CONCATENATE($F58," ",$G58),AllocFactorMatrix,(AC$4+1),FALSE)*$E59</f>
        <v>0</v>
      </c>
    </row>
    <row r="59" spans="4:29" collapsed="1">
      <c r="D59" s="17" t="s">
        <v>87</v>
      </c>
      <c r="E59" s="19">
        <v>9335685.8900000006</v>
      </c>
      <c r="F59" s="42" t="s">
        <v>37</v>
      </c>
      <c r="G59" s="17" t="str">
        <f>$G$15</f>
        <v>TOTAL</v>
      </c>
      <c r="H59" s="21">
        <f t="shared" si="23"/>
        <v>9335685.8899999987</v>
      </c>
      <c r="I59" s="22">
        <f>VLOOKUP(CONCATENATE($F59," ",$G59),AllocFactorMatrix,(I$4+1),FALSE)*$E59</f>
        <v>6174808.1269946331</v>
      </c>
      <c r="J59" s="22">
        <f>VLOOKUP(CONCATENATE($F59," ",$G59),AllocFactorMatrix,(J$4+1),FALSE)*$E59</f>
        <v>1532331.6130751974</v>
      </c>
      <c r="K59" s="22">
        <f>VLOOKUP(CONCATENATE($F59," ",$G59),AllocFactorMatrix,(K$4+1),FALSE)*$E59</f>
        <v>19454.333598719182</v>
      </c>
      <c r="L59" s="22">
        <f>VLOOKUP(CONCATENATE($F59," ",$G59),AllocFactorMatrix,(L$4+1),FALSE)*$E59</f>
        <v>0</v>
      </c>
      <c r="M59" s="22">
        <f t="shared" si="28"/>
        <v>1551785.9466739167</v>
      </c>
      <c r="N59" s="22">
        <f>VLOOKUP(CONCATENATE($F59," ",$G59),AllocFactorMatrix,(N$4+1),FALSE)*$E59</f>
        <v>668852.60356059717</v>
      </c>
      <c r="O59" s="22">
        <f>VLOOKUP(CONCATENATE($F59," ",$G59),AllocFactorMatrix,(O$4+1),FALSE)*$E59</f>
        <v>183929.64526548679</v>
      </c>
      <c r="P59" s="22">
        <f>VLOOKUP(CONCATENATE($F59," ",$G59),AllocFactorMatrix,(P$4+1),FALSE)*$E59</f>
        <v>0</v>
      </c>
      <c r="Q59" s="22">
        <f>VLOOKUP(CONCATENATE($F59," ",$G59),AllocFactorMatrix,(Q$4+1),FALSE)*$E59</f>
        <v>0</v>
      </c>
      <c r="R59" s="22">
        <f t="shared" si="26"/>
        <v>852782.24882608396</v>
      </c>
      <c r="S59" s="22">
        <f>VLOOKUP(CONCATENATE($F59," ",$G59),AllocFactorMatrix,(S$4+1),FALSE)*$E59</f>
        <v>28660.082301702314</v>
      </c>
      <c r="T59" s="22">
        <f>VLOOKUP(CONCATENATE($F59," ",$G59),AllocFactorMatrix,(T$4+1),FALSE)*$E59</f>
        <v>529344.91643110733</v>
      </c>
      <c r="U59" s="22">
        <f>VLOOKUP(CONCATENATE($F59," ",$G59),AllocFactorMatrix,(U$4+1),FALSE)*$E59</f>
        <v>0</v>
      </c>
      <c r="V59" s="22">
        <f>VLOOKUP(CONCATENATE($F59," ",$G59),AllocFactorMatrix,(V$4+1),FALSE)*$E59</f>
        <v>0</v>
      </c>
      <c r="W59" s="22">
        <f t="shared" si="29"/>
        <v>558004.99873280968</v>
      </c>
      <c r="X59" s="22">
        <f>VLOOKUP(CONCATENATE($F59," ",$G59),AllocFactorMatrix,(X$4+1),FALSE)*$E59</f>
        <v>188004.73595760349</v>
      </c>
      <c r="Y59" s="22">
        <f>VLOOKUP(CONCATENATE($F59," ",$G59),AllocFactorMatrix,(Y$4+1),FALSE)*$E59</f>
        <v>3610.8071371017668</v>
      </c>
      <c r="Z59" s="22">
        <f t="shared" si="25"/>
        <v>191615.54309470527</v>
      </c>
      <c r="AA59" s="22">
        <f>VLOOKUP(CONCATENATE($F59," ",$G59),AllocFactorMatrix,(AA$4+1),FALSE)*$E59</f>
        <v>2759.5706587865729</v>
      </c>
      <c r="AB59" s="22">
        <f>VLOOKUP(CONCATENATE($F59," ",$G59),AllocFactorMatrix,(AB$4+1),FALSE)*$E59</f>
        <v>3175.5130167151633</v>
      </c>
      <c r="AC59" s="22">
        <f>VLOOKUP(CONCATENATE($F59," ",$G59),AllocFactorMatrix,(AC$4+1),FALSE)*$E59</f>
        <v>753.94200234928235</v>
      </c>
    </row>
    <row r="60" spans="4:29" hidden="1" outlineLevel="1">
      <c r="E60" s="19"/>
      <c r="F60" s="42" t="str">
        <f>F67</f>
        <v>DIST_CPD</v>
      </c>
      <c r="G60" s="17" t="str">
        <f>$G$8</f>
        <v>PRODUCTION</v>
      </c>
      <c r="H60" s="21">
        <f t="shared" si="23"/>
        <v>0</v>
      </c>
      <c r="I60" s="22">
        <f>VLOOKUP(CONCATENATE($F60," ",$G60),AllocFactorMatrix,(I$4+1),FALSE)*$E67</f>
        <v>0</v>
      </c>
      <c r="J60" s="22">
        <f>VLOOKUP(CONCATENATE($F60," ",$G60),AllocFactorMatrix,(J$4+1),FALSE)*$E67</f>
        <v>0</v>
      </c>
      <c r="K60" s="22">
        <f>VLOOKUP(CONCATENATE($F60," ",$G60),AllocFactorMatrix,(K$4+1),FALSE)*$E67</f>
        <v>0</v>
      </c>
      <c r="L60" s="22">
        <f>VLOOKUP(CONCATENATE($F60," ",$G60),AllocFactorMatrix,(L$4+1),FALSE)*$E67</f>
        <v>0</v>
      </c>
      <c r="M60" s="22">
        <f t="shared" si="28"/>
        <v>0</v>
      </c>
      <c r="N60" s="22">
        <f>VLOOKUP(CONCATENATE($F60," ",$G60),AllocFactorMatrix,(N$4+1),FALSE)*$E67</f>
        <v>0</v>
      </c>
      <c r="O60" s="22">
        <f>VLOOKUP(CONCATENATE($F60," ",$G60),AllocFactorMatrix,(O$4+1),FALSE)*$E67</f>
        <v>0</v>
      </c>
      <c r="P60" s="22">
        <f>VLOOKUP(CONCATENATE($F60," ",$G60),AllocFactorMatrix,(P$4+1),FALSE)*$E67</f>
        <v>0</v>
      </c>
      <c r="Q60" s="22">
        <f>VLOOKUP(CONCATENATE($F60," ",$G60),AllocFactorMatrix,(Q$4+1),FALSE)*$E67</f>
        <v>0</v>
      </c>
      <c r="R60" s="22">
        <f t="shared" si="26"/>
        <v>0</v>
      </c>
      <c r="S60" s="22">
        <f>VLOOKUP(CONCATENATE($F60," ",$G60),AllocFactorMatrix,(S$4+1),FALSE)*$E67</f>
        <v>0</v>
      </c>
      <c r="T60" s="22">
        <f>VLOOKUP(CONCATENATE($F60," ",$G60),AllocFactorMatrix,(T$4+1),FALSE)*$E67</f>
        <v>0</v>
      </c>
      <c r="U60" s="22">
        <f>VLOOKUP(CONCATENATE($F60," ",$G60),AllocFactorMatrix,(U$4+1),FALSE)*$E67</f>
        <v>0</v>
      </c>
      <c r="V60" s="22">
        <f>VLOOKUP(CONCATENATE($F60," ",$G60),AllocFactorMatrix,(V$4+1),FALSE)*$E67</f>
        <v>0</v>
      </c>
      <c r="W60" s="22">
        <f>SUBTOTAL(9,S60:V60)</f>
        <v>0</v>
      </c>
      <c r="X60" s="22">
        <f>VLOOKUP(CONCATENATE($F60," ",$G60),AllocFactorMatrix,(X$4+1),FALSE)*$E67</f>
        <v>0</v>
      </c>
      <c r="Y60" s="22">
        <f>VLOOKUP(CONCATENATE($F60," ",$G60),AllocFactorMatrix,(Y$4+1),FALSE)*$E67</f>
        <v>0</v>
      </c>
      <c r="Z60" s="22">
        <f t="shared" si="25"/>
        <v>0</v>
      </c>
      <c r="AA60" s="22">
        <f>VLOOKUP(CONCATENATE($F60," ",$G60),AllocFactorMatrix,(AA$4+1),FALSE)*$E67</f>
        <v>0</v>
      </c>
      <c r="AB60" s="22">
        <f>VLOOKUP(CONCATENATE($F60," ",$G60),AllocFactorMatrix,(AB$4+1),FALSE)*$E67</f>
        <v>0</v>
      </c>
      <c r="AC60" s="22">
        <f>VLOOKUP(CONCATENATE($F60," ",$G60),AllocFactorMatrix,(AC$4+1),FALSE)*$E67</f>
        <v>0</v>
      </c>
    </row>
    <row r="61" spans="4:29" hidden="1" outlineLevel="1">
      <c r="E61" s="19"/>
      <c r="F61" s="42" t="str">
        <f>F67</f>
        <v>DIST_CPD</v>
      </c>
      <c r="G61" s="17" t="str">
        <f>$G$9</f>
        <v>BULKTRAN</v>
      </c>
      <c r="H61" s="21">
        <f t="shared" si="23"/>
        <v>0</v>
      </c>
      <c r="I61" s="22">
        <f>VLOOKUP(CONCATENATE($F61," ",$G61),AllocFactorMatrix,(I$4+1),FALSE)*$E67</f>
        <v>0</v>
      </c>
      <c r="J61" s="22">
        <f>VLOOKUP(CONCATENATE($F61," ",$G61),AllocFactorMatrix,(J$4+1),FALSE)*$E67</f>
        <v>0</v>
      </c>
      <c r="K61" s="22">
        <f>VLOOKUP(CONCATENATE($F61," ",$G61),AllocFactorMatrix,(K$4+1),FALSE)*$E67</f>
        <v>0</v>
      </c>
      <c r="L61" s="22">
        <f>VLOOKUP(CONCATENATE($F61," ",$G61),AllocFactorMatrix,(L$4+1),FALSE)*$E67</f>
        <v>0</v>
      </c>
      <c r="M61" s="22">
        <f t="shared" si="28"/>
        <v>0</v>
      </c>
      <c r="N61" s="22">
        <f>VLOOKUP(CONCATENATE($F61," ",$G61),AllocFactorMatrix,(N$4+1),FALSE)*$E67</f>
        <v>0</v>
      </c>
      <c r="O61" s="22">
        <f>VLOOKUP(CONCATENATE($F61," ",$G61),AllocFactorMatrix,(O$4+1),FALSE)*$E67</f>
        <v>0</v>
      </c>
      <c r="P61" s="22">
        <f>VLOOKUP(CONCATENATE($F61," ",$G61),AllocFactorMatrix,(P$4+1),FALSE)*$E67</f>
        <v>0</v>
      </c>
      <c r="Q61" s="22">
        <f>VLOOKUP(CONCATENATE($F61," ",$G61),AllocFactorMatrix,(Q$4+1),FALSE)*$E67</f>
        <v>0</v>
      </c>
      <c r="R61" s="22">
        <f t="shared" si="26"/>
        <v>0</v>
      </c>
      <c r="S61" s="22">
        <f>VLOOKUP(CONCATENATE($F61," ",$G61),AllocFactorMatrix,(S$4+1),FALSE)*$E67</f>
        <v>0</v>
      </c>
      <c r="T61" s="22">
        <f>VLOOKUP(CONCATENATE($F61," ",$G61),AllocFactorMatrix,(T$4+1),FALSE)*$E67</f>
        <v>0</v>
      </c>
      <c r="U61" s="22">
        <f>VLOOKUP(CONCATENATE($F61," ",$G61),AllocFactorMatrix,(U$4+1),FALSE)*$E67</f>
        <v>0</v>
      </c>
      <c r="V61" s="22">
        <f>VLOOKUP(CONCATENATE($F61," ",$G61),AllocFactorMatrix,(V$4+1),FALSE)*$E67</f>
        <v>0</v>
      </c>
      <c r="W61" s="22">
        <f t="shared" ref="W61:W67" si="30">SUBTOTAL(9,S61:V61)</f>
        <v>0</v>
      </c>
      <c r="X61" s="22">
        <f>VLOOKUP(CONCATENATE($F61," ",$G61),AllocFactorMatrix,(X$4+1),FALSE)*$E67</f>
        <v>0</v>
      </c>
      <c r="Y61" s="22">
        <f>VLOOKUP(CONCATENATE($F61," ",$G61),AllocFactorMatrix,(Y$4+1),FALSE)*$E67</f>
        <v>0</v>
      </c>
      <c r="Z61" s="22">
        <f t="shared" si="25"/>
        <v>0</v>
      </c>
      <c r="AA61" s="22">
        <f>VLOOKUP(CONCATENATE($F61," ",$G61),AllocFactorMatrix,(AA$4+1),FALSE)*$E67</f>
        <v>0</v>
      </c>
      <c r="AB61" s="22">
        <f>VLOOKUP(CONCATENATE($F61," ",$G61),AllocFactorMatrix,(AB$4+1),FALSE)*$E67</f>
        <v>0</v>
      </c>
      <c r="AC61" s="22">
        <f>VLOOKUP(CONCATENATE($F61," ",$G61),AllocFactorMatrix,(AC$4+1),FALSE)*$E67</f>
        <v>0</v>
      </c>
    </row>
    <row r="62" spans="4:29" hidden="1" outlineLevel="1">
      <c r="E62" s="19"/>
      <c r="F62" s="42" t="str">
        <f>F67</f>
        <v>DIST_CPD</v>
      </c>
      <c r="G62" s="17" t="str">
        <f>$G$10</f>
        <v>SUBTRAN</v>
      </c>
      <c r="H62" s="21">
        <f t="shared" si="23"/>
        <v>0</v>
      </c>
      <c r="I62" s="22">
        <f>VLOOKUP(CONCATENATE($F62," ",$G62),AllocFactorMatrix,(I$4+1),FALSE)*$E67</f>
        <v>0</v>
      </c>
      <c r="J62" s="22">
        <f>VLOOKUP(CONCATENATE($F62," ",$G62),AllocFactorMatrix,(J$4+1),FALSE)*$E67</f>
        <v>0</v>
      </c>
      <c r="K62" s="22">
        <f>VLOOKUP(CONCATENATE($F62," ",$G62),AllocFactorMatrix,(K$4+1),FALSE)*$E67</f>
        <v>0</v>
      </c>
      <c r="L62" s="22">
        <f>VLOOKUP(CONCATENATE($F62," ",$G62),AllocFactorMatrix,(L$4+1),FALSE)*$E67</f>
        <v>0</v>
      </c>
      <c r="M62" s="22">
        <f t="shared" si="28"/>
        <v>0</v>
      </c>
      <c r="N62" s="22">
        <f>VLOOKUP(CONCATENATE($F62," ",$G62),AllocFactorMatrix,(N$4+1),FALSE)*$E67</f>
        <v>0</v>
      </c>
      <c r="O62" s="22">
        <f>VLOOKUP(CONCATENATE($F62," ",$G62),AllocFactorMatrix,(O$4+1),FALSE)*$E67</f>
        <v>0</v>
      </c>
      <c r="P62" s="22">
        <f>VLOOKUP(CONCATENATE($F62," ",$G62),AllocFactorMatrix,(P$4+1),FALSE)*$E67</f>
        <v>0</v>
      </c>
      <c r="Q62" s="22">
        <f>VLOOKUP(CONCATENATE($F62," ",$G62),AllocFactorMatrix,(Q$4+1),FALSE)*$E67</f>
        <v>0</v>
      </c>
      <c r="R62" s="22">
        <f t="shared" si="26"/>
        <v>0</v>
      </c>
      <c r="S62" s="22">
        <f>VLOOKUP(CONCATENATE($F62," ",$G62),AllocFactorMatrix,(S$4+1),FALSE)*$E67</f>
        <v>0</v>
      </c>
      <c r="T62" s="22">
        <f>VLOOKUP(CONCATENATE($F62," ",$G62),AllocFactorMatrix,(T$4+1),FALSE)*$E67</f>
        <v>0</v>
      </c>
      <c r="U62" s="22">
        <f>VLOOKUP(CONCATENATE($F62," ",$G62),AllocFactorMatrix,(U$4+1),FALSE)*$E67</f>
        <v>0</v>
      </c>
      <c r="V62" s="22">
        <f>VLOOKUP(CONCATENATE($F62," ",$G62),AllocFactorMatrix,(V$4+1),FALSE)*$E67</f>
        <v>0</v>
      </c>
      <c r="W62" s="22">
        <f t="shared" si="30"/>
        <v>0</v>
      </c>
      <c r="X62" s="22">
        <f>VLOOKUP(CONCATENATE($F62," ",$G62),AllocFactorMatrix,(X$4+1),FALSE)*$E67</f>
        <v>0</v>
      </c>
      <c r="Y62" s="22">
        <f>VLOOKUP(CONCATENATE($F62," ",$G62),AllocFactorMatrix,(Y$4+1),FALSE)*$E67</f>
        <v>0</v>
      </c>
      <c r="Z62" s="22">
        <f t="shared" si="25"/>
        <v>0</v>
      </c>
      <c r="AA62" s="22">
        <f>VLOOKUP(CONCATENATE($F62," ",$G62),AllocFactorMatrix,(AA$4+1),FALSE)*$E67</f>
        <v>0</v>
      </c>
      <c r="AB62" s="22">
        <f>VLOOKUP(CONCATENATE($F62," ",$G62),AllocFactorMatrix,(AB$4+1),FALSE)*$E67</f>
        <v>0</v>
      </c>
      <c r="AC62" s="22">
        <f>VLOOKUP(CONCATENATE($F62," ",$G62),AllocFactorMatrix,(AC$4+1),FALSE)*$E67</f>
        <v>0</v>
      </c>
    </row>
    <row r="63" spans="4:29" hidden="1" outlineLevel="1">
      <c r="E63" s="19"/>
      <c r="F63" s="42" t="str">
        <f>F67</f>
        <v>DIST_CPD</v>
      </c>
      <c r="G63" s="17" t="str">
        <f>$G$11</f>
        <v>DISTPRI</v>
      </c>
      <c r="H63" s="21">
        <f t="shared" si="23"/>
        <v>142783452.50999999</v>
      </c>
      <c r="I63" s="22">
        <f>VLOOKUP(CONCATENATE($F63," ",$G63),AllocFactorMatrix,(I$4+1),FALSE)*$E67</f>
        <v>94439812.280263022</v>
      </c>
      <c r="J63" s="22">
        <f>VLOOKUP(CONCATENATE($F63," ",$G63),AllocFactorMatrix,(J$4+1),FALSE)*$E67</f>
        <v>23436049.657524854</v>
      </c>
      <c r="K63" s="22">
        <f>VLOOKUP(CONCATENATE($F63," ",$G63),AllocFactorMatrix,(K$4+1),FALSE)*$E67</f>
        <v>297541.81430652412</v>
      </c>
      <c r="L63" s="22">
        <f>VLOOKUP(CONCATENATE($F63," ",$G63),AllocFactorMatrix,(L$4+1),FALSE)*$E67</f>
        <v>0</v>
      </c>
      <c r="M63" s="22">
        <f t="shared" si="28"/>
        <v>23733591.471831378</v>
      </c>
      <c r="N63" s="22">
        <f>VLOOKUP(CONCATENATE($F63," ",$G63),AllocFactorMatrix,(N$4+1),FALSE)*$E67</f>
        <v>10229680.505744219</v>
      </c>
      <c r="O63" s="22">
        <f>VLOOKUP(CONCATENATE($F63," ",$G63),AllocFactorMatrix,(O$4+1),FALSE)*$E67</f>
        <v>2813088.4092915612</v>
      </c>
      <c r="P63" s="22">
        <f>VLOOKUP(CONCATENATE($F63," ",$G63),AllocFactorMatrix,(P$4+1),FALSE)*$E67</f>
        <v>0</v>
      </c>
      <c r="Q63" s="22">
        <f>VLOOKUP(CONCATENATE($F63," ",$G63),AllocFactorMatrix,(Q$4+1),FALSE)*$E67</f>
        <v>0</v>
      </c>
      <c r="R63" s="22">
        <f t="shared" si="26"/>
        <v>13042768.915035781</v>
      </c>
      <c r="S63" s="22">
        <f>VLOOKUP(CONCATENATE($F63," ",$G63),AllocFactorMatrix,(S$4+1),FALSE)*$E67</f>
        <v>438337.95914675994</v>
      </c>
      <c r="T63" s="22">
        <f>VLOOKUP(CONCATENATE($F63," ",$G63),AllocFactorMatrix,(T$4+1),FALSE)*$E67</f>
        <v>8095998.0474076252</v>
      </c>
      <c r="U63" s="22">
        <f>VLOOKUP(CONCATENATE($F63," ",$G63),AllocFactorMatrix,(U$4+1),FALSE)*$E67</f>
        <v>0</v>
      </c>
      <c r="V63" s="22">
        <f>VLOOKUP(CONCATENATE($F63," ",$G63),AllocFactorMatrix,(V$4+1),FALSE)*$E67</f>
        <v>0</v>
      </c>
      <c r="W63" s="22">
        <f t="shared" si="30"/>
        <v>8534336.0065543856</v>
      </c>
      <c r="X63" s="22">
        <f>VLOOKUP(CONCATENATE($F63," ",$G63),AllocFactorMatrix,(X$4+1),FALSE)*$E67</f>
        <v>2875414.3621104164</v>
      </c>
      <c r="Y63" s="22">
        <f>VLOOKUP(CONCATENATE($F63," ",$G63),AllocFactorMatrix,(Y$4+1),FALSE)*$E67</f>
        <v>55225.027433216172</v>
      </c>
      <c r="Z63" s="22">
        <f t="shared" si="25"/>
        <v>2930639.3895436325</v>
      </c>
      <c r="AA63" s="22">
        <f>VLOOKUP(CONCATENATE($F63," ",$G63),AllocFactorMatrix,(AA$4+1),FALSE)*$E67</f>
        <v>42205.900107339832</v>
      </c>
      <c r="AB63" s="22">
        <f>VLOOKUP(CONCATENATE($F63," ",$G63),AllocFactorMatrix,(AB$4+1),FALSE)*$E67</f>
        <v>48567.47724371394</v>
      </c>
      <c r="AC63" s="22">
        <f>VLOOKUP(CONCATENATE($F63," ",$G63),AllocFactorMatrix,(AC$4+1),FALSE)*$E67</f>
        <v>11531.069420731446</v>
      </c>
    </row>
    <row r="64" spans="4:29" hidden="1" outlineLevel="1">
      <c r="E64" s="19"/>
      <c r="F64" s="42" t="str">
        <f>F67</f>
        <v>DIST_CPD</v>
      </c>
      <c r="G64" s="17" t="str">
        <f>$G$12</f>
        <v>DISTSEC</v>
      </c>
      <c r="H64" s="21">
        <f t="shared" si="23"/>
        <v>0</v>
      </c>
      <c r="I64" s="22">
        <f>VLOOKUP(CONCATENATE($F64," ",$G64),AllocFactorMatrix,(I$4+1),FALSE)*$E67</f>
        <v>0</v>
      </c>
      <c r="J64" s="22">
        <f>VLOOKUP(CONCATENATE($F64," ",$G64),AllocFactorMatrix,(J$4+1),FALSE)*$E67</f>
        <v>0</v>
      </c>
      <c r="K64" s="22">
        <f>VLOOKUP(CONCATENATE($F64," ",$G64),AllocFactorMatrix,(K$4+1),FALSE)*$E67</f>
        <v>0</v>
      </c>
      <c r="L64" s="22">
        <f>VLOOKUP(CONCATENATE($F64," ",$G64),AllocFactorMatrix,(L$4+1),FALSE)*$E67</f>
        <v>0</v>
      </c>
      <c r="M64" s="22">
        <f t="shared" si="28"/>
        <v>0</v>
      </c>
      <c r="N64" s="22">
        <f>VLOOKUP(CONCATENATE($F64," ",$G64),AllocFactorMatrix,(N$4+1),FALSE)*$E67</f>
        <v>0</v>
      </c>
      <c r="O64" s="22">
        <f>VLOOKUP(CONCATENATE($F64," ",$G64),AllocFactorMatrix,(O$4+1),FALSE)*$E67</f>
        <v>0</v>
      </c>
      <c r="P64" s="22">
        <f>VLOOKUP(CONCATENATE($F64," ",$G64),AllocFactorMatrix,(P$4+1),FALSE)*$E67</f>
        <v>0</v>
      </c>
      <c r="Q64" s="22">
        <f>VLOOKUP(CONCATENATE($F64," ",$G64),AllocFactorMatrix,(Q$4+1),FALSE)*$E67</f>
        <v>0</v>
      </c>
      <c r="R64" s="22">
        <f t="shared" si="26"/>
        <v>0</v>
      </c>
      <c r="S64" s="22">
        <f>VLOOKUP(CONCATENATE($F64," ",$G64),AllocFactorMatrix,(S$4+1),FALSE)*$E67</f>
        <v>0</v>
      </c>
      <c r="T64" s="22">
        <f>VLOOKUP(CONCATENATE($F64," ",$G64),AllocFactorMatrix,(T$4+1),FALSE)*$E67</f>
        <v>0</v>
      </c>
      <c r="U64" s="22">
        <f>VLOOKUP(CONCATENATE($F64," ",$G64),AllocFactorMatrix,(U$4+1),FALSE)*$E67</f>
        <v>0</v>
      </c>
      <c r="V64" s="22">
        <f>VLOOKUP(CONCATENATE($F64," ",$G64),AllocFactorMatrix,(V$4+1),FALSE)*$E67</f>
        <v>0</v>
      </c>
      <c r="W64" s="22">
        <f t="shared" si="30"/>
        <v>0</v>
      </c>
      <c r="X64" s="22">
        <f>VLOOKUP(CONCATENATE($F64," ",$G64),AllocFactorMatrix,(X$4+1),FALSE)*$E67</f>
        <v>0</v>
      </c>
      <c r="Y64" s="22">
        <f>VLOOKUP(CONCATENATE($F64," ",$G64),AllocFactorMatrix,(Y$4+1),FALSE)*$E67</f>
        <v>0</v>
      </c>
      <c r="Z64" s="22">
        <f t="shared" si="25"/>
        <v>0</v>
      </c>
      <c r="AA64" s="22">
        <f>VLOOKUP(CONCATENATE($F64," ",$G64),AllocFactorMatrix,(AA$4+1),FALSE)*$E67</f>
        <v>0</v>
      </c>
      <c r="AB64" s="22">
        <f>VLOOKUP(CONCATENATE($F64," ",$G64),AllocFactorMatrix,(AB$4+1),FALSE)*$E67</f>
        <v>0</v>
      </c>
      <c r="AC64" s="22">
        <f>VLOOKUP(CONCATENATE($F64," ",$G64),AllocFactorMatrix,(AC$4+1),FALSE)*$E67</f>
        <v>0</v>
      </c>
    </row>
    <row r="65" spans="4:29" hidden="1" outlineLevel="1">
      <c r="E65" s="19"/>
      <c r="F65" s="42" t="str">
        <f>F67</f>
        <v>DIST_CPD</v>
      </c>
      <c r="G65" s="17" t="str">
        <f>$G$13</f>
        <v>ENERGY</v>
      </c>
      <c r="H65" s="21">
        <f t="shared" si="23"/>
        <v>0</v>
      </c>
      <c r="I65" s="22">
        <f>VLOOKUP(CONCATENATE($F65," ",$G65),AllocFactorMatrix,(I$4+1),FALSE)*$E67</f>
        <v>0</v>
      </c>
      <c r="J65" s="22">
        <f>VLOOKUP(CONCATENATE($F65," ",$G65),AllocFactorMatrix,(J$4+1),FALSE)*$E67</f>
        <v>0</v>
      </c>
      <c r="K65" s="22">
        <f>VLOOKUP(CONCATENATE($F65," ",$G65),AllocFactorMatrix,(K$4+1),FALSE)*$E67</f>
        <v>0</v>
      </c>
      <c r="L65" s="22">
        <f>VLOOKUP(CONCATENATE($F65," ",$G65),AllocFactorMatrix,(L$4+1),FALSE)*$E67</f>
        <v>0</v>
      </c>
      <c r="M65" s="22">
        <f t="shared" si="28"/>
        <v>0</v>
      </c>
      <c r="N65" s="22">
        <f>VLOOKUP(CONCATENATE($F65," ",$G65),AllocFactorMatrix,(N$4+1),FALSE)*$E67</f>
        <v>0</v>
      </c>
      <c r="O65" s="22">
        <f>VLOOKUP(CONCATENATE($F65," ",$G65),AllocFactorMatrix,(O$4+1),FALSE)*$E67</f>
        <v>0</v>
      </c>
      <c r="P65" s="22">
        <f>VLOOKUP(CONCATENATE($F65," ",$G65),AllocFactorMatrix,(P$4+1),FALSE)*$E67</f>
        <v>0</v>
      </c>
      <c r="Q65" s="22">
        <f>VLOOKUP(CONCATENATE($F65," ",$G65),AllocFactorMatrix,(Q$4+1),FALSE)*$E67</f>
        <v>0</v>
      </c>
      <c r="R65" s="22">
        <f t="shared" si="26"/>
        <v>0</v>
      </c>
      <c r="S65" s="22">
        <f>VLOOKUP(CONCATENATE($F65," ",$G65),AllocFactorMatrix,(S$4+1),FALSE)*$E67</f>
        <v>0</v>
      </c>
      <c r="T65" s="22">
        <f>VLOOKUP(CONCATENATE($F65," ",$G65),AllocFactorMatrix,(T$4+1),FALSE)*$E67</f>
        <v>0</v>
      </c>
      <c r="U65" s="22">
        <f>VLOOKUP(CONCATENATE($F65," ",$G65),AllocFactorMatrix,(U$4+1),FALSE)*$E67</f>
        <v>0</v>
      </c>
      <c r="V65" s="22">
        <f>VLOOKUP(CONCATENATE($F65," ",$G65),AllocFactorMatrix,(V$4+1),FALSE)*$E67</f>
        <v>0</v>
      </c>
      <c r="W65" s="22">
        <f t="shared" si="30"/>
        <v>0</v>
      </c>
      <c r="X65" s="22">
        <f>VLOOKUP(CONCATENATE($F65," ",$G65),AllocFactorMatrix,(X$4+1),FALSE)*$E67</f>
        <v>0</v>
      </c>
      <c r="Y65" s="22">
        <f>VLOOKUP(CONCATENATE($F65," ",$G65),AllocFactorMatrix,(Y$4+1),FALSE)*$E67</f>
        <v>0</v>
      </c>
      <c r="Z65" s="22">
        <f t="shared" si="25"/>
        <v>0</v>
      </c>
      <c r="AA65" s="22">
        <f>VLOOKUP(CONCATENATE($F65," ",$G65),AllocFactorMatrix,(AA$4+1),FALSE)*$E67</f>
        <v>0</v>
      </c>
      <c r="AB65" s="22">
        <f>VLOOKUP(CONCATENATE($F65," ",$G65),AllocFactorMatrix,(AB$4+1),FALSE)*$E67</f>
        <v>0</v>
      </c>
      <c r="AC65" s="22">
        <f>VLOOKUP(CONCATENATE($F65," ",$G65),AllocFactorMatrix,(AC$4+1),FALSE)*$E67</f>
        <v>0</v>
      </c>
    </row>
    <row r="66" spans="4:29" hidden="1" outlineLevel="1">
      <c r="E66" s="19"/>
      <c r="F66" s="42" t="str">
        <f>F67</f>
        <v>DIST_CPD</v>
      </c>
      <c r="G66" s="17" t="str">
        <f>$G$14</f>
        <v>CUSTOMER</v>
      </c>
      <c r="H66" s="21">
        <f t="shared" si="23"/>
        <v>0</v>
      </c>
      <c r="I66" s="22">
        <f>VLOOKUP(CONCATENATE($F66," ",$G66),AllocFactorMatrix,(I$4+1),FALSE)*$E67</f>
        <v>0</v>
      </c>
      <c r="J66" s="22">
        <f>VLOOKUP(CONCATENATE($F66," ",$G66),AllocFactorMatrix,(J$4+1),FALSE)*$E67</f>
        <v>0</v>
      </c>
      <c r="K66" s="22">
        <f>VLOOKUP(CONCATENATE($F66," ",$G66),AllocFactorMatrix,(K$4+1),FALSE)*$E67</f>
        <v>0</v>
      </c>
      <c r="L66" s="22">
        <f>VLOOKUP(CONCATENATE($F66," ",$G66),AllocFactorMatrix,(L$4+1),FALSE)*$E67</f>
        <v>0</v>
      </c>
      <c r="M66" s="22">
        <f t="shared" si="28"/>
        <v>0</v>
      </c>
      <c r="N66" s="22">
        <f>VLOOKUP(CONCATENATE($F66," ",$G66),AllocFactorMatrix,(N$4+1),FALSE)*$E67</f>
        <v>0</v>
      </c>
      <c r="O66" s="22">
        <f>VLOOKUP(CONCATENATE($F66," ",$G66),AllocFactorMatrix,(O$4+1),FALSE)*$E67</f>
        <v>0</v>
      </c>
      <c r="P66" s="22">
        <f>VLOOKUP(CONCATENATE($F66," ",$G66),AllocFactorMatrix,(P$4+1),FALSE)*$E67</f>
        <v>0</v>
      </c>
      <c r="Q66" s="22">
        <f>VLOOKUP(CONCATENATE($F66," ",$G66),AllocFactorMatrix,(Q$4+1),FALSE)*$E67</f>
        <v>0</v>
      </c>
      <c r="R66" s="22">
        <f t="shared" si="26"/>
        <v>0</v>
      </c>
      <c r="S66" s="22">
        <f>VLOOKUP(CONCATENATE($F66," ",$G66),AllocFactorMatrix,(S$4+1),FALSE)*$E67</f>
        <v>0</v>
      </c>
      <c r="T66" s="22">
        <f>VLOOKUP(CONCATENATE($F66," ",$G66),AllocFactorMatrix,(T$4+1),FALSE)*$E67</f>
        <v>0</v>
      </c>
      <c r="U66" s="22">
        <f>VLOOKUP(CONCATENATE($F66," ",$G66),AllocFactorMatrix,(U$4+1),FALSE)*$E67</f>
        <v>0</v>
      </c>
      <c r="V66" s="22">
        <f>VLOOKUP(CONCATENATE($F66," ",$G66),AllocFactorMatrix,(V$4+1),FALSE)*$E67</f>
        <v>0</v>
      </c>
      <c r="W66" s="22">
        <f t="shared" si="30"/>
        <v>0</v>
      </c>
      <c r="X66" s="22">
        <f>VLOOKUP(CONCATENATE($F66," ",$G66),AllocFactorMatrix,(X$4+1),FALSE)*$E67</f>
        <v>0</v>
      </c>
      <c r="Y66" s="22">
        <f>VLOOKUP(CONCATENATE($F66," ",$G66),AllocFactorMatrix,(Y$4+1),FALSE)*$E67</f>
        <v>0</v>
      </c>
      <c r="Z66" s="22">
        <f t="shared" si="25"/>
        <v>0</v>
      </c>
      <c r="AA66" s="22">
        <f>VLOOKUP(CONCATENATE($F66," ",$G66),AllocFactorMatrix,(AA$4+1),FALSE)*$E67</f>
        <v>0</v>
      </c>
      <c r="AB66" s="22">
        <f>VLOOKUP(CONCATENATE($F66," ",$G66),AllocFactorMatrix,(AB$4+1),FALSE)*$E67</f>
        <v>0</v>
      </c>
      <c r="AC66" s="22">
        <f>VLOOKUP(CONCATENATE($F66," ",$G66),AllocFactorMatrix,(AC$4+1),FALSE)*$E67</f>
        <v>0</v>
      </c>
    </row>
    <row r="67" spans="4:29" collapsed="1">
      <c r="D67" s="17" t="s">
        <v>88</v>
      </c>
      <c r="E67" s="19">
        <v>142783452.50999999</v>
      </c>
      <c r="F67" s="42" t="s">
        <v>37</v>
      </c>
      <c r="G67" s="17" t="str">
        <f>$G$15</f>
        <v>TOTAL</v>
      </c>
      <c r="H67" s="21">
        <f t="shared" si="23"/>
        <v>142783452.50999999</v>
      </c>
      <c r="I67" s="22">
        <f>VLOOKUP(CONCATENATE($F67," ",$G67),AllocFactorMatrix,(I$4+1),FALSE)*$E67</f>
        <v>94439812.280263022</v>
      </c>
      <c r="J67" s="22">
        <f>VLOOKUP(CONCATENATE($F67," ",$G67),AllocFactorMatrix,(J$4+1),FALSE)*$E67</f>
        <v>23436049.657524854</v>
      </c>
      <c r="K67" s="22">
        <f>VLOOKUP(CONCATENATE($F67," ",$G67),AllocFactorMatrix,(K$4+1),FALSE)*$E67</f>
        <v>297541.81430652412</v>
      </c>
      <c r="L67" s="22">
        <f>VLOOKUP(CONCATENATE($F67," ",$G67),AllocFactorMatrix,(L$4+1),FALSE)*$E67</f>
        <v>0</v>
      </c>
      <c r="M67" s="22">
        <f t="shared" si="28"/>
        <v>23733591.471831378</v>
      </c>
      <c r="N67" s="22">
        <f>VLOOKUP(CONCATENATE($F67," ",$G67),AllocFactorMatrix,(N$4+1),FALSE)*$E67</f>
        <v>10229680.505744219</v>
      </c>
      <c r="O67" s="22">
        <f>VLOOKUP(CONCATENATE($F67," ",$G67),AllocFactorMatrix,(O$4+1),FALSE)*$E67</f>
        <v>2813088.4092915612</v>
      </c>
      <c r="P67" s="22">
        <f>VLOOKUP(CONCATENATE($F67," ",$G67),AllocFactorMatrix,(P$4+1),FALSE)*$E67</f>
        <v>0</v>
      </c>
      <c r="Q67" s="22">
        <f>VLOOKUP(CONCATENATE($F67," ",$G67),AllocFactorMatrix,(Q$4+1),FALSE)*$E67</f>
        <v>0</v>
      </c>
      <c r="R67" s="22">
        <f t="shared" si="26"/>
        <v>13042768.915035781</v>
      </c>
      <c r="S67" s="22">
        <f>VLOOKUP(CONCATENATE($F67," ",$G67),AllocFactorMatrix,(S$4+1),FALSE)*$E67</f>
        <v>438337.95914675994</v>
      </c>
      <c r="T67" s="22">
        <f>VLOOKUP(CONCATENATE($F67," ",$G67),AllocFactorMatrix,(T$4+1),FALSE)*$E67</f>
        <v>8095998.0474076252</v>
      </c>
      <c r="U67" s="22">
        <f>VLOOKUP(CONCATENATE($F67," ",$G67),AllocFactorMatrix,(U$4+1),FALSE)*$E67</f>
        <v>0</v>
      </c>
      <c r="V67" s="22">
        <f>VLOOKUP(CONCATENATE($F67," ",$G67),AllocFactorMatrix,(V$4+1),FALSE)*$E67</f>
        <v>0</v>
      </c>
      <c r="W67" s="22">
        <f t="shared" si="30"/>
        <v>8534336.0065543856</v>
      </c>
      <c r="X67" s="22">
        <f>VLOOKUP(CONCATENATE($F67," ",$G67),AllocFactorMatrix,(X$4+1),FALSE)*$E67</f>
        <v>2875414.3621104164</v>
      </c>
      <c r="Y67" s="22">
        <f>VLOOKUP(CONCATENATE($F67," ",$G67),AllocFactorMatrix,(Y$4+1),FALSE)*$E67</f>
        <v>55225.027433216172</v>
      </c>
      <c r="Z67" s="22">
        <f t="shared" si="25"/>
        <v>2930639.3895436325</v>
      </c>
      <c r="AA67" s="22">
        <f>VLOOKUP(CONCATENATE($F67," ",$G67),AllocFactorMatrix,(AA$4+1),FALSE)*$E67</f>
        <v>42205.900107339832</v>
      </c>
      <c r="AB67" s="22">
        <f>VLOOKUP(CONCATENATE($F67," ",$G67),AllocFactorMatrix,(AB$4+1),FALSE)*$E67</f>
        <v>48567.47724371394</v>
      </c>
      <c r="AC67" s="22">
        <f>VLOOKUP(CONCATENATE($F67," ",$G67),AllocFactorMatrix,(AC$4+1),FALSE)*$E67</f>
        <v>11531.069420731446</v>
      </c>
    </row>
    <row r="68" spans="4:29" hidden="1" outlineLevel="1">
      <c r="E68" s="19"/>
      <c r="F68" s="42" t="str">
        <f>F75</f>
        <v>DIST_CPD</v>
      </c>
      <c r="G68" s="17" t="str">
        <f>$G$8</f>
        <v>PRODUCTION</v>
      </c>
      <c r="H68" s="21">
        <f t="shared" si="23"/>
        <v>0</v>
      </c>
      <c r="I68" s="22">
        <f>VLOOKUP(CONCATENATE($F68," ",$G68),AllocFactorMatrix,(I$4+1),FALSE)*$E75</f>
        <v>0</v>
      </c>
      <c r="J68" s="22">
        <f>VLOOKUP(CONCATENATE($F68," ",$G68),AllocFactorMatrix,(J$4+1),FALSE)*$E75</f>
        <v>0</v>
      </c>
      <c r="K68" s="22">
        <f>VLOOKUP(CONCATENATE($F68," ",$G68),AllocFactorMatrix,(K$4+1),FALSE)*$E75</f>
        <v>0</v>
      </c>
      <c r="L68" s="22">
        <f>VLOOKUP(CONCATENATE($F68," ",$G68),AllocFactorMatrix,(L$4+1),FALSE)*$E75</f>
        <v>0</v>
      </c>
      <c r="M68" s="22">
        <f t="shared" ref="M68:M75" si="31">SUBTOTAL(9,J68:L68)</f>
        <v>0</v>
      </c>
      <c r="N68" s="22">
        <f>VLOOKUP(CONCATENATE($F68," ",$G68),AllocFactorMatrix,(N$4+1),FALSE)*$E75</f>
        <v>0</v>
      </c>
      <c r="O68" s="22">
        <f>VLOOKUP(CONCATENATE($F68," ",$G68),AllocFactorMatrix,(O$4+1),FALSE)*$E75</f>
        <v>0</v>
      </c>
      <c r="P68" s="22">
        <f>VLOOKUP(CONCATENATE($F68," ",$G68),AllocFactorMatrix,(P$4+1),FALSE)*$E75</f>
        <v>0</v>
      </c>
      <c r="Q68" s="22">
        <f>VLOOKUP(CONCATENATE($F68," ",$G68),AllocFactorMatrix,(Q$4+1),FALSE)*$E75</f>
        <v>0</v>
      </c>
      <c r="R68" s="22">
        <f t="shared" si="26"/>
        <v>0</v>
      </c>
      <c r="S68" s="22">
        <f>VLOOKUP(CONCATENATE($F68," ",$G68),AllocFactorMatrix,(S$4+1),FALSE)*$E75</f>
        <v>0</v>
      </c>
      <c r="T68" s="22">
        <f>VLOOKUP(CONCATENATE($F68," ",$G68),AllocFactorMatrix,(T$4+1),FALSE)*$E75</f>
        <v>0</v>
      </c>
      <c r="U68" s="22">
        <f>VLOOKUP(CONCATENATE($F68," ",$G68),AllocFactorMatrix,(U$4+1),FALSE)*$E75</f>
        <v>0</v>
      </c>
      <c r="V68" s="22">
        <f>VLOOKUP(CONCATENATE($F68," ",$G68),AllocFactorMatrix,(V$4+1),FALSE)*$E75</f>
        <v>0</v>
      </c>
      <c r="W68" s="22">
        <f>SUBTOTAL(9,S68:V68)</f>
        <v>0</v>
      </c>
      <c r="X68" s="22">
        <f>VLOOKUP(CONCATENATE($F68," ",$G68),AllocFactorMatrix,(X$4+1),FALSE)*$E75</f>
        <v>0</v>
      </c>
      <c r="Y68" s="22">
        <f>VLOOKUP(CONCATENATE($F68," ",$G68),AllocFactorMatrix,(Y$4+1),FALSE)*$E75</f>
        <v>0</v>
      </c>
      <c r="Z68" s="22">
        <f t="shared" si="25"/>
        <v>0</v>
      </c>
      <c r="AA68" s="22">
        <f>VLOOKUP(CONCATENATE($F68," ",$G68),AllocFactorMatrix,(AA$4+1),FALSE)*$E75</f>
        <v>0</v>
      </c>
      <c r="AB68" s="22">
        <f>VLOOKUP(CONCATENATE($F68," ",$G68),AllocFactorMatrix,(AB$4+1),FALSE)*$E75</f>
        <v>0</v>
      </c>
      <c r="AC68" s="22">
        <f>VLOOKUP(CONCATENATE($F68," ",$G68),AllocFactorMatrix,(AC$4+1),FALSE)*$E75</f>
        <v>0</v>
      </c>
    </row>
    <row r="69" spans="4:29" hidden="1" outlineLevel="1">
      <c r="E69" s="19"/>
      <c r="F69" s="42" t="str">
        <f>F75</f>
        <v>DIST_CPD</v>
      </c>
      <c r="G69" s="17" t="str">
        <f>$G$9</f>
        <v>BULKTRAN</v>
      </c>
      <c r="H69" s="21">
        <f t="shared" si="23"/>
        <v>0</v>
      </c>
      <c r="I69" s="22">
        <f>VLOOKUP(CONCATENATE($F69," ",$G69),AllocFactorMatrix,(I$4+1),FALSE)*$E75</f>
        <v>0</v>
      </c>
      <c r="J69" s="22">
        <f>VLOOKUP(CONCATENATE($F69," ",$G69),AllocFactorMatrix,(J$4+1),FALSE)*$E75</f>
        <v>0</v>
      </c>
      <c r="K69" s="22">
        <f>VLOOKUP(CONCATENATE($F69," ",$G69),AllocFactorMatrix,(K$4+1),FALSE)*$E75</f>
        <v>0</v>
      </c>
      <c r="L69" s="22">
        <f>VLOOKUP(CONCATENATE($F69," ",$G69),AllocFactorMatrix,(L$4+1),FALSE)*$E75</f>
        <v>0</v>
      </c>
      <c r="M69" s="22">
        <f t="shared" si="31"/>
        <v>0</v>
      </c>
      <c r="N69" s="22">
        <f>VLOOKUP(CONCATENATE($F69," ",$G69),AllocFactorMatrix,(N$4+1),FALSE)*$E75</f>
        <v>0</v>
      </c>
      <c r="O69" s="22">
        <f>VLOOKUP(CONCATENATE($F69," ",$G69),AllocFactorMatrix,(O$4+1),FALSE)*$E75</f>
        <v>0</v>
      </c>
      <c r="P69" s="22">
        <f>VLOOKUP(CONCATENATE($F69," ",$G69),AllocFactorMatrix,(P$4+1),FALSE)*$E75</f>
        <v>0</v>
      </c>
      <c r="Q69" s="22">
        <f>VLOOKUP(CONCATENATE($F69," ",$G69),AllocFactorMatrix,(Q$4+1),FALSE)*$E75</f>
        <v>0</v>
      </c>
      <c r="R69" s="22">
        <f t="shared" si="26"/>
        <v>0</v>
      </c>
      <c r="S69" s="22">
        <f>VLOOKUP(CONCATENATE($F69," ",$G69),AllocFactorMatrix,(S$4+1),FALSE)*$E75</f>
        <v>0</v>
      </c>
      <c r="T69" s="22">
        <f>VLOOKUP(CONCATENATE($F69," ",$G69),AllocFactorMatrix,(T$4+1),FALSE)*$E75</f>
        <v>0</v>
      </c>
      <c r="U69" s="22">
        <f>VLOOKUP(CONCATENATE($F69," ",$G69),AllocFactorMatrix,(U$4+1),FALSE)*$E75</f>
        <v>0</v>
      </c>
      <c r="V69" s="22">
        <f>VLOOKUP(CONCATENATE($F69," ",$G69),AllocFactorMatrix,(V$4+1),FALSE)*$E75</f>
        <v>0</v>
      </c>
      <c r="W69" s="22">
        <f t="shared" ref="W69:W75" si="32">SUBTOTAL(9,S69:V69)</f>
        <v>0</v>
      </c>
      <c r="X69" s="22">
        <f>VLOOKUP(CONCATENATE($F69," ",$G69),AllocFactorMatrix,(X$4+1),FALSE)*$E75</f>
        <v>0</v>
      </c>
      <c r="Y69" s="22">
        <f>VLOOKUP(CONCATENATE($F69," ",$G69),AllocFactorMatrix,(Y$4+1),FALSE)*$E75</f>
        <v>0</v>
      </c>
      <c r="Z69" s="22">
        <f t="shared" si="25"/>
        <v>0</v>
      </c>
      <c r="AA69" s="22">
        <f>VLOOKUP(CONCATENATE($F69," ",$G69),AllocFactorMatrix,(AA$4+1),FALSE)*$E75</f>
        <v>0</v>
      </c>
      <c r="AB69" s="22">
        <f>VLOOKUP(CONCATENATE($F69," ",$G69),AllocFactorMatrix,(AB$4+1),FALSE)*$E75</f>
        <v>0</v>
      </c>
      <c r="AC69" s="22">
        <f>VLOOKUP(CONCATENATE($F69," ",$G69),AllocFactorMatrix,(AC$4+1),FALSE)*$E75</f>
        <v>0</v>
      </c>
    </row>
    <row r="70" spans="4:29" hidden="1" outlineLevel="1">
      <c r="E70" s="19"/>
      <c r="F70" s="42" t="str">
        <f>F75</f>
        <v>DIST_CPD</v>
      </c>
      <c r="G70" s="17" t="str">
        <f>$G$10</f>
        <v>SUBTRAN</v>
      </c>
      <c r="H70" s="21">
        <f t="shared" si="23"/>
        <v>0</v>
      </c>
      <c r="I70" s="22">
        <f>VLOOKUP(CONCATENATE($F70," ",$G70),AllocFactorMatrix,(I$4+1),FALSE)*$E75</f>
        <v>0</v>
      </c>
      <c r="J70" s="22">
        <f>VLOOKUP(CONCATENATE($F70," ",$G70),AllocFactorMatrix,(J$4+1),FALSE)*$E75</f>
        <v>0</v>
      </c>
      <c r="K70" s="22">
        <f>VLOOKUP(CONCATENATE($F70," ",$G70),AllocFactorMatrix,(K$4+1),FALSE)*$E75</f>
        <v>0</v>
      </c>
      <c r="L70" s="22">
        <f>VLOOKUP(CONCATENATE($F70," ",$G70),AllocFactorMatrix,(L$4+1),FALSE)*$E75</f>
        <v>0</v>
      </c>
      <c r="M70" s="22">
        <f t="shared" si="31"/>
        <v>0</v>
      </c>
      <c r="N70" s="22">
        <f>VLOOKUP(CONCATENATE($F70," ",$G70),AllocFactorMatrix,(N$4+1),FALSE)*$E75</f>
        <v>0</v>
      </c>
      <c r="O70" s="22">
        <f>VLOOKUP(CONCATENATE($F70," ",$G70),AllocFactorMatrix,(O$4+1),FALSE)*$E75</f>
        <v>0</v>
      </c>
      <c r="P70" s="22">
        <f>VLOOKUP(CONCATENATE($F70," ",$G70),AllocFactorMatrix,(P$4+1),FALSE)*$E75</f>
        <v>0</v>
      </c>
      <c r="Q70" s="22">
        <f>VLOOKUP(CONCATENATE($F70," ",$G70),AllocFactorMatrix,(Q$4+1),FALSE)*$E75</f>
        <v>0</v>
      </c>
      <c r="R70" s="22">
        <f t="shared" si="26"/>
        <v>0</v>
      </c>
      <c r="S70" s="22">
        <f>VLOOKUP(CONCATENATE($F70," ",$G70),AllocFactorMatrix,(S$4+1),FALSE)*$E75</f>
        <v>0</v>
      </c>
      <c r="T70" s="22">
        <f>VLOOKUP(CONCATENATE($F70," ",$G70),AllocFactorMatrix,(T$4+1),FALSE)*$E75</f>
        <v>0</v>
      </c>
      <c r="U70" s="22">
        <f>VLOOKUP(CONCATENATE($F70," ",$G70),AllocFactorMatrix,(U$4+1),FALSE)*$E75</f>
        <v>0</v>
      </c>
      <c r="V70" s="22">
        <f>VLOOKUP(CONCATENATE($F70," ",$G70),AllocFactorMatrix,(V$4+1),FALSE)*$E75</f>
        <v>0</v>
      </c>
      <c r="W70" s="22">
        <f t="shared" si="32"/>
        <v>0</v>
      </c>
      <c r="X70" s="22">
        <f>VLOOKUP(CONCATENATE($F70," ",$G70),AllocFactorMatrix,(X$4+1),FALSE)*$E75</f>
        <v>0</v>
      </c>
      <c r="Y70" s="22">
        <f>VLOOKUP(CONCATENATE($F70," ",$G70),AllocFactorMatrix,(Y$4+1),FALSE)*$E75</f>
        <v>0</v>
      </c>
      <c r="Z70" s="22">
        <f t="shared" si="25"/>
        <v>0</v>
      </c>
      <c r="AA70" s="22">
        <f>VLOOKUP(CONCATENATE($F70," ",$G70),AllocFactorMatrix,(AA$4+1),FALSE)*$E75</f>
        <v>0</v>
      </c>
      <c r="AB70" s="22">
        <f>VLOOKUP(CONCATENATE($F70," ",$G70),AllocFactorMatrix,(AB$4+1),FALSE)*$E75</f>
        <v>0</v>
      </c>
      <c r="AC70" s="22">
        <f>VLOOKUP(CONCATENATE($F70," ",$G70),AllocFactorMatrix,(AC$4+1),FALSE)*$E75</f>
        <v>0</v>
      </c>
    </row>
    <row r="71" spans="4:29" hidden="1" outlineLevel="1">
      <c r="E71" s="19"/>
      <c r="F71" s="42" t="str">
        <f>F75</f>
        <v>DIST_CPD</v>
      </c>
      <c r="G71" s="17" t="str">
        <f>$G$11</f>
        <v>DISTPRI</v>
      </c>
      <c r="H71" s="21">
        <f t="shared" si="23"/>
        <v>0</v>
      </c>
      <c r="I71" s="22">
        <f>VLOOKUP(CONCATENATE($F71," ",$G71),AllocFactorMatrix,(I$4+1),FALSE)*$E75</f>
        <v>0</v>
      </c>
      <c r="J71" s="22">
        <f>VLOOKUP(CONCATENATE($F71," ",$G71),AllocFactorMatrix,(J$4+1),FALSE)*$E75</f>
        <v>0</v>
      </c>
      <c r="K71" s="22">
        <f>VLOOKUP(CONCATENATE($F71," ",$G71),AllocFactorMatrix,(K$4+1),FALSE)*$E75</f>
        <v>0</v>
      </c>
      <c r="L71" s="22">
        <f>VLOOKUP(CONCATENATE($F71," ",$G71),AllocFactorMatrix,(L$4+1),FALSE)*$E75</f>
        <v>0</v>
      </c>
      <c r="M71" s="22">
        <f t="shared" si="31"/>
        <v>0</v>
      </c>
      <c r="N71" s="22">
        <f>VLOOKUP(CONCATENATE($F71," ",$G71),AllocFactorMatrix,(N$4+1),FALSE)*$E75</f>
        <v>0</v>
      </c>
      <c r="O71" s="22">
        <f>VLOOKUP(CONCATENATE($F71," ",$G71),AllocFactorMatrix,(O$4+1),FALSE)*$E75</f>
        <v>0</v>
      </c>
      <c r="P71" s="22">
        <f>VLOOKUP(CONCATENATE($F71," ",$G71),AllocFactorMatrix,(P$4+1),FALSE)*$E75</f>
        <v>0</v>
      </c>
      <c r="Q71" s="22">
        <f>VLOOKUP(CONCATENATE($F71," ",$G71),AllocFactorMatrix,(Q$4+1),FALSE)*$E75</f>
        <v>0</v>
      </c>
      <c r="R71" s="22">
        <f t="shared" si="26"/>
        <v>0</v>
      </c>
      <c r="S71" s="22">
        <f>VLOOKUP(CONCATENATE($F71," ",$G71),AllocFactorMatrix,(S$4+1),FALSE)*$E75</f>
        <v>0</v>
      </c>
      <c r="T71" s="22">
        <f>VLOOKUP(CONCATENATE($F71," ",$G71),AllocFactorMatrix,(T$4+1),FALSE)*$E75</f>
        <v>0</v>
      </c>
      <c r="U71" s="22">
        <f>VLOOKUP(CONCATENATE($F71," ",$G71),AllocFactorMatrix,(U$4+1),FALSE)*$E75</f>
        <v>0</v>
      </c>
      <c r="V71" s="22">
        <f>VLOOKUP(CONCATENATE($F71," ",$G71),AllocFactorMatrix,(V$4+1),FALSE)*$E75</f>
        <v>0</v>
      </c>
      <c r="W71" s="22">
        <f t="shared" si="32"/>
        <v>0</v>
      </c>
      <c r="X71" s="22">
        <f>VLOOKUP(CONCATENATE($F71," ",$G71),AllocFactorMatrix,(X$4+1),FALSE)*$E75</f>
        <v>0</v>
      </c>
      <c r="Y71" s="22">
        <f>VLOOKUP(CONCATENATE($F71," ",$G71),AllocFactorMatrix,(Y$4+1),FALSE)*$E75</f>
        <v>0</v>
      </c>
      <c r="Z71" s="22">
        <f t="shared" si="25"/>
        <v>0</v>
      </c>
      <c r="AA71" s="22">
        <f>VLOOKUP(CONCATENATE($F71," ",$G71),AllocFactorMatrix,(AA$4+1),FALSE)*$E75</f>
        <v>0</v>
      </c>
      <c r="AB71" s="22">
        <f>VLOOKUP(CONCATENATE($F71," ",$G71),AllocFactorMatrix,(AB$4+1),FALSE)*$E75</f>
        <v>0</v>
      </c>
      <c r="AC71" s="22">
        <f>VLOOKUP(CONCATENATE($F71," ",$G71),AllocFactorMatrix,(AC$4+1),FALSE)*$E75</f>
        <v>0</v>
      </c>
    </row>
    <row r="72" spans="4:29" hidden="1" outlineLevel="1">
      <c r="E72" s="19"/>
      <c r="F72" s="42" t="str">
        <f>F75</f>
        <v>DIST_CPD</v>
      </c>
      <c r="G72" s="17" t="str">
        <f>$G$12</f>
        <v>DISTSEC</v>
      </c>
      <c r="H72" s="21">
        <f t="shared" si="23"/>
        <v>0</v>
      </c>
      <c r="I72" s="22">
        <f>VLOOKUP(CONCATENATE($F72," ",$G72),AllocFactorMatrix,(I$4+1),FALSE)*$E75</f>
        <v>0</v>
      </c>
      <c r="J72" s="22">
        <f>VLOOKUP(CONCATENATE($F72," ",$G72),AllocFactorMatrix,(J$4+1),FALSE)*$E75</f>
        <v>0</v>
      </c>
      <c r="K72" s="22">
        <f>VLOOKUP(CONCATENATE($F72," ",$G72),AllocFactorMatrix,(K$4+1),FALSE)*$E75</f>
        <v>0</v>
      </c>
      <c r="L72" s="22">
        <f>VLOOKUP(CONCATENATE($F72," ",$G72),AllocFactorMatrix,(L$4+1),FALSE)*$E75</f>
        <v>0</v>
      </c>
      <c r="M72" s="22">
        <f t="shared" si="31"/>
        <v>0</v>
      </c>
      <c r="N72" s="22">
        <f>VLOOKUP(CONCATENATE($F72," ",$G72),AllocFactorMatrix,(N$4+1),FALSE)*$E75</f>
        <v>0</v>
      </c>
      <c r="O72" s="22">
        <f>VLOOKUP(CONCATENATE($F72," ",$G72),AllocFactorMatrix,(O$4+1),FALSE)*$E75</f>
        <v>0</v>
      </c>
      <c r="P72" s="22">
        <f>VLOOKUP(CONCATENATE($F72," ",$G72),AllocFactorMatrix,(P$4+1),FALSE)*$E75</f>
        <v>0</v>
      </c>
      <c r="Q72" s="22">
        <f>VLOOKUP(CONCATENATE($F72," ",$G72),AllocFactorMatrix,(Q$4+1),FALSE)*$E75</f>
        <v>0</v>
      </c>
      <c r="R72" s="22">
        <f t="shared" si="26"/>
        <v>0</v>
      </c>
      <c r="S72" s="22">
        <f>VLOOKUP(CONCATENATE($F72," ",$G72),AllocFactorMatrix,(S$4+1),FALSE)*$E75</f>
        <v>0</v>
      </c>
      <c r="T72" s="22">
        <f>VLOOKUP(CONCATENATE($F72," ",$G72),AllocFactorMatrix,(T$4+1),FALSE)*$E75</f>
        <v>0</v>
      </c>
      <c r="U72" s="22">
        <f>VLOOKUP(CONCATENATE($F72," ",$G72),AllocFactorMatrix,(U$4+1),FALSE)*$E75</f>
        <v>0</v>
      </c>
      <c r="V72" s="22">
        <f>VLOOKUP(CONCATENATE($F72," ",$G72),AllocFactorMatrix,(V$4+1),FALSE)*$E75</f>
        <v>0</v>
      </c>
      <c r="W72" s="22">
        <f t="shared" si="32"/>
        <v>0</v>
      </c>
      <c r="X72" s="22">
        <f>VLOOKUP(CONCATENATE($F72," ",$G72),AllocFactorMatrix,(X$4+1),FALSE)*$E75</f>
        <v>0</v>
      </c>
      <c r="Y72" s="22">
        <f>VLOOKUP(CONCATENATE($F72," ",$G72),AllocFactorMatrix,(Y$4+1),FALSE)*$E75</f>
        <v>0</v>
      </c>
      <c r="Z72" s="22">
        <f t="shared" si="25"/>
        <v>0</v>
      </c>
      <c r="AA72" s="22">
        <f>VLOOKUP(CONCATENATE($F72," ",$G72),AllocFactorMatrix,(AA$4+1),FALSE)*$E75</f>
        <v>0</v>
      </c>
      <c r="AB72" s="22">
        <f>VLOOKUP(CONCATENATE($F72," ",$G72),AllocFactorMatrix,(AB$4+1),FALSE)*$E75</f>
        <v>0</v>
      </c>
      <c r="AC72" s="22">
        <f>VLOOKUP(CONCATENATE($F72," ",$G72),AllocFactorMatrix,(AC$4+1),FALSE)*$E75</f>
        <v>0</v>
      </c>
    </row>
    <row r="73" spans="4:29" hidden="1" outlineLevel="1">
      <c r="E73" s="19"/>
      <c r="F73" s="42" t="str">
        <f>F75</f>
        <v>DIST_CPD</v>
      </c>
      <c r="G73" s="17" t="str">
        <f>$G$13</f>
        <v>ENERGY</v>
      </c>
      <c r="H73" s="21">
        <f t="shared" si="23"/>
        <v>0</v>
      </c>
      <c r="I73" s="22">
        <f>VLOOKUP(CONCATENATE($F73," ",$G73),AllocFactorMatrix,(I$4+1),FALSE)*$E75</f>
        <v>0</v>
      </c>
      <c r="J73" s="22">
        <f>VLOOKUP(CONCATENATE($F73," ",$G73),AllocFactorMatrix,(J$4+1),FALSE)*$E75</f>
        <v>0</v>
      </c>
      <c r="K73" s="22">
        <f>VLOOKUP(CONCATENATE($F73," ",$G73),AllocFactorMatrix,(K$4+1),FALSE)*$E75</f>
        <v>0</v>
      </c>
      <c r="L73" s="22">
        <f>VLOOKUP(CONCATENATE($F73," ",$G73),AllocFactorMatrix,(L$4+1),FALSE)*$E75</f>
        <v>0</v>
      </c>
      <c r="M73" s="22">
        <f t="shared" si="31"/>
        <v>0</v>
      </c>
      <c r="N73" s="22">
        <f>VLOOKUP(CONCATENATE($F73," ",$G73),AllocFactorMatrix,(N$4+1),FALSE)*$E75</f>
        <v>0</v>
      </c>
      <c r="O73" s="22">
        <f>VLOOKUP(CONCATENATE($F73," ",$G73),AllocFactorMatrix,(O$4+1),FALSE)*$E75</f>
        <v>0</v>
      </c>
      <c r="P73" s="22">
        <f>VLOOKUP(CONCATENATE($F73," ",$G73),AllocFactorMatrix,(P$4+1),FALSE)*$E75</f>
        <v>0</v>
      </c>
      <c r="Q73" s="22">
        <f>VLOOKUP(CONCATENATE($F73," ",$G73),AllocFactorMatrix,(Q$4+1),FALSE)*$E75</f>
        <v>0</v>
      </c>
      <c r="R73" s="22">
        <f t="shared" si="26"/>
        <v>0</v>
      </c>
      <c r="S73" s="22">
        <f>VLOOKUP(CONCATENATE($F73," ",$G73),AllocFactorMatrix,(S$4+1),FALSE)*$E75</f>
        <v>0</v>
      </c>
      <c r="T73" s="22">
        <f>VLOOKUP(CONCATENATE($F73," ",$G73),AllocFactorMatrix,(T$4+1),FALSE)*$E75</f>
        <v>0</v>
      </c>
      <c r="U73" s="22">
        <f>VLOOKUP(CONCATENATE($F73," ",$G73),AllocFactorMatrix,(U$4+1),FALSE)*$E75</f>
        <v>0</v>
      </c>
      <c r="V73" s="22">
        <f>VLOOKUP(CONCATENATE($F73," ",$G73),AllocFactorMatrix,(V$4+1),FALSE)*$E75</f>
        <v>0</v>
      </c>
      <c r="W73" s="22">
        <f t="shared" si="32"/>
        <v>0</v>
      </c>
      <c r="X73" s="22">
        <f>VLOOKUP(CONCATENATE($F73," ",$G73),AllocFactorMatrix,(X$4+1),FALSE)*$E75</f>
        <v>0</v>
      </c>
      <c r="Y73" s="22">
        <f>VLOOKUP(CONCATENATE($F73," ",$G73),AllocFactorMatrix,(Y$4+1),FALSE)*$E75</f>
        <v>0</v>
      </c>
      <c r="Z73" s="22">
        <f t="shared" si="25"/>
        <v>0</v>
      </c>
      <c r="AA73" s="22">
        <f>VLOOKUP(CONCATENATE($F73," ",$G73),AllocFactorMatrix,(AA$4+1),FALSE)*$E75</f>
        <v>0</v>
      </c>
      <c r="AB73" s="22">
        <f>VLOOKUP(CONCATENATE($F73," ",$G73),AllocFactorMatrix,(AB$4+1),FALSE)*$E75</f>
        <v>0</v>
      </c>
      <c r="AC73" s="22">
        <f>VLOOKUP(CONCATENATE($F73," ",$G73),AllocFactorMatrix,(AC$4+1),FALSE)*$E75</f>
        <v>0</v>
      </c>
    </row>
    <row r="74" spans="4:29" hidden="1" outlineLevel="1">
      <c r="E74" s="19"/>
      <c r="F74" s="42" t="str">
        <f>F75</f>
        <v>DIST_CPD</v>
      </c>
      <c r="G74" s="17" t="str">
        <f>$G$14</f>
        <v>CUSTOMER</v>
      </c>
      <c r="H74" s="21">
        <f t="shared" si="23"/>
        <v>0</v>
      </c>
      <c r="I74" s="22">
        <f>VLOOKUP(CONCATENATE($F74," ",$G74),AllocFactorMatrix,(I$4+1),FALSE)*$E75</f>
        <v>0</v>
      </c>
      <c r="J74" s="22">
        <f>VLOOKUP(CONCATENATE($F74," ",$G74),AllocFactorMatrix,(J$4+1),FALSE)*$E75</f>
        <v>0</v>
      </c>
      <c r="K74" s="22">
        <f>VLOOKUP(CONCATENATE($F74," ",$G74),AllocFactorMatrix,(K$4+1),FALSE)*$E75</f>
        <v>0</v>
      </c>
      <c r="L74" s="22">
        <f>VLOOKUP(CONCATENATE($F74," ",$G74),AllocFactorMatrix,(L$4+1),FALSE)*$E75</f>
        <v>0</v>
      </c>
      <c r="M74" s="22">
        <f t="shared" si="31"/>
        <v>0</v>
      </c>
      <c r="N74" s="22">
        <f>VLOOKUP(CONCATENATE($F74," ",$G74),AllocFactorMatrix,(N$4+1),FALSE)*$E75</f>
        <v>0</v>
      </c>
      <c r="O74" s="22">
        <f>VLOOKUP(CONCATENATE($F74," ",$G74),AllocFactorMatrix,(O$4+1),FALSE)*$E75</f>
        <v>0</v>
      </c>
      <c r="P74" s="22">
        <f>VLOOKUP(CONCATENATE($F74," ",$G74),AllocFactorMatrix,(P$4+1),FALSE)*$E75</f>
        <v>0</v>
      </c>
      <c r="Q74" s="22">
        <f>VLOOKUP(CONCATENATE($F74," ",$G74),AllocFactorMatrix,(Q$4+1),FALSE)*$E75</f>
        <v>0</v>
      </c>
      <c r="R74" s="22">
        <f t="shared" si="26"/>
        <v>0</v>
      </c>
      <c r="S74" s="22">
        <f>VLOOKUP(CONCATENATE($F74," ",$G74),AllocFactorMatrix,(S$4+1),FALSE)*$E75</f>
        <v>0</v>
      </c>
      <c r="T74" s="22">
        <f>VLOOKUP(CONCATENATE($F74," ",$G74),AllocFactorMatrix,(T$4+1),FALSE)*$E75</f>
        <v>0</v>
      </c>
      <c r="U74" s="22">
        <f>VLOOKUP(CONCATENATE($F74," ",$G74),AllocFactorMatrix,(U$4+1),FALSE)*$E75</f>
        <v>0</v>
      </c>
      <c r="V74" s="22">
        <f>VLOOKUP(CONCATENATE($F74," ",$G74),AllocFactorMatrix,(V$4+1),FALSE)*$E75</f>
        <v>0</v>
      </c>
      <c r="W74" s="22">
        <f t="shared" si="32"/>
        <v>0</v>
      </c>
      <c r="X74" s="22">
        <f>VLOOKUP(CONCATENATE($F74," ",$G74),AllocFactorMatrix,(X$4+1),FALSE)*$E75</f>
        <v>0</v>
      </c>
      <c r="Y74" s="22">
        <f>VLOOKUP(CONCATENATE($F74," ",$G74),AllocFactorMatrix,(Y$4+1),FALSE)*$E75</f>
        <v>0</v>
      </c>
      <c r="Z74" s="22">
        <f t="shared" si="25"/>
        <v>0</v>
      </c>
      <c r="AA74" s="22">
        <f>VLOOKUP(CONCATENATE($F74," ",$G74),AllocFactorMatrix,(AA$4+1),FALSE)*$E75</f>
        <v>0</v>
      </c>
      <c r="AB74" s="22">
        <f>VLOOKUP(CONCATENATE($F74," ",$G74),AllocFactorMatrix,(AB$4+1),FALSE)*$E75</f>
        <v>0</v>
      </c>
      <c r="AC74" s="22">
        <f>VLOOKUP(CONCATENATE($F74," ",$G74),AllocFactorMatrix,(AC$4+1),FALSE)*$E75</f>
        <v>0</v>
      </c>
    </row>
    <row r="75" spans="4:29" collapsed="1">
      <c r="D75" s="17" t="s">
        <v>182</v>
      </c>
      <c r="E75" s="19">
        <v>0</v>
      </c>
      <c r="F75" s="42" t="s">
        <v>37</v>
      </c>
      <c r="G75" s="17" t="str">
        <f>$G$15</f>
        <v>TOTAL</v>
      </c>
      <c r="H75" s="21">
        <f t="shared" si="23"/>
        <v>0</v>
      </c>
      <c r="I75" s="22">
        <f>VLOOKUP(CONCATENATE($F75," ",$G75),AllocFactorMatrix,(I$4+1),FALSE)*$E75</f>
        <v>0</v>
      </c>
      <c r="J75" s="22">
        <f>VLOOKUP(CONCATENATE($F75," ",$G75),AllocFactorMatrix,(J$4+1),FALSE)*$E75</f>
        <v>0</v>
      </c>
      <c r="K75" s="22">
        <f>VLOOKUP(CONCATENATE($F75," ",$G75),AllocFactorMatrix,(K$4+1),FALSE)*$E75</f>
        <v>0</v>
      </c>
      <c r="L75" s="22">
        <f>VLOOKUP(CONCATENATE($F75," ",$G75),AllocFactorMatrix,(L$4+1),FALSE)*$E75</f>
        <v>0</v>
      </c>
      <c r="M75" s="22">
        <f t="shared" si="31"/>
        <v>0</v>
      </c>
      <c r="N75" s="22">
        <f>VLOOKUP(CONCATENATE($F75," ",$G75),AllocFactorMatrix,(N$4+1),FALSE)*$E75</f>
        <v>0</v>
      </c>
      <c r="O75" s="22">
        <f>VLOOKUP(CONCATENATE($F75," ",$G75),AllocFactorMatrix,(O$4+1),FALSE)*$E75</f>
        <v>0</v>
      </c>
      <c r="P75" s="22">
        <f>VLOOKUP(CONCATENATE($F75," ",$G75),AllocFactorMatrix,(P$4+1),FALSE)*$E75</f>
        <v>0</v>
      </c>
      <c r="Q75" s="22">
        <f>VLOOKUP(CONCATENATE($F75," ",$G75),AllocFactorMatrix,(Q$4+1),FALSE)*$E75</f>
        <v>0</v>
      </c>
      <c r="R75" s="22">
        <f t="shared" si="26"/>
        <v>0</v>
      </c>
      <c r="S75" s="22">
        <f>VLOOKUP(CONCATENATE($F75," ",$G75),AllocFactorMatrix,(S$4+1),FALSE)*$E75</f>
        <v>0</v>
      </c>
      <c r="T75" s="22">
        <f>VLOOKUP(CONCATENATE($F75," ",$G75),AllocFactorMatrix,(T$4+1),FALSE)*$E75</f>
        <v>0</v>
      </c>
      <c r="U75" s="22">
        <f>VLOOKUP(CONCATENATE($F75," ",$G75),AllocFactorMatrix,(U$4+1),FALSE)*$E75</f>
        <v>0</v>
      </c>
      <c r="V75" s="22">
        <f>VLOOKUP(CONCATENATE($F75," ",$G75),AllocFactorMatrix,(V$4+1),FALSE)*$E75</f>
        <v>0</v>
      </c>
      <c r="W75" s="22">
        <f t="shared" si="32"/>
        <v>0</v>
      </c>
      <c r="X75" s="22">
        <f>VLOOKUP(CONCATENATE($F75," ",$G75),AllocFactorMatrix,(X$4+1),FALSE)*$E75</f>
        <v>0</v>
      </c>
      <c r="Y75" s="22">
        <f>VLOOKUP(CONCATENATE($F75," ",$G75),AllocFactorMatrix,(Y$4+1),FALSE)*$E75</f>
        <v>0</v>
      </c>
      <c r="Z75" s="22">
        <f t="shared" si="25"/>
        <v>0</v>
      </c>
      <c r="AA75" s="22">
        <f>VLOOKUP(CONCATENATE($F75," ",$G75),AllocFactorMatrix,(AA$4+1),FALSE)*$E75</f>
        <v>0</v>
      </c>
      <c r="AB75" s="22">
        <f>VLOOKUP(CONCATENATE($F75," ",$G75),AllocFactorMatrix,(AB$4+1),FALSE)*$E75</f>
        <v>0</v>
      </c>
      <c r="AC75" s="22">
        <f>VLOOKUP(CONCATENATE($F75," ",$G75),AllocFactorMatrix,(AC$4+1),FALSE)*$E75</f>
        <v>0</v>
      </c>
    </row>
    <row r="76" spans="4:29" hidden="1" outlineLevel="1">
      <c r="E76" s="19"/>
      <c r="F76" s="42" t="str">
        <f>F83</f>
        <v>DIST_OHLINES</v>
      </c>
      <c r="G76" s="17" t="str">
        <f>$G$8</f>
        <v>PRODUCTION</v>
      </c>
      <c r="H76" s="21">
        <f t="shared" ref="H76:H107" si="33">SUBTOTAL(9,I76:AC76)</f>
        <v>0</v>
      </c>
      <c r="I76" s="22">
        <f>VLOOKUP(CONCATENATE($F76," ",$G76),AllocFactorMatrix,(I$4+1),FALSE)*$E83</f>
        <v>0</v>
      </c>
      <c r="J76" s="22">
        <f>VLOOKUP(CONCATENATE($F76," ",$G76),AllocFactorMatrix,(J$4+1),FALSE)*$E83</f>
        <v>0</v>
      </c>
      <c r="K76" s="22">
        <f>VLOOKUP(CONCATENATE($F76," ",$G76),AllocFactorMatrix,(K$4+1),FALSE)*$E83</f>
        <v>0</v>
      </c>
      <c r="L76" s="22">
        <f>VLOOKUP(CONCATENATE($F76," ",$G76),AllocFactorMatrix,(L$4+1),FALSE)*$E83</f>
        <v>0</v>
      </c>
      <c r="M76" s="22">
        <f t="shared" si="28"/>
        <v>0</v>
      </c>
      <c r="N76" s="22">
        <f>VLOOKUP(CONCATENATE($F76," ",$G76),AllocFactorMatrix,(N$4+1),FALSE)*$E83</f>
        <v>0</v>
      </c>
      <c r="O76" s="22">
        <f>VLOOKUP(CONCATENATE($F76," ",$G76),AllocFactorMatrix,(O$4+1),FALSE)*$E83</f>
        <v>0</v>
      </c>
      <c r="P76" s="22">
        <f>VLOOKUP(CONCATENATE($F76," ",$G76),AllocFactorMatrix,(P$4+1),FALSE)*$E83</f>
        <v>0</v>
      </c>
      <c r="Q76" s="22">
        <f>VLOOKUP(CONCATENATE($F76," ",$G76),AllocFactorMatrix,(Q$4+1),FALSE)*$E83</f>
        <v>0</v>
      </c>
      <c r="R76" s="22">
        <f t="shared" si="26"/>
        <v>0</v>
      </c>
      <c r="S76" s="22">
        <f>VLOOKUP(CONCATENATE($F76," ",$G76),AllocFactorMatrix,(S$4+1),FALSE)*$E83</f>
        <v>0</v>
      </c>
      <c r="T76" s="22">
        <f>VLOOKUP(CONCATENATE($F76," ",$G76),AllocFactorMatrix,(T$4+1),FALSE)*$E83</f>
        <v>0</v>
      </c>
      <c r="U76" s="22">
        <f>VLOOKUP(CONCATENATE($F76," ",$G76),AllocFactorMatrix,(U$4+1),FALSE)*$E83</f>
        <v>0</v>
      </c>
      <c r="V76" s="22">
        <f>VLOOKUP(CONCATENATE($F76," ",$G76),AllocFactorMatrix,(V$4+1),FALSE)*$E83</f>
        <v>0</v>
      </c>
      <c r="W76" s="22">
        <f>SUBTOTAL(9,S76:V76)</f>
        <v>0</v>
      </c>
      <c r="X76" s="22">
        <f>VLOOKUP(CONCATENATE($F76," ",$G76),AllocFactorMatrix,(X$4+1),FALSE)*$E83</f>
        <v>0</v>
      </c>
      <c r="Y76" s="22">
        <f>VLOOKUP(CONCATENATE($F76," ",$G76),AllocFactorMatrix,(Y$4+1),FALSE)*$E83</f>
        <v>0</v>
      </c>
      <c r="Z76" s="22">
        <f t="shared" ref="Z76:Z107" si="34">SUBTOTAL(9,X76:Y76)</f>
        <v>0</v>
      </c>
      <c r="AA76" s="22">
        <f>VLOOKUP(CONCATENATE($F76," ",$G76),AllocFactorMatrix,(AA$4+1),FALSE)*$E83</f>
        <v>0</v>
      </c>
      <c r="AB76" s="22">
        <f>VLOOKUP(CONCATENATE($F76," ",$G76),AllocFactorMatrix,(AB$4+1),FALSE)*$E83</f>
        <v>0</v>
      </c>
      <c r="AC76" s="22">
        <f>VLOOKUP(CONCATENATE($F76," ",$G76),AllocFactorMatrix,(AC$4+1),FALSE)*$E83</f>
        <v>0</v>
      </c>
    </row>
    <row r="77" spans="4:29" hidden="1" outlineLevel="1">
      <c r="E77" s="19"/>
      <c r="F77" s="42" t="str">
        <f>F83</f>
        <v>DIST_OHLINES</v>
      </c>
      <c r="G77" s="17" t="str">
        <f>$G$9</f>
        <v>BULKTRAN</v>
      </c>
      <c r="H77" s="21">
        <f t="shared" si="33"/>
        <v>0</v>
      </c>
      <c r="I77" s="22">
        <f>VLOOKUP(CONCATENATE($F77," ",$G77),AllocFactorMatrix,(I$4+1),FALSE)*$E83</f>
        <v>0</v>
      </c>
      <c r="J77" s="22">
        <f>VLOOKUP(CONCATENATE($F77," ",$G77),AllocFactorMatrix,(J$4+1),FALSE)*$E83</f>
        <v>0</v>
      </c>
      <c r="K77" s="22">
        <f>VLOOKUP(CONCATENATE($F77," ",$G77),AllocFactorMatrix,(K$4+1),FALSE)*$E83</f>
        <v>0</v>
      </c>
      <c r="L77" s="22">
        <f>VLOOKUP(CONCATENATE($F77," ",$G77),AllocFactorMatrix,(L$4+1),FALSE)*$E83</f>
        <v>0</v>
      </c>
      <c r="M77" s="22">
        <f t="shared" si="28"/>
        <v>0</v>
      </c>
      <c r="N77" s="22">
        <f>VLOOKUP(CONCATENATE($F77," ",$G77),AllocFactorMatrix,(N$4+1),FALSE)*$E83</f>
        <v>0</v>
      </c>
      <c r="O77" s="22">
        <f>VLOOKUP(CONCATENATE($F77," ",$G77),AllocFactorMatrix,(O$4+1),FALSE)*$E83</f>
        <v>0</v>
      </c>
      <c r="P77" s="22">
        <f>VLOOKUP(CONCATENATE($F77," ",$G77),AllocFactorMatrix,(P$4+1),FALSE)*$E83</f>
        <v>0</v>
      </c>
      <c r="Q77" s="22">
        <f>VLOOKUP(CONCATENATE($F77," ",$G77),AllocFactorMatrix,(Q$4+1),FALSE)*$E83</f>
        <v>0</v>
      </c>
      <c r="R77" s="22">
        <f t="shared" si="26"/>
        <v>0</v>
      </c>
      <c r="S77" s="22">
        <f>VLOOKUP(CONCATENATE($F77," ",$G77),AllocFactorMatrix,(S$4+1),FALSE)*$E83</f>
        <v>0</v>
      </c>
      <c r="T77" s="22">
        <f>VLOOKUP(CONCATENATE($F77," ",$G77),AllocFactorMatrix,(T$4+1),FALSE)*$E83</f>
        <v>0</v>
      </c>
      <c r="U77" s="22">
        <f>VLOOKUP(CONCATENATE($F77," ",$G77),AllocFactorMatrix,(U$4+1),FALSE)*$E83</f>
        <v>0</v>
      </c>
      <c r="V77" s="22">
        <f>VLOOKUP(CONCATENATE($F77," ",$G77),AllocFactorMatrix,(V$4+1),FALSE)*$E83</f>
        <v>0</v>
      </c>
      <c r="W77" s="22">
        <f t="shared" ref="W77:W83" si="35">SUBTOTAL(9,S77:V77)</f>
        <v>0</v>
      </c>
      <c r="X77" s="22">
        <f>VLOOKUP(CONCATENATE($F77," ",$G77),AllocFactorMatrix,(X$4+1),FALSE)*$E83</f>
        <v>0</v>
      </c>
      <c r="Y77" s="22">
        <f>VLOOKUP(CONCATENATE($F77," ",$G77),AllocFactorMatrix,(Y$4+1),FALSE)*$E83</f>
        <v>0</v>
      </c>
      <c r="Z77" s="22">
        <f t="shared" si="34"/>
        <v>0</v>
      </c>
      <c r="AA77" s="22">
        <f>VLOOKUP(CONCATENATE($F77," ",$G77),AllocFactorMatrix,(AA$4+1),FALSE)*$E83</f>
        <v>0</v>
      </c>
      <c r="AB77" s="22">
        <f>VLOOKUP(CONCATENATE($F77," ",$G77),AllocFactorMatrix,(AB$4+1),FALSE)*$E83</f>
        <v>0</v>
      </c>
      <c r="AC77" s="22">
        <f>VLOOKUP(CONCATENATE($F77," ",$G77),AllocFactorMatrix,(AC$4+1),FALSE)*$E83</f>
        <v>0</v>
      </c>
    </row>
    <row r="78" spans="4:29" hidden="1" outlineLevel="1">
      <c r="E78" s="19"/>
      <c r="F78" s="42" t="str">
        <f>F83</f>
        <v>DIST_OHLINES</v>
      </c>
      <c r="G78" s="17" t="str">
        <f>$G$10</f>
        <v>SUBTRAN</v>
      </c>
      <c r="H78" s="21">
        <f t="shared" si="33"/>
        <v>0</v>
      </c>
      <c r="I78" s="22">
        <f>VLOOKUP(CONCATENATE($F78," ",$G78),AllocFactorMatrix,(I$4+1),FALSE)*$E83</f>
        <v>0</v>
      </c>
      <c r="J78" s="22">
        <f>VLOOKUP(CONCATENATE($F78," ",$G78),AllocFactorMatrix,(J$4+1),FALSE)*$E83</f>
        <v>0</v>
      </c>
      <c r="K78" s="22">
        <f>VLOOKUP(CONCATENATE($F78," ",$G78),AllocFactorMatrix,(K$4+1),FALSE)*$E83</f>
        <v>0</v>
      </c>
      <c r="L78" s="22">
        <f>VLOOKUP(CONCATENATE($F78," ",$G78),AllocFactorMatrix,(L$4+1),FALSE)*$E83</f>
        <v>0</v>
      </c>
      <c r="M78" s="22">
        <f t="shared" si="28"/>
        <v>0</v>
      </c>
      <c r="N78" s="22">
        <f>VLOOKUP(CONCATENATE($F78," ",$G78),AllocFactorMatrix,(N$4+1),FALSE)*$E83</f>
        <v>0</v>
      </c>
      <c r="O78" s="22">
        <f>VLOOKUP(CONCATENATE($F78," ",$G78),AllocFactorMatrix,(O$4+1),FALSE)*$E83</f>
        <v>0</v>
      </c>
      <c r="P78" s="22">
        <f>VLOOKUP(CONCATENATE($F78," ",$G78),AllocFactorMatrix,(P$4+1),FALSE)*$E83</f>
        <v>0</v>
      </c>
      <c r="Q78" s="22">
        <f>VLOOKUP(CONCATENATE($F78," ",$G78),AllocFactorMatrix,(Q$4+1),FALSE)*$E83</f>
        <v>0</v>
      </c>
      <c r="R78" s="22">
        <f t="shared" si="26"/>
        <v>0</v>
      </c>
      <c r="S78" s="22">
        <f>VLOOKUP(CONCATENATE($F78," ",$G78),AllocFactorMatrix,(S$4+1),FALSE)*$E83</f>
        <v>0</v>
      </c>
      <c r="T78" s="22">
        <f>VLOOKUP(CONCATENATE($F78," ",$G78),AllocFactorMatrix,(T$4+1),FALSE)*$E83</f>
        <v>0</v>
      </c>
      <c r="U78" s="22">
        <f>VLOOKUP(CONCATENATE($F78," ",$G78),AllocFactorMatrix,(U$4+1),FALSE)*$E83</f>
        <v>0</v>
      </c>
      <c r="V78" s="22">
        <f>VLOOKUP(CONCATENATE($F78," ",$G78),AllocFactorMatrix,(V$4+1),FALSE)*$E83</f>
        <v>0</v>
      </c>
      <c r="W78" s="22">
        <f t="shared" si="35"/>
        <v>0</v>
      </c>
      <c r="X78" s="22">
        <f>VLOOKUP(CONCATENATE($F78," ",$G78),AllocFactorMatrix,(X$4+1),FALSE)*$E83</f>
        <v>0</v>
      </c>
      <c r="Y78" s="22">
        <f>VLOOKUP(CONCATENATE($F78," ",$G78),AllocFactorMatrix,(Y$4+1),FALSE)*$E83</f>
        <v>0</v>
      </c>
      <c r="Z78" s="22">
        <f t="shared" si="34"/>
        <v>0</v>
      </c>
      <c r="AA78" s="22">
        <f>VLOOKUP(CONCATENATE($F78," ",$G78),AllocFactorMatrix,(AA$4+1),FALSE)*$E83</f>
        <v>0</v>
      </c>
      <c r="AB78" s="22">
        <f>VLOOKUP(CONCATENATE($F78," ",$G78),AllocFactorMatrix,(AB$4+1),FALSE)*$E83</f>
        <v>0</v>
      </c>
      <c r="AC78" s="22">
        <f>VLOOKUP(CONCATENATE($F78," ",$G78),AllocFactorMatrix,(AC$4+1),FALSE)*$E83</f>
        <v>0</v>
      </c>
    </row>
    <row r="79" spans="4:29" hidden="1" outlineLevel="1">
      <c r="E79" s="19"/>
      <c r="F79" s="42" t="str">
        <f>F83</f>
        <v>DIST_OHLINES</v>
      </c>
      <c r="G79" s="17" t="str">
        <f>$G$11</f>
        <v>DISTPRI</v>
      </c>
      <c r="H79" s="21">
        <f t="shared" si="33"/>
        <v>35464856.543794155</v>
      </c>
      <c r="I79" s="22">
        <f>VLOOKUP(CONCATENATE($F79," ",$G79),AllocFactorMatrix,(I$4+1),FALSE)*$E83</f>
        <v>23457160.726014853</v>
      </c>
      <c r="J79" s="22">
        <f>VLOOKUP(CONCATENATE($F79," ",$G79),AllocFactorMatrix,(J$4+1),FALSE)*$E83</f>
        <v>5821095.6833330849</v>
      </c>
      <c r="K79" s="22">
        <f>VLOOKUP(CONCATENATE($F79," ",$G79),AllocFactorMatrix,(K$4+1),FALSE)*$E83</f>
        <v>73904.066435304063</v>
      </c>
      <c r="L79" s="22">
        <f>VLOOKUP(CONCATENATE($F79," ",$G79),AllocFactorMatrix,(L$4+1),FALSE)*$E83</f>
        <v>0</v>
      </c>
      <c r="M79" s="22">
        <f t="shared" si="28"/>
        <v>5894999.7497683894</v>
      </c>
      <c r="N79" s="22">
        <f>VLOOKUP(CONCATENATE($F79," ",$G79),AllocFactorMatrix,(N$4+1),FALSE)*$E83</f>
        <v>2540869.7243797057</v>
      </c>
      <c r="O79" s="22">
        <f>VLOOKUP(CONCATENATE($F79," ",$G79),AllocFactorMatrix,(O$4+1),FALSE)*$E83</f>
        <v>698720.86104339128</v>
      </c>
      <c r="P79" s="22">
        <f>VLOOKUP(CONCATENATE($F79," ",$G79),AllocFactorMatrix,(P$4+1),FALSE)*$E83</f>
        <v>0</v>
      </c>
      <c r="Q79" s="22">
        <f>VLOOKUP(CONCATENATE($F79," ",$G79),AllocFactorMatrix,(Q$4+1),FALSE)*$E83</f>
        <v>0</v>
      </c>
      <c r="R79" s="22">
        <f t="shared" si="26"/>
        <v>3239590.585423097</v>
      </c>
      <c r="S79" s="22">
        <f>VLOOKUP(CONCATENATE($F79," ",$G79),AllocFactorMatrix,(S$4+1),FALSE)*$E83</f>
        <v>108875.31128826427</v>
      </c>
      <c r="T79" s="22">
        <f>VLOOKUP(CONCATENATE($F79," ",$G79),AllocFactorMatrix,(T$4+1),FALSE)*$E83</f>
        <v>2010901.153339461</v>
      </c>
      <c r="U79" s="22">
        <f>VLOOKUP(CONCATENATE($F79," ",$G79),AllocFactorMatrix,(U$4+1),FALSE)*$E83</f>
        <v>0</v>
      </c>
      <c r="V79" s="22">
        <f>VLOOKUP(CONCATENATE($F79," ",$G79),AllocFactorMatrix,(V$4+1),FALSE)*$E83</f>
        <v>0</v>
      </c>
      <c r="W79" s="22">
        <f t="shared" si="35"/>
        <v>2119776.4646277251</v>
      </c>
      <c r="X79" s="22">
        <f>VLOOKUP(CONCATENATE($F79," ",$G79),AllocFactorMatrix,(X$4+1),FALSE)*$E83</f>
        <v>714201.51329559227</v>
      </c>
      <c r="Y79" s="22">
        <f>VLOOKUP(CONCATENATE($F79," ",$G79),AllocFactorMatrix,(Y$4+1),FALSE)*$E83</f>
        <v>13716.909355507705</v>
      </c>
      <c r="Z79" s="22">
        <f t="shared" si="34"/>
        <v>727918.42265109997</v>
      </c>
      <c r="AA79" s="22">
        <f>VLOOKUP(CONCATENATE($F79," ",$G79),AllocFactorMatrix,(AA$4+1),FALSE)*$E83</f>
        <v>10483.19091810504</v>
      </c>
      <c r="AB79" s="22">
        <f>VLOOKUP(CONCATENATE($F79," ",$G79),AllocFactorMatrix,(AB$4+1),FALSE)*$E83</f>
        <v>12063.292929701849</v>
      </c>
      <c r="AC79" s="22">
        <f>VLOOKUP(CONCATENATE($F79," ",$G79),AllocFactorMatrix,(AC$4+1),FALSE)*$E83</f>
        <v>2864.1114611942262</v>
      </c>
    </row>
    <row r="80" spans="4:29" hidden="1" outlineLevel="1">
      <c r="E80" s="19"/>
      <c r="F80" s="42" t="str">
        <f>F83</f>
        <v>DIST_OHLINES</v>
      </c>
      <c r="G80" s="17" t="str">
        <f>$G$12</f>
        <v>DISTSEC</v>
      </c>
      <c r="H80" s="21">
        <f t="shared" si="33"/>
        <v>15888199.228978848</v>
      </c>
      <c r="I80" s="22">
        <f>VLOOKUP(CONCATENATE($F80," ",$G80),AllocFactorMatrix,(I$4+1),FALSE)*$E83</f>
        <v>12081044.125131655</v>
      </c>
      <c r="J80" s="22">
        <f>VLOOKUP(CONCATENATE($F80," ",$G80),AllocFactorMatrix,(J$4+1),FALSE)*$E83</f>
        <v>2438472.7506302074</v>
      </c>
      <c r="K80" s="22">
        <f>VLOOKUP(CONCATENATE($F80," ",$G80),AllocFactorMatrix,(K$4+1),FALSE)*$E83</f>
        <v>0</v>
      </c>
      <c r="L80" s="22">
        <f>VLOOKUP(CONCATENATE($F80," ",$G80),AllocFactorMatrix,(L$4+1),FALSE)*$E83</f>
        <v>0</v>
      </c>
      <c r="M80" s="22">
        <f t="shared" si="28"/>
        <v>2438472.7506302074</v>
      </c>
      <c r="N80" s="22">
        <f>VLOOKUP(CONCATENATE($F80," ",$G80),AllocFactorMatrix,(N$4+1),FALSE)*$E83</f>
        <v>933984.56655778422</v>
      </c>
      <c r="O80" s="22">
        <f>VLOOKUP(CONCATENATE($F80," ",$G80),AllocFactorMatrix,(O$4+1),FALSE)*$E83</f>
        <v>0</v>
      </c>
      <c r="P80" s="22">
        <f>VLOOKUP(CONCATENATE($F80," ",$G80),AllocFactorMatrix,(P$4+1),FALSE)*$E83</f>
        <v>0</v>
      </c>
      <c r="Q80" s="22">
        <f>VLOOKUP(CONCATENATE($F80," ",$G80),AllocFactorMatrix,(Q$4+1),FALSE)*$E83</f>
        <v>0</v>
      </c>
      <c r="R80" s="22">
        <f t="shared" si="26"/>
        <v>933984.56655778422</v>
      </c>
      <c r="S80" s="22">
        <f>VLOOKUP(CONCATENATE($F80," ",$G80),AllocFactorMatrix,(S$4+1),FALSE)*$E83</f>
        <v>32803.497740121151</v>
      </c>
      <c r="T80" s="22">
        <f>VLOOKUP(CONCATENATE($F80," ",$G80),AllocFactorMatrix,(T$4+1),FALSE)*$E83</f>
        <v>0</v>
      </c>
      <c r="U80" s="22">
        <f>VLOOKUP(CONCATENATE($F80," ",$G80),AllocFactorMatrix,(U$4+1),FALSE)*$E83</f>
        <v>0</v>
      </c>
      <c r="V80" s="22">
        <f>VLOOKUP(CONCATENATE($F80," ",$G80),AllocFactorMatrix,(V$4+1),FALSE)*$E83</f>
        <v>0</v>
      </c>
      <c r="W80" s="22">
        <f t="shared" si="35"/>
        <v>32803.497740121151</v>
      </c>
      <c r="X80" s="22">
        <f>VLOOKUP(CONCATENATE($F80," ",$G80),AllocFactorMatrix,(X$4+1),FALSE)*$E83</f>
        <v>270918.55380220222</v>
      </c>
      <c r="Y80" s="22">
        <f>VLOOKUP(CONCATENATE($F80," ",$G80),AllocFactorMatrix,(Y$4+1),FALSE)*$E83</f>
        <v>0</v>
      </c>
      <c r="Z80" s="22">
        <f t="shared" si="34"/>
        <v>270918.55380220222</v>
      </c>
      <c r="AA80" s="22">
        <f>VLOOKUP(CONCATENATE($F80," ",$G80),AllocFactorMatrix,(AA$4+1),FALSE)*$E83</f>
        <v>3487.1991655064417</v>
      </c>
      <c r="AB80" s="22">
        <f>VLOOKUP(CONCATENATE($F80," ",$G80),AllocFactorMatrix,(AB$4+1),FALSE)*$E83</f>
        <v>103825.39875686415</v>
      </c>
      <c r="AC80" s="22">
        <f>VLOOKUP(CONCATENATE($F80," ",$G80),AllocFactorMatrix,(AC$4+1),FALSE)*$E83</f>
        <v>23663.137194507992</v>
      </c>
    </row>
    <row r="81" spans="4:29" hidden="1" outlineLevel="1">
      <c r="E81" s="19"/>
      <c r="F81" s="42" t="str">
        <f>F83</f>
        <v>DIST_OHLINES</v>
      </c>
      <c r="G81" s="17" t="str">
        <f>$G$13</f>
        <v>ENERGY</v>
      </c>
      <c r="H81" s="21">
        <f t="shared" si="33"/>
        <v>0</v>
      </c>
      <c r="I81" s="22">
        <f>VLOOKUP(CONCATENATE($F81," ",$G81),AllocFactorMatrix,(I$4+1),FALSE)*$E83</f>
        <v>0</v>
      </c>
      <c r="J81" s="22">
        <f>VLOOKUP(CONCATENATE($F81," ",$G81),AllocFactorMatrix,(J$4+1),FALSE)*$E83</f>
        <v>0</v>
      </c>
      <c r="K81" s="22">
        <f>VLOOKUP(CONCATENATE($F81," ",$G81),AllocFactorMatrix,(K$4+1),FALSE)*$E83</f>
        <v>0</v>
      </c>
      <c r="L81" s="22">
        <f>VLOOKUP(CONCATENATE($F81," ",$G81),AllocFactorMatrix,(L$4+1),FALSE)*$E83</f>
        <v>0</v>
      </c>
      <c r="M81" s="22">
        <f t="shared" si="28"/>
        <v>0</v>
      </c>
      <c r="N81" s="22">
        <f>VLOOKUP(CONCATENATE($F81," ",$G81),AllocFactorMatrix,(N$4+1),FALSE)*$E83</f>
        <v>0</v>
      </c>
      <c r="O81" s="22">
        <f>VLOOKUP(CONCATENATE($F81," ",$G81),AllocFactorMatrix,(O$4+1),FALSE)*$E83</f>
        <v>0</v>
      </c>
      <c r="P81" s="22">
        <f>VLOOKUP(CONCATENATE($F81," ",$G81),AllocFactorMatrix,(P$4+1),FALSE)*$E83</f>
        <v>0</v>
      </c>
      <c r="Q81" s="22">
        <f>VLOOKUP(CONCATENATE($F81," ",$G81),AllocFactorMatrix,(Q$4+1),FALSE)*$E83</f>
        <v>0</v>
      </c>
      <c r="R81" s="22">
        <f t="shared" si="26"/>
        <v>0</v>
      </c>
      <c r="S81" s="22">
        <f>VLOOKUP(CONCATENATE($F81," ",$G81),AllocFactorMatrix,(S$4+1),FALSE)*$E83</f>
        <v>0</v>
      </c>
      <c r="T81" s="22">
        <f>VLOOKUP(CONCATENATE($F81," ",$G81),AllocFactorMatrix,(T$4+1),FALSE)*$E83</f>
        <v>0</v>
      </c>
      <c r="U81" s="22">
        <f>VLOOKUP(CONCATENATE($F81," ",$G81),AllocFactorMatrix,(U$4+1),FALSE)*$E83</f>
        <v>0</v>
      </c>
      <c r="V81" s="22">
        <f>VLOOKUP(CONCATENATE($F81," ",$G81),AllocFactorMatrix,(V$4+1),FALSE)*$E83</f>
        <v>0</v>
      </c>
      <c r="W81" s="22">
        <f t="shared" si="35"/>
        <v>0</v>
      </c>
      <c r="X81" s="22">
        <f>VLOOKUP(CONCATENATE($F81," ",$G81),AllocFactorMatrix,(X$4+1),FALSE)*$E83</f>
        <v>0</v>
      </c>
      <c r="Y81" s="22">
        <f>VLOOKUP(CONCATENATE($F81," ",$G81),AllocFactorMatrix,(Y$4+1),FALSE)*$E83</f>
        <v>0</v>
      </c>
      <c r="Z81" s="22">
        <f t="shared" si="34"/>
        <v>0</v>
      </c>
      <c r="AA81" s="22">
        <f>VLOOKUP(CONCATENATE($F81," ",$G81),AllocFactorMatrix,(AA$4+1),FALSE)*$E83</f>
        <v>0</v>
      </c>
      <c r="AB81" s="22">
        <f>VLOOKUP(CONCATENATE($F81," ",$G81),AllocFactorMatrix,(AB$4+1),FALSE)*$E83</f>
        <v>0</v>
      </c>
      <c r="AC81" s="22">
        <f>VLOOKUP(CONCATENATE($F81," ",$G81),AllocFactorMatrix,(AC$4+1),FALSE)*$E83</f>
        <v>0</v>
      </c>
    </row>
    <row r="82" spans="4:29" hidden="1" outlineLevel="1">
      <c r="E82" s="19"/>
      <c r="F82" s="42" t="str">
        <f>F83</f>
        <v>DIST_OHLINES</v>
      </c>
      <c r="G82" s="17" t="str">
        <f>$G$14</f>
        <v>CUSTOMER</v>
      </c>
      <c r="H82" s="21">
        <f t="shared" si="33"/>
        <v>243142867.69722691</v>
      </c>
      <c r="I82" s="22">
        <f>VLOOKUP(CONCATENATE($F82," ",$G82),AllocFactorMatrix,(I$4+1),FALSE)*$E83</f>
        <v>196083437.88046804</v>
      </c>
      <c r="J82" s="22">
        <f>VLOOKUP(CONCATENATE($F82," ",$G82),AllocFactorMatrix,(J$4+1),FALSE)*$E83</f>
        <v>45919479.047053136</v>
      </c>
      <c r="K82" s="22">
        <f>VLOOKUP(CONCATENATE($F82," ",$G82),AllocFactorMatrix,(K$4+1),FALSE)*$E83</f>
        <v>107149.41960681313</v>
      </c>
      <c r="L82" s="22">
        <f>VLOOKUP(CONCATENATE($F82," ",$G82),AllocFactorMatrix,(L$4+1),FALSE)*$E83</f>
        <v>0</v>
      </c>
      <c r="M82" s="22">
        <f t="shared" si="28"/>
        <v>46026628.466659948</v>
      </c>
      <c r="N82" s="22">
        <f>VLOOKUP(CONCATENATE($F82," ",$G82),AllocFactorMatrix,(N$4+1),FALSE)*$E83</f>
        <v>559558.080168913</v>
      </c>
      <c r="O82" s="22">
        <f>VLOOKUP(CONCATENATE($F82," ",$G82),AllocFactorMatrix,(O$4+1),FALSE)*$E83</f>
        <v>105661.23322338516</v>
      </c>
      <c r="P82" s="22">
        <f>VLOOKUP(CONCATENATE($F82," ",$G82),AllocFactorMatrix,(P$4+1),FALSE)*$E83</f>
        <v>0</v>
      </c>
      <c r="Q82" s="22">
        <f>VLOOKUP(CONCATENATE($F82," ",$G82),AllocFactorMatrix,(Q$4+1),FALSE)*$E83</f>
        <v>0</v>
      </c>
      <c r="R82" s="22">
        <f t="shared" si="26"/>
        <v>665219.31339229818</v>
      </c>
      <c r="S82" s="22">
        <f>VLOOKUP(CONCATENATE($F82," ",$G82),AllocFactorMatrix,(S$4+1),FALSE)*$E83</f>
        <v>5952.7455337118408</v>
      </c>
      <c r="T82" s="22">
        <f>VLOOKUP(CONCATENATE($F82," ",$G82),AllocFactorMatrix,(T$4+1),FALSE)*$E83</f>
        <v>62503.828103974323</v>
      </c>
      <c r="U82" s="22">
        <f>VLOOKUP(CONCATENATE($F82," ",$G82),AllocFactorMatrix,(U$4+1),FALSE)*$E83</f>
        <v>0</v>
      </c>
      <c r="V82" s="22">
        <f>VLOOKUP(CONCATENATE($F82," ",$G82),AllocFactorMatrix,(V$4+1),FALSE)*$E83</f>
        <v>0</v>
      </c>
      <c r="W82" s="22">
        <f t="shared" si="35"/>
        <v>68456.573637686161</v>
      </c>
      <c r="X82" s="22">
        <f>VLOOKUP(CONCATENATE($F82," ",$G82),AllocFactorMatrix,(X$4+1),FALSE)*$E83</f>
        <v>205369.7209130585</v>
      </c>
      <c r="Y82" s="22">
        <f>VLOOKUP(CONCATENATE($F82," ",$G82),AllocFactorMatrix,(Y$4+1),FALSE)*$E83</f>
        <v>1488.1863834279602</v>
      </c>
      <c r="Z82" s="22">
        <f t="shared" si="34"/>
        <v>206857.90729648646</v>
      </c>
      <c r="AA82" s="22">
        <f>VLOOKUP(CONCATENATE($F82," ",$G82),AllocFactorMatrix,(AA$4+1),FALSE)*$E83</f>
        <v>11905.491067423682</v>
      </c>
      <c r="AB82" s="22">
        <f>VLOOKUP(CONCATENATE($F82," ",$G82),AllocFactorMatrix,(AB$4+1),FALSE)*$E83</f>
        <v>0</v>
      </c>
      <c r="AC82" s="22">
        <f>VLOOKUP(CONCATENATE($F82," ",$G82),AllocFactorMatrix,(AC$4+1),FALSE)*$E83</f>
        <v>80362.064705109849</v>
      </c>
    </row>
    <row r="83" spans="4:29" collapsed="1">
      <c r="D83" s="17" t="s">
        <v>89</v>
      </c>
      <c r="E83" s="19">
        <v>294495923.46999997</v>
      </c>
      <c r="F83" s="42" t="s">
        <v>60</v>
      </c>
      <c r="G83" s="17" t="str">
        <f>$G$15</f>
        <v>TOTAL</v>
      </c>
      <c r="H83" s="21">
        <f t="shared" si="33"/>
        <v>294495923.47000003</v>
      </c>
      <c r="I83" s="22">
        <f>VLOOKUP(CONCATENATE($F83," ",$G83),AllocFactorMatrix,(I$4+1),FALSE)*$E83</f>
        <v>231621642.73161453</v>
      </c>
      <c r="J83" s="22">
        <f>VLOOKUP(CONCATENATE($F83," ",$G83),AllocFactorMatrix,(J$4+1),FALSE)*$E83</f>
        <v>54179047.481016427</v>
      </c>
      <c r="K83" s="22">
        <f>VLOOKUP(CONCATENATE($F83," ",$G83),AllocFactorMatrix,(K$4+1),FALSE)*$E83</f>
        <v>181053.48604211721</v>
      </c>
      <c r="L83" s="22">
        <f>VLOOKUP(CONCATENATE($F83," ",$G83),AllocFactorMatrix,(L$4+1),FALSE)*$E83</f>
        <v>0</v>
      </c>
      <c r="M83" s="22">
        <f t="shared" si="28"/>
        <v>54360100.967058547</v>
      </c>
      <c r="N83" s="22">
        <f>VLOOKUP(CONCATENATE($F83," ",$G83),AllocFactorMatrix,(N$4+1),FALSE)*$E83</f>
        <v>4034412.3711064029</v>
      </c>
      <c r="O83" s="22">
        <f>VLOOKUP(CONCATENATE($F83," ",$G83),AllocFactorMatrix,(O$4+1),FALSE)*$E83</f>
        <v>804382.09426677634</v>
      </c>
      <c r="P83" s="22">
        <f>VLOOKUP(CONCATENATE($F83," ",$G83),AllocFactorMatrix,(P$4+1),FALSE)*$E83</f>
        <v>0</v>
      </c>
      <c r="Q83" s="22">
        <f>VLOOKUP(CONCATENATE($F83," ",$G83),AllocFactorMatrix,(Q$4+1),FALSE)*$E83</f>
        <v>0</v>
      </c>
      <c r="R83" s="22">
        <f t="shared" si="26"/>
        <v>4838794.4653731789</v>
      </c>
      <c r="S83" s="22">
        <f>VLOOKUP(CONCATENATE($F83," ",$G83),AllocFactorMatrix,(S$4+1),FALSE)*$E83</f>
        <v>147631.55456209727</v>
      </c>
      <c r="T83" s="22">
        <f>VLOOKUP(CONCATENATE($F83," ",$G83),AllocFactorMatrix,(T$4+1),FALSE)*$E83</f>
        <v>2073404.9814434354</v>
      </c>
      <c r="U83" s="22">
        <f>VLOOKUP(CONCATENATE($F83," ",$G83),AllocFactorMatrix,(U$4+1),FALSE)*$E83</f>
        <v>0</v>
      </c>
      <c r="V83" s="22">
        <f>VLOOKUP(CONCATENATE($F83," ",$G83),AllocFactorMatrix,(V$4+1),FALSE)*$E83</f>
        <v>0</v>
      </c>
      <c r="W83" s="22">
        <f t="shared" si="35"/>
        <v>2221036.5360055328</v>
      </c>
      <c r="X83" s="22">
        <f>VLOOKUP(CONCATENATE($F83," ",$G83),AllocFactorMatrix,(X$4+1),FALSE)*$E83</f>
        <v>1190489.7880108529</v>
      </c>
      <c r="Y83" s="22">
        <f>VLOOKUP(CONCATENATE($F83," ",$G83),AllocFactorMatrix,(Y$4+1),FALSE)*$E83</f>
        <v>15205.095738935666</v>
      </c>
      <c r="Z83" s="22">
        <f t="shared" si="34"/>
        <v>1205694.8837497886</v>
      </c>
      <c r="AA83" s="22">
        <f>VLOOKUP(CONCATENATE($F83," ",$G83),AllocFactorMatrix,(AA$4+1),FALSE)*$E83</f>
        <v>25875.881151035162</v>
      </c>
      <c r="AB83" s="22">
        <f>VLOOKUP(CONCATENATE($F83," ",$G83),AllocFactorMatrix,(AB$4+1),FALSE)*$E83</f>
        <v>115888.69168656599</v>
      </c>
      <c r="AC83" s="22">
        <f>VLOOKUP(CONCATENATE($F83," ",$G83),AllocFactorMatrix,(AC$4+1),FALSE)*$E83</f>
        <v>106889.31336081207</v>
      </c>
    </row>
    <row r="84" spans="4:29" hidden="1" outlineLevel="1">
      <c r="E84" s="19"/>
      <c r="F84" s="42" t="str">
        <f>F91</f>
        <v>DIST_OHLINES</v>
      </c>
      <c r="G84" s="17" t="str">
        <f>$G$8</f>
        <v>PRODUCTION</v>
      </c>
      <c r="H84" s="21">
        <f t="shared" si="33"/>
        <v>0</v>
      </c>
      <c r="I84" s="22">
        <f>VLOOKUP(CONCATENATE($F84," ",$G84),AllocFactorMatrix,(I$4+1),FALSE)*$E91</f>
        <v>0</v>
      </c>
      <c r="J84" s="22">
        <f>VLOOKUP(CONCATENATE($F84," ",$G84),AllocFactorMatrix,(J$4+1),FALSE)*$E91</f>
        <v>0</v>
      </c>
      <c r="K84" s="22">
        <f>VLOOKUP(CONCATENATE($F84," ",$G84),AllocFactorMatrix,(K$4+1),FALSE)*$E91</f>
        <v>0</v>
      </c>
      <c r="L84" s="22">
        <f>VLOOKUP(CONCATENATE($F84," ",$G84),AllocFactorMatrix,(L$4+1),FALSE)*$E91</f>
        <v>0</v>
      </c>
      <c r="M84" s="22">
        <f t="shared" si="28"/>
        <v>0</v>
      </c>
      <c r="N84" s="22">
        <f>VLOOKUP(CONCATENATE($F84," ",$G84),AllocFactorMatrix,(N$4+1),FALSE)*$E91</f>
        <v>0</v>
      </c>
      <c r="O84" s="22">
        <f>VLOOKUP(CONCATENATE($F84," ",$G84),AllocFactorMatrix,(O$4+1),FALSE)*$E91</f>
        <v>0</v>
      </c>
      <c r="P84" s="22">
        <f>VLOOKUP(CONCATENATE($F84," ",$G84),AllocFactorMatrix,(P$4+1),FALSE)*$E91</f>
        <v>0</v>
      </c>
      <c r="Q84" s="22">
        <f>VLOOKUP(CONCATENATE($F84," ",$G84),AllocFactorMatrix,(Q$4+1),FALSE)*$E91</f>
        <v>0</v>
      </c>
      <c r="R84" s="22">
        <f t="shared" si="26"/>
        <v>0</v>
      </c>
      <c r="S84" s="22">
        <f>VLOOKUP(CONCATENATE($F84," ",$G84),AllocFactorMatrix,(S$4+1),FALSE)*$E91</f>
        <v>0</v>
      </c>
      <c r="T84" s="22">
        <f>VLOOKUP(CONCATENATE($F84," ",$G84),AllocFactorMatrix,(T$4+1),FALSE)*$E91</f>
        <v>0</v>
      </c>
      <c r="U84" s="22">
        <f>VLOOKUP(CONCATENATE($F84," ",$G84),AllocFactorMatrix,(U$4+1),FALSE)*$E91</f>
        <v>0</v>
      </c>
      <c r="V84" s="22">
        <f>VLOOKUP(CONCATENATE($F84," ",$G84),AllocFactorMatrix,(V$4+1),FALSE)*$E91</f>
        <v>0</v>
      </c>
      <c r="W84" s="22">
        <f>SUBTOTAL(9,S84:V84)</f>
        <v>0</v>
      </c>
      <c r="X84" s="22">
        <f>VLOOKUP(CONCATENATE($F84," ",$G84),AllocFactorMatrix,(X$4+1),FALSE)*$E91</f>
        <v>0</v>
      </c>
      <c r="Y84" s="22">
        <f>VLOOKUP(CONCATENATE($F84," ",$G84),AllocFactorMatrix,(Y$4+1),FALSE)*$E91</f>
        <v>0</v>
      </c>
      <c r="Z84" s="22">
        <f t="shared" si="34"/>
        <v>0</v>
      </c>
      <c r="AA84" s="22">
        <f>VLOOKUP(CONCATENATE($F84," ",$G84),AllocFactorMatrix,(AA$4+1),FALSE)*$E91</f>
        <v>0</v>
      </c>
      <c r="AB84" s="22">
        <f>VLOOKUP(CONCATENATE($F84," ",$G84),AllocFactorMatrix,(AB$4+1),FALSE)*$E91</f>
        <v>0</v>
      </c>
      <c r="AC84" s="22">
        <f>VLOOKUP(CONCATENATE($F84," ",$G84),AllocFactorMatrix,(AC$4+1),FALSE)*$E91</f>
        <v>0</v>
      </c>
    </row>
    <row r="85" spans="4:29" hidden="1" outlineLevel="1">
      <c r="E85" s="19"/>
      <c r="F85" s="42" t="str">
        <f>F91</f>
        <v>DIST_OHLINES</v>
      </c>
      <c r="G85" s="17" t="str">
        <f>$G$9</f>
        <v>BULKTRAN</v>
      </c>
      <c r="H85" s="21">
        <f t="shared" si="33"/>
        <v>0</v>
      </c>
      <c r="I85" s="22">
        <f>VLOOKUP(CONCATENATE($F85," ",$G85),AllocFactorMatrix,(I$4+1),FALSE)*$E91</f>
        <v>0</v>
      </c>
      <c r="J85" s="22">
        <f>VLOOKUP(CONCATENATE($F85," ",$G85),AllocFactorMatrix,(J$4+1),FALSE)*$E91</f>
        <v>0</v>
      </c>
      <c r="K85" s="22">
        <f>VLOOKUP(CONCATENATE($F85," ",$G85),AllocFactorMatrix,(K$4+1),FALSE)*$E91</f>
        <v>0</v>
      </c>
      <c r="L85" s="22">
        <f>VLOOKUP(CONCATENATE($F85," ",$G85),AllocFactorMatrix,(L$4+1),FALSE)*$E91</f>
        <v>0</v>
      </c>
      <c r="M85" s="22">
        <f t="shared" si="28"/>
        <v>0</v>
      </c>
      <c r="N85" s="22">
        <f>VLOOKUP(CONCATENATE($F85," ",$G85),AllocFactorMatrix,(N$4+1),FALSE)*$E91</f>
        <v>0</v>
      </c>
      <c r="O85" s="22">
        <f>VLOOKUP(CONCATENATE($F85," ",$G85),AllocFactorMatrix,(O$4+1),FALSE)*$E91</f>
        <v>0</v>
      </c>
      <c r="P85" s="22">
        <f>VLOOKUP(CONCATENATE($F85," ",$G85),AllocFactorMatrix,(P$4+1),FALSE)*$E91</f>
        <v>0</v>
      </c>
      <c r="Q85" s="22">
        <f>VLOOKUP(CONCATENATE($F85," ",$G85),AllocFactorMatrix,(Q$4+1),FALSE)*$E91</f>
        <v>0</v>
      </c>
      <c r="R85" s="22">
        <f t="shared" si="26"/>
        <v>0</v>
      </c>
      <c r="S85" s="22">
        <f>VLOOKUP(CONCATENATE($F85," ",$G85),AllocFactorMatrix,(S$4+1),FALSE)*$E91</f>
        <v>0</v>
      </c>
      <c r="T85" s="22">
        <f>VLOOKUP(CONCATENATE($F85," ",$G85),AllocFactorMatrix,(T$4+1),FALSE)*$E91</f>
        <v>0</v>
      </c>
      <c r="U85" s="22">
        <f>VLOOKUP(CONCATENATE($F85," ",$G85),AllocFactorMatrix,(U$4+1),FALSE)*$E91</f>
        <v>0</v>
      </c>
      <c r="V85" s="22">
        <f>VLOOKUP(CONCATENATE($F85," ",$G85),AllocFactorMatrix,(V$4+1),FALSE)*$E91</f>
        <v>0</v>
      </c>
      <c r="W85" s="22">
        <f t="shared" ref="W85:W91" si="36">SUBTOTAL(9,S85:V85)</f>
        <v>0</v>
      </c>
      <c r="X85" s="22">
        <f>VLOOKUP(CONCATENATE($F85," ",$G85),AllocFactorMatrix,(X$4+1),FALSE)*$E91</f>
        <v>0</v>
      </c>
      <c r="Y85" s="22">
        <f>VLOOKUP(CONCATENATE($F85," ",$G85),AllocFactorMatrix,(Y$4+1),FALSE)*$E91</f>
        <v>0</v>
      </c>
      <c r="Z85" s="22">
        <f t="shared" si="34"/>
        <v>0</v>
      </c>
      <c r="AA85" s="22">
        <f>VLOOKUP(CONCATENATE($F85," ",$G85),AllocFactorMatrix,(AA$4+1),FALSE)*$E91</f>
        <v>0</v>
      </c>
      <c r="AB85" s="22">
        <f>VLOOKUP(CONCATENATE($F85," ",$G85),AllocFactorMatrix,(AB$4+1),FALSE)*$E91</f>
        <v>0</v>
      </c>
      <c r="AC85" s="22">
        <f>VLOOKUP(CONCATENATE($F85," ",$G85),AllocFactorMatrix,(AC$4+1),FALSE)*$E91</f>
        <v>0</v>
      </c>
    </row>
    <row r="86" spans="4:29" hidden="1" outlineLevel="1">
      <c r="E86" s="19"/>
      <c r="F86" s="42" t="str">
        <f>F91</f>
        <v>DIST_OHLINES</v>
      </c>
      <c r="G86" s="17" t="str">
        <f>$G$10</f>
        <v>SUBTRAN</v>
      </c>
      <c r="H86" s="21">
        <f t="shared" si="33"/>
        <v>0</v>
      </c>
      <c r="I86" s="22">
        <f>VLOOKUP(CONCATENATE($F86," ",$G86),AllocFactorMatrix,(I$4+1),FALSE)*$E91</f>
        <v>0</v>
      </c>
      <c r="J86" s="22">
        <f>VLOOKUP(CONCATENATE($F86," ",$G86),AllocFactorMatrix,(J$4+1),FALSE)*$E91</f>
        <v>0</v>
      </c>
      <c r="K86" s="22">
        <f>VLOOKUP(CONCATENATE($F86," ",$G86),AllocFactorMatrix,(K$4+1),FALSE)*$E91</f>
        <v>0</v>
      </c>
      <c r="L86" s="22">
        <f>VLOOKUP(CONCATENATE($F86," ",$G86),AllocFactorMatrix,(L$4+1),FALSE)*$E91</f>
        <v>0</v>
      </c>
      <c r="M86" s="22">
        <f t="shared" si="28"/>
        <v>0</v>
      </c>
      <c r="N86" s="22">
        <f>VLOOKUP(CONCATENATE($F86," ",$G86),AllocFactorMatrix,(N$4+1),FALSE)*$E91</f>
        <v>0</v>
      </c>
      <c r="O86" s="22">
        <f>VLOOKUP(CONCATENATE($F86," ",$G86),AllocFactorMatrix,(O$4+1),FALSE)*$E91</f>
        <v>0</v>
      </c>
      <c r="P86" s="22">
        <f>VLOOKUP(CONCATENATE($F86," ",$G86),AllocFactorMatrix,(P$4+1),FALSE)*$E91</f>
        <v>0</v>
      </c>
      <c r="Q86" s="22">
        <f>VLOOKUP(CONCATENATE($F86," ",$G86),AllocFactorMatrix,(Q$4+1),FALSE)*$E91</f>
        <v>0</v>
      </c>
      <c r="R86" s="22">
        <f t="shared" si="26"/>
        <v>0</v>
      </c>
      <c r="S86" s="22">
        <f>VLOOKUP(CONCATENATE($F86," ",$G86),AllocFactorMatrix,(S$4+1),FALSE)*$E91</f>
        <v>0</v>
      </c>
      <c r="T86" s="22">
        <f>VLOOKUP(CONCATENATE($F86," ",$G86),AllocFactorMatrix,(T$4+1),FALSE)*$E91</f>
        <v>0</v>
      </c>
      <c r="U86" s="22">
        <f>VLOOKUP(CONCATENATE($F86," ",$G86),AllocFactorMatrix,(U$4+1),FALSE)*$E91</f>
        <v>0</v>
      </c>
      <c r="V86" s="22">
        <f>VLOOKUP(CONCATENATE($F86," ",$G86),AllocFactorMatrix,(V$4+1),FALSE)*$E91</f>
        <v>0</v>
      </c>
      <c r="W86" s="22">
        <f t="shared" si="36"/>
        <v>0</v>
      </c>
      <c r="X86" s="22">
        <f>VLOOKUP(CONCATENATE($F86," ",$G86),AllocFactorMatrix,(X$4+1),FALSE)*$E91</f>
        <v>0</v>
      </c>
      <c r="Y86" s="22">
        <f>VLOOKUP(CONCATENATE($F86," ",$G86),AllocFactorMatrix,(Y$4+1),FALSE)*$E91</f>
        <v>0</v>
      </c>
      <c r="Z86" s="22">
        <f t="shared" si="34"/>
        <v>0</v>
      </c>
      <c r="AA86" s="22">
        <f>VLOOKUP(CONCATENATE($F86," ",$G86),AllocFactorMatrix,(AA$4+1),FALSE)*$E91</f>
        <v>0</v>
      </c>
      <c r="AB86" s="22">
        <f>VLOOKUP(CONCATENATE($F86," ",$G86),AllocFactorMatrix,(AB$4+1),FALSE)*$E91</f>
        <v>0</v>
      </c>
      <c r="AC86" s="22">
        <f>VLOOKUP(CONCATENATE($F86," ",$G86),AllocFactorMatrix,(AC$4+1),FALSE)*$E91</f>
        <v>0</v>
      </c>
    </row>
    <row r="87" spans="4:29" hidden="1" outlineLevel="1">
      <c r="E87" s="19"/>
      <c r="F87" s="42" t="str">
        <f>F91</f>
        <v>DIST_OHLINES</v>
      </c>
      <c r="G87" s="17" t="str">
        <f>$G$11</f>
        <v>DISTPRI</v>
      </c>
      <c r="H87" s="21">
        <f t="shared" si="33"/>
        <v>37833946.903687671</v>
      </c>
      <c r="I87" s="22">
        <f>VLOOKUP(CONCATENATE($F87," ",$G87),AllocFactorMatrix,(I$4+1),FALSE)*$E91</f>
        <v>25024124.158613276</v>
      </c>
      <c r="J87" s="22">
        <f>VLOOKUP(CONCATENATE($F87," ",$G87),AllocFactorMatrix,(J$4+1),FALSE)*$E91</f>
        <v>6209951.1027924167</v>
      </c>
      <c r="K87" s="22">
        <f>VLOOKUP(CONCATENATE($F87," ",$G87),AllocFactorMatrix,(K$4+1),FALSE)*$E91</f>
        <v>78840.937140888389</v>
      </c>
      <c r="L87" s="22">
        <f>VLOOKUP(CONCATENATE($F87," ",$G87),AllocFactorMatrix,(L$4+1),FALSE)*$E91</f>
        <v>0</v>
      </c>
      <c r="M87" s="22">
        <f t="shared" si="28"/>
        <v>6288792.0399333052</v>
      </c>
      <c r="N87" s="22">
        <f>VLOOKUP(CONCATENATE($F87," ",$G87),AllocFactorMatrix,(N$4+1),FALSE)*$E91</f>
        <v>2710602.5403672713</v>
      </c>
      <c r="O87" s="22">
        <f>VLOOKUP(CONCATENATE($F87," ",$G87),AllocFactorMatrix,(O$4+1),FALSE)*$E91</f>
        <v>745396.16210122244</v>
      </c>
      <c r="P87" s="22">
        <f>VLOOKUP(CONCATENATE($F87," ",$G87),AllocFactorMatrix,(P$4+1),FALSE)*$E91</f>
        <v>0</v>
      </c>
      <c r="Q87" s="22">
        <f>VLOOKUP(CONCATENATE($F87," ",$G87),AllocFactorMatrix,(Q$4+1),FALSE)*$E91</f>
        <v>0</v>
      </c>
      <c r="R87" s="22">
        <f t="shared" si="26"/>
        <v>3455998.702468494</v>
      </c>
      <c r="S87" s="22">
        <f>VLOOKUP(CONCATENATE($F87," ",$G87),AllocFactorMatrix,(S$4+1),FALSE)*$E91</f>
        <v>116148.29856469431</v>
      </c>
      <c r="T87" s="22">
        <f>VLOOKUP(CONCATENATE($F87," ",$G87),AllocFactorMatrix,(T$4+1),FALSE)*$E91</f>
        <v>2145231.5017843326</v>
      </c>
      <c r="U87" s="22">
        <f>VLOOKUP(CONCATENATE($F87," ",$G87),AllocFactorMatrix,(U$4+1),FALSE)*$E91</f>
        <v>0</v>
      </c>
      <c r="V87" s="22">
        <f>VLOOKUP(CONCATENATE($F87," ",$G87),AllocFactorMatrix,(V$4+1),FALSE)*$E91</f>
        <v>0</v>
      </c>
      <c r="W87" s="22">
        <f t="shared" si="36"/>
        <v>2261379.8003490269</v>
      </c>
      <c r="X87" s="22">
        <f>VLOOKUP(CONCATENATE($F87," ",$G87),AllocFactorMatrix,(X$4+1),FALSE)*$E91</f>
        <v>761910.93848614814</v>
      </c>
      <c r="Y87" s="22">
        <f>VLOOKUP(CONCATENATE($F87," ",$G87),AllocFactorMatrix,(Y$4+1),FALSE)*$E91</f>
        <v>14633.213575758466</v>
      </c>
      <c r="Z87" s="22">
        <f t="shared" si="34"/>
        <v>776544.15206190664</v>
      </c>
      <c r="AA87" s="22">
        <f>VLOOKUP(CONCATENATE($F87," ",$G87),AllocFactorMatrix,(AA$4+1),FALSE)*$E91</f>
        <v>11183.4792870806</v>
      </c>
      <c r="AB87" s="22">
        <f>VLOOKUP(CONCATENATE($F87," ",$G87),AllocFactorMatrix,(AB$4+1),FALSE)*$E91</f>
        <v>12869.133803555011</v>
      </c>
      <c r="AC87" s="22">
        <f>VLOOKUP(CONCATENATE($F87," ",$G87),AllocFactorMatrix,(AC$4+1),FALSE)*$E91</f>
        <v>3055.4371710274745</v>
      </c>
    </row>
    <row r="88" spans="4:29" hidden="1" outlineLevel="1">
      <c r="E88" s="19"/>
      <c r="F88" s="42" t="str">
        <f>F91</f>
        <v>DIST_OHLINES</v>
      </c>
      <c r="G88" s="17" t="str">
        <f>$G$12</f>
        <v>DISTSEC</v>
      </c>
      <c r="H88" s="21">
        <f t="shared" si="33"/>
        <v>16949547.935774278</v>
      </c>
      <c r="I88" s="22">
        <f>VLOOKUP(CONCATENATE($F88," ",$G88),AllocFactorMatrix,(I$4+1),FALSE)*$E91</f>
        <v>12888070.797830991</v>
      </c>
      <c r="J88" s="22">
        <f>VLOOKUP(CONCATENATE($F88," ",$G88),AllocFactorMatrix,(J$4+1),FALSE)*$E91</f>
        <v>2601365.3392199082</v>
      </c>
      <c r="K88" s="22">
        <f>VLOOKUP(CONCATENATE($F88," ",$G88),AllocFactorMatrix,(K$4+1),FALSE)*$E91</f>
        <v>0</v>
      </c>
      <c r="L88" s="22">
        <f>VLOOKUP(CONCATENATE($F88," ",$G88),AllocFactorMatrix,(L$4+1),FALSE)*$E91</f>
        <v>0</v>
      </c>
      <c r="M88" s="22">
        <f t="shared" si="28"/>
        <v>2601365.3392199082</v>
      </c>
      <c r="N88" s="22">
        <f>VLOOKUP(CONCATENATE($F88," ",$G88),AllocFactorMatrix,(N$4+1),FALSE)*$E91</f>
        <v>996375.73484543792</v>
      </c>
      <c r="O88" s="22">
        <f>VLOOKUP(CONCATENATE($F88," ",$G88),AllocFactorMatrix,(O$4+1),FALSE)*$E91</f>
        <v>0</v>
      </c>
      <c r="P88" s="22">
        <f>VLOOKUP(CONCATENATE($F88," ",$G88),AllocFactorMatrix,(P$4+1),FALSE)*$E91</f>
        <v>0</v>
      </c>
      <c r="Q88" s="22">
        <f>VLOOKUP(CONCATENATE($F88," ",$G88),AllocFactorMatrix,(Q$4+1),FALSE)*$E91</f>
        <v>0</v>
      </c>
      <c r="R88" s="22">
        <f t="shared" si="26"/>
        <v>996375.73484543792</v>
      </c>
      <c r="S88" s="22">
        <f>VLOOKUP(CONCATENATE($F88," ",$G88),AllocFactorMatrix,(S$4+1),FALSE)*$E91</f>
        <v>34994.806484622706</v>
      </c>
      <c r="T88" s="22">
        <f>VLOOKUP(CONCATENATE($F88," ",$G88),AllocFactorMatrix,(T$4+1),FALSE)*$E91</f>
        <v>0</v>
      </c>
      <c r="U88" s="22">
        <f>VLOOKUP(CONCATENATE($F88," ",$G88),AllocFactorMatrix,(U$4+1),FALSE)*$E91</f>
        <v>0</v>
      </c>
      <c r="V88" s="22">
        <f>VLOOKUP(CONCATENATE($F88," ",$G88),AllocFactorMatrix,(V$4+1),FALSE)*$E91</f>
        <v>0</v>
      </c>
      <c r="W88" s="22">
        <f t="shared" si="36"/>
        <v>34994.806484622706</v>
      </c>
      <c r="X88" s="22">
        <f>VLOOKUP(CONCATENATE($F88," ",$G88),AllocFactorMatrix,(X$4+1),FALSE)*$E91</f>
        <v>289016.20304368489</v>
      </c>
      <c r="Y88" s="22">
        <f>VLOOKUP(CONCATENATE($F88," ",$G88),AllocFactorMatrix,(Y$4+1),FALSE)*$E91</f>
        <v>0</v>
      </c>
      <c r="Z88" s="22">
        <f t="shared" si="34"/>
        <v>289016.20304368489</v>
      </c>
      <c r="AA88" s="22">
        <f>VLOOKUP(CONCATENATE($F88," ",$G88),AllocFactorMatrix,(AA$4+1),FALSE)*$E91</f>
        <v>3720.1478006102716</v>
      </c>
      <c r="AB88" s="22">
        <f>VLOOKUP(CONCATENATE($F88," ",$G88),AllocFactorMatrix,(AB$4+1),FALSE)*$E91</f>
        <v>110761.0464734493</v>
      </c>
      <c r="AC88" s="22">
        <f>VLOOKUP(CONCATENATE($F88," ",$G88),AllocFactorMatrix,(AC$4+1),FALSE)*$E91</f>
        <v>25243.860075569697</v>
      </c>
    </row>
    <row r="89" spans="4:29" hidden="1" outlineLevel="1">
      <c r="E89" s="19"/>
      <c r="F89" s="42" t="str">
        <f>F91</f>
        <v>DIST_OHLINES</v>
      </c>
      <c r="G89" s="17" t="str">
        <f>$G$13</f>
        <v>ENERGY</v>
      </c>
      <c r="H89" s="21">
        <f t="shared" si="33"/>
        <v>0</v>
      </c>
      <c r="I89" s="22">
        <f>VLOOKUP(CONCATENATE($F89," ",$G89),AllocFactorMatrix,(I$4+1),FALSE)*$E91</f>
        <v>0</v>
      </c>
      <c r="J89" s="22">
        <f>VLOOKUP(CONCATENATE($F89," ",$G89),AllocFactorMatrix,(J$4+1),FALSE)*$E91</f>
        <v>0</v>
      </c>
      <c r="K89" s="22">
        <f>VLOOKUP(CONCATENATE($F89," ",$G89),AllocFactorMatrix,(K$4+1),FALSE)*$E91</f>
        <v>0</v>
      </c>
      <c r="L89" s="22">
        <f>VLOOKUP(CONCATENATE($F89," ",$G89),AllocFactorMatrix,(L$4+1),FALSE)*$E91</f>
        <v>0</v>
      </c>
      <c r="M89" s="22">
        <f t="shared" si="28"/>
        <v>0</v>
      </c>
      <c r="N89" s="22">
        <f>VLOOKUP(CONCATENATE($F89," ",$G89),AllocFactorMatrix,(N$4+1),FALSE)*$E91</f>
        <v>0</v>
      </c>
      <c r="O89" s="22">
        <f>VLOOKUP(CONCATENATE($F89," ",$G89),AllocFactorMatrix,(O$4+1),FALSE)*$E91</f>
        <v>0</v>
      </c>
      <c r="P89" s="22">
        <f>VLOOKUP(CONCATENATE($F89," ",$G89),AllocFactorMatrix,(P$4+1),FALSE)*$E91</f>
        <v>0</v>
      </c>
      <c r="Q89" s="22">
        <f>VLOOKUP(CONCATENATE($F89," ",$G89),AllocFactorMatrix,(Q$4+1),FALSE)*$E91</f>
        <v>0</v>
      </c>
      <c r="R89" s="22">
        <f t="shared" si="26"/>
        <v>0</v>
      </c>
      <c r="S89" s="22">
        <f>VLOOKUP(CONCATENATE($F89," ",$G89),AllocFactorMatrix,(S$4+1),FALSE)*$E91</f>
        <v>0</v>
      </c>
      <c r="T89" s="22">
        <f>VLOOKUP(CONCATENATE($F89," ",$G89),AllocFactorMatrix,(T$4+1),FALSE)*$E91</f>
        <v>0</v>
      </c>
      <c r="U89" s="22">
        <f>VLOOKUP(CONCATENATE($F89," ",$G89),AllocFactorMatrix,(U$4+1),FALSE)*$E91</f>
        <v>0</v>
      </c>
      <c r="V89" s="22">
        <f>VLOOKUP(CONCATENATE($F89," ",$G89),AllocFactorMatrix,(V$4+1),FALSE)*$E91</f>
        <v>0</v>
      </c>
      <c r="W89" s="22">
        <f t="shared" si="36"/>
        <v>0</v>
      </c>
      <c r="X89" s="22">
        <f>VLOOKUP(CONCATENATE($F89," ",$G89),AllocFactorMatrix,(X$4+1),FALSE)*$E91</f>
        <v>0</v>
      </c>
      <c r="Y89" s="22">
        <f>VLOOKUP(CONCATENATE($F89," ",$G89),AllocFactorMatrix,(Y$4+1),FALSE)*$E91</f>
        <v>0</v>
      </c>
      <c r="Z89" s="22">
        <f t="shared" si="34"/>
        <v>0</v>
      </c>
      <c r="AA89" s="22">
        <f>VLOOKUP(CONCATENATE($F89," ",$G89),AllocFactorMatrix,(AA$4+1),FALSE)*$E91</f>
        <v>0</v>
      </c>
      <c r="AB89" s="22">
        <f>VLOOKUP(CONCATENATE($F89," ",$G89),AllocFactorMatrix,(AB$4+1),FALSE)*$E91</f>
        <v>0</v>
      </c>
      <c r="AC89" s="22">
        <f>VLOOKUP(CONCATENATE($F89," ",$G89),AllocFactorMatrix,(AC$4+1),FALSE)*$E91</f>
        <v>0</v>
      </c>
    </row>
    <row r="90" spans="4:29" hidden="1" outlineLevel="1">
      <c r="E90" s="19"/>
      <c r="F90" s="42" t="str">
        <f>F91</f>
        <v>DIST_OHLINES</v>
      </c>
      <c r="G90" s="17" t="str">
        <f>$G$14</f>
        <v>CUSTOMER</v>
      </c>
      <c r="H90" s="21">
        <f t="shared" si="33"/>
        <v>259385071.3905381</v>
      </c>
      <c r="I90" s="22">
        <f>VLOOKUP(CONCATENATE($F90," ",$G90),AllocFactorMatrix,(I$4+1),FALSE)*$E91</f>
        <v>209182021.31457138</v>
      </c>
      <c r="J90" s="22">
        <f>VLOOKUP(CONCATENATE($F90," ",$G90),AllocFactorMatrix,(J$4+1),FALSE)*$E91</f>
        <v>48986949.375246011</v>
      </c>
      <c r="K90" s="22">
        <f>VLOOKUP(CONCATENATE($F90," ",$G90),AllocFactorMatrix,(K$4+1),FALSE)*$E91</f>
        <v>114307.11547244337</v>
      </c>
      <c r="L90" s="22">
        <f>VLOOKUP(CONCATENATE($F90," ",$G90),AllocFactorMatrix,(L$4+1),FALSE)*$E91</f>
        <v>0</v>
      </c>
      <c r="M90" s="22">
        <f t="shared" si="28"/>
        <v>49101256.490718454</v>
      </c>
      <c r="N90" s="22">
        <f>VLOOKUP(CONCATENATE($F90," ",$G90),AllocFactorMatrix,(N$4+1),FALSE)*$E91</f>
        <v>596937.1585783154</v>
      </c>
      <c r="O90" s="22">
        <f>VLOOKUP(CONCATENATE($F90," ",$G90),AllocFactorMatrix,(O$4+1),FALSE)*$E91</f>
        <v>112719.5166464372</v>
      </c>
      <c r="P90" s="22">
        <f>VLOOKUP(CONCATENATE($F90," ",$G90),AllocFactorMatrix,(P$4+1),FALSE)*$E91</f>
        <v>0</v>
      </c>
      <c r="Q90" s="22">
        <f>VLOOKUP(CONCATENATE($F90," ",$G90),AllocFactorMatrix,(Q$4+1),FALSE)*$E91</f>
        <v>0</v>
      </c>
      <c r="R90" s="22">
        <f t="shared" si="26"/>
        <v>709656.67522475263</v>
      </c>
      <c r="S90" s="22">
        <f>VLOOKUP(CONCATENATE($F90," ",$G90),AllocFactorMatrix,(S$4+1),FALSE)*$E91</f>
        <v>6350.3953040246324</v>
      </c>
      <c r="T90" s="22">
        <f>VLOOKUP(CONCATENATE($F90," ",$G90),AllocFactorMatrix,(T$4+1),FALSE)*$E91</f>
        <v>66679.150692258627</v>
      </c>
      <c r="U90" s="22">
        <f>VLOOKUP(CONCATENATE($F90," ",$G90),AllocFactorMatrix,(U$4+1),FALSE)*$E91</f>
        <v>0</v>
      </c>
      <c r="V90" s="22">
        <f>VLOOKUP(CONCATENATE($F90," ",$G90),AllocFactorMatrix,(V$4+1),FALSE)*$E91</f>
        <v>0</v>
      </c>
      <c r="W90" s="22">
        <f t="shared" si="36"/>
        <v>73029.545996283254</v>
      </c>
      <c r="X90" s="22">
        <f>VLOOKUP(CONCATENATE($F90," ",$G90),AllocFactorMatrix,(X$4+1),FALSE)*$E91</f>
        <v>219088.6379888498</v>
      </c>
      <c r="Y90" s="22">
        <f>VLOOKUP(CONCATENATE($F90," ",$G90),AllocFactorMatrix,(Y$4+1),FALSE)*$E91</f>
        <v>1587.5988260061581</v>
      </c>
      <c r="Z90" s="22">
        <f t="shared" si="34"/>
        <v>220676.23681485598</v>
      </c>
      <c r="AA90" s="22">
        <f>VLOOKUP(CONCATENATE($F90," ",$G90),AllocFactorMatrix,(AA$4+1),FALSE)*$E91</f>
        <v>12700.790608049265</v>
      </c>
      <c r="AB90" s="22">
        <f>VLOOKUP(CONCATENATE($F90," ",$G90),AllocFactorMatrix,(AB$4+1),FALSE)*$E91</f>
        <v>0</v>
      </c>
      <c r="AC90" s="22">
        <f>VLOOKUP(CONCATENATE($F90," ",$G90),AllocFactorMatrix,(AC$4+1),FALSE)*$E91</f>
        <v>85730.336604332537</v>
      </c>
    </row>
    <row r="91" spans="4:29" collapsed="1">
      <c r="D91" s="17" t="s">
        <v>90</v>
      </c>
      <c r="E91" s="19">
        <v>314168566.23000002</v>
      </c>
      <c r="F91" s="42" t="s">
        <v>60</v>
      </c>
      <c r="G91" s="17" t="str">
        <f>$G$15</f>
        <v>TOTAL</v>
      </c>
      <c r="H91" s="21">
        <f t="shared" si="33"/>
        <v>314168566.23000008</v>
      </c>
      <c r="I91" s="22">
        <f>VLOOKUP(CONCATENATE($F91," ",$G91),AllocFactorMatrix,(I$4+1),FALSE)*$E91</f>
        <v>247094216.27101564</v>
      </c>
      <c r="J91" s="22">
        <f>VLOOKUP(CONCATENATE($F91," ",$G91),AllocFactorMatrix,(J$4+1),FALSE)*$E91</f>
        <v>57798265.817258336</v>
      </c>
      <c r="K91" s="22">
        <f>VLOOKUP(CONCATENATE($F91," ",$G91),AllocFactorMatrix,(K$4+1),FALSE)*$E91</f>
        <v>193148.05261333179</v>
      </c>
      <c r="L91" s="22">
        <f>VLOOKUP(CONCATENATE($F91," ",$G91),AllocFactorMatrix,(L$4+1),FALSE)*$E91</f>
        <v>0</v>
      </c>
      <c r="M91" s="22">
        <f t="shared" si="28"/>
        <v>57991413.869871669</v>
      </c>
      <c r="N91" s="22">
        <f>VLOOKUP(CONCATENATE($F91," ",$G91),AllocFactorMatrix,(N$4+1),FALSE)*$E91</f>
        <v>4303915.4337910246</v>
      </c>
      <c r="O91" s="22">
        <f>VLOOKUP(CONCATENATE($F91," ",$G91),AllocFactorMatrix,(O$4+1),FALSE)*$E91</f>
        <v>858115.67874765967</v>
      </c>
      <c r="P91" s="22">
        <f>VLOOKUP(CONCATENATE($F91," ",$G91),AllocFactorMatrix,(P$4+1),FALSE)*$E91</f>
        <v>0</v>
      </c>
      <c r="Q91" s="22">
        <f>VLOOKUP(CONCATENATE($F91," ",$G91),AllocFactorMatrix,(Q$4+1),FALSE)*$E91</f>
        <v>0</v>
      </c>
      <c r="R91" s="22">
        <f t="shared" si="26"/>
        <v>5162031.1125386842</v>
      </c>
      <c r="S91" s="22">
        <f>VLOOKUP(CONCATENATE($F91," ",$G91),AllocFactorMatrix,(S$4+1),FALSE)*$E91</f>
        <v>157493.50035334166</v>
      </c>
      <c r="T91" s="22">
        <f>VLOOKUP(CONCATENATE($F91," ",$G91),AllocFactorMatrix,(T$4+1),FALSE)*$E91</f>
        <v>2211910.6524765915</v>
      </c>
      <c r="U91" s="22">
        <f>VLOOKUP(CONCATENATE($F91," ",$G91),AllocFactorMatrix,(U$4+1),FALSE)*$E91</f>
        <v>0</v>
      </c>
      <c r="V91" s="22">
        <f>VLOOKUP(CONCATENATE($F91," ",$G91),AllocFactorMatrix,(V$4+1),FALSE)*$E91</f>
        <v>0</v>
      </c>
      <c r="W91" s="22">
        <f t="shared" si="36"/>
        <v>2369404.152829933</v>
      </c>
      <c r="X91" s="22">
        <f>VLOOKUP(CONCATENATE($F91," ",$G91),AllocFactorMatrix,(X$4+1),FALSE)*$E91</f>
        <v>1270015.7795186827</v>
      </c>
      <c r="Y91" s="22">
        <f>VLOOKUP(CONCATENATE($F91," ",$G91),AllocFactorMatrix,(Y$4+1),FALSE)*$E91</f>
        <v>16220.812401764624</v>
      </c>
      <c r="Z91" s="22">
        <f t="shared" si="34"/>
        <v>1286236.5919204473</v>
      </c>
      <c r="AA91" s="22">
        <f>VLOOKUP(CONCATENATE($F91," ",$G91),AllocFactorMatrix,(AA$4+1),FALSE)*$E91</f>
        <v>27604.417695740132</v>
      </c>
      <c r="AB91" s="22">
        <f>VLOOKUP(CONCATENATE($F91," ",$G91),AllocFactorMatrix,(AB$4+1),FALSE)*$E91</f>
        <v>123630.18027700431</v>
      </c>
      <c r="AC91" s="22">
        <f>VLOOKUP(CONCATENATE($F91," ",$G91),AllocFactorMatrix,(AC$4+1),FALSE)*$E91</f>
        <v>114029.63385092971</v>
      </c>
    </row>
    <row r="92" spans="4:29" hidden="1" outlineLevel="1">
      <c r="E92" s="19"/>
      <c r="F92" s="42" t="str">
        <f>F99</f>
        <v>DIST_UGLINES</v>
      </c>
      <c r="G92" s="17" t="str">
        <f>$G$8</f>
        <v>PRODUCTION</v>
      </c>
      <c r="H92" s="21">
        <f t="shared" si="33"/>
        <v>0</v>
      </c>
      <c r="I92" s="22">
        <f>VLOOKUP(CONCATENATE($F92," ",$G92),AllocFactorMatrix,(I$4+1),FALSE)*$E99</f>
        <v>0</v>
      </c>
      <c r="J92" s="22">
        <f>VLOOKUP(CONCATENATE($F92," ",$G92),AllocFactorMatrix,(J$4+1),FALSE)*$E99</f>
        <v>0</v>
      </c>
      <c r="K92" s="22">
        <f>VLOOKUP(CONCATENATE($F92," ",$G92),AllocFactorMatrix,(K$4+1),FALSE)*$E99</f>
        <v>0</v>
      </c>
      <c r="L92" s="22">
        <f>VLOOKUP(CONCATENATE($F92," ",$G92),AllocFactorMatrix,(L$4+1),FALSE)*$E99</f>
        <v>0</v>
      </c>
      <c r="M92" s="22">
        <f t="shared" si="28"/>
        <v>0</v>
      </c>
      <c r="N92" s="22">
        <f>VLOOKUP(CONCATENATE($F92," ",$G92),AllocFactorMatrix,(N$4+1),FALSE)*$E99</f>
        <v>0</v>
      </c>
      <c r="O92" s="22">
        <f>VLOOKUP(CONCATENATE($F92," ",$G92),AllocFactorMatrix,(O$4+1),FALSE)*$E99</f>
        <v>0</v>
      </c>
      <c r="P92" s="22">
        <f>VLOOKUP(CONCATENATE($F92," ",$G92),AllocFactorMatrix,(P$4+1),FALSE)*$E99</f>
        <v>0</v>
      </c>
      <c r="Q92" s="22">
        <f>VLOOKUP(CONCATENATE($F92," ",$G92),AllocFactorMatrix,(Q$4+1),FALSE)*$E99</f>
        <v>0</v>
      </c>
      <c r="R92" s="22">
        <f t="shared" si="26"/>
        <v>0</v>
      </c>
      <c r="S92" s="22">
        <f>VLOOKUP(CONCATENATE($F92," ",$G92),AllocFactorMatrix,(S$4+1),FALSE)*$E99</f>
        <v>0</v>
      </c>
      <c r="T92" s="22">
        <f>VLOOKUP(CONCATENATE($F92," ",$G92),AllocFactorMatrix,(T$4+1),FALSE)*$E99</f>
        <v>0</v>
      </c>
      <c r="U92" s="22">
        <f>VLOOKUP(CONCATENATE($F92," ",$G92),AllocFactorMatrix,(U$4+1),FALSE)*$E99</f>
        <v>0</v>
      </c>
      <c r="V92" s="22">
        <f>VLOOKUP(CONCATENATE($F92," ",$G92),AllocFactorMatrix,(V$4+1),FALSE)*$E99</f>
        <v>0</v>
      </c>
      <c r="W92" s="22">
        <f>SUBTOTAL(9,S92:V92)</f>
        <v>0</v>
      </c>
      <c r="X92" s="22">
        <f>VLOOKUP(CONCATENATE($F92," ",$G92),AllocFactorMatrix,(X$4+1),FALSE)*$E99</f>
        <v>0</v>
      </c>
      <c r="Y92" s="22">
        <f>VLOOKUP(CONCATENATE($F92," ",$G92),AllocFactorMatrix,(Y$4+1),FALSE)*$E99</f>
        <v>0</v>
      </c>
      <c r="Z92" s="22">
        <f t="shared" si="34"/>
        <v>0</v>
      </c>
      <c r="AA92" s="22">
        <f>VLOOKUP(CONCATENATE($F92," ",$G92),AllocFactorMatrix,(AA$4+1),FALSE)*$E99</f>
        <v>0</v>
      </c>
      <c r="AB92" s="22">
        <f>VLOOKUP(CONCATENATE($F92," ",$G92),AllocFactorMatrix,(AB$4+1),FALSE)*$E99</f>
        <v>0</v>
      </c>
      <c r="AC92" s="22">
        <f>VLOOKUP(CONCATENATE($F92," ",$G92),AllocFactorMatrix,(AC$4+1),FALSE)*$E99</f>
        <v>0</v>
      </c>
    </row>
    <row r="93" spans="4:29" hidden="1" outlineLevel="1">
      <c r="E93" s="19"/>
      <c r="F93" s="42" t="str">
        <f>F99</f>
        <v>DIST_UGLINES</v>
      </c>
      <c r="G93" s="17" t="str">
        <f>$G$9</f>
        <v>BULKTRAN</v>
      </c>
      <c r="H93" s="21">
        <f t="shared" si="33"/>
        <v>0</v>
      </c>
      <c r="I93" s="22">
        <f>VLOOKUP(CONCATENATE($F93," ",$G93),AllocFactorMatrix,(I$4+1),FALSE)*$E99</f>
        <v>0</v>
      </c>
      <c r="J93" s="22">
        <f>VLOOKUP(CONCATENATE($F93," ",$G93),AllocFactorMatrix,(J$4+1),FALSE)*$E99</f>
        <v>0</v>
      </c>
      <c r="K93" s="22">
        <f>VLOOKUP(CONCATENATE($F93," ",$G93),AllocFactorMatrix,(K$4+1),FALSE)*$E99</f>
        <v>0</v>
      </c>
      <c r="L93" s="22">
        <f>VLOOKUP(CONCATENATE($F93," ",$G93),AllocFactorMatrix,(L$4+1),FALSE)*$E99</f>
        <v>0</v>
      </c>
      <c r="M93" s="22">
        <f t="shared" si="28"/>
        <v>0</v>
      </c>
      <c r="N93" s="22">
        <f>VLOOKUP(CONCATENATE($F93," ",$G93),AllocFactorMatrix,(N$4+1),FALSE)*$E99</f>
        <v>0</v>
      </c>
      <c r="O93" s="22">
        <f>VLOOKUP(CONCATENATE($F93," ",$G93),AllocFactorMatrix,(O$4+1),FALSE)*$E99</f>
        <v>0</v>
      </c>
      <c r="P93" s="22">
        <f>VLOOKUP(CONCATENATE($F93," ",$G93),AllocFactorMatrix,(P$4+1),FALSE)*$E99</f>
        <v>0</v>
      </c>
      <c r="Q93" s="22">
        <f>VLOOKUP(CONCATENATE($F93," ",$G93),AllocFactorMatrix,(Q$4+1),FALSE)*$E99</f>
        <v>0</v>
      </c>
      <c r="R93" s="22">
        <f t="shared" si="26"/>
        <v>0</v>
      </c>
      <c r="S93" s="22">
        <f>VLOOKUP(CONCATENATE($F93," ",$G93),AllocFactorMatrix,(S$4+1),FALSE)*$E99</f>
        <v>0</v>
      </c>
      <c r="T93" s="22">
        <f>VLOOKUP(CONCATENATE($F93," ",$G93),AllocFactorMatrix,(T$4+1),FALSE)*$E99</f>
        <v>0</v>
      </c>
      <c r="U93" s="22">
        <f>VLOOKUP(CONCATENATE($F93," ",$G93),AllocFactorMatrix,(U$4+1),FALSE)*$E99</f>
        <v>0</v>
      </c>
      <c r="V93" s="22">
        <f>VLOOKUP(CONCATENATE($F93," ",$G93),AllocFactorMatrix,(V$4+1),FALSE)*$E99</f>
        <v>0</v>
      </c>
      <c r="W93" s="22">
        <f t="shared" ref="W93:W99" si="37">SUBTOTAL(9,S93:V93)</f>
        <v>0</v>
      </c>
      <c r="X93" s="22">
        <f>VLOOKUP(CONCATENATE($F93," ",$G93),AllocFactorMatrix,(X$4+1),FALSE)*$E99</f>
        <v>0</v>
      </c>
      <c r="Y93" s="22">
        <f>VLOOKUP(CONCATENATE($F93," ",$G93),AllocFactorMatrix,(Y$4+1),FALSE)*$E99</f>
        <v>0</v>
      </c>
      <c r="Z93" s="22">
        <f t="shared" si="34"/>
        <v>0</v>
      </c>
      <c r="AA93" s="22">
        <f>VLOOKUP(CONCATENATE($F93," ",$G93),AllocFactorMatrix,(AA$4+1),FALSE)*$E99</f>
        <v>0</v>
      </c>
      <c r="AB93" s="22">
        <f>VLOOKUP(CONCATENATE($F93," ",$G93),AllocFactorMatrix,(AB$4+1),FALSE)*$E99</f>
        <v>0</v>
      </c>
      <c r="AC93" s="22">
        <f>VLOOKUP(CONCATENATE($F93," ",$G93),AllocFactorMatrix,(AC$4+1),FALSE)*$E99</f>
        <v>0</v>
      </c>
    </row>
    <row r="94" spans="4:29" hidden="1" outlineLevel="1">
      <c r="E94" s="19"/>
      <c r="F94" s="42" t="str">
        <f>F99</f>
        <v>DIST_UGLINES</v>
      </c>
      <c r="G94" s="17" t="str">
        <f>$G$10</f>
        <v>SUBTRAN</v>
      </c>
      <c r="H94" s="21">
        <f t="shared" si="33"/>
        <v>0</v>
      </c>
      <c r="I94" s="22">
        <f>VLOOKUP(CONCATENATE($F94," ",$G94),AllocFactorMatrix,(I$4+1),FALSE)*$E99</f>
        <v>0</v>
      </c>
      <c r="J94" s="22">
        <f>VLOOKUP(CONCATENATE($F94," ",$G94),AllocFactorMatrix,(J$4+1),FALSE)*$E99</f>
        <v>0</v>
      </c>
      <c r="K94" s="22">
        <f>VLOOKUP(CONCATENATE($F94," ",$G94),AllocFactorMatrix,(K$4+1),FALSE)*$E99</f>
        <v>0</v>
      </c>
      <c r="L94" s="22">
        <f>VLOOKUP(CONCATENATE($F94," ",$G94),AllocFactorMatrix,(L$4+1),FALSE)*$E99</f>
        <v>0</v>
      </c>
      <c r="M94" s="22">
        <f t="shared" si="28"/>
        <v>0</v>
      </c>
      <c r="N94" s="22">
        <f>VLOOKUP(CONCATENATE($F94," ",$G94),AllocFactorMatrix,(N$4+1),FALSE)*$E99</f>
        <v>0</v>
      </c>
      <c r="O94" s="22">
        <f>VLOOKUP(CONCATENATE($F94," ",$G94),AllocFactorMatrix,(O$4+1),FALSE)*$E99</f>
        <v>0</v>
      </c>
      <c r="P94" s="22">
        <f>VLOOKUP(CONCATENATE($F94," ",$G94),AllocFactorMatrix,(P$4+1),FALSE)*$E99</f>
        <v>0</v>
      </c>
      <c r="Q94" s="22">
        <f>VLOOKUP(CONCATENATE($F94," ",$G94),AllocFactorMatrix,(Q$4+1),FALSE)*$E99</f>
        <v>0</v>
      </c>
      <c r="R94" s="22">
        <f t="shared" si="26"/>
        <v>0</v>
      </c>
      <c r="S94" s="22">
        <f>VLOOKUP(CONCATENATE($F94," ",$G94),AllocFactorMatrix,(S$4+1),FALSE)*$E99</f>
        <v>0</v>
      </c>
      <c r="T94" s="22">
        <f>VLOOKUP(CONCATENATE($F94," ",$G94),AllocFactorMatrix,(T$4+1),FALSE)*$E99</f>
        <v>0</v>
      </c>
      <c r="U94" s="22">
        <f>VLOOKUP(CONCATENATE($F94," ",$G94),AllocFactorMatrix,(U$4+1),FALSE)*$E99</f>
        <v>0</v>
      </c>
      <c r="V94" s="22">
        <f>VLOOKUP(CONCATENATE($F94," ",$G94),AllocFactorMatrix,(V$4+1),FALSE)*$E99</f>
        <v>0</v>
      </c>
      <c r="W94" s="22">
        <f t="shared" si="37"/>
        <v>0</v>
      </c>
      <c r="X94" s="22">
        <f>VLOOKUP(CONCATENATE($F94," ",$G94),AllocFactorMatrix,(X$4+1),FALSE)*$E99</f>
        <v>0</v>
      </c>
      <c r="Y94" s="22">
        <f>VLOOKUP(CONCATENATE($F94," ",$G94),AllocFactorMatrix,(Y$4+1),FALSE)*$E99</f>
        <v>0</v>
      </c>
      <c r="Z94" s="22">
        <f t="shared" si="34"/>
        <v>0</v>
      </c>
      <c r="AA94" s="22">
        <f>VLOOKUP(CONCATENATE($F94," ",$G94),AllocFactorMatrix,(AA$4+1),FALSE)*$E99</f>
        <v>0</v>
      </c>
      <c r="AB94" s="22">
        <f>VLOOKUP(CONCATENATE($F94," ",$G94),AllocFactorMatrix,(AB$4+1),FALSE)*$E99</f>
        <v>0</v>
      </c>
      <c r="AC94" s="22">
        <f>VLOOKUP(CONCATENATE($F94," ",$G94),AllocFactorMatrix,(AC$4+1),FALSE)*$E99</f>
        <v>0</v>
      </c>
    </row>
    <row r="95" spans="4:29" hidden="1" outlineLevel="1">
      <c r="E95" s="19"/>
      <c r="F95" s="42" t="str">
        <f>F99</f>
        <v>DIST_UGLINES</v>
      </c>
      <c r="G95" s="17" t="str">
        <f>$G$11</f>
        <v>DISTPRI</v>
      </c>
      <c r="H95" s="21">
        <f t="shared" si="33"/>
        <v>2694548.7226975393</v>
      </c>
      <c r="I95" s="22">
        <f>VLOOKUP(CONCATENATE($F95," ",$G95),AllocFactorMatrix,(I$4+1),FALSE)*$E99</f>
        <v>1782228.0598919953</v>
      </c>
      <c r="J95" s="22">
        <f>VLOOKUP(CONCATENATE($F95," ",$G95),AllocFactorMatrix,(J$4+1),FALSE)*$E99</f>
        <v>442275.18357098813</v>
      </c>
      <c r="K95" s="22">
        <f>VLOOKUP(CONCATENATE($F95," ",$G95),AllocFactorMatrix,(K$4+1),FALSE)*$E99</f>
        <v>5615.082851653292</v>
      </c>
      <c r="L95" s="22">
        <f>VLOOKUP(CONCATENATE($F95," ",$G95),AllocFactorMatrix,(L$4+1),FALSE)*$E99</f>
        <v>0</v>
      </c>
      <c r="M95" s="22">
        <f t="shared" si="28"/>
        <v>447890.26642264141</v>
      </c>
      <c r="N95" s="22">
        <f>VLOOKUP(CONCATENATE($F95," ",$G95),AllocFactorMatrix,(N$4+1),FALSE)*$E99</f>
        <v>193050.18933077352</v>
      </c>
      <c r="O95" s="22">
        <f>VLOOKUP(CONCATENATE($F95," ",$G95),AllocFactorMatrix,(O$4+1),FALSE)*$E99</f>
        <v>53087.410668690456</v>
      </c>
      <c r="P95" s="22">
        <f>VLOOKUP(CONCATENATE($F95," ",$G95),AllocFactorMatrix,(P$4+1),FALSE)*$E99</f>
        <v>0</v>
      </c>
      <c r="Q95" s="22">
        <f>VLOOKUP(CONCATENATE($F95," ",$G95),AllocFactorMatrix,(Q$4+1),FALSE)*$E99</f>
        <v>0</v>
      </c>
      <c r="R95" s="22">
        <f t="shared" si="26"/>
        <v>246137.59999946397</v>
      </c>
      <c r="S95" s="22">
        <f>VLOOKUP(CONCATENATE($F95," ",$G95),AllocFactorMatrix,(S$4+1),FALSE)*$E99</f>
        <v>8272.1279473615959</v>
      </c>
      <c r="T95" s="22">
        <f>VLOOKUP(CONCATENATE($F95," ",$G95),AllocFactorMatrix,(T$4+1),FALSE)*$E99</f>
        <v>152784.23944872851</v>
      </c>
      <c r="U95" s="22">
        <f>VLOOKUP(CONCATENATE($F95," ",$G95),AllocFactorMatrix,(U$4+1),FALSE)*$E99</f>
        <v>0</v>
      </c>
      <c r="V95" s="22">
        <f>VLOOKUP(CONCATENATE($F95," ",$G95),AllocFactorMatrix,(V$4+1),FALSE)*$E99</f>
        <v>0</v>
      </c>
      <c r="W95" s="22">
        <f t="shared" si="37"/>
        <v>161056.36739609009</v>
      </c>
      <c r="X95" s="22">
        <f>VLOOKUP(CONCATENATE($F95," ",$G95),AllocFactorMatrix,(X$4+1),FALSE)*$E99</f>
        <v>54263.599600998219</v>
      </c>
      <c r="Y95" s="22">
        <f>VLOOKUP(CONCATENATE($F95," ",$G95),AllocFactorMatrix,(Y$4+1),FALSE)*$E99</f>
        <v>1042.1832818525479</v>
      </c>
      <c r="Z95" s="22">
        <f t="shared" si="34"/>
        <v>55305.78288285077</v>
      </c>
      <c r="AA95" s="22">
        <f>VLOOKUP(CONCATENATE($F95," ",$G95),AllocFactorMatrix,(AA$4+1),FALSE)*$E99</f>
        <v>796.49183589091035</v>
      </c>
      <c r="AB95" s="22">
        <f>VLOOKUP(CONCATENATE($F95," ",$G95),AllocFactorMatrix,(AB$4+1),FALSE)*$E99</f>
        <v>916.54481994351397</v>
      </c>
      <c r="AC95" s="22">
        <f>VLOOKUP(CONCATENATE($F95," ",$G95),AllocFactorMatrix,(AC$4+1),FALSE)*$E99</f>
        <v>217.60944866347509</v>
      </c>
    </row>
    <row r="96" spans="4:29" hidden="1" outlineLevel="1">
      <c r="E96" s="19"/>
      <c r="F96" s="42" t="str">
        <f>F99</f>
        <v>DIST_UGLINES</v>
      </c>
      <c r="G96" s="17" t="str">
        <f>$G$12</f>
        <v>DISTSEC</v>
      </c>
      <c r="H96" s="21">
        <f t="shared" si="33"/>
        <v>345266.90427628055</v>
      </c>
      <c r="I96" s="22">
        <f>VLOOKUP(CONCATENATE($F96," ",$G96),AllocFactorMatrix,(I$4+1),FALSE)*$E99</f>
        <v>262533.50964415359</v>
      </c>
      <c r="J96" s="22">
        <f>VLOOKUP(CONCATENATE($F96," ",$G96),AllocFactorMatrix,(J$4+1),FALSE)*$E99</f>
        <v>52990.519922267456</v>
      </c>
      <c r="K96" s="22">
        <f>VLOOKUP(CONCATENATE($F96," ",$G96),AllocFactorMatrix,(K$4+1),FALSE)*$E99</f>
        <v>0</v>
      </c>
      <c r="L96" s="22">
        <f>VLOOKUP(CONCATENATE($F96," ",$G96),AllocFactorMatrix,(L$4+1),FALSE)*$E99</f>
        <v>0</v>
      </c>
      <c r="M96" s="22">
        <f t="shared" si="28"/>
        <v>52990.519922267456</v>
      </c>
      <c r="N96" s="22">
        <f>VLOOKUP(CONCATENATE($F96," ",$G96),AllocFactorMatrix,(N$4+1),FALSE)*$E99</f>
        <v>20296.444882756896</v>
      </c>
      <c r="O96" s="22">
        <f>VLOOKUP(CONCATENATE($F96," ",$G96),AllocFactorMatrix,(O$4+1),FALSE)*$E99</f>
        <v>0</v>
      </c>
      <c r="P96" s="22">
        <f>VLOOKUP(CONCATENATE($F96," ",$G96),AllocFactorMatrix,(P$4+1),FALSE)*$E99</f>
        <v>0</v>
      </c>
      <c r="Q96" s="22">
        <f>VLOOKUP(CONCATENATE($F96," ",$G96),AllocFactorMatrix,(Q$4+1),FALSE)*$E99</f>
        <v>0</v>
      </c>
      <c r="R96" s="22">
        <f t="shared" si="26"/>
        <v>20296.444882756896</v>
      </c>
      <c r="S96" s="22">
        <f>VLOOKUP(CONCATENATE($F96," ",$G96),AllocFactorMatrix,(S$4+1),FALSE)*$E99</f>
        <v>712.85373193885391</v>
      </c>
      <c r="T96" s="22">
        <f>VLOOKUP(CONCATENATE($F96," ",$G96),AllocFactorMatrix,(T$4+1),FALSE)*$E99</f>
        <v>0</v>
      </c>
      <c r="U96" s="22">
        <f>VLOOKUP(CONCATENATE($F96," ",$G96),AllocFactorMatrix,(U$4+1),FALSE)*$E99</f>
        <v>0</v>
      </c>
      <c r="V96" s="22">
        <f>VLOOKUP(CONCATENATE($F96," ",$G96),AllocFactorMatrix,(V$4+1),FALSE)*$E99</f>
        <v>0</v>
      </c>
      <c r="W96" s="22">
        <f t="shared" si="37"/>
        <v>712.85373193885391</v>
      </c>
      <c r="X96" s="22">
        <f>VLOOKUP(CONCATENATE($F96," ",$G96),AllocFactorMatrix,(X$4+1),FALSE)*$E99</f>
        <v>5887.3387118462751</v>
      </c>
      <c r="Y96" s="22">
        <f>VLOOKUP(CONCATENATE($F96," ",$G96),AllocFactorMatrix,(Y$4+1),FALSE)*$E99</f>
        <v>0</v>
      </c>
      <c r="Z96" s="22">
        <f t="shared" si="34"/>
        <v>5887.3387118462751</v>
      </c>
      <c r="AA96" s="22">
        <f>VLOOKUP(CONCATENATE($F96," ",$G96),AllocFactorMatrix,(AA$4+1),FALSE)*$E99</f>
        <v>75.780423137771848</v>
      </c>
      <c r="AB96" s="22">
        <f>VLOOKUP(CONCATENATE($F96," ",$G96),AllocFactorMatrix,(AB$4+1),FALSE)*$E99</f>
        <v>2256.2326603162073</v>
      </c>
      <c r="AC96" s="22">
        <f>VLOOKUP(CONCATENATE($F96," ",$G96),AllocFactorMatrix,(AC$4+1),FALSE)*$E99</f>
        <v>514.22429986345185</v>
      </c>
    </row>
    <row r="97" spans="4:29" hidden="1" outlineLevel="1">
      <c r="E97" s="19"/>
      <c r="F97" s="42" t="str">
        <f>F99</f>
        <v>DIST_UGLINES</v>
      </c>
      <c r="G97" s="17" t="str">
        <f>$G$13</f>
        <v>ENERGY</v>
      </c>
      <c r="H97" s="21">
        <f t="shared" si="33"/>
        <v>0</v>
      </c>
      <c r="I97" s="22">
        <f>VLOOKUP(CONCATENATE($F97," ",$G97),AllocFactorMatrix,(I$4+1),FALSE)*$E99</f>
        <v>0</v>
      </c>
      <c r="J97" s="22">
        <f>VLOOKUP(CONCATENATE($F97," ",$G97),AllocFactorMatrix,(J$4+1),FALSE)*$E99</f>
        <v>0</v>
      </c>
      <c r="K97" s="22">
        <f>VLOOKUP(CONCATENATE($F97," ",$G97),AllocFactorMatrix,(K$4+1),FALSE)*$E99</f>
        <v>0</v>
      </c>
      <c r="L97" s="22">
        <f>VLOOKUP(CONCATENATE($F97," ",$G97),AllocFactorMatrix,(L$4+1),FALSE)*$E99</f>
        <v>0</v>
      </c>
      <c r="M97" s="22">
        <f t="shared" si="28"/>
        <v>0</v>
      </c>
      <c r="N97" s="22">
        <f>VLOOKUP(CONCATENATE($F97," ",$G97),AllocFactorMatrix,(N$4+1),FALSE)*$E99</f>
        <v>0</v>
      </c>
      <c r="O97" s="22">
        <f>VLOOKUP(CONCATENATE($F97," ",$G97),AllocFactorMatrix,(O$4+1),FALSE)*$E99</f>
        <v>0</v>
      </c>
      <c r="P97" s="22">
        <f>VLOOKUP(CONCATENATE($F97," ",$G97),AllocFactorMatrix,(P$4+1),FALSE)*$E99</f>
        <v>0</v>
      </c>
      <c r="Q97" s="22">
        <f>VLOOKUP(CONCATENATE($F97," ",$G97),AllocFactorMatrix,(Q$4+1),FALSE)*$E99</f>
        <v>0</v>
      </c>
      <c r="R97" s="22">
        <f t="shared" si="26"/>
        <v>0</v>
      </c>
      <c r="S97" s="22">
        <f>VLOOKUP(CONCATENATE($F97," ",$G97),AllocFactorMatrix,(S$4+1),FALSE)*$E99</f>
        <v>0</v>
      </c>
      <c r="T97" s="22">
        <f>VLOOKUP(CONCATENATE($F97," ",$G97),AllocFactorMatrix,(T$4+1),FALSE)*$E99</f>
        <v>0</v>
      </c>
      <c r="U97" s="22">
        <f>VLOOKUP(CONCATENATE($F97," ",$G97),AllocFactorMatrix,(U$4+1),FALSE)*$E99</f>
        <v>0</v>
      </c>
      <c r="V97" s="22">
        <f>VLOOKUP(CONCATENATE($F97," ",$G97),AllocFactorMatrix,(V$4+1),FALSE)*$E99</f>
        <v>0</v>
      </c>
      <c r="W97" s="22">
        <f t="shared" si="37"/>
        <v>0</v>
      </c>
      <c r="X97" s="22">
        <f>VLOOKUP(CONCATENATE($F97," ",$G97),AllocFactorMatrix,(X$4+1),FALSE)*$E99</f>
        <v>0</v>
      </c>
      <c r="Y97" s="22">
        <f>VLOOKUP(CONCATENATE($F97," ",$G97),AllocFactorMatrix,(Y$4+1),FALSE)*$E99</f>
        <v>0</v>
      </c>
      <c r="Z97" s="22">
        <f t="shared" si="34"/>
        <v>0</v>
      </c>
      <c r="AA97" s="22">
        <f>VLOOKUP(CONCATENATE($F97," ",$G97),AllocFactorMatrix,(AA$4+1),FALSE)*$E99</f>
        <v>0</v>
      </c>
      <c r="AB97" s="22">
        <f>VLOOKUP(CONCATENATE($F97," ",$G97),AllocFactorMatrix,(AB$4+1),FALSE)*$E99</f>
        <v>0</v>
      </c>
      <c r="AC97" s="22">
        <f>VLOOKUP(CONCATENATE($F97," ",$G97),AllocFactorMatrix,(AC$4+1),FALSE)*$E99</f>
        <v>0</v>
      </c>
    </row>
    <row r="98" spans="4:29" hidden="1" outlineLevel="1">
      <c r="E98" s="19"/>
      <c r="F98" s="42" t="str">
        <f>F99</f>
        <v>DIST_UGLINES</v>
      </c>
      <c r="G98" s="17" t="str">
        <f>$G$14</f>
        <v>CUSTOMER</v>
      </c>
      <c r="H98" s="21">
        <f t="shared" si="33"/>
        <v>6419314.4830261804</v>
      </c>
      <c r="I98" s="22">
        <f>VLOOKUP(CONCATENATE($F98," ",$G98),AllocFactorMatrix,(I$4+1),FALSE)*$E99</f>
        <v>5176879.192833541</v>
      </c>
      <c r="J98" s="22">
        <f>VLOOKUP(CONCATENATE($F98," ",$G98),AllocFactorMatrix,(J$4+1),FALSE)*$E99</f>
        <v>1212338.9828026087</v>
      </c>
      <c r="K98" s="22">
        <f>VLOOKUP(CONCATENATE($F98," ",$G98),AllocFactorMatrix,(K$4+1),FALSE)*$E99</f>
        <v>2828.8957337888196</v>
      </c>
      <c r="L98" s="22">
        <f>VLOOKUP(CONCATENATE($F98," ",$G98),AllocFactorMatrix,(L$4+1),FALSE)*$E99</f>
        <v>0</v>
      </c>
      <c r="M98" s="22">
        <f t="shared" si="28"/>
        <v>1215167.8785363976</v>
      </c>
      <c r="N98" s="22">
        <f>VLOOKUP(CONCATENATE($F98," ",$G98),AllocFactorMatrix,(N$4+1),FALSE)*$E99</f>
        <v>14773.122165341614</v>
      </c>
      <c r="O98" s="22">
        <f>VLOOKUP(CONCATENATE($F98," ",$G98),AllocFactorMatrix,(O$4+1),FALSE)*$E99</f>
        <v>2789.6055152639747</v>
      </c>
      <c r="P98" s="22">
        <f>VLOOKUP(CONCATENATE($F98," ",$G98),AllocFactorMatrix,(P$4+1),FALSE)*$E99</f>
        <v>0</v>
      </c>
      <c r="Q98" s="22">
        <f>VLOOKUP(CONCATENATE($F98," ",$G98),AllocFactorMatrix,(Q$4+1),FALSE)*$E99</f>
        <v>0</v>
      </c>
      <c r="R98" s="22">
        <f t="shared" si="26"/>
        <v>17562.727680605589</v>
      </c>
      <c r="S98" s="22">
        <f>VLOOKUP(CONCATENATE($F98," ",$G98),AllocFactorMatrix,(S$4+1),FALSE)*$E99</f>
        <v>157.16087409937887</v>
      </c>
      <c r="T98" s="22">
        <f>VLOOKUP(CONCATENATE($F98," ",$G98),AllocFactorMatrix,(T$4+1),FALSE)*$E99</f>
        <v>1650.1891780434783</v>
      </c>
      <c r="U98" s="22">
        <f>VLOOKUP(CONCATENATE($F98," ",$G98),AllocFactorMatrix,(U$4+1),FALSE)*$E99</f>
        <v>0</v>
      </c>
      <c r="V98" s="22">
        <f>VLOOKUP(CONCATENATE($F98," ",$G98),AllocFactorMatrix,(V$4+1),FALSE)*$E99</f>
        <v>0</v>
      </c>
      <c r="W98" s="22">
        <f t="shared" si="37"/>
        <v>1807.3500521428571</v>
      </c>
      <c r="X98" s="22">
        <f>VLOOKUP(CONCATENATE($F98," ",$G98),AllocFactorMatrix,(X$4+1),FALSE)*$E99</f>
        <v>5422.0501564285714</v>
      </c>
      <c r="Y98" s="22">
        <f>VLOOKUP(CONCATENATE($F98," ",$G98),AllocFactorMatrix,(Y$4+1),FALSE)*$E99</f>
        <v>39.290218524844718</v>
      </c>
      <c r="Z98" s="22">
        <f t="shared" si="34"/>
        <v>5461.3403749534164</v>
      </c>
      <c r="AA98" s="22">
        <f>VLOOKUP(CONCATENATE($F98," ",$G98),AllocFactorMatrix,(AA$4+1),FALSE)*$E99</f>
        <v>314.32174819875775</v>
      </c>
      <c r="AB98" s="22">
        <f>VLOOKUP(CONCATENATE($F98," ",$G98),AllocFactorMatrix,(AB$4+1),FALSE)*$E99</f>
        <v>0</v>
      </c>
      <c r="AC98" s="22">
        <f>VLOOKUP(CONCATENATE($F98," ",$G98),AllocFactorMatrix,(AC$4+1),FALSE)*$E99</f>
        <v>2121.6718003416145</v>
      </c>
    </row>
    <row r="99" spans="4:29" collapsed="1">
      <c r="D99" s="17" t="s">
        <v>91</v>
      </c>
      <c r="E99" s="19">
        <v>9459130.1099999994</v>
      </c>
      <c r="F99" s="42" t="s">
        <v>61</v>
      </c>
      <c r="G99" s="17" t="str">
        <f>$G$15</f>
        <v>TOTAL</v>
      </c>
      <c r="H99" s="21">
        <f t="shared" si="33"/>
        <v>9459130.1099999994</v>
      </c>
      <c r="I99" s="22">
        <f>VLOOKUP(CONCATENATE($F99," ",$G99),AllocFactorMatrix,(I$4+1),FALSE)*$E99</f>
        <v>7221640.7623696895</v>
      </c>
      <c r="J99" s="22">
        <f>VLOOKUP(CONCATENATE($F99," ",$G99),AllocFactorMatrix,(J$4+1),FALSE)*$E99</f>
        <v>1707604.6862958644</v>
      </c>
      <c r="K99" s="22">
        <f>VLOOKUP(CONCATENATE($F99," ",$G99),AllocFactorMatrix,(K$4+1),FALSE)*$E99</f>
        <v>8443.9785854421116</v>
      </c>
      <c r="L99" s="22">
        <f>VLOOKUP(CONCATENATE($F99," ",$G99),AllocFactorMatrix,(L$4+1),FALSE)*$E99</f>
        <v>0</v>
      </c>
      <c r="M99" s="22">
        <f t="shared" si="28"/>
        <v>1716048.6648813065</v>
      </c>
      <c r="N99" s="22">
        <f>VLOOKUP(CONCATENATE($F99," ",$G99),AllocFactorMatrix,(N$4+1),FALSE)*$E99</f>
        <v>228119.75637887203</v>
      </c>
      <c r="O99" s="22">
        <f>VLOOKUP(CONCATENATE($F99," ",$G99),AllocFactorMatrix,(O$4+1),FALSE)*$E99</f>
        <v>55877.016183954431</v>
      </c>
      <c r="P99" s="22">
        <f>VLOOKUP(CONCATENATE($F99," ",$G99),AllocFactorMatrix,(P$4+1),FALSE)*$E99</f>
        <v>0</v>
      </c>
      <c r="Q99" s="22">
        <f>VLOOKUP(CONCATENATE($F99," ",$G99),AllocFactorMatrix,(Q$4+1),FALSE)*$E99</f>
        <v>0</v>
      </c>
      <c r="R99" s="22">
        <f t="shared" si="26"/>
        <v>283996.77256282646</v>
      </c>
      <c r="S99" s="22">
        <f>VLOOKUP(CONCATENATE($F99," ",$G99),AllocFactorMatrix,(S$4+1),FALSE)*$E99</f>
        <v>9142.1425533998299</v>
      </c>
      <c r="T99" s="22">
        <f>VLOOKUP(CONCATENATE($F99," ",$G99),AllocFactorMatrix,(T$4+1),FALSE)*$E99</f>
        <v>154434.42862677199</v>
      </c>
      <c r="U99" s="22">
        <f>VLOOKUP(CONCATENATE($F99," ",$G99),AllocFactorMatrix,(U$4+1),FALSE)*$E99</f>
        <v>0</v>
      </c>
      <c r="V99" s="22">
        <f>VLOOKUP(CONCATENATE($F99," ",$G99),AllocFactorMatrix,(V$4+1),FALSE)*$E99</f>
        <v>0</v>
      </c>
      <c r="W99" s="22">
        <f t="shared" si="37"/>
        <v>163576.57118017183</v>
      </c>
      <c r="X99" s="22">
        <f>VLOOKUP(CONCATENATE($F99," ",$G99),AllocFactorMatrix,(X$4+1),FALSE)*$E99</f>
        <v>65572.98846927307</v>
      </c>
      <c r="Y99" s="22">
        <f>VLOOKUP(CONCATENATE($F99," ",$G99),AllocFactorMatrix,(Y$4+1),FALSE)*$E99</f>
        <v>1081.4735003773926</v>
      </c>
      <c r="Z99" s="22">
        <f t="shared" si="34"/>
        <v>66654.461969650467</v>
      </c>
      <c r="AA99" s="22">
        <f>VLOOKUP(CONCATENATE($F99," ",$G99),AllocFactorMatrix,(AA$4+1),FALSE)*$E99</f>
        <v>1186.59400722744</v>
      </c>
      <c r="AB99" s="22">
        <f>VLOOKUP(CONCATENATE($F99," ",$G99),AllocFactorMatrix,(AB$4+1),FALSE)*$E99</f>
        <v>3172.777480259721</v>
      </c>
      <c r="AC99" s="22">
        <f>VLOOKUP(CONCATENATE($F99," ",$G99),AllocFactorMatrix,(AC$4+1),FALSE)*$E99</f>
        <v>2853.5055488685412</v>
      </c>
    </row>
    <row r="100" spans="4:29" hidden="1" outlineLevel="1">
      <c r="E100" s="19"/>
      <c r="F100" s="42" t="str">
        <f>F107</f>
        <v>DIST_UGLINES</v>
      </c>
      <c r="G100" s="17" t="str">
        <f>$G$8</f>
        <v>PRODUCTION</v>
      </c>
      <c r="H100" s="21">
        <f t="shared" si="33"/>
        <v>0</v>
      </c>
      <c r="I100" s="22">
        <f>VLOOKUP(CONCATENATE($F100," ",$G100),AllocFactorMatrix,(I$4+1),FALSE)*$E107</f>
        <v>0</v>
      </c>
      <c r="J100" s="22">
        <f>VLOOKUP(CONCATENATE($F100," ",$G100),AllocFactorMatrix,(J$4+1),FALSE)*$E107</f>
        <v>0</v>
      </c>
      <c r="K100" s="22">
        <f>VLOOKUP(CONCATENATE($F100," ",$G100),AllocFactorMatrix,(K$4+1),FALSE)*$E107</f>
        <v>0</v>
      </c>
      <c r="L100" s="22">
        <f>VLOOKUP(CONCATENATE($F100," ",$G100),AllocFactorMatrix,(L$4+1),FALSE)*$E107</f>
        <v>0</v>
      </c>
      <c r="M100" s="22">
        <f t="shared" ref="M100:M131" si="38">SUBTOTAL(9,J100:L100)</f>
        <v>0</v>
      </c>
      <c r="N100" s="22">
        <f>VLOOKUP(CONCATENATE($F100," ",$G100),AllocFactorMatrix,(N$4+1),FALSE)*$E107</f>
        <v>0</v>
      </c>
      <c r="O100" s="22">
        <f>VLOOKUP(CONCATENATE($F100," ",$G100),AllocFactorMatrix,(O$4+1),FALSE)*$E107</f>
        <v>0</v>
      </c>
      <c r="P100" s="22">
        <f>VLOOKUP(CONCATENATE($F100," ",$G100),AllocFactorMatrix,(P$4+1),FALSE)*$E107</f>
        <v>0</v>
      </c>
      <c r="Q100" s="22">
        <f>VLOOKUP(CONCATENATE($F100," ",$G100),AllocFactorMatrix,(Q$4+1),FALSE)*$E107</f>
        <v>0</v>
      </c>
      <c r="R100" s="22">
        <f t="shared" si="26"/>
        <v>0</v>
      </c>
      <c r="S100" s="22">
        <f>VLOOKUP(CONCATENATE($F100," ",$G100),AllocFactorMatrix,(S$4+1),FALSE)*$E107</f>
        <v>0</v>
      </c>
      <c r="T100" s="22">
        <f>VLOOKUP(CONCATENATE($F100," ",$G100),AllocFactorMatrix,(T$4+1),FALSE)*$E107</f>
        <v>0</v>
      </c>
      <c r="U100" s="22">
        <f>VLOOKUP(CONCATENATE($F100," ",$G100),AllocFactorMatrix,(U$4+1),FALSE)*$E107</f>
        <v>0</v>
      </c>
      <c r="V100" s="22">
        <f>VLOOKUP(CONCATENATE($F100," ",$G100),AllocFactorMatrix,(V$4+1),FALSE)*$E107</f>
        <v>0</v>
      </c>
      <c r="W100" s="22">
        <f>SUBTOTAL(9,S100:V100)</f>
        <v>0</v>
      </c>
      <c r="X100" s="22">
        <f>VLOOKUP(CONCATENATE($F100," ",$G100),AllocFactorMatrix,(X$4+1),FALSE)*$E107</f>
        <v>0</v>
      </c>
      <c r="Y100" s="22">
        <f>VLOOKUP(CONCATENATE($F100," ",$G100),AllocFactorMatrix,(Y$4+1),FALSE)*$E107</f>
        <v>0</v>
      </c>
      <c r="Z100" s="22">
        <f t="shared" si="34"/>
        <v>0</v>
      </c>
      <c r="AA100" s="22">
        <f>VLOOKUP(CONCATENATE($F100," ",$G100),AllocFactorMatrix,(AA$4+1),FALSE)*$E107</f>
        <v>0</v>
      </c>
      <c r="AB100" s="22">
        <f>VLOOKUP(CONCATENATE($F100," ",$G100),AllocFactorMatrix,(AB$4+1),FALSE)*$E107</f>
        <v>0</v>
      </c>
      <c r="AC100" s="22">
        <f>VLOOKUP(CONCATENATE($F100," ",$G100),AllocFactorMatrix,(AC$4+1),FALSE)*$E107</f>
        <v>0</v>
      </c>
    </row>
    <row r="101" spans="4:29" hidden="1" outlineLevel="1">
      <c r="E101" s="19"/>
      <c r="F101" s="42" t="str">
        <f>F107</f>
        <v>DIST_UGLINES</v>
      </c>
      <c r="G101" s="17" t="str">
        <f>$G$9</f>
        <v>BULKTRAN</v>
      </c>
      <c r="H101" s="21">
        <f t="shared" si="33"/>
        <v>0</v>
      </c>
      <c r="I101" s="22">
        <f>VLOOKUP(CONCATENATE($F101," ",$G101),AllocFactorMatrix,(I$4+1),FALSE)*$E107</f>
        <v>0</v>
      </c>
      <c r="J101" s="22">
        <f>VLOOKUP(CONCATENATE($F101," ",$G101),AllocFactorMatrix,(J$4+1),FALSE)*$E107</f>
        <v>0</v>
      </c>
      <c r="K101" s="22">
        <f>VLOOKUP(CONCATENATE($F101," ",$G101),AllocFactorMatrix,(K$4+1),FALSE)*$E107</f>
        <v>0</v>
      </c>
      <c r="L101" s="22">
        <f>VLOOKUP(CONCATENATE($F101," ",$G101),AllocFactorMatrix,(L$4+1),FALSE)*$E107</f>
        <v>0</v>
      </c>
      <c r="M101" s="22">
        <f t="shared" si="38"/>
        <v>0</v>
      </c>
      <c r="N101" s="22">
        <f>VLOOKUP(CONCATENATE($F101," ",$G101),AllocFactorMatrix,(N$4+1),FALSE)*$E107</f>
        <v>0</v>
      </c>
      <c r="O101" s="22">
        <f>VLOOKUP(CONCATENATE($F101," ",$G101),AllocFactorMatrix,(O$4+1),FALSE)*$E107</f>
        <v>0</v>
      </c>
      <c r="P101" s="22">
        <f>VLOOKUP(CONCATENATE($F101," ",$G101),AllocFactorMatrix,(P$4+1),FALSE)*$E107</f>
        <v>0</v>
      </c>
      <c r="Q101" s="22">
        <f>VLOOKUP(CONCATENATE($F101," ",$G101),AllocFactorMatrix,(Q$4+1),FALSE)*$E107</f>
        <v>0</v>
      </c>
      <c r="R101" s="22">
        <f t="shared" si="26"/>
        <v>0</v>
      </c>
      <c r="S101" s="22">
        <f>VLOOKUP(CONCATENATE($F101," ",$G101),AllocFactorMatrix,(S$4+1),FALSE)*$E107</f>
        <v>0</v>
      </c>
      <c r="T101" s="22">
        <f>VLOOKUP(CONCATENATE($F101," ",$G101),AllocFactorMatrix,(T$4+1),FALSE)*$E107</f>
        <v>0</v>
      </c>
      <c r="U101" s="22">
        <f>VLOOKUP(CONCATENATE($F101," ",$G101),AllocFactorMatrix,(U$4+1),FALSE)*$E107</f>
        <v>0</v>
      </c>
      <c r="V101" s="22">
        <f>VLOOKUP(CONCATENATE($F101," ",$G101),AllocFactorMatrix,(V$4+1),FALSE)*$E107</f>
        <v>0</v>
      </c>
      <c r="W101" s="22">
        <f t="shared" ref="W101:W107" si="39">SUBTOTAL(9,S101:V101)</f>
        <v>0</v>
      </c>
      <c r="X101" s="22">
        <f>VLOOKUP(CONCATENATE($F101," ",$G101),AllocFactorMatrix,(X$4+1),FALSE)*$E107</f>
        <v>0</v>
      </c>
      <c r="Y101" s="22">
        <f>VLOOKUP(CONCATENATE($F101," ",$G101),AllocFactorMatrix,(Y$4+1),FALSE)*$E107</f>
        <v>0</v>
      </c>
      <c r="Z101" s="22">
        <f t="shared" si="34"/>
        <v>0</v>
      </c>
      <c r="AA101" s="22">
        <f>VLOOKUP(CONCATENATE($F101," ",$G101),AllocFactorMatrix,(AA$4+1),FALSE)*$E107</f>
        <v>0</v>
      </c>
      <c r="AB101" s="22">
        <f>VLOOKUP(CONCATENATE($F101," ",$G101),AllocFactorMatrix,(AB$4+1),FALSE)*$E107</f>
        <v>0</v>
      </c>
      <c r="AC101" s="22">
        <f>VLOOKUP(CONCATENATE($F101," ",$G101),AllocFactorMatrix,(AC$4+1),FALSE)*$E107</f>
        <v>0</v>
      </c>
    </row>
    <row r="102" spans="4:29" hidden="1" outlineLevel="1">
      <c r="E102" s="19"/>
      <c r="F102" s="42" t="str">
        <f>F107</f>
        <v>DIST_UGLINES</v>
      </c>
      <c r="G102" s="17" t="str">
        <f>$G$10</f>
        <v>SUBTRAN</v>
      </c>
      <c r="H102" s="21">
        <f t="shared" si="33"/>
        <v>0</v>
      </c>
      <c r="I102" s="22">
        <f>VLOOKUP(CONCATENATE($F102," ",$G102),AllocFactorMatrix,(I$4+1),FALSE)*$E107</f>
        <v>0</v>
      </c>
      <c r="J102" s="22">
        <f>VLOOKUP(CONCATENATE($F102," ",$G102),AllocFactorMatrix,(J$4+1),FALSE)*$E107</f>
        <v>0</v>
      </c>
      <c r="K102" s="22">
        <f>VLOOKUP(CONCATENATE($F102," ",$G102),AllocFactorMatrix,(K$4+1),FALSE)*$E107</f>
        <v>0</v>
      </c>
      <c r="L102" s="22">
        <f>VLOOKUP(CONCATENATE($F102," ",$G102),AllocFactorMatrix,(L$4+1),FALSE)*$E107</f>
        <v>0</v>
      </c>
      <c r="M102" s="22">
        <f t="shared" si="38"/>
        <v>0</v>
      </c>
      <c r="N102" s="22">
        <f>VLOOKUP(CONCATENATE($F102," ",$G102),AllocFactorMatrix,(N$4+1),FALSE)*$E107</f>
        <v>0</v>
      </c>
      <c r="O102" s="22">
        <f>VLOOKUP(CONCATENATE($F102," ",$G102),AllocFactorMatrix,(O$4+1),FALSE)*$E107</f>
        <v>0</v>
      </c>
      <c r="P102" s="22">
        <f>VLOOKUP(CONCATENATE($F102," ",$G102),AllocFactorMatrix,(P$4+1),FALSE)*$E107</f>
        <v>0</v>
      </c>
      <c r="Q102" s="22">
        <f>VLOOKUP(CONCATENATE($F102," ",$G102),AllocFactorMatrix,(Q$4+1),FALSE)*$E107</f>
        <v>0</v>
      </c>
      <c r="R102" s="22">
        <f t="shared" si="26"/>
        <v>0</v>
      </c>
      <c r="S102" s="22">
        <f>VLOOKUP(CONCATENATE($F102," ",$G102),AllocFactorMatrix,(S$4+1),FALSE)*$E107</f>
        <v>0</v>
      </c>
      <c r="T102" s="22">
        <f>VLOOKUP(CONCATENATE($F102," ",$G102),AllocFactorMatrix,(T$4+1),FALSE)*$E107</f>
        <v>0</v>
      </c>
      <c r="U102" s="22">
        <f>VLOOKUP(CONCATENATE($F102," ",$G102),AllocFactorMatrix,(U$4+1),FALSE)*$E107</f>
        <v>0</v>
      </c>
      <c r="V102" s="22">
        <f>VLOOKUP(CONCATENATE($F102," ",$G102),AllocFactorMatrix,(V$4+1),FALSE)*$E107</f>
        <v>0</v>
      </c>
      <c r="W102" s="22">
        <f t="shared" si="39"/>
        <v>0</v>
      </c>
      <c r="X102" s="22">
        <f>VLOOKUP(CONCATENATE($F102," ",$G102),AllocFactorMatrix,(X$4+1),FALSE)*$E107</f>
        <v>0</v>
      </c>
      <c r="Y102" s="22">
        <f>VLOOKUP(CONCATENATE($F102," ",$G102),AllocFactorMatrix,(Y$4+1),FALSE)*$E107</f>
        <v>0</v>
      </c>
      <c r="Z102" s="22">
        <f t="shared" si="34"/>
        <v>0</v>
      </c>
      <c r="AA102" s="22">
        <f>VLOOKUP(CONCATENATE($F102," ",$G102),AllocFactorMatrix,(AA$4+1),FALSE)*$E107</f>
        <v>0</v>
      </c>
      <c r="AB102" s="22">
        <f>VLOOKUP(CONCATENATE($F102," ",$G102),AllocFactorMatrix,(AB$4+1),FALSE)*$E107</f>
        <v>0</v>
      </c>
      <c r="AC102" s="22">
        <f>VLOOKUP(CONCATENATE($F102," ",$G102),AllocFactorMatrix,(AC$4+1),FALSE)*$E107</f>
        <v>0</v>
      </c>
    </row>
    <row r="103" spans="4:29" hidden="1" outlineLevel="1">
      <c r="E103" s="19"/>
      <c r="F103" s="42" t="str">
        <f>F107</f>
        <v>DIST_UGLINES</v>
      </c>
      <c r="G103" s="17" t="str">
        <f>$G$11</f>
        <v>DISTPRI</v>
      </c>
      <c r="H103" s="21">
        <f t="shared" si="33"/>
        <v>3654692.2919163615</v>
      </c>
      <c r="I103" s="22">
        <f>VLOOKUP(CONCATENATE($F103," ",$G103),AllocFactorMatrix,(I$4+1),FALSE)*$E107</f>
        <v>2417286.0924940342</v>
      </c>
      <c r="J103" s="22">
        <f>VLOOKUP(CONCATENATE($F103," ",$G103),AllocFactorMatrix,(J$4+1),FALSE)*$E107</f>
        <v>599870.28279993776</v>
      </c>
      <c r="K103" s="22">
        <f>VLOOKUP(CONCATENATE($F103," ",$G103),AllocFactorMatrix,(K$4+1),FALSE)*$E107</f>
        <v>7615.8949524820064</v>
      </c>
      <c r="L103" s="22">
        <f>VLOOKUP(CONCATENATE($F103," ",$G103),AllocFactorMatrix,(L$4+1),FALSE)*$E107</f>
        <v>0</v>
      </c>
      <c r="M103" s="22">
        <f t="shared" si="38"/>
        <v>607486.17775241972</v>
      </c>
      <c r="N103" s="22">
        <f>VLOOKUP(CONCATENATE($F103," ",$G103),AllocFactorMatrix,(N$4+1),FALSE)*$E107</f>
        <v>261839.40670920585</v>
      </c>
      <c r="O103" s="22">
        <f>VLOOKUP(CONCATENATE($F103," ",$G103),AllocFactorMatrix,(O$4+1),FALSE)*$E107</f>
        <v>72003.949653739386</v>
      </c>
      <c r="P103" s="22">
        <f>VLOOKUP(CONCATENATE($F103," ",$G103),AllocFactorMatrix,(P$4+1),FALSE)*$E107</f>
        <v>0</v>
      </c>
      <c r="Q103" s="22">
        <f>VLOOKUP(CONCATENATE($F103," ",$G103),AllocFactorMatrix,(Q$4+1),FALSE)*$E107</f>
        <v>0</v>
      </c>
      <c r="R103" s="22">
        <f t="shared" si="26"/>
        <v>333843.35636294523</v>
      </c>
      <c r="S103" s="22">
        <f>VLOOKUP(CONCATENATE($F103," ",$G103),AllocFactorMatrix,(S$4+1),FALSE)*$E107</f>
        <v>11219.720019277551</v>
      </c>
      <c r="T103" s="22">
        <f>VLOOKUP(CONCATENATE($F103," ",$G103),AllocFactorMatrix,(T$4+1),FALSE)*$E107</f>
        <v>207225.56528151126</v>
      </c>
      <c r="U103" s="22">
        <f>VLOOKUP(CONCATENATE($F103," ",$G103),AllocFactorMatrix,(U$4+1),FALSE)*$E107</f>
        <v>0</v>
      </c>
      <c r="V103" s="22">
        <f>VLOOKUP(CONCATENATE($F103," ",$G103),AllocFactorMatrix,(V$4+1),FALSE)*$E107</f>
        <v>0</v>
      </c>
      <c r="W103" s="22">
        <f t="shared" si="39"/>
        <v>218445.28530078882</v>
      </c>
      <c r="X103" s="22">
        <f>VLOOKUP(CONCATENATE($F103," ",$G103),AllocFactorMatrix,(X$4+1),FALSE)*$E107</f>
        <v>73599.24781574076</v>
      </c>
      <c r="Y103" s="22">
        <f>VLOOKUP(CONCATENATE($F103," ",$G103),AllocFactorMatrix,(Y$4+1),FALSE)*$E107</f>
        <v>1413.5425256432241</v>
      </c>
      <c r="Z103" s="22">
        <f t="shared" si="34"/>
        <v>75012.790341383981</v>
      </c>
      <c r="AA103" s="22">
        <f>VLOOKUP(CONCATENATE($F103," ",$G103),AllocFactorMatrix,(AA$4+1),FALSE)*$E107</f>
        <v>1080.3043005623065</v>
      </c>
      <c r="AB103" s="22">
        <f>VLOOKUP(CONCATENATE($F103," ",$G103),AllocFactorMatrix,(AB$4+1),FALSE)*$E107</f>
        <v>1243.1355426707676</v>
      </c>
      <c r="AC103" s="22">
        <f>VLOOKUP(CONCATENATE($F103," ",$G103),AllocFactorMatrix,(AC$4+1),FALSE)*$E107</f>
        <v>295.14982155616519</v>
      </c>
    </row>
    <row r="104" spans="4:29" hidden="1" outlineLevel="1">
      <c r="E104" s="19"/>
      <c r="F104" s="42" t="str">
        <f>F107</f>
        <v>DIST_UGLINES</v>
      </c>
      <c r="G104" s="17" t="str">
        <f>$G$12</f>
        <v>DISTSEC</v>
      </c>
      <c r="H104" s="21">
        <f t="shared" si="33"/>
        <v>468295.22252954537</v>
      </c>
      <c r="I104" s="22">
        <f>VLOOKUP(CONCATENATE($F104," ",$G104),AllocFactorMatrix,(I$4+1),FALSE)*$E107</f>
        <v>356081.5902062048</v>
      </c>
      <c r="J104" s="22">
        <f>VLOOKUP(CONCATENATE($F104," ",$G104),AllocFactorMatrix,(J$4+1),FALSE)*$E107</f>
        <v>71872.534006611793</v>
      </c>
      <c r="K104" s="22">
        <f>VLOOKUP(CONCATENATE($F104," ",$G104),AllocFactorMatrix,(K$4+1),FALSE)*$E107</f>
        <v>0</v>
      </c>
      <c r="L104" s="22">
        <f>VLOOKUP(CONCATENATE($F104," ",$G104),AllocFactorMatrix,(L$4+1),FALSE)*$E107</f>
        <v>0</v>
      </c>
      <c r="M104" s="22">
        <f t="shared" si="38"/>
        <v>71872.534006611793</v>
      </c>
      <c r="N104" s="22">
        <f>VLOOKUP(CONCATENATE($F104," ",$G104),AllocFactorMatrix,(N$4+1),FALSE)*$E107</f>
        <v>27528.6395979722</v>
      </c>
      <c r="O104" s="22">
        <f>VLOOKUP(CONCATENATE($F104," ",$G104),AllocFactorMatrix,(O$4+1),FALSE)*$E107</f>
        <v>0</v>
      </c>
      <c r="P104" s="22">
        <f>VLOOKUP(CONCATENATE($F104," ",$G104),AllocFactorMatrix,(P$4+1),FALSE)*$E107</f>
        <v>0</v>
      </c>
      <c r="Q104" s="22">
        <f>VLOOKUP(CONCATENATE($F104," ",$G104),AllocFactorMatrix,(Q$4+1),FALSE)*$E107</f>
        <v>0</v>
      </c>
      <c r="R104" s="22">
        <f t="shared" si="26"/>
        <v>27528.6395979722</v>
      </c>
      <c r="S104" s="22">
        <f>VLOOKUP(CONCATENATE($F104," ",$G104),AllocFactorMatrix,(S$4+1),FALSE)*$E107</f>
        <v>966.86358551816738</v>
      </c>
      <c r="T104" s="22">
        <f>VLOOKUP(CONCATENATE($F104," ",$G104),AllocFactorMatrix,(T$4+1),FALSE)*$E107</f>
        <v>0</v>
      </c>
      <c r="U104" s="22">
        <f>VLOOKUP(CONCATENATE($F104," ",$G104),AllocFactorMatrix,(U$4+1),FALSE)*$E107</f>
        <v>0</v>
      </c>
      <c r="V104" s="22">
        <f>VLOOKUP(CONCATENATE($F104," ",$G104),AllocFactorMatrix,(V$4+1),FALSE)*$E107</f>
        <v>0</v>
      </c>
      <c r="W104" s="22">
        <f t="shared" si="39"/>
        <v>966.86358551816738</v>
      </c>
      <c r="X104" s="22">
        <f>VLOOKUP(CONCATENATE($F104," ",$G104),AllocFactorMatrix,(X$4+1),FALSE)*$E107</f>
        <v>7985.1632404498105</v>
      </c>
      <c r="Y104" s="22">
        <f>VLOOKUP(CONCATENATE($F104," ",$G104),AllocFactorMatrix,(Y$4+1),FALSE)*$E107</f>
        <v>0</v>
      </c>
      <c r="Z104" s="22">
        <f t="shared" si="34"/>
        <v>7985.1632404498105</v>
      </c>
      <c r="AA104" s="22">
        <f>VLOOKUP(CONCATENATE($F104," ",$G104),AllocFactorMatrix,(AA$4+1),FALSE)*$E107</f>
        <v>102.78312133933638</v>
      </c>
      <c r="AB104" s="22">
        <f>VLOOKUP(CONCATENATE($F104," ",$G104),AllocFactorMatrix,(AB$4+1),FALSE)*$E107</f>
        <v>3060.1918766466392</v>
      </c>
      <c r="AC104" s="22">
        <f>VLOOKUP(CONCATENATE($F104," ",$G104),AllocFactorMatrix,(AC$4+1),FALSE)*$E107</f>
        <v>697.45689480263968</v>
      </c>
    </row>
    <row r="105" spans="4:29" hidden="1" outlineLevel="1">
      <c r="E105" s="19"/>
      <c r="F105" s="42" t="str">
        <f>F107</f>
        <v>DIST_UGLINES</v>
      </c>
      <c r="G105" s="17" t="str">
        <f>$G$13</f>
        <v>ENERGY</v>
      </c>
      <c r="H105" s="21">
        <f t="shared" si="33"/>
        <v>0</v>
      </c>
      <c r="I105" s="22">
        <f>VLOOKUP(CONCATENATE($F105," ",$G105),AllocFactorMatrix,(I$4+1),FALSE)*$E107</f>
        <v>0</v>
      </c>
      <c r="J105" s="22">
        <f>VLOOKUP(CONCATENATE($F105," ",$G105),AllocFactorMatrix,(J$4+1),FALSE)*$E107</f>
        <v>0</v>
      </c>
      <c r="K105" s="22">
        <f>VLOOKUP(CONCATENATE($F105," ",$G105),AllocFactorMatrix,(K$4+1),FALSE)*$E107</f>
        <v>0</v>
      </c>
      <c r="L105" s="22">
        <f>VLOOKUP(CONCATENATE($F105," ",$G105),AllocFactorMatrix,(L$4+1),FALSE)*$E107</f>
        <v>0</v>
      </c>
      <c r="M105" s="22">
        <f t="shared" si="38"/>
        <v>0</v>
      </c>
      <c r="N105" s="22">
        <f>VLOOKUP(CONCATENATE($F105," ",$G105),AllocFactorMatrix,(N$4+1),FALSE)*$E107</f>
        <v>0</v>
      </c>
      <c r="O105" s="22">
        <f>VLOOKUP(CONCATENATE($F105," ",$G105),AllocFactorMatrix,(O$4+1),FALSE)*$E107</f>
        <v>0</v>
      </c>
      <c r="P105" s="22">
        <f>VLOOKUP(CONCATENATE($F105," ",$G105),AllocFactorMatrix,(P$4+1),FALSE)*$E107</f>
        <v>0</v>
      </c>
      <c r="Q105" s="22">
        <f>VLOOKUP(CONCATENATE($F105," ",$G105),AllocFactorMatrix,(Q$4+1),FALSE)*$E107</f>
        <v>0</v>
      </c>
      <c r="R105" s="22">
        <f t="shared" si="26"/>
        <v>0</v>
      </c>
      <c r="S105" s="22">
        <f>VLOOKUP(CONCATENATE($F105," ",$G105),AllocFactorMatrix,(S$4+1),FALSE)*$E107</f>
        <v>0</v>
      </c>
      <c r="T105" s="22">
        <f>VLOOKUP(CONCATENATE($F105," ",$G105),AllocFactorMatrix,(T$4+1),FALSE)*$E107</f>
        <v>0</v>
      </c>
      <c r="U105" s="22">
        <f>VLOOKUP(CONCATENATE($F105," ",$G105),AllocFactorMatrix,(U$4+1),FALSE)*$E107</f>
        <v>0</v>
      </c>
      <c r="V105" s="22">
        <f>VLOOKUP(CONCATENATE($F105," ",$G105),AllocFactorMatrix,(V$4+1),FALSE)*$E107</f>
        <v>0</v>
      </c>
      <c r="W105" s="22">
        <f t="shared" si="39"/>
        <v>0</v>
      </c>
      <c r="X105" s="22">
        <f>VLOOKUP(CONCATENATE($F105," ",$G105),AllocFactorMatrix,(X$4+1),FALSE)*$E107</f>
        <v>0</v>
      </c>
      <c r="Y105" s="22">
        <f>VLOOKUP(CONCATENATE($F105," ",$G105),AllocFactorMatrix,(Y$4+1),FALSE)*$E107</f>
        <v>0</v>
      </c>
      <c r="Z105" s="22">
        <f t="shared" si="34"/>
        <v>0</v>
      </c>
      <c r="AA105" s="22">
        <f>VLOOKUP(CONCATENATE($F105," ",$G105),AllocFactorMatrix,(AA$4+1),FALSE)*$E107</f>
        <v>0</v>
      </c>
      <c r="AB105" s="22">
        <f>VLOOKUP(CONCATENATE($F105," ",$G105),AllocFactorMatrix,(AB$4+1),FALSE)*$E107</f>
        <v>0</v>
      </c>
      <c r="AC105" s="22">
        <f>VLOOKUP(CONCATENATE($F105," ",$G105),AllocFactorMatrix,(AC$4+1),FALSE)*$E107</f>
        <v>0</v>
      </c>
    </row>
    <row r="106" spans="4:29" hidden="1" outlineLevel="1">
      <c r="E106" s="19"/>
      <c r="F106" s="42" t="str">
        <f>F107</f>
        <v>DIST_UGLINES</v>
      </c>
      <c r="G106" s="17" t="str">
        <f>$G$14</f>
        <v>CUSTOMER</v>
      </c>
      <c r="H106" s="21">
        <f t="shared" si="33"/>
        <v>8706696.9555540979</v>
      </c>
      <c r="I106" s="22">
        <f>VLOOKUP(CONCATENATE($F106," ",$G106),AllocFactorMatrix,(I$4+1),FALSE)*$E107</f>
        <v>7021546.993327341</v>
      </c>
      <c r="J106" s="22">
        <f>VLOOKUP(CONCATENATE($F106," ",$G106),AllocFactorMatrix,(J$4+1),FALSE)*$E107</f>
        <v>1644329.4932157593</v>
      </c>
      <c r="K106" s="22">
        <f>VLOOKUP(CONCATENATE($F106," ",$G106),AllocFactorMatrix,(K$4+1),FALSE)*$E107</f>
        <v>3836.9109253154866</v>
      </c>
      <c r="L106" s="22">
        <f>VLOOKUP(CONCATENATE($F106," ",$G106),AllocFactorMatrix,(L$4+1),FALSE)*$E107</f>
        <v>0</v>
      </c>
      <c r="M106" s="22">
        <f t="shared" si="38"/>
        <v>1648166.4041410747</v>
      </c>
      <c r="N106" s="22">
        <f>VLOOKUP(CONCATENATE($F106," ",$G106),AllocFactorMatrix,(N$4+1),FALSE)*$E107</f>
        <v>20037.201498869763</v>
      </c>
      <c r="O106" s="22">
        <f>VLOOKUP(CONCATENATE($F106," ",$G106),AllocFactorMatrix,(O$4+1),FALSE)*$E107</f>
        <v>3783.6204957972154</v>
      </c>
      <c r="P106" s="22">
        <f>VLOOKUP(CONCATENATE($F106," ",$G106),AllocFactorMatrix,(P$4+1),FALSE)*$E107</f>
        <v>0</v>
      </c>
      <c r="Q106" s="22">
        <f>VLOOKUP(CONCATENATE($F106," ",$G106),AllocFactorMatrix,(Q$4+1),FALSE)*$E107</f>
        <v>0</v>
      </c>
      <c r="R106" s="22">
        <f t="shared" si="26"/>
        <v>23820.821994666978</v>
      </c>
      <c r="S106" s="22">
        <f>VLOOKUP(CONCATENATE($F106," ",$G106),AllocFactorMatrix,(S$4+1),FALSE)*$E107</f>
        <v>213.1617180730826</v>
      </c>
      <c r="T106" s="22">
        <f>VLOOKUP(CONCATENATE($F106," ",$G106),AllocFactorMatrix,(T$4+1),FALSE)*$E107</f>
        <v>2238.1980397673669</v>
      </c>
      <c r="U106" s="22">
        <f>VLOOKUP(CONCATENATE($F106," ",$G106),AllocFactorMatrix,(U$4+1),FALSE)*$E107</f>
        <v>0</v>
      </c>
      <c r="V106" s="22">
        <f>VLOOKUP(CONCATENATE($F106," ",$G106),AllocFactorMatrix,(V$4+1),FALSE)*$E107</f>
        <v>0</v>
      </c>
      <c r="W106" s="22">
        <f t="shared" si="39"/>
        <v>2451.3597578404497</v>
      </c>
      <c r="X106" s="22">
        <f>VLOOKUP(CONCATENATE($F106," ",$G106),AllocFactorMatrix,(X$4+1),FALSE)*$E107</f>
        <v>7354.079273521349</v>
      </c>
      <c r="Y106" s="22">
        <f>VLOOKUP(CONCATENATE($F106," ",$G106),AllocFactorMatrix,(Y$4+1),FALSE)*$E107</f>
        <v>53.290429518270649</v>
      </c>
      <c r="Z106" s="22">
        <f t="shared" si="34"/>
        <v>7407.3697030396197</v>
      </c>
      <c r="AA106" s="22">
        <f>VLOOKUP(CONCATENATE($F106," ",$G106),AllocFactorMatrix,(AA$4+1),FALSE)*$E107</f>
        <v>426.32343614616519</v>
      </c>
      <c r="AB106" s="22">
        <f>VLOOKUP(CONCATENATE($F106," ",$G106),AllocFactorMatrix,(AB$4+1),FALSE)*$E107</f>
        <v>0</v>
      </c>
      <c r="AC106" s="22">
        <f>VLOOKUP(CONCATENATE($F106," ",$G106),AllocFactorMatrix,(AC$4+1),FALSE)*$E107</f>
        <v>2877.6831939866147</v>
      </c>
    </row>
    <row r="107" spans="4:29" collapsed="1">
      <c r="D107" s="17" t="s">
        <v>92</v>
      </c>
      <c r="E107" s="19">
        <v>12829684.470000001</v>
      </c>
      <c r="F107" s="42" t="s">
        <v>61</v>
      </c>
      <c r="G107" s="17" t="str">
        <f>$G$15</f>
        <v>TOTAL</v>
      </c>
      <c r="H107" s="21">
        <f t="shared" si="33"/>
        <v>12829684.470000004</v>
      </c>
      <c r="I107" s="22">
        <f>VLOOKUP(CONCATENATE($F107," ",$G107),AllocFactorMatrix,(I$4+1),FALSE)*$E107</f>
        <v>9794914.6760275792</v>
      </c>
      <c r="J107" s="22">
        <f>VLOOKUP(CONCATENATE($F107," ",$G107),AllocFactorMatrix,(J$4+1),FALSE)*$E107</f>
        <v>2316072.310022309</v>
      </c>
      <c r="K107" s="22">
        <f>VLOOKUP(CONCATENATE($F107," ",$G107),AllocFactorMatrix,(K$4+1),FALSE)*$E107</f>
        <v>11452.805877797493</v>
      </c>
      <c r="L107" s="22">
        <f>VLOOKUP(CONCATENATE($F107," ",$G107),AllocFactorMatrix,(L$4+1),FALSE)*$E107</f>
        <v>0</v>
      </c>
      <c r="M107" s="22">
        <f t="shared" si="38"/>
        <v>2327525.1159001063</v>
      </c>
      <c r="N107" s="22">
        <f>VLOOKUP(CONCATENATE($F107," ",$G107),AllocFactorMatrix,(N$4+1),FALSE)*$E107</f>
        <v>309405.24780604779</v>
      </c>
      <c r="O107" s="22">
        <f>VLOOKUP(CONCATENATE($F107," ",$G107),AllocFactorMatrix,(O$4+1),FALSE)*$E107</f>
        <v>75787.570149536608</v>
      </c>
      <c r="P107" s="22">
        <f>VLOOKUP(CONCATENATE($F107," ",$G107),AllocFactorMatrix,(P$4+1),FALSE)*$E107</f>
        <v>0</v>
      </c>
      <c r="Q107" s="22">
        <f>VLOOKUP(CONCATENATE($F107," ",$G107),AllocFactorMatrix,(Q$4+1),FALSE)*$E107</f>
        <v>0</v>
      </c>
      <c r="R107" s="22">
        <f t="shared" si="26"/>
        <v>385192.81795558438</v>
      </c>
      <c r="S107" s="22">
        <f>VLOOKUP(CONCATENATE($F107," ",$G107),AllocFactorMatrix,(S$4+1),FALSE)*$E107</f>
        <v>12399.745322868801</v>
      </c>
      <c r="T107" s="22">
        <f>VLOOKUP(CONCATENATE($F107," ",$G107),AllocFactorMatrix,(T$4+1),FALSE)*$E107</f>
        <v>209463.76332127862</v>
      </c>
      <c r="U107" s="22">
        <f>VLOOKUP(CONCATENATE($F107," ",$G107),AllocFactorMatrix,(U$4+1),FALSE)*$E107</f>
        <v>0</v>
      </c>
      <c r="V107" s="22">
        <f>VLOOKUP(CONCATENATE($F107," ",$G107),AllocFactorMatrix,(V$4+1),FALSE)*$E107</f>
        <v>0</v>
      </c>
      <c r="W107" s="22">
        <f t="shared" si="39"/>
        <v>221863.50864414743</v>
      </c>
      <c r="X107" s="22">
        <f>VLOOKUP(CONCATENATE($F107," ",$G107),AllocFactorMatrix,(X$4+1),FALSE)*$E107</f>
        <v>88938.490329711916</v>
      </c>
      <c r="Y107" s="22">
        <f>VLOOKUP(CONCATENATE($F107," ",$G107),AllocFactorMatrix,(Y$4+1),FALSE)*$E107</f>
        <v>1466.8329551614947</v>
      </c>
      <c r="Z107" s="22">
        <f t="shared" si="34"/>
        <v>90405.323284873404</v>
      </c>
      <c r="AA107" s="22">
        <f>VLOOKUP(CONCATENATE($F107," ",$G107),AllocFactorMatrix,(AA$4+1),FALSE)*$E107</f>
        <v>1609.410858047808</v>
      </c>
      <c r="AB107" s="22">
        <f>VLOOKUP(CONCATENATE($F107," ",$G107),AllocFactorMatrix,(AB$4+1),FALSE)*$E107</f>
        <v>4303.3274193174066</v>
      </c>
      <c r="AC107" s="22">
        <f>VLOOKUP(CONCATENATE($F107," ",$G107),AllocFactorMatrix,(AC$4+1),FALSE)*$E107</f>
        <v>3870.2899103454192</v>
      </c>
    </row>
    <row r="108" spans="4:29" hidden="1" outlineLevel="1">
      <c r="E108" s="19"/>
      <c r="F108" s="42" t="str">
        <f>F115</f>
        <v>DIST_TRANSF</v>
      </c>
      <c r="G108" s="17" t="str">
        <f>$G$8</f>
        <v>PRODUCTION</v>
      </c>
      <c r="H108" s="21">
        <f t="shared" ref="H108:H139" si="40">SUBTOTAL(9,I108:AC108)</f>
        <v>0</v>
      </c>
      <c r="I108" s="22">
        <f>VLOOKUP(CONCATENATE($F108," ",$G108),AllocFactorMatrix,(I$4+1),FALSE)*$E115</f>
        <v>0</v>
      </c>
      <c r="J108" s="22">
        <f>VLOOKUP(CONCATENATE($F108," ",$G108),AllocFactorMatrix,(J$4+1),FALSE)*$E115</f>
        <v>0</v>
      </c>
      <c r="K108" s="22">
        <f>VLOOKUP(CONCATENATE($F108," ",$G108),AllocFactorMatrix,(K$4+1),FALSE)*$E115</f>
        <v>0</v>
      </c>
      <c r="L108" s="22">
        <f>VLOOKUP(CONCATENATE($F108," ",$G108),AllocFactorMatrix,(L$4+1),FALSE)*$E115</f>
        <v>0</v>
      </c>
      <c r="M108" s="22">
        <f t="shared" si="38"/>
        <v>0</v>
      </c>
      <c r="N108" s="22">
        <f>VLOOKUP(CONCATENATE($F108," ",$G108),AllocFactorMatrix,(N$4+1),FALSE)*$E115</f>
        <v>0</v>
      </c>
      <c r="O108" s="22">
        <f>VLOOKUP(CONCATENATE($F108," ",$G108),AllocFactorMatrix,(O$4+1),FALSE)*$E115</f>
        <v>0</v>
      </c>
      <c r="P108" s="22">
        <f>VLOOKUP(CONCATENATE($F108," ",$G108),AllocFactorMatrix,(P$4+1),FALSE)*$E115</f>
        <v>0</v>
      </c>
      <c r="Q108" s="22">
        <f>VLOOKUP(CONCATENATE($F108," ",$G108),AllocFactorMatrix,(Q$4+1),FALSE)*$E115</f>
        <v>0</v>
      </c>
      <c r="R108" s="22">
        <f t="shared" si="26"/>
        <v>0</v>
      </c>
      <c r="S108" s="22">
        <f>VLOOKUP(CONCATENATE($F108," ",$G108),AllocFactorMatrix,(S$4+1),FALSE)*$E115</f>
        <v>0</v>
      </c>
      <c r="T108" s="22">
        <f>VLOOKUP(CONCATENATE($F108," ",$G108),AllocFactorMatrix,(T$4+1),FALSE)*$E115</f>
        <v>0</v>
      </c>
      <c r="U108" s="22">
        <f>VLOOKUP(CONCATENATE($F108," ",$G108),AllocFactorMatrix,(U$4+1),FALSE)*$E115</f>
        <v>0</v>
      </c>
      <c r="V108" s="22">
        <f>VLOOKUP(CONCATENATE($F108," ",$G108),AllocFactorMatrix,(V$4+1),FALSE)*$E115</f>
        <v>0</v>
      </c>
      <c r="W108" s="22">
        <f>SUBTOTAL(9,S108:V108)</f>
        <v>0</v>
      </c>
      <c r="X108" s="22">
        <f>VLOOKUP(CONCATENATE($F108," ",$G108),AllocFactorMatrix,(X$4+1),FALSE)*$E115</f>
        <v>0</v>
      </c>
      <c r="Y108" s="22">
        <f>VLOOKUP(CONCATENATE($F108," ",$G108),AllocFactorMatrix,(Y$4+1),FALSE)*$E115</f>
        <v>0</v>
      </c>
      <c r="Z108" s="22">
        <f t="shared" ref="Z108:Z139" si="41">SUBTOTAL(9,X108:Y108)</f>
        <v>0</v>
      </c>
      <c r="AA108" s="22">
        <f>VLOOKUP(CONCATENATE($F108," ",$G108),AllocFactorMatrix,(AA$4+1),FALSE)*$E115</f>
        <v>0</v>
      </c>
      <c r="AB108" s="22">
        <f>VLOOKUP(CONCATENATE($F108," ",$G108),AllocFactorMatrix,(AB$4+1),FALSE)*$E115</f>
        <v>0</v>
      </c>
      <c r="AC108" s="22">
        <f>VLOOKUP(CONCATENATE($F108," ",$G108),AllocFactorMatrix,(AC$4+1),FALSE)*$E115</f>
        <v>0</v>
      </c>
    </row>
    <row r="109" spans="4:29" hidden="1" outlineLevel="1">
      <c r="E109" s="19"/>
      <c r="F109" s="42" t="str">
        <f>F115</f>
        <v>DIST_TRANSF</v>
      </c>
      <c r="G109" s="17" t="str">
        <f>$G$9</f>
        <v>BULKTRAN</v>
      </c>
      <c r="H109" s="21">
        <f t="shared" si="40"/>
        <v>0</v>
      </c>
      <c r="I109" s="22">
        <f>VLOOKUP(CONCATENATE($F109," ",$G109),AllocFactorMatrix,(I$4+1),FALSE)*$E115</f>
        <v>0</v>
      </c>
      <c r="J109" s="22">
        <f>VLOOKUP(CONCATENATE($F109," ",$G109),AllocFactorMatrix,(J$4+1),FALSE)*$E115</f>
        <v>0</v>
      </c>
      <c r="K109" s="22">
        <f>VLOOKUP(CONCATENATE($F109," ",$G109),AllocFactorMatrix,(K$4+1),FALSE)*$E115</f>
        <v>0</v>
      </c>
      <c r="L109" s="22">
        <f>VLOOKUP(CONCATENATE($F109," ",$G109),AllocFactorMatrix,(L$4+1),FALSE)*$E115</f>
        <v>0</v>
      </c>
      <c r="M109" s="22">
        <f t="shared" si="38"/>
        <v>0</v>
      </c>
      <c r="N109" s="22">
        <f>VLOOKUP(CONCATENATE($F109," ",$G109),AllocFactorMatrix,(N$4+1),FALSE)*$E115</f>
        <v>0</v>
      </c>
      <c r="O109" s="22">
        <f>VLOOKUP(CONCATENATE($F109," ",$G109),AllocFactorMatrix,(O$4+1),FALSE)*$E115</f>
        <v>0</v>
      </c>
      <c r="P109" s="22">
        <f>VLOOKUP(CONCATENATE($F109," ",$G109),AllocFactorMatrix,(P$4+1),FALSE)*$E115</f>
        <v>0</v>
      </c>
      <c r="Q109" s="22">
        <f>VLOOKUP(CONCATENATE($F109," ",$G109),AllocFactorMatrix,(Q$4+1),FALSE)*$E115</f>
        <v>0</v>
      </c>
      <c r="R109" s="22">
        <f t="shared" ref="R109:R147" si="42">SUBTOTAL(9,N109:Q109)</f>
        <v>0</v>
      </c>
      <c r="S109" s="22">
        <f>VLOOKUP(CONCATENATE($F109," ",$G109),AllocFactorMatrix,(S$4+1),FALSE)*$E115</f>
        <v>0</v>
      </c>
      <c r="T109" s="22">
        <f>VLOOKUP(CONCATENATE($F109," ",$G109),AllocFactorMatrix,(T$4+1),FALSE)*$E115</f>
        <v>0</v>
      </c>
      <c r="U109" s="22">
        <f>VLOOKUP(CONCATENATE($F109," ",$G109),AllocFactorMatrix,(U$4+1),FALSE)*$E115</f>
        <v>0</v>
      </c>
      <c r="V109" s="22">
        <f>VLOOKUP(CONCATENATE($F109," ",$G109),AllocFactorMatrix,(V$4+1),FALSE)*$E115</f>
        <v>0</v>
      </c>
      <c r="W109" s="22">
        <f t="shared" ref="W109:W115" si="43">SUBTOTAL(9,S109:V109)</f>
        <v>0</v>
      </c>
      <c r="X109" s="22">
        <f>VLOOKUP(CONCATENATE($F109," ",$G109),AllocFactorMatrix,(X$4+1),FALSE)*$E115</f>
        <v>0</v>
      </c>
      <c r="Y109" s="22">
        <f>VLOOKUP(CONCATENATE($F109," ",$G109),AllocFactorMatrix,(Y$4+1),FALSE)*$E115</f>
        <v>0</v>
      </c>
      <c r="Z109" s="22">
        <f t="shared" si="41"/>
        <v>0</v>
      </c>
      <c r="AA109" s="22">
        <f>VLOOKUP(CONCATENATE($F109," ",$G109),AllocFactorMatrix,(AA$4+1),FALSE)*$E115</f>
        <v>0</v>
      </c>
      <c r="AB109" s="22">
        <f>VLOOKUP(CONCATENATE($F109," ",$G109),AllocFactorMatrix,(AB$4+1),FALSE)*$E115</f>
        <v>0</v>
      </c>
      <c r="AC109" s="22">
        <f>VLOOKUP(CONCATENATE($F109," ",$G109),AllocFactorMatrix,(AC$4+1),FALSE)*$E115</f>
        <v>0</v>
      </c>
    </row>
    <row r="110" spans="4:29" hidden="1" outlineLevel="1">
      <c r="E110" s="19"/>
      <c r="F110" s="42" t="str">
        <f>F115</f>
        <v>DIST_TRANSF</v>
      </c>
      <c r="G110" s="17" t="str">
        <f>$G$10</f>
        <v>SUBTRAN</v>
      </c>
      <c r="H110" s="21">
        <f t="shared" si="40"/>
        <v>0</v>
      </c>
      <c r="I110" s="22">
        <f>VLOOKUP(CONCATENATE($F110," ",$G110),AllocFactorMatrix,(I$4+1),FALSE)*$E115</f>
        <v>0</v>
      </c>
      <c r="J110" s="22">
        <f>VLOOKUP(CONCATENATE($F110," ",$G110),AllocFactorMatrix,(J$4+1),FALSE)*$E115</f>
        <v>0</v>
      </c>
      <c r="K110" s="22">
        <f>VLOOKUP(CONCATENATE($F110," ",$G110),AllocFactorMatrix,(K$4+1),FALSE)*$E115</f>
        <v>0</v>
      </c>
      <c r="L110" s="22">
        <f>VLOOKUP(CONCATENATE($F110," ",$G110),AllocFactorMatrix,(L$4+1),FALSE)*$E115</f>
        <v>0</v>
      </c>
      <c r="M110" s="22">
        <f t="shared" si="38"/>
        <v>0</v>
      </c>
      <c r="N110" s="22">
        <f>VLOOKUP(CONCATENATE($F110," ",$G110),AllocFactorMatrix,(N$4+1),FALSE)*$E115</f>
        <v>0</v>
      </c>
      <c r="O110" s="22">
        <f>VLOOKUP(CONCATENATE($F110," ",$G110),AllocFactorMatrix,(O$4+1),FALSE)*$E115</f>
        <v>0</v>
      </c>
      <c r="P110" s="22">
        <f>VLOOKUP(CONCATENATE($F110," ",$G110),AllocFactorMatrix,(P$4+1),FALSE)*$E115</f>
        <v>0</v>
      </c>
      <c r="Q110" s="22">
        <f>VLOOKUP(CONCATENATE($F110," ",$G110),AllocFactorMatrix,(Q$4+1),FALSE)*$E115</f>
        <v>0</v>
      </c>
      <c r="R110" s="22">
        <f t="shared" si="42"/>
        <v>0</v>
      </c>
      <c r="S110" s="22">
        <f>VLOOKUP(CONCATENATE($F110," ",$G110),AllocFactorMatrix,(S$4+1),FALSE)*$E115</f>
        <v>0</v>
      </c>
      <c r="T110" s="22">
        <f>VLOOKUP(CONCATENATE($F110," ",$G110),AllocFactorMatrix,(T$4+1),FALSE)*$E115</f>
        <v>0</v>
      </c>
      <c r="U110" s="22">
        <f>VLOOKUP(CONCATENATE($F110," ",$G110),AllocFactorMatrix,(U$4+1),FALSE)*$E115</f>
        <v>0</v>
      </c>
      <c r="V110" s="22">
        <f>VLOOKUP(CONCATENATE($F110," ",$G110),AllocFactorMatrix,(V$4+1),FALSE)*$E115</f>
        <v>0</v>
      </c>
      <c r="W110" s="22">
        <f t="shared" si="43"/>
        <v>0</v>
      </c>
      <c r="X110" s="22">
        <f>VLOOKUP(CONCATENATE($F110," ",$G110),AllocFactorMatrix,(X$4+1),FALSE)*$E115</f>
        <v>0</v>
      </c>
      <c r="Y110" s="22">
        <f>VLOOKUP(CONCATENATE($F110," ",$G110),AllocFactorMatrix,(Y$4+1),FALSE)*$E115</f>
        <v>0</v>
      </c>
      <c r="Z110" s="22">
        <f t="shared" si="41"/>
        <v>0</v>
      </c>
      <c r="AA110" s="22">
        <f>VLOOKUP(CONCATENATE($F110," ",$G110),AllocFactorMatrix,(AA$4+1),FALSE)*$E115</f>
        <v>0</v>
      </c>
      <c r="AB110" s="22">
        <f>VLOOKUP(CONCATENATE($F110," ",$G110),AllocFactorMatrix,(AB$4+1),FALSE)*$E115</f>
        <v>0</v>
      </c>
      <c r="AC110" s="22">
        <f>VLOOKUP(CONCATENATE($F110," ",$G110),AllocFactorMatrix,(AC$4+1),FALSE)*$E115</f>
        <v>0</v>
      </c>
    </row>
    <row r="111" spans="4:29" hidden="1" outlineLevel="1">
      <c r="E111" s="19"/>
      <c r="F111" s="42" t="str">
        <f>F115</f>
        <v>DIST_TRANSF</v>
      </c>
      <c r="G111" s="17" t="str">
        <f>$G$11</f>
        <v>DISTPRI</v>
      </c>
      <c r="H111" s="21">
        <f t="shared" si="40"/>
        <v>36268857.390000001</v>
      </c>
      <c r="I111" s="22">
        <f>VLOOKUP(CONCATENATE($F111," ",$G111),AllocFactorMatrix,(I$4+1),FALSE)*$E115</f>
        <v>23988942.859406915</v>
      </c>
      <c r="J111" s="22">
        <f>VLOOKUP(CONCATENATE($F111," ",$G111),AllocFactorMatrix,(J$4+1),FALSE)*$E115</f>
        <v>5953061.9821242718</v>
      </c>
      <c r="K111" s="22">
        <f>VLOOKUP(CONCATENATE($F111," ",$G111),AllocFactorMatrix,(K$4+1),FALSE)*$E115</f>
        <v>75579.497770509464</v>
      </c>
      <c r="L111" s="22">
        <f>VLOOKUP(CONCATENATE($F111," ",$G111),AllocFactorMatrix,(L$4+1),FALSE)*$E115</f>
        <v>0</v>
      </c>
      <c r="M111" s="22">
        <f t="shared" si="38"/>
        <v>6028641.4798947815</v>
      </c>
      <c r="N111" s="22">
        <f>VLOOKUP(CONCATENATE($F111," ",$G111),AllocFactorMatrix,(N$4+1),FALSE)*$E115</f>
        <v>2598472.1400549938</v>
      </c>
      <c r="O111" s="22">
        <f>VLOOKUP(CONCATENATE($F111," ",$G111),AllocFactorMatrix,(O$4+1),FALSE)*$E115</f>
        <v>714561.1101882552</v>
      </c>
      <c r="P111" s="22">
        <f>VLOOKUP(CONCATENATE($F111," ",$G111),AllocFactorMatrix,(P$4+1),FALSE)*$E115</f>
        <v>0</v>
      </c>
      <c r="Q111" s="22">
        <f>VLOOKUP(CONCATENATE($F111," ",$G111),AllocFactorMatrix,(Q$4+1),FALSE)*$E115</f>
        <v>0</v>
      </c>
      <c r="R111" s="22">
        <f t="shared" si="42"/>
        <v>3313033.2502432489</v>
      </c>
      <c r="S111" s="22">
        <f>VLOOKUP(CONCATENATE($F111," ",$G111),AllocFactorMatrix,(S$4+1),FALSE)*$E115</f>
        <v>111343.55311799209</v>
      </c>
      <c r="T111" s="22">
        <f>VLOOKUP(CONCATENATE($F111," ",$G111),AllocFactorMatrix,(T$4+1),FALSE)*$E115</f>
        <v>2056488.9939930595</v>
      </c>
      <c r="U111" s="22">
        <f>VLOOKUP(CONCATENATE($F111," ",$G111),AllocFactorMatrix,(U$4+1),FALSE)*$E115</f>
        <v>0</v>
      </c>
      <c r="V111" s="22">
        <f>VLOOKUP(CONCATENATE($F111," ",$G111),AllocFactorMatrix,(V$4+1),FALSE)*$E115</f>
        <v>0</v>
      </c>
      <c r="W111" s="22">
        <f t="shared" si="43"/>
        <v>2167832.5471110516</v>
      </c>
      <c r="X111" s="22">
        <f>VLOOKUP(CONCATENATE($F111," ",$G111),AllocFactorMatrix,(X$4+1),FALSE)*$E115</f>
        <v>730392.71430445777</v>
      </c>
      <c r="Y111" s="22">
        <f>VLOOKUP(CONCATENATE($F111," ",$G111),AllocFactorMatrix,(Y$4+1),FALSE)*$E115</f>
        <v>14027.876543984512</v>
      </c>
      <c r="Z111" s="22">
        <f t="shared" si="41"/>
        <v>744420.59084844228</v>
      </c>
      <c r="AA111" s="22">
        <f>VLOOKUP(CONCATENATE($F111," ",$G111),AllocFactorMatrix,(AA$4+1),FALSE)*$E115</f>
        <v>10720.848565435033</v>
      </c>
      <c r="AB111" s="22">
        <f>VLOOKUP(CONCATENATE($F111," ",$G111),AllocFactorMatrix,(AB$4+1),FALSE)*$E115</f>
        <v>12336.772048714563</v>
      </c>
      <c r="AC111" s="22">
        <f>VLOOKUP(CONCATENATE($F111," ",$G111),AllocFactorMatrix,(AC$4+1),FALSE)*$E115</f>
        <v>2929.0418814141535</v>
      </c>
    </row>
    <row r="112" spans="4:29" hidden="1" outlineLevel="1">
      <c r="E112" s="19"/>
      <c r="F112" s="42" t="str">
        <f>F115</f>
        <v>DIST_TRANSF</v>
      </c>
      <c r="G112" s="17" t="str">
        <f>$G$12</f>
        <v>DISTSEC</v>
      </c>
      <c r="H112" s="21">
        <f t="shared" si="40"/>
        <v>58111330.35207323</v>
      </c>
      <c r="I112" s="22">
        <f>VLOOKUP(CONCATENATE($F112," ",$G112),AllocFactorMatrix,(I$4+1),FALSE)*$E115</f>
        <v>44186602.649910279</v>
      </c>
      <c r="J112" s="22">
        <f>VLOOKUP(CONCATENATE($F112," ",$G112),AllocFactorMatrix,(J$4+1),FALSE)*$E115</f>
        <v>8918751.17653016</v>
      </c>
      <c r="K112" s="22">
        <f>VLOOKUP(CONCATENATE($F112," ",$G112),AllocFactorMatrix,(K$4+1),FALSE)*$E115</f>
        <v>0</v>
      </c>
      <c r="L112" s="22">
        <f>VLOOKUP(CONCATENATE($F112," ",$G112),AllocFactorMatrix,(L$4+1),FALSE)*$E115</f>
        <v>0</v>
      </c>
      <c r="M112" s="22">
        <f t="shared" si="38"/>
        <v>8918751.17653016</v>
      </c>
      <c r="N112" s="22">
        <f>VLOOKUP(CONCATENATE($F112," ",$G112),AllocFactorMatrix,(N$4+1),FALSE)*$E115</f>
        <v>3416062.7588294437</v>
      </c>
      <c r="O112" s="22">
        <f>VLOOKUP(CONCATENATE($F112," ",$G112),AllocFactorMatrix,(O$4+1),FALSE)*$E115</f>
        <v>0</v>
      </c>
      <c r="P112" s="22">
        <f>VLOOKUP(CONCATENATE($F112," ",$G112),AllocFactorMatrix,(P$4+1),FALSE)*$E115</f>
        <v>0</v>
      </c>
      <c r="Q112" s="22">
        <f>VLOOKUP(CONCATENATE($F112," ",$G112),AllocFactorMatrix,(Q$4+1),FALSE)*$E115</f>
        <v>0</v>
      </c>
      <c r="R112" s="22">
        <f t="shared" si="42"/>
        <v>3416062.7588294437</v>
      </c>
      <c r="S112" s="22">
        <f>VLOOKUP(CONCATENATE($F112," ",$G112),AllocFactorMatrix,(S$4+1),FALSE)*$E115</f>
        <v>119979.29195165215</v>
      </c>
      <c r="T112" s="22">
        <f>VLOOKUP(CONCATENATE($F112," ",$G112),AllocFactorMatrix,(T$4+1),FALSE)*$E115</f>
        <v>0</v>
      </c>
      <c r="U112" s="22">
        <f>VLOOKUP(CONCATENATE($F112," ",$G112),AllocFactorMatrix,(U$4+1),FALSE)*$E115</f>
        <v>0</v>
      </c>
      <c r="V112" s="22">
        <f>VLOOKUP(CONCATENATE($F112," ",$G112),AllocFactorMatrix,(V$4+1),FALSE)*$E115</f>
        <v>0</v>
      </c>
      <c r="W112" s="22">
        <f t="shared" si="43"/>
        <v>119979.29195165215</v>
      </c>
      <c r="X112" s="22">
        <f>VLOOKUP(CONCATENATE($F112," ",$G112),AllocFactorMatrix,(X$4+1),FALSE)*$E115</f>
        <v>990888.7314171443</v>
      </c>
      <c r="Y112" s="22">
        <f>VLOOKUP(CONCATENATE($F112," ",$G112),AllocFactorMatrix,(Y$4+1),FALSE)*$E115</f>
        <v>0</v>
      </c>
      <c r="Z112" s="22">
        <f t="shared" si="41"/>
        <v>990888.7314171443</v>
      </c>
      <c r="AA112" s="22">
        <f>VLOOKUP(CONCATENATE($F112," ",$G112),AllocFactorMatrix,(AA$4+1),FALSE)*$E115</f>
        <v>12754.483990898645</v>
      </c>
      <c r="AB112" s="22">
        <f>VLOOKUP(CONCATENATE($F112," ",$G112),AllocFactorMatrix,(AB$4+1),FALSE)*$E115</f>
        <v>379742.9752197059</v>
      </c>
      <c r="AC112" s="22">
        <f>VLOOKUP(CONCATENATE($F112," ",$G112),AllocFactorMatrix,(AC$4+1),FALSE)*$E115</f>
        <v>86548.284223955096</v>
      </c>
    </row>
    <row r="113" spans="4:29" hidden="1" outlineLevel="1">
      <c r="E113" s="19"/>
      <c r="F113" s="42" t="str">
        <f>F115</f>
        <v>DIST_TRANSF</v>
      </c>
      <c r="G113" s="17" t="str">
        <f>$G$13</f>
        <v>ENERGY</v>
      </c>
      <c r="H113" s="21">
        <f t="shared" si="40"/>
        <v>0</v>
      </c>
      <c r="I113" s="22">
        <f>VLOOKUP(CONCATENATE($F113," ",$G113),AllocFactorMatrix,(I$4+1),FALSE)*$E115</f>
        <v>0</v>
      </c>
      <c r="J113" s="22">
        <f>VLOOKUP(CONCATENATE($F113," ",$G113),AllocFactorMatrix,(J$4+1),FALSE)*$E115</f>
        <v>0</v>
      </c>
      <c r="K113" s="22">
        <f>VLOOKUP(CONCATENATE($F113," ",$G113),AllocFactorMatrix,(K$4+1),FALSE)*$E115</f>
        <v>0</v>
      </c>
      <c r="L113" s="22">
        <f>VLOOKUP(CONCATENATE($F113," ",$G113),AllocFactorMatrix,(L$4+1),FALSE)*$E115</f>
        <v>0</v>
      </c>
      <c r="M113" s="22">
        <f t="shared" si="38"/>
        <v>0</v>
      </c>
      <c r="N113" s="22">
        <f>VLOOKUP(CONCATENATE($F113," ",$G113),AllocFactorMatrix,(N$4+1),FALSE)*$E115</f>
        <v>0</v>
      </c>
      <c r="O113" s="22">
        <f>VLOOKUP(CONCATENATE($F113," ",$G113),AllocFactorMatrix,(O$4+1),FALSE)*$E115</f>
        <v>0</v>
      </c>
      <c r="P113" s="22">
        <f>VLOOKUP(CONCATENATE($F113," ",$G113),AllocFactorMatrix,(P$4+1),FALSE)*$E115</f>
        <v>0</v>
      </c>
      <c r="Q113" s="22">
        <f>VLOOKUP(CONCATENATE($F113," ",$G113),AllocFactorMatrix,(Q$4+1),FALSE)*$E115</f>
        <v>0</v>
      </c>
      <c r="R113" s="22">
        <f t="shared" si="42"/>
        <v>0</v>
      </c>
      <c r="S113" s="22">
        <f>VLOOKUP(CONCATENATE($F113," ",$G113),AllocFactorMatrix,(S$4+1),FALSE)*$E115</f>
        <v>0</v>
      </c>
      <c r="T113" s="22">
        <f>VLOOKUP(CONCATENATE($F113," ",$G113),AllocFactorMatrix,(T$4+1),FALSE)*$E115</f>
        <v>0</v>
      </c>
      <c r="U113" s="22">
        <f>VLOOKUP(CONCATENATE($F113," ",$G113),AllocFactorMatrix,(U$4+1),FALSE)*$E115</f>
        <v>0</v>
      </c>
      <c r="V113" s="22">
        <f>VLOOKUP(CONCATENATE($F113," ",$G113),AllocFactorMatrix,(V$4+1),FALSE)*$E115</f>
        <v>0</v>
      </c>
      <c r="W113" s="22">
        <f t="shared" si="43"/>
        <v>0</v>
      </c>
      <c r="X113" s="22">
        <f>VLOOKUP(CONCATENATE($F113," ",$G113),AllocFactorMatrix,(X$4+1),FALSE)*$E115</f>
        <v>0</v>
      </c>
      <c r="Y113" s="22">
        <f>VLOOKUP(CONCATENATE($F113," ",$G113),AllocFactorMatrix,(Y$4+1),FALSE)*$E115</f>
        <v>0</v>
      </c>
      <c r="Z113" s="22">
        <f t="shared" si="41"/>
        <v>0</v>
      </c>
      <c r="AA113" s="22">
        <f>VLOOKUP(CONCATENATE($F113," ",$G113),AllocFactorMatrix,(AA$4+1),FALSE)*$E115</f>
        <v>0</v>
      </c>
      <c r="AB113" s="22">
        <f>VLOOKUP(CONCATENATE($F113," ",$G113),AllocFactorMatrix,(AB$4+1),FALSE)*$E115</f>
        <v>0</v>
      </c>
      <c r="AC113" s="22">
        <f>VLOOKUP(CONCATENATE($F113," ",$G113),AllocFactorMatrix,(AC$4+1),FALSE)*$E115</f>
        <v>0</v>
      </c>
    </row>
    <row r="114" spans="4:29" hidden="1" outlineLevel="1">
      <c r="E114" s="19"/>
      <c r="F114" s="42" t="str">
        <f>F115</f>
        <v>DIST_TRANSF</v>
      </c>
      <c r="G114" s="17" t="str">
        <f>$G$14</f>
        <v>CUSTOMER</v>
      </c>
      <c r="H114" s="21">
        <f t="shared" si="40"/>
        <v>64255610.787926763</v>
      </c>
      <c r="I114" s="22">
        <f>VLOOKUP(CONCATENATE($F114," ",$G114),AllocFactorMatrix,(I$4+1),FALSE)*$E115</f>
        <v>51878227.881916404</v>
      </c>
      <c r="J114" s="22">
        <f>VLOOKUP(CONCATENATE($F114," ",$G114),AllocFactorMatrix,(J$4+1),FALSE)*$E115</f>
        <v>12149017.907744478</v>
      </c>
      <c r="K114" s="22">
        <f>VLOOKUP(CONCATENATE($F114," ",$G114),AllocFactorMatrix,(K$4+1),FALSE)*$E115</f>
        <v>0</v>
      </c>
      <c r="L114" s="22">
        <f>VLOOKUP(CONCATENATE($F114," ",$G114),AllocFactorMatrix,(L$4+1),FALSE)*$E115</f>
        <v>0</v>
      </c>
      <c r="M114" s="22">
        <f t="shared" si="38"/>
        <v>12149017.907744478</v>
      </c>
      <c r="N114" s="22">
        <f>VLOOKUP(CONCATENATE($F114," ",$G114),AllocFactorMatrix,(N$4+1),FALSE)*$E115</f>
        <v>148043.51611718707</v>
      </c>
      <c r="O114" s="22">
        <f>VLOOKUP(CONCATENATE($F114," ",$G114),AllocFactorMatrix,(O$4+1),FALSE)*$E115</f>
        <v>0</v>
      </c>
      <c r="P114" s="22">
        <f>VLOOKUP(CONCATENATE($F114," ",$G114),AllocFactorMatrix,(P$4+1),FALSE)*$E115</f>
        <v>0</v>
      </c>
      <c r="Q114" s="22">
        <f>VLOOKUP(CONCATENATE($F114," ",$G114),AllocFactorMatrix,(Q$4+1),FALSE)*$E115</f>
        <v>0</v>
      </c>
      <c r="R114" s="22">
        <f t="shared" si="42"/>
        <v>148043.51611718707</v>
      </c>
      <c r="S114" s="22">
        <f>VLOOKUP(CONCATENATE($F114," ",$G114),AllocFactorMatrix,(S$4+1),FALSE)*$E115</f>
        <v>1574.9310225232666</v>
      </c>
      <c r="T114" s="22">
        <f>VLOOKUP(CONCATENATE($F114," ",$G114),AllocFactorMatrix,(T$4+1),FALSE)*$E115</f>
        <v>0</v>
      </c>
      <c r="U114" s="22">
        <f>VLOOKUP(CONCATENATE($F114," ",$G114),AllocFactorMatrix,(U$4+1),FALSE)*$E115</f>
        <v>0</v>
      </c>
      <c r="V114" s="22">
        <f>VLOOKUP(CONCATENATE($F114," ",$G114),AllocFactorMatrix,(V$4+1),FALSE)*$E115</f>
        <v>0</v>
      </c>
      <c r="W114" s="22">
        <f t="shared" si="43"/>
        <v>1574.9310225232666</v>
      </c>
      <c r="X114" s="22">
        <f>VLOOKUP(CONCATENATE($F114," ",$G114),AllocFactorMatrix,(X$4+1),FALSE)*$E115</f>
        <v>54335.120277052702</v>
      </c>
      <c r="Y114" s="22">
        <f>VLOOKUP(CONCATENATE($F114," ",$G114),AllocFactorMatrix,(Y$4+1),FALSE)*$E115</f>
        <v>0</v>
      </c>
      <c r="Z114" s="22">
        <f t="shared" si="41"/>
        <v>54335.120277052702</v>
      </c>
      <c r="AA114" s="22">
        <f>VLOOKUP(CONCATENATE($F114," ",$G114),AllocFactorMatrix,(AA$4+1),FALSE)*$E115</f>
        <v>3149.8620450465332</v>
      </c>
      <c r="AB114" s="22">
        <f>VLOOKUP(CONCATENATE($F114," ",$G114),AllocFactorMatrix,(AB$4+1),FALSE)*$E115</f>
        <v>0</v>
      </c>
      <c r="AC114" s="22">
        <f>VLOOKUP(CONCATENATE($F114," ",$G114),AllocFactorMatrix,(AC$4+1),FALSE)*$E115</f>
        <v>21261.568804064103</v>
      </c>
    </row>
    <row r="115" spans="4:29" collapsed="1">
      <c r="D115" s="17" t="s">
        <v>93</v>
      </c>
      <c r="E115" s="19">
        <v>158635798.53</v>
      </c>
      <c r="F115" s="42" t="s">
        <v>62</v>
      </c>
      <c r="G115" s="17" t="str">
        <f>$G$15</f>
        <v>TOTAL</v>
      </c>
      <c r="H115" s="21">
        <f t="shared" si="40"/>
        <v>158635798.53000003</v>
      </c>
      <c r="I115" s="22">
        <f>VLOOKUP(CONCATENATE($F115," ",$G115),AllocFactorMatrix,(I$4+1),FALSE)*$E115</f>
        <v>120053773.39123361</v>
      </c>
      <c r="J115" s="22">
        <f>VLOOKUP(CONCATENATE($F115," ",$G115),AllocFactorMatrix,(J$4+1),FALSE)*$E115</f>
        <v>27020831.066398915</v>
      </c>
      <c r="K115" s="22">
        <f>VLOOKUP(CONCATENATE($F115," ",$G115),AllocFactorMatrix,(K$4+1),FALSE)*$E115</f>
        <v>75579.497770509464</v>
      </c>
      <c r="L115" s="22">
        <f>VLOOKUP(CONCATENATE($F115," ",$G115),AllocFactorMatrix,(L$4+1),FALSE)*$E115</f>
        <v>0</v>
      </c>
      <c r="M115" s="22">
        <f t="shared" si="38"/>
        <v>27096410.564169426</v>
      </c>
      <c r="N115" s="22">
        <f>VLOOKUP(CONCATENATE($F115," ",$G115),AllocFactorMatrix,(N$4+1),FALSE)*$E115</f>
        <v>6162578.4150016243</v>
      </c>
      <c r="O115" s="22">
        <f>VLOOKUP(CONCATENATE($F115," ",$G115),AllocFactorMatrix,(O$4+1),FALSE)*$E115</f>
        <v>714561.1101882552</v>
      </c>
      <c r="P115" s="22">
        <f>VLOOKUP(CONCATENATE($F115," ",$G115),AllocFactorMatrix,(P$4+1),FALSE)*$E115</f>
        <v>0</v>
      </c>
      <c r="Q115" s="22">
        <f>VLOOKUP(CONCATENATE($F115," ",$G115),AllocFactorMatrix,(Q$4+1),FALSE)*$E115</f>
        <v>0</v>
      </c>
      <c r="R115" s="22">
        <f t="shared" si="42"/>
        <v>6877139.5251898794</v>
      </c>
      <c r="S115" s="22">
        <f>VLOOKUP(CONCATENATE($F115," ",$G115),AllocFactorMatrix,(S$4+1),FALSE)*$E115</f>
        <v>232897.77609216751</v>
      </c>
      <c r="T115" s="22">
        <f>VLOOKUP(CONCATENATE($F115," ",$G115),AllocFactorMatrix,(T$4+1),FALSE)*$E115</f>
        <v>2056488.9939930595</v>
      </c>
      <c r="U115" s="22">
        <f>VLOOKUP(CONCATENATE($F115," ",$G115),AllocFactorMatrix,(U$4+1),FALSE)*$E115</f>
        <v>0</v>
      </c>
      <c r="V115" s="22">
        <f>VLOOKUP(CONCATENATE($F115," ",$G115),AllocFactorMatrix,(V$4+1),FALSE)*$E115</f>
        <v>0</v>
      </c>
      <c r="W115" s="22">
        <f t="shared" si="43"/>
        <v>2289386.7700852272</v>
      </c>
      <c r="X115" s="22">
        <f>VLOOKUP(CONCATENATE($F115," ",$G115),AllocFactorMatrix,(X$4+1),FALSE)*$E115</f>
        <v>1775616.5659986546</v>
      </c>
      <c r="Y115" s="22">
        <f>VLOOKUP(CONCATENATE($F115," ",$G115),AllocFactorMatrix,(Y$4+1),FALSE)*$E115</f>
        <v>14027.876543984512</v>
      </c>
      <c r="Z115" s="22">
        <f t="shared" si="41"/>
        <v>1789644.4425426391</v>
      </c>
      <c r="AA115" s="22">
        <f>VLOOKUP(CONCATENATE($F115," ",$G115),AllocFactorMatrix,(AA$4+1),FALSE)*$E115</f>
        <v>26625.194601380212</v>
      </c>
      <c r="AB115" s="22">
        <f>VLOOKUP(CONCATENATE($F115," ",$G115),AllocFactorMatrix,(AB$4+1),FALSE)*$E115</f>
        <v>392079.74726842047</v>
      </c>
      <c r="AC115" s="22">
        <f>VLOOKUP(CONCATENATE($F115," ",$G115),AllocFactorMatrix,(AC$4+1),FALSE)*$E115</f>
        <v>110738.89490943334</v>
      </c>
    </row>
    <row r="116" spans="4:29" hidden="1" outlineLevel="1">
      <c r="E116" s="19"/>
      <c r="F116" s="42" t="str">
        <f>F123</f>
        <v>DIST_SERV</v>
      </c>
      <c r="G116" s="17" t="str">
        <f>$G$8</f>
        <v>PRODUCTION</v>
      </c>
      <c r="H116" s="21">
        <f t="shared" si="40"/>
        <v>0</v>
      </c>
      <c r="I116" s="22">
        <f>VLOOKUP(CONCATENATE($F116," ",$G116),AllocFactorMatrix,(I$4+1),FALSE)*$E123</f>
        <v>0</v>
      </c>
      <c r="J116" s="22">
        <f>VLOOKUP(CONCATENATE($F116," ",$G116),AllocFactorMatrix,(J$4+1),FALSE)*$E123</f>
        <v>0</v>
      </c>
      <c r="K116" s="22">
        <f>VLOOKUP(CONCATENATE($F116," ",$G116),AllocFactorMatrix,(K$4+1),FALSE)*$E123</f>
        <v>0</v>
      </c>
      <c r="L116" s="22">
        <f>VLOOKUP(CONCATENATE($F116," ",$G116),AllocFactorMatrix,(L$4+1),FALSE)*$E123</f>
        <v>0</v>
      </c>
      <c r="M116" s="22">
        <f t="shared" si="38"/>
        <v>0</v>
      </c>
      <c r="N116" s="22">
        <f>VLOOKUP(CONCATENATE($F116," ",$G116),AllocFactorMatrix,(N$4+1),FALSE)*$E123</f>
        <v>0</v>
      </c>
      <c r="O116" s="22">
        <f>VLOOKUP(CONCATENATE($F116," ",$G116),AllocFactorMatrix,(O$4+1),FALSE)*$E123</f>
        <v>0</v>
      </c>
      <c r="P116" s="22">
        <f>VLOOKUP(CONCATENATE($F116," ",$G116),AllocFactorMatrix,(P$4+1),FALSE)*$E123</f>
        <v>0</v>
      </c>
      <c r="Q116" s="22">
        <f>VLOOKUP(CONCATENATE($F116," ",$G116),AllocFactorMatrix,(Q$4+1),FALSE)*$E123</f>
        <v>0</v>
      </c>
      <c r="R116" s="22">
        <f t="shared" si="42"/>
        <v>0</v>
      </c>
      <c r="S116" s="22">
        <f>VLOOKUP(CONCATENATE($F116," ",$G116),AllocFactorMatrix,(S$4+1),FALSE)*$E123</f>
        <v>0</v>
      </c>
      <c r="T116" s="22">
        <f>VLOOKUP(CONCATENATE($F116," ",$G116),AllocFactorMatrix,(T$4+1),FALSE)*$E123</f>
        <v>0</v>
      </c>
      <c r="U116" s="22">
        <f>VLOOKUP(CONCATENATE($F116," ",$G116),AllocFactorMatrix,(U$4+1),FALSE)*$E123</f>
        <v>0</v>
      </c>
      <c r="V116" s="22">
        <f>VLOOKUP(CONCATENATE($F116," ",$G116),AllocFactorMatrix,(V$4+1),FALSE)*$E123</f>
        <v>0</v>
      </c>
      <c r="W116" s="22">
        <f>SUBTOTAL(9,S116:V116)</f>
        <v>0</v>
      </c>
      <c r="X116" s="22">
        <f>VLOOKUP(CONCATENATE($F116," ",$G116),AllocFactorMatrix,(X$4+1),FALSE)*$E123</f>
        <v>0</v>
      </c>
      <c r="Y116" s="22">
        <f>VLOOKUP(CONCATENATE($F116," ",$G116),AllocFactorMatrix,(Y$4+1),FALSE)*$E123</f>
        <v>0</v>
      </c>
      <c r="Z116" s="22">
        <f t="shared" si="41"/>
        <v>0</v>
      </c>
      <c r="AA116" s="22">
        <f>VLOOKUP(CONCATENATE($F116," ",$G116),AllocFactorMatrix,(AA$4+1),FALSE)*$E123</f>
        <v>0</v>
      </c>
      <c r="AB116" s="22">
        <f>VLOOKUP(CONCATENATE($F116," ",$G116),AllocFactorMatrix,(AB$4+1),FALSE)*$E123</f>
        <v>0</v>
      </c>
      <c r="AC116" s="22">
        <f>VLOOKUP(CONCATENATE($F116," ",$G116),AllocFactorMatrix,(AC$4+1),FALSE)*$E123</f>
        <v>0</v>
      </c>
    </row>
    <row r="117" spans="4:29" hidden="1" outlineLevel="1">
      <c r="E117" s="19"/>
      <c r="F117" s="42" t="str">
        <f>F123</f>
        <v>DIST_SERV</v>
      </c>
      <c r="G117" s="17" t="str">
        <f>$G$9</f>
        <v>BULKTRAN</v>
      </c>
      <c r="H117" s="21">
        <f t="shared" si="40"/>
        <v>0</v>
      </c>
      <c r="I117" s="22">
        <f>VLOOKUP(CONCATENATE($F117," ",$G117),AllocFactorMatrix,(I$4+1),FALSE)*$E123</f>
        <v>0</v>
      </c>
      <c r="J117" s="22">
        <f>VLOOKUP(CONCATENATE($F117," ",$G117),AllocFactorMatrix,(J$4+1),FALSE)*$E123</f>
        <v>0</v>
      </c>
      <c r="K117" s="22">
        <f>VLOOKUP(CONCATENATE($F117," ",$G117),AllocFactorMatrix,(K$4+1),FALSE)*$E123</f>
        <v>0</v>
      </c>
      <c r="L117" s="22">
        <f>VLOOKUP(CONCATENATE($F117," ",$G117),AllocFactorMatrix,(L$4+1),FALSE)*$E123</f>
        <v>0</v>
      </c>
      <c r="M117" s="22">
        <f t="shared" si="38"/>
        <v>0</v>
      </c>
      <c r="N117" s="22">
        <f>VLOOKUP(CONCATENATE($F117," ",$G117),AllocFactorMatrix,(N$4+1),FALSE)*$E123</f>
        <v>0</v>
      </c>
      <c r="O117" s="22">
        <f>VLOOKUP(CONCATENATE($F117," ",$G117),AllocFactorMatrix,(O$4+1),FALSE)*$E123</f>
        <v>0</v>
      </c>
      <c r="P117" s="22">
        <f>VLOOKUP(CONCATENATE($F117," ",$G117),AllocFactorMatrix,(P$4+1),FALSE)*$E123</f>
        <v>0</v>
      </c>
      <c r="Q117" s="22">
        <f>VLOOKUP(CONCATENATE($F117," ",$G117),AllocFactorMatrix,(Q$4+1),FALSE)*$E123</f>
        <v>0</v>
      </c>
      <c r="R117" s="22">
        <f t="shared" si="42"/>
        <v>0</v>
      </c>
      <c r="S117" s="22">
        <f>VLOOKUP(CONCATENATE($F117," ",$G117),AllocFactorMatrix,(S$4+1),FALSE)*$E123</f>
        <v>0</v>
      </c>
      <c r="T117" s="22">
        <f>VLOOKUP(CONCATENATE($F117," ",$G117),AllocFactorMatrix,(T$4+1),FALSE)*$E123</f>
        <v>0</v>
      </c>
      <c r="U117" s="22">
        <f>VLOOKUP(CONCATENATE($F117," ",$G117),AllocFactorMatrix,(U$4+1),FALSE)*$E123</f>
        <v>0</v>
      </c>
      <c r="V117" s="22">
        <f>VLOOKUP(CONCATENATE($F117," ",$G117),AllocFactorMatrix,(V$4+1),FALSE)*$E123</f>
        <v>0</v>
      </c>
      <c r="W117" s="22">
        <f t="shared" ref="W117:W123" si="44">SUBTOTAL(9,S117:V117)</f>
        <v>0</v>
      </c>
      <c r="X117" s="22">
        <f>VLOOKUP(CONCATENATE($F117," ",$G117),AllocFactorMatrix,(X$4+1),FALSE)*$E123</f>
        <v>0</v>
      </c>
      <c r="Y117" s="22">
        <f>VLOOKUP(CONCATENATE($F117," ",$G117),AllocFactorMatrix,(Y$4+1),FALSE)*$E123</f>
        <v>0</v>
      </c>
      <c r="Z117" s="22">
        <f t="shared" si="41"/>
        <v>0</v>
      </c>
      <c r="AA117" s="22">
        <f>VLOOKUP(CONCATENATE($F117," ",$G117),AllocFactorMatrix,(AA$4+1),FALSE)*$E123</f>
        <v>0</v>
      </c>
      <c r="AB117" s="22">
        <f>VLOOKUP(CONCATENATE($F117," ",$G117),AllocFactorMatrix,(AB$4+1),FALSE)*$E123</f>
        <v>0</v>
      </c>
      <c r="AC117" s="22">
        <f>VLOOKUP(CONCATENATE($F117," ",$G117),AllocFactorMatrix,(AC$4+1),FALSE)*$E123</f>
        <v>0</v>
      </c>
    </row>
    <row r="118" spans="4:29" hidden="1" outlineLevel="1">
      <c r="E118" s="19"/>
      <c r="F118" s="42" t="str">
        <f>F123</f>
        <v>DIST_SERV</v>
      </c>
      <c r="G118" s="17" t="str">
        <f>$G$10</f>
        <v>SUBTRAN</v>
      </c>
      <c r="H118" s="21">
        <f t="shared" si="40"/>
        <v>0</v>
      </c>
      <c r="I118" s="22">
        <f>VLOOKUP(CONCATENATE($F118," ",$G118),AllocFactorMatrix,(I$4+1),FALSE)*$E123</f>
        <v>0</v>
      </c>
      <c r="J118" s="22">
        <f>VLOOKUP(CONCATENATE($F118," ",$G118),AllocFactorMatrix,(J$4+1),FALSE)*$E123</f>
        <v>0</v>
      </c>
      <c r="K118" s="22">
        <f>VLOOKUP(CONCATENATE($F118," ",$G118),AllocFactorMatrix,(K$4+1),FALSE)*$E123</f>
        <v>0</v>
      </c>
      <c r="L118" s="22">
        <f>VLOOKUP(CONCATENATE($F118," ",$G118),AllocFactorMatrix,(L$4+1),FALSE)*$E123</f>
        <v>0</v>
      </c>
      <c r="M118" s="22">
        <f t="shared" si="38"/>
        <v>0</v>
      </c>
      <c r="N118" s="22">
        <f>VLOOKUP(CONCATENATE($F118," ",$G118),AllocFactorMatrix,(N$4+1),FALSE)*$E123</f>
        <v>0</v>
      </c>
      <c r="O118" s="22">
        <f>VLOOKUP(CONCATENATE($F118," ",$G118),AllocFactorMatrix,(O$4+1),FALSE)*$E123</f>
        <v>0</v>
      </c>
      <c r="P118" s="22">
        <f>VLOOKUP(CONCATENATE($F118," ",$G118),AllocFactorMatrix,(P$4+1),FALSE)*$E123</f>
        <v>0</v>
      </c>
      <c r="Q118" s="22">
        <f>VLOOKUP(CONCATENATE($F118," ",$G118),AllocFactorMatrix,(Q$4+1),FALSE)*$E123</f>
        <v>0</v>
      </c>
      <c r="R118" s="22">
        <f t="shared" si="42"/>
        <v>0</v>
      </c>
      <c r="S118" s="22">
        <f>VLOOKUP(CONCATENATE($F118," ",$G118),AllocFactorMatrix,(S$4+1),FALSE)*$E123</f>
        <v>0</v>
      </c>
      <c r="T118" s="22">
        <f>VLOOKUP(CONCATENATE($F118," ",$G118),AllocFactorMatrix,(T$4+1),FALSE)*$E123</f>
        <v>0</v>
      </c>
      <c r="U118" s="22">
        <f>VLOOKUP(CONCATENATE($F118," ",$G118),AllocFactorMatrix,(U$4+1),FALSE)*$E123</f>
        <v>0</v>
      </c>
      <c r="V118" s="22">
        <f>VLOOKUP(CONCATENATE($F118," ",$G118),AllocFactorMatrix,(V$4+1),FALSE)*$E123</f>
        <v>0</v>
      </c>
      <c r="W118" s="22">
        <f t="shared" si="44"/>
        <v>0</v>
      </c>
      <c r="X118" s="22">
        <f>VLOOKUP(CONCATENATE($F118," ",$G118),AllocFactorMatrix,(X$4+1),FALSE)*$E123</f>
        <v>0</v>
      </c>
      <c r="Y118" s="22">
        <f>VLOOKUP(CONCATENATE($F118," ",$G118),AllocFactorMatrix,(Y$4+1),FALSE)*$E123</f>
        <v>0</v>
      </c>
      <c r="Z118" s="22">
        <f t="shared" si="41"/>
        <v>0</v>
      </c>
      <c r="AA118" s="22">
        <f>VLOOKUP(CONCATENATE($F118," ",$G118),AllocFactorMatrix,(AA$4+1),FALSE)*$E123</f>
        <v>0</v>
      </c>
      <c r="AB118" s="22">
        <f>VLOOKUP(CONCATENATE($F118," ",$G118),AllocFactorMatrix,(AB$4+1),FALSE)*$E123</f>
        <v>0</v>
      </c>
      <c r="AC118" s="22">
        <f>VLOOKUP(CONCATENATE($F118," ",$G118),AllocFactorMatrix,(AC$4+1),FALSE)*$E123</f>
        <v>0</v>
      </c>
    </row>
    <row r="119" spans="4:29" hidden="1" outlineLevel="1">
      <c r="E119" s="19"/>
      <c r="F119" s="42" t="str">
        <f>F123</f>
        <v>DIST_SERV</v>
      </c>
      <c r="G119" s="17" t="str">
        <f>$G$11</f>
        <v>DISTPRI</v>
      </c>
      <c r="H119" s="21">
        <f t="shared" si="40"/>
        <v>0</v>
      </c>
      <c r="I119" s="22">
        <f>VLOOKUP(CONCATENATE($F119," ",$G119),AllocFactorMatrix,(I$4+1),FALSE)*$E123</f>
        <v>0</v>
      </c>
      <c r="J119" s="22">
        <f>VLOOKUP(CONCATENATE($F119," ",$G119),AllocFactorMatrix,(J$4+1),FALSE)*$E123</f>
        <v>0</v>
      </c>
      <c r="K119" s="22">
        <f>VLOOKUP(CONCATENATE($F119," ",$G119),AllocFactorMatrix,(K$4+1),FALSE)*$E123</f>
        <v>0</v>
      </c>
      <c r="L119" s="22">
        <f>VLOOKUP(CONCATENATE($F119," ",$G119),AllocFactorMatrix,(L$4+1),FALSE)*$E123</f>
        <v>0</v>
      </c>
      <c r="M119" s="22">
        <f t="shared" si="38"/>
        <v>0</v>
      </c>
      <c r="N119" s="22">
        <f>VLOOKUP(CONCATENATE($F119," ",$G119),AllocFactorMatrix,(N$4+1),FALSE)*$E123</f>
        <v>0</v>
      </c>
      <c r="O119" s="22">
        <f>VLOOKUP(CONCATENATE($F119," ",$G119),AllocFactorMatrix,(O$4+1),FALSE)*$E123</f>
        <v>0</v>
      </c>
      <c r="P119" s="22">
        <f>VLOOKUP(CONCATENATE($F119," ",$G119),AllocFactorMatrix,(P$4+1),FALSE)*$E123</f>
        <v>0</v>
      </c>
      <c r="Q119" s="22">
        <f>VLOOKUP(CONCATENATE($F119," ",$G119),AllocFactorMatrix,(Q$4+1),FALSE)*$E123</f>
        <v>0</v>
      </c>
      <c r="R119" s="22">
        <f t="shared" si="42"/>
        <v>0</v>
      </c>
      <c r="S119" s="22">
        <f>VLOOKUP(CONCATENATE($F119," ",$G119),AllocFactorMatrix,(S$4+1),FALSE)*$E123</f>
        <v>0</v>
      </c>
      <c r="T119" s="22">
        <f>VLOOKUP(CONCATENATE($F119," ",$G119),AllocFactorMatrix,(T$4+1),FALSE)*$E123</f>
        <v>0</v>
      </c>
      <c r="U119" s="22">
        <f>VLOOKUP(CONCATENATE($F119," ",$G119),AllocFactorMatrix,(U$4+1),FALSE)*$E123</f>
        <v>0</v>
      </c>
      <c r="V119" s="22">
        <f>VLOOKUP(CONCATENATE($F119," ",$G119),AllocFactorMatrix,(V$4+1),FALSE)*$E123</f>
        <v>0</v>
      </c>
      <c r="W119" s="22">
        <f t="shared" si="44"/>
        <v>0</v>
      </c>
      <c r="X119" s="22">
        <f>VLOOKUP(CONCATENATE($F119," ",$G119),AllocFactorMatrix,(X$4+1),FALSE)*$E123</f>
        <v>0</v>
      </c>
      <c r="Y119" s="22">
        <f>VLOOKUP(CONCATENATE($F119," ",$G119),AllocFactorMatrix,(Y$4+1),FALSE)*$E123</f>
        <v>0</v>
      </c>
      <c r="Z119" s="22">
        <f t="shared" si="41"/>
        <v>0</v>
      </c>
      <c r="AA119" s="22">
        <f>VLOOKUP(CONCATENATE($F119," ",$G119),AllocFactorMatrix,(AA$4+1),FALSE)*$E123</f>
        <v>0</v>
      </c>
      <c r="AB119" s="22">
        <f>VLOOKUP(CONCATENATE($F119," ",$G119),AllocFactorMatrix,(AB$4+1),FALSE)*$E123</f>
        <v>0</v>
      </c>
      <c r="AC119" s="22">
        <f>VLOOKUP(CONCATENATE($F119," ",$G119),AllocFactorMatrix,(AC$4+1),FALSE)*$E123</f>
        <v>0</v>
      </c>
    </row>
    <row r="120" spans="4:29" hidden="1" outlineLevel="1">
      <c r="E120" s="19"/>
      <c r="F120" s="42" t="str">
        <f>F123</f>
        <v>DIST_SERV</v>
      </c>
      <c r="G120" s="17" t="str">
        <f>$G$12</f>
        <v>DISTSEC</v>
      </c>
      <c r="H120" s="21">
        <f t="shared" si="40"/>
        <v>0</v>
      </c>
      <c r="I120" s="22">
        <f>VLOOKUP(CONCATENATE($F120," ",$G120),AllocFactorMatrix,(I$4+1),FALSE)*$E123</f>
        <v>0</v>
      </c>
      <c r="J120" s="22">
        <f>VLOOKUP(CONCATENATE($F120," ",$G120),AllocFactorMatrix,(J$4+1),FALSE)*$E123</f>
        <v>0</v>
      </c>
      <c r="K120" s="22">
        <f>VLOOKUP(CONCATENATE($F120," ",$G120),AllocFactorMatrix,(K$4+1),FALSE)*$E123</f>
        <v>0</v>
      </c>
      <c r="L120" s="22">
        <f>VLOOKUP(CONCATENATE($F120," ",$G120),AllocFactorMatrix,(L$4+1),FALSE)*$E123</f>
        <v>0</v>
      </c>
      <c r="M120" s="22">
        <f t="shared" si="38"/>
        <v>0</v>
      </c>
      <c r="N120" s="22">
        <f>VLOOKUP(CONCATENATE($F120," ",$G120),AllocFactorMatrix,(N$4+1),FALSE)*$E123</f>
        <v>0</v>
      </c>
      <c r="O120" s="22">
        <f>VLOOKUP(CONCATENATE($F120," ",$G120),AllocFactorMatrix,(O$4+1),FALSE)*$E123</f>
        <v>0</v>
      </c>
      <c r="P120" s="22">
        <f>VLOOKUP(CONCATENATE($F120," ",$G120),AllocFactorMatrix,(P$4+1),FALSE)*$E123</f>
        <v>0</v>
      </c>
      <c r="Q120" s="22">
        <f>VLOOKUP(CONCATENATE($F120," ",$G120),AllocFactorMatrix,(Q$4+1),FALSE)*$E123</f>
        <v>0</v>
      </c>
      <c r="R120" s="22">
        <f t="shared" si="42"/>
        <v>0</v>
      </c>
      <c r="S120" s="22">
        <f>VLOOKUP(CONCATENATE($F120," ",$G120),AllocFactorMatrix,(S$4+1),FALSE)*$E123</f>
        <v>0</v>
      </c>
      <c r="T120" s="22">
        <f>VLOOKUP(CONCATENATE($F120," ",$G120),AllocFactorMatrix,(T$4+1),FALSE)*$E123</f>
        <v>0</v>
      </c>
      <c r="U120" s="22">
        <f>VLOOKUP(CONCATENATE($F120," ",$G120),AllocFactorMatrix,(U$4+1),FALSE)*$E123</f>
        <v>0</v>
      </c>
      <c r="V120" s="22">
        <f>VLOOKUP(CONCATENATE($F120," ",$G120),AllocFactorMatrix,(V$4+1),FALSE)*$E123</f>
        <v>0</v>
      </c>
      <c r="W120" s="22">
        <f t="shared" si="44"/>
        <v>0</v>
      </c>
      <c r="X120" s="22">
        <f>VLOOKUP(CONCATENATE($F120," ",$G120),AllocFactorMatrix,(X$4+1),FALSE)*$E123</f>
        <v>0</v>
      </c>
      <c r="Y120" s="22">
        <f>VLOOKUP(CONCATENATE($F120," ",$G120),AllocFactorMatrix,(Y$4+1),FALSE)*$E123</f>
        <v>0</v>
      </c>
      <c r="Z120" s="22">
        <f t="shared" si="41"/>
        <v>0</v>
      </c>
      <c r="AA120" s="22">
        <f>VLOOKUP(CONCATENATE($F120," ",$G120),AllocFactorMatrix,(AA$4+1),FALSE)*$E123</f>
        <v>0</v>
      </c>
      <c r="AB120" s="22">
        <f>VLOOKUP(CONCATENATE($F120," ",$G120),AllocFactorMatrix,(AB$4+1),FALSE)*$E123</f>
        <v>0</v>
      </c>
      <c r="AC120" s="22">
        <f>VLOOKUP(CONCATENATE($F120," ",$G120),AllocFactorMatrix,(AC$4+1),FALSE)*$E123</f>
        <v>0</v>
      </c>
    </row>
    <row r="121" spans="4:29" hidden="1" outlineLevel="1">
      <c r="E121" s="19"/>
      <c r="F121" s="42" t="str">
        <f>F123</f>
        <v>DIST_SERV</v>
      </c>
      <c r="G121" s="17" t="str">
        <f>$G$13</f>
        <v>ENERGY</v>
      </c>
      <c r="H121" s="21">
        <f t="shared" si="40"/>
        <v>0</v>
      </c>
      <c r="I121" s="22">
        <f>VLOOKUP(CONCATENATE($F121," ",$G121),AllocFactorMatrix,(I$4+1),FALSE)*$E123</f>
        <v>0</v>
      </c>
      <c r="J121" s="22">
        <f>VLOOKUP(CONCATENATE($F121," ",$G121),AllocFactorMatrix,(J$4+1),FALSE)*$E123</f>
        <v>0</v>
      </c>
      <c r="K121" s="22">
        <f>VLOOKUP(CONCATENATE($F121," ",$G121),AllocFactorMatrix,(K$4+1),FALSE)*$E123</f>
        <v>0</v>
      </c>
      <c r="L121" s="22">
        <f>VLOOKUP(CONCATENATE($F121," ",$G121),AllocFactorMatrix,(L$4+1),FALSE)*$E123</f>
        <v>0</v>
      </c>
      <c r="M121" s="22">
        <f t="shared" si="38"/>
        <v>0</v>
      </c>
      <c r="N121" s="22">
        <f>VLOOKUP(CONCATENATE($F121," ",$G121),AllocFactorMatrix,(N$4+1),FALSE)*$E123</f>
        <v>0</v>
      </c>
      <c r="O121" s="22">
        <f>VLOOKUP(CONCATENATE($F121," ",$G121),AllocFactorMatrix,(O$4+1),FALSE)*$E123</f>
        <v>0</v>
      </c>
      <c r="P121" s="22">
        <f>VLOOKUP(CONCATENATE($F121," ",$G121),AllocFactorMatrix,(P$4+1),FALSE)*$E123</f>
        <v>0</v>
      </c>
      <c r="Q121" s="22">
        <f>VLOOKUP(CONCATENATE($F121," ",$G121),AllocFactorMatrix,(Q$4+1),FALSE)*$E123</f>
        <v>0</v>
      </c>
      <c r="R121" s="22">
        <f t="shared" si="42"/>
        <v>0</v>
      </c>
      <c r="S121" s="22">
        <f>VLOOKUP(CONCATENATE($F121," ",$G121),AllocFactorMatrix,(S$4+1),FALSE)*$E123</f>
        <v>0</v>
      </c>
      <c r="T121" s="22">
        <f>VLOOKUP(CONCATENATE($F121," ",$G121),AllocFactorMatrix,(T$4+1),FALSE)*$E123</f>
        <v>0</v>
      </c>
      <c r="U121" s="22">
        <f>VLOOKUP(CONCATENATE($F121," ",$G121),AllocFactorMatrix,(U$4+1),FALSE)*$E123</f>
        <v>0</v>
      </c>
      <c r="V121" s="22">
        <f>VLOOKUP(CONCATENATE($F121," ",$G121),AllocFactorMatrix,(V$4+1),FALSE)*$E123</f>
        <v>0</v>
      </c>
      <c r="W121" s="22">
        <f t="shared" si="44"/>
        <v>0</v>
      </c>
      <c r="X121" s="22">
        <f>VLOOKUP(CONCATENATE($F121," ",$G121),AllocFactorMatrix,(X$4+1),FALSE)*$E123</f>
        <v>0</v>
      </c>
      <c r="Y121" s="22">
        <f>VLOOKUP(CONCATENATE($F121," ",$G121),AllocFactorMatrix,(Y$4+1),FALSE)*$E123</f>
        <v>0</v>
      </c>
      <c r="Z121" s="22">
        <f t="shared" si="41"/>
        <v>0</v>
      </c>
      <c r="AA121" s="22">
        <f>VLOOKUP(CONCATENATE($F121," ",$G121),AllocFactorMatrix,(AA$4+1),FALSE)*$E123</f>
        <v>0</v>
      </c>
      <c r="AB121" s="22">
        <f>VLOOKUP(CONCATENATE($F121," ",$G121),AllocFactorMatrix,(AB$4+1),FALSE)*$E123</f>
        <v>0</v>
      </c>
      <c r="AC121" s="22">
        <f>VLOOKUP(CONCATENATE($F121," ",$G121),AllocFactorMatrix,(AC$4+1),FALSE)*$E123</f>
        <v>0</v>
      </c>
    </row>
    <row r="122" spans="4:29" hidden="1" outlineLevel="1">
      <c r="E122" s="19"/>
      <c r="F122" s="42" t="str">
        <f>F123</f>
        <v>DIST_SERV</v>
      </c>
      <c r="G122" s="17" t="str">
        <f>$G$14</f>
        <v>CUSTOMER</v>
      </c>
      <c r="H122" s="21">
        <f t="shared" si="40"/>
        <v>74228380.890000001</v>
      </c>
      <c r="I122" s="22">
        <f>VLOOKUP(CONCATENATE($F122," ",$G122),AllocFactorMatrix,(I$4+1),FALSE)*$E123</f>
        <v>44914795.507140659</v>
      </c>
      <c r="J122" s="22">
        <f>VLOOKUP(CONCATENATE($F122," ",$G122),AllocFactorMatrix,(J$4+1),FALSE)*$E123</f>
        <v>10518297.891380785</v>
      </c>
      <c r="K122" s="22">
        <f>VLOOKUP(CONCATENATE($F122," ",$G122),AllocFactorMatrix,(K$4+1),FALSE)*$E123</f>
        <v>0</v>
      </c>
      <c r="L122" s="22">
        <f>VLOOKUP(CONCATENATE($F122," ",$G122),AllocFactorMatrix,(L$4+1),FALSE)*$E123</f>
        <v>0</v>
      </c>
      <c r="M122" s="22">
        <f t="shared" si="38"/>
        <v>10518297.891380785</v>
      </c>
      <c r="N122" s="22">
        <f>VLOOKUP(CONCATENATE($F122," ",$G122),AllocFactorMatrix,(N$4+1),FALSE)*$E123</f>
        <v>128172.15475626053</v>
      </c>
      <c r="O122" s="22">
        <f>VLOOKUP(CONCATENATE($F122," ",$G122),AllocFactorMatrix,(O$4+1),FALSE)*$E123</f>
        <v>0</v>
      </c>
      <c r="P122" s="22">
        <f>VLOOKUP(CONCATENATE($F122," ",$G122),AllocFactorMatrix,(P$4+1),FALSE)*$E123</f>
        <v>0</v>
      </c>
      <c r="Q122" s="22">
        <f>VLOOKUP(CONCATENATE($F122," ",$G122),AllocFactorMatrix,(Q$4+1),FALSE)*$E123</f>
        <v>0</v>
      </c>
      <c r="R122" s="22">
        <f t="shared" si="42"/>
        <v>128172.15475626053</v>
      </c>
      <c r="S122" s="22">
        <f>VLOOKUP(CONCATENATE($F122," ",$G122),AllocFactorMatrix,(S$4+1),FALSE)*$E123</f>
        <v>1363.5335612368142</v>
      </c>
      <c r="T122" s="22">
        <f>VLOOKUP(CONCATENATE($F122," ",$G122),AllocFactorMatrix,(T$4+1),FALSE)*$E123</f>
        <v>0</v>
      </c>
      <c r="U122" s="22">
        <f>VLOOKUP(CONCATENATE($F122," ",$G122),AllocFactorMatrix,(U$4+1),FALSE)*$E123</f>
        <v>0</v>
      </c>
      <c r="V122" s="22">
        <f>VLOOKUP(CONCATENATE($F122," ",$G122),AllocFactorMatrix,(V$4+1),FALSE)*$E123</f>
        <v>0</v>
      </c>
      <c r="W122" s="22">
        <f t="shared" si="44"/>
        <v>1363.5335612368142</v>
      </c>
      <c r="X122" s="22">
        <f>VLOOKUP(CONCATENATE($F122," ",$G122),AllocFactorMatrix,(X$4+1),FALSE)*$E123</f>
        <v>47041.907862670094</v>
      </c>
      <c r="Y122" s="22">
        <f>VLOOKUP(CONCATENATE($F122," ",$G122),AllocFactorMatrix,(Y$4+1),FALSE)*$E123</f>
        <v>0</v>
      </c>
      <c r="Z122" s="22">
        <f t="shared" si="41"/>
        <v>47041.907862670094</v>
      </c>
      <c r="AA122" s="22">
        <f>VLOOKUP(CONCATENATE($F122," ",$G122),AllocFactorMatrix,(AA$4+1),FALSE)*$E123</f>
        <v>2727.0671224736284</v>
      </c>
      <c r="AB122" s="22">
        <f>VLOOKUP(CONCATENATE($F122," ",$G122),AllocFactorMatrix,(AB$4+1),FALSE)*$E123</f>
        <v>18597575.125099219</v>
      </c>
      <c r="AC122" s="22">
        <f>VLOOKUP(CONCATENATE($F122," ",$G122),AllocFactorMatrix,(AC$4+1),FALSE)*$E123</f>
        <v>18407.703076696995</v>
      </c>
    </row>
    <row r="123" spans="4:29" collapsed="1">
      <c r="D123" s="17" t="s">
        <v>94</v>
      </c>
      <c r="E123" s="19">
        <v>74228380.890000001</v>
      </c>
      <c r="F123" s="42" t="s">
        <v>46</v>
      </c>
      <c r="G123" s="17" t="str">
        <f>$G$15</f>
        <v>TOTAL</v>
      </c>
      <c r="H123" s="21">
        <f t="shared" si="40"/>
        <v>74228380.890000001</v>
      </c>
      <c r="I123" s="22">
        <f>VLOOKUP(CONCATENATE($F123," ",$G123),AllocFactorMatrix,(I$4+1),FALSE)*$E123</f>
        <v>44914795.507140659</v>
      </c>
      <c r="J123" s="22">
        <f>VLOOKUP(CONCATENATE($F123," ",$G123),AllocFactorMatrix,(J$4+1),FALSE)*$E123</f>
        <v>10518297.891380785</v>
      </c>
      <c r="K123" s="22">
        <f>VLOOKUP(CONCATENATE($F123," ",$G123),AllocFactorMatrix,(K$4+1),FALSE)*$E123</f>
        <v>0</v>
      </c>
      <c r="L123" s="22">
        <f>VLOOKUP(CONCATENATE($F123," ",$G123),AllocFactorMatrix,(L$4+1),FALSE)*$E123</f>
        <v>0</v>
      </c>
      <c r="M123" s="22">
        <f t="shared" si="38"/>
        <v>10518297.891380785</v>
      </c>
      <c r="N123" s="22">
        <f>VLOOKUP(CONCATENATE($F123," ",$G123),AllocFactorMatrix,(N$4+1),FALSE)*$E123</f>
        <v>128172.15475626053</v>
      </c>
      <c r="O123" s="22">
        <f>VLOOKUP(CONCATENATE($F123," ",$G123),AllocFactorMatrix,(O$4+1),FALSE)*$E123</f>
        <v>0</v>
      </c>
      <c r="P123" s="22">
        <f>VLOOKUP(CONCATENATE($F123," ",$G123),AllocFactorMatrix,(P$4+1),FALSE)*$E123</f>
        <v>0</v>
      </c>
      <c r="Q123" s="22">
        <f>VLOOKUP(CONCATENATE($F123," ",$G123),AllocFactorMatrix,(Q$4+1),FALSE)*$E123</f>
        <v>0</v>
      </c>
      <c r="R123" s="22">
        <f t="shared" si="42"/>
        <v>128172.15475626053</v>
      </c>
      <c r="S123" s="22">
        <f>VLOOKUP(CONCATENATE($F123," ",$G123),AllocFactorMatrix,(S$4+1),FALSE)*$E123</f>
        <v>1363.5335612368142</v>
      </c>
      <c r="T123" s="22">
        <f>VLOOKUP(CONCATENATE($F123," ",$G123),AllocFactorMatrix,(T$4+1),FALSE)*$E123</f>
        <v>0</v>
      </c>
      <c r="U123" s="22">
        <f>VLOOKUP(CONCATENATE($F123," ",$G123),AllocFactorMatrix,(U$4+1),FALSE)*$E123</f>
        <v>0</v>
      </c>
      <c r="V123" s="22">
        <f>VLOOKUP(CONCATENATE($F123," ",$G123),AllocFactorMatrix,(V$4+1),FALSE)*$E123</f>
        <v>0</v>
      </c>
      <c r="W123" s="22">
        <f t="shared" si="44"/>
        <v>1363.5335612368142</v>
      </c>
      <c r="X123" s="22">
        <f>VLOOKUP(CONCATENATE($F123," ",$G123),AllocFactorMatrix,(X$4+1),FALSE)*$E123</f>
        <v>47041.907862670094</v>
      </c>
      <c r="Y123" s="22">
        <f>VLOOKUP(CONCATENATE($F123," ",$G123),AllocFactorMatrix,(Y$4+1),FALSE)*$E123</f>
        <v>0</v>
      </c>
      <c r="Z123" s="22">
        <f t="shared" si="41"/>
        <v>47041.907862670094</v>
      </c>
      <c r="AA123" s="22">
        <f>VLOOKUP(CONCATENATE($F123," ",$G123),AllocFactorMatrix,(AA$4+1),FALSE)*$E123</f>
        <v>2727.0671224736284</v>
      </c>
      <c r="AB123" s="22">
        <f>VLOOKUP(CONCATENATE($F123," ",$G123),AllocFactorMatrix,(AB$4+1),FALSE)*$E123</f>
        <v>18597575.125099219</v>
      </c>
      <c r="AC123" s="22">
        <f>VLOOKUP(CONCATENATE($F123," ",$G123),AllocFactorMatrix,(AC$4+1),FALSE)*$E123</f>
        <v>18407.703076696995</v>
      </c>
    </row>
    <row r="124" spans="4:29" hidden="1" outlineLevel="1">
      <c r="E124" s="19"/>
      <c r="F124" s="42" t="str">
        <f>F131</f>
        <v>DIST_METERS</v>
      </c>
      <c r="G124" s="17" t="str">
        <f>$G$8</f>
        <v>PRODUCTION</v>
      </c>
      <c r="H124" s="21">
        <f t="shared" si="40"/>
        <v>0</v>
      </c>
      <c r="I124" s="22">
        <f>VLOOKUP(CONCATENATE($F124," ",$G124),AllocFactorMatrix,(I$4+1),FALSE)*$E131</f>
        <v>0</v>
      </c>
      <c r="J124" s="22">
        <f>VLOOKUP(CONCATENATE($F124," ",$G124),AllocFactorMatrix,(J$4+1),FALSE)*$E131</f>
        <v>0</v>
      </c>
      <c r="K124" s="22">
        <f>VLOOKUP(CONCATENATE($F124," ",$G124),AllocFactorMatrix,(K$4+1),FALSE)*$E131</f>
        <v>0</v>
      </c>
      <c r="L124" s="22">
        <f>VLOOKUP(CONCATENATE($F124," ",$G124),AllocFactorMatrix,(L$4+1),FALSE)*$E131</f>
        <v>0</v>
      </c>
      <c r="M124" s="22">
        <f t="shared" si="38"/>
        <v>0</v>
      </c>
      <c r="N124" s="22">
        <f>VLOOKUP(CONCATENATE($F124," ",$G124),AllocFactorMatrix,(N$4+1),FALSE)*$E131</f>
        <v>0</v>
      </c>
      <c r="O124" s="22">
        <f>VLOOKUP(CONCATENATE($F124," ",$G124),AllocFactorMatrix,(O$4+1),FALSE)*$E131</f>
        <v>0</v>
      </c>
      <c r="P124" s="22">
        <f>VLOOKUP(CONCATENATE($F124," ",$G124),AllocFactorMatrix,(P$4+1),FALSE)*$E131</f>
        <v>0</v>
      </c>
      <c r="Q124" s="22">
        <f>VLOOKUP(CONCATENATE($F124," ",$G124),AllocFactorMatrix,(Q$4+1),FALSE)*$E131</f>
        <v>0</v>
      </c>
      <c r="R124" s="22">
        <f t="shared" si="42"/>
        <v>0</v>
      </c>
      <c r="S124" s="22">
        <f>VLOOKUP(CONCATENATE($F124," ",$G124),AllocFactorMatrix,(S$4+1),FALSE)*$E131</f>
        <v>0</v>
      </c>
      <c r="T124" s="22">
        <f>VLOOKUP(CONCATENATE($F124," ",$G124),AllocFactorMatrix,(T$4+1),FALSE)*$E131</f>
        <v>0</v>
      </c>
      <c r="U124" s="22">
        <f>VLOOKUP(CONCATENATE($F124," ",$G124),AllocFactorMatrix,(U$4+1),FALSE)*$E131</f>
        <v>0</v>
      </c>
      <c r="V124" s="22">
        <f>VLOOKUP(CONCATENATE($F124," ",$G124),AllocFactorMatrix,(V$4+1),FALSE)*$E131</f>
        <v>0</v>
      </c>
      <c r="W124" s="22">
        <f>SUBTOTAL(9,S124:V124)</f>
        <v>0</v>
      </c>
      <c r="X124" s="22">
        <f>VLOOKUP(CONCATENATE($F124," ",$G124),AllocFactorMatrix,(X$4+1),FALSE)*$E131</f>
        <v>0</v>
      </c>
      <c r="Y124" s="22">
        <f>VLOOKUP(CONCATENATE($F124," ",$G124),AllocFactorMatrix,(Y$4+1),FALSE)*$E131</f>
        <v>0</v>
      </c>
      <c r="Z124" s="22">
        <f t="shared" si="41"/>
        <v>0</v>
      </c>
      <c r="AA124" s="22">
        <f>VLOOKUP(CONCATENATE($F124," ",$G124),AllocFactorMatrix,(AA$4+1),FALSE)*$E131</f>
        <v>0</v>
      </c>
      <c r="AB124" s="22">
        <f>VLOOKUP(CONCATENATE($F124," ",$G124),AllocFactorMatrix,(AB$4+1),FALSE)*$E131</f>
        <v>0</v>
      </c>
      <c r="AC124" s="22">
        <f>VLOOKUP(CONCATENATE($F124," ",$G124),AllocFactorMatrix,(AC$4+1),FALSE)*$E131</f>
        <v>0</v>
      </c>
    </row>
    <row r="125" spans="4:29" hidden="1" outlineLevel="1">
      <c r="E125" s="19"/>
      <c r="F125" s="42" t="str">
        <f>F131</f>
        <v>DIST_METERS</v>
      </c>
      <c r="G125" s="17" t="str">
        <f>$G$9</f>
        <v>BULKTRAN</v>
      </c>
      <c r="H125" s="21">
        <f t="shared" si="40"/>
        <v>0</v>
      </c>
      <c r="I125" s="22">
        <f>VLOOKUP(CONCATENATE($F125," ",$G125),AllocFactorMatrix,(I$4+1),FALSE)*$E131</f>
        <v>0</v>
      </c>
      <c r="J125" s="22">
        <f>VLOOKUP(CONCATENATE($F125," ",$G125),AllocFactorMatrix,(J$4+1),FALSE)*$E131</f>
        <v>0</v>
      </c>
      <c r="K125" s="22">
        <f>VLOOKUP(CONCATENATE($F125," ",$G125),AllocFactorMatrix,(K$4+1),FALSE)*$E131</f>
        <v>0</v>
      </c>
      <c r="L125" s="22">
        <f>VLOOKUP(CONCATENATE($F125," ",$G125),AllocFactorMatrix,(L$4+1),FALSE)*$E131</f>
        <v>0</v>
      </c>
      <c r="M125" s="22">
        <f t="shared" si="38"/>
        <v>0</v>
      </c>
      <c r="N125" s="22">
        <f>VLOOKUP(CONCATENATE($F125," ",$G125),AllocFactorMatrix,(N$4+1),FALSE)*$E131</f>
        <v>0</v>
      </c>
      <c r="O125" s="22">
        <f>VLOOKUP(CONCATENATE($F125," ",$G125),AllocFactorMatrix,(O$4+1),FALSE)*$E131</f>
        <v>0</v>
      </c>
      <c r="P125" s="22">
        <f>VLOOKUP(CONCATENATE($F125," ",$G125),AllocFactorMatrix,(P$4+1),FALSE)*$E131</f>
        <v>0</v>
      </c>
      <c r="Q125" s="22">
        <f>VLOOKUP(CONCATENATE($F125," ",$G125),AllocFactorMatrix,(Q$4+1),FALSE)*$E131</f>
        <v>0</v>
      </c>
      <c r="R125" s="22">
        <f t="shared" si="42"/>
        <v>0</v>
      </c>
      <c r="S125" s="22">
        <f>VLOOKUP(CONCATENATE($F125," ",$G125),AllocFactorMatrix,(S$4+1),FALSE)*$E131</f>
        <v>0</v>
      </c>
      <c r="T125" s="22">
        <f>VLOOKUP(CONCATENATE($F125," ",$G125),AllocFactorMatrix,(T$4+1),FALSE)*$E131</f>
        <v>0</v>
      </c>
      <c r="U125" s="22">
        <f>VLOOKUP(CONCATENATE($F125," ",$G125),AllocFactorMatrix,(U$4+1),FALSE)*$E131</f>
        <v>0</v>
      </c>
      <c r="V125" s="22">
        <f>VLOOKUP(CONCATENATE($F125," ",$G125),AllocFactorMatrix,(V$4+1),FALSE)*$E131</f>
        <v>0</v>
      </c>
      <c r="W125" s="22">
        <f t="shared" ref="W125:W131" si="45">SUBTOTAL(9,S125:V125)</f>
        <v>0</v>
      </c>
      <c r="X125" s="22">
        <f>VLOOKUP(CONCATENATE($F125," ",$G125),AllocFactorMatrix,(X$4+1),FALSE)*$E131</f>
        <v>0</v>
      </c>
      <c r="Y125" s="22">
        <f>VLOOKUP(CONCATENATE($F125," ",$G125),AllocFactorMatrix,(Y$4+1),FALSE)*$E131</f>
        <v>0</v>
      </c>
      <c r="Z125" s="22">
        <f t="shared" si="41"/>
        <v>0</v>
      </c>
      <c r="AA125" s="22">
        <f>VLOOKUP(CONCATENATE($F125," ",$G125),AllocFactorMatrix,(AA$4+1),FALSE)*$E131</f>
        <v>0</v>
      </c>
      <c r="AB125" s="22">
        <f>VLOOKUP(CONCATENATE($F125," ",$G125),AllocFactorMatrix,(AB$4+1),FALSE)*$E131</f>
        <v>0</v>
      </c>
      <c r="AC125" s="22">
        <f>VLOOKUP(CONCATENATE($F125," ",$G125),AllocFactorMatrix,(AC$4+1),FALSE)*$E131</f>
        <v>0</v>
      </c>
    </row>
    <row r="126" spans="4:29" hidden="1" outlineLevel="1">
      <c r="E126" s="19"/>
      <c r="F126" s="42" t="str">
        <f>F131</f>
        <v>DIST_METERS</v>
      </c>
      <c r="G126" s="17" t="str">
        <f>$G$10</f>
        <v>SUBTRAN</v>
      </c>
      <c r="H126" s="21">
        <f t="shared" si="40"/>
        <v>0</v>
      </c>
      <c r="I126" s="22">
        <f>VLOOKUP(CONCATENATE($F126," ",$G126),AllocFactorMatrix,(I$4+1),FALSE)*$E131</f>
        <v>0</v>
      </c>
      <c r="J126" s="22">
        <f>VLOOKUP(CONCATENATE($F126," ",$G126),AllocFactorMatrix,(J$4+1),FALSE)*$E131</f>
        <v>0</v>
      </c>
      <c r="K126" s="22">
        <f>VLOOKUP(CONCATENATE($F126," ",$G126),AllocFactorMatrix,(K$4+1),FALSE)*$E131</f>
        <v>0</v>
      </c>
      <c r="L126" s="22">
        <f>VLOOKUP(CONCATENATE($F126," ",$G126),AllocFactorMatrix,(L$4+1),FALSE)*$E131</f>
        <v>0</v>
      </c>
      <c r="M126" s="22">
        <f t="shared" si="38"/>
        <v>0</v>
      </c>
      <c r="N126" s="22">
        <f>VLOOKUP(CONCATENATE($F126," ",$G126),AllocFactorMatrix,(N$4+1),FALSE)*$E131</f>
        <v>0</v>
      </c>
      <c r="O126" s="22">
        <f>VLOOKUP(CONCATENATE($F126," ",$G126),AllocFactorMatrix,(O$4+1),FALSE)*$E131</f>
        <v>0</v>
      </c>
      <c r="P126" s="22">
        <f>VLOOKUP(CONCATENATE($F126," ",$G126),AllocFactorMatrix,(P$4+1),FALSE)*$E131</f>
        <v>0</v>
      </c>
      <c r="Q126" s="22">
        <f>VLOOKUP(CONCATENATE($F126," ",$G126),AllocFactorMatrix,(Q$4+1),FALSE)*$E131</f>
        <v>0</v>
      </c>
      <c r="R126" s="22">
        <f t="shared" si="42"/>
        <v>0</v>
      </c>
      <c r="S126" s="22">
        <f>VLOOKUP(CONCATENATE($F126," ",$G126),AllocFactorMatrix,(S$4+1),FALSE)*$E131</f>
        <v>0</v>
      </c>
      <c r="T126" s="22">
        <f>VLOOKUP(CONCATENATE($F126," ",$G126),AllocFactorMatrix,(T$4+1),FALSE)*$E131</f>
        <v>0</v>
      </c>
      <c r="U126" s="22">
        <f>VLOOKUP(CONCATENATE($F126," ",$G126),AllocFactorMatrix,(U$4+1),FALSE)*$E131</f>
        <v>0</v>
      </c>
      <c r="V126" s="22">
        <f>VLOOKUP(CONCATENATE($F126," ",$G126),AllocFactorMatrix,(V$4+1),FALSE)*$E131</f>
        <v>0</v>
      </c>
      <c r="W126" s="22">
        <f t="shared" si="45"/>
        <v>0</v>
      </c>
      <c r="X126" s="22">
        <f>VLOOKUP(CONCATENATE($F126," ",$G126),AllocFactorMatrix,(X$4+1),FALSE)*$E131</f>
        <v>0</v>
      </c>
      <c r="Y126" s="22">
        <f>VLOOKUP(CONCATENATE($F126," ",$G126),AllocFactorMatrix,(Y$4+1),FALSE)*$E131</f>
        <v>0</v>
      </c>
      <c r="Z126" s="22">
        <f t="shared" si="41"/>
        <v>0</v>
      </c>
      <c r="AA126" s="22">
        <f>VLOOKUP(CONCATENATE($F126," ",$G126),AllocFactorMatrix,(AA$4+1),FALSE)*$E131</f>
        <v>0</v>
      </c>
      <c r="AB126" s="22">
        <f>VLOOKUP(CONCATENATE($F126," ",$G126),AllocFactorMatrix,(AB$4+1),FALSE)*$E131</f>
        <v>0</v>
      </c>
      <c r="AC126" s="22">
        <f>VLOOKUP(CONCATENATE($F126," ",$G126),AllocFactorMatrix,(AC$4+1),FALSE)*$E131</f>
        <v>0</v>
      </c>
    </row>
    <row r="127" spans="4:29" hidden="1" outlineLevel="1">
      <c r="E127" s="19"/>
      <c r="F127" s="42" t="str">
        <f>F131</f>
        <v>DIST_METERS</v>
      </c>
      <c r="G127" s="17" t="str">
        <f>$G$11</f>
        <v>DISTPRI</v>
      </c>
      <c r="H127" s="21">
        <f t="shared" si="40"/>
        <v>0</v>
      </c>
      <c r="I127" s="22">
        <f>VLOOKUP(CONCATENATE($F127," ",$G127),AllocFactorMatrix,(I$4+1),FALSE)*$E131</f>
        <v>0</v>
      </c>
      <c r="J127" s="22">
        <f>VLOOKUP(CONCATENATE($F127," ",$G127),AllocFactorMatrix,(J$4+1),FALSE)*$E131</f>
        <v>0</v>
      </c>
      <c r="K127" s="22">
        <f>VLOOKUP(CONCATENATE($F127," ",$G127),AllocFactorMatrix,(K$4+1),FALSE)*$E131</f>
        <v>0</v>
      </c>
      <c r="L127" s="22">
        <f>VLOOKUP(CONCATENATE($F127," ",$G127),AllocFactorMatrix,(L$4+1),FALSE)*$E131</f>
        <v>0</v>
      </c>
      <c r="M127" s="22">
        <f t="shared" si="38"/>
        <v>0</v>
      </c>
      <c r="N127" s="22">
        <f>VLOOKUP(CONCATENATE($F127," ",$G127),AllocFactorMatrix,(N$4+1),FALSE)*$E131</f>
        <v>0</v>
      </c>
      <c r="O127" s="22">
        <f>VLOOKUP(CONCATENATE($F127," ",$G127),AllocFactorMatrix,(O$4+1),FALSE)*$E131</f>
        <v>0</v>
      </c>
      <c r="P127" s="22">
        <f>VLOOKUP(CONCATENATE($F127," ",$G127),AllocFactorMatrix,(P$4+1),FALSE)*$E131</f>
        <v>0</v>
      </c>
      <c r="Q127" s="22">
        <f>VLOOKUP(CONCATENATE($F127," ",$G127),AllocFactorMatrix,(Q$4+1),FALSE)*$E131</f>
        <v>0</v>
      </c>
      <c r="R127" s="22">
        <f t="shared" si="42"/>
        <v>0</v>
      </c>
      <c r="S127" s="22">
        <f>VLOOKUP(CONCATENATE($F127," ",$G127),AllocFactorMatrix,(S$4+1),FALSE)*$E131</f>
        <v>0</v>
      </c>
      <c r="T127" s="22">
        <f>VLOOKUP(CONCATENATE($F127," ",$G127),AllocFactorMatrix,(T$4+1),FALSE)*$E131</f>
        <v>0</v>
      </c>
      <c r="U127" s="22">
        <f>VLOOKUP(CONCATENATE($F127," ",$G127),AllocFactorMatrix,(U$4+1),FALSE)*$E131</f>
        <v>0</v>
      </c>
      <c r="V127" s="22">
        <f>VLOOKUP(CONCATENATE($F127," ",$G127),AllocFactorMatrix,(V$4+1),FALSE)*$E131</f>
        <v>0</v>
      </c>
      <c r="W127" s="22">
        <f t="shared" si="45"/>
        <v>0</v>
      </c>
      <c r="X127" s="22">
        <f>VLOOKUP(CONCATENATE($F127," ",$G127),AllocFactorMatrix,(X$4+1),FALSE)*$E131</f>
        <v>0</v>
      </c>
      <c r="Y127" s="22">
        <f>VLOOKUP(CONCATENATE($F127," ",$G127),AllocFactorMatrix,(Y$4+1),FALSE)*$E131</f>
        <v>0</v>
      </c>
      <c r="Z127" s="22">
        <f t="shared" si="41"/>
        <v>0</v>
      </c>
      <c r="AA127" s="22">
        <f>VLOOKUP(CONCATENATE($F127," ",$G127),AllocFactorMatrix,(AA$4+1),FALSE)*$E131</f>
        <v>0</v>
      </c>
      <c r="AB127" s="22">
        <f>VLOOKUP(CONCATENATE($F127," ",$G127),AllocFactorMatrix,(AB$4+1),FALSE)*$E131</f>
        <v>0</v>
      </c>
      <c r="AC127" s="22">
        <f>VLOOKUP(CONCATENATE($F127," ",$G127),AllocFactorMatrix,(AC$4+1),FALSE)*$E131</f>
        <v>0</v>
      </c>
    </row>
    <row r="128" spans="4:29" hidden="1" outlineLevel="1">
      <c r="E128" s="19"/>
      <c r="F128" s="42" t="str">
        <f>F131</f>
        <v>DIST_METERS</v>
      </c>
      <c r="G128" s="17" t="str">
        <f>$G$12</f>
        <v>DISTSEC</v>
      </c>
      <c r="H128" s="21">
        <f t="shared" si="40"/>
        <v>0</v>
      </c>
      <c r="I128" s="22">
        <f>VLOOKUP(CONCATENATE($F128," ",$G128),AllocFactorMatrix,(I$4+1),FALSE)*$E131</f>
        <v>0</v>
      </c>
      <c r="J128" s="22">
        <f>VLOOKUP(CONCATENATE($F128," ",$G128),AllocFactorMatrix,(J$4+1),FALSE)*$E131</f>
        <v>0</v>
      </c>
      <c r="K128" s="22">
        <f>VLOOKUP(CONCATENATE($F128," ",$G128),AllocFactorMatrix,(K$4+1),FALSE)*$E131</f>
        <v>0</v>
      </c>
      <c r="L128" s="22">
        <f>VLOOKUP(CONCATENATE($F128," ",$G128),AllocFactorMatrix,(L$4+1),FALSE)*$E131</f>
        <v>0</v>
      </c>
      <c r="M128" s="22">
        <f t="shared" si="38"/>
        <v>0</v>
      </c>
      <c r="N128" s="22">
        <f>VLOOKUP(CONCATENATE($F128," ",$G128),AllocFactorMatrix,(N$4+1),FALSE)*$E131</f>
        <v>0</v>
      </c>
      <c r="O128" s="22">
        <f>VLOOKUP(CONCATENATE($F128," ",$G128),AllocFactorMatrix,(O$4+1),FALSE)*$E131</f>
        <v>0</v>
      </c>
      <c r="P128" s="22">
        <f>VLOOKUP(CONCATENATE($F128," ",$G128),AllocFactorMatrix,(P$4+1),FALSE)*$E131</f>
        <v>0</v>
      </c>
      <c r="Q128" s="22">
        <f>VLOOKUP(CONCATENATE($F128," ",$G128),AllocFactorMatrix,(Q$4+1),FALSE)*$E131</f>
        <v>0</v>
      </c>
      <c r="R128" s="22">
        <f t="shared" si="42"/>
        <v>0</v>
      </c>
      <c r="S128" s="22">
        <f>VLOOKUP(CONCATENATE($F128," ",$G128),AllocFactorMatrix,(S$4+1),FALSE)*$E131</f>
        <v>0</v>
      </c>
      <c r="T128" s="22">
        <f>VLOOKUP(CONCATENATE($F128," ",$G128),AllocFactorMatrix,(T$4+1),FALSE)*$E131</f>
        <v>0</v>
      </c>
      <c r="U128" s="22">
        <f>VLOOKUP(CONCATENATE($F128," ",$G128),AllocFactorMatrix,(U$4+1),FALSE)*$E131</f>
        <v>0</v>
      </c>
      <c r="V128" s="22">
        <f>VLOOKUP(CONCATENATE($F128," ",$G128),AllocFactorMatrix,(V$4+1),FALSE)*$E131</f>
        <v>0</v>
      </c>
      <c r="W128" s="22">
        <f t="shared" si="45"/>
        <v>0</v>
      </c>
      <c r="X128" s="22">
        <f>VLOOKUP(CONCATENATE($F128," ",$G128),AllocFactorMatrix,(X$4+1),FALSE)*$E131</f>
        <v>0</v>
      </c>
      <c r="Y128" s="22">
        <f>VLOOKUP(CONCATENATE($F128," ",$G128),AllocFactorMatrix,(Y$4+1),FALSE)*$E131</f>
        <v>0</v>
      </c>
      <c r="Z128" s="22">
        <f t="shared" si="41"/>
        <v>0</v>
      </c>
      <c r="AA128" s="22">
        <f>VLOOKUP(CONCATENATE($F128," ",$G128),AllocFactorMatrix,(AA$4+1),FALSE)*$E131</f>
        <v>0</v>
      </c>
      <c r="AB128" s="22">
        <f>VLOOKUP(CONCATENATE($F128," ",$G128),AllocFactorMatrix,(AB$4+1),FALSE)*$E131</f>
        <v>0</v>
      </c>
      <c r="AC128" s="22">
        <f>VLOOKUP(CONCATENATE($F128," ",$G128),AllocFactorMatrix,(AC$4+1),FALSE)*$E131</f>
        <v>0</v>
      </c>
    </row>
    <row r="129" spans="4:29" hidden="1" outlineLevel="1">
      <c r="E129" s="19"/>
      <c r="F129" s="42" t="str">
        <f>F131</f>
        <v>DIST_METERS</v>
      </c>
      <c r="G129" s="17" t="str">
        <f>$G$13</f>
        <v>ENERGY</v>
      </c>
      <c r="H129" s="21">
        <f t="shared" si="40"/>
        <v>0</v>
      </c>
      <c r="I129" s="22">
        <f>VLOOKUP(CONCATENATE($F129," ",$G129),AllocFactorMatrix,(I$4+1),FALSE)*$E131</f>
        <v>0</v>
      </c>
      <c r="J129" s="22">
        <f>VLOOKUP(CONCATENATE($F129," ",$G129),AllocFactorMatrix,(J$4+1),FALSE)*$E131</f>
        <v>0</v>
      </c>
      <c r="K129" s="22">
        <f>VLOOKUP(CONCATENATE($F129," ",$G129),AllocFactorMatrix,(K$4+1),FALSE)*$E131</f>
        <v>0</v>
      </c>
      <c r="L129" s="22">
        <f>VLOOKUP(CONCATENATE($F129," ",$G129),AllocFactorMatrix,(L$4+1),FALSE)*$E131</f>
        <v>0</v>
      </c>
      <c r="M129" s="22">
        <f t="shared" si="38"/>
        <v>0</v>
      </c>
      <c r="N129" s="22">
        <f>VLOOKUP(CONCATENATE($F129," ",$G129),AllocFactorMatrix,(N$4+1),FALSE)*$E131</f>
        <v>0</v>
      </c>
      <c r="O129" s="22">
        <f>VLOOKUP(CONCATENATE($F129," ",$G129),AllocFactorMatrix,(O$4+1),FALSE)*$E131</f>
        <v>0</v>
      </c>
      <c r="P129" s="22">
        <f>VLOOKUP(CONCATENATE($F129," ",$G129),AllocFactorMatrix,(P$4+1),FALSE)*$E131</f>
        <v>0</v>
      </c>
      <c r="Q129" s="22">
        <f>VLOOKUP(CONCATENATE($F129," ",$G129),AllocFactorMatrix,(Q$4+1),FALSE)*$E131</f>
        <v>0</v>
      </c>
      <c r="R129" s="22">
        <f t="shared" si="42"/>
        <v>0</v>
      </c>
      <c r="S129" s="22">
        <f>VLOOKUP(CONCATENATE($F129," ",$G129),AllocFactorMatrix,(S$4+1),FALSE)*$E131</f>
        <v>0</v>
      </c>
      <c r="T129" s="22">
        <f>VLOOKUP(CONCATENATE($F129," ",$G129),AllocFactorMatrix,(T$4+1),FALSE)*$E131</f>
        <v>0</v>
      </c>
      <c r="U129" s="22">
        <f>VLOOKUP(CONCATENATE($F129," ",$G129),AllocFactorMatrix,(U$4+1),FALSE)*$E131</f>
        <v>0</v>
      </c>
      <c r="V129" s="22">
        <f>VLOOKUP(CONCATENATE($F129," ",$G129),AllocFactorMatrix,(V$4+1),FALSE)*$E131</f>
        <v>0</v>
      </c>
      <c r="W129" s="22">
        <f t="shared" si="45"/>
        <v>0</v>
      </c>
      <c r="X129" s="22">
        <f>VLOOKUP(CONCATENATE($F129," ",$G129),AllocFactorMatrix,(X$4+1),FALSE)*$E131</f>
        <v>0</v>
      </c>
      <c r="Y129" s="22">
        <f>VLOOKUP(CONCATENATE($F129," ",$G129),AllocFactorMatrix,(Y$4+1),FALSE)*$E131</f>
        <v>0</v>
      </c>
      <c r="Z129" s="22">
        <f t="shared" si="41"/>
        <v>0</v>
      </c>
      <c r="AA129" s="22">
        <f>VLOOKUP(CONCATENATE($F129," ",$G129),AllocFactorMatrix,(AA$4+1),FALSE)*$E131</f>
        <v>0</v>
      </c>
      <c r="AB129" s="22">
        <f>VLOOKUP(CONCATENATE($F129," ",$G129),AllocFactorMatrix,(AB$4+1),FALSE)*$E131</f>
        <v>0</v>
      </c>
      <c r="AC129" s="22">
        <f>VLOOKUP(CONCATENATE($F129," ",$G129),AllocFactorMatrix,(AC$4+1),FALSE)*$E131</f>
        <v>0</v>
      </c>
    </row>
    <row r="130" spans="4:29" hidden="1" outlineLevel="1">
      <c r="E130" s="19"/>
      <c r="F130" s="42" t="str">
        <f>F131</f>
        <v>DIST_METERS</v>
      </c>
      <c r="G130" s="17" t="str">
        <f>$G$14</f>
        <v>CUSTOMER</v>
      </c>
      <c r="H130" s="21">
        <f t="shared" si="40"/>
        <v>25427336.780000001</v>
      </c>
      <c r="I130" s="22">
        <f>VLOOKUP(CONCATENATE($F130," ",$G130),AllocFactorMatrix,(I$4+1),FALSE)*$E131</f>
        <v>11487290.721157944</v>
      </c>
      <c r="J130" s="22">
        <f>VLOOKUP(CONCATENATE($F130," ",$G130),AllocFactorMatrix,(J$4+1),FALSE)*$E131</f>
        <v>8943459.2244084906</v>
      </c>
      <c r="K130" s="22">
        <f>VLOOKUP(CONCATENATE($F130," ",$G130),AllocFactorMatrix,(K$4+1),FALSE)*$E131</f>
        <v>1213169.0611550116</v>
      </c>
      <c r="L130" s="22">
        <f>VLOOKUP(CONCATENATE($F130," ",$G130),AllocFactorMatrix,(L$4+1),FALSE)*$E131</f>
        <v>106434.24104500217</v>
      </c>
      <c r="M130" s="22">
        <f t="shared" si="38"/>
        <v>10263062.526608504</v>
      </c>
      <c r="N130" s="22">
        <f>VLOOKUP(CONCATENATE($F130," ",$G130),AllocFactorMatrix,(N$4+1),FALSE)*$E131</f>
        <v>940338.90190211253</v>
      </c>
      <c r="O130" s="22">
        <f>VLOOKUP(CONCATENATE($F130," ",$G130),AllocFactorMatrix,(O$4+1),FALSE)*$E131</f>
        <v>531658.2807107392</v>
      </c>
      <c r="P130" s="22">
        <f>VLOOKUP(CONCATENATE($F130," ",$G130),AllocFactorMatrix,(P$4+1),FALSE)*$E131</f>
        <v>305392.85146360559</v>
      </c>
      <c r="Q130" s="22">
        <f>VLOOKUP(CONCATENATE($F130," ",$G130),AllocFactorMatrix,(Q$4+1),FALSE)*$E131</f>
        <v>0</v>
      </c>
      <c r="R130" s="22">
        <f t="shared" si="42"/>
        <v>1777390.0340764574</v>
      </c>
      <c r="S130" s="22">
        <f>VLOOKUP(CONCATENATE($F130," ",$G130),AllocFactorMatrix,(S$4+1),FALSE)*$E131</f>
        <v>6715.303914189235</v>
      </c>
      <c r="T130" s="22">
        <f>VLOOKUP(CONCATENATE($F130," ",$G130),AllocFactorMatrix,(T$4+1),FALSE)*$E131</f>
        <v>422846.95511991007</v>
      </c>
      <c r="U130" s="22">
        <f>VLOOKUP(CONCATENATE($F130," ",$G130),AllocFactorMatrix,(U$4+1),FALSE)*$E131</f>
        <v>1012230.8826891417</v>
      </c>
      <c r="V130" s="22">
        <f>VLOOKUP(CONCATENATE($F130," ",$G130),AllocFactorMatrix,(V$4+1),FALSE)*$E131</f>
        <v>196321.05639287276</v>
      </c>
      <c r="W130" s="22">
        <f t="shared" si="45"/>
        <v>1638114.1981161137</v>
      </c>
      <c r="X130" s="22">
        <f>VLOOKUP(CONCATENATE($F130," ",$G130),AllocFactorMatrix,(X$4+1),FALSE)*$E131</f>
        <v>231672.77564993055</v>
      </c>
      <c r="Y130" s="22">
        <f>VLOOKUP(CONCATENATE($F130," ",$G130),AllocFactorMatrix,(Y$4+1),FALSE)*$E131</f>
        <v>5808.0686795714755</v>
      </c>
      <c r="Z130" s="22">
        <f t="shared" si="41"/>
        <v>237480.84432950203</v>
      </c>
      <c r="AA130" s="22">
        <f>VLOOKUP(CONCATENATE($F130," ",$G130),AllocFactorMatrix,(AA$4+1),FALSE)*$E131</f>
        <v>23998.455711478993</v>
      </c>
      <c r="AB130" s="22">
        <f>VLOOKUP(CONCATENATE($F130," ",$G130),AllocFactorMatrix,(AB$4+1),FALSE)*$E131</f>
        <v>0</v>
      </c>
      <c r="AC130" s="22">
        <f>VLOOKUP(CONCATENATE($F130," ",$G130),AllocFactorMatrix,(AC$4+1),FALSE)*$E131</f>
        <v>0</v>
      </c>
    </row>
    <row r="131" spans="4:29" collapsed="1">
      <c r="D131" s="17" t="s">
        <v>95</v>
      </c>
      <c r="E131" s="19">
        <v>25427336.780000001</v>
      </c>
      <c r="F131" s="42" t="s">
        <v>47</v>
      </c>
      <c r="G131" s="17" t="str">
        <f>$G$15</f>
        <v>TOTAL</v>
      </c>
      <c r="H131" s="21">
        <f t="shared" si="40"/>
        <v>25427336.780000001</v>
      </c>
      <c r="I131" s="22">
        <f>VLOOKUP(CONCATENATE($F131," ",$G131),AllocFactorMatrix,(I$4+1),FALSE)*$E131</f>
        <v>11487290.721157944</v>
      </c>
      <c r="J131" s="22">
        <f>VLOOKUP(CONCATENATE($F131," ",$G131),AllocFactorMatrix,(J$4+1),FALSE)*$E131</f>
        <v>8943459.2244084906</v>
      </c>
      <c r="K131" s="22">
        <f>VLOOKUP(CONCATENATE($F131," ",$G131),AllocFactorMatrix,(K$4+1),FALSE)*$E131</f>
        <v>1213169.0611550116</v>
      </c>
      <c r="L131" s="22">
        <f>VLOOKUP(CONCATENATE($F131," ",$G131),AllocFactorMatrix,(L$4+1),FALSE)*$E131</f>
        <v>106434.24104500217</v>
      </c>
      <c r="M131" s="22">
        <f t="shared" si="38"/>
        <v>10263062.526608504</v>
      </c>
      <c r="N131" s="22">
        <f>VLOOKUP(CONCATENATE($F131," ",$G131),AllocFactorMatrix,(N$4+1),FALSE)*$E131</f>
        <v>940338.90190211253</v>
      </c>
      <c r="O131" s="22">
        <f>VLOOKUP(CONCATENATE($F131," ",$G131),AllocFactorMatrix,(O$4+1),FALSE)*$E131</f>
        <v>531658.2807107392</v>
      </c>
      <c r="P131" s="22">
        <f>VLOOKUP(CONCATENATE($F131," ",$G131),AllocFactorMatrix,(P$4+1),FALSE)*$E131</f>
        <v>305392.85146360559</v>
      </c>
      <c r="Q131" s="22">
        <f>VLOOKUP(CONCATENATE($F131," ",$G131),AllocFactorMatrix,(Q$4+1),FALSE)*$E131</f>
        <v>0</v>
      </c>
      <c r="R131" s="22">
        <f t="shared" si="42"/>
        <v>1777390.0340764574</v>
      </c>
      <c r="S131" s="22">
        <f>VLOOKUP(CONCATENATE($F131," ",$G131),AllocFactorMatrix,(S$4+1),FALSE)*$E131</f>
        <v>6715.303914189235</v>
      </c>
      <c r="T131" s="22">
        <f>VLOOKUP(CONCATENATE($F131," ",$G131),AllocFactorMatrix,(T$4+1),FALSE)*$E131</f>
        <v>422846.95511991007</v>
      </c>
      <c r="U131" s="22">
        <f>VLOOKUP(CONCATENATE($F131," ",$G131),AllocFactorMatrix,(U$4+1),FALSE)*$E131</f>
        <v>1012230.8826891417</v>
      </c>
      <c r="V131" s="22">
        <f>VLOOKUP(CONCATENATE($F131," ",$G131),AllocFactorMatrix,(V$4+1),FALSE)*$E131</f>
        <v>196321.05639287276</v>
      </c>
      <c r="W131" s="22">
        <f t="shared" si="45"/>
        <v>1638114.1981161137</v>
      </c>
      <c r="X131" s="22">
        <f>VLOOKUP(CONCATENATE($F131," ",$G131),AllocFactorMatrix,(X$4+1),FALSE)*$E131</f>
        <v>231672.77564993055</v>
      </c>
      <c r="Y131" s="22">
        <f>VLOOKUP(CONCATENATE($F131," ",$G131),AllocFactorMatrix,(Y$4+1),FALSE)*$E131</f>
        <v>5808.0686795714755</v>
      </c>
      <c r="Z131" s="22">
        <f t="shared" si="41"/>
        <v>237480.84432950203</v>
      </c>
      <c r="AA131" s="22">
        <f>VLOOKUP(CONCATENATE($F131," ",$G131),AllocFactorMatrix,(AA$4+1),FALSE)*$E131</f>
        <v>23998.455711478993</v>
      </c>
      <c r="AB131" s="22">
        <f>VLOOKUP(CONCATENATE($F131," ",$G131),AllocFactorMatrix,(AB$4+1),FALSE)*$E131</f>
        <v>0</v>
      </c>
      <c r="AC131" s="22">
        <f>VLOOKUP(CONCATENATE($F131," ",$G131),AllocFactorMatrix,(AC$4+1),FALSE)*$E131</f>
        <v>0</v>
      </c>
    </row>
    <row r="132" spans="4:29" hidden="1" outlineLevel="1">
      <c r="E132" s="19"/>
      <c r="F132" s="42" t="str">
        <f>F139</f>
        <v>DIST_OL</v>
      </c>
      <c r="G132" s="17" t="str">
        <f>$G$8</f>
        <v>PRODUCTION</v>
      </c>
      <c r="H132" s="21">
        <f t="shared" si="40"/>
        <v>0</v>
      </c>
      <c r="I132" s="22">
        <f>VLOOKUP(CONCATENATE($F132," ",$G132),AllocFactorMatrix,(I$4+1),FALSE)*$E139</f>
        <v>0</v>
      </c>
      <c r="J132" s="22">
        <f>VLOOKUP(CONCATENATE($F132," ",$G132),AllocFactorMatrix,(J$4+1),FALSE)*$E139</f>
        <v>0</v>
      </c>
      <c r="K132" s="22">
        <f>VLOOKUP(CONCATENATE($F132," ",$G132),AllocFactorMatrix,(K$4+1),FALSE)*$E139</f>
        <v>0</v>
      </c>
      <c r="L132" s="22">
        <f>VLOOKUP(CONCATENATE($F132," ",$G132),AllocFactorMatrix,(L$4+1),FALSE)*$E139</f>
        <v>0</v>
      </c>
      <c r="M132" s="22">
        <f t="shared" ref="M132:M147" si="46">SUBTOTAL(9,J132:L132)</f>
        <v>0</v>
      </c>
      <c r="N132" s="22">
        <f>VLOOKUP(CONCATENATE($F132," ",$G132),AllocFactorMatrix,(N$4+1),FALSE)*$E139</f>
        <v>0</v>
      </c>
      <c r="O132" s="22">
        <f>VLOOKUP(CONCATENATE($F132," ",$G132),AllocFactorMatrix,(O$4+1),FALSE)*$E139</f>
        <v>0</v>
      </c>
      <c r="P132" s="22">
        <f>VLOOKUP(CONCATENATE($F132," ",$G132),AllocFactorMatrix,(P$4+1),FALSE)*$E139</f>
        <v>0</v>
      </c>
      <c r="Q132" s="22">
        <f>VLOOKUP(CONCATENATE($F132," ",$G132),AllocFactorMatrix,(Q$4+1),FALSE)*$E139</f>
        <v>0</v>
      </c>
      <c r="R132" s="22">
        <f t="shared" si="42"/>
        <v>0</v>
      </c>
      <c r="S132" s="22">
        <f>VLOOKUP(CONCATENATE($F132," ",$G132),AllocFactorMatrix,(S$4+1),FALSE)*$E139</f>
        <v>0</v>
      </c>
      <c r="T132" s="22">
        <f>VLOOKUP(CONCATENATE($F132," ",$G132),AllocFactorMatrix,(T$4+1),FALSE)*$E139</f>
        <v>0</v>
      </c>
      <c r="U132" s="22">
        <f>VLOOKUP(CONCATENATE($F132," ",$G132),AllocFactorMatrix,(U$4+1),FALSE)*$E139</f>
        <v>0</v>
      </c>
      <c r="V132" s="22">
        <f>VLOOKUP(CONCATENATE($F132," ",$G132),AllocFactorMatrix,(V$4+1),FALSE)*$E139</f>
        <v>0</v>
      </c>
      <c r="W132" s="22">
        <f>SUBTOTAL(9,S132:V132)</f>
        <v>0</v>
      </c>
      <c r="X132" s="22">
        <f>VLOOKUP(CONCATENATE($F132," ",$G132),AllocFactorMatrix,(X$4+1),FALSE)*$E139</f>
        <v>0</v>
      </c>
      <c r="Y132" s="22">
        <f>VLOOKUP(CONCATENATE($F132," ",$G132),AllocFactorMatrix,(Y$4+1),FALSE)*$E139</f>
        <v>0</v>
      </c>
      <c r="Z132" s="22">
        <f t="shared" si="41"/>
        <v>0</v>
      </c>
      <c r="AA132" s="22">
        <f>VLOOKUP(CONCATENATE($F132," ",$G132),AllocFactorMatrix,(AA$4+1),FALSE)*$E139</f>
        <v>0</v>
      </c>
      <c r="AB132" s="22">
        <f>VLOOKUP(CONCATENATE($F132," ",$G132),AllocFactorMatrix,(AB$4+1),FALSE)*$E139</f>
        <v>0</v>
      </c>
      <c r="AC132" s="22">
        <f>VLOOKUP(CONCATENATE($F132," ",$G132),AllocFactorMatrix,(AC$4+1),FALSE)*$E139</f>
        <v>0</v>
      </c>
    </row>
    <row r="133" spans="4:29" hidden="1" outlineLevel="1">
      <c r="E133" s="19"/>
      <c r="F133" s="42" t="str">
        <f>F139</f>
        <v>DIST_OL</v>
      </c>
      <c r="G133" s="17" t="str">
        <f>$G$9</f>
        <v>BULKTRAN</v>
      </c>
      <c r="H133" s="21">
        <f t="shared" si="40"/>
        <v>0</v>
      </c>
      <c r="I133" s="22">
        <f>VLOOKUP(CONCATENATE($F133," ",$G133),AllocFactorMatrix,(I$4+1),FALSE)*$E139</f>
        <v>0</v>
      </c>
      <c r="J133" s="22">
        <f>VLOOKUP(CONCATENATE($F133," ",$G133),AllocFactorMatrix,(J$4+1),FALSE)*$E139</f>
        <v>0</v>
      </c>
      <c r="K133" s="22">
        <f>VLOOKUP(CONCATENATE($F133," ",$G133),AllocFactorMatrix,(K$4+1),FALSE)*$E139</f>
        <v>0</v>
      </c>
      <c r="L133" s="22">
        <f>VLOOKUP(CONCATENATE($F133," ",$G133),AllocFactorMatrix,(L$4+1),FALSE)*$E139</f>
        <v>0</v>
      </c>
      <c r="M133" s="22">
        <f t="shared" si="46"/>
        <v>0</v>
      </c>
      <c r="N133" s="22">
        <f>VLOOKUP(CONCATENATE($F133," ",$G133),AllocFactorMatrix,(N$4+1),FALSE)*$E139</f>
        <v>0</v>
      </c>
      <c r="O133" s="22">
        <f>VLOOKUP(CONCATENATE($F133," ",$G133),AllocFactorMatrix,(O$4+1),FALSE)*$E139</f>
        <v>0</v>
      </c>
      <c r="P133" s="22">
        <f>VLOOKUP(CONCATENATE($F133," ",$G133),AllocFactorMatrix,(P$4+1),FALSE)*$E139</f>
        <v>0</v>
      </c>
      <c r="Q133" s="22">
        <f>VLOOKUP(CONCATENATE($F133," ",$G133),AllocFactorMatrix,(Q$4+1),FALSE)*$E139</f>
        <v>0</v>
      </c>
      <c r="R133" s="22">
        <f t="shared" si="42"/>
        <v>0</v>
      </c>
      <c r="S133" s="22">
        <f>VLOOKUP(CONCATENATE($F133," ",$G133),AllocFactorMatrix,(S$4+1),FALSE)*$E139</f>
        <v>0</v>
      </c>
      <c r="T133" s="22">
        <f>VLOOKUP(CONCATENATE($F133," ",$G133),AllocFactorMatrix,(T$4+1),FALSE)*$E139</f>
        <v>0</v>
      </c>
      <c r="U133" s="22">
        <f>VLOOKUP(CONCATENATE($F133," ",$G133),AllocFactorMatrix,(U$4+1),FALSE)*$E139</f>
        <v>0</v>
      </c>
      <c r="V133" s="22">
        <f>VLOOKUP(CONCATENATE($F133," ",$G133),AllocFactorMatrix,(V$4+1),FALSE)*$E139</f>
        <v>0</v>
      </c>
      <c r="W133" s="22">
        <f t="shared" ref="W133:W139" si="47">SUBTOTAL(9,S133:V133)</f>
        <v>0</v>
      </c>
      <c r="X133" s="22">
        <f>VLOOKUP(CONCATENATE($F133," ",$G133),AllocFactorMatrix,(X$4+1),FALSE)*$E139</f>
        <v>0</v>
      </c>
      <c r="Y133" s="22">
        <f>VLOOKUP(CONCATENATE($F133," ",$G133),AllocFactorMatrix,(Y$4+1),FALSE)*$E139</f>
        <v>0</v>
      </c>
      <c r="Z133" s="22">
        <f t="shared" si="41"/>
        <v>0</v>
      </c>
      <c r="AA133" s="22">
        <f>VLOOKUP(CONCATENATE($F133," ",$G133),AllocFactorMatrix,(AA$4+1),FALSE)*$E139</f>
        <v>0</v>
      </c>
      <c r="AB133" s="22">
        <f>VLOOKUP(CONCATENATE($F133," ",$G133),AllocFactorMatrix,(AB$4+1),FALSE)*$E139</f>
        <v>0</v>
      </c>
      <c r="AC133" s="22">
        <f>VLOOKUP(CONCATENATE($F133," ",$G133),AllocFactorMatrix,(AC$4+1),FALSE)*$E139</f>
        <v>0</v>
      </c>
    </row>
    <row r="134" spans="4:29" hidden="1" outlineLevel="1">
      <c r="E134" s="19"/>
      <c r="F134" s="42" t="str">
        <f>F139</f>
        <v>DIST_OL</v>
      </c>
      <c r="G134" s="17" t="str">
        <f>$G$10</f>
        <v>SUBTRAN</v>
      </c>
      <c r="H134" s="21">
        <f t="shared" si="40"/>
        <v>0</v>
      </c>
      <c r="I134" s="22">
        <f>VLOOKUP(CONCATENATE($F134," ",$G134),AllocFactorMatrix,(I$4+1),FALSE)*$E139</f>
        <v>0</v>
      </c>
      <c r="J134" s="22">
        <f>VLOOKUP(CONCATENATE($F134," ",$G134),AllocFactorMatrix,(J$4+1),FALSE)*$E139</f>
        <v>0</v>
      </c>
      <c r="K134" s="22">
        <f>VLOOKUP(CONCATENATE($F134," ",$G134),AllocFactorMatrix,(K$4+1),FALSE)*$E139</f>
        <v>0</v>
      </c>
      <c r="L134" s="22">
        <f>VLOOKUP(CONCATENATE($F134," ",$G134),AllocFactorMatrix,(L$4+1),FALSE)*$E139</f>
        <v>0</v>
      </c>
      <c r="M134" s="22">
        <f t="shared" si="46"/>
        <v>0</v>
      </c>
      <c r="N134" s="22">
        <f>VLOOKUP(CONCATENATE($F134," ",$G134),AllocFactorMatrix,(N$4+1),FALSE)*$E139</f>
        <v>0</v>
      </c>
      <c r="O134" s="22">
        <f>VLOOKUP(CONCATENATE($F134," ",$G134),AllocFactorMatrix,(O$4+1),FALSE)*$E139</f>
        <v>0</v>
      </c>
      <c r="P134" s="22">
        <f>VLOOKUP(CONCATENATE($F134," ",$G134),AllocFactorMatrix,(P$4+1),FALSE)*$E139</f>
        <v>0</v>
      </c>
      <c r="Q134" s="22">
        <f>VLOOKUP(CONCATENATE($F134," ",$G134),AllocFactorMatrix,(Q$4+1),FALSE)*$E139</f>
        <v>0</v>
      </c>
      <c r="R134" s="22">
        <f t="shared" si="42"/>
        <v>0</v>
      </c>
      <c r="S134" s="22">
        <f>VLOOKUP(CONCATENATE($F134," ",$G134),AllocFactorMatrix,(S$4+1),FALSE)*$E139</f>
        <v>0</v>
      </c>
      <c r="T134" s="22">
        <f>VLOOKUP(CONCATENATE($F134," ",$G134),AllocFactorMatrix,(T$4+1),FALSE)*$E139</f>
        <v>0</v>
      </c>
      <c r="U134" s="22">
        <f>VLOOKUP(CONCATENATE($F134," ",$G134),AllocFactorMatrix,(U$4+1),FALSE)*$E139</f>
        <v>0</v>
      </c>
      <c r="V134" s="22">
        <f>VLOOKUP(CONCATENATE($F134," ",$G134),AllocFactorMatrix,(V$4+1),FALSE)*$E139</f>
        <v>0</v>
      </c>
      <c r="W134" s="22">
        <f t="shared" si="47"/>
        <v>0</v>
      </c>
      <c r="X134" s="22">
        <f>VLOOKUP(CONCATENATE($F134," ",$G134),AllocFactorMatrix,(X$4+1),FALSE)*$E139</f>
        <v>0</v>
      </c>
      <c r="Y134" s="22">
        <f>VLOOKUP(CONCATENATE($F134," ",$G134),AllocFactorMatrix,(Y$4+1),FALSE)*$E139</f>
        <v>0</v>
      </c>
      <c r="Z134" s="22">
        <f t="shared" si="41"/>
        <v>0</v>
      </c>
      <c r="AA134" s="22">
        <f>VLOOKUP(CONCATENATE($F134," ",$G134),AllocFactorMatrix,(AA$4+1),FALSE)*$E139</f>
        <v>0</v>
      </c>
      <c r="AB134" s="22">
        <f>VLOOKUP(CONCATENATE($F134," ",$G134),AllocFactorMatrix,(AB$4+1),FALSE)*$E139</f>
        <v>0</v>
      </c>
      <c r="AC134" s="22">
        <f>VLOOKUP(CONCATENATE($F134," ",$G134),AllocFactorMatrix,(AC$4+1),FALSE)*$E139</f>
        <v>0</v>
      </c>
    </row>
    <row r="135" spans="4:29" hidden="1" outlineLevel="1">
      <c r="E135" s="19"/>
      <c r="F135" s="42" t="str">
        <f>F139</f>
        <v>DIST_OL</v>
      </c>
      <c r="G135" s="17" t="str">
        <f>$G$11</f>
        <v>DISTPRI</v>
      </c>
      <c r="H135" s="21">
        <f t="shared" si="40"/>
        <v>0</v>
      </c>
      <c r="I135" s="22">
        <f>VLOOKUP(CONCATENATE($F135," ",$G135),AllocFactorMatrix,(I$4+1),FALSE)*$E139</f>
        <v>0</v>
      </c>
      <c r="J135" s="22">
        <f>VLOOKUP(CONCATENATE($F135," ",$G135),AllocFactorMatrix,(J$4+1),FALSE)*$E139</f>
        <v>0</v>
      </c>
      <c r="K135" s="22">
        <f>VLOOKUP(CONCATENATE($F135," ",$G135),AllocFactorMatrix,(K$4+1),FALSE)*$E139</f>
        <v>0</v>
      </c>
      <c r="L135" s="22">
        <f>VLOOKUP(CONCATENATE($F135," ",$G135),AllocFactorMatrix,(L$4+1),FALSE)*$E139</f>
        <v>0</v>
      </c>
      <c r="M135" s="22">
        <f t="shared" si="46"/>
        <v>0</v>
      </c>
      <c r="N135" s="22">
        <f>VLOOKUP(CONCATENATE($F135," ",$G135),AllocFactorMatrix,(N$4+1),FALSE)*$E139</f>
        <v>0</v>
      </c>
      <c r="O135" s="22">
        <f>VLOOKUP(CONCATENATE($F135," ",$G135),AllocFactorMatrix,(O$4+1),FALSE)*$E139</f>
        <v>0</v>
      </c>
      <c r="P135" s="22">
        <f>VLOOKUP(CONCATENATE($F135," ",$G135),AllocFactorMatrix,(P$4+1),FALSE)*$E139</f>
        <v>0</v>
      </c>
      <c r="Q135" s="22">
        <f>VLOOKUP(CONCATENATE($F135," ",$G135),AllocFactorMatrix,(Q$4+1),FALSE)*$E139</f>
        <v>0</v>
      </c>
      <c r="R135" s="22">
        <f t="shared" si="42"/>
        <v>0</v>
      </c>
      <c r="S135" s="22">
        <f>VLOOKUP(CONCATENATE($F135," ",$G135),AllocFactorMatrix,(S$4+1),FALSE)*$E139</f>
        <v>0</v>
      </c>
      <c r="T135" s="22">
        <f>VLOOKUP(CONCATENATE($F135," ",$G135),AllocFactorMatrix,(T$4+1),FALSE)*$E139</f>
        <v>0</v>
      </c>
      <c r="U135" s="22">
        <f>VLOOKUP(CONCATENATE($F135," ",$G135),AllocFactorMatrix,(U$4+1),FALSE)*$E139</f>
        <v>0</v>
      </c>
      <c r="V135" s="22">
        <f>VLOOKUP(CONCATENATE($F135," ",$G135),AllocFactorMatrix,(V$4+1),FALSE)*$E139</f>
        <v>0</v>
      </c>
      <c r="W135" s="22">
        <f t="shared" si="47"/>
        <v>0</v>
      </c>
      <c r="X135" s="22">
        <f>VLOOKUP(CONCATENATE($F135," ",$G135),AllocFactorMatrix,(X$4+1),FALSE)*$E139</f>
        <v>0</v>
      </c>
      <c r="Y135" s="22">
        <f>VLOOKUP(CONCATENATE($F135," ",$G135),AllocFactorMatrix,(Y$4+1),FALSE)*$E139</f>
        <v>0</v>
      </c>
      <c r="Z135" s="22">
        <f t="shared" si="41"/>
        <v>0</v>
      </c>
      <c r="AA135" s="22">
        <f>VLOOKUP(CONCATENATE($F135," ",$G135),AllocFactorMatrix,(AA$4+1),FALSE)*$E139</f>
        <v>0</v>
      </c>
      <c r="AB135" s="22">
        <f>VLOOKUP(CONCATENATE($F135," ",$G135),AllocFactorMatrix,(AB$4+1),FALSE)*$E139</f>
        <v>0</v>
      </c>
      <c r="AC135" s="22">
        <f>VLOOKUP(CONCATENATE($F135," ",$G135),AllocFactorMatrix,(AC$4+1),FALSE)*$E139</f>
        <v>0</v>
      </c>
    </row>
    <row r="136" spans="4:29" hidden="1" outlineLevel="1">
      <c r="E136" s="19"/>
      <c r="F136" s="42" t="str">
        <f>F139</f>
        <v>DIST_OL</v>
      </c>
      <c r="G136" s="17" t="str">
        <f>$G$12</f>
        <v>DISTSEC</v>
      </c>
      <c r="H136" s="21">
        <f t="shared" si="40"/>
        <v>0</v>
      </c>
      <c r="I136" s="22">
        <f>VLOOKUP(CONCATENATE($F136," ",$G136),AllocFactorMatrix,(I$4+1),FALSE)*$E139</f>
        <v>0</v>
      </c>
      <c r="J136" s="22">
        <f>VLOOKUP(CONCATENATE($F136," ",$G136),AllocFactorMatrix,(J$4+1),FALSE)*$E139</f>
        <v>0</v>
      </c>
      <c r="K136" s="22">
        <f>VLOOKUP(CONCATENATE($F136," ",$G136),AllocFactorMatrix,(K$4+1),FALSE)*$E139</f>
        <v>0</v>
      </c>
      <c r="L136" s="22">
        <f>VLOOKUP(CONCATENATE($F136," ",$G136),AllocFactorMatrix,(L$4+1),FALSE)*$E139</f>
        <v>0</v>
      </c>
      <c r="M136" s="22">
        <f t="shared" si="46"/>
        <v>0</v>
      </c>
      <c r="N136" s="22">
        <f>VLOOKUP(CONCATENATE($F136," ",$G136),AllocFactorMatrix,(N$4+1),FALSE)*$E139</f>
        <v>0</v>
      </c>
      <c r="O136" s="22">
        <f>VLOOKUP(CONCATENATE($F136," ",$G136),AllocFactorMatrix,(O$4+1),FALSE)*$E139</f>
        <v>0</v>
      </c>
      <c r="P136" s="22">
        <f>VLOOKUP(CONCATENATE($F136," ",$G136),AllocFactorMatrix,(P$4+1),FALSE)*$E139</f>
        <v>0</v>
      </c>
      <c r="Q136" s="22">
        <f>VLOOKUP(CONCATENATE($F136," ",$G136),AllocFactorMatrix,(Q$4+1),FALSE)*$E139</f>
        <v>0</v>
      </c>
      <c r="R136" s="22">
        <f t="shared" si="42"/>
        <v>0</v>
      </c>
      <c r="S136" s="22">
        <f>VLOOKUP(CONCATENATE($F136," ",$G136),AllocFactorMatrix,(S$4+1),FALSE)*$E139</f>
        <v>0</v>
      </c>
      <c r="T136" s="22">
        <f>VLOOKUP(CONCATENATE($F136," ",$G136),AllocFactorMatrix,(T$4+1),FALSE)*$E139</f>
        <v>0</v>
      </c>
      <c r="U136" s="22">
        <f>VLOOKUP(CONCATENATE($F136," ",$G136),AllocFactorMatrix,(U$4+1),FALSE)*$E139</f>
        <v>0</v>
      </c>
      <c r="V136" s="22">
        <f>VLOOKUP(CONCATENATE($F136," ",$G136),AllocFactorMatrix,(V$4+1),FALSE)*$E139</f>
        <v>0</v>
      </c>
      <c r="W136" s="22">
        <f t="shared" si="47"/>
        <v>0</v>
      </c>
      <c r="X136" s="22">
        <f>VLOOKUP(CONCATENATE($F136," ",$G136),AllocFactorMatrix,(X$4+1),FALSE)*$E139</f>
        <v>0</v>
      </c>
      <c r="Y136" s="22">
        <f>VLOOKUP(CONCATENATE($F136," ",$G136),AllocFactorMatrix,(Y$4+1),FALSE)*$E139</f>
        <v>0</v>
      </c>
      <c r="Z136" s="22">
        <f t="shared" si="41"/>
        <v>0</v>
      </c>
      <c r="AA136" s="22">
        <f>VLOOKUP(CONCATENATE($F136," ",$G136),AllocFactorMatrix,(AA$4+1),FALSE)*$E139</f>
        <v>0</v>
      </c>
      <c r="AB136" s="22">
        <f>VLOOKUP(CONCATENATE($F136," ",$G136),AllocFactorMatrix,(AB$4+1),FALSE)*$E139</f>
        <v>0</v>
      </c>
      <c r="AC136" s="22">
        <f>VLOOKUP(CONCATENATE($F136," ",$G136),AllocFactorMatrix,(AC$4+1),FALSE)*$E139</f>
        <v>0</v>
      </c>
    </row>
    <row r="137" spans="4:29" hidden="1" outlineLevel="1">
      <c r="E137" s="19"/>
      <c r="F137" s="42" t="str">
        <f>F139</f>
        <v>DIST_OL</v>
      </c>
      <c r="G137" s="17" t="str">
        <f>$G$13</f>
        <v>ENERGY</v>
      </c>
      <c r="H137" s="21">
        <f t="shared" si="40"/>
        <v>0</v>
      </c>
      <c r="I137" s="22">
        <f>VLOOKUP(CONCATENATE($F137," ",$G137),AllocFactorMatrix,(I$4+1),FALSE)*$E139</f>
        <v>0</v>
      </c>
      <c r="J137" s="22">
        <f>VLOOKUP(CONCATENATE($F137," ",$G137),AllocFactorMatrix,(J$4+1),FALSE)*$E139</f>
        <v>0</v>
      </c>
      <c r="K137" s="22">
        <f>VLOOKUP(CONCATENATE($F137," ",$G137),AllocFactorMatrix,(K$4+1),FALSE)*$E139</f>
        <v>0</v>
      </c>
      <c r="L137" s="22">
        <f>VLOOKUP(CONCATENATE($F137," ",$G137),AllocFactorMatrix,(L$4+1),FALSE)*$E139</f>
        <v>0</v>
      </c>
      <c r="M137" s="22">
        <f t="shared" si="46"/>
        <v>0</v>
      </c>
      <c r="N137" s="22">
        <f>VLOOKUP(CONCATENATE($F137," ",$G137),AllocFactorMatrix,(N$4+1),FALSE)*$E139</f>
        <v>0</v>
      </c>
      <c r="O137" s="22">
        <f>VLOOKUP(CONCATENATE($F137," ",$G137),AllocFactorMatrix,(O$4+1),FALSE)*$E139</f>
        <v>0</v>
      </c>
      <c r="P137" s="22">
        <f>VLOOKUP(CONCATENATE($F137," ",$G137),AllocFactorMatrix,(P$4+1),FALSE)*$E139</f>
        <v>0</v>
      </c>
      <c r="Q137" s="22">
        <f>VLOOKUP(CONCATENATE($F137," ",$G137),AllocFactorMatrix,(Q$4+1),FALSE)*$E139</f>
        <v>0</v>
      </c>
      <c r="R137" s="22">
        <f t="shared" si="42"/>
        <v>0</v>
      </c>
      <c r="S137" s="22">
        <f>VLOOKUP(CONCATENATE($F137," ",$G137),AllocFactorMatrix,(S$4+1),FALSE)*$E139</f>
        <v>0</v>
      </c>
      <c r="T137" s="22">
        <f>VLOOKUP(CONCATENATE($F137," ",$G137),AllocFactorMatrix,(T$4+1),FALSE)*$E139</f>
        <v>0</v>
      </c>
      <c r="U137" s="22">
        <f>VLOOKUP(CONCATENATE($F137," ",$G137),AllocFactorMatrix,(U$4+1),FALSE)*$E139</f>
        <v>0</v>
      </c>
      <c r="V137" s="22">
        <f>VLOOKUP(CONCATENATE($F137," ",$G137),AllocFactorMatrix,(V$4+1),FALSE)*$E139</f>
        <v>0</v>
      </c>
      <c r="W137" s="22">
        <f t="shared" si="47"/>
        <v>0</v>
      </c>
      <c r="X137" s="22">
        <f>VLOOKUP(CONCATENATE($F137," ",$G137),AllocFactorMatrix,(X$4+1),FALSE)*$E139</f>
        <v>0</v>
      </c>
      <c r="Y137" s="22">
        <f>VLOOKUP(CONCATENATE($F137," ",$G137),AllocFactorMatrix,(Y$4+1),FALSE)*$E139</f>
        <v>0</v>
      </c>
      <c r="Z137" s="22">
        <f t="shared" si="41"/>
        <v>0</v>
      </c>
      <c r="AA137" s="22">
        <f>VLOOKUP(CONCATENATE($F137," ",$G137),AllocFactorMatrix,(AA$4+1),FALSE)*$E139</f>
        <v>0</v>
      </c>
      <c r="AB137" s="22">
        <f>VLOOKUP(CONCATENATE($F137," ",$G137),AllocFactorMatrix,(AB$4+1),FALSE)*$E139</f>
        <v>0</v>
      </c>
      <c r="AC137" s="22">
        <f>VLOOKUP(CONCATENATE($F137," ",$G137),AllocFactorMatrix,(AC$4+1),FALSE)*$E139</f>
        <v>0</v>
      </c>
    </row>
    <row r="138" spans="4:29" hidden="1" outlineLevel="1">
      <c r="E138" s="19"/>
      <c r="F138" s="42" t="str">
        <f>F139</f>
        <v>DIST_OL</v>
      </c>
      <c r="G138" s="17" t="str">
        <f>$G$14</f>
        <v>CUSTOMER</v>
      </c>
      <c r="H138" s="21">
        <f t="shared" si="40"/>
        <v>19898674.699999999</v>
      </c>
      <c r="I138" s="22">
        <f>VLOOKUP(CONCATENATE($F138," ",$G138),AllocFactorMatrix,(I$4+1),FALSE)*$E139</f>
        <v>0</v>
      </c>
      <c r="J138" s="22">
        <f>VLOOKUP(CONCATENATE($F138," ",$G138),AllocFactorMatrix,(J$4+1),FALSE)*$E139</f>
        <v>0</v>
      </c>
      <c r="K138" s="22">
        <f>VLOOKUP(CONCATENATE($F138," ",$G138),AllocFactorMatrix,(K$4+1),FALSE)*$E139</f>
        <v>0</v>
      </c>
      <c r="L138" s="22">
        <f>VLOOKUP(CONCATENATE($F138," ",$G138),AllocFactorMatrix,(L$4+1),FALSE)*$E139</f>
        <v>0</v>
      </c>
      <c r="M138" s="22">
        <f t="shared" si="46"/>
        <v>0</v>
      </c>
      <c r="N138" s="22">
        <f>VLOOKUP(CONCATENATE($F138," ",$G138),AllocFactorMatrix,(N$4+1),FALSE)*$E139</f>
        <v>0</v>
      </c>
      <c r="O138" s="22">
        <f>VLOOKUP(CONCATENATE($F138," ",$G138),AllocFactorMatrix,(O$4+1),FALSE)*$E139</f>
        <v>0</v>
      </c>
      <c r="P138" s="22">
        <f>VLOOKUP(CONCATENATE($F138," ",$G138),AllocFactorMatrix,(P$4+1),FALSE)*$E139</f>
        <v>0</v>
      </c>
      <c r="Q138" s="22">
        <f>VLOOKUP(CONCATENATE($F138," ",$G138),AllocFactorMatrix,(Q$4+1),FALSE)*$E139</f>
        <v>0</v>
      </c>
      <c r="R138" s="22">
        <f t="shared" si="42"/>
        <v>0</v>
      </c>
      <c r="S138" s="22">
        <f>VLOOKUP(CONCATENATE($F138," ",$G138),AllocFactorMatrix,(S$4+1),FALSE)*$E139</f>
        <v>0</v>
      </c>
      <c r="T138" s="22">
        <f>VLOOKUP(CONCATENATE($F138," ",$G138),AllocFactorMatrix,(T$4+1),FALSE)*$E139</f>
        <v>0</v>
      </c>
      <c r="U138" s="22">
        <f>VLOOKUP(CONCATENATE($F138," ",$G138),AllocFactorMatrix,(U$4+1),FALSE)*$E139</f>
        <v>0</v>
      </c>
      <c r="V138" s="22">
        <f>VLOOKUP(CONCATENATE($F138," ",$G138),AllocFactorMatrix,(V$4+1),FALSE)*$E139</f>
        <v>0</v>
      </c>
      <c r="W138" s="22">
        <f t="shared" si="47"/>
        <v>0</v>
      </c>
      <c r="X138" s="22">
        <f>VLOOKUP(CONCATENATE($F138," ",$G138),AllocFactorMatrix,(X$4+1),FALSE)*$E139</f>
        <v>0</v>
      </c>
      <c r="Y138" s="22">
        <f>VLOOKUP(CONCATENATE($F138," ",$G138),AllocFactorMatrix,(Y$4+1),FALSE)*$E139</f>
        <v>0</v>
      </c>
      <c r="Z138" s="22">
        <f t="shared" si="41"/>
        <v>0</v>
      </c>
      <c r="AA138" s="22">
        <f>VLOOKUP(CONCATENATE($F138," ",$G138),AllocFactorMatrix,(AA$4+1),FALSE)*$E139</f>
        <v>0</v>
      </c>
      <c r="AB138" s="22">
        <f>VLOOKUP(CONCATENATE($F138," ",$G138),AllocFactorMatrix,(AB$4+1),FALSE)*$E139</f>
        <v>19898674.699999999</v>
      </c>
      <c r="AC138" s="22">
        <f>VLOOKUP(CONCATENATE($F138," ",$G138),AllocFactorMatrix,(AC$4+1),FALSE)*$E139</f>
        <v>0</v>
      </c>
    </row>
    <row r="139" spans="4:29" collapsed="1">
      <c r="D139" s="17" t="s">
        <v>96</v>
      </c>
      <c r="E139" s="19">
        <v>19898674.699999999</v>
      </c>
      <c r="F139" s="42" t="s">
        <v>49</v>
      </c>
      <c r="G139" s="17" t="str">
        <f>$G$15</f>
        <v>TOTAL</v>
      </c>
      <c r="H139" s="21">
        <f t="shared" si="40"/>
        <v>19898674.699999999</v>
      </c>
      <c r="I139" s="22">
        <f>VLOOKUP(CONCATENATE($F139," ",$G139),AllocFactorMatrix,(I$4+1),FALSE)*$E139</f>
        <v>0</v>
      </c>
      <c r="J139" s="22">
        <f>VLOOKUP(CONCATENATE($F139," ",$G139),AllocFactorMatrix,(J$4+1),FALSE)*$E139</f>
        <v>0</v>
      </c>
      <c r="K139" s="22">
        <f>VLOOKUP(CONCATENATE($F139," ",$G139),AllocFactorMatrix,(K$4+1),FALSE)*$E139</f>
        <v>0</v>
      </c>
      <c r="L139" s="22">
        <f>VLOOKUP(CONCATENATE($F139," ",$G139),AllocFactorMatrix,(L$4+1),FALSE)*$E139</f>
        <v>0</v>
      </c>
      <c r="M139" s="22">
        <f t="shared" si="46"/>
        <v>0</v>
      </c>
      <c r="N139" s="22">
        <f>VLOOKUP(CONCATENATE($F139," ",$G139),AllocFactorMatrix,(N$4+1),FALSE)*$E139</f>
        <v>0</v>
      </c>
      <c r="O139" s="22">
        <f>VLOOKUP(CONCATENATE($F139," ",$G139),AllocFactorMatrix,(O$4+1),FALSE)*$E139</f>
        <v>0</v>
      </c>
      <c r="P139" s="22">
        <f>VLOOKUP(CONCATENATE($F139," ",$G139),AllocFactorMatrix,(P$4+1),FALSE)*$E139</f>
        <v>0</v>
      </c>
      <c r="Q139" s="22">
        <f>VLOOKUP(CONCATENATE($F139," ",$G139),AllocFactorMatrix,(Q$4+1),FALSE)*$E139</f>
        <v>0</v>
      </c>
      <c r="R139" s="22">
        <f t="shared" si="42"/>
        <v>0</v>
      </c>
      <c r="S139" s="22">
        <f>VLOOKUP(CONCATENATE($F139," ",$G139),AllocFactorMatrix,(S$4+1),FALSE)*$E139</f>
        <v>0</v>
      </c>
      <c r="T139" s="22">
        <f>VLOOKUP(CONCATENATE($F139," ",$G139),AllocFactorMatrix,(T$4+1),FALSE)*$E139</f>
        <v>0</v>
      </c>
      <c r="U139" s="22">
        <f>VLOOKUP(CONCATENATE($F139," ",$G139),AllocFactorMatrix,(U$4+1),FALSE)*$E139</f>
        <v>0</v>
      </c>
      <c r="V139" s="22">
        <f>VLOOKUP(CONCATENATE($F139," ",$G139),AllocFactorMatrix,(V$4+1),FALSE)*$E139</f>
        <v>0</v>
      </c>
      <c r="W139" s="22">
        <f t="shared" si="47"/>
        <v>0</v>
      </c>
      <c r="X139" s="22">
        <f>VLOOKUP(CONCATENATE($F139," ",$G139),AllocFactorMatrix,(X$4+1),FALSE)*$E139</f>
        <v>0</v>
      </c>
      <c r="Y139" s="22">
        <f>VLOOKUP(CONCATENATE($F139," ",$G139),AllocFactorMatrix,(Y$4+1),FALSE)*$E139</f>
        <v>0</v>
      </c>
      <c r="Z139" s="22">
        <f t="shared" si="41"/>
        <v>0</v>
      </c>
      <c r="AA139" s="22">
        <f>VLOOKUP(CONCATENATE($F139," ",$G139),AllocFactorMatrix,(AA$4+1),FALSE)*$E139</f>
        <v>0</v>
      </c>
      <c r="AB139" s="22">
        <f>VLOOKUP(CONCATENATE($F139," ",$G139),AllocFactorMatrix,(AB$4+1),FALSE)*$E139</f>
        <v>19898674.699999999</v>
      </c>
      <c r="AC139" s="22">
        <f>VLOOKUP(CONCATENATE($F139," ",$G139),AllocFactorMatrix,(AC$4+1),FALSE)*$E139</f>
        <v>0</v>
      </c>
    </row>
    <row r="140" spans="4:29" hidden="1" outlineLevel="1">
      <c r="E140" s="19"/>
      <c r="F140" s="42" t="str">
        <f>F147</f>
        <v>DIST_SL</v>
      </c>
      <c r="G140" s="17" t="str">
        <f>$G$8</f>
        <v>PRODUCTION</v>
      </c>
      <c r="H140" s="21">
        <f t="shared" ref="H140:H147" si="48">SUBTOTAL(9,I140:AC140)</f>
        <v>0</v>
      </c>
      <c r="I140" s="22">
        <f>VLOOKUP(CONCATENATE($F140," ",$G140),AllocFactorMatrix,(I$4+1),FALSE)*$E147</f>
        <v>0</v>
      </c>
      <c r="J140" s="22">
        <f>VLOOKUP(CONCATENATE($F140," ",$G140),AllocFactorMatrix,(J$4+1),FALSE)*$E147</f>
        <v>0</v>
      </c>
      <c r="K140" s="22">
        <f>VLOOKUP(CONCATENATE($F140," ",$G140),AllocFactorMatrix,(K$4+1),FALSE)*$E147</f>
        <v>0</v>
      </c>
      <c r="L140" s="22">
        <f>VLOOKUP(CONCATENATE($F140," ",$G140),AllocFactorMatrix,(L$4+1),FALSE)*$E147</f>
        <v>0</v>
      </c>
      <c r="M140" s="22">
        <f t="shared" si="46"/>
        <v>0</v>
      </c>
      <c r="N140" s="22">
        <f>VLOOKUP(CONCATENATE($F140," ",$G140),AllocFactorMatrix,(N$4+1),FALSE)*$E147</f>
        <v>0</v>
      </c>
      <c r="O140" s="22">
        <f>VLOOKUP(CONCATENATE($F140," ",$G140),AllocFactorMatrix,(O$4+1),FALSE)*$E147</f>
        <v>0</v>
      </c>
      <c r="P140" s="22">
        <f>VLOOKUP(CONCATENATE($F140," ",$G140),AllocFactorMatrix,(P$4+1),FALSE)*$E147</f>
        <v>0</v>
      </c>
      <c r="Q140" s="22">
        <f>VLOOKUP(CONCATENATE($F140," ",$G140),AllocFactorMatrix,(Q$4+1),FALSE)*$E147</f>
        <v>0</v>
      </c>
      <c r="R140" s="22">
        <f t="shared" si="42"/>
        <v>0</v>
      </c>
      <c r="S140" s="22">
        <f>VLOOKUP(CONCATENATE($F140," ",$G140),AllocFactorMatrix,(S$4+1),FALSE)*$E147</f>
        <v>0</v>
      </c>
      <c r="T140" s="22">
        <f>VLOOKUP(CONCATENATE($F140," ",$G140),AllocFactorMatrix,(T$4+1),FALSE)*$E147</f>
        <v>0</v>
      </c>
      <c r="U140" s="22">
        <f>VLOOKUP(CONCATENATE($F140," ",$G140),AllocFactorMatrix,(U$4+1),FALSE)*$E147</f>
        <v>0</v>
      </c>
      <c r="V140" s="22">
        <f>VLOOKUP(CONCATENATE($F140," ",$G140),AllocFactorMatrix,(V$4+1),FALSE)*$E147</f>
        <v>0</v>
      </c>
      <c r="W140" s="22">
        <f>SUBTOTAL(9,S140:V140)</f>
        <v>0</v>
      </c>
      <c r="X140" s="22">
        <f>VLOOKUP(CONCATENATE($F140," ",$G140),AllocFactorMatrix,(X$4+1),FALSE)*$E147</f>
        <v>0</v>
      </c>
      <c r="Y140" s="22">
        <f>VLOOKUP(CONCATENATE($F140," ",$G140),AllocFactorMatrix,(Y$4+1),FALSE)*$E147</f>
        <v>0</v>
      </c>
      <c r="Z140" s="22">
        <f t="shared" ref="Z140:Z147" si="49">SUBTOTAL(9,X140:Y140)</f>
        <v>0</v>
      </c>
      <c r="AA140" s="22">
        <f>VLOOKUP(CONCATENATE($F140," ",$G140),AllocFactorMatrix,(AA$4+1),FALSE)*$E147</f>
        <v>0</v>
      </c>
      <c r="AB140" s="22">
        <f>VLOOKUP(CONCATENATE($F140," ",$G140),AllocFactorMatrix,(AB$4+1),FALSE)*$E147</f>
        <v>0</v>
      </c>
      <c r="AC140" s="22">
        <f>VLOOKUP(CONCATENATE($F140," ",$G140),AllocFactorMatrix,(AC$4+1),FALSE)*$E147</f>
        <v>0</v>
      </c>
    </row>
    <row r="141" spans="4:29" hidden="1" outlineLevel="1">
      <c r="E141" s="19"/>
      <c r="F141" s="42" t="str">
        <f>F147</f>
        <v>DIST_SL</v>
      </c>
      <c r="G141" s="17" t="str">
        <f>$G$9</f>
        <v>BULKTRAN</v>
      </c>
      <c r="H141" s="21">
        <f t="shared" si="48"/>
        <v>0</v>
      </c>
      <c r="I141" s="22">
        <f>VLOOKUP(CONCATENATE($F141," ",$G141),AllocFactorMatrix,(I$4+1),FALSE)*$E147</f>
        <v>0</v>
      </c>
      <c r="J141" s="22">
        <f>VLOOKUP(CONCATENATE($F141," ",$G141),AllocFactorMatrix,(J$4+1),FALSE)*$E147</f>
        <v>0</v>
      </c>
      <c r="K141" s="22">
        <f>VLOOKUP(CONCATENATE($F141," ",$G141),AllocFactorMatrix,(K$4+1),FALSE)*$E147</f>
        <v>0</v>
      </c>
      <c r="L141" s="22">
        <f>VLOOKUP(CONCATENATE($F141," ",$G141),AllocFactorMatrix,(L$4+1),FALSE)*$E147</f>
        <v>0</v>
      </c>
      <c r="M141" s="22">
        <f t="shared" si="46"/>
        <v>0</v>
      </c>
      <c r="N141" s="22">
        <f>VLOOKUP(CONCATENATE($F141," ",$G141),AllocFactorMatrix,(N$4+1),FALSE)*$E147</f>
        <v>0</v>
      </c>
      <c r="O141" s="22">
        <f>VLOOKUP(CONCATENATE($F141," ",$G141),AllocFactorMatrix,(O$4+1),FALSE)*$E147</f>
        <v>0</v>
      </c>
      <c r="P141" s="22">
        <f>VLOOKUP(CONCATENATE($F141," ",$G141),AllocFactorMatrix,(P$4+1),FALSE)*$E147</f>
        <v>0</v>
      </c>
      <c r="Q141" s="22">
        <f>VLOOKUP(CONCATENATE($F141," ",$G141),AllocFactorMatrix,(Q$4+1),FALSE)*$E147</f>
        <v>0</v>
      </c>
      <c r="R141" s="22">
        <f t="shared" si="42"/>
        <v>0</v>
      </c>
      <c r="S141" s="22">
        <f>VLOOKUP(CONCATENATE($F141," ",$G141),AllocFactorMatrix,(S$4+1),FALSE)*$E147</f>
        <v>0</v>
      </c>
      <c r="T141" s="22">
        <f>VLOOKUP(CONCATENATE($F141," ",$G141),AllocFactorMatrix,(T$4+1),FALSE)*$E147</f>
        <v>0</v>
      </c>
      <c r="U141" s="22">
        <f>VLOOKUP(CONCATENATE($F141," ",$G141),AllocFactorMatrix,(U$4+1),FALSE)*$E147</f>
        <v>0</v>
      </c>
      <c r="V141" s="22">
        <f>VLOOKUP(CONCATENATE($F141," ",$G141),AllocFactorMatrix,(V$4+1),FALSE)*$E147</f>
        <v>0</v>
      </c>
      <c r="W141" s="22">
        <f t="shared" ref="W141:W147" si="50">SUBTOTAL(9,S141:V141)</f>
        <v>0</v>
      </c>
      <c r="X141" s="22">
        <f>VLOOKUP(CONCATENATE($F141," ",$G141),AllocFactorMatrix,(X$4+1),FALSE)*$E147</f>
        <v>0</v>
      </c>
      <c r="Y141" s="22">
        <f>VLOOKUP(CONCATENATE($F141," ",$G141),AllocFactorMatrix,(Y$4+1),FALSE)*$E147</f>
        <v>0</v>
      </c>
      <c r="Z141" s="22">
        <f t="shared" si="49"/>
        <v>0</v>
      </c>
      <c r="AA141" s="22">
        <f>VLOOKUP(CONCATENATE($F141," ",$G141),AllocFactorMatrix,(AA$4+1),FALSE)*$E147</f>
        <v>0</v>
      </c>
      <c r="AB141" s="22">
        <f>VLOOKUP(CONCATENATE($F141," ",$G141),AllocFactorMatrix,(AB$4+1),FALSE)*$E147</f>
        <v>0</v>
      </c>
      <c r="AC141" s="22">
        <f>VLOOKUP(CONCATENATE($F141," ",$G141),AllocFactorMatrix,(AC$4+1),FALSE)*$E147</f>
        <v>0</v>
      </c>
    </row>
    <row r="142" spans="4:29" hidden="1" outlineLevel="1">
      <c r="E142" s="19"/>
      <c r="F142" s="42" t="str">
        <f>F147</f>
        <v>DIST_SL</v>
      </c>
      <c r="G142" s="17" t="str">
        <f>$G$10</f>
        <v>SUBTRAN</v>
      </c>
      <c r="H142" s="21">
        <f t="shared" si="48"/>
        <v>0</v>
      </c>
      <c r="I142" s="22">
        <f>VLOOKUP(CONCATENATE($F142," ",$G142),AllocFactorMatrix,(I$4+1),FALSE)*$E147</f>
        <v>0</v>
      </c>
      <c r="J142" s="22">
        <f>VLOOKUP(CONCATENATE($F142," ",$G142),AllocFactorMatrix,(J$4+1),FALSE)*$E147</f>
        <v>0</v>
      </c>
      <c r="K142" s="22">
        <f>VLOOKUP(CONCATENATE($F142," ",$G142),AllocFactorMatrix,(K$4+1),FALSE)*$E147</f>
        <v>0</v>
      </c>
      <c r="L142" s="22">
        <f>VLOOKUP(CONCATENATE($F142," ",$G142),AllocFactorMatrix,(L$4+1),FALSE)*$E147</f>
        <v>0</v>
      </c>
      <c r="M142" s="22">
        <f t="shared" si="46"/>
        <v>0</v>
      </c>
      <c r="N142" s="22">
        <f>VLOOKUP(CONCATENATE($F142," ",$G142),AllocFactorMatrix,(N$4+1),FALSE)*$E147</f>
        <v>0</v>
      </c>
      <c r="O142" s="22">
        <f>VLOOKUP(CONCATENATE($F142," ",$G142),AllocFactorMatrix,(O$4+1),FALSE)*$E147</f>
        <v>0</v>
      </c>
      <c r="P142" s="22">
        <f>VLOOKUP(CONCATENATE($F142," ",$G142),AllocFactorMatrix,(P$4+1),FALSE)*$E147</f>
        <v>0</v>
      </c>
      <c r="Q142" s="22">
        <f>VLOOKUP(CONCATENATE($F142," ",$G142),AllocFactorMatrix,(Q$4+1),FALSE)*$E147</f>
        <v>0</v>
      </c>
      <c r="R142" s="22">
        <f t="shared" si="42"/>
        <v>0</v>
      </c>
      <c r="S142" s="22">
        <f>VLOOKUP(CONCATENATE($F142," ",$G142),AllocFactorMatrix,(S$4+1),FALSE)*$E147</f>
        <v>0</v>
      </c>
      <c r="T142" s="22">
        <f>VLOOKUP(CONCATENATE($F142," ",$G142),AllocFactorMatrix,(T$4+1),FALSE)*$E147</f>
        <v>0</v>
      </c>
      <c r="U142" s="22">
        <f>VLOOKUP(CONCATENATE($F142," ",$G142),AllocFactorMatrix,(U$4+1),FALSE)*$E147</f>
        <v>0</v>
      </c>
      <c r="V142" s="22">
        <f>VLOOKUP(CONCATENATE($F142," ",$G142),AllocFactorMatrix,(V$4+1),FALSE)*$E147</f>
        <v>0</v>
      </c>
      <c r="W142" s="22">
        <f t="shared" si="50"/>
        <v>0</v>
      </c>
      <c r="X142" s="22">
        <f>VLOOKUP(CONCATENATE($F142," ",$G142),AllocFactorMatrix,(X$4+1),FALSE)*$E147</f>
        <v>0</v>
      </c>
      <c r="Y142" s="22">
        <f>VLOOKUP(CONCATENATE($F142," ",$G142),AllocFactorMatrix,(Y$4+1),FALSE)*$E147</f>
        <v>0</v>
      </c>
      <c r="Z142" s="22">
        <f t="shared" si="49"/>
        <v>0</v>
      </c>
      <c r="AA142" s="22">
        <f>VLOOKUP(CONCATENATE($F142," ",$G142),AllocFactorMatrix,(AA$4+1),FALSE)*$E147</f>
        <v>0</v>
      </c>
      <c r="AB142" s="22">
        <f>VLOOKUP(CONCATENATE($F142," ",$G142),AllocFactorMatrix,(AB$4+1),FALSE)*$E147</f>
        <v>0</v>
      </c>
      <c r="AC142" s="22">
        <f>VLOOKUP(CONCATENATE($F142," ",$G142),AllocFactorMatrix,(AC$4+1),FALSE)*$E147</f>
        <v>0</v>
      </c>
    </row>
    <row r="143" spans="4:29" hidden="1" outlineLevel="1">
      <c r="E143" s="19"/>
      <c r="F143" s="42" t="str">
        <f>F147</f>
        <v>DIST_SL</v>
      </c>
      <c r="G143" s="17" t="str">
        <f>$G$11</f>
        <v>DISTPRI</v>
      </c>
      <c r="H143" s="21">
        <f t="shared" si="48"/>
        <v>0</v>
      </c>
      <c r="I143" s="22">
        <f>VLOOKUP(CONCATENATE($F143," ",$G143),AllocFactorMatrix,(I$4+1),FALSE)*$E147</f>
        <v>0</v>
      </c>
      <c r="J143" s="22">
        <f>VLOOKUP(CONCATENATE($F143," ",$G143),AllocFactorMatrix,(J$4+1),FALSE)*$E147</f>
        <v>0</v>
      </c>
      <c r="K143" s="22">
        <f>VLOOKUP(CONCATENATE($F143," ",$G143),AllocFactorMatrix,(K$4+1),FALSE)*$E147</f>
        <v>0</v>
      </c>
      <c r="L143" s="22">
        <f>VLOOKUP(CONCATENATE($F143," ",$G143),AllocFactorMatrix,(L$4+1),FALSE)*$E147</f>
        <v>0</v>
      </c>
      <c r="M143" s="22">
        <f t="shared" si="46"/>
        <v>0</v>
      </c>
      <c r="N143" s="22">
        <f>VLOOKUP(CONCATENATE($F143," ",$G143),AllocFactorMatrix,(N$4+1),FALSE)*$E147</f>
        <v>0</v>
      </c>
      <c r="O143" s="22">
        <f>VLOOKUP(CONCATENATE($F143," ",$G143),AllocFactorMatrix,(O$4+1),FALSE)*$E147</f>
        <v>0</v>
      </c>
      <c r="P143" s="22">
        <f>VLOOKUP(CONCATENATE($F143," ",$G143),AllocFactorMatrix,(P$4+1),FALSE)*$E147</f>
        <v>0</v>
      </c>
      <c r="Q143" s="22">
        <f>VLOOKUP(CONCATENATE($F143," ",$G143),AllocFactorMatrix,(Q$4+1),FALSE)*$E147</f>
        <v>0</v>
      </c>
      <c r="R143" s="22">
        <f t="shared" si="42"/>
        <v>0</v>
      </c>
      <c r="S143" s="22">
        <f>VLOOKUP(CONCATENATE($F143," ",$G143),AllocFactorMatrix,(S$4+1),FALSE)*$E147</f>
        <v>0</v>
      </c>
      <c r="T143" s="22">
        <f>VLOOKUP(CONCATENATE($F143," ",$G143),AllocFactorMatrix,(T$4+1),FALSE)*$E147</f>
        <v>0</v>
      </c>
      <c r="U143" s="22">
        <f>VLOOKUP(CONCATENATE($F143," ",$G143),AllocFactorMatrix,(U$4+1),FALSE)*$E147</f>
        <v>0</v>
      </c>
      <c r="V143" s="22">
        <f>VLOOKUP(CONCATENATE($F143," ",$G143),AllocFactorMatrix,(V$4+1),FALSE)*$E147</f>
        <v>0</v>
      </c>
      <c r="W143" s="22">
        <f t="shared" si="50"/>
        <v>0</v>
      </c>
      <c r="X143" s="22">
        <f>VLOOKUP(CONCATENATE($F143," ",$G143),AllocFactorMatrix,(X$4+1),FALSE)*$E147</f>
        <v>0</v>
      </c>
      <c r="Y143" s="22">
        <f>VLOOKUP(CONCATENATE($F143," ",$G143),AllocFactorMatrix,(Y$4+1),FALSE)*$E147</f>
        <v>0</v>
      </c>
      <c r="Z143" s="22">
        <f t="shared" si="49"/>
        <v>0</v>
      </c>
      <c r="AA143" s="22">
        <f>VLOOKUP(CONCATENATE($F143," ",$G143),AllocFactorMatrix,(AA$4+1),FALSE)*$E147</f>
        <v>0</v>
      </c>
      <c r="AB143" s="22">
        <f>VLOOKUP(CONCATENATE($F143," ",$G143),AllocFactorMatrix,(AB$4+1),FALSE)*$E147</f>
        <v>0</v>
      </c>
      <c r="AC143" s="22">
        <f>VLOOKUP(CONCATENATE($F143," ",$G143),AllocFactorMatrix,(AC$4+1),FALSE)*$E147</f>
        <v>0</v>
      </c>
    </row>
    <row r="144" spans="4:29" hidden="1" outlineLevel="1">
      <c r="E144" s="19"/>
      <c r="F144" s="42" t="str">
        <f>F147</f>
        <v>DIST_SL</v>
      </c>
      <c r="G144" s="17" t="str">
        <f>$G$12</f>
        <v>DISTSEC</v>
      </c>
      <c r="H144" s="21">
        <f t="shared" si="48"/>
        <v>0</v>
      </c>
      <c r="I144" s="22">
        <f>VLOOKUP(CONCATENATE($F144," ",$G144),AllocFactorMatrix,(I$4+1),FALSE)*$E147</f>
        <v>0</v>
      </c>
      <c r="J144" s="22">
        <f>VLOOKUP(CONCATENATE($F144," ",$G144),AllocFactorMatrix,(J$4+1),FALSE)*$E147</f>
        <v>0</v>
      </c>
      <c r="K144" s="22">
        <f>VLOOKUP(CONCATENATE($F144," ",$G144),AllocFactorMatrix,(K$4+1),FALSE)*$E147</f>
        <v>0</v>
      </c>
      <c r="L144" s="22">
        <f>VLOOKUP(CONCATENATE($F144," ",$G144),AllocFactorMatrix,(L$4+1),FALSE)*$E147</f>
        <v>0</v>
      </c>
      <c r="M144" s="22">
        <f t="shared" si="46"/>
        <v>0</v>
      </c>
      <c r="N144" s="22">
        <f>VLOOKUP(CONCATENATE($F144," ",$G144),AllocFactorMatrix,(N$4+1),FALSE)*$E147</f>
        <v>0</v>
      </c>
      <c r="O144" s="22">
        <f>VLOOKUP(CONCATENATE($F144," ",$G144),AllocFactorMatrix,(O$4+1),FALSE)*$E147</f>
        <v>0</v>
      </c>
      <c r="P144" s="22">
        <f>VLOOKUP(CONCATENATE($F144," ",$G144),AllocFactorMatrix,(P$4+1),FALSE)*$E147</f>
        <v>0</v>
      </c>
      <c r="Q144" s="22">
        <f>VLOOKUP(CONCATENATE($F144," ",$G144),AllocFactorMatrix,(Q$4+1),FALSE)*$E147</f>
        <v>0</v>
      </c>
      <c r="R144" s="22">
        <f t="shared" si="42"/>
        <v>0</v>
      </c>
      <c r="S144" s="22">
        <f>VLOOKUP(CONCATENATE($F144," ",$G144),AllocFactorMatrix,(S$4+1),FALSE)*$E147</f>
        <v>0</v>
      </c>
      <c r="T144" s="22">
        <f>VLOOKUP(CONCATENATE($F144," ",$G144),AllocFactorMatrix,(T$4+1),FALSE)*$E147</f>
        <v>0</v>
      </c>
      <c r="U144" s="22">
        <f>VLOOKUP(CONCATENATE($F144," ",$G144),AllocFactorMatrix,(U$4+1),FALSE)*$E147</f>
        <v>0</v>
      </c>
      <c r="V144" s="22">
        <f>VLOOKUP(CONCATENATE($F144," ",$G144),AllocFactorMatrix,(V$4+1),FALSE)*$E147</f>
        <v>0</v>
      </c>
      <c r="W144" s="22">
        <f t="shared" si="50"/>
        <v>0</v>
      </c>
      <c r="X144" s="22">
        <f>VLOOKUP(CONCATENATE($F144," ",$G144),AllocFactorMatrix,(X$4+1),FALSE)*$E147</f>
        <v>0</v>
      </c>
      <c r="Y144" s="22">
        <f>VLOOKUP(CONCATENATE($F144," ",$G144),AllocFactorMatrix,(Y$4+1),FALSE)*$E147</f>
        <v>0</v>
      </c>
      <c r="Z144" s="22">
        <f t="shared" si="49"/>
        <v>0</v>
      </c>
      <c r="AA144" s="22">
        <f>VLOOKUP(CONCATENATE($F144," ",$G144),AllocFactorMatrix,(AA$4+1),FALSE)*$E147</f>
        <v>0</v>
      </c>
      <c r="AB144" s="22">
        <f>VLOOKUP(CONCATENATE($F144," ",$G144),AllocFactorMatrix,(AB$4+1),FALSE)*$E147</f>
        <v>0</v>
      </c>
      <c r="AC144" s="22">
        <f>VLOOKUP(CONCATENATE($F144," ",$G144),AllocFactorMatrix,(AC$4+1),FALSE)*$E147</f>
        <v>0</v>
      </c>
    </row>
    <row r="145" spans="4:29" hidden="1" outlineLevel="1">
      <c r="E145" s="19"/>
      <c r="F145" s="42" t="str">
        <f>F147</f>
        <v>DIST_SL</v>
      </c>
      <c r="G145" s="17" t="str">
        <f>$G$13</f>
        <v>ENERGY</v>
      </c>
      <c r="H145" s="21">
        <f t="shared" si="48"/>
        <v>0</v>
      </c>
      <c r="I145" s="22">
        <f>VLOOKUP(CONCATENATE($F145," ",$G145),AllocFactorMatrix,(I$4+1),FALSE)*$E147</f>
        <v>0</v>
      </c>
      <c r="J145" s="22">
        <f>VLOOKUP(CONCATENATE($F145," ",$G145),AllocFactorMatrix,(J$4+1),FALSE)*$E147</f>
        <v>0</v>
      </c>
      <c r="K145" s="22">
        <f>VLOOKUP(CONCATENATE($F145," ",$G145),AllocFactorMatrix,(K$4+1),FALSE)*$E147</f>
        <v>0</v>
      </c>
      <c r="L145" s="22">
        <f>VLOOKUP(CONCATENATE($F145," ",$G145),AllocFactorMatrix,(L$4+1),FALSE)*$E147</f>
        <v>0</v>
      </c>
      <c r="M145" s="22">
        <f t="shared" si="46"/>
        <v>0</v>
      </c>
      <c r="N145" s="22">
        <f>VLOOKUP(CONCATENATE($F145," ",$G145),AllocFactorMatrix,(N$4+1),FALSE)*$E147</f>
        <v>0</v>
      </c>
      <c r="O145" s="22">
        <f>VLOOKUP(CONCATENATE($F145," ",$G145),AllocFactorMatrix,(O$4+1),FALSE)*$E147</f>
        <v>0</v>
      </c>
      <c r="P145" s="22">
        <f>VLOOKUP(CONCATENATE($F145," ",$G145),AllocFactorMatrix,(P$4+1),FALSE)*$E147</f>
        <v>0</v>
      </c>
      <c r="Q145" s="22">
        <f>VLOOKUP(CONCATENATE($F145," ",$G145),AllocFactorMatrix,(Q$4+1),FALSE)*$E147</f>
        <v>0</v>
      </c>
      <c r="R145" s="22">
        <f t="shared" si="42"/>
        <v>0</v>
      </c>
      <c r="S145" s="22">
        <f>VLOOKUP(CONCATENATE($F145," ",$G145),AllocFactorMatrix,(S$4+1),FALSE)*$E147</f>
        <v>0</v>
      </c>
      <c r="T145" s="22">
        <f>VLOOKUP(CONCATENATE($F145," ",$G145),AllocFactorMatrix,(T$4+1),FALSE)*$E147</f>
        <v>0</v>
      </c>
      <c r="U145" s="22">
        <f>VLOOKUP(CONCATENATE($F145," ",$G145),AllocFactorMatrix,(U$4+1),FALSE)*$E147</f>
        <v>0</v>
      </c>
      <c r="V145" s="22">
        <f>VLOOKUP(CONCATENATE($F145," ",$G145),AllocFactorMatrix,(V$4+1),FALSE)*$E147</f>
        <v>0</v>
      </c>
      <c r="W145" s="22">
        <f t="shared" si="50"/>
        <v>0</v>
      </c>
      <c r="X145" s="22">
        <f>VLOOKUP(CONCATENATE($F145," ",$G145),AllocFactorMatrix,(X$4+1),FALSE)*$E147</f>
        <v>0</v>
      </c>
      <c r="Y145" s="22">
        <f>VLOOKUP(CONCATENATE($F145," ",$G145),AllocFactorMatrix,(Y$4+1),FALSE)*$E147</f>
        <v>0</v>
      </c>
      <c r="Z145" s="22">
        <f t="shared" si="49"/>
        <v>0</v>
      </c>
      <c r="AA145" s="22">
        <f>VLOOKUP(CONCATENATE($F145," ",$G145),AllocFactorMatrix,(AA$4+1),FALSE)*$E147</f>
        <v>0</v>
      </c>
      <c r="AB145" s="22">
        <f>VLOOKUP(CONCATENATE($F145," ",$G145),AllocFactorMatrix,(AB$4+1),FALSE)*$E147</f>
        <v>0</v>
      </c>
      <c r="AC145" s="22">
        <f>VLOOKUP(CONCATENATE($F145," ",$G145),AllocFactorMatrix,(AC$4+1),FALSE)*$E147</f>
        <v>0</v>
      </c>
    </row>
    <row r="146" spans="4:29" hidden="1" outlineLevel="1">
      <c r="E146" s="19"/>
      <c r="F146" s="42" t="str">
        <f>F147</f>
        <v>DIST_SL</v>
      </c>
      <c r="G146" s="17" t="str">
        <f>$G$14</f>
        <v>CUSTOMER</v>
      </c>
      <c r="H146" s="21">
        <f t="shared" si="48"/>
        <v>5023840.87</v>
      </c>
      <c r="I146" s="22">
        <f>VLOOKUP(CONCATENATE($F146," ",$G146),AllocFactorMatrix,(I$4+1),FALSE)*$E147</f>
        <v>0</v>
      </c>
      <c r="J146" s="22">
        <f>VLOOKUP(CONCATENATE($F146," ",$G146),AllocFactorMatrix,(J$4+1),FALSE)*$E147</f>
        <v>0</v>
      </c>
      <c r="K146" s="22">
        <f>VLOOKUP(CONCATENATE($F146," ",$G146),AllocFactorMatrix,(K$4+1),FALSE)*$E147</f>
        <v>0</v>
      </c>
      <c r="L146" s="22">
        <f>VLOOKUP(CONCATENATE($F146," ",$G146),AllocFactorMatrix,(L$4+1),FALSE)*$E147</f>
        <v>0</v>
      </c>
      <c r="M146" s="22">
        <f t="shared" si="46"/>
        <v>0</v>
      </c>
      <c r="N146" s="22">
        <f>VLOOKUP(CONCATENATE($F146," ",$G146),AllocFactorMatrix,(N$4+1),FALSE)*$E147</f>
        <v>0</v>
      </c>
      <c r="O146" s="22">
        <f>VLOOKUP(CONCATENATE($F146," ",$G146),AllocFactorMatrix,(O$4+1),FALSE)*$E147</f>
        <v>0</v>
      </c>
      <c r="P146" s="22">
        <f>VLOOKUP(CONCATENATE($F146," ",$G146),AllocFactorMatrix,(P$4+1),FALSE)*$E147</f>
        <v>0</v>
      </c>
      <c r="Q146" s="22">
        <f>VLOOKUP(CONCATENATE($F146," ",$G146),AllocFactorMatrix,(Q$4+1),FALSE)*$E147</f>
        <v>0</v>
      </c>
      <c r="R146" s="22">
        <f t="shared" si="42"/>
        <v>0</v>
      </c>
      <c r="S146" s="22">
        <f>VLOOKUP(CONCATENATE($F146," ",$G146),AllocFactorMatrix,(S$4+1),FALSE)*$E147</f>
        <v>0</v>
      </c>
      <c r="T146" s="22">
        <f>VLOOKUP(CONCATENATE($F146," ",$G146),AllocFactorMatrix,(T$4+1),FALSE)*$E147</f>
        <v>0</v>
      </c>
      <c r="U146" s="22">
        <f>VLOOKUP(CONCATENATE($F146," ",$G146),AllocFactorMatrix,(U$4+1),FALSE)*$E147</f>
        <v>0</v>
      </c>
      <c r="V146" s="22">
        <f>VLOOKUP(CONCATENATE($F146," ",$G146),AllocFactorMatrix,(V$4+1),FALSE)*$E147</f>
        <v>0</v>
      </c>
      <c r="W146" s="22">
        <f t="shared" si="50"/>
        <v>0</v>
      </c>
      <c r="X146" s="22">
        <f>VLOOKUP(CONCATENATE($F146," ",$G146),AllocFactorMatrix,(X$4+1),FALSE)*$E147</f>
        <v>0</v>
      </c>
      <c r="Y146" s="22">
        <f>VLOOKUP(CONCATENATE($F146," ",$G146),AllocFactorMatrix,(Y$4+1),FALSE)*$E147</f>
        <v>0</v>
      </c>
      <c r="Z146" s="22">
        <f t="shared" si="49"/>
        <v>0</v>
      </c>
      <c r="AA146" s="22">
        <f>VLOOKUP(CONCATENATE($F146," ",$G146),AllocFactorMatrix,(AA$4+1),FALSE)*$E147</f>
        <v>0</v>
      </c>
      <c r="AB146" s="22">
        <f>VLOOKUP(CONCATENATE($F146," ",$G146),AllocFactorMatrix,(AB$4+1),FALSE)*$E147</f>
        <v>0</v>
      </c>
      <c r="AC146" s="22">
        <f>VLOOKUP(CONCATENATE($F146," ",$G146),AllocFactorMatrix,(AC$4+1),FALSE)*$E147</f>
        <v>5023840.87</v>
      </c>
    </row>
    <row r="147" spans="4:29" collapsed="1">
      <c r="D147" s="17" t="s">
        <v>97</v>
      </c>
      <c r="E147" s="19">
        <v>5023840.87</v>
      </c>
      <c r="F147" s="42" t="s">
        <v>51</v>
      </c>
      <c r="G147" s="17" t="str">
        <f>$G$15</f>
        <v>TOTAL</v>
      </c>
      <c r="H147" s="21">
        <f t="shared" si="48"/>
        <v>5023840.87</v>
      </c>
      <c r="I147" s="22">
        <f>VLOOKUP(CONCATENATE($F147," ",$G147),AllocFactorMatrix,(I$4+1),FALSE)*$E147</f>
        <v>0</v>
      </c>
      <c r="J147" s="22">
        <f>VLOOKUP(CONCATENATE($F147," ",$G147),AllocFactorMatrix,(J$4+1),FALSE)*$E147</f>
        <v>0</v>
      </c>
      <c r="K147" s="22">
        <f>VLOOKUP(CONCATENATE($F147," ",$G147),AllocFactorMatrix,(K$4+1),FALSE)*$E147</f>
        <v>0</v>
      </c>
      <c r="L147" s="22">
        <f>VLOOKUP(CONCATENATE($F147," ",$G147),AllocFactorMatrix,(L$4+1),FALSE)*$E147</f>
        <v>0</v>
      </c>
      <c r="M147" s="22">
        <f t="shared" si="46"/>
        <v>0</v>
      </c>
      <c r="N147" s="22">
        <f>VLOOKUP(CONCATENATE($F147," ",$G147),AllocFactorMatrix,(N$4+1),FALSE)*$E147</f>
        <v>0</v>
      </c>
      <c r="O147" s="22">
        <f>VLOOKUP(CONCATENATE($F147," ",$G147),AllocFactorMatrix,(O$4+1),FALSE)*$E147</f>
        <v>0</v>
      </c>
      <c r="P147" s="22">
        <f>VLOOKUP(CONCATENATE($F147," ",$G147),AllocFactorMatrix,(P$4+1),FALSE)*$E147</f>
        <v>0</v>
      </c>
      <c r="Q147" s="22">
        <f>VLOOKUP(CONCATENATE($F147," ",$G147),AllocFactorMatrix,(Q$4+1),FALSE)*$E147</f>
        <v>0</v>
      </c>
      <c r="R147" s="22">
        <f t="shared" si="42"/>
        <v>0</v>
      </c>
      <c r="S147" s="22">
        <f>VLOOKUP(CONCATENATE($F147," ",$G147),AllocFactorMatrix,(S$4+1),FALSE)*$E147</f>
        <v>0</v>
      </c>
      <c r="T147" s="22">
        <f>VLOOKUP(CONCATENATE($F147," ",$G147),AllocFactorMatrix,(T$4+1),FALSE)*$E147</f>
        <v>0</v>
      </c>
      <c r="U147" s="22">
        <f>VLOOKUP(CONCATENATE($F147," ",$G147),AllocFactorMatrix,(U$4+1),FALSE)*$E147</f>
        <v>0</v>
      </c>
      <c r="V147" s="22">
        <f>VLOOKUP(CONCATENATE($F147," ",$G147),AllocFactorMatrix,(V$4+1),FALSE)*$E147</f>
        <v>0</v>
      </c>
      <c r="W147" s="22">
        <f t="shared" si="50"/>
        <v>0</v>
      </c>
      <c r="X147" s="22">
        <f>VLOOKUP(CONCATENATE($F147," ",$G147),AllocFactorMatrix,(X$4+1),FALSE)*$E147</f>
        <v>0</v>
      </c>
      <c r="Y147" s="22">
        <f>VLOOKUP(CONCATENATE($F147," ",$G147),AllocFactorMatrix,(Y$4+1),FALSE)*$E147</f>
        <v>0</v>
      </c>
      <c r="Z147" s="22">
        <f t="shared" si="49"/>
        <v>0</v>
      </c>
      <c r="AA147" s="22">
        <f>VLOOKUP(CONCATENATE($F147," ",$G147),AllocFactorMatrix,(AA$4+1),FALSE)*$E147</f>
        <v>0</v>
      </c>
      <c r="AB147" s="22">
        <f>VLOOKUP(CONCATENATE($F147," ",$G147),AllocFactorMatrix,(AB$4+1),FALSE)*$E147</f>
        <v>0</v>
      </c>
      <c r="AC147" s="22">
        <f>VLOOKUP(CONCATENATE($F147," ",$G147),AllocFactorMatrix,(AC$4+1),FALSE)*$E147</f>
        <v>5023840.87</v>
      </c>
    </row>
    <row r="148" spans="4:29" hidden="1" outlineLevel="1">
      <c r="E148" s="19"/>
      <c r="F148" s="42"/>
      <c r="G148" s="17" t="str">
        <f>$G$8</f>
        <v>PRODUCTION</v>
      </c>
      <c r="H148" s="21">
        <f t="shared" ref="H148:H155" si="51">H44+H52+H60+H76+H84+H92+H100+H108+H116+H124+H132+H140+H68</f>
        <v>0</v>
      </c>
      <c r="I148" s="21">
        <f>I44+I52+I60+I76+I84+I92+I100+I108+I116+I124+I132+I140+I68</f>
        <v>0</v>
      </c>
      <c r="J148" s="21">
        <f t="shared" ref="I148:AC154" si="52">J44+J52+J60+J76+J84+J92+J100+J108+J116+J124+J132+J140+J68</f>
        <v>0</v>
      </c>
      <c r="K148" s="21">
        <f t="shared" si="52"/>
        <v>0</v>
      </c>
      <c r="L148" s="21">
        <f t="shared" ref="L148:L155" si="53">L44+L52+L60+L76+L84+L92+L100+L108+L116+L124+L132+L140+L68</f>
        <v>0</v>
      </c>
      <c r="M148" s="21">
        <f t="shared" si="52"/>
        <v>0</v>
      </c>
      <c r="N148" s="21">
        <f t="shared" si="52"/>
        <v>0</v>
      </c>
      <c r="O148" s="21">
        <f t="shared" si="52"/>
        <v>0</v>
      </c>
      <c r="P148" s="21">
        <f t="shared" si="52"/>
        <v>0</v>
      </c>
      <c r="Q148" s="21">
        <f t="shared" ref="Q148:Q155" si="54">Q44+Q52+Q60+Q76+Q84+Q92+Q100+Q108+Q116+Q124+Q132+Q140+Q68</f>
        <v>0</v>
      </c>
      <c r="R148" s="21">
        <f t="shared" si="52"/>
        <v>0</v>
      </c>
      <c r="S148" s="21">
        <f t="shared" ref="S148:S155" si="55">S44+S52+S60+S76+S84+S92+S100+S108+S116+S124+S132+S140+S68</f>
        <v>0</v>
      </c>
      <c r="T148" s="21">
        <f t="shared" si="52"/>
        <v>0</v>
      </c>
      <c r="U148" s="21">
        <f t="shared" si="52"/>
        <v>0</v>
      </c>
      <c r="V148" s="21">
        <f t="shared" ref="V148:V155" si="56">V44+V52+V60+V76+V84+V92+V100+V108+V116+V124+V132+V140+V68</f>
        <v>0</v>
      </c>
      <c r="W148" s="21">
        <f t="shared" si="52"/>
        <v>0</v>
      </c>
      <c r="X148" s="21">
        <f t="shared" si="52"/>
        <v>0</v>
      </c>
      <c r="Y148" s="21">
        <f t="shared" si="52"/>
        <v>0</v>
      </c>
      <c r="Z148" s="21">
        <f t="shared" si="52"/>
        <v>0</v>
      </c>
      <c r="AA148" s="21">
        <f t="shared" ref="AA148:AB155" si="57">AA44+AA52+AA60+AA76+AA84+AA92+AA100+AA108+AA116+AA124+AA132+AA140+AA68</f>
        <v>0</v>
      </c>
      <c r="AB148" s="21">
        <f t="shared" si="57"/>
        <v>0</v>
      </c>
      <c r="AC148" s="21">
        <f t="shared" si="52"/>
        <v>0</v>
      </c>
    </row>
    <row r="149" spans="4:29" hidden="1" outlineLevel="1">
      <c r="E149" s="19"/>
      <c r="F149" s="42"/>
      <c r="G149" s="17" t="str">
        <f>$G$9</f>
        <v>BULKTRAN</v>
      </c>
      <c r="H149" s="21">
        <f t="shared" si="51"/>
        <v>0</v>
      </c>
      <c r="I149" s="21">
        <f t="shared" ref="I149:X149" si="58">I45+I53+I61+I77+I85+I93+I101+I109+I117+I125+I133+I141+I69</f>
        <v>0</v>
      </c>
      <c r="J149" s="21">
        <f t="shared" si="58"/>
        <v>0</v>
      </c>
      <c r="K149" s="21">
        <f t="shared" si="58"/>
        <v>0</v>
      </c>
      <c r="L149" s="21">
        <f t="shared" si="53"/>
        <v>0</v>
      </c>
      <c r="M149" s="21">
        <f t="shared" si="58"/>
        <v>0</v>
      </c>
      <c r="N149" s="21">
        <f t="shared" si="58"/>
        <v>0</v>
      </c>
      <c r="O149" s="21">
        <f t="shared" si="58"/>
        <v>0</v>
      </c>
      <c r="P149" s="21">
        <f t="shared" si="58"/>
        <v>0</v>
      </c>
      <c r="Q149" s="21">
        <f t="shared" si="54"/>
        <v>0</v>
      </c>
      <c r="R149" s="21">
        <f t="shared" si="58"/>
        <v>0</v>
      </c>
      <c r="S149" s="21">
        <f t="shared" si="55"/>
        <v>0</v>
      </c>
      <c r="T149" s="21">
        <f t="shared" si="58"/>
        <v>0</v>
      </c>
      <c r="U149" s="21">
        <f t="shared" si="58"/>
        <v>0</v>
      </c>
      <c r="V149" s="21">
        <f t="shared" si="56"/>
        <v>0</v>
      </c>
      <c r="W149" s="21">
        <f t="shared" si="58"/>
        <v>0</v>
      </c>
      <c r="X149" s="21">
        <f t="shared" si="58"/>
        <v>0</v>
      </c>
      <c r="Y149" s="21">
        <f t="shared" si="52"/>
        <v>0</v>
      </c>
      <c r="Z149" s="21">
        <f t="shared" si="52"/>
        <v>0</v>
      </c>
      <c r="AA149" s="21">
        <f t="shared" si="57"/>
        <v>0</v>
      </c>
      <c r="AB149" s="21">
        <f t="shared" si="57"/>
        <v>0</v>
      </c>
      <c r="AC149" s="21">
        <f t="shared" si="52"/>
        <v>0</v>
      </c>
    </row>
    <row r="150" spans="4:29" hidden="1" outlineLevel="1">
      <c r="E150" s="19"/>
      <c r="F150" s="42"/>
      <c r="G150" s="17" t="str">
        <f>$G$10</f>
        <v>SUBTRAN</v>
      </c>
      <c r="H150" s="21">
        <f t="shared" si="51"/>
        <v>0</v>
      </c>
      <c r="I150" s="21">
        <f t="shared" si="52"/>
        <v>0</v>
      </c>
      <c r="J150" s="21">
        <f t="shared" si="52"/>
        <v>0</v>
      </c>
      <c r="K150" s="21">
        <f t="shared" si="52"/>
        <v>0</v>
      </c>
      <c r="L150" s="21">
        <f t="shared" si="53"/>
        <v>0</v>
      </c>
      <c r="M150" s="21">
        <f t="shared" si="52"/>
        <v>0</v>
      </c>
      <c r="N150" s="21">
        <f t="shared" si="52"/>
        <v>0</v>
      </c>
      <c r="O150" s="21">
        <f t="shared" si="52"/>
        <v>0</v>
      </c>
      <c r="P150" s="21">
        <f t="shared" si="52"/>
        <v>0</v>
      </c>
      <c r="Q150" s="21">
        <f t="shared" si="54"/>
        <v>0</v>
      </c>
      <c r="R150" s="21">
        <f t="shared" si="52"/>
        <v>0</v>
      </c>
      <c r="S150" s="21">
        <f t="shared" si="55"/>
        <v>0</v>
      </c>
      <c r="T150" s="21">
        <f t="shared" si="52"/>
        <v>0</v>
      </c>
      <c r="U150" s="21">
        <f t="shared" si="52"/>
        <v>0</v>
      </c>
      <c r="V150" s="21">
        <f t="shared" si="56"/>
        <v>0</v>
      </c>
      <c r="W150" s="21">
        <f t="shared" si="52"/>
        <v>0</v>
      </c>
      <c r="X150" s="21">
        <f t="shared" si="52"/>
        <v>0</v>
      </c>
      <c r="Y150" s="21">
        <f t="shared" si="52"/>
        <v>0</v>
      </c>
      <c r="Z150" s="21">
        <f t="shared" si="52"/>
        <v>0</v>
      </c>
      <c r="AA150" s="21">
        <f t="shared" si="57"/>
        <v>0</v>
      </c>
      <c r="AB150" s="21">
        <f t="shared" si="57"/>
        <v>0</v>
      </c>
      <c r="AC150" s="21">
        <f t="shared" si="52"/>
        <v>0</v>
      </c>
    </row>
    <row r="151" spans="4:29" hidden="1" outlineLevel="1">
      <c r="E151" s="19"/>
      <c r="F151" s="42"/>
      <c r="G151" s="17" t="str">
        <f>$G$11</f>
        <v>DISTPRI</v>
      </c>
      <c r="H151" s="21">
        <f t="shared" si="51"/>
        <v>277489158.49209571</v>
      </c>
      <c r="I151" s="21">
        <f>I47+I55+I63+I79+I87+I95+I103+I111+I119+I127+I135+I143+I71</f>
        <v>183536842.5200834</v>
      </c>
      <c r="J151" s="21">
        <f t="shared" si="52"/>
        <v>45546242.11366564</v>
      </c>
      <c r="K151" s="21">
        <f t="shared" si="52"/>
        <v>578250.67412728583</v>
      </c>
      <c r="L151" s="21">
        <f t="shared" si="53"/>
        <v>0</v>
      </c>
      <c r="M151" s="21">
        <f t="shared" si="52"/>
        <v>46124492.787792929</v>
      </c>
      <c r="N151" s="21">
        <f t="shared" si="52"/>
        <v>19880633.121566754</v>
      </c>
      <c r="O151" s="21">
        <f t="shared" si="52"/>
        <v>5467030.8200000506</v>
      </c>
      <c r="P151" s="21">
        <f t="shared" si="52"/>
        <v>0</v>
      </c>
      <c r="Q151" s="21">
        <f t="shared" si="54"/>
        <v>0</v>
      </c>
      <c r="R151" s="21">
        <f t="shared" si="52"/>
        <v>25347663.941566806</v>
      </c>
      <c r="S151" s="21">
        <f t="shared" si="55"/>
        <v>851877.64604766283</v>
      </c>
      <c r="T151" s="21">
        <f t="shared" si="52"/>
        <v>15733977.893351838</v>
      </c>
      <c r="U151" s="21">
        <f t="shared" si="52"/>
        <v>0</v>
      </c>
      <c r="V151" s="21">
        <f t="shared" si="56"/>
        <v>0</v>
      </c>
      <c r="W151" s="21">
        <f t="shared" si="52"/>
        <v>16585855.539399505</v>
      </c>
      <c r="X151" s="21">
        <f t="shared" si="52"/>
        <v>5588156.7340740981</v>
      </c>
      <c r="Y151" s="21">
        <f t="shared" si="52"/>
        <v>107325.78685245618</v>
      </c>
      <c r="Z151" s="21">
        <f t="shared" si="52"/>
        <v>5695482.5209265547</v>
      </c>
      <c r="AA151" s="21">
        <f t="shared" si="57"/>
        <v>82024.068603936743</v>
      </c>
      <c r="AB151" s="21">
        <f t="shared" si="57"/>
        <v>94387.326777228038</v>
      </c>
      <c r="AC151" s="21">
        <f t="shared" si="52"/>
        <v>22409.786945364762</v>
      </c>
    </row>
    <row r="152" spans="4:29" hidden="1" outlineLevel="1">
      <c r="E152" s="19"/>
      <c r="F152" s="42"/>
      <c r="G152" s="17" t="str">
        <f>$G$12</f>
        <v>DISTSEC</v>
      </c>
      <c r="H152" s="21">
        <f t="shared" si="51"/>
        <v>91762639.643632174</v>
      </c>
      <c r="I152" s="21">
        <f t="shared" si="52"/>
        <v>69774332.672723293</v>
      </c>
      <c r="J152" s="21">
        <f t="shared" si="52"/>
        <v>14083452.320309155</v>
      </c>
      <c r="K152" s="21">
        <f t="shared" si="52"/>
        <v>0</v>
      </c>
      <c r="L152" s="21">
        <f t="shared" si="53"/>
        <v>0</v>
      </c>
      <c r="M152" s="21">
        <f t="shared" si="52"/>
        <v>14083452.320309155</v>
      </c>
      <c r="N152" s="21">
        <f t="shared" si="52"/>
        <v>5394248.1447133943</v>
      </c>
      <c r="O152" s="21">
        <f t="shared" si="52"/>
        <v>0</v>
      </c>
      <c r="P152" s="21">
        <f t="shared" si="52"/>
        <v>0</v>
      </c>
      <c r="Q152" s="21">
        <f t="shared" si="54"/>
        <v>0</v>
      </c>
      <c r="R152" s="21">
        <f t="shared" si="52"/>
        <v>5394248.1447133943</v>
      </c>
      <c r="S152" s="21">
        <f t="shared" si="55"/>
        <v>189457.31349385303</v>
      </c>
      <c r="T152" s="21">
        <f t="shared" si="52"/>
        <v>0</v>
      </c>
      <c r="U152" s="21">
        <f t="shared" si="52"/>
        <v>0</v>
      </c>
      <c r="V152" s="21">
        <f t="shared" si="56"/>
        <v>0</v>
      </c>
      <c r="W152" s="21">
        <f t="shared" si="52"/>
        <v>189457.31349385303</v>
      </c>
      <c r="X152" s="21">
        <f t="shared" si="52"/>
        <v>1564695.9902153276</v>
      </c>
      <c r="Y152" s="21">
        <f t="shared" si="52"/>
        <v>0</v>
      </c>
      <c r="Z152" s="21">
        <f t="shared" si="52"/>
        <v>1564695.9902153276</v>
      </c>
      <c r="AA152" s="21">
        <f t="shared" si="57"/>
        <v>20140.394501492468</v>
      </c>
      <c r="AB152" s="21">
        <f t="shared" si="57"/>
        <v>599645.84498698218</v>
      </c>
      <c r="AC152" s="21">
        <f t="shared" si="52"/>
        <v>136666.96268869887</v>
      </c>
    </row>
    <row r="153" spans="4:29" hidden="1" outlineLevel="1">
      <c r="E153" s="19"/>
      <c r="F153" s="42"/>
      <c r="G153" s="17" t="str">
        <f>$G$13</f>
        <v>ENERGY</v>
      </c>
      <c r="H153" s="21">
        <f t="shared" si="51"/>
        <v>0</v>
      </c>
      <c r="I153" s="21">
        <f t="shared" si="52"/>
        <v>0</v>
      </c>
      <c r="J153" s="21">
        <f t="shared" si="52"/>
        <v>0</v>
      </c>
      <c r="K153" s="21">
        <f t="shared" si="52"/>
        <v>0</v>
      </c>
      <c r="L153" s="21">
        <f t="shared" si="53"/>
        <v>0</v>
      </c>
      <c r="M153" s="21">
        <f t="shared" si="52"/>
        <v>0</v>
      </c>
      <c r="N153" s="21">
        <f t="shared" si="52"/>
        <v>0</v>
      </c>
      <c r="O153" s="21">
        <f t="shared" si="52"/>
        <v>0</v>
      </c>
      <c r="P153" s="21">
        <f t="shared" si="52"/>
        <v>0</v>
      </c>
      <c r="Q153" s="21">
        <f t="shared" si="54"/>
        <v>0</v>
      </c>
      <c r="R153" s="21">
        <f t="shared" si="52"/>
        <v>0</v>
      </c>
      <c r="S153" s="21">
        <f t="shared" si="55"/>
        <v>0</v>
      </c>
      <c r="T153" s="21">
        <f t="shared" si="52"/>
        <v>0</v>
      </c>
      <c r="U153" s="21">
        <f t="shared" si="52"/>
        <v>0</v>
      </c>
      <c r="V153" s="21">
        <f t="shared" si="56"/>
        <v>0</v>
      </c>
      <c r="W153" s="21">
        <f t="shared" si="52"/>
        <v>0</v>
      </c>
      <c r="X153" s="21">
        <f t="shared" si="52"/>
        <v>0</v>
      </c>
      <c r="Y153" s="21">
        <f t="shared" si="52"/>
        <v>0</v>
      </c>
      <c r="Z153" s="21">
        <f t="shared" si="52"/>
        <v>0</v>
      </c>
      <c r="AA153" s="21">
        <f t="shared" si="57"/>
        <v>0</v>
      </c>
      <c r="AB153" s="21">
        <f t="shared" si="57"/>
        <v>0</v>
      </c>
      <c r="AC153" s="21">
        <f t="shared" si="52"/>
        <v>0</v>
      </c>
    </row>
    <row r="154" spans="4:29" hidden="1" outlineLevel="1">
      <c r="E154" s="19"/>
      <c r="F154" s="42"/>
      <c r="G154" s="17" t="str">
        <f>$G$14</f>
        <v>CUSTOMER</v>
      </c>
      <c r="H154" s="21">
        <f t="shared" si="51"/>
        <v>706487794.55427206</v>
      </c>
      <c r="I154" s="21">
        <f t="shared" si="52"/>
        <v>525744199.49141526</v>
      </c>
      <c r="J154" s="21">
        <f t="shared" si="52"/>
        <v>129373871.92185128</v>
      </c>
      <c r="K154" s="21">
        <f t="shared" si="52"/>
        <v>1441291.4028933723</v>
      </c>
      <c r="L154" s="21">
        <f t="shared" si="53"/>
        <v>106434.24104500217</v>
      </c>
      <c r="M154" s="21">
        <f t="shared" si="52"/>
        <v>130921597.56578964</v>
      </c>
      <c r="N154" s="21">
        <f t="shared" si="52"/>
        <v>2407860.135187</v>
      </c>
      <c r="O154" s="21">
        <f t="shared" si="52"/>
        <v>756612.25659162272</v>
      </c>
      <c r="P154" s="21">
        <f t="shared" si="52"/>
        <v>305392.85146360559</v>
      </c>
      <c r="Q154" s="21">
        <f t="shared" si="54"/>
        <v>0</v>
      </c>
      <c r="R154" s="21">
        <f t="shared" si="52"/>
        <v>3469865.2432422284</v>
      </c>
      <c r="S154" s="21">
        <f t="shared" si="55"/>
        <v>22327.231927858251</v>
      </c>
      <c r="T154" s="21">
        <f t="shared" si="52"/>
        <v>555918.32113395387</v>
      </c>
      <c r="U154" s="21">
        <f t="shared" si="52"/>
        <v>1012230.8826891417</v>
      </c>
      <c r="V154" s="21">
        <f t="shared" si="56"/>
        <v>196321.05639287276</v>
      </c>
      <c r="W154" s="21">
        <f t="shared" si="52"/>
        <v>1786797.4921438266</v>
      </c>
      <c r="X154" s="21">
        <f t="shared" si="52"/>
        <v>770284.29212151165</v>
      </c>
      <c r="Y154" s="21">
        <f t="shared" si="52"/>
        <v>8976.4345370487099</v>
      </c>
      <c r="Z154" s="21">
        <f t="shared" si="52"/>
        <v>779260.72665856034</v>
      </c>
      <c r="AA154" s="21">
        <f t="shared" si="57"/>
        <v>55222.311738817029</v>
      </c>
      <c r="AB154" s="21">
        <f t="shared" si="57"/>
        <v>38496249.825099215</v>
      </c>
      <c r="AC154" s="21">
        <f t="shared" si="52"/>
        <v>5234601.8981845314</v>
      </c>
    </row>
    <row r="155" spans="4:29" collapsed="1">
      <c r="D155" s="17" t="s">
        <v>3</v>
      </c>
      <c r="E155" s="21">
        <f>E51+E59+E67+E75+E83+E91+E99+E107+E115+E123+E131+E139+E147</f>
        <v>1075739592.6899998</v>
      </c>
      <c r="F155" s="42"/>
      <c r="G155" s="17" t="str">
        <f>$G$15</f>
        <v>TOTAL</v>
      </c>
      <c r="H155" s="21">
        <f t="shared" si="51"/>
        <v>1075739592.6900003</v>
      </c>
      <c r="I155" s="21">
        <f>I51+I59+I67+I83+I91+I99+I107+I115+I123+I131+I139+I147+I75</f>
        <v>779055374.68422174</v>
      </c>
      <c r="J155" s="21">
        <f t="shared" ref="J155:AC155" si="59">J51+J59+J67+J83+J91+J99+J107+J115+J123+J131+J139+J147+J75</f>
        <v>189003566.35582605</v>
      </c>
      <c r="K155" s="21">
        <f t="shared" si="59"/>
        <v>2019542.0770206582</v>
      </c>
      <c r="L155" s="21">
        <f t="shared" si="53"/>
        <v>106434.24104500217</v>
      </c>
      <c r="M155" s="21">
        <f t="shared" si="59"/>
        <v>191129542.67389175</v>
      </c>
      <c r="N155" s="21">
        <f t="shared" si="59"/>
        <v>27682741.401467144</v>
      </c>
      <c r="O155" s="21">
        <f t="shared" si="59"/>
        <v>6223643.0765916733</v>
      </c>
      <c r="P155" s="21">
        <f t="shared" si="59"/>
        <v>305392.85146360559</v>
      </c>
      <c r="Q155" s="21">
        <f t="shared" si="54"/>
        <v>0</v>
      </c>
      <c r="R155" s="21">
        <f t="shared" si="59"/>
        <v>34211777.329522431</v>
      </c>
      <c r="S155" s="21">
        <f t="shared" si="55"/>
        <v>1063662.1914693743</v>
      </c>
      <c r="T155" s="21">
        <f t="shared" si="59"/>
        <v>16289896.214485794</v>
      </c>
      <c r="U155" s="21">
        <f t="shared" si="59"/>
        <v>1012230.8826891417</v>
      </c>
      <c r="V155" s="21">
        <f t="shared" si="56"/>
        <v>196321.05639287276</v>
      </c>
      <c r="W155" s="21">
        <f t="shared" si="59"/>
        <v>18562110.345037185</v>
      </c>
      <c r="X155" s="21">
        <f t="shared" si="59"/>
        <v>7923137.0164109366</v>
      </c>
      <c r="Y155" s="21">
        <f t="shared" si="59"/>
        <v>116302.22138950488</v>
      </c>
      <c r="Z155" s="21">
        <f t="shared" si="59"/>
        <v>8039439.2378004426</v>
      </c>
      <c r="AA155" s="21">
        <f t="shared" si="57"/>
        <v>157386.77484424622</v>
      </c>
      <c r="AB155" s="21">
        <f t="shared" si="57"/>
        <v>39190282.996863425</v>
      </c>
      <c r="AC155" s="21">
        <f t="shared" si="59"/>
        <v>5393678.6478185952</v>
      </c>
    </row>
    <row r="156" spans="4:29">
      <c r="E156" s="21"/>
      <c r="F156" s="42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</row>
    <row r="157" spans="4:29" hidden="1" outlineLevel="1">
      <c r="E157" s="19"/>
      <c r="F157" s="42"/>
      <c r="G157" s="17" t="str">
        <f>$G$8</f>
        <v>PRODUCTION</v>
      </c>
      <c r="H157" s="21">
        <f t="shared" ref="H157:AC157" si="60">H8+H34+H148</f>
        <v>1223580026.0000002</v>
      </c>
      <c r="I157" s="21">
        <f t="shared" si="60"/>
        <v>606661463.31879818</v>
      </c>
      <c r="J157" s="21">
        <f t="shared" si="60"/>
        <v>151706540.75464028</v>
      </c>
      <c r="K157" s="21">
        <f t="shared" si="60"/>
        <v>1922704.0896087596</v>
      </c>
      <c r="L157" s="21">
        <f t="shared" si="60"/>
        <v>96229.428498136214</v>
      </c>
      <c r="M157" s="21">
        <f t="shared" si="60"/>
        <v>153725474.27274716</v>
      </c>
      <c r="N157" s="21">
        <f t="shared" si="60"/>
        <v>68062795.439711645</v>
      </c>
      <c r="O157" s="21">
        <f t="shared" si="60"/>
        <v>18654435.970422138</v>
      </c>
      <c r="P157" s="21">
        <f t="shared" si="60"/>
        <v>2968495.4560168344</v>
      </c>
      <c r="Q157" s="21">
        <f t="shared" si="60"/>
        <v>0</v>
      </c>
      <c r="R157" s="21">
        <f t="shared" si="60"/>
        <v>89685726.866150603</v>
      </c>
      <c r="S157" s="21">
        <f t="shared" si="60"/>
        <v>2942180.5314054149</v>
      </c>
      <c r="T157" s="21">
        <f t="shared" si="60"/>
        <v>53542666.882359363</v>
      </c>
      <c r="U157" s="21">
        <f t="shared" si="60"/>
        <v>260888886.58631176</v>
      </c>
      <c r="V157" s="21">
        <f t="shared" si="60"/>
        <v>33242577.201280713</v>
      </c>
      <c r="W157" s="21">
        <f t="shared" si="60"/>
        <v>350616311.20135725</v>
      </c>
      <c r="X157" s="21">
        <f t="shared" si="60"/>
        <v>19035712.854136363</v>
      </c>
      <c r="Y157" s="21">
        <f t="shared" si="60"/>
        <v>357825.53578640567</v>
      </c>
      <c r="Z157" s="21">
        <f t="shared" si="60"/>
        <v>19393538.389922768</v>
      </c>
      <c r="AA157" s="21">
        <f t="shared" si="60"/>
        <v>276827.47060761612</v>
      </c>
      <c r="AB157" s="21">
        <f t="shared" si="60"/>
        <v>2601431.9803458867</v>
      </c>
      <c r="AC157" s="21">
        <f t="shared" si="60"/>
        <v>619252.50007073535</v>
      </c>
    </row>
    <row r="158" spans="4:29" hidden="1" outlineLevel="1">
      <c r="E158" s="19"/>
      <c r="F158" s="42"/>
      <c r="G158" s="17" t="str">
        <f>$G$9</f>
        <v>BULKTRAN</v>
      </c>
      <c r="H158" s="21">
        <f>H9+H35+H149</f>
        <v>593346084.4854002</v>
      </c>
      <c r="I158" s="21">
        <f t="shared" ref="I158:AC158" si="61">I9+I35+I149</f>
        <v>294186073.83215982</v>
      </c>
      <c r="J158" s="21">
        <f t="shared" si="61"/>
        <v>73566485.260352373</v>
      </c>
      <c r="K158" s="21">
        <f t="shared" si="61"/>
        <v>932369.70116527798</v>
      </c>
      <c r="L158" s="21">
        <f t="shared" si="61"/>
        <v>46664.176758665795</v>
      </c>
      <c r="M158" s="21">
        <f t="shared" si="61"/>
        <v>74545519.138276309</v>
      </c>
      <c r="N158" s="21">
        <f t="shared" si="61"/>
        <v>33005436.763548184</v>
      </c>
      <c r="O158" s="21">
        <f t="shared" si="61"/>
        <v>9046025.8472162876</v>
      </c>
      <c r="P158" s="21">
        <f t="shared" si="61"/>
        <v>1439501.3960781104</v>
      </c>
      <c r="Q158" s="21">
        <f t="shared" si="61"/>
        <v>0</v>
      </c>
      <c r="R158" s="21">
        <f t="shared" si="61"/>
        <v>43490964.006842583</v>
      </c>
      <c r="S158" s="21">
        <f t="shared" si="61"/>
        <v>1426740.598132791</v>
      </c>
      <c r="T158" s="21">
        <f t="shared" si="61"/>
        <v>25964245.143336482</v>
      </c>
      <c r="U158" s="21">
        <f t="shared" si="61"/>
        <v>126511871.76354222</v>
      </c>
      <c r="V158" s="21">
        <f t="shared" si="61"/>
        <v>16120198.598749878</v>
      </c>
      <c r="W158" s="21">
        <f t="shared" si="61"/>
        <v>170023056.10376137</v>
      </c>
      <c r="X158" s="21">
        <f t="shared" si="61"/>
        <v>9230917.0200447589</v>
      </c>
      <c r="Y158" s="21">
        <f t="shared" si="61"/>
        <v>173518.9984114322</v>
      </c>
      <c r="Z158" s="21">
        <f t="shared" si="61"/>
        <v>9404436.0184561908</v>
      </c>
      <c r="AA158" s="21">
        <f t="shared" si="61"/>
        <v>134240.90968531894</v>
      </c>
      <c r="AB158" s="21">
        <f t="shared" si="61"/>
        <v>1261502.6780384299</v>
      </c>
      <c r="AC158" s="21">
        <f t="shared" si="61"/>
        <v>300291.79818007728</v>
      </c>
    </row>
    <row r="159" spans="4:29" hidden="1" outlineLevel="1">
      <c r="E159" s="19"/>
      <c r="F159" s="42"/>
      <c r="G159" s="17" t="str">
        <f>$G$10</f>
        <v>SUBTRAN</v>
      </c>
      <c r="H159" s="21">
        <f t="shared" ref="H159:AC159" si="62">H10+H36+H150</f>
        <v>188092193.51460004</v>
      </c>
      <c r="I159" s="21">
        <f t="shared" si="62"/>
        <v>90766188.104868591</v>
      </c>
      <c r="J159" s="21">
        <f t="shared" si="62"/>
        <v>22645567.169765685</v>
      </c>
      <c r="K159" s="21">
        <f t="shared" si="62"/>
        <v>287612.11316965887</v>
      </c>
      <c r="L159" s="21">
        <f t="shared" si="62"/>
        <v>18541.900952181903</v>
      </c>
      <c r="M159" s="21">
        <f t="shared" si="62"/>
        <v>22951721.183887526</v>
      </c>
      <c r="N159" s="21">
        <f t="shared" si="62"/>
        <v>10056495.147809438</v>
      </c>
      <c r="O159" s="21">
        <f t="shared" si="62"/>
        <v>2760768.2651263401</v>
      </c>
      <c r="P159" s="21">
        <f t="shared" si="62"/>
        <v>554934.86410916667</v>
      </c>
      <c r="Q159" s="21">
        <f t="shared" si="62"/>
        <v>0</v>
      </c>
      <c r="R159" s="21">
        <f t="shared" si="62"/>
        <v>13372198.277044944</v>
      </c>
      <c r="S159" s="21">
        <f t="shared" si="62"/>
        <v>426163.61873725028</v>
      </c>
      <c r="T159" s="21">
        <f t="shared" si="62"/>
        <v>7984239.3055998851</v>
      </c>
      <c r="U159" s="21">
        <f t="shared" si="62"/>
        <v>49617444.765732087</v>
      </c>
      <c r="V159" s="21">
        <f t="shared" si="62"/>
        <v>0</v>
      </c>
      <c r="W159" s="21">
        <f t="shared" si="62"/>
        <v>58027847.690069221</v>
      </c>
      <c r="X159" s="21">
        <f t="shared" si="62"/>
        <v>2820712.3848191234</v>
      </c>
      <c r="Y159" s="21">
        <f t="shared" si="62"/>
        <v>54106.412349361184</v>
      </c>
      <c r="Z159" s="21">
        <f t="shared" si="62"/>
        <v>2874818.7971684844</v>
      </c>
      <c r="AA159" s="21">
        <f t="shared" si="62"/>
        <v>41153.809502851756</v>
      </c>
      <c r="AB159" s="21">
        <f t="shared" si="62"/>
        <v>47086.222310136262</v>
      </c>
      <c r="AC159" s="21">
        <f t="shared" si="62"/>
        <v>11179.429748293154</v>
      </c>
    </row>
    <row r="160" spans="4:29" hidden="1" outlineLevel="1">
      <c r="E160" s="19"/>
      <c r="F160" s="42"/>
      <c r="G160" s="17" t="str">
        <f>$G$11</f>
        <v>DISTPRI</v>
      </c>
      <c r="H160" s="21">
        <f t="shared" ref="H160:AC160" si="63">H11+H37+H151</f>
        <v>277489158.49209571</v>
      </c>
      <c r="I160" s="21">
        <f t="shared" si="63"/>
        <v>183536842.5200834</v>
      </c>
      <c r="J160" s="21">
        <f t="shared" si="63"/>
        <v>45546242.11366564</v>
      </c>
      <c r="K160" s="21">
        <f t="shared" si="63"/>
        <v>578250.67412728583</v>
      </c>
      <c r="L160" s="21">
        <f t="shared" si="63"/>
        <v>0</v>
      </c>
      <c r="M160" s="21">
        <f t="shared" si="63"/>
        <v>46124492.787792929</v>
      </c>
      <c r="N160" s="21">
        <f t="shared" si="63"/>
        <v>19880633.121566754</v>
      </c>
      <c r="O160" s="21">
        <f t="shared" si="63"/>
        <v>5467030.8200000506</v>
      </c>
      <c r="P160" s="21">
        <f t="shared" si="63"/>
        <v>0</v>
      </c>
      <c r="Q160" s="21">
        <f t="shared" si="63"/>
        <v>0</v>
      </c>
      <c r="R160" s="21">
        <f t="shared" si="63"/>
        <v>25347663.941566806</v>
      </c>
      <c r="S160" s="21">
        <f t="shared" si="63"/>
        <v>851877.64604766283</v>
      </c>
      <c r="T160" s="21">
        <f t="shared" si="63"/>
        <v>15733977.893351838</v>
      </c>
      <c r="U160" s="21">
        <f t="shared" si="63"/>
        <v>0</v>
      </c>
      <c r="V160" s="21">
        <f t="shared" si="63"/>
        <v>0</v>
      </c>
      <c r="W160" s="21">
        <f t="shared" si="63"/>
        <v>16585855.539399505</v>
      </c>
      <c r="X160" s="21">
        <f t="shared" si="63"/>
        <v>5588156.7340740981</v>
      </c>
      <c r="Y160" s="21">
        <f t="shared" si="63"/>
        <v>107325.78685245618</v>
      </c>
      <c r="Z160" s="21">
        <f t="shared" si="63"/>
        <v>5695482.5209265547</v>
      </c>
      <c r="AA160" s="21">
        <f t="shared" si="63"/>
        <v>82024.068603936743</v>
      </c>
      <c r="AB160" s="21">
        <f t="shared" si="63"/>
        <v>94387.326777228038</v>
      </c>
      <c r="AC160" s="21">
        <f t="shared" si="63"/>
        <v>22409.786945364762</v>
      </c>
    </row>
    <row r="161" spans="2:29" hidden="1" outlineLevel="1">
      <c r="E161" s="19"/>
      <c r="F161" s="42"/>
      <c r="G161" s="17" t="str">
        <f>$G$12</f>
        <v>DISTSEC</v>
      </c>
      <c r="H161" s="21">
        <f t="shared" ref="H161:AC161" si="64">H12+H38+H152</f>
        <v>91762639.643632174</v>
      </c>
      <c r="I161" s="21">
        <f t="shared" si="64"/>
        <v>69774332.672723293</v>
      </c>
      <c r="J161" s="21">
        <f t="shared" si="64"/>
        <v>14083452.320309155</v>
      </c>
      <c r="K161" s="21">
        <f t="shared" si="64"/>
        <v>0</v>
      </c>
      <c r="L161" s="21">
        <f t="shared" si="64"/>
        <v>0</v>
      </c>
      <c r="M161" s="21">
        <f t="shared" si="64"/>
        <v>14083452.320309155</v>
      </c>
      <c r="N161" s="21">
        <f t="shared" si="64"/>
        <v>5394248.1447133943</v>
      </c>
      <c r="O161" s="21">
        <f t="shared" si="64"/>
        <v>0</v>
      </c>
      <c r="P161" s="21">
        <f t="shared" si="64"/>
        <v>0</v>
      </c>
      <c r="Q161" s="21">
        <f t="shared" si="64"/>
        <v>0</v>
      </c>
      <c r="R161" s="21">
        <f t="shared" si="64"/>
        <v>5394248.1447133943</v>
      </c>
      <c r="S161" s="21">
        <f t="shared" si="64"/>
        <v>189457.31349385303</v>
      </c>
      <c r="T161" s="21">
        <f t="shared" si="64"/>
        <v>0</v>
      </c>
      <c r="U161" s="21">
        <f t="shared" si="64"/>
        <v>0</v>
      </c>
      <c r="V161" s="21">
        <f t="shared" si="64"/>
        <v>0</v>
      </c>
      <c r="W161" s="21">
        <f t="shared" si="64"/>
        <v>189457.31349385303</v>
      </c>
      <c r="X161" s="21">
        <f t="shared" si="64"/>
        <v>1564695.9902153276</v>
      </c>
      <c r="Y161" s="21">
        <f t="shared" si="64"/>
        <v>0</v>
      </c>
      <c r="Z161" s="21">
        <f t="shared" si="64"/>
        <v>1564695.9902153276</v>
      </c>
      <c r="AA161" s="21">
        <f t="shared" si="64"/>
        <v>20140.394501492468</v>
      </c>
      <c r="AB161" s="21">
        <f t="shared" si="64"/>
        <v>599645.84498698218</v>
      </c>
      <c r="AC161" s="21">
        <f t="shared" si="64"/>
        <v>136666.96268869887</v>
      </c>
    </row>
    <row r="162" spans="2:29" hidden="1" outlineLevel="1">
      <c r="E162" s="19"/>
      <c r="F162" s="42"/>
      <c r="G162" s="17" t="str">
        <f>$G$13</f>
        <v>ENERGY</v>
      </c>
      <c r="H162" s="21">
        <f t="shared" ref="H162:AC162" si="65">H13+H39+H153</f>
        <v>0</v>
      </c>
      <c r="I162" s="21">
        <f t="shared" si="65"/>
        <v>0</v>
      </c>
      <c r="J162" s="21">
        <f t="shared" si="65"/>
        <v>0</v>
      </c>
      <c r="K162" s="21">
        <f t="shared" si="65"/>
        <v>0</v>
      </c>
      <c r="L162" s="21">
        <f t="shared" si="65"/>
        <v>0</v>
      </c>
      <c r="M162" s="21">
        <f t="shared" si="65"/>
        <v>0</v>
      </c>
      <c r="N162" s="21">
        <f t="shared" si="65"/>
        <v>0</v>
      </c>
      <c r="O162" s="21">
        <f t="shared" si="65"/>
        <v>0</v>
      </c>
      <c r="P162" s="21">
        <f t="shared" si="65"/>
        <v>0</v>
      </c>
      <c r="Q162" s="21">
        <f t="shared" si="65"/>
        <v>0</v>
      </c>
      <c r="R162" s="21">
        <f t="shared" si="65"/>
        <v>0</v>
      </c>
      <c r="S162" s="21">
        <f t="shared" si="65"/>
        <v>0</v>
      </c>
      <c r="T162" s="21">
        <f t="shared" si="65"/>
        <v>0</v>
      </c>
      <c r="U162" s="21">
        <f t="shared" si="65"/>
        <v>0</v>
      </c>
      <c r="V162" s="21">
        <f t="shared" si="65"/>
        <v>0</v>
      </c>
      <c r="W162" s="21">
        <f t="shared" si="65"/>
        <v>0</v>
      </c>
      <c r="X162" s="21">
        <f t="shared" si="65"/>
        <v>0</v>
      </c>
      <c r="Y162" s="21">
        <f t="shared" si="65"/>
        <v>0</v>
      </c>
      <c r="Z162" s="21">
        <f t="shared" si="65"/>
        <v>0</v>
      </c>
      <c r="AA162" s="21">
        <f t="shared" si="65"/>
        <v>0</v>
      </c>
      <c r="AB162" s="21">
        <f t="shared" si="65"/>
        <v>0</v>
      </c>
      <c r="AC162" s="21">
        <f t="shared" si="65"/>
        <v>0</v>
      </c>
    </row>
    <row r="163" spans="2:29" hidden="1" outlineLevel="1">
      <c r="E163" s="19"/>
      <c r="F163" s="42"/>
      <c r="G163" s="17" t="str">
        <f>$G$14</f>
        <v>CUSTOMER</v>
      </c>
      <c r="H163" s="21">
        <f t="shared" ref="H163:AC163" si="66">H14+H40+H154</f>
        <v>706487794.55427206</v>
      </c>
      <c r="I163" s="21">
        <f t="shared" si="66"/>
        <v>525744199.49141526</v>
      </c>
      <c r="J163" s="21">
        <f t="shared" si="66"/>
        <v>129373871.92185128</v>
      </c>
      <c r="K163" s="21">
        <f t="shared" si="66"/>
        <v>1441291.4028933723</v>
      </c>
      <c r="L163" s="21">
        <f t="shared" si="66"/>
        <v>106434.24104500217</v>
      </c>
      <c r="M163" s="21">
        <f t="shared" si="66"/>
        <v>130921597.56578964</v>
      </c>
      <c r="N163" s="21">
        <f t="shared" si="66"/>
        <v>2407860.135187</v>
      </c>
      <c r="O163" s="21">
        <f t="shared" si="66"/>
        <v>756612.25659162272</v>
      </c>
      <c r="P163" s="21">
        <f t="shared" si="66"/>
        <v>305392.85146360559</v>
      </c>
      <c r="Q163" s="21">
        <f t="shared" si="66"/>
        <v>0</v>
      </c>
      <c r="R163" s="21">
        <f t="shared" si="66"/>
        <v>3469865.2432422284</v>
      </c>
      <c r="S163" s="21">
        <f t="shared" si="66"/>
        <v>22327.231927858251</v>
      </c>
      <c r="T163" s="21">
        <f t="shared" si="66"/>
        <v>555918.32113395387</v>
      </c>
      <c r="U163" s="21">
        <f t="shared" si="66"/>
        <v>1012230.8826891417</v>
      </c>
      <c r="V163" s="21">
        <f t="shared" si="66"/>
        <v>196321.05639287276</v>
      </c>
      <c r="W163" s="21">
        <f t="shared" si="66"/>
        <v>1786797.4921438266</v>
      </c>
      <c r="X163" s="21">
        <f t="shared" si="66"/>
        <v>770284.29212151165</v>
      </c>
      <c r="Y163" s="21">
        <f t="shared" si="66"/>
        <v>8976.4345370487099</v>
      </c>
      <c r="Z163" s="21">
        <f t="shared" si="66"/>
        <v>779260.72665856034</v>
      </c>
      <c r="AA163" s="21">
        <f t="shared" si="66"/>
        <v>55222.311738817029</v>
      </c>
      <c r="AB163" s="21">
        <f t="shared" si="66"/>
        <v>38496249.825099215</v>
      </c>
      <c r="AC163" s="21">
        <f t="shared" si="66"/>
        <v>5234601.8981845314</v>
      </c>
    </row>
    <row r="164" spans="2:29" collapsed="1">
      <c r="B164" s="40" t="s">
        <v>134</v>
      </c>
      <c r="E164" s="21">
        <f>E15+E41+E155</f>
        <v>3080757896.6899996</v>
      </c>
      <c r="F164" s="42"/>
      <c r="G164" s="17" t="str">
        <f>$G$15</f>
        <v>TOTAL</v>
      </c>
      <c r="H164" s="21">
        <f>H15+H41+H155</f>
        <v>3080757896.6900005</v>
      </c>
      <c r="I164" s="21">
        <f t="shared" ref="I164:AC164" si="67">I15+I41+I155</f>
        <v>1770669099.9400482</v>
      </c>
      <c r="J164" s="21">
        <f t="shared" si="67"/>
        <v>436922159.54058439</v>
      </c>
      <c r="K164" s="21">
        <f t="shared" si="67"/>
        <v>5162227.9809643552</v>
      </c>
      <c r="L164" s="21">
        <f t="shared" si="67"/>
        <v>267869.74725398608</v>
      </c>
      <c r="M164" s="21">
        <f t="shared" si="67"/>
        <v>442352257.26880276</v>
      </c>
      <c r="N164" s="21">
        <f>N15+N41+N155</f>
        <v>138807468.75253642</v>
      </c>
      <c r="O164" s="21">
        <f t="shared" si="67"/>
        <v>36684873.159356438</v>
      </c>
      <c r="P164" s="21">
        <f t="shared" si="67"/>
        <v>5268324.5676677171</v>
      </c>
      <c r="Q164" s="21">
        <f t="shared" si="67"/>
        <v>0</v>
      </c>
      <c r="R164" s="21">
        <f t="shared" si="67"/>
        <v>180760666.47956055</v>
      </c>
      <c r="S164" s="21">
        <f t="shared" si="67"/>
        <v>5858746.9397448301</v>
      </c>
      <c r="T164" s="21">
        <f t="shared" si="67"/>
        <v>103781047.54578152</v>
      </c>
      <c r="U164" s="21">
        <f t="shared" si="67"/>
        <v>438030433.99827516</v>
      </c>
      <c r="V164" s="21">
        <f t="shared" si="67"/>
        <v>49559096.85642346</v>
      </c>
      <c r="W164" s="21">
        <f t="shared" si="67"/>
        <v>597229325.3402251</v>
      </c>
      <c r="X164" s="21">
        <f t="shared" si="67"/>
        <v>39010479.275411181</v>
      </c>
      <c r="Y164" s="21">
        <f t="shared" si="67"/>
        <v>701753.16793670389</v>
      </c>
      <c r="Z164" s="21">
        <f t="shared" si="67"/>
        <v>39712232.443347886</v>
      </c>
      <c r="AA164" s="21">
        <f t="shared" si="67"/>
        <v>609608.96464003297</v>
      </c>
      <c r="AB164" s="21">
        <f t="shared" si="67"/>
        <v>43100303.877557881</v>
      </c>
      <c r="AC164" s="21">
        <f t="shared" si="67"/>
        <v>6324402.3758177012</v>
      </c>
    </row>
    <row r="165" spans="2:29"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</row>
    <row r="166" spans="2:29" hidden="1" outlineLevel="1">
      <c r="F166" s="42" t="str">
        <f>F173</f>
        <v>LABOR_M</v>
      </c>
      <c r="G166" s="17" t="str">
        <f>$G$8</f>
        <v>PRODUCTION</v>
      </c>
      <c r="H166" s="21">
        <f t="shared" ref="H166:H173" ca="1" si="68">SUBTOTAL(9,I166:AC166)</f>
        <v>48572852.098172106</v>
      </c>
      <c r="I166" s="22">
        <f ca="1">VLOOKUP(CONCATENATE($F166," ",$G166),AllocFactorMatrix,(I$4+1),FALSE)*$E173</f>
        <v>24082836.353398167</v>
      </c>
      <c r="J166" s="22">
        <f ca="1">VLOOKUP(CONCATENATE($F166," ",$G166),AllocFactorMatrix,(J$4+1),FALSE)*$E173</f>
        <v>6022343.6226642383</v>
      </c>
      <c r="K166" s="22">
        <f ca="1">VLOOKUP(CONCATENATE($F166," ",$G166),AllocFactorMatrix,(K$4+1),FALSE)*$E173</f>
        <v>76326.206205262773</v>
      </c>
      <c r="L166" s="22">
        <f ca="1">VLOOKUP(CONCATENATE($F166," ",$G166),AllocFactorMatrix,(L$4+1),FALSE)*$E173</f>
        <v>3820.050751573478</v>
      </c>
      <c r="M166" s="22">
        <f t="shared" ref="M166:M173" ca="1" si="69">SUBTOTAL(9,J166:L166)</f>
        <v>6102489.8796210745</v>
      </c>
      <c r="N166" s="22">
        <f ca="1">VLOOKUP(CONCATENATE($F166," ",$G166),AllocFactorMatrix,(N$4+1),FALSE)*$E173</f>
        <v>2701910.8076558714</v>
      </c>
      <c r="O166" s="22">
        <f ca="1">VLOOKUP(CONCATENATE($F166," ",$G166),AllocFactorMatrix,(O$4+1),FALSE)*$E173</f>
        <v>740531.1790911291</v>
      </c>
      <c r="P166" s="22">
        <f ca="1">VLOOKUP(CONCATENATE($F166," ",$G166),AllocFactorMatrix,(P$4+1),FALSE)*$E173</f>
        <v>117841.32437219219</v>
      </c>
      <c r="Q166" s="22">
        <f ca="1">VLOOKUP(CONCATENATE($F166," ",$G166),AllocFactorMatrix,(Q$4+1),FALSE)*$E173</f>
        <v>0</v>
      </c>
      <c r="R166" s="22">
        <f ca="1">SUBTOTAL(9,N166:Q166)</f>
        <v>3560283.3111191927</v>
      </c>
      <c r="S166" s="22">
        <f ca="1">VLOOKUP(CONCATENATE($F166," ",$G166),AllocFactorMatrix,(S$4+1),FALSE)*$E173</f>
        <v>116796.69229748972</v>
      </c>
      <c r="T166" s="22">
        <f ca="1">VLOOKUP(CONCATENATE($F166," ",$G166),AllocFactorMatrix,(T$4+1),FALSE)*$E173</f>
        <v>2125500.5673151906</v>
      </c>
      <c r="U166" s="22">
        <f ca="1">VLOOKUP(CONCATENATE($F166," ",$G166),AllocFactorMatrix,(U$4+1),FALSE)*$E173</f>
        <v>10356590.523662006</v>
      </c>
      <c r="V166" s="22">
        <f ca="1">VLOOKUP(CONCATENATE($F166," ",$G166),AllocFactorMatrix,(V$4+1),FALSE)*$E173</f>
        <v>1319641.3405328598</v>
      </c>
      <c r="W166" s="22">
        <f ca="1">SUBTOTAL(9,S166:V166)</f>
        <v>13918529.123807548</v>
      </c>
      <c r="X166" s="22">
        <f ca="1">VLOOKUP(CONCATENATE($F166," ",$G166),AllocFactorMatrix,(X$4+1),FALSE)*$E173</f>
        <v>755666.85088012158</v>
      </c>
      <c r="Y166" s="22">
        <f ca="1">VLOOKUP(CONCATENATE($F166," ",$G166),AllocFactorMatrix,(Y$4+1),FALSE)*$E173</f>
        <v>14204.716044214241</v>
      </c>
      <c r="Z166" s="22">
        <f t="shared" ref="Z166:Z173" ca="1" si="70">SUBTOTAL(9,X166:Y166)</f>
        <v>769871.56692433578</v>
      </c>
      <c r="AA166" s="22">
        <f ca="1">VLOOKUP(CONCATENATE($F166," ",$G166),AllocFactorMatrix,(AA$4+1),FALSE)*$E173</f>
        <v>10989.309649399924</v>
      </c>
      <c r="AB166" s="22">
        <f ca="1">VLOOKUP(CONCATENATE($F166," ",$G166),AllocFactorMatrix,(AB$4+1),FALSE)*$E173</f>
        <v>103269.88684007453</v>
      </c>
      <c r="AC166" s="22">
        <f ca="1">VLOOKUP(CONCATENATE($F166," ",$G166),AllocFactorMatrix,(AC$4+1),FALSE)*$E173</f>
        <v>24582.666812312837</v>
      </c>
    </row>
    <row r="167" spans="2:29" hidden="1" outlineLevel="1">
      <c r="F167" s="42" t="str">
        <f>F173</f>
        <v>LABOR_M</v>
      </c>
      <c r="G167" s="17" t="str">
        <f>$G$9</f>
        <v>BULKTRAN</v>
      </c>
      <c r="H167" s="21">
        <f t="shared" ca="1" si="68"/>
        <v>13506184.344136899</v>
      </c>
      <c r="I167" s="22">
        <f ca="1">VLOOKUP(CONCATENATE($F167," ",$G167),AllocFactorMatrix,(I$4+1),FALSE)*$E173</f>
        <v>6696481.9496551221</v>
      </c>
      <c r="J167" s="22">
        <f ca="1">VLOOKUP(CONCATENATE($F167," ",$G167),AllocFactorMatrix,(J$4+1),FALSE)*$E173</f>
        <v>1674574.986600419</v>
      </c>
      <c r="K167" s="22">
        <f ca="1">VLOOKUP(CONCATENATE($F167," ",$G167),AllocFactorMatrix,(K$4+1),FALSE)*$E173</f>
        <v>21223.291751807163</v>
      </c>
      <c r="L167" s="22">
        <f ca="1">VLOOKUP(CONCATENATE($F167," ",$G167),AllocFactorMatrix,(L$4+1),FALSE)*$E173</f>
        <v>1062.2046560171373</v>
      </c>
      <c r="M167" s="22">
        <f t="shared" ca="1" si="69"/>
        <v>1696860.4830082434</v>
      </c>
      <c r="N167" s="22">
        <f ca="1">VLOOKUP(CONCATENATE($F167," ",$G167),AllocFactorMatrix,(N$4+1),FALSE)*$E173</f>
        <v>751294.26980857388</v>
      </c>
      <c r="O167" s="22">
        <f ca="1">VLOOKUP(CONCATENATE($F167," ",$G167),AllocFactorMatrix,(O$4+1),FALSE)*$E173</f>
        <v>205912.36020423521</v>
      </c>
      <c r="P167" s="22">
        <f ca="1">VLOOKUP(CONCATENATE($F167," ",$G167),AllocFactorMatrix,(P$4+1),FALSE)*$E173</f>
        <v>32767.000115851944</v>
      </c>
      <c r="Q167" s="22">
        <f ca="1">VLOOKUP(CONCATENATE($F167," ",$G167),AllocFactorMatrix,(Q$4+1),FALSE)*$E173</f>
        <v>0</v>
      </c>
      <c r="R167" s="22">
        <f t="shared" ref="R167:R173" ca="1" si="71">SUBTOTAL(9,N167:Q167)</f>
        <v>989973.63012866105</v>
      </c>
      <c r="S167" s="22">
        <f ca="1">VLOOKUP(CONCATENATE($F167," ",$G167),AllocFactorMatrix,(S$4+1),FALSE)*$E173</f>
        <v>32476.529353620084</v>
      </c>
      <c r="T167" s="22">
        <f ca="1">VLOOKUP(CONCATENATE($F167," ",$G167),AllocFactorMatrix,(T$4+1),FALSE)*$E173</f>
        <v>591017.4355770821</v>
      </c>
      <c r="U167" s="22">
        <f ca="1">VLOOKUP(CONCATENATE($F167," ",$G167),AllocFactorMatrix,(U$4+1),FALSE)*$E173</f>
        <v>2879757.2048396235</v>
      </c>
      <c r="V167" s="22">
        <f ca="1">VLOOKUP(CONCATENATE($F167," ",$G167),AllocFactorMatrix,(V$4+1),FALSE)*$E173</f>
        <v>366939.93544701784</v>
      </c>
      <c r="W167" s="22">
        <f t="shared" ref="W167:W173" ca="1" si="72">SUBTOTAL(9,S167:V167)</f>
        <v>3870191.1052173432</v>
      </c>
      <c r="X167" s="22">
        <f ca="1">VLOOKUP(CONCATENATE($F167," ",$G167),AllocFactorMatrix,(X$4+1),FALSE)*$E173</f>
        <v>210120.9904271698</v>
      </c>
      <c r="Y167" s="22">
        <f ca="1">VLOOKUP(CONCATENATE($F167," ",$G167),AllocFactorMatrix,(Y$4+1),FALSE)*$E173</f>
        <v>3949.7683409967303</v>
      </c>
      <c r="Z167" s="22">
        <f t="shared" ca="1" si="70"/>
        <v>214070.75876816653</v>
      </c>
      <c r="AA167" s="22">
        <f ca="1">VLOOKUP(CONCATENATE($F167," ",$G167),AllocFactorMatrix,(AA$4+1),FALSE)*$E173</f>
        <v>3055.6913075562111</v>
      </c>
      <c r="AB167" s="22">
        <f ca="1">VLOOKUP(CONCATENATE($F167," ",$G167),AllocFactorMatrix,(AB$4+1),FALSE)*$E173</f>
        <v>28715.261068902637</v>
      </c>
      <c r="AC167" s="22">
        <f ca="1">VLOOKUP(CONCATENATE($F167," ",$G167),AllocFactorMatrix,(AC$4+1),FALSE)*$E173</f>
        <v>6835.4649829197324</v>
      </c>
    </row>
    <row r="168" spans="2:29" hidden="1" outlineLevel="1">
      <c r="F168" s="42" t="str">
        <f>F173</f>
        <v>LABOR_M</v>
      </c>
      <c r="G168" s="17" t="str">
        <f>$G$10</f>
        <v>SUBTRAN</v>
      </c>
      <c r="H168" s="21">
        <f t="shared" ca="1" si="68"/>
        <v>4281494.2336806906</v>
      </c>
      <c r="I168" s="22">
        <f ca="1">VLOOKUP(CONCATENATE($F168," ",$G168),AllocFactorMatrix,(I$4+1),FALSE)*$E173</f>
        <v>2066087.3996028281</v>
      </c>
      <c r="J168" s="22">
        <f ca="1">VLOOKUP(CONCATENATE($F168," ",$G168),AllocFactorMatrix,(J$4+1),FALSE)*$E173</f>
        <v>515475.22225187288</v>
      </c>
      <c r="K168" s="22">
        <f ca="1">VLOOKUP(CONCATENATE($F168," ",$G168),AllocFactorMatrix,(K$4+1),FALSE)*$E173</f>
        <v>6546.8405735670831</v>
      </c>
      <c r="L168" s="22">
        <f ca="1">VLOOKUP(CONCATENATE($F168," ",$G168),AllocFactorMatrix,(L$4+1),FALSE)*$E173</f>
        <v>422.06452338535462</v>
      </c>
      <c r="M168" s="22">
        <f t="shared" ca="1" si="69"/>
        <v>522444.12734882534</v>
      </c>
      <c r="N168" s="22">
        <f ca="1">VLOOKUP(CONCATENATE($F168," ",$G168),AllocFactorMatrix,(N$4+1),FALSE)*$E173</f>
        <v>228913.4130547627</v>
      </c>
      <c r="O168" s="22">
        <f ca="1">VLOOKUP(CONCATENATE($F168," ",$G168),AllocFactorMatrix,(O$4+1),FALSE)*$E173</f>
        <v>62842.65809654451</v>
      </c>
      <c r="P168" s="22">
        <f ca="1">VLOOKUP(CONCATENATE($F168," ",$G168),AllocFactorMatrix,(P$4+1),FALSE)*$E173</f>
        <v>12631.839612032356</v>
      </c>
      <c r="Q168" s="22">
        <f ca="1">VLOOKUP(CONCATENATE($F168," ",$G168),AllocFactorMatrix,(Q$4+1),FALSE)*$E173</f>
        <v>0</v>
      </c>
      <c r="R168" s="22">
        <f t="shared" ca="1" si="71"/>
        <v>304387.91076333955</v>
      </c>
      <c r="S168" s="22">
        <f ca="1">VLOOKUP(CONCATENATE($F168," ",$G168),AllocFactorMatrix,(S$4+1),FALSE)*$E173</f>
        <v>9700.6528667358289</v>
      </c>
      <c r="T168" s="22">
        <f ca="1">VLOOKUP(CONCATENATE($F168," ",$G168),AllocFactorMatrix,(T$4+1),FALSE)*$E173</f>
        <v>181743.18619235654</v>
      </c>
      <c r="U168" s="22">
        <f ca="1">VLOOKUP(CONCATENATE($F168," ",$G168),AllocFactorMatrix,(U$4+1),FALSE)*$E173</f>
        <v>1129429.136238782</v>
      </c>
      <c r="V168" s="22">
        <f ca="1">VLOOKUP(CONCATENATE($F168," ",$G168),AllocFactorMatrix,(V$4+1),FALSE)*$E173</f>
        <v>0</v>
      </c>
      <c r="W168" s="22">
        <f t="shared" ca="1" si="72"/>
        <v>1320872.9752978743</v>
      </c>
      <c r="X168" s="22">
        <f ca="1">VLOOKUP(CONCATENATE($F168," ",$G168),AllocFactorMatrix,(X$4+1),FALSE)*$E173</f>
        <v>64207.150678677084</v>
      </c>
      <c r="Y168" s="22">
        <f ca="1">VLOOKUP(CONCATENATE($F168," ",$G168),AllocFactorMatrix,(Y$4+1),FALSE)*$E173</f>
        <v>1231.6103510216037</v>
      </c>
      <c r="Z168" s="22">
        <f t="shared" ca="1" si="70"/>
        <v>65438.76102969869</v>
      </c>
      <c r="AA168" s="22">
        <f ca="1">VLOOKUP(CONCATENATE($F168," ",$G168),AllocFactorMatrix,(AA$4+1),FALSE)*$E173</f>
        <v>936.77358314595278</v>
      </c>
      <c r="AB168" s="22">
        <f ca="1">VLOOKUP(CONCATENATE($F168," ",$G168),AllocFactorMatrix,(AB$4+1),FALSE)*$E173</f>
        <v>1071.8115703776266</v>
      </c>
      <c r="AC168" s="22">
        <f ca="1">VLOOKUP(CONCATENATE($F168," ",$G168),AllocFactorMatrix,(AC$4+1),FALSE)*$E173</f>
        <v>254.47448460661542</v>
      </c>
    </row>
    <row r="169" spans="2:29" hidden="1" outlineLevel="1">
      <c r="F169" s="42" t="str">
        <f>F173</f>
        <v>LABOR_M</v>
      </c>
      <c r="G169" s="17" t="str">
        <f>$G$11</f>
        <v>DISTPRI</v>
      </c>
      <c r="H169" s="21">
        <f t="shared" ca="1" si="68"/>
        <v>7693775.2853195686</v>
      </c>
      <c r="I169" s="22">
        <f ca="1">VLOOKUP(CONCATENATE($F169," ",$G169),AllocFactorMatrix,(I$4+1),FALSE)*$E173</f>
        <v>5088815.8319411604</v>
      </c>
      <c r="J169" s="22">
        <f ca="1">VLOOKUP(CONCATENATE($F169," ",$G169),AllocFactorMatrix,(J$4+1),FALSE)*$E173</f>
        <v>1262833.3078579849</v>
      </c>
      <c r="K169" s="22">
        <f ca="1">VLOOKUP(CONCATENATE($F169," ",$G169),AllocFactorMatrix,(K$4+1),FALSE)*$E173</f>
        <v>16032.809243776699</v>
      </c>
      <c r="L169" s="22">
        <f ca="1">VLOOKUP(CONCATENATE($F169," ",$G169),AllocFactorMatrix,(L$4+1),FALSE)*$E173</f>
        <v>0</v>
      </c>
      <c r="M169" s="22">
        <f t="shared" ca="1" si="69"/>
        <v>1278866.1171017615</v>
      </c>
      <c r="N169" s="22">
        <f ca="1">VLOOKUP(CONCATENATE($F169," ",$G169),AllocFactorMatrix,(N$4+1),FALSE)*$E173</f>
        <v>551218.37767788966</v>
      </c>
      <c r="O169" s="22">
        <f ca="1">VLOOKUP(CONCATENATE($F169," ",$G169),AllocFactorMatrix,(O$4+1),FALSE)*$E173</f>
        <v>151581.08098913307</v>
      </c>
      <c r="P169" s="22">
        <f ca="1">VLOOKUP(CONCATENATE($F169," ",$G169),AllocFactorMatrix,(P$4+1),FALSE)*$E173</f>
        <v>0</v>
      </c>
      <c r="Q169" s="22">
        <f ca="1">VLOOKUP(CONCATENATE($F169," ",$G169),AllocFactorMatrix,(Q$4+1),FALSE)*$E173</f>
        <v>0</v>
      </c>
      <c r="R169" s="22">
        <f t="shared" ca="1" si="71"/>
        <v>702799.45866702276</v>
      </c>
      <c r="S169" s="22">
        <f ca="1">VLOOKUP(CONCATENATE($F169," ",$G169),AllocFactorMatrix,(S$4+1),FALSE)*$E173</f>
        <v>23619.500000986198</v>
      </c>
      <c r="T169" s="22">
        <f ca="1">VLOOKUP(CONCATENATE($F169," ",$G169),AllocFactorMatrix,(T$4+1),FALSE)*$E173</f>
        <v>436246.55793203897</v>
      </c>
      <c r="U169" s="22">
        <f ca="1">VLOOKUP(CONCATENATE($F169," ",$G169),AllocFactorMatrix,(U$4+1),FALSE)*$E173</f>
        <v>0</v>
      </c>
      <c r="V169" s="22">
        <f ca="1">VLOOKUP(CONCATENATE($F169," ",$G169),AllocFactorMatrix,(V$4+1),FALSE)*$E173</f>
        <v>0</v>
      </c>
      <c r="W169" s="22">
        <f t="shared" ca="1" si="72"/>
        <v>459866.05793302518</v>
      </c>
      <c r="X169" s="22">
        <f ca="1">VLOOKUP(CONCATENATE($F169," ",$G169),AllocFactorMatrix,(X$4+1),FALSE)*$E173</f>
        <v>154939.46648130423</v>
      </c>
      <c r="Y169" s="22">
        <f ca="1">VLOOKUP(CONCATENATE($F169," ",$G169),AllocFactorMatrix,(Y$4+1),FALSE)*$E173</f>
        <v>2975.7576506774549</v>
      </c>
      <c r="Z169" s="22">
        <f t="shared" ca="1" si="70"/>
        <v>157915.2241319817</v>
      </c>
      <c r="AA169" s="22">
        <f ca="1">VLOOKUP(CONCATENATE($F169," ",$G169),AllocFactorMatrix,(AA$4+1),FALSE)*$E173</f>
        <v>2274.2321006544876</v>
      </c>
      <c r="AB169" s="22">
        <f ca="1">VLOOKUP(CONCATENATE($F169," ",$G169),AllocFactorMatrix,(AB$4+1),FALSE)*$E173</f>
        <v>2617.0207367820608</v>
      </c>
      <c r="AC169" s="22">
        <f ca="1">VLOOKUP(CONCATENATE($F169," ",$G169),AllocFactorMatrix,(AC$4+1),FALSE)*$E173</f>
        <v>621.34270717620007</v>
      </c>
    </row>
    <row r="170" spans="2:29" hidden="1" outlineLevel="1">
      <c r="F170" s="42" t="str">
        <f>F173</f>
        <v>LABOR_M</v>
      </c>
      <c r="G170" s="17" t="str">
        <f>$G$12</f>
        <v>DISTSEC</v>
      </c>
      <c r="H170" s="21">
        <f t="shared" ca="1" si="68"/>
        <v>2819820.5419656425</v>
      </c>
      <c r="I170" s="22">
        <f ca="1">VLOOKUP(CONCATENATE($F170," ",$G170),AllocFactorMatrix,(I$4+1),FALSE)*$E173</f>
        <v>2144130.7414061837</v>
      </c>
      <c r="J170" s="22">
        <f ca="1">VLOOKUP(CONCATENATE($F170," ",$G170),AllocFactorMatrix,(J$4+1),FALSE)*$E173</f>
        <v>432777.52589539066</v>
      </c>
      <c r="K170" s="22">
        <f ca="1">VLOOKUP(CONCATENATE($F170," ",$G170),AllocFactorMatrix,(K$4+1),FALSE)*$E173</f>
        <v>0</v>
      </c>
      <c r="L170" s="22">
        <f ca="1">VLOOKUP(CONCATENATE($F170," ",$G170),AllocFactorMatrix,(L$4+1),FALSE)*$E173</f>
        <v>0</v>
      </c>
      <c r="M170" s="22">
        <f t="shared" ca="1" si="69"/>
        <v>432777.52589539066</v>
      </c>
      <c r="N170" s="22">
        <f ca="1">VLOOKUP(CONCATENATE($F170," ",$G170),AllocFactorMatrix,(N$4+1),FALSE)*$E173</f>
        <v>165762.5781690166</v>
      </c>
      <c r="O170" s="22">
        <f ca="1">VLOOKUP(CONCATENATE($F170," ",$G170),AllocFactorMatrix,(O$4+1),FALSE)*$E173</f>
        <v>0</v>
      </c>
      <c r="P170" s="22">
        <f ca="1">VLOOKUP(CONCATENATE($F170," ",$G170),AllocFactorMatrix,(P$4+1),FALSE)*$E173</f>
        <v>0</v>
      </c>
      <c r="Q170" s="22">
        <f ca="1">VLOOKUP(CONCATENATE($F170," ",$G170),AllocFactorMatrix,(Q$4+1),FALSE)*$E173</f>
        <v>0</v>
      </c>
      <c r="R170" s="22">
        <f t="shared" ca="1" si="71"/>
        <v>165762.5781690166</v>
      </c>
      <c r="S170" s="22">
        <f ca="1">VLOOKUP(CONCATENATE($F170," ",$G170),AllocFactorMatrix,(S$4+1),FALSE)*$E173</f>
        <v>5821.9295618602464</v>
      </c>
      <c r="T170" s="22">
        <f ca="1">VLOOKUP(CONCATENATE($F170," ",$G170),AllocFactorMatrix,(T$4+1),FALSE)*$E173</f>
        <v>0</v>
      </c>
      <c r="U170" s="22">
        <f ca="1">VLOOKUP(CONCATENATE($F170," ",$G170),AllocFactorMatrix,(U$4+1),FALSE)*$E173</f>
        <v>0</v>
      </c>
      <c r="V170" s="22">
        <f ca="1">VLOOKUP(CONCATENATE($F170," ",$G170),AllocFactorMatrix,(V$4+1),FALSE)*$E173</f>
        <v>0</v>
      </c>
      <c r="W170" s="22">
        <f t="shared" ca="1" si="72"/>
        <v>5821.9295618602464</v>
      </c>
      <c r="X170" s="22">
        <f ca="1">VLOOKUP(CONCATENATE($F170," ",$G170),AllocFactorMatrix,(X$4+1),FALSE)*$E173</f>
        <v>48082.334077086773</v>
      </c>
      <c r="Y170" s="22">
        <f ca="1">VLOOKUP(CONCATENATE($F170," ",$G170),AllocFactorMatrix,(Y$4+1),FALSE)*$E173</f>
        <v>0</v>
      </c>
      <c r="Z170" s="22">
        <f t="shared" ca="1" si="70"/>
        <v>48082.334077086773</v>
      </c>
      <c r="AA170" s="22">
        <f ca="1">VLOOKUP(CONCATENATE($F170," ",$G170),AllocFactorMatrix,(AA$4+1),FALSE)*$E173</f>
        <v>618.90436411984126</v>
      </c>
      <c r="AB170" s="22">
        <f ca="1">VLOOKUP(CONCATENATE($F170," ",$G170),AllocFactorMatrix,(AB$4+1),FALSE)*$E173</f>
        <v>18426.820306884834</v>
      </c>
      <c r="AC170" s="22">
        <f ca="1">VLOOKUP(CONCATENATE($F170," ",$G170),AllocFactorMatrix,(AC$4+1),FALSE)*$E173</f>
        <v>4199.7081850989225</v>
      </c>
    </row>
    <row r="171" spans="2:29" hidden="1" outlineLevel="1">
      <c r="F171" s="42" t="str">
        <f>F173</f>
        <v>LABOR_M</v>
      </c>
      <c r="G171" s="17" t="str">
        <f>$G$13</f>
        <v>ENERGY</v>
      </c>
      <c r="H171" s="21">
        <f t="shared" ca="1" si="68"/>
        <v>28395554.074960303</v>
      </c>
      <c r="I171" s="22">
        <f ca="1">VLOOKUP(CONCATENATE($F171," ",$G171),AllocFactorMatrix,(I$4+1),FALSE)*$E173</f>
        <v>10433055.951775698</v>
      </c>
      <c r="J171" s="22">
        <f ca="1">VLOOKUP(CONCATENATE($F171," ",$G171),AllocFactorMatrix,(J$4+1),FALSE)*$E173</f>
        <v>3295681.5054198643</v>
      </c>
      <c r="K171" s="22">
        <f ca="1">VLOOKUP(CONCATENATE($F171," ",$G171),AllocFactorMatrix,(K$4+1),FALSE)*$E173</f>
        <v>41158.309980670558</v>
      </c>
      <c r="L171" s="22">
        <f ca="1">VLOOKUP(CONCATENATE($F171," ",$G171),AllocFactorMatrix,(L$4+1),FALSE)*$E173</f>
        <v>2084.9865204578268</v>
      </c>
      <c r="M171" s="22">
        <f t="shared" ca="1" si="69"/>
        <v>3338924.8019209928</v>
      </c>
      <c r="N171" s="22">
        <f ca="1">VLOOKUP(CONCATENATE($F171," ",$G171),AllocFactorMatrix,(N$4+1),FALSE)*$E173</f>
        <v>1669738.3883607839</v>
      </c>
      <c r="O171" s="22">
        <f ca="1">VLOOKUP(CONCATENATE($F171," ",$G171),AllocFactorMatrix,(O$4+1),FALSE)*$E173</f>
        <v>450451.47041734279</v>
      </c>
      <c r="P171" s="22">
        <f ca="1">VLOOKUP(CONCATENATE($F171," ",$G171),AllocFactorMatrix,(P$4+1),FALSE)*$E173</f>
        <v>70193.158869268562</v>
      </c>
      <c r="Q171" s="22">
        <f ca="1">VLOOKUP(CONCATENATE($F171," ",$G171),AllocFactorMatrix,(Q$4+1),FALSE)*$E173</f>
        <v>0</v>
      </c>
      <c r="R171" s="22">
        <f t="shared" ca="1" si="71"/>
        <v>2190383.0176473949</v>
      </c>
      <c r="S171" s="22">
        <f ca="1">VLOOKUP(CONCATENATE($F171," ",$G171),AllocFactorMatrix,(S$4+1),FALSE)*$E173</f>
        <v>84091.08703075246</v>
      </c>
      <c r="T171" s="22">
        <f ca="1">VLOOKUP(CONCATENATE($F171," ",$G171),AllocFactorMatrix,(T$4+1),FALSE)*$E173</f>
        <v>1662170.0600999009</v>
      </c>
      <c r="U171" s="22">
        <f ca="1">VLOOKUP(CONCATENATE($F171," ",$G171),AllocFactorMatrix,(U$4+1),FALSE)*$E173</f>
        <v>8738203.7273141947</v>
      </c>
      <c r="V171" s="22">
        <f ca="1">VLOOKUP(CONCATENATE($F171," ",$G171),AllocFactorMatrix,(V$4+1),FALSE)*$E173</f>
        <v>1221887.8150771915</v>
      </c>
      <c r="W171" s="22">
        <f t="shared" ca="1" si="72"/>
        <v>11706352.689522039</v>
      </c>
      <c r="X171" s="22">
        <f ca="1">VLOOKUP(CONCATENATE($F171," ",$G171),AllocFactorMatrix,(X$4+1),FALSE)*$E173</f>
        <v>469459.68331920385</v>
      </c>
      <c r="Y171" s="22">
        <f ca="1">VLOOKUP(CONCATENATE($F171," ",$G171),AllocFactorMatrix,(Y$4+1),FALSE)*$E173</f>
        <v>8877.0892471250954</v>
      </c>
      <c r="Z171" s="22">
        <f t="shared" ca="1" si="70"/>
        <v>478336.77256632893</v>
      </c>
      <c r="AA171" s="22">
        <f ca="1">VLOOKUP(CONCATENATE($F171," ",$G171),AllocFactorMatrix,(AA$4+1),FALSE)*$E173</f>
        <v>8854.6754361604526</v>
      </c>
      <c r="AB171" s="22">
        <f ca="1">VLOOKUP(CONCATENATE($F171," ",$G171),AllocFactorMatrix,(AB$4+1),FALSE)*$E173</f>
        <v>194133.6943232966</v>
      </c>
      <c r="AC171" s="22">
        <f ca="1">VLOOKUP(CONCATENATE($F171," ",$G171),AllocFactorMatrix,(AC$4+1),FALSE)*$E173</f>
        <v>45512.471768374497</v>
      </c>
    </row>
    <row r="172" spans="2:29" hidden="1" outlineLevel="1">
      <c r="F172" s="42" t="str">
        <f>F173</f>
        <v>LABOR_M</v>
      </c>
      <c r="G172" s="17" t="str">
        <f>$G$14</f>
        <v>CUSTOMER</v>
      </c>
      <c r="H172" s="21">
        <f t="shared" ca="1" si="68"/>
        <v>56795239.421764903</v>
      </c>
      <c r="I172" s="22">
        <f ca="1">VLOOKUP(CONCATENATE($F172," ",$G172),AllocFactorMatrix,(I$4+1),FALSE)*$E173</f>
        <v>43957467.58779332</v>
      </c>
      <c r="J172" s="22">
        <f ca="1">VLOOKUP(CONCATENATE($F172," ",$G172),AllocFactorMatrix,(J$4+1),FALSE)*$E173</f>
        <v>10371167.379016217</v>
      </c>
      <c r="K172" s="22">
        <f ca="1">VLOOKUP(CONCATENATE($F172," ",$G172),AllocFactorMatrix,(K$4+1),FALSE)*$E173</f>
        <v>105618.41267031674</v>
      </c>
      <c r="L172" s="22">
        <f ca="1">VLOOKUP(CONCATENATE($F172," ",$G172),AllocFactorMatrix,(L$4+1),FALSE)*$E173</f>
        <v>7525.8306916919928</v>
      </c>
      <c r="M172" s="22">
        <f t="shared" ca="1" si="69"/>
        <v>10484311.622378225</v>
      </c>
      <c r="N172" s="22">
        <f ca="1">VLOOKUP(CONCATENATE($F172," ",$G172),AllocFactorMatrix,(N$4+1),FALSE)*$E173</f>
        <v>184550.32569061656</v>
      </c>
      <c r="O172" s="22">
        <f ca="1">VLOOKUP(CONCATENATE($F172," ",$G172),AllocFactorMatrix,(O$4+1),FALSE)*$E173</f>
        <v>58875.630716887696</v>
      </c>
      <c r="P172" s="22">
        <f ca="1">VLOOKUP(CONCATENATE($F172," ",$G172),AllocFactorMatrix,(P$4+1),FALSE)*$E173</f>
        <v>21491.158947968266</v>
      </c>
      <c r="Q172" s="22">
        <f ca="1">VLOOKUP(CONCATENATE($F172," ",$G172),AllocFactorMatrix,(Q$4+1),FALSE)*$E173</f>
        <v>0</v>
      </c>
      <c r="R172" s="22">
        <f t="shared" ca="1" si="71"/>
        <v>264917.11535547255</v>
      </c>
      <c r="S172" s="22">
        <f ca="1">VLOOKUP(CONCATENATE($F172," ",$G172),AllocFactorMatrix,(S$4+1),FALSE)*$E173</f>
        <v>1749.9420064381636</v>
      </c>
      <c r="T172" s="22">
        <f ca="1">VLOOKUP(CONCATENATE($F172," ",$G172),AllocFactorMatrix,(T$4+1),FALSE)*$E173</f>
        <v>42338.961569228646</v>
      </c>
      <c r="U172" s="22">
        <f ca="1">VLOOKUP(CONCATENATE($F172," ",$G172),AllocFactorMatrix,(U$4+1),FALSE)*$E173</f>
        <v>71177.38801277263</v>
      </c>
      <c r="V172" s="22">
        <f ca="1">VLOOKUP(CONCATENATE($F172," ",$G172),AllocFactorMatrix,(V$4+1),FALSE)*$E173</f>
        <v>13696.205532351667</v>
      </c>
      <c r="W172" s="22">
        <f t="shared" ca="1" si="72"/>
        <v>128962.4971207911</v>
      </c>
      <c r="X172" s="22">
        <f ca="1">VLOOKUP(CONCATENATE($F172," ",$G172),AllocFactorMatrix,(X$4+1),FALSE)*$E173</f>
        <v>59662.266081772992</v>
      </c>
      <c r="Y172" s="22">
        <f ca="1">VLOOKUP(CONCATENATE($F172," ",$G172),AllocFactorMatrix,(Y$4+1),FALSE)*$E173</f>
        <v>711.58004663500026</v>
      </c>
      <c r="Z172" s="22">
        <f t="shared" ca="1" si="70"/>
        <v>60373.846128407989</v>
      </c>
      <c r="AA172" s="22">
        <f ca="1">VLOOKUP(CONCATENATE($F172," ",$G172),AllocFactorMatrix,(AA$4+1),FALSE)*$E173</f>
        <v>4152.712560246543</v>
      </c>
      <c r="AB172" s="22">
        <f ca="1">VLOOKUP(CONCATENATE($F172," ",$G172),AllocFactorMatrix,(AB$4+1),FALSE)*$E173</f>
        <v>1756190.9040114467</v>
      </c>
      <c r="AC172" s="22">
        <f ca="1">VLOOKUP(CONCATENATE($F172," ",$G172),AllocFactorMatrix,(AC$4+1),FALSE)*$E173</f>
        <v>138863.13641695766</v>
      </c>
    </row>
    <row r="173" spans="2:29" collapsed="1">
      <c r="D173" s="17" t="s">
        <v>580</v>
      </c>
      <c r="E173" s="19">
        <f>257643+8760878+96778450+56267949</f>
        <v>162064920</v>
      </c>
      <c r="F173" s="42" t="s">
        <v>69</v>
      </c>
      <c r="G173" s="17" t="str">
        <f>$G$15</f>
        <v>TOTAL</v>
      </c>
      <c r="H173" s="21">
        <f t="shared" ca="1" si="68"/>
        <v>162064920.00000012</v>
      </c>
      <c r="I173" s="22">
        <f ca="1">VLOOKUP(CONCATENATE($F173," ",$G173),AllocFactorMatrix,(I$4+1),FALSE)*$E173</f>
        <v>94468875.815572485</v>
      </c>
      <c r="J173" s="22">
        <f ca="1">VLOOKUP(CONCATENATE($F173," ",$G173),AllocFactorMatrix,(J$4+1),FALSE)*$E173</f>
        <v>23574853.549705982</v>
      </c>
      <c r="K173" s="22">
        <f ca="1">VLOOKUP(CONCATENATE($F173," ",$G173),AllocFactorMatrix,(K$4+1),FALSE)*$E173</f>
        <v>266905.87042540102</v>
      </c>
      <c r="L173" s="22">
        <f ca="1">VLOOKUP(CONCATENATE($F173," ",$G173),AllocFactorMatrix,(L$4+1),FALSE)*$E173</f>
        <v>14915.137143125788</v>
      </c>
      <c r="M173" s="22">
        <f t="shared" ca="1" si="69"/>
        <v>23856674.557274509</v>
      </c>
      <c r="N173" s="22">
        <f ca="1">VLOOKUP(CONCATENATE($F173," ",$G173),AllocFactorMatrix,(N$4+1),FALSE)*$E173</f>
        <v>6253388.160417513</v>
      </c>
      <c r="O173" s="22">
        <f ca="1">VLOOKUP(CONCATENATE($F173," ",$G173),AllocFactorMatrix,(O$4+1),FALSE)*$E173</f>
        <v>1670194.3795152726</v>
      </c>
      <c r="P173" s="22">
        <f ca="1">VLOOKUP(CONCATENATE($F173," ",$G173),AllocFactorMatrix,(P$4+1),FALSE)*$E173</f>
        <v>254924.48191731333</v>
      </c>
      <c r="Q173" s="22">
        <f ca="1">VLOOKUP(CONCATENATE($F173," ",$G173),AllocFactorMatrix,(Q$4+1),FALSE)*$E173</f>
        <v>0</v>
      </c>
      <c r="R173" s="22">
        <f t="shared" ca="1" si="71"/>
        <v>8178507.0218500989</v>
      </c>
      <c r="S173" s="22">
        <f ca="1">VLOOKUP(CONCATENATE($F173," ",$G173),AllocFactorMatrix,(S$4+1),FALSE)*$E173</f>
        <v>274256.33311788266</v>
      </c>
      <c r="T173" s="22">
        <f ca="1">VLOOKUP(CONCATENATE($F173," ",$G173),AllocFactorMatrix,(T$4+1),FALSE)*$E173</f>
        <v>5039016.7686857972</v>
      </c>
      <c r="U173" s="22">
        <f ca="1">VLOOKUP(CONCATENATE($F173," ",$G173),AllocFactorMatrix,(U$4+1),FALSE)*$E173</f>
        <v>23175157.98006738</v>
      </c>
      <c r="V173" s="22">
        <f ca="1">VLOOKUP(CONCATENATE($F173," ",$G173),AllocFactorMatrix,(V$4+1),FALSE)*$E173</f>
        <v>2922165.2965894206</v>
      </c>
      <c r="W173" s="22">
        <f t="shared" ca="1" si="72"/>
        <v>31410596.378460478</v>
      </c>
      <c r="X173" s="22">
        <f ca="1">VLOOKUP(CONCATENATE($F173," ",$G173),AllocFactorMatrix,(X$4+1),FALSE)*$E173</f>
        <v>1762138.7419453361</v>
      </c>
      <c r="Y173" s="22">
        <f ca="1">VLOOKUP(CONCATENATE($F173," ",$G173),AllocFactorMatrix,(Y$4+1),FALSE)*$E173</f>
        <v>31950.521680670125</v>
      </c>
      <c r="Z173" s="22">
        <f t="shared" ca="1" si="70"/>
        <v>1794089.2636260062</v>
      </c>
      <c r="AA173" s="22">
        <f ca="1">VLOOKUP(CONCATENATE($F173," ",$G173),AllocFactorMatrix,(AA$4+1),FALSE)*$E173</f>
        <v>30882.299001283409</v>
      </c>
      <c r="AB173" s="22">
        <f ca="1">VLOOKUP(CONCATENATE($F173," ",$G173),AllocFactorMatrix,(AB$4+1),FALSE)*$E173</f>
        <v>2104425.3988577649</v>
      </c>
      <c r="AC173" s="22">
        <f ca="1">VLOOKUP(CONCATENATE($F173," ",$G173),AllocFactorMatrix,(AC$4+1),FALSE)*$E173</f>
        <v>220869.26535744648</v>
      </c>
    </row>
    <row r="174" spans="2:29"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</row>
    <row r="175" spans="2:29" hidden="1" outlineLevel="1">
      <c r="F175" s="42" t="str">
        <f>F182</f>
        <v>BULK_TRANS</v>
      </c>
      <c r="G175" s="17" t="str">
        <f>$G$8</f>
        <v>PRODUCTION</v>
      </c>
      <c r="H175" s="21">
        <f t="shared" ref="H175:H182" si="73">SUBTOTAL(9,I175:AC175)</f>
        <v>0</v>
      </c>
      <c r="I175" s="22">
        <f>VLOOKUP(CONCATENATE($F175," ",$G175),AllocFactorMatrix,(I$4+1),FALSE)*$E182</f>
        <v>0</v>
      </c>
      <c r="J175" s="22">
        <f>VLOOKUP(CONCATENATE($F175," ",$G175),AllocFactorMatrix,(J$4+1),FALSE)*$E182</f>
        <v>0</v>
      </c>
      <c r="K175" s="22">
        <f>VLOOKUP(CONCATENATE($F175," ",$G175),AllocFactorMatrix,(K$4+1),FALSE)*$E182</f>
        <v>0</v>
      </c>
      <c r="L175" s="22">
        <f>VLOOKUP(CONCATENATE($F175," ",$G175),AllocFactorMatrix,(L$4+1),FALSE)*$E182</f>
        <v>0</v>
      </c>
      <c r="M175" s="22">
        <f t="shared" ref="M175:M182" si="74">SUBTOTAL(9,J175:L175)</f>
        <v>0</v>
      </c>
      <c r="N175" s="22">
        <f>VLOOKUP(CONCATENATE($F175," ",$G175),AllocFactorMatrix,(N$4+1),FALSE)*$E182</f>
        <v>0</v>
      </c>
      <c r="O175" s="22">
        <f>VLOOKUP(CONCATENATE($F175," ",$G175),AllocFactorMatrix,(O$4+1),FALSE)*$E182</f>
        <v>0</v>
      </c>
      <c r="P175" s="22">
        <f>VLOOKUP(CONCATENATE($F175," ",$G175),AllocFactorMatrix,(P$4+1),FALSE)*$E182</f>
        <v>0</v>
      </c>
      <c r="Q175" s="22">
        <f>VLOOKUP(CONCATENATE($F175," ",$G175),AllocFactorMatrix,(Q$4+1),FALSE)*$E182</f>
        <v>0</v>
      </c>
      <c r="R175" s="22">
        <f>SUBTOTAL(9,N175:Q175)</f>
        <v>0</v>
      </c>
      <c r="S175" s="22">
        <f>VLOOKUP(CONCATENATE($F175," ",$G175),AllocFactorMatrix,(S$4+1),FALSE)*$E182</f>
        <v>0</v>
      </c>
      <c r="T175" s="22">
        <f>VLOOKUP(CONCATENATE($F175," ",$G175),AllocFactorMatrix,(T$4+1),FALSE)*$E182</f>
        <v>0</v>
      </c>
      <c r="U175" s="22">
        <f>VLOOKUP(CONCATENATE($F175," ",$G175),AllocFactorMatrix,(U$4+1),FALSE)*$E182</f>
        <v>0</v>
      </c>
      <c r="V175" s="22">
        <f>VLOOKUP(CONCATENATE($F175," ",$G175),AllocFactorMatrix,(V$4+1),FALSE)*$E182</f>
        <v>0</v>
      </c>
      <c r="W175" s="22">
        <f>SUBTOTAL(9,S175:V175)</f>
        <v>0</v>
      </c>
      <c r="X175" s="22">
        <f>VLOOKUP(CONCATENATE($F175," ",$G175),AllocFactorMatrix,(X$4+1),FALSE)*$E182</f>
        <v>0</v>
      </c>
      <c r="Y175" s="22">
        <f>VLOOKUP(CONCATENATE($F175," ",$G175),AllocFactorMatrix,(Y$4+1),FALSE)*$E182</f>
        <v>0</v>
      </c>
      <c r="Z175" s="22">
        <f t="shared" ref="Z175:Z182" si="75">SUBTOTAL(9,X175:Y175)</f>
        <v>0</v>
      </c>
      <c r="AA175" s="22">
        <f>VLOOKUP(CONCATENATE($F175," ",$G175),AllocFactorMatrix,(AA$4+1),FALSE)*$E182</f>
        <v>0</v>
      </c>
      <c r="AB175" s="22">
        <f>VLOOKUP(CONCATENATE($F175," ",$G175),AllocFactorMatrix,(AB$4+1),FALSE)*$E182</f>
        <v>0</v>
      </c>
      <c r="AC175" s="22">
        <f>VLOOKUP(CONCATENATE($F175," ",$G175),AllocFactorMatrix,(AC$4+1),FALSE)*$E182</f>
        <v>0</v>
      </c>
    </row>
    <row r="176" spans="2:29" hidden="1" outlineLevel="1">
      <c r="F176" s="42" t="str">
        <f>F182</f>
        <v>BULK_TRANS</v>
      </c>
      <c r="G176" s="17" t="str">
        <f>$G$9</f>
        <v>BULKTRAN</v>
      </c>
      <c r="H176" s="21">
        <f t="shared" si="73"/>
        <v>367952.00000000017</v>
      </c>
      <c r="I176" s="22">
        <f>VLOOKUP(CONCATENATE($F176," ",$G176),AllocFactorMatrix,(I$4+1),FALSE)*$E182</f>
        <v>182433.75505304174</v>
      </c>
      <c r="J176" s="22">
        <f>VLOOKUP(CONCATENATE($F176," ",$G176),AllocFactorMatrix,(J$4+1),FALSE)*$E182</f>
        <v>45620.820786225719</v>
      </c>
      <c r="K176" s="22">
        <f>VLOOKUP(CONCATENATE($F176," ",$G176),AllocFactorMatrix,(K$4+1),FALSE)*$E182</f>
        <v>578.19088261230115</v>
      </c>
      <c r="L176" s="22">
        <f>VLOOKUP(CONCATENATE($F176," ",$G176),AllocFactorMatrix,(L$4+1),FALSE)*$E182</f>
        <v>28.937878947319639</v>
      </c>
      <c r="M176" s="22">
        <f t="shared" si="74"/>
        <v>46227.949547785342</v>
      </c>
      <c r="N176" s="22">
        <f>VLOOKUP(CONCATENATE($F176," ",$G176),AllocFactorMatrix,(N$4+1),FALSE)*$E182</f>
        <v>20467.677777892055</v>
      </c>
      <c r="O176" s="22">
        <f>VLOOKUP(CONCATENATE($F176," ",$G176),AllocFactorMatrix,(O$4+1),FALSE)*$E182</f>
        <v>5609.7164699783725</v>
      </c>
      <c r="P176" s="22">
        <f>VLOOKUP(CONCATENATE($F176," ",$G176),AllocFactorMatrix,(P$4+1),FALSE)*$E182</f>
        <v>892.67871068721274</v>
      </c>
      <c r="Q176" s="22">
        <f>VLOOKUP(CONCATENATE($F176," ",$G176),AllocFactorMatrix,(Q$4+1),FALSE)*$E182</f>
        <v>0</v>
      </c>
      <c r="R176" s="22">
        <f t="shared" ref="R176:R182" si="76">SUBTOTAL(9,N176:Q176)</f>
        <v>26970.072958557641</v>
      </c>
      <c r="S176" s="22">
        <f>VLOOKUP(CONCATENATE($F176," ",$G176),AllocFactorMatrix,(S$4+1),FALSE)*$E182</f>
        <v>884.76535076397624</v>
      </c>
      <c r="T176" s="22">
        <f>VLOOKUP(CONCATENATE($F176," ",$G176),AllocFactorMatrix,(T$4+1),FALSE)*$E182</f>
        <v>16101.220145855741</v>
      </c>
      <c r="U176" s="22">
        <f>VLOOKUP(CONCATENATE($F176," ",$G176),AllocFactorMatrix,(U$4+1),FALSE)*$E182</f>
        <v>78453.869430201521</v>
      </c>
      <c r="V176" s="22">
        <f>VLOOKUP(CONCATENATE($F176," ",$G176),AllocFactorMatrix,(V$4+1),FALSE)*$E182</f>
        <v>9996.6267072470509</v>
      </c>
      <c r="W176" s="22">
        <f t="shared" ref="W176:W182" si="77">SUBTOTAL(9,S176:V176)</f>
        <v>105436.48163406829</v>
      </c>
      <c r="X176" s="22">
        <f>VLOOKUP(CONCATENATE($F176," ",$G176),AllocFactorMatrix,(X$4+1),FALSE)*$E182</f>
        <v>5724.3731241696341</v>
      </c>
      <c r="Y176" s="22">
        <f>VLOOKUP(CONCATENATE($F176," ",$G176),AllocFactorMatrix,(Y$4+1),FALSE)*$E182</f>
        <v>107.60442206146273</v>
      </c>
      <c r="Z176" s="22">
        <f t="shared" si="75"/>
        <v>5831.9775462310972</v>
      </c>
      <c r="AA176" s="22">
        <f>VLOOKUP(CONCATENATE($F176," ",$G176),AllocFactorMatrix,(AA$4+1),FALSE)*$E182</f>
        <v>83.246881528461273</v>
      </c>
      <c r="AB176" s="22">
        <f>VLOOKUP(CONCATENATE($F176," ",$G176),AllocFactorMatrix,(AB$4+1),FALSE)*$E182</f>
        <v>782.29627788336393</v>
      </c>
      <c r="AC176" s="22">
        <f>VLOOKUP(CONCATENATE($F176," ",$G176),AllocFactorMatrix,(AC$4+1),FALSE)*$E182</f>
        <v>186.22010090415387</v>
      </c>
    </row>
    <row r="177" spans="2:29" hidden="1" outlineLevel="1">
      <c r="F177" s="42" t="str">
        <f>F182</f>
        <v>BULK_TRANS</v>
      </c>
      <c r="G177" s="17" t="str">
        <f>$G$10</f>
        <v>SUBTRAN</v>
      </c>
      <c r="H177" s="21">
        <f t="shared" si="73"/>
        <v>0</v>
      </c>
      <c r="I177" s="22">
        <f>VLOOKUP(CONCATENATE($F177," ",$G177),AllocFactorMatrix,(I$4+1),FALSE)*$E182</f>
        <v>0</v>
      </c>
      <c r="J177" s="22">
        <f>VLOOKUP(CONCATENATE($F177," ",$G177),AllocFactorMatrix,(J$4+1),FALSE)*$E182</f>
        <v>0</v>
      </c>
      <c r="K177" s="22">
        <f>VLOOKUP(CONCATENATE($F177," ",$G177),AllocFactorMatrix,(K$4+1),FALSE)*$E182</f>
        <v>0</v>
      </c>
      <c r="L177" s="22">
        <f>VLOOKUP(CONCATENATE($F177," ",$G177),AllocFactorMatrix,(L$4+1),FALSE)*$E182</f>
        <v>0</v>
      </c>
      <c r="M177" s="22">
        <f t="shared" si="74"/>
        <v>0</v>
      </c>
      <c r="N177" s="22">
        <f>VLOOKUP(CONCATENATE($F177," ",$G177),AllocFactorMatrix,(N$4+1),FALSE)*$E182</f>
        <v>0</v>
      </c>
      <c r="O177" s="22">
        <f>VLOOKUP(CONCATENATE($F177," ",$G177),AllocFactorMatrix,(O$4+1),FALSE)*$E182</f>
        <v>0</v>
      </c>
      <c r="P177" s="22">
        <f>VLOOKUP(CONCATENATE($F177," ",$G177),AllocFactorMatrix,(P$4+1),FALSE)*$E182</f>
        <v>0</v>
      </c>
      <c r="Q177" s="22">
        <f>VLOOKUP(CONCATENATE($F177," ",$G177),AllocFactorMatrix,(Q$4+1),FALSE)*$E182</f>
        <v>0</v>
      </c>
      <c r="R177" s="22">
        <f t="shared" si="76"/>
        <v>0</v>
      </c>
      <c r="S177" s="22">
        <f>VLOOKUP(CONCATENATE($F177," ",$G177),AllocFactorMatrix,(S$4+1),FALSE)*$E182</f>
        <v>0</v>
      </c>
      <c r="T177" s="22">
        <f>VLOOKUP(CONCATENATE($F177," ",$G177),AllocFactorMatrix,(T$4+1),FALSE)*$E182</f>
        <v>0</v>
      </c>
      <c r="U177" s="22">
        <f>VLOOKUP(CONCATENATE($F177," ",$G177),AllocFactorMatrix,(U$4+1),FALSE)*$E182</f>
        <v>0</v>
      </c>
      <c r="V177" s="22">
        <f>VLOOKUP(CONCATENATE($F177," ",$G177),AllocFactorMatrix,(V$4+1),FALSE)*$E182</f>
        <v>0</v>
      </c>
      <c r="W177" s="22">
        <f t="shared" si="77"/>
        <v>0</v>
      </c>
      <c r="X177" s="22">
        <f>VLOOKUP(CONCATENATE($F177," ",$G177),AllocFactorMatrix,(X$4+1),FALSE)*$E182</f>
        <v>0</v>
      </c>
      <c r="Y177" s="22">
        <f>VLOOKUP(CONCATENATE($F177," ",$G177),AllocFactorMatrix,(Y$4+1),FALSE)*$E182</f>
        <v>0</v>
      </c>
      <c r="Z177" s="22">
        <f t="shared" si="75"/>
        <v>0</v>
      </c>
      <c r="AA177" s="22">
        <f>VLOOKUP(CONCATENATE($F177," ",$G177),AllocFactorMatrix,(AA$4+1),FALSE)*$E182</f>
        <v>0</v>
      </c>
      <c r="AB177" s="22">
        <f>VLOOKUP(CONCATENATE($F177," ",$G177),AllocFactorMatrix,(AB$4+1),FALSE)*$E182</f>
        <v>0</v>
      </c>
      <c r="AC177" s="22">
        <f>VLOOKUP(CONCATENATE($F177," ",$G177),AllocFactorMatrix,(AC$4+1),FALSE)*$E182</f>
        <v>0</v>
      </c>
    </row>
    <row r="178" spans="2:29" hidden="1" outlineLevel="1">
      <c r="F178" s="42" t="str">
        <f>F182</f>
        <v>BULK_TRANS</v>
      </c>
      <c r="G178" s="17" t="str">
        <f>$G$11</f>
        <v>DISTPRI</v>
      </c>
      <c r="H178" s="21">
        <f t="shared" si="73"/>
        <v>0</v>
      </c>
      <c r="I178" s="22">
        <f>VLOOKUP(CONCATENATE($F178," ",$G178),AllocFactorMatrix,(I$4+1),FALSE)*$E182</f>
        <v>0</v>
      </c>
      <c r="J178" s="22">
        <f>VLOOKUP(CONCATENATE($F178," ",$G178),AllocFactorMatrix,(J$4+1),FALSE)*$E182</f>
        <v>0</v>
      </c>
      <c r="K178" s="22">
        <f>VLOOKUP(CONCATENATE($F178," ",$G178),AllocFactorMatrix,(K$4+1),FALSE)*$E182</f>
        <v>0</v>
      </c>
      <c r="L178" s="22">
        <f>VLOOKUP(CONCATENATE($F178," ",$G178),AllocFactorMatrix,(L$4+1),FALSE)*$E182</f>
        <v>0</v>
      </c>
      <c r="M178" s="22">
        <f t="shared" si="74"/>
        <v>0</v>
      </c>
      <c r="N178" s="22">
        <f>VLOOKUP(CONCATENATE($F178," ",$G178),AllocFactorMatrix,(N$4+1),FALSE)*$E182</f>
        <v>0</v>
      </c>
      <c r="O178" s="22">
        <f>VLOOKUP(CONCATENATE($F178," ",$G178),AllocFactorMatrix,(O$4+1),FALSE)*$E182</f>
        <v>0</v>
      </c>
      <c r="P178" s="22">
        <f>VLOOKUP(CONCATENATE($F178," ",$G178),AllocFactorMatrix,(P$4+1),FALSE)*$E182</f>
        <v>0</v>
      </c>
      <c r="Q178" s="22">
        <f>VLOOKUP(CONCATENATE($F178," ",$G178),AllocFactorMatrix,(Q$4+1),FALSE)*$E182</f>
        <v>0</v>
      </c>
      <c r="R178" s="22">
        <f t="shared" si="76"/>
        <v>0</v>
      </c>
      <c r="S178" s="22">
        <f>VLOOKUP(CONCATENATE($F178," ",$G178),AllocFactorMatrix,(S$4+1),FALSE)*$E182</f>
        <v>0</v>
      </c>
      <c r="T178" s="22">
        <f>VLOOKUP(CONCATENATE($F178," ",$G178),AllocFactorMatrix,(T$4+1),FALSE)*$E182</f>
        <v>0</v>
      </c>
      <c r="U178" s="22">
        <f>VLOOKUP(CONCATENATE($F178," ",$G178),AllocFactorMatrix,(U$4+1),FALSE)*$E182</f>
        <v>0</v>
      </c>
      <c r="V178" s="22">
        <f>VLOOKUP(CONCATENATE($F178," ",$G178),AllocFactorMatrix,(V$4+1),FALSE)*$E182</f>
        <v>0</v>
      </c>
      <c r="W178" s="22">
        <f t="shared" si="77"/>
        <v>0</v>
      </c>
      <c r="X178" s="22">
        <f>VLOOKUP(CONCATENATE($F178," ",$G178),AllocFactorMatrix,(X$4+1),FALSE)*$E182</f>
        <v>0</v>
      </c>
      <c r="Y178" s="22">
        <f>VLOOKUP(CONCATENATE($F178," ",$G178),AllocFactorMatrix,(Y$4+1),FALSE)*$E182</f>
        <v>0</v>
      </c>
      <c r="Z178" s="22">
        <f t="shared" si="75"/>
        <v>0</v>
      </c>
      <c r="AA178" s="22">
        <f>VLOOKUP(CONCATENATE($F178," ",$G178),AllocFactorMatrix,(AA$4+1),FALSE)*$E182</f>
        <v>0</v>
      </c>
      <c r="AB178" s="22">
        <f>VLOOKUP(CONCATENATE($F178," ",$G178),AllocFactorMatrix,(AB$4+1),FALSE)*$E182</f>
        <v>0</v>
      </c>
      <c r="AC178" s="22">
        <f>VLOOKUP(CONCATENATE($F178," ",$G178),AllocFactorMatrix,(AC$4+1),FALSE)*$E182</f>
        <v>0</v>
      </c>
    </row>
    <row r="179" spans="2:29" hidden="1" outlineLevel="1">
      <c r="F179" s="42" t="str">
        <f>F182</f>
        <v>BULK_TRANS</v>
      </c>
      <c r="G179" s="17" t="str">
        <f>$G$12</f>
        <v>DISTSEC</v>
      </c>
      <c r="H179" s="21">
        <f t="shared" si="73"/>
        <v>0</v>
      </c>
      <c r="I179" s="22">
        <f>VLOOKUP(CONCATENATE($F179," ",$G179),AllocFactorMatrix,(I$4+1),FALSE)*$E182</f>
        <v>0</v>
      </c>
      <c r="J179" s="22">
        <f>VLOOKUP(CONCATENATE($F179," ",$G179),AllocFactorMatrix,(J$4+1),FALSE)*$E182</f>
        <v>0</v>
      </c>
      <c r="K179" s="22">
        <f>VLOOKUP(CONCATENATE($F179," ",$G179),AllocFactorMatrix,(K$4+1),FALSE)*$E182</f>
        <v>0</v>
      </c>
      <c r="L179" s="22">
        <f>VLOOKUP(CONCATENATE($F179," ",$G179),AllocFactorMatrix,(L$4+1),FALSE)*$E182</f>
        <v>0</v>
      </c>
      <c r="M179" s="22">
        <f t="shared" si="74"/>
        <v>0</v>
      </c>
      <c r="N179" s="22">
        <f>VLOOKUP(CONCATENATE($F179," ",$G179),AllocFactorMatrix,(N$4+1),FALSE)*$E182</f>
        <v>0</v>
      </c>
      <c r="O179" s="22">
        <f>VLOOKUP(CONCATENATE($F179," ",$G179),AllocFactorMatrix,(O$4+1),FALSE)*$E182</f>
        <v>0</v>
      </c>
      <c r="P179" s="22">
        <f>VLOOKUP(CONCATENATE($F179," ",$G179),AllocFactorMatrix,(P$4+1),FALSE)*$E182</f>
        <v>0</v>
      </c>
      <c r="Q179" s="22">
        <f>VLOOKUP(CONCATENATE($F179," ",$G179),AllocFactorMatrix,(Q$4+1),FALSE)*$E182</f>
        <v>0</v>
      </c>
      <c r="R179" s="22">
        <f t="shared" si="76"/>
        <v>0</v>
      </c>
      <c r="S179" s="22">
        <f>VLOOKUP(CONCATENATE($F179," ",$G179),AllocFactorMatrix,(S$4+1),FALSE)*$E182</f>
        <v>0</v>
      </c>
      <c r="T179" s="22">
        <f>VLOOKUP(CONCATENATE($F179," ",$G179),AllocFactorMatrix,(T$4+1),FALSE)*$E182</f>
        <v>0</v>
      </c>
      <c r="U179" s="22">
        <f>VLOOKUP(CONCATENATE($F179," ",$G179),AllocFactorMatrix,(U$4+1),FALSE)*$E182</f>
        <v>0</v>
      </c>
      <c r="V179" s="22">
        <f>VLOOKUP(CONCATENATE($F179," ",$G179),AllocFactorMatrix,(V$4+1),FALSE)*$E182</f>
        <v>0</v>
      </c>
      <c r="W179" s="22">
        <f t="shared" si="77"/>
        <v>0</v>
      </c>
      <c r="X179" s="22">
        <f>VLOOKUP(CONCATENATE($F179," ",$G179),AllocFactorMatrix,(X$4+1),FALSE)*$E182</f>
        <v>0</v>
      </c>
      <c r="Y179" s="22">
        <f>VLOOKUP(CONCATENATE($F179," ",$G179),AllocFactorMatrix,(Y$4+1),FALSE)*$E182</f>
        <v>0</v>
      </c>
      <c r="Z179" s="22">
        <f t="shared" si="75"/>
        <v>0</v>
      </c>
      <c r="AA179" s="22">
        <f>VLOOKUP(CONCATENATE($F179," ",$G179),AllocFactorMatrix,(AA$4+1),FALSE)*$E182</f>
        <v>0</v>
      </c>
      <c r="AB179" s="22">
        <f>VLOOKUP(CONCATENATE($F179," ",$G179),AllocFactorMatrix,(AB$4+1),FALSE)*$E182</f>
        <v>0</v>
      </c>
      <c r="AC179" s="22">
        <f>VLOOKUP(CONCATENATE($F179," ",$G179),AllocFactorMatrix,(AC$4+1),FALSE)*$E182</f>
        <v>0</v>
      </c>
    </row>
    <row r="180" spans="2:29" hidden="1" outlineLevel="1">
      <c r="F180" s="42" t="str">
        <f>F182</f>
        <v>BULK_TRANS</v>
      </c>
      <c r="G180" s="17" t="str">
        <f>$G$13</f>
        <v>ENERGY</v>
      </c>
      <c r="H180" s="21">
        <f t="shared" si="73"/>
        <v>0</v>
      </c>
      <c r="I180" s="22">
        <f>VLOOKUP(CONCATENATE($F180," ",$G180),AllocFactorMatrix,(I$4+1),FALSE)*$E182</f>
        <v>0</v>
      </c>
      <c r="J180" s="22">
        <f>VLOOKUP(CONCATENATE($F180," ",$G180),AllocFactorMatrix,(J$4+1),FALSE)*$E182</f>
        <v>0</v>
      </c>
      <c r="K180" s="22">
        <f>VLOOKUP(CONCATENATE($F180," ",$G180),AllocFactorMatrix,(K$4+1),FALSE)*$E182</f>
        <v>0</v>
      </c>
      <c r="L180" s="22">
        <f>VLOOKUP(CONCATENATE($F180," ",$G180),AllocFactorMatrix,(L$4+1),FALSE)*$E182</f>
        <v>0</v>
      </c>
      <c r="M180" s="22">
        <f t="shared" si="74"/>
        <v>0</v>
      </c>
      <c r="N180" s="22">
        <f>VLOOKUP(CONCATENATE($F180," ",$G180),AllocFactorMatrix,(N$4+1),FALSE)*$E182</f>
        <v>0</v>
      </c>
      <c r="O180" s="22">
        <f>VLOOKUP(CONCATENATE($F180," ",$G180),AllocFactorMatrix,(O$4+1),FALSE)*$E182</f>
        <v>0</v>
      </c>
      <c r="P180" s="22">
        <f>VLOOKUP(CONCATENATE($F180," ",$G180),AllocFactorMatrix,(P$4+1),FALSE)*$E182</f>
        <v>0</v>
      </c>
      <c r="Q180" s="22">
        <f>VLOOKUP(CONCATENATE($F180," ",$G180),AllocFactorMatrix,(Q$4+1),FALSE)*$E182</f>
        <v>0</v>
      </c>
      <c r="R180" s="22">
        <f t="shared" si="76"/>
        <v>0</v>
      </c>
      <c r="S180" s="22">
        <f>VLOOKUP(CONCATENATE($F180," ",$G180),AllocFactorMatrix,(S$4+1),FALSE)*$E182</f>
        <v>0</v>
      </c>
      <c r="T180" s="22">
        <f>VLOOKUP(CONCATENATE($F180," ",$G180),AllocFactorMatrix,(T$4+1),FALSE)*$E182</f>
        <v>0</v>
      </c>
      <c r="U180" s="22">
        <f>VLOOKUP(CONCATENATE($F180," ",$G180),AllocFactorMatrix,(U$4+1),FALSE)*$E182</f>
        <v>0</v>
      </c>
      <c r="V180" s="22">
        <f>VLOOKUP(CONCATENATE($F180," ",$G180),AllocFactorMatrix,(V$4+1),FALSE)*$E182</f>
        <v>0</v>
      </c>
      <c r="W180" s="22">
        <f t="shared" si="77"/>
        <v>0</v>
      </c>
      <c r="X180" s="22">
        <f>VLOOKUP(CONCATENATE($F180," ",$G180),AllocFactorMatrix,(X$4+1),FALSE)*$E182</f>
        <v>0</v>
      </c>
      <c r="Y180" s="22">
        <f>VLOOKUP(CONCATENATE($F180," ",$G180),AllocFactorMatrix,(Y$4+1),FALSE)*$E182</f>
        <v>0</v>
      </c>
      <c r="Z180" s="22">
        <f t="shared" si="75"/>
        <v>0</v>
      </c>
      <c r="AA180" s="22">
        <f>VLOOKUP(CONCATENATE($F180," ",$G180),AllocFactorMatrix,(AA$4+1),FALSE)*$E182</f>
        <v>0</v>
      </c>
      <c r="AB180" s="22">
        <f>VLOOKUP(CONCATENATE($F180," ",$G180),AllocFactorMatrix,(AB$4+1),FALSE)*$E182</f>
        <v>0</v>
      </c>
      <c r="AC180" s="22">
        <f>VLOOKUP(CONCATENATE($F180," ",$G180),AllocFactorMatrix,(AC$4+1),FALSE)*$E182</f>
        <v>0</v>
      </c>
    </row>
    <row r="181" spans="2:29" hidden="1" outlineLevel="1">
      <c r="F181" s="42" t="str">
        <f>F182</f>
        <v>BULK_TRANS</v>
      </c>
      <c r="G181" s="17" t="str">
        <f>$G$14</f>
        <v>CUSTOMER</v>
      </c>
      <c r="H181" s="21">
        <f t="shared" si="73"/>
        <v>0</v>
      </c>
      <c r="I181" s="22">
        <f>VLOOKUP(CONCATENATE($F181," ",$G181),AllocFactorMatrix,(I$4+1),FALSE)*$E182</f>
        <v>0</v>
      </c>
      <c r="J181" s="22">
        <f>VLOOKUP(CONCATENATE($F181," ",$G181),AllocFactorMatrix,(J$4+1),FALSE)*$E182</f>
        <v>0</v>
      </c>
      <c r="K181" s="22">
        <f>VLOOKUP(CONCATENATE($F181," ",$G181),AllocFactorMatrix,(K$4+1),FALSE)*$E182</f>
        <v>0</v>
      </c>
      <c r="L181" s="22">
        <f>VLOOKUP(CONCATENATE($F181," ",$G181),AllocFactorMatrix,(L$4+1),FALSE)*$E182</f>
        <v>0</v>
      </c>
      <c r="M181" s="22">
        <f t="shared" si="74"/>
        <v>0</v>
      </c>
      <c r="N181" s="22">
        <f>VLOOKUP(CONCATENATE($F181," ",$G181),AllocFactorMatrix,(N$4+1),FALSE)*$E182</f>
        <v>0</v>
      </c>
      <c r="O181" s="22">
        <f>VLOOKUP(CONCATENATE($F181," ",$G181),AllocFactorMatrix,(O$4+1),FALSE)*$E182</f>
        <v>0</v>
      </c>
      <c r="P181" s="22">
        <f>VLOOKUP(CONCATENATE($F181," ",$G181),AllocFactorMatrix,(P$4+1),FALSE)*$E182</f>
        <v>0</v>
      </c>
      <c r="Q181" s="22">
        <f>VLOOKUP(CONCATENATE($F181," ",$G181),AllocFactorMatrix,(Q$4+1),FALSE)*$E182</f>
        <v>0</v>
      </c>
      <c r="R181" s="22">
        <f t="shared" si="76"/>
        <v>0</v>
      </c>
      <c r="S181" s="22">
        <f>VLOOKUP(CONCATENATE($F181," ",$G181),AllocFactorMatrix,(S$4+1),FALSE)*$E182</f>
        <v>0</v>
      </c>
      <c r="T181" s="22">
        <f>VLOOKUP(CONCATENATE($F181," ",$G181),AllocFactorMatrix,(T$4+1),FALSE)*$E182</f>
        <v>0</v>
      </c>
      <c r="U181" s="22">
        <f>VLOOKUP(CONCATENATE($F181," ",$G181),AllocFactorMatrix,(U$4+1),FALSE)*$E182</f>
        <v>0</v>
      </c>
      <c r="V181" s="22">
        <f>VLOOKUP(CONCATENATE($F181," ",$G181),AllocFactorMatrix,(V$4+1),FALSE)*$E182</f>
        <v>0</v>
      </c>
      <c r="W181" s="22">
        <f t="shared" si="77"/>
        <v>0</v>
      </c>
      <c r="X181" s="22">
        <f>VLOOKUP(CONCATENATE($F181," ",$G181),AllocFactorMatrix,(X$4+1),FALSE)*$E182</f>
        <v>0</v>
      </c>
      <c r="Y181" s="22">
        <f>VLOOKUP(CONCATENATE($F181," ",$G181),AllocFactorMatrix,(Y$4+1),FALSE)*$E182</f>
        <v>0</v>
      </c>
      <c r="Z181" s="22">
        <f t="shared" si="75"/>
        <v>0</v>
      </c>
      <c r="AA181" s="22">
        <f>VLOOKUP(CONCATENATE($F181," ",$G181),AllocFactorMatrix,(AA$4+1),FALSE)*$E182</f>
        <v>0</v>
      </c>
      <c r="AB181" s="22">
        <f>VLOOKUP(CONCATENATE($F181," ",$G181),AllocFactorMatrix,(AB$4+1),FALSE)*$E182</f>
        <v>0</v>
      </c>
      <c r="AC181" s="22">
        <f>VLOOKUP(CONCATENATE($F181," ",$G181),AllocFactorMatrix,(AC$4+1),FALSE)*$E182</f>
        <v>0</v>
      </c>
    </row>
    <row r="182" spans="2:29" collapsed="1">
      <c r="B182" s="17"/>
      <c r="D182" s="17" t="s">
        <v>581</v>
      </c>
      <c r="E182" s="19">
        <v>367952</v>
      </c>
      <c r="F182" s="42" t="s">
        <v>33</v>
      </c>
      <c r="G182" s="17" t="str">
        <f>$G$15</f>
        <v>TOTAL</v>
      </c>
      <c r="H182" s="21">
        <f t="shared" si="73"/>
        <v>367952.00000000017</v>
      </c>
      <c r="I182" s="22">
        <f>VLOOKUP(CONCATENATE($F182," ",$G182),AllocFactorMatrix,(I$4+1),FALSE)*$E182</f>
        <v>182433.75505304174</v>
      </c>
      <c r="J182" s="22">
        <f>VLOOKUP(CONCATENATE($F182," ",$G182),AllocFactorMatrix,(J$4+1),FALSE)*$E182</f>
        <v>45620.820786225719</v>
      </c>
      <c r="K182" s="22">
        <f>VLOOKUP(CONCATENATE($F182," ",$G182),AllocFactorMatrix,(K$4+1),FALSE)*$E182</f>
        <v>578.19088261230115</v>
      </c>
      <c r="L182" s="22">
        <f>VLOOKUP(CONCATENATE($F182," ",$G182),AllocFactorMatrix,(L$4+1),FALSE)*$E182</f>
        <v>28.937878947319639</v>
      </c>
      <c r="M182" s="22">
        <f t="shared" si="74"/>
        <v>46227.949547785342</v>
      </c>
      <c r="N182" s="22">
        <f>VLOOKUP(CONCATENATE($F182," ",$G182),AllocFactorMatrix,(N$4+1),FALSE)*$E182</f>
        <v>20467.677777892055</v>
      </c>
      <c r="O182" s="22">
        <f>VLOOKUP(CONCATENATE($F182," ",$G182),AllocFactorMatrix,(O$4+1),FALSE)*$E182</f>
        <v>5609.7164699783725</v>
      </c>
      <c r="P182" s="22">
        <f>VLOOKUP(CONCATENATE($F182," ",$G182),AllocFactorMatrix,(P$4+1),FALSE)*$E182</f>
        <v>892.67871068721274</v>
      </c>
      <c r="Q182" s="22">
        <f>VLOOKUP(CONCATENATE($F182," ",$G182),AllocFactorMatrix,(Q$4+1),FALSE)*$E182</f>
        <v>0</v>
      </c>
      <c r="R182" s="22">
        <f t="shared" si="76"/>
        <v>26970.072958557641</v>
      </c>
      <c r="S182" s="22">
        <f>VLOOKUP(CONCATENATE($F182," ",$G182),AllocFactorMatrix,(S$4+1),FALSE)*$E182</f>
        <v>884.76535076397624</v>
      </c>
      <c r="T182" s="22">
        <f>VLOOKUP(CONCATENATE($F182," ",$G182),AllocFactorMatrix,(T$4+1),FALSE)*$E182</f>
        <v>16101.220145855741</v>
      </c>
      <c r="U182" s="22">
        <f>VLOOKUP(CONCATENATE($F182," ",$G182),AllocFactorMatrix,(U$4+1),FALSE)*$E182</f>
        <v>78453.869430201521</v>
      </c>
      <c r="V182" s="22">
        <f>VLOOKUP(CONCATENATE($F182," ",$G182),AllocFactorMatrix,(V$4+1),FALSE)*$E182</f>
        <v>9996.6267072470509</v>
      </c>
      <c r="W182" s="22">
        <f t="shared" si="77"/>
        <v>105436.48163406829</v>
      </c>
      <c r="X182" s="22">
        <f>VLOOKUP(CONCATENATE($F182," ",$G182),AllocFactorMatrix,(X$4+1),FALSE)*$E182</f>
        <v>5724.3731241696341</v>
      </c>
      <c r="Y182" s="22">
        <f>VLOOKUP(CONCATENATE($F182," ",$G182),AllocFactorMatrix,(Y$4+1),FALSE)*$E182</f>
        <v>107.60442206146273</v>
      </c>
      <c r="Z182" s="22">
        <f t="shared" si="75"/>
        <v>5831.9775462310972</v>
      </c>
      <c r="AA182" s="22">
        <f>VLOOKUP(CONCATENATE($F182," ",$G182),AllocFactorMatrix,(AA$4+1),FALSE)*$E182</f>
        <v>83.246881528461273</v>
      </c>
      <c r="AB182" s="22">
        <f>VLOOKUP(CONCATENATE($F182," ",$G182),AllocFactorMatrix,(AB$4+1),FALSE)*$E182</f>
        <v>782.29627788336393</v>
      </c>
      <c r="AC182" s="22">
        <f>VLOOKUP(CONCATENATE($F182," ",$G182),AllocFactorMatrix,(AC$4+1),FALSE)*$E182</f>
        <v>186.22010090415387</v>
      </c>
    </row>
    <row r="183" spans="2:29">
      <c r="E183" s="19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</row>
    <row r="184" spans="2:29" hidden="1" outlineLevel="1">
      <c r="E184" s="19"/>
      <c r="F184" s="42"/>
      <c r="G184" s="17" t="str">
        <f>$G$8</f>
        <v>PRODUCTION</v>
      </c>
      <c r="H184" s="21">
        <f t="shared" ref="H184:AC184" ca="1" si="78">H166+H157+H175</f>
        <v>1272152878.0981724</v>
      </c>
      <c r="I184" s="21">
        <f t="shared" ca="1" si="78"/>
        <v>630744299.67219639</v>
      </c>
      <c r="J184" s="21">
        <f t="shared" ca="1" si="78"/>
        <v>157728884.37730452</v>
      </c>
      <c r="K184" s="21">
        <f t="shared" ca="1" si="78"/>
        <v>1999030.2958140224</v>
      </c>
      <c r="L184" s="21">
        <f t="shared" ca="1" si="78"/>
        <v>100049.47924970969</v>
      </c>
      <c r="M184" s="21">
        <f t="shared" ca="1" si="78"/>
        <v>159827964.15236825</v>
      </c>
      <c r="N184" s="21">
        <f t="shared" ca="1" si="78"/>
        <v>70764706.247367516</v>
      </c>
      <c r="O184" s="21">
        <f t="shared" ca="1" si="78"/>
        <v>19394967.149513267</v>
      </c>
      <c r="P184" s="21">
        <f t="shared" ca="1" si="78"/>
        <v>3086336.7803890267</v>
      </c>
      <c r="Q184" s="21">
        <f t="shared" ca="1" si="78"/>
        <v>0</v>
      </c>
      <c r="R184" s="21">
        <f t="shared" ca="1" si="78"/>
        <v>93246010.177269801</v>
      </c>
      <c r="S184" s="21">
        <f t="shared" ca="1" si="78"/>
        <v>3058977.2237029048</v>
      </c>
      <c r="T184" s="21">
        <f t="shared" ca="1" si="78"/>
        <v>55668167.449674554</v>
      </c>
      <c r="U184" s="21">
        <f t="shared" ca="1" si="78"/>
        <v>271245477.10997379</v>
      </c>
      <c r="V184" s="21">
        <f t="shared" ca="1" si="78"/>
        <v>34562218.541813575</v>
      </c>
      <c r="W184" s="21">
        <f t="shared" ca="1" si="78"/>
        <v>364534840.32516479</v>
      </c>
      <c r="X184" s="21">
        <f t="shared" ca="1" si="78"/>
        <v>19791379.705016483</v>
      </c>
      <c r="Y184" s="21">
        <f t="shared" ca="1" si="78"/>
        <v>372030.25183061993</v>
      </c>
      <c r="Z184" s="21">
        <f t="shared" ca="1" si="78"/>
        <v>20163409.956847105</v>
      </c>
      <c r="AA184" s="21">
        <f t="shared" ca="1" si="78"/>
        <v>287816.78025701607</v>
      </c>
      <c r="AB184" s="21">
        <f t="shared" ca="1" si="78"/>
        <v>2704701.867185961</v>
      </c>
      <c r="AC184" s="21">
        <f t="shared" ca="1" si="78"/>
        <v>643835.16688304814</v>
      </c>
    </row>
    <row r="185" spans="2:29" hidden="1" outlineLevel="1">
      <c r="E185" s="19"/>
      <c r="F185" s="42"/>
      <c r="G185" s="17" t="str">
        <f>$G$9</f>
        <v>BULKTRAN</v>
      </c>
      <c r="H185" s="21">
        <f t="shared" ref="H185:AC185" ca="1" si="79">H167+H158+H176</f>
        <v>607220220.82953715</v>
      </c>
      <c r="I185" s="21">
        <f t="shared" ca="1" si="79"/>
        <v>301064989.53686798</v>
      </c>
      <c r="J185" s="21">
        <f t="shared" ca="1" si="79"/>
        <v>75286681.06773901</v>
      </c>
      <c r="K185" s="21">
        <f t="shared" ca="1" si="79"/>
        <v>954171.18379969744</v>
      </c>
      <c r="L185" s="21">
        <f t="shared" ca="1" si="79"/>
        <v>47755.319293630251</v>
      </c>
      <c r="M185" s="21">
        <f t="shared" ca="1" si="79"/>
        <v>76288607.570832342</v>
      </c>
      <c r="N185" s="21">
        <f t="shared" ca="1" si="79"/>
        <v>33777198.71113465</v>
      </c>
      <c r="O185" s="21">
        <f t="shared" ca="1" si="79"/>
        <v>9257547.9238905013</v>
      </c>
      <c r="P185" s="21">
        <f t="shared" ca="1" si="79"/>
        <v>1473161.0749046495</v>
      </c>
      <c r="Q185" s="21">
        <f t="shared" ca="1" si="79"/>
        <v>0</v>
      </c>
      <c r="R185" s="21">
        <f t="shared" ca="1" si="79"/>
        <v>44507907.709929802</v>
      </c>
      <c r="S185" s="21">
        <f t="shared" ca="1" si="79"/>
        <v>1460101.8928371749</v>
      </c>
      <c r="T185" s="21">
        <f t="shared" ca="1" si="79"/>
        <v>26571363.799059421</v>
      </c>
      <c r="U185" s="21">
        <f t="shared" ca="1" si="79"/>
        <v>129470082.83781204</v>
      </c>
      <c r="V185" s="21">
        <f t="shared" ca="1" si="79"/>
        <v>16497135.160904143</v>
      </c>
      <c r="W185" s="21">
        <f t="shared" ca="1" si="79"/>
        <v>173998683.69061279</v>
      </c>
      <c r="X185" s="21">
        <f t="shared" ca="1" si="79"/>
        <v>9446762.3835960981</v>
      </c>
      <c r="Y185" s="21">
        <f t="shared" ca="1" si="79"/>
        <v>177576.3711744904</v>
      </c>
      <c r="Z185" s="21">
        <f t="shared" ca="1" si="79"/>
        <v>9624338.75477059</v>
      </c>
      <c r="AA185" s="21">
        <f t="shared" ca="1" si="79"/>
        <v>137379.84787440361</v>
      </c>
      <c r="AB185" s="21">
        <f t="shared" ca="1" si="79"/>
        <v>1291000.2353852161</v>
      </c>
      <c r="AC185" s="21">
        <f t="shared" ca="1" si="79"/>
        <v>307313.4832639012</v>
      </c>
    </row>
    <row r="186" spans="2:29" hidden="1" outlineLevel="1">
      <c r="E186" s="19"/>
      <c r="F186" s="42"/>
      <c r="G186" s="17" t="str">
        <f>$G$10</f>
        <v>SUBTRAN</v>
      </c>
      <c r="H186" s="21">
        <f t="shared" ref="H186:AC186" ca="1" si="80">H168+H159+H177</f>
        <v>192373687.74828073</v>
      </c>
      <c r="I186" s="21">
        <f t="shared" ca="1" si="80"/>
        <v>92832275.504471421</v>
      </c>
      <c r="J186" s="21">
        <f t="shared" ca="1" si="80"/>
        <v>23161042.392017558</v>
      </c>
      <c r="K186" s="21">
        <f t="shared" ca="1" si="80"/>
        <v>294158.95374322595</v>
      </c>
      <c r="L186" s="21">
        <f t="shared" ca="1" si="80"/>
        <v>18963.965475567256</v>
      </c>
      <c r="M186" s="21">
        <f t="shared" ca="1" si="80"/>
        <v>23474165.311236352</v>
      </c>
      <c r="N186" s="21">
        <f t="shared" ca="1" si="80"/>
        <v>10285408.560864201</v>
      </c>
      <c r="O186" s="21">
        <f t="shared" ca="1" si="80"/>
        <v>2823610.9232228845</v>
      </c>
      <c r="P186" s="21">
        <f t="shared" ca="1" si="80"/>
        <v>567566.70372119907</v>
      </c>
      <c r="Q186" s="21">
        <f t="shared" ca="1" si="80"/>
        <v>0</v>
      </c>
      <c r="R186" s="21">
        <f t="shared" ca="1" si="80"/>
        <v>13676586.187808285</v>
      </c>
      <c r="S186" s="21">
        <f t="shared" ca="1" si="80"/>
        <v>435864.2716039861</v>
      </c>
      <c r="T186" s="21">
        <f t="shared" ca="1" si="80"/>
        <v>8165982.491792242</v>
      </c>
      <c r="U186" s="21">
        <f t="shared" ca="1" si="80"/>
        <v>50746873.901970871</v>
      </c>
      <c r="V186" s="21">
        <f t="shared" ca="1" si="80"/>
        <v>0</v>
      </c>
      <c r="W186" s="21">
        <f t="shared" ca="1" si="80"/>
        <v>59348720.665367097</v>
      </c>
      <c r="X186" s="21">
        <f t="shared" ca="1" si="80"/>
        <v>2884919.5354978004</v>
      </c>
      <c r="Y186" s="21">
        <f t="shared" ca="1" si="80"/>
        <v>55338.022700382789</v>
      </c>
      <c r="Z186" s="21">
        <f t="shared" ca="1" si="80"/>
        <v>2940257.5581981833</v>
      </c>
      <c r="AA186" s="21">
        <f t="shared" ca="1" si="80"/>
        <v>42090.583085997707</v>
      </c>
      <c r="AB186" s="21">
        <f t="shared" ca="1" si="80"/>
        <v>48158.033880513889</v>
      </c>
      <c r="AC186" s="21">
        <f t="shared" ca="1" si="80"/>
        <v>11433.904232899769</v>
      </c>
    </row>
    <row r="187" spans="2:29" hidden="1" outlineLevel="1">
      <c r="E187" s="19"/>
      <c r="F187" s="42"/>
      <c r="G187" s="17" t="str">
        <f>$G$11</f>
        <v>DISTPRI</v>
      </c>
      <c r="H187" s="21">
        <f t="shared" ref="H187:AC187" ca="1" si="81">H169+H160+H178</f>
        <v>285182933.77741528</v>
      </c>
      <c r="I187" s="21">
        <f t="shared" ca="1" si="81"/>
        <v>188625658.35202456</v>
      </c>
      <c r="J187" s="21">
        <f t="shared" ca="1" si="81"/>
        <v>46809075.421523623</v>
      </c>
      <c r="K187" s="21">
        <f t="shared" ca="1" si="81"/>
        <v>594283.48337106255</v>
      </c>
      <c r="L187" s="21">
        <f t="shared" ca="1" si="81"/>
        <v>0</v>
      </c>
      <c r="M187" s="21">
        <f t="shared" ca="1" si="81"/>
        <v>47403358.904894687</v>
      </c>
      <c r="N187" s="21">
        <f t="shared" ca="1" si="81"/>
        <v>20431851.499244645</v>
      </c>
      <c r="O187" s="21">
        <f t="shared" ca="1" si="81"/>
        <v>5618611.9009891832</v>
      </c>
      <c r="P187" s="21">
        <f t="shared" ca="1" si="81"/>
        <v>0</v>
      </c>
      <c r="Q187" s="21">
        <f t="shared" ca="1" si="81"/>
        <v>0</v>
      </c>
      <c r="R187" s="21">
        <f t="shared" ca="1" si="81"/>
        <v>26050463.400233828</v>
      </c>
      <c r="S187" s="21">
        <f t="shared" ca="1" si="81"/>
        <v>875497.14604864898</v>
      </c>
      <c r="T187" s="21">
        <f t="shared" ca="1" si="81"/>
        <v>16170224.451283878</v>
      </c>
      <c r="U187" s="21">
        <f t="shared" ca="1" si="81"/>
        <v>0</v>
      </c>
      <c r="V187" s="21">
        <f t="shared" ca="1" si="81"/>
        <v>0</v>
      </c>
      <c r="W187" s="21">
        <f t="shared" ca="1" si="81"/>
        <v>17045721.59733253</v>
      </c>
      <c r="X187" s="21">
        <f t="shared" ca="1" si="81"/>
        <v>5743096.2005554019</v>
      </c>
      <c r="Y187" s="21">
        <f t="shared" ca="1" si="81"/>
        <v>110301.54450313363</v>
      </c>
      <c r="Z187" s="21">
        <f t="shared" ca="1" si="81"/>
        <v>5853397.7450585365</v>
      </c>
      <c r="AA187" s="21">
        <f t="shared" ca="1" si="81"/>
        <v>84298.300704591224</v>
      </c>
      <c r="AB187" s="21">
        <f t="shared" ca="1" si="81"/>
        <v>97004.347514010093</v>
      </c>
      <c r="AC187" s="21">
        <f t="shared" ca="1" si="81"/>
        <v>23031.129652540963</v>
      </c>
    </row>
    <row r="188" spans="2:29" hidden="1" outlineLevel="1">
      <c r="E188" s="19"/>
      <c r="F188" s="42"/>
      <c r="G188" s="17" t="str">
        <f>$G$12</f>
        <v>DISTSEC</v>
      </c>
      <c r="H188" s="21">
        <f t="shared" ref="H188:AC188" ca="1" si="82">H170+H161+H179</f>
        <v>94582460.185597822</v>
      </c>
      <c r="I188" s="21">
        <f t="shared" ca="1" si="82"/>
        <v>71918463.414129481</v>
      </c>
      <c r="J188" s="21">
        <f t="shared" ca="1" si="82"/>
        <v>14516229.846204545</v>
      </c>
      <c r="K188" s="21">
        <f t="shared" ca="1" si="82"/>
        <v>0</v>
      </c>
      <c r="L188" s="21">
        <f t="shared" ca="1" si="82"/>
        <v>0</v>
      </c>
      <c r="M188" s="21">
        <f t="shared" ca="1" si="82"/>
        <v>14516229.846204545</v>
      </c>
      <c r="N188" s="21">
        <f t="shared" ca="1" si="82"/>
        <v>5560010.7228824105</v>
      </c>
      <c r="O188" s="21">
        <f t="shared" ca="1" si="82"/>
        <v>0</v>
      </c>
      <c r="P188" s="21">
        <f t="shared" ca="1" si="82"/>
        <v>0</v>
      </c>
      <c r="Q188" s="21">
        <f t="shared" ca="1" si="82"/>
        <v>0</v>
      </c>
      <c r="R188" s="21">
        <f t="shared" ca="1" si="82"/>
        <v>5560010.7228824105</v>
      </c>
      <c r="S188" s="21">
        <f t="shared" ca="1" si="82"/>
        <v>195279.24305571328</v>
      </c>
      <c r="T188" s="21">
        <f t="shared" ca="1" si="82"/>
        <v>0</v>
      </c>
      <c r="U188" s="21">
        <f t="shared" ca="1" si="82"/>
        <v>0</v>
      </c>
      <c r="V188" s="21">
        <f t="shared" ca="1" si="82"/>
        <v>0</v>
      </c>
      <c r="W188" s="21">
        <f t="shared" ca="1" si="82"/>
        <v>195279.24305571328</v>
      </c>
      <c r="X188" s="21">
        <f t="shared" ca="1" si="82"/>
        <v>1612778.3242924144</v>
      </c>
      <c r="Y188" s="21">
        <f t="shared" ca="1" si="82"/>
        <v>0</v>
      </c>
      <c r="Z188" s="21">
        <f t="shared" ca="1" si="82"/>
        <v>1612778.3242924144</v>
      </c>
      <c r="AA188" s="21">
        <f t="shared" ca="1" si="82"/>
        <v>20759.298865612309</v>
      </c>
      <c r="AB188" s="21">
        <f t="shared" ca="1" si="82"/>
        <v>618072.665293867</v>
      </c>
      <c r="AC188" s="21">
        <f t="shared" ca="1" si="82"/>
        <v>140866.67087379779</v>
      </c>
    </row>
    <row r="189" spans="2:29" hidden="1" outlineLevel="1">
      <c r="E189" s="19"/>
      <c r="F189" s="42"/>
      <c r="G189" s="17" t="str">
        <f>$G$13</f>
        <v>ENERGY</v>
      </c>
      <c r="H189" s="21">
        <f t="shared" ref="H189:AC189" ca="1" si="83">H171+H162+H180</f>
        <v>28395554.074960303</v>
      </c>
      <c r="I189" s="21">
        <f t="shared" ca="1" si="83"/>
        <v>10433055.951775698</v>
      </c>
      <c r="J189" s="21">
        <f t="shared" ca="1" si="83"/>
        <v>3295681.5054198643</v>
      </c>
      <c r="K189" s="21">
        <f t="shared" ca="1" si="83"/>
        <v>41158.309980670558</v>
      </c>
      <c r="L189" s="21">
        <f t="shared" ca="1" si="83"/>
        <v>2084.9865204578268</v>
      </c>
      <c r="M189" s="21">
        <f t="shared" ca="1" si="83"/>
        <v>3338924.8019209928</v>
      </c>
      <c r="N189" s="21">
        <f t="shared" ca="1" si="83"/>
        <v>1669738.3883607839</v>
      </c>
      <c r="O189" s="21">
        <f t="shared" ca="1" si="83"/>
        <v>450451.47041734279</v>
      </c>
      <c r="P189" s="21">
        <f t="shared" ca="1" si="83"/>
        <v>70193.158869268562</v>
      </c>
      <c r="Q189" s="21">
        <f t="shared" ca="1" si="83"/>
        <v>0</v>
      </c>
      <c r="R189" s="21">
        <f t="shared" ca="1" si="83"/>
        <v>2190383.0176473949</v>
      </c>
      <c r="S189" s="21">
        <f t="shared" ca="1" si="83"/>
        <v>84091.08703075246</v>
      </c>
      <c r="T189" s="21">
        <f t="shared" ca="1" si="83"/>
        <v>1662170.0600999009</v>
      </c>
      <c r="U189" s="21">
        <f t="shared" ca="1" si="83"/>
        <v>8738203.7273141947</v>
      </c>
      <c r="V189" s="21">
        <f t="shared" ca="1" si="83"/>
        <v>1221887.8150771915</v>
      </c>
      <c r="W189" s="21">
        <f t="shared" ca="1" si="83"/>
        <v>11706352.689522039</v>
      </c>
      <c r="X189" s="21">
        <f t="shared" ca="1" si="83"/>
        <v>469459.68331920385</v>
      </c>
      <c r="Y189" s="21">
        <f t="shared" ca="1" si="83"/>
        <v>8877.0892471250954</v>
      </c>
      <c r="Z189" s="21">
        <f t="shared" ca="1" si="83"/>
        <v>478336.77256632893</v>
      </c>
      <c r="AA189" s="21">
        <f t="shared" ca="1" si="83"/>
        <v>8854.6754361604526</v>
      </c>
      <c r="AB189" s="21">
        <f t="shared" ca="1" si="83"/>
        <v>194133.6943232966</v>
      </c>
      <c r="AC189" s="21">
        <f t="shared" ca="1" si="83"/>
        <v>45512.471768374497</v>
      </c>
    </row>
    <row r="190" spans="2:29" hidden="1" outlineLevel="1">
      <c r="E190" s="19"/>
      <c r="F190" s="42"/>
      <c r="G190" s="17" t="str">
        <f>$G$14</f>
        <v>CUSTOMER</v>
      </c>
      <c r="H190" s="21">
        <f t="shared" ref="H190:AC190" ca="1" si="84">H172+H163+H181</f>
        <v>763283033.97603691</v>
      </c>
      <c r="I190" s="21">
        <f t="shared" ca="1" si="84"/>
        <v>569701667.07920861</v>
      </c>
      <c r="J190" s="21">
        <f t="shared" ca="1" si="84"/>
        <v>139745039.3008675</v>
      </c>
      <c r="K190" s="21">
        <f t="shared" ca="1" si="84"/>
        <v>1546909.815563689</v>
      </c>
      <c r="L190" s="21">
        <f t="shared" ca="1" si="84"/>
        <v>113960.07173669417</v>
      </c>
      <c r="M190" s="21">
        <f t="shared" ca="1" si="84"/>
        <v>141405909.18816787</v>
      </c>
      <c r="N190" s="21">
        <f t="shared" ca="1" si="84"/>
        <v>2592410.4608776164</v>
      </c>
      <c r="O190" s="21">
        <f t="shared" ca="1" si="84"/>
        <v>815487.88730851037</v>
      </c>
      <c r="P190" s="21">
        <f t="shared" ca="1" si="84"/>
        <v>326884.01041157386</v>
      </c>
      <c r="Q190" s="21">
        <f t="shared" ca="1" si="84"/>
        <v>0</v>
      </c>
      <c r="R190" s="21">
        <f t="shared" ca="1" si="84"/>
        <v>3734782.3585977009</v>
      </c>
      <c r="S190" s="21">
        <f t="shared" ca="1" si="84"/>
        <v>24077.173934296414</v>
      </c>
      <c r="T190" s="21">
        <f t="shared" ca="1" si="84"/>
        <v>598257.28270318254</v>
      </c>
      <c r="U190" s="21">
        <f t="shared" ca="1" si="84"/>
        <v>1083408.2707019143</v>
      </c>
      <c r="V190" s="21">
        <f t="shared" ca="1" si="84"/>
        <v>210017.26192522442</v>
      </c>
      <c r="W190" s="21">
        <f t="shared" ca="1" si="84"/>
        <v>1915759.9892646177</v>
      </c>
      <c r="X190" s="21">
        <f t="shared" ca="1" si="84"/>
        <v>829946.55820328463</v>
      </c>
      <c r="Y190" s="21">
        <f t="shared" ca="1" si="84"/>
        <v>9688.014583683711</v>
      </c>
      <c r="Z190" s="21">
        <f t="shared" ca="1" si="84"/>
        <v>839634.57278696832</v>
      </c>
      <c r="AA190" s="21">
        <f t="shared" ca="1" si="84"/>
        <v>59375.024299063574</v>
      </c>
      <c r="AB190" s="21">
        <f t="shared" ca="1" si="84"/>
        <v>40252440.729110658</v>
      </c>
      <c r="AC190" s="21">
        <f t="shared" ca="1" si="84"/>
        <v>5373465.0346014891</v>
      </c>
    </row>
    <row r="191" spans="2:29" collapsed="1">
      <c r="B191" s="40" t="s">
        <v>135</v>
      </c>
      <c r="E191" s="21">
        <f>E173+E164+E182</f>
        <v>3243190768.6899996</v>
      </c>
      <c r="F191" s="42"/>
      <c r="G191" s="17" t="str">
        <f>$G$15</f>
        <v>TOTAL</v>
      </c>
      <c r="H191" s="21">
        <f ca="1">H173+H164+H182</f>
        <v>3243190768.6900005</v>
      </c>
      <c r="I191" s="21">
        <f ca="1">I173+I164+I182</f>
        <v>1865320409.5106738</v>
      </c>
      <c r="J191" s="21">
        <f t="shared" ref="J191:AC191" ca="1" si="85">J173+J164+J182</f>
        <v>460542633.91107661</v>
      </c>
      <c r="K191" s="21">
        <f t="shared" ca="1" si="85"/>
        <v>5429712.0422723684</v>
      </c>
      <c r="L191" s="21">
        <f t="shared" ca="1" si="85"/>
        <v>282813.82227605919</v>
      </c>
      <c r="M191" s="21">
        <f t="shared" ca="1" si="85"/>
        <v>466255159.77562505</v>
      </c>
      <c r="N191" s="21">
        <f t="shared" ca="1" si="85"/>
        <v>145081324.59073183</v>
      </c>
      <c r="O191" s="21">
        <f t="shared" ca="1" si="85"/>
        <v>38360677.255341694</v>
      </c>
      <c r="P191" s="21">
        <f t="shared" ca="1" si="85"/>
        <v>5524141.7282957174</v>
      </c>
      <c r="Q191" s="21">
        <f t="shared" ca="1" si="85"/>
        <v>0</v>
      </c>
      <c r="R191" s="21">
        <f t="shared" ca="1" si="85"/>
        <v>188966143.57436922</v>
      </c>
      <c r="S191" s="21">
        <f t="shared" ca="1" si="85"/>
        <v>6133888.0382134765</v>
      </c>
      <c r="T191" s="21">
        <f t="shared" ca="1" si="85"/>
        <v>108836165.53461318</v>
      </c>
      <c r="U191" s="21">
        <f t="shared" ca="1" si="85"/>
        <v>461284045.84777272</v>
      </c>
      <c r="V191" s="21">
        <f t="shared" ca="1" si="85"/>
        <v>52491258.779720128</v>
      </c>
      <c r="W191" s="21">
        <f t="shared" ca="1" si="85"/>
        <v>628745358.20031965</v>
      </c>
      <c r="X191" s="21">
        <f t="shared" ca="1" si="85"/>
        <v>40778342.390480682</v>
      </c>
      <c r="Y191" s="21">
        <f t="shared" ca="1" si="85"/>
        <v>733811.29403943545</v>
      </c>
      <c r="Z191" s="21">
        <f t="shared" ca="1" si="85"/>
        <v>41512153.684520125</v>
      </c>
      <c r="AA191" s="21">
        <f t="shared" ca="1" si="85"/>
        <v>640574.51052284474</v>
      </c>
      <c r="AB191" s="21">
        <f t="shared" ca="1" si="85"/>
        <v>45205511.572693527</v>
      </c>
      <c r="AC191" s="21">
        <f t="shared" ca="1" si="85"/>
        <v>6545457.861276052</v>
      </c>
    </row>
    <row r="192" spans="2:29"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</row>
    <row r="193" spans="2:29" hidden="1" outlineLevel="1">
      <c r="F193" s="42" t="str">
        <f>F200</f>
        <v>PROD_DEMAND</v>
      </c>
      <c r="G193" s="17" t="str">
        <f>$G$8</f>
        <v>PRODUCTION</v>
      </c>
      <c r="H193" s="21">
        <f t="shared" ref="H193:H200" si="86">SUBTOTAL(9,I193:AC193)</f>
        <v>-324785553.00000006</v>
      </c>
      <c r="I193" s="22">
        <f>VLOOKUP(CONCATENATE($F193," ",$G193),AllocFactorMatrix,(I$4+1),FALSE)*$E200</f>
        <v>-161031460.681743</v>
      </c>
      <c r="J193" s="22">
        <f>VLOOKUP(CONCATENATE($F193," ",$G193),AllocFactorMatrix,(J$4+1),FALSE)*$E200</f>
        <v>-40268794.591055937</v>
      </c>
      <c r="K193" s="22">
        <f>VLOOKUP(CONCATENATE($F193," ",$G193),AllocFactorMatrix,(K$4+1),FALSE)*$E200</f>
        <v>-510360.1707526914</v>
      </c>
      <c r="L193" s="22">
        <f>VLOOKUP(CONCATENATE($F193," ",$G193),AllocFactorMatrix,(L$4+1),FALSE)*$E200</f>
        <v>-25543.019243141138</v>
      </c>
      <c r="M193" s="22">
        <f t="shared" ref="M193:M200" si="87">SUBTOTAL(9,J193:L193)</f>
        <v>-40804697.78105177</v>
      </c>
      <c r="N193" s="22">
        <f>VLOOKUP(CONCATENATE($F193," ",$G193),AllocFactorMatrix,(N$4+1),FALSE)*$E200</f>
        <v>-18066503.363804195</v>
      </c>
      <c r="O193" s="22">
        <f>VLOOKUP(CONCATENATE($F193," ",$G193),AllocFactorMatrix,(O$4+1),FALSE)*$E200</f>
        <v>-4951610.1716395989</v>
      </c>
      <c r="P193" s="22">
        <f>VLOOKUP(CONCATENATE($F193," ",$G193),AllocFactorMatrix,(P$4+1),FALSE)*$E200</f>
        <v>-787953.72413215146</v>
      </c>
      <c r="Q193" s="22">
        <f>VLOOKUP(CONCATENATE($F193," ",$G193),AllocFactorMatrix,(Q$4+1),FALSE)*$E200</f>
        <v>0</v>
      </c>
      <c r="R193" s="22">
        <f>SUBTOTAL(9,N193:Q193)</f>
        <v>-23806067.259575944</v>
      </c>
      <c r="S193" s="22">
        <f>VLOOKUP(CONCATENATE($F193," ",$G193),AllocFactorMatrix,(S$4+1),FALSE)*$E200</f>
        <v>-780968.72342891735</v>
      </c>
      <c r="T193" s="22">
        <f>VLOOKUP(CONCATENATE($F193," ",$G193),AllocFactorMatrix,(T$4+1),FALSE)*$E200</f>
        <v>-14212298.585267909</v>
      </c>
      <c r="U193" s="22">
        <f>VLOOKUP(CONCATENATE($F193," ",$G193),AllocFactorMatrix,(U$4+1),FALSE)*$E200</f>
        <v>-69250020.024018884</v>
      </c>
      <c r="V193" s="22">
        <f>VLOOKUP(CONCATENATE($F193," ",$G193),AllocFactorMatrix,(V$4+1),FALSE)*$E200</f>
        <v>-8823868.1492363214</v>
      </c>
      <c r="W193" s="22">
        <f>SUBTOTAL(9,S193:V193)</f>
        <v>-93067155.481952026</v>
      </c>
      <c r="X193" s="22">
        <f>VLOOKUP(CONCATENATE($F193," ",$G193),AllocFactorMatrix,(X$4+1),FALSE)*$E200</f>
        <v>-5052815.831173013</v>
      </c>
      <c r="Y193" s="22">
        <f>VLOOKUP(CONCATENATE($F193," ",$G193),AllocFactorMatrix,(Y$4+1),FALSE)*$E200</f>
        <v>-94980.763046477732</v>
      </c>
      <c r="Z193" s="22">
        <f t="shared" ref="Z193:Z200" si="88">SUBTOTAL(9,X193:Y193)</f>
        <v>-5147796.5942194909</v>
      </c>
      <c r="AA193" s="22">
        <f>VLOOKUP(CONCATENATE($F193," ",$G193),AllocFactorMatrix,(AA$4+1),FALSE)*$E200</f>
        <v>-73480.737848270379</v>
      </c>
      <c r="AB193" s="22">
        <f>VLOOKUP(CONCATENATE($F193," ",$G193),AllocFactorMatrix,(AB$4+1),FALSE)*$E200</f>
        <v>-690520.85386732512</v>
      </c>
      <c r="AC193" s="22">
        <f>VLOOKUP(CONCATENATE($F193," ",$G193),AllocFactorMatrix,(AC$4+1),FALSE)*$E200</f>
        <v>-164373.60974222567</v>
      </c>
    </row>
    <row r="194" spans="2:29" hidden="1" outlineLevel="1">
      <c r="F194" s="42" t="str">
        <f>F200</f>
        <v>PROD_DEMAND</v>
      </c>
      <c r="G194" s="17" t="str">
        <f>$G$9</f>
        <v>BULKTRAN</v>
      </c>
      <c r="H194" s="21">
        <f t="shared" si="86"/>
        <v>0</v>
      </c>
      <c r="I194" s="22">
        <f>VLOOKUP(CONCATENATE($F194," ",$G194),AllocFactorMatrix,(I$4+1),FALSE)*$E200</f>
        <v>0</v>
      </c>
      <c r="J194" s="22">
        <f>VLOOKUP(CONCATENATE($F194," ",$G194),AllocFactorMatrix,(J$4+1),FALSE)*$E200</f>
        <v>0</v>
      </c>
      <c r="K194" s="22">
        <f>VLOOKUP(CONCATENATE($F194," ",$G194),AllocFactorMatrix,(K$4+1),FALSE)*$E200</f>
        <v>0</v>
      </c>
      <c r="L194" s="22">
        <f>VLOOKUP(CONCATENATE($F194," ",$G194),AllocFactorMatrix,(L$4+1),FALSE)*$E200</f>
        <v>0</v>
      </c>
      <c r="M194" s="22">
        <f t="shared" si="87"/>
        <v>0</v>
      </c>
      <c r="N194" s="22">
        <f>VLOOKUP(CONCATENATE($F194," ",$G194),AllocFactorMatrix,(N$4+1),FALSE)*$E200</f>
        <v>0</v>
      </c>
      <c r="O194" s="22">
        <f>VLOOKUP(CONCATENATE($F194," ",$G194),AllocFactorMatrix,(O$4+1),FALSE)*$E200</f>
        <v>0</v>
      </c>
      <c r="P194" s="22">
        <f>VLOOKUP(CONCATENATE($F194," ",$G194),AllocFactorMatrix,(P$4+1),FALSE)*$E200</f>
        <v>0</v>
      </c>
      <c r="Q194" s="22">
        <f>VLOOKUP(CONCATENATE($F194," ",$G194),AllocFactorMatrix,(Q$4+1),FALSE)*$E200</f>
        <v>0</v>
      </c>
      <c r="R194" s="22">
        <f t="shared" ref="R194:R200" si="89">SUBTOTAL(9,N194:Q194)</f>
        <v>0</v>
      </c>
      <c r="S194" s="22">
        <f>VLOOKUP(CONCATENATE($F194," ",$G194),AllocFactorMatrix,(S$4+1),FALSE)*$E200</f>
        <v>0</v>
      </c>
      <c r="T194" s="22">
        <f>VLOOKUP(CONCATENATE($F194," ",$G194),AllocFactorMatrix,(T$4+1),FALSE)*$E200</f>
        <v>0</v>
      </c>
      <c r="U194" s="22">
        <f>VLOOKUP(CONCATENATE($F194," ",$G194),AllocFactorMatrix,(U$4+1),FALSE)*$E200</f>
        <v>0</v>
      </c>
      <c r="V194" s="22">
        <f>VLOOKUP(CONCATENATE($F194," ",$G194),AllocFactorMatrix,(V$4+1),FALSE)*$E200</f>
        <v>0</v>
      </c>
      <c r="W194" s="22">
        <f t="shared" ref="W194:W200" si="90">SUBTOTAL(9,S194:V194)</f>
        <v>0</v>
      </c>
      <c r="X194" s="22">
        <f>VLOOKUP(CONCATENATE($F194," ",$G194),AllocFactorMatrix,(X$4+1),FALSE)*$E200</f>
        <v>0</v>
      </c>
      <c r="Y194" s="22">
        <f>VLOOKUP(CONCATENATE($F194," ",$G194),AllocFactorMatrix,(Y$4+1),FALSE)*$E200</f>
        <v>0</v>
      </c>
      <c r="Z194" s="22">
        <f t="shared" si="88"/>
        <v>0</v>
      </c>
      <c r="AA194" s="22">
        <f>VLOOKUP(CONCATENATE($F194," ",$G194),AllocFactorMatrix,(AA$4+1),FALSE)*$E200</f>
        <v>0</v>
      </c>
      <c r="AB194" s="22">
        <f>VLOOKUP(CONCATENATE($F194," ",$G194),AllocFactorMatrix,(AB$4+1),FALSE)*$E200</f>
        <v>0</v>
      </c>
      <c r="AC194" s="22">
        <f>VLOOKUP(CONCATENATE($F194," ",$G194),AllocFactorMatrix,(AC$4+1),FALSE)*$E200</f>
        <v>0</v>
      </c>
    </row>
    <row r="195" spans="2:29" hidden="1" outlineLevel="1">
      <c r="F195" s="42" t="str">
        <f>F200</f>
        <v>PROD_DEMAND</v>
      </c>
      <c r="G195" s="17" t="str">
        <f>$G$10</f>
        <v>SUBTRAN</v>
      </c>
      <c r="H195" s="21">
        <f t="shared" si="86"/>
        <v>0</v>
      </c>
      <c r="I195" s="22">
        <f>VLOOKUP(CONCATENATE($F195," ",$G195),AllocFactorMatrix,(I$4+1),FALSE)*$E200</f>
        <v>0</v>
      </c>
      <c r="J195" s="22">
        <f>VLOOKUP(CONCATENATE($F195," ",$G195),AllocFactorMatrix,(J$4+1),FALSE)*$E200</f>
        <v>0</v>
      </c>
      <c r="K195" s="22">
        <f>VLOOKUP(CONCATENATE($F195," ",$G195),AllocFactorMatrix,(K$4+1),FALSE)*$E200</f>
        <v>0</v>
      </c>
      <c r="L195" s="22">
        <f>VLOOKUP(CONCATENATE($F195," ",$G195),AllocFactorMatrix,(L$4+1),FALSE)*$E200</f>
        <v>0</v>
      </c>
      <c r="M195" s="22">
        <f t="shared" si="87"/>
        <v>0</v>
      </c>
      <c r="N195" s="22">
        <f>VLOOKUP(CONCATENATE($F195," ",$G195),AllocFactorMatrix,(N$4+1),FALSE)*$E200</f>
        <v>0</v>
      </c>
      <c r="O195" s="22">
        <f>VLOOKUP(CONCATENATE($F195," ",$G195),AllocFactorMatrix,(O$4+1),FALSE)*$E200</f>
        <v>0</v>
      </c>
      <c r="P195" s="22">
        <f>VLOOKUP(CONCATENATE($F195," ",$G195),AllocFactorMatrix,(P$4+1),FALSE)*$E200</f>
        <v>0</v>
      </c>
      <c r="Q195" s="22">
        <f>VLOOKUP(CONCATENATE($F195," ",$G195),AllocFactorMatrix,(Q$4+1),FALSE)*$E200</f>
        <v>0</v>
      </c>
      <c r="R195" s="22">
        <f t="shared" si="89"/>
        <v>0</v>
      </c>
      <c r="S195" s="22">
        <f>VLOOKUP(CONCATENATE($F195," ",$G195),AllocFactorMatrix,(S$4+1),FALSE)*$E200</f>
        <v>0</v>
      </c>
      <c r="T195" s="22">
        <f>VLOOKUP(CONCATENATE($F195," ",$G195),AllocFactorMatrix,(T$4+1),FALSE)*$E200</f>
        <v>0</v>
      </c>
      <c r="U195" s="22">
        <f>VLOOKUP(CONCATENATE($F195," ",$G195),AllocFactorMatrix,(U$4+1),FALSE)*$E200</f>
        <v>0</v>
      </c>
      <c r="V195" s="22">
        <f>VLOOKUP(CONCATENATE($F195," ",$G195),AllocFactorMatrix,(V$4+1),FALSE)*$E200</f>
        <v>0</v>
      </c>
      <c r="W195" s="22">
        <f t="shared" si="90"/>
        <v>0</v>
      </c>
      <c r="X195" s="22">
        <f>VLOOKUP(CONCATENATE($F195," ",$G195),AllocFactorMatrix,(X$4+1),FALSE)*$E200</f>
        <v>0</v>
      </c>
      <c r="Y195" s="22">
        <f>VLOOKUP(CONCATENATE($F195," ",$G195),AllocFactorMatrix,(Y$4+1),FALSE)*$E200</f>
        <v>0</v>
      </c>
      <c r="Z195" s="22">
        <f t="shared" si="88"/>
        <v>0</v>
      </c>
      <c r="AA195" s="22">
        <f>VLOOKUP(CONCATENATE($F195," ",$G195),AllocFactorMatrix,(AA$4+1),FALSE)*$E200</f>
        <v>0</v>
      </c>
      <c r="AB195" s="22">
        <f>VLOOKUP(CONCATENATE($F195," ",$G195),AllocFactorMatrix,(AB$4+1),FALSE)*$E200</f>
        <v>0</v>
      </c>
      <c r="AC195" s="22">
        <f>VLOOKUP(CONCATENATE($F195," ",$G195),AllocFactorMatrix,(AC$4+1),FALSE)*$E200</f>
        <v>0</v>
      </c>
    </row>
    <row r="196" spans="2:29" hidden="1" outlineLevel="1">
      <c r="F196" s="42" t="str">
        <f>F200</f>
        <v>PROD_DEMAND</v>
      </c>
      <c r="G196" s="17" t="str">
        <f>$G$11</f>
        <v>DISTPRI</v>
      </c>
      <c r="H196" s="21">
        <f t="shared" si="86"/>
        <v>0</v>
      </c>
      <c r="I196" s="22">
        <f>VLOOKUP(CONCATENATE($F196," ",$G196),AllocFactorMatrix,(I$4+1),FALSE)*$E200</f>
        <v>0</v>
      </c>
      <c r="J196" s="22">
        <f>VLOOKUP(CONCATENATE($F196," ",$G196),AllocFactorMatrix,(J$4+1),FALSE)*$E200</f>
        <v>0</v>
      </c>
      <c r="K196" s="22">
        <f>VLOOKUP(CONCATENATE($F196," ",$G196),AllocFactorMatrix,(K$4+1),FALSE)*$E200</f>
        <v>0</v>
      </c>
      <c r="L196" s="22">
        <f>VLOOKUP(CONCATENATE($F196," ",$G196),AllocFactorMatrix,(L$4+1),FALSE)*$E200</f>
        <v>0</v>
      </c>
      <c r="M196" s="22">
        <f t="shared" si="87"/>
        <v>0</v>
      </c>
      <c r="N196" s="22">
        <f>VLOOKUP(CONCATENATE($F196," ",$G196),AllocFactorMatrix,(N$4+1),FALSE)*$E200</f>
        <v>0</v>
      </c>
      <c r="O196" s="22">
        <f>VLOOKUP(CONCATENATE($F196," ",$G196),AllocFactorMatrix,(O$4+1),FALSE)*$E200</f>
        <v>0</v>
      </c>
      <c r="P196" s="22">
        <f>VLOOKUP(CONCATENATE($F196," ",$G196),AllocFactorMatrix,(P$4+1),FALSE)*$E200</f>
        <v>0</v>
      </c>
      <c r="Q196" s="22">
        <f>VLOOKUP(CONCATENATE($F196," ",$G196),AllocFactorMatrix,(Q$4+1),FALSE)*$E200</f>
        <v>0</v>
      </c>
      <c r="R196" s="22">
        <f t="shared" si="89"/>
        <v>0</v>
      </c>
      <c r="S196" s="22">
        <f>VLOOKUP(CONCATENATE($F196," ",$G196),AllocFactorMatrix,(S$4+1),FALSE)*$E200</f>
        <v>0</v>
      </c>
      <c r="T196" s="22">
        <f>VLOOKUP(CONCATENATE($F196," ",$G196),AllocFactorMatrix,(T$4+1),FALSE)*$E200</f>
        <v>0</v>
      </c>
      <c r="U196" s="22">
        <f>VLOOKUP(CONCATENATE($F196," ",$G196),AllocFactorMatrix,(U$4+1),FALSE)*$E200</f>
        <v>0</v>
      </c>
      <c r="V196" s="22">
        <f>VLOOKUP(CONCATENATE($F196," ",$G196),AllocFactorMatrix,(V$4+1),FALSE)*$E200</f>
        <v>0</v>
      </c>
      <c r="W196" s="22">
        <f t="shared" si="90"/>
        <v>0</v>
      </c>
      <c r="X196" s="22">
        <f>VLOOKUP(CONCATENATE($F196," ",$G196),AllocFactorMatrix,(X$4+1),FALSE)*$E200</f>
        <v>0</v>
      </c>
      <c r="Y196" s="22">
        <f>VLOOKUP(CONCATENATE($F196," ",$G196),AllocFactorMatrix,(Y$4+1),FALSE)*$E200</f>
        <v>0</v>
      </c>
      <c r="Z196" s="22">
        <f t="shared" si="88"/>
        <v>0</v>
      </c>
      <c r="AA196" s="22">
        <f>VLOOKUP(CONCATENATE($F196," ",$G196),AllocFactorMatrix,(AA$4+1),FALSE)*$E200</f>
        <v>0</v>
      </c>
      <c r="AB196" s="22">
        <f>VLOOKUP(CONCATENATE($F196," ",$G196),AllocFactorMatrix,(AB$4+1),FALSE)*$E200</f>
        <v>0</v>
      </c>
      <c r="AC196" s="22">
        <f>VLOOKUP(CONCATENATE($F196," ",$G196),AllocFactorMatrix,(AC$4+1),FALSE)*$E200</f>
        <v>0</v>
      </c>
    </row>
    <row r="197" spans="2:29" hidden="1" outlineLevel="1">
      <c r="F197" s="42" t="str">
        <f>F200</f>
        <v>PROD_DEMAND</v>
      </c>
      <c r="G197" s="17" t="str">
        <f>$G$12</f>
        <v>DISTSEC</v>
      </c>
      <c r="H197" s="21">
        <f t="shared" si="86"/>
        <v>0</v>
      </c>
      <c r="I197" s="22">
        <f>VLOOKUP(CONCATENATE($F197," ",$G197),AllocFactorMatrix,(I$4+1),FALSE)*$E200</f>
        <v>0</v>
      </c>
      <c r="J197" s="22">
        <f>VLOOKUP(CONCATENATE($F197," ",$G197),AllocFactorMatrix,(J$4+1),FALSE)*$E200</f>
        <v>0</v>
      </c>
      <c r="K197" s="22">
        <f>VLOOKUP(CONCATENATE($F197," ",$G197),AllocFactorMatrix,(K$4+1),FALSE)*$E200</f>
        <v>0</v>
      </c>
      <c r="L197" s="22">
        <f>VLOOKUP(CONCATENATE($F197," ",$G197),AllocFactorMatrix,(L$4+1),FALSE)*$E200</f>
        <v>0</v>
      </c>
      <c r="M197" s="22">
        <f t="shared" si="87"/>
        <v>0</v>
      </c>
      <c r="N197" s="22">
        <f>VLOOKUP(CONCATENATE($F197," ",$G197),AllocFactorMatrix,(N$4+1),FALSE)*$E200</f>
        <v>0</v>
      </c>
      <c r="O197" s="22">
        <f>VLOOKUP(CONCATENATE($F197," ",$G197),AllocFactorMatrix,(O$4+1),FALSE)*$E200</f>
        <v>0</v>
      </c>
      <c r="P197" s="22">
        <f>VLOOKUP(CONCATENATE($F197," ",$G197),AllocFactorMatrix,(P$4+1),FALSE)*$E200</f>
        <v>0</v>
      </c>
      <c r="Q197" s="22">
        <f>VLOOKUP(CONCATENATE($F197," ",$G197),AllocFactorMatrix,(Q$4+1),FALSE)*$E200</f>
        <v>0</v>
      </c>
      <c r="R197" s="22">
        <f t="shared" si="89"/>
        <v>0</v>
      </c>
      <c r="S197" s="22">
        <f>VLOOKUP(CONCATENATE($F197," ",$G197),AllocFactorMatrix,(S$4+1),FALSE)*$E200</f>
        <v>0</v>
      </c>
      <c r="T197" s="22">
        <f>VLOOKUP(CONCATENATE($F197," ",$G197),AllocFactorMatrix,(T$4+1),FALSE)*$E200</f>
        <v>0</v>
      </c>
      <c r="U197" s="22">
        <f>VLOOKUP(CONCATENATE($F197," ",$G197),AllocFactorMatrix,(U$4+1),FALSE)*$E200</f>
        <v>0</v>
      </c>
      <c r="V197" s="22">
        <f>VLOOKUP(CONCATENATE($F197," ",$G197),AllocFactorMatrix,(V$4+1),FALSE)*$E200</f>
        <v>0</v>
      </c>
      <c r="W197" s="22">
        <f t="shared" si="90"/>
        <v>0</v>
      </c>
      <c r="X197" s="22">
        <f>VLOOKUP(CONCATENATE($F197," ",$G197),AllocFactorMatrix,(X$4+1),FALSE)*$E200</f>
        <v>0</v>
      </c>
      <c r="Y197" s="22">
        <f>VLOOKUP(CONCATENATE($F197," ",$G197),AllocFactorMatrix,(Y$4+1),FALSE)*$E200</f>
        <v>0</v>
      </c>
      <c r="Z197" s="22">
        <f t="shared" si="88"/>
        <v>0</v>
      </c>
      <c r="AA197" s="22">
        <f>VLOOKUP(CONCATENATE($F197," ",$G197),AllocFactorMatrix,(AA$4+1),FALSE)*$E200</f>
        <v>0</v>
      </c>
      <c r="AB197" s="22">
        <f>VLOOKUP(CONCATENATE($F197," ",$G197),AllocFactorMatrix,(AB$4+1),FALSE)*$E200</f>
        <v>0</v>
      </c>
      <c r="AC197" s="22">
        <f>VLOOKUP(CONCATENATE($F197," ",$G197),AllocFactorMatrix,(AC$4+1),FALSE)*$E200</f>
        <v>0</v>
      </c>
    </row>
    <row r="198" spans="2:29" hidden="1" outlineLevel="1">
      <c r="F198" s="42" t="str">
        <f>F200</f>
        <v>PROD_DEMAND</v>
      </c>
      <c r="G198" s="17" t="str">
        <f>$G$13</f>
        <v>ENERGY</v>
      </c>
      <c r="H198" s="21">
        <f t="shared" si="86"/>
        <v>0</v>
      </c>
      <c r="I198" s="22">
        <f>VLOOKUP(CONCATENATE($F198," ",$G198),AllocFactorMatrix,(I$4+1),FALSE)*$E200</f>
        <v>0</v>
      </c>
      <c r="J198" s="22">
        <f>VLOOKUP(CONCATENATE($F198," ",$G198),AllocFactorMatrix,(J$4+1),FALSE)*$E200</f>
        <v>0</v>
      </c>
      <c r="K198" s="22">
        <f>VLOOKUP(CONCATENATE($F198," ",$G198),AllocFactorMatrix,(K$4+1),FALSE)*$E200</f>
        <v>0</v>
      </c>
      <c r="L198" s="22">
        <f>VLOOKUP(CONCATENATE($F198," ",$G198),AllocFactorMatrix,(L$4+1),FALSE)*$E200</f>
        <v>0</v>
      </c>
      <c r="M198" s="22">
        <f t="shared" si="87"/>
        <v>0</v>
      </c>
      <c r="N198" s="22">
        <f>VLOOKUP(CONCATENATE($F198," ",$G198),AllocFactorMatrix,(N$4+1),FALSE)*$E200</f>
        <v>0</v>
      </c>
      <c r="O198" s="22">
        <f>VLOOKUP(CONCATENATE($F198," ",$G198),AllocFactorMatrix,(O$4+1),FALSE)*$E200</f>
        <v>0</v>
      </c>
      <c r="P198" s="22">
        <f>VLOOKUP(CONCATENATE($F198," ",$G198),AllocFactorMatrix,(P$4+1),FALSE)*$E200</f>
        <v>0</v>
      </c>
      <c r="Q198" s="22">
        <f>VLOOKUP(CONCATENATE($F198," ",$G198),AllocFactorMatrix,(Q$4+1),FALSE)*$E200</f>
        <v>0</v>
      </c>
      <c r="R198" s="22">
        <f t="shared" si="89"/>
        <v>0</v>
      </c>
      <c r="S198" s="22">
        <f>VLOOKUP(CONCATENATE($F198," ",$G198),AllocFactorMatrix,(S$4+1),FALSE)*$E200</f>
        <v>0</v>
      </c>
      <c r="T198" s="22">
        <f>VLOOKUP(CONCATENATE($F198," ",$G198),AllocFactorMatrix,(T$4+1),FALSE)*$E200</f>
        <v>0</v>
      </c>
      <c r="U198" s="22">
        <f>VLOOKUP(CONCATENATE($F198," ",$G198),AllocFactorMatrix,(U$4+1),FALSE)*$E200</f>
        <v>0</v>
      </c>
      <c r="V198" s="22">
        <f>VLOOKUP(CONCATENATE($F198," ",$G198),AllocFactorMatrix,(V$4+1),FALSE)*$E200</f>
        <v>0</v>
      </c>
      <c r="W198" s="22">
        <f t="shared" si="90"/>
        <v>0</v>
      </c>
      <c r="X198" s="22">
        <f>VLOOKUP(CONCATENATE($F198," ",$G198),AllocFactorMatrix,(X$4+1),FALSE)*$E200</f>
        <v>0</v>
      </c>
      <c r="Y198" s="22">
        <f>VLOOKUP(CONCATENATE($F198," ",$G198),AllocFactorMatrix,(Y$4+1),FALSE)*$E200</f>
        <v>0</v>
      </c>
      <c r="Z198" s="22">
        <f t="shared" si="88"/>
        <v>0</v>
      </c>
      <c r="AA198" s="22">
        <f>VLOOKUP(CONCATENATE($F198," ",$G198),AllocFactorMatrix,(AA$4+1),FALSE)*$E200</f>
        <v>0</v>
      </c>
      <c r="AB198" s="22">
        <f>VLOOKUP(CONCATENATE($F198," ",$G198),AllocFactorMatrix,(AB$4+1),FALSE)*$E200</f>
        <v>0</v>
      </c>
      <c r="AC198" s="22">
        <f>VLOOKUP(CONCATENATE($F198," ",$G198),AllocFactorMatrix,(AC$4+1),FALSE)*$E200</f>
        <v>0</v>
      </c>
    </row>
    <row r="199" spans="2:29" hidden="1" outlineLevel="1">
      <c r="F199" s="42" t="str">
        <f>F200</f>
        <v>PROD_DEMAND</v>
      </c>
      <c r="G199" s="17" t="str">
        <f>$G$14</f>
        <v>CUSTOMER</v>
      </c>
      <c r="H199" s="21">
        <f t="shared" si="86"/>
        <v>0</v>
      </c>
      <c r="I199" s="22">
        <f>VLOOKUP(CONCATENATE($F199," ",$G199),AllocFactorMatrix,(I$4+1),FALSE)*$E200</f>
        <v>0</v>
      </c>
      <c r="J199" s="22">
        <f>VLOOKUP(CONCATENATE($F199," ",$G199),AllocFactorMatrix,(J$4+1),FALSE)*$E200</f>
        <v>0</v>
      </c>
      <c r="K199" s="22">
        <f>VLOOKUP(CONCATENATE($F199," ",$G199),AllocFactorMatrix,(K$4+1),FALSE)*$E200</f>
        <v>0</v>
      </c>
      <c r="L199" s="22">
        <f>VLOOKUP(CONCATENATE($F199," ",$G199),AllocFactorMatrix,(L$4+1),FALSE)*$E200</f>
        <v>0</v>
      </c>
      <c r="M199" s="22">
        <f t="shared" si="87"/>
        <v>0</v>
      </c>
      <c r="N199" s="22">
        <f>VLOOKUP(CONCATENATE($F199," ",$G199),AllocFactorMatrix,(N$4+1),FALSE)*$E200</f>
        <v>0</v>
      </c>
      <c r="O199" s="22">
        <f>VLOOKUP(CONCATENATE($F199," ",$G199),AllocFactorMatrix,(O$4+1),FALSE)*$E200</f>
        <v>0</v>
      </c>
      <c r="P199" s="22">
        <f>VLOOKUP(CONCATENATE($F199," ",$G199),AllocFactorMatrix,(P$4+1),FALSE)*$E200</f>
        <v>0</v>
      </c>
      <c r="Q199" s="22">
        <f>VLOOKUP(CONCATENATE($F199," ",$G199),AllocFactorMatrix,(Q$4+1),FALSE)*$E200</f>
        <v>0</v>
      </c>
      <c r="R199" s="22">
        <f t="shared" si="89"/>
        <v>0</v>
      </c>
      <c r="S199" s="22">
        <f>VLOOKUP(CONCATENATE($F199," ",$G199),AllocFactorMatrix,(S$4+1),FALSE)*$E200</f>
        <v>0</v>
      </c>
      <c r="T199" s="22">
        <f>VLOOKUP(CONCATENATE($F199," ",$G199),AllocFactorMatrix,(T$4+1),FALSE)*$E200</f>
        <v>0</v>
      </c>
      <c r="U199" s="22">
        <f>VLOOKUP(CONCATENATE($F199," ",$G199),AllocFactorMatrix,(U$4+1),FALSE)*$E200</f>
        <v>0</v>
      </c>
      <c r="V199" s="22">
        <f>VLOOKUP(CONCATENATE($F199," ",$G199),AllocFactorMatrix,(V$4+1),FALSE)*$E200</f>
        <v>0</v>
      </c>
      <c r="W199" s="22">
        <f t="shared" si="90"/>
        <v>0</v>
      </c>
      <c r="X199" s="22">
        <f>VLOOKUP(CONCATENATE($F199," ",$G199),AllocFactorMatrix,(X$4+1),FALSE)*$E200</f>
        <v>0</v>
      </c>
      <c r="Y199" s="22">
        <f>VLOOKUP(CONCATENATE($F199," ",$G199),AllocFactorMatrix,(Y$4+1),FALSE)*$E200</f>
        <v>0</v>
      </c>
      <c r="Z199" s="22">
        <f t="shared" si="88"/>
        <v>0</v>
      </c>
      <c r="AA199" s="22">
        <f>VLOOKUP(CONCATENATE($F199," ",$G199),AllocFactorMatrix,(AA$4+1),FALSE)*$E200</f>
        <v>0</v>
      </c>
      <c r="AB199" s="22">
        <f>VLOOKUP(CONCATENATE($F199," ",$G199),AllocFactorMatrix,(AB$4+1),FALSE)*$E200</f>
        <v>0</v>
      </c>
      <c r="AC199" s="22">
        <f>VLOOKUP(CONCATENATE($F199," ",$G199),AllocFactorMatrix,(AC$4+1),FALSE)*$E200</f>
        <v>0</v>
      </c>
    </row>
    <row r="200" spans="2:29" collapsed="1">
      <c r="B200" s="17"/>
      <c r="D200" s="39" t="s">
        <v>613</v>
      </c>
      <c r="E200" s="19">
        <v>-324785553</v>
      </c>
      <c r="F200" s="42" t="s">
        <v>29</v>
      </c>
      <c r="G200" s="17" t="str">
        <f>$G$15</f>
        <v>TOTAL</v>
      </c>
      <c r="H200" s="21">
        <f t="shared" si="86"/>
        <v>-324785553.00000006</v>
      </c>
      <c r="I200" s="22">
        <f>VLOOKUP(CONCATENATE($F200," ",$G200),AllocFactorMatrix,(I$4+1),FALSE)*$E200</f>
        <v>-161031460.681743</v>
      </c>
      <c r="J200" s="22">
        <f>VLOOKUP(CONCATENATE($F200," ",$G200),AllocFactorMatrix,(J$4+1),FALSE)*$E200</f>
        <v>-40268794.591055937</v>
      </c>
      <c r="K200" s="22">
        <f>VLOOKUP(CONCATENATE($F200," ",$G200),AllocFactorMatrix,(K$4+1),FALSE)*$E200</f>
        <v>-510360.1707526914</v>
      </c>
      <c r="L200" s="22">
        <f>VLOOKUP(CONCATENATE($F200," ",$G200),AllocFactorMatrix,(L$4+1),FALSE)*$E200</f>
        <v>-25543.019243141138</v>
      </c>
      <c r="M200" s="22">
        <f t="shared" si="87"/>
        <v>-40804697.78105177</v>
      </c>
      <c r="N200" s="22">
        <f>VLOOKUP(CONCATENATE($F200," ",$G200),AllocFactorMatrix,(N$4+1),FALSE)*$E200</f>
        <v>-18066503.363804195</v>
      </c>
      <c r="O200" s="22">
        <f>VLOOKUP(CONCATENATE($F200," ",$G200),AllocFactorMatrix,(O$4+1),FALSE)*$E200</f>
        <v>-4951610.1716395989</v>
      </c>
      <c r="P200" s="22">
        <f>VLOOKUP(CONCATENATE($F200," ",$G200),AllocFactorMatrix,(P$4+1),FALSE)*$E200</f>
        <v>-787953.72413215146</v>
      </c>
      <c r="Q200" s="22">
        <f>VLOOKUP(CONCATENATE($F200," ",$G200),AllocFactorMatrix,(Q$4+1),FALSE)*$E200</f>
        <v>0</v>
      </c>
      <c r="R200" s="22">
        <f t="shared" si="89"/>
        <v>-23806067.259575944</v>
      </c>
      <c r="S200" s="22">
        <f>VLOOKUP(CONCATENATE($F200," ",$G200),AllocFactorMatrix,(S$4+1),FALSE)*$E200</f>
        <v>-780968.72342891735</v>
      </c>
      <c r="T200" s="22">
        <f>VLOOKUP(CONCATENATE($F200," ",$G200),AllocFactorMatrix,(T$4+1),FALSE)*$E200</f>
        <v>-14212298.585267909</v>
      </c>
      <c r="U200" s="22">
        <f>VLOOKUP(CONCATENATE($F200," ",$G200),AllocFactorMatrix,(U$4+1),FALSE)*$E200</f>
        <v>-69250020.024018884</v>
      </c>
      <c r="V200" s="22">
        <f>VLOOKUP(CONCATENATE($F200," ",$G200),AllocFactorMatrix,(V$4+1),FALSE)*$E200</f>
        <v>-8823868.1492363214</v>
      </c>
      <c r="W200" s="22">
        <f t="shared" si="90"/>
        <v>-93067155.481952026</v>
      </c>
      <c r="X200" s="22">
        <f>VLOOKUP(CONCATENATE($F200," ",$G200),AllocFactorMatrix,(X$4+1),FALSE)*$E200</f>
        <v>-5052815.831173013</v>
      </c>
      <c r="Y200" s="22">
        <f>VLOOKUP(CONCATENATE($F200," ",$G200),AllocFactorMatrix,(Y$4+1),FALSE)*$E200</f>
        <v>-94980.763046477732</v>
      </c>
      <c r="Z200" s="22">
        <f t="shared" si="88"/>
        <v>-5147796.5942194909</v>
      </c>
      <c r="AA200" s="22">
        <f>VLOOKUP(CONCATENATE($F200," ",$G200),AllocFactorMatrix,(AA$4+1),FALSE)*$E200</f>
        <v>-73480.737848270379</v>
      </c>
      <c r="AB200" s="22">
        <f>VLOOKUP(CONCATENATE($F200," ",$G200),AllocFactorMatrix,(AB$4+1),FALSE)*$E200</f>
        <v>-690520.85386732512</v>
      </c>
      <c r="AC200" s="22">
        <f>VLOOKUP(CONCATENATE($F200," ",$G200),AllocFactorMatrix,(AC$4+1),FALSE)*$E200</f>
        <v>-164373.60974222567</v>
      </c>
    </row>
    <row r="201" spans="2:29" hidden="1" outlineLevel="1">
      <c r="F201" s="42"/>
      <c r="G201" s="17" t="str">
        <f>$G$8</f>
        <v>PRODUCTION</v>
      </c>
      <c r="H201" s="19">
        <f t="shared" ref="H201:AC201" si="91">+H193</f>
        <v>-324785553.00000006</v>
      </c>
      <c r="I201" s="19">
        <f t="shared" si="91"/>
        <v>-161031460.681743</v>
      </c>
      <c r="J201" s="19">
        <f t="shared" si="91"/>
        <v>-40268794.591055937</v>
      </c>
      <c r="K201" s="19">
        <f t="shared" si="91"/>
        <v>-510360.1707526914</v>
      </c>
      <c r="L201" s="19">
        <f t="shared" si="91"/>
        <v>-25543.019243141138</v>
      </c>
      <c r="M201" s="19">
        <f t="shared" si="91"/>
        <v>-40804697.78105177</v>
      </c>
      <c r="N201" s="19">
        <f t="shared" si="91"/>
        <v>-18066503.363804195</v>
      </c>
      <c r="O201" s="19">
        <f t="shared" si="91"/>
        <v>-4951610.1716395989</v>
      </c>
      <c r="P201" s="19">
        <f t="shared" si="91"/>
        <v>-787953.72413215146</v>
      </c>
      <c r="Q201" s="19">
        <f t="shared" si="91"/>
        <v>0</v>
      </c>
      <c r="R201" s="19">
        <f t="shared" si="91"/>
        <v>-23806067.259575944</v>
      </c>
      <c r="S201" s="19">
        <f t="shared" si="91"/>
        <v>-780968.72342891735</v>
      </c>
      <c r="T201" s="19">
        <f t="shared" si="91"/>
        <v>-14212298.585267909</v>
      </c>
      <c r="U201" s="19">
        <f t="shared" si="91"/>
        <v>-69250020.024018884</v>
      </c>
      <c r="V201" s="19">
        <f t="shared" si="91"/>
        <v>-8823868.1492363214</v>
      </c>
      <c r="W201" s="19">
        <f t="shared" si="91"/>
        <v>-93067155.481952026</v>
      </c>
      <c r="X201" s="19">
        <f t="shared" si="91"/>
        <v>-5052815.831173013</v>
      </c>
      <c r="Y201" s="19">
        <f t="shared" si="91"/>
        <v>-94980.763046477732</v>
      </c>
      <c r="Z201" s="19">
        <f t="shared" si="91"/>
        <v>-5147796.5942194909</v>
      </c>
      <c r="AA201" s="19">
        <f t="shared" si="91"/>
        <v>-73480.737848270379</v>
      </c>
      <c r="AB201" s="19">
        <f t="shared" si="91"/>
        <v>-690520.85386732512</v>
      </c>
      <c r="AC201" s="19">
        <f t="shared" si="91"/>
        <v>-164373.60974222567</v>
      </c>
    </row>
    <row r="202" spans="2:29" hidden="1" outlineLevel="1">
      <c r="F202" s="42"/>
      <c r="G202" s="17" t="str">
        <f>$G$9</f>
        <v>BULKTRAN</v>
      </c>
      <c r="H202" s="19">
        <f t="shared" ref="H202:AC202" si="92">+H194</f>
        <v>0</v>
      </c>
      <c r="I202" s="19">
        <f t="shared" si="92"/>
        <v>0</v>
      </c>
      <c r="J202" s="19">
        <f t="shared" si="92"/>
        <v>0</v>
      </c>
      <c r="K202" s="19">
        <f t="shared" si="92"/>
        <v>0</v>
      </c>
      <c r="L202" s="19">
        <f t="shared" si="92"/>
        <v>0</v>
      </c>
      <c r="M202" s="19">
        <f t="shared" si="92"/>
        <v>0</v>
      </c>
      <c r="N202" s="19">
        <f t="shared" si="92"/>
        <v>0</v>
      </c>
      <c r="O202" s="19">
        <f t="shared" si="92"/>
        <v>0</v>
      </c>
      <c r="P202" s="19">
        <f t="shared" si="92"/>
        <v>0</v>
      </c>
      <c r="Q202" s="19">
        <f t="shared" si="92"/>
        <v>0</v>
      </c>
      <c r="R202" s="19">
        <f t="shared" si="92"/>
        <v>0</v>
      </c>
      <c r="S202" s="19">
        <f t="shared" si="92"/>
        <v>0</v>
      </c>
      <c r="T202" s="19">
        <f t="shared" si="92"/>
        <v>0</v>
      </c>
      <c r="U202" s="19">
        <f t="shared" si="92"/>
        <v>0</v>
      </c>
      <c r="V202" s="19">
        <f t="shared" si="92"/>
        <v>0</v>
      </c>
      <c r="W202" s="19">
        <f t="shared" si="92"/>
        <v>0</v>
      </c>
      <c r="X202" s="19">
        <f t="shared" si="92"/>
        <v>0</v>
      </c>
      <c r="Y202" s="19">
        <f t="shared" si="92"/>
        <v>0</v>
      </c>
      <c r="Z202" s="19">
        <f t="shared" si="92"/>
        <v>0</v>
      </c>
      <c r="AA202" s="19">
        <f t="shared" si="92"/>
        <v>0</v>
      </c>
      <c r="AB202" s="19">
        <f t="shared" si="92"/>
        <v>0</v>
      </c>
      <c r="AC202" s="19">
        <f t="shared" si="92"/>
        <v>0</v>
      </c>
    </row>
    <row r="203" spans="2:29" hidden="1" outlineLevel="1">
      <c r="F203" s="42"/>
      <c r="G203" s="17" t="str">
        <f>$G$10</f>
        <v>SUBTRAN</v>
      </c>
      <c r="H203" s="19">
        <f t="shared" ref="H203:AC203" si="93">+H195</f>
        <v>0</v>
      </c>
      <c r="I203" s="19">
        <f t="shared" si="93"/>
        <v>0</v>
      </c>
      <c r="J203" s="19">
        <f t="shared" si="93"/>
        <v>0</v>
      </c>
      <c r="K203" s="19">
        <f t="shared" si="93"/>
        <v>0</v>
      </c>
      <c r="L203" s="19">
        <f t="shared" si="93"/>
        <v>0</v>
      </c>
      <c r="M203" s="19">
        <f t="shared" si="93"/>
        <v>0</v>
      </c>
      <c r="N203" s="19">
        <f t="shared" si="93"/>
        <v>0</v>
      </c>
      <c r="O203" s="19">
        <f t="shared" si="93"/>
        <v>0</v>
      </c>
      <c r="P203" s="19">
        <f t="shared" si="93"/>
        <v>0</v>
      </c>
      <c r="Q203" s="19">
        <f t="shared" si="93"/>
        <v>0</v>
      </c>
      <c r="R203" s="19">
        <f t="shared" si="93"/>
        <v>0</v>
      </c>
      <c r="S203" s="19">
        <f t="shared" si="93"/>
        <v>0</v>
      </c>
      <c r="T203" s="19">
        <f t="shared" si="93"/>
        <v>0</v>
      </c>
      <c r="U203" s="19">
        <f t="shared" si="93"/>
        <v>0</v>
      </c>
      <c r="V203" s="19">
        <f t="shared" si="93"/>
        <v>0</v>
      </c>
      <c r="W203" s="19">
        <f t="shared" si="93"/>
        <v>0</v>
      </c>
      <c r="X203" s="19">
        <f t="shared" si="93"/>
        <v>0</v>
      </c>
      <c r="Y203" s="19">
        <f t="shared" si="93"/>
        <v>0</v>
      </c>
      <c r="Z203" s="19">
        <f t="shared" si="93"/>
        <v>0</v>
      </c>
      <c r="AA203" s="19">
        <f t="shared" si="93"/>
        <v>0</v>
      </c>
      <c r="AB203" s="19">
        <f t="shared" si="93"/>
        <v>0</v>
      </c>
      <c r="AC203" s="19">
        <f t="shared" si="93"/>
        <v>0</v>
      </c>
    </row>
    <row r="204" spans="2:29" hidden="1" outlineLevel="1">
      <c r="F204" s="42"/>
      <c r="G204" s="17" t="str">
        <f>$G$11</f>
        <v>DISTPRI</v>
      </c>
      <c r="H204" s="19">
        <f t="shared" ref="H204:AC204" si="94">+H196</f>
        <v>0</v>
      </c>
      <c r="I204" s="19">
        <f t="shared" si="94"/>
        <v>0</v>
      </c>
      <c r="J204" s="19">
        <f t="shared" si="94"/>
        <v>0</v>
      </c>
      <c r="K204" s="19">
        <f t="shared" si="94"/>
        <v>0</v>
      </c>
      <c r="L204" s="19">
        <f t="shared" si="94"/>
        <v>0</v>
      </c>
      <c r="M204" s="19">
        <f t="shared" si="94"/>
        <v>0</v>
      </c>
      <c r="N204" s="19">
        <f t="shared" si="94"/>
        <v>0</v>
      </c>
      <c r="O204" s="19">
        <f t="shared" si="94"/>
        <v>0</v>
      </c>
      <c r="P204" s="19">
        <f t="shared" si="94"/>
        <v>0</v>
      </c>
      <c r="Q204" s="19">
        <f t="shared" si="94"/>
        <v>0</v>
      </c>
      <c r="R204" s="19">
        <f t="shared" si="94"/>
        <v>0</v>
      </c>
      <c r="S204" s="19">
        <f t="shared" si="94"/>
        <v>0</v>
      </c>
      <c r="T204" s="19">
        <f t="shared" si="94"/>
        <v>0</v>
      </c>
      <c r="U204" s="19">
        <f t="shared" si="94"/>
        <v>0</v>
      </c>
      <c r="V204" s="19">
        <f t="shared" si="94"/>
        <v>0</v>
      </c>
      <c r="W204" s="19">
        <f t="shared" si="94"/>
        <v>0</v>
      </c>
      <c r="X204" s="19">
        <f t="shared" si="94"/>
        <v>0</v>
      </c>
      <c r="Y204" s="19">
        <f t="shared" si="94"/>
        <v>0</v>
      </c>
      <c r="Z204" s="19">
        <f t="shared" si="94"/>
        <v>0</v>
      </c>
      <c r="AA204" s="19">
        <f t="shared" si="94"/>
        <v>0</v>
      </c>
      <c r="AB204" s="19">
        <f t="shared" si="94"/>
        <v>0</v>
      </c>
      <c r="AC204" s="19">
        <f t="shared" si="94"/>
        <v>0</v>
      </c>
    </row>
    <row r="205" spans="2:29" hidden="1" outlineLevel="1">
      <c r="F205" s="42"/>
      <c r="G205" s="17" t="str">
        <f>$G$12</f>
        <v>DISTSEC</v>
      </c>
      <c r="H205" s="19">
        <f t="shared" ref="H205:AC205" si="95">+H197</f>
        <v>0</v>
      </c>
      <c r="I205" s="19">
        <f t="shared" si="95"/>
        <v>0</v>
      </c>
      <c r="J205" s="19">
        <f t="shared" si="95"/>
        <v>0</v>
      </c>
      <c r="K205" s="19">
        <f t="shared" si="95"/>
        <v>0</v>
      </c>
      <c r="L205" s="19">
        <f t="shared" si="95"/>
        <v>0</v>
      </c>
      <c r="M205" s="19">
        <f t="shared" si="95"/>
        <v>0</v>
      </c>
      <c r="N205" s="19">
        <f t="shared" si="95"/>
        <v>0</v>
      </c>
      <c r="O205" s="19">
        <f t="shared" si="95"/>
        <v>0</v>
      </c>
      <c r="P205" s="19">
        <f t="shared" si="95"/>
        <v>0</v>
      </c>
      <c r="Q205" s="19">
        <f t="shared" si="95"/>
        <v>0</v>
      </c>
      <c r="R205" s="19">
        <f t="shared" si="95"/>
        <v>0</v>
      </c>
      <c r="S205" s="19">
        <f t="shared" si="95"/>
        <v>0</v>
      </c>
      <c r="T205" s="19">
        <f t="shared" si="95"/>
        <v>0</v>
      </c>
      <c r="U205" s="19">
        <f t="shared" si="95"/>
        <v>0</v>
      </c>
      <c r="V205" s="19">
        <f t="shared" si="95"/>
        <v>0</v>
      </c>
      <c r="W205" s="19">
        <f t="shared" si="95"/>
        <v>0</v>
      </c>
      <c r="X205" s="19">
        <f t="shared" si="95"/>
        <v>0</v>
      </c>
      <c r="Y205" s="19">
        <f t="shared" si="95"/>
        <v>0</v>
      </c>
      <c r="Z205" s="19">
        <f t="shared" si="95"/>
        <v>0</v>
      </c>
      <c r="AA205" s="19">
        <f t="shared" si="95"/>
        <v>0</v>
      </c>
      <c r="AB205" s="19">
        <f t="shared" si="95"/>
        <v>0</v>
      </c>
      <c r="AC205" s="19">
        <f t="shared" si="95"/>
        <v>0</v>
      </c>
    </row>
    <row r="206" spans="2:29" hidden="1" outlineLevel="1">
      <c r="F206" s="42"/>
      <c r="G206" s="17" t="str">
        <f>$G$13</f>
        <v>ENERGY</v>
      </c>
      <c r="H206" s="19">
        <f t="shared" ref="H206:AC206" si="96">+H198</f>
        <v>0</v>
      </c>
      <c r="I206" s="19">
        <f t="shared" si="96"/>
        <v>0</v>
      </c>
      <c r="J206" s="19">
        <f t="shared" si="96"/>
        <v>0</v>
      </c>
      <c r="K206" s="19">
        <f t="shared" si="96"/>
        <v>0</v>
      </c>
      <c r="L206" s="19">
        <f t="shared" si="96"/>
        <v>0</v>
      </c>
      <c r="M206" s="19">
        <f t="shared" si="96"/>
        <v>0</v>
      </c>
      <c r="N206" s="19">
        <f t="shared" si="96"/>
        <v>0</v>
      </c>
      <c r="O206" s="19">
        <f t="shared" si="96"/>
        <v>0</v>
      </c>
      <c r="P206" s="19">
        <f t="shared" si="96"/>
        <v>0</v>
      </c>
      <c r="Q206" s="19">
        <f t="shared" si="96"/>
        <v>0</v>
      </c>
      <c r="R206" s="19">
        <f t="shared" si="96"/>
        <v>0</v>
      </c>
      <c r="S206" s="19">
        <f t="shared" si="96"/>
        <v>0</v>
      </c>
      <c r="T206" s="19">
        <f t="shared" si="96"/>
        <v>0</v>
      </c>
      <c r="U206" s="19">
        <f t="shared" si="96"/>
        <v>0</v>
      </c>
      <c r="V206" s="19">
        <f t="shared" si="96"/>
        <v>0</v>
      </c>
      <c r="W206" s="19">
        <f t="shared" si="96"/>
        <v>0</v>
      </c>
      <c r="X206" s="19">
        <f t="shared" si="96"/>
        <v>0</v>
      </c>
      <c r="Y206" s="19">
        <f t="shared" si="96"/>
        <v>0</v>
      </c>
      <c r="Z206" s="19">
        <f t="shared" si="96"/>
        <v>0</v>
      </c>
      <c r="AA206" s="19">
        <f t="shared" si="96"/>
        <v>0</v>
      </c>
      <c r="AB206" s="19">
        <f t="shared" si="96"/>
        <v>0</v>
      </c>
      <c r="AC206" s="19">
        <f t="shared" si="96"/>
        <v>0</v>
      </c>
    </row>
    <row r="207" spans="2:29" hidden="1" outlineLevel="1">
      <c r="F207" s="42"/>
      <c r="G207" s="17" t="str">
        <f>$G$14</f>
        <v>CUSTOMER</v>
      </c>
      <c r="H207" s="19">
        <f t="shared" ref="H207:AC207" si="97">+H199</f>
        <v>0</v>
      </c>
      <c r="I207" s="19">
        <f t="shared" si="97"/>
        <v>0</v>
      </c>
      <c r="J207" s="19">
        <f t="shared" si="97"/>
        <v>0</v>
      </c>
      <c r="K207" s="19">
        <f t="shared" si="97"/>
        <v>0</v>
      </c>
      <c r="L207" s="19">
        <f t="shared" si="97"/>
        <v>0</v>
      </c>
      <c r="M207" s="19">
        <f t="shared" si="97"/>
        <v>0</v>
      </c>
      <c r="N207" s="19">
        <f t="shared" si="97"/>
        <v>0</v>
      </c>
      <c r="O207" s="19">
        <f t="shared" si="97"/>
        <v>0</v>
      </c>
      <c r="P207" s="19">
        <f t="shared" si="97"/>
        <v>0</v>
      </c>
      <c r="Q207" s="19">
        <f t="shared" si="97"/>
        <v>0</v>
      </c>
      <c r="R207" s="19">
        <f t="shared" si="97"/>
        <v>0</v>
      </c>
      <c r="S207" s="19">
        <f t="shared" si="97"/>
        <v>0</v>
      </c>
      <c r="T207" s="19">
        <f t="shared" si="97"/>
        <v>0</v>
      </c>
      <c r="U207" s="19">
        <f t="shared" si="97"/>
        <v>0</v>
      </c>
      <c r="V207" s="19">
        <f t="shared" si="97"/>
        <v>0</v>
      </c>
      <c r="W207" s="19">
        <f t="shared" si="97"/>
        <v>0</v>
      </c>
      <c r="X207" s="19">
        <f t="shared" si="97"/>
        <v>0</v>
      </c>
      <c r="Y207" s="19">
        <f t="shared" si="97"/>
        <v>0</v>
      </c>
      <c r="Z207" s="19">
        <f t="shared" si="97"/>
        <v>0</v>
      </c>
      <c r="AA207" s="19">
        <f t="shared" si="97"/>
        <v>0</v>
      </c>
      <c r="AB207" s="19">
        <f t="shared" si="97"/>
        <v>0</v>
      </c>
      <c r="AC207" s="19">
        <f t="shared" si="97"/>
        <v>0</v>
      </c>
    </row>
    <row r="208" spans="2:29" collapsed="1">
      <c r="B208" s="17"/>
      <c r="C208" s="17" t="s">
        <v>322</v>
      </c>
      <c r="E208" s="19">
        <f>+E200</f>
        <v>-324785553</v>
      </c>
      <c r="F208" s="42"/>
      <c r="G208" s="17" t="str">
        <f>$G$15</f>
        <v>TOTAL</v>
      </c>
      <c r="H208" s="19">
        <f t="shared" ref="H208:AC208" si="98">+H200</f>
        <v>-324785553.00000006</v>
      </c>
      <c r="I208" s="19">
        <f t="shared" si="98"/>
        <v>-161031460.681743</v>
      </c>
      <c r="J208" s="19">
        <f t="shared" si="98"/>
        <v>-40268794.591055937</v>
      </c>
      <c r="K208" s="19">
        <f t="shared" si="98"/>
        <v>-510360.1707526914</v>
      </c>
      <c r="L208" s="19">
        <f t="shared" si="98"/>
        <v>-25543.019243141138</v>
      </c>
      <c r="M208" s="19">
        <f t="shared" si="98"/>
        <v>-40804697.78105177</v>
      </c>
      <c r="N208" s="19">
        <f t="shared" si="98"/>
        <v>-18066503.363804195</v>
      </c>
      <c r="O208" s="19">
        <f t="shared" si="98"/>
        <v>-4951610.1716395989</v>
      </c>
      <c r="P208" s="19">
        <f t="shared" si="98"/>
        <v>-787953.72413215146</v>
      </c>
      <c r="Q208" s="19">
        <f t="shared" si="98"/>
        <v>0</v>
      </c>
      <c r="R208" s="19">
        <f t="shared" si="98"/>
        <v>-23806067.259575944</v>
      </c>
      <c r="S208" s="19">
        <f t="shared" si="98"/>
        <v>-780968.72342891735</v>
      </c>
      <c r="T208" s="19">
        <f t="shared" si="98"/>
        <v>-14212298.585267909</v>
      </c>
      <c r="U208" s="19">
        <f t="shared" si="98"/>
        <v>-69250020.024018884</v>
      </c>
      <c r="V208" s="19">
        <f t="shared" si="98"/>
        <v>-8823868.1492363214</v>
      </c>
      <c r="W208" s="19">
        <f t="shared" si="98"/>
        <v>-93067155.481952026</v>
      </c>
      <c r="X208" s="19">
        <f t="shared" si="98"/>
        <v>-5052815.831173013</v>
      </c>
      <c r="Y208" s="19">
        <f t="shared" si="98"/>
        <v>-94980.763046477732</v>
      </c>
      <c r="Z208" s="19">
        <f t="shared" si="98"/>
        <v>-5147796.5942194909</v>
      </c>
      <c r="AA208" s="19">
        <f t="shared" si="98"/>
        <v>-73480.737848270379</v>
      </c>
      <c r="AB208" s="19">
        <f t="shared" si="98"/>
        <v>-690520.85386732512</v>
      </c>
      <c r="AC208" s="19">
        <f t="shared" si="98"/>
        <v>-164373.60974222567</v>
      </c>
    </row>
    <row r="209" spans="2:29">
      <c r="F209" s="44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</row>
    <row r="210" spans="2:29" hidden="1" outlineLevel="1">
      <c r="E210" s="19"/>
      <c r="F210" s="42"/>
      <c r="G210" s="17" t="str">
        <f>$G$8</f>
        <v>PRODUCTION</v>
      </c>
      <c r="H210" s="21">
        <f t="shared" ref="H210:AC210" ca="1" si="99">+H201+H184</f>
        <v>947367325.09817243</v>
      </c>
      <c r="I210" s="21">
        <f t="shared" ca="1" si="99"/>
        <v>469712838.99045336</v>
      </c>
      <c r="J210" s="21">
        <f t="shared" ca="1" si="99"/>
        <v>117460089.78624859</v>
      </c>
      <c r="K210" s="21">
        <f t="shared" ca="1" si="99"/>
        <v>1488670.1250613311</v>
      </c>
      <c r="L210" s="21">
        <f t="shared" ca="1" si="99"/>
        <v>74506.460006568552</v>
      </c>
      <c r="M210" s="21">
        <f t="shared" ca="1" si="99"/>
        <v>119023266.37131648</v>
      </c>
      <c r="N210" s="21">
        <f t="shared" ca="1" si="99"/>
        <v>52698202.883563325</v>
      </c>
      <c r="O210" s="21">
        <f t="shared" ca="1" si="99"/>
        <v>14443356.977873668</v>
      </c>
      <c r="P210" s="21">
        <f t="shared" ca="1" si="99"/>
        <v>2298383.0562568754</v>
      </c>
      <c r="Q210" s="21">
        <f t="shared" ca="1" si="99"/>
        <v>0</v>
      </c>
      <c r="R210" s="21">
        <f t="shared" ca="1" si="99"/>
        <v>69439942.917693853</v>
      </c>
      <c r="S210" s="21">
        <f t="shared" ca="1" si="99"/>
        <v>2278008.5002739877</v>
      </c>
      <c r="T210" s="21">
        <f t="shared" ca="1" si="99"/>
        <v>41455868.864406645</v>
      </c>
      <c r="U210" s="21">
        <f t="shared" ca="1" si="99"/>
        <v>201995457.0859549</v>
      </c>
      <c r="V210" s="21">
        <f t="shared" ca="1" si="99"/>
        <v>25738350.392577253</v>
      </c>
      <c r="W210" s="21">
        <f t="shared" ca="1" si="99"/>
        <v>271467684.84321278</v>
      </c>
      <c r="X210" s="21">
        <f t="shared" ca="1" si="99"/>
        <v>14738563.873843469</v>
      </c>
      <c r="Y210" s="21">
        <f t="shared" ca="1" si="99"/>
        <v>277049.48878414219</v>
      </c>
      <c r="Z210" s="21">
        <f t="shared" ca="1" si="99"/>
        <v>15015613.362627614</v>
      </c>
      <c r="AA210" s="21">
        <f t="shared" ca="1" si="99"/>
        <v>214336.04240874568</v>
      </c>
      <c r="AB210" s="21">
        <f t="shared" ca="1" si="99"/>
        <v>2014181.013318636</v>
      </c>
      <c r="AC210" s="21">
        <f t="shared" ca="1" si="99"/>
        <v>479461.55714082246</v>
      </c>
    </row>
    <row r="211" spans="2:29" hidden="1" outlineLevel="1">
      <c r="E211" s="19"/>
      <c r="F211" s="42"/>
      <c r="G211" s="17" t="str">
        <f>$G$9</f>
        <v>BULKTRAN</v>
      </c>
      <c r="H211" s="21">
        <f t="shared" ref="H211:AC211" ca="1" si="100">+H202+H185</f>
        <v>607220220.82953715</v>
      </c>
      <c r="I211" s="21">
        <f t="shared" ca="1" si="100"/>
        <v>301064989.53686798</v>
      </c>
      <c r="J211" s="21">
        <f t="shared" ca="1" si="100"/>
        <v>75286681.06773901</v>
      </c>
      <c r="K211" s="21">
        <f t="shared" ca="1" si="100"/>
        <v>954171.18379969744</v>
      </c>
      <c r="L211" s="21">
        <f t="shared" ca="1" si="100"/>
        <v>47755.319293630251</v>
      </c>
      <c r="M211" s="21">
        <f t="shared" ca="1" si="100"/>
        <v>76288607.570832342</v>
      </c>
      <c r="N211" s="21">
        <f t="shared" ca="1" si="100"/>
        <v>33777198.71113465</v>
      </c>
      <c r="O211" s="21">
        <f t="shared" ca="1" si="100"/>
        <v>9257547.9238905013</v>
      </c>
      <c r="P211" s="21">
        <f t="shared" ca="1" si="100"/>
        <v>1473161.0749046495</v>
      </c>
      <c r="Q211" s="21">
        <f t="shared" ca="1" si="100"/>
        <v>0</v>
      </c>
      <c r="R211" s="21">
        <f t="shared" ca="1" si="100"/>
        <v>44507907.709929802</v>
      </c>
      <c r="S211" s="21">
        <f t="shared" ca="1" si="100"/>
        <v>1460101.8928371749</v>
      </c>
      <c r="T211" s="21">
        <f t="shared" ca="1" si="100"/>
        <v>26571363.799059421</v>
      </c>
      <c r="U211" s="21">
        <f t="shared" ca="1" si="100"/>
        <v>129470082.83781204</v>
      </c>
      <c r="V211" s="21">
        <f t="shared" ca="1" si="100"/>
        <v>16497135.160904143</v>
      </c>
      <c r="W211" s="21">
        <f t="shared" ca="1" si="100"/>
        <v>173998683.69061279</v>
      </c>
      <c r="X211" s="21">
        <f t="shared" ca="1" si="100"/>
        <v>9446762.3835960981</v>
      </c>
      <c r="Y211" s="21">
        <f t="shared" ca="1" si="100"/>
        <v>177576.3711744904</v>
      </c>
      <c r="Z211" s="21">
        <f t="shared" ca="1" si="100"/>
        <v>9624338.75477059</v>
      </c>
      <c r="AA211" s="21">
        <f t="shared" ca="1" si="100"/>
        <v>137379.84787440361</v>
      </c>
      <c r="AB211" s="21">
        <f t="shared" ca="1" si="100"/>
        <v>1291000.2353852161</v>
      </c>
      <c r="AC211" s="21">
        <f t="shared" ca="1" si="100"/>
        <v>307313.4832639012</v>
      </c>
    </row>
    <row r="212" spans="2:29" hidden="1" outlineLevel="1">
      <c r="E212" s="19"/>
      <c r="F212" s="42"/>
      <c r="G212" s="17" t="str">
        <f>$G$10</f>
        <v>SUBTRAN</v>
      </c>
      <c r="H212" s="21">
        <f t="shared" ref="H212:AC212" ca="1" si="101">+H203+H186</f>
        <v>192373687.74828073</v>
      </c>
      <c r="I212" s="21">
        <f t="shared" ca="1" si="101"/>
        <v>92832275.504471421</v>
      </c>
      <c r="J212" s="21">
        <f t="shared" ca="1" si="101"/>
        <v>23161042.392017558</v>
      </c>
      <c r="K212" s="21">
        <f t="shared" ca="1" si="101"/>
        <v>294158.95374322595</v>
      </c>
      <c r="L212" s="21">
        <f t="shared" ca="1" si="101"/>
        <v>18963.965475567256</v>
      </c>
      <c r="M212" s="21">
        <f t="shared" ca="1" si="101"/>
        <v>23474165.311236352</v>
      </c>
      <c r="N212" s="21">
        <f t="shared" ca="1" si="101"/>
        <v>10285408.560864201</v>
      </c>
      <c r="O212" s="21">
        <f t="shared" ca="1" si="101"/>
        <v>2823610.9232228845</v>
      </c>
      <c r="P212" s="21">
        <f t="shared" ca="1" si="101"/>
        <v>567566.70372119907</v>
      </c>
      <c r="Q212" s="21">
        <f t="shared" ca="1" si="101"/>
        <v>0</v>
      </c>
      <c r="R212" s="21">
        <f t="shared" ca="1" si="101"/>
        <v>13676586.187808285</v>
      </c>
      <c r="S212" s="21">
        <f t="shared" ca="1" si="101"/>
        <v>435864.2716039861</v>
      </c>
      <c r="T212" s="21">
        <f t="shared" ca="1" si="101"/>
        <v>8165982.491792242</v>
      </c>
      <c r="U212" s="21">
        <f t="shared" ca="1" si="101"/>
        <v>50746873.901970871</v>
      </c>
      <c r="V212" s="21">
        <f t="shared" ca="1" si="101"/>
        <v>0</v>
      </c>
      <c r="W212" s="21">
        <f t="shared" ca="1" si="101"/>
        <v>59348720.665367097</v>
      </c>
      <c r="X212" s="21">
        <f t="shared" ca="1" si="101"/>
        <v>2884919.5354978004</v>
      </c>
      <c r="Y212" s="21">
        <f t="shared" ca="1" si="101"/>
        <v>55338.022700382789</v>
      </c>
      <c r="Z212" s="21">
        <f t="shared" ca="1" si="101"/>
        <v>2940257.5581981833</v>
      </c>
      <c r="AA212" s="21">
        <f t="shared" ca="1" si="101"/>
        <v>42090.583085997707</v>
      </c>
      <c r="AB212" s="21">
        <f t="shared" ca="1" si="101"/>
        <v>48158.033880513889</v>
      </c>
      <c r="AC212" s="21">
        <f t="shared" ca="1" si="101"/>
        <v>11433.904232899769</v>
      </c>
    </row>
    <row r="213" spans="2:29" hidden="1" outlineLevel="1">
      <c r="E213" s="19"/>
      <c r="F213" s="42"/>
      <c r="G213" s="17" t="str">
        <f>$G$11</f>
        <v>DISTPRI</v>
      </c>
      <c r="H213" s="21">
        <f t="shared" ref="H213:AC213" ca="1" si="102">+H204+H187</f>
        <v>285182933.77741528</v>
      </c>
      <c r="I213" s="21">
        <f t="shared" ca="1" si="102"/>
        <v>188625658.35202456</v>
      </c>
      <c r="J213" s="21">
        <f t="shared" ca="1" si="102"/>
        <v>46809075.421523623</v>
      </c>
      <c r="K213" s="21">
        <f t="shared" ca="1" si="102"/>
        <v>594283.48337106255</v>
      </c>
      <c r="L213" s="21">
        <f t="shared" ca="1" si="102"/>
        <v>0</v>
      </c>
      <c r="M213" s="21">
        <f t="shared" ca="1" si="102"/>
        <v>47403358.904894687</v>
      </c>
      <c r="N213" s="21">
        <f t="shared" ca="1" si="102"/>
        <v>20431851.499244645</v>
      </c>
      <c r="O213" s="21">
        <f t="shared" ca="1" si="102"/>
        <v>5618611.9009891832</v>
      </c>
      <c r="P213" s="21">
        <f t="shared" ca="1" si="102"/>
        <v>0</v>
      </c>
      <c r="Q213" s="21">
        <f t="shared" ca="1" si="102"/>
        <v>0</v>
      </c>
      <c r="R213" s="21">
        <f t="shared" ca="1" si="102"/>
        <v>26050463.400233828</v>
      </c>
      <c r="S213" s="21">
        <f t="shared" ca="1" si="102"/>
        <v>875497.14604864898</v>
      </c>
      <c r="T213" s="21">
        <f t="shared" ca="1" si="102"/>
        <v>16170224.451283878</v>
      </c>
      <c r="U213" s="21">
        <f t="shared" ca="1" si="102"/>
        <v>0</v>
      </c>
      <c r="V213" s="21">
        <f t="shared" ca="1" si="102"/>
        <v>0</v>
      </c>
      <c r="W213" s="21">
        <f t="shared" ca="1" si="102"/>
        <v>17045721.59733253</v>
      </c>
      <c r="X213" s="21">
        <f t="shared" ca="1" si="102"/>
        <v>5743096.2005554019</v>
      </c>
      <c r="Y213" s="21">
        <f t="shared" ca="1" si="102"/>
        <v>110301.54450313363</v>
      </c>
      <c r="Z213" s="21">
        <f t="shared" ca="1" si="102"/>
        <v>5853397.7450585365</v>
      </c>
      <c r="AA213" s="21">
        <f t="shared" ca="1" si="102"/>
        <v>84298.300704591224</v>
      </c>
      <c r="AB213" s="21">
        <f t="shared" ca="1" si="102"/>
        <v>97004.347514010093</v>
      </c>
      <c r="AC213" s="21">
        <f t="shared" ca="1" si="102"/>
        <v>23031.129652540963</v>
      </c>
    </row>
    <row r="214" spans="2:29" hidden="1" outlineLevel="1">
      <c r="E214" s="19"/>
      <c r="F214" s="42"/>
      <c r="G214" s="17" t="str">
        <f>$G$12</f>
        <v>DISTSEC</v>
      </c>
      <c r="H214" s="21">
        <f t="shared" ref="H214:AC214" ca="1" si="103">+H205+H188</f>
        <v>94582460.185597822</v>
      </c>
      <c r="I214" s="21">
        <f t="shared" ca="1" si="103"/>
        <v>71918463.414129481</v>
      </c>
      <c r="J214" s="21">
        <f t="shared" ca="1" si="103"/>
        <v>14516229.846204545</v>
      </c>
      <c r="K214" s="21">
        <f t="shared" ca="1" si="103"/>
        <v>0</v>
      </c>
      <c r="L214" s="21">
        <f t="shared" ca="1" si="103"/>
        <v>0</v>
      </c>
      <c r="M214" s="21">
        <f t="shared" ca="1" si="103"/>
        <v>14516229.846204545</v>
      </c>
      <c r="N214" s="21">
        <f t="shared" ca="1" si="103"/>
        <v>5560010.7228824105</v>
      </c>
      <c r="O214" s="21">
        <f t="shared" ca="1" si="103"/>
        <v>0</v>
      </c>
      <c r="P214" s="21">
        <f t="shared" ca="1" si="103"/>
        <v>0</v>
      </c>
      <c r="Q214" s="21">
        <f t="shared" ca="1" si="103"/>
        <v>0</v>
      </c>
      <c r="R214" s="21">
        <f t="shared" ca="1" si="103"/>
        <v>5560010.7228824105</v>
      </c>
      <c r="S214" s="21">
        <f t="shared" ca="1" si="103"/>
        <v>195279.24305571328</v>
      </c>
      <c r="T214" s="21">
        <f t="shared" ca="1" si="103"/>
        <v>0</v>
      </c>
      <c r="U214" s="21">
        <f t="shared" ca="1" si="103"/>
        <v>0</v>
      </c>
      <c r="V214" s="21">
        <f t="shared" ca="1" si="103"/>
        <v>0</v>
      </c>
      <c r="W214" s="21">
        <f t="shared" ca="1" si="103"/>
        <v>195279.24305571328</v>
      </c>
      <c r="X214" s="21">
        <f t="shared" ca="1" si="103"/>
        <v>1612778.3242924144</v>
      </c>
      <c r="Y214" s="21">
        <f t="shared" ca="1" si="103"/>
        <v>0</v>
      </c>
      <c r="Z214" s="21">
        <f t="shared" ca="1" si="103"/>
        <v>1612778.3242924144</v>
      </c>
      <c r="AA214" s="21">
        <f t="shared" ca="1" si="103"/>
        <v>20759.298865612309</v>
      </c>
      <c r="AB214" s="21">
        <f t="shared" ca="1" si="103"/>
        <v>618072.665293867</v>
      </c>
      <c r="AC214" s="21">
        <f t="shared" ca="1" si="103"/>
        <v>140866.67087379779</v>
      </c>
    </row>
    <row r="215" spans="2:29" hidden="1" outlineLevel="1">
      <c r="E215" s="19"/>
      <c r="F215" s="42"/>
      <c r="G215" s="17" t="str">
        <f>$G$13</f>
        <v>ENERGY</v>
      </c>
      <c r="H215" s="21">
        <f t="shared" ref="H215:AC215" ca="1" si="104">+H206+H189</f>
        <v>28395554.074960303</v>
      </c>
      <c r="I215" s="21">
        <f t="shared" ca="1" si="104"/>
        <v>10433055.951775698</v>
      </c>
      <c r="J215" s="21">
        <f t="shared" ca="1" si="104"/>
        <v>3295681.5054198643</v>
      </c>
      <c r="K215" s="21">
        <f t="shared" ca="1" si="104"/>
        <v>41158.309980670558</v>
      </c>
      <c r="L215" s="21">
        <f t="shared" ca="1" si="104"/>
        <v>2084.9865204578268</v>
      </c>
      <c r="M215" s="21">
        <f t="shared" ca="1" si="104"/>
        <v>3338924.8019209928</v>
      </c>
      <c r="N215" s="21">
        <f t="shared" ca="1" si="104"/>
        <v>1669738.3883607839</v>
      </c>
      <c r="O215" s="21">
        <f t="shared" ca="1" si="104"/>
        <v>450451.47041734279</v>
      </c>
      <c r="P215" s="21">
        <f t="shared" ca="1" si="104"/>
        <v>70193.158869268562</v>
      </c>
      <c r="Q215" s="21">
        <f t="shared" ca="1" si="104"/>
        <v>0</v>
      </c>
      <c r="R215" s="21">
        <f t="shared" ca="1" si="104"/>
        <v>2190383.0176473949</v>
      </c>
      <c r="S215" s="21">
        <f t="shared" ca="1" si="104"/>
        <v>84091.08703075246</v>
      </c>
      <c r="T215" s="21">
        <f t="shared" ca="1" si="104"/>
        <v>1662170.0600999009</v>
      </c>
      <c r="U215" s="21">
        <f t="shared" ca="1" si="104"/>
        <v>8738203.7273141947</v>
      </c>
      <c r="V215" s="21">
        <f t="shared" ca="1" si="104"/>
        <v>1221887.8150771915</v>
      </c>
      <c r="W215" s="21">
        <f t="shared" ca="1" si="104"/>
        <v>11706352.689522039</v>
      </c>
      <c r="X215" s="21">
        <f t="shared" ca="1" si="104"/>
        <v>469459.68331920385</v>
      </c>
      <c r="Y215" s="21">
        <f t="shared" ca="1" si="104"/>
        <v>8877.0892471250954</v>
      </c>
      <c r="Z215" s="21">
        <f t="shared" ca="1" si="104"/>
        <v>478336.77256632893</v>
      </c>
      <c r="AA215" s="21">
        <f t="shared" ca="1" si="104"/>
        <v>8854.6754361604526</v>
      </c>
      <c r="AB215" s="21">
        <f t="shared" ca="1" si="104"/>
        <v>194133.6943232966</v>
      </c>
      <c r="AC215" s="21">
        <f t="shared" ca="1" si="104"/>
        <v>45512.471768374497</v>
      </c>
    </row>
    <row r="216" spans="2:29" hidden="1" outlineLevel="1">
      <c r="E216" s="19"/>
      <c r="F216" s="42"/>
      <c r="G216" s="17" t="str">
        <f>$G$14</f>
        <v>CUSTOMER</v>
      </c>
      <c r="H216" s="21">
        <f t="shared" ref="H216:AC216" ca="1" si="105">+H207+H190</f>
        <v>763283033.97603691</v>
      </c>
      <c r="I216" s="21">
        <f t="shared" ca="1" si="105"/>
        <v>569701667.07920861</v>
      </c>
      <c r="J216" s="21">
        <f t="shared" ca="1" si="105"/>
        <v>139745039.3008675</v>
      </c>
      <c r="K216" s="21">
        <f t="shared" ca="1" si="105"/>
        <v>1546909.815563689</v>
      </c>
      <c r="L216" s="21">
        <f t="shared" ca="1" si="105"/>
        <v>113960.07173669417</v>
      </c>
      <c r="M216" s="21">
        <f t="shared" ca="1" si="105"/>
        <v>141405909.18816787</v>
      </c>
      <c r="N216" s="21">
        <f t="shared" ca="1" si="105"/>
        <v>2592410.4608776164</v>
      </c>
      <c r="O216" s="21">
        <f t="shared" ca="1" si="105"/>
        <v>815487.88730851037</v>
      </c>
      <c r="P216" s="21">
        <f t="shared" ca="1" si="105"/>
        <v>326884.01041157386</v>
      </c>
      <c r="Q216" s="21">
        <f t="shared" ca="1" si="105"/>
        <v>0</v>
      </c>
      <c r="R216" s="21">
        <f t="shared" ca="1" si="105"/>
        <v>3734782.3585977009</v>
      </c>
      <c r="S216" s="21">
        <f t="shared" ca="1" si="105"/>
        <v>24077.173934296414</v>
      </c>
      <c r="T216" s="21">
        <f t="shared" ca="1" si="105"/>
        <v>598257.28270318254</v>
      </c>
      <c r="U216" s="21">
        <f t="shared" ca="1" si="105"/>
        <v>1083408.2707019143</v>
      </c>
      <c r="V216" s="21">
        <f t="shared" ca="1" si="105"/>
        <v>210017.26192522442</v>
      </c>
      <c r="W216" s="21">
        <f t="shared" ca="1" si="105"/>
        <v>1915759.9892646177</v>
      </c>
      <c r="X216" s="21">
        <f t="shared" ca="1" si="105"/>
        <v>829946.55820328463</v>
      </c>
      <c r="Y216" s="21">
        <f t="shared" ca="1" si="105"/>
        <v>9688.014583683711</v>
      </c>
      <c r="Z216" s="21">
        <f t="shared" ca="1" si="105"/>
        <v>839634.57278696832</v>
      </c>
      <c r="AA216" s="21">
        <f t="shared" ca="1" si="105"/>
        <v>59375.024299063574</v>
      </c>
      <c r="AB216" s="21">
        <f t="shared" ca="1" si="105"/>
        <v>40252440.729110658</v>
      </c>
      <c r="AC216" s="21">
        <f t="shared" ca="1" si="105"/>
        <v>5373465.0346014891</v>
      </c>
    </row>
    <row r="217" spans="2:29" collapsed="1">
      <c r="B217" s="40" t="s">
        <v>404</v>
      </c>
      <c r="E217" s="21">
        <f>+E208+E191</f>
        <v>2918405215.6899996</v>
      </c>
      <c r="F217" s="42"/>
      <c r="G217" s="17" t="str">
        <f>$G$15</f>
        <v>TOTAL</v>
      </c>
      <c r="H217" s="21">
        <f ca="1">+H208+H191</f>
        <v>2918405215.6900005</v>
      </c>
      <c r="I217" s="21">
        <f t="shared" ref="I217:AC217" ca="1" si="106">+I208+I191</f>
        <v>1704288948.8289309</v>
      </c>
      <c r="J217" s="21">
        <f t="shared" ca="1" si="106"/>
        <v>420273839.32002068</v>
      </c>
      <c r="K217" s="21">
        <f t="shared" ca="1" si="106"/>
        <v>4919351.8715196773</v>
      </c>
      <c r="L217" s="21">
        <f t="shared" ca="1" si="106"/>
        <v>257270.80303291805</v>
      </c>
      <c r="M217" s="21">
        <f t="shared" ca="1" si="106"/>
        <v>425450461.9945733</v>
      </c>
      <c r="N217" s="21">
        <f t="shared" ca="1" si="106"/>
        <v>127014821.22692764</v>
      </c>
      <c r="O217" s="21">
        <f t="shared" ca="1" si="106"/>
        <v>33409067.083702095</v>
      </c>
      <c r="P217" s="21">
        <f t="shared" ca="1" si="106"/>
        <v>4736188.004163566</v>
      </c>
      <c r="Q217" s="21">
        <f t="shared" ca="1" si="106"/>
        <v>0</v>
      </c>
      <c r="R217" s="21">
        <f t="shared" ca="1" si="106"/>
        <v>165160076.31479329</v>
      </c>
      <c r="S217" s="21">
        <f t="shared" ca="1" si="106"/>
        <v>5352919.3147845594</v>
      </c>
      <c r="T217" s="21">
        <f t="shared" ca="1" si="106"/>
        <v>94623866.949345261</v>
      </c>
      <c r="U217" s="21">
        <f t="shared" ca="1" si="106"/>
        <v>392034025.82375383</v>
      </c>
      <c r="V217" s="21">
        <f t="shared" ca="1" si="106"/>
        <v>43667390.630483806</v>
      </c>
      <c r="W217" s="21">
        <f t="shared" ca="1" si="106"/>
        <v>535678202.71836764</v>
      </c>
      <c r="X217" s="21">
        <f t="shared" ca="1" si="106"/>
        <v>35725526.559307672</v>
      </c>
      <c r="Y217" s="21">
        <f t="shared" ca="1" si="106"/>
        <v>638830.53099295776</v>
      </c>
      <c r="Z217" s="21">
        <f t="shared" ca="1" si="106"/>
        <v>36364357.090300635</v>
      </c>
      <c r="AA217" s="21">
        <f t="shared" ca="1" si="106"/>
        <v>567093.7726745744</v>
      </c>
      <c r="AB217" s="21">
        <f t="shared" ca="1" si="106"/>
        <v>44514990.718826205</v>
      </c>
      <c r="AC217" s="21">
        <f t="shared" ca="1" si="106"/>
        <v>6381084.2515338259</v>
      </c>
    </row>
    <row r="218" spans="2:29"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</row>
    <row r="219" spans="2:29">
      <c r="B219" s="40" t="s">
        <v>207</v>
      </c>
      <c r="E219" s="19"/>
      <c r="F219" s="42"/>
      <c r="G219" s="19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</row>
    <row r="220" spans="2:29" hidden="1" outlineLevel="1">
      <c r="F220" s="42" t="str">
        <f>F227</f>
        <v>RB_GUP-Land_P</v>
      </c>
      <c r="G220" s="17" t="str">
        <f>$G$8</f>
        <v>PRODUCTION</v>
      </c>
      <c r="H220" s="21">
        <f t="shared" ref="H220:H259" si="107">SUBTOTAL(9,I220:AC220)</f>
        <v>-576915080.99999988</v>
      </c>
      <c r="I220" s="22">
        <f>VLOOKUP(CONCATENATE($F220," ",$G220),AllocFactorMatrix,(I$4+1),FALSE)*$E227</f>
        <v>-286039441.48573643</v>
      </c>
      <c r="J220" s="22">
        <f>VLOOKUP(CONCATENATE($F220," ",$G220),AllocFactorMatrix,(J$4+1),FALSE)*$E227</f>
        <v>-71529274.25091286</v>
      </c>
      <c r="K220" s="22">
        <f>VLOOKUP(CONCATENATE($F220," ",$G220),AllocFactorMatrix,(K$4+1),FALSE)*$E227</f>
        <v>-906550.41928223555</v>
      </c>
      <c r="L220" s="22">
        <f>VLOOKUP(CONCATENATE($F220," ",$G220),AllocFactorMatrix,(L$4+1),FALSE)*$E227</f>
        <v>-45371.947365039727</v>
      </c>
      <c r="M220" s="22">
        <f t="shared" ref="M220:M227" si="108">SUBTOTAL(9,J220:L220)</f>
        <v>-72481196.617560148</v>
      </c>
      <c r="N220" s="22">
        <f>VLOOKUP(CONCATENATE($F220," ",$G220),AllocFactorMatrix,(N$4+1),FALSE)*$E227</f>
        <v>-32091446.664549973</v>
      </c>
      <c r="O220" s="22">
        <f>VLOOKUP(CONCATENATE($F220," ",$G220),AllocFactorMatrix,(O$4+1),FALSE)*$E227</f>
        <v>-8795522.3280879203</v>
      </c>
      <c r="P220" s="22">
        <f>VLOOKUP(CONCATENATE($F220," ",$G220),AllocFactorMatrix,(P$4+1),FALSE)*$E227</f>
        <v>-1399638.5688434597</v>
      </c>
      <c r="Q220" s="22">
        <f>VLOOKUP(CONCATENATE($F220," ",$G220),AllocFactorMatrix,(Q$4+1),FALSE)*$E227</f>
        <v>0</v>
      </c>
      <c r="R220" s="22">
        <f>SUBTOTAL(9,N220:Q220)</f>
        <v>-42286607.561481357</v>
      </c>
      <c r="S220" s="22">
        <f>VLOOKUP(CONCATENATE($F220," ",$G220),AllocFactorMatrix,(S$4+1),FALSE)*$E227</f>
        <v>-1387231.144285104</v>
      </c>
      <c r="T220" s="22">
        <f>VLOOKUP(CONCATENATE($F220," ",$G220),AllocFactorMatrix,(T$4+1),FALSE)*$E227</f>
        <v>-25245240.478772216</v>
      </c>
      <c r="U220" s="22">
        <f>VLOOKUP(CONCATENATE($F220," ",$G220),AllocFactorMatrix,(U$4+1),FALSE)*$E227</f>
        <v>-123008491.42575149</v>
      </c>
      <c r="V220" s="22">
        <f>VLOOKUP(CONCATENATE($F220," ",$G220),AllocFactorMatrix,(V$4+1),FALSE)*$E227</f>
        <v>-15673796.328157462</v>
      </c>
      <c r="W220" s="22">
        <f>SUBTOTAL(9,S220:V220)</f>
        <v>-165314759.37696627</v>
      </c>
      <c r="X220" s="22">
        <f>VLOOKUP(CONCATENATE($F220," ",$G220),AllocFactorMatrix,(X$4+1),FALSE)*$E227</f>
        <v>-8975293.4747047089</v>
      </c>
      <c r="Y220" s="22">
        <f>VLOOKUP(CONCATENATE($F220," ",$G220),AllocFactorMatrix,(Y$4+1),FALSE)*$E227</f>
        <v>-168713.89167485689</v>
      </c>
      <c r="Z220" s="22">
        <f t="shared" ref="Z220:Z259" si="109">SUBTOTAL(9,X220:Y220)</f>
        <v>-9144007.3663795665</v>
      </c>
      <c r="AA220" s="22">
        <f>VLOOKUP(CONCATENATE($F220," ",$G220),AllocFactorMatrix,(AA$4+1),FALSE)*$E227</f>
        <v>-130523.49599944998</v>
      </c>
      <c r="AB220" s="22">
        <f>VLOOKUP(CONCATENATE($F220," ",$G220),AllocFactorMatrix,(AB$4+1),FALSE)*$E227</f>
        <v>-1226569.0104173352</v>
      </c>
      <c r="AC220" s="22">
        <f>VLOOKUP(CONCATENATE($F220," ",$G220),AllocFactorMatrix,(AC$4+1),FALSE)*$E227</f>
        <v>-291976.08545937529</v>
      </c>
    </row>
    <row r="221" spans="2:29" hidden="1" outlineLevel="1">
      <c r="F221" s="42" t="str">
        <f>F227</f>
        <v>RB_GUP-Land_P</v>
      </c>
      <c r="G221" s="17" t="str">
        <f>$G$9</f>
        <v>BULKTRAN</v>
      </c>
      <c r="H221" s="21">
        <f t="shared" si="107"/>
        <v>0</v>
      </c>
      <c r="I221" s="22">
        <f>VLOOKUP(CONCATENATE($F221," ",$G221),AllocFactorMatrix,(I$4+1),FALSE)*$E227</f>
        <v>0</v>
      </c>
      <c r="J221" s="22">
        <f>VLOOKUP(CONCATENATE($F221," ",$G221),AllocFactorMatrix,(J$4+1),FALSE)*$E227</f>
        <v>0</v>
      </c>
      <c r="K221" s="22">
        <f>VLOOKUP(CONCATENATE($F221," ",$G221),AllocFactorMatrix,(K$4+1),FALSE)*$E227</f>
        <v>0</v>
      </c>
      <c r="L221" s="22">
        <f>VLOOKUP(CONCATENATE($F221," ",$G221),AllocFactorMatrix,(L$4+1),FALSE)*$E227</f>
        <v>0</v>
      </c>
      <c r="M221" s="22">
        <f t="shared" si="108"/>
        <v>0</v>
      </c>
      <c r="N221" s="22">
        <f>VLOOKUP(CONCATENATE($F221," ",$G221),AllocFactorMatrix,(N$4+1),FALSE)*$E227</f>
        <v>0</v>
      </c>
      <c r="O221" s="22">
        <f>VLOOKUP(CONCATENATE($F221," ",$G221),AllocFactorMatrix,(O$4+1),FALSE)*$E227</f>
        <v>0</v>
      </c>
      <c r="P221" s="22">
        <f>VLOOKUP(CONCATENATE($F221," ",$G221),AllocFactorMatrix,(P$4+1),FALSE)*$E227</f>
        <v>0</v>
      </c>
      <c r="Q221" s="22">
        <f>VLOOKUP(CONCATENATE($F221," ",$G221),AllocFactorMatrix,(Q$4+1),FALSE)*$E227</f>
        <v>0</v>
      </c>
      <c r="R221" s="22">
        <f t="shared" ref="R221:R252" si="110">SUBTOTAL(9,N221:Q221)</f>
        <v>0</v>
      </c>
      <c r="S221" s="22">
        <f>VLOOKUP(CONCATENATE($F221," ",$G221),AllocFactorMatrix,(S$4+1),FALSE)*$E227</f>
        <v>0</v>
      </c>
      <c r="T221" s="22">
        <f>VLOOKUP(CONCATENATE($F221," ",$G221),AllocFactorMatrix,(T$4+1),FALSE)*$E227</f>
        <v>0</v>
      </c>
      <c r="U221" s="22">
        <f>VLOOKUP(CONCATENATE($F221," ",$G221),AllocFactorMatrix,(U$4+1),FALSE)*$E227</f>
        <v>0</v>
      </c>
      <c r="V221" s="22">
        <f>VLOOKUP(CONCATENATE($F221," ",$G221),AllocFactorMatrix,(V$4+1),FALSE)*$E227</f>
        <v>0</v>
      </c>
      <c r="W221" s="22">
        <f t="shared" ref="W221:W227" si="111">SUBTOTAL(9,S221:V221)</f>
        <v>0</v>
      </c>
      <c r="X221" s="22">
        <f>VLOOKUP(CONCATENATE($F221," ",$G221),AllocFactorMatrix,(X$4+1),FALSE)*$E227</f>
        <v>0</v>
      </c>
      <c r="Y221" s="22">
        <f>VLOOKUP(CONCATENATE($F221," ",$G221),AllocFactorMatrix,(Y$4+1),FALSE)*$E227</f>
        <v>0</v>
      </c>
      <c r="Z221" s="22">
        <f t="shared" si="109"/>
        <v>0</v>
      </c>
      <c r="AA221" s="22">
        <f>VLOOKUP(CONCATENATE($F221," ",$G221),AllocFactorMatrix,(AA$4+1),FALSE)*$E227</f>
        <v>0</v>
      </c>
      <c r="AB221" s="22">
        <f>VLOOKUP(CONCATENATE($F221," ",$G221),AllocFactorMatrix,(AB$4+1),FALSE)*$E227</f>
        <v>0</v>
      </c>
      <c r="AC221" s="22">
        <f>VLOOKUP(CONCATENATE($F221," ",$G221),AllocFactorMatrix,(AC$4+1),FALSE)*$E227</f>
        <v>0</v>
      </c>
    </row>
    <row r="222" spans="2:29" hidden="1" outlineLevel="1">
      <c r="F222" s="42" t="str">
        <f>F227</f>
        <v>RB_GUP-Land_P</v>
      </c>
      <c r="G222" s="17" t="str">
        <f>$G$10</f>
        <v>SUBTRAN</v>
      </c>
      <c r="H222" s="21">
        <f t="shared" si="107"/>
        <v>0</v>
      </c>
      <c r="I222" s="22">
        <f>VLOOKUP(CONCATENATE($F222," ",$G222),AllocFactorMatrix,(I$4+1),FALSE)*$E227</f>
        <v>0</v>
      </c>
      <c r="J222" s="22">
        <f>VLOOKUP(CONCATENATE($F222," ",$G222),AllocFactorMatrix,(J$4+1),FALSE)*$E227</f>
        <v>0</v>
      </c>
      <c r="K222" s="22">
        <f>VLOOKUP(CONCATENATE($F222," ",$G222),AllocFactorMatrix,(K$4+1),FALSE)*$E227</f>
        <v>0</v>
      </c>
      <c r="L222" s="22">
        <f>VLOOKUP(CONCATENATE($F222," ",$G222),AllocFactorMatrix,(L$4+1),FALSE)*$E227</f>
        <v>0</v>
      </c>
      <c r="M222" s="22">
        <f t="shared" si="108"/>
        <v>0</v>
      </c>
      <c r="N222" s="22">
        <f>VLOOKUP(CONCATENATE($F222," ",$G222),AllocFactorMatrix,(N$4+1),FALSE)*$E227</f>
        <v>0</v>
      </c>
      <c r="O222" s="22">
        <f>VLOOKUP(CONCATENATE($F222," ",$G222),AllocFactorMatrix,(O$4+1),FALSE)*$E227</f>
        <v>0</v>
      </c>
      <c r="P222" s="22">
        <f>VLOOKUP(CONCATENATE($F222," ",$G222),AllocFactorMatrix,(P$4+1),FALSE)*$E227</f>
        <v>0</v>
      </c>
      <c r="Q222" s="22">
        <f>VLOOKUP(CONCATENATE($F222," ",$G222),AllocFactorMatrix,(Q$4+1),FALSE)*$E227</f>
        <v>0</v>
      </c>
      <c r="R222" s="22">
        <f t="shared" si="110"/>
        <v>0</v>
      </c>
      <c r="S222" s="22">
        <f>VLOOKUP(CONCATENATE($F222," ",$G222),AllocFactorMatrix,(S$4+1),FALSE)*$E227</f>
        <v>0</v>
      </c>
      <c r="T222" s="22">
        <f>VLOOKUP(CONCATENATE($F222," ",$G222),AllocFactorMatrix,(T$4+1),FALSE)*$E227</f>
        <v>0</v>
      </c>
      <c r="U222" s="22">
        <f>VLOOKUP(CONCATENATE($F222," ",$G222),AllocFactorMatrix,(U$4+1),FALSE)*$E227</f>
        <v>0</v>
      </c>
      <c r="V222" s="22">
        <f>VLOOKUP(CONCATENATE($F222," ",$G222),AllocFactorMatrix,(V$4+1),FALSE)*$E227</f>
        <v>0</v>
      </c>
      <c r="W222" s="22">
        <f t="shared" si="111"/>
        <v>0</v>
      </c>
      <c r="X222" s="22">
        <f>VLOOKUP(CONCATENATE($F222," ",$G222),AllocFactorMatrix,(X$4+1),FALSE)*$E227</f>
        <v>0</v>
      </c>
      <c r="Y222" s="22">
        <f>VLOOKUP(CONCATENATE($F222," ",$G222),AllocFactorMatrix,(Y$4+1),FALSE)*$E227</f>
        <v>0</v>
      </c>
      <c r="Z222" s="22">
        <f t="shared" si="109"/>
        <v>0</v>
      </c>
      <c r="AA222" s="22">
        <f>VLOOKUP(CONCATENATE($F222," ",$G222),AllocFactorMatrix,(AA$4+1),FALSE)*$E227</f>
        <v>0</v>
      </c>
      <c r="AB222" s="22">
        <f>VLOOKUP(CONCATENATE($F222," ",$G222),AllocFactorMatrix,(AB$4+1),FALSE)*$E227</f>
        <v>0</v>
      </c>
      <c r="AC222" s="22">
        <f>VLOOKUP(CONCATENATE($F222," ",$G222),AllocFactorMatrix,(AC$4+1),FALSE)*$E227</f>
        <v>0</v>
      </c>
    </row>
    <row r="223" spans="2:29" hidden="1" outlineLevel="1">
      <c r="F223" s="42" t="str">
        <f>F227</f>
        <v>RB_GUP-Land_P</v>
      </c>
      <c r="G223" s="17" t="str">
        <f>$G$11</f>
        <v>DISTPRI</v>
      </c>
      <c r="H223" s="21">
        <f t="shared" si="107"/>
        <v>0</v>
      </c>
      <c r="I223" s="22">
        <f>VLOOKUP(CONCATENATE($F223," ",$G223),AllocFactorMatrix,(I$4+1),FALSE)*$E227</f>
        <v>0</v>
      </c>
      <c r="J223" s="22">
        <f>VLOOKUP(CONCATENATE($F223," ",$G223),AllocFactorMatrix,(J$4+1),FALSE)*$E227</f>
        <v>0</v>
      </c>
      <c r="K223" s="22">
        <f>VLOOKUP(CONCATENATE($F223," ",$G223),AllocFactorMatrix,(K$4+1),FALSE)*$E227</f>
        <v>0</v>
      </c>
      <c r="L223" s="22">
        <f>VLOOKUP(CONCATENATE($F223," ",$G223),AllocFactorMatrix,(L$4+1),FALSE)*$E227</f>
        <v>0</v>
      </c>
      <c r="M223" s="22">
        <f t="shared" si="108"/>
        <v>0</v>
      </c>
      <c r="N223" s="22">
        <f>VLOOKUP(CONCATENATE($F223," ",$G223),AllocFactorMatrix,(N$4+1),FALSE)*$E227</f>
        <v>0</v>
      </c>
      <c r="O223" s="22">
        <f>VLOOKUP(CONCATENATE($F223," ",$G223),AllocFactorMatrix,(O$4+1),FALSE)*$E227</f>
        <v>0</v>
      </c>
      <c r="P223" s="22">
        <f>VLOOKUP(CONCATENATE($F223," ",$G223),AllocFactorMatrix,(P$4+1),FALSE)*$E227</f>
        <v>0</v>
      </c>
      <c r="Q223" s="22">
        <f>VLOOKUP(CONCATENATE($F223," ",$G223),AllocFactorMatrix,(Q$4+1),FALSE)*$E227</f>
        <v>0</v>
      </c>
      <c r="R223" s="22">
        <f t="shared" si="110"/>
        <v>0</v>
      </c>
      <c r="S223" s="22">
        <f>VLOOKUP(CONCATENATE($F223," ",$G223),AllocFactorMatrix,(S$4+1),FALSE)*$E227</f>
        <v>0</v>
      </c>
      <c r="T223" s="22">
        <f>VLOOKUP(CONCATENATE($F223," ",$G223),AllocFactorMatrix,(T$4+1),FALSE)*$E227</f>
        <v>0</v>
      </c>
      <c r="U223" s="22">
        <f>VLOOKUP(CONCATENATE($F223," ",$G223),AllocFactorMatrix,(U$4+1),FALSE)*$E227</f>
        <v>0</v>
      </c>
      <c r="V223" s="22">
        <f>VLOOKUP(CONCATENATE($F223," ",$G223),AllocFactorMatrix,(V$4+1),FALSE)*$E227</f>
        <v>0</v>
      </c>
      <c r="W223" s="22">
        <f t="shared" si="111"/>
        <v>0</v>
      </c>
      <c r="X223" s="22">
        <f>VLOOKUP(CONCATENATE($F223," ",$G223),AllocFactorMatrix,(X$4+1),FALSE)*$E227</f>
        <v>0</v>
      </c>
      <c r="Y223" s="22">
        <f>VLOOKUP(CONCATENATE($F223," ",$G223),AllocFactorMatrix,(Y$4+1),FALSE)*$E227</f>
        <v>0</v>
      </c>
      <c r="Z223" s="22">
        <f t="shared" si="109"/>
        <v>0</v>
      </c>
      <c r="AA223" s="22">
        <f>VLOOKUP(CONCATENATE($F223," ",$G223),AllocFactorMatrix,(AA$4+1),FALSE)*$E227</f>
        <v>0</v>
      </c>
      <c r="AB223" s="22">
        <f>VLOOKUP(CONCATENATE($F223," ",$G223),AllocFactorMatrix,(AB$4+1),FALSE)*$E227</f>
        <v>0</v>
      </c>
      <c r="AC223" s="22">
        <f>VLOOKUP(CONCATENATE($F223," ",$G223),AllocFactorMatrix,(AC$4+1),FALSE)*$E227</f>
        <v>0</v>
      </c>
    </row>
    <row r="224" spans="2:29" hidden="1" outlineLevel="1">
      <c r="F224" s="42" t="str">
        <f>F227</f>
        <v>RB_GUP-Land_P</v>
      </c>
      <c r="G224" s="17" t="str">
        <f>$G$12</f>
        <v>DISTSEC</v>
      </c>
      <c r="H224" s="21">
        <f t="shared" si="107"/>
        <v>0</v>
      </c>
      <c r="I224" s="22">
        <f>VLOOKUP(CONCATENATE($F224," ",$G224),AllocFactorMatrix,(I$4+1),FALSE)*$E227</f>
        <v>0</v>
      </c>
      <c r="J224" s="22">
        <f>VLOOKUP(CONCATENATE($F224," ",$G224),AllocFactorMatrix,(J$4+1),FALSE)*$E227</f>
        <v>0</v>
      </c>
      <c r="K224" s="22">
        <f>VLOOKUP(CONCATENATE($F224," ",$G224),AllocFactorMatrix,(K$4+1),FALSE)*$E227</f>
        <v>0</v>
      </c>
      <c r="L224" s="22">
        <f>VLOOKUP(CONCATENATE($F224," ",$G224),AllocFactorMatrix,(L$4+1),FALSE)*$E227</f>
        <v>0</v>
      </c>
      <c r="M224" s="22">
        <f t="shared" si="108"/>
        <v>0</v>
      </c>
      <c r="N224" s="22">
        <f>VLOOKUP(CONCATENATE($F224," ",$G224),AllocFactorMatrix,(N$4+1),FALSE)*$E227</f>
        <v>0</v>
      </c>
      <c r="O224" s="22">
        <f>VLOOKUP(CONCATENATE($F224," ",$G224),AllocFactorMatrix,(O$4+1),FALSE)*$E227</f>
        <v>0</v>
      </c>
      <c r="P224" s="22">
        <f>VLOOKUP(CONCATENATE($F224," ",$G224),AllocFactorMatrix,(P$4+1),FALSE)*$E227</f>
        <v>0</v>
      </c>
      <c r="Q224" s="22">
        <f>VLOOKUP(CONCATENATE($F224," ",$G224),AllocFactorMatrix,(Q$4+1),FALSE)*$E227</f>
        <v>0</v>
      </c>
      <c r="R224" s="22">
        <f t="shared" si="110"/>
        <v>0</v>
      </c>
      <c r="S224" s="22">
        <f>VLOOKUP(CONCATENATE($F224," ",$G224),AllocFactorMatrix,(S$4+1),FALSE)*$E227</f>
        <v>0</v>
      </c>
      <c r="T224" s="22">
        <f>VLOOKUP(CONCATENATE($F224," ",$G224),AllocFactorMatrix,(T$4+1),FALSE)*$E227</f>
        <v>0</v>
      </c>
      <c r="U224" s="22">
        <f>VLOOKUP(CONCATENATE($F224," ",$G224),AllocFactorMatrix,(U$4+1),FALSE)*$E227</f>
        <v>0</v>
      </c>
      <c r="V224" s="22">
        <f>VLOOKUP(CONCATENATE($F224," ",$G224),AllocFactorMatrix,(V$4+1),FALSE)*$E227</f>
        <v>0</v>
      </c>
      <c r="W224" s="22">
        <f t="shared" si="111"/>
        <v>0</v>
      </c>
      <c r="X224" s="22">
        <f>VLOOKUP(CONCATENATE($F224," ",$G224),AllocFactorMatrix,(X$4+1),FALSE)*$E227</f>
        <v>0</v>
      </c>
      <c r="Y224" s="22">
        <f>VLOOKUP(CONCATENATE($F224," ",$G224),AllocFactorMatrix,(Y$4+1),FALSE)*$E227</f>
        <v>0</v>
      </c>
      <c r="Z224" s="22">
        <f t="shared" si="109"/>
        <v>0</v>
      </c>
      <c r="AA224" s="22">
        <f>VLOOKUP(CONCATENATE($F224," ",$G224),AllocFactorMatrix,(AA$4+1),FALSE)*$E227</f>
        <v>0</v>
      </c>
      <c r="AB224" s="22">
        <f>VLOOKUP(CONCATENATE($F224," ",$G224),AllocFactorMatrix,(AB$4+1),FALSE)*$E227</f>
        <v>0</v>
      </c>
      <c r="AC224" s="22">
        <f>VLOOKUP(CONCATENATE($F224," ",$G224),AllocFactorMatrix,(AC$4+1),FALSE)*$E227</f>
        <v>0</v>
      </c>
    </row>
    <row r="225" spans="4:29" hidden="1" outlineLevel="1">
      <c r="F225" s="42" t="str">
        <f>F227</f>
        <v>RB_GUP-Land_P</v>
      </c>
      <c r="G225" s="17" t="str">
        <f>$G$13</f>
        <v>ENERGY</v>
      </c>
      <c r="H225" s="21">
        <f t="shared" si="107"/>
        <v>0</v>
      </c>
      <c r="I225" s="22">
        <f>VLOOKUP(CONCATENATE($F225," ",$G225),AllocFactorMatrix,(I$4+1),FALSE)*$E227</f>
        <v>0</v>
      </c>
      <c r="J225" s="22">
        <f>VLOOKUP(CONCATENATE($F225," ",$G225),AllocFactorMatrix,(J$4+1),FALSE)*$E227</f>
        <v>0</v>
      </c>
      <c r="K225" s="22">
        <f>VLOOKUP(CONCATENATE($F225," ",$G225),AllocFactorMatrix,(K$4+1),FALSE)*$E227</f>
        <v>0</v>
      </c>
      <c r="L225" s="22">
        <f>VLOOKUP(CONCATENATE($F225," ",$G225),AllocFactorMatrix,(L$4+1),FALSE)*$E227</f>
        <v>0</v>
      </c>
      <c r="M225" s="22">
        <f t="shared" si="108"/>
        <v>0</v>
      </c>
      <c r="N225" s="22">
        <f>VLOOKUP(CONCATENATE($F225," ",$G225),AllocFactorMatrix,(N$4+1),FALSE)*$E227</f>
        <v>0</v>
      </c>
      <c r="O225" s="22">
        <f>VLOOKUP(CONCATENATE($F225," ",$G225),AllocFactorMatrix,(O$4+1),FALSE)*$E227</f>
        <v>0</v>
      </c>
      <c r="P225" s="22">
        <f>VLOOKUP(CONCATENATE($F225," ",$G225),AllocFactorMatrix,(P$4+1),FALSE)*$E227</f>
        <v>0</v>
      </c>
      <c r="Q225" s="22">
        <f>VLOOKUP(CONCATENATE($F225," ",$G225),AllocFactorMatrix,(Q$4+1),FALSE)*$E227</f>
        <v>0</v>
      </c>
      <c r="R225" s="22">
        <f t="shared" si="110"/>
        <v>0</v>
      </c>
      <c r="S225" s="22">
        <f>VLOOKUP(CONCATENATE($F225," ",$G225),AllocFactorMatrix,(S$4+1),FALSE)*$E227</f>
        <v>0</v>
      </c>
      <c r="T225" s="22">
        <f>VLOOKUP(CONCATENATE($F225," ",$G225),AllocFactorMatrix,(T$4+1),FALSE)*$E227</f>
        <v>0</v>
      </c>
      <c r="U225" s="22">
        <f>VLOOKUP(CONCATENATE($F225," ",$G225),AllocFactorMatrix,(U$4+1),FALSE)*$E227</f>
        <v>0</v>
      </c>
      <c r="V225" s="22">
        <f>VLOOKUP(CONCATENATE($F225," ",$G225),AllocFactorMatrix,(V$4+1),FALSE)*$E227</f>
        <v>0</v>
      </c>
      <c r="W225" s="22">
        <f t="shared" si="111"/>
        <v>0</v>
      </c>
      <c r="X225" s="22">
        <f>VLOOKUP(CONCATENATE($F225," ",$G225),AllocFactorMatrix,(X$4+1),FALSE)*$E227</f>
        <v>0</v>
      </c>
      <c r="Y225" s="22">
        <f>VLOOKUP(CONCATENATE($F225," ",$G225),AllocFactorMatrix,(Y$4+1),FALSE)*$E227</f>
        <v>0</v>
      </c>
      <c r="Z225" s="22">
        <f t="shared" si="109"/>
        <v>0</v>
      </c>
      <c r="AA225" s="22">
        <f>VLOOKUP(CONCATENATE($F225," ",$G225),AllocFactorMatrix,(AA$4+1),FALSE)*$E227</f>
        <v>0</v>
      </c>
      <c r="AB225" s="22">
        <f>VLOOKUP(CONCATENATE($F225," ",$G225),AllocFactorMatrix,(AB$4+1),FALSE)*$E227</f>
        <v>0</v>
      </c>
      <c r="AC225" s="22">
        <f>VLOOKUP(CONCATENATE($F225," ",$G225),AllocFactorMatrix,(AC$4+1),FALSE)*$E227</f>
        <v>0</v>
      </c>
    </row>
    <row r="226" spans="4:29" hidden="1" outlineLevel="1">
      <c r="F226" s="42" t="str">
        <f>F227</f>
        <v>RB_GUP-Land_P</v>
      </c>
      <c r="G226" s="17" t="str">
        <f>$G$14</f>
        <v>CUSTOMER</v>
      </c>
      <c r="H226" s="21">
        <f t="shared" si="107"/>
        <v>0</v>
      </c>
      <c r="I226" s="22">
        <f>VLOOKUP(CONCATENATE($F226," ",$G226),AllocFactorMatrix,(I$4+1),FALSE)*$E227</f>
        <v>0</v>
      </c>
      <c r="J226" s="22">
        <f>VLOOKUP(CONCATENATE($F226," ",$G226),AllocFactorMatrix,(J$4+1),FALSE)*$E227</f>
        <v>0</v>
      </c>
      <c r="K226" s="22">
        <f>VLOOKUP(CONCATENATE($F226," ",$G226),AllocFactorMatrix,(K$4+1),FALSE)*$E227</f>
        <v>0</v>
      </c>
      <c r="L226" s="22">
        <f>VLOOKUP(CONCATENATE($F226," ",$G226),AllocFactorMatrix,(L$4+1),FALSE)*$E227</f>
        <v>0</v>
      </c>
      <c r="M226" s="22">
        <f t="shared" si="108"/>
        <v>0</v>
      </c>
      <c r="N226" s="22">
        <f>VLOOKUP(CONCATENATE($F226," ",$G226),AllocFactorMatrix,(N$4+1),FALSE)*$E227</f>
        <v>0</v>
      </c>
      <c r="O226" s="22">
        <f>VLOOKUP(CONCATENATE($F226," ",$G226),AllocFactorMatrix,(O$4+1),FALSE)*$E227</f>
        <v>0</v>
      </c>
      <c r="P226" s="22">
        <f>VLOOKUP(CONCATENATE($F226," ",$G226),AllocFactorMatrix,(P$4+1),FALSE)*$E227</f>
        <v>0</v>
      </c>
      <c r="Q226" s="22">
        <f>VLOOKUP(CONCATENATE($F226," ",$G226),AllocFactorMatrix,(Q$4+1),FALSE)*$E227</f>
        <v>0</v>
      </c>
      <c r="R226" s="22">
        <f t="shared" si="110"/>
        <v>0</v>
      </c>
      <c r="S226" s="22">
        <f>VLOOKUP(CONCATENATE($F226," ",$G226),AllocFactorMatrix,(S$4+1),FALSE)*$E227</f>
        <v>0</v>
      </c>
      <c r="T226" s="22">
        <f>VLOOKUP(CONCATENATE($F226," ",$G226),AllocFactorMatrix,(T$4+1),FALSE)*$E227</f>
        <v>0</v>
      </c>
      <c r="U226" s="22">
        <f>VLOOKUP(CONCATENATE($F226," ",$G226),AllocFactorMatrix,(U$4+1),FALSE)*$E227</f>
        <v>0</v>
      </c>
      <c r="V226" s="22">
        <f>VLOOKUP(CONCATENATE($F226," ",$G226),AllocFactorMatrix,(V$4+1),FALSE)*$E227</f>
        <v>0</v>
      </c>
      <c r="W226" s="22">
        <f t="shared" si="111"/>
        <v>0</v>
      </c>
      <c r="X226" s="22">
        <f>VLOOKUP(CONCATENATE($F226," ",$G226),AllocFactorMatrix,(X$4+1),FALSE)*$E227</f>
        <v>0</v>
      </c>
      <c r="Y226" s="22">
        <f>VLOOKUP(CONCATENATE($F226," ",$G226),AllocFactorMatrix,(Y$4+1),FALSE)*$E227</f>
        <v>0</v>
      </c>
      <c r="Z226" s="22">
        <f t="shared" si="109"/>
        <v>0</v>
      </c>
      <c r="AA226" s="22">
        <f>VLOOKUP(CONCATENATE($F226," ",$G226),AllocFactorMatrix,(AA$4+1),FALSE)*$E227</f>
        <v>0</v>
      </c>
      <c r="AB226" s="22">
        <f>VLOOKUP(CONCATENATE($F226," ",$G226),AllocFactorMatrix,(AB$4+1),FALSE)*$E227</f>
        <v>0</v>
      </c>
      <c r="AC226" s="22">
        <f>VLOOKUP(CONCATENATE($F226," ",$G226),AllocFactorMatrix,(AC$4+1),FALSE)*$E227</f>
        <v>0</v>
      </c>
    </row>
    <row r="227" spans="4:29" collapsed="1">
      <c r="D227" s="17" t="s">
        <v>208</v>
      </c>
      <c r="E227" s="19">
        <v>-576915081</v>
      </c>
      <c r="F227" s="42" t="s">
        <v>549</v>
      </c>
      <c r="G227" s="17" t="str">
        <f>$G$15</f>
        <v>TOTAL</v>
      </c>
      <c r="H227" s="21">
        <f t="shared" si="107"/>
        <v>-576915080.99999988</v>
      </c>
      <c r="I227" s="22">
        <f>VLOOKUP(CONCATENATE($F227," ",$G227),AllocFactorMatrix,(I$4+1),FALSE)*$E227</f>
        <v>-286039441.48573643</v>
      </c>
      <c r="J227" s="22">
        <f>VLOOKUP(CONCATENATE($F227," ",$G227),AllocFactorMatrix,(J$4+1),FALSE)*$E227</f>
        <v>-71529274.25091286</v>
      </c>
      <c r="K227" s="22">
        <f>VLOOKUP(CONCATENATE($F227," ",$G227),AllocFactorMatrix,(K$4+1),FALSE)*$E227</f>
        <v>-906550.41928223555</v>
      </c>
      <c r="L227" s="22">
        <f>VLOOKUP(CONCATENATE($F227," ",$G227),AllocFactorMatrix,(L$4+1),FALSE)*$E227</f>
        <v>-45371.947365039727</v>
      </c>
      <c r="M227" s="22">
        <f t="shared" si="108"/>
        <v>-72481196.617560148</v>
      </c>
      <c r="N227" s="22">
        <f>VLOOKUP(CONCATENATE($F227," ",$G227),AllocFactorMatrix,(N$4+1),FALSE)*$E227</f>
        <v>-32091446.664549973</v>
      </c>
      <c r="O227" s="22">
        <f>VLOOKUP(CONCATENATE($F227," ",$G227),AllocFactorMatrix,(O$4+1),FALSE)*$E227</f>
        <v>-8795522.3280879203</v>
      </c>
      <c r="P227" s="22">
        <f>VLOOKUP(CONCATENATE($F227," ",$G227),AllocFactorMatrix,(P$4+1),FALSE)*$E227</f>
        <v>-1399638.5688434597</v>
      </c>
      <c r="Q227" s="22">
        <f>VLOOKUP(CONCATENATE($F227," ",$G227),AllocFactorMatrix,(Q$4+1),FALSE)*$E227</f>
        <v>0</v>
      </c>
      <c r="R227" s="22">
        <f t="shared" si="110"/>
        <v>-42286607.561481357</v>
      </c>
      <c r="S227" s="22">
        <f>VLOOKUP(CONCATENATE($F227," ",$G227),AllocFactorMatrix,(S$4+1),FALSE)*$E227</f>
        <v>-1387231.144285104</v>
      </c>
      <c r="T227" s="22">
        <f>VLOOKUP(CONCATENATE($F227," ",$G227),AllocFactorMatrix,(T$4+1),FALSE)*$E227</f>
        <v>-25245240.478772216</v>
      </c>
      <c r="U227" s="22">
        <f>VLOOKUP(CONCATENATE($F227," ",$G227),AllocFactorMatrix,(U$4+1),FALSE)*$E227</f>
        <v>-123008491.42575149</v>
      </c>
      <c r="V227" s="22">
        <f>VLOOKUP(CONCATENATE($F227," ",$G227),AllocFactorMatrix,(V$4+1),FALSE)*$E227</f>
        <v>-15673796.328157462</v>
      </c>
      <c r="W227" s="22">
        <f t="shared" si="111"/>
        <v>-165314759.37696627</v>
      </c>
      <c r="X227" s="22">
        <f>VLOOKUP(CONCATENATE($F227," ",$G227),AllocFactorMatrix,(X$4+1),FALSE)*$E227</f>
        <v>-8975293.4747047089</v>
      </c>
      <c r="Y227" s="22">
        <f>VLOOKUP(CONCATENATE($F227," ",$G227),AllocFactorMatrix,(Y$4+1),FALSE)*$E227</f>
        <v>-168713.89167485689</v>
      </c>
      <c r="Z227" s="22">
        <f t="shared" si="109"/>
        <v>-9144007.3663795665</v>
      </c>
      <c r="AA227" s="22">
        <f>VLOOKUP(CONCATENATE($F227," ",$G227),AllocFactorMatrix,(AA$4+1),FALSE)*$E227</f>
        <v>-130523.49599944998</v>
      </c>
      <c r="AB227" s="22">
        <f>VLOOKUP(CONCATENATE($F227," ",$G227),AllocFactorMatrix,(AB$4+1),FALSE)*$E227</f>
        <v>-1226569.0104173352</v>
      </c>
      <c r="AC227" s="22">
        <f>VLOOKUP(CONCATENATE($F227," ",$G227),AllocFactorMatrix,(AC$4+1),FALSE)*$E227</f>
        <v>-291976.08545937529</v>
      </c>
    </row>
    <row r="228" spans="4:29" hidden="1" outlineLevel="1">
      <c r="F228" s="42" t="str">
        <f>F235</f>
        <v>RB_GUP-Land_P</v>
      </c>
      <c r="G228" s="17" t="str">
        <f>$G$8</f>
        <v>PRODUCTION</v>
      </c>
      <c r="H228" s="21">
        <f t="shared" si="107"/>
        <v>-139328.85999999996</v>
      </c>
      <c r="I228" s="22">
        <f>VLOOKUP(CONCATENATE($F228," ",$G228),AllocFactorMatrix,(I$4+1),FALSE)*$E235</f>
        <v>-69080.442875862966</v>
      </c>
      <c r="J228" s="22">
        <f>VLOOKUP(CONCATENATE($F228," ",$G228),AllocFactorMatrix,(J$4+1),FALSE)*$E235</f>
        <v>-17274.799301020597</v>
      </c>
      <c r="K228" s="22">
        <f>VLOOKUP(CONCATENATE($F228," ",$G228),AllocFactorMatrix,(K$4+1),FALSE)*$E235</f>
        <v>-218.93800424176445</v>
      </c>
      <c r="L228" s="22">
        <f>VLOOKUP(CONCATENATE($F228," ",$G228),AllocFactorMatrix,(L$4+1),FALSE)*$E235</f>
        <v>-10.957629485770001</v>
      </c>
      <c r="M228" s="22">
        <f t="shared" ref="M228:M259" si="112">SUBTOTAL(9,J228:L228)</f>
        <v>-17504.694934748131</v>
      </c>
      <c r="N228" s="22">
        <f>VLOOKUP(CONCATENATE($F228," ",$G228),AllocFactorMatrix,(N$4+1),FALSE)*$E235</f>
        <v>-7750.2995272237467</v>
      </c>
      <c r="O228" s="22">
        <f>VLOOKUP(CONCATENATE($F228," ",$G228),AllocFactorMatrix,(O$4+1),FALSE)*$E235</f>
        <v>-2124.1776119855599</v>
      </c>
      <c r="P228" s="22">
        <f>VLOOKUP(CONCATENATE($F228," ",$G228),AllocFactorMatrix,(P$4+1),FALSE)*$E235</f>
        <v>-338.02209827999064</v>
      </c>
      <c r="Q228" s="22">
        <f>VLOOKUP(CONCATENATE($F228," ",$G228),AllocFactorMatrix,(Q$4+1),FALSE)*$E235</f>
        <v>0</v>
      </c>
      <c r="R228" s="22">
        <f t="shared" si="110"/>
        <v>-10212.499237489297</v>
      </c>
      <c r="S228" s="22">
        <f>VLOOKUP(CONCATENATE($F228," ",$G228),AllocFactorMatrix,(S$4+1),FALSE)*$E235</f>
        <v>-335.02562206332584</v>
      </c>
      <c r="T228" s="22">
        <f>VLOOKUP(CONCATENATE($F228," ",$G228),AllocFactorMatrix,(T$4+1),FALSE)*$E235</f>
        <v>-6096.8948328344813</v>
      </c>
      <c r="U228" s="22">
        <f>VLOOKUP(CONCATENATE($F228," ",$G228),AllocFactorMatrix,(U$4+1),FALSE)*$E235</f>
        <v>-29707.375392167516</v>
      </c>
      <c r="V228" s="22">
        <f>VLOOKUP(CONCATENATE($F228," ",$G228),AllocFactorMatrix,(V$4+1),FALSE)*$E235</f>
        <v>-3785.3268985255818</v>
      </c>
      <c r="W228" s="22">
        <f>SUBTOTAL(9,S228:V228)</f>
        <v>-39924.62274559091</v>
      </c>
      <c r="X228" s="22">
        <f>VLOOKUP(CONCATENATE($F228," ",$G228),AllocFactorMatrix,(X$4+1),FALSE)*$E235</f>
        <v>-2167.5935491727</v>
      </c>
      <c r="Y228" s="22">
        <f>VLOOKUP(CONCATENATE($F228," ",$G228),AllocFactorMatrix,(Y$4+1),FALSE)*$E235</f>
        <v>-40.745535985080785</v>
      </c>
      <c r="Z228" s="22">
        <f t="shared" si="109"/>
        <v>-2208.339085157781</v>
      </c>
      <c r="AA228" s="22">
        <f>VLOOKUP(CONCATENATE($F228," ",$G228),AllocFactorMatrix,(AA$4+1),FALSE)*$E235</f>
        <v>-31.522299381211575</v>
      </c>
      <c r="AB228" s="22">
        <f>VLOOKUP(CONCATENATE($F228," ",$G228),AllocFactorMatrix,(AB$4+1),FALSE)*$E235</f>
        <v>-296.22463957182532</v>
      </c>
      <c r="AC228" s="22">
        <f>VLOOKUP(CONCATENATE($F228," ",$G228),AllocFactorMatrix,(AC$4+1),FALSE)*$E235</f>
        <v>-70.51418219784297</v>
      </c>
    </row>
    <row r="229" spans="4:29" hidden="1" outlineLevel="1">
      <c r="F229" s="42" t="str">
        <f>F235</f>
        <v>RB_GUP-Land_P</v>
      </c>
      <c r="G229" s="17" t="str">
        <f>$G$9</f>
        <v>BULKTRAN</v>
      </c>
      <c r="H229" s="21">
        <f t="shared" si="107"/>
        <v>0</v>
      </c>
      <c r="I229" s="22">
        <f>VLOOKUP(CONCATENATE($F229," ",$G229),AllocFactorMatrix,(I$4+1),FALSE)*$E235</f>
        <v>0</v>
      </c>
      <c r="J229" s="22">
        <f>VLOOKUP(CONCATENATE($F229," ",$G229),AllocFactorMatrix,(J$4+1),FALSE)*$E235</f>
        <v>0</v>
      </c>
      <c r="K229" s="22">
        <f>VLOOKUP(CONCATENATE($F229," ",$G229),AllocFactorMatrix,(K$4+1),FALSE)*$E235</f>
        <v>0</v>
      </c>
      <c r="L229" s="22">
        <f>VLOOKUP(CONCATENATE($F229," ",$G229),AllocFactorMatrix,(L$4+1),FALSE)*$E235</f>
        <v>0</v>
      </c>
      <c r="M229" s="22">
        <f t="shared" si="112"/>
        <v>0</v>
      </c>
      <c r="N229" s="22">
        <f>VLOOKUP(CONCATENATE($F229," ",$G229),AllocFactorMatrix,(N$4+1),FALSE)*$E235</f>
        <v>0</v>
      </c>
      <c r="O229" s="22">
        <f>VLOOKUP(CONCATENATE($F229," ",$G229),AllocFactorMatrix,(O$4+1),FALSE)*$E235</f>
        <v>0</v>
      </c>
      <c r="P229" s="22">
        <f>VLOOKUP(CONCATENATE($F229," ",$G229),AllocFactorMatrix,(P$4+1),FALSE)*$E235</f>
        <v>0</v>
      </c>
      <c r="Q229" s="22">
        <f>VLOOKUP(CONCATENATE($F229," ",$G229),AllocFactorMatrix,(Q$4+1),FALSE)*$E235</f>
        <v>0</v>
      </c>
      <c r="R229" s="22">
        <f t="shared" si="110"/>
        <v>0</v>
      </c>
      <c r="S229" s="22">
        <f>VLOOKUP(CONCATENATE($F229," ",$G229),AllocFactorMatrix,(S$4+1),FALSE)*$E235</f>
        <v>0</v>
      </c>
      <c r="T229" s="22">
        <f>VLOOKUP(CONCATENATE($F229," ",$G229),AllocFactorMatrix,(T$4+1),FALSE)*$E235</f>
        <v>0</v>
      </c>
      <c r="U229" s="22">
        <f>VLOOKUP(CONCATENATE($F229," ",$G229),AllocFactorMatrix,(U$4+1),FALSE)*$E235</f>
        <v>0</v>
      </c>
      <c r="V229" s="22">
        <f>VLOOKUP(CONCATENATE($F229," ",$G229),AllocFactorMatrix,(V$4+1),FALSE)*$E235</f>
        <v>0</v>
      </c>
      <c r="W229" s="22">
        <f t="shared" ref="W229:W235" si="113">SUBTOTAL(9,S229:V229)</f>
        <v>0</v>
      </c>
      <c r="X229" s="22">
        <f>VLOOKUP(CONCATENATE($F229," ",$G229),AllocFactorMatrix,(X$4+1),FALSE)*$E235</f>
        <v>0</v>
      </c>
      <c r="Y229" s="22">
        <f>VLOOKUP(CONCATENATE($F229," ",$G229),AllocFactorMatrix,(Y$4+1),FALSE)*$E235</f>
        <v>0</v>
      </c>
      <c r="Z229" s="22">
        <f t="shared" si="109"/>
        <v>0</v>
      </c>
      <c r="AA229" s="22">
        <f>VLOOKUP(CONCATENATE($F229," ",$G229),AllocFactorMatrix,(AA$4+1),FALSE)*$E235</f>
        <v>0</v>
      </c>
      <c r="AB229" s="22">
        <f>VLOOKUP(CONCATENATE($F229," ",$G229),AllocFactorMatrix,(AB$4+1),FALSE)*$E235</f>
        <v>0</v>
      </c>
      <c r="AC229" s="22">
        <f>VLOOKUP(CONCATENATE($F229," ",$G229),AllocFactorMatrix,(AC$4+1),FALSE)*$E235</f>
        <v>0</v>
      </c>
    </row>
    <row r="230" spans="4:29" hidden="1" outlineLevel="1">
      <c r="F230" s="42" t="str">
        <f>F235</f>
        <v>RB_GUP-Land_P</v>
      </c>
      <c r="G230" s="17" t="str">
        <f>$G$10</f>
        <v>SUBTRAN</v>
      </c>
      <c r="H230" s="21">
        <f t="shared" si="107"/>
        <v>0</v>
      </c>
      <c r="I230" s="22">
        <f>VLOOKUP(CONCATENATE($F230," ",$G230),AllocFactorMatrix,(I$4+1),FALSE)*$E235</f>
        <v>0</v>
      </c>
      <c r="J230" s="22">
        <f>VLOOKUP(CONCATENATE($F230," ",$G230),AllocFactorMatrix,(J$4+1),FALSE)*$E235</f>
        <v>0</v>
      </c>
      <c r="K230" s="22">
        <f>VLOOKUP(CONCATENATE($F230," ",$G230),AllocFactorMatrix,(K$4+1),FALSE)*$E235</f>
        <v>0</v>
      </c>
      <c r="L230" s="22">
        <f>VLOOKUP(CONCATENATE($F230," ",$G230),AllocFactorMatrix,(L$4+1),FALSE)*$E235</f>
        <v>0</v>
      </c>
      <c r="M230" s="22">
        <f t="shared" si="112"/>
        <v>0</v>
      </c>
      <c r="N230" s="22">
        <f>VLOOKUP(CONCATENATE($F230," ",$G230),AllocFactorMatrix,(N$4+1),FALSE)*$E235</f>
        <v>0</v>
      </c>
      <c r="O230" s="22">
        <f>VLOOKUP(CONCATENATE($F230," ",$G230),AllocFactorMatrix,(O$4+1),FALSE)*$E235</f>
        <v>0</v>
      </c>
      <c r="P230" s="22">
        <f>VLOOKUP(CONCATENATE($F230," ",$G230),AllocFactorMatrix,(P$4+1),FALSE)*$E235</f>
        <v>0</v>
      </c>
      <c r="Q230" s="22">
        <f>VLOOKUP(CONCATENATE($F230," ",$G230),AllocFactorMatrix,(Q$4+1),FALSE)*$E235</f>
        <v>0</v>
      </c>
      <c r="R230" s="22">
        <f t="shared" si="110"/>
        <v>0</v>
      </c>
      <c r="S230" s="22">
        <f>VLOOKUP(CONCATENATE($F230," ",$G230),AllocFactorMatrix,(S$4+1),FALSE)*$E235</f>
        <v>0</v>
      </c>
      <c r="T230" s="22">
        <f>VLOOKUP(CONCATENATE($F230," ",$G230),AllocFactorMatrix,(T$4+1),FALSE)*$E235</f>
        <v>0</v>
      </c>
      <c r="U230" s="22">
        <f>VLOOKUP(CONCATENATE($F230," ",$G230),AllocFactorMatrix,(U$4+1),FALSE)*$E235</f>
        <v>0</v>
      </c>
      <c r="V230" s="22">
        <f>VLOOKUP(CONCATENATE($F230," ",$G230),AllocFactorMatrix,(V$4+1),FALSE)*$E235</f>
        <v>0</v>
      </c>
      <c r="W230" s="22">
        <f t="shared" si="113"/>
        <v>0</v>
      </c>
      <c r="X230" s="22">
        <f>VLOOKUP(CONCATENATE($F230," ",$G230),AllocFactorMatrix,(X$4+1),FALSE)*$E235</f>
        <v>0</v>
      </c>
      <c r="Y230" s="22">
        <f>VLOOKUP(CONCATENATE($F230," ",$G230),AllocFactorMatrix,(Y$4+1),FALSE)*$E235</f>
        <v>0</v>
      </c>
      <c r="Z230" s="22">
        <f t="shared" si="109"/>
        <v>0</v>
      </c>
      <c r="AA230" s="22">
        <f>VLOOKUP(CONCATENATE($F230," ",$G230),AllocFactorMatrix,(AA$4+1),FALSE)*$E235</f>
        <v>0</v>
      </c>
      <c r="AB230" s="22">
        <f>VLOOKUP(CONCATENATE($F230," ",$G230),AllocFactorMatrix,(AB$4+1),FALSE)*$E235</f>
        <v>0</v>
      </c>
      <c r="AC230" s="22">
        <f>VLOOKUP(CONCATENATE($F230," ",$G230),AllocFactorMatrix,(AC$4+1),FALSE)*$E235</f>
        <v>0</v>
      </c>
    </row>
    <row r="231" spans="4:29" hidden="1" outlineLevel="1">
      <c r="F231" s="42" t="str">
        <f>F235</f>
        <v>RB_GUP-Land_P</v>
      </c>
      <c r="G231" s="17" t="str">
        <f>$G$11</f>
        <v>DISTPRI</v>
      </c>
      <c r="H231" s="21">
        <f t="shared" si="107"/>
        <v>0</v>
      </c>
      <c r="I231" s="22">
        <f>VLOOKUP(CONCATENATE($F231," ",$G231),AllocFactorMatrix,(I$4+1),FALSE)*$E235</f>
        <v>0</v>
      </c>
      <c r="J231" s="22">
        <f>VLOOKUP(CONCATENATE($F231," ",$G231),AllocFactorMatrix,(J$4+1),FALSE)*$E235</f>
        <v>0</v>
      </c>
      <c r="K231" s="22">
        <f>VLOOKUP(CONCATENATE($F231," ",$G231),AllocFactorMatrix,(K$4+1),FALSE)*$E235</f>
        <v>0</v>
      </c>
      <c r="L231" s="22">
        <f>VLOOKUP(CONCATENATE($F231," ",$G231),AllocFactorMatrix,(L$4+1),FALSE)*$E235</f>
        <v>0</v>
      </c>
      <c r="M231" s="22">
        <f t="shared" si="112"/>
        <v>0</v>
      </c>
      <c r="N231" s="22">
        <f>VLOOKUP(CONCATENATE($F231," ",$G231),AllocFactorMatrix,(N$4+1),FALSE)*$E235</f>
        <v>0</v>
      </c>
      <c r="O231" s="22">
        <f>VLOOKUP(CONCATENATE($F231," ",$G231),AllocFactorMatrix,(O$4+1),FALSE)*$E235</f>
        <v>0</v>
      </c>
      <c r="P231" s="22">
        <f>VLOOKUP(CONCATENATE($F231," ",$G231),AllocFactorMatrix,(P$4+1),FALSE)*$E235</f>
        <v>0</v>
      </c>
      <c r="Q231" s="22">
        <f>VLOOKUP(CONCATENATE($F231," ",$G231),AllocFactorMatrix,(Q$4+1),FALSE)*$E235</f>
        <v>0</v>
      </c>
      <c r="R231" s="22">
        <f t="shared" si="110"/>
        <v>0</v>
      </c>
      <c r="S231" s="22">
        <f>VLOOKUP(CONCATENATE($F231," ",$G231),AllocFactorMatrix,(S$4+1),FALSE)*$E235</f>
        <v>0</v>
      </c>
      <c r="T231" s="22">
        <f>VLOOKUP(CONCATENATE($F231," ",$G231),AllocFactorMatrix,(T$4+1),FALSE)*$E235</f>
        <v>0</v>
      </c>
      <c r="U231" s="22">
        <f>VLOOKUP(CONCATENATE($F231," ",$G231),AllocFactorMatrix,(U$4+1),FALSE)*$E235</f>
        <v>0</v>
      </c>
      <c r="V231" s="22">
        <f>VLOOKUP(CONCATENATE($F231," ",$G231),AllocFactorMatrix,(V$4+1),FALSE)*$E235</f>
        <v>0</v>
      </c>
      <c r="W231" s="22">
        <f t="shared" si="113"/>
        <v>0</v>
      </c>
      <c r="X231" s="22">
        <f>VLOOKUP(CONCATENATE($F231," ",$G231),AllocFactorMatrix,(X$4+1),FALSE)*$E235</f>
        <v>0</v>
      </c>
      <c r="Y231" s="22">
        <f>VLOOKUP(CONCATENATE($F231," ",$G231),AllocFactorMatrix,(Y$4+1),FALSE)*$E235</f>
        <v>0</v>
      </c>
      <c r="Z231" s="22">
        <f t="shared" si="109"/>
        <v>0</v>
      </c>
      <c r="AA231" s="22">
        <f>VLOOKUP(CONCATENATE($F231," ",$G231),AllocFactorMatrix,(AA$4+1),FALSE)*$E235</f>
        <v>0</v>
      </c>
      <c r="AB231" s="22">
        <f>VLOOKUP(CONCATENATE($F231," ",$G231),AllocFactorMatrix,(AB$4+1),FALSE)*$E235</f>
        <v>0</v>
      </c>
      <c r="AC231" s="22">
        <f>VLOOKUP(CONCATENATE($F231," ",$G231),AllocFactorMatrix,(AC$4+1),FALSE)*$E235</f>
        <v>0</v>
      </c>
    </row>
    <row r="232" spans="4:29" hidden="1" outlineLevel="1">
      <c r="F232" s="42" t="str">
        <f>F235</f>
        <v>RB_GUP-Land_P</v>
      </c>
      <c r="G232" s="17" t="str">
        <f>$G$12</f>
        <v>DISTSEC</v>
      </c>
      <c r="H232" s="21">
        <f t="shared" si="107"/>
        <v>0</v>
      </c>
      <c r="I232" s="22">
        <f>VLOOKUP(CONCATENATE($F232," ",$G232),AllocFactorMatrix,(I$4+1),FALSE)*$E235</f>
        <v>0</v>
      </c>
      <c r="J232" s="22">
        <f>VLOOKUP(CONCATENATE($F232," ",$G232),AllocFactorMatrix,(J$4+1),FALSE)*$E235</f>
        <v>0</v>
      </c>
      <c r="K232" s="22">
        <f>VLOOKUP(CONCATENATE($F232," ",$G232),AllocFactorMatrix,(K$4+1),FALSE)*$E235</f>
        <v>0</v>
      </c>
      <c r="L232" s="22">
        <f>VLOOKUP(CONCATENATE($F232," ",$G232),AllocFactorMatrix,(L$4+1),FALSE)*$E235</f>
        <v>0</v>
      </c>
      <c r="M232" s="22">
        <f t="shared" si="112"/>
        <v>0</v>
      </c>
      <c r="N232" s="22">
        <f>VLOOKUP(CONCATENATE($F232," ",$G232),AllocFactorMatrix,(N$4+1),FALSE)*$E235</f>
        <v>0</v>
      </c>
      <c r="O232" s="22">
        <f>VLOOKUP(CONCATENATE($F232," ",$G232),AllocFactorMatrix,(O$4+1),FALSE)*$E235</f>
        <v>0</v>
      </c>
      <c r="P232" s="22">
        <f>VLOOKUP(CONCATENATE($F232," ",$G232),AllocFactorMatrix,(P$4+1),FALSE)*$E235</f>
        <v>0</v>
      </c>
      <c r="Q232" s="22">
        <f>VLOOKUP(CONCATENATE($F232," ",$G232),AllocFactorMatrix,(Q$4+1),FALSE)*$E235</f>
        <v>0</v>
      </c>
      <c r="R232" s="22">
        <f t="shared" si="110"/>
        <v>0</v>
      </c>
      <c r="S232" s="22">
        <f>VLOOKUP(CONCATENATE($F232," ",$G232),AllocFactorMatrix,(S$4+1),FALSE)*$E235</f>
        <v>0</v>
      </c>
      <c r="T232" s="22">
        <f>VLOOKUP(CONCATENATE($F232," ",$G232),AllocFactorMatrix,(T$4+1),FALSE)*$E235</f>
        <v>0</v>
      </c>
      <c r="U232" s="22">
        <f>VLOOKUP(CONCATENATE($F232," ",$G232),AllocFactorMatrix,(U$4+1),FALSE)*$E235</f>
        <v>0</v>
      </c>
      <c r="V232" s="22">
        <f>VLOOKUP(CONCATENATE($F232," ",$G232),AllocFactorMatrix,(V$4+1),FALSE)*$E235</f>
        <v>0</v>
      </c>
      <c r="W232" s="22">
        <f t="shared" si="113"/>
        <v>0</v>
      </c>
      <c r="X232" s="22">
        <f>VLOOKUP(CONCATENATE($F232," ",$G232),AllocFactorMatrix,(X$4+1),FALSE)*$E235</f>
        <v>0</v>
      </c>
      <c r="Y232" s="22">
        <f>VLOOKUP(CONCATENATE($F232," ",$G232),AllocFactorMatrix,(Y$4+1),FALSE)*$E235</f>
        <v>0</v>
      </c>
      <c r="Z232" s="22">
        <f t="shared" si="109"/>
        <v>0</v>
      </c>
      <c r="AA232" s="22">
        <f>VLOOKUP(CONCATENATE($F232," ",$G232),AllocFactorMatrix,(AA$4+1),FALSE)*$E235</f>
        <v>0</v>
      </c>
      <c r="AB232" s="22">
        <f>VLOOKUP(CONCATENATE($F232," ",$G232),AllocFactorMatrix,(AB$4+1),FALSE)*$E235</f>
        <v>0</v>
      </c>
      <c r="AC232" s="22">
        <f>VLOOKUP(CONCATENATE($F232," ",$G232),AllocFactorMatrix,(AC$4+1),FALSE)*$E235</f>
        <v>0</v>
      </c>
    </row>
    <row r="233" spans="4:29" hidden="1" outlineLevel="1">
      <c r="F233" s="42" t="str">
        <f>F235</f>
        <v>RB_GUP-Land_P</v>
      </c>
      <c r="G233" s="17" t="str">
        <f>$G$13</f>
        <v>ENERGY</v>
      </c>
      <c r="H233" s="21">
        <f t="shared" si="107"/>
        <v>0</v>
      </c>
      <c r="I233" s="22">
        <f>VLOOKUP(CONCATENATE($F233," ",$G233),AllocFactorMatrix,(I$4+1),FALSE)*$E235</f>
        <v>0</v>
      </c>
      <c r="J233" s="22">
        <f>VLOOKUP(CONCATENATE($F233," ",$G233),AllocFactorMatrix,(J$4+1),FALSE)*$E235</f>
        <v>0</v>
      </c>
      <c r="K233" s="22">
        <f>VLOOKUP(CONCATENATE($F233," ",$G233),AllocFactorMatrix,(K$4+1),FALSE)*$E235</f>
        <v>0</v>
      </c>
      <c r="L233" s="22">
        <f>VLOOKUP(CONCATENATE($F233," ",$G233),AllocFactorMatrix,(L$4+1),FALSE)*$E235</f>
        <v>0</v>
      </c>
      <c r="M233" s="22">
        <f t="shared" si="112"/>
        <v>0</v>
      </c>
      <c r="N233" s="22">
        <f>VLOOKUP(CONCATENATE($F233," ",$G233),AllocFactorMatrix,(N$4+1),FALSE)*$E235</f>
        <v>0</v>
      </c>
      <c r="O233" s="22">
        <f>VLOOKUP(CONCATENATE($F233," ",$G233),AllocFactorMatrix,(O$4+1),FALSE)*$E235</f>
        <v>0</v>
      </c>
      <c r="P233" s="22">
        <f>VLOOKUP(CONCATENATE($F233," ",$G233),AllocFactorMatrix,(P$4+1),FALSE)*$E235</f>
        <v>0</v>
      </c>
      <c r="Q233" s="22">
        <f>VLOOKUP(CONCATENATE($F233," ",$G233),AllocFactorMatrix,(Q$4+1),FALSE)*$E235</f>
        <v>0</v>
      </c>
      <c r="R233" s="22">
        <f t="shared" si="110"/>
        <v>0</v>
      </c>
      <c r="S233" s="22">
        <f>VLOOKUP(CONCATENATE($F233," ",$G233),AllocFactorMatrix,(S$4+1),FALSE)*$E235</f>
        <v>0</v>
      </c>
      <c r="T233" s="22">
        <f>VLOOKUP(CONCATENATE($F233," ",$G233),AllocFactorMatrix,(T$4+1),FALSE)*$E235</f>
        <v>0</v>
      </c>
      <c r="U233" s="22">
        <f>VLOOKUP(CONCATENATE($F233," ",$G233),AllocFactorMatrix,(U$4+1),FALSE)*$E235</f>
        <v>0</v>
      </c>
      <c r="V233" s="22">
        <f>VLOOKUP(CONCATENATE($F233," ",$G233),AllocFactorMatrix,(V$4+1),FALSE)*$E235</f>
        <v>0</v>
      </c>
      <c r="W233" s="22">
        <f t="shared" si="113"/>
        <v>0</v>
      </c>
      <c r="X233" s="22">
        <f>VLOOKUP(CONCATENATE($F233," ",$G233),AllocFactorMatrix,(X$4+1),FALSE)*$E235</f>
        <v>0</v>
      </c>
      <c r="Y233" s="22">
        <f>VLOOKUP(CONCATENATE($F233," ",$G233),AllocFactorMatrix,(Y$4+1),FALSE)*$E235</f>
        <v>0</v>
      </c>
      <c r="Z233" s="22">
        <f t="shared" si="109"/>
        <v>0</v>
      </c>
      <c r="AA233" s="22">
        <f>VLOOKUP(CONCATENATE($F233," ",$G233),AllocFactorMatrix,(AA$4+1),FALSE)*$E235</f>
        <v>0</v>
      </c>
      <c r="AB233" s="22">
        <f>VLOOKUP(CONCATENATE($F233," ",$G233),AllocFactorMatrix,(AB$4+1),FALSE)*$E235</f>
        <v>0</v>
      </c>
      <c r="AC233" s="22">
        <f>VLOOKUP(CONCATENATE($F233," ",$G233),AllocFactorMatrix,(AC$4+1),FALSE)*$E235</f>
        <v>0</v>
      </c>
    </row>
    <row r="234" spans="4:29" hidden="1" outlineLevel="1">
      <c r="F234" s="42" t="str">
        <f>F235</f>
        <v>RB_GUP-Land_P</v>
      </c>
      <c r="G234" s="17" t="str">
        <f>$G$14</f>
        <v>CUSTOMER</v>
      </c>
      <c r="H234" s="21">
        <f t="shared" si="107"/>
        <v>0</v>
      </c>
      <c r="I234" s="22">
        <f>VLOOKUP(CONCATENATE($F234," ",$G234),AllocFactorMatrix,(I$4+1),FALSE)*$E235</f>
        <v>0</v>
      </c>
      <c r="J234" s="22">
        <f>VLOOKUP(CONCATENATE($F234," ",$G234),AllocFactorMatrix,(J$4+1),FALSE)*$E235</f>
        <v>0</v>
      </c>
      <c r="K234" s="22">
        <f>VLOOKUP(CONCATENATE($F234," ",$G234),AllocFactorMatrix,(K$4+1),FALSE)*$E235</f>
        <v>0</v>
      </c>
      <c r="L234" s="22">
        <f>VLOOKUP(CONCATENATE($F234," ",$G234),AllocFactorMatrix,(L$4+1),FALSE)*$E235</f>
        <v>0</v>
      </c>
      <c r="M234" s="22">
        <f t="shared" si="112"/>
        <v>0</v>
      </c>
      <c r="N234" s="22">
        <f>VLOOKUP(CONCATENATE($F234," ",$G234),AllocFactorMatrix,(N$4+1),FALSE)*$E235</f>
        <v>0</v>
      </c>
      <c r="O234" s="22">
        <f>VLOOKUP(CONCATENATE($F234," ",$G234),AllocFactorMatrix,(O$4+1),FALSE)*$E235</f>
        <v>0</v>
      </c>
      <c r="P234" s="22">
        <f>VLOOKUP(CONCATENATE($F234," ",$G234),AllocFactorMatrix,(P$4+1),FALSE)*$E235</f>
        <v>0</v>
      </c>
      <c r="Q234" s="22">
        <f>VLOOKUP(CONCATENATE($F234," ",$G234),AllocFactorMatrix,(Q$4+1),FALSE)*$E235</f>
        <v>0</v>
      </c>
      <c r="R234" s="22">
        <f t="shared" si="110"/>
        <v>0</v>
      </c>
      <c r="S234" s="22">
        <f>VLOOKUP(CONCATENATE($F234," ",$G234),AllocFactorMatrix,(S$4+1),FALSE)*$E235</f>
        <v>0</v>
      </c>
      <c r="T234" s="22">
        <f>VLOOKUP(CONCATENATE($F234," ",$G234),AllocFactorMatrix,(T$4+1),FALSE)*$E235</f>
        <v>0</v>
      </c>
      <c r="U234" s="22">
        <f>VLOOKUP(CONCATENATE($F234," ",$G234),AllocFactorMatrix,(U$4+1),FALSE)*$E235</f>
        <v>0</v>
      </c>
      <c r="V234" s="22">
        <f>VLOOKUP(CONCATENATE($F234," ",$G234),AllocFactorMatrix,(V$4+1),FALSE)*$E235</f>
        <v>0</v>
      </c>
      <c r="W234" s="22">
        <f t="shared" si="113"/>
        <v>0</v>
      </c>
      <c r="X234" s="22">
        <f>VLOOKUP(CONCATENATE($F234," ",$G234),AllocFactorMatrix,(X$4+1),FALSE)*$E235</f>
        <v>0</v>
      </c>
      <c r="Y234" s="22">
        <f>VLOOKUP(CONCATENATE($F234," ",$G234),AllocFactorMatrix,(Y$4+1),FALSE)*$E235</f>
        <v>0</v>
      </c>
      <c r="Z234" s="22">
        <f t="shared" si="109"/>
        <v>0</v>
      </c>
      <c r="AA234" s="22">
        <f>VLOOKUP(CONCATENATE($F234," ",$G234),AllocFactorMatrix,(AA$4+1),FALSE)*$E235</f>
        <v>0</v>
      </c>
      <c r="AB234" s="22">
        <f>VLOOKUP(CONCATENATE($F234," ",$G234),AllocFactorMatrix,(AB$4+1),FALSE)*$E235</f>
        <v>0</v>
      </c>
      <c r="AC234" s="22">
        <f>VLOOKUP(CONCATENATE($F234," ",$G234),AllocFactorMatrix,(AC$4+1),FALSE)*$E235</f>
        <v>0</v>
      </c>
    </row>
    <row r="235" spans="4:29" collapsed="1">
      <c r="D235" s="17" t="s">
        <v>209</v>
      </c>
      <c r="E235" s="19">
        <v>-139328.85999999999</v>
      </c>
      <c r="F235" s="42" t="s">
        <v>549</v>
      </c>
      <c r="G235" s="17" t="str">
        <f>$G$15</f>
        <v>TOTAL</v>
      </c>
      <c r="H235" s="21">
        <f t="shared" si="107"/>
        <v>-139328.85999999996</v>
      </c>
      <c r="I235" s="22">
        <f>VLOOKUP(CONCATENATE($F235," ",$G235),AllocFactorMatrix,(I$4+1),FALSE)*$E235</f>
        <v>-69080.442875862966</v>
      </c>
      <c r="J235" s="22">
        <f>VLOOKUP(CONCATENATE($F235," ",$G235),AllocFactorMatrix,(J$4+1),FALSE)*$E235</f>
        <v>-17274.799301020597</v>
      </c>
      <c r="K235" s="22">
        <f>VLOOKUP(CONCATENATE($F235," ",$G235),AllocFactorMatrix,(K$4+1),FALSE)*$E235</f>
        <v>-218.93800424176445</v>
      </c>
      <c r="L235" s="22">
        <f>VLOOKUP(CONCATENATE($F235," ",$G235),AllocFactorMatrix,(L$4+1),FALSE)*$E235</f>
        <v>-10.957629485770001</v>
      </c>
      <c r="M235" s="22">
        <f t="shared" si="112"/>
        <v>-17504.694934748131</v>
      </c>
      <c r="N235" s="22">
        <f>VLOOKUP(CONCATENATE($F235," ",$G235),AllocFactorMatrix,(N$4+1),FALSE)*$E235</f>
        <v>-7750.2995272237467</v>
      </c>
      <c r="O235" s="22">
        <f>VLOOKUP(CONCATENATE($F235," ",$G235),AllocFactorMatrix,(O$4+1),FALSE)*$E235</f>
        <v>-2124.1776119855599</v>
      </c>
      <c r="P235" s="22">
        <f>VLOOKUP(CONCATENATE($F235," ",$G235),AllocFactorMatrix,(P$4+1),FALSE)*$E235</f>
        <v>-338.02209827999064</v>
      </c>
      <c r="Q235" s="22">
        <f>VLOOKUP(CONCATENATE($F235," ",$G235),AllocFactorMatrix,(Q$4+1),FALSE)*$E235</f>
        <v>0</v>
      </c>
      <c r="R235" s="22">
        <f t="shared" si="110"/>
        <v>-10212.499237489297</v>
      </c>
      <c r="S235" s="22">
        <f>VLOOKUP(CONCATENATE($F235," ",$G235),AllocFactorMatrix,(S$4+1),FALSE)*$E235</f>
        <v>-335.02562206332584</v>
      </c>
      <c r="T235" s="22">
        <f>VLOOKUP(CONCATENATE($F235," ",$G235),AllocFactorMatrix,(T$4+1),FALSE)*$E235</f>
        <v>-6096.8948328344813</v>
      </c>
      <c r="U235" s="22">
        <f>VLOOKUP(CONCATENATE($F235," ",$G235),AllocFactorMatrix,(U$4+1),FALSE)*$E235</f>
        <v>-29707.375392167516</v>
      </c>
      <c r="V235" s="22">
        <f>VLOOKUP(CONCATENATE($F235," ",$G235),AllocFactorMatrix,(V$4+1),FALSE)*$E235</f>
        <v>-3785.3268985255818</v>
      </c>
      <c r="W235" s="22">
        <f t="shared" si="113"/>
        <v>-39924.62274559091</v>
      </c>
      <c r="X235" s="22">
        <f>VLOOKUP(CONCATENATE($F235," ",$G235),AllocFactorMatrix,(X$4+1),FALSE)*$E235</f>
        <v>-2167.5935491727</v>
      </c>
      <c r="Y235" s="22">
        <f>VLOOKUP(CONCATENATE($F235," ",$G235),AllocFactorMatrix,(Y$4+1),FALSE)*$E235</f>
        <v>-40.745535985080785</v>
      </c>
      <c r="Z235" s="22">
        <f t="shared" si="109"/>
        <v>-2208.339085157781</v>
      </c>
      <c r="AA235" s="22">
        <f>VLOOKUP(CONCATENATE($F235," ",$G235),AllocFactorMatrix,(AA$4+1),FALSE)*$E235</f>
        <v>-31.522299381211575</v>
      </c>
      <c r="AB235" s="22">
        <f>VLOOKUP(CONCATENATE($F235," ",$G235),AllocFactorMatrix,(AB$4+1),FALSE)*$E235</f>
        <v>-296.22463957182532</v>
      </c>
      <c r="AC235" s="22">
        <f>VLOOKUP(CONCATENATE($F235," ",$G235),AllocFactorMatrix,(AC$4+1),FALSE)*$E235</f>
        <v>-70.51418219784297</v>
      </c>
    </row>
    <row r="236" spans="4:29" hidden="1" outlineLevel="1">
      <c r="F236" s="42" t="str">
        <f>F243</f>
        <v>RB_GUP-Land_T</v>
      </c>
      <c r="G236" s="17" t="str">
        <f>$G$8</f>
        <v>PRODUCTION</v>
      </c>
      <c r="H236" s="21">
        <f t="shared" si="107"/>
        <v>-4512911.445301204</v>
      </c>
      <c r="I236" s="22">
        <f>VLOOKUP(CONCATENATE($F236," ",$G236),AllocFactorMatrix,(I$4+1),FALSE)*$E243</f>
        <v>-2237540.1715119048</v>
      </c>
      <c r="J236" s="22">
        <f>VLOOKUP(CONCATENATE($F236," ",$G236),AllocFactorMatrix,(J$4+1),FALSE)*$E243</f>
        <v>-559536.90772218409</v>
      </c>
      <c r="K236" s="22">
        <f>VLOOKUP(CONCATENATE($F236," ",$G236),AllocFactorMatrix,(K$4+1),FALSE)*$E243</f>
        <v>-7091.4800074734167</v>
      </c>
      <c r="L236" s="22">
        <f>VLOOKUP(CONCATENATE($F236," ",$G236),AllocFactorMatrix,(L$4+1),FALSE)*$E243</f>
        <v>-354.92152537314536</v>
      </c>
      <c r="M236" s="22">
        <f t="shared" si="112"/>
        <v>-566983.30925503059</v>
      </c>
      <c r="N236" s="22">
        <f>VLOOKUP(CONCATENATE($F236," ",$G236),AllocFactorMatrix,(N$4+1),FALSE)*$E243</f>
        <v>-251034.96462197829</v>
      </c>
      <c r="O236" s="22">
        <f>VLOOKUP(CONCATENATE($F236," ",$G236),AllocFactorMatrix,(O$4+1),FALSE)*$E243</f>
        <v>-68802.870108764371</v>
      </c>
      <c r="P236" s="22">
        <f>VLOOKUP(CONCATENATE($F236," ",$G236),AllocFactorMatrix,(P$4+1),FALSE)*$E243</f>
        <v>-10948.656266135376</v>
      </c>
      <c r="Q236" s="22">
        <f>VLOOKUP(CONCATENATE($F236," ",$G236),AllocFactorMatrix,(Q$4+1),FALSE)*$E243</f>
        <v>0</v>
      </c>
      <c r="R236" s="22">
        <f t="shared" si="110"/>
        <v>-330786.49099687807</v>
      </c>
      <c r="S236" s="22">
        <f>VLOOKUP(CONCATENATE($F236," ",$G236),AllocFactorMatrix,(S$4+1),FALSE)*$E243</f>
        <v>-10851.599333251845</v>
      </c>
      <c r="T236" s="22">
        <f>VLOOKUP(CONCATENATE($F236," ",$G236),AllocFactorMatrix,(T$4+1),FALSE)*$E243</f>
        <v>-197480.59714187364</v>
      </c>
      <c r="U236" s="22">
        <f>VLOOKUP(CONCATENATE($F236," ",$G236),AllocFactorMatrix,(U$4+1),FALSE)*$E243</f>
        <v>-962232.47945308802</v>
      </c>
      <c r="V236" s="22">
        <f>VLOOKUP(CONCATENATE($F236," ",$G236),AllocFactorMatrix,(V$4+1),FALSE)*$E243</f>
        <v>-122608.08768953261</v>
      </c>
      <c r="W236" s="22">
        <f>SUBTOTAL(9,S236:V236)</f>
        <v>-1293172.7636177463</v>
      </c>
      <c r="X236" s="22">
        <f>VLOOKUP(CONCATENATE($F236," ",$G236),AllocFactorMatrix,(X$4+1),FALSE)*$E243</f>
        <v>-70209.127791776526</v>
      </c>
      <c r="Y236" s="22">
        <f>VLOOKUP(CONCATENATE($F236," ",$G236),AllocFactorMatrix,(Y$4+1),FALSE)*$E243</f>
        <v>-1319.7624360954596</v>
      </c>
      <c r="Z236" s="22">
        <f t="shared" si="109"/>
        <v>-71528.890227871991</v>
      </c>
      <c r="AA236" s="22">
        <f>VLOOKUP(CONCATENATE($F236," ",$G236),AllocFactorMatrix,(AA$4+1),FALSE)*$E243</f>
        <v>-1021.0185144677195</v>
      </c>
      <c r="AB236" s="22">
        <f>VLOOKUP(CONCATENATE($F236," ",$G236),AllocFactorMatrix,(AB$4+1),FALSE)*$E243</f>
        <v>-9594.8216780350813</v>
      </c>
      <c r="AC236" s="22">
        <f>VLOOKUP(CONCATENATE($F236," ",$G236),AllocFactorMatrix,(AC$4+1),FALSE)*$E243</f>
        <v>-2283.9794992702882</v>
      </c>
    </row>
    <row r="237" spans="4:29" hidden="1" outlineLevel="1">
      <c r="F237" s="42" t="str">
        <f>F243</f>
        <v>RB_GUP-Land_T</v>
      </c>
      <c r="G237" s="17" t="str">
        <f>$G$9</f>
        <v>BULKTRAN</v>
      </c>
      <c r="H237" s="21">
        <f t="shared" si="107"/>
        <v>-196059531.60826367</v>
      </c>
      <c r="I237" s="22">
        <f>VLOOKUP(CONCATENATE($F237," ",$G237),AllocFactorMatrix,(I$4+1),FALSE)*$E243</f>
        <v>-97207996.057192415</v>
      </c>
      <c r="J237" s="22">
        <f>VLOOKUP(CONCATENATE($F237," ",$G237),AllocFactorMatrix,(J$4+1),FALSE)*$E243</f>
        <v>-24308596.651008695</v>
      </c>
      <c r="K237" s="22">
        <f>VLOOKUP(CONCATENATE($F237," ",$G237),AllocFactorMatrix,(K$4+1),FALSE)*$E243</f>
        <v>-308083.21092190366</v>
      </c>
      <c r="L237" s="22">
        <f>VLOOKUP(CONCATENATE($F237," ",$G237),AllocFactorMatrix,(L$4+1),FALSE)*$E243</f>
        <v>-15419.25846889845</v>
      </c>
      <c r="M237" s="22">
        <f t="shared" si="112"/>
        <v>-24632099.120399497</v>
      </c>
      <c r="N237" s="22">
        <f>VLOOKUP(CONCATENATE($F237," ",$G237),AllocFactorMatrix,(N$4+1),FALSE)*$E243</f>
        <v>-10905996.755670257</v>
      </c>
      <c r="O237" s="22">
        <f>VLOOKUP(CONCATENATE($F237," ",$G237),AllocFactorMatrix,(O$4+1),FALSE)*$E243</f>
        <v>-2989081.1398201995</v>
      </c>
      <c r="P237" s="22">
        <f>VLOOKUP(CONCATENATE($F237," ",$G237),AllocFactorMatrix,(P$4+1),FALSE)*$E243</f>
        <v>-475654.89491565106</v>
      </c>
      <c r="Q237" s="22">
        <f>VLOOKUP(CONCATENATE($F237," ",$G237),AllocFactorMatrix,(Q$4+1),FALSE)*$E243</f>
        <v>0</v>
      </c>
      <c r="R237" s="22">
        <f t="shared" si="110"/>
        <v>-14370732.790406108</v>
      </c>
      <c r="S237" s="22">
        <f>VLOOKUP(CONCATENATE($F237," ",$G237),AllocFactorMatrix,(S$4+1),FALSE)*$E243</f>
        <v>-471438.34047377441</v>
      </c>
      <c r="T237" s="22">
        <f>VLOOKUP(CONCATENATE($F237," ",$G237),AllocFactorMatrix,(T$4+1),FALSE)*$E243</f>
        <v>-8579373.6142703816</v>
      </c>
      <c r="U237" s="22">
        <f>VLOOKUP(CONCATENATE($F237," ",$G237),AllocFactorMatrix,(U$4+1),FALSE)*$E243</f>
        <v>-41803357.213281028</v>
      </c>
      <c r="V237" s="22">
        <f>VLOOKUP(CONCATENATE($F237," ",$G237),AllocFactorMatrix,(V$4+1),FALSE)*$E243</f>
        <v>-5326602.2467210833</v>
      </c>
      <c r="W237" s="22">
        <f t="shared" ref="W237:W243" si="114">SUBTOTAL(9,S237:V237)</f>
        <v>-56180771.414746262</v>
      </c>
      <c r="X237" s="22">
        <f>VLOOKUP(CONCATENATE($F237," ",$G237),AllocFactorMatrix,(X$4+1),FALSE)*$E243</f>
        <v>-3050174.7876778259</v>
      </c>
      <c r="Y237" s="22">
        <f>VLOOKUP(CONCATENATE($F237," ",$G237),AllocFactorMatrix,(Y$4+1),FALSE)*$E243</f>
        <v>-57335.936720953534</v>
      </c>
      <c r="Z237" s="22">
        <f t="shared" si="109"/>
        <v>-3107510.7243987792</v>
      </c>
      <c r="AA237" s="22">
        <f>VLOOKUP(CONCATENATE($F237," ",$G237),AllocFactorMatrix,(AA$4+1),FALSE)*$E243</f>
        <v>-44357.265622469065</v>
      </c>
      <c r="AB237" s="22">
        <f>VLOOKUP(CONCATENATE($F237," ",$G237),AllocFactorMatrix,(AB$4+1),FALSE)*$E243</f>
        <v>-416838.72304186516</v>
      </c>
      <c r="AC237" s="22">
        <f>VLOOKUP(CONCATENATE($F237," ",$G237),AllocFactorMatrix,(AC$4+1),FALSE)*$E243</f>
        <v>-99225.51245627692</v>
      </c>
    </row>
    <row r="238" spans="4:29" hidden="1" outlineLevel="1">
      <c r="F238" s="42" t="str">
        <f>F243</f>
        <v>RB_GUP-Land_T</v>
      </c>
      <c r="G238" s="17" t="str">
        <f>$G$10</f>
        <v>SUBTRAN</v>
      </c>
      <c r="H238" s="21">
        <f t="shared" si="107"/>
        <v>-66347992.656435065</v>
      </c>
      <c r="I238" s="22">
        <f>VLOOKUP(CONCATENATE($F238," ",$G238),AllocFactorMatrix,(I$4+1),FALSE)*$E243</f>
        <v>-32017035.206551377</v>
      </c>
      <c r="J238" s="22">
        <f>VLOOKUP(CONCATENATE($F238," ",$G238),AllocFactorMatrix,(J$4+1),FALSE)*$E243</f>
        <v>-7988039.7809481379</v>
      </c>
      <c r="K238" s="22">
        <f>VLOOKUP(CONCATENATE($F238," ",$G238),AllocFactorMatrix,(K$4+1),FALSE)*$E243</f>
        <v>-101452.83552664338</v>
      </c>
      <c r="L238" s="22">
        <f>VLOOKUP(CONCATENATE($F238," ",$G238),AllocFactorMatrix,(L$4+1),FALSE)*$E243</f>
        <v>-6540.504872767191</v>
      </c>
      <c r="M238" s="22">
        <f t="shared" si="112"/>
        <v>-8096033.1213475484</v>
      </c>
      <c r="N238" s="22">
        <f>VLOOKUP(CONCATENATE($F238," ",$G238),AllocFactorMatrix,(N$4+1),FALSE)*$E243</f>
        <v>-3547346.935291836</v>
      </c>
      <c r="O238" s="22">
        <f>VLOOKUP(CONCATENATE($F238," ",$G238),AllocFactorMatrix,(O$4+1),FALSE)*$E243</f>
        <v>-973838.56904461735</v>
      </c>
      <c r="P238" s="22">
        <f>VLOOKUP(CONCATENATE($F238," ",$G238),AllocFactorMatrix,(P$4+1),FALSE)*$E243</f>
        <v>-195748.76341615335</v>
      </c>
      <c r="Q238" s="22">
        <f>VLOOKUP(CONCATENATE($F238," ",$G238),AllocFactorMatrix,(Q$4+1),FALSE)*$E243</f>
        <v>0</v>
      </c>
      <c r="R238" s="22">
        <f t="shared" si="110"/>
        <v>-4716934.2677526064</v>
      </c>
      <c r="S238" s="22">
        <f>VLOOKUP(CONCATENATE($F238," ",$G238),AllocFactorMatrix,(S$4+1),FALSE)*$E243</f>
        <v>-150325.75312182802</v>
      </c>
      <c r="T238" s="22">
        <f>VLOOKUP(CONCATENATE($F238," ",$G238),AllocFactorMatrix,(T$4+1),FALSE)*$E243</f>
        <v>-2816375.5279617286</v>
      </c>
      <c r="U238" s="22">
        <f>VLOOKUP(CONCATENATE($F238," ",$G238),AllocFactorMatrix,(U$4+1),FALSE)*$E243</f>
        <v>-17502150.405260347</v>
      </c>
      <c r="V238" s="22">
        <f>VLOOKUP(CONCATENATE($F238," ",$G238),AllocFactorMatrix,(V$4+1),FALSE)*$E243</f>
        <v>0</v>
      </c>
      <c r="W238" s="22">
        <f t="shared" si="114"/>
        <v>-20468851.686343905</v>
      </c>
      <c r="X238" s="22">
        <f>VLOOKUP(CONCATENATE($F238," ",$G238),AllocFactorMatrix,(X$4+1),FALSE)*$E243</f>
        <v>-994983.37010657392</v>
      </c>
      <c r="Y238" s="22">
        <f>VLOOKUP(CONCATENATE($F238," ",$G238),AllocFactorMatrix,(Y$4+1),FALSE)*$E243</f>
        <v>-19085.597239009348</v>
      </c>
      <c r="Z238" s="22">
        <f t="shared" si="109"/>
        <v>-1014068.9673455833</v>
      </c>
      <c r="AA238" s="22">
        <f>VLOOKUP(CONCATENATE($F238," ",$G238),AllocFactorMatrix,(AA$4+1),FALSE)*$E243</f>
        <v>-14516.671849369397</v>
      </c>
      <c r="AB238" s="22">
        <f>VLOOKUP(CONCATENATE($F238," ",$G238),AllocFactorMatrix,(AB$4+1),FALSE)*$E243</f>
        <v>-16609.282255032518</v>
      </c>
      <c r="AC238" s="22">
        <f>VLOOKUP(CONCATENATE($F238," ",$G238),AllocFactorMatrix,(AC$4+1),FALSE)*$E243</f>
        <v>-3943.4529896388881</v>
      </c>
    </row>
    <row r="239" spans="4:29" hidden="1" outlineLevel="1">
      <c r="F239" s="42" t="str">
        <f>F243</f>
        <v>RB_GUP-Land_T</v>
      </c>
      <c r="G239" s="17" t="str">
        <f>$G$11</f>
        <v>DISTPRI</v>
      </c>
      <c r="H239" s="21">
        <f t="shared" si="107"/>
        <v>0</v>
      </c>
      <c r="I239" s="22">
        <f>VLOOKUP(CONCATENATE($F239," ",$G239),AllocFactorMatrix,(I$4+1),FALSE)*$E243</f>
        <v>0</v>
      </c>
      <c r="J239" s="22">
        <f>VLOOKUP(CONCATENATE($F239," ",$G239),AllocFactorMatrix,(J$4+1),FALSE)*$E243</f>
        <v>0</v>
      </c>
      <c r="K239" s="22">
        <f>VLOOKUP(CONCATENATE($F239," ",$G239),AllocFactorMatrix,(K$4+1),FALSE)*$E243</f>
        <v>0</v>
      </c>
      <c r="L239" s="22">
        <f>VLOOKUP(CONCATENATE($F239," ",$G239),AllocFactorMatrix,(L$4+1),FALSE)*$E243</f>
        <v>0</v>
      </c>
      <c r="M239" s="22">
        <f t="shared" si="112"/>
        <v>0</v>
      </c>
      <c r="N239" s="22">
        <f>VLOOKUP(CONCATENATE($F239," ",$G239),AllocFactorMatrix,(N$4+1),FALSE)*$E243</f>
        <v>0</v>
      </c>
      <c r="O239" s="22">
        <f>VLOOKUP(CONCATENATE($F239," ",$G239),AllocFactorMatrix,(O$4+1),FALSE)*$E243</f>
        <v>0</v>
      </c>
      <c r="P239" s="22">
        <f>VLOOKUP(CONCATENATE($F239," ",$G239),AllocFactorMatrix,(P$4+1),FALSE)*$E243</f>
        <v>0</v>
      </c>
      <c r="Q239" s="22">
        <f>VLOOKUP(CONCATENATE($F239," ",$G239),AllocFactorMatrix,(Q$4+1),FALSE)*$E243</f>
        <v>0</v>
      </c>
      <c r="R239" s="22">
        <f t="shared" si="110"/>
        <v>0</v>
      </c>
      <c r="S239" s="22">
        <f>VLOOKUP(CONCATENATE($F239," ",$G239),AllocFactorMatrix,(S$4+1),FALSE)*$E243</f>
        <v>0</v>
      </c>
      <c r="T239" s="22">
        <f>VLOOKUP(CONCATENATE($F239," ",$G239),AllocFactorMatrix,(T$4+1),FALSE)*$E243</f>
        <v>0</v>
      </c>
      <c r="U239" s="22">
        <f>VLOOKUP(CONCATENATE($F239," ",$G239),AllocFactorMatrix,(U$4+1),FALSE)*$E243</f>
        <v>0</v>
      </c>
      <c r="V239" s="22">
        <f>VLOOKUP(CONCATENATE($F239," ",$G239),AllocFactorMatrix,(V$4+1),FALSE)*$E243</f>
        <v>0</v>
      </c>
      <c r="W239" s="22">
        <f t="shared" si="114"/>
        <v>0</v>
      </c>
      <c r="X239" s="22">
        <f>VLOOKUP(CONCATENATE($F239," ",$G239),AllocFactorMatrix,(X$4+1),FALSE)*$E243</f>
        <v>0</v>
      </c>
      <c r="Y239" s="22">
        <f>VLOOKUP(CONCATENATE($F239," ",$G239),AllocFactorMatrix,(Y$4+1),FALSE)*$E243</f>
        <v>0</v>
      </c>
      <c r="Z239" s="22">
        <f t="shared" si="109"/>
        <v>0</v>
      </c>
      <c r="AA239" s="22">
        <f>VLOOKUP(CONCATENATE($F239," ",$G239),AllocFactorMatrix,(AA$4+1),FALSE)*$E243</f>
        <v>0</v>
      </c>
      <c r="AB239" s="22">
        <f>VLOOKUP(CONCATENATE($F239," ",$G239),AllocFactorMatrix,(AB$4+1),FALSE)*$E243</f>
        <v>0</v>
      </c>
      <c r="AC239" s="22">
        <f>VLOOKUP(CONCATENATE($F239," ",$G239),AllocFactorMatrix,(AC$4+1),FALSE)*$E243</f>
        <v>0</v>
      </c>
    </row>
    <row r="240" spans="4:29" hidden="1" outlineLevel="1">
      <c r="F240" s="42" t="str">
        <f>F243</f>
        <v>RB_GUP-Land_T</v>
      </c>
      <c r="G240" s="17" t="str">
        <f>$G$12</f>
        <v>DISTSEC</v>
      </c>
      <c r="H240" s="21">
        <f t="shared" si="107"/>
        <v>0</v>
      </c>
      <c r="I240" s="22">
        <f>VLOOKUP(CONCATENATE($F240," ",$G240),AllocFactorMatrix,(I$4+1),FALSE)*$E243</f>
        <v>0</v>
      </c>
      <c r="J240" s="22">
        <f>VLOOKUP(CONCATENATE($F240," ",$G240),AllocFactorMatrix,(J$4+1),FALSE)*$E243</f>
        <v>0</v>
      </c>
      <c r="K240" s="22">
        <f>VLOOKUP(CONCATENATE($F240," ",$G240),AllocFactorMatrix,(K$4+1),FALSE)*$E243</f>
        <v>0</v>
      </c>
      <c r="L240" s="22">
        <f>VLOOKUP(CONCATENATE($F240," ",$G240),AllocFactorMatrix,(L$4+1),FALSE)*$E243</f>
        <v>0</v>
      </c>
      <c r="M240" s="22">
        <f t="shared" si="112"/>
        <v>0</v>
      </c>
      <c r="N240" s="22">
        <f>VLOOKUP(CONCATENATE($F240," ",$G240),AllocFactorMatrix,(N$4+1),FALSE)*$E243</f>
        <v>0</v>
      </c>
      <c r="O240" s="22">
        <f>VLOOKUP(CONCATENATE($F240," ",$G240),AllocFactorMatrix,(O$4+1),FALSE)*$E243</f>
        <v>0</v>
      </c>
      <c r="P240" s="22">
        <f>VLOOKUP(CONCATENATE($F240," ",$G240),AllocFactorMatrix,(P$4+1),FALSE)*$E243</f>
        <v>0</v>
      </c>
      <c r="Q240" s="22">
        <f>VLOOKUP(CONCATENATE($F240," ",$G240),AllocFactorMatrix,(Q$4+1),FALSE)*$E243</f>
        <v>0</v>
      </c>
      <c r="R240" s="22">
        <f t="shared" si="110"/>
        <v>0</v>
      </c>
      <c r="S240" s="22">
        <f>VLOOKUP(CONCATENATE($F240," ",$G240),AllocFactorMatrix,(S$4+1),FALSE)*$E243</f>
        <v>0</v>
      </c>
      <c r="T240" s="22">
        <f>VLOOKUP(CONCATENATE($F240," ",$G240),AllocFactorMatrix,(T$4+1),FALSE)*$E243</f>
        <v>0</v>
      </c>
      <c r="U240" s="22">
        <f>VLOOKUP(CONCATENATE($F240," ",$G240),AllocFactorMatrix,(U$4+1),FALSE)*$E243</f>
        <v>0</v>
      </c>
      <c r="V240" s="22">
        <f>VLOOKUP(CONCATENATE($F240," ",$G240),AllocFactorMatrix,(V$4+1),FALSE)*$E243</f>
        <v>0</v>
      </c>
      <c r="W240" s="22">
        <f t="shared" si="114"/>
        <v>0</v>
      </c>
      <c r="X240" s="22">
        <f>VLOOKUP(CONCATENATE($F240," ",$G240),AllocFactorMatrix,(X$4+1),FALSE)*$E243</f>
        <v>0</v>
      </c>
      <c r="Y240" s="22">
        <f>VLOOKUP(CONCATENATE($F240," ",$G240),AllocFactorMatrix,(Y$4+1),FALSE)*$E243</f>
        <v>0</v>
      </c>
      <c r="Z240" s="22">
        <f t="shared" si="109"/>
        <v>0</v>
      </c>
      <c r="AA240" s="22">
        <f>VLOOKUP(CONCATENATE($F240," ",$G240),AllocFactorMatrix,(AA$4+1),FALSE)*$E243</f>
        <v>0</v>
      </c>
      <c r="AB240" s="22">
        <f>VLOOKUP(CONCATENATE($F240," ",$G240),AllocFactorMatrix,(AB$4+1),FALSE)*$E243</f>
        <v>0</v>
      </c>
      <c r="AC240" s="22">
        <f>VLOOKUP(CONCATENATE($F240," ",$G240),AllocFactorMatrix,(AC$4+1),FALSE)*$E243</f>
        <v>0</v>
      </c>
    </row>
    <row r="241" spans="4:29" hidden="1" outlineLevel="1">
      <c r="F241" s="42" t="str">
        <f>F243</f>
        <v>RB_GUP-Land_T</v>
      </c>
      <c r="G241" s="17" t="str">
        <f>$G$13</f>
        <v>ENERGY</v>
      </c>
      <c r="H241" s="21">
        <f t="shared" si="107"/>
        <v>0</v>
      </c>
      <c r="I241" s="22">
        <f>VLOOKUP(CONCATENATE($F241," ",$G241),AllocFactorMatrix,(I$4+1),FALSE)*$E243</f>
        <v>0</v>
      </c>
      <c r="J241" s="22">
        <f>VLOOKUP(CONCATENATE($F241," ",$G241),AllocFactorMatrix,(J$4+1),FALSE)*$E243</f>
        <v>0</v>
      </c>
      <c r="K241" s="22">
        <f>VLOOKUP(CONCATENATE($F241," ",$G241),AllocFactorMatrix,(K$4+1),FALSE)*$E243</f>
        <v>0</v>
      </c>
      <c r="L241" s="22">
        <f>VLOOKUP(CONCATENATE($F241," ",$G241),AllocFactorMatrix,(L$4+1),FALSE)*$E243</f>
        <v>0</v>
      </c>
      <c r="M241" s="22">
        <f t="shared" si="112"/>
        <v>0</v>
      </c>
      <c r="N241" s="22">
        <f>VLOOKUP(CONCATENATE($F241," ",$G241),AllocFactorMatrix,(N$4+1),FALSE)*$E243</f>
        <v>0</v>
      </c>
      <c r="O241" s="22">
        <f>VLOOKUP(CONCATENATE($F241," ",$G241),AllocFactorMatrix,(O$4+1),FALSE)*$E243</f>
        <v>0</v>
      </c>
      <c r="P241" s="22">
        <f>VLOOKUP(CONCATENATE($F241," ",$G241),AllocFactorMatrix,(P$4+1),FALSE)*$E243</f>
        <v>0</v>
      </c>
      <c r="Q241" s="22">
        <f>VLOOKUP(CONCATENATE($F241," ",$G241),AllocFactorMatrix,(Q$4+1),FALSE)*$E243</f>
        <v>0</v>
      </c>
      <c r="R241" s="22">
        <f t="shared" si="110"/>
        <v>0</v>
      </c>
      <c r="S241" s="22">
        <f>VLOOKUP(CONCATENATE($F241," ",$G241),AllocFactorMatrix,(S$4+1),FALSE)*$E243</f>
        <v>0</v>
      </c>
      <c r="T241" s="22">
        <f>VLOOKUP(CONCATENATE($F241," ",$G241),AllocFactorMatrix,(T$4+1),FALSE)*$E243</f>
        <v>0</v>
      </c>
      <c r="U241" s="22">
        <f>VLOOKUP(CONCATENATE($F241," ",$G241),AllocFactorMatrix,(U$4+1),FALSE)*$E243</f>
        <v>0</v>
      </c>
      <c r="V241" s="22">
        <f>VLOOKUP(CONCATENATE($F241," ",$G241),AllocFactorMatrix,(V$4+1),FALSE)*$E243</f>
        <v>0</v>
      </c>
      <c r="W241" s="22">
        <f t="shared" si="114"/>
        <v>0</v>
      </c>
      <c r="X241" s="22">
        <f>VLOOKUP(CONCATENATE($F241," ",$G241),AllocFactorMatrix,(X$4+1),FALSE)*$E243</f>
        <v>0</v>
      </c>
      <c r="Y241" s="22">
        <f>VLOOKUP(CONCATENATE($F241," ",$G241),AllocFactorMatrix,(Y$4+1),FALSE)*$E243</f>
        <v>0</v>
      </c>
      <c r="Z241" s="22">
        <f t="shared" si="109"/>
        <v>0</v>
      </c>
      <c r="AA241" s="22">
        <f>VLOOKUP(CONCATENATE($F241," ",$G241),AllocFactorMatrix,(AA$4+1),FALSE)*$E243</f>
        <v>0</v>
      </c>
      <c r="AB241" s="22">
        <f>VLOOKUP(CONCATENATE($F241," ",$G241),AllocFactorMatrix,(AB$4+1),FALSE)*$E243</f>
        <v>0</v>
      </c>
      <c r="AC241" s="22">
        <f>VLOOKUP(CONCATENATE($F241," ",$G241),AllocFactorMatrix,(AC$4+1),FALSE)*$E243</f>
        <v>0</v>
      </c>
    </row>
    <row r="242" spans="4:29" hidden="1" outlineLevel="1">
      <c r="F242" s="42" t="str">
        <f>F243</f>
        <v>RB_GUP-Land_T</v>
      </c>
      <c r="G242" s="17" t="str">
        <f>$G$14</f>
        <v>CUSTOMER</v>
      </c>
      <c r="H242" s="21">
        <f t="shared" si="107"/>
        <v>0</v>
      </c>
      <c r="I242" s="22">
        <f>VLOOKUP(CONCATENATE($F242," ",$G242),AllocFactorMatrix,(I$4+1),FALSE)*$E243</f>
        <v>0</v>
      </c>
      <c r="J242" s="22">
        <f>VLOOKUP(CONCATENATE($F242," ",$G242),AllocFactorMatrix,(J$4+1),FALSE)*$E243</f>
        <v>0</v>
      </c>
      <c r="K242" s="22">
        <f>VLOOKUP(CONCATENATE($F242," ",$G242),AllocFactorMatrix,(K$4+1),FALSE)*$E243</f>
        <v>0</v>
      </c>
      <c r="L242" s="22">
        <f>VLOOKUP(CONCATENATE($F242," ",$G242),AllocFactorMatrix,(L$4+1),FALSE)*$E243</f>
        <v>0</v>
      </c>
      <c r="M242" s="22">
        <f t="shared" si="112"/>
        <v>0</v>
      </c>
      <c r="N242" s="22">
        <f>VLOOKUP(CONCATENATE($F242," ",$G242),AllocFactorMatrix,(N$4+1),FALSE)*$E243</f>
        <v>0</v>
      </c>
      <c r="O242" s="22">
        <f>VLOOKUP(CONCATENATE($F242," ",$G242),AllocFactorMatrix,(O$4+1),FALSE)*$E243</f>
        <v>0</v>
      </c>
      <c r="P242" s="22">
        <f>VLOOKUP(CONCATENATE($F242," ",$G242),AllocFactorMatrix,(P$4+1),FALSE)*$E243</f>
        <v>0</v>
      </c>
      <c r="Q242" s="22">
        <f>VLOOKUP(CONCATENATE($F242," ",$G242),AllocFactorMatrix,(Q$4+1),FALSE)*$E243</f>
        <v>0</v>
      </c>
      <c r="R242" s="22">
        <f t="shared" si="110"/>
        <v>0</v>
      </c>
      <c r="S242" s="22">
        <f>VLOOKUP(CONCATENATE($F242," ",$G242),AllocFactorMatrix,(S$4+1),FALSE)*$E243</f>
        <v>0</v>
      </c>
      <c r="T242" s="22">
        <f>VLOOKUP(CONCATENATE($F242," ",$G242),AllocFactorMatrix,(T$4+1),FALSE)*$E243</f>
        <v>0</v>
      </c>
      <c r="U242" s="22">
        <f>VLOOKUP(CONCATENATE($F242," ",$G242),AllocFactorMatrix,(U$4+1),FALSE)*$E243</f>
        <v>0</v>
      </c>
      <c r="V242" s="22">
        <f>VLOOKUP(CONCATENATE($F242," ",$G242),AllocFactorMatrix,(V$4+1),FALSE)*$E243</f>
        <v>0</v>
      </c>
      <c r="W242" s="22">
        <f t="shared" si="114"/>
        <v>0</v>
      </c>
      <c r="X242" s="22">
        <f>VLOOKUP(CONCATENATE($F242," ",$G242),AllocFactorMatrix,(X$4+1),FALSE)*$E243</f>
        <v>0</v>
      </c>
      <c r="Y242" s="22">
        <f>VLOOKUP(CONCATENATE($F242," ",$G242),AllocFactorMatrix,(Y$4+1),FALSE)*$E243</f>
        <v>0</v>
      </c>
      <c r="Z242" s="22">
        <f t="shared" si="109"/>
        <v>0</v>
      </c>
      <c r="AA242" s="22">
        <f>VLOOKUP(CONCATENATE($F242," ",$G242),AllocFactorMatrix,(AA$4+1),FALSE)*$E243</f>
        <v>0</v>
      </c>
      <c r="AB242" s="22">
        <f>VLOOKUP(CONCATENATE($F242," ",$G242),AllocFactorMatrix,(AB$4+1),FALSE)*$E243</f>
        <v>0</v>
      </c>
      <c r="AC242" s="22">
        <f>VLOOKUP(CONCATENATE($F242," ",$G242),AllocFactorMatrix,(AC$4+1),FALSE)*$E243</f>
        <v>0</v>
      </c>
    </row>
    <row r="243" spans="4:29" collapsed="1">
      <c r="D243" s="17" t="s">
        <v>210</v>
      </c>
      <c r="E243" s="19">
        <f>-268321193-E235-E268</f>
        <v>-266920435.70999998</v>
      </c>
      <c r="F243" s="42" t="s">
        <v>550</v>
      </c>
      <c r="G243" s="17" t="str">
        <f>$G$15</f>
        <v>TOTAL</v>
      </c>
      <c r="H243" s="21">
        <f t="shared" si="107"/>
        <v>-266920435.70999992</v>
      </c>
      <c r="I243" s="22">
        <f>VLOOKUP(CONCATENATE($F243," ",$G243),AllocFactorMatrix,(I$4+1),FALSE)*$E243</f>
        <v>-131462571.43525571</v>
      </c>
      <c r="J243" s="22">
        <f>VLOOKUP(CONCATENATE($F243," ",$G243),AllocFactorMatrix,(J$4+1),FALSE)*$E243</f>
        <v>-32856173.339679018</v>
      </c>
      <c r="K243" s="22">
        <f>VLOOKUP(CONCATENATE($F243," ",$G243),AllocFactorMatrix,(K$4+1),FALSE)*$E243</f>
        <v>-416627.52645602042</v>
      </c>
      <c r="L243" s="22">
        <f>VLOOKUP(CONCATENATE($F243," ",$G243),AllocFactorMatrix,(L$4+1),FALSE)*$E243</f>
        <v>-22314.684867038788</v>
      </c>
      <c r="M243" s="22">
        <f t="shared" si="112"/>
        <v>-33295115.551002078</v>
      </c>
      <c r="N243" s="22">
        <f>VLOOKUP(CONCATENATE($F243," ",$G243),AllocFactorMatrix,(N$4+1),FALSE)*$E243</f>
        <v>-14704378.655584071</v>
      </c>
      <c r="O243" s="22">
        <f>VLOOKUP(CONCATENATE($F243," ",$G243),AllocFactorMatrix,(O$4+1),FALSE)*$E243</f>
        <v>-4031722.5789735815</v>
      </c>
      <c r="P243" s="22">
        <f>VLOOKUP(CONCATENATE($F243," ",$G243),AllocFactorMatrix,(P$4+1),FALSE)*$E243</f>
        <v>-682352.31459793984</v>
      </c>
      <c r="Q243" s="22">
        <f>VLOOKUP(CONCATENATE($F243," ",$G243),AllocFactorMatrix,(Q$4+1),FALSE)*$E243</f>
        <v>0</v>
      </c>
      <c r="R243" s="22">
        <f t="shared" si="110"/>
        <v>-19418453.549155589</v>
      </c>
      <c r="S243" s="22">
        <f>VLOOKUP(CONCATENATE($F243," ",$G243),AllocFactorMatrix,(S$4+1),FALSE)*$E243</f>
        <v>-632615.69292885426</v>
      </c>
      <c r="T243" s="22">
        <f>VLOOKUP(CONCATENATE($F243," ",$G243),AllocFactorMatrix,(T$4+1),FALSE)*$E243</f>
        <v>-11593229.739373984</v>
      </c>
      <c r="U243" s="22">
        <f>VLOOKUP(CONCATENATE($F243," ",$G243),AllocFactorMatrix,(U$4+1),FALSE)*$E243</f>
        <v>-60267740.097994462</v>
      </c>
      <c r="V243" s="22">
        <f>VLOOKUP(CONCATENATE($F243," ",$G243),AllocFactorMatrix,(V$4+1),FALSE)*$E243</f>
        <v>-5449210.3344106153</v>
      </c>
      <c r="W243" s="22">
        <f t="shared" si="114"/>
        <v>-77942795.864707917</v>
      </c>
      <c r="X243" s="22">
        <f>VLOOKUP(CONCATENATE($F243," ",$G243),AllocFactorMatrix,(X$4+1),FALSE)*$E243</f>
        <v>-4115367.2855761759</v>
      </c>
      <c r="Y243" s="22">
        <f>VLOOKUP(CONCATENATE($F243," ",$G243),AllocFactorMatrix,(Y$4+1),FALSE)*$E243</f>
        <v>-77741.296396058329</v>
      </c>
      <c r="Z243" s="22">
        <f t="shared" si="109"/>
        <v>-4193108.5819722344</v>
      </c>
      <c r="AA243" s="22">
        <f>VLOOKUP(CONCATENATE($F243," ",$G243),AllocFactorMatrix,(AA$4+1),FALSE)*$E243</f>
        <v>-59894.95598630618</v>
      </c>
      <c r="AB243" s="22">
        <f>VLOOKUP(CONCATENATE($F243," ",$G243),AllocFactorMatrix,(AB$4+1),FALSE)*$E243</f>
        <v>-443042.82697493274</v>
      </c>
      <c r="AC243" s="22">
        <f>VLOOKUP(CONCATENATE($F243," ",$G243),AllocFactorMatrix,(AC$4+1),FALSE)*$E243</f>
        <v>-105452.9449451861</v>
      </c>
    </row>
    <row r="244" spans="4:29" hidden="1" outlineLevel="1">
      <c r="F244" s="42" t="str">
        <f>F251</f>
        <v>RB_GUP-Land_D</v>
      </c>
      <c r="G244" s="17" t="str">
        <f>$G$8</f>
        <v>PRODUCTION</v>
      </c>
      <c r="H244" s="21">
        <f t="shared" si="107"/>
        <v>0</v>
      </c>
      <c r="I244" s="22">
        <f>VLOOKUP(CONCATENATE($F244," ",$G244),AllocFactorMatrix,(I$4+1),FALSE)*$E251</f>
        <v>0</v>
      </c>
      <c r="J244" s="22">
        <f>VLOOKUP(CONCATENATE($F244," ",$G244),AllocFactorMatrix,(J$4+1),FALSE)*$E251</f>
        <v>0</v>
      </c>
      <c r="K244" s="22">
        <f>VLOOKUP(CONCATENATE($F244," ",$G244),AllocFactorMatrix,(K$4+1),FALSE)*$E251</f>
        <v>0</v>
      </c>
      <c r="L244" s="22">
        <f>VLOOKUP(CONCATENATE($F244," ",$G244),AllocFactorMatrix,(L$4+1),FALSE)*$E251</f>
        <v>0</v>
      </c>
      <c r="M244" s="22">
        <f t="shared" si="112"/>
        <v>0</v>
      </c>
      <c r="N244" s="22">
        <f>VLOOKUP(CONCATENATE($F244," ",$G244),AllocFactorMatrix,(N$4+1),FALSE)*$E251</f>
        <v>0</v>
      </c>
      <c r="O244" s="22">
        <f>VLOOKUP(CONCATENATE($F244," ",$G244),AllocFactorMatrix,(O$4+1),FALSE)*$E251</f>
        <v>0</v>
      </c>
      <c r="P244" s="22">
        <f>VLOOKUP(CONCATENATE($F244," ",$G244),AllocFactorMatrix,(P$4+1),FALSE)*$E251</f>
        <v>0</v>
      </c>
      <c r="Q244" s="22">
        <f>VLOOKUP(CONCATENATE($F244," ",$G244),AllocFactorMatrix,(Q$4+1),FALSE)*$E251</f>
        <v>0</v>
      </c>
      <c r="R244" s="22">
        <f t="shared" si="110"/>
        <v>0</v>
      </c>
      <c r="S244" s="22">
        <f>VLOOKUP(CONCATENATE($F244," ",$G244),AllocFactorMatrix,(S$4+1),FALSE)*$E251</f>
        <v>0</v>
      </c>
      <c r="T244" s="22">
        <f>VLOOKUP(CONCATENATE($F244," ",$G244),AllocFactorMatrix,(T$4+1),FALSE)*$E251</f>
        <v>0</v>
      </c>
      <c r="U244" s="22">
        <f>VLOOKUP(CONCATENATE($F244," ",$G244),AllocFactorMatrix,(U$4+1),FALSE)*$E251</f>
        <v>0</v>
      </c>
      <c r="V244" s="22">
        <f>VLOOKUP(CONCATENATE($F244," ",$G244),AllocFactorMatrix,(V$4+1),FALSE)*$E251</f>
        <v>0</v>
      </c>
      <c r="W244" s="22">
        <f>SUBTOTAL(9,S244:V244)</f>
        <v>0</v>
      </c>
      <c r="X244" s="22">
        <f>VLOOKUP(CONCATENATE($F244," ",$G244),AllocFactorMatrix,(X$4+1),FALSE)*$E251</f>
        <v>0</v>
      </c>
      <c r="Y244" s="22">
        <f>VLOOKUP(CONCATENATE($F244," ",$G244),AllocFactorMatrix,(Y$4+1),FALSE)*$E251</f>
        <v>0</v>
      </c>
      <c r="Z244" s="22">
        <f t="shared" si="109"/>
        <v>0</v>
      </c>
      <c r="AA244" s="22">
        <f>VLOOKUP(CONCATENATE($F244," ",$G244),AllocFactorMatrix,(AA$4+1),FALSE)*$E251</f>
        <v>0</v>
      </c>
      <c r="AB244" s="22">
        <f>VLOOKUP(CONCATENATE($F244," ",$G244),AllocFactorMatrix,(AB$4+1),FALSE)*$E251</f>
        <v>0</v>
      </c>
      <c r="AC244" s="22">
        <f>VLOOKUP(CONCATENATE($F244," ",$G244),AllocFactorMatrix,(AC$4+1),FALSE)*$E251</f>
        <v>0</v>
      </c>
    </row>
    <row r="245" spans="4:29" hidden="1" outlineLevel="1">
      <c r="F245" s="42" t="str">
        <f>F251</f>
        <v>RB_GUP-Land_D</v>
      </c>
      <c r="G245" s="17" t="str">
        <f>$G$9</f>
        <v>BULKTRAN</v>
      </c>
      <c r="H245" s="21">
        <f t="shared" si="107"/>
        <v>0</v>
      </c>
      <c r="I245" s="22">
        <f>VLOOKUP(CONCATENATE($F245," ",$G245),AllocFactorMatrix,(I$4+1),FALSE)*$E251</f>
        <v>0</v>
      </c>
      <c r="J245" s="22">
        <f>VLOOKUP(CONCATENATE($F245," ",$G245),AllocFactorMatrix,(J$4+1),FALSE)*$E251</f>
        <v>0</v>
      </c>
      <c r="K245" s="22">
        <f>VLOOKUP(CONCATENATE($F245," ",$G245),AllocFactorMatrix,(K$4+1),FALSE)*$E251</f>
        <v>0</v>
      </c>
      <c r="L245" s="22">
        <f>VLOOKUP(CONCATENATE($F245," ",$G245),AllocFactorMatrix,(L$4+1),FALSE)*$E251</f>
        <v>0</v>
      </c>
      <c r="M245" s="22">
        <f t="shared" si="112"/>
        <v>0</v>
      </c>
      <c r="N245" s="22">
        <f>VLOOKUP(CONCATENATE($F245," ",$G245),AllocFactorMatrix,(N$4+1),FALSE)*$E251</f>
        <v>0</v>
      </c>
      <c r="O245" s="22">
        <f>VLOOKUP(CONCATENATE($F245," ",$G245),AllocFactorMatrix,(O$4+1),FALSE)*$E251</f>
        <v>0</v>
      </c>
      <c r="P245" s="22">
        <f>VLOOKUP(CONCATENATE($F245," ",$G245),AllocFactorMatrix,(P$4+1),FALSE)*$E251</f>
        <v>0</v>
      </c>
      <c r="Q245" s="22">
        <f>VLOOKUP(CONCATENATE($F245," ",$G245),AllocFactorMatrix,(Q$4+1),FALSE)*$E251</f>
        <v>0</v>
      </c>
      <c r="R245" s="22">
        <f t="shared" si="110"/>
        <v>0</v>
      </c>
      <c r="S245" s="22">
        <f>VLOOKUP(CONCATENATE($F245," ",$G245),AllocFactorMatrix,(S$4+1),FALSE)*$E251</f>
        <v>0</v>
      </c>
      <c r="T245" s="22">
        <f>VLOOKUP(CONCATENATE($F245," ",$G245),AllocFactorMatrix,(T$4+1),FALSE)*$E251</f>
        <v>0</v>
      </c>
      <c r="U245" s="22">
        <f>VLOOKUP(CONCATENATE($F245," ",$G245),AllocFactorMatrix,(U$4+1),FALSE)*$E251</f>
        <v>0</v>
      </c>
      <c r="V245" s="22">
        <f>VLOOKUP(CONCATENATE($F245," ",$G245),AllocFactorMatrix,(V$4+1),FALSE)*$E251</f>
        <v>0</v>
      </c>
      <c r="W245" s="22">
        <f t="shared" ref="W245:W251" si="115">SUBTOTAL(9,S245:V245)</f>
        <v>0</v>
      </c>
      <c r="X245" s="22">
        <f>VLOOKUP(CONCATENATE($F245," ",$G245),AllocFactorMatrix,(X$4+1),FALSE)*$E251</f>
        <v>0</v>
      </c>
      <c r="Y245" s="22">
        <f>VLOOKUP(CONCATENATE($F245," ",$G245),AllocFactorMatrix,(Y$4+1),FALSE)*$E251</f>
        <v>0</v>
      </c>
      <c r="Z245" s="22">
        <f t="shared" si="109"/>
        <v>0</v>
      </c>
      <c r="AA245" s="22">
        <f>VLOOKUP(CONCATENATE($F245," ",$G245),AllocFactorMatrix,(AA$4+1),FALSE)*$E251</f>
        <v>0</v>
      </c>
      <c r="AB245" s="22">
        <f>VLOOKUP(CONCATENATE($F245," ",$G245),AllocFactorMatrix,(AB$4+1),FALSE)*$E251</f>
        <v>0</v>
      </c>
      <c r="AC245" s="22">
        <f>VLOOKUP(CONCATENATE($F245," ",$G245),AllocFactorMatrix,(AC$4+1),FALSE)*$E251</f>
        <v>0</v>
      </c>
    </row>
    <row r="246" spans="4:29" hidden="1" outlineLevel="1">
      <c r="F246" s="42" t="str">
        <f>F251</f>
        <v>RB_GUP-Land_D</v>
      </c>
      <c r="G246" s="17" t="str">
        <f>$G$10</f>
        <v>SUBTRAN</v>
      </c>
      <c r="H246" s="21">
        <f t="shared" si="107"/>
        <v>0</v>
      </c>
      <c r="I246" s="22">
        <f>VLOOKUP(CONCATENATE($F246," ",$G246),AllocFactorMatrix,(I$4+1),FALSE)*$E251</f>
        <v>0</v>
      </c>
      <c r="J246" s="22">
        <f>VLOOKUP(CONCATENATE($F246," ",$G246),AllocFactorMatrix,(J$4+1),FALSE)*$E251</f>
        <v>0</v>
      </c>
      <c r="K246" s="22">
        <f>VLOOKUP(CONCATENATE($F246," ",$G246),AllocFactorMatrix,(K$4+1),FALSE)*$E251</f>
        <v>0</v>
      </c>
      <c r="L246" s="22">
        <f>VLOOKUP(CONCATENATE($F246," ",$G246),AllocFactorMatrix,(L$4+1),FALSE)*$E251</f>
        <v>0</v>
      </c>
      <c r="M246" s="22">
        <f t="shared" si="112"/>
        <v>0</v>
      </c>
      <c r="N246" s="22">
        <f>VLOOKUP(CONCATENATE($F246," ",$G246),AllocFactorMatrix,(N$4+1),FALSE)*$E251</f>
        <v>0</v>
      </c>
      <c r="O246" s="22">
        <f>VLOOKUP(CONCATENATE($F246," ",$G246),AllocFactorMatrix,(O$4+1),FALSE)*$E251</f>
        <v>0</v>
      </c>
      <c r="P246" s="22">
        <f>VLOOKUP(CONCATENATE($F246," ",$G246),AllocFactorMatrix,(P$4+1),FALSE)*$E251</f>
        <v>0</v>
      </c>
      <c r="Q246" s="22">
        <f>VLOOKUP(CONCATENATE($F246," ",$G246),AllocFactorMatrix,(Q$4+1),FALSE)*$E251</f>
        <v>0</v>
      </c>
      <c r="R246" s="22">
        <f t="shared" si="110"/>
        <v>0</v>
      </c>
      <c r="S246" s="22">
        <f>VLOOKUP(CONCATENATE($F246," ",$G246),AllocFactorMatrix,(S$4+1),FALSE)*$E251</f>
        <v>0</v>
      </c>
      <c r="T246" s="22">
        <f>VLOOKUP(CONCATENATE($F246," ",$G246),AllocFactorMatrix,(T$4+1),FALSE)*$E251</f>
        <v>0</v>
      </c>
      <c r="U246" s="22">
        <f>VLOOKUP(CONCATENATE($F246," ",$G246),AllocFactorMatrix,(U$4+1),FALSE)*$E251</f>
        <v>0</v>
      </c>
      <c r="V246" s="22">
        <f>VLOOKUP(CONCATENATE($F246," ",$G246),AllocFactorMatrix,(V$4+1),FALSE)*$E251</f>
        <v>0</v>
      </c>
      <c r="W246" s="22">
        <f t="shared" si="115"/>
        <v>0</v>
      </c>
      <c r="X246" s="22">
        <f>VLOOKUP(CONCATENATE($F246," ",$G246),AllocFactorMatrix,(X$4+1),FALSE)*$E251</f>
        <v>0</v>
      </c>
      <c r="Y246" s="22">
        <f>VLOOKUP(CONCATENATE($F246," ",$G246),AllocFactorMatrix,(Y$4+1),FALSE)*$E251</f>
        <v>0</v>
      </c>
      <c r="Z246" s="22">
        <f t="shared" si="109"/>
        <v>0</v>
      </c>
      <c r="AA246" s="22">
        <f>VLOOKUP(CONCATENATE($F246," ",$G246),AllocFactorMatrix,(AA$4+1),FALSE)*$E251</f>
        <v>0</v>
      </c>
      <c r="AB246" s="22">
        <f>VLOOKUP(CONCATENATE($F246," ",$G246),AllocFactorMatrix,(AB$4+1),FALSE)*$E251</f>
        <v>0</v>
      </c>
      <c r="AC246" s="22">
        <f>VLOOKUP(CONCATENATE($F246," ",$G246),AllocFactorMatrix,(AC$4+1),FALSE)*$E251</f>
        <v>0</v>
      </c>
    </row>
    <row r="247" spans="4:29" hidden="1" outlineLevel="1">
      <c r="F247" s="42" t="str">
        <f>F251</f>
        <v>RB_GUP-Land_D</v>
      </c>
      <c r="G247" s="17" t="str">
        <f>$G$11</f>
        <v>DISTPRI</v>
      </c>
      <c r="H247" s="21">
        <f t="shared" si="107"/>
        <v>-82940129.116419882</v>
      </c>
      <c r="I247" s="22">
        <f>VLOOKUP(CONCATENATE($F247," ",$G247),AllocFactorMatrix,(I$4+1),FALSE)*$E251</f>
        <v>-54858249.23379612</v>
      </c>
      <c r="J247" s="22">
        <f>VLOOKUP(CONCATENATE($F247," ",$G247),AllocFactorMatrix,(J$4+1),FALSE)*$E251</f>
        <v>-13613545.200119069</v>
      </c>
      <c r="K247" s="22">
        <f>VLOOKUP(CONCATENATE($F247," ",$G247),AllocFactorMatrix,(K$4+1),FALSE)*$E251</f>
        <v>-172836.25001565632</v>
      </c>
      <c r="L247" s="22">
        <f>VLOOKUP(CONCATENATE($F247," ",$G247),AllocFactorMatrix,(L$4+1),FALSE)*$E251</f>
        <v>0</v>
      </c>
      <c r="M247" s="22">
        <f t="shared" si="112"/>
        <v>-13786381.450134724</v>
      </c>
      <c r="N247" s="22">
        <f>VLOOKUP(CONCATENATE($F247," ",$G247),AllocFactorMatrix,(N$4+1),FALSE)*$E251</f>
        <v>-5942222.3447547397</v>
      </c>
      <c r="O247" s="22">
        <f>VLOOKUP(CONCATENATE($F247," ",$G247),AllocFactorMatrix,(O$4+1),FALSE)*$E251</f>
        <v>-1634068.3166083666</v>
      </c>
      <c r="P247" s="22">
        <f>VLOOKUP(CONCATENATE($F247," ",$G247),AllocFactorMatrix,(P$4+1),FALSE)*$E251</f>
        <v>0</v>
      </c>
      <c r="Q247" s="22">
        <f>VLOOKUP(CONCATENATE($F247," ",$G247),AllocFactorMatrix,(Q$4+1),FALSE)*$E251</f>
        <v>0</v>
      </c>
      <c r="R247" s="22">
        <f t="shared" si="110"/>
        <v>-7576290.6613631062</v>
      </c>
      <c r="S247" s="22">
        <f>VLOOKUP(CONCATENATE($F247," ",$G247),AllocFactorMatrix,(S$4+1),FALSE)*$E251</f>
        <v>-254621.99077805629</v>
      </c>
      <c r="T247" s="22">
        <f>VLOOKUP(CONCATENATE($F247," ",$G247),AllocFactorMatrix,(T$4+1),FALSE)*$E251</f>
        <v>-4702807.7243841942</v>
      </c>
      <c r="U247" s="22">
        <f>VLOOKUP(CONCATENATE($F247," ",$G247),AllocFactorMatrix,(U$4+1),FALSE)*$E251</f>
        <v>0</v>
      </c>
      <c r="V247" s="22">
        <f>VLOOKUP(CONCATENATE($F247," ",$G247),AllocFactorMatrix,(V$4+1),FALSE)*$E251</f>
        <v>0</v>
      </c>
      <c r="W247" s="22">
        <f t="shared" si="115"/>
        <v>-4957429.7151622502</v>
      </c>
      <c r="X247" s="22">
        <f>VLOOKUP(CONCATENATE($F247," ",$G247),AllocFactorMatrix,(X$4+1),FALSE)*$E251</f>
        <v>-1670272.2497898934</v>
      </c>
      <c r="Y247" s="22">
        <f>VLOOKUP(CONCATENATE($F247," ",$G247),AllocFactorMatrix,(Y$4+1),FALSE)*$E251</f>
        <v>-32079.14380308173</v>
      </c>
      <c r="Z247" s="22">
        <f t="shared" si="109"/>
        <v>-1702351.3935929751</v>
      </c>
      <c r="AA247" s="22">
        <f>VLOOKUP(CONCATENATE($F247," ",$G247),AllocFactorMatrix,(AA$4+1),FALSE)*$E251</f>
        <v>-24516.586080815774</v>
      </c>
      <c r="AB247" s="22">
        <f>VLOOKUP(CONCATENATE($F247," ",$G247),AllocFactorMatrix,(AB$4+1),FALSE)*$E251</f>
        <v>-28211.902448361798</v>
      </c>
      <c r="AC247" s="22">
        <f>VLOOKUP(CONCATENATE($F247," ",$G247),AllocFactorMatrix,(AC$4+1),FALSE)*$E251</f>
        <v>-6698.1738415303116</v>
      </c>
    </row>
    <row r="248" spans="4:29" hidden="1" outlineLevel="1">
      <c r="F248" s="42" t="str">
        <f>F251</f>
        <v>RB_GUP-Land_D</v>
      </c>
      <c r="G248" s="17" t="str">
        <f>$G$12</f>
        <v>DISTSEC</v>
      </c>
      <c r="H248" s="21">
        <f t="shared" si="107"/>
        <v>-28373926.968152132</v>
      </c>
      <c r="I248" s="22">
        <f>VLOOKUP(CONCATENATE($F248," ",$G248),AllocFactorMatrix,(I$4+1),FALSE)*$E251</f>
        <v>-21574922.290771164</v>
      </c>
      <c r="J248" s="22">
        <f>VLOOKUP(CONCATENATE($F248," ",$G248),AllocFactorMatrix,(J$4+1),FALSE)*$E251</f>
        <v>-4354744.4706014935</v>
      </c>
      <c r="K248" s="22">
        <f>VLOOKUP(CONCATENATE($F248," ",$G248),AllocFactorMatrix,(K$4+1),FALSE)*$E251</f>
        <v>0</v>
      </c>
      <c r="L248" s="22">
        <f>VLOOKUP(CONCATENATE($F248," ",$G248),AllocFactorMatrix,(L$4+1),FALSE)*$E251</f>
        <v>0</v>
      </c>
      <c r="M248" s="22">
        <f t="shared" si="112"/>
        <v>-4354744.4706014935</v>
      </c>
      <c r="N248" s="22">
        <f>VLOOKUP(CONCATENATE($F248," ",$G248),AllocFactorMatrix,(N$4+1),FALSE)*$E251</f>
        <v>-1667955.5372490771</v>
      </c>
      <c r="O248" s="22">
        <f>VLOOKUP(CONCATENATE($F248," ",$G248),AllocFactorMatrix,(O$4+1),FALSE)*$E251</f>
        <v>0</v>
      </c>
      <c r="P248" s="22">
        <f>VLOOKUP(CONCATENATE($F248," ",$G248),AllocFactorMatrix,(P$4+1),FALSE)*$E251</f>
        <v>0</v>
      </c>
      <c r="Q248" s="22">
        <f>VLOOKUP(CONCATENATE($F248," ",$G248),AllocFactorMatrix,(Q$4+1),FALSE)*$E251</f>
        <v>0</v>
      </c>
      <c r="R248" s="22">
        <f t="shared" si="110"/>
        <v>-1667955.5372490771</v>
      </c>
      <c r="S248" s="22">
        <f>VLOOKUP(CONCATENATE($F248," ",$G248),AllocFactorMatrix,(S$4+1),FALSE)*$E251</f>
        <v>-58582.098308567234</v>
      </c>
      <c r="T248" s="22">
        <f>VLOOKUP(CONCATENATE($F248," ",$G248),AllocFactorMatrix,(T$4+1),FALSE)*$E251</f>
        <v>0</v>
      </c>
      <c r="U248" s="22">
        <f>VLOOKUP(CONCATENATE($F248," ",$G248),AllocFactorMatrix,(U$4+1),FALSE)*$E251</f>
        <v>0</v>
      </c>
      <c r="V248" s="22">
        <f>VLOOKUP(CONCATENATE($F248," ",$G248),AllocFactorMatrix,(V$4+1),FALSE)*$E251</f>
        <v>0</v>
      </c>
      <c r="W248" s="22">
        <f t="shared" si="115"/>
        <v>-58582.098308567234</v>
      </c>
      <c r="X248" s="22">
        <f>VLOOKUP(CONCATENATE($F248," ",$G248),AllocFactorMatrix,(X$4+1),FALSE)*$E251</f>
        <v>-483819.66698155092</v>
      </c>
      <c r="Y248" s="22">
        <f>VLOOKUP(CONCATENATE($F248," ",$G248),AllocFactorMatrix,(Y$4+1),FALSE)*$E251</f>
        <v>0</v>
      </c>
      <c r="Z248" s="22">
        <f t="shared" si="109"/>
        <v>-483819.66698155092</v>
      </c>
      <c r="AA248" s="22">
        <f>VLOOKUP(CONCATENATE($F248," ",$G248),AllocFactorMatrix,(AA$4+1),FALSE)*$E251</f>
        <v>-6227.6116392732429</v>
      </c>
      <c r="AB248" s="22">
        <f>VLOOKUP(CONCATENATE($F248," ",$G248),AllocFactorMatrix,(AB$4+1),FALSE)*$E251</f>
        <v>-185416.49933451109</v>
      </c>
      <c r="AC248" s="22">
        <f>VLOOKUP(CONCATENATE($F248," ",$G248),AllocFactorMatrix,(AC$4+1),FALSE)*$E251</f>
        <v>-42258.793266496999</v>
      </c>
    </row>
    <row r="249" spans="4:29" hidden="1" outlineLevel="1">
      <c r="F249" s="42" t="str">
        <f>F251</f>
        <v>RB_GUP-Land_D</v>
      </c>
      <c r="G249" s="17" t="str">
        <f>$G$13</f>
        <v>ENERGY</v>
      </c>
      <c r="H249" s="21">
        <f t="shared" si="107"/>
        <v>0</v>
      </c>
      <c r="I249" s="22">
        <f>VLOOKUP(CONCATENATE($F249," ",$G249),AllocFactorMatrix,(I$4+1),FALSE)*$E251</f>
        <v>0</v>
      </c>
      <c r="J249" s="22">
        <f>VLOOKUP(CONCATENATE($F249," ",$G249),AllocFactorMatrix,(J$4+1),FALSE)*$E251</f>
        <v>0</v>
      </c>
      <c r="K249" s="22">
        <f>VLOOKUP(CONCATENATE($F249," ",$G249),AllocFactorMatrix,(K$4+1),FALSE)*$E251</f>
        <v>0</v>
      </c>
      <c r="L249" s="22">
        <f>VLOOKUP(CONCATENATE($F249," ",$G249),AllocFactorMatrix,(L$4+1),FALSE)*$E251</f>
        <v>0</v>
      </c>
      <c r="M249" s="22">
        <f t="shared" si="112"/>
        <v>0</v>
      </c>
      <c r="N249" s="22">
        <f>VLOOKUP(CONCATENATE($F249," ",$G249),AllocFactorMatrix,(N$4+1),FALSE)*$E251</f>
        <v>0</v>
      </c>
      <c r="O249" s="22">
        <f>VLOOKUP(CONCATENATE($F249," ",$G249),AllocFactorMatrix,(O$4+1),FALSE)*$E251</f>
        <v>0</v>
      </c>
      <c r="P249" s="22">
        <f>VLOOKUP(CONCATENATE($F249," ",$G249),AllocFactorMatrix,(P$4+1),FALSE)*$E251</f>
        <v>0</v>
      </c>
      <c r="Q249" s="22">
        <f>VLOOKUP(CONCATENATE($F249," ",$G249),AllocFactorMatrix,(Q$4+1),FALSE)*$E251</f>
        <v>0</v>
      </c>
      <c r="R249" s="22">
        <f t="shared" si="110"/>
        <v>0</v>
      </c>
      <c r="S249" s="22">
        <f>VLOOKUP(CONCATENATE($F249," ",$G249),AllocFactorMatrix,(S$4+1),FALSE)*$E251</f>
        <v>0</v>
      </c>
      <c r="T249" s="22">
        <f>VLOOKUP(CONCATENATE($F249," ",$G249),AllocFactorMatrix,(T$4+1),FALSE)*$E251</f>
        <v>0</v>
      </c>
      <c r="U249" s="22">
        <f>VLOOKUP(CONCATENATE($F249," ",$G249),AllocFactorMatrix,(U$4+1),FALSE)*$E251</f>
        <v>0</v>
      </c>
      <c r="V249" s="22">
        <f>VLOOKUP(CONCATENATE($F249," ",$G249),AllocFactorMatrix,(V$4+1),FALSE)*$E251</f>
        <v>0</v>
      </c>
      <c r="W249" s="22">
        <f t="shared" si="115"/>
        <v>0</v>
      </c>
      <c r="X249" s="22">
        <f>VLOOKUP(CONCATENATE($F249," ",$G249),AllocFactorMatrix,(X$4+1),FALSE)*$E251</f>
        <v>0</v>
      </c>
      <c r="Y249" s="22">
        <f>VLOOKUP(CONCATENATE($F249," ",$G249),AllocFactorMatrix,(Y$4+1),FALSE)*$E251</f>
        <v>0</v>
      </c>
      <c r="Z249" s="22">
        <f t="shared" si="109"/>
        <v>0</v>
      </c>
      <c r="AA249" s="22">
        <f>VLOOKUP(CONCATENATE($F249," ",$G249),AllocFactorMatrix,(AA$4+1),FALSE)*$E251</f>
        <v>0</v>
      </c>
      <c r="AB249" s="22">
        <f>VLOOKUP(CONCATENATE($F249," ",$G249),AllocFactorMatrix,(AB$4+1),FALSE)*$E251</f>
        <v>0</v>
      </c>
      <c r="AC249" s="22">
        <f>VLOOKUP(CONCATENATE($F249," ",$G249),AllocFactorMatrix,(AC$4+1),FALSE)*$E251</f>
        <v>0</v>
      </c>
    </row>
    <row r="250" spans="4:29" hidden="1" outlineLevel="1">
      <c r="F250" s="42" t="str">
        <f>F251</f>
        <v>RB_GUP-Land_D</v>
      </c>
      <c r="G250" s="17" t="str">
        <f>$G$14</f>
        <v>CUSTOMER</v>
      </c>
      <c r="H250" s="21">
        <f t="shared" si="107"/>
        <v>-218453099.91542789</v>
      </c>
      <c r="I250" s="22">
        <f>VLOOKUP(CONCATENATE($F250," ",$G250),AllocFactorMatrix,(I$4+1),FALSE)*$E251</f>
        <v>-162565370.59343639</v>
      </c>
      <c r="J250" s="22">
        <f>VLOOKUP(CONCATENATE($F250," ",$G250),AllocFactorMatrix,(J$4+1),FALSE)*$E251</f>
        <v>-40003696.577972323</v>
      </c>
      <c r="K250" s="22">
        <f>VLOOKUP(CONCATENATE($F250," ",$G250),AllocFactorMatrix,(K$4+1),FALSE)*$E251</f>
        <v>-445661.73297042865</v>
      </c>
      <c r="L250" s="22">
        <f>VLOOKUP(CONCATENATE($F250," ",$G250),AllocFactorMatrix,(L$4+1),FALSE)*$E251</f>
        <v>-32910.533023568707</v>
      </c>
      <c r="M250" s="22">
        <f t="shared" si="112"/>
        <v>-40482268.84396632</v>
      </c>
      <c r="N250" s="22">
        <f>VLOOKUP(CONCATENATE($F250," ",$G250),AllocFactorMatrix,(N$4+1),FALSE)*$E251</f>
        <v>-744534.46294318675</v>
      </c>
      <c r="O250" s="22">
        <f>VLOOKUP(CONCATENATE($F250," ",$G250),AllocFactorMatrix,(O$4+1),FALSE)*$E251</f>
        <v>-233952.08545779067</v>
      </c>
      <c r="P250" s="22">
        <f>VLOOKUP(CONCATENATE($F250," ",$G250),AllocFactorMatrix,(P$4+1),FALSE)*$E251</f>
        <v>-94430.52747475529</v>
      </c>
      <c r="Q250" s="22">
        <f>VLOOKUP(CONCATENATE($F250," ",$G250),AllocFactorMatrix,(Q$4+1),FALSE)*$E251</f>
        <v>0</v>
      </c>
      <c r="R250" s="22">
        <f t="shared" si="110"/>
        <v>-1072917.0758757326</v>
      </c>
      <c r="S250" s="22">
        <f>VLOOKUP(CONCATENATE($F250," ",$G250),AllocFactorMatrix,(S$4+1),FALSE)*$E251</f>
        <v>-6903.8036676183028</v>
      </c>
      <c r="T250" s="22">
        <f>VLOOKUP(CONCATENATE($F250," ",$G250),AllocFactorMatrix,(T$4+1),FALSE)*$E251</f>
        <v>-171895.51112926326</v>
      </c>
      <c r="U250" s="22">
        <f>VLOOKUP(CONCATENATE($F250," ",$G250),AllocFactorMatrix,(U$4+1),FALSE)*$E251</f>
        <v>-312991.9240757472</v>
      </c>
      <c r="V250" s="22">
        <f>VLOOKUP(CONCATENATE($F250," ",$G250),AllocFactorMatrix,(V$4+1),FALSE)*$E251</f>
        <v>-60704.436337434883</v>
      </c>
      <c r="W250" s="22">
        <f t="shared" si="115"/>
        <v>-552495.67521006369</v>
      </c>
      <c r="X250" s="22">
        <f>VLOOKUP(CONCATENATE($F250," ",$G250),AllocFactorMatrix,(X$4+1),FALSE)*$E251</f>
        <v>-238179.61573740776</v>
      </c>
      <c r="Y250" s="22">
        <f>VLOOKUP(CONCATENATE($F250," ",$G250),AllocFactorMatrix,(Y$4+1),FALSE)*$E251</f>
        <v>-2775.603437060598</v>
      </c>
      <c r="Z250" s="22">
        <f t="shared" si="109"/>
        <v>-240955.21917446837</v>
      </c>
      <c r="AA250" s="22">
        <f>VLOOKUP(CONCATENATE($F250," ",$G250),AllocFactorMatrix,(AA$4+1),FALSE)*$E251</f>
        <v>-17075.291713215847</v>
      </c>
      <c r="AB250" s="22">
        <f>VLOOKUP(CONCATENATE($F250," ",$G250),AllocFactorMatrix,(AB$4+1),FALSE)*$E251</f>
        <v>-11903425.896716816</v>
      </c>
      <c r="AC250" s="22">
        <f>VLOOKUP(CONCATENATE($F250," ",$G250),AllocFactorMatrix,(AC$4+1),FALSE)*$E251</f>
        <v>-1618591.319334887</v>
      </c>
    </row>
    <row r="251" spans="4:29" collapsed="1">
      <c r="D251" s="17" t="s">
        <v>8</v>
      </c>
      <c r="E251" s="19">
        <v>-329767156</v>
      </c>
      <c r="F251" s="42" t="s">
        <v>551</v>
      </c>
      <c r="G251" s="17" t="str">
        <f>$G$15</f>
        <v>TOTAL</v>
      </c>
      <c r="H251" s="21">
        <f t="shared" si="107"/>
        <v>-329767155.99999988</v>
      </c>
      <c r="I251" s="22">
        <f>VLOOKUP(CONCATENATE($F251," ",$G251),AllocFactorMatrix,(I$4+1),FALSE)*$E251</f>
        <v>-238998542.11800367</v>
      </c>
      <c r="J251" s="22">
        <f>VLOOKUP(CONCATENATE($F251," ",$G251),AllocFactorMatrix,(J$4+1),FALSE)*$E251</f>
        <v>-57971986.248692885</v>
      </c>
      <c r="K251" s="22">
        <f>VLOOKUP(CONCATENATE($F251," ",$G251),AllocFactorMatrix,(K$4+1),FALSE)*$E251</f>
        <v>-618497.98298608488</v>
      </c>
      <c r="L251" s="22">
        <f>VLOOKUP(CONCATENATE($F251," ",$G251),AllocFactorMatrix,(L$4+1),FALSE)*$E251</f>
        <v>-32910.533023568707</v>
      </c>
      <c r="M251" s="22">
        <f t="shared" si="112"/>
        <v>-58623394.764702536</v>
      </c>
      <c r="N251" s="22">
        <f>VLOOKUP(CONCATENATE($F251," ",$G251),AllocFactorMatrix,(N$4+1),FALSE)*$E251</f>
        <v>-8354712.3449470028</v>
      </c>
      <c r="O251" s="22">
        <f>VLOOKUP(CONCATENATE($F251," ",$G251),AllocFactorMatrix,(O$4+1),FALSE)*$E251</f>
        <v>-1868020.4020661572</v>
      </c>
      <c r="P251" s="22">
        <f>VLOOKUP(CONCATENATE($F251," ",$G251),AllocFactorMatrix,(P$4+1),FALSE)*$E251</f>
        <v>-94430.52747475529</v>
      </c>
      <c r="Q251" s="22">
        <f>VLOOKUP(CONCATENATE($F251," ",$G251),AllocFactorMatrix,(Q$4+1),FALSE)*$E251</f>
        <v>0</v>
      </c>
      <c r="R251" s="22">
        <f t="shared" si="110"/>
        <v>-10317163.274487915</v>
      </c>
      <c r="S251" s="22">
        <f>VLOOKUP(CONCATENATE($F251," ",$G251),AllocFactorMatrix,(S$4+1),FALSE)*$E251</f>
        <v>-320107.89275424182</v>
      </c>
      <c r="T251" s="22">
        <f>VLOOKUP(CONCATENATE($F251," ",$G251),AllocFactorMatrix,(T$4+1),FALSE)*$E251</f>
        <v>-4874703.2355134571</v>
      </c>
      <c r="U251" s="22">
        <f>VLOOKUP(CONCATENATE($F251," ",$G251),AllocFactorMatrix,(U$4+1),FALSE)*$E251</f>
        <v>-312991.9240757472</v>
      </c>
      <c r="V251" s="22">
        <f>VLOOKUP(CONCATENATE($F251," ",$G251),AllocFactorMatrix,(V$4+1),FALSE)*$E251</f>
        <v>-60704.436337434883</v>
      </c>
      <c r="W251" s="22">
        <f t="shared" si="115"/>
        <v>-5568507.4886808805</v>
      </c>
      <c r="X251" s="22">
        <f>VLOOKUP(CONCATENATE($F251," ",$G251),AllocFactorMatrix,(X$4+1),FALSE)*$E251</f>
        <v>-2392271.532508852</v>
      </c>
      <c r="Y251" s="22">
        <f>VLOOKUP(CONCATENATE($F251," ",$G251),AllocFactorMatrix,(Y$4+1),FALSE)*$E251</f>
        <v>-34854.747240142329</v>
      </c>
      <c r="Z251" s="22">
        <f t="shared" si="109"/>
        <v>-2427126.2797489944</v>
      </c>
      <c r="AA251" s="22">
        <f>VLOOKUP(CONCATENATE($F251," ",$G251),AllocFactorMatrix,(AA$4+1),FALSE)*$E251</f>
        <v>-47819.489433304872</v>
      </c>
      <c r="AB251" s="22">
        <f>VLOOKUP(CONCATENATE($F251," ",$G251),AllocFactorMatrix,(AB$4+1),FALSE)*$E251</f>
        <v>-12117054.298499689</v>
      </c>
      <c r="AC251" s="22">
        <f>VLOOKUP(CONCATENATE($F251," ",$G251),AllocFactorMatrix,(AC$4+1),FALSE)*$E251</f>
        <v>-1667548.2864429143</v>
      </c>
    </row>
    <row r="252" spans="4:29" hidden="1" outlineLevel="1">
      <c r="F252" s="42" t="str">
        <f>F259</f>
        <v>RB_GUP-Land_G</v>
      </c>
      <c r="G252" s="17" t="str">
        <f>$G$8</f>
        <v>PRODUCTION</v>
      </c>
      <c r="H252" s="21">
        <f t="shared" ca="1" si="107"/>
        <v>-15580866.804114545</v>
      </c>
      <c r="I252" s="22">
        <f ca="1">VLOOKUP(CONCATENATE($F252," ",$G252),AllocFactorMatrix,(I$4+1),FALSE)*$E259</f>
        <v>-7725127.2939293822</v>
      </c>
      <c r="J252" s="22">
        <f ca="1">VLOOKUP(CONCATENATE($F252," ",$G252),AllocFactorMatrix,(J$4+1),FALSE)*$E259</f>
        <v>-1931806.1382043364</v>
      </c>
      <c r="K252" s="22">
        <f ca="1">VLOOKUP(CONCATENATE($F252," ",$G252),AllocFactorMatrix,(K$4+1),FALSE)*$E259</f>
        <v>-24483.397642452524</v>
      </c>
      <c r="L252" s="22">
        <f ca="1">VLOOKUP(CONCATENATE($F252," ",$G252),AllocFactorMatrix,(L$4+1),FALSE)*$E259</f>
        <v>-1225.369715266607</v>
      </c>
      <c r="M252" s="22">
        <f t="shared" ca="1" si="112"/>
        <v>-1957514.9055620555</v>
      </c>
      <c r="N252" s="22">
        <f ca="1">VLOOKUP(CONCATENATE($F252," ",$G252),AllocFactorMatrix,(N$4+1),FALSE)*$E259</f>
        <v>-866700.44257639907</v>
      </c>
      <c r="O252" s="22">
        <f ca="1">VLOOKUP(CONCATENATE($F252," ",$G252),AllocFactorMatrix,(O$4+1),FALSE)*$E259</f>
        <v>-237542.51947966265</v>
      </c>
      <c r="P252" s="22">
        <f ca="1">VLOOKUP(CONCATENATE($F252," ",$G252),AllocFactorMatrix,(P$4+1),FALSE)*$E259</f>
        <v>-37800.33289691629</v>
      </c>
      <c r="Q252" s="22">
        <f ca="1">VLOOKUP(CONCATENATE($F252," ",$G252),AllocFactorMatrix,(Q$4+1),FALSE)*$E259</f>
        <v>0</v>
      </c>
      <c r="R252" s="22">
        <f t="shared" ca="1" si="110"/>
        <v>-1142043.2949529779</v>
      </c>
      <c r="S252" s="22">
        <f ca="1">VLOOKUP(CONCATENATE($F252," ",$G252),AllocFactorMatrix,(S$4+1),FALSE)*$E259</f>
        <v>-37465.242975032583</v>
      </c>
      <c r="T252" s="22">
        <f ca="1">VLOOKUP(CONCATENATE($F252," ",$G252),AllocFactorMatrix,(T$4+1),FALSE)*$E259</f>
        <v>-681803.51370913663</v>
      </c>
      <c r="U252" s="22">
        <f ca="1">VLOOKUP(CONCATENATE($F252," ",$G252),AllocFactorMatrix,(U$4+1),FALSE)*$E259</f>
        <v>-3322116.1723794555</v>
      </c>
      <c r="V252" s="22">
        <f ca="1">VLOOKUP(CONCATENATE($F252," ",$G252),AllocFactorMatrix,(V$4+1),FALSE)*$E259</f>
        <v>-423305.51054504514</v>
      </c>
      <c r="W252" s="22">
        <f ca="1">SUBTOTAL(9,S252:V252)</f>
        <v>-4464690.4396086698</v>
      </c>
      <c r="X252" s="22">
        <f ca="1">VLOOKUP(CONCATENATE($F252," ",$G252),AllocFactorMatrix,(X$4+1),FALSE)*$E259</f>
        <v>-242397.63660678608</v>
      </c>
      <c r="Y252" s="22">
        <f ca="1">VLOOKUP(CONCATENATE($F252," ",$G252),AllocFactorMatrix,(Y$4+1),FALSE)*$E259</f>
        <v>-4556.4915197454411</v>
      </c>
      <c r="Z252" s="22">
        <f t="shared" ca="1" si="109"/>
        <v>-246954.12812653152</v>
      </c>
      <c r="AA252" s="22">
        <f ca="1">VLOOKUP(CONCATENATE($F252," ",$G252),AllocFactorMatrix,(AA$4+1),FALSE)*$E259</f>
        <v>-3525.0754798257822</v>
      </c>
      <c r="AB252" s="22">
        <f ca="1">VLOOKUP(CONCATENATE($F252," ",$G252),AllocFactorMatrix,(AB$4+1),FALSE)*$E259</f>
        <v>-33126.20697008117</v>
      </c>
      <c r="AC252" s="22">
        <f ca="1">VLOOKUP(CONCATENATE($F252," ",$G252),AllocFactorMatrix,(AC$4+1),FALSE)*$E259</f>
        <v>-7885.4594850317108</v>
      </c>
    </row>
    <row r="253" spans="4:29" hidden="1" outlineLevel="1">
      <c r="F253" s="42" t="str">
        <f>F259</f>
        <v>RB_GUP-Land_G</v>
      </c>
      <c r="G253" s="17" t="str">
        <f>$G$9</f>
        <v>BULKTRAN</v>
      </c>
      <c r="H253" s="21">
        <f t="shared" ca="1" si="107"/>
        <v>-4332421.3054751577</v>
      </c>
      <c r="I253" s="22">
        <f ca="1">VLOOKUP(CONCATENATE($F253," ",$G253),AllocFactorMatrix,(I$4+1),FALSE)*$E259</f>
        <v>-2148051.6133344336</v>
      </c>
      <c r="J253" s="22">
        <f ca="1">VLOOKUP(CONCATENATE($F253," ",$G253),AllocFactorMatrix,(J$4+1),FALSE)*$E259</f>
        <v>-537158.69446967926</v>
      </c>
      <c r="K253" s="22">
        <f ca="1">VLOOKUP(CONCATENATE($F253," ",$G253),AllocFactorMatrix,(K$4+1),FALSE)*$E259</f>
        <v>-6807.8621626217691</v>
      </c>
      <c r="L253" s="22">
        <f ca="1">VLOOKUP(CONCATENATE($F253," ",$G253),AllocFactorMatrix,(L$4+1),FALSE)*$E259</f>
        <v>-340.72673415724915</v>
      </c>
      <c r="M253" s="22">
        <f t="shared" ca="1" si="112"/>
        <v>-544307.28336645837</v>
      </c>
      <c r="N253" s="22">
        <f ca="1">VLOOKUP(CONCATENATE($F253," ",$G253),AllocFactorMatrix,(N$4+1),FALSE)*$E259</f>
        <v>-240995.02999994444</v>
      </c>
      <c r="O253" s="22">
        <f ca="1">VLOOKUP(CONCATENATE($F253," ",$G253),AllocFactorMatrix,(O$4+1),FALSE)*$E259</f>
        <v>-66051.156542725861</v>
      </c>
      <c r="P253" s="22">
        <f ca="1">VLOOKUP(CONCATENATE($F253," ",$G253),AllocFactorMatrix,(P$4+1),FALSE)*$E259</f>
        <v>-10510.773864866505</v>
      </c>
      <c r="Q253" s="22">
        <f ca="1">VLOOKUP(CONCATENATE($F253," ",$G253),AllocFactorMatrix,(Q$4+1),FALSE)*$E259</f>
        <v>0</v>
      </c>
      <c r="R253" s="22">
        <f t="shared" ref="R253:R261" ca="1" si="116">SUBTOTAL(9,N253:Q253)</f>
        <v>-317556.96040753683</v>
      </c>
      <c r="S253" s="22">
        <f ca="1">VLOOKUP(CONCATENATE($F253," ",$G253),AllocFactorMatrix,(S$4+1),FALSE)*$E259</f>
        <v>-10417.59864329053</v>
      </c>
      <c r="T253" s="22">
        <f ca="1">VLOOKUP(CONCATENATE($F253," ",$G253),AllocFactorMatrix,(T$4+1),FALSE)*$E259</f>
        <v>-189582.52490556092</v>
      </c>
      <c r="U253" s="22">
        <f ca="1">VLOOKUP(CONCATENATE($F253," ",$G253),AllocFactorMatrix,(U$4+1),FALSE)*$E259</f>
        <v>-923748.79173470987</v>
      </c>
      <c r="V253" s="22">
        <f ca="1">VLOOKUP(CONCATENATE($F253," ",$G253),AllocFactorMatrix,(V$4+1),FALSE)*$E259</f>
        <v>-117704.47919663154</v>
      </c>
      <c r="W253" s="22">
        <f t="shared" ref="W253:W259" ca="1" si="117">SUBTOTAL(9,S253:V253)</f>
        <v>-1241453.3944801928</v>
      </c>
      <c r="X253" s="22">
        <f ca="1">VLOOKUP(CONCATENATE($F253," ",$G253),AllocFactorMatrix,(X$4+1),FALSE)*$E259</f>
        <v>-67401.172119303097</v>
      </c>
      <c r="Y253" s="22">
        <f ca="1">VLOOKUP(CONCATENATE($F253," ",$G253),AllocFactorMatrix,(Y$4+1),FALSE)*$E259</f>
        <v>-1266.9796351220284</v>
      </c>
      <c r="Z253" s="22">
        <f t="shared" ca="1" si="109"/>
        <v>-68668.151754425126</v>
      </c>
      <c r="AA253" s="22">
        <f ca="1">VLOOKUP(CONCATENATE($F253," ",$G253),AllocFactorMatrix,(AA$4+1),FALSE)*$E259</f>
        <v>-980.18372817180057</v>
      </c>
      <c r="AB253" s="22">
        <f ca="1">VLOOKUP(CONCATENATE($F253," ",$G253),AllocFactorMatrix,(AB$4+1),FALSE)*$E259</f>
        <v>-9211.0847651209569</v>
      </c>
      <c r="AC253" s="22">
        <f ca="1">VLOOKUP(CONCATENATE($F253," ",$G253),AllocFactorMatrix,(AC$4+1),FALSE)*$E259</f>
        <v>-2192.6336388031255</v>
      </c>
    </row>
    <row r="254" spans="4:29" hidden="1" outlineLevel="1">
      <c r="F254" s="42" t="str">
        <f>F259</f>
        <v>RB_GUP-Land_G</v>
      </c>
      <c r="G254" s="17" t="str">
        <f>$G$10</f>
        <v>SUBTRAN</v>
      </c>
      <c r="H254" s="21">
        <f t="shared" ca="1" si="107"/>
        <v>-1373388.3948740547</v>
      </c>
      <c r="I254" s="22">
        <f ca="1">VLOOKUP(CONCATENATE($F254," ",$G254),AllocFactorMatrix,(I$4+1),FALSE)*$E259</f>
        <v>-662745.36471129698</v>
      </c>
      <c r="J254" s="22">
        <f ca="1">VLOOKUP(CONCATENATE($F254," ",$G254),AllocFactorMatrix,(J$4+1),FALSE)*$E259</f>
        <v>-165350.611129339</v>
      </c>
      <c r="K254" s="22">
        <f ca="1">VLOOKUP(CONCATENATE($F254," ",$G254),AllocFactorMatrix,(K$4+1),FALSE)*$E259</f>
        <v>-2100.0506776574475</v>
      </c>
      <c r="L254" s="22">
        <f ca="1">VLOOKUP(CONCATENATE($F254," ",$G254),AllocFactorMatrix,(L$4+1),FALSE)*$E259</f>
        <v>-135.38696694849332</v>
      </c>
      <c r="M254" s="22">
        <f t="shared" ca="1" si="112"/>
        <v>-167586.04877394493</v>
      </c>
      <c r="N254" s="22">
        <f ca="1">VLOOKUP(CONCATENATE($F254," ",$G254),AllocFactorMatrix,(N$4+1),FALSE)*$E259</f>
        <v>-73429.276734106461</v>
      </c>
      <c r="O254" s="22">
        <f ca="1">VLOOKUP(CONCATENATE($F254," ",$G254),AllocFactorMatrix,(O$4+1),FALSE)*$E259</f>
        <v>-20158.237433531616</v>
      </c>
      <c r="P254" s="22">
        <f ca="1">VLOOKUP(CONCATENATE($F254," ",$G254),AllocFactorMatrix,(P$4+1),FALSE)*$E259</f>
        <v>-4051.9549909942407</v>
      </c>
      <c r="Q254" s="22">
        <f ca="1">VLOOKUP(CONCATENATE($F254," ",$G254),AllocFactorMatrix,(Q$4+1),FALSE)*$E259</f>
        <v>0</v>
      </c>
      <c r="R254" s="22">
        <f t="shared" ca="1" si="116"/>
        <v>-97639.469158632317</v>
      </c>
      <c r="S254" s="22">
        <f ca="1">VLOOKUP(CONCATENATE($F254," ",$G254),AllocFactorMatrix,(S$4+1),FALSE)*$E259</f>
        <v>-3111.708983530129</v>
      </c>
      <c r="T254" s="22">
        <f ca="1">VLOOKUP(CONCATENATE($F254," ",$G254),AllocFactorMatrix,(T$4+1),FALSE)*$E259</f>
        <v>-58298.334446065011</v>
      </c>
      <c r="U254" s="22">
        <f ca="1">VLOOKUP(CONCATENATE($F254," ",$G254),AllocFactorMatrix,(U$4+1),FALSE)*$E259</f>
        <v>-362290.54247948475</v>
      </c>
      <c r="V254" s="22">
        <f ca="1">VLOOKUP(CONCATENATE($F254," ",$G254),AllocFactorMatrix,(V$4+1),FALSE)*$E259</f>
        <v>0</v>
      </c>
      <c r="W254" s="22">
        <f t="shared" ca="1" si="117"/>
        <v>-423700.58590907988</v>
      </c>
      <c r="X254" s="22">
        <f ca="1">VLOOKUP(CONCATENATE($F254," ",$G254),AllocFactorMatrix,(X$4+1),FALSE)*$E259</f>
        <v>-20595.930018155654</v>
      </c>
      <c r="Y254" s="22">
        <f ca="1">VLOOKUP(CONCATENATE($F254," ",$G254),AllocFactorMatrix,(Y$4+1),FALSE)*$E259</f>
        <v>-395.06753268372415</v>
      </c>
      <c r="Z254" s="22">
        <f t="shared" ca="1" si="109"/>
        <v>-20990.997550839376</v>
      </c>
      <c r="AA254" s="22">
        <f ca="1">VLOOKUP(CONCATENATE($F254," ",$G254),AllocFactorMatrix,(AA$4+1),FALSE)*$E259</f>
        <v>-300.49181372158796</v>
      </c>
      <c r="AB254" s="22">
        <f ca="1">VLOOKUP(CONCATENATE($F254," ",$G254),AllocFactorMatrix,(AB$4+1),FALSE)*$E259</f>
        <v>-343.80837434479247</v>
      </c>
      <c r="AC254" s="22">
        <f ca="1">VLOOKUP(CONCATENATE($F254," ",$G254),AllocFactorMatrix,(AC$4+1),FALSE)*$E259</f>
        <v>-81.628582190061906</v>
      </c>
    </row>
    <row r="255" spans="4:29" hidden="1" outlineLevel="1">
      <c r="F255" s="42" t="str">
        <f>F259</f>
        <v>RB_GUP-Land_G</v>
      </c>
      <c r="G255" s="17" t="str">
        <f>$G$11</f>
        <v>DISTPRI</v>
      </c>
      <c r="H255" s="21">
        <f t="shared" ca="1" si="107"/>
        <v>-2467956.5387486033</v>
      </c>
      <c r="I255" s="22">
        <f ca="1">VLOOKUP(CONCATENATE($F255," ",$G255),AllocFactorMatrix,(I$4+1),FALSE)*$E259</f>
        <v>-1632355.4875446246</v>
      </c>
      <c r="J255" s="22">
        <f ca="1">VLOOKUP(CONCATENATE($F255," ",$G255),AllocFactorMatrix,(J$4+1),FALSE)*$E259</f>
        <v>-405083.01892107993</v>
      </c>
      <c r="K255" s="22">
        <f ca="1">VLOOKUP(CONCATENATE($F255," ",$G255),AllocFactorMatrix,(K$4+1),FALSE)*$E259</f>
        <v>-5142.8947350707904</v>
      </c>
      <c r="L255" s="22">
        <f ca="1">VLOOKUP(CONCATENATE($F255," ",$G255),AllocFactorMatrix,(L$4+1),FALSE)*$E259</f>
        <v>0</v>
      </c>
      <c r="M255" s="22">
        <f t="shared" ca="1" si="112"/>
        <v>-410225.91365615075</v>
      </c>
      <c r="N255" s="22">
        <f ca="1">VLOOKUP(CONCATENATE($F255," ",$G255),AllocFactorMatrix,(N$4+1),FALSE)*$E259</f>
        <v>-176816.05570990383</v>
      </c>
      <c r="O255" s="22">
        <f ca="1">VLOOKUP(CONCATENATE($F255," ",$G255),AllocFactorMatrix,(O$4+1),FALSE)*$E259</f>
        <v>-48623.140929462999</v>
      </c>
      <c r="P255" s="22">
        <f ca="1">VLOOKUP(CONCATENATE($F255," ",$G255),AllocFactorMatrix,(P$4+1),FALSE)*$E259</f>
        <v>0</v>
      </c>
      <c r="Q255" s="22">
        <f ca="1">VLOOKUP(CONCATENATE($F255," ",$G255),AllocFactorMatrix,(Q$4+1),FALSE)*$E259</f>
        <v>0</v>
      </c>
      <c r="R255" s="22">
        <f t="shared" ca="1" si="116"/>
        <v>-225439.19663936683</v>
      </c>
      <c r="S255" s="22">
        <f ca="1">VLOOKUP(CONCATENATE($F255," ",$G255),AllocFactorMatrix,(S$4+1),FALSE)*$E259</f>
        <v>-7576.5014323504975</v>
      </c>
      <c r="T255" s="22">
        <f ca="1">VLOOKUP(CONCATENATE($F255," ",$G255),AllocFactorMatrix,(T$4+1),FALSE)*$E259</f>
        <v>-139936.18285281493</v>
      </c>
      <c r="U255" s="22">
        <f ca="1">VLOOKUP(CONCATENATE($F255," ",$G255),AllocFactorMatrix,(U$4+1),FALSE)*$E259</f>
        <v>0</v>
      </c>
      <c r="V255" s="22">
        <f ca="1">VLOOKUP(CONCATENATE($F255," ",$G255),AllocFactorMatrix,(V$4+1),FALSE)*$E259</f>
        <v>0</v>
      </c>
      <c r="W255" s="22">
        <f t="shared" ca="1" si="117"/>
        <v>-147512.68428516542</v>
      </c>
      <c r="X255" s="22">
        <f ca="1">VLOOKUP(CONCATENATE($F255," ",$G255),AllocFactorMatrix,(X$4+1),FALSE)*$E259</f>
        <v>-49700.42082492046</v>
      </c>
      <c r="Y255" s="22">
        <f ca="1">VLOOKUP(CONCATENATE($F255," ",$G255),AllocFactorMatrix,(Y$4+1),FALSE)*$E259</f>
        <v>-954.54315721096214</v>
      </c>
      <c r="Z255" s="22">
        <f t="shared" ca="1" si="109"/>
        <v>-50654.963982131419</v>
      </c>
      <c r="AA255" s="22">
        <f ca="1">VLOOKUP(CONCATENATE($F255," ",$G255),AllocFactorMatrix,(AA$4+1),FALSE)*$E259</f>
        <v>-729.51259626100295</v>
      </c>
      <c r="AB255" s="22">
        <f ca="1">VLOOKUP(CONCATENATE($F255," ",$G255),AllocFactorMatrix,(AB$4+1),FALSE)*$E259</f>
        <v>-839.46998708238334</v>
      </c>
      <c r="AC255" s="22">
        <f ca="1">VLOOKUP(CONCATENATE($F255," ",$G255),AllocFactorMatrix,(AC$4+1),FALSE)*$E259</f>
        <v>-199.31005782105703</v>
      </c>
    </row>
    <row r="256" spans="4:29" hidden="1" outlineLevel="1">
      <c r="F256" s="42" t="str">
        <f>F259</f>
        <v>RB_GUP-Land_G</v>
      </c>
      <c r="G256" s="17" t="str">
        <f>$G$12</f>
        <v>DISTSEC</v>
      </c>
      <c r="H256" s="21">
        <f t="shared" ca="1" si="107"/>
        <v>-904522.71954452875</v>
      </c>
      <c r="I256" s="22">
        <f ca="1">VLOOKUP(CONCATENATE($F256," ",$G256),AllocFactorMatrix,(I$4+1),FALSE)*$E259</f>
        <v>-687779.57334966434</v>
      </c>
      <c r="J256" s="22">
        <f ca="1">VLOOKUP(CONCATENATE($F256," ",$G256),AllocFactorMatrix,(J$4+1),FALSE)*$E259</f>
        <v>-138823.41051667582</v>
      </c>
      <c r="K256" s="22">
        <f ca="1">VLOOKUP(CONCATENATE($F256," ",$G256),AllocFactorMatrix,(K$4+1),FALSE)*$E259</f>
        <v>0</v>
      </c>
      <c r="L256" s="22">
        <f ca="1">VLOOKUP(CONCATENATE($F256," ",$G256),AllocFactorMatrix,(L$4+1),FALSE)*$E259</f>
        <v>0</v>
      </c>
      <c r="M256" s="22">
        <f t="shared" ca="1" si="112"/>
        <v>-138823.41051667582</v>
      </c>
      <c r="N256" s="22">
        <f ca="1">VLOOKUP(CONCATENATE($F256," ",$G256),AllocFactorMatrix,(N$4+1),FALSE)*$E259</f>
        <v>-53172.184460942328</v>
      </c>
      <c r="O256" s="22">
        <f ca="1">VLOOKUP(CONCATENATE($F256," ",$G256),AllocFactorMatrix,(O$4+1),FALSE)*$E259</f>
        <v>0</v>
      </c>
      <c r="P256" s="22">
        <f ca="1">VLOOKUP(CONCATENATE($F256," ",$G256),AllocFactorMatrix,(P$4+1),FALSE)*$E259</f>
        <v>0</v>
      </c>
      <c r="Q256" s="22">
        <f ca="1">VLOOKUP(CONCATENATE($F256," ",$G256),AllocFactorMatrix,(Q$4+1),FALSE)*$E259</f>
        <v>0</v>
      </c>
      <c r="R256" s="22">
        <f t="shared" ca="1" si="116"/>
        <v>-53172.184460942328</v>
      </c>
      <c r="S256" s="22">
        <f ca="1">VLOOKUP(CONCATENATE($F256," ",$G256),AllocFactorMatrix,(S$4+1),FALSE)*$E259</f>
        <v>-1867.5186884835036</v>
      </c>
      <c r="T256" s="22">
        <f ca="1">VLOOKUP(CONCATENATE($F256," ",$G256),AllocFactorMatrix,(T$4+1),FALSE)*$E259</f>
        <v>0</v>
      </c>
      <c r="U256" s="22">
        <f ca="1">VLOOKUP(CONCATENATE($F256," ",$G256),AllocFactorMatrix,(U$4+1),FALSE)*$E259</f>
        <v>0</v>
      </c>
      <c r="V256" s="22">
        <f ca="1">VLOOKUP(CONCATENATE($F256," ",$G256),AllocFactorMatrix,(V$4+1),FALSE)*$E259</f>
        <v>0</v>
      </c>
      <c r="W256" s="22">
        <f t="shared" ca="1" si="117"/>
        <v>-1867.5186884835036</v>
      </c>
      <c r="X256" s="22">
        <f ca="1">VLOOKUP(CONCATENATE($F256," ",$G256),AllocFactorMatrix,(X$4+1),FALSE)*$E259</f>
        <v>-15423.521793035095</v>
      </c>
      <c r="Y256" s="22">
        <f ca="1">VLOOKUP(CONCATENATE($F256," ",$G256),AllocFactorMatrix,(Y$4+1),FALSE)*$E259</f>
        <v>0</v>
      </c>
      <c r="Z256" s="22">
        <f t="shared" ca="1" si="109"/>
        <v>-15423.521793035095</v>
      </c>
      <c r="AA256" s="22">
        <f ca="1">VLOOKUP(CONCATENATE($F256," ",$G256),AllocFactorMatrix,(AA$4+1),FALSE)*$E259</f>
        <v>-198.52790283647678</v>
      </c>
      <c r="AB256" s="22">
        <f ca="1">VLOOKUP(CONCATENATE($F256," ",$G256),AllocFactorMatrix,(AB$4+1),FALSE)*$E259</f>
        <v>-5910.8292065009382</v>
      </c>
      <c r="AC256" s="22">
        <f ca="1">VLOOKUP(CONCATENATE($F256," ",$G256),AllocFactorMatrix,(AC$4+1),FALSE)*$E259</f>
        <v>-1347.1536263903779</v>
      </c>
    </row>
    <row r="257" spans="4:29" hidden="1" outlineLevel="1">
      <c r="F257" s="42" t="str">
        <f>F259</f>
        <v>RB_GUP-Land_G</v>
      </c>
      <c r="G257" s="17" t="str">
        <f>$G$13</f>
        <v>ENERGY</v>
      </c>
      <c r="H257" s="21">
        <f t="shared" ca="1" si="107"/>
        <v>-9108531.3453857955</v>
      </c>
      <c r="I257" s="22">
        <f ca="1">VLOOKUP(CONCATENATE($F257," ",$G257),AllocFactorMatrix,(I$4+1),FALSE)*$E259</f>
        <v>-3346644.2286721137</v>
      </c>
      <c r="J257" s="22">
        <f ca="1">VLOOKUP(CONCATENATE($F257," ",$G257),AllocFactorMatrix,(J$4+1),FALSE)*$E259</f>
        <v>-1057166.1400682516</v>
      </c>
      <c r="K257" s="22">
        <f ca="1">VLOOKUP(CONCATENATE($F257," ",$G257),AllocFactorMatrix,(K$4+1),FALSE)*$E259</f>
        <v>-13202.480768375961</v>
      </c>
      <c r="L257" s="22">
        <f ca="1">VLOOKUP(CONCATENATE($F257," ",$G257),AllocFactorMatrix,(L$4+1),FALSE)*$E259</f>
        <v>-668.80769525267806</v>
      </c>
      <c r="M257" s="22">
        <f t="shared" ca="1" si="112"/>
        <v>-1071037.4285318803</v>
      </c>
      <c r="N257" s="22">
        <f ca="1">VLOOKUP(CONCATENATE($F257," ",$G257),AllocFactorMatrix,(N$4+1),FALSE)*$E259</f>
        <v>-535607.24361387303</v>
      </c>
      <c r="O257" s="22">
        <f ca="1">VLOOKUP(CONCATENATE($F257," ",$G257),AllocFactorMatrix,(O$4+1),FALSE)*$E259</f>
        <v>-144492.73738558762</v>
      </c>
      <c r="P257" s="22">
        <f ca="1">VLOOKUP(CONCATENATE($F257," ",$G257),AllocFactorMatrix,(P$4+1),FALSE)*$E259</f>
        <v>-22516.080725333475</v>
      </c>
      <c r="Q257" s="22">
        <f ca="1">VLOOKUP(CONCATENATE($F257," ",$G257),AllocFactorMatrix,(Q$4+1),FALSE)*$E259</f>
        <v>0</v>
      </c>
      <c r="R257" s="22">
        <f t="shared" ca="1" si="116"/>
        <v>-702616.0617247941</v>
      </c>
      <c r="S257" s="22">
        <f ca="1">VLOOKUP(CONCATENATE($F257," ",$G257),AllocFactorMatrix,(S$4+1),FALSE)*$E259</f>
        <v>-26974.162929350936</v>
      </c>
      <c r="T257" s="22">
        <f ca="1">VLOOKUP(CONCATENATE($F257," ",$G257),AllocFactorMatrix,(T$4+1),FALSE)*$E259</f>
        <v>-533179.52711239411</v>
      </c>
      <c r="U257" s="22">
        <f ca="1">VLOOKUP(CONCATENATE($F257," ",$G257),AllocFactorMatrix,(U$4+1),FALSE)*$E259</f>
        <v>-2802981.1407270334</v>
      </c>
      <c r="V257" s="22">
        <f ca="1">VLOOKUP(CONCATENATE($F257," ",$G257),AllocFactorMatrix,(V$4+1),FALSE)*$E259</f>
        <v>-391948.80419642339</v>
      </c>
      <c r="W257" s="22">
        <f t="shared" ca="1" si="117"/>
        <v>-3755083.6349652018</v>
      </c>
      <c r="X257" s="22">
        <f ca="1">VLOOKUP(CONCATENATE($F257," ",$G257),AllocFactorMatrix,(X$4+1),FALSE)*$E259</f>
        <v>-150590.06172654999</v>
      </c>
      <c r="Y257" s="22">
        <f ca="1">VLOOKUP(CONCATENATE($F257," ",$G257),AllocFactorMatrix,(Y$4+1),FALSE)*$E259</f>
        <v>-2847.5318864979467</v>
      </c>
      <c r="Z257" s="22">
        <f t="shared" ca="1" si="109"/>
        <v>-153437.59361304794</v>
      </c>
      <c r="AA257" s="22">
        <f ca="1">VLOOKUP(CONCATENATE($F257," ",$G257),AllocFactorMatrix,(AA$4+1),FALSE)*$E259</f>
        <v>-2840.3421377365012</v>
      </c>
      <c r="AB257" s="22">
        <f ca="1">VLOOKUP(CONCATENATE($F257," ",$G257),AllocFactorMatrix,(AB$4+1),FALSE)*$E259</f>
        <v>-62272.876777515914</v>
      </c>
      <c r="AC257" s="22">
        <f ca="1">VLOOKUP(CONCATENATE($F257," ",$G257),AllocFactorMatrix,(AC$4+1),FALSE)*$E259</f>
        <v>-14599.178963504872</v>
      </c>
    </row>
    <row r="258" spans="4:29" hidden="1" outlineLevel="1">
      <c r="F258" s="42" t="str">
        <f>F259</f>
        <v>RB_GUP-Land_G</v>
      </c>
      <c r="G258" s="17" t="str">
        <f>$G$14</f>
        <v>CUSTOMER</v>
      </c>
      <c r="H258" s="21">
        <f t="shared" ca="1" si="107"/>
        <v>-18218387.891857322</v>
      </c>
      <c r="I258" s="22">
        <f ca="1">VLOOKUP(CONCATENATE($F258," ",$G258),AllocFactorMatrix,(I$4+1),FALSE)*$E259</f>
        <v>-14100375.373209041</v>
      </c>
      <c r="J258" s="22">
        <f ca="1">VLOOKUP(CONCATENATE($F258," ",$G258),AllocFactorMatrix,(J$4+1),FALSE)*$E259</f>
        <v>-3326792.0361981518</v>
      </c>
      <c r="K258" s="22">
        <f ca="1">VLOOKUP(CONCATENATE($F258," ",$G258),AllocFactorMatrix,(K$4+1),FALSE)*$E259</f>
        <v>-33879.551000056257</v>
      </c>
      <c r="L258" s="22">
        <f ca="1">VLOOKUP(CONCATENATE($F258," ",$G258),AllocFactorMatrix,(L$4+1),FALSE)*$E259</f>
        <v>-2414.0844223142303</v>
      </c>
      <c r="M258" s="22">
        <f t="shared" ca="1" si="112"/>
        <v>-3363085.6716205222</v>
      </c>
      <c r="N258" s="22">
        <f ca="1">VLOOKUP(CONCATENATE($F258," ",$G258),AllocFactorMatrix,(N$4+1),FALSE)*$E259</f>
        <v>-59198.789427266682</v>
      </c>
      <c r="O258" s="22">
        <f ca="1">VLOOKUP(CONCATENATE($F258," ",$G258),AllocFactorMatrix,(O$4+1),FALSE)*$E259</f>
        <v>-18885.721562201295</v>
      </c>
      <c r="P258" s="22">
        <f ca="1">VLOOKUP(CONCATENATE($F258," ",$G258),AllocFactorMatrix,(P$4+1),FALSE)*$E259</f>
        <v>-6893.7867670930855</v>
      </c>
      <c r="Q258" s="22">
        <f ca="1">VLOOKUP(CONCATENATE($F258," ",$G258),AllocFactorMatrix,(Q$4+1),FALSE)*$E259</f>
        <v>0</v>
      </c>
      <c r="R258" s="22">
        <f t="shared" ca="1" si="116"/>
        <v>-84978.297756561064</v>
      </c>
      <c r="S258" s="22">
        <f ca="1">VLOOKUP(CONCATENATE($F258," ",$G258),AllocFactorMatrix,(S$4+1),FALSE)*$E259</f>
        <v>-561.33441087895437</v>
      </c>
      <c r="T258" s="22">
        <f ca="1">VLOOKUP(CONCATENATE($F258," ",$G258),AllocFactorMatrix,(T$4+1),FALSE)*$E259</f>
        <v>-13581.202098270485</v>
      </c>
      <c r="U258" s="22">
        <f ca="1">VLOOKUP(CONCATENATE($F258," ",$G258),AllocFactorMatrix,(U$4+1),FALSE)*$E259</f>
        <v>-22831.795008667508</v>
      </c>
      <c r="V258" s="22">
        <f ca="1">VLOOKUP(CONCATENATE($F258," ",$G258),AllocFactorMatrix,(V$4+1),FALSE)*$E259</f>
        <v>-4393.3750007111275</v>
      </c>
      <c r="W258" s="22">
        <f t="shared" ca="1" si="117"/>
        <v>-41367.706518528081</v>
      </c>
      <c r="X258" s="22">
        <f ca="1">VLOOKUP(CONCATENATE($F258," ",$G258),AllocFactorMatrix,(X$4+1),FALSE)*$E259</f>
        <v>-19138.053066616809</v>
      </c>
      <c r="Y258" s="22">
        <f ca="1">VLOOKUP(CONCATENATE($F258," ",$G258),AllocFactorMatrix,(Y$4+1),FALSE)*$E259</f>
        <v>-228.25577350650977</v>
      </c>
      <c r="Z258" s="22">
        <f t="shared" ca="1" si="109"/>
        <v>-19366.308840123318</v>
      </c>
      <c r="AA258" s="22">
        <f ca="1">VLOOKUP(CONCATENATE($F258," ",$G258),AllocFactorMatrix,(AA$4+1),FALSE)*$E259</f>
        <v>-1332.0786917392045</v>
      </c>
      <c r="AB258" s="22">
        <f ca="1">VLOOKUP(CONCATENATE($F258," ",$G258),AllocFactorMatrix,(AB$4+1),FALSE)*$E259</f>
        <v>-563338.88944169343</v>
      </c>
      <c r="AC258" s="22">
        <f ca="1">VLOOKUP(CONCATENATE($F258," ",$G258),AllocFactorMatrix,(AC$4+1),FALSE)*$E259</f>
        <v>-44543.565779116128</v>
      </c>
    </row>
    <row r="259" spans="4:29" collapsed="1">
      <c r="D259" s="39" t="s">
        <v>150</v>
      </c>
      <c r="E259" s="19">
        <f>-26677225+-25302781+-6069</f>
        <v>-51986075</v>
      </c>
      <c r="F259" s="42" t="s">
        <v>552</v>
      </c>
      <c r="G259" s="17" t="str">
        <f>$G$15</f>
        <v>TOTAL</v>
      </c>
      <c r="H259" s="21">
        <f t="shared" ca="1" si="107"/>
        <v>-51986075.000000007</v>
      </c>
      <c r="I259" s="22">
        <f ca="1">VLOOKUP(CONCATENATE($F259," ",$G259),AllocFactorMatrix,(I$4+1),FALSE)*$E259</f>
        <v>-30303078.934750557</v>
      </c>
      <c r="J259" s="22">
        <f ca="1">VLOOKUP(CONCATENATE($F259," ",$G259),AllocFactorMatrix,(J$4+1),FALSE)*$E259</f>
        <v>-7562180.0495075136</v>
      </c>
      <c r="K259" s="22">
        <f ca="1">VLOOKUP(CONCATENATE($F259," ",$G259),AllocFactorMatrix,(K$4+1),FALSE)*$E259</f>
        <v>-85616.236986234755</v>
      </c>
      <c r="L259" s="22">
        <f ca="1">VLOOKUP(CONCATENATE($F259," ",$G259),AllocFactorMatrix,(L$4+1),FALSE)*$E259</f>
        <v>-4784.3755339392583</v>
      </c>
      <c r="M259" s="22">
        <f t="shared" ca="1" si="112"/>
        <v>-7652580.6620276878</v>
      </c>
      <c r="N259" s="22">
        <f ca="1">VLOOKUP(CONCATENATE($F259," ",$G259),AllocFactorMatrix,(N$4+1),FALSE)*$E259</f>
        <v>-2005919.0225224358</v>
      </c>
      <c r="O259" s="22">
        <f ca="1">VLOOKUP(CONCATENATE($F259," ",$G259),AllocFactorMatrix,(O$4+1),FALSE)*$E259</f>
        <v>-535753.51333317207</v>
      </c>
      <c r="P259" s="22">
        <f ca="1">VLOOKUP(CONCATENATE($F259," ",$G259),AllocFactorMatrix,(P$4+1),FALSE)*$E259</f>
        <v>-81772.929245203602</v>
      </c>
      <c r="Q259" s="22">
        <f ca="1">VLOOKUP(CONCATENATE($F259," ",$G259),AllocFactorMatrix,(Q$4+1),FALSE)*$E259</f>
        <v>0</v>
      </c>
      <c r="R259" s="22">
        <f t="shared" ca="1" si="116"/>
        <v>-2623445.4651008118</v>
      </c>
      <c r="S259" s="22">
        <f ca="1">VLOOKUP(CONCATENATE($F259," ",$G259),AllocFactorMatrix,(S$4+1),FALSE)*$E259</f>
        <v>-87974.068062917126</v>
      </c>
      <c r="T259" s="22">
        <f ca="1">VLOOKUP(CONCATENATE($F259," ",$G259),AllocFactorMatrix,(T$4+1),FALSE)*$E259</f>
        <v>-1616381.2851242423</v>
      </c>
      <c r="U259" s="22">
        <f ca="1">VLOOKUP(CONCATENATE($F259," ",$G259),AllocFactorMatrix,(U$4+1),FALSE)*$E259</f>
        <v>-7433968.4423293509</v>
      </c>
      <c r="V259" s="22">
        <f ca="1">VLOOKUP(CONCATENATE($F259," ",$G259),AllocFactorMatrix,(V$4+1),FALSE)*$E259</f>
        <v>-937352.16893881105</v>
      </c>
      <c r="W259" s="22">
        <f t="shared" ca="1" si="117"/>
        <v>-10075675.964455321</v>
      </c>
      <c r="X259" s="22">
        <f ca="1">VLOOKUP(CONCATENATE($F259," ",$G259),AllocFactorMatrix,(X$4+1),FALSE)*$E259</f>
        <v>-565246.79615536716</v>
      </c>
      <c r="Y259" s="22">
        <f ca="1">VLOOKUP(CONCATENATE($F259," ",$G259),AllocFactorMatrix,(Y$4+1),FALSE)*$E259</f>
        <v>-10248.869504766613</v>
      </c>
      <c r="Z259" s="22">
        <f t="shared" ca="1" si="109"/>
        <v>-575495.66566013382</v>
      </c>
      <c r="AA259" s="22">
        <f ca="1">VLOOKUP(CONCATENATE($F259," ",$G259),AllocFactorMatrix,(AA$4+1),FALSE)*$E259</f>
        <v>-9906.2123502923569</v>
      </c>
      <c r="AB259" s="22">
        <f ca="1">VLOOKUP(CONCATENATE($F259," ",$G259),AllocFactorMatrix,(AB$4+1),FALSE)*$E259</f>
        <v>-675043.16552233952</v>
      </c>
      <c r="AC259" s="22">
        <f ca="1">VLOOKUP(CONCATENATE($F259," ",$G259),AllocFactorMatrix,(AC$4+1),FALSE)*$E259</f>
        <v>-70848.93013285732</v>
      </c>
    </row>
    <row r="260" spans="4:29">
      <c r="H260" s="21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</row>
    <row r="261" spans="4:29" hidden="1" outlineLevel="1">
      <c r="F261" s="42" t="str">
        <f>F268</f>
        <v>BULK_TRANS</v>
      </c>
      <c r="G261" s="17" t="str">
        <f>$G$8</f>
        <v>PRODUCTION</v>
      </c>
      <c r="H261" s="21">
        <f t="shared" ref="H261:H268" si="118">SUBTOTAL(9,I261:AC261)</f>
        <v>0</v>
      </c>
      <c r="I261" s="22">
        <f>VLOOKUP(CONCATENATE($F261," ",$G261),AllocFactorMatrix,(I$4+1),FALSE)*$E268</f>
        <v>0</v>
      </c>
      <c r="J261" s="22">
        <f>VLOOKUP(CONCATENATE($F261," ",$G261),AllocFactorMatrix,(J$4+1),FALSE)*$E268</f>
        <v>0</v>
      </c>
      <c r="K261" s="22">
        <f>VLOOKUP(CONCATENATE($F261," ",$G261),AllocFactorMatrix,(K$4+1),FALSE)*$E268</f>
        <v>0</v>
      </c>
      <c r="L261" s="22">
        <f>VLOOKUP(CONCATENATE($F261," ",$G261),AllocFactorMatrix,(L$4+1),FALSE)*$E268</f>
        <v>0</v>
      </c>
      <c r="M261" s="22">
        <f t="shared" ref="M261:M268" si="119">SUBTOTAL(9,J261:L261)</f>
        <v>0</v>
      </c>
      <c r="N261" s="22">
        <f>VLOOKUP(CONCATENATE($F261," ",$G261),AllocFactorMatrix,(N$4+1),FALSE)*$E268</f>
        <v>0</v>
      </c>
      <c r="O261" s="22">
        <f>VLOOKUP(CONCATENATE($F261," ",$G261),AllocFactorMatrix,(O$4+1),FALSE)*$E268</f>
        <v>0</v>
      </c>
      <c r="P261" s="22">
        <f>VLOOKUP(CONCATENATE($F261," ",$G261),AllocFactorMatrix,(P$4+1),FALSE)*$E268</f>
        <v>0</v>
      </c>
      <c r="Q261" s="22">
        <f>VLOOKUP(CONCATENATE($F261," ",$G261),AllocFactorMatrix,(Q$4+1),FALSE)*$E268</f>
        <v>0</v>
      </c>
      <c r="R261" s="22">
        <f t="shared" si="116"/>
        <v>0</v>
      </c>
      <c r="S261" s="22">
        <f>VLOOKUP(CONCATENATE($F261," ",$G261),AllocFactorMatrix,(S$4+1),FALSE)*$E268</f>
        <v>0</v>
      </c>
      <c r="T261" s="22">
        <f>VLOOKUP(CONCATENATE($F261," ",$G261),AllocFactorMatrix,(T$4+1),FALSE)*$E268</f>
        <v>0</v>
      </c>
      <c r="U261" s="22">
        <f>VLOOKUP(CONCATENATE($F261," ",$G261),AllocFactorMatrix,(U$4+1),FALSE)*$E268</f>
        <v>0</v>
      </c>
      <c r="V261" s="22">
        <f>VLOOKUP(CONCATENATE($F261," ",$G261),AllocFactorMatrix,(V$4+1),FALSE)*$E268</f>
        <v>0</v>
      </c>
      <c r="W261" s="22">
        <f>SUBTOTAL(9,S261:V261)</f>
        <v>0</v>
      </c>
      <c r="X261" s="22">
        <f>VLOOKUP(CONCATENATE($F261," ",$G261),AllocFactorMatrix,(X$4+1),FALSE)*$E268</f>
        <v>0</v>
      </c>
      <c r="Y261" s="22">
        <f>VLOOKUP(CONCATENATE($F261," ",$G261),AllocFactorMatrix,(Y$4+1),FALSE)*$E268</f>
        <v>0</v>
      </c>
      <c r="Z261" s="22">
        <f t="shared" ref="Z261:Z268" si="120">SUBTOTAL(9,X261:Y261)</f>
        <v>0</v>
      </c>
      <c r="AA261" s="22">
        <f>VLOOKUP(CONCATENATE($F261," ",$G261),AllocFactorMatrix,(AA$4+1),FALSE)*$E268</f>
        <v>0</v>
      </c>
      <c r="AB261" s="22">
        <f>VLOOKUP(CONCATENATE($F261," ",$G261),AllocFactorMatrix,(AB$4+1),FALSE)*$E268</f>
        <v>0</v>
      </c>
      <c r="AC261" s="22">
        <f>VLOOKUP(CONCATENATE($F261," ",$G261),AllocFactorMatrix,(AC$4+1),FALSE)*$E268</f>
        <v>0</v>
      </c>
    </row>
    <row r="262" spans="4:29" hidden="1" outlineLevel="1">
      <c r="F262" s="42" t="str">
        <f>F268</f>
        <v>BULK_TRANS</v>
      </c>
      <c r="G262" s="17" t="str">
        <f>$G$9</f>
        <v>BULKTRAN</v>
      </c>
      <c r="H262" s="21">
        <f t="shared" si="118"/>
        <v>-1261428.43</v>
      </c>
      <c r="I262" s="22">
        <f>VLOOKUP(CONCATENATE($F262," ",$G262),AllocFactorMatrix,(I$4+1),FALSE)*$E268</f>
        <v>-625427.02639355941</v>
      </c>
      <c r="J262" s="22">
        <f>VLOOKUP(CONCATENATE($F262," ",$G262),AllocFactorMatrix,(J$4+1),FALSE)*$E268</f>
        <v>-156399.20516719591</v>
      </c>
      <c r="K262" s="22">
        <f>VLOOKUP(CONCATENATE($F262," ",$G262),AllocFactorMatrix,(K$4+1),FALSE)*$E268</f>
        <v>-1982.1781571888432</v>
      </c>
      <c r="L262" s="22">
        <f>VLOOKUP(CONCATENATE($F262," ",$G262),AllocFactorMatrix,(L$4+1),FALSE)*$E268</f>
        <v>-99.206046462711072</v>
      </c>
      <c r="M262" s="22">
        <f t="shared" si="119"/>
        <v>-158480.58937084745</v>
      </c>
      <c r="N262" s="22">
        <f>VLOOKUP(CONCATENATE($F262," ",$G262),AllocFactorMatrix,(N$4+1),FALSE)*$E268</f>
        <v>-70168.148685459673</v>
      </c>
      <c r="O262" s="22">
        <f>VLOOKUP(CONCATENATE($F262," ",$G262),AllocFactorMatrix,(O$4+1),FALSE)*$E268</f>
        <v>-19231.464537412383</v>
      </c>
      <c r="P262" s="22">
        <f>VLOOKUP(CONCATENATE($F262," ",$G262),AllocFactorMatrix,(P$4+1),FALSE)*$E268</f>
        <v>-3060.3184777269721</v>
      </c>
      <c r="Q262" s="22">
        <f>VLOOKUP(CONCATENATE($F262," ",$G262),AllocFactorMatrix,(Q$4+1),FALSE)*$E268</f>
        <v>0</v>
      </c>
      <c r="R262" s="22">
        <f t="shared" ref="R262:R268" si="121">SUBTOTAL(9,N262:Q262)</f>
        <v>-92459.931700599031</v>
      </c>
      <c r="S262" s="22">
        <f>VLOOKUP(CONCATENATE($F262," ",$G262),AllocFactorMatrix,(S$4+1),FALSE)*$E268</f>
        <v>-3033.1895663907294</v>
      </c>
      <c r="T262" s="22">
        <f>VLOOKUP(CONCATENATE($F262," ",$G262),AllocFactorMatrix,(T$4+1),FALSE)*$E268</f>
        <v>-55198.876075333676</v>
      </c>
      <c r="U262" s="22">
        <f>VLOOKUP(CONCATENATE($F262," ",$G262),AllocFactorMatrix,(U$4+1),FALSE)*$E268</f>
        <v>-268958.83523602015</v>
      </c>
      <c r="V262" s="22">
        <f>VLOOKUP(CONCATENATE($F262," ",$G262),AllocFactorMatrix,(V$4+1),FALSE)*$E268</f>
        <v>-34270.853623893105</v>
      </c>
      <c r="W262" s="22">
        <f t="shared" ref="W262:W268" si="122">SUBTOTAL(9,S262:V262)</f>
        <v>-361461.75450163765</v>
      </c>
      <c r="X262" s="22">
        <f>VLOOKUP(CONCATENATE($F262," ",$G262),AllocFactorMatrix,(X$4+1),FALSE)*$E268</f>
        <v>-19624.535272958146</v>
      </c>
      <c r="Y262" s="22">
        <f>VLOOKUP(CONCATENATE($F262," ",$G262),AllocFactorMatrix,(Y$4+1),FALSE)*$E268</f>
        <v>-368.89397851363299</v>
      </c>
      <c r="Z262" s="22">
        <f t="shared" si="120"/>
        <v>-19993.429251471778</v>
      </c>
      <c r="AA262" s="22">
        <f>VLOOKUP(CONCATENATE($F262," ",$G262),AllocFactorMatrix,(AA$4+1),FALSE)*$E268</f>
        <v>-285.39043970094713</v>
      </c>
      <c r="AB262" s="22">
        <f>VLOOKUP(CONCATENATE($F262," ",$G262),AllocFactorMatrix,(AB$4+1),FALSE)*$E268</f>
        <v>-2681.9008066412343</v>
      </c>
      <c r="AC262" s="22">
        <f>VLOOKUP(CONCATENATE($F262," ",$G262),AllocFactorMatrix,(AC$4+1),FALSE)*$E268</f>
        <v>-638.40753554259356</v>
      </c>
    </row>
    <row r="263" spans="4:29" hidden="1" outlineLevel="1">
      <c r="F263" s="42" t="str">
        <f>F268</f>
        <v>BULK_TRANS</v>
      </c>
      <c r="G263" s="17" t="str">
        <f>$G$10</f>
        <v>SUBTRAN</v>
      </c>
      <c r="H263" s="21">
        <f t="shared" si="118"/>
        <v>0</v>
      </c>
      <c r="I263" s="22">
        <f>VLOOKUP(CONCATENATE($F263," ",$G263),AllocFactorMatrix,(I$4+1),FALSE)*$E268</f>
        <v>0</v>
      </c>
      <c r="J263" s="22">
        <f>VLOOKUP(CONCATENATE($F263," ",$G263),AllocFactorMatrix,(J$4+1),FALSE)*$E268</f>
        <v>0</v>
      </c>
      <c r="K263" s="22">
        <f>VLOOKUP(CONCATENATE($F263," ",$G263),AllocFactorMatrix,(K$4+1),FALSE)*$E268</f>
        <v>0</v>
      </c>
      <c r="L263" s="22">
        <f>VLOOKUP(CONCATENATE($F263," ",$G263),AllocFactorMatrix,(L$4+1),FALSE)*$E268</f>
        <v>0</v>
      </c>
      <c r="M263" s="22">
        <f t="shared" si="119"/>
        <v>0</v>
      </c>
      <c r="N263" s="22">
        <f>VLOOKUP(CONCATENATE($F263," ",$G263),AllocFactorMatrix,(N$4+1),FALSE)*$E268</f>
        <v>0</v>
      </c>
      <c r="O263" s="22">
        <f>VLOOKUP(CONCATENATE($F263," ",$G263),AllocFactorMatrix,(O$4+1),FALSE)*$E268</f>
        <v>0</v>
      </c>
      <c r="P263" s="22">
        <f>VLOOKUP(CONCATENATE($F263," ",$G263),AllocFactorMatrix,(P$4+1),FALSE)*$E268</f>
        <v>0</v>
      </c>
      <c r="Q263" s="22">
        <f>VLOOKUP(CONCATENATE($F263," ",$G263),AllocFactorMatrix,(Q$4+1),FALSE)*$E268</f>
        <v>0</v>
      </c>
      <c r="R263" s="22">
        <f t="shared" si="121"/>
        <v>0</v>
      </c>
      <c r="S263" s="22">
        <f>VLOOKUP(CONCATENATE($F263," ",$G263),AllocFactorMatrix,(S$4+1),FALSE)*$E268</f>
        <v>0</v>
      </c>
      <c r="T263" s="22">
        <f>VLOOKUP(CONCATENATE($F263," ",$G263),AllocFactorMatrix,(T$4+1),FALSE)*$E268</f>
        <v>0</v>
      </c>
      <c r="U263" s="22">
        <f>VLOOKUP(CONCATENATE($F263," ",$G263),AllocFactorMatrix,(U$4+1),FALSE)*$E268</f>
        <v>0</v>
      </c>
      <c r="V263" s="22">
        <f>VLOOKUP(CONCATENATE($F263," ",$G263),AllocFactorMatrix,(V$4+1),FALSE)*$E268</f>
        <v>0</v>
      </c>
      <c r="W263" s="22">
        <f t="shared" si="122"/>
        <v>0</v>
      </c>
      <c r="X263" s="22">
        <f>VLOOKUP(CONCATENATE($F263," ",$G263),AllocFactorMatrix,(X$4+1),FALSE)*$E268</f>
        <v>0</v>
      </c>
      <c r="Y263" s="22">
        <f>VLOOKUP(CONCATENATE($F263," ",$G263),AllocFactorMatrix,(Y$4+1),FALSE)*$E268</f>
        <v>0</v>
      </c>
      <c r="Z263" s="22">
        <f t="shared" si="120"/>
        <v>0</v>
      </c>
      <c r="AA263" s="22">
        <f>VLOOKUP(CONCATENATE($F263," ",$G263),AllocFactorMatrix,(AA$4+1),FALSE)*$E268</f>
        <v>0</v>
      </c>
      <c r="AB263" s="22">
        <f>VLOOKUP(CONCATENATE($F263," ",$G263),AllocFactorMatrix,(AB$4+1),FALSE)*$E268</f>
        <v>0</v>
      </c>
      <c r="AC263" s="22">
        <f>VLOOKUP(CONCATENATE($F263," ",$G263),AllocFactorMatrix,(AC$4+1),FALSE)*$E268</f>
        <v>0</v>
      </c>
    </row>
    <row r="264" spans="4:29" hidden="1" outlineLevel="1">
      <c r="F264" s="42" t="str">
        <f>F268</f>
        <v>BULK_TRANS</v>
      </c>
      <c r="G264" s="17" t="str">
        <f>$G$11</f>
        <v>DISTPRI</v>
      </c>
      <c r="H264" s="21">
        <f t="shared" si="118"/>
        <v>0</v>
      </c>
      <c r="I264" s="22">
        <f>VLOOKUP(CONCATENATE($F264," ",$G264),AllocFactorMatrix,(I$4+1),FALSE)*$E268</f>
        <v>0</v>
      </c>
      <c r="J264" s="22">
        <f>VLOOKUP(CONCATENATE($F264," ",$G264),AllocFactorMatrix,(J$4+1),FALSE)*$E268</f>
        <v>0</v>
      </c>
      <c r="K264" s="22">
        <f>VLOOKUP(CONCATENATE($F264," ",$G264),AllocFactorMatrix,(K$4+1),FALSE)*$E268</f>
        <v>0</v>
      </c>
      <c r="L264" s="22">
        <f>VLOOKUP(CONCATENATE($F264," ",$G264),AllocFactorMatrix,(L$4+1),FALSE)*$E268</f>
        <v>0</v>
      </c>
      <c r="M264" s="22">
        <f t="shared" si="119"/>
        <v>0</v>
      </c>
      <c r="N264" s="22">
        <f>VLOOKUP(CONCATENATE($F264," ",$G264),AllocFactorMatrix,(N$4+1),FALSE)*$E268</f>
        <v>0</v>
      </c>
      <c r="O264" s="22">
        <f>VLOOKUP(CONCATENATE($F264," ",$G264),AllocFactorMatrix,(O$4+1),FALSE)*$E268</f>
        <v>0</v>
      </c>
      <c r="P264" s="22">
        <f>VLOOKUP(CONCATENATE($F264," ",$G264),AllocFactorMatrix,(P$4+1),FALSE)*$E268</f>
        <v>0</v>
      </c>
      <c r="Q264" s="22">
        <f>VLOOKUP(CONCATENATE($F264," ",$G264),AllocFactorMatrix,(Q$4+1),FALSE)*$E268</f>
        <v>0</v>
      </c>
      <c r="R264" s="22">
        <f t="shared" si="121"/>
        <v>0</v>
      </c>
      <c r="S264" s="22">
        <f>VLOOKUP(CONCATENATE($F264," ",$G264),AllocFactorMatrix,(S$4+1),FALSE)*$E268</f>
        <v>0</v>
      </c>
      <c r="T264" s="22">
        <f>VLOOKUP(CONCATENATE($F264," ",$G264),AllocFactorMatrix,(T$4+1),FALSE)*$E268</f>
        <v>0</v>
      </c>
      <c r="U264" s="22">
        <f>VLOOKUP(CONCATENATE($F264," ",$G264),AllocFactorMatrix,(U$4+1),FALSE)*$E268</f>
        <v>0</v>
      </c>
      <c r="V264" s="22">
        <f>VLOOKUP(CONCATENATE($F264," ",$G264),AllocFactorMatrix,(V$4+1),FALSE)*$E268</f>
        <v>0</v>
      </c>
      <c r="W264" s="22">
        <f t="shared" si="122"/>
        <v>0</v>
      </c>
      <c r="X264" s="22">
        <f>VLOOKUP(CONCATENATE($F264," ",$G264),AllocFactorMatrix,(X$4+1),FALSE)*$E268</f>
        <v>0</v>
      </c>
      <c r="Y264" s="22">
        <f>VLOOKUP(CONCATENATE($F264," ",$G264),AllocFactorMatrix,(Y$4+1),FALSE)*$E268</f>
        <v>0</v>
      </c>
      <c r="Z264" s="22">
        <f t="shared" si="120"/>
        <v>0</v>
      </c>
      <c r="AA264" s="22">
        <f>VLOOKUP(CONCATENATE($F264," ",$G264),AllocFactorMatrix,(AA$4+1),FALSE)*$E268</f>
        <v>0</v>
      </c>
      <c r="AB264" s="22">
        <f>VLOOKUP(CONCATENATE($F264," ",$G264),AllocFactorMatrix,(AB$4+1),FALSE)*$E268</f>
        <v>0</v>
      </c>
      <c r="AC264" s="22">
        <f>VLOOKUP(CONCATENATE($F264," ",$G264),AllocFactorMatrix,(AC$4+1),FALSE)*$E268</f>
        <v>0</v>
      </c>
    </row>
    <row r="265" spans="4:29" hidden="1" outlineLevel="1">
      <c r="F265" s="42" t="str">
        <f>F268</f>
        <v>BULK_TRANS</v>
      </c>
      <c r="G265" s="17" t="str">
        <f>$G$12</f>
        <v>DISTSEC</v>
      </c>
      <c r="H265" s="21">
        <f t="shared" si="118"/>
        <v>0</v>
      </c>
      <c r="I265" s="22">
        <f>VLOOKUP(CONCATENATE($F265," ",$G265),AllocFactorMatrix,(I$4+1),FALSE)*$E268</f>
        <v>0</v>
      </c>
      <c r="J265" s="22">
        <f>VLOOKUP(CONCATENATE($F265," ",$G265),AllocFactorMatrix,(J$4+1),FALSE)*$E268</f>
        <v>0</v>
      </c>
      <c r="K265" s="22">
        <f>VLOOKUP(CONCATENATE($F265," ",$G265),AllocFactorMatrix,(K$4+1),FALSE)*$E268</f>
        <v>0</v>
      </c>
      <c r="L265" s="22">
        <f>VLOOKUP(CONCATENATE($F265," ",$G265),AllocFactorMatrix,(L$4+1),FALSE)*$E268</f>
        <v>0</v>
      </c>
      <c r="M265" s="22">
        <f t="shared" si="119"/>
        <v>0</v>
      </c>
      <c r="N265" s="22">
        <f>VLOOKUP(CONCATENATE($F265," ",$G265),AllocFactorMatrix,(N$4+1),FALSE)*$E268</f>
        <v>0</v>
      </c>
      <c r="O265" s="22">
        <f>VLOOKUP(CONCATENATE($F265," ",$G265),AllocFactorMatrix,(O$4+1),FALSE)*$E268</f>
        <v>0</v>
      </c>
      <c r="P265" s="22">
        <f>VLOOKUP(CONCATENATE($F265," ",$G265),AllocFactorMatrix,(P$4+1),FALSE)*$E268</f>
        <v>0</v>
      </c>
      <c r="Q265" s="22">
        <f>VLOOKUP(CONCATENATE($F265," ",$G265),AllocFactorMatrix,(Q$4+1),FALSE)*$E268</f>
        <v>0</v>
      </c>
      <c r="R265" s="22">
        <f t="shared" si="121"/>
        <v>0</v>
      </c>
      <c r="S265" s="22">
        <f>VLOOKUP(CONCATENATE($F265," ",$G265),AllocFactorMatrix,(S$4+1),FALSE)*$E268</f>
        <v>0</v>
      </c>
      <c r="T265" s="22">
        <f>VLOOKUP(CONCATENATE($F265," ",$G265),AllocFactorMatrix,(T$4+1),FALSE)*$E268</f>
        <v>0</v>
      </c>
      <c r="U265" s="22">
        <f>VLOOKUP(CONCATENATE($F265," ",$G265),AllocFactorMatrix,(U$4+1),FALSE)*$E268</f>
        <v>0</v>
      </c>
      <c r="V265" s="22">
        <f>VLOOKUP(CONCATENATE($F265," ",$G265),AllocFactorMatrix,(V$4+1),FALSE)*$E268</f>
        <v>0</v>
      </c>
      <c r="W265" s="22">
        <f t="shared" si="122"/>
        <v>0</v>
      </c>
      <c r="X265" s="22">
        <f>VLOOKUP(CONCATENATE($F265," ",$G265),AllocFactorMatrix,(X$4+1),FALSE)*$E268</f>
        <v>0</v>
      </c>
      <c r="Y265" s="22">
        <f>VLOOKUP(CONCATENATE($F265," ",$G265),AllocFactorMatrix,(Y$4+1),FALSE)*$E268</f>
        <v>0</v>
      </c>
      <c r="Z265" s="22">
        <f t="shared" si="120"/>
        <v>0</v>
      </c>
      <c r="AA265" s="22">
        <f>VLOOKUP(CONCATENATE($F265," ",$G265),AllocFactorMatrix,(AA$4+1),FALSE)*$E268</f>
        <v>0</v>
      </c>
      <c r="AB265" s="22">
        <f>VLOOKUP(CONCATENATE($F265," ",$G265),AllocFactorMatrix,(AB$4+1),FALSE)*$E268</f>
        <v>0</v>
      </c>
      <c r="AC265" s="22">
        <f>VLOOKUP(CONCATENATE($F265," ",$G265),AllocFactorMatrix,(AC$4+1),FALSE)*$E268</f>
        <v>0</v>
      </c>
    </row>
    <row r="266" spans="4:29" hidden="1" outlineLevel="1">
      <c r="F266" s="42" t="str">
        <f>F268</f>
        <v>BULK_TRANS</v>
      </c>
      <c r="G266" s="17" t="str">
        <f>$G$13</f>
        <v>ENERGY</v>
      </c>
      <c r="H266" s="21">
        <f t="shared" si="118"/>
        <v>0</v>
      </c>
      <c r="I266" s="22">
        <f>VLOOKUP(CONCATENATE($F266," ",$G266),AllocFactorMatrix,(I$4+1),FALSE)*$E268</f>
        <v>0</v>
      </c>
      <c r="J266" s="22">
        <f>VLOOKUP(CONCATENATE($F266," ",$G266),AllocFactorMatrix,(J$4+1),FALSE)*$E268</f>
        <v>0</v>
      </c>
      <c r="K266" s="22">
        <f>VLOOKUP(CONCATENATE($F266," ",$G266),AllocFactorMatrix,(K$4+1),FALSE)*$E268</f>
        <v>0</v>
      </c>
      <c r="L266" s="22">
        <f>VLOOKUP(CONCATENATE($F266," ",$G266),AllocFactorMatrix,(L$4+1),FALSE)*$E268</f>
        <v>0</v>
      </c>
      <c r="M266" s="22">
        <f t="shared" si="119"/>
        <v>0</v>
      </c>
      <c r="N266" s="22">
        <f>VLOOKUP(CONCATENATE($F266," ",$G266),AllocFactorMatrix,(N$4+1),FALSE)*$E268</f>
        <v>0</v>
      </c>
      <c r="O266" s="22">
        <f>VLOOKUP(CONCATENATE($F266," ",$G266),AllocFactorMatrix,(O$4+1),FALSE)*$E268</f>
        <v>0</v>
      </c>
      <c r="P266" s="22">
        <f>VLOOKUP(CONCATENATE($F266," ",$G266),AllocFactorMatrix,(P$4+1),FALSE)*$E268</f>
        <v>0</v>
      </c>
      <c r="Q266" s="22">
        <f>VLOOKUP(CONCATENATE($F266," ",$G266),AllocFactorMatrix,(Q$4+1),FALSE)*$E268</f>
        <v>0</v>
      </c>
      <c r="R266" s="22">
        <f t="shared" si="121"/>
        <v>0</v>
      </c>
      <c r="S266" s="22">
        <f>VLOOKUP(CONCATENATE($F266," ",$G266),AllocFactorMatrix,(S$4+1),FALSE)*$E268</f>
        <v>0</v>
      </c>
      <c r="T266" s="22">
        <f>VLOOKUP(CONCATENATE($F266," ",$G266),AllocFactorMatrix,(T$4+1),FALSE)*$E268</f>
        <v>0</v>
      </c>
      <c r="U266" s="22">
        <f>VLOOKUP(CONCATENATE($F266," ",$G266),AllocFactorMatrix,(U$4+1),FALSE)*$E268</f>
        <v>0</v>
      </c>
      <c r="V266" s="22">
        <f>VLOOKUP(CONCATENATE($F266," ",$G266),AllocFactorMatrix,(V$4+1),FALSE)*$E268</f>
        <v>0</v>
      </c>
      <c r="W266" s="22">
        <f t="shared" si="122"/>
        <v>0</v>
      </c>
      <c r="X266" s="22">
        <f>VLOOKUP(CONCATENATE($F266," ",$G266),AllocFactorMatrix,(X$4+1),FALSE)*$E268</f>
        <v>0</v>
      </c>
      <c r="Y266" s="22">
        <f>VLOOKUP(CONCATENATE($F266," ",$G266),AllocFactorMatrix,(Y$4+1),FALSE)*$E268</f>
        <v>0</v>
      </c>
      <c r="Z266" s="22">
        <f t="shared" si="120"/>
        <v>0</v>
      </c>
      <c r="AA266" s="22">
        <f>VLOOKUP(CONCATENATE($F266," ",$G266),AllocFactorMatrix,(AA$4+1),FALSE)*$E268</f>
        <v>0</v>
      </c>
      <c r="AB266" s="22">
        <f>VLOOKUP(CONCATENATE($F266," ",$G266),AllocFactorMatrix,(AB$4+1),FALSE)*$E268</f>
        <v>0</v>
      </c>
      <c r="AC266" s="22">
        <f>VLOOKUP(CONCATENATE($F266," ",$G266),AllocFactorMatrix,(AC$4+1),FALSE)*$E268</f>
        <v>0</v>
      </c>
    </row>
    <row r="267" spans="4:29" hidden="1" outlineLevel="1">
      <c r="F267" s="42" t="str">
        <f>F268</f>
        <v>BULK_TRANS</v>
      </c>
      <c r="G267" s="17" t="str">
        <f>$G$14</f>
        <v>CUSTOMER</v>
      </c>
      <c r="H267" s="21">
        <f t="shared" si="118"/>
        <v>0</v>
      </c>
      <c r="I267" s="22">
        <f>VLOOKUP(CONCATENATE($F267," ",$G267),AllocFactorMatrix,(I$4+1),FALSE)*$E268</f>
        <v>0</v>
      </c>
      <c r="J267" s="22">
        <f>VLOOKUP(CONCATENATE($F267," ",$G267),AllocFactorMatrix,(J$4+1),FALSE)*$E268</f>
        <v>0</v>
      </c>
      <c r="K267" s="22">
        <f>VLOOKUP(CONCATENATE($F267," ",$G267),AllocFactorMatrix,(K$4+1),FALSE)*$E268</f>
        <v>0</v>
      </c>
      <c r="L267" s="22">
        <f>VLOOKUP(CONCATENATE($F267," ",$G267),AllocFactorMatrix,(L$4+1),FALSE)*$E268</f>
        <v>0</v>
      </c>
      <c r="M267" s="22">
        <f t="shared" si="119"/>
        <v>0</v>
      </c>
      <c r="N267" s="22">
        <f>VLOOKUP(CONCATENATE($F267," ",$G267),AllocFactorMatrix,(N$4+1),FALSE)*$E268</f>
        <v>0</v>
      </c>
      <c r="O267" s="22">
        <f>VLOOKUP(CONCATENATE($F267," ",$G267),AllocFactorMatrix,(O$4+1),FALSE)*$E268</f>
        <v>0</v>
      </c>
      <c r="P267" s="22">
        <f>VLOOKUP(CONCATENATE($F267," ",$G267),AllocFactorMatrix,(P$4+1),FALSE)*$E268</f>
        <v>0</v>
      </c>
      <c r="Q267" s="22">
        <f>VLOOKUP(CONCATENATE($F267," ",$G267),AllocFactorMatrix,(Q$4+1),FALSE)*$E268</f>
        <v>0</v>
      </c>
      <c r="R267" s="22">
        <f t="shared" si="121"/>
        <v>0</v>
      </c>
      <c r="S267" s="22">
        <f>VLOOKUP(CONCATENATE($F267," ",$G267),AllocFactorMatrix,(S$4+1),FALSE)*$E268</f>
        <v>0</v>
      </c>
      <c r="T267" s="22">
        <f>VLOOKUP(CONCATENATE($F267," ",$G267),AllocFactorMatrix,(T$4+1),FALSE)*$E268</f>
        <v>0</v>
      </c>
      <c r="U267" s="22">
        <f>VLOOKUP(CONCATENATE($F267," ",$G267),AllocFactorMatrix,(U$4+1),FALSE)*$E268</f>
        <v>0</v>
      </c>
      <c r="V267" s="22">
        <f>VLOOKUP(CONCATENATE($F267," ",$G267),AllocFactorMatrix,(V$4+1),FALSE)*$E268</f>
        <v>0</v>
      </c>
      <c r="W267" s="22">
        <f t="shared" si="122"/>
        <v>0</v>
      </c>
      <c r="X267" s="22">
        <f>VLOOKUP(CONCATENATE($F267," ",$G267),AllocFactorMatrix,(X$4+1),FALSE)*$E268</f>
        <v>0</v>
      </c>
      <c r="Y267" s="22">
        <f>VLOOKUP(CONCATENATE($F267," ",$G267),AllocFactorMatrix,(Y$4+1),FALSE)*$E268</f>
        <v>0</v>
      </c>
      <c r="Z267" s="22">
        <f t="shared" si="120"/>
        <v>0</v>
      </c>
      <c r="AA267" s="22">
        <f>VLOOKUP(CONCATENATE($F267," ",$G267),AllocFactorMatrix,(AA$4+1),FALSE)*$E268</f>
        <v>0</v>
      </c>
      <c r="AB267" s="22">
        <f>VLOOKUP(CONCATENATE($F267," ",$G267),AllocFactorMatrix,(AB$4+1),FALSE)*$E268</f>
        <v>0</v>
      </c>
      <c r="AC267" s="22">
        <f>VLOOKUP(CONCATENATE($F267," ",$G267),AllocFactorMatrix,(AC$4+1),FALSE)*$E268</f>
        <v>0</v>
      </c>
    </row>
    <row r="268" spans="4:29" collapsed="1">
      <c r="D268" s="17" t="s">
        <v>212</v>
      </c>
      <c r="E268" s="19">
        <f>-1280638*0.985</f>
        <v>-1261428.43</v>
      </c>
      <c r="F268" s="42" t="s">
        <v>33</v>
      </c>
      <c r="G268" s="17" t="str">
        <f>$G$15</f>
        <v>TOTAL</v>
      </c>
      <c r="H268" s="21">
        <f t="shared" si="118"/>
        <v>-1261428.43</v>
      </c>
      <c r="I268" s="22">
        <f>VLOOKUP(CONCATENATE($F268," ",$G268),AllocFactorMatrix,(I$4+1),FALSE)*$E268</f>
        <v>-625427.02639355941</v>
      </c>
      <c r="J268" s="22">
        <f>VLOOKUP(CONCATENATE($F268," ",$G268),AllocFactorMatrix,(J$4+1),FALSE)*$E268</f>
        <v>-156399.20516719591</v>
      </c>
      <c r="K268" s="22">
        <f>VLOOKUP(CONCATENATE($F268," ",$G268),AllocFactorMatrix,(K$4+1),FALSE)*$E268</f>
        <v>-1982.1781571888432</v>
      </c>
      <c r="L268" s="22">
        <f>VLOOKUP(CONCATENATE($F268," ",$G268),AllocFactorMatrix,(L$4+1),FALSE)*$E268</f>
        <v>-99.206046462711072</v>
      </c>
      <c r="M268" s="22">
        <f t="shared" si="119"/>
        <v>-158480.58937084745</v>
      </c>
      <c r="N268" s="22">
        <f>VLOOKUP(CONCATENATE($F268," ",$G268),AllocFactorMatrix,(N$4+1),FALSE)*$E268</f>
        <v>-70168.148685459673</v>
      </c>
      <c r="O268" s="22">
        <f>VLOOKUP(CONCATENATE($F268," ",$G268),AllocFactorMatrix,(O$4+1),FALSE)*$E268</f>
        <v>-19231.464537412383</v>
      </c>
      <c r="P268" s="22">
        <f>VLOOKUP(CONCATENATE($F268," ",$G268),AllocFactorMatrix,(P$4+1),FALSE)*$E268</f>
        <v>-3060.3184777269721</v>
      </c>
      <c r="Q268" s="22">
        <f>VLOOKUP(CONCATENATE($F268," ",$G268),AllocFactorMatrix,(Q$4+1),FALSE)*$E268</f>
        <v>0</v>
      </c>
      <c r="R268" s="22">
        <f t="shared" si="121"/>
        <v>-92459.931700599031</v>
      </c>
      <c r="S268" s="22">
        <f>VLOOKUP(CONCATENATE($F268," ",$G268),AllocFactorMatrix,(S$4+1),FALSE)*$E268</f>
        <v>-3033.1895663907294</v>
      </c>
      <c r="T268" s="22">
        <f>VLOOKUP(CONCATENATE($F268," ",$G268),AllocFactorMatrix,(T$4+1),FALSE)*$E268</f>
        <v>-55198.876075333676</v>
      </c>
      <c r="U268" s="22">
        <f>VLOOKUP(CONCATENATE($F268," ",$G268),AllocFactorMatrix,(U$4+1),FALSE)*$E268</f>
        <v>-268958.83523602015</v>
      </c>
      <c r="V268" s="22">
        <f>VLOOKUP(CONCATENATE($F268," ",$G268),AllocFactorMatrix,(V$4+1),FALSE)*$E268</f>
        <v>-34270.853623893105</v>
      </c>
      <c r="W268" s="22">
        <f t="shared" si="122"/>
        <v>-361461.75450163765</v>
      </c>
      <c r="X268" s="22">
        <f>VLOOKUP(CONCATENATE($F268," ",$G268),AllocFactorMatrix,(X$4+1),FALSE)*$E268</f>
        <v>-19624.535272958146</v>
      </c>
      <c r="Y268" s="22">
        <f>VLOOKUP(CONCATENATE($F268," ",$G268),AllocFactorMatrix,(Y$4+1),FALSE)*$E268</f>
        <v>-368.89397851363299</v>
      </c>
      <c r="Z268" s="22">
        <f t="shared" si="120"/>
        <v>-19993.429251471778</v>
      </c>
      <c r="AA268" s="22">
        <f>VLOOKUP(CONCATENATE($F268," ",$G268),AllocFactorMatrix,(AA$4+1),FALSE)*$E268</f>
        <v>-285.39043970094713</v>
      </c>
      <c r="AB268" s="22">
        <f>VLOOKUP(CONCATENATE($F268," ",$G268),AllocFactorMatrix,(AB$4+1),FALSE)*$E268</f>
        <v>-2681.9008066412343</v>
      </c>
      <c r="AC268" s="22">
        <f>VLOOKUP(CONCATENATE($F268," ",$G268),AllocFactorMatrix,(AC$4+1),FALSE)*$E268</f>
        <v>-638.40753554259356</v>
      </c>
    </row>
    <row r="269" spans="4:29">
      <c r="E269" s="59"/>
      <c r="H269" s="21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</row>
    <row r="270" spans="4:29" hidden="1" outlineLevel="1">
      <c r="E270" s="19"/>
      <c r="F270" s="42"/>
      <c r="G270" s="17" t="str">
        <f>$G$8</f>
        <v>PRODUCTION</v>
      </c>
      <c r="H270" s="21">
        <f t="shared" ref="H270:V270" ca="1" si="123">H228+H236+H244+H252+H220+H261</f>
        <v>-597148188.10941565</v>
      </c>
      <c r="I270" s="21">
        <f t="shared" ca="1" si="123"/>
        <v>-296071189.39405358</v>
      </c>
      <c r="J270" s="21">
        <f t="shared" ca="1" si="123"/>
        <v>-74037892.0961404</v>
      </c>
      <c r="K270" s="21">
        <f t="shared" ca="1" si="123"/>
        <v>-938344.23493640323</v>
      </c>
      <c r="L270" s="21">
        <f t="shared" ca="1" si="123"/>
        <v>-46963.196235165247</v>
      </c>
      <c r="M270" s="21">
        <f t="shared" ca="1" si="123"/>
        <v>-75023199.527311981</v>
      </c>
      <c r="N270" s="21">
        <f t="shared" ca="1" si="123"/>
        <v>-33216932.371275574</v>
      </c>
      <c r="O270" s="21">
        <f t="shared" ca="1" si="123"/>
        <v>-9103991.8952883333</v>
      </c>
      <c r="P270" s="21">
        <f t="shared" ca="1" si="123"/>
        <v>-1448725.5801047913</v>
      </c>
      <c r="Q270" s="21">
        <f t="shared" ca="1" si="123"/>
        <v>0</v>
      </c>
      <c r="R270" s="21">
        <f t="shared" ca="1" si="123"/>
        <v>-43769649.846668705</v>
      </c>
      <c r="S270" s="21">
        <f t="shared" ca="1" si="123"/>
        <v>-1435883.0122154518</v>
      </c>
      <c r="T270" s="21">
        <f t="shared" ca="1" si="123"/>
        <v>-26130621.484456059</v>
      </c>
      <c r="U270" s="21">
        <f t="shared" ca="1" si="123"/>
        <v>-127322547.4529762</v>
      </c>
      <c r="V270" s="21">
        <f t="shared" ca="1" si="123"/>
        <v>-16223495.253290566</v>
      </c>
      <c r="W270" s="21">
        <f t="shared" ref="I270:AC277" ca="1" si="124">W228+W236+W244+W252+W220+W261</f>
        <v>-171112547.20293829</v>
      </c>
      <c r="X270" s="21">
        <f t="shared" ca="1" si="124"/>
        <v>-9290067.832652444</v>
      </c>
      <c r="Y270" s="21">
        <f t="shared" ca="1" si="124"/>
        <v>-174630.89116668288</v>
      </c>
      <c r="Z270" s="21">
        <f t="shared" ca="1" si="124"/>
        <v>-9464698.7238191273</v>
      </c>
      <c r="AA270" s="21">
        <f t="shared" ca="1" si="124"/>
        <v>-135101.11229312469</v>
      </c>
      <c r="AB270" s="21">
        <f t="shared" ca="1" si="124"/>
        <v>-1269586.2637050233</v>
      </c>
      <c r="AC270" s="21">
        <f t="shared" ca="1" si="124"/>
        <v>-302216.03862587514</v>
      </c>
    </row>
    <row r="271" spans="4:29" hidden="1" outlineLevel="1">
      <c r="E271" s="19"/>
      <c r="F271" s="42"/>
      <c r="G271" s="17" t="str">
        <f>$G$9</f>
        <v>BULKTRAN</v>
      </c>
      <c r="H271" s="21">
        <f t="shared" ref="H271:H277" ca="1" si="125">H229+H237+H245+H253+H221+H262</f>
        <v>-201653381.34373882</v>
      </c>
      <c r="I271" s="21">
        <f t="shared" ca="1" si="124"/>
        <v>-99981474.69692041</v>
      </c>
      <c r="J271" s="21">
        <f t="shared" ca="1" si="124"/>
        <v>-25002154.550645571</v>
      </c>
      <c r="K271" s="21">
        <f t="shared" ca="1" si="124"/>
        <v>-316873.25124171429</v>
      </c>
      <c r="L271" s="21">
        <f t="shared" ca="1" si="124"/>
        <v>-15859.19124951841</v>
      </c>
      <c r="M271" s="21">
        <f t="shared" ca="1" si="124"/>
        <v>-25334886.993136801</v>
      </c>
      <c r="N271" s="21">
        <f t="shared" ca="1" si="124"/>
        <v>-11217159.934355661</v>
      </c>
      <c r="O271" s="21">
        <f t="shared" ca="1" si="124"/>
        <v>-3074363.7609003377</v>
      </c>
      <c r="P271" s="21">
        <f t="shared" ca="1" si="124"/>
        <v>-489225.98725824454</v>
      </c>
      <c r="Q271" s="21">
        <f t="shared" ca="1" si="124"/>
        <v>0</v>
      </c>
      <c r="R271" s="21">
        <f t="shared" ca="1" si="124"/>
        <v>-14780749.682514243</v>
      </c>
      <c r="S271" s="21">
        <f t="shared" ca="1" si="124"/>
        <v>-484889.12868345564</v>
      </c>
      <c r="T271" s="21">
        <f t="shared" ca="1" si="124"/>
        <v>-8824155.0152512752</v>
      </c>
      <c r="U271" s="21">
        <f t="shared" ca="1" si="124"/>
        <v>-42996064.840251759</v>
      </c>
      <c r="V271" s="21">
        <f t="shared" ca="1" si="124"/>
        <v>-5478577.5795416078</v>
      </c>
      <c r="W271" s="21">
        <f t="shared" ca="1" si="124"/>
        <v>-57783686.563728094</v>
      </c>
      <c r="X271" s="21">
        <f t="shared" ca="1" si="124"/>
        <v>-3137200.4950700873</v>
      </c>
      <c r="Y271" s="21">
        <f t="shared" ca="1" si="124"/>
        <v>-58971.810334589194</v>
      </c>
      <c r="Z271" s="21">
        <f t="shared" ca="1" si="124"/>
        <v>-3196172.3054046761</v>
      </c>
      <c r="AA271" s="21">
        <f t="shared" ca="1" si="124"/>
        <v>-45622.839790341815</v>
      </c>
      <c r="AB271" s="21">
        <f t="shared" ca="1" si="124"/>
        <v>-428731.7086136273</v>
      </c>
      <c r="AC271" s="21">
        <f t="shared" ca="1" si="124"/>
        <v>-102056.55363062263</v>
      </c>
    </row>
    <row r="272" spans="4:29" hidden="1" outlineLevel="1">
      <c r="E272" s="19"/>
      <c r="F272" s="42"/>
      <c r="G272" s="17" t="str">
        <f>$G$10</f>
        <v>SUBTRAN</v>
      </c>
      <c r="H272" s="21">
        <f t="shared" ca="1" si="125"/>
        <v>-67721381.051309124</v>
      </c>
      <c r="I272" s="21">
        <f t="shared" ca="1" si="124"/>
        <v>-32679780.571262673</v>
      </c>
      <c r="J272" s="21">
        <f t="shared" ca="1" si="124"/>
        <v>-8153390.3920774767</v>
      </c>
      <c r="K272" s="21">
        <f t="shared" ca="1" si="124"/>
        <v>-103552.88620430083</v>
      </c>
      <c r="L272" s="21">
        <f t="shared" ca="1" si="124"/>
        <v>-6675.891839715684</v>
      </c>
      <c r="M272" s="21">
        <f t="shared" ca="1" si="124"/>
        <v>-8263619.1701214937</v>
      </c>
      <c r="N272" s="21">
        <f t="shared" ca="1" si="124"/>
        <v>-3620776.2120259423</v>
      </c>
      <c r="O272" s="21">
        <f t="shared" ca="1" si="124"/>
        <v>-993996.80647814902</v>
      </c>
      <c r="P272" s="21">
        <f t="shared" ca="1" si="124"/>
        <v>-199800.71840714759</v>
      </c>
      <c r="Q272" s="21">
        <f t="shared" ca="1" si="124"/>
        <v>0</v>
      </c>
      <c r="R272" s="21">
        <f t="shared" ca="1" si="124"/>
        <v>-4814573.7369112391</v>
      </c>
      <c r="S272" s="21">
        <f t="shared" ca="1" si="124"/>
        <v>-153437.46210535814</v>
      </c>
      <c r="T272" s="21">
        <f t="shared" ca="1" si="124"/>
        <v>-2874673.8624077938</v>
      </c>
      <c r="U272" s="21">
        <f t="shared" ca="1" si="124"/>
        <v>-17864440.947739832</v>
      </c>
      <c r="V272" s="21">
        <f t="shared" ca="1" si="124"/>
        <v>0</v>
      </c>
      <c r="W272" s="21">
        <f t="shared" ca="1" si="124"/>
        <v>-20892552.272252984</v>
      </c>
      <c r="X272" s="21">
        <f t="shared" ca="1" si="124"/>
        <v>-1015579.3001247295</v>
      </c>
      <c r="Y272" s="21">
        <f t="shared" ca="1" si="124"/>
        <v>-19480.664771693071</v>
      </c>
      <c r="Z272" s="21">
        <f t="shared" ca="1" si="124"/>
        <v>-1035059.9648964226</v>
      </c>
      <c r="AA272" s="21">
        <f t="shared" ca="1" si="124"/>
        <v>-14817.163663090985</v>
      </c>
      <c r="AB272" s="21">
        <f t="shared" ca="1" si="124"/>
        <v>-16953.090629377311</v>
      </c>
      <c r="AC272" s="21">
        <f t="shared" ca="1" si="124"/>
        <v>-4025.08157182895</v>
      </c>
    </row>
    <row r="273" spans="4:29" hidden="1" outlineLevel="1">
      <c r="E273" s="19"/>
      <c r="F273" s="42"/>
      <c r="G273" s="17" t="str">
        <f>$G$11</f>
        <v>DISTPRI</v>
      </c>
      <c r="H273" s="21">
        <f t="shared" ca="1" si="125"/>
        <v>-85408085.655168489</v>
      </c>
      <c r="I273" s="21">
        <f t="shared" ca="1" si="124"/>
        <v>-56490604.721340746</v>
      </c>
      <c r="J273" s="21">
        <f t="shared" ca="1" si="124"/>
        <v>-14018628.219040148</v>
      </c>
      <c r="K273" s="21">
        <f t="shared" ca="1" si="124"/>
        <v>-177979.14475072711</v>
      </c>
      <c r="L273" s="21">
        <f t="shared" ca="1" si="124"/>
        <v>0</v>
      </c>
      <c r="M273" s="21">
        <f t="shared" ca="1" si="124"/>
        <v>-14196607.363790875</v>
      </c>
      <c r="N273" s="21">
        <f t="shared" ca="1" si="124"/>
        <v>-6119038.4004646437</v>
      </c>
      <c r="O273" s="21">
        <f t="shared" ca="1" si="124"/>
        <v>-1682691.4575378296</v>
      </c>
      <c r="P273" s="21">
        <f t="shared" ca="1" si="124"/>
        <v>0</v>
      </c>
      <c r="Q273" s="21">
        <f t="shared" ca="1" si="124"/>
        <v>0</v>
      </c>
      <c r="R273" s="21">
        <f t="shared" ca="1" si="124"/>
        <v>-7801729.8580024727</v>
      </c>
      <c r="S273" s="21">
        <f t="shared" ca="1" si="124"/>
        <v>-262198.49221040681</v>
      </c>
      <c r="T273" s="21">
        <f t="shared" ca="1" si="124"/>
        <v>-4842743.9072370091</v>
      </c>
      <c r="U273" s="21">
        <f t="shared" ca="1" si="124"/>
        <v>0</v>
      </c>
      <c r="V273" s="21">
        <f t="shared" ca="1" si="124"/>
        <v>0</v>
      </c>
      <c r="W273" s="21">
        <f t="shared" ca="1" si="124"/>
        <v>-5104942.399447416</v>
      </c>
      <c r="X273" s="21">
        <f t="shared" ca="1" si="124"/>
        <v>-1719972.6706148139</v>
      </c>
      <c r="Y273" s="21">
        <f t="shared" ca="1" si="124"/>
        <v>-33033.686960292689</v>
      </c>
      <c r="Z273" s="21">
        <f t="shared" ca="1" si="124"/>
        <v>-1753006.3575751064</v>
      </c>
      <c r="AA273" s="21">
        <f t="shared" ca="1" si="124"/>
        <v>-25246.098677076778</v>
      </c>
      <c r="AB273" s="21">
        <f t="shared" ca="1" si="124"/>
        <v>-29051.37243544418</v>
      </c>
      <c r="AC273" s="21">
        <f t="shared" ca="1" si="124"/>
        <v>-6897.4838993513686</v>
      </c>
    </row>
    <row r="274" spans="4:29" hidden="1" outlineLevel="1">
      <c r="E274" s="19"/>
      <c r="F274" s="42"/>
      <c r="G274" s="17" t="str">
        <f>$G$12</f>
        <v>DISTSEC</v>
      </c>
      <c r="H274" s="21">
        <f t="shared" ca="1" si="125"/>
        <v>-29278449.687696662</v>
      </c>
      <c r="I274" s="21">
        <f t="shared" ca="1" si="124"/>
        <v>-22262701.86412083</v>
      </c>
      <c r="J274" s="21">
        <f t="shared" ca="1" si="124"/>
        <v>-4493567.8811181691</v>
      </c>
      <c r="K274" s="21">
        <f t="shared" ca="1" si="124"/>
        <v>0</v>
      </c>
      <c r="L274" s="21">
        <f t="shared" ca="1" si="124"/>
        <v>0</v>
      </c>
      <c r="M274" s="21">
        <f t="shared" ca="1" si="124"/>
        <v>-4493567.8811181691</v>
      </c>
      <c r="N274" s="21">
        <f t="shared" ca="1" si="124"/>
        <v>-1721127.7217100195</v>
      </c>
      <c r="O274" s="21">
        <f t="shared" ca="1" si="124"/>
        <v>0</v>
      </c>
      <c r="P274" s="21">
        <f t="shared" ca="1" si="124"/>
        <v>0</v>
      </c>
      <c r="Q274" s="21">
        <f t="shared" ca="1" si="124"/>
        <v>0</v>
      </c>
      <c r="R274" s="21">
        <f t="shared" ca="1" si="124"/>
        <v>-1721127.7217100195</v>
      </c>
      <c r="S274" s="21">
        <f t="shared" ca="1" si="124"/>
        <v>-60449.61699705074</v>
      </c>
      <c r="T274" s="21">
        <f t="shared" ca="1" si="124"/>
        <v>0</v>
      </c>
      <c r="U274" s="21">
        <f t="shared" ca="1" si="124"/>
        <v>0</v>
      </c>
      <c r="V274" s="21">
        <f t="shared" ca="1" si="124"/>
        <v>0</v>
      </c>
      <c r="W274" s="21">
        <f t="shared" ca="1" si="124"/>
        <v>-60449.61699705074</v>
      </c>
      <c r="X274" s="21">
        <f t="shared" ca="1" si="124"/>
        <v>-499243.18877458601</v>
      </c>
      <c r="Y274" s="21">
        <f t="shared" ca="1" si="124"/>
        <v>0</v>
      </c>
      <c r="Z274" s="21">
        <f t="shared" ca="1" si="124"/>
        <v>-499243.18877458601</v>
      </c>
      <c r="AA274" s="21">
        <f t="shared" ca="1" si="124"/>
        <v>-6426.1395421097195</v>
      </c>
      <c r="AB274" s="21">
        <f t="shared" ca="1" si="124"/>
        <v>-191327.32854101202</v>
      </c>
      <c r="AC274" s="21">
        <f t="shared" ca="1" si="124"/>
        <v>-43605.946892887376</v>
      </c>
    </row>
    <row r="275" spans="4:29" hidden="1" outlineLevel="1">
      <c r="E275" s="19"/>
      <c r="F275" s="42"/>
      <c r="G275" s="17" t="str">
        <f>$G$13</f>
        <v>ENERGY</v>
      </c>
      <c r="H275" s="21">
        <f t="shared" ca="1" si="125"/>
        <v>-9108531.3453857955</v>
      </c>
      <c r="I275" s="21">
        <f t="shared" ca="1" si="124"/>
        <v>-3346644.2286721137</v>
      </c>
      <c r="J275" s="21">
        <f t="shared" ca="1" si="124"/>
        <v>-1057166.1400682516</v>
      </c>
      <c r="K275" s="21">
        <f t="shared" ca="1" si="124"/>
        <v>-13202.480768375961</v>
      </c>
      <c r="L275" s="21">
        <f t="shared" ca="1" si="124"/>
        <v>-668.80769525267806</v>
      </c>
      <c r="M275" s="21">
        <f t="shared" ca="1" si="124"/>
        <v>-1071037.4285318803</v>
      </c>
      <c r="N275" s="21">
        <f t="shared" ca="1" si="124"/>
        <v>-535607.24361387303</v>
      </c>
      <c r="O275" s="21">
        <f t="shared" ca="1" si="124"/>
        <v>-144492.73738558762</v>
      </c>
      <c r="P275" s="21">
        <f t="shared" ca="1" si="124"/>
        <v>-22516.080725333475</v>
      </c>
      <c r="Q275" s="21">
        <f t="shared" ca="1" si="124"/>
        <v>0</v>
      </c>
      <c r="R275" s="21">
        <f t="shared" ca="1" si="124"/>
        <v>-702616.0617247941</v>
      </c>
      <c r="S275" s="21">
        <f t="shared" ca="1" si="124"/>
        <v>-26974.162929350936</v>
      </c>
      <c r="T275" s="21">
        <f t="shared" ca="1" si="124"/>
        <v>-533179.52711239411</v>
      </c>
      <c r="U275" s="21">
        <f t="shared" ca="1" si="124"/>
        <v>-2802981.1407270334</v>
      </c>
      <c r="V275" s="21">
        <f t="shared" ca="1" si="124"/>
        <v>-391948.80419642339</v>
      </c>
      <c r="W275" s="21">
        <f t="shared" ca="1" si="124"/>
        <v>-3755083.6349652018</v>
      </c>
      <c r="X275" s="21">
        <f t="shared" ca="1" si="124"/>
        <v>-150590.06172654999</v>
      </c>
      <c r="Y275" s="21">
        <f t="shared" ca="1" si="124"/>
        <v>-2847.5318864979467</v>
      </c>
      <c r="Z275" s="21">
        <f t="shared" ca="1" si="124"/>
        <v>-153437.59361304794</v>
      </c>
      <c r="AA275" s="21">
        <f t="shared" ca="1" si="124"/>
        <v>-2840.3421377365012</v>
      </c>
      <c r="AB275" s="21">
        <f t="shared" ca="1" si="124"/>
        <v>-62272.876777515914</v>
      </c>
      <c r="AC275" s="21">
        <f t="shared" ca="1" si="124"/>
        <v>-14599.178963504872</v>
      </c>
    </row>
    <row r="276" spans="4:29" hidden="1" outlineLevel="1">
      <c r="E276" s="19"/>
      <c r="F276" s="42"/>
      <c r="G276" s="17" t="str">
        <f>$G$14</f>
        <v>CUSTOMER</v>
      </c>
      <c r="H276" s="21">
        <f t="shared" ca="1" si="125"/>
        <v>-236671487.80728522</v>
      </c>
      <c r="I276" s="21">
        <f t="shared" ca="1" si="124"/>
        <v>-176665745.96664542</v>
      </c>
      <c r="J276" s="21">
        <f t="shared" ca="1" si="124"/>
        <v>-43330488.614170477</v>
      </c>
      <c r="K276" s="21">
        <f t="shared" ca="1" si="124"/>
        <v>-479541.28397048492</v>
      </c>
      <c r="L276" s="21">
        <f t="shared" ca="1" si="124"/>
        <v>-35324.617445882934</v>
      </c>
      <c r="M276" s="21">
        <f t="shared" ca="1" si="124"/>
        <v>-43845354.515586846</v>
      </c>
      <c r="N276" s="21">
        <f t="shared" ca="1" si="124"/>
        <v>-803733.25237045344</v>
      </c>
      <c r="O276" s="21">
        <f t="shared" ca="1" si="124"/>
        <v>-252837.80701999197</v>
      </c>
      <c r="P276" s="21">
        <f t="shared" ca="1" si="124"/>
        <v>-101324.31424184838</v>
      </c>
      <c r="Q276" s="21">
        <f t="shared" ca="1" si="124"/>
        <v>0</v>
      </c>
      <c r="R276" s="21">
        <f t="shared" ca="1" si="124"/>
        <v>-1157895.3736322937</v>
      </c>
      <c r="S276" s="21">
        <f t="shared" ca="1" si="124"/>
        <v>-7465.1380784972571</v>
      </c>
      <c r="T276" s="21">
        <f t="shared" ca="1" si="124"/>
        <v>-185476.71322753374</v>
      </c>
      <c r="U276" s="21">
        <f t="shared" ca="1" si="124"/>
        <v>-335823.71908441471</v>
      </c>
      <c r="V276" s="21">
        <f t="shared" ca="1" si="124"/>
        <v>-65097.811338146013</v>
      </c>
      <c r="W276" s="21">
        <f t="shared" ca="1" si="124"/>
        <v>-593863.38172859175</v>
      </c>
      <c r="X276" s="21">
        <f t="shared" ca="1" si="124"/>
        <v>-257317.66880402458</v>
      </c>
      <c r="Y276" s="21">
        <f t="shared" ca="1" si="124"/>
        <v>-3003.8592105671078</v>
      </c>
      <c r="Z276" s="21">
        <f t="shared" ca="1" si="124"/>
        <v>-260321.52801459169</v>
      </c>
      <c r="AA276" s="21">
        <f t="shared" ca="1" si="124"/>
        <v>-18407.370404955051</v>
      </c>
      <c r="AB276" s="21">
        <f t="shared" ca="1" si="124"/>
        <v>-12466764.78615851</v>
      </c>
      <c r="AC276" s="21">
        <f t="shared" ca="1" si="124"/>
        <v>-1663134.8851140032</v>
      </c>
    </row>
    <row r="277" spans="4:29" collapsed="1">
      <c r="D277" s="17" t="s">
        <v>211</v>
      </c>
      <c r="E277" s="21">
        <f>E235+E243+E251+E259+E227+E268</f>
        <v>-1226989505</v>
      </c>
      <c r="F277" s="42"/>
      <c r="G277" s="17" t="str">
        <f>$G$15</f>
        <v>TOTAL</v>
      </c>
      <c r="H277" s="21">
        <f t="shared" ca="1" si="125"/>
        <v>-1226989504.9999998</v>
      </c>
      <c r="I277" s="21">
        <f t="shared" ca="1" si="124"/>
        <v>-687498141.44301569</v>
      </c>
      <c r="J277" s="21">
        <f t="shared" ca="1" si="124"/>
        <v>-170093287.89326051</v>
      </c>
      <c r="K277" s="21">
        <f t="shared" ca="1" si="124"/>
        <v>-2029493.2818720061</v>
      </c>
      <c r="L277" s="21">
        <f t="shared" ca="1" si="124"/>
        <v>-105491.70446553496</v>
      </c>
      <c r="M277" s="21">
        <f t="shared" ca="1" si="124"/>
        <v>-172228272.87959805</v>
      </c>
      <c r="N277" s="21">
        <f t="shared" ca="1" si="124"/>
        <v>-57234375.135816164</v>
      </c>
      <c r="O277" s="21">
        <f t="shared" ca="1" si="124"/>
        <v>-15252374.464610228</v>
      </c>
      <c r="P277" s="21">
        <f t="shared" ca="1" si="124"/>
        <v>-2261592.6807373655</v>
      </c>
      <c r="Q277" s="21">
        <f t="shared" ca="1" si="124"/>
        <v>0</v>
      </c>
      <c r="R277" s="21">
        <f t="shared" ca="1" si="124"/>
        <v>-74748342.281163767</v>
      </c>
      <c r="S277" s="21">
        <f t="shared" ca="1" si="124"/>
        <v>-2431297.0132195712</v>
      </c>
      <c r="T277" s="21">
        <f t="shared" ca="1" si="124"/>
        <v>-43390850.509692065</v>
      </c>
      <c r="U277" s="21">
        <f t="shared" ca="1" si="124"/>
        <v>-191321858.10077924</v>
      </c>
      <c r="V277" s="21">
        <f t="shared" ca="1" si="124"/>
        <v>-22159119.448366743</v>
      </c>
      <c r="W277" s="21">
        <f t="shared" ca="1" si="124"/>
        <v>-259303125.0720576</v>
      </c>
      <c r="X277" s="21">
        <f t="shared" ca="1" si="124"/>
        <v>-16069971.217767235</v>
      </c>
      <c r="Y277" s="21">
        <f t="shared" ca="1" si="124"/>
        <v>-291968.44433032291</v>
      </c>
      <c r="Z277" s="21">
        <f t="shared" ca="1" si="124"/>
        <v>-16361939.662097558</v>
      </c>
      <c r="AA277" s="21">
        <f t="shared" ca="1" si="124"/>
        <v>-248461.06650843556</v>
      </c>
      <c r="AB277" s="21">
        <f t="shared" ca="1" si="124"/>
        <v>-14464687.426860508</v>
      </c>
      <c r="AC277" s="21">
        <f t="shared" ca="1" si="124"/>
        <v>-2136535.1686980734</v>
      </c>
    </row>
    <row r="278" spans="4:29">
      <c r="H278" s="21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</row>
    <row r="279" spans="4:29" hidden="1" outlineLevel="1">
      <c r="F279" s="42" t="str">
        <f>F286</f>
        <v>PROD_DEMAND</v>
      </c>
      <c r="G279" s="17" t="str">
        <f>$G$8</f>
        <v>PRODUCTION</v>
      </c>
      <c r="H279" s="21">
        <f t="shared" ref="H279:H286" si="126">SUBTOTAL(9,I279:AC279)</f>
        <v>150195274.00000006</v>
      </c>
      <c r="I279" s="22">
        <f>VLOOKUP(CONCATENATE($F279," ",$G279),AllocFactorMatrix,(I$4+1),FALSE)*$E286</f>
        <v>74468104.065314189</v>
      </c>
      <c r="J279" s="22">
        <f>VLOOKUP(CONCATENATE($F279," ",$G279),AllocFactorMatrix,(J$4+1),FALSE)*$E286</f>
        <v>18622080.266154464</v>
      </c>
      <c r="K279" s="22">
        <f>VLOOKUP(CONCATENATE($F279," ",$G279),AllocFactorMatrix,(K$4+1),FALSE)*$E286</f>
        <v>236013.22465499956</v>
      </c>
      <c r="L279" s="22">
        <f>VLOOKUP(CONCATENATE($F279," ",$G279),AllocFactorMatrix,(L$4+1),FALSE)*$E286</f>
        <v>11812.227294515331</v>
      </c>
      <c r="M279" s="22">
        <f t="shared" ref="M279:M286" si="127">SUBTOTAL(9,J279:L279)</f>
        <v>18869905.718103979</v>
      </c>
      <c r="N279" s="22">
        <f>VLOOKUP(CONCATENATE($F279," ",$G279),AllocFactorMatrix,(N$4+1),FALSE)*$E286</f>
        <v>8354754.0766029488</v>
      </c>
      <c r="O279" s="22">
        <f>VLOOKUP(CONCATENATE($F279," ",$G279),AllocFactorMatrix,(O$4+1),FALSE)*$E286</f>
        <v>2289844.6054667849</v>
      </c>
      <c r="P279" s="22">
        <f>VLOOKUP(CONCATENATE($F279," ",$G279),AllocFactorMatrix,(P$4+1),FALSE)*$E286</f>
        <v>364384.82069844066</v>
      </c>
      <c r="Q279" s="22">
        <f>VLOOKUP(CONCATENATE($F279," ",$G279),AllocFactorMatrix,(Q$4+1),FALSE)*$E286</f>
        <v>0</v>
      </c>
      <c r="R279" s="22">
        <f t="shared" ref="R279:R286" si="128">SUBTOTAL(9,N279:Q279)</f>
        <v>11008983.502768174</v>
      </c>
      <c r="S279" s="22">
        <f>VLOOKUP(CONCATENATE($F279," ",$G279),AllocFactorMatrix,(S$4+1),FALSE)*$E286</f>
        <v>361154.64594213787</v>
      </c>
      <c r="T279" s="22">
        <f>VLOOKUP(CONCATENATE($F279," ",$G279),AllocFactorMatrix,(T$4+1),FALSE)*$E286</f>
        <v>6572398.4963830151</v>
      </c>
      <c r="U279" s="22">
        <f>VLOOKUP(CONCATENATE($F279," ",$G279),AllocFactorMatrix,(U$4+1),FALSE)*$E286</f>
        <v>32024286.905436963</v>
      </c>
      <c r="V279" s="22">
        <f>VLOOKUP(CONCATENATE($F279," ",$G279),AllocFactorMatrix,(V$4+1),FALSE)*$E286</f>
        <v>4080548.7872621664</v>
      </c>
      <c r="W279" s="22">
        <f>SUBTOTAL(9,S279:V279)</f>
        <v>43038388.835024282</v>
      </c>
      <c r="X279" s="22">
        <f>VLOOKUP(CONCATENATE($F279," ",$G279),AllocFactorMatrix,(X$4+1),FALSE)*$E286</f>
        <v>2336646.6002709437</v>
      </c>
      <c r="Y279" s="22">
        <f>VLOOKUP(CONCATENATE($F279," ",$G279),AllocFactorMatrix,(Y$4+1),FALSE)*$E286</f>
        <v>43923.326018429143</v>
      </c>
      <c r="Z279" s="22">
        <f t="shared" ref="Z279:Z286" si="129">SUBTOTAL(9,X279:Y279)</f>
        <v>2380569.9262893731</v>
      </c>
      <c r="AA279" s="22">
        <f>VLOOKUP(CONCATENATE($F279," ",$G279),AllocFactorMatrix,(AA$4+1),FALSE)*$E286</f>
        <v>33980.758851189232</v>
      </c>
      <c r="AB279" s="22">
        <f>VLOOKUP(CONCATENATE($F279," ",$G279),AllocFactorMatrix,(AB$4+1),FALSE)*$E286</f>
        <v>319327.53132439009</v>
      </c>
      <c r="AC279" s="22">
        <f>VLOOKUP(CONCATENATE($F279," ",$G279),AllocFactorMatrix,(AC$4+1),FALSE)*$E286</f>
        <v>76013.662324452758</v>
      </c>
    </row>
    <row r="280" spans="4:29" hidden="1" outlineLevel="1">
      <c r="F280" s="42" t="str">
        <f>F286</f>
        <v>PROD_DEMAND</v>
      </c>
      <c r="G280" s="17" t="str">
        <f>$G$9</f>
        <v>BULKTRAN</v>
      </c>
      <c r="H280" s="21">
        <f t="shared" si="126"/>
        <v>0</v>
      </c>
      <c r="I280" s="22">
        <f>VLOOKUP(CONCATENATE($F280," ",$G280),AllocFactorMatrix,(I$4+1),FALSE)*$E286</f>
        <v>0</v>
      </c>
      <c r="J280" s="22">
        <f>VLOOKUP(CONCATENATE($F280," ",$G280),AllocFactorMatrix,(J$4+1),FALSE)*$E286</f>
        <v>0</v>
      </c>
      <c r="K280" s="22">
        <f>VLOOKUP(CONCATENATE($F280," ",$G280),AllocFactorMatrix,(K$4+1),FALSE)*$E286</f>
        <v>0</v>
      </c>
      <c r="L280" s="22">
        <f>VLOOKUP(CONCATENATE($F280," ",$G280),AllocFactorMatrix,(L$4+1),FALSE)*$E286</f>
        <v>0</v>
      </c>
      <c r="M280" s="22">
        <f t="shared" si="127"/>
        <v>0</v>
      </c>
      <c r="N280" s="22">
        <f>VLOOKUP(CONCATENATE($F280," ",$G280),AllocFactorMatrix,(N$4+1),FALSE)*$E286</f>
        <v>0</v>
      </c>
      <c r="O280" s="22">
        <f>VLOOKUP(CONCATENATE($F280," ",$G280),AllocFactorMatrix,(O$4+1),FALSE)*$E286</f>
        <v>0</v>
      </c>
      <c r="P280" s="22">
        <f>VLOOKUP(CONCATENATE($F280," ",$G280),AllocFactorMatrix,(P$4+1),FALSE)*$E286</f>
        <v>0</v>
      </c>
      <c r="Q280" s="22">
        <f>VLOOKUP(CONCATENATE($F280," ",$G280),AllocFactorMatrix,(Q$4+1),FALSE)*$E286</f>
        <v>0</v>
      </c>
      <c r="R280" s="22">
        <f t="shared" si="128"/>
        <v>0</v>
      </c>
      <c r="S280" s="22">
        <f>VLOOKUP(CONCATENATE($F280," ",$G280),AllocFactorMatrix,(S$4+1),FALSE)*$E286</f>
        <v>0</v>
      </c>
      <c r="T280" s="22">
        <f>VLOOKUP(CONCATENATE($F280," ",$G280),AllocFactorMatrix,(T$4+1),FALSE)*$E286</f>
        <v>0</v>
      </c>
      <c r="U280" s="22">
        <f>VLOOKUP(CONCATENATE($F280," ",$G280),AllocFactorMatrix,(U$4+1),FALSE)*$E286</f>
        <v>0</v>
      </c>
      <c r="V280" s="22">
        <f>VLOOKUP(CONCATENATE($F280," ",$G280),AllocFactorMatrix,(V$4+1),FALSE)*$E286</f>
        <v>0</v>
      </c>
      <c r="W280" s="22">
        <f t="shared" ref="W280:W286" si="130">SUBTOTAL(9,S280:V280)</f>
        <v>0</v>
      </c>
      <c r="X280" s="22">
        <f>VLOOKUP(CONCATENATE($F280," ",$G280),AllocFactorMatrix,(X$4+1),FALSE)*$E286</f>
        <v>0</v>
      </c>
      <c r="Y280" s="22">
        <f>VLOOKUP(CONCATENATE($F280," ",$G280),AllocFactorMatrix,(Y$4+1),FALSE)*$E286</f>
        <v>0</v>
      </c>
      <c r="Z280" s="22">
        <f t="shared" si="129"/>
        <v>0</v>
      </c>
      <c r="AA280" s="22">
        <f>VLOOKUP(CONCATENATE($F280," ",$G280),AllocFactorMatrix,(AA$4+1),FALSE)*$E286</f>
        <v>0</v>
      </c>
      <c r="AB280" s="22">
        <f>VLOOKUP(CONCATENATE($F280," ",$G280),AllocFactorMatrix,(AB$4+1),FALSE)*$E286</f>
        <v>0</v>
      </c>
      <c r="AC280" s="22">
        <f>VLOOKUP(CONCATENATE($F280," ",$G280),AllocFactorMatrix,(AC$4+1),FALSE)*$E286</f>
        <v>0</v>
      </c>
    </row>
    <row r="281" spans="4:29" hidden="1" outlineLevel="1">
      <c r="F281" s="42" t="str">
        <f>F286</f>
        <v>PROD_DEMAND</v>
      </c>
      <c r="G281" s="17" t="str">
        <f>$G$10</f>
        <v>SUBTRAN</v>
      </c>
      <c r="H281" s="21">
        <f t="shared" si="126"/>
        <v>0</v>
      </c>
      <c r="I281" s="22">
        <f>VLOOKUP(CONCATENATE($F281," ",$G281),AllocFactorMatrix,(I$4+1),FALSE)*$E286</f>
        <v>0</v>
      </c>
      <c r="J281" s="22">
        <f>VLOOKUP(CONCATENATE($F281," ",$G281),AllocFactorMatrix,(J$4+1),FALSE)*$E286</f>
        <v>0</v>
      </c>
      <c r="K281" s="22">
        <f>VLOOKUP(CONCATENATE($F281," ",$G281),AllocFactorMatrix,(K$4+1),FALSE)*$E286</f>
        <v>0</v>
      </c>
      <c r="L281" s="22">
        <f>VLOOKUP(CONCATENATE($F281," ",$G281),AllocFactorMatrix,(L$4+1),FALSE)*$E286</f>
        <v>0</v>
      </c>
      <c r="M281" s="22">
        <f t="shared" si="127"/>
        <v>0</v>
      </c>
      <c r="N281" s="22">
        <f>VLOOKUP(CONCATENATE($F281," ",$G281),AllocFactorMatrix,(N$4+1),FALSE)*$E286</f>
        <v>0</v>
      </c>
      <c r="O281" s="22">
        <f>VLOOKUP(CONCATENATE($F281," ",$G281),AllocFactorMatrix,(O$4+1),FALSE)*$E286</f>
        <v>0</v>
      </c>
      <c r="P281" s="22">
        <f>VLOOKUP(CONCATENATE($F281," ",$G281),AllocFactorMatrix,(P$4+1),FALSE)*$E286</f>
        <v>0</v>
      </c>
      <c r="Q281" s="22">
        <f>VLOOKUP(CONCATENATE($F281," ",$G281),AllocFactorMatrix,(Q$4+1),FALSE)*$E286</f>
        <v>0</v>
      </c>
      <c r="R281" s="22">
        <f t="shared" si="128"/>
        <v>0</v>
      </c>
      <c r="S281" s="22">
        <f>VLOOKUP(CONCATENATE($F281," ",$G281),AllocFactorMatrix,(S$4+1),FALSE)*$E286</f>
        <v>0</v>
      </c>
      <c r="T281" s="22">
        <f>VLOOKUP(CONCATENATE($F281," ",$G281),AllocFactorMatrix,(T$4+1),FALSE)*$E286</f>
        <v>0</v>
      </c>
      <c r="U281" s="22">
        <f>VLOOKUP(CONCATENATE($F281," ",$G281),AllocFactorMatrix,(U$4+1),FALSE)*$E286</f>
        <v>0</v>
      </c>
      <c r="V281" s="22">
        <f>VLOOKUP(CONCATENATE($F281," ",$G281),AllocFactorMatrix,(V$4+1),FALSE)*$E286</f>
        <v>0</v>
      </c>
      <c r="W281" s="22">
        <f t="shared" si="130"/>
        <v>0</v>
      </c>
      <c r="X281" s="22">
        <f>VLOOKUP(CONCATENATE($F281," ",$G281),AllocFactorMatrix,(X$4+1),FALSE)*$E286</f>
        <v>0</v>
      </c>
      <c r="Y281" s="22">
        <f>VLOOKUP(CONCATENATE($F281," ",$G281),AllocFactorMatrix,(Y$4+1),FALSE)*$E286</f>
        <v>0</v>
      </c>
      <c r="Z281" s="22">
        <f t="shared" si="129"/>
        <v>0</v>
      </c>
      <c r="AA281" s="22">
        <f>VLOOKUP(CONCATENATE($F281," ",$G281),AllocFactorMatrix,(AA$4+1),FALSE)*$E286</f>
        <v>0</v>
      </c>
      <c r="AB281" s="22">
        <f>VLOOKUP(CONCATENATE($F281," ",$G281),AllocFactorMatrix,(AB$4+1),FALSE)*$E286</f>
        <v>0</v>
      </c>
      <c r="AC281" s="22">
        <f>VLOOKUP(CONCATENATE($F281," ",$G281),AllocFactorMatrix,(AC$4+1),FALSE)*$E286</f>
        <v>0</v>
      </c>
    </row>
    <row r="282" spans="4:29" hidden="1" outlineLevel="1">
      <c r="F282" s="42" t="str">
        <f>F286</f>
        <v>PROD_DEMAND</v>
      </c>
      <c r="G282" s="17" t="str">
        <f>$G$11</f>
        <v>DISTPRI</v>
      </c>
      <c r="H282" s="21">
        <f t="shared" si="126"/>
        <v>0</v>
      </c>
      <c r="I282" s="22">
        <f>VLOOKUP(CONCATENATE($F282," ",$G282),AllocFactorMatrix,(I$4+1),FALSE)*$E286</f>
        <v>0</v>
      </c>
      <c r="J282" s="22">
        <f>VLOOKUP(CONCATENATE($F282," ",$G282),AllocFactorMatrix,(J$4+1),FALSE)*$E286</f>
        <v>0</v>
      </c>
      <c r="K282" s="22">
        <f>VLOOKUP(CONCATENATE($F282," ",$G282),AllocFactorMatrix,(K$4+1),FALSE)*$E286</f>
        <v>0</v>
      </c>
      <c r="L282" s="22">
        <f>VLOOKUP(CONCATENATE($F282," ",$G282),AllocFactorMatrix,(L$4+1),FALSE)*$E286</f>
        <v>0</v>
      </c>
      <c r="M282" s="22">
        <f t="shared" si="127"/>
        <v>0</v>
      </c>
      <c r="N282" s="22">
        <f>VLOOKUP(CONCATENATE($F282," ",$G282),AllocFactorMatrix,(N$4+1),FALSE)*$E286</f>
        <v>0</v>
      </c>
      <c r="O282" s="22">
        <f>VLOOKUP(CONCATENATE($F282," ",$G282),AllocFactorMatrix,(O$4+1),FALSE)*$E286</f>
        <v>0</v>
      </c>
      <c r="P282" s="22">
        <f>VLOOKUP(CONCATENATE($F282," ",$G282),AllocFactorMatrix,(P$4+1),FALSE)*$E286</f>
        <v>0</v>
      </c>
      <c r="Q282" s="22">
        <f>VLOOKUP(CONCATENATE($F282," ",$G282),AllocFactorMatrix,(Q$4+1),FALSE)*$E286</f>
        <v>0</v>
      </c>
      <c r="R282" s="22">
        <f t="shared" si="128"/>
        <v>0</v>
      </c>
      <c r="S282" s="22">
        <f>VLOOKUP(CONCATENATE($F282," ",$G282),AllocFactorMatrix,(S$4+1),FALSE)*$E286</f>
        <v>0</v>
      </c>
      <c r="T282" s="22">
        <f>VLOOKUP(CONCATENATE($F282," ",$G282),AllocFactorMatrix,(T$4+1),FALSE)*$E286</f>
        <v>0</v>
      </c>
      <c r="U282" s="22">
        <f>VLOOKUP(CONCATENATE($F282," ",$G282),AllocFactorMatrix,(U$4+1),FALSE)*$E286</f>
        <v>0</v>
      </c>
      <c r="V282" s="22">
        <f>VLOOKUP(CONCATENATE($F282," ",$G282),AllocFactorMatrix,(V$4+1),FALSE)*$E286</f>
        <v>0</v>
      </c>
      <c r="W282" s="22">
        <f t="shared" si="130"/>
        <v>0</v>
      </c>
      <c r="X282" s="22">
        <f>VLOOKUP(CONCATENATE($F282," ",$G282),AllocFactorMatrix,(X$4+1),FALSE)*$E286</f>
        <v>0</v>
      </c>
      <c r="Y282" s="22">
        <f>VLOOKUP(CONCATENATE($F282," ",$G282),AllocFactorMatrix,(Y$4+1),FALSE)*$E286</f>
        <v>0</v>
      </c>
      <c r="Z282" s="22">
        <f t="shared" si="129"/>
        <v>0</v>
      </c>
      <c r="AA282" s="22">
        <f>VLOOKUP(CONCATENATE($F282," ",$G282),AllocFactorMatrix,(AA$4+1),FALSE)*$E286</f>
        <v>0</v>
      </c>
      <c r="AB282" s="22">
        <f>VLOOKUP(CONCATENATE($F282," ",$G282),AllocFactorMatrix,(AB$4+1),FALSE)*$E286</f>
        <v>0</v>
      </c>
      <c r="AC282" s="22">
        <f>VLOOKUP(CONCATENATE($F282," ",$G282),AllocFactorMatrix,(AC$4+1),FALSE)*$E286</f>
        <v>0</v>
      </c>
    </row>
    <row r="283" spans="4:29" hidden="1" outlineLevel="1">
      <c r="F283" s="42" t="str">
        <f>F286</f>
        <v>PROD_DEMAND</v>
      </c>
      <c r="G283" s="17" t="str">
        <f>$G$12</f>
        <v>DISTSEC</v>
      </c>
      <c r="H283" s="21">
        <f t="shared" si="126"/>
        <v>0</v>
      </c>
      <c r="I283" s="22">
        <f>VLOOKUP(CONCATENATE($F283," ",$G283),AllocFactorMatrix,(I$4+1),FALSE)*$E286</f>
        <v>0</v>
      </c>
      <c r="J283" s="22">
        <f>VLOOKUP(CONCATENATE($F283," ",$G283),AllocFactorMatrix,(J$4+1),FALSE)*$E286</f>
        <v>0</v>
      </c>
      <c r="K283" s="22">
        <f>VLOOKUP(CONCATENATE($F283," ",$G283),AllocFactorMatrix,(K$4+1),FALSE)*$E286</f>
        <v>0</v>
      </c>
      <c r="L283" s="22">
        <f>VLOOKUP(CONCATENATE($F283," ",$G283),AllocFactorMatrix,(L$4+1),FALSE)*$E286</f>
        <v>0</v>
      </c>
      <c r="M283" s="22">
        <f t="shared" si="127"/>
        <v>0</v>
      </c>
      <c r="N283" s="22">
        <f>VLOOKUP(CONCATENATE($F283," ",$G283),AllocFactorMatrix,(N$4+1),FALSE)*$E286</f>
        <v>0</v>
      </c>
      <c r="O283" s="22">
        <f>VLOOKUP(CONCATENATE($F283," ",$G283),AllocFactorMatrix,(O$4+1),FALSE)*$E286</f>
        <v>0</v>
      </c>
      <c r="P283" s="22">
        <f>VLOOKUP(CONCATENATE($F283," ",$G283),AllocFactorMatrix,(P$4+1),FALSE)*$E286</f>
        <v>0</v>
      </c>
      <c r="Q283" s="22">
        <f>VLOOKUP(CONCATENATE($F283," ",$G283),AllocFactorMatrix,(Q$4+1),FALSE)*$E286</f>
        <v>0</v>
      </c>
      <c r="R283" s="22">
        <f t="shared" si="128"/>
        <v>0</v>
      </c>
      <c r="S283" s="22">
        <f>VLOOKUP(CONCATENATE($F283," ",$G283),AllocFactorMatrix,(S$4+1),FALSE)*$E286</f>
        <v>0</v>
      </c>
      <c r="T283" s="22">
        <f>VLOOKUP(CONCATENATE($F283," ",$G283),AllocFactorMatrix,(T$4+1),FALSE)*$E286</f>
        <v>0</v>
      </c>
      <c r="U283" s="22">
        <f>VLOOKUP(CONCATENATE($F283," ",$G283),AllocFactorMatrix,(U$4+1),FALSE)*$E286</f>
        <v>0</v>
      </c>
      <c r="V283" s="22">
        <f>VLOOKUP(CONCATENATE($F283," ",$G283),AllocFactorMatrix,(V$4+1),FALSE)*$E286</f>
        <v>0</v>
      </c>
      <c r="W283" s="22">
        <f t="shared" si="130"/>
        <v>0</v>
      </c>
      <c r="X283" s="22">
        <f>VLOOKUP(CONCATENATE($F283," ",$G283),AllocFactorMatrix,(X$4+1),FALSE)*$E286</f>
        <v>0</v>
      </c>
      <c r="Y283" s="22">
        <f>VLOOKUP(CONCATENATE($F283," ",$G283),AllocFactorMatrix,(Y$4+1),FALSE)*$E286</f>
        <v>0</v>
      </c>
      <c r="Z283" s="22">
        <f t="shared" si="129"/>
        <v>0</v>
      </c>
      <c r="AA283" s="22">
        <f>VLOOKUP(CONCATENATE($F283," ",$G283),AllocFactorMatrix,(AA$4+1),FALSE)*$E286</f>
        <v>0</v>
      </c>
      <c r="AB283" s="22">
        <f>VLOOKUP(CONCATENATE($F283," ",$G283),AllocFactorMatrix,(AB$4+1),FALSE)*$E286</f>
        <v>0</v>
      </c>
      <c r="AC283" s="22">
        <f>VLOOKUP(CONCATENATE($F283," ",$G283),AllocFactorMatrix,(AC$4+1),FALSE)*$E286</f>
        <v>0</v>
      </c>
    </row>
    <row r="284" spans="4:29" hidden="1" outlineLevel="1">
      <c r="F284" s="42" t="str">
        <f>F286</f>
        <v>PROD_DEMAND</v>
      </c>
      <c r="G284" s="17" t="str">
        <f>$G$13</f>
        <v>ENERGY</v>
      </c>
      <c r="H284" s="21">
        <f t="shared" si="126"/>
        <v>0</v>
      </c>
      <c r="I284" s="22">
        <f>VLOOKUP(CONCATENATE($F284," ",$G284),AllocFactorMatrix,(I$4+1),FALSE)*$E286</f>
        <v>0</v>
      </c>
      <c r="J284" s="22">
        <f>VLOOKUP(CONCATENATE($F284," ",$G284),AllocFactorMatrix,(J$4+1),FALSE)*$E286</f>
        <v>0</v>
      </c>
      <c r="K284" s="22">
        <f>VLOOKUP(CONCATENATE($F284," ",$G284),AllocFactorMatrix,(K$4+1),FALSE)*$E286</f>
        <v>0</v>
      </c>
      <c r="L284" s="22">
        <f>VLOOKUP(CONCATENATE($F284," ",$G284),AllocFactorMatrix,(L$4+1),FALSE)*$E286</f>
        <v>0</v>
      </c>
      <c r="M284" s="22">
        <f t="shared" si="127"/>
        <v>0</v>
      </c>
      <c r="N284" s="22">
        <f>VLOOKUP(CONCATENATE($F284," ",$G284),AllocFactorMatrix,(N$4+1),FALSE)*$E286</f>
        <v>0</v>
      </c>
      <c r="O284" s="22">
        <f>VLOOKUP(CONCATENATE($F284," ",$G284),AllocFactorMatrix,(O$4+1),FALSE)*$E286</f>
        <v>0</v>
      </c>
      <c r="P284" s="22">
        <f>VLOOKUP(CONCATENATE($F284," ",$G284),AllocFactorMatrix,(P$4+1),FALSE)*$E286</f>
        <v>0</v>
      </c>
      <c r="Q284" s="22">
        <f>VLOOKUP(CONCATENATE($F284," ",$G284),AllocFactorMatrix,(Q$4+1),FALSE)*$E286</f>
        <v>0</v>
      </c>
      <c r="R284" s="22">
        <f t="shared" si="128"/>
        <v>0</v>
      </c>
      <c r="S284" s="22">
        <f>VLOOKUP(CONCATENATE($F284," ",$G284),AllocFactorMatrix,(S$4+1),FALSE)*$E286</f>
        <v>0</v>
      </c>
      <c r="T284" s="22">
        <f>VLOOKUP(CONCATENATE($F284," ",$G284),AllocFactorMatrix,(T$4+1),FALSE)*$E286</f>
        <v>0</v>
      </c>
      <c r="U284" s="22">
        <f>VLOOKUP(CONCATENATE($F284," ",$G284),AllocFactorMatrix,(U$4+1),FALSE)*$E286</f>
        <v>0</v>
      </c>
      <c r="V284" s="22">
        <f>VLOOKUP(CONCATENATE($F284," ",$G284),AllocFactorMatrix,(V$4+1),FALSE)*$E286</f>
        <v>0</v>
      </c>
      <c r="W284" s="22">
        <f t="shared" si="130"/>
        <v>0</v>
      </c>
      <c r="X284" s="22">
        <f>VLOOKUP(CONCATENATE($F284," ",$G284),AllocFactorMatrix,(X$4+1),FALSE)*$E286</f>
        <v>0</v>
      </c>
      <c r="Y284" s="22">
        <f>VLOOKUP(CONCATENATE($F284," ",$G284),AllocFactorMatrix,(Y$4+1),FALSE)*$E286</f>
        <v>0</v>
      </c>
      <c r="Z284" s="22">
        <f t="shared" si="129"/>
        <v>0</v>
      </c>
      <c r="AA284" s="22">
        <f>VLOOKUP(CONCATENATE($F284," ",$G284),AllocFactorMatrix,(AA$4+1),FALSE)*$E286</f>
        <v>0</v>
      </c>
      <c r="AB284" s="22">
        <f>VLOOKUP(CONCATENATE($F284," ",$G284),AllocFactorMatrix,(AB$4+1),FALSE)*$E286</f>
        <v>0</v>
      </c>
      <c r="AC284" s="22">
        <f>VLOOKUP(CONCATENATE($F284," ",$G284),AllocFactorMatrix,(AC$4+1),FALSE)*$E286</f>
        <v>0</v>
      </c>
    </row>
    <row r="285" spans="4:29" hidden="1" outlineLevel="1">
      <c r="F285" s="42" t="str">
        <f>F286</f>
        <v>PROD_DEMAND</v>
      </c>
      <c r="G285" s="17" t="str">
        <f>$G$14</f>
        <v>CUSTOMER</v>
      </c>
      <c r="H285" s="21">
        <f t="shared" si="126"/>
        <v>0</v>
      </c>
      <c r="I285" s="22">
        <f>VLOOKUP(CONCATENATE($F285," ",$G285),AllocFactorMatrix,(I$4+1),FALSE)*$E286</f>
        <v>0</v>
      </c>
      <c r="J285" s="22">
        <f>VLOOKUP(CONCATENATE($F285," ",$G285),AllocFactorMatrix,(J$4+1),FALSE)*$E286</f>
        <v>0</v>
      </c>
      <c r="K285" s="22">
        <f>VLOOKUP(CONCATENATE($F285," ",$G285),AllocFactorMatrix,(K$4+1),FALSE)*$E286</f>
        <v>0</v>
      </c>
      <c r="L285" s="22">
        <f>VLOOKUP(CONCATENATE($F285," ",$G285),AllocFactorMatrix,(L$4+1),FALSE)*$E286</f>
        <v>0</v>
      </c>
      <c r="M285" s="22">
        <f t="shared" si="127"/>
        <v>0</v>
      </c>
      <c r="N285" s="22">
        <f>VLOOKUP(CONCATENATE($F285," ",$G285),AllocFactorMatrix,(N$4+1),FALSE)*$E286</f>
        <v>0</v>
      </c>
      <c r="O285" s="22">
        <f>VLOOKUP(CONCATENATE($F285," ",$G285),AllocFactorMatrix,(O$4+1),FALSE)*$E286</f>
        <v>0</v>
      </c>
      <c r="P285" s="22">
        <f>VLOOKUP(CONCATENATE($F285," ",$G285),AllocFactorMatrix,(P$4+1),FALSE)*$E286</f>
        <v>0</v>
      </c>
      <c r="Q285" s="22">
        <f>VLOOKUP(CONCATENATE($F285," ",$G285),AllocFactorMatrix,(Q$4+1),FALSE)*$E286</f>
        <v>0</v>
      </c>
      <c r="R285" s="22">
        <f t="shared" si="128"/>
        <v>0</v>
      </c>
      <c r="S285" s="22">
        <f>VLOOKUP(CONCATENATE($F285," ",$G285),AllocFactorMatrix,(S$4+1),FALSE)*$E286</f>
        <v>0</v>
      </c>
      <c r="T285" s="22">
        <f>VLOOKUP(CONCATENATE($F285," ",$G285),AllocFactorMatrix,(T$4+1),FALSE)*$E286</f>
        <v>0</v>
      </c>
      <c r="U285" s="22">
        <f>VLOOKUP(CONCATENATE($F285," ",$G285),AllocFactorMatrix,(U$4+1),FALSE)*$E286</f>
        <v>0</v>
      </c>
      <c r="V285" s="22">
        <f>VLOOKUP(CONCATENATE($F285," ",$G285),AllocFactorMatrix,(V$4+1),FALSE)*$E286</f>
        <v>0</v>
      </c>
      <c r="W285" s="22">
        <f t="shared" si="130"/>
        <v>0</v>
      </c>
      <c r="X285" s="22">
        <f>VLOOKUP(CONCATENATE($F285," ",$G285),AllocFactorMatrix,(X$4+1),FALSE)*$E286</f>
        <v>0</v>
      </c>
      <c r="Y285" s="22">
        <f>VLOOKUP(CONCATENATE($F285," ",$G285),AllocFactorMatrix,(Y$4+1),FALSE)*$E286</f>
        <v>0</v>
      </c>
      <c r="Z285" s="22">
        <f t="shared" si="129"/>
        <v>0</v>
      </c>
      <c r="AA285" s="22">
        <f>VLOOKUP(CONCATENATE($F285," ",$G285),AllocFactorMatrix,(AA$4+1),FALSE)*$E286</f>
        <v>0</v>
      </c>
      <c r="AB285" s="22">
        <f>VLOOKUP(CONCATENATE($F285," ",$G285),AllocFactorMatrix,(AB$4+1),FALSE)*$E286</f>
        <v>0</v>
      </c>
      <c r="AC285" s="22">
        <f>VLOOKUP(CONCATENATE($F285," ",$G285),AllocFactorMatrix,(AC$4+1),FALSE)*$E286</f>
        <v>0</v>
      </c>
    </row>
    <row r="286" spans="4:29" collapsed="1">
      <c r="D286" s="39" t="str">
        <f>D200</f>
        <v>Adj 4 - Remove FGD from Base Rates (Mitchell)</v>
      </c>
      <c r="E286" s="19">
        <v>150195274</v>
      </c>
      <c r="F286" s="42" t="s">
        <v>29</v>
      </c>
      <c r="G286" s="17" t="str">
        <f>$G$15</f>
        <v>TOTAL</v>
      </c>
      <c r="H286" s="21">
        <f t="shared" si="126"/>
        <v>150195274.00000006</v>
      </c>
      <c r="I286" s="22">
        <f>VLOOKUP(CONCATENATE($F286," ",$G286),AllocFactorMatrix,(I$4+1),FALSE)*$E286</f>
        <v>74468104.065314189</v>
      </c>
      <c r="J286" s="22">
        <f>VLOOKUP(CONCATENATE($F286," ",$G286),AllocFactorMatrix,(J$4+1),FALSE)*$E286</f>
        <v>18622080.266154464</v>
      </c>
      <c r="K286" s="22">
        <f>VLOOKUP(CONCATENATE($F286," ",$G286),AllocFactorMatrix,(K$4+1),FALSE)*$E286</f>
        <v>236013.22465499956</v>
      </c>
      <c r="L286" s="22">
        <f>VLOOKUP(CONCATENATE($F286," ",$G286),AllocFactorMatrix,(L$4+1),FALSE)*$E286</f>
        <v>11812.227294515331</v>
      </c>
      <c r="M286" s="22">
        <f t="shared" si="127"/>
        <v>18869905.718103979</v>
      </c>
      <c r="N286" s="22">
        <f>VLOOKUP(CONCATENATE($F286," ",$G286),AllocFactorMatrix,(N$4+1),FALSE)*$E286</f>
        <v>8354754.0766029488</v>
      </c>
      <c r="O286" s="22">
        <f>VLOOKUP(CONCATENATE($F286," ",$G286),AllocFactorMatrix,(O$4+1),FALSE)*$E286</f>
        <v>2289844.6054667849</v>
      </c>
      <c r="P286" s="22">
        <f>VLOOKUP(CONCATENATE($F286," ",$G286),AllocFactorMatrix,(P$4+1),FALSE)*$E286</f>
        <v>364384.82069844066</v>
      </c>
      <c r="Q286" s="22">
        <f>VLOOKUP(CONCATENATE($F286," ",$G286),AllocFactorMatrix,(Q$4+1),FALSE)*$E286</f>
        <v>0</v>
      </c>
      <c r="R286" s="22">
        <f t="shared" si="128"/>
        <v>11008983.502768174</v>
      </c>
      <c r="S286" s="22">
        <f>VLOOKUP(CONCATENATE($F286," ",$G286),AllocFactorMatrix,(S$4+1),FALSE)*$E286</f>
        <v>361154.64594213787</v>
      </c>
      <c r="T286" s="22">
        <f>VLOOKUP(CONCATENATE($F286," ",$G286),AllocFactorMatrix,(T$4+1),FALSE)*$E286</f>
        <v>6572398.4963830151</v>
      </c>
      <c r="U286" s="22">
        <f>VLOOKUP(CONCATENATE($F286," ",$G286),AllocFactorMatrix,(U$4+1),FALSE)*$E286</f>
        <v>32024286.905436963</v>
      </c>
      <c r="V286" s="22">
        <f>VLOOKUP(CONCATENATE($F286," ",$G286),AllocFactorMatrix,(V$4+1),FALSE)*$E286</f>
        <v>4080548.7872621664</v>
      </c>
      <c r="W286" s="22">
        <f t="shared" si="130"/>
        <v>43038388.835024282</v>
      </c>
      <c r="X286" s="22">
        <f>VLOOKUP(CONCATENATE($F286," ",$G286),AllocFactorMatrix,(X$4+1),FALSE)*$E286</f>
        <v>2336646.6002709437</v>
      </c>
      <c r="Y286" s="22">
        <f>VLOOKUP(CONCATENATE($F286," ",$G286),AllocFactorMatrix,(Y$4+1),FALSE)*$E286</f>
        <v>43923.326018429143</v>
      </c>
      <c r="Z286" s="22">
        <f t="shared" si="129"/>
        <v>2380569.9262893731</v>
      </c>
      <c r="AA286" s="22">
        <f>VLOOKUP(CONCATENATE($F286," ",$G286),AllocFactorMatrix,(AA$4+1),FALSE)*$E286</f>
        <v>33980.758851189232</v>
      </c>
      <c r="AB286" s="22">
        <f>VLOOKUP(CONCATENATE($F286," ",$G286),AllocFactorMatrix,(AB$4+1),FALSE)*$E286</f>
        <v>319327.53132439009</v>
      </c>
      <c r="AC286" s="22">
        <f>VLOOKUP(CONCATENATE($F286," ",$G286),AllocFactorMatrix,(AC$4+1),FALSE)*$E286</f>
        <v>76013.662324452758</v>
      </c>
    </row>
    <row r="287" spans="4:29" hidden="1" outlineLevel="1">
      <c r="F287" s="42"/>
      <c r="G287" s="17" t="str">
        <f>$G$8</f>
        <v>PRODUCTION</v>
      </c>
      <c r="H287" s="19">
        <f t="shared" ref="H287:AC287" si="131">H279</f>
        <v>150195274.00000006</v>
      </c>
      <c r="I287" s="19">
        <f t="shared" si="131"/>
        <v>74468104.065314189</v>
      </c>
      <c r="J287" s="19">
        <f t="shared" si="131"/>
        <v>18622080.266154464</v>
      </c>
      <c r="K287" s="19">
        <f t="shared" si="131"/>
        <v>236013.22465499956</v>
      </c>
      <c r="L287" s="19">
        <f t="shared" si="131"/>
        <v>11812.227294515331</v>
      </c>
      <c r="M287" s="19">
        <f t="shared" si="131"/>
        <v>18869905.718103979</v>
      </c>
      <c r="N287" s="19">
        <f t="shared" si="131"/>
        <v>8354754.0766029488</v>
      </c>
      <c r="O287" s="19">
        <f t="shared" si="131"/>
        <v>2289844.6054667849</v>
      </c>
      <c r="P287" s="19">
        <f t="shared" si="131"/>
        <v>364384.82069844066</v>
      </c>
      <c r="Q287" s="19">
        <f t="shared" si="131"/>
        <v>0</v>
      </c>
      <c r="R287" s="19">
        <f t="shared" si="131"/>
        <v>11008983.502768174</v>
      </c>
      <c r="S287" s="19">
        <f t="shared" si="131"/>
        <v>361154.64594213787</v>
      </c>
      <c r="T287" s="19">
        <f t="shared" si="131"/>
        <v>6572398.4963830151</v>
      </c>
      <c r="U287" s="19">
        <f t="shared" si="131"/>
        <v>32024286.905436963</v>
      </c>
      <c r="V287" s="19">
        <f t="shared" si="131"/>
        <v>4080548.7872621664</v>
      </c>
      <c r="W287" s="19">
        <f t="shared" si="131"/>
        <v>43038388.835024282</v>
      </c>
      <c r="X287" s="19">
        <f t="shared" si="131"/>
        <v>2336646.6002709437</v>
      </c>
      <c r="Y287" s="19">
        <f t="shared" si="131"/>
        <v>43923.326018429143</v>
      </c>
      <c r="Z287" s="19">
        <f t="shared" si="131"/>
        <v>2380569.9262893731</v>
      </c>
      <c r="AA287" s="19">
        <f t="shared" si="131"/>
        <v>33980.758851189232</v>
      </c>
      <c r="AB287" s="19">
        <f t="shared" si="131"/>
        <v>319327.53132439009</v>
      </c>
      <c r="AC287" s="19">
        <f t="shared" si="131"/>
        <v>76013.662324452758</v>
      </c>
    </row>
    <row r="288" spans="4:29" hidden="1" outlineLevel="1">
      <c r="F288" s="42"/>
      <c r="G288" s="17" t="str">
        <f>$G$9</f>
        <v>BULKTRAN</v>
      </c>
      <c r="H288" s="19">
        <f t="shared" ref="H288:AC288" si="132">H280</f>
        <v>0</v>
      </c>
      <c r="I288" s="19">
        <f t="shared" si="132"/>
        <v>0</v>
      </c>
      <c r="J288" s="19">
        <f t="shared" si="132"/>
        <v>0</v>
      </c>
      <c r="K288" s="19">
        <f t="shared" si="132"/>
        <v>0</v>
      </c>
      <c r="L288" s="19">
        <f t="shared" si="132"/>
        <v>0</v>
      </c>
      <c r="M288" s="19">
        <f t="shared" si="132"/>
        <v>0</v>
      </c>
      <c r="N288" s="19">
        <f t="shared" si="132"/>
        <v>0</v>
      </c>
      <c r="O288" s="19">
        <f t="shared" si="132"/>
        <v>0</v>
      </c>
      <c r="P288" s="19">
        <f t="shared" si="132"/>
        <v>0</v>
      </c>
      <c r="Q288" s="19">
        <f t="shared" si="132"/>
        <v>0</v>
      </c>
      <c r="R288" s="19">
        <f t="shared" si="132"/>
        <v>0</v>
      </c>
      <c r="S288" s="19">
        <f t="shared" si="132"/>
        <v>0</v>
      </c>
      <c r="T288" s="19">
        <f t="shared" si="132"/>
        <v>0</v>
      </c>
      <c r="U288" s="19">
        <f t="shared" si="132"/>
        <v>0</v>
      </c>
      <c r="V288" s="19">
        <f t="shared" si="132"/>
        <v>0</v>
      </c>
      <c r="W288" s="19">
        <f t="shared" si="132"/>
        <v>0</v>
      </c>
      <c r="X288" s="19">
        <f t="shared" si="132"/>
        <v>0</v>
      </c>
      <c r="Y288" s="19">
        <f t="shared" si="132"/>
        <v>0</v>
      </c>
      <c r="Z288" s="19">
        <f t="shared" si="132"/>
        <v>0</v>
      </c>
      <c r="AA288" s="19">
        <f t="shared" si="132"/>
        <v>0</v>
      </c>
      <c r="AB288" s="19">
        <f t="shared" si="132"/>
        <v>0</v>
      </c>
      <c r="AC288" s="19">
        <f t="shared" si="132"/>
        <v>0</v>
      </c>
    </row>
    <row r="289" spans="2:29" hidden="1" outlineLevel="1">
      <c r="F289" s="42"/>
      <c r="G289" s="17" t="str">
        <f>$G$10</f>
        <v>SUBTRAN</v>
      </c>
      <c r="H289" s="19">
        <f t="shared" ref="H289:AC289" si="133">H281</f>
        <v>0</v>
      </c>
      <c r="I289" s="19">
        <f t="shared" si="133"/>
        <v>0</v>
      </c>
      <c r="J289" s="19">
        <f t="shared" si="133"/>
        <v>0</v>
      </c>
      <c r="K289" s="19">
        <f t="shared" si="133"/>
        <v>0</v>
      </c>
      <c r="L289" s="19">
        <f t="shared" si="133"/>
        <v>0</v>
      </c>
      <c r="M289" s="19">
        <f t="shared" si="133"/>
        <v>0</v>
      </c>
      <c r="N289" s="19">
        <f t="shared" si="133"/>
        <v>0</v>
      </c>
      <c r="O289" s="19">
        <f t="shared" si="133"/>
        <v>0</v>
      </c>
      <c r="P289" s="19">
        <f t="shared" si="133"/>
        <v>0</v>
      </c>
      <c r="Q289" s="19">
        <f t="shared" si="133"/>
        <v>0</v>
      </c>
      <c r="R289" s="19">
        <f t="shared" si="133"/>
        <v>0</v>
      </c>
      <c r="S289" s="19">
        <f t="shared" si="133"/>
        <v>0</v>
      </c>
      <c r="T289" s="19">
        <f t="shared" si="133"/>
        <v>0</v>
      </c>
      <c r="U289" s="19">
        <f t="shared" si="133"/>
        <v>0</v>
      </c>
      <c r="V289" s="19">
        <f t="shared" si="133"/>
        <v>0</v>
      </c>
      <c r="W289" s="19">
        <f t="shared" si="133"/>
        <v>0</v>
      </c>
      <c r="X289" s="19">
        <f t="shared" si="133"/>
        <v>0</v>
      </c>
      <c r="Y289" s="19">
        <f t="shared" si="133"/>
        <v>0</v>
      </c>
      <c r="Z289" s="19">
        <f t="shared" si="133"/>
        <v>0</v>
      </c>
      <c r="AA289" s="19">
        <f t="shared" si="133"/>
        <v>0</v>
      </c>
      <c r="AB289" s="19">
        <f t="shared" si="133"/>
        <v>0</v>
      </c>
      <c r="AC289" s="19">
        <f t="shared" si="133"/>
        <v>0</v>
      </c>
    </row>
    <row r="290" spans="2:29" hidden="1" outlineLevel="1">
      <c r="F290" s="42"/>
      <c r="G290" s="17" t="str">
        <f>$G$11</f>
        <v>DISTPRI</v>
      </c>
      <c r="H290" s="19">
        <f t="shared" ref="H290:AC290" si="134">H282</f>
        <v>0</v>
      </c>
      <c r="I290" s="19">
        <f t="shared" si="134"/>
        <v>0</v>
      </c>
      <c r="J290" s="19">
        <f t="shared" si="134"/>
        <v>0</v>
      </c>
      <c r="K290" s="19">
        <f t="shared" si="134"/>
        <v>0</v>
      </c>
      <c r="L290" s="19">
        <f t="shared" si="134"/>
        <v>0</v>
      </c>
      <c r="M290" s="19">
        <f t="shared" si="134"/>
        <v>0</v>
      </c>
      <c r="N290" s="19">
        <f t="shared" si="134"/>
        <v>0</v>
      </c>
      <c r="O290" s="19">
        <f t="shared" si="134"/>
        <v>0</v>
      </c>
      <c r="P290" s="19">
        <f t="shared" si="134"/>
        <v>0</v>
      </c>
      <c r="Q290" s="19">
        <f t="shared" si="134"/>
        <v>0</v>
      </c>
      <c r="R290" s="19">
        <f t="shared" si="134"/>
        <v>0</v>
      </c>
      <c r="S290" s="19">
        <f t="shared" si="134"/>
        <v>0</v>
      </c>
      <c r="T290" s="19">
        <f t="shared" si="134"/>
        <v>0</v>
      </c>
      <c r="U290" s="19">
        <f t="shared" si="134"/>
        <v>0</v>
      </c>
      <c r="V290" s="19">
        <f t="shared" si="134"/>
        <v>0</v>
      </c>
      <c r="W290" s="19">
        <f t="shared" si="134"/>
        <v>0</v>
      </c>
      <c r="X290" s="19">
        <f t="shared" si="134"/>
        <v>0</v>
      </c>
      <c r="Y290" s="19">
        <f t="shared" si="134"/>
        <v>0</v>
      </c>
      <c r="Z290" s="19">
        <f t="shared" si="134"/>
        <v>0</v>
      </c>
      <c r="AA290" s="19">
        <f t="shared" si="134"/>
        <v>0</v>
      </c>
      <c r="AB290" s="19">
        <f t="shared" si="134"/>
        <v>0</v>
      </c>
      <c r="AC290" s="19">
        <f t="shared" si="134"/>
        <v>0</v>
      </c>
    </row>
    <row r="291" spans="2:29" hidden="1" outlineLevel="1">
      <c r="F291" s="42"/>
      <c r="G291" s="17" t="str">
        <f>$G$12</f>
        <v>DISTSEC</v>
      </c>
      <c r="H291" s="19">
        <f t="shared" ref="H291:AC291" si="135">H283</f>
        <v>0</v>
      </c>
      <c r="I291" s="19">
        <f t="shared" si="135"/>
        <v>0</v>
      </c>
      <c r="J291" s="19">
        <f t="shared" si="135"/>
        <v>0</v>
      </c>
      <c r="K291" s="19">
        <f t="shared" si="135"/>
        <v>0</v>
      </c>
      <c r="L291" s="19">
        <f t="shared" si="135"/>
        <v>0</v>
      </c>
      <c r="M291" s="19">
        <f t="shared" si="135"/>
        <v>0</v>
      </c>
      <c r="N291" s="19">
        <f t="shared" si="135"/>
        <v>0</v>
      </c>
      <c r="O291" s="19">
        <f t="shared" si="135"/>
        <v>0</v>
      </c>
      <c r="P291" s="19">
        <f t="shared" si="135"/>
        <v>0</v>
      </c>
      <c r="Q291" s="19">
        <f t="shared" si="135"/>
        <v>0</v>
      </c>
      <c r="R291" s="19">
        <f t="shared" si="135"/>
        <v>0</v>
      </c>
      <c r="S291" s="19">
        <f t="shared" si="135"/>
        <v>0</v>
      </c>
      <c r="T291" s="19">
        <f t="shared" si="135"/>
        <v>0</v>
      </c>
      <c r="U291" s="19">
        <f t="shared" si="135"/>
        <v>0</v>
      </c>
      <c r="V291" s="19">
        <f t="shared" si="135"/>
        <v>0</v>
      </c>
      <c r="W291" s="19">
        <f t="shared" si="135"/>
        <v>0</v>
      </c>
      <c r="X291" s="19">
        <f t="shared" si="135"/>
        <v>0</v>
      </c>
      <c r="Y291" s="19">
        <f t="shared" si="135"/>
        <v>0</v>
      </c>
      <c r="Z291" s="19">
        <f t="shared" si="135"/>
        <v>0</v>
      </c>
      <c r="AA291" s="19">
        <f t="shared" si="135"/>
        <v>0</v>
      </c>
      <c r="AB291" s="19">
        <f t="shared" si="135"/>
        <v>0</v>
      </c>
      <c r="AC291" s="19">
        <f t="shared" si="135"/>
        <v>0</v>
      </c>
    </row>
    <row r="292" spans="2:29" hidden="1" outlineLevel="1">
      <c r="F292" s="42"/>
      <c r="G292" s="17" t="str">
        <f>$G$13</f>
        <v>ENERGY</v>
      </c>
      <c r="H292" s="19">
        <f t="shared" ref="H292:AC292" si="136">H284</f>
        <v>0</v>
      </c>
      <c r="I292" s="19">
        <f t="shared" si="136"/>
        <v>0</v>
      </c>
      <c r="J292" s="19">
        <f t="shared" si="136"/>
        <v>0</v>
      </c>
      <c r="K292" s="19">
        <f t="shared" si="136"/>
        <v>0</v>
      </c>
      <c r="L292" s="19">
        <f t="shared" si="136"/>
        <v>0</v>
      </c>
      <c r="M292" s="19">
        <f t="shared" si="136"/>
        <v>0</v>
      </c>
      <c r="N292" s="19">
        <f t="shared" si="136"/>
        <v>0</v>
      </c>
      <c r="O292" s="19">
        <f t="shared" si="136"/>
        <v>0</v>
      </c>
      <c r="P292" s="19">
        <f t="shared" si="136"/>
        <v>0</v>
      </c>
      <c r="Q292" s="19">
        <f t="shared" si="136"/>
        <v>0</v>
      </c>
      <c r="R292" s="19">
        <f t="shared" si="136"/>
        <v>0</v>
      </c>
      <c r="S292" s="19">
        <f t="shared" si="136"/>
        <v>0</v>
      </c>
      <c r="T292" s="19">
        <f t="shared" si="136"/>
        <v>0</v>
      </c>
      <c r="U292" s="19">
        <f t="shared" si="136"/>
        <v>0</v>
      </c>
      <c r="V292" s="19">
        <f t="shared" si="136"/>
        <v>0</v>
      </c>
      <c r="W292" s="19">
        <f t="shared" si="136"/>
        <v>0</v>
      </c>
      <c r="X292" s="19">
        <f t="shared" si="136"/>
        <v>0</v>
      </c>
      <c r="Y292" s="19">
        <f t="shared" si="136"/>
        <v>0</v>
      </c>
      <c r="Z292" s="19">
        <f t="shared" si="136"/>
        <v>0</v>
      </c>
      <c r="AA292" s="19">
        <f t="shared" si="136"/>
        <v>0</v>
      </c>
      <c r="AB292" s="19">
        <f t="shared" si="136"/>
        <v>0</v>
      </c>
      <c r="AC292" s="19">
        <f t="shared" si="136"/>
        <v>0</v>
      </c>
    </row>
    <row r="293" spans="2:29" hidden="1" outlineLevel="1">
      <c r="F293" s="42"/>
      <c r="G293" s="17" t="str">
        <f>$G$14</f>
        <v>CUSTOMER</v>
      </c>
      <c r="H293" s="19">
        <f t="shared" ref="H293:AC293" si="137">H285</f>
        <v>0</v>
      </c>
      <c r="I293" s="19">
        <f t="shared" si="137"/>
        <v>0</v>
      </c>
      <c r="J293" s="19">
        <f t="shared" si="137"/>
        <v>0</v>
      </c>
      <c r="K293" s="19">
        <f t="shared" si="137"/>
        <v>0</v>
      </c>
      <c r="L293" s="19">
        <f t="shared" si="137"/>
        <v>0</v>
      </c>
      <c r="M293" s="19">
        <f t="shared" si="137"/>
        <v>0</v>
      </c>
      <c r="N293" s="19">
        <f t="shared" si="137"/>
        <v>0</v>
      </c>
      <c r="O293" s="19">
        <f t="shared" si="137"/>
        <v>0</v>
      </c>
      <c r="P293" s="19">
        <f t="shared" si="137"/>
        <v>0</v>
      </c>
      <c r="Q293" s="19">
        <f t="shared" si="137"/>
        <v>0</v>
      </c>
      <c r="R293" s="19">
        <f t="shared" si="137"/>
        <v>0</v>
      </c>
      <c r="S293" s="19">
        <f t="shared" si="137"/>
        <v>0</v>
      </c>
      <c r="T293" s="19">
        <f t="shared" si="137"/>
        <v>0</v>
      </c>
      <c r="U293" s="19">
        <f t="shared" si="137"/>
        <v>0</v>
      </c>
      <c r="V293" s="19">
        <f t="shared" si="137"/>
        <v>0</v>
      </c>
      <c r="W293" s="19">
        <f t="shared" si="137"/>
        <v>0</v>
      </c>
      <c r="X293" s="19">
        <f t="shared" si="137"/>
        <v>0</v>
      </c>
      <c r="Y293" s="19">
        <f t="shared" si="137"/>
        <v>0</v>
      </c>
      <c r="Z293" s="19">
        <f t="shared" si="137"/>
        <v>0</v>
      </c>
      <c r="AA293" s="19">
        <f t="shared" si="137"/>
        <v>0</v>
      </c>
      <c r="AB293" s="19">
        <f t="shared" si="137"/>
        <v>0</v>
      </c>
      <c r="AC293" s="19">
        <f t="shared" si="137"/>
        <v>0</v>
      </c>
    </row>
    <row r="294" spans="2:29" collapsed="1">
      <c r="C294" s="17" t="s">
        <v>213</v>
      </c>
      <c r="E294" s="19">
        <f>E286</f>
        <v>150195274</v>
      </c>
      <c r="F294" s="42"/>
      <c r="G294" s="17" t="str">
        <f>$G$15</f>
        <v>TOTAL</v>
      </c>
      <c r="H294" s="19">
        <f>H286</f>
        <v>150195274.00000006</v>
      </c>
      <c r="I294" s="19">
        <f t="shared" ref="I294:AC294" si="138">I286</f>
        <v>74468104.065314189</v>
      </c>
      <c r="J294" s="19">
        <f t="shared" si="138"/>
        <v>18622080.266154464</v>
      </c>
      <c r="K294" s="19">
        <f t="shared" si="138"/>
        <v>236013.22465499956</v>
      </c>
      <c r="L294" s="19">
        <f t="shared" si="138"/>
        <v>11812.227294515331</v>
      </c>
      <c r="M294" s="19">
        <f t="shared" si="138"/>
        <v>18869905.718103979</v>
      </c>
      <c r="N294" s="19">
        <f t="shared" si="138"/>
        <v>8354754.0766029488</v>
      </c>
      <c r="O294" s="19">
        <f t="shared" si="138"/>
        <v>2289844.6054667849</v>
      </c>
      <c r="P294" s="19">
        <f t="shared" si="138"/>
        <v>364384.82069844066</v>
      </c>
      <c r="Q294" s="19">
        <f t="shared" si="138"/>
        <v>0</v>
      </c>
      <c r="R294" s="19">
        <f t="shared" si="138"/>
        <v>11008983.502768174</v>
      </c>
      <c r="S294" s="19">
        <f t="shared" si="138"/>
        <v>361154.64594213787</v>
      </c>
      <c r="T294" s="19">
        <f t="shared" si="138"/>
        <v>6572398.4963830151</v>
      </c>
      <c r="U294" s="19">
        <f t="shared" si="138"/>
        <v>32024286.905436963</v>
      </c>
      <c r="V294" s="19">
        <f t="shared" si="138"/>
        <v>4080548.7872621664</v>
      </c>
      <c r="W294" s="19">
        <f t="shared" si="138"/>
        <v>43038388.835024282</v>
      </c>
      <c r="X294" s="19">
        <f t="shared" si="138"/>
        <v>2336646.6002709437</v>
      </c>
      <c r="Y294" s="19">
        <f t="shared" si="138"/>
        <v>43923.326018429143</v>
      </c>
      <c r="Z294" s="19">
        <f t="shared" si="138"/>
        <v>2380569.9262893731</v>
      </c>
      <c r="AA294" s="19">
        <f t="shared" si="138"/>
        <v>33980.758851189232</v>
      </c>
      <c r="AB294" s="19">
        <f t="shared" si="138"/>
        <v>319327.53132439009</v>
      </c>
      <c r="AC294" s="19">
        <f t="shared" si="138"/>
        <v>76013.662324452758</v>
      </c>
    </row>
    <row r="295" spans="2:29">
      <c r="E295" s="19"/>
      <c r="F295" s="42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</row>
    <row r="296" spans="2:29" hidden="1" outlineLevel="1">
      <c r="F296" s="42"/>
      <c r="G296" s="17" t="str">
        <f>$G$8</f>
        <v>PRODUCTION</v>
      </c>
      <c r="H296" s="19">
        <f t="shared" ref="H296:AC296" ca="1" si="139">+H270+H287</f>
        <v>-446952914.10941559</v>
      </c>
      <c r="I296" s="19">
        <f t="shared" ca="1" si="139"/>
        <v>-221603085.3287394</v>
      </c>
      <c r="J296" s="19">
        <f t="shared" ca="1" si="139"/>
        <v>-55415811.829985932</v>
      </c>
      <c r="K296" s="19">
        <f t="shared" ca="1" si="139"/>
        <v>-702331.01028140367</v>
      </c>
      <c r="L296" s="19">
        <f t="shared" ca="1" si="139"/>
        <v>-35150.968940649916</v>
      </c>
      <c r="M296" s="19">
        <f t="shared" ca="1" si="139"/>
        <v>-56153293.809208006</v>
      </c>
      <c r="N296" s="19">
        <f t="shared" ca="1" si="139"/>
        <v>-24862178.294672623</v>
      </c>
      <c r="O296" s="19">
        <f t="shared" ca="1" si="139"/>
        <v>-6814147.2898215484</v>
      </c>
      <c r="P296" s="19">
        <f t="shared" ca="1" si="139"/>
        <v>-1084340.7594063506</v>
      </c>
      <c r="Q296" s="19">
        <f t="shared" ca="1" si="139"/>
        <v>0</v>
      </c>
      <c r="R296" s="19">
        <f t="shared" ca="1" si="139"/>
        <v>-32760666.343900532</v>
      </c>
      <c r="S296" s="19">
        <f t="shared" ca="1" si="139"/>
        <v>-1074728.366273314</v>
      </c>
      <c r="T296" s="19">
        <f t="shared" ca="1" si="139"/>
        <v>-19558222.988073044</v>
      </c>
      <c r="U296" s="19">
        <f t="shared" ca="1" si="139"/>
        <v>-95298260.547539234</v>
      </c>
      <c r="V296" s="19">
        <f t="shared" ca="1" si="139"/>
        <v>-12142946.4660284</v>
      </c>
      <c r="W296" s="19">
        <f t="shared" ca="1" si="139"/>
        <v>-128074158.36791401</v>
      </c>
      <c r="X296" s="19">
        <f t="shared" ca="1" si="139"/>
        <v>-6953421.2323815003</v>
      </c>
      <c r="Y296" s="19">
        <f t="shared" ca="1" si="139"/>
        <v>-130707.56514825374</v>
      </c>
      <c r="Z296" s="19">
        <f t="shared" ca="1" si="139"/>
        <v>-7084128.7975297542</v>
      </c>
      <c r="AA296" s="19">
        <f t="shared" ca="1" si="139"/>
        <v>-101120.35344193547</v>
      </c>
      <c r="AB296" s="19">
        <f t="shared" ca="1" si="139"/>
        <v>-950258.73238063324</v>
      </c>
      <c r="AC296" s="19">
        <f t="shared" ca="1" si="139"/>
        <v>-226202.37630142237</v>
      </c>
    </row>
    <row r="297" spans="2:29" hidden="1" outlineLevel="1">
      <c r="F297" s="42"/>
      <c r="G297" s="17" t="str">
        <f>$G$9</f>
        <v>BULKTRAN</v>
      </c>
      <c r="H297" s="19">
        <f t="shared" ref="H297:AC297" ca="1" si="140">+H271+H288</f>
        <v>-201653381.34373882</v>
      </c>
      <c r="I297" s="19">
        <f t="shared" ca="1" si="140"/>
        <v>-99981474.69692041</v>
      </c>
      <c r="J297" s="19">
        <f t="shared" ca="1" si="140"/>
        <v>-25002154.550645571</v>
      </c>
      <c r="K297" s="19">
        <f t="shared" ca="1" si="140"/>
        <v>-316873.25124171429</v>
      </c>
      <c r="L297" s="19">
        <f t="shared" ca="1" si="140"/>
        <v>-15859.19124951841</v>
      </c>
      <c r="M297" s="19">
        <f t="shared" ca="1" si="140"/>
        <v>-25334886.993136801</v>
      </c>
      <c r="N297" s="19">
        <f t="shared" ca="1" si="140"/>
        <v>-11217159.934355661</v>
      </c>
      <c r="O297" s="19">
        <f t="shared" ca="1" si="140"/>
        <v>-3074363.7609003377</v>
      </c>
      <c r="P297" s="19">
        <f t="shared" ca="1" si="140"/>
        <v>-489225.98725824454</v>
      </c>
      <c r="Q297" s="19">
        <f t="shared" ca="1" si="140"/>
        <v>0</v>
      </c>
      <c r="R297" s="19">
        <f t="shared" ca="1" si="140"/>
        <v>-14780749.682514243</v>
      </c>
      <c r="S297" s="19">
        <f t="shared" ca="1" si="140"/>
        <v>-484889.12868345564</v>
      </c>
      <c r="T297" s="19">
        <f t="shared" ca="1" si="140"/>
        <v>-8824155.0152512752</v>
      </c>
      <c r="U297" s="19">
        <f t="shared" ca="1" si="140"/>
        <v>-42996064.840251759</v>
      </c>
      <c r="V297" s="19">
        <f t="shared" ca="1" si="140"/>
        <v>-5478577.5795416078</v>
      </c>
      <c r="W297" s="19">
        <f t="shared" ca="1" si="140"/>
        <v>-57783686.563728094</v>
      </c>
      <c r="X297" s="19">
        <f t="shared" ca="1" si="140"/>
        <v>-3137200.4950700873</v>
      </c>
      <c r="Y297" s="19">
        <f t="shared" ca="1" si="140"/>
        <v>-58971.810334589194</v>
      </c>
      <c r="Z297" s="19">
        <f t="shared" ca="1" si="140"/>
        <v>-3196172.3054046761</v>
      </c>
      <c r="AA297" s="19">
        <f t="shared" ca="1" si="140"/>
        <v>-45622.839790341815</v>
      </c>
      <c r="AB297" s="19">
        <f t="shared" ca="1" si="140"/>
        <v>-428731.7086136273</v>
      </c>
      <c r="AC297" s="19">
        <f t="shared" ca="1" si="140"/>
        <v>-102056.55363062263</v>
      </c>
    </row>
    <row r="298" spans="2:29" hidden="1" outlineLevel="1">
      <c r="F298" s="42"/>
      <c r="G298" s="17" t="str">
        <f>$G$10</f>
        <v>SUBTRAN</v>
      </c>
      <c r="H298" s="19">
        <f t="shared" ref="H298:AC298" ca="1" si="141">+H272+H289</f>
        <v>-67721381.051309124</v>
      </c>
      <c r="I298" s="19">
        <f t="shared" ca="1" si="141"/>
        <v>-32679780.571262673</v>
      </c>
      <c r="J298" s="19">
        <f t="shared" ca="1" si="141"/>
        <v>-8153390.3920774767</v>
      </c>
      <c r="K298" s="19">
        <f t="shared" ca="1" si="141"/>
        <v>-103552.88620430083</v>
      </c>
      <c r="L298" s="19">
        <f t="shared" ca="1" si="141"/>
        <v>-6675.891839715684</v>
      </c>
      <c r="M298" s="19">
        <f t="shared" ca="1" si="141"/>
        <v>-8263619.1701214937</v>
      </c>
      <c r="N298" s="19">
        <f t="shared" ca="1" si="141"/>
        <v>-3620776.2120259423</v>
      </c>
      <c r="O298" s="19">
        <f t="shared" ca="1" si="141"/>
        <v>-993996.80647814902</v>
      </c>
      <c r="P298" s="19">
        <f t="shared" ca="1" si="141"/>
        <v>-199800.71840714759</v>
      </c>
      <c r="Q298" s="19">
        <f t="shared" ca="1" si="141"/>
        <v>0</v>
      </c>
      <c r="R298" s="19">
        <f t="shared" ca="1" si="141"/>
        <v>-4814573.7369112391</v>
      </c>
      <c r="S298" s="19">
        <f t="shared" ca="1" si="141"/>
        <v>-153437.46210535814</v>
      </c>
      <c r="T298" s="19">
        <f t="shared" ca="1" si="141"/>
        <v>-2874673.8624077938</v>
      </c>
      <c r="U298" s="19">
        <f t="shared" ca="1" si="141"/>
        <v>-17864440.947739832</v>
      </c>
      <c r="V298" s="19">
        <f t="shared" ca="1" si="141"/>
        <v>0</v>
      </c>
      <c r="W298" s="19">
        <f t="shared" ca="1" si="141"/>
        <v>-20892552.272252984</v>
      </c>
      <c r="X298" s="19">
        <f t="shared" ca="1" si="141"/>
        <v>-1015579.3001247295</v>
      </c>
      <c r="Y298" s="19">
        <f t="shared" ca="1" si="141"/>
        <v>-19480.664771693071</v>
      </c>
      <c r="Z298" s="19">
        <f t="shared" ca="1" si="141"/>
        <v>-1035059.9648964226</v>
      </c>
      <c r="AA298" s="19">
        <f t="shared" ca="1" si="141"/>
        <v>-14817.163663090985</v>
      </c>
      <c r="AB298" s="19">
        <f t="shared" ca="1" si="141"/>
        <v>-16953.090629377311</v>
      </c>
      <c r="AC298" s="19">
        <f t="shared" ca="1" si="141"/>
        <v>-4025.08157182895</v>
      </c>
    </row>
    <row r="299" spans="2:29" hidden="1" outlineLevel="1">
      <c r="F299" s="42"/>
      <c r="G299" s="17" t="str">
        <f>$G$11</f>
        <v>DISTPRI</v>
      </c>
      <c r="H299" s="19">
        <f t="shared" ref="H299:AC299" ca="1" si="142">+H273+H290</f>
        <v>-85408085.655168489</v>
      </c>
      <c r="I299" s="19">
        <f t="shared" ca="1" si="142"/>
        <v>-56490604.721340746</v>
      </c>
      <c r="J299" s="19">
        <f t="shared" ca="1" si="142"/>
        <v>-14018628.219040148</v>
      </c>
      <c r="K299" s="19">
        <f t="shared" ca="1" si="142"/>
        <v>-177979.14475072711</v>
      </c>
      <c r="L299" s="19">
        <f t="shared" ca="1" si="142"/>
        <v>0</v>
      </c>
      <c r="M299" s="19">
        <f t="shared" ca="1" si="142"/>
        <v>-14196607.363790875</v>
      </c>
      <c r="N299" s="19">
        <f t="shared" ca="1" si="142"/>
        <v>-6119038.4004646437</v>
      </c>
      <c r="O299" s="19">
        <f t="shared" ca="1" si="142"/>
        <v>-1682691.4575378296</v>
      </c>
      <c r="P299" s="19">
        <f t="shared" ca="1" si="142"/>
        <v>0</v>
      </c>
      <c r="Q299" s="19">
        <f t="shared" ca="1" si="142"/>
        <v>0</v>
      </c>
      <c r="R299" s="19">
        <f t="shared" ca="1" si="142"/>
        <v>-7801729.8580024727</v>
      </c>
      <c r="S299" s="19">
        <f t="shared" ca="1" si="142"/>
        <v>-262198.49221040681</v>
      </c>
      <c r="T299" s="19">
        <f t="shared" ca="1" si="142"/>
        <v>-4842743.9072370091</v>
      </c>
      <c r="U299" s="19">
        <f t="shared" ca="1" si="142"/>
        <v>0</v>
      </c>
      <c r="V299" s="19">
        <f t="shared" ca="1" si="142"/>
        <v>0</v>
      </c>
      <c r="W299" s="19">
        <f t="shared" ca="1" si="142"/>
        <v>-5104942.399447416</v>
      </c>
      <c r="X299" s="19">
        <f t="shared" ca="1" si="142"/>
        <v>-1719972.6706148139</v>
      </c>
      <c r="Y299" s="19">
        <f t="shared" ca="1" si="142"/>
        <v>-33033.686960292689</v>
      </c>
      <c r="Z299" s="19">
        <f t="shared" ca="1" si="142"/>
        <v>-1753006.3575751064</v>
      </c>
      <c r="AA299" s="19">
        <f t="shared" ca="1" si="142"/>
        <v>-25246.098677076778</v>
      </c>
      <c r="AB299" s="19">
        <f t="shared" ca="1" si="142"/>
        <v>-29051.37243544418</v>
      </c>
      <c r="AC299" s="19">
        <f t="shared" ca="1" si="142"/>
        <v>-6897.4838993513686</v>
      </c>
    </row>
    <row r="300" spans="2:29" hidden="1" outlineLevel="1">
      <c r="F300" s="42"/>
      <c r="G300" s="17" t="str">
        <f>$G$12</f>
        <v>DISTSEC</v>
      </c>
      <c r="H300" s="19">
        <f t="shared" ref="H300:AC300" ca="1" si="143">+H274+H291</f>
        <v>-29278449.687696662</v>
      </c>
      <c r="I300" s="19">
        <f t="shared" ca="1" si="143"/>
        <v>-22262701.86412083</v>
      </c>
      <c r="J300" s="19">
        <f t="shared" ca="1" si="143"/>
        <v>-4493567.8811181691</v>
      </c>
      <c r="K300" s="19">
        <f t="shared" ca="1" si="143"/>
        <v>0</v>
      </c>
      <c r="L300" s="19">
        <f t="shared" ca="1" si="143"/>
        <v>0</v>
      </c>
      <c r="M300" s="19">
        <f t="shared" ca="1" si="143"/>
        <v>-4493567.8811181691</v>
      </c>
      <c r="N300" s="19">
        <f t="shared" ca="1" si="143"/>
        <v>-1721127.7217100195</v>
      </c>
      <c r="O300" s="19">
        <f t="shared" ca="1" si="143"/>
        <v>0</v>
      </c>
      <c r="P300" s="19">
        <f t="shared" ca="1" si="143"/>
        <v>0</v>
      </c>
      <c r="Q300" s="19">
        <f t="shared" ca="1" si="143"/>
        <v>0</v>
      </c>
      <c r="R300" s="19">
        <f t="shared" ca="1" si="143"/>
        <v>-1721127.7217100195</v>
      </c>
      <c r="S300" s="19">
        <f t="shared" ca="1" si="143"/>
        <v>-60449.61699705074</v>
      </c>
      <c r="T300" s="19">
        <f t="shared" ca="1" si="143"/>
        <v>0</v>
      </c>
      <c r="U300" s="19">
        <f t="shared" ca="1" si="143"/>
        <v>0</v>
      </c>
      <c r="V300" s="19">
        <f t="shared" ca="1" si="143"/>
        <v>0</v>
      </c>
      <c r="W300" s="19">
        <f t="shared" ca="1" si="143"/>
        <v>-60449.61699705074</v>
      </c>
      <c r="X300" s="19">
        <f t="shared" ca="1" si="143"/>
        <v>-499243.18877458601</v>
      </c>
      <c r="Y300" s="19">
        <f t="shared" ca="1" si="143"/>
        <v>0</v>
      </c>
      <c r="Z300" s="19">
        <f t="shared" ca="1" si="143"/>
        <v>-499243.18877458601</v>
      </c>
      <c r="AA300" s="19">
        <f t="shared" ca="1" si="143"/>
        <v>-6426.1395421097195</v>
      </c>
      <c r="AB300" s="19">
        <f t="shared" ca="1" si="143"/>
        <v>-191327.32854101202</v>
      </c>
      <c r="AC300" s="19">
        <f t="shared" ca="1" si="143"/>
        <v>-43605.946892887376</v>
      </c>
    </row>
    <row r="301" spans="2:29" hidden="1" outlineLevel="1">
      <c r="F301" s="42"/>
      <c r="G301" s="17" t="str">
        <f>$G$13</f>
        <v>ENERGY</v>
      </c>
      <c r="H301" s="19">
        <f t="shared" ref="H301:AC301" ca="1" si="144">+H275+H292</f>
        <v>-9108531.3453857955</v>
      </c>
      <c r="I301" s="19">
        <f t="shared" ca="1" si="144"/>
        <v>-3346644.2286721137</v>
      </c>
      <c r="J301" s="19">
        <f t="shared" ca="1" si="144"/>
        <v>-1057166.1400682516</v>
      </c>
      <c r="K301" s="19">
        <f t="shared" ca="1" si="144"/>
        <v>-13202.480768375961</v>
      </c>
      <c r="L301" s="19">
        <f t="shared" ca="1" si="144"/>
        <v>-668.80769525267806</v>
      </c>
      <c r="M301" s="19">
        <f t="shared" ca="1" si="144"/>
        <v>-1071037.4285318803</v>
      </c>
      <c r="N301" s="19">
        <f t="shared" ca="1" si="144"/>
        <v>-535607.24361387303</v>
      </c>
      <c r="O301" s="19">
        <f t="shared" ca="1" si="144"/>
        <v>-144492.73738558762</v>
      </c>
      <c r="P301" s="19">
        <f t="shared" ca="1" si="144"/>
        <v>-22516.080725333475</v>
      </c>
      <c r="Q301" s="19">
        <f t="shared" ca="1" si="144"/>
        <v>0</v>
      </c>
      <c r="R301" s="19">
        <f t="shared" ca="1" si="144"/>
        <v>-702616.0617247941</v>
      </c>
      <c r="S301" s="19">
        <f t="shared" ca="1" si="144"/>
        <v>-26974.162929350936</v>
      </c>
      <c r="T301" s="19">
        <f t="shared" ca="1" si="144"/>
        <v>-533179.52711239411</v>
      </c>
      <c r="U301" s="19">
        <f t="shared" ca="1" si="144"/>
        <v>-2802981.1407270334</v>
      </c>
      <c r="V301" s="19">
        <f t="shared" ca="1" si="144"/>
        <v>-391948.80419642339</v>
      </c>
      <c r="W301" s="19">
        <f t="shared" ca="1" si="144"/>
        <v>-3755083.6349652018</v>
      </c>
      <c r="X301" s="19">
        <f t="shared" ca="1" si="144"/>
        <v>-150590.06172654999</v>
      </c>
      <c r="Y301" s="19">
        <f t="shared" ca="1" si="144"/>
        <v>-2847.5318864979467</v>
      </c>
      <c r="Z301" s="19">
        <f t="shared" ca="1" si="144"/>
        <v>-153437.59361304794</v>
      </c>
      <c r="AA301" s="19">
        <f t="shared" ca="1" si="144"/>
        <v>-2840.3421377365012</v>
      </c>
      <c r="AB301" s="19">
        <f t="shared" ca="1" si="144"/>
        <v>-62272.876777515914</v>
      </c>
      <c r="AC301" s="19">
        <f t="shared" ca="1" si="144"/>
        <v>-14599.178963504872</v>
      </c>
    </row>
    <row r="302" spans="2:29" hidden="1" outlineLevel="1">
      <c r="F302" s="42"/>
      <c r="G302" s="17" t="str">
        <f>$G$14</f>
        <v>CUSTOMER</v>
      </c>
      <c r="H302" s="19">
        <f t="shared" ref="H302:AC302" ca="1" si="145">+H276+H293</f>
        <v>-236671487.80728522</v>
      </c>
      <c r="I302" s="19">
        <f t="shared" ca="1" si="145"/>
        <v>-176665745.96664542</v>
      </c>
      <c r="J302" s="19">
        <f t="shared" ca="1" si="145"/>
        <v>-43330488.614170477</v>
      </c>
      <c r="K302" s="19">
        <f t="shared" ca="1" si="145"/>
        <v>-479541.28397048492</v>
      </c>
      <c r="L302" s="19">
        <f t="shared" ca="1" si="145"/>
        <v>-35324.617445882934</v>
      </c>
      <c r="M302" s="19">
        <f t="shared" ca="1" si="145"/>
        <v>-43845354.515586846</v>
      </c>
      <c r="N302" s="19">
        <f t="shared" ca="1" si="145"/>
        <v>-803733.25237045344</v>
      </c>
      <c r="O302" s="19">
        <f t="shared" ca="1" si="145"/>
        <v>-252837.80701999197</v>
      </c>
      <c r="P302" s="19">
        <f t="shared" ca="1" si="145"/>
        <v>-101324.31424184838</v>
      </c>
      <c r="Q302" s="19">
        <f t="shared" ca="1" si="145"/>
        <v>0</v>
      </c>
      <c r="R302" s="19">
        <f t="shared" ca="1" si="145"/>
        <v>-1157895.3736322937</v>
      </c>
      <c r="S302" s="19">
        <f t="shared" ca="1" si="145"/>
        <v>-7465.1380784972571</v>
      </c>
      <c r="T302" s="19">
        <f t="shared" ca="1" si="145"/>
        <v>-185476.71322753374</v>
      </c>
      <c r="U302" s="19">
        <f t="shared" ca="1" si="145"/>
        <v>-335823.71908441471</v>
      </c>
      <c r="V302" s="19">
        <f t="shared" ca="1" si="145"/>
        <v>-65097.811338146013</v>
      </c>
      <c r="W302" s="19">
        <f t="shared" ca="1" si="145"/>
        <v>-593863.38172859175</v>
      </c>
      <c r="X302" s="19">
        <f t="shared" ca="1" si="145"/>
        <v>-257317.66880402458</v>
      </c>
      <c r="Y302" s="19">
        <f t="shared" ca="1" si="145"/>
        <v>-3003.8592105671078</v>
      </c>
      <c r="Z302" s="19">
        <f t="shared" ca="1" si="145"/>
        <v>-260321.52801459169</v>
      </c>
      <c r="AA302" s="19">
        <f t="shared" ca="1" si="145"/>
        <v>-18407.370404955051</v>
      </c>
      <c r="AB302" s="19">
        <f t="shared" ca="1" si="145"/>
        <v>-12466764.78615851</v>
      </c>
      <c r="AC302" s="19">
        <f t="shared" ca="1" si="145"/>
        <v>-1663134.8851140032</v>
      </c>
    </row>
    <row r="303" spans="2:29" collapsed="1">
      <c r="B303" s="40" t="s">
        <v>364</v>
      </c>
      <c r="E303" s="19">
        <f>+E277+E294</f>
        <v>-1076794231</v>
      </c>
      <c r="F303" s="42"/>
      <c r="G303" s="17" t="str">
        <f>$G$15</f>
        <v>TOTAL</v>
      </c>
      <c r="H303" s="19">
        <f t="shared" ref="H303:AC303" ca="1" si="146">+H277+H294</f>
        <v>-1076794230.9999998</v>
      </c>
      <c r="I303" s="19">
        <f t="shared" ca="1" si="146"/>
        <v>-613030037.37770152</v>
      </c>
      <c r="J303" s="19">
        <f t="shared" ca="1" si="146"/>
        <v>-151471207.62710604</v>
      </c>
      <c r="K303" s="19">
        <f t="shared" ca="1" si="146"/>
        <v>-1793480.0572170066</v>
      </c>
      <c r="L303" s="19">
        <f t="shared" ca="1" si="146"/>
        <v>-93679.477171019622</v>
      </c>
      <c r="M303" s="19">
        <f t="shared" ca="1" si="146"/>
        <v>-153358367.16149408</v>
      </c>
      <c r="N303" s="19">
        <f t="shared" ca="1" si="146"/>
        <v>-48879621.059213214</v>
      </c>
      <c r="O303" s="19">
        <f t="shared" ca="1" si="146"/>
        <v>-12962529.859143443</v>
      </c>
      <c r="P303" s="19">
        <f t="shared" ca="1" si="146"/>
        <v>-1897207.860038925</v>
      </c>
      <c r="Q303" s="19">
        <f t="shared" ca="1" si="146"/>
        <v>0</v>
      </c>
      <c r="R303" s="19">
        <f t="shared" ca="1" si="146"/>
        <v>-63739358.778395593</v>
      </c>
      <c r="S303" s="19">
        <f t="shared" ca="1" si="146"/>
        <v>-2070142.3672774334</v>
      </c>
      <c r="T303" s="19">
        <f t="shared" ca="1" si="146"/>
        <v>-36818452.013309047</v>
      </c>
      <c r="U303" s="19">
        <f t="shared" ca="1" si="146"/>
        <v>-159297571.19534227</v>
      </c>
      <c r="V303" s="19">
        <f t="shared" ca="1" si="146"/>
        <v>-18078570.661104575</v>
      </c>
      <c r="W303" s="19">
        <f t="shared" ca="1" si="146"/>
        <v>-216264736.23703331</v>
      </c>
      <c r="X303" s="19">
        <f t="shared" ca="1" si="146"/>
        <v>-13733324.617496291</v>
      </c>
      <c r="Y303" s="19">
        <f t="shared" ca="1" si="146"/>
        <v>-248045.11831189378</v>
      </c>
      <c r="Z303" s="19">
        <f t="shared" ca="1" si="146"/>
        <v>-13981369.735808186</v>
      </c>
      <c r="AA303" s="19">
        <f t="shared" ca="1" si="146"/>
        <v>-214480.30765724633</v>
      </c>
      <c r="AB303" s="19">
        <f t="shared" ca="1" si="146"/>
        <v>-14145359.895536117</v>
      </c>
      <c r="AC303" s="19">
        <f t="shared" ca="1" si="146"/>
        <v>-2060521.5063736206</v>
      </c>
    </row>
    <row r="304" spans="2:29">
      <c r="F304" s="44"/>
      <c r="H304" s="21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</row>
    <row r="305" spans="2:29" hidden="1" outlineLevel="1">
      <c r="E305" s="19"/>
      <c r="F305" s="42"/>
      <c r="G305" s="17" t="str">
        <f>$G$8</f>
        <v>PRODUCTION</v>
      </c>
      <c r="H305" s="21">
        <f t="shared" ref="H305:AC305" ca="1" si="147">+H210+H296</f>
        <v>500414410.98875684</v>
      </c>
      <c r="I305" s="21">
        <f t="shared" ca="1" si="147"/>
        <v>248109753.66171396</v>
      </c>
      <c r="J305" s="21">
        <f t="shared" ca="1" si="147"/>
        <v>62044277.956262663</v>
      </c>
      <c r="K305" s="21">
        <f t="shared" ca="1" si="147"/>
        <v>786339.11477992742</v>
      </c>
      <c r="L305" s="21">
        <f t="shared" ca="1" si="147"/>
        <v>39355.491065918635</v>
      </c>
      <c r="M305" s="21">
        <f t="shared" ca="1" si="147"/>
        <v>62869972.562108472</v>
      </c>
      <c r="N305" s="21">
        <f t="shared" ca="1" si="147"/>
        <v>27836024.588890702</v>
      </c>
      <c r="O305" s="21">
        <f t="shared" ca="1" si="147"/>
        <v>7629209.6880521197</v>
      </c>
      <c r="P305" s="21">
        <f t="shared" ca="1" si="147"/>
        <v>1214042.2968505248</v>
      </c>
      <c r="Q305" s="21">
        <f t="shared" ca="1" si="147"/>
        <v>0</v>
      </c>
      <c r="R305" s="21">
        <f t="shared" ca="1" si="147"/>
        <v>36679276.573793322</v>
      </c>
      <c r="S305" s="21">
        <f t="shared" ca="1" si="147"/>
        <v>1203280.1340006737</v>
      </c>
      <c r="T305" s="21">
        <f t="shared" ca="1" si="147"/>
        <v>21897645.876333602</v>
      </c>
      <c r="U305" s="21">
        <f t="shared" ca="1" si="147"/>
        <v>106697196.53841567</v>
      </c>
      <c r="V305" s="21">
        <f t="shared" ca="1" si="147"/>
        <v>13595403.926548854</v>
      </c>
      <c r="W305" s="21">
        <f t="shared" ca="1" si="147"/>
        <v>143393526.47529876</v>
      </c>
      <c r="X305" s="21">
        <f t="shared" ca="1" si="147"/>
        <v>7785142.6414619684</v>
      </c>
      <c r="Y305" s="21">
        <f t="shared" ca="1" si="147"/>
        <v>146341.92363588844</v>
      </c>
      <c r="Z305" s="21">
        <f t="shared" ca="1" si="147"/>
        <v>7931484.5650978601</v>
      </c>
      <c r="AA305" s="21">
        <f t="shared" ca="1" si="147"/>
        <v>113215.68896681021</v>
      </c>
      <c r="AB305" s="21">
        <f t="shared" ca="1" si="147"/>
        <v>1063922.2809380027</v>
      </c>
      <c r="AC305" s="21">
        <f t="shared" ca="1" si="147"/>
        <v>253259.1808394001</v>
      </c>
    </row>
    <row r="306" spans="2:29" hidden="1" outlineLevel="1">
      <c r="E306" s="19"/>
      <c r="F306" s="42"/>
      <c r="G306" s="17" t="str">
        <f>$G$9</f>
        <v>BULKTRAN</v>
      </c>
      <c r="H306" s="21">
        <f t="shared" ref="H306:AC306" ca="1" si="148">+H211+H297</f>
        <v>405566839.48579836</v>
      </c>
      <c r="I306" s="21">
        <f t="shared" ca="1" si="148"/>
        <v>201083514.83994758</v>
      </c>
      <c r="J306" s="21">
        <f t="shared" ca="1" si="148"/>
        <v>50284526.517093435</v>
      </c>
      <c r="K306" s="21">
        <f t="shared" ca="1" si="148"/>
        <v>637297.93255798309</v>
      </c>
      <c r="L306" s="21">
        <f t="shared" ca="1" si="148"/>
        <v>31896.128044111843</v>
      </c>
      <c r="M306" s="21">
        <f t="shared" ca="1" si="148"/>
        <v>50953720.577695541</v>
      </c>
      <c r="N306" s="21">
        <f t="shared" ca="1" si="148"/>
        <v>22560038.776778989</v>
      </c>
      <c r="O306" s="21">
        <f t="shared" ca="1" si="148"/>
        <v>6183184.162990164</v>
      </c>
      <c r="P306" s="21">
        <f t="shared" ca="1" si="148"/>
        <v>983935.08764640498</v>
      </c>
      <c r="Q306" s="21">
        <f t="shared" ca="1" si="148"/>
        <v>0</v>
      </c>
      <c r="R306" s="21">
        <f t="shared" ca="1" si="148"/>
        <v>29727158.027415559</v>
      </c>
      <c r="S306" s="21">
        <f t="shared" ca="1" si="148"/>
        <v>975212.7641537193</v>
      </c>
      <c r="T306" s="21">
        <f t="shared" ca="1" si="148"/>
        <v>17747208.783808146</v>
      </c>
      <c r="U306" s="21">
        <f t="shared" ca="1" si="148"/>
        <v>86474017.997560278</v>
      </c>
      <c r="V306" s="21">
        <f t="shared" ca="1" si="148"/>
        <v>11018557.581362534</v>
      </c>
      <c r="W306" s="21">
        <f t="shared" ca="1" si="148"/>
        <v>116214997.1268847</v>
      </c>
      <c r="X306" s="21">
        <f t="shared" ca="1" si="148"/>
        <v>6309561.8885260113</v>
      </c>
      <c r="Y306" s="21">
        <f t="shared" ca="1" si="148"/>
        <v>118604.56083990121</v>
      </c>
      <c r="Z306" s="21">
        <f t="shared" ca="1" si="148"/>
        <v>6428166.4493659139</v>
      </c>
      <c r="AA306" s="21">
        <f t="shared" ca="1" si="148"/>
        <v>91757.008084061788</v>
      </c>
      <c r="AB306" s="21">
        <f t="shared" ca="1" si="148"/>
        <v>862268.52677158872</v>
      </c>
      <c r="AC306" s="21">
        <f t="shared" ca="1" si="148"/>
        <v>205256.92963327857</v>
      </c>
    </row>
    <row r="307" spans="2:29" hidden="1" outlineLevel="1">
      <c r="E307" s="19"/>
      <c r="F307" s="42"/>
      <c r="G307" s="17" t="str">
        <f>$G$10</f>
        <v>SUBTRAN</v>
      </c>
      <c r="H307" s="21">
        <f t="shared" ref="H307:AC307" ca="1" si="149">+H212+H298</f>
        <v>124652306.69697161</v>
      </c>
      <c r="I307" s="21">
        <f t="shared" ca="1" si="149"/>
        <v>60152494.933208749</v>
      </c>
      <c r="J307" s="21">
        <f t="shared" ca="1" si="149"/>
        <v>15007651.999940082</v>
      </c>
      <c r="K307" s="21">
        <f t="shared" ca="1" si="149"/>
        <v>190606.06753892513</v>
      </c>
      <c r="L307" s="21">
        <f t="shared" ca="1" si="149"/>
        <v>12288.073635851571</v>
      </c>
      <c r="M307" s="21">
        <f t="shared" ca="1" si="149"/>
        <v>15210546.141114857</v>
      </c>
      <c r="N307" s="21">
        <f t="shared" ca="1" si="149"/>
        <v>6664632.3488382585</v>
      </c>
      <c r="O307" s="21">
        <f t="shared" ca="1" si="149"/>
        <v>1829614.1167447355</v>
      </c>
      <c r="P307" s="21">
        <f t="shared" ca="1" si="149"/>
        <v>367765.9853140515</v>
      </c>
      <c r="Q307" s="21">
        <f t="shared" ca="1" si="149"/>
        <v>0</v>
      </c>
      <c r="R307" s="21">
        <f t="shared" ca="1" si="149"/>
        <v>8862012.4508970454</v>
      </c>
      <c r="S307" s="21">
        <f t="shared" ca="1" si="149"/>
        <v>282426.80949862796</v>
      </c>
      <c r="T307" s="21">
        <f t="shared" ca="1" si="149"/>
        <v>5291308.6293844488</v>
      </c>
      <c r="U307" s="21">
        <f t="shared" ca="1" si="149"/>
        <v>32882432.954231039</v>
      </c>
      <c r="V307" s="21">
        <f t="shared" ca="1" si="149"/>
        <v>0</v>
      </c>
      <c r="W307" s="21">
        <f t="shared" ca="1" si="149"/>
        <v>38456168.393114112</v>
      </c>
      <c r="X307" s="21">
        <f t="shared" ca="1" si="149"/>
        <v>1869340.2353730709</v>
      </c>
      <c r="Y307" s="21">
        <f t="shared" ca="1" si="149"/>
        <v>35857.357928689715</v>
      </c>
      <c r="Z307" s="21">
        <f t="shared" ca="1" si="149"/>
        <v>1905197.5933017607</v>
      </c>
      <c r="AA307" s="21">
        <f t="shared" ca="1" si="149"/>
        <v>27273.419422906722</v>
      </c>
      <c r="AB307" s="21">
        <f t="shared" ca="1" si="149"/>
        <v>31204.943251136578</v>
      </c>
      <c r="AC307" s="21">
        <f t="shared" ca="1" si="149"/>
        <v>7408.8226610708189</v>
      </c>
    </row>
    <row r="308" spans="2:29" hidden="1" outlineLevel="1">
      <c r="E308" s="19"/>
      <c r="F308" s="42"/>
      <c r="G308" s="17" t="str">
        <f>$G$11</f>
        <v>DISTPRI</v>
      </c>
      <c r="H308" s="21">
        <f t="shared" ref="H308:AC308" ca="1" si="150">+H213+H299</f>
        <v>199774848.1222468</v>
      </c>
      <c r="I308" s="21">
        <f t="shared" ca="1" si="150"/>
        <v>132135053.63068381</v>
      </c>
      <c r="J308" s="21">
        <f t="shared" ca="1" si="150"/>
        <v>32790447.202483475</v>
      </c>
      <c r="K308" s="21">
        <f t="shared" ca="1" si="150"/>
        <v>416304.33862033545</v>
      </c>
      <c r="L308" s="21">
        <f t="shared" ca="1" si="150"/>
        <v>0</v>
      </c>
      <c r="M308" s="21">
        <f t="shared" ca="1" si="150"/>
        <v>33206751.54110381</v>
      </c>
      <c r="N308" s="21">
        <f t="shared" ca="1" si="150"/>
        <v>14312813.098780002</v>
      </c>
      <c r="O308" s="21">
        <f t="shared" ca="1" si="150"/>
        <v>3935920.4434513533</v>
      </c>
      <c r="P308" s="21">
        <f t="shared" ca="1" si="150"/>
        <v>0</v>
      </c>
      <c r="Q308" s="21">
        <f t="shared" ca="1" si="150"/>
        <v>0</v>
      </c>
      <c r="R308" s="21">
        <f t="shared" ca="1" si="150"/>
        <v>18248733.542231355</v>
      </c>
      <c r="S308" s="21">
        <f t="shared" ca="1" si="150"/>
        <v>613298.65383824217</v>
      </c>
      <c r="T308" s="21">
        <f t="shared" ca="1" si="150"/>
        <v>11327480.544046868</v>
      </c>
      <c r="U308" s="21">
        <f t="shared" ca="1" si="150"/>
        <v>0</v>
      </c>
      <c r="V308" s="21">
        <f t="shared" ca="1" si="150"/>
        <v>0</v>
      </c>
      <c r="W308" s="21">
        <f t="shared" ca="1" si="150"/>
        <v>11940779.197885115</v>
      </c>
      <c r="X308" s="21">
        <f t="shared" ca="1" si="150"/>
        <v>4023123.5299405879</v>
      </c>
      <c r="Y308" s="21">
        <f t="shared" ca="1" si="150"/>
        <v>77267.857542840939</v>
      </c>
      <c r="Z308" s="21">
        <f t="shared" ca="1" si="150"/>
        <v>4100391.3874834301</v>
      </c>
      <c r="AA308" s="21">
        <f t="shared" ca="1" si="150"/>
        <v>59052.202027514446</v>
      </c>
      <c r="AB308" s="21">
        <f t="shared" ca="1" si="150"/>
        <v>67952.975078565913</v>
      </c>
      <c r="AC308" s="21">
        <f t="shared" ca="1" si="150"/>
        <v>16133.645753189594</v>
      </c>
    </row>
    <row r="309" spans="2:29" hidden="1" outlineLevel="1">
      <c r="E309" s="19"/>
      <c r="F309" s="42"/>
      <c r="G309" s="17" t="str">
        <f>$G$12</f>
        <v>DISTSEC</v>
      </c>
      <c r="H309" s="21">
        <f t="shared" ref="H309:AC309" ca="1" si="151">+H214+H300</f>
        <v>65304010.497901157</v>
      </c>
      <c r="I309" s="21">
        <f t="shared" ca="1" si="151"/>
        <v>49655761.550008655</v>
      </c>
      <c r="J309" s="21">
        <f t="shared" ca="1" si="151"/>
        <v>10022661.965086376</v>
      </c>
      <c r="K309" s="21">
        <f t="shared" ca="1" si="151"/>
        <v>0</v>
      </c>
      <c r="L309" s="21">
        <f t="shared" ca="1" si="151"/>
        <v>0</v>
      </c>
      <c r="M309" s="21">
        <f t="shared" ca="1" si="151"/>
        <v>10022661.965086376</v>
      </c>
      <c r="N309" s="21">
        <f t="shared" ca="1" si="151"/>
        <v>3838883.0011723908</v>
      </c>
      <c r="O309" s="21">
        <f t="shared" ca="1" si="151"/>
        <v>0</v>
      </c>
      <c r="P309" s="21">
        <f t="shared" ca="1" si="151"/>
        <v>0</v>
      </c>
      <c r="Q309" s="21">
        <f t="shared" ca="1" si="151"/>
        <v>0</v>
      </c>
      <c r="R309" s="21">
        <f t="shared" ca="1" si="151"/>
        <v>3838883.0011723908</v>
      </c>
      <c r="S309" s="21">
        <f t="shared" ca="1" si="151"/>
        <v>134829.62605866254</v>
      </c>
      <c r="T309" s="21">
        <f t="shared" ca="1" si="151"/>
        <v>0</v>
      </c>
      <c r="U309" s="21">
        <f t="shared" ca="1" si="151"/>
        <v>0</v>
      </c>
      <c r="V309" s="21">
        <f t="shared" ca="1" si="151"/>
        <v>0</v>
      </c>
      <c r="W309" s="21">
        <f t="shared" ca="1" si="151"/>
        <v>134829.62605866254</v>
      </c>
      <c r="X309" s="21">
        <f t="shared" ca="1" si="151"/>
        <v>1113535.1355178284</v>
      </c>
      <c r="Y309" s="21">
        <f t="shared" ca="1" si="151"/>
        <v>0</v>
      </c>
      <c r="Z309" s="21">
        <f t="shared" ca="1" si="151"/>
        <v>1113535.1355178284</v>
      </c>
      <c r="AA309" s="21">
        <f t="shared" ca="1" si="151"/>
        <v>14333.15932350259</v>
      </c>
      <c r="AB309" s="21">
        <f t="shared" ca="1" si="151"/>
        <v>426745.33675285499</v>
      </c>
      <c r="AC309" s="21">
        <f t="shared" ca="1" si="151"/>
        <v>97260.723980910407</v>
      </c>
    </row>
    <row r="310" spans="2:29" hidden="1" outlineLevel="1">
      <c r="E310" s="19"/>
      <c r="F310" s="42"/>
      <c r="G310" s="17" t="str">
        <f>$G$13</f>
        <v>ENERGY</v>
      </c>
      <c r="H310" s="21">
        <f t="shared" ref="H310:AC310" ca="1" si="152">+H215+H301</f>
        <v>19287022.729574509</v>
      </c>
      <c r="I310" s="21">
        <f t="shared" ca="1" si="152"/>
        <v>7086411.7231035847</v>
      </c>
      <c r="J310" s="21">
        <f t="shared" ca="1" si="152"/>
        <v>2238515.3653516127</v>
      </c>
      <c r="K310" s="21">
        <f t="shared" ca="1" si="152"/>
        <v>27955.829212294597</v>
      </c>
      <c r="L310" s="21">
        <f t="shared" ca="1" si="152"/>
        <v>1416.1788252051488</v>
      </c>
      <c r="M310" s="21">
        <f t="shared" ca="1" si="152"/>
        <v>2267887.3733891128</v>
      </c>
      <c r="N310" s="21">
        <f t="shared" ca="1" si="152"/>
        <v>1134131.1447469108</v>
      </c>
      <c r="O310" s="21">
        <f t="shared" ca="1" si="152"/>
        <v>305958.7330317552</v>
      </c>
      <c r="P310" s="21">
        <f t="shared" ca="1" si="152"/>
        <v>47677.078143935083</v>
      </c>
      <c r="Q310" s="21">
        <f t="shared" ca="1" si="152"/>
        <v>0</v>
      </c>
      <c r="R310" s="21">
        <f t="shared" ca="1" si="152"/>
        <v>1487766.9559226008</v>
      </c>
      <c r="S310" s="21">
        <f t="shared" ca="1" si="152"/>
        <v>57116.924101401528</v>
      </c>
      <c r="T310" s="21">
        <f t="shared" ca="1" si="152"/>
        <v>1128990.5329875068</v>
      </c>
      <c r="U310" s="21">
        <f t="shared" ca="1" si="152"/>
        <v>5935222.5865871608</v>
      </c>
      <c r="V310" s="21">
        <f t="shared" ca="1" si="152"/>
        <v>829939.01088076807</v>
      </c>
      <c r="W310" s="21">
        <f t="shared" ca="1" si="152"/>
        <v>7951269.0545568373</v>
      </c>
      <c r="X310" s="21">
        <f t="shared" ca="1" si="152"/>
        <v>318869.62159265386</v>
      </c>
      <c r="Y310" s="21">
        <f t="shared" ca="1" si="152"/>
        <v>6029.5573606271482</v>
      </c>
      <c r="Z310" s="21">
        <f t="shared" ca="1" si="152"/>
        <v>324899.17895328102</v>
      </c>
      <c r="AA310" s="21">
        <f t="shared" ca="1" si="152"/>
        <v>6014.3332984239514</v>
      </c>
      <c r="AB310" s="21">
        <f t="shared" ca="1" si="152"/>
        <v>131860.81754578068</v>
      </c>
      <c r="AC310" s="21">
        <f t="shared" ca="1" si="152"/>
        <v>30913.292804869627</v>
      </c>
    </row>
    <row r="311" spans="2:29" hidden="1" outlineLevel="1">
      <c r="E311" s="19"/>
      <c r="F311" s="42"/>
      <c r="G311" s="17" t="str">
        <f>$G$14</f>
        <v>CUSTOMER</v>
      </c>
      <c r="H311" s="21">
        <f t="shared" ref="H311:AC311" ca="1" si="153">+H216+H302</f>
        <v>526611546.16875172</v>
      </c>
      <c r="I311" s="21">
        <f t="shared" ca="1" si="153"/>
        <v>393035921.11256319</v>
      </c>
      <c r="J311" s="21">
        <f t="shared" ca="1" si="153"/>
        <v>96414550.686697021</v>
      </c>
      <c r="K311" s="21">
        <f t="shared" ca="1" si="153"/>
        <v>1067368.531593204</v>
      </c>
      <c r="L311" s="21">
        <f t="shared" ca="1" si="153"/>
        <v>78635.454290811234</v>
      </c>
      <c r="M311" s="21">
        <f t="shared" ca="1" si="153"/>
        <v>97560554.672581017</v>
      </c>
      <c r="N311" s="21">
        <f t="shared" ca="1" si="153"/>
        <v>1788677.208507163</v>
      </c>
      <c r="O311" s="21">
        <f t="shared" ca="1" si="153"/>
        <v>562650.08028851845</v>
      </c>
      <c r="P311" s="21">
        <f t="shared" ca="1" si="153"/>
        <v>225559.6961697255</v>
      </c>
      <c r="Q311" s="21">
        <f t="shared" ca="1" si="153"/>
        <v>0</v>
      </c>
      <c r="R311" s="21">
        <f t="shared" ca="1" si="153"/>
        <v>2576886.9849654073</v>
      </c>
      <c r="S311" s="21">
        <f t="shared" ca="1" si="153"/>
        <v>16612.035855799157</v>
      </c>
      <c r="T311" s="21">
        <f t="shared" ca="1" si="153"/>
        <v>412780.56947564881</v>
      </c>
      <c r="U311" s="21">
        <f t="shared" ca="1" si="153"/>
        <v>747584.55161749967</v>
      </c>
      <c r="V311" s="21">
        <f t="shared" ca="1" si="153"/>
        <v>144919.45058707841</v>
      </c>
      <c r="W311" s="21">
        <f t="shared" ca="1" si="153"/>
        <v>1321896.6075360258</v>
      </c>
      <c r="X311" s="21">
        <f t="shared" ca="1" si="153"/>
        <v>572628.88939926005</v>
      </c>
      <c r="Y311" s="21">
        <f t="shared" ca="1" si="153"/>
        <v>6684.1553731166032</v>
      </c>
      <c r="Z311" s="21">
        <f t="shared" ca="1" si="153"/>
        <v>579313.04477237666</v>
      </c>
      <c r="AA311" s="21">
        <f t="shared" ca="1" si="153"/>
        <v>40967.653894108524</v>
      </c>
      <c r="AB311" s="21">
        <f t="shared" ca="1" si="153"/>
        <v>27785675.942952149</v>
      </c>
      <c r="AC311" s="21">
        <f t="shared" ca="1" si="153"/>
        <v>3710330.1494874861</v>
      </c>
    </row>
    <row r="312" spans="2:29" collapsed="1">
      <c r="B312" s="40" t="s">
        <v>138</v>
      </c>
      <c r="E312" s="21">
        <f>+E217+E303</f>
        <v>1841610984.6899996</v>
      </c>
      <c r="F312" s="42"/>
      <c r="G312" s="17" t="str">
        <f>$G$15</f>
        <v>TOTAL</v>
      </c>
      <c r="H312" s="21">
        <f t="shared" ref="H312:AC312" ca="1" si="154">+H217+H303</f>
        <v>1841610984.6900008</v>
      </c>
      <c r="I312" s="21">
        <f t="shared" ca="1" si="154"/>
        <v>1091258911.4512293</v>
      </c>
      <c r="J312" s="21">
        <f t="shared" ca="1" si="154"/>
        <v>268802631.69291461</v>
      </c>
      <c r="K312" s="21">
        <f t="shared" ca="1" si="154"/>
        <v>3125871.8143026708</v>
      </c>
      <c r="L312" s="21">
        <f t="shared" ca="1" si="154"/>
        <v>163591.32586189843</v>
      </c>
      <c r="M312" s="21">
        <f t="shared" ca="1" si="154"/>
        <v>272092094.83307922</v>
      </c>
      <c r="N312" s="21">
        <f t="shared" ca="1" si="154"/>
        <v>78135200.167714417</v>
      </c>
      <c r="O312" s="21">
        <f t="shared" ca="1" si="154"/>
        <v>20446537.224558651</v>
      </c>
      <c r="P312" s="21">
        <f t="shared" ca="1" si="154"/>
        <v>2838980.1441246411</v>
      </c>
      <c r="Q312" s="21">
        <f t="shared" ca="1" si="154"/>
        <v>0</v>
      </c>
      <c r="R312" s="21">
        <f t="shared" ca="1" si="154"/>
        <v>101420717.5363977</v>
      </c>
      <c r="S312" s="21">
        <f t="shared" ca="1" si="154"/>
        <v>3282776.9475071263</v>
      </c>
      <c r="T312" s="21">
        <f t="shared" ca="1" si="154"/>
        <v>57805414.936036214</v>
      </c>
      <c r="U312" s="21">
        <f t="shared" ca="1" si="154"/>
        <v>232736454.62841156</v>
      </c>
      <c r="V312" s="21">
        <f t="shared" ca="1" si="154"/>
        <v>25588819.969379231</v>
      </c>
      <c r="W312" s="21">
        <f t="shared" ca="1" si="154"/>
        <v>319413466.48133433</v>
      </c>
      <c r="X312" s="21">
        <f t="shared" ca="1" si="154"/>
        <v>21992201.941811383</v>
      </c>
      <c r="Y312" s="21">
        <f t="shared" ca="1" si="154"/>
        <v>390785.41268106399</v>
      </c>
      <c r="Z312" s="21">
        <f t="shared" ca="1" si="154"/>
        <v>22382987.354492448</v>
      </c>
      <c r="AA312" s="21">
        <f t="shared" ca="1" si="154"/>
        <v>352613.46501732804</v>
      </c>
      <c r="AB312" s="21">
        <f t="shared" ca="1" si="154"/>
        <v>30369630.823290087</v>
      </c>
      <c r="AC312" s="21">
        <f t="shared" ca="1" si="154"/>
        <v>4320562.7451602053</v>
      </c>
    </row>
    <row r="313" spans="2:29"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</row>
    <row r="314" spans="2:29" hidden="1" outlineLevel="1">
      <c r="F314" s="42" t="str">
        <f>F321</f>
        <v>RB_GUP_EPIS_T</v>
      </c>
      <c r="G314" s="17" t="str">
        <f>$G$8</f>
        <v>PRODUCTION</v>
      </c>
      <c r="H314" s="21">
        <f t="shared" ref="H314:H329" si="155">SUBTOTAL(9,I314:AC314)</f>
        <v>0</v>
      </c>
      <c r="I314" s="22">
        <f>VLOOKUP(CONCATENATE($F314," ",$G314),AllocFactorMatrix,(I$4+1),FALSE)*$E321</f>
        <v>0</v>
      </c>
      <c r="J314" s="22">
        <f>VLOOKUP(CONCATENATE($F314," ",$G314),AllocFactorMatrix,(J$4+1),FALSE)*$E321</f>
        <v>0</v>
      </c>
      <c r="K314" s="22">
        <f>VLOOKUP(CONCATENATE($F314," ",$G314),AllocFactorMatrix,(K$4+1),FALSE)*$E321</f>
        <v>0</v>
      </c>
      <c r="L314" s="22">
        <f>VLOOKUP(CONCATENATE($F314," ",$G314),AllocFactorMatrix,(L$4+1),FALSE)*$E321</f>
        <v>0</v>
      </c>
      <c r="M314" s="22">
        <f t="shared" ref="M314:M321" si="156">SUBTOTAL(9,J314:L314)</f>
        <v>0</v>
      </c>
      <c r="N314" s="22">
        <f>VLOOKUP(CONCATENATE($F314," ",$G314),AllocFactorMatrix,(N$4+1),FALSE)*$E321</f>
        <v>0</v>
      </c>
      <c r="O314" s="22">
        <f>VLOOKUP(CONCATENATE($F314," ",$G314),AllocFactorMatrix,(O$4+1),FALSE)*$E321</f>
        <v>0</v>
      </c>
      <c r="P314" s="22">
        <f>VLOOKUP(CONCATENATE($F314," ",$G314),AllocFactorMatrix,(P$4+1),FALSE)*$E321</f>
        <v>0</v>
      </c>
      <c r="Q314" s="22">
        <f>VLOOKUP(CONCATENATE($F314," ",$G314),AllocFactorMatrix,(Q$4+1),FALSE)*$E321</f>
        <v>0</v>
      </c>
      <c r="R314" s="22">
        <f t="shared" ref="R314:R321" si="157">SUBTOTAL(9,N314:Q314)</f>
        <v>0</v>
      </c>
      <c r="S314" s="22">
        <f>VLOOKUP(CONCATENATE($F314," ",$G314),AllocFactorMatrix,(S$4+1),FALSE)*$E321</f>
        <v>0</v>
      </c>
      <c r="T314" s="22">
        <f>VLOOKUP(CONCATENATE($F314," ",$G314),AllocFactorMatrix,(T$4+1),FALSE)*$E321</f>
        <v>0</v>
      </c>
      <c r="U314" s="22">
        <f>VLOOKUP(CONCATENATE($F314," ",$G314),AllocFactorMatrix,(U$4+1),FALSE)*$E321</f>
        <v>0</v>
      </c>
      <c r="V314" s="22">
        <f>VLOOKUP(CONCATENATE($F314," ",$G314),AllocFactorMatrix,(V$4+1),FALSE)*$E321</f>
        <v>0</v>
      </c>
      <c r="W314" s="22">
        <f>SUBTOTAL(9,S314:V314)</f>
        <v>0</v>
      </c>
      <c r="X314" s="22">
        <f>VLOOKUP(CONCATENATE($F314," ",$G314),AllocFactorMatrix,(X$4+1),FALSE)*$E321</f>
        <v>0</v>
      </c>
      <c r="Y314" s="22">
        <f>VLOOKUP(CONCATENATE($F314," ",$G314),AllocFactorMatrix,(Y$4+1),FALSE)*$E321</f>
        <v>0</v>
      </c>
      <c r="Z314" s="22">
        <f t="shared" ref="Z314:Z321" si="158">SUBTOTAL(9,X314:Y314)</f>
        <v>0</v>
      </c>
      <c r="AA314" s="22">
        <f>VLOOKUP(CONCATENATE($F314," ",$G314),AllocFactorMatrix,(AA$4+1),FALSE)*$E321</f>
        <v>0</v>
      </c>
      <c r="AB314" s="22">
        <f>VLOOKUP(CONCATENATE($F314," ",$G314),AllocFactorMatrix,(AB$4+1),FALSE)*$E321</f>
        <v>0</v>
      </c>
      <c r="AC314" s="22">
        <f>VLOOKUP(CONCATENATE($F314," ",$G314),AllocFactorMatrix,(AC$4+1),FALSE)*$E321</f>
        <v>0</v>
      </c>
    </row>
    <row r="315" spans="2:29" hidden="1" outlineLevel="1">
      <c r="F315" s="42" t="str">
        <f>F321</f>
        <v>RB_GUP_EPIS_T</v>
      </c>
      <c r="G315" s="17" t="str">
        <f>$G$9</f>
        <v>BULKTRAN</v>
      </c>
      <c r="H315" s="21">
        <f t="shared" si="155"/>
        <v>0</v>
      </c>
      <c r="I315" s="22">
        <f>VLOOKUP(CONCATENATE($F315," ",$G315),AllocFactorMatrix,(I$4+1),FALSE)*$E321</f>
        <v>0</v>
      </c>
      <c r="J315" s="22">
        <f>VLOOKUP(CONCATENATE($F315," ",$G315),AllocFactorMatrix,(J$4+1),FALSE)*$E321</f>
        <v>0</v>
      </c>
      <c r="K315" s="22">
        <f>VLOOKUP(CONCATENATE($F315," ",$G315),AllocFactorMatrix,(K$4+1),FALSE)*$E321</f>
        <v>0</v>
      </c>
      <c r="L315" s="22">
        <f>VLOOKUP(CONCATENATE($F315," ",$G315),AllocFactorMatrix,(L$4+1),FALSE)*$E321</f>
        <v>0</v>
      </c>
      <c r="M315" s="22">
        <f t="shared" si="156"/>
        <v>0</v>
      </c>
      <c r="N315" s="22">
        <f>VLOOKUP(CONCATENATE($F315," ",$G315),AllocFactorMatrix,(N$4+1),FALSE)*$E321</f>
        <v>0</v>
      </c>
      <c r="O315" s="22">
        <f>VLOOKUP(CONCATENATE($F315," ",$G315),AllocFactorMatrix,(O$4+1),FALSE)*$E321</f>
        <v>0</v>
      </c>
      <c r="P315" s="22">
        <f>VLOOKUP(CONCATENATE($F315," ",$G315),AllocFactorMatrix,(P$4+1),FALSE)*$E321</f>
        <v>0</v>
      </c>
      <c r="Q315" s="22">
        <f>VLOOKUP(CONCATENATE($F315," ",$G315),AllocFactorMatrix,(Q$4+1),FALSE)*$E321</f>
        <v>0</v>
      </c>
      <c r="R315" s="22">
        <f t="shared" si="157"/>
        <v>0</v>
      </c>
      <c r="S315" s="22">
        <f>VLOOKUP(CONCATENATE($F315," ",$G315),AllocFactorMatrix,(S$4+1),FALSE)*$E321</f>
        <v>0</v>
      </c>
      <c r="T315" s="22">
        <f>VLOOKUP(CONCATENATE($F315," ",$G315),AllocFactorMatrix,(T$4+1),FALSE)*$E321</f>
        <v>0</v>
      </c>
      <c r="U315" s="22">
        <f>VLOOKUP(CONCATENATE($F315," ",$G315),AllocFactorMatrix,(U$4+1),FALSE)*$E321</f>
        <v>0</v>
      </c>
      <c r="V315" s="22">
        <f>VLOOKUP(CONCATENATE($F315," ",$G315),AllocFactorMatrix,(V$4+1),FALSE)*$E321</f>
        <v>0</v>
      </c>
      <c r="W315" s="22">
        <f t="shared" ref="W315:W321" si="159">SUBTOTAL(9,S315:V315)</f>
        <v>0</v>
      </c>
      <c r="X315" s="22">
        <f>VLOOKUP(CONCATENATE($F315," ",$G315),AllocFactorMatrix,(X$4+1),FALSE)*$E321</f>
        <v>0</v>
      </c>
      <c r="Y315" s="22">
        <f>VLOOKUP(CONCATENATE($F315," ",$G315),AllocFactorMatrix,(Y$4+1),FALSE)*$E321</f>
        <v>0</v>
      </c>
      <c r="Z315" s="22">
        <f t="shared" si="158"/>
        <v>0</v>
      </c>
      <c r="AA315" s="22">
        <f>VLOOKUP(CONCATENATE($F315," ",$G315),AllocFactorMatrix,(AA$4+1),FALSE)*$E321</f>
        <v>0</v>
      </c>
      <c r="AB315" s="22">
        <f>VLOOKUP(CONCATENATE($F315," ",$G315),AllocFactorMatrix,(AB$4+1),FALSE)*$E321</f>
        <v>0</v>
      </c>
      <c r="AC315" s="22">
        <f>VLOOKUP(CONCATENATE($F315," ",$G315),AllocFactorMatrix,(AC$4+1),FALSE)*$E321</f>
        <v>0</v>
      </c>
    </row>
    <row r="316" spans="2:29" hidden="1" outlineLevel="1">
      <c r="F316" s="42" t="str">
        <f>F321</f>
        <v>RB_GUP_EPIS_T</v>
      </c>
      <c r="G316" s="17" t="str">
        <f>$G$10</f>
        <v>SUBTRAN</v>
      </c>
      <c r="H316" s="21">
        <f t="shared" si="155"/>
        <v>0</v>
      </c>
      <c r="I316" s="22">
        <f>VLOOKUP(CONCATENATE($F316," ",$G316),AllocFactorMatrix,(I$4+1),FALSE)*$E321</f>
        <v>0</v>
      </c>
      <c r="J316" s="22">
        <f>VLOOKUP(CONCATENATE($F316," ",$G316),AllocFactorMatrix,(J$4+1),FALSE)*$E321</f>
        <v>0</v>
      </c>
      <c r="K316" s="22">
        <f>VLOOKUP(CONCATENATE($F316," ",$G316),AllocFactorMatrix,(K$4+1),FALSE)*$E321</f>
        <v>0</v>
      </c>
      <c r="L316" s="22">
        <f>VLOOKUP(CONCATENATE($F316," ",$G316),AllocFactorMatrix,(L$4+1),FALSE)*$E321</f>
        <v>0</v>
      </c>
      <c r="M316" s="22">
        <f t="shared" si="156"/>
        <v>0</v>
      </c>
      <c r="N316" s="22">
        <f>VLOOKUP(CONCATENATE($F316," ",$G316),AllocFactorMatrix,(N$4+1),FALSE)*$E321</f>
        <v>0</v>
      </c>
      <c r="O316" s="22">
        <f>VLOOKUP(CONCATENATE($F316," ",$G316),AllocFactorMatrix,(O$4+1),FALSE)*$E321</f>
        <v>0</v>
      </c>
      <c r="P316" s="22">
        <f>VLOOKUP(CONCATENATE($F316," ",$G316),AllocFactorMatrix,(P$4+1),FALSE)*$E321</f>
        <v>0</v>
      </c>
      <c r="Q316" s="22">
        <f>VLOOKUP(CONCATENATE($F316," ",$G316),AllocFactorMatrix,(Q$4+1),FALSE)*$E321</f>
        <v>0</v>
      </c>
      <c r="R316" s="22">
        <f t="shared" si="157"/>
        <v>0</v>
      </c>
      <c r="S316" s="22">
        <f>VLOOKUP(CONCATENATE($F316," ",$G316),AllocFactorMatrix,(S$4+1),FALSE)*$E321</f>
        <v>0</v>
      </c>
      <c r="T316" s="22">
        <f>VLOOKUP(CONCATENATE($F316," ",$G316),AllocFactorMatrix,(T$4+1),FALSE)*$E321</f>
        <v>0</v>
      </c>
      <c r="U316" s="22">
        <f>VLOOKUP(CONCATENATE($F316," ",$G316),AllocFactorMatrix,(U$4+1),FALSE)*$E321</f>
        <v>0</v>
      </c>
      <c r="V316" s="22">
        <f>VLOOKUP(CONCATENATE($F316," ",$G316),AllocFactorMatrix,(V$4+1),FALSE)*$E321</f>
        <v>0</v>
      </c>
      <c r="W316" s="22">
        <f t="shared" si="159"/>
        <v>0</v>
      </c>
      <c r="X316" s="22">
        <f>VLOOKUP(CONCATENATE($F316," ",$G316),AllocFactorMatrix,(X$4+1),FALSE)*$E321</f>
        <v>0</v>
      </c>
      <c r="Y316" s="22">
        <f>VLOOKUP(CONCATENATE($F316," ",$G316),AllocFactorMatrix,(Y$4+1),FALSE)*$E321</f>
        <v>0</v>
      </c>
      <c r="Z316" s="22">
        <f t="shared" si="158"/>
        <v>0</v>
      </c>
      <c r="AA316" s="22">
        <f>VLOOKUP(CONCATENATE($F316," ",$G316),AllocFactorMatrix,(AA$4+1),FALSE)*$E321</f>
        <v>0</v>
      </c>
      <c r="AB316" s="22">
        <f>VLOOKUP(CONCATENATE($F316," ",$G316),AllocFactorMatrix,(AB$4+1),FALSE)*$E321</f>
        <v>0</v>
      </c>
      <c r="AC316" s="22">
        <f>VLOOKUP(CONCATENATE($F316," ",$G316),AllocFactorMatrix,(AC$4+1),FALSE)*$E321</f>
        <v>0</v>
      </c>
    </row>
    <row r="317" spans="2:29" hidden="1" outlineLevel="1">
      <c r="F317" s="42" t="str">
        <f>F321</f>
        <v>RB_GUP_EPIS_T</v>
      </c>
      <c r="G317" s="17" t="str">
        <f>$G$11</f>
        <v>DISTPRI</v>
      </c>
      <c r="H317" s="21">
        <f t="shared" si="155"/>
        <v>0</v>
      </c>
      <c r="I317" s="22">
        <f>VLOOKUP(CONCATENATE($F317," ",$G317),AllocFactorMatrix,(I$4+1),FALSE)*$E321</f>
        <v>0</v>
      </c>
      <c r="J317" s="22">
        <f>VLOOKUP(CONCATENATE($F317," ",$G317),AllocFactorMatrix,(J$4+1),FALSE)*$E321</f>
        <v>0</v>
      </c>
      <c r="K317" s="22">
        <f>VLOOKUP(CONCATENATE($F317," ",$G317),AllocFactorMatrix,(K$4+1),FALSE)*$E321</f>
        <v>0</v>
      </c>
      <c r="L317" s="22">
        <f>VLOOKUP(CONCATENATE($F317," ",$G317),AllocFactorMatrix,(L$4+1),FALSE)*$E321</f>
        <v>0</v>
      </c>
      <c r="M317" s="22">
        <f t="shared" si="156"/>
        <v>0</v>
      </c>
      <c r="N317" s="22">
        <f>VLOOKUP(CONCATENATE($F317," ",$G317),AllocFactorMatrix,(N$4+1),FALSE)*$E321</f>
        <v>0</v>
      </c>
      <c r="O317" s="22">
        <f>VLOOKUP(CONCATENATE($F317," ",$G317),AllocFactorMatrix,(O$4+1),FALSE)*$E321</f>
        <v>0</v>
      </c>
      <c r="P317" s="22">
        <f>VLOOKUP(CONCATENATE($F317," ",$G317),AllocFactorMatrix,(P$4+1),FALSE)*$E321</f>
        <v>0</v>
      </c>
      <c r="Q317" s="22">
        <f>VLOOKUP(CONCATENATE($F317," ",$G317),AllocFactorMatrix,(Q$4+1),FALSE)*$E321</f>
        <v>0</v>
      </c>
      <c r="R317" s="22">
        <f t="shared" si="157"/>
        <v>0</v>
      </c>
      <c r="S317" s="22">
        <f>VLOOKUP(CONCATENATE($F317," ",$G317),AllocFactorMatrix,(S$4+1),FALSE)*$E321</f>
        <v>0</v>
      </c>
      <c r="T317" s="22">
        <f>VLOOKUP(CONCATENATE($F317," ",$G317),AllocFactorMatrix,(T$4+1),FALSE)*$E321</f>
        <v>0</v>
      </c>
      <c r="U317" s="22">
        <f>VLOOKUP(CONCATENATE($F317," ",$G317),AllocFactorMatrix,(U$4+1),FALSE)*$E321</f>
        <v>0</v>
      </c>
      <c r="V317" s="22">
        <f>VLOOKUP(CONCATENATE($F317," ",$G317),AllocFactorMatrix,(V$4+1),FALSE)*$E321</f>
        <v>0</v>
      </c>
      <c r="W317" s="22">
        <f t="shared" si="159"/>
        <v>0</v>
      </c>
      <c r="X317" s="22">
        <f>VLOOKUP(CONCATENATE($F317," ",$G317),AllocFactorMatrix,(X$4+1),FALSE)*$E321</f>
        <v>0</v>
      </c>
      <c r="Y317" s="22">
        <f>VLOOKUP(CONCATENATE($F317," ",$G317),AllocFactorMatrix,(Y$4+1),FALSE)*$E321</f>
        <v>0</v>
      </c>
      <c r="Z317" s="22">
        <f t="shared" si="158"/>
        <v>0</v>
      </c>
      <c r="AA317" s="22">
        <f>VLOOKUP(CONCATENATE($F317," ",$G317),AllocFactorMatrix,(AA$4+1),FALSE)*$E321</f>
        <v>0</v>
      </c>
      <c r="AB317" s="22">
        <f>VLOOKUP(CONCATENATE($F317," ",$G317),AllocFactorMatrix,(AB$4+1),FALSE)*$E321</f>
        <v>0</v>
      </c>
      <c r="AC317" s="22">
        <f>VLOOKUP(CONCATENATE($F317," ",$G317),AllocFactorMatrix,(AC$4+1),FALSE)*$E321</f>
        <v>0</v>
      </c>
    </row>
    <row r="318" spans="2:29" hidden="1" outlineLevel="1">
      <c r="F318" s="42" t="str">
        <f>F321</f>
        <v>RB_GUP_EPIS_T</v>
      </c>
      <c r="G318" s="17" t="str">
        <f>$G$12</f>
        <v>DISTSEC</v>
      </c>
      <c r="H318" s="21">
        <f t="shared" si="155"/>
        <v>0</v>
      </c>
      <c r="I318" s="22">
        <f>VLOOKUP(CONCATENATE($F318," ",$G318),AllocFactorMatrix,(I$4+1),FALSE)*$E321</f>
        <v>0</v>
      </c>
      <c r="J318" s="22">
        <f>VLOOKUP(CONCATENATE($F318," ",$G318),AllocFactorMatrix,(J$4+1),FALSE)*$E321</f>
        <v>0</v>
      </c>
      <c r="K318" s="22">
        <f>VLOOKUP(CONCATENATE($F318," ",$G318),AllocFactorMatrix,(K$4+1),FALSE)*$E321</f>
        <v>0</v>
      </c>
      <c r="L318" s="22">
        <f>VLOOKUP(CONCATENATE($F318," ",$G318),AllocFactorMatrix,(L$4+1),FALSE)*$E321</f>
        <v>0</v>
      </c>
      <c r="M318" s="22">
        <f t="shared" si="156"/>
        <v>0</v>
      </c>
      <c r="N318" s="22">
        <f>VLOOKUP(CONCATENATE($F318," ",$G318),AllocFactorMatrix,(N$4+1),FALSE)*$E321</f>
        <v>0</v>
      </c>
      <c r="O318" s="22">
        <f>VLOOKUP(CONCATENATE($F318," ",$G318),AllocFactorMatrix,(O$4+1),FALSE)*$E321</f>
        <v>0</v>
      </c>
      <c r="P318" s="22">
        <f>VLOOKUP(CONCATENATE($F318," ",$G318),AllocFactorMatrix,(P$4+1),FALSE)*$E321</f>
        <v>0</v>
      </c>
      <c r="Q318" s="22">
        <f>VLOOKUP(CONCATENATE($F318," ",$G318),AllocFactorMatrix,(Q$4+1),FALSE)*$E321</f>
        <v>0</v>
      </c>
      <c r="R318" s="22">
        <f t="shared" si="157"/>
        <v>0</v>
      </c>
      <c r="S318" s="22">
        <f>VLOOKUP(CONCATENATE($F318," ",$G318),AllocFactorMatrix,(S$4+1),FALSE)*$E321</f>
        <v>0</v>
      </c>
      <c r="T318" s="22">
        <f>VLOOKUP(CONCATENATE($F318," ",$G318),AllocFactorMatrix,(T$4+1),FALSE)*$E321</f>
        <v>0</v>
      </c>
      <c r="U318" s="22">
        <f>VLOOKUP(CONCATENATE($F318," ",$G318),AllocFactorMatrix,(U$4+1),FALSE)*$E321</f>
        <v>0</v>
      </c>
      <c r="V318" s="22">
        <f>VLOOKUP(CONCATENATE($F318," ",$G318),AllocFactorMatrix,(V$4+1),FALSE)*$E321</f>
        <v>0</v>
      </c>
      <c r="W318" s="22">
        <f t="shared" si="159"/>
        <v>0</v>
      </c>
      <c r="X318" s="22">
        <f>VLOOKUP(CONCATENATE($F318," ",$G318),AllocFactorMatrix,(X$4+1),FALSE)*$E321</f>
        <v>0</v>
      </c>
      <c r="Y318" s="22">
        <f>VLOOKUP(CONCATENATE($F318," ",$G318),AllocFactorMatrix,(Y$4+1),FALSE)*$E321</f>
        <v>0</v>
      </c>
      <c r="Z318" s="22">
        <f t="shared" si="158"/>
        <v>0</v>
      </c>
      <c r="AA318" s="22">
        <f>VLOOKUP(CONCATENATE($F318," ",$G318),AllocFactorMatrix,(AA$4+1),FALSE)*$E321</f>
        <v>0</v>
      </c>
      <c r="AB318" s="22">
        <f>VLOOKUP(CONCATENATE($F318," ",$G318),AllocFactorMatrix,(AB$4+1),FALSE)*$E321</f>
        <v>0</v>
      </c>
      <c r="AC318" s="22">
        <f>VLOOKUP(CONCATENATE($F318," ",$G318),AllocFactorMatrix,(AC$4+1),FALSE)*$E321</f>
        <v>0</v>
      </c>
    </row>
    <row r="319" spans="2:29" hidden="1" outlineLevel="1">
      <c r="F319" s="42" t="str">
        <f>F321</f>
        <v>RB_GUP_EPIS_T</v>
      </c>
      <c r="G319" s="17" t="str">
        <f>$G$13</f>
        <v>ENERGY</v>
      </c>
      <c r="H319" s="21">
        <f t="shared" si="155"/>
        <v>0</v>
      </c>
      <c r="I319" s="22">
        <f>VLOOKUP(CONCATENATE($F319," ",$G319),AllocFactorMatrix,(I$4+1),FALSE)*$E321</f>
        <v>0</v>
      </c>
      <c r="J319" s="22">
        <f>VLOOKUP(CONCATENATE($F319," ",$G319),AllocFactorMatrix,(J$4+1),FALSE)*$E321</f>
        <v>0</v>
      </c>
      <c r="K319" s="22">
        <f>VLOOKUP(CONCATENATE($F319," ",$G319),AllocFactorMatrix,(K$4+1),FALSE)*$E321</f>
        <v>0</v>
      </c>
      <c r="L319" s="22">
        <f>VLOOKUP(CONCATENATE($F319," ",$G319),AllocFactorMatrix,(L$4+1),FALSE)*$E321</f>
        <v>0</v>
      </c>
      <c r="M319" s="22">
        <f t="shared" si="156"/>
        <v>0</v>
      </c>
      <c r="N319" s="22">
        <f>VLOOKUP(CONCATENATE($F319," ",$G319),AllocFactorMatrix,(N$4+1),FALSE)*$E321</f>
        <v>0</v>
      </c>
      <c r="O319" s="22">
        <f>VLOOKUP(CONCATENATE($F319," ",$G319),AllocFactorMatrix,(O$4+1),FALSE)*$E321</f>
        <v>0</v>
      </c>
      <c r="P319" s="22">
        <f>VLOOKUP(CONCATENATE($F319," ",$G319),AllocFactorMatrix,(P$4+1),FALSE)*$E321</f>
        <v>0</v>
      </c>
      <c r="Q319" s="22">
        <f>VLOOKUP(CONCATENATE($F319," ",$G319),AllocFactorMatrix,(Q$4+1),FALSE)*$E321</f>
        <v>0</v>
      </c>
      <c r="R319" s="22">
        <f t="shared" si="157"/>
        <v>0</v>
      </c>
      <c r="S319" s="22">
        <f>VLOOKUP(CONCATENATE($F319," ",$G319),AllocFactorMatrix,(S$4+1),FALSE)*$E321</f>
        <v>0</v>
      </c>
      <c r="T319" s="22">
        <f>VLOOKUP(CONCATENATE($F319," ",$G319),AllocFactorMatrix,(T$4+1),FALSE)*$E321</f>
        <v>0</v>
      </c>
      <c r="U319" s="22">
        <f>VLOOKUP(CONCATENATE($F319," ",$G319),AllocFactorMatrix,(U$4+1),FALSE)*$E321</f>
        <v>0</v>
      </c>
      <c r="V319" s="22">
        <f>VLOOKUP(CONCATENATE($F319," ",$G319),AllocFactorMatrix,(V$4+1),FALSE)*$E321</f>
        <v>0</v>
      </c>
      <c r="W319" s="22">
        <f t="shared" si="159"/>
        <v>0</v>
      </c>
      <c r="X319" s="22">
        <f>VLOOKUP(CONCATENATE($F319," ",$G319),AllocFactorMatrix,(X$4+1),FALSE)*$E321</f>
        <v>0</v>
      </c>
      <c r="Y319" s="22">
        <f>VLOOKUP(CONCATENATE($F319," ",$G319),AllocFactorMatrix,(Y$4+1),FALSE)*$E321</f>
        <v>0</v>
      </c>
      <c r="Z319" s="22">
        <f t="shared" si="158"/>
        <v>0</v>
      </c>
      <c r="AA319" s="22">
        <f>VLOOKUP(CONCATENATE($F319," ",$G319),AllocFactorMatrix,(AA$4+1),FALSE)*$E321</f>
        <v>0</v>
      </c>
      <c r="AB319" s="22">
        <f>VLOOKUP(CONCATENATE($F319," ",$G319),AllocFactorMatrix,(AB$4+1),FALSE)*$E321</f>
        <v>0</v>
      </c>
      <c r="AC319" s="22">
        <f>VLOOKUP(CONCATENATE($F319," ",$G319),AllocFactorMatrix,(AC$4+1),FALSE)*$E321</f>
        <v>0</v>
      </c>
    </row>
    <row r="320" spans="2:29" hidden="1" outlineLevel="1">
      <c r="F320" s="42" t="str">
        <f>F321</f>
        <v>RB_GUP_EPIS_T</v>
      </c>
      <c r="G320" s="17" t="str">
        <f>$G$14</f>
        <v>CUSTOMER</v>
      </c>
      <c r="H320" s="21">
        <f t="shared" si="155"/>
        <v>0</v>
      </c>
      <c r="I320" s="22">
        <f>VLOOKUP(CONCATENATE($F320," ",$G320),AllocFactorMatrix,(I$4+1),FALSE)*$E321</f>
        <v>0</v>
      </c>
      <c r="J320" s="22">
        <f>VLOOKUP(CONCATENATE($F320," ",$G320),AllocFactorMatrix,(J$4+1),FALSE)*$E321</f>
        <v>0</v>
      </c>
      <c r="K320" s="22">
        <f>VLOOKUP(CONCATENATE($F320," ",$G320),AllocFactorMatrix,(K$4+1),FALSE)*$E321</f>
        <v>0</v>
      </c>
      <c r="L320" s="22">
        <f>VLOOKUP(CONCATENATE($F320," ",$G320),AllocFactorMatrix,(L$4+1),FALSE)*$E321</f>
        <v>0</v>
      </c>
      <c r="M320" s="22">
        <f t="shared" si="156"/>
        <v>0</v>
      </c>
      <c r="N320" s="22">
        <f>VLOOKUP(CONCATENATE($F320," ",$G320),AllocFactorMatrix,(N$4+1),FALSE)*$E321</f>
        <v>0</v>
      </c>
      <c r="O320" s="22">
        <f>VLOOKUP(CONCATENATE($F320," ",$G320),AllocFactorMatrix,(O$4+1),FALSE)*$E321</f>
        <v>0</v>
      </c>
      <c r="P320" s="22">
        <f>VLOOKUP(CONCATENATE($F320," ",$G320),AllocFactorMatrix,(P$4+1),FALSE)*$E321</f>
        <v>0</v>
      </c>
      <c r="Q320" s="22">
        <f>VLOOKUP(CONCATENATE($F320," ",$G320),AllocFactorMatrix,(Q$4+1),FALSE)*$E321</f>
        <v>0</v>
      </c>
      <c r="R320" s="22">
        <f t="shared" si="157"/>
        <v>0</v>
      </c>
      <c r="S320" s="22">
        <f>VLOOKUP(CONCATENATE($F320," ",$G320),AllocFactorMatrix,(S$4+1),FALSE)*$E321</f>
        <v>0</v>
      </c>
      <c r="T320" s="22">
        <f>VLOOKUP(CONCATENATE($F320," ",$G320),AllocFactorMatrix,(T$4+1),FALSE)*$E321</f>
        <v>0</v>
      </c>
      <c r="U320" s="22">
        <f>VLOOKUP(CONCATENATE($F320," ",$G320),AllocFactorMatrix,(U$4+1),FALSE)*$E321</f>
        <v>0</v>
      </c>
      <c r="V320" s="22">
        <f>VLOOKUP(CONCATENATE($F320," ",$G320),AllocFactorMatrix,(V$4+1),FALSE)*$E321</f>
        <v>0</v>
      </c>
      <c r="W320" s="22">
        <f t="shared" si="159"/>
        <v>0</v>
      </c>
      <c r="X320" s="22">
        <f>VLOOKUP(CONCATENATE($F320," ",$G320),AllocFactorMatrix,(X$4+1),FALSE)*$E321</f>
        <v>0</v>
      </c>
      <c r="Y320" s="22">
        <f>VLOOKUP(CONCATENATE($F320," ",$G320),AllocFactorMatrix,(Y$4+1),FALSE)*$E321</f>
        <v>0</v>
      </c>
      <c r="Z320" s="22">
        <f t="shared" si="158"/>
        <v>0</v>
      </c>
      <c r="AA320" s="22">
        <f>VLOOKUP(CONCATENATE($F320," ",$G320),AllocFactorMatrix,(AA$4+1),FALSE)*$E321</f>
        <v>0</v>
      </c>
      <c r="AB320" s="22">
        <f>VLOOKUP(CONCATENATE($F320," ",$G320),AllocFactorMatrix,(AB$4+1),FALSE)*$E321</f>
        <v>0</v>
      </c>
      <c r="AC320" s="22">
        <f>VLOOKUP(CONCATENATE($F320," ",$G320),AllocFactorMatrix,(AC$4+1),FALSE)*$E321</f>
        <v>0</v>
      </c>
    </row>
    <row r="321" spans="4:29" collapsed="1">
      <c r="D321" s="17" t="s">
        <v>214</v>
      </c>
      <c r="E321" s="19">
        <v>0</v>
      </c>
      <c r="F321" s="42" t="s">
        <v>64</v>
      </c>
      <c r="G321" s="17" t="str">
        <f>$G$15</f>
        <v>TOTAL</v>
      </c>
      <c r="H321" s="21">
        <f t="shared" si="155"/>
        <v>0</v>
      </c>
      <c r="I321" s="22">
        <f>VLOOKUP(CONCATENATE($F321," ",$G321),AllocFactorMatrix,(I$4+1),FALSE)*$E321</f>
        <v>0</v>
      </c>
      <c r="J321" s="22">
        <f>VLOOKUP(CONCATENATE($F321," ",$G321),AllocFactorMatrix,(J$4+1),FALSE)*$E321</f>
        <v>0</v>
      </c>
      <c r="K321" s="22">
        <f>VLOOKUP(CONCATENATE($F321," ",$G321),AllocFactorMatrix,(K$4+1),FALSE)*$E321</f>
        <v>0</v>
      </c>
      <c r="L321" s="22">
        <f>VLOOKUP(CONCATENATE($F321," ",$G321),AllocFactorMatrix,(L$4+1),FALSE)*$E321</f>
        <v>0</v>
      </c>
      <c r="M321" s="22">
        <f t="shared" si="156"/>
        <v>0</v>
      </c>
      <c r="N321" s="22">
        <f>VLOOKUP(CONCATENATE($F321," ",$G321),AllocFactorMatrix,(N$4+1),FALSE)*$E321</f>
        <v>0</v>
      </c>
      <c r="O321" s="22">
        <f>VLOOKUP(CONCATENATE($F321," ",$G321),AllocFactorMatrix,(O$4+1),FALSE)*$E321</f>
        <v>0</v>
      </c>
      <c r="P321" s="22">
        <f>VLOOKUP(CONCATENATE($F321," ",$G321),AllocFactorMatrix,(P$4+1),FALSE)*$E321</f>
        <v>0</v>
      </c>
      <c r="Q321" s="22">
        <f>VLOOKUP(CONCATENATE($F321," ",$G321),AllocFactorMatrix,(Q$4+1),FALSE)*$E321</f>
        <v>0</v>
      </c>
      <c r="R321" s="22">
        <f t="shared" si="157"/>
        <v>0</v>
      </c>
      <c r="S321" s="22">
        <f>VLOOKUP(CONCATENATE($F321," ",$G321),AllocFactorMatrix,(S$4+1),FALSE)*$E321</f>
        <v>0</v>
      </c>
      <c r="T321" s="22">
        <f>VLOOKUP(CONCATENATE($F321," ",$G321),AllocFactorMatrix,(T$4+1),FALSE)*$E321</f>
        <v>0</v>
      </c>
      <c r="U321" s="22">
        <f>VLOOKUP(CONCATENATE($F321," ",$G321),AllocFactorMatrix,(U$4+1),FALSE)*$E321</f>
        <v>0</v>
      </c>
      <c r="V321" s="22">
        <f>VLOOKUP(CONCATENATE($F321," ",$G321),AllocFactorMatrix,(V$4+1),FALSE)*$E321</f>
        <v>0</v>
      </c>
      <c r="W321" s="22">
        <f t="shared" si="159"/>
        <v>0</v>
      </c>
      <c r="X321" s="22">
        <f>VLOOKUP(CONCATENATE($F321," ",$G321),AllocFactorMatrix,(X$4+1),FALSE)*$E321</f>
        <v>0</v>
      </c>
      <c r="Y321" s="22">
        <f>VLOOKUP(CONCATENATE($F321," ",$G321),AllocFactorMatrix,(Y$4+1),FALSE)*$E321</f>
        <v>0</v>
      </c>
      <c r="Z321" s="22">
        <f t="shared" si="158"/>
        <v>0</v>
      </c>
      <c r="AA321" s="22">
        <f>VLOOKUP(CONCATENATE($F321," ",$G321),AllocFactorMatrix,(AA$4+1),FALSE)*$E321</f>
        <v>0</v>
      </c>
      <c r="AB321" s="22">
        <f>VLOOKUP(CONCATENATE($F321," ",$G321),AllocFactorMatrix,(AB$4+1),FALSE)*$E321</f>
        <v>0</v>
      </c>
      <c r="AC321" s="22">
        <f>VLOOKUP(CONCATENATE($F321," ",$G321),AllocFactorMatrix,(AC$4+1),FALSE)*$E321</f>
        <v>0</v>
      </c>
    </row>
    <row r="322" spans="4:29" hidden="1" outlineLevel="1">
      <c r="F322" s="42" t="str">
        <f>F329</f>
        <v>RB_GUP_EPIS_D</v>
      </c>
      <c r="G322" s="17" t="str">
        <f>$G$8</f>
        <v>PRODUCTION</v>
      </c>
      <c r="H322" s="21">
        <f t="shared" si="155"/>
        <v>0</v>
      </c>
      <c r="I322" s="22">
        <f>VLOOKUP(CONCATENATE($F322," ",$G322),AllocFactorMatrix,(I$4+1),FALSE)*$E329</f>
        <v>0</v>
      </c>
      <c r="J322" s="22">
        <f>VLOOKUP(CONCATENATE($F322," ",$G322),AllocFactorMatrix,(J$4+1),FALSE)*$E329</f>
        <v>0</v>
      </c>
      <c r="K322" s="22">
        <f>VLOOKUP(CONCATENATE($F322," ",$G322),AllocFactorMatrix,(K$4+1),FALSE)*$E329</f>
        <v>0</v>
      </c>
      <c r="L322" s="22">
        <f>VLOOKUP(CONCATENATE($F322," ",$G322),AllocFactorMatrix,(L$4+1),FALSE)*$E329</f>
        <v>0</v>
      </c>
      <c r="M322" s="22">
        <f t="shared" ref="M322:M329" si="160">SUBTOTAL(9,J322:L322)</f>
        <v>0</v>
      </c>
      <c r="N322" s="22">
        <f>VLOOKUP(CONCATENATE($F322," ",$G322),AllocFactorMatrix,(N$4+1),FALSE)*$E329</f>
        <v>0</v>
      </c>
      <c r="O322" s="22">
        <f>VLOOKUP(CONCATENATE($F322," ",$G322),AllocFactorMatrix,(O$4+1),FALSE)*$E329</f>
        <v>0</v>
      </c>
      <c r="P322" s="22">
        <f>VLOOKUP(CONCATENATE($F322," ",$G322),AllocFactorMatrix,(P$4+1),FALSE)*$E329</f>
        <v>0</v>
      </c>
      <c r="Q322" s="22">
        <f>VLOOKUP(CONCATENATE($F322," ",$G322),AllocFactorMatrix,(Q$4+1),FALSE)*$E329</f>
        <v>0</v>
      </c>
      <c r="R322" s="22">
        <f t="shared" ref="R322:R329" si="161">SUBTOTAL(9,N322:Q322)</f>
        <v>0</v>
      </c>
      <c r="S322" s="22">
        <f>VLOOKUP(CONCATENATE($F322," ",$G322),AllocFactorMatrix,(S$4+1),FALSE)*$E329</f>
        <v>0</v>
      </c>
      <c r="T322" s="22">
        <f>VLOOKUP(CONCATENATE($F322," ",$G322),AllocFactorMatrix,(T$4+1),FALSE)*$E329</f>
        <v>0</v>
      </c>
      <c r="U322" s="22">
        <f>VLOOKUP(CONCATENATE($F322," ",$G322),AllocFactorMatrix,(U$4+1),FALSE)*$E329</f>
        <v>0</v>
      </c>
      <c r="V322" s="22">
        <f>VLOOKUP(CONCATENATE($F322," ",$G322),AllocFactorMatrix,(V$4+1),FALSE)*$E329</f>
        <v>0</v>
      </c>
      <c r="W322" s="22">
        <f>SUBTOTAL(9,S322:V322)</f>
        <v>0</v>
      </c>
      <c r="X322" s="22">
        <f>VLOOKUP(CONCATENATE($F322," ",$G322),AllocFactorMatrix,(X$4+1),FALSE)*$E329</f>
        <v>0</v>
      </c>
      <c r="Y322" s="22">
        <f>VLOOKUP(CONCATENATE($F322," ",$G322),AllocFactorMatrix,(Y$4+1),FALSE)*$E329</f>
        <v>0</v>
      </c>
      <c r="Z322" s="22">
        <f t="shared" ref="Z322:Z329" si="162">SUBTOTAL(9,X322:Y322)</f>
        <v>0</v>
      </c>
      <c r="AA322" s="22">
        <f>VLOOKUP(CONCATENATE($F322," ",$G322),AllocFactorMatrix,(AA$4+1),FALSE)*$E329</f>
        <v>0</v>
      </c>
      <c r="AB322" s="22">
        <f>VLOOKUP(CONCATENATE($F322," ",$G322),AllocFactorMatrix,(AB$4+1),FALSE)*$E329</f>
        <v>0</v>
      </c>
      <c r="AC322" s="22">
        <f>VLOOKUP(CONCATENATE($F322," ",$G322),AllocFactorMatrix,(AC$4+1),FALSE)*$E329</f>
        <v>0</v>
      </c>
    </row>
    <row r="323" spans="4:29" hidden="1" outlineLevel="1">
      <c r="F323" s="42" t="str">
        <f>F329</f>
        <v>RB_GUP_EPIS_D</v>
      </c>
      <c r="G323" s="17" t="str">
        <f>$G$9</f>
        <v>BULKTRAN</v>
      </c>
      <c r="H323" s="21">
        <f t="shared" si="155"/>
        <v>0</v>
      </c>
      <c r="I323" s="22">
        <f>VLOOKUP(CONCATENATE($F323," ",$G323),AllocFactorMatrix,(I$4+1),FALSE)*$E329</f>
        <v>0</v>
      </c>
      <c r="J323" s="22">
        <f>VLOOKUP(CONCATENATE($F323," ",$G323),AllocFactorMatrix,(J$4+1),FALSE)*$E329</f>
        <v>0</v>
      </c>
      <c r="K323" s="22">
        <f>VLOOKUP(CONCATENATE($F323," ",$G323),AllocFactorMatrix,(K$4+1),FALSE)*$E329</f>
        <v>0</v>
      </c>
      <c r="L323" s="22">
        <f>VLOOKUP(CONCATENATE($F323," ",$G323),AllocFactorMatrix,(L$4+1),FALSE)*$E329</f>
        <v>0</v>
      </c>
      <c r="M323" s="22">
        <f t="shared" si="160"/>
        <v>0</v>
      </c>
      <c r="N323" s="22">
        <f>VLOOKUP(CONCATENATE($F323," ",$G323),AllocFactorMatrix,(N$4+1),FALSE)*$E329</f>
        <v>0</v>
      </c>
      <c r="O323" s="22">
        <f>VLOOKUP(CONCATENATE($F323," ",$G323),AllocFactorMatrix,(O$4+1),FALSE)*$E329</f>
        <v>0</v>
      </c>
      <c r="P323" s="22">
        <f>VLOOKUP(CONCATENATE($F323," ",$G323),AllocFactorMatrix,(P$4+1),FALSE)*$E329</f>
        <v>0</v>
      </c>
      <c r="Q323" s="22">
        <f>VLOOKUP(CONCATENATE($F323," ",$G323),AllocFactorMatrix,(Q$4+1),FALSE)*$E329</f>
        <v>0</v>
      </c>
      <c r="R323" s="22">
        <f t="shared" si="161"/>
        <v>0</v>
      </c>
      <c r="S323" s="22">
        <f>VLOOKUP(CONCATENATE($F323," ",$G323),AllocFactorMatrix,(S$4+1),FALSE)*$E329</f>
        <v>0</v>
      </c>
      <c r="T323" s="22">
        <f>VLOOKUP(CONCATENATE($F323," ",$G323),AllocFactorMatrix,(T$4+1),FALSE)*$E329</f>
        <v>0</v>
      </c>
      <c r="U323" s="22">
        <f>VLOOKUP(CONCATENATE($F323," ",$G323),AllocFactorMatrix,(U$4+1),FALSE)*$E329</f>
        <v>0</v>
      </c>
      <c r="V323" s="22">
        <f>VLOOKUP(CONCATENATE($F323," ",$G323),AllocFactorMatrix,(V$4+1),FALSE)*$E329</f>
        <v>0</v>
      </c>
      <c r="W323" s="22">
        <f t="shared" ref="W323:W329" si="163">SUBTOTAL(9,S323:V323)</f>
        <v>0</v>
      </c>
      <c r="X323" s="22">
        <f>VLOOKUP(CONCATENATE($F323," ",$G323),AllocFactorMatrix,(X$4+1),FALSE)*$E329</f>
        <v>0</v>
      </c>
      <c r="Y323" s="22">
        <f>VLOOKUP(CONCATENATE($F323," ",$G323),AllocFactorMatrix,(Y$4+1),FALSE)*$E329</f>
        <v>0</v>
      </c>
      <c r="Z323" s="22">
        <f t="shared" si="162"/>
        <v>0</v>
      </c>
      <c r="AA323" s="22">
        <f>VLOOKUP(CONCATENATE($F323," ",$G323),AllocFactorMatrix,(AA$4+1),FALSE)*$E329</f>
        <v>0</v>
      </c>
      <c r="AB323" s="22">
        <f>VLOOKUP(CONCATENATE($F323," ",$G323),AllocFactorMatrix,(AB$4+1),FALSE)*$E329</f>
        <v>0</v>
      </c>
      <c r="AC323" s="22">
        <f>VLOOKUP(CONCATENATE($F323," ",$G323),AllocFactorMatrix,(AC$4+1),FALSE)*$E329</f>
        <v>0</v>
      </c>
    </row>
    <row r="324" spans="4:29" hidden="1" outlineLevel="1">
      <c r="F324" s="42" t="str">
        <f>F329</f>
        <v>RB_GUP_EPIS_D</v>
      </c>
      <c r="G324" s="17" t="str">
        <f>$G$10</f>
        <v>SUBTRAN</v>
      </c>
      <c r="H324" s="21">
        <f t="shared" si="155"/>
        <v>0</v>
      </c>
      <c r="I324" s="22">
        <f>VLOOKUP(CONCATENATE($F324," ",$G324),AllocFactorMatrix,(I$4+1),FALSE)*$E329</f>
        <v>0</v>
      </c>
      <c r="J324" s="22">
        <f>VLOOKUP(CONCATENATE($F324," ",$G324),AllocFactorMatrix,(J$4+1),FALSE)*$E329</f>
        <v>0</v>
      </c>
      <c r="K324" s="22">
        <f>VLOOKUP(CONCATENATE($F324," ",$G324),AllocFactorMatrix,(K$4+1),FALSE)*$E329</f>
        <v>0</v>
      </c>
      <c r="L324" s="22">
        <f>VLOOKUP(CONCATENATE($F324," ",$G324),AllocFactorMatrix,(L$4+1),FALSE)*$E329</f>
        <v>0</v>
      </c>
      <c r="M324" s="22">
        <f t="shared" si="160"/>
        <v>0</v>
      </c>
      <c r="N324" s="22">
        <f>VLOOKUP(CONCATENATE($F324," ",$G324),AllocFactorMatrix,(N$4+1),FALSE)*$E329</f>
        <v>0</v>
      </c>
      <c r="O324" s="22">
        <f>VLOOKUP(CONCATENATE($F324," ",$G324),AllocFactorMatrix,(O$4+1),FALSE)*$E329</f>
        <v>0</v>
      </c>
      <c r="P324" s="22">
        <f>VLOOKUP(CONCATENATE($F324," ",$G324),AllocFactorMatrix,(P$4+1),FALSE)*$E329</f>
        <v>0</v>
      </c>
      <c r="Q324" s="22">
        <f>VLOOKUP(CONCATENATE($F324," ",$G324),AllocFactorMatrix,(Q$4+1),FALSE)*$E329</f>
        <v>0</v>
      </c>
      <c r="R324" s="22">
        <f t="shared" si="161"/>
        <v>0</v>
      </c>
      <c r="S324" s="22">
        <f>VLOOKUP(CONCATENATE($F324," ",$G324),AllocFactorMatrix,(S$4+1),FALSE)*$E329</f>
        <v>0</v>
      </c>
      <c r="T324" s="22">
        <f>VLOOKUP(CONCATENATE($F324," ",$G324),AllocFactorMatrix,(T$4+1),FALSE)*$E329</f>
        <v>0</v>
      </c>
      <c r="U324" s="22">
        <f>VLOOKUP(CONCATENATE($F324," ",$G324),AllocFactorMatrix,(U$4+1),FALSE)*$E329</f>
        <v>0</v>
      </c>
      <c r="V324" s="22">
        <f>VLOOKUP(CONCATENATE($F324," ",$G324),AllocFactorMatrix,(V$4+1),FALSE)*$E329</f>
        <v>0</v>
      </c>
      <c r="W324" s="22">
        <f t="shared" si="163"/>
        <v>0</v>
      </c>
      <c r="X324" s="22">
        <f>VLOOKUP(CONCATENATE($F324," ",$G324),AllocFactorMatrix,(X$4+1),FALSE)*$E329</f>
        <v>0</v>
      </c>
      <c r="Y324" s="22">
        <f>VLOOKUP(CONCATENATE($F324," ",$G324),AllocFactorMatrix,(Y$4+1),FALSE)*$E329</f>
        <v>0</v>
      </c>
      <c r="Z324" s="22">
        <f t="shared" si="162"/>
        <v>0</v>
      </c>
      <c r="AA324" s="22">
        <f>VLOOKUP(CONCATENATE($F324," ",$G324),AllocFactorMatrix,(AA$4+1),FALSE)*$E329</f>
        <v>0</v>
      </c>
      <c r="AB324" s="22">
        <f>VLOOKUP(CONCATENATE($F324," ",$G324),AllocFactorMatrix,(AB$4+1),FALSE)*$E329</f>
        <v>0</v>
      </c>
      <c r="AC324" s="22">
        <f>VLOOKUP(CONCATENATE($F324," ",$G324),AllocFactorMatrix,(AC$4+1),FALSE)*$E329</f>
        <v>0</v>
      </c>
    </row>
    <row r="325" spans="4:29" hidden="1" outlineLevel="1">
      <c r="F325" s="42" t="str">
        <f>F329</f>
        <v>RB_GUP_EPIS_D</v>
      </c>
      <c r="G325" s="17" t="str">
        <f>$G$11</f>
        <v>DISTPRI</v>
      </c>
      <c r="H325" s="21">
        <f t="shared" si="155"/>
        <v>206586.0026643142</v>
      </c>
      <c r="I325" s="22">
        <f>VLOOKUP(CONCATENATE($F325," ",$G325),AllocFactorMatrix,(I$4+1),FALSE)*$E329</f>
        <v>136640.08656732371</v>
      </c>
      <c r="J325" s="22">
        <f>VLOOKUP(CONCATENATE($F325," ",$G325),AllocFactorMatrix,(J$4+1),FALSE)*$E329</f>
        <v>33908.409776345376</v>
      </c>
      <c r="K325" s="22">
        <f>VLOOKUP(CONCATENATE($F325," ",$G325),AllocFactorMatrix,(K$4+1),FALSE)*$E329</f>
        <v>430.49788307064165</v>
      </c>
      <c r="L325" s="22">
        <f>VLOOKUP(CONCATENATE($F325," ",$G325),AllocFactorMatrix,(L$4+1),FALSE)*$E329</f>
        <v>0</v>
      </c>
      <c r="M325" s="22">
        <f t="shared" si="160"/>
        <v>34338.907659416014</v>
      </c>
      <c r="N325" s="22">
        <f>VLOOKUP(CONCATENATE($F325," ",$G325),AllocFactorMatrix,(N$4+1),FALSE)*$E329</f>
        <v>14800.796360255757</v>
      </c>
      <c r="O325" s="22">
        <f>VLOOKUP(CONCATENATE($F325," ",$G325),AllocFactorMatrix,(O$4+1),FALSE)*$E329</f>
        <v>4070.11232324808</v>
      </c>
      <c r="P325" s="22">
        <f>VLOOKUP(CONCATENATE($F325," ",$G325),AllocFactorMatrix,(P$4+1),FALSE)*$E329</f>
        <v>0</v>
      </c>
      <c r="Q325" s="22">
        <f>VLOOKUP(CONCATENATE($F325," ",$G325),AllocFactorMatrix,(Q$4+1),FALSE)*$E329</f>
        <v>0</v>
      </c>
      <c r="R325" s="22">
        <f t="shared" si="161"/>
        <v>18870.908683503836</v>
      </c>
      <c r="S325" s="22">
        <f>VLOOKUP(CONCATENATE($F325," ",$G325),AllocFactorMatrix,(S$4+1),FALSE)*$E329</f>
        <v>634.20855291211376</v>
      </c>
      <c r="T325" s="22">
        <f>VLOOKUP(CONCATENATE($F325," ",$G325),AllocFactorMatrix,(T$4+1),FALSE)*$E329</f>
        <v>11713.68141609335</v>
      </c>
      <c r="U325" s="22">
        <f>VLOOKUP(CONCATENATE($F325," ",$G325),AllocFactorMatrix,(U$4+1),FALSE)*$E329</f>
        <v>0</v>
      </c>
      <c r="V325" s="22">
        <f>VLOOKUP(CONCATENATE($F325," ",$G325),AllocFactorMatrix,(V$4+1),FALSE)*$E329</f>
        <v>0</v>
      </c>
      <c r="W325" s="22">
        <f t="shared" si="163"/>
        <v>12347.889969005464</v>
      </c>
      <c r="X325" s="22">
        <f>VLOOKUP(CONCATENATE($F325," ",$G325),AllocFactorMatrix,(X$4+1),FALSE)*$E329</f>
        <v>4160.2885252431261</v>
      </c>
      <c r="Y325" s="22">
        <f>VLOOKUP(CONCATENATE($F325," ",$G325),AllocFactorMatrix,(Y$4+1),FALSE)*$E329</f>
        <v>79.902239817714189</v>
      </c>
      <c r="Z325" s="22">
        <f t="shared" si="162"/>
        <v>4240.19076506084</v>
      </c>
      <c r="AA325" s="22">
        <f>VLOOKUP(CONCATENATE($F325," ",$G325),AllocFactorMatrix,(AA$4+1),FALSE)*$E329</f>
        <v>61.065536928475886</v>
      </c>
      <c r="AB325" s="22">
        <f>VLOOKUP(CONCATENATE($F325," ",$G325),AllocFactorMatrix,(AB$4+1),FALSE)*$E329</f>
        <v>70.26977431132093</v>
      </c>
      <c r="AC325" s="22">
        <f>VLOOKUP(CONCATENATE($F325," ",$G325),AllocFactorMatrix,(AC$4+1),FALSE)*$E329</f>
        <v>16.683708764548765</v>
      </c>
    </row>
    <row r="326" spans="4:29" hidden="1" outlineLevel="1">
      <c r="F326" s="42" t="str">
        <f>F329</f>
        <v>RB_GUP_EPIS_D</v>
      </c>
      <c r="G326" s="17" t="str">
        <f>$G$12</f>
        <v>DISTSEC</v>
      </c>
      <c r="H326" s="21">
        <f t="shared" si="155"/>
        <v>68315.738967668149</v>
      </c>
      <c r="I326" s="22">
        <f>VLOOKUP(CONCATENATE($F326," ",$G326),AllocFactorMatrix,(I$4+1),FALSE)*$E329</f>
        <v>51945.814941950448</v>
      </c>
      <c r="J326" s="22">
        <f>VLOOKUP(CONCATENATE($F326," ",$G326),AllocFactorMatrix,(J$4+1),FALSE)*$E329</f>
        <v>10484.892939156052</v>
      </c>
      <c r="K326" s="22">
        <f>VLOOKUP(CONCATENATE($F326," ",$G326),AllocFactorMatrix,(K$4+1),FALSE)*$E329</f>
        <v>0</v>
      </c>
      <c r="L326" s="22">
        <f>VLOOKUP(CONCATENATE($F326," ",$G326),AllocFactorMatrix,(L$4+1),FALSE)*$E329</f>
        <v>0</v>
      </c>
      <c r="M326" s="22">
        <f t="shared" si="160"/>
        <v>10484.892939156052</v>
      </c>
      <c r="N326" s="22">
        <f>VLOOKUP(CONCATENATE($F326," ",$G326),AllocFactorMatrix,(N$4+1),FALSE)*$E329</f>
        <v>4015.9268479221555</v>
      </c>
      <c r="O326" s="22">
        <f>VLOOKUP(CONCATENATE($F326," ",$G326),AllocFactorMatrix,(O$4+1),FALSE)*$E329</f>
        <v>0</v>
      </c>
      <c r="P326" s="22">
        <f>VLOOKUP(CONCATENATE($F326," ",$G326),AllocFactorMatrix,(P$4+1),FALSE)*$E329</f>
        <v>0</v>
      </c>
      <c r="Q326" s="22">
        <f>VLOOKUP(CONCATENATE($F326," ",$G326),AllocFactorMatrix,(Q$4+1),FALSE)*$E329</f>
        <v>0</v>
      </c>
      <c r="R326" s="22">
        <f t="shared" si="161"/>
        <v>4015.9268479221555</v>
      </c>
      <c r="S326" s="22">
        <f>VLOOKUP(CONCATENATE($F326," ",$G326),AllocFactorMatrix,(S$4+1),FALSE)*$E329</f>
        <v>141.04777744435668</v>
      </c>
      <c r="T326" s="22">
        <f>VLOOKUP(CONCATENATE($F326," ",$G326),AllocFactorMatrix,(T$4+1),FALSE)*$E329</f>
        <v>0</v>
      </c>
      <c r="U326" s="22">
        <f>VLOOKUP(CONCATENATE($F326," ",$G326),AllocFactorMatrix,(U$4+1),FALSE)*$E329</f>
        <v>0</v>
      </c>
      <c r="V326" s="22">
        <f>VLOOKUP(CONCATENATE($F326," ",$G326),AllocFactorMatrix,(V$4+1),FALSE)*$E329</f>
        <v>0</v>
      </c>
      <c r="W326" s="22">
        <f t="shared" si="163"/>
        <v>141.04777744435668</v>
      </c>
      <c r="X326" s="22">
        <f>VLOOKUP(CONCATENATE($F326," ",$G326),AllocFactorMatrix,(X$4+1),FALSE)*$E329</f>
        <v>1164.8897987943303</v>
      </c>
      <c r="Y326" s="22">
        <f>VLOOKUP(CONCATENATE($F326," ",$G326),AllocFactorMatrix,(Y$4+1),FALSE)*$E329</f>
        <v>0</v>
      </c>
      <c r="Z326" s="22">
        <f t="shared" si="162"/>
        <v>1164.8897987943303</v>
      </c>
      <c r="AA326" s="22">
        <f>VLOOKUP(CONCATENATE($F326," ",$G326),AllocFactorMatrix,(AA$4+1),FALSE)*$E329</f>
        <v>14.99418433049946</v>
      </c>
      <c r="AB326" s="22">
        <f>VLOOKUP(CONCATENATE($F326," ",$G326),AllocFactorMatrix,(AB$4+1),FALSE)*$E329</f>
        <v>446.42622725620589</v>
      </c>
      <c r="AC326" s="22">
        <f>VLOOKUP(CONCATENATE($F326," ",$G326),AllocFactorMatrix,(AC$4+1),FALSE)*$E329</f>
        <v>101.74625081410345</v>
      </c>
    </row>
    <row r="327" spans="4:29" hidden="1" outlineLevel="1">
      <c r="F327" s="42" t="str">
        <f>F329</f>
        <v>RB_GUP_EPIS_D</v>
      </c>
      <c r="G327" s="17" t="str">
        <f>$G$13</f>
        <v>ENERGY</v>
      </c>
      <c r="H327" s="21">
        <f t="shared" si="155"/>
        <v>0</v>
      </c>
      <c r="I327" s="22">
        <f>VLOOKUP(CONCATENATE($F327," ",$G327),AllocFactorMatrix,(I$4+1),FALSE)*$E329</f>
        <v>0</v>
      </c>
      <c r="J327" s="22">
        <f>VLOOKUP(CONCATENATE($F327," ",$G327),AllocFactorMatrix,(J$4+1),FALSE)*$E329</f>
        <v>0</v>
      </c>
      <c r="K327" s="22">
        <f>VLOOKUP(CONCATENATE($F327," ",$G327),AllocFactorMatrix,(K$4+1),FALSE)*$E329</f>
        <v>0</v>
      </c>
      <c r="L327" s="22">
        <f>VLOOKUP(CONCATENATE($F327," ",$G327),AllocFactorMatrix,(L$4+1),FALSE)*$E329</f>
        <v>0</v>
      </c>
      <c r="M327" s="22">
        <f t="shared" si="160"/>
        <v>0</v>
      </c>
      <c r="N327" s="22">
        <f>VLOOKUP(CONCATENATE($F327," ",$G327),AllocFactorMatrix,(N$4+1),FALSE)*$E329</f>
        <v>0</v>
      </c>
      <c r="O327" s="22">
        <f>VLOOKUP(CONCATENATE($F327," ",$G327),AllocFactorMatrix,(O$4+1),FALSE)*$E329</f>
        <v>0</v>
      </c>
      <c r="P327" s="22">
        <f>VLOOKUP(CONCATENATE($F327," ",$G327),AllocFactorMatrix,(P$4+1),FALSE)*$E329</f>
        <v>0</v>
      </c>
      <c r="Q327" s="22">
        <f>VLOOKUP(CONCATENATE($F327," ",$G327),AllocFactorMatrix,(Q$4+1),FALSE)*$E329</f>
        <v>0</v>
      </c>
      <c r="R327" s="22">
        <f t="shared" si="161"/>
        <v>0</v>
      </c>
      <c r="S327" s="22">
        <f>VLOOKUP(CONCATENATE($F327," ",$G327),AllocFactorMatrix,(S$4+1),FALSE)*$E329</f>
        <v>0</v>
      </c>
      <c r="T327" s="22">
        <f>VLOOKUP(CONCATENATE($F327," ",$G327),AllocFactorMatrix,(T$4+1),FALSE)*$E329</f>
        <v>0</v>
      </c>
      <c r="U327" s="22">
        <f>VLOOKUP(CONCATENATE($F327," ",$G327),AllocFactorMatrix,(U$4+1),FALSE)*$E329</f>
        <v>0</v>
      </c>
      <c r="V327" s="22">
        <f>VLOOKUP(CONCATENATE($F327," ",$G327),AllocFactorMatrix,(V$4+1),FALSE)*$E329</f>
        <v>0</v>
      </c>
      <c r="W327" s="22">
        <f t="shared" si="163"/>
        <v>0</v>
      </c>
      <c r="X327" s="22">
        <f>VLOOKUP(CONCATENATE($F327," ",$G327),AllocFactorMatrix,(X$4+1),FALSE)*$E329</f>
        <v>0</v>
      </c>
      <c r="Y327" s="22">
        <f>VLOOKUP(CONCATENATE($F327," ",$G327),AllocFactorMatrix,(Y$4+1),FALSE)*$E329</f>
        <v>0</v>
      </c>
      <c r="Z327" s="22">
        <f t="shared" si="162"/>
        <v>0</v>
      </c>
      <c r="AA327" s="22">
        <f>VLOOKUP(CONCATENATE($F327," ",$G327),AllocFactorMatrix,(AA$4+1),FALSE)*$E329</f>
        <v>0</v>
      </c>
      <c r="AB327" s="22">
        <f>VLOOKUP(CONCATENATE($F327," ",$G327),AllocFactorMatrix,(AB$4+1),FALSE)*$E329</f>
        <v>0</v>
      </c>
      <c r="AC327" s="22">
        <f>VLOOKUP(CONCATENATE($F327," ",$G327),AllocFactorMatrix,(AC$4+1),FALSE)*$E329</f>
        <v>0</v>
      </c>
    </row>
    <row r="328" spans="4:29" hidden="1" outlineLevel="1">
      <c r="F328" s="42" t="str">
        <f>F329</f>
        <v>RB_GUP_EPIS_D</v>
      </c>
      <c r="G328" s="17" t="str">
        <f>$G$14</f>
        <v>CUSTOMER</v>
      </c>
      <c r="H328" s="21">
        <f t="shared" si="155"/>
        <v>525968.25836801738</v>
      </c>
      <c r="I328" s="22">
        <f>VLOOKUP(CONCATENATE($F328," ",$G328),AllocFactorMatrix,(I$4+1),FALSE)*$E329</f>
        <v>391407.69746496261</v>
      </c>
      <c r="J328" s="22">
        <f>VLOOKUP(CONCATENATE($F328," ",$G328),AllocFactorMatrix,(J$4+1),FALSE)*$E329</f>
        <v>96316.667630463577</v>
      </c>
      <c r="K328" s="22">
        <f>VLOOKUP(CONCATENATE($F328," ",$G328),AllocFactorMatrix,(K$4+1),FALSE)*$E329</f>
        <v>1073.0171629630167</v>
      </c>
      <c r="L328" s="22">
        <f>VLOOKUP(CONCATENATE($F328," ",$G328),AllocFactorMatrix,(L$4+1),FALSE)*$E329</f>
        <v>79.238498987063679</v>
      </c>
      <c r="M328" s="22">
        <f t="shared" si="160"/>
        <v>97468.92329241366</v>
      </c>
      <c r="N328" s="22">
        <f>VLOOKUP(CONCATENATE($F328," ",$G328),AllocFactorMatrix,(N$4+1),FALSE)*$E329</f>
        <v>1792.6112969822816</v>
      </c>
      <c r="O328" s="22">
        <f>VLOOKUP(CONCATENATE($F328," ",$G328),AllocFactorMatrix,(O$4+1),FALSE)*$E329</f>
        <v>563.28507573221862</v>
      </c>
      <c r="P328" s="22">
        <f>VLOOKUP(CONCATENATE($F328," ",$G328),AllocFactorMatrix,(P$4+1),FALSE)*$E329</f>
        <v>227.35983189022522</v>
      </c>
      <c r="Q328" s="22">
        <f>VLOOKUP(CONCATENATE($F328," ",$G328),AllocFactorMatrix,(Q$4+1),FALSE)*$E329</f>
        <v>0</v>
      </c>
      <c r="R328" s="22">
        <f t="shared" si="161"/>
        <v>2583.2562046047251</v>
      </c>
      <c r="S328" s="22">
        <f>VLOOKUP(CONCATENATE($F328," ",$G328),AllocFactorMatrix,(S$4+1),FALSE)*$E329</f>
        <v>16.622247945109081</v>
      </c>
      <c r="T328" s="22">
        <f>VLOOKUP(CONCATENATE($F328," ",$G328),AllocFactorMatrix,(T$4+1),FALSE)*$E329</f>
        <v>413.87182257857989</v>
      </c>
      <c r="U328" s="22">
        <f>VLOOKUP(CONCATENATE($F328," ",$G328),AllocFactorMatrix,(U$4+1),FALSE)*$E329</f>
        <v>753.58883555833313</v>
      </c>
      <c r="V328" s="22">
        <f>VLOOKUP(CONCATENATE($F328," ",$G328),AllocFactorMatrix,(V$4+1),FALSE)*$E329</f>
        <v>146.15771837512804</v>
      </c>
      <c r="W328" s="22">
        <f t="shared" si="163"/>
        <v>1330.24062445715</v>
      </c>
      <c r="X328" s="22">
        <f>VLOOKUP(CONCATENATE($F328," ",$G328),AllocFactorMatrix,(X$4+1),FALSE)*$E329</f>
        <v>573.4636758034884</v>
      </c>
      <c r="Y328" s="22">
        <f>VLOOKUP(CONCATENATE($F328," ",$G328),AllocFactorMatrix,(Y$4+1),FALSE)*$E329</f>
        <v>6.6828042553583575</v>
      </c>
      <c r="Z328" s="22">
        <f t="shared" si="162"/>
        <v>580.14648005884681</v>
      </c>
      <c r="AA328" s="22">
        <f>VLOOKUP(CONCATENATE($F328," ",$G328),AllocFactorMatrix,(AA$4+1),FALSE)*$E329</f>
        <v>41.112080565590119</v>
      </c>
      <c r="AB328" s="22">
        <f>VLOOKUP(CONCATENATE($F328," ",$G328),AllocFactorMatrix,(AB$4+1),FALSE)*$E329</f>
        <v>28659.809313453188</v>
      </c>
      <c r="AC328" s="22">
        <f>VLOOKUP(CONCATENATE($F328," ",$G328),AllocFactorMatrix,(AC$4+1),FALSE)*$E329</f>
        <v>3897.0729075016366</v>
      </c>
    </row>
    <row r="329" spans="4:29" collapsed="1">
      <c r="D329" s="17" t="s">
        <v>312</v>
      </c>
      <c r="E329" s="19">
        <v>800870</v>
      </c>
      <c r="F329" s="42" t="s">
        <v>65</v>
      </c>
      <c r="G329" s="17" t="str">
        <f>$G$15</f>
        <v>TOTAL</v>
      </c>
      <c r="H329" s="21">
        <f t="shared" si="155"/>
        <v>800869.99999999988</v>
      </c>
      <c r="I329" s="22">
        <f>VLOOKUP(CONCATENATE($F329," ",$G329),AllocFactorMatrix,(I$4+1),FALSE)*$E329</f>
        <v>579993.59897423675</v>
      </c>
      <c r="J329" s="22">
        <f>VLOOKUP(CONCATENATE($F329," ",$G329),AllocFactorMatrix,(J$4+1),FALSE)*$E329</f>
        <v>140709.970345965</v>
      </c>
      <c r="K329" s="22">
        <f>VLOOKUP(CONCATENATE($F329," ",$G329),AllocFactorMatrix,(K$4+1),FALSE)*$E329</f>
        <v>1503.5150460336583</v>
      </c>
      <c r="L329" s="22">
        <f>VLOOKUP(CONCATENATE($F329," ",$G329),AllocFactorMatrix,(L$4+1),FALSE)*$E329</f>
        <v>79.238498987063679</v>
      </c>
      <c r="M329" s="22">
        <f t="shared" si="160"/>
        <v>142292.72389098574</v>
      </c>
      <c r="N329" s="22">
        <f>VLOOKUP(CONCATENATE($F329," ",$G329),AllocFactorMatrix,(N$4+1),FALSE)*$E329</f>
        <v>20609.334505160194</v>
      </c>
      <c r="O329" s="22">
        <f>VLOOKUP(CONCATENATE($F329," ",$G329),AllocFactorMatrix,(O$4+1),FALSE)*$E329</f>
        <v>4633.3973989802989</v>
      </c>
      <c r="P329" s="22">
        <f>VLOOKUP(CONCATENATE($F329," ",$G329),AllocFactorMatrix,(P$4+1),FALSE)*$E329</f>
        <v>227.35983189022522</v>
      </c>
      <c r="Q329" s="22">
        <f>VLOOKUP(CONCATENATE($F329," ",$G329),AllocFactorMatrix,(Q$4+1),FALSE)*$E329</f>
        <v>0</v>
      </c>
      <c r="R329" s="22">
        <f t="shared" si="161"/>
        <v>25470.091736030718</v>
      </c>
      <c r="S329" s="22">
        <f>VLOOKUP(CONCATENATE($F329," ",$G329),AllocFactorMatrix,(S$4+1),FALSE)*$E329</f>
        <v>791.87857830157952</v>
      </c>
      <c r="T329" s="22">
        <f>VLOOKUP(CONCATENATE($F329," ",$G329),AllocFactorMatrix,(T$4+1),FALSE)*$E329</f>
        <v>12127.553238671931</v>
      </c>
      <c r="U329" s="22">
        <f>VLOOKUP(CONCATENATE($F329," ",$G329),AllocFactorMatrix,(U$4+1),FALSE)*$E329</f>
        <v>753.58883555833313</v>
      </c>
      <c r="V329" s="22">
        <f>VLOOKUP(CONCATENATE($F329," ",$G329),AllocFactorMatrix,(V$4+1),FALSE)*$E329</f>
        <v>146.15771837512804</v>
      </c>
      <c r="W329" s="22">
        <f t="shared" si="163"/>
        <v>13819.178370906973</v>
      </c>
      <c r="X329" s="22">
        <f>VLOOKUP(CONCATENATE($F329," ",$G329),AllocFactorMatrix,(X$4+1),FALSE)*$E329</f>
        <v>5898.6419998409456</v>
      </c>
      <c r="Y329" s="22">
        <f>VLOOKUP(CONCATENATE($F329," ",$G329),AllocFactorMatrix,(Y$4+1),FALSE)*$E329</f>
        <v>86.585044073072538</v>
      </c>
      <c r="Z329" s="22">
        <f t="shared" si="162"/>
        <v>5985.2270439140184</v>
      </c>
      <c r="AA329" s="22">
        <f>VLOOKUP(CONCATENATE($F329," ",$G329),AllocFactorMatrix,(AA$4+1),FALSE)*$E329</f>
        <v>117.17180182456546</v>
      </c>
      <c r="AB329" s="22">
        <f>VLOOKUP(CONCATENATE($F329," ",$G329),AllocFactorMatrix,(AB$4+1),FALSE)*$E329</f>
        <v>29176.50531502071</v>
      </c>
      <c r="AC329" s="22">
        <f>VLOOKUP(CONCATENATE($F329," ",$G329),AllocFactorMatrix,(AC$4+1),FALSE)*$E329</f>
        <v>4015.5028670802885</v>
      </c>
    </row>
    <row r="330" spans="4:29">
      <c r="E330" s="19"/>
      <c r="F330" s="42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</row>
    <row r="331" spans="4:29" hidden="1" outlineLevel="1">
      <c r="F331" s="42"/>
      <c r="G331" s="17" t="str">
        <f>$G$8</f>
        <v>PRODUCTION</v>
      </c>
      <c r="H331" s="19">
        <f t="shared" ref="H331:AC331" si="164">+H314+H322</f>
        <v>0</v>
      </c>
      <c r="I331" s="19">
        <f t="shared" si="164"/>
        <v>0</v>
      </c>
      <c r="J331" s="19">
        <f t="shared" si="164"/>
        <v>0</v>
      </c>
      <c r="K331" s="19">
        <f t="shared" si="164"/>
        <v>0</v>
      </c>
      <c r="L331" s="19">
        <f t="shared" si="164"/>
        <v>0</v>
      </c>
      <c r="M331" s="19">
        <f t="shared" si="164"/>
        <v>0</v>
      </c>
      <c r="N331" s="19">
        <f t="shared" si="164"/>
        <v>0</v>
      </c>
      <c r="O331" s="19">
        <f t="shared" si="164"/>
        <v>0</v>
      </c>
      <c r="P331" s="19">
        <f t="shared" si="164"/>
        <v>0</v>
      </c>
      <c r="Q331" s="19">
        <f t="shared" si="164"/>
        <v>0</v>
      </c>
      <c r="R331" s="19">
        <f t="shared" si="164"/>
        <v>0</v>
      </c>
      <c r="S331" s="19">
        <f t="shared" si="164"/>
        <v>0</v>
      </c>
      <c r="T331" s="19">
        <f t="shared" si="164"/>
        <v>0</v>
      </c>
      <c r="U331" s="19">
        <f t="shared" si="164"/>
        <v>0</v>
      </c>
      <c r="V331" s="19">
        <f t="shared" si="164"/>
        <v>0</v>
      </c>
      <c r="W331" s="19">
        <f t="shared" si="164"/>
        <v>0</v>
      </c>
      <c r="X331" s="19">
        <f t="shared" si="164"/>
        <v>0</v>
      </c>
      <c r="Y331" s="19">
        <f t="shared" si="164"/>
        <v>0</v>
      </c>
      <c r="Z331" s="19">
        <f t="shared" si="164"/>
        <v>0</v>
      </c>
      <c r="AA331" s="19">
        <f t="shared" si="164"/>
        <v>0</v>
      </c>
      <c r="AB331" s="19">
        <f t="shared" si="164"/>
        <v>0</v>
      </c>
      <c r="AC331" s="19">
        <f t="shared" si="164"/>
        <v>0</v>
      </c>
    </row>
    <row r="332" spans="4:29" hidden="1" outlineLevel="1">
      <c r="F332" s="42"/>
      <c r="G332" s="17" t="str">
        <f>$G$9</f>
        <v>BULKTRAN</v>
      </c>
      <c r="H332" s="19">
        <f t="shared" ref="H332:AC332" si="165">+H315+H323</f>
        <v>0</v>
      </c>
      <c r="I332" s="19">
        <f t="shared" si="165"/>
        <v>0</v>
      </c>
      <c r="J332" s="19">
        <f t="shared" si="165"/>
        <v>0</v>
      </c>
      <c r="K332" s="19">
        <f t="shared" si="165"/>
        <v>0</v>
      </c>
      <c r="L332" s="19">
        <f t="shared" si="165"/>
        <v>0</v>
      </c>
      <c r="M332" s="19">
        <f t="shared" si="165"/>
        <v>0</v>
      </c>
      <c r="N332" s="19">
        <f t="shared" si="165"/>
        <v>0</v>
      </c>
      <c r="O332" s="19">
        <f t="shared" si="165"/>
        <v>0</v>
      </c>
      <c r="P332" s="19">
        <f t="shared" si="165"/>
        <v>0</v>
      </c>
      <c r="Q332" s="19">
        <f t="shared" si="165"/>
        <v>0</v>
      </c>
      <c r="R332" s="19">
        <f t="shared" si="165"/>
        <v>0</v>
      </c>
      <c r="S332" s="19">
        <f t="shared" si="165"/>
        <v>0</v>
      </c>
      <c r="T332" s="19">
        <f t="shared" si="165"/>
        <v>0</v>
      </c>
      <c r="U332" s="19">
        <f t="shared" si="165"/>
        <v>0</v>
      </c>
      <c r="V332" s="19">
        <f t="shared" si="165"/>
        <v>0</v>
      </c>
      <c r="W332" s="19">
        <f t="shared" si="165"/>
        <v>0</v>
      </c>
      <c r="X332" s="19">
        <f t="shared" si="165"/>
        <v>0</v>
      </c>
      <c r="Y332" s="19">
        <f t="shared" si="165"/>
        <v>0</v>
      </c>
      <c r="Z332" s="19">
        <f t="shared" si="165"/>
        <v>0</v>
      </c>
      <c r="AA332" s="19">
        <f t="shared" si="165"/>
        <v>0</v>
      </c>
      <c r="AB332" s="19">
        <f t="shared" si="165"/>
        <v>0</v>
      </c>
      <c r="AC332" s="19">
        <f t="shared" si="165"/>
        <v>0</v>
      </c>
    </row>
    <row r="333" spans="4:29" hidden="1" outlineLevel="1">
      <c r="F333" s="42"/>
      <c r="G333" s="17" t="str">
        <f>$G$10</f>
        <v>SUBTRAN</v>
      </c>
      <c r="H333" s="19">
        <f t="shared" ref="H333:AC333" si="166">+H316+H324</f>
        <v>0</v>
      </c>
      <c r="I333" s="19">
        <f t="shared" si="166"/>
        <v>0</v>
      </c>
      <c r="J333" s="19">
        <f t="shared" si="166"/>
        <v>0</v>
      </c>
      <c r="K333" s="19">
        <f t="shared" si="166"/>
        <v>0</v>
      </c>
      <c r="L333" s="19">
        <f t="shared" si="166"/>
        <v>0</v>
      </c>
      <c r="M333" s="19">
        <f t="shared" si="166"/>
        <v>0</v>
      </c>
      <c r="N333" s="19">
        <f t="shared" si="166"/>
        <v>0</v>
      </c>
      <c r="O333" s="19">
        <f t="shared" si="166"/>
        <v>0</v>
      </c>
      <c r="P333" s="19">
        <f t="shared" si="166"/>
        <v>0</v>
      </c>
      <c r="Q333" s="19">
        <f t="shared" si="166"/>
        <v>0</v>
      </c>
      <c r="R333" s="19">
        <f t="shared" si="166"/>
        <v>0</v>
      </c>
      <c r="S333" s="19">
        <f t="shared" si="166"/>
        <v>0</v>
      </c>
      <c r="T333" s="19">
        <f t="shared" si="166"/>
        <v>0</v>
      </c>
      <c r="U333" s="19">
        <f t="shared" si="166"/>
        <v>0</v>
      </c>
      <c r="V333" s="19">
        <f t="shared" si="166"/>
        <v>0</v>
      </c>
      <c r="W333" s="19">
        <f t="shared" si="166"/>
        <v>0</v>
      </c>
      <c r="X333" s="19">
        <f t="shared" si="166"/>
        <v>0</v>
      </c>
      <c r="Y333" s="19">
        <f t="shared" si="166"/>
        <v>0</v>
      </c>
      <c r="Z333" s="19">
        <f t="shared" si="166"/>
        <v>0</v>
      </c>
      <c r="AA333" s="19">
        <f t="shared" si="166"/>
        <v>0</v>
      </c>
      <c r="AB333" s="19">
        <f t="shared" si="166"/>
        <v>0</v>
      </c>
      <c r="AC333" s="19">
        <f t="shared" si="166"/>
        <v>0</v>
      </c>
    </row>
    <row r="334" spans="4:29" hidden="1" outlineLevel="1">
      <c r="F334" s="42"/>
      <c r="G334" s="17" t="str">
        <f>$G$11</f>
        <v>DISTPRI</v>
      </c>
      <c r="H334" s="19">
        <f t="shared" ref="H334:AC334" si="167">+H317+H325</f>
        <v>206586.0026643142</v>
      </c>
      <c r="I334" s="19">
        <f t="shared" si="167"/>
        <v>136640.08656732371</v>
      </c>
      <c r="J334" s="19">
        <f t="shared" si="167"/>
        <v>33908.409776345376</v>
      </c>
      <c r="K334" s="19">
        <f t="shared" si="167"/>
        <v>430.49788307064165</v>
      </c>
      <c r="L334" s="19">
        <f t="shared" si="167"/>
        <v>0</v>
      </c>
      <c r="M334" s="19">
        <f t="shared" si="167"/>
        <v>34338.907659416014</v>
      </c>
      <c r="N334" s="19">
        <f t="shared" si="167"/>
        <v>14800.796360255757</v>
      </c>
      <c r="O334" s="19">
        <f t="shared" si="167"/>
        <v>4070.11232324808</v>
      </c>
      <c r="P334" s="19">
        <f t="shared" si="167"/>
        <v>0</v>
      </c>
      <c r="Q334" s="19">
        <f t="shared" si="167"/>
        <v>0</v>
      </c>
      <c r="R334" s="19">
        <f t="shared" si="167"/>
        <v>18870.908683503836</v>
      </c>
      <c r="S334" s="19">
        <f t="shared" si="167"/>
        <v>634.20855291211376</v>
      </c>
      <c r="T334" s="19">
        <f t="shared" si="167"/>
        <v>11713.68141609335</v>
      </c>
      <c r="U334" s="19">
        <f t="shared" si="167"/>
        <v>0</v>
      </c>
      <c r="V334" s="19">
        <f t="shared" si="167"/>
        <v>0</v>
      </c>
      <c r="W334" s="19">
        <f t="shared" si="167"/>
        <v>12347.889969005464</v>
      </c>
      <c r="X334" s="19">
        <f t="shared" si="167"/>
        <v>4160.2885252431261</v>
      </c>
      <c r="Y334" s="19">
        <f t="shared" si="167"/>
        <v>79.902239817714189</v>
      </c>
      <c r="Z334" s="19">
        <f t="shared" si="167"/>
        <v>4240.19076506084</v>
      </c>
      <c r="AA334" s="19">
        <f t="shared" si="167"/>
        <v>61.065536928475886</v>
      </c>
      <c r="AB334" s="19">
        <f t="shared" si="167"/>
        <v>70.26977431132093</v>
      </c>
      <c r="AC334" s="19">
        <f t="shared" si="167"/>
        <v>16.683708764548765</v>
      </c>
    </row>
    <row r="335" spans="4:29" hidden="1" outlineLevel="1">
      <c r="F335" s="42"/>
      <c r="G335" s="17" t="str">
        <f>$G$12</f>
        <v>DISTSEC</v>
      </c>
      <c r="H335" s="19">
        <f t="shared" ref="H335:AC335" si="168">+H318+H326</f>
        <v>68315.738967668149</v>
      </c>
      <c r="I335" s="19">
        <f t="shared" si="168"/>
        <v>51945.814941950448</v>
      </c>
      <c r="J335" s="19">
        <f t="shared" si="168"/>
        <v>10484.892939156052</v>
      </c>
      <c r="K335" s="19">
        <f t="shared" si="168"/>
        <v>0</v>
      </c>
      <c r="L335" s="19">
        <f t="shared" si="168"/>
        <v>0</v>
      </c>
      <c r="M335" s="19">
        <f t="shared" si="168"/>
        <v>10484.892939156052</v>
      </c>
      <c r="N335" s="19">
        <f t="shared" si="168"/>
        <v>4015.9268479221555</v>
      </c>
      <c r="O335" s="19">
        <f t="shared" si="168"/>
        <v>0</v>
      </c>
      <c r="P335" s="19">
        <f t="shared" si="168"/>
        <v>0</v>
      </c>
      <c r="Q335" s="19">
        <f t="shared" si="168"/>
        <v>0</v>
      </c>
      <c r="R335" s="19">
        <f t="shared" si="168"/>
        <v>4015.9268479221555</v>
      </c>
      <c r="S335" s="19">
        <f t="shared" si="168"/>
        <v>141.04777744435668</v>
      </c>
      <c r="T335" s="19">
        <f t="shared" si="168"/>
        <v>0</v>
      </c>
      <c r="U335" s="19">
        <f t="shared" si="168"/>
        <v>0</v>
      </c>
      <c r="V335" s="19">
        <f t="shared" si="168"/>
        <v>0</v>
      </c>
      <c r="W335" s="19">
        <f t="shared" si="168"/>
        <v>141.04777744435668</v>
      </c>
      <c r="X335" s="19">
        <f t="shared" si="168"/>
        <v>1164.8897987943303</v>
      </c>
      <c r="Y335" s="19">
        <f t="shared" si="168"/>
        <v>0</v>
      </c>
      <c r="Z335" s="19">
        <f t="shared" si="168"/>
        <v>1164.8897987943303</v>
      </c>
      <c r="AA335" s="19">
        <f t="shared" si="168"/>
        <v>14.99418433049946</v>
      </c>
      <c r="AB335" s="19">
        <f t="shared" si="168"/>
        <v>446.42622725620589</v>
      </c>
      <c r="AC335" s="19">
        <f t="shared" si="168"/>
        <v>101.74625081410345</v>
      </c>
    </row>
    <row r="336" spans="4:29" hidden="1" outlineLevel="1">
      <c r="F336" s="42"/>
      <c r="G336" s="17" t="str">
        <f>$G$13</f>
        <v>ENERGY</v>
      </c>
      <c r="H336" s="19">
        <f t="shared" ref="H336:AC336" si="169">+H319+H327</f>
        <v>0</v>
      </c>
      <c r="I336" s="19">
        <f t="shared" si="169"/>
        <v>0</v>
      </c>
      <c r="J336" s="19">
        <f t="shared" si="169"/>
        <v>0</v>
      </c>
      <c r="K336" s="19">
        <f t="shared" si="169"/>
        <v>0</v>
      </c>
      <c r="L336" s="19">
        <f t="shared" si="169"/>
        <v>0</v>
      </c>
      <c r="M336" s="19">
        <f t="shared" si="169"/>
        <v>0</v>
      </c>
      <c r="N336" s="19">
        <f t="shared" si="169"/>
        <v>0</v>
      </c>
      <c r="O336" s="19">
        <f t="shared" si="169"/>
        <v>0</v>
      </c>
      <c r="P336" s="19">
        <f t="shared" si="169"/>
        <v>0</v>
      </c>
      <c r="Q336" s="19">
        <f t="shared" si="169"/>
        <v>0</v>
      </c>
      <c r="R336" s="19">
        <f t="shared" si="169"/>
        <v>0</v>
      </c>
      <c r="S336" s="19">
        <f t="shared" si="169"/>
        <v>0</v>
      </c>
      <c r="T336" s="19">
        <f t="shared" si="169"/>
        <v>0</v>
      </c>
      <c r="U336" s="19">
        <f t="shared" si="169"/>
        <v>0</v>
      </c>
      <c r="V336" s="19">
        <f t="shared" si="169"/>
        <v>0</v>
      </c>
      <c r="W336" s="19">
        <f t="shared" si="169"/>
        <v>0</v>
      </c>
      <c r="X336" s="19">
        <f t="shared" si="169"/>
        <v>0</v>
      </c>
      <c r="Y336" s="19">
        <f t="shared" si="169"/>
        <v>0</v>
      </c>
      <c r="Z336" s="19">
        <f t="shared" si="169"/>
        <v>0</v>
      </c>
      <c r="AA336" s="19">
        <f t="shared" si="169"/>
        <v>0</v>
      </c>
      <c r="AB336" s="19">
        <f t="shared" si="169"/>
        <v>0</v>
      </c>
      <c r="AC336" s="19">
        <f t="shared" si="169"/>
        <v>0</v>
      </c>
    </row>
    <row r="337" spans="2:29" hidden="1" outlineLevel="1">
      <c r="F337" s="42"/>
      <c r="G337" s="17" t="str">
        <f>$G$14</f>
        <v>CUSTOMER</v>
      </c>
      <c r="H337" s="19">
        <f t="shared" ref="H337:AC337" si="170">+H320+H328</f>
        <v>525968.25836801738</v>
      </c>
      <c r="I337" s="19">
        <f t="shared" si="170"/>
        <v>391407.69746496261</v>
      </c>
      <c r="J337" s="19">
        <f t="shared" si="170"/>
        <v>96316.667630463577</v>
      </c>
      <c r="K337" s="19">
        <f t="shared" si="170"/>
        <v>1073.0171629630167</v>
      </c>
      <c r="L337" s="19">
        <f t="shared" si="170"/>
        <v>79.238498987063679</v>
      </c>
      <c r="M337" s="19">
        <f t="shared" si="170"/>
        <v>97468.92329241366</v>
      </c>
      <c r="N337" s="19">
        <f t="shared" si="170"/>
        <v>1792.6112969822816</v>
      </c>
      <c r="O337" s="19">
        <f t="shared" si="170"/>
        <v>563.28507573221862</v>
      </c>
      <c r="P337" s="19">
        <f t="shared" si="170"/>
        <v>227.35983189022522</v>
      </c>
      <c r="Q337" s="19">
        <f t="shared" si="170"/>
        <v>0</v>
      </c>
      <c r="R337" s="19">
        <f t="shared" si="170"/>
        <v>2583.2562046047251</v>
      </c>
      <c r="S337" s="19">
        <f t="shared" si="170"/>
        <v>16.622247945109081</v>
      </c>
      <c r="T337" s="19">
        <f t="shared" si="170"/>
        <v>413.87182257857989</v>
      </c>
      <c r="U337" s="19">
        <f t="shared" si="170"/>
        <v>753.58883555833313</v>
      </c>
      <c r="V337" s="19">
        <f t="shared" si="170"/>
        <v>146.15771837512804</v>
      </c>
      <c r="W337" s="19">
        <f t="shared" si="170"/>
        <v>1330.24062445715</v>
      </c>
      <c r="X337" s="19">
        <f t="shared" si="170"/>
        <v>573.4636758034884</v>
      </c>
      <c r="Y337" s="19">
        <f t="shared" si="170"/>
        <v>6.6828042553583575</v>
      </c>
      <c r="Z337" s="19">
        <f t="shared" si="170"/>
        <v>580.14648005884681</v>
      </c>
      <c r="AA337" s="19">
        <f t="shared" si="170"/>
        <v>41.112080565590119</v>
      </c>
      <c r="AB337" s="19">
        <f t="shared" si="170"/>
        <v>28659.809313453188</v>
      </c>
      <c r="AC337" s="19">
        <f t="shared" si="170"/>
        <v>3897.0729075016366</v>
      </c>
    </row>
    <row r="338" spans="2:29" collapsed="1">
      <c r="C338" s="17" t="s">
        <v>365</v>
      </c>
      <c r="E338" s="19">
        <f>+E321+E329</f>
        <v>800870</v>
      </c>
      <c r="F338" s="42"/>
      <c r="G338" s="17" t="str">
        <f>$G$15</f>
        <v>TOTAL</v>
      </c>
      <c r="H338" s="19">
        <f t="shared" ref="H338:AC338" si="171">+H321+H329</f>
        <v>800869.99999999988</v>
      </c>
      <c r="I338" s="19">
        <f t="shared" si="171"/>
        <v>579993.59897423675</v>
      </c>
      <c r="J338" s="19">
        <f t="shared" si="171"/>
        <v>140709.970345965</v>
      </c>
      <c r="K338" s="19">
        <f t="shared" si="171"/>
        <v>1503.5150460336583</v>
      </c>
      <c r="L338" s="19">
        <f t="shared" si="171"/>
        <v>79.238498987063679</v>
      </c>
      <c r="M338" s="19">
        <f t="shared" si="171"/>
        <v>142292.72389098574</v>
      </c>
      <c r="N338" s="19">
        <f t="shared" si="171"/>
        <v>20609.334505160194</v>
      </c>
      <c r="O338" s="19">
        <f t="shared" si="171"/>
        <v>4633.3973989802989</v>
      </c>
      <c r="P338" s="19">
        <f t="shared" si="171"/>
        <v>227.35983189022522</v>
      </c>
      <c r="Q338" s="19">
        <f t="shared" si="171"/>
        <v>0</v>
      </c>
      <c r="R338" s="19">
        <f t="shared" si="171"/>
        <v>25470.091736030718</v>
      </c>
      <c r="S338" s="19">
        <f t="shared" si="171"/>
        <v>791.87857830157952</v>
      </c>
      <c r="T338" s="19">
        <f t="shared" si="171"/>
        <v>12127.553238671931</v>
      </c>
      <c r="U338" s="19">
        <f t="shared" si="171"/>
        <v>753.58883555833313</v>
      </c>
      <c r="V338" s="19">
        <f t="shared" si="171"/>
        <v>146.15771837512804</v>
      </c>
      <c r="W338" s="19">
        <f t="shared" si="171"/>
        <v>13819.178370906973</v>
      </c>
      <c r="X338" s="19">
        <f t="shared" si="171"/>
        <v>5898.6419998409456</v>
      </c>
      <c r="Y338" s="19">
        <f t="shared" si="171"/>
        <v>86.585044073072538</v>
      </c>
      <c r="Z338" s="19">
        <f t="shared" si="171"/>
        <v>5985.2270439140184</v>
      </c>
      <c r="AA338" s="19">
        <f t="shared" si="171"/>
        <v>117.17180182456546</v>
      </c>
      <c r="AB338" s="19">
        <f t="shared" si="171"/>
        <v>29176.50531502071</v>
      </c>
      <c r="AC338" s="19">
        <f t="shared" si="171"/>
        <v>4015.5028670802885</v>
      </c>
    </row>
    <row r="339" spans="2:29">
      <c r="H339" s="21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</row>
    <row r="340" spans="2:29">
      <c r="B340" s="40" t="s">
        <v>139</v>
      </c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</row>
    <row r="341" spans="2:29"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</row>
    <row r="342" spans="2:29">
      <c r="C342" s="17" t="s">
        <v>196</v>
      </c>
      <c r="E342" s="19"/>
      <c r="F342" s="42"/>
      <c r="G342" s="19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</row>
    <row r="343" spans="2:29" hidden="1" outlineLevel="1">
      <c r="E343" s="21"/>
      <c r="F343" s="42" t="str">
        <f>F350</f>
        <v>EXP_OM_LPP</v>
      </c>
      <c r="G343" s="17" t="str">
        <f>$G$8</f>
        <v>PRODUCTION</v>
      </c>
      <c r="H343" s="21">
        <f t="shared" ref="H343:H350" ca="1" si="172">SUBTOTAL(9,I343:AC343)</f>
        <v>4026289.2531961566</v>
      </c>
      <c r="I343" s="22">
        <f ca="1">VLOOKUP(CONCATENATE($F343," ",$G343),AllocFactorMatrix,(I$4+1),FALSE)*$E350</f>
        <v>2014618.3459886478</v>
      </c>
      <c r="J343" s="22">
        <f ca="1">VLOOKUP(CONCATENATE($F343," ",$G343),AllocFactorMatrix,(J$4+1),FALSE)*$E350</f>
        <v>495860.652676614</v>
      </c>
      <c r="K343" s="22">
        <f ca="1">VLOOKUP(CONCATENATE($F343," ",$G343),AllocFactorMatrix,(K$4+1),FALSE)*$E350</f>
        <v>6070.3423092313278</v>
      </c>
      <c r="L343" s="22">
        <f ca="1">VLOOKUP(CONCATENATE($F343," ",$G343),AllocFactorMatrix,(L$4+1),FALSE)*$E350</f>
        <v>302.76826691389329</v>
      </c>
      <c r="M343" s="22">
        <f t="shared" ref="M343:M350" ca="1" si="173">SUBTOTAL(9,J343:L343)</f>
        <v>502233.76325275924</v>
      </c>
      <c r="N343" s="22">
        <f ca="1">VLOOKUP(CONCATENATE($F343," ",$G343),AllocFactorMatrix,(N$4+1),FALSE)*$E350</f>
        <v>224210.55002396405</v>
      </c>
      <c r="O343" s="22">
        <f ca="1">VLOOKUP(CONCATENATE($F343," ",$G343),AllocFactorMatrix,(O$4+1),FALSE)*$E350</f>
        <v>62505.705357907464</v>
      </c>
      <c r="P343" s="22">
        <f ca="1">VLOOKUP(CONCATENATE($F343," ",$G343),AllocFactorMatrix,(P$4+1),FALSE)*$E350</f>
        <v>10003.754895521517</v>
      </c>
      <c r="Q343" s="22">
        <f ca="1">VLOOKUP(CONCATENATE($F343," ",$G343),AllocFactorMatrix,(Q$4+1),FALSE)*$E350</f>
        <v>0</v>
      </c>
      <c r="R343" s="22">
        <f ca="1">SUBTOTAL(9,N343:Q343)</f>
        <v>296720.01027739304</v>
      </c>
      <c r="S343" s="22">
        <f ca="1">VLOOKUP(CONCATENATE($F343," ",$G343),AllocFactorMatrix,(S$4+1),FALSE)*$E350</f>
        <v>9483.0896179320189</v>
      </c>
      <c r="T343" s="22">
        <f ca="1">VLOOKUP(CONCATENATE($F343," ",$G343),AllocFactorMatrix,(T$4+1),FALSE)*$E350</f>
        <v>181702.06404268154</v>
      </c>
      <c r="U343" s="22">
        <f ca="1">VLOOKUP(CONCATENATE($F343," ",$G343),AllocFactorMatrix,(U$4+1),FALSE)*$E350</f>
        <v>839654.10508675198</v>
      </c>
      <c r="V343" s="22">
        <f ca="1">VLOOKUP(CONCATENATE($F343," ",$G343),AllocFactorMatrix,(V$4+1),FALSE)*$E350</f>
        <v>107166.16175803117</v>
      </c>
      <c r="W343" s="22">
        <f ca="1">SUBTOTAL(9,S343:V343)</f>
        <v>1138005.4205053968</v>
      </c>
      <c r="X343" s="22">
        <f ca="1">VLOOKUP(CONCATENATE($F343," ",$G343),AllocFactorMatrix,(X$4+1),FALSE)*$E350</f>
        <v>62562.486483364664</v>
      </c>
      <c r="Y343" s="22">
        <f ca="1">VLOOKUP(CONCATENATE($F343," ",$G343),AllocFactorMatrix,(Y$4+1),FALSE)*$E350</f>
        <v>1170.3443583254068</v>
      </c>
      <c r="Z343" s="22">
        <f t="shared" ref="Z343:Z350" ca="1" si="174">SUBTOTAL(9,X343:Y343)</f>
        <v>63732.830841690069</v>
      </c>
      <c r="AA343" s="22">
        <f ca="1">VLOOKUP(CONCATENATE($F343," ",$G343),AllocFactorMatrix,(AA$4+1),FALSE)*$E350</f>
        <v>831.70259423237439</v>
      </c>
      <c r="AB343" s="22">
        <f ca="1">VLOOKUP(CONCATENATE($F343," ",$G343),AllocFactorMatrix,(AB$4+1),FALSE)*$E350</f>
        <v>8150.0451264666453</v>
      </c>
      <c r="AC343" s="22">
        <f ca="1">VLOOKUP(CONCATENATE($F343," ",$G343),AllocFactorMatrix,(AC$4+1),FALSE)*$E350</f>
        <v>1997.134609570455</v>
      </c>
    </row>
    <row r="344" spans="2:29" hidden="1" outlineLevel="1">
      <c r="F344" s="42" t="str">
        <f>F350</f>
        <v>EXP_OM_LPP</v>
      </c>
      <c r="G344" s="17" t="str">
        <f>$G$9</f>
        <v>BULKTRAN</v>
      </c>
      <c r="H344" s="21">
        <f t="shared" ca="1" si="172"/>
        <v>204557.55382359351</v>
      </c>
      <c r="I344" s="22">
        <f ca="1">VLOOKUP(CONCATENATE($F344," ",$G344),AllocFactorMatrix,(I$4+1),FALSE)*$E350</f>
        <v>102582.969962017</v>
      </c>
      <c r="J344" s="22">
        <f ca="1">VLOOKUP(CONCATENATE($F344," ",$G344),AllocFactorMatrix,(J$4+1),FALSE)*$E350</f>
        <v>25101.996670034725</v>
      </c>
      <c r="K344" s="22">
        <f ca="1">VLOOKUP(CONCATENATE($F344," ",$G344),AllocFactorMatrix,(K$4+1),FALSE)*$E350</f>
        <v>307.85370943929826</v>
      </c>
      <c r="L344" s="22">
        <f ca="1">VLOOKUP(CONCATENATE($F344," ",$G344),AllocFactorMatrix,(L$4+1),FALSE)*$E350</f>
        <v>15.34628471476946</v>
      </c>
      <c r="M344" s="22">
        <f t="shared" ca="1" si="173"/>
        <v>25425.196664188796</v>
      </c>
      <c r="N344" s="22">
        <f ca="1">VLOOKUP(CONCATENATE($F344," ",$G344),AllocFactorMatrix,(N$4+1),FALSE)*$E350</f>
        <v>11283.564984314376</v>
      </c>
      <c r="O344" s="22">
        <f ca="1">VLOOKUP(CONCATENATE($F344," ",$G344),AllocFactorMatrix,(O$4+1),FALSE)*$E350</f>
        <v>3138.5646847071139</v>
      </c>
      <c r="P344" s="22">
        <f ca="1">VLOOKUP(CONCATENATE($F344," ",$G344),AllocFactorMatrix,(P$4+1),FALSE)*$E350</f>
        <v>508.21039738619299</v>
      </c>
      <c r="Q344" s="22">
        <f ca="1">VLOOKUP(CONCATENATE($F344," ",$G344),AllocFactorMatrix,(Q$4+1),FALSE)*$E350</f>
        <v>0</v>
      </c>
      <c r="R344" s="22">
        <f t="shared" ref="R344:R350" ca="1" si="175">SUBTOTAL(9,N344:Q344)</f>
        <v>14930.340066407683</v>
      </c>
      <c r="S344" s="22">
        <f ca="1">VLOOKUP(CONCATENATE($F344," ",$G344),AllocFactorMatrix,(S$4+1),FALSE)*$E350</f>
        <v>479.20837289925458</v>
      </c>
      <c r="T344" s="22">
        <f ca="1">VLOOKUP(CONCATENATE($F344," ",$G344),AllocFactorMatrix,(T$4+1),FALSE)*$E350</f>
        <v>9139.4020787346126</v>
      </c>
      <c r="U344" s="22">
        <f ca="1">VLOOKUP(CONCATENATE($F344," ",$G344),AllocFactorMatrix,(U$4+1),FALSE)*$E350</f>
        <v>42812.656329864869</v>
      </c>
      <c r="V344" s="22">
        <f ca="1">VLOOKUP(CONCATENATE($F344," ",$G344),AllocFactorMatrix,(V$4+1),FALSE)*$E350</f>
        <v>5435.554796942858</v>
      </c>
      <c r="W344" s="22">
        <f t="shared" ref="W344:W350" ca="1" si="176">SUBTOTAL(9,S344:V344)</f>
        <v>57866.821578441595</v>
      </c>
      <c r="X344" s="22">
        <f ca="1">VLOOKUP(CONCATENATE($F344," ",$G344),AllocFactorMatrix,(X$4+1),FALSE)*$E350</f>
        <v>3139.0033251298687</v>
      </c>
      <c r="Y344" s="22">
        <f ca="1">VLOOKUP(CONCATENATE($F344," ",$G344),AllocFactorMatrix,(Y$4+1),FALSE)*$E350</f>
        <v>58.880875987570469</v>
      </c>
      <c r="Z344" s="22">
        <f t="shared" ca="1" si="174"/>
        <v>3197.8842011174393</v>
      </c>
      <c r="AA344" s="22">
        <f ca="1">VLOOKUP(CONCATENATE($F344," ",$G344),AllocFactorMatrix,(AA$4+1),FALSE)*$E350</f>
        <v>41.81625096122616</v>
      </c>
      <c r="AB344" s="22">
        <f ca="1">VLOOKUP(CONCATENATE($F344," ",$G344),AllocFactorMatrix,(AB$4+1),FALSE)*$E350</f>
        <v>412.29648655290219</v>
      </c>
      <c r="AC344" s="22">
        <f ca="1">VLOOKUP(CONCATENATE($F344," ",$G344),AllocFactorMatrix,(AC$4+1),FALSE)*$E350</f>
        <v>100.22861390689692</v>
      </c>
    </row>
    <row r="345" spans="2:29" hidden="1" outlineLevel="1">
      <c r="F345" s="42" t="str">
        <f>F350</f>
        <v>EXP_OM_LPP</v>
      </c>
      <c r="G345" s="17" t="str">
        <f>$G$10</f>
        <v>SUBTRAN</v>
      </c>
      <c r="H345" s="21">
        <f t="shared" ca="1" si="172"/>
        <v>64810.199307925905</v>
      </c>
      <c r="I345" s="22">
        <f ca="1">VLOOKUP(CONCATENATE($F345," ",$G345),AllocFactorMatrix,(I$4+1),FALSE)*$E350</f>
        <v>31640.562779303978</v>
      </c>
      <c r="J345" s="22">
        <f ca="1">VLOOKUP(CONCATENATE($F345," ",$G345),AllocFactorMatrix,(J$4+1),FALSE)*$E350</f>
        <v>7726.4342434710643</v>
      </c>
      <c r="K345" s="22">
        <f ca="1">VLOOKUP(CONCATENATE($F345," ",$G345),AllocFactorMatrix,(K$4+1),FALSE)*$E350</f>
        <v>94.962702581608156</v>
      </c>
      <c r="L345" s="22">
        <f ca="1">VLOOKUP(CONCATENATE($F345," ",$G345),AllocFactorMatrix,(L$4+1),FALSE)*$E350</f>
        <v>6.098300330774248</v>
      </c>
      <c r="M345" s="22">
        <f t="shared" ca="1" si="173"/>
        <v>7827.495246383447</v>
      </c>
      <c r="N345" s="22">
        <f ca="1">VLOOKUP(CONCATENATE($F345," ",$G345),AllocFactorMatrix,(N$4+1),FALSE)*$E350</f>
        <v>3438.3315356634325</v>
      </c>
      <c r="O345" s="22">
        <f ca="1">VLOOKUP(CONCATENATE($F345," ",$G345),AllocFactorMatrix,(O$4+1),FALSE)*$E350</f>
        <v>957.9786001140111</v>
      </c>
      <c r="P345" s="22">
        <f ca="1">VLOOKUP(CONCATENATE($F345," ",$G345),AllocFactorMatrix,(P$4+1),FALSE)*$E350</f>
        <v>195.86316884942926</v>
      </c>
      <c r="Q345" s="22">
        <f ca="1">VLOOKUP(CONCATENATE($F345," ",$G345),AllocFactorMatrix,(Q$4+1),FALSE)*$E350</f>
        <v>0</v>
      </c>
      <c r="R345" s="22">
        <f t="shared" ca="1" si="175"/>
        <v>4592.1733046268728</v>
      </c>
      <c r="S345" s="22">
        <f ca="1">VLOOKUP(CONCATENATE($F345," ",$G345),AllocFactorMatrix,(S$4+1),FALSE)*$E350</f>
        <v>143.14164332172942</v>
      </c>
      <c r="T345" s="22">
        <f ca="1">VLOOKUP(CONCATENATE($F345," ",$G345),AllocFactorMatrix,(T$4+1),FALSE)*$E350</f>
        <v>2810.529874145649</v>
      </c>
      <c r="U345" s="22">
        <f ca="1">VLOOKUP(CONCATENATE($F345," ",$G345),AllocFactorMatrix,(U$4+1),FALSE)*$E350</f>
        <v>16786.609075167347</v>
      </c>
      <c r="V345" s="22">
        <f ca="1">VLOOKUP(CONCATENATE($F345," ",$G345),AllocFactorMatrix,(V$4+1),FALSE)*$E350</f>
        <v>0</v>
      </c>
      <c r="W345" s="22">
        <f t="shared" ca="1" si="176"/>
        <v>19740.280592634725</v>
      </c>
      <c r="X345" s="22">
        <f ca="1">VLOOKUP(CONCATENATE($F345," ",$G345),AllocFactorMatrix,(X$4+1),FALSE)*$E350</f>
        <v>959.3779549051975</v>
      </c>
      <c r="Y345" s="22">
        <f ca="1">VLOOKUP(CONCATENATE($F345," ",$G345),AllocFactorMatrix,(Y$4+1),FALSE)*$E350</f>
        <v>18.362344847327496</v>
      </c>
      <c r="Z345" s="22">
        <f t="shared" ca="1" si="174"/>
        <v>977.74029975252495</v>
      </c>
      <c r="AA345" s="22">
        <f ca="1">VLOOKUP(CONCATENATE($F345," ",$G345),AllocFactorMatrix,(AA$4+1),FALSE)*$E350</f>
        <v>12.824544349063066</v>
      </c>
      <c r="AB345" s="22">
        <f ca="1">VLOOKUP(CONCATENATE($F345," ",$G345),AllocFactorMatrix,(AB$4+1),FALSE)*$E350</f>
        <v>15.39027981968591</v>
      </c>
      <c r="AC345" s="22">
        <f ca="1">VLOOKUP(CONCATENATE($F345," ",$G345),AllocFactorMatrix,(AC$4+1),FALSE)*$E350</f>
        <v>3.7322610556090727</v>
      </c>
    </row>
    <row r="346" spans="2:29" hidden="1" outlineLevel="1">
      <c r="F346" s="42" t="str">
        <f>F350</f>
        <v>EXP_OM_LPP</v>
      </c>
      <c r="G346" s="17" t="str">
        <f>$G$11</f>
        <v>DISTPRI</v>
      </c>
      <c r="H346" s="21">
        <f t="shared" ca="1" si="172"/>
        <v>262055.32221747696</v>
      </c>
      <c r="I346" s="22">
        <f ca="1">VLOOKUP(CONCATENATE($F346," ",$G346),AllocFactorMatrix,(I$4+1),FALSE)*$E350</f>
        <v>173858.6600484699</v>
      </c>
      <c r="J346" s="22">
        <f ca="1">VLOOKUP(CONCATENATE($F346," ",$G346),AllocFactorMatrix,(J$4+1),FALSE)*$E350</f>
        <v>42429.340215924683</v>
      </c>
      <c r="K346" s="22">
        <f ca="1">VLOOKUP(CONCATENATE($F346," ",$G346),AllocFactorMatrix,(K$4+1),FALSE)*$E350</f>
        <v>521.79774205131162</v>
      </c>
      <c r="L346" s="22">
        <f ca="1">VLOOKUP(CONCATENATE($F346," ",$G346),AllocFactorMatrix,(L$4+1),FALSE)*$E350</f>
        <v>0</v>
      </c>
      <c r="M346" s="22">
        <f t="shared" ca="1" si="173"/>
        <v>42951.137957975996</v>
      </c>
      <c r="N346" s="22">
        <f ca="1">VLOOKUP(CONCATENATE($F346," ",$G346),AllocFactorMatrix,(N$4+1),FALSE)*$E350</f>
        <v>18620.073349575858</v>
      </c>
      <c r="O346" s="22">
        <f ca="1">VLOOKUP(CONCATENATE($F346," ",$G346),AllocFactorMatrix,(O$4+1),FALSE)*$E350</f>
        <v>5199.2161854997539</v>
      </c>
      <c r="P346" s="22">
        <f ca="1">VLOOKUP(CONCATENATE($F346," ",$G346),AllocFactorMatrix,(P$4+1),FALSE)*$E350</f>
        <v>0</v>
      </c>
      <c r="Q346" s="22">
        <f ca="1">VLOOKUP(CONCATENATE($F346," ",$G346),AllocFactorMatrix,(Q$4+1),FALSE)*$E350</f>
        <v>0</v>
      </c>
      <c r="R346" s="22">
        <f t="shared" ca="1" si="175"/>
        <v>23819.289535075612</v>
      </c>
      <c r="S346" s="22">
        <f ca="1">VLOOKUP(CONCATENATE($F346," ",$G346),AllocFactorMatrix,(S$4+1),FALSE)*$E350</f>
        <v>782.8194790340973</v>
      </c>
      <c r="T346" s="22">
        <f ca="1">VLOOKUP(CONCATENATE($F346," ",$G346),AllocFactorMatrix,(T$4+1),FALSE)*$E350</f>
        <v>15150.733768854636</v>
      </c>
      <c r="U346" s="22">
        <f ca="1">VLOOKUP(CONCATENATE($F346," ",$G346),AllocFactorMatrix,(U$4+1),FALSE)*$E350</f>
        <v>0</v>
      </c>
      <c r="V346" s="22">
        <f ca="1">VLOOKUP(CONCATENATE($F346," ",$G346),AllocFactorMatrix,(V$4+1),FALSE)*$E350</f>
        <v>0</v>
      </c>
      <c r="W346" s="22">
        <f t="shared" ca="1" si="176"/>
        <v>15933.553247888733</v>
      </c>
      <c r="X346" s="22">
        <f ca="1">VLOOKUP(CONCATENATE($F346," ",$G346),AllocFactorMatrix,(X$4+1),FALSE)*$E350</f>
        <v>5217.3338176999587</v>
      </c>
      <c r="Y346" s="22">
        <f ca="1">VLOOKUP(CONCATENATE($F346," ",$G346),AllocFactorMatrix,(Y$4+1),FALSE)*$E350</f>
        <v>99.837950827799631</v>
      </c>
      <c r="Z346" s="22">
        <f t="shared" ca="1" si="174"/>
        <v>5317.1717685277581</v>
      </c>
      <c r="AA346" s="22">
        <f ca="1">VLOOKUP(CONCATENATE($F346," ",$G346),AllocFactorMatrix,(AA$4+1),FALSE)*$E350</f>
        <v>70.466212435125911</v>
      </c>
      <c r="AB346" s="22">
        <f ca="1">VLOOKUP(CONCATENATE($F346," ",$G346),AllocFactorMatrix,(AB$4+1),FALSE)*$E350</f>
        <v>84.486008770330102</v>
      </c>
      <c r="AC346" s="22">
        <f ca="1">VLOOKUP(CONCATENATE($F346," ",$G346),AllocFactorMatrix,(AC$4+1),FALSE)*$E350</f>
        <v>20.557438333464052</v>
      </c>
    </row>
    <row r="347" spans="2:29" hidden="1" outlineLevel="1">
      <c r="F347" s="42" t="str">
        <f>F350</f>
        <v>EXP_OM_LPP</v>
      </c>
      <c r="G347" s="17" t="str">
        <f>$G$12</f>
        <v>DISTSEC</v>
      </c>
      <c r="H347" s="21">
        <f t="shared" ca="1" si="172"/>
        <v>95886.095927553062</v>
      </c>
      <c r="I347" s="22">
        <f ca="1">VLOOKUP(CONCATENATE($F347," ",$G347),AllocFactorMatrix,(I$4+1),FALSE)*$E350</f>
        <v>73191.636609488123</v>
      </c>
      <c r="J347" s="22">
        <f ca="1">VLOOKUP(CONCATENATE($F347," ",$G347),AllocFactorMatrix,(J$4+1),FALSE)*$E350</f>
        <v>14532.54074900092</v>
      </c>
      <c r="K347" s="22">
        <f ca="1">VLOOKUP(CONCATENATE($F347," ",$G347),AllocFactorMatrix,(K$4+1),FALSE)*$E350</f>
        <v>0</v>
      </c>
      <c r="L347" s="22">
        <f ca="1">VLOOKUP(CONCATENATE($F347," ",$G347),AllocFactorMatrix,(L$4+1),FALSE)*$E350</f>
        <v>0</v>
      </c>
      <c r="M347" s="22">
        <f t="shared" ca="1" si="173"/>
        <v>14532.54074900092</v>
      </c>
      <c r="N347" s="22">
        <f ca="1">VLOOKUP(CONCATENATE($F347," ",$G347),AllocFactorMatrix,(N$4+1),FALSE)*$E350</f>
        <v>5597.5239213379027</v>
      </c>
      <c r="O347" s="22">
        <f ca="1">VLOOKUP(CONCATENATE($F347," ",$G347),AllocFactorMatrix,(O$4+1),FALSE)*$E350</f>
        <v>0</v>
      </c>
      <c r="P347" s="22">
        <f ca="1">VLOOKUP(CONCATENATE($F347," ",$G347),AllocFactorMatrix,(P$4+1),FALSE)*$E350</f>
        <v>0</v>
      </c>
      <c r="Q347" s="22">
        <f ca="1">VLOOKUP(CONCATENATE($F347," ",$G347),AllocFactorMatrix,(Q$4+1),FALSE)*$E350</f>
        <v>0</v>
      </c>
      <c r="R347" s="22">
        <f t="shared" ca="1" si="175"/>
        <v>5597.5239213379027</v>
      </c>
      <c r="S347" s="22">
        <f ca="1">VLOOKUP(CONCATENATE($F347," ",$G347),AllocFactorMatrix,(S$4+1),FALSE)*$E350</f>
        <v>192.87094210598627</v>
      </c>
      <c r="T347" s="22">
        <f ca="1">VLOOKUP(CONCATENATE($F347," ",$G347),AllocFactorMatrix,(T$4+1),FALSE)*$E350</f>
        <v>0</v>
      </c>
      <c r="U347" s="22">
        <f ca="1">VLOOKUP(CONCATENATE($F347," ",$G347),AllocFactorMatrix,(U$4+1),FALSE)*$E350</f>
        <v>0</v>
      </c>
      <c r="V347" s="22">
        <f ca="1">VLOOKUP(CONCATENATE($F347," ",$G347),AllocFactorMatrix,(V$4+1),FALSE)*$E350</f>
        <v>0</v>
      </c>
      <c r="W347" s="22">
        <f t="shared" ca="1" si="176"/>
        <v>192.87094210598627</v>
      </c>
      <c r="X347" s="22">
        <f ca="1">VLOOKUP(CONCATENATE($F347," ",$G347),AllocFactorMatrix,(X$4+1),FALSE)*$E350</f>
        <v>1618.7603655790533</v>
      </c>
      <c r="Y347" s="22">
        <f ca="1">VLOOKUP(CONCATENATE($F347," ",$G347),AllocFactorMatrix,(Y$4+1),FALSE)*$E350</f>
        <v>0</v>
      </c>
      <c r="Z347" s="22">
        <f t="shared" ca="1" si="174"/>
        <v>1618.7603655790533</v>
      </c>
      <c r="AA347" s="22">
        <f ca="1">VLOOKUP(CONCATENATE($F347," ",$G347),AllocFactorMatrix,(AA$4+1),FALSE)*$E350</f>
        <v>19.177265896994523</v>
      </c>
      <c r="AB347" s="22">
        <f ca="1">VLOOKUP(CONCATENATE($F347," ",$G347),AllocFactorMatrix,(AB$4+1),FALSE)*$E350</f>
        <v>594.65736370930881</v>
      </c>
      <c r="AC347" s="22">
        <f ca="1">VLOOKUP(CONCATENATE($F347," ",$G347),AllocFactorMatrix,(AC$4+1),FALSE)*$E350</f>
        <v>138.92871043476507</v>
      </c>
    </row>
    <row r="348" spans="2:29" hidden="1" outlineLevel="1">
      <c r="F348" s="42" t="str">
        <f>F350</f>
        <v>EXP_OM_LPP</v>
      </c>
      <c r="G348" s="17" t="str">
        <f>$G$13</f>
        <v>ENERGY</v>
      </c>
      <c r="H348" s="21">
        <f t="shared" ca="1" si="172"/>
        <v>1223572.0971407217</v>
      </c>
      <c r="I348" s="22">
        <f ca="1">VLOOKUP(CONCATENATE($F348," ",$G348),AllocFactorMatrix,(I$4+1),FALSE)*$E350</f>
        <v>485465.23109816993</v>
      </c>
      <c r="J348" s="22">
        <f ca="1">VLOOKUP(CONCATENATE($F348," ",$G348),AllocFactorMatrix,(J$4+1),FALSE)*$E350</f>
        <v>139074.84876949346</v>
      </c>
      <c r="K348" s="22">
        <f ca="1">VLOOKUP(CONCATENATE($F348," ",$G348),AllocFactorMatrix,(K$4+1),FALSE)*$E350</f>
        <v>1347.7770966841997</v>
      </c>
      <c r="L348" s="22">
        <f ca="1">VLOOKUP(CONCATENATE($F348," ",$G348),AllocFactorMatrix,(L$4+1),FALSE)*$E350</f>
        <v>66.328983633625683</v>
      </c>
      <c r="M348" s="22">
        <f t="shared" ca="1" si="173"/>
        <v>140488.9548498113</v>
      </c>
      <c r="N348" s="22">
        <f ca="1">VLOOKUP(CONCATENATE($F348," ",$G348),AllocFactorMatrix,(N$4+1),FALSE)*$E350</f>
        <v>74248.397882835154</v>
      </c>
      <c r="O348" s="22">
        <f ca="1">VLOOKUP(CONCATENATE($F348," ",$G348),AllocFactorMatrix,(O$4+1),FALSE)*$E350</f>
        <v>22199.225932150734</v>
      </c>
      <c r="P348" s="22">
        <f ca="1">VLOOKUP(CONCATENATE($F348," ",$G348),AllocFactorMatrix,(P$4+1),FALSE)*$E350</f>
        <v>3560.1085772962633</v>
      </c>
      <c r="Q348" s="22">
        <f ca="1">VLOOKUP(CONCATENATE($F348," ",$G348),AllocFactorMatrix,(Q$4+1),FALSE)*$E350</f>
        <v>0</v>
      </c>
      <c r="R348" s="22">
        <f t="shared" ca="1" si="175"/>
        <v>100007.73239228215</v>
      </c>
      <c r="S348" s="22">
        <f ca="1">VLOOKUP(CONCATENATE($F348," ",$G348),AllocFactorMatrix,(S$4+1),FALSE)*$E350</f>
        <v>3227.7602073799317</v>
      </c>
      <c r="T348" s="22">
        <f ca="1">VLOOKUP(CONCATENATE($F348," ",$G348),AllocFactorMatrix,(T$4+1),FALSE)*$E350</f>
        <v>87906.953956338708</v>
      </c>
      <c r="U348" s="22">
        <f ca="1">VLOOKUP(CONCATENATE($F348," ",$G348),AllocFactorMatrix,(U$4+1),FALSE)*$E350</f>
        <v>330694.00024953688</v>
      </c>
      <c r="V348" s="22">
        <f ca="1">VLOOKUP(CONCATENATE($F348," ",$G348),AllocFactorMatrix,(V$4+1),FALSE)*$E350</f>
        <v>46900.226868013473</v>
      </c>
      <c r="W348" s="22">
        <f t="shared" ca="1" si="176"/>
        <v>468728.94128126896</v>
      </c>
      <c r="X348" s="22">
        <f ca="1">VLOOKUP(CONCATENATE($F348," ",$G348),AllocFactorMatrix,(X$4+1),FALSE)*$E350</f>
        <v>20599.109414823983</v>
      </c>
      <c r="Y348" s="22">
        <f ca="1">VLOOKUP(CONCATENATE($F348," ",$G348),AllocFactorMatrix,(Y$4+1),FALSE)*$E350</f>
        <v>377.19001062568145</v>
      </c>
      <c r="Z348" s="22">
        <f t="shared" ca="1" si="174"/>
        <v>20976.299425449663</v>
      </c>
      <c r="AA348" s="22">
        <f ca="1">VLOOKUP(CONCATENATE($F348," ",$G348),AllocFactorMatrix,(AA$4+1),FALSE)*$E350</f>
        <v>176.79578255974954</v>
      </c>
      <c r="AB348" s="22">
        <f ca="1">VLOOKUP(CONCATENATE($F348," ",$G348),AllocFactorMatrix,(AB$4+1),FALSE)*$E350</f>
        <v>5968.2566836386968</v>
      </c>
      <c r="AC348" s="22">
        <f ca="1">VLOOKUP(CONCATENATE($F348," ",$G348),AllocFactorMatrix,(AC$4+1),FALSE)*$E350</f>
        <v>1759.8856275409285</v>
      </c>
    </row>
    <row r="349" spans="2:29" hidden="1" outlineLevel="1">
      <c r="F349" s="42" t="str">
        <f>F350</f>
        <v>EXP_OM_LPP</v>
      </c>
      <c r="G349" s="17" t="str">
        <f>$G$14</f>
        <v>CUSTOMER</v>
      </c>
      <c r="H349" s="21">
        <f t="shared" ca="1" si="172"/>
        <v>1809291.6729488124</v>
      </c>
      <c r="I349" s="22">
        <f ca="1">VLOOKUP(CONCATENATE($F349," ",$G349),AllocFactorMatrix,(I$4+1),FALSE)*$E350</f>
        <v>1411067.3516728964</v>
      </c>
      <c r="J349" s="22">
        <f ca="1">VLOOKUP(CONCATENATE($F349," ",$G349),AllocFactorMatrix,(J$4+1),FALSE)*$E350</f>
        <v>330273.84651755565</v>
      </c>
      <c r="K349" s="22">
        <f ca="1">VLOOKUP(CONCATENATE($F349," ",$G349),AllocFactorMatrix,(K$4+1),FALSE)*$E350</f>
        <v>3387.1700819756793</v>
      </c>
      <c r="L349" s="22">
        <f ca="1">VLOOKUP(CONCATENATE($F349," ",$G349),AllocFactorMatrix,(L$4+1),FALSE)*$E350</f>
        <v>241.72882250353911</v>
      </c>
      <c r="M349" s="22">
        <f t="shared" ca="1" si="173"/>
        <v>333902.74542203487</v>
      </c>
      <c r="N349" s="22">
        <f ca="1">VLOOKUP(CONCATENATE($F349," ",$G349),AllocFactorMatrix,(N$4+1),FALSE)*$E350</f>
        <v>6003.7897478869354</v>
      </c>
      <c r="O349" s="22">
        <f ca="1">VLOOKUP(CONCATENATE($F349," ",$G349),AllocFactorMatrix,(O$4+1),FALSE)*$E350</f>
        <v>1972.9520964492133</v>
      </c>
      <c r="P349" s="22">
        <f ca="1">VLOOKUP(CONCATENATE($F349," ",$G349),AllocFactorMatrix,(P$4+1),FALSE)*$E350</f>
        <v>736.08856729929596</v>
      </c>
      <c r="Q349" s="22">
        <f ca="1">VLOOKUP(CONCATENATE($F349," ",$G349),AllocFactorMatrix,(Q$4+1),FALSE)*$E350</f>
        <v>0</v>
      </c>
      <c r="R349" s="22">
        <f t="shared" ca="1" si="175"/>
        <v>8712.8304116354448</v>
      </c>
      <c r="S349" s="22">
        <f ca="1">VLOOKUP(CONCATENATE($F349," ",$G349),AllocFactorMatrix,(S$4+1),FALSE)*$E350</f>
        <v>55.504079133042964</v>
      </c>
      <c r="T349" s="22">
        <f ca="1">VLOOKUP(CONCATENATE($F349," ",$G349),AllocFactorMatrix,(T$4+1),FALSE)*$E350</f>
        <v>1440.5040704399469</v>
      </c>
      <c r="U349" s="22">
        <f ca="1">VLOOKUP(CONCATENATE($F349," ",$G349),AllocFactorMatrix,(U$4+1),FALSE)*$E350</f>
        <v>2338.2753528045932</v>
      </c>
      <c r="V349" s="22">
        <f ca="1">VLOOKUP(CONCATENATE($F349," ",$G349),AllocFactorMatrix,(V$4+1),FALSE)*$E350</f>
        <v>451.11815090406748</v>
      </c>
      <c r="W349" s="22">
        <f t="shared" ca="1" si="176"/>
        <v>4285.4016532816504</v>
      </c>
      <c r="X349" s="22">
        <f ca="1">VLOOKUP(CONCATENATE($F349," ",$G349),AllocFactorMatrix,(X$4+1),FALSE)*$E350</f>
        <v>1928.8474197736805</v>
      </c>
      <c r="Y349" s="22">
        <f ca="1">VLOOKUP(CONCATENATE($F349," ",$G349),AllocFactorMatrix,(Y$4+1),FALSE)*$E350</f>
        <v>23.260800477840405</v>
      </c>
      <c r="Z349" s="22">
        <f t="shared" ca="1" si="174"/>
        <v>1952.1082202515208</v>
      </c>
      <c r="AA349" s="22">
        <f ca="1">VLOOKUP(CONCATENATE($F349," ",$G349),AllocFactorMatrix,(AA$4+1),FALSE)*$E350</f>
        <v>124.70390205139957</v>
      </c>
      <c r="AB349" s="22">
        <f ca="1">VLOOKUP(CONCATENATE($F349," ",$G349),AllocFactorMatrix,(AB$4+1),FALSE)*$E350</f>
        <v>44678.912074112508</v>
      </c>
      <c r="AC349" s="22">
        <f ca="1">VLOOKUP(CONCATENATE($F349," ",$G349),AllocFactorMatrix,(AC$4+1),FALSE)*$E350</f>
        <v>4567.6195925486627</v>
      </c>
    </row>
    <row r="350" spans="2:29" collapsed="1">
      <c r="D350" s="17" t="s">
        <v>194</v>
      </c>
      <c r="E350" s="19">
        <v>7686462.1945622414</v>
      </c>
      <c r="F350" s="20" t="s">
        <v>566</v>
      </c>
      <c r="G350" s="17" t="str">
        <f>$G$15</f>
        <v>TOTAL</v>
      </c>
      <c r="H350" s="21">
        <f t="shared" ca="1" si="172"/>
        <v>7686462.1945622396</v>
      </c>
      <c r="I350" s="22">
        <f ca="1">VLOOKUP(CONCATENATE($F350," ",$G350),AllocFactorMatrix,(I$4+1),FALSE)*$E350</f>
        <v>4292424.758158993</v>
      </c>
      <c r="J350" s="22">
        <f ca="1">VLOOKUP(CONCATENATE($F350," ",$G350),AllocFactorMatrix,(J$4+1),FALSE)*$E350</f>
        <v>1054999.6598420946</v>
      </c>
      <c r="K350" s="22">
        <f ca="1">VLOOKUP(CONCATENATE($F350," ",$G350),AllocFactorMatrix,(K$4+1),FALSE)*$E350</f>
        <v>11729.903641963425</v>
      </c>
      <c r="L350" s="22">
        <f ca="1">VLOOKUP(CONCATENATE($F350," ",$G350),AllocFactorMatrix,(L$4+1),FALSE)*$E350</f>
        <v>632.27065809660166</v>
      </c>
      <c r="M350" s="22">
        <f t="shared" ca="1" si="173"/>
        <v>1067361.8341421545</v>
      </c>
      <c r="N350" s="22">
        <f ca="1">VLOOKUP(CONCATENATE($F350," ",$G350),AllocFactorMatrix,(N$4+1),FALSE)*$E350</f>
        <v>343402.23144557769</v>
      </c>
      <c r="O350" s="22">
        <f ca="1">VLOOKUP(CONCATENATE($F350," ",$G350),AllocFactorMatrix,(O$4+1),FALSE)*$E350</f>
        <v>95973.642856828286</v>
      </c>
      <c r="P350" s="22">
        <f ca="1">VLOOKUP(CONCATENATE($F350," ",$G350),AllocFactorMatrix,(P$4+1),FALSE)*$E350</f>
        <v>15004.025606352699</v>
      </c>
      <c r="Q350" s="22">
        <f ca="1">VLOOKUP(CONCATENATE($F350," ",$G350),AllocFactorMatrix,(Q$4+1),FALSE)*$E350</f>
        <v>0</v>
      </c>
      <c r="R350" s="22">
        <f t="shared" ca="1" si="175"/>
        <v>454379.8999087587</v>
      </c>
      <c r="S350" s="22">
        <f ca="1">VLOOKUP(CONCATENATE($F350," ",$G350),AllocFactorMatrix,(S$4+1),FALSE)*$E350</f>
        <v>14364.394341806059</v>
      </c>
      <c r="T350" s="22">
        <f ca="1">VLOOKUP(CONCATENATE($F350," ",$G350),AllocFactorMatrix,(T$4+1),FALSE)*$E350</f>
        <v>298150.18779119506</v>
      </c>
      <c r="U350" s="22">
        <f ca="1">VLOOKUP(CONCATENATE($F350," ",$G350),AllocFactorMatrix,(U$4+1),FALSE)*$E350</f>
        <v>1232285.6460941255</v>
      </c>
      <c r="V350" s="22">
        <f ca="1">VLOOKUP(CONCATENATE($F350," ",$G350),AllocFactorMatrix,(V$4+1),FALSE)*$E350</f>
        <v>159953.06157389155</v>
      </c>
      <c r="W350" s="22">
        <f t="shared" ca="1" si="176"/>
        <v>1704753.2898010183</v>
      </c>
      <c r="X350" s="22">
        <f ca="1">VLOOKUP(CONCATENATE($F350," ",$G350),AllocFactorMatrix,(X$4+1),FALSE)*$E350</f>
        <v>96024.918781276399</v>
      </c>
      <c r="Y350" s="22">
        <f ca="1">VLOOKUP(CONCATENATE($F350," ",$G350),AllocFactorMatrix,(Y$4+1),FALSE)*$E350</f>
        <v>1747.876341091626</v>
      </c>
      <c r="Z350" s="22">
        <f t="shared" ca="1" si="174"/>
        <v>97772.795122368028</v>
      </c>
      <c r="AA350" s="22">
        <f ca="1">VLOOKUP(CONCATENATE($F350," ",$G350),AllocFactorMatrix,(AA$4+1),FALSE)*$E350</f>
        <v>1277.4865524859329</v>
      </c>
      <c r="AB350" s="22">
        <f ca="1">VLOOKUP(CONCATENATE($F350," ",$G350),AllocFactorMatrix,(AB$4+1),FALSE)*$E350</f>
        <v>59904.04402307007</v>
      </c>
      <c r="AC350" s="22">
        <f ca="1">VLOOKUP(CONCATENATE($F350," ",$G350),AllocFactorMatrix,(AC$4+1),FALSE)*$E350</f>
        <v>8588.0868533907797</v>
      </c>
    </row>
    <row r="351" spans="2:29" hidden="1" outlineLevel="1">
      <c r="E351" s="19"/>
      <c r="F351" s="42"/>
      <c r="G351" s="17" t="str">
        <f>$G$8</f>
        <v>PRODUCTION</v>
      </c>
      <c r="H351" s="21">
        <f t="shared" ref="H351:AC351" ca="1" si="177">H343</f>
        <v>4026289.2531961566</v>
      </c>
      <c r="I351" s="21">
        <f t="shared" ca="1" si="177"/>
        <v>2014618.3459886478</v>
      </c>
      <c r="J351" s="21">
        <f t="shared" ca="1" si="177"/>
        <v>495860.652676614</v>
      </c>
      <c r="K351" s="21">
        <f t="shared" ca="1" si="177"/>
        <v>6070.3423092313278</v>
      </c>
      <c r="L351" s="21">
        <f t="shared" ca="1" si="177"/>
        <v>302.76826691389329</v>
      </c>
      <c r="M351" s="21">
        <f t="shared" ca="1" si="177"/>
        <v>502233.76325275924</v>
      </c>
      <c r="N351" s="21">
        <f t="shared" ca="1" si="177"/>
        <v>224210.55002396405</v>
      </c>
      <c r="O351" s="21">
        <f t="shared" ca="1" si="177"/>
        <v>62505.705357907464</v>
      </c>
      <c r="P351" s="21">
        <f t="shared" ca="1" si="177"/>
        <v>10003.754895521517</v>
      </c>
      <c r="Q351" s="21">
        <f t="shared" ca="1" si="177"/>
        <v>0</v>
      </c>
      <c r="R351" s="21">
        <f t="shared" ca="1" si="177"/>
        <v>296720.01027739304</v>
      </c>
      <c r="S351" s="21">
        <f t="shared" ca="1" si="177"/>
        <v>9483.0896179320189</v>
      </c>
      <c r="T351" s="21">
        <f t="shared" ca="1" si="177"/>
        <v>181702.06404268154</v>
      </c>
      <c r="U351" s="21">
        <f t="shared" ca="1" si="177"/>
        <v>839654.10508675198</v>
      </c>
      <c r="V351" s="21">
        <f t="shared" ca="1" si="177"/>
        <v>107166.16175803117</v>
      </c>
      <c r="W351" s="21">
        <f t="shared" ca="1" si="177"/>
        <v>1138005.4205053968</v>
      </c>
      <c r="X351" s="21">
        <f t="shared" ca="1" si="177"/>
        <v>62562.486483364664</v>
      </c>
      <c r="Y351" s="21">
        <f t="shared" ca="1" si="177"/>
        <v>1170.3443583254068</v>
      </c>
      <c r="Z351" s="21">
        <f t="shared" ca="1" si="177"/>
        <v>63732.830841690069</v>
      </c>
      <c r="AA351" s="21">
        <f t="shared" ca="1" si="177"/>
        <v>831.70259423237439</v>
      </c>
      <c r="AB351" s="21">
        <f t="shared" ca="1" si="177"/>
        <v>8150.0451264666453</v>
      </c>
      <c r="AC351" s="21">
        <f t="shared" ca="1" si="177"/>
        <v>1997.134609570455</v>
      </c>
    </row>
    <row r="352" spans="2:29" hidden="1" outlineLevel="1">
      <c r="E352" s="19"/>
      <c r="F352" s="42"/>
      <c r="G352" s="17" t="str">
        <f>$G$9</f>
        <v>BULKTRAN</v>
      </c>
      <c r="H352" s="21">
        <f t="shared" ref="H352:AC352" ca="1" si="178">H344</f>
        <v>204557.55382359351</v>
      </c>
      <c r="I352" s="21">
        <f t="shared" ca="1" si="178"/>
        <v>102582.969962017</v>
      </c>
      <c r="J352" s="21">
        <f t="shared" ca="1" si="178"/>
        <v>25101.996670034725</v>
      </c>
      <c r="K352" s="21">
        <f t="shared" ca="1" si="178"/>
        <v>307.85370943929826</v>
      </c>
      <c r="L352" s="21">
        <f t="shared" ca="1" si="178"/>
        <v>15.34628471476946</v>
      </c>
      <c r="M352" s="21">
        <f t="shared" ca="1" si="178"/>
        <v>25425.196664188796</v>
      </c>
      <c r="N352" s="21">
        <f t="shared" ca="1" si="178"/>
        <v>11283.564984314376</v>
      </c>
      <c r="O352" s="21">
        <f t="shared" ca="1" si="178"/>
        <v>3138.5646847071139</v>
      </c>
      <c r="P352" s="21">
        <f t="shared" ca="1" si="178"/>
        <v>508.21039738619299</v>
      </c>
      <c r="Q352" s="21">
        <f t="shared" ca="1" si="178"/>
        <v>0</v>
      </c>
      <c r="R352" s="21">
        <f t="shared" ca="1" si="178"/>
        <v>14930.340066407683</v>
      </c>
      <c r="S352" s="21">
        <f t="shared" ca="1" si="178"/>
        <v>479.20837289925458</v>
      </c>
      <c r="T352" s="21">
        <f t="shared" ca="1" si="178"/>
        <v>9139.4020787346126</v>
      </c>
      <c r="U352" s="21">
        <f t="shared" ca="1" si="178"/>
        <v>42812.656329864869</v>
      </c>
      <c r="V352" s="21">
        <f t="shared" ca="1" si="178"/>
        <v>5435.554796942858</v>
      </c>
      <c r="W352" s="21">
        <f t="shared" ca="1" si="178"/>
        <v>57866.821578441595</v>
      </c>
      <c r="X352" s="21">
        <f t="shared" ca="1" si="178"/>
        <v>3139.0033251298687</v>
      </c>
      <c r="Y352" s="21">
        <f t="shared" ca="1" si="178"/>
        <v>58.880875987570469</v>
      </c>
      <c r="Z352" s="21">
        <f t="shared" ca="1" si="178"/>
        <v>3197.8842011174393</v>
      </c>
      <c r="AA352" s="21">
        <f t="shared" ca="1" si="178"/>
        <v>41.81625096122616</v>
      </c>
      <c r="AB352" s="21">
        <f t="shared" ca="1" si="178"/>
        <v>412.29648655290219</v>
      </c>
      <c r="AC352" s="21">
        <f t="shared" ca="1" si="178"/>
        <v>100.22861390689692</v>
      </c>
    </row>
    <row r="353" spans="3:29" hidden="1" outlineLevel="1">
      <c r="E353" s="19"/>
      <c r="F353" s="42"/>
      <c r="G353" s="17" t="str">
        <f>$G$10</f>
        <v>SUBTRAN</v>
      </c>
      <c r="H353" s="21">
        <f t="shared" ref="H353:AC353" ca="1" si="179">H345</f>
        <v>64810.199307925905</v>
      </c>
      <c r="I353" s="21">
        <f t="shared" ca="1" si="179"/>
        <v>31640.562779303978</v>
      </c>
      <c r="J353" s="21">
        <f t="shared" ca="1" si="179"/>
        <v>7726.4342434710643</v>
      </c>
      <c r="K353" s="21">
        <f t="shared" ca="1" si="179"/>
        <v>94.962702581608156</v>
      </c>
      <c r="L353" s="21">
        <f t="shared" ca="1" si="179"/>
        <v>6.098300330774248</v>
      </c>
      <c r="M353" s="21">
        <f t="shared" ca="1" si="179"/>
        <v>7827.495246383447</v>
      </c>
      <c r="N353" s="21">
        <f t="shared" ca="1" si="179"/>
        <v>3438.3315356634325</v>
      </c>
      <c r="O353" s="21">
        <f t="shared" ca="1" si="179"/>
        <v>957.9786001140111</v>
      </c>
      <c r="P353" s="21">
        <f t="shared" ca="1" si="179"/>
        <v>195.86316884942926</v>
      </c>
      <c r="Q353" s="21">
        <f t="shared" ca="1" si="179"/>
        <v>0</v>
      </c>
      <c r="R353" s="21">
        <f t="shared" ca="1" si="179"/>
        <v>4592.1733046268728</v>
      </c>
      <c r="S353" s="21">
        <f t="shared" ca="1" si="179"/>
        <v>143.14164332172942</v>
      </c>
      <c r="T353" s="21">
        <f t="shared" ca="1" si="179"/>
        <v>2810.529874145649</v>
      </c>
      <c r="U353" s="21">
        <f t="shared" ca="1" si="179"/>
        <v>16786.609075167347</v>
      </c>
      <c r="V353" s="21">
        <f t="shared" ca="1" si="179"/>
        <v>0</v>
      </c>
      <c r="W353" s="21">
        <f t="shared" ca="1" si="179"/>
        <v>19740.280592634725</v>
      </c>
      <c r="X353" s="21">
        <f t="shared" ca="1" si="179"/>
        <v>959.3779549051975</v>
      </c>
      <c r="Y353" s="21">
        <f t="shared" ca="1" si="179"/>
        <v>18.362344847327496</v>
      </c>
      <c r="Z353" s="21">
        <f t="shared" ca="1" si="179"/>
        <v>977.74029975252495</v>
      </c>
      <c r="AA353" s="21">
        <f t="shared" ca="1" si="179"/>
        <v>12.824544349063066</v>
      </c>
      <c r="AB353" s="21">
        <f t="shared" ca="1" si="179"/>
        <v>15.39027981968591</v>
      </c>
      <c r="AC353" s="21">
        <f t="shared" ca="1" si="179"/>
        <v>3.7322610556090727</v>
      </c>
    </row>
    <row r="354" spans="3:29" hidden="1" outlineLevel="1">
      <c r="E354" s="19"/>
      <c r="F354" s="42"/>
      <c r="G354" s="17" t="str">
        <f>$G$11</f>
        <v>DISTPRI</v>
      </c>
      <c r="H354" s="21">
        <f t="shared" ref="H354:AC354" ca="1" si="180">H346</f>
        <v>262055.32221747696</v>
      </c>
      <c r="I354" s="21">
        <f t="shared" ca="1" si="180"/>
        <v>173858.6600484699</v>
      </c>
      <c r="J354" s="21">
        <f t="shared" ca="1" si="180"/>
        <v>42429.340215924683</v>
      </c>
      <c r="K354" s="21">
        <f t="shared" ca="1" si="180"/>
        <v>521.79774205131162</v>
      </c>
      <c r="L354" s="21">
        <f t="shared" ca="1" si="180"/>
        <v>0</v>
      </c>
      <c r="M354" s="21">
        <f t="shared" ca="1" si="180"/>
        <v>42951.137957975996</v>
      </c>
      <c r="N354" s="21">
        <f t="shared" ca="1" si="180"/>
        <v>18620.073349575858</v>
      </c>
      <c r="O354" s="21">
        <f t="shared" ca="1" si="180"/>
        <v>5199.2161854997539</v>
      </c>
      <c r="P354" s="21">
        <f t="shared" ca="1" si="180"/>
        <v>0</v>
      </c>
      <c r="Q354" s="21">
        <f t="shared" ca="1" si="180"/>
        <v>0</v>
      </c>
      <c r="R354" s="21">
        <f t="shared" ca="1" si="180"/>
        <v>23819.289535075612</v>
      </c>
      <c r="S354" s="21">
        <f t="shared" ca="1" si="180"/>
        <v>782.8194790340973</v>
      </c>
      <c r="T354" s="21">
        <f t="shared" ca="1" si="180"/>
        <v>15150.733768854636</v>
      </c>
      <c r="U354" s="21">
        <f t="shared" ca="1" si="180"/>
        <v>0</v>
      </c>
      <c r="V354" s="21">
        <f t="shared" ca="1" si="180"/>
        <v>0</v>
      </c>
      <c r="W354" s="21">
        <f t="shared" ca="1" si="180"/>
        <v>15933.553247888733</v>
      </c>
      <c r="X354" s="21">
        <f t="shared" ca="1" si="180"/>
        <v>5217.3338176999587</v>
      </c>
      <c r="Y354" s="21">
        <f t="shared" ca="1" si="180"/>
        <v>99.837950827799631</v>
      </c>
      <c r="Z354" s="21">
        <f t="shared" ca="1" si="180"/>
        <v>5317.1717685277581</v>
      </c>
      <c r="AA354" s="21">
        <f t="shared" ca="1" si="180"/>
        <v>70.466212435125911</v>
      </c>
      <c r="AB354" s="21">
        <f t="shared" ca="1" si="180"/>
        <v>84.486008770330102</v>
      </c>
      <c r="AC354" s="21">
        <f t="shared" ca="1" si="180"/>
        <v>20.557438333464052</v>
      </c>
    </row>
    <row r="355" spans="3:29" hidden="1" outlineLevel="1">
      <c r="E355" s="19"/>
      <c r="F355" s="42"/>
      <c r="G355" s="17" t="str">
        <f>$G$12</f>
        <v>DISTSEC</v>
      </c>
      <c r="H355" s="21">
        <f t="shared" ref="H355:AC355" ca="1" si="181">H347</f>
        <v>95886.095927553062</v>
      </c>
      <c r="I355" s="21">
        <f t="shared" ca="1" si="181"/>
        <v>73191.636609488123</v>
      </c>
      <c r="J355" s="21">
        <f t="shared" ca="1" si="181"/>
        <v>14532.54074900092</v>
      </c>
      <c r="K355" s="21">
        <f t="shared" ca="1" si="181"/>
        <v>0</v>
      </c>
      <c r="L355" s="21">
        <f t="shared" ca="1" si="181"/>
        <v>0</v>
      </c>
      <c r="M355" s="21">
        <f t="shared" ca="1" si="181"/>
        <v>14532.54074900092</v>
      </c>
      <c r="N355" s="21">
        <f t="shared" ca="1" si="181"/>
        <v>5597.5239213379027</v>
      </c>
      <c r="O355" s="21">
        <f t="shared" ca="1" si="181"/>
        <v>0</v>
      </c>
      <c r="P355" s="21">
        <f t="shared" ca="1" si="181"/>
        <v>0</v>
      </c>
      <c r="Q355" s="21">
        <f t="shared" ca="1" si="181"/>
        <v>0</v>
      </c>
      <c r="R355" s="21">
        <f t="shared" ca="1" si="181"/>
        <v>5597.5239213379027</v>
      </c>
      <c r="S355" s="21">
        <f t="shared" ca="1" si="181"/>
        <v>192.87094210598627</v>
      </c>
      <c r="T355" s="21">
        <f t="shared" ca="1" si="181"/>
        <v>0</v>
      </c>
      <c r="U355" s="21">
        <f t="shared" ca="1" si="181"/>
        <v>0</v>
      </c>
      <c r="V355" s="21">
        <f t="shared" ca="1" si="181"/>
        <v>0</v>
      </c>
      <c r="W355" s="21">
        <f t="shared" ca="1" si="181"/>
        <v>192.87094210598627</v>
      </c>
      <c r="X355" s="21">
        <f t="shared" ca="1" si="181"/>
        <v>1618.7603655790533</v>
      </c>
      <c r="Y355" s="21">
        <f t="shared" ca="1" si="181"/>
        <v>0</v>
      </c>
      <c r="Z355" s="21">
        <f t="shared" ca="1" si="181"/>
        <v>1618.7603655790533</v>
      </c>
      <c r="AA355" s="21">
        <f t="shared" ca="1" si="181"/>
        <v>19.177265896994523</v>
      </c>
      <c r="AB355" s="21">
        <f t="shared" ca="1" si="181"/>
        <v>594.65736370930881</v>
      </c>
      <c r="AC355" s="21">
        <f t="shared" ca="1" si="181"/>
        <v>138.92871043476507</v>
      </c>
    </row>
    <row r="356" spans="3:29" hidden="1" outlineLevel="1">
      <c r="E356" s="19"/>
      <c r="F356" s="42"/>
      <c r="G356" s="17" t="str">
        <f>$G$13</f>
        <v>ENERGY</v>
      </c>
      <c r="H356" s="21">
        <f t="shared" ref="H356:AC356" ca="1" si="182">H348</f>
        <v>1223572.0971407217</v>
      </c>
      <c r="I356" s="21">
        <f t="shared" ca="1" si="182"/>
        <v>485465.23109816993</v>
      </c>
      <c r="J356" s="21">
        <f t="shared" ca="1" si="182"/>
        <v>139074.84876949346</v>
      </c>
      <c r="K356" s="21">
        <f t="shared" ca="1" si="182"/>
        <v>1347.7770966841997</v>
      </c>
      <c r="L356" s="21">
        <f t="shared" ca="1" si="182"/>
        <v>66.328983633625683</v>
      </c>
      <c r="M356" s="21">
        <f t="shared" ca="1" si="182"/>
        <v>140488.9548498113</v>
      </c>
      <c r="N356" s="21">
        <f t="shared" ca="1" si="182"/>
        <v>74248.397882835154</v>
      </c>
      <c r="O356" s="21">
        <f t="shared" ca="1" si="182"/>
        <v>22199.225932150734</v>
      </c>
      <c r="P356" s="21">
        <f t="shared" ca="1" si="182"/>
        <v>3560.1085772962633</v>
      </c>
      <c r="Q356" s="21">
        <f t="shared" ca="1" si="182"/>
        <v>0</v>
      </c>
      <c r="R356" s="21">
        <f t="shared" ca="1" si="182"/>
        <v>100007.73239228215</v>
      </c>
      <c r="S356" s="21">
        <f t="shared" ca="1" si="182"/>
        <v>3227.7602073799317</v>
      </c>
      <c r="T356" s="21">
        <f t="shared" ca="1" si="182"/>
        <v>87906.953956338708</v>
      </c>
      <c r="U356" s="21">
        <f t="shared" ca="1" si="182"/>
        <v>330694.00024953688</v>
      </c>
      <c r="V356" s="21">
        <f t="shared" ca="1" si="182"/>
        <v>46900.226868013473</v>
      </c>
      <c r="W356" s="21">
        <f t="shared" ca="1" si="182"/>
        <v>468728.94128126896</v>
      </c>
      <c r="X356" s="21">
        <f t="shared" ca="1" si="182"/>
        <v>20599.109414823983</v>
      </c>
      <c r="Y356" s="21">
        <f t="shared" ca="1" si="182"/>
        <v>377.19001062568145</v>
      </c>
      <c r="Z356" s="21">
        <f t="shared" ca="1" si="182"/>
        <v>20976.299425449663</v>
      </c>
      <c r="AA356" s="21">
        <f t="shared" ca="1" si="182"/>
        <v>176.79578255974954</v>
      </c>
      <c r="AB356" s="21">
        <f t="shared" ca="1" si="182"/>
        <v>5968.2566836386968</v>
      </c>
      <c r="AC356" s="21">
        <f t="shared" ca="1" si="182"/>
        <v>1759.8856275409285</v>
      </c>
    </row>
    <row r="357" spans="3:29" hidden="1" outlineLevel="1">
      <c r="E357" s="19"/>
      <c r="F357" s="42"/>
      <c r="G357" s="17" t="str">
        <f>$G$14</f>
        <v>CUSTOMER</v>
      </c>
      <c r="H357" s="21">
        <f t="shared" ref="H357:AC357" ca="1" si="183">H349</f>
        <v>1809291.6729488124</v>
      </c>
      <c r="I357" s="21">
        <f t="shared" ca="1" si="183"/>
        <v>1411067.3516728964</v>
      </c>
      <c r="J357" s="21">
        <f t="shared" ca="1" si="183"/>
        <v>330273.84651755565</v>
      </c>
      <c r="K357" s="21">
        <f t="shared" ca="1" si="183"/>
        <v>3387.1700819756793</v>
      </c>
      <c r="L357" s="21">
        <f t="shared" ca="1" si="183"/>
        <v>241.72882250353911</v>
      </c>
      <c r="M357" s="21">
        <f t="shared" ca="1" si="183"/>
        <v>333902.74542203487</v>
      </c>
      <c r="N357" s="21">
        <f t="shared" ca="1" si="183"/>
        <v>6003.7897478869354</v>
      </c>
      <c r="O357" s="21">
        <f t="shared" ca="1" si="183"/>
        <v>1972.9520964492133</v>
      </c>
      <c r="P357" s="21">
        <f t="shared" ca="1" si="183"/>
        <v>736.08856729929596</v>
      </c>
      <c r="Q357" s="21">
        <f t="shared" ca="1" si="183"/>
        <v>0</v>
      </c>
      <c r="R357" s="21">
        <f t="shared" ca="1" si="183"/>
        <v>8712.8304116354448</v>
      </c>
      <c r="S357" s="21">
        <f t="shared" ca="1" si="183"/>
        <v>55.504079133042964</v>
      </c>
      <c r="T357" s="21">
        <f t="shared" ca="1" si="183"/>
        <v>1440.5040704399469</v>
      </c>
      <c r="U357" s="21">
        <f t="shared" ca="1" si="183"/>
        <v>2338.2753528045932</v>
      </c>
      <c r="V357" s="21">
        <f t="shared" ca="1" si="183"/>
        <v>451.11815090406748</v>
      </c>
      <c r="W357" s="21">
        <f t="shared" ca="1" si="183"/>
        <v>4285.4016532816504</v>
      </c>
      <c r="X357" s="21">
        <f t="shared" ca="1" si="183"/>
        <v>1928.8474197736805</v>
      </c>
      <c r="Y357" s="21">
        <f t="shared" ca="1" si="183"/>
        <v>23.260800477840405</v>
      </c>
      <c r="Z357" s="21">
        <f t="shared" ca="1" si="183"/>
        <v>1952.1082202515208</v>
      </c>
      <c r="AA357" s="21">
        <f t="shared" ca="1" si="183"/>
        <v>124.70390205139957</v>
      </c>
      <c r="AB357" s="21">
        <f t="shared" ca="1" si="183"/>
        <v>44678.912074112508</v>
      </c>
      <c r="AC357" s="21">
        <f t="shared" ca="1" si="183"/>
        <v>4567.6195925486627</v>
      </c>
    </row>
    <row r="358" spans="3:29" collapsed="1">
      <c r="D358" s="17" t="s">
        <v>195</v>
      </c>
      <c r="E358" s="21">
        <f>E350</f>
        <v>7686462.1945622414</v>
      </c>
      <c r="F358" s="42"/>
      <c r="G358" s="17" t="str">
        <f>$G$15</f>
        <v>TOTAL</v>
      </c>
      <c r="H358" s="21">
        <f ca="1">H350</f>
        <v>7686462.1945622396</v>
      </c>
      <c r="I358" s="21">
        <f ca="1">I350</f>
        <v>4292424.758158993</v>
      </c>
      <c r="J358" s="21">
        <f t="shared" ref="J358:AC358" ca="1" si="184">J350</f>
        <v>1054999.6598420946</v>
      </c>
      <c r="K358" s="21">
        <f t="shared" ca="1" si="184"/>
        <v>11729.903641963425</v>
      </c>
      <c r="L358" s="21">
        <f t="shared" ca="1" si="184"/>
        <v>632.27065809660166</v>
      </c>
      <c r="M358" s="21">
        <f t="shared" ca="1" si="184"/>
        <v>1067361.8341421545</v>
      </c>
      <c r="N358" s="21">
        <f t="shared" ca="1" si="184"/>
        <v>343402.23144557769</v>
      </c>
      <c r="O358" s="21">
        <f t="shared" ca="1" si="184"/>
        <v>95973.642856828286</v>
      </c>
      <c r="P358" s="21">
        <f t="shared" ca="1" si="184"/>
        <v>15004.025606352699</v>
      </c>
      <c r="Q358" s="21">
        <f t="shared" ca="1" si="184"/>
        <v>0</v>
      </c>
      <c r="R358" s="21">
        <f t="shared" ca="1" si="184"/>
        <v>454379.8999087587</v>
      </c>
      <c r="S358" s="21">
        <f t="shared" ca="1" si="184"/>
        <v>14364.394341806059</v>
      </c>
      <c r="T358" s="21">
        <f t="shared" ca="1" si="184"/>
        <v>298150.18779119506</v>
      </c>
      <c r="U358" s="21">
        <f t="shared" ca="1" si="184"/>
        <v>1232285.6460941255</v>
      </c>
      <c r="V358" s="21">
        <f t="shared" ca="1" si="184"/>
        <v>159953.06157389155</v>
      </c>
      <c r="W358" s="21">
        <f t="shared" ca="1" si="184"/>
        <v>1704753.2898010183</v>
      </c>
      <c r="X358" s="21">
        <f t="shared" ca="1" si="184"/>
        <v>96024.918781276399</v>
      </c>
      <c r="Y358" s="21">
        <f t="shared" ca="1" si="184"/>
        <v>1747.876341091626</v>
      </c>
      <c r="Z358" s="21">
        <f t="shared" ca="1" si="184"/>
        <v>97772.795122368028</v>
      </c>
      <c r="AA358" s="21">
        <f t="shared" ca="1" si="184"/>
        <v>1277.4865524859329</v>
      </c>
      <c r="AB358" s="21">
        <f t="shared" ca="1" si="184"/>
        <v>59904.04402307007</v>
      </c>
      <c r="AC358" s="21">
        <f t="shared" ca="1" si="184"/>
        <v>8588.0868533907797</v>
      </c>
    </row>
    <row r="359" spans="3:29">
      <c r="E359" s="21"/>
      <c r="F359" s="42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</row>
    <row r="360" spans="3:29">
      <c r="C360" s="39" t="s">
        <v>514</v>
      </c>
      <c r="E360" s="21"/>
      <c r="F360" s="42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</row>
    <row r="361" spans="3:29" hidden="1" outlineLevel="1">
      <c r="F361" s="42" t="str">
        <f>F368</f>
        <v>PROD_ENERGY</v>
      </c>
      <c r="G361" s="17" t="str">
        <f>$G$8</f>
        <v>PRODUCTION</v>
      </c>
      <c r="H361" s="21">
        <f t="shared" ref="H361:H424" si="185">SUBTOTAL(9,I361:AC361)</f>
        <v>0</v>
      </c>
      <c r="I361" s="22">
        <f>VLOOKUP(CONCATENATE($F361," ",$G361),AllocFactorMatrix,(I$4+1),FALSE)*$E368</f>
        <v>0</v>
      </c>
      <c r="J361" s="22">
        <f>VLOOKUP(CONCATENATE($F361," ",$G361),AllocFactorMatrix,(J$4+1),FALSE)*$E368</f>
        <v>0</v>
      </c>
      <c r="K361" s="22">
        <f>VLOOKUP(CONCATENATE($F361," ",$G361),AllocFactorMatrix,(K$4+1),FALSE)*$E368</f>
        <v>0</v>
      </c>
      <c r="L361" s="22">
        <f>VLOOKUP(CONCATENATE($F361," ",$G361),AllocFactorMatrix,(L$4+1),FALSE)*$E368</f>
        <v>0</v>
      </c>
      <c r="M361" s="22">
        <f t="shared" ref="M361:M368" si="186">SUBTOTAL(9,J361:L361)</f>
        <v>0</v>
      </c>
      <c r="N361" s="22">
        <f>VLOOKUP(CONCATENATE($F361," ",$G361),AllocFactorMatrix,(N$4+1),FALSE)*$E368</f>
        <v>0</v>
      </c>
      <c r="O361" s="22">
        <f>VLOOKUP(CONCATENATE($F361," ",$G361),AllocFactorMatrix,(O$4+1),FALSE)*$E368</f>
        <v>0</v>
      </c>
      <c r="P361" s="22">
        <f>VLOOKUP(CONCATENATE($F361," ",$G361),AllocFactorMatrix,(P$4+1),FALSE)*$E368</f>
        <v>0</v>
      </c>
      <c r="Q361" s="22">
        <f>VLOOKUP(CONCATENATE($F361," ",$G361),AllocFactorMatrix,(Q$4+1),FALSE)*$E368</f>
        <v>0</v>
      </c>
      <c r="R361" s="22">
        <f>SUBTOTAL(9,N361:Q361)</f>
        <v>0</v>
      </c>
      <c r="S361" s="22">
        <f>VLOOKUP(CONCATENATE($F361," ",$G361),AllocFactorMatrix,(S$4+1),FALSE)*$E368</f>
        <v>0</v>
      </c>
      <c r="T361" s="22">
        <f>VLOOKUP(CONCATENATE($F361," ",$G361),AllocFactorMatrix,(T$4+1),FALSE)*$E368</f>
        <v>0</v>
      </c>
      <c r="U361" s="22">
        <f>VLOOKUP(CONCATENATE($F361," ",$G361),AllocFactorMatrix,(U$4+1),FALSE)*$E368</f>
        <v>0</v>
      </c>
      <c r="V361" s="22">
        <f>VLOOKUP(CONCATENATE($F361," ",$G361),AllocFactorMatrix,(V$4+1),FALSE)*$E368</f>
        <v>0</v>
      </c>
      <c r="W361" s="22">
        <f>SUBTOTAL(9,S361:V361)</f>
        <v>0</v>
      </c>
      <c r="X361" s="22">
        <f>VLOOKUP(CONCATENATE($F361," ",$G361),AllocFactorMatrix,(X$4+1),FALSE)*$E368</f>
        <v>0</v>
      </c>
      <c r="Y361" s="22">
        <f>VLOOKUP(CONCATENATE($F361," ",$G361),AllocFactorMatrix,(Y$4+1),FALSE)*$E368</f>
        <v>0</v>
      </c>
      <c r="Z361" s="22">
        <f t="shared" ref="Z361:Z368" si="187">SUBTOTAL(9,X361:Y361)</f>
        <v>0</v>
      </c>
      <c r="AA361" s="22">
        <f>VLOOKUP(CONCATENATE($F361," ",$G361),AllocFactorMatrix,(AA$4+1),FALSE)*$E368</f>
        <v>0</v>
      </c>
      <c r="AB361" s="22">
        <f>VLOOKUP(CONCATENATE($F361," ",$G361),AllocFactorMatrix,(AB$4+1),FALSE)*$E368</f>
        <v>0</v>
      </c>
      <c r="AC361" s="22">
        <f>VLOOKUP(CONCATENATE($F361," ",$G361),AllocFactorMatrix,(AC$4+1),FALSE)*$E368</f>
        <v>0</v>
      </c>
    </row>
    <row r="362" spans="3:29" hidden="1" outlineLevel="1">
      <c r="F362" s="42" t="str">
        <f>F368</f>
        <v>PROD_ENERGY</v>
      </c>
      <c r="G362" s="17" t="str">
        <f>$G$9</f>
        <v>BULKTRAN</v>
      </c>
      <c r="H362" s="21">
        <f t="shared" si="185"/>
        <v>0</v>
      </c>
      <c r="I362" s="22">
        <f>VLOOKUP(CONCATENATE($F362," ",$G362),AllocFactorMatrix,(I$4+1),FALSE)*$E368</f>
        <v>0</v>
      </c>
      <c r="J362" s="22">
        <f>VLOOKUP(CONCATENATE($F362," ",$G362),AllocFactorMatrix,(J$4+1),FALSE)*$E368</f>
        <v>0</v>
      </c>
      <c r="K362" s="22">
        <f>VLOOKUP(CONCATENATE($F362," ",$G362),AllocFactorMatrix,(K$4+1),FALSE)*$E368</f>
        <v>0</v>
      </c>
      <c r="L362" s="22">
        <f>VLOOKUP(CONCATENATE($F362," ",$G362),AllocFactorMatrix,(L$4+1),FALSE)*$E368</f>
        <v>0</v>
      </c>
      <c r="M362" s="22">
        <f t="shared" si="186"/>
        <v>0</v>
      </c>
      <c r="N362" s="22">
        <f>VLOOKUP(CONCATENATE($F362," ",$G362),AllocFactorMatrix,(N$4+1),FALSE)*$E368</f>
        <v>0</v>
      </c>
      <c r="O362" s="22">
        <f>VLOOKUP(CONCATENATE($F362," ",$G362),AllocFactorMatrix,(O$4+1),FALSE)*$E368</f>
        <v>0</v>
      </c>
      <c r="P362" s="22">
        <f>VLOOKUP(CONCATENATE($F362," ",$G362),AllocFactorMatrix,(P$4+1),FALSE)*$E368</f>
        <v>0</v>
      </c>
      <c r="Q362" s="22">
        <f>VLOOKUP(CONCATENATE($F362," ",$G362),AllocFactorMatrix,(Q$4+1),FALSE)*$E368</f>
        <v>0</v>
      </c>
      <c r="R362" s="22">
        <f t="shared" ref="R362:R368" si="188">SUBTOTAL(9,N362:Q362)</f>
        <v>0</v>
      </c>
      <c r="S362" s="22">
        <f>VLOOKUP(CONCATENATE($F362," ",$G362),AllocFactorMatrix,(S$4+1),FALSE)*$E368</f>
        <v>0</v>
      </c>
      <c r="T362" s="22">
        <f>VLOOKUP(CONCATENATE($F362," ",$G362),AllocFactorMatrix,(T$4+1),FALSE)*$E368</f>
        <v>0</v>
      </c>
      <c r="U362" s="22">
        <f>VLOOKUP(CONCATENATE($F362," ",$G362),AllocFactorMatrix,(U$4+1),FALSE)*$E368</f>
        <v>0</v>
      </c>
      <c r="V362" s="22">
        <f>VLOOKUP(CONCATENATE($F362," ",$G362),AllocFactorMatrix,(V$4+1),FALSE)*$E368</f>
        <v>0</v>
      </c>
      <c r="W362" s="22">
        <f t="shared" ref="W362:W368" si="189">SUBTOTAL(9,S362:V362)</f>
        <v>0</v>
      </c>
      <c r="X362" s="22">
        <f>VLOOKUP(CONCATENATE($F362," ",$G362),AllocFactorMatrix,(X$4+1),FALSE)*$E368</f>
        <v>0</v>
      </c>
      <c r="Y362" s="22">
        <f>VLOOKUP(CONCATENATE($F362," ",$G362),AllocFactorMatrix,(Y$4+1),FALSE)*$E368</f>
        <v>0</v>
      </c>
      <c r="Z362" s="22">
        <f t="shared" si="187"/>
        <v>0</v>
      </c>
      <c r="AA362" s="22">
        <f>VLOOKUP(CONCATENATE($F362," ",$G362),AllocFactorMatrix,(AA$4+1),FALSE)*$E368</f>
        <v>0</v>
      </c>
      <c r="AB362" s="22">
        <f>VLOOKUP(CONCATENATE($F362," ",$G362),AllocFactorMatrix,(AB$4+1),FALSE)*$E368</f>
        <v>0</v>
      </c>
      <c r="AC362" s="22">
        <f>VLOOKUP(CONCATENATE($F362," ",$G362),AllocFactorMatrix,(AC$4+1),FALSE)*$E368</f>
        <v>0</v>
      </c>
    </row>
    <row r="363" spans="3:29" hidden="1" outlineLevel="1">
      <c r="F363" s="42" t="str">
        <f>F368</f>
        <v>PROD_ENERGY</v>
      </c>
      <c r="G363" s="17" t="str">
        <f>$G$10</f>
        <v>SUBTRAN</v>
      </c>
      <c r="H363" s="21">
        <f t="shared" si="185"/>
        <v>0</v>
      </c>
      <c r="I363" s="22">
        <f>VLOOKUP(CONCATENATE($F363," ",$G363),AllocFactorMatrix,(I$4+1),FALSE)*$E368</f>
        <v>0</v>
      </c>
      <c r="J363" s="22">
        <f>VLOOKUP(CONCATENATE($F363," ",$G363),AllocFactorMatrix,(J$4+1),FALSE)*$E368</f>
        <v>0</v>
      </c>
      <c r="K363" s="22">
        <f>VLOOKUP(CONCATENATE($F363," ",$G363),AllocFactorMatrix,(K$4+1),FALSE)*$E368</f>
        <v>0</v>
      </c>
      <c r="L363" s="22">
        <f>VLOOKUP(CONCATENATE($F363," ",$G363),AllocFactorMatrix,(L$4+1),FALSE)*$E368</f>
        <v>0</v>
      </c>
      <c r="M363" s="22">
        <f t="shared" si="186"/>
        <v>0</v>
      </c>
      <c r="N363" s="22">
        <f>VLOOKUP(CONCATENATE($F363," ",$G363),AllocFactorMatrix,(N$4+1),FALSE)*$E368</f>
        <v>0</v>
      </c>
      <c r="O363" s="22">
        <f>VLOOKUP(CONCATENATE($F363," ",$G363),AllocFactorMatrix,(O$4+1),FALSE)*$E368</f>
        <v>0</v>
      </c>
      <c r="P363" s="22">
        <f>VLOOKUP(CONCATENATE($F363," ",$G363),AllocFactorMatrix,(P$4+1),FALSE)*$E368</f>
        <v>0</v>
      </c>
      <c r="Q363" s="22">
        <f>VLOOKUP(CONCATENATE($F363," ",$G363),AllocFactorMatrix,(Q$4+1),FALSE)*$E368</f>
        <v>0</v>
      </c>
      <c r="R363" s="22">
        <f t="shared" si="188"/>
        <v>0</v>
      </c>
      <c r="S363" s="22">
        <f>VLOOKUP(CONCATENATE($F363," ",$G363),AllocFactorMatrix,(S$4+1),FALSE)*$E368</f>
        <v>0</v>
      </c>
      <c r="T363" s="22">
        <f>VLOOKUP(CONCATENATE($F363," ",$G363),AllocFactorMatrix,(T$4+1),FALSE)*$E368</f>
        <v>0</v>
      </c>
      <c r="U363" s="22">
        <f>VLOOKUP(CONCATENATE($F363," ",$G363),AllocFactorMatrix,(U$4+1),FALSE)*$E368</f>
        <v>0</v>
      </c>
      <c r="V363" s="22">
        <f>VLOOKUP(CONCATENATE($F363," ",$G363),AllocFactorMatrix,(V$4+1),FALSE)*$E368</f>
        <v>0</v>
      </c>
      <c r="W363" s="22">
        <f t="shared" si="189"/>
        <v>0</v>
      </c>
      <c r="X363" s="22">
        <f>VLOOKUP(CONCATENATE($F363," ",$G363),AllocFactorMatrix,(X$4+1),FALSE)*$E368</f>
        <v>0</v>
      </c>
      <c r="Y363" s="22">
        <f>VLOOKUP(CONCATENATE($F363," ",$G363),AllocFactorMatrix,(Y$4+1),FALSE)*$E368</f>
        <v>0</v>
      </c>
      <c r="Z363" s="22">
        <f t="shared" si="187"/>
        <v>0</v>
      </c>
      <c r="AA363" s="22">
        <f>VLOOKUP(CONCATENATE($F363," ",$G363),AllocFactorMatrix,(AA$4+1),FALSE)*$E368</f>
        <v>0</v>
      </c>
      <c r="AB363" s="22">
        <f>VLOOKUP(CONCATENATE($F363," ",$G363),AllocFactorMatrix,(AB$4+1),FALSE)*$E368</f>
        <v>0</v>
      </c>
      <c r="AC363" s="22">
        <f>VLOOKUP(CONCATENATE($F363," ",$G363),AllocFactorMatrix,(AC$4+1),FALSE)*$E368</f>
        <v>0</v>
      </c>
    </row>
    <row r="364" spans="3:29" hidden="1" outlineLevel="1">
      <c r="F364" s="42" t="str">
        <f>F368</f>
        <v>PROD_ENERGY</v>
      </c>
      <c r="G364" s="17" t="str">
        <f>$G$11</f>
        <v>DISTPRI</v>
      </c>
      <c r="H364" s="21">
        <f t="shared" si="185"/>
        <v>0</v>
      </c>
      <c r="I364" s="22">
        <f>VLOOKUP(CONCATENATE($F364," ",$G364),AllocFactorMatrix,(I$4+1),FALSE)*$E368</f>
        <v>0</v>
      </c>
      <c r="J364" s="22">
        <f>VLOOKUP(CONCATENATE($F364," ",$G364),AllocFactorMatrix,(J$4+1),FALSE)*$E368</f>
        <v>0</v>
      </c>
      <c r="K364" s="22">
        <f>VLOOKUP(CONCATENATE($F364," ",$G364),AllocFactorMatrix,(K$4+1),FALSE)*$E368</f>
        <v>0</v>
      </c>
      <c r="L364" s="22">
        <f>VLOOKUP(CONCATENATE($F364," ",$G364),AllocFactorMatrix,(L$4+1),FALSE)*$E368</f>
        <v>0</v>
      </c>
      <c r="M364" s="22">
        <f t="shared" si="186"/>
        <v>0</v>
      </c>
      <c r="N364" s="22">
        <f>VLOOKUP(CONCATENATE($F364," ",$G364),AllocFactorMatrix,(N$4+1),FALSE)*$E368</f>
        <v>0</v>
      </c>
      <c r="O364" s="22">
        <f>VLOOKUP(CONCATENATE($F364," ",$G364),AllocFactorMatrix,(O$4+1),FALSE)*$E368</f>
        <v>0</v>
      </c>
      <c r="P364" s="22">
        <f>VLOOKUP(CONCATENATE($F364," ",$G364),AllocFactorMatrix,(P$4+1),FALSE)*$E368</f>
        <v>0</v>
      </c>
      <c r="Q364" s="22">
        <f>VLOOKUP(CONCATENATE($F364," ",$G364),AllocFactorMatrix,(Q$4+1),FALSE)*$E368</f>
        <v>0</v>
      </c>
      <c r="R364" s="22">
        <f t="shared" si="188"/>
        <v>0</v>
      </c>
      <c r="S364" s="22">
        <f>VLOOKUP(CONCATENATE($F364," ",$G364),AllocFactorMatrix,(S$4+1),FALSE)*$E368</f>
        <v>0</v>
      </c>
      <c r="T364" s="22">
        <f>VLOOKUP(CONCATENATE($F364," ",$G364),AllocFactorMatrix,(T$4+1),FALSE)*$E368</f>
        <v>0</v>
      </c>
      <c r="U364" s="22">
        <f>VLOOKUP(CONCATENATE($F364," ",$G364),AllocFactorMatrix,(U$4+1),FALSE)*$E368</f>
        <v>0</v>
      </c>
      <c r="V364" s="22">
        <f>VLOOKUP(CONCATENATE($F364," ",$G364),AllocFactorMatrix,(V$4+1),FALSE)*$E368</f>
        <v>0</v>
      </c>
      <c r="W364" s="22">
        <f t="shared" si="189"/>
        <v>0</v>
      </c>
      <c r="X364" s="22">
        <f>VLOOKUP(CONCATENATE($F364," ",$G364),AllocFactorMatrix,(X$4+1),FALSE)*$E368</f>
        <v>0</v>
      </c>
      <c r="Y364" s="22">
        <f>VLOOKUP(CONCATENATE($F364," ",$G364),AllocFactorMatrix,(Y$4+1),FALSE)*$E368</f>
        <v>0</v>
      </c>
      <c r="Z364" s="22">
        <f t="shared" si="187"/>
        <v>0</v>
      </c>
      <c r="AA364" s="22">
        <f>VLOOKUP(CONCATENATE($F364," ",$G364),AllocFactorMatrix,(AA$4+1),FALSE)*$E368</f>
        <v>0</v>
      </c>
      <c r="AB364" s="22">
        <f>VLOOKUP(CONCATENATE($F364," ",$G364),AllocFactorMatrix,(AB$4+1),FALSE)*$E368</f>
        <v>0</v>
      </c>
      <c r="AC364" s="22">
        <f>VLOOKUP(CONCATENATE($F364," ",$G364),AllocFactorMatrix,(AC$4+1),FALSE)*$E368</f>
        <v>0</v>
      </c>
    </row>
    <row r="365" spans="3:29" hidden="1" outlineLevel="1">
      <c r="F365" s="42" t="str">
        <f>F368</f>
        <v>PROD_ENERGY</v>
      </c>
      <c r="G365" s="17" t="str">
        <f>$G$12</f>
        <v>DISTSEC</v>
      </c>
      <c r="H365" s="21">
        <f t="shared" si="185"/>
        <v>0</v>
      </c>
      <c r="I365" s="22">
        <f>VLOOKUP(CONCATENATE($F365," ",$G365),AllocFactorMatrix,(I$4+1),FALSE)*$E368</f>
        <v>0</v>
      </c>
      <c r="J365" s="22">
        <f>VLOOKUP(CONCATENATE($F365," ",$G365),AllocFactorMatrix,(J$4+1),FALSE)*$E368</f>
        <v>0</v>
      </c>
      <c r="K365" s="22">
        <f>VLOOKUP(CONCATENATE($F365," ",$G365),AllocFactorMatrix,(K$4+1),FALSE)*$E368</f>
        <v>0</v>
      </c>
      <c r="L365" s="22">
        <f>VLOOKUP(CONCATENATE($F365," ",$G365),AllocFactorMatrix,(L$4+1),FALSE)*$E368</f>
        <v>0</v>
      </c>
      <c r="M365" s="22">
        <f t="shared" si="186"/>
        <v>0</v>
      </c>
      <c r="N365" s="22">
        <f>VLOOKUP(CONCATENATE($F365," ",$G365),AllocFactorMatrix,(N$4+1),FALSE)*$E368</f>
        <v>0</v>
      </c>
      <c r="O365" s="22">
        <f>VLOOKUP(CONCATENATE($F365," ",$G365),AllocFactorMatrix,(O$4+1),FALSE)*$E368</f>
        <v>0</v>
      </c>
      <c r="P365" s="22">
        <f>VLOOKUP(CONCATENATE($F365," ",$G365),AllocFactorMatrix,(P$4+1),FALSE)*$E368</f>
        <v>0</v>
      </c>
      <c r="Q365" s="22">
        <f>VLOOKUP(CONCATENATE($F365," ",$G365),AllocFactorMatrix,(Q$4+1),FALSE)*$E368</f>
        <v>0</v>
      </c>
      <c r="R365" s="22">
        <f t="shared" si="188"/>
        <v>0</v>
      </c>
      <c r="S365" s="22">
        <f>VLOOKUP(CONCATENATE($F365," ",$G365),AllocFactorMatrix,(S$4+1),FALSE)*$E368</f>
        <v>0</v>
      </c>
      <c r="T365" s="22">
        <f>VLOOKUP(CONCATENATE($F365," ",$G365),AllocFactorMatrix,(T$4+1),FALSE)*$E368</f>
        <v>0</v>
      </c>
      <c r="U365" s="22">
        <f>VLOOKUP(CONCATENATE($F365," ",$G365),AllocFactorMatrix,(U$4+1),FALSE)*$E368</f>
        <v>0</v>
      </c>
      <c r="V365" s="22">
        <f>VLOOKUP(CONCATENATE($F365," ",$G365),AllocFactorMatrix,(V$4+1),FALSE)*$E368</f>
        <v>0</v>
      </c>
      <c r="W365" s="22">
        <f t="shared" si="189"/>
        <v>0</v>
      </c>
      <c r="X365" s="22">
        <f>VLOOKUP(CONCATENATE($F365," ",$G365),AllocFactorMatrix,(X$4+1),FALSE)*$E368</f>
        <v>0</v>
      </c>
      <c r="Y365" s="22">
        <f>VLOOKUP(CONCATENATE($F365," ",$G365),AllocFactorMatrix,(Y$4+1),FALSE)*$E368</f>
        <v>0</v>
      </c>
      <c r="Z365" s="22">
        <f t="shared" si="187"/>
        <v>0</v>
      </c>
      <c r="AA365" s="22">
        <f>VLOOKUP(CONCATENATE($F365," ",$G365),AllocFactorMatrix,(AA$4+1),FALSE)*$E368</f>
        <v>0</v>
      </c>
      <c r="AB365" s="22">
        <f>VLOOKUP(CONCATENATE($F365," ",$G365),AllocFactorMatrix,(AB$4+1),FALSE)*$E368</f>
        <v>0</v>
      </c>
      <c r="AC365" s="22">
        <f>VLOOKUP(CONCATENATE($F365," ",$G365),AllocFactorMatrix,(AC$4+1),FALSE)*$E368</f>
        <v>0</v>
      </c>
    </row>
    <row r="366" spans="3:29" hidden="1" outlineLevel="1">
      <c r="F366" s="42" t="str">
        <f>F368</f>
        <v>PROD_ENERGY</v>
      </c>
      <c r="G366" s="17" t="str">
        <f>$G$13</f>
        <v>ENERGY</v>
      </c>
      <c r="H366" s="21">
        <f t="shared" si="185"/>
        <v>0</v>
      </c>
      <c r="I366" s="22">
        <f>VLOOKUP(CONCATENATE($F366," ",$G366),AllocFactorMatrix,(I$4+1),FALSE)*$E368</f>
        <v>0</v>
      </c>
      <c r="J366" s="22">
        <f>VLOOKUP(CONCATENATE($F366," ",$G366),AllocFactorMatrix,(J$4+1),FALSE)*$E368</f>
        <v>0</v>
      </c>
      <c r="K366" s="22">
        <f>VLOOKUP(CONCATENATE($F366," ",$G366),AllocFactorMatrix,(K$4+1),FALSE)*$E368</f>
        <v>0</v>
      </c>
      <c r="L366" s="22">
        <f>VLOOKUP(CONCATENATE($F366," ",$G366),AllocFactorMatrix,(L$4+1),FALSE)*$E368</f>
        <v>0</v>
      </c>
      <c r="M366" s="22">
        <f t="shared" si="186"/>
        <v>0</v>
      </c>
      <c r="N366" s="22">
        <f>VLOOKUP(CONCATENATE($F366," ",$G366),AllocFactorMatrix,(N$4+1),FALSE)*$E368</f>
        <v>0</v>
      </c>
      <c r="O366" s="22">
        <f>VLOOKUP(CONCATENATE($F366," ",$G366),AllocFactorMatrix,(O$4+1),FALSE)*$E368</f>
        <v>0</v>
      </c>
      <c r="P366" s="22">
        <f>VLOOKUP(CONCATENATE($F366," ",$G366),AllocFactorMatrix,(P$4+1),FALSE)*$E368</f>
        <v>0</v>
      </c>
      <c r="Q366" s="22">
        <f>VLOOKUP(CONCATENATE($F366," ",$G366),AllocFactorMatrix,(Q$4+1),FALSE)*$E368</f>
        <v>0</v>
      </c>
      <c r="R366" s="22">
        <f t="shared" si="188"/>
        <v>0</v>
      </c>
      <c r="S366" s="22">
        <f>VLOOKUP(CONCATENATE($F366," ",$G366),AllocFactorMatrix,(S$4+1),FALSE)*$E368</f>
        <v>0</v>
      </c>
      <c r="T366" s="22">
        <f>VLOOKUP(CONCATENATE($F366," ",$G366),AllocFactorMatrix,(T$4+1),FALSE)*$E368</f>
        <v>0</v>
      </c>
      <c r="U366" s="22">
        <f>VLOOKUP(CONCATENATE($F366," ",$G366),AllocFactorMatrix,(U$4+1),FALSE)*$E368</f>
        <v>0</v>
      </c>
      <c r="V366" s="22">
        <f>VLOOKUP(CONCATENATE($F366," ",$G366),AllocFactorMatrix,(V$4+1),FALSE)*$E368</f>
        <v>0</v>
      </c>
      <c r="W366" s="22">
        <f t="shared" si="189"/>
        <v>0</v>
      </c>
      <c r="X366" s="22">
        <f>VLOOKUP(CONCATENATE($F366," ",$G366),AllocFactorMatrix,(X$4+1),FALSE)*$E368</f>
        <v>0</v>
      </c>
      <c r="Y366" s="22">
        <f>VLOOKUP(CONCATENATE($F366," ",$G366),AllocFactorMatrix,(Y$4+1),FALSE)*$E368</f>
        <v>0</v>
      </c>
      <c r="Z366" s="22">
        <f t="shared" si="187"/>
        <v>0</v>
      </c>
      <c r="AA366" s="22">
        <f>VLOOKUP(CONCATENATE($F366," ",$G366),AllocFactorMatrix,(AA$4+1),FALSE)*$E368</f>
        <v>0</v>
      </c>
      <c r="AB366" s="22">
        <f>VLOOKUP(CONCATENATE($F366," ",$G366),AllocFactorMatrix,(AB$4+1),FALSE)*$E368</f>
        <v>0</v>
      </c>
      <c r="AC366" s="22">
        <f>VLOOKUP(CONCATENATE($F366," ",$G366),AllocFactorMatrix,(AC$4+1),FALSE)*$E368</f>
        <v>0</v>
      </c>
    </row>
    <row r="367" spans="3:29" hidden="1" outlineLevel="1">
      <c r="F367" s="42" t="str">
        <f>F368</f>
        <v>PROD_ENERGY</v>
      </c>
      <c r="G367" s="17" t="str">
        <f>$G$14</f>
        <v>CUSTOMER</v>
      </c>
      <c r="H367" s="21">
        <f t="shared" si="185"/>
        <v>0</v>
      </c>
      <c r="I367" s="22">
        <f>VLOOKUP(CONCATENATE($F367," ",$G367),AllocFactorMatrix,(I$4+1),FALSE)*$E368</f>
        <v>0</v>
      </c>
      <c r="J367" s="22">
        <f>VLOOKUP(CONCATENATE($F367," ",$G367),AllocFactorMatrix,(J$4+1),FALSE)*$E368</f>
        <v>0</v>
      </c>
      <c r="K367" s="22">
        <f>VLOOKUP(CONCATENATE($F367," ",$G367),AllocFactorMatrix,(K$4+1),FALSE)*$E368</f>
        <v>0</v>
      </c>
      <c r="L367" s="22">
        <f>VLOOKUP(CONCATENATE($F367," ",$G367),AllocFactorMatrix,(L$4+1),FALSE)*$E368</f>
        <v>0</v>
      </c>
      <c r="M367" s="22">
        <f t="shared" si="186"/>
        <v>0</v>
      </c>
      <c r="N367" s="22">
        <f>VLOOKUP(CONCATENATE($F367," ",$G367),AllocFactorMatrix,(N$4+1),FALSE)*$E368</f>
        <v>0</v>
      </c>
      <c r="O367" s="22">
        <f>VLOOKUP(CONCATENATE($F367," ",$G367),AllocFactorMatrix,(O$4+1),FALSE)*$E368</f>
        <v>0</v>
      </c>
      <c r="P367" s="22">
        <f>VLOOKUP(CONCATENATE($F367," ",$G367),AllocFactorMatrix,(P$4+1),FALSE)*$E368</f>
        <v>0</v>
      </c>
      <c r="Q367" s="22">
        <f>VLOOKUP(CONCATENATE($F367," ",$G367),AllocFactorMatrix,(Q$4+1),FALSE)*$E368</f>
        <v>0</v>
      </c>
      <c r="R367" s="22">
        <f t="shared" si="188"/>
        <v>0</v>
      </c>
      <c r="S367" s="22">
        <f>VLOOKUP(CONCATENATE($F367," ",$G367),AllocFactorMatrix,(S$4+1),FALSE)*$E368</f>
        <v>0</v>
      </c>
      <c r="T367" s="22">
        <f>VLOOKUP(CONCATENATE($F367," ",$G367),AllocFactorMatrix,(T$4+1),FALSE)*$E368</f>
        <v>0</v>
      </c>
      <c r="U367" s="22">
        <f>VLOOKUP(CONCATENATE($F367," ",$G367),AllocFactorMatrix,(U$4+1),FALSE)*$E368</f>
        <v>0</v>
      </c>
      <c r="V367" s="22">
        <f>VLOOKUP(CONCATENATE($F367," ",$G367),AllocFactorMatrix,(V$4+1),FALSE)*$E368</f>
        <v>0</v>
      </c>
      <c r="W367" s="22">
        <f t="shared" si="189"/>
        <v>0</v>
      </c>
      <c r="X367" s="22">
        <f>VLOOKUP(CONCATENATE($F367," ",$G367),AllocFactorMatrix,(X$4+1),FALSE)*$E368</f>
        <v>0</v>
      </c>
      <c r="Y367" s="22">
        <f>VLOOKUP(CONCATENATE($F367," ",$G367),AllocFactorMatrix,(Y$4+1),FALSE)*$E368</f>
        <v>0</v>
      </c>
      <c r="Z367" s="22">
        <f t="shared" si="187"/>
        <v>0</v>
      </c>
      <c r="AA367" s="22">
        <f>VLOOKUP(CONCATENATE($F367," ",$G367),AllocFactorMatrix,(AA$4+1),FALSE)*$E368</f>
        <v>0</v>
      </c>
      <c r="AB367" s="22">
        <f>VLOOKUP(CONCATENATE($F367," ",$G367),AllocFactorMatrix,(AB$4+1),FALSE)*$E368</f>
        <v>0</v>
      </c>
      <c r="AC367" s="22">
        <f>VLOOKUP(CONCATENATE($F367," ",$G367),AllocFactorMatrix,(AC$4+1),FALSE)*$E368</f>
        <v>0</v>
      </c>
    </row>
    <row r="368" spans="3:29" collapsed="1">
      <c r="E368" s="19">
        <v>0</v>
      </c>
      <c r="F368" s="42" t="str">
        <f>+F1880</f>
        <v>PROD_ENERGY</v>
      </c>
      <c r="G368" s="17" t="str">
        <f>$G$15</f>
        <v>TOTAL</v>
      </c>
      <c r="H368" s="21">
        <f t="shared" si="185"/>
        <v>0</v>
      </c>
      <c r="I368" s="22">
        <f>VLOOKUP(CONCATENATE($F368," ",$G368),AllocFactorMatrix,(I$4+1),FALSE)*$E368</f>
        <v>0</v>
      </c>
      <c r="J368" s="22">
        <f>VLOOKUP(CONCATENATE($F368," ",$G368),AllocFactorMatrix,(J$4+1),FALSE)*$E368</f>
        <v>0</v>
      </c>
      <c r="K368" s="22">
        <f>VLOOKUP(CONCATENATE($F368," ",$G368),AllocFactorMatrix,(K$4+1),FALSE)*$E368</f>
        <v>0</v>
      </c>
      <c r="L368" s="22">
        <f>VLOOKUP(CONCATENATE($F368," ",$G368),AllocFactorMatrix,(L$4+1),FALSE)*$E368</f>
        <v>0</v>
      </c>
      <c r="M368" s="22">
        <f t="shared" si="186"/>
        <v>0</v>
      </c>
      <c r="N368" s="22">
        <f>VLOOKUP(CONCATENATE($F368," ",$G368),AllocFactorMatrix,(N$4+1),FALSE)*$E368</f>
        <v>0</v>
      </c>
      <c r="O368" s="22">
        <f>VLOOKUP(CONCATENATE($F368," ",$G368),AllocFactorMatrix,(O$4+1),FALSE)*$E368</f>
        <v>0</v>
      </c>
      <c r="P368" s="22">
        <f>VLOOKUP(CONCATENATE($F368," ",$G368),AllocFactorMatrix,(P$4+1),FALSE)*$E368</f>
        <v>0</v>
      </c>
      <c r="Q368" s="22">
        <f>VLOOKUP(CONCATENATE($F368," ",$G368),AllocFactorMatrix,(Q$4+1),FALSE)*$E368</f>
        <v>0</v>
      </c>
      <c r="R368" s="22">
        <f t="shared" si="188"/>
        <v>0</v>
      </c>
      <c r="S368" s="22">
        <f>VLOOKUP(CONCATENATE($F368," ",$G368),AllocFactorMatrix,(S$4+1),FALSE)*$E368</f>
        <v>0</v>
      </c>
      <c r="T368" s="22">
        <f>VLOOKUP(CONCATENATE($F368," ",$G368),AllocFactorMatrix,(T$4+1),FALSE)*$E368</f>
        <v>0</v>
      </c>
      <c r="U368" s="22">
        <f>VLOOKUP(CONCATENATE($F368," ",$G368),AllocFactorMatrix,(U$4+1),FALSE)*$E368</f>
        <v>0</v>
      </c>
      <c r="V368" s="22">
        <f>VLOOKUP(CONCATENATE($F368," ",$G368),AllocFactorMatrix,(V$4+1),FALSE)*$E368</f>
        <v>0</v>
      </c>
      <c r="W368" s="22">
        <f t="shared" si="189"/>
        <v>0</v>
      </c>
      <c r="X368" s="22">
        <f>VLOOKUP(CONCATENATE($F368," ",$G368),AllocFactorMatrix,(X$4+1),FALSE)*$E368</f>
        <v>0</v>
      </c>
      <c r="Y368" s="22">
        <f>VLOOKUP(CONCATENATE($F368," ",$G368),AllocFactorMatrix,(Y$4+1),FALSE)*$E368</f>
        <v>0</v>
      </c>
      <c r="Z368" s="22">
        <f t="shared" si="187"/>
        <v>0</v>
      </c>
      <c r="AA368" s="22">
        <f>VLOOKUP(CONCATENATE($F368," ",$G368),AllocFactorMatrix,(AA$4+1),FALSE)*$E368</f>
        <v>0</v>
      </c>
      <c r="AB368" s="22">
        <f>VLOOKUP(CONCATENATE($F368," ",$G368),AllocFactorMatrix,(AB$4+1),FALSE)*$E368</f>
        <v>0</v>
      </c>
      <c r="AC368" s="22">
        <f>VLOOKUP(CONCATENATE($F368," ",$G368),AllocFactorMatrix,(AC$4+1),FALSE)*$E368</f>
        <v>0</v>
      </c>
    </row>
    <row r="369" spans="5:29" hidden="1" outlineLevel="1">
      <c r="F369" s="42" t="str">
        <f>F376</f>
        <v>PROD_ENERGY</v>
      </c>
      <c r="G369" s="17" t="str">
        <f>$G$8</f>
        <v>PRODUCTION</v>
      </c>
      <c r="H369" s="21">
        <f t="shared" si="185"/>
        <v>0</v>
      </c>
      <c r="I369" s="22">
        <f>VLOOKUP(CONCATENATE($F369," ",$G369),AllocFactorMatrix,(I$4+1),FALSE)*$E376</f>
        <v>0</v>
      </c>
      <c r="J369" s="22">
        <f>VLOOKUP(CONCATENATE($F369," ",$G369),AllocFactorMatrix,(J$4+1),FALSE)*$E376</f>
        <v>0</v>
      </c>
      <c r="K369" s="22">
        <f>VLOOKUP(CONCATENATE($F369," ",$G369),AllocFactorMatrix,(K$4+1),FALSE)*$E376</f>
        <v>0</v>
      </c>
      <c r="L369" s="22">
        <f>VLOOKUP(CONCATENATE($F369," ",$G369),AllocFactorMatrix,(L$4+1),FALSE)*$E376</f>
        <v>0</v>
      </c>
      <c r="M369" s="22">
        <f t="shared" ref="M369:M376" si="190">SUBTOTAL(9,J369:L369)</f>
        <v>0</v>
      </c>
      <c r="N369" s="22">
        <f>VLOOKUP(CONCATENATE($F369," ",$G369),AllocFactorMatrix,(N$4+1),FALSE)*$E376</f>
        <v>0</v>
      </c>
      <c r="O369" s="22">
        <f>VLOOKUP(CONCATENATE($F369," ",$G369),AllocFactorMatrix,(O$4+1),FALSE)*$E376</f>
        <v>0</v>
      </c>
      <c r="P369" s="22">
        <f>VLOOKUP(CONCATENATE($F369," ",$G369),AllocFactorMatrix,(P$4+1),FALSE)*$E376</f>
        <v>0</v>
      </c>
      <c r="Q369" s="22">
        <f>VLOOKUP(CONCATENATE($F369," ",$G369),AllocFactorMatrix,(Q$4+1),FALSE)*$E376</f>
        <v>0</v>
      </c>
      <c r="R369" s="22">
        <f>SUBTOTAL(9,N369:Q369)</f>
        <v>0</v>
      </c>
      <c r="S369" s="22">
        <f>VLOOKUP(CONCATENATE($F369," ",$G369),AllocFactorMatrix,(S$4+1),FALSE)*$E376</f>
        <v>0</v>
      </c>
      <c r="T369" s="22">
        <f>VLOOKUP(CONCATENATE($F369," ",$G369),AllocFactorMatrix,(T$4+1),FALSE)*$E376</f>
        <v>0</v>
      </c>
      <c r="U369" s="22">
        <f>VLOOKUP(CONCATENATE($F369," ",$G369),AllocFactorMatrix,(U$4+1),FALSE)*$E376</f>
        <v>0</v>
      </c>
      <c r="V369" s="22">
        <f>VLOOKUP(CONCATENATE($F369," ",$G369),AllocFactorMatrix,(V$4+1),FALSE)*$E376</f>
        <v>0</v>
      </c>
      <c r="W369" s="22">
        <f>SUBTOTAL(9,S369:V369)</f>
        <v>0</v>
      </c>
      <c r="X369" s="22">
        <f>VLOOKUP(CONCATENATE($F369," ",$G369),AllocFactorMatrix,(X$4+1),FALSE)*$E376</f>
        <v>0</v>
      </c>
      <c r="Y369" s="22">
        <f>VLOOKUP(CONCATENATE($F369," ",$G369),AllocFactorMatrix,(Y$4+1),FALSE)*$E376</f>
        <v>0</v>
      </c>
      <c r="Z369" s="22">
        <f t="shared" ref="Z369:Z376" si="191">SUBTOTAL(9,X369:Y369)</f>
        <v>0</v>
      </c>
      <c r="AA369" s="22">
        <f>VLOOKUP(CONCATENATE($F369," ",$G369),AllocFactorMatrix,(AA$4+1),FALSE)*$E376</f>
        <v>0</v>
      </c>
      <c r="AB369" s="22">
        <f>VLOOKUP(CONCATENATE($F369," ",$G369),AllocFactorMatrix,(AB$4+1),FALSE)*$E376</f>
        <v>0</v>
      </c>
      <c r="AC369" s="22">
        <f>VLOOKUP(CONCATENATE($F369," ",$G369),AllocFactorMatrix,(AC$4+1),FALSE)*$E376</f>
        <v>0</v>
      </c>
    </row>
    <row r="370" spans="5:29" hidden="1" outlineLevel="1">
      <c r="F370" s="42" t="str">
        <f>F376</f>
        <v>PROD_ENERGY</v>
      </c>
      <c r="G370" s="17" t="str">
        <f>$G$9</f>
        <v>BULKTRAN</v>
      </c>
      <c r="H370" s="21">
        <f t="shared" si="185"/>
        <v>0</v>
      </c>
      <c r="I370" s="22">
        <f>VLOOKUP(CONCATENATE($F370," ",$G370),AllocFactorMatrix,(I$4+1),FALSE)*$E376</f>
        <v>0</v>
      </c>
      <c r="J370" s="22">
        <f>VLOOKUP(CONCATENATE($F370," ",$G370),AllocFactorMatrix,(J$4+1),FALSE)*$E376</f>
        <v>0</v>
      </c>
      <c r="K370" s="22">
        <f>VLOOKUP(CONCATENATE($F370," ",$G370),AllocFactorMatrix,(K$4+1),FALSE)*$E376</f>
        <v>0</v>
      </c>
      <c r="L370" s="22">
        <f>VLOOKUP(CONCATENATE($F370," ",$G370),AllocFactorMatrix,(L$4+1),FALSE)*$E376</f>
        <v>0</v>
      </c>
      <c r="M370" s="22">
        <f t="shared" si="190"/>
        <v>0</v>
      </c>
      <c r="N370" s="22">
        <f>VLOOKUP(CONCATENATE($F370," ",$G370),AllocFactorMatrix,(N$4+1),FALSE)*$E376</f>
        <v>0</v>
      </c>
      <c r="O370" s="22">
        <f>VLOOKUP(CONCATENATE($F370," ",$G370),AllocFactorMatrix,(O$4+1),FALSE)*$E376</f>
        <v>0</v>
      </c>
      <c r="P370" s="22">
        <f>VLOOKUP(CONCATENATE($F370," ",$G370),AllocFactorMatrix,(P$4+1),FALSE)*$E376</f>
        <v>0</v>
      </c>
      <c r="Q370" s="22">
        <f>VLOOKUP(CONCATENATE($F370," ",$G370),AllocFactorMatrix,(Q$4+1),FALSE)*$E376</f>
        <v>0</v>
      </c>
      <c r="R370" s="22">
        <f t="shared" ref="R370:R376" si="192">SUBTOTAL(9,N370:Q370)</f>
        <v>0</v>
      </c>
      <c r="S370" s="22">
        <f>VLOOKUP(CONCATENATE($F370," ",$G370),AllocFactorMatrix,(S$4+1),FALSE)*$E376</f>
        <v>0</v>
      </c>
      <c r="T370" s="22">
        <f>VLOOKUP(CONCATENATE($F370," ",$G370),AllocFactorMatrix,(T$4+1),FALSE)*$E376</f>
        <v>0</v>
      </c>
      <c r="U370" s="22">
        <f>VLOOKUP(CONCATENATE($F370," ",$G370),AllocFactorMatrix,(U$4+1),FALSE)*$E376</f>
        <v>0</v>
      </c>
      <c r="V370" s="22">
        <f>VLOOKUP(CONCATENATE($F370," ",$G370),AllocFactorMatrix,(V$4+1),FALSE)*$E376</f>
        <v>0</v>
      </c>
      <c r="W370" s="22">
        <f t="shared" ref="W370:W376" si="193">SUBTOTAL(9,S370:V370)</f>
        <v>0</v>
      </c>
      <c r="X370" s="22">
        <f>VLOOKUP(CONCATENATE($F370," ",$G370),AllocFactorMatrix,(X$4+1),FALSE)*$E376</f>
        <v>0</v>
      </c>
      <c r="Y370" s="22">
        <f>VLOOKUP(CONCATENATE($F370," ",$G370),AllocFactorMatrix,(Y$4+1),FALSE)*$E376</f>
        <v>0</v>
      </c>
      <c r="Z370" s="22">
        <f t="shared" si="191"/>
        <v>0</v>
      </c>
      <c r="AA370" s="22">
        <f>VLOOKUP(CONCATENATE($F370," ",$G370),AllocFactorMatrix,(AA$4+1),FALSE)*$E376</f>
        <v>0</v>
      </c>
      <c r="AB370" s="22">
        <f>VLOOKUP(CONCATENATE($F370," ",$G370),AllocFactorMatrix,(AB$4+1),FALSE)*$E376</f>
        <v>0</v>
      </c>
      <c r="AC370" s="22">
        <f>VLOOKUP(CONCATENATE($F370," ",$G370),AllocFactorMatrix,(AC$4+1),FALSE)*$E376</f>
        <v>0</v>
      </c>
    </row>
    <row r="371" spans="5:29" hidden="1" outlineLevel="1">
      <c r="F371" s="42" t="str">
        <f>F376</f>
        <v>PROD_ENERGY</v>
      </c>
      <c r="G371" s="17" t="str">
        <f>$G$10</f>
        <v>SUBTRAN</v>
      </c>
      <c r="H371" s="21">
        <f t="shared" si="185"/>
        <v>0</v>
      </c>
      <c r="I371" s="22">
        <f>VLOOKUP(CONCATENATE($F371," ",$G371),AllocFactorMatrix,(I$4+1),FALSE)*$E376</f>
        <v>0</v>
      </c>
      <c r="J371" s="22">
        <f>VLOOKUP(CONCATENATE($F371," ",$G371),AllocFactorMatrix,(J$4+1),FALSE)*$E376</f>
        <v>0</v>
      </c>
      <c r="K371" s="22">
        <f>VLOOKUP(CONCATENATE($F371," ",$G371),AllocFactorMatrix,(K$4+1),FALSE)*$E376</f>
        <v>0</v>
      </c>
      <c r="L371" s="22">
        <f>VLOOKUP(CONCATENATE($F371," ",$G371),AllocFactorMatrix,(L$4+1),FALSE)*$E376</f>
        <v>0</v>
      </c>
      <c r="M371" s="22">
        <f t="shared" si="190"/>
        <v>0</v>
      </c>
      <c r="N371" s="22">
        <f>VLOOKUP(CONCATENATE($F371," ",$G371),AllocFactorMatrix,(N$4+1),FALSE)*$E376</f>
        <v>0</v>
      </c>
      <c r="O371" s="22">
        <f>VLOOKUP(CONCATENATE($F371," ",$G371),AllocFactorMatrix,(O$4+1),FALSE)*$E376</f>
        <v>0</v>
      </c>
      <c r="P371" s="22">
        <f>VLOOKUP(CONCATENATE($F371," ",$G371),AllocFactorMatrix,(P$4+1),FALSE)*$E376</f>
        <v>0</v>
      </c>
      <c r="Q371" s="22">
        <f>VLOOKUP(CONCATENATE($F371," ",$G371),AllocFactorMatrix,(Q$4+1),FALSE)*$E376</f>
        <v>0</v>
      </c>
      <c r="R371" s="22">
        <f t="shared" si="192"/>
        <v>0</v>
      </c>
      <c r="S371" s="22">
        <f>VLOOKUP(CONCATENATE($F371," ",$G371),AllocFactorMatrix,(S$4+1),FALSE)*$E376</f>
        <v>0</v>
      </c>
      <c r="T371" s="22">
        <f>VLOOKUP(CONCATENATE($F371," ",$G371),AllocFactorMatrix,(T$4+1),FALSE)*$E376</f>
        <v>0</v>
      </c>
      <c r="U371" s="22">
        <f>VLOOKUP(CONCATENATE($F371," ",$G371),AllocFactorMatrix,(U$4+1),FALSE)*$E376</f>
        <v>0</v>
      </c>
      <c r="V371" s="22">
        <f>VLOOKUP(CONCATENATE($F371," ",$G371),AllocFactorMatrix,(V$4+1),FALSE)*$E376</f>
        <v>0</v>
      </c>
      <c r="W371" s="22">
        <f t="shared" si="193"/>
        <v>0</v>
      </c>
      <c r="X371" s="22">
        <f>VLOOKUP(CONCATENATE($F371," ",$G371),AllocFactorMatrix,(X$4+1),FALSE)*$E376</f>
        <v>0</v>
      </c>
      <c r="Y371" s="22">
        <f>VLOOKUP(CONCATENATE($F371," ",$G371),AllocFactorMatrix,(Y$4+1),FALSE)*$E376</f>
        <v>0</v>
      </c>
      <c r="Z371" s="22">
        <f t="shared" si="191"/>
        <v>0</v>
      </c>
      <c r="AA371" s="22">
        <f>VLOOKUP(CONCATENATE($F371," ",$G371),AllocFactorMatrix,(AA$4+1),FALSE)*$E376</f>
        <v>0</v>
      </c>
      <c r="AB371" s="22">
        <f>VLOOKUP(CONCATENATE($F371," ",$G371),AllocFactorMatrix,(AB$4+1),FALSE)*$E376</f>
        <v>0</v>
      </c>
      <c r="AC371" s="22">
        <f>VLOOKUP(CONCATENATE($F371," ",$G371),AllocFactorMatrix,(AC$4+1),FALSE)*$E376</f>
        <v>0</v>
      </c>
    </row>
    <row r="372" spans="5:29" hidden="1" outlineLevel="1">
      <c r="F372" s="42" t="str">
        <f>F376</f>
        <v>PROD_ENERGY</v>
      </c>
      <c r="G372" s="17" t="str">
        <f>$G$11</f>
        <v>DISTPRI</v>
      </c>
      <c r="H372" s="21">
        <f t="shared" si="185"/>
        <v>0</v>
      </c>
      <c r="I372" s="22">
        <f>VLOOKUP(CONCATENATE($F372," ",$G372),AllocFactorMatrix,(I$4+1),FALSE)*$E376</f>
        <v>0</v>
      </c>
      <c r="J372" s="22">
        <f>VLOOKUP(CONCATENATE($F372," ",$G372),AllocFactorMatrix,(J$4+1),FALSE)*$E376</f>
        <v>0</v>
      </c>
      <c r="K372" s="22">
        <f>VLOOKUP(CONCATENATE($F372," ",$G372),AllocFactorMatrix,(K$4+1),FALSE)*$E376</f>
        <v>0</v>
      </c>
      <c r="L372" s="22">
        <f>VLOOKUP(CONCATENATE($F372," ",$G372),AllocFactorMatrix,(L$4+1),FALSE)*$E376</f>
        <v>0</v>
      </c>
      <c r="M372" s="22">
        <f t="shared" si="190"/>
        <v>0</v>
      </c>
      <c r="N372" s="22">
        <f>VLOOKUP(CONCATENATE($F372," ",$G372),AllocFactorMatrix,(N$4+1),FALSE)*$E376</f>
        <v>0</v>
      </c>
      <c r="O372" s="22">
        <f>VLOOKUP(CONCATENATE($F372," ",$G372),AllocFactorMatrix,(O$4+1),FALSE)*$E376</f>
        <v>0</v>
      </c>
      <c r="P372" s="22">
        <f>VLOOKUP(CONCATENATE($F372," ",$G372),AllocFactorMatrix,(P$4+1),FALSE)*$E376</f>
        <v>0</v>
      </c>
      <c r="Q372" s="22">
        <f>VLOOKUP(CONCATENATE($F372," ",$G372),AllocFactorMatrix,(Q$4+1),FALSE)*$E376</f>
        <v>0</v>
      </c>
      <c r="R372" s="22">
        <f t="shared" si="192"/>
        <v>0</v>
      </c>
      <c r="S372" s="22">
        <f>VLOOKUP(CONCATENATE($F372," ",$G372),AllocFactorMatrix,(S$4+1),FALSE)*$E376</f>
        <v>0</v>
      </c>
      <c r="T372" s="22">
        <f>VLOOKUP(CONCATENATE($F372," ",$G372),AllocFactorMatrix,(T$4+1),FALSE)*$E376</f>
        <v>0</v>
      </c>
      <c r="U372" s="22">
        <f>VLOOKUP(CONCATENATE($F372," ",$G372),AllocFactorMatrix,(U$4+1),FALSE)*$E376</f>
        <v>0</v>
      </c>
      <c r="V372" s="22">
        <f>VLOOKUP(CONCATENATE($F372," ",$G372),AllocFactorMatrix,(V$4+1),FALSE)*$E376</f>
        <v>0</v>
      </c>
      <c r="W372" s="22">
        <f t="shared" si="193"/>
        <v>0</v>
      </c>
      <c r="X372" s="22">
        <f>VLOOKUP(CONCATENATE($F372," ",$G372),AllocFactorMatrix,(X$4+1),FALSE)*$E376</f>
        <v>0</v>
      </c>
      <c r="Y372" s="22">
        <f>VLOOKUP(CONCATENATE($F372," ",$G372),AllocFactorMatrix,(Y$4+1),FALSE)*$E376</f>
        <v>0</v>
      </c>
      <c r="Z372" s="22">
        <f t="shared" si="191"/>
        <v>0</v>
      </c>
      <c r="AA372" s="22">
        <f>VLOOKUP(CONCATENATE($F372," ",$G372),AllocFactorMatrix,(AA$4+1),FALSE)*$E376</f>
        <v>0</v>
      </c>
      <c r="AB372" s="22">
        <f>VLOOKUP(CONCATENATE($F372," ",$G372),AllocFactorMatrix,(AB$4+1),FALSE)*$E376</f>
        <v>0</v>
      </c>
      <c r="AC372" s="22">
        <f>VLOOKUP(CONCATENATE($F372," ",$G372),AllocFactorMatrix,(AC$4+1),FALSE)*$E376</f>
        <v>0</v>
      </c>
    </row>
    <row r="373" spans="5:29" hidden="1" outlineLevel="1">
      <c r="F373" s="42" t="str">
        <f>F376</f>
        <v>PROD_ENERGY</v>
      </c>
      <c r="G373" s="17" t="str">
        <f>$G$12</f>
        <v>DISTSEC</v>
      </c>
      <c r="H373" s="21">
        <f t="shared" si="185"/>
        <v>0</v>
      </c>
      <c r="I373" s="22">
        <f>VLOOKUP(CONCATENATE($F373," ",$G373),AllocFactorMatrix,(I$4+1),FALSE)*$E376</f>
        <v>0</v>
      </c>
      <c r="J373" s="22">
        <f>VLOOKUP(CONCATENATE($F373," ",$G373),AllocFactorMatrix,(J$4+1),FALSE)*$E376</f>
        <v>0</v>
      </c>
      <c r="K373" s="22">
        <f>VLOOKUP(CONCATENATE($F373," ",$G373),AllocFactorMatrix,(K$4+1),FALSE)*$E376</f>
        <v>0</v>
      </c>
      <c r="L373" s="22">
        <f>VLOOKUP(CONCATENATE($F373," ",$G373),AllocFactorMatrix,(L$4+1),FALSE)*$E376</f>
        <v>0</v>
      </c>
      <c r="M373" s="22">
        <f t="shared" si="190"/>
        <v>0</v>
      </c>
      <c r="N373" s="22">
        <f>VLOOKUP(CONCATENATE($F373," ",$G373),AllocFactorMatrix,(N$4+1),FALSE)*$E376</f>
        <v>0</v>
      </c>
      <c r="O373" s="22">
        <f>VLOOKUP(CONCATENATE($F373," ",$G373),AllocFactorMatrix,(O$4+1),FALSE)*$E376</f>
        <v>0</v>
      </c>
      <c r="P373" s="22">
        <f>VLOOKUP(CONCATENATE($F373," ",$G373),AllocFactorMatrix,(P$4+1),FALSE)*$E376</f>
        <v>0</v>
      </c>
      <c r="Q373" s="22">
        <f>VLOOKUP(CONCATENATE($F373," ",$G373),AllocFactorMatrix,(Q$4+1),FALSE)*$E376</f>
        <v>0</v>
      </c>
      <c r="R373" s="22">
        <f t="shared" si="192"/>
        <v>0</v>
      </c>
      <c r="S373" s="22">
        <f>VLOOKUP(CONCATENATE($F373," ",$G373),AllocFactorMatrix,(S$4+1),FALSE)*$E376</f>
        <v>0</v>
      </c>
      <c r="T373" s="22">
        <f>VLOOKUP(CONCATENATE($F373," ",$G373),AllocFactorMatrix,(T$4+1),FALSE)*$E376</f>
        <v>0</v>
      </c>
      <c r="U373" s="22">
        <f>VLOOKUP(CONCATENATE($F373," ",$G373),AllocFactorMatrix,(U$4+1),FALSE)*$E376</f>
        <v>0</v>
      </c>
      <c r="V373" s="22">
        <f>VLOOKUP(CONCATENATE($F373," ",$G373),AllocFactorMatrix,(V$4+1),FALSE)*$E376</f>
        <v>0</v>
      </c>
      <c r="W373" s="22">
        <f t="shared" si="193"/>
        <v>0</v>
      </c>
      <c r="X373" s="22">
        <f>VLOOKUP(CONCATENATE($F373," ",$G373),AllocFactorMatrix,(X$4+1),FALSE)*$E376</f>
        <v>0</v>
      </c>
      <c r="Y373" s="22">
        <f>VLOOKUP(CONCATENATE($F373," ",$G373),AllocFactorMatrix,(Y$4+1),FALSE)*$E376</f>
        <v>0</v>
      </c>
      <c r="Z373" s="22">
        <f t="shared" si="191"/>
        <v>0</v>
      </c>
      <c r="AA373" s="22">
        <f>VLOOKUP(CONCATENATE($F373," ",$G373),AllocFactorMatrix,(AA$4+1),FALSE)*$E376</f>
        <v>0</v>
      </c>
      <c r="AB373" s="22">
        <f>VLOOKUP(CONCATENATE($F373," ",$G373),AllocFactorMatrix,(AB$4+1),FALSE)*$E376</f>
        <v>0</v>
      </c>
      <c r="AC373" s="22">
        <f>VLOOKUP(CONCATENATE($F373," ",$G373),AllocFactorMatrix,(AC$4+1),FALSE)*$E376</f>
        <v>0</v>
      </c>
    </row>
    <row r="374" spans="5:29" hidden="1" outlineLevel="1">
      <c r="F374" s="42" t="str">
        <f>F376</f>
        <v>PROD_ENERGY</v>
      </c>
      <c r="G374" s="17" t="str">
        <f>$G$13</f>
        <v>ENERGY</v>
      </c>
      <c r="H374" s="21">
        <f t="shared" si="185"/>
        <v>0</v>
      </c>
      <c r="I374" s="22">
        <f>VLOOKUP(CONCATENATE($F374," ",$G374),AllocFactorMatrix,(I$4+1),FALSE)*$E376</f>
        <v>0</v>
      </c>
      <c r="J374" s="22">
        <f>VLOOKUP(CONCATENATE($F374," ",$G374),AllocFactorMatrix,(J$4+1),FALSE)*$E376</f>
        <v>0</v>
      </c>
      <c r="K374" s="22">
        <f>VLOOKUP(CONCATENATE($F374," ",$G374),AllocFactorMatrix,(K$4+1),FALSE)*$E376</f>
        <v>0</v>
      </c>
      <c r="L374" s="22">
        <f>VLOOKUP(CONCATENATE($F374," ",$G374),AllocFactorMatrix,(L$4+1),FALSE)*$E376</f>
        <v>0</v>
      </c>
      <c r="M374" s="22">
        <f t="shared" si="190"/>
        <v>0</v>
      </c>
      <c r="N374" s="22">
        <f>VLOOKUP(CONCATENATE($F374," ",$G374),AllocFactorMatrix,(N$4+1),FALSE)*$E376</f>
        <v>0</v>
      </c>
      <c r="O374" s="22">
        <f>VLOOKUP(CONCATENATE($F374," ",$G374),AllocFactorMatrix,(O$4+1),FALSE)*$E376</f>
        <v>0</v>
      </c>
      <c r="P374" s="22">
        <f>VLOOKUP(CONCATENATE($F374," ",$G374),AllocFactorMatrix,(P$4+1),FALSE)*$E376</f>
        <v>0</v>
      </c>
      <c r="Q374" s="22">
        <f>VLOOKUP(CONCATENATE($F374," ",$G374),AllocFactorMatrix,(Q$4+1),FALSE)*$E376</f>
        <v>0</v>
      </c>
      <c r="R374" s="22">
        <f t="shared" si="192"/>
        <v>0</v>
      </c>
      <c r="S374" s="22">
        <f>VLOOKUP(CONCATENATE($F374," ",$G374),AllocFactorMatrix,(S$4+1),FALSE)*$E376</f>
        <v>0</v>
      </c>
      <c r="T374" s="22">
        <f>VLOOKUP(CONCATENATE($F374," ",$G374),AllocFactorMatrix,(T$4+1),FALSE)*$E376</f>
        <v>0</v>
      </c>
      <c r="U374" s="22">
        <f>VLOOKUP(CONCATENATE($F374," ",$G374),AllocFactorMatrix,(U$4+1),FALSE)*$E376</f>
        <v>0</v>
      </c>
      <c r="V374" s="22">
        <f>VLOOKUP(CONCATENATE($F374," ",$G374),AllocFactorMatrix,(V$4+1),FALSE)*$E376</f>
        <v>0</v>
      </c>
      <c r="W374" s="22">
        <f t="shared" si="193"/>
        <v>0</v>
      </c>
      <c r="X374" s="22">
        <f>VLOOKUP(CONCATENATE($F374," ",$G374),AllocFactorMatrix,(X$4+1),FALSE)*$E376</f>
        <v>0</v>
      </c>
      <c r="Y374" s="22">
        <f>VLOOKUP(CONCATENATE($F374," ",$G374),AllocFactorMatrix,(Y$4+1),FALSE)*$E376</f>
        <v>0</v>
      </c>
      <c r="Z374" s="22">
        <f t="shared" si="191"/>
        <v>0</v>
      </c>
      <c r="AA374" s="22">
        <f>VLOOKUP(CONCATENATE($F374," ",$G374),AllocFactorMatrix,(AA$4+1),FALSE)*$E376</f>
        <v>0</v>
      </c>
      <c r="AB374" s="22">
        <f>VLOOKUP(CONCATENATE($F374," ",$G374),AllocFactorMatrix,(AB$4+1),FALSE)*$E376</f>
        <v>0</v>
      </c>
      <c r="AC374" s="22">
        <f>VLOOKUP(CONCATENATE($F374," ",$G374),AllocFactorMatrix,(AC$4+1),FALSE)*$E376</f>
        <v>0</v>
      </c>
    </row>
    <row r="375" spans="5:29" hidden="1" outlineLevel="1">
      <c r="F375" s="42" t="str">
        <f>F376</f>
        <v>PROD_ENERGY</v>
      </c>
      <c r="G375" s="17" t="str">
        <f>$G$14</f>
        <v>CUSTOMER</v>
      </c>
      <c r="H375" s="21">
        <f t="shared" si="185"/>
        <v>0</v>
      </c>
      <c r="I375" s="22">
        <f>VLOOKUP(CONCATENATE($F375," ",$G375),AllocFactorMatrix,(I$4+1),FALSE)*$E376</f>
        <v>0</v>
      </c>
      <c r="J375" s="22">
        <f>VLOOKUP(CONCATENATE($F375," ",$G375),AllocFactorMatrix,(J$4+1),FALSE)*$E376</f>
        <v>0</v>
      </c>
      <c r="K375" s="22">
        <f>VLOOKUP(CONCATENATE($F375," ",$G375),AllocFactorMatrix,(K$4+1),FALSE)*$E376</f>
        <v>0</v>
      </c>
      <c r="L375" s="22">
        <f>VLOOKUP(CONCATENATE($F375," ",$G375),AllocFactorMatrix,(L$4+1),FALSE)*$E376</f>
        <v>0</v>
      </c>
      <c r="M375" s="22">
        <f t="shared" si="190"/>
        <v>0</v>
      </c>
      <c r="N375" s="22">
        <f>VLOOKUP(CONCATENATE($F375," ",$G375),AllocFactorMatrix,(N$4+1),FALSE)*$E376</f>
        <v>0</v>
      </c>
      <c r="O375" s="22">
        <f>VLOOKUP(CONCATENATE($F375," ",$G375),AllocFactorMatrix,(O$4+1),FALSE)*$E376</f>
        <v>0</v>
      </c>
      <c r="P375" s="22">
        <f>VLOOKUP(CONCATENATE($F375," ",$G375),AllocFactorMatrix,(P$4+1),FALSE)*$E376</f>
        <v>0</v>
      </c>
      <c r="Q375" s="22">
        <f>VLOOKUP(CONCATENATE($F375," ",$G375),AllocFactorMatrix,(Q$4+1),FALSE)*$E376</f>
        <v>0</v>
      </c>
      <c r="R375" s="22">
        <f t="shared" si="192"/>
        <v>0</v>
      </c>
      <c r="S375" s="22">
        <f>VLOOKUP(CONCATENATE($F375," ",$G375),AllocFactorMatrix,(S$4+1),FALSE)*$E376</f>
        <v>0</v>
      </c>
      <c r="T375" s="22">
        <f>VLOOKUP(CONCATENATE($F375," ",$G375),AllocFactorMatrix,(T$4+1),FALSE)*$E376</f>
        <v>0</v>
      </c>
      <c r="U375" s="22">
        <f>VLOOKUP(CONCATENATE($F375," ",$G375),AllocFactorMatrix,(U$4+1),FALSE)*$E376</f>
        <v>0</v>
      </c>
      <c r="V375" s="22">
        <f>VLOOKUP(CONCATENATE($F375," ",$G375),AllocFactorMatrix,(V$4+1),FALSE)*$E376</f>
        <v>0</v>
      </c>
      <c r="W375" s="22">
        <f t="shared" si="193"/>
        <v>0</v>
      </c>
      <c r="X375" s="22">
        <f>VLOOKUP(CONCATENATE($F375," ",$G375),AllocFactorMatrix,(X$4+1),FALSE)*$E376</f>
        <v>0</v>
      </c>
      <c r="Y375" s="22">
        <f>VLOOKUP(CONCATENATE($F375," ",$G375),AllocFactorMatrix,(Y$4+1),FALSE)*$E376</f>
        <v>0</v>
      </c>
      <c r="Z375" s="22">
        <f t="shared" si="191"/>
        <v>0</v>
      </c>
      <c r="AA375" s="22">
        <f>VLOOKUP(CONCATENATE($F375," ",$G375),AllocFactorMatrix,(AA$4+1),FALSE)*$E376</f>
        <v>0</v>
      </c>
      <c r="AB375" s="22">
        <f>VLOOKUP(CONCATENATE($F375," ",$G375),AllocFactorMatrix,(AB$4+1),FALSE)*$E376</f>
        <v>0</v>
      </c>
      <c r="AC375" s="22">
        <f>VLOOKUP(CONCATENATE($F375," ",$G375),AllocFactorMatrix,(AC$4+1),FALSE)*$E376</f>
        <v>0</v>
      </c>
    </row>
    <row r="376" spans="5:29" collapsed="1">
      <c r="E376" s="19">
        <v>0</v>
      </c>
      <c r="F376" s="42" t="str">
        <f>+F1888</f>
        <v>PROD_ENERGY</v>
      </c>
      <c r="G376" s="17" t="str">
        <f>$G$15</f>
        <v>TOTAL</v>
      </c>
      <c r="H376" s="21">
        <f t="shared" si="185"/>
        <v>0</v>
      </c>
      <c r="I376" s="22">
        <f>VLOOKUP(CONCATENATE($F376," ",$G376),AllocFactorMatrix,(I$4+1),FALSE)*$E376</f>
        <v>0</v>
      </c>
      <c r="J376" s="22">
        <f>VLOOKUP(CONCATENATE($F376," ",$G376),AllocFactorMatrix,(J$4+1),FALSE)*$E376</f>
        <v>0</v>
      </c>
      <c r="K376" s="22">
        <f>VLOOKUP(CONCATENATE($F376," ",$G376),AllocFactorMatrix,(K$4+1),FALSE)*$E376</f>
        <v>0</v>
      </c>
      <c r="L376" s="22">
        <f>VLOOKUP(CONCATENATE($F376," ",$G376),AllocFactorMatrix,(L$4+1),FALSE)*$E376</f>
        <v>0</v>
      </c>
      <c r="M376" s="22">
        <f t="shared" si="190"/>
        <v>0</v>
      </c>
      <c r="N376" s="22">
        <f>VLOOKUP(CONCATENATE($F376," ",$G376),AllocFactorMatrix,(N$4+1),FALSE)*$E376</f>
        <v>0</v>
      </c>
      <c r="O376" s="22">
        <f>VLOOKUP(CONCATENATE($F376," ",$G376),AllocFactorMatrix,(O$4+1),FALSE)*$E376</f>
        <v>0</v>
      </c>
      <c r="P376" s="22">
        <f>VLOOKUP(CONCATENATE($F376," ",$G376),AllocFactorMatrix,(P$4+1),FALSE)*$E376</f>
        <v>0</v>
      </c>
      <c r="Q376" s="22">
        <f>VLOOKUP(CONCATENATE($F376," ",$G376),AllocFactorMatrix,(Q$4+1),FALSE)*$E376</f>
        <v>0</v>
      </c>
      <c r="R376" s="22">
        <f t="shared" si="192"/>
        <v>0</v>
      </c>
      <c r="S376" s="22">
        <f>VLOOKUP(CONCATENATE($F376," ",$G376),AllocFactorMatrix,(S$4+1),FALSE)*$E376</f>
        <v>0</v>
      </c>
      <c r="T376" s="22">
        <f>VLOOKUP(CONCATENATE($F376," ",$G376),AllocFactorMatrix,(T$4+1),FALSE)*$E376</f>
        <v>0</v>
      </c>
      <c r="U376" s="22">
        <f>VLOOKUP(CONCATENATE($F376," ",$G376),AllocFactorMatrix,(U$4+1),FALSE)*$E376</f>
        <v>0</v>
      </c>
      <c r="V376" s="22">
        <f>VLOOKUP(CONCATENATE($F376," ",$G376),AllocFactorMatrix,(V$4+1),FALSE)*$E376</f>
        <v>0</v>
      </c>
      <c r="W376" s="22">
        <f t="shared" si="193"/>
        <v>0</v>
      </c>
      <c r="X376" s="22">
        <f>VLOOKUP(CONCATENATE($F376," ",$G376),AllocFactorMatrix,(X$4+1),FALSE)*$E376</f>
        <v>0</v>
      </c>
      <c r="Y376" s="22">
        <f>VLOOKUP(CONCATENATE($F376," ",$G376),AllocFactorMatrix,(Y$4+1),FALSE)*$E376</f>
        <v>0</v>
      </c>
      <c r="Z376" s="22">
        <f t="shared" si="191"/>
        <v>0</v>
      </c>
      <c r="AA376" s="22">
        <f>VLOOKUP(CONCATENATE($F376," ",$G376),AllocFactorMatrix,(AA$4+1),FALSE)*$E376</f>
        <v>0</v>
      </c>
      <c r="AB376" s="22">
        <f>VLOOKUP(CONCATENATE($F376," ",$G376),AllocFactorMatrix,(AB$4+1),FALSE)*$E376</f>
        <v>0</v>
      </c>
      <c r="AC376" s="22">
        <f>VLOOKUP(CONCATENATE($F376," ",$G376),AllocFactorMatrix,(AC$4+1),FALSE)*$E376</f>
        <v>0</v>
      </c>
    </row>
    <row r="377" spans="5:29" hidden="1" outlineLevel="1">
      <c r="F377" s="42" t="str">
        <f>F384</f>
        <v>PROD_ENERGY</v>
      </c>
      <c r="G377" s="17" t="str">
        <f>$G$8</f>
        <v>PRODUCTION</v>
      </c>
      <c r="H377" s="21">
        <f t="shared" si="185"/>
        <v>0</v>
      </c>
      <c r="I377" s="22">
        <f>VLOOKUP(CONCATENATE($F377," ",$G377),AllocFactorMatrix,(I$4+1),FALSE)*$E384</f>
        <v>0</v>
      </c>
      <c r="J377" s="22">
        <f>VLOOKUP(CONCATENATE($F377," ",$G377),AllocFactorMatrix,(J$4+1),FALSE)*$E384</f>
        <v>0</v>
      </c>
      <c r="K377" s="22">
        <f>VLOOKUP(CONCATENATE($F377," ",$G377),AllocFactorMatrix,(K$4+1),FALSE)*$E384</f>
        <v>0</v>
      </c>
      <c r="L377" s="22">
        <f>VLOOKUP(CONCATENATE($F377," ",$G377),AllocFactorMatrix,(L$4+1),FALSE)*$E384</f>
        <v>0</v>
      </c>
      <c r="M377" s="22">
        <f t="shared" ref="M377:M384" si="194">SUBTOTAL(9,J377:L377)</f>
        <v>0</v>
      </c>
      <c r="N377" s="22">
        <f>VLOOKUP(CONCATENATE($F377," ",$G377),AllocFactorMatrix,(N$4+1),FALSE)*$E384</f>
        <v>0</v>
      </c>
      <c r="O377" s="22">
        <f>VLOOKUP(CONCATENATE($F377," ",$G377),AllocFactorMatrix,(O$4+1),FALSE)*$E384</f>
        <v>0</v>
      </c>
      <c r="P377" s="22">
        <f>VLOOKUP(CONCATENATE($F377," ",$G377),AllocFactorMatrix,(P$4+1),FALSE)*$E384</f>
        <v>0</v>
      </c>
      <c r="Q377" s="22">
        <f>VLOOKUP(CONCATENATE($F377," ",$G377),AllocFactorMatrix,(Q$4+1),FALSE)*$E384</f>
        <v>0</v>
      </c>
      <c r="R377" s="22">
        <f>SUBTOTAL(9,N377:Q377)</f>
        <v>0</v>
      </c>
      <c r="S377" s="22">
        <f>VLOOKUP(CONCATENATE($F377," ",$G377),AllocFactorMatrix,(S$4+1),FALSE)*$E384</f>
        <v>0</v>
      </c>
      <c r="T377" s="22">
        <f>VLOOKUP(CONCATENATE($F377," ",$G377),AllocFactorMatrix,(T$4+1),FALSE)*$E384</f>
        <v>0</v>
      </c>
      <c r="U377" s="22">
        <f>VLOOKUP(CONCATENATE($F377," ",$G377),AllocFactorMatrix,(U$4+1),FALSE)*$E384</f>
        <v>0</v>
      </c>
      <c r="V377" s="22">
        <f>VLOOKUP(CONCATENATE($F377," ",$G377),AllocFactorMatrix,(V$4+1),FALSE)*$E384</f>
        <v>0</v>
      </c>
      <c r="W377" s="22">
        <f>SUBTOTAL(9,S377:V377)</f>
        <v>0</v>
      </c>
      <c r="X377" s="22">
        <f>VLOOKUP(CONCATENATE($F377," ",$G377),AllocFactorMatrix,(X$4+1),FALSE)*$E384</f>
        <v>0</v>
      </c>
      <c r="Y377" s="22">
        <f>VLOOKUP(CONCATENATE($F377," ",$G377),AllocFactorMatrix,(Y$4+1),FALSE)*$E384</f>
        <v>0</v>
      </c>
      <c r="Z377" s="22">
        <f t="shared" ref="Z377:Z384" si="195">SUBTOTAL(9,X377:Y377)</f>
        <v>0</v>
      </c>
      <c r="AA377" s="22">
        <f>VLOOKUP(CONCATENATE($F377," ",$G377),AllocFactorMatrix,(AA$4+1),FALSE)*$E384</f>
        <v>0</v>
      </c>
      <c r="AB377" s="22">
        <f>VLOOKUP(CONCATENATE($F377," ",$G377),AllocFactorMatrix,(AB$4+1),FALSE)*$E384</f>
        <v>0</v>
      </c>
      <c r="AC377" s="22">
        <f>VLOOKUP(CONCATENATE($F377," ",$G377),AllocFactorMatrix,(AC$4+1),FALSE)*$E384</f>
        <v>0</v>
      </c>
    </row>
    <row r="378" spans="5:29" hidden="1" outlineLevel="1">
      <c r="F378" s="42" t="str">
        <f>F384</f>
        <v>PROD_ENERGY</v>
      </c>
      <c r="G378" s="17" t="str">
        <f>$G$9</f>
        <v>BULKTRAN</v>
      </c>
      <c r="H378" s="21">
        <f t="shared" si="185"/>
        <v>0</v>
      </c>
      <c r="I378" s="22">
        <f>VLOOKUP(CONCATENATE($F378," ",$G378),AllocFactorMatrix,(I$4+1),FALSE)*$E384</f>
        <v>0</v>
      </c>
      <c r="J378" s="22">
        <f>VLOOKUP(CONCATENATE($F378," ",$G378),AllocFactorMatrix,(J$4+1),FALSE)*$E384</f>
        <v>0</v>
      </c>
      <c r="K378" s="22">
        <f>VLOOKUP(CONCATENATE($F378," ",$G378),AllocFactorMatrix,(K$4+1),FALSE)*$E384</f>
        <v>0</v>
      </c>
      <c r="L378" s="22">
        <f>VLOOKUP(CONCATENATE($F378," ",$G378),AllocFactorMatrix,(L$4+1),FALSE)*$E384</f>
        <v>0</v>
      </c>
      <c r="M378" s="22">
        <f t="shared" si="194"/>
        <v>0</v>
      </c>
      <c r="N378" s="22">
        <f>VLOOKUP(CONCATENATE($F378," ",$G378),AllocFactorMatrix,(N$4+1),FALSE)*$E384</f>
        <v>0</v>
      </c>
      <c r="O378" s="22">
        <f>VLOOKUP(CONCATENATE($F378," ",$G378),AllocFactorMatrix,(O$4+1),FALSE)*$E384</f>
        <v>0</v>
      </c>
      <c r="P378" s="22">
        <f>VLOOKUP(CONCATENATE($F378," ",$G378),AllocFactorMatrix,(P$4+1),FALSE)*$E384</f>
        <v>0</v>
      </c>
      <c r="Q378" s="22">
        <f>VLOOKUP(CONCATENATE($F378," ",$G378),AllocFactorMatrix,(Q$4+1),FALSE)*$E384</f>
        <v>0</v>
      </c>
      <c r="R378" s="22">
        <f t="shared" ref="R378:R384" si="196">SUBTOTAL(9,N378:Q378)</f>
        <v>0</v>
      </c>
      <c r="S378" s="22">
        <f>VLOOKUP(CONCATENATE($F378," ",$G378),AllocFactorMatrix,(S$4+1),FALSE)*$E384</f>
        <v>0</v>
      </c>
      <c r="T378" s="22">
        <f>VLOOKUP(CONCATENATE($F378," ",$G378),AllocFactorMatrix,(T$4+1),FALSE)*$E384</f>
        <v>0</v>
      </c>
      <c r="U378" s="22">
        <f>VLOOKUP(CONCATENATE($F378," ",$G378),AllocFactorMatrix,(U$4+1),FALSE)*$E384</f>
        <v>0</v>
      </c>
      <c r="V378" s="22">
        <f>VLOOKUP(CONCATENATE($F378," ",$G378),AllocFactorMatrix,(V$4+1),FALSE)*$E384</f>
        <v>0</v>
      </c>
      <c r="W378" s="22">
        <f t="shared" ref="W378:W384" si="197">SUBTOTAL(9,S378:V378)</f>
        <v>0</v>
      </c>
      <c r="X378" s="22">
        <f>VLOOKUP(CONCATENATE($F378," ",$G378),AllocFactorMatrix,(X$4+1),FALSE)*$E384</f>
        <v>0</v>
      </c>
      <c r="Y378" s="22">
        <f>VLOOKUP(CONCATENATE($F378," ",$G378),AllocFactorMatrix,(Y$4+1),FALSE)*$E384</f>
        <v>0</v>
      </c>
      <c r="Z378" s="22">
        <f t="shared" si="195"/>
        <v>0</v>
      </c>
      <c r="AA378" s="22">
        <f>VLOOKUP(CONCATENATE($F378," ",$G378),AllocFactorMatrix,(AA$4+1),FALSE)*$E384</f>
        <v>0</v>
      </c>
      <c r="AB378" s="22">
        <f>VLOOKUP(CONCATENATE($F378," ",$G378),AllocFactorMatrix,(AB$4+1),FALSE)*$E384</f>
        <v>0</v>
      </c>
      <c r="AC378" s="22">
        <f>VLOOKUP(CONCATENATE($F378," ",$G378),AllocFactorMatrix,(AC$4+1),FALSE)*$E384</f>
        <v>0</v>
      </c>
    </row>
    <row r="379" spans="5:29" hidden="1" outlineLevel="1">
      <c r="F379" s="42" t="str">
        <f>F384</f>
        <v>PROD_ENERGY</v>
      </c>
      <c r="G379" s="17" t="str">
        <f>$G$10</f>
        <v>SUBTRAN</v>
      </c>
      <c r="H379" s="21">
        <f t="shared" si="185"/>
        <v>0</v>
      </c>
      <c r="I379" s="22">
        <f>VLOOKUP(CONCATENATE($F379," ",$G379),AllocFactorMatrix,(I$4+1),FALSE)*$E384</f>
        <v>0</v>
      </c>
      <c r="J379" s="22">
        <f>VLOOKUP(CONCATENATE($F379," ",$G379),AllocFactorMatrix,(J$4+1),FALSE)*$E384</f>
        <v>0</v>
      </c>
      <c r="K379" s="22">
        <f>VLOOKUP(CONCATENATE($F379," ",$G379),AllocFactorMatrix,(K$4+1),FALSE)*$E384</f>
        <v>0</v>
      </c>
      <c r="L379" s="22">
        <f>VLOOKUP(CONCATENATE($F379," ",$G379),AllocFactorMatrix,(L$4+1),FALSE)*$E384</f>
        <v>0</v>
      </c>
      <c r="M379" s="22">
        <f t="shared" si="194"/>
        <v>0</v>
      </c>
      <c r="N379" s="22">
        <f>VLOOKUP(CONCATENATE($F379," ",$G379),AllocFactorMatrix,(N$4+1),FALSE)*$E384</f>
        <v>0</v>
      </c>
      <c r="O379" s="22">
        <f>VLOOKUP(CONCATENATE($F379," ",$G379),AllocFactorMatrix,(O$4+1),FALSE)*$E384</f>
        <v>0</v>
      </c>
      <c r="P379" s="22">
        <f>VLOOKUP(CONCATENATE($F379," ",$G379),AllocFactorMatrix,(P$4+1),FALSE)*$E384</f>
        <v>0</v>
      </c>
      <c r="Q379" s="22">
        <f>VLOOKUP(CONCATENATE($F379," ",$G379),AllocFactorMatrix,(Q$4+1),FALSE)*$E384</f>
        <v>0</v>
      </c>
      <c r="R379" s="22">
        <f t="shared" si="196"/>
        <v>0</v>
      </c>
      <c r="S379" s="22">
        <f>VLOOKUP(CONCATENATE($F379," ",$G379),AllocFactorMatrix,(S$4+1),FALSE)*$E384</f>
        <v>0</v>
      </c>
      <c r="T379" s="22">
        <f>VLOOKUP(CONCATENATE($F379," ",$G379),AllocFactorMatrix,(T$4+1),FALSE)*$E384</f>
        <v>0</v>
      </c>
      <c r="U379" s="22">
        <f>VLOOKUP(CONCATENATE($F379," ",$G379),AllocFactorMatrix,(U$4+1),FALSE)*$E384</f>
        <v>0</v>
      </c>
      <c r="V379" s="22">
        <f>VLOOKUP(CONCATENATE($F379," ",$G379),AllocFactorMatrix,(V$4+1),FALSE)*$E384</f>
        <v>0</v>
      </c>
      <c r="W379" s="22">
        <f t="shared" si="197"/>
        <v>0</v>
      </c>
      <c r="X379" s="22">
        <f>VLOOKUP(CONCATENATE($F379," ",$G379),AllocFactorMatrix,(X$4+1),FALSE)*$E384</f>
        <v>0</v>
      </c>
      <c r="Y379" s="22">
        <f>VLOOKUP(CONCATENATE($F379," ",$G379),AllocFactorMatrix,(Y$4+1),FALSE)*$E384</f>
        <v>0</v>
      </c>
      <c r="Z379" s="22">
        <f t="shared" si="195"/>
        <v>0</v>
      </c>
      <c r="AA379" s="22">
        <f>VLOOKUP(CONCATENATE($F379," ",$G379),AllocFactorMatrix,(AA$4+1),FALSE)*$E384</f>
        <v>0</v>
      </c>
      <c r="AB379" s="22">
        <f>VLOOKUP(CONCATENATE($F379," ",$G379),AllocFactorMatrix,(AB$4+1),FALSE)*$E384</f>
        <v>0</v>
      </c>
      <c r="AC379" s="22">
        <f>VLOOKUP(CONCATENATE($F379," ",$G379),AllocFactorMatrix,(AC$4+1),FALSE)*$E384</f>
        <v>0</v>
      </c>
    </row>
    <row r="380" spans="5:29" hidden="1" outlineLevel="1">
      <c r="F380" s="42" t="str">
        <f>F384</f>
        <v>PROD_ENERGY</v>
      </c>
      <c r="G380" s="17" t="str">
        <f>$G$11</f>
        <v>DISTPRI</v>
      </c>
      <c r="H380" s="21">
        <f t="shared" si="185"/>
        <v>0</v>
      </c>
      <c r="I380" s="22">
        <f>VLOOKUP(CONCATENATE($F380," ",$G380),AllocFactorMatrix,(I$4+1),FALSE)*$E384</f>
        <v>0</v>
      </c>
      <c r="J380" s="22">
        <f>VLOOKUP(CONCATENATE($F380," ",$G380),AllocFactorMatrix,(J$4+1),FALSE)*$E384</f>
        <v>0</v>
      </c>
      <c r="K380" s="22">
        <f>VLOOKUP(CONCATENATE($F380," ",$G380),AllocFactorMatrix,(K$4+1),FALSE)*$E384</f>
        <v>0</v>
      </c>
      <c r="L380" s="22">
        <f>VLOOKUP(CONCATENATE($F380," ",$G380),AllocFactorMatrix,(L$4+1),FALSE)*$E384</f>
        <v>0</v>
      </c>
      <c r="M380" s="22">
        <f t="shared" si="194"/>
        <v>0</v>
      </c>
      <c r="N380" s="22">
        <f>VLOOKUP(CONCATENATE($F380," ",$G380),AllocFactorMatrix,(N$4+1),FALSE)*$E384</f>
        <v>0</v>
      </c>
      <c r="O380" s="22">
        <f>VLOOKUP(CONCATENATE($F380," ",$G380),AllocFactorMatrix,(O$4+1),FALSE)*$E384</f>
        <v>0</v>
      </c>
      <c r="P380" s="22">
        <f>VLOOKUP(CONCATENATE($F380," ",$G380),AllocFactorMatrix,(P$4+1),FALSE)*$E384</f>
        <v>0</v>
      </c>
      <c r="Q380" s="22">
        <f>VLOOKUP(CONCATENATE($F380," ",$G380),AllocFactorMatrix,(Q$4+1),FALSE)*$E384</f>
        <v>0</v>
      </c>
      <c r="R380" s="22">
        <f t="shared" si="196"/>
        <v>0</v>
      </c>
      <c r="S380" s="22">
        <f>VLOOKUP(CONCATENATE($F380," ",$G380),AllocFactorMatrix,(S$4+1),FALSE)*$E384</f>
        <v>0</v>
      </c>
      <c r="T380" s="22">
        <f>VLOOKUP(CONCATENATE($F380," ",$G380),AllocFactorMatrix,(T$4+1),FALSE)*$E384</f>
        <v>0</v>
      </c>
      <c r="U380" s="22">
        <f>VLOOKUP(CONCATENATE($F380," ",$G380),AllocFactorMatrix,(U$4+1),FALSE)*$E384</f>
        <v>0</v>
      </c>
      <c r="V380" s="22">
        <f>VLOOKUP(CONCATENATE($F380," ",$G380),AllocFactorMatrix,(V$4+1),FALSE)*$E384</f>
        <v>0</v>
      </c>
      <c r="W380" s="22">
        <f t="shared" si="197"/>
        <v>0</v>
      </c>
      <c r="X380" s="22">
        <f>VLOOKUP(CONCATENATE($F380," ",$G380),AllocFactorMatrix,(X$4+1),FALSE)*$E384</f>
        <v>0</v>
      </c>
      <c r="Y380" s="22">
        <f>VLOOKUP(CONCATENATE($F380," ",$G380),AllocFactorMatrix,(Y$4+1),FALSE)*$E384</f>
        <v>0</v>
      </c>
      <c r="Z380" s="22">
        <f t="shared" si="195"/>
        <v>0</v>
      </c>
      <c r="AA380" s="22">
        <f>VLOOKUP(CONCATENATE($F380," ",$G380),AllocFactorMatrix,(AA$4+1),FALSE)*$E384</f>
        <v>0</v>
      </c>
      <c r="AB380" s="22">
        <f>VLOOKUP(CONCATENATE($F380," ",$G380),AllocFactorMatrix,(AB$4+1),FALSE)*$E384</f>
        <v>0</v>
      </c>
      <c r="AC380" s="22">
        <f>VLOOKUP(CONCATENATE($F380," ",$G380),AllocFactorMatrix,(AC$4+1),FALSE)*$E384</f>
        <v>0</v>
      </c>
    </row>
    <row r="381" spans="5:29" hidden="1" outlineLevel="1">
      <c r="F381" s="42" t="str">
        <f>F384</f>
        <v>PROD_ENERGY</v>
      </c>
      <c r="G381" s="17" t="str">
        <f>$G$12</f>
        <v>DISTSEC</v>
      </c>
      <c r="H381" s="21">
        <f t="shared" si="185"/>
        <v>0</v>
      </c>
      <c r="I381" s="22">
        <f>VLOOKUP(CONCATENATE($F381," ",$G381),AllocFactorMatrix,(I$4+1),FALSE)*$E384</f>
        <v>0</v>
      </c>
      <c r="J381" s="22">
        <f>VLOOKUP(CONCATENATE($F381," ",$G381),AllocFactorMatrix,(J$4+1),FALSE)*$E384</f>
        <v>0</v>
      </c>
      <c r="K381" s="22">
        <f>VLOOKUP(CONCATENATE($F381," ",$G381),AllocFactorMatrix,(K$4+1),FALSE)*$E384</f>
        <v>0</v>
      </c>
      <c r="L381" s="22">
        <f>VLOOKUP(CONCATENATE($F381," ",$G381),AllocFactorMatrix,(L$4+1),FALSE)*$E384</f>
        <v>0</v>
      </c>
      <c r="M381" s="22">
        <f t="shared" si="194"/>
        <v>0</v>
      </c>
      <c r="N381" s="22">
        <f>VLOOKUP(CONCATENATE($F381," ",$G381),AllocFactorMatrix,(N$4+1),FALSE)*$E384</f>
        <v>0</v>
      </c>
      <c r="O381" s="22">
        <f>VLOOKUP(CONCATENATE($F381," ",$G381),AllocFactorMatrix,(O$4+1),FALSE)*$E384</f>
        <v>0</v>
      </c>
      <c r="P381" s="22">
        <f>VLOOKUP(CONCATENATE($F381," ",$G381),AllocFactorMatrix,(P$4+1),FALSE)*$E384</f>
        <v>0</v>
      </c>
      <c r="Q381" s="22">
        <f>VLOOKUP(CONCATENATE($F381," ",$G381),AllocFactorMatrix,(Q$4+1),FALSE)*$E384</f>
        <v>0</v>
      </c>
      <c r="R381" s="22">
        <f t="shared" si="196"/>
        <v>0</v>
      </c>
      <c r="S381" s="22">
        <f>VLOOKUP(CONCATENATE($F381," ",$G381),AllocFactorMatrix,(S$4+1),FALSE)*$E384</f>
        <v>0</v>
      </c>
      <c r="T381" s="22">
        <f>VLOOKUP(CONCATENATE($F381," ",$G381),AllocFactorMatrix,(T$4+1),FALSE)*$E384</f>
        <v>0</v>
      </c>
      <c r="U381" s="22">
        <f>VLOOKUP(CONCATENATE($F381," ",$G381),AllocFactorMatrix,(U$4+1),FALSE)*$E384</f>
        <v>0</v>
      </c>
      <c r="V381" s="22">
        <f>VLOOKUP(CONCATENATE($F381," ",$G381),AllocFactorMatrix,(V$4+1),FALSE)*$E384</f>
        <v>0</v>
      </c>
      <c r="W381" s="22">
        <f t="shared" si="197"/>
        <v>0</v>
      </c>
      <c r="X381" s="22">
        <f>VLOOKUP(CONCATENATE($F381," ",$G381),AllocFactorMatrix,(X$4+1),FALSE)*$E384</f>
        <v>0</v>
      </c>
      <c r="Y381" s="22">
        <f>VLOOKUP(CONCATENATE($F381," ",$G381),AllocFactorMatrix,(Y$4+1),FALSE)*$E384</f>
        <v>0</v>
      </c>
      <c r="Z381" s="22">
        <f t="shared" si="195"/>
        <v>0</v>
      </c>
      <c r="AA381" s="22">
        <f>VLOOKUP(CONCATENATE($F381," ",$G381),AllocFactorMatrix,(AA$4+1),FALSE)*$E384</f>
        <v>0</v>
      </c>
      <c r="AB381" s="22">
        <f>VLOOKUP(CONCATENATE($F381," ",$G381),AllocFactorMatrix,(AB$4+1),FALSE)*$E384</f>
        <v>0</v>
      </c>
      <c r="AC381" s="22">
        <f>VLOOKUP(CONCATENATE($F381," ",$G381),AllocFactorMatrix,(AC$4+1),FALSE)*$E384</f>
        <v>0</v>
      </c>
    </row>
    <row r="382" spans="5:29" hidden="1" outlineLevel="1">
      <c r="F382" s="42" t="str">
        <f>F384</f>
        <v>PROD_ENERGY</v>
      </c>
      <c r="G382" s="17" t="str">
        <f>$G$13</f>
        <v>ENERGY</v>
      </c>
      <c r="H382" s="21">
        <f t="shared" si="185"/>
        <v>0</v>
      </c>
      <c r="I382" s="22">
        <f>VLOOKUP(CONCATENATE($F382," ",$G382),AllocFactorMatrix,(I$4+1),FALSE)*$E384</f>
        <v>0</v>
      </c>
      <c r="J382" s="22">
        <f>VLOOKUP(CONCATENATE($F382," ",$G382),AllocFactorMatrix,(J$4+1),FALSE)*$E384</f>
        <v>0</v>
      </c>
      <c r="K382" s="22">
        <f>VLOOKUP(CONCATENATE($F382," ",$G382),AllocFactorMatrix,(K$4+1),FALSE)*$E384</f>
        <v>0</v>
      </c>
      <c r="L382" s="22">
        <f>VLOOKUP(CONCATENATE($F382," ",$G382),AllocFactorMatrix,(L$4+1),FALSE)*$E384</f>
        <v>0</v>
      </c>
      <c r="M382" s="22">
        <f t="shared" si="194"/>
        <v>0</v>
      </c>
      <c r="N382" s="22">
        <f>VLOOKUP(CONCATENATE($F382," ",$G382),AllocFactorMatrix,(N$4+1),FALSE)*$E384</f>
        <v>0</v>
      </c>
      <c r="O382" s="22">
        <f>VLOOKUP(CONCATENATE($F382," ",$G382),AllocFactorMatrix,(O$4+1),FALSE)*$E384</f>
        <v>0</v>
      </c>
      <c r="P382" s="22">
        <f>VLOOKUP(CONCATENATE($F382," ",$G382),AllocFactorMatrix,(P$4+1),FALSE)*$E384</f>
        <v>0</v>
      </c>
      <c r="Q382" s="22">
        <f>VLOOKUP(CONCATENATE($F382," ",$G382),AllocFactorMatrix,(Q$4+1),FALSE)*$E384</f>
        <v>0</v>
      </c>
      <c r="R382" s="22">
        <f t="shared" si="196"/>
        <v>0</v>
      </c>
      <c r="S382" s="22">
        <f>VLOOKUP(CONCATENATE($F382," ",$G382),AllocFactorMatrix,(S$4+1),FALSE)*$E384</f>
        <v>0</v>
      </c>
      <c r="T382" s="22">
        <f>VLOOKUP(CONCATENATE($F382," ",$G382),AllocFactorMatrix,(T$4+1),FALSE)*$E384</f>
        <v>0</v>
      </c>
      <c r="U382" s="22">
        <f>VLOOKUP(CONCATENATE($F382," ",$G382),AllocFactorMatrix,(U$4+1),FALSE)*$E384</f>
        <v>0</v>
      </c>
      <c r="V382" s="22">
        <f>VLOOKUP(CONCATENATE($F382," ",$G382),AllocFactorMatrix,(V$4+1),FALSE)*$E384</f>
        <v>0</v>
      </c>
      <c r="W382" s="22">
        <f t="shared" si="197"/>
        <v>0</v>
      </c>
      <c r="X382" s="22">
        <f>VLOOKUP(CONCATENATE($F382," ",$G382),AllocFactorMatrix,(X$4+1),FALSE)*$E384</f>
        <v>0</v>
      </c>
      <c r="Y382" s="22">
        <f>VLOOKUP(CONCATENATE($F382," ",$G382),AllocFactorMatrix,(Y$4+1),FALSE)*$E384</f>
        <v>0</v>
      </c>
      <c r="Z382" s="22">
        <f t="shared" si="195"/>
        <v>0</v>
      </c>
      <c r="AA382" s="22">
        <f>VLOOKUP(CONCATENATE($F382," ",$G382),AllocFactorMatrix,(AA$4+1),FALSE)*$E384</f>
        <v>0</v>
      </c>
      <c r="AB382" s="22">
        <f>VLOOKUP(CONCATENATE($F382," ",$G382),AllocFactorMatrix,(AB$4+1),FALSE)*$E384</f>
        <v>0</v>
      </c>
      <c r="AC382" s="22">
        <f>VLOOKUP(CONCATENATE($F382," ",$G382),AllocFactorMatrix,(AC$4+1),FALSE)*$E384</f>
        <v>0</v>
      </c>
    </row>
    <row r="383" spans="5:29" hidden="1" outlineLevel="1">
      <c r="F383" s="42" t="str">
        <f>F384</f>
        <v>PROD_ENERGY</v>
      </c>
      <c r="G383" s="17" t="str">
        <f>$G$14</f>
        <v>CUSTOMER</v>
      </c>
      <c r="H383" s="21">
        <f t="shared" si="185"/>
        <v>0</v>
      </c>
      <c r="I383" s="22">
        <f>VLOOKUP(CONCATENATE($F383," ",$G383),AllocFactorMatrix,(I$4+1),FALSE)*$E384</f>
        <v>0</v>
      </c>
      <c r="J383" s="22">
        <f>VLOOKUP(CONCATENATE($F383," ",$G383),AllocFactorMatrix,(J$4+1),FALSE)*$E384</f>
        <v>0</v>
      </c>
      <c r="K383" s="22">
        <f>VLOOKUP(CONCATENATE($F383," ",$G383),AllocFactorMatrix,(K$4+1),FALSE)*$E384</f>
        <v>0</v>
      </c>
      <c r="L383" s="22">
        <f>VLOOKUP(CONCATENATE($F383," ",$G383),AllocFactorMatrix,(L$4+1),FALSE)*$E384</f>
        <v>0</v>
      </c>
      <c r="M383" s="22">
        <f t="shared" si="194"/>
        <v>0</v>
      </c>
      <c r="N383" s="22">
        <f>VLOOKUP(CONCATENATE($F383," ",$G383),AllocFactorMatrix,(N$4+1),FALSE)*$E384</f>
        <v>0</v>
      </c>
      <c r="O383" s="22">
        <f>VLOOKUP(CONCATENATE($F383," ",$G383),AllocFactorMatrix,(O$4+1),FALSE)*$E384</f>
        <v>0</v>
      </c>
      <c r="P383" s="22">
        <f>VLOOKUP(CONCATENATE($F383," ",$G383),AllocFactorMatrix,(P$4+1),FALSE)*$E384</f>
        <v>0</v>
      </c>
      <c r="Q383" s="22">
        <f>VLOOKUP(CONCATENATE($F383," ",$G383),AllocFactorMatrix,(Q$4+1),FALSE)*$E384</f>
        <v>0</v>
      </c>
      <c r="R383" s="22">
        <f t="shared" si="196"/>
        <v>0</v>
      </c>
      <c r="S383" s="22">
        <f>VLOOKUP(CONCATENATE($F383," ",$G383),AllocFactorMatrix,(S$4+1),FALSE)*$E384</f>
        <v>0</v>
      </c>
      <c r="T383" s="22">
        <f>VLOOKUP(CONCATENATE($F383," ",$G383),AllocFactorMatrix,(T$4+1),FALSE)*$E384</f>
        <v>0</v>
      </c>
      <c r="U383" s="22">
        <f>VLOOKUP(CONCATENATE($F383," ",$G383),AllocFactorMatrix,(U$4+1),FALSE)*$E384</f>
        <v>0</v>
      </c>
      <c r="V383" s="22">
        <f>VLOOKUP(CONCATENATE($F383," ",$G383),AllocFactorMatrix,(V$4+1),FALSE)*$E384</f>
        <v>0</v>
      </c>
      <c r="W383" s="22">
        <f t="shared" si="197"/>
        <v>0</v>
      </c>
      <c r="X383" s="22">
        <f>VLOOKUP(CONCATENATE($F383," ",$G383),AllocFactorMatrix,(X$4+1),FALSE)*$E384</f>
        <v>0</v>
      </c>
      <c r="Y383" s="22">
        <f>VLOOKUP(CONCATENATE($F383," ",$G383),AllocFactorMatrix,(Y$4+1),FALSE)*$E384</f>
        <v>0</v>
      </c>
      <c r="Z383" s="22">
        <f t="shared" si="195"/>
        <v>0</v>
      </c>
      <c r="AA383" s="22">
        <f>VLOOKUP(CONCATENATE($F383," ",$G383),AllocFactorMatrix,(AA$4+1),FALSE)*$E384</f>
        <v>0</v>
      </c>
      <c r="AB383" s="22">
        <f>VLOOKUP(CONCATENATE($F383," ",$G383),AllocFactorMatrix,(AB$4+1),FALSE)*$E384</f>
        <v>0</v>
      </c>
      <c r="AC383" s="22">
        <f>VLOOKUP(CONCATENATE($F383," ",$G383),AllocFactorMatrix,(AC$4+1),FALSE)*$E384</f>
        <v>0</v>
      </c>
    </row>
    <row r="384" spans="5:29" collapsed="1">
      <c r="E384" s="19">
        <v>0</v>
      </c>
      <c r="F384" s="42" t="str">
        <f>+F1896</f>
        <v>PROD_ENERGY</v>
      </c>
      <c r="G384" s="17" t="str">
        <f>$G$15</f>
        <v>TOTAL</v>
      </c>
      <c r="H384" s="21">
        <f t="shared" si="185"/>
        <v>0</v>
      </c>
      <c r="I384" s="22">
        <f>VLOOKUP(CONCATENATE($F384," ",$G384),AllocFactorMatrix,(I$4+1),FALSE)*$E384</f>
        <v>0</v>
      </c>
      <c r="J384" s="22">
        <f>VLOOKUP(CONCATENATE($F384," ",$G384),AllocFactorMatrix,(J$4+1),FALSE)*$E384</f>
        <v>0</v>
      </c>
      <c r="K384" s="22">
        <f>VLOOKUP(CONCATENATE($F384," ",$G384),AllocFactorMatrix,(K$4+1),FALSE)*$E384</f>
        <v>0</v>
      </c>
      <c r="L384" s="22">
        <f>VLOOKUP(CONCATENATE($F384," ",$G384),AllocFactorMatrix,(L$4+1),FALSE)*$E384</f>
        <v>0</v>
      </c>
      <c r="M384" s="22">
        <f t="shared" si="194"/>
        <v>0</v>
      </c>
      <c r="N384" s="22">
        <f>VLOOKUP(CONCATENATE($F384," ",$G384),AllocFactorMatrix,(N$4+1),FALSE)*$E384</f>
        <v>0</v>
      </c>
      <c r="O384" s="22">
        <f>VLOOKUP(CONCATENATE($F384," ",$G384),AllocFactorMatrix,(O$4+1),FALSE)*$E384</f>
        <v>0</v>
      </c>
      <c r="P384" s="22">
        <f>VLOOKUP(CONCATENATE($F384," ",$G384),AllocFactorMatrix,(P$4+1),FALSE)*$E384</f>
        <v>0</v>
      </c>
      <c r="Q384" s="22">
        <f>VLOOKUP(CONCATENATE($F384," ",$G384),AllocFactorMatrix,(Q$4+1),FALSE)*$E384</f>
        <v>0</v>
      </c>
      <c r="R384" s="22">
        <f t="shared" si="196"/>
        <v>0</v>
      </c>
      <c r="S384" s="22">
        <f>VLOOKUP(CONCATENATE($F384," ",$G384),AllocFactorMatrix,(S$4+1),FALSE)*$E384</f>
        <v>0</v>
      </c>
      <c r="T384" s="22">
        <f>VLOOKUP(CONCATENATE($F384," ",$G384),AllocFactorMatrix,(T$4+1),FALSE)*$E384</f>
        <v>0</v>
      </c>
      <c r="U384" s="22">
        <f>VLOOKUP(CONCATENATE($F384," ",$G384),AllocFactorMatrix,(U$4+1),FALSE)*$E384</f>
        <v>0</v>
      </c>
      <c r="V384" s="22">
        <f>VLOOKUP(CONCATENATE($F384," ",$G384),AllocFactorMatrix,(V$4+1),FALSE)*$E384</f>
        <v>0</v>
      </c>
      <c r="W384" s="22">
        <f t="shared" si="197"/>
        <v>0</v>
      </c>
      <c r="X384" s="22">
        <f>VLOOKUP(CONCATENATE($F384," ",$G384),AllocFactorMatrix,(X$4+1),FALSE)*$E384</f>
        <v>0</v>
      </c>
      <c r="Y384" s="22">
        <f>VLOOKUP(CONCATENATE($F384," ",$G384),AllocFactorMatrix,(Y$4+1),FALSE)*$E384</f>
        <v>0</v>
      </c>
      <c r="Z384" s="22">
        <f t="shared" si="195"/>
        <v>0</v>
      </c>
      <c r="AA384" s="22">
        <f>VLOOKUP(CONCATENATE($F384," ",$G384),AllocFactorMatrix,(AA$4+1),FALSE)*$E384</f>
        <v>0</v>
      </c>
      <c r="AB384" s="22">
        <f>VLOOKUP(CONCATENATE($F384," ",$G384),AllocFactorMatrix,(AB$4+1),FALSE)*$E384</f>
        <v>0</v>
      </c>
      <c r="AC384" s="22">
        <f>VLOOKUP(CONCATENATE($F384," ",$G384),AllocFactorMatrix,(AC$4+1),FALSE)*$E384</f>
        <v>0</v>
      </c>
    </row>
    <row r="385" spans="5:29" hidden="1" outlineLevel="1">
      <c r="F385" s="42" t="str">
        <f>F392</f>
        <v>PROD_DEMAND</v>
      </c>
      <c r="G385" s="17" t="str">
        <f>$G$8</f>
        <v>PRODUCTION</v>
      </c>
      <c r="H385" s="21">
        <f t="shared" si="185"/>
        <v>0</v>
      </c>
      <c r="I385" s="22">
        <f>VLOOKUP(CONCATENATE($F385," ",$G385),AllocFactorMatrix,(I$4+1),FALSE)*$E392</f>
        <v>0</v>
      </c>
      <c r="J385" s="22">
        <f>VLOOKUP(CONCATENATE($F385," ",$G385),AllocFactorMatrix,(J$4+1),FALSE)*$E392</f>
        <v>0</v>
      </c>
      <c r="K385" s="22">
        <f>VLOOKUP(CONCATENATE($F385," ",$G385),AllocFactorMatrix,(K$4+1),FALSE)*$E392</f>
        <v>0</v>
      </c>
      <c r="L385" s="22">
        <f>VLOOKUP(CONCATENATE($F385," ",$G385),AllocFactorMatrix,(L$4+1),FALSE)*$E392</f>
        <v>0</v>
      </c>
      <c r="M385" s="22">
        <f t="shared" ref="M385:M392" si="198">SUBTOTAL(9,J385:L385)</f>
        <v>0</v>
      </c>
      <c r="N385" s="22">
        <f>VLOOKUP(CONCATENATE($F385," ",$G385),AllocFactorMatrix,(N$4+1),FALSE)*$E392</f>
        <v>0</v>
      </c>
      <c r="O385" s="22">
        <f>VLOOKUP(CONCATENATE($F385," ",$G385),AllocFactorMatrix,(O$4+1),FALSE)*$E392</f>
        <v>0</v>
      </c>
      <c r="P385" s="22">
        <f>VLOOKUP(CONCATENATE($F385," ",$G385),AllocFactorMatrix,(P$4+1),FALSE)*$E392</f>
        <v>0</v>
      </c>
      <c r="Q385" s="22">
        <f>VLOOKUP(CONCATENATE($F385," ",$G385),AllocFactorMatrix,(Q$4+1),FALSE)*$E392</f>
        <v>0</v>
      </c>
      <c r="R385" s="22">
        <f>SUBTOTAL(9,N385:Q385)</f>
        <v>0</v>
      </c>
      <c r="S385" s="22">
        <f>VLOOKUP(CONCATENATE($F385," ",$G385),AllocFactorMatrix,(S$4+1),FALSE)*$E392</f>
        <v>0</v>
      </c>
      <c r="T385" s="22">
        <f>VLOOKUP(CONCATENATE($F385," ",$G385),AllocFactorMatrix,(T$4+1),FALSE)*$E392</f>
        <v>0</v>
      </c>
      <c r="U385" s="22">
        <f>VLOOKUP(CONCATENATE($F385," ",$G385),AllocFactorMatrix,(U$4+1),FALSE)*$E392</f>
        <v>0</v>
      </c>
      <c r="V385" s="22">
        <f>VLOOKUP(CONCATENATE($F385," ",$G385),AllocFactorMatrix,(V$4+1),FALSE)*$E392</f>
        <v>0</v>
      </c>
      <c r="W385" s="22">
        <f>SUBTOTAL(9,S385:V385)</f>
        <v>0</v>
      </c>
      <c r="X385" s="22">
        <f>VLOOKUP(CONCATENATE($F385," ",$G385),AllocFactorMatrix,(X$4+1),FALSE)*$E392</f>
        <v>0</v>
      </c>
      <c r="Y385" s="22">
        <f>VLOOKUP(CONCATENATE($F385," ",$G385),AllocFactorMatrix,(Y$4+1),FALSE)*$E392</f>
        <v>0</v>
      </c>
      <c r="Z385" s="22">
        <f t="shared" ref="Z385:Z392" si="199">SUBTOTAL(9,X385:Y385)</f>
        <v>0</v>
      </c>
      <c r="AA385" s="22">
        <f>VLOOKUP(CONCATENATE($F385," ",$G385),AllocFactorMatrix,(AA$4+1),FALSE)*$E392</f>
        <v>0</v>
      </c>
      <c r="AB385" s="22">
        <f>VLOOKUP(CONCATENATE($F385," ",$G385),AllocFactorMatrix,(AB$4+1),FALSE)*$E392</f>
        <v>0</v>
      </c>
      <c r="AC385" s="22">
        <f>VLOOKUP(CONCATENATE($F385," ",$G385),AllocFactorMatrix,(AC$4+1),FALSE)*$E392</f>
        <v>0</v>
      </c>
    </row>
    <row r="386" spans="5:29" hidden="1" outlineLevel="1">
      <c r="F386" s="42" t="str">
        <f>F392</f>
        <v>PROD_DEMAND</v>
      </c>
      <c r="G386" s="17" t="str">
        <f>$G$9</f>
        <v>BULKTRAN</v>
      </c>
      <c r="H386" s="21">
        <f t="shared" si="185"/>
        <v>0</v>
      </c>
      <c r="I386" s="22">
        <f>VLOOKUP(CONCATENATE($F386," ",$G386),AllocFactorMatrix,(I$4+1),FALSE)*$E392</f>
        <v>0</v>
      </c>
      <c r="J386" s="22">
        <f>VLOOKUP(CONCATENATE($F386," ",$G386),AllocFactorMatrix,(J$4+1),FALSE)*$E392</f>
        <v>0</v>
      </c>
      <c r="K386" s="22">
        <f>VLOOKUP(CONCATENATE($F386," ",$G386),AllocFactorMatrix,(K$4+1),FALSE)*$E392</f>
        <v>0</v>
      </c>
      <c r="L386" s="22">
        <f>VLOOKUP(CONCATENATE($F386," ",$G386),AllocFactorMatrix,(L$4+1),FALSE)*$E392</f>
        <v>0</v>
      </c>
      <c r="M386" s="22">
        <f t="shared" si="198"/>
        <v>0</v>
      </c>
      <c r="N386" s="22">
        <f>VLOOKUP(CONCATENATE($F386," ",$G386),AllocFactorMatrix,(N$4+1),FALSE)*$E392</f>
        <v>0</v>
      </c>
      <c r="O386" s="22">
        <f>VLOOKUP(CONCATENATE($F386," ",$G386),AllocFactorMatrix,(O$4+1),FALSE)*$E392</f>
        <v>0</v>
      </c>
      <c r="P386" s="22">
        <f>VLOOKUP(CONCATENATE($F386," ",$G386),AllocFactorMatrix,(P$4+1),FALSE)*$E392</f>
        <v>0</v>
      </c>
      <c r="Q386" s="22">
        <f>VLOOKUP(CONCATENATE($F386," ",$G386),AllocFactorMatrix,(Q$4+1),FALSE)*$E392</f>
        <v>0</v>
      </c>
      <c r="R386" s="22">
        <f t="shared" ref="R386:R392" si="200">SUBTOTAL(9,N386:Q386)</f>
        <v>0</v>
      </c>
      <c r="S386" s="22">
        <f>VLOOKUP(CONCATENATE($F386," ",$G386),AllocFactorMatrix,(S$4+1),FALSE)*$E392</f>
        <v>0</v>
      </c>
      <c r="T386" s="22">
        <f>VLOOKUP(CONCATENATE($F386," ",$G386),AllocFactorMatrix,(T$4+1),FALSE)*$E392</f>
        <v>0</v>
      </c>
      <c r="U386" s="22">
        <f>VLOOKUP(CONCATENATE($F386," ",$G386),AllocFactorMatrix,(U$4+1),FALSE)*$E392</f>
        <v>0</v>
      </c>
      <c r="V386" s="22">
        <f>VLOOKUP(CONCATENATE($F386," ",$G386),AllocFactorMatrix,(V$4+1),FALSE)*$E392</f>
        <v>0</v>
      </c>
      <c r="W386" s="22">
        <f t="shared" ref="W386:W392" si="201">SUBTOTAL(9,S386:V386)</f>
        <v>0</v>
      </c>
      <c r="X386" s="22">
        <f>VLOOKUP(CONCATENATE($F386," ",$G386),AllocFactorMatrix,(X$4+1),FALSE)*$E392</f>
        <v>0</v>
      </c>
      <c r="Y386" s="22">
        <f>VLOOKUP(CONCATENATE($F386," ",$G386),AllocFactorMatrix,(Y$4+1),FALSE)*$E392</f>
        <v>0</v>
      </c>
      <c r="Z386" s="22">
        <f t="shared" si="199"/>
        <v>0</v>
      </c>
      <c r="AA386" s="22">
        <f>VLOOKUP(CONCATENATE($F386," ",$G386),AllocFactorMatrix,(AA$4+1),FALSE)*$E392</f>
        <v>0</v>
      </c>
      <c r="AB386" s="22">
        <f>VLOOKUP(CONCATENATE($F386," ",$G386),AllocFactorMatrix,(AB$4+1),FALSE)*$E392</f>
        <v>0</v>
      </c>
      <c r="AC386" s="22">
        <f>VLOOKUP(CONCATENATE($F386," ",$G386),AllocFactorMatrix,(AC$4+1),FALSE)*$E392</f>
        <v>0</v>
      </c>
    </row>
    <row r="387" spans="5:29" hidden="1" outlineLevel="1">
      <c r="F387" s="42" t="str">
        <f>F392</f>
        <v>PROD_DEMAND</v>
      </c>
      <c r="G387" s="17" t="str">
        <f>$G$10</f>
        <v>SUBTRAN</v>
      </c>
      <c r="H387" s="21">
        <f t="shared" si="185"/>
        <v>0</v>
      </c>
      <c r="I387" s="22">
        <f>VLOOKUP(CONCATENATE($F387," ",$G387),AllocFactorMatrix,(I$4+1),FALSE)*$E392</f>
        <v>0</v>
      </c>
      <c r="J387" s="22">
        <f>VLOOKUP(CONCATENATE($F387," ",$G387),AllocFactorMatrix,(J$4+1),FALSE)*$E392</f>
        <v>0</v>
      </c>
      <c r="K387" s="22">
        <f>VLOOKUP(CONCATENATE($F387," ",$G387),AllocFactorMatrix,(K$4+1),FALSE)*$E392</f>
        <v>0</v>
      </c>
      <c r="L387" s="22">
        <f>VLOOKUP(CONCATENATE($F387," ",$G387),AllocFactorMatrix,(L$4+1),FALSE)*$E392</f>
        <v>0</v>
      </c>
      <c r="M387" s="22">
        <f t="shared" si="198"/>
        <v>0</v>
      </c>
      <c r="N387" s="22">
        <f>VLOOKUP(CONCATENATE($F387," ",$G387),AllocFactorMatrix,(N$4+1),FALSE)*$E392</f>
        <v>0</v>
      </c>
      <c r="O387" s="22">
        <f>VLOOKUP(CONCATENATE($F387," ",$G387),AllocFactorMatrix,(O$4+1),FALSE)*$E392</f>
        <v>0</v>
      </c>
      <c r="P387" s="22">
        <f>VLOOKUP(CONCATENATE($F387," ",$G387),AllocFactorMatrix,(P$4+1),FALSE)*$E392</f>
        <v>0</v>
      </c>
      <c r="Q387" s="22">
        <f>VLOOKUP(CONCATENATE($F387," ",$G387),AllocFactorMatrix,(Q$4+1),FALSE)*$E392</f>
        <v>0</v>
      </c>
      <c r="R387" s="22">
        <f t="shared" si="200"/>
        <v>0</v>
      </c>
      <c r="S387" s="22">
        <f>VLOOKUP(CONCATENATE($F387," ",$G387),AllocFactorMatrix,(S$4+1),FALSE)*$E392</f>
        <v>0</v>
      </c>
      <c r="T387" s="22">
        <f>VLOOKUP(CONCATENATE($F387," ",$G387),AllocFactorMatrix,(T$4+1),FALSE)*$E392</f>
        <v>0</v>
      </c>
      <c r="U387" s="22">
        <f>VLOOKUP(CONCATENATE($F387," ",$G387),AllocFactorMatrix,(U$4+1),FALSE)*$E392</f>
        <v>0</v>
      </c>
      <c r="V387" s="22">
        <f>VLOOKUP(CONCATENATE($F387," ",$G387),AllocFactorMatrix,(V$4+1),FALSE)*$E392</f>
        <v>0</v>
      </c>
      <c r="W387" s="22">
        <f t="shared" si="201"/>
        <v>0</v>
      </c>
      <c r="X387" s="22">
        <f>VLOOKUP(CONCATENATE($F387," ",$G387),AllocFactorMatrix,(X$4+1),FALSE)*$E392</f>
        <v>0</v>
      </c>
      <c r="Y387" s="22">
        <f>VLOOKUP(CONCATENATE($F387," ",$G387),AllocFactorMatrix,(Y$4+1),FALSE)*$E392</f>
        <v>0</v>
      </c>
      <c r="Z387" s="22">
        <f t="shared" si="199"/>
        <v>0</v>
      </c>
      <c r="AA387" s="22">
        <f>VLOOKUP(CONCATENATE($F387," ",$G387),AllocFactorMatrix,(AA$4+1),FALSE)*$E392</f>
        <v>0</v>
      </c>
      <c r="AB387" s="22">
        <f>VLOOKUP(CONCATENATE($F387," ",$G387),AllocFactorMatrix,(AB$4+1),FALSE)*$E392</f>
        <v>0</v>
      </c>
      <c r="AC387" s="22">
        <f>VLOOKUP(CONCATENATE($F387," ",$G387),AllocFactorMatrix,(AC$4+1),FALSE)*$E392</f>
        <v>0</v>
      </c>
    </row>
    <row r="388" spans="5:29" hidden="1" outlineLevel="1">
      <c r="F388" s="42" t="str">
        <f>F392</f>
        <v>PROD_DEMAND</v>
      </c>
      <c r="G388" s="17" t="str">
        <f>$G$11</f>
        <v>DISTPRI</v>
      </c>
      <c r="H388" s="21">
        <f t="shared" si="185"/>
        <v>0</v>
      </c>
      <c r="I388" s="22">
        <f>VLOOKUP(CONCATENATE($F388," ",$G388),AllocFactorMatrix,(I$4+1),FALSE)*$E392</f>
        <v>0</v>
      </c>
      <c r="J388" s="22">
        <f>VLOOKUP(CONCATENATE($F388," ",$G388),AllocFactorMatrix,(J$4+1),FALSE)*$E392</f>
        <v>0</v>
      </c>
      <c r="K388" s="22">
        <f>VLOOKUP(CONCATENATE($F388," ",$G388),AllocFactorMatrix,(K$4+1),FALSE)*$E392</f>
        <v>0</v>
      </c>
      <c r="L388" s="22">
        <f>VLOOKUP(CONCATENATE($F388," ",$G388),AllocFactorMatrix,(L$4+1),FALSE)*$E392</f>
        <v>0</v>
      </c>
      <c r="M388" s="22">
        <f t="shared" si="198"/>
        <v>0</v>
      </c>
      <c r="N388" s="22">
        <f>VLOOKUP(CONCATENATE($F388," ",$G388),AllocFactorMatrix,(N$4+1),FALSE)*$E392</f>
        <v>0</v>
      </c>
      <c r="O388" s="22">
        <f>VLOOKUP(CONCATENATE($F388," ",$G388),AllocFactorMatrix,(O$4+1),FALSE)*$E392</f>
        <v>0</v>
      </c>
      <c r="P388" s="22">
        <f>VLOOKUP(CONCATENATE($F388," ",$G388),AllocFactorMatrix,(P$4+1),FALSE)*$E392</f>
        <v>0</v>
      </c>
      <c r="Q388" s="22">
        <f>VLOOKUP(CONCATENATE($F388," ",$G388),AllocFactorMatrix,(Q$4+1),FALSE)*$E392</f>
        <v>0</v>
      </c>
      <c r="R388" s="22">
        <f t="shared" si="200"/>
        <v>0</v>
      </c>
      <c r="S388" s="22">
        <f>VLOOKUP(CONCATENATE($F388," ",$G388),AllocFactorMatrix,(S$4+1),FALSE)*$E392</f>
        <v>0</v>
      </c>
      <c r="T388" s="22">
        <f>VLOOKUP(CONCATENATE($F388," ",$G388),AllocFactorMatrix,(T$4+1),FALSE)*$E392</f>
        <v>0</v>
      </c>
      <c r="U388" s="22">
        <f>VLOOKUP(CONCATENATE($F388," ",$G388),AllocFactorMatrix,(U$4+1),FALSE)*$E392</f>
        <v>0</v>
      </c>
      <c r="V388" s="22">
        <f>VLOOKUP(CONCATENATE($F388," ",$G388),AllocFactorMatrix,(V$4+1),FALSE)*$E392</f>
        <v>0</v>
      </c>
      <c r="W388" s="22">
        <f t="shared" si="201"/>
        <v>0</v>
      </c>
      <c r="X388" s="22">
        <f>VLOOKUP(CONCATENATE($F388," ",$G388),AllocFactorMatrix,(X$4+1),FALSE)*$E392</f>
        <v>0</v>
      </c>
      <c r="Y388" s="22">
        <f>VLOOKUP(CONCATENATE($F388," ",$G388),AllocFactorMatrix,(Y$4+1),FALSE)*$E392</f>
        <v>0</v>
      </c>
      <c r="Z388" s="22">
        <f t="shared" si="199"/>
        <v>0</v>
      </c>
      <c r="AA388" s="22">
        <f>VLOOKUP(CONCATENATE($F388," ",$G388),AllocFactorMatrix,(AA$4+1),FALSE)*$E392</f>
        <v>0</v>
      </c>
      <c r="AB388" s="22">
        <f>VLOOKUP(CONCATENATE($F388," ",$G388),AllocFactorMatrix,(AB$4+1),FALSE)*$E392</f>
        <v>0</v>
      </c>
      <c r="AC388" s="22">
        <f>VLOOKUP(CONCATENATE($F388," ",$G388),AllocFactorMatrix,(AC$4+1),FALSE)*$E392</f>
        <v>0</v>
      </c>
    </row>
    <row r="389" spans="5:29" hidden="1" outlineLevel="1">
      <c r="F389" s="42" t="str">
        <f>F392</f>
        <v>PROD_DEMAND</v>
      </c>
      <c r="G389" s="17" t="str">
        <f>$G$12</f>
        <v>DISTSEC</v>
      </c>
      <c r="H389" s="21">
        <f t="shared" si="185"/>
        <v>0</v>
      </c>
      <c r="I389" s="22">
        <f>VLOOKUP(CONCATENATE($F389," ",$G389),AllocFactorMatrix,(I$4+1),FALSE)*$E392</f>
        <v>0</v>
      </c>
      <c r="J389" s="22">
        <f>VLOOKUP(CONCATENATE($F389," ",$G389),AllocFactorMatrix,(J$4+1),FALSE)*$E392</f>
        <v>0</v>
      </c>
      <c r="K389" s="22">
        <f>VLOOKUP(CONCATENATE($F389," ",$G389),AllocFactorMatrix,(K$4+1),FALSE)*$E392</f>
        <v>0</v>
      </c>
      <c r="L389" s="22">
        <f>VLOOKUP(CONCATENATE($F389," ",$G389),AllocFactorMatrix,(L$4+1),FALSE)*$E392</f>
        <v>0</v>
      </c>
      <c r="M389" s="22">
        <f t="shared" si="198"/>
        <v>0</v>
      </c>
      <c r="N389" s="22">
        <f>VLOOKUP(CONCATENATE($F389," ",$G389),AllocFactorMatrix,(N$4+1),FALSE)*$E392</f>
        <v>0</v>
      </c>
      <c r="O389" s="22">
        <f>VLOOKUP(CONCATENATE($F389," ",$G389),AllocFactorMatrix,(O$4+1),FALSE)*$E392</f>
        <v>0</v>
      </c>
      <c r="P389" s="22">
        <f>VLOOKUP(CONCATENATE($F389," ",$G389),AllocFactorMatrix,(P$4+1),FALSE)*$E392</f>
        <v>0</v>
      </c>
      <c r="Q389" s="22">
        <f>VLOOKUP(CONCATENATE($F389," ",$G389),AllocFactorMatrix,(Q$4+1),FALSE)*$E392</f>
        <v>0</v>
      </c>
      <c r="R389" s="22">
        <f t="shared" si="200"/>
        <v>0</v>
      </c>
      <c r="S389" s="22">
        <f>VLOOKUP(CONCATENATE($F389," ",$G389),AllocFactorMatrix,(S$4+1),FALSE)*$E392</f>
        <v>0</v>
      </c>
      <c r="T389" s="22">
        <f>VLOOKUP(CONCATENATE($F389," ",$G389),AllocFactorMatrix,(T$4+1),FALSE)*$E392</f>
        <v>0</v>
      </c>
      <c r="U389" s="22">
        <f>VLOOKUP(CONCATENATE($F389," ",$G389),AllocFactorMatrix,(U$4+1),FALSE)*$E392</f>
        <v>0</v>
      </c>
      <c r="V389" s="22">
        <f>VLOOKUP(CONCATENATE($F389," ",$G389),AllocFactorMatrix,(V$4+1),FALSE)*$E392</f>
        <v>0</v>
      </c>
      <c r="W389" s="22">
        <f t="shared" si="201"/>
        <v>0</v>
      </c>
      <c r="X389" s="22">
        <f>VLOOKUP(CONCATENATE($F389," ",$G389),AllocFactorMatrix,(X$4+1),FALSE)*$E392</f>
        <v>0</v>
      </c>
      <c r="Y389" s="22">
        <f>VLOOKUP(CONCATENATE($F389," ",$G389),AllocFactorMatrix,(Y$4+1),FALSE)*$E392</f>
        <v>0</v>
      </c>
      <c r="Z389" s="22">
        <f t="shared" si="199"/>
        <v>0</v>
      </c>
      <c r="AA389" s="22">
        <f>VLOOKUP(CONCATENATE($F389," ",$G389),AllocFactorMatrix,(AA$4+1),FALSE)*$E392</f>
        <v>0</v>
      </c>
      <c r="AB389" s="22">
        <f>VLOOKUP(CONCATENATE($F389," ",$G389),AllocFactorMatrix,(AB$4+1),FALSE)*$E392</f>
        <v>0</v>
      </c>
      <c r="AC389" s="22">
        <f>VLOOKUP(CONCATENATE($F389," ",$G389),AllocFactorMatrix,(AC$4+1),FALSE)*$E392</f>
        <v>0</v>
      </c>
    </row>
    <row r="390" spans="5:29" hidden="1" outlineLevel="1">
      <c r="F390" s="42" t="str">
        <f>F392</f>
        <v>PROD_DEMAND</v>
      </c>
      <c r="G390" s="17" t="str">
        <f>$G$13</f>
        <v>ENERGY</v>
      </c>
      <c r="H390" s="21">
        <f t="shared" si="185"/>
        <v>0</v>
      </c>
      <c r="I390" s="22">
        <f>VLOOKUP(CONCATENATE($F390," ",$G390),AllocFactorMatrix,(I$4+1),FALSE)*$E392</f>
        <v>0</v>
      </c>
      <c r="J390" s="22">
        <f>VLOOKUP(CONCATENATE($F390," ",$G390),AllocFactorMatrix,(J$4+1),FALSE)*$E392</f>
        <v>0</v>
      </c>
      <c r="K390" s="22">
        <f>VLOOKUP(CONCATENATE($F390," ",$G390),AllocFactorMatrix,(K$4+1),FALSE)*$E392</f>
        <v>0</v>
      </c>
      <c r="L390" s="22">
        <f>VLOOKUP(CONCATENATE($F390," ",$G390),AllocFactorMatrix,(L$4+1),FALSE)*$E392</f>
        <v>0</v>
      </c>
      <c r="M390" s="22">
        <f t="shared" si="198"/>
        <v>0</v>
      </c>
      <c r="N390" s="22">
        <f>VLOOKUP(CONCATENATE($F390," ",$G390),AllocFactorMatrix,(N$4+1),FALSE)*$E392</f>
        <v>0</v>
      </c>
      <c r="O390" s="22">
        <f>VLOOKUP(CONCATENATE($F390," ",$G390),AllocFactorMatrix,(O$4+1),FALSE)*$E392</f>
        <v>0</v>
      </c>
      <c r="P390" s="22">
        <f>VLOOKUP(CONCATENATE($F390," ",$G390),AllocFactorMatrix,(P$4+1),FALSE)*$E392</f>
        <v>0</v>
      </c>
      <c r="Q390" s="22">
        <f>VLOOKUP(CONCATENATE($F390," ",$G390),AllocFactorMatrix,(Q$4+1),FALSE)*$E392</f>
        <v>0</v>
      </c>
      <c r="R390" s="22">
        <f t="shared" si="200"/>
        <v>0</v>
      </c>
      <c r="S390" s="22">
        <f>VLOOKUP(CONCATENATE($F390," ",$G390),AllocFactorMatrix,(S$4+1),FALSE)*$E392</f>
        <v>0</v>
      </c>
      <c r="T390" s="22">
        <f>VLOOKUP(CONCATENATE($F390," ",$G390),AllocFactorMatrix,(T$4+1),FALSE)*$E392</f>
        <v>0</v>
      </c>
      <c r="U390" s="22">
        <f>VLOOKUP(CONCATENATE($F390," ",$G390),AllocFactorMatrix,(U$4+1),FALSE)*$E392</f>
        <v>0</v>
      </c>
      <c r="V390" s="22">
        <f>VLOOKUP(CONCATENATE($F390," ",$G390),AllocFactorMatrix,(V$4+1),FALSE)*$E392</f>
        <v>0</v>
      </c>
      <c r="W390" s="22">
        <f t="shared" si="201"/>
        <v>0</v>
      </c>
      <c r="X390" s="22">
        <f>VLOOKUP(CONCATENATE($F390," ",$G390),AllocFactorMatrix,(X$4+1),FALSE)*$E392</f>
        <v>0</v>
      </c>
      <c r="Y390" s="22">
        <f>VLOOKUP(CONCATENATE($F390," ",$G390),AllocFactorMatrix,(Y$4+1),FALSE)*$E392</f>
        <v>0</v>
      </c>
      <c r="Z390" s="22">
        <f t="shared" si="199"/>
        <v>0</v>
      </c>
      <c r="AA390" s="22">
        <f>VLOOKUP(CONCATENATE($F390," ",$G390),AllocFactorMatrix,(AA$4+1),FALSE)*$E392</f>
        <v>0</v>
      </c>
      <c r="AB390" s="22">
        <f>VLOOKUP(CONCATENATE($F390," ",$G390),AllocFactorMatrix,(AB$4+1),FALSE)*$E392</f>
        <v>0</v>
      </c>
      <c r="AC390" s="22">
        <f>VLOOKUP(CONCATENATE($F390," ",$G390),AllocFactorMatrix,(AC$4+1),FALSE)*$E392</f>
        <v>0</v>
      </c>
    </row>
    <row r="391" spans="5:29" hidden="1" outlineLevel="1">
      <c r="F391" s="42" t="str">
        <f>F392</f>
        <v>PROD_DEMAND</v>
      </c>
      <c r="G391" s="17" t="str">
        <f>$G$14</f>
        <v>CUSTOMER</v>
      </c>
      <c r="H391" s="21">
        <f t="shared" si="185"/>
        <v>0</v>
      </c>
      <c r="I391" s="22">
        <f>VLOOKUP(CONCATENATE($F391," ",$G391),AllocFactorMatrix,(I$4+1),FALSE)*$E392</f>
        <v>0</v>
      </c>
      <c r="J391" s="22">
        <f>VLOOKUP(CONCATENATE($F391," ",$G391),AllocFactorMatrix,(J$4+1),FALSE)*$E392</f>
        <v>0</v>
      </c>
      <c r="K391" s="22">
        <f>VLOOKUP(CONCATENATE($F391," ",$G391),AllocFactorMatrix,(K$4+1),FALSE)*$E392</f>
        <v>0</v>
      </c>
      <c r="L391" s="22">
        <f>VLOOKUP(CONCATENATE($F391," ",$G391),AllocFactorMatrix,(L$4+1),FALSE)*$E392</f>
        <v>0</v>
      </c>
      <c r="M391" s="22">
        <f t="shared" si="198"/>
        <v>0</v>
      </c>
      <c r="N391" s="22">
        <f>VLOOKUP(CONCATENATE($F391," ",$G391),AllocFactorMatrix,(N$4+1),FALSE)*$E392</f>
        <v>0</v>
      </c>
      <c r="O391" s="22">
        <f>VLOOKUP(CONCATENATE($F391," ",$G391),AllocFactorMatrix,(O$4+1),FALSE)*$E392</f>
        <v>0</v>
      </c>
      <c r="P391" s="22">
        <f>VLOOKUP(CONCATENATE($F391," ",$G391),AllocFactorMatrix,(P$4+1),FALSE)*$E392</f>
        <v>0</v>
      </c>
      <c r="Q391" s="22">
        <f>VLOOKUP(CONCATENATE($F391," ",$G391),AllocFactorMatrix,(Q$4+1),FALSE)*$E392</f>
        <v>0</v>
      </c>
      <c r="R391" s="22">
        <f t="shared" si="200"/>
        <v>0</v>
      </c>
      <c r="S391" s="22">
        <f>VLOOKUP(CONCATENATE($F391," ",$G391),AllocFactorMatrix,(S$4+1),FALSE)*$E392</f>
        <v>0</v>
      </c>
      <c r="T391" s="22">
        <f>VLOOKUP(CONCATENATE($F391," ",$G391),AllocFactorMatrix,(T$4+1),FALSE)*$E392</f>
        <v>0</v>
      </c>
      <c r="U391" s="22">
        <f>VLOOKUP(CONCATENATE($F391," ",$G391),AllocFactorMatrix,(U$4+1),FALSE)*$E392</f>
        <v>0</v>
      </c>
      <c r="V391" s="22">
        <f>VLOOKUP(CONCATENATE($F391," ",$G391),AllocFactorMatrix,(V$4+1),FALSE)*$E392</f>
        <v>0</v>
      </c>
      <c r="W391" s="22">
        <f t="shared" si="201"/>
        <v>0</v>
      </c>
      <c r="X391" s="22">
        <f>VLOOKUP(CONCATENATE($F391," ",$G391),AllocFactorMatrix,(X$4+1),FALSE)*$E392</f>
        <v>0</v>
      </c>
      <c r="Y391" s="22">
        <f>VLOOKUP(CONCATENATE($F391," ",$G391),AllocFactorMatrix,(Y$4+1),FALSE)*$E392</f>
        <v>0</v>
      </c>
      <c r="Z391" s="22">
        <f t="shared" si="199"/>
        <v>0</v>
      </c>
      <c r="AA391" s="22">
        <f>VLOOKUP(CONCATENATE($F391," ",$G391),AllocFactorMatrix,(AA$4+1),FALSE)*$E392</f>
        <v>0</v>
      </c>
      <c r="AB391" s="22">
        <f>VLOOKUP(CONCATENATE($F391," ",$G391),AllocFactorMatrix,(AB$4+1),FALSE)*$E392</f>
        <v>0</v>
      </c>
      <c r="AC391" s="22">
        <f>VLOOKUP(CONCATENATE($F391," ",$G391),AllocFactorMatrix,(AC$4+1),FALSE)*$E392</f>
        <v>0</v>
      </c>
    </row>
    <row r="392" spans="5:29" collapsed="1">
      <c r="E392" s="19">
        <v>0</v>
      </c>
      <c r="F392" s="43" t="str">
        <f>+F1904</f>
        <v>PROD_DEMAND</v>
      </c>
      <c r="G392" s="17" t="str">
        <f>$G$15</f>
        <v>TOTAL</v>
      </c>
      <c r="H392" s="21">
        <f t="shared" si="185"/>
        <v>0</v>
      </c>
      <c r="I392" s="22">
        <f>VLOOKUP(CONCATENATE($F392," ",$G392),AllocFactorMatrix,(I$4+1),FALSE)*$E392</f>
        <v>0</v>
      </c>
      <c r="J392" s="22">
        <f>VLOOKUP(CONCATENATE($F392," ",$G392),AllocFactorMatrix,(J$4+1),FALSE)*$E392</f>
        <v>0</v>
      </c>
      <c r="K392" s="22">
        <f>VLOOKUP(CONCATENATE($F392," ",$G392),AllocFactorMatrix,(K$4+1),FALSE)*$E392</f>
        <v>0</v>
      </c>
      <c r="L392" s="22">
        <f>VLOOKUP(CONCATENATE($F392," ",$G392),AllocFactorMatrix,(L$4+1),FALSE)*$E392</f>
        <v>0</v>
      </c>
      <c r="M392" s="22">
        <f t="shared" si="198"/>
        <v>0</v>
      </c>
      <c r="N392" s="22">
        <f>VLOOKUP(CONCATENATE($F392," ",$G392),AllocFactorMatrix,(N$4+1),FALSE)*$E392</f>
        <v>0</v>
      </c>
      <c r="O392" s="22">
        <f>VLOOKUP(CONCATENATE($F392," ",$G392),AllocFactorMatrix,(O$4+1),FALSE)*$E392</f>
        <v>0</v>
      </c>
      <c r="P392" s="22">
        <f>VLOOKUP(CONCATENATE($F392," ",$G392),AllocFactorMatrix,(P$4+1),FALSE)*$E392</f>
        <v>0</v>
      </c>
      <c r="Q392" s="22">
        <f>VLOOKUP(CONCATENATE($F392," ",$G392),AllocFactorMatrix,(Q$4+1),FALSE)*$E392</f>
        <v>0</v>
      </c>
      <c r="R392" s="22">
        <f t="shared" si="200"/>
        <v>0</v>
      </c>
      <c r="S392" s="22">
        <f>VLOOKUP(CONCATENATE($F392," ",$G392),AllocFactorMatrix,(S$4+1),FALSE)*$E392</f>
        <v>0</v>
      </c>
      <c r="T392" s="22">
        <f>VLOOKUP(CONCATENATE($F392," ",$G392),AllocFactorMatrix,(T$4+1),FALSE)*$E392</f>
        <v>0</v>
      </c>
      <c r="U392" s="22">
        <f>VLOOKUP(CONCATENATE($F392," ",$G392),AllocFactorMatrix,(U$4+1),FALSE)*$E392</f>
        <v>0</v>
      </c>
      <c r="V392" s="22">
        <f>VLOOKUP(CONCATENATE($F392," ",$G392),AllocFactorMatrix,(V$4+1),FALSE)*$E392</f>
        <v>0</v>
      </c>
      <c r="W392" s="22">
        <f t="shared" si="201"/>
        <v>0</v>
      </c>
      <c r="X392" s="22">
        <f>VLOOKUP(CONCATENATE($F392," ",$G392),AllocFactorMatrix,(X$4+1),FALSE)*$E392</f>
        <v>0</v>
      </c>
      <c r="Y392" s="22">
        <f>VLOOKUP(CONCATENATE($F392," ",$G392),AllocFactorMatrix,(Y$4+1),FALSE)*$E392</f>
        <v>0</v>
      </c>
      <c r="Z392" s="22">
        <f t="shared" si="199"/>
        <v>0</v>
      </c>
      <c r="AA392" s="22">
        <f>VLOOKUP(CONCATENATE($F392," ",$G392),AllocFactorMatrix,(AA$4+1),FALSE)*$E392</f>
        <v>0</v>
      </c>
      <c r="AB392" s="22">
        <f>VLOOKUP(CONCATENATE($F392," ",$G392),AllocFactorMatrix,(AB$4+1),FALSE)*$E392</f>
        <v>0</v>
      </c>
      <c r="AC392" s="22">
        <f>VLOOKUP(CONCATENATE($F392," ",$G392),AllocFactorMatrix,(AC$4+1),FALSE)*$E392</f>
        <v>0</v>
      </c>
    </row>
    <row r="393" spans="5:29" hidden="1" outlineLevel="1">
      <c r="E393" s="19"/>
      <c r="F393" s="42" t="str">
        <f>F400</f>
        <v>CUST_TOTAL</v>
      </c>
      <c r="G393" s="17" t="str">
        <f>$G$8</f>
        <v>PRODUCTION</v>
      </c>
      <c r="H393" s="21">
        <f t="shared" si="185"/>
        <v>0</v>
      </c>
      <c r="I393" s="22">
        <f>VLOOKUP(CONCATENATE($F393," ",$G393),AllocFactorMatrix,(I$4+1),FALSE)*$E400</f>
        <v>0</v>
      </c>
      <c r="J393" s="22">
        <f>VLOOKUP(CONCATENATE($F393," ",$G393),AllocFactorMatrix,(J$4+1),FALSE)*$E400</f>
        <v>0</v>
      </c>
      <c r="K393" s="22">
        <f>VLOOKUP(CONCATENATE($F393," ",$G393),AllocFactorMatrix,(K$4+1),FALSE)*$E400</f>
        <v>0</v>
      </c>
      <c r="L393" s="22">
        <f>VLOOKUP(CONCATENATE($F393," ",$G393),AllocFactorMatrix,(L$4+1),FALSE)*$E400</f>
        <v>0</v>
      </c>
      <c r="M393" s="22">
        <f t="shared" ref="M393:M400" si="202">SUBTOTAL(9,J393:L393)</f>
        <v>0</v>
      </c>
      <c r="N393" s="22">
        <f>VLOOKUP(CONCATENATE($F393," ",$G393),AllocFactorMatrix,(N$4+1),FALSE)*$E400</f>
        <v>0</v>
      </c>
      <c r="O393" s="22">
        <f>VLOOKUP(CONCATENATE($F393," ",$G393),AllocFactorMatrix,(O$4+1),FALSE)*$E400</f>
        <v>0</v>
      </c>
      <c r="P393" s="22">
        <f>VLOOKUP(CONCATENATE($F393," ",$G393),AllocFactorMatrix,(P$4+1),FALSE)*$E400</f>
        <v>0</v>
      </c>
      <c r="Q393" s="22">
        <f>VLOOKUP(CONCATENATE($F393," ",$G393),AllocFactorMatrix,(Q$4+1),FALSE)*$E400</f>
        <v>0</v>
      </c>
      <c r="R393" s="22">
        <f>SUBTOTAL(9,N393:Q393)</f>
        <v>0</v>
      </c>
      <c r="S393" s="22">
        <f>VLOOKUP(CONCATENATE($F393," ",$G393),AllocFactorMatrix,(S$4+1),FALSE)*$E400</f>
        <v>0</v>
      </c>
      <c r="T393" s="22">
        <f>VLOOKUP(CONCATENATE($F393," ",$G393),AllocFactorMatrix,(T$4+1),FALSE)*$E400</f>
        <v>0</v>
      </c>
      <c r="U393" s="22">
        <f>VLOOKUP(CONCATENATE($F393," ",$G393),AllocFactorMatrix,(U$4+1),FALSE)*$E400</f>
        <v>0</v>
      </c>
      <c r="V393" s="22">
        <f>VLOOKUP(CONCATENATE($F393," ",$G393),AllocFactorMatrix,(V$4+1),FALSE)*$E400</f>
        <v>0</v>
      </c>
      <c r="W393" s="22">
        <f>SUBTOTAL(9,S393:V393)</f>
        <v>0</v>
      </c>
      <c r="X393" s="22">
        <f>VLOOKUP(CONCATENATE($F393," ",$G393),AllocFactorMatrix,(X$4+1),FALSE)*$E400</f>
        <v>0</v>
      </c>
      <c r="Y393" s="22">
        <f>VLOOKUP(CONCATENATE($F393," ",$G393),AllocFactorMatrix,(Y$4+1),FALSE)*$E400</f>
        <v>0</v>
      </c>
      <c r="Z393" s="22">
        <f t="shared" ref="Z393:Z400" si="203">SUBTOTAL(9,X393:Y393)</f>
        <v>0</v>
      </c>
      <c r="AA393" s="22">
        <f>VLOOKUP(CONCATENATE($F393," ",$G393),AllocFactorMatrix,(AA$4+1),FALSE)*$E400</f>
        <v>0</v>
      </c>
      <c r="AB393" s="22">
        <f>VLOOKUP(CONCATENATE($F393," ",$G393),AllocFactorMatrix,(AB$4+1),FALSE)*$E400</f>
        <v>0</v>
      </c>
      <c r="AC393" s="22">
        <f>VLOOKUP(CONCATENATE($F393," ",$G393),AllocFactorMatrix,(AC$4+1),FALSE)*$E400</f>
        <v>0</v>
      </c>
    </row>
    <row r="394" spans="5:29" hidden="1" outlineLevel="1">
      <c r="E394" s="19"/>
      <c r="F394" s="42" t="str">
        <f>F400</f>
        <v>CUST_TOTAL</v>
      </c>
      <c r="G394" s="17" t="str">
        <f>$G$9</f>
        <v>BULKTRAN</v>
      </c>
      <c r="H394" s="21">
        <f t="shared" si="185"/>
        <v>0</v>
      </c>
      <c r="I394" s="22">
        <f>VLOOKUP(CONCATENATE($F394," ",$G394),AllocFactorMatrix,(I$4+1),FALSE)*$E400</f>
        <v>0</v>
      </c>
      <c r="J394" s="22">
        <f>VLOOKUP(CONCATENATE($F394," ",$G394),AllocFactorMatrix,(J$4+1),FALSE)*$E400</f>
        <v>0</v>
      </c>
      <c r="K394" s="22">
        <f>VLOOKUP(CONCATENATE($F394," ",$G394),AllocFactorMatrix,(K$4+1),FALSE)*$E400</f>
        <v>0</v>
      </c>
      <c r="L394" s="22">
        <f>VLOOKUP(CONCATENATE($F394," ",$G394),AllocFactorMatrix,(L$4+1),FALSE)*$E400</f>
        <v>0</v>
      </c>
      <c r="M394" s="22">
        <f t="shared" si="202"/>
        <v>0</v>
      </c>
      <c r="N394" s="22">
        <f>VLOOKUP(CONCATENATE($F394," ",$G394),AllocFactorMatrix,(N$4+1),FALSE)*$E400</f>
        <v>0</v>
      </c>
      <c r="O394" s="22">
        <f>VLOOKUP(CONCATENATE($F394," ",$G394),AllocFactorMatrix,(O$4+1),FALSE)*$E400</f>
        <v>0</v>
      </c>
      <c r="P394" s="22">
        <f>VLOOKUP(CONCATENATE($F394," ",$G394),AllocFactorMatrix,(P$4+1),FALSE)*$E400</f>
        <v>0</v>
      </c>
      <c r="Q394" s="22">
        <f>VLOOKUP(CONCATENATE($F394," ",$G394),AllocFactorMatrix,(Q$4+1),FALSE)*$E400</f>
        <v>0</v>
      </c>
      <c r="R394" s="22">
        <f t="shared" ref="R394:R400" si="204">SUBTOTAL(9,N394:Q394)</f>
        <v>0</v>
      </c>
      <c r="S394" s="22">
        <f>VLOOKUP(CONCATENATE($F394," ",$G394),AllocFactorMatrix,(S$4+1),FALSE)*$E400</f>
        <v>0</v>
      </c>
      <c r="T394" s="22">
        <f>VLOOKUP(CONCATENATE($F394," ",$G394),AllocFactorMatrix,(T$4+1),FALSE)*$E400</f>
        <v>0</v>
      </c>
      <c r="U394" s="22">
        <f>VLOOKUP(CONCATENATE($F394," ",$G394),AllocFactorMatrix,(U$4+1),FALSE)*$E400</f>
        <v>0</v>
      </c>
      <c r="V394" s="22">
        <f>VLOOKUP(CONCATENATE($F394," ",$G394),AllocFactorMatrix,(V$4+1),FALSE)*$E400</f>
        <v>0</v>
      </c>
      <c r="W394" s="22">
        <f t="shared" ref="W394:W400" si="205">SUBTOTAL(9,S394:V394)</f>
        <v>0</v>
      </c>
      <c r="X394" s="22">
        <f>VLOOKUP(CONCATENATE($F394," ",$G394),AllocFactorMatrix,(X$4+1),FALSE)*$E400</f>
        <v>0</v>
      </c>
      <c r="Y394" s="22">
        <f>VLOOKUP(CONCATENATE($F394," ",$G394),AllocFactorMatrix,(Y$4+1),FALSE)*$E400</f>
        <v>0</v>
      </c>
      <c r="Z394" s="22">
        <f t="shared" si="203"/>
        <v>0</v>
      </c>
      <c r="AA394" s="22">
        <f>VLOOKUP(CONCATENATE($F394," ",$G394),AllocFactorMatrix,(AA$4+1),FALSE)*$E400</f>
        <v>0</v>
      </c>
      <c r="AB394" s="22">
        <f>VLOOKUP(CONCATENATE($F394," ",$G394),AllocFactorMatrix,(AB$4+1),FALSE)*$E400</f>
        <v>0</v>
      </c>
      <c r="AC394" s="22">
        <f>VLOOKUP(CONCATENATE($F394," ",$G394),AllocFactorMatrix,(AC$4+1),FALSE)*$E400</f>
        <v>0</v>
      </c>
    </row>
    <row r="395" spans="5:29" hidden="1" outlineLevel="1">
      <c r="E395" s="19"/>
      <c r="F395" s="42" t="str">
        <f>F400</f>
        <v>CUST_TOTAL</v>
      </c>
      <c r="G395" s="17" t="str">
        <f>$G$10</f>
        <v>SUBTRAN</v>
      </c>
      <c r="H395" s="21">
        <f t="shared" si="185"/>
        <v>0</v>
      </c>
      <c r="I395" s="22">
        <f>VLOOKUP(CONCATENATE($F395," ",$G395),AllocFactorMatrix,(I$4+1),FALSE)*$E400</f>
        <v>0</v>
      </c>
      <c r="J395" s="22">
        <f>VLOOKUP(CONCATENATE($F395," ",$G395),AllocFactorMatrix,(J$4+1),FALSE)*$E400</f>
        <v>0</v>
      </c>
      <c r="K395" s="22">
        <f>VLOOKUP(CONCATENATE($F395," ",$G395),AllocFactorMatrix,(K$4+1),FALSE)*$E400</f>
        <v>0</v>
      </c>
      <c r="L395" s="22">
        <f>VLOOKUP(CONCATENATE($F395," ",$G395),AllocFactorMatrix,(L$4+1),FALSE)*$E400</f>
        <v>0</v>
      </c>
      <c r="M395" s="22">
        <f t="shared" si="202"/>
        <v>0</v>
      </c>
      <c r="N395" s="22">
        <f>VLOOKUP(CONCATENATE($F395," ",$G395),AllocFactorMatrix,(N$4+1),FALSE)*$E400</f>
        <v>0</v>
      </c>
      <c r="O395" s="22">
        <f>VLOOKUP(CONCATENATE($F395," ",$G395),AllocFactorMatrix,(O$4+1),FALSE)*$E400</f>
        <v>0</v>
      </c>
      <c r="P395" s="22">
        <f>VLOOKUP(CONCATENATE($F395," ",$G395),AllocFactorMatrix,(P$4+1),FALSE)*$E400</f>
        <v>0</v>
      </c>
      <c r="Q395" s="22">
        <f>VLOOKUP(CONCATENATE($F395," ",$G395),AllocFactorMatrix,(Q$4+1),FALSE)*$E400</f>
        <v>0</v>
      </c>
      <c r="R395" s="22">
        <f t="shared" si="204"/>
        <v>0</v>
      </c>
      <c r="S395" s="22">
        <f>VLOOKUP(CONCATENATE($F395," ",$G395),AllocFactorMatrix,(S$4+1),FALSE)*$E400</f>
        <v>0</v>
      </c>
      <c r="T395" s="22">
        <f>VLOOKUP(CONCATENATE($F395," ",$G395),AllocFactorMatrix,(T$4+1),FALSE)*$E400</f>
        <v>0</v>
      </c>
      <c r="U395" s="22">
        <f>VLOOKUP(CONCATENATE($F395," ",$G395),AllocFactorMatrix,(U$4+1),FALSE)*$E400</f>
        <v>0</v>
      </c>
      <c r="V395" s="22">
        <f>VLOOKUP(CONCATENATE($F395," ",$G395),AllocFactorMatrix,(V$4+1),FALSE)*$E400</f>
        <v>0</v>
      </c>
      <c r="W395" s="22">
        <f t="shared" si="205"/>
        <v>0</v>
      </c>
      <c r="X395" s="22">
        <f>VLOOKUP(CONCATENATE($F395," ",$G395),AllocFactorMatrix,(X$4+1),FALSE)*$E400</f>
        <v>0</v>
      </c>
      <c r="Y395" s="22">
        <f>VLOOKUP(CONCATENATE($F395," ",$G395),AllocFactorMatrix,(Y$4+1),FALSE)*$E400</f>
        <v>0</v>
      </c>
      <c r="Z395" s="22">
        <f t="shared" si="203"/>
        <v>0</v>
      </c>
      <c r="AA395" s="22">
        <f>VLOOKUP(CONCATENATE($F395," ",$G395),AllocFactorMatrix,(AA$4+1),FALSE)*$E400</f>
        <v>0</v>
      </c>
      <c r="AB395" s="22">
        <f>VLOOKUP(CONCATENATE($F395," ",$G395),AllocFactorMatrix,(AB$4+1),FALSE)*$E400</f>
        <v>0</v>
      </c>
      <c r="AC395" s="22">
        <f>VLOOKUP(CONCATENATE($F395," ",$G395),AllocFactorMatrix,(AC$4+1),FALSE)*$E400</f>
        <v>0</v>
      </c>
    </row>
    <row r="396" spans="5:29" hidden="1" outlineLevel="1">
      <c r="E396" s="19"/>
      <c r="F396" s="42" t="str">
        <f>F400</f>
        <v>CUST_TOTAL</v>
      </c>
      <c r="G396" s="17" t="str">
        <f>$G$11</f>
        <v>DISTPRI</v>
      </c>
      <c r="H396" s="21">
        <f t="shared" si="185"/>
        <v>0</v>
      </c>
      <c r="I396" s="22">
        <f>VLOOKUP(CONCATENATE($F396," ",$G396),AllocFactorMatrix,(I$4+1),FALSE)*$E400</f>
        <v>0</v>
      </c>
      <c r="J396" s="22">
        <f>VLOOKUP(CONCATENATE($F396," ",$G396),AllocFactorMatrix,(J$4+1),FALSE)*$E400</f>
        <v>0</v>
      </c>
      <c r="K396" s="22">
        <f>VLOOKUP(CONCATENATE($F396," ",$G396),AllocFactorMatrix,(K$4+1),FALSE)*$E400</f>
        <v>0</v>
      </c>
      <c r="L396" s="22">
        <f>VLOOKUP(CONCATENATE($F396," ",$G396),AllocFactorMatrix,(L$4+1),FALSE)*$E400</f>
        <v>0</v>
      </c>
      <c r="M396" s="22">
        <f t="shared" si="202"/>
        <v>0</v>
      </c>
      <c r="N396" s="22">
        <f>VLOOKUP(CONCATENATE($F396," ",$G396),AllocFactorMatrix,(N$4+1),FALSE)*$E400</f>
        <v>0</v>
      </c>
      <c r="O396" s="22">
        <f>VLOOKUP(CONCATENATE($F396," ",$G396),AllocFactorMatrix,(O$4+1),FALSE)*$E400</f>
        <v>0</v>
      </c>
      <c r="P396" s="22">
        <f>VLOOKUP(CONCATENATE($F396," ",$G396),AllocFactorMatrix,(P$4+1),FALSE)*$E400</f>
        <v>0</v>
      </c>
      <c r="Q396" s="22">
        <f>VLOOKUP(CONCATENATE($F396," ",$G396),AllocFactorMatrix,(Q$4+1),FALSE)*$E400</f>
        <v>0</v>
      </c>
      <c r="R396" s="22">
        <f t="shared" si="204"/>
        <v>0</v>
      </c>
      <c r="S396" s="22">
        <f>VLOOKUP(CONCATENATE($F396," ",$G396),AllocFactorMatrix,(S$4+1),FALSE)*$E400</f>
        <v>0</v>
      </c>
      <c r="T396" s="22">
        <f>VLOOKUP(CONCATENATE($F396," ",$G396),AllocFactorMatrix,(T$4+1),FALSE)*$E400</f>
        <v>0</v>
      </c>
      <c r="U396" s="22">
        <f>VLOOKUP(CONCATENATE($F396," ",$G396),AllocFactorMatrix,(U$4+1),FALSE)*$E400</f>
        <v>0</v>
      </c>
      <c r="V396" s="22">
        <f>VLOOKUP(CONCATENATE($F396," ",$G396),AllocFactorMatrix,(V$4+1),FALSE)*$E400</f>
        <v>0</v>
      </c>
      <c r="W396" s="22">
        <f t="shared" si="205"/>
        <v>0</v>
      </c>
      <c r="X396" s="22">
        <f>VLOOKUP(CONCATENATE($F396," ",$G396),AllocFactorMatrix,(X$4+1),FALSE)*$E400</f>
        <v>0</v>
      </c>
      <c r="Y396" s="22">
        <f>VLOOKUP(CONCATENATE($F396," ",$G396),AllocFactorMatrix,(Y$4+1),FALSE)*$E400</f>
        <v>0</v>
      </c>
      <c r="Z396" s="22">
        <f t="shared" si="203"/>
        <v>0</v>
      </c>
      <c r="AA396" s="22">
        <f>VLOOKUP(CONCATENATE($F396," ",$G396),AllocFactorMatrix,(AA$4+1),FALSE)*$E400</f>
        <v>0</v>
      </c>
      <c r="AB396" s="22">
        <f>VLOOKUP(CONCATENATE($F396," ",$G396),AllocFactorMatrix,(AB$4+1),FALSE)*$E400</f>
        <v>0</v>
      </c>
      <c r="AC396" s="22">
        <f>VLOOKUP(CONCATENATE($F396," ",$G396),AllocFactorMatrix,(AC$4+1),FALSE)*$E400</f>
        <v>0</v>
      </c>
    </row>
    <row r="397" spans="5:29" hidden="1" outlineLevel="1">
      <c r="E397" s="19"/>
      <c r="F397" s="42" t="str">
        <f>F400</f>
        <v>CUST_TOTAL</v>
      </c>
      <c r="G397" s="17" t="str">
        <f>$G$12</f>
        <v>DISTSEC</v>
      </c>
      <c r="H397" s="21">
        <f t="shared" si="185"/>
        <v>0</v>
      </c>
      <c r="I397" s="22">
        <f>VLOOKUP(CONCATENATE($F397," ",$G397),AllocFactorMatrix,(I$4+1),FALSE)*$E400</f>
        <v>0</v>
      </c>
      <c r="J397" s="22">
        <f>VLOOKUP(CONCATENATE($F397," ",$G397),AllocFactorMatrix,(J$4+1),FALSE)*$E400</f>
        <v>0</v>
      </c>
      <c r="K397" s="22">
        <f>VLOOKUP(CONCATENATE($F397," ",$G397),AllocFactorMatrix,(K$4+1),FALSE)*$E400</f>
        <v>0</v>
      </c>
      <c r="L397" s="22">
        <f>VLOOKUP(CONCATENATE($F397," ",$G397),AllocFactorMatrix,(L$4+1),FALSE)*$E400</f>
        <v>0</v>
      </c>
      <c r="M397" s="22">
        <f t="shared" si="202"/>
        <v>0</v>
      </c>
      <c r="N397" s="22">
        <f>VLOOKUP(CONCATENATE($F397," ",$G397),AllocFactorMatrix,(N$4+1),FALSE)*$E400</f>
        <v>0</v>
      </c>
      <c r="O397" s="22">
        <f>VLOOKUP(CONCATENATE($F397," ",$G397),AllocFactorMatrix,(O$4+1),FALSE)*$E400</f>
        <v>0</v>
      </c>
      <c r="P397" s="22">
        <f>VLOOKUP(CONCATENATE($F397," ",$G397),AllocFactorMatrix,(P$4+1),FALSE)*$E400</f>
        <v>0</v>
      </c>
      <c r="Q397" s="22">
        <f>VLOOKUP(CONCATENATE($F397," ",$G397),AllocFactorMatrix,(Q$4+1),FALSE)*$E400</f>
        <v>0</v>
      </c>
      <c r="R397" s="22">
        <f t="shared" si="204"/>
        <v>0</v>
      </c>
      <c r="S397" s="22">
        <f>VLOOKUP(CONCATENATE($F397," ",$G397),AllocFactorMatrix,(S$4+1),FALSE)*$E400</f>
        <v>0</v>
      </c>
      <c r="T397" s="22">
        <f>VLOOKUP(CONCATENATE($F397," ",$G397),AllocFactorMatrix,(T$4+1),FALSE)*$E400</f>
        <v>0</v>
      </c>
      <c r="U397" s="22">
        <f>VLOOKUP(CONCATENATE($F397," ",$G397),AllocFactorMatrix,(U$4+1),FALSE)*$E400</f>
        <v>0</v>
      </c>
      <c r="V397" s="22">
        <f>VLOOKUP(CONCATENATE($F397," ",$G397),AllocFactorMatrix,(V$4+1),FALSE)*$E400</f>
        <v>0</v>
      </c>
      <c r="W397" s="22">
        <f t="shared" si="205"/>
        <v>0</v>
      </c>
      <c r="X397" s="22">
        <f>VLOOKUP(CONCATENATE($F397," ",$G397),AllocFactorMatrix,(X$4+1),FALSE)*$E400</f>
        <v>0</v>
      </c>
      <c r="Y397" s="22">
        <f>VLOOKUP(CONCATENATE($F397," ",$G397),AllocFactorMatrix,(Y$4+1),FALSE)*$E400</f>
        <v>0</v>
      </c>
      <c r="Z397" s="22">
        <f t="shared" si="203"/>
        <v>0</v>
      </c>
      <c r="AA397" s="22">
        <f>VLOOKUP(CONCATENATE($F397," ",$G397),AllocFactorMatrix,(AA$4+1),FALSE)*$E400</f>
        <v>0</v>
      </c>
      <c r="AB397" s="22">
        <f>VLOOKUP(CONCATENATE($F397," ",$G397),AllocFactorMatrix,(AB$4+1),FALSE)*$E400</f>
        <v>0</v>
      </c>
      <c r="AC397" s="22">
        <f>VLOOKUP(CONCATENATE($F397," ",$G397),AllocFactorMatrix,(AC$4+1),FALSE)*$E400</f>
        <v>0</v>
      </c>
    </row>
    <row r="398" spans="5:29" hidden="1" outlineLevel="1">
      <c r="E398" s="19"/>
      <c r="F398" s="42" t="str">
        <f>F400</f>
        <v>CUST_TOTAL</v>
      </c>
      <c r="G398" s="17" t="str">
        <f>$G$13</f>
        <v>ENERGY</v>
      </c>
      <c r="H398" s="21">
        <f t="shared" si="185"/>
        <v>0</v>
      </c>
      <c r="I398" s="22">
        <f>VLOOKUP(CONCATENATE($F398," ",$G398),AllocFactorMatrix,(I$4+1),FALSE)*$E400</f>
        <v>0</v>
      </c>
      <c r="J398" s="22">
        <f>VLOOKUP(CONCATENATE($F398," ",$G398),AllocFactorMatrix,(J$4+1),FALSE)*$E400</f>
        <v>0</v>
      </c>
      <c r="K398" s="22">
        <f>VLOOKUP(CONCATENATE($F398," ",$G398),AllocFactorMatrix,(K$4+1),FALSE)*$E400</f>
        <v>0</v>
      </c>
      <c r="L398" s="22">
        <f>VLOOKUP(CONCATENATE($F398," ",$G398),AllocFactorMatrix,(L$4+1),FALSE)*$E400</f>
        <v>0</v>
      </c>
      <c r="M398" s="22">
        <f t="shared" si="202"/>
        <v>0</v>
      </c>
      <c r="N398" s="22">
        <f>VLOOKUP(CONCATENATE($F398," ",$G398),AllocFactorMatrix,(N$4+1),FALSE)*$E400</f>
        <v>0</v>
      </c>
      <c r="O398" s="22">
        <f>VLOOKUP(CONCATENATE($F398," ",$G398),AllocFactorMatrix,(O$4+1),FALSE)*$E400</f>
        <v>0</v>
      </c>
      <c r="P398" s="22">
        <f>VLOOKUP(CONCATENATE($F398," ",$G398),AllocFactorMatrix,(P$4+1),FALSE)*$E400</f>
        <v>0</v>
      </c>
      <c r="Q398" s="22">
        <f>VLOOKUP(CONCATENATE($F398," ",$G398),AllocFactorMatrix,(Q$4+1),FALSE)*$E400</f>
        <v>0</v>
      </c>
      <c r="R398" s="22">
        <f t="shared" si="204"/>
        <v>0</v>
      </c>
      <c r="S398" s="22">
        <f>VLOOKUP(CONCATENATE($F398," ",$G398),AllocFactorMatrix,(S$4+1),FALSE)*$E400</f>
        <v>0</v>
      </c>
      <c r="T398" s="22">
        <f>VLOOKUP(CONCATENATE($F398," ",$G398),AllocFactorMatrix,(T$4+1),FALSE)*$E400</f>
        <v>0</v>
      </c>
      <c r="U398" s="22">
        <f>VLOOKUP(CONCATENATE($F398," ",$G398),AllocFactorMatrix,(U$4+1),FALSE)*$E400</f>
        <v>0</v>
      </c>
      <c r="V398" s="22">
        <f>VLOOKUP(CONCATENATE($F398," ",$G398),AllocFactorMatrix,(V$4+1),FALSE)*$E400</f>
        <v>0</v>
      </c>
      <c r="W398" s="22">
        <f t="shared" si="205"/>
        <v>0</v>
      </c>
      <c r="X398" s="22">
        <f>VLOOKUP(CONCATENATE($F398," ",$G398),AllocFactorMatrix,(X$4+1),FALSE)*$E400</f>
        <v>0</v>
      </c>
      <c r="Y398" s="22">
        <f>VLOOKUP(CONCATENATE($F398," ",$G398),AllocFactorMatrix,(Y$4+1),FALSE)*$E400</f>
        <v>0</v>
      </c>
      <c r="Z398" s="22">
        <f t="shared" si="203"/>
        <v>0</v>
      </c>
      <c r="AA398" s="22">
        <f>VLOOKUP(CONCATENATE($F398," ",$G398),AllocFactorMatrix,(AA$4+1),FALSE)*$E400</f>
        <v>0</v>
      </c>
      <c r="AB398" s="22">
        <f>VLOOKUP(CONCATENATE($F398," ",$G398),AllocFactorMatrix,(AB$4+1),FALSE)*$E400</f>
        <v>0</v>
      </c>
      <c r="AC398" s="22">
        <f>VLOOKUP(CONCATENATE($F398," ",$G398),AllocFactorMatrix,(AC$4+1),FALSE)*$E400</f>
        <v>0</v>
      </c>
    </row>
    <row r="399" spans="5:29" hidden="1" outlineLevel="1">
      <c r="E399" s="19"/>
      <c r="F399" s="42" t="str">
        <f>F400</f>
        <v>CUST_TOTAL</v>
      </c>
      <c r="G399" s="17" t="str">
        <f>$G$14</f>
        <v>CUSTOMER</v>
      </c>
      <c r="H399" s="21">
        <f t="shared" si="185"/>
        <v>0</v>
      </c>
      <c r="I399" s="22">
        <f>VLOOKUP(CONCATENATE($F399," ",$G399),AllocFactorMatrix,(I$4+1),FALSE)*$E400</f>
        <v>0</v>
      </c>
      <c r="J399" s="22">
        <f>VLOOKUP(CONCATENATE($F399," ",$G399),AllocFactorMatrix,(J$4+1),FALSE)*$E400</f>
        <v>0</v>
      </c>
      <c r="K399" s="22">
        <f>VLOOKUP(CONCATENATE($F399," ",$G399),AllocFactorMatrix,(K$4+1),FALSE)*$E400</f>
        <v>0</v>
      </c>
      <c r="L399" s="22">
        <f>VLOOKUP(CONCATENATE($F399," ",$G399),AllocFactorMatrix,(L$4+1),FALSE)*$E400</f>
        <v>0</v>
      </c>
      <c r="M399" s="22">
        <f t="shared" si="202"/>
        <v>0</v>
      </c>
      <c r="N399" s="22">
        <f>VLOOKUP(CONCATENATE($F399," ",$G399),AllocFactorMatrix,(N$4+1),FALSE)*$E400</f>
        <v>0</v>
      </c>
      <c r="O399" s="22">
        <f>VLOOKUP(CONCATENATE($F399," ",$G399),AllocFactorMatrix,(O$4+1),FALSE)*$E400</f>
        <v>0</v>
      </c>
      <c r="P399" s="22">
        <f>VLOOKUP(CONCATENATE($F399," ",$G399),AllocFactorMatrix,(P$4+1),FALSE)*$E400</f>
        <v>0</v>
      </c>
      <c r="Q399" s="22">
        <f>VLOOKUP(CONCATENATE($F399," ",$G399),AllocFactorMatrix,(Q$4+1),FALSE)*$E400</f>
        <v>0</v>
      </c>
      <c r="R399" s="22">
        <f t="shared" si="204"/>
        <v>0</v>
      </c>
      <c r="S399" s="22">
        <f>VLOOKUP(CONCATENATE($F399," ",$G399),AllocFactorMatrix,(S$4+1),FALSE)*$E400</f>
        <v>0</v>
      </c>
      <c r="T399" s="22">
        <f>VLOOKUP(CONCATENATE($F399," ",$G399),AllocFactorMatrix,(T$4+1),FALSE)*$E400</f>
        <v>0</v>
      </c>
      <c r="U399" s="22">
        <f>VLOOKUP(CONCATENATE($F399," ",$G399),AllocFactorMatrix,(U$4+1),FALSE)*$E400</f>
        <v>0</v>
      </c>
      <c r="V399" s="22">
        <f>VLOOKUP(CONCATENATE($F399," ",$G399),AllocFactorMatrix,(V$4+1),FALSE)*$E400</f>
        <v>0</v>
      </c>
      <c r="W399" s="22">
        <f t="shared" si="205"/>
        <v>0</v>
      </c>
      <c r="X399" s="22">
        <f>VLOOKUP(CONCATENATE($F399," ",$G399),AllocFactorMatrix,(X$4+1),FALSE)*$E400</f>
        <v>0</v>
      </c>
      <c r="Y399" s="22">
        <f>VLOOKUP(CONCATENATE($F399," ",$G399),AllocFactorMatrix,(Y$4+1),FALSE)*$E400</f>
        <v>0</v>
      </c>
      <c r="Z399" s="22">
        <f t="shared" si="203"/>
        <v>0</v>
      </c>
      <c r="AA399" s="22">
        <f>VLOOKUP(CONCATENATE($F399," ",$G399),AllocFactorMatrix,(AA$4+1),FALSE)*$E400</f>
        <v>0</v>
      </c>
      <c r="AB399" s="22">
        <f>VLOOKUP(CONCATENATE($F399," ",$G399),AllocFactorMatrix,(AB$4+1),FALSE)*$E400</f>
        <v>0</v>
      </c>
      <c r="AC399" s="22">
        <f>VLOOKUP(CONCATENATE($F399," ",$G399),AllocFactorMatrix,(AC$4+1),FALSE)*$E400</f>
        <v>0</v>
      </c>
    </row>
    <row r="400" spans="5:29" collapsed="1">
      <c r="E400" s="19">
        <v>0</v>
      </c>
      <c r="F400" s="42" t="str">
        <f>+F1912</f>
        <v>CUST_TOTAL</v>
      </c>
      <c r="G400" s="17" t="str">
        <f>$G$15</f>
        <v>TOTAL</v>
      </c>
      <c r="H400" s="21">
        <f t="shared" si="185"/>
        <v>0</v>
      </c>
      <c r="I400" s="22">
        <f>VLOOKUP(CONCATENATE($F400," ",$G400),AllocFactorMatrix,(I$4+1),FALSE)*$E400</f>
        <v>0</v>
      </c>
      <c r="J400" s="22">
        <f>VLOOKUP(CONCATENATE($F400," ",$G400),AllocFactorMatrix,(J$4+1),FALSE)*$E400</f>
        <v>0</v>
      </c>
      <c r="K400" s="22">
        <f>VLOOKUP(CONCATENATE($F400," ",$G400),AllocFactorMatrix,(K$4+1),FALSE)*$E400</f>
        <v>0</v>
      </c>
      <c r="L400" s="22">
        <f>VLOOKUP(CONCATENATE($F400," ",$G400),AllocFactorMatrix,(L$4+1),FALSE)*$E400</f>
        <v>0</v>
      </c>
      <c r="M400" s="22">
        <f t="shared" si="202"/>
        <v>0</v>
      </c>
      <c r="N400" s="22">
        <f>VLOOKUP(CONCATENATE($F400," ",$G400),AllocFactorMatrix,(N$4+1),FALSE)*$E400</f>
        <v>0</v>
      </c>
      <c r="O400" s="22">
        <f>VLOOKUP(CONCATENATE($F400," ",$G400),AllocFactorMatrix,(O$4+1),FALSE)*$E400</f>
        <v>0</v>
      </c>
      <c r="P400" s="22">
        <f>VLOOKUP(CONCATENATE($F400," ",$G400),AllocFactorMatrix,(P$4+1),FALSE)*$E400</f>
        <v>0</v>
      </c>
      <c r="Q400" s="22">
        <f>VLOOKUP(CONCATENATE($F400," ",$G400),AllocFactorMatrix,(Q$4+1),FALSE)*$E400</f>
        <v>0</v>
      </c>
      <c r="R400" s="22">
        <f t="shared" si="204"/>
        <v>0</v>
      </c>
      <c r="S400" s="22">
        <f>VLOOKUP(CONCATENATE($F400," ",$G400),AllocFactorMatrix,(S$4+1),FALSE)*$E400</f>
        <v>0</v>
      </c>
      <c r="T400" s="22">
        <f>VLOOKUP(CONCATENATE($F400," ",$G400),AllocFactorMatrix,(T$4+1),FALSE)*$E400</f>
        <v>0</v>
      </c>
      <c r="U400" s="22">
        <f>VLOOKUP(CONCATENATE($F400," ",$G400),AllocFactorMatrix,(U$4+1),FALSE)*$E400</f>
        <v>0</v>
      </c>
      <c r="V400" s="22">
        <f>VLOOKUP(CONCATENATE($F400," ",$G400),AllocFactorMatrix,(V$4+1),FALSE)*$E400</f>
        <v>0</v>
      </c>
      <c r="W400" s="22">
        <f t="shared" si="205"/>
        <v>0</v>
      </c>
      <c r="X400" s="22">
        <f>VLOOKUP(CONCATENATE($F400," ",$G400),AllocFactorMatrix,(X$4+1),FALSE)*$E400</f>
        <v>0</v>
      </c>
      <c r="Y400" s="22">
        <f>VLOOKUP(CONCATENATE($F400," ",$G400),AllocFactorMatrix,(Y$4+1),FALSE)*$E400</f>
        <v>0</v>
      </c>
      <c r="Z400" s="22">
        <f t="shared" si="203"/>
        <v>0</v>
      </c>
      <c r="AA400" s="22">
        <f>VLOOKUP(CONCATENATE($F400," ",$G400),AllocFactorMatrix,(AA$4+1),FALSE)*$E400</f>
        <v>0</v>
      </c>
      <c r="AB400" s="22">
        <f>VLOOKUP(CONCATENATE($F400," ",$G400),AllocFactorMatrix,(AB$4+1),FALSE)*$E400</f>
        <v>0</v>
      </c>
      <c r="AC400" s="22">
        <f>VLOOKUP(CONCATENATE($F400," ",$G400),AllocFactorMatrix,(AC$4+1),FALSE)*$E400</f>
        <v>0</v>
      </c>
    </row>
    <row r="401" spans="5:29" hidden="1" outlineLevel="1">
      <c r="F401" s="42" t="str">
        <f>F408</f>
        <v>CUST_TOTAL</v>
      </c>
      <c r="G401" s="17" t="str">
        <f>$G$8</f>
        <v>PRODUCTION</v>
      </c>
      <c r="H401" s="21">
        <f t="shared" si="185"/>
        <v>0</v>
      </c>
      <c r="I401" s="22">
        <f>VLOOKUP(CONCATENATE($F401," ",$G401),AllocFactorMatrix,(I$4+1),FALSE)*$E408</f>
        <v>0</v>
      </c>
      <c r="J401" s="22">
        <f>VLOOKUP(CONCATENATE($F401," ",$G401),AllocFactorMatrix,(J$4+1),FALSE)*$E408</f>
        <v>0</v>
      </c>
      <c r="K401" s="22">
        <f>VLOOKUP(CONCATENATE($F401," ",$G401),AllocFactorMatrix,(K$4+1),FALSE)*$E408</f>
        <v>0</v>
      </c>
      <c r="L401" s="22">
        <f>VLOOKUP(CONCATENATE($F401," ",$G401),AllocFactorMatrix,(L$4+1),FALSE)*$E408</f>
        <v>0</v>
      </c>
      <c r="M401" s="22">
        <f t="shared" ref="M401:M408" si="206">SUBTOTAL(9,J401:L401)</f>
        <v>0</v>
      </c>
      <c r="N401" s="22">
        <f>VLOOKUP(CONCATENATE($F401," ",$G401),AllocFactorMatrix,(N$4+1),FALSE)*$E408</f>
        <v>0</v>
      </c>
      <c r="O401" s="22">
        <f>VLOOKUP(CONCATENATE($F401," ",$G401),AllocFactorMatrix,(O$4+1),FALSE)*$E408</f>
        <v>0</v>
      </c>
      <c r="P401" s="22">
        <f>VLOOKUP(CONCATENATE($F401," ",$G401),AllocFactorMatrix,(P$4+1),FALSE)*$E408</f>
        <v>0</v>
      </c>
      <c r="Q401" s="22">
        <f>VLOOKUP(CONCATENATE($F401," ",$G401),AllocFactorMatrix,(Q$4+1),FALSE)*$E408</f>
        <v>0</v>
      </c>
      <c r="R401" s="22">
        <f>SUBTOTAL(9,N401:Q401)</f>
        <v>0</v>
      </c>
      <c r="S401" s="22">
        <f>VLOOKUP(CONCATENATE($F401," ",$G401),AllocFactorMatrix,(S$4+1),FALSE)*$E408</f>
        <v>0</v>
      </c>
      <c r="T401" s="22">
        <f>VLOOKUP(CONCATENATE($F401," ",$G401),AllocFactorMatrix,(T$4+1),FALSE)*$E408</f>
        <v>0</v>
      </c>
      <c r="U401" s="22">
        <f>VLOOKUP(CONCATENATE($F401," ",$G401),AllocFactorMatrix,(U$4+1),FALSE)*$E408</f>
        <v>0</v>
      </c>
      <c r="V401" s="22">
        <f>VLOOKUP(CONCATENATE($F401," ",$G401),AllocFactorMatrix,(V$4+1),FALSE)*$E408</f>
        <v>0</v>
      </c>
      <c r="W401" s="22">
        <f>SUBTOTAL(9,S401:V401)</f>
        <v>0</v>
      </c>
      <c r="X401" s="22">
        <f>VLOOKUP(CONCATENATE($F401," ",$G401),AllocFactorMatrix,(X$4+1),FALSE)*$E408</f>
        <v>0</v>
      </c>
      <c r="Y401" s="22">
        <f>VLOOKUP(CONCATENATE($F401," ",$G401),AllocFactorMatrix,(Y$4+1),FALSE)*$E408</f>
        <v>0</v>
      </c>
      <c r="Z401" s="22">
        <f t="shared" ref="Z401:Z432" si="207">SUBTOTAL(9,X401:Y401)</f>
        <v>0</v>
      </c>
      <c r="AA401" s="22">
        <f>VLOOKUP(CONCATENATE($F401," ",$G401),AllocFactorMatrix,(AA$4+1),FALSE)*$E408</f>
        <v>0</v>
      </c>
      <c r="AB401" s="22">
        <f>VLOOKUP(CONCATENATE($F401," ",$G401),AllocFactorMatrix,(AB$4+1),FALSE)*$E408</f>
        <v>0</v>
      </c>
      <c r="AC401" s="22">
        <f>VLOOKUP(CONCATENATE($F401," ",$G401),AllocFactorMatrix,(AC$4+1),FALSE)*$E408</f>
        <v>0</v>
      </c>
    </row>
    <row r="402" spans="5:29" hidden="1" outlineLevel="1">
      <c r="F402" s="42" t="str">
        <f>F408</f>
        <v>CUST_TOTAL</v>
      </c>
      <c r="G402" s="17" t="str">
        <f>$G$9</f>
        <v>BULKTRAN</v>
      </c>
      <c r="H402" s="21">
        <f t="shared" si="185"/>
        <v>0</v>
      </c>
      <c r="I402" s="22">
        <f>VLOOKUP(CONCATENATE($F402," ",$G402),AllocFactorMatrix,(I$4+1),FALSE)*$E408</f>
        <v>0</v>
      </c>
      <c r="J402" s="22">
        <f>VLOOKUP(CONCATENATE($F402," ",$G402),AllocFactorMatrix,(J$4+1),FALSE)*$E408</f>
        <v>0</v>
      </c>
      <c r="K402" s="22">
        <f>VLOOKUP(CONCATENATE($F402," ",$G402),AllocFactorMatrix,(K$4+1),FALSE)*$E408</f>
        <v>0</v>
      </c>
      <c r="L402" s="22">
        <f>VLOOKUP(CONCATENATE($F402," ",$G402),AllocFactorMatrix,(L$4+1),FALSE)*$E408</f>
        <v>0</v>
      </c>
      <c r="M402" s="22">
        <f t="shared" si="206"/>
        <v>0</v>
      </c>
      <c r="N402" s="22">
        <f>VLOOKUP(CONCATENATE($F402," ",$G402),AllocFactorMatrix,(N$4+1),FALSE)*$E408</f>
        <v>0</v>
      </c>
      <c r="O402" s="22">
        <f>VLOOKUP(CONCATENATE($F402," ",$G402),AllocFactorMatrix,(O$4+1),FALSE)*$E408</f>
        <v>0</v>
      </c>
      <c r="P402" s="22">
        <f>VLOOKUP(CONCATENATE($F402," ",$G402),AllocFactorMatrix,(P$4+1),FALSE)*$E408</f>
        <v>0</v>
      </c>
      <c r="Q402" s="22">
        <f>VLOOKUP(CONCATENATE($F402," ",$G402),AllocFactorMatrix,(Q$4+1),FALSE)*$E408</f>
        <v>0</v>
      </c>
      <c r="R402" s="22">
        <f t="shared" ref="R402:R408" si="208">SUBTOTAL(9,N402:Q402)</f>
        <v>0</v>
      </c>
      <c r="S402" s="22">
        <f>VLOOKUP(CONCATENATE($F402," ",$G402),AllocFactorMatrix,(S$4+1),FALSE)*$E408</f>
        <v>0</v>
      </c>
      <c r="T402" s="22">
        <f>VLOOKUP(CONCATENATE($F402," ",$G402),AllocFactorMatrix,(T$4+1),FALSE)*$E408</f>
        <v>0</v>
      </c>
      <c r="U402" s="22">
        <f>VLOOKUP(CONCATENATE($F402," ",$G402),AllocFactorMatrix,(U$4+1),FALSE)*$E408</f>
        <v>0</v>
      </c>
      <c r="V402" s="22">
        <f>VLOOKUP(CONCATENATE($F402," ",$G402),AllocFactorMatrix,(V$4+1),FALSE)*$E408</f>
        <v>0</v>
      </c>
      <c r="W402" s="22">
        <f t="shared" ref="W402:W408" si="209">SUBTOTAL(9,S402:V402)</f>
        <v>0</v>
      </c>
      <c r="X402" s="22">
        <f>VLOOKUP(CONCATENATE($F402," ",$G402),AllocFactorMatrix,(X$4+1),FALSE)*$E408</f>
        <v>0</v>
      </c>
      <c r="Y402" s="22">
        <f>VLOOKUP(CONCATENATE($F402," ",$G402),AllocFactorMatrix,(Y$4+1),FALSE)*$E408</f>
        <v>0</v>
      </c>
      <c r="Z402" s="22">
        <f t="shared" si="207"/>
        <v>0</v>
      </c>
      <c r="AA402" s="22">
        <f>VLOOKUP(CONCATENATE($F402," ",$G402),AllocFactorMatrix,(AA$4+1),FALSE)*$E408</f>
        <v>0</v>
      </c>
      <c r="AB402" s="22">
        <f>VLOOKUP(CONCATENATE($F402," ",$G402),AllocFactorMatrix,(AB$4+1),FALSE)*$E408</f>
        <v>0</v>
      </c>
      <c r="AC402" s="22">
        <f>VLOOKUP(CONCATENATE($F402," ",$G402),AllocFactorMatrix,(AC$4+1),FALSE)*$E408</f>
        <v>0</v>
      </c>
    </row>
    <row r="403" spans="5:29" hidden="1" outlineLevel="1">
      <c r="F403" s="42" t="str">
        <f>F408</f>
        <v>CUST_TOTAL</v>
      </c>
      <c r="G403" s="17" t="str">
        <f>$G$10</f>
        <v>SUBTRAN</v>
      </c>
      <c r="H403" s="21">
        <f t="shared" si="185"/>
        <v>0</v>
      </c>
      <c r="I403" s="22">
        <f>VLOOKUP(CONCATENATE($F403," ",$G403),AllocFactorMatrix,(I$4+1),FALSE)*$E408</f>
        <v>0</v>
      </c>
      <c r="J403" s="22">
        <f>VLOOKUP(CONCATENATE($F403," ",$G403),AllocFactorMatrix,(J$4+1),FALSE)*$E408</f>
        <v>0</v>
      </c>
      <c r="K403" s="22">
        <f>VLOOKUP(CONCATENATE($F403," ",$G403),AllocFactorMatrix,(K$4+1),FALSE)*$E408</f>
        <v>0</v>
      </c>
      <c r="L403" s="22">
        <f>VLOOKUP(CONCATENATE($F403," ",$G403),AllocFactorMatrix,(L$4+1),FALSE)*$E408</f>
        <v>0</v>
      </c>
      <c r="M403" s="22">
        <f t="shared" si="206"/>
        <v>0</v>
      </c>
      <c r="N403" s="22">
        <f>VLOOKUP(CONCATENATE($F403," ",$G403),AllocFactorMatrix,(N$4+1),FALSE)*$E408</f>
        <v>0</v>
      </c>
      <c r="O403" s="22">
        <f>VLOOKUP(CONCATENATE($F403," ",$G403),AllocFactorMatrix,(O$4+1),FALSE)*$E408</f>
        <v>0</v>
      </c>
      <c r="P403" s="22">
        <f>VLOOKUP(CONCATENATE($F403," ",$G403),AllocFactorMatrix,(P$4+1),FALSE)*$E408</f>
        <v>0</v>
      </c>
      <c r="Q403" s="22">
        <f>VLOOKUP(CONCATENATE($F403," ",$G403),AllocFactorMatrix,(Q$4+1),FALSE)*$E408</f>
        <v>0</v>
      </c>
      <c r="R403" s="22">
        <f t="shared" si="208"/>
        <v>0</v>
      </c>
      <c r="S403" s="22">
        <f>VLOOKUP(CONCATENATE($F403," ",$G403),AllocFactorMatrix,(S$4+1),FALSE)*$E408</f>
        <v>0</v>
      </c>
      <c r="T403" s="22">
        <f>VLOOKUP(CONCATENATE($F403," ",$G403),AllocFactorMatrix,(T$4+1),FALSE)*$E408</f>
        <v>0</v>
      </c>
      <c r="U403" s="22">
        <f>VLOOKUP(CONCATENATE($F403," ",$G403),AllocFactorMatrix,(U$4+1),FALSE)*$E408</f>
        <v>0</v>
      </c>
      <c r="V403" s="22">
        <f>VLOOKUP(CONCATENATE($F403," ",$G403),AllocFactorMatrix,(V$4+1),FALSE)*$E408</f>
        <v>0</v>
      </c>
      <c r="W403" s="22">
        <f t="shared" si="209"/>
        <v>0</v>
      </c>
      <c r="X403" s="22">
        <f>VLOOKUP(CONCATENATE($F403," ",$G403),AllocFactorMatrix,(X$4+1),FALSE)*$E408</f>
        <v>0</v>
      </c>
      <c r="Y403" s="22">
        <f>VLOOKUP(CONCATENATE($F403," ",$G403),AllocFactorMatrix,(Y$4+1),FALSE)*$E408</f>
        <v>0</v>
      </c>
      <c r="Z403" s="22">
        <f t="shared" si="207"/>
        <v>0</v>
      </c>
      <c r="AA403" s="22">
        <f>VLOOKUP(CONCATENATE($F403," ",$G403),AllocFactorMatrix,(AA$4+1),FALSE)*$E408</f>
        <v>0</v>
      </c>
      <c r="AB403" s="22">
        <f>VLOOKUP(CONCATENATE($F403," ",$G403),AllocFactorMatrix,(AB$4+1),FALSE)*$E408</f>
        <v>0</v>
      </c>
      <c r="AC403" s="22">
        <f>VLOOKUP(CONCATENATE($F403," ",$G403),AllocFactorMatrix,(AC$4+1),FALSE)*$E408</f>
        <v>0</v>
      </c>
    </row>
    <row r="404" spans="5:29" hidden="1" outlineLevel="1">
      <c r="F404" s="42" t="str">
        <f>F408</f>
        <v>CUST_TOTAL</v>
      </c>
      <c r="G404" s="17" t="str">
        <f>$G$11</f>
        <v>DISTPRI</v>
      </c>
      <c r="H404" s="21">
        <f t="shared" si="185"/>
        <v>0</v>
      </c>
      <c r="I404" s="22">
        <f>VLOOKUP(CONCATENATE($F404," ",$G404),AllocFactorMatrix,(I$4+1),FALSE)*$E408</f>
        <v>0</v>
      </c>
      <c r="J404" s="22">
        <f>VLOOKUP(CONCATENATE($F404," ",$G404),AllocFactorMatrix,(J$4+1),FALSE)*$E408</f>
        <v>0</v>
      </c>
      <c r="K404" s="22">
        <f>VLOOKUP(CONCATENATE($F404," ",$G404),AllocFactorMatrix,(K$4+1),FALSE)*$E408</f>
        <v>0</v>
      </c>
      <c r="L404" s="22">
        <f>VLOOKUP(CONCATENATE($F404," ",$G404),AllocFactorMatrix,(L$4+1),FALSE)*$E408</f>
        <v>0</v>
      </c>
      <c r="M404" s="22">
        <f t="shared" si="206"/>
        <v>0</v>
      </c>
      <c r="N404" s="22">
        <f>VLOOKUP(CONCATENATE($F404," ",$G404),AllocFactorMatrix,(N$4+1),FALSE)*$E408</f>
        <v>0</v>
      </c>
      <c r="O404" s="22">
        <f>VLOOKUP(CONCATENATE($F404," ",$G404),AllocFactorMatrix,(O$4+1),FALSE)*$E408</f>
        <v>0</v>
      </c>
      <c r="P404" s="22">
        <f>VLOOKUP(CONCATENATE($F404," ",$G404),AllocFactorMatrix,(P$4+1),FALSE)*$E408</f>
        <v>0</v>
      </c>
      <c r="Q404" s="22">
        <f>VLOOKUP(CONCATENATE($F404," ",$G404),AllocFactorMatrix,(Q$4+1),FALSE)*$E408</f>
        <v>0</v>
      </c>
      <c r="R404" s="22">
        <f t="shared" si="208"/>
        <v>0</v>
      </c>
      <c r="S404" s="22">
        <f>VLOOKUP(CONCATENATE($F404," ",$G404),AllocFactorMatrix,(S$4+1),FALSE)*$E408</f>
        <v>0</v>
      </c>
      <c r="T404" s="22">
        <f>VLOOKUP(CONCATENATE($F404," ",$G404),AllocFactorMatrix,(T$4+1),FALSE)*$E408</f>
        <v>0</v>
      </c>
      <c r="U404" s="22">
        <f>VLOOKUP(CONCATENATE($F404," ",$G404),AllocFactorMatrix,(U$4+1),FALSE)*$E408</f>
        <v>0</v>
      </c>
      <c r="V404" s="22">
        <f>VLOOKUP(CONCATENATE($F404," ",$G404),AllocFactorMatrix,(V$4+1),FALSE)*$E408</f>
        <v>0</v>
      </c>
      <c r="W404" s="22">
        <f t="shared" si="209"/>
        <v>0</v>
      </c>
      <c r="X404" s="22">
        <f>VLOOKUP(CONCATENATE($F404," ",$G404),AllocFactorMatrix,(X$4+1),FALSE)*$E408</f>
        <v>0</v>
      </c>
      <c r="Y404" s="22">
        <f>VLOOKUP(CONCATENATE($F404," ",$G404),AllocFactorMatrix,(Y$4+1),FALSE)*$E408</f>
        <v>0</v>
      </c>
      <c r="Z404" s="22">
        <f t="shared" si="207"/>
        <v>0</v>
      </c>
      <c r="AA404" s="22">
        <f>VLOOKUP(CONCATENATE($F404," ",$G404),AllocFactorMatrix,(AA$4+1),FALSE)*$E408</f>
        <v>0</v>
      </c>
      <c r="AB404" s="22">
        <f>VLOOKUP(CONCATENATE($F404," ",$G404),AllocFactorMatrix,(AB$4+1),FALSE)*$E408</f>
        <v>0</v>
      </c>
      <c r="AC404" s="22">
        <f>VLOOKUP(CONCATENATE($F404," ",$G404),AllocFactorMatrix,(AC$4+1),FALSE)*$E408</f>
        <v>0</v>
      </c>
    </row>
    <row r="405" spans="5:29" hidden="1" outlineLevel="1">
      <c r="F405" s="42" t="str">
        <f>F408</f>
        <v>CUST_TOTAL</v>
      </c>
      <c r="G405" s="17" t="str">
        <f>$G$12</f>
        <v>DISTSEC</v>
      </c>
      <c r="H405" s="21">
        <f t="shared" si="185"/>
        <v>0</v>
      </c>
      <c r="I405" s="22">
        <f>VLOOKUP(CONCATENATE($F405," ",$G405),AllocFactorMatrix,(I$4+1),FALSE)*$E408</f>
        <v>0</v>
      </c>
      <c r="J405" s="22">
        <f>VLOOKUP(CONCATENATE($F405," ",$G405),AllocFactorMatrix,(J$4+1),FALSE)*$E408</f>
        <v>0</v>
      </c>
      <c r="K405" s="22">
        <f>VLOOKUP(CONCATENATE($F405," ",$G405),AllocFactorMatrix,(K$4+1),FALSE)*$E408</f>
        <v>0</v>
      </c>
      <c r="L405" s="22">
        <f>VLOOKUP(CONCATENATE($F405," ",$G405),AllocFactorMatrix,(L$4+1),FALSE)*$E408</f>
        <v>0</v>
      </c>
      <c r="M405" s="22">
        <f t="shared" si="206"/>
        <v>0</v>
      </c>
      <c r="N405" s="22">
        <f>VLOOKUP(CONCATENATE($F405," ",$G405),AllocFactorMatrix,(N$4+1),FALSE)*$E408</f>
        <v>0</v>
      </c>
      <c r="O405" s="22">
        <f>VLOOKUP(CONCATENATE($F405," ",$G405),AllocFactorMatrix,(O$4+1),FALSE)*$E408</f>
        <v>0</v>
      </c>
      <c r="P405" s="22">
        <f>VLOOKUP(CONCATENATE($F405," ",$G405),AllocFactorMatrix,(P$4+1),FALSE)*$E408</f>
        <v>0</v>
      </c>
      <c r="Q405" s="22">
        <f>VLOOKUP(CONCATENATE($F405," ",$G405),AllocFactorMatrix,(Q$4+1),FALSE)*$E408</f>
        <v>0</v>
      </c>
      <c r="R405" s="22">
        <f t="shared" si="208"/>
        <v>0</v>
      </c>
      <c r="S405" s="22">
        <f>VLOOKUP(CONCATENATE($F405," ",$G405),AllocFactorMatrix,(S$4+1),FALSE)*$E408</f>
        <v>0</v>
      </c>
      <c r="T405" s="22">
        <f>VLOOKUP(CONCATENATE($F405," ",$G405),AllocFactorMatrix,(T$4+1),FALSE)*$E408</f>
        <v>0</v>
      </c>
      <c r="U405" s="22">
        <f>VLOOKUP(CONCATENATE($F405," ",$G405),AllocFactorMatrix,(U$4+1),FALSE)*$E408</f>
        <v>0</v>
      </c>
      <c r="V405" s="22">
        <f>VLOOKUP(CONCATENATE($F405," ",$G405),AllocFactorMatrix,(V$4+1),FALSE)*$E408</f>
        <v>0</v>
      </c>
      <c r="W405" s="22">
        <f t="shared" si="209"/>
        <v>0</v>
      </c>
      <c r="X405" s="22">
        <f>VLOOKUP(CONCATENATE($F405," ",$G405),AllocFactorMatrix,(X$4+1),FALSE)*$E408</f>
        <v>0</v>
      </c>
      <c r="Y405" s="22">
        <f>VLOOKUP(CONCATENATE($F405," ",$G405),AllocFactorMatrix,(Y$4+1),FALSE)*$E408</f>
        <v>0</v>
      </c>
      <c r="Z405" s="22">
        <f t="shared" si="207"/>
        <v>0</v>
      </c>
      <c r="AA405" s="22">
        <f>VLOOKUP(CONCATENATE($F405," ",$G405),AllocFactorMatrix,(AA$4+1),FALSE)*$E408</f>
        <v>0</v>
      </c>
      <c r="AB405" s="22">
        <f>VLOOKUP(CONCATENATE($F405," ",$G405),AllocFactorMatrix,(AB$4+1),FALSE)*$E408</f>
        <v>0</v>
      </c>
      <c r="AC405" s="22">
        <f>VLOOKUP(CONCATENATE($F405," ",$G405),AllocFactorMatrix,(AC$4+1),FALSE)*$E408</f>
        <v>0</v>
      </c>
    </row>
    <row r="406" spans="5:29" hidden="1" outlineLevel="1">
      <c r="F406" s="42" t="str">
        <f>F408</f>
        <v>CUST_TOTAL</v>
      </c>
      <c r="G406" s="17" t="str">
        <f>$G$13</f>
        <v>ENERGY</v>
      </c>
      <c r="H406" s="21">
        <f t="shared" si="185"/>
        <v>0</v>
      </c>
      <c r="I406" s="22">
        <f>VLOOKUP(CONCATENATE($F406," ",$G406),AllocFactorMatrix,(I$4+1),FALSE)*$E408</f>
        <v>0</v>
      </c>
      <c r="J406" s="22">
        <f>VLOOKUP(CONCATENATE($F406," ",$G406),AllocFactorMatrix,(J$4+1),FALSE)*$E408</f>
        <v>0</v>
      </c>
      <c r="K406" s="22">
        <f>VLOOKUP(CONCATENATE($F406," ",$G406),AllocFactorMatrix,(K$4+1),FALSE)*$E408</f>
        <v>0</v>
      </c>
      <c r="L406" s="22">
        <f>VLOOKUP(CONCATENATE($F406," ",$G406),AllocFactorMatrix,(L$4+1),FALSE)*$E408</f>
        <v>0</v>
      </c>
      <c r="M406" s="22">
        <f t="shared" si="206"/>
        <v>0</v>
      </c>
      <c r="N406" s="22">
        <f>VLOOKUP(CONCATENATE($F406," ",$G406),AllocFactorMatrix,(N$4+1),FALSE)*$E408</f>
        <v>0</v>
      </c>
      <c r="O406" s="22">
        <f>VLOOKUP(CONCATENATE($F406," ",$G406),AllocFactorMatrix,(O$4+1),FALSE)*$E408</f>
        <v>0</v>
      </c>
      <c r="P406" s="22">
        <f>VLOOKUP(CONCATENATE($F406," ",$G406),AllocFactorMatrix,(P$4+1),FALSE)*$E408</f>
        <v>0</v>
      </c>
      <c r="Q406" s="22">
        <f>VLOOKUP(CONCATENATE($F406," ",$G406),AllocFactorMatrix,(Q$4+1),FALSE)*$E408</f>
        <v>0</v>
      </c>
      <c r="R406" s="22">
        <f t="shared" si="208"/>
        <v>0</v>
      </c>
      <c r="S406" s="22">
        <f>VLOOKUP(CONCATENATE($F406," ",$G406),AllocFactorMatrix,(S$4+1),FALSE)*$E408</f>
        <v>0</v>
      </c>
      <c r="T406" s="22">
        <f>VLOOKUP(CONCATENATE($F406," ",$G406),AllocFactorMatrix,(T$4+1),FALSE)*$E408</f>
        <v>0</v>
      </c>
      <c r="U406" s="22">
        <f>VLOOKUP(CONCATENATE($F406," ",$G406),AllocFactorMatrix,(U$4+1),FALSE)*$E408</f>
        <v>0</v>
      </c>
      <c r="V406" s="22">
        <f>VLOOKUP(CONCATENATE($F406," ",$G406),AllocFactorMatrix,(V$4+1),FALSE)*$E408</f>
        <v>0</v>
      </c>
      <c r="W406" s="22">
        <f t="shared" si="209"/>
        <v>0</v>
      </c>
      <c r="X406" s="22">
        <f>VLOOKUP(CONCATENATE($F406," ",$G406),AllocFactorMatrix,(X$4+1),FALSE)*$E408</f>
        <v>0</v>
      </c>
      <c r="Y406" s="22">
        <f>VLOOKUP(CONCATENATE($F406," ",$G406),AllocFactorMatrix,(Y$4+1),FALSE)*$E408</f>
        <v>0</v>
      </c>
      <c r="Z406" s="22">
        <f t="shared" si="207"/>
        <v>0</v>
      </c>
      <c r="AA406" s="22">
        <f>VLOOKUP(CONCATENATE($F406," ",$G406),AllocFactorMatrix,(AA$4+1),FALSE)*$E408</f>
        <v>0</v>
      </c>
      <c r="AB406" s="22">
        <f>VLOOKUP(CONCATENATE($F406," ",$G406),AllocFactorMatrix,(AB$4+1),FALSE)*$E408</f>
        <v>0</v>
      </c>
      <c r="AC406" s="22">
        <f>VLOOKUP(CONCATENATE($F406," ",$G406),AllocFactorMatrix,(AC$4+1),FALSE)*$E408</f>
        <v>0</v>
      </c>
    </row>
    <row r="407" spans="5:29" hidden="1" outlineLevel="1">
      <c r="F407" s="42" t="str">
        <f>F408</f>
        <v>CUST_TOTAL</v>
      </c>
      <c r="G407" s="17" t="str">
        <f>$G$14</f>
        <v>CUSTOMER</v>
      </c>
      <c r="H407" s="21">
        <f t="shared" si="185"/>
        <v>0</v>
      </c>
      <c r="I407" s="22">
        <f>VLOOKUP(CONCATENATE($F407," ",$G407),AllocFactorMatrix,(I$4+1),FALSE)*$E408</f>
        <v>0</v>
      </c>
      <c r="J407" s="22">
        <f>VLOOKUP(CONCATENATE($F407," ",$G407),AllocFactorMatrix,(J$4+1),FALSE)*$E408</f>
        <v>0</v>
      </c>
      <c r="K407" s="22">
        <f>VLOOKUP(CONCATENATE($F407," ",$G407),AllocFactorMatrix,(K$4+1),FALSE)*$E408</f>
        <v>0</v>
      </c>
      <c r="L407" s="22">
        <f>VLOOKUP(CONCATENATE($F407," ",$G407),AllocFactorMatrix,(L$4+1),FALSE)*$E408</f>
        <v>0</v>
      </c>
      <c r="M407" s="22">
        <f t="shared" si="206"/>
        <v>0</v>
      </c>
      <c r="N407" s="22">
        <f>VLOOKUP(CONCATENATE($F407," ",$G407),AllocFactorMatrix,(N$4+1),FALSE)*$E408</f>
        <v>0</v>
      </c>
      <c r="O407" s="22">
        <f>VLOOKUP(CONCATENATE($F407," ",$G407),AllocFactorMatrix,(O$4+1),FALSE)*$E408</f>
        <v>0</v>
      </c>
      <c r="P407" s="22">
        <f>VLOOKUP(CONCATENATE($F407," ",$G407),AllocFactorMatrix,(P$4+1),FALSE)*$E408</f>
        <v>0</v>
      </c>
      <c r="Q407" s="22">
        <f>VLOOKUP(CONCATENATE($F407," ",$G407),AllocFactorMatrix,(Q$4+1),FALSE)*$E408</f>
        <v>0</v>
      </c>
      <c r="R407" s="22">
        <f t="shared" si="208"/>
        <v>0</v>
      </c>
      <c r="S407" s="22">
        <f>VLOOKUP(CONCATENATE($F407," ",$G407),AllocFactorMatrix,(S$4+1),FALSE)*$E408</f>
        <v>0</v>
      </c>
      <c r="T407" s="22">
        <f>VLOOKUP(CONCATENATE($F407," ",$G407),AllocFactorMatrix,(T$4+1),FALSE)*$E408</f>
        <v>0</v>
      </c>
      <c r="U407" s="22">
        <f>VLOOKUP(CONCATENATE($F407," ",$G407),AllocFactorMatrix,(U$4+1),FALSE)*$E408</f>
        <v>0</v>
      </c>
      <c r="V407" s="22">
        <f>VLOOKUP(CONCATENATE($F407," ",$G407),AllocFactorMatrix,(V$4+1),FALSE)*$E408</f>
        <v>0</v>
      </c>
      <c r="W407" s="22">
        <f t="shared" si="209"/>
        <v>0</v>
      </c>
      <c r="X407" s="22">
        <f>VLOOKUP(CONCATENATE($F407," ",$G407),AllocFactorMatrix,(X$4+1),FALSE)*$E408</f>
        <v>0</v>
      </c>
      <c r="Y407" s="22">
        <f>VLOOKUP(CONCATENATE($F407," ",$G407),AllocFactorMatrix,(Y$4+1),FALSE)*$E408</f>
        <v>0</v>
      </c>
      <c r="Z407" s="22">
        <f t="shared" si="207"/>
        <v>0</v>
      </c>
      <c r="AA407" s="22">
        <f>VLOOKUP(CONCATENATE($F407," ",$G407),AllocFactorMatrix,(AA$4+1),FALSE)*$E408</f>
        <v>0</v>
      </c>
      <c r="AB407" s="22">
        <f>VLOOKUP(CONCATENATE($F407," ",$G407),AllocFactorMatrix,(AB$4+1),FALSE)*$E408</f>
        <v>0</v>
      </c>
      <c r="AC407" s="22">
        <f>VLOOKUP(CONCATENATE($F407," ",$G407),AllocFactorMatrix,(AC$4+1),FALSE)*$E408</f>
        <v>0</v>
      </c>
    </row>
    <row r="408" spans="5:29" collapsed="1">
      <c r="E408" s="19">
        <v>0</v>
      </c>
      <c r="F408" s="42" t="str">
        <f>+F1920</f>
        <v>CUST_TOTAL</v>
      </c>
      <c r="G408" s="17" t="str">
        <f>$G$15</f>
        <v>TOTAL</v>
      </c>
      <c r="H408" s="21">
        <f t="shared" si="185"/>
        <v>0</v>
      </c>
      <c r="I408" s="22">
        <f>VLOOKUP(CONCATENATE($F408," ",$G408),AllocFactorMatrix,(I$4+1),FALSE)*$E408</f>
        <v>0</v>
      </c>
      <c r="J408" s="22">
        <f>VLOOKUP(CONCATENATE($F408," ",$G408),AllocFactorMatrix,(J$4+1),FALSE)*$E408</f>
        <v>0</v>
      </c>
      <c r="K408" s="22">
        <f>VLOOKUP(CONCATENATE($F408," ",$G408),AllocFactorMatrix,(K$4+1),FALSE)*$E408</f>
        <v>0</v>
      </c>
      <c r="L408" s="22">
        <f>VLOOKUP(CONCATENATE($F408," ",$G408),AllocFactorMatrix,(L$4+1),FALSE)*$E408</f>
        <v>0</v>
      </c>
      <c r="M408" s="22">
        <f t="shared" si="206"/>
        <v>0</v>
      </c>
      <c r="N408" s="22">
        <f>VLOOKUP(CONCATENATE($F408," ",$G408),AllocFactorMatrix,(N$4+1),FALSE)*$E408</f>
        <v>0</v>
      </c>
      <c r="O408" s="22">
        <f>VLOOKUP(CONCATENATE($F408," ",$G408),AllocFactorMatrix,(O$4+1),FALSE)*$E408</f>
        <v>0</v>
      </c>
      <c r="P408" s="22">
        <f>VLOOKUP(CONCATENATE($F408," ",$G408),AllocFactorMatrix,(P$4+1),FALSE)*$E408</f>
        <v>0</v>
      </c>
      <c r="Q408" s="22">
        <f>VLOOKUP(CONCATENATE($F408," ",$G408),AllocFactorMatrix,(Q$4+1),FALSE)*$E408</f>
        <v>0</v>
      </c>
      <c r="R408" s="22">
        <f t="shared" si="208"/>
        <v>0</v>
      </c>
      <c r="S408" s="22">
        <f>VLOOKUP(CONCATENATE($F408," ",$G408),AllocFactorMatrix,(S$4+1),FALSE)*$E408</f>
        <v>0</v>
      </c>
      <c r="T408" s="22">
        <f>VLOOKUP(CONCATENATE($F408," ",$G408),AllocFactorMatrix,(T$4+1),FALSE)*$E408</f>
        <v>0</v>
      </c>
      <c r="U408" s="22">
        <f>VLOOKUP(CONCATENATE($F408," ",$G408),AllocFactorMatrix,(U$4+1),FALSE)*$E408</f>
        <v>0</v>
      </c>
      <c r="V408" s="22">
        <f>VLOOKUP(CONCATENATE($F408," ",$G408),AllocFactorMatrix,(V$4+1),FALSE)*$E408</f>
        <v>0</v>
      </c>
      <c r="W408" s="22">
        <f t="shared" si="209"/>
        <v>0</v>
      </c>
      <c r="X408" s="22">
        <f>VLOOKUP(CONCATENATE($F408," ",$G408),AllocFactorMatrix,(X$4+1),FALSE)*$E408</f>
        <v>0</v>
      </c>
      <c r="Y408" s="22">
        <f>VLOOKUP(CONCATENATE($F408," ",$G408),AllocFactorMatrix,(Y$4+1),FALSE)*$E408</f>
        <v>0</v>
      </c>
      <c r="Z408" s="22">
        <f t="shared" si="207"/>
        <v>0</v>
      </c>
      <c r="AA408" s="22">
        <f>VLOOKUP(CONCATENATE($F408," ",$G408),AllocFactorMatrix,(AA$4+1),FALSE)*$E408</f>
        <v>0</v>
      </c>
      <c r="AB408" s="22">
        <f>VLOOKUP(CONCATENATE($F408," ",$G408),AllocFactorMatrix,(AB$4+1),FALSE)*$E408</f>
        <v>0</v>
      </c>
      <c r="AC408" s="22">
        <f>VLOOKUP(CONCATENATE($F408," ",$G408),AllocFactorMatrix,(AC$4+1),FALSE)*$E408</f>
        <v>0</v>
      </c>
    </row>
    <row r="409" spans="5:29" hidden="1" outlineLevel="1">
      <c r="F409" s="42" t="str">
        <f>F416</f>
        <v>RB_GUP</v>
      </c>
      <c r="G409" s="17" t="str">
        <f>$G$8</f>
        <v>PRODUCTION</v>
      </c>
      <c r="H409" s="21">
        <f t="shared" ca="1" si="185"/>
        <v>0</v>
      </c>
      <c r="I409" s="22">
        <f ca="1">VLOOKUP(CONCATENATE($F409," ",$G409),AllocFactorMatrix,(I$4+1),FALSE)*$E416</f>
        <v>0</v>
      </c>
      <c r="J409" s="22">
        <f ca="1">VLOOKUP(CONCATENATE($F409," ",$G409),AllocFactorMatrix,(J$4+1),FALSE)*$E416</f>
        <v>0</v>
      </c>
      <c r="K409" s="22">
        <f ca="1">VLOOKUP(CONCATENATE($F409," ",$G409),AllocFactorMatrix,(K$4+1),FALSE)*$E416</f>
        <v>0</v>
      </c>
      <c r="L409" s="22">
        <f ca="1">VLOOKUP(CONCATENATE($F409," ",$G409),AllocFactorMatrix,(L$4+1),FALSE)*$E416</f>
        <v>0</v>
      </c>
      <c r="M409" s="22">
        <f t="shared" ref="M409:M416" ca="1" si="210">SUBTOTAL(9,J409:L409)</f>
        <v>0</v>
      </c>
      <c r="N409" s="22">
        <f ca="1">VLOOKUP(CONCATENATE($F409," ",$G409),AllocFactorMatrix,(N$4+1),FALSE)*$E416</f>
        <v>0</v>
      </c>
      <c r="O409" s="22">
        <f ca="1">VLOOKUP(CONCATENATE($F409," ",$G409),AllocFactorMatrix,(O$4+1),FALSE)*$E416</f>
        <v>0</v>
      </c>
      <c r="P409" s="22">
        <f ca="1">VLOOKUP(CONCATENATE($F409," ",$G409),AllocFactorMatrix,(P$4+1),FALSE)*$E416</f>
        <v>0</v>
      </c>
      <c r="Q409" s="22">
        <f ca="1">VLOOKUP(CONCATENATE($F409," ",$G409),AllocFactorMatrix,(Q$4+1),FALSE)*$E416</f>
        <v>0</v>
      </c>
      <c r="R409" s="22">
        <f ca="1">SUBTOTAL(9,N409:Q409)</f>
        <v>0</v>
      </c>
      <c r="S409" s="22">
        <f ca="1">VLOOKUP(CONCATENATE($F409," ",$G409),AllocFactorMatrix,(S$4+1),FALSE)*$E416</f>
        <v>0</v>
      </c>
      <c r="T409" s="22">
        <f ca="1">VLOOKUP(CONCATENATE($F409," ",$G409),AllocFactorMatrix,(T$4+1),FALSE)*$E416</f>
        <v>0</v>
      </c>
      <c r="U409" s="22">
        <f ca="1">VLOOKUP(CONCATENATE($F409," ",$G409),AllocFactorMatrix,(U$4+1),FALSE)*$E416</f>
        <v>0</v>
      </c>
      <c r="V409" s="22">
        <f ca="1">VLOOKUP(CONCATENATE($F409," ",$G409),AllocFactorMatrix,(V$4+1),FALSE)*$E416</f>
        <v>0</v>
      </c>
      <c r="W409" s="22">
        <f ca="1">SUBTOTAL(9,S409:V409)</f>
        <v>0</v>
      </c>
      <c r="X409" s="22">
        <f ca="1">VLOOKUP(CONCATENATE($F409," ",$G409),AllocFactorMatrix,(X$4+1),FALSE)*$E416</f>
        <v>0</v>
      </c>
      <c r="Y409" s="22">
        <f ca="1">VLOOKUP(CONCATENATE($F409," ",$G409),AllocFactorMatrix,(Y$4+1),FALSE)*$E416</f>
        <v>0</v>
      </c>
      <c r="Z409" s="22">
        <f t="shared" ca="1" si="207"/>
        <v>0</v>
      </c>
      <c r="AA409" s="22">
        <f ca="1">VLOOKUP(CONCATENATE($F409," ",$G409),AllocFactorMatrix,(AA$4+1),FALSE)*$E416</f>
        <v>0</v>
      </c>
      <c r="AB409" s="22">
        <f ca="1">VLOOKUP(CONCATENATE($F409," ",$G409),AllocFactorMatrix,(AB$4+1),FALSE)*$E416</f>
        <v>0</v>
      </c>
      <c r="AC409" s="22">
        <f ca="1">VLOOKUP(CONCATENATE($F409," ",$G409),AllocFactorMatrix,(AC$4+1),FALSE)*$E416</f>
        <v>0</v>
      </c>
    </row>
    <row r="410" spans="5:29" hidden="1" outlineLevel="1">
      <c r="F410" s="42" t="str">
        <f>F416</f>
        <v>RB_GUP</v>
      </c>
      <c r="G410" s="17" t="str">
        <f>$G$9</f>
        <v>BULKTRAN</v>
      </c>
      <c r="H410" s="21">
        <f t="shared" ca="1" si="185"/>
        <v>0</v>
      </c>
      <c r="I410" s="22">
        <f ca="1">VLOOKUP(CONCATENATE($F410," ",$G410),AllocFactorMatrix,(I$4+1),FALSE)*$E416</f>
        <v>0</v>
      </c>
      <c r="J410" s="22">
        <f ca="1">VLOOKUP(CONCATENATE($F410," ",$G410),AllocFactorMatrix,(J$4+1),FALSE)*$E416</f>
        <v>0</v>
      </c>
      <c r="K410" s="22">
        <f ca="1">VLOOKUP(CONCATENATE($F410," ",$G410),AllocFactorMatrix,(K$4+1),FALSE)*$E416</f>
        <v>0</v>
      </c>
      <c r="L410" s="22">
        <f ca="1">VLOOKUP(CONCATENATE($F410," ",$G410),AllocFactorMatrix,(L$4+1),FALSE)*$E416</f>
        <v>0</v>
      </c>
      <c r="M410" s="22">
        <f t="shared" ca="1" si="210"/>
        <v>0</v>
      </c>
      <c r="N410" s="22">
        <f ca="1">VLOOKUP(CONCATENATE($F410," ",$G410),AllocFactorMatrix,(N$4+1),FALSE)*$E416</f>
        <v>0</v>
      </c>
      <c r="O410" s="22">
        <f ca="1">VLOOKUP(CONCATENATE($F410," ",$G410),AllocFactorMatrix,(O$4+1),FALSE)*$E416</f>
        <v>0</v>
      </c>
      <c r="P410" s="22">
        <f ca="1">VLOOKUP(CONCATENATE($F410," ",$G410),AllocFactorMatrix,(P$4+1),FALSE)*$E416</f>
        <v>0</v>
      </c>
      <c r="Q410" s="22">
        <f ca="1">VLOOKUP(CONCATENATE($F410," ",$G410),AllocFactorMatrix,(Q$4+1),FALSE)*$E416</f>
        <v>0</v>
      </c>
      <c r="R410" s="22">
        <f t="shared" ref="R410:R416" ca="1" si="211">SUBTOTAL(9,N410:Q410)</f>
        <v>0</v>
      </c>
      <c r="S410" s="22">
        <f ca="1">VLOOKUP(CONCATENATE($F410," ",$G410),AllocFactorMatrix,(S$4+1),FALSE)*$E416</f>
        <v>0</v>
      </c>
      <c r="T410" s="22">
        <f ca="1">VLOOKUP(CONCATENATE($F410," ",$G410),AllocFactorMatrix,(T$4+1),FALSE)*$E416</f>
        <v>0</v>
      </c>
      <c r="U410" s="22">
        <f ca="1">VLOOKUP(CONCATENATE($F410," ",$G410),AllocFactorMatrix,(U$4+1),FALSE)*$E416</f>
        <v>0</v>
      </c>
      <c r="V410" s="22">
        <f ca="1">VLOOKUP(CONCATENATE($F410," ",$G410),AllocFactorMatrix,(V$4+1),FALSE)*$E416</f>
        <v>0</v>
      </c>
      <c r="W410" s="22">
        <f t="shared" ref="W410:W416" ca="1" si="212">SUBTOTAL(9,S410:V410)</f>
        <v>0</v>
      </c>
      <c r="X410" s="22">
        <f ca="1">VLOOKUP(CONCATENATE($F410," ",$G410),AllocFactorMatrix,(X$4+1),FALSE)*$E416</f>
        <v>0</v>
      </c>
      <c r="Y410" s="22">
        <f ca="1">VLOOKUP(CONCATENATE($F410," ",$G410),AllocFactorMatrix,(Y$4+1),FALSE)*$E416</f>
        <v>0</v>
      </c>
      <c r="Z410" s="22">
        <f t="shared" ca="1" si="207"/>
        <v>0</v>
      </c>
      <c r="AA410" s="22">
        <f ca="1">VLOOKUP(CONCATENATE($F410," ",$G410),AllocFactorMatrix,(AA$4+1),FALSE)*$E416</f>
        <v>0</v>
      </c>
      <c r="AB410" s="22">
        <f ca="1">VLOOKUP(CONCATENATE($F410," ",$G410),AllocFactorMatrix,(AB$4+1),FALSE)*$E416</f>
        <v>0</v>
      </c>
      <c r="AC410" s="22">
        <f ca="1">VLOOKUP(CONCATENATE($F410," ",$G410),AllocFactorMatrix,(AC$4+1),FALSE)*$E416</f>
        <v>0</v>
      </c>
    </row>
    <row r="411" spans="5:29" hidden="1" outlineLevel="1">
      <c r="F411" s="42" t="str">
        <f>F416</f>
        <v>RB_GUP</v>
      </c>
      <c r="G411" s="17" t="str">
        <f>$G$10</f>
        <v>SUBTRAN</v>
      </c>
      <c r="H411" s="21">
        <f t="shared" ca="1" si="185"/>
        <v>0</v>
      </c>
      <c r="I411" s="22">
        <f ca="1">VLOOKUP(CONCATENATE($F411," ",$G411),AllocFactorMatrix,(I$4+1),FALSE)*$E416</f>
        <v>0</v>
      </c>
      <c r="J411" s="22">
        <f ca="1">VLOOKUP(CONCATENATE($F411," ",$G411),AllocFactorMatrix,(J$4+1),FALSE)*$E416</f>
        <v>0</v>
      </c>
      <c r="K411" s="22">
        <f ca="1">VLOOKUP(CONCATENATE($F411," ",$G411),AllocFactorMatrix,(K$4+1),FALSE)*$E416</f>
        <v>0</v>
      </c>
      <c r="L411" s="22">
        <f ca="1">VLOOKUP(CONCATENATE($F411," ",$G411),AllocFactorMatrix,(L$4+1),FALSE)*$E416</f>
        <v>0</v>
      </c>
      <c r="M411" s="22">
        <f t="shared" ca="1" si="210"/>
        <v>0</v>
      </c>
      <c r="N411" s="22">
        <f ca="1">VLOOKUP(CONCATENATE($F411," ",$G411),AllocFactorMatrix,(N$4+1),FALSE)*$E416</f>
        <v>0</v>
      </c>
      <c r="O411" s="22">
        <f ca="1">VLOOKUP(CONCATENATE($F411," ",$G411),AllocFactorMatrix,(O$4+1),FALSE)*$E416</f>
        <v>0</v>
      </c>
      <c r="P411" s="22">
        <f ca="1">VLOOKUP(CONCATENATE($F411," ",$G411),AllocFactorMatrix,(P$4+1),FALSE)*$E416</f>
        <v>0</v>
      </c>
      <c r="Q411" s="22">
        <f ca="1">VLOOKUP(CONCATENATE($F411," ",$G411),AllocFactorMatrix,(Q$4+1),FALSE)*$E416</f>
        <v>0</v>
      </c>
      <c r="R411" s="22">
        <f t="shared" ca="1" si="211"/>
        <v>0</v>
      </c>
      <c r="S411" s="22">
        <f ca="1">VLOOKUP(CONCATENATE($F411," ",$G411),AllocFactorMatrix,(S$4+1),FALSE)*$E416</f>
        <v>0</v>
      </c>
      <c r="T411" s="22">
        <f ca="1">VLOOKUP(CONCATENATE($F411," ",$G411),AllocFactorMatrix,(T$4+1),FALSE)*$E416</f>
        <v>0</v>
      </c>
      <c r="U411" s="22">
        <f ca="1">VLOOKUP(CONCATENATE($F411," ",$G411),AllocFactorMatrix,(U$4+1),FALSE)*$E416</f>
        <v>0</v>
      </c>
      <c r="V411" s="22">
        <f ca="1">VLOOKUP(CONCATENATE($F411," ",$G411),AllocFactorMatrix,(V$4+1),FALSE)*$E416</f>
        <v>0</v>
      </c>
      <c r="W411" s="22">
        <f t="shared" ca="1" si="212"/>
        <v>0</v>
      </c>
      <c r="X411" s="22">
        <f ca="1">VLOOKUP(CONCATENATE($F411," ",$G411),AllocFactorMatrix,(X$4+1),FALSE)*$E416</f>
        <v>0</v>
      </c>
      <c r="Y411" s="22">
        <f ca="1">VLOOKUP(CONCATENATE($F411," ",$G411),AllocFactorMatrix,(Y$4+1),FALSE)*$E416</f>
        <v>0</v>
      </c>
      <c r="Z411" s="22">
        <f t="shared" ca="1" si="207"/>
        <v>0</v>
      </c>
      <c r="AA411" s="22">
        <f ca="1">VLOOKUP(CONCATENATE($F411," ",$G411),AllocFactorMatrix,(AA$4+1),FALSE)*$E416</f>
        <v>0</v>
      </c>
      <c r="AB411" s="22">
        <f ca="1">VLOOKUP(CONCATENATE($F411," ",$G411),AllocFactorMatrix,(AB$4+1),FALSE)*$E416</f>
        <v>0</v>
      </c>
      <c r="AC411" s="22">
        <f ca="1">VLOOKUP(CONCATENATE($F411," ",$G411),AllocFactorMatrix,(AC$4+1),FALSE)*$E416</f>
        <v>0</v>
      </c>
    </row>
    <row r="412" spans="5:29" hidden="1" outlineLevel="1">
      <c r="F412" s="42" t="str">
        <f>F416</f>
        <v>RB_GUP</v>
      </c>
      <c r="G412" s="17" t="str">
        <f>$G$11</f>
        <v>DISTPRI</v>
      </c>
      <c r="H412" s="21">
        <f t="shared" ca="1" si="185"/>
        <v>0</v>
      </c>
      <c r="I412" s="22">
        <f ca="1">VLOOKUP(CONCATENATE($F412," ",$G412),AllocFactorMatrix,(I$4+1),FALSE)*$E416</f>
        <v>0</v>
      </c>
      <c r="J412" s="22">
        <f ca="1">VLOOKUP(CONCATENATE($F412," ",$G412),AllocFactorMatrix,(J$4+1),FALSE)*$E416</f>
        <v>0</v>
      </c>
      <c r="K412" s="22">
        <f ca="1">VLOOKUP(CONCATENATE($F412," ",$G412),AllocFactorMatrix,(K$4+1),FALSE)*$E416</f>
        <v>0</v>
      </c>
      <c r="L412" s="22">
        <f ca="1">VLOOKUP(CONCATENATE($F412," ",$G412),AllocFactorMatrix,(L$4+1),FALSE)*$E416</f>
        <v>0</v>
      </c>
      <c r="M412" s="22">
        <f t="shared" ca="1" si="210"/>
        <v>0</v>
      </c>
      <c r="N412" s="22">
        <f ca="1">VLOOKUP(CONCATENATE($F412," ",$G412),AllocFactorMatrix,(N$4+1),FALSE)*$E416</f>
        <v>0</v>
      </c>
      <c r="O412" s="22">
        <f ca="1">VLOOKUP(CONCATENATE($F412," ",$G412),AllocFactorMatrix,(O$4+1),FALSE)*$E416</f>
        <v>0</v>
      </c>
      <c r="P412" s="22">
        <f ca="1">VLOOKUP(CONCATENATE($F412," ",$G412),AllocFactorMatrix,(P$4+1),FALSE)*$E416</f>
        <v>0</v>
      </c>
      <c r="Q412" s="22">
        <f ca="1">VLOOKUP(CONCATENATE($F412," ",$G412),AllocFactorMatrix,(Q$4+1),FALSE)*$E416</f>
        <v>0</v>
      </c>
      <c r="R412" s="22">
        <f t="shared" ca="1" si="211"/>
        <v>0</v>
      </c>
      <c r="S412" s="22">
        <f ca="1">VLOOKUP(CONCATENATE($F412," ",$G412),AllocFactorMatrix,(S$4+1),FALSE)*$E416</f>
        <v>0</v>
      </c>
      <c r="T412" s="22">
        <f ca="1">VLOOKUP(CONCATENATE($F412," ",$G412),AllocFactorMatrix,(T$4+1),FALSE)*$E416</f>
        <v>0</v>
      </c>
      <c r="U412" s="22">
        <f ca="1">VLOOKUP(CONCATENATE($F412," ",$G412),AllocFactorMatrix,(U$4+1),FALSE)*$E416</f>
        <v>0</v>
      </c>
      <c r="V412" s="22">
        <f ca="1">VLOOKUP(CONCATENATE($F412," ",$G412),AllocFactorMatrix,(V$4+1),FALSE)*$E416</f>
        <v>0</v>
      </c>
      <c r="W412" s="22">
        <f t="shared" ca="1" si="212"/>
        <v>0</v>
      </c>
      <c r="X412" s="22">
        <f ca="1">VLOOKUP(CONCATENATE($F412," ",$G412),AllocFactorMatrix,(X$4+1),FALSE)*$E416</f>
        <v>0</v>
      </c>
      <c r="Y412" s="22">
        <f ca="1">VLOOKUP(CONCATENATE($F412," ",$G412),AllocFactorMatrix,(Y$4+1),FALSE)*$E416</f>
        <v>0</v>
      </c>
      <c r="Z412" s="22">
        <f t="shared" ca="1" si="207"/>
        <v>0</v>
      </c>
      <c r="AA412" s="22">
        <f ca="1">VLOOKUP(CONCATENATE($F412," ",$G412),AllocFactorMatrix,(AA$4+1),FALSE)*$E416</f>
        <v>0</v>
      </c>
      <c r="AB412" s="22">
        <f ca="1">VLOOKUP(CONCATENATE($F412," ",$G412),AllocFactorMatrix,(AB$4+1),FALSE)*$E416</f>
        <v>0</v>
      </c>
      <c r="AC412" s="22">
        <f ca="1">VLOOKUP(CONCATENATE($F412," ",$G412),AllocFactorMatrix,(AC$4+1),FALSE)*$E416</f>
        <v>0</v>
      </c>
    </row>
    <row r="413" spans="5:29" hidden="1" outlineLevel="1">
      <c r="F413" s="42" t="str">
        <f>F416</f>
        <v>RB_GUP</v>
      </c>
      <c r="G413" s="17" t="str">
        <f>$G$12</f>
        <v>DISTSEC</v>
      </c>
      <c r="H413" s="21">
        <f t="shared" ca="1" si="185"/>
        <v>0</v>
      </c>
      <c r="I413" s="22">
        <f ca="1">VLOOKUP(CONCATENATE($F413," ",$G413),AllocFactorMatrix,(I$4+1),FALSE)*$E416</f>
        <v>0</v>
      </c>
      <c r="J413" s="22">
        <f ca="1">VLOOKUP(CONCATENATE($F413," ",$G413),AllocFactorMatrix,(J$4+1),FALSE)*$E416</f>
        <v>0</v>
      </c>
      <c r="K413" s="22">
        <f ca="1">VLOOKUP(CONCATENATE($F413," ",$G413),AllocFactorMatrix,(K$4+1),FALSE)*$E416</f>
        <v>0</v>
      </c>
      <c r="L413" s="22">
        <f ca="1">VLOOKUP(CONCATENATE($F413," ",$G413),AllocFactorMatrix,(L$4+1),FALSE)*$E416</f>
        <v>0</v>
      </c>
      <c r="M413" s="22">
        <f t="shared" ca="1" si="210"/>
        <v>0</v>
      </c>
      <c r="N413" s="22">
        <f ca="1">VLOOKUP(CONCATENATE($F413," ",$G413),AllocFactorMatrix,(N$4+1),FALSE)*$E416</f>
        <v>0</v>
      </c>
      <c r="O413" s="22">
        <f ca="1">VLOOKUP(CONCATENATE($F413," ",$G413),AllocFactorMatrix,(O$4+1),FALSE)*$E416</f>
        <v>0</v>
      </c>
      <c r="P413" s="22">
        <f ca="1">VLOOKUP(CONCATENATE($F413," ",$G413),AllocFactorMatrix,(P$4+1),FALSE)*$E416</f>
        <v>0</v>
      </c>
      <c r="Q413" s="22">
        <f ca="1">VLOOKUP(CONCATENATE($F413," ",$G413),AllocFactorMatrix,(Q$4+1),FALSE)*$E416</f>
        <v>0</v>
      </c>
      <c r="R413" s="22">
        <f t="shared" ca="1" si="211"/>
        <v>0</v>
      </c>
      <c r="S413" s="22">
        <f ca="1">VLOOKUP(CONCATENATE($F413," ",$G413),AllocFactorMatrix,(S$4+1),FALSE)*$E416</f>
        <v>0</v>
      </c>
      <c r="T413" s="22">
        <f ca="1">VLOOKUP(CONCATENATE($F413," ",$G413),AllocFactorMatrix,(T$4+1),FALSE)*$E416</f>
        <v>0</v>
      </c>
      <c r="U413" s="22">
        <f ca="1">VLOOKUP(CONCATENATE($F413," ",$G413),AllocFactorMatrix,(U$4+1),FALSE)*$E416</f>
        <v>0</v>
      </c>
      <c r="V413" s="22">
        <f ca="1">VLOOKUP(CONCATENATE($F413," ",$G413),AllocFactorMatrix,(V$4+1),FALSE)*$E416</f>
        <v>0</v>
      </c>
      <c r="W413" s="22">
        <f t="shared" ca="1" si="212"/>
        <v>0</v>
      </c>
      <c r="X413" s="22">
        <f ca="1">VLOOKUP(CONCATENATE($F413," ",$G413),AllocFactorMatrix,(X$4+1),FALSE)*$E416</f>
        <v>0</v>
      </c>
      <c r="Y413" s="22">
        <f ca="1">VLOOKUP(CONCATENATE($F413," ",$G413),AllocFactorMatrix,(Y$4+1),FALSE)*$E416</f>
        <v>0</v>
      </c>
      <c r="Z413" s="22">
        <f t="shared" ca="1" si="207"/>
        <v>0</v>
      </c>
      <c r="AA413" s="22">
        <f ca="1">VLOOKUP(CONCATENATE($F413," ",$G413),AllocFactorMatrix,(AA$4+1),FALSE)*$E416</f>
        <v>0</v>
      </c>
      <c r="AB413" s="22">
        <f ca="1">VLOOKUP(CONCATENATE($F413," ",$G413),AllocFactorMatrix,(AB$4+1),FALSE)*$E416</f>
        <v>0</v>
      </c>
      <c r="AC413" s="22">
        <f ca="1">VLOOKUP(CONCATENATE($F413," ",$G413),AllocFactorMatrix,(AC$4+1),FALSE)*$E416</f>
        <v>0</v>
      </c>
    </row>
    <row r="414" spans="5:29" hidden="1" outlineLevel="1">
      <c r="F414" s="42" t="str">
        <f>F416</f>
        <v>RB_GUP</v>
      </c>
      <c r="G414" s="17" t="str">
        <f>$G$13</f>
        <v>ENERGY</v>
      </c>
      <c r="H414" s="21">
        <f t="shared" ca="1" si="185"/>
        <v>0</v>
      </c>
      <c r="I414" s="22">
        <f ca="1">VLOOKUP(CONCATENATE($F414," ",$G414),AllocFactorMatrix,(I$4+1),FALSE)*$E416</f>
        <v>0</v>
      </c>
      <c r="J414" s="22">
        <f ca="1">VLOOKUP(CONCATENATE($F414," ",$G414),AllocFactorMatrix,(J$4+1),FALSE)*$E416</f>
        <v>0</v>
      </c>
      <c r="K414" s="22">
        <f ca="1">VLOOKUP(CONCATENATE($F414," ",$G414),AllocFactorMatrix,(K$4+1),FALSE)*$E416</f>
        <v>0</v>
      </c>
      <c r="L414" s="22">
        <f ca="1">VLOOKUP(CONCATENATE($F414," ",$G414),AllocFactorMatrix,(L$4+1),FALSE)*$E416</f>
        <v>0</v>
      </c>
      <c r="M414" s="22">
        <f t="shared" ca="1" si="210"/>
        <v>0</v>
      </c>
      <c r="N414" s="22">
        <f ca="1">VLOOKUP(CONCATENATE($F414," ",$G414),AllocFactorMatrix,(N$4+1),FALSE)*$E416</f>
        <v>0</v>
      </c>
      <c r="O414" s="22">
        <f ca="1">VLOOKUP(CONCATENATE($F414," ",$G414),AllocFactorMatrix,(O$4+1),FALSE)*$E416</f>
        <v>0</v>
      </c>
      <c r="P414" s="22">
        <f ca="1">VLOOKUP(CONCATENATE($F414," ",$G414),AllocFactorMatrix,(P$4+1),FALSE)*$E416</f>
        <v>0</v>
      </c>
      <c r="Q414" s="22">
        <f ca="1">VLOOKUP(CONCATENATE($F414," ",$G414),AllocFactorMatrix,(Q$4+1),FALSE)*$E416</f>
        <v>0</v>
      </c>
      <c r="R414" s="22">
        <f t="shared" ca="1" si="211"/>
        <v>0</v>
      </c>
      <c r="S414" s="22">
        <f ca="1">VLOOKUP(CONCATENATE($F414," ",$G414),AllocFactorMatrix,(S$4+1),FALSE)*$E416</f>
        <v>0</v>
      </c>
      <c r="T414" s="22">
        <f ca="1">VLOOKUP(CONCATENATE($F414," ",$G414),AllocFactorMatrix,(T$4+1),FALSE)*$E416</f>
        <v>0</v>
      </c>
      <c r="U414" s="22">
        <f ca="1">VLOOKUP(CONCATENATE($F414," ",$G414),AllocFactorMatrix,(U$4+1),FALSE)*$E416</f>
        <v>0</v>
      </c>
      <c r="V414" s="22">
        <f ca="1">VLOOKUP(CONCATENATE($F414," ",$G414),AllocFactorMatrix,(V$4+1),FALSE)*$E416</f>
        <v>0</v>
      </c>
      <c r="W414" s="22">
        <f t="shared" ca="1" si="212"/>
        <v>0</v>
      </c>
      <c r="X414" s="22">
        <f ca="1">VLOOKUP(CONCATENATE($F414," ",$G414),AllocFactorMatrix,(X$4+1),FALSE)*$E416</f>
        <v>0</v>
      </c>
      <c r="Y414" s="22">
        <f ca="1">VLOOKUP(CONCATENATE($F414," ",$G414),AllocFactorMatrix,(Y$4+1),FALSE)*$E416</f>
        <v>0</v>
      </c>
      <c r="Z414" s="22">
        <f t="shared" ca="1" si="207"/>
        <v>0</v>
      </c>
      <c r="AA414" s="22">
        <f ca="1">VLOOKUP(CONCATENATE($F414," ",$G414),AllocFactorMatrix,(AA$4+1),FALSE)*$E416</f>
        <v>0</v>
      </c>
      <c r="AB414" s="22">
        <f ca="1">VLOOKUP(CONCATENATE($F414," ",$G414),AllocFactorMatrix,(AB$4+1),FALSE)*$E416</f>
        <v>0</v>
      </c>
      <c r="AC414" s="22">
        <f ca="1">VLOOKUP(CONCATENATE($F414," ",$G414),AllocFactorMatrix,(AC$4+1),FALSE)*$E416</f>
        <v>0</v>
      </c>
    </row>
    <row r="415" spans="5:29" hidden="1" outlineLevel="1">
      <c r="F415" s="42" t="str">
        <f>F416</f>
        <v>RB_GUP</v>
      </c>
      <c r="G415" s="17" t="str">
        <f>$G$14</f>
        <v>CUSTOMER</v>
      </c>
      <c r="H415" s="21">
        <f t="shared" ca="1" si="185"/>
        <v>0</v>
      </c>
      <c r="I415" s="22">
        <f ca="1">VLOOKUP(CONCATENATE($F415," ",$G415),AllocFactorMatrix,(I$4+1),FALSE)*$E416</f>
        <v>0</v>
      </c>
      <c r="J415" s="22">
        <f ca="1">VLOOKUP(CONCATENATE($F415," ",$G415),AllocFactorMatrix,(J$4+1),FALSE)*$E416</f>
        <v>0</v>
      </c>
      <c r="K415" s="22">
        <f ca="1">VLOOKUP(CONCATENATE($F415," ",$G415),AllocFactorMatrix,(K$4+1),FALSE)*$E416</f>
        <v>0</v>
      </c>
      <c r="L415" s="22">
        <f ca="1">VLOOKUP(CONCATENATE($F415," ",$G415),AllocFactorMatrix,(L$4+1),FALSE)*$E416</f>
        <v>0</v>
      </c>
      <c r="M415" s="22">
        <f t="shared" ca="1" si="210"/>
        <v>0</v>
      </c>
      <c r="N415" s="22">
        <f ca="1">VLOOKUP(CONCATENATE($F415," ",$G415),AllocFactorMatrix,(N$4+1),FALSE)*$E416</f>
        <v>0</v>
      </c>
      <c r="O415" s="22">
        <f ca="1">VLOOKUP(CONCATENATE($F415," ",$G415),AllocFactorMatrix,(O$4+1),FALSE)*$E416</f>
        <v>0</v>
      </c>
      <c r="P415" s="22">
        <f ca="1">VLOOKUP(CONCATENATE($F415," ",$G415),AllocFactorMatrix,(P$4+1),FALSE)*$E416</f>
        <v>0</v>
      </c>
      <c r="Q415" s="22">
        <f ca="1">VLOOKUP(CONCATENATE($F415," ",$G415),AllocFactorMatrix,(Q$4+1),FALSE)*$E416</f>
        <v>0</v>
      </c>
      <c r="R415" s="22">
        <f t="shared" ca="1" si="211"/>
        <v>0</v>
      </c>
      <c r="S415" s="22">
        <f ca="1">VLOOKUP(CONCATENATE($F415," ",$G415),AllocFactorMatrix,(S$4+1),FALSE)*$E416</f>
        <v>0</v>
      </c>
      <c r="T415" s="22">
        <f ca="1">VLOOKUP(CONCATENATE($F415," ",$G415),AllocFactorMatrix,(T$4+1),FALSE)*$E416</f>
        <v>0</v>
      </c>
      <c r="U415" s="22">
        <f ca="1">VLOOKUP(CONCATENATE($F415," ",$G415),AllocFactorMatrix,(U$4+1),FALSE)*$E416</f>
        <v>0</v>
      </c>
      <c r="V415" s="22">
        <f ca="1">VLOOKUP(CONCATENATE($F415," ",$G415),AllocFactorMatrix,(V$4+1),FALSE)*$E416</f>
        <v>0</v>
      </c>
      <c r="W415" s="22">
        <f t="shared" ca="1" si="212"/>
        <v>0</v>
      </c>
      <c r="X415" s="22">
        <f ca="1">VLOOKUP(CONCATENATE($F415," ",$G415),AllocFactorMatrix,(X$4+1),FALSE)*$E416</f>
        <v>0</v>
      </c>
      <c r="Y415" s="22">
        <f ca="1">VLOOKUP(CONCATENATE($F415," ",$G415),AllocFactorMatrix,(Y$4+1),FALSE)*$E416</f>
        <v>0</v>
      </c>
      <c r="Z415" s="22">
        <f t="shared" ca="1" si="207"/>
        <v>0</v>
      </c>
      <c r="AA415" s="22">
        <f ca="1">VLOOKUP(CONCATENATE($F415," ",$G415),AllocFactorMatrix,(AA$4+1),FALSE)*$E416</f>
        <v>0</v>
      </c>
      <c r="AB415" s="22">
        <f ca="1">VLOOKUP(CONCATENATE($F415," ",$G415),AllocFactorMatrix,(AB$4+1),FALSE)*$E416</f>
        <v>0</v>
      </c>
      <c r="AC415" s="22">
        <f ca="1">VLOOKUP(CONCATENATE($F415," ",$G415),AllocFactorMatrix,(AC$4+1),FALSE)*$E416</f>
        <v>0</v>
      </c>
    </row>
    <row r="416" spans="5:29" collapsed="1">
      <c r="E416" s="19">
        <v>0</v>
      </c>
      <c r="F416" s="42" t="s">
        <v>73</v>
      </c>
      <c r="G416" s="17" t="str">
        <f>$G$15</f>
        <v>TOTAL</v>
      </c>
      <c r="H416" s="21">
        <f t="shared" ca="1" si="185"/>
        <v>0</v>
      </c>
      <c r="I416" s="22">
        <f ca="1">VLOOKUP(CONCATENATE($F416," ",$G416),AllocFactorMatrix,(I$4+1),FALSE)*$E416</f>
        <v>0</v>
      </c>
      <c r="J416" s="22">
        <f ca="1">VLOOKUP(CONCATENATE($F416," ",$G416),AllocFactorMatrix,(J$4+1),FALSE)*$E416</f>
        <v>0</v>
      </c>
      <c r="K416" s="22">
        <f ca="1">VLOOKUP(CONCATENATE($F416," ",$G416),AllocFactorMatrix,(K$4+1),FALSE)*$E416</f>
        <v>0</v>
      </c>
      <c r="L416" s="22">
        <f ca="1">VLOOKUP(CONCATENATE($F416," ",$G416),AllocFactorMatrix,(L$4+1),FALSE)*$E416</f>
        <v>0</v>
      </c>
      <c r="M416" s="22">
        <f t="shared" ca="1" si="210"/>
        <v>0</v>
      </c>
      <c r="N416" s="22">
        <f ca="1">VLOOKUP(CONCATENATE($F416," ",$G416),AllocFactorMatrix,(N$4+1),FALSE)*$E416</f>
        <v>0</v>
      </c>
      <c r="O416" s="22">
        <f ca="1">VLOOKUP(CONCATENATE($F416," ",$G416),AllocFactorMatrix,(O$4+1),FALSE)*$E416</f>
        <v>0</v>
      </c>
      <c r="P416" s="22">
        <f ca="1">VLOOKUP(CONCATENATE($F416," ",$G416),AllocFactorMatrix,(P$4+1),FALSE)*$E416</f>
        <v>0</v>
      </c>
      <c r="Q416" s="22">
        <f ca="1">VLOOKUP(CONCATENATE($F416," ",$G416),AllocFactorMatrix,(Q$4+1),FALSE)*$E416</f>
        <v>0</v>
      </c>
      <c r="R416" s="22">
        <f t="shared" ca="1" si="211"/>
        <v>0</v>
      </c>
      <c r="S416" s="22">
        <f ca="1">VLOOKUP(CONCATENATE($F416," ",$G416),AllocFactorMatrix,(S$4+1),FALSE)*$E416</f>
        <v>0</v>
      </c>
      <c r="T416" s="22">
        <f ca="1">VLOOKUP(CONCATENATE($F416," ",$G416),AllocFactorMatrix,(T$4+1),FALSE)*$E416</f>
        <v>0</v>
      </c>
      <c r="U416" s="22">
        <f ca="1">VLOOKUP(CONCATENATE($F416," ",$G416),AllocFactorMatrix,(U$4+1),FALSE)*$E416</f>
        <v>0</v>
      </c>
      <c r="V416" s="22">
        <f ca="1">VLOOKUP(CONCATENATE($F416," ",$G416),AllocFactorMatrix,(V$4+1),FALSE)*$E416</f>
        <v>0</v>
      </c>
      <c r="W416" s="22">
        <f t="shared" ca="1" si="212"/>
        <v>0</v>
      </c>
      <c r="X416" s="22">
        <f ca="1">VLOOKUP(CONCATENATE($F416," ",$G416),AllocFactorMatrix,(X$4+1),FALSE)*$E416</f>
        <v>0</v>
      </c>
      <c r="Y416" s="22">
        <f ca="1">VLOOKUP(CONCATENATE($F416," ",$G416),AllocFactorMatrix,(Y$4+1),FALSE)*$E416</f>
        <v>0</v>
      </c>
      <c r="Z416" s="22">
        <f t="shared" ca="1" si="207"/>
        <v>0</v>
      </c>
      <c r="AA416" s="22">
        <f ca="1">VLOOKUP(CONCATENATE($F416," ",$G416),AllocFactorMatrix,(AA$4+1),FALSE)*$E416</f>
        <v>0</v>
      </c>
      <c r="AB416" s="22">
        <f ca="1">VLOOKUP(CONCATENATE($F416," ",$G416),AllocFactorMatrix,(AB$4+1),FALSE)*$E416</f>
        <v>0</v>
      </c>
      <c r="AC416" s="22">
        <f ca="1">VLOOKUP(CONCATENATE($F416," ",$G416),AllocFactorMatrix,(AC$4+1),FALSE)*$E416</f>
        <v>0</v>
      </c>
    </row>
    <row r="417" spans="5:29" hidden="1" outlineLevel="1">
      <c r="F417" s="42" t="str">
        <f>F424</f>
        <v>RB_GUP</v>
      </c>
      <c r="G417" s="17" t="str">
        <f>$G$8</f>
        <v>PRODUCTION</v>
      </c>
      <c r="H417" s="21">
        <f t="shared" ca="1" si="185"/>
        <v>0</v>
      </c>
      <c r="I417" s="22">
        <f ca="1">VLOOKUP(CONCATENATE($F417," ",$G417),AllocFactorMatrix,(I$4+1),FALSE)*$E424</f>
        <v>0</v>
      </c>
      <c r="J417" s="22">
        <f ca="1">VLOOKUP(CONCATENATE($F417," ",$G417),AllocFactorMatrix,(J$4+1),FALSE)*$E424</f>
        <v>0</v>
      </c>
      <c r="K417" s="22">
        <f ca="1">VLOOKUP(CONCATENATE($F417," ",$G417),AllocFactorMatrix,(K$4+1),FALSE)*$E424</f>
        <v>0</v>
      </c>
      <c r="L417" s="22">
        <f ca="1">VLOOKUP(CONCATENATE($F417," ",$G417),AllocFactorMatrix,(L$4+1),FALSE)*$E424</f>
        <v>0</v>
      </c>
      <c r="M417" s="22">
        <f t="shared" ref="M417:M424" ca="1" si="213">SUBTOTAL(9,J417:L417)</f>
        <v>0</v>
      </c>
      <c r="N417" s="22">
        <f ca="1">VLOOKUP(CONCATENATE($F417," ",$G417),AllocFactorMatrix,(N$4+1),FALSE)*$E424</f>
        <v>0</v>
      </c>
      <c r="O417" s="22">
        <f ca="1">VLOOKUP(CONCATENATE($F417," ",$G417),AllocFactorMatrix,(O$4+1),FALSE)*$E424</f>
        <v>0</v>
      </c>
      <c r="P417" s="22">
        <f ca="1">VLOOKUP(CONCATENATE($F417," ",$G417),AllocFactorMatrix,(P$4+1),FALSE)*$E424</f>
        <v>0</v>
      </c>
      <c r="Q417" s="22">
        <f ca="1">VLOOKUP(CONCATENATE($F417," ",$G417),AllocFactorMatrix,(Q$4+1),FALSE)*$E424</f>
        <v>0</v>
      </c>
      <c r="R417" s="22">
        <f ca="1">SUBTOTAL(9,N417:Q417)</f>
        <v>0</v>
      </c>
      <c r="S417" s="22">
        <f ca="1">VLOOKUP(CONCATENATE($F417," ",$G417),AllocFactorMatrix,(S$4+1),FALSE)*$E424</f>
        <v>0</v>
      </c>
      <c r="T417" s="22">
        <f ca="1">VLOOKUP(CONCATENATE($F417," ",$G417),AllocFactorMatrix,(T$4+1),FALSE)*$E424</f>
        <v>0</v>
      </c>
      <c r="U417" s="22">
        <f ca="1">VLOOKUP(CONCATENATE($F417," ",$G417),AllocFactorMatrix,(U$4+1),FALSE)*$E424</f>
        <v>0</v>
      </c>
      <c r="V417" s="22">
        <f ca="1">VLOOKUP(CONCATENATE($F417," ",$G417),AllocFactorMatrix,(V$4+1),FALSE)*$E424</f>
        <v>0</v>
      </c>
      <c r="W417" s="22">
        <f ca="1">SUBTOTAL(9,S417:V417)</f>
        <v>0</v>
      </c>
      <c r="X417" s="22">
        <f ca="1">VLOOKUP(CONCATENATE($F417," ",$G417),AllocFactorMatrix,(X$4+1),FALSE)*$E424</f>
        <v>0</v>
      </c>
      <c r="Y417" s="22">
        <f ca="1">VLOOKUP(CONCATENATE($F417," ",$G417),AllocFactorMatrix,(Y$4+1),FALSE)*$E424</f>
        <v>0</v>
      </c>
      <c r="Z417" s="22">
        <f t="shared" ca="1" si="207"/>
        <v>0</v>
      </c>
      <c r="AA417" s="22">
        <f ca="1">VLOOKUP(CONCATENATE($F417," ",$G417),AllocFactorMatrix,(AA$4+1),FALSE)*$E424</f>
        <v>0</v>
      </c>
      <c r="AB417" s="22">
        <f ca="1">VLOOKUP(CONCATENATE($F417," ",$G417),AllocFactorMatrix,(AB$4+1),FALSE)*$E424</f>
        <v>0</v>
      </c>
      <c r="AC417" s="22">
        <f ca="1">VLOOKUP(CONCATENATE($F417," ",$G417),AllocFactorMatrix,(AC$4+1),FALSE)*$E424</f>
        <v>0</v>
      </c>
    </row>
    <row r="418" spans="5:29" hidden="1" outlineLevel="1">
      <c r="F418" s="42" t="str">
        <f>F424</f>
        <v>RB_GUP</v>
      </c>
      <c r="G418" s="17" t="str">
        <f>$G$9</f>
        <v>BULKTRAN</v>
      </c>
      <c r="H418" s="21">
        <f t="shared" ca="1" si="185"/>
        <v>0</v>
      </c>
      <c r="I418" s="22">
        <f ca="1">VLOOKUP(CONCATENATE($F418," ",$G418),AllocFactorMatrix,(I$4+1),FALSE)*$E424</f>
        <v>0</v>
      </c>
      <c r="J418" s="22">
        <f ca="1">VLOOKUP(CONCATENATE($F418," ",$G418),AllocFactorMatrix,(J$4+1),FALSE)*$E424</f>
        <v>0</v>
      </c>
      <c r="K418" s="22">
        <f ca="1">VLOOKUP(CONCATENATE($F418," ",$G418),AllocFactorMatrix,(K$4+1),FALSE)*$E424</f>
        <v>0</v>
      </c>
      <c r="L418" s="22">
        <f ca="1">VLOOKUP(CONCATENATE($F418," ",$G418),AllocFactorMatrix,(L$4+1),FALSE)*$E424</f>
        <v>0</v>
      </c>
      <c r="M418" s="22">
        <f t="shared" ca="1" si="213"/>
        <v>0</v>
      </c>
      <c r="N418" s="22">
        <f ca="1">VLOOKUP(CONCATENATE($F418," ",$G418),AllocFactorMatrix,(N$4+1),FALSE)*$E424</f>
        <v>0</v>
      </c>
      <c r="O418" s="22">
        <f ca="1">VLOOKUP(CONCATENATE($F418," ",$G418),AllocFactorMatrix,(O$4+1),FALSE)*$E424</f>
        <v>0</v>
      </c>
      <c r="P418" s="22">
        <f ca="1">VLOOKUP(CONCATENATE($F418," ",$G418),AllocFactorMatrix,(P$4+1),FALSE)*$E424</f>
        <v>0</v>
      </c>
      <c r="Q418" s="22">
        <f ca="1">VLOOKUP(CONCATENATE($F418," ",$G418),AllocFactorMatrix,(Q$4+1),FALSE)*$E424</f>
        <v>0</v>
      </c>
      <c r="R418" s="22">
        <f t="shared" ref="R418:R424" ca="1" si="214">SUBTOTAL(9,N418:Q418)</f>
        <v>0</v>
      </c>
      <c r="S418" s="22">
        <f ca="1">VLOOKUP(CONCATENATE($F418," ",$G418),AllocFactorMatrix,(S$4+1),FALSE)*$E424</f>
        <v>0</v>
      </c>
      <c r="T418" s="22">
        <f ca="1">VLOOKUP(CONCATENATE($F418," ",$G418),AllocFactorMatrix,(T$4+1),FALSE)*$E424</f>
        <v>0</v>
      </c>
      <c r="U418" s="22">
        <f ca="1">VLOOKUP(CONCATENATE($F418," ",$G418),AllocFactorMatrix,(U$4+1),FALSE)*$E424</f>
        <v>0</v>
      </c>
      <c r="V418" s="22">
        <f ca="1">VLOOKUP(CONCATENATE($F418," ",$G418),AllocFactorMatrix,(V$4+1),FALSE)*$E424</f>
        <v>0</v>
      </c>
      <c r="W418" s="22">
        <f t="shared" ref="W418:W424" ca="1" si="215">SUBTOTAL(9,S418:V418)</f>
        <v>0</v>
      </c>
      <c r="X418" s="22">
        <f ca="1">VLOOKUP(CONCATENATE($F418," ",$G418),AllocFactorMatrix,(X$4+1),FALSE)*$E424</f>
        <v>0</v>
      </c>
      <c r="Y418" s="22">
        <f ca="1">VLOOKUP(CONCATENATE($F418," ",$G418),AllocFactorMatrix,(Y$4+1),FALSE)*$E424</f>
        <v>0</v>
      </c>
      <c r="Z418" s="22">
        <f t="shared" ca="1" si="207"/>
        <v>0</v>
      </c>
      <c r="AA418" s="22">
        <f ca="1">VLOOKUP(CONCATENATE($F418," ",$G418),AllocFactorMatrix,(AA$4+1),FALSE)*$E424</f>
        <v>0</v>
      </c>
      <c r="AB418" s="22">
        <f ca="1">VLOOKUP(CONCATENATE($F418," ",$G418),AllocFactorMatrix,(AB$4+1),FALSE)*$E424</f>
        <v>0</v>
      </c>
      <c r="AC418" s="22">
        <f ca="1">VLOOKUP(CONCATENATE($F418," ",$G418),AllocFactorMatrix,(AC$4+1),FALSE)*$E424</f>
        <v>0</v>
      </c>
    </row>
    <row r="419" spans="5:29" hidden="1" outlineLevel="1">
      <c r="F419" s="42" t="str">
        <f>F424</f>
        <v>RB_GUP</v>
      </c>
      <c r="G419" s="17" t="str">
        <f>$G$10</f>
        <v>SUBTRAN</v>
      </c>
      <c r="H419" s="21">
        <f t="shared" ca="1" si="185"/>
        <v>0</v>
      </c>
      <c r="I419" s="22">
        <f ca="1">VLOOKUP(CONCATENATE($F419," ",$G419),AllocFactorMatrix,(I$4+1),FALSE)*$E424</f>
        <v>0</v>
      </c>
      <c r="J419" s="22">
        <f ca="1">VLOOKUP(CONCATENATE($F419," ",$G419),AllocFactorMatrix,(J$4+1),FALSE)*$E424</f>
        <v>0</v>
      </c>
      <c r="K419" s="22">
        <f ca="1">VLOOKUP(CONCATENATE($F419," ",$G419),AllocFactorMatrix,(K$4+1),FALSE)*$E424</f>
        <v>0</v>
      </c>
      <c r="L419" s="22">
        <f ca="1">VLOOKUP(CONCATENATE($F419," ",$G419),AllocFactorMatrix,(L$4+1),FALSE)*$E424</f>
        <v>0</v>
      </c>
      <c r="M419" s="22">
        <f t="shared" ca="1" si="213"/>
        <v>0</v>
      </c>
      <c r="N419" s="22">
        <f ca="1">VLOOKUP(CONCATENATE($F419," ",$G419),AllocFactorMatrix,(N$4+1),FALSE)*$E424</f>
        <v>0</v>
      </c>
      <c r="O419" s="22">
        <f ca="1">VLOOKUP(CONCATENATE($F419," ",$G419),AllocFactorMatrix,(O$4+1),FALSE)*$E424</f>
        <v>0</v>
      </c>
      <c r="P419" s="22">
        <f ca="1">VLOOKUP(CONCATENATE($F419," ",$G419),AllocFactorMatrix,(P$4+1),FALSE)*$E424</f>
        <v>0</v>
      </c>
      <c r="Q419" s="22">
        <f ca="1">VLOOKUP(CONCATENATE($F419," ",$G419),AllocFactorMatrix,(Q$4+1),FALSE)*$E424</f>
        <v>0</v>
      </c>
      <c r="R419" s="22">
        <f t="shared" ca="1" si="214"/>
        <v>0</v>
      </c>
      <c r="S419" s="22">
        <f ca="1">VLOOKUP(CONCATENATE($F419," ",$G419),AllocFactorMatrix,(S$4+1),FALSE)*$E424</f>
        <v>0</v>
      </c>
      <c r="T419" s="22">
        <f ca="1">VLOOKUP(CONCATENATE($F419," ",$G419),AllocFactorMatrix,(T$4+1),FALSE)*$E424</f>
        <v>0</v>
      </c>
      <c r="U419" s="22">
        <f ca="1">VLOOKUP(CONCATENATE($F419," ",$G419),AllocFactorMatrix,(U$4+1),FALSE)*$E424</f>
        <v>0</v>
      </c>
      <c r="V419" s="22">
        <f ca="1">VLOOKUP(CONCATENATE($F419," ",$G419),AllocFactorMatrix,(V$4+1),FALSE)*$E424</f>
        <v>0</v>
      </c>
      <c r="W419" s="22">
        <f t="shared" ca="1" si="215"/>
        <v>0</v>
      </c>
      <c r="X419" s="22">
        <f ca="1">VLOOKUP(CONCATENATE($F419," ",$G419),AllocFactorMatrix,(X$4+1),FALSE)*$E424</f>
        <v>0</v>
      </c>
      <c r="Y419" s="22">
        <f ca="1">VLOOKUP(CONCATENATE($F419," ",$G419),AllocFactorMatrix,(Y$4+1),FALSE)*$E424</f>
        <v>0</v>
      </c>
      <c r="Z419" s="22">
        <f t="shared" ca="1" si="207"/>
        <v>0</v>
      </c>
      <c r="AA419" s="22">
        <f ca="1">VLOOKUP(CONCATENATE($F419," ",$G419),AllocFactorMatrix,(AA$4+1),FALSE)*$E424</f>
        <v>0</v>
      </c>
      <c r="AB419" s="22">
        <f ca="1">VLOOKUP(CONCATENATE($F419," ",$G419),AllocFactorMatrix,(AB$4+1),FALSE)*$E424</f>
        <v>0</v>
      </c>
      <c r="AC419" s="22">
        <f ca="1">VLOOKUP(CONCATENATE($F419," ",$G419),AllocFactorMatrix,(AC$4+1),FALSE)*$E424</f>
        <v>0</v>
      </c>
    </row>
    <row r="420" spans="5:29" hidden="1" outlineLevel="1">
      <c r="F420" s="42" t="str">
        <f>F424</f>
        <v>RB_GUP</v>
      </c>
      <c r="G420" s="17" t="str">
        <f>$G$11</f>
        <v>DISTPRI</v>
      </c>
      <c r="H420" s="21">
        <f t="shared" ca="1" si="185"/>
        <v>0</v>
      </c>
      <c r="I420" s="22">
        <f ca="1">VLOOKUP(CONCATENATE($F420," ",$G420),AllocFactorMatrix,(I$4+1),FALSE)*$E424</f>
        <v>0</v>
      </c>
      <c r="J420" s="22">
        <f ca="1">VLOOKUP(CONCATENATE($F420," ",$G420),AllocFactorMatrix,(J$4+1),FALSE)*$E424</f>
        <v>0</v>
      </c>
      <c r="K420" s="22">
        <f ca="1">VLOOKUP(CONCATENATE($F420," ",$G420),AllocFactorMatrix,(K$4+1),FALSE)*$E424</f>
        <v>0</v>
      </c>
      <c r="L420" s="22">
        <f ca="1">VLOOKUP(CONCATENATE($F420," ",$G420),AllocFactorMatrix,(L$4+1),FALSE)*$E424</f>
        <v>0</v>
      </c>
      <c r="M420" s="22">
        <f t="shared" ca="1" si="213"/>
        <v>0</v>
      </c>
      <c r="N420" s="22">
        <f ca="1">VLOOKUP(CONCATENATE($F420," ",$G420),AllocFactorMatrix,(N$4+1),FALSE)*$E424</f>
        <v>0</v>
      </c>
      <c r="O420" s="22">
        <f ca="1">VLOOKUP(CONCATENATE($F420," ",$G420),AllocFactorMatrix,(O$4+1),FALSE)*$E424</f>
        <v>0</v>
      </c>
      <c r="P420" s="22">
        <f ca="1">VLOOKUP(CONCATENATE($F420," ",$G420),AllocFactorMatrix,(P$4+1),FALSE)*$E424</f>
        <v>0</v>
      </c>
      <c r="Q420" s="22">
        <f ca="1">VLOOKUP(CONCATENATE($F420," ",$G420),AllocFactorMatrix,(Q$4+1),FALSE)*$E424</f>
        <v>0</v>
      </c>
      <c r="R420" s="22">
        <f t="shared" ca="1" si="214"/>
        <v>0</v>
      </c>
      <c r="S420" s="22">
        <f ca="1">VLOOKUP(CONCATENATE($F420," ",$G420),AllocFactorMatrix,(S$4+1),FALSE)*$E424</f>
        <v>0</v>
      </c>
      <c r="T420" s="22">
        <f ca="1">VLOOKUP(CONCATENATE($F420," ",$G420),AllocFactorMatrix,(T$4+1),FALSE)*$E424</f>
        <v>0</v>
      </c>
      <c r="U420" s="22">
        <f ca="1">VLOOKUP(CONCATENATE($F420," ",$G420),AllocFactorMatrix,(U$4+1),FALSE)*$E424</f>
        <v>0</v>
      </c>
      <c r="V420" s="22">
        <f ca="1">VLOOKUP(CONCATENATE($F420," ",$G420),AllocFactorMatrix,(V$4+1),FALSE)*$E424</f>
        <v>0</v>
      </c>
      <c r="W420" s="22">
        <f t="shared" ca="1" si="215"/>
        <v>0</v>
      </c>
      <c r="X420" s="22">
        <f ca="1">VLOOKUP(CONCATENATE($F420," ",$G420),AllocFactorMatrix,(X$4+1),FALSE)*$E424</f>
        <v>0</v>
      </c>
      <c r="Y420" s="22">
        <f ca="1">VLOOKUP(CONCATENATE($F420," ",$G420),AllocFactorMatrix,(Y$4+1),FALSE)*$E424</f>
        <v>0</v>
      </c>
      <c r="Z420" s="22">
        <f t="shared" ca="1" si="207"/>
        <v>0</v>
      </c>
      <c r="AA420" s="22">
        <f ca="1">VLOOKUP(CONCATENATE($F420," ",$G420),AllocFactorMatrix,(AA$4+1),FALSE)*$E424</f>
        <v>0</v>
      </c>
      <c r="AB420" s="22">
        <f ca="1">VLOOKUP(CONCATENATE($F420," ",$G420),AllocFactorMatrix,(AB$4+1),FALSE)*$E424</f>
        <v>0</v>
      </c>
      <c r="AC420" s="22">
        <f ca="1">VLOOKUP(CONCATENATE($F420," ",$G420),AllocFactorMatrix,(AC$4+1),FALSE)*$E424</f>
        <v>0</v>
      </c>
    </row>
    <row r="421" spans="5:29" hidden="1" outlineLevel="1">
      <c r="F421" s="42" t="str">
        <f>F424</f>
        <v>RB_GUP</v>
      </c>
      <c r="G421" s="17" t="str">
        <f>$G$12</f>
        <v>DISTSEC</v>
      </c>
      <c r="H421" s="21">
        <f t="shared" ca="1" si="185"/>
        <v>0</v>
      </c>
      <c r="I421" s="22">
        <f ca="1">VLOOKUP(CONCATENATE($F421," ",$G421),AllocFactorMatrix,(I$4+1),FALSE)*$E424</f>
        <v>0</v>
      </c>
      <c r="J421" s="22">
        <f ca="1">VLOOKUP(CONCATENATE($F421," ",$G421),AllocFactorMatrix,(J$4+1),FALSE)*$E424</f>
        <v>0</v>
      </c>
      <c r="K421" s="22">
        <f ca="1">VLOOKUP(CONCATENATE($F421," ",$G421),AllocFactorMatrix,(K$4+1),FALSE)*$E424</f>
        <v>0</v>
      </c>
      <c r="L421" s="22">
        <f ca="1">VLOOKUP(CONCATENATE($F421," ",$G421),AllocFactorMatrix,(L$4+1),FALSE)*$E424</f>
        <v>0</v>
      </c>
      <c r="M421" s="22">
        <f t="shared" ca="1" si="213"/>
        <v>0</v>
      </c>
      <c r="N421" s="22">
        <f ca="1">VLOOKUP(CONCATENATE($F421," ",$G421),AllocFactorMatrix,(N$4+1),FALSE)*$E424</f>
        <v>0</v>
      </c>
      <c r="O421" s="22">
        <f ca="1">VLOOKUP(CONCATENATE($F421," ",$G421),AllocFactorMatrix,(O$4+1),FALSE)*$E424</f>
        <v>0</v>
      </c>
      <c r="P421" s="22">
        <f ca="1">VLOOKUP(CONCATENATE($F421," ",$G421),AllocFactorMatrix,(P$4+1),FALSE)*$E424</f>
        <v>0</v>
      </c>
      <c r="Q421" s="22">
        <f ca="1">VLOOKUP(CONCATENATE($F421," ",$G421),AllocFactorMatrix,(Q$4+1),FALSE)*$E424</f>
        <v>0</v>
      </c>
      <c r="R421" s="22">
        <f t="shared" ca="1" si="214"/>
        <v>0</v>
      </c>
      <c r="S421" s="22">
        <f ca="1">VLOOKUP(CONCATENATE($F421," ",$G421),AllocFactorMatrix,(S$4+1),FALSE)*$E424</f>
        <v>0</v>
      </c>
      <c r="T421" s="22">
        <f ca="1">VLOOKUP(CONCATENATE($F421," ",$G421),AllocFactorMatrix,(T$4+1),FALSE)*$E424</f>
        <v>0</v>
      </c>
      <c r="U421" s="22">
        <f ca="1">VLOOKUP(CONCATENATE($F421," ",$G421),AllocFactorMatrix,(U$4+1),FALSE)*$E424</f>
        <v>0</v>
      </c>
      <c r="V421" s="22">
        <f ca="1">VLOOKUP(CONCATENATE($F421," ",$G421),AllocFactorMatrix,(V$4+1),FALSE)*$E424</f>
        <v>0</v>
      </c>
      <c r="W421" s="22">
        <f t="shared" ca="1" si="215"/>
        <v>0</v>
      </c>
      <c r="X421" s="22">
        <f ca="1">VLOOKUP(CONCATENATE($F421," ",$G421),AllocFactorMatrix,(X$4+1),FALSE)*$E424</f>
        <v>0</v>
      </c>
      <c r="Y421" s="22">
        <f ca="1">VLOOKUP(CONCATENATE($F421," ",$G421),AllocFactorMatrix,(Y$4+1),FALSE)*$E424</f>
        <v>0</v>
      </c>
      <c r="Z421" s="22">
        <f t="shared" ca="1" si="207"/>
        <v>0</v>
      </c>
      <c r="AA421" s="22">
        <f ca="1">VLOOKUP(CONCATENATE($F421," ",$G421),AllocFactorMatrix,(AA$4+1),FALSE)*$E424</f>
        <v>0</v>
      </c>
      <c r="AB421" s="22">
        <f ca="1">VLOOKUP(CONCATENATE($F421," ",$G421),AllocFactorMatrix,(AB$4+1),FALSE)*$E424</f>
        <v>0</v>
      </c>
      <c r="AC421" s="22">
        <f ca="1">VLOOKUP(CONCATENATE($F421," ",$G421),AllocFactorMatrix,(AC$4+1),FALSE)*$E424</f>
        <v>0</v>
      </c>
    </row>
    <row r="422" spans="5:29" hidden="1" outlineLevel="1">
      <c r="F422" s="42" t="str">
        <f>F424</f>
        <v>RB_GUP</v>
      </c>
      <c r="G422" s="17" t="str">
        <f>$G$13</f>
        <v>ENERGY</v>
      </c>
      <c r="H422" s="21">
        <f t="shared" ca="1" si="185"/>
        <v>0</v>
      </c>
      <c r="I422" s="22">
        <f ca="1">VLOOKUP(CONCATENATE($F422," ",$G422),AllocFactorMatrix,(I$4+1),FALSE)*$E424</f>
        <v>0</v>
      </c>
      <c r="J422" s="22">
        <f ca="1">VLOOKUP(CONCATENATE($F422," ",$G422),AllocFactorMatrix,(J$4+1),FALSE)*$E424</f>
        <v>0</v>
      </c>
      <c r="K422" s="22">
        <f ca="1">VLOOKUP(CONCATENATE($F422," ",$G422),AllocFactorMatrix,(K$4+1),FALSE)*$E424</f>
        <v>0</v>
      </c>
      <c r="L422" s="22">
        <f ca="1">VLOOKUP(CONCATENATE($F422," ",$G422),AllocFactorMatrix,(L$4+1),FALSE)*$E424</f>
        <v>0</v>
      </c>
      <c r="M422" s="22">
        <f t="shared" ca="1" si="213"/>
        <v>0</v>
      </c>
      <c r="N422" s="22">
        <f ca="1">VLOOKUP(CONCATENATE($F422," ",$G422),AllocFactorMatrix,(N$4+1),FALSE)*$E424</f>
        <v>0</v>
      </c>
      <c r="O422" s="22">
        <f ca="1">VLOOKUP(CONCATENATE($F422," ",$G422),AllocFactorMatrix,(O$4+1),FALSE)*$E424</f>
        <v>0</v>
      </c>
      <c r="P422" s="22">
        <f ca="1">VLOOKUP(CONCATENATE($F422," ",$G422),AllocFactorMatrix,(P$4+1),FALSE)*$E424</f>
        <v>0</v>
      </c>
      <c r="Q422" s="22">
        <f ca="1">VLOOKUP(CONCATENATE($F422," ",$G422),AllocFactorMatrix,(Q$4+1),FALSE)*$E424</f>
        <v>0</v>
      </c>
      <c r="R422" s="22">
        <f t="shared" ca="1" si="214"/>
        <v>0</v>
      </c>
      <c r="S422" s="22">
        <f ca="1">VLOOKUP(CONCATENATE($F422," ",$G422),AllocFactorMatrix,(S$4+1),FALSE)*$E424</f>
        <v>0</v>
      </c>
      <c r="T422" s="22">
        <f ca="1">VLOOKUP(CONCATENATE($F422," ",$G422),AllocFactorMatrix,(T$4+1),FALSE)*$E424</f>
        <v>0</v>
      </c>
      <c r="U422" s="22">
        <f ca="1">VLOOKUP(CONCATENATE($F422," ",$G422),AllocFactorMatrix,(U$4+1),FALSE)*$E424</f>
        <v>0</v>
      </c>
      <c r="V422" s="22">
        <f ca="1">VLOOKUP(CONCATENATE($F422," ",$G422),AllocFactorMatrix,(V$4+1),FALSE)*$E424</f>
        <v>0</v>
      </c>
      <c r="W422" s="22">
        <f t="shared" ca="1" si="215"/>
        <v>0</v>
      </c>
      <c r="X422" s="22">
        <f ca="1">VLOOKUP(CONCATENATE($F422," ",$G422),AllocFactorMatrix,(X$4+1),FALSE)*$E424</f>
        <v>0</v>
      </c>
      <c r="Y422" s="22">
        <f ca="1">VLOOKUP(CONCATENATE($F422," ",$G422),AllocFactorMatrix,(Y$4+1),FALSE)*$E424</f>
        <v>0</v>
      </c>
      <c r="Z422" s="22">
        <f t="shared" ca="1" si="207"/>
        <v>0</v>
      </c>
      <c r="AA422" s="22">
        <f ca="1">VLOOKUP(CONCATENATE($F422," ",$G422),AllocFactorMatrix,(AA$4+1),FALSE)*$E424</f>
        <v>0</v>
      </c>
      <c r="AB422" s="22">
        <f ca="1">VLOOKUP(CONCATENATE($F422," ",$G422),AllocFactorMatrix,(AB$4+1),FALSE)*$E424</f>
        <v>0</v>
      </c>
      <c r="AC422" s="22">
        <f ca="1">VLOOKUP(CONCATENATE($F422," ",$G422),AllocFactorMatrix,(AC$4+1),FALSE)*$E424</f>
        <v>0</v>
      </c>
    </row>
    <row r="423" spans="5:29" hidden="1" outlineLevel="1">
      <c r="F423" s="42" t="str">
        <f>F424</f>
        <v>RB_GUP</v>
      </c>
      <c r="G423" s="17" t="str">
        <f>$G$14</f>
        <v>CUSTOMER</v>
      </c>
      <c r="H423" s="21">
        <f t="shared" ca="1" si="185"/>
        <v>0</v>
      </c>
      <c r="I423" s="22">
        <f ca="1">VLOOKUP(CONCATENATE($F423," ",$G423),AllocFactorMatrix,(I$4+1),FALSE)*$E424</f>
        <v>0</v>
      </c>
      <c r="J423" s="22">
        <f ca="1">VLOOKUP(CONCATENATE($F423," ",$G423),AllocFactorMatrix,(J$4+1),FALSE)*$E424</f>
        <v>0</v>
      </c>
      <c r="K423" s="22">
        <f ca="1">VLOOKUP(CONCATENATE($F423," ",$G423),AllocFactorMatrix,(K$4+1),FALSE)*$E424</f>
        <v>0</v>
      </c>
      <c r="L423" s="22">
        <f ca="1">VLOOKUP(CONCATENATE($F423," ",$G423),AllocFactorMatrix,(L$4+1),FALSE)*$E424</f>
        <v>0</v>
      </c>
      <c r="M423" s="22">
        <f t="shared" ca="1" si="213"/>
        <v>0</v>
      </c>
      <c r="N423" s="22">
        <f ca="1">VLOOKUP(CONCATENATE($F423," ",$G423),AllocFactorMatrix,(N$4+1),FALSE)*$E424</f>
        <v>0</v>
      </c>
      <c r="O423" s="22">
        <f ca="1">VLOOKUP(CONCATENATE($F423," ",$G423),AllocFactorMatrix,(O$4+1),FALSE)*$E424</f>
        <v>0</v>
      </c>
      <c r="P423" s="22">
        <f ca="1">VLOOKUP(CONCATENATE($F423," ",$G423),AllocFactorMatrix,(P$4+1),FALSE)*$E424</f>
        <v>0</v>
      </c>
      <c r="Q423" s="22">
        <f ca="1">VLOOKUP(CONCATENATE($F423," ",$G423),AllocFactorMatrix,(Q$4+1),FALSE)*$E424</f>
        <v>0</v>
      </c>
      <c r="R423" s="22">
        <f t="shared" ca="1" si="214"/>
        <v>0</v>
      </c>
      <c r="S423" s="22">
        <f ca="1">VLOOKUP(CONCATENATE($F423," ",$G423),AllocFactorMatrix,(S$4+1),FALSE)*$E424</f>
        <v>0</v>
      </c>
      <c r="T423" s="22">
        <f ca="1">VLOOKUP(CONCATENATE($F423," ",$G423),AllocFactorMatrix,(T$4+1),FALSE)*$E424</f>
        <v>0</v>
      </c>
      <c r="U423" s="22">
        <f ca="1">VLOOKUP(CONCATENATE($F423," ",$G423),AllocFactorMatrix,(U$4+1),FALSE)*$E424</f>
        <v>0</v>
      </c>
      <c r="V423" s="22">
        <f ca="1">VLOOKUP(CONCATENATE($F423," ",$G423),AllocFactorMatrix,(V$4+1),FALSE)*$E424</f>
        <v>0</v>
      </c>
      <c r="W423" s="22">
        <f t="shared" ca="1" si="215"/>
        <v>0</v>
      </c>
      <c r="X423" s="22">
        <f ca="1">VLOOKUP(CONCATENATE($F423," ",$G423),AllocFactorMatrix,(X$4+1),FALSE)*$E424</f>
        <v>0</v>
      </c>
      <c r="Y423" s="22">
        <f ca="1">VLOOKUP(CONCATENATE($F423," ",$G423),AllocFactorMatrix,(Y$4+1),FALSE)*$E424</f>
        <v>0</v>
      </c>
      <c r="Z423" s="22">
        <f t="shared" ca="1" si="207"/>
        <v>0</v>
      </c>
      <c r="AA423" s="22">
        <f ca="1">VLOOKUP(CONCATENATE($F423," ",$G423),AllocFactorMatrix,(AA$4+1),FALSE)*$E424</f>
        <v>0</v>
      </c>
      <c r="AB423" s="22">
        <f ca="1">VLOOKUP(CONCATENATE($F423," ",$G423),AllocFactorMatrix,(AB$4+1),FALSE)*$E424</f>
        <v>0</v>
      </c>
      <c r="AC423" s="22">
        <f ca="1">VLOOKUP(CONCATENATE($F423," ",$G423),AllocFactorMatrix,(AC$4+1),FALSE)*$E424</f>
        <v>0</v>
      </c>
    </row>
    <row r="424" spans="5:29" collapsed="1">
      <c r="E424" s="19">
        <v>0</v>
      </c>
      <c r="F424" s="42" t="s">
        <v>73</v>
      </c>
      <c r="G424" s="17" t="str">
        <f>$G$15</f>
        <v>TOTAL</v>
      </c>
      <c r="H424" s="21">
        <f t="shared" ca="1" si="185"/>
        <v>0</v>
      </c>
      <c r="I424" s="22">
        <f ca="1">VLOOKUP(CONCATENATE($F424," ",$G424),AllocFactorMatrix,(I$4+1),FALSE)*$E424</f>
        <v>0</v>
      </c>
      <c r="J424" s="22">
        <f ca="1">VLOOKUP(CONCATENATE($F424," ",$G424),AllocFactorMatrix,(J$4+1),FALSE)*$E424</f>
        <v>0</v>
      </c>
      <c r="K424" s="22">
        <f ca="1">VLOOKUP(CONCATENATE($F424," ",$G424),AllocFactorMatrix,(K$4+1),FALSE)*$E424</f>
        <v>0</v>
      </c>
      <c r="L424" s="22">
        <f ca="1">VLOOKUP(CONCATENATE($F424," ",$G424),AllocFactorMatrix,(L$4+1),FALSE)*$E424</f>
        <v>0</v>
      </c>
      <c r="M424" s="22">
        <f t="shared" ca="1" si="213"/>
        <v>0</v>
      </c>
      <c r="N424" s="22">
        <f ca="1">VLOOKUP(CONCATENATE($F424," ",$G424),AllocFactorMatrix,(N$4+1),FALSE)*$E424</f>
        <v>0</v>
      </c>
      <c r="O424" s="22">
        <f ca="1">VLOOKUP(CONCATENATE($F424," ",$G424),AllocFactorMatrix,(O$4+1),FALSE)*$E424</f>
        <v>0</v>
      </c>
      <c r="P424" s="22">
        <f ca="1">VLOOKUP(CONCATENATE($F424," ",$G424),AllocFactorMatrix,(P$4+1),FALSE)*$E424</f>
        <v>0</v>
      </c>
      <c r="Q424" s="22">
        <f ca="1">VLOOKUP(CONCATENATE($F424," ",$G424),AllocFactorMatrix,(Q$4+1),FALSE)*$E424</f>
        <v>0</v>
      </c>
      <c r="R424" s="22">
        <f t="shared" ca="1" si="214"/>
        <v>0</v>
      </c>
      <c r="S424" s="22">
        <f ca="1">VLOOKUP(CONCATENATE($F424," ",$G424),AllocFactorMatrix,(S$4+1),FALSE)*$E424</f>
        <v>0</v>
      </c>
      <c r="T424" s="22">
        <f ca="1">VLOOKUP(CONCATENATE($F424," ",$G424),AllocFactorMatrix,(T$4+1),FALSE)*$E424</f>
        <v>0</v>
      </c>
      <c r="U424" s="22">
        <f ca="1">VLOOKUP(CONCATENATE($F424," ",$G424),AllocFactorMatrix,(U$4+1),FALSE)*$E424</f>
        <v>0</v>
      </c>
      <c r="V424" s="22">
        <f ca="1">VLOOKUP(CONCATENATE($F424," ",$G424),AllocFactorMatrix,(V$4+1),FALSE)*$E424</f>
        <v>0</v>
      </c>
      <c r="W424" s="22">
        <f t="shared" ca="1" si="215"/>
        <v>0</v>
      </c>
      <c r="X424" s="22">
        <f ca="1">VLOOKUP(CONCATENATE($F424," ",$G424),AllocFactorMatrix,(X$4+1),FALSE)*$E424</f>
        <v>0</v>
      </c>
      <c r="Y424" s="22">
        <f ca="1">VLOOKUP(CONCATENATE($F424," ",$G424),AllocFactorMatrix,(Y$4+1),FALSE)*$E424</f>
        <v>0</v>
      </c>
      <c r="Z424" s="22">
        <f t="shared" ca="1" si="207"/>
        <v>0</v>
      </c>
      <c r="AA424" s="22">
        <f ca="1">VLOOKUP(CONCATENATE($F424," ",$G424),AllocFactorMatrix,(AA$4+1),FALSE)*$E424</f>
        <v>0</v>
      </c>
      <c r="AB424" s="22">
        <f ca="1">VLOOKUP(CONCATENATE($F424," ",$G424),AllocFactorMatrix,(AB$4+1),FALSE)*$E424</f>
        <v>0</v>
      </c>
      <c r="AC424" s="22">
        <f ca="1">VLOOKUP(CONCATENATE($F424," ",$G424),AllocFactorMatrix,(AC$4+1),FALSE)*$E424</f>
        <v>0</v>
      </c>
    </row>
    <row r="425" spans="5:29" hidden="1" outlineLevel="1">
      <c r="F425" s="42" t="str">
        <f>F432</f>
        <v>RB_GUP</v>
      </c>
      <c r="G425" s="17" t="str">
        <f>$G$8</f>
        <v>PRODUCTION</v>
      </c>
      <c r="H425" s="21">
        <f t="shared" ref="H425:H488" ca="1" si="216">SUBTOTAL(9,I425:AC425)</f>
        <v>0</v>
      </c>
      <c r="I425" s="22">
        <f ca="1">VLOOKUP(CONCATENATE($F425," ",$G425),AllocFactorMatrix,(I$4+1),FALSE)*$E432</f>
        <v>0</v>
      </c>
      <c r="J425" s="22">
        <f ca="1">VLOOKUP(CONCATENATE($F425," ",$G425),AllocFactorMatrix,(J$4+1),FALSE)*$E432</f>
        <v>0</v>
      </c>
      <c r="K425" s="22">
        <f ca="1">VLOOKUP(CONCATENATE($F425," ",$G425),AllocFactorMatrix,(K$4+1),FALSE)*$E432</f>
        <v>0</v>
      </c>
      <c r="L425" s="22">
        <f ca="1">VLOOKUP(CONCATENATE($F425," ",$G425),AllocFactorMatrix,(L$4+1),FALSE)*$E432</f>
        <v>0</v>
      </c>
      <c r="M425" s="22">
        <f t="shared" ref="M425:M432" ca="1" si="217">SUBTOTAL(9,J425:L425)</f>
        <v>0</v>
      </c>
      <c r="N425" s="22">
        <f ca="1">VLOOKUP(CONCATENATE($F425," ",$G425),AllocFactorMatrix,(N$4+1),FALSE)*$E432</f>
        <v>0</v>
      </c>
      <c r="O425" s="22">
        <f ca="1">VLOOKUP(CONCATENATE($F425," ",$G425),AllocFactorMatrix,(O$4+1),FALSE)*$E432</f>
        <v>0</v>
      </c>
      <c r="P425" s="22">
        <f ca="1">VLOOKUP(CONCATENATE($F425," ",$G425),AllocFactorMatrix,(P$4+1),FALSE)*$E432</f>
        <v>0</v>
      </c>
      <c r="Q425" s="22">
        <f ca="1">VLOOKUP(CONCATENATE($F425," ",$G425),AllocFactorMatrix,(Q$4+1),FALSE)*$E432</f>
        <v>0</v>
      </c>
      <c r="R425" s="22">
        <f ca="1">SUBTOTAL(9,N425:Q425)</f>
        <v>0</v>
      </c>
      <c r="S425" s="22">
        <f ca="1">VLOOKUP(CONCATENATE($F425," ",$G425),AllocFactorMatrix,(S$4+1),FALSE)*$E432</f>
        <v>0</v>
      </c>
      <c r="T425" s="22">
        <f ca="1">VLOOKUP(CONCATENATE($F425," ",$G425),AllocFactorMatrix,(T$4+1),FALSE)*$E432</f>
        <v>0</v>
      </c>
      <c r="U425" s="22">
        <f ca="1">VLOOKUP(CONCATENATE($F425," ",$G425),AllocFactorMatrix,(U$4+1),FALSE)*$E432</f>
        <v>0</v>
      </c>
      <c r="V425" s="22">
        <f ca="1">VLOOKUP(CONCATENATE($F425," ",$G425),AllocFactorMatrix,(V$4+1),FALSE)*$E432</f>
        <v>0</v>
      </c>
      <c r="W425" s="22">
        <f ca="1">SUBTOTAL(9,S425:V425)</f>
        <v>0</v>
      </c>
      <c r="X425" s="22">
        <f ca="1">VLOOKUP(CONCATENATE($F425," ",$G425),AllocFactorMatrix,(X$4+1),FALSE)*$E432</f>
        <v>0</v>
      </c>
      <c r="Y425" s="22">
        <f ca="1">VLOOKUP(CONCATENATE($F425," ",$G425),AllocFactorMatrix,(Y$4+1),FALSE)*$E432</f>
        <v>0</v>
      </c>
      <c r="Z425" s="22">
        <f t="shared" ca="1" si="207"/>
        <v>0</v>
      </c>
      <c r="AA425" s="22">
        <f ca="1">VLOOKUP(CONCATENATE($F425," ",$G425),AllocFactorMatrix,(AA$4+1),FALSE)*$E432</f>
        <v>0</v>
      </c>
      <c r="AB425" s="22">
        <f ca="1">VLOOKUP(CONCATENATE($F425," ",$G425),AllocFactorMatrix,(AB$4+1),FALSE)*$E432</f>
        <v>0</v>
      </c>
      <c r="AC425" s="22">
        <f ca="1">VLOOKUP(CONCATENATE($F425," ",$G425),AllocFactorMatrix,(AC$4+1),FALSE)*$E432</f>
        <v>0</v>
      </c>
    </row>
    <row r="426" spans="5:29" hidden="1" outlineLevel="1">
      <c r="F426" s="42" t="str">
        <f>F432</f>
        <v>RB_GUP</v>
      </c>
      <c r="G426" s="17" t="str">
        <f>$G$9</f>
        <v>BULKTRAN</v>
      </c>
      <c r="H426" s="21">
        <f t="shared" ca="1" si="216"/>
        <v>0</v>
      </c>
      <c r="I426" s="22">
        <f ca="1">VLOOKUP(CONCATENATE($F426," ",$G426),AllocFactorMatrix,(I$4+1),FALSE)*$E432</f>
        <v>0</v>
      </c>
      <c r="J426" s="22">
        <f ca="1">VLOOKUP(CONCATENATE($F426," ",$G426),AllocFactorMatrix,(J$4+1),FALSE)*$E432</f>
        <v>0</v>
      </c>
      <c r="K426" s="22">
        <f ca="1">VLOOKUP(CONCATENATE($F426," ",$G426),AllocFactorMatrix,(K$4+1),FALSE)*$E432</f>
        <v>0</v>
      </c>
      <c r="L426" s="22">
        <f ca="1">VLOOKUP(CONCATENATE($F426," ",$G426),AllocFactorMatrix,(L$4+1),FALSE)*$E432</f>
        <v>0</v>
      </c>
      <c r="M426" s="22">
        <f t="shared" ca="1" si="217"/>
        <v>0</v>
      </c>
      <c r="N426" s="22">
        <f ca="1">VLOOKUP(CONCATENATE($F426," ",$G426),AllocFactorMatrix,(N$4+1),FALSE)*$E432</f>
        <v>0</v>
      </c>
      <c r="O426" s="22">
        <f ca="1">VLOOKUP(CONCATENATE($F426," ",$G426),AllocFactorMatrix,(O$4+1),FALSE)*$E432</f>
        <v>0</v>
      </c>
      <c r="P426" s="22">
        <f ca="1">VLOOKUP(CONCATENATE($F426," ",$G426),AllocFactorMatrix,(P$4+1),FALSE)*$E432</f>
        <v>0</v>
      </c>
      <c r="Q426" s="22">
        <f ca="1">VLOOKUP(CONCATENATE($F426," ",$G426),AllocFactorMatrix,(Q$4+1),FALSE)*$E432</f>
        <v>0</v>
      </c>
      <c r="R426" s="22">
        <f t="shared" ref="R426:R432" ca="1" si="218">SUBTOTAL(9,N426:Q426)</f>
        <v>0</v>
      </c>
      <c r="S426" s="22">
        <f ca="1">VLOOKUP(CONCATENATE($F426," ",$G426),AllocFactorMatrix,(S$4+1),FALSE)*$E432</f>
        <v>0</v>
      </c>
      <c r="T426" s="22">
        <f ca="1">VLOOKUP(CONCATENATE($F426," ",$G426),AllocFactorMatrix,(T$4+1),FALSE)*$E432</f>
        <v>0</v>
      </c>
      <c r="U426" s="22">
        <f ca="1">VLOOKUP(CONCATENATE($F426," ",$G426),AllocFactorMatrix,(U$4+1),FALSE)*$E432</f>
        <v>0</v>
      </c>
      <c r="V426" s="22">
        <f ca="1">VLOOKUP(CONCATENATE($F426," ",$G426),AllocFactorMatrix,(V$4+1),FALSE)*$E432</f>
        <v>0</v>
      </c>
      <c r="W426" s="22">
        <f t="shared" ref="W426:W432" ca="1" si="219">SUBTOTAL(9,S426:V426)</f>
        <v>0</v>
      </c>
      <c r="X426" s="22">
        <f ca="1">VLOOKUP(CONCATENATE($F426," ",$G426),AllocFactorMatrix,(X$4+1),FALSE)*$E432</f>
        <v>0</v>
      </c>
      <c r="Y426" s="22">
        <f ca="1">VLOOKUP(CONCATENATE($F426," ",$G426),AllocFactorMatrix,(Y$4+1),FALSE)*$E432</f>
        <v>0</v>
      </c>
      <c r="Z426" s="22">
        <f t="shared" ca="1" si="207"/>
        <v>0</v>
      </c>
      <c r="AA426" s="22">
        <f ca="1">VLOOKUP(CONCATENATE($F426," ",$G426),AllocFactorMatrix,(AA$4+1),FALSE)*$E432</f>
        <v>0</v>
      </c>
      <c r="AB426" s="22">
        <f ca="1">VLOOKUP(CONCATENATE($F426," ",$G426),AllocFactorMatrix,(AB$4+1),FALSE)*$E432</f>
        <v>0</v>
      </c>
      <c r="AC426" s="22">
        <f ca="1">VLOOKUP(CONCATENATE($F426," ",$G426),AllocFactorMatrix,(AC$4+1),FALSE)*$E432</f>
        <v>0</v>
      </c>
    </row>
    <row r="427" spans="5:29" hidden="1" outlineLevel="1">
      <c r="F427" s="42" t="str">
        <f>F432</f>
        <v>RB_GUP</v>
      </c>
      <c r="G427" s="17" t="str">
        <f>$G$10</f>
        <v>SUBTRAN</v>
      </c>
      <c r="H427" s="21">
        <f t="shared" ca="1" si="216"/>
        <v>0</v>
      </c>
      <c r="I427" s="22">
        <f ca="1">VLOOKUP(CONCATENATE($F427," ",$G427),AllocFactorMatrix,(I$4+1),FALSE)*$E432</f>
        <v>0</v>
      </c>
      <c r="J427" s="22">
        <f ca="1">VLOOKUP(CONCATENATE($F427," ",$G427),AllocFactorMatrix,(J$4+1),FALSE)*$E432</f>
        <v>0</v>
      </c>
      <c r="K427" s="22">
        <f ca="1">VLOOKUP(CONCATENATE($F427," ",$G427),AllocFactorMatrix,(K$4+1),FALSE)*$E432</f>
        <v>0</v>
      </c>
      <c r="L427" s="22">
        <f ca="1">VLOOKUP(CONCATENATE($F427," ",$G427),AllocFactorMatrix,(L$4+1),FALSE)*$E432</f>
        <v>0</v>
      </c>
      <c r="M427" s="22">
        <f t="shared" ca="1" si="217"/>
        <v>0</v>
      </c>
      <c r="N427" s="22">
        <f ca="1">VLOOKUP(CONCATENATE($F427," ",$G427),AllocFactorMatrix,(N$4+1),FALSE)*$E432</f>
        <v>0</v>
      </c>
      <c r="O427" s="22">
        <f ca="1">VLOOKUP(CONCATENATE($F427," ",$G427),AllocFactorMatrix,(O$4+1),FALSE)*$E432</f>
        <v>0</v>
      </c>
      <c r="P427" s="22">
        <f ca="1">VLOOKUP(CONCATENATE($F427," ",$G427),AllocFactorMatrix,(P$4+1),FALSE)*$E432</f>
        <v>0</v>
      </c>
      <c r="Q427" s="22">
        <f ca="1">VLOOKUP(CONCATENATE($F427," ",$G427),AllocFactorMatrix,(Q$4+1),FALSE)*$E432</f>
        <v>0</v>
      </c>
      <c r="R427" s="22">
        <f t="shared" ca="1" si="218"/>
        <v>0</v>
      </c>
      <c r="S427" s="22">
        <f ca="1">VLOOKUP(CONCATENATE($F427," ",$G427),AllocFactorMatrix,(S$4+1),FALSE)*$E432</f>
        <v>0</v>
      </c>
      <c r="T427" s="22">
        <f ca="1">VLOOKUP(CONCATENATE($F427," ",$G427),AllocFactorMatrix,(T$4+1),FALSE)*$E432</f>
        <v>0</v>
      </c>
      <c r="U427" s="22">
        <f ca="1">VLOOKUP(CONCATENATE($F427," ",$G427),AllocFactorMatrix,(U$4+1),FALSE)*$E432</f>
        <v>0</v>
      </c>
      <c r="V427" s="22">
        <f ca="1">VLOOKUP(CONCATENATE($F427," ",$G427),AllocFactorMatrix,(V$4+1),FALSE)*$E432</f>
        <v>0</v>
      </c>
      <c r="W427" s="22">
        <f t="shared" ca="1" si="219"/>
        <v>0</v>
      </c>
      <c r="X427" s="22">
        <f ca="1">VLOOKUP(CONCATENATE($F427," ",$G427),AllocFactorMatrix,(X$4+1),FALSE)*$E432</f>
        <v>0</v>
      </c>
      <c r="Y427" s="22">
        <f ca="1">VLOOKUP(CONCATENATE($F427," ",$G427),AllocFactorMatrix,(Y$4+1),FALSE)*$E432</f>
        <v>0</v>
      </c>
      <c r="Z427" s="22">
        <f t="shared" ca="1" si="207"/>
        <v>0</v>
      </c>
      <c r="AA427" s="22">
        <f ca="1">VLOOKUP(CONCATENATE($F427," ",$G427),AllocFactorMatrix,(AA$4+1),FALSE)*$E432</f>
        <v>0</v>
      </c>
      <c r="AB427" s="22">
        <f ca="1">VLOOKUP(CONCATENATE($F427," ",$G427),AllocFactorMatrix,(AB$4+1),FALSE)*$E432</f>
        <v>0</v>
      </c>
      <c r="AC427" s="22">
        <f ca="1">VLOOKUP(CONCATENATE($F427," ",$G427),AllocFactorMatrix,(AC$4+1),FALSE)*$E432</f>
        <v>0</v>
      </c>
    </row>
    <row r="428" spans="5:29" hidden="1" outlineLevel="1">
      <c r="F428" s="42" t="str">
        <f>F432</f>
        <v>RB_GUP</v>
      </c>
      <c r="G428" s="17" t="str">
        <f>$G$11</f>
        <v>DISTPRI</v>
      </c>
      <c r="H428" s="21">
        <f t="shared" ca="1" si="216"/>
        <v>0</v>
      </c>
      <c r="I428" s="22">
        <f ca="1">VLOOKUP(CONCATENATE($F428," ",$G428),AllocFactorMatrix,(I$4+1),FALSE)*$E432</f>
        <v>0</v>
      </c>
      <c r="J428" s="22">
        <f ca="1">VLOOKUP(CONCATENATE($F428," ",$G428),AllocFactorMatrix,(J$4+1),FALSE)*$E432</f>
        <v>0</v>
      </c>
      <c r="K428" s="22">
        <f ca="1">VLOOKUP(CONCATENATE($F428," ",$G428),AllocFactorMatrix,(K$4+1),FALSE)*$E432</f>
        <v>0</v>
      </c>
      <c r="L428" s="22">
        <f ca="1">VLOOKUP(CONCATENATE($F428," ",$G428),AllocFactorMatrix,(L$4+1),FALSE)*$E432</f>
        <v>0</v>
      </c>
      <c r="M428" s="22">
        <f t="shared" ca="1" si="217"/>
        <v>0</v>
      </c>
      <c r="N428" s="22">
        <f ca="1">VLOOKUP(CONCATENATE($F428," ",$G428),AllocFactorMatrix,(N$4+1),FALSE)*$E432</f>
        <v>0</v>
      </c>
      <c r="O428" s="22">
        <f ca="1">VLOOKUP(CONCATENATE($F428," ",$G428),AllocFactorMatrix,(O$4+1),FALSE)*$E432</f>
        <v>0</v>
      </c>
      <c r="P428" s="22">
        <f ca="1">VLOOKUP(CONCATENATE($F428," ",$G428),AllocFactorMatrix,(P$4+1),FALSE)*$E432</f>
        <v>0</v>
      </c>
      <c r="Q428" s="22">
        <f ca="1">VLOOKUP(CONCATENATE($F428," ",$G428),AllocFactorMatrix,(Q$4+1),FALSE)*$E432</f>
        <v>0</v>
      </c>
      <c r="R428" s="22">
        <f t="shared" ca="1" si="218"/>
        <v>0</v>
      </c>
      <c r="S428" s="22">
        <f ca="1">VLOOKUP(CONCATENATE($F428," ",$G428),AllocFactorMatrix,(S$4+1),FALSE)*$E432</f>
        <v>0</v>
      </c>
      <c r="T428" s="22">
        <f ca="1">VLOOKUP(CONCATENATE($F428," ",$G428),AllocFactorMatrix,(T$4+1),FALSE)*$E432</f>
        <v>0</v>
      </c>
      <c r="U428" s="22">
        <f ca="1">VLOOKUP(CONCATENATE($F428," ",$G428),AllocFactorMatrix,(U$4+1),FALSE)*$E432</f>
        <v>0</v>
      </c>
      <c r="V428" s="22">
        <f ca="1">VLOOKUP(CONCATENATE($F428," ",$G428),AllocFactorMatrix,(V$4+1),FALSE)*$E432</f>
        <v>0</v>
      </c>
      <c r="W428" s="22">
        <f t="shared" ca="1" si="219"/>
        <v>0</v>
      </c>
      <c r="X428" s="22">
        <f ca="1">VLOOKUP(CONCATENATE($F428," ",$G428),AllocFactorMatrix,(X$4+1),FALSE)*$E432</f>
        <v>0</v>
      </c>
      <c r="Y428" s="22">
        <f ca="1">VLOOKUP(CONCATENATE($F428," ",$G428),AllocFactorMatrix,(Y$4+1),FALSE)*$E432</f>
        <v>0</v>
      </c>
      <c r="Z428" s="22">
        <f t="shared" ca="1" si="207"/>
        <v>0</v>
      </c>
      <c r="AA428" s="22">
        <f ca="1">VLOOKUP(CONCATENATE($F428," ",$G428),AllocFactorMatrix,(AA$4+1),FALSE)*$E432</f>
        <v>0</v>
      </c>
      <c r="AB428" s="22">
        <f ca="1">VLOOKUP(CONCATENATE($F428," ",$G428),AllocFactorMatrix,(AB$4+1),FALSE)*$E432</f>
        <v>0</v>
      </c>
      <c r="AC428" s="22">
        <f ca="1">VLOOKUP(CONCATENATE($F428," ",$G428),AllocFactorMatrix,(AC$4+1),FALSE)*$E432</f>
        <v>0</v>
      </c>
    </row>
    <row r="429" spans="5:29" hidden="1" outlineLevel="1">
      <c r="F429" s="42" t="str">
        <f>F432</f>
        <v>RB_GUP</v>
      </c>
      <c r="G429" s="17" t="str">
        <f>$G$12</f>
        <v>DISTSEC</v>
      </c>
      <c r="H429" s="21">
        <f t="shared" ca="1" si="216"/>
        <v>0</v>
      </c>
      <c r="I429" s="22">
        <f ca="1">VLOOKUP(CONCATENATE($F429," ",$G429),AllocFactorMatrix,(I$4+1),FALSE)*$E432</f>
        <v>0</v>
      </c>
      <c r="J429" s="22">
        <f ca="1">VLOOKUP(CONCATENATE($F429," ",$G429),AllocFactorMatrix,(J$4+1),FALSE)*$E432</f>
        <v>0</v>
      </c>
      <c r="K429" s="22">
        <f ca="1">VLOOKUP(CONCATENATE($F429," ",$G429),AllocFactorMatrix,(K$4+1),FALSE)*$E432</f>
        <v>0</v>
      </c>
      <c r="L429" s="22">
        <f ca="1">VLOOKUP(CONCATENATE($F429," ",$G429),AllocFactorMatrix,(L$4+1),FALSE)*$E432</f>
        <v>0</v>
      </c>
      <c r="M429" s="22">
        <f t="shared" ca="1" si="217"/>
        <v>0</v>
      </c>
      <c r="N429" s="22">
        <f ca="1">VLOOKUP(CONCATENATE($F429," ",$G429),AllocFactorMatrix,(N$4+1),FALSE)*$E432</f>
        <v>0</v>
      </c>
      <c r="O429" s="22">
        <f ca="1">VLOOKUP(CONCATENATE($F429," ",$G429),AllocFactorMatrix,(O$4+1),FALSE)*$E432</f>
        <v>0</v>
      </c>
      <c r="P429" s="22">
        <f ca="1">VLOOKUP(CONCATENATE($F429," ",$G429),AllocFactorMatrix,(P$4+1),FALSE)*$E432</f>
        <v>0</v>
      </c>
      <c r="Q429" s="22">
        <f ca="1">VLOOKUP(CONCATENATE($F429," ",$G429),AllocFactorMatrix,(Q$4+1),FALSE)*$E432</f>
        <v>0</v>
      </c>
      <c r="R429" s="22">
        <f t="shared" ca="1" si="218"/>
        <v>0</v>
      </c>
      <c r="S429" s="22">
        <f ca="1">VLOOKUP(CONCATENATE($F429," ",$G429),AllocFactorMatrix,(S$4+1),FALSE)*$E432</f>
        <v>0</v>
      </c>
      <c r="T429" s="22">
        <f ca="1">VLOOKUP(CONCATENATE($F429," ",$G429),AllocFactorMatrix,(T$4+1),FALSE)*$E432</f>
        <v>0</v>
      </c>
      <c r="U429" s="22">
        <f ca="1">VLOOKUP(CONCATENATE($F429," ",$G429),AllocFactorMatrix,(U$4+1),FALSE)*$E432</f>
        <v>0</v>
      </c>
      <c r="V429" s="22">
        <f ca="1">VLOOKUP(CONCATENATE($F429," ",$G429),AllocFactorMatrix,(V$4+1),FALSE)*$E432</f>
        <v>0</v>
      </c>
      <c r="W429" s="22">
        <f t="shared" ca="1" si="219"/>
        <v>0</v>
      </c>
      <c r="X429" s="22">
        <f ca="1">VLOOKUP(CONCATENATE($F429," ",$G429),AllocFactorMatrix,(X$4+1),FALSE)*$E432</f>
        <v>0</v>
      </c>
      <c r="Y429" s="22">
        <f ca="1">VLOOKUP(CONCATENATE($F429," ",$G429),AllocFactorMatrix,(Y$4+1),FALSE)*$E432</f>
        <v>0</v>
      </c>
      <c r="Z429" s="22">
        <f t="shared" ca="1" si="207"/>
        <v>0</v>
      </c>
      <c r="AA429" s="22">
        <f ca="1">VLOOKUP(CONCATENATE($F429," ",$G429),AllocFactorMatrix,(AA$4+1),FALSE)*$E432</f>
        <v>0</v>
      </c>
      <c r="AB429" s="22">
        <f ca="1">VLOOKUP(CONCATENATE($F429," ",$G429),AllocFactorMatrix,(AB$4+1),FALSE)*$E432</f>
        <v>0</v>
      </c>
      <c r="AC429" s="22">
        <f ca="1">VLOOKUP(CONCATENATE($F429," ",$G429),AllocFactorMatrix,(AC$4+1),FALSE)*$E432</f>
        <v>0</v>
      </c>
    </row>
    <row r="430" spans="5:29" hidden="1" outlineLevel="1">
      <c r="F430" s="42" t="str">
        <f>F432</f>
        <v>RB_GUP</v>
      </c>
      <c r="G430" s="17" t="str">
        <f>$G$13</f>
        <v>ENERGY</v>
      </c>
      <c r="H430" s="21">
        <f t="shared" ca="1" si="216"/>
        <v>0</v>
      </c>
      <c r="I430" s="22">
        <f ca="1">VLOOKUP(CONCATENATE($F430," ",$G430),AllocFactorMatrix,(I$4+1),FALSE)*$E432</f>
        <v>0</v>
      </c>
      <c r="J430" s="22">
        <f ca="1">VLOOKUP(CONCATENATE($F430," ",$G430),AllocFactorMatrix,(J$4+1),FALSE)*$E432</f>
        <v>0</v>
      </c>
      <c r="K430" s="22">
        <f ca="1">VLOOKUP(CONCATENATE($F430," ",$G430),AllocFactorMatrix,(K$4+1),FALSE)*$E432</f>
        <v>0</v>
      </c>
      <c r="L430" s="22">
        <f ca="1">VLOOKUP(CONCATENATE($F430," ",$G430),AllocFactorMatrix,(L$4+1),FALSE)*$E432</f>
        <v>0</v>
      </c>
      <c r="M430" s="22">
        <f t="shared" ca="1" si="217"/>
        <v>0</v>
      </c>
      <c r="N430" s="22">
        <f ca="1">VLOOKUP(CONCATENATE($F430," ",$G430),AllocFactorMatrix,(N$4+1),FALSE)*$E432</f>
        <v>0</v>
      </c>
      <c r="O430" s="22">
        <f ca="1">VLOOKUP(CONCATENATE($F430," ",$G430),AllocFactorMatrix,(O$4+1),FALSE)*$E432</f>
        <v>0</v>
      </c>
      <c r="P430" s="22">
        <f ca="1">VLOOKUP(CONCATENATE($F430," ",$G430),AllocFactorMatrix,(P$4+1),FALSE)*$E432</f>
        <v>0</v>
      </c>
      <c r="Q430" s="22">
        <f ca="1">VLOOKUP(CONCATENATE($F430," ",$G430),AllocFactorMatrix,(Q$4+1),FALSE)*$E432</f>
        <v>0</v>
      </c>
      <c r="R430" s="22">
        <f t="shared" ca="1" si="218"/>
        <v>0</v>
      </c>
      <c r="S430" s="22">
        <f ca="1">VLOOKUP(CONCATENATE($F430," ",$G430),AllocFactorMatrix,(S$4+1),FALSE)*$E432</f>
        <v>0</v>
      </c>
      <c r="T430" s="22">
        <f ca="1">VLOOKUP(CONCATENATE($F430," ",$G430),AllocFactorMatrix,(T$4+1),FALSE)*$E432</f>
        <v>0</v>
      </c>
      <c r="U430" s="22">
        <f ca="1">VLOOKUP(CONCATENATE($F430," ",$G430),AllocFactorMatrix,(U$4+1),FALSE)*$E432</f>
        <v>0</v>
      </c>
      <c r="V430" s="22">
        <f ca="1">VLOOKUP(CONCATENATE($F430," ",$G430),AllocFactorMatrix,(V$4+1),FALSE)*$E432</f>
        <v>0</v>
      </c>
      <c r="W430" s="22">
        <f t="shared" ca="1" si="219"/>
        <v>0</v>
      </c>
      <c r="X430" s="22">
        <f ca="1">VLOOKUP(CONCATENATE($F430," ",$G430),AllocFactorMatrix,(X$4+1),FALSE)*$E432</f>
        <v>0</v>
      </c>
      <c r="Y430" s="22">
        <f ca="1">VLOOKUP(CONCATENATE($F430," ",$G430),AllocFactorMatrix,(Y$4+1),FALSE)*$E432</f>
        <v>0</v>
      </c>
      <c r="Z430" s="22">
        <f t="shared" ca="1" si="207"/>
        <v>0</v>
      </c>
      <c r="AA430" s="22">
        <f ca="1">VLOOKUP(CONCATENATE($F430," ",$G430),AllocFactorMatrix,(AA$4+1),FALSE)*$E432</f>
        <v>0</v>
      </c>
      <c r="AB430" s="22">
        <f ca="1">VLOOKUP(CONCATENATE($F430," ",$G430),AllocFactorMatrix,(AB$4+1),FALSE)*$E432</f>
        <v>0</v>
      </c>
      <c r="AC430" s="22">
        <f ca="1">VLOOKUP(CONCATENATE($F430," ",$G430),AllocFactorMatrix,(AC$4+1),FALSE)*$E432</f>
        <v>0</v>
      </c>
    </row>
    <row r="431" spans="5:29" hidden="1" outlineLevel="1">
      <c r="F431" s="42" t="str">
        <f>F432</f>
        <v>RB_GUP</v>
      </c>
      <c r="G431" s="17" t="str">
        <f>$G$14</f>
        <v>CUSTOMER</v>
      </c>
      <c r="H431" s="21">
        <f t="shared" ca="1" si="216"/>
        <v>0</v>
      </c>
      <c r="I431" s="22">
        <f ca="1">VLOOKUP(CONCATENATE($F431," ",$G431),AllocFactorMatrix,(I$4+1),FALSE)*$E432</f>
        <v>0</v>
      </c>
      <c r="J431" s="22">
        <f ca="1">VLOOKUP(CONCATENATE($F431," ",$G431),AllocFactorMatrix,(J$4+1),FALSE)*$E432</f>
        <v>0</v>
      </c>
      <c r="K431" s="22">
        <f ca="1">VLOOKUP(CONCATENATE($F431," ",$G431),AllocFactorMatrix,(K$4+1),FALSE)*$E432</f>
        <v>0</v>
      </c>
      <c r="L431" s="22">
        <f ca="1">VLOOKUP(CONCATENATE($F431," ",$G431),AllocFactorMatrix,(L$4+1),FALSE)*$E432</f>
        <v>0</v>
      </c>
      <c r="M431" s="22">
        <f t="shared" ca="1" si="217"/>
        <v>0</v>
      </c>
      <c r="N431" s="22">
        <f ca="1">VLOOKUP(CONCATENATE($F431," ",$G431),AllocFactorMatrix,(N$4+1),FALSE)*$E432</f>
        <v>0</v>
      </c>
      <c r="O431" s="22">
        <f ca="1">VLOOKUP(CONCATENATE($F431," ",$G431),AllocFactorMatrix,(O$4+1),FALSE)*$E432</f>
        <v>0</v>
      </c>
      <c r="P431" s="22">
        <f ca="1">VLOOKUP(CONCATENATE($F431," ",$G431),AllocFactorMatrix,(P$4+1),FALSE)*$E432</f>
        <v>0</v>
      </c>
      <c r="Q431" s="22">
        <f ca="1">VLOOKUP(CONCATENATE($F431," ",$G431),AllocFactorMatrix,(Q$4+1),FALSE)*$E432</f>
        <v>0</v>
      </c>
      <c r="R431" s="22">
        <f t="shared" ca="1" si="218"/>
        <v>0</v>
      </c>
      <c r="S431" s="22">
        <f ca="1">VLOOKUP(CONCATENATE($F431," ",$G431),AllocFactorMatrix,(S$4+1),FALSE)*$E432</f>
        <v>0</v>
      </c>
      <c r="T431" s="22">
        <f ca="1">VLOOKUP(CONCATENATE($F431," ",$G431),AllocFactorMatrix,(T$4+1),FALSE)*$E432</f>
        <v>0</v>
      </c>
      <c r="U431" s="22">
        <f ca="1">VLOOKUP(CONCATENATE($F431," ",$G431),AllocFactorMatrix,(U$4+1),FALSE)*$E432</f>
        <v>0</v>
      </c>
      <c r="V431" s="22">
        <f ca="1">VLOOKUP(CONCATENATE($F431," ",$G431),AllocFactorMatrix,(V$4+1),FALSE)*$E432</f>
        <v>0</v>
      </c>
      <c r="W431" s="22">
        <f t="shared" ca="1" si="219"/>
        <v>0</v>
      </c>
      <c r="X431" s="22">
        <f ca="1">VLOOKUP(CONCATENATE($F431," ",$G431),AllocFactorMatrix,(X$4+1),FALSE)*$E432</f>
        <v>0</v>
      </c>
      <c r="Y431" s="22">
        <f ca="1">VLOOKUP(CONCATENATE($F431," ",$G431),AllocFactorMatrix,(Y$4+1),FALSE)*$E432</f>
        <v>0</v>
      </c>
      <c r="Z431" s="22">
        <f t="shared" ca="1" si="207"/>
        <v>0</v>
      </c>
      <c r="AA431" s="22">
        <f ca="1">VLOOKUP(CONCATENATE($F431," ",$G431),AllocFactorMatrix,(AA$4+1),FALSE)*$E432</f>
        <v>0</v>
      </c>
      <c r="AB431" s="22">
        <f ca="1">VLOOKUP(CONCATENATE($F431," ",$G431),AllocFactorMatrix,(AB$4+1),FALSE)*$E432</f>
        <v>0</v>
      </c>
      <c r="AC431" s="22">
        <f ca="1">VLOOKUP(CONCATENATE($F431," ",$G431),AllocFactorMatrix,(AC$4+1),FALSE)*$E432</f>
        <v>0</v>
      </c>
    </row>
    <row r="432" spans="5:29" collapsed="1">
      <c r="E432" s="19">
        <v>0</v>
      </c>
      <c r="F432" s="42" t="s">
        <v>73</v>
      </c>
      <c r="G432" s="17" t="str">
        <f>$G$15</f>
        <v>TOTAL</v>
      </c>
      <c r="H432" s="21">
        <f t="shared" ca="1" si="216"/>
        <v>0</v>
      </c>
      <c r="I432" s="22">
        <f ca="1">VLOOKUP(CONCATENATE($F432," ",$G432),AllocFactorMatrix,(I$4+1),FALSE)*$E432</f>
        <v>0</v>
      </c>
      <c r="J432" s="22">
        <f ca="1">VLOOKUP(CONCATENATE($F432," ",$G432),AllocFactorMatrix,(J$4+1),FALSE)*$E432</f>
        <v>0</v>
      </c>
      <c r="K432" s="22">
        <f ca="1">VLOOKUP(CONCATENATE($F432," ",$G432),AllocFactorMatrix,(K$4+1),FALSE)*$E432</f>
        <v>0</v>
      </c>
      <c r="L432" s="22">
        <f ca="1">VLOOKUP(CONCATENATE($F432," ",$G432),AllocFactorMatrix,(L$4+1),FALSE)*$E432</f>
        <v>0</v>
      </c>
      <c r="M432" s="22">
        <f t="shared" ca="1" si="217"/>
        <v>0</v>
      </c>
      <c r="N432" s="22">
        <f ca="1">VLOOKUP(CONCATENATE($F432," ",$G432),AllocFactorMatrix,(N$4+1),FALSE)*$E432</f>
        <v>0</v>
      </c>
      <c r="O432" s="22">
        <f ca="1">VLOOKUP(CONCATENATE($F432," ",$G432),AllocFactorMatrix,(O$4+1),FALSE)*$E432</f>
        <v>0</v>
      </c>
      <c r="P432" s="22">
        <f ca="1">VLOOKUP(CONCATENATE($F432," ",$G432),AllocFactorMatrix,(P$4+1),FALSE)*$E432</f>
        <v>0</v>
      </c>
      <c r="Q432" s="22">
        <f ca="1">VLOOKUP(CONCATENATE($F432," ",$G432),AllocFactorMatrix,(Q$4+1),FALSE)*$E432</f>
        <v>0</v>
      </c>
      <c r="R432" s="22">
        <f t="shared" ca="1" si="218"/>
        <v>0</v>
      </c>
      <c r="S432" s="22">
        <f ca="1">VLOOKUP(CONCATENATE($F432," ",$G432),AllocFactorMatrix,(S$4+1),FALSE)*$E432</f>
        <v>0</v>
      </c>
      <c r="T432" s="22">
        <f ca="1">VLOOKUP(CONCATENATE($F432," ",$G432),AllocFactorMatrix,(T$4+1),FALSE)*$E432</f>
        <v>0</v>
      </c>
      <c r="U432" s="22">
        <f ca="1">VLOOKUP(CONCATENATE($F432," ",$G432),AllocFactorMatrix,(U$4+1),FALSE)*$E432</f>
        <v>0</v>
      </c>
      <c r="V432" s="22">
        <f ca="1">VLOOKUP(CONCATENATE($F432," ",$G432),AllocFactorMatrix,(V$4+1),FALSE)*$E432</f>
        <v>0</v>
      </c>
      <c r="W432" s="22">
        <f t="shared" ca="1" si="219"/>
        <v>0</v>
      </c>
      <c r="X432" s="22">
        <f ca="1">VLOOKUP(CONCATENATE($F432," ",$G432),AllocFactorMatrix,(X$4+1),FALSE)*$E432</f>
        <v>0</v>
      </c>
      <c r="Y432" s="22">
        <f ca="1">VLOOKUP(CONCATENATE($F432," ",$G432),AllocFactorMatrix,(Y$4+1),FALSE)*$E432</f>
        <v>0</v>
      </c>
      <c r="Z432" s="22">
        <f t="shared" ca="1" si="207"/>
        <v>0</v>
      </c>
      <c r="AA432" s="22">
        <f ca="1">VLOOKUP(CONCATENATE($F432," ",$G432),AllocFactorMatrix,(AA$4+1),FALSE)*$E432</f>
        <v>0</v>
      </c>
      <c r="AB432" s="22">
        <f ca="1">VLOOKUP(CONCATENATE($F432," ",$G432),AllocFactorMatrix,(AB$4+1),FALSE)*$E432</f>
        <v>0</v>
      </c>
      <c r="AC432" s="22">
        <f ca="1">VLOOKUP(CONCATENATE($F432," ",$G432),AllocFactorMatrix,(AC$4+1),FALSE)*$E432</f>
        <v>0</v>
      </c>
    </row>
    <row r="433" spans="5:29" hidden="1" outlineLevel="1">
      <c r="F433" s="42" t="str">
        <f>F440</f>
        <v>TDOMX</v>
      </c>
      <c r="G433" s="17" t="str">
        <f>$G$8</f>
        <v>PRODUCTION</v>
      </c>
      <c r="H433" s="21">
        <f t="shared" ca="1" si="216"/>
        <v>0</v>
      </c>
      <c r="I433" s="22">
        <f ca="1">VLOOKUP(CONCATENATE($F433," ",$G433),AllocFactorMatrix,(I$4+1),FALSE)*$E440</f>
        <v>0</v>
      </c>
      <c r="J433" s="22">
        <f ca="1">VLOOKUP(CONCATENATE($F433," ",$G433),AllocFactorMatrix,(J$4+1),FALSE)*$E440</f>
        <v>0</v>
      </c>
      <c r="K433" s="22">
        <f ca="1">VLOOKUP(CONCATENATE($F433," ",$G433),AllocFactorMatrix,(K$4+1),FALSE)*$E440</f>
        <v>0</v>
      </c>
      <c r="L433" s="22">
        <f ca="1">VLOOKUP(CONCATENATE($F433," ",$G433),AllocFactorMatrix,(L$4+1),FALSE)*$E440</f>
        <v>0</v>
      </c>
      <c r="M433" s="22">
        <f t="shared" ref="M433:M440" ca="1" si="220">SUBTOTAL(9,J433:L433)</f>
        <v>0</v>
      </c>
      <c r="N433" s="22">
        <f ca="1">VLOOKUP(CONCATENATE($F433," ",$G433),AllocFactorMatrix,(N$4+1),FALSE)*$E440</f>
        <v>0</v>
      </c>
      <c r="O433" s="22">
        <f ca="1">VLOOKUP(CONCATENATE($F433," ",$G433),AllocFactorMatrix,(O$4+1),FALSE)*$E440</f>
        <v>0</v>
      </c>
      <c r="P433" s="22">
        <f ca="1">VLOOKUP(CONCATENATE($F433," ",$G433),AllocFactorMatrix,(P$4+1),FALSE)*$E440</f>
        <v>0</v>
      </c>
      <c r="Q433" s="22">
        <f ca="1">VLOOKUP(CONCATENATE($F433," ",$G433),AllocFactorMatrix,(Q$4+1),FALSE)*$E440</f>
        <v>0</v>
      </c>
      <c r="R433" s="22">
        <f ca="1">SUBTOTAL(9,N433:Q433)</f>
        <v>0</v>
      </c>
      <c r="S433" s="22">
        <f ca="1">VLOOKUP(CONCATENATE($F433," ",$G433),AllocFactorMatrix,(S$4+1),FALSE)*$E440</f>
        <v>0</v>
      </c>
      <c r="T433" s="22">
        <f ca="1">VLOOKUP(CONCATENATE($F433," ",$G433),AllocFactorMatrix,(T$4+1),FALSE)*$E440</f>
        <v>0</v>
      </c>
      <c r="U433" s="22">
        <f ca="1">VLOOKUP(CONCATENATE($F433," ",$G433),AllocFactorMatrix,(U$4+1),FALSE)*$E440</f>
        <v>0</v>
      </c>
      <c r="V433" s="22">
        <f ca="1">VLOOKUP(CONCATENATE($F433," ",$G433),AllocFactorMatrix,(V$4+1),FALSE)*$E440</f>
        <v>0</v>
      </c>
      <c r="W433" s="22">
        <f ca="1">SUBTOTAL(9,S433:V433)</f>
        <v>0</v>
      </c>
      <c r="X433" s="22">
        <f ca="1">VLOOKUP(CONCATENATE($F433," ",$G433),AllocFactorMatrix,(X$4+1),FALSE)*$E440</f>
        <v>0</v>
      </c>
      <c r="Y433" s="22">
        <f ca="1">VLOOKUP(CONCATENATE($F433," ",$G433),AllocFactorMatrix,(Y$4+1),FALSE)*$E440</f>
        <v>0</v>
      </c>
      <c r="Z433" s="22">
        <f t="shared" ref="Z433:Z456" ca="1" si="221">SUBTOTAL(9,X433:Y433)</f>
        <v>0</v>
      </c>
      <c r="AA433" s="22">
        <f ca="1">VLOOKUP(CONCATENATE($F433," ",$G433),AllocFactorMatrix,(AA$4+1),FALSE)*$E440</f>
        <v>0</v>
      </c>
      <c r="AB433" s="22">
        <f ca="1">VLOOKUP(CONCATENATE($F433," ",$G433),AllocFactorMatrix,(AB$4+1),FALSE)*$E440</f>
        <v>0</v>
      </c>
      <c r="AC433" s="22">
        <f ca="1">VLOOKUP(CONCATENATE($F433," ",$G433),AllocFactorMatrix,(AC$4+1),FALSE)*$E440</f>
        <v>0</v>
      </c>
    </row>
    <row r="434" spans="5:29" hidden="1" outlineLevel="1">
      <c r="F434" s="42" t="str">
        <f>F440</f>
        <v>TDOMX</v>
      </c>
      <c r="G434" s="17" t="str">
        <f>$G$9</f>
        <v>BULKTRAN</v>
      </c>
      <c r="H434" s="21">
        <f t="shared" ca="1" si="216"/>
        <v>0</v>
      </c>
      <c r="I434" s="22">
        <f ca="1">VLOOKUP(CONCATENATE($F434," ",$G434),AllocFactorMatrix,(I$4+1),FALSE)*$E440</f>
        <v>0</v>
      </c>
      <c r="J434" s="22">
        <f ca="1">VLOOKUP(CONCATENATE($F434," ",$G434),AllocFactorMatrix,(J$4+1),FALSE)*$E440</f>
        <v>0</v>
      </c>
      <c r="K434" s="22">
        <f ca="1">VLOOKUP(CONCATENATE($F434," ",$G434),AllocFactorMatrix,(K$4+1),FALSE)*$E440</f>
        <v>0</v>
      </c>
      <c r="L434" s="22">
        <f ca="1">VLOOKUP(CONCATENATE($F434," ",$G434),AllocFactorMatrix,(L$4+1),FALSE)*$E440</f>
        <v>0</v>
      </c>
      <c r="M434" s="22">
        <f t="shared" ca="1" si="220"/>
        <v>0</v>
      </c>
      <c r="N434" s="22">
        <f ca="1">VLOOKUP(CONCATENATE($F434," ",$G434),AllocFactorMatrix,(N$4+1),FALSE)*$E440</f>
        <v>0</v>
      </c>
      <c r="O434" s="22">
        <f ca="1">VLOOKUP(CONCATENATE($F434," ",$G434),AllocFactorMatrix,(O$4+1),FALSE)*$E440</f>
        <v>0</v>
      </c>
      <c r="P434" s="22">
        <f ca="1">VLOOKUP(CONCATENATE($F434," ",$G434),AllocFactorMatrix,(P$4+1),FALSE)*$E440</f>
        <v>0</v>
      </c>
      <c r="Q434" s="22">
        <f ca="1">VLOOKUP(CONCATENATE($F434," ",$G434),AllocFactorMatrix,(Q$4+1),FALSE)*$E440</f>
        <v>0</v>
      </c>
      <c r="R434" s="22">
        <f t="shared" ref="R434:R440" ca="1" si="222">SUBTOTAL(9,N434:Q434)</f>
        <v>0</v>
      </c>
      <c r="S434" s="22">
        <f ca="1">VLOOKUP(CONCATENATE($F434," ",$G434),AllocFactorMatrix,(S$4+1),FALSE)*$E440</f>
        <v>0</v>
      </c>
      <c r="T434" s="22">
        <f ca="1">VLOOKUP(CONCATENATE($F434," ",$G434),AllocFactorMatrix,(T$4+1),FALSE)*$E440</f>
        <v>0</v>
      </c>
      <c r="U434" s="22">
        <f ca="1">VLOOKUP(CONCATENATE($F434," ",$G434),AllocFactorMatrix,(U$4+1),FALSE)*$E440</f>
        <v>0</v>
      </c>
      <c r="V434" s="22">
        <f ca="1">VLOOKUP(CONCATENATE($F434," ",$G434),AllocFactorMatrix,(V$4+1),FALSE)*$E440</f>
        <v>0</v>
      </c>
      <c r="W434" s="22">
        <f t="shared" ref="W434:W440" ca="1" si="223">SUBTOTAL(9,S434:V434)</f>
        <v>0</v>
      </c>
      <c r="X434" s="22">
        <f ca="1">VLOOKUP(CONCATENATE($F434," ",$G434),AllocFactorMatrix,(X$4+1),FALSE)*$E440</f>
        <v>0</v>
      </c>
      <c r="Y434" s="22">
        <f ca="1">VLOOKUP(CONCATENATE($F434," ",$G434),AllocFactorMatrix,(Y$4+1),FALSE)*$E440</f>
        <v>0</v>
      </c>
      <c r="Z434" s="22">
        <f t="shared" ca="1" si="221"/>
        <v>0</v>
      </c>
      <c r="AA434" s="22">
        <f ca="1">VLOOKUP(CONCATENATE($F434," ",$G434),AllocFactorMatrix,(AA$4+1),FALSE)*$E440</f>
        <v>0</v>
      </c>
      <c r="AB434" s="22">
        <f ca="1">VLOOKUP(CONCATENATE($F434," ",$G434),AllocFactorMatrix,(AB$4+1),FALSE)*$E440</f>
        <v>0</v>
      </c>
      <c r="AC434" s="22">
        <f ca="1">VLOOKUP(CONCATENATE($F434," ",$G434),AllocFactorMatrix,(AC$4+1),FALSE)*$E440</f>
        <v>0</v>
      </c>
    </row>
    <row r="435" spans="5:29" hidden="1" outlineLevel="1">
      <c r="F435" s="42" t="str">
        <f>F440</f>
        <v>TDOMX</v>
      </c>
      <c r="G435" s="17" t="str">
        <f>$G$10</f>
        <v>SUBTRAN</v>
      </c>
      <c r="H435" s="21">
        <f t="shared" ca="1" si="216"/>
        <v>0</v>
      </c>
      <c r="I435" s="22">
        <f ca="1">VLOOKUP(CONCATENATE($F435," ",$G435),AllocFactorMatrix,(I$4+1),FALSE)*$E440</f>
        <v>0</v>
      </c>
      <c r="J435" s="22">
        <f ca="1">VLOOKUP(CONCATENATE($F435," ",$G435),AllocFactorMatrix,(J$4+1),FALSE)*$E440</f>
        <v>0</v>
      </c>
      <c r="K435" s="22">
        <f ca="1">VLOOKUP(CONCATENATE($F435," ",$G435),AllocFactorMatrix,(K$4+1),FALSE)*$E440</f>
        <v>0</v>
      </c>
      <c r="L435" s="22">
        <f ca="1">VLOOKUP(CONCATENATE($F435," ",$G435),AllocFactorMatrix,(L$4+1),FALSE)*$E440</f>
        <v>0</v>
      </c>
      <c r="M435" s="22">
        <f t="shared" ca="1" si="220"/>
        <v>0</v>
      </c>
      <c r="N435" s="22">
        <f ca="1">VLOOKUP(CONCATENATE($F435," ",$G435),AllocFactorMatrix,(N$4+1),FALSE)*$E440</f>
        <v>0</v>
      </c>
      <c r="O435" s="22">
        <f ca="1">VLOOKUP(CONCATENATE($F435," ",$G435),AllocFactorMatrix,(O$4+1),FALSE)*$E440</f>
        <v>0</v>
      </c>
      <c r="P435" s="22">
        <f ca="1">VLOOKUP(CONCATENATE($F435," ",$G435),AllocFactorMatrix,(P$4+1),FALSE)*$E440</f>
        <v>0</v>
      </c>
      <c r="Q435" s="22">
        <f ca="1">VLOOKUP(CONCATENATE($F435," ",$G435),AllocFactorMatrix,(Q$4+1),FALSE)*$E440</f>
        <v>0</v>
      </c>
      <c r="R435" s="22">
        <f t="shared" ca="1" si="222"/>
        <v>0</v>
      </c>
      <c r="S435" s="22">
        <f ca="1">VLOOKUP(CONCATENATE($F435," ",$G435),AllocFactorMatrix,(S$4+1),FALSE)*$E440</f>
        <v>0</v>
      </c>
      <c r="T435" s="22">
        <f ca="1">VLOOKUP(CONCATENATE($F435," ",$G435),AllocFactorMatrix,(T$4+1),FALSE)*$E440</f>
        <v>0</v>
      </c>
      <c r="U435" s="22">
        <f ca="1">VLOOKUP(CONCATENATE($F435," ",$G435),AllocFactorMatrix,(U$4+1),FALSE)*$E440</f>
        <v>0</v>
      </c>
      <c r="V435" s="22">
        <f ca="1">VLOOKUP(CONCATENATE($F435," ",$G435),AllocFactorMatrix,(V$4+1),FALSE)*$E440</f>
        <v>0</v>
      </c>
      <c r="W435" s="22">
        <f t="shared" ca="1" si="223"/>
        <v>0</v>
      </c>
      <c r="X435" s="22">
        <f ca="1">VLOOKUP(CONCATENATE($F435," ",$G435),AllocFactorMatrix,(X$4+1),FALSE)*$E440</f>
        <v>0</v>
      </c>
      <c r="Y435" s="22">
        <f ca="1">VLOOKUP(CONCATENATE($F435," ",$G435),AllocFactorMatrix,(Y$4+1),FALSE)*$E440</f>
        <v>0</v>
      </c>
      <c r="Z435" s="22">
        <f t="shared" ca="1" si="221"/>
        <v>0</v>
      </c>
      <c r="AA435" s="22">
        <f ca="1">VLOOKUP(CONCATENATE($F435," ",$G435),AllocFactorMatrix,(AA$4+1),FALSE)*$E440</f>
        <v>0</v>
      </c>
      <c r="AB435" s="22">
        <f ca="1">VLOOKUP(CONCATENATE($F435," ",$G435),AllocFactorMatrix,(AB$4+1),FALSE)*$E440</f>
        <v>0</v>
      </c>
      <c r="AC435" s="22">
        <f ca="1">VLOOKUP(CONCATENATE($F435," ",$G435),AllocFactorMatrix,(AC$4+1),FALSE)*$E440</f>
        <v>0</v>
      </c>
    </row>
    <row r="436" spans="5:29" hidden="1" outlineLevel="1">
      <c r="F436" s="42" t="str">
        <f>F440</f>
        <v>TDOMX</v>
      </c>
      <c r="G436" s="17" t="str">
        <f>$G$11</f>
        <v>DISTPRI</v>
      </c>
      <c r="H436" s="21">
        <f t="shared" ca="1" si="216"/>
        <v>0</v>
      </c>
      <c r="I436" s="22">
        <f ca="1">VLOOKUP(CONCATENATE($F436," ",$G436),AllocFactorMatrix,(I$4+1),FALSE)*$E440</f>
        <v>0</v>
      </c>
      <c r="J436" s="22">
        <f ca="1">VLOOKUP(CONCATENATE($F436," ",$G436),AllocFactorMatrix,(J$4+1),FALSE)*$E440</f>
        <v>0</v>
      </c>
      <c r="K436" s="22">
        <f ca="1">VLOOKUP(CONCATENATE($F436," ",$G436),AllocFactorMatrix,(K$4+1),FALSE)*$E440</f>
        <v>0</v>
      </c>
      <c r="L436" s="22">
        <f ca="1">VLOOKUP(CONCATENATE($F436," ",$G436),AllocFactorMatrix,(L$4+1),FALSE)*$E440</f>
        <v>0</v>
      </c>
      <c r="M436" s="22">
        <f t="shared" ca="1" si="220"/>
        <v>0</v>
      </c>
      <c r="N436" s="22">
        <f ca="1">VLOOKUP(CONCATENATE($F436," ",$G436),AllocFactorMatrix,(N$4+1),FALSE)*$E440</f>
        <v>0</v>
      </c>
      <c r="O436" s="22">
        <f ca="1">VLOOKUP(CONCATENATE($F436," ",$G436),AllocFactorMatrix,(O$4+1),FALSE)*$E440</f>
        <v>0</v>
      </c>
      <c r="P436" s="22">
        <f ca="1">VLOOKUP(CONCATENATE($F436," ",$G436),AllocFactorMatrix,(P$4+1),FALSE)*$E440</f>
        <v>0</v>
      </c>
      <c r="Q436" s="22">
        <f ca="1">VLOOKUP(CONCATENATE($F436," ",$G436),AllocFactorMatrix,(Q$4+1),FALSE)*$E440</f>
        <v>0</v>
      </c>
      <c r="R436" s="22">
        <f t="shared" ca="1" si="222"/>
        <v>0</v>
      </c>
      <c r="S436" s="22">
        <f ca="1">VLOOKUP(CONCATENATE($F436," ",$G436),AllocFactorMatrix,(S$4+1),FALSE)*$E440</f>
        <v>0</v>
      </c>
      <c r="T436" s="22">
        <f ca="1">VLOOKUP(CONCATENATE($F436," ",$G436),AllocFactorMatrix,(T$4+1),FALSE)*$E440</f>
        <v>0</v>
      </c>
      <c r="U436" s="22">
        <f ca="1">VLOOKUP(CONCATENATE($F436," ",$G436),AllocFactorMatrix,(U$4+1),FALSE)*$E440</f>
        <v>0</v>
      </c>
      <c r="V436" s="22">
        <f ca="1">VLOOKUP(CONCATENATE($F436," ",$G436),AllocFactorMatrix,(V$4+1),FALSE)*$E440</f>
        <v>0</v>
      </c>
      <c r="W436" s="22">
        <f t="shared" ca="1" si="223"/>
        <v>0</v>
      </c>
      <c r="X436" s="22">
        <f ca="1">VLOOKUP(CONCATENATE($F436," ",$G436),AllocFactorMatrix,(X$4+1),FALSE)*$E440</f>
        <v>0</v>
      </c>
      <c r="Y436" s="22">
        <f ca="1">VLOOKUP(CONCATENATE($F436," ",$G436),AllocFactorMatrix,(Y$4+1),FALSE)*$E440</f>
        <v>0</v>
      </c>
      <c r="Z436" s="22">
        <f t="shared" ca="1" si="221"/>
        <v>0</v>
      </c>
      <c r="AA436" s="22">
        <f ca="1">VLOOKUP(CONCATENATE($F436," ",$G436),AllocFactorMatrix,(AA$4+1),FALSE)*$E440</f>
        <v>0</v>
      </c>
      <c r="AB436" s="22">
        <f ca="1">VLOOKUP(CONCATENATE($F436," ",$G436),AllocFactorMatrix,(AB$4+1),FALSE)*$E440</f>
        <v>0</v>
      </c>
      <c r="AC436" s="22">
        <f ca="1">VLOOKUP(CONCATENATE($F436," ",$G436),AllocFactorMatrix,(AC$4+1),FALSE)*$E440</f>
        <v>0</v>
      </c>
    </row>
    <row r="437" spans="5:29" hidden="1" outlineLevel="1">
      <c r="F437" s="42" t="str">
        <f>F440</f>
        <v>TDOMX</v>
      </c>
      <c r="G437" s="17" t="str">
        <f>$G$12</f>
        <v>DISTSEC</v>
      </c>
      <c r="H437" s="21">
        <f t="shared" ca="1" si="216"/>
        <v>0</v>
      </c>
      <c r="I437" s="22">
        <f ca="1">VLOOKUP(CONCATENATE($F437," ",$G437),AllocFactorMatrix,(I$4+1),FALSE)*$E440</f>
        <v>0</v>
      </c>
      <c r="J437" s="22">
        <f ca="1">VLOOKUP(CONCATENATE($F437," ",$G437),AllocFactorMatrix,(J$4+1),FALSE)*$E440</f>
        <v>0</v>
      </c>
      <c r="K437" s="22">
        <f ca="1">VLOOKUP(CONCATENATE($F437," ",$G437),AllocFactorMatrix,(K$4+1),FALSE)*$E440</f>
        <v>0</v>
      </c>
      <c r="L437" s="22">
        <f ca="1">VLOOKUP(CONCATENATE($F437," ",$G437),AllocFactorMatrix,(L$4+1),FALSE)*$E440</f>
        <v>0</v>
      </c>
      <c r="M437" s="22">
        <f t="shared" ca="1" si="220"/>
        <v>0</v>
      </c>
      <c r="N437" s="22">
        <f ca="1">VLOOKUP(CONCATENATE($F437," ",$G437),AllocFactorMatrix,(N$4+1),FALSE)*$E440</f>
        <v>0</v>
      </c>
      <c r="O437" s="22">
        <f ca="1">VLOOKUP(CONCATENATE($F437," ",$G437),AllocFactorMatrix,(O$4+1),FALSE)*$E440</f>
        <v>0</v>
      </c>
      <c r="P437" s="22">
        <f ca="1">VLOOKUP(CONCATENATE($F437," ",$G437),AllocFactorMatrix,(P$4+1),FALSE)*$E440</f>
        <v>0</v>
      </c>
      <c r="Q437" s="22">
        <f ca="1">VLOOKUP(CONCATENATE($F437," ",$G437),AllocFactorMatrix,(Q$4+1),FALSE)*$E440</f>
        <v>0</v>
      </c>
      <c r="R437" s="22">
        <f t="shared" ca="1" si="222"/>
        <v>0</v>
      </c>
      <c r="S437" s="22">
        <f ca="1">VLOOKUP(CONCATENATE($F437," ",$G437),AllocFactorMatrix,(S$4+1),FALSE)*$E440</f>
        <v>0</v>
      </c>
      <c r="T437" s="22">
        <f ca="1">VLOOKUP(CONCATENATE($F437," ",$G437),AllocFactorMatrix,(T$4+1),FALSE)*$E440</f>
        <v>0</v>
      </c>
      <c r="U437" s="22">
        <f ca="1">VLOOKUP(CONCATENATE($F437," ",$G437),AllocFactorMatrix,(U$4+1),FALSE)*$E440</f>
        <v>0</v>
      </c>
      <c r="V437" s="22">
        <f ca="1">VLOOKUP(CONCATENATE($F437," ",$G437),AllocFactorMatrix,(V$4+1),FALSE)*$E440</f>
        <v>0</v>
      </c>
      <c r="W437" s="22">
        <f t="shared" ca="1" si="223"/>
        <v>0</v>
      </c>
      <c r="X437" s="22">
        <f ca="1">VLOOKUP(CONCATENATE($F437," ",$G437),AllocFactorMatrix,(X$4+1),FALSE)*$E440</f>
        <v>0</v>
      </c>
      <c r="Y437" s="22">
        <f ca="1">VLOOKUP(CONCATENATE($F437," ",$G437),AllocFactorMatrix,(Y$4+1),FALSE)*$E440</f>
        <v>0</v>
      </c>
      <c r="Z437" s="22">
        <f t="shared" ca="1" si="221"/>
        <v>0</v>
      </c>
      <c r="AA437" s="22">
        <f ca="1">VLOOKUP(CONCATENATE($F437," ",$G437),AllocFactorMatrix,(AA$4+1),FALSE)*$E440</f>
        <v>0</v>
      </c>
      <c r="AB437" s="22">
        <f ca="1">VLOOKUP(CONCATENATE($F437," ",$G437),AllocFactorMatrix,(AB$4+1),FALSE)*$E440</f>
        <v>0</v>
      </c>
      <c r="AC437" s="22">
        <f ca="1">VLOOKUP(CONCATENATE($F437," ",$G437),AllocFactorMatrix,(AC$4+1),FALSE)*$E440</f>
        <v>0</v>
      </c>
    </row>
    <row r="438" spans="5:29" hidden="1" outlineLevel="1">
      <c r="F438" s="42" t="str">
        <f>F440</f>
        <v>TDOMX</v>
      </c>
      <c r="G438" s="17" t="str">
        <f>$G$13</f>
        <v>ENERGY</v>
      </c>
      <c r="H438" s="21">
        <f t="shared" ca="1" si="216"/>
        <v>0</v>
      </c>
      <c r="I438" s="22">
        <f ca="1">VLOOKUP(CONCATENATE($F438," ",$G438),AllocFactorMatrix,(I$4+1),FALSE)*$E440</f>
        <v>0</v>
      </c>
      <c r="J438" s="22">
        <f ca="1">VLOOKUP(CONCATENATE($F438," ",$G438),AllocFactorMatrix,(J$4+1),FALSE)*$E440</f>
        <v>0</v>
      </c>
      <c r="K438" s="22">
        <f ca="1">VLOOKUP(CONCATENATE($F438," ",$G438),AllocFactorMatrix,(K$4+1),FALSE)*$E440</f>
        <v>0</v>
      </c>
      <c r="L438" s="22">
        <f ca="1">VLOOKUP(CONCATENATE($F438," ",$G438),AllocFactorMatrix,(L$4+1),FALSE)*$E440</f>
        <v>0</v>
      </c>
      <c r="M438" s="22">
        <f t="shared" ca="1" si="220"/>
        <v>0</v>
      </c>
      <c r="N438" s="22">
        <f ca="1">VLOOKUP(CONCATENATE($F438," ",$G438),AllocFactorMatrix,(N$4+1),FALSE)*$E440</f>
        <v>0</v>
      </c>
      <c r="O438" s="22">
        <f ca="1">VLOOKUP(CONCATENATE($F438," ",$G438),AllocFactorMatrix,(O$4+1),FALSE)*$E440</f>
        <v>0</v>
      </c>
      <c r="P438" s="22">
        <f ca="1">VLOOKUP(CONCATENATE($F438," ",$G438),AllocFactorMatrix,(P$4+1),FALSE)*$E440</f>
        <v>0</v>
      </c>
      <c r="Q438" s="22">
        <f ca="1">VLOOKUP(CONCATENATE($F438," ",$G438),AllocFactorMatrix,(Q$4+1),FALSE)*$E440</f>
        <v>0</v>
      </c>
      <c r="R438" s="22">
        <f t="shared" ca="1" si="222"/>
        <v>0</v>
      </c>
      <c r="S438" s="22">
        <f ca="1">VLOOKUP(CONCATENATE($F438," ",$G438),AllocFactorMatrix,(S$4+1),FALSE)*$E440</f>
        <v>0</v>
      </c>
      <c r="T438" s="22">
        <f ca="1">VLOOKUP(CONCATENATE($F438," ",$G438),AllocFactorMatrix,(T$4+1),FALSE)*$E440</f>
        <v>0</v>
      </c>
      <c r="U438" s="22">
        <f ca="1">VLOOKUP(CONCATENATE($F438," ",$G438),AllocFactorMatrix,(U$4+1),FALSE)*$E440</f>
        <v>0</v>
      </c>
      <c r="V438" s="22">
        <f ca="1">VLOOKUP(CONCATENATE($F438," ",$G438),AllocFactorMatrix,(V$4+1),FALSE)*$E440</f>
        <v>0</v>
      </c>
      <c r="W438" s="22">
        <f t="shared" ca="1" si="223"/>
        <v>0</v>
      </c>
      <c r="X438" s="22">
        <f ca="1">VLOOKUP(CONCATENATE($F438," ",$G438),AllocFactorMatrix,(X$4+1),FALSE)*$E440</f>
        <v>0</v>
      </c>
      <c r="Y438" s="22">
        <f ca="1">VLOOKUP(CONCATENATE($F438," ",$G438),AllocFactorMatrix,(Y$4+1),FALSE)*$E440</f>
        <v>0</v>
      </c>
      <c r="Z438" s="22">
        <f t="shared" ca="1" si="221"/>
        <v>0</v>
      </c>
      <c r="AA438" s="22">
        <f ca="1">VLOOKUP(CONCATENATE($F438," ",$G438),AllocFactorMatrix,(AA$4+1),FALSE)*$E440</f>
        <v>0</v>
      </c>
      <c r="AB438" s="22">
        <f ca="1">VLOOKUP(CONCATENATE($F438," ",$G438),AllocFactorMatrix,(AB$4+1),FALSE)*$E440</f>
        <v>0</v>
      </c>
      <c r="AC438" s="22">
        <f ca="1">VLOOKUP(CONCATENATE($F438," ",$G438),AllocFactorMatrix,(AC$4+1),FALSE)*$E440</f>
        <v>0</v>
      </c>
    </row>
    <row r="439" spans="5:29" hidden="1" outlineLevel="1">
      <c r="F439" s="42" t="str">
        <f>F440</f>
        <v>TDOMX</v>
      </c>
      <c r="G439" s="17" t="str">
        <f>$G$14</f>
        <v>CUSTOMER</v>
      </c>
      <c r="H439" s="21">
        <f t="shared" ca="1" si="216"/>
        <v>0</v>
      </c>
      <c r="I439" s="22">
        <f ca="1">VLOOKUP(CONCATENATE($F439," ",$G439),AllocFactorMatrix,(I$4+1),FALSE)*$E440</f>
        <v>0</v>
      </c>
      <c r="J439" s="22">
        <f ca="1">VLOOKUP(CONCATENATE($F439," ",$G439),AllocFactorMatrix,(J$4+1),FALSE)*$E440</f>
        <v>0</v>
      </c>
      <c r="K439" s="22">
        <f ca="1">VLOOKUP(CONCATENATE($F439," ",$G439),AllocFactorMatrix,(K$4+1),FALSE)*$E440</f>
        <v>0</v>
      </c>
      <c r="L439" s="22">
        <f ca="1">VLOOKUP(CONCATENATE($F439," ",$G439),AllocFactorMatrix,(L$4+1),FALSE)*$E440</f>
        <v>0</v>
      </c>
      <c r="M439" s="22">
        <f t="shared" ca="1" si="220"/>
        <v>0</v>
      </c>
      <c r="N439" s="22">
        <f ca="1">VLOOKUP(CONCATENATE($F439," ",$G439),AllocFactorMatrix,(N$4+1),FALSE)*$E440</f>
        <v>0</v>
      </c>
      <c r="O439" s="22">
        <f ca="1">VLOOKUP(CONCATENATE($F439," ",$G439),AllocFactorMatrix,(O$4+1),FALSE)*$E440</f>
        <v>0</v>
      </c>
      <c r="P439" s="22">
        <f ca="1">VLOOKUP(CONCATENATE($F439," ",$G439),AllocFactorMatrix,(P$4+1),FALSE)*$E440</f>
        <v>0</v>
      </c>
      <c r="Q439" s="22">
        <f ca="1">VLOOKUP(CONCATENATE($F439," ",$G439),AllocFactorMatrix,(Q$4+1),FALSE)*$E440</f>
        <v>0</v>
      </c>
      <c r="R439" s="22">
        <f t="shared" ca="1" si="222"/>
        <v>0</v>
      </c>
      <c r="S439" s="22">
        <f ca="1">VLOOKUP(CONCATENATE($F439," ",$G439),AllocFactorMatrix,(S$4+1),FALSE)*$E440</f>
        <v>0</v>
      </c>
      <c r="T439" s="22">
        <f ca="1">VLOOKUP(CONCATENATE($F439," ",$G439),AllocFactorMatrix,(T$4+1),FALSE)*$E440</f>
        <v>0</v>
      </c>
      <c r="U439" s="22">
        <f ca="1">VLOOKUP(CONCATENATE($F439," ",$G439),AllocFactorMatrix,(U$4+1),FALSE)*$E440</f>
        <v>0</v>
      </c>
      <c r="V439" s="22">
        <f ca="1">VLOOKUP(CONCATENATE($F439," ",$G439),AllocFactorMatrix,(V$4+1),FALSE)*$E440</f>
        <v>0</v>
      </c>
      <c r="W439" s="22">
        <f t="shared" ca="1" si="223"/>
        <v>0</v>
      </c>
      <c r="X439" s="22">
        <f ca="1">VLOOKUP(CONCATENATE($F439," ",$G439),AllocFactorMatrix,(X$4+1),FALSE)*$E440</f>
        <v>0</v>
      </c>
      <c r="Y439" s="22">
        <f ca="1">VLOOKUP(CONCATENATE($F439," ",$G439),AllocFactorMatrix,(Y$4+1),FALSE)*$E440</f>
        <v>0</v>
      </c>
      <c r="Z439" s="22">
        <f t="shared" ca="1" si="221"/>
        <v>0</v>
      </c>
      <c r="AA439" s="22">
        <f ca="1">VLOOKUP(CONCATENATE($F439," ",$G439),AllocFactorMatrix,(AA$4+1),FALSE)*$E440</f>
        <v>0</v>
      </c>
      <c r="AB439" s="22">
        <f ca="1">VLOOKUP(CONCATENATE($F439," ",$G439),AllocFactorMatrix,(AB$4+1),FALSE)*$E440</f>
        <v>0</v>
      </c>
      <c r="AC439" s="22">
        <f ca="1">VLOOKUP(CONCATENATE($F439," ",$G439),AllocFactorMatrix,(AC$4+1),FALSE)*$E440</f>
        <v>0</v>
      </c>
    </row>
    <row r="440" spans="5:29" collapsed="1">
      <c r="E440" s="19">
        <v>0</v>
      </c>
      <c r="F440" s="42" t="str">
        <f>+F1952</f>
        <v>TDOMX</v>
      </c>
      <c r="G440" s="17" t="str">
        <f>$G$15</f>
        <v>TOTAL</v>
      </c>
      <c r="H440" s="21">
        <f t="shared" ca="1" si="216"/>
        <v>0</v>
      </c>
      <c r="I440" s="22">
        <f ca="1">VLOOKUP(CONCATENATE($F440," ",$G440),AllocFactorMatrix,(I$4+1),FALSE)*$E440</f>
        <v>0</v>
      </c>
      <c r="J440" s="22">
        <f ca="1">VLOOKUP(CONCATENATE($F440," ",$G440),AllocFactorMatrix,(J$4+1),FALSE)*$E440</f>
        <v>0</v>
      </c>
      <c r="K440" s="22">
        <f ca="1">VLOOKUP(CONCATENATE($F440," ",$G440),AllocFactorMatrix,(K$4+1),FALSE)*$E440</f>
        <v>0</v>
      </c>
      <c r="L440" s="22">
        <f ca="1">VLOOKUP(CONCATENATE($F440," ",$G440),AllocFactorMatrix,(L$4+1),FALSE)*$E440</f>
        <v>0</v>
      </c>
      <c r="M440" s="22">
        <f t="shared" ca="1" si="220"/>
        <v>0</v>
      </c>
      <c r="N440" s="22">
        <f ca="1">VLOOKUP(CONCATENATE($F440," ",$G440),AllocFactorMatrix,(N$4+1),FALSE)*$E440</f>
        <v>0</v>
      </c>
      <c r="O440" s="22">
        <f ca="1">VLOOKUP(CONCATENATE($F440," ",$G440),AllocFactorMatrix,(O$4+1),FALSE)*$E440</f>
        <v>0</v>
      </c>
      <c r="P440" s="22">
        <f ca="1">VLOOKUP(CONCATENATE($F440," ",$G440),AllocFactorMatrix,(P$4+1),FALSE)*$E440</f>
        <v>0</v>
      </c>
      <c r="Q440" s="22">
        <f ca="1">VLOOKUP(CONCATENATE($F440," ",$G440),AllocFactorMatrix,(Q$4+1),FALSE)*$E440</f>
        <v>0</v>
      </c>
      <c r="R440" s="22">
        <f t="shared" ca="1" si="222"/>
        <v>0</v>
      </c>
      <c r="S440" s="22">
        <f ca="1">VLOOKUP(CONCATENATE($F440," ",$G440),AllocFactorMatrix,(S$4+1),FALSE)*$E440</f>
        <v>0</v>
      </c>
      <c r="T440" s="22">
        <f ca="1">VLOOKUP(CONCATENATE($F440," ",$G440),AllocFactorMatrix,(T$4+1),FALSE)*$E440</f>
        <v>0</v>
      </c>
      <c r="U440" s="22">
        <f ca="1">VLOOKUP(CONCATENATE($F440," ",$G440),AllocFactorMatrix,(U$4+1),FALSE)*$E440</f>
        <v>0</v>
      </c>
      <c r="V440" s="22">
        <f ca="1">VLOOKUP(CONCATENATE($F440," ",$G440),AllocFactorMatrix,(V$4+1),FALSE)*$E440</f>
        <v>0</v>
      </c>
      <c r="W440" s="22">
        <f t="shared" ca="1" si="223"/>
        <v>0</v>
      </c>
      <c r="X440" s="22">
        <f ca="1">VLOOKUP(CONCATENATE($F440," ",$G440),AllocFactorMatrix,(X$4+1),FALSE)*$E440</f>
        <v>0</v>
      </c>
      <c r="Y440" s="22">
        <f ca="1">VLOOKUP(CONCATENATE($F440," ",$G440),AllocFactorMatrix,(Y$4+1),FALSE)*$E440</f>
        <v>0</v>
      </c>
      <c r="Z440" s="22">
        <f t="shared" ca="1" si="221"/>
        <v>0</v>
      </c>
      <c r="AA440" s="22">
        <f ca="1">VLOOKUP(CONCATENATE($F440," ",$G440),AllocFactorMatrix,(AA$4+1),FALSE)*$E440</f>
        <v>0</v>
      </c>
      <c r="AB440" s="22">
        <f ca="1">VLOOKUP(CONCATENATE($F440," ",$G440),AllocFactorMatrix,(AB$4+1),FALSE)*$E440</f>
        <v>0</v>
      </c>
      <c r="AC440" s="22">
        <f ca="1">VLOOKUP(CONCATENATE($F440," ",$G440),AllocFactorMatrix,(AC$4+1),FALSE)*$E440</f>
        <v>0</v>
      </c>
    </row>
    <row r="441" spans="5:29" hidden="1" outlineLevel="1">
      <c r="F441" s="42" t="str">
        <f>F448</f>
        <v>PROD_DEMAND</v>
      </c>
      <c r="G441" s="17" t="str">
        <f>$G$8</f>
        <v>PRODUCTION</v>
      </c>
      <c r="H441" s="21">
        <f t="shared" si="216"/>
        <v>0</v>
      </c>
      <c r="I441" s="22">
        <f>VLOOKUP(CONCATENATE($F441," ",$G441),AllocFactorMatrix,(I$4+1),FALSE)*$E448</f>
        <v>0</v>
      </c>
      <c r="J441" s="22">
        <f>VLOOKUP(CONCATENATE($F441," ",$G441),AllocFactorMatrix,(J$4+1),FALSE)*$E448</f>
        <v>0</v>
      </c>
      <c r="K441" s="22">
        <f>VLOOKUP(CONCATENATE($F441," ",$G441),AllocFactorMatrix,(K$4+1),FALSE)*$E448</f>
        <v>0</v>
      </c>
      <c r="L441" s="22">
        <f>VLOOKUP(CONCATENATE($F441," ",$G441),AllocFactorMatrix,(L$4+1),FALSE)*$E448</f>
        <v>0</v>
      </c>
      <c r="M441" s="22">
        <f t="shared" ref="M441:M448" si="224">SUBTOTAL(9,J441:L441)</f>
        <v>0</v>
      </c>
      <c r="N441" s="22">
        <f>VLOOKUP(CONCATENATE($F441," ",$G441),AllocFactorMatrix,(N$4+1),FALSE)*$E448</f>
        <v>0</v>
      </c>
      <c r="O441" s="22">
        <f>VLOOKUP(CONCATENATE($F441," ",$G441),AllocFactorMatrix,(O$4+1),FALSE)*$E448</f>
        <v>0</v>
      </c>
      <c r="P441" s="22">
        <f>VLOOKUP(CONCATENATE($F441," ",$G441),AllocFactorMatrix,(P$4+1),FALSE)*$E448</f>
        <v>0</v>
      </c>
      <c r="Q441" s="22">
        <f>VLOOKUP(CONCATENATE($F441," ",$G441),AllocFactorMatrix,(Q$4+1),FALSE)*$E448</f>
        <v>0</v>
      </c>
      <c r="R441" s="22">
        <f>SUBTOTAL(9,N441:Q441)</f>
        <v>0</v>
      </c>
      <c r="S441" s="22">
        <f>VLOOKUP(CONCATENATE($F441," ",$G441),AllocFactorMatrix,(S$4+1),FALSE)*$E448</f>
        <v>0</v>
      </c>
      <c r="T441" s="22">
        <f>VLOOKUP(CONCATENATE($F441," ",$G441),AllocFactorMatrix,(T$4+1),FALSE)*$E448</f>
        <v>0</v>
      </c>
      <c r="U441" s="22">
        <f>VLOOKUP(CONCATENATE($F441," ",$G441),AllocFactorMatrix,(U$4+1),FALSE)*$E448</f>
        <v>0</v>
      </c>
      <c r="V441" s="22">
        <f>VLOOKUP(CONCATENATE($F441," ",$G441),AllocFactorMatrix,(V$4+1),FALSE)*$E448</f>
        <v>0</v>
      </c>
      <c r="W441" s="22">
        <f>SUBTOTAL(9,S441:V441)</f>
        <v>0</v>
      </c>
      <c r="X441" s="22">
        <f>VLOOKUP(CONCATENATE($F441," ",$G441),AllocFactorMatrix,(X$4+1),FALSE)*$E448</f>
        <v>0</v>
      </c>
      <c r="Y441" s="22">
        <f>VLOOKUP(CONCATENATE($F441," ",$G441),AllocFactorMatrix,(Y$4+1),FALSE)*$E448</f>
        <v>0</v>
      </c>
      <c r="Z441" s="22">
        <f t="shared" si="221"/>
        <v>0</v>
      </c>
      <c r="AA441" s="22">
        <f>VLOOKUP(CONCATENATE($F441," ",$G441),AllocFactorMatrix,(AA$4+1),FALSE)*$E448</f>
        <v>0</v>
      </c>
      <c r="AB441" s="22">
        <f>VLOOKUP(CONCATENATE($F441," ",$G441),AllocFactorMatrix,(AB$4+1),FALSE)*$E448</f>
        <v>0</v>
      </c>
      <c r="AC441" s="22">
        <f>VLOOKUP(CONCATENATE($F441," ",$G441),AllocFactorMatrix,(AC$4+1),FALSE)*$E448</f>
        <v>0</v>
      </c>
    </row>
    <row r="442" spans="5:29" hidden="1" outlineLevel="1">
      <c r="F442" s="42" t="str">
        <f>F448</f>
        <v>PROD_DEMAND</v>
      </c>
      <c r="G442" s="17" t="str">
        <f>$G$9</f>
        <v>BULKTRAN</v>
      </c>
      <c r="H442" s="21">
        <f t="shared" si="216"/>
        <v>0</v>
      </c>
      <c r="I442" s="22">
        <f>VLOOKUP(CONCATENATE($F442," ",$G442),AllocFactorMatrix,(I$4+1),FALSE)*$E448</f>
        <v>0</v>
      </c>
      <c r="J442" s="22">
        <f>VLOOKUP(CONCATENATE($F442," ",$G442),AllocFactorMatrix,(J$4+1),FALSE)*$E448</f>
        <v>0</v>
      </c>
      <c r="K442" s="22">
        <f>VLOOKUP(CONCATENATE($F442," ",$G442),AllocFactorMatrix,(K$4+1),FALSE)*$E448</f>
        <v>0</v>
      </c>
      <c r="L442" s="22">
        <f>VLOOKUP(CONCATENATE($F442," ",$G442),AllocFactorMatrix,(L$4+1),FALSE)*$E448</f>
        <v>0</v>
      </c>
      <c r="M442" s="22">
        <f t="shared" si="224"/>
        <v>0</v>
      </c>
      <c r="N442" s="22">
        <f>VLOOKUP(CONCATENATE($F442," ",$G442),AllocFactorMatrix,(N$4+1),FALSE)*$E448</f>
        <v>0</v>
      </c>
      <c r="O442" s="22">
        <f>VLOOKUP(CONCATENATE($F442," ",$G442),AllocFactorMatrix,(O$4+1),FALSE)*$E448</f>
        <v>0</v>
      </c>
      <c r="P442" s="22">
        <f>VLOOKUP(CONCATENATE($F442," ",$G442),AllocFactorMatrix,(P$4+1),FALSE)*$E448</f>
        <v>0</v>
      </c>
      <c r="Q442" s="22">
        <f>VLOOKUP(CONCATENATE($F442," ",$G442),AllocFactorMatrix,(Q$4+1),FALSE)*$E448</f>
        <v>0</v>
      </c>
      <c r="R442" s="22">
        <f t="shared" ref="R442:R448" si="225">SUBTOTAL(9,N442:Q442)</f>
        <v>0</v>
      </c>
      <c r="S442" s="22">
        <f>VLOOKUP(CONCATENATE($F442," ",$G442),AllocFactorMatrix,(S$4+1),FALSE)*$E448</f>
        <v>0</v>
      </c>
      <c r="T442" s="22">
        <f>VLOOKUP(CONCATENATE($F442," ",$G442),AllocFactorMatrix,(T$4+1),FALSE)*$E448</f>
        <v>0</v>
      </c>
      <c r="U442" s="22">
        <f>VLOOKUP(CONCATENATE($F442," ",$G442),AllocFactorMatrix,(U$4+1),FALSE)*$E448</f>
        <v>0</v>
      </c>
      <c r="V442" s="22">
        <f>VLOOKUP(CONCATENATE($F442," ",$G442),AllocFactorMatrix,(V$4+1),FALSE)*$E448</f>
        <v>0</v>
      </c>
      <c r="W442" s="22">
        <f t="shared" ref="W442:W448" si="226">SUBTOTAL(9,S442:V442)</f>
        <v>0</v>
      </c>
      <c r="X442" s="22">
        <f>VLOOKUP(CONCATENATE($F442," ",$G442),AllocFactorMatrix,(X$4+1),FALSE)*$E448</f>
        <v>0</v>
      </c>
      <c r="Y442" s="22">
        <f>VLOOKUP(CONCATENATE($F442," ",$G442),AllocFactorMatrix,(Y$4+1),FALSE)*$E448</f>
        <v>0</v>
      </c>
      <c r="Z442" s="22">
        <f t="shared" si="221"/>
        <v>0</v>
      </c>
      <c r="AA442" s="22">
        <f>VLOOKUP(CONCATENATE($F442," ",$G442),AllocFactorMatrix,(AA$4+1),FALSE)*$E448</f>
        <v>0</v>
      </c>
      <c r="AB442" s="22">
        <f>VLOOKUP(CONCATENATE($F442," ",$G442),AllocFactorMatrix,(AB$4+1),FALSE)*$E448</f>
        <v>0</v>
      </c>
      <c r="AC442" s="22">
        <f>VLOOKUP(CONCATENATE($F442," ",$G442),AllocFactorMatrix,(AC$4+1),FALSE)*$E448</f>
        <v>0</v>
      </c>
    </row>
    <row r="443" spans="5:29" hidden="1" outlineLevel="1">
      <c r="F443" s="42" t="str">
        <f>F448</f>
        <v>PROD_DEMAND</v>
      </c>
      <c r="G443" s="17" t="str">
        <f>$G$10</f>
        <v>SUBTRAN</v>
      </c>
      <c r="H443" s="21">
        <f t="shared" si="216"/>
        <v>0</v>
      </c>
      <c r="I443" s="22">
        <f>VLOOKUP(CONCATENATE($F443," ",$G443),AllocFactorMatrix,(I$4+1),FALSE)*$E448</f>
        <v>0</v>
      </c>
      <c r="J443" s="22">
        <f>VLOOKUP(CONCATENATE($F443," ",$G443),AllocFactorMatrix,(J$4+1),FALSE)*$E448</f>
        <v>0</v>
      </c>
      <c r="K443" s="22">
        <f>VLOOKUP(CONCATENATE($F443," ",$G443),AllocFactorMatrix,(K$4+1),FALSE)*$E448</f>
        <v>0</v>
      </c>
      <c r="L443" s="22">
        <f>VLOOKUP(CONCATENATE($F443," ",$G443),AllocFactorMatrix,(L$4+1),FALSE)*$E448</f>
        <v>0</v>
      </c>
      <c r="M443" s="22">
        <f t="shared" si="224"/>
        <v>0</v>
      </c>
      <c r="N443" s="22">
        <f>VLOOKUP(CONCATENATE($F443," ",$G443),AllocFactorMatrix,(N$4+1),FALSE)*$E448</f>
        <v>0</v>
      </c>
      <c r="O443" s="22">
        <f>VLOOKUP(CONCATENATE($F443," ",$G443),AllocFactorMatrix,(O$4+1),FALSE)*$E448</f>
        <v>0</v>
      </c>
      <c r="P443" s="22">
        <f>VLOOKUP(CONCATENATE($F443," ",$G443),AllocFactorMatrix,(P$4+1),FALSE)*$E448</f>
        <v>0</v>
      </c>
      <c r="Q443" s="22">
        <f>VLOOKUP(CONCATENATE($F443," ",$G443),AllocFactorMatrix,(Q$4+1),FALSE)*$E448</f>
        <v>0</v>
      </c>
      <c r="R443" s="22">
        <f t="shared" si="225"/>
        <v>0</v>
      </c>
      <c r="S443" s="22">
        <f>VLOOKUP(CONCATENATE($F443," ",$G443),AllocFactorMatrix,(S$4+1),FALSE)*$E448</f>
        <v>0</v>
      </c>
      <c r="T443" s="22">
        <f>VLOOKUP(CONCATENATE($F443," ",$G443),AllocFactorMatrix,(T$4+1),FALSE)*$E448</f>
        <v>0</v>
      </c>
      <c r="U443" s="22">
        <f>VLOOKUP(CONCATENATE($F443," ",$G443),AllocFactorMatrix,(U$4+1),FALSE)*$E448</f>
        <v>0</v>
      </c>
      <c r="V443" s="22">
        <f>VLOOKUP(CONCATENATE($F443," ",$G443),AllocFactorMatrix,(V$4+1),FALSE)*$E448</f>
        <v>0</v>
      </c>
      <c r="W443" s="22">
        <f t="shared" si="226"/>
        <v>0</v>
      </c>
      <c r="X443" s="22">
        <f>VLOOKUP(CONCATENATE($F443," ",$G443),AllocFactorMatrix,(X$4+1),FALSE)*$E448</f>
        <v>0</v>
      </c>
      <c r="Y443" s="22">
        <f>VLOOKUP(CONCATENATE($F443," ",$G443),AllocFactorMatrix,(Y$4+1),FALSE)*$E448</f>
        <v>0</v>
      </c>
      <c r="Z443" s="22">
        <f t="shared" si="221"/>
        <v>0</v>
      </c>
      <c r="AA443" s="22">
        <f>VLOOKUP(CONCATENATE($F443," ",$G443),AllocFactorMatrix,(AA$4+1),FALSE)*$E448</f>
        <v>0</v>
      </c>
      <c r="AB443" s="22">
        <f>VLOOKUP(CONCATENATE($F443," ",$G443),AllocFactorMatrix,(AB$4+1),FALSE)*$E448</f>
        <v>0</v>
      </c>
      <c r="AC443" s="22">
        <f>VLOOKUP(CONCATENATE($F443," ",$G443),AllocFactorMatrix,(AC$4+1),FALSE)*$E448</f>
        <v>0</v>
      </c>
    </row>
    <row r="444" spans="5:29" hidden="1" outlineLevel="1">
      <c r="F444" s="42" t="str">
        <f>F448</f>
        <v>PROD_DEMAND</v>
      </c>
      <c r="G444" s="17" t="str">
        <f>$G$11</f>
        <v>DISTPRI</v>
      </c>
      <c r="H444" s="21">
        <f t="shared" si="216"/>
        <v>0</v>
      </c>
      <c r="I444" s="22">
        <f>VLOOKUP(CONCATENATE($F444," ",$G444),AllocFactorMatrix,(I$4+1),FALSE)*$E448</f>
        <v>0</v>
      </c>
      <c r="J444" s="22">
        <f>VLOOKUP(CONCATENATE($F444," ",$G444),AllocFactorMatrix,(J$4+1),FALSE)*$E448</f>
        <v>0</v>
      </c>
      <c r="K444" s="22">
        <f>VLOOKUP(CONCATENATE($F444," ",$G444),AllocFactorMatrix,(K$4+1),FALSE)*$E448</f>
        <v>0</v>
      </c>
      <c r="L444" s="22">
        <f>VLOOKUP(CONCATENATE($F444," ",$G444),AllocFactorMatrix,(L$4+1),FALSE)*$E448</f>
        <v>0</v>
      </c>
      <c r="M444" s="22">
        <f t="shared" si="224"/>
        <v>0</v>
      </c>
      <c r="N444" s="22">
        <f>VLOOKUP(CONCATENATE($F444," ",$G444),AllocFactorMatrix,(N$4+1),FALSE)*$E448</f>
        <v>0</v>
      </c>
      <c r="O444" s="22">
        <f>VLOOKUP(CONCATENATE($F444," ",$G444),AllocFactorMatrix,(O$4+1),FALSE)*$E448</f>
        <v>0</v>
      </c>
      <c r="P444" s="22">
        <f>VLOOKUP(CONCATENATE($F444," ",$G444),AllocFactorMatrix,(P$4+1),FALSE)*$E448</f>
        <v>0</v>
      </c>
      <c r="Q444" s="22">
        <f>VLOOKUP(CONCATENATE($F444," ",$G444),AllocFactorMatrix,(Q$4+1),FALSE)*$E448</f>
        <v>0</v>
      </c>
      <c r="R444" s="22">
        <f t="shared" si="225"/>
        <v>0</v>
      </c>
      <c r="S444" s="22">
        <f>VLOOKUP(CONCATENATE($F444," ",$G444),AllocFactorMatrix,(S$4+1),FALSE)*$E448</f>
        <v>0</v>
      </c>
      <c r="T444" s="22">
        <f>VLOOKUP(CONCATENATE($F444," ",$G444),AllocFactorMatrix,(T$4+1),FALSE)*$E448</f>
        <v>0</v>
      </c>
      <c r="U444" s="22">
        <f>VLOOKUP(CONCATENATE($F444," ",$G444),AllocFactorMatrix,(U$4+1),FALSE)*$E448</f>
        <v>0</v>
      </c>
      <c r="V444" s="22">
        <f>VLOOKUP(CONCATENATE($F444," ",$G444),AllocFactorMatrix,(V$4+1),FALSE)*$E448</f>
        <v>0</v>
      </c>
      <c r="W444" s="22">
        <f t="shared" si="226"/>
        <v>0</v>
      </c>
      <c r="X444" s="22">
        <f>VLOOKUP(CONCATENATE($F444," ",$G444),AllocFactorMatrix,(X$4+1),FALSE)*$E448</f>
        <v>0</v>
      </c>
      <c r="Y444" s="22">
        <f>VLOOKUP(CONCATENATE($F444," ",$G444),AllocFactorMatrix,(Y$4+1),FALSE)*$E448</f>
        <v>0</v>
      </c>
      <c r="Z444" s="22">
        <f t="shared" si="221"/>
        <v>0</v>
      </c>
      <c r="AA444" s="22">
        <f>VLOOKUP(CONCATENATE($F444," ",$G444),AllocFactorMatrix,(AA$4+1),FALSE)*$E448</f>
        <v>0</v>
      </c>
      <c r="AB444" s="22">
        <f>VLOOKUP(CONCATENATE($F444," ",$G444),AllocFactorMatrix,(AB$4+1),FALSE)*$E448</f>
        <v>0</v>
      </c>
      <c r="AC444" s="22">
        <f>VLOOKUP(CONCATENATE($F444," ",$G444),AllocFactorMatrix,(AC$4+1),FALSE)*$E448</f>
        <v>0</v>
      </c>
    </row>
    <row r="445" spans="5:29" hidden="1" outlineLevel="1">
      <c r="F445" s="42" t="str">
        <f>F448</f>
        <v>PROD_DEMAND</v>
      </c>
      <c r="G445" s="17" t="str">
        <f>$G$12</f>
        <v>DISTSEC</v>
      </c>
      <c r="H445" s="21">
        <f t="shared" si="216"/>
        <v>0</v>
      </c>
      <c r="I445" s="22">
        <f>VLOOKUP(CONCATENATE($F445," ",$G445),AllocFactorMatrix,(I$4+1),FALSE)*$E448</f>
        <v>0</v>
      </c>
      <c r="J445" s="22">
        <f>VLOOKUP(CONCATENATE($F445," ",$G445),AllocFactorMatrix,(J$4+1),FALSE)*$E448</f>
        <v>0</v>
      </c>
      <c r="K445" s="22">
        <f>VLOOKUP(CONCATENATE($F445," ",$G445),AllocFactorMatrix,(K$4+1),FALSE)*$E448</f>
        <v>0</v>
      </c>
      <c r="L445" s="22">
        <f>VLOOKUP(CONCATENATE($F445," ",$G445),AllocFactorMatrix,(L$4+1),FALSE)*$E448</f>
        <v>0</v>
      </c>
      <c r="M445" s="22">
        <f t="shared" si="224"/>
        <v>0</v>
      </c>
      <c r="N445" s="22">
        <f>VLOOKUP(CONCATENATE($F445," ",$G445),AllocFactorMatrix,(N$4+1),FALSE)*$E448</f>
        <v>0</v>
      </c>
      <c r="O445" s="22">
        <f>VLOOKUP(CONCATENATE($F445," ",$G445),AllocFactorMatrix,(O$4+1),FALSE)*$E448</f>
        <v>0</v>
      </c>
      <c r="P445" s="22">
        <f>VLOOKUP(CONCATENATE($F445," ",$G445),AllocFactorMatrix,(P$4+1),FALSE)*$E448</f>
        <v>0</v>
      </c>
      <c r="Q445" s="22">
        <f>VLOOKUP(CONCATENATE($F445," ",$G445),AllocFactorMatrix,(Q$4+1),FALSE)*$E448</f>
        <v>0</v>
      </c>
      <c r="R445" s="22">
        <f t="shared" si="225"/>
        <v>0</v>
      </c>
      <c r="S445" s="22">
        <f>VLOOKUP(CONCATENATE($F445," ",$G445),AllocFactorMatrix,(S$4+1),FALSE)*$E448</f>
        <v>0</v>
      </c>
      <c r="T445" s="22">
        <f>VLOOKUP(CONCATENATE($F445," ",$G445),AllocFactorMatrix,(T$4+1),FALSE)*$E448</f>
        <v>0</v>
      </c>
      <c r="U445" s="22">
        <f>VLOOKUP(CONCATENATE($F445," ",$G445),AllocFactorMatrix,(U$4+1),FALSE)*$E448</f>
        <v>0</v>
      </c>
      <c r="V445" s="22">
        <f>VLOOKUP(CONCATENATE($F445," ",$G445),AllocFactorMatrix,(V$4+1),FALSE)*$E448</f>
        <v>0</v>
      </c>
      <c r="W445" s="22">
        <f t="shared" si="226"/>
        <v>0</v>
      </c>
      <c r="X445" s="22">
        <f>VLOOKUP(CONCATENATE($F445," ",$G445),AllocFactorMatrix,(X$4+1),FALSE)*$E448</f>
        <v>0</v>
      </c>
      <c r="Y445" s="22">
        <f>VLOOKUP(CONCATENATE($F445," ",$G445),AllocFactorMatrix,(Y$4+1),FALSE)*$E448</f>
        <v>0</v>
      </c>
      <c r="Z445" s="22">
        <f t="shared" si="221"/>
        <v>0</v>
      </c>
      <c r="AA445" s="22">
        <f>VLOOKUP(CONCATENATE($F445," ",$G445),AllocFactorMatrix,(AA$4+1),FALSE)*$E448</f>
        <v>0</v>
      </c>
      <c r="AB445" s="22">
        <f>VLOOKUP(CONCATENATE($F445," ",$G445),AllocFactorMatrix,(AB$4+1),FALSE)*$E448</f>
        <v>0</v>
      </c>
      <c r="AC445" s="22">
        <f>VLOOKUP(CONCATENATE($F445," ",$G445),AllocFactorMatrix,(AC$4+1),FALSE)*$E448</f>
        <v>0</v>
      </c>
    </row>
    <row r="446" spans="5:29" hidden="1" outlineLevel="1">
      <c r="F446" s="42" t="str">
        <f>F448</f>
        <v>PROD_DEMAND</v>
      </c>
      <c r="G446" s="17" t="str">
        <f>$G$13</f>
        <v>ENERGY</v>
      </c>
      <c r="H446" s="21">
        <f t="shared" si="216"/>
        <v>0</v>
      </c>
      <c r="I446" s="22">
        <f>VLOOKUP(CONCATENATE($F446," ",$G446),AllocFactorMatrix,(I$4+1),FALSE)*$E448</f>
        <v>0</v>
      </c>
      <c r="J446" s="22">
        <f>VLOOKUP(CONCATENATE($F446," ",$G446),AllocFactorMatrix,(J$4+1),FALSE)*$E448</f>
        <v>0</v>
      </c>
      <c r="K446" s="22">
        <f>VLOOKUP(CONCATENATE($F446," ",$G446),AllocFactorMatrix,(K$4+1),FALSE)*$E448</f>
        <v>0</v>
      </c>
      <c r="L446" s="22">
        <f>VLOOKUP(CONCATENATE($F446," ",$G446),AllocFactorMatrix,(L$4+1),FALSE)*$E448</f>
        <v>0</v>
      </c>
      <c r="M446" s="22">
        <f t="shared" si="224"/>
        <v>0</v>
      </c>
      <c r="N446" s="22">
        <f>VLOOKUP(CONCATENATE($F446," ",$G446),AllocFactorMatrix,(N$4+1),FALSE)*$E448</f>
        <v>0</v>
      </c>
      <c r="O446" s="22">
        <f>VLOOKUP(CONCATENATE($F446," ",$G446),AllocFactorMatrix,(O$4+1),FALSE)*$E448</f>
        <v>0</v>
      </c>
      <c r="P446" s="22">
        <f>VLOOKUP(CONCATENATE($F446," ",$G446),AllocFactorMatrix,(P$4+1),FALSE)*$E448</f>
        <v>0</v>
      </c>
      <c r="Q446" s="22">
        <f>VLOOKUP(CONCATENATE($F446," ",$G446),AllocFactorMatrix,(Q$4+1),FALSE)*$E448</f>
        <v>0</v>
      </c>
      <c r="R446" s="22">
        <f t="shared" si="225"/>
        <v>0</v>
      </c>
      <c r="S446" s="22">
        <f>VLOOKUP(CONCATENATE($F446," ",$G446),AllocFactorMatrix,(S$4+1),FALSE)*$E448</f>
        <v>0</v>
      </c>
      <c r="T446" s="22">
        <f>VLOOKUP(CONCATENATE($F446," ",$G446),AllocFactorMatrix,(T$4+1),FALSE)*$E448</f>
        <v>0</v>
      </c>
      <c r="U446" s="22">
        <f>VLOOKUP(CONCATENATE($F446," ",$G446),AllocFactorMatrix,(U$4+1),FALSE)*$E448</f>
        <v>0</v>
      </c>
      <c r="V446" s="22">
        <f>VLOOKUP(CONCATENATE($F446," ",$G446),AllocFactorMatrix,(V$4+1),FALSE)*$E448</f>
        <v>0</v>
      </c>
      <c r="W446" s="22">
        <f t="shared" si="226"/>
        <v>0</v>
      </c>
      <c r="X446" s="22">
        <f>VLOOKUP(CONCATENATE($F446," ",$G446),AllocFactorMatrix,(X$4+1),FALSE)*$E448</f>
        <v>0</v>
      </c>
      <c r="Y446" s="22">
        <f>VLOOKUP(CONCATENATE($F446," ",$G446),AllocFactorMatrix,(Y$4+1),FALSE)*$E448</f>
        <v>0</v>
      </c>
      <c r="Z446" s="22">
        <f t="shared" si="221"/>
        <v>0</v>
      </c>
      <c r="AA446" s="22">
        <f>VLOOKUP(CONCATENATE($F446," ",$G446),AllocFactorMatrix,(AA$4+1),FALSE)*$E448</f>
        <v>0</v>
      </c>
      <c r="AB446" s="22">
        <f>VLOOKUP(CONCATENATE($F446," ",$G446),AllocFactorMatrix,(AB$4+1),FALSE)*$E448</f>
        <v>0</v>
      </c>
      <c r="AC446" s="22">
        <f>VLOOKUP(CONCATENATE($F446," ",$G446),AllocFactorMatrix,(AC$4+1),FALSE)*$E448</f>
        <v>0</v>
      </c>
    </row>
    <row r="447" spans="5:29" hidden="1" outlineLevel="1">
      <c r="F447" s="42" t="str">
        <f>F448</f>
        <v>PROD_DEMAND</v>
      </c>
      <c r="G447" s="17" t="str">
        <f>$G$14</f>
        <v>CUSTOMER</v>
      </c>
      <c r="H447" s="21">
        <f t="shared" si="216"/>
        <v>0</v>
      </c>
      <c r="I447" s="22">
        <f>VLOOKUP(CONCATENATE($F447," ",$G447),AllocFactorMatrix,(I$4+1),FALSE)*$E448</f>
        <v>0</v>
      </c>
      <c r="J447" s="22">
        <f>VLOOKUP(CONCATENATE($F447," ",$G447),AllocFactorMatrix,(J$4+1),FALSE)*$E448</f>
        <v>0</v>
      </c>
      <c r="K447" s="22">
        <f>VLOOKUP(CONCATENATE($F447," ",$G447),AllocFactorMatrix,(K$4+1),FALSE)*$E448</f>
        <v>0</v>
      </c>
      <c r="L447" s="22">
        <f>VLOOKUP(CONCATENATE($F447," ",$G447),AllocFactorMatrix,(L$4+1),FALSE)*$E448</f>
        <v>0</v>
      </c>
      <c r="M447" s="22">
        <f t="shared" si="224"/>
        <v>0</v>
      </c>
      <c r="N447" s="22">
        <f>VLOOKUP(CONCATENATE($F447," ",$G447),AllocFactorMatrix,(N$4+1),FALSE)*$E448</f>
        <v>0</v>
      </c>
      <c r="O447" s="22">
        <f>VLOOKUP(CONCATENATE($F447," ",$G447),AllocFactorMatrix,(O$4+1),FALSE)*$E448</f>
        <v>0</v>
      </c>
      <c r="P447" s="22">
        <f>VLOOKUP(CONCATENATE($F447," ",$G447),AllocFactorMatrix,(P$4+1),FALSE)*$E448</f>
        <v>0</v>
      </c>
      <c r="Q447" s="22">
        <f>VLOOKUP(CONCATENATE($F447," ",$G447),AllocFactorMatrix,(Q$4+1),FALSE)*$E448</f>
        <v>0</v>
      </c>
      <c r="R447" s="22">
        <f t="shared" si="225"/>
        <v>0</v>
      </c>
      <c r="S447" s="22">
        <f>VLOOKUP(CONCATENATE($F447," ",$G447),AllocFactorMatrix,(S$4+1),FALSE)*$E448</f>
        <v>0</v>
      </c>
      <c r="T447" s="22">
        <f>VLOOKUP(CONCATENATE($F447," ",$G447),AllocFactorMatrix,(T$4+1),FALSE)*$E448</f>
        <v>0</v>
      </c>
      <c r="U447" s="22">
        <f>VLOOKUP(CONCATENATE($F447," ",$G447),AllocFactorMatrix,(U$4+1),FALSE)*$E448</f>
        <v>0</v>
      </c>
      <c r="V447" s="22">
        <f>VLOOKUP(CONCATENATE($F447," ",$G447),AllocFactorMatrix,(V$4+1),FALSE)*$E448</f>
        <v>0</v>
      </c>
      <c r="W447" s="22">
        <f t="shared" si="226"/>
        <v>0</v>
      </c>
      <c r="X447" s="22">
        <f>VLOOKUP(CONCATENATE($F447," ",$G447),AllocFactorMatrix,(X$4+1),FALSE)*$E448</f>
        <v>0</v>
      </c>
      <c r="Y447" s="22">
        <f>VLOOKUP(CONCATENATE($F447," ",$G447),AllocFactorMatrix,(Y$4+1),FALSE)*$E448</f>
        <v>0</v>
      </c>
      <c r="Z447" s="22">
        <f t="shared" si="221"/>
        <v>0</v>
      </c>
      <c r="AA447" s="22">
        <f>VLOOKUP(CONCATENATE($F447," ",$G447),AllocFactorMatrix,(AA$4+1),FALSE)*$E448</f>
        <v>0</v>
      </c>
      <c r="AB447" s="22">
        <f>VLOOKUP(CONCATENATE($F447," ",$G447),AllocFactorMatrix,(AB$4+1),FALSE)*$E448</f>
        <v>0</v>
      </c>
      <c r="AC447" s="22">
        <f>VLOOKUP(CONCATENATE($F447," ",$G447),AllocFactorMatrix,(AC$4+1),FALSE)*$E448</f>
        <v>0</v>
      </c>
    </row>
    <row r="448" spans="5:29" collapsed="1">
      <c r="E448" s="19">
        <v>0</v>
      </c>
      <c r="F448" s="42" t="str">
        <f>+F1960</f>
        <v>PROD_DEMAND</v>
      </c>
      <c r="G448" s="17" t="str">
        <f>$G$15</f>
        <v>TOTAL</v>
      </c>
      <c r="H448" s="21">
        <f t="shared" si="216"/>
        <v>0</v>
      </c>
      <c r="I448" s="22">
        <f>VLOOKUP(CONCATENATE($F448," ",$G448),AllocFactorMatrix,(I$4+1),FALSE)*$E448</f>
        <v>0</v>
      </c>
      <c r="J448" s="22">
        <f>VLOOKUP(CONCATENATE($F448," ",$G448),AllocFactorMatrix,(J$4+1),FALSE)*$E448</f>
        <v>0</v>
      </c>
      <c r="K448" s="22">
        <f>VLOOKUP(CONCATENATE($F448," ",$G448),AllocFactorMatrix,(K$4+1),FALSE)*$E448</f>
        <v>0</v>
      </c>
      <c r="L448" s="22">
        <f>VLOOKUP(CONCATENATE($F448," ",$G448),AllocFactorMatrix,(L$4+1),FALSE)*$E448</f>
        <v>0</v>
      </c>
      <c r="M448" s="22">
        <f t="shared" si="224"/>
        <v>0</v>
      </c>
      <c r="N448" s="22">
        <f>VLOOKUP(CONCATENATE($F448," ",$G448),AllocFactorMatrix,(N$4+1),FALSE)*$E448</f>
        <v>0</v>
      </c>
      <c r="O448" s="22">
        <f>VLOOKUP(CONCATENATE($F448," ",$G448),AllocFactorMatrix,(O$4+1),FALSE)*$E448</f>
        <v>0</v>
      </c>
      <c r="P448" s="22">
        <f>VLOOKUP(CONCATENATE($F448," ",$G448),AllocFactorMatrix,(P$4+1),FALSE)*$E448</f>
        <v>0</v>
      </c>
      <c r="Q448" s="22">
        <f>VLOOKUP(CONCATENATE($F448," ",$G448),AllocFactorMatrix,(Q$4+1),FALSE)*$E448</f>
        <v>0</v>
      </c>
      <c r="R448" s="22">
        <f t="shared" si="225"/>
        <v>0</v>
      </c>
      <c r="S448" s="22">
        <f>VLOOKUP(CONCATENATE($F448," ",$G448),AllocFactorMatrix,(S$4+1),FALSE)*$E448</f>
        <v>0</v>
      </c>
      <c r="T448" s="22">
        <f>VLOOKUP(CONCATENATE($F448," ",$G448),AllocFactorMatrix,(T$4+1),FALSE)*$E448</f>
        <v>0</v>
      </c>
      <c r="U448" s="22">
        <f>VLOOKUP(CONCATENATE($F448," ",$G448),AllocFactorMatrix,(U$4+1),FALSE)*$E448</f>
        <v>0</v>
      </c>
      <c r="V448" s="22">
        <f>VLOOKUP(CONCATENATE($F448," ",$G448),AllocFactorMatrix,(V$4+1),FALSE)*$E448</f>
        <v>0</v>
      </c>
      <c r="W448" s="22">
        <f t="shared" si="226"/>
        <v>0</v>
      </c>
      <c r="X448" s="22">
        <f>VLOOKUP(CONCATENATE($F448," ",$G448),AllocFactorMatrix,(X$4+1),FALSE)*$E448</f>
        <v>0</v>
      </c>
      <c r="Y448" s="22">
        <f>VLOOKUP(CONCATENATE($F448," ",$G448),AllocFactorMatrix,(Y$4+1),FALSE)*$E448</f>
        <v>0</v>
      </c>
      <c r="Z448" s="22">
        <f t="shared" si="221"/>
        <v>0</v>
      </c>
      <c r="AA448" s="22">
        <f>VLOOKUP(CONCATENATE($F448," ",$G448),AllocFactorMatrix,(AA$4+1),FALSE)*$E448</f>
        <v>0</v>
      </c>
      <c r="AB448" s="22">
        <f>VLOOKUP(CONCATENATE($F448," ",$G448),AllocFactorMatrix,(AB$4+1),FALSE)*$E448</f>
        <v>0</v>
      </c>
      <c r="AC448" s="22">
        <f>VLOOKUP(CONCATENATE($F448," ",$G448),AllocFactorMatrix,(AC$4+1),FALSE)*$E448</f>
        <v>0</v>
      </c>
    </row>
    <row r="449" spans="5:29" hidden="1" outlineLevel="1">
      <c r="F449" s="42" t="str">
        <f>F456</f>
        <v>RB_GUP</v>
      </c>
      <c r="G449" s="17" t="str">
        <f>$G$8</f>
        <v>PRODUCTION</v>
      </c>
      <c r="H449" s="21">
        <f t="shared" ca="1" si="216"/>
        <v>0</v>
      </c>
      <c r="I449" s="22">
        <f ca="1">VLOOKUP(CONCATENATE($F449," ",$G449),AllocFactorMatrix,(I$4+1),FALSE)*$E456</f>
        <v>0</v>
      </c>
      <c r="J449" s="22">
        <f ca="1">VLOOKUP(CONCATENATE($F449," ",$G449),AllocFactorMatrix,(J$4+1),FALSE)*$E456</f>
        <v>0</v>
      </c>
      <c r="K449" s="22">
        <f ca="1">VLOOKUP(CONCATENATE($F449," ",$G449),AllocFactorMatrix,(K$4+1),FALSE)*$E456</f>
        <v>0</v>
      </c>
      <c r="L449" s="22">
        <f ca="1">VLOOKUP(CONCATENATE($F449," ",$G449),AllocFactorMatrix,(L$4+1),FALSE)*$E456</f>
        <v>0</v>
      </c>
      <c r="M449" s="22">
        <f t="shared" ref="M449:M456" ca="1" si="227">SUBTOTAL(9,J449:L449)</f>
        <v>0</v>
      </c>
      <c r="N449" s="22">
        <f ca="1">VLOOKUP(CONCATENATE($F449," ",$G449),AllocFactorMatrix,(N$4+1),FALSE)*$E456</f>
        <v>0</v>
      </c>
      <c r="O449" s="22">
        <f ca="1">VLOOKUP(CONCATENATE($F449," ",$G449),AllocFactorMatrix,(O$4+1),FALSE)*$E456</f>
        <v>0</v>
      </c>
      <c r="P449" s="22">
        <f ca="1">VLOOKUP(CONCATENATE($F449," ",$G449),AllocFactorMatrix,(P$4+1),FALSE)*$E456</f>
        <v>0</v>
      </c>
      <c r="Q449" s="22">
        <f ca="1">VLOOKUP(CONCATENATE($F449," ",$G449),AllocFactorMatrix,(Q$4+1),FALSE)*$E456</f>
        <v>0</v>
      </c>
      <c r="R449" s="22">
        <f ca="1">SUBTOTAL(9,N449:Q449)</f>
        <v>0</v>
      </c>
      <c r="S449" s="22">
        <f ca="1">VLOOKUP(CONCATENATE($F449," ",$G449),AllocFactorMatrix,(S$4+1),FALSE)*$E456</f>
        <v>0</v>
      </c>
      <c r="T449" s="22">
        <f ca="1">VLOOKUP(CONCATENATE($F449," ",$G449),AllocFactorMatrix,(T$4+1),FALSE)*$E456</f>
        <v>0</v>
      </c>
      <c r="U449" s="22">
        <f ca="1">VLOOKUP(CONCATENATE($F449," ",$G449),AllocFactorMatrix,(U$4+1),FALSE)*$E456</f>
        <v>0</v>
      </c>
      <c r="V449" s="22">
        <f ca="1">VLOOKUP(CONCATENATE($F449," ",$G449),AllocFactorMatrix,(V$4+1),FALSE)*$E456</f>
        <v>0</v>
      </c>
      <c r="W449" s="22">
        <f ca="1">SUBTOTAL(9,S449:V449)</f>
        <v>0</v>
      </c>
      <c r="X449" s="22">
        <f ca="1">VLOOKUP(CONCATENATE($F449," ",$G449),AllocFactorMatrix,(X$4+1),FALSE)*$E456</f>
        <v>0</v>
      </c>
      <c r="Y449" s="22">
        <f ca="1">VLOOKUP(CONCATENATE($F449," ",$G449),AllocFactorMatrix,(Y$4+1),FALSE)*$E456</f>
        <v>0</v>
      </c>
      <c r="Z449" s="22">
        <f t="shared" ca="1" si="221"/>
        <v>0</v>
      </c>
      <c r="AA449" s="22">
        <f ca="1">VLOOKUP(CONCATENATE($F449," ",$G449),AllocFactorMatrix,(AA$4+1),FALSE)*$E456</f>
        <v>0</v>
      </c>
      <c r="AB449" s="22">
        <f ca="1">VLOOKUP(CONCATENATE($F449," ",$G449),AllocFactorMatrix,(AB$4+1),FALSE)*$E456</f>
        <v>0</v>
      </c>
      <c r="AC449" s="22">
        <f ca="1">VLOOKUP(CONCATENATE($F449," ",$G449),AllocFactorMatrix,(AC$4+1),FALSE)*$E456</f>
        <v>0</v>
      </c>
    </row>
    <row r="450" spans="5:29" hidden="1" outlineLevel="1">
      <c r="F450" s="42" t="str">
        <f>F456</f>
        <v>RB_GUP</v>
      </c>
      <c r="G450" s="17" t="str">
        <f>$G$9</f>
        <v>BULKTRAN</v>
      </c>
      <c r="H450" s="21">
        <f t="shared" ca="1" si="216"/>
        <v>0</v>
      </c>
      <c r="I450" s="22">
        <f ca="1">VLOOKUP(CONCATENATE($F450," ",$G450),AllocFactorMatrix,(I$4+1),FALSE)*$E456</f>
        <v>0</v>
      </c>
      <c r="J450" s="22">
        <f ca="1">VLOOKUP(CONCATENATE($F450," ",$G450),AllocFactorMatrix,(J$4+1),FALSE)*$E456</f>
        <v>0</v>
      </c>
      <c r="K450" s="22">
        <f ca="1">VLOOKUP(CONCATENATE($F450," ",$G450),AllocFactorMatrix,(K$4+1),FALSE)*$E456</f>
        <v>0</v>
      </c>
      <c r="L450" s="22">
        <f ca="1">VLOOKUP(CONCATENATE($F450," ",$G450),AllocFactorMatrix,(L$4+1),FALSE)*$E456</f>
        <v>0</v>
      </c>
      <c r="M450" s="22">
        <f t="shared" ca="1" si="227"/>
        <v>0</v>
      </c>
      <c r="N450" s="22">
        <f ca="1">VLOOKUP(CONCATENATE($F450," ",$G450),AllocFactorMatrix,(N$4+1),FALSE)*$E456</f>
        <v>0</v>
      </c>
      <c r="O450" s="22">
        <f ca="1">VLOOKUP(CONCATENATE($F450," ",$G450),AllocFactorMatrix,(O$4+1),FALSE)*$E456</f>
        <v>0</v>
      </c>
      <c r="P450" s="22">
        <f ca="1">VLOOKUP(CONCATENATE($F450," ",$G450),AllocFactorMatrix,(P$4+1),FALSE)*$E456</f>
        <v>0</v>
      </c>
      <c r="Q450" s="22">
        <f ca="1">VLOOKUP(CONCATENATE($F450," ",$G450),AllocFactorMatrix,(Q$4+1),FALSE)*$E456</f>
        <v>0</v>
      </c>
      <c r="R450" s="22">
        <f t="shared" ref="R450:R456" ca="1" si="228">SUBTOTAL(9,N450:Q450)</f>
        <v>0</v>
      </c>
      <c r="S450" s="22">
        <f ca="1">VLOOKUP(CONCATENATE($F450," ",$G450),AllocFactorMatrix,(S$4+1),FALSE)*$E456</f>
        <v>0</v>
      </c>
      <c r="T450" s="22">
        <f ca="1">VLOOKUP(CONCATENATE($F450," ",$G450),AllocFactorMatrix,(T$4+1),FALSE)*$E456</f>
        <v>0</v>
      </c>
      <c r="U450" s="22">
        <f ca="1">VLOOKUP(CONCATENATE($F450," ",$G450),AllocFactorMatrix,(U$4+1),FALSE)*$E456</f>
        <v>0</v>
      </c>
      <c r="V450" s="22">
        <f ca="1">VLOOKUP(CONCATENATE($F450," ",$G450),AllocFactorMatrix,(V$4+1),FALSE)*$E456</f>
        <v>0</v>
      </c>
      <c r="W450" s="22">
        <f t="shared" ref="W450:W456" ca="1" si="229">SUBTOTAL(9,S450:V450)</f>
        <v>0</v>
      </c>
      <c r="X450" s="22">
        <f ca="1">VLOOKUP(CONCATENATE($F450," ",$G450),AllocFactorMatrix,(X$4+1),FALSE)*$E456</f>
        <v>0</v>
      </c>
      <c r="Y450" s="22">
        <f ca="1">VLOOKUP(CONCATENATE($F450," ",$G450),AllocFactorMatrix,(Y$4+1),FALSE)*$E456</f>
        <v>0</v>
      </c>
      <c r="Z450" s="22">
        <f t="shared" ca="1" si="221"/>
        <v>0</v>
      </c>
      <c r="AA450" s="22">
        <f ca="1">VLOOKUP(CONCATENATE($F450," ",$G450),AllocFactorMatrix,(AA$4+1),FALSE)*$E456</f>
        <v>0</v>
      </c>
      <c r="AB450" s="22">
        <f ca="1">VLOOKUP(CONCATENATE($F450," ",$G450),AllocFactorMatrix,(AB$4+1),FALSE)*$E456</f>
        <v>0</v>
      </c>
      <c r="AC450" s="22">
        <f ca="1">VLOOKUP(CONCATENATE($F450," ",$G450),AllocFactorMatrix,(AC$4+1),FALSE)*$E456</f>
        <v>0</v>
      </c>
    </row>
    <row r="451" spans="5:29" hidden="1" outlineLevel="1">
      <c r="F451" s="42" t="str">
        <f>F456</f>
        <v>RB_GUP</v>
      </c>
      <c r="G451" s="17" t="str">
        <f>$G$10</f>
        <v>SUBTRAN</v>
      </c>
      <c r="H451" s="21">
        <f t="shared" ca="1" si="216"/>
        <v>0</v>
      </c>
      <c r="I451" s="22">
        <f ca="1">VLOOKUP(CONCATENATE($F451," ",$G451),AllocFactorMatrix,(I$4+1),FALSE)*$E456</f>
        <v>0</v>
      </c>
      <c r="J451" s="22">
        <f ca="1">VLOOKUP(CONCATENATE($F451," ",$G451),AllocFactorMatrix,(J$4+1),FALSE)*$E456</f>
        <v>0</v>
      </c>
      <c r="K451" s="22">
        <f ca="1">VLOOKUP(CONCATENATE($F451," ",$G451),AllocFactorMatrix,(K$4+1),FALSE)*$E456</f>
        <v>0</v>
      </c>
      <c r="L451" s="22">
        <f ca="1">VLOOKUP(CONCATENATE($F451," ",$G451),AllocFactorMatrix,(L$4+1),FALSE)*$E456</f>
        <v>0</v>
      </c>
      <c r="M451" s="22">
        <f t="shared" ca="1" si="227"/>
        <v>0</v>
      </c>
      <c r="N451" s="22">
        <f ca="1">VLOOKUP(CONCATENATE($F451," ",$G451),AllocFactorMatrix,(N$4+1),FALSE)*$E456</f>
        <v>0</v>
      </c>
      <c r="O451" s="22">
        <f ca="1">VLOOKUP(CONCATENATE($F451," ",$G451),AllocFactorMatrix,(O$4+1),FALSE)*$E456</f>
        <v>0</v>
      </c>
      <c r="P451" s="22">
        <f ca="1">VLOOKUP(CONCATENATE($F451," ",$G451),AllocFactorMatrix,(P$4+1),FALSE)*$E456</f>
        <v>0</v>
      </c>
      <c r="Q451" s="22">
        <f ca="1">VLOOKUP(CONCATENATE($F451," ",$G451),AllocFactorMatrix,(Q$4+1),FALSE)*$E456</f>
        <v>0</v>
      </c>
      <c r="R451" s="22">
        <f t="shared" ca="1" si="228"/>
        <v>0</v>
      </c>
      <c r="S451" s="22">
        <f ca="1">VLOOKUP(CONCATENATE($F451," ",$G451),AllocFactorMatrix,(S$4+1),FALSE)*$E456</f>
        <v>0</v>
      </c>
      <c r="T451" s="22">
        <f ca="1">VLOOKUP(CONCATENATE($F451," ",$G451),AllocFactorMatrix,(T$4+1),FALSE)*$E456</f>
        <v>0</v>
      </c>
      <c r="U451" s="22">
        <f ca="1">VLOOKUP(CONCATENATE($F451," ",$G451),AllocFactorMatrix,(U$4+1),FALSE)*$E456</f>
        <v>0</v>
      </c>
      <c r="V451" s="22">
        <f ca="1">VLOOKUP(CONCATENATE($F451," ",$G451),AllocFactorMatrix,(V$4+1),FALSE)*$E456</f>
        <v>0</v>
      </c>
      <c r="W451" s="22">
        <f t="shared" ca="1" si="229"/>
        <v>0</v>
      </c>
      <c r="X451" s="22">
        <f ca="1">VLOOKUP(CONCATENATE($F451," ",$G451),AllocFactorMatrix,(X$4+1),FALSE)*$E456</f>
        <v>0</v>
      </c>
      <c r="Y451" s="22">
        <f ca="1">VLOOKUP(CONCATENATE($F451," ",$G451),AllocFactorMatrix,(Y$4+1),FALSE)*$E456</f>
        <v>0</v>
      </c>
      <c r="Z451" s="22">
        <f t="shared" ca="1" si="221"/>
        <v>0</v>
      </c>
      <c r="AA451" s="22">
        <f ca="1">VLOOKUP(CONCATENATE($F451," ",$G451),AllocFactorMatrix,(AA$4+1),FALSE)*$E456</f>
        <v>0</v>
      </c>
      <c r="AB451" s="22">
        <f ca="1">VLOOKUP(CONCATENATE($F451," ",$G451),AllocFactorMatrix,(AB$4+1),FALSE)*$E456</f>
        <v>0</v>
      </c>
      <c r="AC451" s="22">
        <f ca="1">VLOOKUP(CONCATENATE($F451," ",$G451),AllocFactorMatrix,(AC$4+1),FALSE)*$E456</f>
        <v>0</v>
      </c>
    </row>
    <row r="452" spans="5:29" hidden="1" outlineLevel="1">
      <c r="F452" s="42" t="str">
        <f>F456</f>
        <v>RB_GUP</v>
      </c>
      <c r="G452" s="17" t="str">
        <f>$G$11</f>
        <v>DISTPRI</v>
      </c>
      <c r="H452" s="21">
        <f t="shared" ca="1" si="216"/>
        <v>0</v>
      </c>
      <c r="I452" s="22">
        <f ca="1">VLOOKUP(CONCATENATE($F452," ",$G452),AllocFactorMatrix,(I$4+1),FALSE)*$E456</f>
        <v>0</v>
      </c>
      <c r="J452" s="22">
        <f ca="1">VLOOKUP(CONCATENATE($F452," ",$G452),AllocFactorMatrix,(J$4+1),FALSE)*$E456</f>
        <v>0</v>
      </c>
      <c r="K452" s="22">
        <f ca="1">VLOOKUP(CONCATENATE($F452," ",$G452),AllocFactorMatrix,(K$4+1),FALSE)*$E456</f>
        <v>0</v>
      </c>
      <c r="L452" s="22">
        <f ca="1">VLOOKUP(CONCATENATE($F452," ",$G452),AllocFactorMatrix,(L$4+1),FALSE)*$E456</f>
        <v>0</v>
      </c>
      <c r="M452" s="22">
        <f t="shared" ca="1" si="227"/>
        <v>0</v>
      </c>
      <c r="N452" s="22">
        <f ca="1">VLOOKUP(CONCATENATE($F452," ",$G452),AllocFactorMatrix,(N$4+1),FALSE)*$E456</f>
        <v>0</v>
      </c>
      <c r="O452" s="22">
        <f ca="1">VLOOKUP(CONCATENATE($F452," ",$G452),AllocFactorMatrix,(O$4+1),FALSE)*$E456</f>
        <v>0</v>
      </c>
      <c r="P452" s="22">
        <f ca="1">VLOOKUP(CONCATENATE($F452," ",$G452),AllocFactorMatrix,(P$4+1),FALSE)*$E456</f>
        <v>0</v>
      </c>
      <c r="Q452" s="22">
        <f ca="1">VLOOKUP(CONCATENATE($F452," ",$G452),AllocFactorMatrix,(Q$4+1),FALSE)*$E456</f>
        <v>0</v>
      </c>
      <c r="R452" s="22">
        <f t="shared" ca="1" si="228"/>
        <v>0</v>
      </c>
      <c r="S452" s="22">
        <f ca="1">VLOOKUP(CONCATENATE($F452," ",$G452),AllocFactorMatrix,(S$4+1),FALSE)*$E456</f>
        <v>0</v>
      </c>
      <c r="T452" s="22">
        <f ca="1">VLOOKUP(CONCATENATE($F452," ",$G452),AllocFactorMatrix,(T$4+1),FALSE)*$E456</f>
        <v>0</v>
      </c>
      <c r="U452" s="22">
        <f ca="1">VLOOKUP(CONCATENATE($F452," ",$G452),AllocFactorMatrix,(U$4+1),FALSE)*$E456</f>
        <v>0</v>
      </c>
      <c r="V452" s="22">
        <f ca="1">VLOOKUP(CONCATENATE($F452," ",$G452),AllocFactorMatrix,(V$4+1),FALSE)*$E456</f>
        <v>0</v>
      </c>
      <c r="W452" s="22">
        <f t="shared" ca="1" si="229"/>
        <v>0</v>
      </c>
      <c r="X452" s="22">
        <f ca="1">VLOOKUP(CONCATENATE($F452," ",$G452),AllocFactorMatrix,(X$4+1),FALSE)*$E456</f>
        <v>0</v>
      </c>
      <c r="Y452" s="22">
        <f ca="1">VLOOKUP(CONCATENATE($F452," ",$G452),AllocFactorMatrix,(Y$4+1),FALSE)*$E456</f>
        <v>0</v>
      </c>
      <c r="Z452" s="22">
        <f t="shared" ca="1" si="221"/>
        <v>0</v>
      </c>
      <c r="AA452" s="22">
        <f ca="1">VLOOKUP(CONCATENATE($F452," ",$G452),AllocFactorMatrix,(AA$4+1),FALSE)*$E456</f>
        <v>0</v>
      </c>
      <c r="AB452" s="22">
        <f ca="1">VLOOKUP(CONCATENATE($F452," ",$G452),AllocFactorMatrix,(AB$4+1),FALSE)*$E456</f>
        <v>0</v>
      </c>
      <c r="AC452" s="22">
        <f ca="1">VLOOKUP(CONCATENATE($F452," ",$G452),AllocFactorMatrix,(AC$4+1),FALSE)*$E456</f>
        <v>0</v>
      </c>
    </row>
    <row r="453" spans="5:29" hidden="1" outlineLevel="1">
      <c r="F453" s="42" t="str">
        <f>F456</f>
        <v>RB_GUP</v>
      </c>
      <c r="G453" s="17" t="str">
        <f>$G$12</f>
        <v>DISTSEC</v>
      </c>
      <c r="H453" s="21">
        <f t="shared" ca="1" si="216"/>
        <v>0</v>
      </c>
      <c r="I453" s="22">
        <f ca="1">VLOOKUP(CONCATENATE($F453," ",$G453),AllocFactorMatrix,(I$4+1),FALSE)*$E456</f>
        <v>0</v>
      </c>
      <c r="J453" s="22">
        <f ca="1">VLOOKUP(CONCATENATE($F453," ",$G453),AllocFactorMatrix,(J$4+1),FALSE)*$E456</f>
        <v>0</v>
      </c>
      <c r="K453" s="22">
        <f ca="1">VLOOKUP(CONCATENATE($F453," ",$G453),AllocFactorMatrix,(K$4+1),FALSE)*$E456</f>
        <v>0</v>
      </c>
      <c r="L453" s="22">
        <f ca="1">VLOOKUP(CONCATENATE($F453," ",$G453),AllocFactorMatrix,(L$4+1),FALSE)*$E456</f>
        <v>0</v>
      </c>
      <c r="M453" s="22">
        <f t="shared" ca="1" si="227"/>
        <v>0</v>
      </c>
      <c r="N453" s="22">
        <f ca="1">VLOOKUP(CONCATENATE($F453," ",$G453),AllocFactorMatrix,(N$4+1),FALSE)*$E456</f>
        <v>0</v>
      </c>
      <c r="O453" s="22">
        <f ca="1">VLOOKUP(CONCATENATE($F453," ",$G453),AllocFactorMatrix,(O$4+1),FALSE)*$E456</f>
        <v>0</v>
      </c>
      <c r="P453" s="22">
        <f ca="1">VLOOKUP(CONCATENATE($F453," ",$G453),AllocFactorMatrix,(P$4+1),FALSE)*$E456</f>
        <v>0</v>
      </c>
      <c r="Q453" s="22">
        <f ca="1">VLOOKUP(CONCATENATE($F453," ",$G453),AllocFactorMatrix,(Q$4+1),FALSE)*$E456</f>
        <v>0</v>
      </c>
      <c r="R453" s="22">
        <f t="shared" ca="1" si="228"/>
        <v>0</v>
      </c>
      <c r="S453" s="22">
        <f ca="1">VLOOKUP(CONCATENATE($F453," ",$G453),AllocFactorMatrix,(S$4+1),FALSE)*$E456</f>
        <v>0</v>
      </c>
      <c r="T453" s="22">
        <f ca="1">VLOOKUP(CONCATENATE($F453," ",$G453),AllocFactorMatrix,(T$4+1),FALSE)*$E456</f>
        <v>0</v>
      </c>
      <c r="U453" s="22">
        <f ca="1">VLOOKUP(CONCATENATE($F453," ",$G453),AllocFactorMatrix,(U$4+1),FALSE)*$E456</f>
        <v>0</v>
      </c>
      <c r="V453" s="22">
        <f ca="1">VLOOKUP(CONCATENATE($F453," ",$G453),AllocFactorMatrix,(V$4+1),FALSE)*$E456</f>
        <v>0</v>
      </c>
      <c r="W453" s="22">
        <f t="shared" ca="1" si="229"/>
        <v>0</v>
      </c>
      <c r="X453" s="22">
        <f ca="1">VLOOKUP(CONCATENATE($F453," ",$G453),AllocFactorMatrix,(X$4+1),FALSE)*$E456</f>
        <v>0</v>
      </c>
      <c r="Y453" s="22">
        <f ca="1">VLOOKUP(CONCATENATE($F453," ",$G453),AllocFactorMatrix,(Y$4+1),FALSE)*$E456</f>
        <v>0</v>
      </c>
      <c r="Z453" s="22">
        <f t="shared" ca="1" si="221"/>
        <v>0</v>
      </c>
      <c r="AA453" s="22">
        <f ca="1">VLOOKUP(CONCATENATE($F453," ",$G453),AllocFactorMatrix,(AA$4+1),FALSE)*$E456</f>
        <v>0</v>
      </c>
      <c r="AB453" s="22">
        <f ca="1">VLOOKUP(CONCATENATE($F453," ",$G453),AllocFactorMatrix,(AB$4+1),FALSE)*$E456</f>
        <v>0</v>
      </c>
      <c r="AC453" s="22">
        <f ca="1">VLOOKUP(CONCATENATE($F453," ",$G453),AllocFactorMatrix,(AC$4+1),FALSE)*$E456</f>
        <v>0</v>
      </c>
    </row>
    <row r="454" spans="5:29" hidden="1" outlineLevel="1">
      <c r="F454" s="42" t="str">
        <f>F456</f>
        <v>RB_GUP</v>
      </c>
      <c r="G454" s="17" t="str">
        <f>$G$13</f>
        <v>ENERGY</v>
      </c>
      <c r="H454" s="21">
        <f t="shared" ca="1" si="216"/>
        <v>0</v>
      </c>
      <c r="I454" s="22">
        <f ca="1">VLOOKUP(CONCATENATE($F454," ",$G454),AllocFactorMatrix,(I$4+1),FALSE)*$E456</f>
        <v>0</v>
      </c>
      <c r="J454" s="22">
        <f ca="1">VLOOKUP(CONCATENATE($F454," ",$G454),AllocFactorMatrix,(J$4+1),FALSE)*$E456</f>
        <v>0</v>
      </c>
      <c r="K454" s="22">
        <f ca="1">VLOOKUP(CONCATENATE($F454," ",$G454),AllocFactorMatrix,(K$4+1),FALSE)*$E456</f>
        <v>0</v>
      </c>
      <c r="L454" s="22">
        <f ca="1">VLOOKUP(CONCATENATE($F454," ",$G454),AllocFactorMatrix,(L$4+1),FALSE)*$E456</f>
        <v>0</v>
      </c>
      <c r="M454" s="22">
        <f t="shared" ca="1" si="227"/>
        <v>0</v>
      </c>
      <c r="N454" s="22">
        <f ca="1">VLOOKUP(CONCATENATE($F454," ",$G454),AllocFactorMatrix,(N$4+1),FALSE)*$E456</f>
        <v>0</v>
      </c>
      <c r="O454" s="22">
        <f ca="1">VLOOKUP(CONCATENATE($F454," ",$G454),AllocFactorMatrix,(O$4+1),FALSE)*$E456</f>
        <v>0</v>
      </c>
      <c r="P454" s="22">
        <f ca="1">VLOOKUP(CONCATENATE($F454," ",$G454),AllocFactorMatrix,(P$4+1),FALSE)*$E456</f>
        <v>0</v>
      </c>
      <c r="Q454" s="22">
        <f ca="1">VLOOKUP(CONCATENATE($F454," ",$G454),AllocFactorMatrix,(Q$4+1),FALSE)*$E456</f>
        <v>0</v>
      </c>
      <c r="R454" s="22">
        <f t="shared" ca="1" si="228"/>
        <v>0</v>
      </c>
      <c r="S454" s="22">
        <f ca="1">VLOOKUP(CONCATENATE($F454," ",$G454),AllocFactorMatrix,(S$4+1),FALSE)*$E456</f>
        <v>0</v>
      </c>
      <c r="T454" s="22">
        <f ca="1">VLOOKUP(CONCATENATE($F454," ",$G454),AllocFactorMatrix,(T$4+1),FALSE)*$E456</f>
        <v>0</v>
      </c>
      <c r="U454" s="22">
        <f ca="1">VLOOKUP(CONCATENATE($F454," ",$G454),AllocFactorMatrix,(U$4+1),FALSE)*$E456</f>
        <v>0</v>
      </c>
      <c r="V454" s="22">
        <f ca="1">VLOOKUP(CONCATENATE($F454," ",$G454),AllocFactorMatrix,(V$4+1),FALSE)*$E456</f>
        <v>0</v>
      </c>
      <c r="W454" s="22">
        <f t="shared" ca="1" si="229"/>
        <v>0</v>
      </c>
      <c r="X454" s="22">
        <f ca="1">VLOOKUP(CONCATENATE($F454," ",$G454),AllocFactorMatrix,(X$4+1),FALSE)*$E456</f>
        <v>0</v>
      </c>
      <c r="Y454" s="22">
        <f ca="1">VLOOKUP(CONCATENATE($F454," ",$G454),AllocFactorMatrix,(Y$4+1),FALSE)*$E456</f>
        <v>0</v>
      </c>
      <c r="Z454" s="22">
        <f t="shared" ca="1" si="221"/>
        <v>0</v>
      </c>
      <c r="AA454" s="22">
        <f ca="1">VLOOKUP(CONCATENATE($F454," ",$G454),AllocFactorMatrix,(AA$4+1),FALSE)*$E456</f>
        <v>0</v>
      </c>
      <c r="AB454" s="22">
        <f ca="1">VLOOKUP(CONCATENATE($F454," ",$G454),AllocFactorMatrix,(AB$4+1),FALSE)*$E456</f>
        <v>0</v>
      </c>
      <c r="AC454" s="22">
        <f ca="1">VLOOKUP(CONCATENATE($F454," ",$G454),AllocFactorMatrix,(AC$4+1),FALSE)*$E456</f>
        <v>0</v>
      </c>
    </row>
    <row r="455" spans="5:29" hidden="1" outlineLevel="1">
      <c r="F455" s="42" t="str">
        <f>F456</f>
        <v>RB_GUP</v>
      </c>
      <c r="G455" s="17" t="str">
        <f>$G$14</f>
        <v>CUSTOMER</v>
      </c>
      <c r="H455" s="21">
        <f t="shared" ca="1" si="216"/>
        <v>0</v>
      </c>
      <c r="I455" s="22">
        <f ca="1">VLOOKUP(CONCATENATE($F455," ",$G455),AllocFactorMatrix,(I$4+1),FALSE)*$E456</f>
        <v>0</v>
      </c>
      <c r="J455" s="22">
        <f ca="1">VLOOKUP(CONCATENATE($F455," ",$G455),AllocFactorMatrix,(J$4+1),FALSE)*$E456</f>
        <v>0</v>
      </c>
      <c r="K455" s="22">
        <f ca="1">VLOOKUP(CONCATENATE($F455," ",$G455),AllocFactorMatrix,(K$4+1),FALSE)*$E456</f>
        <v>0</v>
      </c>
      <c r="L455" s="22">
        <f ca="1">VLOOKUP(CONCATENATE($F455," ",$G455),AllocFactorMatrix,(L$4+1),FALSE)*$E456</f>
        <v>0</v>
      </c>
      <c r="M455" s="22">
        <f t="shared" ca="1" si="227"/>
        <v>0</v>
      </c>
      <c r="N455" s="22">
        <f ca="1">VLOOKUP(CONCATENATE($F455," ",$G455),AllocFactorMatrix,(N$4+1),FALSE)*$E456</f>
        <v>0</v>
      </c>
      <c r="O455" s="22">
        <f ca="1">VLOOKUP(CONCATENATE($F455," ",$G455),AllocFactorMatrix,(O$4+1),FALSE)*$E456</f>
        <v>0</v>
      </c>
      <c r="P455" s="22">
        <f ca="1">VLOOKUP(CONCATENATE($F455," ",$G455),AllocFactorMatrix,(P$4+1),FALSE)*$E456</f>
        <v>0</v>
      </c>
      <c r="Q455" s="22">
        <f ca="1">VLOOKUP(CONCATENATE($F455," ",$G455),AllocFactorMatrix,(Q$4+1),FALSE)*$E456</f>
        <v>0</v>
      </c>
      <c r="R455" s="22">
        <f t="shared" ca="1" si="228"/>
        <v>0</v>
      </c>
      <c r="S455" s="22">
        <f ca="1">VLOOKUP(CONCATENATE($F455," ",$G455),AllocFactorMatrix,(S$4+1),FALSE)*$E456</f>
        <v>0</v>
      </c>
      <c r="T455" s="22">
        <f ca="1">VLOOKUP(CONCATENATE($F455," ",$G455),AllocFactorMatrix,(T$4+1),FALSE)*$E456</f>
        <v>0</v>
      </c>
      <c r="U455" s="22">
        <f ca="1">VLOOKUP(CONCATENATE($F455," ",$G455),AllocFactorMatrix,(U$4+1),FALSE)*$E456</f>
        <v>0</v>
      </c>
      <c r="V455" s="22">
        <f ca="1">VLOOKUP(CONCATENATE($F455," ",$G455),AllocFactorMatrix,(V$4+1),FALSE)*$E456</f>
        <v>0</v>
      </c>
      <c r="W455" s="22">
        <f t="shared" ca="1" si="229"/>
        <v>0</v>
      </c>
      <c r="X455" s="22">
        <f ca="1">VLOOKUP(CONCATENATE($F455," ",$G455),AllocFactorMatrix,(X$4+1),FALSE)*$E456</f>
        <v>0</v>
      </c>
      <c r="Y455" s="22">
        <f ca="1">VLOOKUP(CONCATENATE($F455," ",$G455),AllocFactorMatrix,(Y$4+1),FALSE)*$E456</f>
        <v>0</v>
      </c>
      <c r="Z455" s="22">
        <f t="shared" ca="1" si="221"/>
        <v>0</v>
      </c>
      <c r="AA455" s="22">
        <f ca="1">VLOOKUP(CONCATENATE($F455," ",$G455),AllocFactorMatrix,(AA$4+1),FALSE)*$E456</f>
        <v>0</v>
      </c>
      <c r="AB455" s="22">
        <f ca="1">VLOOKUP(CONCATENATE($F455," ",$G455),AllocFactorMatrix,(AB$4+1),FALSE)*$E456</f>
        <v>0</v>
      </c>
      <c r="AC455" s="22">
        <f ca="1">VLOOKUP(CONCATENATE($F455," ",$G455),AllocFactorMatrix,(AC$4+1),FALSE)*$E456</f>
        <v>0</v>
      </c>
    </row>
    <row r="456" spans="5:29" collapsed="1">
      <c r="E456" s="19">
        <v>0</v>
      </c>
      <c r="F456" s="42" t="s">
        <v>73</v>
      </c>
      <c r="G456" s="17" t="str">
        <f>$G$15</f>
        <v>TOTAL</v>
      </c>
      <c r="H456" s="21">
        <f t="shared" ca="1" si="216"/>
        <v>0</v>
      </c>
      <c r="I456" s="22">
        <f ca="1">VLOOKUP(CONCATENATE($F456," ",$G456),AllocFactorMatrix,(I$4+1),FALSE)*$E456</f>
        <v>0</v>
      </c>
      <c r="J456" s="22">
        <f ca="1">VLOOKUP(CONCATENATE($F456," ",$G456),AllocFactorMatrix,(J$4+1),FALSE)*$E456</f>
        <v>0</v>
      </c>
      <c r="K456" s="22">
        <f ca="1">VLOOKUP(CONCATENATE($F456," ",$G456),AllocFactorMatrix,(K$4+1),FALSE)*$E456</f>
        <v>0</v>
      </c>
      <c r="L456" s="22">
        <f ca="1">VLOOKUP(CONCATENATE($F456," ",$G456),AllocFactorMatrix,(L$4+1),FALSE)*$E456</f>
        <v>0</v>
      </c>
      <c r="M456" s="22">
        <f t="shared" ca="1" si="227"/>
        <v>0</v>
      </c>
      <c r="N456" s="22">
        <f ca="1">VLOOKUP(CONCATENATE($F456," ",$G456),AllocFactorMatrix,(N$4+1),FALSE)*$E456</f>
        <v>0</v>
      </c>
      <c r="O456" s="22">
        <f ca="1">VLOOKUP(CONCATENATE($F456," ",$G456),AllocFactorMatrix,(O$4+1),FALSE)*$E456</f>
        <v>0</v>
      </c>
      <c r="P456" s="22">
        <f ca="1">VLOOKUP(CONCATENATE($F456," ",$G456),AllocFactorMatrix,(P$4+1),FALSE)*$E456</f>
        <v>0</v>
      </c>
      <c r="Q456" s="22">
        <f ca="1">VLOOKUP(CONCATENATE($F456," ",$G456),AllocFactorMatrix,(Q$4+1),FALSE)*$E456</f>
        <v>0</v>
      </c>
      <c r="R456" s="22">
        <f t="shared" ca="1" si="228"/>
        <v>0</v>
      </c>
      <c r="S456" s="22">
        <f ca="1">VLOOKUP(CONCATENATE($F456," ",$G456),AllocFactorMatrix,(S$4+1),FALSE)*$E456</f>
        <v>0</v>
      </c>
      <c r="T456" s="22">
        <f ca="1">VLOOKUP(CONCATENATE($F456," ",$G456),AllocFactorMatrix,(T$4+1),FALSE)*$E456</f>
        <v>0</v>
      </c>
      <c r="U456" s="22">
        <f ca="1">VLOOKUP(CONCATENATE($F456," ",$G456),AllocFactorMatrix,(U$4+1),FALSE)*$E456</f>
        <v>0</v>
      </c>
      <c r="V456" s="22">
        <f ca="1">VLOOKUP(CONCATENATE($F456," ",$G456),AllocFactorMatrix,(V$4+1),FALSE)*$E456</f>
        <v>0</v>
      </c>
      <c r="W456" s="22">
        <f t="shared" ca="1" si="229"/>
        <v>0</v>
      </c>
      <c r="X456" s="22">
        <f ca="1">VLOOKUP(CONCATENATE($F456," ",$G456),AllocFactorMatrix,(X$4+1),FALSE)*$E456</f>
        <v>0</v>
      </c>
      <c r="Y456" s="22">
        <f ca="1">VLOOKUP(CONCATENATE($F456," ",$G456),AllocFactorMatrix,(Y$4+1),FALSE)*$E456</f>
        <v>0</v>
      </c>
      <c r="Z456" s="22">
        <f t="shared" ca="1" si="221"/>
        <v>0</v>
      </c>
      <c r="AA456" s="22">
        <f ca="1">VLOOKUP(CONCATENATE($F456," ",$G456),AllocFactorMatrix,(AA$4+1),FALSE)*$E456</f>
        <v>0</v>
      </c>
      <c r="AB456" s="22">
        <f ca="1">VLOOKUP(CONCATENATE($F456," ",$G456),AllocFactorMatrix,(AB$4+1),FALSE)*$E456</f>
        <v>0</v>
      </c>
      <c r="AC456" s="22">
        <f ca="1">VLOOKUP(CONCATENATE($F456," ",$G456),AllocFactorMatrix,(AC$4+1),FALSE)*$E456</f>
        <v>0</v>
      </c>
    </row>
    <row r="457" spans="5:29" hidden="1" outlineLevel="1">
      <c r="F457" s="42" t="str">
        <f>F464</f>
        <v>LABOR_M</v>
      </c>
      <c r="G457" s="17" t="str">
        <f>$G$8</f>
        <v>PRODUCTION</v>
      </c>
      <c r="H457" s="21">
        <f t="shared" ca="1" si="216"/>
        <v>0</v>
      </c>
      <c r="I457" s="22">
        <f ca="1">VLOOKUP(CONCATENATE($F457," ",$G457),AllocFactorMatrix,(I$4+1),FALSE)*$E464</f>
        <v>0</v>
      </c>
      <c r="J457" s="22">
        <f ca="1">VLOOKUP(CONCATENATE($F457," ",$G457),AllocFactorMatrix,(J$4+1),FALSE)*$E464</f>
        <v>0</v>
      </c>
      <c r="K457" s="22">
        <f ca="1">VLOOKUP(CONCATENATE($F457," ",$G457),AllocFactorMatrix,(K$4+1),FALSE)*$E464</f>
        <v>0</v>
      </c>
      <c r="L457" s="22">
        <f ca="1">VLOOKUP(CONCATENATE($F457," ",$G457),AllocFactorMatrix,(L$4+1),FALSE)*$E464</f>
        <v>0</v>
      </c>
      <c r="M457" s="22">
        <f t="shared" ref="M457:M464" ca="1" si="230">SUBTOTAL(9,J457:L457)</f>
        <v>0</v>
      </c>
      <c r="N457" s="22">
        <f ca="1">VLOOKUP(CONCATENATE($F457," ",$G457),AllocFactorMatrix,(N$4+1),FALSE)*$E464</f>
        <v>0</v>
      </c>
      <c r="O457" s="22">
        <f ca="1">VLOOKUP(CONCATENATE($F457," ",$G457),AllocFactorMatrix,(O$4+1),FALSE)*$E464</f>
        <v>0</v>
      </c>
      <c r="P457" s="22">
        <f ca="1">VLOOKUP(CONCATENATE($F457," ",$G457),AllocFactorMatrix,(P$4+1),FALSE)*$E464</f>
        <v>0</v>
      </c>
      <c r="Q457" s="22">
        <f ca="1">VLOOKUP(CONCATENATE($F457," ",$G457),AllocFactorMatrix,(Q$4+1),FALSE)*$E464</f>
        <v>0</v>
      </c>
      <c r="R457" s="22">
        <f ca="1">SUBTOTAL(9,N457:Q457)</f>
        <v>0</v>
      </c>
      <c r="S457" s="22">
        <f ca="1">VLOOKUP(CONCATENATE($F457," ",$G457),AllocFactorMatrix,(S$4+1),FALSE)*$E464</f>
        <v>0</v>
      </c>
      <c r="T457" s="22">
        <f ca="1">VLOOKUP(CONCATENATE($F457," ",$G457),AllocFactorMatrix,(T$4+1),FALSE)*$E464</f>
        <v>0</v>
      </c>
      <c r="U457" s="22">
        <f ca="1">VLOOKUP(CONCATENATE($F457," ",$G457),AllocFactorMatrix,(U$4+1),FALSE)*$E464</f>
        <v>0</v>
      </c>
      <c r="V457" s="22">
        <f ca="1">VLOOKUP(CONCATENATE($F457," ",$G457),AllocFactorMatrix,(V$4+1),FALSE)*$E464</f>
        <v>0</v>
      </c>
      <c r="W457" s="22">
        <f ca="1">SUBTOTAL(9,S457:V457)</f>
        <v>0</v>
      </c>
      <c r="X457" s="22">
        <f ca="1">VLOOKUP(CONCATENATE($F457," ",$G457),AllocFactorMatrix,(X$4+1),FALSE)*$E464</f>
        <v>0</v>
      </c>
      <c r="Y457" s="22">
        <f ca="1">VLOOKUP(CONCATENATE($F457," ",$G457),AllocFactorMatrix,(Y$4+1),FALSE)*$E464</f>
        <v>0</v>
      </c>
      <c r="Z457" s="22">
        <f t="shared" ref="Z457:Z464" ca="1" si="231">SUBTOTAL(9,X457:Y457)</f>
        <v>0</v>
      </c>
      <c r="AA457" s="22">
        <f ca="1">VLOOKUP(CONCATENATE($F457," ",$G457),AllocFactorMatrix,(AA$4+1),FALSE)*$E464</f>
        <v>0</v>
      </c>
      <c r="AB457" s="22">
        <f ca="1">VLOOKUP(CONCATENATE($F457," ",$G457),AllocFactorMatrix,(AB$4+1),FALSE)*$E464</f>
        <v>0</v>
      </c>
      <c r="AC457" s="22">
        <f ca="1">VLOOKUP(CONCATENATE($F457," ",$G457),AllocFactorMatrix,(AC$4+1),FALSE)*$E464</f>
        <v>0</v>
      </c>
    </row>
    <row r="458" spans="5:29" hidden="1" outlineLevel="1">
      <c r="F458" s="42" t="str">
        <f>F464</f>
        <v>LABOR_M</v>
      </c>
      <c r="G458" s="17" t="str">
        <f>$G$9</f>
        <v>BULKTRAN</v>
      </c>
      <c r="H458" s="21">
        <f t="shared" ca="1" si="216"/>
        <v>0</v>
      </c>
      <c r="I458" s="22">
        <f ca="1">VLOOKUP(CONCATENATE($F458," ",$G458),AllocFactorMatrix,(I$4+1),FALSE)*$E464</f>
        <v>0</v>
      </c>
      <c r="J458" s="22">
        <f ca="1">VLOOKUP(CONCATENATE($F458," ",$G458),AllocFactorMatrix,(J$4+1),FALSE)*$E464</f>
        <v>0</v>
      </c>
      <c r="K458" s="22">
        <f ca="1">VLOOKUP(CONCATENATE($F458," ",$G458),AllocFactorMatrix,(K$4+1),FALSE)*$E464</f>
        <v>0</v>
      </c>
      <c r="L458" s="22">
        <f ca="1">VLOOKUP(CONCATENATE($F458," ",$G458),AllocFactorMatrix,(L$4+1),FALSE)*$E464</f>
        <v>0</v>
      </c>
      <c r="M458" s="22">
        <f t="shared" ca="1" si="230"/>
        <v>0</v>
      </c>
      <c r="N458" s="22">
        <f ca="1">VLOOKUP(CONCATENATE($F458," ",$G458),AllocFactorMatrix,(N$4+1),FALSE)*$E464</f>
        <v>0</v>
      </c>
      <c r="O458" s="22">
        <f ca="1">VLOOKUP(CONCATENATE($F458," ",$G458),AllocFactorMatrix,(O$4+1),FALSE)*$E464</f>
        <v>0</v>
      </c>
      <c r="P458" s="22">
        <f ca="1">VLOOKUP(CONCATENATE($F458," ",$G458),AllocFactorMatrix,(P$4+1),FALSE)*$E464</f>
        <v>0</v>
      </c>
      <c r="Q458" s="22">
        <f ca="1">VLOOKUP(CONCATENATE($F458," ",$G458),AllocFactorMatrix,(Q$4+1),FALSE)*$E464</f>
        <v>0</v>
      </c>
      <c r="R458" s="22">
        <f t="shared" ref="R458:R464" ca="1" si="232">SUBTOTAL(9,N458:Q458)</f>
        <v>0</v>
      </c>
      <c r="S458" s="22">
        <f ca="1">VLOOKUP(CONCATENATE($F458," ",$G458),AllocFactorMatrix,(S$4+1),FALSE)*$E464</f>
        <v>0</v>
      </c>
      <c r="T458" s="22">
        <f ca="1">VLOOKUP(CONCATENATE($F458," ",$G458),AllocFactorMatrix,(T$4+1),FALSE)*$E464</f>
        <v>0</v>
      </c>
      <c r="U458" s="22">
        <f ca="1">VLOOKUP(CONCATENATE($F458," ",$G458),AllocFactorMatrix,(U$4+1),FALSE)*$E464</f>
        <v>0</v>
      </c>
      <c r="V458" s="22">
        <f ca="1">VLOOKUP(CONCATENATE($F458," ",$G458),AllocFactorMatrix,(V$4+1),FALSE)*$E464</f>
        <v>0</v>
      </c>
      <c r="W458" s="22">
        <f t="shared" ref="W458:W464" ca="1" si="233">SUBTOTAL(9,S458:V458)</f>
        <v>0</v>
      </c>
      <c r="X458" s="22">
        <f ca="1">VLOOKUP(CONCATENATE($F458," ",$G458),AllocFactorMatrix,(X$4+1),FALSE)*$E464</f>
        <v>0</v>
      </c>
      <c r="Y458" s="22">
        <f ca="1">VLOOKUP(CONCATENATE($F458," ",$G458),AllocFactorMatrix,(Y$4+1),FALSE)*$E464</f>
        <v>0</v>
      </c>
      <c r="Z458" s="22">
        <f t="shared" ca="1" si="231"/>
        <v>0</v>
      </c>
      <c r="AA458" s="22">
        <f ca="1">VLOOKUP(CONCATENATE($F458," ",$G458),AllocFactorMatrix,(AA$4+1),FALSE)*$E464</f>
        <v>0</v>
      </c>
      <c r="AB458" s="22">
        <f ca="1">VLOOKUP(CONCATENATE($F458," ",$G458),AllocFactorMatrix,(AB$4+1),FALSE)*$E464</f>
        <v>0</v>
      </c>
      <c r="AC458" s="22">
        <f ca="1">VLOOKUP(CONCATENATE($F458," ",$G458),AllocFactorMatrix,(AC$4+1),FALSE)*$E464</f>
        <v>0</v>
      </c>
    </row>
    <row r="459" spans="5:29" hidden="1" outlineLevel="1">
      <c r="F459" s="42" t="str">
        <f>F464</f>
        <v>LABOR_M</v>
      </c>
      <c r="G459" s="17" t="str">
        <f>$G$10</f>
        <v>SUBTRAN</v>
      </c>
      <c r="H459" s="21">
        <f t="shared" ca="1" si="216"/>
        <v>0</v>
      </c>
      <c r="I459" s="22">
        <f ca="1">VLOOKUP(CONCATENATE($F459," ",$G459),AllocFactorMatrix,(I$4+1),FALSE)*$E464</f>
        <v>0</v>
      </c>
      <c r="J459" s="22">
        <f ca="1">VLOOKUP(CONCATENATE($F459," ",$G459),AllocFactorMatrix,(J$4+1),FALSE)*$E464</f>
        <v>0</v>
      </c>
      <c r="K459" s="22">
        <f ca="1">VLOOKUP(CONCATENATE($F459," ",$G459),AllocFactorMatrix,(K$4+1),FALSE)*$E464</f>
        <v>0</v>
      </c>
      <c r="L459" s="22">
        <f ca="1">VLOOKUP(CONCATENATE($F459," ",$G459),AllocFactorMatrix,(L$4+1),FALSE)*$E464</f>
        <v>0</v>
      </c>
      <c r="M459" s="22">
        <f t="shared" ca="1" si="230"/>
        <v>0</v>
      </c>
      <c r="N459" s="22">
        <f ca="1">VLOOKUP(CONCATENATE($F459," ",$G459),AllocFactorMatrix,(N$4+1),FALSE)*$E464</f>
        <v>0</v>
      </c>
      <c r="O459" s="22">
        <f ca="1">VLOOKUP(CONCATENATE($F459," ",$G459),AllocFactorMatrix,(O$4+1),FALSE)*$E464</f>
        <v>0</v>
      </c>
      <c r="P459" s="22">
        <f ca="1">VLOOKUP(CONCATENATE($F459," ",$G459),AllocFactorMatrix,(P$4+1),FALSE)*$E464</f>
        <v>0</v>
      </c>
      <c r="Q459" s="22">
        <f ca="1">VLOOKUP(CONCATENATE($F459," ",$G459),AllocFactorMatrix,(Q$4+1),FALSE)*$E464</f>
        <v>0</v>
      </c>
      <c r="R459" s="22">
        <f t="shared" ca="1" si="232"/>
        <v>0</v>
      </c>
      <c r="S459" s="22">
        <f ca="1">VLOOKUP(CONCATENATE($F459," ",$G459),AllocFactorMatrix,(S$4+1),FALSE)*$E464</f>
        <v>0</v>
      </c>
      <c r="T459" s="22">
        <f ca="1">VLOOKUP(CONCATENATE($F459," ",$G459),AllocFactorMatrix,(T$4+1),FALSE)*$E464</f>
        <v>0</v>
      </c>
      <c r="U459" s="22">
        <f ca="1">VLOOKUP(CONCATENATE($F459," ",$G459),AllocFactorMatrix,(U$4+1),FALSE)*$E464</f>
        <v>0</v>
      </c>
      <c r="V459" s="22">
        <f ca="1">VLOOKUP(CONCATENATE($F459," ",$G459),AllocFactorMatrix,(V$4+1),FALSE)*$E464</f>
        <v>0</v>
      </c>
      <c r="W459" s="22">
        <f t="shared" ca="1" si="233"/>
        <v>0</v>
      </c>
      <c r="X459" s="22">
        <f ca="1">VLOOKUP(CONCATENATE($F459," ",$G459),AllocFactorMatrix,(X$4+1),FALSE)*$E464</f>
        <v>0</v>
      </c>
      <c r="Y459" s="22">
        <f ca="1">VLOOKUP(CONCATENATE($F459," ",$G459),AllocFactorMatrix,(Y$4+1),FALSE)*$E464</f>
        <v>0</v>
      </c>
      <c r="Z459" s="22">
        <f t="shared" ca="1" si="231"/>
        <v>0</v>
      </c>
      <c r="AA459" s="22">
        <f ca="1">VLOOKUP(CONCATENATE($F459," ",$G459),AllocFactorMatrix,(AA$4+1),FALSE)*$E464</f>
        <v>0</v>
      </c>
      <c r="AB459" s="22">
        <f ca="1">VLOOKUP(CONCATENATE($F459," ",$G459),AllocFactorMatrix,(AB$4+1),FALSE)*$E464</f>
        <v>0</v>
      </c>
      <c r="AC459" s="22">
        <f ca="1">VLOOKUP(CONCATENATE($F459," ",$G459),AllocFactorMatrix,(AC$4+1),FALSE)*$E464</f>
        <v>0</v>
      </c>
    </row>
    <row r="460" spans="5:29" hidden="1" outlineLevel="1">
      <c r="F460" s="42" t="str">
        <f>F464</f>
        <v>LABOR_M</v>
      </c>
      <c r="G460" s="17" t="str">
        <f>$G$11</f>
        <v>DISTPRI</v>
      </c>
      <c r="H460" s="21">
        <f t="shared" ca="1" si="216"/>
        <v>0</v>
      </c>
      <c r="I460" s="22">
        <f ca="1">VLOOKUP(CONCATENATE($F460," ",$G460),AllocFactorMatrix,(I$4+1),FALSE)*$E464</f>
        <v>0</v>
      </c>
      <c r="J460" s="22">
        <f ca="1">VLOOKUP(CONCATENATE($F460," ",$G460),AllocFactorMatrix,(J$4+1),FALSE)*$E464</f>
        <v>0</v>
      </c>
      <c r="K460" s="22">
        <f ca="1">VLOOKUP(CONCATENATE($F460," ",$G460),AllocFactorMatrix,(K$4+1),FALSE)*$E464</f>
        <v>0</v>
      </c>
      <c r="L460" s="22">
        <f ca="1">VLOOKUP(CONCATENATE($F460," ",$G460),AllocFactorMatrix,(L$4+1),FALSE)*$E464</f>
        <v>0</v>
      </c>
      <c r="M460" s="22">
        <f t="shared" ca="1" si="230"/>
        <v>0</v>
      </c>
      <c r="N460" s="22">
        <f ca="1">VLOOKUP(CONCATENATE($F460," ",$G460),AllocFactorMatrix,(N$4+1),FALSE)*$E464</f>
        <v>0</v>
      </c>
      <c r="O460" s="22">
        <f ca="1">VLOOKUP(CONCATENATE($F460," ",$G460),AllocFactorMatrix,(O$4+1),FALSE)*$E464</f>
        <v>0</v>
      </c>
      <c r="P460" s="22">
        <f ca="1">VLOOKUP(CONCATENATE($F460," ",$G460),AllocFactorMatrix,(P$4+1),FALSE)*$E464</f>
        <v>0</v>
      </c>
      <c r="Q460" s="22">
        <f ca="1">VLOOKUP(CONCATENATE($F460," ",$G460),AllocFactorMatrix,(Q$4+1),FALSE)*$E464</f>
        <v>0</v>
      </c>
      <c r="R460" s="22">
        <f t="shared" ca="1" si="232"/>
        <v>0</v>
      </c>
      <c r="S460" s="22">
        <f ca="1">VLOOKUP(CONCATENATE($F460," ",$G460),AllocFactorMatrix,(S$4+1),FALSE)*$E464</f>
        <v>0</v>
      </c>
      <c r="T460" s="22">
        <f ca="1">VLOOKUP(CONCATENATE($F460," ",$G460),AllocFactorMatrix,(T$4+1),FALSE)*$E464</f>
        <v>0</v>
      </c>
      <c r="U460" s="22">
        <f ca="1">VLOOKUP(CONCATENATE($F460," ",$G460),AllocFactorMatrix,(U$4+1),FALSE)*$E464</f>
        <v>0</v>
      </c>
      <c r="V460" s="22">
        <f ca="1">VLOOKUP(CONCATENATE($F460," ",$G460),AllocFactorMatrix,(V$4+1),FALSE)*$E464</f>
        <v>0</v>
      </c>
      <c r="W460" s="22">
        <f t="shared" ca="1" si="233"/>
        <v>0</v>
      </c>
      <c r="X460" s="22">
        <f ca="1">VLOOKUP(CONCATENATE($F460," ",$G460),AllocFactorMatrix,(X$4+1),FALSE)*$E464</f>
        <v>0</v>
      </c>
      <c r="Y460" s="22">
        <f ca="1">VLOOKUP(CONCATENATE($F460," ",$G460),AllocFactorMatrix,(Y$4+1),FALSE)*$E464</f>
        <v>0</v>
      </c>
      <c r="Z460" s="22">
        <f t="shared" ca="1" si="231"/>
        <v>0</v>
      </c>
      <c r="AA460" s="22">
        <f ca="1">VLOOKUP(CONCATENATE($F460," ",$G460),AllocFactorMatrix,(AA$4+1),FALSE)*$E464</f>
        <v>0</v>
      </c>
      <c r="AB460" s="22">
        <f ca="1">VLOOKUP(CONCATENATE($F460," ",$G460),AllocFactorMatrix,(AB$4+1),FALSE)*$E464</f>
        <v>0</v>
      </c>
      <c r="AC460" s="22">
        <f ca="1">VLOOKUP(CONCATENATE($F460," ",$G460),AllocFactorMatrix,(AC$4+1),FALSE)*$E464</f>
        <v>0</v>
      </c>
    </row>
    <row r="461" spans="5:29" hidden="1" outlineLevel="1">
      <c r="F461" s="42" t="str">
        <f>F464</f>
        <v>LABOR_M</v>
      </c>
      <c r="G461" s="17" t="str">
        <f>$G$12</f>
        <v>DISTSEC</v>
      </c>
      <c r="H461" s="21">
        <f t="shared" ca="1" si="216"/>
        <v>0</v>
      </c>
      <c r="I461" s="22">
        <f ca="1">VLOOKUP(CONCATENATE($F461," ",$G461),AllocFactorMatrix,(I$4+1),FALSE)*$E464</f>
        <v>0</v>
      </c>
      <c r="J461" s="22">
        <f ca="1">VLOOKUP(CONCATENATE($F461," ",$G461),AllocFactorMatrix,(J$4+1),FALSE)*$E464</f>
        <v>0</v>
      </c>
      <c r="K461" s="22">
        <f ca="1">VLOOKUP(CONCATENATE($F461," ",$G461),AllocFactorMatrix,(K$4+1),FALSE)*$E464</f>
        <v>0</v>
      </c>
      <c r="L461" s="22">
        <f ca="1">VLOOKUP(CONCATENATE($F461," ",$G461),AllocFactorMatrix,(L$4+1),FALSE)*$E464</f>
        <v>0</v>
      </c>
      <c r="M461" s="22">
        <f t="shared" ca="1" si="230"/>
        <v>0</v>
      </c>
      <c r="N461" s="22">
        <f ca="1">VLOOKUP(CONCATENATE($F461," ",$G461),AllocFactorMatrix,(N$4+1),FALSE)*$E464</f>
        <v>0</v>
      </c>
      <c r="O461" s="22">
        <f ca="1">VLOOKUP(CONCATENATE($F461," ",$G461),AllocFactorMatrix,(O$4+1),FALSE)*$E464</f>
        <v>0</v>
      </c>
      <c r="P461" s="22">
        <f ca="1">VLOOKUP(CONCATENATE($F461," ",$G461),AllocFactorMatrix,(P$4+1),FALSE)*$E464</f>
        <v>0</v>
      </c>
      <c r="Q461" s="22">
        <f ca="1">VLOOKUP(CONCATENATE($F461," ",$G461),AllocFactorMatrix,(Q$4+1),FALSE)*$E464</f>
        <v>0</v>
      </c>
      <c r="R461" s="22">
        <f t="shared" ca="1" si="232"/>
        <v>0</v>
      </c>
      <c r="S461" s="22">
        <f ca="1">VLOOKUP(CONCATENATE($F461," ",$G461),AllocFactorMatrix,(S$4+1),FALSE)*$E464</f>
        <v>0</v>
      </c>
      <c r="T461" s="22">
        <f ca="1">VLOOKUP(CONCATENATE($F461," ",$G461),AllocFactorMatrix,(T$4+1),FALSE)*$E464</f>
        <v>0</v>
      </c>
      <c r="U461" s="22">
        <f ca="1">VLOOKUP(CONCATENATE($F461," ",$G461),AllocFactorMatrix,(U$4+1),FALSE)*$E464</f>
        <v>0</v>
      </c>
      <c r="V461" s="22">
        <f ca="1">VLOOKUP(CONCATENATE($F461," ",$G461),AllocFactorMatrix,(V$4+1),FALSE)*$E464</f>
        <v>0</v>
      </c>
      <c r="W461" s="22">
        <f t="shared" ca="1" si="233"/>
        <v>0</v>
      </c>
      <c r="X461" s="22">
        <f ca="1">VLOOKUP(CONCATENATE($F461," ",$G461),AllocFactorMatrix,(X$4+1),FALSE)*$E464</f>
        <v>0</v>
      </c>
      <c r="Y461" s="22">
        <f ca="1">VLOOKUP(CONCATENATE($F461," ",$G461),AllocFactorMatrix,(Y$4+1),FALSE)*$E464</f>
        <v>0</v>
      </c>
      <c r="Z461" s="22">
        <f t="shared" ca="1" si="231"/>
        <v>0</v>
      </c>
      <c r="AA461" s="22">
        <f ca="1">VLOOKUP(CONCATENATE($F461," ",$G461),AllocFactorMatrix,(AA$4+1),FALSE)*$E464</f>
        <v>0</v>
      </c>
      <c r="AB461" s="22">
        <f ca="1">VLOOKUP(CONCATENATE($F461," ",$G461),AllocFactorMatrix,(AB$4+1),FALSE)*$E464</f>
        <v>0</v>
      </c>
      <c r="AC461" s="22">
        <f ca="1">VLOOKUP(CONCATENATE($F461," ",$G461),AllocFactorMatrix,(AC$4+1),FALSE)*$E464</f>
        <v>0</v>
      </c>
    </row>
    <row r="462" spans="5:29" hidden="1" outlineLevel="1">
      <c r="F462" s="42" t="str">
        <f>F464</f>
        <v>LABOR_M</v>
      </c>
      <c r="G462" s="17" t="str">
        <f>$G$13</f>
        <v>ENERGY</v>
      </c>
      <c r="H462" s="21">
        <f t="shared" ca="1" si="216"/>
        <v>0</v>
      </c>
      <c r="I462" s="22">
        <f ca="1">VLOOKUP(CONCATENATE($F462," ",$G462),AllocFactorMatrix,(I$4+1),FALSE)*$E464</f>
        <v>0</v>
      </c>
      <c r="J462" s="22">
        <f ca="1">VLOOKUP(CONCATENATE($F462," ",$G462),AllocFactorMatrix,(J$4+1),FALSE)*$E464</f>
        <v>0</v>
      </c>
      <c r="K462" s="22">
        <f ca="1">VLOOKUP(CONCATENATE($F462," ",$G462),AllocFactorMatrix,(K$4+1),FALSE)*$E464</f>
        <v>0</v>
      </c>
      <c r="L462" s="22">
        <f ca="1">VLOOKUP(CONCATENATE($F462," ",$G462),AllocFactorMatrix,(L$4+1),FALSE)*$E464</f>
        <v>0</v>
      </c>
      <c r="M462" s="22">
        <f t="shared" ca="1" si="230"/>
        <v>0</v>
      </c>
      <c r="N462" s="22">
        <f ca="1">VLOOKUP(CONCATENATE($F462," ",$G462),AllocFactorMatrix,(N$4+1),FALSE)*$E464</f>
        <v>0</v>
      </c>
      <c r="O462" s="22">
        <f ca="1">VLOOKUP(CONCATENATE($F462," ",$G462),AllocFactorMatrix,(O$4+1),FALSE)*$E464</f>
        <v>0</v>
      </c>
      <c r="P462" s="22">
        <f ca="1">VLOOKUP(CONCATENATE($F462," ",$G462),AllocFactorMatrix,(P$4+1),FALSE)*$E464</f>
        <v>0</v>
      </c>
      <c r="Q462" s="22">
        <f ca="1">VLOOKUP(CONCATENATE($F462," ",$G462),AllocFactorMatrix,(Q$4+1),FALSE)*$E464</f>
        <v>0</v>
      </c>
      <c r="R462" s="22">
        <f t="shared" ca="1" si="232"/>
        <v>0</v>
      </c>
      <c r="S462" s="22">
        <f ca="1">VLOOKUP(CONCATENATE($F462," ",$G462),AllocFactorMatrix,(S$4+1),FALSE)*$E464</f>
        <v>0</v>
      </c>
      <c r="T462" s="22">
        <f ca="1">VLOOKUP(CONCATENATE($F462," ",$G462),AllocFactorMatrix,(T$4+1),FALSE)*$E464</f>
        <v>0</v>
      </c>
      <c r="U462" s="22">
        <f ca="1">VLOOKUP(CONCATENATE($F462," ",$G462),AllocFactorMatrix,(U$4+1),FALSE)*$E464</f>
        <v>0</v>
      </c>
      <c r="V462" s="22">
        <f ca="1">VLOOKUP(CONCATENATE($F462," ",$G462),AllocFactorMatrix,(V$4+1),FALSE)*$E464</f>
        <v>0</v>
      </c>
      <c r="W462" s="22">
        <f t="shared" ca="1" si="233"/>
        <v>0</v>
      </c>
      <c r="X462" s="22">
        <f ca="1">VLOOKUP(CONCATENATE($F462," ",$G462),AllocFactorMatrix,(X$4+1),FALSE)*$E464</f>
        <v>0</v>
      </c>
      <c r="Y462" s="22">
        <f ca="1">VLOOKUP(CONCATENATE($F462," ",$G462),AllocFactorMatrix,(Y$4+1),FALSE)*$E464</f>
        <v>0</v>
      </c>
      <c r="Z462" s="22">
        <f t="shared" ca="1" si="231"/>
        <v>0</v>
      </c>
      <c r="AA462" s="22">
        <f ca="1">VLOOKUP(CONCATENATE($F462," ",$G462),AllocFactorMatrix,(AA$4+1),FALSE)*$E464</f>
        <v>0</v>
      </c>
      <c r="AB462" s="22">
        <f ca="1">VLOOKUP(CONCATENATE($F462," ",$G462),AllocFactorMatrix,(AB$4+1),FALSE)*$E464</f>
        <v>0</v>
      </c>
      <c r="AC462" s="22">
        <f ca="1">VLOOKUP(CONCATENATE($F462," ",$G462),AllocFactorMatrix,(AC$4+1),FALSE)*$E464</f>
        <v>0</v>
      </c>
    </row>
    <row r="463" spans="5:29" hidden="1" outlineLevel="1">
      <c r="F463" s="42" t="str">
        <f>F464</f>
        <v>LABOR_M</v>
      </c>
      <c r="G463" s="17" t="str">
        <f>$G$14</f>
        <v>CUSTOMER</v>
      </c>
      <c r="H463" s="21">
        <f t="shared" ca="1" si="216"/>
        <v>0</v>
      </c>
      <c r="I463" s="22">
        <f ca="1">VLOOKUP(CONCATENATE($F463," ",$G463),AllocFactorMatrix,(I$4+1),FALSE)*$E464</f>
        <v>0</v>
      </c>
      <c r="J463" s="22">
        <f ca="1">VLOOKUP(CONCATENATE($F463," ",$G463),AllocFactorMatrix,(J$4+1),FALSE)*$E464</f>
        <v>0</v>
      </c>
      <c r="K463" s="22">
        <f ca="1">VLOOKUP(CONCATENATE($F463," ",$G463),AllocFactorMatrix,(K$4+1),FALSE)*$E464</f>
        <v>0</v>
      </c>
      <c r="L463" s="22">
        <f ca="1">VLOOKUP(CONCATENATE($F463," ",$G463),AllocFactorMatrix,(L$4+1),FALSE)*$E464</f>
        <v>0</v>
      </c>
      <c r="M463" s="22">
        <f t="shared" ca="1" si="230"/>
        <v>0</v>
      </c>
      <c r="N463" s="22">
        <f ca="1">VLOOKUP(CONCATENATE($F463," ",$G463),AllocFactorMatrix,(N$4+1),FALSE)*$E464</f>
        <v>0</v>
      </c>
      <c r="O463" s="22">
        <f ca="1">VLOOKUP(CONCATENATE($F463," ",$G463),AllocFactorMatrix,(O$4+1),FALSE)*$E464</f>
        <v>0</v>
      </c>
      <c r="P463" s="22">
        <f ca="1">VLOOKUP(CONCATENATE($F463," ",$G463),AllocFactorMatrix,(P$4+1),FALSE)*$E464</f>
        <v>0</v>
      </c>
      <c r="Q463" s="22">
        <f ca="1">VLOOKUP(CONCATENATE($F463," ",$G463),AllocFactorMatrix,(Q$4+1),FALSE)*$E464</f>
        <v>0</v>
      </c>
      <c r="R463" s="22">
        <f t="shared" ca="1" si="232"/>
        <v>0</v>
      </c>
      <c r="S463" s="22">
        <f ca="1">VLOOKUP(CONCATENATE($F463," ",$G463),AllocFactorMatrix,(S$4+1),FALSE)*$E464</f>
        <v>0</v>
      </c>
      <c r="T463" s="22">
        <f ca="1">VLOOKUP(CONCATENATE($F463," ",$G463),AllocFactorMatrix,(T$4+1),FALSE)*$E464</f>
        <v>0</v>
      </c>
      <c r="U463" s="22">
        <f ca="1">VLOOKUP(CONCATENATE($F463," ",$G463),AllocFactorMatrix,(U$4+1),FALSE)*$E464</f>
        <v>0</v>
      </c>
      <c r="V463" s="22">
        <f ca="1">VLOOKUP(CONCATENATE($F463," ",$G463),AllocFactorMatrix,(V$4+1),FALSE)*$E464</f>
        <v>0</v>
      </c>
      <c r="W463" s="22">
        <f t="shared" ca="1" si="233"/>
        <v>0</v>
      </c>
      <c r="X463" s="22">
        <f ca="1">VLOOKUP(CONCATENATE($F463," ",$G463),AllocFactorMatrix,(X$4+1),FALSE)*$E464</f>
        <v>0</v>
      </c>
      <c r="Y463" s="22">
        <f ca="1">VLOOKUP(CONCATENATE($F463," ",$G463),AllocFactorMatrix,(Y$4+1),FALSE)*$E464</f>
        <v>0</v>
      </c>
      <c r="Z463" s="22">
        <f t="shared" ca="1" si="231"/>
        <v>0</v>
      </c>
      <c r="AA463" s="22">
        <f ca="1">VLOOKUP(CONCATENATE($F463," ",$G463),AllocFactorMatrix,(AA$4+1),FALSE)*$E464</f>
        <v>0</v>
      </c>
      <c r="AB463" s="22">
        <f ca="1">VLOOKUP(CONCATENATE($F463," ",$G463),AllocFactorMatrix,(AB$4+1),FALSE)*$E464</f>
        <v>0</v>
      </c>
      <c r="AC463" s="22">
        <f ca="1">VLOOKUP(CONCATENATE($F463," ",$G463),AllocFactorMatrix,(AC$4+1),FALSE)*$E464</f>
        <v>0</v>
      </c>
    </row>
    <row r="464" spans="5:29" collapsed="1">
      <c r="E464" s="19">
        <v>0</v>
      </c>
      <c r="F464" s="42" t="str">
        <f>+F1976</f>
        <v>LABOR_M</v>
      </c>
      <c r="G464" s="17" t="str">
        <f>$G$15</f>
        <v>TOTAL</v>
      </c>
      <c r="H464" s="21">
        <f t="shared" ca="1" si="216"/>
        <v>0</v>
      </c>
      <c r="I464" s="22">
        <f ca="1">VLOOKUP(CONCATENATE($F464," ",$G464),AllocFactorMatrix,(I$4+1),FALSE)*$E464</f>
        <v>0</v>
      </c>
      <c r="J464" s="22">
        <f ca="1">VLOOKUP(CONCATENATE($F464," ",$G464),AllocFactorMatrix,(J$4+1),FALSE)*$E464</f>
        <v>0</v>
      </c>
      <c r="K464" s="22">
        <f ca="1">VLOOKUP(CONCATENATE($F464," ",$G464),AllocFactorMatrix,(K$4+1),FALSE)*$E464</f>
        <v>0</v>
      </c>
      <c r="L464" s="22">
        <f ca="1">VLOOKUP(CONCATENATE($F464," ",$G464),AllocFactorMatrix,(L$4+1),FALSE)*$E464</f>
        <v>0</v>
      </c>
      <c r="M464" s="22">
        <f t="shared" ca="1" si="230"/>
        <v>0</v>
      </c>
      <c r="N464" s="22">
        <f ca="1">VLOOKUP(CONCATENATE($F464," ",$G464),AllocFactorMatrix,(N$4+1),FALSE)*$E464</f>
        <v>0</v>
      </c>
      <c r="O464" s="22">
        <f ca="1">VLOOKUP(CONCATENATE($F464," ",$G464),AllocFactorMatrix,(O$4+1),FALSE)*$E464</f>
        <v>0</v>
      </c>
      <c r="P464" s="22">
        <f ca="1">VLOOKUP(CONCATENATE($F464," ",$G464),AllocFactorMatrix,(P$4+1),FALSE)*$E464</f>
        <v>0</v>
      </c>
      <c r="Q464" s="22">
        <f ca="1">VLOOKUP(CONCATENATE($F464," ",$G464),AllocFactorMatrix,(Q$4+1),FALSE)*$E464</f>
        <v>0</v>
      </c>
      <c r="R464" s="22">
        <f t="shared" ca="1" si="232"/>
        <v>0</v>
      </c>
      <c r="S464" s="22">
        <f ca="1">VLOOKUP(CONCATENATE($F464," ",$G464),AllocFactorMatrix,(S$4+1),FALSE)*$E464</f>
        <v>0</v>
      </c>
      <c r="T464" s="22">
        <f ca="1">VLOOKUP(CONCATENATE($F464," ",$G464),AllocFactorMatrix,(T$4+1),FALSE)*$E464</f>
        <v>0</v>
      </c>
      <c r="U464" s="22">
        <f ca="1">VLOOKUP(CONCATENATE($F464," ",$G464),AllocFactorMatrix,(U$4+1),FALSE)*$E464</f>
        <v>0</v>
      </c>
      <c r="V464" s="22">
        <f ca="1">VLOOKUP(CONCATENATE($F464," ",$G464),AllocFactorMatrix,(V$4+1),FALSE)*$E464</f>
        <v>0</v>
      </c>
      <c r="W464" s="22">
        <f t="shared" ca="1" si="233"/>
        <v>0</v>
      </c>
      <c r="X464" s="22">
        <f ca="1">VLOOKUP(CONCATENATE($F464," ",$G464),AllocFactorMatrix,(X$4+1),FALSE)*$E464</f>
        <v>0</v>
      </c>
      <c r="Y464" s="22">
        <f ca="1">VLOOKUP(CONCATENATE($F464," ",$G464),AllocFactorMatrix,(Y$4+1),FALSE)*$E464</f>
        <v>0</v>
      </c>
      <c r="Z464" s="22">
        <f t="shared" ca="1" si="231"/>
        <v>0</v>
      </c>
      <c r="AA464" s="22">
        <f ca="1">VLOOKUP(CONCATENATE($F464," ",$G464),AllocFactorMatrix,(AA$4+1),FALSE)*$E464</f>
        <v>0</v>
      </c>
      <c r="AB464" s="22">
        <f ca="1">VLOOKUP(CONCATENATE($F464," ",$G464),AllocFactorMatrix,(AB$4+1),FALSE)*$E464</f>
        <v>0</v>
      </c>
      <c r="AC464" s="22">
        <f ca="1">VLOOKUP(CONCATENATE($F464," ",$G464),AllocFactorMatrix,(AC$4+1),FALSE)*$E464</f>
        <v>0</v>
      </c>
    </row>
    <row r="465" spans="5:29" hidden="1" outlineLevel="1">
      <c r="F465" s="42" t="str">
        <f>F472</f>
        <v>RB_GUP</v>
      </c>
      <c r="G465" s="17" t="str">
        <f>$G$8</f>
        <v>PRODUCTION</v>
      </c>
      <c r="H465" s="21">
        <f t="shared" ca="1" si="216"/>
        <v>0</v>
      </c>
      <c r="I465" s="22">
        <f ca="1">VLOOKUP(CONCATENATE($F465," ",$G465),AllocFactorMatrix,(I$4+1),FALSE)*$E472</f>
        <v>0</v>
      </c>
      <c r="J465" s="22">
        <f ca="1">VLOOKUP(CONCATENATE($F465," ",$G465),AllocFactorMatrix,(J$4+1),FALSE)*$E472</f>
        <v>0</v>
      </c>
      <c r="K465" s="22">
        <f ca="1">VLOOKUP(CONCATENATE($F465," ",$G465),AllocFactorMatrix,(K$4+1),FALSE)*$E472</f>
        <v>0</v>
      </c>
      <c r="L465" s="22">
        <f ca="1">VLOOKUP(CONCATENATE($F465," ",$G465),AllocFactorMatrix,(L$4+1),FALSE)*$E472</f>
        <v>0</v>
      </c>
      <c r="M465" s="22">
        <f t="shared" ref="M465:M472" ca="1" si="234">SUBTOTAL(9,J465:L465)</f>
        <v>0</v>
      </c>
      <c r="N465" s="22">
        <f ca="1">VLOOKUP(CONCATENATE($F465," ",$G465),AllocFactorMatrix,(N$4+1),FALSE)*$E472</f>
        <v>0</v>
      </c>
      <c r="O465" s="22">
        <f ca="1">VLOOKUP(CONCATENATE($F465," ",$G465),AllocFactorMatrix,(O$4+1),FALSE)*$E472</f>
        <v>0</v>
      </c>
      <c r="P465" s="22">
        <f ca="1">VLOOKUP(CONCATENATE($F465," ",$G465),AllocFactorMatrix,(P$4+1),FALSE)*$E472</f>
        <v>0</v>
      </c>
      <c r="Q465" s="22">
        <f ca="1">VLOOKUP(CONCATENATE($F465," ",$G465),AllocFactorMatrix,(Q$4+1),FALSE)*$E472</f>
        <v>0</v>
      </c>
      <c r="R465" s="22">
        <f ca="1">SUBTOTAL(9,N465:Q465)</f>
        <v>0</v>
      </c>
      <c r="S465" s="22">
        <f ca="1">VLOOKUP(CONCATENATE($F465," ",$G465),AllocFactorMatrix,(S$4+1),FALSE)*$E472</f>
        <v>0</v>
      </c>
      <c r="T465" s="22">
        <f ca="1">VLOOKUP(CONCATENATE($F465," ",$G465),AllocFactorMatrix,(T$4+1),FALSE)*$E472</f>
        <v>0</v>
      </c>
      <c r="U465" s="22">
        <f ca="1">VLOOKUP(CONCATENATE($F465," ",$G465),AllocFactorMatrix,(U$4+1),FALSE)*$E472</f>
        <v>0</v>
      </c>
      <c r="V465" s="22">
        <f ca="1">VLOOKUP(CONCATENATE($F465," ",$G465),AllocFactorMatrix,(V$4+1),FALSE)*$E472</f>
        <v>0</v>
      </c>
      <c r="W465" s="22">
        <f ca="1">SUBTOTAL(9,S465:V465)</f>
        <v>0</v>
      </c>
      <c r="X465" s="22">
        <f ca="1">VLOOKUP(CONCATENATE($F465," ",$G465),AllocFactorMatrix,(X$4+1),FALSE)*$E472</f>
        <v>0</v>
      </c>
      <c r="Y465" s="22">
        <f ca="1">VLOOKUP(CONCATENATE($F465," ",$G465),AllocFactorMatrix,(Y$4+1),FALSE)*$E472</f>
        <v>0</v>
      </c>
      <c r="Z465" s="22">
        <f t="shared" ref="Z465:Z488" ca="1" si="235">SUBTOTAL(9,X465:Y465)</f>
        <v>0</v>
      </c>
      <c r="AA465" s="22">
        <f ca="1">VLOOKUP(CONCATENATE($F465," ",$G465),AllocFactorMatrix,(AA$4+1),FALSE)*$E472</f>
        <v>0</v>
      </c>
      <c r="AB465" s="22">
        <f ca="1">VLOOKUP(CONCATENATE($F465," ",$G465),AllocFactorMatrix,(AB$4+1),FALSE)*$E472</f>
        <v>0</v>
      </c>
      <c r="AC465" s="22">
        <f ca="1">VLOOKUP(CONCATENATE($F465," ",$G465),AllocFactorMatrix,(AC$4+1),FALSE)*$E472</f>
        <v>0</v>
      </c>
    </row>
    <row r="466" spans="5:29" hidden="1" outlineLevel="1">
      <c r="F466" s="42" t="str">
        <f>F472</f>
        <v>RB_GUP</v>
      </c>
      <c r="G466" s="17" t="str">
        <f>$G$9</f>
        <v>BULKTRAN</v>
      </c>
      <c r="H466" s="21">
        <f t="shared" ca="1" si="216"/>
        <v>0</v>
      </c>
      <c r="I466" s="22">
        <f ca="1">VLOOKUP(CONCATENATE($F466," ",$G466),AllocFactorMatrix,(I$4+1),FALSE)*$E472</f>
        <v>0</v>
      </c>
      <c r="J466" s="22">
        <f ca="1">VLOOKUP(CONCATENATE($F466," ",$G466),AllocFactorMatrix,(J$4+1),FALSE)*$E472</f>
        <v>0</v>
      </c>
      <c r="K466" s="22">
        <f ca="1">VLOOKUP(CONCATENATE($F466," ",$G466),AllocFactorMatrix,(K$4+1),FALSE)*$E472</f>
        <v>0</v>
      </c>
      <c r="L466" s="22">
        <f ca="1">VLOOKUP(CONCATENATE($F466," ",$G466),AllocFactorMatrix,(L$4+1),FALSE)*$E472</f>
        <v>0</v>
      </c>
      <c r="M466" s="22">
        <f t="shared" ca="1" si="234"/>
        <v>0</v>
      </c>
      <c r="N466" s="22">
        <f ca="1">VLOOKUP(CONCATENATE($F466," ",$G466),AllocFactorMatrix,(N$4+1),FALSE)*$E472</f>
        <v>0</v>
      </c>
      <c r="O466" s="22">
        <f ca="1">VLOOKUP(CONCATENATE($F466," ",$G466),AllocFactorMatrix,(O$4+1),FALSE)*$E472</f>
        <v>0</v>
      </c>
      <c r="P466" s="22">
        <f ca="1">VLOOKUP(CONCATENATE($F466," ",$G466),AllocFactorMatrix,(P$4+1),FALSE)*$E472</f>
        <v>0</v>
      </c>
      <c r="Q466" s="22">
        <f ca="1">VLOOKUP(CONCATENATE($F466," ",$G466),AllocFactorMatrix,(Q$4+1),FALSE)*$E472</f>
        <v>0</v>
      </c>
      <c r="R466" s="22">
        <f t="shared" ref="R466:R472" ca="1" si="236">SUBTOTAL(9,N466:Q466)</f>
        <v>0</v>
      </c>
      <c r="S466" s="22">
        <f ca="1">VLOOKUP(CONCATENATE($F466," ",$G466),AllocFactorMatrix,(S$4+1),FALSE)*$E472</f>
        <v>0</v>
      </c>
      <c r="T466" s="22">
        <f ca="1">VLOOKUP(CONCATENATE($F466," ",$G466),AllocFactorMatrix,(T$4+1),FALSE)*$E472</f>
        <v>0</v>
      </c>
      <c r="U466" s="22">
        <f ca="1">VLOOKUP(CONCATENATE($F466," ",$G466),AllocFactorMatrix,(U$4+1),FALSE)*$E472</f>
        <v>0</v>
      </c>
      <c r="V466" s="22">
        <f ca="1">VLOOKUP(CONCATENATE($F466," ",$G466),AllocFactorMatrix,(V$4+1),FALSE)*$E472</f>
        <v>0</v>
      </c>
      <c r="W466" s="22">
        <f t="shared" ref="W466:W472" ca="1" si="237">SUBTOTAL(9,S466:V466)</f>
        <v>0</v>
      </c>
      <c r="X466" s="22">
        <f ca="1">VLOOKUP(CONCATENATE($F466," ",$G466),AllocFactorMatrix,(X$4+1),FALSE)*$E472</f>
        <v>0</v>
      </c>
      <c r="Y466" s="22">
        <f ca="1">VLOOKUP(CONCATENATE($F466," ",$G466),AllocFactorMatrix,(Y$4+1),FALSE)*$E472</f>
        <v>0</v>
      </c>
      <c r="Z466" s="22">
        <f t="shared" ca="1" si="235"/>
        <v>0</v>
      </c>
      <c r="AA466" s="22">
        <f ca="1">VLOOKUP(CONCATENATE($F466," ",$G466),AllocFactorMatrix,(AA$4+1),FALSE)*$E472</f>
        <v>0</v>
      </c>
      <c r="AB466" s="22">
        <f ca="1">VLOOKUP(CONCATENATE($F466," ",$G466),AllocFactorMatrix,(AB$4+1),FALSE)*$E472</f>
        <v>0</v>
      </c>
      <c r="AC466" s="22">
        <f ca="1">VLOOKUP(CONCATENATE($F466," ",$G466),AllocFactorMatrix,(AC$4+1),FALSE)*$E472</f>
        <v>0</v>
      </c>
    </row>
    <row r="467" spans="5:29" hidden="1" outlineLevel="1">
      <c r="F467" s="42" t="str">
        <f>F472</f>
        <v>RB_GUP</v>
      </c>
      <c r="G467" s="17" t="str">
        <f>$G$10</f>
        <v>SUBTRAN</v>
      </c>
      <c r="H467" s="21">
        <f t="shared" ca="1" si="216"/>
        <v>0</v>
      </c>
      <c r="I467" s="22">
        <f ca="1">VLOOKUP(CONCATENATE($F467," ",$G467),AllocFactorMatrix,(I$4+1),FALSE)*$E472</f>
        <v>0</v>
      </c>
      <c r="J467" s="22">
        <f ca="1">VLOOKUP(CONCATENATE($F467," ",$G467),AllocFactorMatrix,(J$4+1),FALSE)*$E472</f>
        <v>0</v>
      </c>
      <c r="K467" s="22">
        <f ca="1">VLOOKUP(CONCATENATE($F467," ",$G467),AllocFactorMatrix,(K$4+1),FALSE)*$E472</f>
        <v>0</v>
      </c>
      <c r="L467" s="22">
        <f ca="1">VLOOKUP(CONCATENATE($F467," ",$G467),AllocFactorMatrix,(L$4+1),FALSE)*$E472</f>
        <v>0</v>
      </c>
      <c r="M467" s="22">
        <f t="shared" ca="1" si="234"/>
        <v>0</v>
      </c>
      <c r="N467" s="22">
        <f ca="1">VLOOKUP(CONCATENATE($F467," ",$G467),AllocFactorMatrix,(N$4+1),FALSE)*$E472</f>
        <v>0</v>
      </c>
      <c r="O467" s="22">
        <f ca="1">VLOOKUP(CONCATENATE($F467," ",$G467),AllocFactorMatrix,(O$4+1),FALSE)*$E472</f>
        <v>0</v>
      </c>
      <c r="P467" s="22">
        <f ca="1">VLOOKUP(CONCATENATE($F467," ",$G467),AllocFactorMatrix,(P$4+1),FALSE)*$E472</f>
        <v>0</v>
      </c>
      <c r="Q467" s="22">
        <f ca="1">VLOOKUP(CONCATENATE($F467," ",$G467),AllocFactorMatrix,(Q$4+1),FALSE)*$E472</f>
        <v>0</v>
      </c>
      <c r="R467" s="22">
        <f t="shared" ca="1" si="236"/>
        <v>0</v>
      </c>
      <c r="S467" s="22">
        <f ca="1">VLOOKUP(CONCATENATE($F467," ",$G467),AllocFactorMatrix,(S$4+1),FALSE)*$E472</f>
        <v>0</v>
      </c>
      <c r="T467" s="22">
        <f ca="1">VLOOKUP(CONCATENATE($F467," ",$G467),AllocFactorMatrix,(T$4+1),FALSE)*$E472</f>
        <v>0</v>
      </c>
      <c r="U467" s="22">
        <f ca="1">VLOOKUP(CONCATENATE($F467," ",$G467),AllocFactorMatrix,(U$4+1),FALSE)*$E472</f>
        <v>0</v>
      </c>
      <c r="V467" s="22">
        <f ca="1">VLOOKUP(CONCATENATE($F467," ",$G467),AllocFactorMatrix,(V$4+1),FALSE)*$E472</f>
        <v>0</v>
      </c>
      <c r="W467" s="22">
        <f t="shared" ca="1" si="237"/>
        <v>0</v>
      </c>
      <c r="X467" s="22">
        <f ca="1">VLOOKUP(CONCATENATE($F467," ",$G467),AllocFactorMatrix,(X$4+1),FALSE)*$E472</f>
        <v>0</v>
      </c>
      <c r="Y467" s="22">
        <f ca="1">VLOOKUP(CONCATENATE($F467," ",$G467),AllocFactorMatrix,(Y$4+1),FALSE)*$E472</f>
        <v>0</v>
      </c>
      <c r="Z467" s="22">
        <f t="shared" ca="1" si="235"/>
        <v>0</v>
      </c>
      <c r="AA467" s="22">
        <f ca="1">VLOOKUP(CONCATENATE($F467," ",$G467),AllocFactorMatrix,(AA$4+1),FALSE)*$E472</f>
        <v>0</v>
      </c>
      <c r="AB467" s="22">
        <f ca="1">VLOOKUP(CONCATENATE($F467," ",$G467),AllocFactorMatrix,(AB$4+1),FALSE)*$E472</f>
        <v>0</v>
      </c>
      <c r="AC467" s="22">
        <f ca="1">VLOOKUP(CONCATENATE($F467," ",$G467),AllocFactorMatrix,(AC$4+1),FALSE)*$E472</f>
        <v>0</v>
      </c>
    </row>
    <row r="468" spans="5:29" hidden="1" outlineLevel="1">
      <c r="F468" s="42" t="str">
        <f>F472</f>
        <v>RB_GUP</v>
      </c>
      <c r="G468" s="17" t="str">
        <f>$G$11</f>
        <v>DISTPRI</v>
      </c>
      <c r="H468" s="21">
        <f t="shared" ca="1" si="216"/>
        <v>0</v>
      </c>
      <c r="I468" s="22">
        <f ca="1">VLOOKUP(CONCATENATE($F468," ",$G468),AllocFactorMatrix,(I$4+1),FALSE)*$E472</f>
        <v>0</v>
      </c>
      <c r="J468" s="22">
        <f ca="1">VLOOKUP(CONCATENATE($F468," ",$G468),AllocFactorMatrix,(J$4+1),FALSE)*$E472</f>
        <v>0</v>
      </c>
      <c r="K468" s="22">
        <f ca="1">VLOOKUP(CONCATENATE($F468," ",$G468),AllocFactorMatrix,(K$4+1),FALSE)*$E472</f>
        <v>0</v>
      </c>
      <c r="L468" s="22">
        <f ca="1">VLOOKUP(CONCATENATE($F468," ",$G468),AllocFactorMatrix,(L$4+1),FALSE)*$E472</f>
        <v>0</v>
      </c>
      <c r="M468" s="22">
        <f t="shared" ca="1" si="234"/>
        <v>0</v>
      </c>
      <c r="N468" s="22">
        <f ca="1">VLOOKUP(CONCATENATE($F468," ",$G468),AllocFactorMatrix,(N$4+1),FALSE)*$E472</f>
        <v>0</v>
      </c>
      <c r="O468" s="22">
        <f ca="1">VLOOKUP(CONCATENATE($F468," ",$G468),AllocFactorMatrix,(O$4+1),FALSE)*$E472</f>
        <v>0</v>
      </c>
      <c r="P468" s="22">
        <f ca="1">VLOOKUP(CONCATENATE($F468," ",$G468),AllocFactorMatrix,(P$4+1),FALSE)*$E472</f>
        <v>0</v>
      </c>
      <c r="Q468" s="22">
        <f ca="1">VLOOKUP(CONCATENATE($F468," ",$G468),AllocFactorMatrix,(Q$4+1),FALSE)*$E472</f>
        <v>0</v>
      </c>
      <c r="R468" s="22">
        <f t="shared" ca="1" si="236"/>
        <v>0</v>
      </c>
      <c r="S468" s="22">
        <f ca="1">VLOOKUP(CONCATENATE($F468," ",$G468),AllocFactorMatrix,(S$4+1),FALSE)*$E472</f>
        <v>0</v>
      </c>
      <c r="T468" s="22">
        <f ca="1">VLOOKUP(CONCATENATE($F468," ",$G468),AllocFactorMatrix,(T$4+1),FALSE)*$E472</f>
        <v>0</v>
      </c>
      <c r="U468" s="22">
        <f ca="1">VLOOKUP(CONCATENATE($F468," ",$G468),AllocFactorMatrix,(U$4+1),FALSE)*$E472</f>
        <v>0</v>
      </c>
      <c r="V468" s="22">
        <f ca="1">VLOOKUP(CONCATENATE($F468," ",$G468),AllocFactorMatrix,(V$4+1),FALSE)*$E472</f>
        <v>0</v>
      </c>
      <c r="W468" s="22">
        <f t="shared" ca="1" si="237"/>
        <v>0</v>
      </c>
      <c r="X468" s="22">
        <f ca="1">VLOOKUP(CONCATENATE($F468," ",$G468),AllocFactorMatrix,(X$4+1),FALSE)*$E472</f>
        <v>0</v>
      </c>
      <c r="Y468" s="22">
        <f ca="1">VLOOKUP(CONCATENATE($F468," ",$G468),AllocFactorMatrix,(Y$4+1),FALSE)*$E472</f>
        <v>0</v>
      </c>
      <c r="Z468" s="22">
        <f t="shared" ca="1" si="235"/>
        <v>0</v>
      </c>
      <c r="AA468" s="22">
        <f ca="1">VLOOKUP(CONCATENATE($F468," ",$G468),AllocFactorMatrix,(AA$4+1),FALSE)*$E472</f>
        <v>0</v>
      </c>
      <c r="AB468" s="22">
        <f ca="1">VLOOKUP(CONCATENATE($F468," ",$G468),AllocFactorMatrix,(AB$4+1),FALSE)*$E472</f>
        <v>0</v>
      </c>
      <c r="AC468" s="22">
        <f ca="1">VLOOKUP(CONCATENATE($F468," ",$G468),AllocFactorMatrix,(AC$4+1),FALSE)*$E472</f>
        <v>0</v>
      </c>
    </row>
    <row r="469" spans="5:29" hidden="1" outlineLevel="1">
      <c r="F469" s="42" t="str">
        <f>F472</f>
        <v>RB_GUP</v>
      </c>
      <c r="G469" s="17" t="str">
        <f>$G$12</f>
        <v>DISTSEC</v>
      </c>
      <c r="H469" s="21">
        <f t="shared" ca="1" si="216"/>
        <v>0</v>
      </c>
      <c r="I469" s="22">
        <f ca="1">VLOOKUP(CONCATENATE($F469," ",$G469),AllocFactorMatrix,(I$4+1),FALSE)*$E472</f>
        <v>0</v>
      </c>
      <c r="J469" s="22">
        <f ca="1">VLOOKUP(CONCATENATE($F469," ",$G469),AllocFactorMatrix,(J$4+1),FALSE)*$E472</f>
        <v>0</v>
      </c>
      <c r="K469" s="22">
        <f ca="1">VLOOKUP(CONCATENATE($F469," ",$G469),AllocFactorMatrix,(K$4+1),FALSE)*$E472</f>
        <v>0</v>
      </c>
      <c r="L469" s="22">
        <f ca="1">VLOOKUP(CONCATENATE($F469," ",$G469),AllocFactorMatrix,(L$4+1),FALSE)*$E472</f>
        <v>0</v>
      </c>
      <c r="M469" s="22">
        <f t="shared" ca="1" si="234"/>
        <v>0</v>
      </c>
      <c r="N469" s="22">
        <f ca="1">VLOOKUP(CONCATENATE($F469," ",$G469),AllocFactorMatrix,(N$4+1),FALSE)*$E472</f>
        <v>0</v>
      </c>
      <c r="O469" s="22">
        <f ca="1">VLOOKUP(CONCATENATE($F469," ",$G469),AllocFactorMatrix,(O$4+1),FALSE)*$E472</f>
        <v>0</v>
      </c>
      <c r="P469" s="22">
        <f ca="1">VLOOKUP(CONCATENATE($F469," ",$G469),AllocFactorMatrix,(P$4+1),FALSE)*$E472</f>
        <v>0</v>
      </c>
      <c r="Q469" s="22">
        <f ca="1">VLOOKUP(CONCATENATE($F469," ",$G469),AllocFactorMatrix,(Q$4+1),FALSE)*$E472</f>
        <v>0</v>
      </c>
      <c r="R469" s="22">
        <f t="shared" ca="1" si="236"/>
        <v>0</v>
      </c>
      <c r="S469" s="22">
        <f ca="1">VLOOKUP(CONCATENATE($F469," ",$G469),AllocFactorMatrix,(S$4+1),FALSE)*$E472</f>
        <v>0</v>
      </c>
      <c r="T469" s="22">
        <f ca="1">VLOOKUP(CONCATENATE($F469," ",$G469),AllocFactorMatrix,(T$4+1),FALSE)*$E472</f>
        <v>0</v>
      </c>
      <c r="U469" s="22">
        <f ca="1">VLOOKUP(CONCATENATE($F469," ",$G469),AllocFactorMatrix,(U$4+1),FALSE)*$E472</f>
        <v>0</v>
      </c>
      <c r="V469" s="22">
        <f ca="1">VLOOKUP(CONCATENATE($F469," ",$G469),AllocFactorMatrix,(V$4+1),FALSE)*$E472</f>
        <v>0</v>
      </c>
      <c r="W469" s="22">
        <f t="shared" ca="1" si="237"/>
        <v>0</v>
      </c>
      <c r="X469" s="22">
        <f ca="1">VLOOKUP(CONCATENATE($F469," ",$G469),AllocFactorMatrix,(X$4+1),FALSE)*$E472</f>
        <v>0</v>
      </c>
      <c r="Y469" s="22">
        <f ca="1">VLOOKUP(CONCATENATE($F469," ",$G469),AllocFactorMatrix,(Y$4+1),FALSE)*$E472</f>
        <v>0</v>
      </c>
      <c r="Z469" s="22">
        <f t="shared" ca="1" si="235"/>
        <v>0</v>
      </c>
      <c r="AA469" s="22">
        <f ca="1">VLOOKUP(CONCATENATE($F469," ",$G469),AllocFactorMatrix,(AA$4+1),FALSE)*$E472</f>
        <v>0</v>
      </c>
      <c r="AB469" s="22">
        <f ca="1">VLOOKUP(CONCATENATE($F469," ",$G469),AllocFactorMatrix,(AB$4+1),FALSE)*$E472</f>
        <v>0</v>
      </c>
      <c r="AC469" s="22">
        <f ca="1">VLOOKUP(CONCATENATE($F469," ",$G469),AllocFactorMatrix,(AC$4+1),FALSE)*$E472</f>
        <v>0</v>
      </c>
    </row>
    <row r="470" spans="5:29" hidden="1" outlineLevel="1">
      <c r="F470" s="42" t="str">
        <f>F472</f>
        <v>RB_GUP</v>
      </c>
      <c r="G470" s="17" t="str">
        <f>$G$13</f>
        <v>ENERGY</v>
      </c>
      <c r="H470" s="21">
        <f t="shared" ca="1" si="216"/>
        <v>0</v>
      </c>
      <c r="I470" s="22">
        <f ca="1">VLOOKUP(CONCATENATE($F470," ",$G470),AllocFactorMatrix,(I$4+1),FALSE)*$E472</f>
        <v>0</v>
      </c>
      <c r="J470" s="22">
        <f ca="1">VLOOKUP(CONCATENATE($F470," ",$G470),AllocFactorMatrix,(J$4+1),FALSE)*$E472</f>
        <v>0</v>
      </c>
      <c r="K470" s="22">
        <f ca="1">VLOOKUP(CONCATENATE($F470," ",$G470),AllocFactorMatrix,(K$4+1),FALSE)*$E472</f>
        <v>0</v>
      </c>
      <c r="L470" s="22">
        <f ca="1">VLOOKUP(CONCATENATE($F470," ",$G470),AllocFactorMatrix,(L$4+1),FALSE)*$E472</f>
        <v>0</v>
      </c>
      <c r="M470" s="22">
        <f t="shared" ca="1" si="234"/>
        <v>0</v>
      </c>
      <c r="N470" s="22">
        <f ca="1">VLOOKUP(CONCATENATE($F470," ",$G470),AllocFactorMatrix,(N$4+1),FALSE)*$E472</f>
        <v>0</v>
      </c>
      <c r="O470" s="22">
        <f ca="1">VLOOKUP(CONCATENATE($F470," ",$G470),AllocFactorMatrix,(O$4+1),FALSE)*$E472</f>
        <v>0</v>
      </c>
      <c r="P470" s="22">
        <f ca="1">VLOOKUP(CONCATENATE($F470," ",$G470),AllocFactorMatrix,(P$4+1),FALSE)*$E472</f>
        <v>0</v>
      </c>
      <c r="Q470" s="22">
        <f ca="1">VLOOKUP(CONCATENATE($F470," ",$G470),AllocFactorMatrix,(Q$4+1),FALSE)*$E472</f>
        <v>0</v>
      </c>
      <c r="R470" s="22">
        <f t="shared" ca="1" si="236"/>
        <v>0</v>
      </c>
      <c r="S470" s="22">
        <f ca="1">VLOOKUP(CONCATENATE($F470," ",$G470),AllocFactorMatrix,(S$4+1),FALSE)*$E472</f>
        <v>0</v>
      </c>
      <c r="T470" s="22">
        <f ca="1">VLOOKUP(CONCATENATE($F470," ",$G470),AllocFactorMatrix,(T$4+1),FALSE)*$E472</f>
        <v>0</v>
      </c>
      <c r="U470" s="22">
        <f ca="1">VLOOKUP(CONCATENATE($F470," ",$G470),AllocFactorMatrix,(U$4+1),FALSE)*$E472</f>
        <v>0</v>
      </c>
      <c r="V470" s="22">
        <f ca="1">VLOOKUP(CONCATENATE($F470," ",$G470),AllocFactorMatrix,(V$4+1),FALSE)*$E472</f>
        <v>0</v>
      </c>
      <c r="W470" s="22">
        <f t="shared" ca="1" si="237"/>
        <v>0</v>
      </c>
      <c r="X470" s="22">
        <f ca="1">VLOOKUP(CONCATENATE($F470," ",$G470),AllocFactorMatrix,(X$4+1),FALSE)*$E472</f>
        <v>0</v>
      </c>
      <c r="Y470" s="22">
        <f ca="1">VLOOKUP(CONCATENATE($F470," ",$G470),AllocFactorMatrix,(Y$4+1),FALSE)*$E472</f>
        <v>0</v>
      </c>
      <c r="Z470" s="22">
        <f t="shared" ca="1" si="235"/>
        <v>0</v>
      </c>
      <c r="AA470" s="22">
        <f ca="1">VLOOKUP(CONCATENATE($F470," ",$G470),AllocFactorMatrix,(AA$4+1),FALSE)*$E472</f>
        <v>0</v>
      </c>
      <c r="AB470" s="22">
        <f ca="1">VLOOKUP(CONCATENATE($F470," ",$G470),AllocFactorMatrix,(AB$4+1),FALSE)*$E472</f>
        <v>0</v>
      </c>
      <c r="AC470" s="22">
        <f ca="1">VLOOKUP(CONCATENATE($F470," ",$G470),AllocFactorMatrix,(AC$4+1),FALSE)*$E472</f>
        <v>0</v>
      </c>
    </row>
    <row r="471" spans="5:29" hidden="1" outlineLevel="1">
      <c r="F471" s="42" t="str">
        <f>F472</f>
        <v>RB_GUP</v>
      </c>
      <c r="G471" s="17" t="str">
        <f>$G$14</f>
        <v>CUSTOMER</v>
      </c>
      <c r="H471" s="21">
        <f t="shared" ca="1" si="216"/>
        <v>0</v>
      </c>
      <c r="I471" s="22">
        <f ca="1">VLOOKUP(CONCATENATE($F471," ",$G471),AllocFactorMatrix,(I$4+1),FALSE)*$E472</f>
        <v>0</v>
      </c>
      <c r="J471" s="22">
        <f ca="1">VLOOKUP(CONCATENATE($F471," ",$G471),AllocFactorMatrix,(J$4+1),FALSE)*$E472</f>
        <v>0</v>
      </c>
      <c r="K471" s="22">
        <f ca="1">VLOOKUP(CONCATENATE($F471," ",$G471),AllocFactorMatrix,(K$4+1),FALSE)*$E472</f>
        <v>0</v>
      </c>
      <c r="L471" s="22">
        <f ca="1">VLOOKUP(CONCATENATE($F471," ",$G471),AllocFactorMatrix,(L$4+1),FALSE)*$E472</f>
        <v>0</v>
      </c>
      <c r="M471" s="22">
        <f t="shared" ca="1" si="234"/>
        <v>0</v>
      </c>
      <c r="N471" s="22">
        <f ca="1">VLOOKUP(CONCATENATE($F471," ",$G471),AllocFactorMatrix,(N$4+1),FALSE)*$E472</f>
        <v>0</v>
      </c>
      <c r="O471" s="22">
        <f ca="1">VLOOKUP(CONCATENATE($F471," ",$G471),AllocFactorMatrix,(O$4+1),FALSE)*$E472</f>
        <v>0</v>
      </c>
      <c r="P471" s="22">
        <f ca="1">VLOOKUP(CONCATENATE($F471," ",$G471),AllocFactorMatrix,(P$4+1),FALSE)*$E472</f>
        <v>0</v>
      </c>
      <c r="Q471" s="22">
        <f ca="1">VLOOKUP(CONCATENATE($F471," ",$G471),AllocFactorMatrix,(Q$4+1),FALSE)*$E472</f>
        <v>0</v>
      </c>
      <c r="R471" s="22">
        <f t="shared" ca="1" si="236"/>
        <v>0</v>
      </c>
      <c r="S471" s="22">
        <f ca="1">VLOOKUP(CONCATENATE($F471," ",$G471),AllocFactorMatrix,(S$4+1),FALSE)*$E472</f>
        <v>0</v>
      </c>
      <c r="T471" s="22">
        <f ca="1">VLOOKUP(CONCATENATE($F471," ",$G471),AllocFactorMatrix,(T$4+1),FALSE)*$E472</f>
        <v>0</v>
      </c>
      <c r="U471" s="22">
        <f ca="1">VLOOKUP(CONCATENATE($F471," ",$G471),AllocFactorMatrix,(U$4+1),FALSE)*$E472</f>
        <v>0</v>
      </c>
      <c r="V471" s="22">
        <f ca="1">VLOOKUP(CONCATENATE($F471," ",$G471),AllocFactorMatrix,(V$4+1),FALSE)*$E472</f>
        <v>0</v>
      </c>
      <c r="W471" s="22">
        <f t="shared" ca="1" si="237"/>
        <v>0</v>
      </c>
      <c r="X471" s="22">
        <f ca="1">VLOOKUP(CONCATENATE($F471," ",$G471),AllocFactorMatrix,(X$4+1),FALSE)*$E472</f>
        <v>0</v>
      </c>
      <c r="Y471" s="22">
        <f ca="1">VLOOKUP(CONCATENATE($F471," ",$G471),AllocFactorMatrix,(Y$4+1),FALSE)*$E472</f>
        <v>0</v>
      </c>
      <c r="Z471" s="22">
        <f t="shared" ca="1" si="235"/>
        <v>0</v>
      </c>
      <c r="AA471" s="22">
        <f ca="1">VLOOKUP(CONCATENATE($F471," ",$G471),AllocFactorMatrix,(AA$4+1),FALSE)*$E472</f>
        <v>0</v>
      </c>
      <c r="AB471" s="22">
        <f ca="1">VLOOKUP(CONCATENATE($F471," ",$G471),AllocFactorMatrix,(AB$4+1),FALSE)*$E472</f>
        <v>0</v>
      </c>
      <c r="AC471" s="22">
        <f ca="1">VLOOKUP(CONCATENATE($F471," ",$G471),AllocFactorMatrix,(AC$4+1),FALSE)*$E472</f>
        <v>0</v>
      </c>
    </row>
    <row r="472" spans="5:29" collapsed="1">
      <c r="E472" s="19">
        <v>0</v>
      </c>
      <c r="F472" s="43" t="str">
        <f>+F1984</f>
        <v>RB_GUP</v>
      </c>
      <c r="G472" s="17" t="str">
        <f>$G$15</f>
        <v>TOTAL</v>
      </c>
      <c r="H472" s="21">
        <f t="shared" ca="1" si="216"/>
        <v>0</v>
      </c>
      <c r="I472" s="22">
        <f ca="1">VLOOKUP(CONCATENATE($F472," ",$G472),AllocFactorMatrix,(I$4+1),FALSE)*$E472</f>
        <v>0</v>
      </c>
      <c r="J472" s="22">
        <f ca="1">VLOOKUP(CONCATENATE($F472," ",$G472),AllocFactorMatrix,(J$4+1),FALSE)*$E472</f>
        <v>0</v>
      </c>
      <c r="K472" s="22">
        <f ca="1">VLOOKUP(CONCATENATE($F472," ",$G472),AllocFactorMatrix,(K$4+1),FALSE)*$E472</f>
        <v>0</v>
      </c>
      <c r="L472" s="22">
        <f ca="1">VLOOKUP(CONCATENATE($F472," ",$G472),AllocFactorMatrix,(L$4+1),FALSE)*$E472</f>
        <v>0</v>
      </c>
      <c r="M472" s="22">
        <f t="shared" ca="1" si="234"/>
        <v>0</v>
      </c>
      <c r="N472" s="22">
        <f ca="1">VLOOKUP(CONCATENATE($F472," ",$G472),AllocFactorMatrix,(N$4+1),FALSE)*$E472</f>
        <v>0</v>
      </c>
      <c r="O472" s="22">
        <f ca="1">VLOOKUP(CONCATENATE($F472," ",$G472),AllocFactorMatrix,(O$4+1),FALSE)*$E472</f>
        <v>0</v>
      </c>
      <c r="P472" s="22">
        <f ca="1">VLOOKUP(CONCATENATE($F472," ",$G472),AllocFactorMatrix,(P$4+1),FALSE)*$E472</f>
        <v>0</v>
      </c>
      <c r="Q472" s="22">
        <f ca="1">VLOOKUP(CONCATENATE($F472," ",$G472),AllocFactorMatrix,(Q$4+1),FALSE)*$E472</f>
        <v>0</v>
      </c>
      <c r="R472" s="22">
        <f t="shared" ca="1" si="236"/>
        <v>0</v>
      </c>
      <c r="S472" s="22">
        <f ca="1">VLOOKUP(CONCATENATE($F472," ",$G472),AllocFactorMatrix,(S$4+1),FALSE)*$E472</f>
        <v>0</v>
      </c>
      <c r="T472" s="22">
        <f ca="1">VLOOKUP(CONCATENATE($F472," ",$G472),AllocFactorMatrix,(T$4+1),FALSE)*$E472</f>
        <v>0</v>
      </c>
      <c r="U472" s="22">
        <f ca="1">VLOOKUP(CONCATENATE($F472," ",$G472),AllocFactorMatrix,(U$4+1),FALSE)*$E472</f>
        <v>0</v>
      </c>
      <c r="V472" s="22">
        <f ca="1">VLOOKUP(CONCATENATE($F472," ",$G472),AllocFactorMatrix,(V$4+1),FALSE)*$E472</f>
        <v>0</v>
      </c>
      <c r="W472" s="22">
        <f t="shared" ca="1" si="237"/>
        <v>0</v>
      </c>
      <c r="X472" s="22">
        <f ca="1">VLOOKUP(CONCATENATE($F472," ",$G472),AllocFactorMatrix,(X$4+1),FALSE)*$E472</f>
        <v>0</v>
      </c>
      <c r="Y472" s="22">
        <f ca="1">VLOOKUP(CONCATENATE($F472," ",$G472),AllocFactorMatrix,(Y$4+1),FALSE)*$E472</f>
        <v>0</v>
      </c>
      <c r="Z472" s="22">
        <f t="shared" ca="1" si="235"/>
        <v>0</v>
      </c>
      <c r="AA472" s="22">
        <f ca="1">VLOOKUP(CONCATENATE($F472," ",$G472),AllocFactorMatrix,(AA$4+1),FALSE)*$E472</f>
        <v>0</v>
      </c>
      <c r="AB472" s="22">
        <f ca="1">VLOOKUP(CONCATENATE($F472," ",$G472),AllocFactorMatrix,(AB$4+1),FALSE)*$E472</f>
        <v>0</v>
      </c>
      <c r="AC472" s="22">
        <f ca="1">VLOOKUP(CONCATENATE($F472," ",$G472),AllocFactorMatrix,(AC$4+1),FALSE)*$E472</f>
        <v>0</v>
      </c>
    </row>
    <row r="473" spans="5:29" hidden="1" outlineLevel="1">
      <c r="F473" s="42" t="str">
        <f>F480</f>
        <v>LABOR_M</v>
      </c>
      <c r="G473" s="17" t="str">
        <f>$G$8</f>
        <v>PRODUCTION</v>
      </c>
      <c r="H473" s="21">
        <f t="shared" ca="1" si="216"/>
        <v>0</v>
      </c>
      <c r="I473" s="22">
        <f ca="1">VLOOKUP(CONCATENATE($F473," ",$G473),AllocFactorMatrix,(I$4+1),FALSE)*$E480</f>
        <v>0</v>
      </c>
      <c r="J473" s="22">
        <f ca="1">VLOOKUP(CONCATENATE($F473," ",$G473),AllocFactorMatrix,(J$4+1),FALSE)*$E480</f>
        <v>0</v>
      </c>
      <c r="K473" s="22">
        <f ca="1">VLOOKUP(CONCATENATE($F473," ",$G473),AllocFactorMatrix,(K$4+1),FALSE)*$E480</f>
        <v>0</v>
      </c>
      <c r="L473" s="22">
        <f ca="1">VLOOKUP(CONCATENATE($F473," ",$G473),AllocFactorMatrix,(L$4+1),FALSE)*$E480</f>
        <v>0</v>
      </c>
      <c r="M473" s="22">
        <f t="shared" ref="M473:M480" ca="1" si="238">SUBTOTAL(9,J473:L473)</f>
        <v>0</v>
      </c>
      <c r="N473" s="22">
        <f ca="1">VLOOKUP(CONCATENATE($F473," ",$G473),AllocFactorMatrix,(N$4+1),FALSE)*$E480</f>
        <v>0</v>
      </c>
      <c r="O473" s="22">
        <f ca="1">VLOOKUP(CONCATENATE($F473," ",$G473),AllocFactorMatrix,(O$4+1),FALSE)*$E480</f>
        <v>0</v>
      </c>
      <c r="P473" s="22">
        <f ca="1">VLOOKUP(CONCATENATE($F473," ",$G473),AllocFactorMatrix,(P$4+1),FALSE)*$E480</f>
        <v>0</v>
      </c>
      <c r="Q473" s="22">
        <f ca="1">VLOOKUP(CONCATENATE($F473," ",$G473),AllocFactorMatrix,(Q$4+1),FALSE)*$E480</f>
        <v>0</v>
      </c>
      <c r="R473" s="22">
        <f ca="1">SUBTOTAL(9,N473:Q473)</f>
        <v>0</v>
      </c>
      <c r="S473" s="22">
        <f ca="1">VLOOKUP(CONCATENATE($F473," ",$G473),AllocFactorMatrix,(S$4+1),FALSE)*$E480</f>
        <v>0</v>
      </c>
      <c r="T473" s="22">
        <f ca="1">VLOOKUP(CONCATENATE($F473," ",$G473),AllocFactorMatrix,(T$4+1),FALSE)*$E480</f>
        <v>0</v>
      </c>
      <c r="U473" s="22">
        <f ca="1">VLOOKUP(CONCATENATE($F473," ",$G473),AllocFactorMatrix,(U$4+1),FALSE)*$E480</f>
        <v>0</v>
      </c>
      <c r="V473" s="22">
        <f ca="1">VLOOKUP(CONCATENATE($F473," ",$G473),AllocFactorMatrix,(V$4+1),FALSE)*$E480</f>
        <v>0</v>
      </c>
      <c r="W473" s="22">
        <f ca="1">SUBTOTAL(9,S473:V473)</f>
        <v>0</v>
      </c>
      <c r="X473" s="22">
        <f ca="1">VLOOKUP(CONCATENATE($F473," ",$G473),AllocFactorMatrix,(X$4+1),FALSE)*$E480</f>
        <v>0</v>
      </c>
      <c r="Y473" s="22">
        <f ca="1">VLOOKUP(CONCATENATE($F473," ",$G473),AllocFactorMatrix,(Y$4+1),FALSE)*$E480</f>
        <v>0</v>
      </c>
      <c r="Z473" s="22">
        <f t="shared" ca="1" si="235"/>
        <v>0</v>
      </c>
      <c r="AA473" s="22">
        <f ca="1">VLOOKUP(CONCATENATE($F473," ",$G473),AllocFactorMatrix,(AA$4+1),FALSE)*$E480</f>
        <v>0</v>
      </c>
      <c r="AB473" s="22">
        <f ca="1">VLOOKUP(CONCATENATE($F473," ",$G473),AllocFactorMatrix,(AB$4+1),FALSE)*$E480</f>
        <v>0</v>
      </c>
      <c r="AC473" s="22">
        <f ca="1">VLOOKUP(CONCATENATE($F473," ",$G473),AllocFactorMatrix,(AC$4+1),FALSE)*$E480</f>
        <v>0</v>
      </c>
    </row>
    <row r="474" spans="5:29" hidden="1" outlineLevel="1">
      <c r="F474" s="42" t="str">
        <f>F480</f>
        <v>LABOR_M</v>
      </c>
      <c r="G474" s="17" t="str">
        <f>$G$9</f>
        <v>BULKTRAN</v>
      </c>
      <c r="H474" s="21">
        <f t="shared" ca="1" si="216"/>
        <v>0</v>
      </c>
      <c r="I474" s="22">
        <f ca="1">VLOOKUP(CONCATENATE($F474," ",$G474),AllocFactorMatrix,(I$4+1),FALSE)*$E480</f>
        <v>0</v>
      </c>
      <c r="J474" s="22">
        <f ca="1">VLOOKUP(CONCATENATE($F474," ",$G474),AllocFactorMatrix,(J$4+1),FALSE)*$E480</f>
        <v>0</v>
      </c>
      <c r="K474" s="22">
        <f ca="1">VLOOKUP(CONCATENATE($F474," ",$G474),AllocFactorMatrix,(K$4+1),FALSE)*$E480</f>
        <v>0</v>
      </c>
      <c r="L474" s="22">
        <f ca="1">VLOOKUP(CONCATENATE($F474," ",$G474),AllocFactorMatrix,(L$4+1),FALSE)*$E480</f>
        <v>0</v>
      </c>
      <c r="M474" s="22">
        <f t="shared" ca="1" si="238"/>
        <v>0</v>
      </c>
      <c r="N474" s="22">
        <f ca="1">VLOOKUP(CONCATENATE($F474," ",$G474),AllocFactorMatrix,(N$4+1),FALSE)*$E480</f>
        <v>0</v>
      </c>
      <c r="O474" s="22">
        <f ca="1">VLOOKUP(CONCATENATE($F474," ",$G474),AllocFactorMatrix,(O$4+1),FALSE)*$E480</f>
        <v>0</v>
      </c>
      <c r="P474" s="22">
        <f ca="1">VLOOKUP(CONCATENATE($F474," ",$G474),AllocFactorMatrix,(P$4+1),FALSE)*$E480</f>
        <v>0</v>
      </c>
      <c r="Q474" s="22">
        <f ca="1">VLOOKUP(CONCATENATE($F474," ",$G474),AllocFactorMatrix,(Q$4+1),FALSE)*$E480</f>
        <v>0</v>
      </c>
      <c r="R474" s="22">
        <f t="shared" ref="R474:R480" ca="1" si="239">SUBTOTAL(9,N474:Q474)</f>
        <v>0</v>
      </c>
      <c r="S474" s="22">
        <f ca="1">VLOOKUP(CONCATENATE($F474," ",$G474),AllocFactorMatrix,(S$4+1),FALSE)*$E480</f>
        <v>0</v>
      </c>
      <c r="T474" s="22">
        <f ca="1">VLOOKUP(CONCATENATE($F474," ",$G474),AllocFactorMatrix,(T$4+1),FALSE)*$E480</f>
        <v>0</v>
      </c>
      <c r="U474" s="22">
        <f ca="1">VLOOKUP(CONCATENATE($F474," ",$G474),AllocFactorMatrix,(U$4+1),FALSE)*$E480</f>
        <v>0</v>
      </c>
      <c r="V474" s="22">
        <f ca="1">VLOOKUP(CONCATENATE($F474," ",$G474),AllocFactorMatrix,(V$4+1),FALSE)*$E480</f>
        <v>0</v>
      </c>
      <c r="W474" s="22">
        <f t="shared" ref="W474:W480" ca="1" si="240">SUBTOTAL(9,S474:V474)</f>
        <v>0</v>
      </c>
      <c r="X474" s="22">
        <f ca="1">VLOOKUP(CONCATENATE($F474," ",$G474),AllocFactorMatrix,(X$4+1),FALSE)*$E480</f>
        <v>0</v>
      </c>
      <c r="Y474" s="22">
        <f ca="1">VLOOKUP(CONCATENATE($F474," ",$G474),AllocFactorMatrix,(Y$4+1),FALSE)*$E480</f>
        <v>0</v>
      </c>
      <c r="Z474" s="22">
        <f t="shared" ca="1" si="235"/>
        <v>0</v>
      </c>
      <c r="AA474" s="22">
        <f ca="1">VLOOKUP(CONCATENATE($F474," ",$G474),AllocFactorMatrix,(AA$4+1),FALSE)*$E480</f>
        <v>0</v>
      </c>
      <c r="AB474" s="22">
        <f ca="1">VLOOKUP(CONCATENATE($F474," ",$G474),AllocFactorMatrix,(AB$4+1),FALSE)*$E480</f>
        <v>0</v>
      </c>
      <c r="AC474" s="22">
        <f ca="1">VLOOKUP(CONCATENATE($F474," ",$G474),AllocFactorMatrix,(AC$4+1),FALSE)*$E480</f>
        <v>0</v>
      </c>
    </row>
    <row r="475" spans="5:29" hidden="1" outlineLevel="1">
      <c r="F475" s="42" t="str">
        <f>F480</f>
        <v>LABOR_M</v>
      </c>
      <c r="G475" s="17" t="str">
        <f>$G$10</f>
        <v>SUBTRAN</v>
      </c>
      <c r="H475" s="21">
        <f t="shared" ca="1" si="216"/>
        <v>0</v>
      </c>
      <c r="I475" s="22">
        <f ca="1">VLOOKUP(CONCATENATE($F475," ",$G475),AllocFactorMatrix,(I$4+1),FALSE)*$E480</f>
        <v>0</v>
      </c>
      <c r="J475" s="22">
        <f ca="1">VLOOKUP(CONCATENATE($F475," ",$G475),AllocFactorMatrix,(J$4+1),FALSE)*$E480</f>
        <v>0</v>
      </c>
      <c r="K475" s="22">
        <f ca="1">VLOOKUP(CONCATENATE($F475," ",$G475),AllocFactorMatrix,(K$4+1),FALSE)*$E480</f>
        <v>0</v>
      </c>
      <c r="L475" s="22">
        <f ca="1">VLOOKUP(CONCATENATE($F475," ",$G475),AllocFactorMatrix,(L$4+1),FALSE)*$E480</f>
        <v>0</v>
      </c>
      <c r="M475" s="22">
        <f t="shared" ca="1" si="238"/>
        <v>0</v>
      </c>
      <c r="N475" s="22">
        <f ca="1">VLOOKUP(CONCATENATE($F475," ",$G475),AllocFactorMatrix,(N$4+1),FALSE)*$E480</f>
        <v>0</v>
      </c>
      <c r="O475" s="22">
        <f ca="1">VLOOKUP(CONCATENATE($F475," ",$G475),AllocFactorMatrix,(O$4+1),FALSE)*$E480</f>
        <v>0</v>
      </c>
      <c r="P475" s="22">
        <f ca="1">VLOOKUP(CONCATENATE($F475," ",$G475),AllocFactorMatrix,(P$4+1),FALSE)*$E480</f>
        <v>0</v>
      </c>
      <c r="Q475" s="22">
        <f ca="1">VLOOKUP(CONCATENATE($F475," ",$G475),AllocFactorMatrix,(Q$4+1),FALSE)*$E480</f>
        <v>0</v>
      </c>
      <c r="R475" s="22">
        <f t="shared" ca="1" si="239"/>
        <v>0</v>
      </c>
      <c r="S475" s="22">
        <f ca="1">VLOOKUP(CONCATENATE($F475," ",$G475),AllocFactorMatrix,(S$4+1),FALSE)*$E480</f>
        <v>0</v>
      </c>
      <c r="T475" s="22">
        <f ca="1">VLOOKUP(CONCATENATE($F475," ",$G475),AllocFactorMatrix,(T$4+1),FALSE)*$E480</f>
        <v>0</v>
      </c>
      <c r="U475" s="22">
        <f ca="1">VLOOKUP(CONCATENATE($F475," ",$G475),AllocFactorMatrix,(U$4+1),FALSE)*$E480</f>
        <v>0</v>
      </c>
      <c r="V475" s="22">
        <f ca="1">VLOOKUP(CONCATENATE($F475," ",$G475),AllocFactorMatrix,(V$4+1),FALSE)*$E480</f>
        <v>0</v>
      </c>
      <c r="W475" s="22">
        <f t="shared" ca="1" si="240"/>
        <v>0</v>
      </c>
      <c r="X475" s="22">
        <f ca="1">VLOOKUP(CONCATENATE($F475," ",$G475),AllocFactorMatrix,(X$4+1),FALSE)*$E480</f>
        <v>0</v>
      </c>
      <c r="Y475" s="22">
        <f ca="1">VLOOKUP(CONCATENATE($F475," ",$G475),AllocFactorMatrix,(Y$4+1),FALSE)*$E480</f>
        <v>0</v>
      </c>
      <c r="Z475" s="22">
        <f t="shared" ca="1" si="235"/>
        <v>0</v>
      </c>
      <c r="AA475" s="22">
        <f ca="1">VLOOKUP(CONCATENATE($F475," ",$G475),AllocFactorMatrix,(AA$4+1),FALSE)*$E480</f>
        <v>0</v>
      </c>
      <c r="AB475" s="22">
        <f ca="1">VLOOKUP(CONCATENATE($F475," ",$G475),AllocFactorMatrix,(AB$4+1),FALSE)*$E480</f>
        <v>0</v>
      </c>
      <c r="AC475" s="22">
        <f ca="1">VLOOKUP(CONCATENATE($F475," ",$G475),AllocFactorMatrix,(AC$4+1),FALSE)*$E480</f>
        <v>0</v>
      </c>
    </row>
    <row r="476" spans="5:29" hidden="1" outlineLevel="1">
      <c r="F476" s="42" t="str">
        <f>F480</f>
        <v>LABOR_M</v>
      </c>
      <c r="G476" s="17" t="str">
        <f>$G$11</f>
        <v>DISTPRI</v>
      </c>
      <c r="H476" s="21">
        <f t="shared" ca="1" si="216"/>
        <v>0</v>
      </c>
      <c r="I476" s="22">
        <f ca="1">VLOOKUP(CONCATENATE($F476," ",$G476),AllocFactorMatrix,(I$4+1),FALSE)*$E480</f>
        <v>0</v>
      </c>
      <c r="J476" s="22">
        <f ca="1">VLOOKUP(CONCATENATE($F476," ",$G476),AllocFactorMatrix,(J$4+1),FALSE)*$E480</f>
        <v>0</v>
      </c>
      <c r="K476" s="22">
        <f ca="1">VLOOKUP(CONCATENATE($F476," ",$G476),AllocFactorMatrix,(K$4+1),FALSE)*$E480</f>
        <v>0</v>
      </c>
      <c r="L476" s="22">
        <f ca="1">VLOOKUP(CONCATENATE($F476," ",$G476),AllocFactorMatrix,(L$4+1),FALSE)*$E480</f>
        <v>0</v>
      </c>
      <c r="M476" s="22">
        <f t="shared" ca="1" si="238"/>
        <v>0</v>
      </c>
      <c r="N476" s="22">
        <f ca="1">VLOOKUP(CONCATENATE($F476," ",$G476),AllocFactorMatrix,(N$4+1),FALSE)*$E480</f>
        <v>0</v>
      </c>
      <c r="O476" s="22">
        <f ca="1">VLOOKUP(CONCATENATE($F476," ",$G476),AllocFactorMatrix,(O$4+1),FALSE)*$E480</f>
        <v>0</v>
      </c>
      <c r="P476" s="22">
        <f ca="1">VLOOKUP(CONCATENATE($F476," ",$G476),AllocFactorMatrix,(P$4+1),FALSE)*$E480</f>
        <v>0</v>
      </c>
      <c r="Q476" s="22">
        <f ca="1">VLOOKUP(CONCATENATE($F476," ",$G476),AllocFactorMatrix,(Q$4+1),FALSE)*$E480</f>
        <v>0</v>
      </c>
      <c r="R476" s="22">
        <f t="shared" ca="1" si="239"/>
        <v>0</v>
      </c>
      <c r="S476" s="22">
        <f ca="1">VLOOKUP(CONCATENATE($F476," ",$G476),AllocFactorMatrix,(S$4+1),FALSE)*$E480</f>
        <v>0</v>
      </c>
      <c r="T476" s="22">
        <f ca="1">VLOOKUP(CONCATENATE($F476," ",$G476),AllocFactorMatrix,(T$4+1),FALSE)*$E480</f>
        <v>0</v>
      </c>
      <c r="U476" s="22">
        <f ca="1">VLOOKUP(CONCATENATE($F476," ",$G476),AllocFactorMatrix,(U$4+1),FALSE)*$E480</f>
        <v>0</v>
      </c>
      <c r="V476" s="22">
        <f ca="1">VLOOKUP(CONCATENATE($F476," ",$G476),AllocFactorMatrix,(V$4+1),FALSE)*$E480</f>
        <v>0</v>
      </c>
      <c r="W476" s="22">
        <f t="shared" ca="1" si="240"/>
        <v>0</v>
      </c>
      <c r="X476" s="22">
        <f ca="1">VLOOKUP(CONCATENATE($F476," ",$G476),AllocFactorMatrix,(X$4+1),FALSE)*$E480</f>
        <v>0</v>
      </c>
      <c r="Y476" s="22">
        <f ca="1">VLOOKUP(CONCATENATE($F476," ",$G476),AllocFactorMatrix,(Y$4+1),FALSE)*$E480</f>
        <v>0</v>
      </c>
      <c r="Z476" s="22">
        <f t="shared" ca="1" si="235"/>
        <v>0</v>
      </c>
      <c r="AA476" s="22">
        <f ca="1">VLOOKUP(CONCATENATE($F476," ",$G476),AllocFactorMatrix,(AA$4+1),FALSE)*$E480</f>
        <v>0</v>
      </c>
      <c r="AB476" s="22">
        <f ca="1">VLOOKUP(CONCATENATE($F476," ",$G476),AllocFactorMatrix,(AB$4+1),FALSE)*$E480</f>
        <v>0</v>
      </c>
      <c r="AC476" s="22">
        <f ca="1">VLOOKUP(CONCATENATE($F476," ",$G476),AllocFactorMatrix,(AC$4+1),FALSE)*$E480</f>
        <v>0</v>
      </c>
    </row>
    <row r="477" spans="5:29" hidden="1" outlineLevel="1">
      <c r="F477" s="42" t="str">
        <f>F480</f>
        <v>LABOR_M</v>
      </c>
      <c r="G477" s="17" t="str">
        <f>$G$12</f>
        <v>DISTSEC</v>
      </c>
      <c r="H477" s="21">
        <f t="shared" ca="1" si="216"/>
        <v>0</v>
      </c>
      <c r="I477" s="22">
        <f ca="1">VLOOKUP(CONCATENATE($F477," ",$G477),AllocFactorMatrix,(I$4+1),FALSE)*$E480</f>
        <v>0</v>
      </c>
      <c r="J477" s="22">
        <f ca="1">VLOOKUP(CONCATENATE($F477," ",$G477),AllocFactorMatrix,(J$4+1),FALSE)*$E480</f>
        <v>0</v>
      </c>
      <c r="K477" s="22">
        <f ca="1">VLOOKUP(CONCATENATE($F477," ",$G477),AllocFactorMatrix,(K$4+1),FALSE)*$E480</f>
        <v>0</v>
      </c>
      <c r="L477" s="22">
        <f ca="1">VLOOKUP(CONCATENATE($F477," ",$G477),AllocFactorMatrix,(L$4+1),FALSE)*$E480</f>
        <v>0</v>
      </c>
      <c r="M477" s="22">
        <f t="shared" ca="1" si="238"/>
        <v>0</v>
      </c>
      <c r="N477" s="22">
        <f ca="1">VLOOKUP(CONCATENATE($F477," ",$G477),AllocFactorMatrix,(N$4+1),FALSE)*$E480</f>
        <v>0</v>
      </c>
      <c r="O477" s="22">
        <f ca="1">VLOOKUP(CONCATENATE($F477," ",$G477),AllocFactorMatrix,(O$4+1),FALSE)*$E480</f>
        <v>0</v>
      </c>
      <c r="P477" s="22">
        <f ca="1">VLOOKUP(CONCATENATE($F477," ",$G477),AllocFactorMatrix,(P$4+1),FALSE)*$E480</f>
        <v>0</v>
      </c>
      <c r="Q477" s="22">
        <f ca="1">VLOOKUP(CONCATENATE($F477," ",$G477),AllocFactorMatrix,(Q$4+1),FALSE)*$E480</f>
        <v>0</v>
      </c>
      <c r="R477" s="22">
        <f t="shared" ca="1" si="239"/>
        <v>0</v>
      </c>
      <c r="S477" s="22">
        <f ca="1">VLOOKUP(CONCATENATE($F477," ",$G477),AllocFactorMatrix,(S$4+1),FALSE)*$E480</f>
        <v>0</v>
      </c>
      <c r="T477" s="22">
        <f ca="1">VLOOKUP(CONCATENATE($F477," ",$G477),AllocFactorMatrix,(T$4+1),FALSE)*$E480</f>
        <v>0</v>
      </c>
      <c r="U477" s="22">
        <f ca="1">VLOOKUP(CONCATENATE($F477," ",$G477),AllocFactorMatrix,(U$4+1),FALSE)*$E480</f>
        <v>0</v>
      </c>
      <c r="V477" s="22">
        <f ca="1">VLOOKUP(CONCATENATE($F477," ",$G477),AllocFactorMatrix,(V$4+1),FALSE)*$E480</f>
        <v>0</v>
      </c>
      <c r="W477" s="22">
        <f t="shared" ca="1" si="240"/>
        <v>0</v>
      </c>
      <c r="X477" s="22">
        <f ca="1">VLOOKUP(CONCATENATE($F477," ",$G477),AllocFactorMatrix,(X$4+1),FALSE)*$E480</f>
        <v>0</v>
      </c>
      <c r="Y477" s="22">
        <f ca="1">VLOOKUP(CONCATENATE($F477," ",$G477),AllocFactorMatrix,(Y$4+1),FALSE)*$E480</f>
        <v>0</v>
      </c>
      <c r="Z477" s="22">
        <f t="shared" ca="1" si="235"/>
        <v>0</v>
      </c>
      <c r="AA477" s="22">
        <f ca="1">VLOOKUP(CONCATENATE($F477," ",$G477),AllocFactorMatrix,(AA$4+1),FALSE)*$E480</f>
        <v>0</v>
      </c>
      <c r="AB477" s="22">
        <f ca="1">VLOOKUP(CONCATENATE($F477," ",$G477),AllocFactorMatrix,(AB$4+1),FALSE)*$E480</f>
        <v>0</v>
      </c>
      <c r="AC477" s="22">
        <f ca="1">VLOOKUP(CONCATENATE($F477," ",$G477),AllocFactorMatrix,(AC$4+1),FALSE)*$E480</f>
        <v>0</v>
      </c>
    </row>
    <row r="478" spans="5:29" hidden="1" outlineLevel="1">
      <c r="F478" s="42" t="str">
        <f>F480</f>
        <v>LABOR_M</v>
      </c>
      <c r="G478" s="17" t="str">
        <f>$G$13</f>
        <v>ENERGY</v>
      </c>
      <c r="H478" s="21">
        <f t="shared" ca="1" si="216"/>
        <v>0</v>
      </c>
      <c r="I478" s="22">
        <f ca="1">VLOOKUP(CONCATENATE($F478," ",$G478),AllocFactorMatrix,(I$4+1),FALSE)*$E480</f>
        <v>0</v>
      </c>
      <c r="J478" s="22">
        <f ca="1">VLOOKUP(CONCATENATE($F478," ",$G478),AllocFactorMatrix,(J$4+1),FALSE)*$E480</f>
        <v>0</v>
      </c>
      <c r="K478" s="22">
        <f ca="1">VLOOKUP(CONCATENATE($F478," ",$G478),AllocFactorMatrix,(K$4+1),FALSE)*$E480</f>
        <v>0</v>
      </c>
      <c r="L478" s="22">
        <f ca="1">VLOOKUP(CONCATENATE($F478," ",$G478),AllocFactorMatrix,(L$4+1),FALSE)*$E480</f>
        <v>0</v>
      </c>
      <c r="M478" s="22">
        <f t="shared" ca="1" si="238"/>
        <v>0</v>
      </c>
      <c r="N478" s="22">
        <f ca="1">VLOOKUP(CONCATENATE($F478," ",$G478),AllocFactorMatrix,(N$4+1),FALSE)*$E480</f>
        <v>0</v>
      </c>
      <c r="O478" s="22">
        <f ca="1">VLOOKUP(CONCATENATE($F478," ",$G478),AllocFactorMatrix,(O$4+1),FALSE)*$E480</f>
        <v>0</v>
      </c>
      <c r="P478" s="22">
        <f ca="1">VLOOKUP(CONCATENATE($F478," ",$G478),AllocFactorMatrix,(P$4+1),FALSE)*$E480</f>
        <v>0</v>
      </c>
      <c r="Q478" s="22">
        <f ca="1">VLOOKUP(CONCATENATE($F478," ",$G478),AllocFactorMatrix,(Q$4+1),FALSE)*$E480</f>
        <v>0</v>
      </c>
      <c r="R478" s="22">
        <f t="shared" ca="1" si="239"/>
        <v>0</v>
      </c>
      <c r="S478" s="22">
        <f ca="1">VLOOKUP(CONCATENATE($F478," ",$G478),AllocFactorMatrix,(S$4+1),FALSE)*$E480</f>
        <v>0</v>
      </c>
      <c r="T478" s="22">
        <f ca="1">VLOOKUP(CONCATENATE($F478," ",$G478),AllocFactorMatrix,(T$4+1),FALSE)*$E480</f>
        <v>0</v>
      </c>
      <c r="U478" s="22">
        <f ca="1">VLOOKUP(CONCATENATE($F478," ",$G478),AllocFactorMatrix,(U$4+1),FALSE)*$E480</f>
        <v>0</v>
      </c>
      <c r="V478" s="22">
        <f ca="1">VLOOKUP(CONCATENATE($F478," ",$G478),AllocFactorMatrix,(V$4+1),FALSE)*$E480</f>
        <v>0</v>
      </c>
      <c r="W478" s="22">
        <f t="shared" ca="1" si="240"/>
        <v>0</v>
      </c>
      <c r="X478" s="22">
        <f ca="1">VLOOKUP(CONCATENATE($F478," ",$G478),AllocFactorMatrix,(X$4+1),FALSE)*$E480</f>
        <v>0</v>
      </c>
      <c r="Y478" s="22">
        <f ca="1">VLOOKUP(CONCATENATE($F478," ",$G478),AllocFactorMatrix,(Y$4+1),FALSE)*$E480</f>
        <v>0</v>
      </c>
      <c r="Z478" s="22">
        <f t="shared" ca="1" si="235"/>
        <v>0</v>
      </c>
      <c r="AA478" s="22">
        <f ca="1">VLOOKUP(CONCATENATE($F478," ",$G478),AllocFactorMatrix,(AA$4+1),FALSE)*$E480</f>
        <v>0</v>
      </c>
      <c r="AB478" s="22">
        <f ca="1">VLOOKUP(CONCATENATE($F478," ",$G478),AllocFactorMatrix,(AB$4+1),FALSE)*$E480</f>
        <v>0</v>
      </c>
      <c r="AC478" s="22">
        <f ca="1">VLOOKUP(CONCATENATE($F478," ",$G478),AllocFactorMatrix,(AC$4+1),FALSE)*$E480</f>
        <v>0</v>
      </c>
    </row>
    <row r="479" spans="5:29" hidden="1" outlineLevel="1">
      <c r="F479" s="42" t="str">
        <f>F480</f>
        <v>LABOR_M</v>
      </c>
      <c r="G479" s="17" t="str">
        <f>$G$14</f>
        <v>CUSTOMER</v>
      </c>
      <c r="H479" s="21">
        <f t="shared" ca="1" si="216"/>
        <v>0</v>
      </c>
      <c r="I479" s="22">
        <f ca="1">VLOOKUP(CONCATENATE($F479," ",$G479),AllocFactorMatrix,(I$4+1),FALSE)*$E480</f>
        <v>0</v>
      </c>
      <c r="J479" s="22">
        <f ca="1">VLOOKUP(CONCATENATE($F479," ",$G479),AllocFactorMatrix,(J$4+1),FALSE)*$E480</f>
        <v>0</v>
      </c>
      <c r="K479" s="22">
        <f ca="1">VLOOKUP(CONCATENATE($F479," ",$G479),AllocFactorMatrix,(K$4+1),FALSE)*$E480</f>
        <v>0</v>
      </c>
      <c r="L479" s="22">
        <f ca="1">VLOOKUP(CONCATENATE($F479," ",$G479),AllocFactorMatrix,(L$4+1),FALSE)*$E480</f>
        <v>0</v>
      </c>
      <c r="M479" s="22">
        <f t="shared" ca="1" si="238"/>
        <v>0</v>
      </c>
      <c r="N479" s="22">
        <f ca="1">VLOOKUP(CONCATENATE($F479," ",$G479),AllocFactorMatrix,(N$4+1),FALSE)*$E480</f>
        <v>0</v>
      </c>
      <c r="O479" s="22">
        <f ca="1">VLOOKUP(CONCATENATE($F479," ",$G479),AllocFactorMatrix,(O$4+1),FALSE)*$E480</f>
        <v>0</v>
      </c>
      <c r="P479" s="22">
        <f ca="1">VLOOKUP(CONCATENATE($F479," ",$G479),AllocFactorMatrix,(P$4+1),FALSE)*$E480</f>
        <v>0</v>
      </c>
      <c r="Q479" s="22">
        <f ca="1">VLOOKUP(CONCATENATE($F479," ",$G479),AllocFactorMatrix,(Q$4+1),FALSE)*$E480</f>
        <v>0</v>
      </c>
      <c r="R479" s="22">
        <f t="shared" ca="1" si="239"/>
        <v>0</v>
      </c>
      <c r="S479" s="22">
        <f ca="1">VLOOKUP(CONCATENATE($F479," ",$G479),AllocFactorMatrix,(S$4+1),FALSE)*$E480</f>
        <v>0</v>
      </c>
      <c r="T479" s="22">
        <f ca="1">VLOOKUP(CONCATENATE($F479," ",$G479),AllocFactorMatrix,(T$4+1),FALSE)*$E480</f>
        <v>0</v>
      </c>
      <c r="U479" s="22">
        <f ca="1">VLOOKUP(CONCATENATE($F479," ",$G479),AllocFactorMatrix,(U$4+1),FALSE)*$E480</f>
        <v>0</v>
      </c>
      <c r="V479" s="22">
        <f ca="1">VLOOKUP(CONCATENATE($F479," ",$G479),AllocFactorMatrix,(V$4+1),FALSE)*$E480</f>
        <v>0</v>
      </c>
      <c r="W479" s="22">
        <f t="shared" ca="1" si="240"/>
        <v>0</v>
      </c>
      <c r="X479" s="22">
        <f ca="1">VLOOKUP(CONCATENATE($F479," ",$G479),AllocFactorMatrix,(X$4+1),FALSE)*$E480</f>
        <v>0</v>
      </c>
      <c r="Y479" s="22">
        <f ca="1">VLOOKUP(CONCATENATE($F479," ",$G479),AllocFactorMatrix,(Y$4+1),FALSE)*$E480</f>
        <v>0</v>
      </c>
      <c r="Z479" s="22">
        <f t="shared" ca="1" si="235"/>
        <v>0</v>
      </c>
      <c r="AA479" s="22">
        <f ca="1">VLOOKUP(CONCATENATE($F479," ",$G479),AllocFactorMatrix,(AA$4+1),FALSE)*$E480</f>
        <v>0</v>
      </c>
      <c r="AB479" s="22">
        <f ca="1">VLOOKUP(CONCATENATE($F479," ",$G479),AllocFactorMatrix,(AB$4+1),FALSE)*$E480</f>
        <v>0</v>
      </c>
      <c r="AC479" s="22">
        <f ca="1">VLOOKUP(CONCATENATE($F479," ",$G479),AllocFactorMatrix,(AC$4+1),FALSE)*$E480</f>
        <v>0</v>
      </c>
    </row>
    <row r="480" spans="5:29" collapsed="1">
      <c r="E480" s="19">
        <v>0</v>
      </c>
      <c r="F480" s="42" t="str">
        <f>+F1992</f>
        <v>LABOR_M</v>
      </c>
      <c r="G480" s="17" t="str">
        <f>$G$15</f>
        <v>TOTAL</v>
      </c>
      <c r="H480" s="21">
        <f t="shared" ca="1" si="216"/>
        <v>0</v>
      </c>
      <c r="I480" s="22">
        <f ca="1">VLOOKUP(CONCATENATE($F480," ",$G480),AllocFactorMatrix,(I$4+1),FALSE)*$E480</f>
        <v>0</v>
      </c>
      <c r="J480" s="22">
        <f ca="1">VLOOKUP(CONCATENATE($F480," ",$G480),AllocFactorMatrix,(J$4+1),FALSE)*$E480</f>
        <v>0</v>
      </c>
      <c r="K480" s="22">
        <f ca="1">VLOOKUP(CONCATENATE($F480," ",$G480),AllocFactorMatrix,(K$4+1),FALSE)*$E480</f>
        <v>0</v>
      </c>
      <c r="L480" s="22">
        <f ca="1">VLOOKUP(CONCATENATE($F480," ",$G480),AllocFactorMatrix,(L$4+1),FALSE)*$E480</f>
        <v>0</v>
      </c>
      <c r="M480" s="22">
        <f t="shared" ca="1" si="238"/>
        <v>0</v>
      </c>
      <c r="N480" s="22">
        <f ca="1">VLOOKUP(CONCATENATE($F480," ",$G480),AllocFactorMatrix,(N$4+1),FALSE)*$E480</f>
        <v>0</v>
      </c>
      <c r="O480" s="22">
        <f ca="1">VLOOKUP(CONCATENATE($F480," ",$G480),AllocFactorMatrix,(O$4+1),FALSE)*$E480</f>
        <v>0</v>
      </c>
      <c r="P480" s="22">
        <f ca="1">VLOOKUP(CONCATENATE($F480," ",$G480),AllocFactorMatrix,(P$4+1),FALSE)*$E480</f>
        <v>0</v>
      </c>
      <c r="Q480" s="22">
        <f ca="1">VLOOKUP(CONCATENATE($F480," ",$G480),AllocFactorMatrix,(Q$4+1),FALSE)*$E480</f>
        <v>0</v>
      </c>
      <c r="R480" s="22">
        <f t="shared" ca="1" si="239"/>
        <v>0</v>
      </c>
      <c r="S480" s="22">
        <f ca="1">VLOOKUP(CONCATENATE($F480," ",$G480),AllocFactorMatrix,(S$4+1),FALSE)*$E480</f>
        <v>0</v>
      </c>
      <c r="T480" s="22">
        <f ca="1">VLOOKUP(CONCATENATE($F480," ",$G480),AllocFactorMatrix,(T$4+1),FALSE)*$E480</f>
        <v>0</v>
      </c>
      <c r="U480" s="22">
        <f ca="1">VLOOKUP(CONCATENATE($F480," ",$G480),AllocFactorMatrix,(U$4+1),FALSE)*$E480</f>
        <v>0</v>
      </c>
      <c r="V480" s="22">
        <f ca="1">VLOOKUP(CONCATENATE($F480," ",$G480),AllocFactorMatrix,(V$4+1),FALSE)*$E480</f>
        <v>0</v>
      </c>
      <c r="W480" s="22">
        <f t="shared" ca="1" si="240"/>
        <v>0</v>
      </c>
      <c r="X480" s="22">
        <f ca="1">VLOOKUP(CONCATENATE($F480," ",$G480),AllocFactorMatrix,(X$4+1),FALSE)*$E480</f>
        <v>0</v>
      </c>
      <c r="Y480" s="22">
        <f ca="1">VLOOKUP(CONCATENATE($F480," ",$G480),AllocFactorMatrix,(Y$4+1),FALSE)*$E480</f>
        <v>0</v>
      </c>
      <c r="Z480" s="22">
        <f t="shared" ca="1" si="235"/>
        <v>0</v>
      </c>
      <c r="AA480" s="22">
        <f ca="1">VLOOKUP(CONCATENATE($F480," ",$G480),AllocFactorMatrix,(AA$4+1),FALSE)*$E480</f>
        <v>0</v>
      </c>
      <c r="AB480" s="22">
        <f ca="1">VLOOKUP(CONCATENATE($F480," ",$G480),AllocFactorMatrix,(AB$4+1),FALSE)*$E480</f>
        <v>0</v>
      </c>
      <c r="AC480" s="22">
        <f ca="1">VLOOKUP(CONCATENATE($F480," ",$G480),AllocFactorMatrix,(AC$4+1),FALSE)*$E480</f>
        <v>0</v>
      </c>
    </row>
    <row r="481" spans="5:29" hidden="1" outlineLevel="1">
      <c r="F481" s="42" t="str">
        <f>F488</f>
        <v>LABOR_M</v>
      </c>
      <c r="G481" s="17" t="str">
        <f>$G$8</f>
        <v>PRODUCTION</v>
      </c>
      <c r="H481" s="21">
        <f t="shared" ca="1" si="216"/>
        <v>0</v>
      </c>
      <c r="I481" s="22">
        <f ca="1">VLOOKUP(CONCATENATE($F481," ",$G481),AllocFactorMatrix,(I$4+1),FALSE)*$E488</f>
        <v>0</v>
      </c>
      <c r="J481" s="22">
        <f ca="1">VLOOKUP(CONCATENATE($F481," ",$G481),AllocFactorMatrix,(J$4+1),FALSE)*$E488</f>
        <v>0</v>
      </c>
      <c r="K481" s="22">
        <f ca="1">VLOOKUP(CONCATENATE($F481," ",$G481),AllocFactorMatrix,(K$4+1),FALSE)*$E488</f>
        <v>0</v>
      </c>
      <c r="L481" s="22">
        <f ca="1">VLOOKUP(CONCATENATE($F481," ",$G481),AllocFactorMatrix,(L$4+1),FALSE)*$E488</f>
        <v>0</v>
      </c>
      <c r="M481" s="22">
        <f t="shared" ref="M481:M488" ca="1" si="241">SUBTOTAL(9,J481:L481)</f>
        <v>0</v>
      </c>
      <c r="N481" s="22">
        <f ca="1">VLOOKUP(CONCATENATE($F481," ",$G481),AllocFactorMatrix,(N$4+1),FALSE)*$E488</f>
        <v>0</v>
      </c>
      <c r="O481" s="22">
        <f ca="1">VLOOKUP(CONCATENATE($F481," ",$G481),AllocFactorMatrix,(O$4+1),FALSE)*$E488</f>
        <v>0</v>
      </c>
      <c r="P481" s="22">
        <f ca="1">VLOOKUP(CONCATENATE($F481," ",$G481),AllocFactorMatrix,(P$4+1),FALSE)*$E488</f>
        <v>0</v>
      </c>
      <c r="Q481" s="22">
        <f ca="1">VLOOKUP(CONCATENATE($F481," ",$G481),AllocFactorMatrix,(Q$4+1),FALSE)*$E488</f>
        <v>0</v>
      </c>
      <c r="R481" s="22">
        <f ca="1">SUBTOTAL(9,N481:Q481)</f>
        <v>0</v>
      </c>
      <c r="S481" s="22">
        <f ca="1">VLOOKUP(CONCATENATE($F481," ",$G481),AllocFactorMatrix,(S$4+1),FALSE)*$E488</f>
        <v>0</v>
      </c>
      <c r="T481" s="22">
        <f ca="1">VLOOKUP(CONCATENATE($F481," ",$G481),AllocFactorMatrix,(T$4+1),FALSE)*$E488</f>
        <v>0</v>
      </c>
      <c r="U481" s="22">
        <f ca="1">VLOOKUP(CONCATENATE($F481," ",$G481),AllocFactorMatrix,(U$4+1),FALSE)*$E488</f>
        <v>0</v>
      </c>
      <c r="V481" s="22">
        <f ca="1">VLOOKUP(CONCATENATE($F481," ",$G481),AllocFactorMatrix,(V$4+1),FALSE)*$E488</f>
        <v>0</v>
      </c>
      <c r="W481" s="22">
        <f ca="1">SUBTOTAL(9,S481:V481)</f>
        <v>0</v>
      </c>
      <c r="X481" s="22">
        <f ca="1">VLOOKUP(CONCATENATE($F481," ",$G481),AllocFactorMatrix,(X$4+1),FALSE)*$E488</f>
        <v>0</v>
      </c>
      <c r="Y481" s="22">
        <f ca="1">VLOOKUP(CONCATENATE($F481," ",$G481),AllocFactorMatrix,(Y$4+1),FALSE)*$E488</f>
        <v>0</v>
      </c>
      <c r="Z481" s="22">
        <f t="shared" ca="1" si="235"/>
        <v>0</v>
      </c>
      <c r="AA481" s="22">
        <f ca="1">VLOOKUP(CONCATENATE($F481," ",$G481),AllocFactorMatrix,(AA$4+1),FALSE)*$E488</f>
        <v>0</v>
      </c>
      <c r="AB481" s="22">
        <f ca="1">VLOOKUP(CONCATENATE($F481," ",$G481),AllocFactorMatrix,(AB$4+1),FALSE)*$E488</f>
        <v>0</v>
      </c>
      <c r="AC481" s="22">
        <f ca="1">VLOOKUP(CONCATENATE($F481," ",$G481),AllocFactorMatrix,(AC$4+1),FALSE)*$E488</f>
        <v>0</v>
      </c>
    </row>
    <row r="482" spans="5:29" hidden="1" outlineLevel="1">
      <c r="F482" s="42" t="str">
        <f>F488</f>
        <v>LABOR_M</v>
      </c>
      <c r="G482" s="17" t="str">
        <f>$G$9</f>
        <v>BULKTRAN</v>
      </c>
      <c r="H482" s="21">
        <f t="shared" ca="1" si="216"/>
        <v>0</v>
      </c>
      <c r="I482" s="22">
        <f ca="1">VLOOKUP(CONCATENATE($F482," ",$G482),AllocFactorMatrix,(I$4+1),FALSE)*$E488</f>
        <v>0</v>
      </c>
      <c r="J482" s="22">
        <f ca="1">VLOOKUP(CONCATENATE($F482," ",$G482),AllocFactorMatrix,(J$4+1),FALSE)*$E488</f>
        <v>0</v>
      </c>
      <c r="K482" s="22">
        <f ca="1">VLOOKUP(CONCATENATE($F482," ",$G482),AllocFactorMatrix,(K$4+1),FALSE)*$E488</f>
        <v>0</v>
      </c>
      <c r="L482" s="22">
        <f ca="1">VLOOKUP(CONCATENATE($F482," ",$G482),AllocFactorMatrix,(L$4+1),FALSE)*$E488</f>
        <v>0</v>
      </c>
      <c r="M482" s="22">
        <f t="shared" ca="1" si="241"/>
        <v>0</v>
      </c>
      <c r="N482" s="22">
        <f ca="1">VLOOKUP(CONCATENATE($F482," ",$G482),AllocFactorMatrix,(N$4+1),FALSE)*$E488</f>
        <v>0</v>
      </c>
      <c r="O482" s="22">
        <f ca="1">VLOOKUP(CONCATENATE($F482," ",$G482),AllocFactorMatrix,(O$4+1),FALSE)*$E488</f>
        <v>0</v>
      </c>
      <c r="P482" s="22">
        <f ca="1">VLOOKUP(CONCATENATE($F482," ",$G482),AllocFactorMatrix,(P$4+1),FALSE)*$E488</f>
        <v>0</v>
      </c>
      <c r="Q482" s="22">
        <f ca="1">VLOOKUP(CONCATENATE($F482," ",$G482),AllocFactorMatrix,(Q$4+1),FALSE)*$E488</f>
        <v>0</v>
      </c>
      <c r="R482" s="22">
        <f t="shared" ref="R482:R488" ca="1" si="242">SUBTOTAL(9,N482:Q482)</f>
        <v>0</v>
      </c>
      <c r="S482" s="22">
        <f ca="1">VLOOKUP(CONCATENATE($F482," ",$G482),AllocFactorMatrix,(S$4+1),FALSE)*$E488</f>
        <v>0</v>
      </c>
      <c r="T482" s="22">
        <f ca="1">VLOOKUP(CONCATENATE($F482," ",$G482),AllocFactorMatrix,(T$4+1),FALSE)*$E488</f>
        <v>0</v>
      </c>
      <c r="U482" s="22">
        <f ca="1">VLOOKUP(CONCATENATE($F482," ",$G482),AllocFactorMatrix,(U$4+1),FALSE)*$E488</f>
        <v>0</v>
      </c>
      <c r="V482" s="22">
        <f ca="1">VLOOKUP(CONCATENATE($F482," ",$G482),AllocFactorMatrix,(V$4+1),FALSE)*$E488</f>
        <v>0</v>
      </c>
      <c r="W482" s="22">
        <f t="shared" ref="W482:W488" ca="1" si="243">SUBTOTAL(9,S482:V482)</f>
        <v>0</v>
      </c>
      <c r="X482" s="22">
        <f ca="1">VLOOKUP(CONCATENATE($F482," ",$G482),AllocFactorMatrix,(X$4+1),FALSE)*$E488</f>
        <v>0</v>
      </c>
      <c r="Y482" s="22">
        <f ca="1">VLOOKUP(CONCATENATE($F482," ",$G482),AllocFactorMatrix,(Y$4+1),FALSE)*$E488</f>
        <v>0</v>
      </c>
      <c r="Z482" s="22">
        <f t="shared" ca="1" si="235"/>
        <v>0</v>
      </c>
      <c r="AA482" s="22">
        <f ca="1">VLOOKUP(CONCATENATE($F482," ",$G482),AllocFactorMatrix,(AA$4+1),FALSE)*$E488</f>
        <v>0</v>
      </c>
      <c r="AB482" s="22">
        <f ca="1">VLOOKUP(CONCATENATE($F482," ",$G482),AllocFactorMatrix,(AB$4+1),FALSE)*$E488</f>
        <v>0</v>
      </c>
      <c r="AC482" s="22">
        <f ca="1">VLOOKUP(CONCATENATE($F482," ",$G482),AllocFactorMatrix,(AC$4+1),FALSE)*$E488</f>
        <v>0</v>
      </c>
    </row>
    <row r="483" spans="5:29" hidden="1" outlineLevel="1">
      <c r="F483" s="42" t="str">
        <f>F488</f>
        <v>LABOR_M</v>
      </c>
      <c r="G483" s="17" t="str">
        <f>$G$10</f>
        <v>SUBTRAN</v>
      </c>
      <c r="H483" s="21">
        <f t="shared" ca="1" si="216"/>
        <v>0</v>
      </c>
      <c r="I483" s="22">
        <f ca="1">VLOOKUP(CONCATENATE($F483," ",$G483),AllocFactorMatrix,(I$4+1),FALSE)*$E488</f>
        <v>0</v>
      </c>
      <c r="J483" s="22">
        <f ca="1">VLOOKUP(CONCATENATE($F483," ",$G483),AllocFactorMatrix,(J$4+1),FALSE)*$E488</f>
        <v>0</v>
      </c>
      <c r="K483" s="22">
        <f ca="1">VLOOKUP(CONCATENATE($F483," ",$G483),AllocFactorMatrix,(K$4+1),FALSE)*$E488</f>
        <v>0</v>
      </c>
      <c r="L483" s="22">
        <f ca="1">VLOOKUP(CONCATENATE($F483," ",$G483),AllocFactorMatrix,(L$4+1),FALSE)*$E488</f>
        <v>0</v>
      </c>
      <c r="M483" s="22">
        <f t="shared" ca="1" si="241"/>
        <v>0</v>
      </c>
      <c r="N483" s="22">
        <f ca="1">VLOOKUP(CONCATENATE($F483," ",$G483),AllocFactorMatrix,(N$4+1),FALSE)*$E488</f>
        <v>0</v>
      </c>
      <c r="O483" s="22">
        <f ca="1">VLOOKUP(CONCATENATE($F483," ",$G483),AllocFactorMatrix,(O$4+1),FALSE)*$E488</f>
        <v>0</v>
      </c>
      <c r="P483" s="22">
        <f ca="1">VLOOKUP(CONCATENATE($F483," ",$G483),AllocFactorMatrix,(P$4+1),FALSE)*$E488</f>
        <v>0</v>
      </c>
      <c r="Q483" s="22">
        <f ca="1">VLOOKUP(CONCATENATE($F483," ",$G483),AllocFactorMatrix,(Q$4+1),FALSE)*$E488</f>
        <v>0</v>
      </c>
      <c r="R483" s="22">
        <f t="shared" ca="1" si="242"/>
        <v>0</v>
      </c>
      <c r="S483" s="22">
        <f ca="1">VLOOKUP(CONCATENATE($F483," ",$G483),AllocFactorMatrix,(S$4+1),FALSE)*$E488</f>
        <v>0</v>
      </c>
      <c r="T483" s="22">
        <f ca="1">VLOOKUP(CONCATENATE($F483," ",$G483),AllocFactorMatrix,(T$4+1),FALSE)*$E488</f>
        <v>0</v>
      </c>
      <c r="U483" s="22">
        <f ca="1">VLOOKUP(CONCATENATE($F483," ",$G483),AllocFactorMatrix,(U$4+1),FALSE)*$E488</f>
        <v>0</v>
      </c>
      <c r="V483" s="22">
        <f ca="1">VLOOKUP(CONCATENATE($F483," ",$G483),AllocFactorMatrix,(V$4+1),FALSE)*$E488</f>
        <v>0</v>
      </c>
      <c r="W483" s="22">
        <f t="shared" ca="1" si="243"/>
        <v>0</v>
      </c>
      <c r="X483" s="22">
        <f ca="1">VLOOKUP(CONCATENATE($F483," ",$G483),AllocFactorMatrix,(X$4+1),FALSE)*$E488</f>
        <v>0</v>
      </c>
      <c r="Y483" s="22">
        <f ca="1">VLOOKUP(CONCATENATE($F483," ",$G483),AllocFactorMatrix,(Y$4+1),FALSE)*$E488</f>
        <v>0</v>
      </c>
      <c r="Z483" s="22">
        <f t="shared" ca="1" si="235"/>
        <v>0</v>
      </c>
      <c r="AA483" s="22">
        <f ca="1">VLOOKUP(CONCATENATE($F483," ",$G483),AllocFactorMatrix,(AA$4+1),FALSE)*$E488</f>
        <v>0</v>
      </c>
      <c r="AB483" s="22">
        <f ca="1">VLOOKUP(CONCATENATE($F483," ",$G483),AllocFactorMatrix,(AB$4+1),FALSE)*$E488</f>
        <v>0</v>
      </c>
      <c r="AC483" s="22">
        <f ca="1">VLOOKUP(CONCATENATE($F483," ",$G483),AllocFactorMatrix,(AC$4+1),FALSE)*$E488</f>
        <v>0</v>
      </c>
    </row>
    <row r="484" spans="5:29" hidden="1" outlineLevel="1">
      <c r="F484" s="42" t="str">
        <f>F488</f>
        <v>LABOR_M</v>
      </c>
      <c r="G484" s="17" t="str">
        <f>$G$11</f>
        <v>DISTPRI</v>
      </c>
      <c r="H484" s="21">
        <f t="shared" ca="1" si="216"/>
        <v>0</v>
      </c>
      <c r="I484" s="22">
        <f ca="1">VLOOKUP(CONCATENATE($F484," ",$G484),AllocFactorMatrix,(I$4+1),FALSE)*$E488</f>
        <v>0</v>
      </c>
      <c r="J484" s="22">
        <f ca="1">VLOOKUP(CONCATENATE($F484," ",$G484),AllocFactorMatrix,(J$4+1),FALSE)*$E488</f>
        <v>0</v>
      </c>
      <c r="K484" s="22">
        <f ca="1">VLOOKUP(CONCATENATE($F484," ",$G484),AllocFactorMatrix,(K$4+1),FALSE)*$E488</f>
        <v>0</v>
      </c>
      <c r="L484" s="22">
        <f ca="1">VLOOKUP(CONCATENATE($F484," ",$G484),AllocFactorMatrix,(L$4+1),FALSE)*$E488</f>
        <v>0</v>
      </c>
      <c r="M484" s="22">
        <f t="shared" ca="1" si="241"/>
        <v>0</v>
      </c>
      <c r="N484" s="22">
        <f ca="1">VLOOKUP(CONCATENATE($F484," ",$G484),AllocFactorMatrix,(N$4+1),FALSE)*$E488</f>
        <v>0</v>
      </c>
      <c r="O484" s="22">
        <f ca="1">VLOOKUP(CONCATENATE($F484," ",$G484),AllocFactorMatrix,(O$4+1),FALSE)*$E488</f>
        <v>0</v>
      </c>
      <c r="P484" s="22">
        <f ca="1">VLOOKUP(CONCATENATE($F484," ",$G484),AllocFactorMatrix,(P$4+1),FALSE)*$E488</f>
        <v>0</v>
      </c>
      <c r="Q484" s="22">
        <f ca="1">VLOOKUP(CONCATENATE($F484," ",$G484),AllocFactorMatrix,(Q$4+1),FALSE)*$E488</f>
        <v>0</v>
      </c>
      <c r="R484" s="22">
        <f t="shared" ca="1" si="242"/>
        <v>0</v>
      </c>
      <c r="S484" s="22">
        <f ca="1">VLOOKUP(CONCATENATE($F484," ",$G484),AllocFactorMatrix,(S$4+1),FALSE)*$E488</f>
        <v>0</v>
      </c>
      <c r="T484" s="22">
        <f ca="1">VLOOKUP(CONCATENATE($F484," ",$G484),AllocFactorMatrix,(T$4+1),FALSE)*$E488</f>
        <v>0</v>
      </c>
      <c r="U484" s="22">
        <f ca="1">VLOOKUP(CONCATENATE($F484," ",$G484),AllocFactorMatrix,(U$4+1),FALSE)*$E488</f>
        <v>0</v>
      </c>
      <c r="V484" s="22">
        <f ca="1">VLOOKUP(CONCATENATE($F484," ",$G484),AllocFactorMatrix,(V$4+1),FALSE)*$E488</f>
        <v>0</v>
      </c>
      <c r="W484" s="22">
        <f t="shared" ca="1" si="243"/>
        <v>0</v>
      </c>
      <c r="X484" s="22">
        <f ca="1">VLOOKUP(CONCATENATE($F484," ",$G484),AllocFactorMatrix,(X$4+1),FALSE)*$E488</f>
        <v>0</v>
      </c>
      <c r="Y484" s="22">
        <f ca="1">VLOOKUP(CONCATENATE($F484," ",$G484),AllocFactorMatrix,(Y$4+1),FALSE)*$E488</f>
        <v>0</v>
      </c>
      <c r="Z484" s="22">
        <f t="shared" ca="1" si="235"/>
        <v>0</v>
      </c>
      <c r="AA484" s="22">
        <f ca="1">VLOOKUP(CONCATENATE($F484," ",$G484),AllocFactorMatrix,(AA$4+1),FALSE)*$E488</f>
        <v>0</v>
      </c>
      <c r="AB484" s="22">
        <f ca="1">VLOOKUP(CONCATENATE($F484," ",$G484),AllocFactorMatrix,(AB$4+1),FALSE)*$E488</f>
        <v>0</v>
      </c>
      <c r="AC484" s="22">
        <f ca="1">VLOOKUP(CONCATENATE($F484," ",$G484),AllocFactorMatrix,(AC$4+1),FALSE)*$E488</f>
        <v>0</v>
      </c>
    </row>
    <row r="485" spans="5:29" hidden="1" outlineLevel="1">
      <c r="F485" s="42" t="str">
        <f>F488</f>
        <v>LABOR_M</v>
      </c>
      <c r="G485" s="17" t="str">
        <f>$G$12</f>
        <v>DISTSEC</v>
      </c>
      <c r="H485" s="21">
        <f t="shared" ca="1" si="216"/>
        <v>0</v>
      </c>
      <c r="I485" s="22">
        <f ca="1">VLOOKUP(CONCATENATE($F485," ",$G485),AllocFactorMatrix,(I$4+1),FALSE)*$E488</f>
        <v>0</v>
      </c>
      <c r="J485" s="22">
        <f ca="1">VLOOKUP(CONCATENATE($F485," ",$G485),AllocFactorMatrix,(J$4+1),FALSE)*$E488</f>
        <v>0</v>
      </c>
      <c r="K485" s="22">
        <f ca="1">VLOOKUP(CONCATENATE($F485," ",$G485),AllocFactorMatrix,(K$4+1),FALSE)*$E488</f>
        <v>0</v>
      </c>
      <c r="L485" s="22">
        <f ca="1">VLOOKUP(CONCATENATE($F485," ",$G485),AllocFactorMatrix,(L$4+1),FALSE)*$E488</f>
        <v>0</v>
      </c>
      <c r="M485" s="22">
        <f t="shared" ca="1" si="241"/>
        <v>0</v>
      </c>
      <c r="N485" s="22">
        <f ca="1">VLOOKUP(CONCATENATE($F485," ",$G485),AllocFactorMatrix,(N$4+1),FALSE)*$E488</f>
        <v>0</v>
      </c>
      <c r="O485" s="22">
        <f ca="1">VLOOKUP(CONCATENATE($F485," ",$G485),AllocFactorMatrix,(O$4+1),FALSE)*$E488</f>
        <v>0</v>
      </c>
      <c r="P485" s="22">
        <f ca="1">VLOOKUP(CONCATENATE($F485," ",$G485),AllocFactorMatrix,(P$4+1),FALSE)*$E488</f>
        <v>0</v>
      </c>
      <c r="Q485" s="22">
        <f ca="1">VLOOKUP(CONCATENATE($F485," ",$G485),AllocFactorMatrix,(Q$4+1),FALSE)*$E488</f>
        <v>0</v>
      </c>
      <c r="R485" s="22">
        <f t="shared" ca="1" si="242"/>
        <v>0</v>
      </c>
      <c r="S485" s="22">
        <f ca="1">VLOOKUP(CONCATENATE($F485," ",$G485),AllocFactorMatrix,(S$4+1),FALSE)*$E488</f>
        <v>0</v>
      </c>
      <c r="T485" s="22">
        <f ca="1">VLOOKUP(CONCATENATE($F485," ",$G485),AllocFactorMatrix,(T$4+1),FALSE)*$E488</f>
        <v>0</v>
      </c>
      <c r="U485" s="22">
        <f ca="1">VLOOKUP(CONCATENATE($F485," ",$G485),AllocFactorMatrix,(U$4+1),FALSE)*$E488</f>
        <v>0</v>
      </c>
      <c r="V485" s="22">
        <f ca="1">VLOOKUP(CONCATENATE($F485," ",$G485),AllocFactorMatrix,(V$4+1),FALSE)*$E488</f>
        <v>0</v>
      </c>
      <c r="W485" s="22">
        <f t="shared" ca="1" si="243"/>
        <v>0</v>
      </c>
      <c r="X485" s="22">
        <f ca="1">VLOOKUP(CONCATENATE($F485," ",$G485),AllocFactorMatrix,(X$4+1),FALSE)*$E488</f>
        <v>0</v>
      </c>
      <c r="Y485" s="22">
        <f ca="1">VLOOKUP(CONCATENATE($F485," ",$G485),AllocFactorMatrix,(Y$4+1),FALSE)*$E488</f>
        <v>0</v>
      </c>
      <c r="Z485" s="22">
        <f t="shared" ca="1" si="235"/>
        <v>0</v>
      </c>
      <c r="AA485" s="22">
        <f ca="1">VLOOKUP(CONCATENATE($F485," ",$G485),AllocFactorMatrix,(AA$4+1),FALSE)*$E488</f>
        <v>0</v>
      </c>
      <c r="AB485" s="22">
        <f ca="1">VLOOKUP(CONCATENATE($F485," ",$G485),AllocFactorMatrix,(AB$4+1),FALSE)*$E488</f>
        <v>0</v>
      </c>
      <c r="AC485" s="22">
        <f ca="1">VLOOKUP(CONCATENATE($F485," ",$G485),AllocFactorMatrix,(AC$4+1),FALSE)*$E488</f>
        <v>0</v>
      </c>
    </row>
    <row r="486" spans="5:29" hidden="1" outlineLevel="1">
      <c r="F486" s="42" t="str">
        <f>F488</f>
        <v>LABOR_M</v>
      </c>
      <c r="G486" s="17" t="str">
        <f>$G$13</f>
        <v>ENERGY</v>
      </c>
      <c r="H486" s="21">
        <f t="shared" ca="1" si="216"/>
        <v>0</v>
      </c>
      <c r="I486" s="22">
        <f ca="1">VLOOKUP(CONCATENATE($F486," ",$G486),AllocFactorMatrix,(I$4+1),FALSE)*$E488</f>
        <v>0</v>
      </c>
      <c r="J486" s="22">
        <f ca="1">VLOOKUP(CONCATENATE($F486," ",$G486),AllocFactorMatrix,(J$4+1),FALSE)*$E488</f>
        <v>0</v>
      </c>
      <c r="K486" s="22">
        <f ca="1">VLOOKUP(CONCATENATE($F486," ",$G486),AllocFactorMatrix,(K$4+1),FALSE)*$E488</f>
        <v>0</v>
      </c>
      <c r="L486" s="22">
        <f ca="1">VLOOKUP(CONCATENATE($F486," ",$G486),AllocFactorMatrix,(L$4+1),FALSE)*$E488</f>
        <v>0</v>
      </c>
      <c r="M486" s="22">
        <f t="shared" ca="1" si="241"/>
        <v>0</v>
      </c>
      <c r="N486" s="22">
        <f ca="1">VLOOKUP(CONCATENATE($F486," ",$G486),AllocFactorMatrix,(N$4+1),FALSE)*$E488</f>
        <v>0</v>
      </c>
      <c r="O486" s="22">
        <f ca="1">VLOOKUP(CONCATENATE($F486," ",$G486),AllocFactorMatrix,(O$4+1),FALSE)*$E488</f>
        <v>0</v>
      </c>
      <c r="P486" s="22">
        <f ca="1">VLOOKUP(CONCATENATE($F486," ",$G486),AllocFactorMatrix,(P$4+1),FALSE)*$E488</f>
        <v>0</v>
      </c>
      <c r="Q486" s="22">
        <f ca="1">VLOOKUP(CONCATENATE($F486," ",$G486),AllocFactorMatrix,(Q$4+1),FALSE)*$E488</f>
        <v>0</v>
      </c>
      <c r="R486" s="22">
        <f t="shared" ca="1" si="242"/>
        <v>0</v>
      </c>
      <c r="S486" s="22">
        <f ca="1">VLOOKUP(CONCATENATE($F486," ",$G486),AllocFactorMatrix,(S$4+1),FALSE)*$E488</f>
        <v>0</v>
      </c>
      <c r="T486" s="22">
        <f ca="1">VLOOKUP(CONCATENATE($F486," ",$G486),AllocFactorMatrix,(T$4+1),FALSE)*$E488</f>
        <v>0</v>
      </c>
      <c r="U486" s="22">
        <f ca="1">VLOOKUP(CONCATENATE($F486," ",$G486),AllocFactorMatrix,(U$4+1),FALSE)*$E488</f>
        <v>0</v>
      </c>
      <c r="V486" s="22">
        <f ca="1">VLOOKUP(CONCATENATE($F486," ",$G486),AllocFactorMatrix,(V$4+1),FALSE)*$E488</f>
        <v>0</v>
      </c>
      <c r="W486" s="22">
        <f t="shared" ca="1" si="243"/>
        <v>0</v>
      </c>
      <c r="X486" s="22">
        <f ca="1">VLOOKUP(CONCATENATE($F486," ",$G486),AllocFactorMatrix,(X$4+1),FALSE)*$E488</f>
        <v>0</v>
      </c>
      <c r="Y486" s="22">
        <f ca="1">VLOOKUP(CONCATENATE($F486," ",$G486),AllocFactorMatrix,(Y$4+1),FALSE)*$E488</f>
        <v>0</v>
      </c>
      <c r="Z486" s="22">
        <f t="shared" ca="1" si="235"/>
        <v>0</v>
      </c>
      <c r="AA486" s="22">
        <f ca="1">VLOOKUP(CONCATENATE($F486," ",$G486),AllocFactorMatrix,(AA$4+1),FALSE)*$E488</f>
        <v>0</v>
      </c>
      <c r="AB486" s="22">
        <f ca="1">VLOOKUP(CONCATENATE($F486," ",$G486),AllocFactorMatrix,(AB$4+1),FALSE)*$E488</f>
        <v>0</v>
      </c>
      <c r="AC486" s="22">
        <f ca="1">VLOOKUP(CONCATENATE($F486," ",$G486),AllocFactorMatrix,(AC$4+1),FALSE)*$E488</f>
        <v>0</v>
      </c>
    </row>
    <row r="487" spans="5:29" hidden="1" outlineLevel="1">
      <c r="F487" s="42" t="str">
        <f>F488</f>
        <v>LABOR_M</v>
      </c>
      <c r="G487" s="17" t="str">
        <f>$G$14</f>
        <v>CUSTOMER</v>
      </c>
      <c r="H487" s="21">
        <f t="shared" ca="1" si="216"/>
        <v>0</v>
      </c>
      <c r="I487" s="22">
        <f ca="1">VLOOKUP(CONCATENATE($F487," ",$G487),AllocFactorMatrix,(I$4+1),FALSE)*$E488</f>
        <v>0</v>
      </c>
      <c r="J487" s="22">
        <f ca="1">VLOOKUP(CONCATENATE($F487," ",$G487),AllocFactorMatrix,(J$4+1),FALSE)*$E488</f>
        <v>0</v>
      </c>
      <c r="K487" s="22">
        <f ca="1">VLOOKUP(CONCATENATE($F487," ",$G487),AllocFactorMatrix,(K$4+1),FALSE)*$E488</f>
        <v>0</v>
      </c>
      <c r="L487" s="22">
        <f ca="1">VLOOKUP(CONCATENATE($F487," ",$G487),AllocFactorMatrix,(L$4+1),FALSE)*$E488</f>
        <v>0</v>
      </c>
      <c r="M487" s="22">
        <f t="shared" ca="1" si="241"/>
        <v>0</v>
      </c>
      <c r="N487" s="22">
        <f ca="1">VLOOKUP(CONCATENATE($F487," ",$G487),AllocFactorMatrix,(N$4+1),FALSE)*$E488</f>
        <v>0</v>
      </c>
      <c r="O487" s="22">
        <f ca="1">VLOOKUP(CONCATENATE($F487," ",$G487),AllocFactorMatrix,(O$4+1),FALSE)*$E488</f>
        <v>0</v>
      </c>
      <c r="P487" s="22">
        <f ca="1">VLOOKUP(CONCATENATE($F487," ",$G487),AllocFactorMatrix,(P$4+1),FALSE)*$E488</f>
        <v>0</v>
      </c>
      <c r="Q487" s="22">
        <f ca="1">VLOOKUP(CONCATENATE($F487," ",$G487),AllocFactorMatrix,(Q$4+1),FALSE)*$E488</f>
        <v>0</v>
      </c>
      <c r="R487" s="22">
        <f t="shared" ca="1" si="242"/>
        <v>0</v>
      </c>
      <c r="S487" s="22">
        <f ca="1">VLOOKUP(CONCATENATE($F487," ",$G487),AllocFactorMatrix,(S$4+1),FALSE)*$E488</f>
        <v>0</v>
      </c>
      <c r="T487" s="22">
        <f ca="1">VLOOKUP(CONCATENATE($F487," ",$G487),AllocFactorMatrix,(T$4+1),FALSE)*$E488</f>
        <v>0</v>
      </c>
      <c r="U487" s="22">
        <f ca="1">VLOOKUP(CONCATENATE($F487," ",$G487),AllocFactorMatrix,(U$4+1),FALSE)*$E488</f>
        <v>0</v>
      </c>
      <c r="V487" s="22">
        <f ca="1">VLOOKUP(CONCATENATE($F487," ",$G487),AllocFactorMatrix,(V$4+1),FALSE)*$E488</f>
        <v>0</v>
      </c>
      <c r="W487" s="22">
        <f t="shared" ca="1" si="243"/>
        <v>0</v>
      </c>
      <c r="X487" s="22">
        <f ca="1">VLOOKUP(CONCATENATE($F487," ",$G487),AllocFactorMatrix,(X$4+1),FALSE)*$E488</f>
        <v>0</v>
      </c>
      <c r="Y487" s="22">
        <f ca="1">VLOOKUP(CONCATENATE($F487," ",$G487),AllocFactorMatrix,(Y$4+1),FALSE)*$E488</f>
        <v>0</v>
      </c>
      <c r="Z487" s="22">
        <f t="shared" ca="1" si="235"/>
        <v>0</v>
      </c>
      <c r="AA487" s="22">
        <f ca="1">VLOOKUP(CONCATENATE($F487," ",$G487),AllocFactorMatrix,(AA$4+1),FALSE)*$E488</f>
        <v>0</v>
      </c>
      <c r="AB487" s="22">
        <f ca="1">VLOOKUP(CONCATENATE($F487," ",$G487),AllocFactorMatrix,(AB$4+1),FALSE)*$E488</f>
        <v>0</v>
      </c>
      <c r="AC487" s="22">
        <f ca="1">VLOOKUP(CONCATENATE($F487," ",$G487),AllocFactorMatrix,(AC$4+1),FALSE)*$E488</f>
        <v>0</v>
      </c>
    </row>
    <row r="488" spans="5:29" collapsed="1">
      <c r="E488" s="19">
        <v>0</v>
      </c>
      <c r="F488" s="42" t="str">
        <f>+F2000</f>
        <v>LABOR_M</v>
      </c>
      <c r="G488" s="17" t="str">
        <f>$G$15</f>
        <v>TOTAL</v>
      </c>
      <c r="H488" s="21">
        <f t="shared" ca="1" si="216"/>
        <v>0</v>
      </c>
      <c r="I488" s="22">
        <f ca="1">VLOOKUP(CONCATENATE($F488," ",$G488),AllocFactorMatrix,(I$4+1),FALSE)*$E488</f>
        <v>0</v>
      </c>
      <c r="J488" s="22">
        <f ca="1">VLOOKUP(CONCATENATE($F488," ",$G488),AllocFactorMatrix,(J$4+1),FALSE)*$E488</f>
        <v>0</v>
      </c>
      <c r="K488" s="22">
        <f ca="1">VLOOKUP(CONCATENATE($F488," ",$G488),AllocFactorMatrix,(K$4+1),FALSE)*$E488</f>
        <v>0</v>
      </c>
      <c r="L488" s="22">
        <f ca="1">VLOOKUP(CONCATENATE($F488," ",$G488),AllocFactorMatrix,(L$4+1),FALSE)*$E488</f>
        <v>0</v>
      </c>
      <c r="M488" s="22">
        <f t="shared" ca="1" si="241"/>
        <v>0</v>
      </c>
      <c r="N488" s="22">
        <f ca="1">VLOOKUP(CONCATENATE($F488," ",$G488),AllocFactorMatrix,(N$4+1),FALSE)*$E488</f>
        <v>0</v>
      </c>
      <c r="O488" s="22">
        <f ca="1">VLOOKUP(CONCATENATE($F488," ",$G488),AllocFactorMatrix,(O$4+1),FALSE)*$E488</f>
        <v>0</v>
      </c>
      <c r="P488" s="22">
        <f ca="1">VLOOKUP(CONCATENATE($F488," ",$G488),AllocFactorMatrix,(P$4+1),FALSE)*$E488</f>
        <v>0</v>
      </c>
      <c r="Q488" s="22">
        <f ca="1">VLOOKUP(CONCATENATE($F488," ",$G488),AllocFactorMatrix,(Q$4+1),FALSE)*$E488</f>
        <v>0</v>
      </c>
      <c r="R488" s="22">
        <f t="shared" ca="1" si="242"/>
        <v>0</v>
      </c>
      <c r="S488" s="22">
        <f ca="1">VLOOKUP(CONCATENATE($F488," ",$G488),AllocFactorMatrix,(S$4+1),FALSE)*$E488</f>
        <v>0</v>
      </c>
      <c r="T488" s="22">
        <f ca="1">VLOOKUP(CONCATENATE($F488," ",$G488),AllocFactorMatrix,(T$4+1),FALSE)*$E488</f>
        <v>0</v>
      </c>
      <c r="U488" s="22">
        <f ca="1">VLOOKUP(CONCATENATE($F488," ",$G488),AllocFactorMatrix,(U$4+1),FALSE)*$E488</f>
        <v>0</v>
      </c>
      <c r="V488" s="22">
        <f ca="1">VLOOKUP(CONCATENATE($F488," ",$G488),AllocFactorMatrix,(V$4+1),FALSE)*$E488</f>
        <v>0</v>
      </c>
      <c r="W488" s="22">
        <f t="shared" ca="1" si="243"/>
        <v>0</v>
      </c>
      <c r="X488" s="22">
        <f ca="1">VLOOKUP(CONCATENATE($F488," ",$G488),AllocFactorMatrix,(X$4+1),FALSE)*$E488</f>
        <v>0</v>
      </c>
      <c r="Y488" s="22">
        <f ca="1">VLOOKUP(CONCATENATE($F488," ",$G488),AllocFactorMatrix,(Y$4+1),FALSE)*$E488</f>
        <v>0</v>
      </c>
      <c r="Z488" s="22">
        <f t="shared" ca="1" si="235"/>
        <v>0</v>
      </c>
      <c r="AA488" s="22">
        <f ca="1">VLOOKUP(CONCATENATE($F488," ",$G488),AllocFactorMatrix,(AA$4+1),FALSE)*$E488</f>
        <v>0</v>
      </c>
      <c r="AB488" s="22">
        <f ca="1">VLOOKUP(CONCATENATE($F488," ",$G488),AllocFactorMatrix,(AB$4+1),FALSE)*$E488</f>
        <v>0</v>
      </c>
      <c r="AC488" s="22">
        <f ca="1">VLOOKUP(CONCATENATE($F488," ",$G488),AllocFactorMatrix,(AC$4+1),FALSE)*$E488</f>
        <v>0</v>
      </c>
    </row>
    <row r="489" spans="5:29" hidden="1" outlineLevel="1">
      <c r="F489" s="42" t="str">
        <f>F496</f>
        <v>TRAN_LSE</v>
      </c>
      <c r="G489" s="17" t="str">
        <f>$G$8</f>
        <v>PRODUCTION</v>
      </c>
      <c r="H489" s="21">
        <f t="shared" ref="H489:H552" si="244">SUBTOTAL(9,I489:AC489)</f>
        <v>0</v>
      </c>
      <c r="I489" s="22">
        <f>VLOOKUP(CONCATENATE($F489," ",$G489),AllocFactorMatrix,(I$4+1),FALSE)*$E496</f>
        <v>0</v>
      </c>
      <c r="J489" s="22">
        <f>VLOOKUP(CONCATENATE($F489," ",$G489),AllocFactorMatrix,(J$4+1),FALSE)*$E496</f>
        <v>0</v>
      </c>
      <c r="K489" s="22">
        <f>VLOOKUP(CONCATENATE($F489," ",$G489),AllocFactorMatrix,(K$4+1),FALSE)*$E496</f>
        <v>0</v>
      </c>
      <c r="L489" s="22">
        <f>VLOOKUP(CONCATENATE($F489," ",$G489),AllocFactorMatrix,(L$4+1),FALSE)*$E496</f>
        <v>0</v>
      </c>
      <c r="M489" s="22">
        <f t="shared" ref="M489:M496" si="245">SUBTOTAL(9,J489:L489)</f>
        <v>0</v>
      </c>
      <c r="N489" s="22">
        <f>VLOOKUP(CONCATENATE($F489," ",$G489),AllocFactorMatrix,(N$4+1),FALSE)*$E496</f>
        <v>0</v>
      </c>
      <c r="O489" s="22">
        <f>VLOOKUP(CONCATENATE($F489," ",$G489),AllocFactorMatrix,(O$4+1),FALSE)*$E496</f>
        <v>0</v>
      </c>
      <c r="P489" s="22">
        <f>VLOOKUP(CONCATENATE($F489," ",$G489),AllocFactorMatrix,(P$4+1),FALSE)*$E496</f>
        <v>0</v>
      </c>
      <c r="Q489" s="22">
        <f>VLOOKUP(CONCATENATE($F489," ",$G489),AllocFactorMatrix,(Q$4+1),FALSE)*$E496</f>
        <v>0</v>
      </c>
      <c r="R489" s="22">
        <f>SUBTOTAL(9,N489:Q489)</f>
        <v>0</v>
      </c>
      <c r="S489" s="22">
        <f>VLOOKUP(CONCATENATE($F489," ",$G489),AllocFactorMatrix,(S$4+1),FALSE)*$E496</f>
        <v>0</v>
      </c>
      <c r="T489" s="22">
        <f>VLOOKUP(CONCATENATE($F489," ",$G489),AllocFactorMatrix,(T$4+1),FALSE)*$E496</f>
        <v>0</v>
      </c>
      <c r="U489" s="22">
        <f>VLOOKUP(CONCATENATE($F489," ",$G489),AllocFactorMatrix,(U$4+1),FALSE)*$E496</f>
        <v>0</v>
      </c>
      <c r="V489" s="22">
        <f>VLOOKUP(CONCATENATE($F489," ",$G489),AllocFactorMatrix,(V$4+1),FALSE)*$E496</f>
        <v>0</v>
      </c>
      <c r="W489" s="22">
        <f>SUBTOTAL(9,S489:V489)</f>
        <v>0</v>
      </c>
      <c r="X489" s="22">
        <f>VLOOKUP(CONCATENATE($F489," ",$G489),AllocFactorMatrix,(X$4+1),FALSE)*$E496</f>
        <v>0</v>
      </c>
      <c r="Y489" s="22">
        <f>VLOOKUP(CONCATENATE($F489," ",$G489),AllocFactorMatrix,(Y$4+1),FALSE)*$E496</f>
        <v>0</v>
      </c>
      <c r="Z489" s="22">
        <f t="shared" ref="Z489:Z512" si="246">SUBTOTAL(9,X489:Y489)</f>
        <v>0</v>
      </c>
      <c r="AA489" s="22">
        <f>VLOOKUP(CONCATENATE($F489," ",$G489),AllocFactorMatrix,(AA$4+1),FALSE)*$E496</f>
        <v>0</v>
      </c>
      <c r="AB489" s="22">
        <f>VLOOKUP(CONCATENATE($F489," ",$G489),AllocFactorMatrix,(AB$4+1),FALSE)*$E496</f>
        <v>0</v>
      </c>
      <c r="AC489" s="22">
        <f>VLOOKUP(CONCATENATE($F489," ",$G489),AllocFactorMatrix,(AC$4+1),FALSE)*$E496</f>
        <v>0</v>
      </c>
    </row>
    <row r="490" spans="5:29" hidden="1" outlineLevel="1">
      <c r="F490" s="42" t="str">
        <f>F496</f>
        <v>TRAN_LSE</v>
      </c>
      <c r="G490" s="17" t="str">
        <f>$G$9</f>
        <v>BULKTRAN</v>
      </c>
      <c r="H490" s="21">
        <f t="shared" si="244"/>
        <v>0</v>
      </c>
      <c r="I490" s="22">
        <f>VLOOKUP(CONCATENATE($F490," ",$G490),AllocFactorMatrix,(I$4+1),FALSE)*$E496</f>
        <v>0</v>
      </c>
      <c r="J490" s="22">
        <f>VLOOKUP(CONCATENATE($F490," ",$G490),AllocFactorMatrix,(J$4+1),FALSE)*$E496</f>
        <v>0</v>
      </c>
      <c r="K490" s="22">
        <f>VLOOKUP(CONCATENATE($F490," ",$G490),AllocFactorMatrix,(K$4+1),FALSE)*$E496</f>
        <v>0</v>
      </c>
      <c r="L490" s="22">
        <f>VLOOKUP(CONCATENATE($F490," ",$G490),AllocFactorMatrix,(L$4+1),FALSE)*$E496</f>
        <v>0</v>
      </c>
      <c r="M490" s="22">
        <f t="shared" si="245"/>
        <v>0</v>
      </c>
      <c r="N490" s="22">
        <f>VLOOKUP(CONCATENATE($F490," ",$G490),AllocFactorMatrix,(N$4+1),FALSE)*$E496</f>
        <v>0</v>
      </c>
      <c r="O490" s="22">
        <f>VLOOKUP(CONCATENATE($F490," ",$G490),AllocFactorMatrix,(O$4+1),FALSE)*$E496</f>
        <v>0</v>
      </c>
      <c r="P490" s="22">
        <f>VLOOKUP(CONCATENATE($F490," ",$G490),AllocFactorMatrix,(P$4+1),FALSE)*$E496</f>
        <v>0</v>
      </c>
      <c r="Q490" s="22">
        <f>VLOOKUP(CONCATENATE($F490," ",$G490),AllocFactorMatrix,(Q$4+1),FALSE)*$E496</f>
        <v>0</v>
      </c>
      <c r="R490" s="22">
        <f t="shared" ref="R490:R496" si="247">SUBTOTAL(9,N490:Q490)</f>
        <v>0</v>
      </c>
      <c r="S490" s="22">
        <f>VLOOKUP(CONCATENATE($F490," ",$G490),AllocFactorMatrix,(S$4+1),FALSE)*$E496</f>
        <v>0</v>
      </c>
      <c r="T490" s="22">
        <f>VLOOKUP(CONCATENATE($F490," ",$G490),AllocFactorMatrix,(T$4+1),FALSE)*$E496</f>
        <v>0</v>
      </c>
      <c r="U490" s="22">
        <f>VLOOKUP(CONCATENATE($F490," ",$G490),AllocFactorMatrix,(U$4+1),FALSE)*$E496</f>
        <v>0</v>
      </c>
      <c r="V490" s="22">
        <f>VLOOKUP(CONCATENATE($F490," ",$G490),AllocFactorMatrix,(V$4+1),FALSE)*$E496</f>
        <v>0</v>
      </c>
      <c r="W490" s="22">
        <f t="shared" ref="W490:W496" si="248">SUBTOTAL(9,S490:V490)</f>
        <v>0</v>
      </c>
      <c r="X490" s="22">
        <f>VLOOKUP(CONCATENATE($F490," ",$G490),AllocFactorMatrix,(X$4+1),FALSE)*$E496</f>
        <v>0</v>
      </c>
      <c r="Y490" s="22">
        <f>VLOOKUP(CONCATENATE($F490," ",$G490),AllocFactorMatrix,(Y$4+1),FALSE)*$E496</f>
        <v>0</v>
      </c>
      <c r="Z490" s="22">
        <f t="shared" si="246"/>
        <v>0</v>
      </c>
      <c r="AA490" s="22">
        <f>VLOOKUP(CONCATENATE($F490," ",$G490),AllocFactorMatrix,(AA$4+1),FALSE)*$E496</f>
        <v>0</v>
      </c>
      <c r="AB490" s="22">
        <f>VLOOKUP(CONCATENATE($F490," ",$G490),AllocFactorMatrix,(AB$4+1),FALSE)*$E496</f>
        <v>0</v>
      </c>
      <c r="AC490" s="22">
        <f>VLOOKUP(CONCATENATE($F490," ",$G490),AllocFactorMatrix,(AC$4+1),FALSE)*$E496</f>
        <v>0</v>
      </c>
    </row>
    <row r="491" spans="5:29" hidden="1" outlineLevel="1">
      <c r="F491" s="42" t="str">
        <f>F496</f>
        <v>TRAN_LSE</v>
      </c>
      <c r="G491" s="17" t="str">
        <f>$G$10</f>
        <v>SUBTRAN</v>
      </c>
      <c r="H491" s="21">
        <f t="shared" si="244"/>
        <v>0</v>
      </c>
      <c r="I491" s="22">
        <f>VLOOKUP(CONCATENATE($F491," ",$G491),AllocFactorMatrix,(I$4+1),FALSE)*$E496</f>
        <v>0</v>
      </c>
      <c r="J491" s="22">
        <f>VLOOKUP(CONCATENATE($F491," ",$G491),AllocFactorMatrix,(J$4+1),FALSE)*$E496</f>
        <v>0</v>
      </c>
      <c r="K491" s="22">
        <f>VLOOKUP(CONCATENATE($F491," ",$G491),AllocFactorMatrix,(K$4+1),FALSE)*$E496</f>
        <v>0</v>
      </c>
      <c r="L491" s="22">
        <f>VLOOKUP(CONCATENATE($F491," ",$G491),AllocFactorMatrix,(L$4+1),FALSE)*$E496</f>
        <v>0</v>
      </c>
      <c r="M491" s="22">
        <f t="shared" si="245"/>
        <v>0</v>
      </c>
      <c r="N491" s="22">
        <f>VLOOKUP(CONCATENATE($F491," ",$G491),AllocFactorMatrix,(N$4+1),FALSE)*$E496</f>
        <v>0</v>
      </c>
      <c r="O491" s="22">
        <f>VLOOKUP(CONCATENATE($F491," ",$G491),AllocFactorMatrix,(O$4+1),FALSE)*$E496</f>
        <v>0</v>
      </c>
      <c r="P491" s="22">
        <f>VLOOKUP(CONCATENATE($F491," ",$G491),AllocFactorMatrix,(P$4+1),FALSE)*$E496</f>
        <v>0</v>
      </c>
      <c r="Q491" s="22">
        <f>VLOOKUP(CONCATENATE($F491," ",$G491),AllocFactorMatrix,(Q$4+1),FALSE)*$E496</f>
        <v>0</v>
      </c>
      <c r="R491" s="22">
        <f t="shared" si="247"/>
        <v>0</v>
      </c>
      <c r="S491" s="22">
        <f>VLOOKUP(CONCATENATE($F491," ",$G491),AllocFactorMatrix,(S$4+1),FALSE)*$E496</f>
        <v>0</v>
      </c>
      <c r="T491" s="22">
        <f>VLOOKUP(CONCATENATE($F491," ",$G491),AllocFactorMatrix,(T$4+1),FALSE)*$E496</f>
        <v>0</v>
      </c>
      <c r="U491" s="22">
        <f>VLOOKUP(CONCATENATE($F491," ",$G491),AllocFactorMatrix,(U$4+1),FALSE)*$E496</f>
        <v>0</v>
      </c>
      <c r="V491" s="22">
        <f>VLOOKUP(CONCATENATE($F491," ",$G491),AllocFactorMatrix,(V$4+1),FALSE)*$E496</f>
        <v>0</v>
      </c>
      <c r="W491" s="22">
        <f t="shared" si="248"/>
        <v>0</v>
      </c>
      <c r="X491" s="22">
        <f>VLOOKUP(CONCATENATE($F491," ",$G491),AllocFactorMatrix,(X$4+1),FALSE)*$E496</f>
        <v>0</v>
      </c>
      <c r="Y491" s="22">
        <f>VLOOKUP(CONCATENATE($F491," ",$G491),AllocFactorMatrix,(Y$4+1),FALSE)*$E496</f>
        <v>0</v>
      </c>
      <c r="Z491" s="22">
        <f t="shared" si="246"/>
        <v>0</v>
      </c>
      <c r="AA491" s="22">
        <f>VLOOKUP(CONCATENATE($F491," ",$G491),AllocFactorMatrix,(AA$4+1),FALSE)*$E496</f>
        <v>0</v>
      </c>
      <c r="AB491" s="22">
        <f>VLOOKUP(CONCATENATE($F491," ",$G491),AllocFactorMatrix,(AB$4+1),FALSE)*$E496</f>
        <v>0</v>
      </c>
      <c r="AC491" s="22">
        <f>VLOOKUP(CONCATENATE($F491," ",$G491),AllocFactorMatrix,(AC$4+1),FALSE)*$E496</f>
        <v>0</v>
      </c>
    </row>
    <row r="492" spans="5:29" hidden="1" outlineLevel="1">
      <c r="F492" s="42" t="str">
        <f>F496</f>
        <v>TRAN_LSE</v>
      </c>
      <c r="G492" s="17" t="str">
        <f>$G$11</f>
        <v>DISTPRI</v>
      </c>
      <c r="H492" s="21">
        <f t="shared" si="244"/>
        <v>0</v>
      </c>
      <c r="I492" s="22">
        <f>VLOOKUP(CONCATENATE($F492," ",$G492),AllocFactorMatrix,(I$4+1),FALSE)*$E496</f>
        <v>0</v>
      </c>
      <c r="J492" s="22">
        <f>VLOOKUP(CONCATENATE($F492," ",$G492),AllocFactorMatrix,(J$4+1),FALSE)*$E496</f>
        <v>0</v>
      </c>
      <c r="K492" s="22">
        <f>VLOOKUP(CONCATENATE($F492," ",$G492),AllocFactorMatrix,(K$4+1),FALSE)*$E496</f>
        <v>0</v>
      </c>
      <c r="L492" s="22">
        <f>VLOOKUP(CONCATENATE($F492," ",$G492),AllocFactorMatrix,(L$4+1),FALSE)*$E496</f>
        <v>0</v>
      </c>
      <c r="M492" s="22">
        <f t="shared" si="245"/>
        <v>0</v>
      </c>
      <c r="N492" s="22">
        <f>VLOOKUP(CONCATENATE($F492," ",$G492),AllocFactorMatrix,(N$4+1),FALSE)*$E496</f>
        <v>0</v>
      </c>
      <c r="O492" s="22">
        <f>VLOOKUP(CONCATENATE($F492," ",$G492),AllocFactorMatrix,(O$4+1),FALSE)*$E496</f>
        <v>0</v>
      </c>
      <c r="P492" s="22">
        <f>VLOOKUP(CONCATENATE($F492," ",$G492),AllocFactorMatrix,(P$4+1),FALSE)*$E496</f>
        <v>0</v>
      </c>
      <c r="Q492" s="22">
        <f>VLOOKUP(CONCATENATE($F492," ",$G492),AllocFactorMatrix,(Q$4+1),FALSE)*$E496</f>
        <v>0</v>
      </c>
      <c r="R492" s="22">
        <f t="shared" si="247"/>
        <v>0</v>
      </c>
      <c r="S492" s="22">
        <f>VLOOKUP(CONCATENATE($F492," ",$G492),AllocFactorMatrix,(S$4+1),FALSE)*$E496</f>
        <v>0</v>
      </c>
      <c r="T492" s="22">
        <f>VLOOKUP(CONCATENATE($F492," ",$G492),AllocFactorMatrix,(T$4+1),FALSE)*$E496</f>
        <v>0</v>
      </c>
      <c r="U492" s="22">
        <f>VLOOKUP(CONCATENATE($F492," ",$G492),AllocFactorMatrix,(U$4+1),FALSE)*$E496</f>
        <v>0</v>
      </c>
      <c r="V492" s="22">
        <f>VLOOKUP(CONCATENATE($F492," ",$G492),AllocFactorMatrix,(V$4+1),FALSE)*$E496</f>
        <v>0</v>
      </c>
      <c r="W492" s="22">
        <f t="shared" si="248"/>
        <v>0</v>
      </c>
      <c r="X492" s="22">
        <f>VLOOKUP(CONCATENATE($F492," ",$G492),AllocFactorMatrix,(X$4+1),FALSE)*$E496</f>
        <v>0</v>
      </c>
      <c r="Y492" s="22">
        <f>VLOOKUP(CONCATENATE($F492," ",$G492),AllocFactorMatrix,(Y$4+1),FALSE)*$E496</f>
        <v>0</v>
      </c>
      <c r="Z492" s="22">
        <f t="shared" si="246"/>
        <v>0</v>
      </c>
      <c r="AA492" s="22">
        <f>VLOOKUP(CONCATENATE($F492," ",$G492),AllocFactorMatrix,(AA$4+1),FALSE)*$E496</f>
        <v>0</v>
      </c>
      <c r="AB492" s="22">
        <f>VLOOKUP(CONCATENATE($F492," ",$G492),AllocFactorMatrix,(AB$4+1),FALSE)*$E496</f>
        <v>0</v>
      </c>
      <c r="AC492" s="22">
        <f>VLOOKUP(CONCATENATE($F492," ",$G492),AllocFactorMatrix,(AC$4+1),FALSE)*$E496</f>
        <v>0</v>
      </c>
    </row>
    <row r="493" spans="5:29" hidden="1" outlineLevel="1">
      <c r="F493" s="42" t="str">
        <f>F496</f>
        <v>TRAN_LSE</v>
      </c>
      <c r="G493" s="17" t="str">
        <f>$G$12</f>
        <v>DISTSEC</v>
      </c>
      <c r="H493" s="21">
        <f t="shared" si="244"/>
        <v>0</v>
      </c>
      <c r="I493" s="22">
        <f>VLOOKUP(CONCATENATE($F493," ",$G493),AllocFactorMatrix,(I$4+1),FALSE)*$E496</f>
        <v>0</v>
      </c>
      <c r="J493" s="22">
        <f>VLOOKUP(CONCATENATE($F493," ",$G493),AllocFactorMatrix,(J$4+1),FALSE)*$E496</f>
        <v>0</v>
      </c>
      <c r="K493" s="22">
        <f>VLOOKUP(CONCATENATE($F493," ",$G493),AllocFactorMatrix,(K$4+1),FALSE)*$E496</f>
        <v>0</v>
      </c>
      <c r="L493" s="22">
        <f>VLOOKUP(CONCATENATE($F493," ",$G493),AllocFactorMatrix,(L$4+1),FALSE)*$E496</f>
        <v>0</v>
      </c>
      <c r="M493" s="22">
        <f t="shared" si="245"/>
        <v>0</v>
      </c>
      <c r="N493" s="22">
        <f>VLOOKUP(CONCATENATE($F493," ",$G493),AllocFactorMatrix,(N$4+1),FALSE)*$E496</f>
        <v>0</v>
      </c>
      <c r="O493" s="22">
        <f>VLOOKUP(CONCATENATE($F493," ",$G493),AllocFactorMatrix,(O$4+1),FALSE)*$E496</f>
        <v>0</v>
      </c>
      <c r="P493" s="22">
        <f>VLOOKUP(CONCATENATE($F493," ",$G493),AllocFactorMatrix,(P$4+1),FALSE)*$E496</f>
        <v>0</v>
      </c>
      <c r="Q493" s="22">
        <f>VLOOKUP(CONCATENATE($F493," ",$G493),AllocFactorMatrix,(Q$4+1),FALSE)*$E496</f>
        <v>0</v>
      </c>
      <c r="R493" s="22">
        <f t="shared" si="247"/>
        <v>0</v>
      </c>
      <c r="S493" s="22">
        <f>VLOOKUP(CONCATENATE($F493," ",$G493),AllocFactorMatrix,(S$4+1),FALSE)*$E496</f>
        <v>0</v>
      </c>
      <c r="T493" s="22">
        <f>VLOOKUP(CONCATENATE($F493," ",$G493),AllocFactorMatrix,(T$4+1),FALSE)*$E496</f>
        <v>0</v>
      </c>
      <c r="U493" s="22">
        <f>VLOOKUP(CONCATENATE($F493," ",$G493),AllocFactorMatrix,(U$4+1),FALSE)*$E496</f>
        <v>0</v>
      </c>
      <c r="V493" s="22">
        <f>VLOOKUP(CONCATENATE($F493," ",$G493),AllocFactorMatrix,(V$4+1),FALSE)*$E496</f>
        <v>0</v>
      </c>
      <c r="W493" s="22">
        <f t="shared" si="248"/>
        <v>0</v>
      </c>
      <c r="X493" s="22">
        <f>VLOOKUP(CONCATENATE($F493," ",$G493),AllocFactorMatrix,(X$4+1),FALSE)*$E496</f>
        <v>0</v>
      </c>
      <c r="Y493" s="22">
        <f>VLOOKUP(CONCATENATE($F493," ",$G493),AllocFactorMatrix,(Y$4+1),FALSE)*$E496</f>
        <v>0</v>
      </c>
      <c r="Z493" s="22">
        <f t="shared" si="246"/>
        <v>0</v>
      </c>
      <c r="AA493" s="22">
        <f>VLOOKUP(CONCATENATE($F493," ",$G493),AllocFactorMatrix,(AA$4+1),FALSE)*$E496</f>
        <v>0</v>
      </c>
      <c r="AB493" s="22">
        <f>VLOOKUP(CONCATENATE($F493," ",$G493),AllocFactorMatrix,(AB$4+1),FALSE)*$E496</f>
        <v>0</v>
      </c>
      <c r="AC493" s="22">
        <f>VLOOKUP(CONCATENATE($F493," ",$G493),AllocFactorMatrix,(AC$4+1),FALSE)*$E496</f>
        <v>0</v>
      </c>
    </row>
    <row r="494" spans="5:29" hidden="1" outlineLevel="1">
      <c r="F494" s="42" t="str">
        <f>F496</f>
        <v>TRAN_LSE</v>
      </c>
      <c r="G494" s="17" t="str">
        <f>$G$13</f>
        <v>ENERGY</v>
      </c>
      <c r="H494" s="21">
        <f t="shared" si="244"/>
        <v>0</v>
      </c>
      <c r="I494" s="22">
        <f>VLOOKUP(CONCATENATE($F494," ",$G494),AllocFactorMatrix,(I$4+1),FALSE)*$E496</f>
        <v>0</v>
      </c>
      <c r="J494" s="22">
        <f>VLOOKUP(CONCATENATE($F494," ",$G494),AllocFactorMatrix,(J$4+1),FALSE)*$E496</f>
        <v>0</v>
      </c>
      <c r="K494" s="22">
        <f>VLOOKUP(CONCATENATE($F494," ",$G494),AllocFactorMatrix,(K$4+1),FALSE)*$E496</f>
        <v>0</v>
      </c>
      <c r="L494" s="22">
        <f>VLOOKUP(CONCATENATE($F494," ",$G494),AllocFactorMatrix,(L$4+1),FALSE)*$E496</f>
        <v>0</v>
      </c>
      <c r="M494" s="22">
        <f t="shared" si="245"/>
        <v>0</v>
      </c>
      <c r="N494" s="22">
        <f>VLOOKUP(CONCATENATE($F494," ",$G494),AllocFactorMatrix,(N$4+1),FALSE)*$E496</f>
        <v>0</v>
      </c>
      <c r="O494" s="22">
        <f>VLOOKUP(CONCATENATE($F494," ",$G494),AllocFactorMatrix,(O$4+1),FALSE)*$E496</f>
        <v>0</v>
      </c>
      <c r="P494" s="22">
        <f>VLOOKUP(CONCATENATE($F494," ",$G494),AllocFactorMatrix,(P$4+1),FALSE)*$E496</f>
        <v>0</v>
      </c>
      <c r="Q494" s="22">
        <f>VLOOKUP(CONCATENATE($F494," ",$G494),AllocFactorMatrix,(Q$4+1),FALSE)*$E496</f>
        <v>0</v>
      </c>
      <c r="R494" s="22">
        <f t="shared" si="247"/>
        <v>0</v>
      </c>
      <c r="S494" s="22">
        <f>VLOOKUP(CONCATENATE($F494," ",$G494),AllocFactorMatrix,(S$4+1),FALSE)*$E496</f>
        <v>0</v>
      </c>
      <c r="T494" s="22">
        <f>VLOOKUP(CONCATENATE($F494," ",$G494),AllocFactorMatrix,(T$4+1),FALSE)*$E496</f>
        <v>0</v>
      </c>
      <c r="U494" s="22">
        <f>VLOOKUP(CONCATENATE($F494," ",$G494),AllocFactorMatrix,(U$4+1),FALSE)*$E496</f>
        <v>0</v>
      </c>
      <c r="V494" s="22">
        <f>VLOOKUP(CONCATENATE($F494," ",$G494),AllocFactorMatrix,(V$4+1),FALSE)*$E496</f>
        <v>0</v>
      </c>
      <c r="W494" s="22">
        <f t="shared" si="248"/>
        <v>0</v>
      </c>
      <c r="X494" s="22">
        <f>VLOOKUP(CONCATENATE($F494," ",$G494),AllocFactorMatrix,(X$4+1),FALSE)*$E496</f>
        <v>0</v>
      </c>
      <c r="Y494" s="22">
        <f>VLOOKUP(CONCATENATE($F494," ",$G494),AllocFactorMatrix,(Y$4+1),FALSE)*$E496</f>
        <v>0</v>
      </c>
      <c r="Z494" s="22">
        <f t="shared" si="246"/>
        <v>0</v>
      </c>
      <c r="AA494" s="22">
        <f>VLOOKUP(CONCATENATE($F494," ",$G494),AllocFactorMatrix,(AA$4+1),FALSE)*$E496</f>
        <v>0</v>
      </c>
      <c r="AB494" s="22">
        <f>VLOOKUP(CONCATENATE($F494," ",$G494),AllocFactorMatrix,(AB$4+1),FALSE)*$E496</f>
        <v>0</v>
      </c>
      <c r="AC494" s="22">
        <f>VLOOKUP(CONCATENATE($F494," ",$G494),AllocFactorMatrix,(AC$4+1),FALSE)*$E496</f>
        <v>0</v>
      </c>
    </row>
    <row r="495" spans="5:29" hidden="1" outlineLevel="1">
      <c r="F495" s="42" t="str">
        <f>F496</f>
        <v>TRAN_LSE</v>
      </c>
      <c r="G495" s="17" t="str">
        <f>$G$14</f>
        <v>CUSTOMER</v>
      </c>
      <c r="H495" s="21">
        <f t="shared" si="244"/>
        <v>0</v>
      </c>
      <c r="I495" s="22">
        <f>VLOOKUP(CONCATENATE($F495," ",$G495),AllocFactorMatrix,(I$4+1),FALSE)*$E496</f>
        <v>0</v>
      </c>
      <c r="J495" s="22">
        <f>VLOOKUP(CONCATENATE($F495," ",$G495),AllocFactorMatrix,(J$4+1),FALSE)*$E496</f>
        <v>0</v>
      </c>
      <c r="K495" s="22">
        <f>VLOOKUP(CONCATENATE($F495," ",$G495),AllocFactorMatrix,(K$4+1),FALSE)*$E496</f>
        <v>0</v>
      </c>
      <c r="L495" s="22">
        <f>VLOOKUP(CONCATENATE($F495," ",$G495),AllocFactorMatrix,(L$4+1),FALSE)*$E496</f>
        <v>0</v>
      </c>
      <c r="M495" s="22">
        <f t="shared" si="245"/>
        <v>0</v>
      </c>
      <c r="N495" s="22">
        <f>VLOOKUP(CONCATENATE($F495," ",$G495),AllocFactorMatrix,(N$4+1),FALSE)*$E496</f>
        <v>0</v>
      </c>
      <c r="O495" s="22">
        <f>VLOOKUP(CONCATENATE($F495," ",$G495),AllocFactorMatrix,(O$4+1),FALSE)*$E496</f>
        <v>0</v>
      </c>
      <c r="P495" s="22">
        <f>VLOOKUP(CONCATENATE($F495," ",$G495),AllocFactorMatrix,(P$4+1),FALSE)*$E496</f>
        <v>0</v>
      </c>
      <c r="Q495" s="22">
        <f>VLOOKUP(CONCATENATE($F495," ",$G495),AllocFactorMatrix,(Q$4+1),FALSE)*$E496</f>
        <v>0</v>
      </c>
      <c r="R495" s="22">
        <f t="shared" si="247"/>
        <v>0</v>
      </c>
      <c r="S495" s="22">
        <f>VLOOKUP(CONCATENATE($F495," ",$G495),AllocFactorMatrix,(S$4+1),FALSE)*$E496</f>
        <v>0</v>
      </c>
      <c r="T495" s="22">
        <f>VLOOKUP(CONCATENATE($F495," ",$G495),AllocFactorMatrix,(T$4+1),FALSE)*$E496</f>
        <v>0</v>
      </c>
      <c r="U495" s="22">
        <f>VLOOKUP(CONCATENATE($F495," ",$G495),AllocFactorMatrix,(U$4+1),FALSE)*$E496</f>
        <v>0</v>
      </c>
      <c r="V495" s="22">
        <f>VLOOKUP(CONCATENATE($F495," ",$G495),AllocFactorMatrix,(V$4+1),FALSE)*$E496</f>
        <v>0</v>
      </c>
      <c r="W495" s="22">
        <f t="shared" si="248"/>
        <v>0</v>
      </c>
      <c r="X495" s="22">
        <f>VLOOKUP(CONCATENATE($F495," ",$G495),AllocFactorMatrix,(X$4+1),FALSE)*$E496</f>
        <v>0</v>
      </c>
      <c r="Y495" s="22">
        <f>VLOOKUP(CONCATENATE($F495," ",$G495),AllocFactorMatrix,(Y$4+1),FALSE)*$E496</f>
        <v>0</v>
      </c>
      <c r="Z495" s="22">
        <f t="shared" si="246"/>
        <v>0</v>
      </c>
      <c r="AA495" s="22">
        <f>VLOOKUP(CONCATENATE($F495," ",$G495),AllocFactorMatrix,(AA$4+1),FALSE)*$E496</f>
        <v>0</v>
      </c>
      <c r="AB495" s="22">
        <f>VLOOKUP(CONCATENATE($F495," ",$G495),AllocFactorMatrix,(AB$4+1),FALSE)*$E496</f>
        <v>0</v>
      </c>
      <c r="AC495" s="22">
        <f>VLOOKUP(CONCATENATE($F495," ",$G495),AllocFactorMatrix,(AC$4+1),FALSE)*$E496</f>
        <v>0</v>
      </c>
    </row>
    <row r="496" spans="5:29" collapsed="1">
      <c r="E496" s="19">
        <v>0</v>
      </c>
      <c r="F496" s="42" t="str">
        <f>+F2008</f>
        <v>TRAN_LSE</v>
      </c>
      <c r="G496" s="17" t="str">
        <f>$G$15</f>
        <v>TOTAL</v>
      </c>
      <c r="H496" s="21">
        <f t="shared" si="244"/>
        <v>0</v>
      </c>
      <c r="I496" s="22">
        <f>VLOOKUP(CONCATENATE($F496," ",$G496),AllocFactorMatrix,(I$4+1),FALSE)*$E496</f>
        <v>0</v>
      </c>
      <c r="J496" s="22">
        <f>VLOOKUP(CONCATENATE($F496," ",$G496),AllocFactorMatrix,(J$4+1),FALSE)*$E496</f>
        <v>0</v>
      </c>
      <c r="K496" s="22">
        <f>VLOOKUP(CONCATENATE($F496," ",$G496),AllocFactorMatrix,(K$4+1),FALSE)*$E496</f>
        <v>0</v>
      </c>
      <c r="L496" s="22">
        <f>VLOOKUP(CONCATENATE($F496," ",$G496),AllocFactorMatrix,(L$4+1),FALSE)*$E496</f>
        <v>0</v>
      </c>
      <c r="M496" s="22">
        <f t="shared" si="245"/>
        <v>0</v>
      </c>
      <c r="N496" s="22">
        <f>VLOOKUP(CONCATENATE($F496," ",$G496),AllocFactorMatrix,(N$4+1),FALSE)*$E496</f>
        <v>0</v>
      </c>
      <c r="O496" s="22">
        <f>VLOOKUP(CONCATENATE($F496," ",$G496),AllocFactorMatrix,(O$4+1),FALSE)*$E496</f>
        <v>0</v>
      </c>
      <c r="P496" s="22">
        <f>VLOOKUP(CONCATENATE($F496," ",$G496),AllocFactorMatrix,(P$4+1),FALSE)*$E496</f>
        <v>0</v>
      </c>
      <c r="Q496" s="22">
        <f>VLOOKUP(CONCATENATE($F496," ",$G496),AllocFactorMatrix,(Q$4+1),FALSE)*$E496</f>
        <v>0</v>
      </c>
      <c r="R496" s="22">
        <f t="shared" si="247"/>
        <v>0</v>
      </c>
      <c r="S496" s="22">
        <f>VLOOKUP(CONCATENATE($F496," ",$G496),AllocFactorMatrix,(S$4+1),FALSE)*$E496</f>
        <v>0</v>
      </c>
      <c r="T496" s="22">
        <f>VLOOKUP(CONCATENATE($F496," ",$G496),AllocFactorMatrix,(T$4+1),FALSE)*$E496</f>
        <v>0</v>
      </c>
      <c r="U496" s="22">
        <f>VLOOKUP(CONCATENATE($F496," ",$G496),AllocFactorMatrix,(U$4+1),FALSE)*$E496</f>
        <v>0</v>
      </c>
      <c r="V496" s="22">
        <f>VLOOKUP(CONCATENATE($F496," ",$G496),AllocFactorMatrix,(V$4+1),FALSE)*$E496</f>
        <v>0</v>
      </c>
      <c r="W496" s="22">
        <f t="shared" si="248"/>
        <v>0</v>
      </c>
      <c r="X496" s="22">
        <f>VLOOKUP(CONCATENATE($F496," ",$G496),AllocFactorMatrix,(X$4+1),FALSE)*$E496</f>
        <v>0</v>
      </c>
      <c r="Y496" s="22">
        <f>VLOOKUP(CONCATENATE($F496," ",$G496),AllocFactorMatrix,(Y$4+1),FALSE)*$E496</f>
        <v>0</v>
      </c>
      <c r="Z496" s="22">
        <f t="shared" si="246"/>
        <v>0</v>
      </c>
      <c r="AA496" s="22">
        <f>VLOOKUP(CONCATENATE($F496," ",$G496),AllocFactorMatrix,(AA$4+1),FALSE)*$E496</f>
        <v>0</v>
      </c>
      <c r="AB496" s="22">
        <f>VLOOKUP(CONCATENATE($F496," ",$G496),AllocFactorMatrix,(AB$4+1),FALSE)*$E496</f>
        <v>0</v>
      </c>
      <c r="AC496" s="22">
        <f>VLOOKUP(CONCATENATE($F496," ",$G496),AllocFactorMatrix,(AC$4+1),FALSE)*$E496</f>
        <v>0</v>
      </c>
    </row>
    <row r="497" spans="5:29" hidden="1" outlineLevel="1">
      <c r="F497" s="42" t="str">
        <f>F504</f>
        <v>CUST_TOTAL</v>
      </c>
      <c r="G497" s="17" t="str">
        <f>$G$8</f>
        <v>PRODUCTION</v>
      </c>
      <c r="H497" s="21">
        <f t="shared" si="244"/>
        <v>0</v>
      </c>
      <c r="I497" s="22">
        <f>VLOOKUP(CONCATENATE($F497," ",$G497),AllocFactorMatrix,(I$4+1),FALSE)*$E504</f>
        <v>0</v>
      </c>
      <c r="J497" s="22">
        <f>VLOOKUP(CONCATENATE($F497," ",$G497),AllocFactorMatrix,(J$4+1),FALSE)*$E504</f>
        <v>0</v>
      </c>
      <c r="K497" s="22">
        <f>VLOOKUP(CONCATENATE($F497," ",$G497),AllocFactorMatrix,(K$4+1),FALSE)*$E504</f>
        <v>0</v>
      </c>
      <c r="L497" s="22">
        <f>VLOOKUP(CONCATENATE($F497," ",$G497),AllocFactorMatrix,(L$4+1),FALSE)*$E504</f>
        <v>0</v>
      </c>
      <c r="M497" s="22">
        <f t="shared" ref="M497:M504" si="249">SUBTOTAL(9,J497:L497)</f>
        <v>0</v>
      </c>
      <c r="N497" s="22">
        <f>VLOOKUP(CONCATENATE($F497," ",$G497),AllocFactorMatrix,(N$4+1),FALSE)*$E504</f>
        <v>0</v>
      </c>
      <c r="O497" s="22">
        <f>VLOOKUP(CONCATENATE($F497," ",$G497),AllocFactorMatrix,(O$4+1),FALSE)*$E504</f>
        <v>0</v>
      </c>
      <c r="P497" s="22">
        <f>VLOOKUP(CONCATENATE($F497," ",$G497),AllocFactorMatrix,(P$4+1),FALSE)*$E504</f>
        <v>0</v>
      </c>
      <c r="Q497" s="22">
        <f>VLOOKUP(CONCATENATE($F497," ",$G497),AllocFactorMatrix,(Q$4+1),FALSE)*$E504</f>
        <v>0</v>
      </c>
      <c r="R497" s="22">
        <f>SUBTOTAL(9,N497:Q497)</f>
        <v>0</v>
      </c>
      <c r="S497" s="22">
        <f>VLOOKUP(CONCATENATE($F497," ",$G497),AllocFactorMatrix,(S$4+1),FALSE)*$E504</f>
        <v>0</v>
      </c>
      <c r="T497" s="22">
        <f>VLOOKUP(CONCATENATE($F497," ",$G497),AllocFactorMatrix,(T$4+1),FALSE)*$E504</f>
        <v>0</v>
      </c>
      <c r="U497" s="22">
        <f>VLOOKUP(CONCATENATE($F497," ",$G497),AllocFactorMatrix,(U$4+1),FALSE)*$E504</f>
        <v>0</v>
      </c>
      <c r="V497" s="22">
        <f>VLOOKUP(CONCATENATE($F497," ",$G497),AllocFactorMatrix,(V$4+1),FALSE)*$E504</f>
        <v>0</v>
      </c>
      <c r="W497" s="22">
        <f>SUBTOTAL(9,S497:V497)</f>
        <v>0</v>
      </c>
      <c r="X497" s="22">
        <f>VLOOKUP(CONCATENATE($F497," ",$G497),AllocFactorMatrix,(X$4+1),FALSE)*$E504</f>
        <v>0</v>
      </c>
      <c r="Y497" s="22">
        <f>VLOOKUP(CONCATENATE($F497," ",$G497),AllocFactorMatrix,(Y$4+1),FALSE)*$E504</f>
        <v>0</v>
      </c>
      <c r="Z497" s="22">
        <f t="shared" si="246"/>
        <v>0</v>
      </c>
      <c r="AA497" s="22">
        <f>VLOOKUP(CONCATENATE($F497," ",$G497),AllocFactorMatrix,(AA$4+1),FALSE)*$E504</f>
        <v>0</v>
      </c>
      <c r="AB497" s="22">
        <f>VLOOKUP(CONCATENATE($F497," ",$G497),AllocFactorMatrix,(AB$4+1),FALSE)*$E504</f>
        <v>0</v>
      </c>
      <c r="AC497" s="22">
        <f>VLOOKUP(CONCATENATE($F497," ",$G497),AllocFactorMatrix,(AC$4+1),FALSE)*$E504</f>
        <v>0</v>
      </c>
    </row>
    <row r="498" spans="5:29" hidden="1" outlineLevel="1">
      <c r="F498" s="42" t="str">
        <f>F504</f>
        <v>CUST_TOTAL</v>
      </c>
      <c r="G498" s="17" t="str">
        <f>$G$9</f>
        <v>BULKTRAN</v>
      </c>
      <c r="H498" s="21">
        <f t="shared" si="244"/>
        <v>0</v>
      </c>
      <c r="I498" s="22">
        <f>VLOOKUP(CONCATENATE($F498," ",$G498),AllocFactorMatrix,(I$4+1),FALSE)*$E504</f>
        <v>0</v>
      </c>
      <c r="J498" s="22">
        <f>VLOOKUP(CONCATENATE($F498," ",$G498),AllocFactorMatrix,(J$4+1),FALSE)*$E504</f>
        <v>0</v>
      </c>
      <c r="K498" s="22">
        <f>VLOOKUP(CONCATENATE($F498," ",$G498),AllocFactorMatrix,(K$4+1),FALSE)*$E504</f>
        <v>0</v>
      </c>
      <c r="L498" s="22">
        <f>VLOOKUP(CONCATENATE($F498," ",$G498),AllocFactorMatrix,(L$4+1),FALSE)*$E504</f>
        <v>0</v>
      </c>
      <c r="M498" s="22">
        <f t="shared" si="249"/>
        <v>0</v>
      </c>
      <c r="N498" s="22">
        <f>VLOOKUP(CONCATENATE($F498," ",$G498),AllocFactorMatrix,(N$4+1),FALSE)*$E504</f>
        <v>0</v>
      </c>
      <c r="O498" s="22">
        <f>VLOOKUP(CONCATENATE($F498," ",$G498),AllocFactorMatrix,(O$4+1),FALSE)*$E504</f>
        <v>0</v>
      </c>
      <c r="P498" s="22">
        <f>VLOOKUP(CONCATENATE($F498," ",$G498),AllocFactorMatrix,(P$4+1),FALSE)*$E504</f>
        <v>0</v>
      </c>
      <c r="Q498" s="22">
        <f>VLOOKUP(CONCATENATE($F498," ",$G498),AllocFactorMatrix,(Q$4+1),FALSE)*$E504</f>
        <v>0</v>
      </c>
      <c r="R498" s="22">
        <f t="shared" ref="R498:R504" si="250">SUBTOTAL(9,N498:Q498)</f>
        <v>0</v>
      </c>
      <c r="S498" s="22">
        <f>VLOOKUP(CONCATENATE($F498," ",$G498),AllocFactorMatrix,(S$4+1),FALSE)*$E504</f>
        <v>0</v>
      </c>
      <c r="T498" s="22">
        <f>VLOOKUP(CONCATENATE($F498," ",$G498),AllocFactorMatrix,(T$4+1),FALSE)*$E504</f>
        <v>0</v>
      </c>
      <c r="U498" s="22">
        <f>VLOOKUP(CONCATENATE($F498," ",$G498),AllocFactorMatrix,(U$4+1),FALSE)*$E504</f>
        <v>0</v>
      </c>
      <c r="V498" s="22">
        <f>VLOOKUP(CONCATENATE($F498," ",$G498),AllocFactorMatrix,(V$4+1),FALSE)*$E504</f>
        <v>0</v>
      </c>
      <c r="W498" s="22">
        <f t="shared" ref="W498:W504" si="251">SUBTOTAL(9,S498:V498)</f>
        <v>0</v>
      </c>
      <c r="X498" s="22">
        <f>VLOOKUP(CONCATENATE($F498," ",$G498),AllocFactorMatrix,(X$4+1),FALSE)*$E504</f>
        <v>0</v>
      </c>
      <c r="Y498" s="22">
        <f>VLOOKUP(CONCATENATE($F498," ",$G498),AllocFactorMatrix,(Y$4+1),FALSE)*$E504</f>
        <v>0</v>
      </c>
      <c r="Z498" s="22">
        <f t="shared" si="246"/>
        <v>0</v>
      </c>
      <c r="AA498" s="22">
        <f>VLOOKUP(CONCATENATE($F498," ",$G498),AllocFactorMatrix,(AA$4+1),FALSE)*$E504</f>
        <v>0</v>
      </c>
      <c r="AB498" s="22">
        <f>VLOOKUP(CONCATENATE($F498," ",$G498),AllocFactorMatrix,(AB$4+1),FALSE)*$E504</f>
        <v>0</v>
      </c>
      <c r="AC498" s="22">
        <f>VLOOKUP(CONCATENATE($F498," ",$G498),AllocFactorMatrix,(AC$4+1),FALSE)*$E504</f>
        <v>0</v>
      </c>
    </row>
    <row r="499" spans="5:29" hidden="1" outlineLevel="1">
      <c r="F499" s="42" t="str">
        <f>F504</f>
        <v>CUST_TOTAL</v>
      </c>
      <c r="G499" s="17" t="str">
        <f>$G$10</f>
        <v>SUBTRAN</v>
      </c>
      <c r="H499" s="21">
        <f t="shared" si="244"/>
        <v>0</v>
      </c>
      <c r="I499" s="22">
        <f>VLOOKUP(CONCATENATE($F499," ",$G499),AllocFactorMatrix,(I$4+1),FALSE)*$E504</f>
        <v>0</v>
      </c>
      <c r="J499" s="22">
        <f>VLOOKUP(CONCATENATE($F499," ",$G499),AllocFactorMatrix,(J$4+1),FALSE)*$E504</f>
        <v>0</v>
      </c>
      <c r="K499" s="22">
        <f>VLOOKUP(CONCATENATE($F499," ",$G499),AllocFactorMatrix,(K$4+1),FALSE)*$E504</f>
        <v>0</v>
      </c>
      <c r="L499" s="22">
        <f>VLOOKUP(CONCATENATE($F499," ",$G499),AllocFactorMatrix,(L$4+1),FALSE)*$E504</f>
        <v>0</v>
      </c>
      <c r="M499" s="22">
        <f t="shared" si="249"/>
        <v>0</v>
      </c>
      <c r="N499" s="22">
        <f>VLOOKUP(CONCATENATE($F499," ",$G499),AllocFactorMatrix,(N$4+1),FALSE)*$E504</f>
        <v>0</v>
      </c>
      <c r="O499" s="22">
        <f>VLOOKUP(CONCATENATE($F499," ",$G499),AllocFactorMatrix,(O$4+1),FALSE)*$E504</f>
        <v>0</v>
      </c>
      <c r="P499" s="22">
        <f>VLOOKUP(CONCATENATE($F499," ",$G499),AllocFactorMatrix,(P$4+1),FALSE)*$E504</f>
        <v>0</v>
      </c>
      <c r="Q499" s="22">
        <f>VLOOKUP(CONCATENATE($F499," ",$G499),AllocFactorMatrix,(Q$4+1),FALSE)*$E504</f>
        <v>0</v>
      </c>
      <c r="R499" s="22">
        <f t="shared" si="250"/>
        <v>0</v>
      </c>
      <c r="S499" s="22">
        <f>VLOOKUP(CONCATENATE($F499," ",$G499),AllocFactorMatrix,(S$4+1),FALSE)*$E504</f>
        <v>0</v>
      </c>
      <c r="T499" s="22">
        <f>VLOOKUP(CONCATENATE($F499," ",$G499),AllocFactorMatrix,(T$4+1),FALSE)*$E504</f>
        <v>0</v>
      </c>
      <c r="U499" s="22">
        <f>VLOOKUP(CONCATENATE($F499," ",$G499),AllocFactorMatrix,(U$4+1),FALSE)*$E504</f>
        <v>0</v>
      </c>
      <c r="V499" s="22">
        <f>VLOOKUP(CONCATENATE($F499," ",$G499),AllocFactorMatrix,(V$4+1),FALSE)*$E504</f>
        <v>0</v>
      </c>
      <c r="W499" s="22">
        <f t="shared" si="251"/>
        <v>0</v>
      </c>
      <c r="X499" s="22">
        <f>VLOOKUP(CONCATENATE($F499," ",$G499),AllocFactorMatrix,(X$4+1),FALSE)*$E504</f>
        <v>0</v>
      </c>
      <c r="Y499" s="22">
        <f>VLOOKUP(CONCATENATE($F499," ",$G499),AllocFactorMatrix,(Y$4+1),FALSE)*$E504</f>
        <v>0</v>
      </c>
      <c r="Z499" s="22">
        <f t="shared" si="246"/>
        <v>0</v>
      </c>
      <c r="AA499" s="22">
        <f>VLOOKUP(CONCATENATE($F499," ",$G499),AllocFactorMatrix,(AA$4+1),FALSE)*$E504</f>
        <v>0</v>
      </c>
      <c r="AB499" s="22">
        <f>VLOOKUP(CONCATENATE($F499," ",$G499),AllocFactorMatrix,(AB$4+1),FALSE)*$E504</f>
        <v>0</v>
      </c>
      <c r="AC499" s="22">
        <f>VLOOKUP(CONCATENATE($F499," ",$G499),AllocFactorMatrix,(AC$4+1),FALSE)*$E504</f>
        <v>0</v>
      </c>
    </row>
    <row r="500" spans="5:29" hidden="1" outlineLevel="1">
      <c r="F500" s="42" t="str">
        <f>F504</f>
        <v>CUST_TOTAL</v>
      </c>
      <c r="G500" s="17" t="str">
        <f>$G$11</f>
        <v>DISTPRI</v>
      </c>
      <c r="H500" s="21">
        <f t="shared" si="244"/>
        <v>0</v>
      </c>
      <c r="I500" s="22">
        <f>VLOOKUP(CONCATENATE($F500," ",$G500),AllocFactorMatrix,(I$4+1),FALSE)*$E504</f>
        <v>0</v>
      </c>
      <c r="J500" s="22">
        <f>VLOOKUP(CONCATENATE($F500," ",$G500),AllocFactorMatrix,(J$4+1),FALSE)*$E504</f>
        <v>0</v>
      </c>
      <c r="K500" s="22">
        <f>VLOOKUP(CONCATENATE($F500," ",$G500),AllocFactorMatrix,(K$4+1),FALSE)*$E504</f>
        <v>0</v>
      </c>
      <c r="L500" s="22">
        <f>VLOOKUP(CONCATENATE($F500," ",$G500),AllocFactorMatrix,(L$4+1),FALSE)*$E504</f>
        <v>0</v>
      </c>
      <c r="M500" s="22">
        <f t="shared" si="249"/>
        <v>0</v>
      </c>
      <c r="N500" s="22">
        <f>VLOOKUP(CONCATENATE($F500," ",$G500),AllocFactorMatrix,(N$4+1),FALSE)*$E504</f>
        <v>0</v>
      </c>
      <c r="O500" s="22">
        <f>VLOOKUP(CONCATENATE($F500," ",$G500),AllocFactorMatrix,(O$4+1),FALSE)*$E504</f>
        <v>0</v>
      </c>
      <c r="P500" s="22">
        <f>VLOOKUP(CONCATENATE($F500," ",$G500),AllocFactorMatrix,(P$4+1),FALSE)*$E504</f>
        <v>0</v>
      </c>
      <c r="Q500" s="22">
        <f>VLOOKUP(CONCATENATE($F500," ",$G500),AllocFactorMatrix,(Q$4+1),FALSE)*$E504</f>
        <v>0</v>
      </c>
      <c r="R500" s="22">
        <f t="shared" si="250"/>
        <v>0</v>
      </c>
      <c r="S500" s="22">
        <f>VLOOKUP(CONCATENATE($F500," ",$G500),AllocFactorMatrix,(S$4+1),FALSE)*$E504</f>
        <v>0</v>
      </c>
      <c r="T500" s="22">
        <f>VLOOKUP(CONCATENATE($F500," ",$G500),AllocFactorMatrix,(T$4+1),FALSE)*$E504</f>
        <v>0</v>
      </c>
      <c r="U500" s="22">
        <f>VLOOKUP(CONCATENATE($F500," ",$G500),AllocFactorMatrix,(U$4+1),FALSE)*$E504</f>
        <v>0</v>
      </c>
      <c r="V500" s="22">
        <f>VLOOKUP(CONCATENATE($F500," ",$G500),AllocFactorMatrix,(V$4+1),FALSE)*$E504</f>
        <v>0</v>
      </c>
      <c r="W500" s="22">
        <f t="shared" si="251"/>
        <v>0</v>
      </c>
      <c r="X500" s="22">
        <f>VLOOKUP(CONCATENATE($F500," ",$G500),AllocFactorMatrix,(X$4+1),FALSE)*$E504</f>
        <v>0</v>
      </c>
      <c r="Y500" s="22">
        <f>VLOOKUP(CONCATENATE($F500," ",$G500),AllocFactorMatrix,(Y$4+1),FALSE)*$E504</f>
        <v>0</v>
      </c>
      <c r="Z500" s="22">
        <f t="shared" si="246"/>
        <v>0</v>
      </c>
      <c r="AA500" s="22">
        <f>VLOOKUP(CONCATENATE($F500," ",$G500),AllocFactorMatrix,(AA$4+1),FALSE)*$E504</f>
        <v>0</v>
      </c>
      <c r="AB500" s="22">
        <f>VLOOKUP(CONCATENATE($F500," ",$G500),AllocFactorMatrix,(AB$4+1),FALSE)*$E504</f>
        <v>0</v>
      </c>
      <c r="AC500" s="22">
        <f>VLOOKUP(CONCATENATE($F500," ",$G500),AllocFactorMatrix,(AC$4+1),FALSE)*$E504</f>
        <v>0</v>
      </c>
    </row>
    <row r="501" spans="5:29" hidden="1" outlineLevel="1">
      <c r="F501" s="42" t="str">
        <f>F504</f>
        <v>CUST_TOTAL</v>
      </c>
      <c r="G501" s="17" t="str">
        <f>$G$12</f>
        <v>DISTSEC</v>
      </c>
      <c r="H501" s="21">
        <f t="shared" si="244"/>
        <v>0</v>
      </c>
      <c r="I501" s="22">
        <f>VLOOKUP(CONCATENATE($F501," ",$G501),AllocFactorMatrix,(I$4+1),FALSE)*$E504</f>
        <v>0</v>
      </c>
      <c r="J501" s="22">
        <f>VLOOKUP(CONCATENATE($F501," ",$G501),AllocFactorMatrix,(J$4+1),FALSE)*$E504</f>
        <v>0</v>
      </c>
      <c r="K501" s="22">
        <f>VLOOKUP(CONCATENATE($F501," ",$G501),AllocFactorMatrix,(K$4+1),FALSE)*$E504</f>
        <v>0</v>
      </c>
      <c r="L501" s="22">
        <f>VLOOKUP(CONCATENATE($F501," ",$G501),AllocFactorMatrix,(L$4+1),FALSE)*$E504</f>
        <v>0</v>
      </c>
      <c r="M501" s="22">
        <f t="shared" si="249"/>
        <v>0</v>
      </c>
      <c r="N501" s="22">
        <f>VLOOKUP(CONCATENATE($F501," ",$G501),AllocFactorMatrix,(N$4+1),FALSE)*$E504</f>
        <v>0</v>
      </c>
      <c r="O501" s="22">
        <f>VLOOKUP(CONCATENATE($F501," ",$G501),AllocFactorMatrix,(O$4+1),FALSE)*$E504</f>
        <v>0</v>
      </c>
      <c r="P501" s="22">
        <f>VLOOKUP(CONCATENATE($F501," ",$G501),AllocFactorMatrix,(P$4+1),FALSE)*$E504</f>
        <v>0</v>
      </c>
      <c r="Q501" s="22">
        <f>VLOOKUP(CONCATENATE($F501," ",$G501),AllocFactorMatrix,(Q$4+1),FALSE)*$E504</f>
        <v>0</v>
      </c>
      <c r="R501" s="22">
        <f t="shared" si="250"/>
        <v>0</v>
      </c>
      <c r="S501" s="22">
        <f>VLOOKUP(CONCATENATE($F501," ",$G501),AllocFactorMatrix,(S$4+1),FALSE)*$E504</f>
        <v>0</v>
      </c>
      <c r="T501" s="22">
        <f>VLOOKUP(CONCATENATE($F501," ",$G501),AllocFactorMatrix,(T$4+1),FALSE)*$E504</f>
        <v>0</v>
      </c>
      <c r="U501" s="22">
        <f>VLOOKUP(CONCATENATE($F501," ",$G501),AllocFactorMatrix,(U$4+1),FALSE)*$E504</f>
        <v>0</v>
      </c>
      <c r="V501" s="22">
        <f>VLOOKUP(CONCATENATE($F501," ",$G501),AllocFactorMatrix,(V$4+1),FALSE)*$E504</f>
        <v>0</v>
      </c>
      <c r="W501" s="22">
        <f t="shared" si="251"/>
        <v>0</v>
      </c>
      <c r="X501" s="22">
        <f>VLOOKUP(CONCATENATE($F501," ",$G501),AllocFactorMatrix,(X$4+1),FALSE)*$E504</f>
        <v>0</v>
      </c>
      <c r="Y501" s="22">
        <f>VLOOKUP(CONCATENATE($F501," ",$G501),AllocFactorMatrix,(Y$4+1),FALSE)*$E504</f>
        <v>0</v>
      </c>
      <c r="Z501" s="22">
        <f t="shared" si="246"/>
        <v>0</v>
      </c>
      <c r="AA501" s="22">
        <f>VLOOKUP(CONCATENATE($F501," ",$G501),AllocFactorMatrix,(AA$4+1),FALSE)*$E504</f>
        <v>0</v>
      </c>
      <c r="AB501" s="22">
        <f>VLOOKUP(CONCATENATE($F501," ",$G501),AllocFactorMatrix,(AB$4+1),FALSE)*$E504</f>
        <v>0</v>
      </c>
      <c r="AC501" s="22">
        <f>VLOOKUP(CONCATENATE($F501," ",$G501),AllocFactorMatrix,(AC$4+1),FALSE)*$E504</f>
        <v>0</v>
      </c>
    </row>
    <row r="502" spans="5:29" hidden="1" outlineLevel="1">
      <c r="F502" s="42" t="str">
        <f>F504</f>
        <v>CUST_TOTAL</v>
      </c>
      <c r="G502" s="17" t="str">
        <f>$G$13</f>
        <v>ENERGY</v>
      </c>
      <c r="H502" s="21">
        <f t="shared" si="244"/>
        <v>0</v>
      </c>
      <c r="I502" s="22">
        <f>VLOOKUP(CONCATENATE($F502," ",$G502),AllocFactorMatrix,(I$4+1),FALSE)*$E504</f>
        <v>0</v>
      </c>
      <c r="J502" s="22">
        <f>VLOOKUP(CONCATENATE($F502," ",$G502),AllocFactorMatrix,(J$4+1),FALSE)*$E504</f>
        <v>0</v>
      </c>
      <c r="K502" s="22">
        <f>VLOOKUP(CONCATENATE($F502," ",$G502),AllocFactorMatrix,(K$4+1),FALSE)*$E504</f>
        <v>0</v>
      </c>
      <c r="L502" s="22">
        <f>VLOOKUP(CONCATENATE($F502," ",$G502),AllocFactorMatrix,(L$4+1),FALSE)*$E504</f>
        <v>0</v>
      </c>
      <c r="M502" s="22">
        <f t="shared" si="249"/>
        <v>0</v>
      </c>
      <c r="N502" s="22">
        <f>VLOOKUP(CONCATENATE($F502," ",$G502),AllocFactorMatrix,(N$4+1),FALSE)*$E504</f>
        <v>0</v>
      </c>
      <c r="O502" s="22">
        <f>VLOOKUP(CONCATENATE($F502," ",$G502),AllocFactorMatrix,(O$4+1),FALSE)*$E504</f>
        <v>0</v>
      </c>
      <c r="P502" s="22">
        <f>VLOOKUP(CONCATENATE($F502," ",$G502),AllocFactorMatrix,(P$4+1),FALSE)*$E504</f>
        <v>0</v>
      </c>
      <c r="Q502" s="22">
        <f>VLOOKUP(CONCATENATE($F502," ",$G502),AllocFactorMatrix,(Q$4+1),FALSE)*$E504</f>
        <v>0</v>
      </c>
      <c r="R502" s="22">
        <f t="shared" si="250"/>
        <v>0</v>
      </c>
      <c r="S502" s="22">
        <f>VLOOKUP(CONCATENATE($F502," ",$G502),AllocFactorMatrix,(S$4+1),FALSE)*$E504</f>
        <v>0</v>
      </c>
      <c r="T502" s="22">
        <f>VLOOKUP(CONCATENATE($F502," ",$G502),AllocFactorMatrix,(T$4+1),FALSE)*$E504</f>
        <v>0</v>
      </c>
      <c r="U502" s="22">
        <f>VLOOKUP(CONCATENATE($F502," ",$G502),AllocFactorMatrix,(U$4+1),FALSE)*$E504</f>
        <v>0</v>
      </c>
      <c r="V502" s="22">
        <f>VLOOKUP(CONCATENATE($F502," ",$G502),AllocFactorMatrix,(V$4+1),FALSE)*$E504</f>
        <v>0</v>
      </c>
      <c r="W502" s="22">
        <f t="shared" si="251"/>
        <v>0</v>
      </c>
      <c r="X502" s="22">
        <f>VLOOKUP(CONCATENATE($F502," ",$G502),AllocFactorMatrix,(X$4+1),FALSE)*$E504</f>
        <v>0</v>
      </c>
      <c r="Y502" s="22">
        <f>VLOOKUP(CONCATENATE($F502," ",$G502),AllocFactorMatrix,(Y$4+1),FALSE)*$E504</f>
        <v>0</v>
      </c>
      <c r="Z502" s="22">
        <f t="shared" si="246"/>
        <v>0</v>
      </c>
      <c r="AA502" s="22">
        <f>VLOOKUP(CONCATENATE($F502," ",$G502),AllocFactorMatrix,(AA$4+1),FALSE)*$E504</f>
        <v>0</v>
      </c>
      <c r="AB502" s="22">
        <f>VLOOKUP(CONCATENATE($F502," ",$G502),AllocFactorMatrix,(AB$4+1),FALSE)*$E504</f>
        <v>0</v>
      </c>
      <c r="AC502" s="22">
        <f>VLOOKUP(CONCATENATE($F502," ",$G502),AllocFactorMatrix,(AC$4+1),FALSE)*$E504</f>
        <v>0</v>
      </c>
    </row>
    <row r="503" spans="5:29" hidden="1" outlineLevel="1">
      <c r="F503" s="42" t="str">
        <f>F504</f>
        <v>CUST_TOTAL</v>
      </c>
      <c r="G503" s="17" t="str">
        <f>$G$14</f>
        <v>CUSTOMER</v>
      </c>
      <c r="H503" s="21">
        <f t="shared" si="244"/>
        <v>0</v>
      </c>
      <c r="I503" s="22">
        <f>VLOOKUP(CONCATENATE($F503," ",$G503),AllocFactorMatrix,(I$4+1),FALSE)*$E504</f>
        <v>0</v>
      </c>
      <c r="J503" s="22">
        <f>VLOOKUP(CONCATENATE($F503," ",$G503),AllocFactorMatrix,(J$4+1),FALSE)*$E504</f>
        <v>0</v>
      </c>
      <c r="K503" s="22">
        <f>VLOOKUP(CONCATENATE($F503," ",$G503),AllocFactorMatrix,(K$4+1),FALSE)*$E504</f>
        <v>0</v>
      </c>
      <c r="L503" s="22">
        <f>VLOOKUP(CONCATENATE($F503," ",$G503),AllocFactorMatrix,(L$4+1),FALSE)*$E504</f>
        <v>0</v>
      </c>
      <c r="M503" s="22">
        <f t="shared" si="249"/>
        <v>0</v>
      </c>
      <c r="N503" s="22">
        <f>VLOOKUP(CONCATENATE($F503," ",$G503),AllocFactorMatrix,(N$4+1),FALSE)*$E504</f>
        <v>0</v>
      </c>
      <c r="O503" s="22">
        <f>VLOOKUP(CONCATENATE($F503," ",$G503),AllocFactorMatrix,(O$4+1),FALSE)*$E504</f>
        <v>0</v>
      </c>
      <c r="P503" s="22">
        <f>VLOOKUP(CONCATENATE($F503," ",$G503),AllocFactorMatrix,(P$4+1),FALSE)*$E504</f>
        <v>0</v>
      </c>
      <c r="Q503" s="22">
        <f>VLOOKUP(CONCATENATE($F503," ",$G503),AllocFactorMatrix,(Q$4+1),FALSE)*$E504</f>
        <v>0</v>
      </c>
      <c r="R503" s="22">
        <f t="shared" si="250"/>
        <v>0</v>
      </c>
      <c r="S503" s="22">
        <f>VLOOKUP(CONCATENATE($F503," ",$G503),AllocFactorMatrix,(S$4+1),FALSE)*$E504</f>
        <v>0</v>
      </c>
      <c r="T503" s="22">
        <f>VLOOKUP(CONCATENATE($F503," ",$G503),AllocFactorMatrix,(T$4+1),FALSE)*$E504</f>
        <v>0</v>
      </c>
      <c r="U503" s="22">
        <f>VLOOKUP(CONCATENATE($F503," ",$G503),AllocFactorMatrix,(U$4+1),FALSE)*$E504</f>
        <v>0</v>
      </c>
      <c r="V503" s="22">
        <f>VLOOKUP(CONCATENATE($F503," ",$G503),AllocFactorMatrix,(V$4+1),FALSE)*$E504</f>
        <v>0</v>
      </c>
      <c r="W503" s="22">
        <f t="shared" si="251"/>
        <v>0</v>
      </c>
      <c r="X503" s="22">
        <f>VLOOKUP(CONCATENATE($F503," ",$G503),AllocFactorMatrix,(X$4+1),FALSE)*$E504</f>
        <v>0</v>
      </c>
      <c r="Y503" s="22">
        <f>VLOOKUP(CONCATENATE($F503," ",$G503),AllocFactorMatrix,(Y$4+1),FALSE)*$E504</f>
        <v>0</v>
      </c>
      <c r="Z503" s="22">
        <f t="shared" si="246"/>
        <v>0</v>
      </c>
      <c r="AA503" s="22">
        <f>VLOOKUP(CONCATENATE($F503," ",$G503),AllocFactorMatrix,(AA$4+1),FALSE)*$E504</f>
        <v>0</v>
      </c>
      <c r="AB503" s="22">
        <f>VLOOKUP(CONCATENATE($F503," ",$G503),AllocFactorMatrix,(AB$4+1),FALSE)*$E504</f>
        <v>0</v>
      </c>
      <c r="AC503" s="22">
        <f>VLOOKUP(CONCATENATE($F503," ",$G503),AllocFactorMatrix,(AC$4+1),FALSE)*$E504</f>
        <v>0</v>
      </c>
    </row>
    <row r="504" spans="5:29" collapsed="1">
      <c r="E504" s="19">
        <v>0</v>
      </c>
      <c r="F504" s="42" t="str">
        <f>+F2016</f>
        <v>CUST_TOTAL</v>
      </c>
      <c r="G504" s="17" t="str">
        <f>$G$15</f>
        <v>TOTAL</v>
      </c>
      <c r="H504" s="21">
        <f t="shared" si="244"/>
        <v>0</v>
      </c>
      <c r="I504" s="22">
        <f>VLOOKUP(CONCATENATE($F504," ",$G504),AllocFactorMatrix,(I$4+1),FALSE)*$E504</f>
        <v>0</v>
      </c>
      <c r="J504" s="22">
        <f>VLOOKUP(CONCATENATE($F504," ",$G504),AllocFactorMatrix,(J$4+1),FALSE)*$E504</f>
        <v>0</v>
      </c>
      <c r="K504" s="22">
        <f>VLOOKUP(CONCATENATE($F504," ",$G504),AllocFactorMatrix,(K$4+1),FALSE)*$E504</f>
        <v>0</v>
      </c>
      <c r="L504" s="22">
        <f>VLOOKUP(CONCATENATE($F504," ",$G504),AllocFactorMatrix,(L$4+1),FALSE)*$E504</f>
        <v>0</v>
      </c>
      <c r="M504" s="22">
        <f t="shared" si="249"/>
        <v>0</v>
      </c>
      <c r="N504" s="22">
        <f>VLOOKUP(CONCATENATE($F504," ",$G504),AllocFactorMatrix,(N$4+1),FALSE)*$E504</f>
        <v>0</v>
      </c>
      <c r="O504" s="22">
        <f>VLOOKUP(CONCATENATE($F504," ",$G504),AllocFactorMatrix,(O$4+1),FALSE)*$E504</f>
        <v>0</v>
      </c>
      <c r="P504" s="22">
        <f>VLOOKUP(CONCATENATE($F504," ",$G504),AllocFactorMatrix,(P$4+1),FALSE)*$E504</f>
        <v>0</v>
      </c>
      <c r="Q504" s="22">
        <f>VLOOKUP(CONCATENATE($F504," ",$G504),AllocFactorMatrix,(Q$4+1),FALSE)*$E504</f>
        <v>0</v>
      </c>
      <c r="R504" s="22">
        <f t="shared" si="250"/>
        <v>0</v>
      </c>
      <c r="S504" s="22">
        <f>VLOOKUP(CONCATENATE($F504," ",$G504),AllocFactorMatrix,(S$4+1),FALSE)*$E504</f>
        <v>0</v>
      </c>
      <c r="T504" s="22">
        <f>VLOOKUP(CONCATENATE($F504," ",$G504),AllocFactorMatrix,(T$4+1),FALSE)*$E504</f>
        <v>0</v>
      </c>
      <c r="U504" s="22">
        <f>VLOOKUP(CONCATENATE($F504," ",$G504),AllocFactorMatrix,(U$4+1),FALSE)*$E504</f>
        <v>0</v>
      </c>
      <c r="V504" s="22">
        <f>VLOOKUP(CONCATENATE($F504," ",$G504),AllocFactorMatrix,(V$4+1),FALSE)*$E504</f>
        <v>0</v>
      </c>
      <c r="W504" s="22">
        <f t="shared" si="251"/>
        <v>0</v>
      </c>
      <c r="X504" s="22">
        <f>VLOOKUP(CONCATENATE($F504," ",$G504),AllocFactorMatrix,(X$4+1),FALSE)*$E504</f>
        <v>0</v>
      </c>
      <c r="Y504" s="22">
        <f>VLOOKUP(CONCATENATE($F504," ",$G504),AllocFactorMatrix,(Y$4+1),FALSE)*$E504</f>
        <v>0</v>
      </c>
      <c r="Z504" s="22">
        <f t="shared" si="246"/>
        <v>0</v>
      </c>
      <c r="AA504" s="22">
        <f>VLOOKUP(CONCATENATE($F504," ",$G504),AllocFactorMatrix,(AA$4+1),FALSE)*$E504</f>
        <v>0</v>
      </c>
      <c r="AB504" s="22">
        <f>VLOOKUP(CONCATENATE($F504," ",$G504),AllocFactorMatrix,(AB$4+1),FALSE)*$E504</f>
        <v>0</v>
      </c>
      <c r="AC504" s="22">
        <f>VLOOKUP(CONCATENATE($F504," ",$G504),AllocFactorMatrix,(AC$4+1),FALSE)*$E504</f>
        <v>0</v>
      </c>
    </row>
    <row r="505" spans="5:29" hidden="1" outlineLevel="1">
      <c r="F505" s="42" t="str">
        <f>F512</f>
        <v>LABOR_PROD</v>
      </c>
      <c r="G505" s="17" t="str">
        <f>$G$8</f>
        <v>PRODUCTION</v>
      </c>
      <c r="H505" s="21">
        <f t="shared" si="244"/>
        <v>0</v>
      </c>
      <c r="I505" s="22">
        <f>VLOOKUP(CONCATENATE($F505," ",$G505),AllocFactorMatrix,(I$4+1),FALSE)*$E512</f>
        <v>0</v>
      </c>
      <c r="J505" s="22">
        <f>VLOOKUP(CONCATENATE($F505," ",$G505),AllocFactorMatrix,(J$4+1),FALSE)*$E512</f>
        <v>0</v>
      </c>
      <c r="K505" s="22">
        <f>VLOOKUP(CONCATENATE($F505," ",$G505),AllocFactorMatrix,(K$4+1),FALSE)*$E512</f>
        <v>0</v>
      </c>
      <c r="L505" s="22">
        <f>VLOOKUP(CONCATENATE($F505," ",$G505),AllocFactorMatrix,(L$4+1),FALSE)*$E512</f>
        <v>0</v>
      </c>
      <c r="M505" s="22">
        <f t="shared" ref="M505:M512" si="252">SUBTOTAL(9,J505:L505)</f>
        <v>0</v>
      </c>
      <c r="N505" s="22">
        <f>VLOOKUP(CONCATENATE($F505," ",$G505),AllocFactorMatrix,(N$4+1),FALSE)*$E512</f>
        <v>0</v>
      </c>
      <c r="O505" s="22">
        <f>VLOOKUP(CONCATENATE($F505," ",$G505),AllocFactorMatrix,(O$4+1),FALSE)*$E512</f>
        <v>0</v>
      </c>
      <c r="P505" s="22">
        <f>VLOOKUP(CONCATENATE($F505," ",$G505),AllocFactorMatrix,(P$4+1),FALSE)*$E512</f>
        <v>0</v>
      </c>
      <c r="Q505" s="22">
        <f>VLOOKUP(CONCATENATE($F505," ",$G505),AllocFactorMatrix,(Q$4+1),FALSE)*$E512</f>
        <v>0</v>
      </c>
      <c r="R505" s="22">
        <f>SUBTOTAL(9,N505:Q505)</f>
        <v>0</v>
      </c>
      <c r="S505" s="22">
        <f>VLOOKUP(CONCATENATE($F505," ",$G505),AllocFactorMatrix,(S$4+1),FALSE)*$E512</f>
        <v>0</v>
      </c>
      <c r="T505" s="22">
        <f>VLOOKUP(CONCATENATE($F505," ",$G505),AllocFactorMatrix,(T$4+1),FALSE)*$E512</f>
        <v>0</v>
      </c>
      <c r="U505" s="22">
        <f>VLOOKUP(CONCATENATE($F505," ",$G505),AllocFactorMatrix,(U$4+1),FALSE)*$E512</f>
        <v>0</v>
      </c>
      <c r="V505" s="22">
        <f>VLOOKUP(CONCATENATE($F505," ",$G505),AllocFactorMatrix,(V$4+1),FALSE)*$E512</f>
        <v>0</v>
      </c>
      <c r="W505" s="22">
        <f>SUBTOTAL(9,S505:V505)</f>
        <v>0</v>
      </c>
      <c r="X505" s="22">
        <f>VLOOKUP(CONCATENATE($F505," ",$G505),AllocFactorMatrix,(X$4+1),FALSE)*$E512</f>
        <v>0</v>
      </c>
      <c r="Y505" s="22">
        <f>VLOOKUP(CONCATENATE($F505," ",$G505),AllocFactorMatrix,(Y$4+1),FALSE)*$E512</f>
        <v>0</v>
      </c>
      <c r="Z505" s="22">
        <f t="shared" si="246"/>
        <v>0</v>
      </c>
      <c r="AA505" s="22">
        <f>VLOOKUP(CONCATENATE($F505," ",$G505),AllocFactorMatrix,(AA$4+1),FALSE)*$E512</f>
        <v>0</v>
      </c>
      <c r="AB505" s="22">
        <f>VLOOKUP(CONCATENATE($F505," ",$G505),AllocFactorMatrix,(AB$4+1),FALSE)*$E512</f>
        <v>0</v>
      </c>
      <c r="AC505" s="22">
        <f>VLOOKUP(CONCATENATE($F505," ",$G505),AllocFactorMatrix,(AC$4+1),FALSE)*$E512</f>
        <v>0</v>
      </c>
    </row>
    <row r="506" spans="5:29" hidden="1" outlineLevel="1">
      <c r="F506" s="42" t="str">
        <f>F512</f>
        <v>LABOR_PROD</v>
      </c>
      <c r="G506" s="17" t="str">
        <f>$G$9</f>
        <v>BULKTRAN</v>
      </c>
      <c r="H506" s="21">
        <f t="shared" si="244"/>
        <v>0</v>
      </c>
      <c r="I506" s="22">
        <f>VLOOKUP(CONCATENATE($F506," ",$G506),AllocFactorMatrix,(I$4+1),FALSE)*$E512</f>
        <v>0</v>
      </c>
      <c r="J506" s="22">
        <f>VLOOKUP(CONCATENATE($F506," ",$G506),AllocFactorMatrix,(J$4+1),FALSE)*$E512</f>
        <v>0</v>
      </c>
      <c r="K506" s="22">
        <f>VLOOKUP(CONCATENATE($F506," ",$G506),AllocFactorMatrix,(K$4+1),FALSE)*$E512</f>
        <v>0</v>
      </c>
      <c r="L506" s="22">
        <f>VLOOKUP(CONCATENATE($F506," ",$G506),AllocFactorMatrix,(L$4+1),FALSE)*$E512</f>
        <v>0</v>
      </c>
      <c r="M506" s="22">
        <f t="shared" si="252"/>
        <v>0</v>
      </c>
      <c r="N506" s="22">
        <f>VLOOKUP(CONCATENATE($F506," ",$G506),AllocFactorMatrix,(N$4+1),FALSE)*$E512</f>
        <v>0</v>
      </c>
      <c r="O506" s="22">
        <f>VLOOKUP(CONCATENATE($F506," ",$G506),AllocFactorMatrix,(O$4+1),FALSE)*$E512</f>
        <v>0</v>
      </c>
      <c r="P506" s="22">
        <f>VLOOKUP(CONCATENATE($F506," ",$G506),AllocFactorMatrix,(P$4+1),FALSE)*$E512</f>
        <v>0</v>
      </c>
      <c r="Q506" s="22">
        <f>VLOOKUP(CONCATENATE($F506," ",$G506),AllocFactorMatrix,(Q$4+1),FALSE)*$E512</f>
        <v>0</v>
      </c>
      <c r="R506" s="22">
        <f t="shared" ref="R506:R512" si="253">SUBTOTAL(9,N506:Q506)</f>
        <v>0</v>
      </c>
      <c r="S506" s="22">
        <f>VLOOKUP(CONCATENATE($F506," ",$G506),AllocFactorMatrix,(S$4+1),FALSE)*$E512</f>
        <v>0</v>
      </c>
      <c r="T506" s="22">
        <f>VLOOKUP(CONCATENATE($F506," ",$G506),AllocFactorMatrix,(T$4+1),FALSE)*$E512</f>
        <v>0</v>
      </c>
      <c r="U506" s="22">
        <f>VLOOKUP(CONCATENATE($F506," ",$G506),AllocFactorMatrix,(U$4+1),FALSE)*$E512</f>
        <v>0</v>
      </c>
      <c r="V506" s="22">
        <f>VLOOKUP(CONCATENATE($F506," ",$G506),AllocFactorMatrix,(V$4+1),FALSE)*$E512</f>
        <v>0</v>
      </c>
      <c r="W506" s="22">
        <f t="shared" ref="W506:W512" si="254">SUBTOTAL(9,S506:V506)</f>
        <v>0</v>
      </c>
      <c r="X506" s="22">
        <f>VLOOKUP(CONCATENATE($F506," ",$G506),AllocFactorMatrix,(X$4+1),FALSE)*$E512</f>
        <v>0</v>
      </c>
      <c r="Y506" s="22">
        <f>VLOOKUP(CONCATENATE($F506," ",$G506),AllocFactorMatrix,(Y$4+1),FALSE)*$E512</f>
        <v>0</v>
      </c>
      <c r="Z506" s="22">
        <f t="shared" si="246"/>
        <v>0</v>
      </c>
      <c r="AA506" s="22">
        <f>VLOOKUP(CONCATENATE($F506," ",$G506),AllocFactorMatrix,(AA$4+1),FALSE)*$E512</f>
        <v>0</v>
      </c>
      <c r="AB506" s="22">
        <f>VLOOKUP(CONCATENATE($F506," ",$G506),AllocFactorMatrix,(AB$4+1),FALSE)*$E512</f>
        <v>0</v>
      </c>
      <c r="AC506" s="22">
        <f>VLOOKUP(CONCATENATE($F506," ",$G506),AllocFactorMatrix,(AC$4+1),FALSE)*$E512</f>
        <v>0</v>
      </c>
    </row>
    <row r="507" spans="5:29" hidden="1" outlineLevel="1">
      <c r="F507" s="42" t="str">
        <f>F512</f>
        <v>LABOR_PROD</v>
      </c>
      <c r="G507" s="17" t="str">
        <f>$G$10</f>
        <v>SUBTRAN</v>
      </c>
      <c r="H507" s="21">
        <f t="shared" si="244"/>
        <v>0</v>
      </c>
      <c r="I507" s="22">
        <f>VLOOKUP(CONCATENATE($F507," ",$G507),AllocFactorMatrix,(I$4+1),FALSE)*$E512</f>
        <v>0</v>
      </c>
      <c r="J507" s="22">
        <f>VLOOKUP(CONCATENATE($F507," ",$G507),AllocFactorMatrix,(J$4+1),FALSE)*$E512</f>
        <v>0</v>
      </c>
      <c r="K507" s="22">
        <f>VLOOKUP(CONCATENATE($F507," ",$G507),AllocFactorMatrix,(K$4+1),FALSE)*$E512</f>
        <v>0</v>
      </c>
      <c r="L507" s="22">
        <f>VLOOKUP(CONCATENATE($F507," ",$G507),AllocFactorMatrix,(L$4+1),FALSE)*$E512</f>
        <v>0</v>
      </c>
      <c r="M507" s="22">
        <f t="shared" si="252"/>
        <v>0</v>
      </c>
      <c r="N507" s="22">
        <f>VLOOKUP(CONCATENATE($F507," ",$G507),AllocFactorMatrix,(N$4+1),FALSE)*$E512</f>
        <v>0</v>
      </c>
      <c r="O507" s="22">
        <f>VLOOKUP(CONCATENATE($F507," ",$G507),AllocFactorMatrix,(O$4+1),FALSE)*$E512</f>
        <v>0</v>
      </c>
      <c r="P507" s="22">
        <f>VLOOKUP(CONCATENATE($F507," ",$G507),AllocFactorMatrix,(P$4+1),FALSE)*$E512</f>
        <v>0</v>
      </c>
      <c r="Q507" s="22">
        <f>VLOOKUP(CONCATENATE($F507," ",$G507),AllocFactorMatrix,(Q$4+1),FALSE)*$E512</f>
        <v>0</v>
      </c>
      <c r="R507" s="22">
        <f t="shared" si="253"/>
        <v>0</v>
      </c>
      <c r="S507" s="22">
        <f>VLOOKUP(CONCATENATE($F507," ",$G507),AllocFactorMatrix,(S$4+1),FALSE)*$E512</f>
        <v>0</v>
      </c>
      <c r="T507" s="22">
        <f>VLOOKUP(CONCATENATE($F507," ",$G507),AllocFactorMatrix,(T$4+1),FALSE)*$E512</f>
        <v>0</v>
      </c>
      <c r="U507" s="22">
        <f>VLOOKUP(CONCATENATE($F507," ",$G507),AllocFactorMatrix,(U$4+1),FALSE)*$E512</f>
        <v>0</v>
      </c>
      <c r="V507" s="22">
        <f>VLOOKUP(CONCATENATE($F507," ",$G507),AllocFactorMatrix,(V$4+1),FALSE)*$E512</f>
        <v>0</v>
      </c>
      <c r="W507" s="22">
        <f t="shared" si="254"/>
        <v>0</v>
      </c>
      <c r="X507" s="22">
        <f>VLOOKUP(CONCATENATE($F507," ",$G507),AllocFactorMatrix,(X$4+1),FALSE)*$E512</f>
        <v>0</v>
      </c>
      <c r="Y507" s="22">
        <f>VLOOKUP(CONCATENATE($F507," ",$G507),AllocFactorMatrix,(Y$4+1),FALSE)*$E512</f>
        <v>0</v>
      </c>
      <c r="Z507" s="22">
        <f t="shared" si="246"/>
        <v>0</v>
      </c>
      <c r="AA507" s="22">
        <f>VLOOKUP(CONCATENATE($F507," ",$G507),AllocFactorMatrix,(AA$4+1),FALSE)*$E512</f>
        <v>0</v>
      </c>
      <c r="AB507" s="22">
        <f>VLOOKUP(CONCATENATE($F507," ",$G507),AllocFactorMatrix,(AB$4+1),FALSE)*$E512</f>
        <v>0</v>
      </c>
      <c r="AC507" s="22">
        <f>VLOOKUP(CONCATENATE($F507," ",$G507),AllocFactorMatrix,(AC$4+1),FALSE)*$E512</f>
        <v>0</v>
      </c>
    </row>
    <row r="508" spans="5:29" hidden="1" outlineLevel="1">
      <c r="F508" s="42" t="str">
        <f>F512</f>
        <v>LABOR_PROD</v>
      </c>
      <c r="G508" s="17" t="str">
        <f>$G$11</f>
        <v>DISTPRI</v>
      </c>
      <c r="H508" s="21">
        <f t="shared" si="244"/>
        <v>0</v>
      </c>
      <c r="I508" s="22">
        <f>VLOOKUP(CONCATENATE($F508," ",$G508),AllocFactorMatrix,(I$4+1),FALSE)*$E512</f>
        <v>0</v>
      </c>
      <c r="J508" s="22">
        <f>VLOOKUP(CONCATENATE($F508," ",$G508),AllocFactorMatrix,(J$4+1),FALSE)*$E512</f>
        <v>0</v>
      </c>
      <c r="K508" s="22">
        <f>VLOOKUP(CONCATENATE($F508," ",$G508),AllocFactorMatrix,(K$4+1),FALSE)*$E512</f>
        <v>0</v>
      </c>
      <c r="L508" s="22">
        <f>VLOOKUP(CONCATENATE($F508," ",$G508),AllocFactorMatrix,(L$4+1),FALSE)*$E512</f>
        <v>0</v>
      </c>
      <c r="M508" s="22">
        <f t="shared" si="252"/>
        <v>0</v>
      </c>
      <c r="N508" s="22">
        <f>VLOOKUP(CONCATENATE($F508," ",$G508),AllocFactorMatrix,(N$4+1),FALSE)*$E512</f>
        <v>0</v>
      </c>
      <c r="O508" s="22">
        <f>VLOOKUP(CONCATENATE($F508," ",$G508),AllocFactorMatrix,(O$4+1),FALSE)*$E512</f>
        <v>0</v>
      </c>
      <c r="P508" s="22">
        <f>VLOOKUP(CONCATENATE($F508," ",$G508),AllocFactorMatrix,(P$4+1),FALSE)*$E512</f>
        <v>0</v>
      </c>
      <c r="Q508" s="22">
        <f>VLOOKUP(CONCATENATE($F508," ",$G508),AllocFactorMatrix,(Q$4+1),FALSE)*$E512</f>
        <v>0</v>
      </c>
      <c r="R508" s="22">
        <f t="shared" si="253"/>
        <v>0</v>
      </c>
      <c r="S508" s="22">
        <f>VLOOKUP(CONCATENATE($F508," ",$G508),AllocFactorMatrix,(S$4+1),FALSE)*$E512</f>
        <v>0</v>
      </c>
      <c r="T508" s="22">
        <f>VLOOKUP(CONCATENATE($F508," ",$G508),AllocFactorMatrix,(T$4+1),FALSE)*$E512</f>
        <v>0</v>
      </c>
      <c r="U508" s="22">
        <f>VLOOKUP(CONCATENATE($F508," ",$G508),AllocFactorMatrix,(U$4+1),FALSE)*$E512</f>
        <v>0</v>
      </c>
      <c r="V508" s="22">
        <f>VLOOKUP(CONCATENATE($F508," ",$G508),AllocFactorMatrix,(V$4+1),FALSE)*$E512</f>
        <v>0</v>
      </c>
      <c r="W508" s="22">
        <f t="shared" si="254"/>
        <v>0</v>
      </c>
      <c r="X508" s="22">
        <f>VLOOKUP(CONCATENATE($F508," ",$G508),AllocFactorMatrix,(X$4+1),FALSE)*$E512</f>
        <v>0</v>
      </c>
      <c r="Y508" s="22">
        <f>VLOOKUP(CONCATENATE($F508," ",$G508),AllocFactorMatrix,(Y$4+1),FALSE)*$E512</f>
        <v>0</v>
      </c>
      <c r="Z508" s="22">
        <f t="shared" si="246"/>
        <v>0</v>
      </c>
      <c r="AA508" s="22">
        <f>VLOOKUP(CONCATENATE($F508," ",$G508),AllocFactorMatrix,(AA$4+1),FALSE)*$E512</f>
        <v>0</v>
      </c>
      <c r="AB508" s="22">
        <f>VLOOKUP(CONCATENATE($F508," ",$G508),AllocFactorMatrix,(AB$4+1),FALSE)*$E512</f>
        <v>0</v>
      </c>
      <c r="AC508" s="22">
        <f>VLOOKUP(CONCATENATE($F508," ",$G508),AllocFactorMatrix,(AC$4+1),FALSE)*$E512</f>
        <v>0</v>
      </c>
    </row>
    <row r="509" spans="5:29" hidden="1" outlineLevel="1">
      <c r="F509" s="42" t="str">
        <f>F512</f>
        <v>LABOR_PROD</v>
      </c>
      <c r="G509" s="17" t="str">
        <f>$G$12</f>
        <v>DISTSEC</v>
      </c>
      <c r="H509" s="21">
        <f t="shared" si="244"/>
        <v>0</v>
      </c>
      <c r="I509" s="22">
        <f>VLOOKUP(CONCATENATE($F509," ",$G509),AllocFactorMatrix,(I$4+1),FALSE)*$E512</f>
        <v>0</v>
      </c>
      <c r="J509" s="22">
        <f>VLOOKUP(CONCATENATE($F509," ",$G509),AllocFactorMatrix,(J$4+1),FALSE)*$E512</f>
        <v>0</v>
      </c>
      <c r="K509" s="22">
        <f>VLOOKUP(CONCATENATE($F509," ",$G509),AllocFactorMatrix,(K$4+1),FALSE)*$E512</f>
        <v>0</v>
      </c>
      <c r="L509" s="22">
        <f>VLOOKUP(CONCATENATE($F509," ",$G509),AllocFactorMatrix,(L$4+1),FALSE)*$E512</f>
        <v>0</v>
      </c>
      <c r="M509" s="22">
        <f t="shared" si="252"/>
        <v>0</v>
      </c>
      <c r="N509" s="22">
        <f>VLOOKUP(CONCATENATE($F509," ",$G509),AllocFactorMatrix,(N$4+1),FALSE)*$E512</f>
        <v>0</v>
      </c>
      <c r="O509" s="22">
        <f>VLOOKUP(CONCATENATE($F509," ",$G509),AllocFactorMatrix,(O$4+1),FALSE)*$E512</f>
        <v>0</v>
      </c>
      <c r="P509" s="22">
        <f>VLOOKUP(CONCATENATE($F509," ",$G509),AllocFactorMatrix,(P$4+1),FALSE)*$E512</f>
        <v>0</v>
      </c>
      <c r="Q509" s="22">
        <f>VLOOKUP(CONCATENATE($F509," ",$G509),AllocFactorMatrix,(Q$4+1),FALSE)*$E512</f>
        <v>0</v>
      </c>
      <c r="R509" s="22">
        <f t="shared" si="253"/>
        <v>0</v>
      </c>
      <c r="S509" s="22">
        <f>VLOOKUP(CONCATENATE($F509," ",$G509),AllocFactorMatrix,(S$4+1),FALSE)*$E512</f>
        <v>0</v>
      </c>
      <c r="T509" s="22">
        <f>VLOOKUP(CONCATENATE($F509," ",$G509),AllocFactorMatrix,(T$4+1),FALSE)*$E512</f>
        <v>0</v>
      </c>
      <c r="U509" s="22">
        <f>VLOOKUP(CONCATENATE($F509," ",$G509),AllocFactorMatrix,(U$4+1),FALSE)*$E512</f>
        <v>0</v>
      </c>
      <c r="V509" s="22">
        <f>VLOOKUP(CONCATENATE($F509," ",$G509),AllocFactorMatrix,(V$4+1),FALSE)*$E512</f>
        <v>0</v>
      </c>
      <c r="W509" s="22">
        <f t="shared" si="254"/>
        <v>0</v>
      </c>
      <c r="X509" s="22">
        <f>VLOOKUP(CONCATENATE($F509," ",$G509),AllocFactorMatrix,(X$4+1),FALSE)*$E512</f>
        <v>0</v>
      </c>
      <c r="Y509" s="22">
        <f>VLOOKUP(CONCATENATE($F509," ",$G509),AllocFactorMatrix,(Y$4+1),FALSE)*$E512</f>
        <v>0</v>
      </c>
      <c r="Z509" s="22">
        <f t="shared" si="246"/>
        <v>0</v>
      </c>
      <c r="AA509" s="22">
        <f>VLOOKUP(CONCATENATE($F509," ",$G509),AllocFactorMatrix,(AA$4+1),FALSE)*$E512</f>
        <v>0</v>
      </c>
      <c r="AB509" s="22">
        <f>VLOOKUP(CONCATENATE($F509," ",$G509),AllocFactorMatrix,(AB$4+1),FALSE)*$E512</f>
        <v>0</v>
      </c>
      <c r="AC509" s="22">
        <f>VLOOKUP(CONCATENATE($F509," ",$G509),AllocFactorMatrix,(AC$4+1),FALSE)*$E512</f>
        <v>0</v>
      </c>
    </row>
    <row r="510" spans="5:29" hidden="1" outlineLevel="1">
      <c r="F510" s="42" t="str">
        <f>F512</f>
        <v>LABOR_PROD</v>
      </c>
      <c r="G510" s="17" t="str">
        <f>$G$13</f>
        <v>ENERGY</v>
      </c>
      <c r="H510" s="21">
        <f t="shared" si="244"/>
        <v>0</v>
      </c>
      <c r="I510" s="22">
        <f>VLOOKUP(CONCATENATE($F510," ",$G510),AllocFactorMatrix,(I$4+1),FALSE)*$E512</f>
        <v>0</v>
      </c>
      <c r="J510" s="22">
        <f>VLOOKUP(CONCATENATE($F510," ",$G510),AllocFactorMatrix,(J$4+1),FALSE)*$E512</f>
        <v>0</v>
      </c>
      <c r="K510" s="22">
        <f>VLOOKUP(CONCATENATE($F510," ",$G510),AllocFactorMatrix,(K$4+1),FALSE)*$E512</f>
        <v>0</v>
      </c>
      <c r="L510" s="22">
        <f>VLOOKUP(CONCATENATE($F510," ",$G510),AllocFactorMatrix,(L$4+1),FALSE)*$E512</f>
        <v>0</v>
      </c>
      <c r="M510" s="22">
        <f t="shared" si="252"/>
        <v>0</v>
      </c>
      <c r="N510" s="22">
        <f>VLOOKUP(CONCATENATE($F510," ",$G510),AllocFactorMatrix,(N$4+1),FALSE)*$E512</f>
        <v>0</v>
      </c>
      <c r="O510" s="22">
        <f>VLOOKUP(CONCATENATE($F510," ",$G510),AllocFactorMatrix,(O$4+1),FALSE)*$E512</f>
        <v>0</v>
      </c>
      <c r="P510" s="22">
        <f>VLOOKUP(CONCATENATE($F510," ",$G510),AllocFactorMatrix,(P$4+1),FALSE)*$E512</f>
        <v>0</v>
      </c>
      <c r="Q510" s="22">
        <f>VLOOKUP(CONCATENATE($F510," ",$G510),AllocFactorMatrix,(Q$4+1),FALSE)*$E512</f>
        <v>0</v>
      </c>
      <c r="R510" s="22">
        <f t="shared" si="253"/>
        <v>0</v>
      </c>
      <c r="S510" s="22">
        <f>VLOOKUP(CONCATENATE($F510," ",$G510),AllocFactorMatrix,(S$4+1),FALSE)*$E512</f>
        <v>0</v>
      </c>
      <c r="T510" s="22">
        <f>VLOOKUP(CONCATENATE($F510," ",$G510),AllocFactorMatrix,(T$4+1),FALSE)*$E512</f>
        <v>0</v>
      </c>
      <c r="U510" s="22">
        <f>VLOOKUP(CONCATENATE($F510," ",$G510),AllocFactorMatrix,(U$4+1),FALSE)*$E512</f>
        <v>0</v>
      </c>
      <c r="V510" s="22">
        <f>VLOOKUP(CONCATENATE($F510," ",$G510),AllocFactorMatrix,(V$4+1),FALSE)*$E512</f>
        <v>0</v>
      </c>
      <c r="W510" s="22">
        <f t="shared" si="254"/>
        <v>0</v>
      </c>
      <c r="X510" s="22">
        <f>VLOOKUP(CONCATENATE($F510," ",$G510),AllocFactorMatrix,(X$4+1),FALSE)*$E512</f>
        <v>0</v>
      </c>
      <c r="Y510" s="22">
        <f>VLOOKUP(CONCATENATE($F510," ",$G510),AllocFactorMatrix,(Y$4+1),FALSE)*$E512</f>
        <v>0</v>
      </c>
      <c r="Z510" s="22">
        <f t="shared" si="246"/>
        <v>0</v>
      </c>
      <c r="AA510" s="22">
        <f>VLOOKUP(CONCATENATE($F510," ",$G510),AllocFactorMatrix,(AA$4+1),FALSE)*$E512</f>
        <v>0</v>
      </c>
      <c r="AB510" s="22">
        <f>VLOOKUP(CONCATENATE($F510," ",$G510),AllocFactorMatrix,(AB$4+1),FALSE)*$E512</f>
        <v>0</v>
      </c>
      <c r="AC510" s="22">
        <f>VLOOKUP(CONCATENATE($F510," ",$G510),AllocFactorMatrix,(AC$4+1),FALSE)*$E512</f>
        <v>0</v>
      </c>
    </row>
    <row r="511" spans="5:29" hidden="1" outlineLevel="1">
      <c r="F511" s="42" t="str">
        <f>F512</f>
        <v>LABOR_PROD</v>
      </c>
      <c r="G511" s="17" t="str">
        <f>$G$14</f>
        <v>CUSTOMER</v>
      </c>
      <c r="H511" s="21">
        <f t="shared" si="244"/>
        <v>0</v>
      </c>
      <c r="I511" s="22">
        <f>VLOOKUP(CONCATENATE($F511," ",$G511),AllocFactorMatrix,(I$4+1),FALSE)*$E512</f>
        <v>0</v>
      </c>
      <c r="J511" s="22">
        <f>VLOOKUP(CONCATENATE($F511," ",$G511),AllocFactorMatrix,(J$4+1),FALSE)*$E512</f>
        <v>0</v>
      </c>
      <c r="K511" s="22">
        <f>VLOOKUP(CONCATENATE($F511," ",$G511),AllocFactorMatrix,(K$4+1),FALSE)*$E512</f>
        <v>0</v>
      </c>
      <c r="L511" s="22">
        <f>VLOOKUP(CONCATENATE($F511," ",$G511),AllocFactorMatrix,(L$4+1),FALSE)*$E512</f>
        <v>0</v>
      </c>
      <c r="M511" s="22">
        <f t="shared" si="252"/>
        <v>0</v>
      </c>
      <c r="N511" s="22">
        <f>VLOOKUP(CONCATENATE($F511," ",$G511),AllocFactorMatrix,(N$4+1),FALSE)*$E512</f>
        <v>0</v>
      </c>
      <c r="O511" s="22">
        <f>VLOOKUP(CONCATENATE($F511," ",$G511),AllocFactorMatrix,(O$4+1),FALSE)*$E512</f>
        <v>0</v>
      </c>
      <c r="P511" s="22">
        <f>VLOOKUP(CONCATENATE($F511," ",$G511),AllocFactorMatrix,(P$4+1),FALSE)*$E512</f>
        <v>0</v>
      </c>
      <c r="Q511" s="22">
        <f>VLOOKUP(CONCATENATE($F511," ",$G511),AllocFactorMatrix,(Q$4+1),FALSE)*$E512</f>
        <v>0</v>
      </c>
      <c r="R511" s="22">
        <f t="shared" si="253"/>
        <v>0</v>
      </c>
      <c r="S511" s="22">
        <f>VLOOKUP(CONCATENATE($F511," ",$G511),AllocFactorMatrix,(S$4+1),FALSE)*$E512</f>
        <v>0</v>
      </c>
      <c r="T511" s="22">
        <f>VLOOKUP(CONCATENATE($F511," ",$G511),AllocFactorMatrix,(T$4+1),FALSE)*$E512</f>
        <v>0</v>
      </c>
      <c r="U511" s="22">
        <f>VLOOKUP(CONCATENATE($F511," ",$G511),AllocFactorMatrix,(U$4+1),FALSE)*$E512</f>
        <v>0</v>
      </c>
      <c r="V511" s="22">
        <f>VLOOKUP(CONCATENATE($F511," ",$G511),AllocFactorMatrix,(V$4+1),FALSE)*$E512</f>
        <v>0</v>
      </c>
      <c r="W511" s="22">
        <f t="shared" si="254"/>
        <v>0</v>
      </c>
      <c r="X511" s="22">
        <f>VLOOKUP(CONCATENATE($F511," ",$G511),AllocFactorMatrix,(X$4+1),FALSE)*$E512</f>
        <v>0</v>
      </c>
      <c r="Y511" s="22">
        <f>VLOOKUP(CONCATENATE($F511," ",$G511),AllocFactorMatrix,(Y$4+1),FALSE)*$E512</f>
        <v>0</v>
      </c>
      <c r="Z511" s="22">
        <f t="shared" si="246"/>
        <v>0</v>
      </c>
      <c r="AA511" s="22">
        <f>VLOOKUP(CONCATENATE($F511," ",$G511),AllocFactorMatrix,(AA$4+1),FALSE)*$E512</f>
        <v>0</v>
      </c>
      <c r="AB511" s="22">
        <f>VLOOKUP(CONCATENATE($F511," ",$G511),AllocFactorMatrix,(AB$4+1),FALSE)*$E512</f>
        <v>0</v>
      </c>
      <c r="AC511" s="22">
        <f>VLOOKUP(CONCATENATE($F511," ",$G511),AllocFactorMatrix,(AC$4+1),FALSE)*$E512</f>
        <v>0</v>
      </c>
    </row>
    <row r="512" spans="5:29" collapsed="1">
      <c r="E512" s="19">
        <v>0</v>
      </c>
      <c r="F512" s="42" t="str">
        <f>+F2024</f>
        <v>LABOR_PROD</v>
      </c>
      <c r="G512" s="17" t="str">
        <f>$G$15</f>
        <v>TOTAL</v>
      </c>
      <c r="H512" s="21">
        <f t="shared" si="244"/>
        <v>0</v>
      </c>
      <c r="I512" s="22">
        <f>VLOOKUP(CONCATENATE($F512," ",$G512),AllocFactorMatrix,(I$4+1),FALSE)*$E512</f>
        <v>0</v>
      </c>
      <c r="J512" s="22">
        <f>VLOOKUP(CONCATENATE($F512," ",$G512),AllocFactorMatrix,(J$4+1),FALSE)*$E512</f>
        <v>0</v>
      </c>
      <c r="K512" s="22">
        <f>VLOOKUP(CONCATENATE($F512," ",$G512),AllocFactorMatrix,(K$4+1),FALSE)*$E512</f>
        <v>0</v>
      </c>
      <c r="L512" s="22">
        <f>VLOOKUP(CONCATENATE($F512," ",$G512),AllocFactorMatrix,(L$4+1),FALSE)*$E512</f>
        <v>0</v>
      </c>
      <c r="M512" s="22">
        <f t="shared" si="252"/>
        <v>0</v>
      </c>
      <c r="N512" s="22">
        <f>VLOOKUP(CONCATENATE($F512," ",$G512),AllocFactorMatrix,(N$4+1),FALSE)*$E512</f>
        <v>0</v>
      </c>
      <c r="O512" s="22">
        <f>VLOOKUP(CONCATENATE($F512," ",$G512),AllocFactorMatrix,(O$4+1),FALSE)*$E512</f>
        <v>0</v>
      </c>
      <c r="P512" s="22">
        <f>VLOOKUP(CONCATENATE($F512," ",$G512),AllocFactorMatrix,(P$4+1),FALSE)*$E512</f>
        <v>0</v>
      </c>
      <c r="Q512" s="22">
        <f>VLOOKUP(CONCATENATE($F512," ",$G512),AllocFactorMatrix,(Q$4+1),FALSE)*$E512</f>
        <v>0</v>
      </c>
      <c r="R512" s="22">
        <f t="shared" si="253"/>
        <v>0</v>
      </c>
      <c r="S512" s="22">
        <f>VLOOKUP(CONCATENATE($F512," ",$G512),AllocFactorMatrix,(S$4+1),FALSE)*$E512</f>
        <v>0</v>
      </c>
      <c r="T512" s="22">
        <f>VLOOKUP(CONCATENATE($F512," ",$G512),AllocFactorMatrix,(T$4+1),FALSE)*$E512</f>
        <v>0</v>
      </c>
      <c r="U512" s="22">
        <f>VLOOKUP(CONCATENATE($F512," ",$G512),AllocFactorMatrix,(U$4+1),FALSE)*$E512</f>
        <v>0</v>
      </c>
      <c r="V512" s="22">
        <f>VLOOKUP(CONCATENATE($F512," ",$G512),AllocFactorMatrix,(V$4+1),FALSE)*$E512</f>
        <v>0</v>
      </c>
      <c r="W512" s="22">
        <f t="shared" si="254"/>
        <v>0</v>
      </c>
      <c r="X512" s="22">
        <f>VLOOKUP(CONCATENATE($F512," ",$G512),AllocFactorMatrix,(X$4+1),FALSE)*$E512</f>
        <v>0</v>
      </c>
      <c r="Y512" s="22">
        <f>VLOOKUP(CONCATENATE($F512," ",$G512),AllocFactorMatrix,(Y$4+1),FALSE)*$E512</f>
        <v>0</v>
      </c>
      <c r="Z512" s="22">
        <f t="shared" si="246"/>
        <v>0</v>
      </c>
      <c r="AA512" s="22">
        <f>VLOOKUP(CONCATENATE($F512," ",$G512),AllocFactorMatrix,(AA$4+1),FALSE)*$E512</f>
        <v>0</v>
      </c>
      <c r="AB512" s="22">
        <f>VLOOKUP(CONCATENATE($F512," ",$G512),AllocFactorMatrix,(AB$4+1),FALSE)*$E512</f>
        <v>0</v>
      </c>
      <c r="AC512" s="22">
        <f>VLOOKUP(CONCATENATE($F512," ",$G512),AllocFactorMatrix,(AC$4+1),FALSE)*$E512</f>
        <v>0</v>
      </c>
    </row>
    <row r="513" spans="5:29" hidden="1" outlineLevel="1">
      <c r="F513" s="42" t="str">
        <f>F520</f>
        <v>LABOR_M</v>
      </c>
      <c r="G513" s="17" t="str">
        <f>$G$8</f>
        <v>PRODUCTION</v>
      </c>
      <c r="H513" s="21">
        <f t="shared" ca="1" si="244"/>
        <v>0</v>
      </c>
      <c r="I513" s="22">
        <f ca="1">VLOOKUP(CONCATENATE($F513," ",$G513),AllocFactorMatrix,(I$4+1),FALSE)*$E520</f>
        <v>0</v>
      </c>
      <c r="J513" s="22">
        <f ca="1">VLOOKUP(CONCATENATE($F513," ",$G513),AllocFactorMatrix,(J$4+1),FALSE)*$E520</f>
        <v>0</v>
      </c>
      <c r="K513" s="22">
        <f ca="1">VLOOKUP(CONCATENATE($F513," ",$G513),AllocFactorMatrix,(K$4+1),FALSE)*$E520</f>
        <v>0</v>
      </c>
      <c r="L513" s="22">
        <f ca="1">VLOOKUP(CONCATENATE($F513," ",$G513),AllocFactorMatrix,(L$4+1),FALSE)*$E520</f>
        <v>0</v>
      </c>
      <c r="M513" s="22">
        <f t="shared" ref="M513:M520" ca="1" si="255">SUBTOTAL(9,J513:L513)</f>
        <v>0</v>
      </c>
      <c r="N513" s="22">
        <f ca="1">VLOOKUP(CONCATENATE($F513," ",$G513),AllocFactorMatrix,(N$4+1),FALSE)*$E520</f>
        <v>0</v>
      </c>
      <c r="O513" s="22">
        <f ca="1">VLOOKUP(CONCATENATE($F513," ",$G513),AllocFactorMatrix,(O$4+1),FALSE)*$E520</f>
        <v>0</v>
      </c>
      <c r="P513" s="22">
        <f ca="1">VLOOKUP(CONCATENATE($F513," ",$G513),AllocFactorMatrix,(P$4+1),FALSE)*$E520</f>
        <v>0</v>
      </c>
      <c r="Q513" s="22">
        <f ca="1">VLOOKUP(CONCATENATE($F513," ",$G513),AllocFactorMatrix,(Q$4+1),FALSE)*$E520</f>
        <v>0</v>
      </c>
      <c r="R513" s="22">
        <f ca="1">SUBTOTAL(9,N513:Q513)</f>
        <v>0</v>
      </c>
      <c r="S513" s="22">
        <f ca="1">VLOOKUP(CONCATENATE($F513," ",$G513),AllocFactorMatrix,(S$4+1),FALSE)*$E520</f>
        <v>0</v>
      </c>
      <c r="T513" s="22">
        <f ca="1">VLOOKUP(CONCATENATE($F513," ",$G513),AllocFactorMatrix,(T$4+1),FALSE)*$E520</f>
        <v>0</v>
      </c>
      <c r="U513" s="22">
        <f ca="1">VLOOKUP(CONCATENATE($F513," ",$G513),AllocFactorMatrix,(U$4+1),FALSE)*$E520</f>
        <v>0</v>
      </c>
      <c r="V513" s="22">
        <f ca="1">VLOOKUP(CONCATENATE($F513," ",$G513),AllocFactorMatrix,(V$4+1),FALSE)*$E520</f>
        <v>0</v>
      </c>
      <c r="W513" s="22">
        <f ca="1">SUBTOTAL(9,S513:V513)</f>
        <v>0</v>
      </c>
      <c r="X513" s="22">
        <f ca="1">VLOOKUP(CONCATENATE($F513," ",$G513),AllocFactorMatrix,(X$4+1),FALSE)*$E520</f>
        <v>0</v>
      </c>
      <c r="Y513" s="22">
        <f ca="1">VLOOKUP(CONCATENATE($F513," ",$G513),AllocFactorMatrix,(Y$4+1),FALSE)*$E520</f>
        <v>0</v>
      </c>
      <c r="Z513" s="22">
        <f t="shared" ref="Z513:Z520" ca="1" si="256">SUBTOTAL(9,X513:Y513)</f>
        <v>0</v>
      </c>
      <c r="AA513" s="22">
        <f ca="1">VLOOKUP(CONCATENATE($F513," ",$G513),AllocFactorMatrix,(AA$4+1),FALSE)*$E520</f>
        <v>0</v>
      </c>
      <c r="AB513" s="22">
        <f ca="1">VLOOKUP(CONCATENATE($F513," ",$G513),AllocFactorMatrix,(AB$4+1),FALSE)*$E520</f>
        <v>0</v>
      </c>
      <c r="AC513" s="22">
        <f ca="1">VLOOKUP(CONCATENATE($F513," ",$G513),AllocFactorMatrix,(AC$4+1),FALSE)*$E520</f>
        <v>0</v>
      </c>
    </row>
    <row r="514" spans="5:29" hidden="1" outlineLevel="1">
      <c r="F514" s="42" t="str">
        <f>F520</f>
        <v>LABOR_M</v>
      </c>
      <c r="G514" s="17" t="str">
        <f>$G$9</f>
        <v>BULKTRAN</v>
      </c>
      <c r="H514" s="21">
        <f t="shared" ca="1" si="244"/>
        <v>0</v>
      </c>
      <c r="I514" s="22">
        <f ca="1">VLOOKUP(CONCATENATE($F514," ",$G514),AllocFactorMatrix,(I$4+1),FALSE)*$E520</f>
        <v>0</v>
      </c>
      <c r="J514" s="22">
        <f ca="1">VLOOKUP(CONCATENATE($F514," ",$G514),AllocFactorMatrix,(J$4+1),FALSE)*$E520</f>
        <v>0</v>
      </c>
      <c r="K514" s="22">
        <f ca="1">VLOOKUP(CONCATENATE($F514," ",$G514),AllocFactorMatrix,(K$4+1),FALSE)*$E520</f>
        <v>0</v>
      </c>
      <c r="L514" s="22">
        <f ca="1">VLOOKUP(CONCATENATE($F514," ",$G514),AllocFactorMatrix,(L$4+1),FALSE)*$E520</f>
        <v>0</v>
      </c>
      <c r="M514" s="22">
        <f t="shared" ca="1" si="255"/>
        <v>0</v>
      </c>
      <c r="N514" s="22">
        <f ca="1">VLOOKUP(CONCATENATE($F514," ",$G514),AllocFactorMatrix,(N$4+1),FALSE)*$E520</f>
        <v>0</v>
      </c>
      <c r="O514" s="22">
        <f ca="1">VLOOKUP(CONCATENATE($F514," ",$G514),AllocFactorMatrix,(O$4+1),FALSE)*$E520</f>
        <v>0</v>
      </c>
      <c r="P514" s="22">
        <f ca="1">VLOOKUP(CONCATENATE($F514," ",$G514),AllocFactorMatrix,(P$4+1),FALSE)*$E520</f>
        <v>0</v>
      </c>
      <c r="Q514" s="22">
        <f ca="1">VLOOKUP(CONCATENATE($F514," ",$G514),AllocFactorMatrix,(Q$4+1),FALSE)*$E520</f>
        <v>0</v>
      </c>
      <c r="R514" s="22">
        <f t="shared" ref="R514:R520" ca="1" si="257">SUBTOTAL(9,N514:Q514)</f>
        <v>0</v>
      </c>
      <c r="S514" s="22">
        <f ca="1">VLOOKUP(CONCATENATE($F514," ",$G514),AllocFactorMatrix,(S$4+1),FALSE)*$E520</f>
        <v>0</v>
      </c>
      <c r="T514" s="22">
        <f ca="1">VLOOKUP(CONCATENATE($F514," ",$G514),AllocFactorMatrix,(T$4+1),FALSE)*$E520</f>
        <v>0</v>
      </c>
      <c r="U514" s="22">
        <f ca="1">VLOOKUP(CONCATENATE($F514," ",$G514),AllocFactorMatrix,(U$4+1),FALSE)*$E520</f>
        <v>0</v>
      </c>
      <c r="V514" s="22">
        <f ca="1">VLOOKUP(CONCATENATE($F514," ",$G514),AllocFactorMatrix,(V$4+1),FALSE)*$E520</f>
        <v>0</v>
      </c>
      <c r="W514" s="22">
        <f t="shared" ref="W514:W520" ca="1" si="258">SUBTOTAL(9,S514:V514)</f>
        <v>0</v>
      </c>
      <c r="X514" s="22">
        <f ca="1">VLOOKUP(CONCATENATE($F514," ",$G514),AllocFactorMatrix,(X$4+1),FALSE)*$E520</f>
        <v>0</v>
      </c>
      <c r="Y514" s="22">
        <f ca="1">VLOOKUP(CONCATENATE($F514," ",$G514),AllocFactorMatrix,(Y$4+1),FALSE)*$E520</f>
        <v>0</v>
      </c>
      <c r="Z514" s="22">
        <f t="shared" ca="1" si="256"/>
        <v>0</v>
      </c>
      <c r="AA514" s="22">
        <f ca="1">VLOOKUP(CONCATENATE($F514," ",$G514),AllocFactorMatrix,(AA$4+1),FALSE)*$E520</f>
        <v>0</v>
      </c>
      <c r="AB514" s="22">
        <f ca="1">VLOOKUP(CONCATENATE($F514," ",$G514),AllocFactorMatrix,(AB$4+1),FALSE)*$E520</f>
        <v>0</v>
      </c>
      <c r="AC514" s="22">
        <f ca="1">VLOOKUP(CONCATENATE($F514," ",$G514),AllocFactorMatrix,(AC$4+1),FALSE)*$E520</f>
        <v>0</v>
      </c>
    </row>
    <row r="515" spans="5:29" hidden="1" outlineLevel="1">
      <c r="F515" s="42" t="str">
        <f>F520</f>
        <v>LABOR_M</v>
      </c>
      <c r="G515" s="17" t="str">
        <f>$G$10</f>
        <v>SUBTRAN</v>
      </c>
      <c r="H515" s="21">
        <f t="shared" ca="1" si="244"/>
        <v>0</v>
      </c>
      <c r="I515" s="22">
        <f ca="1">VLOOKUP(CONCATENATE($F515," ",$G515),AllocFactorMatrix,(I$4+1),FALSE)*$E520</f>
        <v>0</v>
      </c>
      <c r="J515" s="22">
        <f ca="1">VLOOKUP(CONCATENATE($F515," ",$G515),AllocFactorMatrix,(J$4+1),FALSE)*$E520</f>
        <v>0</v>
      </c>
      <c r="K515" s="22">
        <f ca="1">VLOOKUP(CONCATENATE($F515," ",$G515),AllocFactorMatrix,(K$4+1),FALSE)*$E520</f>
        <v>0</v>
      </c>
      <c r="L515" s="22">
        <f ca="1">VLOOKUP(CONCATENATE($F515," ",$G515),AllocFactorMatrix,(L$4+1),FALSE)*$E520</f>
        <v>0</v>
      </c>
      <c r="M515" s="22">
        <f t="shared" ca="1" si="255"/>
        <v>0</v>
      </c>
      <c r="N515" s="22">
        <f ca="1">VLOOKUP(CONCATENATE($F515," ",$G515),AllocFactorMatrix,(N$4+1),FALSE)*$E520</f>
        <v>0</v>
      </c>
      <c r="O515" s="22">
        <f ca="1">VLOOKUP(CONCATENATE($F515," ",$G515),AllocFactorMatrix,(O$4+1),FALSE)*$E520</f>
        <v>0</v>
      </c>
      <c r="P515" s="22">
        <f ca="1">VLOOKUP(CONCATENATE($F515," ",$G515),AllocFactorMatrix,(P$4+1),FALSE)*$E520</f>
        <v>0</v>
      </c>
      <c r="Q515" s="22">
        <f ca="1">VLOOKUP(CONCATENATE($F515," ",$G515),AllocFactorMatrix,(Q$4+1),FALSE)*$E520</f>
        <v>0</v>
      </c>
      <c r="R515" s="22">
        <f t="shared" ca="1" si="257"/>
        <v>0</v>
      </c>
      <c r="S515" s="22">
        <f ca="1">VLOOKUP(CONCATENATE($F515," ",$G515),AllocFactorMatrix,(S$4+1),FALSE)*$E520</f>
        <v>0</v>
      </c>
      <c r="T515" s="22">
        <f ca="1">VLOOKUP(CONCATENATE($F515," ",$G515),AllocFactorMatrix,(T$4+1),FALSE)*$E520</f>
        <v>0</v>
      </c>
      <c r="U515" s="22">
        <f ca="1">VLOOKUP(CONCATENATE($F515," ",$G515),AllocFactorMatrix,(U$4+1),FALSE)*$E520</f>
        <v>0</v>
      </c>
      <c r="V515" s="22">
        <f ca="1">VLOOKUP(CONCATENATE($F515," ",$G515),AllocFactorMatrix,(V$4+1),FALSE)*$E520</f>
        <v>0</v>
      </c>
      <c r="W515" s="22">
        <f t="shared" ca="1" si="258"/>
        <v>0</v>
      </c>
      <c r="X515" s="22">
        <f ca="1">VLOOKUP(CONCATENATE($F515," ",$G515),AllocFactorMatrix,(X$4+1),FALSE)*$E520</f>
        <v>0</v>
      </c>
      <c r="Y515" s="22">
        <f ca="1">VLOOKUP(CONCATENATE($F515," ",$G515),AllocFactorMatrix,(Y$4+1),FALSE)*$E520</f>
        <v>0</v>
      </c>
      <c r="Z515" s="22">
        <f t="shared" ca="1" si="256"/>
        <v>0</v>
      </c>
      <c r="AA515" s="22">
        <f ca="1">VLOOKUP(CONCATENATE($F515," ",$G515),AllocFactorMatrix,(AA$4+1),FALSE)*$E520</f>
        <v>0</v>
      </c>
      <c r="AB515" s="22">
        <f ca="1">VLOOKUP(CONCATENATE($F515," ",$G515),AllocFactorMatrix,(AB$4+1),FALSE)*$E520</f>
        <v>0</v>
      </c>
      <c r="AC515" s="22">
        <f ca="1">VLOOKUP(CONCATENATE($F515," ",$G515),AllocFactorMatrix,(AC$4+1),FALSE)*$E520</f>
        <v>0</v>
      </c>
    </row>
    <row r="516" spans="5:29" hidden="1" outlineLevel="1">
      <c r="F516" s="42" t="str">
        <f>F520</f>
        <v>LABOR_M</v>
      </c>
      <c r="G516" s="17" t="str">
        <f>$G$11</f>
        <v>DISTPRI</v>
      </c>
      <c r="H516" s="21">
        <f t="shared" ca="1" si="244"/>
        <v>0</v>
      </c>
      <c r="I516" s="22">
        <f ca="1">VLOOKUP(CONCATENATE($F516," ",$G516),AllocFactorMatrix,(I$4+1),FALSE)*$E520</f>
        <v>0</v>
      </c>
      <c r="J516" s="22">
        <f ca="1">VLOOKUP(CONCATENATE($F516," ",$G516),AllocFactorMatrix,(J$4+1),FALSE)*$E520</f>
        <v>0</v>
      </c>
      <c r="K516" s="22">
        <f ca="1">VLOOKUP(CONCATENATE($F516," ",$G516),AllocFactorMatrix,(K$4+1),FALSE)*$E520</f>
        <v>0</v>
      </c>
      <c r="L516" s="22">
        <f ca="1">VLOOKUP(CONCATENATE($F516," ",$G516),AllocFactorMatrix,(L$4+1),FALSE)*$E520</f>
        <v>0</v>
      </c>
      <c r="M516" s="22">
        <f t="shared" ca="1" si="255"/>
        <v>0</v>
      </c>
      <c r="N516" s="22">
        <f ca="1">VLOOKUP(CONCATENATE($F516," ",$G516),AllocFactorMatrix,(N$4+1),FALSE)*$E520</f>
        <v>0</v>
      </c>
      <c r="O516" s="22">
        <f ca="1">VLOOKUP(CONCATENATE($F516," ",$G516),AllocFactorMatrix,(O$4+1),FALSE)*$E520</f>
        <v>0</v>
      </c>
      <c r="P516" s="22">
        <f ca="1">VLOOKUP(CONCATENATE($F516," ",$G516),AllocFactorMatrix,(P$4+1),FALSE)*$E520</f>
        <v>0</v>
      </c>
      <c r="Q516" s="22">
        <f ca="1">VLOOKUP(CONCATENATE($F516," ",$G516),AllocFactorMatrix,(Q$4+1),FALSE)*$E520</f>
        <v>0</v>
      </c>
      <c r="R516" s="22">
        <f t="shared" ca="1" si="257"/>
        <v>0</v>
      </c>
      <c r="S516" s="22">
        <f ca="1">VLOOKUP(CONCATENATE($F516," ",$G516),AllocFactorMatrix,(S$4+1),FALSE)*$E520</f>
        <v>0</v>
      </c>
      <c r="T516" s="22">
        <f ca="1">VLOOKUP(CONCATENATE($F516," ",$G516),AllocFactorMatrix,(T$4+1),FALSE)*$E520</f>
        <v>0</v>
      </c>
      <c r="U516" s="22">
        <f ca="1">VLOOKUP(CONCATENATE($F516," ",$G516),AllocFactorMatrix,(U$4+1),FALSE)*$E520</f>
        <v>0</v>
      </c>
      <c r="V516" s="22">
        <f ca="1">VLOOKUP(CONCATENATE($F516," ",$G516),AllocFactorMatrix,(V$4+1),FALSE)*$E520</f>
        <v>0</v>
      </c>
      <c r="W516" s="22">
        <f t="shared" ca="1" si="258"/>
        <v>0</v>
      </c>
      <c r="X516" s="22">
        <f ca="1">VLOOKUP(CONCATENATE($F516," ",$G516),AllocFactorMatrix,(X$4+1),FALSE)*$E520</f>
        <v>0</v>
      </c>
      <c r="Y516" s="22">
        <f ca="1">VLOOKUP(CONCATENATE($F516," ",$G516),AllocFactorMatrix,(Y$4+1),FALSE)*$E520</f>
        <v>0</v>
      </c>
      <c r="Z516" s="22">
        <f t="shared" ca="1" si="256"/>
        <v>0</v>
      </c>
      <c r="AA516" s="22">
        <f ca="1">VLOOKUP(CONCATENATE($F516," ",$G516),AllocFactorMatrix,(AA$4+1),FALSE)*$E520</f>
        <v>0</v>
      </c>
      <c r="AB516" s="22">
        <f ca="1">VLOOKUP(CONCATENATE($F516," ",$G516),AllocFactorMatrix,(AB$4+1),FALSE)*$E520</f>
        <v>0</v>
      </c>
      <c r="AC516" s="22">
        <f ca="1">VLOOKUP(CONCATENATE($F516," ",$G516),AllocFactorMatrix,(AC$4+1),FALSE)*$E520</f>
        <v>0</v>
      </c>
    </row>
    <row r="517" spans="5:29" hidden="1" outlineLevel="1">
      <c r="F517" s="42" t="str">
        <f>F520</f>
        <v>LABOR_M</v>
      </c>
      <c r="G517" s="17" t="str">
        <f>$G$12</f>
        <v>DISTSEC</v>
      </c>
      <c r="H517" s="21">
        <f t="shared" ca="1" si="244"/>
        <v>0</v>
      </c>
      <c r="I517" s="22">
        <f ca="1">VLOOKUP(CONCATENATE($F517," ",$G517),AllocFactorMatrix,(I$4+1),FALSE)*$E520</f>
        <v>0</v>
      </c>
      <c r="J517" s="22">
        <f ca="1">VLOOKUP(CONCATENATE($F517," ",$G517),AllocFactorMatrix,(J$4+1),FALSE)*$E520</f>
        <v>0</v>
      </c>
      <c r="K517" s="22">
        <f ca="1">VLOOKUP(CONCATENATE($F517," ",$G517),AllocFactorMatrix,(K$4+1),FALSE)*$E520</f>
        <v>0</v>
      </c>
      <c r="L517" s="22">
        <f ca="1">VLOOKUP(CONCATENATE($F517," ",$G517),AllocFactorMatrix,(L$4+1),FALSE)*$E520</f>
        <v>0</v>
      </c>
      <c r="M517" s="22">
        <f t="shared" ca="1" si="255"/>
        <v>0</v>
      </c>
      <c r="N517" s="22">
        <f ca="1">VLOOKUP(CONCATENATE($F517," ",$G517),AllocFactorMatrix,(N$4+1),FALSE)*$E520</f>
        <v>0</v>
      </c>
      <c r="O517" s="22">
        <f ca="1">VLOOKUP(CONCATENATE($F517," ",$G517),AllocFactorMatrix,(O$4+1),FALSE)*$E520</f>
        <v>0</v>
      </c>
      <c r="P517" s="22">
        <f ca="1">VLOOKUP(CONCATENATE($F517," ",$G517),AllocFactorMatrix,(P$4+1),FALSE)*$E520</f>
        <v>0</v>
      </c>
      <c r="Q517" s="22">
        <f ca="1">VLOOKUP(CONCATENATE($F517," ",$G517),AllocFactorMatrix,(Q$4+1),FALSE)*$E520</f>
        <v>0</v>
      </c>
      <c r="R517" s="22">
        <f t="shared" ca="1" si="257"/>
        <v>0</v>
      </c>
      <c r="S517" s="22">
        <f ca="1">VLOOKUP(CONCATENATE($F517," ",$G517),AllocFactorMatrix,(S$4+1),FALSE)*$E520</f>
        <v>0</v>
      </c>
      <c r="T517" s="22">
        <f ca="1">VLOOKUP(CONCATENATE($F517," ",$G517),AllocFactorMatrix,(T$4+1),FALSE)*$E520</f>
        <v>0</v>
      </c>
      <c r="U517" s="22">
        <f ca="1">VLOOKUP(CONCATENATE($F517," ",$G517),AllocFactorMatrix,(U$4+1),FALSE)*$E520</f>
        <v>0</v>
      </c>
      <c r="V517" s="22">
        <f ca="1">VLOOKUP(CONCATENATE($F517," ",$G517),AllocFactorMatrix,(V$4+1),FALSE)*$E520</f>
        <v>0</v>
      </c>
      <c r="W517" s="22">
        <f t="shared" ca="1" si="258"/>
        <v>0</v>
      </c>
      <c r="X517" s="22">
        <f ca="1">VLOOKUP(CONCATENATE($F517," ",$G517),AllocFactorMatrix,(X$4+1),FALSE)*$E520</f>
        <v>0</v>
      </c>
      <c r="Y517" s="22">
        <f ca="1">VLOOKUP(CONCATENATE($F517," ",$G517),AllocFactorMatrix,(Y$4+1),FALSE)*$E520</f>
        <v>0</v>
      </c>
      <c r="Z517" s="22">
        <f t="shared" ca="1" si="256"/>
        <v>0</v>
      </c>
      <c r="AA517" s="22">
        <f ca="1">VLOOKUP(CONCATENATE($F517," ",$G517),AllocFactorMatrix,(AA$4+1),FALSE)*$E520</f>
        <v>0</v>
      </c>
      <c r="AB517" s="22">
        <f ca="1">VLOOKUP(CONCATENATE($F517," ",$G517),AllocFactorMatrix,(AB$4+1),FALSE)*$E520</f>
        <v>0</v>
      </c>
      <c r="AC517" s="22">
        <f ca="1">VLOOKUP(CONCATENATE($F517," ",$G517),AllocFactorMatrix,(AC$4+1),FALSE)*$E520</f>
        <v>0</v>
      </c>
    </row>
    <row r="518" spans="5:29" hidden="1" outlineLevel="1">
      <c r="F518" s="42" t="str">
        <f>F520</f>
        <v>LABOR_M</v>
      </c>
      <c r="G518" s="17" t="str">
        <f>$G$13</f>
        <v>ENERGY</v>
      </c>
      <c r="H518" s="21">
        <f t="shared" ca="1" si="244"/>
        <v>0</v>
      </c>
      <c r="I518" s="22">
        <f ca="1">VLOOKUP(CONCATENATE($F518," ",$G518),AllocFactorMatrix,(I$4+1),FALSE)*$E520</f>
        <v>0</v>
      </c>
      <c r="J518" s="22">
        <f ca="1">VLOOKUP(CONCATENATE($F518," ",$G518),AllocFactorMatrix,(J$4+1),FALSE)*$E520</f>
        <v>0</v>
      </c>
      <c r="K518" s="22">
        <f ca="1">VLOOKUP(CONCATENATE($F518," ",$G518),AllocFactorMatrix,(K$4+1),FALSE)*$E520</f>
        <v>0</v>
      </c>
      <c r="L518" s="22">
        <f ca="1">VLOOKUP(CONCATENATE($F518," ",$G518),AllocFactorMatrix,(L$4+1),FALSE)*$E520</f>
        <v>0</v>
      </c>
      <c r="M518" s="22">
        <f t="shared" ca="1" si="255"/>
        <v>0</v>
      </c>
      <c r="N518" s="22">
        <f ca="1">VLOOKUP(CONCATENATE($F518," ",$G518),AllocFactorMatrix,(N$4+1),FALSE)*$E520</f>
        <v>0</v>
      </c>
      <c r="O518" s="22">
        <f ca="1">VLOOKUP(CONCATENATE($F518," ",$G518),AllocFactorMatrix,(O$4+1),FALSE)*$E520</f>
        <v>0</v>
      </c>
      <c r="P518" s="22">
        <f ca="1">VLOOKUP(CONCATENATE($F518," ",$G518),AllocFactorMatrix,(P$4+1),FALSE)*$E520</f>
        <v>0</v>
      </c>
      <c r="Q518" s="22">
        <f ca="1">VLOOKUP(CONCATENATE($F518," ",$G518),AllocFactorMatrix,(Q$4+1),FALSE)*$E520</f>
        <v>0</v>
      </c>
      <c r="R518" s="22">
        <f t="shared" ca="1" si="257"/>
        <v>0</v>
      </c>
      <c r="S518" s="22">
        <f ca="1">VLOOKUP(CONCATENATE($F518," ",$G518),AllocFactorMatrix,(S$4+1),FALSE)*$E520</f>
        <v>0</v>
      </c>
      <c r="T518" s="22">
        <f ca="1">VLOOKUP(CONCATENATE($F518," ",$G518),AllocFactorMatrix,(T$4+1),FALSE)*$E520</f>
        <v>0</v>
      </c>
      <c r="U518" s="22">
        <f ca="1">VLOOKUP(CONCATENATE($F518," ",$G518),AllocFactorMatrix,(U$4+1),FALSE)*$E520</f>
        <v>0</v>
      </c>
      <c r="V518" s="22">
        <f ca="1">VLOOKUP(CONCATENATE($F518," ",$G518),AllocFactorMatrix,(V$4+1),FALSE)*$E520</f>
        <v>0</v>
      </c>
      <c r="W518" s="22">
        <f t="shared" ca="1" si="258"/>
        <v>0</v>
      </c>
      <c r="X518" s="22">
        <f ca="1">VLOOKUP(CONCATENATE($F518," ",$G518),AllocFactorMatrix,(X$4+1),FALSE)*$E520</f>
        <v>0</v>
      </c>
      <c r="Y518" s="22">
        <f ca="1">VLOOKUP(CONCATENATE($F518," ",$G518),AllocFactorMatrix,(Y$4+1),FALSE)*$E520</f>
        <v>0</v>
      </c>
      <c r="Z518" s="22">
        <f t="shared" ca="1" si="256"/>
        <v>0</v>
      </c>
      <c r="AA518" s="22">
        <f ca="1">VLOOKUP(CONCATENATE($F518," ",$G518),AllocFactorMatrix,(AA$4+1),FALSE)*$E520</f>
        <v>0</v>
      </c>
      <c r="AB518" s="22">
        <f ca="1">VLOOKUP(CONCATENATE($F518," ",$G518),AllocFactorMatrix,(AB$4+1),FALSE)*$E520</f>
        <v>0</v>
      </c>
      <c r="AC518" s="22">
        <f ca="1">VLOOKUP(CONCATENATE($F518," ",$G518),AllocFactorMatrix,(AC$4+1),FALSE)*$E520</f>
        <v>0</v>
      </c>
    </row>
    <row r="519" spans="5:29" hidden="1" outlineLevel="1">
      <c r="F519" s="42" t="str">
        <f>F520</f>
        <v>LABOR_M</v>
      </c>
      <c r="G519" s="17" t="str">
        <f>$G$14</f>
        <v>CUSTOMER</v>
      </c>
      <c r="H519" s="21">
        <f t="shared" ca="1" si="244"/>
        <v>0</v>
      </c>
      <c r="I519" s="22">
        <f ca="1">VLOOKUP(CONCATENATE($F519," ",$G519),AllocFactorMatrix,(I$4+1),FALSE)*$E520</f>
        <v>0</v>
      </c>
      <c r="J519" s="22">
        <f ca="1">VLOOKUP(CONCATENATE($F519," ",$G519),AllocFactorMatrix,(J$4+1),FALSE)*$E520</f>
        <v>0</v>
      </c>
      <c r="K519" s="22">
        <f ca="1">VLOOKUP(CONCATENATE($F519," ",$G519),AllocFactorMatrix,(K$4+1),FALSE)*$E520</f>
        <v>0</v>
      </c>
      <c r="L519" s="22">
        <f ca="1">VLOOKUP(CONCATENATE($F519," ",$G519),AllocFactorMatrix,(L$4+1),FALSE)*$E520</f>
        <v>0</v>
      </c>
      <c r="M519" s="22">
        <f t="shared" ca="1" si="255"/>
        <v>0</v>
      </c>
      <c r="N519" s="22">
        <f ca="1">VLOOKUP(CONCATENATE($F519," ",$G519),AllocFactorMatrix,(N$4+1),FALSE)*$E520</f>
        <v>0</v>
      </c>
      <c r="O519" s="22">
        <f ca="1">VLOOKUP(CONCATENATE($F519," ",$G519),AllocFactorMatrix,(O$4+1),FALSE)*$E520</f>
        <v>0</v>
      </c>
      <c r="P519" s="22">
        <f ca="1">VLOOKUP(CONCATENATE($F519," ",$G519),AllocFactorMatrix,(P$4+1),FALSE)*$E520</f>
        <v>0</v>
      </c>
      <c r="Q519" s="22">
        <f ca="1">VLOOKUP(CONCATENATE($F519," ",$G519),AllocFactorMatrix,(Q$4+1),FALSE)*$E520</f>
        <v>0</v>
      </c>
      <c r="R519" s="22">
        <f t="shared" ca="1" si="257"/>
        <v>0</v>
      </c>
      <c r="S519" s="22">
        <f ca="1">VLOOKUP(CONCATENATE($F519," ",$G519),AllocFactorMatrix,(S$4+1),FALSE)*$E520</f>
        <v>0</v>
      </c>
      <c r="T519" s="22">
        <f ca="1">VLOOKUP(CONCATENATE($F519," ",$G519),AllocFactorMatrix,(T$4+1),FALSE)*$E520</f>
        <v>0</v>
      </c>
      <c r="U519" s="22">
        <f ca="1">VLOOKUP(CONCATENATE($F519," ",$G519),AllocFactorMatrix,(U$4+1),FALSE)*$E520</f>
        <v>0</v>
      </c>
      <c r="V519" s="22">
        <f ca="1">VLOOKUP(CONCATENATE($F519," ",$G519),AllocFactorMatrix,(V$4+1),FALSE)*$E520</f>
        <v>0</v>
      </c>
      <c r="W519" s="22">
        <f t="shared" ca="1" si="258"/>
        <v>0</v>
      </c>
      <c r="X519" s="22">
        <f ca="1">VLOOKUP(CONCATENATE($F519," ",$G519),AllocFactorMatrix,(X$4+1),FALSE)*$E520</f>
        <v>0</v>
      </c>
      <c r="Y519" s="22">
        <f ca="1">VLOOKUP(CONCATENATE($F519," ",$G519),AllocFactorMatrix,(Y$4+1),FALSE)*$E520</f>
        <v>0</v>
      </c>
      <c r="Z519" s="22">
        <f t="shared" ca="1" si="256"/>
        <v>0</v>
      </c>
      <c r="AA519" s="22">
        <f ca="1">VLOOKUP(CONCATENATE($F519," ",$G519),AllocFactorMatrix,(AA$4+1),FALSE)*$E520</f>
        <v>0</v>
      </c>
      <c r="AB519" s="22">
        <f ca="1">VLOOKUP(CONCATENATE($F519," ",$G519),AllocFactorMatrix,(AB$4+1),FALSE)*$E520</f>
        <v>0</v>
      </c>
      <c r="AC519" s="22">
        <f ca="1">VLOOKUP(CONCATENATE($F519," ",$G519),AllocFactorMatrix,(AC$4+1),FALSE)*$E520</f>
        <v>0</v>
      </c>
    </row>
    <row r="520" spans="5:29" collapsed="1">
      <c r="E520" s="19">
        <v>0</v>
      </c>
      <c r="F520" s="42" t="str">
        <f>+F2032</f>
        <v>LABOR_M</v>
      </c>
      <c r="G520" s="17" t="str">
        <f>$G$15</f>
        <v>TOTAL</v>
      </c>
      <c r="H520" s="21">
        <f t="shared" ca="1" si="244"/>
        <v>0</v>
      </c>
      <c r="I520" s="22">
        <f ca="1">VLOOKUP(CONCATENATE($F520," ",$G520),AllocFactorMatrix,(I$4+1),FALSE)*$E520</f>
        <v>0</v>
      </c>
      <c r="J520" s="22">
        <f ca="1">VLOOKUP(CONCATENATE($F520," ",$G520),AllocFactorMatrix,(J$4+1),FALSE)*$E520</f>
        <v>0</v>
      </c>
      <c r="K520" s="22">
        <f ca="1">VLOOKUP(CONCATENATE($F520," ",$G520),AllocFactorMatrix,(K$4+1),FALSE)*$E520</f>
        <v>0</v>
      </c>
      <c r="L520" s="22">
        <f ca="1">VLOOKUP(CONCATENATE($F520," ",$G520),AllocFactorMatrix,(L$4+1),FALSE)*$E520</f>
        <v>0</v>
      </c>
      <c r="M520" s="22">
        <f t="shared" ca="1" si="255"/>
        <v>0</v>
      </c>
      <c r="N520" s="22">
        <f ca="1">VLOOKUP(CONCATENATE($F520," ",$G520),AllocFactorMatrix,(N$4+1),FALSE)*$E520</f>
        <v>0</v>
      </c>
      <c r="O520" s="22">
        <f ca="1">VLOOKUP(CONCATENATE($F520," ",$G520),AllocFactorMatrix,(O$4+1),FALSE)*$E520</f>
        <v>0</v>
      </c>
      <c r="P520" s="22">
        <f ca="1">VLOOKUP(CONCATENATE($F520," ",$G520),AllocFactorMatrix,(P$4+1),FALSE)*$E520</f>
        <v>0</v>
      </c>
      <c r="Q520" s="22">
        <f ca="1">VLOOKUP(CONCATENATE($F520," ",$G520),AllocFactorMatrix,(Q$4+1),FALSE)*$E520</f>
        <v>0</v>
      </c>
      <c r="R520" s="22">
        <f t="shared" ca="1" si="257"/>
        <v>0</v>
      </c>
      <c r="S520" s="22">
        <f ca="1">VLOOKUP(CONCATENATE($F520," ",$G520),AllocFactorMatrix,(S$4+1),FALSE)*$E520</f>
        <v>0</v>
      </c>
      <c r="T520" s="22">
        <f ca="1">VLOOKUP(CONCATENATE($F520," ",$G520),AllocFactorMatrix,(T$4+1),FALSE)*$E520</f>
        <v>0</v>
      </c>
      <c r="U520" s="22">
        <f ca="1">VLOOKUP(CONCATENATE($F520," ",$G520),AllocFactorMatrix,(U$4+1),FALSE)*$E520</f>
        <v>0</v>
      </c>
      <c r="V520" s="22">
        <f ca="1">VLOOKUP(CONCATENATE($F520," ",$G520),AllocFactorMatrix,(V$4+1),FALSE)*$E520</f>
        <v>0</v>
      </c>
      <c r="W520" s="22">
        <f t="shared" ca="1" si="258"/>
        <v>0</v>
      </c>
      <c r="X520" s="22">
        <f ca="1">VLOOKUP(CONCATENATE($F520," ",$G520),AllocFactorMatrix,(X$4+1),FALSE)*$E520</f>
        <v>0</v>
      </c>
      <c r="Y520" s="22">
        <f ca="1">VLOOKUP(CONCATENATE($F520," ",$G520),AllocFactorMatrix,(Y$4+1),FALSE)*$E520</f>
        <v>0</v>
      </c>
      <c r="Z520" s="22">
        <f t="shared" ca="1" si="256"/>
        <v>0</v>
      </c>
      <c r="AA520" s="22">
        <f ca="1">VLOOKUP(CONCATENATE($F520," ",$G520),AllocFactorMatrix,(AA$4+1),FALSE)*$E520</f>
        <v>0</v>
      </c>
      <c r="AB520" s="22">
        <f ca="1">VLOOKUP(CONCATENATE($F520," ",$G520),AllocFactorMatrix,(AB$4+1),FALSE)*$E520</f>
        <v>0</v>
      </c>
      <c r="AC520" s="22">
        <f ca="1">VLOOKUP(CONCATENATE($F520," ",$G520),AllocFactorMatrix,(AC$4+1),FALSE)*$E520</f>
        <v>0</v>
      </c>
    </row>
    <row r="521" spans="5:29" hidden="1" outlineLevel="1">
      <c r="F521" s="42" t="str">
        <f>F528</f>
        <v>RB_GUP</v>
      </c>
      <c r="G521" s="17" t="str">
        <f>$G$8</f>
        <v>PRODUCTION</v>
      </c>
      <c r="H521" s="21">
        <f t="shared" ca="1" si="244"/>
        <v>0</v>
      </c>
      <c r="I521" s="22">
        <f ca="1">VLOOKUP(CONCATENATE($F521," ",$G521),AllocFactorMatrix,(I$4+1),FALSE)*$E528</f>
        <v>0</v>
      </c>
      <c r="J521" s="22">
        <f ca="1">VLOOKUP(CONCATENATE($F521," ",$G521),AllocFactorMatrix,(J$4+1),FALSE)*$E528</f>
        <v>0</v>
      </c>
      <c r="K521" s="22">
        <f ca="1">VLOOKUP(CONCATENATE($F521," ",$G521),AllocFactorMatrix,(K$4+1),FALSE)*$E528</f>
        <v>0</v>
      </c>
      <c r="L521" s="22">
        <f ca="1">VLOOKUP(CONCATENATE($F521," ",$G521),AllocFactorMatrix,(L$4+1),FALSE)*$E528</f>
        <v>0</v>
      </c>
      <c r="M521" s="22">
        <f t="shared" ref="M521:M528" ca="1" si="259">SUBTOTAL(9,J521:L521)</f>
        <v>0</v>
      </c>
      <c r="N521" s="22">
        <f ca="1">VLOOKUP(CONCATENATE($F521," ",$G521),AllocFactorMatrix,(N$4+1),FALSE)*$E528</f>
        <v>0</v>
      </c>
      <c r="O521" s="22">
        <f ca="1">VLOOKUP(CONCATENATE($F521," ",$G521),AllocFactorMatrix,(O$4+1),FALSE)*$E528</f>
        <v>0</v>
      </c>
      <c r="P521" s="22">
        <f ca="1">VLOOKUP(CONCATENATE($F521," ",$G521),AllocFactorMatrix,(P$4+1),FALSE)*$E528</f>
        <v>0</v>
      </c>
      <c r="Q521" s="22">
        <f ca="1">VLOOKUP(CONCATENATE($F521," ",$G521),AllocFactorMatrix,(Q$4+1),FALSE)*$E528</f>
        <v>0</v>
      </c>
      <c r="R521" s="22">
        <f ca="1">SUBTOTAL(9,N521:Q521)</f>
        <v>0</v>
      </c>
      <c r="S521" s="22">
        <f ca="1">VLOOKUP(CONCATENATE($F521," ",$G521),AllocFactorMatrix,(S$4+1),FALSE)*$E528</f>
        <v>0</v>
      </c>
      <c r="T521" s="22">
        <f ca="1">VLOOKUP(CONCATENATE($F521," ",$G521),AllocFactorMatrix,(T$4+1),FALSE)*$E528</f>
        <v>0</v>
      </c>
      <c r="U521" s="22">
        <f ca="1">VLOOKUP(CONCATENATE($F521," ",$G521),AllocFactorMatrix,(U$4+1),FALSE)*$E528</f>
        <v>0</v>
      </c>
      <c r="V521" s="22">
        <f ca="1">VLOOKUP(CONCATENATE($F521," ",$G521),AllocFactorMatrix,(V$4+1),FALSE)*$E528</f>
        <v>0</v>
      </c>
      <c r="W521" s="22">
        <f ca="1">SUBTOTAL(9,S521:V521)</f>
        <v>0</v>
      </c>
      <c r="X521" s="22">
        <f ca="1">VLOOKUP(CONCATENATE($F521," ",$G521),AllocFactorMatrix,(X$4+1),FALSE)*$E528</f>
        <v>0</v>
      </c>
      <c r="Y521" s="22">
        <f ca="1">VLOOKUP(CONCATENATE($F521," ",$G521),AllocFactorMatrix,(Y$4+1),FALSE)*$E528</f>
        <v>0</v>
      </c>
      <c r="Z521" s="22">
        <f t="shared" ref="Z521:Z528" ca="1" si="260">SUBTOTAL(9,X521:Y521)</f>
        <v>0</v>
      </c>
      <c r="AA521" s="22">
        <f ca="1">VLOOKUP(CONCATENATE($F521," ",$G521),AllocFactorMatrix,(AA$4+1),FALSE)*$E528</f>
        <v>0</v>
      </c>
      <c r="AB521" s="22">
        <f ca="1">VLOOKUP(CONCATENATE($F521," ",$G521),AllocFactorMatrix,(AB$4+1),FALSE)*$E528</f>
        <v>0</v>
      </c>
      <c r="AC521" s="22">
        <f ca="1">VLOOKUP(CONCATENATE($F521," ",$G521),AllocFactorMatrix,(AC$4+1),FALSE)*$E528</f>
        <v>0</v>
      </c>
    </row>
    <row r="522" spans="5:29" hidden="1" outlineLevel="1">
      <c r="F522" s="42" t="str">
        <f>F528</f>
        <v>RB_GUP</v>
      </c>
      <c r="G522" s="17" t="str">
        <f>$G$9</f>
        <v>BULKTRAN</v>
      </c>
      <c r="H522" s="21">
        <f t="shared" ca="1" si="244"/>
        <v>0</v>
      </c>
      <c r="I522" s="22">
        <f ca="1">VLOOKUP(CONCATENATE($F522," ",$G522),AllocFactorMatrix,(I$4+1),FALSE)*$E528</f>
        <v>0</v>
      </c>
      <c r="J522" s="22">
        <f ca="1">VLOOKUP(CONCATENATE($F522," ",$G522),AllocFactorMatrix,(J$4+1),FALSE)*$E528</f>
        <v>0</v>
      </c>
      <c r="K522" s="22">
        <f ca="1">VLOOKUP(CONCATENATE($F522," ",$G522),AllocFactorMatrix,(K$4+1),FALSE)*$E528</f>
        <v>0</v>
      </c>
      <c r="L522" s="22">
        <f ca="1">VLOOKUP(CONCATENATE($F522," ",$G522),AllocFactorMatrix,(L$4+1),FALSE)*$E528</f>
        <v>0</v>
      </c>
      <c r="M522" s="22">
        <f t="shared" ca="1" si="259"/>
        <v>0</v>
      </c>
      <c r="N522" s="22">
        <f ca="1">VLOOKUP(CONCATENATE($F522," ",$G522),AllocFactorMatrix,(N$4+1),FALSE)*$E528</f>
        <v>0</v>
      </c>
      <c r="O522" s="22">
        <f ca="1">VLOOKUP(CONCATENATE($F522," ",$G522),AllocFactorMatrix,(O$4+1),FALSE)*$E528</f>
        <v>0</v>
      </c>
      <c r="P522" s="22">
        <f ca="1">VLOOKUP(CONCATENATE($F522," ",$G522),AllocFactorMatrix,(P$4+1),FALSE)*$E528</f>
        <v>0</v>
      </c>
      <c r="Q522" s="22">
        <f ca="1">VLOOKUP(CONCATENATE($F522," ",$G522),AllocFactorMatrix,(Q$4+1),FALSE)*$E528</f>
        <v>0</v>
      </c>
      <c r="R522" s="22">
        <f t="shared" ref="R522:R528" ca="1" si="261">SUBTOTAL(9,N522:Q522)</f>
        <v>0</v>
      </c>
      <c r="S522" s="22">
        <f ca="1">VLOOKUP(CONCATENATE($F522," ",$G522),AllocFactorMatrix,(S$4+1),FALSE)*$E528</f>
        <v>0</v>
      </c>
      <c r="T522" s="22">
        <f ca="1">VLOOKUP(CONCATENATE($F522," ",$G522),AllocFactorMatrix,(T$4+1),FALSE)*$E528</f>
        <v>0</v>
      </c>
      <c r="U522" s="22">
        <f ca="1">VLOOKUP(CONCATENATE($F522," ",$G522),AllocFactorMatrix,(U$4+1),FALSE)*$E528</f>
        <v>0</v>
      </c>
      <c r="V522" s="22">
        <f ca="1">VLOOKUP(CONCATENATE($F522," ",$G522),AllocFactorMatrix,(V$4+1),FALSE)*$E528</f>
        <v>0</v>
      </c>
      <c r="W522" s="22">
        <f t="shared" ref="W522:W528" ca="1" si="262">SUBTOTAL(9,S522:V522)</f>
        <v>0</v>
      </c>
      <c r="X522" s="22">
        <f ca="1">VLOOKUP(CONCATENATE($F522," ",$G522),AllocFactorMatrix,(X$4+1),FALSE)*$E528</f>
        <v>0</v>
      </c>
      <c r="Y522" s="22">
        <f ca="1">VLOOKUP(CONCATENATE($F522," ",$G522),AllocFactorMatrix,(Y$4+1),FALSE)*$E528</f>
        <v>0</v>
      </c>
      <c r="Z522" s="22">
        <f t="shared" ca="1" si="260"/>
        <v>0</v>
      </c>
      <c r="AA522" s="22">
        <f ca="1">VLOOKUP(CONCATENATE($F522," ",$G522),AllocFactorMatrix,(AA$4+1),FALSE)*$E528</f>
        <v>0</v>
      </c>
      <c r="AB522" s="22">
        <f ca="1">VLOOKUP(CONCATENATE($F522," ",$G522),AllocFactorMatrix,(AB$4+1),FALSE)*$E528</f>
        <v>0</v>
      </c>
      <c r="AC522" s="22">
        <f ca="1">VLOOKUP(CONCATENATE($F522," ",$G522),AllocFactorMatrix,(AC$4+1),FALSE)*$E528</f>
        <v>0</v>
      </c>
    </row>
    <row r="523" spans="5:29" hidden="1" outlineLevel="1">
      <c r="F523" s="42" t="str">
        <f>F528</f>
        <v>RB_GUP</v>
      </c>
      <c r="G523" s="17" t="str">
        <f>$G$10</f>
        <v>SUBTRAN</v>
      </c>
      <c r="H523" s="21">
        <f t="shared" ca="1" si="244"/>
        <v>0</v>
      </c>
      <c r="I523" s="22">
        <f ca="1">VLOOKUP(CONCATENATE($F523," ",$G523),AllocFactorMatrix,(I$4+1),FALSE)*$E528</f>
        <v>0</v>
      </c>
      <c r="J523" s="22">
        <f ca="1">VLOOKUP(CONCATENATE($F523," ",$G523),AllocFactorMatrix,(J$4+1),FALSE)*$E528</f>
        <v>0</v>
      </c>
      <c r="K523" s="22">
        <f ca="1">VLOOKUP(CONCATENATE($F523," ",$G523),AllocFactorMatrix,(K$4+1),FALSE)*$E528</f>
        <v>0</v>
      </c>
      <c r="L523" s="22">
        <f ca="1">VLOOKUP(CONCATENATE($F523," ",$G523),AllocFactorMatrix,(L$4+1),FALSE)*$E528</f>
        <v>0</v>
      </c>
      <c r="M523" s="22">
        <f t="shared" ca="1" si="259"/>
        <v>0</v>
      </c>
      <c r="N523" s="22">
        <f ca="1">VLOOKUP(CONCATENATE($F523," ",$G523),AllocFactorMatrix,(N$4+1),FALSE)*$E528</f>
        <v>0</v>
      </c>
      <c r="O523" s="22">
        <f ca="1">VLOOKUP(CONCATENATE($F523," ",$G523),AllocFactorMatrix,(O$4+1),FALSE)*$E528</f>
        <v>0</v>
      </c>
      <c r="P523" s="22">
        <f ca="1">VLOOKUP(CONCATENATE($F523," ",$G523),AllocFactorMatrix,(P$4+1),FALSE)*$E528</f>
        <v>0</v>
      </c>
      <c r="Q523" s="22">
        <f ca="1">VLOOKUP(CONCATENATE($F523," ",$G523),AllocFactorMatrix,(Q$4+1),FALSE)*$E528</f>
        <v>0</v>
      </c>
      <c r="R523" s="22">
        <f t="shared" ca="1" si="261"/>
        <v>0</v>
      </c>
      <c r="S523" s="22">
        <f ca="1">VLOOKUP(CONCATENATE($F523," ",$G523),AllocFactorMatrix,(S$4+1),FALSE)*$E528</f>
        <v>0</v>
      </c>
      <c r="T523" s="22">
        <f ca="1">VLOOKUP(CONCATENATE($F523," ",$G523),AllocFactorMatrix,(T$4+1),FALSE)*$E528</f>
        <v>0</v>
      </c>
      <c r="U523" s="22">
        <f ca="1">VLOOKUP(CONCATENATE($F523," ",$G523),AllocFactorMatrix,(U$4+1),FALSE)*$E528</f>
        <v>0</v>
      </c>
      <c r="V523" s="22">
        <f ca="1">VLOOKUP(CONCATENATE($F523," ",$G523),AllocFactorMatrix,(V$4+1),FALSE)*$E528</f>
        <v>0</v>
      </c>
      <c r="W523" s="22">
        <f t="shared" ca="1" si="262"/>
        <v>0</v>
      </c>
      <c r="X523" s="22">
        <f ca="1">VLOOKUP(CONCATENATE($F523," ",$G523),AllocFactorMatrix,(X$4+1),FALSE)*$E528</f>
        <v>0</v>
      </c>
      <c r="Y523" s="22">
        <f ca="1">VLOOKUP(CONCATENATE($F523," ",$G523),AllocFactorMatrix,(Y$4+1),FALSE)*$E528</f>
        <v>0</v>
      </c>
      <c r="Z523" s="22">
        <f t="shared" ca="1" si="260"/>
        <v>0</v>
      </c>
      <c r="AA523" s="22">
        <f ca="1">VLOOKUP(CONCATENATE($F523," ",$G523),AllocFactorMatrix,(AA$4+1),FALSE)*$E528</f>
        <v>0</v>
      </c>
      <c r="AB523" s="22">
        <f ca="1">VLOOKUP(CONCATENATE($F523," ",$G523),AllocFactorMatrix,(AB$4+1),FALSE)*$E528</f>
        <v>0</v>
      </c>
      <c r="AC523" s="22">
        <f ca="1">VLOOKUP(CONCATENATE($F523," ",$G523),AllocFactorMatrix,(AC$4+1),FALSE)*$E528</f>
        <v>0</v>
      </c>
    </row>
    <row r="524" spans="5:29" hidden="1" outlineLevel="1">
      <c r="F524" s="42" t="str">
        <f>F528</f>
        <v>RB_GUP</v>
      </c>
      <c r="G524" s="17" t="str">
        <f>$G$11</f>
        <v>DISTPRI</v>
      </c>
      <c r="H524" s="21">
        <f t="shared" ca="1" si="244"/>
        <v>0</v>
      </c>
      <c r="I524" s="22">
        <f ca="1">VLOOKUP(CONCATENATE($F524," ",$G524),AllocFactorMatrix,(I$4+1),FALSE)*$E528</f>
        <v>0</v>
      </c>
      <c r="J524" s="22">
        <f ca="1">VLOOKUP(CONCATENATE($F524," ",$G524),AllocFactorMatrix,(J$4+1),FALSE)*$E528</f>
        <v>0</v>
      </c>
      <c r="K524" s="22">
        <f ca="1">VLOOKUP(CONCATENATE($F524," ",$G524),AllocFactorMatrix,(K$4+1),FALSE)*$E528</f>
        <v>0</v>
      </c>
      <c r="L524" s="22">
        <f ca="1">VLOOKUP(CONCATENATE($F524," ",$G524),AllocFactorMatrix,(L$4+1),FALSE)*$E528</f>
        <v>0</v>
      </c>
      <c r="M524" s="22">
        <f t="shared" ca="1" si="259"/>
        <v>0</v>
      </c>
      <c r="N524" s="22">
        <f ca="1">VLOOKUP(CONCATENATE($F524," ",$G524),AllocFactorMatrix,(N$4+1),FALSE)*$E528</f>
        <v>0</v>
      </c>
      <c r="O524" s="22">
        <f ca="1">VLOOKUP(CONCATENATE($F524," ",$G524),AllocFactorMatrix,(O$4+1),FALSE)*$E528</f>
        <v>0</v>
      </c>
      <c r="P524" s="22">
        <f ca="1">VLOOKUP(CONCATENATE($F524," ",$G524),AllocFactorMatrix,(P$4+1),FALSE)*$E528</f>
        <v>0</v>
      </c>
      <c r="Q524" s="22">
        <f ca="1">VLOOKUP(CONCATENATE($F524," ",$G524),AllocFactorMatrix,(Q$4+1),FALSE)*$E528</f>
        <v>0</v>
      </c>
      <c r="R524" s="22">
        <f t="shared" ca="1" si="261"/>
        <v>0</v>
      </c>
      <c r="S524" s="22">
        <f ca="1">VLOOKUP(CONCATENATE($F524," ",$G524),AllocFactorMatrix,(S$4+1),FALSE)*$E528</f>
        <v>0</v>
      </c>
      <c r="T524" s="22">
        <f ca="1">VLOOKUP(CONCATENATE($F524," ",$G524),AllocFactorMatrix,(T$4+1),FALSE)*$E528</f>
        <v>0</v>
      </c>
      <c r="U524" s="22">
        <f ca="1">VLOOKUP(CONCATENATE($F524," ",$G524),AllocFactorMatrix,(U$4+1),FALSE)*$E528</f>
        <v>0</v>
      </c>
      <c r="V524" s="22">
        <f ca="1">VLOOKUP(CONCATENATE($F524," ",$G524),AllocFactorMatrix,(V$4+1),FALSE)*$E528</f>
        <v>0</v>
      </c>
      <c r="W524" s="22">
        <f t="shared" ca="1" si="262"/>
        <v>0</v>
      </c>
      <c r="X524" s="22">
        <f ca="1">VLOOKUP(CONCATENATE($F524," ",$G524),AllocFactorMatrix,(X$4+1),FALSE)*$E528</f>
        <v>0</v>
      </c>
      <c r="Y524" s="22">
        <f ca="1">VLOOKUP(CONCATENATE($F524," ",$G524),AllocFactorMatrix,(Y$4+1),FALSE)*$E528</f>
        <v>0</v>
      </c>
      <c r="Z524" s="22">
        <f t="shared" ca="1" si="260"/>
        <v>0</v>
      </c>
      <c r="AA524" s="22">
        <f ca="1">VLOOKUP(CONCATENATE($F524," ",$G524),AllocFactorMatrix,(AA$4+1),FALSE)*$E528</f>
        <v>0</v>
      </c>
      <c r="AB524" s="22">
        <f ca="1">VLOOKUP(CONCATENATE($F524," ",$G524),AllocFactorMatrix,(AB$4+1),FALSE)*$E528</f>
        <v>0</v>
      </c>
      <c r="AC524" s="22">
        <f ca="1">VLOOKUP(CONCATENATE($F524," ",$G524),AllocFactorMatrix,(AC$4+1),FALSE)*$E528</f>
        <v>0</v>
      </c>
    </row>
    <row r="525" spans="5:29" hidden="1" outlineLevel="1">
      <c r="F525" s="42" t="str">
        <f>F528</f>
        <v>RB_GUP</v>
      </c>
      <c r="G525" s="17" t="str">
        <f>$G$12</f>
        <v>DISTSEC</v>
      </c>
      <c r="H525" s="21">
        <f t="shared" ca="1" si="244"/>
        <v>0</v>
      </c>
      <c r="I525" s="22">
        <f ca="1">VLOOKUP(CONCATENATE($F525," ",$G525),AllocFactorMatrix,(I$4+1),FALSE)*$E528</f>
        <v>0</v>
      </c>
      <c r="J525" s="22">
        <f ca="1">VLOOKUP(CONCATENATE($F525," ",$G525),AllocFactorMatrix,(J$4+1),FALSE)*$E528</f>
        <v>0</v>
      </c>
      <c r="K525" s="22">
        <f ca="1">VLOOKUP(CONCATENATE($F525," ",$G525),AllocFactorMatrix,(K$4+1),FALSE)*$E528</f>
        <v>0</v>
      </c>
      <c r="L525" s="22">
        <f ca="1">VLOOKUP(CONCATENATE($F525," ",$G525),AllocFactorMatrix,(L$4+1),FALSE)*$E528</f>
        <v>0</v>
      </c>
      <c r="M525" s="22">
        <f t="shared" ca="1" si="259"/>
        <v>0</v>
      </c>
      <c r="N525" s="22">
        <f ca="1">VLOOKUP(CONCATENATE($F525," ",$G525),AllocFactorMatrix,(N$4+1),FALSE)*$E528</f>
        <v>0</v>
      </c>
      <c r="O525" s="22">
        <f ca="1">VLOOKUP(CONCATENATE($F525," ",$G525),AllocFactorMatrix,(O$4+1),FALSE)*$E528</f>
        <v>0</v>
      </c>
      <c r="P525" s="22">
        <f ca="1">VLOOKUP(CONCATENATE($F525," ",$G525),AllocFactorMatrix,(P$4+1),FALSE)*$E528</f>
        <v>0</v>
      </c>
      <c r="Q525" s="22">
        <f ca="1">VLOOKUP(CONCATENATE($F525," ",$G525),AllocFactorMatrix,(Q$4+1),FALSE)*$E528</f>
        <v>0</v>
      </c>
      <c r="R525" s="22">
        <f t="shared" ca="1" si="261"/>
        <v>0</v>
      </c>
      <c r="S525" s="22">
        <f ca="1">VLOOKUP(CONCATENATE($F525," ",$G525),AllocFactorMatrix,(S$4+1),FALSE)*$E528</f>
        <v>0</v>
      </c>
      <c r="T525" s="22">
        <f ca="1">VLOOKUP(CONCATENATE($F525," ",$G525),AllocFactorMatrix,(T$4+1),FALSE)*$E528</f>
        <v>0</v>
      </c>
      <c r="U525" s="22">
        <f ca="1">VLOOKUP(CONCATENATE($F525," ",$G525),AllocFactorMatrix,(U$4+1),FALSE)*$E528</f>
        <v>0</v>
      </c>
      <c r="V525" s="22">
        <f ca="1">VLOOKUP(CONCATENATE($F525," ",$G525),AllocFactorMatrix,(V$4+1),FALSE)*$E528</f>
        <v>0</v>
      </c>
      <c r="W525" s="22">
        <f t="shared" ca="1" si="262"/>
        <v>0</v>
      </c>
      <c r="X525" s="22">
        <f ca="1">VLOOKUP(CONCATENATE($F525," ",$G525),AllocFactorMatrix,(X$4+1),FALSE)*$E528</f>
        <v>0</v>
      </c>
      <c r="Y525" s="22">
        <f ca="1">VLOOKUP(CONCATENATE($F525," ",$G525),AllocFactorMatrix,(Y$4+1),FALSE)*$E528</f>
        <v>0</v>
      </c>
      <c r="Z525" s="22">
        <f t="shared" ca="1" si="260"/>
        <v>0</v>
      </c>
      <c r="AA525" s="22">
        <f ca="1">VLOOKUP(CONCATENATE($F525," ",$G525),AllocFactorMatrix,(AA$4+1),FALSE)*$E528</f>
        <v>0</v>
      </c>
      <c r="AB525" s="22">
        <f ca="1">VLOOKUP(CONCATENATE($F525," ",$G525),AllocFactorMatrix,(AB$4+1),FALSE)*$E528</f>
        <v>0</v>
      </c>
      <c r="AC525" s="22">
        <f ca="1">VLOOKUP(CONCATENATE($F525," ",$G525),AllocFactorMatrix,(AC$4+1),FALSE)*$E528</f>
        <v>0</v>
      </c>
    </row>
    <row r="526" spans="5:29" hidden="1" outlineLevel="1">
      <c r="F526" s="42" t="str">
        <f>F528</f>
        <v>RB_GUP</v>
      </c>
      <c r="G526" s="17" t="str">
        <f>$G$13</f>
        <v>ENERGY</v>
      </c>
      <c r="H526" s="21">
        <f t="shared" ca="1" si="244"/>
        <v>0</v>
      </c>
      <c r="I526" s="22">
        <f ca="1">VLOOKUP(CONCATENATE($F526," ",$G526),AllocFactorMatrix,(I$4+1),FALSE)*$E528</f>
        <v>0</v>
      </c>
      <c r="J526" s="22">
        <f ca="1">VLOOKUP(CONCATENATE($F526," ",$G526),AllocFactorMatrix,(J$4+1),FALSE)*$E528</f>
        <v>0</v>
      </c>
      <c r="K526" s="22">
        <f ca="1">VLOOKUP(CONCATENATE($F526," ",$G526),AllocFactorMatrix,(K$4+1),FALSE)*$E528</f>
        <v>0</v>
      </c>
      <c r="L526" s="22">
        <f ca="1">VLOOKUP(CONCATENATE($F526," ",$G526),AllocFactorMatrix,(L$4+1),FALSE)*$E528</f>
        <v>0</v>
      </c>
      <c r="M526" s="22">
        <f t="shared" ca="1" si="259"/>
        <v>0</v>
      </c>
      <c r="N526" s="22">
        <f ca="1">VLOOKUP(CONCATENATE($F526," ",$G526),AllocFactorMatrix,(N$4+1),FALSE)*$E528</f>
        <v>0</v>
      </c>
      <c r="O526" s="22">
        <f ca="1">VLOOKUP(CONCATENATE($F526," ",$G526),AllocFactorMatrix,(O$4+1),FALSE)*$E528</f>
        <v>0</v>
      </c>
      <c r="P526" s="22">
        <f ca="1">VLOOKUP(CONCATENATE($F526," ",$G526),AllocFactorMatrix,(P$4+1),FALSE)*$E528</f>
        <v>0</v>
      </c>
      <c r="Q526" s="22">
        <f ca="1">VLOOKUP(CONCATENATE($F526," ",$G526),AllocFactorMatrix,(Q$4+1),FALSE)*$E528</f>
        <v>0</v>
      </c>
      <c r="R526" s="22">
        <f t="shared" ca="1" si="261"/>
        <v>0</v>
      </c>
      <c r="S526" s="22">
        <f ca="1">VLOOKUP(CONCATENATE($F526," ",$G526),AllocFactorMatrix,(S$4+1),FALSE)*$E528</f>
        <v>0</v>
      </c>
      <c r="T526" s="22">
        <f ca="1">VLOOKUP(CONCATENATE($F526," ",$G526),AllocFactorMatrix,(T$4+1),FALSE)*$E528</f>
        <v>0</v>
      </c>
      <c r="U526" s="22">
        <f ca="1">VLOOKUP(CONCATENATE($F526," ",$G526),AllocFactorMatrix,(U$4+1),FALSE)*$E528</f>
        <v>0</v>
      </c>
      <c r="V526" s="22">
        <f ca="1">VLOOKUP(CONCATENATE($F526," ",$G526),AllocFactorMatrix,(V$4+1),FALSE)*$E528</f>
        <v>0</v>
      </c>
      <c r="W526" s="22">
        <f t="shared" ca="1" si="262"/>
        <v>0</v>
      </c>
      <c r="X526" s="22">
        <f ca="1">VLOOKUP(CONCATENATE($F526," ",$G526),AllocFactorMatrix,(X$4+1),FALSE)*$E528</f>
        <v>0</v>
      </c>
      <c r="Y526" s="22">
        <f ca="1">VLOOKUP(CONCATENATE($F526," ",$G526),AllocFactorMatrix,(Y$4+1),FALSE)*$E528</f>
        <v>0</v>
      </c>
      <c r="Z526" s="22">
        <f t="shared" ca="1" si="260"/>
        <v>0</v>
      </c>
      <c r="AA526" s="22">
        <f ca="1">VLOOKUP(CONCATENATE($F526," ",$G526),AllocFactorMatrix,(AA$4+1),FALSE)*$E528</f>
        <v>0</v>
      </c>
      <c r="AB526" s="22">
        <f ca="1">VLOOKUP(CONCATENATE($F526," ",$G526),AllocFactorMatrix,(AB$4+1),FALSE)*$E528</f>
        <v>0</v>
      </c>
      <c r="AC526" s="22">
        <f ca="1">VLOOKUP(CONCATENATE($F526," ",$G526),AllocFactorMatrix,(AC$4+1),FALSE)*$E528</f>
        <v>0</v>
      </c>
    </row>
    <row r="527" spans="5:29" hidden="1" outlineLevel="1">
      <c r="F527" s="42" t="str">
        <f>F528</f>
        <v>RB_GUP</v>
      </c>
      <c r="G527" s="17" t="str">
        <f>$G$14</f>
        <v>CUSTOMER</v>
      </c>
      <c r="H527" s="21">
        <f t="shared" ca="1" si="244"/>
        <v>0</v>
      </c>
      <c r="I527" s="22">
        <f ca="1">VLOOKUP(CONCATENATE($F527," ",$G527),AllocFactorMatrix,(I$4+1),FALSE)*$E528</f>
        <v>0</v>
      </c>
      <c r="J527" s="22">
        <f ca="1">VLOOKUP(CONCATENATE($F527," ",$G527),AllocFactorMatrix,(J$4+1),FALSE)*$E528</f>
        <v>0</v>
      </c>
      <c r="K527" s="22">
        <f ca="1">VLOOKUP(CONCATENATE($F527," ",$G527),AllocFactorMatrix,(K$4+1),FALSE)*$E528</f>
        <v>0</v>
      </c>
      <c r="L527" s="22">
        <f ca="1">VLOOKUP(CONCATENATE($F527," ",$G527),AllocFactorMatrix,(L$4+1),FALSE)*$E528</f>
        <v>0</v>
      </c>
      <c r="M527" s="22">
        <f t="shared" ca="1" si="259"/>
        <v>0</v>
      </c>
      <c r="N527" s="22">
        <f ca="1">VLOOKUP(CONCATENATE($F527," ",$G527),AllocFactorMatrix,(N$4+1),FALSE)*$E528</f>
        <v>0</v>
      </c>
      <c r="O527" s="22">
        <f ca="1">VLOOKUP(CONCATENATE($F527," ",$G527),AllocFactorMatrix,(O$4+1),FALSE)*$E528</f>
        <v>0</v>
      </c>
      <c r="P527" s="22">
        <f ca="1">VLOOKUP(CONCATENATE($F527," ",$G527),AllocFactorMatrix,(P$4+1),FALSE)*$E528</f>
        <v>0</v>
      </c>
      <c r="Q527" s="22">
        <f ca="1">VLOOKUP(CONCATENATE($F527," ",$G527),AllocFactorMatrix,(Q$4+1),FALSE)*$E528</f>
        <v>0</v>
      </c>
      <c r="R527" s="22">
        <f t="shared" ca="1" si="261"/>
        <v>0</v>
      </c>
      <c r="S527" s="22">
        <f ca="1">VLOOKUP(CONCATENATE($F527," ",$G527),AllocFactorMatrix,(S$4+1),FALSE)*$E528</f>
        <v>0</v>
      </c>
      <c r="T527" s="22">
        <f ca="1">VLOOKUP(CONCATENATE($F527," ",$G527),AllocFactorMatrix,(T$4+1),FALSE)*$E528</f>
        <v>0</v>
      </c>
      <c r="U527" s="22">
        <f ca="1">VLOOKUP(CONCATENATE($F527," ",$G527),AllocFactorMatrix,(U$4+1),FALSE)*$E528</f>
        <v>0</v>
      </c>
      <c r="V527" s="22">
        <f ca="1">VLOOKUP(CONCATENATE($F527," ",$G527),AllocFactorMatrix,(V$4+1),FALSE)*$E528</f>
        <v>0</v>
      </c>
      <c r="W527" s="22">
        <f t="shared" ca="1" si="262"/>
        <v>0</v>
      </c>
      <c r="X527" s="22">
        <f ca="1">VLOOKUP(CONCATENATE($F527," ",$G527),AllocFactorMatrix,(X$4+1),FALSE)*$E528</f>
        <v>0</v>
      </c>
      <c r="Y527" s="22">
        <f ca="1">VLOOKUP(CONCATENATE($F527," ",$G527),AllocFactorMatrix,(Y$4+1),FALSE)*$E528</f>
        <v>0</v>
      </c>
      <c r="Z527" s="22">
        <f t="shared" ca="1" si="260"/>
        <v>0</v>
      </c>
      <c r="AA527" s="22">
        <f ca="1">VLOOKUP(CONCATENATE($F527," ",$G527),AllocFactorMatrix,(AA$4+1),FALSE)*$E528</f>
        <v>0</v>
      </c>
      <c r="AB527" s="22">
        <f ca="1">VLOOKUP(CONCATENATE($F527," ",$G527),AllocFactorMatrix,(AB$4+1),FALSE)*$E528</f>
        <v>0</v>
      </c>
      <c r="AC527" s="22">
        <f ca="1">VLOOKUP(CONCATENATE($F527," ",$G527),AllocFactorMatrix,(AC$4+1),FALSE)*$E528</f>
        <v>0</v>
      </c>
    </row>
    <row r="528" spans="5:29" collapsed="1">
      <c r="E528" s="19">
        <v>0</v>
      </c>
      <c r="F528" s="42" t="str">
        <f>+F2040</f>
        <v>RB_GUP</v>
      </c>
      <c r="G528" s="17" t="str">
        <f>$G$15</f>
        <v>TOTAL</v>
      </c>
      <c r="H528" s="21">
        <f t="shared" ca="1" si="244"/>
        <v>0</v>
      </c>
      <c r="I528" s="22">
        <f ca="1">VLOOKUP(CONCATENATE($F528," ",$G528),AllocFactorMatrix,(I$4+1),FALSE)*$E528</f>
        <v>0</v>
      </c>
      <c r="J528" s="22">
        <f ca="1">VLOOKUP(CONCATENATE($F528," ",$G528),AllocFactorMatrix,(J$4+1),FALSE)*$E528</f>
        <v>0</v>
      </c>
      <c r="K528" s="22">
        <f ca="1">VLOOKUP(CONCATENATE($F528," ",$G528),AllocFactorMatrix,(K$4+1),FALSE)*$E528</f>
        <v>0</v>
      </c>
      <c r="L528" s="22">
        <f ca="1">VLOOKUP(CONCATENATE($F528," ",$G528),AllocFactorMatrix,(L$4+1),FALSE)*$E528</f>
        <v>0</v>
      </c>
      <c r="M528" s="22">
        <f t="shared" ca="1" si="259"/>
        <v>0</v>
      </c>
      <c r="N528" s="22">
        <f ca="1">VLOOKUP(CONCATENATE($F528," ",$G528),AllocFactorMatrix,(N$4+1),FALSE)*$E528</f>
        <v>0</v>
      </c>
      <c r="O528" s="22">
        <f ca="1">VLOOKUP(CONCATENATE($F528," ",$G528),AllocFactorMatrix,(O$4+1),FALSE)*$E528</f>
        <v>0</v>
      </c>
      <c r="P528" s="22">
        <f ca="1">VLOOKUP(CONCATENATE($F528," ",$G528),AllocFactorMatrix,(P$4+1),FALSE)*$E528</f>
        <v>0</v>
      </c>
      <c r="Q528" s="22">
        <f ca="1">VLOOKUP(CONCATENATE($F528," ",$G528),AllocFactorMatrix,(Q$4+1),FALSE)*$E528</f>
        <v>0</v>
      </c>
      <c r="R528" s="22">
        <f t="shared" ca="1" si="261"/>
        <v>0</v>
      </c>
      <c r="S528" s="22">
        <f ca="1">VLOOKUP(CONCATENATE($F528," ",$G528),AllocFactorMatrix,(S$4+1),FALSE)*$E528</f>
        <v>0</v>
      </c>
      <c r="T528" s="22">
        <f ca="1">VLOOKUP(CONCATENATE($F528," ",$G528),AllocFactorMatrix,(T$4+1),FALSE)*$E528</f>
        <v>0</v>
      </c>
      <c r="U528" s="22">
        <f ca="1">VLOOKUP(CONCATENATE($F528," ",$G528),AllocFactorMatrix,(U$4+1),FALSE)*$E528</f>
        <v>0</v>
      </c>
      <c r="V528" s="22">
        <f ca="1">VLOOKUP(CONCATENATE($F528," ",$G528),AllocFactorMatrix,(V$4+1),FALSE)*$E528</f>
        <v>0</v>
      </c>
      <c r="W528" s="22">
        <f t="shared" ca="1" si="262"/>
        <v>0</v>
      </c>
      <c r="X528" s="22">
        <f ca="1">VLOOKUP(CONCATENATE($F528," ",$G528),AllocFactorMatrix,(X$4+1),FALSE)*$E528</f>
        <v>0</v>
      </c>
      <c r="Y528" s="22">
        <f ca="1">VLOOKUP(CONCATENATE($F528," ",$G528),AllocFactorMatrix,(Y$4+1),FALSE)*$E528</f>
        <v>0</v>
      </c>
      <c r="Z528" s="22">
        <f t="shared" ca="1" si="260"/>
        <v>0</v>
      </c>
      <c r="AA528" s="22">
        <f ca="1">VLOOKUP(CONCATENATE($F528," ",$G528),AllocFactorMatrix,(AA$4+1),FALSE)*$E528</f>
        <v>0</v>
      </c>
      <c r="AB528" s="22">
        <f ca="1">VLOOKUP(CONCATENATE($F528," ",$G528),AllocFactorMatrix,(AB$4+1),FALSE)*$E528</f>
        <v>0</v>
      </c>
      <c r="AC528" s="22">
        <f ca="1">VLOOKUP(CONCATENATE($F528," ",$G528),AllocFactorMatrix,(AC$4+1),FALSE)*$E528</f>
        <v>0</v>
      </c>
    </row>
    <row r="529" spans="5:29" hidden="1" outlineLevel="1">
      <c r="F529" s="42" t="str">
        <f>F536</f>
        <v>PROD_DEMAND</v>
      </c>
      <c r="G529" s="17" t="str">
        <f>$G$8</f>
        <v>PRODUCTION</v>
      </c>
      <c r="H529" s="21">
        <f t="shared" si="244"/>
        <v>0</v>
      </c>
      <c r="I529" s="22">
        <f>VLOOKUP(CONCATENATE($F529," ",$G529),AllocFactorMatrix,(I$4+1),FALSE)*$E536</f>
        <v>0</v>
      </c>
      <c r="J529" s="22">
        <f>VLOOKUP(CONCATENATE($F529," ",$G529),AllocFactorMatrix,(J$4+1),FALSE)*$E536</f>
        <v>0</v>
      </c>
      <c r="K529" s="22">
        <f>VLOOKUP(CONCATENATE($F529," ",$G529),AllocFactorMatrix,(K$4+1),FALSE)*$E536</f>
        <v>0</v>
      </c>
      <c r="L529" s="22">
        <f>VLOOKUP(CONCATENATE($F529," ",$G529),AllocFactorMatrix,(L$4+1),FALSE)*$E536</f>
        <v>0</v>
      </c>
      <c r="M529" s="22">
        <f t="shared" ref="M529:M536" si="263">SUBTOTAL(9,J529:L529)</f>
        <v>0</v>
      </c>
      <c r="N529" s="22">
        <f>VLOOKUP(CONCATENATE($F529," ",$G529),AllocFactorMatrix,(N$4+1),FALSE)*$E536</f>
        <v>0</v>
      </c>
      <c r="O529" s="22">
        <f>VLOOKUP(CONCATENATE($F529," ",$G529),AllocFactorMatrix,(O$4+1),FALSE)*$E536</f>
        <v>0</v>
      </c>
      <c r="P529" s="22">
        <f>VLOOKUP(CONCATENATE($F529," ",$G529),AllocFactorMatrix,(P$4+1),FALSE)*$E536</f>
        <v>0</v>
      </c>
      <c r="Q529" s="22">
        <f>VLOOKUP(CONCATENATE($F529," ",$G529),AllocFactorMatrix,(Q$4+1),FALSE)*$E536</f>
        <v>0</v>
      </c>
      <c r="R529" s="22">
        <f>SUBTOTAL(9,N529:Q529)</f>
        <v>0</v>
      </c>
      <c r="S529" s="22">
        <f>VLOOKUP(CONCATENATE($F529," ",$G529),AllocFactorMatrix,(S$4+1),FALSE)*$E536</f>
        <v>0</v>
      </c>
      <c r="T529" s="22">
        <f>VLOOKUP(CONCATENATE($F529," ",$G529),AllocFactorMatrix,(T$4+1),FALSE)*$E536</f>
        <v>0</v>
      </c>
      <c r="U529" s="22">
        <f>VLOOKUP(CONCATENATE($F529," ",$G529),AllocFactorMatrix,(U$4+1),FALSE)*$E536</f>
        <v>0</v>
      </c>
      <c r="V529" s="22">
        <f>VLOOKUP(CONCATENATE($F529," ",$G529),AllocFactorMatrix,(V$4+1),FALSE)*$E536</f>
        <v>0</v>
      </c>
      <c r="W529" s="22">
        <f>SUBTOTAL(9,S529:V529)</f>
        <v>0</v>
      </c>
      <c r="X529" s="22">
        <f>VLOOKUP(CONCATENATE($F529," ",$G529),AllocFactorMatrix,(X$4+1),FALSE)*$E536</f>
        <v>0</v>
      </c>
      <c r="Y529" s="22">
        <f>VLOOKUP(CONCATENATE($F529," ",$G529),AllocFactorMatrix,(Y$4+1),FALSE)*$E536</f>
        <v>0</v>
      </c>
      <c r="Z529" s="22">
        <f t="shared" ref="Z529:Z536" si="264">SUBTOTAL(9,X529:Y529)</f>
        <v>0</v>
      </c>
      <c r="AA529" s="22">
        <f>VLOOKUP(CONCATENATE($F529," ",$G529),AllocFactorMatrix,(AA$4+1),FALSE)*$E536</f>
        <v>0</v>
      </c>
      <c r="AB529" s="22">
        <f>VLOOKUP(CONCATENATE($F529," ",$G529),AllocFactorMatrix,(AB$4+1),FALSE)*$E536</f>
        <v>0</v>
      </c>
      <c r="AC529" s="22">
        <f>VLOOKUP(CONCATENATE($F529," ",$G529),AllocFactorMatrix,(AC$4+1),FALSE)*$E536</f>
        <v>0</v>
      </c>
    </row>
    <row r="530" spans="5:29" hidden="1" outlineLevel="1">
      <c r="F530" s="42" t="str">
        <f>F536</f>
        <v>PROD_DEMAND</v>
      </c>
      <c r="G530" s="17" t="str">
        <f>$G$9</f>
        <v>BULKTRAN</v>
      </c>
      <c r="H530" s="21">
        <f t="shared" si="244"/>
        <v>0</v>
      </c>
      <c r="I530" s="22">
        <f>VLOOKUP(CONCATENATE($F530," ",$G530),AllocFactorMatrix,(I$4+1),FALSE)*$E536</f>
        <v>0</v>
      </c>
      <c r="J530" s="22">
        <f>VLOOKUP(CONCATENATE($F530," ",$G530),AllocFactorMatrix,(J$4+1),FALSE)*$E536</f>
        <v>0</v>
      </c>
      <c r="K530" s="22">
        <f>VLOOKUP(CONCATENATE($F530," ",$G530),AllocFactorMatrix,(K$4+1),FALSE)*$E536</f>
        <v>0</v>
      </c>
      <c r="L530" s="22">
        <f>VLOOKUP(CONCATENATE($F530," ",$G530),AllocFactorMatrix,(L$4+1),FALSE)*$E536</f>
        <v>0</v>
      </c>
      <c r="M530" s="22">
        <f t="shared" si="263"/>
        <v>0</v>
      </c>
      <c r="N530" s="22">
        <f>VLOOKUP(CONCATENATE($F530," ",$G530),AllocFactorMatrix,(N$4+1),FALSE)*$E536</f>
        <v>0</v>
      </c>
      <c r="O530" s="22">
        <f>VLOOKUP(CONCATENATE($F530," ",$G530),AllocFactorMatrix,(O$4+1),FALSE)*$E536</f>
        <v>0</v>
      </c>
      <c r="P530" s="22">
        <f>VLOOKUP(CONCATENATE($F530," ",$G530),AllocFactorMatrix,(P$4+1),FALSE)*$E536</f>
        <v>0</v>
      </c>
      <c r="Q530" s="22">
        <f>VLOOKUP(CONCATENATE($F530," ",$G530),AllocFactorMatrix,(Q$4+1),FALSE)*$E536</f>
        <v>0</v>
      </c>
      <c r="R530" s="22">
        <f t="shared" ref="R530:R536" si="265">SUBTOTAL(9,N530:Q530)</f>
        <v>0</v>
      </c>
      <c r="S530" s="22">
        <f>VLOOKUP(CONCATENATE($F530," ",$G530),AllocFactorMatrix,(S$4+1),FALSE)*$E536</f>
        <v>0</v>
      </c>
      <c r="T530" s="22">
        <f>VLOOKUP(CONCATENATE($F530," ",$G530),AllocFactorMatrix,(T$4+1),FALSE)*$E536</f>
        <v>0</v>
      </c>
      <c r="U530" s="22">
        <f>VLOOKUP(CONCATENATE($F530," ",$G530),AllocFactorMatrix,(U$4+1),FALSE)*$E536</f>
        <v>0</v>
      </c>
      <c r="V530" s="22">
        <f>VLOOKUP(CONCATENATE($F530," ",$G530),AllocFactorMatrix,(V$4+1),FALSE)*$E536</f>
        <v>0</v>
      </c>
      <c r="W530" s="22">
        <f t="shared" ref="W530:W536" si="266">SUBTOTAL(9,S530:V530)</f>
        <v>0</v>
      </c>
      <c r="X530" s="22">
        <f>VLOOKUP(CONCATENATE($F530," ",$G530),AllocFactorMatrix,(X$4+1),FALSE)*$E536</f>
        <v>0</v>
      </c>
      <c r="Y530" s="22">
        <f>VLOOKUP(CONCATENATE($F530," ",$G530),AllocFactorMatrix,(Y$4+1),FALSE)*$E536</f>
        <v>0</v>
      </c>
      <c r="Z530" s="22">
        <f t="shared" si="264"/>
        <v>0</v>
      </c>
      <c r="AA530" s="22">
        <f>VLOOKUP(CONCATENATE($F530," ",$G530),AllocFactorMatrix,(AA$4+1),FALSE)*$E536</f>
        <v>0</v>
      </c>
      <c r="AB530" s="22">
        <f>VLOOKUP(CONCATENATE($F530," ",$G530),AllocFactorMatrix,(AB$4+1),FALSE)*$E536</f>
        <v>0</v>
      </c>
      <c r="AC530" s="22">
        <f>VLOOKUP(CONCATENATE($F530," ",$G530),AllocFactorMatrix,(AC$4+1),FALSE)*$E536</f>
        <v>0</v>
      </c>
    </row>
    <row r="531" spans="5:29" hidden="1" outlineLevel="1">
      <c r="F531" s="42" t="str">
        <f>F536</f>
        <v>PROD_DEMAND</v>
      </c>
      <c r="G531" s="17" t="str">
        <f>$G$10</f>
        <v>SUBTRAN</v>
      </c>
      <c r="H531" s="21">
        <f t="shared" si="244"/>
        <v>0</v>
      </c>
      <c r="I531" s="22">
        <f>VLOOKUP(CONCATENATE($F531," ",$G531),AllocFactorMatrix,(I$4+1),FALSE)*$E536</f>
        <v>0</v>
      </c>
      <c r="J531" s="22">
        <f>VLOOKUP(CONCATENATE($F531," ",$G531),AllocFactorMatrix,(J$4+1),FALSE)*$E536</f>
        <v>0</v>
      </c>
      <c r="K531" s="22">
        <f>VLOOKUP(CONCATENATE($F531," ",$G531),AllocFactorMatrix,(K$4+1),FALSE)*$E536</f>
        <v>0</v>
      </c>
      <c r="L531" s="22">
        <f>VLOOKUP(CONCATENATE($F531," ",$G531),AllocFactorMatrix,(L$4+1),FALSE)*$E536</f>
        <v>0</v>
      </c>
      <c r="M531" s="22">
        <f t="shared" si="263"/>
        <v>0</v>
      </c>
      <c r="N531" s="22">
        <f>VLOOKUP(CONCATENATE($F531," ",$G531),AllocFactorMatrix,(N$4+1),FALSE)*$E536</f>
        <v>0</v>
      </c>
      <c r="O531" s="22">
        <f>VLOOKUP(CONCATENATE($F531," ",$G531),AllocFactorMatrix,(O$4+1),FALSE)*$E536</f>
        <v>0</v>
      </c>
      <c r="P531" s="22">
        <f>VLOOKUP(CONCATENATE($F531," ",$G531),AllocFactorMatrix,(P$4+1),FALSE)*$E536</f>
        <v>0</v>
      </c>
      <c r="Q531" s="22">
        <f>VLOOKUP(CONCATENATE($F531," ",$G531),AllocFactorMatrix,(Q$4+1),FALSE)*$E536</f>
        <v>0</v>
      </c>
      <c r="R531" s="22">
        <f t="shared" si="265"/>
        <v>0</v>
      </c>
      <c r="S531" s="22">
        <f>VLOOKUP(CONCATENATE($F531," ",$G531),AllocFactorMatrix,(S$4+1),FALSE)*$E536</f>
        <v>0</v>
      </c>
      <c r="T531" s="22">
        <f>VLOOKUP(CONCATENATE($F531," ",$G531),AllocFactorMatrix,(T$4+1),FALSE)*$E536</f>
        <v>0</v>
      </c>
      <c r="U531" s="22">
        <f>VLOOKUP(CONCATENATE($F531," ",$G531),AllocFactorMatrix,(U$4+1),FALSE)*$E536</f>
        <v>0</v>
      </c>
      <c r="V531" s="22">
        <f>VLOOKUP(CONCATENATE($F531," ",$G531),AllocFactorMatrix,(V$4+1),FALSE)*$E536</f>
        <v>0</v>
      </c>
      <c r="W531" s="22">
        <f t="shared" si="266"/>
        <v>0</v>
      </c>
      <c r="X531" s="22">
        <f>VLOOKUP(CONCATENATE($F531," ",$G531),AllocFactorMatrix,(X$4+1),FALSE)*$E536</f>
        <v>0</v>
      </c>
      <c r="Y531" s="22">
        <f>VLOOKUP(CONCATENATE($F531," ",$G531),AllocFactorMatrix,(Y$4+1),FALSE)*$E536</f>
        <v>0</v>
      </c>
      <c r="Z531" s="22">
        <f t="shared" si="264"/>
        <v>0</v>
      </c>
      <c r="AA531" s="22">
        <f>VLOOKUP(CONCATENATE($F531," ",$G531),AllocFactorMatrix,(AA$4+1),FALSE)*$E536</f>
        <v>0</v>
      </c>
      <c r="AB531" s="22">
        <f>VLOOKUP(CONCATENATE($F531," ",$G531),AllocFactorMatrix,(AB$4+1),FALSE)*$E536</f>
        <v>0</v>
      </c>
      <c r="AC531" s="22">
        <f>VLOOKUP(CONCATENATE($F531," ",$G531),AllocFactorMatrix,(AC$4+1),FALSE)*$E536</f>
        <v>0</v>
      </c>
    </row>
    <row r="532" spans="5:29" hidden="1" outlineLevel="1">
      <c r="F532" s="42" t="str">
        <f>F536</f>
        <v>PROD_DEMAND</v>
      </c>
      <c r="G532" s="17" t="str">
        <f>$G$11</f>
        <v>DISTPRI</v>
      </c>
      <c r="H532" s="21">
        <f t="shared" si="244"/>
        <v>0</v>
      </c>
      <c r="I532" s="22">
        <f>VLOOKUP(CONCATENATE($F532," ",$G532),AllocFactorMatrix,(I$4+1),FALSE)*$E536</f>
        <v>0</v>
      </c>
      <c r="J532" s="22">
        <f>VLOOKUP(CONCATENATE($F532," ",$G532),AllocFactorMatrix,(J$4+1),FALSE)*$E536</f>
        <v>0</v>
      </c>
      <c r="K532" s="22">
        <f>VLOOKUP(CONCATENATE($F532," ",$G532),AllocFactorMatrix,(K$4+1),FALSE)*$E536</f>
        <v>0</v>
      </c>
      <c r="L532" s="22">
        <f>VLOOKUP(CONCATENATE($F532," ",$G532),AllocFactorMatrix,(L$4+1),FALSE)*$E536</f>
        <v>0</v>
      </c>
      <c r="M532" s="22">
        <f t="shared" si="263"/>
        <v>0</v>
      </c>
      <c r="N532" s="22">
        <f>VLOOKUP(CONCATENATE($F532," ",$G532),AllocFactorMatrix,(N$4+1),FALSE)*$E536</f>
        <v>0</v>
      </c>
      <c r="O532" s="22">
        <f>VLOOKUP(CONCATENATE($F532," ",$G532),AllocFactorMatrix,(O$4+1),FALSE)*$E536</f>
        <v>0</v>
      </c>
      <c r="P532" s="22">
        <f>VLOOKUP(CONCATENATE($F532," ",$G532),AllocFactorMatrix,(P$4+1),FALSE)*$E536</f>
        <v>0</v>
      </c>
      <c r="Q532" s="22">
        <f>VLOOKUP(CONCATENATE($F532," ",$G532),AllocFactorMatrix,(Q$4+1),FALSE)*$E536</f>
        <v>0</v>
      </c>
      <c r="R532" s="22">
        <f t="shared" si="265"/>
        <v>0</v>
      </c>
      <c r="S532" s="22">
        <f>VLOOKUP(CONCATENATE($F532," ",$G532),AllocFactorMatrix,(S$4+1),FALSE)*$E536</f>
        <v>0</v>
      </c>
      <c r="T532" s="22">
        <f>VLOOKUP(CONCATENATE($F532," ",$G532),AllocFactorMatrix,(T$4+1),FALSE)*$E536</f>
        <v>0</v>
      </c>
      <c r="U532" s="22">
        <f>VLOOKUP(CONCATENATE($F532," ",$G532),AllocFactorMatrix,(U$4+1),FALSE)*$E536</f>
        <v>0</v>
      </c>
      <c r="V532" s="22">
        <f>VLOOKUP(CONCATENATE($F532," ",$G532),AllocFactorMatrix,(V$4+1),FALSE)*$E536</f>
        <v>0</v>
      </c>
      <c r="W532" s="22">
        <f t="shared" si="266"/>
        <v>0</v>
      </c>
      <c r="X532" s="22">
        <f>VLOOKUP(CONCATENATE($F532," ",$G532),AllocFactorMatrix,(X$4+1),FALSE)*$E536</f>
        <v>0</v>
      </c>
      <c r="Y532" s="22">
        <f>VLOOKUP(CONCATENATE($F532," ",$G532),AllocFactorMatrix,(Y$4+1),FALSE)*$E536</f>
        <v>0</v>
      </c>
      <c r="Z532" s="22">
        <f t="shared" si="264"/>
        <v>0</v>
      </c>
      <c r="AA532" s="22">
        <f>VLOOKUP(CONCATENATE($F532," ",$G532),AllocFactorMatrix,(AA$4+1),FALSE)*$E536</f>
        <v>0</v>
      </c>
      <c r="AB532" s="22">
        <f>VLOOKUP(CONCATENATE($F532," ",$G532),AllocFactorMatrix,(AB$4+1),FALSE)*$E536</f>
        <v>0</v>
      </c>
      <c r="AC532" s="22">
        <f>VLOOKUP(CONCATENATE($F532," ",$G532),AllocFactorMatrix,(AC$4+1),FALSE)*$E536</f>
        <v>0</v>
      </c>
    </row>
    <row r="533" spans="5:29" hidden="1" outlineLevel="1">
      <c r="F533" s="42" t="str">
        <f>F536</f>
        <v>PROD_DEMAND</v>
      </c>
      <c r="G533" s="17" t="str">
        <f>$G$12</f>
        <v>DISTSEC</v>
      </c>
      <c r="H533" s="21">
        <f t="shared" si="244"/>
        <v>0</v>
      </c>
      <c r="I533" s="22">
        <f>VLOOKUP(CONCATENATE($F533," ",$G533),AllocFactorMatrix,(I$4+1),FALSE)*$E536</f>
        <v>0</v>
      </c>
      <c r="J533" s="22">
        <f>VLOOKUP(CONCATENATE($F533," ",$G533),AllocFactorMatrix,(J$4+1),FALSE)*$E536</f>
        <v>0</v>
      </c>
      <c r="K533" s="22">
        <f>VLOOKUP(CONCATENATE($F533," ",$G533),AllocFactorMatrix,(K$4+1),FALSE)*$E536</f>
        <v>0</v>
      </c>
      <c r="L533" s="22">
        <f>VLOOKUP(CONCATENATE($F533," ",$G533),AllocFactorMatrix,(L$4+1),FALSE)*$E536</f>
        <v>0</v>
      </c>
      <c r="M533" s="22">
        <f t="shared" si="263"/>
        <v>0</v>
      </c>
      <c r="N533" s="22">
        <f>VLOOKUP(CONCATENATE($F533," ",$G533),AllocFactorMatrix,(N$4+1),FALSE)*$E536</f>
        <v>0</v>
      </c>
      <c r="O533" s="22">
        <f>VLOOKUP(CONCATENATE($F533," ",$G533),AllocFactorMatrix,(O$4+1),FALSE)*$E536</f>
        <v>0</v>
      </c>
      <c r="P533" s="22">
        <f>VLOOKUP(CONCATENATE($F533," ",$G533),AllocFactorMatrix,(P$4+1),FALSE)*$E536</f>
        <v>0</v>
      </c>
      <c r="Q533" s="22">
        <f>VLOOKUP(CONCATENATE($F533," ",$G533),AllocFactorMatrix,(Q$4+1),FALSE)*$E536</f>
        <v>0</v>
      </c>
      <c r="R533" s="22">
        <f t="shared" si="265"/>
        <v>0</v>
      </c>
      <c r="S533" s="22">
        <f>VLOOKUP(CONCATENATE($F533," ",$G533),AllocFactorMatrix,(S$4+1),FALSE)*$E536</f>
        <v>0</v>
      </c>
      <c r="T533" s="22">
        <f>VLOOKUP(CONCATENATE($F533," ",$G533),AllocFactorMatrix,(T$4+1),FALSE)*$E536</f>
        <v>0</v>
      </c>
      <c r="U533" s="22">
        <f>VLOOKUP(CONCATENATE($F533," ",$G533),AllocFactorMatrix,(U$4+1),FALSE)*$E536</f>
        <v>0</v>
      </c>
      <c r="V533" s="22">
        <f>VLOOKUP(CONCATENATE($F533," ",$G533),AllocFactorMatrix,(V$4+1),FALSE)*$E536</f>
        <v>0</v>
      </c>
      <c r="W533" s="22">
        <f t="shared" si="266"/>
        <v>0</v>
      </c>
      <c r="X533" s="22">
        <f>VLOOKUP(CONCATENATE($F533," ",$G533),AllocFactorMatrix,(X$4+1),FALSE)*$E536</f>
        <v>0</v>
      </c>
      <c r="Y533" s="22">
        <f>VLOOKUP(CONCATENATE($F533," ",$G533),AllocFactorMatrix,(Y$4+1),FALSE)*$E536</f>
        <v>0</v>
      </c>
      <c r="Z533" s="22">
        <f t="shared" si="264"/>
        <v>0</v>
      </c>
      <c r="AA533" s="22">
        <f>VLOOKUP(CONCATENATE($F533," ",$G533),AllocFactorMatrix,(AA$4+1),FALSE)*$E536</f>
        <v>0</v>
      </c>
      <c r="AB533" s="22">
        <f>VLOOKUP(CONCATENATE($F533," ",$G533),AllocFactorMatrix,(AB$4+1),FALSE)*$E536</f>
        <v>0</v>
      </c>
      <c r="AC533" s="22">
        <f>VLOOKUP(CONCATENATE($F533," ",$G533),AllocFactorMatrix,(AC$4+1),FALSE)*$E536</f>
        <v>0</v>
      </c>
    </row>
    <row r="534" spans="5:29" hidden="1" outlineLevel="1">
      <c r="F534" s="42" t="str">
        <f>F536</f>
        <v>PROD_DEMAND</v>
      </c>
      <c r="G534" s="17" t="str">
        <f>$G$13</f>
        <v>ENERGY</v>
      </c>
      <c r="H534" s="21">
        <f t="shared" si="244"/>
        <v>0</v>
      </c>
      <c r="I534" s="22">
        <f>VLOOKUP(CONCATENATE($F534," ",$G534),AllocFactorMatrix,(I$4+1),FALSE)*$E536</f>
        <v>0</v>
      </c>
      <c r="J534" s="22">
        <f>VLOOKUP(CONCATENATE($F534," ",$G534),AllocFactorMatrix,(J$4+1),FALSE)*$E536</f>
        <v>0</v>
      </c>
      <c r="K534" s="22">
        <f>VLOOKUP(CONCATENATE($F534," ",$G534),AllocFactorMatrix,(K$4+1),FALSE)*$E536</f>
        <v>0</v>
      </c>
      <c r="L534" s="22">
        <f>VLOOKUP(CONCATENATE($F534," ",$G534),AllocFactorMatrix,(L$4+1),FALSE)*$E536</f>
        <v>0</v>
      </c>
      <c r="M534" s="22">
        <f t="shared" si="263"/>
        <v>0</v>
      </c>
      <c r="N534" s="22">
        <f>VLOOKUP(CONCATENATE($F534," ",$G534),AllocFactorMatrix,(N$4+1),FALSE)*$E536</f>
        <v>0</v>
      </c>
      <c r="O534" s="22">
        <f>VLOOKUP(CONCATENATE($F534," ",$G534),AllocFactorMatrix,(O$4+1),FALSE)*$E536</f>
        <v>0</v>
      </c>
      <c r="P534" s="22">
        <f>VLOOKUP(CONCATENATE($F534," ",$G534),AllocFactorMatrix,(P$4+1),FALSE)*$E536</f>
        <v>0</v>
      </c>
      <c r="Q534" s="22">
        <f>VLOOKUP(CONCATENATE($F534," ",$G534),AllocFactorMatrix,(Q$4+1),FALSE)*$E536</f>
        <v>0</v>
      </c>
      <c r="R534" s="22">
        <f t="shared" si="265"/>
        <v>0</v>
      </c>
      <c r="S534" s="22">
        <f>VLOOKUP(CONCATENATE($F534," ",$G534),AllocFactorMatrix,(S$4+1),FALSE)*$E536</f>
        <v>0</v>
      </c>
      <c r="T534" s="22">
        <f>VLOOKUP(CONCATENATE($F534," ",$G534),AllocFactorMatrix,(T$4+1),FALSE)*$E536</f>
        <v>0</v>
      </c>
      <c r="U534" s="22">
        <f>VLOOKUP(CONCATENATE($F534," ",$G534),AllocFactorMatrix,(U$4+1),FALSE)*$E536</f>
        <v>0</v>
      </c>
      <c r="V534" s="22">
        <f>VLOOKUP(CONCATENATE($F534," ",$G534),AllocFactorMatrix,(V$4+1),FALSE)*$E536</f>
        <v>0</v>
      </c>
      <c r="W534" s="22">
        <f t="shared" si="266"/>
        <v>0</v>
      </c>
      <c r="X534" s="22">
        <f>VLOOKUP(CONCATENATE($F534," ",$G534),AllocFactorMatrix,(X$4+1),FALSE)*$E536</f>
        <v>0</v>
      </c>
      <c r="Y534" s="22">
        <f>VLOOKUP(CONCATENATE($F534," ",$G534),AllocFactorMatrix,(Y$4+1),FALSE)*$E536</f>
        <v>0</v>
      </c>
      <c r="Z534" s="22">
        <f t="shared" si="264"/>
        <v>0</v>
      </c>
      <c r="AA534" s="22">
        <f>VLOOKUP(CONCATENATE($F534," ",$G534),AllocFactorMatrix,(AA$4+1),FALSE)*$E536</f>
        <v>0</v>
      </c>
      <c r="AB534" s="22">
        <f>VLOOKUP(CONCATENATE($F534," ",$G534),AllocFactorMatrix,(AB$4+1),FALSE)*$E536</f>
        <v>0</v>
      </c>
      <c r="AC534" s="22">
        <f>VLOOKUP(CONCATENATE($F534," ",$G534),AllocFactorMatrix,(AC$4+1),FALSE)*$E536</f>
        <v>0</v>
      </c>
    </row>
    <row r="535" spans="5:29" hidden="1" outlineLevel="1">
      <c r="F535" s="42" t="str">
        <f>F536</f>
        <v>PROD_DEMAND</v>
      </c>
      <c r="G535" s="17" t="str">
        <f>$G$14</f>
        <v>CUSTOMER</v>
      </c>
      <c r="H535" s="21">
        <f t="shared" si="244"/>
        <v>0</v>
      </c>
      <c r="I535" s="22">
        <f>VLOOKUP(CONCATENATE($F535," ",$G535),AllocFactorMatrix,(I$4+1),FALSE)*$E536</f>
        <v>0</v>
      </c>
      <c r="J535" s="22">
        <f>VLOOKUP(CONCATENATE($F535," ",$G535),AllocFactorMatrix,(J$4+1),FALSE)*$E536</f>
        <v>0</v>
      </c>
      <c r="K535" s="22">
        <f>VLOOKUP(CONCATENATE($F535," ",$G535),AllocFactorMatrix,(K$4+1),FALSE)*$E536</f>
        <v>0</v>
      </c>
      <c r="L535" s="22">
        <f>VLOOKUP(CONCATENATE($F535," ",$G535),AllocFactorMatrix,(L$4+1),FALSE)*$E536</f>
        <v>0</v>
      </c>
      <c r="M535" s="22">
        <f t="shared" si="263"/>
        <v>0</v>
      </c>
      <c r="N535" s="22">
        <f>VLOOKUP(CONCATENATE($F535," ",$G535),AllocFactorMatrix,(N$4+1),FALSE)*$E536</f>
        <v>0</v>
      </c>
      <c r="O535" s="22">
        <f>VLOOKUP(CONCATENATE($F535," ",$G535),AllocFactorMatrix,(O$4+1),FALSE)*$E536</f>
        <v>0</v>
      </c>
      <c r="P535" s="22">
        <f>VLOOKUP(CONCATENATE($F535," ",$G535),AllocFactorMatrix,(P$4+1),FALSE)*$E536</f>
        <v>0</v>
      </c>
      <c r="Q535" s="22">
        <f>VLOOKUP(CONCATENATE($F535," ",$G535),AllocFactorMatrix,(Q$4+1),FALSE)*$E536</f>
        <v>0</v>
      </c>
      <c r="R535" s="22">
        <f t="shared" si="265"/>
        <v>0</v>
      </c>
      <c r="S535" s="22">
        <f>VLOOKUP(CONCATENATE($F535," ",$G535),AllocFactorMatrix,(S$4+1),FALSE)*$E536</f>
        <v>0</v>
      </c>
      <c r="T535" s="22">
        <f>VLOOKUP(CONCATENATE($F535," ",$G535),AllocFactorMatrix,(T$4+1),FALSE)*$E536</f>
        <v>0</v>
      </c>
      <c r="U535" s="22">
        <f>VLOOKUP(CONCATENATE($F535," ",$G535),AllocFactorMatrix,(U$4+1),FALSE)*$E536</f>
        <v>0</v>
      </c>
      <c r="V535" s="22">
        <f>VLOOKUP(CONCATENATE($F535," ",$G535),AllocFactorMatrix,(V$4+1),FALSE)*$E536</f>
        <v>0</v>
      </c>
      <c r="W535" s="22">
        <f t="shared" si="266"/>
        <v>0</v>
      </c>
      <c r="X535" s="22">
        <f>VLOOKUP(CONCATENATE($F535," ",$G535),AllocFactorMatrix,(X$4+1),FALSE)*$E536</f>
        <v>0</v>
      </c>
      <c r="Y535" s="22">
        <f>VLOOKUP(CONCATENATE($F535," ",$G535),AllocFactorMatrix,(Y$4+1),FALSE)*$E536</f>
        <v>0</v>
      </c>
      <c r="Z535" s="22">
        <f t="shared" si="264"/>
        <v>0</v>
      </c>
      <c r="AA535" s="22">
        <f>VLOOKUP(CONCATENATE($F535," ",$G535),AllocFactorMatrix,(AA$4+1),FALSE)*$E536</f>
        <v>0</v>
      </c>
      <c r="AB535" s="22">
        <f>VLOOKUP(CONCATENATE($F535," ",$G535),AllocFactorMatrix,(AB$4+1),FALSE)*$E536</f>
        <v>0</v>
      </c>
      <c r="AC535" s="22">
        <f>VLOOKUP(CONCATENATE($F535," ",$G535),AllocFactorMatrix,(AC$4+1),FALSE)*$E536</f>
        <v>0</v>
      </c>
    </row>
    <row r="536" spans="5:29" collapsed="1">
      <c r="E536" s="19">
        <v>0</v>
      </c>
      <c r="F536" s="42" t="str">
        <f>+F2048</f>
        <v>PROD_DEMAND</v>
      </c>
      <c r="G536" s="17" t="str">
        <f>$G$15</f>
        <v>TOTAL</v>
      </c>
      <c r="H536" s="21">
        <f t="shared" si="244"/>
        <v>0</v>
      </c>
      <c r="I536" s="22">
        <f>VLOOKUP(CONCATENATE($F536," ",$G536),AllocFactorMatrix,(I$4+1),FALSE)*$E536</f>
        <v>0</v>
      </c>
      <c r="J536" s="22">
        <f>VLOOKUP(CONCATENATE($F536," ",$G536),AllocFactorMatrix,(J$4+1),FALSE)*$E536</f>
        <v>0</v>
      </c>
      <c r="K536" s="22">
        <f>VLOOKUP(CONCATENATE($F536," ",$G536),AllocFactorMatrix,(K$4+1),FALSE)*$E536</f>
        <v>0</v>
      </c>
      <c r="L536" s="22">
        <f>VLOOKUP(CONCATENATE($F536," ",$G536),AllocFactorMatrix,(L$4+1),FALSE)*$E536</f>
        <v>0</v>
      </c>
      <c r="M536" s="22">
        <f t="shared" si="263"/>
        <v>0</v>
      </c>
      <c r="N536" s="22">
        <f>VLOOKUP(CONCATENATE($F536," ",$G536),AllocFactorMatrix,(N$4+1),FALSE)*$E536</f>
        <v>0</v>
      </c>
      <c r="O536" s="22">
        <f>VLOOKUP(CONCATENATE($F536," ",$G536),AllocFactorMatrix,(O$4+1),FALSE)*$E536</f>
        <v>0</v>
      </c>
      <c r="P536" s="22">
        <f>VLOOKUP(CONCATENATE($F536," ",$G536),AllocFactorMatrix,(P$4+1),FALSE)*$E536</f>
        <v>0</v>
      </c>
      <c r="Q536" s="22">
        <f>VLOOKUP(CONCATENATE($F536," ",$G536),AllocFactorMatrix,(Q$4+1),FALSE)*$E536</f>
        <v>0</v>
      </c>
      <c r="R536" s="22">
        <f t="shared" si="265"/>
        <v>0</v>
      </c>
      <c r="S536" s="22">
        <f>VLOOKUP(CONCATENATE($F536," ",$G536),AllocFactorMatrix,(S$4+1),FALSE)*$E536</f>
        <v>0</v>
      </c>
      <c r="T536" s="22">
        <f>VLOOKUP(CONCATENATE($F536," ",$G536),AllocFactorMatrix,(T$4+1),FALSE)*$E536</f>
        <v>0</v>
      </c>
      <c r="U536" s="22">
        <f>VLOOKUP(CONCATENATE($F536," ",$G536),AllocFactorMatrix,(U$4+1),FALSE)*$E536</f>
        <v>0</v>
      </c>
      <c r="V536" s="22">
        <f>VLOOKUP(CONCATENATE($F536," ",$G536),AllocFactorMatrix,(V$4+1),FALSE)*$E536</f>
        <v>0</v>
      </c>
      <c r="W536" s="22">
        <f t="shared" si="266"/>
        <v>0</v>
      </c>
      <c r="X536" s="22">
        <f>VLOOKUP(CONCATENATE($F536," ",$G536),AllocFactorMatrix,(X$4+1),FALSE)*$E536</f>
        <v>0</v>
      </c>
      <c r="Y536" s="22">
        <f>VLOOKUP(CONCATENATE($F536," ",$G536),AllocFactorMatrix,(Y$4+1),FALSE)*$E536</f>
        <v>0</v>
      </c>
      <c r="Z536" s="22">
        <f t="shared" si="264"/>
        <v>0</v>
      </c>
      <c r="AA536" s="22">
        <f>VLOOKUP(CONCATENATE($F536," ",$G536),AllocFactorMatrix,(AA$4+1),FALSE)*$E536</f>
        <v>0</v>
      </c>
      <c r="AB536" s="22">
        <f>VLOOKUP(CONCATENATE($F536," ",$G536),AllocFactorMatrix,(AB$4+1),FALSE)*$E536</f>
        <v>0</v>
      </c>
      <c r="AC536" s="22">
        <f>VLOOKUP(CONCATENATE($F536," ",$G536),AllocFactorMatrix,(AC$4+1),FALSE)*$E536</f>
        <v>0</v>
      </c>
    </row>
    <row r="537" spans="5:29" hidden="1" outlineLevel="1">
      <c r="E537" s="19"/>
      <c r="F537" s="42" t="str">
        <f>F544</f>
        <v>TOTOHLINES</v>
      </c>
      <c r="G537" s="17" t="str">
        <f>$G$8</f>
        <v>PRODUCTION</v>
      </c>
      <c r="H537" s="21">
        <f t="shared" si="244"/>
        <v>0</v>
      </c>
      <c r="I537" s="22">
        <f>VLOOKUP(CONCATENATE($F537," ",$G537),AllocFactorMatrix,(I$4+1),FALSE)*$E544</f>
        <v>0</v>
      </c>
      <c r="J537" s="22">
        <f>VLOOKUP(CONCATENATE($F537," ",$G537),AllocFactorMatrix,(J$4+1),FALSE)*$E544</f>
        <v>0</v>
      </c>
      <c r="K537" s="22">
        <f>VLOOKUP(CONCATENATE($F537," ",$G537),AllocFactorMatrix,(K$4+1),FALSE)*$E544</f>
        <v>0</v>
      </c>
      <c r="L537" s="22">
        <f>VLOOKUP(CONCATENATE($F537," ",$G537),AllocFactorMatrix,(L$4+1),FALSE)*$E544</f>
        <v>0</v>
      </c>
      <c r="M537" s="22">
        <f t="shared" ref="M537:M544" si="267">SUBTOTAL(9,J537:L537)</f>
        <v>0</v>
      </c>
      <c r="N537" s="22">
        <f>VLOOKUP(CONCATENATE($F537," ",$G537),AllocFactorMatrix,(N$4+1),FALSE)*$E544</f>
        <v>0</v>
      </c>
      <c r="O537" s="22">
        <f>VLOOKUP(CONCATENATE($F537," ",$G537),AllocFactorMatrix,(O$4+1),FALSE)*$E544</f>
        <v>0</v>
      </c>
      <c r="P537" s="22">
        <f>VLOOKUP(CONCATENATE($F537," ",$G537),AllocFactorMatrix,(P$4+1),FALSE)*$E544</f>
        <v>0</v>
      </c>
      <c r="Q537" s="22">
        <f>VLOOKUP(CONCATENATE($F537," ",$G537),AllocFactorMatrix,(Q$4+1),FALSE)*$E544</f>
        <v>0</v>
      </c>
      <c r="R537" s="22">
        <f>SUBTOTAL(9,N537:Q537)</f>
        <v>0</v>
      </c>
      <c r="S537" s="22">
        <f>VLOOKUP(CONCATENATE($F537," ",$G537),AllocFactorMatrix,(S$4+1),FALSE)*$E544</f>
        <v>0</v>
      </c>
      <c r="T537" s="22">
        <f>VLOOKUP(CONCATENATE($F537," ",$G537),AllocFactorMatrix,(T$4+1),FALSE)*$E544</f>
        <v>0</v>
      </c>
      <c r="U537" s="22">
        <f>VLOOKUP(CONCATENATE($F537," ",$G537),AllocFactorMatrix,(U$4+1),FALSE)*$E544</f>
        <v>0</v>
      </c>
      <c r="V537" s="22">
        <f>VLOOKUP(CONCATENATE($F537," ",$G537),AllocFactorMatrix,(V$4+1),FALSE)*$E544</f>
        <v>0</v>
      </c>
      <c r="W537" s="22">
        <f>SUBTOTAL(9,S537:V537)</f>
        <v>0</v>
      </c>
      <c r="X537" s="22">
        <f>VLOOKUP(CONCATENATE($F537," ",$G537),AllocFactorMatrix,(X$4+1),FALSE)*$E544</f>
        <v>0</v>
      </c>
      <c r="Y537" s="22">
        <f>VLOOKUP(CONCATENATE($F537," ",$G537),AllocFactorMatrix,(Y$4+1),FALSE)*$E544</f>
        <v>0</v>
      </c>
      <c r="Z537" s="22">
        <f t="shared" ref="Z537:Z552" si="268">SUBTOTAL(9,X537:Y537)</f>
        <v>0</v>
      </c>
      <c r="AA537" s="22">
        <f>VLOOKUP(CONCATENATE($F537," ",$G537),AllocFactorMatrix,(AA$4+1),FALSE)*$E544</f>
        <v>0</v>
      </c>
      <c r="AB537" s="22">
        <f>VLOOKUP(CONCATENATE($F537," ",$G537),AllocFactorMatrix,(AB$4+1),FALSE)*$E544</f>
        <v>0</v>
      </c>
      <c r="AC537" s="22">
        <f>VLOOKUP(CONCATENATE($F537," ",$G537),AllocFactorMatrix,(AC$4+1),FALSE)*$E544</f>
        <v>0</v>
      </c>
    </row>
    <row r="538" spans="5:29" hidden="1" outlineLevel="1">
      <c r="E538" s="19"/>
      <c r="F538" s="42" t="str">
        <f>F544</f>
        <v>TOTOHLINES</v>
      </c>
      <c r="G538" s="17" t="str">
        <f>$G$9</f>
        <v>BULKTRAN</v>
      </c>
      <c r="H538" s="21">
        <f t="shared" si="244"/>
        <v>0</v>
      </c>
      <c r="I538" s="22">
        <f>VLOOKUP(CONCATENATE($F538," ",$G538),AllocFactorMatrix,(I$4+1),FALSE)*$E544</f>
        <v>0</v>
      </c>
      <c r="J538" s="22">
        <f>VLOOKUP(CONCATENATE($F538," ",$G538),AllocFactorMatrix,(J$4+1),FALSE)*$E544</f>
        <v>0</v>
      </c>
      <c r="K538" s="22">
        <f>VLOOKUP(CONCATENATE($F538," ",$G538),AllocFactorMatrix,(K$4+1),FALSE)*$E544</f>
        <v>0</v>
      </c>
      <c r="L538" s="22">
        <f>VLOOKUP(CONCATENATE($F538," ",$G538),AllocFactorMatrix,(L$4+1),FALSE)*$E544</f>
        <v>0</v>
      </c>
      <c r="M538" s="22">
        <f t="shared" si="267"/>
        <v>0</v>
      </c>
      <c r="N538" s="22">
        <f>VLOOKUP(CONCATENATE($F538," ",$G538),AllocFactorMatrix,(N$4+1),FALSE)*$E544</f>
        <v>0</v>
      </c>
      <c r="O538" s="22">
        <f>VLOOKUP(CONCATENATE($F538," ",$G538),AllocFactorMatrix,(O$4+1),FALSE)*$E544</f>
        <v>0</v>
      </c>
      <c r="P538" s="22">
        <f>VLOOKUP(CONCATENATE($F538," ",$G538),AllocFactorMatrix,(P$4+1),FALSE)*$E544</f>
        <v>0</v>
      </c>
      <c r="Q538" s="22">
        <f>VLOOKUP(CONCATENATE($F538," ",$G538),AllocFactorMatrix,(Q$4+1),FALSE)*$E544</f>
        <v>0</v>
      </c>
      <c r="R538" s="22">
        <f t="shared" ref="R538:R544" si="269">SUBTOTAL(9,N538:Q538)</f>
        <v>0</v>
      </c>
      <c r="S538" s="22">
        <f>VLOOKUP(CONCATENATE($F538," ",$G538),AllocFactorMatrix,(S$4+1),FALSE)*$E544</f>
        <v>0</v>
      </c>
      <c r="T538" s="22">
        <f>VLOOKUP(CONCATENATE($F538," ",$G538),AllocFactorMatrix,(T$4+1),FALSE)*$E544</f>
        <v>0</v>
      </c>
      <c r="U538" s="22">
        <f>VLOOKUP(CONCATENATE($F538," ",$G538),AllocFactorMatrix,(U$4+1),FALSE)*$E544</f>
        <v>0</v>
      </c>
      <c r="V538" s="22">
        <f>VLOOKUP(CONCATENATE($F538," ",$G538),AllocFactorMatrix,(V$4+1),FALSE)*$E544</f>
        <v>0</v>
      </c>
      <c r="W538" s="22">
        <f t="shared" ref="W538:W544" si="270">SUBTOTAL(9,S538:V538)</f>
        <v>0</v>
      </c>
      <c r="X538" s="22">
        <f>VLOOKUP(CONCATENATE($F538," ",$G538),AllocFactorMatrix,(X$4+1),FALSE)*$E544</f>
        <v>0</v>
      </c>
      <c r="Y538" s="22">
        <f>VLOOKUP(CONCATENATE($F538," ",$G538),AllocFactorMatrix,(Y$4+1),FALSE)*$E544</f>
        <v>0</v>
      </c>
      <c r="Z538" s="22">
        <f t="shared" si="268"/>
        <v>0</v>
      </c>
      <c r="AA538" s="22">
        <f>VLOOKUP(CONCATENATE($F538," ",$G538),AllocFactorMatrix,(AA$4+1),FALSE)*$E544</f>
        <v>0</v>
      </c>
      <c r="AB538" s="22">
        <f>VLOOKUP(CONCATENATE($F538," ",$G538),AllocFactorMatrix,(AB$4+1),FALSE)*$E544</f>
        <v>0</v>
      </c>
      <c r="AC538" s="22">
        <f>VLOOKUP(CONCATENATE($F538," ",$G538),AllocFactorMatrix,(AC$4+1),FALSE)*$E544</f>
        <v>0</v>
      </c>
    </row>
    <row r="539" spans="5:29" hidden="1" outlineLevel="1">
      <c r="E539" s="19"/>
      <c r="F539" s="42" t="str">
        <f>F544</f>
        <v>TOTOHLINES</v>
      </c>
      <c r="G539" s="17" t="str">
        <f>$G$10</f>
        <v>SUBTRAN</v>
      </c>
      <c r="H539" s="21">
        <f t="shared" si="244"/>
        <v>0</v>
      </c>
      <c r="I539" s="22">
        <f>VLOOKUP(CONCATENATE($F539," ",$G539),AllocFactorMatrix,(I$4+1),FALSE)*$E544</f>
        <v>0</v>
      </c>
      <c r="J539" s="22">
        <f>VLOOKUP(CONCATENATE($F539," ",$G539),AllocFactorMatrix,(J$4+1),FALSE)*$E544</f>
        <v>0</v>
      </c>
      <c r="K539" s="22">
        <f>VLOOKUP(CONCATENATE($F539," ",$G539),AllocFactorMatrix,(K$4+1),FALSE)*$E544</f>
        <v>0</v>
      </c>
      <c r="L539" s="22">
        <f>VLOOKUP(CONCATENATE($F539," ",$G539),AllocFactorMatrix,(L$4+1),FALSE)*$E544</f>
        <v>0</v>
      </c>
      <c r="M539" s="22">
        <f t="shared" si="267"/>
        <v>0</v>
      </c>
      <c r="N539" s="22">
        <f>VLOOKUP(CONCATENATE($F539," ",$G539),AllocFactorMatrix,(N$4+1),FALSE)*$E544</f>
        <v>0</v>
      </c>
      <c r="O539" s="22">
        <f>VLOOKUP(CONCATENATE($F539," ",$G539),AllocFactorMatrix,(O$4+1),FALSE)*$E544</f>
        <v>0</v>
      </c>
      <c r="P539" s="22">
        <f>VLOOKUP(CONCATENATE($F539," ",$G539),AllocFactorMatrix,(P$4+1),FALSE)*$E544</f>
        <v>0</v>
      </c>
      <c r="Q539" s="22">
        <f>VLOOKUP(CONCATENATE($F539," ",$G539),AllocFactorMatrix,(Q$4+1),FALSE)*$E544</f>
        <v>0</v>
      </c>
      <c r="R539" s="22">
        <f t="shared" si="269"/>
        <v>0</v>
      </c>
      <c r="S539" s="22">
        <f>VLOOKUP(CONCATENATE($F539," ",$G539),AllocFactorMatrix,(S$4+1),FALSE)*$E544</f>
        <v>0</v>
      </c>
      <c r="T539" s="22">
        <f>VLOOKUP(CONCATENATE($F539," ",$G539),AllocFactorMatrix,(T$4+1),FALSE)*$E544</f>
        <v>0</v>
      </c>
      <c r="U539" s="22">
        <f>VLOOKUP(CONCATENATE($F539," ",$G539),AllocFactorMatrix,(U$4+1),FALSE)*$E544</f>
        <v>0</v>
      </c>
      <c r="V539" s="22">
        <f>VLOOKUP(CONCATENATE($F539," ",$G539),AllocFactorMatrix,(V$4+1),FALSE)*$E544</f>
        <v>0</v>
      </c>
      <c r="W539" s="22">
        <f t="shared" si="270"/>
        <v>0</v>
      </c>
      <c r="X539" s="22">
        <f>VLOOKUP(CONCATENATE($F539," ",$G539),AllocFactorMatrix,(X$4+1),FALSE)*$E544</f>
        <v>0</v>
      </c>
      <c r="Y539" s="22">
        <f>VLOOKUP(CONCATENATE($F539," ",$G539),AllocFactorMatrix,(Y$4+1),FALSE)*$E544</f>
        <v>0</v>
      </c>
      <c r="Z539" s="22">
        <f t="shared" si="268"/>
        <v>0</v>
      </c>
      <c r="AA539" s="22">
        <f>VLOOKUP(CONCATENATE($F539," ",$G539),AllocFactorMatrix,(AA$4+1),FALSE)*$E544</f>
        <v>0</v>
      </c>
      <c r="AB539" s="22">
        <f>VLOOKUP(CONCATENATE($F539," ",$G539),AllocFactorMatrix,(AB$4+1),FALSE)*$E544</f>
        <v>0</v>
      </c>
      <c r="AC539" s="22">
        <f>VLOOKUP(CONCATENATE($F539," ",$G539),AllocFactorMatrix,(AC$4+1),FALSE)*$E544</f>
        <v>0</v>
      </c>
    </row>
    <row r="540" spans="5:29" hidden="1" outlineLevel="1">
      <c r="E540" s="19"/>
      <c r="F540" s="42" t="str">
        <f>F544</f>
        <v>TOTOHLINES</v>
      </c>
      <c r="G540" s="17" t="str">
        <f>$G$11</f>
        <v>DISTPRI</v>
      </c>
      <c r="H540" s="21">
        <f t="shared" si="244"/>
        <v>0</v>
      </c>
      <c r="I540" s="22">
        <f>VLOOKUP(CONCATENATE($F540," ",$G540),AllocFactorMatrix,(I$4+1),FALSE)*$E544</f>
        <v>0</v>
      </c>
      <c r="J540" s="22">
        <f>VLOOKUP(CONCATENATE($F540," ",$G540),AllocFactorMatrix,(J$4+1),FALSE)*$E544</f>
        <v>0</v>
      </c>
      <c r="K540" s="22">
        <f>VLOOKUP(CONCATENATE($F540," ",$G540),AllocFactorMatrix,(K$4+1),FALSE)*$E544</f>
        <v>0</v>
      </c>
      <c r="L540" s="22">
        <f>VLOOKUP(CONCATENATE($F540," ",$G540),AllocFactorMatrix,(L$4+1),FALSE)*$E544</f>
        <v>0</v>
      </c>
      <c r="M540" s="22">
        <f t="shared" si="267"/>
        <v>0</v>
      </c>
      <c r="N540" s="22">
        <f>VLOOKUP(CONCATENATE($F540," ",$G540),AllocFactorMatrix,(N$4+1),FALSE)*$E544</f>
        <v>0</v>
      </c>
      <c r="O540" s="22">
        <f>VLOOKUP(CONCATENATE($F540," ",$G540),AllocFactorMatrix,(O$4+1),FALSE)*$E544</f>
        <v>0</v>
      </c>
      <c r="P540" s="22">
        <f>VLOOKUP(CONCATENATE($F540," ",$G540),AllocFactorMatrix,(P$4+1),FALSE)*$E544</f>
        <v>0</v>
      </c>
      <c r="Q540" s="22">
        <f>VLOOKUP(CONCATENATE($F540," ",$G540),AllocFactorMatrix,(Q$4+1),FALSE)*$E544</f>
        <v>0</v>
      </c>
      <c r="R540" s="22">
        <f t="shared" si="269"/>
        <v>0</v>
      </c>
      <c r="S540" s="22">
        <f>VLOOKUP(CONCATENATE($F540," ",$G540),AllocFactorMatrix,(S$4+1),FALSE)*$E544</f>
        <v>0</v>
      </c>
      <c r="T540" s="22">
        <f>VLOOKUP(CONCATENATE($F540," ",$G540),AllocFactorMatrix,(T$4+1),FALSE)*$E544</f>
        <v>0</v>
      </c>
      <c r="U540" s="22">
        <f>VLOOKUP(CONCATENATE($F540," ",$G540),AllocFactorMatrix,(U$4+1),FALSE)*$E544</f>
        <v>0</v>
      </c>
      <c r="V540" s="22">
        <f>VLOOKUP(CONCATENATE($F540," ",$G540),AllocFactorMatrix,(V$4+1),FALSE)*$E544</f>
        <v>0</v>
      </c>
      <c r="W540" s="22">
        <f t="shared" si="270"/>
        <v>0</v>
      </c>
      <c r="X540" s="22">
        <f>VLOOKUP(CONCATENATE($F540," ",$G540),AllocFactorMatrix,(X$4+1),FALSE)*$E544</f>
        <v>0</v>
      </c>
      <c r="Y540" s="22">
        <f>VLOOKUP(CONCATENATE($F540," ",$G540),AllocFactorMatrix,(Y$4+1),FALSE)*$E544</f>
        <v>0</v>
      </c>
      <c r="Z540" s="22">
        <f t="shared" si="268"/>
        <v>0</v>
      </c>
      <c r="AA540" s="22">
        <f>VLOOKUP(CONCATENATE($F540," ",$G540),AllocFactorMatrix,(AA$4+1),FALSE)*$E544</f>
        <v>0</v>
      </c>
      <c r="AB540" s="22">
        <f>VLOOKUP(CONCATENATE($F540," ",$G540),AllocFactorMatrix,(AB$4+1),FALSE)*$E544</f>
        <v>0</v>
      </c>
      <c r="AC540" s="22">
        <f>VLOOKUP(CONCATENATE($F540," ",$G540),AllocFactorMatrix,(AC$4+1),FALSE)*$E544</f>
        <v>0</v>
      </c>
    </row>
    <row r="541" spans="5:29" hidden="1" outlineLevel="1">
      <c r="E541" s="19"/>
      <c r="F541" s="42" t="str">
        <f>F544</f>
        <v>TOTOHLINES</v>
      </c>
      <c r="G541" s="17" t="str">
        <f>$G$12</f>
        <v>DISTSEC</v>
      </c>
      <c r="H541" s="21">
        <f t="shared" si="244"/>
        <v>0</v>
      </c>
      <c r="I541" s="22">
        <f>VLOOKUP(CONCATENATE($F541," ",$G541),AllocFactorMatrix,(I$4+1),FALSE)*$E544</f>
        <v>0</v>
      </c>
      <c r="J541" s="22">
        <f>VLOOKUP(CONCATENATE($F541," ",$G541),AllocFactorMatrix,(J$4+1),FALSE)*$E544</f>
        <v>0</v>
      </c>
      <c r="K541" s="22">
        <f>VLOOKUP(CONCATENATE($F541," ",$G541),AllocFactorMatrix,(K$4+1),FALSE)*$E544</f>
        <v>0</v>
      </c>
      <c r="L541" s="22">
        <f>VLOOKUP(CONCATENATE($F541," ",$G541),AllocFactorMatrix,(L$4+1),FALSE)*$E544</f>
        <v>0</v>
      </c>
      <c r="M541" s="22">
        <f t="shared" si="267"/>
        <v>0</v>
      </c>
      <c r="N541" s="22">
        <f>VLOOKUP(CONCATENATE($F541," ",$G541),AllocFactorMatrix,(N$4+1),FALSE)*$E544</f>
        <v>0</v>
      </c>
      <c r="O541" s="22">
        <f>VLOOKUP(CONCATENATE($F541," ",$G541),AllocFactorMatrix,(O$4+1),FALSE)*$E544</f>
        <v>0</v>
      </c>
      <c r="P541" s="22">
        <f>VLOOKUP(CONCATENATE($F541," ",$G541),AllocFactorMatrix,(P$4+1),FALSE)*$E544</f>
        <v>0</v>
      </c>
      <c r="Q541" s="22">
        <f>VLOOKUP(CONCATENATE($F541," ",$G541),AllocFactorMatrix,(Q$4+1),FALSE)*$E544</f>
        <v>0</v>
      </c>
      <c r="R541" s="22">
        <f t="shared" si="269"/>
        <v>0</v>
      </c>
      <c r="S541" s="22">
        <f>VLOOKUP(CONCATENATE($F541," ",$G541),AllocFactorMatrix,(S$4+1),FALSE)*$E544</f>
        <v>0</v>
      </c>
      <c r="T541" s="22">
        <f>VLOOKUP(CONCATENATE($F541," ",$G541),AllocFactorMatrix,(T$4+1),FALSE)*$E544</f>
        <v>0</v>
      </c>
      <c r="U541" s="22">
        <f>VLOOKUP(CONCATENATE($F541," ",$G541),AllocFactorMatrix,(U$4+1),FALSE)*$E544</f>
        <v>0</v>
      </c>
      <c r="V541" s="22">
        <f>VLOOKUP(CONCATENATE($F541," ",$G541),AllocFactorMatrix,(V$4+1),FALSE)*$E544</f>
        <v>0</v>
      </c>
      <c r="W541" s="22">
        <f t="shared" si="270"/>
        <v>0</v>
      </c>
      <c r="X541" s="22">
        <f>VLOOKUP(CONCATENATE($F541," ",$G541),AllocFactorMatrix,(X$4+1),FALSE)*$E544</f>
        <v>0</v>
      </c>
      <c r="Y541" s="22">
        <f>VLOOKUP(CONCATENATE($F541," ",$G541),AllocFactorMatrix,(Y$4+1),FALSE)*$E544</f>
        <v>0</v>
      </c>
      <c r="Z541" s="22">
        <f t="shared" si="268"/>
        <v>0</v>
      </c>
      <c r="AA541" s="22">
        <f>VLOOKUP(CONCATENATE($F541," ",$G541),AllocFactorMatrix,(AA$4+1),FALSE)*$E544</f>
        <v>0</v>
      </c>
      <c r="AB541" s="22">
        <f>VLOOKUP(CONCATENATE($F541," ",$G541),AllocFactorMatrix,(AB$4+1),FALSE)*$E544</f>
        <v>0</v>
      </c>
      <c r="AC541" s="22">
        <f>VLOOKUP(CONCATENATE($F541," ",$G541),AllocFactorMatrix,(AC$4+1),FALSE)*$E544</f>
        <v>0</v>
      </c>
    </row>
    <row r="542" spans="5:29" hidden="1" outlineLevel="1">
      <c r="E542" s="19"/>
      <c r="F542" s="42" t="str">
        <f>F544</f>
        <v>TOTOHLINES</v>
      </c>
      <c r="G542" s="17" t="str">
        <f>$G$13</f>
        <v>ENERGY</v>
      </c>
      <c r="H542" s="21">
        <f t="shared" si="244"/>
        <v>0</v>
      </c>
      <c r="I542" s="22">
        <f>VLOOKUP(CONCATENATE($F542," ",$G542),AllocFactorMatrix,(I$4+1),FALSE)*$E544</f>
        <v>0</v>
      </c>
      <c r="J542" s="22">
        <f>VLOOKUP(CONCATENATE($F542," ",$G542),AllocFactorMatrix,(J$4+1),FALSE)*$E544</f>
        <v>0</v>
      </c>
      <c r="K542" s="22">
        <f>VLOOKUP(CONCATENATE($F542," ",$G542),AllocFactorMatrix,(K$4+1),FALSE)*$E544</f>
        <v>0</v>
      </c>
      <c r="L542" s="22">
        <f>VLOOKUP(CONCATENATE($F542," ",$G542),AllocFactorMatrix,(L$4+1),FALSE)*$E544</f>
        <v>0</v>
      </c>
      <c r="M542" s="22">
        <f t="shared" si="267"/>
        <v>0</v>
      </c>
      <c r="N542" s="22">
        <f>VLOOKUP(CONCATENATE($F542," ",$G542),AllocFactorMatrix,(N$4+1),FALSE)*$E544</f>
        <v>0</v>
      </c>
      <c r="O542" s="22">
        <f>VLOOKUP(CONCATENATE($F542," ",$G542),AllocFactorMatrix,(O$4+1),FALSE)*$E544</f>
        <v>0</v>
      </c>
      <c r="P542" s="22">
        <f>VLOOKUP(CONCATENATE($F542," ",$G542),AllocFactorMatrix,(P$4+1),FALSE)*$E544</f>
        <v>0</v>
      </c>
      <c r="Q542" s="22">
        <f>VLOOKUP(CONCATENATE($F542," ",$G542),AllocFactorMatrix,(Q$4+1),FALSE)*$E544</f>
        <v>0</v>
      </c>
      <c r="R542" s="22">
        <f t="shared" si="269"/>
        <v>0</v>
      </c>
      <c r="S542" s="22">
        <f>VLOOKUP(CONCATENATE($F542," ",$G542),AllocFactorMatrix,(S$4+1),FALSE)*$E544</f>
        <v>0</v>
      </c>
      <c r="T542" s="22">
        <f>VLOOKUP(CONCATENATE($F542," ",$G542),AllocFactorMatrix,(T$4+1),FALSE)*$E544</f>
        <v>0</v>
      </c>
      <c r="U542" s="22">
        <f>VLOOKUP(CONCATENATE($F542," ",$G542),AllocFactorMatrix,(U$4+1),FALSE)*$E544</f>
        <v>0</v>
      </c>
      <c r="V542" s="22">
        <f>VLOOKUP(CONCATENATE($F542," ",$G542),AllocFactorMatrix,(V$4+1),FALSE)*$E544</f>
        <v>0</v>
      </c>
      <c r="W542" s="22">
        <f t="shared" si="270"/>
        <v>0</v>
      </c>
      <c r="X542" s="22">
        <f>VLOOKUP(CONCATENATE($F542," ",$G542),AllocFactorMatrix,(X$4+1),FALSE)*$E544</f>
        <v>0</v>
      </c>
      <c r="Y542" s="22">
        <f>VLOOKUP(CONCATENATE($F542," ",$G542),AllocFactorMatrix,(Y$4+1),FALSE)*$E544</f>
        <v>0</v>
      </c>
      <c r="Z542" s="22">
        <f t="shared" si="268"/>
        <v>0</v>
      </c>
      <c r="AA542" s="22">
        <f>VLOOKUP(CONCATENATE($F542," ",$G542),AllocFactorMatrix,(AA$4+1),FALSE)*$E544</f>
        <v>0</v>
      </c>
      <c r="AB542" s="22">
        <f>VLOOKUP(CONCATENATE($F542," ",$G542),AllocFactorMatrix,(AB$4+1),FALSE)*$E544</f>
        <v>0</v>
      </c>
      <c r="AC542" s="22">
        <f>VLOOKUP(CONCATENATE($F542," ",$G542),AllocFactorMatrix,(AC$4+1),FALSE)*$E544</f>
        <v>0</v>
      </c>
    </row>
    <row r="543" spans="5:29" hidden="1" outlineLevel="1">
      <c r="E543" s="19"/>
      <c r="F543" s="42" t="str">
        <f>F544</f>
        <v>TOTOHLINES</v>
      </c>
      <c r="G543" s="17" t="str">
        <f>$G$14</f>
        <v>CUSTOMER</v>
      </c>
      <c r="H543" s="21">
        <f t="shared" si="244"/>
        <v>0</v>
      </c>
      <c r="I543" s="22">
        <f>VLOOKUP(CONCATENATE($F543," ",$G543),AllocFactorMatrix,(I$4+1),FALSE)*$E544</f>
        <v>0</v>
      </c>
      <c r="J543" s="22">
        <f>VLOOKUP(CONCATENATE($F543," ",$G543),AllocFactorMatrix,(J$4+1),FALSE)*$E544</f>
        <v>0</v>
      </c>
      <c r="K543" s="22">
        <f>VLOOKUP(CONCATENATE($F543," ",$G543),AllocFactorMatrix,(K$4+1),FALSE)*$E544</f>
        <v>0</v>
      </c>
      <c r="L543" s="22">
        <f>VLOOKUP(CONCATENATE($F543," ",$G543),AllocFactorMatrix,(L$4+1),FALSE)*$E544</f>
        <v>0</v>
      </c>
      <c r="M543" s="22">
        <f t="shared" si="267"/>
        <v>0</v>
      </c>
      <c r="N543" s="22">
        <f>VLOOKUP(CONCATENATE($F543," ",$G543),AllocFactorMatrix,(N$4+1),FALSE)*$E544</f>
        <v>0</v>
      </c>
      <c r="O543" s="22">
        <f>VLOOKUP(CONCATENATE($F543," ",$G543),AllocFactorMatrix,(O$4+1),FALSE)*$E544</f>
        <v>0</v>
      </c>
      <c r="P543" s="22">
        <f>VLOOKUP(CONCATENATE($F543," ",$G543),AllocFactorMatrix,(P$4+1),FALSE)*$E544</f>
        <v>0</v>
      </c>
      <c r="Q543" s="22">
        <f>VLOOKUP(CONCATENATE($F543," ",$G543),AllocFactorMatrix,(Q$4+1),FALSE)*$E544</f>
        <v>0</v>
      </c>
      <c r="R543" s="22">
        <f t="shared" si="269"/>
        <v>0</v>
      </c>
      <c r="S543" s="22">
        <f>VLOOKUP(CONCATENATE($F543," ",$G543),AllocFactorMatrix,(S$4+1),FALSE)*$E544</f>
        <v>0</v>
      </c>
      <c r="T543" s="22">
        <f>VLOOKUP(CONCATENATE($F543," ",$G543),AllocFactorMatrix,(T$4+1),FALSE)*$E544</f>
        <v>0</v>
      </c>
      <c r="U543" s="22">
        <f>VLOOKUP(CONCATENATE($F543," ",$G543),AllocFactorMatrix,(U$4+1),FALSE)*$E544</f>
        <v>0</v>
      </c>
      <c r="V543" s="22">
        <f>VLOOKUP(CONCATENATE($F543," ",$G543),AllocFactorMatrix,(V$4+1),FALSE)*$E544</f>
        <v>0</v>
      </c>
      <c r="W543" s="22">
        <f t="shared" si="270"/>
        <v>0</v>
      </c>
      <c r="X543" s="22">
        <f>VLOOKUP(CONCATENATE($F543," ",$G543),AllocFactorMatrix,(X$4+1),FALSE)*$E544</f>
        <v>0</v>
      </c>
      <c r="Y543" s="22">
        <f>VLOOKUP(CONCATENATE($F543," ",$G543),AllocFactorMatrix,(Y$4+1),FALSE)*$E544</f>
        <v>0</v>
      </c>
      <c r="Z543" s="22">
        <f t="shared" si="268"/>
        <v>0</v>
      </c>
      <c r="AA543" s="22">
        <f>VLOOKUP(CONCATENATE($F543," ",$G543),AllocFactorMatrix,(AA$4+1),FALSE)*$E544</f>
        <v>0</v>
      </c>
      <c r="AB543" s="22">
        <f>VLOOKUP(CONCATENATE($F543," ",$G543),AllocFactorMatrix,(AB$4+1),FALSE)*$E544</f>
        <v>0</v>
      </c>
      <c r="AC543" s="22">
        <f>VLOOKUP(CONCATENATE($F543," ",$G543),AllocFactorMatrix,(AC$4+1),FALSE)*$E544</f>
        <v>0</v>
      </c>
    </row>
    <row r="544" spans="5:29" collapsed="1">
      <c r="E544" s="19">
        <v>0</v>
      </c>
      <c r="F544" s="43" t="str">
        <f>+F2056</f>
        <v>TOTOHLINES</v>
      </c>
      <c r="G544" s="17" t="str">
        <f>$G$15</f>
        <v>TOTAL</v>
      </c>
      <c r="H544" s="21">
        <f t="shared" si="244"/>
        <v>0</v>
      </c>
      <c r="I544" s="22">
        <f>VLOOKUP(CONCATENATE($F544," ",$G544),AllocFactorMatrix,(I$4+1),FALSE)*$E544</f>
        <v>0</v>
      </c>
      <c r="J544" s="22">
        <f>VLOOKUP(CONCATENATE($F544," ",$G544),AllocFactorMatrix,(J$4+1),FALSE)*$E544</f>
        <v>0</v>
      </c>
      <c r="K544" s="22">
        <f>VLOOKUP(CONCATENATE($F544," ",$G544),AllocFactorMatrix,(K$4+1),FALSE)*$E544</f>
        <v>0</v>
      </c>
      <c r="L544" s="22">
        <f>VLOOKUP(CONCATENATE($F544," ",$G544),AllocFactorMatrix,(L$4+1),FALSE)*$E544</f>
        <v>0</v>
      </c>
      <c r="M544" s="22">
        <f t="shared" si="267"/>
        <v>0</v>
      </c>
      <c r="N544" s="22">
        <f>VLOOKUP(CONCATENATE($F544," ",$G544),AllocFactorMatrix,(N$4+1),FALSE)*$E544</f>
        <v>0</v>
      </c>
      <c r="O544" s="22">
        <f>VLOOKUP(CONCATENATE($F544," ",$G544),AllocFactorMatrix,(O$4+1),FALSE)*$E544</f>
        <v>0</v>
      </c>
      <c r="P544" s="22">
        <f>VLOOKUP(CONCATENATE($F544," ",$G544),AllocFactorMatrix,(P$4+1),FALSE)*$E544</f>
        <v>0</v>
      </c>
      <c r="Q544" s="22">
        <f>VLOOKUP(CONCATENATE($F544," ",$G544),AllocFactorMatrix,(Q$4+1),FALSE)*$E544</f>
        <v>0</v>
      </c>
      <c r="R544" s="22">
        <f t="shared" si="269"/>
        <v>0</v>
      </c>
      <c r="S544" s="22">
        <f>VLOOKUP(CONCATENATE($F544," ",$G544),AllocFactorMatrix,(S$4+1),FALSE)*$E544</f>
        <v>0</v>
      </c>
      <c r="T544" s="22">
        <f>VLOOKUP(CONCATENATE($F544," ",$G544),AllocFactorMatrix,(T$4+1),FALSE)*$E544</f>
        <v>0</v>
      </c>
      <c r="U544" s="22">
        <f>VLOOKUP(CONCATENATE($F544," ",$G544),AllocFactorMatrix,(U$4+1),FALSE)*$E544</f>
        <v>0</v>
      </c>
      <c r="V544" s="22">
        <f>VLOOKUP(CONCATENATE($F544," ",$G544),AllocFactorMatrix,(V$4+1),FALSE)*$E544</f>
        <v>0</v>
      </c>
      <c r="W544" s="22">
        <f t="shared" si="270"/>
        <v>0</v>
      </c>
      <c r="X544" s="22">
        <f>VLOOKUP(CONCATENATE($F544," ",$G544),AllocFactorMatrix,(X$4+1),FALSE)*$E544</f>
        <v>0</v>
      </c>
      <c r="Y544" s="22">
        <f>VLOOKUP(CONCATENATE($F544," ",$G544),AllocFactorMatrix,(Y$4+1),FALSE)*$E544</f>
        <v>0</v>
      </c>
      <c r="Z544" s="22">
        <f t="shared" si="268"/>
        <v>0</v>
      </c>
      <c r="AA544" s="22">
        <f>VLOOKUP(CONCATENATE($F544," ",$G544),AllocFactorMatrix,(AA$4+1),FALSE)*$E544</f>
        <v>0</v>
      </c>
      <c r="AB544" s="22">
        <f>VLOOKUP(CONCATENATE($F544," ",$G544),AllocFactorMatrix,(AB$4+1),FALSE)*$E544</f>
        <v>0</v>
      </c>
      <c r="AC544" s="22">
        <f>VLOOKUP(CONCATENATE($F544," ",$G544),AllocFactorMatrix,(AC$4+1),FALSE)*$E544</f>
        <v>0</v>
      </c>
    </row>
    <row r="545" spans="5:29" hidden="1" outlineLevel="1">
      <c r="F545" s="42" t="str">
        <f>F552</f>
        <v>CUST_TOTAL</v>
      </c>
      <c r="G545" s="17" t="str">
        <f>$G$8</f>
        <v>PRODUCTION</v>
      </c>
      <c r="H545" s="21">
        <f t="shared" si="244"/>
        <v>0</v>
      </c>
      <c r="I545" s="22">
        <f>VLOOKUP(CONCATENATE($F545," ",$G545),AllocFactorMatrix,(I$4+1),FALSE)*$E552</f>
        <v>0</v>
      </c>
      <c r="J545" s="22">
        <f>VLOOKUP(CONCATENATE($F545," ",$G545),AllocFactorMatrix,(J$4+1),FALSE)*$E552</f>
        <v>0</v>
      </c>
      <c r="K545" s="22">
        <f>VLOOKUP(CONCATENATE($F545," ",$G545),AllocFactorMatrix,(K$4+1),FALSE)*$E552</f>
        <v>0</v>
      </c>
      <c r="L545" s="22">
        <f>VLOOKUP(CONCATENATE($F545," ",$G545),AllocFactorMatrix,(L$4+1),FALSE)*$E552</f>
        <v>0</v>
      </c>
      <c r="M545" s="22">
        <f t="shared" ref="M545:M552" si="271">SUBTOTAL(9,J545:L545)</f>
        <v>0</v>
      </c>
      <c r="N545" s="22">
        <f>VLOOKUP(CONCATENATE($F545," ",$G545),AllocFactorMatrix,(N$4+1),FALSE)*$E552</f>
        <v>0</v>
      </c>
      <c r="O545" s="22">
        <f>VLOOKUP(CONCATENATE($F545," ",$G545),AllocFactorMatrix,(O$4+1),FALSE)*$E552</f>
        <v>0</v>
      </c>
      <c r="P545" s="22">
        <f>VLOOKUP(CONCATENATE($F545," ",$G545),AllocFactorMatrix,(P$4+1),FALSE)*$E552</f>
        <v>0</v>
      </c>
      <c r="Q545" s="22">
        <f>VLOOKUP(CONCATENATE($F545," ",$G545),AllocFactorMatrix,(Q$4+1),FALSE)*$E552</f>
        <v>0</v>
      </c>
      <c r="R545" s="22">
        <f>SUBTOTAL(9,N545:Q545)</f>
        <v>0</v>
      </c>
      <c r="S545" s="22">
        <f>VLOOKUP(CONCATENATE($F545," ",$G545),AllocFactorMatrix,(S$4+1),FALSE)*$E552</f>
        <v>0</v>
      </c>
      <c r="T545" s="22">
        <f>VLOOKUP(CONCATENATE($F545," ",$G545),AllocFactorMatrix,(T$4+1),FALSE)*$E552</f>
        <v>0</v>
      </c>
      <c r="U545" s="22">
        <f>VLOOKUP(CONCATENATE($F545," ",$G545),AllocFactorMatrix,(U$4+1),FALSE)*$E552</f>
        <v>0</v>
      </c>
      <c r="V545" s="22">
        <f>VLOOKUP(CONCATENATE($F545," ",$G545),AllocFactorMatrix,(V$4+1),FALSE)*$E552</f>
        <v>0</v>
      </c>
      <c r="W545" s="22">
        <f>SUBTOTAL(9,S545:V545)</f>
        <v>0</v>
      </c>
      <c r="X545" s="22">
        <f>VLOOKUP(CONCATENATE($F545," ",$G545),AllocFactorMatrix,(X$4+1),FALSE)*$E552</f>
        <v>0</v>
      </c>
      <c r="Y545" s="22">
        <f>VLOOKUP(CONCATENATE($F545," ",$G545),AllocFactorMatrix,(Y$4+1),FALSE)*$E552</f>
        <v>0</v>
      </c>
      <c r="Z545" s="22">
        <f t="shared" si="268"/>
        <v>0</v>
      </c>
      <c r="AA545" s="22">
        <f>VLOOKUP(CONCATENATE($F545," ",$G545),AllocFactorMatrix,(AA$4+1),FALSE)*$E552</f>
        <v>0</v>
      </c>
      <c r="AB545" s="22">
        <f>VLOOKUP(CONCATENATE($F545," ",$G545),AllocFactorMatrix,(AB$4+1),FALSE)*$E552</f>
        <v>0</v>
      </c>
      <c r="AC545" s="22">
        <f>VLOOKUP(CONCATENATE($F545," ",$G545),AllocFactorMatrix,(AC$4+1),FALSE)*$E552</f>
        <v>0</v>
      </c>
    </row>
    <row r="546" spans="5:29" hidden="1" outlineLevel="1">
      <c r="F546" s="42" t="str">
        <f>F552</f>
        <v>CUST_TOTAL</v>
      </c>
      <c r="G546" s="17" t="str">
        <f>$G$9</f>
        <v>BULKTRAN</v>
      </c>
      <c r="H546" s="21">
        <f t="shared" si="244"/>
        <v>0</v>
      </c>
      <c r="I546" s="22">
        <f>VLOOKUP(CONCATENATE($F546," ",$G546),AllocFactorMatrix,(I$4+1),FALSE)*$E552</f>
        <v>0</v>
      </c>
      <c r="J546" s="22">
        <f>VLOOKUP(CONCATENATE($F546," ",$G546),AllocFactorMatrix,(J$4+1),FALSE)*$E552</f>
        <v>0</v>
      </c>
      <c r="K546" s="22">
        <f>VLOOKUP(CONCATENATE($F546," ",$G546),AllocFactorMatrix,(K$4+1),FALSE)*$E552</f>
        <v>0</v>
      </c>
      <c r="L546" s="22">
        <f>VLOOKUP(CONCATENATE($F546," ",$G546),AllocFactorMatrix,(L$4+1),FALSE)*$E552</f>
        <v>0</v>
      </c>
      <c r="M546" s="22">
        <f t="shared" si="271"/>
        <v>0</v>
      </c>
      <c r="N546" s="22">
        <f>VLOOKUP(CONCATENATE($F546," ",$G546),AllocFactorMatrix,(N$4+1),FALSE)*$E552</f>
        <v>0</v>
      </c>
      <c r="O546" s="22">
        <f>VLOOKUP(CONCATENATE($F546," ",$G546),AllocFactorMatrix,(O$4+1),FALSE)*$E552</f>
        <v>0</v>
      </c>
      <c r="P546" s="22">
        <f>VLOOKUP(CONCATENATE($F546," ",$G546),AllocFactorMatrix,(P$4+1),FALSE)*$E552</f>
        <v>0</v>
      </c>
      <c r="Q546" s="22">
        <f>VLOOKUP(CONCATENATE($F546," ",$G546),AllocFactorMatrix,(Q$4+1),FALSE)*$E552</f>
        <v>0</v>
      </c>
      <c r="R546" s="22">
        <f t="shared" ref="R546:R552" si="272">SUBTOTAL(9,N546:Q546)</f>
        <v>0</v>
      </c>
      <c r="S546" s="22">
        <f>VLOOKUP(CONCATENATE($F546," ",$G546),AllocFactorMatrix,(S$4+1),FALSE)*$E552</f>
        <v>0</v>
      </c>
      <c r="T546" s="22">
        <f>VLOOKUP(CONCATENATE($F546," ",$G546),AllocFactorMatrix,(T$4+1),FALSE)*$E552</f>
        <v>0</v>
      </c>
      <c r="U546" s="22">
        <f>VLOOKUP(CONCATENATE($F546," ",$G546),AllocFactorMatrix,(U$4+1),FALSE)*$E552</f>
        <v>0</v>
      </c>
      <c r="V546" s="22">
        <f>VLOOKUP(CONCATENATE($F546," ",$G546),AllocFactorMatrix,(V$4+1),FALSE)*$E552</f>
        <v>0</v>
      </c>
      <c r="W546" s="22">
        <f t="shared" ref="W546:W552" si="273">SUBTOTAL(9,S546:V546)</f>
        <v>0</v>
      </c>
      <c r="X546" s="22">
        <f>VLOOKUP(CONCATENATE($F546," ",$G546),AllocFactorMatrix,(X$4+1),FALSE)*$E552</f>
        <v>0</v>
      </c>
      <c r="Y546" s="22">
        <f>VLOOKUP(CONCATENATE($F546," ",$G546),AllocFactorMatrix,(Y$4+1),FALSE)*$E552</f>
        <v>0</v>
      </c>
      <c r="Z546" s="22">
        <f t="shared" si="268"/>
        <v>0</v>
      </c>
      <c r="AA546" s="22">
        <f>VLOOKUP(CONCATENATE($F546," ",$G546),AllocFactorMatrix,(AA$4+1),FALSE)*$E552</f>
        <v>0</v>
      </c>
      <c r="AB546" s="22">
        <f>VLOOKUP(CONCATENATE($F546," ",$G546),AllocFactorMatrix,(AB$4+1),FALSE)*$E552</f>
        <v>0</v>
      </c>
      <c r="AC546" s="22">
        <f>VLOOKUP(CONCATENATE($F546," ",$G546),AllocFactorMatrix,(AC$4+1),FALSE)*$E552</f>
        <v>0</v>
      </c>
    </row>
    <row r="547" spans="5:29" hidden="1" outlineLevel="1">
      <c r="F547" s="42" t="str">
        <f>F552</f>
        <v>CUST_TOTAL</v>
      </c>
      <c r="G547" s="17" t="str">
        <f>$G$10</f>
        <v>SUBTRAN</v>
      </c>
      <c r="H547" s="21">
        <f t="shared" si="244"/>
        <v>0</v>
      </c>
      <c r="I547" s="22">
        <f>VLOOKUP(CONCATENATE($F547," ",$G547),AllocFactorMatrix,(I$4+1),FALSE)*$E552</f>
        <v>0</v>
      </c>
      <c r="J547" s="22">
        <f>VLOOKUP(CONCATENATE($F547," ",$G547),AllocFactorMatrix,(J$4+1),FALSE)*$E552</f>
        <v>0</v>
      </c>
      <c r="K547" s="22">
        <f>VLOOKUP(CONCATENATE($F547," ",$G547),AllocFactorMatrix,(K$4+1),FALSE)*$E552</f>
        <v>0</v>
      </c>
      <c r="L547" s="22">
        <f>VLOOKUP(CONCATENATE($F547," ",$G547),AllocFactorMatrix,(L$4+1),FALSE)*$E552</f>
        <v>0</v>
      </c>
      <c r="M547" s="22">
        <f t="shared" si="271"/>
        <v>0</v>
      </c>
      <c r="N547" s="22">
        <f>VLOOKUP(CONCATENATE($F547," ",$G547),AllocFactorMatrix,(N$4+1),FALSE)*$E552</f>
        <v>0</v>
      </c>
      <c r="O547" s="22">
        <f>VLOOKUP(CONCATENATE($F547," ",$G547),AllocFactorMatrix,(O$4+1),FALSE)*$E552</f>
        <v>0</v>
      </c>
      <c r="P547" s="22">
        <f>VLOOKUP(CONCATENATE($F547," ",$G547),AllocFactorMatrix,(P$4+1),FALSE)*$E552</f>
        <v>0</v>
      </c>
      <c r="Q547" s="22">
        <f>VLOOKUP(CONCATENATE($F547," ",$G547),AllocFactorMatrix,(Q$4+1),FALSE)*$E552</f>
        <v>0</v>
      </c>
      <c r="R547" s="22">
        <f t="shared" si="272"/>
        <v>0</v>
      </c>
      <c r="S547" s="22">
        <f>VLOOKUP(CONCATENATE($F547," ",$G547),AllocFactorMatrix,(S$4+1),FALSE)*$E552</f>
        <v>0</v>
      </c>
      <c r="T547" s="22">
        <f>VLOOKUP(CONCATENATE($F547," ",$G547),AllocFactorMatrix,(T$4+1),FALSE)*$E552</f>
        <v>0</v>
      </c>
      <c r="U547" s="22">
        <f>VLOOKUP(CONCATENATE($F547," ",$G547),AllocFactorMatrix,(U$4+1),FALSE)*$E552</f>
        <v>0</v>
      </c>
      <c r="V547" s="22">
        <f>VLOOKUP(CONCATENATE($F547," ",$G547),AllocFactorMatrix,(V$4+1),FALSE)*$E552</f>
        <v>0</v>
      </c>
      <c r="W547" s="22">
        <f t="shared" si="273"/>
        <v>0</v>
      </c>
      <c r="X547" s="22">
        <f>VLOOKUP(CONCATENATE($F547," ",$G547),AllocFactorMatrix,(X$4+1),FALSE)*$E552</f>
        <v>0</v>
      </c>
      <c r="Y547" s="22">
        <f>VLOOKUP(CONCATENATE($F547," ",$G547),AllocFactorMatrix,(Y$4+1),FALSE)*$E552</f>
        <v>0</v>
      </c>
      <c r="Z547" s="22">
        <f t="shared" si="268"/>
        <v>0</v>
      </c>
      <c r="AA547" s="22">
        <f>VLOOKUP(CONCATENATE($F547," ",$G547),AllocFactorMatrix,(AA$4+1),FALSE)*$E552</f>
        <v>0</v>
      </c>
      <c r="AB547" s="22">
        <f>VLOOKUP(CONCATENATE($F547," ",$G547),AllocFactorMatrix,(AB$4+1),FALSE)*$E552</f>
        <v>0</v>
      </c>
      <c r="AC547" s="22">
        <f>VLOOKUP(CONCATENATE($F547," ",$G547),AllocFactorMatrix,(AC$4+1),FALSE)*$E552</f>
        <v>0</v>
      </c>
    </row>
    <row r="548" spans="5:29" hidden="1" outlineLevel="1">
      <c r="F548" s="42" t="str">
        <f>F552</f>
        <v>CUST_TOTAL</v>
      </c>
      <c r="G548" s="17" t="str">
        <f>$G$11</f>
        <v>DISTPRI</v>
      </c>
      <c r="H548" s="21">
        <f t="shared" si="244"/>
        <v>0</v>
      </c>
      <c r="I548" s="22">
        <f>VLOOKUP(CONCATENATE($F548," ",$G548),AllocFactorMatrix,(I$4+1),FALSE)*$E552</f>
        <v>0</v>
      </c>
      <c r="J548" s="22">
        <f>VLOOKUP(CONCATENATE($F548," ",$G548),AllocFactorMatrix,(J$4+1),FALSE)*$E552</f>
        <v>0</v>
      </c>
      <c r="K548" s="22">
        <f>VLOOKUP(CONCATENATE($F548," ",$G548),AllocFactorMatrix,(K$4+1),FALSE)*$E552</f>
        <v>0</v>
      </c>
      <c r="L548" s="22">
        <f>VLOOKUP(CONCATENATE($F548," ",$G548),AllocFactorMatrix,(L$4+1),FALSE)*$E552</f>
        <v>0</v>
      </c>
      <c r="M548" s="22">
        <f t="shared" si="271"/>
        <v>0</v>
      </c>
      <c r="N548" s="22">
        <f>VLOOKUP(CONCATENATE($F548," ",$G548),AllocFactorMatrix,(N$4+1),FALSE)*$E552</f>
        <v>0</v>
      </c>
      <c r="O548" s="22">
        <f>VLOOKUP(CONCATENATE($F548," ",$G548),AllocFactorMatrix,(O$4+1),FALSE)*$E552</f>
        <v>0</v>
      </c>
      <c r="P548" s="22">
        <f>VLOOKUP(CONCATENATE($F548," ",$G548),AllocFactorMatrix,(P$4+1),FALSE)*$E552</f>
        <v>0</v>
      </c>
      <c r="Q548" s="22">
        <f>VLOOKUP(CONCATENATE($F548," ",$G548),AllocFactorMatrix,(Q$4+1),FALSE)*$E552</f>
        <v>0</v>
      </c>
      <c r="R548" s="22">
        <f t="shared" si="272"/>
        <v>0</v>
      </c>
      <c r="S548" s="22">
        <f>VLOOKUP(CONCATENATE($F548," ",$G548),AllocFactorMatrix,(S$4+1),FALSE)*$E552</f>
        <v>0</v>
      </c>
      <c r="T548" s="22">
        <f>VLOOKUP(CONCATENATE($F548," ",$G548),AllocFactorMatrix,(T$4+1),FALSE)*$E552</f>
        <v>0</v>
      </c>
      <c r="U548" s="22">
        <f>VLOOKUP(CONCATENATE($F548," ",$G548),AllocFactorMatrix,(U$4+1),FALSE)*$E552</f>
        <v>0</v>
      </c>
      <c r="V548" s="22">
        <f>VLOOKUP(CONCATENATE($F548," ",$G548),AllocFactorMatrix,(V$4+1),FALSE)*$E552</f>
        <v>0</v>
      </c>
      <c r="W548" s="22">
        <f t="shared" si="273"/>
        <v>0</v>
      </c>
      <c r="X548" s="22">
        <f>VLOOKUP(CONCATENATE($F548," ",$G548),AllocFactorMatrix,(X$4+1),FALSE)*$E552</f>
        <v>0</v>
      </c>
      <c r="Y548" s="22">
        <f>VLOOKUP(CONCATENATE($F548," ",$G548),AllocFactorMatrix,(Y$4+1),FALSE)*$E552</f>
        <v>0</v>
      </c>
      <c r="Z548" s="22">
        <f t="shared" si="268"/>
        <v>0</v>
      </c>
      <c r="AA548" s="22">
        <f>VLOOKUP(CONCATENATE($F548," ",$G548),AllocFactorMatrix,(AA$4+1),FALSE)*$E552</f>
        <v>0</v>
      </c>
      <c r="AB548" s="22">
        <f>VLOOKUP(CONCATENATE($F548," ",$G548),AllocFactorMatrix,(AB$4+1),FALSE)*$E552</f>
        <v>0</v>
      </c>
      <c r="AC548" s="22">
        <f>VLOOKUP(CONCATENATE($F548," ",$G548),AllocFactorMatrix,(AC$4+1),FALSE)*$E552</f>
        <v>0</v>
      </c>
    </row>
    <row r="549" spans="5:29" hidden="1" outlineLevel="1">
      <c r="F549" s="42" t="str">
        <f>F552</f>
        <v>CUST_TOTAL</v>
      </c>
      <c r="G549" s="17" t="str">
        <f>$G$12</f>
        <v>DISTSEC</v>
      </c>
      <c r="H549" s="21">
        <f t="shared" si="244"/>
        <v>0</v>
      </c>
      <c r="I549" s="22">
        <f>VLOOKUP(CONCATENATE($F549," ",$G549),AllocFactorMatrix,(I$4+1),FALSE)*$E552</f>
        <v>0</v>
      </c>
      <c r="J549" s="22">
        <f>VLOOKUP(CONCATENATE($F549," ",$G549),AllocFactorMatrix,(J$4+1),FALSE)*$E552</f>
        <v>0</v>
      </c>
      <c r="K549" s="22">
        <f>VLOOKUP(CONCATENATE($F549," ",$G549),AllocFactorMatrix,(K$4+1),FALSE)*$E552</f>
        <v>0</v>
      </c>
      <c r="L549" s="22">
        <f>VLOOKUP(CONCATENATE($F549," ",$G549),AllocFactorMatrix,(L$4+1),FALSE)*$E552</f>
        <v>0</v>
      </c>
      <c r="M549" s="22">
        <f t="shared" si="271"/>
        <v>0</v>
      </c>
      <c r="N549" s="22">
        <f>VLOOKUP(CONCATENATE($F549," ",$G549),AllocFactorMatrix,(N$4+1),FALSE)*$E552</f>
        <v>0</v>
      </c>
      <c r="O549" s="22">
        <f>VLOOKUP(CONCATENATE($F549," ",$G549),AllocFactorMatrix,(O$4+1),FALSE)*$E552</f>
        <v>0</v>
      </c>
      <c r="P549" s="22">
        <f>VLOOKUP(CONCATENATE($F549," ",$G549),AllocFactorMatrix,(P$4+1),FALSE)*$E552</f>
        <v>0</v>
      </c>
      <c r="Q549" s="22">
        <f>VLOOKUP(CONCATENATE($F549," ",$G549),AllocFactorMatrix,(Q$4+1),FALSE)*$E552</f>
        <v>0</v>
      </c>
      <c r="R549" s="22">
        <f t="shared" si="272"/>
        <v>0</v>
      </c>
      <c r="S549" s="22">
        <f>VLOOKUP(CONCATENATE($F549," ",$G549),AllocFactorMatrix,(S$4+1),FALSE)*$E552</f>
        <v>0</v>
      </c>
      <c r="T549" s="22">
        <f>VLOOKUP(CONCATENATE($F549," ",$G549),AllocFactorMatrix,(T$4+1),FALSE)*$E552</f>
        <v>0</v>
      </c>
      <c r="U549" s="22">
        <f>VLOOKUP(CONCATENATE($F549," ",$G549),AllocFactorMatrix,(U$4+1),FALSE)*$E552</f>
        <v>0</v>
      </c>
      <c r="V549" s="22">
        <f>VLOOKUP(CONCATENATE($F549," ",$G549),AllocFactorMatrix,(V$4+1),FALSE)*$E552</f>
        <v>0</v>
      </c>
      <c r="W549" s="22">
        <f t="shared" si="273"/>
        <v>0</v>
      </c>
      <c r="X549" s="22">
        <f>VLOOKUP(CONCATENATE($F549," ",$G549),AllocFactorMatrix,(X$4+1),FALSE)*$E552</f>
        <v>0</v>
      </c>
      <c r="Y549" s="22">
        <f>VLOOKUP(CONCATENATE($F549," ",$G549),AllocFactorMatrix,(Y$4+1),FALSE)*$E552</f>
        <v>0</v>
      </c>
      <c r="Z549" s="22">
        <f t="shared" si="268"/>
        <v>0</v>
      </c>
      <c r="AA549" s="22">
        <f>VLOOKUP(CONCATENATE($F549," ",$G549),AllocFactorMatrix,(AA$4+1),FALSE)*$E552</f>
        <v>0</v>
      </c>
      <c r="AB549" s="22">
        <f>VLOOKUP(CONCATENATE($F549," ",$G549),AllocFactorMatrix,(AB$4+1),FALSE)*$E552</f>
        <v>0</v>
      </c>
      <c r="AC549" s="22">
        <f>VLOOKUP(CONCATENATE($F549," ",$G549),AllocFactorMatrix,(AC$4+1),FALSE)*$E552</f>
        <v>0</v>
      </c>
    </row>
    <row r="550" spans="5:29" hidden="1" outlineLevel="1">
      <c r="F550" s="42" t="str">
        <f>F552</f>
        <v>CUST_TOTAL</v>
      </c>
      <c r="G550" s="17" t="str">
        <f>$G$13</f>
        <v>ENERGY</v>
      </c>
      <c r="H550" s="21">
        <f t="shared" si="244"/>
        <v>0</v>
      </c>
      <c r="I550" s="22">
        <f>VLOOKUP(CONCATENATE($F550," ",$G550),AllocFactorMatrix,(I$4+1),FALSE)*$E552</f>
        <v>0</v>
      </c>
      <c r="J550" s="22">
        <f>VLOOKUP(CONCATENATE($F550," ",$G550),AllocFactorMatrix,(J$4+1),FALSE)*$E552</f>
        <v>0</v>
      </c>
      <c r="K550" s="22">
        <f>VLOOKUP(CONCATENATE($F550," ",$G550),AllocFactorMatrix,(K$4+1),FALSE)*$E552</f>
        <v>0</v>
      </c>
      <c r="L550" s="22">
        <f>VLOOKUP(CONCATENATE($F550," ",$G550),AllocFactorMatrix,(L$4+1),FALSE)*$E552</f>
        <v>0</v>
      </c>
      <c r="M550" s="22">
        <f t="shared" si="271"/>
        <v>0</v>
      </c>
      <c r="N550" s="22">
        <f>VLOOKUP(CONCATENATE($F550," ",$G550),AllocFactorMatrix,(N$4+1),FALSE)*$E552</f>
        <v>0</v>
      </c>
      <c r="O550" s="22">
        <f>VLOOKUP(CONCATENATE($F550," ",$G550),AllocFactorMatrix,(O$4+1),FALSE)*$E552</f>
        <v>0</v>
      </c>
      <c r="P550" s="22">
        <f>VLOOKUP(CONCATENATE($F550," ",$G550),AllocFactorMatrix,(P$4+1),FALSE)*$E552</f>
        <v>0</v>
      </c>
      <c r="Q550" s="22">
        <f>VLOOKUP(CONCATENATE($F550," ",$G550),AllocFactorMatrix,(Q$4+1),FALSE)*$E552</f>
        <v>0</v>
      </c>
      <c r="R550" s="22">
        <f t="shared" si="272"/>
        <v>0</v>
      </c>
      <c r="S550" s="22">
        <f>VLOOKUP(CONCATENATE($F550," ",$G550),AllocFactorMatrix,(S$4+1),FALSE)*$E552</f>
        <v>0</v>
      </c>
      <c r="T550" s="22">
        <f>VLOOKUP(CONCATENATE($F550," ",$G550),AllocFactorMatrix,(T$4+1),FALSE)*$E552</f>
        <v>0</v>
      </c>
      <c r="U550" s="22">
        <f>VLOOKUP(CONCATENATE($F550," ",$G550),AllocFactorMatrix,(U$4+1),FALSE)*$E552</f>
        <v>0</v>
      </c>
      <c r="V550" s="22">
        <f>VLOOKUP(CONCATENATE($F550," ",$G550),AllocFactorMatrix,(V$4+1),FALSE)*$E552</f>
        <v>0</v>
      </c>
      <c r="W550" s="22">
        <f t="shared" si="273"/>
        <v>0</v>
      </c>
      <c r="X550" s="22">
        <f>VLOOKUP(CONCATENATE($F550," ",$G550),AllocFactorMatrix,(X$4+1),FALSE)*$E552</f>
        <v>0</v>
      </c>
      <c r="Y550" s="22">
        <f>VLOOKUP(CONCATENATE($F550," ",$G550),AllocFactorMatrix,(Y$4+1),FALSE)*$E552</f>
        <v>0</v>
      </c>
      <c r="Z550" s="22">
        <f t="shared" si="268"/>
        <v>0</v>
      </c>
      <c r="AA550" s="22">
        <f>VLOOKUP(CONCATENATE($F550," ",$G550),AllocFactorMatrix,(AA$4+1),FALSE)*$E552</f>
        <v>0</v>
      </c>
      <c r="AB550" s="22">
        <f>VLOOKUP(CONCATENATE($F550," ",$G550),AllocFactorMatrix,(AB$4+1),FALSE)*$E552</f>
        <v>0</v>
      </c>
      <c r="AC550" s="22">
        <f>VLOOKUP(CONCATENATE($F550," ",$G550),AllocFactorMatrix,(AC$4+1),FALSE)*$E552</f>
        <v>0</v>
      </c>
    </row>
    <row r="551" spans="5:29" hidden="1" outlineLevel="1">
      <c r="F551" s="42" t="str">
        <f>F552</f>
        <v>CUST_TOTAL</v>
      </c>
      <c r="G551" s="17" t="str">
        <f>$G$14</f>
        <v>CUSTOMER</v>
      </c>
      <c r="H551" s="21">
        <f t="shared" si="244"/>
        <v>0</v>
      </c>
      <c r="I551" s="22">
        <f>VLOOKUP(CONCATENATE($F551," ",$G551),AllocFactorMatrix,(I$4+1),FALSE)*$E552</f>
        <v>0</v>
      </c>
      <c r="J551" s="22">
        <f>VLOOKUP(CONCATENATE($F551," ",$G551),AllocFactorMatrix,(J$4+1),FALSE)*$E552</f>
        <v>0</v>
      </c>
      <c r="K551" s="22">
        <f>VLOOKUP(CONCATENATE($F551," ",$G551),AllocFactorMatrix,(K$4+1),FALSE)*$E552</f>
        <v>0</v>
      </c>
      <c r="L551" s="22">
        <f>VLOOKUP(CONCATENATE($F551," ",$G551),AllocFactorMatrix,(L$4+1),FALSE)*$E552</f>
        <v>0</v>
      </c>
      <c r="M551" s="22">
        <f t="shared" si="271"/>
        <v>0</v>
      </c>
      <c r="N551" s="22">
        <f>VLOOKUP(CONCATENATE($F551," ",$G551),AllocFactorMatrix,(N$4+1),FALSE)*$E552</f>
        <v>0</v>
      </c>
      <c r="O551" s="22">
        <f>VLOOKUP(CONCATENATE($F551," ",$G551),AllocFactorMatrix,(O$4+1),FALSE)*$E552</f>
        <v>0</v>
      </c>
      <c r="P551" s="22">
        <f>VLOOKUP(CONCATENATE($F551," ",$G551),AllocFactorMatrix,(P$4+1),FALSE)*$E552</f>
        <v>0</v>
      </c>
      <c r="Q551" s="22">
        <f>VLOOKUP(CONCATENATE($F551," ",$G551),AllocFactorMatrix,(Q$4+1),FALSE)*$E552</f>
        <v>0</v>
      </c>
      <c r="R551" s="22">
        <f t="shared" si="272"/>
        <v>0</v>
      </c>
      <c r="S551" s="22">
        <f>VLOOKUP(CONCATENATE($F551," ",$G551),AllocFactorMatrix,(S$4+1),FALSE)*$E552</f>
        <v>0</v>
      </c>
      <c r="T551" s="22">
        <f>VLOOKUP(CONCATENATE($F551," ",$G551),AllocFactorMatrix,(T$4+1),FALSE)*$E552</f>
        <v>0</v>
      </c>
      <c r="U551" s="22">
        <f>VLOOKUP(CONCATENATE($F551," ",$G551),AllocFactorMatrix,(U$4+1),FALSE)*$E552</f>
        <v>0</v>
      </c>
      <c r="V551" s="22">
        <f>VLOOKUP(CONCATENATE($F551," ",$G551),AllocFactorMatrix,(V$4+1),FALSE)*$E552</f>
        <v>0</v>
      </c>
      <c r="W551" s="22">
        <f t="shared" si="273"/>
        <v>0</v>
      </c>
      <c r="X551" s="22">
        <f>VLOOKUP(CONCATENATE($F551," ",$G551),AllocFactorMatrix,(X$4+1),FALSE)*$E552</f>
        <v>0</v>
      </c>
      <c r="Y551" s="22">
        <f>VLOOKUP(CONCATENATE($F551," ",$G551),AllocFactorMatrix,(Y$4+1),FALSE)*$E552</f>
        <v>0</v>
      </c>
      <c r="Z551" s="22">
        <f t="shared" si="268"/>
        <v>0</v>
      </c>
      <c r="AA551" s="22">
        <f>VLOOKUP(CONCATENATE($F551," ",$G551),AllocFactorMatrix,(AA$4+1),FALSE)*$E552</f>
        <v>0</v>
      </c>
      <c r="AB551" s="22">
        <f>VLOOKUP(CONCATENATE($F551," ",$G551),AllocFactorMatrix,(AB$4+1),FALSE)*$E552</f>
        <v>0</v>
      </c>
      <c r="AC551" s="22">
        <f>VLOOKUP(CONCATENATE($F551," ",$G551),AllocFactorMatrix,(AC$4+1),FALSE)*$E552</f>
        <v>0</v>
      </c>
    </row>
    <row r="552" spans="5:29" collapsed="1">
      <c r="E552" s="19">
        <v>0</v>
      </c>
      <c r="F552" s="43" t="str">
        <f>+F2064</f>
        <v>CUST_TOTAL</v>
      </c>
      <c r="G552" s="17" t="str">
        <f>$G$15</f>
        <v>TOTAL</v>
      </c>
      <c r="H552" s="21">
        <f t="shared" si="244"/>
        <v>0</v>
      </c>
      <c r="I552" s="22">
        <f>VLOOKUP(CONCATENATE($F552," ",$G552),AllocFactorMatrix,(I$4+1),FALSE)*$E552</f>
        <v>0</v>
      </c>
      <c r="J552" s="22">
        <f>VLOOKUP(CONCATENATE($F552," ",$G552),AllocFactorMatrix,(J$4+1),FALSE)*$E552</f>
        <v>0</v>
      </c>
      <c r="K552" s="22">
        <f>VLOOKUP(CONCATENATE($F552," ",$G552),AllocFactorMatrix,(K$4+1),FALSE)*$E552</f>
        <v>0</v>
      </c>
      <c r="L552" s="22">
        <f>VLOOKUP(CONCATENATE($F552," ",$G552),AllocFactorMatrix,(L$4+1),FALSE)*$E552</f>
        <v>0</v>
      </c>
      <c r="M552" s="22">
        <f t="shared" si="271"/>
        <v>0</v>
      </c>
      <c r="N552" s="22">
        <f>VLOOKUP(CONCATENATE($F552," ",$G552),AllocFactorMatrix,(N$4+1),FALSE)*$E552</f>
        <v>0</v>
      </c>
      <c r="O552" s="22">
        <f>VLOOKUP(CONCATENATE($F552," ",$G552),AllocFactorMatrix,(O$4+1),FALSE)*$E552</f>
        <v>0</v>
      </c>
      <c r="P552" s="22">
        <f>VLOOKUP(CONCATENATE($F552," ",$G552),AllocFactorMatrix,(P$4+1),FALSE)*$E552</f>
        <v>0</v>
      </c>
      <c r="Q552" s="22">
        <f>VLOOKUP(CONCATENATE($F552," ",$G552),AllocFactorMatrix,(Q$4+1),FALSE)*$E552</f>
        <v>0</v>
      </c>
      <c r="R552" s="22">
        <f t="shared" si="272"/>
        <v>0</v>
      </c>
      <c r="S552" s="22">
        <f>VLOOKUP(CONCATENATE($F552," ",$G552),AllocFactorMatrix,(S$4+1),FALSE)*$E552</f>
        <v>0</v>
      </c>
      <c r="T552" s="22">
        <f>VLOOKUP(CONCATENATE($F552," ",$G552),AllocFactorMatrix,(T$4+1),FALSE)*$E552</f>
        <v>0</v>
      </c>
      <c r="U552" s="22">
        <f>VLOOKUP(CONCATENATE($F552," ",$G552),AllocFactorMatrix,(U$4+1),FALSE)*$E552</f>
        <v>0</v>
      </c>
      <c r="V552" s="22">
        <f>VLOOKUP(CONCATENATE($F552," ",$G552),AllocFactorMatrix,(V$4+1),FALSE)*$E552</f>
        <v>0</v>
      </c>
      <c r="W552" s="22">
        <f t="shared" si="273"/>
        <v>0</v>
      </c>
      <c r="X552" s="22">
        <f>VLOOKUP(CONCATENATE($F552," ",$G552),AllocFactorMatrix,(X$4+1),FALSE)*$E552</f>
        <v>0</v>
      </c>
      <c r="Y552" s="22">
        <f>VLOOKUP(CONCATENATE($F552," ",$G552),AllocFactorMatrix,(Y$4+1),FALSE)*$E552</f>
        <v>0</v>
      </c>
      <c r="Z552" s="22">
        <f t="shared" si="268"/>
        <v>0</v>
      </c>
      <c r="AA552" s="22">
        <f>VLOOKUP(CONCATENATE($F552," ",$G552),AllocFactorMatrix,(AA$4+1),FALSE)*$E552</f>
        <v>0</v>
      </c>
      <c r="AB552" s="22">
        <f>VLOOKUP(CONCATENATE($F552," ",$G552),AllocFactorMatrix,(AB$4+1),FALSE)*$E552</f>
        <v>0</v>
      </c>
      <c r="AC552" s="22">
        <f>VLOOKUP(CONCATENATE($F552," ",$G552),AllocFactorMatrix,(AC$4+1),FALSE)*$E552</f>
        <v>0</v>
      </c>
    </row>
    <row r="553" spans="5:29" hidden="1" outlineLevel="1">
      <c r="E553" s="19">
        <f t="shared" ref="E553:E559" si="274">+ROUND(E2065/8,0)</f>
        <v>0</v>
      </c>
      <c r="F553" s="42" t="str">
        <f>F560</f>
        <v>PROD_DEMAND</v>
      </c>
      <c r="G553" s="17" t="str">
        <f>$G$8</f>
        <v>PRODUCTION</v>
      </c>
      <c r="H553" s="21">
        <f t="shared" ref="H553:H616" si="275">SUBTOTAL(9,I553:AC553)</f>
        <v>0</v>
      </c>
      <c r="I553" s="22">
        <f>VLOOKUP(CONCATENATE($F553," ",$G553),AllocFactorMatrix,(I$4+1),FALSE)*$E560</f>
        <v>0</v>
      </c>
      <c r="J553" s="22">
        <f>VLOOKUP(CONCATENATE($F553," ",$G553),AllocFactorMatrix,(J$4+1),FALSE)*$E560</f>
        <v>0</v>
      </c>
      <c r="K553" s="22">
        <f>VLOOKUP(CONCATENATE($F553," ",$G553),AllocFactorMatrix,(K$4+1),FALSE)*$E560</f>
        <v>0</v>
      </c>
      <c r="L553" s="22">
        <f>VLOOKUP(CONCATENATE($F553," ",$G553),AllocFactorMatrix,(L$4+1),FALSE)*$E560</f>
        <v>0</v>
      </c>
      <c r="M553" s="22">
        <f t="shared" ref="M553:M560" si="276">SUBTOTAL(9,J553:L553)</f>
        <v>0</v>
      </c>
      <c r="N553" s="22">
        <f>VLOOKUP(CONCATENATE($F553," ",$G553),AllocFactorMatrix,(N$4+1),FALSE)*$E560</f>
        <v>0</v>
      </c>
      <c r="O553" s="22">
        <f>VLOOKUP(CONCATENATE($F553," ",$G553),AllocFactorMatrix,(O$4+1),FALSE)*$E560</f>
        <v>0</v>
      </c>
      <c r="P553" s="22">
        <f>VLOOKUP(CONCATENATE($F553," ",$G553),AllocFactorMatrix,(P$4+1),FALSE)*$E560</f>
        <v>0</v>
      </c>
      <c r="Q553" s="22">
        <f>VLOOKUP(CONCATENATE($F553," ",$G553),AllocFactorMatrix,(Q$4+1),FALSE)*$E560</f>
        <v>0</v>
      </c>
      <c r="R553" s="22">
        <f>SUBTOTAL(9,N553:Q553)</f>
        <v>0</v>
      </c>
      <c r="S553" s="22">
        <f>VLOOKUP(CONCATENATE($F553," ",$G553),AllocFactorMatrix,(S$4+1),FALSE)*$E560</f>
        <v>0</v>
      </c>
      <c r="T553" s="22">
        <f>VLOOKUP(CONCATENATE($F553," ",$G553),AllocFactorMatrix,(T$4+1),FALSE)*$E560</f>
        <v>0</v>
      </c>
      <c r="U553" s="22">
        <f>VLOOKUP(CONCATENATE($F553," ",$G553),AllocFactorMatrix,(U$4+1),FALSE)*$E560</f>
        <v>0</v>
      </c>
      <c r="V553" s="22">
        <f>VLOOKUP(CONCATENATE($F553," ",$G553),AllocFactorMatrix,(V$4+1),FALSE)*$E560</f>
        <v>0</v>
      </c>
      <c r="W553" s="22">
        <f>SUBTOTAL(9,S553:V553)</f>
        <v>0</v>
      </c>
      <c r="X553" s="22">
        <f>VLOOKUP(CONCATENATE($F553," ",$G553),AllocFactorMatrix,(X$4+1),FALSE)*$E560</f>
        <v>0</v>
      </c>
      <c r="Y553" s="22">
        <f>VLOOKUP(CONCATENATE($F553," ",$G553),AllocFactorMatrix,(Y$4+1),FALSE)*$E560</f>
        <v>0</v>
      </c>
      <c r="Z553" s="22">
        <f t="shared" ref="Z553:Z560" si="277">SUBTOTAL(9,X553:Y553)</f>
        <v>0</v>
      </c>
      <c r="AA553" s="22">
        <f>VLOOKUP(CONCATENATE($F553," ",$G553),AllocFactorMatrix,(AA$4+1),FALSE)*$E560</f>
        <v>0</v>
      </c>
      <c r="AB553" s="22">
        <f>VLOOKUP(CONCATENATE($F553," ",$G553),AllocFactorMatrix,(AB$4+1),FALSE)*$E560</f>
        <v>0</v>
      </c>
      <c r="AC553" s="22">
        <f>VLOOKUP(CONCATENATE($F553," ",$G553),AllocFactorMatrix,(AC$4+1),FALSE)*$E560</f>
        <v>0</v>
      </c>
    </row>
    <row r="554" spans="5:29" hidden="1" outlineLevel="1">
      <c r="E554" s="19">
        <f t="shared" si="274"/>
        <v>0</v>
      </c>
      <c r="F554" s="42" t="str">
        <f>F560</f>
        <v>PROD_DEMAND</v>
      </c>
      <c r="G554" s="17" t="str">
        <f>$G$9</f>
        <v>BULKTRAN</v>
      </c>
      <c r="H554" s="21">
        <f t="shared" si="275"/>
        <v>0</v>
      </c>
      <c r="I554" s="22">
        <f>VLOOKUP(CONCATENATE($F554," ",$G554),AllocFactorMatrix,(I$4+1),FALSE)*$E560</f>
        <v>0</v>
      </c>
      <c r="J554" s="22">
        <f>VLOOKUP(CONCATENATE($F554," ",$G554),AllocFactorMatrix,(J$4+1),FALSE)*$E560</f>
        <v>0</v>
      </c>
      <c r="K554" s="22">
        <f>VLOOKUP(CONCATENATE($F554," ",$G554),AllocFactorMatrix,(K$4+1),FALSE)*$E560</f>
        <v>0</v>
      </c>
      <c r="L554" s="22">
        <f>VLOOKUP(CONCATENATE($F554," ",$G554),AllocFactorMatrix,(L$4+1),FALSE)*$E560</f>
        <v>0</v>
      </c>
      <c r="M554" s="22">
        <f t="shared" si="276"/>
        <v>0</v>
      </c>
      <c r="N554" s="22">
        <f>VLOOKUP(CONCATENATE($F554," ",$G554),AllocFactorMatrix,(N$4+1),FALSE)*$E560</f>
        <v>0</v>
      </c>
      <c r="O554" s="22">
        <f>VLOOKUP(CONCATENATE($F554," ",$G554),AllocFactorMatrix,(O$4+1),FALSE)*$E560</f>
        <v>0</v>
      </c>
      <c r="P554" s="22">
        <f>VLOOKUP(CONCATENATE($F554," ",$G554),AllocFactorMatrix,(P$4+1),FALSE)*$E560</f>
        <v>0</v>
      </c>
      <c r="Q554" s="22">
        <f>VLOOKUP(CONCATENATE($F554," ",$G554),AllocFactorMatrix,(Q$4+1),FALSE)*$E560</f>
        <v>0</v>
      </c>
      <c r="R554" s="22">
        <f t="shared" ref="R554:R560" si="278">SUBTOTAL(9,N554:Q554)</f>
        <v>0</v>
      </c>
      <c r="S554" s="22">
        <f>VLOOKUP(CONCATENATE($F554," ",$G554),AllocFactorMatrix,(S$4+1),FALSE)*$E560</f>
        <v>0</v>
      </c>
      <c r="T554" s="22">
        <f>VLOOKUP(CONCATENATE($F554," ",$G554),AllocFactorMatrix,(T$4+1),FALSE)*$E560</f>
        <v>0</v>
      </c>
      <c r="U554" s="22">
        <f>VLOOKUP(CONCATENATE($F554," ",$G554),AllocFactorMatrix,(U$4+1),FALSE)*$E560</f>
        <v>0</v>
      </c>
      <c r="V554" s="22">
        <f>VLOOKUP(CONCATENATE($F554," ",$G554),AllocFactorMatrix,(V$4+1),FALSE)*$E560</f>
        <v>0</v>
      </c>
      <c r="W554" s="22">
        <f t="shared" ref="W554:W560" si="279">SUBTOTAL(9,S554:V554)</f>
        <v>0</v>
      </c>
      <c r="X554" s="22">
        <f>VLOOKUP(CONCATENATE($F554," ",$G554),AllocFactorMatrix,(X$4+1),FALSE)*$E560</f>
        <v>0</v>
      </c>
      <c r="Y554" s="22">
        <f>VLOOKUP(CONCATENATE($F554," ",$G554),AllocFactorMatrix,(Y$4+1),FALSE)*$E560</f>
        <v>0</v>
      </c>
      <c r="Z554" s="22">
        <f t="shared" si="277"/>
        <v>0</v>
      </c>
      <c r="AA554" s="22">
        <f>VLOOKUP(CONCATENATE($F554," ",$G554),AllocFactorMatrix,(AA$4+1),FALSE)*$E560</f>
        <v>0</v>
      </c>
      <c r="AB554" s="22">
        <f>VLOOKUP(CONCATENATE($F554," ",$G554),AllocFactorMatrix,(AB$4+1),FALSE)*$E560</f>
        <v>0</v>
      </c>
      <c r="AC554" s="22">
        <f>VLOOKUP(CONCATENATE($F554," ",$G554),AllocFactorMatrix,(AC$4+1),FALSE)*$E560</f>
        <v>0</v>
      </c>
    </row>
    <row r="555" spans="5:29" hidden="1" outlineLevel="1">
      <c r="E555" s="19">
        <f t="shared" si="274"/>
        <v>0</v>
      </c>
      <c r="F555" s="42" t="str">
        <f>F560</f>
        <v>PROD_DEMAND</v>
      </c>
      <c r="G555" s="17" t="str">
        <f>$G$10</f>
        <v>SUBTRAN</v>
      </c>
      <c r="H555" s="21">
        <f t="shared" si="275"/>
        <v>0</v>
      </c>
      <c r="I555" s="22">
        <f>VLOOKUP(CONCATENATE($F555," ",$G555),AllocFactorMatrix,(I$4+1),FALSE)*$E560</f>
        <v>0</v>
      </c>
      <c r="J555" s="22">
        <f>VLOOKUP(CONCATENATE($F555," ",$G555),AllocFactorMatrix,(J$4+1),FALSE)*$E560</f>
        <v>0</v>
      </c>
      <c r="K555" s="22">
        <f>VLOOKUP(CONCATENATE($F555," ",$G555),AllocFactorMatrix,(K$4+1),FALSE)*$E560</f>
        <v>0</v>
      </c>
      <c r="L555" s="22">
        <f>VLOOKUP(CONCATENATE($F555," ",$G555),AllocFactorMatrix,(L$4+1),FALSE)*$E560</f>
        <v>0</v>
      </c>
      <c r="M555" s="22">
        <f t="shared" si="276"/>
        <v>0</v>
      </c>
      <c r="N555" s="22">
        <f>VLOOKUP(CONCATENATE($F555," ",$G555),AllocFactorMatrix,(N$4+1),FALSE)*$E560</f>
        <v>0</v>
      </c>
      <c r="O555" s="22">
        <f>VLOOKUP(CONCATENATE($F555," ",$G555),AllocFactorMatrix,(O$4+1),FALSE)*$E560</f>
        <v>0</v>
      </c>
      <c r="P555" s="22">
        <f>VLOOKUP(CONCATENATE($F555," ",$G555),AllocFactorMatrix,(P$4+1),FALSE)*$E560</f>
        <v>0</v>
      </c>
      <c r="Q555" s="22">
        <f>VLOOKUP(CONCATENATE($F555," ",$G555),AllocFactorMatrix,(Q$4+1),FALSE)*$E560</f>
        <v>0</v>
      </c>
      <c r="R555" s="22">
        <f t="shared" si="278"/>
        <v>0</v>
      </c>
      <c r="S555" s="22">
        <f>VLOOKUP(CONCATENATE($F555," ",$G555),AllocFactorMatrix,(S$4+1),FALSE)*$E560</f>
        <v>0</v>
      </c>
      <c r="T555" s="22">
        <f>VLOOKUP(CONCATENATE($F555," ",$G555),AllocFactorMatrix,(T$4+1),FALSE)*$E560</f>
        <v>0</v>
      </c>
      <c r="U555" s="22">
        <f>VLOOKUP(CONCATENATE($F555," ",$G555),AllocFactorMatrix,(U$4+1),FALSE)*$E560</f>
        <v>0</v>
      </c>
      <c r="V555" s="22">
        <f>VLOOKUP(CONCATENATE($F555," ",$G555),AllocFactorMatrix,(V$4+1),FALSE)*$E560</f>
        <v>0</v>
      </c>
      <c r="W555" s="22">
        <f t="shared" si="279"/>
        <v>0</v>
      </c>
      <c r="X555" s="22">
        <f>VLOOKUP(CONCATENATE($F555," ",$G555),AllocFactorMatrix,(X$4+1),FALSE)*$E560</f>
        <v>0</v>
      </c>
      <c r="Y555" s="22">
        <f>VLOOKUP(CONCATENATE($F555," ",$G555),AllocFactorMatrix,(Y$4+1),FALSE)*$E560</f>
        <v>0</v>
      </c>
      <c r="Z555" s="22">
        <f t="shared" si="277"/>
        <v>0</v>
      </c>
      <c r="AA555" s="22">
        <f>VLOOKUP(CONCATENATE($F555," ",$G555),AllocFactorMatrix,(AA$4+1),FALSE)*$E560</f>
        <v>0</v>
      </c>
      <c r="AB555" s="22">
        <f>VLOOKUP(CONCATENATE($F555," ",$G555),AllocFactorMatrix,(AB$4+1),FALSE)*$E560</f>
        <v>0</v>
      </c>
      <c r="AC555" s="22">
        <f>VLOOKUP(CONCATENATE($F555," ",$G555),AllocFactorMatrix,(AC$4+1),FALSE)*$E560</f>
        <v>0</v>
      </c>
    </row>
    <row r="556" spans="5:29" hidden="1" outlineLevel="1">
      <c r="E556" s="19">
        <f t="shared" si="274"/>
        <v>0</v>
      </c>
      <c r="F556" s="42" t="str">
        <f>F560</f>
        <v>PROD_DEMAND</v>
      </c>
      <c r="G556" s="17" t="str">
        <f>$G$11</f>
        <v>DISTPRI</v>
      </c>
      <c r="H556" s="21">
        <f t="shared" si="275"/>
        <v>0</v>
      </c>
      <c r="I556" s="22">
        <f>VLOOKUP(CONCATENATE($F556," ",$G556),AllocFactorMatrix,(I$4+1),FALSE)*$E560</f>
        <v>0</v>
      </c>
      <c r="J556" s="22">
        <f>VLOOKUP(CONCATENATE($F556," ",$G556),AllocFactorMatrix,(J$4+1),FALSE)*$E560</f>
        <v>0</v>
      </c>
      <c r="K556" s="22">
        <f>VLOOKUP(CONCATENATE($F556," ",$G556),AllocFactorMatrix,(K$4+1),FALSE)*$E560</f>
        <v>0</v>
      </c>
      <c r="L556" s="22">
        <f>VLOOKUP(CONCATENATE($F556," ",$G556),AllocFactorMatrix,(L$4+1),FALSE)*$E560</f>
        <v>0</v>
      </c>
      <c r="M556" s="22">
        <f t="shared" si="276"/>
        <v>0</v>
      </c>
      <c r="N556" s="22">
        <f>VLOOKUP(CONCATENATE($F556," ",$G556),AllocFactorMatrix,(N$4+1),FALSE)*$E560</f>
        <v>0</v>
      </c>
      <c r="O556" s="22">
        <f>VLOOKUP(CONCATENATE($F556," ",$G556),AllocFactorMatrix,(O$4+1),FALSE)*$E560</f>
        <v>0</v>
      </c>
      <c r="P556" s="22">
        <f>VLOOKUP(CONCATENATE($F556," ",$G556),AllocFactorMatrix,(P$4+1),FALSE)*$E560</f>
        <v>0</v>
      </c>
      <c r="Q556" s="22">
        <f>VLOOKUP(CONCATENATE($F556," ",$G556),AllocFactorMatrix,(Q$4+1),FALSE)*$E560</f>
        <v>0</v>
      </c>
      <c r="R556" s="22">
        <f t="shared" si="278"/>
        <v>0</v>
      </c>
      <c r="S556" s="22">
        <f>VLOOKUP(CONCATENATE($F556," ",$G556),AllocFactorMatrix,(S$4+1),FALSE)*$E560</f>
        <v>0</v>
      </c>
      <c r="T556" s="22">
        <f>VLOOKUP(CONCATENATE($F556," ",$G556),AllocFactorMatrix,(T$4+1),FALSE)*$E560</f>
        <v>0</v>
      </c>
      <c r="U556" s="22">
        <f>VLOOKUP(CONCATENATE($F556," ",$G556),AllocFactorMatrix,(U$4+1),FALSE)*$E560</f>
        <v>0</v>
      </c>
      <c r="V556" s="22">
        <f>VLOOKUP(CONCATENATE($F556," ",$G556),AllocFactorMatrix,(V$4+1),FALSE)*$E560</f>
        <v>0</v>
      </c>
      <c r="W556" s="22">
        <f t="shared" si="279"/>
        <v>0</v>
      </c>
      <c r="X556" s="22">
        <f>VLOOKUP(CONCATENATE($F556," ",$G556),AllocFactorMatrix,(X$4+1),FALSE)*$E560</f>
        <v>0</v>
      </c>
      <c r="Y556" s="22">
        <f>VLOOKUP(CONCATENATE($F556," ",$G556),AllocFactorMatrix,(Y$4+1),FALSE)*$E560</f>
        <v>0</v>
      </c>
      <c r="Z556" s="22">
        <f t="shared" si="277"/>
        <v>0</v>
      </c>
      <c r="AA556" s="22">
        <f>VLOOKUP(CONCATENATE($F556," ",$G556),AllocFactorMatrix,(AA$4+1),FALSE)*$E560</f>
        <v>0</v>
      </c>
      <c r="AB556" s="22">
        <f>VLOOKUP(CONCATENATE($F556," ",$G556),AllocFactorMatrix,(AB$4+1),FALSE)*$E560</f>
        <v>0</v>
      </c>
      <c r="AC556" s="22">
        <f>VLOOKUP(CONCATENATE($F556," ",$G556),AllocFactorMatrix,(AC$4+1),FALSE)*$E560</f>
        <v>0</v>
      </c>
    </row>
    <row r="557" spans="5:29" hidden="1" outlineLevel="1">
      <c r="E557" s="19">
        <f t="shared" si="274"/>
        <v>0</v>
      </c>
      <c r="F557" s="42" t="str">
        <f>F560</f>
        <v>PROD_DEMAND</v>
      </c>
      <c r="G557" s="17" t="str">
        <f>$G$12</f>
        <v>DISTSEC</v>
      </c>
      <c r="H557" s="21">
        <f t="shared" si="275"/>
        <v>0</v>
      </c>
      <c r="I557" s="22">
        <f>VLOOKUP(CONCATENATE($F557," ",$G557),AllocFactorMatrix,(I$4+1),FALSE)*$E560</f>
        <v>0</v>
      </c>
      <c r="J557" s="22">
        <f>VLOOKUP(CONCATENATE($F557," ",$G557),AllocFactorMatrix,(J$4+1),FALSE)*$E560</f>
        <v>0</v>
      </c>
      <c r="K557" s="22">
        <f>VLOOKUP(CONCATENATE($F557," ",$G557),AllocFactorMatrix,(K$4+1),FALSE)*$E560</f>
        <v>0</v>
      </c>
      <c r="L557" s="22">
        <f>VLOOKUP(CONCATENATE($F557," ",$G557),AllocFactorMatrix,(L$4+1),FALSE)*$E560</f>
        <v>0</v>
      </c>
      <c r="M557" s="22">
        <f t="shared" si="276"/>
        <v>0</v>
      </c>
      <c r="N557" s="22">
        <f>VLOOKUP(CONCATENATE($F557," ",$G557),AllocFactorMatrix,(N$4+1),FALSE)*$E560</f>
        <v>0</v>
      </c>
      <c r="O557" s="22">
        <f>VLOOKUP(CONCATENATE($F557," ",$G557),AllocFactorMatrix,(O$4+1),FALSE)*$E560</f>
        <v>0</v>
      </c>
      <c r="P557" s="22">
        <f>VLOOKUP(CONCATENATE($F557," ",$G557),AllocFactorMatrix,(P$4+1),FALSE)*$E560</f>
        <v>0</v>
      </c>
      <c r="Q557" s="22">
        <f>VLOOKUP(CONCATENATE($F557," ",$G557),AllocFactorMatrix,(Q$4+1),FALSE)*$E560</f>
        <v>0</v>
      </c>
      <c r="R557" s="22">
        <f t="shared" si="278"/>
        <v>0</v>
      </c>
      <c r="S557" s="22">
        <f>VLOOKUP(CONCATENATE($F557," ",$G557),AllocFactorMatrix,(S$4+1),FALSE)*$E560</f>
        <v>0</v>
      </c>
      <c r="T557" s="22">
        <f>VLOOKUP(CONCATENATE($F557," ",$G557),AllocFactorMatrix,(T$4+1),FALSE)*$E560</f>
        <v>0</v>
      </c>
      <c r="U557" s="22">
        <f>VLOOKUP(CONCATENATE($F557," ",$G557),AllocFactorMatrix,(U$4+1),FALSE)*$E560</f>
        <v>0</v>
      </c>
      <c r="V557" s="22">
        <f>VLOOKUP(CONCATENATE($F557," ",$G557),AllocFactorMatrix,(V$4+1),FALSE)*$E560</f>
        <v>0</v>
      </c>
      <c r="W557" s="22">
        <f t="shared" si="279"/>
        <v>0</v>
      </c>
      <c r="X557" s="22">
        <f>VLOOKUP(CONCATENATE($F557," ",$G557),AllocFactorMatrix,(X$4+1),FALSE)*$E560</f>
        <v>0</v>
      </c>
      <c r="Y557" s="22">
        <f>VLOOKUP(CONCATENATE($F557," ",$G557),AllocFactorMatrix,(Y$4+1),FALSE)*$E560</f>
        <v>0</v>
      </c>
      <c r="Z557" s="22">
        <f t="shared" si="277"/>
        <v>0</v>
      </c>
      <c r="AA557" s="22">
        <f>VLOOKUP(CONCATENATE($F557," ",$G557),AllocFactorMatrix,(AA$4+1),FALSE)*$E560</f>
        <v>0</v>
      </c>
      <c r="AB557" s="22">
        <f>VLOOKUP(CONCATENATE($F557," ",$G557),AllocFactorMatrix,(AB$4+1),FALSE)*$E560</f>
        <v>0</v>
      </c>
      <c r="AC557" s="22">
        <f>VLOOKUP(CONCATENATE($F557," ",$G557),AllocFactorMatrix,(AC$4+1),FALSE)*$E560</f>
        <v>0</v>
      </c>
    </row>
    <row r="558" spans="5:29" hidden="1" outlineLevel="1">
      <c r="E558" s="19">
        <f t="shared" si="274"/>
        <v>0</v>
      </c>
      <c r="F558" s="42" t="str">
        <f>F560</f>
        <v>PROD_DEMAND</v>
      </c>
      <c r="G558" s="17" t="str">
        <f>$G$13</f>
        <v>ENERGY</v>
      </c>
      <c r="H558" s="21">
        <f t="shared" si="275"/>
        <v>0</v>
      </c>
      <c r="I558" s="22">
        <f>VLOOKUP(CONCATENATE($F558," ",$G558),AllocFactorMatrix,(I$4+1),FALSE)*$E560</f>
        <v>0</v>
      </c>
      <c r="J558" s="22">
        <f>VLOOKUP(CONCATENATE($F558," ",$G558),AllocFactorMatrix,(J$4+1),FALSE)*$E560</f>
        <v>0</v>
      </c>
      <c r="K558" s="22">
        <f>VLOOKUP(CONCATENATE($F558," ",$G558),AllocFactorMatrix,(K$4+1),FALSE)*$E560</f>
        <v>0</v>
      </c>
      <c r="L558" s="22">
        <f>VLOOKUP(CONCATENATE($F558," ",$G558),AllocFactorMatrix,(L$4+1),FALSE)*$E560</f>
        <v>0</v>
      </c>
      <c r="M558" s="22">
        <f t="shared" si="276"/>
        <v>0</v>
      </c>
      <c r="N558" s="22">
        <f>VLOOKUP(CONCATENATE($F558," ",$G558),AllocFactorMatrix,(N$4+1),FALSE)*$E560</f>
        <v>0</v>
      </c>
      <c r="O558" s="22">
        <f>VLOOKUP(CONCATENATE($F558," ",$G558),AllocFactorMatrix,(O$4+1),FALSE)*$E560</f>
        <v>0</v>
      </c>
      <c r="P558" s="22">
        <f>VLOOKUP(CONCATENATE($F558," ",$G558),AllocFactorMatrix,(P$4+1),FALSE)*$E560</f>
        <v>0</v>
      </c>
      <c r="Q558" s="22">
        <f>VLOOKUP(CONCATENATE($F558," ",$G558),AllocFactorMatrix,(Q$4+1),FALSE)*$E560</f>
        <v>0</v>
      </c>
      <c r="R558" s="22">
        <f t="shared" si="278"/>
        <v>0</v>
      </c>
      <c r="S558" s="22">
        <f>VLOOKUP(CONCATENATE($F558," ",$G558),AllocFactorMatrix,(S$4+1),FALSE)*$E560</f>
        <v>0</v>
      </c>
      <c r="T558" s="22">
        <f>VLOOKUP(CONCATENATE($F558," ",$G558),AllocFactorMatrix,(T$4+1),FALSE)*$E560</f>
        <v>0</v>
      </c>
      <c r="U558" s="22">
        <f>VLOOKUP(CONCATENATE($F558," ",$G558),AllocFactorMatrix,(U$4+1),FALSE)*$E560</f>
        <v>0</v>
      </c>
      <c r="V558" s="22">
        <f>VLOOKUP(CONCATENATE($F558," ",$G558),AllocFactorMatrix,(V$4+1),FALSE)*$E560</f>
        <v>0</v>
      </c>
      <c r="W558" s="22">
        <f t="shared" si="279"/>
        <v>0</v>
      </c>
      <c r="X558" s="22">
        <f>VLOOKUP(CONCATENATE($F558," ",$G558),AllocFactorMatrix,(X$4+1),FALSE)*$E560</f>
        <v>0</v>
      </c>
      <c r="Y558" s="22">
        <f>VLOOKUP(CONCATENATE($F558," ",$G558),AllocFactorMatrix,(Y$4+1),FALSE)*$E560</f>
        <v>0</v>
      </c>
      <c r="Z558" s="22">
        <f t="shared" si="277"/>
        <v>0</v>
      </c>
      <c r="AA558" s="22">
        <f>VLOOKUP(CONCATENATE($F558," ",$G558),AllocFactorMatrix,(AA$4+1),FALSE)*$E560</f>
        <v>0</v>
      </c>
      <c r="AB558" s="22">
        <f>VLOOKUP(CONCATENATE($F558," ",$G558),AllocFactorMatrix,(AB$4+1),FALSE)*$E560</f>
        <v>0</v>
      </c>
      <c r="AC558" s="22">
        <f>VLOOKUP(CONCATENATE($F558," ",$G558),AllocFactorMatrix,(AC$4+1),FALSE)*$E560</f>
        <v>0</v>
      </c>
    </row>
    <row r="559" spans="5:29" hidden="1" outlineLevel="1">
      <c r="E559" s="19">
        <f t="shared" si="274"/>
        <v>0</v>
      </c>
      <c r="F559" s="42" t="str">
        <f>F560</f>
        <v>PROD_DEMAND</v>
      </c>
      <c r="G559" s="17" t="str">
        <f>$G$14</f>
        <v>CUSTOMER</v>
      </c>
      <c r="H559" s="21">
        <f t="shared" si="275"/>
        <v>0</v>
      </c>
      <c r="I559" s="22">
        <f>VLOOKUP(CONCATENATE($F559," ",$G559),AllocFactorMatrix,(I$4+1),FALSE)*$E560</f>
        <v>0</v>
      </c>
      <c r="J559" s="22">
        <f>VLOOKUP(CONCATENATE($F559," ",$G559),AllocFactorMatrix,(J$4+1),FALSE)*$E560</f>
        <v>0</v>
      </c>
      <c r="K559" s="22">
        <f>VLOOKUP(CONCATENATE($F559," ",$G559),AllocFactorMatrix,(K$4+1),FALSE)*$E560</f>
        <v>0</v>
      </c>
      <c r="L559" s="22">
        <f>VLOOKUP(CONCATENATE($F559," ",$G559),AllocFactorMatrix,(L$4+1),FALSE)*$E560</f>
        <v>0</v>
      </c>
      <c r="M559" s="22">
        <f t="shared" si="276"/>
        <v>0</v>
      </c>
      <c r="N559" s="22">
        <f>VLOOKUP(CONCATENATE($F559," ",$G559),AllocFactorMatrix,(N$4+1),FALSE)*$E560</f>
        <v>0</v>
      </c>
      <c r="O559" s="22">
        <f>VLOOKUP(CONCATENATE($F559," ",$G559),AllocFactorMatrix,(O$4+1),FALSE)*$E560</f>
        <v>0</v>
      </c>
      <c r="P559" s="22">
        <f>VLOOKUP(CONCATENATE($F559," ",$G559),AllocFactorMatrix,(P$4+1),FALSE)*$E560</f>
        <v>0</v>
      </c>
      <c r="Q559" s="22">
        <f>VLOOKUP(CONCATENATE($F559," ",$G559),AllocFactorMatrix,(Q$4+1),FALSE)*$E560</f>
        <v>0</v>
      </c>
      <c r="R559" s="22">
        <f t="shared" si="278"/>
        <v>0</v>
      </c>
      <c r="S559" s="22">
        <f>VLOOKUP(CONCATENATE($F559," ",$G559),AllocFactorMatrix,(S$4+1),FALSE)*$E560</f>
        <v>0</v>
      </c>
      <c r="T559" s="22">
        <f>VLOOKUP(CONCATENATE($F559," ",$G559),AllocFactorMatrix,(T$4+1),FALSE)*$E560</f>
        <v>0</v>
      </c>
      <c r="U559" s="22">
        <f>VLOOKUP(CONCATENATE($F559," ",$G559),AllocFactorMatrix,(U$4+1),FALSE)*$E560</f>
        <v>0</v>
      </c>
      <c r="V559" s="22">
        <f>VLOOKUP(CONCATENATE($F559," ",$G559),AllocFactorMatrix,(V$4+1),FALSE)*$E560</f>
        <v>0</v>
      </c>
      <c r="W559" s="22">
        <f t="shared" si="279"/>
        <v>0</v>
      </c>
      <c r="X559" s="22">
        <f>VLOOKUP(CONCATENATE($F559," ",$G559),AllocFactorMatrix,(X$4+1),FALSE)*$E560</f>
        <v>0</v>
      </c>
      <c r="Y559" s="22">
        <f>VLOOKUP(CONCATENATE($F559," ",$G559),AllocFactorMatrix,(Y$4+1),FALSE)*$E560</f>
        <v>0</v>
      </c>
      <c r="Z559" s="22">
        <f t="shared" si="277"/>
        <v>0</v>
      </c>
      <c r="AA559" s="22">
        <f>VLOOKUP(CONCATENATE($F559," ",$G559),AllocFactorMatrix,(AA$4+1),FALSE)*$E560</f>
        <v>0</v>
      </c>
      <c r="AB559" s="22">
        <f>VLOOKUP(CONCATENATE($F559," ",$G559),AllocFactorMatrix,(AB$4+1),FALSE)*$E560</f>
        <v>0</v>
      </c>
      <c r="AC559" s="22">
        <f>VLOOKUP(CONCATENATE($F559," ",$G559),AllocFactorMatrix,(AC$4+1),FALSE)*$E560</f>
        <v>0</v>
      </c>
    </row>
    <row r="560" spans="5:29" collapsed="1">
      <c r="E560" s="19">
        <v>0</v>
      </c>
      <c r="F560" s="42" t="str">
        <f>+F2072</f>
        <v>PROD_DEMAND</v>
      </c>
      <c r="G560" s="17" t="str">
        <f>$G$15</f>
        <v>TOTAL</v>
      </c>
      <c r="H560" s="21">
        <f t="shared" si="275"/>
        <v>0</v>
      </c>
      <c r="I560" s="22">
        <f>VLOOKUP(CONCATENATE($F560," ",$G560),AllocFactorMatrix,(I$4+1),FALSE)*$E560</f>
        <v>0</v>
      </c>
      <c r="J560" s="22">
        <f>VLOOKUP(CONCATENATE($F560," ",$G560),AllocFactorMatrix,(J$4+1),FALSE)*$E560</f>
        <v>0</v>
      </c>
      <c r="K560" s="22">
        <f>VLOOKUP(CONCATENATE($F560," ",$G560),AllocFactorMatrix,(K$4+1),FALSE)*$E560</f>
        <v>0</v>
      </c>
      <c r="L560" s="22">
        <f>VLOOKUP(CONCATENATE($F560," ",$G560),AllocFactorMatrix,(L$4+1),FALSE)*$E560</f>
        <v>0</v>
      </c>
      <c r="M560" s="22">
        <f t="shared" si="276"/>
        <v>0</v>
      </c>
      <c r="N560" s="22">
        <f>VLOOKUP(CONCATENATE($F560," ",$G560),AllocFactorMatrix,(N$4+1),FALSE)*$E560</f>
        <v>0</v>
      </c>
      <c r="O560" s="22">
        <f>VLOOKUP(CONCATENATE($F560," ",$G560),AllocFactorMatrix,(O$4+1),FALSE)*$E560</f>
        <v>0</v>
      </c>
      <c r="P560" s="22">
        <f>VLOOKUP(CONCATENATE($F560," ",$G560),AllocFactorMatrix,(P$4+1),FALSE)*$E560</f>
        <v>0</v>
      </c>
      <c r="Q560" s="22">
        <f>VLOOKUP(CONCATENATE($F560," ",$G560),AllocFactorMatrix,(Q$4+1),FALSE)*$E560</f>
        <v>0</v>
      </c>
      <c r="R560" s="22">
        <f t="shared" si="278"/>
        <v>0</v>
      </c>
      <c r="S560" s="22">
        <f>VLOOKUP(CONCATENATE($F560," ",$G560),AllocFactorMatrix,(S$4+1),FALSE)*$E560</f>
        <v>0</v>
      </c>
      <c r="T560" s="22">
        <f>VLOOKUP(CONCATENATE($F560," ",$G560),AllocFactorMatrix,(T$4+1),FALSE)*$E560</f>
        <v>0</v>
      </c>
      <c r="U560" s="22">
        <f>VLOOKUP(CONCATENATE($F560," ",$G560),AllocFactorMatrix,(U$4+1),FALSE)*$E560</f>
        <v>0</v>
      </c>
      <c r="V560" s="22">
        <f>VLOOKUP(CONCATENATE($F560," ",$G560),AllocFactorMatrix,(V$4+1),FALSE)*$E560</f>
        <v>0</v>
      </c>
      <c r="W560" s="22">
        <f t="shared" si="279"/>
        <v>0</v>
      </c>
      <c r="X560" s="22">
        <f>VLOOKUP(CONCATENATE($F560," ",$G560),AllocFactorMatrix,(X$4+1),FALSE)*$E560</f>
        <v>0</v>
      </c>
      <c r="Y560" s="22">
        <f>VLOOKUP(CONCATENATE($F560," ",$G560),AllocFactorMatrix,(Y$4+1),FALSE)*$E560</f>
        <v>0</v>
      </c>
      <c r="Z560" s="22">
        <f t="shared" si="277"/>
        <v>0</v>
      </c>
      <c r="AA560" s="22">
        <f>VLOOKUP(CONCATENATE($F560," ",$G560),AllocFactorMatrix,(AA$4+1),FALSE)*$E560</f>
        <v>0</v>
      </c>
      <c r="AB560" s="22">
        <f>VLOOKUP(CONCATENATE($F560," ",$G560),AllocFactorMatrix,(AB$4+1),FALSE)*$E560</f>
        <v>0</v>
      </c>
      <c r="AC560" s="22">
        <f>VLOOKUP(CONCATENATE($F560," ",$G560),AllocFactorMatrix,(AC$4+1),FALSE)*$E560</f>
        <v>0</v>
      </c>
    </row>
    <row r="561" spans="5:29" hidden="1" outlineLevel="1">
      <c r="F561" s="42" t="str">
        <f>F568</f>
        <v>PROD_DEMAND</v>
      </c>
      <c r="G561" s="17" t="str">
        <f>$G$8</f>
        <v>PRODUCTION</v>
      </c>
      <c r="H561" s="21">
        <f t="shared" si="275"/>
        <v>0</v>
      </c>
      <c r="I561" s="22">
        <f>VLOOKUP(CONCATENATE($F561," ",$G561),AllocFactorMatrix,(I$4+1),FALSE)*$E568</f>
        <v>0</v>
      </c>
      <c r="J561" s="22">
        <f>VLOOKUP(CONCATENATE($F561," ",$G561),AllocFactorMatrix,(J$4+1),FALSE)*$E568</f>
        <v>0</v>
      </c>
      <c r="K561" s="22">
        <f>VLOOKUP(CONCATENATE($F561," ",$G561),AllocFactorMatrix,(K$4+1),FALSE)*$E568</f>
        <v>0</v>
      </c>
      <c r="L561" s="22">
        <f>VLOOKUP(CONCATENATE($F561," ",$G561),AllocFactorMatrix,(L$4+1),FALSE)*$E568</f>
        <v>0</v>
      </c>
      <c r="M561" s="22">
        <f t="shared" ref="M561:M568" si="280">SUBTOTAL(9,J561:L561)</f>
        <v>0</v>
      </c>
      <c r="N561" s="22">
        <f>VLOOKUP(CONCATENATE($F561," ",$G561),AllocFactorMatrix,(N$4+1),FALSE)*$E568</f>
        <v>0</v>
      </c>
      <c r="O561" s="22">
        <f>VLOOKUP(CONCATENATE($F561," ",$G561),AllocFactorMatrix,(O$4+1),FALSE)*$E568</f>
        <v>0</v>
      </c>
      <c r="P561" s="22">
        <f>VLOOKUP(CONCATENATE($F561," ",$G561),AllocFactorMatrix,(P$4+1),FALSE)*$E568</f>
        <v>0</v>
      </c>
      <c r="Q561" s="22">
        <f>VLOOKUP(CONCATENATE($F561," ",$G561),AllocFactorMatrix,(Q$4+1),FALSE)*$E568</f>
        <v>0</v>
      </c>
      <c r="R561" s="22">
        <f>SUBTOTAL(9,N561:Q561)</f>
        <v>0</v>
      </c>
      <c r="S561" s="22">
        <f>VLOOKUP(CONCATENATE($F561," ",$G561),AllocFactorMatrix,(S$4+1),FALSE)*$E568</f>
        <v>0</v>
      </c>
      <c r="T561" s="22">
        <f>VLOOKUP(CONCATENATE($F561," ",$G561),AllocFactorMatrix,(T$4+1),FALSE)*$E568</f>
        <v>0</v>
      </c>
      <c r="U561" s="22">
        <f>VLOOKUP(CONCATENATE($F561," ",$G561),AllocFactorMatrix,(U$4+1),FALSE)*$E568</f>
        <v>0</v>
      </c>
      <c r="V561" s="22">
        <f>VLOOKUP(CONCATENATE($F561," ",$G561),AllocFactorMatrix,(V$4+1),FALSE)*$E568</f>
        <v>0</v>
      </c>
      <c r="W561" s="22">
        <f>SUBTOTAL(9,S561:V561)</f>
        <v>0</v>
      </c>
      <c r="X561" s="22">
        <f>VLOOKUP(CONCATENATE($F561," ",$G561),AllocFactorMatrix,(X$4+1),FALSE)*$E568</f>
        <v>0</v>
      </c>
      <c r="Y561" s="22">
        <f>VLOOKUP(CONCATENATE($F561," ",$G561),AllocFactorMatrix,(Y$4+1),FALSE)*$E568</f>
        <v>0</v>
      </c>
      <c r="Z561" s="22">
        <f t="shared" ref="Z561:Z576" si="281">SUBTOTAL(9,X561:Y561)</f>
        <v>0</v>
      </c>
      <c r="AA561" s="22">
        <f>VLOOKUP(CONCATENATE($F561," ",$G561),AllocFactorMatrix,(AA$4+1),FALSE)*$E568</f>
        <v>0</v>
      </c>
      <c r="AB561" s="22">
        <f>VLOOKUP(CONCATENATE($F561," ",$G561),AllocFactorMatrix,(AB$4+1),FALSE)*$E568</f>
        <v>0</v>
      </c>
      <c r="AC561" s="22">
        <f>VLOOKUP(CONCATENATE($F561," ",$G561),AllocFactorMatrix,(AC$4+1),FALSE)*$E568</f>
        <v>0</v>
      </c>
    </row>
    <row r="562" spans="5:29" hidden="1" outlineLevel="1">
      <c r="F562" s="42" t="str">
        <f>F568</f>
        <v>PROD_DEMAND</v>
      </c>
      <c r="G562" s="17" t="str">
        <f>$G$9</f>
        <v>BULKTRAN</v>
      </c>
      <c r="H562" s="21">
        <f t="shared" si="275"/>
        <v>0</v>
      </c>
      <c r="I562" s="22">
        <f>VLOOKUP(CONCATENATE($F562," ",$G562),AllocFactorMatrix,(I$4+1),FALSE)*$E568</f>
        <v>0</v>
      </c>
      <c r="J562" s="22">
        <f>VLOOKUP(CONCATENATE($F562," ",$G562),AllocFactorMatrix,(J$4+1),FALSE)*$E568</f>
        <v>0</v>
      </c>
      <c r="K562" s="22">
        <f>VLOOKUP(CONCATENATE($F562," ",$G562),AllocFactorMatrix,(K$4+1),FALSE)*$E568</f>
        <v>0</v>
      </c>
      <c r="L562" s="22">
        <f>VLOOKUP(CONCATENATE($F562," ",$G562),AllocFactorMatrix,(L$4+1),FALSE)*$E568</f>
        <v>0</v>
      </c>
      <c r="M562" s="22">
        <f t="shared" si="280"/>
        <v>0</v>
      </c>
      <c r="N562" s="22">
        <f>VLOOKUP(CONCATENATE($F562," ",$G562),AllocFactorMatrix,(N$4+1),FALSE)*$E568</f>
        <v>0</v>
      </c>
      <c r="O562" s="22">
        <f>VLOOKUP(CONCATENATE($F562," ",$G562),AllocFactorMatrix,(O$4+1),FALSE)*$E568</f>
        <v>0</v>
      </c>
      <c r="P562" s="22">
        <f>VLOOKUP(CONCATENATE($F562," ",$G562),AllocFactorMatrix,(P$4+1),FALSE)*$E568</f>
        <v>0</v>
      </c>
      <c r="Q562" s="22">
        <f>VLOOKUP(CONCATENATE($F562," ",$G562),AllocFactorMatrix,(Q$4+1),FALSE)*$E568</f>
        <v>0</v>
      </c>
      <c r="R562" s="22">
        <f t="shared" ref="R562:R568" si="282">SUBTOTAL(9,N562:Q562)</f>
        <v>0</v>
      </c>
      <c r="S562" s="22">
        <f>VLOOKUP(CONCATENATE($F562," ",$G562),AllocFactorMatrix,(S$4+1),FALSE)*$E568</f>
        <v>0</v>
      </c>
      <c r="T562" s="22">
        <f>VLOOKUP(CONCATENATE($F562," ",$G562),AllocFactorMatrix,(T$4+1),FALSE)*$E568</f>
        <v>0</v>
      </c>
      <c r="U562" s="22">
        <f>VLOOKUP(CONCATENATE($F562," ",$G562),AllocFactorMatrix,(U$4+1),FALSE)*$E568</f>
        <v>0</v>
      </c>
      <c r="V562" s="22">
        <f>VLOOKUP(CONCATENATE($F562," ",$G562),AllocFactorMatrix,(V$4+1),FALSE)*$E568</f>
        <v>0</v>
      </c>
      <c r="W562" s="22">
        <f t="shared" ref="W562:W568" si="283">SUBTOTAL(9,S562:V562)</f>
        <v>0</v>
      </c>
      <c r="X562" s="22">
        <f>VLOOKUP(CONCATENATE($F562," ",$G562),AllocFactorMatrix,(X$4+1),FALSE)*$E568</f>
        <v>0</v>
      </c>
      <c r="Y562" s="22">
        <f>VLOOKUP(CONCATENATE($F562," ",$G562),AllocFactorMatrix,(Y$4+1),FALSE)*$E568</f>
        <v>0</v>
      </c>
      <c r="Z562" s="22">
        <f t="shared" si="281"/>
        <v>0</v>
      </c>
      <c r="AA562" s="22">
        <f>VLOOKUP(CONCATENATE($F562," ",$G562),AllocFactorMatrix,(AA$4+1),FALSE)*$E568</f>
        <v>0</v>
      </c>
      <c r="AB562" s="22">
        <f>VLOOKUP(CONCATENATE($F562," ",$G562),AllocFactorMatrix,(AB$4+1),FALSE)*$E568</f>
        <v>0</v>
      </c>
      <c r="AC562" s="22">
        <f>VLOOKUP(CONCATENATE($F562," ",$G562),AllocFactorMatrix,(AC$4+1),FALSE)*$E568</f>
        <v>0</v>
      </c>
    </row>
    <row r="563" spans="5:29" hidden="1" outlineLevel="1">
      <c r="F563" s="42" t="str">
        <f>F568</f>
        <v>PROD_DEMAND</v>
      </c>
      <c r="G563" s="17" t="str">
        <f>$G$10</f>
        <v>SUBTRAN</v>
      </c>
      <c r="H563" s="21">
        <f t="shared" si="275"/>
        <v>0</v>
      </c>
      <c r="I563" s="22">
        <f>VLOOKUP(CONCATENATE($F563," ",$G563),AllocFactorMatrix,(I$4+1),FALSE)*$E568</f>
        <v>0</v>
      </c>
      <c r="J563" s="22">
        <f>VLOOKUP(CONCATENATE($F563," ",$G563),AllocFactorMatrix,(J$4+1),FALSE)*$E568</f>
        <v>0</v>
      </c>
      <c r="K563" s="22">
        <f>VLOOKUP(CONCATENATE($F563," ",$G563),AllocFactorMatrix,(K$4+1),FALSE)*$E568</f>
        <v>0</v>
      </c>
      <c r="L563" s="22">
        <f>VLOOKUP(CONCATENATE($F563," ",$G563),AllocFactorMatrix,(L$4+1),FALSE)*$E568</f>
        <v>0</v>
      </c>
      <c r="M563" s="22">
        <f t="shared" si="280"/>
        <v>0</v>
      </c>
      <c r="N563" s="22">
        <f>VLOOKUP(CONCATENATE($F563," ",$G563),AllocFactorMatrix,(N$4+1),FALSE)*$E568</f>
        <v>0</v>
      </c>
      <c r="O563" s="22">
        <f>VLOOKUP(CONCATENATE($F563," ",$G563),AllocFactorMatrix,(O$4+1),FALSE)*$E568</f>
        <v>0</v>
      </c>
      <c r="P563" s="22">
        <f>VLOOKUP(CONCATENATE($F563," ",$G563),AllocFactorMatrix,(P$4+1),FALSE)*$E568</f>
        <v>0</v>
      </c>
      <c r="Q563" s="22">
        <f>VLOOKUP(CONCATENATE($F563," ",$G563),AllocFactorMatrix,(Q$4+1),FALSE)*$E568</f>
        <v>0</v>
      </c>
      <c r="R563" s="22">
        <f t="shared" si="282"/>
        <v>0</v>
      </c>
      <c r="S563" s="22">
        <f>VLOOKUP(CONCATENATE($F563," ",$G563),AllocFactorMatrix,(S$4+1),FALSE)*$E568</f>
        <v>0</v>
      </c>
      <c r="T563" s="22">
        <f>VLOOKUP(CONCATENATE($F563," ",$G563),AllocFactorMatrix,(T$4+1),FALSE)*$E568</f>
        <v>0</v>
      </c>
      <c r="U563" s="22">
        <f>VLOOKUP(CONCATENATE($F563," ",$G563),AllocFactorMatrix,(U$4+1),FALSE)*$E568</f>
        <v>0</v>
      </c>
      <c r="V563" s="22">
        <f>VLOOKUP(CONCATENATE($F563," ",$G563),AllocFactorMatrix,(V$4+1),FALSE)*$E568</f>
        <v>0</v>
      </c>
      <c r="W563" s="22">
        <f t="shared" si="283"/>
        <v>0</v>
      </c>
      <c r="X563" s="22">
        <f>VLOOKUP(CONCATENATE($F563," ",$G563),AllocFactorMatrix,(X$4+1),FALSE)*$E568</f>
        <v>0</v>
      </c>
      <c r="Y563" s="22">
        <f>VLOOKUP(CONCATENATE($F563," ",$G563),AllocFactorMatrix,(Y$4+1),FALSE)*$E568</f>
        <v>0</v>
      </c>
      <c r="Z563" s="22">
        <f t="shared" si="281"/>
        <v>0</v>
      </c>
      <c r="AA563" s="22">
        <f>VLOOKUP(CONCATENATE($F563," ",$G563),AllocFactorMatrix,(AA$4+1),FALSE)*$E568</f>
        <v>0</v>
      </c>
      <c r="AB563" s="22">
        <f>VLOOKUP(CONCATENATE($F563," ",$G563),AllocFactorMatrix,(AB$4+1),FALSE)*$E568</f>
        <v>0</v>
      </c>
      <c r="AC563" s="22">
        <f>VLOOKUP(CONCATENATE($F563," ",$G563),AllocFactorMatrix,(AC$4+1),FALSE)*$E568</f>
        <v>0</v>
      </c>
    </row>
    <row r="564" spans="5:29" hidden="1" outlineLevel="1">
      <c r="F564" s="42" t="str">
        <f>F568</f>
        <v>PROD_DEMAND</v>
      </c>
      <c r="G564" s="17" t="str">
        <f>$G$11</f>
        <v>DISTPRI</v>
      </c>
      <c r="H564" s="21">
        <f t="shared" si="275"/>
        <v>0</v>
      </c>
      <c r="I564" s="22">
        <f>VLOOKUP(CONCATENATE($F564," ",$G564),AllocFactorMatrix,(I$4+1),FALSE)*$E568</f>
        <v>0</v>
      </c>
      <c r="J564" s="22">
        <f>VLOOKUP(CONCATENATE($F564," ",$G564),AllocFactorMatrix,(J$4+1),FALSE)*$E568</f>
        <v>0</v>
      </c>
      <c r="K564" s="22">
        <f>VLOOKUP(CONCATENATE($F564," ",$G564),AllocFactorMatrix,(K$4+1),FALSE)*$E568</f>
        <v>0</v>
      </c>
      <c r="L564" s="22">
        <f>VLOOKUP(CONCATENATE($F564," ",$G564),AllocFactorMatrix,(L$4+1),FALSE)*$E568</f>
        <v>0</v>
      </c>
      <c r="M564" s="22">
        <f t="shared" si="280"/>
        <v>0</v>
      </c>
      <c r="N564" s="22">
        <f>VLOOKUP(CONCATENATE($F564," ",$G564),AllocFactorMatrix,(N$4+1),FALSE)*$E568</f>
        <v>0</v>
      </c>
      <c r="O564" s="22">
        <f>VLOOKUP(CONCATENATE($F564," ",$G564),AllocFactorMatrix,(O$4+1),FALSE)*$E568</f>
        <v>0</v>
      </c>
      <c r="P564" s="22">
        <f>VLOOKUP(CONCATENATE($F564," ",$G564),AllocFactorMatrix,(P$4+1),FALSE)*$E568</f>
        <v>0</v>
      </c>
      <c r="Q564" s="22">
        <f>VLOOKUP(CONCATENATE($F564," ",$G564),AllocFactorMatrix,(Q$4+1),FALSE)*$E568</f>
        <v>0</v>
      </c>
      <c r="R564" s="22">
        <f t="shared" si="282"/>
        <v>0</v>
      </c>
      <c r="S564" s="22">
        <f>VLOOKUP(CONCATENATE($F564," ",$G564),AllocFactorMatrix,(S$4+1),FALSE)*$E568</f>
        <v>0</v>
      </c>
      <c r="T564" s="22">
        <f>VLOOKUP(CONCATENATE($F564," ",$G564),AllocFactorMatrix,(T$4+1),FALSE)*$E568</f>
        <v>0</v>
      </c>
      <c r="U564" s="22">
        <f>VLOOKUP(CONCATENATE($F564," ",$G564),AllocFactorMatrix,(U$4+1),FALSE)*$E568</f>
        <v>0</v>
      </c>
      <c r="V564" s="22">
        <f>VLOOKUP(CONCATENATE($F564," ",$G564),AllocFactorMatrix,(V$4+1),FALSE)*$E568</f>
        <v>0</v>
      </c>
      <c r="W564" s="22">
        <f t="shared" si="283"/>
        <v>0</v>
      </c>
      <c r="X564" s="22">
        <f>VLOOKUP(CONCATENATE($F564," ",$G564),AllocFactorMatrix,(X$4+1),FALSE)*$E568</f>
        <v>0</v>
      </c>
      <c r="Y564" s="22">
        <f>VLOOKUP(CONCATENATE($F564," ",$G564),AllocFactorMatrix,(Y$4+1),FALSE)*$E568</f>
        <v>0</v>
      </c>
      <c r="Z564" s="22">
        <f t="shared" si="281"/>
        <v>0</v>
      </c>
      <c r="AA564" s="22">
        <f>VLOOKUP(CONCATENATE($F564," ",$G564),AllocFactorMatrix,(AA$4+1),FALSE)*$E568</f>
        <v>0</v>
      </c>
      <c r="AB564" s="22">
        <f>VLOOKUP(CONCATENATE($F564," ",$G564),AllocFactorMatrix,(AB$4+1),FALSE)*$E568</f>
        <v>0</v>
      </c>
      <c r="AC564" s="22">
        <f>VLOOKUP(CONCATENATE($F564," ",$G564),AllocFactorMatrix,(AC$4+1),FALSE)*$E568</f>
        <v>0</v>
      </c>
    </row>
    <row r="565" spans="5:29" hidden="1" outlineLevel="1">
      <c r="F565" s="42" t="str">
        <f>F568</f>
        <v>PROD_DEMAND</v>
      </c>
      <c r="G565" s="17" t="str">
        <f>$G$12</f>
        <v>DISTSEC</v>
      </c>
      <c r="H565" s="21">
        <f t="shared" si="275"/>
        <v>0</v>
      </c>
      <c r="I565" s="22">
        <f>VLOOKUP(CONCATENATE($F565," ",$G565),AllocFactorMatrix,(I$4+1),FALSE)*$E568</f>
        <v>0</v>
      </c>
      <c r="J565" s="22">
        <f>VLOOKUP(CONCATENATE($F565," ",$G565),AllocFactorMatrix,(J$4+1),FALSE)*$E568</f>
        <v>0</v>
      </c>
      <c r="K565" s="22">
        <f>VLOOKUP(CONCATENATE($F565," ",$G565),AllocFactorMatrix,(K$4+1),FALSE)*$E568</f>
        <v>0</v>
      </c>
      <c r="L565" s="22">
        <f>VLOOKUP(CONCATENATE($F565," ",$G565),AllocFactorMatrix,(L$4+1),FALSE)*$E568</f>
        <v>0</v>
      </c>
      <c r="M565" s="22">
        <f t="shared" si="280"/>
        <v>0</v>
      </c>
      <c r="N565" s="22">
        <f>VLOOKUP(CONCATENATE($F565," ",$G565),AllocFactorMatrix,(N$4+1),FALSE)*$E568</f>
        <v>0</v>
      </c>
      <c r="O565" s="22">
        <f>VLOOKUP(CONCATENATE($F565," ",$G565),AllocFactorMatrix,(O$4+1),FALSE)*$E568</f>
        <v>0</v>
      </c>
      <c r="P565" s="22">
        <f>VLOOKUP(CONCATENATE($F565," ",$G565),AllocFactorMatrix,(P$4+1),FALSE)*$E568</f>
        <v>0</v>
      </c>
      <c r="Q565" s="22">
        <f>VLOOKUP(CONCATENATE($F565," ",$G565),AllocFactorMatrix,(Q$4+1),FALSE)*$E568</f>
        <v>0</v>
      </c>
      <c r="R565" s="22">
        <f t="shared" si="282"/>
        <v>0</v>
      </c>
      <c r="S565" s="22">
        <f>VLOOKUP(CONCATENATE($F565," ",$G565),AllocFactorMatrix,(S$4+1),FALSE)*$E568</f>
        <v>0</v>
      </c>
      <c r="T565" s="22">
        <f>VLOOKUP(CONCATENATE($F565," ",$G565),AllocFactorMatrix,(T$4+1),FALSE)*$E568</f>
        <v>0</v>
      </c>
      <c r="U565" s="22">
        <f>VLOOKUP(CONCATENATE($F565," ",$G565),AllocFactorMatrix,(U$4+1),FALSE)*$E568</f>
        <v>0</v>
      </c>
      <c r="V565" s="22">
        <f>VLOOKUP(CONCATENATE($F565," ",$G565),AllocFactorMatrix,(V$4+1),FALSE)*$E568</f>
        <v>0</v>
      </c>
      <c r="W565" s="22">
        <f t="shared" si="283"/>
        <v>0</v>
      </c>
      <c r="X565" s="22">
        <f>VLOOKUP(CONCATENATE($F565," ",$G565),AllocFactorMatrix,(X$4+1),FALSE)*$E568</f>
        <v>0</v>
      </c>
      <c r="Y565" s="22">
        <f>VLOOKUP(CONCATENATE($F565," ",$G565),AllocFactorMatrix,(Y$4+1),FALSE)*$E568</f>
        <v>0</v>
      </c>
      <c r="Z565" s="22">
        <f t="shared" si="281"/>
        <v>0</v>
      </c>
      <c r="AA565" s="22">
        <f>VLOOKUP(CONCATENATE($F565," ",$G565),AllocFactorMatrix,(AA$4+1),FALSE)*$E568</f>
        <v>0</v>
      </c>
      <c r="AB565" s="22">
        <f>VLOOKUP(CONCATENATE($F565," ",$G565),AllocFactorMatrix,(AB$4+1),FALSE)*$E568</f>
        <v>0</v>
      </c>
      <c r="AC565" s="22">
        <f>VLOOKUP(CONCATENATE($F565," ",$G565),AllocFactorMatrix,(AC$4+1),FALSE)*$E568</f>
        <v>0</v>
      </c>
    </row>
    <row r="566" spans="5:29" hidden="1" outlineLevel="1">
      <c r="F566" s="42" t="str">
        <f>F568</f>
        <v>PROD_DEMAND</v>
      </c>
      <c r="G566" s="17" t="str">
        <f>$G$13</f>
        <v>ENERGY</v>
      </c>
      <c r="H566" s="21">
        <f t="shared" si="275"/>
        <v>0</v>
      </c>
      <c r="I566" s="22">
        <f>VLOOKUP(CONCATENATE($F566," ",$G566),AllocFactorMatrix,(I$4+1),FALSE)*$E568</f>
        <v>0</v>
      </c>
      <c r="J566" s="22">
        <f>VLOOKUP(CONCATENATE($F566," ",$G566),AllocFactorMatrix,(J$4+1),FALSE)*$E568</f>
        <v>0</v>
      </c>
      <c r="K566" s="22">
        <f>VLOOKUP(CONCATENATE($F566," ",$G566),AllocFactorMatrix,(K$4+1),FALSE)*$E568</f>
        <v>0</v>
      </c>
      <c r="L566" s="22">
        <f>VLOOKUP(CONCATENATE($F566," ",$G566),AllocFactorMatrix,(L$4+1),FALSE)*$E568</f>
        <v>0</v>
      </c>
      <c r="M566" s="22">
        <f t="shared" si="280"/>
        <v>0</v>
      </c>
      <c r="N566" s="22">
        <f>VLOOKUP(CONCATENATE($F566," ",$G566),AllocFactorMatrix,(N$4+1),FALSE)*$E568</f>
        <v>0</v>
      </c>
      <c r="O566" s="22">
        <f>VLOOKUP(CONCATENATE($F566," ",$G566),AllocFactorMatrix,(O$4+1),FALSE)*$E568</f>
        <v>0</v>
      </c>
      <c r="P566" s="22">
        <f>VLOOKUP(CONCATENATE($F566," ",$G566),AllocFactorMatrix,(P$4+1),FALSE)*$E568</f>
        <v>0</v>
      </c>
      <c r="Q566" s="22">
        <f>VLOOKUP(CONCATENATE($F566," ",$G566),AllocFactorMatrix,(Q$4+1),FALSE)*$E568</f>
        <v>0</v>
      </c>
      <c r="R566" s="22">
        <f t="shared" si="282"/>
        <v>0</v>
      </c>
      <c r="S566" s="22">
        <f>VLOOKUP(CONCATENATE($F566," ",$G566),AllocFactorMatrix,(S$4+1),FALSE)*$E568</f>
        <v>0</v>
      </c>
      <c r="T566" s="22">
        <f>VLOOKUP(CONCATENATE($F566," ",$G566),AllocFactorMatrix,(T$4+1),FALSE)*$E568</f>
        <v>0</v>
      </c>
      <c r="U566" s="22">
        <f>VLOOKUP(CONCATENATE($F566," ",$G566),AllocFactorMatrix,(U$4+1),FALSE)*$E568</f>
        <v>0</v>
      </c>
      <c r="V566" s="22">
        <f>VLOOKUP(CONCATENATE($F566," ",$G566),AllocFactorMatrix,(V$4+1),FALSE)*$E568</f>
        <v>0</v>
      </c>
      <c r="W566" s="22">
        <f t="shared" si="283"/>
        <v>0</v>
      </c>
      <c r="X566" s="22">
        <f>VLOOKUP(CONCATENATE($F566," ",$G566),AllocFactorMatrix,(X$4+1),FALSE)*$E568</f>
        <v>0</v>
      </c>
      <c r="Y566" s="22">
        <f>VLOOKUP(CONCATENATE($F566," ",$G566),AllocFactorMatrix,(Y$4+1),FALSE)*$E568</f>
        <v>0</v>
      </c>
      <c r="Z566" s="22">
        <f t="shared" si="281"/>
        <v>0</v>
      </c>
      <c r="AA566" s="22">
        <f>VLOOKUP(CONCATENATE($F566," ",$G566),AllocFactorMatrix,(AA$4+1),FALSE)*$E568</f>
        <v>0</v>
      </c>
      <c r="AB566" s="22">
        <f>VLOOKUP(CONCATENATE($F566," ",$G566),AllocFactorMatrix,(AB$4+1),FALSE)*$E568</f>
        <v>0</v>
      </c>
      <c r="AC566" s="22">
        <f>VLOOKUP(CONCATENATE($F566," ",$G566),AllocFactorMatrix,(AC$4+1),FALSE)*$E568</f>
        <v>0</v>
      </c>
    </row>
    <row r="567" spans="5:29" hidden="1" outlineLevel="1">
      <c r="F567" s="42" t="str">
        <f>F568</f>
        <v>PROD_DEMAND</v>
      </c>
      <c r="G567" s="17" t="str">
        <f>$G$14</f>
        <v>CUSTOMER</v>
      </c>
      <c r="H567" s="21">
        <f t="shared" si="275"/>
        <v>0</v>
      </c>
      <c r="I567" s="22">
        <f>VLOOKUP(CONCATENATE($F567," ",$G567),AllocFactorMatrix,(I$4+1),FALSE)*$E568</f>
        <v>0</v>
      </c>
      <c r="J567" s="22">
        <f>VLOOKUP(CONCATENATE($F567," ",$G567),AllocFactorMatrix,(J$4+1),FALSE)*$E568</f>
        <v>0</v>
      </c>
      <c r="K567" s="22">
        <f>VLOOKUP(CONCATENATE($F567," ",$G567),AllocFactorMatrix,(K$4+1),FALSE)*$E568</f>
        <v>0</v>
      </c>
      <c r="L567" s="22">
        <f>VLOOKUP(CONCATENATE($F567," ",$G567),AllocFactorMatrix,(L$4+1),FALSE)*$E568</f>
        <v>0</v>
      </c>
      <c r="M567" s="22">
        <f t="shared" si="280"/>
        <v>0</v>
      </c>
      <c r="N567" s="22">
        <f>VLOOKUP(CONCATENATE($F567," ",$G567),AllocFactorMatrix,(N$4+1),FALSE)*$E568</f>
        <v>0</v>
      </c>
      <c r="O567" s="22">
        <f>VLOOKUP(CONCATENATE($F567," ",$G567),AllocFactorMatrix,(O$4+1),FALSE)*$E568</f>
        <v>0</v>
      </c>
      <c r="P567" s="22">
        <f>VLOOKUP(CONCATENATE($F567," ",$G567),AllocFactorMatrix,(P$4+1),FALSE)*$E568</f>
        <v>0</v>
      </c>
      <c r="Q567" s="22">
        <f>VLOOKUP(CONCATENATE($F567," ",$G567),AllocFactorMatrix,(Q$4+1),FALSE)*$E568</f>
        <v>0</v>
      </c>
      <c r="R567" s="22">
        <f t="shared" si="282"/>
        <v>0</v>
      </c>
      <c r="S567" s="22">
        <f>VLOOKUP(CONCATENATE($F567," ",$G567),AllocFactorMatrix,(S$4+1),FALSE)*$E568</f>
        <v>0</v>
      </c>
      <c r="T567" s="22">
        <f>VLOOKUP(CONCATENATE($F567," ",$G567),AllocFactorMatrix,(T$4+1),FALSE)*$E568</f>
        <v>0</v>
      </c>
      <c r="U567" s="22">
        <f>VLOOKUP(CONCATENATE($F567," ",$G567),AllocFactorMatrix,(U$4+1),FALSE)*$E568</f>
        <v>0</v>
      </c>
      <c r="V567" s="22">
        <f>VLOOKUP(CONCATENATE($F567," ",$G567),AllocFactorMatrix,(V$4+1),FALSE)*$E568</f>
        <v>0</v>
      </c>
      <c r="W567" s="22">
        <f t="shared" si="283"/>
        <v>0</v>
      </c>
      <c r="X567" s="22">
        <f>VLOOKUP(CONCATENATE($F567," ",$G567),AllocFactorMatrix,(X$4+1),FALSE)*$E568</f>
        <v>0</v>
      </c>
      <c r="Y567" s="22">
        <f>VLOOKUP(CONCATENATE($F567," ",$G567),AllocFactorMatrix,(Y$4+1),FALSE)*$E568</f>
        <v>0</v>
      </c>
      <c r="Z567" s="22">
        <f t="shared" si="281"/>
        <v>0</v>
      </c>
      <c r="AA567" s="22">
        <f>VLOOKUP(CONCATENATE($F567," ",$G567),AllocFactorMatrix,(AA$4+1),FALSE)*$E568</f>
        <v>0</v>
      </c>
      <c r="AB567" s="22">
        <f>VLOOKUP(CONCATENATE($F567," ",$G567),AllocFactorMatrix,(AB$4+1),FALSE)*$E568</f>
        <v>0</v>
      </c>
      <c r="AC567" s="22">
        <f>VLOOKUP(CONCATENATE($F567," ",$G567),AllocFactorMatrix,(AC$4+1),FALSE)*$E568</f>
        <v>0</v>
      </c>
    </row>
    <row r="568" spans="5:29" collapsed="1">
      <c r="E568" s="19">
        <v>0</v>
      </c>
      <c r="F568" s="42" t="str">
        <f>+F2080</f>
        <v>PROD_DEMAND</v>
      </c>
      <c r="G568" s="17" t="str">
        <f>$G$15</f>
        <v>TOTAL</v>
      </c>
      <c r="H568" s="21">
        <f t="shared" si="275"/>
        <v>0</v>
      </c>
      <c r="I568" s="22">
        <f>VLOOKUP(CONCATENATE($F568," ",$G568),AllocFactorMatrix,(I$4+1),FALSE)*$E568</f>
        <v>0</v>
      </c>
      <c r="J568" s="22">
        <f>VLOOKUP(CONCATENATE($F568," ",$G568),AllocFactorMatrix,(J$4+1),FALSE)*$E568</f>
        <v>0</v>
      </c>
      <c r="K568" s="22">
        <f>VLOOKUP(CONCATENATE($F568," ",$G568),AllocFactorMatrix,(K$4+1),FALSE)*$E568</f>
        <v>0</v>
      </c>
      <c r="L568" s="22">
        <f>VLOOKUP(CONCATENATE($F568," ",$G568),AllocFactorMatrix,(L$4+1),FALSE)*$E568</f>
        <v>0</v>
      </c>
      <c r="M568" s="22">
        <f t="shared" si="280"/>
        <v>0</v>
      </c>
      <c r="N568" s="22">
        <f>VLOOKUP(CONCATENATE($F568," ",$G568),AllocFactorMatrix,(N$4+1),FALSE)*$E568</f>
        <v>0</v>
      </c>
      <c r="O568" s="22">
        <f>VLOOKUP(CONCATENATE($F568," ",$G568),AllocFactorMatrix,(O$4+1),FALSE)*$E568</f>
        <v>0</v>
      </c>
      <c r="P568" s="22">
        <f>VLOOKUP(CONCATENATE($F568," ",$G568),AllocFactorMatrix,(P$4+1),FALSE)*$E568</f>
        <v>0</v>
      </c>
      <c r="Q568" s="22">
        <f>VLOOKUP(CONCATENATE($F568," ",$G568),AllocFactorMatrix,(Q$4+1),FALSE)*$E568</f>
        <v>0</v>
      </c>
      <c r="R568" s="22">
        <f t="shared" si="282"/>
        <v>0</v>
      </c>
      <c r="S568" s="22">
        <f>VLOOKUP(CONCATENATE($F568," ",$G568),AllocFactorMatrix,(S$4+1),FALSE)*$E568</f>
        <v>0</v>
      </c>
      <c r="T568" s="22">
        <f>VLOOKUP(CONCATENATE($F568," ",$G568),AllocFactorMatrix,(T$4+1),FALSE)*$E568</f>
        <v>0</v>
      </c>
      <c r="U568" s="22">
        <f>VLOOKUP(CONCATENATE($F568," ",$G568),AllocFactorMatrix,(U$4+1),FALSE)*$E568</f>
        <v>0</v>
      </c>
      <c r="V568" s="22">
        <f>VLOOKUP(CONCATENATE($F568," ",$G568),AllocFactorMatrix,(V$4+1),FALSE)*$E568</f>
        <v>0</v>
      </c>
      <c r="W568" s="22">
        <f t="shared" si="283"/>
        <v>0</v>
      </c>
      <c r="X568" s="22">
        <f>VLOOKUP(CONCATENATE($F568," ",$G568),AllocFactorMatrix,(X$4+1),FALSE)*$E568</f>
        <v>0</v>
      </c>
      <c r="Y568" s="22">
        <f>VLOOKUP(CONCATENATE($F568," ",$G568),AllocFactorMatrix,(Y$4+1),FALSE)*$E568</f>
        <v>0</v>
      </c>
      <c r="Z568" s="22">
        <f t="shared" si="281"/>
        <v>0</v>
      </c>
      <c r="AA568" s="22">
        <f>VLOOKUP(CONCATENATE($F568," ",$G568),AllocFactorMatrix,(AA$4+1),FALSE)*$E568</f>
        <v>0</v>
      </c>
      <c r="AB568" s="22">
        <f>VLOOKUP(CONCATENATE($F568," ",$G568),AllocFactorMatrix,(AB$4+1),FALSE)*$E568</f>
        <v>0</v>
      </c>
      <c r="AC568" s="22">
        <f>VLOOKUP(CONCATENATE($F568," ",$G568),AllocFactorMatrix,(AC$4+1),FALSE)*$E568</f>
        <v>0</v>
      </c>
    </row>
    <row r="569" spans="5:29" hidden="1" outlineLevel="1">
      <c r="F569" s="42" t="str">
        <f>F576</f>
        <v>TRANS_TOTAL</v>
      </c>
      <c r="G569" s="17" t="str">
        <f>$G$8</f>
        <v>PRODUCTION</v>
      </c>
      <c r="H569" s="21">
        <f t="shared" si="275"/>
        <v>0</v>
      </c>
      <c r="I569" s="22">
        <f>VLOOKUP(CONCATENATE($F569," ",$G569),AllocFactorMatrix,(I$4+1),FALSE)*$E576</f>
        <v>0</v>
      </c>
      <c r="J569" s="22">
        <f>VLOOKUP(CONCATENATE($F569," ",$G569),AllocFactorMatrix,(J$4+1),FALSE)*$E576</f>
        <v>0</v>
      </c>
      <c r="K569" s="22">
        <f>VLOOKUP(CONCATENATE($F569," ",$G569),AllocFactorMatrix,(K$4+1),FALSE)*$E576</f>
        <v>0</v>
      </c>
      <c r="L569" s="22">
        <f>VLOOKUP(CONCATENATE($F569," ",$G569),AllocFactorMatrix,(L$4+1),FALSE)*$E576</f>
        <v>0</v>
      </c>
      <c r="M569" s="22">
        <f t="shared" ref="M569:M576" si="284">SUBTOTAL(9,J569:L569)</f>
        <v>0</v>
      </c>
      <c r="N569" s="22">
        <f>VLOOKUP(CONCATENATE($F569," ",$G569),AllocFactorMatrix,(N$4+1),FALSE)*$E576</f>
        <v>0</v>
      </c>
      <c r="O569" s="22">
        <f>VLOOKUP(CONCATENATE($F569," ",$G569),AllocFactorMatrix,(O$4+1),FALSE)*$E576</f>
        <v>0</v>
      </c>
      <c r="P569" s="22">
        <f>VLOOKUP(CONCATENATE($F569," ",$G569),AllocFactorMatrix,(P$4+1),FALSE)*$E576</f>
        <v>0</v>
      </c>
      <c r="Q569" s="22">
        <f>VLOOKUP(CONCATENATE($F569," ",$G569),AllocFactorMatrix,(Q$4+1),FALSE)*$E576</f>
        <v>0</v>
      </c>
      <c r="R569" s="22">
        <f>SUBTOTAL(9,N569:Q569)</f>
        <v>0</v>
      </c>
      <c r="S569" s="22">
        <f>VLOOKUP(CONCATENATE($F569," ",$G569),AllocFactorMatrix,(S$4+1),FALSE)*$E576</f>
        <v>0</v>
      </c>
      <c r="T569" s="22">
        <f>VLOOKUP(CONCATENATE($F569," ",$G569),AllocFactorMatrix,(T$4+1),FALSE)*$E576</f>
        <v>0</v>
      </c>
      <c r="U569" s="22">
        <f>VLOOKUP(CONCATENATE($F569," ",$G569),AllocFactorMatrix,(U$4+1),FALSE)*$E576</f>
        <v>0</v>
      </c>
      <c r="V569" s="22">
        <f>VLOOKUP(CONCATENATE($F569," ",$G569),AllocFactorMatrix,(V$4+1),FALSE)*$E576</f>
        <v>0</v>
      </c>
      <c r="W569" s="22">
        <f>SUBTOTAL(9,S569:V569)</f>
        <v>0</v>
      </c>
      <c r="X569" s="22">
        <f>VLOOKUP(CONCATENATE($F569," ",$G569),AllocFactorMatrix,(X$4+1),FALSE)*$E576</f>
        <v>0</v>
      </c>
      <c r="Y569" s="22">
        <f>VLOOKUP(CONCATENATE($F569," ",$G569),AllocFactorMatrix,(Y$4+1),FALSE)*$E576</f>
        <v>0</v>
      </c>
      <c r="Z569" s="22">
        <f t="shared" si="281"/>
        <v>0</v>
      </c>
      <c r="AA569" s="22">
        <f>VLOOKUP(CONCATENATE($F569," ",$G569),AllocFactorMatrix,(AA$4+1),FALSE)*$E576</f>
        <v>0</v>
      </c>
      <c r="AB569" s="22">
        <f>VLOOKUP(CONCATENATE($F569," ",$G569),AllocFactorMatrix,(AB$4+1),FALSE)*$E576</f>
        <v>0</v>
      </c>
      <c r="AC569" s="22">
        <f>VLOOKUP(CONCATENATE($F569," ",$G569),AllocFactorMatrix,(AC$4+1),FALSE)*$E576</f>
        <v>0</v>
      </c>
    </row>
    <row r="570" spans="5:29" hidden="1" outlineLevel="1">
      <c r="F570" s="42" t="str">
        <f>F576</f>
        <v>TRANS_TOTAL</v>
      </c>
      <c r="G570" s="17" t="str">
        <f>$G$9</f>
        <v>BULKTRAN</v>
      </c>
      <c r="H570" s="21">
        <f t="shared" si="275"/>
        <v>0</v>
      </c>
      <c r="I570" s="22">
        <f>VLOOKUP(CONCATENATE($F570," ",$G570),AllocFactorMatrix,(I$4+1),FALSE)*$E576</f>
        <v>0</v>
      </c>
      <c r="J570" s="22">
        <f>VLOOKUP(CONCATENATE($F570," ",$G570),AllocFactorMatrix,(J$4+1),FALSE)*$E576</f>
        <v>0</v>
      </c>
      <c r="K570" s="22">
        <f>VLOOKUP(CONCATENATE($F570," ",$G570),AllocFactorMatrix,(K$4+1),FALSE)*$E576</f>
        <v>0</v>
      </c>
      <c r="L570" s="22">
        <f>VLOOKUP(CONCATENATE($F570," ",$G570),AllocFactorMatrix,(L$4+1),FALSE)*$E576</f>
        <v>0</v>
      </c>
      <c r="M570" s="22">
        <f t="shared" si="284"/>
        <v>0</v>
      </c>
      <c r="N570" s="22">
        <f>VLOOKUP(CONCATENATE($F570," ",$G570),AllocFactorMatrix,(N$4+1),FALSE)*$E576</f>
        <v>0</v>
      </c>
      <c r="O570" s="22">
        <f>VLOOKUP(CONCATENATE($F570," ",$G570),AllocFactorMatrix,(O$4+1),FALSE)*$E576</f>
        <v>0</v>
      </c>
      <c r="P570" s="22">
        <f>VLOOKUP(CONCATENATE($F570," ",$G570),AllocFactorMatrix,(P$4+1),FALSE)*$E576</f>
        <v>0</v>
      </c>
      <c r="Q570" s="22">
        <f>VLOOKUP(CONCATENATE($F570," ",$G570),AllocFactorMatrix,(Q$4+1),FALSE)*$E576</f>
        <v>0</v>
      </c>
      <c r="R570" s="22">
        <f t="shared" ref="R570:R576" si="285">SUBTOTAL(9,N570:Q570)</f>
        <v>0</v>
      </c>
      <c r="S570" s="22">
        <f>VLOOKUP(CONCATENATE($F570," ",$G570),AllocFactorMatrix,(S$4+1),FALSE)*$E576</f>
        <v>0</v>
      </c>
      <c r="T570" s="22">
        <f>VLOOKUP(CONCATENATE($F570," ",$G570),AllocFactorMatrix,(T$4+1),FALSE)*$E576</f>
        <v>0</v>
      </c>
      <c r="U570" s="22">
        <f>VLOOKUP(CONCATENATE($F570," ",$G570),AllocFactorMatrix,(U$4+1),FALSE)*$E576</f>
        <v>0</v>
      </c>
      <c r="V570" s="22">
        <f>VLOOKUP(CONCATENATE($F570," ",$G570),AllocFactorMatrix,(V$4+1),FALSE)*$E576</f>
        <v>0</v>
      </c>
      <c r="W570" s="22">
        <f t="shared" ref="W570:W576" si="286">SUBTOTAL(9,S570:V570)</f>
        <v>0</v>
      </c>
      <c r="X570" s="22">
        <f>VLOOKUP(CONCATENATE($F570," ",$G570),AllocFactorMatrix,(X$4+1),FALSE)*$E576</f>
        <v>0</v>
      </c>
      <c r="Y570" s="22">
        <f>VLOOKUP(CONCATENATE($F570," ",$G570),AllocFactorMatrix,(Y$4+1),FALSE)*$E576</f>
        <v>0</v>
      </c>
      <c r="Z570" s="22">
        <f t="shared" si="281"/>
        <v>0</v>
      </c>
      <c r="AA570" s="22">
        <f>VLOOKUP(CONCATENATE($F570," ",$G570),AllocFactorMatrix,(AA$4+1),FALSE)*$E576</f>
        <v>0</v>
      </c>
      <c r="AB570" s="22">
        <f>VLOOKUP(CONCATENATE($F570," ",$G570),AllocFactorMatrix,(AB$4+1),FALSE)*$E576</f>
        <v>0</v>
      </c>
      <c r="AC570" s="22">
        <f>VLOOKUP(CONCATENATE($F570," ",$G570),AllocFactorMatrix,(AC$4+1),FALSE)*$E576</f>
        <v>0</v>
      </c>
    </row>
    <row r="571" spans="5:29" hidden="1" outlineLevel="1">
      <c r="F571" s="42" t="str">
        <f>F576</f>
        <v>TRANS_TOTAL</v>
      </c>
      <c r="G571" s="17" t="str">
        <f>$G$10</f>
        <v>SUBTRAN</v>
      </c>
      <c r="H571" s="21">
        <f t="shared" si="275"/>
        <v>0</v>
      </c>
      <c r="I571" s="22">
        <f>VLOOKUP(CONCATENATE($F571," ",$G571),AllocFactorMatrix,(I$4+1),FALSE)*$E576</f>
        <v>0</v>
      </c>
      <c r="J571" s="22">
        <f>VLOOKUP(CONCATENATE($F571," ",$G571),AllocFactorMatrix,(J$4+1),FALSE)*$E576</f>
        <v>0</v>
      </c>
      <c r="K571" s="22">
        <f>VLOOKUP(CONCATENATE($F571," ",$G571),AllocFactorMatrix,(K$4+1),FALSE)*$E576</f>
        <v>0</v>
      </c>
      <c r="L571" s="22">
        <f>VLOOKUP(CONCATENATE($F571," ",$G571),AllocFactorMatrix,(L$4+1),FALSE)*$E576</f>
        <v>0</v>
      </c>
      <c r="M571" s="22">
        <f t="shared" si="284"/>
        <v>0</v>
      </c>
      <c r="N571" s="22">
        <f>VLOOKUP(CONCATENATE($F571," ",$G571),AllocFactorMatrix,(N$4+1),FALSE)*$E576</f>
        <v>0</v>
      </c>
      <c r="O571" s="22">
        <f>VLOOKUP(CONCATENATE($F571," ",$G571),AllocFactorMatrix,(O$4+1),FALSE)*$E576</f>
        <v>0</v>
      </c>
      <c r="P571" s="22">
        <f>VLOOKUP(CONCATENATE($F571," ",$G571),AllocFactorMatrix,(P$4+1),FALSE)*$E576</f>
        <v>0</v>
      </c>
      <c r="Q571" s="22">
        <f>VLOOKUP(CONCATENATE($F571," ",$G571),AllocFactorMatrix,(Q$4+1),FALSE)*$E576</f>
        <v>0</v>
      </c>
      <c r="R571" s="22">
        <f t="shared" si="285"/>
        <v>0</v>
      </c>
      <c r="S571" s="22">
        <f>VLOOKUP(CONCATENATE($F571," ",$G571),AllocFactorMatrix,(S$4+1),FALSE)*$E576</f>
        <v>0</v>
      </c>
      <c r="T571" s="22">
        <f>VLOOKUP(CONCATENATE($F571," ",$G571),AllocFactorMatrix,(T$4+1),FALSE)*$E576</f>
        <v>0</v>
      </c>
      <c r="U571" s="22">
        <f>VLOOKUP(CONCATENATE($F571," ",$G571),AllocFactorMatrix,(U$4+1),FALSE)*$E576</f>
        <v>0</v>
      </c>
      <c r="V571" s="22">
        <f>VLOOKUP(CONCATENATE($F571," ",$G571),AllocFactorMatrix,(V$4+1),FALSE)*$E576</f>
        <v>0</v>
      </c>
      <c r="W571" s="22">
        <f t="shared" si="286"/>
        <v>0</v>
      </c>
      <c r="X571" s="22">
        <f>VLOOKUP(CONCATENATE($F571," ",$G571),AllocFactorMatrix,(X$4+1),FALSE)*$E576</f>
        <v>0</v>
      </c>
      <c r="Y571" s="22">
        <f>VLOOKUP(CONCATENATE($F571," ",$G571),AllocFactorMatrix,(Y$4+1),FALSE)*$E576</f>
        <v>0</v>
      </c>
      <c r="Z571" s="22">
        <f t="shared" si="281"/>
        <v>0</v>
      </c>
      <c r="AA571" s="22">
        <f>VLOOKUP(CONCATENATE($F571," ",$G571),AllocFactorMatrix,(AA$4+1),FALSE)*$E576</f>
        <v>0</v>
      </c>
      <c r="AB571" s="22">
        <f>VLOOKUP(CONCATENATE($F571," ",$G571),AllocFactorMatrix,(AB$4+1),FALSE)*$E576</f>
        <v>0</v>
      </c>
      <c r="AC571" s="22">
        <f>VLOOKUP(CONCATENATE($F571," ",$G571),AllocFactorMatrix,(AC$4+1),FALSE)*$E576</f>
        <v>0</v>
      </c>
    </row>
    <row r="572" spans="5:29" hidden="1" outlineLevel="1">
      <c r="F572" s="42" t="str">
        <f>F576</f>
        <v>TRANS_TOTAL</v>
      </c>
      <c r="G572" s="17" t="str">
        <f>$G$11</f>
        <v>DISTPRI</v>
      </c>
      <c r="H572" s="21">
        <f t="shared" si="275"/>
        <v>0</v>
      </c>
      <c r="I572" s="22">
        <f>VLOOKUP(CONCATENATE($F572," ",$G572),AllocFactorMatrix,(I$4+1),FALSE)*$E576</f>
        <v>0</v>
      </c>
      <c r="J572" s="22">
        <f>VLOOKUP(CONCATENATE($F572," ",$G572),AllocFactorMatrix,(J$4+1),FALSE)*$E576</f>
        <v>0</v>
      </c>
      <c r="K572" s="22">
        <f>VLOOKUP(CONCATENATE($F572," ",$G572),AllocFactorMatrix,(K$4+1),FALSE)*$E576</f>
        <v>0</v>
      </c>
      <c r="L572" s="22">
        <f>VLOOKUP(CONCATENATE($F572," ",$G572),AllocFactorMatrix,(L$4+1),FALSE)*$E576</f>
        <v>0</v>
      </c>
      <c r="M572" s="22">
        <f t="shared" si="284"/>
        <v>0</v>
      </c>
      <c r="N572" s="22">
        <f>VLOOKUP(CONCATENATE($F572," ",$G572),AllocFactorMatrix,(N$4+1),FALSE)*$E576</f>
        <v>0</v>
      </c>
      <c r="O572" s="22">
        <f>VLOOKUP(CONCATENATE($F572," ",$G572),AllocFactorMatrix,(O$4+1),FALSE)*$E576</f>
        <v>0</v>
      </c>
      <c r="P572" s="22">
        <f>VLOOKUP(CONCATENATE($F572," ",$G572),AllocFactorMatrix,(P$4+1),FALSE)*$E576</f>
        <v>0</v>
      </c>
      <c r="Q572" s="22">
        <f>VLOOKUP(CONCATENATE($F572," ",$G572),AllocFactorMatrix,(Q$4+1),FALSE)*$E576</f>
        <v>0</v>
      </c>
      <c r="R572" s="22">
        <f t="shared" si="285"/>
        <v>0</v>
      </c>
      <c r="S572" s="22">
        <f>VLOOKUP(CONCATENATE($F572," ",$G572),AllocFactorMatrix,(S$4+1),FALSE)*$E576</f>
        <v>0</v>
      </c>
      <c r="T572" s="22">
        <f>VLOOKUP(CONCATENATE($F572," ",$G572),AllocFactorMatrix,(T$4+1),FALSE)*$E576</f>
        <v>0</v>
      </c>
      <c r="U572" s="22">
        <f>VLOOKUP(CONCATENATE($F572," ",$G572),AllocFactorMatrix,(U$4+1),FALSE)*$E576</f>
        <v>0</v>
      </c>
      <c r="V572" s="22">
        <f>VLOOKUP(CONCATENATE($F572," ",$G572),AllocFactorMatrix,(V$4+1),FALSE)*$E576</f>
        <v>0</v>
      </c>
      <c r="W572" s="22">
        <f t="shared" si="286"/>
        <v>0</v>
      </c>
      <c r="X572" s="22">
        <f>VLOOKUP(CONCATENATE($F572," ",$G572),AllocFactorMatrix,(X$4+1),FALSE)*$E576</f>
        <v>0</v>
      </c>
      <c r="Y572" s="22">
        <f>VLOOKUP(CONCATENATE($F572," ",$G572),AllocFactorMatrix,(Y$4+1),FALSE)*$E576</f>
        <v>0</v>
      </c>
      <c r="Z572" s="22">
        <f t="shared" si="281"/>
        <v>0</v>
      </c>
      <c r="AA572" s="22">
        <f>VLOOKUP(CONCATENATE($F572," ",$G572),AllocFactorMatrix,(AA$4+1),FALSE)*$E576</f>
        <v>0</v>
      </c>
      <c r="AB572" s="22">
        <f>VLOOKUP(CONCATENATE($F572," ",$G572),AllocFactorMatrix,(AB$4+1),FALSE)*$E576</f>
        <v>0</v>
      </c>
      <c r="AC572" s="22">
        <f>VLOOKUP(CONCATENATE($F572," ",$G572),AllocFactorMatrix,(AC$4+1),FALSE)*$E576</f>
        <v>0</v>
      </c>
    </row>
    <row r="573" spans="5:29" hidden="1" outlineLevel="1">
      <c r="F573" s="42" t="str">
        <f>F576</f>
        <v>TRANS_TOTAL</v>
      </c>
      <c r="G573" s="17" t="str">
        <f>$G$12</f>
        <v>DISTSEC</v>
      </c>
      <c r="H573" s="21">
        <f t="shared" si="275"/>
        <v>0</v>
      </c>
      <c r="I573" s="22">
        <f>VLOOKUP(CONCATENATE($F573," ",$G573),AllocFactorMatrix,(I$4+1),FALSE)*$E576</f>
        <v>0</v>
      </c>
      <c r="J573" s="22">
        <f>VLOOKUP(CONCATENATE($F573," ",$G573),AllocFactorMatrix,(J$4+1),FALSE)*$E576</f>
        <v>0</v>
      </c>
      <c r="K573" s="22">
        <f>VLOOKUP(CONCATENATE($F573," ",$G573),AllocFactorMatrix,(K$4+1),FALSE)*$E576</f>
        <v>0</v>
      </c>
      <c r="L573" s="22">
        <f>VLOOKUP(CONCATENATE($F573," ",$G573),AllocFactorMatrix,(L$4+1),FALSE)*$E576</f>
        <v>0</v>
      </c>
      <c r="M573" s="22">
        <f t="shared" si="284"/>
        <v>0</v>
      </c>
      <c r="N573" s="22">
        <f>VLOOKUP(CONCATENATE($F573," ",$G573),AllocFactorMatrix,(N$4+1),FALSE)*$E576</f>
        <v>0</v>
      </c>
      <c r="O573" s="22">
        <f>VLOOKUP(CONCATENATE($F573," ",$G573),AllocFactorMatrix,(O$4+1),FALSE)*$E576</f>
        <v>0</v>
      </c>
      <c r="P573" s="22">
        <f>VLOOKUP(CONCATENATE($F573," ",$G573),AllocFactorMatrix,(P$4+1),FALSE)*$E576</f>
        <v>0</v>
      </c>
      <c r="Q573" s="22">
        <f>VLOOKUP(CONCATENATE($F573," ",$G573),AllocFactorMatrix,(Q$4+1),FALSE)*$E576</f>
        <v>0</v>
      </c>
      <c r="R573" s="22">
        <f t="shared" si="285"/>
        <v>0</v>
      </c>
      <c r="S573" s="22">
        <f>VLOOKUP(CONCATENATE($F573," ",$G573),AllocFactorMatrix,(S$4+1),FALSE)*$E576</f>
        <v>0</v>
      </c>
      <c r="T573" s="22">
        <f>VLOOKUP(CONCATENATE($F573," ",$G573),AllocFactorMatrix,(T$4+1),FALSE)*$E576</f>
        <v>0</v>
      </c>
      <c r="U573" s="22">
        <f>VLOOKUP(CONCATENATE($F573," ",$G573),AllocFactorMatrix,(U$4+1),FALSE)*$E576</f>
        <v>0</v>
      </c>
      <c r="V573" s="22">
        <f>VLOOKUP(CONCATENATE($F573," ",$G573),AllocFactorMatrix,(V$4+1),FALSE)*$E576</f>
        <v>0</v>
      </c>
      <c r="W573" s="22">
        <f t="shared" si="286"/>
        <v>0</v>
      </c>
      <c r="X573" s="22">
        <f>VLOOKUP(CONCATENATE($F573," ",$G573),AllocFactorMatrix,(X$4+1),FALSE)*$E576</f>
        <v>0</v>
      </c>
      <c r="Y573" s="22">
        <f>VLOOKUP(CONCATENATE($F573," ",$G573),AllocFactorMatrix,(Y$4+1),FALSE)*$E576</f>
        <v>0</v>
      </c>
      <c r="Z573" s="22">
        <f t="shared" si="281"/>
        <v>0</v>
      </c>
      <c r="AA573" s="22">
        <f>VLOOKUP(CONCATENATE($F573," ",$G573),AllocFactorMatrix,(AA$4+1),FALSE)*$E576</f>
        <v>0</v>
      </c>
      <c r="AB573" s="22">
        <f>VLOOKUP(CONCATENATE($F573," ",$G573),AllocFactorMatrix,(AB$4+1),FALSE)*$E576</f>
        <v>0</v>
      </c>
      <c r="AC573" s="22">
        <f>VLOOKUP(CONCATENATE($F573," ",$G573),AllocFactorMatrix,(AC$4+1),FALSE)*$E576</f>
        <v>0</v>
      </c>
    </row>
    <row r="574" spans="5:29" hidden="1" outlineLevel="1">
      <c r="F574" s="42" t="str">
        <f>F576</f>
        <v>TRANS_TOTAL</v>
      </c>
      <c r="G574" s="17" t="str">
        <f>$G$13</f>
        <v>ENERGY</v>
      </c>
      <c r="H574" s="21">
        <f t="shared" si="275"/>
        <v>0</v>
      </c>
      <c r="I574" s="22">
        <f>VLOOKUP(CONCATENATE($F574," ",$G574),AllocFactorMatrix,(I$4+1),FALSE)*$E576</f>
        <v>0</v>
      </c>
      <c r="J574" s="22">
        <f>VLOOKUP(CONCATENATE($F574," ",$G574),AllocFactorMatrix,(J$4+1),FALSE)*$E576</f>
        <v>0</v>
      </c>
      <c r="K574" s="22">
        <f>VLOOKUP(CONCATENATE($F574," ",$G574),AllocFactorMatrix,(K$4+1),FALSE)*$E576</f>
        <v>0</v>
      </c>
      <c r="L574" s="22">
        <f>VLOOKUP(CONCATENATE($F574," ",$G574),AllocFactorMatrix,(L$4+1),FALSE)*$E576</f>
        <v>0</v>
      </c>
      <c r="M574" s="22">
        <f t="shared" si="284"/>
        <v>0</v>
      </c>
      <c r="N574" s="22">
        <f>VLOOKUP(CONCATENATE($F574," ",$G574),AllocFactorMatrix,(N$4+1),FALSE)*$E576</f>
        <v>0</v>
      </c>
      <c r="O574" s="22">
        <f>VLOOKUP(CONCATENATE($F574," ",$G574),AllocFactorMatrix,(O$4+1),FALSE)*$E576</f>
        <v>0</v>
      </c>
      <c r="P574" s="22">
        <f>VLOOKUP(CONCATENATE($F574," ",$G574),AllocFactorMatrix,(P$4+1),FALSE)*$E576</f>
        <v>0</v>
      </c>
      <c r="Q574" s="22">
        <f>VLOOKUP(CONCATENATE($F574," ",$G574),AllocFactorMatrix,(Q$4+1),FALSE)*$E576</f>
        <v>0</v>
      </c>
      <c r="R574" s="22">
        <f t="shared" si="285"/>
        <v>0</v>
      </c>
      <c r="S574" s="22">
        <f>VLOOKUP(CONCATENATE($F574," ",$G574),AllocFactorMatrix,(S$4+1),FALSE)*$E576</f>
        <v>0</v>
      </c>
      <c r="T574" s="22">
        <f>VLOOKUP(CONCATENATE($F574," ",$G574),AllocFactorMatrix,(T$4+1),FALSE)*$E576</f>
        <v>0</v>
      </c>
      <c r="U574" s="22">
        <f>VLOOKUP(CONCATENATE($F574," ",$G574),AllocFactorMatrix,(U$4+1),FALSE)*$E576</f>
        <v>0</v>
      </c>
      <c r="V574" s="22">
        <f>VLOOKUP(CONCATENATE($F574," ",$G574),AllocFactorMatrix,(V$4+1),FALSE)*$E576</f>
        <v>0</v>
      </c>
      <c r="W574" s="22">
        <f t="shared" si="286"/>
        <v>0</v>
      </c>
      <c r="X574" s="22">
        <f>VLOOKUP(CONCATENATE($F574," ",$G574),AllocFactorMatrix,(X$4+1),FALSE)*$E576</f>
        <v>0</v>
      </c>
      <c r="Y574" s="22">
        <f>VLOOKUP(CONCATENATE($F574," ",$G574),AllocFactorMatrix,(Y$4+1),FALSE)*$E576</f>
        <v>0</v>
      </c>
      <c r="Z574" s="22">
        <f t="shared" si="281"/>
        <v>0</v>
      </c>
      <c r="AA574" s="22">
        <f>VLOOKUP(CONCATENATE($F574," ",$G574),AllocFactorMatrix,(AA$4+1),FALSE)*$E576</f>
        <v>0</v>
      </c>
      <c r="AB574" s="22">
        <f>VLOOKUP(CONCATENATE($F574," ",$G574),AllocFactorMatrix,(AB$4+1),FALSE)*$E576</f>
        <v>0</v>
      </c>
      <c r="AC574" s="22">
        <f>VLOOKUP(CONCATENATE($F574," ",$G574),AllocFactorMatrix,(AC$4+1),FALSE)*$E576</f>
        <v>0</v>
      </c>
    </row>
    <row r="575" spans="5:29" hidden="1" outlineLevel="1">
      <c r="F575" s="42" t="str">
        <f>F576</f>
        <v>TRANS_TOTAL</v>
      </c>
      <c r="G575" s="17" t="str">
        <f>$G$14</f>
        <v>CUSTOMER</v>
      </c>
      <c r="H575" s="21">
        <f t="shared" si="275"/>
        <v>0</v>
      </c>
      <c r="I575" s="22">
        <f>VLOOKUP(CONCATENATE($F575," ",$G575),AllocFactorMatrix,(I$4+1),FALSE)*$E576</f>
        <v>0</v>
      </c>
      <c r="J575" s="22">
        <f>VLOOKUP(CONCATENATE($F575," ",$G575),AllocFactorMatrix,(J$4+1),FALSE)*$E576</f>
        <v>0</v>
      </c>
      <c r="K575" s="22">
        <f>VLOOKUP(CONCATENATE($F575," ",$G575),AllocFactorMatrix,(K$4+1),FALSE)*$E576</f>
        <v>0</v>
      </c>
      <c r="L575" s="22">
        <f>VLOOKUP(CONCATENATE($F575," ",$G575),AllocFactorMatrix,(L$4+1),FALSE)*$E576</f>
        <v>0</v>
      </c>
      <c r="M575" s="22">
        <f t="shared" si="284"/>
        <v>0</v>
      </c>
      <c r="N575" s="22">
        <f>VLOOKUP(CONCATENATE($F575," ",$G575),AllocFactorMatrix,(N$4+1),FALSE)*$E576</f>
        <v>0</v>
      </c>
      <c r="O575" s="22">
        <f>VLOOKUP(CONCATENATE($F575," ",$G575),AllocFactorMatrix,(O$4+1),FALSE)*$E576</f>
        <v>0</v>
      </c>
      <c r="P575" s="22">
        <f>VLOOKUP(CONCATENATE($F575," ",$G575),AllocFactorMatrix,(P$4+1),FALSE)*$E576</f>
        <v>0</v>
      </c>
      <c r="Q575" s="22">
        <f>VLOOKUP(CONCATENATE($F575," ",$G575),AllocFactorMatrix,(Q$4+1),FALSE)*$E576</f>
        <v>0</v>
      </c>
      <c r="R575" s="22">
        <f t="shared" si="285"/>
        <v>0</v>
      </c>
      <c r="S575" s="22">
        <f>VLOOKUP(CONCATENATE($F575," ",$G575),AllocFactorMatrix,(S$4+1),FALSE)*$E576</f>
        <v>0</v>
      </c>
      <c r="T575" s="22">
        <f>VLOOKUP(CONCATENATE($F575," ",$G575),AllocFactorMatrix,(T$4+1),FALSE)*$E576</f>
        <v>0</v>
      </c>
      <c r="U575" s="22">
        <f>VLOOKUP(CONCATENATE($F575," ",$G575),AllocFactorMatrix,(U$4+1),FALSE)*$E576</f>
        <v>0</v>
      </c>
      <c r="V575" s="22">
        <f>VLOOKUP(CONCATENATE($F575," ",$G575),AllocFactorMatrix,(V$4+1),FALSE)*$E576</f>
        <v>0</v>
      </c>
      <c r="W575" s="22">
        <f t="shared" si="286"/>
        <v>0</v>
      </c>
      <c r="X575" s="22">
        <f>VLOOKUP(CONCATENATE($F575," ",$G575),AllocFactorMatrix,(X$4+1),FALSE)*$E576</f>
        <v>0</v>
      </c>
      <c r="Y575" s="22">
        <f>VLOOKUP(CONCATENATE($F575," ",$G575),AllocFactorMatrix,(Y$4+1),FALSE)*$E576</f>
        <v>0</v>
      </c>
      <c r="Z575" s="22">
        <f t="shared" si="281"/>
        <v>0</v>
      </c>
      <c r="AA575" s="22">
        <f>VLOOKUP(CONCATENATE($F575," ",$G575),AllocFactorMatrix,(AA$4+1),FALSE)*$E576</f>
        <v>0</v>
      </c>
      <c r="AB575" s="22">
        <f>VLOOKUP(CONCATENATE($F575," ",$G575),AllocFactorMatrix,(AB$4+1),FALSE)*$E576</f>
        <v>0</v>
      </c>
      <c r="AC575" s="22">
        <f>VLOOKUP(CONCATENATE($F575," ",$G575),AllocFactorMatrix,(AC$4+1),FALSE)*$E576</f>
        <v>0</v>
      </c>
    </row>
    <row r="576" spans="5:29" collapsed="1">
      <c r="E576" s="19">
        <v>0</v>
      </c>
      <c r="F576" s="42" t="str">
        <f>+F2088</f>
        <v>TRANS_TOTAL</v>
      </c>
      <c r="G576" s="17" t="str">
        <f>$G$15</f>
        <v>TOTAL</v>
      </c>
      <c r="H576" s="21">
        <f t="shared" si="275"/>
        <v>0</v>
      </c>
      <c r="I576" s="22">
        <f>VLOOKUP(CONCATENATE($F576," ",$G576),AllocFactorMatrix,(I$4+1),FALSE)*$E576</f>
        <v>0</v>
      </c>
      <c r="J576" s="22">
        <f>VLOOKUP(CONCATENATE($F576," ",$G576),AllocFactorMatrix,(J$4+1),FALSE)*$E576</f>
        <v>0</v>
      </c>
      <c r="K576" s="22">
        <f>VLOOKUP(CONCATENATE($F576," ",$G576),AllocFactorMatrix,(K$4+1),FALSE)*$E576</f>
        <v>0</v>
      </c>
      <c r="L576" s="22">
        <f>VLOOKUP(CONCATENATE($F576," ",$G576),AllocFactorMatrix,(L$4+1),FALSE)*$E576</f>
        <v>0</v>
      </c>
      <c r="M576" s="22">
        <f t="shared" si="284"/>
        <v>0</v>
      </c>
      <c r="N576" s="22">
        <f>VLOOKUP(CONCATENATE($F576," ",$G576),AllocFactorMatrix,(N$4+1),FALSE)*$E576</f>
        <v>0</v>
      </c>
      <c r="O576" s="22">
        <f>VLOOKUP(CONCATENATE($F576," ",$G576),AllocFactorMatrix,(O$4+1),FALSE)*$E576</f>
        <v>0</v>
      </c>
      <c r="P576" s="22">
        <f>VLOOKUP(CONCATENATE($F576," ",$G576),AllocFactorMatrix,(P$4+1),FALSE)*$E576</f>
        <v>0</v>
      </c>
      <c r="Q576" s="22">
        <f>VLOOKUP(CONCATENATE($F576," ",$G576),AllocFactorMatrix,(Q$4+1),FALSE)*$E576</f>
        <v>0</v>
      </c>
      <c r="R576" s="22">
        <f t="shared" si="285"/>
        <v>0</v>
      </c>
      <c r="S576" s="22">
        <f>VLOOKUP(CONCATENATE($F576," ",$G576),AllocFactorMatrix,(S$4+1),FALSE)*$E576</f>
        <v>0</v>
      </c>
      <c r="T576" s="22">
        <f>VLOOKUP(CONCATENATE($F576," ",$G576),AllocFactorMatrix,(T$4+1),FALSE)*$E576</f>
        <v>0</v>
      </c>
      <c r="U576" s="22">
        <f>VLOOKUP(CONCATENATE($F576," ",$G576),AllocFactorMatrix,(U$4+1),FALSE)*$E576</f>
        <v>0</v>
      </c>
      <c r="V576" s="22">
        <f>VLOOKUP(CONCATENATE($F576," ",$G576),AllocFactorMatrix,(V$4+1),FALSE)*$E576</f>
        <v>0</v>
      </c>
      <c r="W576" s="22">
        <f t="shared" si="286"/>
        <v>0</v>
      </c>
      <c r="X576" s="22">
        <f>VLOOKUP(CONCATENATE($F576," ",$G576),AllocFactorMatrix,(X$4+1),FALSE)*$E576</f>
        <v>0</v>
      </c>
      <c r="Y576" s="22">
        <f>VLOOKUP(CONCATENATE($F576," ",$G576),AllocFactorMatrix,(Y$4+1),FALSE)*$E576</f>
        <v>0</v>
      </c>
      <c r="Z576" s="22">
        <f t="shared" si="281"/>
        <v>0</v>
      </c>
      <c r="AA576" s="22">
        <f>VLOOKUP(CONCATENATE($F576," ",$G576),AllocFactorMatrix,(AA$4+1),FALSE)*$E576</f>
        <v>0</v>
      </c>
      <c r="AB576" s="22">
        <f>VLOOKUP(CONCATENATE($F576," ",$G576),AllocFactorMatrix,(AB$4+1),FALSE)*$E576</f>
        <v>0</v>
      </c>
      <c r="AC576" s="22">
        <f>VLOOKUP(CONCATENATE($F576," ",$G576),AllocFactorMatrix,(AC$4+1),FALSE)*$E576</f>
        <v>0</v>
      </c>
    </row>
    <row r="577" spans="5:29" hidden="1" outlineLevel="1">
      <c r="F577" s="42" t="str">
        <f>F584</f>
        <v>RB_GUP_EPIS_D</v>
      </c>
      <c r="G577" s="17" t="str">
        <f>$G$8</f>
        <v>PRODUCTION</v>
      </c>
      <c r="H577" s="21">
        <f t="shared" si="275"/>
        <v>0</v>
      </c>
      <c r="I577" s="22">
        <f>VLOOKUP(CONCATENATE($F577," ",$G577),AllocFactorMatrix,(I$4+1),FALSE)*$E584</f>
        <v>0</v>
      </c>
      <c r="J577" s="22">
        <f>VLOOKUP(CONCATENATE($F577," ",$G577),AllocFactorMatrix,(J$4+1),FALSE)*$E584</f>
        <v>0</v>
      </c>
      <c r="K577" s="22">
        <f>VLOOKUP(CONCATENATE($F577," ",$G577),AllocFactorMatrix,(K$4+1),FALSE)*$E584</f>
        <v>0</v>
      </c>
      <c r="L577" s="22">
        <f>VLOOKUP(CONCATENATE($F577," ",$G577),AllocFactorMatrix,(L$4+1),FALSE)*$E584</f>
        <v>0</v>
      </c>
      <c r="M577" s="22">
        <f t="shared" ref="M577:M584" si="287">SUBTOTAL(9,J577:L577)</f>
        <v>0</v>
      </c>
      <c r="N577" s="22">
        <f>VLOOKUP(CONCATENATE($F577," ",$G577),AllocFactorMatrix,(N$4+1),FALSE)*$E584</f>
        <v>0</v>
      </c>
      <c r="O577" s="22">
        <f>VLOOKUP(CONCATENATE($F577," ",$G577),AllocFactorMatrix,(O$4+1),FALSE)*$E584</f>
        <v>0</v>
      </c>
      <c r="P577" s="22">
        <f>VLOOKUP(CONCATENATE($F577," ",$G577),AllocFactorMatrix,(P$4+1),FALSE)*$E584</f>
        <v>0</v>
      </c>
      <c r="Q577" s="22">
        <f>VLOOKUP(CONCATENATE($F577," ",$G577),AllocFactorMatrix,(Q$4+1),FALSE)*$E584</f>
        <v>0</v>
      </c>
      <c r="R577" s="22">
        <f>SUBTOTAL(9,N577:Q577)</f>
        <v>0</v>
      </c>
      <c r="S577" s="22">
        <f>VLOOKUP(CONCATENATE($F577," ",$G577),AllocFactorMatrix,(S$4+1),FALSE)*$E584</f>
        <v>0</v>
      </c>
      <c r="T577" s="22">
        <f>VLOOKUP(CONCATENATE($F577," ",$G577),AllocFactorMatrix,(T$4+1),FALSE)*$E584</f>
        <v>0</v>
      </c>
      <c r="U577" s="22">
        <f>VLOOKUP(CONCATENATE($F577," ",$G577),AllocFactorMatrix,(U$4+1),FALSE)*$E584</f>
        <v>0</v>
      </c>
      <c r="V577" s="22">
        <f>VLOOKUP(CONCATENATE($F577," ",$G577),AllocFactorMatrix,(V$4+1),FALSE)*$E584</f>
        <v>0</v>
      </c>
      <c r="W577" s="22">
        <f>SUBTOTAL(9,S577:V577)</f>
        <v>0</v>
      </c>
      <c r="X577" s="22">
        <f>VLOOKUP(CONCATENATE($F577," ",$G577),AllocFactorMatrix,(X$4+1),FALSE)*$E584</f>
        <v>0</v>
      </c>
      <c r="Y577" s="22">
        <f>VLOOKUP(CONCATENATE($F577," ",$G577),AllocFactorMatrix,(Y$4+1),FALSE)*$E584</f>
        <v>0</v>
      </c>
      <c r="Z577" s="22">
        <f t="shared" ref="Z577:Z584" si="288">SUBTOTAL(9,X577:Y577)</f>
        <v>0</v>
      </c>
      <c r="AA577" s="22">
        <f>VLOOKUP(CONCATENATE($F577," ",$G577),AllocFactorMatrix,(AA$4+1),FALSE)*$E584</f>
        <v>0</v>
      </c>
      <c r="AB577" s="22">
        <f>VLOOKUP(CONCATENATE($F577," ",$G577),AllocFactorMatrix,(AB$4+1),FALSE)*$E584</f>
        <v>0</v>
      </c>
      <c r="AC577" s="22">
        <f>VLOOKUP(CONCATENATE($F577," ",$G577),AllocFactorMatrix,(AC$4+1),FALSE)*$E584</f>
        <v>0</v>
      </c>
    </row>
    <row r="578" spans="5:29" hidden="1" outlineLevel="1">
      <c r="F578" s="42" t="str">
        <f>F584</f>
        <v>RB_GUP_EPIS_D</v>
      </c>
      <c r="G578" s="17" t="str">
        <f>$G$9</f>
        <v>BULKTRAN</v>
      </c>
      <c r="H578" s="21">
        <f t="shared" si="275"/>
        <v>0</v>
      </c>
      <c r="I578" s="22">
        <f>VLOOKUP(CONCATENATE($F578," ",$G578),AllocFactorMatrix,(I$4+1),FALSE)*$E584</f>
        <v>0</v>
      </c>
      <c r="J578" s="22">
        <f>VLOOKUP(CONCATENATE($F578," ",$G578),AllocFactorMatrix,(J$4+1),FALSE)*$E584</f>
        <v>0</v>
      </c>
      <c r="K578" s="22">
        <f>VLOOKUP(CONCATENATE($F578," ",$G578),AllocFactorMatrix,(K$4+1),FALSE)*$E584</f>
        <v>0</v>
      </c>
      <c r="L578" s="22">
        <f>VLOOKUP(CONCATENATE($F578," ",$G578),AllocFactorMatrix,(L$4+1),FALSE)*$E584</f>
        <v>0</v>
      </c>
      <c r="M578" s="22">
        <f t="shared" si="287"/>
        <v>0</v>
      </c>
      <c r="N578" s="22">
        <f>VLOOKUP(CONCATENATE($F578," ",$G578),AllocFactorMatrix,(N$4+1),FALSE)*$E584</f>
        <v>0</v>
      </c>
      <c r="O578" s="22">
        <f>VLOOKUP(CONCATENATE($F578," ",$G578),AllocFactorMatrix,(O$4+1),FALSE)*$E584</f>
        <v>0</v>
      </c>
      <c r="P578" s="22">
        <f>VLOOKUP(CONCATENATE($F578," ",$G578),AllocFactorMatrix,(P$4+1),FALSE)*$E584</f>
        <v>0</v>
      </c>
      <c r="Q578" s="22">
        <f>VLOOKUP(CONCATENATE($F578," ",$G578),AllocFactorMatrix,(Q$4+1),FALSE)*$E584</f>
        <v>0</v>
      </c>
      <c r="R578" s="22">
        <f t="shared" ref="R578:R584" si="289">SUBTOTAL(9,N578:Q578)</f>
        <v>0</v>
      </c>
      <c r="S578" s="22">
        <f>VLOOKUP(CONCATENATE($F578," ",$G578),AllocFactorMatrix,(S$4+1),FALSE)*$E584</f>
        <v>0</v>
      </c>
      <c r="T578" s="22">
        <f>VLOOKUP(CONCATENATE($F578," ",$G578),AllocFactorMatrix,(T$4+1),FALSE)*$E584</f>
        <v>0</v>
      </c>
      <c r="U578" s="22">
        <f>VLOOKUP(CONCATENATE($F578," ",$G578),AllocFactorMatrix,(U$4+1),FALSE)*$E584</f>
        <v>0</v>
      </c>
      <c r="V578" s="22">
        <f>VLOOKUP(CONCATENATE($F578," ",$G578),AllocFactorMatrix,(V$4+1),FALSE)*$E584</f>
        <v>0</v>
      </c>
      <c r="W578" s="22">
        <f t="shared" ref="W578:W584" si="290">SUBTOTAL(9,S578:V578)</f>
        <v>0</v>
      </c>
      <c r="X578" s="22">
        <f>VLOOKUP(CONCATENATE($F578," ",$G578),AllocFactorMatrix,(X$4+1),FALSE)*$E584</f>
        <v>0</v>
      </c>
      <c r="Y578" s="22">
        <f>VLOOKUP(CONCATENATE($F578," ",$G578),AllocFactorMatrix,(Y$4+1),FALSE)*$E584</f>
        <v>0</v>
      </c>
      <c r="Z578" s="22">
        <f t="shared" si="288"/>
        <v>0</v>
      </c>
      <c r="AA578" s="22">
        <f>VLOOKUP(CONCATENATE($F578," ",$G578),AllocFactorMatrix,(AA$4+1),FALSE)*$E584</f>
        <v>0</v>
      </c>
      <c r="AB578" s="22">
        <f>VLOOKUP(CONCATENATE($F578," ",$G578),AllocFactorMatrix,(AB$4+1),FALSE)*$E584</f>
        <v>0</v>
      </c>
      <c r="AC578" s="22">
        <f>VLOOKUP(CONCATENATE($F578," ",$G578),AllocFactorMatrix,(AC$4+1),FALSE)*$E584</f>
        <v>0</v>
      </c>
    </row>
    <row r="579" spans="5:29" hidden="1" outlineLevel="1">
      <c r="F579" s="42" t="str">
        <f>F584</f>
        <v>RB_GUP_EPIS_D</v>
      </c>
      <c r="G579" s="17" t="str">
        <f>$G$10</f>
        <v>SUBTRAN</v>
      </c>
      <c r="H579" s="21">
        <f t="shared" si="275"/>
        <v>0</v>
      </c>
      <c r="I579" s="22">
        <f>VLOOKUP(CONCATENATE($F579," ",$G579),AllocFactorMatrix,(I$4+1),FALSE)*$E584</f>
        <v>0</v>
      </c>
      <c r="J579" s="22">
        <f>VLOOKUP(CONCATENATE($F579," ",$G579),AllocFactorMatrix,(J$4+1),FALSE)*$E584</f>
        <v>0</v>
      </c>
      <c r="K579" s="22">
        <f>VLOOKUP(CONCATENATE($F579," ",$G579),AllocFactorMatrix,(K$4+1),FALSE)*$E584</f>
        <v>0</v>
      </c>
      <c r="L579" s="22">
        <f>VLOOKUP(CONCATENATE($F579," ",$G579),AllocFactorMatrix,(L$4+1),FALSE)*$E584</f>
        <v>0</v>
      </c>
      <c r="M579" s="22">
        <f t="shared" si="287"/>
        <v>0</v>
      </c>
      <c r="N579" s="22">
        <f>VLOOKUP(CONCATENATE($F579," ",$G579),AllocFactorMatrix,(N$4+1),FALSE)*$E584</f>
        <v>0</v>
      </c>
      <c r="O579" s="22">
        <f>VLOOKUP(CONCATENATE($F579," ",$G579),AllocFactorMatrix,(O$4+1),FALSE)*$E584</f>
        <v>0</v>
      </c>
      <c r="P579" s="22">
        <f>VLOOKUP(CONCATENATE($F579," ",$G579),AllocFactorMatrix,(P$4+1),FALSE)*$E584</f>
        <v>0</v>
      </c>
      <c r="Q579" s="22">
        <f>VLOOKUP(CONCATENATE($F579," ",$G579),AllocFactorMatrix,(Q$4+1),FALSE)*$E584</f>
        <v>0</v>
      </c>
      <c r="R579" s="22">
        <f t="shared" si="289"/>
        <v>0</v>
      </c>
      <c r="S579" s="22">
        <f>VLOOKUP(CONCATENATE($F579," ",$G579),AllocFactorMatrix,(S$4+1),FALSE)*$E584</f>
        <v>0</v>
      </c>
      <c r="T579" s="22">
        <f>VLOOKUP(CONCATENATE($F579," ",$G579),AllocFactorMatrix,(T$4+1),FALSE)*$E584</f>
        <v>0</v>
      </c>
      <c r="U579" s="22">
        <f>VLOOKUP(CONCATENATE($F579," ",$G579),AllocFactorMatrix,(U$4+1),FALSE)*$E584</f>
        <v>0</v>
      </c>
      <c r="V579" s="22">
        <f>VLOOKUP(CONCATENATE($F579," ",$G579),AllocFactorMatrix,(V$4+1),FALSE)*$E584</f>
        <v>0</v>
      </c>
      <c r="W579" s="22">
        <f t="shared" si="290"/>
        <v>0</v>
      </c>
      <c r="X579" s="22">
        <f>VLOOKUP(CONCATENATE($F579," ",$G579),AllocFactorMatrix,(X$4+1),FALSE)*$E584</f>
        <v>0</v>
      </c>
      <c r="Y579" s="22">
        <f>VLOOKUP(CONCATENATE($F579," ",$G579),AllocFactorMatrix,(Y$4+1),FALSE)*$E584</f>
        <v>0</v>
      </c>
      <c r="Z579" s="22">
        <f t="shared" si="288"/>
        <v>0</v>
      </c>
      <c r="AA579" s="22">
        <f>VLOOKUP(CONCATENATE($F579," ",$G579),AllocFactorMatrix,(AA$4+1),FALSE)*$E584</f>
        <v>0</v>
      </c>
      <c r="AB579" s="22">
        <f>VLOOKUP(CONCATENATE($F579," ",$G579),AllocFactorMatrix,(AB$4+1),FALSE)*$E584</f>
        <v>0</v>
      </c>
      <c r="AC579" s="22">
        <f>VLOOKUP(CONCATENATE($F579," ",$G579),AllocFactorMatrix,(AC$4+1),FALSE)*$E584</f>
        <v>0</v>
      </c>
    </row>
    <row r="580" spans="5:29" hidden="1" outlineLevel="1">
      <c r="F580" s="42" t="str">
        <f>F584</f>
        <v>RB_GUP_EPIS_D</v>
      </c>
      <c r="G580" s="17" t="str">
        <f>$G$11</f>
        <v>DISTPRI</v>
      </c>
      <c r="H580" s="21">
        <f t="shared" si="275"/>
        <v>0</v>
      </c>
      <c r="I580" s="22">
        <f>VLOOKUP(CONCATENATE($F580," ",$G580),AllocFactorMatrix,(I$4+1),FALSE)*$E584</f>
        <v>0</v>
      </c>
      <c r="J580" s="22">
        <f>VLOOKUP(CONCATENATE($F580," ",$G580),AllocFactorMatrix,(J$4+1),FALSE)*$E584</f>
        <v>0</v>
      </c>
      <c r="K580" s="22">
        <f>VLOOKUP(CONCATENATE($F580," ",$G580),AllocFactorMatrix,(K$4+1),FALSE)*$E584</f>
        <v>0</v>
      </c>
      <c r="L580" s="22">
        <f>VLOOKUP(CONCATENATE($F580," ",$G580),AllocFactorMatrix,(L$4+1),FALSE)*$E584</f>
        <v>0</v>
      </c>
      <c r="M580" s="22">
        <f t="shared" si="287"/>
        <v>0</v>
      </c>
      <c r="N580" s="22">
        <f>VLOOKUP(CONCATENATE($F580," ",$G580),AllocFactorMatrix,(N$4+1),FALSE)*$E584</f>
        <v>0</v>
      </c>
      <c r="O580" s="22">
        <f>VLOOKUP(CONCATENATE($F580," ",$G580),AllocFactorMatrix,(O$4+1),FALSE)*$E584</f>
        <v>0</v>
      </c>
      <c r="P580" s="22">
        <f>VLOOKUP(CONCATENATE($F580," ",$G580),AllocFactorMatrix,(P$4+1),FALSE)*$E584</f>
        <v>0</v>
      </c>
      <c r="Q580" s="22">
        <f>VLOOKUP(CONCATENATE($F580," ",$G580),AllocFactorMatrix,(Q$4+1),FALSE)*$E584</f>
        <v>0</v>
      </c>
      <c r="R580" s="22">
        <f t="shared" si="289"/>
        <v>0</v>
      </c>
      <c r="S580" s="22">
        <f>VLOOKUP(CONCATENATE($F580," ",$G580),AllocFactorMatrix,(S$4+1),FALSE)*$E584</f>
        <v>0</v>
      </c>
      <c r="T580" s="22">
        <f>VLOOKUP(CONCATENATE($F580," ",$G580),AllocFactorMatrix,(T$4+1),FALSE)*$E584</f>
        <v>0</v>
      </c>
      <c r="U580" s="22">
        <f>VLOOKUP(CONCATENATE($F580," ",$G580),AllocFactorMatrix,(U$4+1),FALSE)*$E584</f>
        <v>0</v>
      </c>
      <c r="V580" s="22">
        <f>VLOOKUP(CONCATENATE($F580," ",$G580),AllocFactorMatrix,(V$4+1),FALSE)*$E584</f>
        <v>0</v>
      </c>
      <c r="W580" s="22">
        <f t="shared" si="290"/>
        <v>0</v>
      </c>
      <c r="X580" s="22">
        <f>VLOOKUP(CONCATENATE($F580," ",$G580),AllocFactorMatrix,(X$4+1),FALSE)*$E584</f>
        <v>0</v>
      </c>
      <c r="Y580" s="22">
        <f>VLOOKUP(CONCATENATE($F580," ",$G580),AllocFactorMatrix,(Y$4+1),FALSE)*$E584</f>
        <v>0</v>
      </c>
      <c r="Z580" s="22">
        <f t="shared" si="288"/>
        <v>0</v>
      </c>
      <c r="AA580" s="22">
        <f>VLOOKUP(CONCATENATE($F580," ",$G580),AllocFactorMatrix,(AA$4+1),FALSE)*$E584</f>
        <v>0</v>
      </c>
      <c r="AB580" s="22">
        <f>VLOOKUP(CONCATENATE($F580," ",$G580),AllocFactorMatrix,(AB$4+1),FALSE)*$E584</f>
        <v>0</v>
      </c>
      <c r="AC580" s="22">
        <f>VLOOKUP(CONCATENATE($F580," ",$G580),AllocFactorMatrix,(AC$4+1),FALSE)*$E584</f>
        <v>0</v>
      </c>
    </row>
    <row r="581" spans="5:29" hidden="1" outlineLevel="1">
      <c r="F581" s="42" t="str">
        <f>F584</f>
        <v>RB_GUP_EPIS_D</v>
      </c>
      <c r="G581" s="17" t="str">
        <f>$G$12</f>
        <v>DISTSEC</v>
      </c>
      <c r="H581" s="21">
        <f t="shared" si="275"/>
        <v>0</v>
      </c>
      <c r="I581" s="22">
        <f>VLOOKUP(CONCATENATE($F581," ",$G581),AllocFactorMatrix,(I$4+1),FALSE)*$E584</f>
        <v>0</v>
      </c>
      <c r="J581" s="22">
        <f>VLOOKUP(CONCATENATE($F581," ",$G581),AllocFactorMatrix,(J$4+1),FALSE)*$E584</f>
        <v>0</v>
      </c>
      <c r="K581" s="22">
        <f>VLOOKUP(CONCATENATE($F581," ",$G581),AllocFactorMatrix,(K$4+1),FALSE)*$E584</f>
        <v>0</v>
      </c>
      <c r="L581" s="22">
        <f>VLOOKUP(CONCATENATE($F581," ",$G581),AllocFactorMatrix,(L$4+1),FALSE)*$E584</f>
        <v>0</v>
      </c>
      <c r="M581" s="22">
        <f t="shared" si="287"/>
        <v>0</v>
      </c>
      <c r="N581" s="22">
        <f>VLOOKUP(CONCATENATE($F581," ",$G581),AllocFactorMatrix,(N$4+1),FALSE)*$E584</f>
        <v>0</v>
      </c>
      <c r="O581" s="22">
        <f>VLOOKUP(CONCATENATE($F581," ",$G581),AllocFactorMatrix,(O$4+1),FALSE)*$E584</f>
        <v>0</v>
      </c>
      <c r="P581" s="22">
        <f>VLOOKUP(CONCATENATE($F581," ",$G581),AllocFactorMatrix,(P$4+1),FALSE)*$E584</f>
        <v>0</v>
      </c>
      <c r="Q581" s="22">
        <f>VLOOKUP(CONCATENATE($F581," ",$G581),AllocFactorMatrix,(Q$4+1),FALSE)*$E584</f>
        <v>0</v>
      </c>
      <c r="R581" s="22">
        <f t="shared" si="289"/>
        <v>0</v>
      </c>
      <c r="S581" s="22">
        <f>VLOOKUP(CONCATENATE($F581," ",$G581),AllocFactorMatrix,(S$4+1),FALSE)*$E584</f>
        <v>0</v>
      </c>
      <c r="T581" s="22">
        <f>VLOOKUP(CONCATENATE($F581," ",$G581),AllocFactorMatrix,(T$4+1),FALSE)*$E584</f>
        <v>0</v>
      </c>
      <c r="U581" s="22">
        <f>VLOOKUP(CONCATENATE($F581," ",$G581),AllocFactorMatrix,(U$4+1),FALSE)*$E584</f>
        <v>0</v>
      </c>
      <c r="V581" s="22">
        <f>VLOOKUP(CONCATENATE($F581," ",$G581),AllocFactorMatrix,(V$4+1),FALSE)*$E584</f>
        <v>0</v>
      </c>
      <c r="W581" s="22">
        <f t="shared" si="290"/>
        <v>0</v>
      </c>
      <c r="X581" s="22">
        <f>VLOOKUP(CONCATENATE($F581," ",$G581),AllocFactorMatrix,(X$4+1),FALSE)*$E584</f>
        <v>0</v>
      </c>
      <c r="Y581" s="22">
        <f>VLOOKUP(CONCATENATE($F581," ",$G581),AllocFactorMatrix,(Y$4+1),FALSE)*$E584</f>
        <v>0</v>
      </c>
      <c r="Z581" s="22">
        <f t="shared" si="288"/>
        <v>0</v>
      </c>
      <c r="AA581" s="22">
        <f>VLOOKUP(CONCATENATE($F581," ",$G581),AllocFactorMatrix,(AA$4+1),FALSE)*$E584</f>
        <v>0</v>
      </c>
      <c r="AB581" s="22">
        <f>VLOOKUP(CONCATENATE($F581," ",$G581),AllocFactorMatrix,(AB$4+1),FALSE)*$E584</f>
        <v>0</v>
      </c>
      <c r="AC581" s="22">
        <f>VLOOKUP(CONCATENATE($F581," ",$G581),AllocFactorMatrix,(AC$4+1),FALSE)*$E584</f>
        <v>0</v>
      </c>
    </row>
    <row r="582" spans="5:29" hidden="1" outlineLevel="1">
      <c r="F582" s="42" t="str">
        <f>F584</f>
        <v>RB_GUP_EPIS_D</v>
      </c>
      <c r="G582" s="17" t="str">
        <f>$G$13</f>
        <v>ENERGY</v>
      </c>
      <c r="H582" s="21">
        <f t="shared" si="275"/>
        <v>0</v>
      </c>
      <c r="I582" s="22">
        <f>VLOOKUP(CONCATENATE($F582," ",$G582),AllocFactorMatrix,(I$4+1),FALSE)*$E584</f>
        <v>0</v>
      </c>
      <c r="J582" s="22">
        <f>VLOOKUP(CONCATENATE($F582," ",$G582),AllocFactorMatrix,(J$4+1),FALSE)*$E584</f>
        <v>0</v>
      </c>
      <c r="K582" s="22">
        <f>VLOOKUP(CONCATENATE($F582," ",$G582),AllocFactorMatrix,(K$4+1),FALSE)*$E584</f>
        <v>0</v>
      </c>
      <c r="L582" s="22">
        <f>VLOOKUP(CONCATENATE($F582," ",$G582),AllocFactorMatrix,(L$4+1),FALSE)*$E584</f>
        <v>0</v>
      </c>
      <c r="M582" s="22">
        <f t="shared" si="287"/>
        <v>0</v>
      </c>
      <c r="N582" s="22">
        <f>VLOOKUP(CONCATENATE($F582," ",$G582),AllocFactorMatrix,(N$4+1),FALSE)*$E584</f>
        <v>0</v>
      </c>
      <c r="O582" s="22">
        <f>VLOOKUP(CONCATENATE($F582," ",$G582),AllocFactorMatrix,(O$4+1),FALSE)*$E584</f>
        <v>0</v>
      </c>
      <c r="P582" s="22">
        <f>VLOOKUP(CONCATENATE($F582," ",$G582),AllocFactorMatrix,(P$4+1),FALSE)*$E584</f>
        <v>0</v>
      </c>
      <c r="Q582" s="22">
        <f>VLOOKUP(CONCATENATE($F582," ",$G582),AllocFactorMatrix,(Q$4+1),FALSE)*$E584</f>
        <v>0</v>
      </c>
      <c r="R582" s="22">
        <f t="shared" si="289"/>
        <v>0</v>
      </c>
      <c r="S582" s="22">
        <f>VLOOKUP(CONCATENATE($F582," ",$G582),AllocFactorMatrix,(S$4+1),FALSE)*$E584</f>
        <v>0</v>
      </c>
      <c r="T582" s="22">
        <f>VLOOKUP(CONCATENATE($F582," ",$G582),AllocFactorMatrix,(T$4+1),FALSE)*$E584</f>
        <v>0</v>
      </c>
      <c r="U582" s="22">
        <f>VLOOKUP(CONCATENATE($F582," ",$G582),AllocFactorMatrix,(U$4+1),FALSE)*$E584</f>
        <v>0</v>
      </c>
      <c r="V582" s="22">
        <f>VLOOKUP(CONCATENATE($F582," ",$G582),AllocFactorMatrix,(V$4+1),FALSE)*$E584</f>
        <v>0</v>
      </c>
      <c r="W582" s="22">
        <f t="shared" si="290"/>
        <v>0</v>
      </c>
      <c r="X582" s="22">
        <f>VLOOKUP(CONCATENATE($F582," ",$G582),AllocFactorMatrix,(X$4+1),FALSE)*$E584</f>
        <v>0</v>
      </c>
      <c r="Y582" s="22">
        <f>VLOOKUP(CONCATENATE($F582," ",$G582),AllocFactorMatrix,(Y$4+1),FALSE)*$E584</f>
        <v>0</v>
      </c>
      <c r="Z582" s="22">
        <f t="shared" si="288"/>
        <v>0</v>
      </c>
      <c r="AA582" s="22">
        <f>VLOOKUP(CONCATENATE($F582," ",$G582),AllocFactorMatrix,(AA$4+1),FALSE)*$E584</f>
        <v>0</v>
      </c>
      <c r="AB582" s="22">
        <f>VLOOKUP(CONCATENATE($F582," ",$G582),AllocFactorMatrix,(AB$4+1),FALSE)*$E584</f>
        <v>0</v>
      </c>
      <c r="AC582" s="22">
        <f>VLOOKUP(CONCATENATE($F582," ",$G582),AllocFactorMatrix,(AC$4+1),FALSE)*$E584</f>
        <v>0</v>
      </c>
    </row>
    <row r="583" spans="5:29" hidden="1" outlineLevel="1">
      <c r="F583" s="42" t="str">
        <f>F584</f>
        <v>RB_GUP_EPIS_D</v>
      </c>
      <c r="G583" s="17" t="str">
        <f>$G$14</f>
        <v>CUSTOMER</v>
      </c>
      <c r="H583" s="21">
        <f t="shared" si="275"/>
        <v>0</v>
      </c>
      <c r="I583" s="22">
        <f>VLOOKUP(CONCATENATE($F583," ",$G583),AllocFactorMatrix,(I$4+1),FALSE)*$E584</f>
        <v>0</v>
      </c>
      <c r="J583" s="22">
        <f>VLOOKUP(CONCATENATE($F583," ",$G583),AllocFactorMatrix,(J$4+1),FALSE)*$E584</f>
        <v>0</v>
      </c>
      <c r="K583" s="22">
        <f>VLOOKUP(CONCATENATE($F583," ",$G583),AllocFactorMatrix,(K$4+1),FALSE)*$E584</f>
        <v>0</v>
      </c>
      <c r="L583" s="22">
        <f>VLOOKUP(CONCATENATE($F583," ",$G583),AllocFactorMatrix,(L$4+1),FALSE)*$E584</f>
        <v>0</v>
      </c>
      <c r="M583" s="22">
        <f t="shared" si="287"/>
        <v>0</v>
      </c>
      <c r="N583" s="22">
        <f>VLOOKUP(CONCATENATE($F583," ",$G583),AllocFactorMatrix,(N$4+1),FALSE)*$E584</f>
        <v>0</v>
      </c>
      <c r="O583" s="22">
        <f>VLOOKUP(CONCATENATE($F583," ",$G583),AllocFactorMatrix,(O$4+1),FALSE)*$E584</f>
        <v>0</v>
      </c>
      <c r="P583" s="22">
        <f>VLOOKUP(CONCATENATE($F583," ",$G583),AllocFactorMatrix,(P$4+1),FALSE)*$E584</f>
        <v>0</v>
      </c>
      <c r="Q583" s="22">
        <f>VLOOKUP(CONCATENATE($F583," ",$G583),AllocFactorMatrix,(Q$4+1),FALSE)*$E584</f>
        <v>0</v>
      </c>
      <c r="R583" s="22">
        <f t="shared" si="289"/>
        <v>0</v>
      </c>
      <c r="S583" s="22">
        <f>VLOOKUP(CONCATENATE($F583," ",$G583),AllocFactorMatrix,(S$4+1),FALSE)*$E584</f>
        <v>0</v>
      </c>
      <c r="T583" s="22">
        <f>VLOOKUP(CONCATENATE($F583," ",$G583),AllocFactorMatrix,(T$4+1),FALSE)*$E584</f>
        <v>0</v>
      </c>
      <c r="U583" s="22">
        <f>VLOOKUP(CONCATENATE($F583," ",$G583),AllocFactorMatrix,(U$4+1),FALSE)*$E584</f>
        <v>0</v>
      </c>
      <c r="V583" s="22">
        <f>VLOOKUP(CONCATENATE($F583," ",$G583),AllocFactorMatrix,(V$4+1),FALSE)*$E584</f>
        <v>0</v>
      </c>
      <c r="W583" s="22">
        <f t="shared" si="290"/>
        <v>0</v>
      </c>
      <c r="X583" s="22">
        <f>VLOOKUP(CONCATENATE($F583," ",$G583),AllocFactorMatrix,(X$4+1),FALSE)*$E584</f>
        <v>0</v>
      </c>
      <c r="Y583" s="22">
        <f>VLOOKUP(CONCATENATE($F583," ",$G583),AllocFactorMatrix,(Y$4+1),FALSE)*$E584</f>
        <v>0</v>
      </c>
      <c r="Z583" s="22">
        <f t="shared" si="288"/>
        <v>0</v>
      </c>
      <c r="AA583" s="22">
        <f>VLOOKUP(CONCATENATE($F583," ",$G583),AllocFactorMatrix,(AA$4+1),FALSE)*$E584</f>
        <v>0</v>
      </c>
      <c r="AB583" s="22">
        <f>VLOOKUP(CONCATENATE($F583," ",$G583),AllocFactorMatrix,(AB$4+1),FALSE)*$E584</f>
        <v>0</v>
      </c>
      <c r="AC583" s="22">
        <f>VLOOKUP(CONCATENATE($F583," ",$G583),AllocFactorMatrix,(AC$4+1),FALSE)*$E584</f>
        <v>0</v>
      </c>
    </row>
    <row r="584" spans="5:29" collapsed="1">
      <c r="E584" s="19">
        <v>0</v>
      </c>
      <c r="F584" s="42" t="str">
        <f>+F2096</f>
        <v>RB_GUP_EPIS_D</v>
      </c>
      <c r="G584" s="17" t="str">
        <f>$G$15</f>
        <v>TOTAL</v>
      </c>
      <c r="H584" s="21">
        <f t="shared" si="275"/>
        <v>0</v>
      </c>
      <c r="I584" s="22">
        <f>VLOOKUP(CONCATENATE($F584," ",$G584),AllocFactorMatrix,(I$4+1),FALSE)*$E584</f>
        <v>0</v>
      </c>
      <c r="J584" s="22">
        <f>VLOOKUP(CONCATENATE($F584," ",$G584),AllocFactorMatrix,(J$4+1),FALSE)*$E584</f>
        <v>0</v>
      </c>
      <c r="K584" s="22">
        <f>VLOOKUP(CONCATENATE($F584," ",$G584),AllocFactorMatrix,(K$4+1),FALSE)*$E584</f>
        <v>0</v>
      </c>
      <c r="L584" s="22">
        <f>VLOOKUP(CONCATENATE($F584," ",$G584),AllocFactorMatrix,(L$4+1),FALSE)*$E584</f>
        <v>0</v>
      </c>
      <c r="M584" s="22">
        <f t="shared" si="287"/>
        <v>0</v>
      </c>
      <c r="N584" s="22">
        <f>VLOOKUP(CONCATENATE($F584," ",$G584),AllocFactorMatrix,(N$4+1),FALSE)*$E584</f>
        <v>0</v>
      </c>
      <c r="O584" s="22">
        <f>VLOOKUP(CONCATENATE($F584," ",$G584),AllocFactorMatrix,(O$4+1),FALSE)*$E584</f>
        <v>0</v>
      </c>
      <c r="P584" s="22">
        <f>VLOOKUP(CONCATENATE($F584," ",$G584),AllocFactorMatrix,(P$4+1),FALSE)*$E584</f>
        <v>0</v>
      </c>
      <c r="Q584" s="22">
        <f>VLOOKUP(CONCATENATE($F584," ",$G584),AllocFactorMatrix,(Q$4+1),FALSE)*$E584</f>
        <v>0</v>
      </c>
      <c r="R584" s="22">
        <f t="shared" si="289"/>
        <v>0</v>
      </c>
      <c r="S584" s="22">
        <f>VLOOKUP(CONCATENATE($F584," ",$G584),AllocFactorMatrix,(S$4+1),FALSE)*$E584</f>
        <v>0</v>
      </c>
      <c r="T584" s="22">
        <f>VLOOKUP(CONCATENATE($F584," ",$G584),AllocFactorMatrix,(T$4+1),FALSE)*$E584</f>
        <v>0</v>
      </c>
      <c r="U584" s="22">
        <f>VLOOKUP(CONCATENATE($F584," ",$G584),AllocFactorMatrix,(U$4+1),FALSE)*$E584</f>
        <v>0</v>
      </c>
      <c r="V584" s="22">
        <f>VLOOKUP(CONCATENATE($F584," ",$G584),AllocFactorMatrix,(V$4+1),FALSE)*$E584</f>
        <v>0</v>
      </c>
      <c r="W584" s="22">
        <f t="shared" si="290"/>
        <v>0</v>
      </c>
      <c r="X584" s="22">
        <f>VLOOKUP(CONCATENATE($F584," ",$G584),AllocFactorMatrix,(X$4+1),FALSE)*$E584</f>
        <v>0</v>
      </c>
      <c r="Y584" s="22">
        <f>VLOOKUP(CONCATENATE($F584," ",$G584),AllocFactorMatrix,(Y$4+1),FALSE)*$E584</f>
        <v>0</v>
      </c>
      <c r="Z584" s="22">
        <f t="shared" si="288"/>
        <v>0</v>
      </c>
      <c r="AA584" s="22">
        <f>VLOOKUP(CONCATENATE($F584," ",$G584),AllocFactorMatrix,(AA$4+1),FALSE)*$E584</f>
        <v>0</v>
      </c>
      <c r="AB584" s="22">
        <f>VLOOKUP(CONCATENATE($F584," ",$G584),AllocFactorMatrix,(AB$4+1),FALSE)*$E584</f>
        <v>0</v>
      </c>
      <c r="AC584" s="22">
        <f>VLOOKUP(CONCATENATE($F584," ",$G584),AllocFactorMatrix,(AC$4+1),FALSE)*$E584</f>
        <v>0</v>
      </c>
    </row>
    <row r="585" spans="5:29" hidden="1" outlineLevel="1">
      <c r="E585" s="19">
        <f t="shared" ref="E585:E599" si="291">+ROUND(E2097/8,0)</f>
        <v>0</v>
      </c>
      <c r="F585" s="42" t="str">
        <f>F592</f>
        <v>LABOR_M</v>
      </c>
      <c r="G585" s="17" t="str">
        <f>$G$8</f>
        <v>PRODUCTION</v>
      </c>
      <c r="H585" s="21">
        <f t="shared" ca="1" si="275"/>
        <v>0</v>
      </c>
      <c r="I585" s="22">
        <f ca="1">VLOOKUP(CONCATENATE($F585," ",$G585),AllocFactorMatrix,(I$4+1),FALSE)*$E592</f>
        <v>0</v>
      </c>
      <c r="J585" s="22">
        <f ca="1">VLOOKUP(CONCATENATE($F585," ",$G585),AllocFactorMatrix,(J$4+1),FALSE)*$E592</f>
        <v>0</v>
      </c>
      <c r="K585" s="22">
        <f ca="1">VLOOKUP(CONCATENATE($F585," ",$G585),AllocFactorMatrix,(K$4+1),FALSE)*$E592</f>
        <v>0</v>
      </c>
      <c r="L585" s="22">
        <f ca="1">VLOOKUP(CONCATENATE($F585," ",$G585),AllocFactorMatrix,(L$4+1),FALSE)*$E592</f>
        <v>0</v>
      </c>
      <c r="M585" s="22">
        <f t="shared" ref="M585:M592" ca="1" si="292">SUBTOTAL(9,J585:L585)</f>
        <v>0</v>
      </c>
      <c r="N585" s="22">
        <f ca="1">VLOOKUP(CONCATENATE($F585," ",$G585),AllocFactorMatrix,(N$4+1),FALSE)*$E592</f>
        <v>0</v>
      </c>
      <c r="O585" s="22">
        <f ca="1">VLOOKUP(CONCATENATE($F585," ",$G585),AllocFactorMatrix,(O$4+1),FALSE)*$E592</f>
        <v>0</v>
      </c>
      <c r="P585" s="22">
        <f ca="1">VLOOKUP(CONCATENATE($F585," ",$G585),AllocFactorMatrix,(P$4+1),FALSE)*$E592</f>
        <v>0</v>
      </c>
      <c r="Q585" s="22">
        <f ca="1">VLOOKUP(CONCATENATE($F585," ",$G585),AllocFactorMatrix,(Q$4+1),FALSE)*$E592</f>
        <v>0</v>
      </c>
      <c r="R585" s="22">
        <f ca="1">SUBTOTAL(9,N585:Q585)</f>
        <v>0</v>
      </c>
      <c r="S585" s="22">
        <f ca="1">VLOOKUP(CONCATENATE($F585," ",$G585),AllocFactorMatrix,(S$4+1),FALSE)*$E592</f>
        <v>0</v>
      </c>
      <c r="T585" s="22">
        <f ca="1">VLOOKUP(CONCATENATE($F585," ",$G585),AllocFactorMatrix,(T$4+1),FALSE)*$E592</f>
        <v>0</v>
      </c>
      <c r="U585" s="22">
        <f ca="1">VLOOKUP(CONCATENATE($F585," ",$G585),AllocFactorMatrix,(U$4+1),FALSE)*$E592</f>
        <v>0</v>
      </c>
      <c r="V585" s="22">
        <f ca="1">VLOOKUP(CONCATENATE($F585," ",$G585),AllocFactorMatrix,(V$4+1),FALSE)*$E592</f>
        <v>0</v>
      </c>
      <c r="W585" s="22">
        <f ca="1">SUBTOTAL(9,S585:V585)</f>
        <v>0</v>
      </c>
      <c r="X585" s="22">
        <f ca="1">VLOOKUP(CONCATENATE($F585," ",$G585),AllocFactorMatrix,(X$4+1),FALSE)*$E592</f>
        <v>0</v>
      </c>
      <c r="Y585" s="22">
        <f ca="1">VLOOKUP(CONCATENATE($F585," ",$G585),AllocFactorMatrix,(Y$4+1),FALSE)*$E592</f>
        <v>0</v>
      </c>
      <c r="Z585" s="22">
        <f t="shared" ref="Z585:Z592" ca="1" si="293">SUBTOTAL(9,X585:Y585)</f>
        <v>0</v>
      </c>
      <c r="AA585" s="22">
        <f ca="1">VLOOKUP(CONCATENATE($F585," ",$G585),AllocFactorMatrix,(AA$4+1),FALSE)*$E592</f>
        <v>0</v>
      </c>
      <c r="AB585" s="22">
        <f ca="1">VLOOKUP(CONCATENATE($F585," ",$G585),AllocFactorMatrix,(AB$4+1),FALSE)*$E592</f>
        <v>0</v>
      </c>
      <c r="AC585" s="22">
        <f ca="1">VLOOKUP(CONCATENATE($F585," ",$G585),AllocFactorMatrix,(AC$4+1),FALSE)*$E592</f>
        <v>0</v>
      </c>
    </row>
    <row r="586" spans="5:29" hidden="1" outlineLevel="1">
      <c r="E586" s="19">
        <f t="shared" si="291"/>
        <v>0</v>
      </c>
      <c r="F586" s="42" t="str">
        <f>F592</f>
        <v>LABOR_M</v>
      </c>
      <c r="G586" s="17" t="str">
        <f>$G$9</f>
        <v>BULKTRAN</v>
      </c>
      <c r="H586" s="21">
        <f t="shared" ca="1" si="275"/>
        <v>0</v>
      </c>
      <c r="I586" s="22">
        <f ca="1">VLOOKUP(CONCATENATE($F586," ",$G586),AllocFactorMatrix,(I$4+1),FALSE)*$E592</f>
        <v>0</v>
      </c>
      <c r="J586" s="22">
        <f ca="1">VLOOKUP(CONCATENATE($F586," ",$G586),AllocFactorMatrix,(J$4+1),FALSE)*$E592</f>
        <v>0</v>
      </c>
      <c r="K586" s="22">
        <f ca="1">VLOOKUP(CONCATENATE($F586," ",$G586),AllocFactorMatrix,(K$4+1),FALSE)*$E592</f>
        <v>0</v>
      </c>
      <c r="L586" s="22">
        <f ca="1">VLOOKUP(CONCATENATE($F586," ",$G586),AllocFactorMatrix,(L$4+1),FALSE)*$E592</f>
        <v>0</v>
      </c>
      <c r="M586" s="22">
        <f t="shared" ca="1" si="292"/>
        <v>0</v>
      </c>
      <c r="N586" s="22">
        <f ca="1">VLOOKUP(CONCATENATE($F586," ",$G586),AllocFactorMatrix,(N$4+1),FALSE)*$E592</f>
        <v>0</v>
      </c>
      <c r="O586" s="22">
        <f ca="1">VLOOKUP(CONCATENATE($F586," ",$G586),AllocFactorMatrix,(O$4+1),FALSE)*$E592</f>
        <v>0</v>
      </c>
      <c r="P586" s="22">
        <f ca="1">VLOOKUP(CONCATENATE($F586," ",$G586),AllocFactorMatrix,(P$4+1),FALSE)*$E592</f>
        <v>0</v>
      </c>
      <c r="Q586" s="22">
        <f ca="1">VLOOKUP(CONCATENATE($F586," ",$G586),AllocFactorMatrix,(Q$4+1),FALSE)*$E592</f>
        <v>0</v>
      </c>
      <c r="R586" s="22">
        <f t="shared" ref="R586:R592" ca="1" si="294">SUBTOTAL(9,N586:Q586)</f>
        <v>0</v>
      </c>
      <c r="S586" s="22">
        <f ca="1">VLOOKUP(CONCATENATE($F586," ",$G586),AllocFactorMatrix,(S$4+1),FALSE)*$E592</f>
        <v>0</v>
      </c>
      <c r="T586" s="22">
        <f ca="1">VLOOKUP(CONCATENATE($F586," ",$G586),AllocFactorMatrix,(T$4+1),FALSE)*$E592</f>
        <v>0</v>
      </c>
      <c r="U586" s="22">
        <f ca="1">VLOOKUP(CONCATENATE($F586," ",$G586),AllocFactorMatrix,(U$4+1),FALSE)*$E592</f>
        <v>0</v>
      </c>
      <c r="V586" s="22">
        <f ca="1">VLOOKUP(CONCATENATE($F586," ",$G586),AllocFactorMatrix,(V$4+1),FALSE)*$E592</f>
        <v>0</v>
      </c>
      <c r="W586" s="22">
        <f t="shared" ref="W586:W592" ca="1" si="295">SUBTOTAL(9,S586:V586)</f>
        <v>0</v>
      </c>
      <c r="X586" s="22">
        <f ca="1">VLOOKUP(CONCATENATE($F586," ",$G586),AllocFactorMatrix,(X$4+1),FALSE)*$E592</f>
        <v>0</v>
      </c>
      <c r="Y586" s="22">
        <f ca="1">VLOOKUP(CONCATENATE($F586," ",$G586),AllocFactorMatrix,(Y$4+1),FALSE)*$E592</f>
        <v>0</v>
      </c>
      <c r="Z586" s="22">
        <f t="shared" ca="1" si="293"/>
        <v>0</v>
      </c>
      <c r="AA586" s="22">
        <f ca="1">VLOOKUP(CONCATENATE($F586," ",$G586),AllocFactorMatrix,(AA$4+1),FALSE)*$E592</f>
        <v>0</v>
      </c>
      <c r="AB586" s="22">
        <f ca="1">VLOOKUP(CONCATENATE($F586," ",$G586),AllocFactorMatrix,(AB$4+1),FALSE)*$E592</f>
        <v>0</v>
      </c>
      <c r="AC586" s="22">
        <f ca="1">VLOOKUP(CONCATENATE($F586," ",$G586),AllocFactorMatrix,(AC$4+1),FALSE)*$E592</f>
        <v>0</v>
      </c>
    </row>
    <row r="587" spans="5:29" hidden="1" outlineLevel="1">
      <c r="E587" s="19">
        <f t="shared" si="291"/>
        <v>0</v>
      </c>
      <c r="F587" s="42" t="str">
        <f>F592</f>
        <v>LABOR_M</v>
      </c>
      <c r="G587" s="17" t="str">
        <f>$G$10</f>
        <v>SUBTRAN</v>
      </c>
      <c r="H587" s="21">
        <f t="shared" ca="1" si="275"/>
        <v>0</v>
      </c>
      <c r="I587" s="22">
        <f ca="1">VLOOKUP(CONCATENATE($F587," ",$G587),AllocFactorMatrix,(I$4+1),FALSE)*$E592</f>
        <v>0</v>
      </c>
      <c r="J587" s="22">
        <f ca="1">VLOOKUP(CONCATENATE($F587," ",$G587),AllocFactorMatrix,(J$4+1),FALSE)*$E592</f>
        <v>0</v>
      </c>
      <c r="K587" s="22">
        <f ca="1">VLOOKUP(CONCATENATE($F587," ",$G587),AllocFactorMatrix,(K$4+1),FALSE)*$E592</f>
        <v>0</v>
      </c>
      <c r="L587" s="22">
        <f ca="1">VLOOKUP(CONCATENATE($F587," ",$G587),AllocFactorMatrix,(L$4+1),FALSE)*$E592</f>
        <v>0</v>
      </c>
      <c r="M587" s="22">
        <f t="shared" ca="1" si="292"/>
        <v>0</v>
      </c>
      <c r="N587" s="22">
        <f ca="1">VLOOKUP(CONCATENATE($F587," ",$G587),AllocFactorMatrix,(N$4+1),FALSE)*$E592</f>
        <v>0</v>
      </c>
      <c r="O587" s="22">
        <f ca="1">VLOOKUP(CONCATENATE($F587," ",$G587),AllocFactorMatrix,(O$4+1),FALSE)*$E592</f>
        <v>0</v>
      </c>
      <c r="P587" s="22">
        <f ca="1">VLOOKUP(CONCATENATE($F587," ",$G587),AllocFactorMatrix,(P$4+1),FALSE)*$E592</f>
        <v>0</v>
      </c>
      <c r="Q587" s="22">
        <f ca="1">VLOOKUP(CONCATENATE($F587," ",$G587),AllocFactorMatrix,(Q$4+1),FALSE)*$E592</f>
        <v>0</v>
      </c>
      <c r="R587" s="22">
        <f t="shared" ca="1" si="294"/>
        <v>0</v>
      </c>
      <c r="S587" s="22">
        <f ca="1">VLOOKUP(CONCATENATE($F587," ",$G587),AllocFactorMatrix,(S$4+1),FALSE)*$E592</f>
        <v>0</v>
      </c>
      <c r="T587" s="22">
        <f ca="1">VLOOKUP(CONCATENATE($F587," ",$G587),AllocFactorMatrix,(T$4+1),FALSE)*$E592</f>
        <v>0</v>
      </c>
      <c r="U587" s="22">
        <f ca="1">VLOOKUP(CONCATENATE($F587," ",$G587),AllocFactorMatrix,(U$4+1),FALSE)*$E592</f>
        <v>0</v>
      </c>
      <c r="V587" s="22">
        <f ca="1">VLOOKUP(CONCATENATE($F587," ",$G587),AllocFactorMatrix,(V$4+1),FALSE)*$E592</f>
        <v>0</v>
      </c>
      <c r="W587" s="22">
        <f t="shared" ca="1" si="295"/>
        <v>0</v>
      </c>
      <c r="X587" s="22">
        <f ca="1">VLOOKUP(CONCATENATE($F587," ",$G587),AllocFactorMatrix,(X$4+1),FALSE)*$E592</f>
        <v>0</v>
      </c>
      <c r="Y587" s="22">
        <f ca="1">VLOOKUP(CONCATENATE($F587," ",$G587),AllocFactorMatrix,(Y$4+1),FALSE)*$E592</f>
        <v>0</v>
      </c>
      <c r="Z587" s="22">
        <f t="shared" ca="1" si="293"/>
        <v>0</v>
      </c>
      <c r="AA587" s="22">
        <f ca="1">VLOOKUP(CONCATENATE($F587," ",$G587),AllocFactorMatrix,(AA$4+1),FALSE)*$E592</f>
        <v>0</v>
      </c>
      <c r="AB587" s="22">
        <f ca="1">VLOOKUP(CONCATENATE($F587," ",$G587),AllocFactorMatrix,(AB$4+1),FALSE)*$E592</f>
        <v>0</v>
      </c>
      <c r="AC587" s="22">
        <f ca="1">VLOOKUP(CONCATENATE($F587," ",$G587),AllocFactorMatrix,(AC$4+1),FALSE)*$E592</f>
        <v>0</v>
      </c>
    </row>
    <row r="588" spans="5:29" hidden="1" outlineLevel="1">
      <c r="E588" s="19">
        <f t="shared" si="291"/>
        <v>0</v>
      </c>
      <c r="F588" s="42" t="str">
        <f>F592</f>
        <v>LABOR_M</v>
      </c>
      <c r="G588" s="17" t="str">
        <f>$G$11</f>
        <v>DISTPRI</v>
      </c>
      <c r="H588" s="21">
        <f t="shared" ca="1" si="275"/>
        <v>0</v>
      </c>
      <c r="I588" s="22">
        <f ca="1">VLOOKUP(CONCATENATE($F588," ",$G588),AllocFactorMatrix,(I$4+1),FALSE)*$E592</f>
        <v>0</v>
      </c>
      <c r="J588" s="22">
        <f ca="1">VLOOKUP(CONCATENATE($F588," ",$G588),AllocFactorMatrix,(J$4+1),FALSE)*$E592</f>
        <v>0</v>
      </c>
      <c r="K588" s="22">
        <f ca="1">VLOOKUP(CONCATENATE($F588," ",$G588),AllocFactorMatrix,(K$4+1),FALSE)*$E592</f>
        <v>0</v>
      </c>
      <c r="L588" s="22">
        <f ca="1">VLOOKUP(CONCATENATE($F588," ",$G588),AllocFactorMatrix,(L$4+1),FALSE)*$E592</f>
        <v>0</v>
      </c>
      <c r="M588" s="22">
        <f t="shared" ca="1" si="292"/>
        <v>0</v>
      </c>
      <c r="N588" s="22">
        <f ca="1">VLOOKUP(CONCATENATE($F588," ",$G588),AllocFactorMatrix,(N$4+1),FALSE)*$E592</f>
        <v>0</v>
      </c>
      <c r="O588" s="22">
        <f ca="1">VLOOKUP(CONCATENATE($F588," ",$G588),AllocFactorMatrix,(O$4+1),FALSE)*$E592</f>
        <v>0</v>
      </c>
      <c r="P588" s="22">
        <f ca="1">VLOOKUP(CONCATENATE($F588," ",$G588),AllocFactorMatrix,(P$4+1),FALSE)*$E592</f>
        <v>0</v>
      </c>
      <c r="Q588" s="22">
        <f ca="1">VLOOKUP(CONCATENATE($F588," ",$G588),AllocFactorMatrix,(Q$4+1),FALSE)*$E592</f>
        <v>0</v>
      </c>
      <c r="R588" s="22">
        <f t="shared" ca="1" si="294"/>
        <v>0</v>
      </c>
      <c r="S588" s="22">
        <f ca="1">VLOOKUP(CONCATENATE($F588," ",$G588),AllocFactorMatrix,(S$4+1),FALSE)*$E592</f>
        <v>0</v>
      </c>
      <c r="T588" s="22">
        <f ca="1">VLOOKUP(CONCATENATE($F588," ",$G588),AllocFactorMatrix,(T$4+1),FALSE)*$E592</f>
        <v>0</v>
      </c>
      <c r="U588" s="22">
        <f ca="1">VLOOKUP(CONCATENATE($F588," ",$G588),AllocFactorMatrix,(U$4+1),FALSE)*$E592</f>
        <v>0</v>
      </c>
      <c r="V588" s="22">
        <f ca="1">VLOOKUP(CONCATENATE($F588," ",$G588),AllocFactorMatrix,(V$4+1),FALSE)*$E592</f>
        <v>0</v>
      </c>
      <c r="W588" s="22">
        <f t="shared" ca="1" si="295"/>
        <v>0</v>
      </c>
      <c r="X588" s="22">
        <f ca="1">VLOOKUP(CONCATENATE($F588," ",$G588),AllocFactorMatrix,(X$4+1),FALSE)*$E592</f>
        <v>0</v>
      </c>
      <c r="Y588" s="22">
        <f ca="1">VLOOKUP(CONCATENATE($F588," ",$G588),AllocFactorMatrix,(Y$4+1),FALSE)*$E592</f>
        <v>0</v>
      </c>
      <c r="Z588" s="22">
        <f t="shared" ca="1" si="293"/>
        <v>0</v>
      </c>
      <c r="AA588" s="22">
        <f ca="1">VLOOKUP(CONCATENATE($F588," ",$G588),AllocFactorMatrix,(AA$4+1),FALSE)*$E592</f>
        <v>0</v>
      </c>
      <c r="AB588" s="22">
        <f ca="1">VLOOKUP(CONCATENATE($F588," ",$G588),AllocFactorMatrix,(AB$4+1),FALSE)*$E592</f>
        <v>0</v>
      </c>
      <c r="AC588" s="22">
        <f ca="1">VLOOKUP(CONCATENATE($F588," ",$G588),AllocFactorMatrix,(AC$4+1),FALSE)*$E592</f>
        <v>0</v>
      </c>
    </row>
    <row r="589" spans="5:29" hidden="1" outlineLevel="1">
      <c r="E589" s="19">
        <f t="shared" si="291"/>
        <v>0</v>
      </c>
      <c r="F589" s="42" t="str">
        <f>F592</f>
        <v>LABOR_M</v>
      </c>
      <c r="G589" s="17" t="str">
        <f>$G$12</f>
        <v>DISTSEC</v>
      </c>
      <c r="H589" s="21">
        <f t="shared" ca="1" si="275"/>
        <v>0</v>
      </c>
      <c r="I589" s="22">
        <f ca="1">VLOOKUP(CONCATENATE($F589," ",$G589),AllocFactorMatrix,(I$4+1),FALSE)*$E592</f>
        <v>0</v>
      </c>
      <c r="J589" s="22">
        <f ca="1">VLOOKUP(CONCATENATE($F589," ",$G589),AllocFactorMatrix,(J$4+1),FALSE)*$E592</f>
        <v>0</v>
      </c>
      <c r="K589" s="22">
        <f ca="1">VLOOKUP(CONCATENATE($F589," ",$G589),AllocFactorMatrix,(K$4+1),FALSE)*$E592</f>
        <v>0</v>
      </c>
      <c r="L589" s="22">
        <f ca="1">VLOOKUP(CONCATENATE($F589," ",$G589),AllocFactorMatrix,(L$4+1),FALSE)*$E592</f>
        <v>0</v>
      </c>
      <c r="M589" s="22">
        <f t="shared" ca="1" si="292"/>
        <v>0</v>
      </c>
      <c r="N589" s="22">
        <f ca="1">VLOOKUP(CONCATENATE($F589," ",$G589),AllocFactorMatrix,(N$4+1),FALSE)*$E592</f>
        <v>0</v>
      </c>
      <c r="O589" s="22">
        <f ca="1">VLOOKUP(CONCATENATE($F589," ",$G589),AllocFactorMatrix,(O$4+1),FALSE)*$E592</f>
        <v>0</v>
      </c>
      <c r="P589" s="22">
        <f ca="1">VLOOKUP(CONCATENATE($F589," ",$G589),AllocFactorMatrix,(P$4+1),FALSE)*$E592</f>
        <v>0</v>
      </c>
      <c r="Q589" s="22">
        <f ca="1">VLOOKUP(CONCATENATE($F589," ",$G589),AllocFactorMatrix,(Q$4+1),FALSE)*$E592</f>
        <v>0</v>
      </c>
      <c r="R589" s="22">
        <f t="shared" ca="1" si="294"/>
        <v>0</v>
      </c>
      <c r="S589" s="22">
        <f ca="1">VLOOKUP(CONCATENATE($F589," ",$G589),AllocFactorMatrix,(S$4+1),FALSE)*$E592</f>
        <v>0</v>
      </c>
      <c r="T589" s="22">
        <f ca="1">VLOOKUP(CONCATENATE($F589," ",$G589),AllocFactorMatrix,(T$4+1),FALSE)*$E592</f>
        <v>0</v>
      </c>
      <c r="U589" s="22">
        <f ca="1">VLOOKUP(CONCATENATE($F589," ",$G589),AllocFactorMatrix,(U$4+1),FALSE)*$E592</f>
        <v>0</v>
      </c>
      <c r="V589" s="22">
        <f ca="1">VLOOKUP(CONCATENATE($F589," ",$G589),AllocFactorMatrix,(V$4+1),FALSE)*$E592</f>
        <v>0</v>
      </c>
      <c r="W589" s="22">
        <f t="shared" ca="1" si="295"/>
        <v>0</v>
      </c>
      <c r="X589" s="22">
        <f ca="1">VLOOKUP(CONCATENATE($F589," ",$G589),AllocFactorMatrix,(X$4+1),FALSE)*$E592</f>
        <v>0</v>
      </c>
      <c r="Y589" s="22">
        <f ca="1">VLOOKUP(CONCATENATE($F589," ",$G589),AllocFactorMatrix,(Y$4+1),FALSE)*$E592</f>
        <v>0</v>
      </c>
      <c r="Z589" s="22">
        <f t="shared" ca="1" si="293"/>
        <v>0</v>
      </c>
      <c r="AA589" s="22">
        <f ca="1">VLOOKUP(CONCATENATE($F589," ",$G589),AllocFactorMatrix,(AA$4+1),FALSE)*$E592</f>
        <v>0</v>
      </c>
      <c r="AB589" s="22">
        <f ca="1">VLOOKUP(CONCATENATE($F589," ",$G589),AllocFactorMatrix,(AB$4+1),FALSE)*$E592</f>
        <v>0</v>
      </c>
      <c r="AC589" s="22">
        <f ca="1">VLOOKUP(CONCATENATE($F589," ",$G589),AllocFactorMatrix,(AC$4+1),FALSE)*$E592</f>
        <v>0</v>
      </c>
    </row>
    <row r="590" spans="5:29" hidden="1" outlineLevel="1">
      <c r="E590" s="19">
        <f t="shared" si="291"/>
        <v>0</v>
      </c>
      <c r="F590" s="42" t="str">
        <f>F592</f>
        <v>LABOR_M</v>
      </c>
      <c r="G590" s="17" t="str">
        <f>$G$13</f>
        <v>ENERGY</v>
      </c>
      <c r="H590" s="21">
        <f t="shared" ca="1" si="275"/>
        <v>0</v>
      </c>
      <c r="I590" s="22">
        <f ca="1">VLOOKUP(CONCATENATE($F590," ",$G590),AllocFactorMatrix,(I$4+1),FALSE)*$E592</f>
        <v>0</v>
      </c>
      <c r="J590" s="22">
        <f ca="1">VLOOKUP(CONCATENATE($F590," ",$G590),AllocFactorMatrix,(J$4+1),FALSE)*$E592</f>
        <v>0</v>
      </c>
      <c r="K590" s="22">
        <f ca="1">VLOOKUP(CONCATENATE($F590," ",$G590),AllocFactorMatrix,(K$4+1),FALSE)*$E592</f>
        <v>0</v>
      </c>
      <c r="L590" s="22">
        <f ca="1">VLOOKUP(CONCATENATE($F590," ",$G590),AllocFactorMatrix,(L$4+1),FALSE)*$E592</f>
        <v>0</v>
      </c>
      <c r="M590" s="22">
        <f t="shared" ca="1" si="292"/>
        <v>0</v>
      </c>
      <c r="N590" s="22">
        <f ca="1">VLOOKUP(CONCATENATE($F590," ",$G590),AllocFactorMatrix,(N$4+1),FALSE)*$E592</f>
        <v>0</v>
      </c>
      <c r="O590" s="22">
        <f ca="1">VLOOKUP(CONCATENATE($F590," ",$G590),AllocFactorMatrix,(O$4+1),FALSE)*$E592</f>
        <v>0</v>
      </c>
      <c r="P590" s="22">
        <f ca="1">VLOOKUP(CONCATENATE($F590," ",$G590),AllocFactorMatrix,(P$4+1),FALSE)*$E592</f>
        <v>0</v>
      </c>
      <c r="Q590" s="22">
        <f ca="1">VLOOKUP(CONCATENATE($F590," ",$G590),AllocFactorMatrix,(Q$4+1),FALSE)*$E592</f>
        <v>0</v>
      </c>
      <c r="R590" s="22">
        <f t="shared" ca="1" si="294"/>
        <v>0</v>
      </c>
      <c r="S590" s="22">
        <f ca="1">VLOOKUP(CONCATENATE($F590," ",$G590),AllocFactorMatrix,(S$4+1),FALSE)*$E592</f>
        <v>0</v>
      </c>
      <c r="T590" s="22">
        <f ca="1">VLOOKUP(CONCATENATE($F590," ",$G590),AllocFactorMatrix,(T$4+1),FALSE)*$E592</f>
        <v>0</v>
      </c>
      <c r="U590" s="22">
        <f ca="1">VLOOKUP(CONCATENATE($F590," ",$G590),AllocFactorMatrix,(U$4+1),FALSE)*$E592</f>
        <v>0</v>
      </c>
      <c r="V590" s="22">
        <f ca="1">VLOOKUP(CONCATENATE($F590," ",$G590),AllocFactorMatrix,(V$4+1),FALSE)*$E592</f>
        <v>0</v>
      </c>
      <c r="W590" s="22">
        <f t="shared" ca="1" si="295"/>
        <v>0</v>
      </c>
      <c r="X590" s="22">
        <f ca="1">VLOOKUP(CONCATENATE($F590," ",$G590),AllocFactorMatrix,(X$4+1),FALSE)*$E592</f>
        <v>0</v>
      </c>
      <c r="Y590" s="22">
        <f ca="1">VLOOKUP(CONCATENATE($F590," ",$G590),AllocFactorMatrix,(Y$4+1),FALSE)*$E592</f>
        <v>0</v>
      </c>
      <c r="Z590" s="22">
        <f t="shared" ca="1" si="293"/>
        <v>0</v>
      </c>
      <c r="AA590" s="22">
        <f ca="1">VLOOKUP(CONCATENATE($F590," ",$G590),AllocFactorMatrix,(AA$4+1),FALSE)*$E592</f>
        <v>0</v>
      </c>
      <c r="AB590" s="22">
        <f ca="1">VLOOKUP(CONCATENATE($F590," ",$G590),AllocFactorMatrix,(AB$4+1),FALSE)*$E592</f>
        <v>0</v>
      </c>
      <c r="AC590" s="22">
        <f ca="1">VLOOKUP(CONCATENATE($F590," ",$G590),AllocFactorMatrix,(AC$4+1),FALSE)*$E592</f>
        <v>0</v>
      </c>
    </row>
    <row r="591" spans="5:29" hidden="1" outlineLevel="1">
      <c r="E591" s="19">
        <f t="shared" si="291"/>
        <v>0</v>
      </c>
      <c r="F591" s="42" t="s">
        <v>69</v>
      </c>
      <c r="G591" s="17" t="str">
        <f>$G$14</f>
        <v>CUSTOMER</v>
      </c>
      <c r="H591" s="21">
        <f t="shared" ca="1" si="275"/>
        <v>0</v>
      </c>
      <c r="I591" s="22">
        <f ca="1">VLOOKUP(CONCATENATE($F591," ",$G591),AllocFactorMatrix,(I$4+1),FALSE)*$E592</f>
        <v>0</v>
      </c>
      <c r="J591" s="22">
        <f ca="1">VLOOKUP(CONCATENATE($F591," ",$G591),AllocFactorMatrix,(J$4+1),FALSE)*$E592</f>
        <v>0</v>
      </c>
      <c r="K591" s="22">
        <f ca="1">VLOOKUP(CONCATENATE($F591," ",$G591),AllocFactorMatrix,(K$4+1),FALSE)*$E592</f>
        <v>0</v>
      </c>
      <c r="L591" s="22">
        <f ca="1">VLOOKUP(CONCATENATE($F591," ",$G591),AllocFactorMatrix,(L$4+1),FALSE)*$E592</f>
        <v>0</v>
      </c>
      <c r="M591" s="22">
        <f t="shared" ca="1" si="292"/>
        <v>0</v>
      </c>
      <c r="N591" s="22">
        <f ca="1">VLOOKUP(CONCATENATE($F591," ",$G591),AllocFactorMatrix,(N$4+1),FALSE)*$E592</f>
        <v>0</v>
      </c>
      <c r="O591" s="22">
        <f ca="1">VLOOKUP(CONCATENATE($F591," ",$G591),AllocFactorMatrix,(O$4+1),FALSE)*$E592</f>
        <v>0</v>
      </c>
      <c r="P591" s="22">
        <f ca="1">VLOOKUP(CONCATENATE($F591," ",$G591),AllocFactorMatrix,(P$4+1),FALSE)*$E592</f>
        <v>0</v>
      </c>
      <c r="Q591" s="22">
        <f ca="1">VLOOKUP(CONCATENATE($F591," ",$G591),AllocFactorMatrix,(Q$4+1),FALSE)*$E592</f>
        <v>0</v>
      </c>
      <c r="R591" s="22">
        <f t="shared" ca="1" si="294"/>
        <v>0</v>
      </c>
      <c r="S591" s="22">
        <f ca="1">VLOOKUP(CONCATENATE($F591," ",$G591),AllocFactorMatrix,(S$4+1),FALSE)*$E592</f>
        <v>0</v>
      </c>
      <c r="T591" s="22">
        <f ca="1">VLOOKUP(CONCATENATE($F591," ",$G591),AllocFactorMatrix,(T$4+1),FALSE)*$E592</f>
        <v>0</v>
      </c>
      <c r="U591" s="22">
        <f ca="1">VLOOKUP(CONCATENATE($F591," ",$G591),AllocFactorMatrix,(U$4+1),FALSE)*$E592</f>
        <v>0</v>
      </c>
      <c r="V591" s="22">
        <f ca="1">VLOOKUP(CONCATENATE($F591," ",$G591),AllocFactorMatrix,(V$4+1),FALSE)*$E592</f>
        <v>0</v>
      </c>
      <c r="W591" s="22">
        <f t="shared" ca="1" si="295"/>
        <v>0</v>
      </c>
      <c r="X591" s="22">
        <f ca="1">VLOOKUP(CONCATENATE($F591," ",$G591),AllocFactorMatrix,(X$4+1),FALSE)*$E592</f>
        <v>0</v>
      </c>
      <c r="Y591" s="22">
        <f ca="1">VLOOKUP(CONCATENATE($F591," ",$G591),AllocFactorMatrix,(Y$4+1),FALSE)*$E592</f>
        <v>0</v>
      </c>
      <c r="Z591" s="22">
        <f t="shared" ca="1" si="293"/>
        <v>0</v>
      </c>
      <c r="AA591" s="22">
        <f ca="1">VLOOKUP(CONCATENATE($F591," ",$G591),AllocFactorMatrix,(AA$4+1),FALSE)*$E592</f>
        <v>0</v>
      </c>
      <c r="AB591" s="22">
        <f ca="1">VLOOKUP(CONCATENATE($F591," ",$G591),AllocFactorMatrix,(AB$4+1),FALSE)*$E592</f>
        <v>0</v>
      </c>
      <c r="AC591" s="22">
        <f ca="1">VLOOKUP(CONCATENATE($F591," ",$G591),AllocFactorMatrix,(AC$4+1),FALSE)*$E592</f>
        <v>0</v>
      </c>
    </row>
    <row r="592" spans="5:29" collapsed="1">
      <c r="E592" s="19">
        <v>0</v>
      </c>
      <c r="F592" s="42" t="str">
        <f>+F2104</f>
        <v>LABOR_M</v>
      </c>
      <c r="G592" s="17" t="str">
        <f>$G$15</f>
        <v>TOTAL</v>
      </c>
      <c r="H592" s="21">
        <f t="shared" ca="1" si="275"/>
        <v>0</v>
      </c>
      <c r="I592" s="22">
        <f ca="1">VLOOKUP(CONCATENATE($F592," ",$G592),AllocFactorMatrix,(I$4+1),FALSE)*$E592</f>
        <v>0</v>
      </c>
      <c r="J592" s="22">
        <f ca="1">VLOOKUP(CONCATENATE($F592," ",$G592),AllocFactorMatrix,(J$4+1),FALSE)*$E592</f>
        <v>0</v>
      </c>
      <c r="K592" s="22">
        <f ca="1">VLOOKUP(CONCATENATE($F592," ",$G592),AllocFactorMatrix,(K$4+1),FALSE)*$E592</f>
        <v>0</v>
      </c>
      <c r="L592" s="22">
        <f ca="1">VLOOKUP(CONCATENATE($F592," ",$G592),AllocFactorMatrix,(L$4+1),FALSE)*$E592</f>
        <v>0</v>
      </c>
      <c r="M592" s="22">
        <f t="shared" ca="1" si="292"/>
        <v>0</v>
      </c>
      <c r="N592" s="22">
        <f ca="1">VLOOKUP(CONCATENATE($F592," ",$G592),AllocFactorMatrix,(N$4+1),FALSE)*$E592</f>
        <v>0</v>
      </c>
      <c r="O592" s="22">
        <f ca="1">VLOOKUP(CONCATENATE($F592," ",$G592),AllocFactorMatrix,(O$4+1),FALSE)*$E592</f>
        <v>0</v>
      </c>
      <c r="P592" s="22">
        <f ca="1">VLOOKUP(CONCATENATE($F592," ",$G592),AllocFactorMatrix,(P$4+1),FALSE)*$E592</f>
        <v>0</v>
      </c>
      <c r="Q592" s="22">
        <f ca="1">VLOOKUP(CONCATENATE($F592," ",$G592),AllocFactorMatrix,(Q$4+1),FALSE)*$E592</f>
        <v>0</v>
      </c>
      <c r="R592" s="22">
        <f t="shared" ca="1" si="294"/>
        <v>0</v>
      </c>
      <c r="S592" s="22">
        <f ca="1">VLOOKUP(CONCATENATE($F592," ",$G592),AllocFactorMatrix,(S$4+1),FALSE)*$E592</f>
        <v>0</v>
      </c>
      <c r="T592" s="22">
        <f ca="1">VLOOKUP(CONCATENATE($F592," ",$G592),AllocFactorMatrix,(T$4+1),FALSE)*$E592</f>
        <v>0</v>
      </c>
      <c r="U592" s="22">
        <f ca="1">VLOOKUP(CONCATENATE($F592," ",$G592),AllocFactorMatrix,(U$4+1),FALSE)*$E592</f>
        <v>0</v>
      </c>
      <c r="V592" s="22">
        <f ca="1">VLOOKUP(CONCATENATE($F592," ",$G592),AllocFactorMatrix,(V$4+1),FALSE)*$E592</f>
        <v>0</v>
      </c>
      <c r="W592" s="22">
        <f t="shared" ca="1" si="295"/>
        <v>0</v>
      </c>
      <c r="X592" s="22">
        <f ca="1">VLOOKUP(CONCATENATE($F592," ",$G592),AllocFactorMatrix,(X$4+1),FALSE)*$E592</f>
        <v>0</v>
      </c>
      <c r="Y592" s="22">
        <f ca="1">VLOOKUP(CONCATENATE($F592," ",$G592),AllocFactorMatrix,(Y$4+1),FALSE)*$E592</f>
        <v>0</v>
      </c>
      <c r="Z592" s="22">
        <f t="shared" ca="1" si="293"/>
        <v>0</v>
      </c>
      <c r="AA592" s="22">
        <f ca="1">VLOOKUP(CONCATENATE($F592," ",$G592),AllocFactorMatrix,(AA$4+1),FALSE)*$E592</f>
        <v>0</v>
      </c>
      <c r="AB592" s="22">
        <f ca="1">VLOOKUP(CONCATENATE($F592," ",$G592),AllocFactorMatrix,(AB$4+1),FALSE)*$E592</f>
        <v>0</v>
      </c>
      <c r="AC592" s="22">
        <f ca="1">VLOOKUP(CONCATENATE($F592," ",$G592),AllocFactorMatrix,(AC$4+1),FALSE)*$E592</f>
        <v>0</v>
      </c>
    </row>
    <row r="593" spans="4:29" hidden="1" outlineLevel="1">
      <c r="E593" s="19">
        <f t="shared" si="291"/>
        <v>0</v>
      </c>
      <c r="F593" s="42" t="str">
        <f>F600</f>
        <v>CUST_903</v>
      </c>
      <c r="G593" s="17" t="str">
        <f>$G$8</f>
        <v>PRODUCTION</v>
      </c>
      <c r="H593" s="21">
        <f t="shared" si="275"/>
        <v>0</v>
      </c>
      <c r="I593" s="22">
        <f>VLOOKUP(CONCATENATE($F593," ",$G593),AllocFactorMatrix,(I$4+1),FALSE)*$E600</f>
        <v>0</v>
      </c>
      <c r="J593" s="22">
        <f>VLOOKUP(CONCATENATE($F593," ",$G593),AllocFactorMatrix,(J$4+1),FALSE)*$E600</f>
        <v>0</v>
      </c>
      <c r="K593" s="22">
        <f>VLOOKUP(CONCATENATE($F593," ",$G593),AllocFactorMatrix,(K$4+1),FALSE)*$E600</f>
        <v>0</v>
      </c>
      <c r="L593" s="22">
        <f>VLOOKUP(CONCATENATE($F593," ",$G593),AllocFactorMatrix,(L$4+1),FALSE)*$E600</f>
        <v>0</v>
      </c>
      <c r="M593" s="22">
        <f t="shared" ref="M593:M600" si="296">SUBTOTAL(9,J593:L593)</f>
        <v>0</v>
      </c>
      <c r="N593" s="22">
        <f>VLOOKUP(CONCATENATE($F593," ",$G593),AllocFactorMatrix,(N$4+1),FALSE)*$E600</f>
        <v>0</v>
      </c>
      <c r="O593" s="22">
        <f>VLOOKUP(CONCATENATE($F593," ",$G593),AllocFactorMatrix,(O$4+1),FALSE)*$E600</f>
        <v>0</v>
      </c>
      <c r="P593" s="22">
        <f>VLOOKUP(CONCATENATE($F593," ",$G593),AllocFactorMatrix,(P$4+1),FALSE)*$E600</f>
        <v>0</v>
      </c>
      <c r="Q593" s="22">
        <f>VLOOKUP(CONCATENATE($F593," ",$G593),AllocFactorMatrix,(Q$4+1),FALSE)*$E600</f>
        <v>0</v>
      </c>
      <c r="R593" s="22">
        <f>SUBTOTAL(9,N593:Q593)</f>
        <v>0</v>
      </c>
      <c r="S593" s="22">
        <f>VLOOKUP(CONCATENATE($F593," ",$G593),AllocFactorMatrix,(S$4+1),FALSE)*$E600</f>
        <v>0</v>
      </c>
      <c r="T593" s="22">
        <f>VLOOKUP(CONCATENATE($F593," ",$G593),AllocFactorMatrix,(T$4+1),FALSE)*$E600</f>
        <v>0</v>
      </c>
      <c r="U593" s="22">
        <f>VLOOKUP(CONCATENATE($F593," ",$G593),AllocFactorMatrix,(U$4+1),FALSE)*$E600</f>
        <v>0</v>
      </c>
      <c r="V593" s="22">
        <f>VLOOKUP(CONCATENATE($F593," ",$G593),AllocFactorMatrix,(V$4+1),FALSE)*$E600</f>
        <v>0</v>
      </c>
      <c r="W593" s="22">
        <f>SUBTOTAL(9,S593:V593)</f>
        <v>0</v>
      </c>
      <c r="X593" s="22">
        <f>VLOOKUP(CONCATENATE($F593," ",$G593),AllocFactorMatrix,(X$4+1),FALSE)*$E600</f>
        <v>0</v>
      </c>
      <c r="Y593" s="22">
        <f>VLOOKUP(CONCATENATE($F593," ",$G593),AllocFactorMatrix,(Y$4+1),FALSE)*$E600</f>
        <v>0</v>
      </c>
      <c r="Z593" s="22">
        <f t="shared" ref="Z593:Z600" si="297">SUBTOTAL(9,X593:Y593)</f>
        <v>0</v>
      </c>
      <c r="AA593" s="22">
        <f>VLOOKUP(CONCATENATE($F593," ",$G593),AllocFactorMatrix,(AA$4+1),FALSE)*$E600</f>
        <v>0</v>
      </c>
      <c r="AB593" s="22">
        <f>VLOOKUP(CONCATENATE($F593," ",$G593),AllocFactorMatrix,(AB$4+1),FALSE)*$E600</f>
        <v>0</v>
      </c>
      <c r="AC593" s="22">
        <f>VLOOKUP(CONCATENATE($F593," ",$G593),AllocFactorMatrix,(AC$4+1),FALSE)*$E600</f>
        <v>0</v>
      </c>
    </row>
    <row r="594" spans="4:29" hidden="1" outlineLevel="1">
      <c r="D594" s="21"/>
      <c r="E594" s="19">
        <f t="shared" si="291"/>
        <v>0</v>
      </c>
      <c r="F594" s="42" t="str">
        <f>F600</f>
        <v>CUST_903</v>
      </c>
      <c r="G594" s="17" t="str">
        <f>$G$9</f>
        <v>BULKTRAN</v>
      </c>
      <c r="H594" s="21">
        <f t="shared" si="275"/>
        <v>0</v>
      </c>
      <c r="I594" s="22">
        <f>VLOOKUP(CONCATENATE($F594," ",$G594),AllocFactorMatrix,(I$4+1),FALSE)*$E600</f>
        <v>0</v>
      </c>
      <c r="J594" s="22">
        <f>VLOOKUP(CONCATENATE($F594," ",$G594),AllocFactorMatrix,(J$4+1),FALSE)*$E600</f>
        <v>0</v>
      </c>
      <c r="K594" s="22">
        <f>VLOOKUP(CONCATENATE($F594," ",$G594),AllocFactorMatrix,(K$4+1),FALSE)*$E600</f>
        <v>0</v>
      </c>
      <c r="L594" s="22">
        <f>VLOOKUP(CONCATENATE($F594," ",$G594),AllocFactorMatrix,(L$4+1),FALSE)*$E600</f>
        <v>0</v>
      </c>
      <c r="M594" s="22">
        <f t="shared" si="296"/>
        <v>0</v>
      </c>
      <c r="N594" s="22">
        <f>VLOOKUP(CONCATENATE($F594," ",$G594),AllocFactorMatrix,(N$4+1),FALSE)*$E600</f>
        <v>0</v>
      </c>
      <c r="O594" s="22">
        <f>VLOOKUP(CONCATENATE($F594," ",$G594),AllocFactorMatrix,(O$4+1),FALSE)*$E600</f>
        <v>0</v>
      </c>
      <c r="P594" s="22">
        <f>VLOOKUP(CONCATENATE($F594," ",$G594),AllocFactorMatrix,(P$4+1),FALSE)*$E600</f>
        <v>0</v>
      </c>
      <c r="Q594" s="22">
        <f>VLOOKUP(CONCATENATE($F594," ",$G594),AllocFactorMatrix,(Q$4+1),FALSE)*$E600</f>
        <v>0</v>
      </c>
      <c r="R594" s="22">
        <f t="shared" ref="R594:R600" si="298">SUBTOTAL(9,N594:Q594)</f>
        <v>0</v>
      </c>
      <c r="S594" s="22">
        <f>VLOOKUP(CONCATENATE($F594," ",$G594),AllocFactorMatrix,(S$4+1),FALSE)*$E600</f>
        <v>0</v>
      </c>
      <c r="T594" s="22">
        <f>VLOOKUP(CONCATENATE($F594," ",$G594),AllocFactorMatrix,(T$4+1),FALSE)*$E600</f>
        <v>0</v>
      </c>
      <c r="U594" s="22">
        <f>VLOOKUP(CONCATENATE($F594," ",$G594),AllocFactorMatrix,(U$4+1),FALSE)*$E600</f>
        <v>0</v>
      </c>
      <c r="V594" s="22">
        <f>VLOOKUP(CONCATENATE($F594," ",$G594),AllocFactorMatrix,(V$4+1),FALSE)*$E600</f>
        <v>0</v>
      </c>
      <c r="W594" s="22">
        <f t="shared" ref="W594:W600" si="299">SUBTOTAL(9,S594:V594)</f>
        <v>0</v>
      </c>
      <c r="X594" s="22">
        <f>VLOOKUP(CONCATENATE($F594," ",$G594),AllocFactorMatrix,(X$4+1),FALSE)*$E600</f>
        <v>0</v>
      </c>
      <c r="Y594" s="22">
        <f>VLOOKUP(CONCATENATE($F594," ",$G594),AllocFactorMatrix,(Y$4+1),FALSE)*$E600</f>
        <v>0</v>
      </c>
      <c r="Z594" s="22">
        <f t="shared" si="297"/>
        <v>0</v>
      </c>
      <c r="AA594" s="22">
        <f>VLOOKUP(CONCATENATE($F594," ",$G594),AllocFactorMatrix,(AA$4+1),FALSE)*$E600</f>
        <v>0</v>
      </c>
      <c r="AB594" s="22">
        <f>VLOOKUP(CONCATENATE($F594," ",$G594),AllocFactorMatrix,(AB$4+1),FALSE)*$E600</f>
        <v>0</v>
      </c>
      <c r="AC594" s="22">
        <f>VLOOKUP(CONCATENATE($F594," ",$G594),AllocFactorMatrix,(AC$4+1),FALSE)*$E600</f>
        <v>0</v>
      </c>
    </row>
    <row r="595" spans="4:29" hidden="1" outlineLevel="1">
      <c r="E595" s="19">
        <f t="shared" si="291"/>
        <v>0</v>
      </c>
      <c r="F595" s="42" t="str">
        <f>F600</f>
        <v>CUST_903</v>
      </c>
      <c r="G595" s="17" t="str">
        <f>$G$10</f>
        <v>SUBTRAN</v>
      </c>
      <c r="H595" s="21">
        <f t="shared" si="275"/>
        <v>0</v>
      </c>
      <c r="I595" s="22">
        <f>VLOOKUP(CONCATENATE($F595," ",$G595),AllocFactorMatrix,(I$4+1),FALSE)*$E600</f>
        <v>0</v>
      </c>
      <c r="J595" s="22">
        <f>VLOOKUP(CONCATENATE($F595," ",$G595),AllocFactorMatrix,(J$4+1),FALSE)*$E600</f>
        <v>0</v>
      </c>
      <c r="K595" s="22">
        <f>VLOOKUP(CONCATENATE($F595," ",$G595),AllocFactorMatrix,(K$4+1),FALSE)*$E600</f>
        <v>0</v>
      </c>
      <c r="L595" s="22">
        <f>VLOOKUP(CONCATENATE($F595," ",$G595),AllocFactorMatrix,(L$4+1),FALSE)*$E600</f>
        <v>0</v>
      </c>
      <c r="M595" s="22">
        <f t="shared" si="296"/>
        <v>0</v>
      </c>
      <c r="N595" s="22">
        <f>VLOOKUP(CONCATENATE($F595," ",$G595),AllocFactorMatrix,(N$4+1),FALSE)*$E600</f>
        <v>0</v>
      </c>
      <c r="O595" s="22">
        <f>VLOOKUP(CONCATENATE($F595," ",$G595),AllocFactorMatrix,(O$4+1),FALSE)*$E600</f>
        <v>0</v>
      </c>
      <c r="P595" s="22">
        <f>VLOOKUP(CONCATENATE($F595," ",$G595),AllocFactorMatrix,(P$4+1),FALSE)*$E600</f>
        <v>0</v>
      </c>
      <c r="Q595" s="22">
        <f>VLOOKUP(CONCATENATE($F595," ",$G595),AllocFactorMatrix,(Q$4+1),FALSE)*$E600</f>
        <v>0</v>
      </c>
      <c r="R595" s="22">
        <f t="shared" si="298"/>
        <v>0</v>
      </c>
      <c r="S595" s="22">
        <f>VLOOKUP(CONCATENATE($F595," ",$G595),AllocFactorMatrix,(S$4+1),FALSE)*$E600</f>
        <v>0</v>
      </c>
      <c r="T595" s="22">
        <f>VLOOKUP(CONCATENATE($F595," ",$G595),AllocFactorMatrix,(T$4+1),FALSE)*$E600</f>
        <v>0</v>
      </c>
      <c r="U595" s="22">
        <f>VLOOKUP(CONCATENATE($F595," ",$G595),AllocFactorMatrix,(U$4+1),FALSE)*$E600</f>
        <v>0</v>
      </c>
      <c r="V595" s="22">
        <f>VLOOKUP(CONCATENATE($F595," ",$G595),AllocFactorMatrix,(V$4+1),FALSE)*$E600</f>
        <v>0</v>
      </c>
      <c r="W595" s="22">
        <f t="shared" si="299"/>
        <v>0</v>
      </c>
      <c r="X595" s="22">
        <f>VLOOKUP(CONCATENATE($F595," ",$G595),AllocFactorMatrix,(X$4+1),FALSE)*$E600</f>
        <v>0</v>
      </c>
      <c r="Y595" s="22">
        <f>VLOOKUP(CONCATENATE($F595," ",$G595),AllocFactorMatrix,(Y$4+1),FALSE)*$E600</f>
        <v>0</v>
      </c>
      <c r="Z595" s="22">
        <f t="shared" si="297"/>
        <v>0</v>
      </c>
      <c r="AA595" s="22">
        <f>VLOOKUP(CONCATENATE($F595," ",$G595),AllocFactorMatrix,(AA$4+1),FALSE)*$E600</f>
        <v>0</v>
      </c>
      <c r="AB595" s="22">
        <f>VLOOKUP(CONCATENATE($F595," ",$G595),AllocFactorMatrix,(AB$4+1),FALSE)*$E600</f>
        <v>0</v>
      </c>
      <c r="AC595" s="22">
        <f>VLOOKUP(CONCATENATE($F595," ",$G595),AllocFactorMatrix,(AC$4+1),FALSE)*$E600</f>
        <v>0</v>
      </c>
    </row>
    <row r="596" spans="4:29" hidden="1" outlineLevel="1">
      <c r="E596" s="19">
        <f t="shared" si="291"/>
        <v>0</v>
      </c>
      <c r="F596" s="42" t="str">
        <f>F600</f>
        <v>CUST_903</v>
      </c>
      <c r="G596" s="17" t="str">
        <f>$G$11</f>
        <v>DISTPRI</v>
      </c>
      <c r="H596" s="21">
        <f t="shared" si="275"/>
        <v>0</v>
      </c>
      <c r="I596" s="22">
        <f>VLOOKUP(CONCATENATE($F596," ",$G596),AllocFactorMatrix,(I$4+1),FALSE)*$E600</f>
        <v>0</v>
      </c>
      <c r="J596" s="22">
        <f>VLOOKUP(CONCATENATE($F596," ",$G596),AllocFactorMatrix,(J$4+1),FALSE)*$E600</f>
        <v>0</v>
      </c>
      <c r="K596" s="22">
        <f>VLOOKUP(CONCATENATE($F596," ",$G596),AllocFactorMatrix,(K$4+1),FALSE)*$E600</f>
        <v>0</v>
      </c>
      <c r="L596" s="22">
        <f>VLOOKUP(CONCATENATE($F596," ",$G596),AllocFactorMatrix,(L$4+1),FALSE)*$E600</f>
        <v>0</v>
      </c>
      <c r="M596" s="22">
        <f t="shared" si="296"/>
        <v>0</v>
      </c>
      <c r="N596" s="22">
        <f>VLOOKUP(CONCATENATE($F596," ",$G596),AllocFactorMatrix,(N$4+1),FALSE)*$E600</f>
        <v>0</v>
      </c>
      <c r="O596" s="22">
        <f>VLOOKUP(CONCATENATE($F596," ",$G596),AllocFactorMatrix,(O$4+1),FALSE)*$E600</f>
        <v>0</v>
      </c>
      <c r="P596" s="22">
        <f>VLOOKUP(CONCATENATE($F596," ",$G596),AllocFactorMatrix,(P$4+1),FALSE)*$E600</f>
        <v>0</v>
      </c>
      <c r="Q596" s="22">
        <f>VLOOKUP(CONCATENATE($F596," ",$G596),AllocFactorMatrix,(Q$4+1),FALSE)*$E600</f>
        <v>0</v>
      </c>
      <c r="R596" s="22">
        <f t="shared" si="298"/>
        <v>0</v>
      </c>
      <c r="S596" s="22">
        <f>VLOOKUP(CONCATENATE($F596," ",$G596),AllocFactorMatrix,(S$4+1),FALSE)*$E600</f>
        <v>0</v>
      </c>
      <c r="T596" s="22">
        <f>VLOOKUP(CONCATENATE($F596," ",$G596),AllocFactorMatrix,(T$4+1),FALSE)*$E600</f>
        <v>0</v>
      </c>
      <c r="U596" s="22">
        <f>VLOOKUP(CONCATENATE($F596," ",$G596),AllocFactorMatrix,(U$4+1),FALSE)*$E600</f>
        <v>0</v>
      </c>
      <c r="V596" s="22">
        <f>VLOOKUP(CONCATENATE($F596," ",$G596),AllocFactorMatrix,(V$4+1),FALSE)*$E600</f>
        <v>0</v>
      </c>
      <c r="W596" s="22">
        <f t="shared" si="299"/>
        <v>0</v>
      </c>
      <c r="X596" s="22">
        <f>VLOOKUP(CONCATENATE($F596," ",$G596),AllocFactorMatrix,(X$4+1),FALSE)*$E600</f>
        <v>0</v>
      </c>
      <c r="Y596" s="22">
        <f>VLOOKUP(CONCATENATE($F596," ",$G596),AllocFactorMatrix,(Y$4+1),FALSE)*$E600</f>
        <v>0</v>
      </c>
      <c r="Z596" s="22">
        <f t="shared" si="297"/>
        <v>0</v>
      </c>
      <c r="AA596" s="22">
        <f>VLOOKUP(CONCATENATE($F596," ",$G596),AllocFactorMatrix,(AA$4+1),FALSE)*$E600</f>
        <v>0</v>
      </c>
      <c r="AB596" s="22">
        <f>VLOOKUP(CONCATENATE($F596," ",$G596),AllocFactorMatrix,(AB$4+1),FALSE)*$E600</f>
        <v>0</v>
      </c>
      <c r="AC596" s="22">
        <f>VLOOKUP(CONCATENATE($F596," ",$G596),AllocFactorMatrix,(AC$4+1),FALSE)*$E600</f>
        <v>0</v>
      </c>
    </row>
    <row r="597" spans="4:29" hidden="1" outlineLevel="1">
      <c r="E597" s="19">
        <f t="shared" si="291"/>
        <v>0</v>
      </c>
      <c r="F597" s="42" t="str">
        <f>F600</f>
        <v>CUST_903</v>
      </c>
      <c r="G597" s="17" t="str">
        <f>$G$12</f>
        <v>DISTSEC</v>
      </c>
      <c r="H597" s="21">
        <f t="shared" si="275"/>
        <v>0</v>
      </c>
      <c r="I597" s="22">
        <f>VLOOKUP(CONCATENATE($F597," ",$G597),AllocFactorMatrix,(I$4+1),FALSE)*$E600</f>
        <v>0</v>
      </c>
      <c r="J597" s="22">
        <f>VLOOKUP(CONCATENATE($F597," ",$G597),AllocFactorMatrix,(J$4+1),FALSE)*$E600</f>
        <v>0</v>
      </c>
      <c r="K597" s="22">
        <f>VLOOKUP(CONCATENATE($F597," ",$G597),AllocFactorMatrix,(K$4+1),FALSE)*$E600</f>
        <v>0</v>
      </c>
      <c r="L597" s="22">
        <f>VLOOKUP(CONCATENATE($F597," ",$G597),AllocFactorMatrix,(L$4+1),FALSE)*$E600</f>
        <v>0</v>
      </c>
      <c r="M597" s="22">
        <f t="shared" si="296"/>
        <v>0</v>
      </c>
      <c r="N597" s="22">
        <f>VLOOKUP(CONCATENATE($F597," ",$G597),AllocFactorMatrix,(N$4+1),FALSE)*$E600</f>
        <v>0</v>
      </c>
      <c r="O597" s="22">
        <f>VLOOKUP(CONCATENATE($F597," ",$G597),AllocFactorMatrix,(O$4+1),FALSE)*$E600</f>
        <v>0</v>
      </c>
      <c r="P597" s="22">
        <f>VLOOKUP(CONCATENATE($F597," ",$G597),AllocFactorMatrix,(P$4+1),FALSE)*$E600</f>
        <v>0</v>
      </c>
      <c r="Q597" s="22">
        <f>VLOOKUP(CONCATENATE($F597," ",$G597),AllocFactorMatrix,(Q$4+1),FALSE)*$E600</f>
        <v>0</v>
      </c>
      <c r="R597" s="22">
        <f t="shared" si="298"/>
        <v>0</v>
      </c>
      <c r="S597" s="22">
        <f>VLOOKUP(CONCATENATE($F597," ",$G597),AllocFactorMatrix,(S$4+1),FALSE)*$E600</f>
        <v>0</v>
      </c>
      <c r="T597" s="22">
        <f>VLOOKUP(CONCATENATE($F597," ",$G597),AllocFactorMatrix,(T$4+1),FALSE)*$E600</f>
        <v>0</v>
      </c>
      <c r="U597" s="22">
        <f>VLOOKUP(CONCATENATE($F597," ",$G597),AllocFactorMatrix,(U$4+1),FALSE)*$E600</f>
        <v>0</v>
      </c>
      <c r="V597" s="22">
        <f>VLOOKUP(CONCATENATE($F597," ",$G597),AllocFactorMatrix,(V$4+1),FALSE)*$E600</f>
        <v>0</v>
      </c>
      <c r="W597" s="22">
        <f t="shared" si="299"/>
        <v>0</v>
      </c>
      <c r="X597" s="22">
        <f>VLOOKUP(CONCATENATE($F597," ",$G597),AllocFactorMatrix,(X$4+1),FALSE)*$E600</f>
        <v>0</v>
      </c>
      <c r="Y597" s="22">
        <f>VLOOKUP(CONCATENATE($F597," ",$G597),AllocFactorMatrix,(Y$4+1),FALSE)*$E600</f>
        <v>0</v>
      </c>
      <c r="Z597" s="22">
        <f t="shared" si="297"/>
        <v>0</v>
      </c>
      <c r="AA597" s="22">
        <f>VLOOKUP(CONCATENATE($F597," ",$G597),AllocFactorMatrix,(AA$4+1),FALSE)*$E600</f>
        <v>0</v>
      </c>
      <c r="AB597" s="22">
        <f>VLOOKUP(CONCATENATE($F597," ",$G597),AllocFactorMatrix,(AB$4+1),FALSE)*$E600</f>
        <v>0</v>
      </c>
      <c r="AC597" s="22">
        <f>VLOOKUP(CONCATENATE($F597," ",$G597),AllocFactorMatrix,(AC$4+1),FALSE)*$E600</f>
        <v>0</v>
      </c>
    </row>
    <row r="598" spans="4:29" hidden="1" outlineLevel="1">
      <c r="E598" s="19">
        <f t="shared" si="291"/>
        <v>0</v>
      </c>
      <c r="F598" s="42" t="str">
        <f>F600</f>
        <v>CUST_903</v>
      </c>
      <c r="G598" s="17" t="str">
        <f>$G$13</f>
        <v>ENERGY</v>
      </c>
      <c r="H598" s="21">
        <f t="shared" si="275"/>
        <v>0</v>
      </c>
      <c r="I598" s="22">
        <f>VLOOKUP(CONCATENATE($F598," ",$G598),AllocFactorMatrix,(I$4+1),FALSE)*$E600</f>
        <v>0</v>
      </c>
      <c r="J598" s="22">
        <f>VLOOKUP(CONCATENATE($F598," ",$G598),AllocFactorMatrix,(J$4+1),FALSE)*$E600</f>
        <v>0</v>
      </c>
      <c r="K598" s="22">
        <f>VLOOKUP(CONCATENATE($F598," ",$G598),AllocFactorMatrix,(K$4+1),FALSE)*$E600</f>
        <v>0</v>
      </c>
      <c r="L598" s="22">
        <f>VLOOKUP(CONCATENATE($F598," ",$G598),AllocFactorMatrix,(L$4+1),FALSE)*$E600</f>
        <v>0</v>
      </c>
      <c r="M598" s="22">
        <f t="shared" si="296"/>
        <v>0</v>
      </c>
      <c r="N598" s="22">
        <f>VLOOKUP(CONCATENATE($F598," ",$G598),AllocFactorMatrix,(N$4+1),FALSE)*$E600</f>
        <v>0</v>
      </c>
      <c r="O598" s="22">
        <f>VLOOKUP(CONCATENATE($F598," ",$G598),AllocFactorMatrix,(O$4+1),FALSE)*$E600</f>
        <v>0</v>
      </c>
      <c r="P598" s="22">
        <f>VLOOKUP(CONCATENATE($F598," ",$G598),AllocFactorMatrix,(P$4+1),FALSE)*$E600</f>
        <v>0</v>
      </c>
      <c r="Q598" s="22">
        <f>VLOOKUP(CONCATENATE($F598," ",$G598),AllocFactorMatrix,(Q$4+1),FALSE)*$E600</f>
        <v>0</v>
      </c>
      <c r="R598" s="22">
        <f t="shared" si="298"/>
        <v>0</v>
      </c>
      <c r="S598" s="22">
        <f>VLOOKUP(CONCATENATE($F598," ",$G598),AllocFactorMatrix,(S$4+1),FALSE)*$E600</f>
        <v>0</v>
      </c>
      <c r="T598" s="22">
        <f>VLOOKUP(CONCATENATE($F598," ",$G598),AllocFactorMatrix,(T$4+1),FALSE)*$E600</f>
        <v>0</v>
      </c>
      <c r="U598" s="22">
        <f>VLOOKUP(CONCATENATE($F598," ",$G598),AllocFactorMatrix,(U$4+1),FALSE)*$E600</f>
        <v>0</v>
      </c>
      <c r="V598" s="22">
        <f>VLOOKUP(CONCATENATE($F598," ",$G598),AllocFactorMatrix,(V$4+1),FALSE)*$E600</f>
        <v>0</v>
      </c>
      <c r="W598" s="22">
        <f t="shared" si="299"/>
        <v>0</v>
      </c>
      <c r="X598" s="22">
        <f>VLOOKUP(CONCATENATE($F598," ",$G598),AllocFactorMatrix,(X$4+1),FALSE)*$E600</f>
        <v>0</v>
      </c>
      <c r="Y598" s="22">
        <f>VLOOKUP(CONCATENATE($F598," ",$G598),AllocFactorMatrix,(Y$4+1),FALSE)*$E600</f>
        <v>0</v>
      </c>
      <c r="Z598" s="22">
        <f t="shared" si="297"/>
        <v>0</v>
      </c>
      <c r="AA598" s="22">
        <f>VLOOKUP(CONCATENATE($F598," ",$G598),AllocFactorMatrix,(AA$4+1),FALSE)*$E600</f>
        <v>0</v>
      </c>
      <c r="AB598" s="22">
        <f>VLOOKUP(CONCATENATE($F598," ",$G598),AllocFactorMatrix,(AB$4+1),FALSE)*$E600</f>
        <v>0</v>
      </c>
      <c r="AC598" s="22">
        <f>VLOOKUP(CONCATENATE($F598," ",$G598),AllocFactorMatrix,(AC$4+1),FALSE)*$E600</f>
        <v>0</v>
      </c>
    </row>
    <row r="599" spans="4:29" hidden="1" outlineLevel="1">
      <c r="E599" s="19">
        <f t="shared" si="291"/>
        <v>0</v>
      </c>
      <c r="F599" s="42" t="str">
        <f>F600</f>
        <v>CUST_903</v>
      </c>
      <c r="G599" s="17" t="str">
        <f>$G$14</f>
        <v>CUSTOMER</v>
      </c>
      <c r="H599" s="21">
        <f t="shared" si="275"/>
        <v>0</v>
      </c>
      <c r="I599" s="22">
        <f>VLOOKUP(CONCATENATE($F599," ",$G599),AllocFactorMatrix,(I$4+1),FALSE)*$E600</f>
        <v>0</v>
      </c>
      <c r="J599" s="22">
        <f>VLOOKUP(CONCATENATE($F599," ",$G599),AllocFactorMatrix,(J$4+1),FALSE)*$E600</f>
        <v>0</v>
      </c>
      <c r="K599" s="22">
        <f>VLOOKUP(CONCATENATE($F599," ",$G599),AllocFactorMatrix,(K$4+1),FALSE)*$E600</f>
        <v>0</v>
      </c>
      <c r="L599" s="22">
        <f>VLOOKUP(CONCATENATE($F599," ",$G599),AllocFactorMatrix,(L$4+1),FALSE)*$E600</f>
        <v>0</v>
      </c>
      <c r="M599" s="22">
        <f t="shared" si="296"/>
        <v>0</v>
      </c>
      <c r="N599" s="22">
        <f>VLOOKUP(CONCATENATE($F599," ",$G599),AllocFactorMatrix,(N$4+1),FALSE)*$E600</f>
        <v>0</v>
      </c>
      <c r="O599" s="22">
        <f>VLOOKUP(CONCATENATE($F599," ",$G599),AllocFactorMatrix,(O$4+1),FALSE)*$E600</f>
        <v>0</v>
      </c>
      <c r="P599" s="22">
        <f>VLOOKUP(CONCATENATE($F599," ",$G599),AllocFactorMatrix,(P$4+1),FALSE)*$E600</f>
        <v>0</v>
      </c>
      <c r="Q599" s="22">
        <f>VLOOKUP(CONCATENATE($F599," ",$G599),AllocFactorMatrix,(Q$4+1),FALSE)*$E600</f>
        <v>0</v>
      </c>
      <c r="R599" s="22">
        <f t="shared" si="298"/>
        <v>0</v>
      </c>
      <c r="S599" s="22">
        <f>VLOOKUP(CONCATENATE($F599," ",$G599),AllocFactorMatrix,(S$4+1),FALSE)*$E600</f>
        <v>0</v>
      </c>
      <c r="T599" s="22">
        <f>VLOOKUP(CONCATENATE($F599," ",$G599),AllocFactorMatrix,(T$4+1),FALSE)*$E600</f>
        <v>0</v>
      </c>
      <c r="U599" s="22">
        <f>VLOOKUP(CONCATENATE($F599," ",$G599),AllocFactorMatrix,(U$4+1),FALSE)*$E600</f>
        <v>0</v>
      </c>
      <c r="V599" s="22">
        <f>VLOOKUP(CONCATENATE($F599," ",$G599),AllocFactorMatrix,(V$4+1),FALSE)*$E600</f>
        <v>0</v>
      </c>
      <c r="W599" s="22">
        <f t="shared" si="299"/>
        <v>0</v>
      </c>
      <c r="X599" s="22">
        <f>VLOOKUP(CONCATENATE($F599," ",$G599),AllocFactorMatrix,(X$4+1),FALSE)*$E600</f>
        <v>0</v>
      </c>
      <c r="Y599" s="22">
        <f>VLOOKUP(CONCATENATE($F599," ",$G599),AllocFactorMatrix,(Y$4+1),FALSE)*$E600</f>
        <v>0</v>
      </c>
      <c r="Z599" s="22">
        <f t="shared" si="297"/>
        <v>0</v>
      </c>
      <c r="AA599" s="22">
        <f>VLOOKUP(CONCATENATE($F599," ",$G599),AllocFactorMatrix,(AA$4+1),FALSE)*$E600</f>
        <v>0</v>
      </c>
      <c r="AB599" s="22">
        <f>VLOOKUP(CONCATENATE($F599," ",$G599),AllocFactorMatrix,(AB$4+1),FALSE)*$E600</f>
        <v>0</v>
      </c>
      <c r="AC599" s="22">
        <f>VLOOKUP(CONCATENATE($F599," ",$G599),AllocFactorMatrix,(AC$4+1),FALSE)*$E600</f>
        <v>0</v>
      </c>
    </row>
    <row r="600" spans="4:29" collapsed="1">
      <c r="E600" s="19">
        <v>0</v>
      </c>
      <c r="F600" s="42" t="str">
        <f>+F2112</f>
        <v>CUST_903</v>
      </c>
      <c r="G600" s="17" t="str">
        <f>$G$15</f>
        <v>TOTAL</v>
      </c>
      <c r="H600" s="21">
        <f t="shared" si="275"/>
        <v>0</v>
      </c>
      <c r="I600" s="22">
        <f>VLOOKUP(CONCATENATE($F600," ",$G600),AllocFactorMatrix,(I$4+1),FALSE)*$E600</f>
        <v>0</v>
      </c>
      <c r="J600" s="22">
        <f>VLOOKUP(CONCATENATE($F600," ",$G600),AllocFactorMatrix,(J$4+1),FALSE)*$E600</f>
        <v>0</v>
      </c>
      <c r="K600" s="22">
        <f>VLOOKUP(CONCATENATE($F600," ",$G600),AllocFactorMatrix,(K$4+1),FALSE)*$E600</f>
        <v>0</v>
      </c>
      <c r="L600" s="22">
        <f>VLOOKUP(CONCATENATE($F600," ",$G600),AllocFactorMatrix,(L$4+1),FALSE)*$E600</f>
        <v>0</v>
      </c>
      <c r="M600" s="22">
        <f t="shared" si="296"/>
        <v>0</v>
      </c>
      <c r="N600" s="22">
        <f>VLOOKUP(CONCATENATE($F600," ",$G600),AllocFactorMatrix,(N$4+1),FALSE)*$E600</f>
        <v>0</v>
      </c>
      <c r="O600" s="22">
        <f>VLOOKUP(CONCATENATE($F600," ",$G600),AllocFactorMatrix,(O$4+1),FALSE)*$E600</f>
        <v>0</v>
      </c>
      <c r="P600" s="22">
        <f>VLOOKUP(CONCATENATE($F600," ",$G600),AllocFactorMatrix,(P$4+1),FALSE)*$E600</f>
        <v>0</v>
      </c>
      <c r="Q600" s="22">
        <f>VLOOKUP(CONCATENATE($F600," ",$G600),AllocFactorMatrix,(Q$4+1),FALSE)*$E600</f>
        <v>0</v>
      </c>
      <c r="R600" s="22">
        <f t="shared" si="298"/>
        <v>0</v>
      </c>
      <c r="S600" s="22">
        <f>VLOOKUP(CONCATENATE($F600," ",$G600),AllocFactorMatrix,(S$4+1),FALSE)*$E600</f>
        <v>0</v>
      </c>
      <c r="T600" s="22">
        <f>VLOOKUP(CONCATENATE($F600," ",$G600),AllocFactorMatrix,(T$4+1),FALSE)*$E600</f>
        <v>0</v>
      </c>
      <c r="U600" s="22">
        <f>VLOOKUP(CONCATENATE($F600," ",$G600),AllocFactorMatrix,(U$4+1),FALSE)*$E600</f>
        <v>0</v>
      </c>
      <c r="V600" s="22">
        <f>VLOOKUP(CONCATENATE($F600," ",$G600),AllocFactorMatrix,(V$4+1),FALSE)*$E600</f>
        <v>0</v>
      </c>
      <c r="W600" s="22">
        <f t="shared" si="299"/>
        <v>0</v>
      </c>
      <c r="X600" s="22">
        <f>VLOOKUP(CONCATENATE($F600," ",$G600),AllocFactorMatrix,(X$4+1),FALSE)*$E600</f>
        <v>0</v>
      </c>
      <c r="Y600" s="22">
        <f>VLOOKUP(CONCATENATE($F600," ",$G600),AllocFactorMatrix,(Y$4+1),FALSE)*$E600</f>
        <v>0</v>
      </c>
      <c r="Z600" s="22">
        <f t="shared" si="297"/>
        <v>0</v>
      </c>
      <c r="AA600" s="22">
        <f>VLOOKUP(CONCATENATE($F600," ",$G600),AllocFactorMatrix,(AA$4+1),FALSE)*$E600</f>
        <v>0</v>
      </c>
      <c r="AB600" s="22">
        <f>VLOOKUP(CONCATENATE($F600," ",$G600),AllocFactorMatrix,(AB$4+1),FALSE)*$E600</f>
        <v>0</v>
      </c>
      <c r="AC600" s="22">
        <f>VLOOKUP(CONCATENATE($F600," ",$G600),AllocFactorMatrix,(AC$4+1),FALSE)*$E600</f>
        <v>0</v>
      </c>
    </row>
    <row r="601" spans="4:29" hidden="1" outlineLevel="1">
      <c r="F601" s="42" t="str">
        <f>F608</f>
        <v>PROD_ENERGY</v>
      </c>
      <c r="G601" s="17" t="str">
        <f>$G$8</f>
        <v>PRODUCTION</v>
      </c>
      <c r="H601" s="21">
        <f t="shared" si="275"/>
        <v>0</v>
      </c>
      <c r="I601" s="22">
        <f>VLOOKUP(CONCATENATE($F601," ",$G601),AllocFactorMatrix,(I$4+1),FALSE)*$E608</f>
        <v>0</v>
      </c>
      <c r="J601" s="22">
        <f>VLOOKUP(CONCATENATE($F601," ",$G601),AllocFactorMatrix,(J$4+1),FALSE)*$E608</f>
        <v>0</v>
      </c>
      <c r="K601" s="22">
        <f>VLOOKUP(CONCATENATE($F601," ",$G601),AllocFactorMatrix,(K$4+1),FALSE)*$E608</f>
        <v>0</v>
      </c>
      <c r="L601" s="22">
        <f>VLOOKUP(CONCATENATE($F601," ",$G601),AllocFactorMatrix,(L$4+1),FALSE)*$E608</f>
        <v>0</v>
      </c>
      <c r="M601" s="22">
        <f t="shared" ref="M601:M608" si="300">SUBTOTAL(9,J601:L601)</f>
        <v>0</v>
      </c>
      <c r="N601" s="22">
        <f>VLOOKUP(CONCATENATE($F601," ",$G601),AllocFactorMatrix,(N$4+1),FALSE)*$E608</f>
        <v>0</v>
      </c>
      <c r="O601" s="22">
        <f>VLOOKUP(CONCATENATE($F601," ",$G601),AllocFactorMatrix,(O$4+1),FALSE)*$E608</f>
        <v>0</v>
      </c>
      <c r="P601" s="22">
        <f>VLOOKUP(CONCATENATE($F601," ",$G601),AllocFactorMatrix,(P$4+1),FALSE)*$E608</f>
        <v>0</v>
      </c>
      <c r="Q601" s="22">
        <f>VLOOKUP(CONCATENATE($F601," ",$G601),AllocFactorMatrix,(Q$4+1),FALSE)*$E608</f>
        <v>0</v>
      </c>
      <c r="R601" s="22">
        <f>SUBTOTAL(9,N601:Q601)</f>
        <v>0</v>
      </c>
      <c r="S601" s="22">
        <f>VLOOKUP(CONCATENATE($F601," ",$G601),AllocFactorMatrix,(S$4+1),FALSE)*$E608</f>
        <v>0</v>
      </c>
      <c r="T601" s="22">
        <f>VLOOKUP(CONCATENATE($F601," ",$G601),AllocFactorMatrix,(T$4+1),FALSE)*$E608</f>
        <v>0</v>
      </c>
      <c r="U601" s="22">
        <f>VLOOKUP(CONCATENATE($F601," ",$G601),AllocFactorMatrix,(U$4+1),FALSE)*$E608</f>
        <v>0</v>
      </c>
      <c r="V601" s="22">
        <f>VLOOKUP(CONCATENATE($F601," ",$G601),AllocFactorMatrix,(V$4+1),FALSE)*$E608</f>
        <v>0</v>
      </c>
      <c r="W601" s="22">
        <f>SUBTOTAL(9,S601:V601)</f>
        <v>0</v>
      </c>
      <c r="X601" s="22">
        <f>VLOOKUP(CONCATENATE($F601," ",$G601),AllocFactorMatrix,(X$4+1),FALSE)*$E608</f>
        <v>0</v>
      </c>
      <c r="Y601" s="22">
        <f>VLOOKUP(CONCATENATE($F601," ",$G601),AllocFactorMatrix,(Y$4+1),FALSE)*$E608</f>
        <v>0</v>
      </c>
      <c r="Z601" s="22">
        <f t="shared" ref="Z601:Z608" si="301">SUBTOTAL(9,X601:Y601)</f>
        <v>0</v>
      </c>
      <c r="AA601" s="22">
        <f>VLOOKUP(CONCATENATE($F601," ",$G601),AllocFactorMatrix,(AA$4+1),FALSE)*$E608</f>
        <v>0</v>
      </c>
      <c r="AB601" s="22">
        <f>VLOOKUP(CONCATENATE($F601," ",$G601),AllocFactorMatrix,(AB$4+1),FALSE)*$E608</f>
        <v>0</v>
      </c>
      <c r="AC601" s="22">
        <f>VLOOKUP(CONCATENATE($F601," ",$G601),AllocFactorMatrix,(AC$4+1),FALSE)*$E608</f>
        <v>0</v>
      </c>
    </row>
    <row r="602" spans="4:29" hidden="1" outlineLevel="1">
      <c r="F602" s="42" t="str">
        <f>F608</f>
        <v>PROD_ENERGY</v>
      </c>
      <c r="G602" s="17" t="str">
        <f>$G$9</f>
        <v>BULKTRAN</v>
      </c>
      <c r="H602" s="21">
        <f t="shared" si="275"/>
        <v>0</v>
      </c>
      <c r="I602" s="22">
        <f>VLOOKUP(CONCATENATE($F602," ",$G602),AllocFactorMatrix,(I$4+1),FALSE)*$E608</f>
        <v>0</v>
      </c>
      <c r="J602" s="22">
        <f>VLOOKUP(CONCATENATE($F602," ",$G602),AllocFactorMatrix,(J$4+1),FALSE)*$E608</f>
        <v>0</v>
      </c>
      <c r="K602" s="22">
        <f>VLOOKUP(CONCATENATE($F602," ",$G602),AllocFactorMatrix,(K$4+1),FALSE)*$E608</f>
        <v>0</v>
      </c>
      <c r="L602" s="22">
        <f>VLOOKUP(CONCATENATE($F602," ",$G602),AllocFactorMatrix,(L$4+1),FALSE)*$E608</f>
        <v>0</v>
      </c>
      <c r="M602" s="22">
        <f t="shared" si="300"/>
        <v>0</v>
      </c>
      <c r="N602" s="22">
        <f>VLOOKUP(CONCATENATE($F602," ",$G602),AllocFactorMatrix,(N$4+1),FALSE)*$E608</f>
        <v>0</v>
      </c>
      <c r="O602" s="22">
        <f>VLOOKUP(CONCATENATE($F602," ",$G602),AllocFactorMatrix,(O$4+1),FALSE)*$E608</f>
        <v>0</v>
      </c>
      <c r="P602" s="22">
        <f>VLOOKUP(CONCATENATE($F602," ",$G602),AllocFactorMatrix,(P$4+1),FALSE)*$E608</f>
        <v>0</v>
      </c>
      <c r="Q602" s="22">
        <f>VLOOKUP(CONCATENATE($F602," ",$G602),AllocFactorMatrix,(Q$4+1),FALSE)*$E608</f>
        <v>0</v>
      </c>
      <c r="R602" s="22">
        <f t="shared" ref="R602:R608" si="302">SUBTOTAL(9,N602:Q602)</f>
        <v>0</v>
      </c>
      <c r="S602" s="22">
        <f>VLOOKUP(CONCATENATE($F602," ",$G602),AllocFactorMatrix,(S$4+1),FALSE)*$E608</f>
        <v>0</v>
      </c>
      <c r="T602" s="22">
        <f>VLOOKUP(CONCATENATE($F602," ",$G602),AllocFactorMatrix,(T$4+1),FALSE)*$E608</f>
        <v>0</v>
      </c>
      <c r="U602" s="22">
        <f>VLOOKUP(CONCATENATE($F602," ",$G602),AllocFactorMatrix,(U$4+1),FALSE)*$E608</f>
        <v>0</v>
      </c>
      <c r="V602" s="22">
        <f>VLOOKUP(CONCATENATE($F602," ",$G602),AllocFactorMatrix,(V$4+1),FALSE)*$E608</f>
        <v>0</v>
      </c>
      <c r="W602" s="22">
        <f t="shared" ref="W602:W608" si="303">SUBTOTAL(9,S602:V602)</f>
        <v>0</v>
      </c>
      <c r="X602" s="22">
        <f>VLOOKUP(CONCATENATE($F602," ",$G602),AllocFactorMatrix,(X$4+1),FALSE)*$E608</f>
        <v>0</v>
      </c>
      <c r="Y602" s="22">
        <f>VLOOKUP(CONCATENATE($F602," ",$G602),AllocFactorMatrix,(Y$4+1),FALSE)*$E608</f>
        <v>0</v>
      </c>
      <c r="Z602" s="22">
        <f t="shared" si="301"/>
        <v>0</v>
      </c>
      <c r="AA602" s="22">
        <f>VLOOKUP(CONCATENATE($F602," ",$G602),AllocFactorMatrix,(AA$4+1),FALSE)*$E608</f>
        <v>0</v>
      </c>
      <c r="AB602" s="22">
        <f>VLOOKUP(CONCATENATE($F602," ",$G602),AllocFactorMatrix,(AB$4+1),FALSE)*$E608</f>
        <v>0</v>
      </c>
      <c r="AC602" s="22">
        <f>VLOOKUP(CONCATENATE($F602," ",$G602),AllocFactorMatrix,(AC$4+1),FALSE)*$E608</f>
        <v>0</v>
      </c>
    </row>
    <row r="603" spans="4:29" hidden="1" outlineLevel="1">
      <c r="F603" s="42" t="str">
        <f>F608</f>
        <v>PROD_ENERGY</v>
      </c>
      <c r="G603" s="17" t="str">
        <f>$G$10</f>
        <v>SUBTRAN</v>
      </c>
      <c r="H603" s="21">
        <f t="shared" si="275"/>
        <v>0</v>
      </c>
      <c r="I603" s="22">
        <f>VLOOKUP(CONCATENATE($F603," ",$G603),AllocFactorMatrix,(I$4+1),FALSE)*$E608</f>
        <v>0</v>
      </c>
      <c r="J603" s="22">
        <f>VLOOKUP(CONCATENATE($F603," ",$G603),AllocFactorMatrix,(J$4+1),FALSE)*$E608</f>
        <v>0</v>
      </c>
      <c r="K603" s="22">
        <f>VLOOKUP(CONCATENATE($F603," ",$G603),AllocFactorMatrix,(K$4+1),FALSE)*$E608</f>
        <v>0</v>
      </c>
      <c r="L603" s="22">
        <f>VLOOKUP(CONCATENATE($F603," ",$G603),AllocFactorMatrix,(L$4+1),FALSE)*$E608</f>
        <v>0</v>
      </c>
      <c r="M603" s="22">
        <f t="shared" si="300"/>
        <v>0</v>
      </c>
      <c r="N603" s="22">
        <f>VLOOKUP(CONCATENATE($F603," ",$G603),AllocFactorMatrix,(N$4+1),FALSE)*$E608</f>
        <v>0</v>
      </c>
      <c r="O603" s="22">
        <f>VLOOKUP(CONCATENATE($F603," ",$G603),AllocFactorMatrix,(O$4+1),FALSE)*$E608</f>
        <v>0</v>
      </c>
      <c r="P603" s="22">
        <f>VLOOKUP(CONCATENATE($F603," ",$G603),AllocFactorMatrix,(P$4+1),FALSE)*$E608</f>
        <v>0</v>
      </c>
      <c r="Q603" s="22">
        <f>VLOOKUP(CONCATENATE($F603," ",$G603),AllocFactorMatrix,(Q$4+1),FALSE)*$E608</f>
        <v>0</v>
      </c>
      <c r="R603" s="22">
        <f t="shared" si="302"/>
        <v>0</v>
      </c>
      <c r="S603" s="22">
        <f>VLOOKUP(CONCATENATE($F603," ",$G603),AllocFactorMatrix,(S$4+1),FALSE)*$E608</f>
        <v>0</v>
      </c>
      <c r="T603" s="22">
        <f>VLOOKUP(CONCATENATE($F603," ",$G603),AllocFactorMatrix,(T$4+1),FALSE)*$E608</f>
        <v>0</v>
      </c>
      <c r="U603" s="22">
        <f>VLOOKUP(CONCATENATE($F603," ",$G603),AllocFactorMatrix,(U$4+1),FALSE)*$E608</f>
        <v>0</v>
      </c>
      <c r="V603" s="22">
        <f>VLOOKUP(CONCATENATE($F603," ",$G603),AllocFactorMatrix,(V$4+1),FALSE)*$E608</f>
        <v>0</v>
      </c>
      <c r="W603" s="22">
        <f t="shared" si="303"/>
        <v>0</v>
      </c>
      <c r="X603" s="22">
        <f>VLOOKUP(CONCATENATE($F603," ",$G603),AllocFactorMatrix,(X$4+1),FALSE)*$E608</f>
        <v>0</v>
      </c>
      <c r="Y603" s="22">
        <f>VLOOKUP(CONCATENATE($F603," ",$G603),AllocFactorMatrix,(Y$4+1),FALSE)*$E608</f>
        <v>0</v>
      </c>
      <c r="Z603" s="22">
        <f t="shared" si="301"/>
        <v>0</v>
      </c>
      <c r="AA603" s="22">
        <f>VLOOKUP(CONCATENATE($F603," ",$G603),AllocFactorMatrix,(AA$4+1),FALSE)*$E608</f>
        <v>0</v>
      </c>
      <c r="AB603" s="22">
        <f>VLOOKUP(CONCATENATE($F603," ",$G603),AllocFactorMatrix,(AB$4+1),FALSE)*$E608</f>
        <v>0</v>
      </c>
      <c r="AC603" s="22">
        <f>VLOOKUP(CONCATENATE($F603," ",$G603),AllocFactorMatrix,(AC$4+1),FALSE)*$E608</f>
        <v>0</v>
      </c>
    </row>
    <row r="604" spans="4:29" hidden="1" outlineLevel="1">
      <c r="F604" s="42" t="str">
        <f>F608</f>
        <v>PROD_ENERGY</v>
      </c>
      <c r="G604" s="17" t="str">
        <f>$G$11</f>
        <v>DISTPRI</v>
      </c>
      <c r="H604" s="21">
        <f t="shared" si="275"/>
        <v>0</v>
      </c>
      <c r="I604" s="22">
        <f>VLOOKUP(CONCATENATE($F604," ",$G604),AllocFactorMatrix,(I$4+1),FALSE)*$E608</f>
        <v>0</v>
      </c>
      <c r="J604" s="22">
        <f>VLOOKUP(CONCATENATE($F604," ",$G604),AllocFactorMatrix,(J$4+1),FALSE)*$E608</f>
        <v>0</v>
      </c>
      <c r="K604" s="22">
        <f>VLOOKUP(CONCATENATE($F604," ",$G604),AllocFactorMatrix,(K$4+1),FALSE)*$E608</f>
        <v>0</v>
      </c>
      <c r="L604" s="22">
        <f>VLOOKUP(CONCATENATE($F604," ",$G604),AllocFactorMatrix,(L$4+1),FALSE)*$E608</f>
        <v>0</v>
      </c>
      <c r="M604" s="22">
        <f t="shared" si="300"/>
        <v>0</v>
      </c>
      <c r="N604" s="22">
        <f>VLOOKUP(CONCATENATE($F604," ",$G604),AllocFactorMatrix,(N$4+1),FALSE)*$E608</f>
        <v>0</v>
      </c>
      <c r="O604" s="22">
        <f>VLOOKUP(CONCATENATE($F604," ",$G604),AllocFactorMatrix,(O$4+1),FALSE)*$E608</f>
        <v>0</v>
      </c>
      <c r="P604" s="22">
        <f>VLOOKUP(CONCATENATE($F604," ",$G604),AllocFactorMatrix,(P$4+1),FALSE)*$E608</f>
        <v>0</v>
      </c>
      <c r="Q604" s="22">
        <f>VLOOKUP(CONCATENATE($F604," ",$G604),AllocFactorMatrix,(Q$4+1),FALSE)*$E608</f>
        <v>0</v>
      </c>
      <c r="R604" s="22">
        <f t="shared" si="302"/>
        <v>0</v>
      </c>
      <c r="S604" s="22">
        <f>VLOOKUP(CONCATENATE($F604," ",$G604),AllocFactorMatrix,(S$4+1),FALSE)*$E608</f>
        <v>0</v>
      </c>
      <c r="T604" s="22">
        <f>VLOOKUP(CONCATENATE($F604," ",$G604),AllocFactorMatrix,(T$4+1),FALSE)*$E608</f>
        <v>0</v>
      </c>
      <c r="U604" s="22">
        <f>VLOOKUP(CONCATENATE($F604," ",$G604),AllocFactorMatrix,(U$4+1),FALSE)*$E608</f>
        <v>0</v>
      </c>
      <c r="V604" s="22">
        <f>VLOOKUP(CONCATENATE($F604," ",$G604),AllocFactorMatrix,(V$4+1),FALSE)*$E608</f>
        <v>0</v>
      </c>
      <c r="W604" s="22">
        <f t="shared" si="303"/>
        <v>0</v>
      </c>
      <c r="X604" s="22">
        <f>VLOOKUP(CONCATENATE($F604," ",$G604),AllocFactorMatrix,(X$4+1),FALSE)*$E608</f>
        <v>0</v>
      </c>
      <c r="Y604" s="22">
        <f>VLOOKUP(CONCATENATE($F604," ",$G604),AllocFactorMatrix,(Y$4+1),FALSE)*$E608</f>
        <v>0</v>
      </c>
      <c r="Z604" s="22">
        <f t="shared" si="301"/>
        <v>0</v>
      </c>
      <c r="AA604" s="22">
        <f>VLOOKUP(CONCATENATE($F604," ",$G604),AllocFactorMatrix,(AA$4+1),FALSE)*$E608</f>
        <v>0</v>
      </c>
      <c r="AB604" s="22">
        <f>VLOOKUP(CONCATENATE($F604," ",$G604),AllocFactorMatrix,(AB$4+1),FALSE)*$E608</f>
        <v>0</v>
      </c>
      <c r="AC604" s="22">
        <f>VLOOKUP(CONCATENATE($F604," ",$G604),AllocFactorMatrix,(AC$4+1),FALSE)*$E608</f>
        <v>0</v>
      </c>
    </row>
    <row r="605" spans="4:29" hidden="1" outlineLevel="1">
      <c r="F605" s="42" t="str">
        <f>F608</f>
        <v>PROD_ENERGY</v>
      </c>
      <c r="G605" s="17" t="str">
        <f>$G$12</f>
        <v>DISTSEC</v>
      </c>
      <c r="H605" s="21">
        <f t="shared" si="275"/>
        <v>0</v>
      </c>
      <c r="I605" s="22">
        <f>VLOOKUP(CONCATENATE($F605," ",$G605),AllocFactorMatrix,(I$4+1),FALSE)*$E608</f>
        <v>0</v>
      </c>
      <c r="J605" s="22">
        <f>VLOOKUP(CONCATENATE($F605," ",$G605),AllocFactorMatrix,(J$4+1),FALSE)*$E608</f>
        <v>0</v>
      </c>
      <c r="K605" s="22">
        <f>VLOOKUP(CONCATENATE($F605," ",$G605),AllocFactorMatrix,(K$4+1),FALSE)*$E608</f>
        <v>0</v>
      </c>
      <c r="L605" s="22">
        <f>VLOOKUP(CONCATENATE($F605," ",$G605),AllocFactorMatrix,(L$4+1),FALSE)*$E608</f>
        <v>0</v>
      </c>
      <c r="M605" s="22">
        <f t="shared" si="300"/>
        <v>0</v>
      </c>
      <c r="N605" s="22">
        <f>VLOOKUP(CONCATENATE($F605," ",$G605),AllocFactorMatrix,(N$4+1),FALSE)*$E608</f>
        <v>0</v>
      </c>
      <c r="O605" s="22">
        <f>VLOOKUP(CONCATENATE($F605," ",$G605),AllocFactorMatrix,(O$4+1),FALSE)*$E608</f>
        <v>0</v>
      </c>
      <c r="P605" s="22">
        <f>VLOOKUP(CONCATENATE($F605," ",$G605),AllocFactorMatrix,(P$4+1),FALSE)*$E608</f>
        <v>0</v>
      </c>
      <c r="Q605" s="22">
        <f>VLOOKUP(CONCATENATE($F605," ",$G605),AllocFactorMatrix,(Q$4+1),FALSE)*$E608</f>
        <v>0</v>
      </c>
      <c r="R605" s="22">
        <f t="shared" si="302"/>
        <v>0</v>
      </c>
      <c r="S605" s="22">
        <f>VLOOKUP(CONCATENATE($F605," ",$G605),AllocFactorMatrix,(S$4+1),FALSE)*$E608</f>
        <v>0</v>
      </c>
      <c r="T605" s="22">
        <f>VLOOKUP(CONCATENATE($F605," ",$G605),AllocFactorMatrix,(T$4+1),FALSE)*$E608</f>
        <v>0</v>
      </c>
      <c r="U605" s="22">
        <f>VLOOKUP(CONCATENATE($F605," ",$G605),AllocFactorMatrix,(U$4+1),FALSE)*$E608</f>
        <v>0</v>
      </c>
      <c r="V605" s="22">
        <f>VLOOKUP(CONCATENATE($F605," ",$G605),AllocFactorMatrix,(V$4+1),FALSE)*$E608</f>
        <v>0</v>
      </c>
      <c r="W605" s="22">
        <f t="shared" si="303"/>
        <v>0</v>
      </c>
      <c r="X605" s="22">
        <f>VLOOKUP(CONCATENATE($F605," ",$G605),AllocFactorMatrix,(X$4+1),FALSE)*$E608</f>
        <v>0</v>
      </c>
      <c r="Y605" s="22">
        <f>VLOOKUP(CONCATENATE($F605," ",$G605),AllocFactorMatrix,(Y$4+1),FALSE)*$E608</f>
        <v>0</v>
      </c>
      <c r="Z605" s="22">
        <f t="shared" si="301"/>
        <v>0</v>
      </c>
      <c r="AA605" s="22">
        <f>VLOOKUP(CONCATENATE($F605," ",$G605),AllocFactorMatrix,(AA$4+1),FALSE)*$E608</f>
        <v>0</v>
      </c>
      <c r="AB605" s="22">
        <f>VLOOKUP(CONCATENATE($F605," ",$G605),AllocFactorMatrix,(AB$4+1),FALSE)*$E608</f>
        <v>0</v>
      </c>
      <c r="AC605" s="22">
        <f>VLOOKUP(CONCATENATE($F605," ",$G605),AllocFactorMatrix,(AC$4+1),FALSE)*$E608</f>
        <v>0</v>
      </c>
    </row>
    <row r="606" spans="4:29" hidden="1" outlineLevel="1">
      <c r="F606" s="42" t="str">
        <f>F608</f>
        <v>PROD_ENERGY</v>
      </c>
      <c r="G606" s="17" t="str">
        <f>$G$13</f>
        <v>ENERGY</v>
      </c>
      <c r="H606" s="21">
        <f t="shared" si="275"/>
        <v>0</v>
      </c>
      <c r="I606" s="22">
        <f>VLOOKUP(CONCATENATE($F606," ",$G606),AllocFactorMatrix,(I$4+1),FALSE)*$E608</f>
        <v>0</v>
      </c>
      <c r="J606" s="22">
        <f>VLOOKUP(CONCATENATE($F606," ",$G606),AllocFactorMatrix,(J$4+1),FALSE)*$E608</f>
        <v>0</v>
      </c>
      <c r="K606" s="22">
        <f>VLOOKUP(CONCATENATE($F606," ",$G606),AllocFactorMatrix,(K$4+1),FALSE)*$E608</f>
        <v>0</v>
      </c>
      <c r="L606" s="22">
        <f>VLOOKUP(CONCATENATE($F606," ",$G606),AllocFactorMatrix,(L$4+1),FALSE)*$E608</f>
        <v>0</v>
      </c>
      <c r="M606" s="22">
        <f t="shared" si="300"/>
        <v>0</v>
      </c>
      <c r="N606" s="22">
        <f>VLOOKUP(CONCATENATE($F606," ",$G606),AllocFactorMatrix,(N$4+1),FALSE)*$E608</f>
        <v>0</v>
      </c>
      <c r="O606" s="22">
        <f>VLOOKUP(CONCATENATE($F606," ",$G606),AllocFactorMatrix,(O$4+1),FALSE)*$E608</f>
        <v>0</v>
      </c>
      <c r="P606" s="22">
        <f>VLOOKUP(CONCATENATE($F606," ",$G606),AllocFactorMatrix,(P$4+1),FALSE)*$E608</f>
        <v>0</v>
      </c>
      <c r="Q606" s="22">
        <f>VLOOKUP(CONCATENATE($F606," ",$G606),AllocFactorMatrix,(Q$4+1),FALSE)*$E608</f>
        <v>0</v>
      </c>
      <c r="R606" s="22">
        <f t="shared" si="302"/>
        <v>0</v>
      </c>
      <c r="S606" s="22">
        <f>VLOOKUP(CONCATENATE($F606," ",$G606),AllocFactorMatrix,(S$4+1),FALSE)*$E608</f>
        <v>0</v>
      </c>
      <c r="T606" s="22">
        <f>VLOOKUP(CONCATENATE($F606," ",$G606),AllocFactorMatrix,(T$4+1),FALSE)*$E608</f>
        <v>0</v>
      </c>
      <c r="U606" s="22">
        <f>VLOOKUP(CONCATENATE($F606," ",$G606),AllocFactorMatrix,(U$4+1),FALSE)*$E608</f>
        <v>0</v>
      </c>
      <c r="V606" s="22">
        <f>VLOOKUP(CONCATENATE($F606," ",$G606),AllocFactorMatrix,(V$4+1),FALSE)*$E608</f>
        <v>0</v>
      </c>
      <c r="W606" s="22">
        <f t="shared" si="303"/>
        <v>0</v>
      </c>
      <c r="X606" s="22">
        <f>VLOOKUP(CONCATENATE($F606," ",$G606),AllocFactorMatrix,(X$4+1),FALSE)*$E608</f>
        <v>0</v>
      </c>
      <c r="Y606" s="22">
        <f>VLOOKUP(CONCATENATE($F606," ",$G606),AllocFactorMatrix,(Y$4+1),FALSE)*$E608</f>
        <v>0</v>
      </c>
      <c r="Z606" s="22">
        <f t="shared" si="301"/>
        <v>0</v>
      </c>
      <c r="AA606" s="22">
        <f>VLOOKUP(CONCATENATE($F606," ",$G606),AllocFactorMatrix,(AA$4+1),FALSE)*$E608</f>
        <v>0</v>
      </c>
      <c r="AB606" s="22">
        <f>VLOOKUP(CONCATENATE($F606," ",$G606),AllocFactorMatrix,(AB$4+1),FALSE)*$E608</f>
        <v>0</v>
      </c>
      <c r="AC606" s="22">
        <f>VLOOKUP(CONCATENATE($F606," ",$G606),AllocFactorMatrix,(AC$4+1),FALSE)*$E608</f>
        <v>0</v>
      </c>
    </row>
    <row r="607" spans="4:29" hidden="1" outlineLevel="1">
      <c r="F607" s="42" t="str">
        <f>F608</f>
        <v>PROD_ENERGY</v>
      </c>
      <c r="G607" s="17" t="str">
        <f>$G$14</f>
        <v>CUSTOMER</v>
      </c>
      <c r="H607" s="21">
        <f t="shared" si="275"/>
        <v>0</v>
      </c>
      <c r="I607" s="22">
        <f>VLOOKUP(CONCATENATE($F607," ",$G607),AllocFactorMatrix,(I$4+1),FALSE)*$E608</f>
        <v>0</v>
      </c>
      <c r="J607" s="22">
        <f>VLOOKUP(CONCATENATE($F607," ",$G607),AllocFactorMatrix,(J$4+1),FALSE)*$E608</f>
        <v>0</v>
      </c>
      <c r="K607" s="22">
        <f>VLOOKUP(CONCATENATE($F607," ",$G607),AllocFactorMatrix,(K$4+1),FALSE)*$E608</f>
        <v>0</v>
      </c>
      <c r="L607" s="22">
        <f>VLOOKUP(CONCATENATE($F607," ",$G607),AllocFactorMatrix,(L$4+1),FALSE)*$E608</f>
        <v>0</v>
      </c>
      <c r="M607" s="22">
        <f t="shared" si="300"/>
        <v>0</v>
      </c>
      <c r="N607" s="22">
        <f>VLOOKUP(CONCATENATE($F607," ",$G607),AllocFactorMatrix,(N$4+1),FALSE)*$E608</f>
        <v>0</v>
      </c>
      <c r="O607" s="22">
        <f>VLOOKUP(CONCATENATE($F607," ",$G607),AllocFactorMatrix,(O$4+1),FALSE)*$E608</f>
        <v>0</v>
      </c>
      <c r="P607" s="22">
        <f>VLOOKUP(CONCATENATE($F607," ",$G607),AllocFactorMatrix,(P$4+1),FALSE)*$E608</f>
        <v>0</v>
      </c>
      <c r="Q607" s="22">
        <f>VLOOKUP(CONCATENATE($F607," ",$G607),AllocFactorMatrix,(Q$4+1),FALSE)*$E608</f>
        <v>0</v>
      </c>
      <c r="R607" s="22">
        <f t="shared" si="302"/>
        <v>0</v>
      </c>
      <c r="S607" s="22">
        <f>VLOOKUP(CONCATENATE($F607," ",$G607),AllocFactorMatrix,(S$4+1),FALSE)*$E608</f>
        <v>0</v>
      </c>
      <c r="T607" s="22">
        <f>VLOOKUP(CONCATENATE($F607," ",$G607),AllocFactorMatrix,(T$4+1),FALSE)*$E608</f>
        <v>0</v>
      </c>
      <c r="U607" s="22">
        <f>VLOOKUP(CONCATENATE($F607," ",$G607),AllocFactorMatrix,(U$4+1),FALSE)*$E608</f>
        <v>0</v>
      </c>
      <c r="V607" s="22">
        <f>VLOOKUP(CONCATENATE($F607," ",$G607),AllocFactorMatrix,(V$4+1),FALSE)*$E608</f>
        <v>0</v>
      </c>
      <c r="W607" s="22">
        <f t="shared" si="303"/>
        <v>0</v>
      </c>
      <c r="X607" s="22">
        <f>VLOOKUP(CONCATENATE($F607," ",$G607),AllocFactorMatrix,(X$4+1),FALSE)*$E608</f>
        <v>0</v>
      </c>
      <c r="Y607" s="22">
        <f>VLOOKUP(CONCATENATE($F607," ",$G607),AllocFactorMatrix,(Y$4+1),FALSE)*$E608</f>
        <v>0</v>
      </c>
      <c r="Z607" s="22">
        <f t="shared" si="301"/>
        <v>0</v>
      </c>
      <c r="AA607" s="22">
        <f>VLOOKUP(CONCATENATE($F607," ",$G607),AllocFactorMatrix,(AA$4+1),FALSE)*$E608</f>
        <v>0</v>
      </c>
      <c r="AB607" s="22">
        <f>VLOOKUP(CONCATENATE($F607," ",$G607),AllocFactorMatrix,(AB$4+1),FALSE)*$E608</f>
        <v>0</v>
      </c>
      <c r="AC607" s="22">
        <f>VLOOKUP(CONCATENATE($F607," ",$G607),AllocFactorMatrix,(AC$4+1),FALSE)*$E608</f>
        <v>0</v>
      </c>
    </row>
    <row r="608" spans="4:29" collapsed="1">
      <c r="E608" s="19">
        <v>0</v>
      </c>
      <c r="F608" s="42" t="str">
        <f>+F2120</f>
        <v>PROD_ENERGY</v>
      </c>
      <c r="G608" s="17" t="str">
        <f>$G$15</f>
        <v>TOTAL</v>
      </c>
      <c r="H608" s="21">
        <f t="shared" si="275"/>
        <v>0</v>
      </c>
      <c r="I608" s="22">
        <f>VLOOKUP(CONCATENATE($F608," ",$G608),AllocFactorMatrix,(I$4+1),FALSE)*$E608</f>
        <v>0</v>
      </c>
      <c r="J608" s="22">
        <f>VLOOKUP(CONCATENATE($F608," ",$G608),AllocFactorMatrix,(J$4+1),FALSE)*$E608</f>
        <v>0</v>
      </c>
      <c r="K608" s="22">
        <f>VLOOKUP(CONCATENATE($F608," ",$G608),AllocFactorMatrix,(K$4+1),FALSE)*$E608</f>
        <v>0</v>
      </c>
      <c r="L608" s="22">
        <f>VLOOKUP(CONCATENATE($F608," ",$G608),AllocFactorMatrix,(L$4+1),FALSE)*$E608</f>
        <v>0</v>
      </c>
      <c r="M608" s="22">
        <f t="shared" si="300"/>
        <v>0</v>
      </c>
      <c r="N608" s="22">
        <f>VLOOKUP(CONCATENATE($F608," ",$G608),AllocFactorMatrix,(N$4+1),FALSE)*$E608</f>
        <v>0</v>
      </c>
      <c r="O608" s="22">
        <f>VLOOKUP(CONCATENATE($F608," ",$G608),AllocFactorMatrix,(O$4+1),FALSE)*$E608</f>
        <v>0</v>
      </c>
      <c r="P608" s="22">
        <f>VLOOKUP(CONCATENATE($F608," ",$G608),AllocFactorMatrix,(P$4+1),FALSE)*$E608</f>
        <v>0</v>
      </c>
      <c r="Q608" s="22">
        <f>VLOOKUP(CONCATENATE($F608," ",$G608),AllocFactorMatrix,(Q$4+1),FALSE)*$E608</f>
        <v>0</v>
      </c>
      <c r="R608" s="22">
        <f t="shared" si="302"/>
        <v>0</v>
      </c>
      <c r="S608" s="22">
        <f>VLOOKUP(CONCATENATE($F608," ",$G608),AllocFactorMatrix,(S$4+1),FALSE)*$E608</f>
        <v>0</v>
      </c>
      <c r="T608" s="22">
        <f>VLOOKUP(CONCATENATE($F608," ",$G608),AllocFactorMatrix,(T$4+1),FALSE)*$E608</f>
        <v>0</v>
      </c>
      <c r="U608" s="22">
        <f>VLOOKUP(CONCATENATE($F608," ",$G608),AllocFactorMatrix,(U$4+1),FALSE)*$E608</f>
        <v>0</v>
      </c>
      <c r="V608" s="22">
        <f>VLOOKUP(CONCATENATE($F608," ",$G608),AllocFactorMatrix,(V$4+1),FALSE)*$E608</f>
        <v>0</v>
      </c>
      <c r="W608" s="22">
        <f t="shared" si="303"/>
        <v>0</v>
      </c>
      <c r="X608" s="22">
        <f>VLOOKUP(CONCATENATE($F608," ",$G608),AllocFactorMatrix,(X$4+1),FALSE)*$E608</f>
        <v>0</v>
      </c>
      <c r="Y608" s="22">
        <f>VLOOKUP(CONCATENATE($F608," ",$G608),AllocFactorMatrix,(Y$4+1),FALSE)*$E608</f>
        <v>0</v>
      </c>
      <c r="Z608" s="22">
        <f t="shared" si="301"/>
        <v>0</v>
      </c>
      <c r="AA608" s="22">
        <f>VLOOKUP(CONCATENATE($F608," ",$G608),AllocFactorMatrix,(AA$4+1),FALSE)*$E608</f>
        <v>0</v>
      </c>
      <c r="AB608" s="22">
        <f>VLOOKUP(CONCATENATE($F608," ",$G608),AllocFactorMatrix,(AB$4+1),FALSE)*$E608</f>
        <v>0</v>
      </c>
      <c r="AC608" s="22">
        <f>VLOOKUP(CONCATENATE($F608," ",$G608),AllocFactorMatrix,(AC$4+1),FALSE)*$E608</f>
        <v>0</v>
      </c>
    </row>
    <row r="609" spans="5:29" hidden="1" outlineLevel="1">
      <c r="F609" s="42" t="str">
        <f>F616</f>
        <v>PROD_ENERGY</v>
      </c>
      <c r="G609" s="17" t="str">
        <f>$G$8</f>
        <v>PRODUCTION</v>
      </c>
      <c r="H609" s="21">
        <f t="shared" si="275"/>
        <v>0</v>
      </c>
      <c r="I609" s="22">
        <f>VLOOKUP(CONCATENATE($F609," ",$G609),AllocFactorMatrix,(I$4+1),FALSE)*$E616</f>
        <v>0</v>
      </c>
      <c r="J609" s="22">
        <f>VLOOKUP(CONCATENATE($F609," ",$G609),AllocFactorMatrix,(J$4+1),FALSE)*$E616</f>
        <v>0</v>
      </c>
      <c r="K609" s="22">
        <f>VLOOKUP(CONCATENATE($F609," ",$G609),AllocFactorMatrix,(K$4+1),FALSE)*$E616</f>
        <v>0</v>
      </c>
      <c r="L609" s="22">
        <f>VLOOKUP(CONCATENATE($F609," ",$G609),AllocFactorMatrix,(L$4+1),FALSE)*$E616</f>
        <v>0</v>
      </c>
      <c r="M609" s="22">
        <f t="shared" ref="M609:M616" si="304">SUBTOTAL(9,J609:L609)</f>
        <v>0</v>
      </c>
      <c r="N609" s="22">
        <f>VLOOKUP(CONCATENATE($F609," ",$G609),AllocFactorMatrix,(N$4+1),FALSE)*$E616</f>
        <v>0</v>
      </c>
      <c r="O609" s="22">
        <f>VLOOKUP(CONCATENATE($F609," ",$G609),AllocFactorMatrix,(O$4+1),FALSE)*$E616</f>
        <v>0</v>
      </c>
      <c r="P609" s="22">
        <f>VLOOKUP(CONCATENATE($F609," ",$G609),AllocFactorMatrix,(P$4+1),FALSE)*$E616</f>
        <v>0</v>
      </c>
      <c r="Q609" s="22">
        <f>VLOOKUP(CONCATENATE($F609," ",$G609),AllocFactorMatrix,(Q$4+1),FALSE)*$E616</f>
        <v>0</v>
      </c>
      <c r="R609" s="22">
        <f>SUBTOTAL(9,N609:Q609)</f>
        <v>0</v>
      </c>
      <c r="S609" s="22">
        <f>VLOOKUP(CONCATENATE($F609," ",$G609),AllocFactorMatrix,(S$4+1),FALSE)*$E616</f>
        <v>0</v>
      </c>
      <c r="T609" s="22">
        <f>VLOOKUP(CONCATENATE($F609," ",$G609),AllocFactorMatrix,(T$4+1),FALSE)*$E616</f>
        <v>0</v>
      </c>
      <c r="U609" s="22">
        <f>VLOOKUP(CONCATENATE($F609," ",$G609),AllocFactorMatrix,(U$4+1),FALSE)*$E616</f>
        <v>0</v>
      </c>
      <c r="V609" s="22">
        <f>VLOOKUP(CONCATENATE($F609," ",$G609),AllocFactorMatrix,(V$4+1),FALSE)*$E616</f>
        <v>0</v>
      </c>
      <c r="W609" s="22">
        <f>SUBTOTAL(9,S609:V609)</f>
        <v>0</v>
      </c>
      <c r="X609" s="22">
        <f>VLOOKUP(CONCATENATE($F609," ",$G609),AllocFactorMatrix,(X$4+1),FALSE)*$E616</f>
        <v>0</v>
      </c>
      <c r="Y609" s="22">
        <f>VLOOKUP(CONCATENATE($F609," ",$G609),AllocFactorMatrix,(Y$4+1),FALSE)*$E616</f>
        <v>0</v>
      </c>
      <c r="Z609" s="22">
        <f t="shared" ref="Z609:Z616" si="305">SUBTOTAL(9,X609:Y609)</f>
        <v>0</v>
      </c>
      <c r="AA609" s="22">
        <f>VLOOKUP(CONCATENATE($F609," ",$G609),AllocFactorMatrix,(AA$4+1),FALSE)*$E616</f>
        <v>0</v>
      </c>
      <c r="AB609" s="22">
        <f>VLOOKUP(CONCATENATE($F609," ",$G609),AllocFactorMatrix,(AB$4+1),FALSE)*$E616</f>
        <v>0</v>
      </c>
      <c r="AC609" s="22">
        <f>VLOOKUP(CONCATENATE($F609," ",$G609),AllocFactorMatrix,(AC$4+1),FALSE)*$E616</f>
        <v>0</v>
      </c>
    </row>
    <row r="610" spans="5:29" hidden="1" outlineLevel="1">
      <c r="F610" s="42" t="str">
        <f>F616</f>
        <v>PROD_ENERGY</v>
      </c>
      <c r="G610" s="17" t="str">
        <f>$G$9</f>
        <v>BULKTRAN</v>
      </c>
      <c r="H610" s="21">
        <f t="shared" si="275"/>
        <v>0</v>
      </c>
      <c r="I610" s="22">
        <f>VLOOKUP(CONCATENATE($F610," ",$G610),AllocFactorMatrix,(I$4+1),FALSE)*$E616</f>
        <v>0</v>
      </c>
      <c r="J610" s="22">
        <f>VLOOKUP(CONCATENATE($F610," ",$G610),AllocFactorMatrix,(J$4+1),FALSE)*$E616</f>
        <v>0</v>
      </c>
      <c r="K610" s="22">
        <f>VLOOKUP(CONCATENATE($F610," ",$G610),AllocFactorMatrix,(K$4+1),FALSE)*$E616</f>
        <v>0</v>
      </c>
      <c r="L610" s="22">
        <f>VLOOKUP(CONCATENATE($F610," ",$G610),AllocFactorMatrix,(L$4+1),FALSE)*$E616</f>
        <v>0</v>
      </c>
      <c r="M610" s="22">
        <f t="shared" si="304"/>
        <v>0</v>
      </c>
      <c r="N610" s="22">
        <f>VLOOKUP(CONCATENATE($F610," ",$G610),AllocFactorMatrix,(N$4+1),FALSE)*$E616</f>
        <v>0</v>
      </c>
      <c r="O610" s="22">
        <f>VLOOKUP(CONCATENATE($F610," ",$G610),AllocFactorMatrix,(O$4+1),FALSE)*$E616</f>
        <v>0</v>
      </c>
      <c r="P610" s="22">
        <f>VLOOKUP(CONCATENATE($F610," ",$G610),AllocFactorMatrix,(P$4+1),FALSE)*$E616</f>
        <v>0</v>
      </c>
      <c r="Q610" s="22">
        <f>VLOOKUP(CONCATENATE($F610," ",$G610),AllocFactorMatrix,(Q$4+1),FALSE)*$E616</f>
        <v>0</v>
      </c>
      <c r="R610" s="22">
        <f t="shared" ref="R610:R616" si="306">SUBTOTAL(9,N610:Q610)</f>
        <v>0</v>
      </c>
      <c r="S610" s="22">
        <f>VLOOKUP(CONCATENATE($F610," ",$G610),AllocFactorMatrix,(S$4+1),FALSE)*$E616</f>
        <v>0</v>
      </c>
      <c r="T610" s="22">
        <f>VLOOKUP(CONCATENATE($F610," ",$G610),AllocFactorMatrix,(T$4+1),FALSE)*$E616</f>
        <v>0</v>
      </c>
      <c r="U610" s="22">
        <f>VLOOKUP(CONCATENATE($F610," ",$G610),AllocFactorMatrix,(U$4+1),FALSE)*$E616</f>
        <v>0</v>
      </c>
      <c r="V610" s="22">
        <f>VLOOKUP(CONCATENATE($F610," ",$G610),AllocFactorMatrix,(V$4+1),FALSE)*$E616</f>
        <v>0</v>
      </c>
      <c r="W610" s="22">
        <f t="shared" ref="W610:W616" si="307">SUBTOTAL(9,S610:V610)</f>
        <v>0</v>
      </c>
      <c r="X610" s="22">
        <f>VLOOKUP(CONCATENATE($F610," ",$G610),AllocFactorMatrix,(X$4+1),FALSE)*$E616</f>
        <v>0</v>
      </c>
      <c r="Y610" s="22">
        <f>VLOOKUP(CONCATENATE($F610," ",$G610),AllocFactorMatrix,(Y$4+1),FALSE)*$E616</f>
        <v>0</v>
      </c>
      <c r="Z610" s="22">
        <f t="shared" si="305"/>
        <v>0</v>
      </c>
      <c r="AA610" s="22">
        <f>VLOOKUP(CONCATENATE($F610," ",$G610),AllocFactorMatrix,(AA$4+1),FALSE)*$E616</f>
        <v>0</v>
      </c>
      <c r="AB610" s="22">
        <f>VLOOKUP(CONCATENATE($F610," ",$G610),AllocFactorMatrix,(AB$4+1),FALSE)*$E616</f>
        <v>0</v>
      </c>
      <c r="AC610" s="22">
        <f>VLOOKUP(CONCATENATE($F610," ",$G610),AllocFactorMatrix,(AC$4+1),FALSE)*$E616</f>
        <v>0</v>
      </c>
    </row>
    <row r="611" spans="5:29" hidden="1" outlineLevel="1">
      <c r="F611" s="42" t="str">
        <f>F616</f>
        <v>PROD_ENERGY</v>
      </c>
      <c r="G611" s="17" t="str">
        <f>$G$10</f>
        <v>SUBTRAN</v>
      </c>
      <c r="H611" s="21">
        <f t="shared" si="275"/>
        <v>0</v>
      </c>
      <c r="I611" s="22">
        <f>VLOOKUP(CONCATENATE($F611," ",$G611),AllocFactorMatrix,(I$4+1),FALSE)*$E616</f>
        <v>0</v>
      </c>
      <c r="J611" s="22">
        <f>VLOOKUP(CONCATENATE($F611," ",$G611),AllocFactorMatrix,(J$4+1),FALSE)*$E616</f>
        <v>0</v>
      </c>
      <c r="K611" s="22">
        <f>VLOOKUP(CONCATENATE($F611," ",$G611),AllocFactorMatrix,(K$4+1),FALSE)*$E616</f>
        <v>0</v>
      </c>
      <c r="L611" s="22">
        <f>VLOOKUP(CONCATENATE($F611," ",$G611),AllocFactorMatrix,(L$4+1),FALSE)*$E616</f>
        <v>0</v>
      </c>
      <c r="M611" s="22">
        <f t="shared" si="304"/>
        <v>0</v>
      </c>
      <c r="N611" s="22">
        <f>VLOOKUP(CONCATENATE($F611," ",$G611),AllocFactorMatrix,(N$4+1),FALSE)*$E616</f>
        <v>0</v>
      </c>
      <c r="O611" s="22">
        <f>VLOOKUP(CONCATENATE($F611," ",$G611),AllocFactorMatrix,(O$4+1),FALSE)*$E616</f>
        <v>0</v>
      </c>
      <c r="P611" s="22">
        <f>VLOOKUP(CONCATENATE($F611," ",$G611),AllocFactorMatrix,(P$4+1),FALSE)*$E616</f>
        <v>0</v>
      </c>
      <c r="Q611" s="22">
        <f>VLOOKUP(CONCATENATE($F611," ",$G611),AllocFactorMatrix,(Q$4+1),FALSE)*$E616</f>
        <v>0</v>
      </c>
      <c r="R611" s="22">
        <f t="shared" si="306"/>
        <v>0</v>
      </c>
      <c r="S611" s="22">
        <f>VLOOKUP(CONCATENATE($F611," ",$G611),AllocFactorMatrix,(S$4+1),FALSE)*$E616</f>
        <v>0</v>
      </c>
      <c r="T611" s="22">
        <f>VLOOKUP(CONCATENATE($F611," ",$G611),AllocFactorMatrix,(T$4+1),FALSE)*$E616</f>
        <v>0</v>
      </c>
      <c r="U611" s="22">
        <f>VLOOKUP(CONCATENATE($F611," ",$G611),AllocFactorMatrix,(U$4+1),FALSE)*$E616</f>
        <v>0</v>
      </c>
      <c r="V611" s="22">
        <f>VLOOKUP(CONCATENATE($F611," ",$G611),AllocFactorMatrix,(V$4+1),FALSE)*$E616</f>
        <v>0</v>
      </c>
      <c r="W611" s="22">
        <f t="shared" si="307"/>
        <v>0</v>
      </c>
      <c r="X611" s="22">
        <f>VLOOKUP(CONCATENATE($F611," ",$G611),AllocFactorMatrix,(X$4+1),FALSE)*$E616</f>
        <v>0</v>
      </c>
      <c r="Y611" s="22">
        <f>VLOOKUP(CONCATENATE($F611," ",$G611),AllocFactorMatrix,(Y$4+1),FALSE)*$E616</f>
        <v>0</v>
      </c>
      <c r="Z611" s="22">
        <f t="shared" si="305"/>
        <v>0</v>
      </c>
      <c r="AA611" s="22">
        <f>VLOOKUP(CONCATENATE($F611," ",$G611),AllocFactorMatrix,(AA$4+1),FALSE)*$E616</f>
        <v>0</v>
      </c>
      <c r="AB611" s="22">
        <f>VLOOKUP(CONCATENATE($F611," ",$G611),AllocFactorMatrix,(AB$4+1),FALSE)*$E616</f>
        <v>0</v>
      </c>
      <c r="AC611" s="22">
        <f>VLOOKUP(CONCATENATE($F611," ",$G611),AllocFactorMatrix,(AC$4+1),FALSE)*$E616</f>
        <v>0</v>
      </c>
    </row>
    <row r="612" spans="5:29" hidden="1" outlineLevel="1">
      <c r="F612" s="42" t="str">
        <f>F616</f>
        <v>PROD_ENERGY</v>
      </c>
      <c r="G612" s="17" t="str">
        <f>$G$11</f>
        <v>DISTPRI</v>
      </c>
      <c r="H612" s="21">
        <f t="shared" si="275"/>
        <v>0</v>
      </c>
      <c r="I612" s="22">
        <f>VLOOKUP(CONCATENATE($F612," ",$G612),AllocFactorMatrix,(I$4+1),FALSE)*$E616</f>
        <v>0</v>
      </c>
      <c r="J612" s="22">
        <f>VLOOKUP(CONCATENATE($F612," ",$G612),AllocFactorMatrix,(J$4+1),FALSE)*$E616</f>
        <v>0</v>
      </c>
      <c r="K612" s="22">
        <f>VLOOKUP(CONCATENATE($F612," ",$G612),AllocFactorMatrix,(K$4+1),FALSE)*$E616</f>
        <v>0</v>
      </c>
      <c r="L612" s="22">
        <f>VLOOKUP(CONCATENATE($F612," ",$G612),AllocFactorMatrix,(L$4+1),FALSE)*$E616</f>
        <v>0</v>
      </c>
      <c r="M612" s="22">
        <f t="shared" si="304"/>
        <v>0</v>
      </c>
      <c r="N612" s="22">
        <f>VLOOKUP(CONCATENATE($F612," ",$G612),AllocFactorMatrix,(N$4+1),FALSE)*$E616</f>
        <v>0</v>
      </c>
      <c r="O612" s="22">
        <f>VLOOKUP(CONCATENATE($F612," ",$G612),AllocFactorMatrix,(O$4+1),FALSE)*$E616</f>
        <v>0</v>
      </c>
      <c r="P612" s="22">
        <f>VLOOKUP(CONCATENATE($F612," ",$G612),AllocFactorMatrix,(P$4+1),FALSE)*$E616</f>
        <v>0</v>
      </c>
      <c r="Q612" s="22">
        <f>VLOOKUP(CONCATENATE($F612," ",$G612),AllocFactorMatrix,(Q$4+1),FALSE)*$E616</f>
        <v>0</v>
      </c>
      <c r="R612" s="22">
        <f t="shared" si="306"/>
        <v>0</v>
      </c>
      <c r="S612" s="22">
        <f>VLOOKUP(CONCATENATE($F612," ",$G612),AllocFactorMatrix,(S$4+1),FALSE)*$E616</f>
        <v>0</v>
      </c>
      <c r="T612" s="22">
        <f>VLOOKUP(CONCATENATE($F612," ",$G612),AllocFactorMatrix,(T$4+1),FALSE)*$E616</f>
        <v>0</v>
      </c>
      <c r="U612" s="22">
        <f>VLOOKUP(CONCATENATE($F612," ",$G612),AllocFactorMatrix,(U$4+1),FALSE)*$E616</f>
        <v>0</v>
      </c>
      <c r="V612" s="22">
        <f>VLOOKUP(CONCATENATE($F612," ",$G612),AllocFactorMatrix,(V$4+1),FALSE)*$E616</f>
        <v>0</v>
      </c>
      <c r="W612" s="22">
        <f t="shared" si="307"/>
        <v>0</v>
      </c>
      <c r="X612" s="22">
        <f>VLOOKUP(CONCATENATE($F612," ",$G612),AllocFactorMatrix,(X$4+1),FALSE)*$E616</f>
        <v>0</v>
      </c>
      <c r="Y612" s="22">
        <f>VLOOKUP(CONCATENATE($F612," ",$G612),AllocFactorMatrix,(Y$4+1),FALSE)*$E616</f>
        <v>0</v>
      </c>
      <c r="Z612" s="22">
        <f t="shared" si="305"/>
        <v>0</v>
      </c>
      <c r="AA612" s="22">
        <f>VLOOKUP(CONCATENATE($F612," ",$G612),AllocFactorMatrix,(AA$4+1),FALSE)*$E616</f>
        <v>0</v>
      </c>
      <c r="AB612" s="22">
        <f>VLOOKUP(CONCATENATE($F612," ",$G612),AllocFactorMatrix,(AB$4+1),FALSE)*$E616</f>
        <v>0</v>
      </c>
      <c r="AC612" s="22">
        <f>VLOOKUP(CONCATENATE($F612," ",$G612),AllocFactorMatrix,(AC$4+1),FALSE)*$E616</f>
        <v>0</v>
      </c>
    </row>
    <row r="613" spans="5:29" hidden="1" outlineLevel="1">
      <c r="F613" s="42" t="str">
        <f>F616</f>
        <v>PROD_ENERGY</v>
      </c>
      <c r="G613" s="17" t="str">
        <f>$G$12</f>
        <v>DISTSEC</v>
      </c>
      <c r="H613" s="21">
        <f t="shared" si="275"/>
        <v>0</v>
      </c>
      <c r="I613" s="22">
        <f>VLOOKUP(CONCATENATE($F613," ",$G613),AllocFactorMatrix,(I$4+1),FALSE)*$E616</f>
        <v>0</v>
      </c>
      <c r="J613" s="22">
        <f>VLOOKUP(CONCATENATE($F613," ",$G613),AllocFactorMatrix,(J$4+1),FALSE)*$E616</f>
        <v>0</v>
      </c>
      <c r="K613" s="22">
        <f>VLOOKUP(CONCATENATE($F613," ",$G613),AllocFactorMatrix,(K$4+1),FALSE)*$E616</f>
        <v>0</v>
      </c>
      <c r="L613" s="22">
        <f>VLOOKUP(CONCATENATE($F613," ",$G613),AllocFactorMatrix,(L$4+1),FALSE)*$E616</f>
        <v>0</v>
      </c>
      <c r="M613" s="22">
        <f t="shared" si="304"/>
        <v>0</v>
      </c>
      <c r="N613" s="22">
        <f>VLOOKUP(CONCATENATE($F613," ",$G613),AllocFactorMatrix,(N$4+1),FALSE)*$E616</f>
        <v>0</v>
      </c>
      <c r="O613" s="22">
        <f>VLOOKUP(CONCATENATE($F613," ",$G613),AllocFactorMatrix,(O$4+1),FALSE)*$E616</f>
        <v>0</v>
      </c>
      <c r="P613" s="22">
        <f>VLOOKUP(CONCATENATE($F613," ",$G613),AllocFactorMatrix,(P$4+1),FALSE)*$E616</f>
        <v>0</v>
      </c>
      <c r="Q613" s="22">
        <f>VLOOKUP(CONCATENATE($F613," ",$G613),AllocFactorMatrix,(Q$4+1),FALSE)*$E616</f>
        <v>0</v>
      </c>
      <c r="R613" s="22">
        <f t="shared" si="306"/>
        <v>0</v>
      </c>
      <c r="S613" s="22">
        <f>VLOOKUP(CONCATENATE($F613," ",$G613),AllocFactorMatrix,(S$4+1),FALSE)*$E616</f>
        <v>0</v>
      </c>
      <c r="T613" s="22">
        <f>VLOOKUP(CONCATENATE($F613," ",$G613),AllocFactorMatrix,(T$4+1),FALSE)*$E616</f>
        <v>0</v>
      </c>
      <c r="U613" s="22">
        <f>VLOOKUP(CONCATENATE($F613," ",$G613),AllocFactorMatrix,(U$4+1),FALSE)*$E616</f>
        <v>0</v>
      </c>
      <c r="V613" s="22">
        <f>VLOOKUP(CONCATENATE($F613," ",$G613),AllocFactorMatrix,(V$4+1),FALSE)*$E616</f>
        <v>0</v>
      </c>
      <c r="W613" s="22">
        <f t="shared" si="307"/>
        <v>0</v>
      </c>
      <c r="X613" s="22">
        <f>VLOOKUP(CONCATENATE($F613," ",$G613),AllocFactorMatrix,(X$4+1),FALSE)*$E616</f>
        <v>0</v>
      </c>
      <c r="Y613" s="22">
        <f>VLOOKUP(CONCATENATE($F613," ",$G613),AllocFactorMatrix,(Y$4+1),FALSE)*$E616</f>
        <v>0</v>
      </c>
      <c r="Z613" s="22">
        <f t="shared" si="305"/>
        <v>0</v>
      </c>
      <c r="AA613" s="22">
        <f>VLOOKUP(CONCATENATE($F613," ",$G613),AllocFactorMatrix,(AA$4+1),FALSE)*$E616</f>
        <v>0</v>
      </c>
      <c r="AB613" s="22">
        <f>VLOOKUP(CONCATENATE($F613," ",$G613),AllocFactorMatrix,(AB$4+1),FALSE)*$E616</f>
        <v>0</v>
      </c>
      <c r="AC613" s="22">
        <f>VLOOKUP(CONCATENATE($F613," ",$G613),AllocFactorMatrix,(AC$4+1),FALSE)*$E616</f>
        <v>0</v>
      </c>
    </row>
    <row r="614" spans="5:29" hidden="1" outlineLevel="1">
      <c r="F614" s="42" t="str">
        <f>F616</f>
        <v>PROD_ENERGY</v>
      </c>
      <c r="G614" s="17" t="str">
        <f>$G$13</f>
        <v>ENERGY</v>
      </c>
      <c r="H614" s="21">
        <f t="shared" si="275"/>
        <v>0</v>
      </c>
      <c r="I614" s="22">
        <f>VLOOKUP(CONCATENATE($F614," ",$G614),AllocFactorMatrix,(I$4+1),FALSE)*$E616</f>
        <v>0</v>
      </c>
      <c r="J614" s="22">
        <f>VLOOKUP(CONCATENATE($F614," ",$G614),AllocFactorMatrix,(J$4+1),FALSE)*$E616</f>
        <v>0</v>
      </c>
      <c r="K614" s="22">
        <f>VLOOKUP(CONCATENATE($F614," ",$G614),AllocFactorMatrix,(K$4+1),FALSE)*$E616</f>
        <v>0</v>
      </c>
      <c r="L614" s="22">
        <f>VLOOKUP(CONCATENATE($F614," ",$G614),AllocFactorMatrix,(L$4+1),FALSE)*$E616</f>
        <v>0</v>
      </c>
      <c r="M614" s="22">
        <f t="shared" si="304"/>
        <v>0</v>
      </c>
      <c r="N614" s="22">
        <f>VLOOKUP(CONCATENATE($F614," ",$G614),AllocFactorMatrix,(N$4+1),FALSE)*$E616</f>
        <v>0</v>
      </c>
      <c r="O614" s="22">
        <f>VLOOKUP(CONCATENATE($F614," ",$G614),AllocFactorMatrix,(O$4+1),FALSE)*$E616</f>
        <v>0</v>
      </c>
      <c r="P614" s="22">
        <f>VLOOKUP(CONCATENATE($F614," ",$G614),AllocFactorMatrix,(P$4+1),FALSE)*$E616</f>
        <v>0</v>
      </c>
      <c r="Q614" s="22">
        <f>VLOOKUP(CONCATENATE($F614," ",$G614),AllocFactorMatrix,(Q$4+1),FALSE)*$E616</f>
        <v>0</v>
      </c>
      <c r="R614" s="22">
        <f t="shared" si="306"/>
        <v>0</v>
      </c>
      <c r="S614" s="22">
        <f>VLOOKUP(CONCATENATE($F614," ",$G614),AllocFactorMatrix,(S$4+1),FALSE)*$E616</f>
        <v>0</v>
      </c>
      <c r="T614" s="22">
        <f>VLOOKUP(CONCATENATE($F614," ",$G614),AllocFactorMatrix,(T$4+1),FALSE)*$E616</f>
        <v>0</v>
      </c>
      <c r="U614" s="22">
        <f>VLOOKUP(CONCATENATE($F614," ",$G614),AllocFactorMatrix,(U$4+1),FALSE)*$E616</f>
        <v>0</v>
      </c>
      <c r="V614" s="22">
        <f>VLOOKUP(CONCATENATE($F614," ",$G614),AllocFactorMatrix,(V$4+1),FALSE)*$E616</f>
        <v>0</v>
      </c>
      <c r="W614" s="22">
        <f t="shared" si="307"/>
        <v>0</v>
      </c>
      <c r="X614" s="22">
        <f>VLOOKUP(CONCATENATE($F614," ",$G614),AllocFactorMatrix,(X$4+1),FALSE)*$E616</f>
        <v>0</v>
      </c>
      <c r="Y614" s="22">
        <f>VLOOKUP(CONCATENATE($F614," ",$G614),AllocFactorMatrix,(Y$4+1),FALSE)*$E616</f>
        <v>0</v>
      </c>
      <c r="Z614" s="22">
        <f t="shared" si="305"/>
        <v>0</v>
      </c>
      <c r="AA614" s="22">
        <f>VLOOKUP(CONCATENATE($F614," ",$G614),AllocFactorMatrix,(AA$4+1),FALSE)*$E616</f>
        <v>0</v>
      </c>
      <c r="AB614" s="22">
        <f>VLOOKUP(CONCATENATE($F614," ",$G614),AllocFactorMatrix,(AB$4+1),FALSE)*$E616</f>
        <v>0</v>
      </c>
      <c r="AC614" s="22">
        <f>VLOOKUP(CONCATENATE($F614," ",$G614),AllocFactorMatrix,(AC$4+1),FALSE)*$E616</f>
        <v>0</v>
      </c>
    </row>
    <row r="615" spans="5:29" hidden="1" outlineLevel="1">
      <c r="F615" s="42" t="str">
        <f>F616</f>
        <v>PROD_ENERGY</v>
      </c>
      <c r="G615" s="17" t="str">
        <f>$G$14</f>
        <v>CUSTOMER</v>
      </c>
      <c r="H615" s="21">
        <f t="shared" si="275"/>
        <v>0</v>
      </c>
      <c r="I615" s="22">
        <f>VLOOKUP(CONCATENATE($F615," ",$G615),AllocFactorMatrix,(I$4+1),FALSE)*$E616</f>
        <v>0</v>
      </c>
      <c r="J615" s="22">
        <f>VLOOKUP(CONCATENATE($F615," ",$G615),AllocFactorMatrix,(J$4+1),FALSE)*$E616</f>
        <v>0</v>
      </c>
      <c r="K615" s="22">
        <f>VLOOKUP(CONCATENATE($F615," ",$G615),AllocFactorMatrix,(K$4+1),FALSE)*$E616</f>
        <v>0</v>
      </c>
      <c r="L615" s="22">
        <f>VLOOKUP(CONCATENATE($F615," ",$G615),AllocFactorMatrix,(L$4+1),FALSE)*$E616</f>
        <v>0</v>
      </c>
      <c r="M615" s="22">
        <f t="shared" si="304"/>
        <v>0</v>
      </c>
      <c r="N615" s="22">
        <f>VLOOKUP(CONCATENATE($F615," ",$G615),AllocFactorMatrix,(N$4+1),FALSE)*$E616</f>
        <v>0</v>
      </c>
      <c r="O615" s="22">
        <f>VLOOKUP(CONCATENATE($F615," ",$G615),AllocFactorMatrix,(O$4+1),FALSE)*$E616</f>
        <v>0</v>
      </c>
      <c r="P615" s="22">
        <f>VLOOKUP(CONCATENATE($F615," ",$G615),AllocFactorMatrix,(P$4+1),FALSE)*$E616</f>
        <v>0</v>
      </c>
      <c r="Q615" s="22">
        <f>VLOOKUP(CONCATENATE($F615," ",$G615),AllocFactorMatrix,(Q$4+1),FALSE)*$E616</f>
        <v>0</v>
      </c>
      <c r="R615" s="22">
        <f t="shared" si="306"/>
        <v>0</v>
      </c>
      <c r="S615" s="22">
        <f>VLOOKUP(CONCATENATE($F615," ",$G615),AllocFactorMatrix,(S$4+1),FALSE)*$E616</f>
        <v>0</v>
      </c>
      <c r="T615" s="22">
        <f>VLOOKUP(CONCATENATE($F615," ",$G615),AllocFactorMatrix,(T$4+1),FALSE)*$E616</f>
        <v>0</v>
      </c>
      <c r="U615" s="22">
        <f>VLOOKUP(CONCATENATE($F615," ",$G615),AllocFactorMatrix,(U$4+1),FALSE)*$E616</f>
        <v>0</v>
      </c>
      <c r="V615" s="22">
        <f>VLOOKUP(CONCATENATE($F615," ",$G615),AllocFactorMatrix,(V$4+1),FALSE)*$E616</f>
        <v>0</v>
      </c>
      <c r="W615" s="22">
        <f t="shared" si="307"/>
        <v>0</v>
      </c>
      <c r="X615" s="22">
        <f>VLOOKUP(CONCATENATE($F615," ",$G615),AllocFactorMatrix,(X$4+1),FALSE)*$E616</f>
        <v>0</v>
      </c>
      <c r="Y615" s="22">
        <f>VLOOKUP(CONCATENATE($F615," ",$G615),AllocFactorMatrix,(Y$4+1),FALSE)*$E616</f>
        <v>0</v>
      </c>
      <c r="Z615" s="22">
        <f t="shared" si="305"/>
        <v>0</v>
      </c>
      <c r="AA615" s="22">
        <f>VLOOKUP(CONCATENATE($F615," ",$G615),AllocFactorMatrix,(AA$4+1),FALSE)*$E616</f>
        <v>0</v>
      </c>
      <c r="AB615" s="22">
        <f>VLOOKUP(CONCATENATE($F615," ",$G615),AllocFactorMatrix,(AB$4+1),FALSE)*$E616</f>
        <v>0</v>
      </c>
      <c r="AC615" s="22">
        <f>VLOOKUP(CONCATENATE($F615," ",$G615),AllocFactorMatrix,(AC$4+1),FALSE)*$E616</f>
        <v>0</v>
      </c>
    </row>
    <row r="616" spans="5:29" collapsed="1">
      <c r="E616" s="19">
        <v>0</v>
      </c>
      <c r="F616" s="42" t="str">
        <f>+F2128</f>
        <v>PROD_ENERGY</v>
      </c>
      <c r="G616" s="17" t="str">
        <f>$G$15</f>
        <v>TOTAL</v>
      </c>
      <c r="H616" s="21">
        <f t="shared" si="275"/>
        <v>0</v>
      </c>
      <c r="I616" s="22">
        <f>VLOOKUP(CONCATENATE($F616," ",$G616),AllocFactorMatrix,(I$4+1),FALSE)*$E616</f>
        <v>0</v>
      </c>
      <c r="J616" s="22">
        <f>VLOOKUP(CONCATENATE($F616," ",$G616),AllocFactorMatrix,(J$4+1),FALSE)*$E616</f>
        <v>0</v>
      </c>
      <c r="K616" s="22">
        <f>VLOOKUP(CONCATENATE($F616," ",$G616),AllocFactorMatrix,(K$4+1),FALSE)*$E616</f>
        <v>0</v>
      </c>
      <c r="L616" s="22">
        <f>VLOOKUP(CONCATENATE($F616," ",$G616),AllocFactorMatrix,(L$4+1),FALSE)*$E616</f>
        <v>0</v>
      </c>
      <c r="M616" s="22">
        <f t="shared" si="304"/>
        <v>0</v>
      </c>
      <c r="N616" s="22">
        <f>VLOOKUP(CONCATENATE($F616," ",$G616),AllocFactorMatrix,(N$4+1),FALSE)*$E616</f>
        <v>0</v>
      </c>
      <c r="O616" s="22">
        <f>VLOOKUP(CONCATENATE($F616," ",$G616),AllocFactorMatrix,(O$4+1),FALSE)*$E616</f>
        <v>0</v>
      </c>
      <c r="P616" s="22">
        <f>VLOOKUP(CONCATENATE($F616," ",$G616),AllocFactorMatrix,(P$4+1),FALSE)*$E616</f>
        <v>0</v>
      </c>
      <c r="Q616" s="22">
        <f>VLOOKUP(CONCATENATE($F616," ",$G616),AllocFactorMatrix,(Q$4+1),FALSE)*$E616</f>
        <v>0</v>
      </c>
      <c r="R616" s="22">
        <f t="shared" si="306"/>
        <v>0</v>
      </c>
      <c r="S616" s="22">
        <f>VLOOKUP(CONCATENATE($F616," ",$G616),AllocFactorMatrix,(S$4+1),FALSE)*$E616</f>
        <v>0</v>
      </c>
      <c r="T616" s="22">
        <f>VLOOKUP(CONCATENATE($F616," ",$G616),AllocFactorMatrix,(T$4+1),FALSE)*$E616</f>
        <v>0</v>
      </c>
      <c r="U616" s="22">
        <f>VLOOKUP(CONCATENATE($F616," ",$G616),AllocFactorMatrix,(U$4+1),FALSE)*$E616</f>
        <v>0</v>
      </c>
      <c r="V616" s="22">
        <f>VLOOKUP(CONCATENATE($F616," ",$G616),AllocFactorMatrix,(V$4+1),FALSE)*$E616</f>
        <v>0</v>
      </c>
      <c r="W616" s="22">
        <f t="shared" si="307"/>
        <v>0</v>
      </c>
      <c r="X616" s="22">
        <f>VLOOKUP(CONCATENATE($F616," ",$G616),AllocFactorMatrix,(X$4+1),FALSE)*$E616</f>
        <v>0</v>
      </c>
      <c r="Y616" s="22">
        <f>VLOOKUP(CONCATENATE($F616," ",$G616),AllocFactorMatrix,(Y$4+1),FALSE)*$E616</f>
        <v>0</v>
      </c>
      <c r="Z616" s="22">
        <f t="shared" si="305"/>
        <v>0</v>
      </c>
      <c r="AA616" s="22">
        <f>VLOOKUP(CONCATENATE($F616," ",$G616),AllocFactorMatrix,(AA$4+1),FALSE)*$E616</f>
        <v>0</v>
      </c>
      <c r="AB616" s="22">
        <f>VLOOKUP(CONCATENATE($F616," ",$G616),AllocFactorMatrix,(AB$4+1),FALSE)*$E616</f>
        <v>0</v>
      </c>
      <c r="AC616" s="22">
        <f>VLOOKUP(CONCATENATE($F616," ",$G616),AllocFactorMatrix,(AC$4+1),FALSE)*$E616</f>
        <v>0</v>
      </c>
    </row>
    <row r="617" spans="5:29" hidden="1" outlineLevel="1">
      <c r="E617" s="19">
        <f t="shared" ref="E617:E631" si="308">+ROUND(E2129/8,0)</f>
        <v>0</v>
      </c>
      <c r="F617" s="42" t="str">
        <f>F624</f>
        <v>PROD_ENERGY</v>
      </c>
      <c r="G617" s="17" t="str">
        <f>$G$8</f>
        <v>PRODUCTION</v>
      </c>
      <c r="H617" s="21">
        <f t="shared" ref="H617:H624" si="309">SUBTOTAL(9,I617:AC617)</f>
        <v>0</v>
      </c>
      <c r="I617" s="22">
        <f>VLOOKUP(CONCATENATE($F617," ",$G617),AllocFactorMatrix,(I$4+1),FALSE)*$E624</f>
        <v>0</v>
      </c>
      <c r="J617" s="22">
        <f>VLOOKUP(CONCATENATE($F617," ",$G617),AllocFactorMatrix,(J$4+1),FALSE)*$E624</f>
        <v>0</v>
      </c>
      <c r="K617" s="22">
        <f>VLOOKUP(CONCATENATE($F617," ",$G617),AllocFactorMatrix,(K$4+1),FALSE)*$E624</f>
        <v>0</v>
      </c>
      <c r="L617" s="22">
        <f>VLOOKUP(CONCATENATE($F617," ",$G617),AllocFactorMatrix,(L$4+1),FALSE)*$E624</f>
        <v>0</v>
      </c>
      <c r="M617" s="22">
        <f t="shared" ref="M617:M624" si="310">SUBTOTAL(9,J617:L617)</f>
        <v>0</v>
      </c>
      <c r="N617" s="22">
        <f>VLOOKUP(CONCATENATE($F617," ",$G617),AllocFactorMatrix,(N$4+1),FALSE)*$E624</f>
        <v>0</v>
      </c>
      <c r="O617" s="22">
        <f>VLOOKUP(CONCATENATE($F617," ",$G617),AllocFactorMatrix,(O$4+1),FALSE)*$E624</f>
        <v>0</v>
      </c>
      <c r="P617" s="22">
        <f>VLOOKUP(CONCATENATE($F617," ",$G617),AllocFactorMatrix,(P$4+1),FALSE)*$E624</f>
        <v>0</v>
      </c>
      <c r="Q617" s="22">
        <f>VLOOKUP(CONCATENATE($F617," ",$G617),AllocFactorMatrix,(Q$4+1),FALSE)*$E624</f>
        <v>0</v>
      </c>
      <c r="R617" s="22">
        <f>SUBTOTAL(9,N617:Q617)</f>
        <v>0</v>
      </c>
      <c r="S617" s="22">
        <f>VLOOKUP(CONCATENATE($F617," ",$G617),AllocFactorMatrix,(S$4+1),FALSE)*$E624</f>
        <v>0</v>
      </c>
      <c r="T617" s="22">
        <f>VLOOKUP(CONCATENATE($F617," ",$G617),AllocFactorMatrix,(T$4+1),FALSE)*$E624</f>
        <v>0</v>
      </c>
      <c r="U617" s="22">
        <f>VLOOKUP(CONCATENATE($F617," ",$G617),AllocFactorMatrix,(U$4+1),FALSE)*$E624</f>
        <v>0</v>
      </c>
      <c r="V617" s="22">
        <f>VLOOKUP(CONCATENATE($F617," ",$G617),AllocFactorMatrix,(V$4+1),FALSE)*$E624</f>
        <v>0</v>
      </c>
      <c r="W617" s="22">
        <f>SUBTOTAL(9,S617:V617)</f>
        <v>0</v>
      </c>
      <c r="X617" s="22">
        <f>VLOOKUP(CONCATENATE($F617," ",$G617),AllocFactorMatrix,(X$4+1),FALSE)*$E624</f>
        <v>0</v>
      </c>
      <c r="Y617" s="22">
        <f>VLOOKUP(CONCATENATE($F617," ",$G617),AllocFactorMatrix,(Y$4+1),FALSE)*$E624</f>
        <v>0</v>
      </c>
      <c r="Z617" s="22">
        <f t="shared" ref="Z617:Z624" si="311">SUBTOTAL(9,X617:Y617)</f>
        <v>0</v>
      </c>
      <c r="AA617" s="22">
        <f>VLOOKUP(CONCATENATE($F617," ",$G617),AllocFactorMatrix,(AA$4+1),FALSE)*$E624</f>
        <v>0</v>
      </c>
      <c r="AB617" s="22">
        <f>VLOOKUP(CONCATENATE($F617," ",$G617),AllocFactorMatrix,(AB$4+1),FALSE)*$E624</f>
        <v>0</v>
      </c>
      <c r="AC617" s="22">
        <f>VLOOKUP(CONCATENATE($F617," ",$G617),AllocFactorMatrix,(AC$4+1),FALSE)*$E624</f>
        <v>0</v>
      </c>
    </row>
    <row r="618" spans="5:29" hidden="1" outlineLevel="1">
      <c r="E618" s="19">
        <f t="shared" si="308"/>
        <v>0</v>
      </c>
      <c r="F618" s="42" t="str">
        <f>F624</f>
        <v>PROD_ENERGY</v>
      </c>
      <c r="G618" s="17" t="str">
        <f>$G$9</f>
        <v>BULKTRAN</v>
      </c>
      <c r="H618" s="21">
        <f t="shared" si="309"/>
        <v>0</v>
      </c>
      <c r="I618" s="22">
        <f>VLOOKUP(CONCATENATE($F618," ",$G618),AllocFactorMatrix,(I$4+1),FALSE)*$E624</f>
        <v>0</v>
      </c>
      <c r="J618" s="22">
        <f>VLOOKUP(CONCATENATE($F618," ",$G618),AllocFactorMatrix,(J$4+1),FALSE)*$E624</f>
        <v>0</v>
      </c>
      <c r="K618" s="22">
        <f>VLOOKUP(CONCATENATE($F618," ",$G618),AllocFactorMatrix,(K$4+1),FALSE)*$E624</f>
        <v>0</v>
      </c>
      <c r="L618" s="22">
        <f>VLOOKUP(CONCATENATE($F618," ",$G618),AllocFactorMatrix,(L$4+1),FALSE)*$E624</f>
        <v>0</v>
      </c>
      <c r="M618" s="22">
        <f t="shared" si="310"/>
        <v>0</v>
      </c>
      <c r="N618" s="22">
        <f>VLOOKUP(CONCATENATE($F618," ",$G618),AllocFactorMatrix,(N$4+1),FALSE)*$E624</f>
        <v>0</v>
      </c>
      <c r="O618" s="22">
        <f>VLOOKUP(CONCATENATE($F618," ",$G618),AllocFactorMatrix,(O$4+1),FALSE)*$E624</f>
        <v>0</v>
      </c>
      <c r="P618" s="22">
        <f>VLOOKUP(CONCATENATE($F618," ",$G618),AllocFactorMatrix,(P$4+1),FALSE)*$E624</f>
        <v>0</v>
      </c>
      <c r="Q618" s="22">
        <f>VLOOKUP(CONCATENATE($F618," ",$G618),AllocFactorMatrix,(Q$4+1),FALSE)*$E624</f>
        <v>0</v>
      </c>
      <c r="R618" s="22">
        <f t="shared" ref="R618:R624" si="312">SUBTOTAL(9,N618:Q618)</f>
        <v>0</v>
      </c>
      <c r="S618" s="22">
        <f>VLOOKUP(CONCATENATE($F618," ",$G618),AllocFactorMatrix,(S$4+1),FALSE)*$E624</f>
        <v>0</v>
      </c>
      <c r="T618" s="22">
        <f>VLOOKUP(CONCATENATE($F618," ",$G618),AllocFactorMatrix,(T$4+1),FALSE)*$E624</f>
        <v>0</v>
      </c>
      <c r="U618" s="22">
        <f>VLOOKUP(CONCATENATE($F618," ",$G618),AllocFactorMatrix,(U$4+1),FALSE)*$E624</f>
        <v>0</v>
      </c>
      <c r="V618" s="22">
        <f>VLOOKUP(CONCATENATE($F618," ",$G618),AllocFactorMatrix,(V$4+1),FALSE)*$E624</f>
        <v>0</v>
      </c>
      <c r="W618" s="22">
        <f t="shared" ref="W618:W624" si="313">SUBTOTAL(9,S618:V618)</f>
        <v>0</v>
      </c>
      <c r="X618" s="22">
        <f>VLOOKUP(CONCATENATE($F618," ",$G618),AllocFactorMatrix,(X$4+1),FALSE)*$E624</f>
        <v>0</v>
      </c>
      <c r="Y618" s="22">
        <f>VLOOKUP(CONCATENATE($F618," ",$G618),AllocFactorMatrix,(Y$4+1),FALSE)*$E624</f>
        <v>0</v>
      </c>
      <c r="Z618" s="22">
        <f t="shared" si="311"/>
        <v>0</v>
      </c>
      <c r="AA618" s="22">
        <f>VLOOKUP(CONCATENATE($F618," ",$G618),AllocFactorMatrix,(AA$4+1),FALSE)*$E624</f>
        <v>0</v>
      </c>
      <c r="AB618" s="22">
        <f>VLOOKUP(CONCATENATE($F618," ",$G618),AllocFactorMatrix,(AB$4+1),FALSE)*$E624</f>
        <v>0</v>
      </c>
      <c r="AC618" s="22">
        <f>VLOOKUP(CONCATENATE($F618," ",$G618),AllocFactorMatrix,(AC$4+1),FALSE)*$E624</f>
        <v>0</v>
      </c>
    </row>
    <row r="619" spans="5:29" hidden="1" outlineLevel="1">
      <c r="E619" s="19">
        <f t="shared" si="308"/>
        <v>0</v>
      </c>
      <c r="F619" s="42" t="str">
        <f>F624</f>
        <v>PROD_ENERGY</v>
      </c>
      <c r="G619" s="17" t="str">
        <f>$G$10</f>
        <v>SUBTRAN</v>
      </c>
      <c r="H619" s="21">
        <f t="shared" si="309"/>
        <v>0</v>
      </c>
      <c r="I619" s="22">
        <f>VLOOKUP(CONCATENATE($F619," ",$G619),AllocFactorMatrix,(I$4+1),FALSE)*$E624</f>
        <v>0</v>
      </c>
      <c r="J619" s="22">
        <f>VLOOKUP(CONCATENATE($F619," ",$G619),AllocFactorMatrix,(J$4+1),FALSE)*$E624</f>
        <v>0</v>
      </c>
      <c r="K619" s="22">
        <f>VLOOKUP(CONCATENATE($F619," ",$G619),AllocFactorMatrix,(K$4+1),FALSE)*$E624</f>
        <v>0</v>
      </c>
      <c r="L619" s="22">
        <f>VLOOKUP(CONCATENATE($F619," ",$G619),AllocFactorMatrix,(L$4+1),FALSE)*$E624</f>
        <v>0</v>
      </c>
      <c r="M619" s="22">
        <f t="shared" si="310"/>
        <v>0</v>
      </c>
      <c r="N619" s="22">
        <f>VLOOKUP(CONCATENATE($F619," ",$G619),AllocFactorMatrix,(N$4+1),FALSE)*$E624</f>
        <v>0</v>
      </c>
      <c r="O619" s="22">
        <f>VLOOKUP(CONCATENATE($F619," ",$G619),AllocFactorMatrix,(O$4+1),FALSE)*$E624</f>
        <v>0</v>
      </c>
      <c r="P619" s="22">
        <f>VLOOKUP(CONCATENATE($F619," ",$G619),AllocFactorMatrix,(P$4+1),FALSE)*$E624</f>
        <v>0</v>
      </c>
      <c r="Q619" s="22">
        <f>VLOOKUP(CONCATENATE($F619," ",$G619),AllocFactorMatrix,(Q$4+1),FALSE)*$E624</f>
        <v>0</v>
      </c>
      <c r="R619" s="22">
        <f t="shared" si="312"/>
        <v>0</v>
      </c>
      <c r="S619" s="22">
        <f>VLOOKUP(CONCATENATE($F619," ",$G619),AllocFactorMatrix,(S$4+1),FALSE)*$E624</f>
        <v>0</v>
      </c>
      <c r="T619" s="22">
        <f>VLOOKUP(CONCATENATE($F619," ",$G619),AllocFactorMatrix,(T$4+1),FALSE)*$E624</f>
        <v>0</v>
      </c>
      <c r="U619" s="22">
        <f>VLOOKUP(CONCATENATE($F619," ",$G619),AllocFactorMatrix,(U$4+1),FALSE)*$E624</f>
        <v>0</v>
      </c>
      <c r="V619" s="22">
        <f>VLOOKUP(CONCATENATE($F619," ",$G619),AllocFactorMatrix,(V$4+1),FALSE)*$E624</f>
        <v>0</v>
      </c>
      <c r="W619" s="22">
        <f t="shared" si="313"/>
        <v>0</v>
      </c>
      <c r="X619" s="22">
        <f>VLOOKUP(CONCATENATE($F619," ",$G619),AllocFactorMatrix,(X$4+1),FALSE)*$E624</f>
        <v>0</v>
      </c>
      <c r="Y619" s="22">
        <f>VLOOKUP(CONCATENATE($F619," ",$G619),AllocFactorMatrix,(Y$4+1),FALSE)*$E624</f>
        <v>0</v>
      </c>
      <c r="Z619" s="22">
        <f t="shared" si="311"/>
        <v>0</v>
      </c>
      <c r="AA619" s="22">
        <f>VLOOKUP(CONCATENATE($F619," ",$G619),AllocFactorMatrix,(AA$4+1),FALSE)*$E624</f>
        <v>0</v>
      </c>
      <c r="AB619" s="22">
        <f>VLOOKUP(CONCATENATE($F619," ",$G619),AllocFactorMatrix,(AB$4+1),FALSE)*$E624</f>
        <v>0</v>
      </c>
      <c r="AC619" s="22">
        <f>VLOOKUP(CONCATENATE($F619," ",$G619),AllocFactorMatrix,(AC$4+1),FALSE)*$E624</f>
        <v>0</v>
      </c>
    </row>
    <row r="620" spans="5:29" hidden="1" outlineLevel="1">
      <c r="E620" s="19">
        <f t="shared" si="308"/>
        <v>0</v>
      </c>
      <c r="F620" s="42" t="str">
        <f>F624</f>
        <v>PROD_ENERGY</v>
      </c>
      <c r="G620" s="17" t="str">
        <f>$G$11</f>
        <v>DISTPRI</v>
      </c>
      <c r="H620" s="21">
        <f t="shared" si="309"/>
        <v>0</v>
      </c>
      <c r="I620" s="22">
        <f>VLOOKUP(CONCATENATE($F620," ",$G620),AllocFactorMatrix,(I$4+1),FALSE)*$E624</f>
        <v>0</v>
      </c>
      <c r="J620" s="22">
        <f>VLOOKUP(CONCATENATE($F620," ",$G620),AllocFactorMatrix,(J$4+1),FALSE)*$E624</f>
        <v>0</v>
      </c>
      <c r="K620" s="22">
        <f>VLOOKUP(CONCATENATE($F620," ",$G620),AllocFactorMatrix,(K$4+1),FALSE)*$E624</f>
        <v>0</v>
      </c>
      <c r="L620" s="22">
        <f>VLOOKUP(CONCATENATE($F620," ",$G620),AllocFactorMatrix,(L$4+1),FALSE)*$E624</f>
        <v>0</v>
      </c>
      <c r="M620" s="22">
        <f t="shared" si="310"/>
        <v>0</v>
      </c>
      <c r="N620" s="22">
        <f>VLOOKUP(CONCATENATE($F620," ",$G620),AllocFactorMatrix,(N$4+1),FALSE)*$E624</f>
        <v>0</v>
      </c>
      <c r="O620" s="22">
        <f>VLOOKUP(CONCATENATE($F620," ",$G620),AllocFactorMatrix,(O$4+1),FALSE)*$E624</f>
        <v>0</v>
      </c>
      <c r="P620" s="22">
        <f>VLOOKUP(CONCATENATE($F620," ",$G620),AllocFactorMatrix,(P$4+1),FALSE)*$E624</f>
        <v>0</v>
      </c>
      <c r="Q620" s="22">
        <f>VLOOKUP(CONCATENATE($F620," ",$G620),AllocFactorMatrix,(Q$4+1),FALSE)*$E624</f>
        <v>0</v>
      </c>
      <c r="R620" s="22">
        <f t="shared" si="312"/>
        <v>0</v>
      </c>
      <c r="S620" s="22">
        <f>VLOOKUP(CONCATENATE($F620," ",$G620),AllocFactorMatrix,(S$4+1),FALSE)*$E624</f>
        <v>0</v>
      </c>
      <c r="T620" s="22">
        <f>VLOOKUP(CONCATENATE($F620," ",$G620),AllocFactorMatrix,(T$4+1),FALSE)*$E624</f>
        <v>0</v>
      </c>
      <c r="U620" s="22">
        <f>VLOOKUP(CONCATENATE($F620," ",$G620),AllocFactorMatrix,(U$4+1),FALSE)*$E624</f>
        <v>0</v>
      </c>
      <c r="V620" s="22">
        <f>VLOOKUP(CONCATENATE($F620," ",$G620),AllocFactorMatrix,(V$4+1),FALSE)*$E624</f>
        <v>0</v>
      </c>
      <c r="W620" s="22">
        <f t="shared" si="313"/>
        <v>0</v>
      </c>
      <c r="X620" s="22">
        <f>VLOOKUP(CONCATENATE($F620," ",$G620),AllocFactorMatrix,(X$4+1),FALSE)*$E624</f>
        <v>0</v>
      </c>
      <c r="Y620" s="22">
        <f>VLOOKUP(CONCATENATE($F620," ",$G620),AllocFactorMatrix,(Y$4+1),FALSE)*$E624</f>
        <v>0</v>
      </c>
      <c r="Z620" s="22">
        <f t="shared" si="311"/>
        <v>0</v>
      </c>
      <c r="AA620" s="22">
        <f>VLOOKUP(CONCATENATE($F620," ",$G620),AllocFactorMatrix,(AA$4+1),FALSE)*$E624</f>
        <v>0</v>
      </c>
      <c r="AB620" s="22">
        <f>VLOOKUP(CONCATENATE($F620," ",$G620),AllocFactorMatrix,(AB$4+1),FALSE)*$E624</f>
        <v>0</v>
      </c>
      <c r="AC620" s="22">
        <f>VLOOKUP(CONCATENATE($F620," ",$G620),AllocFactorMatrix,(AC$4+1),FALSE)*$E624</f>
        <v>0</v>
      </c>
    </row>
    <row r="621" spans="5:29" hidden="1" outlineLevel="1">
      <c r="E621" s="19">
        <f t="shared" si="308"/>
        <v>0</v>
      </c>
      <c r="F621" s="42" t="str">
        <f>F624</f>
        <v>PROD_ENERGY</v>
      </c>
      <c r="G621" s="17" t="str">
        <f>$G$12</f>
        <v>DISTSEC</v>
      </c>
      <c r="H621" s="21">
        <f t="shared" si="309"/>
        <v>0</v>
      </c>
      <c r="I621" s="22">
        <f>VLOOKUP(CONCATENATE($F621," ",$G621),AllocFactorMatrix,(I$4+1),FALSE)*$E624</f>
        <v>0</v>
      </c>
      <c r="J621" s="22">
        <f>VLOOKUP(CONCATENATE($F621," ",$G621),AllocFactorMatrix,(J$4+1),FALSE)*$E624</f>
        <v>0</v>
      </c>
      <c r="K621" s="22">
        <f>VLOOKUP(CONCATENATE($F621," ",$G621),AllocFactorMatrix,(K$4+1),FALSE)*$E624</f>
        <v>0</v>
      </c>
      <c r="L621" s="22">
        <f>VLOOKUP(CONCATENATE($F621," ",$G621),AllocFactorMatrix,(L$4+1),FALSE)*$E624</f>
        <v>0</v>
      </c>
      <c r="M621" s="22">
        <f t="shared" si="310"/>
        <v>0</v>
      </c>
      <c r="N621" s="22">
        <f>VLOOKUP(CONCATENATE($F621," ",$G621),AllocFactorMatrix,(N$4+1),FALSE)*$E624</f>
        <v>0</v>
      </c>
      <c r="O621" s="22">
        <f>VLOOKUP(CONCATENATE($F621," ",$G621),AllocFactorMatrix,(O$4+1),FALSE)*$E624</f>
        <v>0</v>
      </c>
      <c r="P621" s="22">
        <f>VLOOKUP(CONCATENATE($F621," ",$G621),AllocFactorMatrix,(P$4+1),FALSE)*$E624</f>
        <v>0</v>
      </c>
      <c r="Q621" s="22">
        <f>VLOOKUP(CONCATENATE($F621," ",$G621),AllocFactorMatrix,(Q$4+1),FALSE)*$E624</f>
        <v>0</v>
      </c>
      <c r="R621" s="22">
        <f t="shared" si="312"/>
        <v>0</v>
      </c>
      <c r="S621" s="22">
        <f>VLOOKUP(CONCATENATE($F621," ",$G621),AllocFactorMatrix,(S$4+1),FALSE)*$E624</f>
        <v>0</v>
      </c>
      <c r="T621" s="22">
        <f>VLOOKUP(CONCATENATE($F621," ",$G621),AllocFactorMatrix,(T$4+1),FALSE)*$E624</f>
        <v>0</v>
      </c>
      <c r="U621" s="22">
        <f>VLOOKUP(CONCATENATE($F621," ",$G621),AllocFactorMatrix,(U$4+1),FALSE)*$E624</f>
        <v>0</v>
      </c>
      <c r="V621" s="22">
        <f>VLOOKUP(CONCATENATE($F621," ",$G621),AllocFactorMatrix,(V$4+1),FALSE)*$E624</f>
        <v>0</v>
      </c>
      <c r="W621" s="22">
        <f t="shared" si="313"/>
        <v>0</v>
      </c>
      <c r="X621" s="22">
        <f>VLOOKUP(CONCATENATE($F621," ",$G621),AllocFactorMatrix,(X$4+1),FALSE)*$E624</f>
        <v>0</v>
      </c>
      <c r="Y621" s="22">
        <f>VLOOKUP(CONCATENATE($F621," ",$G621),AllocFactorMatrix,(Y$4+1),FALSE)*$E624</f>
        <v>0</v>
      </c>
      <c r="Z621" s="22">
        <f t="shared" si="311"/>
        <v>0</v>
      </c>
      <c r="AA621" s="22">
        <f>VLOOKUP(CONCATENATE($F621," ",$G621),AllocFactorMatrix,(AA$4+1),FALSE)*$E624</f>
        <v>0</v>
      </c>
      <c r="AB621" s="22">
        <f>VLOOKUP(CONCATENATE($F621," ",$G621),AllocFactorMatrix,(AB$4+1),FALSE)*$E624</f>
        <v>0</v>
      </c>
      <c r="AC621" s="22">
        <f>VLOOKUP(CONCATENATE($F621," ",$G621),AllocFactorMatrix,(AC$4+1),FALSE)*$E624</f>
        <v>0</v>
      </c>
    </row>
    <row r="622" spans="5:29" hidden="1" outlineLevel="1">
      <c r="E622" s="19">
        <f t="shared" si="308"/>
        <v>0</v>
      </c>
      <c r="F622" s="42" t="str">
        <f>F624</f>
        <v>PROD_ENERGY</v>
      </c>
      <c r="G622" s="17" t="str">
        <f>$G$13</f>
        <v>ENERGY</v>
      </c>
      <c r="H622" s="21">
        <f t="shared" si="309"/>
        <v>0</v>
      </c>
      <c r="I622" s="22">
        <f>VLOOKUP(CONCATENATE($F622," ",$G622),AllocFactorMatrix,(I$4+1),FALSE)*$E624</f>
        <v>0</v>
      </c>
      <c r="J622" s="22">
        <f>VLOOKUP(CONCATENATE($F622," ",$G622),AllocFactorMatrix,(J$4+1),FALSE)*$E624</f>
        <v>0</v>
      </c>
      <c r="K622" s="22">
        <f>VLOOKUP(CONCATENATE($F622," ",$G622),AllocFactorMatrix,(K$4+1),FALSE)*$E624</f>
        <v>0</v>
      </c>
      <c r="L622" s="22">
        <f>VLOOKUP(CONCATENATE($F622," ",$G622),AllocFactorMatrix,(L$4+1),FALSE)*$E624</f>
        <v>0</v>
      </c>
      <c r="M622" s="22">
        <f t="shared" si="310"/>
        <v>0</v>
      </c>
      <c r="N622" s="22">
        <f>VLOOKUP(CONCATENATE($F622," ",$G622),AllocFactorMatrix,(N$4+1),FALSE)*$E624</f>
        <v>0</v>
      </c>
      <c r="O622" s="22">
        <f>VLOOKUP(CONCATENATE($F622," ",$G622),AllocFactorMatrix,(O$4+1),FALSE)*$E624</f>
        <v>0</v>
      </c>
      <c r="P622" s="22">
        <f>VLOOKUP(CONCATENATE($F622," ",$G622),AllocFactorMatrix,(P$4+1),FALSE)*$E624</f>
        <v>0</v>
      </c>
      <c r="Q622" s="22">
        <f>VLOOKUP(CONCATENATE($F622," ",$G622),AllocFactorMatrix,(Q$4+1),FALSE)*$E624</f>
        <v>0</v>
      </c>
      <c r="R622" s="22">
        <f t="shared" si="312"/>
        <v>0</v>
      </c>
      <c r="S622" s="22">
        <f>VLOOKUP(CONCATENATE($F622," ",$G622),AllocFactorMatrix,(S$4+1),FALSE)*$E624</f>
        <v>0</v>
      </c>
      <c r="T622" s="22">
        <f>VLOOKUP(CONCATENATE($F622," ",$G622),AllocFactorMatrix,(T$4+1),FALSE)*$E624</f>
        <v>0</v>
      </c>
      <c r="U622" s="22">
        <f>VLOOKUP(CONCATENATE($F622," ",$G622),AllocFactorMatrix,(U$4+1),FALSE)*$E624</f>
        <v>0</v>
      </c>
      <c r="V622" s="22">
        <f>VLOOKUP(CONCATENATE($F622," ",$G622),AllocFactorMatrix,(V$4+1),FALSE)*$E624</f>
        <v>0</v>
      </c>
      <c r="W622" s="22">
        <f t="shared" si="313"/>
        <v>0</v>
      </c>
      <c r="X622" s="22">
        <f>VLOOKUP(CONCATENATE($F622," ",$G622),AllocFactorMatrix,(X$4+1),FALSE)*$E624</f>
        <v>0</v>
      </c>
      <c r="Y622" s="22">
        <f>VLOOKUP(CONCATENATE($F622," ",$G622),AllocFactorMatrix,(Y$4+1),FALSE)*$E624</f>
        <v>0</v>
      </c>
      <c r="Z622" s="22">
        <f t="shared" si="311"/>
        <v>0</v>
      </c>
      <c r="AA622" s="22">
        <f>VLOOKUP(CONCATENATE($F622," ",$G622),AllocFactorMatrix,(AA$4+1),FALSE)*$E624</f>
        <v>0</v>
      </c>
      <c r="AB622" s="22">
        <f>VLOOKUP(CONCATENATE($F622," ",$G622),AllocFactorMatrix,(AB$4+1),FALSE)*$E624</f>
        <v>0</v>
      </c>
      <c r="AC622" s="22">
        <f>VLOOKUP(CONCATENATE($F622," ",$G622),AllocFactorMatrix,(AC$4+1),FALSE)*$E624</f>
        <v>0</v>
      </c>
    </row>
    <row r="623" spans="5:29" hidden="1" outlineLevel="1">
      <c r="E623" s="19">
        <f t="shared" si="308"/>
        <v>0</v>
      </c>
      <c r="F623" s="42" t="str">
        <f>F624</f>
        <v>PROD_ENERGY</v>
      </c>
      <c r="G623" s="17" t="str">
        <f>$G$14</f>
        <v>CUSTOMER</v>
      </c>
      <c r="H623" s="21">
        <f t="shared" si="309"/>
        <v>0</v>
      </c>
      <c r="I623" s="22">
        <f>VLOOKUP(CONCATENATE($F623," ",$G623),AllocFactorMatrix,(I$4+1),FALSE)*$E624</f>
        <v>0</v>
      </c>
      <c r="J623" s="22">
        <f>VLOOKUP(CONCATENATE($F623," ",$G623),AllocFactorMatrix,(J$4+1),FALSE)*$E624</f>
        <v>0</v>
      </c>
      <c r="K623" s="22">
        <f>VLOOKUP(CONCATENATE($F623," ",$G623),AllocFactorMatrix,(K$4+1),FALSE)*$E624</f>
        <v>0</v>
      </c>
      <c r="L623" s="22">
        <f>VLOOKUP(CONCATENATE($F623," ",$G623),AllocFactorMatrix,(L$4+1),FALSE)*$E624</f>
        <v>0</v>
      </c>
      <c r="M623" s="22">
        <f t="shared" si="310"/>
        <v>0</v>
      </c>
      <c r="N623" s="22">
        <f>VLOOKUP(CONCATENATE($F623," ",$G623),AllocFactorMatrix,(N$4+1),FALSE)*$E624</f>
        <v>0</v>
      </c>
      <c r="O623" s="22">
        <f>VLOOKUP(CONCATENATE($F623," ",$G623),AllocFactorMatrix,(O$4+1),FALSE)*$E624</f>
        <v>0</v>
      </c>
      <c r="P623" s="22">
        <f>VLOOKUP(CONCATENATE($F623," ",$G623),AllocFactorMatrix,(P$4+1),FALSE)*$E624</f>
        <v>0</v>
      </c>
      <c r="Q623" s="22">
        <f>VLOOKUP(CONCATENATE($F623," ",$G623),AllocFactorMatrix,(Q$4+1),FALSE)*$E624</f>
        <v>0</v>
      </c>
      <c r="R623" s="22">
        <f t="shared" si="312"/>
        <v>0</v>
      </c>
      <c r="S623" s="22">
        <f>VLOOKUP(CONCATENATE($F623," ",$G623),AllocFactorMatrix,(S$4+1),FALSE)*$E624</f>
        <v>0</v>
      </c>
      <c r="T623" s="22">
        <f>VLOOKUP(CONCATENATE($F623," ",$G623),AllocFactorMatrix,(T$4+1),FALSE)*$E624</f>
        <v>0</v>
      </c>
      <c r="U623" s="22">
        <f>VLOOKUP(CONCATENATE($F623," ",$G623),AllocFactorMatrix,(U$4+1),FALSE)*$E624</f>
        <v>0</v>
      </c>
      <c r="V623" s="22">
        <f>VLOOKUP(CONCATENATE($F623," ",$G623),AllocFactorMatrix,(V$4+1),FALSE)*$E624</f>
        <v>0</v>
      </c>
      <c r="W623" s="22">
        <f t="shared" si="313"/>
        <v>0</v>
      </c>
      <c r="X623" s="22">
        <f>VLOOKUP(CONCATENATE($F623," ",$G623),AllocFactorMatrix,(X$4+1),FALSE)*$E624</f>
        <v>0</v>
      </c>
      <c r="Y623" s="22">
        <f>VLOOKUP(CONCATENATE($F623," ",$G623),AllocFactorMatrix,(Y$4+1),FALSE)*$E624</f>
        <v>0</v>
      </c>
      <c r="Z623" s="22">
        <f t="shared" si="311"/>
        <v>0</v>
      </c>
      <c r="AA623" s="22">
        <f>VLOOKUP(CONCATENATE($F623," ",$G623),AllocFactorMatrix,(AA$4+1),FALSE)*$E624</f>
        <v>0</v>
      </c>
      <c r="AB623" s="22">
        <f>VLOOKUP(CONCATENATE($F623," ",$G623),AllocFactorMatrix,(AB$4+1),FALSE)*$E624</f>
        <v>0</v>
      </c>
      <c r="AC623" s="22">
        <f>VLOOKUP(CONCATENATE($F623," ",$G623),AllocFactorMatrix,(AC$4+1),FALSE)*$E624</f>
        <v>0</v>
      </c>
    </row>
    <row r="624" spans="5:29" collapsed="1">
      <c r="E624" s="19">
        <v>0</v>
      </c>
      <c r="F624" s="42" t="str">
        <f>+F2136</f>
        <v>PROD_ENERGY</v>
      </c>
      <c r="G624" s="17" t="str">
        <f>$G$15</f>
        <v>TOTAL</v>
      </c>
      <c r="H624" s="21">
        <f t="shared" si="309"/>
        <v>0</v>
      </c>
      <c r="I624" s="22">
        <f>VLOOKUP(CONCATENATE($F624," ",$G624),AllocFactorMatrix,(I$4+1),FALSE)*$E624</f>
        <v>0</v>
      </c>
      <c r="J624" s="22">
        <f>VLOOKUP(CONCATENATE($F624," ",$G624),AllocFactorMatrix,(J$4+1),FALSE)*$E624</f>
        <v>0</v>
      </c>
      <c r="K624" s="22">
        <f>VLOOKUP(CONCATENATE($F624," ",$G624),AllocFactorMatrix,(K$4+1),FALSE)*$E624</f>
        <v>0</v>
      </c>
      <c r="L624" s="22">
        <f>VLOOKUP(CONCATENATE($F624," ",$G624),AllocFactorMatrix,(L$4+1),FALSE)*$E624</f>
        <v>0</v>
      </c>
      <c r="M624" s="22">
        <f t="shared" si="310"/>
        <v>0</v>
      </c>
      <c r="N624" s="22">
        <f>VLOOKUP(CONCATENATE($F624," ",$G624),AllocFactorMatrix,(N$4+1),FALSE)*$E624</f>
        <v>0</v>
      </c>
      <c r="O624" s="22">
        <f>VLOOKUP(CONCATENATE($F624," ",$G624),AllocFactorMatrix,(O$4+1),FALSE)*$E624</f>
        <v>0</v>
      </c>
      <c r="P624" s="22">
        <f>VLOOKUP(CONCATENATE($F624," ",$G624),AllocFactorMatrix,(P$4+1),FALSE)*$E624</f>
        <v>0</v>
      </c>
      <c r="Q624" s="22">
        <f>VLOOKUP(CONCATENATE($F624," ",$G624),AllocFactorMatrix,(Q$4+1),FALSE)*$E624</f>
        <v>0</v>
      </c>
      <c r="R624" s="22">
        <f t="shared" si="312"/>
        <v>0</v>
      </c>
      <c r="S624" s="22">
        <f>VLOOKUP(CONCATENATE($F624," ",$G624),AllocFactorMatrix,(S$4+1),FALSE)*$E624</f>
        <v>0</v>
      </c>
      <c r="T624" s="22">
        <f>VLOOKUP(CONCATENATE($F624," ",$G624),AllocFactorMatrix,(T$4+1),FALSE)*$E624</f>
        <v>0</v>
      </c>
      <c r="U624" s="22">
        <f>VLOOKUP(CONCATENATE($F624," ",$G624),AllocFactorMatrix,(U$4+1),FALSE)*$E624</f>
        <v>0</v>
      </c>
      <c r="V624" s="22">
        <f>VLOOKUP(CONCATENATE($F624," ",$G624),AllocFactorMatrix,(V$4+1),FALSE)*$E624</f>
        <v>0</v>
      </c>
      <c r="W624" s="22">
        <f t="shared" si="313"/>
        <v>0</v>
      </c>
      <c r="X624" s="22">
        <f>VLOOKUP(CONCATENATE($F624," ",$G624),AllocFactorMatrix,(X$4+1),FALSE)*$E624</f>
        <v>0</v>
      </c>
      <c r="Y624" s="22">
        <f>VLOOKUP(CONCATENATE($F624," ",$G624),AllocFactorMatrix,(Y$4+1),FALSE)*$E624</f>
        <v>0</v>
      </c>
      <c r="Z624" s="22">
        <f t="shared" si="311"/>
        <v>0</v>
      </c>
      <c r="AA624" s="22">
        <f>VLOOKUP(CONCATENATE($F624," ",$G624),AllocFactorMatrix,(AA$4+1),FALSE)*$E624</f>
        <v>0</v>
      </c>
      <c r="AB624" s="22">
        <f>VLOOKUP(CONCATENATE($F624," ",$G624),AllocFactorMatrix,(AB$4+1),FALSE)*$E624</f>
        <v>0</v>
      </c>
      <c r="AC624" s="22">
        <f>VLOOKUP(CONCATENATE($F624," ",$G624),AllocFactorMatrix,(AC$4+1),FALSE)*$E624</f>
        <v>0</v>
      </c>
    </row>
    <row r="625" spans="5:29" hidden="1" outlineLevel="1">
      <c r="E625" s="19">
        <f t="shared" si="308"/>
        <v>0</v>
      </c>
      <c r="F625" s="42" t="str">
        <f>F632</f>
        <v>RB_GUP</v>
      </c>
      <c r="G625" s="17" t="str">
        <f>$G$8</f>
        <v>PRODUCTION</v>
      </c>
      <c r="H625" s="21">
        <f t="shared" ref="H625:H632" ca="1" si="314">SUBTOTAL(9,I625:AC625)</f>
        <v>0</v>
      </c>
      <c r="I625" s="22">
        <f ca="1">VLOOKUP(CONCATENATE($F625," ",$G625),AllocFactorMatrix,(I$4+1),FALSE)*$E632</f>
        <v>0</v>
      </c>
      <c r="J625" s="22">
        <f ca="1">VLOOKUP(CONCATENATE($F625," ",$G625),AllocFactorMatrix,(J$4+1),FALSE)*$E632</f>
        <v>0</v>
      </c>
      <c r="K625" s="22">
        <f ca="1">VLOOKUP(CONCATENATE($F625," ",$G625),AllocFactorMatrix,(K$4+1),FALSE)*$E632</f>
        <v>0</v>
      </c>
      <c r="L625" s="22">
        <f ca="1">VLOOKUP(CONCATENATE($F625," ",$G625),AllocFactorMatrix,(L$4+1),FALSE)*$E632</f>
        <v>0</v>
      </c>
      <c r="M625" s="22">
        <f t="shared" ref="M625:M632" ca="1" si="315">SUBTOTAL(9,J625:L625)</f>
        <v>0</v>
      </c>
      <c r="N625" s="22">
        <f ca="1">VLOOKUP(CONCATENATE($F625," ",$G625),AllocFactorMatrix,(N$4+1),FALSE)*$E632</f>
        <v>0</v>
      </c>
      <c r="O625" s="22">
        <f ca="1">VLOOKUP(CONCATENATE($F625," ",$G625),AllocFactorMatrix,(O$4+1),FALSE)*$E632</f>
        <v>0</v>
      </c>
      <c r="P625" s="22">
        <f ca="1">VLOOKUP(CONCATENATE($F625," ",$G625),AllocFactorMatrix,(P$4+1),FALSE)*$E632</f>
        <v>0</v>
      </c>
      <c r="Q625" s="22">
        <f ca="1">VLOOKUP(CONCATENATE($F625," ",$G625),AllocFactorMatrix,(Q$4+1),FALSE)*$E632</f>
        <v>0</v>
      </c>
      <c r="R625" s="22">
        <f ca="1">SUBTOTAL(9,N625:Q625)</f>
        <v>0</v>
      </c>
      <c r="S625" s="22">
        <f ca="1">VLOOKUP(CONCATENATE($F625," ",$G625),AllocFactorMatrix,(S$4+1),FALSE)*$E632</f>
        <v>0</v>
      </c>
      <c r="T625" s="22">
        <f ca="1">VLOOKUP(CONCATENATE($F625," ",$G625),AllocFactorMatrix,(T$4+1),FALSE)*$E632</f>
        <v>0</v>
      </c>
      <c r="U625" s="22">
        <f ca="1">VLOOKUP(CONCATENATE($F625," ",$G625),AllocFactorMatrix,(U$4+1),FALSE)*$E632</f>
        <v>0</v>
      </c>
      <c r="V625" s="22">
        <f ca="1">VLOOKUP(CONCATENATE($F625," ",$G625),AllocFactorMatrix,(V$4+1),FALSE)*$E632</f>
        <v>0</v>
      </c>
      <c r="W625" s="22">
        <f ca="1">SUBTOTAL(9,S625:V625)</f>
        <v>0</v>
      </c>
      <c r="X625" s="22">
        <f ca="1">VLOOKUP(CONCATENATE($F625," ",$G625),AllocFactorMatrix,(X$4+1),FALSE)*$E632</f>
        <v>0</v>
      </c>
      <c r="Y625" s="22">
        <f ca="1">VLOOKUP(CONCATENATE($F625," ",$G625),AllocFactorMatrix,(Y$4+1),FALSE)*$E632</f>
        <v>0</v>
      </c>
      <c r="Z625" s="22">
        <f t="shared" ref="Z625:Z632" ca="1" si="316">SUBTOTAL(9,X625:Y625)</f>
        <v>0</v>
      </c>
      <c r="AA625" s="22">
        <f ca="1">VLOOKUP(CONCATENATE($F625," ",$G625),AllocFactorMatrix,(AA$4+1),FALSE)*$E632</f>
        <v>0</v>
      </c>
      <c r="AB625" s="22">
        <f ca="1">VLOOKUP(CONCATENATE($F625," ",$G625),AllocFactorMatrix,(AB$4+1),FALSE)*$E632</f>
        <v>0</v>
      </c>
      <c r="AC625" s="22">
        <f ca="1">VLOOKUP(CONCATENATE($F625," ",$G625),AllocFactorMatrix,(AC$4+1),FALSE)*$E632</f>
        <v>0</v>
      </c>
    </row>
    <row r="626" spans="5:29" hidden="1" outlineLevel="1">
      <c r="E626" s="19">
        <f t="shared" si="308"/>
        <v>0</v>
      </c>
      <c r="F626" s="42" t="str">
        <f>F632</f>
        <v>RB_GUP</v>
      </c>
      <c r="G626" s="17" t="str">
        <f>$G$9</f>
        <v>BULKTRAN</v>
      </c>
      <c r="H626" s="21">
        <f t="shared" ca="1" si="314"/>
        <v>0</v>
      </c>
      <c r="I626" s="22">
        <f ca="1">VLOOKUP(CONCATENATE($F626," ",$G626),AllocFactorMatrix,(I$4+1),FALSE)*$E632</f>
        <v>0</v>
      </c>
      <c r="J626" s="22">
        <f ca="1">VLOOKUP(CONCATENATE($F626," ",$G626),AllocFactorMatrix,(J$4+1),FALSE)*$E632</f>
        <v>0</v>
      </c>
      <c r="K626" s="22">
        <f ca="1">VLOOKUP(CONCATENATE($F626," ",$G626),AllocFactorMatrix,(K$4+1),FALSE)*$E632</f>
        <v>0</v>
      </c>
      <c r="L626" s="22">
        <f ca="1">VLOOKUP(CONCATENATE($F626," ",$G626),AllocFactorMatrix,(L$4+1),FALSE)*$E632</f>
        <v>0</v>
      </c>
      <c r="M626" s="22">
        <f t="shared" ca="1" si="315"/>
        <v>0</v>
      </c>
      <c r="N626" s="22">
        <f ca="1">VLOOKUP(CONCATENATE($F626," ",$G626),AllocFactorMatrix,(N$4+1),FALSE)*$E632</f>
        <v>0</v>
      </c>
      <c r="O626" s="22">
        <f ca="1">VLOOKUP(CONCATENATE($F626," ",$G626),AllocFactorMatrix,(O$4+1),FALSE)*$E632</f>
        <v>0</v>
      </c>
      <c r="P626" s="22">
        <f ca="1">VLOOKUP(CONCATENATE($F626," ",$G626),AllocFactorMatrix,(P$4+1),FALSE)*$E632</f>
        <v>0</v>
      </c>
      <c r="Q626" s="22">
        <f ca="1">VLOOKUP(CONCATENATE($F626," ",$G626),AllocFactorMatrix,(Q$4+1),FALSE)*$E632</f>
        <v>0</v>
      </c>
      <c r="R626" s="22">
        <f t="shared" ref="R626:R632" ca="1" si="317">SUBTOTAL(9,N626:Q626)</f>
        <v>0</v>
      </c>
      <c r="S626" s="22">
        <f ca="1">VLOOKUP(CONCATENATE($F626," ",$G626),AllocFactorMatrix,(S$4+1),FALSE)*$E632</f>
        <v>0</v>
      </c>
      <c r="T626" s="22">
        <f ca="1">VLOOKUP(CONCATENATE($F626," ",$G626),AllocFactorMatrix,(T$4+1),FALSE)*$E632</f>
        <v>0</v>
      </c>
      <c r="U626" s="22">
        <f ca="1">VLOOKUP(CONCATENATE($F626," ",$G626),AllocFactorMatrix,(U$4+1),FALSE)*$E632</f>
        <v>0</v>
      </c>
      <c r="V626" s="22">
        <f ca="1">VLOOKUP(CONCATENATE($F626," ",$G626),AllocFactorMatrix,(V$4+1),FALSE)*$E632</f>
        <v>0</v>
      </c>
      <c r="W626" s="22">
        <f t="shared" ref="W626:W632" ca="1" si="318">SUBTOTAL(9,S626:V626)</f>
        <v>0</v>
      </c>
      <c r="X626" s="22">
        <f ca="1">VLOOKUP(CONCATENATE($F626," ",$G626),AllocFactorMatrix,(X$4+1),FALSE)*$E632</f>
        <v>0</v>
      </c>
      <c r="Y626" s="22">
        <f ca="1">VLOOKUP(CONCATENATE($F626," ",$G626),AllocFactorMatrix,(Y$4+1),FALSE)*$E632</f>
        <v>0</v>
      </c>
      <c r="Z626" s="22">
        <f t="shared" ca="1" si="316"/>
        <v>0</v>
      </c>
      <c r="AA626" s="22">
        <f ca="1">VLOOKUP(CONCATENATE($F626," ",$G626),AllocFactorMatrix,(AA$4+1),FALSE)*$E632</f>
        <v>0</v>
      </c>
      <c r="AB626" s="22">
        <f ca="1">VLOOKUP(CONCATENATE($F626," ",$G626),AllocFactorMatrix,(AB$4+1),FALSE)*$E632</f>
        <v>0</v>
      </c>
      <c r="AC626" s="22">
        <f ca="1">VLOOKUP(CONCATENATE($F626," ",$G626),AllocFactorMatrix,(AC$4+1),FALSE)*$E632</f>
        <v>0</v>
      </c>
    </row>
    <row r="627" spans="5:29" hidden="1" outlineLevel="1">
      <c r="E627" s="19">
        <f t="shared" si="308"/>
        <v>0</v>
      </c>
      <c r="F627" s="42" t="str">
        <f>F632</f>
        <v>RB_GUP</v>
      </c>
      <c r="G627" s="17" t="str">
        <f>$G$10</f>
        <v>SUBTRAN</v>
      </c>
      <c r="H627" s="21">
        <f t="shared" ca="1" si="314"/>
        <v>0</v>
      </c>
      <c r="I627" s="22">
        <f ca="1">VLOOKUP(CONCATENATE($F627," ",$G627),AllocFactorMatrix,(I$4+1),FALSE)*$E632</f>
        <v>0</v>
      </c>
      <c r="J627" s="22">
        <f ca="1">VLOOKUP(CONCATENATE($F627," ",$G627),AllocFactorMatrix,(J$4+1),FALSE)*$E632</f>
        <v>0</v>
      </c>
      <c r="K627" s="22">
        <f ca="1">VLOOKUP(CONCATENATE($F627," ",$G627),AllocFactorMatrix,(K$4+1),FALSE)*$E632</f>
        <v>0</v>
      </c>
      <c r="L627" s="22">
        <f ca="1">VLOOKUP(CONCATENATE($F627," ",$G627),AllocFactorMatrix,(L$4+1),FALSE)*$E632</f>
        <v>0</v>
      </c>
      <c r="M627" s="22">
        <f t="shared" ca="1" si="315"/>
        <v>0</v>
      </c>
      <c r="N627" s="22">
        <f ca="1">VLOOKUP(CONCATENATE($F627," ",$G627),AllocFactorMatrix,(N$4+1),FALSE)*$E632</f>
        <v>0</v>
      </c>
      <c r="O627" s="22">
        <f ca="1">VLOOKUP(CONCATENATE($F627," ",$G627),AllocFactorMatrix,(O$4+1),FALSE)*$E632</f>
        <v>0</v>
      </c>
      <c r="P627" s="22">
        <f ca="1">VLOOKUP(CONCATENATE($F627," ",$G627),AllocFactorMatrix,(P$4+1),FALSE)*$E632</f>
        <v>0</v>
      </c>
      <c r="Q627" s="22">
        <f ca="1">VLOOKUP(CONCATENATE($F627," ",$G627),AllocFactorMatrix,(Q$4+1),FALSE)*$E632</f>
        <v>0</v>
      </c>
      <c r="R627" s="22">
        <f t="shared" ca="1" si="317"/>
        <v>0</v>
      </c>
      <c r="S627" s="22">
        <f ca="1">VLOOKUP(CONCATENATE($F627," ",$G627),AllocFactorMatrix,(S$4+1),FALSE)*$E632</f>
        <v>0</v>
      </c>
      <c r="T627" s="22">
        <f ca="1">VLOOKUP(CONCATENATE($F627," ",$G627),AllocFactorMatrix,(T$4+1),FALSE)*$E632</f>
        <v>0</v>
      </c>
      <c r="U627" s="22">
        <f ca="1">VLOOKUP(CONCATENATE($F627," ",$G627),AllocFactorMatrix,(U$4+1),FALSE)*$E632</f>
        <v>0</v>
      </c>
      <c r="V627" s="22">
        <f ca="1">VLOOKUP(CONCATENATE($F627," ",$G627),AllocFactorMatrix,(V$4+1),FALSE)*$E632</f>
        <v>0</v>
      </c>
      <c r="W627" s="22">
        <f t="shared" ca="1" si="318"/>
        <v>0</v>
      </c>
      <c r="X627" s="22">
        <f ca="1">VLOOKUP(CONCATENATE($F627," ",$G627),AllocFactorMatrix,(X$4+1),FALSE)*$E632</f>
        <v>0</v>
      </c>
      <c r="Y627" s="22">
        <f ca="1">VLOOKUP(CONCATENATE($F627," ",$G627),AllocFactorMatrix,(Y$4+1),FALSE)*$E632</f>
        <v>0</v>
      </c>
      <c r="Z627" s="22">
        <f t="shared" ca="1" si="316"/>
        <v>0</v>
      </c>
      <c r="AA627" s="22">
        <f ca="1">VLOOKUP(CONCATENATE($F627," ",$G627),AllocFactorMatrix,(AA$4+1),FALSE)*$E632</f>
        <v>0</v>
      </c>
      <c r="AB627" s="22">
        <f ca="1">VLOOKUP(CONCATENATE($F627," ",$G627),AllocFactorMatrix,(AB$4+1),FALSE)*$E632</f>
        <v>0</v>
      </c>
      <c r="AC627" s="22">
        <f ca="1">VLOOKUP(CONCATENATE($F627," ",$G627),AllocFactorMatrix,(AC$4+1),FALSE)*$E632</f>
        <v>0</v>
      </c>
    </row>
    <row r="628" spans="5:29" hidden="1" outlineLevel="1">
      <c r="E628" s="19">
        <f t="shared" si="308"/>
        <v>0</v>
      </c>
      <c r="F628" s="42" t="str">
        <f>F632</f>
        <v>RB_GUP</v>
      </c>
      <c r="G628" s="17" t="str">
        <f>$G$11</f>
        <v>DISTPRI</v>
      </c>
      <c r="H628" s="21">
        <f t="shared" ca="1" si="314"/>
        <v>0</v>
      </c>
      <c r="I628" s="22">
        <f ca="1">VLOOKUP(CONCATENATE($F628," ",$G628),AllocFactorMatrix,(I$4+1),FALSE)*$E632</f>
        <v>0</v>
      </c>
      <c r="J628" s="22">
        <f ca="1">VLOOKUP(CONCATENATE($F628," ",$G628),AllocFactorMatrix,(J$4+1),FALSE)*$E632</f>
        <v>0</v>
      </c>
      <c r="K628" s="22">
        <f ca="1">VLOOKUP(CONCATENATE($F628," ",$G628),AllocFactorMatrix,(K$4+1),FALSE)*$E632</f>
        <v>0</v>
      </c>
      <c r="L628" s="22">
        <f ca="1">VLOOKUP(CONCATENATE($F628," ",$G628),AllocFactorMatrix,(L$4+1),FALSE)*$E632</f>
        <v>0</v>
      </c>
      <c r="M628" s="22">
        <f t="shared" ca="1" si="315"/>
        <v>0</v>
      </c>
      <c r="N628" s="22">
        <f ca="1">VLOOKUP(CONCATENATE($F628," ",$G628),AllocFactorMatrix,(N$4+1),FALSE)*$E632</f>
        <v>0</v>
      </c>
      <c r="O628" s="22">
        <f ca="1">VLOOKUP(CONCATENATE($F628," ",$G628),AllocFactorMatrix,(O$4+1),FALSE)*$E632</f>
        <v>0</v>
      </c>
      <c r="P628" s="22">
        <f ca="1">VLOOKUP(CONCATENATE($F628," ",$G628),AllocFactorMatrix,(P$4+1),FALSE)*$E632</f>
        <v>0</v>
      </c>
      <c r="Q628" s="22">
        <f ca="1">VLOOKUP(CONCATENATE($F628," ",$G628),AllocFactorMatrix,(Q$4+1),FALSE)*$E632</f>
        <v>0</v>
      </c>
      <c r="R628" s="22">
        <f t="shared" ca="1" si="317"/>
        <v>0</v>
      </c>
      <c r="S628" s="22">
        <f ca="1">VLOOKUP(CONCATENATE($F628," ",$G628),AllocFactorMatrix,(S$4+1),FALSE)*$E632</f>
        <v>0</v>
      </c>
      <c r="T628" s="22">
        <f ca="1">VLOOKUP(CONCATENATE($F628," ",$G628),AllocFactorMatrix,(T$4+1),FALSE)*$E632</f>
        <v>0</v>
      </c>
      <c r="U628" s="22">
        <f ca="1">VLOOKUP(CONCATENATE($F628," ",$G628),AllocFactorMatrix,(U$4+1),FALSE)*$E632</f>
        <v>0</v>
      </c>
      <c r="V628" s="22">
        <f ca="1">VLOOKUP(CONCATENATE($F628," ",$G628),AllocFactorMatrix,(V$4+1),FALSE)*$E632</f>
        <v>0</v>
      </c>
      <c r="W628" s="22">
        <f t="shared" ca="1" si="318"/>
        <v>0</v>
      </c>
      <c r="X628" s="22">
        <f ca="1">VLOOKUP(CONCATENATE($F628," ",$G628),AllocFactorMatrix,(X$4+1),FALSE)*$E632</f>
        <v>0</v>
      </c>
      <c r="Y628" s="22">
        <f ca="1">VLOOKUP(CONCATENATE($F628," ",$G628),AllocFactorMatrix,(Y$4+1),FALSE)*$E632</f>
        <v>0</v>
      </c>
      <c r="Z628" s="22">
        <f t="shared" ca="1" si="316"/>
        <v>0</v>
      </c>
      <c r="AA628" s="22">
        <f ca="1">VLOOKUP(CONCATENATE($F628," ",$G628),AllocFactorMatrix,(AA$4+1),FALSE)*$E632</f>
        <v>0</v>
      </c>
      <c r="AB628" s="22">
        <f ca="1">VLOOKUP(CONCATENATE($F628," ",$G628),AllocFactorMatrix,(AB$4+1),FALSE)*$E632</f>
        <v>0</v>
      </c>
      <c r="AC628" s="22">
        <f ca="1">VLOOKUP(CONCATENATE($F628," ",$G628),AllocFactorMatrix,(AC$4+1),FALSE)*$E632</f>
        <v>0</v>
      </c>
    </row>
    <row r="629" spans="5:29" hidden="1" outlineLevel="1">
      <c r="E629" s="19">
        <f t="shared" si="308"/>
        <v>0</v>
      </c>
      <c r="F629" s="42" t="str">
        <f>F632</f>
        <v>RB_GUP</v>
      </c>
      <c r="G629" s="17" t="str">
        <f>$G$12</f>
        <v>DISTSEC</v>
      </c>
      <c r="H629" s="21">
        <f t="shared" ca="1" si="314"/>
        <v>0</v>
      </c>
      <c r="I629" s="22">
        <f ca="1">VLOOKUP(CONCATENATE($F629," ",$G629),AllocFactorMatrix,(I$4+1),FALSE)*$E632</f>
        <v>0</v>
      </c>
      <c r="J629" s="22">
        <f ca="1">VLOOKUP(CONCATENATE($F629," ",$G629),AllocFactorMatrix,(J$4+1),FALSE)*$E632</f>
        <v>0</v>
      </c>
      <c r="K629" s="22">
        <f ca="1">VLOOKUP(CONCATENATE($F629," ",$G629),AllocFactorMatrix,(K$4+1),FALSE)*$E632</f>
        <v>0</v>
      </c>
      <c r="L629" s="22">
        <f ca="1">VLOOKUP(CONCATENATE($F629," ",$G629),AllocFactorMatrix,(L$4+1),FALSE)*$E632</f>
        <v>0</v>
      </c>
      <c r="M629" s="22">
        <f t="shared" ca="1" si="315"/>
        <v>0</v>
      </c>
      <c r="N629" s="22">
        <f ca="1">VLOOKUP(CONCATENATE($F629," ",$G629),AllocFactorMatrix,(N$4+1),FALSE)*$E632</f>
        <v>0</v>
      </c>
      <c r="O629" s="22">
        <f ca="1">VLOOKUP(CONCATENATE($F629," ",$G629),AllocFactorMatrix,(O$4+1),FALSE)*$E632</f>
        <v>0</v>
      </c>
      <c r="P629" s="22">
        <f ca="1">VLOOKUP(CONCATENATE($F629," ",$G629),AllocFactorMatrix,(P$4+1),FALSE)*$E632</f>
        <v>0</v>
      </c>
      <c r="Q629" s="22">
        <f ca="1">VLOOKUP(CONCATENATE($F629," ",$G629),AllocFactorMatrix,(Q$4+1),FALSE)*$E632</f>
        <v>0</v>
      </c>
      <c r="R629" s="22">
        <f t="shared" ca="1" si="317"/>
        <v>0</v>
      </c>
      <c r="S629" s="22">
        <f ca="1">VLOOKUP(CONCATENATE($F629," ",$G629),AllocFactorMatrix,(S$4+1),FALSE)*$E632</f>
        <v>0</v>
      </c>
      <c r="T629" s="22">
        <f ca="1">VLOOKUP(CONCATENATE($F629," ",$G629),AllocFactorMatrix,(T$4+1),FALSE)*$E632</f>
        <v>0</v>
      </c>
      <c r="U629" s="22">
        <f ca="1">VLOOKUP(CONCATENATE($F629," ",$G629),AllocFactorMatrix,(U$4+1),FALSE)*$E632</f>
        <v>0</v>
      </c>
      <c r="V629" s="22">
        <f ca="1">VLOOKUP(CONCATENATE($F629," ",$G629),AllocFactorMatrix,(V$4+1),FALSE)*$E632</f>
        <v>0</v>
      </c>
      <c r="W629" s="22">
        <f t="shared" ca="1" si="318"/>
        <v>0</v>
      </c>
      <c r="X629" s="22">
        <f ca="1">VLOOKUP(CONCATENATE($F629," ",$G629),AllocFactorMatrix,(X$4+1),FALSE)*$E632</f>
        <v>0</v>
      </c>
      <c r="Y629" s="22">
        <f ca="1">VLOOKUP(CONCATENATE($F629," ",$G629),AllocFactorMatrix,(Y$4+1),FALSE)*$E632</f>
        <v>0</v>
      </c>
      <c r="Z629" s="22">
        <f t="shared" ca="1" si="316"/>
        <v>0</v>
      </c>
      <c r="AA629" s="22">
        <f ca="1">VLOOKUP(CONCATENATE($F629," ",$G629),AllocFactorMatrix,(AA$4+1),FALSE)*$E632</f>
        <v>0</v>
      </c>
      <c r="AB629" s="22">
        <f ca="1">VLOOKUP(CONCATENATE($F629," ",$G629),AllocFactorMatrix,(AB$4+1),FALSE)*$E632</f>
        <v>0</v>
      </c>
      <c r="AC629" s="22">
        <f ca="1">VLOOKUP(CONCATENATE($F629," ",$G629),AllocFactorMatrix,(AC$4+1),FALSE)*$E632</f>
        <v>0</v>
      </c>
    </row>
    <row r="630" spans="5:29" hidden="1" outlineLevel="1">
      <c r="E630" s="19">
        <f t="shared" si="308"/>
        <v>0</v>
      </c>
      <c r="F630" s="42" t="str">
        <f>F632</f>
        <v>RB_GUP</v>
      </c>
      <c r="G630" s="17" t="str">
        <f>$G$13</f>
        <v>ENERGY</v>
      </c>
      <c r="H630" s="21">
        <f t="shared" ca="1" si="314"/>
        <v>0</v>
      </c>
      <c r="I630" s="22">
        <f ca="1">VLOOKUP(CONCATENATE($F630," ",$G630),AllocFactorMatrix,(I$4+1),FALSE)*$E632</f>
        <v>0</v>
      </c>
      <c r="J630" s="22">
        <f ca="1">VLOOKUP(CONCATENATE($F630," ",$G630),AllocFactorMatrix,(J$4+1),FALSE)*$E632</f>
        <v>0</v>
      </c>
      <c r="K630" s="22">
        <f ca="1">VLOOKUP(CONCATENATE($F630," ",$G630),AllocFactorMatrix,(K$4+1),FALSE)*$E632</f>
        <v>0</v>
      </c>
      <c r="L630" s="22">
        <f ca="1">VLOOKUP(CONCATENATE($F630," ",$G630),AllocFactorMatrix,(L$4+1),FALSE)*$E632</f>
        <v>0</v>
      </c>
      <c r="M630" s="22">
        <f t="shared" ca="1" si="315"/>
        <v>0</v>
      </c>
      <c r="N630" s="22">
        <f ca="1">VLOOKUP(CONCATENATE($F630," ",$G630),AllocFactorMatrix,(N$4+1),FALSE)*$E632</f>
        <v>0</v>
      </c>
      <c r="O630" s="22">
        <f ca="1">VLOOKUP(CONCATENATE($F630," ",$G630),AllocFactorMatrix,(O$4+1),FALSE)*$E632</f>
        <v>0</v>
      </c>
      <c r="P630" s="22">
        <f ca="1">VLOOKUP(CONCATENATE($F630," ",$G630),AllocFactorMatrix,(P$4+1),FALSE)*$E632</f>
        <v>0</v>
      </c>
      <c r="Q630" s="22">
        <f ca="1">VLOOKUP(CONCATENATE($F630," ",$G630),AllocFactorMatrix,(Q$4+1),FALSE)*$E632</f>
        <v>0</v>
      </c>
      <c r="R630" s="22">
        <f t="shared" ca="1" si="317"/>
        <v>0</v>
      </c>
      <c r="S630" s="22">
        <f ca="1">VLOOKUP(CONCATENATE($F630," ",$G630),AllocFactorMatrix,(S$4+1),FALSE)*$E632</f>
        <v>0</v>
      </c>
      <c r="T630" s="22">
        <f ca="1">VLOOKUP(CONCATENATE($F630," ",$G630),AllocFactorMatrix,(T$4+1),FALSE)*$E632</f>
        <v>0</v>
      </c>
      <c r="U630" s="22">
        <f ca="1">VLOOKUP(CONCATENATE($F630," ",$G630),AllocFactorMatrix,(U$4+1),FALSE)*$E632</f>
        <v>0</v>
      </c>
      <c r="V630" s="22">
        <f ca="1">VLOOKUP(CONCATENATE($F630," ",$G630),AllocFactorMatrix,(V$4+1),FALSE)*$E632</f>
        <v>0</v>
      </c>
      <c r="W630" s="22">
        <f t="shared" ca="1" si="318"/>
        <v>0</v>
      </c>
      <c r="X630" s="22">
        <f ca="1">VLOOKUP(CONCATENATE($F630," ",$G630),AllocFactorMatrix,(X$4+1),FALSE)*$E632</f>
        <v>0</v>
      </c>
      <c r="Y630" s="22">
        <f ca="1">VLOOKUP(CONCATENATE($F630," ",$G630),AllocFactorMatrix,(Y$4+1),FALSE)*$E632</f>
        <v>0</v>
      </c>
      <c r="Z630" s="22">
        <f t="shared" ca="1" si="316"/>
        <v>0</v>
      </c>
      <c r="AA630" s="22">
        <f ca="1">VLOOKUP(CONCATENATE($F630," ",$G630),AllocFactorMatrix,(AA$4+1),FALSE)*$E632</f>
        <v>0</v>
      </c>
      <c r="AB630" s="22">
        <f ca="1">VLOOKUP(CONCATENATE($F630," ",$G630),AllocFactorMatrix,(AB$4+1),FALSE)*$E632</f>
        <v>0</v>
      </c>
      <c r="AC630" s="22">
        <f ca="1">VLOOKUP(CONCATENATE($F630," ",$G630),AllocFactorMatrix,(AC$4+1),FALSE)*$E632</f>
        <v>0</v>
      </c>
    </row>
    <row r="631" spans="5:29" hidden="1" outlineLevel="1">
      <c r="E631" s="19">
        <f t="shared" si="308"/>
        <v>0</v>
      </c>
      <c r="F631" s="42" t="str">
        <f>F632</f>
        <v>RB_GUP</v>
      </c>
      <c r="G631" s="17" t="str">
        <f>$G$14</f>
        <v>CUSTOMER</v>
      </c>
      <c r="H631" s="21">
        <f t="shared" ca="1" si="314"/>
        <v>0</v>
      </c>
      <c r="I631" s="22">
        <f ca="1">VLOOKUP(CONCATENATE($F631," ",$G631),AllocFactorMatrix,(I$4+1),FALSE)*$E632</f>
        <v>0</v>
      </c>
      <c r="J631" s="22">
        <f ca="1">VLOOKUP(CONCATENATE($F631," ",$G631),AllocFactorMatrix,(J$4+1),FALSE)*$E632</f>
        <v>0</v>
      </c>
      <c r="K631" s="22">
        <f ca="1">VLOOKUP(CONCATENATE($F631," ",$G631),AllocFactorMatrix,(K$4+1),FALSE)*$E632</f>
        <v>0</v>
      </c>
      <c r="L631" s="22">
        <f ca="1">VLOOKUP(CONCATENATE($F631," ",$G631),AllocFactorMatrix,(L$4+1),FALSE)*$E632</f>
        <v>0</v>
      </c>
      <c r="M631" s="22">
        <f t="shared" ca="1" si="315"/>
        <v>0</v>
      </c>
      <c r="N631" s="22">
        <f ca="1">VLOOKUP(CONCATENATE($F631," ",$G631),AllocFactorMatrix,(N$4+1),FALSE)*$E632</f>
        <v>0</v>
      </c>
      <c r="O631" s="22">
        <f ca="1">VLOOKUP(CONCATENATE($F631," ",$G631),AllocFactorMatrix,(O$4+1),FALSE)*$E632</f>
        <v>0</v>
      </c>
      <c r="P631" s="22">
        <f ca="1">VLOOKUP(CONCATENATE($F631," ",$G631),AllocFactorMatrix,(P$4+1),FALSE)*$E632</f>
        <v>0</v>
      </c>
      <c r="Q631" s="22">
        <f ca="1">VLOOKUP(CONCATENATE($F631," ",$G631),AllocFactorMatrix,(Q$4+1),FALSE)*$E632</f>
        <v>0</v>
      </c>
      <c r="R631" s="22">
        <f t="shared" ca="1" si="317"/>
        <v>0</v>
      </c>
      <c r="S631" s="22">
        <f ca="1">VLOOKUP(CONCATENATE($F631," ",$G631),AllocFactorMatrix,(S$4+1),FALSE)*$E632</f>
        <v>0</v>
      </c>
      <c r="T631" s="22">
        <f ca="1">VLOOKUP(CONCATENATE($F631," ",$G631),AllocFactorMatrix,(T$4+1),FALSE)*$E632</f>
        <v>0</v>
      </c>
      <c r="U631" s="22">
        <f ca="1">VLOOKUP(CONCATENATE($F631," ",$G631),AllocFactorMatrix,(U$4+1),FALSE)*$E632</f>
        <v>0</v>
      </c>
      <c r="V631" s="22">
        <f ca="1">VLOOKUP(CONCATENATE($F631," ",$G631),AllocFactorMatrix,(V$4+1),FALSE)*$E632</f>
        <v>0</v>
      </c>
      <c r="W631" s="22">
        <f t="shared" ca="1" si="318"/>
        <v>0</v>
      </c>
      <c r="X631" s="22">
        <f ca="1">VLOOKUP(CONCATENATE($F631," ",$G631),AllocFactorMatrix,(X$4+1),FALSE)*$E632</f>
        <v>0</v>
      </c>
      <c r="Y631" s="22">
        <f ca="1">VLOOKUP(CONCATENATE($F631," ",$G631),AllocFactorMatrix,(Y$4+1),FALSE)*$E632</f>
        <v>0</v>
      </c>
      <c r="Z631" s="22">
        <f t="shared" ca="1" si="316"/>
        <v>0</v>
      </c>
      <c r="AA631" s="22">
        <f ca="1">VLOOKUP(CONCATENATE($F631," ",$G631),AllocFactorMatrix,(AA$4+1),FALSE)*$E632</f>
        <v>0</v>
      </c>
      <c r="AB631" s="22">
        <f ca="1">VLOOKUP(CONCATENATE($F631," ",$G631),AllocFactorMatrix,(AB$4+1),FALSE)*$E632</f>
        <v>0</v>
      </c>
      <c r="AC631" s="22">
        <f ca="1">VLOOKUP(CONCATENATE($F631," ",$G631),AllocFactorMatrix,(AC$4+1),FALSE)*$E632</f>
        <v>0</v>
      </c>
    </row>
    <row r="632" spans="5:29" collapsed="1">
      <c r="E632" s="19">
        <v>0</v>
      </c>
      <c r="F632" s="42" t="s">
        <v>73</v>
      </c>
      <c r="G632" s="17" t="str">
        <f>$G$15</f>
        <v>TOTAL</v>
      </c>
      <c r="H632" s="21">
        <f t="shared" ca="1" si="314"/>
        <v>0</v>
      </c>
      <c r="I632" s="22">
        <f ca="1">VLOOKUP(CONCATENATE($F632," ",$G632),AllocFactorMatrix,(I$4+1),FALSE)*$E632</f>
        <v>0</v>
      </c>
      <c r="J632" s="22">
        <f ca="1">VLOOKUP(CONCATENATE($F632," ",$G632),AllocFactorMatrix,(J$4+1),FALSE)*$E632</f>
        <v>0</v>
      </c>
      <c r="K632" s="22">
        <f ca="1">VLOOKUP(CONCATENATE($F632," ",$G632),AllocFactorMatrix,(K$4+1),FALSE)*$E632</f>
        <v>0</v>
      </c>
      <c r="L632" s="22">
        <f ca="1">VLOOKUP(CONCATENATE($F632," ",$G632),AllocFactorMatrix,(L$4+1),FALSE)*$E632</f>
        <v>0</v>
      </c>
      <c r="M632" s="22">
        <f t="shared" ca="1" si="315"/>
        <v>0</v>
      </c>
      <c r="N632" s="22">
        <f ca="1">VLOOKUP(CONCATENATE($F632," ",$G632),AllocFactorMatrix,(N$4+1),FALSE)*$E632</f>
        <v>0</v>
      </c>
      <c r="O632" s="22">
        <f ca="1">VLOOKUP(CONCATENATE($F632," ",$G632),AllocFactorMatrix,(O$4+1),FALSE)*$E632</f>
        <v>0</v>
      </c>
      <c r="P632" s="22">
        <f ca="1">VLOOKUP(CONCATENATE($F632," ",$G632),AllocFactorMatrix,(P$4+1),FALSE)*$E632</f>
        <v>0</v>
      </c>
      <c r="Q632" s="22">
        <f ca="1">VLOOKUP(CONCATENATE($F632," ",$G632),AllocFactorMatrix,(Q$4+1),FALSE)*$E632</f>
        <v>0</v>
      </c>
      <c r="R632" s="22">
        <f t="shared" ca="1" si="317"/>
        <v>0</v>
      </c>
      <c r="S632" s="22">
        <f ca="1">VLOOKUP(CONCATENATE($F632," ",$G632),AllocFactorMatrix,(S$4+1),FALSE)*$E632</f>
        <v>0</v>
      </c>
      <c r="T632" s="22">
        <f ca="1">VLOOKUP(CONCATENATE($F632," ",$G632),AllocFactorMatrix,(T$4+1),FALSE)*$E632</f>
        <v>0</v>
      </c>
      <c r="U632" s="22">
        <f ca="1">VLOOKUP(CONCATENATE($F632," ",$G632),AllocFactorMatrix,(U$4+1),FALSE)*$E632</f>
        <v>0</v>
      </c>
      <c r="V632" s="22">
        <f ca="1">VLOOKUP(CONCATENATE($F632," ",$G632),AllocFactorMatrix,(V$4+1),FALSE)*$E632</f>
        <v>0</v>
      </c>
      <c r="W632" s="22">
        <f t="shared" ca="1" si="318"/>
        <v>0</v>
      </c>
      <c r="X632" s="22">
        <f ca="1">VLOOKUP(CONCATENATE($F632," ",$G632),AllocFactorMatrix,(X$4+1),FALSE)*$E632</f>
        <v>0</v>
      </c>
      <c r="Y632" s="22">
        <f ca="1">VLOOKUP(CONCATENATE($F632," ",$G632),AllocFactorMatrix,(Y$4+1),FALSE)*$E632</f>
        <v>0</v>
      </c>
      <c r="Z632" s="22">
        <f t="shared" ca="1" si="316"/>
        <v>0</v>
      </c>
      <c r="AA632" s="22">
        <f ca="1">VLOOKUP(CONCATENATE($F632," ",$G632),AllocFactorMatrix,(AA$4+1),FALSE)*$E632</f>
        <v>0</v>
      </c>
      <c r="AB632" s="22">
        <f ca="1">VLOOKUP(CONCATENATE($F632," ",$G632),AllocFactorMatrix,(AB$4+1),FALSE)*$E632</f>
        <v>0</v>
      </c>
      <c r="AC632" s="22">
        <f ca="1">VLOOKUP(CONCATENATE($F632," ",$G632),AllocFactorMatrix,(AC$4+1),FALSE)*$E632</f>
        <v>0</v>
      </c>
    </row>
    <row r="633" spans="5:29">
      <c r="F633" s="44"/>
      <c r="H633" s="21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</row>
    <row r="634" spans="5:29" hidden="1" outlineLevel="1">
      <c r="G634" s="17" t="str">
        <f>$G$8</f>
        <v>PRODUCTION</v>
      </c>
      <c r="H634" s="46">
        <f t="shared" ref="H634:AC634" ca="1" si="319">SUM(H385,H569,H561,H609,H545,H601,H441,H433,H425,H417,H521,H401,H505,H497,H489,H481,H473,H465,H537,H409,H361,H449,H457,H369)+H377+H513+H529+H577+H393+H553+H585+H593+H617+H625</f>
        <v>0</v>
      </c>
      <c r="I634" s="46">
        <f t="shared" ca="1" si="319"/>
        <v>0</v>
      </c>
      <c r="J634" s="46">
        <f t="shared" ca="1" si="319"/>
        <v>0</v>
      </c>
      <c r="K634" s="46">
        <f t="shared" ca="1" si="319"/>
        <v>0</v>
      </c>
      <c r="L634" s="46">
        <f t="shared" ca="1" si="319"/>
        <v>0</v>
      </c>
      <c r="M634" s="46">
        <f t="shared" ca="1" si="319"/>
        <v>0</v>
      </c>
      <c r="N634" s="46">
        <f t="shared" ca="1" si="319"/>
        <v>0</v>
      </c>
      <c r="O634" s="46">
        <f t="shared" ca="1" si="319"/>
        <v>0</v>
      </c>
      <c r="P634" s="46">
        <f t="shared" ca="1" si="319"/>
        <v>0</v>
      </c>
      <c r="Q634" s="46">
        <f t="shared" ca="1" si="319"/>
        <v>0</v>
      </c>
      <c r="R634" s="46">
        <f t="shared" ca="1" si="319"/>
        <v>0</v>
      </c>
      <c r="S634" s="46">
        <f t="shared" ca="1" si="319"/>
        <v>0</v>
      </c>
      <c r="T634" s="46">
        <f t="shared" ca="1" si="319"/>
        <v>0</v>
      </c>
      <c r="U634" s="46">
        <f t="shared" ca="1" si="319"/>
        <v>0</v>
      </c>
      <c r="V634" s="46">
        <f t="shared" ca="1" si="319"/>
        <v>0</v>
      </c>
      <c r="W634" s="46">
        <f t="shared" ca="1" si="319"/>
        <v>0</v>
      </c>
      <c r="X634" s="46">
        <f t="shared" ca="1" si="319"/>
        <v>0</v>
      </c>
      <c r="Y634" s="46">
        <f t="shared" ca="1" si="319"/>
        <v>0</v>
      </c>
      <c r="Z634" s="46">
        <f t="shared" ca="1" si="319"/>
        <v>0</v>
      </c>
      <c r="AA634" s="46">
        <f t="shared" ca="1" si="319"/>
        <v>0</v>
      </c>
      <c r="AB634" s="46">
        <f t="shared" ca="1" si="319"/>
        <v>0</v>
      </c>
      <c r="AC634" s="46">
        <f t="shared" ca="1" si="319"/>
        <v>0</v>
      </c>
    </row>
    <row r="635" spans="5:29" hidden="1" outlineLevel="1">
      <c r="G635" s="17" t="str">
        <f>$G$9</f>
        <v>BULKTRAN</v>
      </c>
      <c r="H635" s="46">
        <f t="shared" ref="H635:AC635" ca="1" si="320">SUM(H386,H570,H562,H610,H546,H602,H442,H434,H426,H418,H522,H402,H506,H498,H490,H482,H474,H466,H538,H410,H362,H450,H458,H370)+H378+H514+H530+H578+H394+H554+H586+H594+H618+H626</f>
        <v>0</v>
      </c>
      <c r="I635" s="46">
        <f t="shared" ca="1" si="320"/>
        <v>0</v>
      </c>
      <c r="J635" s="46">
        <f t="shared" ca="1" si="320"/>
        <v>0</v>
      </c>
      <c r="K635" s="46">
        <f t="shared" ca="1" si="320"/>
        <v>0</v>
      </c>
      <c r="L635" s="46">
        <f t="shared" ca="1" si="320"/>
        <v>0</v>
      </c>
      <c r="M635" s="46">
        <f t="shared" ca="1" si="320"/>
        <v>0</v>
      </c>
      <c r="N635" s="46">
        <f t="shared" ca="1" si="320"/>
        <v>0</v>
      </c>
      <c r="O635" s="46">
        <f t="shared" ca="1" si="320"/>
        <v>0</v>
      </c>
      <c r="P635" s="46">
        <f t="shared" ca="1" si="320"/>
        <v>0</v>
      </c>
      <c r="Q635" s="46">
        <f t="shared" ca="1" si="320"/>
        <v>0</v>
      </c>
      <c r="R635" s="46">
        <f t="shared" ca="1" si="320"/>
        <v>0</v>
      </c>
      <c r="S635" s="46">
        <f t="shared" ca="1" si="320"/>
        <v>0</v>
      </c>
      <c r="T635" s="46">
        <f t="shared" ca="1" si="320"/>
        <v>0</v>
      </c>
      <c r="U635" s="46">
        <f t="shared" ca="1" si="320"/>
        <v>0</v>
      </c>
      <c r="V635" s="46">
        <f t="shared" ca="1" si="320"/>
        <v>0</v>
      </c>
      <c r="W635" s="46">
        <f t="shared" ca="1" si="320"/>
        <v>0</v>
      </c>
      <c r="X635" s="46">
        <f t="shared" ca="1" si="320"/>
        <v>0</v>
      </c>
      <c r="Y635" s="46">
        <f t="shared" ca="1" si="320"/>
        <v>0</v>
      </c>
      <c r="Z635" s="46">
        <f t="shared" ca="1" si="320"/>
        <v>0</v>
      </c>
      <c r="AA635" s="46">
        <f t="shared" ca="1" si="320"/>
        <v>0</v>
      </c>
      <c r="AB635" s="46">
        <f t="shared" ca="1" si="320"/>
        <v>0</v>
      </c>
      <c r="AC635" s="46">
        <f t="shared" ca="1" si="320"/>
        <v>0</v>
      </c>
    </row>
    <row r="636" spans="5:29" hidden="1" outlineLevel="1">
      <c r="G636" s="17" t="str">
        <f>$G$10</f>
        <v>SUBTRAN</v>
      </c>
      <c r="H636" s="46">
        <f t="shared" ref="H636:AC636" ca="1" si="321">SUM(H387,H571,H563,H611,H547,H603,H443,H435,H427,H419,H523,H403,H507,H499,H491,H483,H475,H467,H539,H411,H363,H451,H459,H371)+H379+H515+H531+H579+H395+H555+H587+H595+H619+H627</f>
        <v>0</v>
      </c>
      <c r="I636" s="46">
        <f t="shared" ca="1" si="321"/>
        <v>0</v>
      </c>
      <c r="J636" s="46">
        <f t="shared" ca="1" si="321"/>
        <v>0</v>
      </c>
      <c r="K636" s="46">
        <f t="shared" ca="1" si="321"/>
        <v>0</v>
      </c>
      <c r="L636" s="46">
        <f t="shared" ca="1" si="321"/>
        <v>0</v>
      </c>
      <c r="M636" s="46">
        <f t="shared" ca="1" si="321"/>
        <v>0</v>
      </c>
      <c r="N636" s="46">
        <f t="shared" ca="1" si="321"/>
        <v>0</v>
      </c>
      <c r="O636" s="46">
        <f t="shared" ca="1" si="321"/>
        <v>0</v>
      </c>
      <c r="P636" s="46">
        <f t="shared" ca="1" si="321"/>
        <v>0</v>
      </c>
      <c r="Q636" s="46">
        <f t="shared" ca="1" si="321"/>
        <v>0</v>
      </c>
      <c r="R636" s="46">
        <f t="shared" ca="1" si="321"/>
        <v>0</v>
      </c>
      <c r="S636" s="46">
        <f t="shared" ca="1" si="321"/>
        <v>0</v>
      </c>
      <c r="T636" s="46">
        <f t="shared" ca="1" si="321"/>
        <v>0</v>
      </c>
      <c r="U636" s="46">
        <f t="shared" ca="1" si="321"/>
        <v>0</v>
      </c>
      <c r="V636" s="46">
        <f t="shared" ca="1" si="321"/>
        <v>0</v>
      </c>
      <c r="W636" s="46">
        <f t="shared" ca="1" si="321"/>
        <v>0</v>
      </c>
      <c r="X636" s="46">
        <f t="shared" ca="1" si="321"/>
        <v>0</v>
      </c>
      <c r="Y636" s="46">
        <f t="shared" ca="1" si="321"/>
        <v>0</v>
      </c>
      <c r="Z636" s="46">
        <f t="shared" ca="1" si="321"/>
        <v>0</v>
      </c>
      <c r="AA636" s="46">
        <f t="shared" ca="1" si="321"/>
        <v>0</v>
      </c>
      <c r="AB636" s="46">
        <f t="shared" ca="1" si="321"/>
        <v>0</v>
      </c>
      <c r="AC636" s="46">
        <f t="shared" ca="1" si="321"/>
        <v>0</v>
      </c>
    </row>
    <row r="637" spans="5:29" hidden="1" outlineLevel="1">
      <c r="G637" s="17" t="str">
        <f>$G$11</f>
        <v>DISTPRI</v>
      </c>
      <c r="H637" s="46">
        <f t="shared" ref="H637:AC637" ca="1" si="322">SUM(H388,H572,H564,H612,H548,H604,H444,H436,H428,H420,H524,H404,H508,H500,H492,H484,H476,H468,H540,H412,H364,H452,H460,H372)+H380+H516+H532+H580+H396+H556+H588+H596+H620+H628</f>
        <v>0</v>
      </c>
      <c r="I637" s="46">
        <f t="shared" ca="1" si="322"/>
        <v>0</v>
      </c>
      <c r="J637" s="46">
        <f t="shared" ca="1" si="322"/>
        <v>0</v>
      </c>
      <c r="K637" s="46">
        <f t="shared" ca="1" si="322"/>
        <v>0</v>
      </c>
      <c r="L637" s="46">
        <f t="shared" ca="1" si="322"/>
        <v>0</v>
      </c>
      <c r="M637" s="46">
        <f t="shared" ca="1" si="322"/>
        <v>0</v>
      </c>
      <c r="N637" s="46">
        <f t="shared" ca="1" si="322"/>
        <v>0</v>
      </c>
      <c r="O637" s="46">
        <f t="shared" ca="1" si="322"/>
        <v>0</v>
      </c>
      <c r="P637" s="46">
        <f t="shared" ca="1" si="322"/>
        <v>0</v>
      </c>
      <c r="Q637" s="46">
        <f t="shared" ca="1" si="322"/>
        <v>0</v>
      </c>
      <c r="R637" s="46">
        <f t="shared" ca="1" si="322"/>
        <v>0</v>
      </c>
      <c r="S637" s="46">
        <f t="shared" ca="1" si="322"/>
        <v>0</v>
      </c>
      <c r="T637" s="46">
        <f t="shared" ca="1" si="322"/>
        <v>0</v>
      </c>
      <c r="U637" s="46">
        <f t="shared" ca="1" si="322"/>
        <v>0</v>
      </c>
      <c r="V637" s="46">
        <f t="shared" ca="1" si="322"/>
        <v>0</v>
      </c>
      <c r="W637" s="46">
        <f t="shared" ca="1" si="322"/>
        <v>0</v>
      </c>
      <c r="X637" s="46">
        <f t="shared" ca="1" si="322"/>
        <v>0</v>
      </c>
      <c r="Y637" s="46">
        <f t="shared" ca="1" si="322"/>
        <v>0</v>
      </c>
      <c r="Z637" s="46">
        <f t="shared" ca="1" si="322"/>
        <v>0</v>
      </c>
      <c r="AA637" s="46">
        <f t="shared" ca="1" si="322"/>
        <v>0</v>
      </c>
      <c r="AB637" s="46">
        <f t="shared" ca="1" si="322"/>
        <v>0</v>
      </c>
      <c r="AC637" s="46">
        <f t="shared" ca="1" si="322"/>
        <v>0</v>
      </c>
    </row>
    <row r="638" spans="5:29" hidden="1" outlineLevel="1">
      <c r="G638" s="17" t="str">
        <f>$G$12</f>
        <v>DISTSEC</v>
      </c>
      <c r="H638" s="46">
        <f t="shared" ref="H638:AC638" ca="1" si="323">SUM(H389,H573,H565,H613,H549,H605,H445,H437,H429,H421,H525,H405,H509,H501,H493,H485,H477,H469,H541,H413,H365,H453,H461,H373)+H381+H517+H533+H581+H397+H557+H589+H597+H621+H629</f>
        <v>0</v>
      </c>
      <c r="I638" s="46">
        <f t="shared" ca="1" si="323"/>
        <v>0</v>
      </c>
      <c r="J638" s="46">
        <f t="shared" ca="1" si="323"/>
        <v>0</v>
      </c>
      <c r="K638" s="46">
        <f t="shared" ca="1" si="323"/>
        <v>0</v>
      </c>
      <c r="L638" s="46">
        <f t="shared" ca="1" si="323"/>
        <v>0</v>
      </c>
      <c r="M638" s="46">
        <f t="shared" ca="1" si="323"/>
        <v>0</v>
      </c>
      <c r="N638" s="46">
        <f t="shared" ca="1" si="323"/>
        <v>0</v>
      </c>
      <c r="O638" s="46">
        <f t="shared" ca="1" si="323"/>
        <v>0</v>
      </c>
      <c r="P638" s="46">
        <f t="shared" ca="1" si="323"/>
        <v>0</v>
      </c>
      <c r="Q638" s="46">
        <f t="shared" ca="1" si="323"/>
        <v>0</v>
      </c>
      <c r="R638" s="46">
        <f t="shared" ca="1" si="323"/>
        <v>0</v>
      </c>
      <c r="S638" s="46">
        <f t="shared" ca="1" si="323"/>
        <v>0</v>
      </c>
      <c r="T638" s="46">
        <f t="shared" ca="1" si="323"/>
        <v>0</v>
      </c>
      <c r="U638" s="46">
        <f t="shared" ca="1" si="323"/>
        <v>0</v>
      </c>
      <c r="V638" s="46">
        <f t="shared" ca="1" si="323"/>
        <v>0</v>
      </c>
      <c r="W638" s="46">
        <f t="shared" ca="1" si="323"/>
        <v>0</v>
      </c>
      <c r="X638" s="46">
        <f t="shared" ca="1" si="323"/>
        <v>0</v>
      </c>
      <c r="Y638" s="46">
        <f t="shared" ca="1" si="323"/>
        <v>0</v>
      </c>
      <c r="Z638" s="46">
        <f t="shared" ca="1" si="323"/>
        <v>0</v>
      </c>
      <c r="AA638" s="46">
        <f t="shared" ca="1" si="323"/>
        <v>0</v>
      </c>
      <c r="AB638" s="46">
        <f t="shared" ca="1" si="323"/>
        <v>0</v>
      </c>
      <c r="AC638" s="46">
        <f t="shared" ca="1" si="323"/>
        <v>0</v>
      </c>
    </row>
    <row r="639" spans="5:29" hidden="1" outlineLevel="1">
      <c r="G639" s="17" t="str">
        <f>$G$13</f>
        <v>ENERGY</v>
      </c>
      <c r="H639" s="46">
        <f t="shared" ref="H639:AC639" ca="1" si="324">SUM(H390,H574,H566,H614,H550,H606,H446,H438,H430,H422,H526,H406,H510,H502,H494,H486,H478,H470,H542,H414,H366,H454,H462,H374)+H382+H518+H534+H582+H398+H558+H590+H598+H622+H630</f>
        <v>0</v>
      </c>
      <c r="I639" s="46">
        <f t="shared" ca="1" si="324"/>
        <v>0</v>
      </c>
      <c r="J639" s="46">
        <f t="shared" ca="1" si="324"/>
        <v>0</v>
      </c>
      <c r="K639" s="46">
        <f t="shared" ca="1" si="324"/>
        <v>0</v>
      </c>
      <c r="L639" s="46">
        <f t="shared" ca="1" si="324"/>
        <v>0</v>
      </c>
      <c r="M639" s="46">
        <f t="shared" ca="1" si="324"/>
        <v>0</v>
      </c>
      <c r="N639" s="46">
        <f t="shared" ca="1" si="324"/>
        <v>0</v>
      </c>
      <c r="O639" s="46">
        <f t="shared" ca="1" si="324"/>
        <v>0</v>
      </c>
      <c r="P639" s="46">
        <f t="shared" ca="1" si="324"/>
        <v>0</v>
      </c>
      <c r="Q639" s="46">
        <f t="shared" ca="1" si="324"/>
        <v>0</v>
      </c>
      <c r="R639" s="46">
        <f t="shared" ca="1" si="324"/>
        <v>0</v>
      </c>
      <c r="S639" s="46">
        <f t="shared" ca="1" si="324"/>
        <v>0</v>
      </c>
      <c r="T639" s="46">
        <f t="shared" ca="1" si="324"/>
        <v>0</v>
      </c>
      <c r="U639" s="46">
        <f t="shared" ca="1" si="324"/>
        <v>0</v>
      </c>
      <c r="V639" s="46">
        <f t="shared" ca="1" si="324"/>
        <v>0</v>
      </c>
      <c r="W639" s="46">
        <f t="shared" ca="1" si="324"/>
        <v>0</v>
      </c>
      <c r="X639" s="46">
        <f t="shared" ca="1" si="324"/>
        <v>0</v>
      </c>
      <c r="Y639" s="46">
        <f t="shared" ca="1" si="324"/>
        <v>0</v>
      </c>
      <c r="Z639" s="46">
        <f t="shared" ca="1" si="324"/>
        <v>0</v>
      </c>
      <c r="AA639" s="46">
        <f t="shared" ca="1" si="324"/>
        <v>0</v>
      </c>
      <c r="AB639" s="46">
        <f t="shared" ca="1" si="324"/>
        <v>0</v>
      </c>
      <c r="AC639" s="46">
        <f t="shared" ca="1" si="324"/>
        <v>0</v>
      </c>
    </row>
    <row r="640" spans="5:29" hidden="1" outlineLevel="1">
      <c r="G640" s="17" t="str">
        <f>$G$14</f>
        <v>CUSTOMER</v>
      </c>
      <c r="H640" s="46">
        <f t="shared" ref="H640:AC640" ca="1" si="325">SUM(H391,H575,H567,H615,H551,H607,H447,H439,H431,H423,H527,H407,H511,H503,H495,H487,H479,H471,H543,H415,H367,H455,H463,H375)+H383+H519+H535+H583+H399+H559+H591+H599+H623+H631</f>
        <v>0</v>
      </c>
      <c r="I640" s="46">
        <f t="shared" ca="1" si="325"/>
        <v>0</v>
      </c>
      <c r="J640" s="46">
        <f t="shared" ca="1" si="325"/>
        <v>0</v>
      </c>
      <c r="K640" s="46">
        <f t="shared" ca="1" si="325"/>
        <v>0</v>
      </c>
      <c r="L640" s="46">
        <f t="shared" ca="1" si="325"/>
        <v>0</v>
      </c>
      <c r="M640" s="46">
        <f t="shared" ca="1" si="325"/>
        <v>0</v>
      </c>
      <c r="N640" s="46">
        <f t="shared" ca="1" si="325"/>
        <v>0</v>
      </c>
      <c r="O640" s="46">
        <f t="shared" ca="1" si="325"/>
        <v>0</v>
      </c>
      <c r="P640" s="46">
        <f t="shared" ca="1" si="325"/>
        <v>0</v>
      </c>
      <c r="Q640" s="46">
        <f t="shared" ca="1" si="325"/>
        <v>0</v>
      </c>
      <c r="R640" s="46">
        <f t="shared" ca="1" si="325"/>
        <v>0</v>
      </c>
      <c r="S640" s="46">
        <f t="shared" ca="1" si="325"/>
        <v>0</v>
      </c>
      <c r="T640" s="46">
        <f t="shared" ca="1" si="325"/>
        <v>0</v>
      </c>
      <c r="U640" s="46">
        <f t="shared" ca="1" si="325"/>
        <v>0</v>
      </c>
      <c r="V640" s="46">
        <f t="shared" ca="1" si="325"/>
        <v>0</v>
      </c>
      <c r="W640" s="46">
        <f t="shared" ca="1" si="325"/>
        <v>0</v>
      </c>
      <c r="X640" s="46">
        <f t="shared" ca="1" si="325"/>
        <v>0</v>
      </c>
      <c r="Y640" s="46">
        <f t="shared" ca="1" si="325"/>
        <v>0</v>
      </c>
      <c r="Z640" s="46">
        <f t="shared" ca="1" si="325"/>
        <v>0</v>
      </c>
      <c r="AA640" s="46">
        <f t="shared" ca="1" si="325"/>
        <v>0</v>
      </c>
      <c r="AB640" s="46">
        <f t="shared" ca="1" si="325"/>
        <v>0</v>
      </c>
      <c r="AC640" s="46">
        <f t="shared" ca="1" si="325"/>
        <v>0</v>
      </c>
    </row>
    <row r="641" spans="3:29" collapsed="1">
      <c r="D641" s="17" t="s">
        <v>217</v>
      </c>
      <c r="E641" s="46">
        <f>SUM(E392,E576,E568,E616,E552,E608,E448,E440,E432,E424,E528,E408,E512,E504,E496,E488,E480,E472,E544,E416,E368,E456,E464,E376)+E384+E520+E536+E584+E400+E560+E592+E600+E624+E632</f>
        <v>0</v>
      </c>
      <c r="F641" s="69"/>
      <c r="G641" s="17" t="str">
        <f>$G$15</f>
        <v>TOTAL</v>
      </c>
      <c r="H641" s="46">
        <f t="shared" ref="H641:AC641" ca="1" si="326">SUM(H392,H576,H568,H616,H552,H608,H448,H440,H432,H424,H528,H408,H512,H504,H496,H488,H480,H472,H544,H416,H368,H456,H464,H376)+H384+H520+H536+H584+H400+H560+H592+H600+H624+H632</f>
        <v>0</v>
      </c>
      <c r="I641" s="46">
        <f t="shared" ca="1" si="326"/>
        <v>0</v>
      </c>
      <c r="J641" s="46">
        <f t="shared" ca="1" si="326"/>
        <v>0</v>
      </c>
      <c r="K641" s="46">
        <f t="shared" ca="1" si="326"/>
        <v>0</v>
      </c>
      <c r="L641" s="46">
        <f t="shared" ca="1" si="326"/>
        <v>0</v>
      </c>
      <c r="M641" s="46">
        <f t="shared" ca="1" si="326"/>
        <v>0</v>
      </c>
      <c r="N641" s="46">
        <f t="shared" ca="1" si="326"/>
        <v>0</v>
      </c>
      <c r="O641" s="46">
        <f t="shared" ca="1" si="326"/>
        <v>0</v>
      </c>
      <c r="P641" s="46">
        <f t="shared" ca="1" si="326"/>
        <v>0</v>
      </c>
      <c r="Q641" s="46">
        <f t="shared" ca="1" si="326"/>
        <v>0</v>
      </c>
      <c r="R641" s="46">
        <f t="shared" ca="1" si="326"/>
        <v>0</v>
      </c>
      <c r="S641" s="46">
        <f t="shared" ca="1" si="326"/>
        <v>0</v>
      </c>
      <c r="T641" s="46">
        <f t="shared" ca="1" si="326"/>
        <v>0</v>
      </c>
      <c r="U641" s="46">
        <f t="shared" ca="1" si="326"/>
        <v>0</v>
      </c>
      <c r="V641" s="46">
        <f t="shared" ca="1" si="326"/>
        <v>0</v>
      </c>
      <c r="W641" s="46">
        <f t="shared" ca="1" si="326"/>
        <v>0</v>
      </c>
      <c r="X641" s="46">
        <f t="shared" ca="1" si="326"/>
        <v>0</v>
      </c>
      <c r="Y641" s="46">
        <f t="shared" ca="1" si="326"/>
        <v>0</v>
      </c>
      <c r="Z641" s="46">
        <f t="shared" ca="1" si="326"/>
        <v>0</v>
      </c>
      <c r="AA641" s="46">
        <f t="shared" ca="1" si="326"/>
        <v>0</v>
      </c>
      <c r="AB641" s="46">
        <f t="shared" ca="1" si="326"/>
        <v>0</v>
      </c>
      <c r="AC641" s="46">
        <f t="shared" ca="1" si="326"/>
        <v>0</v>
      </c>
    </row>
    <row r="642" spans="3:29"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</row>
    <row r="643" spans="3:29">
      <c r="C643" s="17" t="s">
        <v>198</v>
      </c>
      <c r="E643" s="19"/>
      <c r="F643" s="42"/>
      <c r="G643" s="19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3:29" hidden="1" outlineLevel="1">
      <c r="F644" s="42" t="str">
        <f>F651</f>
        <v>PROD_ENERGY</v>
      </c>
      <c r="G644" s="17" t="str">
        <f>$G$8</f>
        <v>PRODUCTION</v>
      </c>
      <c r="H644" s="21">
        <f t="shared" ref="H644:H675" si="327">SUBTOTAL(9,I644:AC644)</f>
        <v>0</v>
      </c>
      <c r="I644" s="22">
        <f>VLOOKUP(CONCATENATE($F644," ",$G644),AllocFactorMatrix,(I$4+1),FALSE)*$E651</f>
        <v>0</v>
      </c>
      <c r="J644" s="22">
        <f>VLOOKUP(CONCATENATE($F644," ",$G644),AllocFactorMatrix,(J$4+1),FALSE)*$E651</f>
        <v>0</v>
      </c>
      <c r="K644" s="22">
        <f>VLOOKUP(CONCATENATE($F644," ",$G644),AllocFactorMatrix,(K$4+1),FALSE)*$E651</f>
        <v>0</v>
      </c>
      <c r="L644" s="22">
        <f>VLOOKUP(CONCATENATE($F644," ",$G644),AllocFactorMatrix,(L$4+1),FALSE)*$E651</f>
        <v>0</v>
      </c>
      <c r="M644" s="22">
        <f t="shared" ref="M644:M675" si="328">SUBTOTAL(9,J644:L644)</f>
        <v>0</v>
      </c>
      <c r="N644" s="22">
        <f>VLOOKUP(CONCATENATE($F644," ",$G644),AllocFactorMatrix,(N$4+1),FALSE)*$E651</f>
        <v>0</v>
      </c>
      <c r="O644" s="22">
        <f>VLOOKUP(CONCATENATE($F644," ",$G644),AllocFactorMatrix,(O$4+1),FALSE)*$E651</f>
        <v>0</v>
      </c>
      <c r="P644" s="22">
        <f>VLOOKUP(CONCATENATE($F644," ",$G644),AllocFactorMatrix,(P$4+1),FALSE)*$E651</f>
        <v>0</v>
      </c>
      <c r="Q644" s="22">
        <f>VLOOKUP(CONCATENATE($F644," ",$G644),AllocFactorMatrix,(Q$4+1),FALSE)*$E651</f>
        <v>0</v>
      </c>
      <c r="R644" s="22">
        <f>SUBTOTAL(9,N644:Q644)</f>
        <v>0</v>
      </c>
      <c r="S644" s="22">
        <f>VLOOKUP(CONCATENATE($F644," ",$G644),AllocFactorMatrix,(S$4+1),FALSE)*$E651</f>
        <v>0</v>
      </c>
      <c r="T644" s="22">
        <f>VLOOKUP(CONCATENATE($F644," ",$G644),AllocFactorMatrix,(T$4+1),FALSE)*$E651</f>
        <v>0</v>
      </c>
      <c r="U644" s="22">
        <f>VLOOKUP(CONCATENATE($F644," ",$G644),AllocFactorMatrix,(U$4+1),FALSE)*$E651</f>
        <v>0</v>
      </c>
      <c r="V644" s="22">
        <f>VLOOKUP(CONCATENATE($F644," ",$G644),AllocFactorMatrix,(V$4+1),FALSE)*$E651</f>
        <v>0</v>
      </c>
      <c r="W644" s="22">
        <f>SUBTOTAL(9,S644:V644)</f>
        <v>0</v>
      </c>
      <c r="X644" s="22">
        <f>VLOOKUP(CONCATENATE($F644," ",$G644),AllocFactorMatrix,(X$4+1),FALSE)*$E651</f>
        <v>0</v>
      </c>
      <c r="Y644" s="22">
        <f>VLOOKUP(CONCATENATE($F644," ",$G644),AllocFactorMatrix,(Y$4+1),FALSE)*$E651</f>
        <v>0</v>
      </c>
      <c r="Z644" s="22">
        <f t="shared" ref="Z644:Z675" si="329">SUBTOTAL(9,X644:Y644)</f>
        <v>0</v>
      </c>
      <c r="AA644" s="22">
        <f>VLOOKUP(CONCATENATE($F644," ",$G644),AllocFactorMatrix,(AA$4+1),FALSE)*$E651</f>
        <v>0</v>
      </c>
      <c r="AB644" s="22">
        <f>VLOOKUP(CONCATENATE($F644," ",$G644),AllocFactorMatrix,(AB$4+1),FALSE)*$E651</f>
        <v>0</v>
      </c>
      <c r="AC644" s="22">
        <f>VLOOKUP(CONCATENATE($F644," ",$G644),AllocFactorMatrix,(AC$4+1),FALSE)*$E651</f>
        <v>0</v>
      </c>
    </row>
    <row r="645" spans="3:29" hidden="1" outlineLevel="1">
      <c r="F645" s="42" t="str">
        <f>F651</f>
        <v>PROD_ENERGY</v>
      </c>
      <c r="G645" s="17" t="str">
        <f>$G$9</f>
        <v>BULKTRAN</v>
      </c>
      <c r="H645" s="21">
        <f t="shared" si="327"/>
        <v>0</v>
      </c>
      <c r="I645" s="22">
        <f>VLOOKUP(CONCATENATE($F645," ",$G645),AllocFactorMatrix,(I$4+1),FALSE)*$E651</f>
        <v>0</v>
      </c>
      <c r="J645" s="22">
        <f>VLOOKUP(CONCATENATE($F645," ",$G645),AllocFactorMatrix,(J$4+1),FALSE)*$E651</f>
        <v>0</v>
      </c>
      <c r="K645" s="22">
        <f>VLOOKUP(CONCATENATE($F645," ",$G645),AllocFactorMatrix,(K$4+1),FALSE)*$E651</f>
        <v>0</v>
      </c>
      <c r="L645" s="22">
        <f>VLOOKUP(CONCATENATE($F645," ",$G645),AllocFactorMatrix,(L$4+1),FALSE)*$E651</f>
        <v>0</v>
      </c>
      <c r="M645" s="22">
        <f t="shared" si="328"/>
        <v>0</v>
      </c>
      <c r="N645" s="22">
        <f>VLOOKUP(CONCATENATE($F645," ",$G645),AllocFactorMatrix,(N$4+1),FALSE)*$E651</f>
        <v>0</v>
      </c>
      <c r="O645" s="22">
        <f>VLOOKUP(CONCATENATE($F645," ",$G645),AllocFactorMatrix,(O$4+1),FALSE)*$E651</f>
        <v>0</v>
      </c>
      <c r="P645" s="22">
        <f>VLOOKUP(CONCATENATE($F645," ",$G645),AllocFactorMatrix,(P$4+1),FALSE)*$E651</f>
        <v>0</v>
      </c>
      <c r="Q645" s="22">
        <f>VLOOKUP(CONCATENATE($F645," ",$G645),AllocFactorMatrix,(Q$4+1),FALSE)*$E651</f>
        <v>0</v>
      </c>
      <c r="R645" s="22">
        <f t="shared" ref="R645:R675" si="330">SUBTOTAL(9,N645:Q645)</f>
        <v>0</v>
      </c>
      <c r="S645" s="22">
        <f>VLOOKUP(CONCATENATE($F645," ",$G645),AllocFactorMatrix,(S$4+1),FALSE)*$E651</f>
        <v>0</v>
      </c>
      <c r="T645" s="22">
        <f>VLOOKUP(CONCATENATE($F645," ",$G645),AllocFactorMatrix,(T$4+1),FALSE)*$E651</f>
        <v>0</v>
      </c>
      <c r="U645" s="22">
        <f>VLOOKUP(CONCATENATE($F645," ",$G645),AllocFactorMatrix,(U$4+1),FALSE)*$E651</f>
        <v>0</v>
      </c>
      <c r="V645" s="22">
        <f>VLOOKUP(CONCATENATE($F645," ",$G645),AllocFactorMatrix,(V$4+1),FALSE)*$E651</f>
        <v>0</v>
      </c>
      <c r="W645" s="22">
        <f t="shared" ref="W645:W651" si="331">SUBTOTAL(9,S645:V645)</f>
        <v>0</v>
      </c>
      <c r="X645" s="22">
        <f>VLOOKUP(CONCATENATE($F645," ",$G645),AllocFactorMatrix,(X$4+1),FALSE)*$E651</f>
        <v>0</v>
      </c>
      <c r="Y645" s="22">
        <f>VLOOKUP(CONCATENATE($F645," ",$G645),AllocFactorMatrix,(Y$4+1),FALSE)*$E651</f>
        <v>0</v>
      </c>
      <c r="Z645" s="22">
        <f t="shared" si="329"/>
        <v>0</v>
      </c>
      <c r="AA645" s="22">
        <f>VLOOKUP(CONCATENATE($F645," ",$G645),AllocFactorMatrix,(AA$4+1),FALSE)*$E651</f>
        <v>0</v>
      </c>
      <c r="AB645" s="22">
        <f>VLOOKUP(CONCATENATE($F645," ",$G645),AllocFactorMatrix,(AB$4+1),FALSE)*$E651</f>
        <v>0</v>
      </c>
      <c r="AC645" s="22">
        <f>VLOOKUP(CONCATENATE($F645," ",$G645),AllocFactorMatrix,(AC$4+1),FALSE)*$E651</f>
        <v>0</v>
      </c>
    </row>
    <row r="646" spans="3:29" hidden="1" outlineLevel="1">
      <c r="F646" s="42" t="str">
        <f>F651</f>
        <v>PROD_ENERGY</v>
      </c>
      <c r="G646" s="17" t="str">
        <f>$G$10</f>
        <v>SUBTRAN</v>
      </c>
      <c r="H646" s="21">
        <f t="shared" si="327"/>
        <v>0</v>
      </c>
      <c r="I646" s="22">
        <f>VLOOKUP(CONCATENATE($F646," ",$G646),AllocFactorMatrix,(I$4+1),FALSE)*$E651</f>
        <v>0</v>
      </c>
      <c r="J646" s="22">
        <f>VLOOKUP(CONCATENATE($F646," ",$G646),AllocFactorMatrix,(J$4+1),FALSE)*$E651</f>
        <v>0</v>
      </c>
      <c r="K646" s="22">
        <f>VLOOKUP(CONCATENATE($F646," ",$G646),AllocFactorMatrix,(K$4+1),FALSE)*$E651</f>
        <v>0</v>
      </c>
      <c r="L646" s="22">
        <f>VLOOKUP(CONCATENATE($F646," ",$G646),AllocFactorMatrix,(L$4+1),FALSE)*$E651</f>
        <v>0</v>
      </c>
      <c r="M646" s="22">
        <f t="shared" si="328"/>
        <v>0</v>
      </c>
      <c r="N646" s="22">
        <f>VLOOKUP(CONCATENATE($F646," ",$G646),AllocFactorMatrix,(N$4+1),FALSE)*$E651</f>
        <v>0</v>
      </c>
      <c r="O646" s="22">
        <f>VLOOKUP(CONCATENATE($F646," ",$G646),AllocFactorMatrix,(O$4+1),FALSE)*$E651</f>
        <v>0</v>
      </c>
      <c r="P646" s="22">
        <f>VLOOKUP(CONCATENATE($F646," ",$G646),AllocFactorMatrix,(P$4+1),FALSE)*$E651</f>
        <v>0</v>
      </c>
      <c r="Q646" s="22">
        <f>VLOOKUP(CONCATENATE($F646," ",$G646),AllocFactorMatrix,(Q$4+1),FALSE)*$E651</f>
        <v>0</v>
      </c>
      <c r="R646" s="22">
        <f t="shared" si="330"/>
        <v>0</v>
      </c>
      <c r="S646" s="22">
        <f>VLOOKUP(CONCATENATE($F646," ",$G646),AllocFactorMatrix,(S$4+1),FALSE)*$E651</f>
        <v>0</v>
      </c>
      <c r="T646" s="22">
        <f>VLOOKUP(CONCATENATE($F646," ",$G646),AllocFactorMatrix,(T$4+1),FALSE)*$E651</f>
        <v>0</v>
      </c>
      <c r="U646" s="22">
        <f>VLOOKUP(CONCATENATE($F646," ",$G646),AllocFactorMatrix,(U$4+1),FALSE)*$E651</f>
        <v>0</v>
      </c>
      <c r="V646" s="22">
        <f>VLOOKUP(CONCATENATE($F646," ",$G646),AllocFactorMatrix,(V$4+1),FALSE)*$E651</f>
        <v>0</v>
      </c>
      <c r="W646" s="22">
        <f t="shared" si="331"/>
        <v>0</v>
      </c>
      <c r="X646" s="22">
        <f>VLOOKUP(CONCATENATE($F646," ",$G646),AllocFactorMatrix,(X$4+1),FALSE)*$E651</f>
        <v>0</v>
      </c>
      <c r="Y646" s="22">
        <f>VLOOKUP(CONCATENATE($F646," ",$G646),AllocFactorMatrix,(Y$4+1),FALSE)*$E651</f>
        <v>0</v>
      </c>
      <c r="Z646" s="22">
        <f t="shared" si="329"/>
        <v>0</v>
      </c>
      <c r="AA646" s="22">
        <f>VLOOKUP(CONCATENATE($F646," ",$G646),AllocFactorMatrix,(AA$4+1),FALSE)*$E651</f>
        <v>0</v>
      </c>
      <c r="AB646" s="22">
        <f>VLOOKUP(CONCATENATE($F646," ",$G646),AllocFactorMatrix,(AB$4+1),FALSE)*$E651</f>
        <v>0</v>
      </c>
      <c r="AC646" s="22">
        <f>VLOOKUP(CONCATENATE($F646," ",$G646),AllocFactorMatrix,(AC$4+1),FALSE)*$E651</f>
        <v>0</v>
      </c>
    </row>
    <row r="647" spans="3:29" hidden="1" outlineLevel="1">
      <c r="F647" s="42" t="str">
        <f>F651</f>
        <v>PROD_ENERGY</v>
      </c>
      <c r="G647" s="17" t="str">
        <f>$G$11</f>
        <v>DISTPRI</v>
      </c>
      <c r="H647" s="21">
        <f t="shared" si="327"/>
        <v>0</v>
      </c>
      <c r="I647" s="22">
        <f>VLOOKUP(CONCATENATE($F647," ",$G647),AllocFactorMatrix,(I$4+1),FALSE)*$E651</f>
        <v>0</v>
      </c>
      <c r="J647" s="22">
        <f>VLOOKUP(CONCATENATE($F647," ",$G647),AllocFactorMatrix,(J$4+1),FALSE)*$E651</f>
        <v>0</v>
      </c>
      <c r="K647" s="22">
        <f>VLOOKUP(CONCATENATE($F647," ",$G647),AllocFactorMatrix,(K$4+1),FALSE)*$E651</f>
        <v>0</v>
      </c>
      <c r="L647" s="22">
        <f>VLOOKUP(CONCATENATE($F647," ",$G647),AllocFactorMatrix,(L$4+1),FALSE)*$E651</f>
        <v>0</v>
      </c>
      <c r="M647" s="22">
        <f t="shared" si="328"/>
        <v>0</v>
      </c>
      <c r="N647" s="22">
        <f>VLOOKUP(CONCATENATE($F647," ",$G647),AllocFactorMatrix,(N$4+1),FALSE)*$E651</f>
        <v>0</v>
      </c>
      <c r="O647" s="22">
        <f>VLOOKUP(CONCATENATE($F647," ",$G647),AllocFactorMatrix,(O$4+1),FALSE)*$E651</f>
        <v>0</v>
      </c>
      <c r="P647" s="22">
        <f>VLOOKUP(CONCATENATE($F647," ",$G647),AllocFactorMatrix,(P$4+1),FALSE)*$E651</f>
        <v>0</v>
      </c>
      <c r="Q647" s="22">
        <f>VLOOKUP(CONCATENATE($F647," ",$G647),AllocFactorMatrix,(Q$4+1),FALSE)*$E651</f>
        <v>0</v>
      </c>
      <c r="R647" s="22">
        <f t="shared" si="330"/>
        <v>0</v>
      </c>
      <c r="S647" s="22">
        <f>VLOOKUP(CONCATENATE($F647," ",$G647),AllocFactorMatrix,(S$4+1),FALSE)*$E651</f>
        <v>0</v>
      </c>
      <c r="T647" s="22">
        <f>VLOOKUP(CONCATENATE($F647," ",$G647),AllocFactorMatrix,(T$4+1),FALSE)*$E651</f>
        <v>0</v>
      </c>
      <c r="U647" s="22">
        <f>VLOOKUP(CONCATENATE($F647," ",$G647),AllocFactorMatrix,(U$4+1),FALSE)*$E651</f>
        <v>0</v>
      </c>
      <c r="V647" s="22">
        <f>VLOOKUP(CONCATENATE($F647," ",$G647),AllocFactorMatrix,(V$4+1),FALSE)*$E651</f>
        <v>0</v>
      </c>
      <c r="W647" s="22">
        <f t="shared" si="331"/>
        <v>0</v>
      </c>
      <c r="X647" s="22">
        <f>VLOOKUP(CONCATENATE($F647," ",$G647),AllocFactorMatrix,(X$4+1),FALSE)*$E651</f>
        <v>0</v>
      </c>
      <c r="Y647" s="22">
        <f>VLOOKUP(CONCATENATE($F647," ",$G647),AllocFactorMatrix,(Y$4+1),FALSE)*$E651</f>
        <v>0</v>
      </c>
      <c r="Z647" s="22">
        <f t="shared" si="329"/>
        <v>0</v>
      </c>
      <c r="AA647" s="22">
        <f>VLOOKUP(CONCATENATE($F647," ",$G647),AllocFactorMatrix,(AA$4+1),FALSE)*$E651</f>
        <v>0</v>
      </c>
      <c r="AB647" s="22">
        <f>VLOOKUP(CONCATENATE($F647," ",$G647),AllocFactorMatrix,(AB$4+1),FALSE)*$E651</f>
        <v>0</v>
      </c>
      <c r="AC647" s="22">
        <f>VLOOKUP(CONCATENATE($F647," ",$G647),AllocFactorMatrix,(AC$4+1),FALSE)*$E651</f>
        <v>0</v>
      </c>
    </row>
    <row r="648" spans="3:29" hidden="1" outlineLevel="1">
      <c r="F648" s="42" t="str">
        <f>F651</f>
        <v>PROD_ENERGY</v>
      </c>
      <c r="G648" s="17" t="str">
        <f>$G$12</f>
        <v>DISTSEC</v>
      </c>
      <c r="H648" s="21">
        <f t="shared" si="327"/>
        <v>0</v>
      </c>
      <c r="I648" s="22">
        <f>VLOOKUP(CONCATENATE($F648," ",$G648),AllocFactorMatrix,(I$4+1),FALSE)*$E651</f>
        <v>0</v>
      </c>
      <c r="J648" s="22">
        <f>VLOOKUP(CONCATENATE($F648," ",$G648),AllocFactorMatrix,(J$4+1),FALSE)*$E651</f>
        <v>0</v>
      </c>
      <c r="K648" s="22">
        <f>VLOOKUP(CONCATENATE($F648," ",$G648),AllocFactorMatrix,(K$4+1),FALSE)*$E651</f>
        <v>0</v>
      </c>
      <c r="L648" s="22">
        <f>VLOOKUP(CONCATENATE($F648," ",$G648),AllocFactorMatrix,(L$4+1),FALSE)*$E651</f>
        <v>0</v>
      </c>
      <c r="M648" s="22">
        <f t="shared" si="328"/>
        <v>0</v>
      </c>
      <c r="N648" s="22">
        <f>VLOOKUP(CONCATENATE($F648," ",$G648),AllocFactorMatrix,(N$4+1),FALSE)*$E651</f>
        <v>0</v>
      </c>
      <c r="O648" s="22">
        <f>VLOOKUP(CONCATENATE($F648," ",$G648),AllocFactorMatrix,(O$4+1),FALSE)*$E651</f>
        <v>0</v>
      </c>
      <c r="P648" s="22">
        <f>VLOOKUP(CONCATENATE($F648," ",$G648),AllocFactorMatrix,(P$4+1),FALSE)*$E651</f>
        <v>0</v>
      </c>
      <c r="Q648" s="22">
        <f>VLOOKUP(CONCATENATE($F648," ",$G648),AllocFactorMatrix,(Q$4+1),FALSE)*$E651</f>
        <v>0</v>
      </c>
      <c r="R648" s="22">
        <f t="shared" si="330"/>
        <v>0</v>
      </c>
      <c r="S648" s="22">
        <f>VLOOKUP(CONCATENATE($F648," ",$G648),AllocFactorMatrix,(S$4+1),FALSE)*$E651</f>
        <v>0</v>
      </c>
      <c r="T648" s="22">
        <f>VLOOKUP(CONCATENATE($F648," ",$G648),AllocFactorMatrix,(T$4+1),FALSE)*$E651</f>
        <v>0</v>
      </c>
      <c r="U648" s="22">
        <f>VLOOKUP(CONCATENATE($F648," ",$G648),AllocFactorMatrix,(U$4+1),FALSE)*$E651</f>
        <v>0</v>
      </c>
      <c r="V648" s="22">
        <f>VLOOKUP(CONCATENATE($F648," ",$G648),AllocFactorMatrix,(V$4+1),FALSE)*$E651</f>
        <v>0</v>
      </c>
      <c r="W648" s="22">
        <f t="shared" si="331"/>
        <v>0</v>
      </c>
      <c r="X648" s="22">
        <f>VLOOKUP(CONCATENATE($F648," ",$G648),AllocFactorMatrix,(X$4+1),FALSE)*$E651</f>
        <v>0</v>
      </c>
      <c r="Y648" s="22">
        <f>VLOOKUP(CONCATENATE($F648," ",$G648),AllocFactorMatrix,(Y$4+1),FALSE)*$E651</f>
        <v>0</v>
      </c>
      <c r="Z648" s="22">
        <f t="shared" si="329"/>
        <v>0</v>
      </c>
      <c r="AA648" s="22">
        <f>VLOOKUP(CONCATENATE($F648," ",$G648),AllocFactorMatrix,(AA$4+1),FALSE)*$E651</f>
        <v>0</v>
      </c>
      <c r="AB648" s="22">
        <f>VLOOKUP(CONCATENATE($F648," ",$G648),AllocFactorMatrix,(AB$4+1),FALSE)*$E651</f>
        <v>0</v>
      </c>
      <c r="AC648" s="22">
        <f>VLOOKUP(CONCATENATE($F648," ",$G648),AllocFactorMatrix,(AC$4+1),FALSE)*$E651</f>
        <v>0</v>
      </c>
    </row>
    <row r="649" spans="3:29" hidden="1" outlineLevel="1">
      <c r="F649" s="42" t="str">
        <f>F651</f>
        <v>PROD_ENERGY</v>
      </c>
      <c r="G649" s="17" t="str">
        <f>$G$13</f>
        <v>ENERGY</v>
      </c>
      <c r="H649" s="21">
        <f t="shared" si="327"/>
        <v>47825467.999999993</v>
      </c>
      <c r="I649" s="22">
        <f>VLOOKUP(CONCATENATE($F649," ",$G649),AllocFactorMatrix,(I$4+1),FALSE)*$E651</f>
        <v>17571968.564045567</v>
      </c>
      <c r="J649" s="22">
        <f>VLOOKUP(CONCATENATE($F649," ",$G649),AllocFactorMatrix,(J$4+1),FALSE)*$E651</f>
        <v>5550781.293422251</v>
      </c>
      <c r="K649" s="22">
        <f>VLOOKUP(CONCATENATE($F649," ",$G649),AllocFactorMatrix,(K$4+1),FALSE)*$E651</f>
        <v>69321.254718900673</v>
      </c>
      <c r="L649" s="22">
        <f>VLOOKUP(CONCATENATE($F649," ",$G649),AllocFactorMatrix,(L$4+1),FALSE)*$E651</f>
        <v>3511.6573478845421</v>
      </c>
      <c r="M649" s="22">
        <f t="shared" si="328"/>
        <v>5623614.2054890366</v>
      </c>
      <c r="N649" s="22">
        <f>VLOOKUP(CONCATENATE($F649," ",$G649),AllocFactorMatrix,(N$4+1),FALSE)*$E651</f>
        <v>2812271.9370120945</v>
      </c>
      <c r="O649" s="22">
        <f>VLOOKUP(CONCATENATE($F649," ",$G649),AllocFactorMatrix,(O$4+1),FALSE)*$E651</f>
        <v>758676.95087501837</v>
      </c>
      <c r="P649" s="22">
        <f>VLOOKUP(CONCATENATE($F649," ",$G649),AllocFactorMatrix,(P$4+1),FALSE)*$E651</f>
        <v>118223.46077343851</v>
      </c>
      <c r="Q649" s="22">
        <f>VLOOKUP(CONCATENATE($F649," ",$G649),AllocFactorMatrix,(Q$4+1),FALSE)*$E651</f>
        <v>0</v>
      </c>
      <c r="R649" s="22">
        <f t="shared" si="330"/>
        <v>3689172.3486605515</v>
      </c>
      <c r="S649" s="22">
        <f>VLOOKUP(CONCATENATE($F649," ",$G649),AllocFactorMatrix,(S$4+1),FALSE)*$E651</f>
        <v>141631.17160023548</v>
      </c>
      <c r="T649" s="22">
        <f>VLOOKUP(CONCATENATE($F649," ",$G649),AllocFactorMatrix,(T$4+1),FALSE)*$E651</f>
        <v>2799524.9118933445</v>
      </c>
      <c r="U649" s="22">
        <f>VLOOKUP(CONCATENATE($F649," ",$G649),AllocFactorMatrix,(U$4+1),FALSE)*$E651</f>
        <v>14717398.422123594</v>
      </c>
      <c r="V649" s="22">
        <f>VLOOKUP(CONCATENATE($F649," ",$G649),AllocFactorMatrix,(V$4+1),FALSE)*$E651</f>
        <v>2057975.5705874832</v>
      </c>
      <c r="W649" s="22">
        <f t="shared" si="331"/>
        <v>19716530.076204658</v>
      </c>
      <c r="X649" s="22">
        <f>VLOOKUP(CONCATENATE($F649," ",$G649),AllocFactorMatrix,(X$4+1),FALSE)*$E651</f>
        <v>790691.70485640969</v>
      </c>
      <c r="Y649" s="22">
        <f>VLOOKUP(CONCATENATE($F649," ",$G649),AllocFactorMatrix,(Y$4+1),FALSE)*$E651</f>
        <v>14951.317611227811</v>
      </c>
      <c r="Z649" s="22">
        <f t="shared" si="329"/>
        <v>805643.02246763755</v>
      </c>
      <c r="AA649" s="22">
        <f>VLOOKUP(CONCATENATE($F649," ",$G649),AllocFactorMatrix,(AA$4+1),FALSE)*$E651</f>
        <v>14913.566948000116</v>
      </c>
      <c r="AB649" s="22">
        <f>VLOOKUP(CONCATENATE($F649," ",$G649),AllocFactorMatrix,(AB$4+1),FALSE)*$E651</f>
        <v>326971.42521222617</v>
      </c>
      <c r="AC649" s="22">
        <f>VLOOKUP(CONCATENATE($F649," ",$G649),AllocFactorMatrix,(AC$4+1),FALSE)*$E651</f>
        <v>76654.790972320276</v>
      </c>
    </row>
    <row r="650" spans="3:29" hidden="1" outlineLevel="1">
      <c r="F650" s="42" t="str">
        <f>F651</f>
        <v>PROD_ENERGY</v>
      </c>
      <c r="G650" s="17" t="str">
        <f>$G$14</f>
        <v>CUSTOMER</v>
      </c>
      <c r="H650" s="21">
        <f t="shared" si="327"/>
        <v>0</v>
      </c>
      <c r="I650" s="22">
        <f>VLOOKUP(CONCATENATE($F650," ",$G650),AllocFactorMatrix,(I$4+1),FALSE)*$E651</f>
        <v>0</v>
      </c>
      <c r="J650" s="22">
        <f>VLOOKUP(CONCATENATE($F650," ",$G650),AllocFactorMatrix,(J$4+1),FALSE)*$E651</f>
        <v>0</v>
      </c>
      <c r="K650" s="22">
        <f>VLOOKUP(CONCATENATE($F650," ",$G650),AllocFactorMatrix,(K$4+1),FALSE)*$E651</f>
        <v>0</v>
      </c>
      <c r="L650" s="22">
        <f>VLOOKUP(CONCATENATE($F650," ",$G650),AllocFactorMatrix,(L$4+1),FALSE)*$E651</f>
        <v>0</v>
      </c>
      <c r="M650" s="22">
        <f t="shared" si="328"/>
        <v>0</v>
      </c>
      <c r="N650" s="22">
        <f>VLOOKUP(CONCATENATE($F650," ",$G650),AllocFactorMatrix,(N$4+1),FALSE)*$E651</f>
        <v>0</v>
      </c>
      <c r="O650" s="22">
        <f>VLOOKUP(CONCATENATE($F650," ",$G650),AllocFactorMatrix,(O$4+1),FALSE)*$E651</f>
        <v>0</v>
      </c>
      <c r="P650" s="22">
        <f>VLOOKUP(CONCATENATE($F650," ",$G650),AllocFactorMatrix,(P$4+1),FALSE)*$E651</f>
        <v>0</v>
      </c>
      <c r="Q650" s="22">
        <f>VLOOKUP(CONCATENATE($F650," ",$G650),AllocFactorMatrix,(Q$4+1),FALSE)*$E651</f>
        <v>0</v>
      </c>
      <c r="R650" s="22">
        <f t="shared" si="330"/>
        <v>0</v>
      </c>
      <c r="S650" s="22">
        <f>VLOOKUP(CONCATENATE($F650," ",$G650),AllocFactorMatrix,(S$4+1),FALSE)*$E651</f>
        <v>0</v>
      </c>
      <c r="T650" s="22">
        <f>VLOOKUP(CONCATENATE($F650," ",$G650),AllocFactorMatrix,(T$4+1),FALSE)*$E651</f>
        <v>0</v>
      </c>
      <c r="U650" s="22">
        <f>VLOOKUP(CONCATENATE($F650," ",$G650),AllocFactorMatrix,(U$4+1),FALSE)*$E651</f>
        <v>0</v>
      </c>
      <c r="V650" s="22">
        <f>VLOOKUP(CONCATENATE($F650," ",$G650),AllocFactorMatrix,(V$4+1),FALSE)*$E651</f>
        <v>0</v>
      </c>
      <c r="W650" s="22">
        <f t="shared" si="331"/>
        <v>0</v>
      </c>
      <c r="X650" s="22">
        <f>VLOOKUP(CONCATENATE($F650," ",$G650),AllocFactorMatrix,(X$4+1),FALSE)*$E651</f>
        <v>0</v>
      </c>
      <c r="Y650" s="22">
        <f>VLOOKUP(CONCATENATE($F650," ",$G650),AllocFactorMatrix,(Y$4+1),FALSE)*$E651</f>
        <v>0</v>
      </c>
      <c r="Z650" s="22">
        <f t="shared" si="329"/>
        <v>0</v>
      </c>
      <c r="AA650" s="22">
        <f>VLOOKUP(CONCATENATE($F650," ",$G650),AllocFactorMatrix,(AA$4+1),FALSE)*$E651</f>
        <v>0</v>
      </c>
      <c r="AB650" s="22">
        <f>VLOOKUP(CONCATENATE($F650," ",$G650),AllocFactorMatrix,(AB$4+1),FALSE)*$E651</f>
        <v>0</v>
      </c>
      <c r="AC650" s="22">
        <f>VLOOKUP(CONCATENATE($F650," ",$G650),AllocFactorMatrix,(AC$4+1),FALSE)*$E651</f>
        <v>0</v>
      </c>
    </row>
    <row r="651" spans="3:29" collapsed="1">
      <c r="D651" s="17" t="s">
        <v>583</v>
      </c>
      <c r="E651" s="19">
        <v>47825468</v>
      </c>
      <c r="F651" s="42" t="s">
        <v>31</v>
      </c>
      <c r="G651" s="17" t="str">
        <f>$G$15</f>
        <v>TOTAL</v>
      </c>
      <c r="H651" s="21">
        <f t="shared" si="327"/>
        <v>47825467.999999993</v>
      </c>
      <c r="I651" s="22">
        <f>VLOOKUP(CONCATENATE($F651," ",$G651),AllocFactorMatrix,(I$4+1),FALSE)*$E651</f>
        <v>17571968.564045567</v>
      </c>
      <c r="J651" s="22">
        <f>VLOOKUP(CONCATENATE($F651," ",$G651),AllocFactorMatrix,(J$4+1),FALSE)*$E651</f>
        <v>5550781.293422251</v>
      </c>
      <c r="K651" s="22">
        <f>VLOOKUP(CONCATENATE($F651," ",$G651),AllocFactorMatrix,(K$4+1),FALSE)*$E651</f>
        <v>69321.254718900673</v>
      </c>
      <c r="L651" s="22">
        <f>VLOOKUP(CONCATENATE($F651," ",$G651),AllocFactorMatrix,(L$4+1),FALSE)*$E651</f>
        <v>3511.6573478845421</v>
      </c>
      <c r="M651" s="22">
        <f t="shared" si="328"/>
        <v>5623614.2054890366</v>
      </c>
      <c r="N651" s="22">
        <f>VLOOKUP(CONCATENATE($F651," ",$G651),AllocFactorMatrix,(N$4+1),FALSE)*$E651</f>
        <v>2812271.9370120945</v>
      </c>
      <c r="O651" s="22">
        <f>VLOOKUP(CONCATENATE($F651," ",$G651),AllocFactorMatrix,(O$4+1),FALSE)*$E651</f>
        <v>758676.95087501837</v>
      </c>
      <c r="P651" s="22">
        <f>VLOOKUP(CONCATENATE($F651," ",$G651),AllocFactorMatrix,(P$4+1),FALSE)*$E651</f>
        <v>118223.46077343851</v>
      </c>
      <c r="Q651" s="22">
        <f>VLOOKUP(CONCATENATE($F651," ",$G651),AllocFactorMatrix,(Q$4+1),FALSE)*$E651</f>
        <v>0</v>
      </c>
      <c r="R651" s="22">
        <f t="shared" si="330"/>
        <v>3689172.3486605515</v>
      </c>
      <c r="S651" s="22">
        <f>VLOOKUP(CONCATENATE($F651," ",$G651),AllocFactorMatrix,(S$4+1),FALSE)*$E651</f>
        <v>141631.17160023548</v>
      </c>
      <c r="T651" s="22">
        <f>VLOOKUP(CONCATENATE($F651," ",$G651),AllocFactorMatrix,(T$4+1),FALSE)*$E651</f>
        <v>2799524.9118933445</v>
      </c>
      <c r="U651" s="22">
        <f>VLOOKUP(CONCATENATE($F651," ",$G651),AllocFactorMatrix,(U$4+1),FALSE)*$E651</f>
        <v>14717398.422123594</v>
      </c>
      <c r="V651" s="22">
        <f>VLOOKUP(CONCATENATE($F651," ",$G651),AllocFactorMatrix,(V$4+1),FALSE)*$E651</f>
        <v>2057975.5705874832</v>
      </c>
      <c r="W651" s="22">
        <f t="shared" si="331"/>
        <v>19716530.076204658</v>
      </c>
      <c r="X651" s="22">
        <f>VLOOKUP(CONCATENATE($F651," ",$G651),AllocFactorMatrix,(X$4+1),FALSE)*$E651</f>
        <v>790691.70485640969</v>
      </c>
      <c r="Y651" s="22">
        <f>VLOOKUP(CONCATENATE($F651," ",$G651),AllocFactorMatrix,(Y$4+1),FALSE)*$E651</f>
        <v>14951.317611227811</v>
      </c>
      <c r="Z651" s="22">
        <f t="shared" si="329"/>
        <v>805643.02246763755</v>
      </c>
      <c r="AA651" s="22">
        <f>VLOOKUP(CONCATENATE($F651," ",$G651),AllocFactorMatrix,(AA$4+1),FALSE)*$E651</f>
        <v>14913.566948000116</v>
      </c>
      <c r="AB651" s="22">
        <f>VLOOKUP(CONCATENATE($F651," ",$G651),AllocFactorMatrix,(AB$4+1),FALSE)*$E651</f>
        <v>326971.42521222617</v>
      </c>
      <c r="AC651" s="22">
        <f>VLOOKUP(CONCATENATE($F651," ",$G651),AllocFactorMatrix,(AC$4+1),FALSE)*$E651</f>
        <v>76654.790972320276</v>
      </c>
    </row>
    <row r="652" spans="3:29" hidden="1" outlineLevel="1">
      <c r="E652" s="94"/>
      <c r="F652" s="42" t="str">
        <f>F659</f>
        <v>PROD_DEMAND</v>
      </c>
      <c r="G652" s="17" t="str">
        <f>$G$8</f>
        <v>PRODUCTION</v>
      </c>
      <c r="H652" s="21">
        <f t="shared" si="327"/>
        <v>8976804</v>
      </c>
      <c r="I652" s="22">
        <f>VLOOKUP(CONCATENATE($F652," ",$G652),AllocFactorMatrix,(I$4+1),FALSE)*$E659</f>
        <v>4450776.356957335</v>
      </c>
      <c r="J652" s="22">
        <f>VLOOKUP(CONCATENATE($F652," ",$G652),AllocFactorMatrix,(J$4+1),FALSE)*$E659</f>
        <v>1112996.1693837082</v>
      </c>
      <c r="K652" s="22">
        <f>VLOOKUP(CONCATENATE($F652," ",$G652),AllocFactorMatrix,(K$4+1),FALSE)*$E659</f>
        <v>14105.932914612871</v>
      </c>
      <c r="L652" s="22">
        <f>VLOOKUP(CONCATENATE($F652," ",$G652),AllocFactorMatrix,(L$4+1),FALSE)*$E659</f>
        <v>705.98792094027135</v>
      </c>
      <c r="M652" s="22">
        <f t="shared" si="328"/>
        <v>1127808.0902192611</v>
      </c>
      <c r="N652" s="22">
        <f>VLOOKUP(CONCATENATE($F652," ",$G652),AllocFactorMatrix,(N$4+1),FALSE)*$E659</f>
        <v>499343.20712291956</v>
      </c>
      <c r="O652" s="22">
        <f>VLOOKUP(CONCATENATE($F652," ",$G652),AllocFactorMatrix,(O$4+1),FALSE)*$E659</f>
        <v>136858.40883204259</v>
      </c>
      <c r="P652" s="22">
        <f>VLOOKUP(CONCATENATE($F652," ",$G652),AllocFactorMatrix,(P$4+1),FALSE)*$E659</f>
        <v>21778.389085565002</v>
      </c>
      <c r="Q652" s="22">
        <f>VLOOKUP(CONCATENATE($F652," ",$G652),AllocFactorMatrix,(Q$4+1),FALSE)*$E659</f>
        <v>0</v>
      </c>
      <c r="R652" s="22">
        <f t="shared" si="330"/>
        <v>657980.00504052709</v>
      </c>
      <c r="S652" s="22">
        <f>VLOOKUP(CONCATENATE($F652," ",$G652),AllocFactorMatrix,(S$4+1),FALSE)*$E659</f>
        <v>21585.329444600015</v>
      </c>
      <c r="T652" s="22">
        <f>VLOOKUP(CONCATENATE($F652," ",$G652),AllocFactorMatrix,(T$4+1),FALSE)*$E659</f>
        <v>392816.17550712702</v>
      </c>
      <c r="U652" s="22">
        <f>VLOOKUP(CONCATENATE($F652," ",$G652),AllocFactorMatrix,(U$4+1),FALSE)*$E659</f>
        <v>1914013.2650903126</v>
      </c>
      <c r="V652" s="22">
        <f>VLOOKUP(CONCATENATE($F652," ",$G652),AllocFactorMatrix,(V$4+1),FALSE)*$E659</f>
        <v>243884.41593501912</v>
      </c>
      <c r="W652" s="22">
        <f>SUBTOTAL(9,S652:V652)</f>
        <v>2572299.1859770585</v>
      </c>
      <c r="X652" s="22">
        <f>VLOOKUP(CONCATENATE($F652," ",$G652),AllocFactorMatrix,(X$4+1),FALSE)*$E659</f>
        <v>139655.64953727243</v>
      </c>
      <c r="Y652" s="22">
        <f>VLOOKUP(CONCATENATE($F652," ",$G652),AllocFactorMatrix,(Y$4+1),FALSE)*$E659</f>
        <v>2625.1897159929199</v>
      </c>
      <c r="Z652" s="22">
        <f t="shared" si="329"/>
        <v>142280.83925326535</v>
      </c>
      <c r="AA652" s="22">
        <f>VLOOKUP(CONCATENATE($F652," ",$G652),AllocFactorMatrix,(AA$4+1),FALSE)*$E659</f>
        <v>2030.9468058122184</v>
      </c>
      <c r="AB652" s="22">
        <f>VLOOKUP(CONCATENATE($F652," ",$G652),AllocFactorMatrix,(AB$4+1),FALSE)*$E659</f>
        <v>19085.425154608463</v>
      </c>
      <c r="AC652" s="22">
        <f>VLOOKUP(CONCATENATE($F652," ",$G652),AllocFactorMatrix,(AC$4+1),FALSE)*$E659</f>
        <v>4543.1505921337894</v>
      </c>
    </row>
    <row r="653" spans="3:29" hidden="1" outlineLevel="1">
      <c r="E653" s="94"/>
      <c r="F653" s="42" t="str">
        <f>F659</f>
        <v>PROD_DEMAND</v>
      </c>
      <c r="G653" s="17" t="str">
        <f>$G$9</f>
        <v>BULKTRAN</v>
      </c>
      <c r="H653" s="21">
        <f t="shared" si="327"/>
        <v>0</v>
      </c>
      <c r="I653" s="22">
        <f>VLOOKUP(CONCATENATE($F653," ",$G653),AllocFactorMatrix,(I$4+1),FALSE)*$E659</f>
        <v>0</v>
      </c>
      <c r="J653" s="22">
        <f>VLOOKUP(CONCATENATE($F653," ",$G653),AllocFactorMatrix,(J$4+1),FALSE)*$E659</f>
        <v>0</v>
      </c>
      <c r="K653" s="22">
        <f>VLOOKUP(CONCATENATE($F653," ",$G653),AllocFactorMatrix,(K$4+1),FALSE)*$E659</f>
        <v>0</v>
      </c>
      <c r="L653" s="22">
        <f>VLOOKUP(CONCATENATE($F653," ",$G653),AllocFactorMatrix,(L$4+1),FALSE)*$E659</f>
        <v>0</v>
      </c>
      <c r="M653" s="22">
        <f t="shared" si="328"/>
        <v>0</v>
      </c>
      <c r="N653" s="22">
        <f>VLOOKUP(CONCATENATE($F653," ",$G653),AllocFactorMatrix,(N$4+1),FALSE)*$E659</f>
        <v>0</v>
      </c>
      <c r="O653" s="22">
        <f>VLOOKUP(CONCATENATE($F653," ",$G653),AllocFactorMatrix,(O$4+1),FALSE)*$E659</f>
        <v>0</v>
      </c>
      <c r="P653" s="22">
        <f>VLOOKUP(CONCATENATE($F653," ",$G653),AllocFactorMatrix,(P$4+1),FALSE)*$E659</f>
        <v>0</v>
      </c>
      <c r="Q653" s="22">
        <f>VLOOKUP(CONCATENATE($F653," ",$G653),AllocFactorMatrix,(Q$4+1),FALSE)*$E659</f>
        <v>0</v>
      </c>
      <c r="R653" s="22">
        <f t="shared" si="330"/>
        <v>0</v>
      </c>
      <c r="S653" s="22">
        <f>VLOOKUP(CONCATENATE($F653," ",$G653),AllocFactorMatrix,(S$4+1),FALSE)*$E659</f>
        <v>0</v>
      </c>
      <c r="T653" s="22">
        <f>VLOOKUP(CONCATENATE($F653," ",$G653),AllocFactorMatrix,(T$4+1),FALSE)*$E659</f>
        <v>0</v>
      </c>
      <c r="U653" s="22">
        <f>VLOOKUP(CONCATENATE($F653," ",$G653),AllocFactorMatrix,(U$4+1),FALSE)*$E659</f>
        <v>0</v>
      </c>
      <c r="V653" s="22">
        <f>VLOOKUP(CONCATENATE($F653," ",$G653),AllocFactorMatrix,(V$4+1),FALSE)*$E659</f>
        <v>0</v>
      </c>
      <c r="W653" s="22">
        <f t="shared" ref="W653:W659" si="332">SUBTOTAL(9,S653:V653)</f>
        <v>0</v>
      </c>
      <c r="X653" s="22">
        <f>VLOOKUP(CONCATENATE($F653," ",$G653),AllocFactorMatrix,(X$4+1),FALSE)*$E659</f>
        <v>0</v>
      </c>
      <c r="Y653" s="22">
        <f>VLOOKUP(CONCATENATE($F653," ",$G653),AllocFactorMatrix,(Y$4+1),FALSE)*$E659</f>
        <v>0</v>
      </c>
      <c r="Z653" s="22">
        <f t="shared" si="329"/>
        <v>0</v>
      </c>
      <c r="AA653" s="22">
        <f>VLOOKUP(CONCATENATE($F653," ",$G653),AllocFactorMatrix,(AA$4+1),FALSE)*$E659</f>
        <v>0</v>
      </c>
      <c r="AB653" s="22">
        <f>VLOOKUP(CONCATENATE($F653," ",$G653),AllocFactorMatrix,(AB$4+1),FALSE)*$E659</f>
        <v>0</v>
      </c>
      <c r="AC653" s="22">
        <f>VLOOKUP(CONCATENATE($F653," ",$G653),AllocFactorMatrix,(AC$4+1),FALSE)*$E659</f>
        <v>0</v>
      </c>
    </row>
    <row r="654" spans="3:29" hidden="1" outlineLevel="1">
      <c r="E654" s="94"/>
      <c r="F654" s="42" t="str">
        <f>F659</f>
        <v>PROD_DEMAND</v>
      </c>
      <c r="G654" s="17" t="str">
        <f>$G$10</f>
        <v>SUBTRAN</v>
      </c>
      <c r="H654" s="21">
        <f t="shared" si="327"/>
        <v>0</v>
      </c>
      <c r="I654" s="22">
        <f>VLOOKUP(CONCATENATE($F654," ",$G654),AllocFactorMatrix,(I$4+1),FALSE)*$E659</f>
        <v>0</v>
      </c>
      <c r="J654" s="22">
        <f>VLOOKUP(CONCATENATE($F654," ",$G654),AllocFactorMatrix,(J$4+1),FALSE)*$E659</f>
        <v>0</v>
      </c>
      <c r="K654" s="22">
        <f>VLOOKUP(CONCATENATE($F654," ",$G654),AllocFactorMatrix,(K$4+1),FALSE)*$E659</f>
        <v>0</v>
      </c>
      <c r="L654" s="22">
        <f>VLOOKUP(CONCATENATE($F654," ",$G654),AllocFactorMatrix,(L$4+1),FALSE)*$E659</f>
        <v>0</v>
      </c>
      <c r="M654" s="22">
        <f t="shared" si="328"/>
        <v>0</v>
      </c>
      <c r="N654" s="22">
        <f>VLOOKUP(CONCATENATE($F654," ",$G654),AllocFactorMatrix,(N$4+1),FALSE)*$E659</f>
        <v>0</v>
      </c>
      <c r="O654" s="22">
        <f>VLOOKUP(CONCATENATE($F654," ",$G654),AllocFactorMatrix,(O$4+1),FALSE)*$E659</f>
        <v>0</v>
      </c>
      <c r="P654" s="22">
        <f>VLOOKUP(CONCATENATE($F654," ",$G654),AllocFactorMatrix,(P$4+1),FALSE)*$E659</f>
        <v>0</v>
      </c>
      <c r="Q654" s="22">
        <f>VLOOKUP(CONCATENATE($F654," ",$G654),AllocFactorMatrix,(Q$4+1),FALSE)*$E659</f>
        <v>0</v>
      </c>
      <c r="R654" s="22">
        <f t="shared" si="330"/>
        <v>0</v>
      </c>
      <c r="S654" s="22">
        <f>VLOOKUP(CONCATENATE($F654," ",$G654),AllocFactorMatrix,(S$4+1),FALSE)*$E659</f>
        <v>0</v>
      </c>
      <c r="T654" s="22">
        <f>VLOOKUP(CONCATENATE($F654," ",$G654),AllocFactorMatrix,(T$4+1),FALSE)*$E659</f>
        <v>0</v>
      </c>
      <c r="U654" s="22">
        <f>VLOOKUP(CONCATENATE($F654," ",$G654),AllocFactorMatrix,(U$4+1),FALSE)*$E659</f>
        <v>0</v>
      </c>
      <c r="V654" s="22">
        <f>VLOOKUP(CONCATENATE($F654," ",$G654),AllocFactorMatrix,(V$4+1),FALSE)*$E659</f>
        <v>0</v>
      </c>
      <c r="W654" s="22">
        <f t="shared" si="332"/>
        <v>0</v>
      </c>
      <c r="X654" s="22">
        <f>VLOOKUP(CONCATENATE($F654," ",$G654),AllocFactorMatrix,(X$4+1),FALSE)*$E659</f>
        <v>0</v>
      </c>
      <c r="Y654" s="22">
        <f>VLOOKUP(CONCATENATE($F654," ",$G654),AllocFactorMatrix,(Y$4+1),FALSE)*$E659</f>
        <v>0</v>
      </c>
      <c r="Z654" s="22">
        <f t="shared" si="329"/>
        <v>0</v>
      </c>
      <c r="AA654" s="22">
        <f>VLOOKUP(CONCATENATE($F654," ",$G654),AllocFactorMatrix,(AA$4+1),FALSE)*$E659</f>
        <v>0</v>
      </c>
      <c r="AB654" s="22">
        <f>VLOOKUP(CONCATENATE($F654," ",$G654),AllocFactorMatrix,(AB$4+1),FALSE)*$E659</f>
        <v>0</v>
      </c>
      <c r="AC654" s="22">
        <f>VLOOKUP(CONCATENATE($F654," ",$G654),AllocFactorMatrix,(AC$4+1),FALSE)*$E659</f>
        <v>0</v>
      </c>
    </row>
    <row r="655" spans="3:29" hidden="1" outlineLevel="1">
      <c r="E655" s="94"/>
      <c r="F655" s="42" t="str">
        <f>F659</f>
        <v>PROD_DEMAND</v>
      </c>
      <c r="G655" s="17" t="str">
        <f>$G$11</f>
        <v>DISTPRI</v>
      </c>
      <c r="H655" s="21">
        <f t="shared" si="327"/>
        <v>0</v>
      </c>
      <c r="I655" s="22">
        <f>VLOOKUP(CONCATENATE($F655," ",$G655),AllocFactorMatrix,(I$4+1),FALSE)*$E659</f>
        <v>0</v>
      </c>
      <c r="J655" s="22">
        <f>VLOOKUP(CONCATENATE($F655," ",$G655),AllocFactorMatrix,(J$4+1),FALSE)*$E659</f>
        <v>0</v>
      </c>
      <c r="K655" s="22">
        <f>VLOOKUP(CONCATENATE($F655," ",$G655),AllocFactorMatrix,(K$4+1),FALSE)*$E659</f>
        <v>0</v>
      </c>
      <c r="L655" s="22">
        <f>VLOOKUP(CONCATENATE($F655," ",$G655),AllocFactorMatrix,(L$4+1),FALSE)*$E659</f>
        <v>0</v>
      </c>
      <c r="M655" s="22">
        <f t="shared" si="328"/>
        <v>0</v>
      </c>
      <c r="N655" s="22">
        <f>VLOOKUP(CONCATENATE($F655," ",$G655),AllocFactorMatrix,(N$4+1),FALSE)*$E659</f>
        <v>0</v>
      </c>
      <c r="O655" s="22">
        <f>VLOOKUP(CONCATENATE($F655," ",$G655),AllocFactorMatrix,(O$4+1),FALSE)*$E659</f>
        <v>0</v>
      </c>
      <c r="P655" s="22">
        <f>VLOOKUP(CONCATENATE($F655," ",$G655),AllocFactorMatrix,(P$4+1),FALSE)*$E659</f>
        <v>0</v>
      </c>
      <c r="Q655" s="22">
        <f>VLOOKUP(CONCATENATE($F655," ",$G655),AllocFactorMatrix,(Q$4+1),FALSE)*$E659</f>
        <v>0</v>
      </c>
      <c r="R655" s="22">
        <f t="shared" si="330"/>
        <v>0</v>
      </c>
      <c r="S655" s="22">
        <f>VLOOKUP(CONCATENATE($F655," ",$G655),AllocFactorMatrix,(S$4+1),FALSE)*$E659</f>
        <v>0</v>
      </c>
      <c r="T655" s="22">
        <f>VLOOKUP(CONCATENATE($F655," ",$G655),AllocFactorMatrix,(T$4+1),FALSE)*$E659</f>
        <v>0</v>
      </c>
      <c r="U655" s="22">
        <f>VLOOKUP(CONCATENATE($F655," ",$G655),AllocFactorMatrix,(U$4+1),FALSE)*$E659</f>
        <v>0</v>
      </c>
      <c r="V655" s="22">
        <f>VLOOKUP(CONCATENATE($F655," ",$G655),AllocFactorMatrix,(V$4+1),FALSE)*$E659</f>
        <v>0</v>
      </c>
      <c r="W655" s="22">
        <f t="shared" si="332"/>
        <v>0</v>
      </c>
      <c r="X655" s="22">
        <f>VLOOKUP(CONCATENATE($F655," ",$G655),AllocFactorMatrix,(X$4+1),FALSE)*$E659</f>
        <v>0</v>
      </c>
      <c r="Y655" s="22">
        <f>VLOOKUP(CONCATENATE($F655," ",$G655),AllocFactorMatrix,(Y$4+1),FALSE)*$E659</f>
        <v>0</v>
      </c>
      <c r="Z655" s="22">
        <f t="shared" si="329"/>
        <v>0</v>
      </c>
      <c r="AA655" s="22">
        <f>VLOOKUP(CONCATENATE($F655," ",$G655),AllocFactorMatrix,(AA$4+1),FALSE)*$E659</f>
        <v>0</v>
      </c>
      <c r="AB655" s="22">
        <f>VLOOKUP(CONCATENATE($F655," ",$G655),AllocFactorMatrix,(AB$4+1),FALSE)*$E659</f>
        <v>0</v>
      </c>
      <c r="AC655" s="22">
        <f>VLOOKUP(CONCATENATE($F655," ",$G655),AllocFactorMatrix,(AC$4+1),FALSE)*$E659</f>
        <v>0</v>
      </c>
    </row>
    <row r="656" spans="3:29" hidden="1" outlineLevel="1">
      <c r="E656" s="94"/>
      <c r="F656" s="42" t="str">
        <f>F659</f>
        <v>PROD_DEMAND</v>
      </c>
      <c r="G656" s="17" t="str">
        <f>$G$12</f>
        <v>DISTSEC</v>
      </c>
      <c r="H656" s="21">
        <f t="shared" si="327"/>
        <v>0</v>
      </c>
      <c r="I656" s="22">
        <f>VLOOKUP(CONCATENATE($F656," ",$G656),AllocFactorMatrix,(I$4+1),FALSE)*$E659</f>
        <v>0</v>
      </c>
      <c r="J656" s="22">
        <f>VLOOKUP(CONCATENATE($F656," ",$G656),AllocFactorMatrix,(J$4+1),FALSE)*$E659</f>
        <v>0</v>
      </c>
      <c r="K656" s="22">
        <f>VLOOKUP(CONCATENATE($F656," ",$G656),AllocFactorMatrix,(K$4+1),FALSE)*$E659</f>
        <v>0</v>
      </c>
      <c r="L656" s="22">
        <f>VLOOKUP(CONCATENATE($F656," ",$G656),AllocFactorMatrix,(L$4+1),FALSE)*$E659</f>
        <v>0</v>
      </c>
      <c r="M656" s="22">
        <f t="shared" si="328"/>
        <v>0</v>
      </c>
      <c r="N656" s="22">
        <f>VLOOKUP(CONCATENATE($F656," ",$G656),AllocFactorMatrix,(N$4+1),FALSE)*$E659</f>
        <v>0</v>
      </c>
      <c r="O656" s="22">
        <f>VLOOKUP(CONCATENATE($F656," ",$G656),AllocFactorMatrix,(O$4+1),FALSE)*$E659</f>
        <v>0</v>
      </c>
      <c r="P656" s="22">
        <f>VLOOKUP(CONCATENATE($F656," ",$G656),AllocFactorMatrix,(P$4+1),FALSE)*$E659</f>
        <v>0</v>
      </c>
      <c r="Q656" s="22">
        <f>VLOOKUP(CONCATENATE($F656," ",$G656),AllocFactorMatrix,(Q$4+1),FALSE)*$E659</f>
        <v>0</v>
      </c>
      <c r="R656" s="22">
        <f t="shared" si="330"/>
        <v>0</v>
      </c>
      <c r="S656" s="22">
        <f>VLOOKUP(CONCATENATE($F656," ",$G656),AllocFactorMatrix,(S$4+1),FALSE)*$E659</f>
        <v>0</v>
      </c>
      <c r="T656" s="22">
        <f>VLOOKUP(CONCATENATE($F656," ",$G656),AllocFactorMatrix,(T$4+1),FALSE)*$E659</f>
        <v>0</v>
      </c>
      <c r="U656" s="22">
        <f>VLOOKUP(CONCATENATE($F656," ",$G656),AllocFactorMatrix,(U$4+1),FALSE)*$E659</f>
        <v>0</v>
      </c>
      <c r="V656" s="22">
        <f>VLOOKUP(CONCATENATE($F656," ",$G656),AllocFactorMatrix,(V$4+1),FALSE)*$E659</f>
        <v>0</v>
      </c>
      <c r="W656" s="22">
        <f t="shared" si="332"/>
        <v>0</v>
      </c>
      <c r="X656" s="22">
        <f>VLOOKUP(CONCATENATE($F656," ",$G656),AllocFactorMatrix,(X$4+1),FALSE)*$E659</f>
        <v>0</v>
      </c>
      <c r="Y656" s="22">
        <f>VLOOKUP(CONCATENATE($F656," ",$G656),AllocFactorMatrix,(Y$4+1),FALSE)*$E659</f>
        <v>0</v>
      </c>
      <c r="Z656" s="22">
        <f t="shared" si="329"/>
        <v>0</v>
      </c>
      <c r="AA656" s="22">
        <f>VLOOKUP(CONCATENATE($F656," ",$G656),AllocFactorMatrix,(AA$4+1),FALSE)*$E659</f>
        <v>0</v>
      </c>
      <c r="AB656" s="22">
        <f>VLOOKUP(CONCATENATE($F656," ",$G656),AllocFactorMatrix,(AB$4+1),FALSE)*$E659</f>
        <v>0</v>
      </c>
      <c r="AC656" s="22">
        <f>VLOOKUP(CONCATENATE($F656," ",$G656),AllocFactorMatrix,(AC$4+1),FALSE)*$E659</f>
        <v>0</v>
      </c>
    </row>
    <row r="657" spans="4:29" hidden="1" outlineLevel="1">
      <c r="E657" s="94"/>
      <c r="F657" s="42" t="str">
        <f>F659</f>
        <v>PROD_DEMAND</v>
      </c>
      <c r="G657" s="17" t="str">
        <f>$G$13</f>
        <v>ENERGY</v>
      </c>
      <c r="H657" s="21">
        <f t="shared" si="327"/>
        <v>0</v>
      </c>
      <c r="I657" s="22">
        <f>VLOOKUP(CONCATENATE($F657," ",$G657),AllocFactorMatrix,(I$4+1),FALSE)*$E659</f>
        <v>0</v>
      </c>
      <c r="J657" s="22">
        <f>VLOOKUP(CONCATENATE($F657," ",$G657),AllocFactorMatrix,(J$4+1),FALSE)*$E659</f>
        <v>0</v>
      </c>
      <c r="K657" s="22">
        <f>VLOOKUP(CONCATENATE($F657," ",$G657),AllocFactorMatrix,(K$4+1),FALSE)*$E659</f>
        <v>0</v>
      </c>
      <c r="L657" s="22">
        <f>VLOOKUP(CONCATENATE($F657," ",$G657),AllocFactorMatrix,(L$4+1),FALSE)*$E659</f>
        <v>0</v>
      </c>
      <c r="M657" s="22">
        <f t="shared" si="328"/>
        <v>0</v>
      </c>
      <c r="N657" s="22">
        <f>VLOOKUP(CONCATENATE($F657," ",$G657),AllocFactorMatrix,(N$4+1),FALSE)*$E659</f>
        <v>0</v>
      </c>
      <c r="O657" s="22">
        <f>VLOOKUP(CONCATENATE($F657," ",$G657),AllocFactorMatrix,(O$4+1),FALSE)*$E659</f>
        <v>0</v>
      </c>
      <c r="P657" s="22">
        <f>VLOOKUP(CONCATENATE($F657," ",$G657),AllocFactorMatrix,(P$4+1),FALSE)*$E659</f>
        <v>0</v>
      </c>
      <c r="Q657" s="22">
        <f>VLOOKUP(CONCATENATE($F657," ",$G657),AllocFactorMatrix,(Q$4+1),FALSE)*$E659</f>
        <v>0</v>
      </c>
      <c r="R657" s="22">
        <f t="shared" si="330"/>
        <v>0</v>
      </c>
      <c r="S657" s="22">
        <f>VLOOKUP(CONCATENATE($F657," ",$G657),AllocFactorMatrix,(S$4+1),FALSE)*$E659</f>
        <v>0</v>
      </c>
      <c r="T657" s="22">
        <f>VLOOKUP(CONCATENATE($F657," ",$G657),AllocFactorMatrix,(T$4+1),FALSE)*$E659</f>
        <v>0</v>
      </c>
      <c r="U657" s="22">
        <f>VLOOKUP(CONCATENATE($F657," ",$G657),AllocFactorMatrix,(U$4+1),FALSE)*$E659</f>
        <v>0</v>
      </c>
      <c r="V657" s="22">
        <f>VLOOKUP(CONCATENATE($F657," ",$G657),AllocFactorMatrix,(V$4+1),FALSE)*$E659</f>
        <v>0</v>
      </c>
      <c r="W657" s="22">
        <f t="shared" si="332"/>
        <v>0</v>
      </c>
      <c r="X657" s="22">
        <f>VLOOKUP(CONCATENATE($F657," ",$G657),AllocFactorMatrix,(X$4+1),FALSE)*$E659</f>
        <v>0</v>
      </c>
      <c r="Y657" s="22">
        <f>VLOOKUP(CONCATENATE($F657," ",$G657),AllocFactorMatrix,(Y$4+1),FALSE)*$E659</f>
        <v>0</v>
      </c>
      <c r="Z657" s="22">
        <f t="shared" si="329"/>
        <v>0</v>
      </c>
      <c r="AA657" s="22">
        <f>VLOOKUP(CONCATENATE($F657," ",$G657),AllocFactorMatrix,(AA$4+1),FALSE)*$E659</f>
        <v>0</v>
      </c>
      <c r="AB657" s="22">
        <f>VLOOKUP(CONCATENATE($F657," ",$G657),AllocFactorMatrix,(AB$4+1),FALSE)*$E659</f>
        <v>0</v>
      </c>
      <c r="AC657" s="22">
        <f>VLOOKUP(CONCATENATE($F657," ",$G657),AllocFactorMatrix,(AC$4+1),FALSE)*$E659</f>
        <v>0</v>
      </c>
    </row>
    <row r="658" spans="4:29" hidden="1" outlineLevel="1">
      <c r="E658" s="94"/>
      <c r="F658" s="42" t="str">
        <f>F659</f>
        <v>PROD_DEMAND</v>
      </c>
      <c r="G658" s="17" t="str">
        <f>$G$14</f>
        <v>CUSTOMER</v>
      </c>
      <c r="H658" s="21">
        <f t="shared" si="327"/>
        <v>0</v>
      </c>
      <c r="I658" s="22">
        <f>VLOOKUP(CONCATENATE($F658," ",$G658),AllocFactorMatrix,(I$4+1),FALSE)*$E659</f>
        <v>0</v>
      </c>
      <c r="J658" s="22">
        <f>VLOOKUP(CONCATENATE($F658," ",$G658),AllocFactorMatrix,(J$4+1),FALSE)*$E659</f>
        <v>0</v>
      </c>
      <c r="K658" s="22">
        <f>VLOOKUP(CONCATENATE($F658," ",$G658),AllocFactorMatrix,(K$4+1),FALSE)*$E659</f>
        <v>0</v>
      </c>
      <c r="L658" s="22">
        <f>VLOOKUP(CONCATENATE($F658," ",$G658),AllocFactorMatrix,(L$4+1),FALSE)*$E659</f>
        <v>0</v>
      </c>
      <c r="M658" s="22">
        <f t="shared" si="328"/>
        <v>0</v>
      </c>
      <c r="N658" s="22">
        <f>VLOOKUP(CONCATENATE($F658," ",$G658),AllocFactorMatrix,(N$4+1),FALSE)*$E659</f>
        <v>0</v>
      </c>
      <c r="O658" s="22">
        <f>VLOOKUP(CONCATENATE($F658," ",$G658),AllocFactorMatrix,(O$4+1),FALSE)*$E659</f>
        <v>0</v>
      </c>
      <c r="P658" s="22">
        <f>VLOOKUP(CONCATENATE($F658," ",$G658),AllocFactorMatrix,(P$4+1),FALSE)*$E659</f>
        <v>0</v>
      </c>
      <c r="Q658" s="22">
        <f>VLOOKUP(CONCATENATE($F658," ",$G658),AllocFactorMatrix,(Q$4+1),FALSE)*$E659</f>
        <v>0</v>
      </c>
      <c r="R658" s="22">
        <f t="shared" si="330"/>
        <v>0</v>
      </c>
      <c r="S658" s="22">
        <f>VLOOKUP(CONCATENATE($F658," ",$G658),AllocFactorMatrix,(S$4+1),FALSE)*$E659</f>
        <v>0</v>
      </c>
      <c r="T658" s="22">
        <f>VLOOKUP(CONCATENATE($F658," ",$G658),AllocFactorMatrix,(T$4+1),FALSE)*$E659</f>
        <v>0</v>
      </c>
      <c r="U658" s="22">
        <f>VLOOKUP(CONCATENATE($F658," ",$G658),AllocFactorMatrix,(U$4+1),FALSE)*$E659</f>
        <v>0</v>
      </c>
      <c r="V658" s="22">
        <f>VLOOKUP(CONCATENATE($F658," ",$G658),AllocFactorMatrix,(V$4+1),FALSE)*$E659</f>
        <v>0</v>
      </c>
      <c r="W658" s="22">
        <f t="shared" si="332"/>
        <v>0</v>
      </c>
      <c r="X658" s="22">
        <f>VLOOKUP(CONCATENATE($F658," ",$G658),AllocFactorMatrix,(X$4+1),FALSE)*$E659</f>
        <v>0</v>
      </c>
      <c r="Y658" s="22">
        <f>VLOOKUP(CONCATENATE($F658," ",$G658),AllocFactorMatrix,(Y$4+1),FALSE)*$E659</f>
        <v>0</v>
      </c>
      <c r="Z658" s="22">
        <f t="shared" si="329"/>
        <v>0</v>
      </c>
      <c r="AA658" s="22">
        <f>VLOOKUP(CONCATENATE($F658," ",$G658),AllocFactorMatrix,(AA$4+1),FALSE)*$E659</f>
        <v>0</v>
      </c>
      <c r="AB658" s="22">
        <f>VLOOKUP(CONCATENATE($F658," ",$G658),AllocFactorMatrix,(AB$4+1),FALSE)*$E659</f>
        <v>0</v>
      </c>
      <c r="AC658" s="22">
        <f>VLOOKUP(CONCATENATE($F658," ",$G658),AllocFactorMatrix,(AC$4+1),FALSE)*$E659</f>
        <v>0</v>
      </c>
    </row>
    <row r="659" spans="4:29" collapsed="1">
      <c r="D659" s="17" t="s">
        <v>584</v>
      </c>
      <c r="E659" s="41">
        <v>8976804</v>
      </c>
      <c r="F659" s="42" t="s">
        <v>29</v>
      </c>
      <c r="G659" s="17" t="str">
        <f>$G$15</f>
        <v>TOTAL</v>
      </c>
      <c r="H659" s="21">
        <f t="shared" si="327"/>
        <v>8976804</v>
      </c>
      <c r="I659" s="22">
        <f>VLOOKUP(CONCATENATE($F659," ",$G659),AllocFactorMatrix,(I$4+1),FALSE)*$E659</f>
        <v>4450776.356957335</v>
      </c>
      <c r="J659" s="22">
        <f>VLOOKUP(CONCATENATE($F659," ",$G659),AllocFactorMatrix,(J$4+1),FALSE)*$E659</f>
        <v>1112996.1693837082</v>
      </c>
      <c r="K659" s="22">
        <f>VLOOKUP(CONCATENATE($F659," ",$G659),AllocFactorMatrix,(K$4+1),FALSE)*$E659</f>
        <v>14105.932914612871</v>
      </c>
      <c r="L659" s="22">
        <f>VLOOKUP(CONCATENATE($F659," ",$G659),AllocFactorMatrix,(L$4+1),FALSE)*$E659</f>
        <v>705.98792094027135</v>
      </c>
      <c r="M659" s="22">
        <f t="shared" si="328"/>
        <v>1127808.0902192611</v>
      </c>
      <c r="N659" s="22">
        <f>VLOOKUP(CONCATENATE($F659," ",$G659),AllocFactorMatrix,(N$4+1),FALSE)*$E659</f>
        <v>499343.20712291956</v>
      </c>
      <c r="O659" s="22">
        <f>VLOOKUP(CONCATENATE($F659," ",$G659),AllocFactorMatrix,(O$4+1),FALSE)*$E659</f>
        <v>136858.40883204259</v>
      </c>
      <c r="P659" s="22">
        <f>VLOOKUP(CONCATENATE($F659," ",$G659),AllocFactorMatrix,(P$4+1),FALSE)*$E659</f>
        <v>21778.389085565002</v>
      </c>
      <c r="Q659" s="22">
        <f>VLOOKUP(CONCATENATE($F659," ",$G659),AllocFactorMatrix,(Q$4+1),FALSE)*$E659</f>
        <v>0</v>
      </c>
      <c r="R659" s="22">
        <f t="shared" si="330"/>
        <v>657980.00504052709</v>
      </c>
      <c r="S659" s="22">
        <f>VLOOKUP(CONCATENATE($F659," ",$G659),AllocFactorMatrix,(S$4+1),FALSE)*$E659</f>
        <v>21585.329444600015</v>
      </c>
      <c r="T659" s="22">
        <f>VLOOKUP(CONCATENATE($F659," ",$G659),AllocFactorMatrix,(T$4+1),FALSE)*$E659</f>
        <v>392816.17550712702</v>
      </c>
      <c r="U659" s="22">
        <f>VLOOKUP(CONCATENATE($F659," ",$G659),AllocFactorMatrix,(U$4+1),FALSE)*$E659</f>
        <v>1914013.2650903126</v>
      </c>
      <c r="V659" s="22">
        <f>VLOOKUP(CONCATENATE($F659," ",$G659),AllocFactorMatrix,(V$4+1),FALSE)*$E659</f>
        <v>243884.41593501912</v>
      </c>
      <c r="W659" s="22">
        <f t="shared" si="332"/>
        <v>2572299.1859770585</v>
      </c>
      <c r="X659" s="22">
        <f>VLOOKUP(CONCATENATE($F659," ",$G659),AllocFactorMatrix,(X$4+1),FALSE)*$E659</f>
        <v>139655.64953727243</v>
      </c>
      <c r="Y659" s="22">
        <f>VLOOKUP(CONCATENATE($F659," ",$G659),AllocFactorMatrix,(Y$4+1),FALSE)*$E659</f>
        <v>2625.1897159929199</v>
      </c>
      <c r="Z659" s="22">
        <f t="shared" si="329"/>
        <v>142280.83925326535</v>
      </c>
      <c r="AA659" s="22">
        <f>VLOOKUP(CONCATENATE($F659," ",$G659),AllocFactorMatrix,(AA$4+1),FALSE)*$E659</f>
        <v>2030.9468058122184</v>
      </c>
      <c r="AB659" s="22">
        <f>VLOOKUP(CONCATENATE($F659," ",$G659),AllocFactorMatrix,(AB$4+1),FALSE)*$E659</f>
        <v>19085.425154608463</v>
      </c>
      <c r="AC659" s="22">
        <f>VLOOKUP(CONCATENATE($F659," ",$G659),AllocFactorMatrix,(AC$4+1),FALSE)*$E659</f>
        <v>4543.1505921337894</v>
      </c>
    </row>
    <row r="660" spans="4:29" hidden="1" outlineLevel="1">
      <c r="E660" s="94"/>
      <c r="F660" s="42" t="str">
        <f>F667</f>
        <v>PROD_ENERGY</v>
      </c>
      <c r="G660" s="17" t="str">
        <f>$G$8</f>
        <v>PRODUCTION</v>
      </c>
      <c r="H660" s="21">
        <f t="shared" si="327"/>
        <v>0</v>
      </c>
      <c r="I660" s="22">
        <f>VLOOKUP(CONCATENATE($F660," ",$G660),AllocFactorMatrix,(I$4+1),FALSE)*$E667</f>
        <v>0</v>
      </c>
      <c r="J660" s="22">
        <f>VLOOKUP(CONCATENATE($F660," ",$G660),AllocFactorMatrix,(J$4+1),FALSE)*$E667</f>
        <v>0</v>
      </c>
      <c r="K660" s="22">
        <f>VLOOKUP(CONCATENATE($F660," ",$G660),AllocFactorMatrix,(K$4+1),FALSE)*$E667</f>
        <v>0</v>
      </c>
      <c r="L660" s="22">
        <f>VLOOKUP(CONCATENATE($F660," ",$G660),AllocFactorMatrix,(L$4+1),FALSE)*$E667</f>
        <v>0</v>
      </c>
      <c r="M660" s="22">
        <f t="shared" si="328"/>
        <v>0</v>
      </c>
      <c r="N660" s="22">
        <f>VLOOKUP(CONCATENATE($F660," ",$G660),AllocFactorMatrix,(N$4+1),FALSE)*$E667</f>
        <v>0</v>
      </c>
      <c r="O660" s="22">
        <f>VLOOKUP(CONCATENATE($F660," ",$G660),AllocFactorMatrix,(O$4+1),FALSE)*$E667</f>
        <v>0</v>
      </c>
      <c r="P660" s="22">
        <f>VLOOKUP(CONCATENATE($F660," ",$G660),AllocFactorMatrix,(P$4+1),FALSE)*$E667</f>
        <v>0</v>
      </c>
      <c r="Q660" s="22">
        <f>VLOOKUP(CONCATENATE($F660," ",$G660),AllocFactorMatrix,(Q$4+1),FALSE)*$E667</f>
        <v>0</v>
      </c>
      <c r="R660" s="22">
        <f t="shared" si="330"/>
        <v>0</v>
      </c>
      <c r="S660" s="22">
        <f>VLOOKUP(CONCATENATE($F660," ",$G660),AllocFactorMatrix,(S$4+1),FALSE)*$E667</f>
        <v>0</v>
      </c>
      <c r="T660" s="22">
        <f>VLOOKUP(CONCATENATE($F660," ",$G660),AllocFactorMatrix,(T$4+1),FALSE)*$E667</f>
        <v>0</v>
      </c>
      <c r="U660" s="22">
        <f>VLOOKUP(CONCATENATE($F660," ",$G660),AllocFactorMatrix,(U$4+1),FALSE)*$E667</f>
        <v>0</v>
      </c>
      <c r="V660" s="22">
        <f>VLOOKUP(CONCATENATE($F660," ",$G660),AllocFactorMatrix,(V$4+1),FALSE)*$E667</f>
        <v>0</v>
      </c>
      <c r="W660" s="22">
        <f>SUBTOTAL(9,S660:V660)</f>
        <v>0</v>
      </c>
      <c r="X660" s="22">
        <f>VLOOKUP(CONCATENATE($F660," ",$G660),AllocFactorMatrix,(X$4+1),FALSE)*$E667</f>
        <v>0</v>
      </c>
      <c r="Y660" s="22">
        <f>VLOOKUP(CONCATENATE($F660," ",$G660),AllocFactorMatrix,(Y$4+1),FALSE)*$E667</f>
        <v>0</v>
      </c>
      <c r="Z660" s="22">
        <f t="shared" si="329"/>
        <v>0</v>
      </c>
      <c r="AA660" s="22">
        <f>VLOOKUP(CONCATENATE($F660," ",$G660),AllocFactorMatrix,(AA$4+1),FALSE)*$E667</f>
        <v>0</v>
      </c>
      <c r="AB660" s="22">
        <f>VLOOKUP(CONCATENATE($F660," ",$G660),AllocFactorMatrix,(AB$4+1),FALSE)*$E667</f>
        <v>0</v>
      </c>
      <c r="AC660" s="22">
        <f>VLOOKUP(CONCATENATE($F660," ",$G660),AllocFactorMatrix,(AC$4+1),FALSE)*$E667</f>
        <v>0</v>
      </c>
    </row>
    <row r="661" spans="4:29" hidden="1" outlineLevel="1">
      <c r="E661" s="94"/>
      <c r="F661" s="42" t="str">
        <f>F667</f>
        <v>PROD_ENERGY</v>
      </c>
      <c r="G661" s="17" t="str">
        <f>$G$9</f>
        <v>BULKTRAN</v>
      </c>
      <c r="H661" s="21">
        <f t="shared" si="327"/>
        <v>0</v>
      </c>
      <c r="I661" s="22">
        <f>VLOOKUP(CONCATENATE($F661," ",$G661),AllocFactorMatrix,(I$4+1),FALSE)*$E667</f>
        <v>0</v>
      </c>
      <c r="J661" s="22">
        <f>VLOOKUP(CONCATENATE($F661," ",$G661),AllocFactorMatrix,(J$4+1),FALSE)*$E667</f>
        <v>0</v>
      </c>
      <c r="K661" s="22">
        <f>VLOOKUP(CONCATENATE($F661," ",$G661),AllocFactorMatrix,(K$4+1),FALSE)*$E667</f>
        <v>0</v>
      </c>
      <c r="L661" s="22">
        <f>VLOOKUP(CONCATENATE($F661," ",$G661),AllocFactorMatrix,(L$4+1),FALSE)*$E667</f>
        <v>0</v>
      </c>
      <c r="M661" s="22">
        <f t="shared" si="328"/>
        <v>0</v>
      </c>
      <c r="N661" s="22">
        <f>VLOOKUP(CONCATENATE($F661," ",$G661),AllocFactorMatrix,(N$4+1),FALSE)*$E667</f>
        <v>0</v>
      </c>
      <c r="O661" s="22">
        <f>VLOOKUP(CONCATENATE($F661," ",$G661),AllocFactorMatrix,(O$4+1),FALSE)*$E667</f>
        <v>0</v>
      </c>
      <c r="P661" s="22">
        <f>VLOOKUP(CONCATENATE($F661," ",$G661),AllocFactorMatrix,(P$4+1),FALSE)*$E667</f>
        <v>0</v>
      </c>
      <c r="Q661" s="22">
        <f>VLOOKUP(CONCATENATE($F661," ",$G661),AllocFactorMatrix,(Q$4+1),FALSE)*$E667</f>
        <v>0</v>
      </c>
      <c r="R661" s="22">
        <f t="shared" si="330"/>
        <v>0</v>
      </c>
      <c r="S661" s="22">
        <f>VLOOKUP(CONCATENATE($F661," ",$G661),AllocFactorMatrix,(S$4+1),FALSE)*$E667</f>
        <v>0</v>
      </c>
      <c r="T661" s="22">
        <f>VLOOKUP(CONCATENATE($F661," ",$G661),AllocFactorMatrix,(T$4+1),FALSE)*$E667</f>
        <v>0</v>
      </c>
      <c r="U661" s="22">
        <f>VLOOKUP(CONCATENATE($F661," ",$G661),AllocFactorMatrix,(U$4+1),FALSE)*$E667</f>
        <v>0</v>
      </c>
      <c r="V661" s="22">
        <f>VLOOKUP(CONCATENATE($F661," ",$G661),AllocFactorMatrix,(V$4+1),FALSE)*$E667</f>
        <v>0</v>
      </c>
      <c r="W661" s="22">
        <f t="shared" ref="W661:W667" si="333">SUBTOTAL(9,S661:V661)</f>
        <v>0</v>
      </c>
      <c r="X661" s="22">
        <f>VLOOKUP(CONCATENATE($F661," ",$G661),AllocFactorMatrix,(X$4+1),FALSE)*$E667</f>
        <v>0</v>
      </c>
      <c r="Y661" s="22">
        <f>VLOOKUP(CONCATENATE($F661," ",$G661),AllocFactorMatrix,(Y$4+1),FALSE)*$E667</f>
        <v>0</v>
      </c>
      <c r="Z661" s="22">
        <f t="shared" si="329"/>
        <v>0</v>
      </c>
      <c r="AA661" s="22">
        <f>VLOOKUP(CONCATENATE($F661," ",$G661),AllocFactorMatrix,(AA$4+1),FALSE)*$E667</f>
        <v>0</v>
      </c>
      <c r="AB661" s="22">
        <f>VLOOKUP(CONCATENATE($F661," ",$G661),AllocFactorMatrix,(AB$4+1),FALSE)*$E667</f>
        <v>0</v>
      </c>
      <c r="AC661" s="22">
        <f>VLOOKUP(CONCATENATE($F661," ",$G661),AllocFactorMatrix,(AC$4+1),FALSE)*$E667</f>
        <v>0</v>
      </c>
    </row>
    <row r="662" spans="4:29" hidden="1" outlineLevel="1">
      <c r="E662" s="94"/>
      <c r="F662" s="42" t="str">
        <f>F667</f>
        <v>PROD_ENERGY</v>
      </c>
      <c r="G662" s="17" t="str">
        <f>$G$10</f>
        <v>SUBTRAN</v>
      </c>
      <c r="H662" s="21">
        <f t="shared" si="327"/>
        <v>0</v>
      </c>
      <c r="I662" s="22">
        <f>VLOOKUP(CONCATENATE($F662," ",$G662),AllocFactorMatrix,(I$4+1),FALSE)*$E667</f>
        <v>0</v>
      </c>
      <c r="J662" s="22">
        <f>VLOOKUP(CONCATENATE($F662," ",$G662),AllocFactorMatrix,(J$4+1),FALSE)*$E667</f>
        <v>0</v>
      </c>
      <c r="K662" s="22">
        <f>VLOOKUP(CONCATENATE($F662," ",$G662),AllocFactorMatrix,(K$4+1),FALSE)*$E667</f>
        <v>0</v>
      </c>
      <c r="L662" s="22">
        <f>VLOOKUP(CONCATENATE($F662," ",$G662),AllocFactorMatrix,(L$4+1),FALSE)*$E667</f>
        <v>0</v>
      </c>
      <c r="M662" s="22">
        <f t="shared" si="328"/>
        <v>0</v>
      </c>
      <c r="N662" s="22">
        <f>VLOOKUP(CONCATENATE($F662," ",$G662),AllocFactorMatrix,(N$4+1),FALSE)*$E667</f>
        <v>0</v>
      </c>
      <c r="O662" s="22">
        <f>VLOOKUP(CONCATENATE($F662," ",$G662),AllocFactorMatrix,(O$4+1),FALSE)*$E667</f>
        <v>0</v>
      </c>
      <c r="P662" s="22">
        <f>VLOOKUP(CONCATENATE($F662," ",$G662),AllocFactorMatrix,(P$4+1),FALSE)*$E667</f>
        <v>0</v>
      </c>
      <c r="Q662" s="22">
        <f>VLOOKUP(CONCATENATE($F662," ",$G662),AllocFactorMatrix,(Q$4+1),FALSE)*$E667</f>
        <v>0</v>
      </c>
      <c r="R662" s="22">
        <f t="shared" si="330"/>
        <v>0</v>
      </c>
      <c r="S662" s="22">
        <f>VLOOKUP(CONCATENATE($F662," ",$G662),AllocFactorMatrix,(S$4+1),FALSE)*$E667</f>
        <v>0</v>
      </c>
      <c r="T662" s="22">
        <f>VLOOKUP(CONCATENATE($F662," ",$G662),AllocFactorMatrix,(T$4+1),FALSE)*$E667</f>
        <v>0</v>
      </c>
      <c r="U662" s="22">
        <f>VLOOKUP(CONCATENATE($F662," ",$G662),AllocFactorMatrix,(U$4+1),FALSE)*$E667</f>
        <v>0</v>
      </c>
      <c r="V662" s="22">
        <f>VLOOKUP(CONCATENATE($F662," ",$G662),AllocFactorMatrix,(V$4+1),FALSE)*$E667</f>
        <v>0</v>
      </c>
      <c r="W662" s="22">
        <f t="shared" si="333"/>
        <v>0</v>
      </c>
      <c r="X662" s="22">
        <f>VLOOKUP(CONCATENATE($F662," ",$G662),AllocFactorMatrix,(X$4+1),FALSE)*$E667</f>
        <v>0</v>
      </c>
      <c r="Y662" s="22">
        <f>VLOOKUP(CONCATENATE($F662," ",$G662),AllocFactorMatrix,(Y$4+1),FALSE)*$E667</f>
        <v>0</v>
      </c>
      <c r="Z662" s="22">
        <f t="shared" si="329"/>
        <v>0</v>
      </c>
      <c r="AA662" s="22">
        <f>VLOOKUP(CONCATENATE($F662," ",$G662),AllocFactorMatrix,(AA$4+1),FALSE)*$E667</f>
        <v>0</v>
      </c>
      <c r="AB662" s="22">
        <f>VLOOKUP(CONCATENATE($F662," ",$G662),AllocFactorMatrix,(AB$4+1),FALSE)*$E667</f>
        <v>0</v>
      </c>
      <c r="AC662" s="22">
        <f>VLOOKUP(CONCATENATE($F662," ",$G662),AllocFactorMatrix,(AC$4+1),FALSE)*$E667</f>
        <v>0</v>
      </c>
    </row>
    <row r="663" spans="4:29" hidden="1" outlineLevel="1">
      <c r="E663" s="94"/>
      <c r="F663" s="42" t="str">
        <f>F667</f>
        <v>PROD_ENERGY</v>
      </c>
      <c r="G663" s="17" t="str">
        <f>$G$11</f>
        <v>DISTPRI</v>
      </c>
      <c r="H663" s="21">
        <f t="shared" si="327"/>
        <v>0</v>
      </c>
      <c r="I663" s="22">
        <f>VLOOKUP(CONCATENATE($F663," ",$G663),AllocFactorMatrix,(I$4+1),FALSE)*$E667</f>
        <v>0</v>
      </c>
      <c r="J663" s="22">
        <f>VLOOKUP(CONCATENATE($F663," ",$G663),AllocFactorMatrix,(J$4+1),FALSE)*$E667</f>
        <v>0</v>
      </c>
      <c r="K663" s="22">
        <f>VLOOKUP(CONCATENATE($F663," ",$G663),AllocFactorMatrix,(K$4+1),FALSE)*$E667</f>
        <v>0</v>
      </c>
      <c r="L663" s="22">
        <f>VLOOKUP(CONCATENATE($F663," ",$G663),AllocFactorMatrix,(L$4+1),FALSE)*$E667</f>
        <v>0</v>
      </c>
      <c r="M663" s="22">
        <f t="shared" si="328"/>
        <v>0</v>
      </c>
      <c r="N663" s="22">
        <f>VLOOKUP(CONCATENATE($F663," ",$G663),AllocFactorMatrix,(N$4+1),FALSE)*$E667</f>
        <v>0</v>
      </c>
      <c r="O663" s="22">
        <f>VLOOKUP(CONCATENATE($F663," ",$G663),AllocFactorMatrix,(O$4+1),FALSE)*$E667</f>
        <v>0</v>
      </c>
      <c r="P663" s="22">
        <f>VLOOKUP(CONCATENATE($F663," ",$G663),AllocFactorMatrix,(P$4+1),FALSE)*$E667</f>
        <v>0</v>
      </c>
      <c r="Q663" s="22">
        <f>VLOOKUP(CONCATENATE($F663," ",$G663),AllocFactorMatrix,(Q$4+1),FALSE)*$E667</f>
        <v>0</v>
      </c>
      <c r="R663" s="22">
        <f t="shared" si="330"/>
        <v>0</v>
      </c>
      <c r="S663" s="22">
        <f>VLOOKUP(CONCATENATE($F663," ",$G663),AllocFactorMatrix,(S$4+1),FALSE)*$E667</f>
        <v>0</v>
      </c>
      <c r="T663" s="22">
        <f>VLOOKUP(CONCATENATE($F663," ",$G663),AllocFactorMatrix,(T$4+1),FALSE)*$E667</f>
        <v>0</v>
      </c>
      <c r="U663" s="22">
        <f>VLOOKUP(CONCATENATE($F663," ",$G663),AllocFactorMatrix,(U$4+1),FALSE)*$E667</f>
        <v>0</v>
      </c>
      <c r="V663" s="22">
        <f>VLOOKUP(CONCATENATE($F663," ",$G663),AllocFactorMatrix,(V$4+1),FALSE)*$E667</f>
        <v>0</v>
      </c>
      <c r="W663" s="22">
        <f t="shared" si="333"/>
        <v>0</v>
      </c>
      <c r="X663" s="22">
        <f>VLOOKUP(CONCATENATE($F663," ",$G663),AllocFactorMatrix,(X$4+1),FALSE)*$E667</f>
        <v>0</v>
      </c>
      <c r="Y663" s="22">
        <f>VLOOKUP(CONCATENATE($F663," ",$G663),AllocFactorMatrix,(Y$4+1),FALSE)*$E667</f>
        <v>0</v>
      </c>
      <c r="Z663" s="22">
        <f t="shared" si="329"/>
        <v>0</v>
      </c>
      <c r="AA663" s="22">
        <f>VLOOKUP(CONCATENATE($F663," ",$G663),AllocFactorMatrix,(AA$4+1),FALSE)*$E667</f>
        <v>0</v>
      </c>
      <c r="AB663" s="22">
        <f>VLOOKUP(CONCATENATE($F663," ",$G663),AllocFactorMatrix,(AB$4+1),FALSE)*$E667</f>
        <v>0</v>
      </c>
      <c r="AC663" s="22">
        <f>VLOOKUP(CONCATENATE($F663," ",$G663),AllocFactorMatrix,(AC$4+1),FALSE)*$E667</f>
        <v>0</v>
      </c>
    </row>
    <row r="664" spans="4:29" hidden="1" outlineLevel="1">
      <c r="E664" s="94"/>
      <c r="F664" s="42" t="str">
        <f>F667</f>
        <v>PROD_ENERGY</v>
      </c>
      <c r="G664" s="17" t="str">
        <f>$G$12</f>
        <v>DISTSEC</v>
      </c>
      <c r="H664" s="21">
        <f t="shared" si="327"/>
        <v>0</v>
      </c>
      <c r="I664" s="22">
        <f>VLOOKUP(CONCATENATE($F664," ",$G664),AllocFactorMatrix,(I$4+1),FALSE)*$E667</f>
        <v>0</v>
      </c>
      <c r="J664" s="22">
        <f>VLOOKUP(CONCATENATE($F664," ",$G664),AllocFactorMatrix,(J$4+1),FALSE)*$E667</f>
        <v>0</v>
      </c>
      <c r="K664" s="22">
        <f>VLOOKUP(CONCATENATE($F664," ",$G664),AllocFactorMatrix,(K$4+1),FALSE)*$E667</f>
        <v>0</v>
      </c>
      <c r="L664" s="22">
        <f>VLOOKUP(CONCATENATE($F664," ",$G664),AllocFactorMatrix,(L$4+1),FALSE)*$E667</f>
        <v>0</v>
      </c>
      <c r="M664" s="22">
        <f t="shared" si="328"/>
        <v>0</v>
      </c>
      <c r="N664" s="22">
        <f>VLOOKUP(CONCATENATE($F664," ",$G664),AllocFactorMatrix,(N$4+1),FALSE)*$E667</f>
        <v>0</v>
      </c>
      <c r="O664" s="22">
        <f>VLOOKUP(CONCATENATE($F664," ",$G664),AllocFactorMatrix,(O$4+1),FALSE)*$E667</f>
        <v>0</v>
      </c>
      <c r="P664" s="22">
        <f>VLOOKUP(CONCATENATE($F664," ",$G664),AllocFactorMatrix,(P$4+1),FALSE)*$E667</f>
        <v>0</v>
      </c>
      <c r="Q664" s="22">
        <f>VLOOKUP(CONCATENATE($F664," ",$G664),AllocFactorMatrix,(Q$4+1),FALSE)*$E667</f>
        <v>0</v>
      </c>
      <c r="R664" s="22">
        <f t="shared" si="330"/>
        <v>0</v>
      </c>
      <c r="S664" s="22">
        <f>VLOOKUP(CONCATENATE($F664," ",$G664),AllocFactorMatrix,(S$4+1),FALSE)*$E667</f>
        <v>0</v>
      </c>
      <c r="T664" s="22">
        <f>VLOOKUP(CONCATENATE($F664," ",$G664),AllocFactorMatrix,(T$4+1),FALSE)*$E667</f>
        <v>0</v>
      </c>
      <c r="U664" s="22">
        <f>VLOOKUP(CONCATENATE($F664," ",$G664),AllocFactorMatrix,(U$4+1),FALSE)*$E667</f>
        <v>0</v>
      </c>
      <c r="V664" s="22">
        <f>VLOOKUP(CONCATENATE($F664," ",$G664),AllocFactorMatrix,(V$4+1),FALSE)*$E667</f>
        <v>0</v>
      </c>
      <c r="W664" s="22">
        <f t="shared" si="333"/>
        <v>0</v>
      </c>
      <c r="X664" s="22">
        <f>VLOOKUP(CONCATENATE($F664," ",$G664),AllocFactorMatrix,(X$4+1),FALSE)*$E667</f>
        <v>0</v>
      </c>
      <c r="Y664" s="22">
        <f>VLOOKUP(CONCATENATE($F664," ",$G664),AllocFactorMatrix,(Y$4+1),FALSE)*$E667</f>
        <v>0</v>
      </c>
      <c r="Z664" s="22">
        <f t="shared" si="329"/>
        <v>0</v>
      </c>
      <c r="AA664" s="22">
        <f>VLOOKUP(CONCATENATE($F664," ",$G664),AllocFactorMatrix,(AA$4+1),FALSE)*$E667</f>
        <v>0</v>
      </c>
      <c r="AB664" s="22">
        <f>VLOOKUP(CONCATENATE($F664," ",$G664),AllocFactorMatrix,(AB$4+1),FALSE)*$E667</f>
        <v>0</v>
      </c>
      <c r="AC664" s="22">
        <f>VLOOKUP(CONCATENATE($F664," ",$G664),AllocFactorMatrix,(AC$4+1),FALSE)*$E667</f>
        <v>0</v>
      </c>
    </row>
    <row r="665" spans="4:29" hidden="1" outlineLevel="1">
      <c r="E665" s="94"/>
      <c r="F665" s="42" t="str">
        <f>F667</f>
        <v>PROD_ENERGY</v>
      </c>
      <c r="G665" s="17" t="str">
        <f>$G$13</f>
        <v>ENERGY</v>
      </c>
      <c r="H665" s="21">
        <f t="shared" si="327"/>
        <v>3222565</v>
      </c>
      <c r="I665" s="22">
        <f>VLOOKUP(CONCATENATE($F665," ",$G665),AllocFactorMatrix,(I$4+1),FALSE)*$E667</f>
        <v>1184030.4599966174</v>
      </c>
      <c r="J665" s="22">
        <f>VLOOKUP(CONCATENATE($F665," ",$G665),AllocFactorMatrix,(J$4+1),FALSE)*$E667</f>
        <v>374021.50500309328</v>
      </c>
      <c r="K665" s="22">
        <f>VLOOKUP(CONCATENATE($F665," ",$G665),AllocFactorMatrix,(K$4+1),FALSE)*$E667</f>
        <v>4670.9892982796146</v>
      </c>
      <c r="L665" s="22">
        <f>VLOOKUP(CONCATENATE($F665," ",$G665),AllocFactorMatrix,(L$4+1),FALSE)*$E667</f>
        <v>236.62171086931235</v>
      </c>
      <c r="M665" s="22">
        <f t="shared" si="328"/>
        <v>378929.11601224222</v>
      </c>
      <c r="N665" s="22">
        <f>VLOOKUP(CONCATENATE($F665," ",$G665),AllocFactorMatrix,(N$4+1),FALSE)*$E667</f>
        <v>189495.87936488946</v>
      </c>
      <c r="O665" s="22">
        <f>VLOOKUP(CONCATENATE($F665," ",$G665),AllocFactorMatrix,(O$4+1),FALSE)*$E667</f>
        <v>51121.00080644383</v>
      </c>
      <c r="P665" s="22">
        <f>VLOOKUP(CONCATENATE($F665," ",$G665),AllocFactorMatrix,(P$4+1),FALSE)*$E667</f>
        <v>7966.1068213144481</v>
      </c>
      <c r="Q665" s="22">
        <f>VLOOKUP(CONCATENATE($F665," ",$G665),AllocFactorMatrix,(Q$4+1),FALSE)*$E667</f>
        <v>0</v>
      </c>
      <c r="R665" s="22">
        <f t="shared" si="330"/>
        <v>248582.98699264775</v>
      </c>
      <c r="S665" s="22">
        <f>VLOOKUP(CONCATENATE($F665," ",$G665),AllocFactorMatrix,(S$4+1),FALSE)*$E667</f>
        <v>9543.3599626858413</v>
      </c>
      <c r="T665" s="22">
        <f>VLOOKUP(CONCATENATE($F665," ",$G665),AllocFactorMatrix,(T$4+1),FALSE)*$E667</f>
        <v>188636.9621661742</v>
      </c>
      <c r="U665" s="22">
        <f>VLOOKUP(CONCATENATE($F665," ",$G665),AllocFactorMatrix,(U$4+1),FALSE)*$E667</f>
        <v>991684.45243841037</v>
      </c>
      <c r="V665" s="22">
        <f>VLOOKUP(CONCATENATE($F665," ",$G665),AllocFactorMatrix,(V$4+1),FALSE)*$E667</f>
        <v>138670.05012120851</v>
      </c>
      <c r="W665" s="22">
        <f t="shared" si="333"/>
        <v>1328534.8246884788</v>
      </c>
      <c r="X665" s="22">
        <f>VLOOKUP(CONCATENATE($F665," ",$G665),AllocFactorMatrix,(X$4+1),FALSE)*$E667</f>
        <v>53278.211806742715</v>
      </c>
      <c r="Y665" s="22">
        <f>VLOOKUP(CONCATENATE($F665," ",$G665),AllocFactorMatrix,(Y$4+1),FALSE)*$E667</f>
        <v>1007.4463429783133</v>
      </c>
      <c r="Z665" s="22">
        <f t="shared" si="329"/>
        <v>54285.658149721028</v>
      </c>
      <c r="AA665" s="22">
        <f>VLOOKUP(CONCATENATE($F665," ",$G665),AllocFactorMatrix,(AA$4+1),FALSE)*$E667</f>
        <v>1004.9026362226501</v>
      </c>
      <c r="AB665" s="22">
        <f>VLOOKUP(CONCATENATE($F665," ",$G665),AllocFactorMatrix,(AB$4+1),FALSE)*$E667</f>
        <v>22031.915524361157</v>
      </c>
      <c r="AC665" s="22">
        <f>VLOOKUP(CONCATENATE($F665," ",$G665),AllocFactorMatrix,(AC$4+1),FALSE)*$E667</f>
        <v>5165.1359997086756</v>
      </c>
    </row>
    <row r="666" spans="4:29" hidden="1" outlineLevel="1">
      <c r="E666" s="94"/>
      <c r="F666" s="42" t="str">
        <f>F667</f>
        <v>PROD_ENERGY</v>
      </c>
      <c r="G666" s="17" t="str">
        <f>$G$14</f>
        <v>CUSTOMER</v>
      </c>
      <c r="H666" s="21">
        <f t="shared" si="327"/>
        <v>0</v>
      </c>
      <c r="I666" s="22">
        <f>VLOOKUP(CONCATENATE($F666," ",$G666),AllocFactorMatrix,(I$4+1),FALSE)*$E667</f>
        <v>0</v>
      </c>
      <c r="J666" s="22">
        <f>VLOOKUP(CONCATENATE($F666," ",$G666),AllocFactorMatrix,(J$4+1),FALSE)*$E667</f>
        <v>0</v>
      </c>
      <c r="K666" s="22">
        <f>VLOOKUP(CONCATENATE($F666," ",$G666),AllocFactorMatrix,(K$4+1),FALSE)*$E667</f>
        <v>0</v>
      </c>
      <c r="L666" s="22">
        <f>VLOOKUP(CONCATENATE($F666," ",$G666),AllocFactorMatrix,(L$4+1),FALSE)*$E667</f>
        <v>0</v>
      </c>
      <c r="M666" s="22">
        <f t="shared" si="328"/>
        <v>0</v>
      </c>
      <c r="N666" s="22">
        <f>VLOOKUP(CONCATENATE($F666," ",$G666),AllocFactorMatrix,(N$4+1),FALSE)*$E667</f>
        <v>0</v>
      </c>
      <c r="O666" s="22">
        <f>VLOOKUP(CONCATENATE($F666," ",$G666),AllocFactorMatrix,(O$4+1),FALSE)*$E667</f>
        <v>0</v>
      </c>
      <c r="P666" s="22">
        <f>VLOOKUP(CONCATENATE($F666," ",$G666),AllocFactorMatrix,(P$4+1),FALSE)*$E667</f>
        <v>0</v>
      </c>
      <c r="Q666" s="22">
        <f>VLOOKUP(CONCATENATE($F666," ",$G666),AllocFactorMatrix,(Q$4+1),FALSE)*$E667</f>
        <v>0</v>
      </c>
      <c r="R666" s="22">
        <f t="shared" si="330"/>
        <v>0</v>
      </c>
      <c r="S666" s="22">
        <f>VLOOKUP(CONCATENATE($F666," ",$G666),AllocFactorMatrix,(S$4+1),FALSE)*$E667</f>
        <v>0</v>
      </c>
      <c r="T666" s="22">
        <f>VLOOKUP(CONCATENATE($F666," ",$G666),AllocFactorMatrix,(T$4+1),FALSE)*$E667</f>
        <v>0</v>
      </c>
      <c r="U666" s="22">
        <f>VLOOKUP(CONCATENATE($F666," ",$G666),AllocFactorMatrix,(U$4+1),FALSE)*$E667</f>
        <v>0</v>
      </c>
      <c r="V666" s="22">
        <f>VLOOKUP(CONCATENATE($F666," ",$G666),AllocFactorMatrix,(V$4+1),FALSE)*$E667</f>
        <v>0</v>
      </c>
      <c r="W666" s="22">
        <f t="shared" si="333"/>
        <v>0</v>
      </c>
      <c r="X666" s="22">
        <f>VLOOKUP(CONCATENATE($F666," ",$G666),AllocFactorMatrix,(X$4+1),FALSE)*$E667</f>
        <v>0</v>
      </c>
      <c r="Y666" s="22">
        <f>VLOOKUP(CONCATENATE($F666," ",$G666),AllocFactorMatrix,(Y$4+1),FALSE)*$E667</f>
        <v>0</v>
      </c>
      <c r="Z666" s="22">
        <f t="shared" si="329"/>
        <v>0</v>
      </c>
      <c r="AA666" s="22">
        <f>VLOOKUP(CONCATENATE($F666," ",$G666),AllocFactorMatrix,(AA$4+1),FALSE)*$E667</f>
        <v>0</v>
      </c>
      <c r="AB666" s="22">
        <f>VLOOKUP(CONCATENATE($F666," ",$G666),AllocFactorMatrix,(AB$4+1),FALSE)*$E667</f>
        <v>0</v>
      </c>
      <c r="AC666" s="22">
        <f>VLOOKUP(CONCATENATE($F666," ",$G666),AllocFactorMatrix,(AC$4+1),FALSE)*$E667</f>
        <v>0</v>
      </c>
    </row>
    <row r="667" spans="4:29" collapsed="1">
      <c r="D667" s="17" t="s">
        <v>585</v>
      </c>
      <c r="E667" s="41">
        <v>3222565</v>
      </c>
      <c r="F667" s="42" t="s">
        <v>31</v>
      </c>
      <c r="G667" s="17" t="str">
        <f>$G$15</f>
        <v>TOTAL</v>
      </c>
      <c r="H667" s="21">
        <f t="shared" si="327"/>
        <v>3222565</v>
      </c>
      <c r="I667" s="22">
        <f>VLOOKUP(CONCATENATE($F667," ",$G667),AllocFactorMatrix,(I$4+1),FALSE)*$E667</f>
        <v>1184030.4599966174</v>
      </c>
      <c r="J667" s="22">
        <f>VLOOKUP(CONCATENATE($F667," ",$G667),AllocFactorMatrix,(J$4+1),FALSE)*$E667</f>
        <v>374021.50500309328</v>
      </c>
      <c r="K667" s="22">
        <f>VLOOKUP(CONCATENATE($F667," ",$G667),AllocFactorMatrix,(K$4+1),FALSE)*$E667</f>
        <v>4670.9892982796146</v>
      </c>
      <c r="L667" s="22">
        <f>VLOOKUP(CONCATENATE($F667," ",$G667),AllocFactorMatrix,(L$4+1),FALSE)*$E667</f>
        <v>236.62171086931235</v>
      </c>
      <c r="M667" s="22">
        <f t="shared" si="328"/>
        <v>378929.11601224222</v>
      </c>
      <c r="N667" s="22">
        <f>VLOOKUP(CONCATENATE($F667," ",$G667),AllocFactorMatrix,(N$4+1),FALSE)*$E667</f>
        <v>189495.87936488946</v>
      </c>
      <c r="O667" s="22">
        <f>VLOOKUP(CONCATENATE($F667," ",$G667),AllocFactorMatrix,(O$4+1),FALSE)*$E667</f>
        <v>51121.00080644383</v>
      </c>
      <c r="P667" s="22">
        <f>VLOOKUP(CONCATENATE($F667," ",$G667),AllocFactorMatrix,(P$4+1),FALSE)*$E667</f>
        <v>7966.1068213144481</v>
      </c>
      <c r="Q667" s="22">
        <f>VLOOKUP(CONCATENATE($F667," ",$G667),AllocFactorMatrix,(Q$4+1),FALSE)*$E667</f>
        <v>0</v>
      </c>
      <c r="R667" s="22">
        <f t="shared" si="330"/>
        <v>248582.98699264775</v>
      </c>
      <c r="S667" s="22">
        <f>VLOOKUP(CONCATENATE($F667," ",$G667),AllocFactorMatrix,(S$4+1),FALSE)*$E667</f>
        <v>9543.3599626858413</v>
      </c>
      <c r="T667" s="22">
        <f>VLOOKUP(CONCATENATE($F667," ",$G667),AllocFactorMatrix,(T$4+1),FALSE)*$E667</f>
        <v>188636.9621661742</v>
      </c>
      <c r="U667" s="22">
        <f>VLOOKUP(CONCATENATE($F667," ",$G667),AllocFactorMatrix,(U$4+1),FALSE)*$E667</f>
        <v>991684.45243841037</v>
      </c>
      <c r="V667" s="22">
        <f>VLOOKUP(CONCATENATE($F667," ",$G667),AllocFactorMatrix,(V$4+1),FALSE)*$E667</f>
        <v>138670.05012120851</v>
      </c>
      <c r="W667" s="22">
        <f t="shared" si="333"/>
        <v>1328534.8246884788</v>
      </c>
      <c r="X667" s="22">
        <f>VLOOKUP(CONCATENATE($F667," ",$G667),AllocFactorMatrix,(X$4+1),FALSE)*$E667</f>
        <v>53278.211806742715</v>
      </c>
      <c r="Y667" s="22">
        <f>VLOOKUP(CONCATENATE($F667," ",$G667),AllocFactorMatrix,(Y$4+1),FALSE)*$E667</f>
        <v>1007.4463429783133</v>
      </c>
      <c r="Z667" s="22">
        <f t="shared" si="329"/>
        <v>54285.658149721028</v>
      </c>
      <c r="AA667" s="22">
        <f>VLOOKUP(CONCATENATE($F667," ",$G667),AllocFactorMatrix,(AA$4+1),FALSE)*$E667</f>
        <v>1004.9026362226501</v>
      </c>
      <c r="AB667" s="22">
        <f>VLOOKUP(CONCATENATE($F667," ",$G667),AllocFactorMatrix,(AB$4+1),FALSE)*$E667</f>
        <v>22031.915524361157</v>
      </c>
      <c r="AC667" s="22">
        <f>VLOOKUP(CONCATENATE($F667," ",$G667),AllocFactorMatrix,(AC$4+1),FALSE)*$E667</f>
        <v>5165.1359997086756</v>
      </c>
    </row>
    <row r="668" spans="4:29" hidden="1" outlineLevel="1">
      <c r="E668" s="94"/>
      <c r="F668" s="42" t="str">
        <f>F675</f>
        <v>TDPLANT</v>
      </c>
      <c r="G668" s="17" t="str">
        <f>$G$8</f>
        <v>PRODUCTION</v>
      </c>
      <c r="H668" s="21">
        <f t="shared" si="327"/>
        <v>71089.109050403102</v>
      </c>
      <c r="I668" s="22">
        <f>VLOOKUP(CONCATENATE($F668," ",$G668),AllocFactorMatrix,(I$4+1),FALSE)*$E675</f>
        <v>35246.58952102506</v>
      </c>
      <c r="J668" s="22">
        <f>VLOOKUP(CONCATENATE($F668," ",$G668),AllocFactorMatrix,(J$4+1),FALSE)*$E675</f>
        <v>8814.0396134302755</v>
      </c>
      <c r="K668" s="22">
        <f>VLOOKUP(CONCATENATE($F668," ",$G668),AllocFactorMatrix,(K$4+1),FALSE)*$E675</f>
        <v>111.70770835863019</v>
      </c>
      <c r="L668" s="22">
        <f>VLOOKUP(CONCATENATE($F668," ",$G668),AllocFactorMatrix,(L$4+1),FALSE)*$E675</f>
        <v>5.5908597647882603</v>
      </c>
      <c r="M668" s="22">
        <f t="shared" si="328"/>
        <v>8931.3381815536941</v>
      </c>
      <c r="N668" s="22">
        <f>VLOOKUP(CONCATENATE($F668," ",$G668),AllocFactorMatrix,(N$4+1),FALSE)*$E675</f>
        <v>3954.3988823571563</v>
      </c>
      <c r="O668" s="22">
        <f>VLOOKUP(CONCATENATE($F668," ",$G668),AllocFactorMatrix,(O$4+1),FALSE)*$E675</f>
        <v>1083.8091541182951</v>
      </c>
      <c r="P668" s="22">
        <f>VLOOKUP(CONCATENATE($F668," ",$G668),AllocFactorMatrix,(P$4+1),FALSE)*$E675</f>
        <v>172.46742567241517</v>
      </c>
      <c r="Q668" s="22">
        <f>VLOOKUP(CONCATENATE($F668," ",$G668),AllocFactorMatrix,(Q$4+1),FALSE)*$E675</f>
        <v>0</v>
      </c>
      <c r="R668" s="22">
        <f t="shared" si="330"/>
        <v>5210.6754621478667</v>
      </c>
      <c r="S668" s="22">
        <f>VLOOKUP(CONCATENATE($F668," ",$G668),AllocFactorMatrix,(S$4+1),FALSE)*$E675</f>
        <v>170.93854770317449</v>
      </c>
      <c r="T668" s="22">
        <f>VLOOKUP(CONCATENATE($F668," ",$G668),AllocFactorMatrix,(T$4+1),FALSE)*$E675</f>
        <v>3110.7899801965636</v>
      </c>
      <c r="U668" s="22">
        <f>VLOOKUP(CONCATENATE($F668," ",$G668),AllocFactorMatrix,(U$4+1),FALSE)*$E675</f>
        <v>15157.454448813111</v>
      </c>
      <c r="V668" s="22">
        <f>VLOOKUP(CONCATENATE($F668," ",$G668),AllocFactorMatrix,(V$4+1),FALSE)*$E675</f>
        <v>1931.3695431133888</v>
      </c>
      <c r="W668" s="22">
        <f>SUBTOTAL(9,S668:V668)</f>
        <v>20370.552519826237</v>
      </c>
      <c r="X668" s="22">
        <f>VLOOKUP(CONCATENATE($F668," ",$G668),AllocFactorMatrix,(X$4+1),FALSE)*$E675</f>
        <v>1105.9610635878914</v>
      </c>
      <c r="Y668" s="22">
        <f>VLOOKUP(CONCATENATE($F668," ",$G668),AllocFactorMatrix,(Y$4+1),FALSE)*$E675</f>
        <v>20.789403221705346</v>
      </c>
      <c r="Z668" s="22">
        <f t="shared" si="329"/>
        <v>1126.7504668095967</v>
      </c>
      <c r="AA668" s="22">
        <f>VLOOKUP(CONCATENATE($F668," ",$G668),AllocFactorMatrix,(AA$4+1),FALSE)*$E675</f>
        <v>16.08347458114855</v>
      </c>
      <c r="AB668" s="22">
        <f>VLOOKUP(CONCATENATE($F668," ",$G668),AllocFactorMatrix,(AB$4+1),FALSE)*$E675</f>
        <v>151.14130486632743</v>
      </c>
      <c r="AC668" s="22">
        <f>VLOOKUP(CONCATENATE($F668," ",$G668),AllocFactorMatrix,(AC$4+1),FALSE)*$E675</f>
        <v>35.97811959318733</v>
      </c>
    </row>
    <row r="669" spans="4:29" hidden="1" outlineLevel="1">
      <c r="E669" s="94"/>
      <c r="F669" s="42" t="str">
        <f>F675</f>
        <v>TDPLANT</v>
      </c>
      <c r="G669" s="17" t="str">
        <f>$G$9</f>
        <v>BULKTRAN</v>
      </c>
      <c r="H669" s="21">
        <f t="shared" si="327"/>
        <v>3298986.9148773006</v>
      </c>
      <c r="I669" s="22">
        <f>VLOOKUP(CONCATENATE($F669," ",$G669),AllocFactorMatrix,(I$4+1),FALSE)*$E675</f>
        <v>1635665.9856500719</v>
      </c>
      <c r="J669" s="22">
        <f>VLOOKUP(CONCATENATE($F669," ",$G669),AllocFactorMatrix,(J$4+1),FALSE)*$E675</f>
        <v>409027.5112507093</v>
      </c>
      <c r="K669" s="22">
        <f>VLOOKUP(CONCATENATE($F669," ",$G669),AllocFactorMatrix,(K$4+1),FALSE)*$E675</f>
        <v>5183.9483303238958</v>
      </c>
      <c r="L669" s="22">
        <f>VLOOKUP(CONCATENATE($F669," ",$G669),AllocFactorMatrix,(L$4+1),FALSE)*$E675</f>
        <v>259.45146103706679</v>
      </c>
      <c r="M669" s="22">
        <f t="shared" si="328"/>
        <v>414470.91104207025</v>
      </c>
      <c r="N669" s="22">
        <f>VLOOKUP(CONCATENATE($F669," ",$G669),AllocFactorMatrix,(N$4+1),FALSE)*$E675</f>
        <v>183509.26524979013</v>
      </c>
      <c r="O669" s="22">
        <f>VLOOKUP(CONCATENATE($F669," ",$G669),AllocFactorMatrix,(O$4+1),FALSE)*$E675</f>
        <v>50295.63973189528</v>
      </c>
      <c r="P669" s="22">
        <f>VLOOKUP(CONCATENATE($F669," ",$G669),AllocFactorMatrix,(P$4+1),FALSE)*$E675</f>
        <v>8003.5857550622204</v>
      </c>
      <c r="Q669" s="22">
        <f>VLOOKUP(CONCATENATE($F669," ",$G669),AllocFactorMatrix,(Q$4+1),FALSE)*$E675</f>
        <v>0</v>
      </c>
      <c r="R669" s="22">
        <f t="shared" si="330"/>
        <v>241808.49073674763</v>
      </c>
      <c r="S669" s="22">
        <f>VLOOKUP(CONCATENATE($F669," ",$G669),AllocFactorMatrix,(S$4+1),FALSE)*$E675</f>
        <v>7932.6360908683237</v>
      </c>
      <c r="T669" s="22">
        <f>VLOOKUP(CONCATENATE($F669," ",$G669),AllocFactorMatrix,(T$4+1),FALSE)*$E675</f>
        <v>144360.44531552176</v>
      </c>
      <c r="U669" s="22">
        <f>VLOOKUP(CONCATENATE($F669," ",$G669),AllocFactorMatrix,(U$4+1),FALSE)*$E675</f>
        <v>703402.31517080218</v>
      </c>
      <c r="V669" s="22">
        <f>VLOOKUP(CONCATENATE($F669," ",$G669),AllocFactorMatrix,(V$4+1),FALSE)*$E675</f>
        <v>89627.833793867059</v>
      </c>
      <c r="W669" s="22">
        <f t="shared" ref="W669:W675" si="334">SUBTOTAL(9,S669:V669)</f>
        <v>945323.23037105927</v>
      </c>
      <c r="X669" s="22">
        <f>VLOOKUP(CONCATENATE($F669," ",$G669),AllocFactorMatrix,(X$4+1),FALSE)*$E675</f>
        <v>51323.629257378445</v>
      </c>
      <c r="Y669" s="22">
        <f>VLOOKUP(CONCATENATE($F669," ",$G669),AllocFactorMatrix,(Y$4+1),FALSE)*$E675</f>
        <v>964.76056758408652</v>
      </c>
      <c r="Z669" s="22">
        <f t="shared" si="329"/>
        <v>52288.389824962534</v>
      </c>
      <c r="AA669" s="22">
        <f>VLOOKUP(CONCATENATE($F669," ",$G669),AllocFactorMatrix,(AA$4+1),FALSE)*$E675</f>
        <v>746.37554046923128</v>
      </c>
      <c r="AB669" s="22">
        <f>VLOOKUP(CONCATENATE($F669," ",$G669),AllocFactorMatrix,(AB$4+1),FALSE)*$E675</f>
        <v>7013.9180770710145</v>
      </c>
      <c r="AC669" s="22">
        <f>VLOOKUP(CONCATENATE($F669," ",$G669),AllocFactorMatrix,(AC$4+1),FALSE)*$E675</f>
        <v>1669.6136348489317</v>
      </c>
    </row>
    <row r="670" spans="4:29" hidden="1" outlineLevel="1">
      <c r="E670" s="94"/>
      <c r="F670" s="42" t="str">
        <f>F675</f>
        <v>TDPLANT</v>
      </c>
      <c r="G670" s="17" t="str">
        <f>$G$10</f>
        <v>SUBTRAN</v>
      </c>
      <c r="H670" s="21">
        <f t="shared" si="327"/>
        <v>1045138.9845328234</v>
      </c>
      <c r="I670" s="22">
        <f>VLOOKUP(CONCATENATE($F670," ",$G670),AllocFactorMatrix,(I$4+1),FALSE)*$E675</f>
        <v>504344.59768514597</v>
      </c>
      <c r="J670" s="22">
        <f>VLOOKUP(CONCATENATE($F670," ",$G670),AllocFactorMatrix,(J$4+1),FALSE)*$E675</f>
        <v>125830.6611972262</v>
      </c>
      <c r="K670" s="22">
        <f>VLOOKUP(CONCATENATE($F670," ",$G670),AllocFactorMatrix,(K$4+1),FALSE)*$E675</f>
        <v>1598.1239108370758</v>
      </c>
      <c r="L670" s="22">
        <f>VLOOKUP(CONCATENATE($F670," ",$G670),AllocFactorMatrix,(L$4+1),FALSE)*$E675</f>
        <v>103.0285370719937</v>
      </c>
      <c r="M670" s="22">
        <f t="shared" si="328"/>
        <v>127531.81364513528</v>
      </c>
      <c r="N670" s="22">
        <f>VLOOKUP(CONCATENATE($F670," ",$G670),AllocFactorMatrix,(N$4+1),FALSE)*$E675</f>
        <v>55879.167180454948</v>
      </c>
      <c r="O670" s="22">
        <f>VLOOKUP(CONCATENATE($F670," ",$G670),AllocFactorMatrix,(O$4+1),FALSE)*$E675</f>
        <v>15340.278015954013</v>
      </c>
      <c r="P670" s="22">
        <f>VLOOKUP(CONCATENATE($F670," ",$G670),AllocFactorMatrix,(P$4+1),FALSE)*$E675</f>
        <v>3083.5094722413096</v>
      </c>
      <c r="Q670" s="22">
        <f>VLOOKUP(CONCATENATE($F670," ",$G670),AllocFactorMatrix,(Q$4+1),FALSE)*$E675</f>
        <v>0</v>
      </c>
      <c r="R670" s="22">
        <f t="shared" si="330"/>
        <v>74302.954668650258</v>
      </c>
      <c r="S670" s="22">
        <f>VLOOKUP(CONCATENATE($F670," ",$G670),AllocFactorMatrix,(S$4+1),FALSE)*$E675</f>
        <v>2367.9888219141335</v>
      </c>
      <c r="T670" s="22">
        <f>VLOOKUP(CONCATENATE($F670," ",$G670),AllocFactorMatrix,(T$4+1),FALSE)*$E675</f>
        <v>44364.625688061809</v>
      </c>
      <c r="U670" s="22">
        <f>VLOOKUP(CONCATENATE($F670," ",$G670),AllocFactorMatrix,(U$4+1),FALSE)*$E675</f>
        <v>275700.57464158093</v>
      </c>
      <c r="V670" s="22">
        <f>VLOOKUP(CONCATENATE($F670," ",$G670),AllocFactorMatrix,(V$4+1),FALSE)*$E675</f>
        <v>0</v>
      </c>
      <c r="W670" s="22">
        <f t="shared" si="334"/>
        <v>322433.18915155687</v>
      </c>
      <c r="X670" s="22">
        <f>VLOOKUP(CONCATENATE($F670," ",$G670),AllocFactorMatrix,(X$4+1),FALSE)*$E675</f>
        <v>15673.359018486777</v>
      </c>
      <c r="Y670" s="22">
        <f>VLOOKUP(CONCATENATE($F670," ",$G670),AllocFactorMatrix,(Y$4+1),FALSE)*$E675</f>
        <v>300.64363545814115</v>
      </c>
      <c r="Z670" s="22">
        <f t="shared" si="329"/>
        <v>15974.002653944919</v>
      </c>
      <c r="AA670" s="22">
        <f>VLOOKUP(CONCATENATE($F670," ",$G670),AllocFactorMatrix,(AA$4+1),FALSE)*$E675</f>
        <v>228.67217330914431</v>
      </c>
      <c r="AB670" s="22">
        <f>VLOOKUP(CONCATENATE($F670," ",$G670),AllocFactorMatrix,(AB$4+1),FALSE)*$E675</f>
        <v>261.63577366586816</v>
      </c>
      <c r="AC670" s="22">
        <f>VLOOKUP(CONCATENATE($F670," ",$G670),AllocFactorMatrix,(AC$4+1),FALSE)*$E675</f>
        <v>62.118781414924626</v>
      </c>
    </row>
    <row r="671" spans="4:29" hidden="1" outlineLevel="1">
      <c r="E671" s="94"/>
      <c r="F671" s="42" t="str">
        <f>F675</f>
        <v>TDPLANT</v>
      </c>
      <c r="G671" s="17" t="str">
        <f>$G$11</f>
        <v>DISTPRI</v>
      </c>
      <c r="H671" s="21">
        <f t="shared" si="327"/>
        <v>1541875.459614889</v>
      </c>
      <c r="I671" s="22">
        <f>VLOOKUP(CONCATENATE($F671," ",$G671),AllocFactorMatrix,(I$4+1),FALSE)*$E675</f>
        <v>1019827.0626309174</v>
      </c>
      <c r="J671" s="22">
        <f>VLOOKUP(CONCATENATE($F671," ",$G671),AllocFactorMatrix,(J$4+1),FALSE)*$E675</f>
        <v>253078.83513128181</v>
      </c>
      <c r="K671" s="22">
        <f>VLOOKUP(CONCATENATE($F671," ",$G671),AllocFactorMatrix,(K$4+1),FALSE)*$E675</f>
        <v>3213.0643546134256</v>
      </c>
      <c r="L671" s="22">
        <f>VLOOKUP(CONCATENATE($F671," ",$G671),AllocFactorMatrix,(L$4+1),FALSE)*$E675</f>
        <v>0</v>
      </c>
      <c r="M671" s="22">
        <f t="shared" si="328"/>
        <v>256291.89948589524</v>
      </c>
      <c r="N671" s="22">
        <f>VLOOKUP(CONCATENATE($F671," ",$G671),AllocFactorMatrix,(N$4+1),FALSE)*$E675</f>
        <v>110467.23590328624</v>
      </c>
      <c r="O671" s="22">
        <f>VLOOKUP(CONCATENATE($F671," ",$G671),AllocFactorMatrix,(O$4+1),FALSE)*$E675</f>
        <v>30377.693687648898</v>
      </c>
      <c r="P671" s="22">
        <f>VLOOKUP(CONCATENATE($F671," ",$G671),AllocFactorMatrix,(P$4+1),FALSE)*$E675</f>
        <v>0</v>
      </c>
      <c r="Q671" s="22">
        <f>VLOOKUP(CONCATENATE($F671," ",$G671),AllocFactorMatrix,(Q$4+1),FALSE)*$E675</f>
        <v>0</v>
      </c>
      <c r="R671" s="22">
        <f t="shared" si="330"/>
        <v>140844.92959093515</v>
      </c>
      <c r="S671" s="22">
        <f>VLOOKUP(CONCATENATE($F671," ",$G671),AllocFactorMatrix,(S$4+1),FALSE)*$E675</f>
        <v>4733.4794778038313</v>
      </c>
      <c r="T671" s="22">
        <f>VLOOKUP(CONCATENATE($F671," ",$G671),AllocFactorMatrix,(T$4+1),FALSE)*$E675</f>
        <v>87426.242263707769</v>
      </c>
      <c r="U671" s="22">
        <f>VLOOKUP(CONCATENATE($F671," ",$G671),AllocFactorMatrix,(U$4+1),FALSE)*$E675</f>
        <v>0</v>
      </c>
      <c r="V671" s="22">
        <f>VLOOKUP(CONCATENATE($F671," ",$G671),AllocFactorMatrix,(V$4+1),FALSE)*$E675</f>
        <v>0</v>
      </c>
      <c r="W671" s="22">
        <f t="shared" si="334"/>
        <v>92159.721741511603</v>
      </c>
      <c r="X671" s="22">
        <f>VLOOKUP(CONCATENATE($F671," ",$G671),AllocFactorMatrix,(X$4+1),FALSE)*$E675</f>
        <v>31050.732863121822</v>
      </c>
      <c r="Y671" s="22">
        <f>VLOOKUP(CONCATENATE($F671," ",$G671),AllocFactorMatrix,(Y$4+1),FALSE)*$E675</f>
        <v>596.35842290528353</v>
      </c>
      <c r="Z671" s="22">
        <f t="shared" si="329"/>
        <v>31647.091286027106</v>
      </c>
      <c r="AA671" s="22">
        <f>VLOOKUP(CONCATENATE($F671," ",$G671),AllocFactorMatrix,(AA$4+1),FALSE)*$E675</f>
        <v>455.76879170859809</v>
      </c>
      <c r="AB671" s="22">
        <f>VLOOKUP(CONCATENATE($F671," ",$G671),AllocFactorMatrix,(AB$4+1),FALSE)*$E675</f>
        <v>524.46554541915452</v>
      </c>
      <c r="AC671" s="22">
        <f>VLOOKUP(CONCATENATE($F671," ",$G671),AllocFactorMatrix,(AC$4+1),FALSE)*$E675</f>
        <v>124.52054247460005</v>
      </c>
    </row>
    <row r="672" spans="4:29" hidden="1" outlineLevel="1">
      <c r="E672" s="94"/>
      <c r="F672" s="42" t="str">
        <f>F675</f>
        <v>TDPLANT</v>
      </c>
      <c r="G672" s="17" t="str">
        <f>$G$12</f>
        <v>DISTSEC</v>
      </c>
      <c r="H672" s="21">
        <f t="shared" si="327"/>
        <v>509881.40561906336</v>
      </c>
      <c r="I672" s="22">
        <f>VLOOKUP(CONCATENATE($F672," ",$G672),AllocFactorMatrix,(I$4+1),FALSE)*$E675</f>
        <v>387702.82717961358</v>
      </c>
      <c r="J672" s="22">
        <f>VLOOKUP(CONCATENATE($F672," ",$G672),AllocFactorMatrix,(J$4+1),FALSE)*$E675</f>
        <v>78255.055575295919</v>
      </c>
      <c r="K672" s="22">
        <f>VLOOKUP(CONCATENATE($F672," ",$G672),AllocFactorMatrix,(K$4+1),FALSE)*$E675</f>
        <v>0</v>
      </c>
      <c r="L672" s="22">
        <f>VLOOKUP(CONCATENATE($F672," ",$G672),AllocFactorMatrix,(L$4+1),FALSE)*$E675</f>
        <v>0</v>
      </c>
      <c r="M672" s="22">
        <f t="shared" si="328"/>
        <v>78255.055575295919</v>
      </c>
      <c r="N672" s="22">
        <f>VLOOKUP(CONCATENATE($F672," ",$G672),AllocFactorMatrix,(N$4+1),FALSE)*$E675</f>
        <v>29973.274929383031</v>
      </c>
      <c r="O672" s="22">
        <f>VLOOKUP(CONCATENATE($F672," ",$G672),AllocFactorMatrix,(O$4+1),FALSE)*$E675</f>
        <v>0</v>
      </c>
      <c r="P672" s="22">
        <f>VLOOKUP(CONCATENATE($F672," ",$G672),AllocFactorMatrix,(P$4+1),FALSE)*$E675</f>
        <v>0</v>
      </c>
      <c r="Q672" s="22">
        <f>VLOOKUP(CONCATENATE($F672," ",$G672),AllocFactorMatrix,(Q$4+1),FALSE)*$E675</f>
        <v>0</v>
      </c>
      <c r="R672" s="22">
        <f t="shared" si="330"/>
        <v>29973.274929383031</v>
      </c>
      <c r="S672" s="22">
        <f>VLOOKUP(CONCATENATE($F672," ",$G672),AllocFactorMatrix,(S$4+1),FALSE)*$E675</f>
        <v>1052.7243078906008</v>
      </c>
      <c r="T672" s="22">
        <f>VLOOKUP(CONCATENATE($F672," ",$G672),AllocFactorMatrix,(T$4+1),FALSE)*$E675</f>
        <v>0</v>
      </c>
      <c r="U672" s="22">
        <f>VLOOKUP(CONCATENATE($F672," ",$G672),AllocFactorMatrix,(U$4+1),FALSE)*$E675</f>
        <v>0</v>
      </c>
      <c r="V672" s="22">
        <f>VLOOKUP(CONCATENATE($F672," ",$G672),AllocFactorMatrix,(V$4+1),FALSE)*$E675</f>
        <v>0</v>
      </c>
      <c r="W672" s="22">
        <f t="shared" si="334"/>
        <v>1052.7243078906008</v>
      </c>
      <c r="X672" s="22">
        <f>VLOOKUP(CONCATENATE($F672," ",$G672),AllocFactorMatrix,(X$4+1),FALSE)*$E675</f>
        <v>8694.2724616016076</v>
      </c>
      <c r="Y672" s="22">
        <f>VLOOKUP(CONCATENATE($F672," ",$G672),AllocFactorMatrix,(Y$4+1),FALSE)*$E675</f>
        <v>0</v>
      </c>
      <c r="Z672" s="22">
        <f t="shared" si="329"/>
        <v>8694.2724616016076</v>
      </c>
      <c r="AA672" s="22">
        <f>VLOOKUP(CONCATENATE($F672," ",$G672),AllocFactorMatrix,(AA$4+1),FALSE)*$E675</f>
        <v>111.91060651725769</v>
      </c>
      <c r="AB672" s="22">
        <f>VLOOKUP(CONCATENATE($F672," ",$G672),AllocFactorMatrix,(AB$4+1),FALSE)*$E675</f>
        <v>3331.9471573942524</v>
      </c>
      <c r="AC672" s="22">
        <f>VLOOKUP(CONCATENATE($F672," ",$G672),AllocFactorMatrix,(AC$4+1),FALSE)*$E675</f>
        <v>759.39340136710553</v>
      </c>
    </row>
    <row r="673" spans="3:29" hidden="1" outlineLevel="1">
      <c r="E673" s="94"/>
      <c r="F673" s="42" t="str">
        <f>F675</f>
        <v>TDPLANT</v>
      </c>
      <c r="G673" s="17" t="str">
        <f>$G$13</f>
        <v>ENERGY</v>
      </c>
      <c r="H673" s="21">
        <f t="shared" si="327"/>
        <v>0</v>
      </c>
      <c r="I673" s="22">
        <f>VLOOKUP(CONCATENATE($F673," ",$G673),AllocFactorMatrix,(I$4+1),FALSE)*$E675</f>
        <v>0</v>
      </c>
      <c r="J673" s="22">
        <f>VLOOKUP(CONCATENATE($F673," ",$G673),AllocFactorMatrix,(J$4+1),FALSE)*$E675</f>
        <v>0</v>
      </c>
      <c r="K673" s="22">
        <f>VLOOKUP(CONCATENATE($F673," ",$G673),AllocFactorMatrix,(K$4+1),FALSE)*$E675</f>
        <v>0</v>
      </c>
      <c r="L673" s="22">
        <f>VLOOKUP(CONCATENATE($F673," ",$G673),AllocFactorMatrix,(L$4+1),FALSE)*$E675</f>
        <v>0</v>
      </c>
      <c r="M673" s="22">
        <f t="shared" si="328"/>
        <v>0</v>
      </c>
      <c r="N673" s="22">
        <f>VLOOKUP(CONCATENATE($F673," ",$G673),AllocFactorMatrix,(N$4+1),FALSE)*$E675</f>
        <v>0</v>
      </c>
      <c r="O673" s="22">
        <f>VLOOKUP(CONCATENATE($F673," ",$G673),AllocFactorMatrix,(O$4+1),FALSE)*$E675</f>
        <v>0</v>
      </c>
      <c r="P673" s="22">
        <f>VLOOKUP(CONCATENATE($F673," ",$G673),AllocFactorMatrix,(P$4+1),FALSE)*$E675</f>
        <v>0</v>
      </c>
      <c r="Q673" s="22">
        <f>VLOOKUP(CONCATENATE($F673," ",$G673),AllocFactorMatrix,(Q$4+1),FALSE)*$E675</f>
        <v>0</v>
      </c>
      <c r="R673" s="22">
        <f t="shared" si="330"/>
        <v>0</v>
      </c>
      <c r="S673" s="22">
        <f>VLOOKUP(CONCATENATE($F673," ",$G673),AllocFactorMatrix,(S$4+1),FALSE)*$E675</f>
        <v>0</v>
      </c>
      <c r="T673" s="22">
        <f>VLOOKUP(CONCATENATE($F673," ",$G673),AllocFactorMatrix,(T$4+1),FALSE)*$E675</f>
        <v>0</v>
      </c>
      <c r="U673" s="22">
        <f>VLOOKUP(CONCATENATE($F673," ",$G673),AllocFactorMatrix,(U$4+1),FALSE)*$E675</f>
        <v>0</v>
      </c>
      <c r="V673" s="22">
        <f>VLOOKUP(CONCATENATE($F673," ",$G673),AllocFactorMatrix,(V$4+1),FALSE)*$E675</f>
        <v>0</v>
      </c>
      <c r="W673" s="22">
        <f t="shared" si="334"/>
        <v>0</v>
      </c>
      <c r="X673" s="22">
        <f>VLOOKUP(CONCATENATE($F673," ",$G673),AllocFactorMatrix,(X$4+1),FALSE)*$E675</f>
        <v>0</v>
      </c>
      <c r="Y673" s="22">
        <f>VLOOKUP(CONCATENATE($F673," ",$G673),AllocFactorMatrix,(Y$4+1),FALSE)*$E675</f>
        <v>0</v>
      </c>
      <c r="Z673" s="22">
        <f t="shared" si="329"/>
        <v>0</v>
      </c>
      <c r="AA673" s="22">
        <f>VLOOKUP(CONCATENATE($F673," ",$G673),AllocFactorMatrix,(AA$4+1),FALSE)*$E675</f>
        <v>0</v>
      </c>
      <c r="AB673" s="22">
        <f>VLOOKUP(CONCATENATE($F673," ",$G673),AllocFactorMatrix,(AB$4+1),FALSE)*$E675</f>
        <v>0</v>
      </c>
      <c r="AC673" s="22">
        <f>VLOOKUP(CONCATENATE($F673," ",$G673),AllocFactorMatrix,(AC$4+1),FALSE)*$E675</f>
        <v>0</v>
      </c>
    </row>
    <row r="674" spans="3:29" hidden="1" outlineLevel="1">
      <c r="E674" s="94"/>
      <c r="F674" s="42" t="str">
        <f>F675</f>
        <v>TDPLANT</v>
      </c>
      <c r="G674" s="17" t="str">
        <f>$G$14</f>
        <v>CUSTOMER</v>
      </c>
      <c r="H674" s="21">
        <f t="shared" si="327"/>
        <v>3925617.1263055187</v>
      </c>
      <c r="I674" s="22">
        <f>VLOOKUP(CONCATENATE($F674," ",$G674),AllocFactorMatrix,(I$4+1),FALSE)*$E675</f>
        <v>2921310.8131349878</v>
      </c>
      <c r="J674" s="22">
        <f>VLOOKUP(CONCATENATE($F674," ",$G674),AllocFactorMatrix,(J$4+1),FALSE)*$E675</f>
        <v>718869.15984627325</v>
      </c>
      <c r="K674" s="22">
        <f>VLOOKUP(CONCATENATE($F674," ",$G674),AllocFactorMatrix,(K$4+1),FALSE)*$E675</f>
        <v>8008.5717811512568</v>
      </c>
      <c r="L674" s="22">
        <f>VLOOKUP(CONCATENATE($F674," ",$G674),AllocFactorMatrix,(L$4+1),FALSE)*$E675</f>
        <v>591.40452629503079</v>
      </c>
      <c r="M674" s="22">
        <f t="shared" si="328"/>
        <v>727469.1361537195</v>
      </c>
      <c r="N674" s="22">
        <f>VLOOKUP(CONCATENATE($F674," ",$G674),AllocFactorMatrix,(N$4+1),FALSE)*$E675</f>
        <v>13379.335152423904</v>
      </c>
      <c r="O674" s="22">
        <f>VLOOKUP(CONCATENATE($F674," ",$G674),AllocFactorMatrix,(O$4+1),FALSE)*$E675</f>
        <v>4204.1349551164431</v>
      </c>
      <c r="P674" s="22">
        <f>VLOOKUP(CONCATENATE($F674," ",$G674),AllocFactorMatrix,(P$4+1),FALSE)*$E675</f>
        <v>1696.9230285332437</v>
      </c>
      <c r="Q674" s="22">
        <f>VLOOKUP(CONCATENATE($F674," ",$G674),AllocFactorMatrix,(Q$4+1),FALSE)*$E675</f>
        <v>0</v>
      </c>
      <c r="R674" s="22">
        <f t="shared" si="330"/>
        <v>19280.393136073591</v>
      </c>
      <c r="S674" s="22">
        <f>VLOOKUP(CONCATENATE($F674," ",$G674),AllocFactorMatrix,(S$4+1),FALSE)*$E675</f>
        <v>124.06182345201526</v>
      </c>
      <c r="T674" s="22">
        <f>VLOOKUP(CONCATENATE($F674," ",$G674),AllocFactorMatrix,(T$4+1),FALSE)*$E675</f>
        <v>3088.9740758328353</v>
      </c>
      <c r="U674" s="22">
        <f>VLOOKUP(CONCATENATE($F674," ",$G674),AllocFactorMatrix,(U$4+1),FALSE)*$E675</f>
        <v>5624.4862536752489</v>
      </c>
      <c r="V674" s="22">
        <f>VLOOKUP(CONCATENATE($F674," ",$G674),AllocFactorMatrix,(V$4+1),FALSE)*$E675</f>
        <v>1090.8628672296893</v>
      </c>
      <c r="W674" s="22">
        <f t="shared" si="334"/>
        <v>9928.3850201897894</v>
      </c>
      <c r="X674" s="22">
        <f>VLOOKUP(CONCATENATE($F674," ",$G674),AllocFactorMatrix,(X$4+1),FALSE)*$E675</f>
        <v>4280.1039629907427</v>
      </c>
      <c r="Y674" s="22">
        <f>VLOOKUP(CONCATENATE($F674," ",$G674),AllocFactorMatrix,(Y$4+1),FALSE)*$E675</f>
        <v>49.877783343774098</v>
      </c>
      <c r="Z674" s="22">
        <f t="shared" si="329"/>
        <v>4329.9817463345171</v>
      </c>
      <c r="AA674" s="22">
        <f>VLOOKUP(CONCATENATE($F674," ",$G674),AllocFactorMatrix,(AA$4+1),FALSE)*$E675</f>
        <v>306.84415836631888</v>
      </c>
      <c r="AB674" s="22">
        <f>VLOOKUP(CONCATENATE($F674," ",$G674),AllocFactorMatrix,(AB$4+1),FALSE)*$E675</f>
        <v>213905.37639406626</v>
      </c>
      <c r="AC674" s="22">
        <f>VLOOKUP(CONCATENATE($F674," ",$G674),AllocFactorMatrix,(AC$4+1),FALSE)*$E675</f>
        <v>29086.196561780805</v>
      </c>
    </row>
    <row r="675" spans="3:29" collapsed="1">
      <c r="D675" s="17" t="s">
        <v>218</v>
      </c>
      <c r="E675" s="41">
        <f>7247852+3144737</f>
        <v>10392589</v>
      </c>
      <c r="F675" s="42" t="s">
        <v>204</v>
      </c>
      <c r="G675" s="17" t="str">
        <f>$G$15</f>
        <v>TOTAL</v>
      </c>
      <c r="H675" s="21">
        <f t="shared" si="327"/>
        <v>10392588.999999996</v>
      </c>
      <c r="I675" s="22">
        <f>VLOOKUP(CONCATENATE($F675," ",$G675),AllocFactorMatrix,(I$4+1),FALSE)*$E675</f>
        <v>6504097.8758017616</v>
      </c>
      <c r="J675" s="22">
        <f>VLOOKUP(CONCATENATE($F675," ",$G675),AllocFactorMatrix,(J$4+1),FALSE)*$E675</f>
        <v>1593875.2626142167</v>
      </c>
      <c r="K675" s="22">
        <f>VLOOKUP(CONCATENATE($F675," ",$G675),AllocFactorMatrix,(K$4+1),FALSE)*$E675</f>
        <v>18115.416085284283</v>
      </c>
      <c r="L675" s="22">
        <f>VLOOKUP(CONCATENATE($F675," ",$G675),AllocFactorMatrix,(L$4+1),FALSE)*$E675</f>
        <v>959.47538416887949</v>
      </c>
      <c r="M675" s="22">
        <f t="shared" si="328"/>
        <v>1612950.1540836697</v>
      </c>
      <c r="N675" s="22">
        <f>VLOOKUP(CONCATENATE($F675," ",$G675),AllocFactorMatrix,(N$4+1),FALSE)*$E675</f>
        <v>397162.67729769542</v>
      </c>
      <c r="O675" s="22">
        <f>VLOOKUP(CONCATENATE($F675," ",$G675),AllocFactorMatrix,(O$4+1),FALSE)*$E675</f>
        <v>101301.55554473294</v>
      </c>
      <c r="P675" s="22">
        <f>VLOOKUP(CONCATENATE($F675," ",$G675),AllocFactorMatrix,(P$4+1),FALSE)*$E675</f>
        <v>12956.48568150919</v>
      </c>
      <c r="Q675" s="22">
        <f>VLOOKUP(CONCATENATE($F675," ",$G675),AllocFactorMatrix,(Q$4+1),FALSE)*$E675</f>
        <v>0</v>
      </c>
      <c r="R675" s="22">
        <f t="shared" si="330"/>
        <v>511420.71852393757</v>
      </c>
      <c r="S675" s="22">
        <f>VLOOKUP(CONCATENATE($F675," ",$G675),AllocFactorMatrix,(S$4+1),FALSE)*$E675</f>
        <v>16381.82906963208</v>
      </c>
      <c r="T675" s="22">
        <f>VLOOKUP(CONCATENATE($F675," ",$G675),AllocFactorMatrix,(T$4+1),FALSE)*$E675</f>
        <v>282351.07732332079</v>
      </c>
      <c r="U675" s="22">
        <f>VLOOKUP(CONCATENATE($F675," ",$G675),AllocFactorMatrix,(U$4+1),FALSE)*$E675</f>
        <v>999884.8305148714</v>
      </c>
      <c r="V675" s="22">
        <f>VLOOKUP(CONCATENATE($F675," ",$G675),AllocFactorMatrix,(V$4+1),FALSE)*$E675</f>
        <v>92650.066204210132</v>
      </c>
      <c r="W675" s="22">
        <f t="shared" si="334"/>
        <v>1391267.8031120345</v>
      </c>
      <c r="X675" s="22">
        <f>VLOOKUP(CONCATENATE($F675," ",$G675),AllocFactorMatrix,(X$4+1),FALSE)*$E675</f>
        <v>112128.05862716728</v>
      </c>
      <c r="Y675" s="22">
        <f>VLOOKUP(CONCATENATE($F675," ",$G675),AllocFactorMatrix,(Y$4+1),FALSE)*$E675</f>
        <v>1932.4298125129906</v>
      </c>
      <c r="Z675" s="22">
        <f t="shared" si="329"/>
        <v>114060.48843968027</v>
      </c>
      <c r="AA675" s="22">
        <f>VLOOKUP(CONCATENATE($F675," ",$G675),AllocFactorMatrix,(AA$4+1),FALSE)*$E675</f>
        <v>1865.6547449516986</v>
      </c>
      <c r="AB675" s="22">
        <f>VLOOKUP(CONCATENATE($F675," ",$G675),AllocFactorMatrix,(AB$4+1),FALSE)*$E675</f>
        <v>225188.48425248289</v>
      </c>
      <c r="AC675" s="22">
        <f>VLOOKUP(CONCATENATE($F675," ",$G675),AllocFactorMatrix,(AC$4+1),FALSE)*$E675</f>
        <v>31737.821041479558</v>
      </c>
    </row>
    <row r="676" spans="3:29">
      <c r="E676" s="19"/>
      <c r="F676" s="42"/>
      <c r="H676" s="21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</row>
    <row r="677" spans="3:29" hidden="1" outlineLevel="1">
      <c r="E677" s="19"/>
      <c r="F677" s="42"/>
      <c r="G677" s="17" t="str">
        <f>$G$8</f>
        <v>PRODUCTION</v>
      </c>
      <c r="H677" s="21">
        <f t="shared" ref="H677:AC677" si="335">H644+H652+H660+H668</f>
        <v>9047893.1090504024</v>
      </c>
      <c r="I677" s="21">
        <f t="shared" si="335"/>
        <v>4486022.9464783603</v>
      </c>
      <c r="J677" s="21">
        <f t="shared" si="335"/>
        <v>1121810.2089971385</v>
      </c>
      <c r="K677" s="21">
        <f t="shared" si="335"/>
        <v>14217.640622971501</v>
      </c>
      <c r="L677" s="21">
        <f t="shared" si="335"/>
        <v>711.57878070505956</v>
      </c>
      <c r="M677" s="21">
        <f t="shared" si="335"/>
        <v>1136739.4284008148</v>
      </c>
      <c r="N677" s="21">
        <f t="shared" si="335"/>
        <v>503297.60600527673</v>
      </c>
      <c r="O677" s="21">
        <f t="shared" si="335"/>
        <v>137942.21798616089</v>
      </c>
      <c r="P677" s="21">
        <f t="shared" si="335"/>
        <v>21950.856511237416</v>
      </c>
      <c r="Q677" s="21">
        <f t="shared" si="335"/>
        <v>0</v>
      </c>
      <c r="R677" s="21">
        <f t="shared" si="335"/>
        <v>663190.68050267501</v>
      </c>
      <c r="S677" s="21">
        <f t="shared" si="335"/>
        <v>21756.26799230319</v>
      </c>
      <c r="T677" s="21">
        <f t="shared" si="335"/>
        <v>395926.96548732358</v>
      </c>
      <c r="U677" s="21">
        <f t="shared" si="335"/>
        <v>1929170.7195391257</v>
      </c>
      <c r="V677" s="21">
        <f t="shared" si="335"/>
        <v>245815.78547813251</v>
      </c>
      <c r="W677" s="21">
        <f t="shared" si="335"/>
        <v>2592669.7384968847</v>
      </c>
      <c r="X677" s="21">
        <f t="shared" si="335"/>
        <v>140761.61060086032</v>
      </c>
      <c r="Y677" s="21">
        <f t="shared" si="335"/>
        <v>2645.9791192146254</v>
      </c>
      <c r="Z677" s="21">
        <f t="shared" si="335"/>
        <v>143407.58972007496</v>
      </c>
      <c r="AA677" s="21">
        <f t="shared" si="335"/>
        <v>2047.0302803933669</v>
      </c>
      <c r="AB677" s="21">
        <f t="shared" si="335"/>
        <v>19236.56645947479</v>
      </c>
      <c r="AC677" s="21">
        <f t="shared" si="335"/>
        <v>4579.1287117269767</v>
      </c>
    </row>
    <row r="678" spans="3:29" hidden="1" outlineLevel="1">
      <c r="E678" s="19"/>
      <c r="F678" s="42"/>
      <c r="G678" s="17" t="str">
        <f>$G$9</f>
        <v>BULKTRAN</v>
      </c>
      <c r="H678" s="21">
        <f t="shared" ref="H678:AC678" si="336">H645+H653+H661+H669</f>
        <v>3298986.9148773006</v>
      </c>
      <c r="I678" s="21">
        <f t="shared" si="336"/>
        <v>1635665.9856500719</v>
      </c>
      <c r="J678" s="21">
        <f t="shared" si="336"/>
        <v>409027.5112507093</v>
      </c>
      <c r="K678" s="21">
        <f t="shared" si="336"/>
        <v>5183.9483303238958</v>
      </c>
      <c r="L678" s="21">
        <f t="shared" si="336"/>
        <v>259.45146103706679</v>
      </c>
      <c r="M678" s="21">
        <f t="shared" si="336"/>
        <v>414470.91104207025</v>
      </c>
      <c r="N678" s="21">
        <f t="shared" si="336"/>
        <v>183509.26524979013</v>
      </c>
      <c r="O678" s="21">
        <f t="shared" si="336"/>
        <v>50295.63973189528</v>
      </c>
      <c r="P678" s="21">
        <f t="shared" si="336"/>
        <v>8003.5857550622204</v>
      </c>
      <c r="Q678" s="21">
        <f t="shared" si="336"/>
        <v>0</v>
      </c>
      <c r="R678" s="21">
        <f t="shared" si="336"/>
        <v>241808.49073674763</v>
      </c>
      <c r="S678" s="21">
        <f t="shared" si="336"/>
        <v>7932.6360908683237</v>
      </c>
      <c r="T678" s="21">
        <f t="shared" si="336"/>
        <v>144360.44531552176</v>
      </c>
      <c r="U678" s="21">
        <f t="shared" si="336"/>
        <v>703402.31517080218</v>
      </c>
      <c r="V678" s="21">
        <f t="shared" si="336"/>
        <v>89627.833793867059</v>
      </c>
      <c r="W678" s="21">
        <f t="shared" si="336"/>
        <v>945323.23037105927</v>
      </c>
      <c r="X678" s="21">
        <f t="shared" si="336"/>
        <v>51323.629257378445</v>
      </c>
      <c r="Y678" s="21">
        <f t="shared" si="336"/>
        <v>964.76056758408652</v>
      </c>
      <c r="Z678" s="21">
        <f t="shared" si="336"/>
        <v>52288.389824962534</v>
      </c>
      <c r="AA678" s="21">
        <f t="shared" si="336"/>
        <v>746.37554046923128</v>
      </c>
      <c r="AB678" s="21">
        <f t="shared" si="336"/>
        <v>7013.9180770710145</v>
      </c>
      <c r="AC678" s="21">
        <f t="shared" si="336"/>
        <v>1669.6136348489317</v>
      </c>
    </row>
    <row r="679" spans="3:29" hidden="1" outlineLevel="1">
      <c r="E679" s="19"/>
      <c r="F679" s="42"/>
      <c r="G679" s="17" t="str">
        <f>$G$10</f>
        <v>SUBTRAN</v>
      </c>
      <c r="H679" s="21">
        <f t="shared" ref="H679:AC679" si="337">H646+H654+H662+H670</f>
        <v>1045138.9845328234</v>
      </c>
      <c r="I679" s="21">
        <f t="shared" si="337"/>
        <v>504344.59768514597</v>
      </c>
      <c r="J679" s="21">
        <f t="shared" si="337"/>
        <v>125830.6611972262</v>
      </c>
      <c r="K679" s="21">
        <f t="shared" si="337"/>
        <v>1598.1239108370758</v>
      </c>
      <c r="L679" s="21">
        <f t="shared" si="337"/>
        <v>103.0285370719937</v>
      </c>
      <c r="M679" s="21">
        <f t="shared" si="337"/>
        <v>127531.81364513528</v>
      </c>
      <c r="N679" s="21">
        <f t="shared" si="337"/>
        <v>55879.167180454948</v>
      </c>
      <c r="O679" s="21">
        <f t="shared" si="337"/>
        <v>15340.278015954013</v>
      </c>
      <c r="P679" s="21">
        <f t="shared" si="337"/>
        <v>3083.5094722413096</v>
      </c>
      <c r="Q679" s="21">
        <f t="shared" si="337"/>
        <v>0</v>
      </c>
      <c r="R679" s="21">
        <f t="shared" si="337"/>
        <v>74302.954668650258</v>
      </c>
      <c r="S679" s="21">
        <f t="shared" si="337"/>
        <v>2367.9888219141335</v>
      </c>
      <c r="T679" s="21">
        <f t="shared" si="337"/>
        <v>44364.625688061809</v>
      </c>
      <c r="U679" s="21">
        <f t="shared" si="337"/>
        <v>275700.57464158093</v>
      </c>
      <c r="V679" s="21">
        <f t="shared" si="337"/>
        <v>0</v>
      </c>
      <c r="W679" s="21">
        <f t="shared" si="337"/>
        <v>322433.18915155687</v>
      </c>
      <c r="X679" s="21">
        <f t="shared" si="337"/>
        <v>15673.359018486777</v>
      </c>
      <c r="Y679" s="21">
        <f t="shared" si="337"/>
        <v>300.64363545814115</v>
      </c>
      <c r="Z679" s="21">
        <f t="shared" si="337"/>
        <v>15974.002653944919</v>
      </c>
      <c r="AA679" s="21">
        <f t="shared" si="337"/>
        <v>228.67217330914431</v>
      </c>
      <c r="AB679" s="21">
        <f t="shared" si="337"/>
        <v>261.63577366586816</v>
      </c>
      <c r="AC679" s="21">
        <f t="shared" si="337"/>
        <v>62.118781414924626</v>
      </c>
    </row>
    <row r="680" spans="3:29" hidden="1" outlineLevel="1">
      <c r="E680" s="19"/>
      <c r="F680" s="42"/>
      <c r="G680" s="17" t="str">
        <f>$G$11</f>
        <v>DISTPRI</v>
      </c>
      <c r="H680" s="21">
        <f t="shared" ref="H680:AC680" si="338">H647+H655+H663+H671</f>
        <v>1541875.459614889</v>
      </c>
      <c r="I680" s="21">
        <f t="shared" si="338"/>
        <v>1019827.0626309174</v>
      </c>
      <c r="J680" s="21">
        <f t="shared" si="338"/>
        <v>253078.83513128181</v>
      </c>
      <c r="K680" s="21">
        <f t="shared" si="338"/>
        <v>3213.0643546134256</v>
      </c>
      <c r="L680" s="21">
        <f t="shared" si="338"/>
        <v>0</v>
      </c>
      <c r="M680" s="21">
        <f t="shared" si="338"/>
        <v>256291.89948589524</v>
      </c>
      <c r="N680" s="21">
        <f t="shared" si="338"/>
        <v>110467.23590328624</v>
      </c>
      <c r="O680" s="21">
        <f t="shared" si="338"/>
        <v>30377.693687648898</v>
      </c>
      <c r="P680" s="21">
        <f t="shared" si="338"/>
        <v>0</v>
      </c>
      <c r="Q680" s="21">
        <f t="shared" si="338"/>
        <v>0</v>
      </c>
      <c r="R680" s="21">
        <f t="shared" si="338"/>
        <v>140844.92959093515</v>
      </c>
      <c r="S680" s="21">
        <f t="shared" si="338"/>
        <v>4733.4794778038313</v>
      </c>
      <c r="T680" s="21">
        <f t="shared" si="338"/>
        <v>87426.242263707769</v>
      </c>
      <c r="U680" s="21">
        <f t="shared" si="338"/>
        <v>0</v>
      </c>
      <c r="V680" s="21">
        <f t="shared" si="338"/>
        <v>0</v>
      </c>
      <c r="W680" s="21">
        <f t="shared" si="338"/>
        <v>92159.721741511603</v>
      </c>
      <c r="X680" s="21">
        <f t="shared" si="338"/>
        <v>31050.732863121822</v>
      </c>
      <c r="Y680" s="21">
        <f t="shared" si="338"/>
        <v>596.35842290528353</v>
      </c>
      <c r="Z680" s="21">
        <f t="shared" si="338"/>
        <v>31647.091286027106</v>
      </c>
      <c r="AA680" s="21">
        <f t="shared" si="338"/>
        <v>455.76879170859809</v>
      </c>
      <c r="AB680" s="21">
        <f t="shared" si="338"/>
        <v>524.46554541915452</v>
      </c>
      <c r="AC680" s="21">
        <f t="shared" si="338"/>
        <v>124.52054247460005</v>
      </c>
    </row>
    <row r="681" spans="3:29" hidden="1" outlineLevel="1">
      <c r="E681" s="19"/>
      <c r="F681" s="42"/>
      <c r="G681" s="17" t="str">
        <f>$G$12</f>
        <v>DISTSEC</v>
      </c>
      <c r="H681" s="21">
        <f t="shared" ref="H681:AC681" si="339">H648+H656+H664+H672</f>
        <v>509881.40561906336</v>
      </c>
      <c r="I681" s="21">
        <f t="shared" si="339"/>
        <v>387702.82717961358</v>
      </c>
      <c r="J681" s="21">
        <f t="shared" si="339"/>
        <v>78255.055575295919</v>
      </c>
      <c r="K681" s="21">
        <f t="shared" si="339"/>
        <v>0</v>
      </c>
      <c r="L681" s="21">
        <f t="shared" si="339"/>
        <v>0</v>
      </c>
      <c r="M681" s="21">
        <f t="shared" si="339"/>
        <v>78255.055575295919</v>
      </c>
      <c r="N681" s="21">
        <f t="shared" si="339"/>
        <v>29973.274929383031</v>
      </c>
      <c r="O681" s="21">
        <f t="shared" si="339"/>
        <v>0</v>
      </c>
      <c r="P681" s="21">
        <f t="shared" si="339"/>
        <v>0</v>
      </c>
      <c r="Q681" s="21">
        <f t="shared" si="339"/>
        <v>0</v>
      </c>
      <c r="R681" s="21">
        <f t="shared" si="339"/>
        <v>29973.274929383031</v>
      </c>
      <c r="S681" s="21">
        <f t="shared" si="339"/>
        <v>1052.7243078906008</v>
      </c>
      <c r="T681" s="21">
        <f t="shared" si="339"/>
        <v>0</v>
      </c>
      <c r="U681" s="21">
        <f t="shared" si="339"/>
        <v>0</v>
      </c>
      <c r="V681" s="21">
        <f t="shared" si="339"/>
        <v>0</v>
      </c>
      <c r="W681" s="21">
        <f t="shared" si="339"/>
        <v>1052.7243078906008</v>
      </c>
      <c r="X681" s="21">
        <f t="shared" si="339"/>
        <v>8694.2724616016076</v>
      </c>
      <c r="Y681" s="21">
        <f t="shared" si="339"/>
        <v>0</v>
      </c>
      <c r="Z681" s="21">
        <f t="shared" si="339"/>
        <v>8694.2724616016076</v>
      </c>
      <c r="AA681" s="21">
        <f t="shared" si="339"/>
        <v>111.91060651725769</v>
      </c>
      <c r="AB681" s="21">
        <f t="shared" si="339"/>
        <v>3331.9471573942524</v>
      </c>
      <c r="AC681" s="21">
        <f t="shared" si="339"/>
        <v>759.39340136710553</v>
      </c>
    </row>
    <row r="682" spans="3:29" hidden="1" outlineLevel="1">
      <c r="E682" s="19"/>
      <c r="F682" s="42"/>
      <c r="G682" s="17" t="str">
        <f>$G$13</f>
        <v>ENERGY</v>
      </c>
      <c r="H682" s="21">
        <f t="shared" ref="H682:AC682" si="340">H649+H657+H665+H673</f>
        <v>51048032.999999993</v>
      </c>
      <c r="I682" s="21">
        <f t="shared" si="340"/>
        <v>18755999.024042185</v>
      </c>
      <c r="J682" s="21">
        <f t="shared" si="340"/>
        <v>5924802.7984253448</v>
      </c>
      <c r="K682" s="21">
        <f t="shared" si="340"/>
        <v>73992.244017180288</v>
      </c>
      <c r="L682" s="21">
        <f t="shared" si="340"/>
        <v>3748.2790587538543</v>
      </c>
      <c r="M682" s="21">
        <f t="shared" si="340"/>
        <v>6002543.3215012792</v>
      </c>
      <c r="N682" s="21">
        <f t="shared" si="340"/>
        <v>3001767.8163769841</v>
      </c>
      <c r="O682" s="21">
        <f t="shared" si="340"/>
        <v>809797.95168146223</v>
      </c>
      <c r="P682" s="21">
        <f t="shared" si="340"/>
        <v>126189.56759475295</v>
      </c>
      <c r="Q682" s="21">
        <f t="shared" si="340"/>
        <v>0</v>
      </c>
      <c r="R682" s="21">
        <f t="shared" si="340"/>
        <v>3937755.3356531993</v>
      </c>
      <c r="S682" s="21">
        <f t="shared" si="340"/>
        <v>151174.53156292133</v>
      </c>
      <c r="T682" s="21">
        <f t="shared" si="340"/>
        <v>2988161.8740595188</v>
      </c>
      <c r="U682" s="21">
        <f t="shared" si="340"/>
        <v>15709082.874562005</v>
      </c>
      <c r="V682" s="21">
        <f t="shared" si="340"/>
        <v>2196645.6207086919</v>
      </c>
      <c r="W682" s="21">
        <f t="shared" si="340"/>
        <v>21045064.900893137</v>
      </c>
      <c r="X682" s="21">
        <f t="shared" si="340"/>
        <v>843969.9166631524</v>
      </c>
      <c r="Y682" s="21">
        <f t="shared" si="340"/>
        <v>15958.763954206124</v>
      </c>
      <c r="Z682" s="21">
        <f t="shared" si="340"/>
        <v>859928.68061735854</v>
      </c>
      <c r="AA682" s="21">
        <f t="shared" si="340"/>
        <v>15918.469584222767</v>
      </c>
      <c r="AB682" s="21">
        <f t="shared" si="340"/>
        <v>349003.3407365873</v>
      </c>
      <c r="AC682" s="21">
        <f t="shared" si="340"/>
        <v>81819.926972028945</v>
      </c>
    </row>
    <row r="683" spans="3:29" hidden="1" outlineLevel="1">
      <c r="E683" s="19"/>
      <c r="F683" s="42"/>
      <c r="G683" s="17" t="str">
        <f>$G$14</f>
        <v>CUSTOMER</v>
      </c>
      <c r="H683" s="21">
        <f t="shared" ref="H683:AC683" si="341">H650+H658+H666+H674</f>
        <v>3925617.1263055187</v>
      </c>
      <c r="I683" s="21">
        <f t="shared" si="341"/>
        <v>2921310.8131349878</v>
      </c>
      <c r="J683" s="21">
        <f t="shared" si="341"/>
        <v>718869.15984627325</v>
      </c>
      <c r="K683" s="21">
        <f t="shared" si="341"/>
        <v>8008.5717811512568</v>
      </c>
      <c r="L683" s="21">
        <f t="shared" si="341"/>
        <v>591.40452629503079</v>
      </c>
      <c r="M683" s="21">
        <f t="shared" si="341"/>
        <v>727469.1361537195</v>
      </c>
      <c r="N683" s="21">
        <f t="shared" si="341"/>
        <v>13379.335152423904</v>
      </c>
      <c r="O683" s="21">
        <f t="shared" si="341"/>
        <v>4204.1349551164431</v>
      </c>
      <c r="P683" s="21">
        <f t="shared" si="341"/>
        <v>1696.9230285332437</v>
      </c>
      <c r="Q683" s="21">
        <f t="shared" si="341"/>
        <v>0</v>
      </c>
      <c r="R683" s="21">
        <f t="shared" si="341"/>
        <v>19280.393136073591</v>
      </c>
      <c r="S683" s="21">
        <f t="shared" si="341"/>
        <v>124.06182345201526</v>
      </c>
      <c r="T683" s="21">
        <f t="shared" si="341"/>
        <v>3088.9740758328353</v>
      </c>
      <c r="U683" s="21">
        <f t="shared" si="341"/>
        <v>5624.4862536752489</v>
      </c>
      <c r="V683" s="21">
        <f t="shared" si="341"/>
        <v>1090.8628672296893</v>
      </c>
      <c r="W683" s="21">
        <f t="shared" si="341"/>
        <v>9928.3850201897894</v>
      </c>
      <c r="X683" s="21">
        <f t="shared" si="341"/>
        <v>4280.1039629907427</v>
      </c>
      <c r="Y683" s="21">
        <f t="shared" si="341"/>
        <v>49.877783343774098</v>
      </c>
      <c r="Z683" s="21">
        <f t="shared" si="341"/>
        <v>4329.9817463345171</v>
      </c>
      <c r="AA683" s="21">
        <f t="shared" si="341"/>
        <v>306.84415836631888</v>
      </c>
      <c r="AB683" s="21">
        <f t="shared" si="341"/>
        <v>213905.37639406626</v>
      </c>
      <c r="AC683" s="21">
        <f t="shared" si="341"/>
        <v>29086.196561780805</v>
      </c>
    </row>
    <row r="684" spans="3:29" collapsed="1">
      <c r="D684" s="17" t="s">
        <v>199</v>
      </c>
      <c r="E684" s="46">
        <f>E651+E659+E667+E675</f>
        <v>70417426</v>
      </c>
      <c r="F684" s="42"/>
      <c r="G684" s="17" t="str">
        <f>$G$15</f>
        <v>TOTAL</v>
      </c>
      <c r="H684" s="21">
        <f t="shared" ref="H684:AC684" si="342">H651+H659+H667+H675</f>
        <v>70417425.999999985</v>
      </c>
      <c r="I684" s="21">
        <f t="shared" si="342"/>
        <v>29710873.256801281</v>
      </c>
      <c r="J684" s="21">
        <f t="shared" si="342"/>
        <v>8631674.2304232698</v>
      </c>
      <c r="K684" s="21">
        <f t="shared" si="342"/>
        <v>106213.59301707745</v>
      </c>
      <c r="L684" s="21">
        <f t="shared" si="342"/>
        <v>5413.7423638630062</v>
      </c>
      <c r="M684" s="21">
        <f t="shared" si="342"/>
        <v>8743301.5658042096</v>
      </c>
      <c r="N684" s="21">
        <f t="shared" si="342"/>
        <v>3898273.7007975993</v>
      </c>
      <c r="O684" s="21">
        <f t="shared" si="342"/>
        <v>1047957.9160582378</v>
      </c>
      <c r="P684" s="21">
        <f t="shared" si="342"/>
        <v>160924.44236182715</v>
      </c>
      <c r="Q684" s="21">
        <f t="shared" si="342"/>
        <v>0</v>
      </c>
      <c r="R684" s="21">
        <f t="shared" si="342"/>
        <v>5107156.0592176635</v>
      </c>
      <c r="S684" s="21">
        <f t="shared" si="342"/>
        <v>189141.69007715341</v>
      </c>
      <c r="T684" s="21">
        <f t="shared" si="342"/>
        <v>3663329.1268899664</v>
      </c>
      <c r="U684" s="21">
        <f t="shared" si="342"/>
        <v>18622980.97016719</v>
      </c>
      <c r="V684" s="21">
        <f t="shared" si="342"/>
        <v>2533180.1028479212</v>
      </c>
      <c r="W684" s="21">
        <f t="shared" si="342"/>
        <v>25008631.889982227</v>
      </c>
      <c r="X684" s="21">
        <f t="shared" si="342"/>
        <v>1095753.6248275922</v>
      </c>
      <c r="Y684" s="21">
        <f t="shared" si="342"/>
        <v>20516.383482712034</v>
      </c>
      <c r="Z684" s="21">
        <f t="shared" si="342"/>
        <v>1116270.008310304</v>
      </c>
      <c r="AA684" s="21">
        <f t="shared" si="342"/>
        <v>19815.071134986683</v>
      </c>
      <c r="AB684" s="21">
        <f t="shared" si="342"/>
        <v>593277.25014367863</v>
      </c>
      <c r="AC684" s="21">
        <f t="shared" si="342"/>
        <v>118100.8986056423</v>
      </c>
    </row>
    <row r="685" spans="3:29">
      <c r="E685" s="21"/>
      <c r="F685" s="42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</row>
    <row r="686" spans="3:29">
      <c r="C686" s="17" t="s">
        <v>586</v>
      </c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</row>
    <row r="687" spans="3:29" hidden="1" outlineLevel="1">
      <c r="F687" s="42" t="str">
        <f>F694</f>
        <v>PROD_ENERGY</v>
      </c>
      <c r="G687" s="17" t="str">
        <f>$G$8</f>
        <v>PRODUCTION</v>
      </c>
      <c r="H687" s="21">
        <f t="shared" ref="H687:H702" si="343">SUBTOTAL(9,I687:AC687)</f>
        <v>0</v>
      </c>
      <c r="I687" s="22">
        <f>VLOOKUP(CONCATENATE($F687," ",$G687),AllocFactorMatrix,(I$4+1),FALSE)*$E694</f>
        <v>0</v>
      </c>
      <c r="J687" s="22">
        <f>VLOOKUP(CONCATENATE($F687," ",$G687),AllocFactorMatrix,(J$4+1),FALSE)*$E694</f>
        <v>0</v>
      </c>
      <c r="K687" s="22">
        <f>VLOOKUP(CONCATENATE($F687," ",$G687),AllocFactorMatrix,(K$4+1),FALSE)*$E694</f>
        <v>0</v>
      </c>
      <c r="L687" s="22">
        <f>VLOOKUP(CONCATENATE($F687," ",$G687),AllocFactorMatrix,(L$4+1),FALSE)*$E694</f>
        <v>0</v>
      </c>
      <c r="M687" s="22">
        <f t="shared" ref="M687:M694" si="344">SUBTOTAL(9,J687:L687)</f>
        <v>0</v>
      </c>
      <c r="N687" s="22">
        <f>VLOOKUP(CONCATENATE($F687," ",$G687),AllocFactorMatrix,(N$4+1),FALSE)*$E694</f>
        <v>0</v>
      </c>
      <c r="O687" s="22">
        <f>VLOOKUP(CONCATENATE($F687," ",$G687),AllocFactorMatrix,(O$4+1),FALSE)*$E694</f>
        <v>0</v>
      </c>
      <c r="P687" s="22">
        <f>VLOOKUP(CONCATENATE($F687," ",$G687),AllocFactorMatrix,(P$4+1),FALSE)*$E694</f>
        <v>0</v>
      </c>
      <c r="Q687" s="22">
        <f>VLOOKUP(CONCATENATE($F687," ",$G687),AllocFactorMatrix,(Q$4+1),FALSE)*$E694</f>
        <v>0</v>
      </c>
      <c r="R687" s="22">
        <f t="shared" ref="R687:R694" si="345">SUBTOTAL(9,N687:Q687)</f>
        <v>0</v>
      </c>
      <c r="S687" s="22">
        <f>VLOOKUP(CONCATENATE($F687," ",$G687),AllocFactorMatrix,(S$4+1),FALSE)*$E694</f>
        <v>0</v>
      </c>
      <c r="T687" s="22">
        <f>VLOOKUP(CONCATENATE($F687," ",$G687),AllocFactorMatrix,(T$4+1),FALSE)*$E694</f>
        <v>0</v>
      </c>
      <c r="U687" s="22">
        <f>VLOOKUP(CONCATENATE($F687," ",$G687),AllocFactorMatrix,(U$4+1),FALSE)*$E694</f>
        <v>0</v>
      </c>
      <c r="V687" s="22">
        <f>VLOOKUP(CONCATENATE($F687," ",$G687),AllocFactorMatrix,(V$4+1),FALSE)*$E694</f>
        <v>0</v>
      </c>
      <c r="W687" s="22">
        <f>SUBTOTAL(9,S687:V687)</f>
        <v>0</v>
      </c>
      <c r="X687" s="22">
        <f>VLOOKUP(CONCATENATE($F687," ",$G687),AllocFactorMatrix,(X$4+1),FALSE)*$E694</f>
        <v>0</v>
      </c>
      <c r="Y687" s="22">
        <f>VLOOKUP(CONCATENATE($F687," ",$G687),AllocFactorMatrix,(Y$4+1),FALSE)*$E694</f>
        <v>0</v>
      </c>
      <c r="Z687" s="22">
        <f t="shared" ref="Z687:Z694" si="346">SUBTOTAL(9,X687:Y687)</f>
        <v>0</v>
      </c>
      <c r="AA687" s="22">
        <f>VLOOKUP(CONCATENATE($F687," ",$G687),AllocFactorMatrix,(AA$4+1),FALSE)*$E694</f>
        <v>0</v>
      </c>
      <c r="AB687" s="22">
        <f>VLOOKUP(CONCATENATE($F687," ",$G687),AllocFactorMatrix,(AB$4+1),FALSE)*$E694</f>
        <v>0</v>
      </c>
      <c r="AC687" s="22">
        <f>VLOOKUP(CONCATENATE($F687," ",$G687),AllocFactorMatrix,(AC$4+1),FALSE)*$E694</f>
        <v>0</v>
      </c>
    </row>
    <row r="688" spans="3:29" hidden="1" outlineLevel="1">
      <c r="F688" s="42" t="str">
        <f>F694</f>
        <v>PROD_ENERGY</v>
      </c>
      <c r="G688" s="17" t="str">
        <f>$G$9</f>
        <v>BULKTRAN</v>
      </c>
      <c r="H688" s="21">
        <f t="shared" si="343"/>
        <v>0</v>
      </c>
      <c r="I688" s="22">
        <f>VLOOKUP(CONCATENATE($F688," ",$G688),AllocFactorMatrix,(I$4+1),FALSE)*$E694</f>
        <v>0</v>
      </c>
      <c r="J688" s="22">
        <f>VLOOKUP(CONCATENATE($F688," ",$G688),AllocFactorMatrix,(J$4+1),FALSE)*$E694</f>
        <v>0</v>
      </c>
      <c r="K688" s="22">
        <f>VLOOKUP(CONCATENATE($F688," ",$G688),AllocFactorMatrix,(K$4+1),FALSE)*$E694</f>
        <v>0</v>
      </c>
      <c r="L688" s="22">
        <f>VLOOKUP(CONCATENATE($F688," ",$G688),AllocFactorMatrix,(L$4+1),FALSE)*$E694</f>
        <v>0</v>
      </c>
      <c r="M688" s="22">
        <f t="shared" si="344"/>
        <v>0</v>
      </c>
      <c r="N688" s="22">
        <f>VLOOKUP(CONCATENATE($F688," ",$G688),AllocFactorMatrix,(N$4+1),FALSE)*$E694</f>
        <v>0</v>
      </c>
      <c r="O688" s="22">
        <f>VLOOKUP(CONCATENATE($F688," ",$G688),AllocFactorMatrix,(O$4+1),FALSE)*$E694</f>
        <v>0</v>
      </c>
      <c r="P688" s="22">
        <f>VLOOKUP(CONCATENATE($F688," ",$G688),AllocFactorMatrix,(P$4+1),FALSE)*$E694</f>
        <v>0</v>
      </c>
      <c r="Q688" s="22">
        <f>VLOOKUP(CONCATENATE($F688," ",$G688),AllocFactorMatrix,(Q$4+1),FALSE)*$E694</f>
        <v>0</v>
      </c>
      <c r="R688" s="22">
        <f t="shared" si="345"/>
        <v>0</v>
      </c>
      <c r="S688" s="22">
        <f>VLOOKUP(CONCATENATE($F688," ",$G688),AllocFactorMatrix,(S$4+1),FALSE)*$E694</f>
        <v>0</v>
      </c>
      <c r="T688" s="22">
        <f>VLOOKUP(CONCATENATE($F688," ",$G688),AllocFactorMatrix,(T$4+1),FALSE)*$E694</f>
        <v>0</v>
      </c>
      <c r="U688" s="22">
        <f>VLOOKUP(CONCATENATE($F688," ",$G688),AllocFactorMatrix,(U$4+1),FALSE)*$E694</f>
        <v>0</v>
      </c>
      <c r="V688" s="22">
        <f>VLOOKUP(CONCATENATE($F688," ",$G688),AllocFactorMatrix,(V$4+1),FALSE)*$E694</f>
        <v>0</v>
      </c>
      <c r="W688" s="22">
        <f t="shared" ref="W688:W694" si="347">SUBTOTAL(9,S688:V688)</f>
        <v>0</v>
      </c>
      <c r="X688" s="22">
        <f>VLOOKUP(CONCATENATE($F688," ",$G688),AllocFactorMatrix,(X$4+1),FALSE)*$E694</f>
        <v>0</v>
      </c>
      <c r="Y688" s="22">
        <f>VLOOKUP(CONCATENATE($F688," ",$G688),AllocFactorMatrix,(Y$4+1),FALSE)*$E694</f>
        <v>0</v>
      </c>
      <c r="Z688" s="22">
        <f t="shared" si="346"/>
        <v>0</v>
      </c>
      <c r="AA688" s="22">
        <f>VLOOKUP(CONCATENATE($F688," ",$G688),AllocFactorMatrix,(AA$4+1),FALSE)*$E694</f>
        <v>0</v>
      </c>
      <c r="AB688" s="22">
        <f>VLOOKUP(CONCATENATE($F688," ",$G688),AllocFactorMatrix,(AB$4+1),FALSE)*$E694</f>
        <v>0</v>
      </c>
      <c r="AC688" s="22">
        <f>VLOOKUP(CONCATENATE($F688," ",$G688),AllocFactorMatrix,(AC$4+1),FALSE)*$E694</f>
        <v>0</v>
      </c>
    </row>
    <row r="689" spans="4:29" hidden="1" outlineLevel="1">
      <c r="F689" s="42" t="str">
        <f>F694</f>
        <v>PROD_ENERGY</v>
      </c>
      <c r="G689" s="17" t="str">
        <f>$G$10</f>
        <v>SUBTRAN</v>
      </c>
      <c r="H689" s="21">
        <f t="shared" si="343"/>
        <v>0</v>
      </c>
      <c r="I689" s="22">
        <f>VLOOKUP(CONCATENATE($F689," ",$G689),AllocFactorMatrix,(I$4+1),FALSE)*$E694</f>
        <v>0</v>
      </c>
      <c r="J689" s="22">
        <f>VLOOKUP(CONCATENATE($F689," ",$G689),AllocFactorMatrix,(J$4+1),FALSE)*$E694</f>
        <v>0</v>
      </c>
      <c r="K689" s="22">
        <f>VLOOKUP(CONCATENATE($F689," ",$G689),AllocFactorMatrix,(K$4+1),FALSE)*$E694</f>
        <v>0</v>
      </c>
      <c r="L689" s="22">
        <f>VLOOKUP(CONCATENATE($F689," ",$G689),AllocFactorMatrix,(L$4+1),FALSE)*$E694</f>
        <v>0</v>
      </c>
      <c r="M689" s="22">
        <f t="shared" si="344"/>
        <v>0</v>
      </c>
      <c r="N689" s="22">
        <f>VLOOKUP(CONCATENATE($F689," ",$G689),AllocFactorMatrix,(N$4+1),FALSE)*$E694</f>
        <v>0</v>
      </c>
      <c r="O689" s="22">
        <f>VLOOKUP(CONCATENATE($F689," ",$G689),AllocFactorMatrix,(O$4+1),FALSE)*$E694</f>
        <v>0</v>
      </c>
      <c r="P689" s="22">
        <f>VLOOKUP(CONCATENATE($F689," ",$G689),AllocFactorMatrix,(P$4+1),FALSE)*$E694</f>
        <v>0</v>
      </c>
      <c r="Q689" s="22">
        <f>VLOOKUP(CONCATENATE($F689," ",$G689),AllocFactorMatrix,(Q$4+1),FALSE)*$E694</f>
        <v>0</v>
      </c>
      <c r="R689" s="22">
        <f t="shared" si="345"/>
        <v>0</v>
      </c>
      <c r="S689" s="22">
        <f>VLOOKUP(CONCATENATE($F689," ",$G689),AllocFactorMatrix,(S$4+1),FALSE)*$E694</f>
        <v>0</v>
      </c>
      <c r="T689" s="22">
        <f>VLOOKUP(CONCATENATE($F689," ",$G689),AllocFactorMatrix,(T$4+1),FALSE)*$E694</f>
        <v>0</v>
      </c>
      <c r="U689" s="22">
        <f>VLOOKUP(CONCATENATE($F689," ",$G689),AllocFactorMatrix,(U$4+1),FALSE)*$E694</f>
        <v>0</v>
      </c>
      <c r="V689" s="22">
        <f>VLOOKUP(CONCATENATE($F689," ",$G689),AllocFactorMatrix,(V$4+1),FALSE)*$E694</f>
        <v>0</v>
      </c>
      <c r="W689" s="22">
        <f t="shared" si="347"/>
        <v>0</v>
      </c>
      <c r="X689" s="22">
        <f>VLOOKUP(CONCATENATE($F689," ",$G689),AllocFactorMatrix,(X$4+1),FALSE)*$E694</f>
        <v>0</v>
      </c>
      <c r="Y689" s="22">
        <f>VLOOKUP(CONCATENATE($F689," ",$G689),AllocFactorMatrix,(Y$4+1),FALSE)*$E694</f>
        <v>0</v>
      </c>
      <c r="Z689" s="22">
        <f t="shared" si="346"/>
        <v>0</v>
      </c>
      <c r="AA689" s="22">
        <f>VLOOKUP(CONCATENATE($F689," ",$G689),AllocFactorMatrix,(AA$4+1),FALSE)*$E694</f>
        <v>0</v>
      </c>
      <c r="AB689" s="22">
        <f>VLOOKUP(CONCATENATE($F689," ",$G689),AllocFactorMatrix,(AB$4+1),FALSE)*$E694</f>
        <v>0</v>
      </c>
      <c r="AC689" s="22">
        <f>VLOOKUP(CONCATENATE($F689," ",$G689),AllocFactorMatrix,(AC$4+1),FALSE)*$E694</f>
        <v>0</v>
      </c>
    </row>
    <row r="690" spans="4:29" hidden="1" outlineLevel="1">
      <c r="F690" s="42" t="str">
        <f>F694</f>
        <v>PROD_ENERGY</v>
      </c>
      <c r="G690" s="17" t="str">
        <f>$G$11</f>
        <v>DISTPRI</v>
      </c>
      <c r="H690" s="21">
        <f t="shared" si="343"/>
        <v>0</v>
      </c>
      <c r="I690" s="22">
        <f>VLOOKUP(CONCATENATE($F690," ",$G690),AllocFactorMatrix,(I$4+1),FALSE)*$E694</f>
        <v>0</v>
      </c>
      <c r="J690" s="22">
        <f>VLOOKUP(CONCATENATE($F690," ",$G690),AllocFactorMatrix,(J$4+1),FALSE)*$E694</f>
        <v>0</v>
      </c>
      <c r="K690" s="22">
        <f>VLOOKUP(CONCATENATE($F690," ",$G690),AllocFactorMatrix,(K$4+1),FALSE)*$E694</f>
        <v>0</v>
      </c>
      <c r="L690" s="22">
        <f>VLOOKUP(CONCATENATE($F690," ",$G690),AllocFactorMatrix,(L$4+1),FALSE)*$E694</f>
        <v>0</v>
      </c>
      <c r="M690" s="22">
        <f t="shared" si="344"/>
        <v>0</v>
      </c>
      <c r="N690" s="22">
        <f>VLOOKUP(CONCATENATE($F690," ",$G690),AllocFactorMatrix,(N$4+1),FALSE)*$E694</f>
        <v>0</v>
      </c>
      <c r="O690" s="22">
        <f>VLOOKUP(CONCATENATE($F690," ",$G690),AllocFactorMatrix,(O$4+1),FALSE)*$E694</f>
        <v>0</v>
      </c>
      <c r="P690" s="22">
        <f>VLOOKUP(CONCATENATE($F690," ",$G690),AllocFactorMatrix,(P$4+1),FALSE)*$E694</f>
        <v>0</v>
      </c>
      <c r="Q690" s="22">
        <f>VLOOKUP(CONCATENATE($F690," ",$G690),AllocFactorMatrix,(Q$4+1),FALSE)*$E694</f>
        <v>0</v>
      </c>
      <c r="R690" s="22">
        <f t="shared" si="345"/>
        <v>0</v>
      </c>
      <c r="S690" s="22">
        <f>VLOOKUP(CONCATENATE($F690," ",$G690),AllocFactorMatrix,(S$4+1),FALSE)*$E694</f>
        <v>0</v>
      </c>
      <c r="T690" s="22">
        <f>VLOOKUP(CONCATENATE($F690," ",$G690),AllocFactorMatrix,(T$4+1),FALSE)*$E694</f>
        <v>0</v>
      </c>
      <c r="U690" s="22">
        <f>VLOOKUP(CONCATENATE($F690," ",$G690),AllocFactorMatrix,(U$4+1),FALSE)*$E694</f>
        <v>0</v>
      </c>
      <c r="V690" s="22">
        <f>VLOOKUP(CONCATENATE($F690," ",$G690),AllocFactorMatrix,(V$4+1),FALSE)*$E694</f>
        <v>0</v>
      </c>
      <c r="W690" s="22">
        <f t="shared" si="347"/>
        <v>0</v>
      </c>
      <c r="X690" s="22">
        <f>VLOOKUP(CONCATENATE($F690," ",$G690),AllocFactorMatrix,(X$4+1),FALSE)*$E694</f>
        <v>0</v>
      </c>
      <c r="Y690" s="22">
        <f>VLOOKUP(CONCATENATE($F690," ",$G690),AllocFactorMatrix,(Y$4+1),FALSE)*$E694</f>
        <v>0</v>
      </c>
      <c r="Z690" s="22">
        <f t="shared" si="346"/>
        <v>0</v>
      </c>
      <c r="AA690" s="22">
        <f>VLOOKUP(CONCATENATE($F690," ",$G690),AllocFactorMatrix,(AA$4+1),FALSE)*$E694</f>
        <v>0</v>
      </c>
      <c r="AB690" s="22">
        <f>VLOOKUP(CONCATENATE($F690," ",$G690),AllocFactorMatrix,(AB$4+1),FALSE)*$E694</f>
        <v>0</v>
      </c>
      <c r="AC690" s="22">
        <f>VLOOKUP(CONCATENATE($F690," ",$G690),AllocFactorMatrix,(AC$4+1),FALSE)*$E694</f>
        <v>0</v>
      </c>
    </row>
    <row r="691" spans="4:29" hidden="1" outlineLevel="1">
      <c r="F691" s="42" t="str">
        <f>F694</f>
        <v>PROD_ENERGY</v>
      </c>
      <c r="G691" s="17" t="str">
        <f>$G$12</f>
        <v>DISTSEC</v>
      </c>
      <c r="H691" s="21">
        <f t="shared" si="343"/>
        <v>0</v>
      </c>
      <c r="I691" s="22">
        <f>VLOOKUP(CONCATENATE($F691," ",$G691),AllocFactorMatrix,(I$4+1),FALSE)*$E694</f>
        <v>0</v>
      </c>
      <c r="J691" s="22">
        <f>VLOOKUP(CONCATENATE($F691," ",$G691),AllocFactorMatrix,(J$4+1),FALSE)*$E694</f>
        <v>0</v>
      </c>
      <c r="K691" s="22">
        <f>VLOOKUP(CONCATENATE($F691," ",$G691),AllocFactorMatrix,(K$4+1),FALSE)*$E694</f>
        <v>0</v>
      </c>
      <c r="L691" s="22">
        <f>VLOOKUP(CONCATENATE($F691," ",$G691),AllocFactorMatrix,(L$4+1),FALSE)*$E694</f>
        <v>0</v>
      </c>
      <c r="M691" s="22">
        <f t="shared" si="344"/>
        <v>0</v>
      </c>
      <c r="N691" s="22">
        <f>VLOOKUP(CONCATENATE($F691," ",$G691),AllocFactorMatrix,(N$4+1),FALSE)*$E694</f>
        <v>0</v>
      </c>
      <c r="O691" s="22">
        <f>VLOOKUP(CONCATENATE($F691," ",$G691),AllocFactorMatrix,(O$4+1),FALSE)*$E694</f>
        <v>0</v>
      </c>
      <c r="P691" s="22">
        <f>VLOOKUP(CONCATENATE($F691," ",$G691),AllocFactorMatrix,(P$4+1),FALSE)*$E694</f>
        <v>0</v>
      </c>
      <c r="Q691" s="22">
        <f>VLOOKUP(CONCATENATE($F691," ",$G691),AllocFactorMatrix,(Q$4+1),FALSE)*$E694</f>
        <v>0</v>
      </c>
      <c r="R691" s="22">
        <f t="shared" si="345"/>
        <v>0</v>
      </c>
      <c r="S691" s="22">
        <f>VLOOKUP(CONCATENATE($F691," ",$G691),AllocFactorMatrix,(S$4+1),FALSE)*$E694</f>
        <v>0</v>
      </c>
      <c r="T691" s="22">
        <f>VLOOKUP(CONCATENATE($F691," ",$G691),AllocFactorMatrix,(T$4+1),FALSE)*$E694</f>
        <v>0</v>
      </c>
      <c r="U691" s="22">
        <f>VLOOKUP(CONCATENATE($F691," ",$G691),AllocFactorMatrix,(U$4+1),FALSE)*$E694</f>
        <v>0</v>
      </c>
      <c r="V691" s="22">
        <f>VLOOKUP(CONCATENATE($F691," ",$G691),AllocFactorMatrix,(V$4+1),FALSE)*$E694</f>
        <v>0</v>
      </c>
      <c r="W691" s="22">
        <f t="shared" si="347"/>
        <v>0</v>
      </c>
      <c r="X691" s="22">
        <f>VLOOKUP(CONCATENATE($F691," ",$G691),AllocFactorMatrix,(X$4+1),FALSE)*$E694</f>
        <v>0</v>
      </c>
      <c r="Y691" s="22">
        <f>VLOOKUP(CONCATENATE($F691," ",$G691),AllocFactorMatrix,(Y$4+1),FALSE)*$E694</f>
        <v>0</v>
      </c>
      <c r="Z691" s="22">
        <f t="shared" si="346"/>
        <v>0</v>
      </c>
      <c r="AA691" s="22">
        <f>VLOOKUP(CONCATENATE($F691," ",$G691),AllocFactorMatrix,(AA$4+1),FALSE)*$E694</f>
        <v>0</v>
      </c>
      <c r="AB691" s="22">
        <f>VLOOKUP(CONCATENATE($F691," ",$G691),AllocFactorMatrix,(AB$4+1),FALSE)*$E694</f>
        <v>0</v>
      </c>
      <c r="AC691" s="22">
        <f>VLOOKUP(CONCATENATE($F691," ",$G691),AllocFactorMatrix,(AC$4+1),FALSE)*$E694</f>
        <v>0</v>
      </c>
    </row>
    <row r="692" spans="4:29" hidden="1" outlineLevel="1">
      <c r="F692" s="42" t="str">
        <f>F694</f>
        <v>PROD_ENERGY</v>
      </c>
      <c r="G692" s="17" t="str">
        <f>$G$13</f>
        <v>ENERGY</v>
      </c>
      <c r="H692" s="21">
        <f t="shared" si="343"/>
        <v>-1844517.9999999998</v>
      </c>
      <c r="I692" s="22">
        <f>VLOOKUP(CONCATENATE($F692," ",$G692),AllocFactorMatrix,(I$4+1),FALSE)*$E694</f>
        <v>-677710.30095965194</v>
      </c>
      <c r="J692" s="22">
        <f>VLOOKUP(CONCATENATE($F692," ",$G692),AllocFactorMatrix,(J$4+1),FALSE)*$E694</f>
        <v>-214080.83261789771</v>
      </c>
      <c r="K692" s="22">
        <f>VLOOKUP(CONCATENATE($F692," ",$G692),AllocFactorMatrix,(K$4+1),FALSE)*$E694</f>
        <v>-2673.5609176181451</v>
      </c>
      <c r="L692" s="22">
        <f>VLOOKUP(CONCATENATE($F692," ",$G692),AllocFactorMatrix,(L$4+1),FALSE)*$E694</f>
        <v>-135.43652490771862</v>
      </c>
      <c r="M692" s="22">
        <f t="shared" si="344"/>
        <v>-216889.83006042356</v>
      </c>
      <c r="N692" s="22">
        <f>VLOOKUP(CONCATENATE($F692," ",$G692),AllocFactorMatrix,(N$4+1),FALSE)*$E694</f>
        <v>-108462.84261585637</v>
      </c>
      <c r="O692" s="22">
        <f>VLOOKUP(CONCATENATE($F692," ",$G692),AllocFactorMatrix,(O$4+1),FALSE)*$E694</f>
        <v>-29260.420244587822</v>
      </c>
      <c r="P692" s="22">
        <f>VLOOKUP(CONCATENATE($F692," ",$G692),AllocFactorMatrix,(P$4+1),FALSE)*$E694</f>
        <v>-4559.6062210808113</v>
      </c>
      <c r="Q692" s="22">
        <f>VLOOKUP(CONCATENATE($F692," ",$G692),AllocFactorMatrix,(Q$4+1),FALSE)*$E694</f>
        <v>0</v>
      </c>
      <c r="R692" s="22">
        <f t="shared" si="345"/>
        <v>-142282.86908152502</v>
      </c>
      <c r="S692" s="22">
        <f>VLOOKUP(CONCATENATE($F692," ",$G692),AllocFactorMatrix,(S$4+1),FALSE)*$E694</f>
        <v>-5462.3876420346405</v>
      </c>
      <c r="T692" s="22">
        <f>VLOOKUP(CONCATENATE($F692," ",$G692),AllocFactorMatrix,(T$4+1),FALSE)*$E694</f>
        <v>-107971.21925572558</v>
      </c>
      <c r="U692" s="22">
        <f>VLOOKUP(CONCATENATE($F692," ",$G692),AllocFactorMatrix,(U$4+1),FALSE)*$E694</f>
        <v>-567616.11413355253</v>
      </c>
      <c r="V692" s="22">
        <f>VLOOKUP(CONCATENATE($F692," ",$G692),AllocFactorMatrix,(V$4+1),FALSE)*$E694</f>
        <v>-79371.37141049793</v>
      </c>
      <c r="W692" s="22">
        <f t="shared" si="347"/>
        <v>-760421.09244181064</v>
      </c>
      <c r="X692" s="22">
        <f>VLOOKUP(CONCATENATE($F692," ",$G692),AllocFactorMatrix,(X$4+1),FALSE)*$E694</f>
        <v>-30495.155469431789</v>
      </c>
      <c r="Y692" s="22">
        <f>VLOOKUP(CONCATENATE($F692," ",$G692),AllocFactorMatrix,(Y$4+1),FALSE)*$E694</f>
        <v>-576.63783776515686</v>
      </c>
      <c r="Z692" s="22">
        <f t="shared" si="346"/>
        <v>-31071.793307196946</v>
      </c>
      <c r="AA692" s="22">
        <f>VLOOKUP(CONCATENATE($F692," ",$G692),AllocFactorMatrix,(AA$4+1),FALSE)*$E694</f>
        <v>-575.18188174951638</v>
      </c>
      <c r="AB692" s="22">
        <f>VLOOKUP(CONCATENATE($F692," ",$G692),AllocFactorMatrix,(AB$4+1),FALSE)*$E694</f>
        <v>-12610.533770199698</v>
      </c>
      <c r="AC692" s="22">
        <f>VLOOKUP(CONCATENATE($F692," ",$G692),AllocFactorMatrix,(AC$4+1),FALSE)*$E694</f>
        <v>-2956.3984974424557</v>
      </c>
    </row>
    <row r="693" spans="4:29" hidden="1" outlineLevel="1">
      <c r="F693" s="42" t="str">
        <f>F694</f>
        <v>PROD_ENERGY</v>
      </c>
      <c r="G693" s="17" t="str">
        <f>$G$14</f>
        <v>CUSTOMER</v>
      </c>
      <c r="H693" s="21">
        <f t="shared" si="343"/>
        <v>0</v>
      </c>
      <c r="I693" s="22">
        <f>VLOOKUP(CONCATENATE($F693," ",$G693),AllocFactorMatrix,(I$4+1),FALSE)*$E694</f>
        <v>0</v>
      </c>
      <c r="J693" s="22">
        <f>VLOOKUP(CONCATENATE($F693," ",$G693),AllocFactorMatrix,(J$4+1),FALSE)*$E694</f>
        <v>0</v>
      </c>
      <c r="K693" s="22">
        <f>VLOOKUP(CONCATENATE($F693," ",$G693),AllocFactorMatrix,(K$4+1),FALSE)*$E694</f>
        <v>0</v>
      </c>
      <c r="L693" s="22">
        <f>VLOOKUP(CONCATENATE($F693," ",$G693),AllocFactorMatrix,(L$4+1),FALSE)*$E694</f>
        <v>0</v>
      </c>
      <c r="M693" s="22">
        <f t="shared" si="344"/>
        <v>0</v>
      </c>
      <c r="N693" s="22">
        <f>VLOOKUP(CONCATENATE($F693," ",$G693),AllocFactorMatrix,(N$4+1),FALSE)*$E694</f>
        <v>0</v>
      </c>
      <c r="O693" s="22">
        <f>VLOOKUP(CONCATENATE($F693," ",$G693),AllocFactorMatrix,(O$4+1),FALSE)*$E694</f>
        <v>0</v>
      </c>
      <c r="P693" s="22">
        <f>VLOOKUP(CONCATENATE($F693," ",$G693),AllocFactorMatrix,(P$4+1),FALSE)*$E694</f>
        <v>0</v>
      </c>
      <c r="Q693" s="22">
        <f>VLOOKUP(CONCATENATE($F693," ",$G693),AllocFactorMatrix,(Q$4+1),FALSE)*$E694</f>
        <v>0</v>
      </c>
      <c r="R693" s="22">
        <f t="shared" si="345"/>
        <v>0</v>
      </c>
      <c r="S693" s="22">
        <f>VLOOKUP(CONCATENATE($F693," ",$G693),AllocFactorMatrix,(S$4+1),FALSE)*$E694</f>
        <v>0</v>
      </c>
      <c r="T693" s="22">
        <f>VLOOKUP(CONCATENATE($F693," ",$G693),AllocFactorMatrix,(T$4+1),FALSE)*$E694</f>
        <v>0</v>
      </c>
      <c r="U693" s="22">
        <f>VLOOKUP(CONCATENATE($F693," ",$G693),AllocFactorMatrix,(U$4+1),FALSE)*$E694</f>
        <v>0</v>
      </c>
      <c r="V693" s="22">
        <f>VLOOKUP(CONCATENATE($F693," ",$G693),AllocFactorMatrix,(V$4+1),FALSE)*$E694</f>
        <v>0</v>
      </c>
      <c r="W693" s="22">
        <f t="shared" si="347"/>
        <v>0</v>
      </c>
      <c r="X693" s="22">
        <f>VLOOKUP(CONCATENATE($F693," ",$G693),AllocFactorMatrix,(X$4+1),FALSE)*$E694</f>
        <v>0</v>
      </c>
      <c r="Y693" s="22">
        <f>VLOOKUP(CONCATENATE($F693," ",$G693),AllocFactorMatrix,(Y$4+1),FALSE)*$E694</f>
        <v>0</v>
      </c>
      <c r="Z693" s="22">
        <f t="shared" si="346"/>
        <v>0</v>
      </c>
      <c r="AA693" s="22">
        <f>VLOOKUP(CONCATENATE($F693," ",$G693),AllocFactorMatrix,(AA$4+1),FALSE)*$E694</f>
        <v>0</v>
      </c>
      <c r="AB693" s="22">
        <f>VLOOKUP(CONCATENATE($F693," ",$G693),AllocFactorMatrix,(AB$4+1),FALSE)*$E694</f>
        <v>0</v>
      </c>
      <c r="AC693" s="22">
        <f>VLOOKUP(CONCATENATE($F693," ",$G693),AllocFactorMatrix,(AC$4+1),FALSE)*$E694</f>
        <v>0</v>
      </c>
    </row>
    <row r="694" spans="4:29" collapsed="1">
      <c r="D694" s="39" t="str">
        <f>D200</f>
        <v>Adj 4 - Remove FGD from Base Rates (Mitchell)</v>
      </c>
      <c r="E694" s="19">
        <v>-1844518</v>
      </c>
      <c r="F694" s="42" t="s">
        <v>31</v>
      </c>
      <c r="G694" s="17" t="str">
        <f>$G$15</f>
        <v>TOTAL</v>
      </c>
      <c r="H694" s="21">
        <f t="shared" si="343"/>
        <v>-1844517.9999999998</v>
      </c>
      <c r="I694" s="22">
        <f>VLOOKUP(CONCATENATE($F694," ",$G694),AllocFactorMatrix,(I$4+1),FALSE)*$E694</f>
        <v>-677710.30095965194</v>
      </c>
      <c r="J694" s="22">
        <f>VLOOKUP(CONCATENATE($F694," ",$G694),AllocFactorMatrix,(J$4+1),FALSE)*$E694</f>
        <v>-214080.83261789771</v>
      </c>
      <c r="K694" s="22">
        <f>VLOOKUP(CONCATENATE($F694," ",$G694),AllocFactorMatrix,(K$4+1),FALSE)*$E694</f>
        <v>-2673.5609176181451</v>
      </c>
      <c r="L694" s="22">
        <f>VLOOKUP(CONCATENATE($F694," ",$G694),AllocFactorMatrix,(L$4+1),FALSE)*$E694</f>
        <v>-135.43652490771862</v>
      </c>
      <c r="M694" s="22">
        <f t="shared" si="344"/>
        <v>-216889.83006042356</v>
      </c>
      <c r="N694" s="22">
        <f>VLOOKUP(CONCATENATE($F694," ",$G694),AllocFactorMatrix,(N$4+1),FALSE)*$E694</f>
        <v>-108462.84261585637</v>
      </c>
      <c r="O694" s="22">
        <f>VLOOKUP(CONCATENATE($F694," ",$G694),AllocFactorMatrix,(O$4+1),FALSE)*$E694</f>
        <v>-29260.420244587822</v>
      </c>
      <c r="P694" s="22">
        <f>VLOOKUP(CONCATENATE($F694," ",$G694),AllocFactorMatrix,(P$4+1),FALSE)*$E694</f>
        <v>-4559.6062210808113</v>
      </c>
      <c r="Q694" s="22">
        <f>VLOOKUP(CONCATENATE($F694," ",$G694),AllocFactorMatrix,(Q$4+1),FALSE)*$E694</f>
        <v>0</v>
      </c>
      <c r="R694" s="22">
        <f t="shared" si="345"/>
        <v>-142282.86908152502</v>
      </c>
      <c r="S694" s="22">
        <f>VLOOKUP(CONCATENATE($F694," ",$G694),AllocFactorMatrix,(S$4+1),FALSE)*$E694</f>
        <v>-5462.3876420346405</v>
      </c>
      <c r="T694" s="22">
        <f>VLOOKUP(CONCATENATE($F694," ",$G694),AllocFactorMatrix,(T$4+1),FALSE)*$E694</f>
        <v>-107971.21925572558</v>
      </c>
      <c r="U694" s="22">
        <f>VLOOKUP(CONCATENATE($F694," ",$G694),AllocFactorMatrix,(U$4+1),FALSE)*$E694</f>
        <v>-567616.11413355253</v>
      </c>
      <c r="V694" s="22">
        <f>VLOOKUP(CONCATENATE($F694," ",$G694),AllocFactorMatrix,(V$4+1),FALSE)*$E694</f>
        <v>-79371.37141049793</v>
      </c>
      <c r="W694" s="22">
        <f t="shared" si="347"/>
        <v>-760421.09244181064</v>
      </c>
      <c r="X694" s="22">
        <f>VLOOKUP(CONCATENATE($F694," ",$G694),AllocFactorMatrix,(X$4+1),FALSE)*$E694</f>
        <v>-30495.155469431789</v>
      </c>
      <c r="Y694" s="22">
        <f>VLOOKUP(CONCATENATE($F694," ",$G694),AllocFactorMatrix,(Y$4+1),FALSE)*$E694</f>
        <v>-576.63783776515686</v>
      </c>
      <c r="Z694" s="22">
        <f t="shared" si="346"/>
        <v>-31071.793307196946</v>
      </c>
      <c r="AA694" s="22">
        <f>VLOOKUP(CONCATENATE($F694," ",$G694),AllocFactorMatrix,(AA$4+1),FALSE)*$E694</f>
        <v>-575.18188174951638</v>
      </c>
      <c r="AB694" s="22">
        <f>VLOOKUP(CONCATENATE($F694," ",$G694),AllocFactorMatrix,(AB$4+1),FALSE)*$E694</f>
        <v>-12610.533770199698</v>
      </c>
      <c r="AC694" s="22">
        <f>VLOOKUP(CONCATENATE($F694," ",$G694),AllocFactorMatrix,(AC$4+1),FALSE)*$E694</f>
        <v>-2956.3984974424557</v>
      </c>
    </row>
    <row r="695" spans="4:29" hidden="1" outlineLevel="1">
      <c r="F695" s="42" t="str">
        <f>F702</f>
        <v>PROD_ENERGY</v>
      </c>
      <c r="G695" s="17" t="str">
        <f>$G$8</f>
        <v>PRODUCTION</v>
      </c>
      <c r="H695" s="21">
        <f t="shared" si="343"/>
        <v>0</v>
      </c>
      <c r="I695" s="22">
        <f>VLOOKUP(CONCATENATE($F695," ",$G695),AllocFactorMatrix,(I$4+1),FALSE)*$E702</f>
        <v>0</v>
      </c>
      <c r="J695" s="22">
        <f>VLOOKUP(CONCATENATE($F695," ",$G695),AllocFactorMatrix,(J$4+1),FALSE)*$E702</f>
        <v>0</v>
      </c>
      <c r="K695" s="22">
        <f>VLOOKUP(CONCATENATE($F695," ",$G695),AllocFactorMatrix,(K$4+1),FALSE)*$E702</f>
        <v>0</v>
      </c>
      <c r="L695" s="22">
        <f>VLOOKUP(CONCATENATE($F695," ",$G695),AllocFactorMatrix,(L$4+1),FALSE)*$E702</f>
        <v>0</v>
      </c>
      <c r="M695" s="22">
        <f t="shared" ref="M695:M702" si="348">SUBTOTAL(9,J695:L695)</f>
        <v>0</v>
      </c>
      <c r="N695" s="22">
        <f>VLOOKUP(CONCATENATE($F695," ",$G695),AllocFactorMatrix,(N$4+1),FALSE)*$E702</f>
        <v>0</v>
      </c>
      <c r="O695" s="22">
        <f>VLOOKUP(CONCATENATE($F695," ",$G695),AllocFactorMatrix,(O$4+1),FALSE)*$E702</f>
        <v>0</v>
      </c>
      <c r="P695" s="22">
        <f>VLOOKUP(CONCATENATE($F695," ",$G695),AllocFactorMatrix,(P$4+1),FALSE)*$E702</f>
        <v>0</v>
      </c>
      <c r="Q695" s="22">
        <f>VLOOKUP(CONCATENATE($F695," ",$G695),AllocFactorMatrix,(Q$4+1),FALSE)*$E702</f>
        <v>0</v>
      </c>
      <c r="R695" s="22">
        <f t="shared" ref="R695:R702" si="349">SUBTOTAL(9,N695:Q695)</f>
        <v>0</v>
      </c>
      <c r="S695" s="22">
        <f>VLOOKUP(CONCATENATE($F695," ",$G695),AllocFactorMatrix,(S$4+1),FALSE)*$E702</f>
        <v>0</v>
      </c>
      <c r="T695" s="22">
        <f>VLOOKUP(CONCATENATE($F695," ",$G695),AllocFactorMatrix,(T$4+1),FALSE)*$E702</f>
        <v>0</v>
      </c>
      <c r="U695" s="22">
        <f>VLOOKUP(CONCATENATE($F695," ",$G695),AllocFactorMatrix,(U$4+1),FALSE)*$E702</f>
        <v>0</v>
      </c>
      <c r="V695" s="22">
        <f>VLOOKUP(CONCATENATE($F695," ",$G695),AllocFactorMatrix,(V$4+1),FALSE)*$E702</f>
        <v>0</v>
      </c>
      <c r="W695" s="22">
        <f>SUBTOTAL(9,S695:V695)</f>
        <v>0</v>
      </c>
      <c r="X695" s="22">
        <f>VLOOKUP(CONCATENATE($F695," ",$G695),AllocFactorMatrix,(X$4+1),FALSE)*$E702</f>
        <v>0</v>
      </c>
      <c r="Y695" s="22">
        <f>VLOOKUP(CONCATENATE($F695," ",$G695),AllocFactorMatrix,(Y$4+1),FALSE)*$E702</f>
        <v>0</v>
      </c>
      <c r="Z695" s="22">
        <f t="shared" ref="Z695:Z702" si="350">SUBTOTAL(9,X695:Y695)</f>
        <v>0</v>
      </c>
      <c r="AA695" s="22">
        <f>VLOOKUP(CONCATENATE($F695," ",$G695),AllocFactorMatrix,(AA$4+1),FALSE)*$E702</f>
        <v>0</v>
      </c>
      <c r="AB695" s="22">
        <f>VLOOKUP(CONCATENATE($F695," ",$G695),AllocFactorMatrix,(AB$4+1),FALSE)*$E702</f>
        <v>0</v>
      </c>
      <c r="AC695" s="22">
        <f>VLOOKUP(CONCATENATE($F695," ",$G695),AllocFactorMatrix,(AC$4+1),FALSE)*$E702</f>
        <v>0</v>
      </c>
    </row>
    <row r="696" spans="4:29" hidden="1" outlineLevel="1">
      <c r="F696" s="42" t="str">
        <f>F702</f>
        <v>PROD_ENERGY</v>
      </c>
      <c r="G696" s="17" t="str">
        <f>$G$9</f>
        <v>BULKTRAN</v>
      </c>
      <c r="H696" s="21">
        <f t="shared" si="343"/>
        <v>0</v>
      </c>
      <c r="I696" s="22">
        <f>VLOOKUP(CONCATENATE($F696," ",$G696),AllocFactorMatrix,(I$4+1),FALSE)*$E702</f>
        <v>0</v>
      </c>
      <c r="J696" s="22">
        <f>VLOOKUP(CONCATENATE($F696," ",$G696),AllocFactorMatrix,(J$4+1),FALSE)*$E702</f>
        <v>0</v>
      </c>
      <c r="K696" s="22">
        <f>VLOOKUP(CONCATENATE($F696," ",$G696),AllocFactorMatrix,(K$4+1),FALSE)*$E702</f>
        <v>0</v>
      </c>
      <c r="L696" s="22">
        <f>VLOOKUP(CONCATENATE($F696," ",$G696),AllocFactorMatrix,(L$4+1),FALSE)*$E702</f>
        <v>0</v>
      </c>
      <c r="M696" s="22">
        <f t="shared" si="348"/>
        <v>0</v>
      </c>
      <c r="N696" s="22">
        <f>VLOOKUP(CONCATENATE($F696," ",$G696),AllocFactorMatrix,(N$4+1),FALSE)*$E702</f>
        <v>0</v>
      </c>
      <c r="O696" s="22">
        <f>VLOOKUP(CONCATENATE($F696," ",$G696),AllocFactorMatrix,(O$4+1),FALSE)*$E702</f>
        <v>0</v>
      </c>
      <c r="P696" s="22">
        <f>VLOOKUP(CONCATENATE($F696," ",$G696),AllocFactorMatrix,(P$4+1),FALSE)*$E702</f>
        <v>0</v>
      </c>
      <c r="Q696" s="22">
        <f>VLOOKUP(CONCATENATE($F696," ",$G696),AllocFactorMatrix,(Q$4+1),FALSE)*$E702</f>
        <v>0</v>
      </c>
      <c r="R696" s="22">
        <f t="shared" si="349"/>
        <v>0</v>
      </c>
      <c r="S696" s="22">
        <f>VLOOKUP(CONCATENATE($F696," ",$G696),AllocFactorMatrix,(S$4+1),FALSE)*$E702</f>
        <v>0</v>
      </c>
      <c r="T696" s="22">
        <f>VLOOKUP(CONCATENATE($F696," ",$G696),AllocFactorMatrix,(T$4+1),FALSE)*$E702</f>
        <v>0</v>
      </c>
      <c r="U696" s="22">
        <f>VLOOKUP(CONCATENATE($F696," ",$G696),AllocFactorMatrix,(U$4+1),FALSE)*$E702</f>
        <v>0</v>
      </c>
      <c r="V696" s="22">
        <f>VLOOKUP(CONCATENATE($F696," ",$G696),AllocFactorMatrix,(V$4+1),FALSE)*$E702</f>
        <v>0</v>
      </c>
      <c r="W696" s="22">
        <f t="shared" ref="W696:W702" si="351">SUBTOTAL(9,S696:V696)</f>
        <v>0</v>
      </c>
      <c r="X696" s="22">
        <f>VLOOKUP(CONCATENATE($F696," ",$G696),AllocFactorMatrix,(X$4+1),FALSE)*$E702</f>
        <v>0</v>
      </c>
      <c r="Y696" s="22">
        <f>VLOOKUP(CONCATENATE($F696," ",$G696),AllocFactorMatrix,(Y$4+1),FALSE)*$E702</f>
        <v>0</v>
      </c>
      <c r="Z696" s="22">
        <f t="shared" si="350"/>
        <v>0</v>
      </c>
      <c r="AA696" s="22">
        <f>VLOOKUP(CONCATENATE($F696," ",$G696),AllocFactorMatrix,(AA$4+1),FALSE)*$E702</f>
        <v>0</v>
      </c>
      <c r="AB696" s="22">
        <f>VLOOKUP(CONCATENATE($F696," ",$G696),AllocFactorMatrix,(AB$4+1),FALSE)*$E702</f>
        <v>0</v>
      </c>
      <c r="AC696" s="22">
        <f>VLOOKUP(CONCATENATE($F696," ",$G696),AllocFactorMatrix,(AC$4+1),FALSE)*$E702</f>
        <v>0</v>
      </c>
    </row>
    <row r="697" spans="4:29" hidden="1" outlineLevel="1">
      <c r="F697" s="42" t="str">
        <f>F702</f>
        <v>PROD_ENERGY</v>
      </c>
      <c r="G697" s="17" t="str">
        <f>$G$10</f>
        <v>SUBTRAN</v>
      </c>
      <c r="H697" s="21">
        <f t="shared" si="343"/>
        <v>0</v>
      </c>
      <c r="I697" s="22">
        <f>VLOOKUP(CONCATENATE($F697," ",$G697),AllocFactorMatrix,(I$4+1),FALSE)*$E702</f>
        <v>0</v>
      </c>
      <c r="J697" s="22">
        <f>VLOOKUP(CONCATENATE($F697," ",$G697),AllocFactorMatrix,(J$4+1),FALSE)*$E702</f>
        <v>0</v>
      </c>
      <c r="K697" s="22">
        <f>VLOOKUP(CONCATENATE($F697," ",$G697),AllocFactorMatrix,(K$4+1),FALSE)*$E702</f>
        <v>0</v>
      </c>
      <c r="L697" s="22">
        <f>VLOOKUP(CONCATENATE($F697," ",$G697),AllocFactorMatrix,(L$4+1),FALSE)*$E702</f>
        <v>0</v>
      </c>
      <c r="M697" s="22">
        <f t="shared" si="348"/>
        <v>0</v>
      </c>
      <c r="N697" s="22">
        <f>VLOOKUP(CONCATENATE($F697," ",$G697),AllocFactorMatrix,(N$4+1),FALSE)*$E702</f>
        <v>0</v>
      </c>
      <c r="O697" s="22">
        <f>VLOOKUP(CONCATENATE($F697," ",$G697),AllocFactorMatrix,(O$4+1),FALSE)*$E702</f>
        <v>0</v>
      </c>
      <c r="P697" s="22">
        <f>VLOOKUP(CONCATENATE($F697," ",$G697),AllocFactorMatrix,(P$4+1),FALSE)*$E702</f>
        <v>0</v>
      </c>
      <c r="Q697" s="22">
        <f>VLOOKUP(CONCATENATE($F697," ",$G697),AllocFactorMatrix,(Q$4+1),FALSE)*$E702</f>
        <v>0</v>
      </c>
      <c r="R697" s="22">
        <f t="shared" si="349"/>
        <v>0</v>
      </c>
      <c r="S697" s="22">
        <f>VLOOKUP(CONCATENATE($F697," ",$G697),AllocFactorMatrix,(S$4+1),FALSE)*$E702</f>
        <v>0</v>
      </c>
      <c r="T697" s="22">
        <f>VLOOKUP(CONCATENATE($F697," ",$G697),AllocFactorMatrix,(T$4+1),FALSE)*$E702</f>
        <v>0</v>
      </c>
      <c r="U697" s="22">
        <f>VLOOKUP(CONCATENATE($F697," ",$G697),AllocFactorMatrix,(U$4+1),FALSE)*$E702</f>
        <v>0</v>
      </c>
      <c r="V697" s="22">
        <f>VLOOKUP(CONCATENATE($F697," ",$G697),AllocFactorMatrix,(V$4+1),FALSE)*$E702</f>
        <v>0</v>
      </c>
      <c r="W697" s="22">
        <f t="shared" si="351"/>
        <v>0</v>
      </c>
      <c r="X697" s="22">
        <f>VLOOKUP(CONCATENATE($F697," ",$G697),AllocFactorMatrix,(X$4+1),FALSE)*$E702</f>
        <v>0</v>
      </c>
      <c r="Y697" s="22">
        <f>VLOOKUP(CONCATENATE($F697," ",$G697),AllocFactorMatrix,(Y$4+1),FALSE)*$E702</f>
        <v>0</v>
      </c>
      <c r="Z697" s="22">
        <f t="shared" si="350"/>
        <v>0</v>
      </c>
      <c r="AA697" s="22">
        <f>VLOOKUP(CONCATENATE($F697," ",$G697),AllocFactorMatrix,(AA$4+1),FALSE)*$E702</f>
        <v>0</v>
      </c>
      <c r="AB697" s="22">
        <f>VLOOKUP(CONCATENATE($F697," ",$G697),AllocFactorMatrix,(AB$4+1),FALSE)*$E702</f>
        <v>0</v>
      </c>
      <c r="AC697" s="22">
        <f>VLOOKUP(CONCATENATE($F697," ",$G697),AllocFactorMatrix,(AC$4+1),FALSE)*$E702</f>
        <v>0</v>
      </c>
    </row>
    <row r="698" spans="4:29" hidden="1" outlineLevel="1">
      <c r="F698" s="42" t="str">
        <f>F702</f>
        <v>PROD_ENERGY</v>
      </c>
      <c r="G698" s="17" t="str">
        <f>$G$11</f>
        <v>DISTPRI</v>
      </c>
      <c r="H698" s="21">
        <f t="shared" si="343"/>
        <v>0</v>
      </c>
      <c r="I698" s="22">
        <f>VLOOKUP(CONCATENATE($F698," ",$G698),AllocFactorMatrix,(I$4+1),FALSE)*$E702</f>
        <v>0</v>
      </c>
      <c r="J698" s="22">
        <f>VLOOKUP(CONCATENATE($F698," ",$G698),AllocFactorMatrix,(J$4+1),FALSE)*$E702</f>
        <v>0</v>
      </c>
      <c r="K698" s="22">
        <f>VLOOKUP(CONCATENATE($F698," ",$G698),AllocFactorMatrix,(K$4+1),FALSE)*$E702</f>
        <v>0</v>
      </c>
      <c r="L698" s="22">
        <f>VLOOKUP(CONCATENATE($F698," ",$G698),AllocFactorMatrix,(L$4+1),FALSE)*$E702</f>
        <v>0</v>
      </c>
      <c r="M698" s="22">
        <f t="shared" si="348"/>
        <v>0</v>
      </c>
      <c r="N698" s="22">
        <f>VLOOKUP(CONCATENATE($F698," ",$G698),AllocFactorMatrix,(N$4+1),FALSE)*$E702</f>
        <v>0</v>
      </c>
      <c r="O698" s="22">
        <f>VLOOKUP(CONCATENATE($F698," ",$G698),AllocFactorMatrix,(O$4+1),FALSE)*$E702</f>
        <v>0</v>
      </c>
      <c r="P698" s="22">
        <f>VLOOKUP(CONCATENATE($F698," ",$G698),AllocFactorMatrix,(P$4+1),FALSE)*$E702</f>
        <v>0</v>
      </c>
      <c r="Q698" s="22">
        <f>VLOOKUP(CONCATENATE($F698," ",$G698),AllocFactorMatrix,(Q$4+1),FALSE)*$E702</f>
        <v>0</v>
      </c>
      <c r="R698" s="22">
        <f t="shared" si="349"/>
        <v>0</v>
      </c>
      <c r="S698" s="22">
        <f>VLOOKUP(CONCATENATE($F698," ",$G698),AllocFactorMatrix,(S$4+1),FALSE)*$E702</f>
        <v>0</v>
      </c>
      <c r="T698" s="22">
        <f>VLOOKUP(CONCATENATE($F698," ",$G698),AllocFactorMatrix,(T$4+1),FALSE)*$E702</f>
        <v>0</v>
      </c>
      <c r="U698" s="22">
        <f>VLOOKUP(CONCATENATE($F698," ",$G698),AllocFactorMatrix,(U$4+1),FALSE)*$E702</f>
        <v>0</v>
      </c>
      <c r="V698" s="22">
        <f>VLOOKUP(CONCATENATE($F698," ",$G698),AllocFactorMatrix,(V$4+1),FALSE)*$E702</f>
        <v>0</v>
      </c>
      <c r="W698" s="22">
        <f t="shared" si="351"/>
        <v>0</v>
      </c>
      <c r="X698" s="22">
        <f>VLOOKUP(CONCATENATE($F698," ",$G698),AllocFactorMatrix,(X$4+1),FALSE)*$E702</f>
        <v>0</v>
      </c>
      <c r="Y698" s="22">
        <f>VLOOKUP(CONCATENATE($F698," ",$G698),AllocFactorMatrix,(Y$4+1),FALSE)*$E702</f>
        <v>0</v>
      </c>
      <c r="Z698" s="22">
        <f t="shared" si="350"/>
        <v>0</v>
      </c>
      <c r="AA698" s="22">
        <f>VLOOKUP(CONCATENATE($F698," ",$G698),AllocFactorMatrix,(AA$4+1),FALSE)*$E702</f>
        <v>0</v>
      </c>
      <c r="AB698" s="22">
        <f>VLOOKUP(CONCATENATE($F698," ",$G698),AllocFactorMatrix,(AB$4+1),FALSE)*$E702</f>
        <v>0</v>
      </c>
      <c r="AC698" s="22">
        <f>VLOOKUP(CONCATENATE($F698," ",$G698),AllocFactorMatrix,(AC$4+1),FALSE)*$E702</f>
        <v>0</v>
      </c>
    </row>
    <row r="699" spans="4:29" hidden="1" outlineLevel="1">
      <c r="F699" s="42" t="str">
        <f>F702</f>
        <v>PROD_ENERGY</v>
      </c>
      <c r="G699" s="17" t="str">
        <f>$G$12</f>
        <v>DISTSEC</v>
      </c>
      <c r="H699" s="21">
        <f t="shared" si="343"/>
        <v>0</v>
      </c>
      <c r="I699" s="22">
        <f>VLOOKUP(CONCATENATE($F699," ",$G699),AllocFactorMatrix,(I$4+1),FALSE)*$E702</f>
        <v>0</v>
      </c>
      <c r="J699" s="22">
        <f>VLOOKUP(CONCATENATE($F699," ",$G699),AllocFactorMatrix,(J$4+1),FALSE)*$E702</f>
        <v>0</v>
      </c>
      <c r="K699" s="22">
        <f>VLOOKUP(CONCATENATE($F699," ",$G699),AllocFactorMatrix,(K$4+1),FALSE)*$E702</f>
        <v>0</v>
      </c>
      <c r="L699" s="22">
        <f>VLOOKUP(CONCATENATE($F699," ",$G699),AllocFactorMatrix,(L$4+1),FALSE)*$E702</f>
        <v>0</v>
      </c>
      <c r="M699" s="22">
        <f t="shared" si="348"/>
        <v>0</v>
      </c>
      <c r="N699" s="22">
        <f>VLOOKUP(CONCATENATE($F699," ",$G699),AllocFactorMatrix,(N$4+1),FALSE)*$E702</f>
        <v>0</v>
      </c>
      <c r="O699" s="22">
        <f>VLOOKUP(CONCATENATE($F699," ",$G699),AllocFactorMatrix,(O$4+1),FALSE)*$E702</f>
        <v>0</v>
      </c>
      <c r="P699" s="22">
        <f>VLOOKUP(CONCATENATE($F699," ",$G699),AllocFactorMatrix,(P$4+1),FALSE)*$E702</f>
        <v>0</v>
      </c>
      <c r="Q699" s="22">
        <f>VLOOKUP(CONCATENATE($F699," ",$G699),AllocFactorMatrix,(Q$4+1),FALSE)*$E702</f>
        <v>0</v>
      </c>
      <c r="R699" s="22">
        <f t="shared" si="349"/>
        <v>0</v>
      </c>
      <c r="S699" s="22">
        <f>VLOOKUP(CONCATENATE($F699," ",$G699),AllocFactorMatrix,(S$4+1),FALSE)*$E702</f>
        <v>0</v>
      </c>
      <c r="T699" s="22">
        <f>VLOOKUP(CONCATENATE($F699," ",$G699),AllocFactorMatrix,(T$4+1),FALSE)*$E702</f>
        <v>0</v>
      </c>
      <c r="U699" s="22">
        <f>VLOOKUP(CONCATENATE($F699," ",$G699),AllocFactorMatrix,(U$4+1),FALSE)*$E702</f>
        <v>0</v>
      </c>
      <c r="V699" s="22">
        <f>VLOOKUP(CONCATENATE($F699," ",$G699),AllocFactorMatrix,(V$4+1),FALSE)*$E702</f>
        <v>0</v>
      </c>
      <c r="W699" s="22">
        <f t="shared" si="351"/>
        <v>0</v>
      </c>
      <c r="X699" s="22">
        <f>VLOOKUP(CONCATENATE($F699," ",$G699),AllocFactorMatrix,(X$4+1),FALSE)*$E702</f>
        <v>0</v>
      </c>
      <c r="Y699" s="22">
        <f>VLOOKUP(CONCATENATE($F699," ",$G699),AllocFactorMatrix,(Y$4+1),FALSE)*$E702</f>
        <v>0</v>
      </c>
      <c r="Z699" s="22">
        <f t="shared" si="350"/>
        <v>0</v>
      </c>
      <c r="AA699" s="22">
        <f>VLOOKUP(CONCATENATE($F699," ",$G699),AllocFactorMatrix,(AA$4+1),FALSE)*$E702</f>
        <v>0</v>
      </c>
      <c r="AB699" s="22">
        <f>VLOOKUP(CONCATENATE($F699," ",$G699),AllocFactorMatrix,(AB$4+1),FALSE)*$E702</f>
        <v>0</v>
      </c>
      <c r="AC699" s="22">
        <f>VLOOKUP(CONCATENATE($F699," ",$G699),AllocFactorMatrix,(AC$4+1),FALSE)*$E702</f>
        <v>0</v>
      </c>
    </row>
    <row r="700" spans="4:29" hidden="1" outlineLevel="1">
      <c r="F700" s="42" t="str">
        <f>F702</f>
        <v>PROD_ENERGY</v>
      </c>
      <c r="G700" s="17" t="str">
        <f>$G$13</f>
        <v>ENERGY</v>
      </c>
      <c r="H700" s="21">
        <f t="shared" si="343"/>
        <v>-16290160</v>
      </c>
      <c r="I700" s="22">
        <f>VLOOKUP(CONCATENATE($F700," ",$G700),AllocFactorMatrix,(I$4+1),FALSE)*$E702</f>
        <v>-5985308.4850789653</v>
      </c>
      <c r="J700" s="22">
        <f>VLOOKUP(CONCATENATE($F700," ",$G700),AllocFactorMatrix,(J$4+1),FALSE)*$E702</f>
        <v>-1890689.6090354081</v>
      </c>
      <c r="K700" s="22">
        <f>VLOOKUP(CONCATENATE($F700," ",$G700),AllocFactorMatrix,(K$4+1),FALSE)*$E702</f>
        <v>-23611.987043632216</v>
      </c>
      <c r="L700" s="22">
        <f>VLOOKUP(CONCATENATE($F700," ",$G700),AllocFactorMatrix,(L$4+1),FALSE)*$E702</f>
        <v>-1196.1296450296074</v>
      </c>
      <c r="M700" s="22">
        <f t="shared" si="348"/>
        <v>-1915497.7257240699</v>
      </c>
      <c r="N700" s="22">
        <f>VLOOKUP(CONCATENATE($F700," ",$G700),AllocFactorMatrix,(N$4+1),FALSE)*$E702</f>
        <v>-957907.19324350252</v>
      </c>
      <c r="O700" s="22">
        <f>VLOOKUP(CONCATENATE($F700," ",$G700),AllocFactorMatrix,(O$4+1),FALSE)*$E702</f>
        <v>-258418.14905117475</v>
      </c>
      <c r="P700" s="22">
        <f>VLOOKUP(CONCATENATE($F700," ",$G700),AllocFactorMatrix,(P$4+1),FALSE)*$E702</f>
        <v>-40268.902162191851</v>
      </c>
      <c r="Q700" s="22">
        <f>VLOOKUP(CONCATENATE($F700," ",$G700),AllocFactorMatrix,(Q$4+1),FALSE)*$E702</f>
        <v>0</v>
      </c>
      <c r="R700" s="22">
        <f t="shared" si="349"/>
        <v>-1256594.2444568691</v>
      </c>
      <c r="S700" s="22">
        <f>VLOOKUP(CONCATENATE($F700," ",$G700),AllocFactorMatrix,(S$4+1),FALSE)*$E702</f>
        <v>-48241.962762503274</v>
      </c>
      <c r="T700" s="22">
        <f>VLOOKUP(CONCATENATE($F700," ",$G700),AllocFactorMatrix,(T$4+1),FALSE)*$E702</f>
        <v>-953565.34176996408</v>
      </c>
      <c r="U700" s="22">
        <f>VLOOKUP(CONCATENATE($F700," ",$G700),AllocFactorMatrix,(U$4+1),FALSE)*$E702</f>
        <v>-5012993.8107483005</v>
      </c>
      <c r="V700" s="22">
        <f>VLOOKUP(CONCATENATE($F700," ",$G700),AllocFactorMatrix,(V$4+1),FALSE)*$E702</f>
        <v>-700981.14504517545</v>
      </c>
      <c r="W700" s="22">
        <f t="shared" si="351"/>
        <v>-6715782.2603259431</v>
      </c>
      <c r="X700" s="22">
        <f>VLOOKUP(CONCATENATE($F700," ",$G700),AllocFactorMatrix,(X$4+1),FALSE)*$E702</f>
        <v>-269322.9135318381</v>
      </c>
      <c r="Y700" s="22">
        <f>VLOOKUP(CONCATENATE($F700," ",$G700),AllocFactorMatrix,(Y$4+1),FALSE)*$E702</f>
        <v>-5092.6706268241605</v>
      </c>
      <c r="Z700" s="22">
        <f t="shared" si="350"/>
        <v>-274415.58415866224</v>
      </c>
      <c r="AA700" s="22">
        <f>VLOOKUP(CONCATENATE($F700," ",$G700),AllocFactorMatrix,(AA$4+1),FALSE)*$E702</f>
        <v>-5079.8121150353109</v>
      </c>
      <c r="AB700" s="22">
        <f>VLOOKUP(CONCATENATE($F700," ",$G700),AllocFactorMatrix,(AB$4+1),FALSE)*$E702</f>
        <v>-111371.97511867942</v>
      </c>
      <c r="AC700" s="22">
        <f>VLOOKUP(CONCATENATE($F700," ",$G700),AllocFactorMatrix,(AC$4+1),FALSE)*$E702</f>
        <v>-26109.913021774355</v>
      </c>
    </row>
    <row r="701" spans="4:29" hidden="1" outlineLevel="1">
      <c r="F701" s="42" t="str">
        <f>F702</f>
        <v>PROD_ENERGY</v>
      </c>
      <c r="G701" s="17" t="str">
        <f>$G$14</f>
        <v>CUSTOMER</v>
      </c>
      <c r="H701" s="21">
        <f t="shared" si="343"/>
        <v>0</v>
      </c>
      <c r="I701" s="22">
        <f>VLOOKUP(CONCATENATE($F701," ",$G701),AllocFactorMatrix,(I$4+1),FALSE)*$E702</f>
        <v>0</v>
      </c>
      <c r="J701" s="22">
        <f>VLOOKUP(CONCATENATE($F701," ",$G701),AllocFactorMatrix,(J$4+1),FALSE)*$E702</f>
        <v>0</v>
      </c>
      <c r="K701" s="22">
        <f>VLOOKUP(CONCATENATE($F701," ",$G701),AllocFactorMatrix,(K$4+1),FALSE)*$E702</f>
        <v>0</v>
      </c>
      <c r="L701" s="22">
        <f>VLOOKUP(CONCATENATE($F701," ",$G701),AllocFactorMatrix,(L$4+1),FALSE)*$E702</f>
        <v>0</v>
      </c>
      <c r="M701" s="22">
        <f t="shared" si="348"/>
        <v>0</v>
      </c>
      <c r="N701" s="22">
        <f>VLOOKUP(CONCATENATE($F701," ",$G701),AllocFactorMatrix,(N$4+1),FALSE)*$E702</f>
        <v>0</v>
      </c>
      <c r="O701" s="22">
        <f>VLOOKUP(CONCATENATE($F701," ",$G701),AllocFactorMatrix,(O$4+1),FALSE)*$E702</f>
        <v>0</v>
      </c>
      <c r="P701" s="22">
        <f>VLOOKUP(CONCATENATE($F701," ",$G701),AllocFactorMatrix,(P$4+1),FALSE)*$E702</f>
        <v>0</v>
      </c>
      <c r="Q701" s="22">
        <f>VLOOKUP(CONCATENATE($F701," ",$G701),AllocFactorMatrix,(Q$4+1),FALSE)*$E702</f>
        <v>0</v>
      </c>
      <c r="R701" s="22">
        <f t="shared" si="349"/>
        <v>0</v>
      </c>
      <c r="S701" s="22">
        <f>VLOOKUP(CONCATENATE($F701," ",$G701),AllocFactorMatrix,(S$4+1),FALSE)*$E702</f>
        <v>0</v>
      </c>
      <c r="T701" s="22">
        <f>VLOOKUP(CONCATENATE($F701," ",$G701),AllocFactorMatrix,(T$4+1),FALSE)*$E702</f>
        <v>0</v>
      </c>
      <c r="U701" s="22">
        <f>VLOOKUP(CONCATENATE($F701," ",$G701),AllocFactorMatrix,(U$4+1),FALSE)*$E702</f>
        <v>0</v>
      </c>
      <c r="V701" s="22">
        <f>VLOOKUP(CONCATENATE($F701," ",$G701),AllocFactorMatrix,(V$4+1),FALSE)*$E702</f>
        <v>0</v>
      </c>
      <c r="W701" s="22">
        <f t="shared" si="351"/>
        <v>0</v>
      </c>
      <c r="X701" s="22">
        <f>VLOOKUP(CONCATENATE($F701," ",$G701),AllocFactorMatrix,(X$4+1),FALSE)*$E702</f>
        <v>0</v>
      </c>
      <c r="Y701" s="22">
        <f>VLOOKUP(CONCATENATE($F701," ",$G701),AllocFactorMatrix,(Y$4+1),FALSE)*$E702</f>
        <v>0</v>
      </c>
      <c r="Z701" s="22">
        <f t="shared" si="350"/>
        <v>0</v>
      </c>
      <c r="AA701" s="22">
        <f>VLOOKUP(CONCATENATE($F701," ",$G701),AllocFactorMatrix,(AA$4+1),FALSE)*$E702</f>
        <v>0</v>
      </c>
      <c r="AB701" s="22">
        <f>VLOOKUP(CONCATENATE($F701," ",$G701),AllocFactorMatrix,(AB$4+1),FALSE)*$E702</f>
        <v>0</v>
      </c>
      <c r="AC701" s="22">
        <f>VLOOKUP(CONCATENATE($F701," ",$G701),AllocFactorMatrix,(AC$4+1),FALSE)*$E702</f>
        <v>0</v>
      </c>
    </row>
    <row r="702" spans="4:29" collapsed="1">
      <c r="D702" s="39" t="s">
        <v>618</v>
      </c>
      <c r="E702" s="19">
        <v>-16290160</v>
      </c>
      <c r="F702" s="42" t="s">
        <v>31</v>
      </c>
      <c r="G702" s="17" t="str">
        <f>$G$15</f>
        <v>TOTAL</v>
      </c>
      <c r="H702" s="21">
        <f t="shared" si="343"/>
        <v>-16290160</v>
      </c>
      <c r="I702" s="22">
        <f>VLOOKUP(CONCATENATE($F702," ",$G702),AllocFactorMatrix,(I$4+1),FALSE)*$E702</f>
        <v>-5985308.4850789653</v>
      </c>
      <c r="J702" s="22">
        <f>VLOOKUP(CONCATENATE($F702," ",$G702),AllocFactorMatrix,(J$4+1),FALSE)*$E702</f>
        <v>-1890689.6090354081</v>
      </c>
      <c r="K702" s="22">
        <f>VLOOKUP(CONCATENATE($F702," ",$G702),AllocFactorMatrix,(K$4+1),FALSE)*$E702</f>
        <v>-23611.987043632216</v>
      </c>
      <c r="L702" s="22">
        <f>VLOOKUP(CONCATENATE($F702," ",$G702),AllocFactorMatrix,(L$4+1),FALSE)*$E702</f>
        <v>-1196.1296450296074</v>
      </c>
      <c r="M702" s="22">
        <f t="shared" si="348"/>
        <v>-1915497.7257240699</v>
      </c>
      <c r="N702" s="22">
        <f>VLOOKUP(CONCATENATE($F702," ",$G702),AllocFactorMatrix,(N$4+1),FALSE)*$E702</f>
        <v>-957907.19324350252</v>
      </c>
      <c r="O702" s="22">
        <f>VLOOKUP(CONCATENATE($F702," ",$G702),AllocFactorMatrix,(O$4+1),FALSE)*$E702</f>
        <v>-258418.14905117475</v>
      </c>
      <c r="P702" s="22">
        <f>VLOOKUP(CONCATENATE($F702," ",$G702),AllocFactorMatrix,(P$4+1),FALSE)*$E702</f>
        <v>-40268.902162191851</v>
      </c>
      <c r="Q702" s="22">
        <f>VLOOKUP(CONCATENATE($F702," ",$G702),AllocFactorMatrix,(Q$4+1),FALSE)*$E702</f>
        <v>0</v>
      </c>
      <c r="R702" s="22">
        <f t="shared" si="349"/>
        <v>-1256594.2444568691</v>
      </c>
      <c r="S702" s="22">
        <f>VLOOKUP(CONCATENATE($F702," ",$G702),AllocFactorMatrix,(S$4+1),FALSE)*$E702</f>
        <v>-48241.962762503274</v>
      </c>
      <c r="T702" s="22">
        <f>VLOOKUP(CONCATENATE($F702," ",$G702),AllocFactorMatrix,(T$4+1),FALSE)*$E702</f>
        <v>-953565.34176996408</v>
      </c>
      <c r="U702" s="22">
        <f>VLOOKUP(CONCATENATE($F702," ",$G702),AllocFactorMatrix,(U$4+1),FALSE)*$E702</f>
        <v>-5012993.8107483005</v>
      </c>
      <c r="V702" s="22">
        <f>VLOOKUP(CONCATENATE($F702," ",$G702),AllocFactorMatrix,(V$4+1),FALSE)*$E702</f>
        <v>-700981.14504517545</v>
      </c>
      <c r="W702" s="22">
        <f t="shared" si="351"/>
        <v>-6715782.2603259431</v>
      </c>
      <c r="X702" s="22">
        <f>VLOOKUP(CONCATENATE($F702," ",$G702),AllocFactorMatrix,(X$4+1),FALSE)*$E702</f>
        <v>-269322.9135318381</v>
      </c>
      <c r="Y702" s="22">
        <f>VLOOKUP(CONCATENATE($F702," ",$G702),AllocFactorMatrix,(Y$4+1),FALSE)*$E702</f>
        <v>-5092.6706268241605</v>
      </c>
      <c r="Z702" s="22">
        <f t="shared" si="350"/>
        <v>-274415.58415866224</v>
      </c>
      <c r="AA702" s="22">
        <f>VLOOKUP(CONCATENATE($F702," ",$G702),AllocFactorMatrix,(AA$4+1),FALSE)*$E702</f>
        <v>-5079.8121150353109</v>
      </c>
      <c r="AB702" s="22">
        <f>VLOOKUP(CONCATENATE($F702," ",$G702),AllocFactorMatrix,(AB$4+1),FALSE)*$E702</f>
        <v>-111371.97511867942</v>
      </c>
      <c r="AC702" s="22">
        <f>VLOOKUP(CONCATENATE($F702," ",$G702),AllocFactorMatrix,(AC$4+1),FALSE)*$E702</f>
        <v>-26109.913021774355</v>
      </c>
    </row>
    <row r="703" spans="4:29" hidden="1" outlineLevel="1">
      <c r="F703" s="42"/>
      <c r="G703" s="17" t="str">
        <f>$G$8</f>
        <v>PRODUCTION</v>
      </c>
      <c r="H703" s="19">
        <f t="shared" ref="H703:AC703" si="352">H695+H687</f>
        <v>0</v>
      </c>
      <c r="I703" s="19">
        <f t="shared" si="352"/>
        <v>0</v>
      </c>
      <c r="J703" s="19">
        <f t="shared" si="352"/>
        <v>0</v>
      </c>
      <c r="K703" s="19">
        <f t="shared" si="352"/>
        <v>0</v>
      </c>
      <c r="L703" s="19">
        <f t="shared" si="352"/>
        <v>0</v>
      </c>
      <c r="M703" s="19">
        <f t="shared" si="352"/>
        <v>0</v>
      </c>
      <c r="N703" s="19">
        <f t="shared" si="352"/>
        <v>0</v>
      </c>
      <c r="O703" s="19">
        <f t="shared" si="352"/>
        <v>0</v>
      </c>
      <c r="P703" s="19">
        <f t="shared" si="352"/>
        <v>0</v>
      </c>
      <c r="Q703" s="19">
        <f t="shared" si="352"/>
        <v>0</v>
      </c>
      <c r="R703" s="19">
        <f t="shared" si="352"/>
        <v>0</v>
      </c>
      <c r="S703" s="19">
        <f t="shared" si="352"/>
        <v>0</v>
      </c>
      <c r="T703" s="19">
        <f t="shared" si="352"/>
        <v>0</v>
      </c>
      <c r="U703" s="19">
        <f t="shared" si="352"/>
        <v>0</v>
      </c>
      <c r="V703" s="19">
        <f t="shared" si="352"/>
        <v>0</v>
      </c>
      <c r="W703" s="19">
        <f t="shared" si="352"/>
        <v>0</v>
      </c>
      <c r="X703" s="19">
        <f t="shared" si="352"/>
        <v>0</v>
      </c>
      <c r="Y703" s="19">
        <f t="shared" si="352"/>
        <v>0</v>
      </c>
      <c r="Z703" s="19">
        <f t="shared" si="352"/>
        <v>0</v>
      </c>
      <c r="AA703" s="19">
        <f t="shared" si="352"/>
        <v>0</v>
      </c>
      <c r="AB703" s="19">
        <f t="shared" si="352"/>
        <v>0</v>
      </c>
      <c r="AC703" s="19">
        <f t="shared" si="352"/>
        <v>0</v>
      </c>
    </row>
    <row r="704" spans="4:29" hidden="1" outlineLevel="1">
      <c r="F704" s="42"/>
      <c r="G704" s="17" t="str">
        <f>$G$9</f>
        <v>BULKTRAN</v>
      </c>
      <c r="H704" s="19">
        <f t="shared" ref="H704:AC704" si="353">H696+H688</f>
        <v>0</v>
      </c>
      <c r="I704" s="19">
        <f t="shared" si="353"/>
        <v>0</v>
      </c>
      <c r="J704" s="19">
        <f t="shared" si="353"/>
        <v>0</v>
      </c>
      <c r="K704" s="19">
        <f t="shared" si="353"/>
        <v>0</v>
      </c>
      <c r="L704" s="19">
        <f t="shared" si="353"/>
        <v>0</v>
      </c>
      <c r="M704" s="19">
        <f t="shared" si="353"/>
        <v>0</v>
      </c>
      <c r="N704" s="19">
        <f t="shared" si="353"/>
        <v>0</v>
      </c>
      <c r="O704" s="19">
        <f t="shared" si="353"/>
        <v>0</v>
      </c>
      <c r="P704" s="19">
        <f t="shared" si="353"/>
        <v>0</v>
      </c>
      <c r="Q704" s="19">
        <f t="shared" si="353"/>
        <v>0</v>
      </c>
      <c r="R704" s="19">
        <f t="shared" si="353"/>
        <v>0</v>
      </c>
      <c r="S704" s="19">
        <f t="shared" si="353"/>
        <v>0</v>
      </c>
      <c r="T704" s="19">
        <f t="shared" si="353"/>
        <v>0</v>
      </c>
      <c r="U704" s="19">
        <f t="shared" si="353"/>
        <v>0</v>
      </c>
      <c r="V704" s="19">
        <f t="shared" si="353"/>
        <v>0</v>
      </c>
      <c r="W704" s="19">
        <f t="shared" si="353"/>
        <v>0</v>
      </c>
      <c r="X704" s="19">
        <f t="shared" si="353"/>
        <v>0</v>
      </c>
      <c r="Y704" s="19">
        <f t="shared" si="353"/>
        <v>0</v>
      </c>
      <c r="Z704" s="19">
        <f t="shared" si="353"/>
        <v>0</v>
      </c>
      <c r="AA704" s="19">
        <f t="shared" si="353"/>
        <v>0</v>
      </c>
      <c r="AB704" s="19">
        <f t="shared" si="353"/>
        <v>0</v>
      </c>
      <c r="AC704" s="19">
        <f t="shared" si="353"/>
        <v>0</v>
      </c>
    </row>
    <row r="705" spans="3:29" hidden="1" outlineLevel="1">
      <c r="F705" s="42"/>
      <c r="G705" s="17" t="str">
        <f>$G$10</f>
        <v>SUBTRAN</v>
      </c>
      <c r="H705" s="19">
        <f t="shared" ref="H705:AC705" si="354">H697+H689</f>
        <v>0</v>
      </c>
      <c r="I705" s="19">
        <f t="shared" si="354"/>
        <v>0</v>
      </c>
      <c r="J705" s="19">
        <f t="shared" si="354"/>
        <v>0</v>
      </c>
      <c r="K705" s="19">
        <f t="shared" si="354"/>
        <v>0</v>
      </c>
      <c r="L705" s="19">
        <f t="shared" si="354"/>
        <v>0</v>
      </c>
      <c r="M705" s="19">
        <f t="shared" si="354"/>
        <v>0</v>
      </c>
      <c r="N705" s="19">
        <f t="shared" si="354"/>
        <v>0</v>
      </c>
      <c r="O705" s="19">
        <f t="shared" si="354"/>
        <v>0</v>
      </c>
      <c r="P705" s="19">
        <f t="shared" si="354"/>
        <v>0</v>
      </c>
      <c r="Q705" s="19">
        <f t="shared" si="354"/>
        <v>0</v>
      </c>
      <c r="R705" s="19">
        <f t="shared" si="354"/>
        <v>0</v>
      </c>
      <c r="S705" s="19">
        <f t="shared" si="354"/>
        <v>0</v>
      </c>
      <c r="T705" s="19">
        <f t="shared" si="354"/>
        <v>0</v>
      </c>
      <c r="U705" s="19">
        <f t="shared" si="354"/>
        <v>0</v>
      </c>
      <c r="V705" s="19">
        <f t="shared" si="354"/>
        <v>0</v>
      </c>
      <c r="W705" s="19">
        <f t="shared" si="354"/>
        <v>0</v>
      </c>
      <c r="X705" s="19">
        <f t="shared" si="354"/>
        <v>0</v>
      </c>
      <c r="Y705" s="19">
        <f t="shared" si="354"/>
        <v>0</v>
      </c>
      <c r="Z705" s="19">
        <f t="shared" si="354"/>
        <v>0</v>
      </c>
      <c r="AA705" s="19">
        <f t="shared" si="354"/>
        <v>0</v>
      </c>
      <c r="AB705" s="19">
        <f t="shared" si="354"/>
        <v>0</v>
      </c>
      <c r="AC705" s="19">
        <f t="shared" si="354"/>
        <v>0</v>
      </c>
    </row>
    <row r="706" spans="3:29" hidden="1" outlineLevel="1">
      <c r="F706" s="42"/>
      <c r="G706" s="17" t="str">
        <f>$G$11</f>
        <v>DISTPRI</v>
      </c>
      <c r="H706" s="19">
        <f t="shared" ref="H706:AC706" si="355">H698+H690</f>
        <v>0</v>
      </c>
      <c r="I706" s="19">
        <f t="shared" si="355"/>
        <v>0</v>
      </c>
      <c r="J706" s="19">
        <f t="shared" si="355"/>
        <v>0</v>
      </c>
      <c r="K706" s="19">
        <f t="shared" si="355"/>
        <v>0</v>
      </c>
      <c r="L706" s="19">
        <f t="shared" si="355"/>
        <v>0</v>
      </c>
      <c r="M706" s="19">
        <f t="shared" si="355"/>
        <v>0</v>
      </c>
      <c r="N706" s="19">
        <f t="shared" si="355"/>
        <v>0</v>
      </c>
      <c r="O706" s="19">
        <f t="shared" si="355"/>
        <v>0</v>
      </c>
      <c r="P706" s="19">
        <f t="shared" si="355"/>
        <v>0</v>
      </c>
      <c r="Q706" s="19">
        <f t="shared" si="355"/>
        <v>0</v>
      </c>
      <c r="R706" s="19">
        <f t="shared" si="355"/>
        <v>0</v>
      </c>
      <c r="S706" s="19">
        <f t="shared" si="355"/>
        <v>0</v>
      </c>
      <c r="T706" s="19">
        <f t="shared" si="355"/>
        <v>0</v>
      </c>
      <c r="U706" s="19">
        <f t="shared" si="355"/>
        <v>0</v>
      </c>
      <c r="V706" s="19">
        <f t="shared" si="355"/>
        <v>0</v>
      </c>
      <c r="W706" s="19">
        <f t="shared" si="355"/>
        <v>0</v>
      </c>
      <c r="X706" s="19">
        <f t="shared" si="355"/>
        <v>0</v>
      </c>
      <c r="Y706" s="19">
        <f t="shared" si="355"/>
        <v>0</v>
      </c>
      <c r="Z706" s="19">
        <f t="shared" si="355"/>
        <v>0</v>
      </c>
      <c r="AA706" s="19">
        <f t="shared" si="355"/>
        <v>0</v>
      </c>
      <c r="AB706" s="19">
        <f t="shared" si="355"/>
        <v>0</v>
      </c>
      <c r="AC706" s="19">
        <f t="shared" si="355"/>
        <v>0</v>
      </c>
    </row>
    <row r="707" spans="3:29" hidden="1" outlineLevel="1">
      <c r="F707" s="42"/>
      <c r="G707" s="17" t="str">
        <f>$G$12</f>
        <v>DISTSEC</v>
      </c>
      <c r="H707" s="19">
        <f t="shared" ref="H707:AC707" si="356">H699+H691</f>
        <v>0</v>
      </c>
      <c r="I707" s="19">
        <f t="shared" si="356"/>
        <v>0</v>
      </c>
      <c r="J707" s="19">
        <f t="shared" si="356"/>
        <v>0</v>
      </c>
      <c r="K707" s="19">
        <f t="shared" si="356"/>
        <v>0</v>
      </c>
      <c r="L707" s="19">
        <f t="shared" si="356"/>
        <v>0</v>
      </c>
      <c r="M707" s="19">
        <f t="shared" si="356"/>
        <v>0</v>
      </c>
      <c r="N707" s="19">
        <f t="shared" si="356"/>
        <v>0</v>
      </c>
      <c r="O707" s="19">
        <f t="shared" si="356"/>
        <v>0</v>
      </c>
      <c r="P707" s="19">
        <f t="shared" si="356"/>
        <v>0</v>
      </c>
      <c r="Q707" s="19">
        <f t="shared" si="356"/>
        <v>0</v>
      </c>
      <c r="R707" s="19">
        <f t="shared" si="356"/>
        <v>0</v>
      </c>
      <c r="S707" s="19">
        <f t="shared" si="356"/>
        <v>0</v>
      </c>
      <c r="T707" s="19">
        <f t="shared" si="356"/>
        <v>0</v>
      </c>
      <c r="U707" s="19">
        <f t="shared" si="356"/>
        <v>0</v>
      </c>
      <c r="V707" s="19">
        <f t="shared" si="356"/>
        <v>0</v>
      </c>
      <c r="W707" s="19">
        <f t="shared" si="356"/>
        <v>0</v>
      </c>
      <c r="X707" s="19">
        <f t="shared" si="356"/>
        <v>0</v>
      </c>
      <c r="Y707" s="19">
        <f t="shared" si="356"/>
        <v>0</v>
      </c>
      <c r="Z707" s="19">
        <f t="shared" si="356"/>
        <v>0</v>
      </c>
      <c r="AA707" s="19">
        <f t="shared" si="356"/>
        <v>0</v>
      </c>
      <c r="AB707" s="19">
        <f t="shared" si="356"/>
        <v>0</v>
      </c>
      <c r="AC707" s="19">
        <f t="shared" si="356"/>
        <v>0</v>
      </c>
    </row>
    <row r="708" spans="3:29" hidden="1" outlineLevel="1">
      <c r="F708" s="42"/>
      <c r="G708" s="17" t="str">
        <f>$G$13</f>
        <v>ENERGY</v>
      </c>
      <c r="H708" s="19">
        <f t="shared" ref="H708:AC708" si="357">H700+H692</f>
        <v>-18134678</v>
      </c>
      <c r="I708" s="19">
        <f t="shared" si="357"/>
        <v>-6663018.7860386176</v>
      </c>
      <c r="J708" s="19">
        <f t="shared" si="357"/>
        <v>-2104770.4416533057</v>
      </c>
      <c r="K708" s="19">
        <f t="shared" si="357"/>
        <v>-26285.547961250362</v>
      </c>
      <c r="L708" s="19">
        <f t="shared" si="357"/>
        <v>-1331.5661699373261</v>
      </c>
      <c r="M708" s="19">
        <f t="shared" si="357"/>
        <v>-2132387.5557844932</v>
      </c>
      <c r="N708" s="19">
        <f t="shared" si="357"/>
        <v>-1066370.035859359</v>
      </c>
      <c r="O708" s="19">
        <f t="shared" si="357"/>
        <v>-287678.56929576257</v>
      </c>
      <c r="P708" s="19">
        <f t="shared" si="357"/>
        <v>-44828.50838327266</v>
      </c>
      <c r="Q708" s="19">
        <f t="shared" si="357"/>
        <v>0</v>
      </c>
      <c r="R708" s="19">
        <f t="shared" si="357"/>
        <v>-1398877.1135383942</v>
      </c>
      <c r="S708" s="19">
        <f t="shared" si="357"/>
        <v>-53704.350404537916</v>
      </c>
      <c r="T708" s="19">
        <f t="shared" si="357"/>
        <v>-1061536.5610256896</v>
      </c>
      <c r="U708" s="19">
        <f t="shared" si="357"/>
        <v>-5580609.9248818532</v>
      </c>
      <c r="V708" s="19">
        <f t="shared" si="357"/>
        <v>-780352.51645567338</v>
      </c>
      <c r="W708" s="19">
        <f t="shared" si="357"/>
        <v>-7476203.3527677534</v>
      </c>
      <c r="X708" s="19">
        <f t="shared" si="357"/>
        <v>-299818.06900126988</v>
      </c>
      <c r="Y708" s="19">
        <f t="shared" si="357"/>
        <v>-5669.3084645893177</v>
      </c>
      <c r="Z708" s="19">
        <f t="shared" si="357"/>
        <v>-305487.37746585917</v>
      </c>
      <c r="AA708" s="19">
        <f t="shared" si="357"/>
        <v>-5654.9939967848277</v>
      </c>
      <c r="AB708" s="19">
        <f t="shared" si="357"/>
        <v>-123982.50888887912</v>
      </c>
      <c r="AC708" s="19">
        <f t="shared" si="357"/>
        <v>-29066.311519216812</v>
      </c>
    </row>
    <row r="709" spans="3:29" hidden="1" outlineLevel="1">
      <c r="F709" s="42"/>
      <c r="G709" s="17" t="str">
        <f>$G$14</f>
        <v>CUSTOMER</v>
      </c>
      <c r="H709" s="19">
        <f t="shared" ref="H709:AC709" si="358">H701+H693</f>
        <v>0</v>
      </c>
      <c r="I709" s="19">
        <f t="shared" si="358"/>
        <v>0</v>
      </c>
      <c r="J709" s="19">
        <f t="shared" si="358"/>
        <v>0</v>
      </c>
      <c r="K709" s="19">
        <f t="shared" si="358"/>
        <v>0</v>
      </c>
      <c r="L709" s="19">
        <f t="shared" si="358"/>
        <v>0</v>
      </c>
      <c r="M709" s="19">
        <f t="shared" si="358"/>
        <v>0</v>
      </c>
      <c r="N709" s="19">
        <f t="shared" si="358"/>
        <v>0</v>
      </c>
      <c r="O709" s="19">
        <f t="shared" si="358"/>
        <v>0</v>
      </c>
      <c r="P709" s="19">
        <f t="shared" si="358"/>
        <v>0</v>
      </c>
      <c r="Q709" s="19">
        <f t="shared" si="358"/>
        <v>0</v>
      </c>
      <c r="R709" s="19">
        <f t="shared" si="358"/>
        <v>0</v>
      </c>
      <c r="S709" s="19">
        <f t="shared" si="358"/>
        <v>0</v>
      </c>
      <c r="T709" s="19">
        <f t="shared" si="358"/>
        <v>0</v>
      </c>
      <c r="U709" s="19">
        <f t="shared" si="358"/>
        <v>0</v>
      </c>
      <c r="V709" s="19">
        <f t="shared" si="358"/>
        <v>0</v>
      </c>
      <c r="W709" s="19">
        <f t="shared" si="358"/>
        <v>0</v>
      </c>
      <c r="X709" s="19">
        <f t="shared" si="358"/>
        <v>0</v>
      </c>
      <c r="Y709" s="19">
        <f t="shared" si="358"/>
        <v>0</v>
      </c>
      <c r="Z709" s="19">
        <f t="shared" si="358"/>
        <v>0</v>
      </c>
      <c r="AA709" s="19">
        <f t="shared" si="358"/>
        <v>0</v>
      </c>
      <c r="AB709" s="19">
        <f t="shared" si="358"/>
        <v>0</v>
      </c>
      <c r="AC709" s="19">
        <f t="shared" si="358"/>
        <v>0</v>
      </c>
    </row>
    <row r="710" spans="3:29" collapsed="1">
      <c r="D710" s="17" t="s">
        <v>324</v>
      </c>
      <c r="E710" s="41">
        <f>E702+E694</f>
        <v>-18134678</v>
      </c>
      <c r="F710" s="42"/>
      <c r="G710" s="17" t="str">
        <f>$G$15</f>
        <v>TOTAL</v>
      </c>
      <c r="H710" s="19">
        <f t="shared" ref="H710:AC710" si="359">H702+H694</f>
        <v>-18134678</v>
      </c>
      <c r="I710" s="19">
        <f t="shared" si="359"/>
        <v>-6663018.7860386176</v>
      </c>
      <c r="J710" s="19">
        <f t="shared" si="359"/>
        <v>-2104770.4416533057</v>
      </c>
      <c r="K710" s="19">
        <f t="shared" si="359"/>
        <v>-26285.547961250362</v>
      </c>
      <c r="L710" s="19">
        <f t="shared" si="359"/>
        <v>-1331.5661699373261</v>
      </c>
      <c r="M710" s="19">
        <f t="shared" si="359"/>
        <v>-2132387.5557844932</v>
      </c>
      <c r="N710" s="19">
        <f t="shared" si="359"/>
        <v>-1066370.035859359</v>
      </c>
      <c r="O710" s="19">
        <f t="shared" si="359"/>
        <v>-287678.56929576257</v>
      </c>
      <c r="P710" s="19">
        <f t="shared" si="359"/>
        <v>-44828.50838327266</v>
      </c>
      <c r="Q710" s="19">
        <f t="shared" si="359"/>
        <v>0</v>
      </c>
      <c r="R710" s="19">
        <f t="shared" si="359"/>
        <v>-1398877.1135383942</v>
      </c>
      <c r="S710" s="19">
        <f t="shared" si="359"/>
        <v>-53704.350404537916</v>
      </c>
      <c r="T710" s="19">
        <f t="shared" si="359"/>
        <v>-1061536.5610256896</v>
      </c>
      <c r="U710" s="19">
        <f t="shared" si="359"/>
        <v>-5580609.9248818532</v>
      </c>
      <c r="V710" s="19">
        <f t="shared" si="359"/>
        <v>-780352.51645567338</v>
      </c>
      <c r="W710" s="19">
        <f t="shared" si="359"/>
        <v>-7476203.3527677534</v>
      </c>
      <c r="X710" s="19">
        <f t="shared" si="359"/>
        <v>-299818.06900126988</v>
      </c>
      <c r="Y710" s="19">
        <f t="shared" si="359"/>
        <v>-5669.3084645893177</v>
      </c>
      <c r="Z710" s="19">
        <f t="shared" si="359"/>
        <v>-305487.37746585917</v>
      </c>
      <c r="AA710" s="19">
        <f t="shared" si="359"/>
        <v>-5654.9939967848277</v>
      </c>
      <c r="AB710" s="19">
        <f t="shared" si="359"/>
        <v>-123982.50888887912</v>
      </c>
      <c r="AC710" s="19">
        <f t="shared" si="359"/>
        <v>-29066.311519216812</v>
      </c>
    </row>
    <row r="711" spans="3:29">
      <c r="E711" s="19"/>
      <c r="F711" s="42"/>
      <c r="H711" s="21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</row>
    <row r="712" spans="3:29">
      <c r="C712" s="17" t="s">
        <v>197</v>
      </c>
      <c r="E712" s="19"/>
      <c r="F712" s="42"/>
      <c r="H712" s="21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</row>
    <row r="713" spans="3:29" hidden="1" outlineLevel="1">
      <c r="F713" s="42" t="str">
        <f>F720</f>
        <v>RB_GUP_EPIS</v>
      </c>
      <c r="G713" s="17" t="str">
        <f>$G$8</f>
        <v>PRODUCTION</v>
      </c>
      <c r="H713" s="21">
        <f t="shared" ref="H713:H720" ca="1" si="360">SUBTOTAL(9,I713:AC713)</f>
        <v>13703163.107250631</v>
      </c>
      <c r="I713" s="22">
        <f ca="1">VLOOKUP(CONCATENATE($F713," ",$G713),AllocFactorMatrix,(I$4+1),FALSE)*$E720</f>
        <v>6794145.7085707895</v>
      </c>
      <c r="J713" s="22">
        <f ca="1">VLOOKUP(CONCATENATE($F713," ",$G713),AllocFactorMatrix,(J$4+1),FALSE)*$E720</f>
        <v>1698997.5548992828</v>
      </c>
      <c r="K713" s="22">
        <f ca="1">VLOOKUP(CONCATENATE($F713," ",$G713),AllocFactorMatrix,(K$4+1),FALSE)*$E720</f>
        <v>21532.819420906977</v>
      </c>
      <c r="L713" s="22">
        <f ca="1">VLOOKUP(CONCATENATE($F713," ",$G713),AllocFactorMatrix,(L$4+1),FALSE)*$E720</f>
        <v>1077.6962081820323</v>
      </c>
      <c r="M713" s="22">
        <f t="shared" ref="M713:M720" ca="1" si="361">SUBTOTAL(9,J713:L713)</f>
        <v>1721608.0705283717</v>
      </c>
      <c r="N713" s="22">
        <f ca="1">VLOOKUP(CONCATENATE($F713," ",$G713),AllocFactorMatrix,(N$4+1),FALSE)*$E720</f>
        <v>762251.39968556748</v>
      </c>
      <c r="O713" s="22">
        <f ca="1">VLOOKUP(CONCATENATE($F713," ",$G713),AllocFactorMatrix,(O$4+1),FALSE)*$E720</f>
        <v>208915.45574842335</v>
      </c>
      <c r="P713" s="22">
        <f ca="1">VLOOKUP(CONCATENATE($F713," ",$G713),AllocFactorMatrix,(P$4+1),FALSE)*$E720</f>
        <v>33244.885134248674</v>
      </c>
      <c r="Q713" s="22">
        <f ca="1">VLOOKUP(CONCATENATE($F713," ",$G713),AllocFactorMatrix,(Q$4+1),FALSE)*$E720</f>
        <v>0</v>
      </c>
      <c r="R713" s="22">
        <f t="shared" ref="R713:R720" ca="1" si="362">SUBTOTAL(9,N713:Q713)</f>
        <v>1004411.7405682395</v>
      </c>
      <c r="S713" s="22">
        <f ca="1">VLOOKUP(CONCATENATE($F713," ",$G713),AllocFactorMatrix,(S$4+1),FALSE)*$E720</f>
        <v>32950.178048121983</v>
      </c>
      <c r="T713" s="22">
        <f ca="1">VLOOKUP(CONCATENATE($F713," ",$G713),AllocFactorMatrix,(T$4+1),FALSE)*$E720</f>
        <v>599637.03386422957</v>
      </c>
      <c r="U713" s="22">
        <f ca="1">VLOOKUP(CONCATENATE($F713," ",$G713),AllocFactorMatrix,(U$4+1),FALSE)*$E720</f>
        <v>2921756.5584559822</v>
      </c>
      <c r="V713" s="22">
        <f ca="1">VLOOKUP(CONCATENATE($F713," ",$G713),AllocFactorMatrix,(V$4+1),FALSE)*$E720</f>
        <v>372291.51164201886</v>
      </c>
      <c r="W713" s="22">
        <f ca="1">SUBTOTAL(9,S713:V713)</f>
        <v>3926635.2820103527</v>
      </c>
      <c r="X713" s="22">
        <f ca="1">VLOOKUP(CONCATENATE($F713," ",$G713),AllocFactorMatrix,(X$4+1),FALSE)*$E720</f>
        <v>213185.46605877497</v>
      </c>
      <c r="Y713" s="22">
        <f ca="1">VLOOKUP(CONCATENATE($F713," ",$G713),AllocFactorMatrix,(Y$4+1),FALSE)*$E720</f>
        <v>4007.3730991261405</v>
      </c>
      <c r="Z713" s="22">
        <f t="shared" ref="Z713:Z720" ca="1" si="363">SUBTOTAL(9,X713:Y713)</f>
        <v>217192.83915790112</v>
      </c>
      <c r="AA713" s="22">
        <f ca="1">VLOOKUP(CONCATENATE($F713," ",$G713),AllocFactorMatrix,(AA$4+1),FALSE)*$E720</f>
        <v>3100.2565436645923</v>
      </c>
      <c r="AB713" s="22">
        <f ca="1">VLOOKUP(CONCATENATE($F713," ",$G713),AllocFactorMatrix,(AB$4+1),FALSE)*$E720</f>
        <v>29134.054153886376</v>
      </c>
      <c r="AC713" s="22">
        <f ca="1">VLOOKUP(CONCATENATE($F713," ",$G713),AllocFactorMatrix,(AC$4+1),FALSE)*$E720</f>
        <v>6935.1557174258878</v>
      </c>
    </row>
    <row r="714" spans="3:29" hidden="1" outlineLevel="1">
      <c r="F714" s="42" t="str">
        <f>F720</f>
        <v>RB_GUP_EPIS</v>
      </c>
      <c r="G714" s="17" t="str">
        <f>$G$9</f>
        <v>BULKTRAN</v>
      </c>
      <c r="H714" s="21">
        <f t="shared" ca="1" si="360"/>
        <v>8783116.6513850726</v>
      </c>
      <c r="I714" s="22">
        <f ca="1">VLOOKUP(CONCATENATE($F714," ",$G714),AllocFactorMatrix,(I$4+1),FALSE)*$E720</f>
        <v>4354744.5095585193</v>
      </c>
      <c r="J714" s="22">
        <f ca="1">VLOOKUP(CONCATENATE($F714," ",$G714),AllocFactorMatrix,(J$4+1),FALSE)*$E720</f>
        <v>1088981.6897240761</v>
      </c>
      <c r="K714" s="22">
        <f ca="1">VLOOKUP(CONCATENATE($F714," ",$G714),AllocFactorMatrix,(K$4+1),FALSE)*$E720</f>
        <v>13801.577294731736</v>
      </c>
      <c r="L714" s="22">
        <f ca="1">VLOOKUP(CONCATENATE($F714," ",$G714),AllocFactorMatrix,(L$4+1),FALSE)*$E720</f>
        <v>690.75522469770135</v>
      </c>
      <c r="M714" s="22">
        <f t="shared" ca="1" si="361"/>
        <v>1103474.0222435056</v>
      </c>
      <c r="N714" s="22">
        <f ca="1">VLOOKUP(CONCATENATE($F714," ",$G714),AllocFactorMatrix,(N$4+1),FALSE)*$E720</f>
        <v>488569.16528837429</v>
      </c>
      <c r="O714" s="22">
        <f ca="1">VLOOKUP(CONCATENATE($F714," ",$G714),AllocFactorMatrix,(O$4+1),FALSE)*$E720</f>
        <v>133905.49348017169</v>
      </c>
      <c r="P714" s="22">
        <f ca="1">VLOOKUP(CONCATENATE($F714," ",$G714),AllocFactorMatrix,(P$4+1),FALSE)*$E720</f>
        <v>21308.489281682978</v>
      </c>
      <c r="Q714" s="22">
        <f ca="1">VLOOKUP(CONCATENATE($F714," ",$G714),AllocFactorMatrix,(Q$4+1),FALSE)*$E720</f>
        <v>0</v>
      </c>
      <c r="R714" s="22">
        <f t="shared" ca="1" si="362"/>
        <v>643783.14805022895</v>
      </c>
      <c r="S714" s="22">
        <f ca="1">VLOOKUP(CONCATENATE($F714," ",$G714),AllocFactorMatrix,(S$4+1),FALSE)*$E720</f>
        <v>21119.5951778048</v>
      </c>
      <c r="T714" s="22">
        <f ca="1">VLOOKUP(CONCATENATE($F714," ",$G714),AllocFactorMatrix,(T$4+1),FALSE)*$E720</f>
        <v>384340.60630376334</v>
      </c>
      <c r="U714" s="22">
        <f ca="1">VLOOKUP(CONCATENATE($F714," ",$G714),AllocFactorMatrix,(U$4+1),FALSE)*$E720</f>
        <v>1872715.6992161835</v>
      </c>
      <c r="V714" s="22">
        <f ca="1">VLOOKUP(CONCATENATE($F714," ",$G714),AllocFactorMatrix,(V$4+1),FALSE)*$E720</f>
        <v>238622.26184421417</v>
      </c>
      <c r="W714" s="22">
        <f t="shared" ref="W714:W720" ca="1" si="364">SUBTOTAL(9,S714:V714)</f>
        <v>2516798.162541966</v>
      </c>
      <c r="X714" s="22">
        <f ca="1">VLOOKUP(CONCATENATE($F714," ",$G714),AllocFactorMatrix,(X$4+1),FALSE)*$E720</f>
        <v>136642.37972788705</v>
      </c>
      <c r="Y714" s="22">
        <f ca="1">VLOOKUP(CONCATENATE($F714," ",$G714),AllocFactorMatrix,(Y$4+1),FALSE)*$E720</f>
        <v>2568.5475039426346</v>
      </c>
      <c r="Z714" s="22">
        <f t="shared" ca="1" si="363"/>
        <v>139210.92723182967</v>
      </c>
      <c r="AA714" s="22">
        <f ca="1">VLOOKUP(CONCATENATE($F714," ",$G714),AllocFactorMatrix,(AA$4+1),FALSE)*$E720</f>
        <v>1987.1262320316475</v>
      </c>
      <c r="AB714" s="22">
        <f ca="1">VLOOKUP(CONCATENATE($F714," ",$G714),AllocFactorMatrix,(AB$4+1),FALSE)*$E720</f>
        <v>18673.629888121104</v>
      </c>
      <c r="AC714" s="22">
        <f ca="1">VLOOKUP(CONCATENATE($F714," ",$G714),AllocFactorMatrix,(AC$4+1),FALSE)*$E720</f>
        <v>4445.1256388710544</v>
      </c>
    </row>
    <row r="715" spans="3:29" hidden="1" outlineLevel="1">
      <c r="F715" s="42" t="str">
        <f>F720</f>
        <v>RB_GUP_EPIS</v>
      </c>
      <c r="G715" s="17" t="str">
        <f>$G$10</f>
        <v>SUBTRAN</v>
      </c>
      <c r="H715" s="21">
        <f t="shared" ca="1" si="360"/>
        <v>2782582.7964721299</v>
      </c>
      <c r="I715" s="22">
        <f ca="1">VLOOKUP(CONCATENATE($F715," ",$G715),AllocFactorMatrix,(I$4+1),FALSE)*$E720</f>
        <v>1342769.3558284547</v>
      </c>
      <c r="J715" s="22">
        <f ca="1">VLOOKUP(CONCATENATE($F715," ",$G715),AllocFactorMatrix,(J$4+1),FALSE)*$E720</f>
        <v>335012.1259447849</v>
      </c>
      <c r="K715" s="22">
        <f ca="1">VLOOKUP(CONCATENATE($F715," ",$G715),AllocFactorMatrix,(K$4+1),FALSE)*$E720</f>
        <v>4254.8523849330677</v>
      </c>
      <c r="L715" s="22">
        <f ca="1">VLOOKUP(CONCATENATE($F715," ",$G715),AllocFactorMatrix,(L$4+1),FALSE)*$E720</f>
        <v>274.30364673495455</v>
      </c>
      <c r="M715" s="22">
        <f t="shared" ca="1" si="361"/>
        <v>339541.28197645297</v>
      </c>
      <c r="N715" s="22">
        <f ca="1">VLOOKUP(CONCATENATE($F715," ",$G715),AllocFactorMatrix,(N$4+1),FALSE)*$E720</f>
        <v>148772.94941497876</v>
      </c>
      <c r="O715" s="22">
        <f ca="1">VLOOKUP(CONCATENATE($F715," ",$G715),AllocFactorMatrix,(O$4+1),FALSE)*$E720</f>
        <v>40842.026115190507</v>
      </c>
      <c r="P715" s="22">
        <f ca="1">VLOOKUP(CONCATENATE($F715," ",$G715),AllocFactorMatrix,(P$4+1),FALSE)*$E720</f>
        <v>8209.5496744414668</v>
      </c>
      <c r="Q715" s="22">
        <f ca="1">VLOOKUP(CONCATENATE($F715," ",$G715),AllocFactorMatrix,(Q$4+1),FALSE)*$E720</f>
        <v>0</v>
      </c>
      <c r="R715" s="22">
        <f t="shared" ca="1" si="362"/>
        <v>197824.52520461072</v>
      </c>
      <c r="S715" s="22">
        <f ca="1">VLOOKUP(CONCATENATE($F715," ",$G715),AllocFactorMatrix,(S$4+1),FALSE)*$E720</f>
        <v>6304.5442334560985</v>
      </c>
      <c r="T715" s="22">
        <f ca="1">VLOOKUP(CONCATENATE($F715," ",$G715),AllocFactorMatrix,(T$4+1),FALSE)*$E720</f>
        <v>118116.58165895287</v>
      </c>
      <c r="U715" s="22">
        <f ca="1">VLOOKUP(CONCATENATE($F715," ",$G715),AllocFactorMatrix,(U$4+1),FALSE)*$E720</f>
        <v>734026.46665033116</v>
      </c>
      <c r="V715" s="22">
        <f ca="1">VLOOKUP(CONCATENATE($F715," ",$G715),AllocFactorMatrix,(V$4+1),FALSE)*$E720</f>
        <v>0</v>
      </c>
      <c r="W715" s="22">
        <f t="shared" ca="1" si="364"/>
        <v>858447.59254274017</v>
      </c>
      <c r="X715" s="22">
        <f ca="1">VLOOKUP(CONCATENATE($F715," ",$G715),AllocFactorMatrix,(X$4+1),FALSE)*$E720</f>
        <v>41728.822494615248</v>
      </c>
      <c r="Y715" s="22">
        <f ca="1">VLOOKUP(CONCATENATE($F715," ",$G715),AllocFactorMatrix,(Y$4+1),FALSE)*$E720</f>
        <v>800.43498546617366</v>
      </c>
      <c r="Z715" s="22">
        <f t="shared" ca="1" si="363"/>
        <v>42529.257480081418</v>
      </c>
      <c r="AA715" s="22">
        <f ca="1">VLOOKUP(CONCATENATE($F715," ",$G715),AllocFactorMatrix,(AA$4+1),FALSE)*$E720</f>
        <v>608.81783657351934</v>
      </c>
      <c r="AB715" s="22">
        <f ca="1">VLOOKUP(CONCATENATE($F715," ",$G715),AllocFactorMatrix,(AB$4+1),FALSE)*$E720</f>
        <v>696.58027642107982</v>
      </c>
      <c r="AC715" s="22">
        <f ca="1">VLOOKUP(CONCATENATE($F715," ",$G715),AllocFactorMatrix,(AC$4+1),FALSE)*$E720</f>
        <v>165.38532679483399</v>
      </c>
    </row>
    <row r="716" spans="3:29" hidden="1" outlineLevel="1">
      <c r="F716" s="42" t="str">
        <f>F720</f>
        <v>RB_GUP_EPIS</v>
      </c>
      <c r="G716" s="17" t="str">
        <f>$G$11</f>
        <v>DISTPRI</v>
      </c>
      <c r="H716" s="21">
        <f t="shared" ca="1" si="360"/>
        <v>4125019.0432219245</v>
      </c>
      <c r="I716" s="22">
        <f ca="1">VLOOKUP(CONCATENATE($F716," ",$G716),AllocFactorMatrix,(I$4+1),FALSE)*$E720</f>
        <v>2728369.5501557165</v>
      </c>
      <c r="J716" s="22">
        <f ca="1">VLOOKUP(CONCATENATE($F716," ",$G716),AllocFactorMatrix,(J$4+1),FALSE)*$E720</f>
        <v>677068.31173881306</v>
      </c>
      <c r="K716" s="22">
        <f ca="1">VLOOKUP(CONCATENATE($F716," ",$G716),AllocFactorMatrix,(K$4+1),FALSE)*$E720</f>
        <v>8595.9936434738756</v>
      </c>
      <c r="L716" s="22">
        <f ca="1">VLOOKUP(CONCATENATE($F716," ",$G716),AllocFactorMatrix,(L$4+1),FALSE)*$E720</f>
        <v>0</v>
      </c>
      <c r="M716" s="22">
        <f t="shared" ca="1" si="361"/>
        <v>685664.3053822869</v>
      </c>
      <c r="N716" s="22">
        <f ca="1">VLOOKUP(CONCATENATE($F716," ",$G716),AllocFactorMatrix,(N$4+1),FALSE)*$E720</f>
        <v>295535.83521392749</v>
      </c>
      <c r="O716" s="22">
        <f ca="1">VLOOKUP(CONCATENATE($F716," ",$G716),AllocFactorMatrix,(O$4+1),FALSE)*$E720</f>
        <v>81270.22462761827</v>
      </c>
      <c r="P716" s="22">
        <f ca="1">VLOOKUP(CONCATENATE($F716," ",$G716),AllocFactorMatrix,(P$4+1),FALSE)*$E720</f>
        <v>0</v>
      </c>
      <c r="Q716" s="22">
        <f ca="1">VLOOKUP(CONCATENATE($F716," ",$G716),AllocFactorMatrix,(Q$4+1),FALSE)*$E720</f>
        <v>0</v>
      </c>
      <c r="R716" s="22">
        <f t="shared" ca="1" si="362"/>
        <v>376806.05984154576</v>
      </c>
      <c r="S716" s="22">
        <f ca="1">VLOOKUP(CONCATENATE($F716," ",$G716),AllocFactorMatrix,(S$4+1),FALSE)*$E720</f>
        <v>12663.599297129918</v>
      </c>
      <c r="T716" s="22">
        <f ca="1">VLOOKUP(CONCATENATE($F716," ",$G716),AllocFactorMatrix,(T$4+1),FALSE)*$E720</f>
        <v>233893.6727776984</v>
      </c>
      <c r="U716" s="22">
        <f ca="1">VLOOKUP(CONCATENATE($F716," ",$G716),AllocFactorMatrix,(U$4+1),FALSE)*$E720</f>
        <v>0</v>
      </c>
      <c r="V716" s="22">
        <f ca="1">VLOOKUP(CONCATENATE($F716," ",$G716),AllocFactorMatrix,(V$4+1),FALSE)*$E720</f>
        <v>0</v>
      </c>
      <c r="W716" s="22">
        <f t="shared" ca="1" si="364"/>
        <v>246557.27207482833</v>
      </c>
      <c r="X716" s="22">
        <f ca="1">VLOOKUP(CONCATENATE($F716," ",$G716),AllocFactorMatrix,(X$4+1),FALSE)*$E720</f>
        <v>83070.823630830637</v>
      </c>
      <c r="Y716" s="22">
        <f ca="1">VLOOKUP(CONCATENATE($F716," ",$G716),AllocFactorMatrix,(Y$4+1),FALSE)*$E720</f>
        <v>1595.4530151770593</v>
      </c>
      <c r="Z716" s="22">
        <f t="shared" ca="1" si="363"/>
        <v>84666.276646007696</v>
      </c>
      <c r="AA716" s="22">
        <f ca="1">VLOOKUP(CONCATENATE($F716," ",$G716),AllocFactorMatrix,(AA$4+1),FALSE)*$E720</f>
        <v>1219.3299616908046</v>
      </c>
      <c r="AB716" s="22">
        <f ca="1">VLOOKUP(CONCATENATE($F716," ",$G716),AllocFactorMatrix,(AB$4+1),FALSE)*$E720</f>
        <v>1403.1161523954349</v>
      </c>
      <c r="AC716" s="22">
        <f ca="1">VLOOKUP(CONCATENATE($F716," ",$G716),AllocFactorMatrix,(AC$4+1),FALSE)*$E720</f>
        <v>333.13300745336664</v>
      </c>
    </row>
    <row r="717" spans="3:29" hidden="1" outlineLevel="1">
      <c r="F717" s="42" t="str">
        <f>F720</f>
        <v>RB_GUP_EPIS</v>
      </c>
      <c r="G717" s="17" t="str">
        <f>$G$12</f>
        <v>DISTSEC</v>
      </c>
      <c r="H717" s="21">
        <f t="shared" ca="1" si="360"/>
        <v>1368084.8438318032</v>
      </c>
      <c r="I717" s="22">
        <f ca="1">VLOOKUP(CONCATENATE($F717," ",$G717),AllocFactorMatrix,(I$4+1),FALSE)*$E720</f>
        <v>1040262.2177037069</v>
      </c>
      <c r="J717" s="22">
        <f ca="1">VLOOKUP(CONCATENATE($F717," ",$G717),AllocFactorMatrix,(J$4+1),FALSE)*$E720</f>
        <v>209969.52292424426</v>
      </c>
      <c r="K717" s="22">
        <f ca="1">VLOOKUP(CONCATENATE($F717," ",$G717),AllocFactorMatrix,(K$4+1),FALSE)*$E720</f>
        <v>0</v>
      </c>
      <c r="L717" s="22">
        <f ca="1">VLOOKUP(CONCATENATE($F717," ",$G717),AllocFactorMatrix,(L$4+1),FALSE)*$E720</f>
        <v>0</v>
      </c>
      <c r="M717" s="22">
        <f t="shared" ca="1" si="361"/>
        <v>209969.52292424426</v>
      </c>
      <c r="N717" s="22">
        <f ca="1">VLOOKUP(CONCATENATE($F717," ",$G717),AllocFactorMatrix,(N$4+1),FALSE)*$E720</f>
        <v>80422.589839505905</v>
      </c>
      <c r="O717" s="22">
        <f ca="1">VLOOKUP(CONCATENATE($F717," ",$G717),AllocFactorMatrix,(O$4+1),FALSE)*$E720</f>
        <v>0</v>
      </c>
      <c r="P717" s="22">
        <f ca="1">VLOOKUP(CONCATENATE($F717," ",$G717),AllocFactorMatrix,(P$4+1),FALSE)*$E720</f>
        <v>0</v>
      </c>
      <c r="Q717" s="22">
        <f ca="1">VLOOKUP(CONCATENATE($F717," ",$G717),AllocFactorMatrix,(Q$4+1),FALSE)*$E720</f>
        <v>0</v>
      </c>
      <c r="R717" s="22">
        <f t="shared" ca="1" si="362"/>
        <v>80422.589839505905</v>
      </c>
      <c r="S717" s="22">
        <f ca="1">VLOOKUP(CONCATENATE($F717," ",$G717),AllocFactorMatrix,(S$4+1),FALSE)*$E720</f>
        <v>2824.6101044023035</v>
      </c>
      <c r="T717" s="22">
        <f ca="1">VLOOKUP(CONCATENATE($F717," ",$G717),AllocFactorMatrix,(T$4+1),FALSE)*$E720</f>
        <v>0</v>
      </c>
      <c r="U717" s="22">
        <f ca="1">VLOOKUP(CONCATENATE($F717," ",$G717),AllocFactorMatrix,(U$4+1),FALSE)*$E720</f>
        <v>0</v>
      </c>
      <c r="V717" s="22">
        <f ca="1">VLOOKUP(CONCATENATE($F717," ",$G717),AllocFactorMatrix,(V$4+1),FALSE)*$E720</f>
        <v>0</v>
      </c>
      <c r="W717" s="22">
        <f t="shared" ca="1" si="364"/>
        <v>2824.6101044023035</v>
      </c>
      <c r="X717" s="22">
        <f ca="1">VLOOKUP(CONCATENATE($F717," ",$G717),AllocFactorMatrix,(X$4+1),FALSE)*$E720</f>
        <v>23327.978333353589</v>
      </c>
      <c r="Y717" s="22">
        <f ca="1">VLOOKUP(CONCATENATE($F717," ",$G717),AllocFactorMatrix,(Y$4+1),FALSE)*$E720</f>
        <v>0</v>
      </c>
      <c r="Z717" s="22">
        <f t="shared" ca="1" si="363"/>
        <v>23327.978333353589</v>
      </c>
      <c r="AA717" s="22">
        <f ca="1">VLOOKUP(CONCATENATE($F717," ",$G717),AllocFactorMatrix,(AA$4+1),FALSE)*$E720</f>
        <v>300.27218673408447</v>
      </c>
      <c r="AB717" s="22">
        <f ca="1">VLOOKUP(CONCATENATE($F717," ",$G717),AllocFactorMatrix,(AB$4+1),FALSE)*$E720</f>
        <v>8940.091472731885</v>
      </c>
      <c r="AC717" s="22">
        <f ca="1">VLOOKUP(CONCATENATE($F717," ",$G717),AllocFactorMatrix,(AC$4+1),FALSE)*$E720</f>
        <v>2037.5612671241443</v>
      </c>
    </row>
    <row r="718" spans="3:29" hidden="1" outlineLevel="1">
      <c r="F718" s="42" t="str">
        <f>F720</f>
        <v>RB_GUP_EPIS</v>
      </c>
      <c r="G718" s="17" t="str">
        <f>$G$13</f>
        <v>ENERGY</v>
      </c>
      <c r="H718" s="21">
        <f t="shared" ca="1" si="360"/>
        <v>410726.54576683242</v>
      </c>
      <c r="I718" s="22">
        <f ca="1">VLOOKUP(CONCATENATE($F718," ",$G718),AllocFactorMatrix,(I$4+1),FALSE)*$E720</f>
        <v>150908.5901811521</v>
      </c>
      <c r="J718" s="22">
        <f ca="1">VLOOKUP(CONCATENATE($F718," ",$G718),AllocFactorMatrix,(J$4+1),FALSE)*$E720</f>
        <v>47670.275321811212</v>
      </c>
      <c r="K718" s="22">
        <f ca="1">VLOOKUP(CONCATENATE($F718," ",$G718),AllocFactorMatrix,(K$4+1),FALSE)*$E720</f>
        <v>595.33300330520171</v>
      </c>
      <c r="L718" s="22">
        <f ca="1">VLOOKUP(CONCATENATE($F718," ",$G718),AllocFactorMatrix,(L$4+1),FALSE)*$E720</f>
        <v>30.158218052635345</v>
      </c>
      <c r="M718" s="22">
        <f t="shared" ca="1" si="361"/>
        <v>48295.766543169055</v>
      </c>
      <c r="N718" s="22">
        <f ca="1">VLOOKUP(CONCATENATE($F718," ",$G718),AllocFactorMatrix,(N$4+1),FALSE)*$E720</f>
        <v>24151.875282139987</v>
      </c>
      <c r="O718" s="22">
        <f ca="1">VLOOKUP(CONCATENATE($F718," ",$G718),AllocFactorMatrix,(O$4+1),FALSE)*$E720</f>
        <v>6515.5402846410034</v>
      </c>
      <c r="P718" s="22">
        <f ca="1">VLOOKUP(CONCATENATE($F718," ",$G718),AllocFactorMatrix,(P$4+1),FALSE)*$E720</f>
        <v>1015.3066076023557</v>
      </c>
      <c r="Q718" s="22">
        <f ca="1">VLOOKUP(CONCATENATE($F718," ",$G718),AllocFactorMatrix,(Q$4+1),FALSE)*$E720</f>
        <v>0</v>
      </c>
      <c r="R718" s="22">
        <f t="shared" ca="1" si="362"/>
        <v>31682.722174383347</v>
      </c>
      <c r="S718" s="22">
        <f ca="1">VLOOKUP(CONCATENATE($F718," ",$G718),AllocFactorMatrix,(S$4+1),FALSE)*$E720</f>
        <v>1216.3327264100005</v>
      </c>
      <c r="T718" s="22">
        <f ca="1">VLOOKUP(CONCATENATE($F718," ",$G718),AllocFactorMatrix,(T$4+1),FALSE)*$E720</f>
        <v>24042.403450189955</v>
      </c>
      <c r="U718" s="22">
        <f ca="1">VLOOKUP(CONCATENATE($F718," ",$G718),AllocFactorMatrix,(U$4+1),FALSE)*$E720</f>
        <v>126393.45665353563</v>
      </c>
      <c r="V718" s="22">
        <f ca="1">VLOOKUP(CONCATENATE($F718," ",$G718),AllocFactorMatrix,(V$4+1),FALSE)*$E720</f>
        <v>17673.955587427252</v>
      </c>
      <c r="W718" s="22">
        <f t="shared" ca="1" si="364"/>
        <v>169326.14841756283</v>
      </c>
      <c r="X718" s="22">
        <f ca="1">VLOOKUP(CONCATENATE($F718," ",$G718),AllocFactorMatrix,(X$4+1),FALSE)*$E720</f>
        <v>6790.4839467992442</v>
      </c>
      <c r="Y718" s="22">
        <f ca="1">VLOOKUP(CONCATENATE($F718," ",$G718),AllocFactorMatrix,(Y$4+1),FALSE)*$E720</f>
        <v>128.40236162712318</v>
      </c>
      <c r="Z718" s="22">
        <f t="shared" ca="1" si="363"/>
        <v>6918.8863084263676</v>
      </c>
      <c r="AA718" s="22">
        <f ca="1">VLOOKUP(CONCATENATE($F718," ",$G718),AllocFactorMatrix,(AA$4+1),FALSE)*$E720</f>
        <v>128.07815780526164</v>
      </c>
      <c r="AB718" s="22">
        <f ca="1">VLOOKUP(CONCATENATE($F718," ",$G718),AllocFactorMatrix,(AB$4+1),FALSE)*$E720</f>
        <v>2808.0403529323726</v>
      </c>
      <c r="AC718" s="22">
        <f ca="1">VLOOKUP(CONCATENATE($F718," ",$G718),AllocFactorMatrix,(AC$4+1),FALSE)*$E720</f>
        <v>658.313631401154</v>
      </c>
    </row>
    <row r="719" spans="3:29" hidden="1" outlineLevel="1">
      <c r="F719" s="42" t="str">
        <f>F720</f>
        <v>RB_GUP_EPIS</v>
      </c>
      <c r="G719" s="17" t="str">
        <f>$G$14</f>
        <v>CUSTOMER</v>
      </c>
      <c r="H719" s="21">
        <f t="shared" ca="1" si="360"/>
        <v>11040482.012071604</v>
      </c>
      <c r="I719" s="22">
        <f ca="1">VLOOKUP(CONCATENATE($F719," ",$G719),AllocFactorMatrix,(I$4+1),FALSE)*$E720</f>
        <v>8240430.7807956245</v>
      </c>
      <c r="J719" s="22">
        <f ca="1">VLOOKUP(CONCATENATE($F719," ",$G719),AllocFactorMatrix,(J$4+1),FALSE)*$E720</f>
        <v>2021337.4646106756</v>
      </c>
      <c r="K719" s="22">
        <f ca="1">VLOOKUP(CONCATENATE($F719," ",$G719),AllocFactorMatrix,(K$4+1),FALSE)*$E720</f>
        <v>22375.225483610167</v>
      </c>
      <c r="L719" s="22">
        <f ca="1">VLOOKUP(CONCATENATE($F719," ",$G719),AllocFactorMatrix,(L$4+1),FALSE)*$E720</f>
        <v>1648.3716604434069</v>
      </c>
      <c r="M719" s="22">
        <f t="shared" ca="1" si="361"/>
        <v>2045361.0617547291</v>
      </c>
      <c r="N719" s="22">
        <f ca="1">VLOOKUP(CONCATENATE($F719," ",$G719),AllocFactorMatrix,(N$4+1),FALSE)*$E720</f>
        <v>37497.834731282834</v>
      </c>
      <c r="O719" s="22">
        <f ca="1">VLOOKUP(CONCATENATE($F719," ",$G719),AllocFactorMatrix,(O$4+1),FALSE)*$E720</f>
        <v>11795.597373614019</v>
      </c>
      <c r="P719" s="22">
        <f ca="1">VLOOKUP(CONCATENATE($F719," ",$G719),AllocFactorMatrix,(P$4+1),FALSE)*$E720</f>
        <v>4728.2028767013171</v>
      </c>
      <c r="Q719" s="22">
        <f ca="1">VLOOKUP(CONCATENATE($F719," ",$G719),AllocFactorMatrix,(Q$4+1),FALSE)*$E720</f>
        <v>0</v>
      </c>
      <c r="R719" s="22">
        <f t="shared" ca="1" si="362"/>
        <v>54021.634981598174</v>
      </c>
      <c r="S719" s="22">
        <f ca="1">VLOOKUP(CONCATENATE($F719," ",$G719),AllocFactorMatrix,(S$4+1),FALSE)*$E720</f>
        <v>348.26348011223348</v>
      </c>
      <c r="T719" s="22">
        <f ca="1">VLOOKUP(CONCATENATE($F719," ",$G719),AllocFactorMatrix,(T$4+1),FALSE)*$E720</f>
        <v>8653.4725315048545</v>
      </c>
      <c r="U719" s="22">
        <f ca="1">VLOOKUP(CONCATENATE($F719," ",$G719),AllocFactorMatrix,(U$4+1),FALSE)*$E720</f>
        <v>15670.922832001017</v>
      </c>
      <c r="V719" s="22">
        <f ca="1">VLOOKUP(CONCATENATE($F719," ",$G719),AllocFactorMatrix,(V$4+1),FALSE)*$E720</f>
        <v>3037.7876872640736</v>
      </c>
      <c r="W719" s="22">
        <f t="shared" ca="1" si="364"/>
        <v>27710.446530882178</v>
      </c>
      <c r="X719" s="22">
        <f ca="1">VLOOKUP(CONCATENATE($F719," ",$G719),AllocFactorMatrix,(X$4+1),FALSE)*$E720</f>
        <v>12004.734337003187</v>
      </c>
      <c r="Y719" s="22">
        <f ca="1">VLOOKUP(CONCATENATE($F719," ",$G719),AllocFactorMatrix,(Y$4+1),FALSE)*$E720</f>
        <v>140.13196413744126</v>
      </c>
      <c r="Z719" s="22">
        <f t="shared" ca="1" si="363"/>
        <v>12144.866301140628</v>
      </c>
      <c r="AA719" s="22">
        <f ca="1">VLOOKUP(CONCATENATE($F719," ",$G719),AllocFactorMatrix,(AA$4+1),FALSE)*$E720</f>
        <v>858.82806057589607</v>
      </c>
      <c r="AB719" s="22">
        <f ca="1">VLOOKUP(CONCATENATE($F719," ",$G719),AllocFactorMatrix,(AB$4+1),FALSE)*$E720</f>
        <v>582230.08769991412</v>
      </c>
      <c r="AC719" s="22">
        <f ca="1">VLOOKUP(CONCATENATE($F719," ",$G719),AllocFactorMatrix,(AC$4+1),FALSE)*$E720</f>
        <v>77724.305947138288</v>
      </c>
    </row>
    <row r="720" spans="3:29" collapsed="1">
      <c r="D720" s="17" t="s">
        <v>197</v>
      </c>
      <c r="E720" s="41">
        <v>42213175</v>
      </c>
      <c r="F720" s="42" t="s">
        <v>307</v>
      </c>
      <c r="G720" s="17" t="str">
        <f>$G$15</f>
        <v>TOTAL</v>
      </c>
      <c r="H720" s="21">
        <f t="shared" ca="1" si="360"/>
        <v>42213174.999999985</v>
      </c>
      <c r="I720" s="22">
        <f ca="1">VLOOKUP(CONCATENATE($F720," ",$G720),AllocFactorMatrix,(I$4+1),FALSE)*$E720</f>
        <v>24651630.712793961</v>
      </c>
      <c r="J720" s="22">
        <f ca="1">VLOOKUP(CONCATENATE($F720," ",$G720),AllocFactorMatrix,(J$4+1),FALSE)*$E720</f>
        <v>6079036.9451636877</v>
      </c>
      <c r="K720" s="22">
        <f ca="1">VLOOKUP(CONCATENATE($F720," ",$G720),AllocFactorMatrix,(K$4+1),FALSE)*$E720</f>
        <v>71155.801230961035</v>
      </c>
      <c r="L720" s="22">
        <f ca="1">VLOOKUP(CONCATENATE($F720," ",$G720),AllocFactorMatrix,(L$4+1),FALSE)*$E720</f>
        <v>3721.2849581107303</v>
      </c>
      <c r="M720" s="22">
        <f t="shared" ca="1" si="361"/>
        <v>6153914.0313527603</v>
      </c>
      <c r="N720" s="22">
        <f ca="1">VLOOKUP(CONCATENATE($F720," ",$G720),AllocFactorMatrix,(N$4+1),FALSE)*$E720</f>
        <v>1837201.6494557764</v>
      </c>
      <c r="O720" s="22">
        <f ca="1">VLOOKUP(CONCATENATE($F720," ",$G720),AllocFactorMatrix,(O$4+1),FALSE)*$E720</f>
        <v>483244.33762965893</v>
      </c>
      <c r="P720" s="22">
        <f ca="1">VLOOKUP(CONCATENATE($F720," ",$G720),AllocFactorMatrix,(P$4+1),FALSE)*$E720</f>
        <v>68506.433574676805</v>
      </c>
      <c r="Q720" s="22">
        <f ca="1">VLOOKUP(CONCATENATE($F720," ",$G720),AllocFactorMatrix,(Q$4+1),FALSE)*$E720</f>
        <v>0</v>
      </c>
      <c r="R720" s="22">
        <f t="shared" ca="1" si="362"/>
        <v>2388952.4206601125</v>
      </c>
      <c r="S720" s="22">
        <f ca="1">VLOOKUP(CONCATENATE($F720," ",$G720),AllocFactorMatrix,(S$4+1),FALSE)*$E720</f>
        <v>77427.123067437336</v>
      </c>
      <c r="T720" s="22">
        <f ca="1">VLOOKUP(CONCATENATE($F720," ",$G720),AllocFactorMatrix,(T$4+1),FALSE)*$E720</f>
        <v>1368683.7705863391</v>
      </c>
      <c r="U720" s="22">
        <f ca="1">VLOOKUP(CONCATENATE($F720," ",$G720),AllocFactorMatrix,(U$4+1),FALSE)*$E720</f>
        <v>5670563.1038080323</v>
      </c>
      <c r="V720" s="22">
        <f ca="1">VLOOKUP(CONCATENATE($F720," ",$G720),AllocFactorMatrix,(V$4+1),FALSE)*$E720</f>
        <v>631625.51676092425</v>
      </c>
      <c r="W720" s="22">
        <f t="shared" ca="1" si="364"/>
        <v>7748299.5142227327</v>
      </c>
      <c r="X720" s="22">
        <f ca="1">VLOOKUP(CONCATENATE($F720," ",$G720),AllocFactorMatrix,(X$4+1),FALSE)*$E720</f>
        <v>516750.68852926389</v>
      </c>
      <c r="Y720" s="22">
        <f ca="1">VLOOKUP(CONCATENATE($F720," ",$G720),AllocFactorMatrix,(Y$4+1),FALSE)*$E720</f>
        <v>9240.3429294765738</v>
      </c>
      <c r="Z720" s="22">
        <f t="shared" ca="1" si="363"/>
        <v>525991.03145874047</v>
      </c>
      <c r="AA720" s="22">
        <f ca="1">VLOOKUP(CONCATENATE($F720," ",$G720),AllocFactorMatrix,(AA$4+1),FALSE)*$E720</f>
        <v>8202.7089790758055</v>
      </c>
      <c r="AB720" s="22">
        <f ca="1">VLOOKUP(CONCATENATE($F720," ",$G720),AllocFactorMatrix,(AB$4+1),FALSE)*$E720</f>
        <v>643885.59999640239</v>
      </c>
      <c r="AC720" s="22">
        <f ca="1">VLOOKUP(CONCATENATE($F720," ",$G720),AllocFactorMatrix,(AC$4+1),FALSE)*$E720</f>
        <v>92298.980536208735</v>
      </c>
    </row>
    <row r="721" spans="2:29">
      <c r="E721" s="19"/>
      <c r="F721" s="42"/>
      <c r="H721" s="21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</row>
    <row r="722" spans="2:29" hidden="1" outlineLevel="1">
      <c r="E722" s="19"/>
      <c r="F722" s="42"/>
      <c r="G722" s="17" t="str">
        <f>$G$8</f>
        <v>PRODUCTION</v>
      </c>
      <c r="H722" s="21">
        <f t="shared" ref="H722:AC722" ca="1" si="365">H351+H677+H713+H634+H703</f>
        <v>26777345.469497189</v>
      </c>
      <c r="I722" s="21">
        <f t="shared" ca="1" si="365"/>
        <v>13294787.001037799</v>
      </c>
      <c r="J722" s="21">
        <f t="shared" ca="1" si="365"/>
        <v>3316668.4165730355</v>
      </c>
      <c r="K722" s="21">
        <f t="shared" ca="1" si="365"/>
        <v>41820.802353109808</v>
      </c>
      <c r="L722" s="21">
        <f t="shared" ca="1" si="365"/>
        <v>2092.0432558009852</v>
      </c>
      <c r="M722" s="21">
        <f t="shared" ca="1" si="365"/>
        <v>3360581.2621819456</v>
      </c>
      <c r="N722" s="21">
        <f t="shared" ca="1" si="365"/>
        <v>1489759.5557148084</v>
      </c>
      <c r="O722" s="21">
        <f t="shared" ca="1" si="365"/>
        <v>409363.3790924917</v>
      </c>
      <c r="P722" s="21">
        <f t="shared" ca="1" si="365"/>
        <v>65199.496541007611</v>
      </c>
      <c r="Q722" s="21">
        <f t="shared" ca="1" si="365"/>
        <v>0</v>
      </c>
      <c r="R722" s="21">
        <f t="shared" ca="1" si="365"/>
        <v>1964322.4313483075</v>
      </c>
      <c r="S722" s="21">
        <f t="shared" ca="1" si="365"/>
        <v>64189.535658357192</v>
      </c>
      <c r="T722" s="21">
        <f t="shared" ca="1" si="365"/>
        <v>1177266.0633942345</v>
      </c>
      <c r="U722" s="21">
        <f t="shared" ca="1" si="365"/>
        <v>5690581.3830818599</v>
      </c>
      <c r="V722" s="21">
        <f t="shared" ca="1" si="365"/>
        <v>725273.45887818257</v>
      </c>
      <c r="W722" s="21">
        <f t="shared" ca="1" si="365"/>
        <v>7657310.441012634</v>
      </c>
      <c r="X722" s="21">
        <f t="shared" ca="1" si="365"/>
        <v>416509.56314299995</v>
      </c>
      <c r="Y722" s="21">
        <f t="shared" ca="1" si="365"/>
        <v>7823.6965766661724</v>
      </c>
      <c r="Z722" s="21">
        <f t="shared" ca="1" si="365"/>
        <v>424333.25971966615</v>
      </c>
      <c r="AA722" s="21">
        <f t="shared" ca="1" si="365"/>
        <v>5978.9894182903336</v>
      </c>
      <c r="AB722" s="21">
        <f t="shared" ca="1" si="365"/>
        <v>56520.665739827811</v>
      </c>
      <c r="AC722" s="21">
        <f t="shared" ca="1" si="365"/>
        <v>13511.419038723319</v>
      </c>
    </row>
    <row r="723" spans="2:29" hidden="1" outlineLevel="1">
      <c r="E723" s="19"/>
      <c r="F723" s="42"/>
      <c r="G723" s="17" t="str">
        <f>$G$9</f>
        <v>BULKTRAN</v>
      </c>
      <c r="H723" s="21">
        <f t="shared" ref="H723:AC723" ca="1" si="366">H352+H678+H714+H635+H704</f>
        <v>12286661.120085966</v>
      </c>
      <c r="I723" s="21">
        <f t="shared" ca="1" si="366"/>
        <v>6092993.4651706079</v>
      </c>
      <c r="J723" s="21">
        <f t="shared" ca="1" si="366"/>
        <v>1523111.19764482</v>
      </c>
      <c r="K723" s="21">
        <f t="shared" ca="1" si="366"/>
        <v>19293.37933449493</v>
      </c>
      <c r="L723" s="21">
        <f t="shared" ca="1" si="366"/>
        <v>965.55297044953761</v>
      </c>
      <c r="M723" s="21">
        <f t="shared" ca="1" si="366"/>
        <v>1543370.1299497646</v>
      </c>
      <c r="N723" s="21">
        <f t="shared" ca="1" si="366"/>
        <v>683361.99552247883</v>
      </c>
      <c r="O723" s="21">
        <f t="shared" ca="1" si="366"/>
        <v>187339.69789677407</v>
      </c>
      <c r="P723" s="21">
        <f t="shared" ca="1" si="366"/>
        <v>29820.285434131391</v>
      </c>
      <c r="Q723" s="21">
        <f t="shared" ca="1" si="366"/>
        <v>0</v>
      </c>
      <c r="R723" s="21">
        <f t="shared" ca="1" si="366"/>
        <v>900521.97885338427</v>
      </c>
      <c r="S723" s="21">
        <f t="shared" ca="1" si="366"/>
        <v>29531.439641572379</v>
      </c>
      <c r="T723" s="21">
        <f t="shared" ca="1" si="366"/>
        <v>537840.45369801973</v>
      </c>
      <c r="U723" s="21">
        <f t="shared" ca="1" si="366"/>
        <v>2618930.6707168506</v>
      </c>
      <c r="V723" s="21">
        <f t="shared" ca="1" si="366"/>
        <v>333685.65043502406</v>
      </c>
      <c r="W723" s="21">
        <f t="shared" ca="1" si="366"/>
        <v>3519988.214491467</v>
      </c>
      <c r="X723" s="21">
        <f t="shared" ca="1" si="366"/>
        <v>191105.01231039537</v>
      </c>
      <c r="Y723" s="21">
        <f t="shared" ca="1" si="366"/>
        <v>3592.1889475142916</v>
      </c>
      <c r="Z723" s="21">
        <f t="shared" ca="1" si="366"/>
        <v>194697.20125790965</v>
      </c>
      <c r="AA723" s="21">
        <f t="shared" ca="1" si="366"/>
        <v>2775.318023462105</v>
      </c>
      <c r="AB723" s="21">
        <f t="shared" ca="1" si="366"/>
        <v>26099.844451745019</v>
      </c>
      <c r="AC723" s="21">
        <f t="shared" ca="1" si="366"/>
        <v>6214.9678876268827</v>
      </c>
    </row>
    <row r="724" spans="2:29" hidden="1" outlineLevel="1">
      <c r="E724" s="19"/>
      <c r="F724" s="42"/>
      <c r="G724" s="17" t="str">
        <f>$G$10</f>
        <v>SUBTRAN</v>
      </c>
      <c r="H724" s="21">
        <f t="shared" ref="H724:AC724" ca="1" si="367">H353+H679+H715+H636+H705</f>
        <v>3892531.9803128792</v>
      </c>
      <c r="I724" s="21">
        <f t="shared" ca="1" si="367"/>
        <v>1878754.5162929045</v>
      </c>
      <c r="J724" s="21">
        <f t="shared" ca="1" si="367"/>
        <v>468569.22138548217</v>
      </c>
      <c r="K724" s="21">
        <f t="shared" ca="1" si="367"/>
        <v>5947.9389983517522</v>
      </c>
      <c r="L724" s="21">
        <f t="shared" ca="1" si="367"/>
        <v>383.43048413772249</v>
      </c>
      <c r="M724" s="21">
        <f t="shared" ca="1" si="367"/>
        <v>474900.59086797165</v>
      </c>
      <c r="N724" s="21">
        <f t="shared" ca="1" si="367"/>
        <v>208090.44813109713</v>
      </c>
      <c r="O724" s="21">
        <f t="shared" ca="1" si="367"/>
        <v>57140.282731258529</v>
      </c>
      <c r="P724" s="21">
        <f t="shared" ca="1" si="367"/>
        <v>11488.922315532205</v>
      </c>
      <c r="Q724" s="21">
        <f t="shared" ca="1" si="367"/>
        <v>0</v>
      </c>
      <c r="R724" s="21">
        <f t="shared" ca="1" si="367"/>
        <v>276719.65317788784</v>
      </c>
      <c r="S724" s="21">
        <f t="shared" ca="1" si="367"/>
        <v>8815.6746986919607</v>
      </c>
      <c r="T724" s="21">
        <f t="shared" ca="1" si="367"/>
        <v>165291.73722116032</v>
      </c>
      <c r="U724" s="21">
        <f t="shared" ca="1" si="367"/>
        <v>1026513.6503670794</v>
      </c>
      <c r="V724" s="21">
        <f t="shared" ca="1" si="367"/>
        <v>0</v>
      </c>
      <c r="W724" s="21">
        <f t="shared" ca="1" si="367"/>
        <v>1200621.0622869318</v>
      </c>
      <c r="X724" s="21">
        <f t="shared" ca="1" si="367"/>
        <v>58361.559468007224</v>
      </c>
      <c r="Y724" s="21">
        <f t="shared" ca="1" si="367"/>
        <v>1119.4409657716424</v>
      </c>
      <c r="Z724" s="21">
        <f t="shared" ca="1" si="367"/>
        <v>59481.000433778863</v>
      </c>
      <c r="AA724" s="21">
        <f t="shared" ca="1" si="367"/>
        <v>850.31455423172679</v>
      </c>
      <c r="AB724" s="21">
        <f t="shared" ca="1" si="367"/>
        <v>973.60632990663385</v>
      </c>
      <c r="AC724" s="21">
        <f t="shared" ca="1" si="367"/>
        <v>231.23636926536767</v>
      </c>
    </row>
    <row r="725" spans="2:29" hidden="1" outlineLevel="1">
      <c r="E725" s="19"/>
      <c r="F725" s="42"/>
      <c r="G725" s="17" t="str">
        <f>$G$11</f>
        <v>DISTPRI</v>
      </c>
      <c r="H725" s="21">
        <f t="shared" ref="H725:AC725" ca="1" si="368">H354+H680+H716+H637+H706</f>
        <v>5928949.8250542907</v>
      </c>
      <c r="I725" s="21">
        <f t="shared" ca="1" si="368"/>
        <v>3922055.2728351038</v>
      </c>
      <c r="J725" s="21">
        <f t="shared" ca="1" si="368"/>
        <v>972576.48708601948</v>
      </c>
      <c r="K725" s="21">
        <f t="shared" ca="1" si="368"/>
        <v>12330.855740138613</v>
      </c>
      <c r="L725" s="21">
        <f t="shared" ca="1" si="368"/>
        <v>0</v>
      </c>
      <c r="M725" s="21">
        <f t="shared" ca="1" si="368"/>
        <v>984907.34282615816</v>
      </c>
      <c r="N725" s="21">
        <f t="shared" ca="1" si="368"/>
        <v>424623.14446678961</v>
      </c>
      <c r="O725" s="21">
        <f t="shared" ca="1" si="368"/>
        <v>116847.13450076693</v>
      </c>
      <c r="P725" s="21">
        <f t="shared" ca="1" si="368"/>
        <v>0</v>
      </c>
      <c r="Q725" s="21">
        <f t="shared" ca="1" si="368"/>
        <v>0</v>
      </c>
      <c r="R725" s="21">
        <f t="shared" ca="1" si="368"/>
        <v>541470.27896755654</v>
      </c>
      <c r="S725" s="21">
        <f t="shared" ca="1" si="368"/>
        <v>18179.898253967847</v>
      </c>
      <c r="T725" s="21">
        <f t="shared" ca="1" si="368"/>
        <v>336470.64881026081</v>
      </c>
      <c r="U725" s="21">
        <f t="shared" ca="1" si="368"/>
        <v>0</v>
      </c>
      <c r="V725" s="21">
        <f t="shared" ca="1" si="368"/>
        <v>0</v>
      </c>
      <c r="W725" s="21">
        <f t="shared" ca="1" si="368"/>
        <v>354650.54706422868</v>
      </c>
      <c r="X725" s="21">
        <f t="shared" ca="1" si="368"/>
        <v>119338.89031165242</v>
      </c>
      <c r="Y725" s="21">
        <f t="shared" ca="1" si="368"/>
        <v>2291.6493889101425</v>
      </c>
      <c r="Z725" s="21">
        <f t="shared" ca="1" si="368"/>
        <v>121630.53970056256</v>
      </c>
      <c r="AA725" s="21">
        <f t="shared" ca="1" si="368"/>
        <v>1745.5649658345287</v>
      </c>
      <c r="AB725" s="21">
        <f t="shared" ca="1" si="368"/>
        <v>2012.0677065849195</v>
      </c>
      <c r="AC725" s="21">
        <f t="shared" ca="1" si="368"/>
        <v>478.21098826143077</v>
      </c>
    </row>
    <row r="726" spans="2:29" hidden="1" outlineLevel="1">
      <c r="E726" s="19"/>
      <c r="F726" s="42"/>
      <c r="G726" s="17" t="str">
        <f>$G$12</f>
        <v>DISTSEC</v>
      </c>
      <c r="H726" s="21">
        <f t="shared" ref="H726:AC726" ca="1" si="369">H355+H681+H717+H638+H707</f>
        <v>1973852.3453784196</v>
      </c>
      <c r="I726" s="21">
        <f t="shared" ca="1" si="369"/>
        <v>1501156.6814928087</v>
      </c>
      <c r="J726" s="21">
        <f t="shared" ca="1" si="369"/>
        <v>302757.11924854107</v>
      </c>
      <c r="K726" s="21">
        <f t="shared" ca="1" si="369"/>
        <v>0</v>
      </c>
      <c r="L726" s="21">
        <f t="shared" ca="1" si="369"/>
        <v>0</v>
      </c>
      <c r="M726" s="21">
        <f t="shared" ca="1" si="369"/>
        <v>302757.11924854107</v>
      </c>
      <c r="N726" s="21">
        <f t="shared" ca="1" si="369"/>
        <v>115993.38869022684</v>
      </c>
      <c r="O726" s="21">
        <f t="shared" ca="1" si="369"/>
        <v>0</v>
      </c>
      <c r="P726" s="21">
        <f t="shared" ca="1" si="369"/>
        <v>0</v>
      </c>
      <c r="Q726" s="21">
        <f t="shared" ca="1" si="369"/>
        <v>0</v>
      </c>
      <c r="R726" s="21">
        <f t="shared" ca="1" si="369"/>
        <v>115993.38869022684</v>
      </c>
      <c r="S726" s="21">
        <f t="shared" ca="1" si="369"/>
        <v>4070.2053543988904</v>
      </c>
      <c r="T726" s="21">
        <f t="shared" ca="1" si="369"/>
        <v>0</v>
      </c>
      <c r="U726" s="21">
        <f t="shared" ca="1" si="369"/>
        <v>0</v>
      </c>
      <c r="V726" s="21">
        <f t="shared" ca="1" si="369"/>
        <v>0</v>
      </c>
      <c r="W726" s="21">
        <f t="shared" ca="1" si="369"/>
        <v>4070.2053543988904</v>
      </c>
      <c r="X726" s="21">
        <f t="shared" ca="1" si="369"/>
        <v>33641.011160534254</v>
      </c>
      <c r="Y726" s="21">
        <f t="shared" ca="1" si="369"/>
        <v>0</v>
      </c>
      <c r="Z726" s="21">
        <f t="shared" ca="1" si="369"/>
        <v>33641.011160534254</v>
      </c>
      <c r="AA726" s="21">
        <f t="shared" ca="1" si="369"/>
        <v>431.36005914833669</v>
      </c>
      <c r="AB726" s="21">
        <f t="shared" ca="1" si="369"/>
        <v>12866.695993835447</v>
      </c>
      <c r="AC726" s="21">
        <f t="shared" ca="1" si="369"/>
        <v>2935.8833789260148</v>
      </c>
    </row>
    <row r="727" spans="2:29" hidden="1" outlineLevel="1">
      <c r="E727" s="19"/>
      <c r="F727" s="42"/>
      <c r="G727" s="17" t="str">
        <f>$G$13</f>
        <v>ENERGY</v>
      </c>
      <c r="H727" s="21">
        <f t="shared" ref="H727:AC727" ca="1" si="370">H356+H682+H718+H639+H708</f>
        <v>34547653.642907545</v>
      </c>
      <c r="I727" s="21">
        <f t="shared" ca="1" si="370"/>
        <v>12729354.059282891</v>
      </c>
      <c r="J727" s="21">
        <f t="shared" ca="1" si="370"/>
        <v>4006777.4808633439</v>
      </c>
      <c r="K727" s="21">
        <f t="shared" ca="1" si="370"/>
        <v>49649.806155919323</v>
      </c>
      <c r="L727" s="21">
        <f t="shared" ca="1" si="370"/>
        <v>2513.200090502789</v>
      </c>
      <c r="M727" s="21">
        <f t="shared" ca="1" si="370"/>
        <v>4058940.4871097668</v>
      </c>
      <c r="N727" s="21">
        <f t="shared" ca="1" si="370"/>
        <v>2033798.0536826001</v>
      </c>
      <c r="O727" s="21">
        <f t="shared" ca="1" si="370"/>
        <v>550834.14860249136</v>
      </c>
      <c r="P727" s="21">
        <f t="shared" ca="1" si="370"/>
        <v>85936.474396378908</v>
      </c>
      <c r="Q727" s="21">
        <f t="shared" ca="1" si="370"/>
        <v>0</v>
      </c>
      <c r="R727" s="21">
        <f t="shared" ca="1" si="370"/>
        <v>2670568.6766814706</v>
      </c>
      <c r="S727" s="21">
        <f t="shared" ca="1" si="370"/>
        <v>101914.27409217335</v>
      </c>
      <c r="T727" s="21">
        <f t="shared" ca="1" si="370"/>
        <v>2038574.6704403579</v>
      </c>
      <c r="U727" s="21">
        <f t="shared" ca="1" si="370"/>
        <v>10585560.406583223</v>
      </c>
      <c r="V727" s="21">
        <f t="shared" ca="1" si="370"/>
        <v>1480867.286708459</v>
      </c>
      <c r="W727" s="21">
        <f t="shared" ca="1" si="370"/>
        <v>14206916.637824215</v>
      </c>
      <c r="X727" s="21">
        <f t="shared" ca="1" si="370"/>
        <v>571541.44102350576</v>
      </c>
      <c r="Y727" s="21">
        <f t="shared" ca="1" si="370"/>
        <v>10795.047861869611</v>
      </c>
      <c r="Z727" s="21">
        <f t="shared" ca="1" si="370"/>
        <v>582336.48888537544</v>
      </c>
      <c r="AA727" s="21">
        <f t="shared" ca="1" si="370"/>
        <v>10568.34952780295</v>
      </c>
      <c r="AB727" s="21">
        <f t="shared" ca="1" si="370"/>
        <v>233797.1288842792</v>
      </c>
      <c r="AC727" s="21">
        <f t="shared" ca="1" si="370"/>
        <v>55171.814711754218</v>
      </c>
    </row>
    <row r="728" spans="2:29" hidden="1" outlineLevel="1">
      <c r="E728" s="19"/>
      <c r="F728" s="42"/>
      <c r="G728" s="17" t="str">
        <f>$G$14</f>
        <v>CUSTOMER</v>
      </c>
      <c r="H728" s="21">
        <f t="shared" ref="H728:AC728" ca="1" si="371">H357+H683+H719+H640+H709</f>
        <v>16775390.811325934</v>
      </c>
      <c r="I728" s="21">
        <f t="shared" ca="1" si="371"/>
        <v>12572808.945603509</v>
      </c>
      <c r="J728" s="21">
        <f t="shared" ca="1" si="371"/>
        <v>3070480.4709745045</v>
      </c>
      <c r="K728" s="21">
        <f t="shared" ca="1" si="371"/>
        <v>33770.967346737103</v>
      </c>
      <c r="L728" s="21">
        <f t="shared" ca="1" si="371"/>
        <v>2481.5050092419769</v>
      </c>
      <c r="M728" s="21">
        <f t="shared" ca="1" si="371"/>
        <v>3106732.9433304835</v>
      </c>
      <c r="N728" s="21">
        <f t="shared" ca="1" si="371"/>
        <v>56880.959631593672</v>
      </c>
      <c r="O728" s="21">
        <f t="shared" ca="1" si="371"/>
        <v>17972.684425179676</v>
      </c>
      <c r="P728" s="21">
        <f t="shared" ca="1" si="371"/>
        <v>7161.2144725338567</v>
      </c>
      <c r="Q728" s="21">
        <f t="shared" ca="1" si="371"/>
        <v>0</v>
      </c>
      <c r="R728" s="21">
        <f t="shared" ca="1" si="371"/>
        <v>82014.85852930721</v>
      </c>
      <c r="S728" s="21">
        <f t="shared" ca="1" si="371"/>
        <v>527.82938269729175</v>
      </c>
      <c r="T728" s="21">
        <f t="shared" ca="1" si="371"/>
        <v>13182.950677777637</v>
      </c>
      <c r="U728" s="21">
        <f t="shared" ca="1" si="371"/>
        <v>23633.684438480857</v>
      </c>
      <c r="V728" s="21">
        <f t="shared" ca="1" si="371"/>
        <v>4579.7687053978307</v>
      </c>
      <c r="W728" s="21">
        <f t="shared" ca="1" si="371"/>
        <v>41924.233204353615</v>
      </c>
      <c r="X728" s="21">
        <f t="shared" ca="1" si="371"/>
        <v>18213.685719767611</v>
      </c>
      <c r="Y728" s="21">
        <f t="shared" ca="1" si="371"/>
        <v>213.27054795905576</v>
      </c>
      <c r="Z728" s="21">
        <f t="shared" ca="1" si="371"/>
        <v>18426.956267726666</v>
      </c>
      <c r="AA728" s="21">
        <f t="shared" ca="1" si="371"/>
        <v>1290.3761209936144</v>
      </c>
      <c r="AB728" s="21">
        <f t="shared" ca="1" si="371"/>
        <v>840814.37616809295</v>
      </c>
      <c r="AC728" s="21">
        <f t="shared" ca="1" si="371"/>
        <v>111378.12210146776</v>
      </c>
    </row>
    <row r="729" spans="2:29" collapsed="1">
      <c r="B729" s="17"/>
      <c r="C729" s="17" t="s">
        <v>142</v>
      </c>
      <c r="E729" s="21">
        <f>E358+E684+E720+E641+E710</f>
        <v>102182385.19456224</v>
      </c>
      <c r="F729" s="42"/>
      <c r="G729" s="17" t="str">
        <f>$G$15</f>
        <v>TOTAL</v>
      </c>
      <c r="H729" s="21">
        <f t="shared" ref="H729:AC729" ca="1" si="372">H358+H684+H720+H641+H710</f>
        <v>102182385.19456221</v>
      </c>
      <c r="I729" s="21">
        <f t="shared" ca="1" si="372"/>
        <v>51991909.94171562</v>
      </c>
      <c r="J729" s="21">
        <f t="shared" ca="1" si="372"/>
        <v>13660940.393775746</v>
      </c>
      <c r="K729" s="21">
        <f t="shared" ca="1" si="372"/>
        <v>162813.74992875155</v>
      </c>
      <c r="L729" s="21">
        <f t="shared" ca="1" si="372"/>
        <v>8435.7318101330111</v>
      </c>
      <c r="M729" s="21">
        <f t="shared" ca="1" si="372"/>
        <v>13832189.87551463</v>
      </c>
      <c r="N729" s="21">
        <f t="shared" ca="1" si="372"/>
        <v>5012507.5458395947</v>
      </c>
      <c r="O729" s="21">
        <f t="shared" ca="1" si="372"/>
        <v>1339497.3272489624</v>
      </c>
      <c r="P729" s="21">
        <f t="shared" ca="1" si="372"/>
        <v>199606.393159584</v>
      </c>
      <c r="Q729" s="21">
        <f t="shared" ca="1" si="372"/>
        <v>0</v>
      </c>
      <c r="R729" s="21">
        <f t="shared" ca="1" si="372"/>
        <v>6551611.2662481405</v>
      </c>
      <c r="S729" s="21">
        <f t="shared" ca="1" si="372"/>
        <v>227228.85708185891</v>
      </c>
      <c r="T729" s="21">
        <f t="shared" ca="1" si="372"/>
        <v>4268626.5242418116</v>
      </c>
      <c r="U729" s="21">
        <f t="shared" ca="1" si="372"/>
        <v>19945219.795187496</v>
      </c>
      <c r="V729" s="21">
        <f t="shared" ca="1" si="372"/>
        <v>2544406.1647270638</v>
      </c>
      <c r="W729" s="21">
        <f t="shared" ca="1" si="372"/>
        <v>26985481.341238227</v>
      </c>
      <c r="X729" s="21">
        <f t="shared" ca="1" si="372"/>
        <v>1408711.1631368627</v>
      </c>
      <c r="Y729" s="21">
        <f t="shared" ca="1" si="372"/>
        <v>25835.294288690915</v>
      </c>
      <c r="Z729" s="21">
        <f t="shared" ca="1" si="372"/>
        <v>1434546.4574255534</v>
      </c>
      <c r="AA729" s="21">
        <f t="shared" ca="1" si="372"/>
        <v>23640.272669763595</v>
      </c>
      <c r="AB729" s="21">
        <f t="shared" ca="1" si="372"/>
        <v>1173084.3852742719</v>
      </c>
      <c r="AC729" s="21">
        <f t="shared" ca="1" si="372"/>
        <v>189921.65447602503</v>
      </c>
    </row>
    <row r="730" spans="2:29"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</row>
    <row r="731" spans="2:29">
      <c r="B731" s="40" t="s">
        <v>587</v>
      </c>
      <c r="E731" s="19"/>
      <c r="F731" s="42"/>
      <c r="G731" s="19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2:29" hidden="1" outlineLevel="1">
      <c r="F732" s="42" t="str">
        <f>F739</f>
        <v>RB_GUP_EPIS_P</v>
      </c>
      <c r="G732" s="17" t="str">
        <f>$G$8</f>
        <v>PRODUCTION</v>
      </c>
      <c r="H732" s="21">
        <f t="shared" ref="H732:H763" si="373">SUBTOTAL(9,I732:AC732)</f>
        <v>17920164</v>
      </c>
      <c r="I732" s="22">
        <f>VLOOKUP(CONCATENATE($F732," ",$G732),AllocFactorMatrix,(I$4+1),FALSE)*$E739</f>
        <v>8884970.8920900971</v>
      </c>
      <c r="J732" s="22">
        <f>VLOOKUP(CONCATENATE($F732," ",$G732),AllocFactorMatrix,(J$4+1),FALSE)*$E739</f>
        <v>2221845.7578808474</v>
      </c>
      <c r="K732" s="22">
        <f>VLOOKUP(CONCATENATE($F732," ",$G732),AllocFactorMatrix,(K$4+1),FALSE)*$E739</f>
        <v>28159.312735675256</v>
      </c>
      <c r="L732" s="22">
        <f>VLOOKUP(CONCATENATE($F732," ",$G732),AllocFactorMatrix,(L$4+1),FALSE)*$E739</f>
        <v>1409.3456117866328</v>
      </c>
      <c r="M732" s="22">
        <f t="shared" ref="M732:M763" si="374">SUBTOTAL(9,J732:L732)</f>
        <v>2251414.4162283093</v>
      </c>
      <c r="N732" s="22">
        <f>VLOOKUP(CONCATENATE($F732," ",$G732),AllocFactorMatrix,(N$4+1),FALSE)*$E739</f>
        <v>996826.0601355097</v>
      </c>
      <c r="O732" s="22">
        <f>VLOOKUP(CONCATENATE($F732," ",$G732),AllocFactorMatrix,(O$4+1),FALSE)*$E739</f>
        <v>273206.93768620229</v>
      </c>
      <c r="P732" s="22">
        <f>VLOOKUP(CONCATENATE($F732," ",$G732),AllocFactorMatrix,(P$4+1),FALSE)*$E739</f>
        <v>43475.640558614708</v>
      </c>
      <c r="Q732" s="22">
        <f>VLOOKUP(CONCATENATE($F732," ",$G732),AllocFactorMatrix,(Q$4+1),FALSE)*$E739</f>
        <v>0</v>
      </c>
      <c r="R732" s="22">
        <f>SUBTOTAL(9,N732:Q732)</f>
        <v>1313508.6383803266</v>
      </c>
      <c r="S732" s="22">
        <f>VLOOKUP(CONCATENATE($F732," ",$G732),AllocFactorMatrix,(S$4+1),FALSE)*$E739</f>
        <v>43090.240540092112</v>
      </c>
      <c r="T732" s="22">
        <f>VLOOKUP(CONCATENATE($F732," ",$G732),AllocFactorMatrix,(T$4+1),FALSE)*$E739</f>
        <v>784168.87423859292</v>
      </c>
      <c r="U732" s="22">
        <f>VLOOKUP(CONCATENATE($F732," ",$G732),AllocFactorMatrix,(U$4+1),FALSE)*$E739</f>
        <v>3820895.6783053153</v>
      </c>
      <c r="V732" s="22">
        <f>VLOOKUP(CONCATENATE($F732," ",$G732),AllocFactorMatrix,(V$4+1),FALSE)*$E739</f>
        <v>486860.21557335497</v>
      </c>
      <c r="W732" s="22">
        <f>SUBTOTAL(9,S732:V732)</f>
        <v>5135015.0086573549</v>
      </c>
      <c r="X732" s="22">
        <f>VLOOKUP(CONCATENATE($F732," ",$G732),AllocFactorMatrix,(X$4+1),FALSE)*$E739</f>
        <v>278790.99769076455</v>
      </c>
      <c r="Y732" s="22">
        <f>VLOOKUP(CONCATENATE($F732," ",$G732),AllocFactorMatrix,(Y$4+1),FALSE)*$E739</f>
        <v>5240.5990196184002</v>
      </c>
      <c r="Z732" s="22">
        <f t="shared" ref="Z732:Z763" si="375">SUBTOTAL(9,X732:Y732)</f>
        <v>284031.59671038296</v>
      </c>
      <c r="AA732" s="22">
        <f>VLOOKUP(CONCATENATE($F732," ",$G732),AllocFactorMatrix,(AA$4+1),FALSE)*$E739</f>
        <v>4054.3271119020851</v>
      </c>
      <c r="AB732" s="22">
        <f>VLOOKUP(CONCATENATE($F732," ",$G732),AllocFactorMatrix,(AB$4+1),FALSE)*$E739</f>
        <v>38099.745608827921</v>
      </c>
      <c r="AC732" s="22">
        <f>VLOOKUP(CONCATENATE($F732," ",$G732),AllocFactorMatrix,(AC$4+1),FALSE)*$E739</f>
        <v>9069.3752127967346</v>
      </c>
    </row>
    <row r="733" spans="2:29" hidden="1" outlineLevel="1">
      <c r="F733" s="42" t="str">
        <f>F739</f>
        <v>RB_GUP_EPIS_P</v>
      </c>
      <c r="G733" s="17" t="str">
        <f>$G$9</f>
        <v>BULKTRAN</v>
      </c>
      <c r="H733" s="21">
        <f t="shared" si="373"/>
        <v>0</v>
      </c>
      <c r="I733" s="22">
        <f>VLOOKUP(CONCATENATE($F733," ",$G733),AllocFactorMatrix,(I$4+1),FALSE)*$E739</f>
        <v>0</v>
      </c>
      <c r="J733" s="22">
        <f>VLOOKUP(CONCATENATE($F733," ",$G733),AllocFactorMatrix,(J$4+1),FALSE)*$E739</f>
        <v>0</v>
      </c>
      <c r="K733" s="22">
        <f>VLOOKUP(CONCATENATE($F733," ",$G733),AllocFactorMatrix,(K$4+1),FALSE)*$E739</f>
        <v>0</v>
      </c>
      <c r="L733" s="22">
        <f>VLOOKUP(CONCATENATE($F733," ",$G733),AllocFactorMatrix,(L$4+1),FALSE)*$E739</f>
        <v>0</v>
      </c>
      <c r="M733" s="22">
        <f t="shared" si="374"/>
        <v>0</v>
      </c>
      <c r="N733" s="22">
        <f>VLOOKUP(CONCATENATE($F733," ",$G733),AllocFactorMatrix,(N$4+1),FALSE)*$E739</f>
        <v>0</v>
      </c>
      <c r="O733" s="22">
        <f>VLOOKUP(CONCATENATE($F733," ",$G733),AllocFactorMatrix,(O$4+1),FALSE)*$E739</f>
        <v>0</v>
      </c>
      <c r="P733" s="22">
        <f>VLOOKUP(CONCATENATE($F733," ",$G733),AllocFactorMatrix,(P$4+1),FALSE)*$E739</f>
        <v>0</v>
      </c>
      <c r="Q733" s="22">
        <f>VLOOKUP(CONCATENATE($F733," ",$G733),AllocFactorMatrix,(Q$4+1),FALSE)*$E739</f>
        <v>0</v>
      </c>
      <c r="R733" s="22">
        <f t="shared" ref="R733:R763" si="376">SUBTOTAL(9,N733:Q733)</f>
        <v>0</v>
      </c>
      <c r="S733" s="22">
        <f>VLOOKUP(CONCATENATE($F733," ",$G733),AllocFactorMatrix,(S$4+1),FALSE)*$E739</f>
        <v>0</v>
      </c>
      <c r="T733" s="22">
        <f>VLOOKUP(CONCATENATE($F733," ",$G733),AllocFactorMatrix,(T$4+1),FALSE)*$E739</f>
        <v>0</v>
      </c>
      <c r="U733" s="22">
        <f>VLOOKUP(CONCATENATE($F733," ",$G733),AllocFactorMatrix,(U$4+1),FALSE)*$E739</f>
        <v>0</v>
      </c>
      <c r="V733" s="22">
        <f>VLOOKUP(CONCATENATE($F733," ",$G733),AllocFactorMatrix,(V$4+1),FALSE)*$E739</f>
        <v>0</v>
      </c>
      <c r="W733" s="22">
        <f t="shared" ref="W733:W739" si="377">SUBTOTAL(9,S733:V733)</f>
        <v>0</v>
      </c>
      <c r="X733" s="22">
        <f>VLOOKUP(CONCATENATE($F733," ",$G733),AllocFactorMatrix,(X$4+1),FALSE)*$E739</f>
        <v>0</v>
      </c>
      <c r="Y733" s="22">
        <f>VLOOKUP(CONCATENATE($F733," ",$G733),AllocFactorMatrix,(Y$4+1),FALSE)*$E739</f>
        <v>0</v>
      </c>
      <c r="Z733" s="22">
        <f t="shared" si="375"/>
        <v>0</v>
      </c>
      <c r="AA733" s="22">
        <f>VLOOKUP(CONCATENATE($F733," ",$G733),AllocFactorMatrix,(AA$4+1),FALSE)*$E739</f>
        <v>0</v>
      </c>
      <c r="AB733" s="22">
        <f>VLOOKUP(CONCATENATE($F733," ",$G733),AllocFactorMatrix,(AB$4+1),FALSE)*$E739</f>
        <v>0</v>
      </c>
      <c r="AC733" s="22">
        <f>VLOOKUP(CONCATENATE($F733," ",$G733),AllocFactorMatrix,(AC$4+1),FALSE)*$E739</f>
        <v>0</v>
      </c>
    </row>
    <row r="734" spans="2:29" hidden="1" outlineLevel="1">
      <c r="F734" s="42" t="str">
        <f>F739</f>
        <v>RB_GUP_EPIS_P</v>
      </c>
      <c r="G734" s="17" t="str">
        <f>$G$10</f>
        <v>SUBTRAN</v>
      </c>
      <c r="H734" s="21">
        <f t="shared" si="373"/>
        <v>0</v>
      </c>
      <c r="I734" s="22">
        <f>VLOOKUP(CONCATENATE($F734," ",$G734),AllocFactorMatrix,(I$4+1),FALSE)*$E739</f>
        <v>0</v>
      </c>
      <c r="J734" s="22">
        <f>VLOOKUP(CONCATENATE($F734," ",$G734),AllocFactorMatrix,(J$4+1),FALSE)*$E739</f>
        <v>0</v>
      </c>
      <c r="K734" s="22">
        <f>VLOOKUP(CONCATENATE($F734," ",$G734),AllocFactorMatrix,(K$4+1),FALSE)*$E739</f>
        <v>0</v>
      </c>
      <c r="L734" s="22">
        <f>VLOOKUP(CONCATENATE($F734," ",$G734),AllocFactorMatrix,(L$4+1),FALSE)*$E739</f>
        <v>0</v>
      </c>
      <c r="M734" s="22">
        <f t="shared" si="374"/>
        <v>0</v>
      </c>
      <c r="N734" s="22">
        <f>VLOOKUP(CONCATENATE($F734," ",$G734),AllocFactorMatrix,(N$4+1),FALSE)*$E739</f>
        <v>0</v>
      </c>
      <c r="O734" s="22">
        <f>VLOOKUP(CONCATENATE($F734," ",$G734),AllocFactorMatrix,(O$4+1),FALSE)*$E739</f>
        <v>0</v>
      </c>
      <c r="P734" s="22">
        <f>VLOOKUP(CONCATENATE($F734," ",$G734),AllocFactorMatrix,(P$4+1),FALSE)*$E739</f>
        <v>0</v>
      </c>
      <c r="Q734" s="22">
        <f>VLOOKUP(CONCATENATE($F734," ",$G734),AllocFactorMatrix,(Q$4+1),FALSE)*$E739</f>
        <v>0</v>
      </c>
      <c r="R734" s="22">
        <f t="shared" si="376"/>
        <v>0</v>
      </c>
      <c r="S734" s="22">
        <f>VLOOKUP(CONCATENATE($F734," ",$G734),AllocFactorMatrix,(S$4+1),FALSE)*$E739</f>
        <v>0</v>
      </c>
      <c r="T734" s="22">
        <f>VLOOKUP(CONCATENATE($F734," ",$G734),AllocFactorMatrix,(T$4+1),FALSE)*$E739</f>
        <v>0</v>
      </c>
      <c r="U734" s="22">
        <f>VLOOKUP(CONCATENATE($F734," ",$G734),AllocFactorMatrix,(U$4+1),FALSE)*$E739</f>
        <v>0</v>
      </c>
      <c r="V734" s="22">
        <f>VLOOKUP(CONCATENATE($F734," ",$G734),AllocFactorMatrix,(V$4+1),FALSE)*$E739</f>
        <v>0</v>
      </c>
      <c r="W734" s="22">
        <f t="shared" si="377"/>
        <v>0</v>
      </c>
      <c r="X734" s="22">
        <f>VLOOKUP(CONCATENATE($F734," ",$G734),AllocFactorMatrix,(X$4+1),FALSE)*$E739</f>
        <v>0</v>
      </c>
      <c r="Y734" s="22">
        <f>VLOOKUP(CONCATENATE($F734," ",$G734),AllocFactorMatrix,(Y$4+1),FALSE)*$E739</f>
        <v>0</v>
      </c>
      <c r="Z734" s="22">
        <f t="shared" si="375"/>
        <v>0</v>
      </c>
      <c r="AA734" s="22">
        <f>VLOOKUP(CONCATENATE($F734," ",$G734),AllocFactorMatrix,(AA$4+1),FALSE)*$E739</f>
        <v>0</v>
      </c>
      <c r="AB734" s="22">
        <f>VLOOKUP(CONCATENATE($F734," ",$G734),AllocFactorMatrix,(AB$4+1),FALSE)*$E739</f>
        <v>0</v>
      </c>
      <c r="AC734" s="22">
        <f>VLOOKUP(CONCATENATE($F734," ",$G734),AllocFactorMatrix,(AC$4+1),FALSE)*$E739</f>
        <v>0</v>
      </c>
    </row>
    <row r="735" spans="2:29" hidden="1" outlineLevel="1">
      <c r="F735" s="42" t="str">
        <f>F739</f>
        <v>RB_GUP_EPIS_P</v>
      </c>
      <c r="G735" s="17" t="str">
        <f>$G$11</f>
        <v>DISTPRI</v>
      </c>
      <c r="H735" s="21">
        <f t="shared" si="373"/>
        <v>0</v>
      </c>
      <c r="I735" s="22">
        <f>VLOOKUP(CONCATENATE($F735," ",$G735),AllocFactorMatrix,(I$4+1),FALSE)*$E739</f>
        <v>0</v>
      </c>
      <c r="J735" s="22">
        <f>VLOOKUP(CONCATENATE($F735," ",$G735),AllocFactorMatrix,(J$4+1),FALSE)*$E739</f>
        <v>0</v>
      </c>
      <c r="K735" s="22">
        <f>VLOOKUP(CONCATENATE($F735," ",$G735),AllocFactorMatrix,(K$4+1),FALSE)*$E739</f>
        <v>0</v>
      </c>
      <c r="L735" s="22">
        <f>VLOOKUP(CONCATENATE($F735," ",$G735),AllocFactorMatrix,(L$4+1),FALSE)*$E739</f>
        <v>0</v>
      </c>
      <c r="M735" s="22">
        <f t="shared" si="374"/>
        <v>0</v>
      </c>
      <c r="N735" s="22">
        <f>VLOOKUP(CONCATENATE($F735," ",$G735),AllocFactorMatrix,(N$4+1),FALSE)*$E739</f>
        <v>0</v>
      </c>
      <c r="O735" s="22">
        <f>VLOOKUP(CONCATENATE($F735," ",$G735),AllocFactorMatrix,(O$4+1),FALSE)*$E739</f>
        <v>0</v>
      </c>
      <c r="P735" s="22">
        <f>VLOOKUP(CONCATENATE($F735," ",$G735),AllocFactorMatrix,(P$4+1),FALSE)*$E739</f>
        <v>0</v>
      </c>
      <c r="Q735" s="22">
        <f>VLOOKUP(CONCATENATE($F735," ",$G735),AllocFactorMatrix,(Q$4+1),FALSE)*$E739</f>
        <v>0</v>
      </c>
      <c r="R735" s="22">
        <f t="shared" si="376"/>
        <v>0</v>
      </c>
      <c r="S735" s="22">
        <f>VLOOKUP(CONCATENATE($F735," ",$G735),AllocFactorMatrix,(S$4+1),FALSE)*$E739</f>
        <v>0</v>
      </c>
      <c r="T735" s="22">
        <f>VLOOKUP(CONCATENATE($F735," ",$G735),AllocFactorMatrix,(T$4+1),FALSE)*$E739</f>
        <v>0</v>
      </c>
      <c r="U735" s="22">
        <f>VLOOKUP(CONCATENATE($F735," ",$G735),AllocFactorMatrix,(U$4+1),FALSE)*$E739</f>
        <v>0</v>
      </c>
      <c r="V735" s="22">
        <f>VLOOKUP(CONCATENATE($F735," ",$G735),AllocFactorMatrix,(V$4+1),FALSE)*$E739</f>
        <v>0</v>
      </c>
      <c r="W735" s="22">
        <f t="shared" si="377"/>
        <v>0</v>
      </c>
      <c r="X735" s="22">
        <f>VLOOKUP(CONCATENATE($F735," ",$G735),AllocFactorMatrix,(X$4+1),FALSE)*$E739</f>
        <v>0</v>
      </c>
      <c r="Y735" s="22">
        <f>VLOOKUP(CONCATENATE($F735," ",$G735),AllocFactorMatrix,(Y$4+1),FALSE)*$E739</f>
        <v>0</v>
      </c>
      <c r="Z735" s="22">
        <f t="shared" si="375"/>
        <v>0</v>
      </c>
      <c r="AA735" s="22">
        <f>VLOOKUP(CONCATENATE($F735," ",$G735),AllocFactorMatrix,(AA$4+1),FALSE)*$E739</f>
        <v>0</v>
      </c>
      <c r="AB735" s="22">
        <f>VLOOKUP(CONCATENATE($F735," ",$G735),AllocFactorMatrix,(AB$4+1),FALSE)*$E739</f>
        <v>0</v>
      </c>
      <c r="AC735" s="22">
        <f>VLOOKUP(CONCATENATE($F735," ",$G735),AllocFactorMatrix,(AC$4+1),FALSE)*$E739</f>
        <v>0</v>
      </c>
    </row>
    <row r="736" spans="2:29" hidden="1" outlineLevel="1">
      <c r="F736" s="42" t="str">
        <f>F739</f>
        <v>RB_GUP_EPIS_P</v>
      </c>
      <c r="G736" s="17" t="str">
        <f>$G$12</f>
        <v>DISTSEC</v>
      </c>
      <c r="H736" s="21">
        <f t="shared" si="373"/>
        <v>0</v>
      </c>
      <c r="I736" s="22">
        <f>VLOOKUP(CONCATENATE($F736," ",$G736),AllocFactorMatrix,(I$4+1),FALSE)*$E739</f>
        <v>0</v>
      </c>
      <c r="J736" s="22">
        <f>VLOOKUP(CONCATENATE($F736," ",$G736),AllocFactorMatrix,(J$4+1),FALSE)*$E739</f>
        <v>0</v>
      </c>
      <c r="K736" s="22">
        <f>VLOOKUP(CONCATENATE($F736," ",$G736),AllocFactorMatrix,(K$4+1),FALSE)*$E739</f>
        <v>0</v>
      </c>
      <c r="L736" s="22">
        <f>VLOOKUP(CONCATENATE($F736," ",$G736),AllocFactorMatrix,(L$4+1),FALSE)*$E739</f>
        <v>0</v>
      </c>
      <c r="M736" s="22">
        <f t="shared" si="374"/>
        <v>0</v>
      </c>
      <c r="N736" s="22">
        <f>VLOOKUP(CONCATENATE($F736," ",$G736),AllocFactorMatrix,(N$4+1),FALSE)*$E739</f>
        <v>0</v>
      </c>
      <c r="O736" s="22">
        <f>VLOOKUP(CONCATENATE($F736," ",$G736),AllocFactorMatrix,(O$4+1),FALSE)*$E739</f>
        <v>0</v>
      </c>
      <c r="P736" s="22">
        <f>VLOOKUP(CONCATENATE($F736," ",$G736),AllocFactorMatrix,(P$4+1),FALSE)*$E739</f>
        <v>0</v>
      </c>
      <c r="Q736" s="22">
        <f>VLOOKUP(CONCATENATE($F736," ",$G736),AllocFactorMatrix,(Q$4+1),FALSE)*$E739</f>
        <v>0</v>
      </c>
      <c r="R736" s="22">
        <f t="shared" si="376"/>
        <v>0</v>
      </c>
      <c r="S736" s="22">
        <f>VLOOKUP(CONCATENATE($F736," ",$G736),AllocFactorMatrix,(S$4+1),FALSE)*$E739</f>
        <v>0</v>
      </c>
      <c r="T736" s="22">
        <f>VLOOKUP(CONCATENATE($F736," ",$G736),AllocFactorMatrix,(T$4+1),FALSE)*$E739</f>
        <v>0</v>
      </c>
      <c r="U736" s="22">
        <f>VLOOKUP(CONCATENATE($F736," ",$G736),AllocFactorMatrix,(U$4+1),FALSE)*$E739</f>
        <v>0</v>
      </c>
      <c r="V736" s="22">
        <f>VLOOKUP(CONCATENATE($F736," ",$G736),AllocFactorMatrix,(V$4+1),FALSE)*$E739</f>
        <v>0</v>
      </c>
      <c r="W736" s="22">
        <f t="shared" si="377"/>
        <v>0</v>
      </c>
      <c r="X736" s="22">
        <f>VLOOKUP(CONCATENATE($F736," ",$G736),AllocFactorMatrix,(X$4+1),FALSE)*$E739</f>
        <v>0</v>
      </c>
      <c r="Y736" s="22">
        <f>VLOOKUP(CONCATENATE($F736," ",$G736),AllocFactorMatrix,(Y$4+1),FALSE)*$E739</f>
        <v>0</v>
      </c>
      <c r="Z736" s="22">
        <f t="shared" si="375"/>
        <v>0</v>
      </c>
      <c r="AA736" s="22">
        <f>VLOOKUP(CONCATENATE($F736," ",$G736),AllocFactorMatrix,(AA$4+1),FALSE)*$E739</f>
        <v>0</v>
      </c>
      <c r="AB736" s="22">
        <f>VLOOKUP(CONCATENATE($F736," ",$G736),AllocFactorMatrix,(AB$4+1),FALSE)*$E739</f>
        <v>0</v>
      </c>
      <c r="AC736" s="22">
        <f>VLOOKUP(CONCATENATE($F736," ",$G736),AllocFactorMatrix,(AC$4+1),FALSE)*$E739</f>
        <v>0</v>
      </c>
    </row>
    <row r="737" spans="4:29" hidden="1" outlineLevel="1">
      <c r="F737" s="42" t="str">
        <f>F739</f>
        <v>RB_GUP_EPIS_P</v>
      </c>
      <c r="G737" s="17" t="str">
        <f>$G$13</f>
        <v>ENERGY</v>
      </c>
      <c r="H737" s="21">
        <f t="shared" si="373"/>
        <v>0</v>
      </c>
      <c r="I737" s="22">
        <f>VLOOKUP(CONCATENATE($F737," ",$G737),AllocFactorMatrix,(I$4+1),FALSE)*$E739</f>
        <v>0</v>
      </c>
      <c r="J737" s="22">
        <f>VLOOKUP(CONCATENATE($F737," ",$G737),AllocFactorMatrix,(J$4+1),FALSE)*$E739</f>
        <v>0</v>
      </c>
      <c r="K737" s="22">
        <f>VLOOKUP(CONCATENATE($F737," ",$G737),AllocFactorMatrix,(K$4+1),FALSE)*$E739</f>
        <v>0</v>
      </c>
      <c r="L737" s="22">
        <f>VLOOKUP(CONCATENATE($F737," ",$G737),AllocFactorMatrix,(L$4+1),FALSE)*$E739</f>
        <v>0</v>
      </c>
      <c r="M737" s="22">
        <f t="shared" si="374"/>
        <v>0</v>
      </c>
      <c r="N737" s="22">
        <f>VLOOKUP(CONCATENATE($F737," ",$G737),AllocFactorMatrix,(N$4+1),FALSE)*$E739</f>
        <v>0</v>
      </c>
      <c r="O737" s="22">
        <f>VLOOKUP(CONCATENATE($F737," ",$G737),AllocFactorMatrix,(O$4+1),FALSE)*$E739</f>
        <v>0</v>
      </c>
      <c r="P737" s="22">
        <f>VLOOKUP(CONCATENATE($F737," ",$G737),AllocFactorMatrix,(P$4+1),FALSE)*$E739</f>
        <v>0</v>
      </c>
      <c r="Q737" s="22">
        <f>VLOOKUP(CONCATENATE($F737," ",$G737),AllocFactorMatrix,(Q$4+1),FALSE)*$E739</f>
        <v>0</v>
      </c>
      <c r="R737" s="22">
        <f t="shared" si="376"/>
        <v>0</v>
      </c>
      <c r="S737" s="22">
        <f>VLOOKUP(CONCATENATE($F737," ",$G737),AllocFactorMatrix,(S$4+1),FALSE)*$E739</f>
        <v>0</v>
      </c>
      <c r="T737" s="22">
        <f>VLOOKUP(CONCATENATE($F737," ",$G737),AllocFactorMatrix,(T$4+1),FALSE)*$E739</f>
        <v>0</v>
      </c>
      <c r="U737" s="22">
        <f>VLOOKUP(CONCATENATE($F737," ",$G737),AllocFactorMatrix,(U$4+1),FALSE)*$E739</f>
        <v>0</v>
      </c>
      <c r="V737" s="22">
        <f>VLOOKUP(CONCATENATE($F737," ",$G737),AllocFactorMatrix,(V$4+1),FALSE)*$E739</f>
        <v>0</v>
      </c>
      <c r="W737" s="22">
        <f t="shared" si="377"/>
        <v>0</v>
      </c>
      <c r="X737" s="22">
        <f>VLOOKUP(CONCATENATE($F737," ",$G737),AllocFactorMatrix,(X$4+1),FALSE)*$E739</f>
        <v>0</v>
      </c>
      <c r="Y737" s="22">
        <f>VLOOKUP(CONCATENATE($F737," ",$G737),AllocFactorMatrix,(Y$4+1),FALSE)*$E739</f>
        <v>0</v>
      </c>
      <c r="Z737" s="22">
        <f t="shared" si="375"/>
        <v>0</v>
      </c>
      <c r="AA737" s="22">
        <f>VLOOKUP(CONCATENATE($F737," ",$G737),AllocFactorMatrix,(AA$4+1),FALSE)*$E739</f>
        <v>0</v>
      </c>
      <c r="AB737" s="22">
        <f>VLOOKUP(CONCATENATE($F737," ",$G737),AllocFactorMatrix,(AB$4+1),FALSE)*$E739</f>
        <v>0</v>
      </c>
      <c r="AC737" s="22">
        <f>VLOOKUP(CONCATENATE($F737," ",$G737),AllocFactorMatrix,(AC$4+1),FALSE)*$E739</f>
        <v>0</v>
      </c>
    </row>
    <row r="738" spans="4:29" hidden="1" outlineLevel="1">
      <c r="F738" s="42" t="str">
        <f>F739</f>
        <v>RB_GUP_EPIS_P</v>
      </c>
      <c r="G738" s="17" t="str">
        <f>$G$14</f>
        <v>CUSTOMER</v>
      </c>
      <c r="H738" s="21">
        <f t="shared" si="373"/>
        <v>0</v>
      </c>
      <c r="I738" s="22">
        <f>VLOOKUP(CONCATENATE($F738," ",$G738),AllocFactorMatrix,(I$4+1),FALSE)*$E739</f>
        <v>0</v>
      </c>
      <c r="J738" s="22">
        <f>VLOOKUP(CONCATENATE($F738," ",$G738),AllocFactorMatrix,(J$4+1),FALSE)*$E739</f>
        <v>0</v>
      </c>
      <c r="K738" s="22">
        <f>VLOOKUP(CONCATENATE($F738," ",$G738),AllocFactorMatrix,(K$4+1),FALSE)*$E739</f>
        <v>0</v>
      </c>
      <c r="L738" s="22">
        <f>VLOOKUP(CONCATENATE($F738," ",$G738),AllocFactorMatrix,(L$4+1),FALSE)*$E739</f>
        <v>0</v>
      </c>
      <c r="M738" s="22">
        <f t="shared" si="374"/>
        <v>0</v>
      </c>
      <c r="N738" s="22">
        <f>VLOOKUP(CONCATENATE($F738," ",$G738),AllocFactorMatrix,(N$4+1),FALSE)*$E739</f>
        <v>0</v>
      </c>
      <c r="O738" s="22">
        <f>VLOOKUP(CONCATENATE($F738," ",$G738),AllocFactorMatrix,(O$4+1),FALSE)*$E739</f>
        <v>0</v>
      </c>
      <c r="P738" s="22">
        <f>VLOOKUP(CONCATENATE($F738," ",$G738),AllocFactorMatrix,(P$4+1),FALSE)*$E739</f>
        <v>0</v>
      </c>
      <c r="Q738" s="22">
        <f>VLOOKUP(CONCATENATE($F738," ",$G738),AllocFactorMatrix,(Q$4+1),FALSE)*$E739</f>
        <v>0</v>
      </c>
      <c r="R738" s="22">
        <f t="shared" si="376"/>
        <v>0</v>
      </c>
      <c r="S738" s="22">
        <f>VLOOKUP(CONCATENATE($F738," ",$G738),AllocFactorMatrix,(S$4+1),FALSE)*$E739</f>
        <v>0</v>
      </c>
      <c r="T738" s="22">
        <f>VLOOKUP(CONCATENATE($F738," ",$G738),AllocFactorMatrix,(T$4+1),FALSE)*$E739</f>
        <v>0</v>
      </c>
      <c r="U738" s="22">
        <f>VLOOKUP(CONCATENATE($F738," ",$G738),AllocFactorMatrix,(U$4+1),FALSE)*$E739</f>
        <v>0</v>
      </c>
      <c r="V738" s="22">
        <f>VLOOKUP(CONCATENATE($F738," ",$G738),AllocFactorMatrix,(V$4+1),FALSE)*$E739</f>
        <v>0</v>
      </c>
      <c r="W738" s="22">
        <f t="shared" si="377"/>
        <v>0</v>
      </c>
      <c r="X738" s="22">
        <f>VLOOKUP(CONCATENATE($F738," ",$G738),AllocFactorMatrix,(X$4+1),FALSE)*$E739</f>
        <v>0</v>
      </c>
      <c r="Y738" s="22">
        <f>VLOOKUP(CONCATENATE($F738," ",$G738),AllocFactorMatrix,(Y$4+1),FALSE)*$E739</f>
        <v>0</v>
      </c>
      <c r="Z738" s="22">
        <f t="shared" si="375"/>
        <v>0</v>
      </c>
      <c r="AA738" s="22">
        <f>VLOOKUP(CONCATENATE($F738," ",$G738),AllocFactorMatrix,(AA$4+1),FALSE)*$E739</f>
        <v>0</v>
      </c>
      <c r="AB738" s="22">
        <f>VLOOKUP(CONCATENATE($F738," ",$G738),AllocFactorMatrix,(AB$4+1),FALSE)*$E739</f>
        <v>0</v>
      </c>
      <c r="AC738" s="22">
        <f>VLOOKUP(CONCATENATE($F738," ",$G738),AllocFactorMatrix,(AC$4+1),FALSE)*$E739</f>
        <v>0</v>
      </c>
    </row>
    <row r="739" spans="4:29" collapsed="1">
      <c r="D739" s="17" t="s">
        <v>7</v>
      </c>
      <c r="E739" s="19">
        <v>17920164</v>
      </c>
      <c r="F739" s="42" t="s">
        <v>63</v>
      </c>
      <c r="G739" s="17" t="str">
        <f>$G$15</f>
        <v>TOTAL</v>
      </c>
      <c r="H739" s="21">
        <f t="shared" si="373"/>
        <v>17920164</v>
      </c>
      <c r="I739" s="22">
        <f>VLOOKUP(CONCATENATE($F739," ",$G739),AllocFactorMatrix,(I$4+1),FALSE)*$E739</f>
        <v>8884970.8920900971</v>
      </c>
      <c r="J739" s="22">
        <f>VLOOKUP(CONCATENATE($F739," ",$G739),AllocFactorMatrix,(J$4+1),FALSE)*$E739</f>
        <v>2221845.7578808474</v>
      </c>
      <c r="K739" s="22">
        <f>VLOOKUP(CONCATENATE($F739," ",$G739),AllocFactorMatrix,(K$4+1),FALSE)*$E739</f>
        <v>28159.312735675256</v>
      </c>
      <c r="L739" s="22">
        <f>VLOOKUP(CONCATENATE($F739," ",$G739),AllocFactorMatrix,(L$4+1),FALSE)*$E739</f>
        <v>1409.3456117866328</v>
      </c>
      <c r="M739" s="22">
        <f t="shared" si="374"/>
        <v>2251414.4162283093</v>
      </c>
      <c r="N739" s="22">
        <f>VLOOKUP(CONCATENATE($F739," ",$G739),AllocFactorMatrix,(N$4+1),FALSE)*$E739</f>
        <v>996826.0601355097</v>
      </c>
      <c r="O739" s="22">
        <f>VLOOKUP(CONCATENATE($F739," ",$G739),AllocFactorMatrix,(O$4+1),FALSE)*$E739</f>
        <v>273206.93768620229</v>
      </c>
      <c r="P739" s="22">
        <f>VLOOKUP(CONCATENATE($F739," ",$G739),AllocFactorMatrix,(P$4+1),FALSE)*$E739</f>
        <v>43475.640558614708</v>
      </c>
      <c r="Q739" s="22">
        <f>VLOOKUP(CONCATENATE($F739," ",$G739),AllocFactorMatrix,(Q$4+1),FALSE)*$E739</f>
        <v>0</v>
      </c>
      <c r="R739" s="22">
        <f t="shared" si="376"/>
        <v>1313508.6383803266</v>
      </c>
      <c r="S739" s="22">
        <f>VLOOKUP(CONCATENATE($F739," ",$G739),AllocFactorMatrix,(S$4+1),FALSE)*$E739</f>
        <v>43090.240540092112</v>
      </c>
      <c r="T739" s="22">
        <f>VLOOKUP(CONCATENATE($F739," ",$G739),AllocFactorMatrix,(T$4+1),FALSE)*$E739</f>
        <v>784168.87423859292</v>
      </c>
      <c r="U739" s="22">
        <f>VLOOKUP(CONCATENATE($F739," ",$G739),AllocFactorMatrix,(U$4+1),FALSE)*$E739</f>
        <v>3820895.6783053153</v>
      </c>
      <c r="V739" s="22">
        <f>VLOOKUP(CONCATENATE($F739," ",$G739),AllocFactorMatrix,(V$4+1),FALSE)*$E739</f>
        <v>486860.21557335497</v>
      </c>
      <c r="W739" s="22">
        <f t="shared" si="377"/>
        <v>5135015.0086573549</v>
      </c>
      <c r="X739" s="22">
        <f>VLOOKUP(CONCATENATE($F739," ",$G739),AllocFactorMatrix,(X$4+1),FALSE)*$E739</f>
        <v>278790.99769076455</v>
      </c>
      <c r="Y739" s="22">
        <f>VLOOKUP(CONCATENATE($F739," ",$G739),AllocFactorMatrix,(Y$4+1),FALSE)*$E739</f>
        <v>5240.5990196184002</v>
      </c>
      <c r="Z739" s="22">
        <f t="shared" si="375"/>
        <v>284031.59671038296</v>
      </c>
      <c r="AA739" s="22">
        <f>VLOOKUP(CONCATENATE($F739," ",$G739),AllocFactorMatrix,(AA$4+1),FALSE)*$E739</f>
        <v>4054.3271119020851</v>
      </c>
      <c r="AB739" s="22">
        <f>VLOOKUP(CONCATENATE($F739," ",$G739),AllocFactorMatrix,(AB$4+1),FALSE)*$E739</f>
        <v>38099.745608827921</v>
      </c>
      <c r="AC739" s="22">
        <f>VLOOKUP(CONCATENATE($F739," ",$G739),AllocFactorMatrix,(AC$4+1),FALSE)*$E739</f>
        <v>9069.3752127967346</v>
      </c>
    </row>
    <row r="740" spans="4:29" hidden="1" outlineLevel="1">
      <c r="F740" s="42" t="str">
        <f>F747</f>
        <v>RB_GUP_EPIS_T</v>
      </c>
      <c r="G740" s="17" t="str">
        <f>$G$8</f>
        <v>PRODUCTION</v>
      </c>
      <c r="H740" s="21">
        <f t="shared" si="373"/>
        <v>1107812.2992471259</v>
      </c>
      <c r="I740" s="22">
        <f>VLOOKUP(CONCATENATE($F740," ",$G740),AllocFactorMatrix,(I$4+1),FALSE)*$E747</f>
        <v>549262.832232457</v>
      </c>
      <c r="J740" s="22">
        <f>VLOOKUP(CONCATENATE($F740," ",$G740),AllocFactorMatrix,(J$4+1),FALSE)*$E747</f>
        <v>137352.98726119101</v>
      </c>
      <c r="K740" s="22">
        <f>VLOOKUP(CONCATENATE($F740," ",$G740),AllocFactorMatrix,(K$4+1),FALSE)*$E747</f>
        <v>1740.7894808846206</v>
      </c>
      <c r="L740" s="22">
        <f>VLOOKUP(CONCATENATE($F740," ",$G740),AllocFactorMatrix,(L$4+1),FALSE)*$E747</f>
        <v>87.124783156403964</v>
      </c>
      <c r="M740" s="22">
        <f t="shared" si="374"/>
        <v>139180.90152523204</v>
      </c>
      <c r="N740" s="22">
        <f>VLOOKUP(CONCATENATE($F740," ",$G740),AllocFactorMatrix,(N$4+1),FALSE)*$E747</f>
        <v>61623.106218680383</v>
      </c>
      <c r="O740" s="22">
        <f>VLOOKUP(CONCATENATE($F740," ",$G740),AllocFactorMatrix,(O$4+1),FALSE)*$E747</f>
        <v>16889.466291068424</v>
      </c>
      <c r="P740" s="22">
        <f>VLOOKUP(CONCATENATE($F740," ",$G740),AllocFactorMatrix,(P$4+1),FALSE)*$E747</f>
        <v>2687.6344060512251</v>
      </c>
      <c r="Q740" s="22">
        <f>VLOOKUP(CONCATENATE($F740," ",$G740),AllocFactorMatrix,(Q$4+1),FALSE)*$E747</f>
        <v>0</v>
      </c>
      <c r="R740" s="22">
        <f t="shared" si="376"/>
        <v>81200.206915800023</v>
      </c>
      <c r="S740" s="22">
        <f>VLOOKUP(CONCATENATE($F740," ",$G740),AllocFactorMatrix,(S$4+1),FALSE)*$E747</f>
        <v>2663.8092401292279</v>
      </c>
      <c r="T740" s="22">
        <f>VLOOKUP(CONCATENATE($F740," ",$G740),AllocFactorMatrix,(T$4+1),FALSE)*$E747</f>
        <v>48476.78422855313</v>
      </c>
      <c r="U740" s="22">
        <f>VLOOKUP(CONCATENATE($F740," ",$G740),AllocFactorMatrix,(U$4+1),FALSE)*$E747</f>
        <v>236205.16121207466</v>
      </c>
      <c r="V740" s="22">
        <f>VLOOKUP(CONCATENATE($F740," ",$G740),AllocFactorMatrix,(V$4+1),FALSE)*$E747</f>
        <v>30097.366007714518</v>
      </c>
      <c r="W740" s="22">
        <f>SUBTOTAL(9,S740:V740)</f>
        <v>317443.12068847154</v>
      </c>
      <c r="X740" s="22">
        <f>VLOOKUP(CONCATENATE($F740," ",$G740),AllocFactorMatrix,(X$4+1),FALSE)*$E747</f>
        <v>17234.669066711998</v>
      </c>
      <c r="Y740" s="22">
        <f>VLOOKUP(CONCATENATE($F740," ",$G740),AllocFactorMatrix,(Y$4+1),FALSE)*$E747</f>
        <v>323.97025213361286</v>
      </c>
      <c r="Z740" s="22">
        <f t="shared" si="375"/>
        <v>17558.63931884561</v>
      </c>
      <c r="AA740" s="22">
        <f>VLOOKUP(CONCATENATE($F740," ",$G740),AllocFactorMatrix,(AA$4+1),FALSE)*$E747</f>
        <v>250.63573300647292</v>
      </c>
      <c r="AB740" s="22">
        <f>VLOOKUP(CONCATENATE($F740," ",$G740),AllocFactorMatrix,(AB$4+1),FALSE)*$E747</f>
        <v>2355.3002519199176</v>
      </c>
      <c r="AC740" s="22">
        <f>VLOOKUP(CONCATENATE($F740," ",$G740),AllocFactorMatrix,(AC$4+1),FALSE)*$E747</f>
        <v>560.66258139285117</v>
      </c>
    </row>
    <row r="741" spans="4:29" hidden="1" outlineLevel="1">
      <c r="F741" s="42" t="str">
        <f>F747</f>
        <v>RB_GUP_EPIS_T</v>
      </c>
      <c r="G741" s="17" t="str">
        <f>$G$9</f>
        <v>BULKTRAN</v>
      </c>
      <c r="H741" s="21">
        <f t="shared" si="373"/>
        <v>51409538.369164288</v>
      </c>
      <c r="I741" s="22">
        <f>VLOOKUP(CONCATENATE($F741," ",$G741),AllocFactorMatrix,(I$4+1),FALSE)*$E747</f>
        <v>25489289.71776228</v>
      </c>
      <c r="J741" s="22">
        <f>VLOOKUP(CONCATENATE($F741," ",$G741),AllocFactorMatrix,(J$4+1),FALSE)*$E747</f>
        <v>6374052.421626294</v>
      </c>
      <c r="K741" s="22">
        <f>VLOOKUP(CONCATENATE($F741," ",$G741),AllocFactorMatrix,(K$4+1),FALSE)*$E747</f>
        <v>80783.706473556464</v>
      </c>
      <c r="L741" s="22">
        <f>VLOOKUP(CONCATENATE($F741," ",$G741),AllocFactorMatrix,(L$4+1),FALSE)*$E747</f>
        <v>4043.1442092024508</v>
      </c>
      <c r="M741" s="22">
        <f t="shared" si="374"/>
        <v>6458879.2723090528</v>
      </c>
      <c r="N741" s="22">
        <f>VLOOKUP(CONCATENATE($F741," ",$G741),AllocFactorMatrix,(N$4+1),FALSE)*$E747</f>
        <v>2859704.1626359755</v>
      </c>
      <c r="O741" s="22">
        <f>VLOOKUP(CONCATENATE($F741," ",$G741),AllocFactorMatrix,(O$4+1),FALSE)*$E747</f>
        <v>783778.68337034713</v>
      </c>
      <c r="P741" s="22">
        <f>VLOOKUP(CONCATENATE($F741," ",$G741),AllocFactorMatrix,(P$4+1),FALSE)*$E747</f>
        <v>124723.33464259024</v>
      </c>
      <c r="Q741" s="22">
        <f>VLOOKUP(CONCATENATE($F741," ",$G741),AllocFactorMatrix,(Q$4+1),FALSE)*$E747</f>
        <v>0</v>
      </c>
      <c r="R741" s="22">
        <f t="shared" si="376"/>
        <v>3768206.1806489127</v>
      </c>
      <c r="S741" s="22">
        <f>VLOOKUP(CONCATENATE($F741," ",$G741),AllocFactorMatrix,(S$4+1),FALSE)*$E747</f>
        <v>123617.69537278698</v>
      </c>
      <c r="T741" s="22">
        <f>VLOOKUP(CONCATENATE($F741," ",$G741),AllocFactorMatrix,(T$4+1),FALSE)*$E747</f>
        <v>2249631.1879775939</v>
      </c>
      <c r="U741" s="22">
        <f>VLOOKUP(CONCATENATE($F741," ",$G741),AllocFactorMatrix,(U$4+1),FALSE)*$E747</f>
        <v>10961422.171047715</v>
      </c>
      <c r="V741" s="22">
        <f>VLOOKUP(CONCATENATE($F741," ",$G741),AllocFactorMatrix,(V$4+1),FALSE)*$E747</f>
        <v>1396709.2562845959</v>
      </c>
      <c r="W741" s="22">
        <f t="shared" ref="W741:W747" si="378">SUBTOTAL(9,S741:V741)</f>
        <v>14731380.310682693</v>
      </c>
      <c r="X741" s="22">
        <f>VLOOKUP(CONCATENATE($F741," ",$G741),AllocFactorMatrix,(X$4+1),FALSE)*$E747</f>
        <v>799798.28827241494</v>
      </c>
      <c r="Y741" s="22">
        <f>VLOOKUP(CONCATENATE($F741," ",$G741),AllocFactorMatrix,(Y$4+1),FALSE)*$E747</f>
        <v>15034.28073406454</v>
      </c>
      <c r="Z741" s="22">
        <f t="shared" si="375"/>
        <v>814832.56900647946</v>
      </c>
      <c r="AA741" s="22">
        <f>VLOOKUP(CONCATENATE($F741," ",$G741),AllocFactorMatrix,(AA$4+1),FALSE)*$E747</f>
        <v>11631.092506769101</v>
      </c>
      <c r="AB741" s="22">
        <f>VLOOKUP(CONCATENATE($F741," ",$G741),AllocFactorMatrix,(AB$4+1),FALSE)*$E747</f>
        <v>109300.91564633213</v>
      </c>
      <c r="AC741" s="22">
        <f>VLOOKUP(CONCATENATE($F741," ",$G741),AllocFactorMatrix,(AC$4+1),FALSE)*$E747</f>
        <v>26018.310601768007</v>
      </c>
    </row>
    <row r="742" spans="4:29" hidden="1" outlineLevel="1">
      <c r="F742" s="42" t="str">
        <f>F747</f>
        <v>RB_GUP_EPIS_T</v>
      </c>
      <c r="G742" s="17" t="str">
        <f>$G$10</f>
        <v>SUBTRAN</v>
      </c>
      <c r="H742" s="21">
        <f t="shared" si="373"/>
        <v>16286852.331588579</v>
      </c>
      <c r="I742" s="22">
        <f>VLOOKUP(CONCATENATE($F742," ",$G742),AllocFactorMatrix,(I$4+1),FALSE)*$E747</f>
        <v>7859419.7597596664</v>
      </c>
      <c r="J742" s="22">
        <f>VLOOKUP(CONCATENATE($F742," ",$G742),AllocFactorMatrix,(J$4+1),FALSE)*$E747</f>
        <v>1960873.5565647767</v>
      </c>
      <c r="K742" s="22">
        <f>VLOOKUP(CONCATENATE($F742," ",$G742),AllocFactorMatrix,(K$4+1),FALSE)*$E747</f>
        <v>24904.25534649727</v>
      </c>
      <c r="L742" s="22">
        <f>VLOOKUP(CONCATENATE($F742," ",$G742),AllocFactorMatrix,(L$4+1),FALSE)*$E747</f>
        <v>1605.5382050275648</v>
      </c>
      <c r="M742" s="22">
        <f t="shared" si="374"/>
        <v>1987383.3501163016</v>
      </c>
      <c r="N742" s="22">
        <f>VLOOKUP(CONCATENATE($F742," ",$G742),AllocFactorMatrix,(N$4+1),FALSE)*$E747</f>
        <v>870789.20387515088</v>
      </c>
      <c r="O742" s="22">
        <f>VLOOKUP(CONCATENATE($F742," ",$G742),AllocFactorMatrix,(O$4+1),FALSE)*$E747</f>
        <v>239054.1798448349</v>
      </c>
      <c r="P742" s="22">
        <f>VLOOKUP(CONCATENATE($F742," ",$G742),AllocFactorMatrix,(P$4+1),FALSE)*$E747</f>
        <v>48051.660286978447</v>
      </c>
      <c r="Q742" s="22">
        <f>VLOOKUP(CONCATENATE($F742," ",$G742),AllocFactorMatrix,(Q$4+1),FALSE)*$E747</f>
        <v>0</v>
      </c>
      <c r="R742" s="22">
        <f t="shared" si="376"/>
        <v>1157895.0440069642</v>
      </c>
      <c r="S742" s="22">
        <f>VLOOKUP(CONCATENATE($F742," ",$G742),AllocFactorMatrix,(S$4+1),FALSE)*$E747</f>
        <v>36901.39286365571</v>
      </c>
      <c r="T742" s="22">
        <f>VLOOKUP(CONCATENATE($F742," ",$G742),AllocFactorMatrix,(T$4+1),FALSE)*$E747</f>
        <v>691353.12912535563</v>
      </c>
      <c r="U742" s="22">
        <f>VLOOKUP(CONCATENATE($F742," ",$G742),AllocFactorMatrix,(U$4+1),FALSE)*$E747</f>
        <v>4296361.1666717259</v>
      </c>
      <c r="V742" s="22">
        <f>VLOOKUP(CONCATENATE($F742," ",$G742),AllocFactorMatrix,(V$4+1),FALSE)*$E747</f>
        <v>0</v>
      </c>
      <c r="W742" s="22">
        <f t="shared" si="378"/>
        <v>5024615.6886607371</v>
      </c>
      <c r="X742" s="22">
        <f>VLOOKUP(CONCATENATE($F742," ",$G742),AllocFactorMatrix,(X$4+1),FALSE)*$E747</f>
        <v>244244.72500963279</v>
      </c>
      <c r="Y742" s="22">
        <f>VLOOKUP(CONCATENATE($F742," ",$G742),AllocFactorMatrix,(Y$4+1),FALSE)*$E747</f>
        <v>4685.0596596274163</v>
      </c>
      <c r="Z742" s="22">
        <f t="shared" si="375"/>
        <v>248929.7846692602</v>
      </c>
      <c r="AA742" s="22">
        <f>VLOOKUP(CONCATENATE($F742," ",$G742),AllocFactorMatrix,(AA$4+1),FALSE)*$E747</f>
        <v>3563.4972708383357</v>
      </c>
      <c r="AB742" s="22">
        <f>VLOOKUP(CONCATENATE($F742," ",$G742),AllocFactorMatrix,(AB$4+1),FALSE)*$E747</f>
        <v>4077.1832965944645</v>
      </c>
      <c r="AC742" s="22">
        <f>VLOOKUP(CONCATENATE($F742," ",$G742),AllocFactorMatrix,(AC$4+1),FALSE)*$E747</f>
        <v>968.02380821661211</v>
      </c>
    </row>
    <row r="743" spans="4:29" hidden="1" outlineLevel="1">
      <c r="F743" s="42" t="str">
        <f>F747</f>
        <v>RB_GUP_EPIS_T</v>
      </c>
      <c r="G743" s="17" t="str">
        <f>$G$11</f>
        <v>DISTPRI</v>
      </c>
      <c r="H743" s="21">
        <f t="shared" si="373"/>
        <v>0</v>
      </c>
      <c r="I743" s="22">
        <f>VLOOKUP(CONCATENATE($F743," ",$G743),AllocFactorMatrix,(I$4+1),FALSE)*$E747</f>
        <v>0</v>
      </c>
      <c r="J743" s="22">
        <f>VLOOKUP(CONCATENATE($F743," ",$G743),AllocFactorMatrix,(J$4+1),FALSE)*$E747</f>
        <v>0</v>
      </c>
      <c r="K743" s="22">
        <f>VLOOKUP(CONCATENATE($F743," ",$G743),AllocFactorMatrix,(K$4+1),FALSE)*$E747</f>
        <v>0</v>
      </c>
      <c r="L743" s="22">
        <f>VLOOKUP(CONCATENATE($F743," ",$G743),AllocFactorMatrix,(L$4+1),FALSE)*$E747</f>
        <v>0</v>
      </c>
      <c r="M743" s="22">
        <f t="shared" si="374"/>
        <v>0</v>
      </c>
      <c r="N743" s="22">
        <f>VLOOKUP(CONCATENATE($F743," ",$G743),AllocFactorMatrix,(N$4+1),FALSE)*$E747</f>
        <v>0</v>
      </c>
      <c r="O743" s="22">
        <f>VLOOKUP(CONCATENATE($F743," ",$G743),AllocFactorMatrix,(O$4+1),FALSE)*$E747</f>
        <v>0</v>
      </c>
      <c r="P743" s="22">
        <f>VLOOKUP(CONCATENATE($F743," ",$G743),AllocFactorMatrix,(P$4+1),FALSE)*$E747</f>
        <v>0</v>
      </c>
      <c r="Q743" s="22">
        <f>VLOOKUP(CONCATENATE($F743," ",$G743),AllocFactorMatrix,(Q$4+1),FALSE)*$E747</f>
        <v>0</v>
      </c>
      <c r="R743" s="22">
        <f t="shared" si="376"/>
        <v>0</v>
      </c>
      <c r="S743" s="22">
        <f>VLOOKUP(CONCATENATE($F743," ",$G743),AllocFactorMatrix,(S$4+1),FALSE)*$E747</f>
        <v>0</v>
      </c>
      <c r="T743" s="22">
        <f>VLOOKUP(CONCATENATE($F743," ",$G743),AllocFactorMatrix,(T$4+1),FALSE)*$E747</f>
        <v>0</v>
      </c>
      <c r="U743" s="22">
        <f>VLOOKUP(CONCATENATE($F743," ",$G743),AllocFactorMatrix,(U$4+1),FALSE)*$E747</f>
        <v>0</v>
      </c>
      <c r="V743" s="22">
        <f>VLOOKUP(CONCATENATE($F743," ",$G743),AllocFactorMatrix,(V$4+1),FALSE)*$E747</f>
        <v>0</v>
      </c>
      <c r="W743" s="22">
        <f t="shared" si="378"/>
        <v>0</v>
      </c>
      <c r="X743" s="22">
        <f>VLOOKUP(CONCATENATE($F743," ",$G743),AllocFactorMatrix,(X$4+1),FALSE)*$E747</f>
        <v>0</v>
      </c>
      <c r="Y743" s="22">
        <f>VLOOKUP(CONCATENATE($F743," ",$G743),AllocFactorMatrix,(Y$4+1),FALSE)*$E747</f>
        <v>0</v>
      </c>
      <c r="Z743" s="22">
        <f t="shared" si="375"/>
        <v>0</v>
      </c>
      <c r="AA743" s="22">
        <f>VLOOKUP(CONCATENATE($F743," ",$G743),AllocFactorMatrix,(AA$4+1),FALSE)*$E747</f>
        <v>0</v>
      </c>
      <c r="AB743" s="22">
        <f>VLOOKUP(CONCATENATE($F743," ",$G743),AllocFactorMatrix,(AB$4+1),FALSE)*$E747</f>
        <v>0</v>
      </c>
      <c r="AC743" s="22">
        <f>VLOOKUP(CONCATENATE($F743," ",$G743),AllocFactorMatrix,(AC$4+1),FALSE)*$E747</f>
        <v>0</v>
      </c>
    </row>
    <row r="744" spans="4:29" hidden="1" outlineLevel="1">
      <c r="F744" s="42" t="str">
        <f>F747</f>
        <v>RB_GUP_EPIS_T</v>
      </c>
      <c r="G744" s="17" t="str">
        <f>$G$12</f>
        <v>DISTSEC</v>
      </c>
      <c r="H744" s="21">
        <f t="shared" si="373"/>
        <v>0</v>
      </c>
      <c r="I744" s="22">
        <f>VLOOKUP(CONCATENATE($F744," ",$G744),AllocFactorMatrix,(I$4+1),FALSE)*$E747</f>
        <v>0</v>
      </c>
      <c r="J744" s="22">
        <f>VLOOKUP(CONCATENATE($F744," ",$G744),AllocFactorMatrix,(J$4+1),FALSE)*$E747</f>
        <v>0</v>
      </c>
      <c r="K744" s="22">
        <f>VLOOKUP(CONCATENATE($F744," ",$G744),AllocFactorMatrix,(K$4+1),FALSE)*$E747</f>
        <v>0</v>
      </c>
      <c r="L744" s="22">
        <f>VLOOKUP(CONCATENATE($F744," ",$G744),AllocFactorMatrix,(L$4+1),FALSE)*$E747</f>
        <v>0</v>
      </c>
      <c r="M744" s="22">
        <f t="shared" si="374"/>
        <v>0</v>
      </c>
      <c r="N744" s="22">
        <f>VLOOKUP(CONCATENATE($F744," ",$G744),AllocFactorMatrix,(N$4+1),FALSE)*$E747</f>
        <v>0</v>
      </c>
      <c r="O744" s="22">
        <f>VLOOKUP(CONCATENATE($F744," ",$G744),AllocFactorMatrix,(O$4+1),FALSE)*$E747</f>
        <v>0</v>
      </c>
      <c r="P744" s="22">
        <f>VLOOKUP(CONCATENATE($F744," ",$G744),AllocFactorMatrix,(P$4+1),FALSE)*$E747</f>
        <v>0</v>
      </c>
      <c r="Q744" s="22">
        <f>VLOOKUP(CONCATENATE($F744," ",$G744),AllocFactorMatrix,(Q$4+1),FALSE)*$E747</f>
        <v>0</v>
      </c>
      <c r="R744" s="22">
        <f t="shared" si="376"/>
        <v>0</v>
      </c>
      <c r="S744" s="22">
        <f>VLOOKUP(CONCATENATE($F744," ",$G744),AllocFactorMatrix,(S$4+1),FALSE)*$E747</f>
        <v>0</v>
      </c>
      <c r="T744" s="22">
        <f>VLOOKUP(CONCATENATE($F744," ",$G744),AllocFactorMatrix,(T$4+1),FALSE)*$E747</f>
        <v>0</v>
      </c>
      <c r="U744" s="22">
        <f>VLOOKUP(CONCATENATE($F744," ",$G744),AllocFactorMatrix,(U$4+1),FALSE)*$E747</f>
        <v>0</v>
      </c>
      <c r="V744" s="22">
        <f>VLOOKUP(CONCATENATE($F744," ",$G744),AllocFactorMatrix,(V$4+1),FALSE)*$E747</f>
        <v>0</v>
      </c>
      <c r="W744" s="22">
        <f t="shared" si="378"/>
        <v>0</v>
      </c>
      <c r="X744" s="22">
        <f>VLOOKUP(CONCATENATE($F744," ",$G744),AllocFactorMatrix,(X$4+1),FALSE)*$E747</f>
        <v>0</v>
      </c>
      <c r="Y744" s="22">
        <f>VLOOKUP(CONCATENATE($F744," ",$G744),AllocFactorMatrix,(Y$4+1),FALSE)*$E747</f>
        <v>0</v>
      </c>
      <c r="Z744" s="22">
        <f t="shared" si="375"/>
        <v>0</v>
      </c>
      <c r="AA744" s="22">
        <f>VLOOKUP(CONCATENATE($F744," ",$G744),AllocFactorMatrix,(AA$4+1),FALSE)*$E747</f>
        <v>0</v>
      </c>
      <c r="AB744" s="22">
        <f>VLOOKUP(CONCATENATE($F744," ",$G744),AllocFactorMatrix,(AB$4+1),FALSE)*$E747</f>
        <v>0</v>
      </c>
      <c r="AC744" s="22">
        <f>VLOOKUP(CONCATENATE($F744," ",$G744),AllocFactorMatrix,(AC$4+1),FALSE)*$E747</f>
        <v>0</v>
      </c>
    </row>
    <row r="745" spans="4:29" hidden="1" outlineLevel="1">
      <c r="F745" s="42" t="str">
        <f>F747</f>
        <v>RB_GUP_EPIS_T</v>
      </c>
      <c r="G745" s="17" t="str">
        <f>$G$13</f>
        <v>ENERGY</v>
      </c>
      <c r="H745" s="21">
        <f t="shared" si="373"/>
        <v>0</v>
      </c>
      <c r="I745" s="22">
        <f>VLOOKUP(CONCATENATE($F745," ",$G745),AllocFactorMatrix,(I$4+1),FALSE)*$E747</f>
        <v>0</v>
      </c>
      <c r="J745" s="22">
        <f>VLOOKUP(CONCATENATE($F745," ",$G745),AllocFactorMatrix,(J$4+1),FALSE)*$E747</f>
        <v>0</v>
      </c>
      <c r="K745" s="22">
        <f>VLOOKUP(CONCATENATE($F745," ",$G745),AllocFactorMatrix,(K$4+1),FALSE)*$E747</f>
        <v>0</v>
      </c>
      <c r="L745" s="22">
        <f>VLOOKUP(CONCATENATE($F745," ",$G745),AllocFactorMatrix,(L$4+1),FALSE)*$E747</f>
        <v>0</v>
      </c>
      <c r="M745" s="22">
        <f t="shared" si="374"/>
        <v>0</v>
      </c>
      <c r="N745" s="22">
        <f>VLOOKUP(CONCATENATE($F745," ",$G745),AllocFactorMatrix,(N$4+1),FALSE)*$E747</f>
        <v>0</v>
      </c>
      <c r="O745" s="22">
        <f>VLOOKUP(CONCATENATE($F745," ",$G745),AllocFactorMatrix,(O$4+1),FALSE)*$E747</f>
        <v>0</v>
      </c>
      <c r="P745" s="22">
        <f>VLOOKUP(CONCATENATE($F745," ",$G745),AllocFactorMatrix,(P$4+1),FALSE)*$E747</f>
        <v>0</v>
      </c>
      <c r="Q745" s="22">
        <f>VLOOKUP(CONCATENATE($F745," ",$G745),AllocFactorMatrix,(Q$4+1),FALSE)*$E747</f>
        <v>0</v>
      </c>
      <c r="R745" s="22">
        <f t="shared" si="376"/>
        <v>0</v>
      </c>
      <c r="S745" s="22">
        <f>VLOOKUP(CONCATENATE($F745," ",$G745),AllocFactorMatrix,(S$4+1),FALSE)*$E747</f>
        <v>0</v>
      </c>
      <c r="T745" s="22">
        <f>VLOOKUP(CONCATENATE($F745," ",$G745),AllocFactorMatrix,(T$4+1),FALSE)*$E747</f>
        <v>0</v>
      </c>
      <c r="U745" s="22">
        <f>VLOOKUP(CONCATENATE($F745," ",$G745),AllocFactorMatrix,(U$4+1),FALSE)*$E747</f>
        <v>0</v>
      </c>
      <c r="V745" s="22">
        <f>VLOOKUP(CONCATENATE($F745," ",$G745),AllocFactorMatrix,(V$4+1),FALSE)*$E747</f>
        <v>0</v>
      </c>
      <c r="W745" s="22">
        <f t="shared" si="378"/>
        <v>0</v>
      </c>
      <c r="X745" s="22">
        <f>VLOOKUP(CONCATENATE($F745," ",$G745),AllocFactorMatrix,(X$4+1),FALSE)*$E747</f>
        <v>0</v>
      </c>
      <c r="Y745" s="22">
        <f>VLOOKUP(CONCATENATE($F745," ",$G745),AllocFactorMatrix,(Y$4+1),FALSE)*$E747</f>
        <v>0</v>
      </c>
      <c r="Z745" s="22">
        <f t="shared" si="375"/>
        <v>0</v>
      </c>
      <c r="AA745" s="22">
        <f>VLOOKUP(CONCATENATE($F745," ",$G745),AllocFactorMatrix,(AA$4+1),FALSE)*$E747</f>
        <v>0</v>
      </c>
      <c r="AB745" s="22">
        <f>VLOOKUP(CONCATENATE($F745," ",$G745),AllocFactorMatrix,(AB$4+1),FALSE)*$E747</f>
        <v>0</v>
      </c>
      <c r="AC745" s="22">
        <f>VLOOKUP(CONCATENATE($F745," ",$G745),AllocFactorMatrix,(AC$4+1),FALSE)*$E747</f>
        <v>0</v>
      </c>
    </row>
    <row r="746" spans="4:29" hidden="1" outlineLevel="1">
      <c r="F746" s="42" t="str">
        <f>F747</f>
        <v>RB_GUP_EPIS_T</v>
      </c>
      <c r="G746" s="17" t="str">
        <f>$G$14</f>
        <v>CUSTOMER</v>
      </c>
      <c r="H746" s="21">
        <f t="shared" si="373"/>
        <v>0</v>
      </c>
      <c r="I746" s="22">
        <f>VLOOKUP(CONCATENATE($F746," ",$G746),AllocFactorMatrix,(I$4+1),FALSE)*$E747</f>
        <v>0</v>
      </c>
      <c r="J746" s="22">
        <f>VLOOKUP(CONCATENATE($F746," ",$G746),AllocFactorMatrix,(J$4+1),FALSE)*$E747</f>
        <v>0</v>
      </c>
      <c r="K746" s="22">
        <f>VLOOKUP(CONCATENATE($F746," ",$G746),AllocFactorMatrix,(K$4+1),FALSE)*$E747</f>
        <v>0</v>
      </c>
      <c r="L746" s="22">
        <f>VLOOKUP(CONCATENATE($F746," ",$G746),AllocFactorMatrix,(L$4+1),FALSE)*$E747</f>
        <v>0</v>
      </c>
      <c r="M746" s="22">
        <f t="shared" si="374"/>
        <v>0</v>
      </c>
      <c r="N746" s="22">
        <f>VLOOKUP(CONCATENATE($F746," ",$G746),AllocFactorMatrix,(N$4+1),FALSE)*$E747</f>
        <v>0</v>
      </c>
      <c r="O746" s="22">
        <f>VLOOKUP(CONCATENATE($F746," ",$G746),AllocFactorMatrix,(O$4+1),FALSE)*$E747</f>
        <v>0</v>
      </c>
      <c r="P746" s="22">
        <f>VLOOKUP(CONCATENATE($F746," ",$G746),AllocFactorMatrix,(P$4+1),FALSE)*$E747</f>
        <v>0</v>
      </c>
      <c r="Q746" s="22">
        <f>VLOOKUP(CONCATENATE($F746," ",$G746),AllocFactorMatrix,(Q$4+1),FALSE)*$E747</f>
        <v>0</v>
      </c>
      <c r="R746" s="22">
        <f t="shared" si="376"/>
        <v>0</v>
      </c>
      <c r="S746" s="22">
        <f>VLOOKUP(CONCATENATE($F746," ",$G746),AllocFactorMatrix,(S$4+1),FALSE)*$E747</f>
        <v>0</v>
      </c>
      <c r="T746" s="22">
        <f>VLOOKUP(CONCATENATE($F746," ",$G746),AllocFactorMatrix,(T$4+1),FALSE)*$E747</f>
        <v>0</v>
      </c>
      <c r="U746" s="22">
        <f>VLOOKUP(CONCATENATE($F746," ",$G746),AllocFactorMatrix,(U$4+1),FALSE)*$E747</f>
        <v>0</v>
      </c>
      <c r="V746" s="22">
        <f>VLOOKUP(CONCATENATE($F746," ",$G746),AllocFactorMatrix,(V$4+1),FALSE)*$E747</f>
        <v>0</v>
      </c>
      <c r="W746" s="22">
        <f t="shared" si="378"/>
        <v>0</v>
      </c>
      <c r="X746" s="22">
        <f>VLOOKUP(CONCATENATE($F746," ",$G746),AllocFactorMatrix,(X$4+1),FALSE)*$E747</f>
        <v>0</v>
      </c>
      <c r="Y746" s="22">
        <f>VLOOKUP(CONCATENATE($F746," ",$G746),AllocFactorMatrix,(Y$4+1),FALSE)*$E747</f>
        <v>0</v>
      </c>
      <c r="Z746" s="22">
        <f t="shared" si="375"/>
        <v>0</v>
      </c>
      <c r="AA746" s="22">
        <f>VLOOKUP(CONCATENATE($F746," ",$G746),AllocFactorMatrix,(AA$4+1),FALSE)*$E747</f>
        <v>0</v>
      </c>
      <c r="AB746" s="22">
        <f>VLOOKUP(CONCATENATE($F746," ",$G746),AllocFactorMatrix,(AB$4+1),FALSE)*$E747</f>
        <v>0</v>
      </c>
      <c r="AC746" s="22">
        <f>VLOOKUP(CONCATENATE($F746," ",$G746),AllocFactorMatrix,(AC$4+1),FALSE)*$E747</f>
        <v>0</v>
      </c>
    </row>
    <row r="747" spans="4:29" collapsed="1">
      <c r="D747" s="17" t="s">
        <v>10</v>
      </c>
      <c r="E747" s="19">
        <v>68804203</v>
      </c>
      <c r="F747" s="42" t="s">
        <v>64</v>
      </c>
      <c r="G747" s="17" t="str">
        <f>$G$15</f>
        <v>TOTAL</v>
      </c>
      <c r="H747" s="21">
        <f t="shared" si="373"/>
        <v>68804202.999999985</v>
      </c>
      <c r="I747" s="22">
        <f>VLOOKUP(CONCATENATE($F747," ",$G747),AllocFactorMatrix,(I$4+1),FALSE)*$E747</f>
        <v>33897972.309754401</v>
      </c>
      <c r="J747" s="22">
        <f>VLOOKUP(CONCATENATE($F747," ",$G747),AllocFactorMatrix,(J$4+1),FALSE)*$E747</f>
        <v>8472278.9654522613</v>
      </c>
      <c r="K747" s="22">
        <f>VLOOKUP(CONCATENATE($F747," ",$G747),AllocFactorMatrix,(K$4+1),FALSE)*$E747</f>
        <v>107428.75130093835</v>
      </c>
      <c r="L747" s="22">
        <f>VLOOKUP(CONCATENATE($F747," ",$G747),AllocFactorMatrix,(L$4+1),FALSE)*$E747</f>
        <v>5735.8071973864189</v>
      </c>
      <c r="M747" s="22">
        <f t="shared" si="374"/>
        <v>8585443.5239505861</v>
      </c>
      <c r="N747" s="22">
        <f>VLOOKUP(CONCATENATE($F747," ",$G747),AllocFactorMatrix,(N$4+1),FALSE)*$E747</f>
        <v>3792116.4727298068</v>
      </c>
      <c r="O747" s="22">
        <f>VLOOKUP(CONCATENATE($F747," ",$G747),AllocFactorMatrix,(O$4+1),FALSE)*$E747</f>
        <v>1039722.3295062503</v>
      </c>
      <c r="P747" s="22">
        <f>VLOOKUP(CONCATENATE($F747," ",$G747),AllocFactorMatrix,(P$4+1),FALSE)*$E747</f>
        <v>175462.62933561992</v>
      </c>
      <c r="Q747" s="22">
        <f>VLOOKUP(CONCATENATE($F747," ",$G747),AllocFactorMatrix,(Q$4+1),FALSE)*$E747</f>
        <v>0</v>
      </c>
      <c r="R747" s="22">
        <f t="shared" si="376"/>
        <v>5007301.4315716764</v>
      </c>
      <c r="S747" s="22">
        <f>VLOOKUP(CONCATENATE($F747," ",$G747),AllocFactorMatrix,(S$4+1),FALSE)*$E747</f>
        <v>163182.89747657193</v>
      </c>
      <c r="T747" s="22">
        <f>VLOOKUP(CONCATENATE($F747," ",$G747),AllocFactorMatrix,(T$4+1),FALSE)*$E747</f>
        <v>2989461.1013315031</v>
      </c>
      <c r="U747" s="22">
        <f>VLOOKUP(CONCATENATE($F747," ",$G747),AllocFactorMatrix,(U$4+1),FALSE)*$E747</f>
        <v>15493988.498931518</v>
      </c>
      <c r="V747" s="22">
        <f>VLOOKUP(CONCATENATE($F747," ",$G747),AllocFactorMatrix,(V$4+1),FALSE)*$E747</f>
        <v>1426806.6222923105</v>
      </c>
      <c r="W747" s="22">
        <f t="shared" si="378"/>
        <v>20073439.120031904</v>
      </c>
      <c r="X747" s="22">
        <f>VLOOKUP(CONCATENATE($F747," ",$G747),AllocFactorMatrix,(X$4+1),FALSE)*$E747</f>
        <v>1061277.6823487598</v>
      </c>
      <c r="Y747" s="22">
        <f>VLOOKUP(CONCATENATE($F747," ",$G747),AllocFactorMatrix,(Y$4+1),FALSE)*$E747</f>
        <v>20043.310645825568</v>
      </c>
      <c r="Z747" s="22">
        <f t="shared" si="375"/>
        <v>1081320.9929945853</v>
      </c>
      <c r="AA747" s="22">
        <f>VLOOKUP(CONCATENATE($F747," ",$G747),AllocFactorMatrix,(AA$4+1),FALSE)*$E747</f>
        <v>15445.225510613909</v>
      </c>
      <c r="AB747" s="22">
        <f>VLOOKUP(CONCATENATE($F747," ",$G747),AllocFactorMatrix,(AB$4+1),FALSE)*$E747</f>
        <v>115733.39919484651</v>
      </c>
      <c r="AC747" s="22">
        <f>VLOOKUP(CONCATENATE($F747," ",$G747),AllocFactorMatrix,(AC$4+1),FALSE)*$E747</f>
        <v>27546.996991377473</v>
      </c>
    </row>
    <row r="748" spans="4:29" hidden="1" outlineLevel="1">
      <c r="F748" s="42" t="str">
        <f>F755</f>
        <v>RB_GUP_EPIS_D</v>
      </c>
      <c r="G748" s="17" t="str">
        <f>$G$8</f>
        <v>PRODUCTION</v>
      </c>
      <c r="H748" s="21">
        <f t="shared" si="373"/>
        <v>0</v>
      </c>
      <c r="I748" s="22">
        <f>VLOOKUP(CONCATENATE($F748," ",$G748),AllocFactorMatrix,(I$4+1),FALSE)*$E755</f>
        <v>0</v>
      </c>
      <c r="J748" s="22">
        <f>VLOOKUP(CONCATENATE($F748," ",$G748),AllocFactorMatrix,(J$4+1),FALSE)*$E755</f>
        <v>0</v>
      </c>
      <c r="K748" s="22">
        <f>VLOOKUP(CONCATENATE($F748," ",$G748),AllocFactorMatrix,(K$4+1),FALSE)*$E755</f>
        <v>0</v>
      </c>
      <c r="L748" s="22">
        <f>VLOOKUP(CONCATENATE($F748," ",$G748),AllocFactorMatrix,(L$4+1),FALSE)*$E755</f>
        <v>0</v>
      </c>
      <c r="M748" s="22">
        <f t="shared" si="374"/>
        <v>0</v>
      </c>
      <c r="N748" s="22">
        <f>VLOOKUP(CONCATENATE($F748," ",$G748),AllocFactorMatrix,(N$4+1),FALSE)*$E755</f>
        <v>0</v>
      </c>
      <c r="O748" s="22">
        <f>VLOOKUP(CONCATENATE($F748," ",$G748),AllocFactorMatrix,(O$4+1),FALSE)*$E755</f>
        <v>0</v>
      </c>
      <c r="P748" s="22">
        <f>VLOOKUP(CONCATENATE($F748," ",$G748),AllocFactorMatrix,(P$4+1),FALSE)*$E755</f>
        <v>0</v>
      </c>
      <c r="Q748" s="22">
        <f>VLOOKUP(CONCATENATE($F748," ",$G748),AllocFactorMatrix,(Q$4+1),FALSE)*$E755</f>
        <v>0</v>
      </c>
      <c r="R748" s="22">
        <f t="shared" si="376"/>
        <v>0</v>
      </c>
      <c r="S748" s="22">
        <f>VLOOKUP(CONCATENATE($F748," ",$G748),AllocFactorMatrix,(S$4+1),FALSE)*$E755</f>
        <v>0</v>
      </c>
      <c r="T748" s="22">
        <f>VLOOKUP(CONCATENATE($F748," ",$G748),AllocFactorMatrix,(T$4+1),FALSE)*$E755</f>
        <v>0</v>
      </c>
      <c r="U748" s="22">
        <f>VLOOKUP(CONCATENATE($F748," ",$G748),AllocFactorMatrix,(U$4+1),FALSE)*$E755</f>
        <v>0</v>
      </c>
      <c r="V748" s="22">
        <f>VLOOKUP(CONCATENATE($F748," ",$G748),AllocFactorMatrix,(V$4+1),FALSE)*$E755</f>
        <v>0</v>
      </c>
      <c r="W748" s="22">
        <f>SUBTOTAL(9,S748:V748)</f>
        <v>0</v>
      </c>
      <c r="X748" s="22">
        <f>VLOOKUP(CONCATENATE($F748," ",$G748),AllocFactorMatrix,(X$4+1),FALSE)*$E755</f>
        <v>0</v>
      </c>
      <c r="Y748" s="22">
        <f>VLOOKUP(CONCATENATE($F748," ",$G748),AllocFactorMatrix,(Y$4+1),FALSE)*$E755</f>
        <v>0</v>
      </c>
      <c r="Z748" s="22">
        <f t="shared" si="375"/>
        <v>0</v>
      </c>
      <c r="AA748" s="22">
        <f>VLOOKUP(CONCATENATE($F748," ",$G748),AllocFactorMatrix,(AA$4+1),FALSE)*$E755</f>
        <v>0</v>
      </c>
      <c r="AB748" s="22">
        <f>VLOOKUP(CONCATENATE($F748," ",$G748),AllocFactorMatrix,(AB$4+1),FALSE)*$E755</f>
        <v>0</v>
      </c>
      <c r="AC748" s="22">
        <f>VLOOKUP(CONCATENATE($F748," ",$G748),AllocFactorMatrix,(AC$4+1),FALSE)*$E755</f>
        <v>0</v>
      </c>
    </row>
    <row r="749" spans="4:29" hidden="1" outlineLevel="1">
      <c r="F749" s="42" t="str">
        <f>F755</f>
        <v>RB_GUP_EPIS_D</v>
      </c>
      <c r="G749" s="17" t="str">
        <f>$G$9</f>
        <v>BULKTRAN</v>
      </c>
      <c r="H749" s="21">
        <f t="shared" si="373"/>
        <v>0</v>
      </c>
      <c r="I749" s="22">
        <f>VLOOKUP(CONCATENATE($F749," ",$G749),AllocFactorMatrix,(I$4+1),FALSE)*$E755</f>
        <v>0</v>
      </c>
      <c r="J749" s="22">
        <f>VLOOKUP(CONCATENATE($F749," ",$G749),AllocFactorMatrix,(J$4+1),FALSE)*$E755</f>
        <v>0</v>
      </c>
      <c r="K749" s="22">
        <f>VLOOKUP(CONCATENATE($F749," ",$G749),AllocFactorMatrix,(K$4+1),FALSE)*$E755</f>
        <v>0</v>
      </c>
      <c r="L749" s="22">
        <f>VLOOKUP(CONCATENATE($F749," ",$G749),AllocFactorMatrix,(L$4+1),FALSE)*$E755</f>
        <v>0</v>
      </c>
      <c r="M749" s="22">
        <f t="shared" si="374"/>
        <v>0</v>
      </c>
      <c r="N749" s="22">
        <f>VLOOKUP(CONCATENATE($F749," ",$G749),AllocFactorMatrix,(N$4+1),FALSE)*$E755</f>
        <v>0</v>
      </c>
      <c r="O749" s="22">
        <f>VLOOKUP(CONCATENATE($F749," ",$G749),AllocFactorMatrix,(O$4+1),FALSE)*$E755</f>
        <v>0</v>
      </c>
      <c r="P749" s="22">
        <f>VLOOKUP(CONCATENATE($F749," ",$G749),AllocFactorMatrix,(P$4+1),FALSE)*$E755</f>
        <v>0</v>
      </c>
      <c r="Q749" s="22">
        <f>VLOOKUP(CONCATENATE($F749," ",$G749),AllocFactorMatrix,(Q$4+1),FALSE)*$E755</f>
        <v>0</v>
      </c>
      <c r="R749" s="22">
        <f t="shared" si="376"/>
        <v>0</v>
      </c>
      <c r="S749" s="22">
        <f>VLOOKUP(CONCATENATE($F749," ",$G749),AllocFactorMatrix,(S$4+1),FALSE)*$E755</f>
        <v>0</v>
      </c>
      <c r="T749" s="22">
        <f>VLOOKUP(CONCATENATE($F749," ",$G749),AllocFactorMatrix,(T$4+1),FALSE)*$E755</f>
        <v>0</v>
      </c>
      <c r="U749" s="22">
        <f>VLOOKUP(CONCATENATE($F749," ",$G749),AllocFactorMatrix,(U$4+1),FALSE)*$E755</f>
        <v>0</v>
      </c>
      <c r="V749" s="22">
        <f>VLOOKUP(CONCATENATE($F749," ",$G749),AllocFactorMatrix,(V$4+1),FALSE)*$E755</f>
        <v>0</v>
      </c>
      <c r="W749" s="22">
        <f t="shared" ref="W749:W755" si="379">SUBTOTAL(9,S749:V749)</f>
        <v>0</v>
      </c>
      <c r="X749" s="22">
        <f>VLOOKUP(CONCATENATE($F749," ",$G749),AllocFactorMatrix,(X$4+1),FALSE)*$E755</f>
        <v>0</v>
      </c>
      <c r="Y749" s="22">
        <f>VLOOKUP(CONCATENATE($F749," ",$G749),AllocFactorMatrix,(Y$4+1),FALSE)*$E755</f>
        <v>0</v>
      </c>
      <c r="Z749" s="22">
        <f t="shared" si="375"/>
        <v>0</v>
      </c>
      <c r="AA749" s="22">
        <f>VLOOKUP(CONCATENATE($F749," ",$G749),AllocFactorMatrix,(AA$4+1),FALSE)*$E755</f>
        <v>0</v>
      </c>
      <c r="AB749" s="22">
        <f>VLOOKUP(CONCATENATE($F749," ",$G749),AllocFactorMatrix,(AB$4+1),FALSE)*$E755</f>
        <v>0</v>
      </c>
      <c r="AC749" s="22">
        <f>VLOOKUP(CONCATENATE($F749," ",$G749),AllocFactorMatrix,(AC$4+1),FALSE)*$E755</f>
        <v>0</v>
      </c>
    </row>
    <row r="750" spans="4:29" hidden="1" outlineLevel="1">
      <c r="F750" s="42" t="str">
        <f>F755</f>
        <v>RB_GUP_EPIS_D</v>
      </c>
      <c r="G750" s="17" t="str">
        <f>$G$10</f>
        <v>SUBTRAN</v>
      </c>
      <c r="H750" s="21">
        <f t="shared" si="373"/>
        <v>0</v>
      </c>
      <c r="I750" s="22">
        <f>VLOOKUP(CONCATENATE($F750," ",$G750),AllocFactorMatrix,(I$4+1),FALSE)*$E755</f>
        <v>0</v>
      </c>
      <c r="J750" s="22">
        <f>VLOOKUP(CONCATENATE($F750," ",$G750),AllocFactorMatrix,(J$4+1),FALSE)*$E755</f>
        <v>0</v>
      </c>
      <c r="K750" s="22">
        <f>VLOOKUP(CONCATENATE($F750," ",$G750),AllocFactorMatrix,(K$4+1),FALSE)*$E755</f>
        <v>0</v>
      </c>
      <c r="L750" s="22">
        <f>VLOOKUP(CONCATENATE($F750," ",$G750),AllocFactorMatrix,(L$4+1),FALSE)*$E755</f>
        <v>0</v>
      </c>
      <c r="M750" s="22">
        <f t="shared" si="374"/>
        <v>0</v>
      </c>
      <c r="N750" s="22">
        <f>VLOOKUP(CONCATENATE($F750," ",$G750),AllocFactorMatrix,(N$4+1),FALSE)*$E755</f>
        <v>0</v>
      </c>
      <c r="O750" s="22">
        <f>VLOOKUP(CONCATENATE($F750," ",$G750),AllocFactorMatrix,(O$4+1),FALSE)*$E755</f>
        <v>0</v>
      </c>
      <c r="P750" s="22">
        <f>VLOOKUP(CONCATENATE($F750," ",$G750),AllocFactorMatrix,(P$4+1),FALSE)*$E755</f>
        <v>0</v>
      </c>
      <c r="Q750" s="22">
        <f>VLOOKUP(CONCATENATE($F750," ",$G750),AllocFactorMatrix,(Q$4+1),FALSE)*$E755</f>
        <v>0</v>
      </c>
      <c r="R750" s="22">
        <f t="shared" si="376"/>
        <v>0</v>
      </c>
      <c r="S750" s="22">
        <f>VLOOKUP(CONCATENATE($F750," ",$G750),AllocFactorMatrix,(S$4+1),FALSE)*$E755</f>
        <v>0</v>
      </c>
      <c r="T750" s="22">
        <f>VLOOKUP(CONCATENATE($F750," ",$G750),AllocFactorMatrix,(T$4+1),FALSE)*$E755</f>
        <v>0</v>
      </c>
      <c r="U750" s="22">
        <f>VLOOKUP(CONCATENATE($F750," ",$G750),AllocFactorMatrix,(U$4+1),FALSE)*$E755</f>
        <v>0</v>
      </c>
      <c r="V750" s="22">
        <f>VLOOKUP(CONCATENATE($F750," ",$G750),AllocFactorMatrix,(V$4+1),FALSE)*$E755</f>
        <v>0</v>
      </c>
      <c r="W750" s="22">
        <f t="shared" si="379"/>
        <v>0</v>
      </c>
      <c r="X750" s="22">
        <f>VLOOKUP(CONCATENATE($F750," ",$G750),AllocFactorMatrix,(X$4+1),FALSE)*$E755</f>
        <v>0</v>
      </c>
      <c r="Y750" s="22">
        <f>VLOOKUP(CONCATENATE($F750," ",$G750),AllocFactorMatrix,(Y$4+1),FALSE)*$E755</f>
        <v>0</v>
      </c>
      <c r="Z750" s="22">
        <f t="shared" si="375"/>
        <v>0</v>
      </c>
      <c r="AA750" s="22">
        <f>VLOOKUP(CONCATENATE($F750," ",$G750),AllocFactorMatrix,(AA$4+1),FALSE)*$E755</f>
        <v>0</v>
      </c>
      <c r="AB750" s="22">
        <f>VLOOKUP(CONCATENATE($F750," ",$G750),AllocFactorMatrix,(AB$4+1),FALSE)*$E755</f>
        <v>0</v>
      </c>
      <c r="AC750" s="22">
        <f>VLOOKUP(CONCATENATE($F750," ",$G750),AllocFactorMatrix,(AC$4+1),FALSE)*$E755</f>
        <v>0</v>
      </c>
    </row>
    <row r="751" spans="4:29" hidden="1" outlineLevel="1">
      <c r="F751" s="42" t="str">
        <f>F755</f>
        <v>RB_GUP_EPIS_D</v>
      </c>
      <c r="G751" s="17" t="str">
        <f>$G$11</f>
        <v>DISTPRI</v>
      </c>
      <c r="H751" s="21">
        <f t="shared" si="373"/>
        <v>10990997.521918608</v>
      </c>
      <c r="I751" s="22">
        <f>VLOOKUP(CONCATENATE($F751," ",$G751),AllocFactorMatrix,(I$4+1),FALSE)*$E755</f>
        <v>7269664.1277120877</v>
      </c>
      <c r="J751" s="22">
        <f>VLOOKUP(CONCATENATE($F751," ",$G751),AllocFactorMatrix,(J$4+1),FALSE)*$E755</f>
        <v>1804029.522898508</v>
      </c>
      <c r="K751" s="22">
        <f>VLOOKUP(CONCATENATE($F751," ",$G751),AllocFactorMatrix,(K$4+1),FALSE)*$E755</f>
        <v>22903.783920487116</v>
      </c>
      <c r="L751" s="22">
        <f>VLOOKUP(CONCATENATE($F751," ",$G751),AllocFactorMatrix,(L$4+1),FALSE)*$E755</f>
        <v>0</v>
      </c>
      <c r="M751" s="22">
        <f t="shared" si="374"/>
        <v>1826933.3068189952</v>
      </c>
      <c r="N751" s="22">
        <f>VLOOKUP(CONCATENATE($F751," ",$G751),AllocFactorMatrix,(N$4+1),FALSE)*$E755</f>
        <v>787446.94229031436</v>
      </c>
      <c r="O751" s="22">
        <f>VLOOKUP(CONCATENATE($F751," ",$G751),AllocFactorMatrix,(O$4+1),FALSE)*$E755</f>
        <v>216542.23365481436</v>
      </c>
      <c r="P751" s="22">
        <f>VLOOKUP(CONCATENATE($F751," ",$G751),AllocFactorMatrix,(P$4+1),FALSE)*$E755</f>
        <v>0</v>
      </c>
      <c r="Q751" s="22">
        <f>VLOOKUP(CONCATENATE($F751," ",$G751),AllocFactorMatrix,(Q$4+1),FALSE)*$E755</f>
        <v>0</v>
      </c>
      <c r="R751" s="22">
        <f t="shared" si="376"/>
        <v>1003989.1759451288</v>
      </c>
      <c r="S751" s="22">
        <f>VLOOKUP(CONCATENATE($F751," ",$G751),AllocFactorMatrix,(S$4+1),FALSE)*$E755</f>
        <v>33741.805076519493</v>
      </c>
      <c r="T751" s="22">
        <f>VLOOKUP(CONCATENATE($F751," ",$G751),AllocFactorMatrix,(T$4+1),FALSE)*$E755</f>
        <v>623203.12972039287</v>
      </c>
      <c r="U751" s="22">
        <f>VLOOKUP(CONCATENATE($F751," ",$G751),AllocFactorMatrix,(U$4+1),FALSE)*$E755</f>
        <v>0</v>
      </c>
      <c r="V751" s="22">
        <f>VLOOKUP(CONCATENATE($F751," ",$G751),AllocFactorMatrix,(V$4+1),FALSE)*$E755</f>
        <v>0</v>
      </c>
      <c r="W751" s="22">
        <f t="shared" si="379"/>
        <v>656944.93479691236</v>
      </c>
      <c r="X751" s="22">
        <f>VLOOKUP(CONCATENATE($F751," ",$G751),AllocFactorMatrix,(X$4+1),FALSE)*$E755</f>
        <v>221339.87918685019</v>
      </c>
      <c r="Y751" s="22">
        <f>VLOOKUP(CONCATENATE($F751," ",$G751),AllocFactorMatrix,(Y$4+1),FALSE)*$E755</f>
        <v>4251.0398018555807</v>
      </c>
      <c r="Z751" s="22">
        <f t="shared" si="375"/>
        <v>225590.91898870576</v>
      </c>
      <c r="AA751" s="22">
        <f>VLOOKUP(CONCATENATE($F751," ",$G751),AllocFactorMatrix,(AA$4+1),FALSE)*$E755</f>
        <v>3248.8704771838161</v>
      </c>
      <c r="AB751" s="22">
        <f>VLOOKUP(CONCATENATE($F751," ",$G751),AllocFactorMatrix,(AB$4+1),FALSE)*$E755</f>
        <v>3738.563626580697</v>
      </c>
      <c r="AC751" s="22">
        <f>VLOOKUP(CONCATENATE($F751," ",$G751),AllocFactorMatrix,(AC$4+1),FALSE)*$E755</f>
        <v>887.62355301259129</v>
      </c>
    </row>
    <row r="752" spans="4:29" hidden="1" outlineLevel="1">
      <c r="F752" s="42" t="str">
        <f>F755</f>
        <v>RB_GUP_EPIS_D</v>
      </c>
      <c r="G752" s="17" t="str">
        <f>$G$12</f>
        <v>DISTSEC</v>
      </c>
      <c r="H752" s="21">
        <f t="shared" si="373"/>
        <v>3634603.0612817639</v>
      </c>
      <c r="I752" s="22">
        <f>VLOOKUP(CONCATENATE($F752," ",$G752),AllocFactorMatrix,(I$4+1),FALSE)*$E755</f>
        <v>2763673.801408249</v>
      </c>
      <c r="J752" s="22">
        <f>VLOOKUP(CONCATENATE($F752," ",$G752),AllocFactorMatrix,(J$4+1),FALSE)*$E755</f>
        <v>557827.88197466102</v>
      </c>
      <c r="K752" s="22">
        <f>VLOOKUP(CONCATENATE($F752," ",$G752),AllocFactorMatrix,(K$4+1),FALSE)*$E755</f>
        <v>0</v>
      </c>
      <c r="L752" s="22">
        <f>VLOOKUP(CONCATENATE($F752," ",$G752),AllocFactorMatrix,(L$4+1),FALSE)*$E755</f>
        <v>0</v>
      </c>
      <c r="M752" s="22">
        <f t="shared" si="374"/>
        <v>557827.88197466102</v>
      </c>
      <c r="N752" s="22">
        <f>VLOOKUP(CONCATENATE($F752," ",$G752),AllocFactorMatrix,(N$4+1),FALSE)*$E755</f>
        <v>213659.40317573809</v>
      </c>
      <c r="O752" s="22">
        <f>VLOOKUP(CONCATENATE($F752," ",$G752),AllocFactorMatrix,(O$4+1),FALSE)*$E755</f>
        <v>0</v>
      </c>
      <c r="P752" s="22">
        <f>VLOOKUP(CONCATENATE($F752," ",$G752),AllocFactorMatrix,(P$4+1),FALSE)*$E755</f>
        <v>0</v>
      </c>
      <c r="Q752" s="22">
        <f>VLOOKUP(CONCATENATE($F752," ",$G752),AllocFactorMatrix,(Q$4+1),FALSE)*$E755</f>
        <v>0</v>
      </c>
      <c r="R752" s="22">
        <f t="shared" si="376"/>
        <v>213659.40317573809</v>
      </c>
      <c r="S752" s="22">
        <f>VLOOKUP(CONCATENATE($F752," ",$G752),AllocFactorMatrix,(S$4+1),FALSE)*$E755</f>
        <v>7504.1665571219437</v>
      </c>
      <c r="T752" s="22">
        <f>VLOOKUP(CONCATENATE($F752," ",$G752),AllocFactorMatrix,(T$4+1),FALSE)*$E755</f>
        <v>0</v>
      </c>
      <c r="U752" s="22">
        <f>VLOOKUP(CONCATENATE($F752," ",$G752),AllocFactorMatrix,(U$4+1),FALSE)*$E755</f>
        <v>0</v>
      </c>
      <c r="V752" s="22">
        <f>VLOOKUP(CONCATENATE($F752," ",$G752),AllocFactorMatrix,(V$4+1),FALSE)*$E755</f>
        <v>0</v>
      </c>
      <c r="W752" s="22">
        <f t="shared" si="379"/>
        <v>7504.1665571219437</v>
      </c>
      <c r="X752" s="22">
        <f>VLOOKUP(CONCATENATE($F752," ",$G752),AllocFactorMatrix,(X$4+1),FALSE)*$E755</f>
        <v>61975.645623295655</v>
      </c>
      <c r="Y752" s="22">
        <f>VLOOKUP(CONCATENATE($F752," ",$G752),AllocFactorMatrix,(Y$4+1),FALSE)*$E755</f>
        <v>0</v>
      </c>
      <c r="Z752" s="22">
        <f t="shared" si="375"/>
        <v>61975.645623295655</v>
      </c>
      <c r="AA752" s="22">
        <f>VLOOKUP(CONCATENATE($F752," ",$G752),AllocFactorMatrix,(AA$4+1),FALSE)*$E755</f>
        <v>797.73576473861556</v>
      </c>
      <c r="AB752" s="22">
        <f>VLOOKUP(CONCATENATE($F752," ",$G752),AllocFactorMatrix,(AB$4+1),FALSE)*$E755</f>
        <v>23751.219802947533</v>
      </c>
      <c r="AC752" s="22">
        <f>VLOOKUP(CONCATENATE($F752," ",$G752),AllocFactorMatrix,(AC$4+1),FALSE)*$E755</f>
        <v>5413.2069750120327</v>
      </c>
    </row>
    <row r="753" spans="4:29" hidden="1" outlineLevel="1">
      <c r="F753" s="42" t="str">
        <f>F755</f>
        <v>RB_GUP_EPIS_D</v>
      </c>
      <c r="G753" s="17" t="str">
        <f>$G$13</f>
        <v>ENERGY</v>
      </c>
      <c r="H753" s="21">
        <f t="shared" si="373"/>
        <v>0</v>
      </c>
      <c r="I753" s="22">
        <f>VLOOKUP(CONCATENATE($F753," ",$G753),AllocFactorMatrix,(I$4+1),FALSE)*$E755</f>
        <v>0</v>
      </c>
      <c r="J753" s="22">
        <f>VLOOKUP(CONCATENATE($F753," ",$G753),AllocFactorMatrix,(J$4+1),FALSE)*$E755</f>
        <v>0</v>
      </c>
      <c r="K753" s="22">
        <f>VLOOKUP(CONCATENATE($F753," ",$G753),AllocFactorMatrix,(K$4+1),FALSE)*$E755</f>
        <v>0</v>
      </c>
      <c r="L753" s="22">
        <f>VLOOKUP(CONCATENATE($F753," ",$G753),AllocFactorMatrix,(L$4+1),FALSE)*$E755</f>
        <v>0</v>
      </c>
      <c r="M753" s="22">
        <f t="shared" si="374"/>
        <v>0</v>
      </c>
      <c r="N753" s="22">
        <f>VLOOKUP(CONCATENATE($F753," ",$G753),AllocFactorMatrix,(N$4+1),FALSE)*$E755</f>
        <v>0</v>
      </c>
      <c r="O753" s="22">
        <f>VLOOKUP(CONCATENATE($F753," ",$G753),AllocFactorMatrix,(O$4+1),FALSE)*$E755</f>
        <v>0</v>
      </c>
      <c r="P753" s="22">
        <f>VLOOKUP(CONCATENATE($F753," ",$G753),AllocFactorMatrix,(P$4+1),FALSE)*$E755</f>
        <v>0</v>
      </c>
      <c r="Q753" s="22">
        <f>VLOOKUP(CONCATENATE($F753," ",$G753),AllocFactorMatrix,(Q$4+1),FALSE)*$E755</f>
        <v>0</v>
      </c>
      <c r="R753" s="22">
        <f t="shared" si="376"/>
        <v>0</v>
      </c>
      <c r="S753" s="22">
        <f>VLOOKUP(CONCATENATE($F753," ",$G753),AllocFactorMatrix,(S$4+1),FALSE)*$E755</f>
        <v>0</v>
      </c>
      <c r="T753" s="22">
        <f>VLOOKUP(CONCATENATE($F753," ",$G753),AllocFactorMatrix,(T$4+1),FALSE)*$E755</f>
        <v>0</v>
      </c>
      <c r="U753" s="22">
        <f>VLOOKUP(CONCATENATE($F753," ",$G753),AllocFactorMatrix,(U$4+1),FALSE)*$E755</f>
        <v>0</v>
      </c>
      <c r="V753" s="22">
        <f>VLOOKUP(CONCATENATE($F753," ",$G753),AllocFactorMatrix,(V$4+1),FALSE)*$E755</f>
        <v>0</v>
      </c>
      <c r="W753" s="22">
        <f t="shared" si="379"/>
        <v>0</v>
      </c>
      <c r="X753" s="22">
        <f>VLOOKUP(CONCATENATE($F753," ",$G753),AllocFactorMatrix,(X$4+1),FALSE)*$E755</f>
        <v>0</v>
      </c>
      <c r="Y753" s="22">
        <f>VLOOKUP(CONCATENATE($F753," ",$G753),AllocFactorMatrix,(Y$4+1),FALSE)*$E755</f>
        <v>0</v>
      </c>
      <c r="Z753" s="22">
        <f t="shared" si="375"/>
        <v>0</v>
      </c>
      <c r="AA753" s="22">
        <f>VLOOKUP(CONCATENATE($F753," ",$G753),AllocFactorMatrix,(AA$4+1),FALSE)*$E755</f>
        <v>0</v>
      </c>
      <c r="AB753" s="22">
        <f>VLOOKUP(CONCATENATE($F753," ",$G753),AllocFactorMatrix,(AB$4+1),FALSE)*$E755</f>
        <v>0</v>
      </c>
      <c r="AC753" s="22">
        <f>VLOOKUP(CONCATENATE($F753," ",$G753),AllocFactorMatrix,(AC$4+1),FALSE)*$E755</f>
        <v>0</v>
      </c>
    </row>
    <row r="754" spans="4:29" hidden="1" outlineLevel="1">
      <c r="F754" s="42" t="str">
        <f>F755</f>
        <v>RB_GUP_EPIS_D</v>
      </c>
      <c r="G754" s="17" t="str">
        <f>$G$14</f>
        <v>CUSTOMER</v>
      </c>
      <c r="H754" s="21">
        <f t="shared" si="373"/>
        <v>27983095.416799616</v>
      </c>
      <c r="I754" s="22">
        <f>VLOOKUP(CONCATENATE($F754," ",$G754),AllocFactorMatrix,(I$4+1),FALSE)*$E755</f>
        <v>20824068.317385547</v>
      </c>
      <c r="J754" s="22">
        <f>VLOOKUP(CONCATENATE($F754," ",$G754),AllocFactorMatrix,(J$4+1),FALSE)*$E755</f>
        <v>5124336.7972323392</v>
      </c>
      <c r="K754" s="22">
        <f>VLOOKUP(CONCATENATE($F754," ",$G754),AllocFactorMatrix,(K$4+1),FALSE)*$E755</f>
        <v>57087.744701978641</v>
      </c>
      <c r="L754" s="22">
        <f>VLOOKUP(CONCATENATE($F754," ",$G754),AllocFactorMatrix,(L$4+1),FALSE)*$E755</f>
        <v>4215.7267906602874</v>
      </c>
      <c r="M754" s="22">
        <f t="shared" si="374"/>
        <v>5185640.268724978</v>
      </c>
      <c r="N754" s="22">
        <f>VLOOKUP(CONCATENATE($F754," ",$G754),AllocFactorMatrix,(N$4+1),FALSE)*$E755</f>
        <v>95372.319851266438</v>
      </c>
      <c r="O754" s="22">
        <f>VLOOKUP(CONCATENATE($F754," ",$G754),AllocFactorMatrix,(O$4+1),FALSE)*$E755</f>
        <v>29968.462488557547</v>
      </c>
      <c r="P754" s="22">
        <f>VLOOKUP(CONCATENATE($F754," ",$G754),AllocFactorMatrix,(P$4+1),FALSE)*$E755</f>
        <v>12096.227801792691</v>
      </c>
      <c r="Q754" s="22">
        <f>VLOOKUP(CONCATENATE($F754," ",$G754),AllocFactorMatrix,(Q$4+1),FALSE)*$E755</f>
        <v>0</v>
      </c>
      <c r="R754" s="22">
        <f t="shared" si="376"/>
        <v>137437.01014161669</v>
      </c>
      <c r="S754" s="22">
        <f>VLOOKUP(CONCATENATE($F754," ",$G754),AllocFactorMatrix,(S$4+1),FALSE)*$E755</f>
        <v>884.35365231532899</v>
      </c>
      <c r="T754" s="22">
        <f>VLOOKUP(CONCATENATE($F754," ",$G754),AllocFactorMatrix,(T$4+1),FALSE)*$E755</f>
        <v>22019.227429191564</v>
      </c>
      <c r="U754" s="22">
        <f>VLOOKUP(CONCATENATE($F754," ",$G754),AllocFactorMatrix,(U$4+1),FALSE)*$E755</f>
        <v>40093.195653850198</v>
      </c>
      <c r="V754" s="22">
        <f>VLOOKUP(CONCATENATE($F754," ",$G754),AllocFactorMatrix,(V$4+1),FALSE)*$E755</f>
        <v>7776.030804374549</v>
      </c>
      <c r="W754" s="22">
        <f t="shared" si="379"/>
        <v>70772.807539731642</v>
      </c>
      <c r="X754" s="22">
        <f>VLOOKUP(CONCATENATE($F754," ",$G754),AllocFactorMatrix,(X$4+1),FALSE)*$E755</f>
        <v>30509.994667490846</v>
      </c>
      <c r="Y754" s="22">
        <f>VLOOKUP(CONCATENATE($F754," ",$G754),AllocFactorMatrix,(Y$4+1),FALSE)*$E755</f>
        <v>355.54531315203542</v>
      </c>
      <c r="Z754" s="22">
        <f t="shared" si="375"/>
        <v>30865.539980642883</v>
      </c>
      <c r="AA754" s="22">
        <f>VLOOKUP(CONCATENATE($F754," ",$G754),AllocFactorMatrix,(AA$4+1),FALSE)*$E755</f>
        <v>2187.2865043599304</v>
      </c>
      <c r="AB754" s="22">
        <f>VLOOKUP(CONCATENATE($F754," ",$G754),AllocFactorMatrix,(AB$4+1),FALSE)*$E755</f>
        <v>1524788.17093273</v>
      </c>
      <c r="AC754" s="22">
        <f>VLOOKUP(CONCATENATE($F754," ",$G754),AllocFactorMatrix,(AC$4+1),FALSE)*$E755</f>
        <v>207336.01559001257</v>
      </c>
    </row>
    <row r="755" spans="4:29" collapsed="1">
      <c r="D755" s="17" t="s">
        <v>8</v>
      </c>
      <c r="E755" s="19">
        <v>42608696</v>
      </c>
      <c r="F755" s="42" t="s">
        <v>65</v>
      </c>
      <c r="G755" s="17" t="str">
        <f>$G$15</f>
        <v>TOTAL</v>
      </c>
      <c r="H755" s="21">
        <f t="shared" si="373"/>
        <v>42608695.999999993</v>
      </c>
      <c r="I755" s="22">
        <f>VLOOKUP(CONCATENATE($F755," ",$G755),AllocFactorMatrix,(I$4+1),FALSE)*$E755</f>
        <v>30857406.246505883</v>
      </c>
      <c r="J755" s="22">
        <f>VLOOKUP(CONCATENATE($F755," ",$G755),AllocFactorMatrix,(J$4+1),FALSE)*$E755</f>
        <v>7486194.2021055082</v>
      </c>
      <c r="K755" s="22">
        <f>VLOOKUP(CONCATENATE($F755," ",$G755),AllocFactorMatrix,(K$4+1),FALSE)*$E755</f>
        <v>79991.528622465761</v>
      </c>
      <c r="L755" s="22">
        <f>VLOOKUP(CONCATENATE($F755," ",$G755),AllocFactorMatrix,(L$4+1),FALSE)*$E755</f>
        <v>4215.7267906602874</v>
      </c>
      <c r="M755" s="22">
        <f t="shared" si="374"/>
        <v>7570401.4575186344</v>
      </c>
      <c r="N755" s="22">
        <f>VLOOKUP(CONCATENATE($F755," ",$G755),AllocFactorMatrix,(N$4+1),FALSE)*$E755</f>
        <v>1096478.6653173189</v>
      </c>
      <c r="O755" s="22">
        <f>VLOOKUP(CONCATENATE($F755," ",$G755),AllocFactorMatrix,(O$4+1),FALSE)*$E755</f>
        <v>246510.69614337193</v>
      </c>
      <c r="P755" s="22">
        <f>VLOOKUP(CONCATENATE($F755," ",$G755),AllocFactorMatrix,(P$4+1),FALSE)*$E755</f>
        <v>12096.227801792691</v>
      </c>
      <c r="Q755" s="22">
        <f>VLOOKUP(CONCATENATE($F755," ",$G755),AllocFactorMatrix,(Q$4+1),FALSE)*$E755</f>
        <v>0</v>
      </c>
      <c r="R755" s="22">
        <f t="shared" si="376"/>
        <v>1355085.5892624836</v>
      </c>
      <c r="S755" s="22">
        <f>VLOOKUP(CONCATENATE($F755," ",$G755),AllocFactorMatrix,(S$4+1),FALSE)*$E755</f>
        <v>42130.325285956766</v>
      </c>
      <c r="T755" s="22">
        <f>VLOOKUP(CONCATENATE($F755," ",$G755),AllocFactorMatrix,(T$4+1),FALSE)*$E755</f>
        <v>645222.35714958445</v>
      </c>
      <c r="U755" s="22">
        <f>VLOOKUP(CONCATENATE($F755," ",$G755),AllocFactorMatrix,(U$4+1),FALSE)*$E755</f>
        <v>40093.195653850198</v>
      </c>
      <c r="V755" s="22">
        <f>VLOOKUP(CONCATENATE($F755," ",$G755),AllocFactorMatrix,(V$4+1),FALSE)*$E755</f>
        <v>7776.030804374549</v>
      </c>
      <c r="W755" s="22">
        <f t="shared" si="379"/>
        <v>735221.908893766</v>
      </c>
      <c r="X755" s="22">
        <f>VLOOKUP(CONCATENATE($F755," ",$G755),AllocFactorMatrix,(X$4+1),FALSE)*$E755</f>
        <v>313825.51947763667</v>
      </c>
      <c r="Y755" s="22">
        <f>VLOOKUP(CONCATENATE($F755," ",$G755),AllocFactorMatrix,(Y$4+1),FALSE)*$E755</f>
        <v>4606.5851150076169</v>
      </c>
      <c r="Z755" s="22">
        <f t="shared" si="375"/>
        <v>318432.10459264426</v>
      </c>
      <c r="AA755" s="22">
        <f>VLOOKUP(CONCATENATE($F755," ",$G755),AllocFactorMatrix,(AA$4+1),FALSE)*$E755</f>
        <v>6233.8927462823622</v>
      </c>
      <c r="AB755" s="22">
        <f>VLOOKUP(CONCATENATE($F755," ",$G755),AllocFactorMatrix,(AB$4+1),FALSE)*$E755</f>
        <v>1552277.9543622581</v>
      </c>
      <c r="AC755" s="22">
        <f>VLOOKUP(CONCATENATE($F755," ",$G755),AllocFactorMatrix,(AC$4+1),FALSE)*$E755</f>
        <v>213636.84611803718</v>
      </c>
    </row>
    <row r="756" spans="4:29" hidden="1" outlineLevel="1">
      <c r="F756" s="42" t="str">
        <f>F763</f>
        <v>RB_GUP_EPIS_G</v>
      </c>
      <c r="G756" s="17" t="str">
        <f>$G$8</f>
        <v>PRODUCTION</v>
      </c>
      <c r="H756" s="21">
        <f t="shared" ca="1" si="373"/>
        <v>1924449.1679515685</v>
      </c>
      <c r="I756" s="22">
        <f ca="1">VLOOKUP(CONCATENATE($F756," ",$G756),AllocFactorMatrix,(I$4+1),FALSE)*$E763</f>
        <v>954158.3905457959</v>
      </c>
      <c r="J756" s="22">
        <f ca="1">VLOOKUP(CONCATENATE($F756," ",$G756),AllocFactorMatrix,(J$4+1),FALSE)*$E763</f>
        <v>238604.35764262613</v>
      </c>
      <c r="K756" s="22">
        <f ca="1">VLOOKUP(CONCATENATE($F756," ",$G756),AllocFactorMatrix,(K$4+1),FALSE)*$E763</f>
        <v>3024.032925382729</v>
      </c>
      <c r="L756" s="22">
        <f ca="1">VLOOKUP(CONCATENATE($F756," ",$G756),AllocFactorMatrix,(L$4+1),FALSE)*$E763</f>
        <v>151.34984199692516</v>
      </c>
      <c r="M756" s="22">
        <f t="shared" ca="1" si="374"/>
        <v>241779.74041000576</v>
      </c>
      <c r="N756" s="22">
        <f ca="1">VLOOKUP(CONCATENATE($F756," ",$G756),AllocFactorMatrix,(N$4+1),FALSE)*$E763</f>
        <v>107049.30390258829</v>
      </c>
      <c r="O756" s="22">
        <f ca="1">VLOOKUP(CONCATENATE($F756," ",$G756),AllocFactorMatrix,(O$4+1),FALSE)*$E763</f>
        <v>29339.735055371653</v>
      </c>
      <c r="P756" s="22">
        <f ca="1">VLOOKUP(CONCATENATE($F756," ",$G756),AllocFactorMatrix,(P$4+1),FALSE)*$E763</f>
        <v>4668.8557258285937</v>
      </c>
      <c r="Q756" s="22">
        <f ca="1">VLOOKUP(CONCATENATE($F756," ",$G756),AllocFactorMatrix,(Q$4+1),FALSE)*$E763</f>
        <v>0</v>
      </c>
      <c r="R756" s="22">
        <f t="shared" ca="1" si="376"/>
        <v>141057.89468378853</v>
      </c>
      <c r="S756" s="22">
        <f ca="1">VLOOKUP(CONCATENATE($F756," ",$G756),AllocFactorMatrix,(S$4+1),FALSE)*$E763</f>
        <v>4627.4675585677223</v>
      </c>
      <c r="T756" s="22">
        <f ca="1">VLOOKUP(CONCATENATE($F756," ",$G756),AllocFactorMatrix,(T$4+1),FALSE)*$E763</f>
        <v>84212.016003981873</v>
      </c>
      <c r="U756" s="22">
        <f ca="1">VLOOKUP(CONCATENATE($F756," ",$G756),AllocFactorMatrix,(U$4+1),FALSE)*$E763</f>
        <v>410326.57451931923</v>
      </c>
      <c r="V756" s="22">
        <f ca="1">VLOOKUP(CONCATENATE($F756," ",$G756),AllocFactorMatrix,(V$4+1),FALSE)*$E763</f>
        <v>52283.99342600126</v>
      </c>
      <c r="W756" s="22">
        <f ca="1">SUBTOTAL(9,S756:V756)</f>
        <v>551450.05150787008</v>
      </c>
      <c r="X756" s="22">
        <f ca="1">VLOOKUP(CONCATENATE($F756," ",$G756),AllocFactorMatrix,(X$4+1),FALSE)*$E763</f>
        <v>29939.408118049578</v>
      </c>
      <c r="Y756" s="22">
        <f ca="1">VLOOKUP(CONCATENATE($F756," ",$G756),AllocFactorMatrix,(Y$4+1),FALSE)*$E763</f>
        <v>562.78873468303277</v>
      </c>
      <c r="Z756" s="22">
        <f t="shared" ca="1" si="375"/>
        <v>30502.19685273261</v>
      </c>
      <c r="AA756" s="22">
        <f ca="1">VLOOKUP(CONCATENATE($F756," ",$G756),AllocFactorMatrix,(AA$4+1),FALSE)*$E763</f>
        <v>435.39481207334057</v>
      </c>
      <c r="AB756" s="22">
        <f ca="1">VLOOKUP(CONCATENATE($F756," ",$G756),AllocFactorMatrix,(AB$4+1),FALSE)*$E763</f>
        <v>4091.5375403972612</v>
      </c>
      <c r="AC756" s="22">
        <f ca="1">VLOOKUP(CONCATENATE($F756," ",$G756),AllocFactorMatrix,(AC$4+1),FALSE)*$E763</f>
        <v>973.96159890653018</v>
      </c>
    </row>
    <row r="757" spans="4:29" hidden="1" outlineLevel="1">
      <c r="F757" s="42" t="str">
        <f>F763</f>
        <v>RB_GUP_EPIS_G</v>
      </c>
      <c r="G757" s="17" t="str">
        <f>$G$9</f>
        <v>BULKTRAN</v>
      </c>
      <c r="H757" s="21">
        <f t="shared" ca="1" si="373"/>
        <v>535113.0127327427</v>
      </c>
      <c r="I757" s="22">
        <f ca="1">VLOOKUP(CONCATENATE($F757," ",$G757),AllocFactorMatrix,(I$4+1),FALSE)*$E763</f>
        <v>265313.61778324365</v>
      </c>
      <c r="J757" s="22">
        <f ca="1">VLOOKUP(CONCATENATE($F757," ",$G757),AllocFactorMatrix,(J$4+1),FALSE)*$E763</f>
        <v>66346.411635913595</v>
      </c>
      <c r="K757" s="22">
        <f ca="1">VLOOKUP(CONCATENATE($F757," ",$G757),AllocFactorMatrix,(K$4+1),FALSE)*$E763</f>
        <v>840.86365919813011</v>
      </c>
      <c r="L757" s="22">
        <f ca="1">VLOOKUP(CONCATENATE($F757," ",$G757),AllocFactorMatrix,(L$4+1),FALSE)*$E763</f>
        <v>42.084390316116142</v>
      </c>
      <c r="M757" s="22">
        <f t="shared" ca="1" si="374"/>
        <v>67229.359685427844</v>
      </c>
      <c r="N757" s="22">
        <f ca="1">VLOOKUP(CONCATENATE($F757," ",$G757),AllocFactorMatrix,(N$4+1),FALSE)*$E763</f>
        <v>29766.167107043246</v>
      </c>
      <c r="O757" s="22">
        <f ca="1">VLOOKUP(CONCATENATE($F757," ",$G757),AllocFactorMatrix,(O$4+1),FALSE)*$E763</f>
        <v>8158.2170522964907</v>
      </c>
      <c r="P757" s="22">
        <f ca="1">VLOOKUP(CONCATENATE($F757," ",$G757),AllocFactorMatrix,(P$4+1),FALSE)*$E763</f>
        <v>1298.223665799379</v>
      </c>
      <c r="Q757" s="22">
        <f ca="1">VLOOKUP(CONCATENATE($F757," ",$G757),AllocFactorMatrix,(Q$4+1),FALSE)*$E763</f>
        <v>0</v>
      </c>
      <c r="R757" s="22">
        <f t="shared" ca="1" si="376"/>
        <v>39222.607825139115</v>
      </c>
      <c r="S757" s="22">
        <f ca="1">VLOOKUP(CONCATENATE($F757," ",$G757),AllocFactorMatrix,(S$4+1),FALSE)*$E763</f>
        <v>1286.7152574489376</v>
      </c>
      <c r="T757" s="22">
        <f ca="1">VLOOKUP(CONCATENATE($F757," ",$G757),AllocFactorMatrix,(T$4+1),FALSE)*$E763</f>
        <v>23416.022798957369</v>
      </c>
      <c r="U757" s="22">
        <f ca="1">VLOOKUP(CONCATENATE($F757," ",$G757),AllocFactorMatrix,(U$4+1),FALSE)*$E763</f>
        <v>114095.55167885001</v>
      </c>
      <c r="V757" s="22">
        <f ca="1">VLOOKUP(CONCATENATE($F757," ",$G757),AllocFactorMatrix,(V$4+1),FALSE)*$E763</f>
        <v>14538.105607469322</v>
      </c>
      <c r="W757" s="22">
        <f t="shared" ref="W757:W763" ca="1" si="380">SUBTOTAL(9,S757:V757)</f>
        <v>153336.39534272565</v>
      </c>
      <c r="X757" s="22">
        <f ca="1">VLOOKUP(CONCATENATE($F757," ",$G757),AllocFactorMatrix,(X$4+1),FALSE)*$E763</f>
        <v>8324.9623550918168</v>
      </c>
      <c r="Y757" s="22">
        <f ca="1">VLOOKUP(CONCATENATE($F757," ",$G757),AllocFactorMatrix,(Y$4+1),FALSE)*$E763</f>
        <v>156.48923357577817</v>
      </c>
      <c r="Z757" s="22">
        <f t="shared" ca="1" si="375"/>
        <v>8481.4515886675945</v>
      </c>
      <c r="AA757" s="22">
        <f ca="1">VLOOKUP(CONCATENATE($F757," ",$G757),AllocFactorMatrix,(AA$4+1),FALSE)*$E763</f>
        <v>121.06603463305113</v>
      </c>
      <c r="AB757" s="22">
        <f ca="1">VLOOKUP(CONCATENATE($F757," ",$G757),AllocFactorMatrix,(AB$4+1),FALSE)*$E763</f>
        <v>1137.6943680365268</v>
      </c>
      <c r="AC757" s="22">
        <f ca="1">VLOOKUP(CONCATENATE($F757," ",$G757),AllocFactorMatrix,(AC$4+1),FALSE)*$E763</f>
        <v>270.82010486752858</v>
      </c>
    </row>
    <row r="758" spans="4:29" hidden="1" outlineLevel="1">
      <c r="F758" s="42" t="str">
        <f>F763</f>
        <v>RB_GUP_EPIS_G</v>
      </c>
      <c r="G758" s="17" t="str">
        <f>$G$10</f>
        <v>SUBTRAN</v>
      </c>
      <c r="H758" s="21">
        <f t="shared" ca="1" si="373"/>
        <v>169632.1640521152</v>
      </c>
      <c r="I758" s="22">
        <f ca="1">VLOOKUP(CONCATENATE($F758," ",$G758),AllocFactorMatrix,(I$4+1),FALSE)*$E763</f>
        <v>81858.075145447336</v>
      </c>
      <c r="J758" s="22">
        <f ca="1">VLOOKUP(CONCATENATE($F758," ",$G758),AllocFactorMatrix,(J$4+1),FALSE)*$E763</f>
        <v>20423.051554751</v>
      </c>
      <c r="K758" s="22">
        <f ca="1">VLOOKUP(CONCATENATE($F758," ",$G758),AllocFactorMatrix,(K$4+1),FALSE)*$E763</f>
        <v>259.38484874325167</v>
      </c>
      <c r="L758" s="22">
        <f ca="1">VLOOKUP(CONCATENATE($F758," ",$G758),AllocFactorMatrix,(L$4+1),FALSE)*$E763</f>
        <v>16.72213357389786</v>
      </c>
      <c r="M758" s="22">
        <f t="shared" ca="1" si="374"/>
        <v>20699.15853706815</v>
      </c>
      <c r="N758" s="22">
        <f ca="1">VLOOKUP(CONCATENATE($F758," ",$G758),AllocFactorMatrix,(N$4+1),FALSE)*$E763</f>
        <v>9069.5153415289933</v>
      </c>
      <c r="O758" s="22">
        <f ca="1">VLOOKUP(CONCATENATE($F758," ",$G758),AllocFactorMatrix,(O$4+1),FALSE)*$E763</f>
        <v>2489.8167569268753</v>
      </c>
      <c r="P758" s="22">
        <f ca="1">VLOOKUP(CONCATENATE($F758," ",$G758),AllocFactorMatrix,(P$4+1),FALSE)*$E763</f>
        <v>500.47160463093485</v>
      </c>
      <c r="Q758" s="22">
        <f ca="1">VLOOKUP(CONCATENATE($F758," ",$G758),AllocFactorMatrix,(Q$4+1),FALSE)*$E763</f>
        <v>0</v>
      </c>
      <c r="R758" s="22">
        <f t="shared" ca="1" si="376"/>
        <v>12059.803703086804</v>
      </c>
      <c r="S758" s="22">
        <f ca="1">VLOOKUP(CONCATENATE($F758," ",$G758),AllocFactorMatrix,(S$4+1),FALSE)*$E763</f>
        <v>384.33842221670238</v>
      </c>
      <c r="T758" s="22">
        <f ca="1">VLOOKUP(CONCATENATE($F758," ",$G758),AllocFactorMatrix,(T$4+1),FALSE)*$E763</f>
        <v>7200.6379765768079</v>
      </c>
      <c r="U758" s="22">
        <f ca="1">VLOOKUP(CONCATENATE($F758," ",$G758),AllocFactorMatrix,(U$4+1),FALSE)*$E763</f>
        <v>44747.814213215017</v>
      </c>
      <c r="V758" s="22">
        <f ca="1">VLOOKUP(CONCATENATE($F758," ",$G758),AllocFactorMatrix,(V$4+1),FALSE)*$E763</f>
        <v>0</v>
      </c>
      <c r="W758" s="22">
        <f t="shared" ca="1" si="380"/>
        <v>52332.790612008524</v>
      </c>
      <c r="X758" s="22">
        <f ca="1">VLOOKUP(CONCATENATE($F758," ",$G758),AllocFactorMatrix,(X$4+1),FALSE)*$E763</f>
        <v>2543.8777498670029</v>
      </c>
      <c r="Y758" s="22">
        <f ca="1">VLOOKUP(CONCATENATE($F758," ",$G758),AllocFactorMatrix,(Y$4+1),FALSE)*$E763</f>
        <v>48.796218728799985</v>
      </c>
      <c r="Z758" s="22">
        <f t="shared" ca="1" si="375"/>
        <v>2592.6739685958028</v>
      </c>
      <c r="AA758" s="22">
        <f ca="1">VLOOKUP(CONCATENATE($F758," ",$G758),AllocFactorMatrix,(AA$4+1),FALSE)*$E763</f>
        <v>37.114829884821113</v>
      </c>
      <c r="AB758" s="22">
        <f ca="1">VLOOKUP(CONCATENATE($F758," ",$G758),AllocFactorMatrix,(AB$4+1),FALSE)*$E763</f>
        <v>42.465014832672416</v>
      </c>
      <c r="AC758" s="22">
        <f ca="1">VLOOKUP(CONCATENATE($F758," ",$G758),AllocFactorMatrix,(AC$4+1),FALSE)*$E763</f>
        <v>10.082241190538065</v>
      </c>
    </row>
    <row r="759" spans="4:29" hidden="1" outlineLevel="1">
      <c r="F759" s="42" t="str">
        <f>F763</f>
        <v>RB_GUP_EPIS_G</v>
      </c>
      <c r="G759" s="17" t="str">
        <f>$G$11</f>
        <v>DISTPRI</v>
      </c>
      <c r="H759" s="21">
        <f t="shared" ca="1" si="373"/>
        <v>304826.23125185567</v>
      </c>
      <c r="I759" s="22">
        <f ca="1">VLOOKUP(CONCATENATE($F759," ",$G759),AllocFactorMatrix,(I$4+1),FALSE)*$E763</f>
        <v>201618.12557032212</v>
      </c>
      <c r="J759" s="22">
        <f ca="1">VLOOKUP(CONCATENATE($F759," ",$G759),AllocFactorMatrix,(J$4+1),FALSE)*$E763</f>
        <v>50033.267629764836</v>
      </c>
      <c r="K759" s="22">
        <f ca="1">VLOOKUP(CONCATENATE($F759," ",$G759),AllocFactorMatrix,(K$4+1),FALSE)*$E763</f>
        <v>635.21751505865234</v>
      </c>
      <c r="L759" s="22">
        <f ca="1">VLOOKUP(CONCATENATE($F759," ",$G759),AllocFactorMatrix,(L$4+1),FALSE)*$E763</f>
        <v>0</v>
      </c>
      <c r="M759" s="22">
        <f t="shared" ca="1" si="374"/>
        <v>50668.485144823491</v>
      </c>
      <c r="N759" s="22">
        <f ca="1">VLOOKUP(CONCATENATE($F759," ",$G759),AllocFactorMatrix,(N$4+1),FALSE)*$E763</f>
        <v>21839.190050809255</v>
      </c>
      <c r="O759" s="22">
        <f ca="1">VLOOKUP(CONCATENATE($F759," ",$G759),AllocFactorMatrix,(O$4+1),FALSE)*$E763</f>
        <v>6005.6198593640856</v>
      </c>
      <c r="P759" s="22">
        <f ca="1">VLOOKUP(CONCATENATE($F759," ",$G759),AllocFactorMatrix,(P$4+1),FALSE)*$E763</f>
        <v>0</v>
      </c>
      <c r="Q759" s="22">
        <f ca="1">VLOOKUP(CONCATENATE($F759," ",$G759),AllocFactorMatrix,(Q$4+1),FALSE)*$E763</f>
        <v>0</v>
      </c>
      <c r="R759" s="22">
        <f t="shared" ca="1" si="376"/>
        <v>27844.809910173339</v>
      </c>
      <c r="S759" s="22">
        <f ca="1">VLOOKUP(CONCATENATE($F759," ",$G759),AllocFactorMatrix,(S$4+1),FALSE)*$E763</f>
        <v>935.80107325096878</v>
      </c>
      <c r="T759" s="22">
        <f ca="1">VLOOKUP(CONCATENATE($F759," ",$G759),AllocFactorMatrix,(T$4+1),FALSE)*$E763</f>
        <v>17284.023671025952</v>
      </c>
      <c r="U759" s="22">
        <f ca="1">VLOOKUP(CONCATENATE($F759," ",$G759),AllocFactorMatrix,(U$4+1),FALSE)*$E763</f>
        <v>0</v>
      </c>
      <c r="V759" s="22">
        <f ca="1">VLOOKUP(CONCATENATE($F759," ",$G759),AllocFactorMatrix,(V$4+1),FALSE)*$E763</f>
        <v>0</v>
      </c>
      <c r="W759" s="22">
        <f t="shared" ca="1" si="380"/>
        <v>18219.824744276921</v>
      </c>
      <c r="X759" s="22">
        <f ca="1">VLOOKUP(CONCATENATE($F759," ",$G759),AllocFactorMatrix,(X$4+1),FALSE)*$E763</f>
        <v>6138.6785925224094</v>
      </c>
      <c r="Y759" s="22">
        <f ca="1">VLOOKUP(CONCATENATE($F759," ",$G759),AllocFactorMatrix,(Y$4+1),FALSE)*$E763</f>
        <v>117.89907504911076</v>
      </c>
      <c r="Z759" s="22">
        <f t="shared" ca="1" si="375"/>
        <v>6256.5776675715206</v>
      </c>
      <c r="AA759" s="22">
        <f ca="1">VLOOKUP(CONCATENATE($F759," ",$G759),AllocFactorMatrix,(AA$4+1),FALSE)*$E763</f>
        <v>90.104737209738289</v>
      </c>
      <c r="AB759" s="22">
        <f ca="1">VLOOKUP(CONCATENATE($F759," ",$G759),AllocFactorMatrix,(AB$4+1),FALSE)*$E763</f>
        <v>103.6859719341408</v>
      </c>
      <c r="AC759" s="22">
        <f ca="1">VLOOKUP(CONCATENATE($F759," ",$G759),AllocFactorMatrix,(AC$4+1),FALSE)*$E763</f>
        <v>24.617505544481158</v>
      </c>
    </row>
    <row r="760" spans="4:29" hidden="1" outlineLevel="1">
      <c r="F760" s="42" t="str">
        <f>F763</f>
        <v>RB_GUP_EPIS_G</v>
      </c>
      <c r="G760" s="17" t="str">
        <f>$G$12</f>
        <v>DISTSEC</v>
      </c>
      <c r="H760" s="21">
        <f t="shared" ca="1" si="373"/>
        <v>111720.87001995795</v>
      </c>
      <c r="I760" s="22">
        <f ca="1">VLOOKUP(CONCATENATE($F760," ",$G760),AllocFactorMatrix,(I$4+1),FALSE)*$E763</f>
        <v>84950.14072755666</v>
      </c>
      <c r="J760" s="22">
        <f ca="1">VLOOKUP(CONCATENATE($F760," ",$G760),AllocFactorMatrix,(J$4+1),FALSE)*$E763</f>
        <v>17146.581138249985</v>
      </c>
      <c r="K760" s="22">
        <f ca="1">VLOOKUP(CONCATENATE($F760," ",$G760),AllocFactorMatrix,(K$4+1),FALSE)*$E763</f>
        <v>0</v>
      </c>
      <c r="L760" s="22">
        <f ca="1">VLOOKUP(CONCATENATE($F760," ",$G760),AllocFactorMatrix,(L$4+1),FALSE)*$E763</f>
        <v>0</v>
      </c>
      <c r="M760" s="22">
        <f t="shared" ca="1" si="374"/>
        <v>17146.581138249985</v>
      </c>
      <c r="N760" s="22">
        <f ca="1">VLOOKUP(CONCATENATE($F760," ",$G760),AllocFactorMatrix,(N$4+1),FALSE)*$E763</f>
        <v>6567.4886660994734</v>
      </c>
      <c r="O760" s="22">
        <f ca="1">VLOOKUP(CONCATENATE($F760," ",$G760),AllocFactorMatrix,(O$4+1),FALSE)*$E763</f>
        <v>0</v>
      </c>
      <c r="P760" s="22">
        <f ca="1">VLOOKUP(CONCATENATE($F760," ",$G760),AllocFactorMatrix,(P$4+1),FALSE)*$E763</f>
        <v>0</v>
      </c>
      <c r="Q760" s="22">
        <f ca="1">VLOOKUP(CONCATENATE($F760," ",$G760),AllocFactorMatrix,(Q$4+1),FALSE)*$E763</f>
        <v>0</v>
      </c>
      <c r="R760" s="22">
        <f t="shared" ca="1" si="376"/>
        <v>6567.4886660994734</v>
      </c>
      <c r="S760" s="22">
        <f ca="1">VLOOKUP(CONCATENATE($F760," ",$G760),AllocFactorMatrix,(S$4+1),FALSE)*$E763</f>
        <v>230.66398239390676</v>
      </c>
      <c r="T760" s="22">
        <f ca="1">VLOOKUP(CONCATENATE($F760," ",$G760),AllocFactorMatrix,(T$4+1),FALSE)*$E763</f>
        <v>0</v>
      </c>
      <c r="U760" s="22">
        <f ca="1">VLOOKUP(CONCATENATE($F760," ",$G760),AllocFactorMatrix,(U$4+1),FALSE)*$E763</f>
        <v>0</v>
      </c>
      <c r="V760" s="22">
        <f ca="1">VLOOKUP(CONCATENATE($F760," ",$G760),AllocFactorMatrix,(V$4+1),FALSE)*$E763</f>
        <v>0</v>
      </c>
      <c r="W760" s="22">
        <f t="shared" ca="1" si="380"/>
        <v>230.66398239390676</v>
      </c>
      <c r="X760" s="22">
        <f ca="1">VLOOKUP(CONCATENATE($F760," ",$G760),AllocFactorMatrix,(X$4+1),FALSE)*$E763</f>
        <v>1905.0149169910758</v>
      </c>
      <c r="Y760" s="22">
        <f ca="1">VLOOKUP(CONCATENATE($F760," ",$G760),AllocFactorMatrix,(Y$4+1),FALSE)*$E763</f>
        <v>0</v>
      </c>
      <c r="Z760" s="22">
        <f t="shared" ca="1" si="375"/>
        <v>1905.0149169910758</v>
      </c>
      <c r="AA760" s="22">
        <f ca="1">VLOOKUP(CONCATENATE($F760," ",$G760),AllocFactorMatrix,(AA$4+1),FALSE)*$E763</f>
        <v>24.520898755641454</v>
      </c>
      <c r="AB760" s="22">
        <f ca="1">VLOOKUP(CONCATENATE($F760," ",$G760),AllocFactorMatrix,(AB$4+1),FALSE)*$E763</f>
        <v>730.06787692650494</v>
      </c>
      <c r="AC760" s="22">
        <f ca="1">VLOOKUP(CONCATENATE($F760," ",$G760),AllocFactorMatrix,(AC$4+1),FALSE)*$E763</f>
        <v>166.39181298470984</v>
      </c>
    </row>
    <row r="761" spans="4:29" hidden="1" outlineLevel="1">
      <c r="F761" s="42" t="str">
        <f>F763</f>
        <v>RB_GUP_EPIS_G</v>
      </c>
      <c r="G761" s="17" t="str">
        <f>$G$13</f>
        <v>ENERGY</v>
      </c>
      <c r="H761" s="21">
        <f t="shared" ca="1" si="373"/>
        <v>1125027.6245388028</v>
      </c>
      <c r="I761" s="22">
        <f ca="1">VLOOKUP(CONCATENATE($F761," ",$G761),AllocFactorMatrix,(I$4+1),FALSE)*$E763</f>
        <v>413356.12339598447</v>
      </c>
      <c r="J761" s="22">
        <f ca="1">VLOOKUP(CONCATENATE($F761," ",$G761),AllocFactorMatrix,(J$4+1),FALSE)*$E763</f>
        <v>130574.41053944855</v>
      </c>
      <c r="K761" s="22">
        <f ca="1">VLOOKUP(CONCATENATE($F761," ",$G761),AllocFactorMatrix,(K$4+1),FALSE)*$E763</f>
        <v>1630.6861132326844</v>
      </c>
      <c r="L761" s="22">
        <f ca="1">VLOOKUP(CONCATENATE($F761," ",$G761),AllocFactorMatrix,(L$4+1),FALSE)*$E763</f>
        <v>82.606855499768017</v>
      </c>
      <c r="M761" s="22">
        <f t="shared" ca="1" si="374"/>
        <v>132287.703508181</v>
      </c>
      <c r="N761" s="22">
        <f ca="1">VLOOKUP(CONCATENATE($F761," ",$G761),AllocFactorMatrix,(N$4+1),FALSE)*$E763</f>
        <v>66154.786333797194</v>
      </c>
      <c r="O761" s="22">
        <f ca="1">VLOOKUP(CONCATENATE($F761," ",$G761),AllocFactorMatrix,(O$4+1),FALSE)*$E763</f>
        <v>17846.820188675709</v>
      </c>
      <c r="P761" s="22">
        <f ca="1">VLOOKUP(CONCATENATE($F761," ",$G761),AllocFactorMatrix,(P$4+1),FALSE)*$E763</f>
        <v>2781.0425031010232</v>
      </c>
      <c r="Q761" s="22">
        <f ca="1">VLOOKUP(CONCATENATE($F761," ",$G761),AllocFactorMatrix,(Q$4+1),FALSE)*$E763</f>
        <v>0</v>
      </c>
      <c r="R761" s="22">
        <f t="shared" ca="1" si="376"/>
        <v>86782.649025573919</v>
      </c>
      <c r="S761" s="22">
        <f ca="1">VLOOKUP(CONCATENATE($F761," ",$G761),AllocFactorMatrix,(S$4+1),FALSE)*$E763</f>
        <v>3331.6763475489774</v>
      </c>
      <c r="T761" s="22">
        <f ca="1">VLOOKUP(CONCATENATE($F761," ",$G761),AllocFactorMatrix,(T$4+1),FALSE)*$E763</f>
        <v>65854.930294975275</v>
      </c>
      <c r="U761" s="22">
        <f ca="1">VLOOKUP(CONCATENATE($F761," ",$G761),AllocFactorMatrix,(U$4+1),FALSE)*$E763</f>
        <v>346206.33061516169</v>
      </c>
      <c r="V761" s="22">
        <f ca="1">VLOOKUP(CONCATENATE($F761," ",$G761),AllocFactorMatrix,(V$4+1),FALSE)*$E763</f>
        <v>48411.013302304207</v>
      </c>
      <c r="W761" s="22">
        <f t="shared" ca="1" si="380"/>
        <v>463803.95055999013</v>
      </c>
      <c r="X761" s="22">
        <f ca="1">VLOOKUP(CONCATENATE($F761," ",$G761),AllocFactorMatrix,(X$4+1),FALSE)*$E763</f>
        <v>18599.92275364964</v>
      </c>
      <c r="Y761" s="22">
        <f ca="1">VLOOKUP(CONCATENATE($F761," ",$G761),AllocFactorMatrix,(Y$4+1),FALSE)*$E763</f>
        <v>351.70895423092969</v>
      </c>
      <c r="Z761" s="22">
        <f t="shared" ca="1" si="375"/>
        <v>18951.63170788057</v>
      </c>
      <c r="AA761" s="22">
        <f ca="1">VLOOKUP(CONCATENATE($F761," ",$G761),AllocFactorMatrix,(AA$4+1),FALSE)*$E763</f>
        <v>350.82092237777948</v>
      </c>
      <c r="AB761" s="22">
        <f ca="1">VLOOKUP(CONCATENATE($F761," ",$G761),AllocFactorMatrix,(AB$4+1),FALSE)*$E763</f>
        <v>7691.5480638595682</v>
      </c>
      <c r="AC761" s="22">
        <f ca="1">VLOOKUP(CONCATENATE($F761," ",$G761),AllocFactorMatrix,(AC$4+1),FALSE)*$E763</f>
        <v>1803.1973549554803</v>
      </c>
    </row>
    <row r="762" spans="4:29" hidden="1" outlineLevel="1">
      <c r="F762" s="42" t="str">
        <f>F763</f>
        <v>RB_GUP_EPIS_G</v>
      </c>
      <c r="G762" s="17" t="str">
        <f>$G$14</f>
        <v>CUSTOMER</v>
      </c>
      <c r="H762" s="21">
        <f t="shared" ca="1" si="373"/>
        <v>2250218.9294529585</v>
      </c>
      <c r="I762" s="22">
        <f ca="1">VLOOKUP(CONCATENATE($F762," ",$G762),AllocFactorMatrix,(I$4+1),FALSE)*$E763</f>
        <v>1741588.3208507425</v>
      </c>
      <c r="J762" s="22">
        <f ca="1">VLOOKUP(CONCATENATE($F762," ",$G762),AllocFactorMatrix,(J$4+1),FALSE)*$E763</f>
        <v>410904.10735805501</v>
      </c>
      <c r="K762" s="22">
        <f ca="1">VLOOKUP(CONCATENATE($F762," ",$G762),AllocFactorMatrix,(K$4+1),FALSE)*$E763</f>
        <v>4184.5857841114039</v>
      </c>
      <c r="L762" s="22">
        <f ca="1">VLOOKUP(CONCATENATE($F762," ",$G762),AllocFactorMatrix,(L$4+1),FALSE)*$E763</f>
        <v>298.17229145817612</v>
      </c>
      <c r="M762" s="22">
        <f t="shared" ca="1" si="374"/>
        <v>415386.8654336246</v>
      </c>
      <c r="N762" s="22">
        <f ca="1">VLOOKUP(CONCATENATE($F762," ",$G762),AllocFactorMatrix,(N$4+1),FALSE)*$E763</f>
        <v>7311.8564255333049</v>
      </c>
      <c r="O762" s="22">
        <f ca="1">VLOOKUP(CONCATENATE($F762," ",$G762),AllocFactorMatrix,(O$4+1),FALSE)*$E763</f>
        <v>2332.6437228091518</v>
      </c>
      <c r="P762" s="22">
        <f ca="1">VLOOKUP(CONCATENATE($F762," ",$G762),AllocFactorMatrix,(P$4+1),FALSE)*$E763</f>
        <v>851.47651762637395</v>
      </c>
      <c r="Q762" s="22">
        <f ca="1">VLOOKUP(CONCATENATE($F762," ",$G762),AllocFactorMatrix,(Q$4+1),FALSE)*$E763</f>
        <v>0</v>
      </c>
      <c r="R762" s="22">
        <f t="shared" ca="1" si="376"/>
        <v>10495.97666596883</v>
      </c>
      <c r="S762" s="22">
        <f ca="1">VLOOKUP(CONCATENATE($F762," ",$G762),AllocFactorMatrix,(S$4+1),FALSE)*$E763</f>
        <v>69.332441740232085</v>
      </c>
      <c r="T762" s="22">
        <f ca="1">VLOOKUP(CONCATENATE($F762," ",$G762),AllocFactorMatrix,(T$4+1),FALSE)*$E763</f>
        <v>1677.4633533801043</v>
      </c>
      <c r="U762" s="22">
        <f ca="1">VLOOKUP(CONCATENATE($F762," ",$G762),AllocFactorMatrix,(U$4+1),FALSE)*$E763</f>
        <v>2820.0375152214124</v>
      </c>
      <c r="V762" s="22">
        <f ca="1">VLOOKUP(CONCATENATE($F762," ",$G762),AllocFactorMatrix,(V$4+1),FALSE)*$E763</f>
        <v>542.64162391690741</v>
      </c>
      <c r="W762" s="22">
        <f t="shared" ca="1" si="380"/>
        <v>5109.4749342586565</v>
      </c>
      <c r="X762" s="22">
        <f ca="1">VLOOKUP(CONCATENATE($F762," ",$G762),AllocFactorMatrix,(X$4+1),FALSE)*$E763</f>
        <v>2363.8100988410783</v>
      </c>
      <c r="Y762" s="22">
        <f ca="1">VLOOKUP(CONCATENATE($F762," ",$G762),AllocFactorMatrix,(Y$4+1),FALSE)*$E763</f>
        <v>28.192695498092853</v>
      </c>
      <c r="Z762" s="22">
        <f t="shared" ca="1" si="375"/>
        <v>2392.002794339171</v>
      </c>
      <c r="AA762" s="22">
        <f ca="1">VLOOKUP(CONCATENATE($F762," ",$G762),AllocFactorMatrix,(AA$4+1),FALSE)*$E763</f>
        <v>164.52985332539785</v>
      </c>
      <c r="AB762" s="22">
        <f ca="1">VLOOKUP(CONCATENATE($F762," ",$G762),AllocFactorMatrix,(AB$4+1),FALSE)*$E763</f>
        <v>69580.022131665843</v>
      </c>
      <c r="AC762" s="22">
        <f ca="1">VLOOKUP(CONCATENATE($F762," ",$G762),AllocFactorMatrix,(AC$4+1),FALSE)*$E763</f>
        <v>5501.7367890327423</v>
      </c>
    </row>
    <row r="763" spans="4:29" collapsed="1">
      <c r="D763" s="17" t="s">
        <v>206</v>
      </c>
      <c r="E763" s="19">
        <v>6420988</v>
      </c>
      <c r="F763" s="42" t="s">
        <v>68</v>
      </c>
      <c r="G763" s="17" t="str">
        <f>$G$15</f>
        <v>TOTAL</v>
      </c>
      <c r="H763" s="21">
        <f t="shared" ca="1" si="373"/>
        <v>6420988.0000000009</v>
      </c>
      <c r="I763" s="22">
        <f ca="1">VLOOKUP(CONCATENATE($F763," ",$G763),AllocFactorMatrix,(I$4+1),FALSE)*$E763</f>
        <v>3742842.7940190928</v>
      </c>
      <c r="J763" s="22">
        <f ca="1">VLOOKUP(CONCATENATE($F763," ",$G763),AllocFactorMatrix,(J$4+1),FALSE)*$E763</f>
        <v>934032.18749880907</v>
      </c>
      <c r="K763" s="22">
        <f ca="1">VLOOKUP(CONCATENATE($F763," ",$G763),AllocFactorMatrix,(K$4+1),FALSE)*$E763</f>
        <v>10574.770845726851</v>
      </c>
      <c r="L763" s="22">
        <f ca="1">VLOOKUP(CONCATENATE($F763," ",$G763),AllocFactorMatrix,(L$4+1),FALSE)*$E763</f>
        <v>590.93551284488319</v>
      </c>
      <c r="M763" s="22">
        <f t="shared" ca="1" si="374"/>
        <v>945197.89385738084</v>
      </c>
      <c r="N763" s="22">
        <f ca="1">VLOOKUP(CONCATENATE($F763," ",$G763),AllocFactorMatrix,(N$4+1),FALSE)*$E763</f>
        <v>247758.30782739975</v>
      </c>
      <c r="O763" s="22">
        <f ca="1">VLOOKUP(CONCATENATE($F763," ",$G763),AllocFactorMatrix,(O$4+1),FALSE)*$E763</f>
        <v>66172.852635443967</v>
      </c>
      <c r="P763" s="22">
        <f ca="1">VLOOKUP(CONCATENATE($F763," ",$G763),AllocFactorMatrix,(P$4+1),FALSE)*$E763</f>
        <v>10100.070016986305</v>
      </c>
      <c r="Q763" s="22">
        <f ca="1">VLOOKUP(CONCATENATE($F763," ",$G763),AllocFactorMatrix,(Q$4+1),FALSE)*$E763</f>
        <v>0</v>
      </c>
      <c r="R763" s="22">
        <f t="shared" ca="1" si="376"/>
        <v>324031.23047983</v>
      </c>
      <c r="S763" s="22">
        <f ca="1">VLOOKUP(CONCATENATE($F763," ",$G763),AllocFactorMatrix,(S$4+1),FALSE)*$E763</f>
        <v>10865.995083167447</v>
      </c>
      <c r="T763" s="22">
        <f ca="1">VLOOKUP(CONCATENATE($F763," ",$G763),AllocFactorMatrix,(T$4+1),FALSE)*$E763</f>
        <v>199645.09409889736</v>
      </c>
      <c r="U763" s="22">
        <f ca="1">VLOOKUP(CONCATENATE($F763," ",$G763),AllocFactorMatrix,(U$4+1),FALSE)*$E763</f>
        <v>918196.30854176742</v>
      </c>
      <c r="V763" s="22">
        <f ca="1">VLOOKUP(CONCATENATE($F763," ",$G763),AllocFactorMatrix,(V$4+1),FALSE)*$E763</f>
        <v>115775.75395969168</v>
      </c>
      <c r="W763" s="22">
        <f t="shared" ca="1" si="380"/>
        <v>1244483.1516835238</v>
      </c>
      <c r="X763" s="22">
        <f ca="1">VLOOKUP(CONCATENATE($F763," ",$G763),AllocFactorMatrix,(X$4+1),FALSE)*$E763</f>
        <v>69815.674585012603</v>
      </c>
      <c r="Y763" s="22">
        <f ca="1">VLOOKUP(CONCATENATE($F763," ",$G763),AllocFactorMatrix,(Y$4+1),FALSE)*$E763</f>
        <v>1265.8749117657442</v>
      </c>
      <c r="Z763" s="22">
        <f t="shared" ca="1" si="375"/>
        <v>71081.549496778345</v>
      </c>
      <c r="AA763" s="22">
        <f ca="1">VLOOKUP(CONCATENATE($F763," ",$G763),AllocFactorMatrix,(AA$4+1),FALSE)*$E763</f>
        <v>1223.55208825977</v>
      </c>
      <c r="AB763" s="22">
        <f ca="1">VLOOKUP(CONCATENATE($F763," ",$G763),AllocFactorMatrix,(AB$4+1),FALSE)*$E763</f>
        <v>83377.020967652512</v>
      </c>
      <c r="AC763" s="22">
        <f ca="1">VLOOKUP(CONCATENATE($F763," ",$G763),AllocFactorMatrix,(AC$4+1),FALSE)*$E763</f>
        <v>8750.8074074820106</v>
      </c>
    </row>
    <row r="764" spans="4:29">
      <c r="E764" s="19"/>
      <c r="F764" s="42"/>
      <c r="H764" s="21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</row>
    <row r="765" spans="4:29" hidden="1" outlineLevel="1">
      <c r="E765" s="19"/>
      <c r="F765" s="42"/>
      <c r="G765" s="17" t="str">
        <f>$G$8</f>
        <v>PRODUCTION</v>
      </c>
      <c r="H765" s="21">
        <f t="shared" ref="H765:AC765" ca="1" si="381">+H732+H740+H748+H756</f>
        <v>20952425.467198696</v>
      </c>
      <c r="I765" s="21">
        <f t="shared" ca="1" si="381"/>
        <v>10388392.11486835</v>
      </c>
      <c r="J765" s="21">
        <f t="shared" ca="1" si="381"/>
        <v>2597803.1027846644</v>
      </c>
      <c r="K765" s="21">
        <f t="shared" ca="1" si="381"/>
        <v>32924.135141942606</v>
      </c>
      <c r="L765" s="21">
        <f t="shared" ca="1" si="381"/>
        <v>1647.8202369399619</v>
      </c>
      <c r="M765" s="21">
        <f t="shared" ca="1" si="381"/>
        <v>2632375.058163547</v>
      </c>
      <c r="N765" s="21">
        <f t="shared" ca="1" si="381"/>
        <v>1165498.4702567784</v>
      </c>
      <c r="O765" s="21">
        <f t="shared" ca="1" si="381"/>
        <v>319436.13903264236</v>
      </c>
      <c r="P765" s="21">
        <f t="shared" ca="1" si="381"/>
        <v>50832.13069049453</v>
      </c>
      <c r="Q765" s="21">
        <f t="shared" ca="1" si="381"/>
        <v>0</v>
      </c>
      <c r="R765" s="21">
        <f t="shared" ca="1" si="381"/>
        <v>1535766.7399799151</v>
      </c>
      <c r="S765" s="21">
        <f t="shared" ca="1" si="381"/>
        <v>50381.517338789068</v>
      </c>
      <c r="T765" s="21">
        <f t="shared" ca="1" si="381"/>
        <v>916857.67447112803</v>
      </c>
      <c r="U765" s="21">
        <f t="shared" ca="1" si="381"/>
        <v>4467427.4140367089</v>
      </c>
      <c r="V765" s="21">
        <f t="shared" ca="1" si="381"/>
        <v>569241.57500707079</v>
      </c>
      <c r="W765" s="21">
        <f t="shared" ca="1" si="381"/>
        <v>6003908.1808536965</v>
      </c>
      <c r="X765" s="21">
        <f t="shared" ca="1" si="381"/>
        <v>325965.07487552607</v>
      </c>
      <c r="Y765" s="21">
        <f t="shared" ca="1" si="381"/>
        <v>6127.3580064350463</v>
      </c>
      <c r="Z765" s="21">
        <f t="shared" ca="1" si="381"/>
        <v>332092.43288196117</v>
      </c>
      <c r="AA765" s="21">
        <f t="shared" ca="1" si="381"/>
        <v>4740.3576569818979</v>
      </c>
      <c r="AB765" s="21">
        <f t="shared" ca="1" si="381"/>
        <v>44546.583401145093</v>
      </c>
      <c r="AC765" s="21">
        <f t="shared" ca="1" si="381"/>
        <v>10603.999393096115</v>
      </c>
    </row>
    <row r="766" spans="4:29" hidden="1" outlineLevel="1">
      <c r="E766" s="19"/>
      <c r="F766" s="42"/>
      <c r="G766" s="17" t="str">
        <f>$G$9</f>
        <v>BULKTRAN</v>
      </c>
      <c r="H766" s="21">
        <f t="shared" ref="H766:AC766" ca="1" si="382">+H733+H741+H749+H757</f>
        <v>51944651.381897032</v>
      </c>
      <c r="I766" s="21">
        <f t="shared" ca="1" si="382"/>
        <v>25754603.335545525</v>
      </c>
      <c r="J766" s="21">
        <f t="shared" ca="1" si="382"/>
        <v>6440398.8332622079</v>
      </c>
      <c r="K766" s="21">
        <f t="shared" ca="1" si="382"/>
        <v>81624.570132754598</v>
      </c>
      <c r="L766" s="21">
        <f t="shared" ca="1" si="382"/>
        <v>4085.2285995185671</v>
      </c>
      <c r="M766" s="21">
        <f t="shared" ca="1" si="382"/>
        <v>6526108.6319944803</v>
      </c>
      <c r="N766" s="21">
        <f t="shared" ca="1" si="382"/>
        <v>2889470.3297430188</v>
      </c>
      <c r="O766" s="21">
        <f t="shared" ca="1" si="382"/>
        <v>791936.90042264364</v>
      </c>
      <c r="P766" s="21">
        <f t="shared" ca="1" si="382"/>
        <v>126021.55830838962</v>
      </c>
      <c r="Q766" s="21">
        <f t="shared" ca="1" si="382"/>
        <v>0</v>
      </c>
      <c r="R766" s="21">
        <f t="shared" ca="1" si="382"/>
        <v>3807428.7884740517</v>
      </c>
      <c r="S766" s="21">
        <f t="shared" ca="1" si="382"/>
        <v>124904.41063023593</v>
      </c>
      <c r="T766" s="21">
        <f t="shared" ca="1" si="382"/>
        <v>2273047.2107765512</v>
      </c>
      <c r="U766" s="21">
        <f t="shared" ca="1" si="382"/>
        <v>11075517.722726565</v>
      </c>
      <c r="V766" s="21">
        <f t="shared" ca="1" si="382"/>
        <v>1411247.3618920653</v>
      </c>
      <c r="W766" s="21">
        <f t="shared" ca="1" si="382"/>
        <v>14884716.70602542</v>
      </c>
      <c r="X766" s="21">
        <f t="shared" ca="1" si="382"/>
        <v>808123.25062750676</v>
      </c>
      <c r="Y766" s="21">
        <f t="shared" ca="1" si="382"/>
        <v>15190.769967640317</v>
      </c>
      <c r="Z766" s="21">
        <f t="shared" ca="1" si="382"/>
        <v>823314.02059514704</v>
      </c>
      <c r="AA766" s="21">
        <f t="shared" ca="1" si="382"/>
        <v>11752.158541402152</v>
      </c>
      <c r="AB766" s="21">
        <f t="shared" ca="1" si="382"/>
        <v>110438.61001436865</v>
      </c>
      <c r="AC766" s="21">
        <f t="shared" ca="1" si="382"/>
        <v>26289.130706635537</v>
      </c>
    </row>
    <row r="767" spans="4:29" hidden="1" outlineLevel="1">
      <c r="E767" s="19"/>
      <c r="F767" s="42"/>
      <c r="G767" s="17" t="str">
        <f>$G$10</f>
        <v>SUBTRAN</v>
      </c>
      <c r="H767" s="21">
        <f t="shared" ref="H767:AC767" ca="1" si="383">+H734+H742+H750+H758</f>
        <v>16456484.495640695</v>
      </c>
      <c r="I767" s="21">
        <f t="shared" ca="1" si="383"/>
        <v>7941277.834905114</v>
      </c>
      <c r="J767" s="21">
        <f t="shared" ca="1" si="383"/>
        <v>1981296.6081195278</v>
      </c>
      <c r="K767" s="21">
        <f t="shared" ca="1" si="383"/>
        <v>25163.640195240521</v>
      </c>
      <c r="L767" s="21">
        <f t="shared" ca="1" si="383"/>
        <v>1622.2603386014628</v>
      </c>
      <c r="M767" s="21">
        <f t="shared" ca="1" si="383"/>
        <v>2008082.5086533697</v>
      </c>
      <c r="N767" s="21">
        <f t="shared" ca="1" si="383"/>
        <v>879858.71921667992</v>
      </c>
      <c r="O767" s="21">
        <f t="shared" ca="1" si="383"/>
        <v>241543.99660176178</v>
      </c>
      <c r="P767" s="21">
        <f t="shared" ca="1" si="383"/>
        <v>48552.131891609381</v>
      </c>
      <c r="Q767" s="21">
        <f t="shared" ca="1" si="383"/>
        <v>0</v>
      </c>
      <c r="R767" s="21">
        <f t="shared" ca="1" si="383"/>
        <v>1169954.8477100511</v>
      </c>
      <c r="S767" s="21">
        <f t="shared" ca="1" si="383"/>
        <v>37285.731285872411</v>
      </c>
      <c r="T767" s="21">
        <f t="shared" ca="1" si="383"/>
        <v>698553.76710193243</v>
      </c>
      <c r="U767" s="21">
        <f t="shared" ca="1" si="383"/>
        <v>4341108.9808849413</v>
      </c>
      <c r="V767" s="21">
        <f t="shared" ca="1" si="383"/>
        <v>0</v>
      </c>
      <c r="W767" s="21">
        <f t="shared" ca="1" si="383"/>
        <v>5076948.4792727455</v>
      </c>
      <c r="X767" s="21">
        <f t="shared" ca="1" si="383"/>
        <v>246788.6027594998</v>
      </c>
      <c r="Y767" s="21">
        <f t="shared" ca="1" si="383"/>
        <v>4733.8558783562166</v>
      </c>
      <c r="Z767" s="21">
        <f t="shared" ca="1" si="383"/>
        <v>251522.45863785601</v>
      </c>
      <c r="AA767" s="21">
        <f t="shared" ca="1" si="383"/>
        <v>3600.6121007231568</v>
      </c>
      <c r="AB767" s="21">
        <f t="shared" ca="1" si="383"/>
        <v>4119.6483114271368</v>
      </c>
      <c r="AC767" s="21">
        <f t="shared" ca="1" si="383"/>
        <v>978.10604940715018</v>
      </c>
    </row>
    <row r="768" spans="4:29" hidden="1" outlineLevel="1">
      <c r="E768" s="19"/>
      <c r="F768" s="42"/>
      <c r="G768" s="17" t="str">
        <f>$G$11</f>
        <v>DISTPRI</v>
      </c>
      <c r="H768" s="21">
        <f t="shared" ref="H768:AC768" ca="1" si="384">+H735+H743+H751+H759</f>
        <v>11295823.753170464</v>
      </c>
      <c r="I768" s="21">
        <f t="shared" ca="1" si="384"/>
        <v>7471282.2532824101</v>
      </c>
      <c r="J768" s="21">
        <f t="shared" ca="1" si="384"/>
        <v>1854062.7905282727</v>
      </c>
      <c r="K768" s="21">
        <f t="shared" ca="1" si="384"/>
        <v>23539.001435545768</v>
      </c>
      <c r="L768" s="21">
        <f t="shared" ca="1" si="384"/>
        <v>0</v>
      </c>
      <c r="M768" s="21">
        <f t="shared" ca="1" si="384"/>
        <v>1877601.7919638187</v>
      </c>
      <c r="N768" s="21">
        <f t="shared" ca="1" si="384"/>
        <v>809286.13234112365</v>
      </c>
      <c r="O768" s="21">
        <f t="shared" ca="1" si="384"/>
        <v>222547.85351417845</v>
      </c>
      <c r="P768" s="21">
        <f t="shared" ca="1" si="384"/>
        <v>0</v>
      </c>
      <c r="Q768" s="21">
        <f t="shared" ca="1" si="384"/>
        <v>0</v>
      </c>
      <c r="R768" s="21">
        <f t="shared" ca="1" si="384"/>
        <v>1031833.9858553021</v>
      </c>
      <c r="S768" s="21">
        <f t="shared" ca="1" si="384"/>
        <v>34677.606149770465</v>
      </c>
      <c r="T768" s="21">
        <f t="shared" ca="1" si="384"/>
        <v>640487.15339141886</v>
      </c>
      <c r="U768" s="21">
        <f t="shared" ca="1" si="384"/>
        <v>0</v>
      </c>
      <c r="V768" s="21">
        <f t="shared" ca="1" si="384"/>
        <v>0</v>
      </c>
      <c r="W768" s="21">
        <f t="shared" ca="1" si="384"/>
        <v>675164.7595411893</v>
      </c>
      <c r="X768" s="21">
        <f t="shared" ca="1" si="384"/>
        <v>227478.55777937258</v>
      </c>
      <c r="Y768" s="21">
        <f t="shared" ca="1" si="384"/>
        <v>4368.9388769046918</v>
      </c>
      <c r="Z768" s="21">
        <f t="shared" ca="1" si="384"/>
        <v>231847.49665627728</v>
      </c>
      <c r="AA768" s="21">
        <f t="shared" ca="1" si="384"/>
        <v>3338.9752143935543</v>
      </c>
      <c r="AB768" s="21">
        <f t="shared" ca="1" si="384"/>
        <v>3842.249598514838</v>
      </c>
      <c r="AC768" s="21">
        <f t="shared" ca="1" si="384"/>
        <v>912.24105855707239</v>
      </c>
    </row>
    <row r="769" spans="4:29" hidden="1" outlineLevel="1">
      <c r="E769" s="19"/>
      <c r="F769" s="42"/>
      <c r="G769" s="17" t="str">
        <f>$G$12</f>
        <v>DISTSEC</v>
      </c>
      <c r="H769" s="21">
        <f t="shared" ref="H769:AC769" ca="1" si="385">+H736+H744+H752+H760</f>
        <v>3746323.9313017218</v>
      </c>
      <c r="I769" s="21">
        <f t="shared" ca="1" si="385"/>
        <v>2848623.9421358057</v>
      </c>
      <c r="J769" s="21">
        <f t="shared" ca="1" si="385"/>
        <v>574974.46311291098</v>
      </c>
      <c r="K769" s="21">
        <f t="shared" ca="1" si="385"/>
        <v>0</v>
      </c>
      <c r="L769" s="21">
        <f t="shared" ca="1" si="385"/>
        <v>0</v>
      </c>
      <c r="M769" s="21">
        <f t="shared" ca="1" si="385"/>
        <v>574974.46311291098</v>
      </c>
      <c r="N769" s="21">
        <f t="shared" ca="1" si="385"/>
        <v>220226.89184183755</v>
      </c>
      <c r="O769" s="21">
        <f t="shared" ca="1" si="385"/>
        <v>0</v>
      </c>
      <c r="P769" s="21">
        <f t="shared" ca="1" si="385"/>
        <v>0</v>
      </c>
      <c r="Q769" s="21">
        <f t="shared" ca="1" si="385"/>
        <v>0</v>
      </c>
      <c r="R769" s="21">
        <f t="shared" ca="1" si="385"/>
        <v>220226.89184183755</v>
      </c>
      <c r="S769" s="21">
        <f t="shared" ca="1" si="385"/>
        <v>7734.8305395158504</v>
      </c>
      <c r="T769" s="21">
        <f t="shared" ca="1" si="385"/>
        <v>0</v>
      </c>
      <c r="U769" s="21">
        <f t="shared" ca="1" si="385"/>
        <v>0</v>
      </c>
      <c r="V769" s="21">
        <f t="shared" ca="1" si="385"/>
        <v>0</v>
      </c>
      <c r="W769" s="21">
        <f t="shared" ca="1" si="385"/>
        <v>7734.8305395158504</v>
      </c>
      <c r="X769" s="21">
        <f t="shared" ca="1" si="385"/>
        <v>63880.660540286728</v>
      </c>
      <c r="Y769" s="21">
        <f t="shared" ca="1" si="385"/>
        <v>0</v>
      </c>
      <c r="Z769" s="21">
        <f t="shared" ca="1" si="385"/>
        <v>63880.660540286728</v>
      </c>
      <c r="AA769" s="21">
        <f t="shared" ca="1" si="385"/>
        <v>822.25666349425705</v>
      </c>
      <c r="AB769" s="21">
        <f t="shared" ca="1" si="385"/>
        <v>24481.287679874036</v>
      </c>
      <c r="AC769" s="21">
        <f t="shared" ca="1" si="385"/>
        <v>5579.5987879967424</v>
      </c>
    </row>
    <row r="770" spans="4:29" hidden="1" outlineLevel="1">
      <c r="E770" s="19"/>
      <c r="F770" s="42"/>
      <c r="G770" s="17" t="str">
        <f>$G$13</f>
        <v>ENERGY</v>
      </c>
      <c r="H770" s="21">
        <f t="shared" ref="H770:AC770" ca="1" si="386">+H737+H745+H753+H761</f>
        <v>1125027.6245388028</v>
      </c>
      <c r="I770" s="21">
        <f t="shared" ca="1" si="386"/>
        <v>413356.12339598447</v>
      </c>
      <c r="J770" s="21">
        <f t="shared" ca="1" si="386"/>
        <v>130574.41053944855</v>
      </c>
      <c r="K770" s="21">
        <f t="shared" ca="1" si="386"/>
        <v>1630.6861132326844</v>
      </c>
      <c r="L770" s="21">
        <f t="shared" ca="1" si="386"/>
        <v>82.606855499768017</v>
      </c>
      <c r="M770" s="21">
        <f t="shared" ca="1" si="386"/>
        <v>132287.703508181</v>
      </c>
      <c r="N770" s="21">
        <f t="shared" ca="1" si="386"/>
        <v>66154.786333797194</v>
      </c>
      <c r="O770" s="21">
        <f t="shared" ca="1" si="386"/>
        <v>17846.820188675709</v>
      </c>
      <c r="P770" s="21">
        <f t="shared" ca="1" si="386"/>
        <v>2781.0425031010232</v>
      </c>
      <c r="Q770" s="21">
        <f t="shared" ca="1" si="386"/>
        <v>0</v>
      </c>
      <c r="R770" s="21">
        <f t="shared" ca="1" si="386"/>
        <v>86782.649025573919</v>
      </c>
      <c r="S770" s="21">
        <f t="shared" ca="1" si="386"/>
        <v>3331.6763475489774</v>
      </c>
      <c r="T770" s="21">
        <f t="shared" ca="1" si="386"/>
        <v>65854.930294975275</v>
      </c>
      <c r="U770" s="21">
        <f t="shared" ca="1" si="386"/>
        <v>346206.33061516169</v>
      </c>
      <c r="V770" s="21">
        <f t="shared" ca="1" si="386"/>
        <v>48411.013302304207</v>
      </c>
      <c r="W770" s="21">
        <f t="shared" ca="1" si="386"/>
        <v>463803.95055999013</v>
      </c>
      <c r="X770" s="21">
        <f t="shared" ca="1" si="386"/>
        <v>18599.92275364964</v>
      </c>
      <c r="Y770" s="21">
        <f t="shared" ca="1" si="386"/>
        <v>351.70895423092969</v>
      </c>
      <c r="Z770" s="21">
        <f t="shared" ca="1" si="386"/>
        <v>18951.63170788057</v>
      </c>
      <c r="AA770" s="21">
        <f t="shared" ca="1" si="386"/>
        <v>350.82092237777948</v>
      </c>
      <c r="AB770" s="21">
        <f t="shared" ca="1" si="386"/>
        <v>7691.5480638595682</v>
      </c>
      <c r="AC770" s="21">
        <f t="shared" ca="1" si="386"/>
        <v>1803.1973549554803</v>
      </c>
    </row>
    <row r="771" spans="4:29" hidden="1" outlineLevel="1">
      <c r="E771" s="19"/>
      <c r="F771" s="42"/>
      <c r="G771" s="17" t="str">
        <f>$G$14</f>
        <v>CUSTOMER</v>
      </c>
      <c r="H771" s="21">
        <f t="shared" ref="H771:AC771" ca="1" si="387">+H738+H746+H754+H762</f>
        <v>30233314.346252576</v>
      </c>
      <c r="I771" s="21">
        <f t="shared" ca="1" si="387"/>
        <v>22565656.638236288</v>
      </c>
      <c r="J771" s="21">
        <f t="shared" ca="1" si="387"/>
        <v>5535240.9045903943</v>
      </c>
      <c r="K771" s="21">
        <f t="shared" ca="1" si="387"/>
        <v>61272.330486090046</v>
      </c>
      <c r="L771" s="21">
        <f t="shared" ca="1" si="387"/>
        <v>4513.8990821184634</v>
      </c>
      <c r="M771" s="21">
        <f t="shared" ca="1" si="387"/>
        <v>5601027.1341586029</v>
      </c>
      <c r="N771" s="21">
        <f t="shared" ca="1" si="387"/>
        <v>102684.17627679974</v>
      </c>
      <c r="O771" s="21">
        <f t="shared" ca="1" si="387"/>
        <v>32301.106211366699</v>
      </c>
      <c r="P771" s="21">
        <f t="shared" ca="1" si="387"/>
        <v>12947.704319419065</v>
      </c>
      <c r="Q771" s="21">
        <f t="shared" ca="1" si="387"/>
        <v>0</v>
      </c>
      <c r="R771" s="21">
        <f t="shared" ca="1" si="387"/>
        <v>147932.98680758552</v>
      </c>
      <c r="S771" s="21">
        <f t="shared" ca="1" si="387"/>
        <v>953.68609405556106</v>
      </c>
      <c r="T771" s="21">
        <f t="shared" ca="1" si="387"/>
        <v>23696.69078257167</v>
      </c>
      <c r="U771" s="21">
        <f t="shared" ca="1" si="387"/>
        <v>42913.233169071609</v>
      </c>
      <c r="V771" s="21">
        <f t="shared" ca="1" si="387"/>
        <v>8318.6724282914565</v>
      </c>
      <c r="W771" s="21">
        <f t="shared" ca="1" si="387"/>
        <v>75882.282473990301</v>
      </c>
      <c r="X771" s="21">
        <f t="shared" ca="1" si="387"/>
        <v>32873.804766331923</v>
      </c>
      <c r="Y771" s="21">
        <f t="shared" ca="1" si="387"/>
        <v>383.73800865012828</v>
      </c>
      <c r="Z771" s="21">
        <f t="shared" ca="1" si="387"/>
        <v>33257.542774982052</v>
      </c>
      <c r="AA771" s="21">
        <f t="shared" ca="1" si="387"/>
        <v>2351.8163576853281</v>
      </c>
      <c r="AB771" s="21">
        <f t="shared" ca="1" si="387"/>
        <v>1594368.1930643958</v>
      </c>
      <c r="AC771" s="21">
        <f t="shared" ca="1" si="387"/>
        <v>212837.7523790453</v>
      </c>
    </row>
    <row r="772" spans="4:29" collapsed="1">
      <c r="D772" s="17" t="s">
        <v>219</v>
      </c>
      <c r="E772" s="21">
        <f>+E739+E747+E755+E763</f>
        <v>135754051</v>
      </c>
      <c r="F772" s="42"/>
      <c r="G772" s="17" t="str">
        <f>$G$15</f>
        <v>TOTAL</v>
      </c>
      <c r="H772" s="21">
        <f t="shared" ref="H772:AC772" ca="1" si="388">+H739+H747+H755+H763</f>
        <v>135754050.99999997</v>
      </c>
      <c r="I772" s="21">
        <f t="shared" ca="1" si="388"/>
        <v>77383192.242369473</v>
      </c>
      <c r="J772" s="21">
        <f t="shared" ca="1" si="388"/>
        <v>19114351.112937424</v>
      </c>
      <c r="K772" s="21">
        <f t="shared" ca="1" si="388"/>
        <v>226154.36350480624</v>
      </c>
      <c r="L772" s="21">
        <f t="shared" ca="1" si="388"/>
        <v>11951.815112678221</v>
      </c>
      <c r="M772" s="21">
        <f t="shared" ca="1" si="388"/>
        <v>19352457.291554913</v>
      </c>
      <c r="N772" s="21">
        <f t="shared" ca="1" si="388"/>
        <v>6133179.5060100351</v>
      </c>
      <c r="O772" s="21">
        <f t="shared" ca="1" si="388"/>
        <v>1625612.8159712686</v>
      </c>
      <c r="P772" s="21">
        <f t="shared" ca="1" si="388"/>
        <v>241134.56771301365</v>
      </c>
      <c r="Q772" s="21">
        <f t="shared" ca="1" si="388"/>
        <v>0</v>
      </c>
      <c r="R772" s="21">
        <f t="shared" ca="1" si="388"/>
        <v>7999926.8896943163</v>
      </c>
      <c r="S772" s="21">
        <f t="shared" ca="1" si="388"/>
        <v>259269.45838578825</v>
      </c>
      <c r="T772" s="21">
        <f t="shared" ca="1" si="388"/>
        <v>4618497.4268185785</v>
      </c>
      <c r="U772" s="21">
        <f t="shared" ca="1" si="388"/>
        <v>20273173.681432448</v>
      </c>
      <c r="V772" s="21">
        <f t="shared" ca="1" si="388"/>
        <v>2037218.6226297317</v>
      </c>
      <c r="W772" s="21">
        <f t="shared" ca="1" si="388"/>
        <v>27188159.189266551</v>
      </c>
      <c r="X772" s="21">
        <f t="shared" ca="1" si="388"/>
        <v>1723709.8741021738</v>
      </c>
      <c r="Y772" s="21">
        <f t="shared" ca="1" si="388"/>
        <v>31156.369692217326</v>
      </c>
      <c r="Z772" s="21">
        <f t="shared" ca="1" si="388"/>
        <v>1754866.2437943909</v>
      </c>
      <c r="AA772" s="21">
        <f t="shared" ca="1" si="388"/>
        <v>26956.997457058129</v>
      </c>
      <c r="AB772" s="21">
        <f t="shared" ca="1" si="388"/>
        <v>1789488.1201335851</v>
      </c>
      <c r="AC772" s="21">
        <f t="shared" ca="1" si="388"/>
        <v>259004.02572969339</v>
      </c>
    </row>
    <row r="773" spans="4:29">
      <c r="E773" s="19"/>
      <c r="F773" s="42"/>
      <c r="H773" s="21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</row>
    <row r="774" spans="4:29" hidden="1" outlineLevel="1">
      <c r="F774" s="42" t="str">
        <f>F781</f>
        <v>RB_GUP_EPIS_P</v>
      </c>
      <c r="G774" s="17" t="str">
        <f>$G$8</f>
        <v>PRODUCTION</v>
      </c>
      <c r="H774" s="21">
        <f t="shared" ref="H774:H781" si="389">SUBTOTAL(9,I774:AC774)</f>
        <v>-11100395.999999996</v>
      </c>
      <c r="I774" s="22">
        <f>VLOOKUP(CONCATENATE($F774," ",$G774),AllocFactorMatrix,(I$4+1),FALSE)*$E781</f>
        <v>-5503671.470343315</v>
      </c>
      <c r="J774" s="22">
        <f>VLOOKUP(CONCATENATE($F774," ",$G774),AllocFactorMatrix,(J$4+1),FALSE)*$E781</f>
        <v>-1376291.4091298231</v>
      </c>
      <c r="K774" s="22">
        <f>VLOOKUP(CONCATENATE($F774," ",$G774),AllocFactorMatrix,(K$4+1),FALSE)*$E781</f>
        <v>-17442.894074732721</v>
      </c>
      <c r="L774" s="22">
        <f>VLOOKUP(CONCATENATE($F774," ",$G774),AllocFactorMatrix,(L$4+1),FALSE)*$E781</f>
        <v>-872.99951003204501</v>
      </c>
      <c r="M774" s="22">
        <f t="shared" ref="M774:M781" si="390">SUBTOTAL(9,J774:L774)</f>
        <v>-1394607.3027145879</v>
      </c>
      <c r="N774" s="22">
        <f>VLOOKUP(CONCATENATE($F774," ",$G774),AllocFactorMatrix,(N$4+1),FALSE)*$E781</f>
        <v>-617470.0192824112</v>
      </c>
      <c r="O774" s="22">
        <f>VLOOKUP(CONCATENATE($F774," ",$G774),AllocFactorMatrix,(O$4+1),FALSE)*$E781</f>
        <v>-169234.23235770437</v>
      </c>
      <c r="P774" s="22">
        <f>VLOOKUP(CONCATENATE($F774," ",$G774),AllocFactorMatrix,(P$4+1),FALSE)*$E781</f>
        <v>-26930.380020756755</v>
      </c>
      <c r="Q774" s="22">
        <f>VLOOKUP(CONCATENATE($F774," ",$G774),AllocFactorMatrix,(Q$4+1),FALSE)*$E781</f>
        <v>0</v>
      </c>
      <c r="R774" s="22">
        <f t="shared" ref="R774:R781" si="391">SUBTOTAL(9,N774:Q774)</f>
        <v>-813634.63166087237</v>
      </c>
      <c r="S774" s="22">
        <f>VLOOKUP(CONCATENATE($F774," ",$G774),AllocFactorMatrix,(S$4+1),FALSE)*$E781</f>
        <v>-26691.649347086128</v>
      </c>
      <c r="T774" s="22">
        <f>VLOOKUP(CONCATENATE($F774," ",$G774),AllocFactorMatrix,(T$4+1),FALSE)*$E781</f>
        <v>-485742.48734121968</v>
      </c>
      <c r="U774" s="22">
        <f>VLOOKUP(CONCATENATE($F774," ",$G774),AllocFactorMatrix,(U$4+1),FALSE)*$E781</f>
        <v>-2366800.6109697218</v>
      </c>
      <c r="V774" s="22">
        <f>VLOOKUP(CONCATENATE($F774," ",$G774),AllocFactorMatrix,(V$4+1),FALSE)*$E781</f>
        <v>-301578.7796088031</v>
      </c>
      <c r="W774" s="22">
        <f>SUBTOTAL(9,S774:V774)</f>
        <v>-3180813.5272668311</v>
      </c>
      <c r="X774" s="22">
        <f>VLOOKUP(CONCATENATE($F774," ",$G774),AllocFactorMatrix,(X$4+1),FALSE)*$E781</f>
        <v>-172693.20055344203</v>
      </c>
      <c r="Y774" s="22">
        <f>VLOOKUP(CONCATENATE($F774," ",$G774),AllocFactorMatrix,(Y$4+1),FALSE)*$E781</f>
        <v>-3246.2160722957674</v>
      </c>
      <c r="Z774" s="22">
        <f t="shared" ref="Z774:Z781" si="392">SUBTOTAL(9,X774:Y774)</f>
        <v>-175939.41662573779</v>
      </c>
      <c r="AA774" s="22">
        <f>VLOOKUP(CONCATENATE($F774," ",$G774),AllocFactorMatrix,(AA$4+1),FALSE)*$E781</f>
        <v>-2511.3964613074668</v>
      </c>
      <c r="AB774" s="22">
        <f>VLOOKUP(CONCATENATE($F774," ",$G774),AllocFactorMatrix,(AB$4+1),FALSE)*$E781</f>
        <v>-23600.356768902955</v>
      </c>
      <c r="AC774" s="22">
        <f>VLOOKUP(CONCATENATE($F774," ",$G774),AllocFactorMatrix,(AC$4+1),FALSE)*$E781</f>
        <v>-5617.8981584447565</v>
      </c>
    </row>
    <row r="775" spans="4:29" hidden="1" outlineLevel="1">
      <c r="F775" s="42" t="str">
        <f>F781</f>
        <v>RB_GUP_EPIS_P</v>
      </c>
      <c r="G775" s="17" t="str">
        <f>$G$9</f>
        <v>BULKTRAN</v>
      </c>
      <c r="H775" s="21">
        <f t="shared" si="389"/>
        <v>0</v>
      </c>
      <c r="I775" s="22">
        <f>VLOOKUP(CONCATENATE($F775," ",$G775),AllocFactorMatrix,(I$4+1),FALSE)*$E781</f>
        <v>0</v>
      </c>
      <c r="J775" s="22">
        <f>VLOOKUP(CONCATENATE($F775," ",$G775),AllocFactorMatrix,(J$4+1),FALSE)*$E781</f>
        <v>0</v>
      </c>
      <c r="K775" s="22">
        <f>VLOOKUP(CONCATENATE($F775," ",$G775),AllocFactorMatrix,(K$4+1),FALSE)*$E781</f>
        <v>0</v>
      </c>
      <c r="L775" s="22">
        <f>VLOOKUP(CONCATENATE($F775," ",$G775),AllocFactorMatrix,(L$4+1),FALSE)*$E781</f>
        <v>0</v>
      </c>
      <c r="M775" s="22">
        <f t="shared" si="390"/>
        <v>0</v>
      </c>
      <c r="N775" s="22">
        <f>VLOOKUP(CONCATENATE($F775," ",$G775),AllocFactorMatrix,(N$4+1),FALSE)*$E781</f>
        <v>0</v>
      </c>
      <c r="O775" s="22">
        <f>VLOOKUP(CONCATENATE($F775," ",$G775),AllocFactorMatrix,(O$4+1),FALSE)*$E781</f>
        <v>0</v>
      </c>
      <c r="P775" s="22">
        <f>VLOOKUP(CONCATENATE($F775," ",$G775),AllocFactorMatrix,(P$4+1),FALSE)*$E781</f>
        <v>0</v>
      </c>
      <c r="Q775" s="22">
        <f>VLOOKUP(CONCATENATE($F775," ",$G775),AllocFactorMatrix,(Q$4+1),FALSE)*$E781</f>
        <v>0</v>
      </c>
      <c r="R775" s="22">
        <f t="shared" si="391"/>
        <v>0</v>
      </c>
      <c r="S775" s="22">
        <f>VLOOKUP(CONCATENATE($F775," ",$G775),AllocFactorMatrix,(S$4+1),FALSE)*$E781</f>
        <v>0</v>
      </c>
      <c r="T775" s="22">
        <f>VLOOKUP(CONCATENATE($F775," ",$G775),AllocFactorMatrix,(T$4+1),FALSE)*$E781</f>
        <v>0</v>
      </c>
      <c r="U775" s="22">
        <f>VLOOKUP(CONCATENATE($F775," ",$G775),AllocFactorMatrix,(U$4+1),FALSE)*$E781</f>
        <v>0</v>
      </c>
      <c r="V775" s="22">
        <f>VLOOKUP(CONCATENATE($F775," ",$G775),AllocFactorMatrix,(V$4+1),FALSE)*$E781</f>
        <v>0</v>
      </c>
      <c r="W775" s="22">
        <f t="shared" ref="W775:W781" si="393">SUBTOTAL(9,S775:V775)</f>
        <v>0</v>
      </c>
      <c r="X775" s="22">
        <f>VLOOKUP(CONCATENATE($F775," ",$G775),AllocFactorMatrix,(X$4+1),FALSE)*$E781</f>
        <v>0</v>
      </c>
      <c r="Y775" s="22">
        <f>VLOOKUP(CONCATENATE($F775," ",$G775),AllocFactorMatrix,(Y$4+1),FALSE)*$E781</f>
        <v>0</v>
      </c>
      <c r="Z775" s="22">
        <f t="shared" si="392"/>
        <v>0</v>
      </c>
      <c r="AA775" s="22">
        <f>VLOOKUP(CONCATENATE($F775," ",$G775),AllocFactorMatrix,(AA$4+1),FALSE)*$E781</f>
        <v>0</v>
      </c>
      <c r="AB775" s="22">
        <f>VLOOKUP(CONCATENATE($F775," ",$G775),AllocFactorMatrix,(AB$4+1),FALSE)*$E781</f>
        <v>0</v>
      </c>
      <c r="AC775" s="22">
        <f>VLOOKUP(CONCATENATE($F775," ",$G775),AllocFactorMatrix,(AC$4+1),FALSE)*$E781</f>
        <v>0</v>
      </c>
    </row>
    <row r="776" spans="4:29" hidden="1" outlineLevel="1">
      <c r="F776" s="42" t="str">
        <f>F781</f>
        <v>RB_GUP_EPIS_P</v>
      </c>
      <c r="G776" s="17" t="str">
        <f>$G$10</f>
        <v>SUBTRAN</v>
      </c>
      <c r="H776" s="21">
        <f t="shared" si="389"/>
        <v>0</v>
      </c>
      <c r="I776" s="22">
        <f>VLOOKUP(CONCATENATE($F776," ",$G776),AllocFactorMatrix,(I$4+1),FALSE)*$E781</f>
        <v>0</v>
      </c>
      <c r="J776" s="22">
        <f>VLOOKUP(CONCATENATE($F776," ",$G776),AllocFactorMatrix,(J$4+1),FALSE)*$E781</f>
        <v>0</v>
      </c>
      <c r="K776" s="22">
        <f>VLOOKUP(CONCATENATE($F776," ",$G776),AllocFactorMatrix,(K$4+1),FALSE)*$E781</f>
        <v>0</v>
      </c>
      <c r="L776" s="22">
        <f>VLOOKUP(CONCATENATE($F776," ",$G776),AllocFactorMatrix,(L$4+1),FALSE)*$E781</f>
        <v>0</v>
      </c>
      <c r="M776" s="22">
        <f t="shared" si="390"/>
        <v>0</v>
      </c>
      <c r="N776" s="22">
        <f>VLOOKUP(CONCATENATE($F776," ",$G776),AllocFactorMatrix,(N$4+1),FALSE)*$E781</f>
        <v>0</v>
      </c>
      <c r="O776" s="22">
        <f>VLOOKUP(CONCATENATE($F776," ",$G776),AllocFactorMatrix,(O$4+1),FALSE)*$E781</f>
        <v>0</v>
      </c>
      <c r="P776" s="22">
        <f>VLOOKUP(CONCATENATE($F776," ",$G776),AllocFactorMatrix,(P$4+1),FALSE)*$E781</f>
        <v>0</v>
      </c>
      <c r="Q776" s="22">
        <f>VLOOKUP(CONCATENATE($F776," ",$G776),AllocFactorMatrix,(Q$4+1),FALSE)*$E781</f>
        <v>0</v>
      </c>
      <c r="R776" s="22">
        <f t="shared" si="391"/>
        <v>0</v>
      </c>
      <c r="S776" s="22">
        <f>VLOOKUP(CONCATENATE($F776," ",$G776),AllocFactorMatrix,(S$4+1),FALSE)*$E781</f>
        <v>0</v>
      </c>
      <c r="T776" s="22">
        <f>VLOOKUP(CONCATENATE($F776," ",$G776),AllocFactorMatrix,(T$4+1),FALSE)*$E781</f>
        <v>0</v>
      </c>
      <c r="U776" s="22">
        <f>VLOOKUP(CONCATENATE($F776," ",$G776),AllocFactorMatrix,(U$4+1),FALSE)*$E781</f>
        <v>0</v>
      </c>
      <c r="V776" s="22">
        <f>VLOOKUP(CONCATENATE($F776," ",$G776),AllocFactorMatrix,(V$4+1),FALSE)*$E781</f>
        <v>0</v>
      </c>
      <c r="W776" s="22">
        <f t="shared" si="393"/>
        <v>0</v>
      </c>
      <c r="X776" s="22">
        <f>VLOOKUP(CONCATENATE($F776," ",$G776),AllocFactorMatrix,(X$4+1),FALSE)*$E781</f>
        <v>0</v>
      </c>
      <c r="Y776" s="22">
        <f>VLOOKUP(CONCATENATE($F776," ",$G776),AllocFactorMatrix,(Y$4+1),FALSE)*$E781</f>
        <v>0</v>
      </c>
      <c r="Z776" s="22">
        <f t="shared" si="392"/>
        <v>0</v>
      </c>
      <c r="AA776" s="22">
        <f>VLOOKUP(CONCATENATE($F776," ",$G776),AllocFactorMatrix,(AA$4+1),FALSE)*$E781</f>
        <v>0</v>
      </c>
      <c r="AB776" s="22">
        <f>VLOOKUP(CONCATENATE($F776," ",$G776),AllocFactorMatrix,(AB$4+1),FALSE)*$E781</f>
        <v>0</v>
      </c>
      <c r="AC776" s="22">
        <f>VLOOKUP(CONCATENATE($F776," ",$G776),AllocFactorMatrix,(AC$4+1),FALSE)*$E781</f>
        <v>0</v>
      </c>
    </row>
    <row r="777" spans="4:29" hidden="1" outlineLevel="1">
      <c r="F777" s="42" t="str">
        <f>F781</f>
        <v>RB_GUP_EPIS_P</v>
      </c>
      <c r="G777" s="17" t="str">
        <f>$G$11</f>
        <v>DISTPRI</v>
      </c>
      <c r="H777" s="21">
        <f t="shared" si="389"/>
        <v>0</v>
      </c>
      <c r="I777" s="22">
        <f>VLOOKUP(CONCATENATE($F777," ",$G777),AllocFactorMatrix,(I$4+1),FALSE)*$E781</f>
        <v>0</v>
      </c>
      <c r="J777" s="22">
        <f>VLOOKUP(CONCATENATE($F777," ",$G777),AllocFactorMatrix,(J$4+1),FALSE)*$E781</f>
        <v>0</v>
      </c>
      <c r="K777" s="22">
        <f>VLOOKUP(CONCATENATE($F777," ",$G777),AllocFactorMatrix,(K$4+1),FALSE)*$E781</f>
        <v>0</v>
      </c>
      <c r="L777" s="22">
        <f>VLOOKUP(CONCATENATE($F777," ",$G777),AllocFactorMatrix,(L$4+1),FALSE)*$E781</f>
        <v>0</v>
      </c>
      <c r="M777" s="22">
        <f t="shared" si="390"/>
        <v>0</v>
      </c>
      <c r="N777" s="22">
        <f>VLOOKUP(CONCATENATE($F777," ",$G777),AllocFactorMatrix,(N$4+1),FALSE)*$E781</f>
        <v>0</v>
      </c>
      <c r="O777" s="22">
        <f>VLOOKUP(CONCATENATE($F777," ",$G777),AllocFactorMatrix,(O$4+1),FALSE)*$E781</f>
        <v>0</v>
      </c>
      <c r="P777" s="22">
        <f>VLOOKUP(CONCATENATE($F777," ",$G777),AllocFactorMatrix,(P$4+1),FALSE)*$E781</f>
        <v>0</v>
      </c>
      <c r="Q777" s="22">
        <f>VLOOKUP(CONCATENATE($F777," ",$G777),AllocFactorMatrix,(Q$4+1),FALSE)*$E781</f>
        <v>0</v>
      </c>
      <c r="R777" s="22">
        <f t="shared" si="391"/>
        <v>0</v>
      </c>
      <c r="S777" s="22">
        <f>VLOOKUP(CONCATENATE($F777," ",$G777),AllocFactorMatrix,(S$4+1),FALSE)*$E781</f>
        <v>0</v>
      </c>
      <c r="T777" s="22">
        <f>VLOOKUP(CONCATENATE($F777," ",$G777),AllocFactorMatrix,(T$4+1),FALSE)*$E781</f>
        <v>0</v>
      </c>
      <c r="U777" s="22">
        <f>VLOOKUP(CONCATENATE($F777," ",$G777),AllocFactorMatrix,(U$4+1),FALSE)*$E781</f>
        <v>0</v>
      </c>
      <c r="V777" s="22">
        <f>VLOOKUP(CONCATENATE($F777," ",$G777),AllocFactorMatrix,(V$4+1),FALSE)*$E781</f>
        <v>0</v>
      </c>
      <c r="W777" s="22">
        <f t="shared" si="393"/>
        <v>0</v>
      </c>
      <c r="X777" s="22">
        <f>VLOOKUP(CONCATENATE($F777," ",$G777),AllocFactorMatrix,(X$4+1),FALSE)*$E781</f>
        <v>0</v>
      </c>
      <c r="Y777" s="22">
        <f>VLOOKUP(CONCATENATE($F777," ",$G777),AllocFactorMatrix,(Y$4+1),FALSE)*$E781</f>
        <v>0</v>
      </c>
      <c r="Z777" s="22">
        <f t="shared" si="392"/>
        <v>0</v>
      </c>
      <c r="AA777" s="22">
        <f>VLOOKUP(CONCATENATE($F777," ",$G777),AllocFactorMatrix,(AA$4+1),FALSE)*$E781</f>
        <v>0</v>
      </c>
      <c r="AB777" s="22">
        <f>VLOOKUP(CONCATENATE($F777," ",$G777),AllocFactorMatrix,(AB$4+1),FALSE)*$E781</f>
        <v>0</v>
      </c>
      <c r="AC777" s="22">
        <f>VLOOKUP(CONCATENATE($F777," ",$G777),AllocFactorMatrix,(AC$4+1),FALSE)*$E781</f>
        <v>0</v>
      </c>
    </row>
    <row r="778" spans="4:29" hidden="1" outlineLevel="1">
      <c r="F778" s="42" t="str">
        <f>F781</f>
        <v>RB_GUP_EPIS_P</v>
      </c>
      <c r="G778" s="17" t="str">
        <f>$G$12</f>
        <v>DISTSEC</v>
      </c>
      <c r="H778" s="21">
        <f t="shared" si="389"/>
        <v>0</v>
      </c>
      <c r="I778" s="22">
        <f>VLOOKUP(CONCATENATE($F778," ",$G778),AllocFactorMatrix,(I$4+1),FALSE)*$E781</f>
        <v>0</v>
      </c>
      <c r="J778" s="22">
        <f>VLOOKUP(CONCATENATE($F778," ",$G778),AllocFactorMatrix,(J$4+1),FALSE)*$E781</f>
        <v>0</v>
      </c>
      <c r="K778" s="22">
        <f>VLOOKUP(CONCATENATE($F778," ",$G778),AllocFactorMatrix,(K$4+1),FALSE)*$E781</f>
        <v>0</v>
      </c>
      <c r="L778" s="22">
        <f>VLOOKUP(CONCATENATE($F778," ",$G778),AllocFactorMatrix,(L$4+1),FALSE)*$E781</f>
        <v>0</v>
      </c>
      <c r="M778" s="22">
        <f t="shared" si="390"/>
        <v>0</v>
      </c>
      <c r="N778" s="22">
        <f>VLOOKUP(CONCATENATE($F778," ",$G778),AllocFactorMatrix,(N$4+1),FALSE)*$E781</f>
        <v>0</v>
      </c>
      <c r="O778" s="22">
        <f>VLOOKUP(CONCATENATE($F778," ",$G778),AllocFactorMatrix,(O$4+1),FALSE)*$E781</f>
        <v>0</v>
      </c>
      <c r="P778" s="22">
        <f>VLOOKUP(CONCATENATE($F778," ",$G778),AllocFactorMatrix,(P$4+1),FALSE)*$E781</f>
        <v>0</v>
      </c>
      <c r="Q778" s="22">
        <f>VLOOKUP(CONCATENATE($F778," ",$G778),AllocFactorMatrix,(Q$4+1),FALSE)*$E781</f>
        <v>0</v>
      </c>
      <c r="R778" s="22">
        <f t="shared" si="391"/>
        <v>0</v>
      </c>
      <c r="S778" s="22">
        <f>VLOOKUP(CONCATENATE($F778," ",$G778),AllocFactorMatrix,(S$4+1),FALSE)*$E781</f>
        <v>0</v>
      </c>
      <c r="T778" s="22">
        <f>VLOOKUP(CONCATENATE($F778," ",$G778),AllocFactorMatrix,(T$4+1),FALSE)*$E781</f>
        <v>0</v>
      </c>
      <c r="U778" s="22">
        <f>VLOOKUP(CONCATENATE($F778," ",$G778),AllocFactorMatrix,(U$4+1),FALSE)*$E781</f>
        <v>0</v>
      </c>
      <c r="V778" s="22">
        <f>VLOOKUP(CONCATENATE($F778," ",$G778),AllocFactorMatrix,(V$4+1),FALSE)*$E781</f>
        <v>0</v>
      </c>
      <c r="W778" s="22">
        <f t="shared" si="393"/>
        <v>0</v>
      </c>
      <c r="X778" s="22">
        <f>VLOOKUP(CONCATENATE($F778," ",$G778),AllocFactorMatrix,(X$4+1),FALSE)*$E781</f>
        <v>0</v>
      </c>
      <c r="Y778" s="22">
        <f>VLOOKUP(CONCATENATE($F778," ",$G778),AllocFactorMatrix,(Y$4+1),FALSE)*$E781</f>
        <v>0</v>
      </c>
      <c r="Z778" s="22">
        <f t="shared" si="392"/>
        <v>0</v>
      </c>
      <c r="AA778" s="22">
        <f>VLOOKUP(CONCATENATE($F778," ",$G778),AllocFactorMatrix,(AA$4+1),FALSE)*$E781</f>
        <v>0</v>
      </c>
      <c r="AB778" s="22">
        <f>VLOOKUP(CONCATENATE($F778," ",$G778),AllocFactorMatrix,(AB$4+1),FALSE)*$E781</f>
        <v>0</v>
      </c>
      <c r="AC778" s="22">
        <f>VLOOKUP(CONCATENATE($F778," ",$G778),AllocFactorMatrix,(AC$4+1),FALSE)*$E781</f>
        <v>0</v>
      </c>
    </row>
    <row r="779" spans="4:29" hidden="1" outlineLevel="1">
      <c r="F779" s="42" t="str">
        <f>F781</f>
        <v>RB_GUP_EPIS_P</v>
      </c>
      <c r="G779" s="17" t="str">
        <f>$G$13</f>
        <v>ENERGY</v>
      </c>
      <c r="H779" s="21">
        <f t="shared" si="389"/>
        <v>0</v>
      </c>
      <c r="I779" s="22">
        <f>VLOOKUP(CONCATENATE($F779," ",$G779),AllocFactorMatrix,(I$4+1),FALSE)*$E781</f>
        <v>0</v>
      </c>
      <c r="J779" s="22">
        <f>VLOOKUP(CONCATENATE($F779," ",$G779),AllocFactorMatrix,(J$4+1),FALSE)*$E781</f>
        <v>0</v>
      </c>
      <c r="K779" s="22">
        <f>VLOOKUP(CONCATENATE($F779," ",$G779),AllocFactorMatrix,(K$4+1),FALSE)*$E781</f>
        <v>0</v>
      </c>
      <c r="L779" s="22">
        <f>VLOOKUP(CONCATENATE($F779," ",$G779),AllocFactorMatrix,(L$4+1),FALSE)*$E781</f>
        <v>0</v>
      </c>
      <c r="M779" s="22">
        <f t="shared" si="390"/>
        <v>0</v>
      </c>
      <c r="N779" s="22">
        <f>VLOOKUP(CONCATENATE($F779," ",$G779),AllocFactorMatrix,(N$4+1),FALSE)*$E781</f>
        <v>0</v>
      </c>
      <c r="O779" s="22">
        <f>VLOOKUP(CONCATENATE($F779," ",$G779),AllocFactorMatrix,(O$4+1),FALSE)*$E781</f>
        <v>0</v>
      </c>
      <c r="P779" s="22">
        <f>VLOOKUP(CONCATENATE($F779," ",$G779),AllocFactorMatrix,(P$4+1),FALSE)*$E781</f>
        <v>0</v>
      </c>
      <c r="Q779" s="22">
        <f>VLOOKUP(CONCATENATE($F779," ",$G779),AllocFactorMatrix,(Q$4+1),FALSE)*$E781</f>
        <v>0</v>
      </c>
      <c r="R779" s="22">
        <f t="shared" si="391"/>
        <v>0</v>
      </c>
      <c r="S779" s="22">
        <f>VLOOKUP(CONCATENATE($F779," ",$G779),AllocFactorMatrix,(S$4+1),FALSE)*$E781</f>
        <v>0</v>
      </c>
      <c r="T779" s="22">
        <f>VLOOKUP(CONCATENATE($F779," ",$G779),AllocFactorMatrix,(T$4+1),FALSE)*$E781</f>
        <v>0</v>
      </c>
      <c r="U779" s="22">
        <f>VLOOKUP(CONCATENATE($F779," ",$G779),AllocFactorMatrix,(U$4+1),FALSE)*$E781</f>
        <v>0</v>
      </c>
      <c r="V779" s="22">
        <f>VLOOKUP(CONCATENATE($F779," ",$G779),AllocFactorMatrix,(V$4+1),FALSE)*$E781</f>
        <v>0</v>
      </c>
      <c r="W779" s="22">
        <f t="shared" si="393"/>
        <v>0</v>
      </c>
      <c r="X779" s="22">
        <f>VLOOKUP(CONCATENATE($F779," ",$G779),AllocFactorMatrix,(X$4+1),FALSE)*$E781</f>
        <v>0</v>
      </c>
      <c r="Y779" s="22">
        <f>VLOOKUP(CONCATENATE($F779," ",$G779),AllocFactorMatrix,(Y$4+1),FALSE)*$E781</f>
        <v>0</v>
      </c>
      <c r="Z779" s="22">
        <f t="shared" si="392"/>
        <v>0</v>
      </c>
      <c r="AA779" s="22">
        <f>VLOOKUP(CONCATENATE($F779," ",$G779),AllocFactorMatrix,(AA$4+1),FALSE)*$E781</f>
        <v>0</v>
      </c>
      <c r="AB779" s="22">
        <f>VLOOKUP(CONCATENATE($F779," ",$G779),AllocFactorMatrix,(AB$4+1),FALSE)*$E781</f>
        <v>0</v>
      </c>
      <c r="AC779" s="22">
        <f>VLOOKUP(CONCATENATE($F779," ",$G779),AllocFactorMatrix,(AC$4+1),FALSE)*$E781</f>
        <v>0</v>
      </c>
    </row>
    <row r="780" spans="4:29" hidden="1" outlineLevel="1">
      <c r="F780" s="42" t="str">
        <f>F781</f>
        <v>RB_GUP_EPIS_P</v>
      </c>
      <c r="G780" s="17" t="str">
        <f>$G$14</f>
        <v>CUSTOMER</v>
      </c>
      <c r="H780" s="21">
        <f t="shared" si="389"/>
        <v>0</v>
      </c>
      <c r="I780" s="22">
        <f>VLOOKUP(CONCATENATE($F780," ",$G780),AllocFactorMatrix,(I$4+1),FALSE)*$E781</f>
        <v>0</v>
      </c>
      <c r="J780" s="22">
        <f>VLOOKUP(CONCATENATE($F780," ",$G780),AllocFactorMatrix,(J$4+1),FALSE)*$E781</f>
        <v>0</v>
      </c>
      <c r="K780" s="22">
        <f>VLOOKUP(CONCATENATE($F780," ",$G780),AllocFactorMatrix,(K$4+1),FALSE)*$E781</f>
        <v>0</v>
      </c>
      <c r="L780" s="22">
        <f>VLOOKUP(CONCATENATE($F780," ",$G780),AllocFactorMatrix,(L$4+1),FALSE)*$E781</f>
        <v>0</v>
      </c>
      <c r="M780" s="22">
        <f t="shared" si="390"/>
        <v>0</v>
      </c>
      <c r="N780" s="22">
        <f>VLOOKUP(CONCATENATE($F780," ",$G780),AllocFactorMatrix,(N$4+1),FALSE)*$E781</f>
        <v>0</v>
      </c>
      <c r="O780" s="22">
        <f>VLOOKUP(CONCATENATE($F780," ",$G780),AllocFactorMatrix,(O$4+1),FALSE)*$E781</f>
        <v>0</v>
      </c>
      <c r="P780" s="22">
        <f>VLOOKUP(CONCATENATE($F780," ",$G780),AllocFactorMatrix,(P$4+1),FALSE)*$E781</f>
        <v>0</v>
      </c>
      <c r="Q780" s="22">
        <f>VLOOKUP(CONCATENATE($F780," ",$G780),AllocFactorMatrix,(Q$4+1),FALSE)*$E781</f>
        <v>0</v>
      </c>
      <c r="R780" s="22">
        <f t="shared" si="391"/>
        <v>0</v>
      </c>
      <c r="S780" s="22">
        <f>VLOOKUP(CONCATENATE($F780," ",$G780),AllocFactorMatrix,(S$4+1),FALSE)*$E781</f>
        <v>0</v>
      </c>
      <c r="T780" s="22">
        <f>VLOOKUP(CONCATENATE($F780," ",$G780),AllocFactorMatrix,(T$4+1),FALSE)*$E781</f>
        <v>0</v>
      </c>
      <c r="U780" s="22">
        <f>VLOOKUP(CONCATENATE($F780," ",$G780),AllocFactorMatrix,(U$4+1),FALSE)*$E781</f>
        <v>0</v>
      </c>
      <c r="V780" s="22">
        <f>VLOOKUP(CONCATENATE($F780," ",$G780),AllocFactorMatrix,(V$4+1),FALSE)*$E781</f>
        <v>0</v>
      </c>
      <c r="W780" s="22">
        <f t="shared" si="393"/>
        <v>0</v>
      </c>
      <c r="X780" s="22">
        <f>VLOOKUP(CONCATENATE($F780," ",$G780),AllocFactorMatrix,(X$4+1),FALSE)*$E781</f>
        <v>0</v>
      </c>
      <c r="Y780" s="22">
        <f>VLOOKUP(CONCATENATE($F780," ",$G780),AllocFactorMatrix,(Y$4+1),FALSE)*$E781</f>
        <v>0</v>
      </c>
      <c r="Z780" s="22">
        <f t="shared" si="392"/>
        <v>0</v>
      </c>
      <c r="AA780" s="22">
        <f>VLOOKUP(CONCATENATE($F780," ",$G780),AllocFactorMatrix,(AA$4+1),FALSE)*$E781</f>
        <v>0</v>
      </c>
      <c r="AB780" s="22">
        <f>VLOOKUP(CONCATENATE($F780," ",$G780),AllocFactorMatrix,(AB$4+1),FALSE)*$E781</f>
        <v>0</v>
      </c>
      <c r="AC780" s="22">
        <f>VLOOKUP(CONCATENATE($F780," ",$G780),AllocFactorMatrix,(AC$4+1),FALSE)*$E781</f>
        <v>0</v>
      </c>
    </row>
    <row r="781" spans="4:29" collapsed="1">
      <c r="D781" s="39" t="s">
        <v>513</v>
      </c>
      <c r="E781" s="19">
        <v>-11100396</v>
      </c>
      <c r="F781" s="42" t="s">
        <v>63</v>
      </c>
      <c r="G781" s="17" t="str">
        <f>$G$15</f>
        <v>TOTAL</v>
      </c>
      <c r="H781" s="21">
        <f t="shared" si="389"/>
        <v>-11100395.999999996</v>
      </c>
      <c r="I781" s="22">
        <f>VLOOKUP(CONCATENATE($F781," ",$G781),AllocFactorMatrix,(I$4+1),FALSE)*$E781</f>
        <v>-5503671.470343315</v>
      </c>
      <c r="J781" s="22">
        <f>VLOOKUP(CONCATENATE($F781," ",$G781),AllocFactorMatrix,(J$4+1),FALSE)*$E781</f>
        <v>-1376291.4091298231</v>
      </c>
      <c r="K781" s="22">
        <f>VLOOKUP(CONCATENATE($F781," ",$G781),AllocFactorMatrix,(K$4+1),FALSE)*$E781</f>
        <v>-17442.894074732721</v>
      </c>
      <c r="L781" s="22">
        <f>VLOOKUP(CONCATENATE($F781," ",$G781),AllocFactorMatrix,(L$4+1),FALSE)*$E781</f>
        <v>-872.99951003204501</v>
      </c>
      <c r="M781" s="22">
        <f t="shared" si="390"/>
        <v>-1394607.3027145879</v>
      </c>
      <c r="N781" s="22">
        <f>VLOOKUP(CONCATENATE($F781," ",$G781),AllocFactorMatrix,(N$4+1),FALSE)*$E781</f>
        <v>-617470.0192824112</v>
      </c>
      <c r="O781" s="22">
        <f>VLOOKUP(CONCATENATE($F781," ",$G781),AllocFactorMatrix,(O$4+1),FALSE)*$E781</f>
        <v>-169234.23235770437</v>
      </c>
      <c r="P781" s="22">
        <f>VLOOKUP(CONCATENATE($F781," ",$G781),AllocFactorMatrix,(P$4+1),FALSE)*$E781</f>
        <v>-26930.380020756755</v>
      </c>
      <c r="Q781" s="22">
        <f>VLOOKUP(CONCATENATE($F781," ",$G781),AllocFactorMatrix,(Q$4+1),FALSE)*$E781</f>
        <v>0</v>
      </c>
      <c r="R781" s="22">
        <f t="shared" si="391"/>
        <v>-813634.63166087237</v>
      </c>
      <c r="S781" s="22">
        <f>VLOOKUP(CONCATENATE($F781," ",$G781),AllocFactorMatrix,(S$4+1),FALSE)*$E781</f>
        <v>-26691.649347086128</v>
      </c>
      <c r="T781" s="22">
        <f>VLOOKUP(CONCATENATE($F781," ",$G781),AllocFactorMatrix,(T$4+1),FALSE)*$E781</f>
        <v>-485742.48734121968</v>
      </c>
      <c r="U781" s="22">
        <f>VLOOKUP(CONCATENATE($F781," ",$G781),AllocFactorMatrix,(U$4+1),FALSE)*$E781</f>
        <v>-2366800.6109697218</v>
      </c>
      <c r="V781" s="22">
        <f>VLOOKUP(CONCATENATE($F781," ",$G781),AllocFactorMatrix,(V$4+1),FALSE)*$E781</f>
        <v>-301578.7796088031</v>
      </c>
      <c r="W781" s="22">
        <f t="shared" si="393"/>
        <v>-3180813.5272668311</v>
      </c>
      <c r="X781" s="22">
        <f>VLOOKUP(CONCATENATE($F781," ",$G781),AllocFactorMatrix,(X$4+1),FALSE)*$E781</f>
        <v>-172693.20055344203</v>
      </c>
      <c r="Y781" s="22">
        <f>VLOOKUP(CONCATENATE($F781," ",$G781),AllocFactorMatrix,(Y$4+1),FALSE)*$E781</f>
        <v>-3246.2160722957674</v>
      </c>
      <c r="Z781" s="22">
        <f t="shared" si="392"/>
        <v>-175939.41662573779</v>
      </c>
      <c r="AA781" s="22">
        <f>VLOOKUP(CONCATENATE($F781," ",$G781),AllocFactorMatrix,(AA$4+1),FALSE)*$E781</f>
        <v>-2511.3964613074668</v>
      </c>
      <c r="AB781" s="22">
        <f>VLOOKUP(CONCATENATE($F781," ",$G781),AllocFactorMatrix,(AB$4+1),FALSE)*$E781</f>
        <v>-23600.356768902955</v>
      </c>
      <c r="AC781" s="22">
        <f>VLOOKUP(CONCATENATE($F781," ",$G781),AllocFactorMatrix,(AC$4+1),FALSE)*$E781</f>
        <v>-5617.8981584447565</v>
      </c>
    </row>
    <row r="782" spans="4:29">
      <c r="E782" s="19"/>
      <c r="F782" s="42"/>
      <c r="H782" s="21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</row>
    <row r="783" spans="4:29" hidden="1" outlineLevel="1">
      <c r="E783" s="19"/>
      <c r="F783" s="42"/>
      <c r="G783" s="17" t="str">
        <f>$G$8</f>
        <v>PRODUCTION</v>
      </c>
      <c r="H783" s="21">
        <f ca="1">+H765+H774</f>
        <v>9852029.4671986997</v>
      </c>
      <c r="I783" s="21">
        <f t="shared" ref="I783:AC783" ca="1" si="394">+I765+I774</f>
        <v>4884720.6445250353</v>
      </c>
      <c r="J783" s="21">
        <f t="shared" ca="1" si="394"/>
        <v>1221511.6936548413</v>
      </c>
      <c r="K783" s="21">
        <f t="shared" ca="1" si="394"/>
        <v>15481.241067209885</v>
      </c>
      <c r="L783" s="21">
        <f t="shared" ca="1" si="394"/>
        <v>774.82072690791688</v>
      </c>
      <c r="M783" s="21">
        <f t="shared" ca="1" si="394"/>
        <v>1237767.7554489591</v>
      </c>
      <c r="N783" s="21">
        <f t="shared" ca="1" si="394"/>
        <v>548028.45097436721</v>
      </c>
      <c r="O783" s="21">
        <f t="shared" ca="1" si="394"/>
        <v>150201.90667493799</v>
      </c>
      <c r="P783" s="21">
        <f t="shared" ca="1" si="394"/>
        <v>23901.750669737776</v>
      </c>
      <c r="Q783" s="21">
        <f t="shared" ca="1" si="394"/>
        <v>0</v>
      </c>
      <c r="R783" s="21">
        <f t="shared" ca="1" si="394"/>
        <v>722132.10831904272</v>
      </c>
      <c r="S783" s="21">
        <f t="shared" ca="1" si="394"/>
        <v>23689.86799170294</v>
      </c>
      <c r="T783" s="21">
        <f t="shared" ca="1" si="394"/>
        <v>431115.18712990836</v>
      </c>
      <c r="U783" s="21">
        <f t="shared" ca="1" si="394"/>
        <v>2100626.8030669871</v>
      </c>
      <c r="V783" s="21">
        <f t="shared" ca="1" si="394"/>
        <v>267662.79539826768</v>
      </c>
      <c r="W783" s="21">
        <f t="shared" ca="1" si="394"/>
        <v>2823094.6535868654</v>
      </c>
      <c r="X783" s="21">
        <f t="shared" ca="1" si="394"/>
        <v>153271.87432208404</v>
      </c>
      <c r="Y783" s="21">
        <f t="shared" ca="1" si="394"/>
        <v>2881.1419341392789</v>
      </c>
      <c r="Z783" s="21">
        <f t="shared" ca="1" si="394"/>
        <v>156153.01625622337</v>
      </c>
      <c r="AA783" s="21">
        <f t="shared" ca="1" si="394"/>
        <v>2228.9611956744311</v>
      </c>
      <c r="AB783" s="21">
        <f t="shared" ca="1" si="394"/>
        <v>20946.226632242138</v>
      </c>
      <c r="AC783" s="21">
        <f t="shared" ca="1" si="394"/>
        <v>4986.1012346513589</v>
      </c>
    </row>
    <row r="784" spans="4:29" hidden="1" outlineLevel="1">
      <c r="E784" s="19"/>
      <c r="F784" s="42"/>
      <c r="G784" s="17" t="str">
        <f>$G$9</f>
        <v>BULKTRAN</v>
      </c>
      <c r="H784" s="21">
        <f t="shared" ref="H784:AC784" ca="1" si="395">+H766+H775</f>
        <v>51944651.381897032</v>
      </c>
      <c r="I784" s="21">
        <f t="shared" ca="1" si="395"/>
        <v>25754603.335545525</v>
      </c>
      <c r="J784" s="21">
        <f t="shared" ca="1" si="395"/>
        <v>6440398.8332622079</v>
      </c>
      <c r="K784" s="21">
        <f t="shared" ca="1" si="395"/>
        <v>81624.570132754598</v>
      </c>
      <c r="L784" s="21">
        <f t="shared" ca="1" si="395"/>
        <v>4085.2285995185671</v>
      </c>
      <c r="M784" s="21">
        <f t="shared" ca="1" si="395"/>
        <v>6526108.6319944803</v>
      </c>
      <c r="N784" s="21">
        <f t="shared" ca="1" si="395"/>
        <v>2889470.3297430188</v>
      </c>
      <c r="O784" s="21">
        <f t="shared" ca="1" si="395"/>
        <v>791936.90042264364</v>
      </c>
      <c r="P784" s="21">
        <f t="shared" ca="1" si="395"/>
        <v>126021.55830838962</v>
      </c>
      <c r="Q784" s="21">
        <f t="shared" ca="1" si="395"/>
        <v>0</v>
      </c>
      <c r="R784" s="21">
        <f t="shared" ca="1" si="395"/>
        <v>3807428.7884740517</v>
      </c>
      <c r="S784" s="21">
        <f t="shared" ca="1" si="395"/>
        <v>124904.41063023593</v>
      </c>
      <c r="T784" s="21">
        <f t="shared" ca="1" si="395"/>
        <v>2273047.2107765512</v>
      </c>
      <c r="U784" s="21">
        <f t="shared" ca="1" si="395"/>
        <v>11075517.722726565</v>
      </c>
      <c r="V784" s="21">
        <f t="shared" ca="1" si="395"/>
        <v>1411247.3618920653</v>
      </c>
      <c r="W784" s="21">
        <f t="shared" ca="1" si="395"/>
        <v>14884716.70602542</v>
      </c>
      <c r="X784" s="21">
        <f t="shared" ca="1" si="395"/>
        <v>808123.25062750676</v>
      </c>
      <c r="Y784" s="21">
        <f t="shared" ca="1" si="395"/>
        <v>15190.769967640317</v>
      </c>
      <c r="Z784" s="21">
        <f t="shared" ca="1" si="395"/>
        <v>823314.02059514704</v>
      </c>
      <c r="AA784" s="21">
        <f t="shared" ca="1" si="395"/>
        <v>11752.158541402152</v>
      </c>
      <c r="AB784" s="21">
        <f t="shared" ca="1" si="395"/>
        <v>110438.61001436865</v>
      </c>
      <c r="AC784" s="21">
        <f t="shared" ca="1" si="395"/>
        <v>26289.130706635537</v>
      </c>
    </row>
    <row r="785" spans="2:29" hidden="1" outlineLevel="1">
      <c r="E785" s="19"/>
      <c r="F785" s="42"/>
      <c r="G785" s="17" t="str">
        <f>$G$10</f>
        <v>SUBTRAN</v>
      </c>
      <c r="H785" s="21">
        <f t="shared" ref="H785:AC785" ca="1" si="396">+H767+H776</f>
        <v>16456484.495640695</v>
      </c>
      <c r="I785" s="21">
        <f t="shared" ca="1" si="396"/>
        <v>7941277.834905114</v>
      </c>
      <c r="J785" s="21">
        <f t="shared" ca="1" si="396"/>
        <v>1981296.6081195278</v>
      </c>
      <c r="K785" s="21">
        <f t="shared" ca="1" si="396"/>
        <v>25163.640195240521</v>
      </c>
      <c r="L785" s="21">
        <f t="shared" ca="1" si="396"/>
        <v>1622.2603386014628</v>
      </c>
      <c r="M785" s="21">
        <f t="shared" ca="1" si="396"/>
        <v>2008082.5086533697</v>
      </c>
      <c r="N785" s="21">
        <f t="shared" ca="1" si="396"/>
        <v>879858.71921667992</v>
      </c>
      <c r="O785" s="21">
        <f t="shared" ca="1" si="396"/>
        <v>241543.99660176178</v>
      </c>
      <c r="P785" s="21">
        <f t="shared" ca="1" si="396"/>
        <v>48552.131891609381</v>
      </c>
      <c r="Q785" s="21">
        <f t="shared" ca="1" si="396"/>
        <v>0</v>
      </c>
      <c r="R785" s="21">
        <f t="shared" ca="1" si="396"/>
        <v>1169954.8477100511</v>
      </c>
      <c r="S785" s="21">
        <f t="shared" ca="1" si="396"/>
        <v>37285.731285872411</v>
      </c>
      <c r="T785" s="21">
        <f t="shared" ca="1" si="396"/>
        <v>698553.76710193243</v>
      </c>
      <c r="U785" s="21">
        <f t="shared" ca="1" si="396"/>
        <v>4341108.9808849413</v>
      </c>
      <c r="V785" s="21">
        <f t="shared" ca="1" si="396"/>
        <v>0</v>
      </c>
      <c r="W785" s="21">
        <f t="shared" ca="1" si="396"/>
        <v>5076948.4792727455</v>
      </c>
      <c r="X785" s="21">
        <f t="shared" ca="1" si="396"/>
        <v>246788.6027594998</v>
      </c>
      <c r="Y785" s="21">
        <f t="shared" ca="1" si="396"/>
        <v>4733.8558783562166</v>
      </c>
      <c r="Z785" s="21">
        <f t="shared" ca="1" si="396"/>
        <v>251522.45863785601</v>
      </c>
      <c r="AA785" s="21">
        <f t="shared" ca="1" si="396"/>
        <v>3600.6121007231568</v>
      </c>
      <c r="AB785" s="21">
        <f t="shared" ca="1" si="396"/>
        <v>4119.6483114271368</v>
      </c>
      <c r="AC785" s="21">
        <f t="shared" ca="1" si="396"/>
        <v>978.10604940715018</v>
      </c>
    </row>
    <row r="786" spans="2:29" hidden="1" outlineLevel="1">
      <c r="E786" s="19"/>
      <c r="F786" s="42"/>
      <c r="G786" s="17" t="str">
        <f>$G$11</f>
        <v>DISTPRI</v>
      </c>
      <c r="H786" s="21">
        <f t="shared" ref="H786:AC786" ca="1" si="397">+H768+H777</f>
        <v>11295823.753170464</v>
      </c>
      <c r="I786" s="21">
        <f t="shared" ca="1" si="397"/>
        <v>7471282.2532824101</v>
      </c>
      <c r="J786" s="21">
        <f t="shared" ca="1" si="397"/>
        <v>1854062.7905282727</v>
      </c>
      <c r="K786" s="21">
        <f t="shared" ca="1" si="397"/>
        <v>23539.001435545768</v>
      </c>
      <c r="L786" s="21">
        <f t="shared" ca="1" si="397"/>
        <v>0</v>
      </c>
      <c r="M786" s="21">
        <f t="shared" ca="1" si="397"/>
        <v>1877601.7919638187</v>
      </c>
      <c r="N786" s="21">
        <f t="shared" ca="1" si="397"/>
        <v>809286.13234112365</v>
      </c>
      <c r="O786" s="21">
        <f t="shared" ca="1" si="397"/>
        <v>222547.85351417845</v>
      </c>
      <c r="P786" s="21">
        <f t="shared" ca="1" si="397"/>
        <v>0</v>
      </c>
      <c r="Q786" s="21">
        <f t="shared" ca="1" si="397"/>
        <v>0</v>
      </c>
      <c r="R786" s="21">
        <f t="shared" ca="1" si="397"/>
        <v>1031833.9858553021</v>
      </c>
      <c r="S786" s="21">
        <f t="shared" ca="1" si="397"/>
        <v>34677.606149770465</v>
      </c>
      <c r="T786" s="21">
        <f t="shared" ca="1" si="397"/>
        <v>640487.15339141886</v>
      </c>
      <c r="U786" s="21">
        <f t="shared" ca="1" si="397"/>
        <v>0</v>
      </c>
      <c r="V786" s="21">
        <f t="shared" ca="1" si="397"/>
        <v>0</v>
      </c>
      <c r="W786" s="21">
        <f t="shared" ca="1" si="397"/>
        <v>675164.7595411893</v>
      </c>
      <c r="X786" s="21">
        <f t="shared" ca="1" si="397"/>
        <v>227478.55777937258</v>
      </c>
      <c r="Y786" s="21">
        <f t="shared" ca="1" si="397"/>
        <v>4368.9388769046918</v>
      </c>
      <c r="Z786" s="21">
        <f t="shared" ca="1" si="397"/>
        <v>231847.49665627728</v>
      </c>
      <c r="AA786" s="21">
        <f t="shared" ca="1" si="397"/>
        <v>3338.9752143935543</v>
      </c>
      <c r="AB786" s="21">
        <f t="shared" ca="1" si="397"/>
        <v>3842.249598514838</v>
      </c>
      <c r="AC786" s="21">
        <f t="shared" ca="1" si="397"/>
        <v>912.24105855707239</v>
      </c>
    </row>
    <row r="787" spans="2:29" hidden="1" outlineLevel="1">
      <c r="E787" s="19"/>
      <c r="F787" s="42"/>
      <c r="G787" s="17" t="str">
        <f>$G$12</f>
        <v>DISTSEC</v>
      </c>
      <c r="H787" s="21">
        <f t="shared" ref="H787:AC787" ca="1" si="398">+H769+H778</f>
        <v>3746323.9313017218</v>
      </c>
      <c r="I787" s="21">
        <f t="shared" ca="1" si="398"/>
        <v>2848623.9421358057</v>
      </c>
      <c r="J787" s="21">
        <f t="shared" ca="1" si="398"/>
        <v>574974.46311291098</v>
      </c>
      <c r="K787" s="21">
        <f t="shared" ca="1" si="398"/>
        <v>0</v>
      </c>
      <c r="L787" s="21">
        <f t="shared" ca="1" si="398"/>
        <v>0</v>
      </c>
      <c r="M787" s="21">
        <f t="shared" ca="1" si="398"/>
        <v>574974.46311291098</v>
      </c>
      <c r="N787" s="21">
        <f t="shared" ca="1" si="398"/>
        <v>220226.89184183755</v>
      </c>
      <c r="O787" s="21">
        <f t="shared" ca="1" si="398"/>
        <v>0</v>
      </c>
      <c r="P787" s="21">
        <f t="shared" ca="1" si="398"/>
        <v>0</v>
      </c>
      <c r="Q787" s="21">
        <f t="shared" ca="1" si="398"/>
        <v>0</v>
      </c>
      <c r="R787" s="21">
        <f t="shared" ca="1" si="398"/>
        <v>220226.89184183755</v>
      </c>
      <c r="S787" s="21">
        <f t="shared" ca="1" si="398"/>
        <v>7734.8305395158504</v>
      </c>
      <c r="T787" s="21">
        <f t="shared" ca="1" si="398"/>
        <v>0</v>
      </c>
      <c r="U787" s="21">
        <f t="shared" ca="1" si="398"/>
        <v>0</v>
      </c>
      <c r="V787" s="21">
        <f t="shared" ca="1" si="398"/>
        <v>0</v>
      </c>
      <c r="W787" s="21">
        <f t="shared" ca="1" si="398"/>
        <v>7734.8305395158504</v>
      </c>
      <c r="X787" s="21">
        <f t="shared" ca="1" si="398"/>
        <v>63880.660540286728</v>
      </c>
      <c r="Y787" s="21">
        <f t="shared" ca="1" si="398"/>
        <v>0</v>
      </c>
      <c r="Z787" s="21">
        <f t="shared" ca="1" si="398"/>
        <v>63880.660540286728</v>
      </c>
      <c r="AA787" s="21">
        <f t="shared" ca="1" si="398"/>
        <v>822.25666349425705</v>
      </c>
      <c r="AB787" s="21">
        <f t="shared" ca="1" si="398"/>
        <v>24481.287679874036</v>
      </c>
      <c r="AC787" s="21">
        <f t="shared" ca="1" si="398"/>
        <v>5579.5987879967424</v>
      </c>
    </row>
    <row r="788" spans="2:29" hidden="1" outlineLevel="1">
      <c r="E788" s="19"/>
      <c r="F788" s="42"/>
      <c r="G788" s="17" t="str">
        <f>$G$13</f>
        <v>ENERGY</v>
      </c>
      <c r="H788" s="21">
        <f t="shared" ref="H788:AC788" ca="1" si="399">+H770+H779</f>
        <v>1125027.6245388028</v>
      </c>
      <c r="I788" s="21">
        <f t="shared" ca="1" si="399"/>
        <v>413356.12339598447</v>
      </c>
      <c r="J788" s="21">
        <f t="shared" ca="1" si="399"/>
        <v>130574.41053944855</v>
      </c>
      <c r="K788" s="21">
        <f t="shared" ca="1" si="399"/>
        <v>1630.6861132326844</v>
      </c>
      <c r="L788" s="21">
        <f t="shared" ca="1" si="399"/>
        <v>82.606855499768017</v>
      </c>
      <c r="M788" s="21">
        <f t="shared" ca="1" si="399"/>
        <v>132287.703508181</v>
      </c>
      <c r="N788" s="21">
        <f t="shared" ca="1" si="399"/>
        <v>66154.786333797194</v>
      </c>
      <c r="O788" s="21">
        <f t="shared" ca="1" si="399"/>
        <v>17846.820188675709</v>
      </c>
      <c r="P788" s="21">
        <f t="shared" ca="1" si="399"/>
        <v>2781.0425031010232</v>
      </c>
      <c r="Q788" s="21">
        <f t="shared" ca="1" si="399"/>
        <v>0</v>
      </c>
      <c r="R788" s="21">
        <f t="shared" ca="1" si="399"/>
        <v>86782.649025573919</v>
      </c>
      <c r="S788" s="21">
        <f t="shared" ca="1" si="399"/>
        <v>3331.6763475489774</v>
      </c>
      <c r="T788" s="21">
        <f t="shared" ca="1" si="399"/>
        <v>65854.930294975275</v>
      </c>
      <c r="U788" s="21">
        <f t="shared" ca="1" si="399"/>
        <v>346206.33061516169</v>
      </c>
      <c r="V788" s="21">
        <f t="shared" ca="1" si="399"/>
        <v>48411.013302304207</v>
      </c>
      <c r="W788" s="21">
        <f t="shared" ca="1" si="399"/>
        <v>463803.95055999013</v>
      </c>
      <c r="X788" s="21">
        <f t="shared" ca="1" si="399"/>
        <v>18599.92275364964</v>
      </c>
      <c r="Y788" s="21">
        <f t="shared" ca="1" si="399"/>
        <v>351.70895423092969</v>
      </c>
      <c r="Z788" s="21">
        <f t="shared" ca="1" si="399"/>
        <v>18951.63170788057</v>
      </c>
      <c r="AA788" s="21">
        <f t="shared" ca="1" si="399"/>
        <v>350.82092237777948</v>
      </c>
      <c r="AB788" s="21">
        <f t="shared" ca="1" si="399"/>
        <v>7691.5480638595682</v>
      </c>
      <c r="AC788" s="21">
        <f t="shared" ca="1" si="399"/>
        <v>1803.1973549554803</v>
      </c>
    </row>
    <row r="789" spans="2:29" hidden="1" outlineLevel="1">
      <c r="E789" s="19"/>
      <c r="F789" s="42"/>
      <c r="G789" s="17" t="str">
        <f>$G$14</f>
        <v>CUSTOMER</v>
      </c>
      <c r="H789" s="21">
        <f t="shared" ref="H789:AC789" ca="1" si="400">+H771+H780</f>
        <v>30233314.346252576</v>
      </c>
      <c r="I789" s="21">
        <f t="shared" ca="1" si="400"/>
        <v>22565656.638236288</v>
      </c>
      <c r="J789" s="21">
        <f t="shared" ca="1" si="400"/>
        <v>5535240.9045903943</v>
      </c>
      <c r="K789" s="21">
        <f t="shared" ca="1" si="400"/>
        <v>61272.330486090046</v>
      </c>
      <c r="L789" s="21">
        <f t="shared" ca="1" si="400"/>
        <v>4513.8990821184634</v>
      </c>
      <c r="M789" s="21">
        <f t="shared" ca="1" si="400"/>
        <v>5601027.1341586029</v>
      </c>
      <c r="N789" s="21">
        <f t="shared" ca="1" si="400"/>
        <v>102684.17627679974</v>
      </c>
      <c r="O789" s="21">
        <f t="shared" ca="1" si="400"/>
        <v>32301.106211366699</v>
      </c>
      <c r="P789" s="21">
        <f t="shared" ca="1" si="400"/>
        <v>12947.704319419065</v>
      </c>
      <c r="Q789" s="21">
        <f t="shared" ca="1" si="400"/>
        <v>0</v>
      </c>
      <c r="R789" s="21">
        <f t="shared" ca="1" si="400"/>
        <v>147932.98680758552</v>
      </c>
      <c r="S789" s="21">
        <f t="shared" ca="1" si="400"/>
        <v>953.68609405556106</v>
      </c>
      <c r="T789" s="21">
        <f t="shared" ca="1" si="400"/>
        <v>23696.69078257167</v>
      </c>
      <c r="U789" s="21">
        <f t="shared" ca="1" si="400"/>
        <v>42913.233169071609</v>
      </c>
      <c r="V789" s="21">
        <f t="shared" ca="1" si="400"/>
        <v>8318.6724282914565</v>
      </c>
      <c r="W789" s="21">
        <f t="shared" ca="1" si="400"/>
        <v>75882.282473990301</v>
      </c>
      <c r="X789" s="21">
        <f t="shared" ca="1" si="400"/>
        <v>32873.804766331923</v>
      </c>
      <c r="Y789" s="21">
        <f t="shared" ca="1" si="400"/>
        <v>383.73800865012828</v>
      </c>
      <c r="Z789" s="21">
        <f t="shared" ca="1" si="400"/>
        <v>33257.542774982052</v>
      </c>
      <c r="AA789" s="21">
        <f t="shared" ca="1" si="400"/>
        <v>2351.8163576853281</v>
      </c>
      <c r="AB789" s="21">
        <f t="shared" ca="1" si="400"/>
        <v>1594368.1930643958</v>
      </c>
      <c r="AC789" s="21">
        <f t="shared" ca="1" si="400"/>
        <v>212837.7523790453</v>
      </c>
    </row>
    <row r="790" spans="2:29" collapsed="1">
      <c r="C790" s="17" t="s">
        <v>325</v>
      </c>
      <c r="E790" s="21">
        <f>+E772+E781</f>
        <v>124653655</v>
      </c>
      <c r="F790" s="42"/>
      <c r="G790" s="17" t="str">
        <f>$G$15</f>
        <v>TOTAL</v>
      </c>
      <c r="H790" s="21">
        <f t="shared" ref="H790:AC790" ca="1" si="401">+H772+H781</f>
        <v>124653654.99999997</v>
      </c>
      <c r="I790" s="21">
        <f t="shared" ca="1" si="401"/>
        <v>71879520.772026151</v>
      </c>
      <c r="J790" s="21">
        <f t="shared" ca="1" si="401"/>
        <v>17738059.7038076</v>
      </c>
      <c r="K790" s="21">
        <f t="shared" ca="1" si="401"/>
        <v>208711.46943007351</v>
      </c>
      <c r="L790" s="21">
        <f t="shared" ca="1" si="401"/>
        <v>11078.815602646177</v>
      </c>
      <c r="M790" s="21">
        <f t="shared" ca="1" si="401"/>
        <v>17957849.988840327</v>
      </c>
      <c r="N790" s="21">
        <f t="shared" ca="1" si="401"/>
        <v>5515709.4867276242</v>
      </c>
      <c r="O790" s="21">
        <f t="shared" ca="1" si="401"/>
        <v>1456378.5836135643</v>
      </c>
      <c r="P790" s="21">
        <f t="shared" ca="1" si="401"/>
        <v>214204.18769225688</v>
      </c>
      <c r="Q790" s="21">
        <f t="shared" ca="1" si="401"/>
        <v>0</v>
      </c>
      <c r="R790" s="21">
        <f t="shared" ca="1" si="401"/>
        <v>7186292.2580334442</v>
      </c>
      <c r="S790" s="21">
        <f t="shared" ca="1" si="401"/>
        <v>232577.80903870214</v>
      </c>
      <c r="T790" s="21">
        <f t="shared" ca="1" si="401"/>
        <v>4132754.9394773589</v>
      </c>
      <c r="U790" s="21">
        <f t="shared" ca="1" si="401"/>
        <v>17906373.070462726</v>
      </c>
      <c r="V790" s="21">
        <f t="shared" ca="1" si="401"/>
        <v>1735639.8430209286</v>
      </c>
      <c r="W790" s="21">
        <f t="shared" ca="1" si="401"/>
        <v>24007345.661999721</v>
      </c>
      <c r="X790" s="21">
        <f t="shared" ca="1" si="401"/>
        <v>1551016.6735487317</v>
      </c>
      <c r="Y790" s="21">
        <f t="shared" ca="1" si="401"/>
        <v>27910.153619921559</v>
      </c>
      <c r="Z790" s="21">
        <f t="shared" ca="1" si="401"/>
        <v>1578926.8271686533</v>
      </c>
      <c r="AA790" s="21">
        <f t="shared" ca="1" si="401"/>
        <v>24445.600995750661</v>
      </c>
      <c r="AB790" s="21">
        <f t="shared" ca="1" si="401"/>
        <v>1765887.7633646822</v>
      </c>
      <c r="AC790" s="21">
        <f t="shared" ca="1" si="401"/>
        <v>253386.12757124862</v>
      </c>
    </row>
    <row r="791" spans="2:29">
      <c r="E791" s="21"/>
      <c r="F791" s="42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</row>
    <row r="792" spans="2:29">
      <c r="B792" s="40" t="s">
        <v>141</v>
      </c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</row>
    <row r="793" spans="2:29" hidden="1" outlineLevel="1">
      <c r="F793" s="42" t="str">
        <f>F800</f>
        <v>RB_GUP</v>
      </c>
      <c r="G793" s="17" t="str">
        <f>$G$8</f>
        <v>PRODUCTION</v>
      </c>
      <c r="H793" s="21">
        <f t="shared" ref="H793:H816" ca="1" si="402">SUBTOTAL(9,I793:AC793)</f>
        <v>-113359340.78321601</v>
      </c>
      <c r="I793" s="22">
        <f ca="1">VLOOKUP(CONCATENATE($F793," ",$G793),AllocFactorMatrix,(I$4+1),FALSE)*$E800</f>
        <v>-56204532.682033271</v>
      </c>
      <c r="J793" s="22">
        <f ca="1">VLOOKUP(CONCATENATE($F793," ",$G793),AllocFactorMatrix,(J$4+1),FALSE)*$E800</f>
        <v>-14054947.847316455</v>
      </c>
      <c r="K793" s="22">
        <f ca="1">VLOOKUP(CONCATENATE($F793," ",$G793),AllocFactorMatrix,(K$4+1),FALSE)*$E800</f>
        <v>-178130.12920108132</v>
      </c>
      <c r="L793" s="22">
        <f ca="1">VLOOKUP(CONCATENATE($F793," ",$G793),AllocFactorMatrix,(L$4+1),FALSE)*$E800</f>
        <v>-8915.2359034131023</v>
      </c>
      <c r="M793" s="22">
        <f t="shared" ref="M793:M816" ca="1" si="403">SUBTOTAL(9,J793:L793)</f>
        <v>-14241993.21242095</v>
      </c>
      <c r="N793" s="22">
        <f ca="1">VLOOKUP(CONCATENATE($F793," ",$G793),AllocFactorMatrix,(N$4+1),FALSE)*$E800</f>
        <v>-6305720.4751302395</v>
      </c>
      <c r="O793" s="22">
        <f ca="1">VLOOKUP(CONCATENATE($F793," ",$G793),AllocFactorMatrix,(O$4+1),FALSE)*$E800</f>
        <v>-1728251.9486712881</v>
      </c>
      <c r="P793" s="22">
        <f ca="1">VLOOKUP(CONCATENATE($F793," ",$G793),AllocFactorMatrix,(P$4+1),FALSE)*$E800</f>
        <v>-275018.12783926597</v>
      </c>
      <c r="Q793" s="22">
        <f ca="1">VLOOKUP(CONCATENATE($F793," ",$G793),AllocFactorMatrix,(Q$4+1),FALSE)*$E800</f>
        <v>0</v>
      </c>
      <c r="R793" s="22">
        <f ca="1">SUBTOTAL(9,N793:Q793)</f>
        <v>-8308990.5516407937</v>
      </c>
      <c r="S793" s="22">
        <f ca="1">VLOOKUP(CONCATENATE($F793," ",$G793),AllocFactorMatrix,(S$4+1),FALSE)*$E800</f>
        <v>-272580.16510423966</v>
      </c>
      <c r="T793" s="22">
        <f ca="1">VLOOKUP(CONCATENATE($F793," ",$G793),AllocFactorMatrix,(T$4+1),FALSE)*$E800</f>
        <v>-4960494.0360145979</v>
      </c>
      <c r="U793" s="22">
        <f ca="1">VLOOKUP(CONCATENATE($F793," ",$G793),AllocFactorMatrix,(U$4+1),FALSE)*$E800</f>
        <v>-24170214.920696575</v>
      </c>
      <c r="V793" s="22">
        <f ca="1">VLOOKUP(CONCATENATE($F793," ",$G793),AllocFactorMatrix,(V$4+1),FALSE)*$E800</f>
        <v>-3079779.4646840259</v>
      </c>
      <c r="W793" s="22">
        <f ca="1">SUBTOTAL(9,S793:V793)</f>
        <v>-32483068.586499438</v>
      </c>
      <c r="X793" s="22">
        <f ca="1">VLOOKUP(CONCATENATE($F793," ",$G793),AllocFactorMatrix,(X$4+1),FALSE)*$E800</f>
        <v>-1763575.5852747869</v>
      </c>
      <c r="Y793" s="22">
        <f ca="1">VLOOKUP(CONCATENATE($F793," ",$G793),AllocFactorMatrix,(Y$4+1),FALSE)*$E800</f>
        <v>-33150.971730677797</v>
      </c>
      <c r="Z793" s="22">
        <f t="shared" ref="Z793:Z816" ca="1" si="404">SUBTOTAL(9,X793:Y793)</f>
        <v>-1796726.5570054648</v>
      </c>
      <c r="AA793" s="22">
        <f ca="1">VLOOKUP(CONCATENATE($F793," ",$G793),AllocFactorMatrix,(AA$4+1),FALSE)*$E800</f>
        <v>-25646.855058064219</v>
      </c>
      <c r="AB793" s="22">
        <f ca="1">VLOOKUP(CONCATENATE($F793," ",$G793),AllocFactorMatrix,(AB$4+1),FALSE)*$E800</f>
        <v>-241011.30136001893</v>
      </c>
      <c r="AC793" s="22">
        <f ca="1">VLOOKUP(CONCATENATE($F793," ",$G793),AllocFactorMatrix,(AC$4+1),FALSE)*$E800</f>
        <v>-57371.037198000929</v>
      </c>
    </row>
    <row r="794" spans="2:29" hidden="1" outlineLevel="1">
      <c r="F794" s="42" t="str">
        <f>F800</f>
        <v>RB_GUP</v>
      </c>
      <c r="G794" s="17" t="str">
        <f>$G$9</f>
        <v>BULKTRAN</v>
      </c>
      <c r="H794" s="21">
        <f t="shared" ca="1" si="402"/>
        <v>-72658283.772181109</v>
      </c>
      <c r="I794" s="22">
        <f ca="1">VLOOKUP(CONCATENATE($F794," ",$G794),AllocFactorMatrix,(I$4+1),FALSE)*$E800</f>
        <v>-36024599.796355188</v>
      </c>
      <c r="J794" s="22">
        <f ca="1">VLOOKUP(CONCATENATE($F794," ",$G794),AllocFactorMatrix,(J$4+1),FALSE)*$E800</f>
        <v>-9008594.9868608024</v>
      </c>
      <c r="K794" s="22">
        <f ca="1">VLOOKUP(CONCATENATE($F794," ",$G794),AllocFactorMatrix,(K$4+1),FALSE)*$E800</f>
        <v>-114173.47160317762</v>
      </c>
      <c r="L794" s="22">
        <f ca="1">VLOOKUP(CONCATENATE($F794," ",$G794),AllocFactorMatrix,(L$4+1),FALSE)*$E800</f>
        <v>-5714.2687641849352</v>
      </c>
      <c r="M794" s="22">
        <f t="shared" ca="1" si="403"/>
        <v>-9128482.7272281647</v>
      </c>
      <c r="N794" s="22">
        <f ca="1">VLOOKUP(CONCATENATE($F794," ",$G794),AllocFactorMatrix,(N$4+1),FALSE)*$E800</f>
        <v>-4041685.7093959157</v>
      </c>
      <c r="O794" s="22">
        <f ca="1">VLOOKUP(CONCATENATE($F794," ",$G794),AllocFactorMatrix,(O$4+1),FALSE)*$E800</f>
        <v>-1107732.451942554</v>
      </c>
      <c r="P794" s="22">
        <f ca="1">VLOOKUP(CONCATENATE($F794," ",$G794),AllocFactorMatrix,(P$4+1),FALSE)*$E800</f>
        <v>-176274.3593688749</v>
      </c>
      <c r="Q794" s="22">
        <f ca="1">VLOOKUP(CONCATENATE($F794," ",$G794),AllocFactorMatrix,(Q$4+1),FALSE)*$E800</f>
        <v>0</v>
      </c>
      <c r="R794" s="22">
        <f t="shared" ref="R794:R816" ca="1" si="405">SUBTOTAL(9,N794:Q794)</f>
        <v>-5325692.5207073446</v>
      </c>
      <c r="S794" s="22">
        <f ca="1">VLOOKUP(CONCATENATE($F794," ",$G794),AllocFactorMatrix,(S$4+1),FALSE)*$E800</f>
        <v>-174711.73394247706</v>
      </c>
      <c r="T794" s="22">
        <f ca="1">VLOOKUP(CONCATENATE($F794," ",$G794),AllocFactorMatrix,(T$4+1),FALSE)*$E800</f>
        <v>-3179455.5334281251</v>
      </c>
      <c r="U794" s="22">
        <f ca="1">VLOOKUP(CONCATENATE($F794," ",$G794),AllocFactorMatrix,(U$4+1),FALSE)*$E800</f>
        <v>-15492030.232435821</v>
      </c>
      <c r="V794" s="22">
        <f ca="1">VLOOKUP(CONCATENATE($F794," ",$G794),AllocFactorMatrix,(V$4+1),FALSE)*$E800</f>
        <v>-1974001.3372932356</v>
      </c>
      <c r="W794" s="22">
        <f t="shared" ref="W794:W800" ca="1" si="406">SUBTOTAL(9,S794:V794)</f>
        <v>-20820198.837099656</v>
      </c>
      <c r="X794" s="22">
        <f ca="1">VLOOKUP(CONCATENATE($F794," ",$G794),AllocFactorMatrix,(X$4+1),FALSE)*$E800</f>
        <v>-1130373.3282432603</v>
      </c>
      <c r="Y794" s="22">
        <f ca="1">VLOOKUP(CONCATENATE($F794," ",$G794),AllocFactorMatrix,(Y$4+1),FALSE)*$E800</f>
        <v>-21248.29497674507</v>
      </c>
      <c r="Z794" s="22">
        <f t="shared" ca="1" si="404"/>
        <v>-1151621.6232200053</v>
      </c>
      <c r="AA794" s="22">
        <f ca="1">VLOOKUP(CONCATENATE($F794," ",$G794),AllocFactorMatrix,(AA$4+1),FALSE)*$E800</f>
        <v>-16438.490730432452</v>
      </c>
      <c r="AB794" s="22">
        <f ca="1">VLOOKUP(CONCATENATE($F794," ",$G794),AllocFactorMatrix,(AB$4+1),FALSE)*$E800</f>
        <v>-154477.49965313546</v>
      </c>
      <c r="AC794" s="22">
        <f ca="1">VLOOKUP(CONCATENATE($F794," ",$G794),AllocFactorMatrix,(AC$4+1),FALSE)*$E800</f>
        <v>-36772.277187182597</v>
      </c>
    </row>
    <row r="795" spans="2:29" hidden="1" outlineLevel="1">
      <c r="F795" s="42" t="str">
        <f>F800</f>
        <v>RB_GUP</v>
      </c>
      <c r="G795" s="17" t="str">
        <f>$G$10</f>
        <v>SUBTRAN</v>
      </c>
      <c r="H795" s="21">
        <f t="shared" ca="1" si="402"/>
        <v>-23018900.746784285</v>
      </c>
      <c r="I795" s="22">
        <f ca="1">VLOOKUP(CONCATENATE($F795," ",$G795),AllocFactorMatrix,(I$4+1),FALSE)*$E800</f>
        <v>-11108052.046762608</v>
      </c>
      <c r="J795" s="22">
        <f ca="1">VLOOKUP(CONCATENATE($F795," ",$G795),AllocFactorMatrix,(J$4+1),FALSE)*$E800</f>
        <v>-2771385.9533198033</v>
      </c>
      <c r="K795" s="22">
        <f ca="1">VLOOKUP(CONCATENATE($F795," ",$G795),AllocFactorMatrix,(K$4+1),FALSE)*$E800</f>
        <v>-35198.242749566154</v>
      </c>
      <c r="L795" s="22">
        <f ca="1">VLOOKUP(CONCATENATE($F795," ",$G795),AllocFactorMatrix,(L$4+1),FALSE)*$E800</f>
        <v>-2269.1753958510249</v>
      </c>
      <c r="M795" s="22">
        <f t="shared" ca="1" si="403"/>
        <v>-2808853.3714652206</v>
      </c>
      <c r="N795" s="22">
        <f ca="1">VLOOKUP(CONCATENATE($F795," ",$G795),AllocFactorMatrix,(N$4+1),FALSE)*$E800</f>
        <v>-1230723.3986825431</v>
      </c>
      <c r="O795" s="22">
        <f ca="1">VLOOKUP(CONCATENATE($F795," ",$G795),AllocFactorMatrix,(O$4+1),FALSE)*$E800</f>
        <v>-337865.43445718387</v>
      </c>
      <c r="P795" s="22">
        <f ca="1">VLOOKUP(CONCATENATE($F795," ",$G795),AllocFactorMatrix,(P$4+1),FALSE)*$E800</f>
        <v>-67913.454137412613</v>
      </c>
      <c r="Q795" s="22">
        <f ca="1">VLOOKUP(CONCATENATE($F795," ",$G795),AllocFactorMatrix,(Q$4+1),FALSE)*$E800</f>
        <v>0</v>
      </c>
      <c r="R795" s="22">
        <f t="shared" ca="1" si="405"/>
        <v>-1636502.2872771395</v>
      </c>
      <c r="S795" s="22">
        <f ca="1">VLOOKUP(CONCATENATE($F795," ",$G795),AllocFactorMatrix,(S$4+1),FALSE)*$E800</f>
        <v>-52154.307195326124</v>
      </c>
      <c r="T795" s="22">
        <f ca="1">VLOOKUP(CONCATENATE($F795," ",$G795),AllocFactorMatrix,(T$4+1),FALSE)*$E800</f>
        <v>-977118.76649421698</v>
      </c>
      <c r="U795" s="22">
        <f ca="1">VLOOKUP(CONCATENATE($F795," ",$G795),AllocFactorMatrix,(U$4+1),FALSE)*$E800</f>
        <v>-6072229.8731806912</v>
      </c>
      <c r="V795" s="22">
        <f ca="1">VLOOKUP(CONCATENATE($F795," ",$G795),AllocFactorMatrix,(V$4+1),FALSE)*$E800</f>
        <v>0</v>
      </c>
      <c r="W795" s="22">
        <f t="shared" ca="1" si="406"/>
        <v>-7101502.9468702339</v>
      </c>
      <c r="X795" s="22">
        <f ca="1">VLOOKUP(CONCATENATE($F795," ",$G795),AllocFactorMatrix,(X$4+1),FALSE)*$E800</f>
        <v>-345201.45258626388</v>
      </c>
      <c r="Y795" s="22">
        <f ca="1">VLOOKUP(CONCATENATE($F795," ",$G795),AllocFactorMatrix,(Y$4+1),FALSE)*$E800</f>
        <v>-6621.5939766678966</v>
      </c>
      <c r="Z795" s="22">
        <f t="shared" ca="1" si="404"/>
        <v>-351823.04656293179</v>
      </c>
      <c r="AA795" s="22">
        <f ca="1">VLOOKUP(CONCATENATE($F795," ",$G795),AllocFactorMatrix,(AA$4+1),FALSE)*$E800</f>
        <v>-5036.4421754945397</v>
      </c>
      <c r="AB795" s="22">
        <f ca="1">VLOOKUP(CONCATENATE($F795," ",$G795),AllocFactorMatrix,(AB$4+1),FALSE)*$E800</f>
        <v>-5762.4564722507421</v>
      </c>
      <c r="AC795" s="22">
        <f ca="1">VLOOKUP(CONCATENATE($F795," ",$G795),AllocFactorMatrix,(AC$4+1),FALSE)*$E800</f>
        <v>-1368.1491983963313</v>
      </c>
    </row>
    <row r="796" spans="2:29" hidden="1" outlineLevel="1">
      <c r="F796" s="42" t="str">
        <f>F800</f>
        <v>RB_GUP</v>
      </c>
      <c r="G796" s="17" t="str">
        <f>$G$11</f>
        <v>DISTPRI</v>
      </c>
      <c r="H796" s="21">
        <f t="shared" ca="1" si="402"/>
        <v>-34124197.150541678</v>
      </c>
      <c r="I796" s="22">
        <f ca="1">VLOOKUP(CONCATENATE($F796," ",$G796),AllocFactorMatrix,(I$4+1),FALSE)*$E800</f>
        <v>-22570421.967392463</v>
      </c>
      <c r="J796" s="22">
        <f ca="1">VLOOKUP(CONCATENATE($F796," ",$G796),AllocFactorMatrix,(J$4+1),FALSE)*$E800</f>
        <v>-5601043.852663896</v>
      </c>
      <c r="K796" s="22">
        <f ca="1">VLOOKUP(CONCATENATE($F796," ",$G796),AllocFactorMatrix,(K$4+1),FALSE)*$E800</f>
        <v>-71110.30972734456</v>
      </c>
      <c r="L796" s="22">
        <f ca="1">VLOOKUP(CONCATENATE($F796," ",$G796),AllocFactorMatrix,(L$4+1),FALSE)*$E800</f>
        <v>0</v>
      </c>
      <c r="M796" s="22">
        <f t="shared" ca="1" si="403"/>
        <v>-5672154.1623912407</v>
      </c>
      <c r="N796" s="22">
        <f ca="1">VLOOKUP(CONCATENATE($F796," ",$G796),AllocFactorMatrix,(N$4+1),FALSE)*$E800</f>
        <v>-2444818.5572527773</v>
      </c>
      <c r="O796" s="22">
        <f ca="1">VLOOKUP(CONCATENATE($F796," ",$G796),AllocFactorMatrix,(O$4+1),FALSE)*$E800</f>
        <v>-672307.4823663187</v>
      </c>
      <c r="P796" s="22">
        <f ca="1">VLOOKUP(CONCATENATE($F796," ",$G796),AllocFactorMatrix,(P$4+1),FALSE)*$E800</f>
        <v>0</v>
      </c>
      <c r="Q796" s="22">
        <f ca="1">VLOOKUP(CONCATENATE($F796," ",$G796),AllocFactorMatrix,(Q$4+1),FALSE)*$E800</f>
        <v>0</v>
      </c>
      <c r="R796" s="22">
        <f t="shared" ca="1" si="405"/>
        <v>-3117126.0396190961</v>
      </c>
      <c r="S796" s="22">
        <f ca="1">VLOOKUP(CONCATENATE($F796," ",$G796),AllocFactorMatrix,(S$4+1),FALSE)*$E800</f>
        <v>-104759.55493121673</v>
      </c>
      <c r="T796" s="22">
        <f ca="1">VLOOKUP(CONCATENATE($F796," ",$G796),AllocFactorMatrix,(T$4+1),FALSE)*$E800</f>
        <v>-1934884.1104734419</v>
      </c>
      <c r="U796" s="22">
        <f ca="1">VLOOKUP(CONCATENATE($F796," ",$G796),AllocFactorMatrix,(U$4+1),FALSE)*$E800</f>
        <v>0</v>
      </c>
      <c r="V796" s="22">
        <f ca="1">VLOOKUP(CONCATENATE($F796," ",$G796),AllocFactorMatrix,(V$4+1),FALSE)*$E800</f>
        <v>0</v>
      </c>
      <c r="W796" s="22">
        <f t="shared" ca="1" si="406"/>
        <v>-2039643.6654046585</v>
      </c>
      <c r="X796" s="22">
        <f ca="1">VLOOKUP(CONCATENATE($F796," ",$G796),AllocFactorMatrix,(X$4+1),FALSE)*$E800</f>
        <v>-687202.92763114732</v>
      </c>
      <c r="Y796" s="22">
        <f ca="1">VLOOKUP(CONCATENATE($F796," ",$G796),AllocFactorMatrix,(Y$4+1),FALSE)*$E800</f>
        <v>-13198.376216902008</v>
      </c>
      <c r="Z796" s="22">
        <f t="shared" ca="1" si="404"/>
        <v>-700401.30384804937</v>
      </c>
      <c r="AA796" s="22">
        <f ca="1">VLOOKUP(CONCATENATE($F796," ",$G796),AllocFactorMatrix,(AA$4+1),FALSE)*$E800</f>
        <v>-10086.900343567919</v>
      </c>
      <c r="AB796" s="22">
        <f ca="1">VLOOKUP(CONCATENATE($F796," ",$G796),AllocFactorMatrix,(AB$4+1),FALSE)*$E800</f>
        <v>-11607.270586574927</v>
      </c>
      <c r="AC796" s="22">
        <f ca="1">VLOOKUP(CONCATENATE($F796," ",$G796),AllocFactorMatrix,(AC$4+1),FALSE)*$E800</f>
        <v>-2755.8409560243967</v>
      </c>
    </row>
    <row r="797" spans="2:29" hidden="1" outlineLevel="1">
      <c r="F797" s="42" t="str">
        <f>F800</f>
        <v>RB_GUP</v>
      </c>
      <c r="G797" s="17" t="str">
        <f>$G$12</f>
        <v>DISTSEC</v>
      </c>
      <c r="H797" s="21">
        <f t="shared" ca="1" si="402"/>
        <v>-11317474.280826693</v>
      </c>
      <c r="I797" s="22">
        <f ca="1">VLOOKUP(CONCATENATE($F797," ",$G797),AllocFactorMatrix,(I$4+1),FALSE)*$E800</f>
        <v>-8605563.4248550087</v>
      </c>
      <c r="J797" s="22">
        <f ca="1">VLOOKUP(CONCATENATE($F797," ",$G797),AllocFactorMatrix,(J$4+1),FALSE)*$E800</f>
        <v>-1736971.7135355812</v>
      </c>
      <c r="K797" s="22">
        <f ca="1">VLOOKUP(CONCATENATE($F797," ",$G797),AllocFactorMatrix,(K$4+1),FALSE)*$E800</f>
        <v>0</v>
      </c>
      <c r="L797" s="22">
        <f ca="1">VLOOKUP(CONCATENATE($F797," ",$G797),AllocFactorMatrix,(L$4+1),FALSE)*$E800</f>
        <v>0</v>
      </c>
      <c r="M797" s="22">
        <f t="shared" ca="1" si="403"/>
        <v>-1736971.7135355812</v>
      </c>
      <c r="N797" s="22">
        <f ca="1">VLOOKUP(CONCATENATE($F797," ",$G797),AllocFactorMatrix,(N$4+1),FALSE)*$E800</f>
        <v>-665295.42828411225</v>
      </c>
      <c r="O797" s="22">
        <f ca="1">VLOOKUP(CONCATENATE($F797," ",$G797),AllocFactorMatrix,(O$4+1),FALSE)*$E800</f>
        <v>0</v>
      </c>
      <c r="P797" s="22">
        <f ca="1">VLOOKUP(CONCATENATE($F797," ",$G797),AllocFactorMatrix,(P$4+1),FALSE)*$E800</f>
        <v>0</v>
      </c>
      <c r="Q797" s="22">
        <f ca="1">VLOOKUP(CONCATENATE($F797," ",$G797),AllocFactorMatrix,(Q$4+1),FALSE)*$E800</f>
        <v>0</v>
      </c>
      <c r="R797" s="22">
        <f t="shared" ca="1" si="405"/>
        <v>-665295.42828411225</v>
      </c>
      <c r="S797" s="22">
        <f ca="1">VLOOKUP(CONCATENATE($F797," ",$G797),AllocFactorMatrix,(S$4+1),FALSE)*$E800</f>
        <v>-23366.571418480282</v>
      </c>
      <c r="T797" s="22">
        <f ca="1">VLOOKUP(CONCATENATE($F797," ",$G797),AllocFactorMatrix,(T$4+1),FALSE)*$E800</f>
        <v>0</v>
      </c>
      <c r="U797" s="22">
        <f ca="1">VLOOKUP(CONCATENATE($F797," ",$G797),AllocFactorMatrix,(U$4+1),FALSE)*$E800</f>
        <v>0</v>
      </c>
      <c r="V797" s="22">
        <f ca="1">VLOOKUP(CONCATENATE($F797," ",$G797),AllocFactorMatrix,(V$4+1),FALSE)*$E800</f>
        <v>0</v>
      </c>
      <c r="W797" s="22">
        <f t="shared" ca="1" si="406"/>
        <v>-23366.571418480282</v>
      </c>
      <c r="X797" s="22">
        <f ca="1">VLOOKUP(CONCATENATE($F797," ",$G797),AllocFactorMatrix,(X$4+1),FALSE)*$E800</f>
        <v>-192980.57134523033</v>
      </c>
      <c r="Y797" s="22">
        <f ca="1">VLOOKUP(CONCATENATE($F797," ",$G797),AllocFactorMatrix,(Y$4+1),FALSE)*$E800</f>
        <v>0</v>
      </c>
      <c r="Z797" s="22">
        <f t="shared" ca="1" si="404"/>
        <v>-192980.57134523033</v>
      </c>
      <c r="AA797" s="22">
        <f ca="1">VLOOKUP(CONCATENATE($F797," ",$G797),AllocFactorMatrix,(AA$4+1),FALSE)*$E800</f>
        <v>-2483.9999989272537</v>
      </c>
      <c r="AB797" s="22">
        <f ca="1">VLOOKUP(CONCATENATE($F797," ",$G797),AllocFactorMatrix,(AB$4+1),FALSE)*$E800</f>
        <v>-73956.857110917932</v>
      </c>
      <c r="AC797" s="22">
        <f ca="1">VLOOKUP(CONCATENATE($F797," ",$G797),AllocFactorMatrix,(AC$4+1),FALSE)*$E800</f>
        <v>-16855.714278434934</v>
      </c>
    </row>
    <row r="798" spans="2:29" hidden="1" outlineLevel="1">
      <c r="F798" s="42" t="str">
        <f>F800</f>
        <v>RB_GUP</v>
      </c>
      <c r="G798" s="17" t="str">
        <f>$G$13</f>
        <v>ENERGY</v>
      </c>
      <c r="H798" s="21">
        <f t="shared" ca="1" si="402"/>
        <v>-3397733.0712541682</v>
      </c>
      <c r="I798" s="22">
        <f ca="1">VLOOKUP(CONCATENATE($F798," ",$G798),AllocFactorMatrix,(I$4+1),FALSE)*$E800</f>
        <v>-1248390.4750727431</v>
      </c>
      <c r="J798" s="22">
        <f ca="1">VLOOKUP(CONCATENATE($F798," ",$G798),AllocFactorMatrix,(J$4+1),FALSE)*$E800</f>
        <v>-394352.08813763788</v>
      </c>
      <c r="K798" s="22">
        <f ca="1">VLOOKUP(CONCATENATE($F798," ",$G798),AllocFactorMatrix,(K$4+1),FALSE)*$E800</f>
        <v>-4924.888967092661</v>
      </c>
      <c r="L798" s="22">
        <f ca="1">VLOOKUP(CONCATENATE($F798," ",$G798),AllocFactorMatrix,(L$4+1),FALSE)*$E800</f>
        <v>-249.48369153063007</v>
      </c>
      <c r="M798" s="22">
        <f t="shared" ca="1" si="403"/>
        <v>-399526.46079626121</v>
      </c>
      <c r="N798" s="22">
        <f ca="1">VLOOKUP(CONCATENATE($F798," ",$G798),AllocFactorMatrix,(N$4+1),FALSE)*$E800</f>
        <v>-199796.25428330404</v>
      </c>
      <c r="O798" s="22">
        <f ca="1">VLOOKUP(CONCATENATE($F798," ",$G798),AllocFactorMatrix,(O$4+1),FALSE)*$E800</f>
        <v>-53899.770858203119</v>
      </c>
      <c r="P798" s="22">
        <f ca="1">VLOOKUP(CONCATENATE($F798," ",$G798),AllocFactorMatrix,(P$4+1),FALSE)*$E800</f>
        <v>-8399.1182787386879</v>
      </c>
      <c r="Q798" s="22">
        <f ca="1">VLOOKUP(CONCATENATE($F798," ",$G798),AllocFactorMatrix,(Q$4+1),FALSE)*$E800</f>
        <v>0</v>
      </c>
      <c r="R798" s="22">
        <f t="shared" ca="1" si="405"/>
        <v>-262095.14342024585</v>
      </c>
      <c r="S798" s="22">
        <f ca="1">VLOOKUP(CONCATENATE($F798," ",$G798),AllocFactorMatrix,(S$4+1),FALSE)*$E800</f>
        <v>-10062.105731335334</v>
      </c>
      <c r="T798" s="22">
        <f ca="1">VLOOKUP(CONCATENATE($F798," ",$G798),AllocFactorMatrix,(T$4+1),FALSE)*$E800</f>
        <v>-198890.64916081811</v>
      </c>
      <c r="U798" s="22">
        <f ca="1">VLOOKUP(CONCATENATE($F798," ",$G798),AllocFactorMatrix,(U$4+1),FALSE)*$E800</f>
        <v>-1045589.1689689953</v>
      </c>
      <c r="V798" s="22">
        <f ca="1">VLOOKUP(CONCATENATE($F798," ",$G798),AllocFactorMatrix,(V$4+1),FALSE)*$E800</f>
        <v>-146207.69954657345</v>
      </c>
      <c r="W798" s="22">
        <f t="shared" ca="1" si="406"/>
        <v>-1400749.6234077222</v>
      </c>
      <c r="X798" s="22">
        <f ca="1">VLOOKUP(CONCATENATE($F798," ",$G798),AllocFactorMatrix,(X$4+1),FALSE)*$E800</f>
        <v>-56174.240778092637</v>
      </c>
      <c r="Y798" s="22">
        <f ca="1">VLOOKUP(CONCATENATE($F798," ",$G798),AllocFactorMatrix,(Y$4+1),FALSE)*$E800</f>
        <v>-1062.2078242181265</v>
      </c>
      <c r="Z798" s="22">
        <f t="shared" ca="1" si="404"/>
        <v>-57236.44860231076</v>
      </c>
      <c r="AA798" s="22">
        <f ca="1">VLOOKUP(CONCATENATE($F798," ",$G798),AllocFactorMatrix,(AA$4+1),FALSE)*$E800</f>
        <v>-1059.5258499003735</v>
      </c>
      <c r="AB798" s="22">
        <f ca="1">VLOOKUP(CONCATENATE($F798," ",$G798),AllocFactorMatrix,(AB$4+1),FALSE)*$E800</f>
        <v>-23229.498241369864</v>
      </c>
      <c r="AC798" s="22">
        <f ca="1">VLOOKUP(CONCATENATE($F798," ",$G798),AllocFactorMatrix,(AC$4+1),FALSE)*$E800</f>
        <v>-5445.8958636166035</v>
      </c>
    </row>
    <row r="799" spans="2:29" hidden="1" outlineLevel="1">
      <c r="F799" s="42" t="str">
        <f>F800</f>
        <v>RB_GUP</v>
      </c>
      <c r="G799" s="17" t="str">
        <f>$G$14</f>
        <v>CUSTOMER</v>
      </c>
      <c r="H799" s="21">
        <f t="shared" ca="1" si="402"/>
        <v>-91332326.195196047</v>
      </c>
      <c r="I799" s="22">
        <f ca="1">VLOOKUP(CONCATENATE($F799," ",$G799),AllocFactorMatrix,(I$4+1),FALSE)*$E800</f>
        <v>-68168917.918407187</v>
      </c>
      <c r="J799" s="22">
        <f ca="1">VLOOKUP(CONCATENATE($F799," ",$G799),AllocFactorMatrix,(J$4+1),FALSE)*$E800</f>
        <v>-16721502.962147618</v>
      </c>
      <c r="K799" s="22">
        <f ca="1">VLOOKUP(CONCATENATE($F799," ",$G799),AllocFactorMatrix,(K$4+1),FALSE)*$E800</f>
        <v>-185098.92868134801</v>
      </c>
      <c r="L799" s="22">
        <f ca="1">VLOOKUP(CONCATENATE($F799," ",$G799),AllocFactorMatrix,(L$4+1),FALSE)*$E800</f>
        <v>-13636.145416289257</v>
      </c>
      <c r="M799" s="22">
        <f t="shared" ca="1" si="403"/>
        <v>-16920238.036245257</v>
      </c>
      <c r="N799" s="22">
        <f ca="1">VLOOKUP(CONCATENATE($F799," ",$G799),AllocFactorMatrix,(N$4+1),FALSE)*$E800</f>
        <v>-310200.62978649454</v>
      </c>
      <c r="O799" s="22">
        <f ca="1">VLOOKUP(CONCATENATE($F799," ",$G799),AllocFactorMatrix,(O$4+1),FALSE)*$E800</f>
        <v>-97579.013834375932</v>
      </c>
      <c r="P799" s="22">
        <f ca="1">VLOOKUP(CONCATENATE($F799," ",$G799),AllocFactorMatrix,(P$4+1),FALSE)*$E800</f>
        <v>-39114.032066696003</v>
      </c>
      <c r="Q799" s="22">
        <f ca="1">VLOOKUP(CONCATENATE($F799," ",$G799),AllocFactorMatrix,(Q$4+1),FALSE)*$E800</f>
        <v>0</v>
      </c>
      <c r="R799" s="22">
        <f t="shared" ca="1" si="405"/>
        <v>-446893.67568756652</v>
      </c>
      <c r="S799" s="22">
        <f ca="1">VLOOKUP(CONCATENATE($F799," ",$G799),AllocFactorMatrix,(S$4+1),FALSE)*$E800</f>
        <v>-2881.0077071550231</v>
      </c>
      <c r="T799" s="22">
        <f ca="1">VLOOKUP(CONCATENATE($F799," ",$G799),AllocFactorMatrix,(T$4+1),FALSE)*$E800</f>
        <v>-71585.803509703197</v>
      </c>
      <c r="U799" s="22">
        <f ca="1">VLOOKUP(CONCATENATE($F799," ",$G799),AllocFactorMatrix,(U$4+1),FALSE)*$E800</f>
        <v>-129637.62218960444</v>
      </c>
      <c r="V799" s="22">
        <f ca="1">VLOOKUP(CONCATENATE($F799," ",$G799),AllocFactorMatrix,(V$4+1),FALSE)*$E800</f>
        <v>-25130.081790051576</v>
      </c>
      <c r="W799" s="22">
        <f t="shared" ca="1" si="406"/>
        <v>-229234.51519651423</v>
      </c>
      <c r="X799" s="22">
        <f ca="1">VLOOKUP(CONCATENATE($F799," ",$G799),AllocFactorMatrix,(X$4+1),FALSE)*$E800</f>
        <v>-99309.098203776404</v>
      </c>
      <c r="Y799" s="22">
        <f ca="1">VLOOKUP(CONCATENATE($F799," ",$G799),AllocFactorMatrix,(Y$4+1),FALSE)*$E800</f>
        <v>-1159.2408959120087</v>
      </c>
      <c r="Z799" s="22">
        <f t="shared" ca="1" si="404"/>
        <v>-100468.33909968841</v>
      </c>
      <c r="AA799" s="22">
        <f ca="1">VLOOKUP(CONCATENATE($F799," ",$G799),AllocFactorMatrix,(AA$4+1),FALSE)*$E800</f>
        <v>-7104.6503665637811</v>
      </c>
      <c r="AB799" s="22">
        <f ca="1">VLOOKUP(CONCATENATE($F799," ",$G799),AllocFactorMatrix,(AB$4+1),FALSE)*$E800</f>
        <v>-4816495.1704394203</v>
      </c>
      <c r="AC799" s="22">
        <f ca="1">VLOOKUP(CONCATENATE($F799," ",$G799),AllocFactorMatrix,(AC$4+1),FALSE)*$E800</f>
        <v>-642973.8897538645</v>
      </c>
    </row>
    <row r="800" spans="2:29" collapsed="1">
      <c r="D800" s="17" t="s">
        <v>200</v>
      </c>
      <c r="E800" s="19">
        <v>-349208256</v>
      </c>
      <c r="F800" s="42" t="s">
        <v>73</v>
      </c>
      <c r="G800" s="17" t="str">
        <f>$G$15</f>
        <v>TOTAL</v>
      </c>
      <c r="H800" s="21">
        <f t="shared" ca="1" si="402"/>
        <v>-349208256</v>
      </c>
      <c r="I800" s="22">
        <f ca="1">VLOOKUP(CONCATENATE($F800," ",$G800),AllocFactorMatrix,(I$4+1),FALSE)*$E800</f>
        <v>-203930478.31087843</v>
      </c>
      <c r="J800" s="22">
        <f ca="1">VLOOKUP(CONCATENATE($F800," ",$G800),AllocFactorMatrix,(J$4+1),FALSE)*$E800</f>
        <v>-50288799.40398179</v>
      </c>
      <c r="K800" s="22">
        <f ca="1">VLOOKUP(CONCATENATE($F800," ",$G800),AllocFactorMatrix,(K$4+1),FALSE)*$E800</f>
        <v>-588635.97092961031</v>
      </c>
      <c r="L800" s="22">
        <f ca="1">VLOOKUP(CONCATENATE($F800," ",$G800),AllocFactorMatrix,(L$4+1),FALSE)*$E800</f>
        <v>-30784.309171268949</v>
      </c>
      <c r="M800" s="22">
        <f t="shared" ca="1" si="403"/>
        <v>-50908219.684082665</v>
      </c>
      <c r="N800" s="22">
        <f ca="1">VLOOKUP(CONCATENATE($F800," ",$G800),AllocFactorMatrix,(N$4+1),FALSE)*$E800</f>
        <v>-15198240.452815384</v>
      </c>
      <c r="O800" s="22">
        <f ca="1">VLOOKUP(CONCATENATE($F800," ",$G800),AllocFactorMatrix,(O$4+1),FALSE)*$E800</f>
        <v>-3997636.1021299236</v>
      </c>
      <c r="P800" s="22">
        <f ca="1">VLOOKUP(CONCATENATE($F800," ",$G800),AllocFactorMatrix,(P$4+1),FALSE)*$E800</f>
        <v>-566719.09169098828</v>
      </c>
      <c r="Q800" s="22">
        <f ca="1">VLOOKUP(CONCATENATE($F800," ",$G800),AllocFactorMatrix,(Q$4+1),FALSE)*$E800</f>
        <v>0</v>
      </c>
      <c r="R800" s="22">
        <f t="shared" ca="1" si="405"/>
        <v>-19762595.646636296</v>
      </c>
      <c r="S800" s="22">
        <f ca="1">VLOOKUP(CONCATENATE($F800," ",$G800),AllocFactorMatrix,(S$4+1),FALSE)*$E800</f>
        <v>-640515.44603023026</v>
      </c>
      <c r="T800" s="22">
        <f ca="1">VLOOKUP(CONCATENATE($F800," ",$G800),AllocFactorMatrix,(T$4+1),FALSE)*$E800</f>
        <v>-11322428.899080904</v>
      </c>
      <c r="U800" s="22">
        <f ca="1">VLOOKUP(CONCATENATE($F800," ",$G800),AllocFactorMatrix,(U$4+1),FALSE)*$E800</f>
        <v>-46909701.81747169</v>
      </c>
      <c r="V800" s="22">
        <f ca="1">VLOOKUP(CONCATENATE($F800," ",$G800),AllocFactorMatrix,(V$4+1),FALSE)*$E800</f>
        <v>-5225118.5833138861</v>
      </c>
      <c r="W800" s="22">
        <f t="shared" ca="1" si="406"/>
        <v>-64097764.745896712</v>
      </c>
      <c r="X800" s="22">
        <f ca="1">VLOOKUP(CONCATENATE($F800," ",$G800),AllocFactorMatrix,(X$4+1),FALSE)*$E800</f>
        <v>-4274817.2040625578</v>
      </c>
      <c r="Y800" s="22">
        <f ca="1">VLOOKUP(CONCATENATE($F800," ",$G800),AllocFactorMatrix,(Y$4+1),FALSE)*$E800</f>
        <v>-76440.685621122902</v>
      </c>
      <c r="Z800" s="22">
        <f t="shared" ca="1" si="404"/>
        <v>-4351257.8896836806</v>
      </c>
      <c r="AA800" s="22">
        <f ca="1">VLOOKUP(CONCATENATE($F800," ",$G800),AllocFactorMatrix,(AA$4+1),FALSE)*$E800</f>
        <v>-67856.864522950535</v>
      </c>
      <c r="AB800" s="22">
        <f ca="1">VLOOKUP(CONCATENATE($F800," ",$G800),AllocFactorMatrix,(AB$4+1),FALSE)*$E800</f>
        <v>-5326540.0538636874</v>
      </c>
      <c r="AC800" s="22">
        <f ca="1">VLOOKUP(CONCATENATE($F800," ",$G800),AllocFactorMatrix,(AC$4+1),FALSE)*$E800</f>
        <v>-763542.80443552032</v>
      </c>
    </row>
    <row r="801" spans="4:29" hidden="1" outlineLevel="1">
      <c r="F801" s="42" t="str">
        <f>F808</f>
        <v>TDPLANT</v>
      </c>
      <c r="G801" s="17" t="str">
        <f>$G$8</f>
        <v>PRODUCTION</v>
      </c>
      <c r="H801" s="21">
        <f t="shared" si="402"/>
        <v>-7007.8930688163018</v>
      </c>
      <c r="I801" s="22">
        <f>VLOOKUP(CONCATENATE($F801," ",$G801),AllocFactorMatrix,(I$4+1),FALSE)*$E808</f>
        <v>-3474.5734431511228</v>
      </c>
      <c r="J801" s="22">
        <f>VLOOKUP(CONCATENATE($F801," ",$G801),AllocFactorMatrix,(J$4+1),FALSE)*$E808</f>
        <v>-868.87918473469858</v>
      </c>
      <c r="K801" s="22">
        <f>VLOOKUP(CONCATENATE($F801," ",$G801),AllocFactorMatrix,(K$4+1),FALSE)*$E808</f>
        <v>-11.012033848739847</v>
      </c>
      <c r="L801" s="22">
        <f>VLOOKUP(CONCATENATE($F801," ",$G801),AllocFactorMatrix,(L$4+1),FALSE)*$E808</f>
        <v>-0.55114134805943826</v>
      </c>
      <c r="M801" s="22">
        <f t="shared" si="403"/>
        <v>-880.44235993149789</v>
      </c>
      <c r="N801" s="22">
        <f>VLOOKUP(CONCATENATE($F801," ",$G801),AllocFactorMatrix,(N$4+1),FALSE)*$E808</f>
        <v>-389.82067561653457</v>
      </c>
      <c r="O801" s="22">
        <f>VLOOKUP(CONCATENATE($F801," ",$G801),AllocFactorMatrix,(O$4+1),FALSE)*$E808</f>
        <v>-106.84081936770579</v>
      </c>
      <c r="P801" s="22">
        <f>VLOOKUP(CONCATENATE($F801," ",$G801),AllocFactorMatrix,(P$4+1),FALSE)*$E808</f>
        <v>-17.00166584039437</v>
      </c>
      <c r="Q801" s="22">
        <f>VLOOKUP(CONCATENATE($F801," ",$G801),AllocFactorMatrix,(Q$4+1),FALSE)*$E808</f>
        <v>0</v>
      </c>
      <c r="R801" s="22">
        <f t="shared" si="405"/>
        <v>-513.6631608246347</v>
      </c>
      <c r="S801" s="22">
        <f>VLOOKUP(CONCATENATE($F801," ",$G801),AllocFactorMatrix,(S$4+1),FALSE)*$E808</f>
        <v>-16.850950583629636</v>
      </c>
      <c r="T801" s="22">
        <f>VLOOKUP(CONCATENATE($F801," ",$G801),AllocFactorMatrix,(T$4+1),FALSE)*$E808</f>
        <v>-306.65855616935858</v>
      </c>
      <c r="U801" s="22">
        <f>VLOOKUP(CONCATENATE($F801," ",$G801),AllocFactorMatrix,(U$4+1),FALSE)*$E808</f>
        <v>-1494.2066568512421</v>
      </c>
      <c r="V801" s="22">
        <f>VLOOKUP(CONCATENATE($F801," ",$G801),AllocFactorMatrix,(V$4+1),FALSE)*$E808</f>
        <v>-190.39247242374145</v>
      </c>
      <c r="W801" s="22">
        <f>SUBTOTAL(9,S801:V801)</f>
        <v>-2008.1086360279719</v>
      </c>
      <c r="X801" s="22">
        <f>VLOOKUP(CONCATENATE($F801," ",$G801),AllocFactorMatrix,(X$4+1),FALSE)*$E808</f>
        <v>-109.02453238516625</v>
      </c>
      <c r="Y801" s="22">
        <f>VLOOKUP(CONCATENATE($F801," ",$G801),AllocFactorMatrix,(Y$4+1),FALSE)*$E808</f>
        <v>-2.0493985181178753</v>
      </c>
      <c r="Z801" s="22">
        <f t="shared" si="404"/>
        <v>-111.07393090328412</v>
      </c>
      <c r="AA801" s="22">
        <f>VLOOKUP(CONCATENATE($F801," ",$G801),AllocFactorMatrix,(AA$4+1),FALSE)*$E808</f>
        <v>-1.5854927927117544</v>
      </c>
      <c r="AB801" s="22">
        <f>VLOOKUP(CONCATENATE($F801," ",$G801),AllocFactorMatrix,(AB$4+1),FALSE)*$E808</f>
        <v>-14.899358241128235</v>
      </c>
      <c r="AC801" s="22">
        <f>VLOOKUP(CONCATENATE($F801," ",$G801),AllocFactorMatrix,(AC$4+1),FALSE)*$E808</f>
        <v>-3.5466869439505477</v>
      </c>
    </row>
    <row r="802" spans="4:29" hidden="1" outlineLevel="1">
      <c r="F802" s="42" t="str">
        <f>F808</f>
        <v>TDPLANT</v>
      </c>
      <c r="G802" s="17" t="str">
        <f>$G$9</f>
        <v>BULKTRAN</v>
      </c>
      <c r="H802" s="21">
        <f t="shared" si="402"/>
        <v>-325210.82123131794</v>
      </c>
      <c r="I802" s="22">
        <f>VLOOKUP(CONCATENATE($F802," ",$G802),AllocFactorMatrix,(I$4+1),FALSE)*$E808</f>
        <v>-161242.31231549979</v>
      </c>
      <c r="J802" s="22">
        <f>VLOOKUP(CONCATENATE($F802," ",$G802),AllocFactorMatrix,(J$4+1),FALSE)*$E808</f>
        <v>-40321.521810277532</v>
      </c>
      <c r="K802" s="22">
        <f>VLOOKUP(CONCATENATE($F802," ",$G802),AllocFactorMatrix,(K$4+1),FALSE)*$E808</f>
        <v>-511.02842697636345</v>
      </c>
      <c r="L802" s="22">
        <f>VLOOKUP(CONCATENATE($F802," ",$G802),AllocFactorMatrix,(L$4+1),FALSE)*$E808</f>
        <v>-25.576464802882668</v>
      </c>
      <c r="M802" s="22">
        <f t="shared" si="403"/>
        <v>-40858.126702056783</v>
      </c>
      <c r="N802" s="22">
        <f>VLOOKUP(CONCATENATE($F802," ",$G802),AllocFactorMatrix,(N$4+1),FALSE)*$E808</f>
        <v>-18090.159311122832</v>
      </c>
      <c r="O802" s="22">
        <f>VLOOKUP(CONCATENATE($F802," ",$G802),AllocFactorMatrix,(O$4+1),FALSE)*$E808</f>
        <v>-4958.0937189538745</v>
      </c>
      <c r="P802" s="22">
        <f>VLOOKUP(CONCATENATE($F802," ",$G802),AllocFactorMatrix,(P$4+1),FALSE)*$E808</f>
        <v>-788.98545625055021</v>
      </c>
      <c r="Q802" s="22">
        <f>VLOOKUP(CONCATENATE($F802," ",$G802),AllocFactorMatrix,(Q$4+1),FALSE)*$E808</f>
        <v>0</v>
      </c>
      <c r="R802" s="22">
        <f t="shared" si="405"/>
        <v>-23837.238486327256</v>
      </c>
      <c r="S802" s="22">
        <f>VLOOKUP(CONCATENATE($F802," ",$G802),AllocFactorMatrix,(S$4+1),FALSE)*$E808</f>
        <v>-781.99130951582708</v>
      </c>
      <c r="T802" s="22">
        <f>VLOOKUP(CONCATENATE($F802," ",$G802),AllocFactorMatrix,(T$4+1),FALSE)*$E808</f>
        <v>-14230.907907716182</v>
      </c>
      <c r="U802" s="22">
        <f>VLOOKUP(CONCATENATE($F802," ",$G802),AllocFactorMatrix,(U$4+1),FALSE)*$E808</f>
        <v>-69340.694726949208</v>
      </c>
      <c r="V802" s="22">
        <f>VLOOKUP(CONCATENATE($F802," ",$G802),AllocFactorMatrix,(V$4+1),FALSE)*$E808</f>
        <v>-8835.4219599478693</v>
      </c>
      <c r="W802" s="22">
        <f t="shared" ref="W802:W808" si="407">SUBTOTAL(9,S802:V802)</f>
        <v>-93189.01590412909</v>
      </c>
      <c r="X802" s="22">
        <f>VLOOKUP(CONCATENATE($F802," ",$G802),AllocFactorMatrix,(X$4+1),FALSE)*$E808</f>
        <v>-5059.4318953170286</v>
      </c>
      <c r="Y802" s="22">
        <f>VLOOKUP(CONCATENATE($F802," ",$G802),AllocFactorMatrix,(Y$4+1),FALSE)*$E808</f>
        <v>-95.10512911121458</v>
      </c>
      <c r="Z802" s="22">
        <f t="shared" si="404"/>
        <v>-5154.5370244282431</v>
      </c>
      <c r="AA802" s="22">
        <f>VLOOKUP(CONCATENATE($F802," ",$G802),AllocFactorMatrix,(AA$4+1),FALSE)*$E808</f>
        <v>-73.576952175330248</v>
      </c>
      <c r="AB802" s="22">
        <f>VLOOKUP(CONCATENATE($F802," ",$G802),AllocFactorMatrix,(AB$4+1),FALSE)*$E808</f>
        <v>-691.42500917688176</v>
      </c>
      <c r="AC802" s="22">
        <f>VLOOKUP(CONCATENATE($F802," ",$G802),AllocFactorMatrix,(AC$4+1),FALSE)*$E808</f>
        <v>-164.58883752451069</v>
      </c>
    </row>
    <row r="803" spans="4:29" hidden="1" outlineLevel="1">
      <c r="F803" s="42" t="str">
        <f>F808</f>
        <v>TDPLANT</v>
      </c>
      <c r="G803" s="17" t="str">
        <f>$G$10</f>
        <v>SUBTRAN</v>
      </c>
      <c r="H803" s="21">
        <f t="shared" si="402"/>
        <v>-103028.75283560397</v>
      </c>
      <c r="I803" s="22">
        <f>VLOOKUP(CONCATENATE($F803," ",$G803),AllocFactorMatrix,(I$4+1),FALSE)*$E808</f>
        <v>-49717.7845892927</v>
      </c>
      <c r="J803" s="22">
        <f>VLOOKUP(CONCATENATE($F803," ",$G803),AllocFactorMatrix,(J$4+1),FALSE)*$E808</f>
        <v>-12404.260374446394</v>
      </c>
      <c r="K803" s="22">
        <f>VLOOKUP(CONCATENATE($F803," ",$G803),AllocFactorMatrix,(K$4+1),FALSE)*$E808</f>
        <v>-157.54145223460552</v>
      </c>
      <c r="L803" s="22">
        <f>VLOOKUP(CONCATENATE($F803," ",$G803),AllocFactorMatrix,(L$4+1),FALSE)*$E808</f>
        <v>-10.156449848389451</v>
      </c>
      <c r="M803" s="22">
        <f t="shared" si="403"/>
        <v>-12571.958276529389</v>
      </c>
      <c r="N803" s="22">
        <f>VLOOKUP(CONCATENATE($F803," ",$G803),AllocFactorMatrix,(N$4+1),FALSE)*$E808</f>
        <v>-5508.5122546337079</v>
      </c>
      <c r="O803" s="22">
        <f>VLOOKUP(CONCATENATE($F803," ",$G803),AllocFactorMatrix,(O$4+1),FALSE)*$E808</f>
        <v>-1512.2292207305363</v>
      </c>
      <c r="P803" s="22">
        <f>VLOOKUP(CONCATENATE($F803," ",$G803),AllocFactorMatrix,(P$4+1),FALSE)*$E808</f>
        <v>-303.96927105709381</v>
      </c>
      <c r="Q803" s="22">
        <f>VLOOKUP(CONCATENATE($F803," ",$G803),AllocFactorMatrix,(Q$4+1),FALSE)*$E808</f>
        <v>0</v>
      </c>
      <c r="R803" s="22">
        <f t="shared" si="405"/>
        <v>-7324.7107464213377</v>
      </c>
      <c r="S803" s="22">
        <f>VLOOKUP(CONCATENATE($F803," ",$G803),AllocFactorMatrix,(S$4+1),FALSE)*$E808</f>
        <v>-233.43396300494828</v>
      </c>
      <c r="T803" s="22">
        <f>VLOOKUP(CONCATENATE($F803," ",$G803),AllocFactorMatrix,(T$4+1),FALSE)*$E808</f>
        <v>-4373.4203032360974</v>
      </c>
      <c r="U803" s="22">
        <f>VLOOKUP(CONCATENATE($F803," ",$G803),AllocFactorMatrix,(U$4+1),FALSE)*$E808</f>
        <v>-27178.286124384205</v>
      </c>
      <c r="V803" s="22">
        <f>VLOOKUP(CONCATENATE($F803," ",$G803),AllocFactorMatrix,(V$4+1),FALSE)*$E808</f>
        <v>0</v>
      </c>
      <c r="W803" s="22">
        <f t="shared" si="407"/>
        <v>-31785.140390625253</v>
      </c>
      <c r="X803" s="22">
        <f>VLOOKUP(CONCATENATE($F803," ",$G803),AllocFactorMatrix,(X$4+1),FALSE)*$E808</f>
        <v>-1545.0640118846745</v>
      </c>
      <c r="Y803" s="22">
        <f>VLOOKUP(CONCATENATE($F803," ",$G803),AllocFactorMatrix,(Y$4+1),FALSE)*$E808</f>
        <v>-29.637148042142961</v>
      </c>
      <c r="Z803" s="22">
        <f t="shared" si="404"/>
        <v>-1574.7011599268176</v>
      </c>
      <c r="AA803" s="22">
        <f>VLOOKUP(CONCATENATE($F803," ",$G803),AllocFactorMatrix,(AA$4+1),FALSE)*$E808</f>
        <v>-22.542273489854988</v>
      </c>
      <c r="AB803" s="22">
        <f>VLOOKUP(CONCATENATE($F803," ",$G803),AllocFactorMatrix,(AB$4+1),FALSE)*$E808</f>
        <v>-25.791792150995192</v>
      </c>
      <c r="AC803" s="22">
        <f>VLOOKUP(CONCATENATE($F803," ",$G803),AllocFactorMatrix,(AC$4+1),FALSE)*$E808</f>
        <v>-6.1236071676227688</v>
      </c>
    </row>
    <row r="804" spans="4:29" hidden="1" outlineLevel="1">
      <c r="F804" s="42" t="str">
        <f>F808</f>
        <v>TDPLANT</v>
      </c>
      <c r="G804" s="17" t="str">
        <f>$G$11</f>
        <v>DISTPRI</v>
      </c>
      <c r="H804" s="21">
        <f t="shared" si="402"/>
        <v>-151996.53632952456</v>
      </c>
      <c r="I804" s="22">
        <f>VLOOKUP(CONCATENATE($F804," ",$G804),AllocFactorMatrix,(I$4+1),FALSE)*$E808</f>
        <v>-100533.5289620143</v>
      </c>
      <c r="J804" s="22">
        <f>VLOOKUP(CONCATENATE($F804," ",$G804),AllocFactorMatrix,(J$4+1),FALSE)*$E808</f>
        <v>-24948.257732744172</v>
      </c>
      <c r="K804" s="22">
        <f>VLOOKUP(CONCATENATE($F804," ",$G804),AllocFactorMatrix,(K$4+1),FALSE)*$E808</f>
        <v>-316.74066141961958</v>
      </c>
      <c r="L804" s="22">
        <f>VLOOKUP(CONCATENATE($F804," ",$G804),AllocFactorMatrix,(L$4+1),FALSE)*$E808</f>
        <v>0</v>
      </c>
      <c r="M804" s="22">
        <f t="shared" si="403"/>
        <v>-25264.998394163791</v>
      </c>
      <c r="N804" s="22">
        <f>VLOOKUP(CONCATENATE($F804," ",$G804),AllocFactorMatrix,(N$4+1),FALSE)*$E808</f>
        <v>-10889.749318268396</v>
      </c>
      <c r="O804" s="22">
        <f>VLOOKUP(CONCATENATE($F804," ",$G804),AllocFactorMatrix,(O$4+1),FALSE)*$E808</f>
        <v>-2994.6025753306617</v>
      </c>
      <c r="P804" s="22">
        <f>VLOOKUP(CONCATENATE($F804," ",$G804),AllocFactorMatrix,(P$4+1),FALSE)*$E808</f>
        <v>0</v>
      </c>
      <c r="Q804" s="22">
        <f>VLOOKUP(CONCATENATE($F804," ",$G804),AllocFactorMatrix,(Q$4+1),FALSE)*$E808</f>
        <v>0</v>
      </c>
      <c r="R804" s="22">
        <f t="shared" si="405"/>
        <v>-13884.351893599058</v>
      </c>
      <c r="S804" s="22">
        <f>VLOOKUP(CONCATENATE($F804," ",$G804),AllocFactorMatrix,(S$4+1),FALSE)*$E808</f>
        <v>-466.62165930883293</v>
      </c>
      <c r="T804" s="22">
        <f>VLOOKUP(CONCATENATE($F804," ",$G804),AllocFactorMatrix,(T$4+1),FALSE)*$E808</f>
        <v>-8618.3912750699801</v>
      </c>
      <c r="U804" s="22">
        <f>VLOOKUP(CONCATENATE($F804," ",$G804),AllocFactorMatrix,(U$4+1),FALSE)*$E808</f>
        <v>0</v>
      </c>
      <c r="V804" s="22">
        <f>VLOOKUP(CONCATENATE($F804," ",$G804),AllocFactorMatrix,(V$4+1),FALSE)*$E808</f>
        <v>0</v>
      </c>
      <c r="W804" s="22">
        <f t="shared" si="407"/>
        <v>-9085.012934378814</v>
      </c>
      <c r="X804" s="22">
        <f>VLOOKUP(CONCATENATE($F804," ",$G804),AllocFactorMatrix,(X$4+1),FALSE)*$E808</f>
        <v>-3060.9501021999945</v>
      </c>
      <c r="Y804" s="22">
        <f>VLOOKUP(CONCATENATE($F804," ",$G804),AllocFactorMatrix,(Y$4+1),FALSE)*$E808</f>
        <v>-58.788415190926614</v>
      </c>
      <c r="Z804" s="22">
        <f t="shared" si="404"/>
        <v>-3119.7385173909211</v>
      </c>
      <c r="AA804" s="22">
        <f>VLOOKUP(CONCATENATE($F804," ",$G804),AllocFactorMatrix,(AA$4+1),FALSE)*$E808</f>
        <v>-44.929230356972006</v>
      </c>
      <c r="AB804" s="22">
        <f>VLOOKUP(CONCATENATE($F804," ",$G804),AllocFactorMatrix,(AB$4+1),FALSE)*$E808</f>
        <v>-51.701287435884844</v>
      </c>
      <c r="AC804" s="22">
        <f>VLOOKUP(CONCATENATE($F804," ",$G804),AllocFactorMatrix,(AC$4+1),FALSE)*$E808</f>
        <v>-12.275110184800484</v>
      </c>
    </row>
    <row r="805" spans="4:29" hidden="1" outlineLevel="1">
      <c r="F805" s="42" t="str">
        <f>F808</f>
        <v>TDPLANT</v>
      </c>
      <c r="G805" s="17" t="str">
        <f>$G$12</f>
        <v>DISTSEC</v>
      </c>
      <c r="H805" s="21">
        <f t="shared" si="402"/>
        <v>-50263.597562078117</v>
      </c>
      <c r="I805" s="22">
        <f>VLOOKUP(CONCATENATE($F805," ",$G805),AllocFactorMatrix,(I$4+1),FALSE)*$E808</f>
        <v>-38219.35584290589</v>
      </c>
      <c r="J805" s="22">
        <f>VLOOKUP(CONCATENATE($F805," ",$G805),AllocFactorMatrix,(J$4+1),FALSE)*$E808</f>
        <v>-7714.3048898970701</v>
      </c>
      <c r="K805" s="22">
        <f>VLOOKUP(CONCATENATE($F805," ",$G805),AllocFactorMatrix,(K$4+1),FALSE)*$E808</f>
        <v>0</v>
      </c>
      <c r="L805" s="22">
        <f>VLOOKUP(CONCATENATE($F805," ",$G805),AllocFactorMatrix,(L$4+1),FALSE)*$E808</f>
        <v>0</v>
      </c>
      <c r="M805" s="22">
        <f t="shared" si="403"/>
        <v>-7714.3048898970701</v>
      </c>
      <c r="N805" s="22">
        <f>VLOOKUP(CONCATENATE($F805," ",$G805),AllocFactorMatrix,(N$4+1),FALSE)*$E808</f>
        <v>-2954.7353797671158</v>
      </c>
      <c r="O805" s="22">
        <f>VLOOKUP(CONCATENATE($F805," ",$G805),AllocFactorMatrix,(O$4+1),FALSE)*$E808</f>
        <v>0</v>
      </c>
      <c r="P805" s="22">
        <f>VLOOKUP(CONCATENATE($F805," ",$G805),AllocFactorMatrix,(P$4+1),FALSE)*$E808</f>
        <v>0</v>
      </c>
      <c r="Q805" s="22">
        <f>VLOOKUP(CONCATENATE($F805," ",$G805),AllocFactorMatrix,(Q$4+1),FALSE)*$E808</f>
        <v>0</v>
      </c>
      <c r="R805" s="22">
        <f t="shared" si="405"/>
        <v>-2954.7353797671158</v>
      </c>
      <c r="S805" s="22">
        <f>VLOOKUP(CONCATENATE($F805," ",$G805),AllocFactorMatrix,(S$4+1),FALSE)*$E808</f>
        <v>-103.77650640424149</v>
      </c>
      <c r="T805" s="22">
        <f>VLOOKUP(CONCATENATE($F805," ",$G805),AllocFactorMatrix,(T$4+1),FALSE)*$E808</f>
        <v>0</v>
      </c>
      <c r="U805" s="22">
        <f>VLOOKUP(CONCATENATE($F805," ",$G805),AllocFactorMatrix,(U$4+1),FALSE)*$E808</f>
        <v>0</v>
      </c>
      <c r="V805" s="22">
        <f>VLOOKUP(CONCATENATE($F805," ",$G805),AllocFactorMatrix,(V$4+1),FALSE)*$E808</f>
        <v>0</v>
      </c>
      <c r="W805" s="22">
        <f t="shared" si="407"/>
        <v>-103.77650640424149</v>
      </c>
      <c r="X805" s="22">
        <f>VLOOKUP(CONCATENATE($F805," ",$G805),AllocFactorMatrix,(X$4+1),FALSE)*$E808</f>
        <v>-857.07265903219036</v>
      </c>
      <c r="Y805" s="22">
        <f>VLOOKUP(CONCATENATE($F805," ",$G805),AllocFactorMatrix,(Y$4+1),FALSE)*$E808</f>
        <v>0</v>
      </c>
      <c r="Z805" s="22">
        <f t="shared" si="404"/>
        <v>-857.07265903219036</v>
      </c>
      <c r="AA805" s="22">
        <f>VLOOKUP(CONCATENATE($F805," ",$G805),AllocFactorMatrix,(AA$4+1),FALSE)*$E808</f>
        <v>-11.032035345713359</v>
      </c>
      <c r="AB805" s="22">
        <f>VLOOKUP(CONCATENATE($F805," ",$G805),AllocFactorMatrix,(AB$4+1),FALSE)*$E808</f>
        <v>-328.46000887998122</v>
      </c>
      <c r="AC805" s="22">
        <f>VLOOKUP(CONCATENATE($F805," ",$G805),AllocFactorMatrix,(AC$4+1),FALSE)*$E808</f>
        <v>-74.860239845912062</v>
      </c>
    </row>
    <row r="806" spans="4:29" hidden="1" outlineLevel="1">
      <c r="F806" s="42" t="str">
        <f>F808</f>
        <v>TDPLANT</v>
      </c>
      <c r="G806" s="17" t="str">
        <f>$G$13</f>
        <v>ENERGY</v>
      </c>
      <c r="H806" s="21">
        <f t="shared" si="402"/>
        <v>0</v>
      </c>
      <c r="I806" s="22">
        <f>VLOOKUP(CONCATENATE($F806," ",$G806),AllocFactorMatrix,(I$4+1),FALSE)*$E808</f>
        <v>0</v>
      </c>
      <c r="J806" s="22">
        <f>VLOOKUP(CONCATENATE($F806," ",$G806),AllocFactorMatrix,(J$4+1),FALSE)*$E808</f>
        <v>0</v>
      </c>
      <c r="K806" s="22">
        <f>VLOOKUP(CONCATENATE($F806," ",$G806),AllocFactorMatrix,(K$4+1),FALSE)*$E808</f>
        <v>0</v>
      </c>
      <c r="L806" s="22">
        <f>VLOOKUP(CONCATENATE($F806," ",$G806),AllocFactorMatrix,(L$4+1),FALSE)*$E808</f>
        <v>0</v>
      </c>
      <c r="M806" s="22">
        <f t="shared" si="403"/>
        <v>0</v>
      </c>
      <c r="N806" s="22">
        <f>VLOOKUP(CONCATENATE($F806," ",$G806),AllocFactorMatrix,(N$4+1),FALSE)*$E808</f>
        <v>0</v>
      </c>
      <c r="O806" s="22">
        <f>VLOOKUP(CONCATENATE($F806," ",$G806),AllocFactorMatrix,(O$4+1),FALSE)*$E808</f>
        <v>0</v>
      </c>
      <c r="P806" s="22">
        <f>VLOOKUP(CONCATENATE($F806," ",$G806),AllocFactorMatrix,(P$4+1),FALSE)*$E808</f>
        <v>0</v>
      </c>
      <c r="Q806" s="22">
        <f>VLOOKUP(CONCATENATE($F806," ",$G806),AllocFactorMatrix,(Q$4+1),FALSE)*$E808</f>
        <v>0</v>
      </c>
      <c r="R806" s="22">
        <f t="shared" si="405"/>
        <v>0</v>
      </c>
      <c r="S806" s="22">
        <f>VLOOKUP(CONCATENATE($F806," ",$G806),AllocFactorMatrix,(S$4+1),FALSE)*$E808</f>
        <v>0</v>
      </c>
      <c r="T806" s="22">
        <f>VLOOKUP(CONCATENATE($F806," ",$G806),AllocFactorMatrix,(T$4+1),FALSE)*$E808</f>
        <v>0</v>
      </c>
      <c r="U806" s="22">
        <f>VLOOKUP(CONCATENATE($F806," ",$G806),AllocFactorMatrix,(U$4+1),FALSE)*$E808</f>
        <v>0</v>
      </c>
      <c r="V806" s="22">
        <f>VLOOKUP(CONCATENATE($F806," ",$G806),AllocFactorMatrix,(V$4+1),FALSE)*$E808</f>
        <v>0</v>
      </c>
      <c r="W806" s="22">
        <f t="shared" si="407"/>
        <v>0</v>
      </c>
      <c r="X806" s="22">
        <f>VLOOKUP(CONCATENATE($F806," ",$G806),AllocFactorMatrix,(X$4+1),FALSE)*$E808</f>
        <v>0</v>
      </c>
      <c r="Y806" s="22">
        <f>VLOOKUP(CONCATENATE($F806," ",$G806),AllocFactorMatrix,(Y$4+1),FALSE)*$E808</f>
        <v>0</v>
      </c>
      <c r="Z806" s="22">
        <f t="shared" si="404"/>
        <v>0</v>
      </c>
      <c r="AA806" s="22">
        <f>VLOOKUP(CONCATENATE($F806," ",$G806),AllocFactorMatrix,(AA$4+1),FALSE)*$E808</f>
        <v>0</v>
      </c>
      <c r="AB806" s="22">
        <f>VLOOKUP(CONCATENATE($F806," ",$G806),AllocFactorMatrix,(AB$4+1),FALSE)*$E808</f>
        <v>0</v>
      </c>
      <c r="AC806" s="22">
        <f>VLOOKUP(CONCATENATE($F806," ",$G806),AllocFactorMatrix,(AC$4+1),FALSE)*$E808</f>
        <v>0</v>
      </c>
    </row>
    <row r="807" spans="4:29" hidden="1" outlineLevel="1">
      <c r="F807" s="42" t="str">
        <f>F808</f>
        <v>TDPLANT</v>
      </c>
      <c r="G807" s="17" t="str">
        <f>$G$14</f>
        <v>CUSTOMER</v>
      </c>
      <c r="H807" s="21">
        <f t="shared" si="402"/>
        <v>-386983.39897265908</v>
      </c>
      <c r="I807" s="22">
        <f>VLOOKUP(CONCATENATE($F807," ",$G807),AllocFactorMatrix,(I$4+1),FALSE)*$E808</f>
        <v>-287979.88992535707</v>
      </c>
      <c r="J807" s="22">
        <f>VLOOKUP(CONCATENATE($F807," ",$G807),AllocFactorMatrix,(J$4+1),FALSE)*$E808</f>
        <v>-70865.40076203036</v>
      </c>
      <c r="K807" s="22">
        <f>VLOOKUP(CONCATENATE($F807," ",$G807),AllocFactorMatrix,(K$4+1),FALSE)*$E808</f>
        <v>-789.47697370149365</v>
      </c>
      <c r="L807" s="22">
        <f>VLOOKUP(CONCATENATE($F807," ",$G807),AllocFactorMatrix,(L$4+1),FALSE)*$E808</f>
        <v>-58.300065031776235</v>
      </c>
      <c r="M807" s="22">
        <f t="shared" si="403"/>
        <v>-71713.177800763617</v>
      </c>
      <c r="N807" s="22">
        <f>VLOOKUP(CONCATENATE($F807," ",$G807),AllocFactorMatrix,(N$4+1),FALSE)*$E808</f>
        <v>-1318.9214400417372</v>
      </c>
      <c r="O807" s="22">
        <f>VLOOKUP(CONCATENATE($F807," ",$G807),AllocFactorMatrix,(O$4+1),FALSE)*$E808</f>
        <v>-414.43940718739094</v>
      </c>
      <c r="P807" s="22">
        <f>VLOOKUP(CONCATENATE($F807," ",$G807),AllocFactorMatrix,(P$4+1),FALSE)*$E808</f>
        <v>-167.28097016297397</v>
      </c>
      <c r="Q807" s="22">
        <f>VLOOKUP(CONCATENATE($F807," ",$G807),AllocFactorMatrix,(Q$4+1),FALSE)*$E808</f>
        <v>0</v>
      </c>
      <c r="R807" s="22">
        <f t="shared" si="405"/>
        <v>-1900.6418173921022</v>
      </c>
      <c r="S807" s="22">
        <f>VLOOKUP(CONCATENATE($F807," ",$G807),AllocFactorMatrix,(S$4+1),FALSE)*$E808</f>
        <v>-12.229890123642777</v>
      </c>
      <c r="T807" s="22">
        <f>VLOOKUP(CONCATENATE($F807," ",$G807),AllocFactorMatrix,(T$4+1),FALSE)*$E808</f>
        <v>-304.5079661982262</v>
      </c>
      <c r="U807" s="22">
        <f>VLOOKUP(CONCATENATE($F807," ",$G807),AllocFactorMatrix,(U$4+1),FALSE)*$E808</f>
        <v>-554.4562136070241</v>
      </c>
      <c r="V807" s="22">
        <f>VLOOKUP(CONCATENATE($F807," ",$G807),AllocFactorMatrix,(V$4+1),FALSE)*$E808</f>
        <v>-107.53616733145239</v>
      </c>
      <c r="W807" s="22">
        <f t="shared" si="407"/>
        <v>-978.73023726034546</v>
      </c>
      <c r="X807" s="22">
        <f>VLOOKUP(CONCATENATE($F807," ",$G807),AllocFactorMatrix,(X$4+1),FALSE)*$E808</f>
        <v>-421.92835578779733</v>
      </c>
      <c r="Y807" s="22">
        <f>VLOOKUP(CONCATENATE($F807," ",$G807),AllocFactorMatrix,(Y$4+1),FALSE)*$E808</f>
        <v>-4.9169018553169446</v>
      </c>
      <c r="Z807" s="22">
        <f t="shared" si="404"/>
        <v>-426.84525764311428</v>
      </c>
      <c r="AA807" s="22">
        <f>VLOOKUP(CONCATENATE($F807," ",$G807),AllocFactorMatrix,(AA$4+1),FALSE)*$E808</f>
        <v>-30.248389371394211</v>
      </c>
      <c r="AB807" s="22">
        <f>VLOOKUP(CONCATENATE($F807," ",$G807),AllocFactorMatrix,(AB$4+1),FALSE)*$E808</f>
        <v>-21086.577460855358</v>
      </c>
      <c r="AC807" s="22">
        <f>VLOOKUP(CONCATENATE($F807," ",$G807),AllocFactorMatrix,(AC$4+1),FALSE)*$E808</f>
        <v>-2867.2880840159637</v>
      </c>
    </row>
    <row r="808" spans="4:29" collapsed="1">
      <c r="D808" s="17" t="s">
        <v>201</v>
      </c>
      <c r="E808" s="19">
        <v>-1024491</v>
      </c>
      <c r="F808" s="42" t="s">
        <v>204</v>
      </c>
      <c r="G808" s="17" t="str">
        <f>$G$15</f>
        <v>TOTAL</v>
      </c>
      <c r="H808" s="21">
        <f t="shared" si="402"/>
        <v>-1024490.9999999998</v>
      </c>
      <c r="I808" s="22">
        <f>VLOOKUP(CONCATENATE($F808," ",$G808),AllocFactorMatrix,(I$4+1),FALSE)*$E808</f>
        <v>-641167.44507822092</v>
      </c>
      <c r="J808" s="22">
        <f>VLOOKUP(CONCATENATE($F808," ",$G808),AllocFactorMatrix,(J$4+1),FALSE)*$E808</f>
        <v>-157122.62475413023</v>
      </c>
      <c r="K808" s="22">
        <f>VLOOKUP(CONCATENATE($F808," ",$G808),AllocFactorMatrix,(K$4+1),FALSE)*$E808</f>
        <v>-1785.7995481808221</v>
      </c>
      <c r="L808" s="22">
        <f>VLOOKUP(CONCATENATE($F808," ",$G808),AllocFactorMatrix,(L$4+1),FALSE)*$E808</f>
        <v>-94.584121031107799</v>
      </c>
      <c r="M808" s="22">
        <f t="shared" si="403"/>
        <v>-159003.00842334217</v>
      </c>
      <c r="N808" s="22">
        <f>VLOOKUP(CONCATENATE($F808," ",$G808),AllocFactorMatrix,(N$4+1),FALSE)*$E808</f>
        <v>-39151.898379450322</v>
      </c>
      <c r="O808" s="22">
        <f>VLOOKUP(CONCATENATE($F808," ",$G808),AllocFactorMatrix,(O$4+1),FALSE)*$E808</f>
        <v>-9986.2057415701693</v>
      </c>
      <c r="P808" s="22">
        <f>VLOOKUP(CONCATENATE($F808," ",$G808),AllocFactorMatrix,(P$4+1),FALSE)*$E808</f>
        <v>-1277.2373633110124</v>
      </c>
      <c r="Q808" s="22">
        <f>VLOOKUP(CONCATENATE($F808," ",$G808),AllocFactorMatrix,(Q$4+1),FALSE)*$E808</f>
        <v>0</v>
      </c>
      <c r="R808" s="22">
        <f t="shared" si="405"/>
        <v>-50415.341484331504</v>
      </c>
      <c r="S808" s="22">
        <f>VLOOKUP(CONCATENATE($F808," ",$G808),AllocFactorMatrix,(S$4+1),FALSE)*$E808</f>
        <v>-1614.9042789411224</v>
      </c>
      <c r="T808" s="22">
        <f>VLOOKUP(CONCATENATE($F808," ",$G808),AllocFactorMatrix,(T$4+1),FALSE)*$E808</f>
        <v>-27833.886008389847</v>
      </c>
      <c r="U808" s="22">
        <f>VLOOKUP(CONCATENATE($F808," ",$G808),AllocFactorMatrix,(U$4+1),FALSE)*$E808</f>
        <v>-98567.643721791668</v>
      </c>
      <c r="V808" s="22">
        <f>VLOOKUP(CONCATENATE($F808," ",$G808),AllocFactorMatrix,(V$4+1),FALSE)*$E808</f>
        <v>-9133.3505997030607</v>
      </c>
      <c r="W808" s="22">
        <f t="shared" si="407"/>
        <v>-137149.78460882569</v>
      </c>
      <c r="X808" s="22">
        <f>VLOOKUP(CONCATENATE($F808," ",$G808),AllocFactorMatrix,(X$4+1),FALSE)*$E808</f>
        <v>-11053.471556606852</v>
      </c>
      <c r="Y808" s="22">
        <f>VLOOKUP(CONCATENATE($F808," ",$G808),AllocFactorMatrix,(Y$4+1),FALSE)*$E808</f>
        <v>-190.49699271771897</v>
      </c>
      <c r="Z808" s="22">
        <f t="shared" si="404"/>
        <v>-11243.968549324571</v>
      </c>
      <c r="AA808" s="22">
        <f>VLOOKUP(CONCATENATE($F808," ",$G808),AllocFactorMatrix,(AA$4+1),FALSE)*$E808</f>
        <v>-183.91437353197654</v>
      </c>
      <c r="AB808" s="22">
        <f>VLOOKUP(CONCATENATE($F808," ",$G808),AllocFactorMatrix,(AB$4+1),FALSE)*$E808</f>
        <v>-22198.854916740231</v>
      </c>
      <c r="AC808" s="22">
        <f>VLOOKUP(CONCATENATE($F808," ",$G808),AllocFactorMatrix,(AC$4+1),FALSE)*$E808</f>
        <v>-3128.6825656827605</v>
      </c>
    </row>
    <row r="809" spans="4:29" hidden="1" outlineLevel="1">
      <c r="F809" s="42" t="str">
        <f>F816</f>
        <v>CUST_DEP_FXNL</v>
      </c>
      <c r="G809" s="17" t="str">
        <f>$G$8</f>
        <v>PRODUCTION</v>
      </c>
      <c r="H809" s="21">
        <f t="shared" ca="1" si="402"/>
        <v>-11333699.809561202</v>
      </c>
      <c r="I809" s="22">
        <f ca="1">VLOOKUP(CONCATENATE($F809," ",$G809),AllocFactorMatrix,(I$4+1),FALSE)*$E816</f>
        <v>-6553270.7142716544</v>
      </c>
      <c r="J809" s="22">
        <f ca="1">VLOOKUP(CONCATENATE($F809," ",$G809),AllocFactorMatrix,(J$4+1),FALSE)*$E816</f>
        <v>-1454169.9851012249</v>
      </c>
      <c r="K809" s="22">
        <f ca="1">VLOOKUP(CONCATENATE($F809," ",$G809),AllocFactorMatrix,(K$4+1),FALSE)*$E816</f>
        <v>-89730.93102134511</v>
      </c>
      <c r="L809" s="22">
        <f ca="1">VLOOKUP(CONCATENATE($F809," ",$G809),AllocFactorMatrix,(L$4+1),FALSE)*$E816</f>
        <v>-22121.796296695269</v>
      </c>
      <c r="M809" s="22">
        <f t="shared" ca="1" si="403"/>
        <v>-1566022.7124192652</v>
      </c>
      <c r="N809" s="22">
        <f ca="1">VLOOKUP(CONCATENATE($F809," ",$G809),AllocFactorMatrix,(N$4+1),FALSE)*$E816</f>
        <v>-494470.43085410993</v>
      </c>
      <c r="O809" s="22">
        <f ca="1">VLOOKUP(CONCATENATE($F809," ",$G809),AllocFactorMatrix,(O$4+1),FALSE)*$E816</f>
        <v>-358553.16745265084</v>
      </c>
      <c r="P809" s="22">
        <f ca="1">VLOOKUP(CONCATENATE($F809," ",$G809),AllocFactorMatrix,(P$4+1),FALSE)*$E816</f>
        <v>-58386.372198915968</v>
      </c>
      <c r="Q809" s="22">
        <f ca="1">VLOOKUP(CONCATENATE($F809," ",$G809),AllocFactorMatrix,(Q$4+1),FALSE)*$E816</f>
        <v>0</v>
      </c>
      <c r="R809" s="22">
        <f t="shared" ca="1" si="405"/>
        <v>-911409.9705056767</v>
      </c>
      <c r="S809" s="22">
        <f ca="1">VLOOKUP(CONCATENATE($F809," ",$G809),AllocFactorMatrix,(S$4+1),FALSE)*$E816</f>
        <v>-30983.021523807256</v>
      </c>
      <c r="T809" s="22">
        <f ca="1">VLOOKUP(CONCATENATE($F809," ",$G809),AllocFactorMatrix,(T$4+1),FALSE)*$E816</f>
        <v>-1090249.4330928235</v>
      </c>
      <c r="U809" s="22">
        <f ca="1">VLOOKUP(CONCATENATE($F809," ",$G809),AllocFactorMatrix,(U$4+1),FALSE)*$E816</f>
        <v>-959055.69606024411</v>
      </c>
      <c r="V809" s="22">
        <f ca="1">VLOOKUP(CONCATENATE($F809," ",$G809),AllocFactorMatrix,(V$4+1),FALSE)*$E816</f>
        <v>-205172.64530579152</v>
      </c>
      <c r="W809" s="22">
        <f ca="1">SUBTOTAL(9,S809:V809)</f>
        <v>-2285460.7959826663</v>
      </c>
      <c r="X809" s="22">
        <f ca="1">VLOOKUP(CONCATENATE($F809," ",$G809),AllocFactorMatrix,(X$4+1),FALSE)*$E816</f>
        <v>-12098.54112026186</v>
      </c>
      <c r="Y809" s="22">
        <f ca="1">VLOOKUP(CONCATENATE($F809," ",$G809),AllocFactorMatrix,(Y$4+1),FALSE)*$E816</f>
        <v>0</v>
      </c>
      <c r="Z809" s="22">
        <f t="shared" ca="1" si="404"/>
        <v>-12098.54112026186</v>
      </c>
      <c r="AA809" s="22">
        <f ca="1">VLOOKUP(CONCATENATE($F809," ",$G809),AllocFactorMatrix,(AA$4+1),FALSE)*$E816</f>
        <v>0</v>
      </c>
      <c r="AB809" s="22">
        <f ca="1">VLOOKUP(CONCATENATE($F809," ",$G809),AllocFactorMatrix,(AB$4+1),FALSE)*$E816</f>
        <v>-5437.0752616803238</v>
      </c>
      <c r="AC809" s="22">
        <f ca="1">VLOOKUP(CONCATENATE($F809," ",$G809),AllocFactorMatrix,(AC$4+1),FALSE)*$E816</f>
        <v>0</v>
      </c>
    </row>
    <row r="810" spans="4:29" hidden="1" outlineLevel="1">
      <c r="F810" s="42" t="str">
        <f>F816</f>
        <v>CUST_DEP_FXNL</v>
      </c>
      <c r="G810" s="17" t="str">
        <f>$G$9</f>
        <v>BULKTRAN</v>
      </c>
      <c r="H810" s="21">
        <f t="shared" ca="1" si="402"/>
        <v>-7264396.3105485775</v>
      </c>
      <c r="I810" s="22">
        <f ca="1">VLOOKUP(CONCATENATE($F810," ",$G810),AllocFactorMatrix,(I$4+1),FALSE)*$E816</f>
        <v>-4200354.3766547097</v>
      </c>
      <c r="J810" s="22">
        <f ca="1">VLOOKUP(CONCATENATE($F810," ",$G810),AllocFactorMatrix,(J$4+1),FALSE)*$E816</f>
        <v>-932058.1321351229</v>
      </c>
      <c r="K810" s="22">
        <f ca="1">VLOOKUP(CONCATENATE($F810," ",$G810),AllocFactorMatrix,(K$4+1),FALSE)*$E816</f>
        <v>-57513.526492350662</v>
      </c>
      <c r="L810" s="22">
        <f ca="1">VLOOKUP(CONCATENATE($F810," ",$G810),AllocFactorMatrix,(L$4+1),FALSE)*$E816</f>
        <v>-14179.08521494906</v>
      </c>
      <c r="M810" s="22">
        <f t="shared" ca="1" si="403"/>
        <v>-1003750.7438424226</v>
      </c>
      <c r="N810" s="22">
        <f ca="1">VLOOKUP(CONCATENATE($F810," ",$G810),AllocFactorMatrix,(N$4+1),FALSE)*$E816</f>
        <v>-316933.50220390479</v>
      </c>
      <c r="O810" s="22">
        <f ca="1">VLOOKUP(CONCATENATE($F810," ",$G810),AllocFactorMatrix,(O$4+1),FALSE)*$E816</f>
        <v>-229816.59568759872</v>
      </c>
      <c r="P810" s="22">
        <f ca="1">VLOOKUP(CONCATENATE($F810," ",$G810),AllocFactorMatrix,(P$4+1),FALSE)*$E816</f>
        <v>-37423.061658145532</v>
      </c>
      <c r="Q810" s="22">
        <f ca="1">VLOOKUP(CONCATENATE($F810," ",$G810),AllocFactorMatrix,(Q$4+1),FALSE)*$E816</f>
        <v>0</v>
      </c>
      <c r="R810" s="22">
        <f t="shared" ca="1" si="405"/>
        <v>-584173.15954964899</v>
      </c>
      <c r="S810" s="22">
        <f ca="1">VLOOKUP(CONCATENATE($F810," ",$G810),AllocFactorMatrix,(S$4+1),FALSE)*$E816</f>
        <v>-19858.735543473555</v>
      </c>
      <c r="T810" s="22">
        <f ca="1">VLOOKUP(CONCATENATE($F810," ",$G810),AllocFactorMatrix,(T$4+1),FALSE)*$E816</f>
        <v>-698801.28223052109</v>
      </c>
      <c r="U810" s="22">
        <f ca="1">VLOOKUP(CONCATENATE($F810," ",$G810),AllocFactorMatrix,(U$4+1),FALSE)*$E816</f>
        <v>-614711.9455372591</v>
      </c>
      <c r="V810" s="22">
        <f ca="1">VLOOKUP(CONCATENATE($F810," ",$G810),AllocFactorMatrix,(V$4+1),FALSE)*$E816</f>
        <v>-131506.51884458092</v>
      </c>
      <c r="W810" s="22">
        <f t="shared" ref="W810:W816" ca="1" si="408">SUBTOTAL(9,S810:V810)</f>
        <v>-1464878.4821558346</v>
      </c>
      <c r="X810" s="22">
        <f ca="1">VLOOKUP(CONCATENATE($F810," ",$G810),AllocFactorMatrix,(X$4+1),FALSE)*$E816</f>
        <v>-7754.6254933368637</v>
      </c>
      <c r="Y810" s="22">
        <f ca="1">VLOOKUP(CONCATENATE($F810," ",$G810),AllocFactorMatrix,(Y$4+1),FALSE)*$E816</f>
        <v>0</v>
      </c>
      <c r="Z810" s="22">
        <f t="shared" ca="1" si="404"/>
        <v>-7754.6254933368637</v>
      </c>
      <c r="AA810" s="22">
        <f ca="1">VLOOKUP(CONCATENATE($F810," ",$G810),AllocFactorMatrix,(AA$4+1),FALSE)*$E816</f>
        <v>0</v>
      </c>
      <c r="AB810" s="22">
        <f ca="1">VLOOKUP(CONCATENATE($F810," ",$G810),AllocFactorMatrix,(AB$4+1),FALSE)*$E816</f>
        <v>-3484.9228526244719</v>
      </c>
      <c r="AC810" s="22">
        <f ca="1">VLOOKUP(CONCATENATE($F810," ",$G810),AllocFactorMatrix,(AC$4+1),FALSE)*$E816</f>
        <v>0</v>
      </c>
    </row>
    <row r="811" spans="4:29" hidden="1" outlineLevel="1">
      <c r="F811" s="42" t="str">
        <f>F816</f>
        <v>CUST_DEP_FXNL</v>
      </c>
      <c r="G811" s="17" t="str">
        <f>$G$10</f>
        <v>SUBTRAN</v>
      </c>
      <c r="H811" s="21">
        <f t="shared" ca="1" si="402"/>
        <v>-2250408.9273534459</v>
      </c>
      <c r="I811" s="22">
        <f ca="1">VLOOKUP(CONCATENATE($F811," ",$G811),AllocFactorMatrix,(I$4+1),FALSE)*$E816</f>
        <v>-1295163.7296314463</v>
      </c>
      <c r="J811" s="22">
        <f ca="1">VLOOKUP(CONCATENATE($F811," ",$G811),AllocFactorMatrix,(J$4+1),FALSE)*$E816</f>
        <v>-286736.47986664512</v>
      </c>
      <c r="K811" s="22">
        <f ca="1">VLOOKUP(CONCATENATE($F811," ",$G811),AllocFactorMatrix,(K$4+1),FALSE)*$E816</f>
        <v>-17730.695567331957</v>
      </c>
      <c r="L811" s="22">
        <f ca="1">VLOOKUP(CONCATENATE($F811," ",$G811),AllocFactorMatrix,(L$4+1),FALSE)*$E816</f>
        <v>-5630.6121803542374</v>
      </c>
      <c r="M811" s="22">
        <f t="shared" ca="1" si="403"/>
        <v>-310097.78761433135</v>
      </c>
      <c r="N811" s="22">
        <f ca="1">VLOOKUP(CONCATENATE($F811," ",$G811),AllocFactorMatrix,(N$4+1),FALSE)*$E816</f>
        <v>-96508.611761167907</v>
      </c>
      <c r="O811" s="22">
        <f ca="1">VLOOKUP(CONCATENATE($F811," ",$G811),AllocFactorMatrix,(O$4+1),FALSE)*$E816</f>
        <v>-70095.521541593524</v>
      </c>
      <c r="P811" s="22">
        <f ca="1">VLOOKUP(CONCATENATE($F811," ",$G811),AllocFactorMatrix,(P$4+1),FALSE)*$E816</f>
        <v>-14418.0321556783</v>
      </c>
      <c r="Q811" s="22">
        <f ca="1">VLOOKUP(CONCATENATE($F811," ",$G811),AllocFactorMatrix,(Q$4+1),FALSE)*$E816</f>
        <v>0</v>
      </c>
      <c r="R811" s="22">
        <f t="shared" ca="1" si="405"/>
        <v>-181022.1654584397</v>
      </c>
      <c r="S811" s="22">
        <f ca="1">VLOOKUP(CONCATENATE($F811," ",$G811),AllocFactorMatrix,(S$4+1),FALSE)*$E816</f>
        <v>-5928.157031433655</v>
      </c>
      <c r="T811" s="22">
        <f ca="1">VLOOKUP(CONCATENATE($F811," ",$G811),AllocFactorMatrix,(T$4+1),FALSE)*$E816</f>
        <v>-214757.47647316472</v>
      </c>
      <c r="U811" s="22">
        <f ca="1">VLOOKUP(CONCATENATE($F811," ",$G811),AllocFactorMatrix,(U$4+1),FALSE)*$E816</f>
        <v>-240941.45073879557</v>
      </c>
      <c r="V811" s="22">
        <f ca="1">VLOOKUP(CONCATENATE($F811," ",$G811),AllocFactorMatrix,(V$4+1),FALSE)*$E816</f>
        <v>0</v>
      </c>
      <c r="W811" s="22">
        <f t="shared" ca="1" si="408"/>
        <v>-461627.08424339397</v>
      </c>
      <c r="X811" s="22">
        <f ca="1">VLOOKUP(CONCATENATE($F811," ",$G811),AllocFactorMatrix,(X$4+1),FALSE)*$E816</f>
        <v>-2368.1627279038903</v>
      </c>
      <c r="Y811" s="22">
        <f ca="1">VLOOKUP(CONCATENATE($F811," ",$G811),AllocFactorMatrix,(Y$4+1),FALSE)*$E816</f>
        <v>0</v>
      </c>
      <c r="Z811" s="22">
        <f t="shared" ca="1" si="404"/>
        <v>-2368.1627279038903</v>
      </c>
      <c r="AA811" s="22">
        <f ca="1">VLOOKUP(CONCATENATE($F811," ",$G811),AllocFactorMatrix,(AA$4+1),FALSE)*$E816</f>
        <v>0</v>
      </c>
      <c r="AB811" s="22">
        <f ca="1">VLOOKUP(CONCATENATE($F811," ",$G811),AllocFactorMatrix,(AB$4+1),FALSE)*$E816</f>
        <v>-129.99767793039112</v>
      </c>
      <c r="AC811" s="22">
        <f ca="1">VLOOKUP(CONCATENATE($F811," ",$G811),AllocFactorMatrix,(AC$4+1),FALSE)*$E816</f>
        <v>0</v>
      </c>
    </row>
    <row r="812" spans="4:29" hidden="1" outlineLevel="1">
      <c r="F812" s="42" t="str">
        <f>F816</f>
        <v>CUST_DEP_FXNL</v>
      </c>
      <c r="G812" s="17" t="str">
        <f>$G$11</f>
        <v>DISTPRI</v>
      </c>
      <c r="H812" s="21">
        <f t="shared" ca="1" si="402"/>
        <v>-4020301.9737973087</v>
      </c>
      <c r="I812" s="22">
        <f ca="1">VLOOKUP(CONCATENATE($F812," ",$G812),AllocFactorMatrix,(I$4+1),FALSE)*$E816</f>
        <v>-2631639.8025127361</v>
      </c>
      <c r="J812" s="22">
        <f ca="1">VLOOKUP(CONCATENATE($F812," ",$G812),AllocFactorMatrix,(J$4+1),FALSE)*$E816</f>
        <v>-579501.96217445831</v>
      </c>
      <c r="K812" s="22">
        <f ca="1">VLOOKUP(CONCATENATE($F812," ",$G812),AllocFactorMatrix,(K$4+1),FALSE)*$E816</f>
        <v>-35820.971587843582</v>
      </c>
      <c r="L812" s="22">
        <f ca="1">VLOOKUP(CONCATENATE($F812," ",$G812),AllocFactorMatrix,(L$4+1),FALSE)*$E816</f>
        <v>0</v>
      </c>
      <c r="M812" s="22">
        <f t="shared" ca="1" si="403"/>
        <v>-615322.93376230192</v>
      </c>
      <c r="N812" s="22">
        <f ca="1">VLOOKUP(CONCATENATE($F812," ",$G812),AllocFactorMatrix,(N$4+1),FALSE)*$E816</f>
        <v>-191713.30066608061</v>
      </c>
      <c r="O812" s="22">
        <f ca="1">VLOOKUP(CONCATENATE($F812," ",$G812),AllocFactorMatrix,(O$4+1),FALSE)*$E816</f>
        <v>-139480.80746553798</v>
      </c>
      <c r="P812" s="22">
        <f ca="1">VLOOKUP(CONCATENATE($F812," ",$G812),AllocFactorMatrix,(P$4+1),FALSE)*$E816</f>
        <v>0</v>
      </c>
      <c r="Q812" s="22">
        <f ca="1">VLOOKUP(CONCATENATE($F812," ",$G812),AllocFactorMatrix,(Q$4+1),FALSE)*$E816</f>
        <v>0</v>
      </c>
      <c r="R812" s="22">
        <f t="shared" ca="1" si="405"/>
        <v>-331194.10813161859</v>
      </c>
      <c r="S812" s="22">
        <f ca="1">VLOOKUP(CONCATENATE($F812," ",$G812),AllocFactorMatrix,(S$4+1),FALSE)*$E816</f>
        <v>-11907.570545410432</v>
      </c>
      <c r="T812" s="22">
        <f ca="1">VLOOKUP(CONCATENATE($F812," ",$G812),AllocFactorMatrix,(T$4+1),FALSE)*$E816</f>
        <v>-425261.33268750366</v>
      </c>
      <c r="U812" s="22">
        <f ca="1">VLOOKUP(CONCATENATE($F812," ",$G812),AllocFactorMatrix,(U$4+1),FALSE)*$E816</f>
        <v>0</v>
      </c>
      <c r="V812" s="22">
        <f ca="1">VLOOKUP(CONCATENATE($F812," ",$G812),AllocFactorMatrix,(V$4+1),FALSE)*$E816</f>
        <v>0</v>
      </c>
      <c r="W812" s="22">
        <f t="shared" ca="1" si="408"/>
        <v>-437168.9032329141</v>
      </c>
      <c r="X812" s="22">
        <f ca="1">VLOOKUP(CONCATENATE($F812," ",$G812),AllocFactorMatrix,(X$4+1),FALSE)*$E816</f>
        <v>-4714.372861208738</v>
      </c>
      <c r="Y812" s="22">
        <f ca="1">VLOOKUP(CONCATENATE($F812," ",$G812),AllocFactorMatrix,(Y$4+1),FALSE)*$E816</f>
        <v>0</v>
      </c>
      <c r="Z812" s="22">
        <f t="shared" ca="1" si="404"/>
        <v>-4714.372861208738</v>
      </c>
      <c r="AA812" s="22">
        <f ca="1">VLOOKUP(CONCATENATE($F812," ",$G812),AllocFactorMatrix,(AA$4+1),FALSE)*$E816</f>
        <v>0</v>
      </c>
      <c r="AB812" s="22">
        <f ca="1">VLOOKUP(CONCATENATE($F812," ",$G812),AllocFactorMatrix,(AB$4+1),FALSE)*$E816</f>
        <v>-261.8532965291285</v>
      </c>
      <c r="AC812" s="22">
        <f ca="1">VLOOKUP(CONCATENATE($F812," ",$G812),AllocFactorMatrix,(AC$4+1),FALSE)*$E816</f>
        <v>0</v>
      </c>
    </row>
    <row r="813" spans="4:29" hidden="1" outlineLevel="1">
      <c r="F813" s="42" t="str">
        <f>F816</f>
        <v>CUST_DEP_FXNL</v>
      </c>
      <c r="G813" s="17" t="str">
        <f>$G$12</f>
        <v>DISTSEC</v>
      </c>
      <c r="H813" s="21">
        <f t="shared" ca="1" si="402"/>
        <v>-1240912.3488600238</v>
      </c>
      <c r="I813" s="22">
        <f ca="1">VLOOKUP(CONCATENATE($F813," ",$G813),AllocFactorMatrix,(I$4+1),FALSE)*$E816</f>
        <v>-1003381.4726465486</v>
      </c>
      <c r="J813" s="22">
        <f ca="1">VLOOKUP(CONCATENATE($F813," ",$G813),AllocFactorMatrix,(J$4+1),FALSE)*$E816</f>
        <v>-179712.66476634791</v>
      </c>
      <c r="K813" s="22">
        <f ca="1">VLOOKUP(CONCATENATE($F813," ",$G813),AllocFactorMatrix,(K$4+1),FALSE)*$E816</f>
        <v>0</v>
      </c>
      <c r="L813" s="22">
        <f ca="1">VLOOKUP(CONCATENATE($F813," ",$G813),AllocFactorMatrix,(L$4+1),FALSE)*$E816</f>
        <v>0</v>
      </c>
      <c r="M813" s="22">
        <f t="shared" ca="1" si="403"/>
        <v>-179712.66476634791</v>
      </c>
      <c r="N813" s="22">
        <f ca="1">VLOOKUP(CONCATENATE($F813," ",$G813),AllocFactorMatrix,(N$4+1),FALSE)*$E816</f>
        <v>-52169.917516383408</v>
      </c>
      <c r="O813" s="22">
        <f ca="1">VLOOKUP(CONCATENATE($F813," ",$G813),AllocFactorMatrix,(O$4+1),FALSE)*$E816</f>
        <v>0</v>
      </c>
      <c r="P813" s="22">
        <f ca="1">VLOOKUP(CONCATENATE($F813," ",$G813),AllocFactorMatrix,(P$4+1),FALSE)*$E816</f>
        <v>0</v>
      </c>
      <c r="Q813" s="22">
        <f ca="1">VLOOKUP(CONCATENATE($F813," ",$G813),AllocFactorMatrix,(Q$4+1),FALSE)*$E816</f>
        <v>0</v>
      </c>
      <c r="R813" s="22">
        <f t="shared" ca="1" si="405"/>
        <v>-52169.917516383408</v>
      </c>
      <c r="S813" s="22">
        <f ca="1">VLOOKUP(CONCATENATE($F813," ",$G813),AllocFactorMatrix,(S$4+1),FALSE)*$E816</f>
        <v>-2655.978232750339</v>
      </c>
      <c r="T813" s="22">
        <f ca="1">VLOOKUP(CONCATENATE($F813," ",$G813),AllocFactorMatrix,(T$4+1),FALSE)*$E816</f>
        <v>0</v>
      </c>
      <c r="U813" s="22">
        <f ca="1">VLOOKUP(CONCATENATE($F813," ",$G813),AllocFactorMatrix,(U$4+1),FALSE)*$E816</f>
        <v>0</v>
      </c>
      <c r="V813" s="22">
        <f ca="1">VLOOKUP(CONCATENATE($F813," ",$G813),AllocFactorMatrix,(V$4+1),FALSE)*$E816</f>
        <v>0</v>
      </c>
      <c r="W813" s="22">
        <f t="shared" ca="1" si="408"/>
        <v>-2655.978232750339</v>
      </c>
      <c r="X813" s="22">
        <f ca="1">VLOOKUP(CONCATENATE($F813," ",$G813),AllocFactorMatrix,(X$4+1),FALSE)*$E816</f>
        <v>-1323.8918690678684</v>
      </c>
      <c r="Y813" s="22">
        <f ca="1">VLOOKUP(CONCATENATE($F813," ",$G813),AllocFactorMatrix,(Y$4+1),FALSE)*$E816</f>
        <v>0</v>
      </c>
      <c r="Z813" s="22">
        <f t="shared" ca="1" si="404"/>
        <v>-1323.8918690678684</v>
      </c>
      <c r="AA813" s="22">
        <f ca="1">VLOOKUP(CONCATENATE($F813," ",$G813),AllocFactorMatrix,(AA$4+1),FALSE)*$E816</f>
        <v>0</v>
      </c>
      <c r="AB813" s="22">
        <f ca="1">VLOOKUP(CONCATENATE($F813," ",$G813),AllocFactorMatrix,(AB$4+1),FALSE)*$E816</f>
        <v>-1668.423828925492</v>
      </c>
      <c r="AC813" s="22">
        <f ca="1">VLOOKUP(CONCATENATE($F813," ",$G813),AllocFactorMatrix,(AC$4+1),FALSE)*$E816</f>
        <v>0</v>
      </c>
    </row>
    <row r="814" spans="4:29" hidden="1" outlineLevel="1">
      <c r="F814" s="42" t="str">
        <f>F816</f>
        <v>CUST_DEP_FXNL</v>
      </c>
      <c r="G814" s="17" t="str">
        <f>$G$13</f>
        <v>ENERGY</v>
      </c>
      <c r="H814" s="21">
        <f t="shared" ca="1" si="402"/>
        <v>-315087.00235550915</v>
      </c>
      <c r="I814" s="22">
        <f ca="1">VLOOKUP(CONCATENATE($F814," ",$G814),AllocFactorMatrix,(I$4+1),FALSE)*$E816</f>
        <v>-145558.38025649299</v>
      </c>
      <c r="J814" s="22">
        <f ca="1">VLOOKUP(CONCATENATE($F814," ",$G814),AllocFactorMatrix,(J$4+1),FALSE)*$E816</f>
        <v>-40800.931911052015</v>
      </c>
      <c r="K814" s="22">
        <f ca="1">VLOOKUP(CONCATENATE($F814," ",$G814),AllocFactorMatrix,(K$4+1),FALSE)*$E816</f>
        <v>-2480.8541608091559</v>
      </c>
      <c r="L814" s="22">
        <f ca="1">VLOOKUP(CONCATENATE($F814," ",$G814),AllocFactorMatrix,(L$4+1),FALSE)*$E816</f>
        <v>-619.05567762657381</v>
      </c>
      <c r="M814" s="22">
        <f t="shared" ca="1" si="403"/>
        <v>-43900.841749487743</v>
      </c>
      <c r="N814" s="22">
        <f ca="1">VLOOKUP(CONCATENATE($F814," ",$G814),AllocFactorMatrix,(N$4+1),FALSE)*$E816</f>
        <v>-15667.256474203632</v>
      </c>
      <c r="O814" s="22">
        <f ca="1">VLOOKUP(CONCATENATE($F814," ",$G814),AllocFactorMatrix,(O$4+1),FALSE)*$E816</f>
        <v>-11182.358903769178</v>
      </c>
      <c r="P814" s="22">
        <f ca="1">VLOOKUP(CONCATENATE($F814," ",$G814),AllocFactorMatrix,(P$4+1),FALSE)*$E816</f>
        <v>-1783.1335331166449</v>
      </c>
      <c r="Q814" s="22">
        <f ca="1">VLOOKUP(CONCATENATE($F814," ",$G814),AllocFactorMatrix,(Q$4+1),FALSE)*$E816</f>
        <v>0</v>
      </c>
      <c r="R814" s="22">
        <f t="shared" ca="1" si="405"/>
        <v>-28632.748911089457</v>
      </c>
      <c r="S814" s="22">
        <f ca="1">VLOOKUP(CONCATENATE($F814," ",$G814),AllocFactorMatrix,(S$4+1),FALSE)*$E816</f>
        <v>-1143.7165221818923</v>
      </c>
      <c r="T814" s="22">
        <f ca="1">VLOOKUP(CONCATENATE($F814," ",$G814),AllocFactorMatrix,(T$4+1),FALSE)*$E816</f>
        <v>-43713.472069661293</v>
      </c>
      <c r="U814" s="22">
        <f ca="1">VLOOKUP(CONCATENATE($F814," ",$G814),AllocFactorMatrix,(U$4+1),FALSE)*$E816</f>
        <v>-41488.180867599513</v>
      </c>
      <c r="V814" s="22">
        <f ca="1">VLOOKUP(CONCATENATE($F814," ",$G814),AllocFactorMatrix,(V$4+1),FALSE)*$E816</f>
        <v>-9740.2495289131111</v>
      </c>
      <c r="W814" s="22">
        <f t="shared" ca="1" si="408"/>
        <v>-96085.618988355825</v>
      </c>
      <c r="X814" s="22">
        <f ca="1">VLOOKUP(CONCATENATE($F814," ",$G814),AllocFactorMatrix,(X$4+1),FALSE)*$E816</f>
        <v>-385.36843423546838</v>
      </c>
      <c r="Y814" s="22">
        <f ca="1">VLOOKUP(CONCATENATE($F814," ",$G814),AllocFactorMatrix,(Y$4+1),FALSE)*$E816</f>
        <v>0</v>
      </c>
      <c r="Z814" s="22">
        <f t="shared" ca="1" si="404"/>
        <v>-385.36843423546838</v>
      </c>
      <c r="AA814" s="22">
        <f ca="1">VLOOKUP(CONCATENATE($F814," ",$G814),AllocFactorMatrix,(AA$4+1),FALSE)*$E816</f>
        <v>0</v>
      </c>
      <c r="AB814" s="22">
        <f ca="1">VLOOKUP(CONCATENATE($F814," ",$G814),AllocFactorMatrix,(AB$4+1),FALSE)*$E816</f>
        <v>-524.04401584775849</v>
      </c>
      <c r="AC814" s="22">
        <f ca="1">VLOOKUP(CONCATENATE($F814," ",$G814),AllocFactorMatrix,(AC$4+1),FALSE)*$E816</f>
        <v>0</v>
      </c>
    </row>
    <row r="815" spans="4:29" hidden="1" outlineLevel="1">
      <c r="F815" s="42" t="str">
        <f>F816</f>
        <v>CUST_DEP_FXNL</v>
      </c>
      <c r="G815" s="17" t="str">
        <f>$G$14</f>
        <v>CUSTOMER</v>
      </c>
      <c r="H815" s="21">
        <f t="shared" ca="1" si="402"/>
        <v>-9990508.6275239382</v>
      </c>
      <c r="I815" s="22">
        <f ca="1">VLOOKUP(CONCATENATE($F815," ",$G815),AllocFactorMatrix,(I$4+1),FALSE)*$E816</f>
        <v>-7948280.1849020738</v>
      </c>
      <c r="J815" s="22">
        <f ca="1">VLOOKUP(CONCATENATE($F815," ",$G815),AllocFactorMatrix,(J$4+1),FALSE)*$E816</f>
        <v>-1730060.3301761085</v>
      </c>
      <c r="K815" s="22">
        <f ca="1">VLOOKUP(CONCATENATE($F815," ",$G815),AllocFactorMatrix,(K$4+1),FALSE)*$E816</f>
        <v>-93241.380759802953</v>
      </c>
      <c r="L815" s="22">
        <f ca="1">VLOOKUP(CONCATENATE($F815," ",$G815),AllocFactorMatrix,(L$4+1),FALSE)*$E816</f>
        <v>-33836.01224234348</v>
      </c>
      <c r="M815" s="22">
        <f t="shared" ca="1" si="403"/>
        <v>-1857137.7231782549</v>
      </c>
      <c r="N815" s="22">
        <f ca="1">VLOOKUP(CONCATENATE($F815," ",$G815),AllocFactorMatrix,(N$4+1),FALSE)*$E816</f>
        <v>-24324.744439068429</v>
      </c>
      <c r="O815" s="22">
        <f ca="1">VLOOKUP(CONCATENATE($F815," ",$G815),AllocFactorMatrix,(O$4+1),FALSE)*$E816</f>
        <v>-20244.30784766097</v>
      </c>
      <c r="P815" s="22">
        <f ca="1">VLOOKUP(CONCATENATE($F815," ",$G815),AllocFactorMatrix,(P$4+1),FALSE)*$E816</f>
        <v>-8303.9123725733771</v>
      </c>
      <c r="Q815" s="22">
        <f ca="1">VLOOKUP(CONCATENATE($F815," ",$G815),AllocFactorMatrix,(Q$4+1),FALSE)*$E816</f>
        <v>0</v>
      </c>
      <c r="R815" s="22">
        <f t="shared" ca="1" si="405"/>
        <v>-52872.964659302772</v>
      </c>
      <c r="S815" s="22">
        <f ca="1">VLOOKUP(CONCATENATE($F815," ",$G815),AllocFactorMatrix,(S$4+1),FALSE)*$E816</f>
        <v>-327.47182380971526</v>
      </c>
      <c r="T815" s="22">
        <f ca="1">VLOOKUP(CONCATENATE($F815," ",$G815),AllocFactorMatrix,(T$4+1),FALSE)*$E816</f>
        <v>-15733.590470487257</v>
      </c>
      <c r="U815" s="22">
        <f ca="1">VLOOKUP(CONCATENATE($F815," ",$G815),AllocFactorMatrix,(U$4+1),FALSE)*$E816</f>
        <v>-5143.9219879747316</v>
      </c>
      <c r="V815" s="22">
        <f ca="1">VLOOKUP(CONCATENATE($F815," ",$G815),AllocFactorMatrix,(V$4+1),FALSE)*$E816</f>
        <v>-1674.1475864554379</v>
      </c>
      <c r="W815" s="22">
        <f t="shared" ca="1" si="408"/>
        <v>-22879.131868727141</v>
      </c>
      <c r="X815" s="22">
        <f ca="1">VLOOKUP(CONCATENATE($F815," ",$G815),AllocFactorMatrix,(X$4+1),FALSE)*$E816</f>
        <v>-681.28364798569396</v>
      </c>
      <c r="Y815" s="22">
        <f ca="1">VLOOKUP(CONCATENATE($F815," ",$G815),AllocFactorMatrix,(Y$4+1),FALSE)*$E816</f>
        <v>0</v>
      </c>
      <c r="Z815" s="22">
        <f t="shared" ca="1" si="404"/>
        <v>-681.28364798569396</v>
      </c>
      <c r="AA815" s="22">
        <f ca="1">VLOOKUP(CONCATENATE($F815," ",$G815),AllocFactorMatrix,(AA$4+1),FALSE)*$E816</f>
        <v>0</v>
      </c>
      <c r="AB815" s="22">
        <f ca="1">VLOOKUP(CONCATENATE($F815," ",$G815),AllocFactorMatrix,(AB$4+1),FALSE)*$E816</f>
        <v>-108657.33926758988</v>
      </c>
      <c r="AC815" s="22">
        <f ca="1">VLOOKUP(CONCATENATE($F815," ",$G815),AllocFactorMatrix,(AC$4+1),FALSE)*$E816</f>
        <v>0</v>
      </c>
    </row>
    <row r="816" spans="4:29" collapsed="1">
      <c r="D816" s="17" t="s">
        <v>202</v>
      </c>
      <c r="E816" s="19">
        <f>-39415318+3000003</f>
        <v>-36415315</v>
      </c>
      <c r="F816" s="42" t="s">
        <v>357</v>
      </c>
      <c r="G816" s="17" t="str">
        <f>$G$15</f>
        <v>TOTAL</v>
      </c>
      <c r="H816" s="21">
        <f t="shared" ca="1" si="402"/>
        <v>-36415315</v>
      </c>
      <c r="I816" s="22">
        <f ca="1">VLOOKUP(CONCATENATE($F816," ",$G816),AllocFactorMatrix,(I$4+1),FALSE)*$E816</f>
        <v>-23777648.660875656</v>
      </c>
      <c r="J816" s="22">
        <f ca="1">VLOOKUP(CONCATENATE($F816," ",$G816),AllocFactorMatrix,(J$4+1),FALSE)*$E816</f>
        <v>-5203040.4861309594</v>
      </c>
      <c r="K816" s="22">
        <f ca="1">VLOOKUP(CONCATENATE($F816," ",$G816),AllocFactorMatrix,(K$4+1),FALSE)*$E816</f>
        <v>-296518.35958948341</v>
      </c>
      <c r="L816" s="22">
        <f ca="1">VLOOKUP(CONCATENATE($F816," ",$G816),AllocFactorMatrix,(L$4+1),FALSE)*$E816</f>
        <v>-76386.561611968616</v>
      </c>
      <c r="M816" s="22">
        <f t="shared" ca="1" si="403"/>
        <v>-5575945.407332412</v>
      </c>
      <c r="N816" s="22">
        <f ca="1">VLOOKUP(CONCATENATE($F816," ",$G816),AllocFactorMatrix,(N$4+1),FALSE)*$E816</f>
        <v>-1191787.7639149185</v>
      </c>
      <c r="O816" s="22">
        <f ca="1">VLOOKUP(CONCATENATE($F816," ",$G816),AllocFactorMatrix,(O$4+1),FALSE)*$E816</f>
        <v>-829372.7588988113</v>
      </c>
      <c r="P816" s="22">
        <f ca="1">VLOOKUP(CONCATENATE($F816," ",$G816),AllocFactorMatrix,(P$4+1),FALSE)*$E816</f>
        <v>-120314.51191842984</v>
      </c>
      <c r="Q816" s="22">
        <f ca="1">VLOOKUP(CONCATENATE($F816," ",$G816),AllocFactorMatrix,(Q$4+1),FALSE)*$E816</f>
        <v>0</v>
      </c>
      <c r="R816" s="22">
        <f t="shared" ca="1" si="405"/>
        <v>-2141475.0347321597</v>
      </c>
      <c r="S816" s="22">
        <f ca="1">VLOOKUP(CONCATENATE($F816," ",$G816),AllocFactorMatrix,(S$4+1),FALSE)*$E816</f>
        <v>-72804.651222866843</v>
      </c>
      <c r="T816" s="22">
        <f ca="1">VLOOKUP(CONCATENATE($F816," ",$G816),AllocFactorMatrix,(T$4+1),FALSE)*$E816</f>
        <v>-2488516.5870241616</v>
      </c>
      <c r="U816" s="22">
        <f ca="1">VLOOKUP(CONCATENATE($F816," ",$G816),AllocFactorMatrix,(U$4+1),FALSE)*$E816</f>
        <v>-1861341.195191873</v>
      </c>
      <c r="V816" s="22">
        <f ca="1">VLOOKUP(CONCATENATE($F816," ",$G816),AllocFactorMatrix,(V$4+1),FALSE)*$E816</f>
        <v>-348093.56126574095</v>
      </c>
      <c r="W816" s="22">
        <f t="shared" ca="1" si="408"/>
        <v>-4770755.9947046423</v>
      </c>
      <c r="X816" s="22">
        <f ca="1">VLOOKUP(CONCATENATE($F816," ",$G816),AllocFactorMatrix,(X$4+1),FALSE)*$E816</f>
        <v>-29326.246154000386</v>
      </c>
      <c r="Y816" s="22">
        <f ca="1">VLOOKUP(CONCATENATE($F816," ",$G816),AllocFactorMatrix,(Y$4+1),FALSE)*$E816</f>
        <v>0</v>
      </c>
      <c r="Z816" s="22">
        <f t="shared" ca="1" si="404"/>
        <v>-29326.246154000386</v>
      </c>
      <c r="AA816" s="22">
        <f ca="1">VLOOKUP(CONCATENATE($F816," ",$G816),AllocFactorMatrix,(AA$4+1),FALSE)*$E816</f>
        <v>0</v>
      </c>
      <c r="AB816" s="22">
        <f ca="1">VLOOKUP(CONCATENATE($F816," ",$G816),AllocFactorMatrix,(AB$4+1),FALSE)*$E816</f>
        <v>-120163.65620112744</v>
      </c>
      <c r="AC816" s="22">
        <f ca="1">VLOOKUP(CONCATENATE($F816," ",$G816),AllocFactorMatrix,(AC$4+1),FALSE)*$E816</f>
        <v>0</v>
      </c>
    </row>
    <row r="817" spans="3:29">
      <c r="H817" s="21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</row>
    <row r="818" spans="3:29">
      <c r="C818" s="17" t="s">
        <v>336</v>
      </c>
      <c r="H818" s="21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</row>
    <row r="819" spans="3:29" hidden="1" outlineLevel="1">
      <c r="F819" s="42" t="str">
        <f>F826</f>
        <v>PROD_DEMAND</v>
      </c>
      <c r="G819" s="17" t="str">
        <f>$G$8</f>
        <v>PRODUCTION</v>
      </c>
      <c r="H819" s="21">
        <f t="shared" ref="H819:H842" si="409">SUBTOTAL(9,I819:AC819)</f>
        <v>39784726</v>
      </c>
      <c r="I819" s="22">
        <f>VLOOKUP(CONCATENATE($F819," ",$G819),AllocFactorMatrix,(I$4+1),FALSE)*$E826</f>
        <v>19725608.117190234</v>
      </c>
      <c r="J819" s="22">
        <f>VLOOKUP(CONCATENATE($F819," ",$G819),AllocFactorMatrix,(J$4+1),FALSE)*$E826</f>
        <v>4932740.8327039797</v>
      </c>
      <c r="K819" s="22">
        <f>VLOOKUP(CONCATENATE($F819," ",$G819),AllocFactorMatrix,(K$4+1),FALSE)*$E826</f>
        <v>62516.757186884606</v>
      </c>
      <c r="L819" s="22">
        <f>VLOOKUP(CONCATENATE($F819," ",$G819),AllocFactorMatrix,(L$4+1),FALSE)*$E826</f>
        <v>3128.9015549318397</v>
      </c>
      <c r="M819" s="22">
        <f t="shared" ref="M819:M834" si="410">SUBTOTAL(9,J819:L819)</f>
        <v>4998386.4914457966</v>
      </c>
      <c r="N819" s="22">
        <f>VLOOKUP(CONCATENATE($F819," ",$G819),AllocFactorMatrix,(N$4+1),FALSE)*$E826</f>
        <v>2213062.9871551837</v>
      </c>
      <c r="O819" s="22">
        <f>VLOOKUP(CONCATENATE($F819," ",$G819),AllocFactorMatrix,(O$4+1),FALSE)*$E826</f>
        <v>606549.31267061131</v>
      </c>
      <c r="P819" s="22">
        <f>VLOOKUP(CONCATENATE($F819," ",$G819),AllocFactorMatrix,(P$4+1),FALSE)*$E826</f>
        <v>96520.6818028548</v>
      </c>
      <c r="Q819" s="22">
        <f>VLOOKUP(CONCATENATE($F819," ",$G819),AllocFactorMatrix,(Q$4+1),FALSE)*$E826</f>
        <v>0</v>
      </c>
      <c r="R819" s="22">
        <f>SUBTOTAL(9,N819:Q819)</f>
        <v>2916132.9816286499</v>
      </c>
      <c r="S819" s="22">
        <f>VLOOKUP(CONCATENATE($F819," ",$G819),AllocFactorMatrix,(S$4+1),FALSE)*$E826</f>
        <v>95665.05156770091</v>
      </c>
      <c r="T819" s="22">
        <f>VLOOKUP(CONCATENATE($F819," ",$G819),AllocFactorMatrix,(T$4+1),FALSE)*$E826</f>
        <v>1740940.7525126939</v>
      </c>
      <c r="U819" s="22">
        <f>VLOOKUP(CONCATENATE($F819," ",$G819),AllocFactorMatrix,(U$4+1),FALSE)*$E826</f>
        <v>8482806.7218559589</v>
      </c>
      <c r="V819" s="22">
        <f>VLOOKUP(CONCATENATE($F819," ",$G819),AllocFactorMatrix,(V$4+1),FALSE)*$E826</f>
        <v>1080882.9805847125</v>
      </c>
      <c r="W819" s="22">
        <f>SUBTOTAL(9,S819:V819)</f>
        <v>11400295.506521067</v>
      </c>
      <c r="X819" s="22">
        <f>VLOOKUP(CONCATENATE($F819," ",$G819),AllocFactorMatrix,(X$4+1),FALSE)*$E826</f>
        <v>618946.53722999978</v>
      </c>
      <c r="Y819" s="22">
        <f>VLOOKUP(CONCATENATE($F819," ",$G819),AllocFactorMatrix,(Y$4+1),FALSE)*$E826</f>
        <v>11634.703570312568</v>
      </c>
      <c r="Z819" s="22">
        <f t="shared" ref="Z819:Z833" si="411">SUBTOTAL(9,X819:Y819)</f>
        <v>630581.24080031237</v>
      </c>
      <c r="AA819" s="22">
        <f>VLOOKUP(CONCATENATE($F819," ",$G819),AllocFactorMatrix,(AA$4+1),FALSE)*$E826</f>
        <v>9001.0500607804643</v>
      </c>
      <c r="AB819" s="22">
        <f>VLOOKUP(CONCATENATE($F819," ",$G819),AllocFactorMatrix,(AB$4+1),FALSE)*$E826</f>
        <v>84585.606455215617</v>
      </c>
      <c r="AC819" s="22">
        <f>VLOOKUP(CONCATENATE($F819," ",$G819),AllocFactorMatrix,(AC$4+1),FALSE)*$E826</f>
        <v>20135.00589795439</v>
      </c>
    </row>
    <row r="820" spans="3:29" hidden="1" outlineLevel="1">
      <c r="F820" s="42" t="str">
        <f>F826</f>
        <v>PROD_DEMAND</v>
      </c>
      <c r="G820" s="17" t="str">
        <f>$G$9</f>
        <v>BULKTRAN</v>
      </c>
      <c r="H820" s="21">
        <f t="shared" si="409"/>
        <v>0</v>
      </c>
      <c r="I820" s="22">
        <f>VLOOKUP(CONCATENATE($F820," ",$G820),AllocFactorMatrix,(I$4+1),FALSE)*$E826</f>
        <v>0</v>
      </c>
      <c r="J820" s="22">
        <f>VLOOKUP(CONCATENATE($F820," ",$G820),AllocFactorMatrix,(J$4+1),FALSE)*$E826</f>
        <v>0</v>
      </c>
      <c r="K820" s="22">
        <f>VLOOKUP(CONCATENATE($F820," ",$G820),AllocFactorMatrix,(K$4+1),FALSE)*$E826</f>
        <v>0</v>
      </c>
      <c r="L820" s="22">
        <f>VLOOKUP(CONCATENATE($F820," ",$G820),AllocFactorMatrix,(L$4+1),FALSE)*$E826</f>
        <v>0</v>
      </c>
      <c r="M820" s="22">
        <f t="shared" si="410"/>
        <v>0</v>
      </c>
      <c r="N820" s="22">
        <f>VLOOKUP(CONCATENATE($F820," ",$G820),AllocFactorMatrix,(N$4+1),FALSE)*$E826</f>
        <v>0</v>
      </c>
      <c r="O820" s="22">
        <f>VLOOKUP(CONCATENATE($F820," ",$G820),AllocFactorMatrix,(O$4+1),FALSE)*$E826</f>
        <v>0</v>
      </c>
      <c r="P820" s="22">
        <f>VLOOKUP(CONCATENATE($F820," ",$G820),AllocFactorMatrix,(P$4+1),FALSE)*$E826</f>
        <v>0</v>
      </c>
      <c r="Q820" s="22">
        <f>VLOOKUP(CONCATENATE($F820," ",$G820),AllocFactorMatrix,(Q$4+1),FALSE)*$E826</f>
        <v>0</v>
      </c>
      <c r="R820" s="22">
        <f t="shared" ref="R820:R826" si="412">SUBTOTAL(9,N820:Q820)</f>
        <v>0</v>
      </c>
      <c r="S820" s="22">
        <f>VLOOKUP(CONCATENATE($F820," ",$G820),AllocFactorMatrix,(S$4+1),FALSE)*$E826</f>
        <v>0</v>
      </c>
      <c r="T820" s="22">
        <f>VLOOKUP(CONCATENATE($F820," ",$G820),AllocFactorMatrix,(T$4+1),FALSE)*$E826</f>
        <v>0</v>
      </c>
      <c r="U820" s="22">
        <f>VLOOKUP(CONCATENATE($F820," ",$G820),AllocFactorMatrix,(U$4+1),FALSE)*$E826</f>
        <v>0</v>
      </c>
      <c r="V820" s="22">
        <f>VLOOKUP(CONCATENATE($F820," ",$G820),AllocFactorMatrix,(V$4+1),FALSE)*$E826</f>
        <v>0</v>
      </c>
      <c r="W820" s="22">
        <f t="shared" ref="W820:W826" si="413">SUBTOTAL(9,S820:V820)</f>
        <v>0</v>
      </c>
      <c r="X820" s="22">
        <f>VLOOKUP(CONCATENATE($F820," ",$G820),AllocFactorMatrix,(X$4+1),FALSE)*$E826</f>
        <v>0</v>
      </c>
      <c r="Y820" s="22">
        <f>VLOOKUP(CONCATENATE($F820," ",$G820),AllocFactorMatrix,(Y$4+1),FALSE)*$E826</f>
        <v>0</v>
      </c>
      <c r="Z820" s="22">
        <f t="shared" si="411"/>
        <v>0</v>
      </c>
      <c r="AA820" s="22">
        <f>VLOOKUP(CONCATENATE($F820," ",$G820),AllocFactorMatrix,(AA$4+1),FALSE)*$E826</f>
        <v>0</v>
      </c>
      <c r="AB820" s="22">
        <f>VLOOKUP(CONCATENATE($F820," ",$G820),AllocFactorMatrix,(AB$4+1),FALSE)*$E826</f>
        <v>0</v>
      </c>
      <c r="AC820" s="22">
        <f>VLOOKUP(CONCATENATE($F820," ",$G820),AllocFactorMatrix,(AC$4+1),FALSE)*$E826</f>
        <v>0</v>
      </c>
    </row>
    <row r="821" spans="3:29" hidden="1" outlineLevel="1">
      <c r="F821" s="42" t="str">
        <f>F826</f>
        <v>PROD_DEMAND</v>
      </c>
      <c r="G821" s="17" t="str">
        <f>$G$10</f>
        <v>SUBTRAN</v>
      </c>
      <c r="H821" s="21">
        <f t="shared" si="409"/>
        <v>0</v>
      </c>
      <c r="I821" s="22">
        <f>VLOOKUP(CONCATENATE($F821," ",$G821),AllocFactorMatrix,(I$4+1),FALSE)*$E826</f>
        <v>0</v>
      </c>
      <c r="J821" s="22">
        <f>VLOOKUP(CONCATENATE($F821," ",$G821),AllocFactorMatrix,(J$4+1),FALSE)*$E826</f>
        <v>0</v>
      </c>
      <c r="K821" s="22">
        <f>VLOOKUP(CONCATENATE($F821," ",$G821),AllocFactorMatrix,(K$4+1),FALSE)*$E826</f>
        <v>0</v>
      </c>
      <c r="L821" s="22">
        <f>VLOOKUP(CONCATENATE($F821," ",$G821),AllocFactorMatrix,(L$4+1),FALSE)*$E826</f>
        <v>0</v>
      </c>
      <c r="M821" s="22">
        <f t="shared" si="410"/>
        <v>0</v>
      </c>
      <c r="N821" s="22">
        <f>VLOOKUP(CONCATENATE($F821," ",$G821),AllocFactorMatrix,(N$4+1),FALSE)*$E826</f>
        <v>0</v>
      </c>
      <c r="O821" s="22">
        <f>VLOOKUP(CONCATENATE($F821," ",$G821),AllocFactorMatrix,(O$4+1),FALSE)*$E826</f>
        <v>0</v>
      </c>
      <c r="P821" s="22">
        <f>VLOOKUP(CONCATENATE($F821," ",$G821),AllocFactorMatrix,(P$4+1),FALSE)*$E826</f>
        <v>0</v>
      </c>
      <c r="Q821" s="22">
        <f>VLOOKUP(CONCATENATE($F821," ",$G821),AllocFactorMatrix,(Q$4+1),FALSE)*$E826</f>
        <v>0</v>
      </c>
      <c r="R821" s="22">
        <f t="shared" si="412"/>
        <v>0</v>
      </c>
      <c r="S821" s="22">
        <f>VLOOKUP(CONCATENATE($F821," ",$G821),AllocFactorMatrix,(S$4+1),FALSE)*$E826</f>
        <v>0</v>
      </c>
      <c r="T821" s="22">
        <f>VLOOKUP(CONCATENATE($F821," ",$G821),AllocFactorMatrix,(T$4+1),FALSE)*$E826</f>
        <v>0</v>
      </c>
      <c r="U821" s="22">
        <f>VLOOKUP(CONCATENATE($F821," ",$G821),AllocFactorMatrix,(U$4+1),FALSE)*$E826</f>
        <v>0</v>
      </c>
      <c r="V821" s="22">
        <f>VLOOKUP(CONCATENATE($F821," ",$G821),AllocFactorMatrix,(V$4+1),FALSE)*$E826</f>
        <v>0</v>
      </c>
      <c r="W821" s="22">
        <f t="shared" si="413"/>
        <v>0</v>
      </c>
      <c r="X821" s="22">
        <f>VLOOKUP(CONCATENATE($F821," ",$G821),AllocFactorMatrix,(X$4+1),FALSE)*$E826</f>
        <v>0</v>
      </c>
      <c r="Y821" s="22">
        <f>VLOOKUP(CONCATENATE($F821," ",$G821),AllocFactorMatrix,(Y$4+1),FALSE)*$E826</f>
        <v>0</v>
      </c>
      <c r="Z821" s="22">
        <f t="shared" si="411"/>
        <v>0</v>
      </c>
      <c r="AA821" s="22">
        <f>VLOOKUP(CONCATENATE($F821," ",$G821),AllocFactorMatrix,(AA$4+1),FALSE)*$E826</f>
        <v>0</v>
      </c>
      <c r="AB821" s="22">
        <f>VLOOKUP(CONCATENATE($F821," ",$G821),AllocFactorMatrix,(AB$4+1),FALSE)*$E826</f>
        <v>0</v>
      </c>
      <c r="AC821" s="22">
        <f>VLOOKUP(CONCATENATE($F821," ",$G821),AllocFactorMatrix,(AC$4+1),FALSE)*$E826</f>
        <v>0</v>
      </c>
    </row>
    <row r="822" spans="3:29" hidden="1" outlineLevel="1">
      <c r="F822" s="42" t="str">
        <f>F826</f>
        <v>PROD_DEMAND</v>
      </c>
      <c r="G822" s="17" t="str">
        <f>$G$11</f>
        <v>DISTPRI</v>
      </c>
      <c r="H822" s="21">
        <f t="shared" si="409"/>
        <v>0</v>
      </c>
      <c r="I822" s="22">
        <f>VLOOKUP(CONCATENATE($F822," ",$G822),AllocFactorMatrix,(I$4+1),FALSE)*$E826</f>
        <v>0</v>
      </c>
      <c r="J822" s="22">
        <f>VLOOKUP(CONCATENATE($F822," ",$G822),AllocFactorMatrix,(J$4+1),FALSE)*$E826</f>
        <v>0</v>
      </c>
      <c r="K822" s="22">
        <f>VLOOKUP(CONCATENATE($F822," ",$G822),AllocFactorMatrix,(K$4+1),FALSE)*$E826</f>
        <v>0</v>
      </c>
      <c r="L822" s="22">
        <f>VLOOKUP(CONCATENATE($F822," ",$G822),AllocFactorMatrix,(L$4+1),FALSE)*$E826</f>
        <v>0</v>
      </c>
      <c r="M822" s="22">
        <f t="shared" si="410"/>
        <v>0</v>
      </c>
      <c r="N822" s="22">
        <f>VLOOKUP(CONCATENATE($F822," ",$G822),AllocFactorMatrix,(N$4+1),FALSE)*$E826</f>
        <v>0</v>
      </c>
      <c r="O822" s="22">
        <f>VLOOKUP(CONCATENATE($F822," ",$G822),AllocFactorMatrix,(O$4+1),FALSE)*$E826</f>
        <v>0</v>
      </c>
      <c r="P822" s="22">
        <f>VLOOKUP(CONCATENATE($F822," ",$G822),AllocFactorMatrix,(P$4+1),FALSE)*$E826</f>
        <v>0</v>
      </c>
      <c r="Q822" s="22">
        <f>VLOOKUP(CONCATENATE($F822," ",$G822),AllocFactorMatrix,(Q$4+1),FALSE)*$E826</f>
        <v>0</v>
      </c>
      <c r="R822" s="22">
        <f t="shared" si="412"/>
        <v>0</v>
      </c>
      <c r="S822" s="22">
        <f>VLOOKUP(CONCATENATE($F822," ",$G822),AllocFactorMatrix,(S$4+1),FALSE)*$E826</f>
        <v>0</v>
      </c>
      <c r="T822" s="22">
        <f>VLOOKUP(CONCATENATE($F822," ",$G822),AllocFactorMatrix,(T$4+1),FALSE)*$E826</f>
        <v>0</v>
      </c>
      <c r="U822" s="22">
        <f>VLOOKUP(CONCATENATE($F822," ",$G822),AllocFactorMatrix,(U$4+1),FALSE)*$E826</f>
        <v>0</v>
      </c>
      <c r="V822" s="22">
        <f>VLOOKUP(CONCATENATE($F822," ",$G822),AllocFactorMatrix,(V$4+1),FALSE)*$E826</f>
        <v>0</v>
      </c>
      <c r="W822" s="22">
        <f t="shared" si="413"/>
        <v>0</v>
      </c>
      <c r="X822" s="22">
        <f>VLOOKUP(CONCATENATE($F822," ",$G822),AllocFactorMatrix,(X$4+1),FALSE)*$E826</f>
        <v>0</v>
      </c>
      <c r="Y822" s="22">
        <f>VLOOKUP(CONCATENATE($F822," ",$G822),AllocFactorMatrix,(Y$4+1),FALSE)*$E826</f>
        <v>0</v>
      </c>
      <c r="Z822" s="22">
        <f t="shared" si="411"/>
        <v>0</v>
      </c>
      <c r="AA822" s="22">
        <f>VLOOKUP(CONCATENATE($F822," ",$G822),AllocFactorMatrix,(AA$4+1),FALSE)*$E826</f>
        <v>0</v>
      </c>
      <c r="AB822" s="22">
        <f>VLOOKUP(CONCATENATE($F822," ",$G822),AllocFactorMatrix,(AB$4+1),FALSE)*$E826</f>
        <v>0</v>
      </c>
      <c r="AC822" s="22">
        <f>VLOOKUP(CONCATENATE($F822," ",$G822),AllocFactorMatrix,(AC$4+1),FALSE)*$E826</f>
        <v>0</v>
      </c>
    </row>
    <row r="823" spans="3:29" hidden="1" outlineLevel="1">
      <c r="F823" s="42" t="str">
        <f>F826</f>
        <v>PROD_DEMAND</v>
      </c>
      <c r="G823" s="17" t="str">
        <f>$G$12</f>
        <v>DISTSEC</v>
      </c>
      <c r="H823" s="21">
        <f t="shared" si="409"/>
        <v>0</v>
      </c>
      <c r="I823" s="22">
        <f>VLOOKUP(CONCATENATE($F823," ",$G823),AllocFactorMatrix,(I$4+1),FALSE)*$E826</f>
        <v>0</v>
      </c>
      <c r="J823" s="22">
        <f>VLOOKUP(CONCATENATE($F823," ",$G823),AllocFactorMatrix,(J$4+1),FALSE)*$E826</f>
        <v>0</v>
      </c>
      <c r="K823" s="22">
        <f>VLOOKUP(CONCATENATE($F823," ",$G823),AllocFactorMatrix,(K$4+1),FALSE)*$E826</f>
        <v>0</v>
      </c>
      <c r="L823" s="22">
        <f>VLOOKUP(CONCATENATE($F823," ",$G823),AllocFactorMatrix,(L$4+1),FALSE)*$E826</f>
        <v>0</v>
      </c>
      <c r="M823" s="22">
        <f t="shared" si="410"/>
        <v>0</v>
      </c>
      <c r="N823" s="22">
        <f>VLOOKUP(CONCATENATE($F823," ",$G823),AllocFactorMatrix,(N$4+1),FALSE)*$E826</f>
        <v>0</v>
      </c>
      <c r="O823" s="22">
        <f>VLOOKUP(CONCATENATE($F823," ",$G823),AllocFactorMatrix,(O$4+1),FALSE)*$E826</f>
        <v>0</v>
      </c>
      <c r="P823" s="22">
        <f>VLOOKUP(CONCATENATE($F823," ",$G823),AllocFactorMatrix,(P$4+1),FALSE)*$E826</f>
        <v>0</v>
      </c>
      <c r="Q823" s="22">
        <f>VLOOKUP(CONCATENATE($F823," ",$G823),AllocFactorMatrix,(Q$4+1),FALSE)*$E826</f>
        <v>0</v>
      </c>
      <c r="R823" s="22">
        <f t="shared" si="412"/>
        <v>0</v>
      </c>
      <c r="S823" s="22">
        <f>VLOOKUP(CONCATENATE($F823," ",$G823),AllocFactorMatrix,(S$4+1),FALSE)*$E826</f>
        <v>0</v>
      </c>
      <c r="T823" s="22">
        <f>VLOOKUP(CONCATENATE($F823," ",$G823),AllocFactorMatrix,(T$4+1),FALSE)*$E826</f>
        <v>0</v>
      </c>
      <c r="U823" s="22">
        <f>VLOOKUP(CONCATENATE($F823," ",$G823),AllocFactorMatrix,(U$4+1),FALSE)*$E826</f>
        <v>0</v>
      </c>
      <c r="V823" s="22">
        <f>VLOOKUP(CONCATENATE($F823," ",$G823),AllocFactorMatrix,(V$4+1),FALSE)*$E826</f>
        <v>0</v>
      </c>
      <c r="W823" s="22">
        <f t="shared" si="413"/>
        <v>0</v>
      </c>
      <c r="X823" s="22">
        <f>VLOOKUP(CONCATENATE($F823," ",$G823),AllocFactorMatrix,(X$4+1),FALSE)*$E826</f>
        <v>0</v>
      </c>
      <c r="Y823" s="22">
        <f>VLOOKUP(CONCATENATE($F823," ",$G823),AllocFactorMatrix,(Y$4+1),FALSE)*$E826</f>
        <v>0</v>
      </c>
      <c r="Z823" s="22">
        <f t="shared" si="411"/>
        <v>0</v>
      </c>
      <c r="AA823" s="22">
        <f>VLOOKUP(CONCATENATE($F823," ",$G823),AllocFactorMatrix,(AA$4+1),FALSE)*$E826</f>
        <v>0</v>
      </c>
      <c r="AB823" s="22">
        <f>VLOOKUP(CONCATENATE($F823," ",$G823),AllocFactorMatrix,(AB$4+1),FALSE)*$E826</f>
        <v>0</v>
      </c>
      <c r="AC823" s="22">
        <f>VLOOKUP(CONCATENATE($F823," ",$G823),AllocFactorMatrix,(AC$4+1),FALSE)*$E826</f>
        <v>0</v>
      </c>
    </row>
    <row r="824" spans="3:29" hidden="1" outlineLevel="1">
      <c r="F824" s="42" t="str">
        <f>F826</f>
        <v>PROD_DEMAND</v>
      </c>
      <c r="G824" s="17" t="str">
        <f>$G$13</f>
        <v>ENERGY</v>
      </c>
      <c r="H824" s="21">
        <f t="shared" si="409"/>
        <v>0</v>
      </c>
      <c r="I824" s="22">
        <f>VLOOKUP(CONCATENATE($F824," ",$G824),AllocFactorMatrix,(I$4+1),FALSE)*$E826</f>
        <v>0</v>
      </c>
      <c r="J824" s="22">
        <f>VLOOKUP(CONCATENATE($F824," ",$G824),AllocFactorMatrix,(J$4+1),FALSE)*$E826</f>
        <v>0</v>
      </c>
      <c r="K824" s="22">
        <f>VLOOKUP(CONCATENATE($F824," ",$G824),AllocFactorMatrix,(K$4+1),FALSE)*$E826</f>
        <v>0</v>
      </c>
      <c r="L824" s="22">
        <f>VLOOKUP(CONCATENATE($F824," ",$G824),AllocFactorMatrix,(L$4+1),FALSE)*$E826</f>
        <v>0</v>
      </c>
      <c r="M824" s="22">
        <f t="shared" si="410"/>
        <v>0</v>
      </c>
      <c r="N824" s="22">
        <f>VLOOKUP(CONCATENATE($F824," ",$G824),AllocFactorMatrix,(N$4+1),FALSE)*$E826</f>
        <v>0</v>
      </c>
      <c r="O824" s="22">
        <f>VLOOKUP(CONCATENATE($F824," ",$G824),AllocFactorMatrix,(O$4+1),FALSE)*$E826</f>
        <v>0</v>
      </c>
      <c r="P824" s="22">
        <f>VLOOKUP(CONCATENATE($F824," ",$G824),AllocFactorMatrix,(P$4+1),FALSE)*$E826</f>
        <v>0</v>
      </c>
      <c r="Q824" s="22">
        <f>VLOOKUP(CONCATENATE($F824," ",$G824),AllocFactorMatrix,(Q$4+1),FALSE)*$E826</f>
        <v>0</v>
      </c>
      <c r="R824" s="22">
        <f t="shared" si="412"/>
        <v>0</v>
      </c>
      <c r="S824" s="22">
        <f>VLOOKUP(CONCATENATE($F824," ",$G824),AllocFactorMatrix,(S$4+1),FALSE)*$E826</f>
        <v>0</v>
      </c>
      <c r="T824" s="22">
        <f>VLOOKUP(CONCATENATE($F824," ",$G824),AllocFactorMatrix,(T$4+1),FALSE)*$E826</f>
        <v>0</v>
      </c>
      <c r="U824" s="22">
        <f>VLOOKUP(CONCATENATE($F824," ",$G824),AllocFactorMatrix,(U$4+1),FALSE)*$E826</f>
        <v>0</v>
      </c>
      <c r="V824" s="22">
        <f>VLOOKUP(CONCATENATE($F824," ",$G824),AllocFactorMatrix,(V$4+1),FALSE)*$E826</f>
        <v>0</v>
      </c>
      <c r="W824" s="22">
        <f t="shared" si="413"/>
        <v>0</v>
      </c>
      <c r="X824" s="22">
        <f>VLOOKUP(CONCATENATE($F824," ",$G824),AllocFactorMatrix,(X$4+1),FALSE)*$E826</f>
        <v>0</v>
      </c>
      <c r="Y824" s="22">
        <f>VLOOKUP(CONCATENATE($F824," ",$G824),AllocFactorMatrix,(Y$4+1),FALSE)*$E826</f>
        <v>0</v>
      </c>
      <c r="Z824" s="22">
        <f t="shared" si="411"/>
        <v>0</v>
      </c>
      <c r="AA824" s="22">
        <f>VLOOKUP(CONCATENATE($F824," ",$G824),AllocFactorMatrix,(AA$4+1),FALSE)*$E826</f>
        <v>0</v>
      </c>
      <c r="AB824" s="22">
        <f>VLOOKUP(CONCATENATE($F824," ",$G824),AllocFactorMatrix,(AB$4+1),FALSE)*$E826</f>
        <v>0</v>
      </c>
      <c r="AC824" s="22">
        <f>VLOOKUP(CONCATENATE($F824," ",$G824),AllocFactorMatrix,(AC$4+1),FALSE)*$E826</f>
        <v>0</v>
      </c>
    </row>
    <row r="825" spans="3:29" hidden="1" outlineLevel="1">
      <c r="F825" s="42" t="str">
        <f>F826</f>
        <v>PROD_DEMAND</v>
      </c>
      <c r="G825" s="17" t="str">
        <f>$G$14</f>
        <v>CUSTOMER</v>
      </c>
      <c r="H825" s="21">
        <f t="shared" si="409"/>
        <v>0</v>
      </c>
      <c r="I825" s="22">
        <f>VLOOKUP(CONCATENATE($F825," ",$G825),AllocFactorMatrix,(I$4+1),FALSE)*$E826</f>
        <v>0</v>
      </c>
      <c r="J825" s="22">
        <f>VLOOKUP(CONCATENATE($F825," ",$G825),AllocFactorMatrix,(J$4+1),FALSE)*$E826</f>
        <v>0</v>
      </c>
      <c r="K825" s="22">
        <f>VLOOKUP(CONCATENATE($F825," ",$G825),AllocFactorMatrix,(K$4+1),FALSE)*$E826</f>
        <v>0</v>
      </c>
      <c r="L825" s="22">
        <f>VLOOKUP(CONCATENATE($F825," ",$G825),AllocFactorMatrix,(L$4+1),FALSE)*$E826</f>
        <v>0</v>
      </c>
      <c r="M825" s="22">
        <f t="shared" si="410"/>
        <v>0</v>
      </c>
      <c r="N825" s="22">
        <f>VLOOKUP(CONCATENATE($F825," ",$G825),AllocFactorMatrix,(N$4+1),FALSE)*$E826</f>
        <v>0</v>
      </c>
      <c r="O825" s="22">
        <f>VLOOKUP(CONCATENATE($F825," ",$G825),AllocFactorMatrix,(O$4+1),FALSE)*$E826</f>
        <v>0</v>
      </c>
      <c r="P825" s="22">
        <f>VLOOKUP(CONCATENATE($F825," ",$G825),AllocFactorMatrix,(P$4+1),FALSE)*$E826</f>
        <v>0</v>
      </c>
      <c r="Q825" s="22">
        <f>VLOOKUP(CONCATENATE($F825," ",$G825),AllocFactorMatrix,(Q$4+1),FALSE)*$E826</f>
        <v>0</v>
      </c>
      <c r="R825" s="22">
        <f t="shared" si="412"/>
        <v>0</v>
      </c>
      <c r="S825" s="22">
        <f>VLOOKUP(CONCATENATE($F825," ",$G825),AllocFactorMatrix,(S$4+1),FALSE)*$E826</f>
        <v>0</v>
      </c>
      <c r="T825" s="22">
        <f>VLOOKUP(CONCATENATE($F825," ",$G825),AllocFactorMatrix,(T$4+1),FALSE)*$E826</f>
        <v>0</v>
      </c>
      <c r="U825" s="22">
        <f>VLOOKUP(CONCATENATE($F825," ",$G825),AllocFactorMatrix,(U$4+1),FALSE)*$E826</f>
        <v>0</v>
      </c>
      <c r="V825" s="22">
        <f>VLOOKUP(CONCATENATE($F825," ",$G825),AllocFactorMatrix,(V$4+1),FALSE)*$E826</f>
        <v>0</v>
      </c>
      <c r="W825" s="22">
        <f t="shared" si="413"/>
        <v>0</v>
      </c>
      <c r="X825" s="22">
        <f>VLOOKUP(CONCATENATE($F825," ",$G825),AllocFactorMatrix,(X$4+1),FALSE)*$E826</f>
        <v>0</v>
      </c>
      <c r="Y825" s="22">
        <f>VLOOKUP(CONCATENATE($F825," ",$G825),AllocFactorMatrix,(Y$4+1),FALSE)*$E826</f>
        <v>0</v>
      </c>
      <c r="Z825" s="22">
        <f t="shared" si="411"/>
        <v>0</v>
      </c>
      <c r="AA825" s="22">
        <f>VLOOKUP(CONCATENATE($F825," ",$G825),AllocFactorMatrix,(AA$4+1),FALSE)*$E826</f>
        <v>0</v>
      </c>
      <c r="AB825" s="22">
        <f>VLOOKUP(CONCATENATE($F825," ",$G825),AllocFactorMatrix,(AB$4+1),FALSE)*$E826</f>
        <v>0</v>
      </c>
      <c r="AC825" s="22">
        <f>VLOOKUP(CONCATENATE($F825," ",$G825),AllocFactorMatrix,(AC$4+1),FALSE)*$E826</f>
        <v>0</v>
      </c>
    </row>
    <row r="826" spans="3:29" collapsed="1">
      <c r="D826" s="39" t="str">
        <f>D200</f>
        <v>Adj 4 - Remove FGD from Base Rates (Mitchell)</v>
      </c>
      <c r="E826" s="19">
        <v>39784726</v>
      </c>
      <c r="F826" s="42" t="s">
        <v>29</v>
      </c>
      <c r="G826" s="17" t="str">
        <f>$G$15</f>
        <v>TOTAL</v>
      </c>
      <c r="H826" s="21">
        <f t="shared" si="409"/>
        <v>39784726</v>
      </c>
      <c r="I826" s="22">
        <f>VLOOKUP(CONCATENATE($F826," ",$G826),AllocFactorMatrix,(I$4+1),FALSE)*$E826</f>
        <v>19725608.117190234</v>
      </c>
      <c r="J826" s="22">
        <f>VLOOKUP(CONCATENATE($F826," ",$G826),AllocFactorMatrix,(J$4+1),FALSE)*$E826</f>
        <v>4932740.8327039797</v>
      </c>
      <c r="K826" s="22">
        <f>VLOOKUP(CONCATENATE($F826," ",$G826),AllocFactorMatrix,(K$4+1),FALSE)*$E826</f>
        <v>62516.757186884606</v>
      </c>
      <c r="L826" s="22">
        <f>VLOOKUP(CONCATENATE($F826," ",$G826),AllocFactorMatrix,(L$4+1),FALSE)*$E826</f>
        <v>3128.9015549318397</v>
      </c>
      <c r="M826" s="22">
        <f t="shared" si="410"/>
        <v>4998386.4914457966</v>
      </c>
      <c r="N826" s="22">
        <f>VLOOKUP(CONCATENATE($F826," ",$G826),AllocFactorMatrix,(N$4+1),FALSE)*$E826</f>
        <v>2213062.9871551837</v>
      </c>
      <c r="O826" s="22">
        <f>VLOOKUP(CONCATENATE($F826," ",$G826),AllocFactorMatrix,(O$4+1),FALSE)*$E826</f>
        <v>606549.31267061131</v>
      </c>
      <c r="P826" s="22">
        <f>VLOOKUP(CONCATENATE($F826," ",$G826),AllocFactorMatrix,(P$4+1),FALSE)*$E826</f>
        <v>96520.6818028548</v>
      </c>
      <c r="Q826" s="22">
        <f>VLOOKUP(CONCATENATE($F826," ",$G826),AllocFactorMatrix,(Q$4+1),FALSE)*$E826</f>
        <v>0</v>
      </c>
      <c r="R826" s="22">
        <f t="shared" si="412"/>
        <v>2916132.9816286499</v>
      </c>
      <c r="S826" s="22">
        <f>VLOOKUP(CONCATENATE($F826," ",$G826),AllocFactorMatrix,(S$4+1),FALSE)*$E826</f>
        <v>95665.05156770091</v>
      </c>
      <c r="T826" s="22">
        <f>VLOOKUP(CONCATENATE($F826," ",$G826),AllocFactorMatrix,(T$4+1),FALSE)*$E826</f>
        <v>1740940.7525126939</v>
      </c>
      <c r="U826" s="22">
        <f>VLOOKUP(CONCATENATE($F826," ",$G826),AllocFactorMatrix,(U$4+1),FALSE)*$E826</f>
        <v>8482806.7218559589</v>
      </c>
      <c r="V826" s="22">
        <f>VLOOKUP(CONCATENATE($F826," ",$G826),AllocFactorMatrix,(V$4+1),FALSE)*$E826</f>
        <v>1080882.9805847125</v>
      </c>
      <c r="W826" s="22">
        <f t="shared" si="413"/>
        <v>11400295.506521067</v>
      </c>
      <c r="X826" s="22">
        <f>VLOOKUP(CONCATENATE($F826," ",$G826),AllocFactorMatrix,(X$4+1),FALSE)*$E826</f>
        <v>618946.53722999978</v>
      </c>
      <c r="Y826" s="22">
        <f>VLOOKUP(CONCATENATE($F826," ",$G826),AllocFactorMatrix,(Y$4+1),FALSE)*$E826</f>
        <v>11634.703570312568</v>
      </c>
      <c r="Z826" s="22">
        <f t="shared" si="411"/>
        <v>630581.24080031237</v>
      </c>
      <c r="AA826" s="22">
        <f>VLOOKUP(CONCATENATE($F826," ",$G826),AllocFactorMatrix,(AA$4+1),FALSE)*$E826</f>
        <v>9001.0500607804643</v>
      </c>
      <c r="AB826" s="22">
        <f>VLOOKUP(CONCATENATE($F826," ",$G826),AllocFactorMatrix,(AB$4+1),FALSE)*$E826</f>
        <v>84585.606455215617</v>
      </c>
      <c r="AC826" s="22">
        <f>VLOOKUP(CONCATENATE($F826," ",$G826),AllocFactorMatrix,(AC$4+1),FALSE)*$E826</f>
        <v>20135.00589795439</v>
      </c>
    </row>
    <row r="827" spans="3:29" hidden="1" outlineLevel="1">
      <c r="F827" s="42" t="str">
        <f>F834</f>
        <v>RB_GUP</v>
      </c>
      <c r="G827" s="17" t="str">
        <f>$G$8</f>
        <v>PRODUCTION</v>
      </c>
      <c r="H827" s="21">
        <f t="shared" ref="H827:H834" ca="1" si="414">SUBTOTAL(9,I827:AC827)</f>
        <v>9730208.8670678716</v>
      </c>
      <c r="I827" s="22">
        <f ca="1">VLOOKUP(CONCATENATE($F827," ",$G827),AllocFactorMatrix,(I$4+1),FALSE)*$E834</f>
        <v>4824320.9469430642</v>
      </c>
      <c r="J827" s="22">
        <f ca="1">VLOOKUP(CONCATENATE($F827," ",$G827),AllocFactorMatrix,(J$4+1),FALSE)*$E834</f>
        <v>1206407.6698510887</v>
      </c>
      <c r="K827" s="22">
        <f ca="1">VLOOKUP(CONCATENATE($F827," ",$G827),AllocFactorMatrix,(K$4+1),FALSE)*$E834</f>
        <v>15289.815119504749</v>
      </c>
      <c r="L827" s="22">
        <f ca="1">VLOOKUP(CONCATENATE($F827," ",$G827),AllocFactorMatrix,(L$4+1),FALSE)*$E834</f>
        <v>765.24004850455003</v>
      </c>
      <c r="M827" s="22">
        <f t="shared" ca="1" si="410"/>
        <v>1222462.7250190978</v>
      </c>
      <c r="N827" s="22">
        <f ca="1">VLOOKUP(CONCATENATE($F827," ",$G827),AllocFactorMatrix,(N$4+1),FALSE)*$E834</f>
        <v>541252.06495068176</v>
      </c>
      <c r="O827" s="22">
        <f ca="1">VLOOKUP(CONCATENATE($F827," ",$G827),AllocFactorMatrix,(O$4+1),FALSE)*$E834</f>
        <v>148344.65619950494</v>
      </c>
      <c r="P827" s="22">
        <f ca="1">VLOOKUP(CONCATENATE($F827," ",$G827),AllocFactorMatrix,(P$4+1),FALSE)*$E834</f>
        <v>23606.204902192218</v>
      </c>
      <c r="Q827" s="22">
        <f ca="1">VLOOKUP(CONCATENATE($F827," ",$G827),AllocFactorMatrix,(Q$4+1),FALSE)*$E834</f>
        <v>0</v>
      </c>
      <c r="R827" s="22">
        <f ca="1">SUBTOTAL(9,N827:Q827)</f>
        <v>713202.92605237896</v>
      </c>
      <c r="S827" s="22">
        <f ca="1">VLOOKUP(CONCATENATE($F827," ",$G827),AllocFactorMatrix,(S$4+1),FALSE)*$E834</f>
        <v>23396.942158971975</v>
      </c>
      <c r="T827" s="22">
        <f ca="1">VLOOKUP(CONCATENATE($F827," ",$G827),AllocFactorMatrix,(T$4+1),FALSE)*$E834</f>
        <v>425784.43664884922</v>
      </c>
      <c r="U827" s="22">
        <f ca="1">VLOOKUP(CONCATENATE($F827," ",$G827),AllocFactorMatrix,(U$4+1),FALSE)*$E834</f>
        <v>2074652.4981126124</v>
      </c>
      <c r="V827" s="22">
        <f ca="1">VLOOKUP(CONCATENATE($F827," ",$G827),AllocFactorMatrix,(V$4+1),FALSE)*$E834</f>
        <v>264353.13798436412</v>
      </c>
      <c r="W827" s="22">
        <f ca="1">SUBTOTAL(9,S827:V827)</f>
        <v>2788187.014904798</v>
      </c>
      <c r="X827" s="22">
        <f ca="1">VLOOKUP(CONCATENATE($F827," ",$G827),AllocFactorMatrix,(X$4+1),FALSE)*$E834</f>
        <v>151376.6636169946</v>
      </c>
      <c r="Y827" s="22">
        <f ca="1">VLOOKUP(CONCATENATE($F827," ",$G827),AllocFactorMatrix,(Y$4+1),FALSE)*$E834</f>
        <v>2845.5165393262114</v>
      </c>
      <c r="Z827" s="22">
        <f t="shared" ca="1" si="411"/>
        <v>154222.1801563208</v>
      </c>
      <c r="AA827" s="22">
        <f ca="1">VLOOKUP(CONCATENATE($F827," ",$G827),AllocFactorMatrix,(AA$4+1),FALSE)*$E834</f>
        <v>2201.4000326237719</v>
      </c>
      <c r="AB827" s="22">
        <f ca="1">VLOOKUP(CONCATENATE($F827," ",$G827),AllocFactorMatrix,(AB$4+1),FALSE)*$E834</f>
        <v>20687.225996148682</v>
      </c>
      <c r="AC827" s="22">
        <f ca="1">VLOOKUP(CONCATENATE($F827," ",$G827),AllocFactorMatrix,(AC$4+1),FALSE)*$E834</f>
        <v>4924.4479634405334</v>
      </c>
    </row>
    <row r="828" spans="3:29" hidden="1" outlineLevel="1">
      <c r="F828" s="42" t="str">
        <f>F834</f>
        <v>RB_GUP</v>
      </c>
      <c r="G828" s="17" t="str">
        <f>$G$9</f>
        <v>BULKTRAN</v>
      </c>
      <c r="H828" s="21">
        <f t="shared" ca="1" si="414"/>
        <v>6236630.1015988775</v>
      </c>
      <c r="I828" s="22">
        <f ca="1">VLOOKUP(CONCATENATE($F828," ",$G828),AllocFactorMatrix,(I$4+1),FALSE)*$E834</f>
        <v>3092174.6540622599</v>
      </c>
      <c r="J828" s="22">
        <f ca="1">VLOOKUP(CONCATENATE($F828," ",$G828),AllocFactorMatrix,(J$4+1),FALSE)*$E834</f>
        <v>773253.53354519908</v>
      </c>
      <c r="K828" s="22">
        <f ca="1">VLOOKUP(CONCATENATE($F828," ",$G828),AllocFactorMatrix,(K$4+1),FALSE)*$E834</f>
        <v>9800.0898567473469</v>
      </c>
      <c r="L828" s="22">
        <f ca="1">VLOOKUP(CONCATENATE($F828," ",$G828),AllocFactorMatrix,(L$4+1),FALSE)*$E834</f>
        <v>490.48475594446586</v>
      </c>
      <c r="M828" s="22">
        <f t="shared" ca="1" si="410"/>
        <v>783544.10815789085</v>
      </c>
      <c r="N828" s="22">
        <f ca="1">VLOOKUP(CONCATENATE($F828," ",$G828),AllocFactorMatrix,(N$4+1),FALSE)*$E834</f>
        <v>346918.44408897904</v>
      </c>
      <c r="O828" s="22">
        <f ca="1">VLOOKUP(CONCATENATE($F828," ",$G828),AllocFactorMatrix,(O$4+1),FALSE)*$E834</f>
        <v>95082.311274574182</v>
      </c>
      <c r="P828" s="22">
        <f ca="1">VLOOKUP(CONCATENATE($F828," ",$G828),AllocFactorMatrix,(P$4+1),FALSE)*$E834</f>
        <v>15130.524954690687</v>
      </c>
      <c r="Q828" s="22">
        <f ca="1">VLOOKUP(CONCATENATE($F828," ",$G828),AllocFactorMatrix,(Q$4+1),FALSE)*$E834</f>
        <v>0</v>
      </c>
      <c r="R828" s="22">
        <f t="shared" ref="R828:R834" ca="1" si="415">SUBTOTAL(9,N828:Q828)</f>
        <v>457131.28031824395</v>
      </c>
      <c r="S828" s="22">
        <f ca="1">VLOOKUP(CONCATENATE($F828," ",$G828),AllocFactorMatrix,(S$4+1),FALSE)*$E834</f>
        <v>14996.396865423489</v>
      </c>
      <c r="T828" s="22">
        <f ca="1">VLOOKUP(CONCATENATE($F828," ",$G828),AllocFactorMatrix,(T$4+1),FALSE)*$E834</f>
        <v>272908.84200687642</v>
      </c>
      <c r="U828" s="22">
        <f ca="1">VLOOKUP(CONCATENATE($F828," ",$G828),AllocFactorMatrix,(U$4+1),FALSE)*$E834</f>
        <v>1329759.7612604436</v>
      </c>
      <c r="V828" s="22">
        <f ca="1">VLOOKUP(CONCATENATE($F828," ",$G828),AllocFactorMatrix,(V$4+1),FALSE)*$E834</f>
        <v>169438.57632752162</v>
      </c>
      <c r="W828" s="22">
        <f t="shared" ref="W828:W834" ca="1" si="416">SUBTOTAL(9,S828:V828)</f>
        <v>1787103.5764602651</v>
      </c>
      <c r="X828" s="22">
        <f ca="1">VLOOKUP(CONCATENATE($F828," ",$G828),AllocFactorMatrix,(X$4+1),FALSE)*$E834</f>
        <v>97025.692859340212</v>
      </c>
      <c r="Y828" s="22">
        <f ca="1">VLOOKUP(CONCATENATE($F828," ",$G828),AllocFactorMatrix,(Y$4+1),FALSE)*$E834</f>
        <v>1823.8492458083358</v>
      </c>
      <c r="Z828" s="22">
        <f t="shared" ca="1" si="411"/>
        <v>98849.542105148546</v>
      </c>
      <c r="AA828" s="22">
        <f ca="1">VLOOKUP(CONCATENATE($F828," ",$G828),AllocFactorMatrix,(AA$4+1),FALSE)*$E834</f>
        <v>1410.9992803535172</v>
      </c>
      <c r="AB828" s="22">
        <f ca="1">VLOOKUP(CONCATENATE($F828," ",$G828),AllocFactorMatrix,(AB$4+1),FALSE)*$E834</f>
        <v>13259.589606840425</v>
      </c>
      <c r="AC828" s="22">
        <f ca="1">VLOOKUP(CONCATENATE($F828," ",$G828),AllocFactorMatrix,(AC$4+1),FALSE)*$E834</f>
        <v>3156.3516078771868</v>
      </c>
    </row>
    <row r="829" spans="3:29" hidden="1" outlineLevel="1">
      <c r="F829" s="42" t="str">
        <f>F834</f>
        <v>RB_GUP</v>
      </c>
      <c r="G829" s="17" t="str">
        <f>$G$10</f>
        <v>SUBTRAN</v>
      </c>
      <c r="H829" s="21">
        <f t="shared" ca="1" si="414"/>
        <v>1975829.3459455089</v>
      </c>
      <c r="I829" s="22">
        <f ca="1">VLOOKUP(CONCATENATE($F829," ",$G829),AllocFactorMatrix,(I$4+1),FALSE)*$E834</f>
        <v>953460.61272494495</v>
      </c>
      <c r="J829" s="22">
        <f ca="1">VLOOKUP(CONCATENATE($F829," ",$G829),AllocFactorMatrix,(J$4+1),FALSE)*$E834</f>
        <v>237882.15413698237</v>
      </c>
      <c r="K829" s="22">
        <f ca="1">VLOOKUP(CONCATENATE($F829," ",$G829),AllocFactorMatrix,(K$4+1),FALSE)*$E834</f>
        <v>3021.2442251405951</v>
      </c>
      <c r="L829" s="22">
        <f ca="1">VLOOKUP(CONCATENATE($F829," ",$G829),AllocFactorMatrix,(L$4+1),FALSE)*$E834</f>
        <v>194.77486729449112</v>
      </c>
      <c r="M829" s="22">
        <f t="shared" ca="1" si="410"/>
        <v>241098.17322941747</v>
      </c>
      <c r="N829" s="22">
        <f ca="1">VLOOKUP(CONCATENATE($F829," ",$G829),AllocFactorMatrix,(N$4+1),FALSE)*$E834</f>
        <v>105639.2498759294</v>
      </c>
      <c r="O829" s="22">
        <f ca="1">VLOOKUP(CONCATENATE($F829," ",$G829),AllocFactorMatrix,(O$4+1),FALSE)*$E834</f>
        <v>29000.708927179803</v>
      </c>
      <c r="P829" s="22">
        <f ca="1">VLOOKUP(CONCATENATE($F829," ",$G829),AllocFactorMatrix,(P$4+1),FALSE)*$E834</f>
        <v>5829.3572375722515</v>
      </c>
      <c r="Q829" s="22">
        <f ca="1">VLOOKUP(CONCATENATE($F829," ",$G829),AllocFactorMatrix,(Q$4+1),FALSE)*$E834</f>
        <v>0</v>
      </c>
      <c r="R829" s="22">
        <f t="shared" ca="1" si="415"/>
        <v>140469.31604068144</v>
      </c>
      <c r="S829" s="22">
        <f ca="1">VLOOKUP(CONCATENATE($F829," ",$G829),AllocFactorMatrix,(S$4+1),FALSE)*$E834</f>
        <v>4476.6694903264688</v>
      </c>
      <c r="T829" s="22">
        <f ca="1">VLOOKUP(CONCATENATE($F829," ",$G829),AllocFactorMatrix,(T$4+1),FALSE)*$E834</f>
        <v>83871.074233770996</v>
      </c>
      <c r="U829" s="22">
        <f ca="1">VLOOKUP(CONCATENATE($F829," ",$G829),AllocFactorMatrix,(U$4+1),FALSE)*$E834</f>
        <v>521210.37884198054</v>
      </c>
      <c r="V829" s="22">
        <f ca="1">VLOOKUP(CONCATENATE($F829," ",$G829),AllocFactorMatrix,(V$4+1),FALSE)*$E834</f>
        <v>0</v>
      </c>
      <c r="W829" s="22">
        <f t="shared" ca="1" si="416"/>
        <v>609558.12256607797</v>
      </c>
      <c r="X829" s="22">
        <f ca="1">VLOOKUP(CONCATENATE($F829," ",$G829),AllocFactorMatrix,(X$4+1),FALSE)*$E834</f>
        <v>29630.396680790258</v>
      </c>
      <c r="Y829" s="22">
        <f ca="1">VLOOKUP(CONCATENATE($F829," ",$G829),AllocFactorMatrix,(Y$4+1),FALSE)*$E834</f>
        <v>568.36509440461236</v>
      </c>
      <c r="Z829" s="22">
        <f t="shared" ca="1" si="411"/>
        <v>30198.761775194871</v>
      </c>
      <c r="AA829" s="22">
        <f ca="1">VLOOKUP(CONCATENATE($F829," ",$G829),AllocFactorMatrix,(AA$4+1),FALSE)*$E834</f>
        <v>432.30345180101261</v>
      </c>
      <c r="AB829" s="22">
        <f ca="1">VLOOKUP(CONCATENATE($F829," ",$G829),AllocFactorMatrix,(AB$4+1),FALSE)*$E834</f>
        <v>494.62095205381206</v>
      </c>
      <c r="AC829" s="22">
        <f ca="1">VLOOKUP(CONCATENATE($F829," ",$G829),AllocFactorMatrix,(AC$4+1),FALSE)*$E834</f>
        <v>117.43520533668115</v>
      </c>
    </row>
    <row r="830" spans="3:29" hidden="1" outlineLevel="1">
      <c r="F830" s="42" t="str">
        <f>F834</f>
        <v>RB_GUP</v>
      </c>
      <c r="G830" s="17" t="str">
        <f>$G$11</f>
        <v>DISTPRI</v>
      </c>
      <c r="H830" s="21">
        <f t="shared" ca="1" si="414"/>
        <v>2929053.4278136352</v>
      </c>
      <c r="I830" s="22">
        <f ca="1">VLOOKUP(CONCATENATE($F830," ",$G830),AllocFactorMatrix,(I$4+1),FALSE)*$E834</f>
        <v>1937334.1309435514</v>
      </c>
      <c r="J830" s="22">
        <f ca="1">VLOOKUP(CONCATENATE($F830," ",$G830),AllocFactorMatrix,(J$4+1),FALSE)*$E834</f>
        <v>480766.08582479879</v>
      </c>
      <c r="K830" s="22">
        <f ca="1">VLOOKUP(CONCATENATE($F830," ",$G830),AllocFactorMatrix,(K$4+1),FALSE)*$E834</f>
        <v>6103.7596149412011</v>
      </c>
      <c r="L830" s="22">
        <f ca="1">VLOOKUP(CONCATENATE($F830," ",$G830),AllocFactorMatrix,(L$4+1),FALSE)*$E834</f>
        <v>0</v>
      </c>
      <c r="M830" s="22">
        <f t="shared" ca="1" si="410"/>
        <v>486869.84543973999</v>
      </c>
      <c r="N830" s="22">
        <f ca="1">VLOOKUP(CONCATENATE($F830," ",$G830),AllocFactorMatrix,(N$4+1),FALSE)*$E834</f>
        <v>209851.21331682269</v>
      </c>
      <c r="O830" s="22">
        <f ca="1">VLOOKUP(CONCATENATE($F830," ",$G830),AllocFactorMatrix,(O$4+1),FALSE)*$E834</f>
        <v>57707.571172515105</v>
      </c>
      <c r="P830" s="22">
        <f ca="1">VLOOKUP(CONCATENATE($F830," ",$G830),AllocFactorMatrix,(P$4+1),FALSE)*$E834</f>
        <v>0</v>
      </c>
      <c r="Q830" s="22">
        <f ca="1">VLOOKUP(CONCATENATE($F830," ",$G830),AllocFactorMatrix,(Q$4+1),FALSE)*$E834</f>
        <v>0</v>
      </c>
      <c r="R830" s="22">
        <f t="shared" ca="1" si="415"/>
        <v>267558.78448933782</v>
      </c>
      <c r="S830" s="22">
        <f ca="1">VLOOKUP(CONCATENATE($F830," ",$G830),AllocFactorMatrix,(S$4+1),FALSE)*$E834</f>
        <v>8992.0455011390768</v>
      </c>
      <c r="T830" s="22">
        <f ca="1">VLOOKUP(CONCATENATE($F830," ",$G830),AllocFactorMatrix,(T$4+1),FALSE)*$E834</f>
        <v>166080.94576415286</v>
      </c>
      <c r="U830" s="22">
        <f ca="1">VLOOKUP(CONCATENATE($F830," ",$G830),AllocFactorMatrix,(U$4+1),FALSE)*$E834</f>
        <v>0</v>
      </c>
      <c r="V830" s="22">
        <f ca="1">VLOOKUP(CONCATENATE($F830," ",$G830),AllocFactorMatrix,(V$4+1),FALSE)*$E834</f>
        <v>0</v>
      </c>
      <c r="W830" s="22">
        <f t="shared" ca="1" si="416"/>
        <v>175072.99126529193</v>
      </c>
      <c r="X830" s="22">
        <f ca="1">VLOOKUP(CONCATENATE($F830," ",$G830),AllocFactorMatrix,(X$4+1),FALSE)*$E834</f>
        <v>58986.12301123768</v>
      </c>
      <c r="Y830" s="22">
        <f ca="1">VLOOKUP(CONCATENATE($F830," ",$G830),AllocFactorMatrix,(Y$4+1),FALSE)*$E834</f>
        <v>1132.8837695182854</v>
      </c>
      <c r="Z830" s="22">
        <f t="shared" ca="1" si="411"/>
        <v>60119.006780755968</v>
      </c>
      <c r="AA830" s="22">
        <f ca="1">VLOOKUP(CONCATENATE($F830," ",$G830),AllocFactorMatrix,(AA$4+1),FALSE)*$E834</f>
        <v>865.80996754302134</v>
      </c>
      <c r="AB830" s="22">
        <f ca="1">VLOOKUP(CONCATENATE($F830," ",$G830),AllocFactorMatrix,(AB$4+1),FALSE)*$E834</f>
        <v>996.3110794718873</v>
      </c>
      <c r="AC830" s="22">
        <f ca="1">VLOOKUP(CONCATENATE($F830," ",$G830),AllocFactorMatrix,(AC$4+1),FALSE)*$E834</f>
        <v>236.54784794326898</v>
      </c>
    </row>
    <row r="831" spans="3:29" hidden="1" outlineLevel="1">
      <c r="F831" s="42" t="str">
        <f>F834</f>
        <v>RB_GUP</v>
      </c>
      <c r="G831" s="17" t="str">
        <f>$G$12</f>
        <v>DISTSEC</v>
      </c>
      <c r="H831" s="21">
        <f t="shared" ca="1" si="414"/>
        <v>971436.38838465314</v>
      </c>
      <c r="I831" s="22">
        <f ca="1">VLOOKUP(CONCATENATE($F831," ",$G831),AllocFactorMatrix,(I$4+1),FALSE)*$E834</f>
        <v>738659.28439693991</v>
      </c>
      <c r="J831" s="22">
        <f ca="1">VLOOKUP(CONCATENATE($F831," ",$G831),AllocFactorMatrix,(J$4+1),FALSE)*$E834</f>
        <v>149093.11797438018</v>
      </c>
      <c r="K831" s="22">
        <f ca="1">VLOOKUP(CONCATENATE($F831," ",$G831),AllocFactorMatrix,(K$4+1),FALSE)*$E834</f>
        <v>0</v>
      </c>
      <c r="L831" s="22">
        <f ca="1">VLOOKUP(CONCATENATE($F831," ",$G831),AllocFactorMatrix,(L$4+1),FALSE)*$E834</f>
        <v>0</v>
      </c>
      <c r="M831" s="22">
        <f t="shared" ca="1" si="410"/>
        <v>149093.11797438018</v>
      </c>
      <c r="N831" s="22">
        <f ca="1">VLOOKUP(CONCATENATE($F831," ",$G831),AllocFactorMatrix,(N$4+1),FALSE)*$E834</f>
        <v>57105.690901020564</v>
      </c>
      <c r="O831" s="22">
        <f ca="1">VLOOKUP(CONCATENATE($F831," ",$G831),AllocFactorMatrix,(O$4+1),FALSE)*$E834</f>
        <v>0</v>
      </c>
      <c r="P831" s="22">
        <f ca="1">VLOOKUP(CONCATENATE($F831," ",$G831),AllocFactorMatrix,(P$4+1),FALSE)*$E834</f>
        <v>0</v>
      </c>
      <c r="Q831" s="22">
        <f ca="1">VLOOKUP(CONCATENATE($F831," ",$G831),AllocFactorMatrix,(Q$4+1),FALSE)*$E834</f>
        <v>0</v>
      </c>
      <c r="R831" s="22">
        <f t="shared" ca="1" si="415"/>
        <v>57105.690901020564</v>
      </c>
      <c r="S831" s="22">
        <f ca="1">VLOOKUP(CONCATENATE($F831," ",$G831),AllocFactorMatrix,(S$4+1),FALSE)*$E834</f>
        <v>2005.6716882631586</v>
      </c>
      <c r="T831" s="22">
        <f ca="1">VLOOKUP(CONCATENATE($F831," ",$G831),AllocFactorMatrix,(T$4+1),FALSE)*$E834</f>
        <v>0</v>
      </c>
      <c r="U831" s="22">
        <f ca="1">VLOOKUP(CONCATENATE($F831," ",$G831),AllocFactorMatrix,(U$4+1),FALSE)*$E834</f>
        <v>0</v>
      </c>
      <c r="V831" s="22">
        <f ca="1">VLOOKUP(CONCATENATE($F831," ",$G831),AllocFactorMatrix,(V$4+1),FALSE)*$E834</f>
        <v>0</v>
      </c>
      <c r="W831" s="22">
        <f t="shared" ca="1" si="416"/>
        <v>2005.6716882631586</v>
      </c>
      <c r="X831" s="22">
        <f ca="1">VLOOKUP(CONCATENATE($F831," ",$G831),AllocFactorMatrix,(X$4+1),FALSE)*$E834</f>
        <v>16564.50411145301</v>
      </c>
      <c r="Y831" s="22">
        <f ca="1">VLOOKUP(CONCATENATE($F831," ",$G831),AllocFactorMatrix,(Y$4+1),FALSE)*$E834</f>
        <v>0</v>
      </c>
      <c r="Z831" s="22">
        <f t="shared" ca="1" si="411"/>
        <v>16564.50411145301</v>
      </c>
      <c r="AA831" s="22">
        <f ca="1">VLOOKUP(CONCATENATE($F831," ",$G831),AllocFactorMatrix,(AA$4+1),FALSE)*$E834</f>
        <v>213.21435576782341</v>
      </c>
      <c r="AB831" s="22">
        <f ca="1">VLOOKUP(CONCATENATE($F831," ",$G831),AllocFactorMatrix,(AB$4+1),FALSE)*$E834</f>
        <v>6348.093256975536</v>
      </c>
      <c r="AC831" s="22">
        <f ca="1">VLOOKUP(CONCATENATE($F831," ",$G831),AllocFactorMatrix,(AC$4+1),FALSE)*$E834</f>
        <v>1446.8116998530872</v>
      </c>
    </row>
    <row r="832" spans="3:29" hidden="1" outlineLevel="1">
      <c r="F832" s="42" t="str">
        <f>F834</f>
        <v>RB_GUP</v>
      </c>
      <c r="G832" s="17" t="str">
        <f>$G$13</f>
        <v>ENERGY</v>
      </c>
      <c r="H832" s="21">
        <f t="shared" ca="1" si="414"/>
        <v>291644.71343451948</v>
      </c>
      <c r="I832" s="22">
        <f ca="1">VLOOKUP(CONCATENATE($F832," ",$G832),AllocFactorMatrix,(I$4+1),FALSE)*$E834</f>
        <v>107155.70491315333</v>
      </c>
      <c r="J832" s="22">
        <f ca="1">VLOOKUP(CONCATENATE($F832," ",$G832),AllocFactorMatrix,(J$4+1),FALSE)*$E834</f>
        <v>33849.245754538664</v>
      </c>
      <c r="K832" s="22">
        <f ca="1">VLOOKUP(CONCATENATE($F832," ",$G832),AllocFactorMatrix,(K$4+1),FALSE)*$E834</f>
        <v>422.72827246384992</v>
      </c>
      <c r="L832" s="22">
        <f ca="1">VLOOKUP(CONCATENATE($F832," ",$G832),AllocFactorMatrix,(L$4+1),FALSE)*$E834</f>
        <v>21.414454342694828</v>
      </c>
      <c r="M832" s="22">
        <f t="shared" ca="1" si="410"/>
        <v>34293.38848134521</v>
      </c>
      <c r="N832" s="22">
        <f ca="1">VLOOKUP(CONCATENATE($F832," ",$G832),AllocFactorMatrix,(N$4+1),FALSE)*$E834</f>
        <v>17149.528848726244</v>
      </c>
      <c r="O832" s="22">
        <f ca="1">VLOOKUP(CONCATENATE($F832," ",$G832),AllocFactorMatrix,(O$4+1),FALSE)*$E834</f>
        <v>4626.49151551052</v>
      </c>
      <c r="P832" s="22">
        <f ca="1">VLOOKUP(CONCATENATE($F832," ",$G832),AllocFactorMatrix,(P$4+1),FALSE)*$E834</f>
        <v>720.93904733993713</v>
      </c>
      <c r="Q832" s="22">
        <f ca="1">VLOOKUP(CONCATENATE($F832," ",$G832),AllocFactorMatrix,(Q$4+1),FALSE)*$E834</f>
        <v>0</v>
      </c>
      <c r="R832" s="22">
        <f t="shared" ca="1" si="415"/>
        <v>22496.959411576699</v>
      </c>
      <c r="S832" s="22">
        <f ca="1">VLOOKUP(CONCATENATE($F832," ",$G832),AllocFactorMatrix,(S$4+1),FALSE)*$E834</f>
        <v>863.68171984738262</v>
      </c>
      <c r="T832" s="22">
        <f ca="1">VLOOKUP(CONCATENATE($F832," ",$G832),AllocFactorMatrix,(T$4+1),FALSE)*$E834</f>
        <v>17071.796154340471</v>
      </c>
      <c r="U832" s="22">
        <f ca="1">VLOOKUP(CONCATENATE($F832," ",$G832),AllocFactorMatrix,(U$4+1),FALSE)*$E834</f>
        <v>89748.237180279917</v>
      </c>
      <c r="V832" s="22">
        <f ca="1">VLOOKUP(CONCATENATE($F832," ",$G832),AllocFactorMatrix,(V$4+1),FALSE)*$E834</f>
        <v>12549.750596047041</v>
      </c>
      <c r="W832" s="22">
        <f t="shared" ca="1" si="416"/>
        <v>120233.46565051482</v>
      </c>
      <c r="X832" s="22">
        <f ca="1">VLOOKUP(CONCATENATE($F832," ",$G832),AllocFactorMatrix,(X$4+1),FALSE)*$E834</f>
        <v>4821.7208387359506</v>
      </c>
      <c r="Y832" s="22">
        <f ca="1">VLOOKUP(CONCATENATE($F832," ",$G832),AllocFactorMatrix,(Y$4+1),FALSE)*$E834</f>
        <v>91.174700897752246</v>
      </c>
      <c r="Z832" s="22">
        <f t="shared" ca="1" si="411"/>
        <v>4912.8955396337024</v>
      </c>
      <c r="AA832" s="22">
        <f ca="1">VLOOKUP(CONCATENATE($F832," ",$G832),AllocFactorMatrix,(AA$4+1),FALSE)*$E834</f>
        <v>90.944493399124028</v>
      </c>
      <c r="AB832" s="22">
        <f ca="1">VLOOKUP(CONCATENATE($F832," ",$G832),AllocFactorMatrix,(AB$4+1),FALSE)*$E834</f>
        <v>1993.90600019421</v>
      </c>
      <c r="AC832" s="22">
        <f ca="1">VLOOKUP(CONCATENATE($F832," ",$G832),AllocFactorMatrix,(AC$4+1),FALSE)*$E834</f>
        <v>467.4489447025453</v>
      </c>
    </row>
    <row r="833" spans="4:29" hidden="1" outlineLevel="1">
      <c r="F833" s="42" t="str">
        <f>F834</f>
        <v>RB_GUP</v>
      </c>
      <c r="G833" s="17" t="str">
        <f>$G$14</f>
        <v>CUSTOMER</v>
      </c>
      <c r="H833" s="21">
        <f t="shared" ca="1" si="414"/>
        <v>7839518.1557549303</v>
      </c>
      <c r="I833" s="22">
        <f ca="1">VLOOKUP(CONCATENATE($F833," ",$G833),AllocFactorMatrix,(I$4+1),FALSE)*$E834</f>
        <v>5851284.9934137547</v>
      </c>
      <c r="J833" s="22">
        <f ca="1">VLOOKUP(CONCATENATE($F833," ",$G833),AllocFactorMatrix,(J$4+1),FALSE)*$E834</f>
        <v>1435291.6598565858</v>
      </c>
      <c r="K833" s="22">
        <f ca="1">VLOOKUP(CONCATENATE($F833," ",$G833),AllocFactorMatrix,(K$4+1),FALSE)*$E834</f>
        <v>15887.982628482965</v>
      </c>
      <c r="L833" s="22">
        <f ca="1">VLOOKUP(CONCATENATE($F833," ",$G833),AllocFactorMatrix,(L$4+1),FALSE)*$E834</f>
        <v>1170.4597267898866</v>
      </c>
      <c r="M833" s="22">
        <f t="shared" ca="1" si="410"/>
        <v>1452350.1022118586</v>
      </c>
      <c r="N833" s="22">
        <f ca="1">VLOOKUP(CONCATENATE($F833," ",$G833),AllocFactorMatrix,(N$4+1),FALSE)*$E834</f>
        <v>26626.09801419629</v>
      </c>
      <c r="O833" s="22">
        <f ca="1">VLOOKUP(CONCATENATE($F833," ",$G833),AllocFactorMatrix,(O$4+1),FALSE)*$E834</f>
        <v>8375.7031321018512</v>
      </c>
      <c r="P833" s="22">
        <f ca="1">VLOOKUP(CONCATENATE($F833," ",$G833),AllocFactorMatrix,(P$4+1),FALSE)*$E834</f>
        <v>3357.3563414590044</v>
      </c>
      <c r="Q833" s="22">
        <f ca="1">VLOOKUP(CONCATENATE($F833," ",$G833),AllocFactorMatrix,(Q$4+1),FALSE)*$E834</f>
        <v>0</v>
      </c>
      <c r="R833" s="22">
        <f t="shared" ca="1" si="415"/>
        <v>38359.15748775714</v>
      </c>
      <c r="S833" s="22">
        <f ca="1">VLOOKUP(CONCATENATE($F833," ",$G833),AllocFactorMatrix,(S$4+1),FALSE)*$E834</f>
        <v>247.29154690357223</v>
      </c>
      <c r="T833" s="22">
        <f ca="1">VLOOKUP(CONCATENATE($F833," ",$G833),AllocFactorMatrix,(T$4+1),FALSE)*$E834</f>
        <v>6144.5736650704221</v>
      </c>
      <c r="U833" s="22">
        <f ca="1">VLOOKUP(CONCATENATE($F833," ",$G833),AllocFactorMatrix,(U$4+1),FALSE)*$E834</f>
        <v>11127.456566169863</v>
      </c>
      <c r="V833" s="22">
        <f ca="1">VLOOKUP(CONCATENATE($F833," ",$G833),AllocFactorMatrix,(V$4+1),FALSE)*$E834</f>
        <v>2157.042754256247</v>
      </c>
      <c r="W833" s="22">
        <f t="shared" ca="1" si="416"/>
        <v>19676.364532400105</v>
      </c>
      <c r="X833" s="22">
        <f ca="1">VLOOKUP(CONCATENATE($F833," ",$G833),AllocFactorMatrix,(X$4+1),FALSE)*$E834</f>
        <v>8524.2050742938827</v>
      </c>
      <c r="Y833" s="22">
        <f ca="1">VLOOKUP(CONCATENATE($F833," ",$G833),AllocFactorMatrix,(Y$4+1),FALSE)*$E834</f>
        <v>99.503543038782368</v>
      </c>
      <c r="Z833" s="22">
        <f t="shared" ca="1" si="411"/>
        <v>8623.7086173326643</v>
      </c>
      <c r="AA833" s="22">
        <f ca="1">VLOOKUP(CONCATENATE($F833," ",$G833),AllocFactorMatrix,(AA$4+1),FALSE)*$E834</f>
        <v>609.82828160898475</v>
      </c>
      <c r="AB833" s="22">
        <f ca="1">VLOOKUP(CONCATENATE($F833," ",$G833),AllocFactorMatrix,(AB$4+1),FALSE)*$E834</f>
        <v>413424.28150868486</v>
      </c>
      <c r="AC833" s="22">
        <f ca="1">VLOOKUP(CONCATENATE($F833," ",$G833),AllocFactorMatrix,(AC$4+1),FALSE)*$E834</f>
        <v>55189.719701532333</v>
      </c>
    </row>
    <row r="834" spans="4:29" collapsed="1">
      <c r="D834" s="39" t="s">
        <v>707</v>
      </c>
      <c r="E834" s="19">
        <f>10300444+10596183+9077694</f>
        <v>29974321</v>
      </c>
      <c r="F834" s="42" t="s">
        <v>73</v>
      </c>
      <c r="G834" s="17" t="str">
        <f>$G$15</f>
        <v>TOTAL</v>
      </c>
      <c r="H834" s="21">
        <f t="shared" ca="1" si="414"/>
        <v>29974320.999999996</v>
      </c>
      <c r="I834" s="22">
        <f ca="1">VLOOKUP(CONCATENATE($F834," ",$G834),AllocFactorMatrix,(I$4+1),FALSE)*$E834</f>
        <v>17504390.327397667</v>
      </c>
      <c r="J834" s="22">
        <f ca="1">VLOOKUP(CONCATENATE($F834," ",$G834),AllocFactorMatrix,(J$4+1),FALSE)*$E834</f>
        <v>4316543.4669435732</v>
      </c>
      <c r="K834" s="22">
        <f ca="1">VLOOKUP(CONCATENATE($F834," ",$G834),AllocFactorMatrix,(K$4+1),FALSE)*$E834</f>
        <v>50525.619717280708</v>
      </c>
      <c r="L834" s="22">
        <f ca="1">VLOOKUP(CONCATENATE($F834," ",$G834),AllocFactorMatrix,(L$4+1),FALSE)*$E834</f>
        <v>2642.3738528760887</v>
      </c>
      <c r="M834" s="22">
        <f t="shared" ca="1" si="410"/>
        <v>4369711.4605137296</v>
      </c>
      <c r="N834" s="22">
        <f ca="1">VLOOKUP(CONCATENATE($F834," ",$G834),AllocFactorMatrix,(N$4+1),FALSE)*$E834</f>
        <v>1304542.2899963558</v>
      </c>
      <c r="O834" s="22">
        <f ca="1">VLOOKUP(CONCATENATE($F834," ",$G834),AllocFactorMatrix,(O$4+1),FALSE)*$E834</f>
        <v>343137.44222138642</v>
      </c>
      <c r="P834" s="22">
        <f ca="1">VLOOKUP(CONCATENATE($F834," ",$G834),AllocFactorMatrix,(P$4+1),FALSE)*$E834</f>
        <v>48644.382483254099</v>
      </c>
      <c r="Q834" s="22">
        <f ca="1">VLOOKUP(CONCATENATE($F834," ",$G834),AllocFactorMatrix,(Q$4+1),FALSE)*$E834</f>
        <v>0</v>
      </c>
      <c r="R834" s="22">
        <f t="shared" ca="1" si="415"/>
        <v>1696324.1147009963</v>
      </c>
      <c r="S834" s="22">
        <f ca="1">VLOOKUP(CONCATENATE($F834," ",$G834),AllocFactorMatrix,(S$4+1),FALSE)*$E834</f>
        <v>54978.698970875128</v>
      </c>
      <c r="T834" s="22">
        <f ca="1">VLOOKUP(CONCATENATE($F834," ",$G834),AllocFactorMatrix,(T$4+1),FALSE)*$E834</f>
        <v>971861.66847306048</v>
      </c>
      <c r="U834" s="22">
        <f ca="1">VLOOKUP(CONCATENATE($F834," ",$G834),AllocFactorMatrix,(U$4+1),FALSE)*$E834</f>
        <v>4026498.3319614865</v>
      </c>
      <c r="V834" s="22">
        <f ca="1">VLOOKUP(CONCATENATE($F834," ",$G834),AllocFactorMatrix,(V$4+1),FALSE)*$E834</f>
        <v>448498.50766218908</v>
      </c>
      <c r="W834" s="22">
        <f t="shared" ca="1" si="416"/>
        <v>5501837.2070676116</v>
      </c>
      <c r="X834" s="22">
        <f ca="1">VLOOKUP(CONCATENATE($F834," ",$G834),AllocFactorMatrix,(X$4+1),FALSE)*$E834</f>
        <v>366929.30619284563</v>
      </c>
      <c r="Y834" s="22">
        <f ca="1">VLOOKUP(CONCATENATE($F834," ",$G834),AllocFactorMatrix,(Y$4+1),FALSE)*$E834</f>
        <v>6561.2928929939799</v>
      </c>
      <c r="Z834" s="22">
        <f ca="1">SUBTOTAL(9,X834:Y834)</f>
        <v>373490.59908583958</v>
      </c>
      <c r="AA834" s="22">
        <f ca="1">VLOOKUP(CONCATENATE($F834," ",$G834),AllocFactorMatrix,(AA$4+1),FALSE)*$E834</f>
        <v>5824.4998630972559</v>
      </c>
      <c r="AB834" s="22">
        <f ca="1">VLOOKUP(CONCATENATE($F834," ",$G834),AllocFactorMatrix,(AB$4+1),FALSE)*$E834</f>
        <v>457204.0284003694</v>
      </c>
      <c r="AC834" s="22">
        <f ca="1">VLOOKUP(CONCATENATE($F834," ",$G834),AllocFactorMatrix,(AC$4+1),FALSE)*$E834</f>
        <v>65538.762970685639</v>
      </c>
    </row>
    <row r="835" spans="4:29" hidden="1" outlineLevel="1">
      <c r="F835" s="42" t="str">
        <f>F842</f>
        <v>RB_GUP</v>
      </c>
      <c r="G835" s="17" t="str">
        <f>$G$8</f>
        <v>PRODUCTION</v>
      </c>
      <c r="H835" s="21">
        <f t="shared" ca="1" si="409"/>
        <v>13473813.561718985</v>
      </c>
      <c r="I835" s="22">
        <f ca="1">VLOOKUP(CONCATENATE($F835," ",$G835),AllocFactorMatrix,(I$4+1),FALSE)*$E842</f>
        <v>6680432.2383055193</v>
      </c>
      <c r="J835" s="22">
        <f ca="1">VLOOKUP(CONCATENATE($F835," ",$G835),AllocFactorMatrix,(J$4+1),FALSE)*$E842</f>
        <v>1670561.4694476437</v>
      </c>
      <c r="K835" s="22">
        <f ca="1">VLOOKUP(CONCATENATE($F835," ",$G835),AllocFactorMatrix,(K$4+1),FALSE)*$E842</f>
        <v>21172.425086434894</v>
      </c>
      <c r="L835" s="22">
        <f ca="1">VLOOKUP(CONCATENATE($F835," ",$G835),AllocFactorMatrix,(L$4+1),FALSE)*$E842</f>
        <v>1059.6588299772186</v>
      </c>
      <c r="M835" s="22">
        <f t="shared" ref="M835:M842" ca="1" si="417">SUBTOTAL(9,J835:L835)</f>
        <v>1692793.5533640559</v>
      </c>
      <c r="N835" s="22">
        <f ca="1">VLOOKUP(CONCATENATE($F835," ",$G835),AllocFactorMatrix,(N$4+1),FALSE)*$E842</f>
        <v>749493.61444062321</v>
      </c>
      <c r="O835" s="22">
        <f ca="1">VLOOKUP(CONCATENATE($F835," ",$G835),AllocFactorMatrix,(O$4+1),FALSE)*$E842</f>
        <v>205418.84226908116</v>
      </c>
      <c r="P835" s="22">
        <f ca="1">VLOOKUP(CONCATENATE($F835," ",$G835),AllocFactorMatrix,(P$4+1),FALSE)*$E842</f>
        <v>32688.466208405393</v>
      </c>
      <c r="Q835" s="22">
        <f ca="1">VLOOKUP(CONCATENATE($F835," ",$G835),AllocFactorMatrix,(Q$4+1),FALSE)*$E842</f>
        <v>0</v>
      </c>
      <c r="R835" s="22">
        <f ca="1">SUBTOTAL(9,N835:Q835)</f>
        <v>987600.92291810981</v>
      </c>
      <c r="S835" s="22">
        <f ca="1">VLOOKUP(CONCATENATE($F835," ",$G835),AllocFactorMatrix,(S$4+1),FALSE)*$E842</f>
        <v>32398.691628426302</v>
      </c>
      <c r="T835" s="22">
        <f ca="1">VLOOKUP(CONCATENATE($F835," ",$G835),AllocFactorMatrix,(T$4+1),FALSE)*$E842</f>
        <v>589600.92175461468</v>
      </c>
      <c r="U835" s="22">
        <f ca="1">VLOOKUP(CONCATENATE($F835," ",$G835),AllocFactorMatrix,(U$4+1),FALSE)*$E842</f>
        <v>2872855.1819204129</v>
      </c>
      <c r="V835" s="22">
        <f ca="1">VLOOKUP(CONCATENATE($F835," ",$G835),AllocFactorMatrix,(V$4+1),FALSE)*$E842</f>
        <v>366060.4766370274</v>
      </c>
      <c r="W835" s="22">
        <f ca="1">SUBTOTAL(9,S835:V835)</f>
        <v>3860915.2719404809</v>
      </c>
      <c r="X835" s="22">
        <f ca="1">VLOOKUP(CONCATENATE($F835," ",$G835),AllocFactorMatrix,(X$4+1),FALSE)*$E842</f>
        <v>209617.38550891555</v>
      </c>
      <c r="Y835" s="22">
        <f ca="1">VLOOKUP(CONCATENATE($F835," ",$G835),AllocFactorMatrix,(Y$4+1),FALSE)*$E842</f>
        <v>3940.3017819516399</v>
      </c>
      <c r="Z835" s="22">
        <f t="shared" ref="Z835:Z841" ca="1" si="418">SUBTOTAL(9,X835:Y835)</f>
        <v>213557.68729086721</v>
      </c>
      <c r="AA835" s="22">
        <f ca="1">VLOOKUP(CONCATENATE($F835," ",$G835),AllocFactorMatrix,(AA$4+1),FALSE)*$E842</f>
        <v>3048.3676167244498</v>
      </c>
      <c r="AB835" s="22">
        <f ca="1">VLOOKUP(CONCATENATE($F835," ",$G835),AllocFactorMatrix,(AB$4+1),FALSE)*$E842</f>
        <v>28646.438117545636</v>
      </c>
      <c r="AC835" s="22">
        <f ca="1">VLOOKUP(CONCATENATE($F835," ",$G835),AllocFactorMatrix,(AC$4+1),FALSE)*$E842</f>
        <v>6819.0821656821145</v>
      </c>
    </row>
    <row r="836" spans="4:29" hidden="1" outlineLevel="1">
      <c r="F836" s="42" t="str">
        <f>F842</f>
        <v>RB_GUP</v>
      </c>
      <c r="G836" s="17" t="str">
        <f>$G$9</f>
        <v>BULKTRAN</v>
      </c>
      <c r="H836" s="21">
        <f t="shared" ca="1" si="409"/>
        <v>8636113.8173254859</v>
      </c>
      <c r="I836" s="22">
        <f ca="1">VLOOKUP(CONCATENATE($F836," ",$G836),AllocFactorMatrix,(I$4+1),FALSE)*$E842</f>
        <v>4281859.244575779</v>
      </c>
      <c r="J836" s="22">
        <f ca="1">VLOOKUP(CONCATENATE($F836," ",$G836),AllocFactorMatrix,(J$4+1),FALSE)*$E842</f>
        <v>1070755.4266579708</v>
      </c>
      <c r="K836" s="22">
        <f ca="1">VLOOKUP(CONCATENATE($F836," ",$G836),AllocFactorMatrix,(K$4+1),FALSE)*$E842</f>
        <v>13570.580593065701</v>
      </c>
      <c r="L836" s="22">
        <f ca="1">VLOOKUP(CONCATENATE($F836," ",$G836),AllocFactorMatrix,(L$4+1),FALSE)*$E842</f>
        <v>679.19406939231044</v>
      </c>
      <c r="M836" s="22">
        <f t="shared" ca="1" si="417"/>
        <v>1085005.2013204286</v>
      </c>
      <c r="N836" s="22">
        <f ca="1">VLOOKUP(CONCATENATE($F836," ",$G836),AllocFactorMatrix,(N$4+1),FALSE)*$E842</f>
        <v>480391.99370086147</v>
      </c>
      <c r="O836" s="22">
        <f ca="1">VLOOKUP(CONCATENATE($F836," ",$G836),AllocFactorMatrix,(O$4+1),FALSE)*$E842</f>
        <v>131664.32012234905</v>
      </c>
      <c r="P836" s="22">
        <f ca="1">VLOOKUP(CONCATENATE($F836," ",$G836),AllocFactorMatrix,(P$4+1),FALSE)*$E842</f>
        <v>20951.84955591528</v>
      </c>
      <c r="Q836" s="22">
        <f ca="1">VLOOKUP(CONCATENATE($F836," ",$G836),AllocFactorMatrix,(Q$4+1),FALSE)*$E842</f>
        <v>0</v>
      </c>
      <c r="R836" s="22">
        <f t="shared" ref="R836:R842" ca="1" si="419">SUBTOTAL(9,N836:Q836)</f>
        <v>633008.16337912576</v>
      </c>
      <c r="S836" s="22">
        <f ca="1">VLOOKUP(CONCATENATE($F836," ",$G836),AllocFactorMatrix,(S$4+1),FALSE)*$E842</f>
        <v>20766.116968581784</v>
      </c>
      <c r="T836" s="22">
        <f ca="1">VLOOKUP(CONCATENATE($F836," ",$G836),AllocFactorMatrix,(T$4+1),FALSE)*$E842</f>
        <v>377907.90586115647</v>
      </c>
      <c r="U836" s="22">
        <f ca="1">VLOOKUP(CONCATENATE($F836," ",$G836),AllocFactorMatrix,(U$4+1),FALSE)*$E842</f>
        <v>1841372.096927895</v>
      </c>
      <c r="V836" s="22">
        <f ca="1">VLOOKUP(CONCATENATE($F836," ",$G836),AllocFactorMatrix,(V$4+1),FALSE)*$E842</f>
        <v>234628.44619162619</v>
      </c>
      <c r="W836" s="22">
        <f t="shared" ref="W836:W842" ca="1" si="420">SUBTOTAL(9,S836:V836)</f>
        <v>2474674.5659492593</v>
      </c>
      <c r="X836" s="22">
        <f ca="1">VLOOKUP(CONCATENATE($F836," ",$G836),AllocFactorMatrix,(X$4+1),FALSE)*$E842</f>
        <v>134355.39916393452</v>
      </c>
      <c r="Y836" s="22">
        <f ca="1">VLOOKUP(CONCATENATE($F836," ",$G836),AllocFactorMatrix,(Y$4+1),FALSE)*$E842</f>
        <v>2525.5577797384485</v>
      </c>
      <c r="Z836" s="22">
        <f t="shared" ca="1" si="418"/>
        <v>136880.95694367297</v>
      </c>
      <c r="AA836" s="22">
        <f ca="1">VLOOKUP(CONCATENATE($F836," ",$G836),AllocFactorMatrix,(AA$4+1),FALSE)*$E842</f>
        <v>1953.8677431219355</v>
      </c>
      <c r="AB836" s="22">
        <f ca="1">VLOOKUP(CONCATENATE($F836," ",$G836),AllocFactorMatrix,(AB$4+1),FALSE)*$E842</f>
        <v>18361.089747224683</v>
      </c>
      <c r="AC836" s="22">
        <f ca="1">VLOOKUP(CONCATENATE($F836," ",$G836),AllocFactorMatrix,(AC$4+1),FALSE)*$E842</f>
        <v>4370.7276668753248</v>
      </c>
    </row>
    <row r="837" spans="4:29" hidden="1" outlineLevel="1">
      <c r="F837" s="42" t="str">
        <f>F842</f>
        <v>RB_GUP</v>
      </c>
      <c r="G837" s="17" t="str">
        <f>$G$10</f>
        <v>SUBTRAN</v>
      </c>
      <c r="H837" s="21">
        <f t="shared" ca="1" si="409"/>
        <v>2736010.7681907634</v>
      </c>
      <c r="I837" s="22">
        <f ca="1">VLOOKUP(CONCATENATE($F837," ",$G837),AllocFactorMatrix,(I$4+1),FALSE)*$E842</f>
        <v>1320295.4540655746</v>
      </c>
      <c r="J837" s="22">
        <f ca="1">VLOOKUP(CONCATENATE($F837," ",$G837),AllocFactorMatrix,(J$4+1),FALSE)*$E842</f>
        <v>329405.03521458904</v>
      </c>
      <c r="K837" s="22">
        <f ca="1">VLOOKUP(CONCATENATE($F837," ",$G837),AllocFactorMatrix,(K$4+1),FALSE)*$E842</f>
        <v>4183.6390122868434</v>
      </c>
      <c r="L837" s="22">
        <f ca="1">VLOOKUP(CONCATENATE($F837," ",$G837),AllocFactorMatrix,(L$4+1),FALSE)*$E842</f>
        <v>269.71263251262167</v>
      </c>
      <c r="M837" s="22">
        <f t="shared" ca="1" si="417"/>
        <v>333858.3868593885</v>
      </c>
      <c r="N837" s="22">
        <f ca="1">VLOOKUP(CONCATENATE($F837," ",$G837),AllocFactorMatrix,(N$4+1),FALSE)*$E842</f>
        <v>146282.93976766794</v>
      </c>
      <c r="O837" s="22">
        <f ca="1">VLOOKUP(CONCATENATE($F837," ",$G837),AllocFactorMatrix,(O$4+1),FALSE)*$E842</f>
        <v>40158.454004518178</v>
      </c>
      <c r="P837" s="22">
        <f ca="1">VLOOKUP(CONCATENATE($F837," ",$G837),AllocFactorMatrix,(P$4+1),FALSE)*$E842</f>
        <v>8072.1466185107993</v>
      </c>
      <c r="Q837" s="22">
        <f ca="1">VLOOKUP(CONCATENATE($F837," ",$G837),AllocFactorMatrix,(Q$4+1),FALSE)*$E842</f>
        <v>0</v>
      </c>
      <c r="R837" s="22">
        <f t="shared" ca="1" si="419"/>
        <v>194513.54039069693</v>
      </c>
      <c r="S837" s="22">
        <f ca="1">VLOOKUP(CONCATENATE($F837," ",$G837),AllocFactorMatrix,(S$4+1),FALSE)*$E842</f>
        <v>6199.0252125256511</v>
      </c>
      <c r="T837" s="22">
        <f ca="1">VLOOKUP(CONCATENATE($F837," ",$G837),AllocFactorMatrix,(T$4+1),FALSE)*$E842</f>
        <v>116139.66697792579</v>
      </c>
      <c r="U837" s="22">
        <f ca="1">VLOOKUP(CONCATENATE($F837," ",$G837),AllocFactorMatrix,(U$4+1),FALSE)*$E842</f>
        <v>721741.08150116249</v>
      </c>
      <c r="V837" s="22">
        <f ca="1">VLOOKUP(CONCATENATE($F837," ",$G837),AllocFactorMatrix,(V$4+1),FALSE)*$E842</f>
        <v>0</v>
      </c>
      <c r="W837" s="22">
        <f t="shared" ca="1" si="420"/>
        <v>844079.77369161393</v>
      </c>
      <c r="X837" s="22">
        <f ca="1">VLOOKUP(CONCATENATE($F837," ",$G837),AllocFactorMatrix,(X$4+1),FALSE)*$E842</f>
        <v>41030.408092056852</v>
      </c>
      <c r="Y837" s="22">
        <f ca="1">VLOOKUP(CONCATENATE($F837," ",$G837),AllocFactorMatrix,(Y$4+1),FALSE)*$E842</f>
        <v>787.03812236912995</v>
      </c>
      <c r="Z837" s="22">
        <f t="shared" ca="1" si="418"/>
        <v>41817.446214425981</v>
      </c>
      <c r="AA837" s="22">
        <f ca="1">VLOOKUP(CONCATENATE($F837," ",$G837),AllocFactorMatrix,(AA$4+1),FALSE)*$E842</f>
        <v>598.62806556686655</v>
      </c>
      <c r="AB837" s="22">
        <f ca="1">VLOOKUP(CONCATENATE($F837," ",$G837),AllocFactorMatrix,(AB$4+1),FALSE)*$E842</f>
        <v>684.92162735056343</v>
      </c>
      <c r="AC837" s="22">
        <f ca="1">VLOOKUP(CONCATENATE($F837," ",$G837),AllocFactorMatrix,(AC$4+1),FALSE)*$E842</f>
        <v>162.61727614542389</v>
      </c>
    </row>
    <row r="838" spans="4:29" hidden="1" outlineLevel="1">
      <c r="F838" s="42" t="str">
        <f>F842</f>
        <v>RB_GUP</v>
      </c>
      <c r="G838" s="17" t="str">
        <f>$G$11</f>
        <v>DISTPRI</v>
      </c>
      <c r="H838" s="21">
        <f t="shared" ca="1" si="409"/>
        <v>4055978.688417146</v>
      </c>
      <c r="I838" s="22">
        <f ca="1">VLOOKUP(CONCATENATE($F838," ",$G838),AllocFactorMatrix,(I$4+1),FALSE)*$E842</f>
        <v>2682704.887809291</v>
      </c>
      <c r="J838" s="22">
        <f ca="1">VLOOKUP(CONCATENATE($F838," ",$G838),AllocFactorMatrix,(J$4+1),FALSE)*$E842</f>
        <v>665736.23400057096</v>
      </c>
      <c r="K838" s="22">
        <f ca="1">VLOOKUP(CONCATENATE($F838," ",$G838),AllocFactorMatrix,(K$4+1),FALSE)*$E842</f>
        <v>8452.1226831639542</v>
      </c>
      <c r="L838" s="22">
        <f ca="1">VLOOKUP(CONCATENATE($F838," ",$G838),AllocFactorMatrix,(L$4+1),FALSE)*$E842</f>
        <v>0</v>
      </c>
      <c r="M838" s="22">
        <f t="shared" ca="1" si="417"/>
        <v>674188.35668373492</v>
      </c>
      <c r="N838" s="22">
        <f ca="1">VLOOKUP(CONCATENATE($F838," ",$G838),AllocFactorMatrix,(N$4+1),FALSE)*$E842</f>
        <v>290589.45831071708</v>
      </c>
      <c r="O838" s="22">
        <f ca="1">VLOOKUP(CONCATENATE($F838," ",$G838),AllocFactorMatrix,(O$4+1),FALSE)*$E842</f>
        <v>79910.006629940297</v>
      </c>
      <c r="P838" s="22">
        <f ca="1">VLOOKUP(CONCATENATE($F838," ",$G838),AllocFactorMatrix,(P$4+1),FALSE)*$E842</f>
        <v>0</v>
      </c>
      <c r="Q838" s="22">
        <f ca="1">VLOOKUP(CONCATENATE($F838," ",$G838),AllocFactorMatrix,(Q$4+1),FALSE)*$E842</f>
        <v>0</v>
      </c>
      <c r="R838" s="22">
        <f t="shared" ca="1" si="419"/>
        <v>370499.46494065737</v>
      </c>
      <c r="S838" s="22">
        <f ca="1">VLOOKUP(CONCATENATE($F838," ",$G838),AllocFactorMatrix,(S$4+1),FALSE)*$E842</f>
        <v>12451.648908678742</v>
      </c>
      <c r="T838" s="22">
        <f ca="1">VLOOKUP(CONCATENATE($F838," ",$G838),AllocFactorMatrix,(T$4+1),FALSE)*$E842</f>
        <v>229978.9994183841</v>
      </c>
      <c r="U838" s="22">
        <f ca="1">VLOOKUP(CONCATENATE($F838," ",$G838),AllocFactorMatrix,(U$4+1),FALSE)*$E842</f>
        <v>0</v>
      </c>
      <c r="V838" s="22">
        <f ca="1">VLOOKUP(CONCATENATE($F838," ",$G838),AllocFactorMatrix,(V$4+1),FALSE)*$E842</f>
        <v>0</v>
      </c>
      <c r="W838" s="22">
        <f t="shared" ca="1" si="420"/>
        <v>242430.64832706284</v>
      </c>
      <c r="X838" s="22">
        <f ca="1">VLOOKUP(CONCATENATE($F838," ",$G838),AllocFactorMatrix,(X$4+1),FALSE)*$E842</f>
        <v>81680.469046450817</v>
      </c>
      <c r="Y838" s="22">
        <f ca="1">VLOOKUP(CONCATENATE($F838," ",$G838),AllocFactorMatrix,(Y$4+1),FALSE)*$E842</f>
        <v>1568.7499524546768</v>
      </c>
      <c r="Z838" s="22">
        <f t="shared" ca="1" si="418"/>
        <v>83249.21899890549</v>
      </c>
      <c r="AA838" s="22">
        <f ca="1">VLOOKUP(CONCATENATE($F838," ",$G838),AllocFactorMatrix,(AA$4+1),FALSE)*$E842</f>
        <v>1198.9220624066652</v>
      </c>
      <c r="AB838" s="22">
        <f ca="1">VLOOKUP(CONCATENATE($F838," ",$G838),AllocFactorMatrix,(AB$4+1),FALSE)*$E842</f>
        <v>1379.6322275992884</v>
      </c>
      <c r="AC838" s="22">
        <f ca="1">VLOOKUP(CONCATENATE($F838," ",$G838),AllocFactorMatrix,(AC$4+1),FALSE)*$E842</f>
        <v>327.55736748885414</v>
      </c>
    </row>
    <row r="839" spans="4:29" hidden="1" outlineLevel="1">
      <c r="F839" s="42" t="str">
        <f>F842</f>
        <v>RB_GUP</v>
      </c>
      <c r="G839" s="17" t="str">
        <f>$G$12</f>
        <v>DISTSEC</v>
      </c>
      <c r="H839" s="21">
        <f t="shared" ca="1" si="409"/>
        <v>1345187.2372919281</v>
      </c>
      <c r="I839" s="22">
        <f ca="1">VLOOKUP(CONCATENATE($F839," ",$G839),AllocFactorMatrix,(I$4+1),FALSE)*$E842</f>
        <v>1022851.3713905774</v>
      </c>
      <c r="J839" s="22">
        <f ca="1">VLOOKUP(CONCATENATE($F839," ",$G839),AllocFactorMatrix,(J$4+1),FALSE)*$E842</f>
        <v>206455.26754530249</v>
      </c>
      <c r="K839" s="22">
        <f ca="1">VLOOKUP(CONCATENATE($F839," ",$G839),AllocFactorMatrix,(K$4+1),FALSE)*$E842</f>
        <v>0</v>
      </c>
      <c r="L839" s="22">
        <f ca="1">VLOOKUP(CONCATENATE($F839," ",$G839),AllocFactorMatrix,(L$4+1),FALSE)*$E842</f>
        <v>0</v>
      </c>
      <c r="M839" s="22">
        <f t="shared" ca="1" si="417"/>
        <v>206455.26754530249</v>
      </c>
      <c r="N839" s="22">
        <f ca="1">VLOOKUP(CONCATENATE($F839," ",$G839),AllocFactorMatrix,(N$4+1),FALSE)*$E842</f>
        <v>79076.558687004406</v>
      </c>
      <c r="O839" s="22">
        <f ca="1">VLOOKUP(CONCATENATE($F839," ",$G839),AllocFactorMatrix,(O$4+1),FALSE)*$E842</f>
        <v>0</v>
      </c>
      <c r="P839" s="22">
        <f ca="1">VLOOKUP(CONCATENATE($F839," ",$G839),AllocFactorMatrix,(P$4+1),FALSE)*$E842</f>
        <v>0</v>
      </c>
      <c r="Q839" s="22">
        <f ca="1">VLOOKUP(CONCATENATE($F839," ",$G839),AllocFactorMatrix,(Q$4+1),FALSE)*$E842</f>
        <v>0</v>
      </c>
      <c r="R839" s="22">
        <f t="shared" ca="1" si="419"/>
        <v>79076.558687004406</v>
      </c>
      <c r="S839" s="22">
        <f ca="1">VLOOKUP(CONCATENATE($F839," ",$G839),AllocFactorMatrix,(S$4+1),FALSE)*$E842</f>
        <v>2777.3346659740778</v>
      </c>
      <c r="T839" s="22">
        <f ca="1">VLOOKUP(CONCATENATE($F839," ",$G839),AllocFactorMatrix,(T$4+1),FALSE)*$E842</f>
        <v>0</v>
      </c>
      <c r="U839" s="22">
        <f ca="1">VLOOKUP(CONCATENATE($F839," ",$G839),AllocFactorMatrix,(U$4+1),FALSE)*$E842</f>
        <v>0</v>
      </c>
      <c r="V839" s="22">
        <f ca="1">VLOOKUP(CONCATENATE($F839," ",$G839),AllocFactorMatrix,(V$4+1),FALSE)*$E842</f>
        <v>0</v>
      </c>
      <c r="W839" s="22">
        <f t="shared" ca="1" si="420"/>
        <v>2777.3346659740778</v>
      </c>
      <c r="X839" s="22">
        <f ca="1">VLOOKUP(CONCATENATE($F839," ",$G839),AllocFactorMatrix,(X$4+1),FALSE)*$E842</f>
        <v>22937.538462861514</v>
      </c>
      <c r="Y839" s="22">
        <f ca="1">VLOOKUP(CONCATENATE($F839," ",$G839),AllocFactorMatrix,(Y$4+1),FALSE)*$E842</f>
        <v>0</v>
      </c>
      <c r="Z839" s="22">
        <f t="shared" ca="1" si="418"/>
        <v>22937.538462861514</v>
      </c>
      <c r="AA839" s="22">
        <f ca="1">VLOOKUP(CONCATENATE($F839," ",$G839),AllocFactorMatrix,(AA$4+1),FALSE)*$E842</f>
        <v>295.24653761758111</v>
      </c>
      <c r="AB839" s="22">
        <f ca="1">VLOOKUP(CONCATENATE($F839," ",$G839),AllocFactorMatrix,(AB$4+1),FALSE)*$E842</f>
        <v>8790.461354471272</v>
      </c>
      <c r="AC839" s="22">
        <f ca="1">VLOOKUP(CONCATENATE($F839," ",$G839),AllocFactorMatrix,(AC$4+1),FALSE)*$E842</f>
        <v>2003.4586481193001</v>
      </c>
    </row>
    <row r="840" spans="4:29" hidden="1" outlineLevel="1">
      <c r="F840" s="42" t="str">
        <f>F842</f>
        <v>RB_GUP</v>
      </c>
      <c r="G840" s="17" t="str">
        <f>$G$13</f>
        <v>ENERGY</v>
      </c>
      <c r="H840" s="21">
        <f t="shared" ca="1" si="409"/>
        <v>403852.22442422487</v>
      </c>
      <c r="I840" s="22">
        <f ca="1">VLOOKUP(CONCATENATE($F840," ",$G840),AllocFactorMatrix,(I$4+1),FALSE)*$E842</f>
        <v>148382.83636037511</v>
      </c>
      <c r="J840" s="22">
        <f ca="1">VLOOKUP(CONCATENATE($F840," ",$G840),AllocFactorMatrix,(J$4+1),FALSE)*$E842</f>
        <v>46872.418951361906</v>
      </c>
      <c r="K840" s="22">
        <f ca="1">VLOOKUP(CONCATENATE($F840," ",$G840),AllocFactorMatrix,(K$4+1),FALSE)*$E842</f>
        <v>585.36892766227277</v>
      </c>
      <c r="L840" s="22">
        <f ca="1">VLOOKUP(CONCATENATE($F840," ",$G840),AllocFactorMatrix,(L$4+1),FALSE)*$E842</f>
        <v>29.653460607198795</v>
      </c>
      <c r="M840" s="22">
        <f t="shared" ca="1" si="417"/>
        <v>47487.441339631383</v>
      </c>
      <c r="N840" s="22">
        <f ca="1">VLOOKUP(CONCATENATE($F840," ",$G840),AllocFactorMatrix,(N$4+1),FALSE)*$E842</f>
        <v>23747.645866176539</v>
      </c>
      <c r="O840" s="22">
        <f ca="1">VLOOKUP(CONCATENATE($F840," ",$G840),AllocFactorMatrix,(O$4+1),FALSE)*$E842</f>
        <v>6406.489827350244</v>
      </c>
      <c r="P840" s="22">
        <f ca="1">VLOOKUP(CONCATENATE($F840," ",$G840),AllocFactorMatrix,(P$4+1),FALSE)*$E842</f>
        <v>998.31344279753296</v>
      </c>
      <c r="Q840" s="22">
        <f ca="1">VLOOKUP(CONCATENATE($F840," ",$G840),AllocFactorMatrix,(Q$4+1),FALSE)*$E842</f>
        <v>0</v>
      </c>
      <c r="R840" s="22">
        <f t="shared" ca="1" si="419"/>
        <v>31152.449136324318</v>
      </c>
      <c r="S840" s="22">
        <f ca="1">VLOOKUP(CONCATENATE($F840," ",$G840),AllocFactorMatrix,(S$4+1),FALSE)*$E842</f>
        <v>1195.9749917881456</v>
      </c>
      <c r="T840" s="22">
        <f ca="1">VLOOKUP(CONCATENATE($F840," ",$G840),AllocFactorMatrix,(T$4+1),FALSE)*$E842</f>
        <v>23640.00626191801</v>
      </c>
      <c r="U840" s="22">
        <f ca="1">VLOOKUP(CONCATENATE($F840," ",$G840),AllocFactorMatrix,(U$4+1),FALSE)*$E842</f>
        <v>124278.01209414599</v>
      </c>
      <c r="V840" s="22">
        <f ca="1">VLOOKUP(CONCATENATE($F840," ",$G840),AllocFactorMatrix,(V$4+1),FALSE)*$E842</f>
        <v>17378.146973751907</v>
      </c>
      <c r="W840" s="22">
        <f t="shared" ca="1" si="420"/>
        <v>166492.14032160403</v>
      </c>
      <c r="X840" s="22">
        <f ca="1">VLOOKUP(CONCATENATE($F840," ",$G840),AllocFactorMatrix,(X$4+1),FALSE)*$E842</f>
        <v>6676.831763361809</v>
      </c>
      <c r="Y840" s="22">
        <f ca="1">VLOOKUP(CONCATENATE($F840," ",$G840),AllocFactorMatrix,(Y$4+1),FALSE)*$E842</f>
        <v>126.2532940684959</v>
      </c>
      <c r="Z840" s="22">
        <f t="shared" ca="1" si="418"/>
        <v>6803.0850574303049</v>
      </c>
      <c r="AA840" s="22">
        <f ca="1">VLOOKUP(CONCATENATE($F840," ",$G840),AllocFactorMatrix,(AA$4+1),FALSE)*$E842</f>
        <v>125.93451643901209</v>
      </c>
      <c r="AB840" s="22">
        <f ca="1">VLOOKUP(CONCATENATE($F840," ",$G840),AllocFactorMatrix,(AB$4+1),FALSE)*$E842</f>
        <v>2761.0422420773107</v>
      </c>
      <c r="AC840" s="22">
        <f ca="1">VLOOKUP(CONCATENATE($F840," ",$G840),AllocFactorMatrix,(AC$4+1),FALSE)*$E842</f>
        <v>647.29545034343505</v>
      </c>
    </row>
    <row r="841" spans="4:29" hidden="1" outlineLevel="1">
      <c r="F841" s="42" t="str">
        <f>F842</f>
        <v>RB_GUP</v>
      </c>
      <c r="G841" s="17" t="str">
        <f>$G$14</f>
        <v>CUSTOMER</v>
      </c>
      <c r="H841" s="21">
        <f t="shared" ca="1" si="409"/>
        <v>10855697.702631459</v>
      </c>
      <c r="I841" s="22">
        <f ca="1">VLOOKUP(CONCATENATE($F841," ",$G841),AllocFactorMatrix,(I$4+1),FALSE)*$E842</f>
        <v>8102510.8684536004</v>
      </c>
      <c r="J841" s="22">
        <f ca="1">VLOOKUP(CONCATENATE($F841," ",$G841),AllocFactorMatrix,(J$4+1),FALSE)*$E842</f>
        <v>1987506.3830387683</v>
      </c>
      <c r="K841" s="22">
        <f ca="1">VLOOKUP(CONCATENATE($F841," ",$G841),AllocFactorMatrix,(K$4+1),FALSE)*$E842</f>
        <v>22000.731817026081</v>
      </c>
      <c r="L841" s="22">
        <f ca="1">VLOOKUP(CONCATENATE($F841," ",$G841),AllocFactorMatrix,(L$4+1),FALSE)*$E842</f>
        <v>1620.7828994959505</v>
      </c>
      <c r="M841" s="22">
        <f t="shared" ca="1" si="417"/>
        <v>2011127.8977552904</v>
      </c>
      <c r="N841" s="22">
        <f ca="1">VLOOKUP(CONCATENATE($F841," ",$G841),AllocFactorMatrix,(N$4+1),FALSE)*$E842</f>
        <v>36870.234279713375</v>
      </c>
      <c r="O841" s="22">
        <f ca="1">VLOOKUP(CONCATENATE($F841," ",$G841),AllocFactorMatrix,(O$4+1),FALSE)*$E842</f>
        <v>11598.174714645505</v>
      </c>
      <c r="P841" s="22">
        <f ca="1">VLOOKUP(CONCATENATE($F841," ",$G841),AllocFactorMatrix,(P$4+1),FALSE)*$E842</f>
        <v>4649.0670470782225</v>
      </c>
      <c r="Q841" s="22">
        <f ca="1">VLOOKUP(CONCATENATE($F841," ",$G841),AllocFactorMatrix,(Q$4+1),FALSE)*$E842</f>
        <v>0</v>
      </c>
      <c r="R841" s="22">
        <f t="shared" ca="1" si="419"/>
        <v>53117.476041437098</v>
      </c>
      <c r="S841" s="22">
        <f ca="1">VLOOKUP(CONCATENATE($F841," ",$G841),AllocFactorMatrix,(S$4+1),FALSE)*$E842</f>
        <v>342.43460175299197</v>
      </c>
      <c r="T841" s="22">
        <f ca="1">VLOOKUP(CONCATENATE($F841," ",$G841),AllocFactorMatrix,(T$4+1),FALSE)*$E842</f>
        <v>8508.6395482850094</v>
      </c>
      <c r="U841" s="22">
        <f ca="1">VLOOKUP(CONCATENATE($F841," ",$G841),AllocFactorMatrix,(U$4+1),FALSE)*$E842</f>
        <v>15408.638934374549</v>
      </c>
      <c r="V841" s="22">
        <f ca="1">VLOOKUP(CONCATENATE($F841," ",$G841),AllocFactorMatrix,(V$4+1),FALSE)*$E842</f>
        <v>2986.9443002268868</v>
      </c>
      <c r="W841" s="22">
        <f t="shared" ca="1" si="420"/>
        <v>27246.657384639435</v>
      </c>
      <c r="X841" s="22">
        <f ca="1">VLOOKUP(CONCATENATE($F841," ",$G841),AllocFactorMatrix,(X$4+1),FALSE)*$E842</f>
        <v>11803.811357186723</v>
      </c>
      <c r="Y841" s="22">
        <f ca="1">VLOOKUP(CONCATENATE($F841," ",$G841),AllocFactorMatrix,(Y$4+1),FALSE)*$E842</f>
        <v>137.78657847444981</v>
      </c>
      <c r="Z841" s="22">
        <f t="shared" ca="1" si="418"/>
        <v>11941.597935661173</v>
      </c>
      <c r="AA841" s="22">
        <f ca="1">VLOOKUP(CONCATENATE($F841," ",$G841),AllocFactorMatrix,(AA$4+1),FALSE)*$E842</f>
        <v>844.4538738395006</v>
      </c>
      <c r="AB841" s="22">
        <f ca="1">VLOOKUP(CONCATENATE($F841," ",$G841),AllocFactorMatrix,(AB$4+1),FALSE)*$E842</f>
        <v>572485.31527301588</v>
      </c>
      <c r="AC841" s="22">
        <f ca="1">VLOOKUP(CONCATENATE($F841," ",$G841),AllocFactorMatrix,(AC$4+1),FALSE)*$E842</f>
        <v>76423.435913977359</v>
      </c>
    </row>
    <row r="842" spans="4:29" collapsed="1">
      <c r="D842" s="39" t="s">
        <v>708</v>
      </c>
      <c r="E842" s="19">
        <v>41506654</v>
      </c>
      <c r="F842" s="42" t="s">
        <v>73</v>
      </c>
      <c r="G842" s="17" t="str">
        <f>$G$15</f>
        <v>TOTAL</v>
      </c>
      <c r="H842" s="21">
        <f t="shared" ca="1" si="409"/>
        <v>41506654</v>
      </c>
      <c r="I842" s="22">
        <f ca="1">VLOOKUP(CONCATENATE($F842," ",$G842),AllocFactorMatrix,(I$4+1),FALSE)*$E842</f>
        <v>24239036.900960714</v>
      </c>
      <c r="J842" s="22">
        <f ca="1">VLOOKUP(CONCATENATE($F842," ",$G842),AllocFactorMatrix,(J$4+1),FALSE)*$E842</f>
        <v>5977292.2348562069</v>
      </c>
      <c r="K842" s="22">
        <f ca="1">VLOOKUP(CONCATENATE($F842," ",$G842),AllocFactorMatrix,(K$4+1),FALSE)*$E842</f>
        <v>69964.868119639737</v>
      </c>
      <c r="L842" s="22">
        <f ca="1">VLOOKUP(CONCATENATE($F842," ",$G842),AllocFactorMatrix,(L$4+1),FALSE)*$E842</f>
        <v>3659.0018919853001</v>
      </c>
      <c r="M842" s="22">
        <f t="shared" ca="1" si="417"/>
        <v>6050916.1048678318</v>
      </c>
      <c r="N842" s="22">
        <f ca="1">VLOOKUP(CONCATENATE($F842," ",$G842),AllocFactorMatrix,(N$4+1),FALSE)*$E842</f>
        <v>1806452.4450527637</v>
      </c>
      <c r="O842" s="22">
        <f ca="1">VLOOKUP(CONCATENATE($F842," ",$G842),AllocFactorMatrix,(O$4+1),FALSE)*$E842</f>
        <v>475156.28756788443</v>
      </c>
      <c r="P842" s="22">
        <f ca="1">VLOOKUP(CONCATENATE($F842," ",$G842),AllocFactorMatrix,(P$4+1),FALSE)*$E842</f>
        <v>67359.842872707231</v>
      </c>
      <c r="Q842" s="22">
        <f ca="1">VLOOKUP(CONCATENATE($F842," ",$G842),AllocFactorMatrix,(Q$4+1),FALSE)*$E842</f>
        <v>0</v>
      </c>
      <c r="R842" s="22">
        <f t="shared" ca="1" si="419"/>
        <v>2348968.5754933553</v>
      </c>
      <c r="S842" s="22">
        <f ca="1">VLOOKUP(CONCATENATE($F842," ",$G842),AllocFactorMatrix,(S$4+1),FALSE)*$E842</f>
        <v>76131.226977727696</v>
      </c>
      <c r="T842" s="22">
        <f ca="1">VLOOKUP(CONCATENATE($F842," ",$G842),AllocFactorMatrix,(T$4+1),FALSE)*$E842</f>
        <v>1345776.1398222842</v>
      </c>
      <c r="U842" s="22">
        <f ca="1">VLOOKUP(CONCATENATE($F842," ",$G842),AllocFactorMatrix,(U$4+1),FALSE)*$E842</f>
        <v>5575655.0113779912</v>
      </c>
      <c r="V842" s="22">
        <f ca="1">VLOOKUP(CONCATENATE($F842," ",$G842),AllocFactorMatrix,(V$4+1),FALSE)*$E842</f>
        <v>621054.01410263241</v>
      </c>
      <c r="W842" s="22">
        <f t="shared" ca="1" si="420"/>
        <v>7618616.3922806354</v>
      </c>
      <c r="X842" s="22">
        <f ca="1">VLOOKUP(CONCATENATE($F842," ",$G842),AllocFactorMatrix,(X$4+1),FALSE)*$E842</f>
        <v>508101.84339476778</v>
      </c>
      <c r="Y842" s="22">
        <f ca="1">VLOOKUP(CONCATENATE($F842," ",$G842),AllocFactorMatrix,(Y$4+1),FALSE)*$E842</f>
        <v>9085.687509056841</v>
      </c>
      <c r="Z842" s="22">
        <f ca="1">SUBTOTAL(9,X842:Y842)</f>
        <v>517187.53090382461</v>
      </c>
      <c r="AA842" s="22">
        <f ca="1">VLOOKUP(CONCATENATE($F842," ",$G842),AllocFactorMatrix,(AA$4+1),FALSE)*$E842</f>
        <v>8065.4204157160111</v>
      </c>
      <c r="AB842" s="22">
        <f ca="1">VLOOKUP(CONCATENATE($F842," ",$G842),AllocFactorMatrix,(AB$4+1),FALSE)*$E842</f>
        <v>633108.9005892846</v>
      </c>
      <c r="AC842" s="22">
        <f ca="1">VLOOKUP(CONCATENATE($F842," ",$G842),AllocFactorMatrix,(AC$4+1),FALSE)*$E842</f>
        <v>90754.174488631819</v>
      </c>
    </row>
    <row r="843" spans="4:29" hidden="1" outlineLevel="1">
      <c r="F843" s="42" t="str">
        <f>F850</f>
        <v>RB_GUP</v>
      </c>
      <c r="G843" s="17" t="str">
        <f>$G$8</f>
        <v>PRODUCTION</v>
      </c>
      <c r="H843" s="21">
        <f t="shared" ref="H843:H858" ca="1" si="421">SUBTOTAL(9,I843:AC843)</f>
        <v>127375.29588424797</v>
      </c>
      <c r="I843" s="22">
        <f ca="1">VLOOKUP(CONCATENATE($F843," ",$G843),AllocFactorMatrix,(I$4+1),FALSE)*$E850</f>
        <v>63153.763341836981</v>
      </c>
      <c r="J843" s="22">
        <f ca="1">VLOOKUP(CONCATENATE($F843," ",$G843),AllocFactorMatrix,(J$4+1),FALSE)*$E850</f>
        <v>15792.727165847038</v>
      </c>
      <c r="K843" s="22">
        <f ca="1">VLOOKUP(CONCATENATE($F843," ",$G843),AllocFactorMatrix,(K$4+1),FALSE)*$E850</f>
        <v>200.15446240356439</v>
      </c>
      <c r="L843" s="22">
        <f ca="1">VLOOKUP(CONCATENATE($F843," ",$G843),AllocFactorMatrix,(L$4+1),FALSE)*$E850</f>
        <v>10.017531887793483</v>
      </c>
      <c r="M843" s="22">
        <f t="shared" ref="M843:M858" ca="1" si="422">SUBTOTAL(9,J843:L843)</f>
        <v>16002.899160138397</v>
      </c>
      <c r="N843" s="22">
        <f ca="1">VLOOKUP(CONCATENATE($F843," ",$G843),AllocFactorMatrix,(N$4+1),FALSE)*$E850</f>
        <v>7085.3712251120978</v>
      </c>
      <c r="O843" s="22">
        <f ca="1">VLOOKUP(CONCATENATE($F843," ",$G843),AllocFactorMatrix,(O$4+1),FALSE)*$E850</f>
        <v>1941.9361633860779</v>
      </c>
      <c r="P843" s="22">
        <f ca="1">VLOOKUP(CONCATENATE($F843," ",$G843),AllocFactorMatrix,(P$4+1),FALSE)*$E850</f>
        <v>309.02186943773279</v>
      </c>
      <c r="Q843" s="22">
        <f ca="1">VLOOKUP(CONCATENATE($F843," ",$G843),AllocFactorMatrix,(Q$4+1),FALSE)*$E850</f>
        <v>0</v>
      </c>
      <c r="R843" s="22">
        <f ca="1">SUBTOTAL(9,N843:Q843)</f>
        <v>9336.3292579359077</v>
      </c>
      <c r="S843" s="22">
        <f ca="1">VLOOKUP(CONCATENATE($F843," ",$G843),AllocFactorMatrix,(S$4+1),FALSE)*$E850</f>
        <v>306.28247255536559</v>
      </c>
      <c r="T843" s="22">
        <f ca="1">VLOOKUP(CONCATENATE($F843," ",$G843),AllocFactorMatrix,(T$4+1),FALSE)*$E850</f>
        <v>5573.8185420266473</v>
      </c>
      <c r="U843" s="22">
        <f ca="1">VLOOKUP(CONCATENATE($F843," ",$G843),AllocFactorMatrix,(U$4+1),FALSE)*$E850</f>
        <v>27158.664260381993</v>
      </c>
      <c r="V843" s="22">
        <f ca="1">VLOOKUP(CONCATENATE($F843," ",$G843),AllocFactorMatrix,(V$4+1),FALSE)*$E850</f>
        <v>3460.5689999781716</v>
      </c>
      <c r="W843" s="22">
        <f ca="1">SUBTOTAL(9,S843:V843)</f>
        <v>36499.334274942172</v>
      </c>
      <c r="X843" s="22">
        <f ca="1">VLOOKUP(CONCATENATE($F843," ",$G843),AllocFactorMatrix,(X$4+1),FALSE)*$E850</f>
        <v>1981.6272786747838</v>
      </c>
      <c r="Y843" s="22">
        <f ca="1">VLOOKUP(CONCATENATE($F843," ",$G843),AllocFactorMatrix,(Y$4+1),FALSE)*$E850</f>
        <v>37.249818178817648</v>
      </c>
      <c r="Z843" s="22">
        <f t="shared" ref="Z843:Z849" ca="1" si="423">SUBTOTAL(9,X843:Y843)</f>
        <v>2018.8770968536014</v>
      </c>
      <c r="AA843" s="22">
        <f ca="1">VLOOKUP(CONCATENATE($F843," ",$G843),AllocFactorMatrix,(AA$4+1),FALSE)*$E850</f>
        <v>28.817878870419744</v>
      </c>
      <c r="AB843" s="22">
        <f ca="1">VLOOKUP(CONCATENATE($F843," ",$G843),AllocFactorMatrix,(AB$4+1),FALSE)*$E850</f>
        <v>270.81037707238806</v>
      </c>
      <c r="AC843" s="22">
        <f ca="1">VLOOKUP(CONCATENATE($F843," ",$G843),AllocFactorMatrix,(AC$4+1),FALSE)*$E850</f>
        <v>64.46449659809187</v>
      </c>
    </row>
    <row r="844" spans="4:29" hidden="1" outlineLevel="1">
      <c r="F844" s="42" t="str">
        <f>F850</f>
        <v>RB_GUP</v>
      </c>
      <c r="G844" s="17" t="str">
        <f>$G$9</f>
        <v>BULKTRAN</v>
      </c>
      <c r="H844" s="21">
        <f t="shared" ca="1" si="421"/>
        <v>81641.88614700819</v>
      </c>
      <c r="I844" s="22">
        <f ca="1">VLOOKUP(CONCATENATE($F844," ",$G844),AllocFactorMatrix,(I$4+1),FALSE)*$E850</f>
        <v>40478.746845815782</v>
      </c>
      <c r="J844" s="22">
        <f ca="1">VLOOKUP(CONCATENATE($F844," ",$G844),AllocFactorMatrix,(J$4+1),FALSE)*$E850</f>
        <v>10122.434058143734</v>
      </c>
      <c r="K844" s="22">
        <f ca="1">VLOOKUP(CONCATENATE($F844," ",$G844),AllocFactorMatrix,(K$4+1),FALSE)*$E850</f>
        <v>128.29008731973636</v>
      </c>
      <c r="L844" s="22">
        <f ca="1">VLOOKUP(CONCATENATE($F844," ",$G844),AllocFactorMatrix,(L$4+1),FALSE)*$E850</f>
        <v>6.420791348743788</v>
      </c>
      <c r="M844" s="22">
        <f t="shared" ca="1" si="422"/>
        <v>10257.144936812214</v>
      </c>
      <c r="N844" s="22">
        <f ca="1">VLOOKUP(CONCATENATE($F844," ",$G844),AllocFactorMatrix,(N$4+1),FALSE)*$E850</f>
        <v>4541.4070825442232</v>
      </c>
      <c r="O844" s="22">
        <f ca="1">VLOOKUP(CONCATENATE($F844," ",$G844),AllocFactorMatrix,(O$4+1),FALSE)*$E850</f>
        <v>1244.6945073242457</v>
      </c>
      <c r="P844" s="22">
        <f ca="1">VLOOKUP(CONCATENATE($F844," ",$G844),AllocFactorMatrix,(P$4+1),FALSE)*$E850</f>
        <v>198.06924181356118</v>
      </c>
      <c r="Q844" s="22">
        <f ca="1">VLOOKUP(CONCATENATE($F844," ",$G844),AllocFactorMatrix,(Q$4+1),FALSE)*$E850</f>
        <v>0</v>
      </c>
      <c r="R844" s="22">
        <f t="shared" ref="R844:R850" ca="1" si="424">SUBTOTAL(9,N844:Q844)</f>
        <v>5984.1708316820304</v>
      </c>
      <c r="S844" s="22">
        <f ca="1">VLOOKUP(CONCATENATE($F844," ",$G844),AllocFactorMatrix,(S$4+1),FALSE)*$E850</f>
        <v>196.31341053694578</v>
      </c>
      <c r="T844" s="22">
        <f ca="1">VLOOKUP(CONCATENATE($F844," ",$G844),AllocFactorMatrix,(T$4+1),FALSE)*$E850</f>
        <v>3572.5691991777962</v>
      </c>
      <c r="U844" s="22">
        <f ca="1">VLOOKUP(CONCATENATE($F844," ",$G844),AllocFactorMatrix,(U$4+1),FALSE)*$E850</f>
        <v>17407.493031190905</v>
      </c>
      <c r="V844" s="22">
        <f ca="1">VLOOKUP(CONCATENATE($F844," ",$G844),AllocFactorMatrix,(V$4+1),FALSE)*$E850</f>
        <v>2218.0704534482893</v>
      </c>
      <c r="W844" s="22">
        <f t="shared" ref="W844:W850" ca="1" si="425">SUBTOTAL(9,S844:V844)</f>
        <v>23394.446094353938</v>
      </c>
      <c r="X844" s="22">
        <f ca="1">VLOOKUP(CONCATENATE($F844," ",$G844),AllocFactorMatrix,(X$4+1),FALSE)*$E850</f>
        <v>1270.1347427557146</v>
      </c>
      <c r="Y844" s="22">
        <f ca="1">VLOOKUP(CONCATENATE($F844," ",$G844),AllocFactorMatrix,(Y$4+1),FALSE)*$E850</f>
        <v>23.875472819434471</v>
      </c>
      <c r="Z844" s="22">
        <f t="shared" ca="1" si="423"/>
        <v>1294.010215575149</v>
      </c>
      <c r="AA844" s="22">
        <f ca="1">VLOOKUP(CONCATENATE($F844," ",$G844),AllocFactorMatrix,(AA$4+1),FALSE)*$E850</f>
        <v>18.4709756268212</v>
      </c>
      <c r="AB844" s="22">
        <f ca="1">VLOOKUP(CONCATENATE($F844," ",$G844),AllocFactorMatrix,(AB$4+1),FALSE)*$E850</f>
        <v>173.577378712935</v>
      </c>
      <c r="AC844" s="22">
        <f ca="1">VLOOKUP(CONCATENATE($F844," ",$G844),AllocFactorMatrix,(AC$4+1),FALSE)*$E850</f>
        <v>41.318868429309539</v>
      </c>
    </row>
    <row r="845" spans="4:29" hidden="1" outlineLevel="1">
      <c r="F845" s="42" t="str">
        <f>F850</f>
        <v>RB_GUP</v>
      </c>
      <c r="G845" s="17" t="str">
        <f>$G$10</f>
        <v>SUBTRAN</v>
      </c>
      <c r="H845" s="21">
        <f t="shared" ca="1" si="421"/>
        <v>25864.999507706223</v>
      </c>
      <c r="I845" s="22">
        <f ca="1">VLOOKUP(CONCATENATE($F845," ",$G845),AllocFactorMatrix,(I$4+1),FALSE)*$E850</f>
        <v>12481.471807954465</v>
      </c>
      <c r="J845" s="22">
        <f ca="1">VLOOKUP(CONCATENATE($F845," ",$G845),AllocFactorMatrix,(J$4+1),FALSE)*$E850</f>
        <v>3114.0451538848811</v>
      </c>
      <c r="K845" s="22">
        <f ca="1">VLOOKUP(CONCATENATE($F845," ",$G845),AllocFactorMatrix,(K$4+1),FALSE)*$E850</f>
        <v>39.550217510574882</v>
      </c>
      <c r="L845" s="22">
        <f ca="1">VLOOKUP(CONCATENATE($F845," ",$G845),AllocFactorMatrix,(L$4+1),FALSE)*$E850</f>
        <v>2.5497403695432799</v>
      </c>
      <c r="M845" s="22">
        <f t="shared" ca="1" si="422"/>
        <v>3156.145111764999</v>
      </c>
      <c r="N845" s="22">
        <f ca="1">VLOOKUP(CONCATENATE($F845," ",$G845),AllocFactorMatrix,(N$4+1),FALSE)*$E850</f>
        <v>1382.8922784461593</v>
      </c>
      <c r="O845" s="22">
        <f ca="1">VLOOKUP(CONCATENATE($F845," ",$G845),AllocFactorMatrix,(O$4+1),FALSE)*$E850</f>
        <v>379.63973136844191</v>
      </c>
      <c r="P845" s="22">
        <f ca="1">VLOOKUP(CONCATENATE($F845," ",$G845),AllocFactorMatrix,(P$4+1),FALSE)*$E850</f>
        <v>76.31039714510257</v>
      </c>
      <c r="Q845" s="22">
        <f ca="1">VLOOKUP(CONCATENATE($F845," ",$G845),AllocFactorMatrix,(Q$4+1),FALSE)*$E850</f>
        <v>0</v>
      </c>
      <c r="R845" s="22">
        <f t="shared" ca="1" si="424"/>
        <v>1838.8424069597038</v>
      </c>
      <c r="S845" s="22">
        <f ca="1">VLOOKUP(CONCATENATE($F845," ",$G845),AllocFactorMatrix,(S$4+1),FALSE)*$E850</f>
        <v>58.602760608380464</v>
      </c>
      <c r="T845" s="22">
        <f ca="1">VLOOKUP(CONCATENATE($F845," ",$G845),AllocFactorMatrix,(T$4+1),FALSE)*$E850</f>
        <v>1097.9315082139219</v>
      </c>
      <c r="U845" s="22">
        <f ca="1">VLOOKUP(CONCATENATE($F845," ",$G845),AllocFactorMatrix,(U$4+1),FALSE)*$E850</f>
        <v>6823.0114204058373</v>
      </c>
      <c r="V845" s="22">
        <f ca="1">VLOOKUP(CONCATENATE($F845," ",$G845),AllocFactorMatrix,(V$4+1),FALSE)*$E850</f>
        <v>0</v>
      </c>
      <c r="W845" s="22">
        <f t="shared" ca="1" si="425"/>
        <v>7979.54568922814</v>
      </c>
      <c r="X845" s="22">
        <f ca="1">VLOOKUP(CONCATENATE($F845," ",$G845),AllocFactorMatrix,(X$4+1),FALSE)*$E850</f>
        <v>387.88278812360369</v>
      </c>
      <c r="Y845" s="22">
        <f ca="1">VLOOKUP(CONCATENATE($F845," ",$G845),AllocFactorMatrix,(Y$4+1),FALSE)*$E850</f>
        <v>7.440299900970361</v>
      </c>
      <c r="Z845" s="22">
        <f t="shared" ca="1" si="423"/>
        <v>395.32308802457408</v>
      </c>
      <c r="AA845" s="22">
        <f ca="1">VLOOKUP(CONCATENATE($F845," ",$G845),AllocFactorMatrix,(AA$4+1),FALSE)*$E850</f>
        <v>5.6591570476255431</v>
      </c>
      <c r="AB845" s="22">
        <f ca="1">VLOOKUP(CONCATENATE($F845," ",$G845),AllocFactorMatrix,(AB$4+1),FALSE)*$E850</f>
        <v>6.4749370726908229</v>
      </c>
      <c r="AC845" s="22">
        <f ca="1">VLOOKUP(CONCATENATE($F845," ",$G845),AllocFactorMatrix,(AC$4+1),FALSE)*$E850</f>
        <v>1.5373096540213083</v>
      </c>
    </row>
    <row r="846" spans="4:29" hidden="1" outlineLevel="1">
      <c r="F846" s="42" t="str">
        <f>F850</f>
        <v>RB_GUP</v>
      </c>
      <c r="G846" s="17" t="str">
        <f>$G$11</f>
        <v>DISTPRI</v>
      </c>
      <c r="H846" s="21">
        <f t="shared" ca="1" si="421"/>
        <v>38343.374959941655</v>
      </c>
      <c r="I846" s="22">
        <f ca="1">VLOOKUP(CONCATENATE($F846," ",$G846),AllocFactorMatrix,(I$4+1),FALSE)*$E850</f>
        <v>25361.069996223949</v>
      </c>
      <c r="J846" s="22">
        <f ca="1">VLOOKUP(CONCATENATE($F846," ",$G846),AllocFactorMatrix,(J$4+1),FALSE)*$E850</f>
        <v>6293.5671032002256</v>
      </c>
      <c r="K846" s="22">
        <f ca="1">VLOOKUP(CONCATENATE($F846," ",$G846),AllocFactorMatrix,(K$4+1),FALSE)*$E850</f>
        <v>79.902517775421941</v>
      </c>
      <c r="L846" s="22">
        <f ca="1">VLOOKUP(CONCATENATE($F846," ",$G846),AllocFactorMatrix,(L$4+1),FALSE)*$E850</f>
        <v>0</v>
      </c>
      <c r="M846" s="22">
        <f t="shared" ca="1" si="422"/>
        <v>6373.4696209756476</v>
      </c>
      <c r="N846" s="22">
        <f ca="1">VLOOKUP(CONCATENATE($F846," ",$G846),AllocFactorMatrix,(N$4+1),FALSE)*$E850</f>
        <v>2747.1003709248816</v>
      </c>
      <c r="O846" s="22">
        <f ca="1">VLOOKUP(CONCATENATE($F846," ",$G846),AllocFactorMatrix,(O$4+1),FALSE)*$E850</f>
        <v>755.43280244871403</v>
      </c>
      <c r="P846" s="22">
        <f ca="1">VLOOKUP(CONCATENATE($F846," ",$G846),AllocFactorMatrix,(P$4+1),FALSE)*$E850</f>
        <v>0</v>
      </c>
      <c r="Q846" s="22">
        <f ca="1">VLOOKUP(CONCATENATE($F846," ",$G846),AllocFactorMatrix,(Q$4+1),FALSE)*$E850</f>
        <v>0</v>
      </c>
      <c r="R846" s="22">
        <f t="shared" ca="1" si="424"/>
        <v>3502.5331733735957</v>
      </c>
      <c r="S846" s="22">
        <f ca="1">VLOOKUP(CONCATENATE($F846," ",$G846),AllocFactorMatrix,(S$4+1),FALSE)*$E850</f>
        <v>117.71221686604534</v>
      </c>
      <c r="T846" s="22">
        <f ca="1">VLOOKUP(CONCATENATE($F846," ",$G846),AllocFactorMatrix,(T$4+1),FALSE)*$E850</f>
        <v>2174.116701548206</v>
      </c>
      <c r="U846" s="22">
        <f ca="1">VLOOKUP(CONCATENATE($F846," ",$G846),AllocFactorMatrix,(U$4+1),FALSE)*$E850</f>
        <v>0</v>
      </c>
      <c r="V846" s="22">
        <f ca="1">VLOOKUP(CONCATENATE($F846," ",$G846),AllocFactorMatrix,(V$4+1),FALSE)*$E850</f>
        <v>0</v>
      </c>
      <c r="W846" s="22">
        <f t="shared" ca="1" si="425"/>
        <v>2291.8289184142513</v>
      </c>
      <c r="X846" s="22">
        <f ca="1">VLOOKUP(CONCATENATE($F846," ",$G846),AllocFactorMatrix,(X$4+1),FALSE)*$E850</f>
        <v>772.16994766168341</v>
      </c>
      <c r="Y846" s="22">
        <f ca="1">VLOOKUP(CONCATENATE($F846," ",$G846),AllocFactorMatrix,(Y$4+1),FALSE)*$E850</f>
        <v>14.830247460899363</v>
      </c>
      <c r="Z846" s="22">
        <f t="shared" ca="1" si="423"/>
        <v>787.0001951225828</v>
      </c>
      <c r="AA846" s="22">
        <f ca="1">VLOOKUP(CONCATENATE($F846," ",$G846),AllocFactorMatrix,(AA$4+1),FALSE)*$E850</f>
        <v>11.334063050648201</v>
      </c>
      <c r="AB846" s="22">
        <f ca="1">VLOOKUP(CONCATENATE($F846," ",$G846),AllocFactorMatrix,(AB$4+1),FALSE)*$E850</f>
        <v>13.042414636133927</v>
      </c>
      <c r="AC846" s="22">
        <f ca="1">VLOOKUP(CONCATENATE($F846," ",$G846),AllocFactorMatrix,(AC$4+1),FALSE)*$E850</f>
        <v>3.096578144846704</v>
      </c>
    </row>
    <row r="847" spans="4:29" hidden="1" outlineLevel="1">
      <c r="F847" s="42" t="str">
        <f>F850</f>
        <v>RB_GUP</v>
      </c>
      <c r="G847" s="17" t="str">
        <f>$G$12</f>
        <v>DISTSEC</v>
      </c>
      <c r="H847" s="21">
        <f t="shared" ca="1" si="421"/>
        <v>12716.787387988279</v>
      </c>
      <c r="I847" s="22">
        <f ca="1">VLOOKUP(CONCATENATE($F847," ",$G847),AllocFactorMatrix,(I$4+1),FALSE)*$E850</f>
        <v>9669.5709406759634</v>
      </c>
      <c r="J847" s="22">
        <f ca="1">VLOOKUP(CONCATENATE($F847," ",$G847),AllocFactorMatrix,(J$4+1),FALSE)*$E850</f>
        <v>1951.7340558399026</v>
      </c>
      <c r="K847" s="22">
        <f ca="1">VLOOKUP(CONCATENATE($F847," ",$G847),AllocFactorMatrix,(K$4+1),FALSE)*$E850</f>
        <v>0</v>
      </c>
      <c r="L847" s="22">
        <f ca="1">VLOOKUP(CONCATENATE($F847," ",$G847),AllocFactorMatrix,(L$4+1),FALSE)*$E850</f>
        <v>0</v>
      </c>
      <c r="M847" s="22">
        <f t="shared" ca="1" si="422"/>
        <v>1951.7340558399026</v>
      </c>
      <c r="N847" s="22">
        <f ca="1">VLOOKUP(CONCATENATE($F847," ",$G847),AllocFactorMatrix,(N$4+1),FALSE)*$E850</f>
        <v>747.55376524448889</v>
      </c>
      <c r="O847" s="22">
        <f ca="1">VLOOKUP(CONCATENATE($F847," ",$G847),AllocFactorMatrix,(O$4+1),FALSE)*$E850</f>
        <v>0</v>
      </c>
      <c r="P847" s="22">
        <f ca="1">VLOOKUP(CONCATENATE($F847," ",$G847),AllocFactorMatrix,(P$4+1),FALSE)*$E850</f>
        <v>0</v>
      </c>
      <c r="Q847" s="22">
        <f ca="1">VLOOKUP(CONCATENATE($F847," ",$G847),AllocFactorMatrix,(Q$4+1),FALSE)*$E850</f>
        <v>0</v>
      </c>
      <c r="R847" s="22">
        <f t="shared" ca="1" si="424"/>
        <v>747.55376524448889</v>
      </c>
      <c r="S847" s="22">
        <f ca="1">VLOOKUP(CONCATENATE($F847," ",$G847),AllocFactorMatrix,(S$4+1),FALSE)*$E850</f>
        <v>26.255656813681934</v>
      </c>
      <c r="T847" s="22">
        <f ca="1">VLOOKUP(CONCATENATE($F847," ",$G847),AllocFactorMatrix,(T$4+1),FALSE)*$E850</f>
        <v>0</v>
      </c>
      <c r="U847" s="22">
        <f ca="1">VLOOKUP(CONCATENATE($F847," ",$G847),AllocFactorMatrix,(U$4+1),FALSE)*$E850</f>
        <v>0</v>
      </c>
      <c r="V847" s="22">
        <f ca="1">VLOOKUP(CONCATENATE($F847," ",$G847),AllocFactorMatrix,(V$4+1),FALSE)*$E850</f>
        <v>0</v>
      </c>
      <c r="W847" s="22">
        <f t="shared" ca="1" si="425"/>
        <v>26.255656813681934</v>
      </c>
      <c r="X847" s="22">
        <f ca="1">VLOOKUP(CONCATENATE($F847," ",$G847),AllocFactorMatrix,(X$4+1),FALSE)*$E850</f>
        <v>216.84104022815029</v>
      </c>
      <c r="Y847" s="22">
        <f ca="1">VLOOKUP(CONCATENATE($F847," ",$G847),AllocFactorMatrix,(Y$4+1),FALSE)*$E850</f>
        <v>0</v>
      </c>
      <c r="Z847" s="22">
        <f t="shared" ca="1" si="423"/>
        <v>216.84104022815029</v>
      </c>
      <c r="AA847" s="22">
        <f ca="1">VLOOKUP(CONCATENATE($F847," ",$G847),AllocFactorMatrix,(AA$4+1),FALSE)*$E850</f>
        <v>2.7911262773210908</v>
      </c>
      <c r="AB847" s="22">
        <f ca="1">VLOOKUP(CONCATENATE($F847," ",$G847),AllocFactorMatrix,(AB$4+1),FALSE)*$E850</f>
        <v>83.101017455519539</v>
      </c>
      <c r="AC847" s="22">
        <f ca="1">VLOOKUP(CONCATENATE($F847," ",$G847),AllocFactorMatrix,(AC$4+1),FALSE)*$E850</f>
        <v>18.939785453250256</v>
      </c>
    </row>
    <row r="848" spans="4:29" hidden="1" outlineLevel="1">
      <c r="F848" s="42" t="str">
        <f>F850</f>
        <v>RB_GUP</v>
      </c>
      <c r="G848" s="17" t="str">
        <f>$G$13</f>
        <v>ENERGY</v>
      </c>
      <c r="H848" s="21">
        <f t="shared" ca="1" si="421"/>
        <v>3817.834968838959</v>
      </c>
      <c r="I848" s="22">
        <f ca="1">VLOOKUP(CONCATENATE($F848," ",$G848),AllocFactorMatrix,(I$4+1),FALSE)*$E850</f>
        <v>1402.7437442985838</v>
      </c>
      <c r="J848" s="22">
        <f ca="1">VLOOKUP(CONCATENATE($F848," ",$G848),AllocFactorMatrix,(J$4+1),FALSE)*$E850</f>
        <v>443.11049766213733</v>
      </c>
      <c r="K848" s="22">
        <f ca="1">VLOOKUP(CONCATENATE($F848," ",$G848),AllocFactorMatrix,(K$4+1),FALSE)*$E850</f>
        <v>5.5338111976157105</v>
      </c>
      <c r="L848" s="22">
        <f ca="1">VLOOKUP(CONCATENATE($F848," ",$G848),AllocFactorMatrix,(L$4+1),FALSE)*$E850</f>
        <v>0.28033030897541633</v>
      </c>
      <c r="M848" s="22">
        <f t="shared" ca="1" si="422"/>
        <v>448.92463916872845</v>
      </c>
      <c r="N848" s="22">
        <f ca="1">VLOOKUP(CONCATENATE($F848," ",$G848),AllocFactorMatrix,(N$4+1),FALSE)*$E850</f>
        <v>224.49942660277267</v>
      </c>
      <c r="O848" s="22">
        <f ca="1">VLOOKUP(CONCATENATE($F848," ",$G848),AllocFactorMatrix,(O$4+1),FALSE)*$E850</f>
        <v>60.56403657362565</v>
      </c>
      <c r="P848" s="22">
        <f ca="1">VLOOKUP(CONCATENATE($F848," ",$G848),AllocFactorMatrix,(P$4+1),FALSE)*$E850</f>
        <v>9.4376005411592558</v>
      </c>
      <c r="Q848" s="22">
        <f ca="1">VLOOKUP(CONCATENATE($F848," ",$G848),AllocFactorMatrix,(Q$4+1),FALSE)*$E850</f>
        <v>0</v>
      </c>
      <c r="R848" s="22">
        <f t="shared" ca="1" si="424"/>
        <v>294.5010637175576</v>
      </c>
      <c r="S848" s="22">
        <f ca="1">VLOOKUP(CONCATENATE($F848," ",$G848),AllocFactorMatrix,(S$4+1),FALSE)*$E850</f>
        <v>11.306202787456478</v>
      </c>
      <c r="T848" s="22">
        <f ca="1">VLOOKUP(CONCATENATE($F848," ",$G848),AllocFactorMatrix,(T$4+1),FALSE)*$E850</f>
        <v>223.4818508155993</v>
      </c>
      <c r="U848" s="22">
        <f ca="1">VLOOKUP(CONCATENATE($F848," ",$G848),AllocFactorMatrix,(U$4+1),FALSE)*$E850</f>
        <v>1174.8677158019404</v>
      </c>
      <c r="V848" s="22">
        <f ca="1">VLOOKUP(CONCATENATE($F848," ",$G848),AllocFactorMatrix,(V$4+1),FALSE)*$E850</f>
        <v>164.28508547799692</v>
      </c>
      <c r="W848" s="22">
        <f t="shared" ca="1" si="425"/>
        <v>1573.9408548829931</v>
      </c>
      <c r="X848" s="22">
        <f ca="1">VLOOKUP(CONCATENATE($F848," ",$G848),AllocFactorMatrix,(X$4+1),FALSE)*$E850</f>
        <v>63.119726091790568</v>
      </c>
      <c r="Y848" s="22">
        <f ca="1">VLOOKUP(CONCATENATE($F848," ",$G848),AllocFactorMatrix,(Y$4+1),FALSE)*$E850</f>
        <v>1.193541131816281</v>
      </c>
      <c r="Z848" s="22">
        <f t="shared" ca="1" si="423"/>
        <v>64.313267223606843</v>
      </c>
      <c r="AA848" s="22">
        <f ca="1">VLOOKUP(CONCATENATE($F848," ",$G848),AllocFactorMatrix,(AA$4+1),FALSE)*$E850</f>
        <v>1.1905275533152289</v>
      </c>
      <c r="AB848" s="22">
        <f ca="1">VLOOKUP(CONCATENATE($F848," ",$G848),AllocFactorMatrix,(AB$4+1),FALSE)*$E850</f>
        <v>26.101635659610274</v>
      </c>
      <c r="AC848" s="22">
        <f ca="1">VLOOKUP(CONCATENATE($F848," ",$G848),AllocFactorMatrix,(AC$4+1),FALSE)*$E850</f>
        <v>6.1192363345647847</v>
      </c>
    </row>
    <row r="849" spans="4:29" hidden="1" outlineLevel="1">
      <c r="F849" s="42" t="str">
        <f>F850</f>
        <v>RB_GUP</v>
      </c>
      <c r="G849" s="17" t="str">
        <f>$G$14</f>
        <v>CUSTOMER</v>
      </c>
      <c r="H849" s="21">
        <f t="shared" ca="1" si="421"/>
        <v>102624.82114426876</v>
      </c>
      <c r="I849" s="22">
        <f ca="1">VLOOKUP(CONCATENATE($F849," ",$G849),AllocFactorMatrix,(I$4+1),FALSE)*$E850</f>
        <v>76597.446932681356</v>
      </c>
      <c r="J849" s="22">
        <f ca="1">VLOOKUP(CONCATENATE($F849," ",$G849),AllocFactorMatrix,(J$4+1),FALSE)*$E850</f>
        <v>18788.980005679743</v>
      </c>
      <c r="K849" s="22">
        <f ca="1">VLOOKUP(CONCATENATE($F849," ",$G849),AllocFactorMatrix,(K$4+1),FALSE)*$E850</f>
        <v>207.98489692818359</v>
      </c>
      <c r="L849" s="22">
        <f ca="1">VLOOKUP(CONCATENATE($F849," ",$G849),AllocFactorMatrix,(L$4+1),FALSE)*$E850</f>
        <v>15.322143240424019</v>
      </c>
      <c r="M849" s="22">
        <f t="shared" ca="1" si="422"/>
        <v>19012.287045848352</v>
      </c>
      <c r="N849" s="22">
        <f ca="1">VLOOKUP(CONCATENATE($F849," ",$G849),AllocFactorMatrix,(N$4+1),FALSE)*$E850</f>
        <v>348.55439992453574</v>
      </c>
      <c r="O849" s="22">
        <f ca="1">VLOOKUP(CONCATENATE($F849," ",$G849),AllocFactorMatrix,(O$4+1),FALSE)*$E850</f>
        <v>109.64386060620971</v>
      </c>
      <c r="P849" s="22">
        <f ca="1">VLOOKUP(CONCATENATE($F849," ",$G849),AllocFactorMatrix,(P$4+1),FALSE)*$E850</f>
        <v>43.95016214190111</v>
      </c>
      <c r="Q849" s="22">
        <f ca="1">VLOOKUP(CONCATENATE($F849," ",$G849),AllocFactorMatrix,(Q$4+1),FALSE)*$E850</f>
        <v>0</v>
      </c>
      <c r="R849" s="22">
        <f t="shared" ca="1" si="424"/>
        <v>502.14842267264657</v>
      </c>
      <c r="S849" s="22">
        <f ca="1">VLOOKUP(CONCATENATE($F849," ",$G849),AllocFactorMatrix,(S$4+1),FALSE)*$E850</f>
        <v>3.2372207407720159</v>
      </c>
      <c r="T849" s="22">
        <f ca="1">VLOOKUP(CONCATENATE($F849," ",$G849),AllocFactorMatrix,(T$4+1),FALSE)*$E850</f>
        <v>80.436802473979554</v>
      </c>
      <c r="U849" s="22">
        <f ca="1">VLOOKUP(CONCATENATE($F849," ",$G849),AllocFactorMatrix,(U$4+1),FALSE)*$E850</f>
        <v>145.66625361477119</v>
      </c>
      <c r="V849" s="22">
        <f ca="1">VLOOKUP(CONCATENATE($F849," ",$G849),AllocFactorMatrix,(V$4+1),FALSE)*$E850</f>
        <v>28.237210815512299</v>
      </c>
      <c r="W849" s="22">
        <f t="shared" ca="1" si="425"/>
        <v>257.57748764503503</v>
      </c>
      <c r="X849" s="22">
        <f ca="1">VLOOKUP(CONCATENATE($F849," ",$G849),AllocFactorMatrix,(X$4+1),FALSE)*$E850</f>
        <v>111.58785575415722</v>
      </c>
      <c r="Y849" s="22">
        <f ca="1">VLOOKUP(CONCATENATE($F849," ",$G849),AllocFactorMatrix,(Y$4+1),FALSE)*$E850</f>
        <v>1.3025715490026486</v>
      </c>
      <c r="Z849" s="22">
        <f t="shared" ca="1" si="423"/>
        <v>112.89042730315987</v>
      </c>
      <c r="AA849" s="22">
        <f ca="1">VLOOKUP(CONCATENATE($F849," ",$G849),AllocFactorMatrix,(AA$4+1),FALSE)*$E850</f>
        <v>7.9830822616179189</v>
      </c>
      <c r="AB849" s="22">
        <f ca="1">VLOOKUP(CONCATENATE($F849," ",$G849),AllocFactorMatrix,(AB$4+1),FALSE)*$E850</f>
        <v>5412.0153947702538</v>
      </c>
      <c r="AC849" s="22">
        <f ca="1">VLOOKUP(CONCATENATE($F849," ",$G849),AllocFactorMatrix,(AC$4+1),FALSE)*$E850</f>
        <v>722.47235108631037</v>
      </c>
    </row>
    <row r="850" spans="4:29" collapsed="1">
      <c r="D850" s="39" t="s">
        <v>710</v>
      </c>
      <c r="E850" s="19">
        <v>392385</v>
      </c>
      <c r="F850" s="42" t="s">
        <v>73</v>
      </c>
      <c r="G850" s="17" t="str">
        <f>$G$15</f>
        <v>TOTAL</v>
      </c>
      <c r="H850" s="21">
        <f t="shared" ca="1" si="421"/>
        <v>392384.99999999988</v>
      </c>
      <c r="I850" s="22">
        <f ca="1">VLOOKUP(CONCATENATE($F850," ",$G850),AllocFactorMatrix,(I$4+1),FALSE)*$E850</f>
        <v>229144.81360948703</v>
      </c>
      <c r="J850" s="22">
        <f ca="1">VLOOKUP(CONCATENATE($F850," ",$G850),AllocFactorMatrix,(J$4+1),FALSE)*$E850</f>
        <v>56506.598040257661</v>
      </c>
      <c r="K850" s="22">
        <f ca="1">VLOOKUP(CONCATENATE($F850," ",$G850),AllocFactorMatrix,(K$4+1),FALSE)*$E850</f>
        <v>661.41599313509687</v>
      </c>
      <c r="L850" s="22">
        <f ca="1">VLOOKUP(CONCATENATE($F850," ",$G850),AllocFactorMatrix,(L$4+1),FALSE)*$E850</f>
        <v>34.590537155479986</v>
      </c>
      <c r="M850" s="22">
        <f t="shared" ca="1" si="422"/>
        <v>57202.604570548239</v>
      </c>
      <c r="N850" s="22">
        <f ca="1">VLOOKUP(CONCATENATE($F850," ",$G850),AllocFactorMatrix,(N$4+1),FALSE)*$E850</f>
        <v>17077.378548799155</v>
      </c>
      <c r="O850" s="22">
        <f ca="1">VLOOKUP(CONCATENATE($F850," ",$G850),AllocFactorMatrix,(O$4+1),FALSE)*$E850</f>
        <v>4491.9111017073146</v>
      </c>
      <c r="P850" s="22">
        <f ca="1">VLOOKUP(CONCATENATE($F850," ",$G850),AllocFactorMatrix,(P$4+1),FALSE)*$E850</f>
        <v>636.78927107945697</v>
      </c>
      <c r="Q850" s="22">
        <f ca="1">VLOOKUP(CONCATENATE($F850," ",$G850),AllocFactorMatrix,(Q$4+1),FALSE)*$E850</f>
        <v>0</v>
      </c>
      <c r="R850" s="22">
        <f t="shared" ca="1" si="424"/>
        <v>22206.078921585929</v>
      </c>
      <c r="S850" s="22">
        <f ca="1">VLOOKUP(CONCATENATE($F850," ",$G850),AllocFactorMatrix,(S$4+1),FALSE)*$E850</f>
        <v>719.70994090864758</v>
      </c>
      <c r="T850" s="22">
        <f ca="1">VLOOKUP(CONCATENATE($F850," ",$G850),AllocFactorMatrix,(T$4+1),FALSE)*$E850</f>
        <v>12722.35460425615</v>
      </c>
      <c r="U850" s="22">
        <f ca="1">VLOOKUP(CONCATENATE($F850," ",$G850),AllocFactorMatrix,(U$4+1),FALSE)*$E850</f>
        <v>52709.702681395451</v>
      </c>
      <c r="V850" s="22">
        <f ca="1">VLOOKUP(CONCATENATE($F850," ",$G850),AllocFactorMatrix,(V$4+1),FALSE)*$E850</f>
        <v>5871.1617497199704</v>
      </c>
      <c r="W850" s="22">
        <f t="shared" ca="1" si="425"/>
        <v>72022.928976280222</v>
      </c>
      <c r="X850" s="22">
        <f ca="1">VLOOKUP(CONCATENATE($F850," ",$G850),AllocFactorMatrix,(X$4+1),FALSE)*$E850</f>
        <v>4803.3633792898836</v>
      </c>
      <c r="Y850" s="22">
        <f ca="1">VLOOKUP(CONCATENATE($F850," ",$G850),AllocFactorMatrix,(Y$4+1),FALSE)*$E850</f>
        <v>85.891951040940768</v>
      </c>
      <c r="Z850" s="22">
        <f ca="1">SUBTOTAL(9,X850:Y850)</f>
        <v>4889.2553303308241</v>
      </c>
      <c r="AA850" s="22">
        <f ca="1">VLOOKUP(CONCATENATE($F850," ",$G850),AllocFactorMatrix,(AA$4+1),FALSE)*$E850</f>
        <v>76.246810687768928</v>
      </c>
      <c r="AB850" s="22">
        <f ca="1">VLOOKUP(CONCATENATE($F850," ",$G850),AllocFactorMatrix,(AB$4+1),FALSE)*$E850</f>
        <v>5985.1231553795315</v>
      </c>
      <c r="AC850" s="22">
        <f ca="1">VLOOKUP(CONCATENATE($F850," ",$G850),AllocFactorMatrix,(AC$4+1),FALSE)*$E850</f>
        <v>857.94862570039481</v>
      </c>
    </row>
    <row r="851" spans="4:29" hidden="1" outlineLevel="1">
      <c r="F851" s="42" t="str">
        <f>F858</f>
        <v>RB_GUP</v>
      </c>
      <c r="G851" s="17" t="str">
        <f>$G$8</f>
        <v>PRODUCTION</v>
      </c>
      <c r="H851" s="21">
        <f t="shared" ca="1" si="421"/>
        <v>-249976.43252038592</v>
      </c>
      <c r="I851" s="22">
        <f ca="1">VLOOKUP(CONCATENATE($F851," ",$G851),AllocFactorMatrix,(I$4+1),FALSE)*$E858</f>
        <v>-123940.45761256167</v>
      </c>
      <c r="J851" s="22">
        <f ca="1">VLOOKUP(CONCATENATE($F851," ",$G851),AllocFactorMatrix,(J$4+1),FALSE)*$E858</f>
        <v>-30993.526407772133</v>
      </c>
      <c r="K851" s="22">
        <f ca="1">VLOOKUP(CONCATENATE($F851," ",$G851),AllocFactorMatrix,(K$4+1),FALSE)*$E858</f>
        <v>-392.80692631440041</v>
      </c>
      <c r="L851" s="22">
        <f ca="1">VLOOKUP(CONCATENATE($F851," ",$G851),AllocFactorMatrix,(L$4+1),FALSE)*$E858</f>
        <v>-19.659596208086224</v>
      </c>
      <c r="M851" s="22">
        <f t="shared" ca="1" si="422"/>
        <v>-31405.992930294618</v>
      </c>
      <c r="N851" s="22">
        <f ca="1">VLOOKUP(CONCATENATE($F851," ",$G851),AllocFactorMatrix,(N$4+1),FALSE)*$E858</f>
        <v>-13905.175329646896</v>
      </c>
      <c r="O851" s="22">
        <f ca="1">VLOOKUP(CONCATENATE($F851," ",$G851),AllocFactorMatrix,(O$4+1),FALSE)*$E858</f>
        <v>-3811.0865292648123</v>
      </c>
      <c r="P851" s="22">
        <f ca="1">VLOOKUP(CONCATENATE($F851," ",$G851),AllocFactorMatrix,(P$4+1),FALSE)*$E858</f>
        <v>-606.46127615690932</v>
      </c>
      <c r="Q851" s="22">
        <f ca="1">VLOOKUP(CONCATENATE($F851," ",$G851),AllocFactorMatrix,(Q$4+1),FALSE)*$E858</f>
        <v>0</v>
      </c>
      <c r="R851" s="22">
        <f ca="1">SUBTOTAL(9,N851:Q851)</f>
        <v>-18322.723135068616</v>
      </c>
      <c r="S851" s="22">
        <f ca="1">VLOOKUP(CONCATENATE($F851," ",$G851),AllocFactorMatrix,(S$4+1),FALSE)*$E858</f>
        <v>-601.08515785109648</v>
      </c>
      <c r="T851" s="22">
        <f ca="1">VLOOKUP(CONCATENATE($F851," ",$G851),AllocFactorMatrix,(T$4+1),FALSE)*$E858</f>
        <v>-10938.72453821799</v>
      </c>
      <c r="U851" s="22">
        <f ca="1">VLOOKUP(CONCATENATE($F851," ",$G851),AllocFactorMatrix,(U$4+1),FALSE)*$E858</f>
        <v>-53299.393392567348</v>
      </c>
      <c r="V851" s="22">
        <f ca="1">VLOOKUP(CONCATENATE($F851," ",$G851),AllocFactorMatrix,(V$4+1),FALSE)*$E858</f>
        <v>-6791.4322561519703</v>
      </c>
      <c r="W851" s="22">
        <f ca="1">SUBTOTAL(9,S851:V851)</f>
        <v>-71630.635344788403</v>
      </c>
      <c r="X851" s="22">
        <f ca="1">VLOOKUP(CONCATENATE($F851," ",$G851),AllocFactorMatrix,(X$4+1),FALSE)*$E858</f>
        <v>-3888.9810953480383</v>
      </c>
      <c r="Y851" s="22">
        <f ca="1">VLOOKUP(CONCATENATE($F851," ",$G851),AllocFactorMatrix,(Y$4+1),FALSE)*$E858</f>
        <v>-73.10347423126484</v>
      </c>
      <c r="Z851" s="22">
        <f t="shared" ref="Z851:Z857" ca="1" si="426">SUBTOTAL(9,X851:Y851)</f>
        <v>-3962.0845695793032</v>
      </c>
      <c r="AA851" s="22">
        <f ca="1">VLOOKUP(CONCATENATE($F851," ",$G851),AllocFactorMatrix,(AA$4+1),FALSE)*$E858</f>
        <v>-56.555633514512635</v>
      </c>
      <c r="AB851" s="22">
        <f ca="1">VLOOKUP(CONCATENATE($F851," ",$G851),AllocFactorMatrix,(AB$4+1),FALSE)*$E858</f>
        <v>-531.47049810643728</v>
      </c>
      <c r="AC851" s="22">
        <f ca="1">VLOOKUP(CONCATENATE($F851," ",$G851),AllocFactorMatrix,(AC$4+1),FALSE)*$E858</f>
        <v>-126.51279647238407</v>
      </c>
    </row>
    <row r="852" spans="4:29" hidden="1" outlineLevel="1">
      <c r="F852" s="42" t="str">
        <f>F858</f>
        <v>RB_GUP</v>
      </c>
      <c r="G852" s="17" t="str">
        <f>$G$9</f>
        <v>BULKTRAN</v>
      </c>
      <c r="H852" s="21">
        <f t="shared" ca="1" si="421"/>
        <v>-160223.74905264869</v>
      </c>
      <c r="I852" s="22">
        <f ca="1">VLOOKUP(CONCATENATE($F852," ",$G852),AllocFactorMatrix,(I$4+1),FALSE)*$E858</f>
        <v>-79440.307943294058</v>
      </c>
      <c r="J852" s="22">
        <f ca="1">VLOOKUP(CONCATENATE($F852," ",$G852),AllocFactorMatrix,(J$4+1),FALSE)*$E858</f>
        <v>-19865.468705777075</v>
      </c>
      <c r="K852" s="22">
        <f ca="1">VLOOKUP(CONCATENATE($F852," ",$G852),AllocFactorMatrix,(K$4+1),FALSE)*$E858</f>
        <v>-251.771728052036</v>
      </c>
      <c r="L852" s="22">
        <f ca="1">VLOOKUP(CONCATENATE($F852," ",$G852),AllocFactorMatrix,(L$4+1),FALSE)*$E858</f>
        <v>-12.600924725429584</v>
      </c>
      <c r="M852" s="22">
        <f t="shared" ca="1" si="422"/>
        <v>-20129.841358554542</v>
      </c>
      <c r="N852" s="22">
        <f ca="1">VLOOKUP(CONCATENATE($F852," ",$G852),AllocFactorMatrix,(N$4+1),FALSE)*$E858</f>
        <v>-8912.5974800393797</v>
      </c>
      <c r="O852" s="22">
        <f ca="1">VLOOKUP(CONCATENATE($F852," ",$G852),AllocFactorMatrix,(O$4+1),FALSE)*$E858</f>
        <v>-2442.7365633080535</v>
      </c>
      <c r="P852" s="22">
        <f ca="1">VLOOKUP(CONCATENATE($F852," ",$G852),AllocFactorMatrix,(P$4+1),FALSE)*$E858</f>
        <v>-388.71464138200076</v>
      </c>
      <c r="Q852" s="22">
        <f ca="1">VLOOKUP(CONCATENATE($F852," ",$G852),AllocFactorMatrix,(Q$4+1),FALSE)*$E858</f>
        <v>0</v>
      </c>
      <c r="R852" s="22">
        <f t="shared" ref="R852:R858" ca="1" si="427">SUBTOTAL(9,N852:Q852)</f>
        <v>-11744.048684729434</v>
      </c>
      <c r="S852" s="22">
        <f ca="1">VLOOKUP(CONCATENATE($F852," ",$G852),AllocFactorMatrix,(S$4+1),FALSE)*$E858</f>
        <v>-385.26878922056676</v>
      </c>
      <c r="T852" s="22">
        <f ca="1">VLOOKUP(CONCATENATE($F852," ",$G852),AllocFactorMatrix,(T$4+1),FALSE)*$E858</f>
        <v>-7011.2347700000037</v>
      </c>
      <c r="U852" s="22">
        <f ca="1">VLOOKUP(CONCATENATE($F852," ",$G852),AllocFactorMatrix,(U$4+1),FALSE)*$E858</f>
        <v>-34162.535025747573</v>
      </c>
      <c r="V852" s="22">
        <f ca="1">VLOOKUP(CONCATENATE($F852," ",$G852),AllocFactorMatrix,(V$4+1),FALSE)*$E858</f>
        <v>-4353.0053075264086</v>
      </c>
      <c r="W852" s="22">
        <f t="shared" ref="W852:W858" ca="1" si="428">SUBTOTAL(9,S852:V852)</f>
        <v>-45912.043892494548</v>
      </c>
      <c r="X852" s="22">
        <f ca="1">VLOOKUP(CONCATENATE($F852," ",$G852),AllocFactorMatrix,(X$4+1),FALSE)*$E858</f>
        <v>-2492.6635075517511</v>
      </c>
      <c r="Y852" s="22">
        <f ca="1">VLOOKUP(CONCATENATE($F852," ",$G852),AllocFactorMatrix,(Y$4+1),FALSE)*$E858</f>
        <v>-46.85606795813338</v>
      </c>
      <c r="Z852" s="22">
        <f t="shared" ca="1" si="426"/>
        <v>-2539.5195755098844</v>
      </c>
      <c r="AA852" s="22">
        <f ca="1">VLOOKUP(CONCATENATE($F852," ",$G852),AllocFactorMatrix,(AA$4+1),FALSE)*$E858</f>
        <v>-36.249639777557277</v>
      </c>
      <c r="AB852" s="22">
        <f ca="1">VLOOKUP(CONCATENATE($F852," ",$G852),AllocFactorMatrix,(AB$4+1),FALSE)*$E858</f>
        <v>-340.64889581359853</v>
      </c>
      <c r="AC852" s="22">
        <f ca="1">VLOOKUP(CONCATENATE($F852," ",$G852),AllocFactorMatrix,(AC$4+1),FALSE)*$E858</f>
        <v>-81.089062475067578</v>
      </c>
    </row>
    <row r="853" spans="4:29" hidden="1" outlineLevel="1">
      <c r="F853" s="42" t="str">
        <f>F858</f>
        <v>RB_GUP</v>
      </c>
      <c r="G853" s="17" t="str">
        <f>$G$10</f>
        <v>SUBTRAN</v>
      </c>
      <c r="H853" s="21">
        <f t="shared" ca="1" si="421"/>
        <v>-50760.551794545616</v>
      </c>
      <c r="I853" s="22">
        <f ca="1">VLOOKUP(CONCATENATE($F853," ",$G853),AllocFactorMatrix,(I$4+1),FALSE)*$E858</f>
        <v>-24495.125004393234</v>
      </c>
      <c r="J853" s="22">
        <f ca="1">VLOOKUP(CONCATENATE($F853," ",$G853),AllocFactorMatrix,(J$4+1),FALSE)*$E858</f>
        <v>-6111.3726399736306</v>
      </c>
      <c r="K853" s="22">
        <f ca="1">VLOOKUP(CONCATENATE($F853," ",$G853),AllocFactorMatrix,(K$4+1),FALSE)*$E858</f>
        <v>-77.61805152298335</v>
      </c>
      <c r="L853" s="22">
        <f ca="1">VLOOKUP(CONCATENATE($F853," ",$G853),AllocFactorMatrix,(L$4+1),FALSE)*$E858</f>
        <v>-5.0039138045328109</v>
      </c>
      <c r="M853" s="22">
        <f t="shared" ca="1" si="422"/>
        <v>-6193.9946053011472</v>
      </c>
      <c r="N853" s="22">
        <f ca="1">VLOOKUP(CONCATENATE($F853," ",$G853),AllocFactorMatrix,(N$4+1),FALSE)*$E858</f>
        <v>-2713.9523086180275</v>
      </c>
      <c r="O853" s="22">
        <f ca="1">VLOOKUP(CONCATENATE($F853," ",$G853),AllocFactorMatrix,(O$4+1),FALSE)*$E858</f>
        <v>-745.05016872912188</v>
      </c>
      <c r="P853" s="22">
        <f ca="1">VLOOKUP(CONCATENATE($F853," ",$G853),AllocFactorMatrix,(P$4+1),FALSE)*$E858</f>
        <v>-149.76060083017728</v>
      </c>
      <c r="Q853" s="22">
        <f ca="1">VLOOKUP(CONCATENATE($F853," ",$G853),AllocFactorMatrix,(Q$4+1),FALSE)*$E858</f>
        <v>0</v>
      </c>
      <c r="R853" s="22">
        <f t="shared" ca="1" si="427"/>
        <v>-3608.7630781773269</v>
      </c>
      <c r="S853" s="22">
        <f ca="1">VLOOKUP(CONCATENATE($F853," ",$G853),AllocFactorMatrix,(S$4+1),FALSE)*$E858</f>
        <v>-115.00902848572521</v>
      </c>
      <c r="T853" s="22">
        <f ca="1">VLOOKUP(CONCATENATE($F853," ",$G853),AllocFactorMatrix,(T$4+1),FALSE)*$E858</f>
        <v>-2154.7113957203696</v>
      </c>
      <c r="U853" s="22">
        <f ca="1">VLOOKUP(CONCATENATE($F853," ",$G853),AllocFactorMatrix,(U$4+1),FALSE)*$E858</f>
        <v>-13390.289239986188</v>
      </c>
      <c r="V853" s="22">
        <f ca="1">VLOOKUP(CONCATENATE($F853," ",$G853),AllocFactorMatrix,(V$4+1),FALSE)*$E858</f>
        <v>0</v>
      </c>
      <c r="W853" s="22">
        <f t="shared" ca="1" si="428"/>
        <v>-15660.009664192283</v>
      </c>
      <c r="X853" s="22">
        <f ca="1">VLOOKUP(CONCATENATE($F853," ",$G853),AllocFactorMatrix,(X$4+1),FALSE)*$E858</f>
        <v>-761.22732385495533</v>
      </c>
      <c r="Y853" s="22">
        <f ca="1">VLOOKUP(CONCATENATE($F853," ",$G853),AllocFactorMatrix,(Y$4+1),FALSE)*$E858</f>
        <v>-14.601729583549165</v>
      </c>
      <c r="Z853" s="22">
        <f t="shared" ca="1" si="426"/>
        <v>-775.8290534385045</v>
      </c>
      <c r="AA853" s="22">
        <f ca="1">VLOOKUP(CONCATENATE($F853," ",$G853),AllocFactorMatrix,(AA$4+1),FALSE)*$E858</f>
        <v>-11.106202973012905</v>
      </c>
      <c r="AB853" s="22">
        <f ca="1">VLOOKUP(CONCATENATE($F853," ",$G853),AllocFactorMatrix,(AB$4+1),FALSE)*$E858</f>
        <v>-12.707186734986081</v>
      </c>
      <c r="AC853" s="22">
        <f ca="1">VLOOKUP(CONCATENATE($F853," ",$G853),AllocFactorMatrix,(AC$4+1),FALSE)*$E858</f>
        <v>-3.0169993351035607</v>
      </c>
    </row>
    <row r="854" spans="4:29" hidden="1" outlineLevel="1">
      <c r="F854" s="42" t="str">
        <f>F858</f>
        <v>RB_GUP</v>
      </c>
      <c r="G854" s="17" t="str">
        <f>$G$11</f>
        <v>DISTPRI</v>
      </c>
      <c r="H854" s="21">
        <f t="shared" ca="1" si="421"/>
        <v>-75249.60014215004</v>
      </c>
      <c r="I854" s="22">
        <f ca="1">VLOOKUP(CONCATENATE($F854," ",$G854),AllocFactorMatrix,(I$4+1),FALSE)*$E858</f>
        <v>-49771.58057648025</v>
      </c>
      <c r="J854" s="22">
        <f ca="1">VLOOKUP(CONCATENATE($F854," ",$G854),AllocFactorMatrix,(J$4+1),FALSE)*$E858</f>
        <v>-12351.244732065892</v>
      </c>
      <c r="K854" s="22">
        <f ca="1">VLOOKUP(CONCATENATE($F854," ",$G854),AllocFactorMatrix,(K$4+1),FALSE)*$E858</f>
        <v>-156.81020565438217</v>
      </c>
      <c r="L854" s="22">
        <f ca="1">VLOOKUP(CONCATENATE($F854," ",$G854),AllocFactorMatrix,(L$4+1),FALSE)*$E858</f>
        <v>0</v>
      </c>
      <c r="M854" s="22">
        <f t="shared" ca="1" si="422"/>
        <v>-12508.054937720275</v>
      </c>
      <c r="N854" s="22">
        <f ca="1">VLOOKUP(CONCATENATE($F854," ",$G854),AllocFactorMatrix,(N$4+1),FALSE)*$E858</f>
        <v>-5391.236548123723</v>
      </c>
      <c r="O854" s="22">
        <f ca="1">VLOOKUP(CONCATENATE($F854," ",$G854),AllocFactorMatrix,(O$4+1),FALSE)*$E858</f>
        <v>-1482.5511937308104</v>
      </c>
      <c r="P854" s="22">
        <f ca="1">VLOOKUP(CONCATENATE($F854," ",$G854),AllocFactorMatrix,(P$4+1),FALSE)*$E858</f>
        <v>0</v>
      </c>
      <c r="Q854" s="22">
        <f ca="1">VLOOKUP(CONCATENATE($F854," ",$G854),AllocFactorMatrix,(Q$4+1),FALSE)*$E858</f>
        <v>0</v>
      </c>
      <c r="R854" s="22">
        <f t="shared" ca="1" si="427"/>
        <v>-6873.7877418545331</v>
      </c>
      <c r="S854" s="22">
        <f ca="1">VLOOKUP(CONCATENATE($F854," ",$G854),AllocFactorMatrix,(S$4+1),FALSE)*$E858</f>
        <v>-231.01245678738348</v>
      </c>
      <c r="T854" s="22">
        <f ca="1">VLOOKUP(CONCATENATE($F854," ",$G854),AllocFactorMatrix,(T$4+1),FALSE)*$E858</f>
        <v>-4266.7452362967906</v>
      </c>
      <c r="U854" s="22">
        <f ca="1">VLOOKUP(CONCATENATE($F854," ",$G854),AllocFactorMatrix,(U$4+1),FALSE)*$E858</f>
        <v>0</v>
      </c>
      <c r="V854" s="22">
        <f ca="1">VLOOKUP(CONCATENATE($F854," ",$G854),AllocFactorMatrix,(V$4+1),FALSE)*$E858</f>
        <v>0</v>
      </c>
      <c r="W854" s="22">
        <f t="shared" ca="1" si="428"/>
        <v>-4497.7576930841742</v>
      </c>
      <c r="X854" s="22">
        <f ca="1">VLOOKUP(CONCATENATE($F854," ",$G854),AllocFactorMatrix,(X$4+1),FALSE)*$E858</f>
        <v>-1515.3981584571247</v>
      </c>
      <c r="Y854" s="22">
        <f ca="1">VLOOKUP(CONCATENATE($F854," ",$G854),AllocFactorMatrix,(Y$4+1),FALSE)*$E858</f>
        <v>-29.104641743396272</v>
      </c>
      <c r="Z854" s="22">
        <f t="shared" ca="1" si="426"/>
        <v>-1544.5028002005211</v>
      </c>
      <c r="AA854" s="22">
        <f ca="1">VLOOKUP(CONCATENATE($F854," ",$G854),AllocFactorMatrix,(AA$4+1),FALSE)*$E858</f>
        <v>-22.243313569507766</v>
      </c>
      <c r="AB854" s="22">
        <f ca="1">VLOOKUP(CONCATENATE($F854," ",$G854),AllocFactorMatrix,(AB$4+1),FALSE)*$E858</f>
        <v>-25.595985937141325</v>
      </c>
      <c r="AC854" s="22">
        <f ca="1">VLOOKUP(CONCATENATE($F854," ",$G854),AllocFactorMatrix,(AC$4+1),FALSE)*$E858</f>
        <v>-6.0770933036560706</v>
      </c>
    </row>
    <row r="855" spans="4:29" hidden="1" outlineLevel="1">
      <c r="F855" s="42" t="str">
        <f>F858</f>
        <v>RB_GUP</v>
      </c>
      <c r="G855" s="17" t="str">
        <f>$G$12</f>
        <v>DISTSEC</v>
      </c>
      <c r="H855" s="21">
        <f t="shared" ca="1" si="421"/>
        <v>-24956.936290521851</v>
      </c>
      <c r="I855" s="22">
        <f ca="1">VLOOKUP(CONCATENATE($F855," ",$G855),AllocFactorMatrix,(I$4+1),FALSE)*$E858</f>
        <v>-18976.716253908162</v>
      </c>
      <c r="J855" s="22">
        <f ca="1">VLOOKUP(CONCATENATE($F855," ",$G855),AllocFactorMatrix,(J$4+1),FALSE)*$E858</f>
        <v>-3830.3150789205574</v>
      </c>
      <c r="K855" s="22">
        <f ca="1">VLOOKUP(CONCATENATE($F855," ",$G855),AllocFactorMatrix,(K$4+1),FALSE)*$E858</f>
        <v>0</v>
      </c>
      <c r="L855" s="22">
        <f ca="1">VLOOKUP(CONCATENATE($F855," ",$G855),AllocFactorMatrix,(L$4+1),FALSE)*$E858</f>
        <v>0</v>
      </c>
      <c r="M855" s="22">
        <f t="shared" ca="1" si="422"/>
        <v>-3830.3150789205574</v>
      </c>
      <c r="N855" s="22">
        <f ca="1">VLOOKUP(CONCATENATE($F855," ",$G855),AllocFactorMatrix,(N$4+1),FALSE)*$E858</f>
        <v>-1467.0884338735345</v>
      </c>
      <c r="O855" s="22">
        <f ca="1">VLOOKUP(CONCATENATE($F855," ",$G855),AllocFactorMatrix,(O$4+1),FALSE)*$E858</f>
        <v>0</v>
      </c>
      <c r="P855" s="22">
        <f ca="1">VLOOKUP(CONCATENATE($F855," ",$G855),AllocFactorMatrix,(P$4+1),FALSE)*$E858</f>
        <v>0</v>
      </c>
      <c r="Q855" s="22">
        <f ca="1">VLOOKUP(CONCATENATE($F855," ",$G855),AllocFactorMatrix,(Q$4+1),FALSE)*$E858</f>
        <v>0</v>
      </c>
      <c r="R855" s="22">
        <f t="shared" ca="1" si="427"/>
        <v>-1467.0884338735345</v>
      </c>
      <c r="S855" s="22">
        <f ca="1">VLOOKUP(CONCATENATE($F855," ",$G855),AllocFactorMatrix,(S$4+1),FALSE)*$E858</f>
        <v>-51.527224162275196</v>
      </c>
      <c r="T855" s="22">
        <f ca="1">VLOOKUP(CONCATENATE($F855," ",$G855),AllocFactorMatrix,(T$4+1),FALSE)*$E858</f>
        <v>0</v>
      </c>
      <c r="U855" s="22">
        <f ca="1">VLOOKUP(CONCATENATE($F855," ",$G855),AllocFactorMatrix,(U$4+1),FALSE)*$E858</f>
        <v>0</v>
      </c>
      <c r="V855" s="22">
        <f ca="1">VLOOKUP(CONCATENATE($F855," ",$G855),AllocFactorMatrix,(V$4+1),FALSE)*$E858</f>
        <v>0</v>
      </c>
      <c r="W855" s="22">
        <f t="shared" ca="1" si="428"/>
        <v>-51.527224162275196</v>
      </c>
      <c r="X855" s="22">
        <f ca="1">VLOOKUP(CONCATENATE($F855," ",$G855),AllocFactorMatrix,(X$4+1),FALSE)*$E858</f>
        <v>-425.55465158252758</v>
      </c>
      <c r="Y855" s="22">
        <f ca="1">VLOOKUP(CONCATENATE($F855," ",$G855),AllocFactorMatrix,(Y$4+1),FALSE)*$E858</f>
        <v>0</v>
      </c>
      <c r="Z855" s="22">
        <f t="shared" ca="1" si="426"/>
        <v>-425.55465158252758</v>
      </c>
      <c r="AA855" s="22">
        <f ca="1">VLOOKUP(CONCATENATE($F855," ",$G855),AllocFactorMatrix,(AA$4+1),FALSE)*$E858</f>
        <v>-5.4776382239196479</v>
      </c>
      <c r="AB855" s="22">
        <f ca="1">VLOOKUP(CONCATENATE($F855," ",$G855),AllocFactorMatrix,(AB$4+1),FALSE)*$E858</f>
        <v>-163.08732190284985</v>
      </c>
      <c r="AC855" s="22">
        <f ca="1">VLOOKUP(CONCATENATE($F855," ",$G855),AllocFactorMatrix,(AC$4+1),FALSE)*$E858</f>
        <v>-37.16968794802618</v>
      </c>
    </row>
    <row r="856" spans="4:29" hidden="1" outlineLevel="1">
      <c r="F856" s="42" t="str">
        <f>F858</f>
        <v>RB_GUP</v>
      </c>
      <c r="G856" s="17" t="str">
        <f>$G$13</f>
        <v>ENERGY</v>
      </c>
      <c r="H856" s="21">
        <f t="shared" ca="1" si="421"/>
        <v>-7492.5734918741427</v>
      </c>
      <c r="I856" s="22">
        <f ca="1">VLOOKUP(CONCATENATE($F856," ",$G856),AllocFactorMatrix,(I$4+1),FALSE)*$E858</f>
        <v>-2752.9111866299686</v>
      </c>
      <c r="J856" s="22">
        <f ca="1">VLOOKUP(CONCATENATE($F856," ",$G856),AllocFactorMatrix,(J$4+1),FALSE)*$E858</f>
        <v>-869.61275064336928</v>
      </c>
      <c r="K856" s="22">
        <f ca="1">VLOOKUP(CONCATENATE($F856," ",$G856),AllocFactorMatrix,(K$4+1),FALSE)*$E858</f>
        <v>-10.860209366488389</v>
      </c>
      <c r="L856" s="22">
        <f ca="1">VLOOKUP(CONCATENATE($F856," ",$G856),AllocFactorMatrix,(L$4+1),FALSE)*$E858</f>
        <v>-0.55015354491261392</v>
      </c>
      <c r="M856" s="22">
        <f t="shared" ca="1" si="422"/>
        <v>-881.02311355477025</v>
      </c>
      <c r="N856" s="22">
        <f ca="1">VLOOKUP(CONCATENATE($F856," ",$G856),AllocFactorMatrix,(N$4+1),FALSE)*$E858</f>
        <v>-440.58438000436036</v>
      </c>
      <c r="O856" s="22">
        <f ca="1">VLOOKUP(CONCATENATE($F856," ",$G856),AllocFactorMatrix,(O$4+1),FALSE)*$E858</f>
        <v>-118.85806974271669</v>
      </c>
      <c r="P856" s="22">
        <f ca="1">VLOOKUP(CONCATENATE($F856," ",$G856),AllocFactorMatrix,(P$4+1),FALSE)*$E858</f>
        <v>-18.521469947950916</v>
      </c>
      <c r="Q856" s="22">
        <f ca="1">VLOOKUP(CONCATENATE($F856," ",$G856),AllocFactorMatrix,(Q$4+1),FALSE)*$E858</f>
        <v>0</v>
      </c>
      <c r="R856" s="22">
        <f t="shared" ca="1" si="427"/>
        <v>-577.96391969502793</v>
      </c>
      <c r="S856" s="22">
        <f ca="1">VLOOKUP(CONCATENATE($F856," ",$G856),AllocFactorMatrix,(S$4+1),FALSE)*$E858</f>
        <v>-22.188637274913916</v>
      </c>
      <c r="T856" s="22">
        <f ca="1">VLOOKUP(CONCATENATE($F856," ",$G856),AllocFactorMatrix,(T$4+1),FALSE)*$E858</f>
        <v>-438.58736823429246</v>
      </c>
      <c r="U856" s="22">
        <f ca="1">VLOOKUP(CONCATENATE($F856," ",$G856),AllocFactorMatrix,(U$4+1),FALSE)*$E858</f>
        <v>-2305.7001614067553</v>
      </c>
      <c r="V856" s="22">
        <f ca="1">VLOOKUP(CONCATENATE($F856," ",$G856),AllocFactorMatrix,(V$4+1),FALSE)*$E858</f>
        <v>-322.41259420834825</v>
      </c>
      <c r="W856" s="22">
        <f t="shared" ca="1" si="428"/>
        <v>-3088.8887611243099</v>
      </c>
      <c r="X856" s="22">
        <f ca="1">VLOOKUP(CONCATENATE($F856," ",$G856),AllocFactorMatrix,(X$4+1),FALSE)*$E858</f>
        <v>-123.87365886418318</v>
      </c>
      <c r="Y856" s="22">
        <f ca="1">VLOOKUP(CONCATENATE($F856," ",$G856),AllocFactorMatrix,(Y$4+1),FALSE)*$E858</f>
        <v>-2.3423470942819953</v>
      </c>
      <c r="Z856" s="22">
        <f t="shared" ca="1" si="426"/>
        <v>-126.21600595846517</v>
      </c>
      <c r="AA856" s="22">
        <f ca="1">VLOOKUP(CONCATENATE($F856," ",$G856),AllocFactorMatrix,(AA$4+1),FALSE)*$E858</f>
        <v>-2.336432889352511</v>
      </c>
      <c r="AB856" s="22">
        <f ca="1">VLOOKUP(CONCATENATE($F856," ",$G856),AllocFactorMatrix,(AB$4+1),FALSE)*$E858</f>
        <v>-51.224954728000476</v>
      </c>
      <c r="AC856" s="22">
        <f ca="1">VLOOKUP(CONCATENATE($F856," ",$G856),AllocFactorMatrix,(AC$4+1),FALSE)*$E858</f>
        <v>-12.009117294249172</v>
      </c>
    </row>
    <row r="857" spans="4:29" hidden="1" outlineLevel="1">
      <c r="F857" s="42" t="str">
        <f>F858</f>
        <v>RB_GUP</v>
      </c>
      <c r="G857" s="17" t="str">
        <f>$G$14</f>
        <v>CUSTOMER</v>
      </c>
      <c r="H857" s="21">
        <f t="shared" ca="1" si="421"/>
        <v>-201403.15670787366</v>
      </c>
      <c r="I857" s="22">
        <f ca="1">VLOOKUP(CONCATENATE($F857," ",$G857),AllocFactorMatrix,(I$4+1),FALSE)*$E858</f>
        <v>-150323.94147921403</v>
      </c>
      <c r="J857" s="22">
        <f ca="1">VLOOKUP(CONCATENATE($F857," ",$G857),AllocFactorMatrix,(J$4+1),FALSE)*$E858</f>
        <v>-36873.729398712385</v>
      </c>
      <c r="K857" s="22">
        <f ca="1">VLOOKUP(CONCATENATE($F857," ",$G857),AllocFactorMatrix,(K$4+1),FALSE)*$E858</f>
        <v>-408.17430249170542</v>
      </c>
      <c r="L857" s="22">
        <f ca="1">VLOOKUP(CONCATENATE($F857," ",$G857),AllocFactorMatrix,(L$4+1),FALSE)*$E858</f>
        <v>-30.069996534400246</v>
      </c>
      <c r="M857" s="22">
        <f t="shared" ca="1" si="422"/>
        <v>-37311.973697738496</v>
      </c>
      <c r="N857" s="22">
        <f ca="1">VLOOKUP(CONCATENATE($F857," ",$G857),AllocFactorMatrix,(N$4+1),FALSE)*$E858</f>
        <v>-684.04461656048977</v>
      </c>
      <c r="O857" s="22">
        <f ca="1">VLOOKUP(CONCATENATE($F857," ",$G857),AllocFactorMatrix,(O$4+1),FALSE)*$E858</f>
        <v>-215.17815469500533</v>
      </c>
      <c r="P857" s="22">
        <f ca="1">VLOOKUP(CONCATENATE($F857," ",$G857),AllocFactorMatrix,(P$4+1),FALSE)*$E858</f>
        <v>-86.253026261143503</v>
      </c>
      <c r="Q857" s="22">
        <f ca="1">VLOOKUP(CONCATENATE($F857," ",$G857),AllocFactorMatrix,(Q$4+1),FALSE)*$E858</f>
        <v>0</v>
      </c>
      <c r="R857" s="22">
        <f t="shared" ca="1" si="427"/>
        <v>-985.47579751663864</v>
      </c>
      <c r="S857" s="22">
        <f ca="1">VLOOKUP(CONCATENATE($F857," ",$G857),AllocFactorMatrix,(S$4+1),FALSE)*$E858</f>
        <v>-6.3531070639833862</v>
      </c>
      <c r="T857" s="22">
        <f ca="1">VLOOKUP(CONCATENATE($F857," ",$G857),AllocFactorMatrix,(T$4+1),FALSE)*$E858</f>
        <v>-157.85874950245326</v>
      </c>
      <c r="U857" s="22">
        <f ca="1">VLOOKUP(CONCATENATE($F857," ",$G857),AllocFactorMatrix,(U$4+1),FALSE)*$E858</f>
        <v>-285.87278376429157</v>
      </c>
      <c r="V857" s="22">
        <f ca="1">VLOOKUP(CONCATENATE($F857," ",$G857),AllocFactorMatrix,(V$4+1),FALSE)*$E858</f>
        <v>-55.416061450427129</v>
      </c>
      <c r="W857" s="22">
        <f t="shared" ca="1" si="428"/>
        <v>-505.50070178115539</v>
      </c>
      <c r="X857" s="22">
        <f ca="1">VLOOKUP(CONCATENATE($F857," ",$G857),AllocFactorMatrix,(X$4+1),FALSE)*$E858</f>
        <v>-218.99328202049918</v>
      </c>
      <c r="Y857" s="22">
        <f ca="1">VLOOKUP(CONCATENATE($F857," ",$G857),AllocFactorMatrix,(Y$4+1),FALSE)*$E858</f>
        <v>-2.5563213546379875</v>
      </c>
      <c r="Z857" s="22">
        <f t="shared" ca="1" si="426"/>
        <v>-221.54960337513717</v>
      </c>
      <c r="AA857" s="22">
        <f ca="1">VLOOKUP(CONCATENATE($F857," ",$G857),AllocFactorMatrix,(AA$4+1),FALSE)*$E858</f>
        <v>-15.666950254541533</v>
      </c>
      <c r="AB857" s="22">
        <f ca="1">VLOOKUP(CONCATENATE($F857," ",$G857),AllocFactorMatrix,(AB$4+1),FALSE)*$E858</f>
        <v>-10621.18279481368</v>
      </c>
      <c r="AC857" s="22">
        <f ca="1">VLOOKUP(CONCATENATE($F857," ",$G857),AllocFactorMatrix,(AC$4+1),FALSE)*$E858</f>
        <v>-1417.8656831799824</v>
      </c>
    </row>
    <row r="858" spans="4:29" collapsed="1">
      <c r="D858" s="39" t="s">
        <v>709</v>
      </c>
      <c r="E858" s="19">
        <v>-770063</v>
      </c>
      <c r="F858" s="42" t="s">
        <v>73</v>
      </c>
      <c r="G858" s="17" t="str">
        <f>$G$15</f>
        <v>TOTAL</v>
      </c>
      <c r="H858" s="21">
        <f t="shared" ca="1" si="421"/>
        <v>-770062.99999999988</v>
      </c>
      <c r="I858" s="22">
        <f ca="1">VLOOKUP(CONCATENATE($F858," ",$G858),AllocFactorMatrix,(I$4+1),FALSE)*$E858</f>
        <v>-449701.04005648132</v>
      </c>
      <c r="J858" s="22">
        <f ca="1">VLOOKUP(CONCATENATE($F858," ",$G858),AllocFactorMatrix,(J$4+1),FALSE)*$E858</f>
        <v>-110895.26971386504</v>
      </c>
      <c r="K858" s="22">
        <f ca="1">VLOOKUP(CONCATENATE($F858," ",$G858),AllocFactorMatrix,(K$4+1),FALSE)*$E858</f>
        <v>-1298.0414234019956</v>
      </c>
      <c r="L858" s="22">
        <f ca="1">VLOOKUP(CONCATENATE($F858," ",$G858),AllocFactorMatrix,(L$4+1),FALSE)*$E858</f>
        <v>-67.884584817361485</v>
      </c>
      <c r="M858" s="22">
        <f t="shared" ca="1" si="422"/>
        <v>-112261.19572208441</v>
      </c>
      <c r="N858" s="22">
        <f ca="1">VLOOKUP(CONCATENATE($F858," ",$G858),AllocFactorMatrix,(N$4+1),FALSE)*$E858</f>
        <v>-33514.679096866406</v>
      </c>
      <c r="O858" s="22">
        <f ca="1">VLOOKUP(CONCATENATE($F858," ",$G858),AllocFactorMatrix,(O$4+1),FALSE)*$E858</f>
        <v>-8815.4606794705196</v>
      </c>
      <c r="P858" s="22">
        <f ca="1">VLOOKUP(CONCATENATE($F858," ",$G858),AllocFactorMatrix,(P$4+1),FALSE)*$E858</f>
        <v>-1249.7110145781819</v>
      </c>
      <c r="Q858" s="22">
        <f ca="1">VLOOKUP(CONCATENATE($F858," ",$G858),AllocFactorMatrix,(Q$4+1),FALSE)*$E858</f>
        <v>0</v>
      </c>
      <c r="R858" s="22">
        <f t="shared" ca="1" si="427"/>
        <v>-43579.850790915109</v>
      </c>
      <c r="S858" s="22">
        <f ca="1">VLOOKUP(CONCATENATE($F858," ",$G858),AllocFactorMatrix,(S$4+1),FALSE)*$E858</f>
        <v>-1412.4444008459445</v>
      </c>
      <c r="T858" s="22">
        <f ca="1">VLOOKUP(CONCATENATE($F858," ",$G858),AllocFactorMatrix,(T$4+1),FALSE)*$E858</f>
        <v>-24967.862057971899</v>
      </c>
      <c r="U858" s="22">
        <f ca="1">VLOOKUP(CONCATENATE($F858," ",$G858),AllocFactorMatrix,(U$4+1),FALSE)*$E858</f>
        <v>-103443.79060347215</v>
      </c>
      <c r="V858" s="22">
        <f ca="1">VLOOKUP(CONCATENATE($F858," ",$G858),AllocFactorMatrix,(V$4+1),FALSE)*$E858</f>
        <v>-11522.266219337154</v>
      </c>
      <c r="W858" s="22">
        <f t="shared" ca="1" si="428"/>
        <v>-141346.36328162716</v>
      </c>
      <c r="X858" s="22">
        <f ca="1">VLOOKUP(CONCATENATE($F858," ",$G858),AllocFactorMatrix,(X$4+1),FALSE)*$E858</f>
        <v>-9426.6916776790804</v>
      </c>
      <c r="Y858" s="22">
        <f ca="1">VLOOKUP(CONCATENATE($F858," ",$G858),AllocFactorMatrix,(Y$4+1),FALSE)*$E858</f>
        <v>-168.56458196526364</v>
      </c>
      <c r="Z858" s="22">
        <f ca="1">SUBTOTAL(9,X858:Y858)</f>
        <v>-9595.256259644344</v>
      </c>
      <c r="AA858" s="22">
        <f ca="1">VLOOKUP(CONCATENATE($F858," ",$G858),AllocFactorMatrix,(AA$4+1),FALSE)*$E858</f>
        <v>-149.63581120240428</v>
      </c>
      <c r="AB858" s="22">
        <f ca="1">VLOOKUP(CONCATENATE($F858," ",$G858),AllocFactorMatrix,(AB$4+1),FALSE)*$E858</f>
        <v>-11745.917638036693</v>
      </c>
      <c r="AC858" s="22">
        <f ca="1">VLOOKUP(CONCATENATE($F858," ",$G858),AllocFactorMatrix,(AC$4+1),FALSE)*$E858</f>
        <v>-1683.740440008469</v>
      </c>
    </row>
    <row r="859" spans="4:29">
      <c r="H859" s="21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</row>
    <row r="860" spans="4:29" hidden="1" outlineLevel="1">
      <c r="E860" s="19"/>
      <c r="F860" s="42"/>
      <c r="G860" s="17" t="str">
        <f>$G$8</f>
        <v>PRODUCTION</v>
      </c>
      <c r="H860" s="19">
        <f t="shared" ref="H860:AC860" ca="1" si="429">+H819+H827+H835+H843+H851</f>
        <v>62866147.292150721</v>
      </c>
      <c r="I860" s="19">
        <f t="shared" ca="1" si="429"/>
        <v>31169574.608168092</v>
      </c>
      <c r="J860" s="19">
        <f t="shared" ca="1" si="429"/>
        <v>7794509.1727607874</v>
      </c>
      <c r="K860" s="19">
        <f t="shared" ca="1" si="429"/>
        <v>98786.344928913401</v>
      </c>
      <c r="L860" s="19">
        <f t="shared" ca="1" si="429"/>
        <v>4944.1583690933157</v>
      </c>
      <c r="M860" s="19">
        <f t="shared" ca="1" si="429"/>
        <v>7898239.6760587934</v>
      </c>
      <c r="N860" s="19">
        <f t="shared" ca="1" si="429"/>
        <v>3496988.8624419537</v>
      </c>
      <c r="O860" s="19">
        <f t="shared" ca="1" si="429"/>
        <v>958443.66077331873</v>
      </c>
      <c r="P860" s="19">
        <f t="shared" ca="1" si="429"/>
        <v>152517.91350673322</v>
      </c>
      <c r="Q860" s="19">
        <f t="shared" ca="1" si="429"/>
        <v>0</v>
      </c>
      <c r="R860" s="19">
        <f t="shared" ca="1" si="429"/>
        <v>4607950.4367220057</v>
      </c>
      <c r="S860" s="19">
        <f t="shared" ca="1" si="429"/>
        <v>151165.88266980345</v>
      </c>
      <c r="T860" s="19">
        <f t="shared" ca="1" si="429"/>
        <v>2750961.2049199669</v>
      </c>
      <c r="U860" s="19">
        <f t="shared" ca="1" si="429"/>
        <v>13404173.6727568</v>
      </c>
      <c r="V860" s="19">
        <f t="shared" ca="1" si="429"/>
        <v>1707965.7319499303</v>
      </c>
      <c r="W860" s="19">
        <f t="shared" ca="1" si="429"/>
        <v>18014266.492296502</v>
      </c>
      <c r="X860" s="19">
        <f t="shared" ca="1" si="429"/>
        <v>978033.23253923666</v>
      </c>
      <c r="Y860" s="19">
        <f t="shared" ca="1" si="429"/>
        <v>18384.668235537971</v>
      </c>
      <c r="Z860" s="19">
        <f t="shared" ca="1" si="429"/>
        <v>996417.90077477461</v>
      </c>
      <c r="AA860" s="19">
        <f t="shared" ca="1" si="429"/>
        <v>14223.079955484594</v>
      </c>
      <c r="AB860" s="19">
        <f t="shared" ca="1" si="429"/>
        <v>133658.61044787589</v>
      </c>
      <c r="AC860" s="19">
        <f t="shared" ca="1" si="429"/>
        <v>31816.487727202744</v>
      </c>
    </row>
    <row r="861" spans="4:29" hidden="1" outlineLevel="1">
      <c r="E861" s="19"/>
      <c r="F861" s="42"/>
      <c r="G861" s="17" t="str">
        <f>$G$9</f>
        <v>BULKTRAN</v>
      </c>
      <c r="H861" s="19">
        <f t="shared" ref="H861:AC861" ca="1" si="430">+H820+H828+H836+H844+H852</f>
        <v>14794162.056018721</v>
      </c>
      <c r="I861" s="19">
        <f t="shared" ca="1" si="430"/>
        <v>7335072.3375405604</v>
      </c>
      <c r="J861" s="19">
        <f t="shared" ca="1" si="430"/>
        <v>1834265.9255555365</v>
      </c>
      <c r="K861" s="19">
        <f t="shared" ca="1" si="430"/>
        <v>23247.188809080748</v>
      </c>
      <c r="L861" s="19">
        <f t="shared" ca="1" si="430"/>
        <v>1163.4986919600904</v>
      </c>
      <c r="M861" s="19">
        <f t="shared" ca="1" si="430"/>
        <v>1858676.613056577</v>
      </c>
      <c r="N861" s="19">
        <f t="shared" ca="1" si="430"/>
        <v>822939.24739234534</v>
      </c>
      <c r="O861" s="19">
        <f t="shared" ca="1" si="430"/>
        <v>225548.58934093942</v>
      </c>
      <c r="P861" s="19">
        <f t="shared" ca="1" si="430"/>
        <v>35891.729111037523</v>
      </c>
      <c r="Q861" s="19">
        <f t="shared" ca="1" si="430"/>
        <v>0</v>
      </c>
      <c r="R861" s="19">
        <f t="shared" ca="1" si="430"/>
        <v>1084379.5658443221</v>
      </c>
      <c r="S861" s="19">
        <f t="shared" ca="1" si="430"/>
        <v>35573.558455321654</v>
      </c>
      <c r="T861" s="19">
        <f t="shared" ca="1" si="430"/>
        <v>647378.0822972107</v>
      </c>
      <c r="U861" s="19">
        <f t="shared" ca="1" si="430"/>
        <v>3154376.8161937818</v>
      </c>
      <c r="V861" s="19">
        <f t="shared" ca="1" si="430"/>
        <v>401932.08766506973</v>
      </c>
      <c r="W861" s="19">
        <f t="shared" ca="1" si="430"/>
        <v>4239260.5446113832</v>
      </c>
      <c r="X861" s="19">
        <f t="shared" ca="1" si="430"/>
        <v>230158.56325847871</v>
      </c>
      <c r="Y861" s="19">
        <f t="shared" ca="1" si="430"/>
        <v>4326.4264304080853</v>
      </c>
      <c r="Z861" s="19">
        <f t="shared" ca="1" si="430"/>
        <v>234484.98968888677</v>
      </c>
      <c r="AA861" s="19">
        <f t="shared" ca="1" si="430"/>
        <v>3347.0883593247167</v>
      </c>
      <c r="AB861" s="19">
        <f t="shared" ca="1" si="430"/>
        <v>31453.607836964446</v>
      </c>
      <c r="AC861" s="19">
        <f t="shared" ca="1" si="430"/>
        <v>7487.3090807067547</v>
      </c>
    </row>
    <row r="862" spans="4:29" hidden="1" outlineLevel="1">
      <c r="E862" s="19"/>
      <c r="F862" s="42"/>
      <c r="G862" s="17" t="str">
        <f>$G$10</f>
        <v>SUBTRAN</v>
      </c>
      <c r="H862" s="19">
        <f t="shared" ref="H862:AC862" ca="1" si="431">+H821+H829+H837+H845+H853</f>
        <v>4686944.561849433</v>
      </c>
      <c r="I862" s="19">
        <f t="shared" ca="1" si="431"/>
        <v>2261742.4135940806</v>
      </c>
      <c r="J862" s="19">
        <f t="shared" ca="1" si="431"/>
        <v>564289.86186548264</v>
      </c>
      <c r="K862" s="19">
        <f t="shared" ca="1" si="431"/>
        <v>7166.8154034150302</v>
      </c>
      <c r="L862" s="19">
        <f t="shared" ca="1" si="431"/>
        <v>462.03332637212321</v>
      </c>
      <c r="M862" s="19">
        <f t="shared" ca="1" si="431"/>
        <v>571918.7105952698</v>
      </c>
      <c r="N862" s="19">
        <f t="shared" ca="1" si="431"/>
        <v>250591.12961342547</v>
      </c>
      <c r="O862" s="19">
        <f t="shared" ca="1" si="431"/>
        <v>68793.752494337299</v>
      </c>
      <c r="P862" s="19">
        <f t="shared" ca="1" si="431"/>
        <v>13828.053652397975</v>
      </c>
      <c r="Q862" s="19">
        <f t="shared" ca="1" si="431"/>
        <v>0</v>
      </c>
      <c r="R862" s="19">
        <f t="shared" ca="1" si="431"/>
        <v>333212.93576016073</v>
      </c>
      <c r="S862" s="19">
        <f t="shared" ca="1" si="431"/>
        <v>10619.288434974776</v>
      </c>
      <c r="T862" s="19">
        <f t="shared" ca="1" si="431"/>
        <v>198953.96132419034</v>
      </c>
      <c r="U862" s="19">
        <f t="shared" ca="1" si="431"/>
        <v>1236384.1825235628</v>
      </c>
      <c r="V862" s="19">
        <f t="shared" ca="1" si="431"/>
        <v>0</v>
      </c>
      <c r="W862" s="19">
        <f t="shared" ca="1" si="431"/>
        <v>1445957.4322827279</v>
      </c>
      <c r="X862" s="19">
        <f t="shared" ca="1" si="431"/>
        <v>70287.460237115767</v>
      </c>
      <c r="Y862" s="19">
        <f t="shared" ca="1" si="431"/>
        <v>1348.2417870911636</v>
      </c>
      <c r="Z862" s="19">
        <f t="shared" ca="1" si="431"/>
        <v>71635.702024206927</v>
      </c>
      <c r="AA862" s="19">
        <f t="shared" ca="1" si="431"/>
        <v>1025.4844714424919</v>
      </c>
      <c r="AB862" s="19">
        <f t="shared" ca="1" si="431"/>
        <v>1173.3103297420801</v>
      </c>
      <c r="AC862" s="19">
        <f t="shared" ca="1" si="431"/>
        <v>278.57279180102279</v>
      </c>
    </row>
    <row r="863" spans="4:29" hidden="1" outlineLevel="1">
      <c r="E863" s="19"/>
      <c r="F863" s="42"/>
      <c r="G863" s="17" t="str">
        <f>$G$11</f>
        <v>DISTPRI</v>
      </c>
      <c r="H863" s="19">
        <f t="shared" ref="H863:AC863" ca="1" si="432">+H822+H830+H838+H846+H854</f>
        <v>6948125.891048573</v>
      </c>
      <c r="I863" s="19">
        <f t="shared" ca="1" si="432"/>
        <v>4595628.5081725856</v>
      </c>
      <c r="J863" s="19">
        <f t="shared" ca="1" si="432"/>
        <v>1140444.6421965042</v>
      </c>
      <c r="K863" s="19">
        <f t="shared" ca="1" si="432"/>
        <v>14478.974610226194</v>
      </c>
      <c r="L863" s="19">
        <f t="shared" ca="1" si="432"/>
        <v>0</v>
      </c>
      <c r="M863" s="19">
        <f t="shared" ca="1" si="432"/>
        <v>1154923.6168067302</v>
      </c>
      <c r="N863" s="19">
        <f t="shared" ca="1" si="432"/>
        <v>497796.53545034095</v>
      </c>
      <c r="O863" s="19">
        <f t="shared" ca="1" si="432"/>
        <v>136890.4594111733</v>
      </c>
      <c r="P863" s="19">
        <f t="shared" ca="1" si="432"/>
        <v>0</v>
      </c>
      <c r="Q863" s="19">
        <f t="shared" ca="1" si="432"/>
        <v>0</v>
      </c>
      <c r="R863" s="19">
        <f t="shared" ca="1" si="432"/>
        <v>634686.99486151419</v>
      </c>
      <c r="S863" s="19">
        <f t="shared" ca="1" si="432"/>
        <v>21330.394169896485</v>
      </c>
      <c r="T863" s="19">
        <f t="shared" ca="1" si="432"/>
        <v>393967.31664778839</v>
      </c>
      <c r="U863" s="19">
        <f t="shared" ca="1" si="432"/>
        <v>0</v>
      </c>
      <c r="V863" s="19">
        <f t="shared" ca="1" si="432"/>
        <v>0</v>
      </c>
      <c r="W863" s="19">
        <f t="shared" ca="1" si="432"/>
        <v>415297.71081768483</v>
      </c>
      <c r="X863" s="19">
        <f t="shared" ca="1" si="432"/>
        <v>139923.36384689307</v>
      </c>
      <c r="Y863" s="19">
        <f t="shared" ca="1" si="432"/>
        <v>2687.3593276904653</v>
      </c>
      <c r="Z863" s="19">
        <f t="shared" ca="1" si="432"/>
        <v>142610.72317458352</v>
      </c>
      <c r="AA863" s="19">
        <f t="shared" ca="1" si="432"/>
        <v>2053.8227794308268</v>
      </c>
      <c r="AB863" s="19">
        <f t="shared" ca="1" si="432"/>
        <v>2363.389735770168</v>
      </c>
      <c r="AC863" s="19">
        <f t="shared" ca="1" si="432"/>
        <v>561.12470027331381</v>
      </c>
    </row>
    <row r="864" spans="4:29" hidden="1" outlineLevel="1">
      <c r="E864" s="19"/>
      <c r="F864" s="42"/>
      <c r="G864" s="17" t="str">
        <f>$G$12</f>
        <v>DISTSEC</v>
      </c>
      <c r="H864" s="19">
        <f t="shared" ref="H864:AC864" ca="1" si="433">+H823+H831+H839+H847+H855</f>
        <v>2304383.4767740476</v>
      </c>
      <c r="I864" s="19">
        <f t="shared" ca="1" si="433"/>
        <v>1752203.5104742851</v>
      </c>
      <c r="J864" s="19">
        <f t="shared" ca="1" si="433"/>
        <v>353669.80449660198</v>
      </c>
      <c r="K864" s="19">
        <f t="shared" ca="1" si="433"/>
        <v>0</v>
      </c>
      <c r="L864" s="19">
        <f t="shared" ca="1" si="433"/>
        <v>0</v>
      </c>
      <c r="M864" s="19">
        <f t="shared" ca="1" si="433"/>
        <v>353669.80449660198</v>
      </c>
      <c r="N864" s="19">
        <f t="shared" ca="1" si="433"/>
        <v>135462.71491939592</v>
      </c>
      <c r="O864" s="19">
        <f t="shared" ca="1" si="433"/>
        <v>0</v>
      </c>
      <c r="P864" s="19">
        <f t="shared" ca="1" si="433"/>
        <v>0</v>
      </c>
      <c r="Q864" s="19">
        <f t="shared" ca="1" si="433"/>
        <v>0</v>
      </c>
      <c r="R864" s="19">
        <f t="shared" ca="1" si="433"/>
        <v>135462.71491939592</v>
      </c>
      <c r="S864" s="19">
        <f t="shared" ca="1" si="433"/>
        <v>4757.7347868886427</v>
      </c>
      <c r="T864" s="19">
        <f t="shared" ca="1" si="433"/>
        <v>0</v>
      </c>
      <c r="U864" s="19">
        <f t="shared" ca="1" si="433"/>
        <v>0</v>
      </c>
      <c r="V864" s="19">
        <f t="shared" ca="1" si="433"/>
        <v>0</v>
      </c>
      <c r="W864" s="19">
        <f t="shared" ca="1" si="433"/>
        <v>4757.7347868886427</v>
      </c>
      <c r="X864" s="19">
        <f t="shared" ca="1" si="433"/>
        <v>39293.32896296015</v>
      </c>
      <c r="Y864" s="19">
        <f t="shared" ca="1" si="433"/>
        <v>0</v>
      </c>
      <c r="Z864" s="19">
        <f t="shared" ca="1" si="433"/>
        <v>39293.32896296015</v>
      </c>
      <c r="AA864" s="19">
        <f t="shared" ca="1" si="433"/>
        <v>505.77438143880596</v>
      </c>
      <c r="AB864" s="19">
        <f t="shared" ca="1" si="433"/>
        <v>15058.568306999479</v>
      </c>
      <c r="AC864" s="19">
        <f t="shared" ca="1" si="433"/>
        <v>3432.0404454776117</v>
      </c>
    </row>
    <row r="865" spans="3:29" hidden="1" outlineLevel="1">
      <c r="E865" s="19"/>
      <c r="F865" s="42"/>
      <c r="G865" s="17" t="str">
        <f>$G$13</f>
        <v>ENERGY</v>
      </c>
      <c r="H865" s="19">
        <f t="shared" ref="H865:AC865" ca="1" si="434">+H824+H832+H840+H848+H856</f>
        <v>691822.1993357091</v>
      </c>
      <c r="I865" s="19">
        <f t="shared" ca="1" si="434"/>
        <v>254188.37383119704</v>
      </c>
      <c r="J865" s="19">
        <f t="shared" ca="1" si="434"/>
        <v>80295.162452919336</v>
      </c>
      <c r="K865" s="19">
        <f t="shared" ca="1" si="434"/>
        <v>1002.7708019572501</v>
      </c>
      <c r="L865" s="19">
        <f t="shared" ca="1" si="434"/>
        <v>50.798091713956424</v>
      </c>
      <c r="M865" s="19">
        <f t="shared" ca="1" si="434"/>
        <v>81348.731346590561</v>
      </c>
      <c r="N865" s="19">
        <f t="shared" ca="1" si="434"/>
        <v>40681.089761501193</v>
      </c>
      <c r="O865" s="19">
        <f t="shared" ca="1" si="434"/>
        <v>10974.687309691672</v>
      </c>
      <c r="P865" s="19">
        <f t="shared" ca="1" si="434"/>
        <v>1710.1686207306784</v>
      </c>
      <c r="Q865" s="19">
        <f t="shared" ca="1" si="434"/>
        <v>0</v>
      </c>
      <c r="R865" s="19">
        <f t="shared" ca="1" si="434"/>
        <v>53365.945691923545</v>
      </c>
      <c r="S865" s="19">
        <f t="shared" ca="1" si="434"/>
        <v>2048.7742771480707</v>
      </c>
      <c r="T865" s="19">
        <f t="shared" ca="1" si="434"/>
        <v>40496.696898839786</v>
      </c>
      <c r="U865" s="19">
        <f t="shared" ca="1" si="434"/>
        <v>212895.41682882109</v>
      </c>
      <c r="V865" s="19">
        <f t="shared" ca="1" si="434"/>
        <v>29769.770061068597</v>
      </c>
      <c r="W865" s="19">
        <f t="shared" ca="1" si="434"/>
        <v>285210.65806587756</v>
      </c>
      <c r="X865" s="19">
        <f t="shared" ca="1" si="434"/>
        <v>11437.798669325368</v>
      </c>
      <c r="Y865" s="19">
        <f t="shared" ca="1" si="434"/>
        <v>216.27918900378245</v>
      </c>
      <c r="Z865" s="19">
        <f t="shared" ca="1" si="434"/>
        <v>11654.077858329149</v>
      </c>
      <c r="AA865" s="19">
        <f t="shared" ca="1" si="434"/>
        <v>215.73310450209883</v>
      </c>
      <c r="AB865" s="19">
        <f t="shared" ca="1" si="434"/>
        <v>4729.8249232031303</v>
      </c>
      <c r="AC865" s="19">
        <f t="shared" ca="1" si="434"/>
        <v>1108.8545140862959</v>
      </c>
    </row>
    <row r="866" spans="3:29" hidden="1" outlineLevel="1">
      <c r="F866" s="42"/>
      <c r="G866" s="17" t="str">
        <f>$G$14</f>
        <v>CUSTOMER</v>
      </c>
      <c r="H866" s="19">
        <f t="shared" ref="H866:AC866" ca="1" si="435">+H825+H833+H841+H849+H857</f>
        <v>18596437.522822782</v>
      </c>
      <c r="I866" s="19">
        <f t="shared" ca="1" si="435"/>
        <v>13880069.367320823</v>
      </c>
      <c r="J866" s="19">
        <f t="shared" ca="1" si="435"/>
        <v>3404713.2935023215</v>
      </c>
      <c r="K866" s="19">
        <f t="shared" ca="1" si="435"/>
        <v>37688.525039945518</v>
      </c>
      <c r="L866" s="19">
        <f t="shared" ca="1" si="435"/>
        <v>2776.4947729918608</v>
      </c>
      <c r="M866" s="19">
        <f t="shared" ca="1" si="435"/>
        <v>3445178.3133152588</v>
      </c>
      <c r="N866" s="19">
        <f t="shared" ca="1" si="435"/>
        <v>63160.842077273715</v>
      </c>
      <c r="O866" s="19">
        <f t="shared" ca="1" si="435"/>
        <v>19868.343552658564</v>
      </c>
      <c r="P866" s="19">
        <f t="shared" ca="1" si="435"/>
        <v>7964.1205244179846</v>
      </c>
      <c r="Q866" s="19">
        <f t="shared" ca="1" si="435"/>
        <v>0</v>
      </c>
      <c r="R866" s="19">
        <f t="shared" ca="1" si="435"/>
        <v>90993.306154350241</v>
      </c>
      <c r="S866" s="19">
        <f t="shared" ca="1" si="435"/>
        <v>586.61026233335281</v>
      </c>
      <c r="T866" s="19">
        <f t="shared" ca="1" si="435"/>
        <v>14575.791266326958</v>
      </c>
      <c r="U866" s="19">
        <f t="shared" ca="1" si="435"/>
        <v>26395.888970394892</v>
      </c>
      <c r="V866" s="19">
        <f t="shared" ca="1" si="435"/>
        <v>5116.8082038482189</v>
      </c>
      <c r="W866" s="19">
        <f t="shared" ca="1" si="435"/>
        <v>46675.098702903422</v>
      </c>
      <c r="X866" s="19">
        <f t="shared" ca="1" si="435"/>
        <v>20220.611005214265</v>
      </c>
      <c r="Y866" s="19">
        <f t="shared" ca="1" si="435"/>
        <v>236.03637170759683</v>
      </c>
      <c r="Z866" s="19">
        <f t="shared" ca="1" si="435"/>
        <v>20456.647376921861</v>
      </c>
      <c r="AA866" s="19">
        <f t="shared" ca="1" si="435"/>
        <v>1446.5982874555618</v>
      </c>
      <c r="AB866" s="19">
        <f t="shared" ca="1" si="435"/>
        <v>980700.42938165739</v>
      </c>
      <c r="AC866" s="19">
        <f t="shared" ca="1" si="435"/>
        <v>130917.762283416</v>
      </c>
    </row>
    <row r="867" spans="3:29" collapsed="1">
      <c r="D867" s="17" t="s">
        <v>337</v>
      </c>
      <c r="E867" s="19">
        <f>+E826+E842+E834+E850+E858</f>
        <v>110888023</v>
      </c>
      <c r="G867" s="17" t="str">
        <f>$G$15</f>
        <v>TOTAL</v>
      </c>
      <c r="H867" s="19">
        <f ca="1">+H826+H834+H842+H850+H858</f>
        <v>110888023</v>
      </c>
      <c r="I867" s="19">
        <f t="shared" ref="I867:AC867" ca="1" si="436">+I826+I834+I842+I850+I858</f>
        <v>61248479.119101621</v>
      </c>
      <c r="J867" s="19">
        <f t="shared" ca="1" si="436"/>
        <v>15172187.862830153</v>
      </c>
      <c r="K867" s="19">
        <f t="shared" ca="1" si="436"/>
        <v>182370.61959353817</v>
      </c>
      <c r="L867" s="19">
        <f t="shared" ca="1" si="436"/>
        <v>9396.9832521313474</v>
      </c>
      <c r="M867" s="19">
        <f t="shared" ca="1" si="436"/>
        <v>15363955.465675823</v>
      </c>
      <c r="N867" s="19">
        <f t="shared" ca="1" si="436"/>
        <v>5307620.4216562361</v>
      </c>
      <c r="O867" s="19">
        <f t="shared" ca="1" si="436"/>
        <v>1420519.4928821188</v>
      </c>
      <c r="P867" s="19">
        <f t="shared" ca="1" si="436"/>
        <v>211911.98541531741</v>
      </c>
      <c r="Q867" s="19">
        <f t="shared" ca="1" si="436"/>
        <v>0</v>
      </c>
      <c r="R867" s="19">
        <f t="shared" ca="1" si="436"/>
        <v>6940051.8999536727</v>
      </c>
      <c r="S867" s="19">
        <f t="shared" ca="1" si="436"/>
        <v>226082.24305636645</v>
      </c>
      <c r="T867" s="19">
        <f t="shared" ca="1" si="436"/>
        <v>4046333.0533543234</v>
      </c>
      <c r="U867" s="19">
        <f t="shared" ca="1" si="436"/>
        <v>18034225.97727336</v>
      </c>
      <c r="V867" s="19">
        <f t="shared" ca="1" si="436"/>
        <v>2144784.3978799172</v>
      </c>
      <c r="W867" s="19">
        <f t="shared" ca="1" si="436"/>
        <v>24451425.671563964</v>
      </c>
      <c r="X867" s="19">
        <f t="shared" ca="1" si="436"/>
        <v>1489354.358519224</v>
      </c>
      <c r="Y867" s="19">
        <f t="shared" ca="1" si="436"/>
        <v>27199.011341439065</v>
      </c>
      <c r="Z867" s="19">
        <f t="shared" ca="1" si="436"/>
        <v>1516553.3698606631</v>
      </c>
      <c r="AA867" s="19">
        <f t="shared" ca="1" si="436"/>
        <v>22817.581339079097</v>
      </c>
      <c r="AB867" s="19">
        <f t="shared" ca="1" si="436"/>
        <v>1169137.7409622124</v>
      </c>
      <c r="AC867" s="19">
        <f t="shared" ca="1" si="436"/>
        <v>175602.15154296378</v>
      </c>
    </row>
    <row r="868" spans="3:29">
      <c r="E868" s="19"/>
      <c r="H868" s="21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</row>
    <row r="869" spans="3:29" hidden="1" outlineLevel="1">
      <c r="E869" s="19"/>
      <c r="F869" s="42"/>
      <c r="G869" s="17" t="str">
        <f>$G$8</f>
        <v>PRODUCTION</v>
      </c>
      <c r="H869" s="21">
        <f t="shared" ref="H869:AC869" ca="1" si="437">H793+H801+H809+H860</f>
        <v>-61833901.193695322</v>
      </c>
      <c r="I869" s="21">
        <f t="shared" ca="1" si="437"/>
        <v>-31591703.361579988</v>
      </c>
      <c r="J869" s="21">
        <f t="shared" ca="1" si="437"/>
        <v>-7715477.5388416266</v>
      </c>
      <c r="K869" s="21">
        <f t="shared" ca="1" si="437"/>
        <v>-169085.72732736176</v>
      </c>
      <c r="L869" s="21">
        <f t="shared" ca="1" si="437"/>
        <v>-26093.424972363118</v>
      </c>
      <c r="M869" s="21">
        <f t="shared" ca="1" si="437"/>
        <v>-7910656.6911413539</v>
      </c>
      <c r="N869" s="21">
        <f t="shared" ca="1" si="437"/>
        <v>-3303591.864218012</v>
      </c>
      <c r="O869" s="21">
        <f t="shared" ca="1" si="437"/>
        <v>-1128468.2961699879</v>
      </c>
      <c r="P869" s="21">
        <f t="shared" ca="1" si="437"/>
        <v>-180903.58819728912</v>
      </c>
      <c r="Q869" s="21">
        <f t="shared" ca="1" si="437"/>
        <v>0</v>
      </c>
      <c r="R869" s="21">
        <f t="shared" ca="1" si="437"/>
        <v>-4612963.7485852884</v>
      </c>
      <c r="S869" s="21">
        <f t="shared" ca="1" si="437"/>
        <v>-152414.1549088271</v>
      </c>
      <c r="T869" s="21">
        <f t="shared" ca="1" si="437"/>
        <v>-3300088.9227436231</v>
      </c>
      <c r="U869" s="21">
        <f t="shared" ca="1" si="437"/>
        <v>-11726591.15065687</v>
      </c>
      <c r="V869" s="21">
        <f t="shared" ca="1" si="437"/>
        <v>-1577176.7705123106</v>
      </c>
      <c r="W869" s="21">
        <f t="shared" ca="1" si="437"/>
        <v>-16756270.998821631</v>
      </c>
      <c r="X869" s="21">
        <f t="shared" ca="1" si="437"/>
        <v>-797749.91838819731</v>
      </c>
      <c r="Y869" s="21">
        <f t="shared" ca="1" si="437"/>
        <v>-14768.352893657942</v>
      </c>
      <c r="Z869" s="21">
        <f t="shared" ca="1" si="437"/>
        <v>-812518.27128185541</v>
      </c>
      <c r="AA869" s="21">
        <f t="shared" ca="1" si="437"/>
        <v>-11425.360595372335</v>
      </c>
      <c r="AB869" s="21">
        <f t="shared" ca="1" si="437"/>
        <v>-112804.66553206448</v>
      </c>
      <c r="AC869" s="21">
        <f t="shared" ca="1" si="437"/>
        <v>-25558.096157742133</v>
      </c>
    </row>
    <row r="870" spans="3:29" hidden="1" outlineLevel="1">
      <c r="E870" s="19"/>
      <c r="F870" s="42"/>
      <c r="G870" s="17" t="str">
        <f>$G$9</f>
        <v>BULKTRAN</v>
      </c>
      <c r="H870" s="21">
        <f t="shared" ref="H870:AC870" ca="1" si="438">H794+H802+H810+H861</f>
        <v>-65453728.847942278</v>
      </c>
      <c r="I870" s="21">
        <f t="shared" ca="1" si="438"/>
        <v>-33051124.147784837</v>
      </c>
      <c r="J870" s="21">
        <f t="shared" ca="1" si="438"/>
        <v>-8146708.7152506672</v>
      </c>
      <c r="K870" s="21">
        <f t="shared" ca="1" si="438"/>
        <v>-148950.83771342388</v>
      </c>
      <c r="L870" s="21">
        <f t="shared" ca="1" si="438"/>
        <v>-18755.43175197679</v>
      </c>
      <c r="M870" s="21">
        <f t="shared" ca="1" si="438"/>
        <v>-8314414.984716068</v>
      </c>
      <c r="N870" s="21">
        <f t="shared" ca="1" si="438"/>
        <v>-3553770.1235185983</v>
      </c>
      <c r="O870" s="21">
        <f t="shared" ca="1" si="438"/>
        <v>-1116958.5520081671</v>
      </c>
      <c r="P870" s="21">
        <f t="shared" ca="1" si="438"/>
        <v>-178594.67737223348</v>
      </c>
      <c r="Q870" s="21">
        <f t="shared" ca="1" si="438"/>
        <v>0</v>
      </c>
      <c r="R870" s="21">
        <f t="shared" ca="1" si="438"/>
        <v>-4849323.3528989982</v>
      </c>
      <c r="S870" s="21">
        <f t="shared" ca="1" si="438"/>
        <v>-159778.90234014482</v>
      </c>
      <c r="T870" s="21">
        <f t="shared" ca="1" si="438"/>
        <v>-3245109.6412691516</v>
      </c>
      <c r="U870" s="21">
        <f t="shared" ca="1" si="438"/>
        <v>-13021706.056506248</v>
      </c>
      <c r="V870" s="21">
        <f t="shared" ca="1" si="438"/>
        <v>-1712411.1904326943</v>
      </c>
      <c r="W870" s="21">
        <f t="shared" ca="1" si="438"/>
        <v>-18139005.790548235</v>
      </c>
      <c r="X870" s="21">
        <f t="shared" ca="1" si="438"/>
        <v>-913028.8223734356</v>
      </c>
      <c r="Y870" s="21">
        <f t="shared" ca="1" si="438"/>
        <v>-17016.9736754482</v>
      </c>
      <c r="Z870" s="21">
        <f t="shared" ca="1" si="438"/>
        <v>-930045.79604888358</v>
      </c>
      <c r="AA870" s="21">
        <f t="shared" ca="1" si="438"/>
        <v>-13164.979323283067</v>
      </c>
      <c r="AB870" s="21">
        <f t="shared" ca="1" si="438"/>
        <v>-127200.23967797236</v>
      </c>
      <c r="AC870" s="21">
        <f t="shared" ca="1" si="438"/>
        <v>-29449.556944000353</v>
      </c>
    </row>
    <row r="871" spans="3:29" hidden="1" outlineLevel="1">
      <c r="E871" s="19"/>
      <c r="F871" s="42"/>
      <c r="G871" s="17" t="str">
        <f>$G$10</f>
        <v>SUBTRAN</v>
      </c>
      <c r="H871" s="21">
        <f t="shared" ref="H871:AC871" ca="1" si="439">H795+H803+H811+H862</f>
        <v>-20685393.865123902</v>
      </c>
      <c r="I871" s="21">
        <f t="shared" ca="1" si="439"/>
        <v>-10191191.147389267</v>
      </c>
      <c r="J871" s="21">
        <f t="shared" ca="1" si="439"/>
        <v>-2506236.8316954123</v>
      </c>
      <c r="K871" s="21">
        <f t="shared" ca="1" si="439"/>
        <v>-45919.664365717683</v>
      </c>
      <c r="L871" s="21">
        <f t="shared" ca="1" si="439"/>
        <v>-7447.910699681529</v>
      </c>
      <c r="M871" s="21">
        <f t="shared" ca="1" si="439"/>
        <v>-2559604.4067608118</v>
      </c>
      <c r="N871" s="21">
        <f t="shared" ca="1" si="439"/>
        <v>-1082149.3930849191</v>
      </c>
      <c r="O871" s="21">
        <f t="shared" ca="1" si="439"/>
        <v>-340679.43272517063</v>
      </c>
      <c r="P871" s="21">
        <f t="shared" ca="1" si="439"/>
        <v>-68807.401911750028</v>
      </c>
      <c r="Q871" s="21">
        <f t="shared" ca="1" si="439"/>
        <v>0</v>
      </c>
      <c r="R871" s="21">
        <f t="shared" ca="1" si="439"/>
        <v>-1491636.2277218397</v>
      </c>
      <c r="S871" s="21">
        <f t="shared" ca="1" si="439"/>
        <v>-47696.609754789955</v>
      </c>
      <c r="T871" s="21">
        <f t="shared" ca="1" si="439"/>
        <v>-997295.70194642746</v>
      </c>
      <c r="U871" s="21">
        <f t="shared" ca="1" si="439"/>
        <v>-5103965.4275203077</v>
      </c>
      <c r="V871" s="21">
        <f t="shared" ca="1" si="439"/>
        <v>0</v>
      </c>
      <c r="W871" s="21">
        <f t="shared" ca="1" si="439"/>
        <v>-6148957.7392215254</v>
      </c>
      <c r="X871" s="21">
        <f t="shared" ca="1" si="439"/>
        <v>-278827.21908893669</v>
      </c>
      <c r="Y871" s="21">
        <f t="shared" ca="1" si="439"/>
        <v>-5302.9893376188757</v>
      </c>
      <c r="Z871" s="21">
        <f t="shared" ca="1" si="439"/>
        <v>-284130.20842655556</v>
      </c>
      <c r="AA871" s="21">
        <f t="shared" ca="1" si="439"/>
        <v>-4033.4999775419028</v>
      </c>
      <c r="AB871" s="21">
        <f t="shared" ca="1" si="439"/>
        <v>-4744.9356125900485</v>
      </c>
      <c r="AC871" s="21">
        <f t="shared" ca="1" si="439"/>
        <v>-1095.7000137629313</v>
      </c>
    </row>
    <row r="872" spans="3:29" hidden="1" outlineLevel="1">
      <c r="E872" s="19"/>
      <c r="F872" s="42"/>
      <c r="G872" s="17" t="str">
        <f>$G$11</f>
        <v>DISTPRI</v>
      </c>
      <c r="H872" s="21">
        <f t="shared" ref="H872:AC872" ca="1" si="440">H796+H804+H812+H863</f>
        <v>-31348369.769619934</v>
      </c>
      <c r="I872" s="21">
        <f t="shared" ca="1" si="440"/>
        <v>-20706966.790694628</v>
      </c>
      <c r="J872" s="21">
        <f t="shared" ca="1" si="440"/>
        <v>-5065049.4303745944</v>
      </c>
      <c r="K872" s="21">
        <f t="shared" ca="1" si="440"/>
        <v>-92769.047366381565</v>
      </c>
      <c r="L872" s="21">
        <f t="shared" ca="1" si="440"/>
        <v>0</v>
      </c>
      <c r="M872" s="21">
        <f t="shared" ca="1" si="440"/>
        <v>-5157818.477740977</v>
      </c>
      <c r="N872" s="21">
        <f t="shared" ca="1" si="440"/>
        <v>-2149625.0717867855</v>
      </c>
      <c r="O872" s="21">
        <f t="shared" ca="1" si="440"/>
        <v>-677892.4329960139</v>
      </c>
      <c r="P872" s="21">
        <f t="shared" ca="1" si="440"/>
        <v>0</v>
      </c>
      <c r="Q872" s="21">
        <f t="shared" ca="1" si="440"/>
        <v>0</v>
      </c>
      <c r="R872" s="21">
        <f t="shared" ca="1" si="440"/>
        <v>-2827517.5047827996</v>
      </c>
      <c r="S872" s="21">
        <f t="shared" ca="1" si="440"/>
        <v>-95803.3529660395</v>
      </c>
      <c r="T872" s="21">
        <f t="shared" ca="1" si="440"/>
        <v>-1974796.5177882267</v>
      </c>
      <c r="U872" s="21">
        <f t="shared" ca="1" si="440"/>
        <v>0</v>
      </c>
      <c r="V872" s="21">
        <f t="shared" ca="1" si="440"/>
        <v>0</v>
      </c>
      <c r="W872" s="21">
        <f t="shared" ca="1" si="440"/>
        <v>-2070599.8707542666</v>
      </c>
      <c r="X872" s="21">
        <f t="shared" ca="1" si="440"/>
        <v>-555054.88674766303</v>
      </c>
      <c r="Y872" s="21">
        <f t="shared" ca="1" si="440"/>
        <v>-10569.805304402471</v>
      </c>
      <c r="Z872" s="21">
        <f t="shared" ca="1" si="440"/>
        <v>-565624.69205206551</v>
      </c>
      <c r="AA872" s="21">
        <f t="shared" ca="1" si="440"/>
        <v>-8078.0067944940647</v>
      </c>
      <c r="AB872" s="21">
        <f t="shared" ca="1" si="440"/>
        <v>-9557.4354347697717</v>
      </c>
      <c r="AC872" s="21">
        <f t="shared" ca="1" si="440"/>
        <v>-2206.9913659358831</v>
      </c>
    </row>
    <row r="873" spans="3:29" hidden="1" outlineLevel="1">
      <c r="E873" s="19"/>
      <c r="F873" s="42"/>
      <c r="G873" s="17" t="str">
        <f>$G$12</f>
        <v>DISTSEC</v>
      </c>
      <c r="H873" s="21">
        <f t="shared" ref="H873:AC873" ca="1" si="441">H797+H805+H813+H864</f>
        <v>-10304266.750474747</v>
      </c>
      <c r="I873" s="21">
        <f t="shared" ca="1" si="441"/>
        <v>-7894960.7428701781</v>
      </c>
      <c r="J873" s="21">
        <f t="shared" ca="1" si="441"/>
        <v>-1570728.8786952244</v>
      </c>
      <c r="K873" s="21">
        <f t="shared" ca="1" si="441"/>
        <v>0</v>
      </c>
      <c r="L873" s="21">
        <f t="shared" ca="1" si="441"/>
        <v>0</v>
      </c>
      <c r="M873" s="21">
        <f t="shared" ca="1" si="441"/>
        <v>-1570728.8786952244</v>
      </c>
      <c r="N873" s="21">
        <f t="shared" ca="1" si="441"/>
        <v>-584957.36626086687</v>
      </c>
      <c r="O873" s="21">
        <f t="shared" ca="1" si="441"/>
        <v>0</v>
      </c>
      <c r="P873" s="21">
        <f t="shared" ca="1" si="441"/>
        <v>0</v>
      </c>
      <c r="Q873" s="21">
        <f t="shared" ca="1" si="441"/>
        <v>0</v>
      </c>
      <c r="R873" s="21">
        <f t="shared" ca="1" si="441"/>
        <v>-584957.36626086687</v>
      </c>
      <c r="S873" s="21">
        <f t="shared" ca="1" si="441"/>
        <v>-21368.59137074622</v>
      </c>
      <c r="T873" s="21">
        <f t="shared" ca="1" si="441"/>
        <v>0</v>
      </c>
      <c r="U873" s="21">
        <f t="shared" ca="1" si="441"/>
        <v>0</v>
      </c>
      <c r="V873" s="21">
        <f t="shared" ca="1" si="441"/>
        <v>0</v>
      </c>
      <c r="W873" s="21">
        <f t="shared" ca="1" si="441"/>
        <v>-21368.59137074622</v>
      </c>
      <c r="X873" s="21">
        <f t="shared" ca="1" si="441"/>
        <v>-155868.20691037021</v>
      </c>
      <c r="Y873" s="21">
        <f t="shared" ca="1" si="441"/>
        <v>0</v>
      </c>
      <c r="Z873" s="21">
        <f t="shared" ca="1" si="441"/>
        <v>-155868.20691037021</v>
      </c>
      <c r="AA873" s="21">
        <f t="shared" ca="1" si="441"/>
        <v>-1989.257652834161</v>
      </c>
      <c r="AB873" s="21">
        <f t="shared" ca="1" si="441"/>
        <v>-60895.172641723919</v>
      </c>
      <c r="AC873" s="21">
        <f t="shared" ca="1" si="441"/>
        <v>-13498.534072803235</v>
      </c>
    </row>
    <row r="874" spans="3:29" hidden="1" outlineLevel="1">
      <c r="E874" s="19"/>
      <c r="F874" s="42"/>
      <c r="G874" s="17" t="str">
        <f>$G$13</f>
        <v>ENERGY</v>
      </c>
      <c r="H874" s="21">
        <f t="shared" ref="H874:AC874" ca="1" si="442">H798+H806+H814+H865</f>
        <v>-3020997.8742739679</v>
      </c>
      <c r="I874" s="21">
        <f t="shared" ca="1" si="442"/>
        <v>-1139760.4814980389</v>
      </c>
      <c r="J874" s="21">
        <f t="shared" ca="1" si="442"/>
        <v>-354857.85759577056</v>
      </c>
      <c r="K874" s="21">
        <f t="shared" ca="1" si="442"/>
        <v>-6402.9723259445664</v>
      </c>
      <c r="L874" s="21">
        <f t="shared" ca="1" si="442"/>
        <v>-817.74127744324744</v>
      </c>
      <c r="M874" s="21">
        <f t="shared" ca="1" si="442"/>
        <v>-362078.57119915838</v>
      </c>
      <c r="N874" s="21">
        <f t="shared" ca="1" si="442"/>
        <v>-174782.42099600646</v>
      </c>
      <c r="O874" s="21">
        <f t="shared" ca="1" si="442"/>
        <v>-54107.442452280622</v>
      </c>
      <c r="P874" s="21">
        <f t="shared" ca="1" si="442"/>
        <v>-8472.0831911246532</v>
      </c>
      <c r="Q874" s="21">
        <f t="shared" ca="1" si="442"/>
        <v>0</v>
      </c>
      <c r="R874" s="21">
        <f t="shared" ca="1" si="442"/>
        <v>-237361.94663941173</v>
      </c>
      <c r="S874" s="21">
        <f t="shared" ca="1" si="442"/>
        <v>-9157.0479763691546</v>
      </c>
      <c r="T874" s="21">
        <f t="shared" ca="1" si="442"/>
        <v>-202107.4243316396</v>
      </c>
      <c r="U874" s="21">
        <f t="shared" ca="1" si="442"/>
        <v>-874181.93300777383</v>
      </c>
      <c r="V874" s="21">
        <f t="shared" ca="1" si="442"/>
        <v>-126178.17901441797</v>
      </c>
      <c r="W874" s="21">
        <f t="shared" ca="1" si="442"/>
        <v>-1211624.5843302005</v>
      </c>
      <c r="X874" s="21">
        <f t="shared" ca="1" si="442"/>
        <v>-45121.810543002735</v>
      </c>
      <c r="Y874" s="21">
        <f t="shared" ca="1" si="442"/>
        <v>-845.92863521434401</v>
      </c>
      <c r="Z874" s="21">
        <f t="shared" ca="1" si="442"/>
        <v>-45967.739178217082</v>
      </c>
      <c r="AA874" s="21">
        <f t="shared" ca="1" si="442"/>
        <v>-843.79274539827463</v>
      </c>
      <c r="AB874" s="21">
        <f t="shared" ca="1" si="442"/>
        <v>-19023.717334014491</v>
      </c>
      <c r="AC874" s="21">
        <f t="shared" ca="1" si="442"/>
        <v>-4337.0413495303073</v>
      </c>
    </row>
    <row r="875" spans="3:29" hidden="1" outlineLevel="1">
      <c r="E875" s="19"/>
      <c r="F875" s="42"/>
      <c r="G875" s="17" t="str">
        <f>$G$14</f>
        <v>CUSTOMER</v>
      </c>
      <c r="H875" s="21">
        <f t="shared" ref="H875:AC875" ca="1" si="443">H799+H807+H815+H866</f>
        <v>-83113380.698869869</v>
      </c>
      <c r="I875" s="21">
        <f t="shared" ca="1" si="443"/>
        <v>-62525108.625913799</v>
      </c>
      <c r="J875" s="21">
        <f t="shared" ca="1" si="443"/>
        <v>-15117715.399583435</v>
      </c>
      <c r="K875" s="21">
        <f t="shared" ca="1" si="443"/>
        <v>-241441.26137490696</v>
      </c>
      <c r="L875" s="21">
        <f t="shared" ca="1" si="443"/>
        <v>-44753.962950672649</v>
      </c>
      <c r="M875" s="21">
        <f t="shared" ca="1" si="443"/>
        <v>-15403910.623909017</v>
      </c>
      <c r="N875" s="21">
        <f t="shared" ca="1" si="443"/>
        <v>-272683.453588331</v>
      </c>
      <c r="O875" s="21">
        <f t="shared" ca="1" si="443"/>
        <v>-98369.417536565728</v>
      </c>
      <c r="P875" s="21">
        <f t="shared" ca="1" si="443"/>
        <v>-39621.104885014371</v>
      </c>
      <c r="Q875" s="21">
        <f t="shared" ca="1" si="443"/>
        <v>0</v>
      </c>
      <c r="R875" s="21">
        <f t="shared" ca="1" si="443"/>
        <v>-410673.97600991116</v>
      </c>
      <c r="S875" s="21">
        <f t="shared" ca="1" si="443"/>
        <v>-2634.0991587550284</v>
      </c>
      <c r="T875" s="21">
        <f t="shared" ca="1" si="443"/>
        <v>-73048.110680061727</v>
      </c>
      <c r="U875" s="21">
        <f t="shared" ca="1" si="443"/>
        <v>-108940.11142079132</v>
      </c>
      <c r="V875" s="21">
        <f t="shared" ca="1" si="443"/>
        <v>-21794.957339990244</v>
      </c>
      <c r="W875" s="21">
        <f t="shared" ca="1" si="443"/>
        <v>-206417.27859959827</v>
      </c>
      <c r="X875" s="21">
        <f t="shared" ca="1" si="443"/>
        <v>-80191.699202335629</v>
      </c>
      <c r="Y875" s="21">
        <f t="shared" ca="1" si="443"/>
        <v>-928.12142605972872</v>
      </c>
      <c r="Z875" s="21">
        <f t="shared" ca="1" si="443"/>
        <v>-81119.820628395362</v>
      </c>
      <c r="AA875" s="21">
        <f t="shared" ca="1" si="443"/>
        <v>-5688.3004684796133</v>
      </c>
      <c r="AB875" s="21">
        <f t="shared" ca="1" si="443"/>
        <v>-3965538.6577862082</v>
      </c>
      <c r="AC875" s="21">
        <f t="shared" ca="1" si="443"/>
        <v>-514923.41555446445</v>
      </c>
    </row>
    <row r="876" spans="3:29" collapsed="1">
      <c r="C876" s="17" t="s">
        <v>220</v>
      </c>
      <c r="E876" s="21">
        <f>E800+E808+E816+E867</f>
        <v>-275760039</v>
      </c>
      <c r="F876" s="42"/>
      <c r="G876" s="17" t="str">
        <f>$G$15</f>
        <v>TOTAL</v>
      </c>
      <c r="H876" s="21">
        <f t="shared" ref="H876:AC876" ca="1" si="444">H800+H808+H816+H867</f>
        <v>-275760039</v>
      </c>
      <c r="I876" s="21">
        <f t="shared" ca="1" si="444"/>
        <v>-167100815.29773068</v>
      </c>
      <c r="J876" s="21">
        <f t="shared" ca="1" si="444"/>
        <v>-40476774.652036726</v>
      </c>
      <c r="K876" s="21">
        <f t="shared" ca="1" si="444"/>
        <v>-704569.51047373633</v>
      </c>
      <c r="L876" s="21">
        <f t="shared" ca="1" si="444"/>
        <v>-97868.471652137319</v>
      </c>
      <c r="M876" s="21">
        <f t="shared" ca="1" si="444"/>
        <v>-41279212.634162597</v>
      </c>
      <c r="N876" s="21">
        <f t="shared" ca="1" si="444"/>
        <v>-11121559.693453517</v>
      </c>
      <c r="O876" s="21">
        <f t="shared" ca="1" si="444"/>
        <v>-3416475.5738881864</v>
      </c>
      <c r="P876" s="21">
        <f t="shared" ca="1" si="444"/>
        <v>-476398.85555741173</v>
      </c>
      <c r="Q876" s="21">
        <f t="shared" ca="1" si="444"/>
        <v>0</v>
      </c>
      <c r="R876" s="21">
        <f t="shared" ca="1" si="444"/>
        <v>-15014434.122899113</v>
      </c>
      <c r="S876" s="21">
        <f t="shared" ca="1" si="444"/>
        <v>-488852.75847567176</v>
      </c>
      <c r="T876" s="21">
        <f t="shared" ca="1" si="444"/>
        <v>-9792446.3187591322</v>
      </c>
      <c r="U876" s="21">
        <f t="shared" ca="1" si="444"/>
        <v>-30835384.679111995</v>
      </c>
      <c r="V876" s="21">
        <f t="shared" ca="1" si="444"/>
        <v>-3437561.0972994128</v>
      </c>
      <c r="W876" s="21">
        <f t="shared" ca="1" si="444"/>
        <v>-44554244.853646219</v>
      </c>
      <c r="X876" s="21">
        <f t="shared" ca="1" si="444"/>
        <v>-2825842.5632539405</v>
      </c>
      <c r="Y876" s="21">
        <f t="shared" ca="1" si="444"/>
        <v>-49432.171272401552</v>
      </c>
      <c r="Z876" s="21">
        <f t="shared" ca="1" si="444"/>
        <v>-2875274.7345263418</v>
      </c>
      <c r="AA876" s="21">
        <f t="shared" ca="1" si="444"/>
        <v>-45223.197557403415</v>
      </c>
      <c r="AB876" s="21">
        <f t="shared" ca="1" si="444"/>
        <v>-4299764.8240193427</v>
      </c>
      <c r="AC876" s="21">
        <f t="shared" ca="1" si="444"/>
        <v>-591069.33545823931</v>
      </c>
    </row>
    <row r="877" spans="3:29">
      <c r="F877" s="44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</row>
    <row r="878" spans="3:29" hidden="1" outlineLevel="1">
      <c r="E878" s="19"/>
      <c r="F878" s="42"/>
      <c r="G878" s="17" t="str">
        <f>$G$8</f>
        <v>PRODUCTION</v>
      </c>
      <c r="H878" s="21">
        <f t="shared" ref="H878:AC878" ca="1" si="445">H305+H331+H722+H783+H869</f>
        <v>475209884.7317574</v>
      </c>
      <c r="I878" s="21">
        <f t="shared" ca="1" si="445"/>
        <v>234697557.9456968</v>
      </c>
      <c r="J878" s="21">
        <f t="shared" ca="1" si="445"/>
        <v>58866980.527648911</v>
      </c>
      <c r="K878" s="21">
        <f t="shared" ca="1" si="445"/>
        <v>674555.43087288528</v>
      </c>
      <c r="L878" s="21">
        <f t="shared" ca="1" si="445"/>
        <v>16128.930076264416</v>
      </c>
      <c r="M878" s="21">
        <f t="shared" ca="1" si="445"/>
        <v>59557664.888598025</v>
      </c>
      <c r="N878" s="21">
        <f t="shared" ca="1" si="445"/>
        <v>26570220.731361866</v>
      </c>
      <c r="O878" s="21">
        <f t="shared" ca="1" si="445"/>
        <v>7060306.6776495622</v>
      </c>
      <c r="P878" s="21">
        <f t="shared" ca="1" si="445"/>
        <v>1122239.9558639813</v>
      </c>
      <c r="Q878" s="21">
        <f t="shared" ca="1" si="445"/>
        <v>0</v>
      </c>
      <c r="R878" s="21">
        <f t="shared" ca="1" si="445"/>
        <v>34752767.364875384</v>
      </c>
      <c r="S878" s="21">
        <f t="shared" ca="1" si="445"/>
        <v>1138745.3827419067</v>
      </c>
      <c r="T878" s="21">
        <f t="shared" ca="1" si="445"/>
        <v>20205938.20411412</v>
      </c>
      <c r="U878" s="21">
        <f t="shared" ca="1" si="445"/>
        <v>102761813.57390764</v>
      </c>
      <c r="V878" s="21">
        <f t="shared" ca="1" si="445"/>
        <v>13011163.410312992</v>
      </c>
      <c r="W878" s="21">
        <f t="shared" ca="1" si="445"/>
        <v>137117660.57107663</v>
      </c>
      <c r="X878" s="21">
        <f t="shared" ca="1" si="445"/>
        <v>7557174.160538855</v>
      </c>
      <c r="Y878" s="21">
        <f t="shared" ca="1" si="445"/>
        <v>142278.40925303593</v>
      </c>
      <c r="Z878" s="21">
        <f t="shared" ca="1" si="445"/>
        <v>7699452.5697918944</v>
      </c>
      <c r="AA878" s="21">
        <f t="shared" ca="1" si="445"/>
        <v>109998.27898540265</v>
      </c>
      <c r="AB878" s="21">
        <f t="shared" ca="1" si="445"/>
        <v>1028584.5077780081</v>
      </c>
      <c r="AC878" s="21">
        <f t="shared" ca="1" si="445"/>
        <v>246198.60495503264</v>
      </c>
    </row>
    <row r="879" spans="3:29" hidden="1" outlineLevel="1">
      <c r="E879" s="19"/>
      <c r="F879" s="42"/>
      <c r="G879" s="17" t="str">
        <f>$G$9</f>
        <v>BULKTRAN</v>
      </c>
      <c r="H879" s="21">
        <f t="shared" ref="H879:AC879" ca="1" si="446">H306+H332+H723+H784+H870</f>
        <v>404344423.13983905</v>
      </c>
      <c r="I879" s="21">
        <f t="shared" ca="1" si="446"/>
        <v>199879987.49287891</v>
      </c>
      <c r="J879" s="21">
        <f t="shared" ca="1" si="446"/>
        <v>50101327.832749799</v>
      </c>
      <c r="K879" s="21">
        <f t="shared" ca="1" si="446"/>
        <v>589265.04431180877</v>
      </c>
      <c r="L879" s="21">
        <f t="shared" ca="1" si="446"/>
        <v>18191.477862103155</v>
      </c>
      <c r="M879" s="21">
        <f t="shared" ca="1" si="446"/>
        <v>50708784.354923718</v>
      </c>
      <c r="N879" s="21">
        <f t="shared" ca="1" si="446"/>
        <v>22579100.978525892</v>
      </c>
      <c r="O879" s="21">
        <f t="shared" ca="1" si="446"/>
        <v>6045502.2093014149</v>
      </c>
      <c r="P879" s="21">
        <f t="shared" ca="1" si="446"/>
        <v>961182.25401669252</v>
      </c>
      <c r="Q879" s="21">
        <f t="shared" ca="1" si="446"/>
        <v>0</v>
      </c>
      <c r="R879" s="21">
        <f t="shared" ca="1" si="446"/>
        <v>29585785.441843994</v>
      </c>
      <c r="S879" s="21">
        <f t="shared" ca="1" si="446"/>
        <v>969869.71208538278</v>
      </c>
      <c r="T879" s="21">
        <f t="shared" ca="1" si="446"/>
        <v>17312986.807013568</v>
      </c>
      <c r="U879" s="21">
        <f t="shared" ca="1" si="446"/>
        <v>87146760.334497452</v>
      </c>
      <c r="V879" s="21">
        <f t="shared" ca="1" si="446"/>
        <v>11051079.40325693</v>
      </c>
      <c r="W879" s="21">
        <f t="shared" ca="1" si="446"/>
        <v>116480696.25685334</v>
      </c>
      <c r="X879" s="21">
        <f t="shared" ca="1" si="446"/>
        <v>6395761.329090477</v>
      </c>
      <c r="Y879" s="21">
        <f t="shared" ca="1" si="446"/>
        <v>120370.54607960764</v>
      </c>
      <c r="Z879" s="21">
        <f t="shared" ca="1" si="446"/>
        <v>6516131.8751700874</v>
      </c>
      <c r="AA879" s="21">
        <f t="shared" ca="1" si="446"/>
        <v>93119.505325642982</v>
      </c>
      <c r="AB879" s="21">
        <f t="shared" ca="1" si="446"/>
        <v>871606.74155973003</v>
      </c>
      <c r="AC879" s="21">
        <f t="shared" ca="1" si="446"/>
        <v>208311.47128354062</v>
      </c>
    </row>
    <row r="880" spans="3:29" hidden="1" outlineLevel="1">
      <c r="E880" s="19"/>
      <c r="F880" s="42"/>
      <c r="G880" s="17" t="str">
        <f>$G$10</f>
        <v>SUBTRAN</v>
      </c>
      <c r="H880" s="21">
        <f t="shared" ref="H880:AC880" ca="1" si="447">H307+H333+H724+H785+H871</f>
        <v>124315929.30780128</v>
      </c>
      <c r="I880" s="21">
        <f t="shared" ca="1" si="447"/>
        <v>59781336.137017503</v>
      </c>
      <c r="J880" s="21">
        <f t="shared" ca="1" si="447"/>
        <v>14951280.997749683</v>
      </c>
      <c r="K880" s="21">
        <f t="shared" ca="1" si="447"/>
        <v>175797.98236679973</v>
      </c>
      <c r="L880" s="21">
        <f t="shared" ca="1" si="447"/>
        <v>6845.8537589092293</v>
      </c>
      <c r="M880" s="21">
        <f t="shared" ca="1" si="447"/>
        <v>15133924.833875388</v>
      </c>
      <c r="N880" s="21">
        <f t="shared" ca="1" si="447"/>
        <v>6670432.1231011171</v>
      </c>
      <c r="O880" s="21">
        <f t="shared" ca="1" si="447"/>
        <v>1787618.9633525852</v>
      </c>
      <c r="P880" s="21">
        <f t="shared" ca="1" si="447"/>
        <v>358999.6376094431</v>
      </c>
      <c r="Q880" s="21">
        <f t="shared" ca="1" si="447"/>
        <v>0</v>
      </c>
      <c r="R880" s="21">
        <f t="shared" ca="1" si="447"/>
        <v>8817050.7240631431</v>
      </c>
      <c r="S880" s="21">
        <f t="shared" ca="1" si="447"/>
        <v>280831.60572840238</v>
      </c>
      <c r="T880" s="21">
        <f t="shared" ca="1" si="447"/>
        <v>5157858.4317611139</v>
      </c>
      <c r="U880" s="21">
        <f t="shared" ca="1" si="447"/>
        <v>33146090.157962751</v>
      </c>
      <c r="V880" s="21">
        <f t="shared" ca="1" si="447"/>
        <v>0</v>
      </c>
      <c r="W880" s="21">
        <f t="shared" ca="1" si="447"/>
        <v>38584780.195452258</v>
      </c>
      <c r="X880" s="21">
        <f t="shared" ca="1" si="447"/>
        <v>1895663.1785116415</v>
      </c>
      <c r="Y880" s="21">
        <f t="shared" ca="1" si="447"/>
        <v>36407.665435198702</v>
      </c>
      <c r="Z880" s="21">
        <f t="shared" ca="1" si="447"/>
        <v>1932070.8439468401</v>
      </c>
      <c r="AA880" s="21">
        <f t="shared" ca="1" si="447"/>
        <v>27690.846100319701</v>
      </c>
      <c r="AB880" s="21">
        <f t="shared" ca="1" si="447"/>
        <v>31553.262279880302</v>
      </c>
      <c r="AC880" s="21">
        <f t="shared" ca="1" si="447"/>
        <v>7522.4650659804065</v>
      </c>
    </row>
    <row r="881" spans="1:29" hidden="1" outlineLevel="1">
      <c r="E881" s="19"/>
      <c r="F881" s="42"/>
      <c r="G881" s="17" t="str">
        <f>$G$11</f>
        <v>DISTPRI</v>
      </c>
      <c r="H881" s="21">
        <f t="shared" ref="H881:AC881" ca="1" si="448">H308+H334+H725+H786+H872</f>
        <v>185857837.93351594</v>
      </c>
      <c r="I881" s="21">
        <f t="shared" ca="1" si="448"/>
        <v>122958064.452674</v>
      </c>
      <c r="J881" s="21">
        <f t="shared" ca="1" si="448"/>
        <v>30585945.459499523</v>
      </c>
      <c r="K881" s="21">
        <f t="shared" ca="1" si="448"/>
        <v>359835.64631270891</v>
      </c>
      <c r="L881" s="21">
        <f t="shared" ca="1" si="448"/>
        <v>0</v>
      </c>
      <c r="M881" s="21">
        <f t="shared" ca="1" si="448"/>
        <v>30945781.105812225</v>
      </c>
      <c r="N881" s="21">
        <f t="shared" ca="1" si="448"/>
        <v>13411898.100161387</v>
      </c>
      <c r="O881" s="21">
        <f t="shared" ca="1" si="448"/>
        <v>3601493.1107935328</v>
      </c>
      <c r="P881" s="21">
        <f t="shared" ca="1" si="448"/>
        <v>0</v>
      </c>
      <c r="Q881" s="21">
        <f t="shared" ca="1" si="448"/>
        <v>0</v>
      </c>
      <c r="R881" s="21">
        <f t="shared" ca="1" si="448"/>
        <v>17013391.210954919</v>
      </c>
      <c r="S881" s="21">
        <f t="shared" ca="1" si="448"/>
        <v>570987.01382885315</v>
      </c>
      <c r="T881" s="21">
        <f t="shared" ca="1" si="448"/>
        <v>10341355.509876411</v>
      </c>
      <c r="U881" s="21">
        <f t="shared" ca="1" si="448"/>
        <v>0</v>
      </c>
      <c r="V881" s="21">
        <f t="shared" ca="1" si="448"/>
        <v>0</v>
      </c>
      <c r="W881" s="21">
        <f t="shared" ca="1" si="448"/>
        <v>10912342.523705272</v>
      </c>
      <c r="X881" s="21">
        <f t="shared" ca="1" si="448"/>
        <v>3819046.3798091933</v>
      </c>
      <c r="Y881" s="21">
        <f t="shared" ca="1" si="448"/>
        <v>73438.542744071019</v>
      </c>
      <c r="Z881" s="21">
        <f t="shared" ca="1" si="448"/>
        <v>3892484.9225532655</v>
      </c>
      <c r="AA881" s="21">
        <f t="shared" ca="1" si="448"/>
        <v>56119.800950176934</v>
      </c>
      <c r="AB881" s="21">
        <f t="shared" ca="1" si="448"/>
        <v>64320.12672320722</v>
      </c>
      <c r="AC881" s="21">
        <f t="shared" ca="1" si="448"/>
        <v>15333.790142836762</v>
      </c>
    </row>
    <row r="882" spans="1:29" hidden="1" outlineLevel="1">
      <c r="E882" s="19"/>
      <c r="F882" s="42"/>
      <c r="G882" s="17" t="str">
        <f>$G$12</f>
        <v>DISTSEC</v>
      </c>
      <c r="H882" s="21">
        <f t="shared" ref="H882:AC882" ca="1" si="449">H309+H335+H726+H787+H873</f>
        <v>60788235.763074219</v>
      </c>
      <c r="I882" s="21">
        <f t="shared" ca="1" si="449"/>
        <v>46162527.245709032</v>
      </c>
      <c r="J882" s="21">
        <f t="shared" ca="1" si="449"/>
        <v>9340149.561691761</v>
      </c>
      <c r="K882" s="21">
        <f t="shared" ca="1" si="449"/>
        <v>0</v>
      </c>
      <c r="L882" s="21">
        <f t="shared" ca="1" si="449"/>
        <v>0</v>
      </c>
      <c r="M882" s="21">
        <f t="shared" ca="1" si="449"/>
        <v>9340149.561691761</v>
      </c>
      <c r="N882" s="21">
        <f t="shared" ca="1" si="449"/>
        <v>3594161.8422915107</v>
      </c>
      <c r="O882" s="21">
        <f t="shared" ca="1" si="449"/>
        <v>0</v>
      </c>
      <c r="P882" s="21">
        <f t="shared" ca="1" si="449"/>
        <v>0</v>
      </c>
      <c r="Q882" s="21">
        <f t="shared" ca="1" si="449"/>
        <v>0</v>
      </c>
      <c r="R882" s="21">
        <f t="shared" ca="1" si="449"/>
        <v>3594161.8422915107</v>
      </c>
      <c r="S882" s="21">
        <f t="shared" ca="1" si="449"/>
        <v>125407.11835927544</v>
      </c>
      <c r="T882" s="21">
        <f t="shared" ca="1" si="449"/>
        <v>0</v>
      </c>
      <c r="U882" s="21">
        <f t="shared" ca="1" si="449"/>
        <v>0</v>
      </c>
      <c r="V882" s="21">
        <f t="shared" ca="1" si="449"/>
        <v>0</v>
      </c>
      <c r="W882" s="21">
        <f t="shared" ca="1" si="449"/>
        <v>125407.11835927544</v>
      </c>
      <c r="X882" s="21">
        <f t="shared" ca="1" si="449"/>
        <v>1056353.4901070737</v>
      </c>
      <c r="Y882" s="21">
        <f t="shared" ca="1" si="449"/>
        <v>0</v>
      </c>
      <c r="Z882" s="21">
        <f t="shared" ca="1" si="449"/>
        <v>1056353.4901070737</v>
      </c>
      <c r="AA882" s="21">
        <f t="shared" ca="1" si="449"/>
        <v>13612.512577641523</v>
      </c>
      <c r="AB882" s="21">
        <f t="shared" ca="1" si="449"/>
        <v>403644.57401209674</v>
      </c>
      <c r="AC882" s="21">
        <f t="shared" ca="1" si="449"/>
        <v>92379.418325844032</v>
      </c>
    </row>
    <row r="883" spans="1:29" hidden="1" outlineLevel="1">
      <c r="E883" s="19"/>
      <c r="F883" s="42"/>
      <c r="G883" s="17" t="str">
        <f>$G$13</f>
        <v>ENERGY</v>
      </c>
      <c r="H883" s="21">
        <f t="shared" ref="H883:AC883" ca="1" si="450">H310+H336+H727+H788+H874</f>
        <v>51938706.122746885</v>
      </c>
      <c r="I883" s="21">
        <f t="shared" ca="1" si="450"/>
        <v>19089361.424284417</v>
      </c>
      <c r="J883" s="21">
        <f t="shared" ca="1" si="450"/>
        <v>6021009.3991586342</v>
      </c>
      <c r="K883" s="21">
        <f t="shared" ca="1" si="450"/>
        <v>72833.349155502045</v>
      </c>
      <c r="L883" s="21">
        <f t="shared" ca="1" si="450"/>
        <v>3194.2444937644582</v>
      </c>
      <c r="M883" s="21">
        <f t="shared" ca="1" si="450"/>
        <v>6097036.9928079015</v>
      </c>
      <c r="N883" s="21">
        <f t="shared" ca="1" si="450"/>
        <v>3059301.5637673014</v>
      </c>
      <c r="O883" s="21">
        <f t="shared" ca="1" si="450"/>
        <v>820532.25937064155</v>
      </c>
      <c r="P883" s="21">
        <f t="shared" ca="1" si="450"/>
        <v>127922.51185229035</v>
      </c>
      <c r="Q883" s="21">
        <f t="shared" ca="1" si="450"/>
        <v>0</v>
      </c>
      <c r="R883" s="21">
        <f t="shared" ca="1" si="450"/>
        <v>4007756.3349902336</v>
      </c>
      <c r="S883" s="21">
        <f t="shared" ca="1" si="450"/>
        <v>153205.82656475471</v>
      </c>
      <c r="T883" s="21">
        <f t="shared" ca="1" si="450"/>
        <v>3031312.7093912004</v>
      </c>
      <c r="U883" s="21">
        <f t="shared" ca="1" si="450"/>
        <v>15992807.390777774</v>
      </c>
      <c r="V883" s="21">
        <f t="shared" ca="1" si="450"/>
        <v>2233039.1318771136</v>
      </c>
      <c r="W883" s="21">
        <f t="shared" ca="1" si="450"/>
        <v>21410365.058610842</v>
      </c>
      <c r="X883" s="21">
        <f t="shared" ca="1" si="450"/>
        <v>863889.17482680664</v>
      </c>
      <c r="Y883" s="21">
        <f t="shared" ca="1" si="450"/>
        <v>16330.385541513342</v>
      </c>
      <c r="Z883" s="21">
        <f t="shared" ca="1" si="450"/>
        <v>880219.56036831986</v>
      </c>
      <c r="AA883" s="21">
        <f t="shared" ca="1" si="450"/>
        <v>16089.711003206408</v>
      </c>
      <c r="AB883" s="21">
        <f t="shared" ca="1" si="450"/>
        <v>354325.77715990494</v>
      </c>
      <c r="AC883" s="21">
        <f t="shared" ca="1" si="450"/>
        <v>83551.263522049019</v>
      </c>
    </row>
    <row r="884" spans="1:29" hidden="1" outlineLevel="1">
      <c r="E884" s="19"/>
      <c r="F884" s="42"/>
      <c r="G884" s="17" t="str">
        <f>$G$14</f>
        <v>CUSTOMER</v>
      </c>
      <c r="H884" s="21">
        <f t="shared" ref="H884:AC884" ca="1" si="451">H311+H337+H728+H789+H875</f>
        <v>491032838.88582832</v>
      </c>
      <c r="I884" s="21">
        <f t="shared" ca="1" si="451"/>
        <v>366040685.76795411</v>
      </c>
      <c r="J884" s="21">
        <f t="shared" ca="1" si="451"/>
        <v>89998873.330308959</v>
      </c>
      <c r="K884" s="21">
        <f t="shared" ca="1" si="451"/>
        <v>922043.58521408739</v>
      </c>
      <c r="L884" s="21">
        <f t="shared" ca="1" si="451"/>
        <v>40956.133930486089</v>
      </c>
      <c r="M884" s="21">
        <f t="shared" ca="1" si="451"/>
        <v>90961873.049453497</v>
      </c>
      <c r="N884" s="21">
        <f t="shared" ca="1" si="451"/>
        <v>1677351.5021242076</v>
      </c>
      <c r="O884" s="21">
        <f t="shared" ca="1" si="451"/>
        <v>515117.73846423143</v>
      </c>
      <c r="P884" s="21">
        <f t="shared" ca="1" si="451"/>
        <v>206274.8699085543</v>
      </c>
      <c r="Q884" s="21">
        <f t="shared" ca="1" si="451"/>
        <v>0</v>
      </c>
      <c r="R884" s="21">
        <f t="shared" ca="1" si="451"/>
        <v>2398744.1104969941</v>
      </c>
      <c r="S884" s="21">
        <f t="shared" ca="1" si="451"/>
        <v>15476.074421742089</v>
      </c>
      <c r="T884" s="21">
        <f t="shared" ca="1" si="451"/>
        <v>377025.97207851498</v>
      </c>
      <c r="U884" s="21">
        <f t="shared" ca="1" si="451"/>
        <v>705944.94663981919</v>
      </c>
      <c r="V884" s="21">
        <f t="shared" ca="1" si="451"/>
        <v>136169.09209915259</v>
      </c>
      <c r="W884" s="21">
        <f t="shared" ca="1" si="451"/>
        <v>1234616.0852392286</v>
      </c>
      <c r="X884" s="21">
        <f t="shared" ca="1" si="451"/>
        <v>544098.14435882738</v>
      </c>
      <c r="Y884" s="21">
        <f t="shared" ca="1" si="451"/>
        <v>6359.7253079214161</v>
      </c>
      <c r="Z884" s="21">
        <f t="shared" ca="1" si="451"/>
        <v>550457.86966674891</v>
      </c>
      <c r="AA884" s="21">
        <f t="shared" ca="1" si="451"/>
        <v>38962.65798487344</v>
      </c>
      <c r="AB884" s="21">
        <f t="shared" ca="1" si="451"/>
        <v>26283979.663711883</v>
      </c>
      <c r="AC884" s="21">
        <f t="shared" ca="1" si="451"/>
        <v>3523519.6813210365</v>
      </c>
    </row>
    <row r="885" spans="1:29" ht="14" collapsed="1">
      <c r="A885" s="62" t="s">
        <v>143</v>
      </c>
      <c r="E885" s="21">
        <f>E312+E338+E729+E790+E876</f>
        <v>1793487855.8845618</v>
      </c>
      <c r="F885" s="42"/>
      <c r="G885" s="17" t="str">
        <f>$G$15</f>
        <v>TOTAL</v>
      </c>
      <c r="H885" s="21">
        <f t="shared" ref="H885:AC885" ca="1" si="452">H312+H338+H729+H790+H876</f>
        <v>1793487855.884563</v>
      </c>
      <c r="I885" s="21">
        <f t="shared" ca="1" si="452"/>
        <v>1048609520.4662147</v>
      </c>
      <c r="J885" s="21">
        <f t="shared" ca="1" si="452"/>
        <v>259865567.10880721</v>
      </c>
      <c r="K885" s="21">
        <f t="shared" ca="1" si="452"/>
        <v>2794331.0382337933</v>
      </c>
      <c r="L885" s="21">
        <f t="shared" ca="1" si="452"/>
        <v>85316.640121527365</v>
      </c>
      <c r="M885" s="21">
        <f t="shared" ca="1" si="452"/>
        <v>262745214.78716254</v>
      </c>
      <c r="N885" s="21">
        <f t="shared" ca="1" si="452"/>
        <v>77562466.84133327</v>
      </c>
      <c r="O885" s="21">
        <f t="shared" ca="1" si="452"/>
        <v>19830570.958931968</v>
      </c>
      <c r="P885" s="21">
        <f t="shared" ca="1" si="452"/>
        <v>2776619.2292509601</v>
      </c>
      <c r="Q885" s="21">
        <f t="shared" ca="1" si="452"/>
        <v>0</v>
      </c>
      <c r="R885" s="21">
        <f t="shared" ca="1" si="452"/>
        <v>100169657.02951619</v>
      </c>
      <c r="S885" s="21">
        <f t="shared" ca="1" si="452"/>
        <v>3254522.7337303171</v>
      </c>
      <c r="T885" s="21">
        <f t="shared" ca="1" si="452"/>
        <v>56426477.634234935</v>
      </c>
      <c r="U885" s="21">
        <f t="shared" ca="1" si="452"/>
        <v>239753416.40378538</v>
      </c>
      <c r="V885" s="21">
        <f t="shared" ca="1" si="452"/>
        <v>26431451.037546184</v>
      </c>
      <c r="W885" s="21">
        <f t="shared" ca="1" si="452"/>
        <v>325865867.80929691</v>
      </c>
      <c r="X885" s="21">
        <f t="shared" ca="1" si="452"/>
        <v>22131985.857242879</v>
      </c>
      <c r="Y885" s="21">
        <f t="shared" ca="1" si="452"/>
        <v>395185.2743613479</v>
      </c>
      <c r="Z885" s="21">
        <f t="shared" ca="1" si="452"/>
        <v>22527171.131604232</v>
      </c>
      <c r="AA885" s="21">
        <f t="shared" ca="1" si="452"/>
        <v>355593.3129272635</v>
      </c>
      <c r="AB885" s="21">
        <f t="shared" ca="1" si="452"/>
        <v>29038014.653224722</v>
      </c>
      <c r="AC885" s="21">
        <f t="shared" ca="1" si="452"/>
        <v>4176816.6946163196</v>
      </c>
    </row>
    <row r="886" spans="1:29" s="64" customFormat="1" thickBot="1">
      <c r="E886" s="68"/>
      <c r="F886" s="70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65"/>
      <c r="Z886" s="65"/>
      <c r="AA886" s="65"/>
      <c r="AB886" s="65"/>
      <c r="AC886" s="65"/>
    </row>
    <row r="887" spans="1:29" ht="17.5" thickTop="1">
      <c r="A887" s="61" t="s">
        <v>144</v>
      </c>
      <c r="H887" s="11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</row>
    <row r="888" spans="1:29" hidden="1" outlineLevel="1">
      <c r="F888" s="42" t="str">
        <f>F895</f>
        <v>RSALE</v>
      </c>
      <c r="G888" s="17" t="str">
        <f>$G$8</f>
        <v>PRODUCTION</v>
      </c>
      <c r="H888" s="21">
        <f t="shared" ref="H888:H895" ca="1" si="453">SUBTOTAL(9,I888:AC888)</f>
        <v>226088814.55974591</v>
      </c>
      <c r="I888" s="22">
        <f ca="1">VLOOKUP(CONCATENATE($F888," ",$G888),AllocFactorMatrix,(I$4+1),FALSE)*$E895</f>
        <v>105414487.75365913</v>
      </c>
      <c r="J888" s="22">
        <f ca="1">VLOOKUP(CONCATENATE($F888," ",$G888),AllocFactorMatrix,(J$4+1),FALSE)*$E895</f>
        <v>30437538.612515088</v>
      </c>
      <c r="K888" s="22">
        <f ca="1">VLOOKUP(CONCATENATE($F888," ",$G888),AllocFactorMatrix,(K$4+1),FALSE)*$E895</f>
        <v>384620.09420379932</v>
      </c>
      <c r="L888" s="22">
        <f ca="1">VLOOKUP(CONCATENATE($F888," ",$G888),AllocFactorMatrix,(L$4+1),FALSE)*$E895</f>
        <v>18945.345080794083</v>
      </c>
      <c r="M888" s="22">
        <f t="shared" ref="M888:M895" ca="1" si="454">SUBTOTAL(9,J888:L888)</f>
        <v>30841104.051799681</v>
      </c>
      <c r="N888" s="22">
        <f ca="1">VLOOKUP(CONCATENATE($F888," ",$G888),AllocFactorMatrix,(N$4+1),FALSE)*$E895</f>
        <v>15394119.450273296</v>
      </c>
      <c r="O888" s="22">
        <f ca="1">VLOOKUP(CONCATENATE($F888," ",$G888),AllocFactorMatrix,(O$4+1),FALSE)*$E895</f>
        <v>4279217.0718378546</v>
      </c>
      <c r="P888" s="22">
        <f ca="1">VLOOKUP(CONCATENATE($F888," ",$G888),AllocFactorMatrix,(P$4+1),FALSE)*$E895</f>
        <v>526507.65015541518</v>
      </c>
      <c r="Q888" s="22">
        <f ca="1">VLOOKUP(CONCATENATE($F888," ",$G888),AllocFactorMatrix,(Q$4+1),FALSE)*$E895</f>
        <v>0</v>
      </c>
      <c r="R888" s="22">
        <f ca="1">SUBTOTAL(9,N888:Q888)</f>
        <v>20199844.172266565</v>
      </c>
      <c r="S888" s="22">
        <f ca="1">VLOOKUP(CONCATENATE($F888," ",$G888),AllocFactorMatrix,(S$4+1),FALSE)*$E895</f>
        <v>620015.52331263607</v>
      </c>
      <c r="T888" s="22">
        <f ca="1">VLOOKUP(CONCATENATE($F888," ",$G888),AllocFactorMatrix,(T$4+1),FALSE)*$E895</f>
        <v>11817187.642335245</v>
      </c>
      <c r="U888" s="22">
        <f ca="1">VLOOKUP(CONCATENATE($F888," ",$G888),AllocFactorMatrix,(U$4+1),FALSE)*$E895</f>
        <v>45173308.773711696</v>
      </c>
      <c r="V888" s="22">
        <f ca="1">VLOOKUP(CONCATENATE($F888," ",$G888),AllocFactorMatrix,(V$4+1),FALSE)*$E895</f>
        <v>6557242.0747527611</v>
      </c>
      <c r="W888" s="22">
        <f ca="1">SUBTOTAL(9,S888:V888)</f>
        <v>64167754.014112338</v>
      </c>
      <c r="X888" s="22">
        <f ca="1">VLOOKUP(CONCATENATE($F888," ",$G888),AllocFactorMatrix,(X$4+1),FALSE)*$E895</f>
        <v>4594921.8951852573</v>
      </c>
      <c r="Y888" s="22">
        <f ca="1">VLOOKUP(CONCATENATE($F888," ",$G888),AllocFactorMatrix,(Y$4+1),FALSE)*$E895</f>
        <v>82478.570753086577</v>
      </c>
      <c r="Z888" s="22">
        <f t="shared" ref="Z888:Z895" ca="1" si="455">SUBTOTAL(9,X888:Y888)</f>
        <v>4677400.4659383437</v>
      </c>
      <c r="AA888" s="22">
        <f ca="1">VLOOKUP(CONCATENATE($F888," ",$G888),AllocFactorMatrix,(AA$4+1),FALSE)*$E895</f>
        <v>70923.282755441134</v>
      </c>
      <c r="AB888" s="22">
        <f ca="1">VLOOKUP(CONCATENATE($F888," ",$G888),AllocFactorMatrix,(AB$4+1),FALSE)*$E895</f>
        <v>565650.77862785081</v>
      </c>
      <c r="AC888" s="22">
        <f ca="1">VLOOKUP(CONCATENATE($F888," ",$G888),AllocFactorMatrix,(AC$4+1),FALSE)*$E895</f>
        <v>151650.04058660151</v>
      </c>
    </row>
    <row r="889" spans="1:29" hidden="1" outlineLevel="1">
      <c r="F889" s="42" t="str">
        <f>F895</f>
        <v>RSALE</v>
      </c>
      <c r="G889" s="17" t="str">
        <f>$G$9</f>
        <v>BULKTRAN</v>
      </c>
      <c r="H889" s="21">
        <f t="shared" ca="1" si="453"/>
        <v>-29411857.840263337</v>
      </c>
      <c r="I889" s="22">
        <f ca="1">VLOOKUP(CONCATENATE($F889," ",$G889),AllocFactorMatrix,(I$4+1),FALSE)*$E895</f>
        <v>-21620494.784231387</v>
      </c>
      <c r="J889" s="22">
        <f ca="1">VLOOKUP(CONCATENATE($F889," ",$G889),AllocFactorMatrix,(J$4+1),FALSE)*$E895</f>
        <v>-1234001.1635219322</v>
      </c>
      <c r="K889" s="22">
        <f ca="1">VLOOKUP(CONCATENATE($F889," ",$G889),AllocFactorMatrix,(K$4+1),FALSE)*$E895</f>
        <v>-5960.436092467964</v>
      </c>
      <c r="L889" s="22">
        <f ca="1">VLOOKUP(CONCATENATE($F889," ",$G889),AllocFactorMatrix,(L$4+1),FALSE)*$E895</f>
        <v>-10.277761861972918</v>
      </c>
      <c r="M889" s="22">
        <f t="shared" ca="1" si="454"/>
        <v>-1239971.8773762621</v>
      </c>
      <c r="N889" s="22">
        <f ca="1">VLOOKUP(CONCATENATE($F889," ",$G889),AllocFactorMatrix,(N$4+1),FALSE)*$E895</f>
        <v>791885.61241272953</v>
      </c>
      <c r="O889" s="22">
        <f ca="1">VLOOKUP(CONCATENATE($F889," ",$G889),AllocFactorMatrix,(O$4+1),FALSE)*$E895</f>
        <v>268219.96143002715</v>
      </c>
      <c r="P889" s="22">
        <f ca="1">VLOOKUP(CONCATENATE($F889," ",$G889),AllocFactorMatrix,(P$4+1),FALSE)*$E895</f>
        <v>-94578.51197597578</v>
      </c>
      <c r="Q889" s="22">
        <f ca="1">VLOOKUP(CONCATENATE($F889," ",$G889),AllocFactorMatrix,(Q$4+1),FALSE)*$E895</f>
        <v>0</v>
      </c>
      <c r="R889" s="22">
        <f t="shared" ref="R889:R895" ca="1" si="456">SUBTOTAL(9,N889:Q889)</f>
        <v>965527.06186678086</v>
      </c>
      <c r="S889" s="22">
        <f ca="1">VLOOKUP(CONCATENATE($F889," ",$G889),AllocFactorMatrix,(S$4+1),FALSE)*$E895</f>
        <v>9837.2087701036598</v>
      </c>
      <c r="T889" s="22">
        <f ca="1">VLOOKUP(CONCATENATE($F889," ",$G889),AllocFactorMatrix,(T$4+1),FALSE)*$E895</f>
        <v>202915.81770020718</v>
      </c>
      <c r="U889" s="22">
        <f ca="1">VLOOKUP(CONCATENATE($F889," ",$G889),AllocFactorMatrix,(U$4+1),FALSE)*$E895</f>
        <v>-7889945.7502452312</v>
      </c>
      <c r="V889" s="22">
        <f ca="1">VLOOKUP(CONCATENATE($F889," ",$G889),AllocFactorMatrix,(V$4+1),FALSE)*$E895</f>
        <v>-354942.53525030386</v>
      </c>
      <c r="W889" s="22">
        <f t="shared" ref="W889:W895" ca="1" si="457">SUBTOTAL(9,S889:V889)</f>
        <v>-8032135.2590252245</v>
      </c>
      <c r="X889" s="22">
        <f ca="1">VLOOKUP(CONCATENATE($F889," ",$G889),AllocFactorMatrix,(X$4+1),FALSE)*$E895</f>
        <v>454456.25267493702</v>
      </c>
      <c r="Y889" s="22">
        <f ca="1">VLOOKUP(CONCATENATE($F889," ",$G889),AllocFactorMatrix,(Y$4+1),FALSE)*$E895</f>
        <v>5446.7455098072633</v>
      </c>
      <c r="Z889" s="22">
        <f t="shared" ca="1" si="455"/>
        <v>459902.99818474427</v>
      </c>
      <c r="AA889" s="22">
        <f ca="1">VLOOKUP(CONCATENATE($F889," ",$G889),AllocFactorMatrix,(AA$4+1),FALSE)*$E895</f>
        <v>13103.815007384885</v>
      </c>
      <c r="AB889" s="22">
        <f ca="1">VLOOKUP(CONCATENATE($F889," ",$G889),AllocFactorMatrix,(AB$4+1),FALSE)*$E895</f>
        <v>24055.131297605469</v>
      </c>
      <c r="AC889" s="22">
        <f ca="1">VLOOKUP(CONCATENATE($F889," ",$G889),AllocFactorMatrix,(AC$4+1),FALSE)*$E895</f>
        <v>18155.074012995647</v>
      </c>
    </row>
    <row r="890" spans="1:29" hidden="1" outlineLevel="1">
      <c r="F890" s="42" t="str">
        <f>F895</f>
        <v>RSALE</v>
      </c>
      <c r="G890" s="17" t="str">
        <f>$G$10</f>
        <v>SUBTRAN</v>
      </c>
      <c r="H890" s="21">
        <f t="shared" ca="1" si="453"/>
        <v>-9368892.5713661145</v>
      </c>
      <c r="I890" s="22">
        <f ca="1">VLOOKUP(CONCATENATE($F890," ",$G890),AllocFactorMatrix,(I$4+1),FALSE)*$E895</f>
        <v>-6473529.4580224371</v>
      </c>
      <c r="J890" s="22">
        <f ca="1">VLOOKUP(CONCATENATE($F890," ",$G890),AllocFactorMatrix,(J$4+1),FALSE)*$E895</f>
        <v>-370034.05623054627</v>
      </c>
      <c r="K890" s="22">
        <f ca="1">VLOOKUP(CONCATENATE($F890," ",$G890),AllocFactorMatrix,(K$4+1),FALSE)*$E895</f>
        <v>-1822.1075781811126</v>
      </c>
      <c r="L890" s="22">
        <f ca="1">VLOOKUP(CONCATENATE($F890," ",$G890),AllocFactorMatrix,(L$4+1),FALSE)*$E895</f>
        <v>-17.32811264599961</v>
      </c>
      <c r="M890" s="22">
        <f t="shared" ca="1" si="454"/>
        <v>-371873.49192137341</v>
      </c>
      <c r="N890" s="22">
        <f ca="1">VLOOKUP(CONCATENATE($F890," ",$G890),AllocFactorMatrix,(N$4+1),FALSE)*$E895</f>
        <v>233204.44806930839</v>
      </c>
      <c r="O890" s="22">
        <f ca="1">VLOOKUP(CONCATENATE($F890," ",$G890),AllocFactorMatrix,(O$4+1),FALSE)*$E895</f>
        <v>79063.860144464328</v>
      </c>
      <c r="P890" s="22">
        <f ca="1">VLOOKUP(CONCATENATE($F890," ",$G890),AllocFactorMatrix,(P$4+1),FALSE)*$E895</f>
        <v>-35374.686993483447</v>
      </c>
      <c r="Q890" s="22">
        <f ca="1">VLOOKUP(CONCATENATE($F890," ",$G890),AllocFactorMatrix,(Q$4+1),FALSE)*$E895</f>
        <v>0</v>
      </c>
      <c r="R890" s="22">
        <f t="shared" ca="1" si="456"/>
        <v>276893.62122028926</v>
      </c>
      <c r="S890" s="22">
        <f ca="1">VLOOKUP(CONCATENATE($F890," ",$G890),AllocFactorMatrix,(S$4+1),FALSE)*$E895</f>
        <v>2813.2098649889394</v>
      </c>
      <c r="T890" s="22">
        <f ca="1">VLOOKUP(CONCATENATE($F890," ",$G890),AllocFactorMatrix,(T$4+1),FALSE)*$E895</f>
        <v>59737.479833575395</v>
      </c>
      <c r="U890" s="22">
        <f ca="1">VLOOKUP(CONCATENATE($F890," ",$G890),AllocFactorMatrix,(U$4+1),FALSE)*$E895</f>
        <v>-3004513.6110144318</v>
      </c>
      <c r="V890" s="22">
        <f ca="1">VLOOKUP(CONCATENATE($F890," ",$G890),AllocFactorMatrix,(V$4+1),FALSE)*$E895</f>
        <v>0</v>
      </c>
      <c r="W890" s="22">
        <f t="shared" ca="1" si="457"/>
        <v>-2941962.9213158675</v>
      </c>
      <c r="X890" s="22">
        <f ca="1">VLOOKUP(CONCATENATE($F890," ",$G890),AllocFactorMatrix,(X$4+1),FALSE)*$E895</f>
        <v>134520.11716492043</v>
      </c>
      <c r="Y890" s="22">
        <f ca="1">VLOOKUP(CONCATENATE($F890," ",$G890),AllocFactorMatrix,(Y$4+1),FALSE)*$E895</f>
        <v>1644.0273491734627</v>
      </c>
      <c r="Z890" s="22">
        <f t="shared" ca="1" si="455"/>
        <v>136164.1445140939</v>
      </c>
      <c r="AA890" s="22">
        <f ca="1">VLOOKUP(CONCATENATE($F890," ",$G890),AllocFactorMatrix,(AA$4+1),FALSE)*$E895</f>
        <v>3893.3899739883623</v>
      </c>
      <c r="AB890" s="22">
        <f ca="1">VLOOKUP(CONCATENATE($F890," ",$G890),AllocFactorMatrix,(AB$4+1),FALSE)*$E895</f>
        <v>867.27186266836986</v>
      </c>
      <c r="AC890" s="22">
        <f ca="1">VLOOKUP(CONCATENATE($F890," ",$G890),AllocFactorMatrix,(AC$4+1),FALSE)*$E895</f>
        <v>654.87232251717433</v>
      </c>
    </row>
    <row r="891" spans="1:29" hidden="1" outlineLevel="1">
      <c r="F891" s="42" t="str">
        <f>F895</f>
        <v>RSALE</v>
      </c>
      <c r="G891" s="17" t="str">
        <f>$G$11</f>
        <v>DISTPRI</v>
      </c>
      <c r="H891" s="21">
        <f t="shared" ca="1" si="453"/>
        <v>22705311.42533198</v>
      </c>
      <c r="I891" s="22">
        <f ca="1">VLOOKUP(CONCATENATE($F891," ",$G891),AllocFactorMatrix,(I$4+1),FALSE)*$E895</f>
        <v>10440734.435305081</v>
      </c>
      <c r="J891" s="22">
        <f ca="1">VLOOKUP(CONCATENATE($F891," ",$G891),AllocFactorMatrix,(J$4+1),FALSE)*$E895</f>
        <v>5018620.0119000617</v>
      </c>
      <c r="K891" s="22">
        <f ca="1">VLOOKUP(CONCATENATE($F891," ",$G891),AllocFactorMatrix,(K$4+1),FALSE)*$E895</f>
        <v>68128.283026144971</v>
      </c>
      <c r="L891" s="22">
        <f ca="1">VLOOKUP(CONCATENATE($F891," ",$G891),AllocFactorMatrix,(L$4+1),FALSE)*$E895</f>
        <v>0</v>
      </c>
      <c r="M891" s="22">
        <f t="shared" ca="1" si="454"/>
        <v>5086748.2949262066</v>
      </c>
      <c r="N891" s="22">
        <f ca="1">VLOOKUP(CONCATENATE($F891," ",$G891),AllocFactorMatrix,(N$4+1),FALSE)*$E895</f>
        <v>3012787.3332387595</v>
      </c>
      <c r="O891" s="22">
        <f ca="1">VLOOKUP(CONCATENATE($F891," ",$G891),AllocFactorMatrix,(O$4+1),FALSE)*$E895</f>
        <v>856564.88868235366</v>
      </c>
      <c r="P891" s="22">
        <f ca="1">VLOOKUP(CONCATENATE($F891," ",$G891),AllocFactorMatrix,(P$4+1),FALSE)*$E895</f>
        <v>0</v>
      </c>
      <c r="Q891" s="22">
        <f ca="1">VLOOKUP(CONCATENATE($F891," ",$G891),AllocFactorMatrix,(Q$4+1),FALSE)*$E895</f>
        <v>0</v>
      </c>
      <c r="R891" s="22">
        <f t="shared" ca="1" si="456"/>
        <v>3869352.2219211133</v>
      </c>
      <c r="S891" s="22">
        <f ca="1">VLOOKUP(CONCATENATE($F891," ",$G891),AllocFactorMatrix,(S$4+1),FALSE)*$E895</f>
        <v>112446.08793083265</v>
      </c>
      <c r="T891" s="22">
        <f ca="1">VLOOKUP(CONCATENATE($F891," ",$G891),AllocFactorMatrix,(T$4+1),FALSE)*$E895</f>
        <v>2154573.6090623671</v>
      </c>
      <c r="U891" s="22">
        <f ca="1">VLOOKUP(CONCATENATE($F891," ",$G891),AllocFactorMatrix,(U$4+1),FALSE)*$E895</f>
        <v>0</v>
      </c>
      <c r="V891" s="22">
        <f ca="1">VLOOKUP(CONCATENATE($F891," ",$G891),AllocFactorMatrix,(V$4+1),FALSE)*$E895</f>
        <v>0</v>
      </c>
      <c r="W891" s="22">
        <f t="shared" ca="1" si="457"/>
        <v>2267019.6969931996</v>
      </c>
      <c r="X891" s="22">
        <f ca="1">VLOOKUP(CONCATENATE($F891," ",$G891),AllocFactorMatrix,(X$4+1),FALSE)*$E895</f>
        <v>988535.11500551715</v>
      </c>
      <c r="Y891" s="22">
        <f ca="1">VLOOKUP(CONCATENATE($F891," ",$G891),AllocFactorMatrix,(Y$4+1),FALSE)*$E895</f>
        <v>17071.303332190593</v>
      </c>
      <c r="Z891" s="22">
        <f t="shared" ca="1" si="455"/>
        <v>1005606.4183377078</v>
      </c>
      <c r="AA891" s="22">
        <f ca="1">VLOOKUP(CONCATENATE($F891," ",$G891),AllocFactorMatrix,(AA$4+1),FALSE)*$E895</f>
        <v>18014.662362932613</v>
      </c>
      <c r="AB891" s="22">
        <f ca="1">VLOOKUP(CONCATENATE($F891," ",$G891),AllocFactorMatrix,(AB$4+1),FALSE)*$E895</f>
        <v>13649.066246530248</v>
      </c>
      <c r="AC891" s="22">
        <f ca="1">VLOOKUP(CONCATENATE($F891," ",$G891),AllocFactorMatrix,(AC$4+1),FALSE)*$E895</f>
        <v>4186.629239206155</v>
      </c>
    </row>
    <row r="892" spans="1:29" hidden="1" outlineLevel="1">
      <c r="F892" s="42" t="str">
        <f>F895</f>
        <v>RSALE</v>
      </c>
      <c r="G892" s="17" t="str">
        <f>$G$12</f>
        <v>DISTSEC</v>
      </c>
      <c r="H892" s="21">
        <f t="shared" ca="1" si="453"/>
        <v>7075130.1964272931</v>
      </c>
      <c r="I892" s="22">
        <f ca="1">VLOOKUP(CONCATENATE($F892," ",$G892),AllocFactorMatrix,(I$4+1),FALSE)*$E895</f>
        <v>4227465.9753952809</v>
      </c>
      <c r="J892" s="22">
        <f ca="1">VLOOKUP(CONCATENATE($F892," ",$G892),AllocFactorMatrix,(J$4+1),FALSE)*$E895</f>
        <v>1592856.9253635807</v>
      </c>
      <c r="K892" s="22">
        <f ca="1">VLOOKUP(CONCATENATE($F892," ",$G892),AllocFactorMatrix,(K$4+1),FALSE)*$E895</f>
        <v>0</v>
      </c>
      <c r="L892" s="22">
        <f ca="1">VLOOKUP(CONCATENATE($F892," ",$G892),AllocFactorMatrix,(L$4+1),FALSE)*$E895</f>
        <v>0</v>
      </c>
      <c r="M892" s="22">
        <f t="shared" ca="1" si="454"/>
        <v>1592856.9253635807</v>
      </c>
      <c r="N892" s="22">
        <f ca="1">VLOOKUP(CONCATENATE($F892," ",$G892),AllocFactorMatrix,(N$4+1),FALSE)*$E895</f>
        <v>830730.48734210792</v>
      </c>
      <c r="O892" s="22">
        <f ca="1">VLOOKUP(CONCATENATE($F892," ",$G892),AllocFactorMatrix,(O$4+1),FALSE)*$E895</f>
        <v>0</v>
      </c>
      <c r="P892" s="22">
        <f ca="1">VLOOKUP(CONCATENATE($F892," ",$G892),AllocFactorMatrix,(P$4+1),FALSE)*$E895</f>
        <v>0</v>
      </c>
      <c r="Q892" s="22">
        <f ca="1">VLOOKUP(CONCATENATE($F892," ",$G892),AllocFactorMatrix,(Q$4+1),FALSE)*$E895</f>
        <v>0</v>
      </c>
      <c r="R892" s="22">
        <f t="shared" ca="1" si="456"/>
        <v>830730.48734210792</v>
      </c>
      <c r="S892" s="22">
        <f ca="1">VLOOKUP(CONCATENATE($F892," ",$G892),AllocFactorMatrix,(S$4+1),FALSE)*$E895</f>
        <v>25493.197735334281</v>
      </c>
      <c r="T892" s="22">
        <f ca="1">VLOOKUP(CONCATENATE($F892," ",$G892),AllocFactorMatrix,(T$4+1),FALSE)*$E895</f>
        <v>0</v>
      </c>
      <c r="U892" s="22">
        <f ca="1">VLOOKUP(CONCATENATE($F892," ",$G892),AllocFactorMatrix,(U$4+1),FALSE)*$E895</f>
        <v>0</v>
      </c>
      <c r="V892" s="22">
        <f ca="1">VLOOKUP(CONCATENATE($F892," ",$G892),AllocFactorMatrix,(V$4+1),FALSE)*$E895</f>
        <v>0</v>
      </c>
      <c r="W892" s="22">
        <f t="shared" ca="1" si="457"/>
        <v>25493.197735334281</v>
      </c>
      <c r="X892" s="22">
        <f ca="1">VLOOKUP(CONCATENATE($F892," ",$G892),AllocFactorMatrix,(X$4+1),FALSE)*$E895</f>
        <v>280190.77559027442</v>
      </c>
      <c r="Y892" s="22">
        <f ca="1">VLOOKUP(CONCATENATE($F892," ",$G892),AllocFactorMatrix,(Y$4+1),FALSE)*$E895</f>
        <v>0</v>
      </c>
      <c r="Z892" s="22">
        <f t="shared" ca="1" si="455"/>
        <v>280190.77559027442</v>
      </c>
      <c r="AA892" s="22">
        <f ca="1">VLOOKUP(CONCATENATE($F892," ",$G892),AllocFactorMatrix,(AA$4+1),FALSE)*$E895</f>
        <v>4449.7762971409684</v>
      </c>
      <c r="AB892" s="22">
        <f ca="1">VLOOKUP(CONCATENATE($F892," ",$G892),AllocFactorMatrix,(AB$4+1),FALSE)*$E895</f>
        <v>88140.769184089688</v>
      </c>
      <c r="AC892" s="22">
        <f ca="1">VLOOKUP(CONCATENATE($F892," ",$G892),AllocFactorMatrix,(AC$4+1),FALSE)*$E895</f>
        <v>25802.289519486145</v>
      </c>
    </row>
    <row r="893" spans="1:29" hidden="1" outlineLevel="1">
      <c r="F893" s="42" t="str">
        <f>F895</f>
        <v>RSALE</v>
      </c>
      <c r="G893" s="17" t="str">
        <f>$G$13</f>
        <v>ENERGY</v>
      </c>
      <c r="H893" s="21">
        <f t="shared" ca="1" si="453"/>
        <v>186463623.50164923</v>
      </c>
      <c r="I893" s="22">
        <f ca="1">VLOOKUP(CONCATENATE($F893," ",$G893),AllocFactorMatrix,(I$4+1),FALSE)*$E895</f>
        <v>69410690.531451881</v>
      </c>
      <c r="J893" s="22">
        <f ca="1">VLOOKUP(CONCATENATE($F893," ",$G893),AllocFactorMatrix,(J$4+1),FALSE)*$E895</f>
        <v>21632567.419424839</v>
      </c>
      <c r="K893" s="22">
        <f ca="1">VLOOKUP(CONCATENATE($F893," ",$G893),AllocFactorMatrix,(K$4+1),FALSE)*$E895</f>
        <v>257275.33919908747</v>
      </c>
      <c r="L893" s="22">
        <f ca="1">VLOOKUP(CONCATENATE($F893," ",$G893),AllocFactorMatrix,(L$4+1),FALSE)*$E895</f>
        <v>12910.799795655928</v>
      </c>
      <c r="M893" s="22">
        <f t="shared" ca="1" si="454"/>
        <v>21902753.558419585</v>
      </c>
      <c r="N893" s="22">
        <f ca="1">VLOOKUP(CONCATENATE($F893," ",$G893),AllocFactorMatrix,(N$4+1),FALSE)*$E895</f>
        <v>11322766.534747897</v>
      </c>
      <c r="O893" s="22">
        <f ca="1">VLOOKUP(CONCATENATE($F893," ",$G893),AllocFactorMatrix,(O$4+1),FALSE)*$E895</f>
        <v>3100980.9323501647</v>
      </c>
      <c r="P893" s="22">
        <f ca="1">VLOOKUP(CONCATENATE($F893," ",$G893),AllocFactorMatrix,(P$4+1),FALSE)*$E895</f>
        <v>470995.32875084988</v>
      </c>
      <c r="Q893" s="22">
        <f ca="1">VLOOKUP(CONCATENATE($F893," ",$G893),AllocFactorMatrix,(Q$4+1),FALSE)*$E895</f>
        <v>0</v>
      </c>
      <c r="R893" s="22">
        <f t="shared" ca="1" si="456"/>
        <v>14894742.795848912</v>
      </c>
      <c r="S893" s="22">
        <f ca="1">VLOOKUP(CONCATENATE($F893," ",$G893),AllocFactorMatrix,(S$4+1),FALSE)*$E895</f>
        <v>543283.69565634069</v>
      </c>
      <c r="T893" s="22">
        <f ca="1">VLOOKUP(CONCATENATE($F893," ",$G893),AllocFactorMatrix,(T$4+1),FALSE)*$E895</f>
        <v>11637484.407561293</v>
      </c>
      <c r="U893" s="22">
        <f ca="1">VLOOKUP(CONCATENATE($F893," ",$G893),AllocFactorMatrix,(U$4+1),FALSE)*$E895</f>
        <v>55288606.874418803</v>
      </c>
      <c r="V893" s="22">
        <f ca="1">VLOOKUP(CONCATENATE($F893," ",$G893),AllocFactorMatrix,(V$4+1),FALSE)*$E895</f>
        <v>7912482.3848194079</v>
      </c>
      <c r="W893" s="22">
        <f t="shared" ca="1" si="457"/>
        <v>75381857.362455845</v>
      </c>
      <c r="X893" s="22">
        <f ca="1">VLOOKUP(CONCATENATE($F893," ",$G893),AllocFactorMatrix,(X$4+1),FALSE)*$E895</f>
        <v>3219169.3938763617</v>
      </c>
      <c r="Y893" s="22">
        <f ca="1">VLOOKUP(CONCATENATE($F893," ",$G893),AllocFactorMatrix,(Y$4+1),FALSE)*$E895</f>
        <v>60060.146517059016</v>
      </c>
      <c r="Z893" s="22">
        <f t="shared" ca="1" si="455"/>
        <v>3279229.5403934205</v>
      </c>
      <c r="AA893" s="22">
        <f ca="1">VLOOKUP(CONCATENATE($F893," ",$G893),AllocFactorMatrix,(AA$4+1),FALSE)*$E895</f>
        <v>54881.653830160038</v>
      </c>
      <c r="AB893" s="22">
        <f ca="1">VLOOKUP(CONCATENATE($F893," ",$G893),AllocFactorMatrix,(AB$4+1),FALSE)*$E895</f>
        <v>1234102.4183157175</v>
      </c>
      <c r="AC893" s="22">
        <f ca="1">VLOOKUP(CONCATENATE($F893," ",$G893),AllocFactorMatrix,(AC$4+1),FALSE)*$E895</f>
        <v>305365.64093368931</v>
      </c>
    </row>
    <row r="894" spans="1:29" hidden="1" outlineLevel="1">
      <c r="F894" s="42" t="str">
        <f>F895</f>
        <v>RSALE</v>
      </c>
      <c r="G894" s="17" t="str">
        <f>$G$14</f>
        <v>CUSTOMER</v>
      </c>
      <c r="H894" s="21">
        <f t="shared" ca="1" si="453"/>
        <v>84897825.728475004</v>
      </c>
      <c r="I894" s="22">
        <f ca="1">VLOOKUP(CONCATENATE($F894," ",$G894),AllocFactorMatrix,(I$4+1),FALSE)*$E895</f>
        <v>56080471.436932169</v>
      </c>
      <c r="J894" s="22">
        <f ca="1">VLOOKUP(CONCATENATE($F894," ",$G894),AllocFactorMatrix,(J$4+1),FALSE)*$E895</f>
        <v>20423706.567884386</v>
      </c>
      <c r="K894" s="22">
        <f ca="1">VLOOKUP(CONCATENATE($F894," ",$G894),AllocFactorMatrix,(K$4+1),FALSE)*$E895</f>
        <v>235629.83108180965</v>
      </c>
      <c r="L894" s="22">
        <f ca="1">VLOOKUP(CONCATENATE($F894," ",$G894),AllocFactorMatrix,(L$4+1),FALSE)*$E895</f>
        <v>17594.46120042463</v>
      </c>
      <c r="M894" s="22">
        <f t="shared" ca="1" si="454"/>
        <v>20676930.86016662</v>
      </c>
      <c r="N894" s="22">
        <f ca="1">VLOOKUP(CONCATENATE($F894," ",$G894),AllocFactorMatrix,(N$4+1),FALSE)*$E895</f>
        <v>482621.26522153348</v>
      </c>
      <c r="O894" s="22">
        <f ca="1">VLOOKUP(CONCATENATE($F894," ",$G894),AllocFactorMatrix,(O$4+1),FALSE)*$E895</f>
        <v>158611.32135269287</v>
      </c>
      <c r="P894" s="22">
        <f ca="1">VLOOKUP(CONCATENATE($F894," ",$G894),AllocFactorMatrix,(P$4+1),FALSE)*$E895</f>
        <v>33489.223752575177</v>
      </c>
      <c r="Q894" s="22">
        <f ca="1">VLOOKUP(CONCATENATE($F894," ",$G894),AllocFactorMatrix,(Q$4+1),FALSE)*$E895</f>
        <v>0</v>
      </c>
      <c r="R894" s="22">
        <f t="shared" ca="1" si="456"/>
        <v>674721.81032680161</v>
      </c>
      <c r="S894" s="22">
        <f ca="1">VLOOKUP(CONCATENATE($F894," ",$G894),AllocFactorMatrix,(S$4+1),FALSE)*$E895</f>
        <v>4009.082126008891</v>
      </c>
      <c r="T894" s="22">
        <f ca="1">VLOOKUP(CONCATENATE($F894," ",$G894),AllocFactorMatrix,(T$4+1),FALSE)*$E895</f>
        <v>105153.1498725547</v>
      </c>
      <c r="U894" s="22">
        <f ca="1">VLOOKUP(CONCATENATE($F894," ",$G894),AllocFactorMatrix,(U$4+1),FALSE)*$E895</f>
        <v>110299.08032237095</v>
      </c>
      <c r="V894" s="22">
        <f ca="1">VLOOKUP(CONCATENATE($F894," ",$G894),AllocFactorMatrix,(V$4+1),FALSE)*$E895</f>
        <v>29481.13359301932</v>
      </c>
      <c r="W894" s="22">
        <f t="shared" ca="1" si="457"/>
        <v>248942.44591395388</v>
      </c>
      <c r="X894" s="22">
        <f ca="1">VLOOKUP(CONCATENATE($F894," ",$G894),AllocFactorMatrix,(X$4+1),FALSE)*$E895</f>
        <v>174727.49082015129</v>
      </c>
      <c r="Y894" s="22">
        <f ca="1">VLOOKUP(CONCATENATE($F894," ",$G894),AllocFactorMatrix,(Y$4+1),FALSE)*$E895</f>
        <v>1908.2072290669516</v>
      </c>
      <c r="Z894" s="22">
        <f t="shared" ca="1" si="455"/>
        <v>176635.69804921825</v>
      </c>
      <c r="AA894" s="22">
        <f ca="1">VLOOKUP(CONCATENATE($F894," ",$G894),AllocFactorMatrix,(AA$4+1),FALSE)*$E895</f>
        <v>14667.420509707104</v>
      </c>
      <c r="AB894" s="22">
        <f ca="1">VLOOKUP(CONCATENATE($F894," ",$G894),AllocFactorMatrix,(AB$4+1),FALSE)*$E895</f>
        <v>6049630.59712434</v>
      </c>
      <c r="AC894" s="22">
        <f ca="1">VLOOKUP(CONCATENATE($F894," ",$G894),AllocFactorMatrix,(AC$4+1),FALSE)*$E895</f>
        <v>975825.45945220534</v>
      </c>
    </row>
    <row r="895" spans="1:29" collapsed="1">
      <c r="B895" s="17"/>
      <c r="D895" s="39" t="s">
        <v>427</v>
      </c>
      <c r="E895" s="19">
        <v>488449955</v>
      </c>
      <c r="F895" s="20" t="s">
        <v>72</v>
      </c>
      <c r="G895" s="17" t="str">
        <f>$G$15</f>
        <v>TOTAL</v>
      </c>
      <c r="H895" s="21">
        <f t="shared" ca="1" si="453"/>
        <v>488449954.99999994</v>
      </c>
      <c r="I895" s="22">
        <f ca="1">VLOOKUP(CONCATENATE($F895," ",$G895),AllocFactorMatrix,(I$4+1),FALSE)*$E895</f>
        <v>217479825.89048964</v>
      </c>
      <c r="J895" s="22">
        <f ca="1">VLOOKUP(CONCATENATE($F895," ",$G895),AllocFactorMatrix,(J$4+1),FALSE)*$E895</f>
        <v>77501254.317335486</v>
      </c>
      <c r="K895" s="22">
        <f ca="1">VLOOKUP(CONCATENATE($F895," ",$G895),AllocFactorMatrix,(K$4+1),FALSE)*$E895</f>
        <v>937871.00384019257</v>
      </c>
      <c r="L895" s="22">
        <f ca="1">VLOOKUP(CONCATENATE($F895," ",$G895),AllocFactorMatrix,(L$4+1),FALSE)*$E895</f>
        <v>49423.000202366675</v>
      </c>
      <c r="M895" s="22">
        <f t="shared" ca="1" si="454"/>
        <v>78488548.321378052</v>
      </c>
      <c r="N895" s="22">
        <f ca="1">VLOOKUP(CONCATENATE($F895," ",$G895),AllocFactorMatrix,(N$4+1),FALSE)*$E895</f>
        <v>32068115.131305628</v>
      </c>
      <c r="O895" s="22">
        <f ca="1">VLOOKUP(CONCATENATE($F895," ",$G895),AllocFactorMatrix,(O$4+1),FALSE)*$E895</f>
        <v>8742658.0357975569</v>
      </c>
      <c r="P895" s="22">
        <f ca="1">VLOOKUP(CONCATENATE($F895," ",$G895),AllocFactorMatrix,(P$4+1),FALSE)*$E895</f>
        <v>901039.00368938094</v>
      </c>
      <c r="Q895" s="22">
        <f ca="1">VLOOKUP(CONCATENATE($F895," ",$G895),AllocFactorMatrix,(Q$4+1),FALSE)*$E895</f>
        <v>0</v>
      </c>
      <c r="R895" s="22">
        <f t="shared" ca="1" si="456"/>
        <v>41711812.170792565</v>
      </c>
      <c r="S895" s="22">
        <f ca="1">VLOOKUP(CONCATENATE($F895," ",$G895),AllocFactorMatrix,(S$4+1),FALSE)*$E895</f>
        <v>1317898.0053962455</v>
      </c>
      <c r="T895" s="22">
        <f ca="1">VLOOKUP(CONCATENATE($F895," ",$G895),AllocFactorMatrix,(T$4+1),FALSE)*$E895</f>
        <v>25977052.106365249</v>
      </c>
      <c r="U895" s="22">
        <f ca="1">VLOOKUP(CONCATENATE($F895," ",$G895),AllocFactorMatrix,(U$4+1),FALSE)*$E895</f>
        <v>89677755.367193192</v>
      </c>
      <c r="V895" s="22">
        <f ca="1">VLOOKUP(CONCATENATE($F895," ",$G895),AllocFactorMatrix,(V$4+1),FALSE)*$E895</f>
        <v>14144263.057914888</v>
      </c>
      <c r="W895" s="22">
        <f t="shared" ca="1" si="457"/>
        <v>131116968.53686957</v>
      </c>
      <c r="X895" s="22">
        <f ca="1">VLOOKUP(CONCATENATE($F895," ",$G895),AllocFactorMatrix,(X$4+1),FALSE)*$E895</f>
        <v>9846521.0403174181</v>
      </c>
      <c r="Y895" s="22">
        <f ca="1">VLOOKUP(CONCATENATE($F895," ",$G895),AllocFactorMatrix,(Y$4+1),FALSE)*$E895</f>
        <v>168609.00069038389</v>
      </c>
      <c r="Z895" s="22">
        <f t="shared" ca="1" si="455"/>
        <v>10015130.041007802</v>
      </c>
      <c r="AA895" s="22">
        <f ca="1">VLOOKUP(CONCATENATE($F895," ",$G895),AllocFactorMatrix,(AA$4+1),FALSE)*$E895</f>
        <v>179934.00073675506</v>
      </c>
      <c r="AB895" s="22">
        <f ca="1">VLOOKUP(CONCATENATE($F895," ",$G895),AllocFactorMatrix,(AB$4+1),FALSE)*$E895</f>
        <v>7976096.0326588033</v>
      </c>
      <c r="AC895" s="22">
        <f ca="1">VLOOKUP(CONCATENATE($F895," ",$G895),AllocFactorMatrix,(AC$4+1),FALSE)*$E895</f>
        <v>1481640.0060667011</v>
      </c>
    </row>
    <row r="896" spans="1:29" hidden="1" outlineLevel="1">
      <c r="F896" s="42" t="str">
        <f>F903</f>
        <v>RB_GUP</v>
      </c>
      <c r="G896" s="17" t="str">
        <f>$G$8</f>
        <v>PRODUCTION</v>
      </c>
      <c r="H896" s="21">
        <f t="shared" ref="H896:H903" ca="1" si="458">SUBTOTAL(9,I896:AC896)</f>
        <v>0</v>
      </c>
      <c r="I896" s="22">
        <f ca="1">VLOOKUP(CONCATENATE($F896," ",$G896),AllocFactorMatrix,(I$4+1),FALSE)*$E903</f>
        <v>0</v>
      </c>
      <c r="J896" s="22">
        <f ca="1">VLOOKUP(CONCATENATE($F896," ",$G896),AllocFactorMatrix,(J$4+1),FALSE)*$E903</f>
        <v>0</v>
      </c>
      <c r="K896" s="22">
        <f ca="1">VLOOKUP(CONCATENATE($F896," ",$G896),AllocFactorMatrix,(K$4+1),FALSE)*$E903</f>
        <v>0</v>
      </c>
      <c r="L896" s="22">
        <f ca="1">VLOOKUP(CONCATENATE($F896," ",$G896),AllocFactorMatrix,(L$4+1),FALSE)*$E903</f>
        <v>0</v>
      </c>
      <c r="M896" s="22">
        <f t="shared" ref="M896:M903" ca="1" si="459">SUBTOTAL(9,J896:L896)</f>
        <v>0</v>
      </c>
      <c r="N896" s="22">
        <f ca="1">VLOOKUP(CONCATENATE($F896," ",$G896),AllocFactorMatrix,(N$4+1),FALSE)*$E903</f>
        <v>0</v>
      </c>
      <c r="O896" s="22">
        <f ca="1">VLOOKUP(CONCATENATE($F896," ",$G896),AllocFactorMatrix,(O$4+1),FALSE)*$E903</f>
        <v>0</v>
      </c>
      <c r="P896" s="22">
        <f ca="1">VLOOKUP(CONCATENATE($F896," ",$G896),AllocFactorMatrix,(P$4+1),FALSE)*$E903</f>
        <v>0</v>
      </c>
      <c r="Q896" s="22">
        <f ca="1">VLOOKUP(CONCATENATE($F896," ",$G896),AllocFactorMatrix,(Q$4+1),FALSE)*$E903</f>
        <v>0</v>
      </c>
      <c r="R896" s="22">
        <f ca="1">SUBTOTAL(9,N896:Q896)</f>
        <v>0</v>
      </c>
      <c r="S896" s="22">
        <f ca="1">VLOOKUP(CONCATENATE($F896," ",$G896),AllocFactorMatrix,(S$4+1),FALSE)*$E903</f>
        <v>0</v>
      </c>
      <c r="T896" s="22">
        <f ca="1">VLOOKUP(CONCATENATE($F896," ",$G896),AllocFactorMatrix,(T$4+1),FALSE)*$E903</f>
        <v>0</v>
      </c>
      <c r="U896" s="22">
        <f ca="1">VLOOKUP(CONCATENATE($F896," ",$G896),AllocFactorMatrix,(U$4+1),FALSE)*$E903</f>
        <v>0</v>
      </c>
      <c r="V896" s="22">
        <f ca="1">VLOOKUP(CONCATENATE($F896," ",$G896),AllocFactorMatrix,(V$4+1),FALSE)*$E903</f>
        <v>0</v>
      </c>
      <c r="W896" s="22">
        <f ca="1">SUBTOTAL(9,S896:V896)</f>
        <v>0</v>
      </c>
      <c r="X896" s="22">
        <f ca="1">VLOOKUP(CONCATENATE($F896," ",$G896),AllocFactorMatrix,(X$4+1),FALSE)*$E903</f>
        <v>0</v>
      </c>
      <c r="Y896" s="22">
        <f ca="1">VLOOKUP(CONCATENATE($F896," ",$G896),AllocFactorMatrix,(Y$4+1),FALSE)*$E903</f>
        <v>0</v>
      </c>
      <c r="Z896" s="22">
        <f t="shared" ref="Z896:Z903" ca="1" si="460">SUBTOTAL(9,X896:Y896)</f>
        <v>0</v>
      </c>
      <c r="AA896" s="22">
        <f ca="1">VLOOKUP(CONCATENATE($F896," ",$G896),AllocFactorMatrix,(AA$4+1),FALSE)*$E903</f>
        <v>0</v>
      </c>
      <c r="AB896" s="22">
        <f ca="1">VLOOKUP(CONCATENATE($F896," ",$G896),AllocFactorMatrix,(AB$4+1),FALSE)*$E903</f>
        <v>0</v>
      </c>
      <c r="AC896" s="22">
        <f ca="1">VLOOKUP(CONCATENATE($F896," ",$G896),AllocFactorMatrix,(AC$4+1),FALSE)*$E903</f>
        <v>0</v>
      </c>
    </row>
    <row r="897" spans="2:29" hidden="1" outlineLevel="1">
      <c r="F897" s="42" t="str">
        <f>F903</f>
        <v>RB_GUP</v>
      </c>
      <c r="G897" s="17" t="str">
        <f>$G$9</f>
        <v>BULKTRAN</v>
      </c>
      <c r="H897" s="21">
        <f t="shared" ca="1" si="458"/>
        <v>0</v>
      </c>
      <c r="I897" s="22">
        <f ca="1">VLOOKUP(CONCATENATE($F897," ",$G897),AllocFactorMatrix,(I$4+1),FALSE)*$E903</f>
        <v>0</v>
      </c>
      <c r="J897" s="22">
        <f ca="1">VLOOKUP(CONCATENATE($F897," ",$G897),AllocFactorMatrix,(J$4+1),FALSE)*$E903</f>
        <v>0</v>
      </c>
      <c r="K897" s="22">
        <f ca="1">VLOOKUP(CONCATENATE($F897," ",$G897),AllocFactorMatrix,(K$4+1),FALSE)*$E903</f>
        <v>0</v>
      </c>
      <c r="L897" s="22">
        <f ca="1">VLOOKUP(CONCATENATE($F897," ",$G897),AllocFactorMatrix,(L$4+1),FALSE)*$E903</f>
        <v>0</v>
      </c>
      <c r="M897" s="22">
        <f t="shared" ca="1" si="459"/>
        <v>0</v>
      </c>
      <c r="N897" s="22">
        <f ca="1">VLOOKUP(CONCATENATE($F897," ",$G897),AllocFactorMatrix,(N$4+1),FALSE)*$E903</f>
        <v>0</v>
      </c>
      <c r="O897" s="22">
        <f ca="1">VLOOKUP(CONCATENATE($F897," ",$G897),AllocFactorMatrix,(O$4+1),FALSE)*$E903</f>
        <v>0</v>
      </c>
      <c r="P897" s="22">
        <f ca="1">VLOOKUP(CONCATENATE($F897," ",$G897),AllocFactorMatrix,(P$4+1),FALSE)*$E903</f>
        <v>0</v>
      </c>
      <c r="Q897" s="22">
        <f ca="1">VLOOKUP(CONCATENATE($F897," ",$G897),AllocFactorMatrix,(Q$4+1),FALSE)*$E903</f>
        <v>0</v>
      </c>
      <c r="R897" s="22">
        <f t="shared" ref="R897:R903" ca="1" si="461">SUBTOTAL(9,N897:Q897)</f>
        <v>0</v>
      </c>
      <c r="S897" s="22">
        <f ca="1">VLOOKUP(CONCATENATE($F897," ",$G897),AllocFactorMatrix,(S$4+1),FALSE)*$E903</f>
        <v>0</v>
      </c>
      <c r="T897" s="22">
        <f ca="1">VLOOKUP(CONCATENATE($F897," ",$G897),AllocFactorMatrix,(T$4+1),FALSE)*$E903</f>
        <v>0</v>
      </c>
      <c r="U897" s="22">
        <f ca="1">VLOOKUP(CONCATENATE($F897," ",$G897),AllocFactorMatrix,(U$4+1),FALSE)*$E903</f>
        <v>0</v>
      </c>
      <c r="V897" s="22">
        <f ca="1">VLOOKUP(CONCATENATE($F897," ",$G897),AllocFactorMatrix,(V$4+1),FALSE)*$E903</f>
        <v>0</v>
      </c>
      <c r="W897" s="22">
        <f t="shared" ref="W897:W903" ca="1" si="462">SUBTOTAL(9,S897:V897)</f>
        <v>0</v>
      </c>
      <c r="X897" s="22">
        <f ca="1">VLOOKUP(CONCATENATE($F897," ",$G897),AllocFactorMatrix,(X$4+1),FALSE)*$E903</f>
        <v>0</v>
      </c>
      <c r="Y897" s="22">
        <f ca="1">VLOOKUP(CONCATENATE($F897," ",$G897),AllocFactorMatrix,(Y$4+1),FALSE)*$E903</f>
        <v>0</v>
      </c>
      <c r="Z897" s="22">
        <f t="shared" ca="1" si="460"/>
        <v>0</v>
      </c>
      <c r="AA897" s="22">
        <f ca="1">VLOOKUP(CONCATENATE($F897," ",$G897),AllocFactorMatrix,(AA$4+1),FALSE)*$E903</f>
        <v>0</v>
      </c>
      <c r="AB897" s="22">
        <f ca="1">VLOOKUP(CONCATENATE($F897," ",$G897),AllocFactorMatrix,(AB$4+1),FALSE)*$E903</f>
        <v>0</v>
      </c>
      <c r="AC897" s="22">
        <f ca="1">VLOOKUP(CONCATENATE($F897," ",$G897),AllocFactorMatrix,(AC$4+1),FALSE)*$E903</f>
        <v>0</v>
      </c>
    </row>
    <row r="898" spans="2:29" hidden="1" outlineLevel="1">
      <c r="F898" s="42" t="str">
        <f>F903</f>
        <v>RB_GUP</v>
      </c>
      <c r="G898" s="17" t="str">
        <f>$G$10</f>
        <v>SUBTRAN</v>
      </c>
      <c r="H898" s="21">
        <f t="shared" ca="1" si="458"/>
        <v>0</v>
      </c>
      <c r="I898" s="22">
        <f ca="1">VLOOKUP(CONCATENATE($F898," ",$G898),AllocFactorMatrix,(I$4+1),FALSE)*$E903</f>
        <v>0</v>
      </c>
      <c r="J898" s="22">
        <f ca="1">VLOOKUP(CONCATENATE($F898," ",$G898),AllocFactorMatrix,(J$4+1),FALSE)*$E903</f>
        <v>0</v>
      </c>
      <c r="K898" s="22">
        <f ca="1">VLOOKUP(CONCATENATE($F898," ",$G898),AllocFactorMatrix,(K$4+1),FALSE)*$E903</f>
        <v>0</v>
      </c>
      <c r="L898" s="22">
        <f ca="1">VLOOKUP(CONCATENATE($F898," ",$G898),AllocFactorMatrix,(L$4+1),FALSE)*$E903</f>
        <v>0</v>
      </c>
      <c r="M898" s="22">
        <f t="shared" ca="1" si="459"/>
        <v>0</v>
      </c>
      <c r="N898" s="22">
        <f ca="1">VLOOKUP(CONCATENATE($F898," ",$G898),AllocFactorMatrix,(N$4+1),FALSE)*$E903</f>
        <v>0</v>
      </c>
      <c r="O898" s="22">
        <f ca="1">VLOOKUP(CONCATENATE($F898," ",$G898),AllocFactorMatrix,(O$4+1),FALSE)*$E903</f>
        <v>0</v>
      </c>
      <c r="P898" s="22">
        <f ca="1">VLOOKUP(CONCATENATE($F898," ",$G898),AllocFactorMatrix,(P$4+1),FALSE)*$E903</f>
        <v>0</v>
      </c>
      <c r="Q898" s="22">
        <f ca="1">VLOOKUP(CONCATENATE($F898," ",$G898),AllocFactorMatrix,(Q$4+1),FALSE)*$E903</f>
        <v>0</v>
      </c>
      <c r="R898" s="22">
        <f t="shared" ca="1" si="461"/>
        <v>0</v>
      </c>
      <c r="S898" s="22">
        <f ca="1">VLOOKUP(CONCATENATE($F898," ",$G898),AllocFactorMatrix,(S$4+1),FALSE)*$E903</f>
        <v>0</v>
      </c>
      <c r="T898" s="22">
        <f ca="1">VLOOKUP(CONCATENATE($F898," ",$G898),AllocFactorMatrix,(T$4+1),FALSE)*$E903</f>
        <v>0</v>
      </c>
      <c r="U898" s="22">
        <f ca="1">VLOOKUP(CONCATENATE($F898," ",$G898),AllocFactorMatrix,(U$4+1),FALSE)*$E903</f>
        <v>0</v>
      </c>
      <c r="V898" s="22">
        <f ca="1">VLOOKUP(CONCATENATE($F898," ",$G898),AllocFactorMatrix,(V$4+1),FALSE)*$E903</f>
        <v>0</v>
      </c>
      <c r="W898" s="22">
        <f t="shared" ca="1" si="462"/>
        <v>0</v>
      </c>
      <c r="X898" s="22">
        <f ca="1">VLOOKUP(CONCATENATE($F898," ",$G898),AllocFactorMatrix,(X$4+1),FALSE)*$E903</f>
        <v>0</v>
      </c>
      <c r="Y898" s="22">
        <f ca="1">VLOOKUP(CONCATENATE($F898," ",$G898),AllocFactorMatrix,(Y$4+1),FALSE)*$E903</f>
        <v>0</v>
      </c>
      <c r="Z898" s="22">
        <f t="shared" ca="1" si="460"/>
        <v>0</v>
      </c>
      <c r="AA898" s="22">
        <f ca="1">VLOOKUP(CONCATENATE($F898," ",$G898),AllocFactorMatrix,(AA$4+1),FALSE)*$E903</f>
        <v>0</v>
      </c>
      <c r="AB898" s="22">
        <f ca="1">VLOOKUP(CONCATENATE($F898," ",$G898),AllocFactorMatrix,(AB$4+1),FALSE)*$E903</f>
        <v>0</v>
      </c>
      <c r="AC898" s="22">
        <f ca="1">VLOOKUP(CONCATENATE($F898," ",$G898),AllocFactorMatrix,(AC$4+1),FALSE)*$E903</f>
        <v>0</v>
      </c>
    </row>
    <row r="899" spans="2:29" hidden="1" outlineLevel="1">
      <c r="F899" s="42" t="str">
        <f>F903</f>
        <v>RB_GUP</v>
      </c>
      <c r="G899" s="17" t="str">
        <f>$G$11</f>
        <v>DISTPRI</v>
      </c>
      <c r="H899" s="21">
        <f t="shared" ca="1" si="458"/>
        <v>0</v>
      </c>
      <c r="I899" s="22">
        <f ca="1">VLOOKUP(CONCATENATE($F899," ",$G899),AllocFactorMatrix,(I$4+1),FALSE)*$E903</f>
        <v>0</v>
      </c>
      <c r="J899" s="22">
        <f ca="1">VLOOKUP(CONCATENATE($F899," ",$G899),AllocFactorMatrix,(J$4+1),FALSE)*$E903</f>
        <v>0</v>
      </c>
      <c r="K899" s="22">
        <f ca="1">VLOOKUP(CONCATENATE($F899," ",$G899),AllocFactorMatrix,(K$4+1),FALSE)*$E903</f>
        <v>0</v>
      </c>
      <c r="L899" s="22">
        <f ca="1">VLOOKUP(CONCATENATE($F899," ",$G899),AllocFactorMatrix,(L$4+1),FALSE)*$E903</f>
        <v>0</v>
      </c>
      <c r="M899" s="22">
        <f t="shared" ca="1" si="459"/>
        <v>0</v>
      </c>
      <c r="N899" s="22">
        <f ca="1">VLOOKUP(CONCATENATE($F899," ",$G899),AllocFactorMatrix,(N$4+1),FALSE)*$E903</f>
        <v>0</v>
      </c>
      <c r="O899" s="22">
        <f ca="1">VLOOKUP(CONCATENATE($F899," ",$G899),AllocFactorMatrix,(O$4+1),FALSE)*$E903</f>
        <v>0</v>
      </c>
      <c r="P899" s="22">
        <f ca="1">VLOOKUP(CONCATENATE($F899," ",$G899),AllocFactorMatrix,(P$4+1),FALSE)*$E903</f>
        <v>0</v>
      </c>
      <c r="Q899" s="22">
        <f ca="1">VLOOKUP(CONCATENATE($F899," ",$G899),AllocFactorMatrix,(Q$4+1),FALSE)*$E903</f>
        <v>0</v>
      </c>
      <c r="R899" s="22">
        <f t="shared" ca="1" si="461"/>
        <v>0</v>
      </c>
      <c r="S899" s="22">
        <f ca="1">VLOOKUP(CONCATENATE($F899," ",$G899),AllocFactorMatrix,(S$4+1),FALSE)*$E903</f>
        <v>0</v>
      </c>
      <c r="T899" s="22">
        <f ca="1">VLOOKUP(CONCATENATE($F899," ",$G899),AllocFactorMatrix,(T$4+1),FALSE)*$E903</f>
        <v>0</v>
      </c>
      <c r="U899" s="22">
        <f ca="1">VLOOKUP(CONCATENATE($F899," ",$G899),AllocFactorMatrix,(U$4+1),FALSE)*$E903</f>
        <v>0</v>
      </c>
      <c r="V899" s="22">
        <f ca="1">VLOOKUP(CONCATENATE($F899," ",$G899),AllocFactorMatrix,(V$4+1),FALSE)*$E903</f>
        <v>0</v>
      </c>
      <c r="W899" s="22">
        <f t="shared" ca="1" si="462"/>
        <v>0</v>
      </c>
      <c r="X899" s="22">
        <f ca="1">VLOOKUP(CONCATENATE($F899," ",$G899),AllocFactorMatrix,(X$4+1),FALSE)*$E903</f>
        <v>0</v>
      </c>
      <c r="Y899" s="22">
        <f ca="1">VLOOKUP(CONCATENATE($F899," ",$G899),AllocFactorMatrix,(Y$4+1),FALSE)*$E903</f>
        <v>0</v>
      </c>
      <c r="Z899" s="22">
        <f t="shared" ca="1" si="460"/>
        <v>0</v>
      </c>
      <c r="AA899" s="22">
        <f ca="1">VLOOKUP(CONCATENATE($F899," ",$G899),AllocFactorMatrix,(AA$4+1),FALSE)*$E903</f>
        <v>0</v>
      </c>
      <c r="AB899" s="22">
        <f ca="1">VLOOKUP(CONCATENATE($F899," ",$G899),AllocFactorMatrix,(AB$4+1),FALSE)*$E903</f>
        <v>0</v>
      </c>
      <c r="AC899" s="22">
        <f ca="1">VLOOKUP(CONCATENATE($F899," ",$G899),AllocFactorMatrix,(AC$4+1),FALSE)*$E903</f>
        <v>0</v>
      </c>
    </row>
    <row r="900" spans="2:29" hidden="1" outlineLevel="1">
      <c r="F900" s="42" t="str">
        <f>F903</f>
        <v>RB_GUP</v>
      </c>
      <c r="G900" s="17" t="str">
        <f>$G$12</f>
        <v>DISTSEC</v>
      </c>
      <c r="H900" s="21">
        <f t="shared" ca="1" si="458"/>
        <v>0</v>
      </c>
      <c r="I900" s="22">
        <f ca="1">VLOOKUP(CONCATENATE($F900," ",$G900),AllocFactorMatrix,(I$4+1),FALSE)*$E903</f>
        <v>0</v>
      </c>
      <c r="J900" s="22">
        <f ca="1">VLOOKUP(CONCATENATE($F900," ",$G900),AllocFactorMatrix,(J$4+1),FALSE)*$E903</f>
        <v>0</v>
      </c>
      <c r="K900" s="22">
        <f ca="1">VLOOKUP(CONCATENATE($F900," ",$G900),AllocFactorMatrix,(K$4+1),FALSE)*$E903</f>
        <v>0</v>
      </c>
      <c r="L900" s="22">
        <f ca="1">VLOOKUP(CONCATENATE($F900," ",$G900),AllocFactorMatrix,(L$4+1),FALSE)*$E903</f>
        <v>0</v>
      </c>
      <c r="M900" s="22">
        <f t="shared" ca="1" si="459"/>
        <v>0</v>
      </c>
      <c r="N900" s="22">
        <f ca="1">VLOOKUP(CONCATENATE($F900," ",$G900),AllocFactorMatrix,(N$4+1),FALSE)*$E903</f>
        <v>0</v>
      </c>
      <c r="O900" s="22">
        <f ca="1">VLOOKUP(CONCATENATE($F900," ",$G900),AllocFactorMatrix,(O$4+1),FALSE)*$E903</f>
        <v>0</v>
      </c>
      <c r="P900" s="22">
        <f ca="1">VLOOKUP(CONCATENATE($F900," ",$G900),AllocFactorMatrix,(P$4+1),FALSE)*$E903</f>
        <v>0</v>
      </c>
      <c r="Q900" s="22">
        <f ca="1">VLOOKUP(CONCATENATE($F900," ",$G900),AllocFactorMatrix,(Q$4+1),FALSE)*$E903</f>
        <v>0</v>
      </c>
      <c r="R900" s="22">
        <f t="shared" ca="1" si="461"/>
        <v>0</v>
      </c>
      <c r="S900" s="22">
        <f ca="1">VLOOKUP(CONCATENATE($F900," ",$G900),AllocFactorMatrix,(S$4+1),FALSE)*$E903</f>
        <v>0</v>
      </c>
      <c r="T900" s="22">
        <f ca="1">VLOOKUP(CONCATENATE($F900," ",$G900),AllocFactorMatrix,(T$4+1),FALSE)*$E903</f>
        <v>0</v>
      </c>
      <c r="U900" s="22">
        <f ca="1">VLOOKUP(CONCATENATE($F900," ",$G900),AllocFactorMatrix,(U$4+1),FALSE)*$E903</f>
        <v>0</v>
      </c>
      <c r="V900" s="22">
        <f ca="1">VLOOKUP(CONCATENATE($F900," ",$G900),AllocFactorMatrix,(V$4+1),FALSE)*$E903</f>
        <v>0</v>
      </c>
      <c r="W900" s="22">
        <f t="shared" ca="1" si="462"/>
        <v>0</v>
      </c>
      <c r="X900" s="22">
        <f ca="1">VLOOKUP(CONCATENATE($F900," ",$G900),AllocFactorMatrix,(X$4+1),FALSE)*$E903</f>
        <v>0</v>
      </c>
      <c r="Y900" s="22">
        <f ca="1">VLOOKUP(CONCATENATE($F900," ",$G900),AllocFactorMatrix,(Y$4+1),FALSE)*$E903</f>
        <v>0</v>
      </c>
      <c r="Z900" s="22">
        <f t="shared" ca="1" si="460"/>
        <v>0</v>
      </c>
      <c r="AA900" s="22">
        <f ca="1">VLOOKUP(CONCATENATE($F900," ",$G900),AllocFactorMatrix,(AA$4+1),FALSE)*$E903</f>
        <v>0</v>
      </c>
      <c r="AB900" s="22">
        <f ca="1">VLOOKUP(CONCATENATE($F900," ",$G900),AllocFactorMatrix,(AB$4+1),FALSE)*$E903</f>
        <v>0</v>
      </c>
      <c r="AC900" s="22">
        <f ca="1">VLOOKUP(CONCATENATE($F900," ",$G900),AllocFactorMatrix,(AC$4+1),FALSE)*$E903</f>
        <v>0</v>
      </c>
    </row>
    <row r="901" spans="2:29" hidden="1" outlineLevel="1">
      <c r="F901" s="42" t="str">
        <f>F903</f>
        <v>RB_GUP</v>
      </c>
      <c r="G901" s="17" t="str">
        <f>$G$13</f>
        <v>ENERGY</v>
      </c>
      <c r="H901" s="21">
        <f t="shared" ca="1" si="458"/>
        <v>0</v>
      </c>
      <c r="I901" s="22">
        <f ca="1">VLOOKUP(CONCATENATE($F901," ",$G901),AllocFactorMatrix,(I$4+1),FALSE)*$E903</f>
        <v>0</v>
      </c>
      <c r="J901" s="22">
        <f ca="1">VLOOKUP(CONCATENATE($F901," ",$G901),AllocFactorMatrix,(J$4+1),FALSE)*$E903</f>
        <v>0</v>
      </c>
      <c r="K901" s="22">
        <f ca="1">VLOOKUP(CONCATENATE($F901," ",$G901),AllocFactorMatrix,(K$4+1),FALSE)*$E903</f>
        <v>0</v>
      </c>
      <c r="L901" s="22">
        <f ca="1">VLOOKUP(CONCATENATE($F901," ",$G901),AllocFactorMatrix,(L$4+1),FALSE)*$E903</f>
        <v>0</v>
      </c>
      <c r="M901" s="22">
        <f t="shared" ca="1" si="459"/>
        <v>0</v>
      </c>
      <c r="N901" s="22">
        <f ca="1">VLOOKUP(CONCATENATE($F901," ",$G901),AllocFactorMatrix,(N$4+1),FALSE)*$E903</f>
        <v>0</v>
      </c>
      <c r="O901" s="22">
        <f ca="1">VLOOKUP(CONCATENATE($F901," ",$G901),AllocFactorMatrix,(O$4+1),FALSE)*$E903</f>
        <v>0</v>
      </c>
      <c r="P901" s="22">
        <f ca="1">VLOOKUP(CONCATENATE($F901," ",$G901),AllocFactorMatrix,(P$4+1),FALSE)*$E903</f>
        <v>0</v>
      </c>
      <c r="Q901" s="22">
        <f ca="1">VLOOKUP(CONCATENATE($F901," ",$G901),AllocFactorMatrix,(Q$4+1),FALSE)*$E903</f>
        <v>0</v>
      </c>
      <c r="R901" s="22">
        <f t="shared" ca="1" si="461"/>
        <v>0</v>
      </c>
      <c r="S901" s="22">
        <f ca="1">VLOOKUP(CONCATENATE($F901," ",$G901),AllocFactorMatrix,(S$4+1),FALSE)*$E903</f>
        <v>0</v>
      </c>
      <c r="T901" s="22">
        <f ca="1">VLOOKUP(CONCATENATE($F901," ",$G901),AllocFactorMatrix,(T$4+1),FALSE)*$E903</f>
        <v>0</v>
      </c>
      <c r="U901" s="22">
        <f ca="1">VLOOKUP(CONCATENATE($F901," ",$G901),AllocFactorMatrix,(U$4+1),FALSE)*$E903</f>
        <v>0</v>
      </c>
      <c r="V901" s="22">
        <f ca="1">VLOOKUP(CONCATENATE($F901," ",$G901),AllocFactorMatrix,(V$4+1),FALSE)*$E903</f>
        <v>0</v>
      </c>
      <c r="W901" s="22">
        <f t="shared" ca="1" si="462"/>
        <v>0</v>
      </c>
      <c r="X901" s="22">
        <f ca="1">VLOOKUP(CONCATENATE($F901," ",$G901),AllocFactorMatrix,(X$4+1),FALSE)*$E903</f>
        <v>0</v>
      </c>
      <c r="Y901" s="22">
        <f ca="1">VLOOKUP(CONCATENATE($F901," ",$G901),AllocFactorMatrix,(Y$4+1),FALSE)*$E903</f>
        <v>0</v>
      </c>
      <c r="Z901" s="22">
        <f t="shared" ca="1" si="460"/>
        <v>0</v>
      </c>
      <c r="AA901" s="22">
        <f ca="1">VLOOKUP(CONCATENATE($F901," ",$G901),AllocFactorMatrix,(AA$4+1),FALSE)*$E903</f>
        <v>0</v>
      </c>
      <c r="AB901" s="22">
        <f ca="1">VLOOKUP(CONCATENATE($F901," ",$G901),AllocFactorMatrix,(AB$4+1),FALSE)*$E903</f>
        <v>0</v>
      </c>
      <c r="AC901" s="22">
        <f ca="1">VLOOKUP(CONCATENATE($F901," ",$G901),AllocFactorMatrix,(AC$4+1),FALSE)*$E903</f>
        <v>0</v>
      </c>
    </row>
    <row r="902" spans="2:29" hidden="1" outlineLevel="1">
      <c r="F902" s="42" t="str">
        <f>F903</f>
        <v>RB_GUP</v>
      </c>
      <c r="G902" s="17" t="str">
        <f>$G$14</f>
        <v>CUSTOMER</v>
      </c>
      <c r="H902" s="21">
        <f t="shared" ca="1" si="458"/>
        <v>0</v>
      </c>
      <c r="I902" s="22">
        <f ca="1">VLOOKUP(CONCATENATE($F902," ",$G902),AllocFactorMatrix,(I$4+1),FALSE)*$E903</f>
        <v>0</v>
      </c>
      <c r="J902" s="22">
        <f ca="1">VLOOKUP(CONCATENATE($F902," ",$G902),AllocFactorMatrix,(J$4+1),FALSE)*$E903</f>
        <v>0</v>
      </c>
      <c r="K902" s="22">
        <f ca="1">VLOOKUP(CONCATENATE($F902," ",$G902),AllocFactorMatrix,(K$4+1),FALSE)*$E903</f>
        <v>0</v>
      </c>
      <c r="L902" s="22">
        <f ca="1">VLOOKUP(CONCATENATE($F902," ",$G902),AllocFactorMatrix,(L$4+1),FALSE)*$E903</f>
        <v>0</v>
      </c>
      <c r="M902" s="22">
        <f t="shared" ca="1" si="459"/>
        <v>0</v>
      </c>
      <c r="N902" s="22">
        <f ca="1">VLOOKUP(CONCATENATE($F902," ",$G902),AllocFactorMatrix,(N$4+1),FALSE)*$E903</f>
        <v>0</v>
      </c>
      <c r="O902" s="22">
        <f ca="1">VLOOKUP(CONCATENATE($F902," ",$G902),AllocFactorMatrix,(O$4+1),FALSE)*$E903</f>
        <v>0</v>
      </c>
      <c r="P902" s="22">
        <f ca="1">VLOOKUP(CONCATENATE($F902," ",$G902),AllocFactorMatrix,(P$4+1),FALSE)*$E903</f>
        <v>0</v>
      </c>
      <c r="Q902" s="22">
        <f ca="1">VLOOKUP(CONCATENATE($F902," ",$G902),AllocFactorMatrix,(Q$4+1),FALSE)*$E903</f>
        <v>0</v>
      </c>
      <c r="R902" s="22">
        <f t="shared" ca="1" si="461"/>
        <v>0</v>
      </c>
      <c r="S902" s="22">
        <f ca="1">VLOOKUP(CONCATENATE($F902," ",$G902),AllocFactorMatrix,(S$4+1),FALSE)*$E903</f>
        <v>0</v>
      </c>
      <c r="T902" s="22">
        <f ca="1">VLOOKUP(CONCATENATE($F902," ",$G902),AllocFactorMatrix,(T$4+1),FALSE)*$E903</f>
        <v>0</v>
      </c>
      <c r="U902" s="22">
        <f ca="1">VLOOKUP(CONCATENATE($F902," ",$G902),AllocFactorMatrix,(U$4+1),FALSE)*$E903</f>
        <v>0</v>
      </c>
      <c r="V902" s="22">
        <f ca="1">VLOOKUP(CONCATENATE($F902," ",$G902),AllocFactorMatrix,(V$4+1),FALSE)*$E903</f>
        <v>0</v>
      </c>
      <c r="W902" s="22">
        <f t="shared" ca="1" si="462"/>
        <v>0</v>
      </c>
      <c r="X902" s="22">
        <f ca="1">VLOOKUP(CONCATENATE($F902," ",$G902),AllocFactorMatrix,(X$4+1),FALSE)*$E903</f>
        <v>0</v>
      </c>
      <c r="Y902" s="22">
        <f ca="1">VLOOKUP(CONCATENATE($F902," ",$G902),AllocFactorMatrix,(Y$4+1),FALSE)*$E903</f>
        <v>0</v>
      </c>
      <c r="Z902" s="22">
        <f t="shared" ca="1" si="460"/>
        <v>0</v>
      </c>
      <c r="AA902" s="22">
        <f ca="1">VLOOKUP(CONCATENATE($F902," ",$G902),AllocFactorMatrix,(AA$4+1),FALSE)*$E903</f>
        <v>0</v>
      </c>
      <c r="AB902" s="22">
        <f ca="1">VLOOKUP(CONCATENATE($F902," ",$G902),AllocFactorMatrix,(AB$4+1),FALSE)*$E903</f>
        <v>0</v>
      </c>
      <c r="AC902" s="22">
        <f ca="1">VLOOKUP(CONCATENATE($F902," ",$G902),AllocFactorMatrix,(AC$4+1),FALSE)*$E903</f>
        <v>0</v>
      </c>
    </row>
    <row r="903" spans="2:29" collapsed="1">
      <c r="B903" s="17"/>
      <c r="D903" s="39" t="s">
        <v>638</v>
      </c>
      <c r="E903" s="19">
        <v>0</v>
      </c>
      <c r="F903" s="42" t="s">
        <v>73</v>
      </c>
      <c r="G903" s="17" t="str">
        <f>$G$15</f>
        <v>TOTAL</v>
      </c>
      <c r="H903" s="21">
        <f t="shared" ca="1" si="458"/>
        <v>0</v>
      </c>
      <c r="I903" s="22">
        <f ca="1">VLOOKUP(CONCATENATE($F903," ",$G903),AllocFactorMatrix,(I$4+1),FALSE)*$E903</f>
        <v>0</v>
      </c>
      <c r="J903" s="22">
        <f ca="1">VLOOKUP(CONCATENATE($F903," ",$G903),AllocFactorMatrix,(J$4+1),FALSE)*$E903</f>
        <v>0</v>
      </c>
      <c r="K903" s="22">
        <f ca="1">VLOOKUP(CONCATENATE($F903," ",$G903),AllocFactorMatrix,(K$4+1),FALSE)*$E903</f>
        <v>0</v>
      </c>
      <c r="L903" s="22">
        <f ca="1">VLOOKUP(CONCATENATE($F903," ",$G903),AllocFactorMatrix,(L$4+1),FALSE)*$E903</f>
        <v>0</v>
      </c>
      <c r="M903" s="22">
        <f t="shared" ca="1" si="459"/>
        <v>0</v>
      </c>
      <c r="N903" s="22">
        <f ca="1">VLOOKUP(CONCATENATE($F903," ",$G903),AllocFactorMatrix,(N$4+1),FALSE)*$E903</f>
        <v>0</v>
      </c>
      <c r="O903" s="22">
        <f ca="1">VLOOKUP(CONCATENATE($F903," ",$G903),AllocFactorMatrix,(O$4+1),FALSE)*$E903</f>
        <v>0</v>
      </c>
      <c r="P903" s="22">
        <f ca="1">VLOOKUP(CONCATENATE($F903," ",$G903),AllocFactorMatrix,(P$4+1),FALSE)*$E903</f>
        <v>0</v>
      </c>
      <c r="Q903" s="22">
        <f ca="1">VLOOKUP(CONCATENATE($F903," ",$G903),AllocFactorMatrix,(Q$4+1),FALSE)*$E903</f>
        <v>0</v>
      </c>
      <c r="R903" s="22">
        <f t="shared" ca="1" si="461"/>
        <v>0</v>
      </c>
      <c r="S903" s="22">
        <f ca="1">VLOOKUP(CONCATENATE($F903," ",$G903),AllocFactorMatrix,(S$4+1),FALSE)*$E903</f>
        <v>0</v>
      </c>
      <c r="T903" s="22">
        <f ca="1">VLOOKUP(CONCATENATE($F903," ",$G903),AllocFactorMatrix,(T$4+1),FALSE)*$E903</f>
        <v>0</v>
      </c>
      <c r="U903" s="22">
        <f ca="1">VLOOKUP(CONCATENATE($F903," ",$G903),AllocFactorMatrix,(U$4+1),FALSE)*$E903</f>
        <v>0</v>
      </c>
      <c r="V903" s="22">
        <f ca="1">VLOOKUP(CONCATENATE($F903," ",$G903),AllocFactorMatrix,(V$4+1),FALSE)*$E903</f>
        <v>0</v>
      </c>
      <c r="W903" s="22">
        <f t="shared" ca="1" si="462"/>
        <v>0</v>
      </c>
      <c r="X903" s="22">
        <f ca="1">VLOOKUP(CONCATENATE($F903," ",$G903),AllocFactorMatrix,(X$4+1),FALSE)*$E903</f>
        <v>0</v>
      </c>
      <c r="Y903" s="22">
        <f ca="1">VLOOKUP(CONCATENATE($F903," ",$G903),AllocFactorMatrix,(Y$4+1),FALSE)*$E903</f>
        <v>0</v>
      </c>
      <c r="Z903" s="22">
        <f t="shared" ca="1" si="460"/>
        <v>0</v>
      </c>
      <c r="AA903" s="22">
        <f ca="1">VLOOKUP(CONCATENATE($F903," ",$G903),AllocFactorMatrix,(AA$4+1),FALSE)*$E903</f>
        <v>0</v>
      </c>
      <c r="AB903" s="22">
        <f ca="1">VLOOKUP(CONCATENATE($F903," ",$G903),AllocFactorMatrix,(AB$4+1),FALSE)*$E903</f>
        <v>0</v>
      </c>
      <c r="AC903" s="22">
        <f ca="1">VLOOKUP(CONCATENATE($F903," ",$G903),AllocFactorMatrix,(AC$4+1),FALSE)*$E903</f>
        <v>0</v>
      </c>
    </row>
    <row r="904" spans="2:29" hidden="1" outlineLevel="1">
      <c r="F904" s="42" t="str">
        <f>F911</f>
        <v>REVYEC_FXNL</v>
      </c>
      <c r="G904" s="17" t="str">
        <f>$G$8</f>
        <v>PRODUCTION</v>
      </c>
      <c r="H904" s="21">
        <f t="shared" ref="H904:H919" ca="1" si="463">SUBTOTAL(9,I904:AC904)</f>
        <v>901177.65432142117</v>
      </c>
      <c r="I904" s="22">
        <f ca="1">VLOOKUP(CONCATENATE($F904," ",$G904),AllocFactorMatrix,(I$4+1),FALSE)*$E911</f>
        <v>-275308.079708501</v>
      </c>
      <c r="J904" s="22">
        <f ca="1">VLOOKUP(CONCATENATE($F904," ",$G904),AllocFactorMatrix,(J$4+1),FALSE)*$E911</f>
        <v>92878.940411430434</v>
      </c>
      <c r="K904" s="22">
        <f ca="1">VLOOKUP(CONCATENATE($F904," ",$G904),AllocFactorMatrix,(K$4+1),FALSE)*$E911</f>
        <v>-11825.618865545586</v>
      </c>
      <c r="L904" s="22">
        <f ca="1">VLOOKUP(CONCATENATE($F904," ",$G904),AllocFactorMatrix,(L$4+1),FALSE)*$E911</f>
        <v>-548.54599477184513</v>
      </c>
      <c r="M904" s="22">
        <f t="shared" ref="M904:M911" ca="1" si="464">SUBTOTAL(9,J904:L904)</f>
        <v>80504.775551112994</v>
      </c>
      <c r="N904" s="22">
        <f ca="1">VLOOKUP(CONCATENATE($F904," ",$G904),AllocFactorMatrix,(N$4+1),FALSE)*$E911</f>
        <v>221196.30398016726</v>
      </c>
      <c r="O904" s="22">
        <f ca="1">VLOOKUP(CONCATENATE($F904," ",$G904),AllocFactorMatrix,(O$4+1),FALSE)*$E911</f>
        <v>146624.83871896629</v>
      </c>
      <c r="P904" s="22">
        <f ca="1">VLOOKUP(CONCATENATE($F904," ",$G904),AllocFactorMatrix,(P$4+1),FALSE)*$E911</f>
        <v>41873.952807035261</v>
      </c>
      <c r="Q904" s="22">
        <f ca="1">VLOOKUP(CONCATENATE($F904," ",$G904),AllocFactorMatrix,(Q$4+1),FALSE)*$E911</f>
        <v>0</v>
      </c>
      <c r="R904" s="22">
        <f ca="1">SUBTOTAL(9,N904:Q904)</f>
        <v>409695.09550616879</v>
      </c>
      <c r="S904" s="22">
        <f ca="1">VLOOKUP(CONCATENATE($F904," ",$G904),AllocFactorMatrix,(S$4+1),FALSE)*$E911</f>
        <v>0</v>
      </c>
      <c r="T904" s="22">
        <f ca="1">VLOOKUP(CONCATENATE($F904," ",$G904),AllocFactorMatrix,(T$4+1),FALSE)*$E911</f>
        <v>832889.19949221483</v>
      </c>
      <c r="U904" s="22">
        <f ca="1">VLOOKUP(CONCATENATE($F904," ",$G904),AllocFactorMatrix,(U$4+1),FALSE)*$E911</f>
        <v>-174665.60003207755</v>
      </c>
      <c r="V904" s="22">
        <f ca="1">VLOOKUP(CONCATENATE($F904," ",$G904),AllocFactorMatrix,(V$4+1),FALSE)*$E911</f>
        <v>0</v>
      </c>
      <c r="W904" s="22">
        <f ca="1">SUBTOTAL(9,S904:V904)</f>
        <v>658223.59946013731</v>
      </c>
      <c r="X904" s="22">
        <f ca="1">VLOOKUP(CONCATENATE($F904," ",$G904),AllocFactorMatrix,(X$4+1),FALSE)*$E911</f>
        <v>43881.841987087937</v>
      </c>
      <c r="Y904" s="22">
        <f ca="1">VLOOKUP(CONCATENATE($F904," ",$G904),AllocFactorMatrix,(Y$4+1),FALSE)*$E911</f>
        <v>0</v>
      </c>
      <c r="Z904" s="22">
        <f t="shared" ref="Z904:Z911" ca="1" si="465">SUBTOTAL(9,X904:Y904)</f>
        <v>43881.841987087937</v>
      </c>
      <c r="AA904" s="22">
        <f ca="1">VLOOKUP(CONCATENATE($F904," ",$G904),AllocFactorMatrix,(AA$4+1),FALSE)*$E911</f>
        <v>-5018.4802891331583</v>
      </c>
      <c r="AB904" s="22">
        <f ca="1">VLOOKUP(CONCATENATE($F904," ",$G904),AllocFactorMatrix,(AB$4+1),FALSE)*$E911</f>
        <v>-10911.127472568487</v>
      </c>
      <c r="AC904" s="22">
        <f ca="1">VLOOKUP(CONCATENATE($F904," ",$G904),AllocFactorMatrix,(AC$4+1),FALSE)*$E911</f>
        <v>110.02928711635879</v>
      </c>
    </row>
    <row r="905" spans="2:29" hidden="1" outlineLevel="1">
      <c r="F905" s="42" t="str">
        <f>F911</f>
        <v>REVYEC_FXNL</v>
      </c>
      <c r="G905" s="17" t="str">
        <f>$G$9</f>
        <v>BULKTRAN</v>
      </c>
      <c r="H905" s="21">
        <f t="shared" ca="1" si="463"/>
        <v>113701.4122919998</v>
      </c>
      <c r="I905" s="22">
        <f ca="1">VLOOKUP(CONCATENATE($F905," ",$G905),AllocFactorMatrix,(I$4+1),FALSE)*$E911</f>
        <v>56465.643653310726</v>
      </c>
      <c r="J905" s="22">
        <f ca="1">VLOOKUP(CONCATENATE($F905," ",$G905),AllocFactorMatrix,(J$4+1),FALSE)*$E911</f>
        <v>-3765.5055487063505</v>
      </c>
      <c r="K905" s="22">
        <f ca="1">VLOOKUP(CONCATENATE($F905," ",$G905),AllocFactorMatrix,(K$4+1),FALSE)*$E911</f>
        <v>183.26095428758205</v>
      </c>
      <c r="L905" s="22">
        <f ca="1">VLOOKUP(CONCATENATE($F905," ",$G905),AllocFactorMatrix,(L$4+1),FALSE)*$E911</f>
        <v>0.2975836587067201</v>
      </c>
      <c r="M905" s="22">
        <f t="shared" ca="1" si="464"/>
        <v>-3581.9470107600619</v>
      </c>
      <c r="N905" s="22">
        <f ca="1">VLOOKUP(CONCATENATE($F905," ",$G905),AllocFactorMatrix,(N$4+1),FALSE)*$E911</f>
        <v>11378.511853606366</v>
      </c>
      <c r="O905" s="22">
        <f ca="1">VLOOKUP(CONCATENATE($F905," ",$G905),AllocFactorMatrix,(O$4+1),FALSE)*$E911</f>
        <v>9190.3981325711211</v>
      </c>
      <c r="P905" s="22">
        <f ca="1">VLOOKUP(CONCATENATE($F905," ",$G905),AllocFactorMatrix,(P$4+1),FALSE)*$E911</f>
        <v>-7521.9726548562021</v>
      </c>
      <c r="Q905" s="22">
        <f ca="1">VLOOKUP(CONCATENATE($F905," ",$G905),AllocFactorMatrix,(Q$4+1),FALSE)*$E911</f>
        <v>0</v>
      </c>
      <c r="R905" s="22">
        <f t="shared" ref="R905:R911" ca="1" si="466">SUBTOTAL(9,N905:Q905)</f>
        <v>13046.937331321285</v>
      </c>
      <c r="S905" s="22">
        <f ca="1">VLOOKUP(CONCATENATE($F905," ",$G905),AllocFactorMatrix,(S$4+1),FALSE)*$E911</f>
        <v>0</v>
      </c>
      <c r="T905" s="22">
        <f ca="1">VLOOKUP(CONCATENATE($F905," ",$G905),AllocFactorMatrix,(T$4+1),FALSE)*$E911</f>
        <v>14301.744042987513</v>
      </c>
      <c r="U905" s="22">
        <f ca="1">VLOOKUP(CONCATENATE($F905," ",$G905),AllocFactorMatrix,(U$4+1),FALSE)*$E911</f>
        <v>30506.999511381833</v>
      </c>
      <c r="V905" s="22">
        <f ca="1">VLOOKUP(CONCATENATE($F905," ",$G905),AllocFactorMatrix,(V$4+1),FALSE)*$E911</f>
        <v>0</v>
      </c>
      <c r="W905" s="22">
        <f t="shared" ref="W905:W911" ca="1" si="467">SUBTOTAL(9,S905:V905)</f>
        <v>44808.743554369343</v>
      </c>
      <c r="X905" s="22">
        <f ca="1">VLOOKUP(CONCATENATE($F905," ",$G905),AllocFactorMatrix,(X$4+1),FALSE)*$E911</f>
        <v>4340.0906315343718</v>
      </c>
      <c r="Y905" s="22">
        <f ca="1">VLOOKUP(CONCATENATE($F905," ",$G905),AllocFactorMatrix,(Y$4+1),FALSE)*$E911</f>
        <v>0</v>
      </c>
      <c r="Z905" s="22">
        <f t="shared" ca="1" si="465"/>
        <v>4340.0906315343718</v>
      </c>
      <c r="AA905" s="22">
        <f ca="1">VLOOKUP(CONCATENATE($F905," ",$G905),AllocFactorMatrix,(AA$4+1),FALSE)*$E911</f>
        <v>-927.21649044034416</v>
      </c>
      <c r="AB905" s="22">
        <f ca="1">VLOOKUP(CONCATENATE($F905," ",$G905),AllocFactorMatrix,(AB$4+1),FALSE)*$E911</f>
        <v>-464.01174341921433</v>
      </c>
      <c r="AC905" s="22">
        <f ca="1">VLOOKUP(CONCATENATE($F905," ",$G905),AllocFactorMatrix,(AC$4+1),FALSE)*$E911</f>
        <v>13.17236608356788</v>
      </c>
    </row>
    <row r="906" spans="2:29" hidden="1" outlineLevel="1">
      <c r="F906" s="42" t="str">
        <f>F911</f>
        <v>REVYEC_FXNL</v>
      </c>
      <c r="G906" s="17" t="str">
        <f>$G$10</f>
        <v>SUBTRAN</v>
      </c>
      <c r="H906" s="21">
        <f t="shared" ca="1" si="463"/>
        <v>35901.126518517151</v>
      </c>
      <c r="I906" s="22">
        <f ca="1">VLOOKUP(CONCATENATE($F906," ",$G906),AllocFactorMatrix,(I$4+1),FALSE)*$E911</f>
        <v>16906.73646481488</v>
      </c>
      <c r="J906" s="22">
        <f ca="1">VLOOKUP(CONCATENATE($F906," ",$G906),AllocFactorMatrix,(J$4+1),FALSE)*$E911</f>
        <v>-1129.1442286566978</v>
      </c>
      <c r="K906" s="22">
        <f ca="1">VLOOKUP(CONCATENATE($F906," ",$G906),AllocFactorMatrix,(K$4+1),FALSE)*$E911</f>
        <v>56.022943357126593</v>
      </c>
      <c r="L906" s="22">
        <f ca="1">VLOOKUP(CONCATENATE($F906," ",$G906),AllocFactorMatrix,(L$4+1),FALSE)*$E911</f>
        <v>0.50172043572615876</v>
      </c>
      <c r="M906" s="22">
        <f t="shared" ca="1" si="464"/>
        <v>-1072.619564863845</v>
      </c>
      <c r="N906" s="22">
        <f ca="1">VLOOKUP(CONCATENATE($F906," ",$G906),AllocFactorMatrix,(N$4+1),FALSE)*$E911</f>
        <v>3350.8874704587329</v>
      </c>
      <c r="O906" s="22">
        <f ca="1">VLOOKUP(CONCATENATE($F906," ",$G906),AllocFactorMatrix,(O$4+1),FALSE)*$E911</f>
        <v>2709.0763444730087</v>
      </c>
      <c r="P906" s="22">
        <f ca="1">VLOOKUP(CONCATENATE($F906," ",$G906),AllocFactorMatrix,(P$4+1),FALSE)*$E911</f>
        <v>-2813.4025655496639</v>
      </c>
      <c r="Q906" s="22">
        <f ca="1">VLOOKUP(CONCATENATE($F906," ",$G906),AllocFactorMatrix,(Q$4+1),FALSE)*$E911</f>
        <v>0</v>
      </c>
      <c r="R906" s="22">
        <f t="shared" ca="1" si="466"/>
        <v>3246.5612493820777</v>
      </c>
      <c r="S906" s="22">
        <f ca="1">VLOOKUP(CONCATENATE($F906," ",$G906),AllocFactorMatrix,(S$4+1),FALSE)*$E911</f>
        <v>0</v>
      </c>
      <c r="T906" s="22">
        <f ca="1">VLOOKUP(CONCATENATE($F906," ",$G906),AllocFactorMatrix,(T$4+1),FALSE)*$E911</f>
        <v>4210.3674126339502</v>
      </c>
      <c r="U906" s="22">
        <f ca="1">VLOOKUP(CONCATENATE($F906," ",$G906),AllocFactorMatrix,(U$4+1),FALSE)*$E911</f>
        <v>11617.15151974378</v>
      </c>
      <c r="V906" s="22">
        <f ca="1">VLOOKUP(CONCATENATE($F906," ",$G906),AllocFactorMatrix,(V$4+1),FALSE)*$E911</f>
        <v>0</v>
      </c>
      <c r="W906" s="22">
        <f t="shared" ca="1" si="467"/>
        <v>15827.51893237773</v>
      </c>
      <c r="X906" s="22">
        <f ca="1">VLOOKUP(CONCATENATE($F906," ",$G906),AllocFactorMatrix,(X$4+1),FALSE)*$E911</f>
        <v>1284.6770108760682</v>
      </c>
      <c r="Y906" s="22">
        <f ca="1">VLOOKUP(CONCATENATE($F906," ",$G906),AllocFactorMatrix,(Y$4+1),FALSE)*$E911</f>
        <v>0</v>
      </c>
      <c r="Z906" s="22">
        <f t="shared" ca="1" si="465"/>
        <v>1284.6770108760682</v>
      </c>
      <c r="AA906" s="22">
        <f ca="1">VLOOKUP(CONCATENATE($F906," ",$G906),AllocFactorMatrix,(AA$4+1),FALSE)*$E911</f>
        <v>-275.49346396928109</v>
      </c>
      <c r="AB906" s="22">
        <f ca="1">VLOOKUP(CONCATENATE($F906," ",$G906),AllocFactorMatrix,(AB$4+1),FALSE)*$E911</f>
        <v>-16.729250987511275</v>
      </c>
      <c r="AC906" s="22">
        <f ca="1">VLOOKUP(CONCATENATE($F906," ",$G906),AllocFactorMatrix,(AC$4+1),FALSE)*$E911</f>
        <v>0.47514088700590201</v>
      </c>
    </row>
    <row r="907" spans="2:29" hidden="1" outlineLevel="1">
      <c r="F907" s="42" t="str">
        <f>F911</f>
        <v>REVYEC_FXNL</v>
      </c>
      <c r="G907" s="17" t="str">
        <f>$G$11</f>
        <v>DISTPRI</v>
      </c>
      <c r="H907" s="21">
        <f t="shared" ca="1" si="463"/>
        <v>218354.23336911478</v>
      </c>
      <c r="I907" s="22">
        <f ca="1">VLOOKUP(CONCATENATE($F907," ",$G907),AllocFactorMatrix,(I$4+1),FALSE)*$E911</f>
        <v>-27267.775135875345</v>
      </c>
      <c r="J907" s="22">
        <f ca="1">VLOOKUP(CONCATENATE($F907," ",$G907),AllocFactorMatrix,(J$4+1),FALSE)*$E911</f>
        <v>15314.119678561015</v>
      </c>
      <c r="K907" s="22">
        <f ca="1">VLOOKUP(CONCATENATE($F907," ",$G907),AllocFactorMatrix,(K$4+1),FALSE)*$E911</f>
        <v>-2094.688034173048</v>
      </c>
      <c r="L907" s="22">
        <f ca="1">VLOOKUP(CONCATENATE($F907," ",$G907),AllocFactorMatrix,(L$4+1),FALSE)*$E911</f>
        <v>0</v>
      </c>
      <c r="M907" s="22">
        <f t="shared" ca="1" si="464"/>
        <v>13219.431644387967</v>
      </c>
      <c r="N907" s="22">
        <f ca="1">VLOOKUP(CONCATENATE($F907," ",$G907),AllocFactorMatrix,(N$4+1),FALSE)*$E911</f>
        <v>43290.389225792773</v>
      </c>
      <c r="O907" s="22">
        <f ca="1">VLOOKUP(CONCATENATE($F907," ",$G907),AllocFactorMatrix,(O$4+1),FALSE)*$E911</f>
        <v>29349.688633916143</v>
      </c>
      <c r="P907" s="22">
        <f ca="1">VLOOKUP(CONCATENATE($F907," ",$G907),AllocFactorMatrix,(P$4+1),FALSE)*$E911</f>
        <v>0</v>
      </c>
      <c r="Q907" s="22">
        <f ca="1">VLOOKUP(CONCATENATE($F907," ",$G907),AllocFactorMatrix,(Q$4+1),FALSE)*$E911</f>
        <v>0</v>
      </c>
      <c r="R907" s="22">
        <f t="shared" ca="1" si="466"/>
        <v>72640.077859708923</v>
      </c>
      <c r="S907" s="22">
        <f ca="1">VLOOKUP(CONCATENATE($F907," ",$G907),AllocFactorMatrix,(S$4+1),FALSE)*$E911</f>
        <v>0</v>
      </c>
      <c r="T907" s="22">
        <f ca="1">VLOOKUP(CONCATENATE($F907," ",$G907),AllocFactorMatrix,(T$4+1),FALSE)*$E911</f>
        <v>151856.86669390861</v>
      </c>
      <c r="U907" s="22">
        <f ca="1">VLOOKUP(CONCATENATE($F907," ",$G907),AllocFactorMatrix,(U$4+1),FALSE)*$E911</f>
        <v>0</v>
      </c>
      <c r="V907" s="22">
        <f ca="1">VLOOKUP(CONCATENATE($F907," ",$G907),AllocFactorMatrix,(V$4+1),FALSE)*$E911</f>
        <v>0</v>
      </c>
      <c r="W907" s="22">
        <f t="shared" ca="1" si="467"/>
        <v>151856.86669390861</v>
      </c>
      <c r="X907" s="22">
        <f ca="1">VLOOKUP(CONCATENATE($F907," ",$G907),AllocFactorMatrix,(X$4+1),FALSE)*$E911</f>
        <v>9440.5830403371783</v>
      </c>
      <c r="Y907" s="22">
        <f ca="1">VLOOKUP(CONCATENATE($F907," ",$G907),AllocFactorMatrix,(Y$4+1),FALSE)*$E911</f>
        <v>0</v>
      </c>
      <c r="Z907" s="22">
        <f t="shared" ca="1" si="465"/>
        <v>9440.5830403371783</v>
      </c>
      <c r="AA907" s="22">
        <f ca="1">VLOOKUP(CONCATENATE($F907," ",$G907),AllocFactorMatrix,(AA$4+1),FALSE)*$E911</f>
        <v>-1274.7045042388488</v>
      </c>
      <c r="AB907" s="22">
        <f ca="1">VLOOKUP(CONCATENATE($F907," ",$G907),AllocFactorMatrix,(AB$4+1),FALSE)*$E911</f>
        <v>-263.28382692000906</v>
      </c>
      <c r="AC907" s="22">
        <f ca="1">VLOOKUP(CONCATENATE($F907," ",$G907),AllocFactorMatrix,(AC$4+1),FALSE)*$E911</f>
        <v>3.0375978062946594</v>
      </c>
    </row>
    <row r="908" spans="2:29" hidden="1" outlineLevel="1">
      <c r="F908" s="42" t="str">
        <f>F911</f>
        <v>REVYEC_FXNL</v>
      </c>
      <c r="G908" s="17" t="str">
        <f>$G$12</f>
        <v>DISTSEC</v>
      </c>
      <c r="H908" s="21">
        <f t="shared" ca="1" si="463"/>
        <v>6435.9618251181046</v>
      </c>
      <c r="I908" s="22">
        <f ca="1">VLOOKUP(CONCATENATE($F908," ",$G908),AllocFactorMatrix,(I$4+1),FALSE)*$E911</f>
        <v>-11040.75506621907</v>
      </c>
      <c r="J908" s="22">
        <f ca="1">VLOOKUP(CONCATENATE($F908," ",$G908),AllocFactorMatrix,(J$4+1),FALSE)*$E911</f>
        <v>4860.5396559217252</v>
      </c>
      <c r="K908" s="22">
        <f ca="1">VLOOKUP(CONCATENATE($F908," ",$G908),AllocFactorMatrix,(K$4+1),FALSE)*$E911</f>
        <v>0</v>
      </c>
      <c r="L908" s="22">
        <f ca="1">VLOOKUP(CONCATENATE($F908," ",$G908),AllocFactorMatrix,(L$4+1),FALSE)*$E911</f>
        <v>0</v>
      </c>
      <c r="M908" s="22">
        <f t="shared" ca="1" si="464"/>
        <v>4860.5396559217252</v>
      </c>
      <c r="N908" s="22">
        <f ca="1">VLOOKUP(CONCATENATE($F908," ",$G908),AllocFactorMatrix,(N$4+1),FALSE)*$E911</f>
        <v>11936.66932345748</v>
      </c>
      <c r="O908" s="22">
        <f ca="1">VLOOKUP(CONCATENATE($F908," ",$G908),AllocFactorMatrix,(O$4+1),FALSE)*$E911</f>
        <v>0</v>
      </c>
      <c r="P908" s="22">
        <f ca="1">VLOOKUP(CONCATENATE($F908," ",$G908),AllocFactorMatrix,(P$4+1),FALSE)*$E911</f>
        <v>0</v>
      </c>
      <c r="Q908" s="22">
        <f ca="1">VLOOKUP(CONCATENATE($F908," ",$G908),AllocFactorMatrix,(Q$4+1),FALSE)*$E911</f>
        <v>0</v>
      </c>
      <c r="R908" s="22">
        <f t="shared" ca="1" si="466"/>
        <v>11936.66932345748</v>
      </c>
      <c r="S908" s="22">
        <f ca="1">VLOOKUP(CONCATENATE($F908," ",$G908),AllocFactorMatrix,(S$4+1),FALSE)*$E911</f>
        <v>0</v>
      </c>
      <c r="T908" s="22">
        <f ca="1">VLOOKUP(CONCATENATE($F908," ",$G908),AllocFactorMatrix,(T$4+1),FALSE)*$E911</f>
        <v>0</v>
      </c>
      <c r="U908" s="22">
        <f ca="1">VLOOKUP(CONCATENATE($F908," ",$G908),AllocFactorMatrix,(U$4+1),FALSE)*$E911</f>
        <v>0</v>
      </c>
      <c r="V908" s="22">
        <f ca="1">VLOOKUP(CONCATENATE($F908," ",$G908),AllocFactorMatrix,(V$4+1),FALSE)*$E911</f>
        <v>0</v>
      </c>
      <c r="W908" s="22">
        <f t="shared" ca="1" si="467"/>
        <v>0</v>
      </c>
      <c r="X908" s="22">
        <f ca="1">VLOOKUP(CONCATENATE($F908," ",$G908),AllocFactorMatrix,(X$4+1),FALSE)*$E911</f>
        <v>2675.8425107455105</v>
      </c>
      <c r="Y908" s="22">
        <f ca="1">VLOOKUP(CONCATENATE($F908," ",$G908),AllocFactorMatrix,(Y$4+1),FALSE)*$E911</f>
        <v>0</v>
      </c>
      <c r="Z908" s="22">
        <f t="shared" ca="1" si="465"/>
        <v>2675.8425107455105</v>
      </c>
      <c r="AA908" s="22">
        <f ca="1">VLOOKUP(CONCATENATE($F908," ",$G908),AllocFactorMatrix,(AA$4+1),FALSE)*$E911</f>
        <v>-314.86295854714467</v>
      </c>
      <c r="AB908" s="22">
        <f ca="1">VLOOKUP(CONCATENATE($F908," ",$G908),AllocFactorMatrix,(AB$4+1),FALSE)*$E911</f>
        <v>-1700.1924233725206</v>
      </c>
      <c r="AC908" s="22">
        <f ca="1">VLOOKUP(CONCATENATE($F908," ",$G908),AllocFactorMatrix,(AC$4+1),FALSE)*$E911</f>
        <v>18.720783132119955</v>
      </c>
    </row>
    <row r="909" spans="2:29" hidden="1" outlineLevel="1">
      <c r="F909" s="42" t="str">
        <f>F911</f>
        <v>REVYEC_FXNL</v>
      </c>
      <c r="G909" s="17" t="str">
        <f>$G$13</f>
        <v>ENERGY</v>
      </c>
      <c r="H909" s="21">
        <f t="shared" ca="1" si="463"/>
        <v>792579.31969229993</v>
      </c>
      <c r="I909" s="22">
        <f ca="1">VLOOKUP(CONCATENATE($F909," ",$G909),AllocFactorMatrix,(I$4+1),FALSE)*$E911</f>
        <v>-181277.96594820271</v>
      </c>
      <c r="J909" s="22">
        <f ca="1">VLOOKUP(CONCATENATE($F909," ",$G909),AllocFactorMatrix,(J$4+1),FALSE)*$E911</f>
        <v>66010.920458229113</v>
      </c>
      <c r="K909" s="22">
        <f ca="1">VLOOKUP(CONCATENATE($F909," ",$G909),AllocFactorMatrix,(K$4+1),FALSE)*$E911</f>
        <v>-7910.2474122432759</v>
      </c>
      <c r="L909" s="22">
        <f ca="1">VLOOKUP(CONCATENATE($F909," ",$G909),AllocFactorMatrix,(L$4+1),FALSE)*$E911</f>
        <v>-373.8209827799754</v>
      </c>
      <c r="M909" s="22">
        <f t="shared" ca="1" si="464"/>
        <v>57726.852063205864</v>
      </c>
      <c r="N909" s="22">
        <f ca="1">VLOOKUP(CONCATENATE($F909," ",$G909),AllocFactorMatrix,(N$4+1),FALSE)*$E911</f>
        <v>162695.50956823947</v>
      </c>
      <c r="O909" s="22">
        <f ca="1">VLOOKUP(CONCATENATE($F909," ",$G909),AllocFactorMatrix,(O$4+1),FALSE)*$E911</f>
        <v>106253.27517707685</v>
      </c>
      <c r="P909" s="22">
        <f ca="1">VLOOKUP(CONCATENATE($F909," ",$G909),AllocFactorMatrix,(P$4+1),FALSE)*$E911</f>
        <v>37458.973602046346</v>
      </c>
      <c r="Q909" s="22">
        <f ca="1">VLOOKUP(CONCATENATE($F909," ",$G909),AllocFactorMatrix,(Q$4+1),FALSE)*$E911</f>
        <v>0</v>
      </c>
      <c r="R909" s="22">
        <f t="shared" ca="1" si="466"/>
        <v>306407.75834736263</v>
      </c>
      <c r="S909" s="22">
        <f ca="1">VLOOKUP(CONCATENATE($F909," ",$G909),AllocFactorMatrix,(S$4+1),FALSE)*$E911</f>
        <v>0</v>
      </c>
      <c r="T909" s="22">
        <f ca="1">VLOOKUP(CONCATENATE($F909," ",$G909),AllocFactorMatrix,(T$4+1),FALSE)*$E911</f>
        <v>820223.50542970933</v>
      </c>
      <c r="U909" s="22">
        <f ca="1">VLOOKUP(CONCATENATE($F909," ",$G909),AllocFactorMatrix,(U$4+1),FALSE)*$E911</f>
        <v>-213777.07227587115</v>
      </c>
      <c r="V909" s="22">
        <f ca="1">VLOOKUP(CONCATENATE($F909," ",$G909),AllocFactorMatrix,(V$4+1),FALSE)*$E911</f>
        <v>0</v>
      </c>
      <c r="W909" s="22">
        <f t="shared" ca="1" si="467"/>
        <v>606446.43315383815</v>
      </c>
      <c r="X909" s="22">
        <f ca="1">VLOOKUP(CONCATENATE($F909," ",$G909),AllocFactorMatrix,(X$4+1),FALSE)*$E911</f>
        <v>30743.304433481939</v>
      </c>
      <c r="Y909" s="22">
        <f ca="1">VLOOKUP(CONCATENATE($F909," ",$G909),AllocFactorMatrix,(Y$4+1),FALSE)*$E911</f>
        <v>0</v>
      </c>
      <c r="Z909" s="22">
        <f t="shared" ca="1" si="465"/>
        <v>30743.304433481939</v>
      </c>
      <c r="AA909" s="22">
        <f ca="1">VLOOKUP(CONCATENATE($F909," ",$G909),AllocFactorMatrix,(AA$4+1),FALSE)*$E911</f>
        <v>-3883.3862066340607</v>
      </c>
      <c r="AB909" s="22">
        <f ca="1">VLOOKUP(CONCATENATE($F909," ",$G909),AllocFactorMatrix,(AB$4+1),FALSE)*$E911</f>
        <v>-23805.233386422922</v>
      </c>
      <c r="AC909" s="22">
        <f ca="1">VLOOKUP(CONCATENATE($F909," ",$G909),AllocFactorMatrix,(AC$4+1),FALSE)*$E911</f>
        <v>221.55723567100949</v>
      </c>
    </row>
    <row r="910" spans="2:29" hidden="1" outlineLevel="1">
      <c r="F910" s="42" t="str">
        <f>F911</f>
        <v>REVYEC_FXNL</v>
      </c>
      <c r="G910" s="17" t="str">
        <f>$G$14</f>
        <v>CUSTOMER</v>
      </c>
      <c r="H910" s="21">
        <f t="shared" ca="1" si="463"/>
        <v>-185233.70801847096</v>
      </c>
      <c r="I910" s="22">
        <f ca="1">VLOOKUP(CONCATENATE($F910," ",$G910),AllocFactorMatrix,(I$4+1),FALSE)*$E911</f>
        <v>-146463.80425932776</v>
      </c>
      <c r="J910" s="22">
        <f ca="1">VLOOKUP(CONCATENATE($F910," ",$G910),AllocFactorMatrix,(J$4+1),FALSE)*$E911</f>
        <v>62322.129573220715</v>
      </c>
      <c r="K910" s="22">
        <f ca="1">VLOOKUP(CONCATENATE($F910," ",$G910),AllocFactorMatrix,(K$4+1),FALSE)*$E911</f>
        <v>-7244.7295856827932</v>
      </c>
      <c r="L910" s="22">
        <f ca="1">VLOOKUP(CONCATENATE($F910," ",$G910),AllocFactorMatrix,(L$4+1),FALSE)*$E911</f>
        <v>-509.4323265426122</v>
      </c>
      <c r="M910" s="22">
        <f t="shared" ca="1" si="464"/>
        <v>54567.967660995309</v>
      </c>
      <c r="N910" s="22">
        <f ca="1">VLOOKUP(CONCATENATE($F910," ",$G910),AllocFactorMatrix,(N$4+1),FALSE)*$E911</f>
        <v>6934.7285782779863</v>
      </c>
      <c r="O910" s="22">
        <f ca="1">VLOOKUP(CONCATENATE($F910," ",$G910),AllocFactorMatrix,(O$4+1),FALSE)*$E911</f>
        <v>5434.7229929965888</v>
      </c>
      <c r="P910" s="22">
        <f ca="1">VLOOKUP(CONCATENATE($F910," ",$G910),AllocFactorMatrix,(P$4+1),FALSE)*$E911</f>
        <v>2663.4488113242737</v>
      </c>
      <c r="Q910" s="22">
        <f ca="1">VLOOKUP(CONCATENATE($F910," ",$G910),AllocFactorMatrix,(Q$4+1),FALSE)*$E911</f>
        <v>0</v>
      </c>
      <c r="R910" s="22">
        <f t="shared" ca="1" si="466"/>
        <v>15032.900382598848</v>
      </c>
      <c r="S910" s="22">
        <f ca="1">VLOOKUP(CONCATENATE($F910," ",$G910),AllocFactorMatrix,(S$4+1),FALSE)*$E911</f>
        <v>0</v>
      </c>
      <c r="T910" s="22">
        <f ca="1">VLOOKUP(CONCATENATE($F910," ",$G910),AllocFactorMatrix,(T$4+1),FALSE)*$E911</f>
        <v>7411.3169285454223</v>
      </c>
      <c r="U910" s="22">
        <f ca="1">VLOOKUP(CONCATENATE($F910," ",$G910),AllocFactorMatrix,(U$4+1),FALSE)*$E911</f>
        <v>-426.47872317700671</v>
      </c>
      <c r="V910" s="22">
        <f ca="1">VLOOKUP(CONCATENATE($F910," ",$G910),AllocFactorMatrix,(V$4+1),FALSE)*$E911</f>
        <v>0</v>
      </c>
      <c r="W910" s="22">
        <f t="shared" ca="1" si="467"/>
        <v>6984.8382053684154</v>
      </c>
      <c r="X910" s="22">
        <f ca="1">VLOOKUP(CONCATENATE($F910," ",$G910),AllocFactorMatrix,(X$4+1),FALSE)*$E911</f>
        <v>1668.6603859370073</v>
      </c>
      <c r="Y910" s="22">
        <f ca="1">VLOOKUP(CONCATENATE($F910," ",$G910),AllocFactorMatrix,(Y$4+1),FALSE)*$E911</f>
        <v>0</v>
      </c>
      <c r="Z910" s="22">
        <f t="shared" ca="1" si="465"/>
        <v>1668.6603859370073</v>
      </c>
      <c r="AA910" s="22">
        <f ca="1">VLOOKUP(CONCATENATE($F910," ",$G910),AllocFactorMatrix,(AA$4+1),FALSE)*$E911</f>
        <v>-1037.8560870371643</v>
      </c>
      <c r="AB910" s="22">
        <f ca="1">VLOOKUP(CONCATENATE($F910," ",$G910),AllocFactorMatrix,(AB$4+1),FALSE)*$E911</f>
        <v>-116694.42189630933</v>
      </c>
      <c r="AC910" s="22">
        <f ca="1">VLOOKUP(CONCATENATE($F910," ",$G910),AllocFactorMatrix,(AC$4+1),FALSE)*$E911</f>
        <v>708.00758930364361</v>
      </c>
    </row>
    <row r="911" spans="2:29" collapsed="1">
      <c r="B911" s="17"/>
      <c r="D911" s="39" t="s">
        <v>619</v>
      </c>
      <c r="E911" s="19">
        <v>1882916</v>
      </c>
      <c r="F911" s="42" t="s">
        <v>361</v>
      </c>
      <c r="G911" s="17" t="str">
        <f>$G$15</f>
        <v>TOTAL</v>
      </c>
      <c r="H911" s="21">
        <f t="shared" ca="1" si="463"/>
        <v>1882916</v>
      </c>
      <c r="I911" s="22">
        <f ca="1">VLOOKUP(CONCATENATE($F911," ",$G911),AllocFactorMatrix,(I$4+1),FALSE)*$E911</f>
        <v>-567986</v>
      </c>
      <c r="J911" s="22">
        <f ca="1">VLOOKUP(CONCATENATE($F911," ",$G911),AllocFactorMatrix,(J$4+1),FALSE)*$E911</f>
        <v>236491.99999999997</v>
      </c>
      <c r="K911" s="22">
        <f ca="1">VLOOKUP(CONCATENATE($F911," ",$G911),AllocFactorMatrix,(K$4+1),FALSE)*$E911</f>
        <v>-28836</v>
      </c>
      <c r="L911" s="22">
        <f ca="1">VLOOKUP(CONCATENATE($F911," ",$G911),AllocFactorMatrix,(L$4+1),FALSE)*$E911</f>
        <v>-1431</v>
      </c>
      <c r="M911" s="22">
        <f t="shared" ca="1" si="464"/>
        <v>206224.99999999997</v>
      </c>
      <c r="N911" s="22">
        <f ca="1">VLOOKUP(CONCATENATE($F911," ",$G911),AllocFactorMatrix,(N$4+1),FALSE)*$E911</f>
        <v>460783.00000000006</v>
      </c>
      <c r="O911" s="22">
        <f ca="1">VLOOKUP(CONCATENATE($F911," ",$G911),AllocFactorMatrix,(O$4+1),FALSE)*$E911</f>
        <v>299562</v>
      </c>
      <c r="P911" s="22">
        <f ca="1">VLOOKUP(CONCATENATE($F911," ",$G911),AllocFactorMatrix,(P$4+1),FALSE)*$E911</f>
        <v>71661</v>
      </c>
      <c r="Q911" s="22">
        <f ca="1">VLOOKUP(CONCATENATE($F911," ",$G911),AllocFactorMatrix,(Q$4+1),FALSE)*$E911</f>
        <v>0</v>
      </c>
      <c r="R911" s="22">
        <f t="shared" ca="1" si="466"/>
        <v>832006</v>
      </c>
      <c r="S911" s="22">
        <f ca="1">VLOOKUP(CONCATENATE($F911," ",$G911),AllocFactorMatrix,(S$4+1),FALSE)*$E911</f>
        <v>0</v>
      </c>
      <c r="T911" s="22">
        <f ca="1">VLOOKUP(CONCATENATE($F911," ",$G911),AllocFactorMatrix,(T$4+1),FALSE)*$E911</f>
        <v>1830892.9999999998</v>
      </c>
      <c r="U911" s="22">
        <f ca="1">VLOOKUP(CONCATENATE($F911," ",$G911),AllocFactorMatrix,(U$4+1),FALSE)*$E911</f>
        <v>-346745</v>
      </c>
      <c r="V911" s="22">
        <f ca="1">VLOOKUP(CONCATENATE($F911," ",$G911),AllocFactorMatrix,(V$4+1),FALSE)*$E911</f>
        <v>0</v>
      </c>
      <c r="W911" s="22">
        <f t="shared" ca="1" si="467"/>
        <v>1484147.9999999998</v>
      </c>
      <c r="X911" s="22">
        <f ca="1">VLOOKUP(CONCATENATE($F911," ",$G911),AllocFactorMatrix,(X$4+1),FALSE)*$E911</f>
        <v>94034.999999999985</v>
      </c>
      <c r="Y911" s="22">
        <f ca="1">VLOOKUP(CONCATENATE($F911," ",$G911),AllocFactorMatrix,(Y$4+1),FALSE)*$E911</f>
        <v>0</v>
      </c>
      <c r="Z911" s="22">
        <f t="shared" ca="1" si="465"/>
        <v>94034.999999999985</v>
      </c>
      <c r="AA911" s="22">
        <f ca="1">VLOOKUP(CONCATENATE($F911," ",$G911),AllocFactorMatrix,(AA$4+1),FALSE)*$E911</f>
        <v>-12732</v>
      </c>
      <c r="AB911" s="22">
        <f ca="1">VLOOKUP(CONCATENATE($F911," ",$G911),AllocFactorMatrix,(AB$4+1),FALSE)*$E911</f>
        <v>-153855</v>
      </c>
      <c r="AC911" s="22">
        <f ca="1">VLOOKUP(CONCATENATE($F911," ",$G911),AllocFactorMatrix,(AC$4+1),FALSE)*$E911</f>
        <v>1075</v>
      </c>
    </row>
    <row r="912" spans="2:29" hidden="1" outlineLevel="1">
      <c r="F912" s="42" t="str">
        <f>F919</f>
        <v>WEATHER_FXNL</v>
      </c>
      <c r="G912" s="17" t="str">
        <f>$G$8</f>
        <v>PRODUCTION</v>
      </c>
      <c r="H912" s="21">
        <f t="shared" ca="1" si="463"/>
        <v>5876232.8597310996</v>
      </c>
      <c r="I912" s="22">
        <f ca="1">VLOOKUP(CONCATENATE($F912," ",$G912),AllocFactorMatrix,(I$4+1),FALSE)*$E919</f>
        <v>5160080.6291680112</v>
      </c>
      <c r="J912" s="22">
        <f ca="1">VLOOKUP(CONCATENATE($F912," ",$G912),AllocFactorMatrix,(J$4+1),FALSE)*$E919</f>
        <v>419411.10449027963</v>
      </c>
      <c r="K912" s="22">
        <f ca="1">VLOOKUP(CONCATENATE($F912," ",$G912),AllocFactorMatrix,(K$4+1),FALSE)*$E919</f>
        <v>2227.2484414890441</v>
      </c>
      <c r="L912" s="22">
        <f ca="1">VLOOKUP(CONCATENATE($F912," ",$G912),AllocFactorMatrix,(L$4+1),FALSE)*$E919</f>
        <v>0</v>
      </c>
      <c r="M912" s="22">
        <f t="shared" ref="M912:M919" ca="1" si="468">SUBTOTAL(9,J912:L912)</f>
        <v>421638.35293176869</v>
      </c>
      <c r="N912" s="22">
        <f ca="1">VLOOKUP(CONCATENATE($F912," ",$G912),AllocFactorMatrix,(N$4+1),FALSE)*$E919</f>
        <v>183949.17806162173</v>
      </c>
      <c r="O912" s="22">
        <f ca="1">VLOOKUP(CONCATENATE($F912," ",$G912),AllocFactorMatrix,(O$4+1),FALSE)*$E919</f>
        <v>52933.582390628078</v>
      </c>
      <c r="P912" s="22">
        <f ca="1">VLOOKUP(CONCATENATE($F912," ",$G912),AllocFactorMatrix,(P$4+1),FALSE)*$E919</f>
        <v>0</v>
      </c>
      <c r="Q912" s="22">
        <f ca="1">VLOOKUP(CONCATENATE($F912," ",$G912),AllocFactorMatrix,(Q$4+1),FALSE)*$E919</f>
        <v>0</v>
      </c>
      <c r="R912" s="22">
        <f ca="1">SUBTOTAL(9,N912:Q912)</f>
        <v>236882.76045224981</v>
      </c>
      <c r="S912" s="22">
        <f ca="1">VLOOKUP(CONCATENATE($F912," ",$G912),AllocFactorMatrix,(S$4+1),FALSE)*$E919</f>
        <v>0</v>
      </c>
      <c r="T912" s="22">
        <f ca="1">VLOOKUP(CONCATENATE($F912," ",$G912),AllocFactorMatrix,(T$4+1),FALSE)*$E919</f>
        <v>0</v>
      </c>
      <c r="U912" s="22">
        <f ca="1">VLOOKUP(CONCATENATE($F912," ",$G912),AllocFactorMatrix,(U$4+1),FALSE)*$E919</f>
        <v>0</v>
      </c>
      <c r="V912" s="22">
        <f ca="1">VLOOKUP(CONCATENATE($F912," ",$G912),AllocFactorMatrix,(V$4+1),FALSE)*$E919</f>
        <v>0</v>
      </c>
      <c r="W912" s="22">
        <f ca="1">SUBTOTAL(9,S912:V912)</f>
        <v>0</v>
      </c>
      <c r="X912" s="22">
        <f ca="1">VLOOKUP(CONCATENATE($F912," ",$G912),AllocFactorMatrix,(X$4+1),FALSE)*$E919</f>
        <v>56166.051148231156</v>
      </c>
      <c r="Y912" s="22">
        <f ca="1">VLOOKUP(CONCATENATE($F912," ",$G912),AllocFactorMatrix,(Y$4+1),FALSE)*$E919</f>
        <v>1465.0660308407989</v>
      </c>
      <c r="Z912" s="22">
        <f t="shared" ref="Z912:Z919" ca="1" si="469">SUBTOTAL(9,X912:Y912)</f>
        <v>57631.117179071953</v>
      </c>
      <c r="AA912" s="22">
        <f ca="1">VLOOKUP(CONCATENATE($F912," ",$G912),AllocFactorMatrix,(AA$4+1),FALSE)*$E919</f>
        <v>0</v>
      </c>
      <c r="AB912" s="22">
        <f ca="1">VLOOKUP(CONCATENATE($F912," ",$G912),AllocFactorMatrix,(AB$4+1),FALSE)*$E919</f>
        <v>0</v>
      </c>
      <c r="AC912" s="22">
        <f ca="1">VLOOKUP(CONCATENATE($F912," ",$G912),AllocFactorMatrix,(AC$4+1),FALSE)*$E919</f>
        <v>0</v>
      </c>
    </row>
    <row r="913" spans="2:29" hidden="1" outlineLevel="1">
      <c r="F913" s="42" t="str">
        <f>F919</f>
        <v>WEATHER_FXNL</v>
      </c>
      <c r="G913" s="17" t="str">
        <f>$G$9</f>
        <v>BULKTRAN</v>
      </c>
      <c r="H913" s="21">
        <f t="shared" ca="1" si="463"/>
        <v>-1056937.8871751146</v>
      </c>
      <c r="I913" s="22">
        <f ca="1">VLOOKUP(CONCATENATE($F913," ",$G913),AllocFactorMatrix,(I$4+1),FALSE)*$E919</f>
        <v>-1058331.7218203514</v>
      </c>
      <c r="J913" s="22">
        <f ca="1">VLOOKUP(CONCATENATE($F913," ",$G913),AllocFactorMatrix,(J$4+1),FALSE)*$E919</f>
        <v>-17003.799075994259</v>
      </c>
      <c r="K913" s="22">
        <f ca="1">VLOOKUP(CONCATENATE($F913," ",$G913),AllocFactorMatrix,(K$4+1),FALSE)*$E919</f>
        <v>-34.51554455319247</v>
      </c>
      <c r="L913" s="22">
        <f ca="1">VLOOKUP(CONCATENATE($F913," ",$G913),AllocFactorMatrix,(L$4+1),FALSE)*$E919</f>
        <v>0</v>
      </c>
      <c r="M913" s="22">
        <f t="shared" ca="1" si="468"/>
        <v>-17038.314620547451</v>
      </c>
      <c r="N913" s="22">
        <f ca="1">VLOOKUP(CONCATENATE($F913," ",$G913),AllocFactorMatrix,(N$4+1),FALSE)*$E919</f>
        <v>9462.4904004859782</v>
      </c>
      <c r="O913" s="22">
        <f ca="1">VLOOKUP(CONCATENATE($F913," ",$G913),AllocFactorMatrix,(O$4+1),FALSE)*$E919</f>
        <v>3317.8600638433331</v>
      </c>
      <c r="P913" s="22">
        <f ca="1">VLOOKUP(CONCATENATE($F913," ",$G913),AllocFactorMatrix,(P$4+1),FALSE)*$E919</f>
        <v>0</v>
      </c>
      <c r="Q913" s="22">
        <f ca="1">VLOOKUP(CONCATENATE($F913," ",$G913),AllocFactorMatrix,(Q$4+1),FALSE)*$E919</f>
        <v>0</v>
      </c>
      <c r="R913" s="22">
        <f t="shared" ref="R913:R919" ca="1" si="470">SUBTOTAL(9,N913:Q913)</f>
        <v>12780.350464329311</v>
      </c>
      <c r="S913" s="22">
        <f ca="1">VLOOKUP(CONCATENATE($F913," ",$G913),AllocFactorMatrix,(S$4+1),FALSE)*$E919</f>
        <v>0</v>
      </c>
      <c r="T913" s="22">
        <f ca="1">VLOOKUP(CONCATENATE($F913," ",$G913),AllocFactorMatrix,(T$4+1),FALSE)*$E919</f>
        <v>0</v>
      </c>
      <c r="U913" s="22">
        <f ca="1">VLOOKUP(CONCATENATE($F913," ",$G913),AllocFactorMatrix,(U$4+1),FALSE)*$E919</f>
        <v>0</v>
      </c>
      <c r="V913" s="22">
        <f ca="1">VLOOKUP(CONCATENATE($F913," ",$G913),AllocFactorMatrix,(V$4+1),FALSE)*$E919</f>
        <v>0</v>
      </c>
      <c r="W913" s="22">
        <f t="shared" ref="W913:W919" ca="1" si="471">SUBTOTAL(9,S913:V913)</f>
        <v>0</v>
      </c>
      <c r="X913" s="22">
        <f ca="1">VLOOKUP(CONCATENATE($F913," ",$G913),AllocFactorMatrix,(X$4+1),FALSE)*$E919</f>
        <v>5555.0483152107781</v>
      </c>
      <c r="Y913" s="22">
        <f ca="1">VLOOKUP(CONCATENATE($F913," ",$G913),AllocFactorMatrix,(Y$4+1),FALSE)*$E919</f>
        <v>96.750486243781637</v>
      </c>
      <c r="Z913" s="22">
        <f t="shared" ca="1" si="469"/>
        <v>5651.7988014545599</v>
      </c>
      <c r="AA913" s="22">
        <f ca="1">VLOOKUP(CONCATENATE($F913," ",$G913),AllocFactorMatrix,(AA$4+1),FALSE)*$E919</f>
        <v>0</v>
      </c>
      <c r="AB913" s="22">
        <f ca="1">VLOOKUP(CONCATENATE($F913," ",$G913),AllocFactorMatrix,(AB$4+1),FALSE)*$E919</f>
        <v>0</v>
      </c>
      <c r="AC913" s="22">
        <f ca="1">VLOOKUP(CONCATENATE($F913," ",$G913),AllocFactorMatrix,(AC$4+1),FALSE)*$E919</f>
        <v>0</v>
      </c>
    </row>
    <row r="914" spans="2:29" hidden="1" outlineLevel="1">
      <c r="F914" s="42" t="str">
        <f>F919</f>
        <v>WEATHER_FXNL</v>
      </c>
      <c r="G914" s="17" t="str">
        <f>$G$10</f>
        <v>SUBTRAN</v>
      </c>
      <c r="H914" s="21">
        <f t="shared" ca="1" si="463"/>
        <v>-316553.05504794809</v>
      </c>
      <c r="I914" s="22">
        <f ca="1">VLOOKUP(CONCATENATE($F914," ",$G914),AllocFactorMatrix,(I$4+1),FALSE)*$E919</f>
        <v>-316881.81264752732</v>
      </c>
      <c r="J914" s="22">
        <f ca="1">VLOOKUP(CONCATENATE($F914," ",$G914),AllocFactorMatrix,(J$4+1),FALSE)*$E919</f>
        <v>-5098.8483069672093</v>
      </c>
      <c r="K914" s="22">
        <f ca="1">VLOOKUP(CONCATENATE($F914," ",$G914),AllocFactorMatrix,(K$4+1),FALSE)*$E919</f>
        <v>-10.551415084358249</v>
      </c>
      <c r="L914" s="22">
        <f ca="1">VLOOKUP(CONCATENATE($F914," ",$G914),AllocFactorMatrix,(L$4+1),FALSE)*$E919</f>
        <v>0</v>
      </c>
      <c r="M914" s="22">
        <f t="shared" ca="1" si="468"/>
        <v>-5109.3997220515676</v>
      </c>
      <c r="N914" s="22">
        <f ca="1">VLOOKUP(CONCATENATE($F914," ",$G914),AllocFactorMatrix,(N$4+1),FALSE)*$E919</f>
        <v>2786.6333427666013</v>
      </c>
      <c r="O914" s="22">
        <f ca="1">VLOOKUP(CONCATENATE($F914," ",$G914),AllocFactorMatrix,(O$4+1),FALSE)*$E919</f>
        <v>978.01380131451253</v>
      </c>
      <c r="P914" s="22">
        <f ca="1">VLOOKUP(CONCATENATE($F914," ",$G914),AllocFactorMatrix,(P$4+1),FALSE)*$E919</f>
        <v>0</v>
      </c>
      <c r="Q914" s="22">
        <f ca="1">VLOOKUP(CONCATENATE($F914," ",$G914),AllocFactorMatrix,(Q$4+1),FALSE)*$E919</f>
        <v>0</v>
      </c>
      <c r="R914" s="22">
        <f t="shared" ca="1" si="470"/>
        <v>3764.6471440811138</v>
      </c>
      <c r="S914" s="22">
        <f ca="1">VLOOKUP(CONCATENATE($F914," ",$G914),AllocFactorMatrix,(S$4+1),FALSE)*$E919</f>
        <v>0</v>
      </c>
      <c r="T914" s="22">
        <f ca="1">VLOOKUP(CONCATENATE($F914," ",$G914),AllocFactorMatrix,(T$4+1),FALSE)*$E919</f>
        <v>0</v>
      </c>
      <c r="U914" s="22">
        <f ca="1">VLOOKUP(CONCATENATE($F914," ",$G914),AllocFactorMatrix,(U$4+1),FALSE)*$E919</f>
        <v>0</v>
      </c>
      <c r="V914" s="22">
        <f ca="1">VLOOKUP(CONCATENATE($F914," ",$G914),AllocFactorMatrix,(V$4+1),FALSE)*$E919</f>
        <v>0</v>
      </c>
      <c r="W914" s="22">
        <f t="shared" ca="1" si="471"/>
        <v>0</v>
      </c>
      <c r="X914" s="22">
        <f ca="1">VLOOKUP(CONCATENATE($F914," ",$G914),AllocFactorMatrix,(X$4+1),FALSE)*$E919</f>
        <v>1644.3073361198774</v>
      </c>
      <c r="Y914" s="22">
        <f ca="1">VLOOKUP(CONCATENATE($F914," ",$G914),AllocFactorMatrix,(Y$4+1),FALSE)*$E919</f>
        <v>29.202841429658854</v>
      </c>
      <c r="Z914" s="22">
        <f t="shared" ca="1" si="469"/>
        <v>1673.5101775495361</v>
      </c>
      <c r="AA914" s="22">
        <f ca="1">VLOOKUP(CONCATENATE($F914," ",$G914),AllocFactorMatrix,(AA$4+1),FALSE)*$E919</f>
        <v>0</v>
      </c>
      <c r="AB914" s="22">
        <f ca="1">VLOOKUP(CONCATENATE($F914," ",$G914),AllocFactorMatrix,(AB$4+1),FALSE)*$E919</f>
        <v>0</v>
      </c>
      <c r="AC914" s="22">
        <f ca="1">VLOOKUP(CONCATENATE($F914," ",$G914),AllocFactorMatrix,(AC$4+1),FALSE)*$E919</f>
        <v>0</v>
      </c>
    </row>
    <row r="915" spans="2:29" hidden="1" outlineLevel="1">
      <c r="F915" s="42" t="str">
        <f>F919</f>
        <v>WEATHER_FXNL</v>
      </c>
      <c r="G915" s="17" t="str">
        <f>$G$11</f>
        <v>DISTPRI</v>
      </c>
      <c r="H915" s="21">
        <f t="shared" ca="1" si="463"/>
        <v>639609.14498935023</v>
      </c>
      <c r="I915" s="22">
        <f ca="1">VLOOKUP(CONCATENATE($F915," ",$G915),AllocFactorMatrix,(I$4+1),FALSE)*$E919</f>
        <v>511078.05636550247</v>
      </c>
      <c r="J915" s="22">
        <f ca="1">VLOOKUP(CONCATENATE($F915," ",$G915),AllocFactorMatrix,(J$4+1),FALSE)*$E919</f>
        <v>69153.586595946428</v>
      </c>
      <c r="K915" s="22">
        <f ca="1">VLOOKUP(CONCATENATE($F915," ",$G915),AllocFactorMatrix,(K$4+1),FALSE)*$E919</f>
        <v>394.51556088201647</v>
      </c>
      <c r="L915" s="22">
        <f ca="1">VLOOKUP(CONCATENATE($F915," ",$G915),AllocFactorMatrix,(L$4+1),FALSE)*$E919</f>
        <v>0</v>
      </c>
      <c r="M915" s="22">
        <f t="shared" ca="1" si="468"/>
        <v>69548.102156828449</v>
      </c>
      <c r="N915" s="22">
        <f ca="1">VLOOKUP(CONCATENATE($F915," ",$G915),AllocFactorMatrix,(N$4+1),FALSE)*$E919</f>
        <v>36000.744012279072</v>
      </c>
      <c r="O915" s="22">
        <f ca="1">VLOOKUP(CONCATENATE($F915," ",$G915),AllocFactorMatrix,(O$4+1),FALSE)*$E919</f>
        <v>10595.641059291553</v>
      </c>
      <c r="P915" s="22">
        <f ca="1">VLOOKUP(CONCATENATE($F915," ",$G915),AllocFactorMatrix,(P$4+1),FALSE)*$E919</f>
        <v>0</v>
      </c>
      <c r="Q915" s="22">
        <f ca="1">VLOOKUP(CONCATENATE($F915," ",$G915),AllocFactorMatrix,(Q$4+1),FALSE)*$E919</f>
        <v>0</v>
      </c>
      <c r="R915" s="22">
        <f t="shared" ca="1" si="470"/>
        <v>46596.385071570621</v>
      </c>
      <c r="S915" s="22">
        <f ca="1">VLOOKUP(CONCATENATE($F915," ",$G915),AllocFactorMatrix,(S$4+1),FALSE)*$E919</f>
        <v>0</v>
      </c>
      <c r="T915" s="22">
        <f ca="1">VLOOKUP(CONCATENATE($F915," ",$G915),AllocFactorMatrix,(T$4+1),FALSE)*$E919</f>
        <v>0</v>
      </c>
      <c r="U915" s="22">
        <f ca="1">VLOOKUP(CONCATENATE($F915," ",$G915),AllocFactorMatrix,(U$4+1),FALSE)*$E919</f>
        <v>0</v>
      </c>
      <c r="V915" s="22">
        <f ca="1">VLOOKUP(CONCATENATE($F915," ",$G915),AllocFactorMatrix,(V$4+1),FALSE)*$E919</f>
        <v>0</v>
      </c>
      <c r="W915" s="22">
        <f t="shared" ca="1" si="471"/>
        <v>0</v>
      </c>
      <c r="X915" s="22">
        <f ca="1">VLOOKUP(CONCATENATE($F915," ",$G915),AllocFactorMatrix,(X$4+1),FALSE)*$E919</f>
        <v>12083.364004380734</v>
      </c>
      <c r="Y915" s="22">
        <f ca="1">VLOOKUP(CONCATENATE($F915," ",$G915),AllocFactorMatrix,(Y$4+1),FALSE)*$E919</f>
        <v>303.23739106785882</v>
      </c>
      <c r="Z915" s="22">
        <f t="shared" ca="1" si="469"/>
        <v>12386.601395448592</v>
      </c>
      <c r="AA915" s="22">
        <f ca="1">VLOOKUP(CONCATENATE($F915," ",$G915),AllocFactorMatrix,(AA$4+1),FALSE)*$E919</f>
        <v>0</v>
      </c>
      <c r="AB915" s="22">
        <f ca="1">VLOOKUP(CONCATENATE($F915," ",$G915),AllocFactorMatrix,(AB$4+1),FALSE)*$E919</f>
        <v>0</v>
      </c>
      <c r="AC915" s="22">
        <f ca="1">VLOOKUP(CONCATENATE($F915," ",$G915),AllocFactorMatrix,(AC$4+1),FALSE)*$E919</f>
        <v>0</v>
      </c>
    </row>
    <row r="916" spans="2:29" hidden="1" outlineLevel="1">
      <c r="F916" s="42" t="str">
        <f>F919</f>
        <v>WEATHER_FXNL</v>
      </c>
      <c r="G916" s="17" t="str">
        <f>$G$12</f>
        <v>DISTSEC</v>
      </c>
      <c r="H916" s="21">
        <f t="shared" ca="1" si="463"/>
        <v>242236.31248984757</v>
      </c>
      <c r="I916" s="22">
        <f ca="1">VLOOKUP(CONCATENATE($F916," ",$G916),AllocFactorMatrix,(I$4+1),FALSE)*$E919</f>
        <v>206936.12192169327</v>
      </c>
      <c r="J916" s="22">
        <f ca="1">VLOOKUP(CONCATENATE($F916," ",$G916),AllocFactorMatrix,(J$4+1),FALSE)*$E919</f>
        <v>21948.617162067148</v>
      </c>
      <c r="K916" s="22">
        <f ca="1">VLOOKUP(CONCATENATE($F916," ",$G916),AllocFactorMatrix,(K$4+1),FALSE)*$E919</f>
        <v>0</v>
      </c>
      <c r="L916" s="22">
        <f ca="1">VLOOKUP(CONCATENATE($F916," ",$G916),AllocFactorMatrix,(L$4+1),FALSE)*$E919</f>
        <v>0</v>
      </c>
      <c r="M916" s="22">
        <f t="shared" ca="1" si="468"/>
        <v>21948.617162067148</v>
      </c>
      <c r="N916" s="22">
        <f ca="1">VLOOKUP(CONCATENATE($F916," ",$G916),AllocFactorMatrix,(N$4+1),FALSE)*$E919</f>
        <v>9926.6600360567099</v>
      </c>
      <c r="O916" s="22">
        <f ca="1">VLOOKUP(CONCATENATE($F916," ",$G916),AllocFactorMatrix,(O$4+1),FALSE)*$E919</f>
        <v>0</v>
      </c>
      <c r="P916" s="22">
        <f ca="1">VLOOKUP(CONCATENATE($F916," ",$G916),AllocFactorMatrix,(P$4+1),FALSE)*$E919</f>
        <v>0</v>
      </c>
      <c r="Q916" s="22">
        <f ca="1">VLOOKUP(CONCATENATE($F916," ",$G916),AllocFactorMatrix,(Q$4+1),FALSE)*$E919</f>
        <v>0</v>
      </c>
      <c r="R916" s="22">
        <f t="shared" ca="1" si="470"/>
        <v>9926.6600360567099</v>
      </c>
      <c r="S916" s="22">
        <f ca="1">VLOOKUP(CONCATENATE($F916," ",$G916),AllocFactorMatrix,(S$4+1),FALSE)*$E919</f>
        <v>0</v>
      </c>
      <c r="T916" s="22">
        <f ca="1">VLOOKUP(CONCATENATE($F916," ",$G916),AllocFactorMatrix,(T$4+1),FALSE)*$E919</f>
        <v>0</v>
      </c>
      <c r="U916" s="22">
        <f ca="1">VLOOKUP(CONCATENATE($F916," ",$G916),AllocFactorMatrix,(U$4+1),FALSE)*$E919</f>
        <v>0</v>
      </c>
      <c r="V916" s="22">
        <f ca="1">VLOOKUP(CONCATENATE($F916," ",$G916),AllocFactorMatrix,(V$4+1),FALSE)*$E919</f>
        <v>0</v>
      </c>
      <c r="W916" s="22">
        <f t="shared" ca="1" si="471"/>
        <v>0</v>
      </c>
      <c r="X916" s="22">
        <f ca="1">VLOOKUP(CONCATENATE($F916," ",$G916),AllocFactorMatrix,(X$4+1),FALSE)*$E919</f>
        <v>3424.9133700305083</v>
      </c>
      <c r="Y916" s="22">
        <f ca="1">VLOOKUP(CONCATENATE($F916," ",$G916),AllocFactorMatrix,(Y$4+1),FALSE)*$E919</f>
        <v>0</v>
      </c>
      <c r="Z916" s="22">
        <f t="shared" ca="1" si="469"/>
        <v>3424.9133700305083</v>
      </c>
      <c r="AA916" s="22">
        <f ca="1">VLOOKUP(CONCATENATE($F916," ",$G916),AllocFactorMatrix,(AA$4+1),FALSE)*$E919</f>
        <v>0</v>
      </c>
      <c r="AB916" s="22">
        <f ca="1">VLOOKUP(CONCATENATE($F916," ",$G916),AllocFactorMatrix,(AB$4+1),FALSE)*$E919</f>
        <v>0</v>
      </c>
      <c r="AC916" s="22">
        <f ca="1">VLOOKUP(CONCATENATE($F916," ",$G916),AllocFactorMatrix,(AC$4+1),FALSE)*$E919</f>
        <v>0</v>
      </c>
    </row>
    <row r="917" spans="2:29" hidden="1" outlineLevel="1">
      <c r="F917" s="42" t="str">
        <f>F919</f>
        <v>WEATHER_FXNL</v>
      </c>
      <c r="G917" s="17" t="str">
        <f>$G$13</f>
        <v>ENERGY</v>
      </c>
      <c r="H917" s="21">
        <f t="shared" ca="1" si="463"/>
        <v>3911328.8553088559</v>
      </c>
      <c r="I917" s="22">
        <f ca="1">VLOOKUP(CONCATENATE($F917," ",$G917),AllocFactorMatrix,(I$4+1),FALSE)*$E919</f>
        <v>3397680.5968597787</v>
      </c>
      <c r="J917" s="22">
        <f ca="1">VLOOKUP(CONCATENATE($F917," ",$G917),AllocFactorMatrix,(J$4+1),FALSE)*$E919</f>
        <v>298083.85986279661</v>
      </c>
      <c r="K917" s="22">
        <f ca="1">VLOOKUP(CONCATENATE($F917," ",$G917),AllocFactorMatrix,(K$4+1),FALSE)*$E919</f>
        <v>1489.8236127026364</v>
      </c>
      <c r="L917" s="22">
        <f ca="1">VLOOKUP(CONCATENATE($F917," ",$G917),AllocFactorMatrix,(L$4+1),FALSE)*$E919</f>
        <v>0</v>
      </c>
      <c r="M917" s="22">
        <f t="shared" ca="1" si="468"/>
        <v>299573.68347549927</v>
      </c>
      <c r="N917" s="22">
        <f ca="1">VLOOKUP(CONCATENATE($F917," ",$G917),AllocFactorMatrix,(N$4+1),FALSE)*$E919</f>
        <v>135299.30076081978</v>
      </c>
      <c r="O917" s="22">
        <f ca="1">VLOOKUP(CONCATENATE($F917," ",$G917),AllocFactorMatrix,(O$4+1),FALSE)*$E919</f>
        <v>38358.892974743641</v>
      </c>
      <c r="P917" s="22">
        <f ca="1">VLOOKUP(CONCATENATE($F917," ",$G917),AllocFactorMatrix,(P$4+1),FALSE)*$E919</f>
        <v>0</v>
      </c>
      <c r="Q917" s="22">
        <f ca="1">VLOOKUP(CONCATENATE($F917," ",$G917),AllocFactorMatrix,(Q$4+1),FALSE)*$E919</f>
        <v>0</v>
      </c>
      <c r="R917" s="22">
        <f t="shared" ca="1" si="470"/>
        <v>173658.19373556343</v>
      </c>
      <c r="S917" s="22">
        <f ca="1">VLOOKUP(CONCATENATE($F917," ",$G917),AllocFactorMatrix,(S$4+1),FALSE)*$E919</f>
        <v>0</v>
      </c>
      <c r="T917" s="22">
        <f ca="1">VLOOKUP(CONCATENATE($F917," ",$G917),AllocFactorMatrix,(T$4+1),FALSE)*$E919</f>
        <v>0</v>
      </c>
      <c r="U917" s="22">
        <f ca="1">VLOOKUP(CONCATENATE($F917," ",$G917),AllocFactorMatrix,(U$4+1),FALSE)*$E919</f>
        <v>0</v>
      </c>
      <c r="V917" s="22">
        <f ca="1">VLOOKUP(CONCATENATE($F917," ",$G917),AllocFactorMatrix,(V$4+1),FALSE)*$E919</f>
        <v>0</v>
      </c>
      <c r="W917" s="22">
        <f t="shared" ca="1" si="471"/>
        <v>0</v>
      </c>
      <c r="X917" s="22">
        <f ca="1">VLOOKUP(CONCATENATE($F917," ",$G917),AllocFactorMatrix,(X$4+1),FALSE)*$E919</f>
        <v>39349.533453601878</v>
      </c>
      <c r="Y917" s="22">
        <f ca="1">VLOOKUP(CONCATENATE($F917," ",$G917),AllocFactorMatrix,(Y$4+1),FALSE)*$E919</f>
        <v>1066.8477844127967</v>
      </c>
      <c r="Z917" s="22">
        <f t="shared" ca="1" si="469"/>
        <v>40416.381238014677</v>
      </c>
      <c r="AA917" s="22">
        <f ca="1">VLOOKUP(CONCATENATE($F917," ",$G917),AllocFactorMatrix,(AA$4+1),FALSE)*$E919</f>
        <v>0</v>
      </c>
      <c r="AB917" s="22">
        <f ca="1">VLOOKUP(CONCATENATE($F917," ",$G917),AllocFactorMatrix,(AB$4+1),FALSE)*$E919</f>
        <v>0</v>
      </c>
      <c r="AC917" s="22">
        <f ca="1">VLOOKUP(CONCATENATE($F917," ",$G917),AllocFactorMatrix,(AC$4+1),FALSE)*$E919</f>
        <v>0</v>
      </c>
    </row>
    <row r="918" spans="2:29" hidden="1" outlineLevel="1">
      <c r="F918" s="42" t="str">
        <f>F919</f>
        <v>WEATHER_FXNL</v>
      </c>
      <c r="G918" s="17" t="str">
        <f>$G$14</f>
        <v>CUSTOMER</v>
      </c>
      <c r="H918" s="21">
        <f t="shared" ca="1" si="463"/>
        <v>3037850.7697039112</v>
      </c>
      <c r="I918" s="22">
        <f ca="1">VLOOKUP(CONCATENATE($F918," ",$G918),AllocFactorMatrix,(I$4+1),FALSE)*$E919</f>
        <v>2745161.1301528974</v>
      </c>
      <c r="J918" s="22">
        <f ca="1">VLOOKUP(CONCATENATE($F918," ",$G918),AllocFactorMatrix,(J$4+1),FALSE)*$E919</f>
        <v>281426.47927187156</v>
      </c>
      <c r="K918" s="22">
        <f ca="1">VLOOKUP(CONCATENATE($F918," ",$G918),AllocFactorMatrix,(K$4+1),FALSE)*$E919</f>
        <v>1364.4793445638522</v>
      </c>
      <c r="L918" s="22">
        <f ca="1">VLOOKUP(CONCATENATE($F918," ",$G918),AllocFactorMatrix,(L$4+1),FALSE)*$E919</f>
        <v>0</v>
      </c>
      <c r="M918" s="22">
        <f t="shared" ca="1" si="468"/>
        <v>282790.95861643541</v>
      </c>
      <c r="N918" s="22">
        <f ca="1">VLOOKUP(CONCATENATE($F918," ",$G918),AllocFactorMatrix,(N$4+1),FALSE)*$E919</f>
        <v>5766.9933859701814</v>
      </c>
      <c r="O918" s="22">
        <f ca="1">VLOOKUP(CONCATENATE($F918," ",$G918),AllocFactorMatrix,(O$4+1),FALSE)*$E919</f>
        <v>1962.0097101788915</v>
      </c>
      <c r="P918" s="22">
        <f ca="1">VLOOKUP(CONCATENATE($F918," ",$G918),AllocFactorMatrix,(P$4+1),FALSE)*$E919</f>
        <v>0</v>
      </c>
      <c r="Q918" s="22">
        <f ca="1">VLOOKUP(CONCATENATE($F918," ",$G918),AllocFactorMatrix,(Q$4+1),FALSE)*$E919</f>
        <v>0</v>
      </c>
      <c r="R918" s="22">
        <f t="shared" ca="1" si="470"/>
        <v>7729.0030961490729</v>
      </c>
      <c r="S918" s="22">
        <f ca="1">VLOOKUP(CONCATENATE($F918," ",$G918),AllocFactorMatrix,(S$4+1),FALSE)*$E919</f>
        <v>0</v>
      </c>
      <c r="T918" s="22">
        <f ca="1">VLOOKUP(CONCATENATE($F918," ",$G918),AllocFactorMatrix,(T$4+1),FALSE)*$E919</f>
        <v>0</v>
      </c>
      <c r="U918" s="22">
        <f ca="1">VLOOKUP(CONCATENATE($F918," ",$G918),AllocFactorMatrix,(U$4+1),FALSE)*$E919</f>
        <v>0</v>
      </c>
      <c r="V918" s="22">
        <f ca="1">VLOOKUP(CONCATENATE($F918," ",$G918),AllocFactorMatrix,(V$4+1),FALSE)*$E919</f>
        <v>0</v>
      </c>
      <c r="W918" s="22">
        <f t="shared" ca="1" si="471"/>
        <v>0</v>
      </c>
      <c r="X918" s="22">
        <f ca="1">VLOOKUP(CONCATENATE($F918," ",$G918),AllocFactorMatrix,(X$4+1),FALSE)*$E919</f>
        <v>2135.7823724250784</v>
      </c>
      <c r="Y918" s="22">
        <f ca="1">VLOOKUP(CONCATENATE($F918," ",$G918),AllocFactorMatrix,(Y$4+1),FALSE)*$E919</f>
        <v>33.895466005104325</v>
      </c>
      <c r="Z918" s="22">
        <f t="shared" ca="1" si="469"/>
        <v>2169.6778384301829</v>
      </c>
      <c r="AA918" s="22">
        <f ca="1">VLOOKUP(CONCATENATE($F918," ",$G918),AllocFactorMatrix,(AA$4+1),FALSE)*$E919</f>
        <v>0</v>
      </c>
      <c r="AB918" s="22">
        <f ca="1">VLOOKUP(CONCATENATE($F918," ",$G918),AllocFactorMatrix,(AB$4+1),FALSE)*$E919</f>
        <v>0</v>
      </c>
      <c r="AC918" s="22">
        <f ca="1">VLOOKUP(CONCATENATE($F918," ",$G918),AllocFactorMatrix,(AC$4+1),FALSE)*$E919</f>
        <v>0</v>
      </c>
    </row>
    <row r="919" spans="2:29" collapsed="1">
      <c r="B919" s="17"/>
      <c r="D919" s="39" t="s">
        <v>620</v>
      </c>
      <c r="E919" s="19">
        <v>12333767</v>
      </c>
      <c r="F919" s="42" t="s">
        <v>410</v>
      </c>
      <c r="G919" s="17" t="str">
        <f>$G$15</f>
        <v>TOTAL</v>
      </c>
      <c r="H919" s="21">
        <f t="shared" ca="1" si="463"/>
        <v>12333767</v>
      </c>
      <c r="I919" s="22">
        <f ca="1">VLOOKUP(CONCATENATE($F919," ",$G919),AllocFactorMatrix,(I$4+1),FALSE)*$E919</f>
        <v>10645723</v>
      </c>
      <c r="J919" s="22">
        <f ca="1">VLOOKUP(CONCATENATE($F919," ",$G919),AllocFactorMatrix,(J$4+1),FALSE)*$E919</f>
        <v>1067921</v>
      </c>
      <c r="K919" s="22">
        <f ca="1">VLOOKUP(CONCATENATE($F919," ",$G919),AllocFactorMatrix,(K$4+1),FALSE)*$E919</f>
        <v>5431</v>
      </c>
      <c r="L919" s="22">
        <f ca="1">VLOOKUP(CONCATENATE($F919," ",$G919),AllocFactorMatrix,(L$4+1),FALSE)*$E919</f>
        <v>0</v>
      </c>
      <c r="M919" s="22">
        <f t="shared" ca="1" si="468"/>
        <v>1073352</v>
      </c>
      <c r="N919" s="22">
        <f ca="1">VLOOKUP(CONCATENATE($F919," ",$G919),AllocFactorMatrix,(N$4+1),FALSE)*$E919</f>
        <v>383192</v>
      </c>
      <c r="O919" s="22">
        <f ca="1">VLOOKUP(CONCATENATE($F919," ",$G919),AllocFactorMatrix,(O$4+1),FALSE)*$E919</f>
        <v>108146</v>
      </c>
      <c r="P919" s="22">
        <f ca="1">VLOOKUP(CONCATENATE($F919," ",$G919),AllocFactorMatrix,(P$4+1),FALSE)*$E919</f>
        <v>0</v>
      </c>
      <c r="Q919" s="22">
        <f ca="1">VLOOKUP(CONCATENATE($F919," ",$G919),AllocFactorMatrix,(Q$4+1),FALSE)*$E919</f>
        <v>0</v>
      </c>
      <c r="R919" s="22">
        <f t="shared" ca="1" si="470"/>
        <v>491338</v>
      </c>
      <c r="S919" s="22">
        <f ca="1">VLOOKUP(CONCATENATE($F919," ",$G919),AllocFactorMatrix,(S$4+1),FALSE)*$E919</f>
        <v>0</v>
      </c>
      <c r="T919" s="22">
        <f ca="1">VLOOKUP(CONCATENATE($F919," ",$G919),AllocFactorMatrix,(T$4+1),FALSE)*$E919</f>
        <v>0</v>
      </c>
      <c r="U919" s="22">
        <f ca="1">VLOOKUP(CONCATENATE($F919," ",$G919),AllocFactorMatrix,(U$4+1),FALSE)*$E919</f>
        <v>0</v>
      </c>
      <c r="V919" s="22">
        <f ca="1">VLOOKUP(CONCATENATE($F919," ",$G919),AllocFactorMatrix,(V$4+1),FALSE)*$E919</f>
        <v>0</v>
      </c>
      <c r="W919" s="22">
        <f t="shared" ca="1" si="471"/>
        <v>0</v>
      </c>
      <c r="X919" s="22">
        <f ca="1">VLOOKUP(CONCATENATE($F919," ",$G919),AllocFactorMatrix,(X$4+1),FALSE)*$E919</f>
        <v>120359</v>
      </c>
      <c r="Y919" s="22">
        <f ca="1">VLOOKUP(CONCATENATE($F919," ",$G919),AllocFactorMatrix,(Y$4+1),FALSE)*$E919</f>
        <v>2995</v>
      </c>
      <c r="Z919" s="22">
        <f t="shared" ca="1" si="469"/>
        <v>123354</v>
      </c>
      <c r="AA919" s="22">
        <f ca="1">VLOOKUP(CONCATENATE($F919," ",$G919),AllocFactorMatrix,(AA$4+1),FALSE)*$E919</f>
        <v>0</v>
      </c>
      <c r="AB919" s="22">
        <f ca="1">VLOOKUP(CONCATENATE($F919," ",$G919),AllocFactorMatrix,(AB$4+1),FALSE)*$E919</f>
        <v>0</v>
      </c>
      <c r="AC919" s="22">
        <f ca="1">VLOOKUP(CONCATENATE($F919," ",$G919),AllocFactorMatrix,(AC$4+1),FALSE)*$E919</f>
        <v>0</v>
      </c>
    </row>
    <row r="920" spans="2:29" hidden="1" outlineLevel="1">
      <c r="F920" s="42"/>
      <c r="G920" s="17" t="str">
        <f>$G$8</f>
        <v>PRODUCTION</v>
      </c>
      <c r="H920" s="21">
        <f t="shared" ref="H920:AC920" ca="1" si="472">H888+H896+H904+H912</f>
        <v>232866225.07379845</v>
      </c>
      <c r="I920" s="22">
        <f t="shared" ca="1" si="472"/>
        <v>110299260.30311865</v>
      </c>
      <c r="J920" s="22">
        <f t="shared" ca="1" si="472"/>
        <v>30949828.657416798</v>
      </c>
      <c r="K920" s="22">
        <f t="shared" ca="1" si="472"/>
        <v>375021.72377974278</v>
      </c>
      <c r="L920" s="22">
        <f t="shared" ca="1" si="472"/>
        <v>18396.799086022238</v>
      </c>
      <c r="M920" s="22">
        <f t="shared" ca="1" si="472"/>
        <v>31343247.180282563</v>
      </c>
      <c r="N920" s="22">
        <f t="shared" ca="1" si="472"/>
        <v>15799264.932315085</v>
      </c>
      <c r="O920" s="22">
        <f t="shared" ca="1" si="472"/>
        <v>4478775.492947449</v>
      </c>
      <c r="P920" s="22">
        <f t="shared" ca="1" si="472"/>
        <v>568381.60296245047</v>
      </c>
      <c r="Q920" s="22">
        <f t="shared" ca="1" si="472"/>
        <v>0</v>
      </c>
      <c r="R920" s="22">
        <f t="shared" ca="1" si="472"/>
        <v>20846422.028224982</v>
      </c>
      <c r="S920" s="22">
        <f t="shared" ca="1" si="472"/>
        <v>620015.52331263607</v>
      </c>
      <c r="T920" s="22">
        <f t="shared" ca="1" si="472"/>
        <v>12650076.84182746</v>
      </c>
      <c r="U920" s="22">
        <f t="shared" ca="1" si="472"/>
        <v>44998643.17367962</v>
      </c>
      <c r="V920" s="22">
        <f t="shared" ca="1" si="472"/>
        <v>6557242.0747527611</v>
      </c>
      <c r="W920" s="22">
        <f t="shared" ca="1" si="472"/>
        <v>64825977.613572478</v>
      </c>
      <c r="X920" s="22">
        <f t="shared" ca="1" si="472"/>
        <v>4694969.7883205768</v>
      </c>
      <c r="Y920" s="22">
        <f t="shared" ca="1" si="472"/>
        <v>83943.636783927373</v>
      </c>
      <c r="Z920" s="22">
        <f t="shared" ca="1" si="472"/>
        <v>4778913.4251045035</v>
      </c>
      <c r="AA920" s="22">
        <f t="shared" ca="1" si="472"/>
        <v>65904.80246630797</v>
      </c>
      <c r="AB920" s="22">
        <f t="shared" ca="1" si="472"/>
        <v>554739.65115528228</v>
      </c>
      <c r="AC920" s="22">
        <f t="shared" ca="1" si="472"/>
        <v>151760.06987371788</v>
      </c>
    </row>
    <row r="921" spans="2:29" hidden="1" outlineLevel="1">
      <c r="F921" s="42"/>
      <c r="G921" s="17" t="str">
        <f>$G$9</f>
        <v>BULKTRAN</v>
      </c>
      <c r="H921" s="21">
        <f t="shared" ref="H921:AC921" ca="1" si="473">H889+H897+H905+H913</f>
        <v>-30355094.31514645</v>
      </c>
      <c r="I921" s="22">
        <f t="shared" ca="1" si="473"/>
        <v>-22622360.862398427</v>
      </c>
      <c r="J921" s="22">
        <f t="shared" ca="1" si="473"/>
        <v>-1254770.4681466327</v>
      </c>
      <c r="K921" s="22">
        <f t="shared" ca="1" si="473"/>
        <v>-5811.6906827335752</v>
      </c>
      <c r="L921" s="22">
        <f t="shared" ca="1" si="473"/>
        <v>-9.9801782032661972</v>
      </c>
      <c r="M921" s="22">
        <f t="shared" ca="1" si="473"/>
        <v>-1260592.1390075695</v>
      </c>
      <c r="N921" s="22">
        <f t="shared" ca="1" si="473"/>
        <v>812726.61466682178</v>
      </c>
      <c r="O921" s="22">
        <f t="shared" ca="1" si="473"/>
        <v>280728.2196264416</v>
      </c>
      <c r="P921" s="22">
        <f t="shared" ca="1" si="473"/>
        <v>-102100.48463083198</v>
      </c>
      <c r="Q921" s="22">
        <f t="shared" ca="1" si="473"/>
        <v>0</v>
      </c>
      <c r="R921" s="22">
        <f t="shared" ca="1" si="473"/>
        <v>991354.34966243152</v>
      </c>
      <c r="S921" s="22">
        <f t="shared" ca="1" si="473"/>
        <v>9837.2087701036598</v>
      </c>
      <c r="T921" s="22">
        <f t="shared" ca="1" si="473"/>
        <v>217217.5617431947</v>
      </c>
      <c r="U921" s="22">
        <f t="shared" ca="1" si="473"/>
        <v>-7859438.7507338496</v>
      </c>
      <c r="V921" s="22">
        <f t="shared" ca="1" si="473"/>
        <v>-354942.53525030386</v>
      </c>
      <c r="W921" s="22">
        <f t="shared" ca="1" si="473"/>
        <v>-7987326.5154708549</v>
      </c>
      <c r="X921" s="22">
        <f t="shared" ca="1" si="473"/>
        <v>464351.39162168215</v>
      </c>
      <c r="Y921" s="22">
        <f t="shared" ca="1" si="473"/>
        <v>5543.495996051045</v>
      </c>
      <c r="Z921" s="22">
        <f t="shared" ca="1" si="473"/>
        <v>469894.88761773315</v>
      </c>
      <c r="AA921" s="22">
        <f t="shared" ca="1" si="473"/>
        <v>12176.598516944541</v>
      </c>
      <c r="AB921" s="22">
        <f t="shared" ca="1" si="473"/>
        <v>23591.119554186254</v>
      </c>
      <c r="AC921" s="22">
        <f t="shared" ca="1" si="473"/>
        <v>18168.246379079214</v>
      </c>
    </row>
    <row r="922" spans="2:29" hidden="1" outlineLevel="1">
      <c r="F922" s="42"/>
      <c r="G922" s="17" t="str">
        <f>$G$10</f>
        <v>SUBTRAN</v>
      </c>
      <c r="H922" s="21">
        <f t="shared" ref="H922:AC922" ca="1" si="474">H890+H898+H906+H914</f>
        <v>-9649544.4998955447</v>
      </c>
      <c r="I922" s="22">
        <f t="shared" ca="1" si="474"/>
        <v>-6773504.5342051489</v>
      </c>
      <c r="J922" s="22">
        <f t="shared" ca="1" si="474"/>
        <v>-376262.04876617022</v>
      </c>
      <c r="K922" s="22">
        <f t="shared" ca="1" si="474"/>
        <v>-1776.6360499083441</v>
      </c>
      <c r="L922" s="22">
        <f t="shared" ca="1" si="474"/>
        <v>-16.82639221027345</v>
      </c>
      <c r="M922" s="22">
        <f t="shared" ca="1" si="474"/>
        <v>-378055.51120828884</v>
      </c>
      <c r="N922" s="22">
        <f t="shared" ca="1" si="474"/>
        <v>239341.96888253372</v>
      </c>
      <c r="O922" s="22">
        <f t="shared" ca="1" si="474"/>
        <v>82750.950290251858</v>
      </c>
      <c r="P922" s="22">
        <f t="shared" ca="1" si="474"/>
        <v>-38188.089559033113</v>
      </c>
      <c r="Q922" s="22">
        <f t="shared" ca="1" si="474"/>
        <v>0</v>
      </c>
      <c r="R922" s="22">
        <f t="shared" ca="1" si="474"/>
        <v>283904.82961375249</v>
      </c>
      <c r="S922" s="22">
        <f t="shared" ca="1" si="474"/>
        <v>2813.2098649889394</v>
      </c>
      <c r="T922" s="22">
        <f t="shared" ca="1" si="474"/>
        <v>63947.847246209349</v>
      </c>
      <c r="U922" s="22">
        <f t="shared" ca="1" si="474"/>
        <v>-2992896.4594946881</v>
      </c>
      <c r="V922" s="22">
        <f t="shared" ca="1" si="474"/>
        <v>0</v>
      </c>
      <c r="W922" s="22">
        <f t="shared" ca="1" si="474"/>
        <v>-2926135.4023834895</v>
      </c>
      <c r="X922" s="22">
        <f t="shared" ca="1" si="474"/>
        <v>137449.10151191638</v>
      </c>
      <c r="Y922" s="22">
        <f t="shared" ca="1" si="474"/>
        <v>1673.2301906031214</v>
      </c>
      <c r="Z922" s="22">
        <f t="shared" ca="1" si="474"/>
        <v>139122.3317025195</v>
      </c>
      <c r="AA922" s="22">
        <f t="shared" ca="1" si="474"/>
        <v>3617.8965100190812</v>
      </c>
      <c r="AB922" s="22">
        <f t="shared" ca="1" si="474"/>
        <v>850.54261168085861</v>
      </c>
      <c r="AC922" s="22">
        <f t="shared" ca="1" si="474"/>
        <v>655.34746340418019</v>
      </c>
    </row>
    <row r="923" spans="2:29" hidden="1" outlineLevel="1">
      <c r="F923" s="42"/>
      <c r="G923" s="17" t="str">
        <f>$G$11</f>
        <v>DISTPRI</v>
      </c>
      <c r="H923" s="21">
        <f t="shared" ref="H923:AC923" ca="1" si="475">H891+H899+H907+H915</f>
        <v>23563274.803690445</v>
      </c>
      <c r="I923" s="22">
        <f t="shared" ca="1" si="475"/>
        <v>10924544.71653471</v>
      </c>
      <c r="J923" s="22">
        <f t="shared" ca="1" si="475"/>
        <v>5103087.7181745684</v>
      </c>
      <c r="K923" s="22">
        <f t="shared" ca="1" si="475"/>
        <v>66428.110552853948</v>
      </c>
      <c r="L923" s="22">
        <f t="shared" ca="1" si="475"/>
        <v>0</v>
      </c>
      <c r="M923" s="22">
        <f t="shared" ca="1" si="475"/>
        <v>5169515.8287274223</v>
      </c>
      <c r="N923" s="22">
        <f t="shared" ca="1" si="475"/>
        <v>3092078.4664768311</v>
      </c>
      <c r="O923" s="22">
        <f t="shared" ca="1" si="475"/>
        <v>896510.21837556129</v>
      </c>
      <c r="P923" s="22">
        <f t="shared" ca="1" si="475"/>
        <v>0</v>
      </c>
      <c r="Q923" s="22">
        <f t="shared" ca="1" si="475"/>
        <v>0</v>
      </c>
      <c r="R923" s="22">
        <f t="shared" ca="1" si="475"/>
        <v>3988588.6848523929</v>
      </c>
      <c r="S923" s="22">
        <f t="shared" ca="1" si="475"/>
        <v>112446.08793083265</v>
      </c>
      <c r="T923" s="22">
        <f t="shared" ca="1" si="475"/>
        <v>2306430.4757562759</v>
      </c>
      <c r="U923" s="22">
        <f t="shared" ca="1" si="475"/>
        <v>0</v>
      </c>
      <c r="V923" s="22">
        <f t="shared" ca="1" si="475"/>
        <v>0</v>
      </c>
      <c r="W923" s="22">
        <f t="shared" ca="1" si="475"/>
        <v>2418876.5636871085</v>
      </c>
      <c r="X923" s="22">
        <f t="shared" ca="1" si="475"/>
        <v>1010059.0620502351</v>
      </c>
      <c r="Y923" s="22">
        <f t="shared" ca="1" si="475"/>
        <v>17374.540723258451</v>
      </c>
      <c r="Z923" s="22">
        <f t="shared" ca="1" si="475"/>
        <v>1027433.6027734935</v>
      </c>
      <c r="AA923" s="22">
        <f t="shared" ca="1" si="475"/>
        <v>16739.957858693764</v>
      </c>
      <c r="AB923" s="22">
        <f t="shared" ca="1" si="475"/>
        <v>13385.782419610239</v>
      </c>
      <c r="AC923" s="22">
        <f t="shared" ca="1" si="475"/>
        <v>4189.6668370124498</v>
      </c>
    </row>
    <row r="924" spans="2:29" hidden="1" outlineLevel="1">
      <c r="F924" s="42"/>
      <c r="G924" s="17" t="str">
        <f>$G$12</f>
        <v>DISTSEC</v>
      </c>
      <c r="H924" s="21">
        <f t="shared" ref="H924:AC924" ca="1" si="476">H892+H900+H908+H916</f>
        <v>7323802.4707422592</v>
      </c>
      <c r="I924" s="22">
        <f t="shared" ca="1" si="476"/>
        <v>4423361.3422507551</v>
      </c>
      <c r="J924" s="22">
        <f t="shared" ca="1" si="476"/>
        <v>1619666.0821815697</v>
      </c>
      <c r="K924" s="22">
        <f t="shared" ca="1" si="476"/>
        <v>0</v>
      </c>
      <c r="L924" s="22">
        <f t="shared" ca="1" si="476"/>
        <v>0</v>
      </c>
      <c r="M924" s="22">
        <f t="shared" ca="1" si="476"/>
        <v>1619666.0821815697</v>
      </c>
      <c r="N924" s="22">
        <f t="shared" ca="1" si="476"/>
        <v>852593.81670162221</v>
      </c>
      <c r="O924" s="22">
        <f t="shared" ca="1" si="476"/>
        <v>0</v>
      </c>
      <c r="P924" s="22">
        <f t="shared" ca="1" si="476"/>
        <v>0</v>
      </c>
      <c r="Q924" s="22">
        <f t="shared" ca="1" si="476"/>
        <v>0</v>
      </c>
      <c r="R924" s="22">
        <f t="shared" ca="1" si="476"/>
        <v>852593.81670162221</v>
      </c>
      <c r="S924" s="22">
        <f t="shared" ca="1" si="476"/>
        <v>25493.197735334281</v>
      </c>
      <c r="T924" s="22">
        <f t="shared" ca="1" si="476"/>
        <v>0</v>
      </c>
      <c r="U924" s="22">
        <f t="shared" ca="1" si="476"/>
        <v>0</v>
      </c>
      <c r="V924" s="22">
        <f t="shared" ca="1" si="476"/>
        <v>0</v>
      </c>
      <c r="W924" s="22">
        <f t="shared" ca="1" si="476"/>
        <v>25493.197735334281</v>
      </c>
      <c r="X924" s="22">
        <f t="shared" ca="1" si="476"/>
        <v>286291.53147105046</v>
      </c>
      <c r="Y924" s="22">
        <f t="shared" ca="1" si="476"/>
        <v>0</v>
      </c>
      <c r="Z924" s="22">
        <f t="shared" ca="1" si="476"/>
        <v>286291.53147105046</v>
      </c>
      <c r="AA924" s="22">
        <f t="shared" ca="1" si="476"/>
        <v>4134.9133385938239</v>
      </c>
      <c r="AB924" s="22">
        <f t="shared" ca="1" si="476"/>
        <v>86440.576760717173</v>
      </c>
      <c r="AC924" s="22">
        <f t="shared" ca="1" si="476"/>
        <v>25821.010302618266</v>
      </c>
    </row>
    <row r="925" spans="2:29" hidden="1" outlineLevel="1">
      <c r="F925" s="42"/>
      <c r="G925" s="17" t="str">
        <f>$G$13</f>
        <v>ENERGY</v>
      </c>
      <c r="H925" s="21">
        <f t="shared" ref="H925:AC925" ca="1" si="477">H893+H901+H909+H917</f>
        <v>191167531.6766504</v>
      </c>
      <c r="I925" s="22">
        <f t="shared" ca="1" si="477"/>
        <v>72627093.162363455</v>
      </c>
      <c r="J925" s="22">
        <f t="shared" ca="1" si="477"/>
        <v>21996662.199745864</v>
      </c>
      <c r="K925" s="22">
        <f t="shared" ca="1" si="477"/>
        <v>250854.91539954682</v>
      </c>
      <c r="L925" s="22">
        <f t="shared" ca="1" si="477"/>
        <v>12536.978812875954</v>
      </c>
      <c r="M925" s="22">
        <f t="shared" ca="1" si="477"/>
        <v>22260054.093958288</v>
      </c>
      <c r="N925" s="22">
        <f t="shared" ca="1" si="477"/>
        <v>11620761.345076956</v>
      </c>
      <c r="O925" s="22">
        <f t="shared" ca="1" si="477"/>
        <v>3245593.1005019853</v>
      </c>
      <c r="P925" s="22">
        <f t="shared" ca="1" si="477"/>
        <v>508454.30235289619</v>
      </c>
      <c r="Q925" s="22">
        <f t="shared" ca="1" si="477"/>
        <v>0</v>
      </c>
      <c r="R925" s="22">
        <f t="shared" ca="1" si="477"/>
        <v>15374808.747931838</v>
      </c>
      <c r="S925" s="22">
        <f t="shared" ca="1" si="477"/>
        <v>543283.69565634069</v>
      </c>
      <c r="T925" s="22">
        <f t="shared" ca="1" si="477"/>
        <v>12457707.912991002</v>
      </c>
      <c r="U925" s="22">
        <f t="shared" ca="1" si="477"/>
        <v>55074829.802142933</v>
      </c>
      <c r="V925" s="22">
        <f t="shared" ca="1" si="477"/>
        <v>7912482.3848194079</v>
      </c>
      <c r="W925" s="22">
        <f t="shared" ca="1" si="477"/>
        <v>75988303.795609683</v>
      </c>
      <c r="X925" s="22">
        <f t="shared" ca="1" si="477"/>
        <v>3289262.2317634453</v>
      </c>
      <c r="Y925" s="22">
        <f t="shared" ca="1" si="477"/>
        <v>61126.994301471816</v>
      </c>
      <c r="Z925" s="22">
        <f t="shared" ca="1" si="477"/>
        <v>3350389.2260649172</v>
      </c>
      <c r="AA925" s="22">
        <f t="shared" ca="1" si="477"/>
        <v>50998.267623525979</v>
      </c>
      <c r="AB925" s="22">
        <f t="shared" ca="1" si="477"/>
        <v>1210297.1849292945</v>
      </c>
      <c r="AC925" s="22">
        <f t="shared" ca="1" si="477"/>
        <v>305587.19816936034</v>
      </c>
    </row>
    <row r="926" spans="2:29" hidden="1" outlineLevel="1">
      <c r="F926" s="42"/>
      <c r="G926" s="17" t="str">
        <f>$G$14</f>
        <v>CUSTOMER</v>
      </c>
      <c r="H926" s="21">
        <f t="shared" ref="H926:AC926" ca="1" si="478">H894+H902+H910+H918</f>
        <v>87750442.790160447</v>
      </c>
      <c r="I926" s="22">
        <f t="shared" ca="1" si="478"/>
        <v>58679168.762825735</v>
      </c>
      <c r="J926" s="22">
        <f t="shared" ca="1" si="478"/>
        <v>20767455.176729478</v>
      </c>
      <c r="K926" s="22">
        <f t="shared" ca="1" si="478"/>
        <v>229749.5808406907</v>
      </c>
      <c r="L926" s="22">
        <f t="shared" ca="1" si="478"/>
        <v>17085.028873882016</v>
      </c>
      <c r="M926" s="22">
        <f t="shared" ca="1" si="478"/>
        <v>21014289.786444053</v>
      </c>
      <c r="N926" s="22">
        <f t="shared" ca="1" si="478"/>
        <v>495322.98718578165</v>
      </c>
      <c r="O926" s="22">
        <f t="shared" ca="1" si="478"/>
        <v>166008.05405586836</v>
      </c>
      <c r="P926" s="22">
        <f t="shared" ca="1" si="478"/>
        <v>36152.672563899454</v>
      </c>
      <c r="Q926" s="22">
        <f t="shared" ca="1" si="478"/>
        <v>0</v>
      </c>
      <c r="R926" s="22">
        <f t="shared" ca="1" si="478"/>
        <v>697483.71380554955</v>
      </c>
      <c r="S926" s="22">
        <f t="shared" ca="1" si="478"/>
        <v>4009.082126008891</v>
      </c>
      <c r="T926" s="22">
        <f t="shared" ca="1" si="478"/>
        <v>112564.46680110012</v>
      </c>
      <c r="U926" s="22">
        <f t="shared" ca="1" si="478"/>
        <v>109872.60159919395</v>
      </c>
      <c r="V926" s="22">
        <f t="shared" ca="1" si="478"/>
        <v>29481.13359301932</v>
      </c>
      <c r="W926" s="22">
        <f t="shared" ca="1" si="478"/>
        <v>255927.28411932228</v>
      </c>
      <c r="X926" s="22">
        <f t="shared" ca="1" si="478"/>
        <v>178531.93357851336</v>
      </c>
      <c r="Y926" s="22">
        <f t="shared" ca="1" si="478"/>
        <v>1942.1026950720559</v>
      </c>
      <c r="Z926" s="22">
        <f t="shared" ca="1" si="478"/>
        <v>180474.03627358543</v>
      </c>
      <c r="AA926" s="22">
        <f t="shared" ca="1" si="478"/>
        <v>13629.564422669941</v>
      </c>
      <c r="AB926" s="22">
        <f t="shared" ca="1" si="478"/>
        <v>5932936.1752280304</v>
      </c>
      <c r="AC926" s="22">
        <f t="shared" ca="1" si="478"/>
        <v>976533.46704150899</v>
      </c>
    </row>
    <row r="927" spans="2:29" collapsed="1">
      <c r="B927" s="17"/>
      <c r="D927" s="39" t="s">
        <v>524</v>
      </c>
      <c r="E927" s="19">
        <f>E895+E903+E911+E919</f>
        <v>502666638</v>
      </c>
      <c r="F927" s="42"/>
      <c r="G927" s="17" t="str">
        <f>$G$15</f>
        <v>TOTAL</v>
      </c>
      <c r="H927" s="21">
        <f t="shared" ref="H927:AC927" ca="1" si="479">H895+H903+H911+H919</f>
        <v>502666637.99999994</v>
      </c>
      <c r="I927" s="22">
        <f t="shared" ca="1" si="479"/>
        <v>227557562.89048964</v>
      </c>
      <c r="J927" s="135">
        <f t="shared" ca="1" si="479"/>
        <v>78805667.317335486</v>
      </c>
      <c r="K927" s="22">
        <f t="shared" ca="1" si="479"/>
        <v>914466.00384019257</v>
      </c>
      <c r="L927" s="22">
        <f t="shared" ca="1" si="479"/>
        <v>47992.000202366675</v>
      </c>
      <c r="M927" s="22">
        <f t="shared" ca="1" si="479"/>
        <v>79768125.321378052</v>
      </c>
      <c r="N927" s="22">
        <f t="shared" ca="1" si="479"/>
        <v>32912090.131305628</v>
      </c>
      <c r="O927" s="22">
        <f t="shared" ca="1" si="479"/>
        <v>9150366.0357975569</v>
      </c>
      <c r="P927" s="22">
        <f t="shared" ca="1" si="479"/>
        <v>972700.00368938094</v>
      </c>
      <c r="Q927" s="22">
        <f t="shared" ca="1" si="479"/>
        <v>0</v>
      </c>
      <c r="R927" s="22">
        <f t="shared" ca="1" si="479"/>
        <v>43035156.170792565</v>
      </c>
      <c r="S927" s="22">
        <f t="shared" ca="1" si="479"/>
        <v>1317898.0053962455</v>
      </c>
      <c r="T927" s="22">
        <f t="shared" ca="1" si="479"/>
        <v>27807945.106365249</v>
      </c>
      <c r="U927" s="22">
        <f t="shared" ca="1" si="479"/>
        <v>89331010.367193192</v>
      </c>
      <c r="V927" s="22">
        <f t="shared" ca="1" si="479"/>
        <v>14144263.057914888</v>
      </c>
      <c r="W927" s="22">
        <f t="shared" ca="1" si="479"/>
        <v>132601116.53686957</v>
      </c>
      <c r="X927" s="22">
        <f t="shared" ca="1" si="479"/>
        <v>10060915.040317418</v>
      </c>
      <c r="Y927" s="22">
        <f t="shared" ca="1" si="479"/>
        <v>171604.00069038389</v>
      </c>
      <c r="Z927" s="22">
        <f t="shared" ca="1" si="479"/>
        <v>10232519.041007802</v>
      </c>
      <c r="AA927" s="22">
        <f t="shared" ca="1" si="479"/>
        <v>167202.00073675506</v>
      </c>
      <c r="AB927" s="22">
        <f t="shared" ca="1" si="479"/>
        <v>7822241.0326588033</v>
      </c>
      <c r="AC927" s="22">
        <f t="shared" ca="1" si="479"/>
        <v>1482715.0060667011</v>
      </c>
    </row>
    <row r="928" spans="2:29">
      <c r="B928" s="17"/>
      <c r="E928" s="19"/>
      <c r="F928" s="42"/>
      <c r="H928" s="83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</row>
    <row r="929" spans="2:29" hidden="1" outlineLevel="1">
      <c r="F929" s="42" t="str">
        <f>F936</f>
        <v>PROD_ENERGY</v>
      </c>
      <c r="G929" s="17" t="str">
        <f>$G$8</f>
        <v>PRODUCTION</v>
      </c>
      <c r="H929" s="21">
        <f t="shared" ref="H929:H944" si="480">SUBTOTAL(9,I929:AC929)</f>
        <v>0</v>
      </c>
      <c r="I929" s="22">
        <f>VLOOKUP(CONCATENATE($F929," ",$G929),AllocFactorMatrix,(I$4+1),FALSE)*$E936</f>
        <v>0</v>
      </c>
      <c r="J929" s="22">
        <f>VLOOKUP(CONCATENATE($F929," ",$G929),AllocFactorMatrix,(J$4+1),FALSE)*$E936</f>
        <v>0</v>
      </c>
      <c r="K929" s="22">
        <f>VLOOKUP(CONCATENATE($F929," ",$G929),AllocFactorMatrix,(K$4+1),FALSE)*$E936</f>
        <v>0</v>
      </c>
      <c r="L929" s="22">
        <f>VLOOKUP(CONCATENATE($F929," ",$G929),AllocFactorMatrix,(L$4+1),FALSE)*$E936</f>
        <v>0</v>
      </c>
      <c r="M929" s="22">
        <f t="shared" ref="M929:M936" si="481">SUBTOTAL(9,J929:L929)</f>
        <v>0</v>
      </c>
      <c r="N929" s="22">
        <f>VLOOKUP(CONCATENATE($F929," ",$G929),AllocFactorMatrix,(N$4+1),FALSE)*$E936</f>
        <v>0</v>
      </c>
      <c r="O929" s="22">
        <f>VLOOKUP(CONCATENATE($F929," ",$G929),AllocFactorMatrix,(O$4+1),FALSE)*$E936</f>
        <v>0</v>
      </c>
      <c r="P929" s="22">
        <f>VLOOKUP(CONCATENATE($F929," ",$G929),AllocFactorMatrix,(P$4+1),FALSE)*$E936</f>
        <v>0</v>
      </c>
      <c r="Q929" s="22">
        <f>VLOOKUP(CONCATENATE($F929," ",$G929),AllocFactorMatrix,(Q$4+1),FALSE)*$E936</f>
        <v>0</v>
      </c>
      <c r="R929" s="22">
        <f>SUBTOTAL(9,N929:Q929)</f>
        <v>0</v>
      </c>
      <c r="S929" s="22">
        <f>VLOOKUP(CONCATENATE($F929," ",$G929),AllocFactorMatrix,(S$4+1),FALSE)*$E936</f>
        <v>0</v>
      </c>
      <c r="T929" s="22">
        <f>VLOOKUP(CONCATENATE($F929," ",$G929),AllocFactorMatrix,(T$4+1),FALSE)*$E936</f>
        <v>0</v>
      </c>
      <c r="U929" s="22">
        <f>VLOOKUP(CONCATENATE($F929," ",$G929),AllocFactorMatrix,(U$4+1),FALSE)*$E936</f>
        <v>0</v>
      </c>
      <c r="V929" s="22">
        <f>VLOOKUP(CONCATENATE($F929," ",$G929),AllocFactorMatrix,(V$4+1),FALSE)*$E936</f>
        <v>0</v>
      </c>
      <c r="W929" s="22">
        <f>SUBTOTAL(9,S929:V929)</f>
        <v>0</v>
      </c>
      <c r="X929" s="22">
        <f>VLOOKUP(CONCATENATE($F929," ",$G929),AllocFactorMatrix,(X$4+1),FALSE)*$E936</f>
        <v>0</v>
      </c>
      <c r="Y929" s="22">
        <f>VLOOKUP(CONCATENATE($F929," ",$G929),AllocFactorMatrix,(Y$4+1),FALSE)*$E936</f>
        <v>0</v>
      </c>
      <c r="Z929" s="22">
        <f t="shared" ref="Z929:Z936" si="482">SUBTOTAL(9,X929:Y929)</f>
        <v>0</v>
      </c>
      <c r="AA929" s="22">
        <f>VLOOKUP(CONCATENATE($F929," ",$G929),AllocFactorMatrix,(AA$4+1),FALSE)*$E936</f>
        <v>0</v>
      </c>
      <c r="AB929" s="22">
        <f>VLOOKUP(CONCATENATE($F929," ",$G929),AllocFactorMatrix,(AB$4+1),FALSE)*$E936</f>
        <v>0</v>
      </c>
      <c r="AC929" s="22">
        <f>VLOOKUP(CONCATENATE($F929," ",$G929),AllocFactorMatrix,(AC$4+1),FALSE)*$E936</f>
        <v>0</v>
      </c>
    </row>
    <row r="930" spans="2:29" hidden="1" outlineLevel="1">
      <c r="F930" s="42" t="str">
        <f>F936</f>
        <v>PROD_ENERGY</v>
      </c>
      <c r="G930" s="17" t="str">
        <f>$G$9</f>
        <v>BULKTRAN</v>
      </c>
      <c r="H930" s="21">
        <f t="shared" si="480"/>
        <v>0</v>
      </c>
      <c r="I930" s="22">
        <f>VLOOKUP(CONCATENATE($F930," ",$G930),AllocFactorMatrix,(I$4+1),FALSE)*$E936</f>
        <v>0</v>
      </c>
      <c r="J930" s="22">
        <f>VLOOKUP(CONCATENATE($F930," ",$G930),AllocFactorMatrix,(J$4+1),FALSE)*$E936</f>
        <v>0</v>
      </c>
      <c r="K930" s="22">
        <f>VLOOKUP(CONCATENATE($F930," ",$G930),AllocFactorMatrix,(K$4+1),FALSE)*$E936</f>
        <v>0</v>
      </c>
      <c r="L930" s="22">
        <f>VLOOKUP(CONCATENATE($F930," ",$G930),AllocFactorMatrix,(L$4+1),FALSE)*$E936</f>
        <v>0</v>
      </c>
      <c r="M930" s="22">
        <f t="shared" si="481"/>
        <v>0</v>
      </c>
      <c r="N930" s="22">
        <f>VLOOKUP(CONCATENATE($F930," ",$G930),AllocFactorMatrix,(N$4+1),FALSE)*$E936</f>
        <v>0</v>
      </c>
      <c r="O930" s="22">
        <f>VLOOKUP(CONCATENATE($F930," ",$G930),AllocFactorMatrix,(O$4+1),FALSE)*$E936</f>
        <v>0</v>
      </c>
      <c r="P930" s="22">
        <f>VLOOKUP(CONCATENATE($F930," ",$G930),AllocFactorMatrix,(P$4+1),FALSE)*$E936</f>
        <v>0</v>
      </c>
      <c r="Q930" s="22">
        <f>VLOOKUP(CONCATENATE($F930," ",$G930),AllocFactorMatrix,(Q$4+1),FALSE)*$E936</f>
        <v>0</v>
      </c>
      <c r="R930" s="22">
        <f t="shared" ref="R930:R936" si="483">SUBTOTAL(9,N930:Q930)</f>
        <v>0</v>
      </c>
      <c r="S930" s="22">
        <f>VLOOKUP(CONCATENATE($F930," ",$G930),AllocFactorMatrix,(S$4+1),FALSE)*$E936</f>
        <v>0</v>
      </c>
      <c r="T930" s="22">
        <f>VLOOKUP(CONCATENATE($F930," ",$G930),AllocFactorMatrix,(T$4+1),FALSE)*$E936</f>
        <v>0</v>
      </c>
      <c r="U930" s="22">
        <f>VLOOKUP(CONCATENATE($F930," ",$G930),AllocFactorMatrix,(U$4+1),FALSE)*$E936</f>
        <v>0</v>
      </c>
      <c r="V930" s="22">
        <f>VLOOKUP(CONCATENATE($F930," ",$G930),AllocFactorMatrix,(V$4+1),FALSE)*$E936</f>
        <v>0</v>
      </c>
      <c r="W930" s="22">
        <f t="shared" ref="W930:W936" si="484">SUBTOTAL(9,S930:V930)</f>
        <v>0</v>
      </c>
      <c r="X930" s="22">
        <f>VLOOKUP(CONCATENATE($F930," ",$G930),AllocFactorMatrix,(X$4+1),FALSE)*$E936</f>
        <v>0</v>
      </c>
      <c r="Y930" s="22">
        <f>VLOOKUP(CONCATENATE($F930," ",$G930),AllocFactorMatrix,(Y$4+1),FALSE)*$E936</f>
        <v>0</v>
      </c>
      <c r="Z930" s="22">
        <f t="shared" si="482"/>
        <v>0</v>
      </c>
      <c r="AA930" s="22">
        <f>VLOOKUP(CONCATENATE($F930," ",$G930),AllocFactorMatrix,(AA$4+1),FALSE)*$E936</f>
        <v>0</v>
      </c>
      <c r="AB930" s="22">
        <f>VLOOKUP(CONCATENATE($F930," ",$G930),AllocFactorMatrix,(AB$4+1),FALSE)*$E936</f>
        <v>0</v>
      </c>
      <c r="AC930" s="22">
        <f>VLOOKUP(CONCATENATE($F930," ",$G930),AllocFactorMatrix,(AC$4+1),FALSE)*$E936</f>
        <v>0</v>
      </c>
    </row>
    <row r="931" spans="2:29" hidden="1" outlineLevel="1">
      <c r="F931" s="42" t="str">
        <f>F936</f>
        <v>PROD_ENERGY</v>
      </c>
      <c r="G931" s="17" t="str">
        <f>$G$10</f>
        <v>SUBTRAN</v>
      </c>
      <c r="H931" s="21">
        <f t="shared" si="480"/>
        <v>0</v>
      </c>
      <c r="I931" s="22">
        <f>VLOOKUP(CONCATENATE($F931," ",$G931),AllocFactorMatrix,(I$4+1),FALSE)*$E936</f>
        <v>0</v>
      </c>
      <c r="J931" s="22">
        <f>VLOOKUP(CONCATENATE($F931," ",$G931),AllocFactorMatrix,(J$4+1),FALSE)*$E936</f>
        <v>0</v>
      </c>
      <c r="K931" s="22">
        <f>VLOOKUP(CONCATENATE($F931," ",$G931),AllocFactorMatrix,(K$4+1),FALSE)*$E936</f>
        <v>0</v>
      </c>
      <c r="L931" s="22">
        <f>VLOOKUP(CONCATENATE($F931," ",$G931),AllocFactorMatrix,(L$4+1),FALSE)*$E936</f>
        <v>0</v>
      </c>
      <c r="M931" s="22">
        <f t="shared" si="481"/>
        <v>0</v>
      </c>
      <c r="N931" s="22">
        <f>VLOOKUP(CONCATENATE($F931," ",$G931),AllocFactorMatrix,(N$4+1),FALSE)*$E936</f>
        <v>0</v>
      </c>
      <c r="O931" s="22">
        <f>VLOOKUP(CONCATENATE($F931," ",$G931),AllocFactorMatrix,(O$4+1),FALSE)*$E936</f>
        <v>0</v>
      </c>
      <c r="P931" s="22">
        <f>VLOOKUP(CONCATENATE($F931," ",$G931),AllocFactorMatrix,(P$4+1),FALSE)*$E936</f>
        <v>0</v>
      </c>
      <c r="Q931" s="22">
        <f>VLOOKUP(CONCATENATE($F931," ",$G931),AllocFactorMatrix,(Q$4+1),FALSE)*$E936</f>
        <v>0</v>
      </c>
      <c r="R931" s="22">
        <f t="shared" si="483"/>
        <v>0</v>
      </c>
      <c r="S931" s="22">
        <f>VLOOKUP(CONCATENATE($F931," ",$G931),AllocFactorMatrix,(S$4+1),FALSE)*$E936</f>
        <v>0</v>
      </c>
      <c r="T931" s="22">
        <f>VLOOKUP(CONCATENATE($F931," ",$G931),AllocFactorMatrix,(T$4+1),FALSE)*$E936</f>
        <v>0</v>
      </c>
      <c r="U931" s="22">
        <f>VLOOKUP(CONCATENATE($F931," ",$G931),AllocFactorMatrix,(U$4+1),FALSE)*$E936</f>
        <v>0</v>
      </c>
      <c r="V931" s="22">
        <f>VLOOKUP(CONCATENATE($F931," ",$G931),AllocFactorMatrix,(V$4+1),FALSE)*$E936</f>
        <v>0</v>
      </c>
      <c r="W931" s="22">
        <f t="shared" si="484"/>
        <v>0</v>
      </c>
      <c r="X931" s="22">
        <f>VLOOKUP(CONCATENATE($F931," ",$G931),AllocFactorMatrix,(X$4+1),FALSE)*$E936</f>
        <v>0</v>
      </c>
      <c r="Y931" s="22">
        <f>VLOOKUP(CONCATENATE($F931," ",$G931),AllocFactorMatrix,(Y$4+1),FALSE)*$E936</f>
        <v>0</v>
      </c>
      <c r="Z931" s="22">
        <f t="shared" si="482"/>
        <v>0</v>
      </c>
      <c r="AA931" s="22">
        <f>VLOOKUP(CONCATENATE($F931," ",$G931),AllocFactorMatrix,(AA$4+1),FALSE)*$E936</f>
        <v>0</v>
      </c>
      <c r="AB931" s="22">
        <f>VLOOKUP(CONCATENATE($F931," ",$G931),AllocFactorMatrix,(AB$4+1),FALSE)*$E936</f>
        <v>0</v>
      </c>
      <c r="AC931" s="22">
        <f>VLOOKUP(CONCATENATE($F931," ",$G931),AllocFactorMatrix,(AC$4+1),FALSE)*$E936</f>
        <v>0</v>
      </c>
    </row>
    <row r="932" spans="2:29" hidden="1" outlineLevel="1">
      <c r="F932" s="42" t="str">
        <f>F936</f>
        <v>PROD_ENERGY</v>
      </c>
      <c r="G932" s="17" t="str">
        <f>$G$11</f>
        <v>DISTPRI</v>
      </c>
      <c r="H932" s="21">
        <f t="shared" si="480"/>
        <v>0</v>
      </c>
      <c r="I932" s="22">
        <f>VLOOKUP(CONCATENATE($F932," ",$G932),AllocFactorMatrix,(I$4+1),FALSE)*$E936</f>
        <v>0</v>
      </c>
      <c r="J932" s="22">
        <f>VLOOKUP(CONCATENATE($F932," ",$G932),AllocFactorMatrix,(J$4+1),FALSE)*$E936</f>
        <v>0</v>
      </c>
      <c r="K932" s="22">
        <f>VLOOKUP(CONCATENATE($F932," ",$G932),AllocFactorMatrix,(K$4+1),FALSE)*$E936</f>
        <v>0</v>
      </c>
      <c r="L932" s="22">
        <f>VLOOKUP(CONCATENATE($F932," ",$G932),AllocFactorMatrix,(L$4+1),FALSE)*$E936</f>
        <v>0</v>
      </c>
      <c r="M932" s="22">
        <f t="shared" si="481"/>
        <v>0</v>
      </c>
      <c r="N932" s="22">
        <f>VLOOKUP(CONCATENATE($F932," ",$G932),AllocFactorMatrix,(N$4+1),FALSE)*$E936</f>
        <v>0</v>
      </c>
      <c r="O932" s="22">
        <f>VLOOKUP(CONCATENATE($F932," ",$G932),AllocFactorMatrix,(O$4+1),FALSE)*$E936</f>
        <v>0</v>
      </c>
      <c r="P932" s="22">
        <f>VLOOKUP(CONCATENATE($F932," ",$G932),AllocFactorMatrix,(P$4+1),FALSE)*$E936</f>
        <v>0</v>
      </c>
      <c r="Q932" s="22">
        <f>VLOOKUP(CONCATENATE($F932," ",$G932),AllocFactorMatrix,(Q$4+1),FALSE)*$E936</f>
        <v>0</v>
      </c>
      <c r="R932" s="22">
        <f t="shared" si="483"/>
        <v>0</v>
      </c>
      <c r="S932" s="22">
        <f>VLOOKUP(CONCATENATE($F932," ",$G932),AllocFactorMatrix,(S$4+1),FALSE)*$E936</f>
        <v>0</v>
      </c>
      <c r="T932" s="22">
        <f>VLOOKUP(CONCATENATE($F932," ",$G932),AllocFactorMatrix,(T$4+1),FALSE)*$E936</f>
        <v>0</v>
      </c>
      <c r="U932" s="22">
        <f>VLOOKUP(CONCATENATE($F932," ",$G932),AllocFactorMatrix,(U$4+1),FALSE)*$E936</f>
        <v>0</v>
      </c>
      <c r="V932" s="22">
        <f>VLOOKUP(CONCATENATE($F932," ",$G932),AllocFactorMatrix,(V$4+1),FALSE)*$E936</f>
        <v>0</v>
      </c>
      <c r="W932" s="22">
        <f t="shared" si="484"/>
        <v>0</v>
      </c>
      <c r="X932" s="22">
        <f>VLOOKUP(CONCATENATE($F932," ",$G932),AllocFactorMatrix,(X$4+1),FALSE)*$E936</f>
        <v>0</v>
      </c>
      <c r="Y932" s="22">
        <f>VLOOKUP(CONCATENATE($F932," ",$G932),AllocFactorMatrix,(Y$4+1),FALSE)*$E936</f>
        <v>0</v>
      </c>
      <c r="Z932" s="22">
        <f t="shared" si="482"/>
        <v>0</v>
      </c>
      <c r="AA932" s="22">
        <f>VLOOKUP(CONCATENATE($F932," ",$G932),AllocFactorMatrix,(AA$4+1),FALSE)*$E936</f>
        <v>0</v>
      </c>
      <c r="AB932" s="22">
        <f>VLOOKUP(CONCATENATE($F932," ",$G932),AllocFactorMatrix,(AB$4+1),FALSE)*$E936</f>
        <v>0</v>
      </c>
      <c r="AC932" s="22">
        <f>VLOOKUP(CONCATENATE($F932," ",$G932),AllocFactorMatrix,(AC$4+1),FALSE)*$E936</f>
        <v>0</v>
      </c>
    </row>
    <row r="933" spans="2:29" hidden="1" outlineLevel="1">
      <c r="F933" s="42" t="str">
        <f>F936</f>
        <v>PROD_ENERGY</v>
      </c>
      <c r="G933" s="17" t="str">
        <f>$G$12</f>
        <v>DISTSEC</v>
      </c>
      <c r="H933" s="21">
        <f t="shared" si="480"/>
        <v>0</v>
      </c>
      <c r="I933" s="22">
        <f>VLOOKUP(CONCATENATE($F933," ",$G933),AllocFactorMatrix,(I$4+1),FALSE)*$E936</f>
        <v>0</v>
      </c>
      <c r="J933" s="22">
        <f>VLOOKUP(CONCATENATE($F933," ",$G933),AllocFactorMatrix,(J$4+1),FALSE)*$E936</f>
        <v>0</v>
      </c>
      <c r="K933" s="22">
        <f>VLOOKUP(CONCATENATE($F933," ",$G933),AllocFactorMatrix,(K$4+1),FALSE)*$E936</f>
        <v>0</v>
      </c>
      <c r="L933" s="22">
        <f>VLOOKUP(CONCATENATE($F933," ",$G933),AllocFactorMatrix,(L$4+1),FALSE)*$E936</f>
        <v>0</v>
      </c>
      <c r="M933" s="22">
        <f t="shared" si="481"/>
        <v>0</v>
      </c>
      <c r="N933" s="22">
        <f>VLOOKUP(CONCATENATE($F933," ",$G933),AllocFactorMatrix,(N$4+1),FALSE)*$E936</f>
        <v>0</v>
      </c>
      <c r="O933" s="22">
        <f>VLOOKUP(CONCATENATE($F933," ",$G933),AllocFactorMatrix,(O$4+1),FALSE)*$E936</f>
        <v>0</v>
      </c>
      <c r="P933" s="22">
        <f>VLOOKUP(CONCATENATE($F933," ",$G933),AllocFactorMatrix,(P$4+1),FALSE)*$E936</f>
        <v>0</v>
      </c>
      <c r="Q933" s="22">
        <f>VLOOKUP(CONCATENATE($F933," ",$G933),AllocFactorMatrix,(Q$4+1),FALSE)*$E936</f>
        <v>0</v>
      </c>
      <c r="R933" s="22">
        <f t="shared" si="483"/>
        <v>0</v>
      </c>
      <c r="S933" s="22">
        <f>VLOOKUP(CONCATENATE($F933," ",$G933),AllocFactorMatrix,(S$4+1),FALSE)*$E936</f>
        <v>0</v>
      </c>
      <c r="T933" s="22">
        <f>VLOOKUP(CONCATENATE($F933," ",$G933),AllocFactorMatrix,(T$4+1),FALSE)*$E936</f>
        <v>0</v>
      </c>
      <c r="U933" s="22">
        <f>VLOOKUP(CONCATENATE($F933," ",$G933),AllocFactorMatrix,(U$4+1),FALSE)*$E936</f>
        <v>0</v>
      </c>
      <c r="V933" s="22">
        <f>VLOOKUP(CONCATENATE($F933," ",$G933),AllocFactorMatrix,(V$4+1),FALSE)*$E936</f>
        <v>0</v>
      </c>
      <c r="W933" s="22">
        <f t="shared" si="484"/>
        <v>0</v>
      </c>
      <c r="X933" s="22">
        <f>VLOOKUP(CONCATENATE($F933," ",$G933),AllocFactorMatrix,(X$4+1),FALSE)*$E936</f>
        <v>0</v>
      </c>
      <c r="Y933" s="22">
        <f>VLOOKUP(CONCATENATE($F933," ",$G933),AllocFactorMatrix,(Y$4+1),FALSE)*$E936</f>
        <v>0</v>
      </c>
      <c r="Z933" s="22">
        <f t="shared" si="482"/>
        <v>0</v>
      </c>
      <c r="AA933" s="22">
        <f>VLOOKUP(CONCATENATE($F933," ",$G933),AllocFactorMatrix,(AA$4+1),FALSE)*$E936</f>
        <v>0</v>
      </c>
      <c r="AB933" s="22">
        <f>VLOOKUP(CONCATENATE($F933," ",$G933),AllocFactorMatrix,(AB$4+1),FALSE)*$E936</f>
        <v>0</v>
      </c>
      <c r="AC933" s="22">
        <f>VLOOKUP(CONCATENATE($F933," ",$G933),AllocFactorMatrix,(AC$4+1),FALSE)*$E936</f>
        <v>0</v>
      </c>
    </row>
    <row r="934" spans="2:29" hidden="1" outlineLevel="1">
      <c r="F934" s="42" t="str">
        <f>F936</f>
        <v>PROD_ENERGY</v>
      </c>
      <c r="G934" s="17" t="str">
        <f>$G$13</f>
        <v>ENERGY</v>
      </c>
      <c r="H934" s="21">
        <f t="shared" si="480"/>
        <v>45625369.999999993</v>
      </c>
      <c r="I934" s="22">
        <f>VLOOKUP(CONCATENATE($F934," ",$G934),AllocFactorMatrix,(I$4+1),FALSE)*$E936</f>
        <v>16763611.541928826</v>
      </c>
      <c r="J934" s="22">
        <f>VLOOKUP(CONCATENATE($F934," ",$G934),AllocFactorMatrix,(J$4+1),FALSE)*$E936</f>
        <v>5295430.6751680672</v>
      </c>
      <c r="K934" s="22">
        <f>VLOOKUP(CONCATENATE($F934," ",$G934),AllocFactorMatrix,(K$4+1),FALSE)*$E936</f>
        <v>66132.293685324505</v>
      </c>
      <c r="L934" s="22">
        <f>VLOOKUP(CONCATENATE($F934," ",$G934),AllocFactorMatrix,(L$4+1),FALSE)*$E936</f>
        <v>3350.1118234839009</v>
      </c>
      <c r="M934" s="22">
        <f t="shared" si="481"/>
        <v>5364913.080676876</v>
      </c>
      <c r="N934" s="22">
        <f>VLOOKUP(CONCATENATE($F934," ",$G934),AllocFactorMatrix,(N$4+1),FALSE)*$E936</f>
        <v>2682899.9910004754</v>
      </c>
      <c r="O934" s="22">
        <f>VLOOKUP(CONCATENATE($F934," ",$G934),AllocFactorMatrix,(O$4+1),FALSE)*$E936</f>
        <v>723775.80485243839</v>
      </c>
      <c r="P934" s="22">
        <f>VLOOKUP(CONCATENATE($F934," ",$G934),AllocFactorMatrix,(P$4+1),FALSE)*$E936</f>
        <v>112784.86894197497</v>
      </c>
      <c r="Q934" s="22">
        <f>VLOOKUP(CONCATENATE($F934," ",$G934),AllocFactorMatrix,(Q$4+1),FALSE)*$E936</f>
        <v>0</v>
      </c>
      <c r="R934" s="22">
        <f t="shared" si="483"/>
        <v>3519460.6647948883</v>
      </c>
      <c r="S934" s="22">
        <f>VLOOKUP(CONCATENATE($F934," ",$G934),AllocFactorMatrix,(S$4+1),FALSE)*$E936</f>
        <v>135115.7631702472</v>
      </c>
      <c r="T934" s="22">
        <f>VLOOKUP(CONCATENATE($F934," ",$G934),AllocFactorMatrix,(T$4+1),FALSE)*$E936</f>
        <v>2670739.3627460422</v>
      </c>
      <c r="U934" s="22">
        <f>VLOOKUP(CONCATENATE($F934," ",$G934),AllocFactorMatrix,(U$4+1),FALSE)*$E936</f>
        <v>14040359.175299762</v>
      </c>
      <c r="V934" s="22">
        <f>VLOOKUP(CONCATENATE($F934," ",$G934),AllocFactorMatrix,(V$4+1),FALSE)*$E936</f>
        <v>1963303.252129494</v>
      </c>
      <c r="W934" s="22">
        <f t="shared" si="484"/>
        <v>18809517.553345546</v>
      </c>
      <c r="X934" s="22">
        <f>VLOOKUP(CONCATENATE($F934," ",$G934),AllocFactorMatrix,(X$4+1),FALSE)*$E936</f>
        <v>754317.79548930889</v>
      </c>
      <c r="Y934" s="22">
        <f>VLOOKUP(CONCATENATE($F934," ",$G934),AllocFactorMatrix,(Y$4+1),FALSE)*$E936</f>
        <v>14263.517463117872</v>
      </c>
      <c r="Z934" s="22">
        <f t="shared" si="482"/>
        <v>768581.31295242673</v>
      </c>
      <c r="AA934" s="22">
        <f>VLOOKUP(CONCATENATE($F934," ",$G934),AllocFactorMatrix,(AA$4+1),FALSE)*$E936</f>
        <v>14227.503430228347</v>
      </c>
      <c r="AB934" s="22">
        <f>VLOOKUP(CONCATENATE($F934," ",$G934),AllocFactorMatrix,(AB$4+1),FALSE)*$E936</f>
        <v>311929.87499328074</v>
      </c>
      <c r="AC934" s="22">
        <f>VLOOKUP(CONCATENATE($F934," ",$G934),AllocFactorMatrix,(AC$4+1),FALSE)*$E936</f>
        <v>73128.467877925883</v>
      </c>
    </row>
    <row r="935" spans="2:29" hidden="1" outlineLevel="1">
      <c r="F935" s="42" t="str">
        <f>F936</f>
        <v>PROD_ENERGY</v>
      </c>
      <c r="G935" s="17" t="str">
        <f>$G$14</f>
        <v>CUSTOMER</v>
      </c>
      <c r="H935" s="21">
        <f t="shared" si="480"/>
        <v>0</v>
      </c>
      <c r="I935" s="22">
        <f>VLOOKUP(CONCATENATE($F935," ",$G935),AllocFactorMatrix,(I$4+1),FALSE)*$E936</f>
        <v>0</v>
      </c>
      <c r="J935" s="22">
        <f>VLOOKUP(CONCATENATE($F935," ",$G935),AllocFactorMatrix,(J$4+1),FALSE)*$E936</f>
        <v>0</v>
      </c>
      <c r="K935" s="22">
        <f>VLOOKUP(CONCATENATE($F935," ",$G935),AllocFactorMatrix,(K$4+1),FALSE)*$E936</f>
        <v>0</v>
      </c>
      <c r="L935" s="22">
        <f>VLOOKUP(CONCATENATE($F935," ",$G935),AllocFactorMatrix,(L$4+1),FALSE)*$E936</f>
        <v>0</v>
      </c>
      <c r="M935" s="22">
        <f t="shared" si="481"/>
        <v>0</v>
      </c>
      <c r="N935" s="22">
        <f>VLOOKUP(CONCATENATE($F935," ",$G935),AllocFactorMatrix,(N$4+1),FALSE)*$E936</f>
        <v>0</v>
      </c>
      <c r="O935" s="22">
        <f>VLOOKUP(CONCATENATE($F935," ",$G935),AllocFactorMatrix,(O$4+1),FALSE)*$E936</f>
        <v>0</v>
      </c>
      <c r="P935" s="22">
        <f>VLOOKUP(CONCATENATE($F935," ",$G935),AllocFactorMatrix,(P$4+1),FALSE)*$E936</f>
        <v>0</v>
      </c>
      <c r="Q935" s="22">
        <f>VLOOKUP(CONCATENATE($F935," ",$G935),AllocFactorMatrix,(Q$4+1),FALSE)*$E936</f>
        <v>0</v>
      </c>
      <c r="R935" s="22">
        <f t="shared" si="483"/>
        <v>0</v>
      </c>
      <c r="S935" s="22">
        <f>VLOOKUP(CONCATENATE($F935," ",$G935),AllocFactorMatrix,(S$4+1),FALSE)*$E936</f>
        <v>0</v>
      </c>
      <c r="T935" s="22">
        <f>VLOOKUP(CONCATENATE($F935," ",$G935),AllocFactorMatrix,(T$4+1),FALSE)*$E936</f>
        <v>0</v>
      </c>
      <c r="U935" s="22">
        <f>VLOOKUP(CONCATENATE($F935," ",$G935),AllocFactorMatrix,(U$4+1),FALSE)*$E936</f>
        <v>0</v>
      </c>
      <c r="V935" s="22">
        <f>VLOOKUP(CONCATENATE($F935," ",$G935),AllocFactorMatrix,(V$4+1),FALSE)*$E936</f>
        <v>0</v>
      </c>
      <c r="W935" s="22">
        <f t="shared" si="484"/>
        <v>0</v>
      </c>
      <c r="X935" s="22">
        <f>VLOOKUP(CONCATENATE($F935," ",$G935),AllocFactorMatrix,(X$4+1),FALSE)*$E936</f>
        <v>0</v>
      </c>
      <c r="Y935" s="22">
        <f>VLOOKUP(CONCATENATE($F935," ",$G935),AllocFactorMatrix,(Y$4+1),FALSE)*$E936</f>
        <v>0</v>
      </c>
      <c r="Z935" s="22">
        <f t="shared" si="482"/>
        <v>0</v>
      </c>
      <c r="AA935" s="22">
        <f>VLOOKUP(CONCATENATE($F935," ",$G935),AllocFactorMatrix,(AA$4+1),FALSE)*$E936</f>
        <v>0</v>
      </c>
      <c r="AB935" s="22">
        <f>VLOOKUP(CONCATENATE($F935," ",$G935),AllocFactorMatrix,(AB$4+1),FALSE)*$E936</f>
        <v>0</v>
      </c>
      <c r="AC935" s="22">
        <f>VLOOKUP(CONCATENATE($F935," ",$G935),AllocFactorMatrix,(AC$4+1),FALSE)*$E936</f>
        <v>0</v>
      </c>
    </row>
    <row r="936" spans="2:29" collapsed="1">
      <c r="B936" s="17"/>
      <c r="D936" s="39" t="s">
        <v>436</v>
      </c>
      <c r="E936" s="19">
        <v>45625370</v>
      </c>
      <c r="F936" s="42" t="s">
        <v>31</v>
      </c>
      <c r="G936" s="17" t="str">
        <f>$G$15</f>
        <v>TOTAL</v>
      </c>
      <c r="H936" s="21">
        <f t="shared" si="480"/>
        <v>45625369.999999993</v>
      </c>
      <c r="I936" s="22">
        <f>VLOOKUP(CONCATENATE($F936," ",$G936),AllocFactorMatrix,(I$4+1),FALSE)*$E936</f>
        <v>16763611.541928826</v>
      </c>
      <c r="J936" s="22">
        <f>VLOOKUP(CONCATENATE($F936," ",$G936),AllocFactorMatrix,(J$4+1),FALSE)*$E936</f>
        <v>5295430.6751680672</v>
      </c>
      <c r="K936" s="22">
        <f>VLOOKUP(CONCATENATE($F936," ",$G936),AllocFactorMatrix,(K$4+1),FALSE)*$E936</f>
        <v>66132.293685324505</v>
      </c>
      <c r="L936" s="22">
        <f>VLOOKUP(CONCATENATE($F936," ",$G936),AllocFactorMatrix,(L$4+1),FALSE)*$E936</f>
        <v>3350.1118234839009</v>
      </c>
      <c r="M936" s="22">
        <f t="shared" si="481"/>
        <v>5364913.080676876</v>
      </c>
      <c r="N936" s="22">
        <f>VLOOKUP(CONCATENATE($F936," ",$G936),AllocFactorMatrix,(N$4+1),FALSE)*$E936</f>
        <v>2682899.9910004754</v>
      </c>
      <c r="O936" s="22">
        <f>VLOOKUP(CONCATENATE($F936," ",$G936),AllocFactorMatrix,(O$4+1),FALSE)*$E936</f>
        <v>723775.80485243839</v>
      </c>
      <c r="P936" s="22">
        <f>VLOOKUP(CONCATENATE($F936," ",$G936),AllocFactorMatrix,(P$4+1),FALSE)*$E936</f>
        <v>112784.86894197497</v>
      </c>
      <c r="Q936" s="22">
        <f>VLOOKUP(CONCATENATE($F936," ",$G936),AllocFactorMatrix,(Q$4+1),FALSE)*$E936</f>
        <v>0</v>
      </c>
      <c r="R936" s="22">
        <f t="shared" si="483"/>
        <v>3519460.6647948883</v>
      </c>
      <c r="S936" s="22">
        <f>VLOOKUP(CONCATENATE($F936," ",$G936),AllocFactorMatrix,(S$4+1),FALSE)*$E936</f>
        <v>135115.7631702472</v>
      </c>
      <c r="T936" s="22">
        <f>VLOOKUP(CONCATENATE($F936," ",$G936),AllocFactorMatrix,(T$4+1),FALSE)*$E936</f>
        <v>2670739.3627460422</v>
      </c>
      <c r="U936" s="22">
        <f>VLOOKUP(CONCATENATE($F936," ",$G936),AllocFactorMatrix,(U$4+1),FALSE)*$E936</f>
        <v>14040359.175299762</v>
      </c>
      <c r="V936" s="22">
        <f>VLOOKUP(CONCATENATE($F936," ",$G936),AllocFactorMatrix,(V$4+1),FALSE)*$E936</f>
        <v>1963303.252129494</v>
      </c>
      <c r="W936" s="22">
        <f t="shared" si="484"/>
        <v>18809517.553345546</v>
      </c>
      <c r="X936" s="22">
        <f>VLOOKUP(CONCATENATE($F936," ",$G936),AllocFactorMatrix,(X$4+1),FALSE)*$E936</f>
        <v>754317.79548930889</v>
      </c>
      <c r="Y936" s="22">
        <f>VLOOKUP(CONCATENATE($F936," ",$G936),AllocFactorMatrix,(Y$4+1),FALSE)*$E936</f>
        <v>14263.517463117872</v>
      </c>
      <c r="Z936" s="22">
        <f t="shared" si="482"/>
        <v>768581.31295242673</v>
      </c>
      <c r="AA936" s="22">
        <f>VLOOKUP(CONCATENATE($F936," ",$G936),AllocFactorMatrix,(AA$4+1),FALSE)*$E936</f>
        <v>14227.503430228347</v>
      </c>
      <c r="AB936" s="22">
        <f>VLOOKUP(CONCATENATE($F936," ",$G936),AllocFactorMatrix,(AB$4+1),FALSE)*$E936</f>
        <v>311929.87499328074</v>
      </c>
      <c r="AC936" s="22">
        <f>VLOOKUP(CONCATENATE($F936," ",$G936),AllocFactorMatrix,(AC$4+1),FALSE)*$E936</f>
        <v>73128.467877925883</v>
      </c>
    </row>
    <row r="937" spans="2:29" hidden="1" outlineLevel="1">
      <c r="F937" s="42" t="str">
        <f>F944</f>
        <v>PROD_DEMAND</v>
      </c>
      <c r="G937" s="17" t="str">
        <f>$G$8</f>
        <v>PRODUCTION</v>
      </c>
      <c r="H937" s="21">
        <f t="shared" si="480"/>
        <v>0</v>
      </c>
      <c r="I937" s="22">
        <f>VLOOKUP(CONCATENATE($F937," ",$G937),AllocFactorMatrix,(I$4+1),FALSE)*$E944</f>
        <v>0</v>
      </c>
      <c r="J937" s="22">
        <f>VLOOKUP(CONCATENATE($F937," ",$G937),AllocFactorMatrix,(J$4+1),FALSE)*$E944</f>
        <v>0</v>
      </c>
      <c r="K937" s="22">
        <f>VLOOKUP(CONCATENATE($F937," ",$G937),AllocFactorMatrix,(K$4+1),FALSE)*$E944</f>
        <v>0</v>
      </c>
      <c r="L937" s="22">
        <f>VLOOKUP(CONCATENATE($F937," ",$G937),AllocFactorMatrix,(L$4+1),FALSE)*$E944</f>
        <v>0</v>
      </c>
      <c r="M937" s="22">
        <f t="shared" ref="M937:M944" si="485">SUBTOTAL(9,J937:L937)</f>
        <v>0</v>
      </c>
      <c r="N937" s="22">
        <f>VLOOKUP(CONCATENATE($F937," ",$G937),AllocFactorMatrix,(N$4+1),FALSE)*$E944</f>
        <v>0</v>
      </c>
      <c r="O937" s="22">
        <f>VLOOKUP(CONCATENATE($F937," ",$G937),AllocFactorMatrix,(O$4+1),FALSE)*$E944</f>
        <v>0</v>
      </c>
      <c r="P937" s="22">
        <f>VLOOKUP(CONCATENATE($F937," ",$G937),AllocFactorMatrix,(P$4+1),FALSE)*$E944</f>
        <v>0</v>
      </c>
      <c r="Q937" s="22">
        <f>VLOOKUP(CONCATENATE($F937," ",$G937),AllocFactorMatrix,(Q$4+1),FALSE)*$E944</f>
        <v>0</v>
      </c>
      <c r="R937" s="22">
        <f>SUBTOTAL(9,N937:Q937)</f>
        <v>0</v>
      </c>
      <c r="S937" s="22">
        <f>VLOOKUP(CONCATENATE($F937," ",$G937),AllocFactorMatrix,(S$4+1),FALSE)*$E944</f>
        <v>0</v>
      </c>
      <c r="T937" s="22">
        <f>VLOOKUP(CONCATENATE($F937," ",$G937),AllocFactorMatrix,(T$4+1),FALSE)*$E944</f>
        <v>0</v>
      </c>
      <c r="U937" s="22">
        <f>VLOOKUP(CONCATENATE($F937," ",$G937),AllocFactorMatrix,(U$4+1),FALSE)*$E944</f>
        <v>0</v>
      </c>
      <c r="V937" s="22">
        <f>VLOOKUP(CONCATENATE($F937," ",$G937),AllocFactorMatrix,(V$4+1),FALSE)*$E944</f>
        <v>0</v>
      </c>
      <c r="W937" s="22">
        <f>SUBTOTAL(9,S937:V937)</f>
        <v>0</v>
      </c>
      <c r="X937" s="22">
        <f>VLOOKUP(CONCATENATE($F937," ",$G937),AllocFactorMatrix,(X$4+1),FALSE)*$E944</f>
        <v>0</v>
      </c>
      <c r="Y937" s="22">
        <f>VLOOKUP(CONCATENATE($F937," ",$G937),AllocFactorMatrix,(Y$4+1),FALSE)*$E944</f>
        <v>0</v>
      </c>
      <c r="Z937" s="22">
        <f t="shared" ref="Z937:Z944" si="486">SUBTOTAL(9,X937:Y937)</f>
        <v>0</v>
      </c>
      <c r="AA937" s="22">
        <f>VLOOKUP(CONCATENATE($F937," ",$G937),AllocFactorMatrix,(AA$4+1),FALSE)*$E944</f>
        <v>0</v>
      </c>
      <c r="AB937" s="22">
        <f>VLOOKUP(CONCATENATE($F937," ",$G937),AllocFactorMatrix,(AB$4+1),FALSE)*$E944</f>
        <v>0</v>
      </c>
      <c r="AC937" s="22">
        <f>VLOOKUP(CONCATENATE($F937," ",$G937),AllocFactorMatrix,(AC$4+1),FALSE)*$E944</f>
        <v>0</v>
      </c>
    </row>
    <row r="938" spans="2:29" hidden="1" outlineLevel="1">
      <c r="F938" s="42" t="str">
        <f>F944</f>
        <v>PROD_DEMAND</v>
      </c>
      <c r="G938" s="17" t="str">
        <f>$G$9</f>
        <v>BULKTRAN</v>
      </c>
      <c r="H938" s="21">
        <f t="shared" si="480"/>
        <v>0</v>
      </c>
      <c r="I938" s="22">
        <f>VLOOKUP(CONCATENATE($F938," ",$G938),AllocFactorMatrix,(I$4+1),FALSE)*$E944</f>
        <v>0</v>
      </c>
      <c r="J938" s="22">
        <f>VLOOKUP(CONCATENATE($F938," ",$G938),AllocFactorMatrix,(J$4+1),FALSE)*$E944</f>
        <v>0</v>
      </c>
      <c r="K938" s="22">
        <f>VLOOKUP(CONCATENATE($F938," ",$G938),AllocFactorMatrix,(K$4+1),FALSE)*$E944</f>
        <v>0</v>
      </c>
      <c r="L938" s="22">
        <f>VLOOKUP(CONCATENATE($F938," ",$G938),AllocFactorMatrix,(L$4+1),FALSE)*$E944</f>
        <v>0</v>
      </c>
      <c r="M938" s="22">
        <f t="shared" si="485"/>
        <v>0</v>
      </c>
      <c r="N938" s="22">
        <f>VLOOKUP(CONCATENATE($F938," ",$G938),AllocFactorMatrix,(N$4+1),FALSE)*$E944</f>
        <v>0</v>
      </c>
      <c r="O938" s="22">
        <f>VLOOKUP(CONCATENATE($F938," ",$G938),AllocFactorMatrix,(O$4+1),FALSE)*$E944</f>
        <v>0</v>
      </c>
      <c r="P938" s="22">
        <f>VLOOKUP(CONCATENATE($F938," ",$G938),AllocFactorMatrix,(P$4+1),FALSE)*$E944</f>
        <v>0</v>
      </c>
      <c r="Q938" s="22">
        <f>VLOOKUP(CONCATENATE($F938," ",$G938),AllocFactorMatrix,(Q$4+1),FALSE)*$E944</f>
        <v>0</v>
      </c>
      <c r="R938" s="22">
        <f t="shared" ref="R938:R944" si="487">SUBTOTAL(9,N938:Q938)</f>
        <v>0</v>
      </c>
      <c r="S938" s="22">
        <f>VLOOKUP(CONCATENATE($F938," ",$G938),AllocFactorMatrix,(S$4+1),FALSE)*$E944</f>
        <v>0</v>
      </c>
      <c r="T938" s="22">
        <f>VLOOKUP(CONCATENATE($F938," ",$G938),AllocFactorMatrix,(T$4+1),FALSE)*$E944</f>
        <v>0</v>
      </c>
      <c r="U938" s="22">
        <f>VLOOKUP(CONCATENATE($F938," ",$G938),AllocFactorMatrix,(U$4+1),FALSE)*$E944</f>
        <v>0</v>
      </c>
      <c r="V938" s="22">
        <f>VLOOKUP(CONCATENATE($F938," ",$G938),AllocFactorMatrix,(V$4+1),FALSE)*$E944</f>
        <v>0</v>
      </c>
      <c r="W938" s="22">
        <f t="shared" ref="W938:W944" si="488">SUBTOTAL(9,S938:V938)</f>
        <v>0</v>
      </c>
      <c r="X938" s="22">
        <f>VLOOKUP(CONCATENATE($F938," ",$G938),AllocFactorMatrix,(X$4+1),FALSE)*$E944</f>
        <v>0</v>
      </c>
      <c r="Y938" s="22">
        <f>VLOOKUP(CONCATENATE($F938," ",$G938),AllocFactorMatrix,(Y$4+1),FALSE)*$E944</f>
        <v>0</v>
      </c>
      <c r="Z938" s="22">
        <f t="shared" si="486"/>
        <v>0</v>
      </c>
      <c r="AA938" s="22">
        <f>VLOOKUP(CONCATENATE($F938," ",$G938),AllocFactorMatrix,(AA$4+1),FALSE)*$E944</f>
        <v>0</v>
      </c>
      <c r="AB938" s="22">
        <f>VLOOKUP(CONCATENATE($F938," ",$G938),AllocFactorMatrix,(AB$4+1),FALSE)*$E944</f>
        <v>0</v>
      </c>
      <c r="AC938" s="22">
        <f>VLOOKUP(CONCATENATE($F938," ",$G938),AllocFactorMatrix,(AC$4+1),FALSE)*$E944</f>
        <v>0</v>
      </c>
    </row>
    <row r="939" spans="2:29" hidden="1" outlineLevel="1">
      <c r="F939" s="42" t="str">
        <f>F944</f>
        <v>PROD_DEMAND</v>
      </c>
      <c r="G939" s="17" t="str">
        <f>$G$10</f>
        <v>SUBTRAN</v>
      </c>
      <c r="H939" s="21">
        <f t="shared" si="480"/>
        <v>0</v>
      </c>
      <c r="I939" s="22">
        <f>VLOOKUP(CONCATENATE($F939," ",$G939),AllocFactorMatrix,(I$4+1),FALSE)*$E944</f>
        <v>0</v>
      </c>
      <c r="J939" s="22">
        <f>VLOOKUP(CONCATENATE($F939," ",$G939),AllocFactorMatrix,(J$4+1),FALSE)*$E944</f>
        <v>0</v>
      </c>
      <c r="K939" s="22">
        <f>VLOOKUP(CONCATENATE($F939," ",$G939),AllocFactorMatrix,(K$4+1),FALSE)*$E944</f>
        <v>0</v>
      </c>
      <c r="L939" s="22">
        <f>VLOOKUP(CONCATENATE($F939," ",$G939),AllocFactorMatrix,(L$4+1),FALSE)*$E944</f>
        <v>0</v>
      </c>
      <c r="M939" s="22">
        <f t="shared" si="485"/>
        <v>0</v>
      </c>
      <c r="N939" s="22">
        <f>VLOOKUP(CONCATENATE($F939," ",$G939),AllocFactorMatrix,(N$4+1),FALSE)*$E944</f>
        <v>0</v>
      </c>
      <c r="O939" s="22">
        <f>VLOOKUP(CONCATENATE($F939," ",$G939),AllocFactorMatrix,(O$4+1),FALSE)*$E944</f>
        <v>0</v>
      </c>
      <c r="P939" s="22">
        <f>VLOOKUP(CONCATENATE($F939," ",$G939),AllocFactorMatrix,(P$4+1),FALSE)*$E944</f>
        <v>0</v>
      </c>
      <c r="Q939" s="22">
        <f>VLOOKUP(CONCATENATE($F939," ",$G939),AllocFactorMatrix,(Q$4+1),FALSE)*$E944</f>
        <v>0</v>
      </c>
      <c r="R939" s="22">
        <f t="shared" si="487"/>
        <v>0</v>
      </c>
      <c r="S939" s="22">
        <f>VLOOKUP(CONCATENATE($F939," ",$G939),AllocFactorMatrix,(S$4+1),FALSE)*$E944</f>
        <v>0</v>
      </c>
      <c r="T939" s="22">
        <f>VLOOKUP(CONCATENATE($F939," ",$G939),AllocFactorMatrix,(T$4+1),FALSE)*$E944</f>
        <v>0</v>
      </c>
      <c r="U939" s="22">
        <f>VLOOKUP(CONCATENATE($F939," ",$G939),AllocFactorMatrix,(U$4+1),FALSE)*$E944</f>
        <v>0</v>
      </c>
      <c r="V939" s="22">
        <f>VLOOKUP(CONCATENATE($F939," ",$G939),AllocFactorMatrix,(V$4+1),FALSE)*$E944</f>
        <v>0</v>
      </c>
      <c r="W939" s="22">
        <f t="shared" si="488"/>
        <v>0</v>
      </c>
      <c r="X939" s="22">
        <f>VLOOKUP(CONCATENATE($F939," ",$G939),AllocFactorMatrix,(X$4+1),FALSE)*$E944</f>
        <v>0</v>
      </c>
      <c r="Y939" s="22">
        <f>VLOOKUP(CONCATENATE($F939," ",$G939),AllocFactorMatrix,(Y$4+1),FALSE)*$E944</f>
        <v>0</v>
      </c>
      <c r="Z939" s="22">
        <f t="shared" si="486"/>
        <v>0</v>
      </c>
      <c r="AA939" s="22">
        <f>VLOOKUP(CONCATENATE($F939," ",$G939),AllocFactorMatrix,(AA$4+1),FALSE)*$E944</f>
        <v>0</v>
      </c>
      <c r="AB939" s="22">
        <f>VLOOKUP(CONCATENATE($F939," ",$G939),AllocFactorMatrix,(AB$4+1),FALSE)*$E944</f>
        <v>0</v>
      </c>
      <c r="AC939" s="22">
        <f>VLOOKUP(CONCATENATE($F939," ",$G939),AllocFactorMatrix,(AC$4+1),FALSE)*$E944</f>
        <v>0</v>
      </c>
    </row>
    <row r="940" spans="2:29" hidden="1" outlineLevel="1">
      <c r="F940" s="42" t="str">
        <f>F944</f>
        <v>PROD_DEMAND</v>
      </c>
      <c r="G940" s="17" t="str">
        <f>$G$11</f>
        <v>DISTPRI</v>
      </c>
      <c r="H940" s="21">
        <f t="shared" si="480"/>
        <v>0</v>
      </c>
      <c r="I940" s="22">
        <f>VLOOKUP(CONCATENATE($F940," ",$G940),AllocFactorMatrix,(I$4+1),FALSE)*$E944</f>
        <v>0</v>
      </c>
      <c r="J940" s="22">
        <f>VLOOKUP(CONCATENATE($F940," ",$G940),AllocFactorMatrix,(J$4+1),FALSE)*$E944</f>
        <v>0</v>
      </c>
      <c r="K940" s="22">
        <f>VLOOKUP(CONCATENATE($F940," ",$G940),AllocFactorMatrix,(K$4+1),FALSE)*$E944</f>
        <v>0</v>
      </c>
      <c r="L940" s="22">
        <f>VLOOKUP(CONCATENATE($F940," ",$G940),AllocFactorMatrix,(L$4+1),FALSE)*$E944</f>
        <v>0</v>
      </c>
      <c r="M940" s="22">
        <f t="shared" si="485"/>
        <v>0</v>
      </c>
      <c r="N940" s="22">
        <f>VLOOKUP(CONCATENATE($F940," ",$G940),AllocFactorMatrix,(N$4+1),FALSE)*$E944</f>
        <v>0</v>
      </c>
      <c r="O940" s="22">
        <f>VLOOKUP(CONCATENATE($F940," ",$G940),AllocFactorMatrix,(O$4+1),FALSE)*$E944</f>
        <v>0</v>
      </c>
      <c r="P940" s="22">
        <f>VLOOKUP(CONCATENATE($F940," ",$G940),AllocFactorMatrix,(P$4+1),FALSE)*$E944</f>
        <v>0</v>
      </c>
      <c r="Q940" s="22">
        <f>VLOOKUP(CONCATENATE($F940," ",$G940),AllocFactorMatrix,(Q$4+1),FALSE)*$E944</f>
        <v>0</v>
      </c>
      <c r="R940" s="22">
        <f t="shared" si="487"/>
        <v>0</v>
      </c>
      <c r="S940" s="22">
        <f>VLOOKUP(CONCATENATE($F940," ",$G940),AllocFactorMatrix,(S$4+1),FALSE)*$E944</f>
        <v>0</v>
      </c>
      <c r="T940" s="22">
        <f>VLOOKUP(CONCATENATE($F940," ",$G940),AllocFactorMatrix,(T$4+1),FALSE)*$E944</f>
        <v>0</v>
      </c>
      <c r="U940" s="22">
        <f>VLOOKUP(CONCATENATE($F940," ",$G940),AllocFactorMatrix,(U$4+1),FALSE)*$E944</f>
        <v>0</v>
      </c>
      <c r="V940" s="22">
        <f>VLOOKUP(CONCATENATE($F940," ",$G940),AllocFactorMatrix,(V$4+1),FALSE)*$E944</f>
        <v>0</v>
      </c>
      <c r="W940" s="22">
        <f t="shared" si="488"/>
        <v>0</v>
      </c>
      <c r="X940" s="22">
        <f>VLOOKUP(CONCATENATE($F940," ",$G940),AllocFactorMatrix,(X$4+1),FALSE)*$E944</f>
        <v>0</v>
      </c>
      <c r="Y940" s="22">
        <f>VLOOKUP(CONCATENATE($F940," ",$G940),AllocFactorMatrix,(Y$4+1),FALSE)*$E944</f>
        <v>0</v>
      </c>
      <c r="Z940" s="22">
        <f t="shared" si="486"/>
        <v>0</v>
      </c>
      <c r="AA940" s="22">
        <f>VLOOKUP(CONCATENATE($F940," ",$G940),AllocFactorMatrix,(AA$4+1),FALSE)*$E944</f>
        <v>0</v>
      </c>
      <c r="AB940" s="22">
        <f>VLOOKUP(CONCATENATE($F940," ",$G940),AllocFactorMatrix,(AB$4+1),FALSE)*$E944</f>
        <v>0</v>
      </c>
      <c r="AC940" s="22">
        <f>VLOOKUP(CONCATENATE($F940," ",$G940),AllocFactorMatrix,(AC$4+1),FALSE)*$E944</f>
        <v>0</v>
      </c>
    </row>
    <row r="941" spans="2:29" hidden="1" outlineLevel="1">
      <c r="F941" s="42" t="str">
        <f>F944</f>
        <v>PROD_DEMAND</v>
      </c>
      <c r="G941" s="17" t="str">
        <f>$G$12</f>
        <v>DISTSEC</v>
      </c>
      <c r="H941" s="21">
        <f t="shared" si="480"/>
        <v>0</v>
      </c>
      <c r="I941" s="22">
        <f>VLOOKUP(CONCATENATE($F941," ",$G941),AllocFactorMatrix,(I$4+1),FALSE)*$E944</f>
        <v>0</v>
      </c>
      <c r="J941" s="22">
        <f>VLOOKUP(CONCATENATE($F941," ",$G941),AllocFactorMatrix,(J$4+1),FALSE)*$E944</f>
        <v>0</v>
      </c>
      <c r="K941" s="22">
        <f>VLOOKUP(CONCATENATE($F941," ",$G941),AllocFactorMatrix,(K$4+1),FALSE)*$E944</f>
        <v>0</v>
      </c>
      <c r="L941" s="22">
        <f>VLOOKUP(CONCATENATE($F941," ",$G941),AllocFactorMatrix,(L$4+1),FALSE)*$E944</f>
        <v>0</v>
      </c>
      <c r="M941" s="22">
        <f t="shared" si="485"/>
        <v>0</v>
      </c>
      <c r="N941" s="22">
        <f>VLOOKUP(CONCATENATE($F941," ",$G941),AllocFactorMatrix,(N$4+1),FALSE)*$E944</f>
        <v>0</v>
      </c>
      <c r="O941" s="22">
        <f>VLOOKUP(CONCATENATE($F941," ",$G941),AllocFactorMatrix,(O$4+1),FALSE)*$E944</f>
        <v>0</v>
      </c>
      <c r="P941" s="22">
        <f>VLOOKUP(CONCATENATE($F941," ",$G941),AllocFactorMatrix,(P$4+1),FALSE)*$E944</f>
        <v>0</v>
      </c>
      <c r="Q941" s="22">
        <f>VLOOKUP(CONCATENATE($F941," ",$G941),AllocFactorMatrix,(Q$4+1),FALSE)*$E944</f>
        <v>0</v>
      </c>
      <c r="R941" s="22">
        <f t="shared" si="487"/>
        <v>0</v>
      </c>
      <c r="S941" s="22">
        <f>VLOOKUP(CONCATENATE($F941," ",$G941),AllocFactorMatrix,(S$4+1),FALSE)*$E944</f>
        <v>0</v>
      </c>
      <c r="T941" s="22">
        <f>VLOOKUP(CONCATENATE($F941," ",$G941),AllocFactorMatrix,(T$4+1),FALSE)*$E944</f>
        <v>0</v>
      </c>
      <c r="U941" s="22">
        <f>VLOOKUP(CONCATENATE($F941," ",$G941),AllocFactorMatrix,(U$4+1),FALSE)*$E944</f>
        <v>0</v>
      </c>
      <c r="V941" s="22">
        <f>VLOOKUP(CONCATENATE($F941," ",$G941),AllocFactorMatrix,(V$4+1),FALSE)*$E944</f>
        <v>0</v>
      </c>
      <c r="W941" s="22">
        <f t="shared" si="488"/>
        <v>0</v>
      </c>
      <c r="X941" s="22">
        <f>VLOOKUP(CONCATENATE($F941," ",$G941),AllocFactorMatrix,(X$4+1),FALSE)*$E944</f>
        <v>0</v>
      </c>
      <c r="Y941" s="22">
        <f>VLOOKUP(CONCATENATE($F941," ",$G941),AllocFactorMatrix,(Y$4+1),FALSE)*$E944</f>
        <v>0</v>
      </c>
      <c r="Z941" s="22">
        <f t="shared" si="486"/>
        <v>0</v>
      </c>
      <c r="AA941" s="22">
        <f>VLOOKUP(CONCATENATE($F941," ",$G941),AllocFactorMatrix,(AA$4+1),FALSE)*$E944</f>
        <v>0</v>
      </c>
      <c r="AB941" s="22">
        <f>VLOOKUP(CONCATENATE($F941," ",$G941),AllocFactorMatrix,(AB$4+1),FALSE)*$E944</f>
        <v>0</v>
      </c>
      <c r="AC941" s="22">
        <f>VLOOKUP(CONCATENATE($F941," ",$G941),AllocFactorMatrix,(AC$4+1),FALSE)*$E944</f>
        <v>0</v>
      </c>
    </row>
    <row r="942" spans="2:29" hidden="1" outlineLevel="1">
      <c r="F942" s="42" t="str">
        <f>F944</f>
        <v>PROD_DEMAND</v>
      </c>
      <c r="G942" s="17" t="str">
        <f>$G$13</f>
        <v>ENERGY</v>
      </c>
      <c r="H942" s="21">
        <f t="shared" si="480"/>
        <v>0</v>
      </c>
      <c r="I942" s="22">
        <f>VLOOKUP(CONCATENATE($F942," ",$G942),AllocFactorMatrix,(I$4+1),FALSE)*$E944</f>
        <v>0</v>
      </c>
      <c r="J942" s="22">
        <f>VLOOKUP(CONCATENATE($F942," ",$G942),AllocFactorMatrix,(J$4+1),FALSE)*$E944</f>
        <v>0</v>
      </c>
      <c r="K942" s="22">
        <f>VLOOKUP(CONCATENATE($F942," ",$G942),AllocFactorMatrix,(K$4+1),FALSE)*$E944</f>
        <v>0</v>
      </c>
      <c r="L942" s="22">
        <f>VLOOKUP(CONCATENATE($F942," ",$G942),AllocFactorMatrix,(L$4+1),FALSE)*$E944</f>
        <v>0</v>
      </c>
      <c r="M942" s="22">
        <f t="shared" si="485"/>
        <v>0</v>
      </c>
      <c r="N942" s="22">
        <f>VLOOKUP(CONCATENATE($F942," ",$G942),AllocFactorMatrix,(N$4+1),FALSE)*$E944</f>
        <v>0</v>
      </c>
      <c r="O942" s="22">
        <f>VLOOKUP(CONCATENATE($F942," ",$G942),AllocFactorMatrix,(O$4+1),FALSE)*$E944</f>
        <v>0</v>
      </c>
      <c r="P942" s="22">
        <f>VLOOKUP(CONCATENATE($F942," ",$G942),AllocFactorMatrix,(P$4+1),FALSE)*$E944</f>
        <v>0</v>
      </c>
      <c r="Q942" s="22">
        <f>VLOOKUP(CONCATENATE($F942," ",$G942),AllocFactorMatrix,(Q$4+1),FALSE)*$E944</f>
        <v>0</v>
      </c>
      <c r="R942" s="22">
        <f t="shared" si="487"/>
        <v>0</v>
      </c>
      <c r="S942" s="22">
        <f>VLOOKUP(CONCATENATE($F942," ",$G942),AllocFactorMatrix,(S$4+1),FALSE)*$E944</f>
        <v>0</v>
      </c>
      <c r="T942" s="22">
        <f>VLOOKUP(CONCATENATE($F942," ",$G942),AllocFactorMatrix,(T$4+1),FALSE)*$E944</f>
        <v>0</v>
      </c>
      <c r="U942" s="22">
        <f>VLOOKUP(CONCATENATE($F942," ",$G942),AllocFactorMatrix,(U$4+1),FALSE)*$E944</f>
        <v>0</v>
      </c>
      <c r="V942" s="22">
        <f>VLOOKUP(CONCATENATE($F942," ",$G942),AllocFactorMatrix,(V$4+1),FALSE)*$E944</f>
        <v>0</v>
      </c>
      <c r="W942" s="22">
        <f t="shared" si="488"/>
        <v>0</v>
      </c>
      <c r="X942" s="22">
        <f>VLOOKUP(CONCATENATE($F942," ",$G942),AllocFactorMatrix,(X$4+1),FALSE)*$E944</f>
        <v>0</v>
      </c>
      <c r="Y942" s="22">
        <f>VLOOKUP(CONCATENATE($F942," ",$G942),AllocFactorMatrix,(Y$4+1),FALSE)*$E944</f>
        <v>0</v>
      </c>
      <c r="Z942" s="22">
        <f t="shared" si="486"/>
        <v>0</v>
      </c>
      <c r="AA942" s="22">
        <f>VLOOKUP(CONCATENATE($F942," ",$G942),AllocFactorMatrix,(AA$4+1),FALSE)*$E944</f>
        <v>0</v>
      </c>
      <c r="AB942" s="22">
        <f>VLOOKUP(CONCATENATE($F942," ",$G942),AllocFactorMatrix,(AB$4+1),FALSE)*$E944</f>
        <v>0</v>
      </c>
      <c r="AC942" s="22">
        <f>VLOOKUP(CONCATENATE($F942," ",$G942),AllocFactorMatrix,(AC$4+1),FALSE)*$E944</f>
        <v>0</v>
      </c>
    </row>
    <row r="943" spans="2:29" hidden="1" outlineLevel="1">
      <c r="F943" s="42" t="str">
        <f>F944</f>
        <v>PROD_DEMAND</v>
      </c>
      <c r="G943" s="17" t="str">
        <f>$G$14</f>
        <v>CUSTOMER</v>
      </c>
      <c r="H943" s="21">
        <f t="shared" si="480"/>
        <v>0</v>
      </c>
      <c r="I943" s="22">
        <f>VLOOKUP(CONCATENATE($F943," ",$G943),AllocFactorMatrix,(I$4+1),FALSE)*$E944</f>
        <v>0</v>
      </c>
      <c r="J943" s="22">
        <f>VLOOKUP(CONCATENATE($F943," ",$G943),AllocFactorMatrix,(J$4+1),FALSE)*$E944</f>
        <v>0</v>
      </c>
      <c r="K943" s="22">
        <f>VLOOKUP(CONCATENATE($F943," ",$G943),AllocFactorMatrix,(K$4+1),FALSE)*$E944</f>
        <v>0</v>
      </c>
      <c r="L943" s="22">
        <f>VLOOKUP(CONCATENATE($F943," ",$G943),AllocFactorMatrix,(L$4+1),FALSE)*$E944</f>
        <v>0</v>
      </c>
      <c r="M943" s="22">
        <f t="shared" si="485"/>
        <v>0</v>
      </c>
      <c r="N943" s="22">
        <f>VLOOKUP(CONCATENATE($F943," ",$G943),AllocFactorMatrix,(N$4+1),FALSE)*$E944</f>
        <v>0</v>
      </c>
      <c r="O943" s="22">
        <f>VLOOKUP(CONCATENATE($F943," ",$G943),AllocFactorMatrix,(O$4+1),FALSE)*$E944</f>
        <v>0</v>
      </c>
      <c r="P943" s="22">
        <f>VLOOKUP(CONCATENATE($F943," ",$G943),AllocFactorMatrix,(P$4+1),FALSE)*$E944</f>
        <v>0</v>
      </c>
      <c r="Q943" s="22">
        <f>VLOOKUP(CONCATENATE($F943," ",$G943),AllocFactorMatrix,(Q$4+1),FALSE)*$E944</f>
        <v>0</v>
      </c>
      <c r="R943" s="22">
        <f t="shared" si="487"/>
        <v>0</v>
      </c>
      <c r="S943" s="22">
        <f>VLOOKUP(CONCATENATE($F943," ",$G943),AllocFactorMatrix,(S$4+1),FALSE)*$E944</f>
        <v>0</v>
      </c>
      <c r="T943" s="22">
        <f>VLOOKUP(CONCATENATE($F943," ",$G943),AllocFactorMatrix,(T$4+1),FALSE)*$E944</f>
        <v>0</v>
      </c>
      <c r="U943" s="22">
        <f>VLOOKUP(CONCATENATE($F943," ",$G943),AllocFactorMatrix,(U$4+1),FALSE)*$E944</f>
        <v>0</v>
      </c>
      <c r="V943" s="22">
        <f>VLOOKUP(CONCATENATE($F943," ",$G943),AllocFactorMatrix,(V$4+1),FALSE)*$E944</f>
        <v>0</v>
      </c>
      <c r="W943" s="22">
        <f t="shared" si="488"/>
        <v>0</v>
      </c>
      <c r="X943" s="22">
        <f>VLOOKUP(CONCATENATE($F943," ",$G943),AllocFactorMatrix,(X$4+1),FALSE)*$E944</f>
        <v>0</v>
      </c>
      <c r="Y943" s="22">
        <f>VLOOKUP(CONCATENATE($F943," ",$G943),AllocFactorMatrix,(Y$4+1),FALSE)*$E944</f>
        <v>0</v>
      </c>
      <c r="Z943" s="22">
        <f t="shared" si="486"/>
        <v>0</v>
      </c>
      <c r="AA943" s="22">
        <f>VLOOKUP(CONCATENATE($F943," ",$G943),AllocFactorMatrix,(AA$4+1),FALSE)*$E944</f>
        <v>0</v>
      </c>
      <c r="AB943" s="22">
        <f>VLOOKUP(CONCATENATE($F943," ",$G943),AllocFactorMatrix,(AB$4+1),FALSE)*$E944</f>
        <v>0</v>
      </c>
      <c r="AC943" s="22">
        <f>VLOOKUP(CONCATENATE($F943," ",$G943),AllocFactorMatrix,(AC$4+1),FALSE)*$E944</f>
        <v>0</v>
      </c>
    </row>
    <row r="944" spans="2:29" collapsed="1">
      <c r="B944" s="17"/>
      <c r="D944" s="39" t="s">
        <v>437</v>
      </c>
      <c r="E944" s="19">
        <v>0</v>
      </c>
      <c r="F944" s="42" t="s">
        <v>29</v>
      </c>
      <c r="G944" s="17" t="str">
        <f>$G$15</f>
        <v>TOTAL</v>
      </c>
      <c r="H944" s="21">
        <f t="shared" si="480"/>
        <v>0</v>
      </c>
      <c r="I944" s="22">
        <f>VLOOKUP(CONCATENATE($F944," ",$G944),AllocFactorMatrix,(I$4+1),FALSE)*$E944</f>
        <v>0</v>
      </c>
      <c r="J944" s="22">
        <f>VLOOKUP(CONCATENATE($F944," ",$G944),AllocFactorMatrix,(J$4+1),FALSE)*$E944</f>
        <v>0</v>
      </c>
      <c r="K944" s="22">
        <f>VLOOKUP(CONCATENATE($F944," ",$G944),AllocFactorMatrix,(K$4+1),FALSE)*$E944</f>
        <v>0</v>
      </c>
      <c r="L944" s="22">
        <f>VLOOKUP(CONCATENATE($F944," ",$G944),AllocFactorMatrix,(L$4+1),FALSE)*$E944</f>
        <v>0</v>
      </c>
      <c r="M944" s="22">
        <f t="shared" si="485"/>
        <v>0</v>
      </c>
      <c r="N944" s="22">
        <f>VLOOKUP(CONCATENATE($F944," ",$G944),AllocFactorMatrix,(N$4+1),FALSE)*$E944</f>
        <v>0</v>
      </c>
      <c r="O944" s="22">
        <f>VLOOKUP(CONCATENATE($F944," ",$G944),AllocFactorMatrix,(O$4+1),FALSE)*$E944</f>
        <v>0</v>
      </c>
      <c r="P944" s="22">
        <f>VLOOKUP(CONCATENATE($F944," ",$G944),AllocFactorMatrix,(P$4+1),FALSE)*$E944</f>
        <v>0</v>
      </c>
      <c r="Q944" s="22">
        <f>VLOOKUP(CONCATENATE($F944," ",$G944),AllocFactorMatrix,(Q$4+1),FALSE)*$E944</f>
        <v>0</v>
      </c>
      <c r="R944" s="22">
        <f t="shared" si="487"/>
        <v>0</v>
      </c>
      <c r="S944" s="22">
        <f>VLOOKUP(CONCATENATE($F944," ",$G944),AllocFactorMatrix,(S$4+1),FALSE)*$E944</f>
        <v>0</v>
      </c>
      <c r="T944" s="22">
        <f>VLOOKUP(CONCATENATE($F944," ",$G944),AllocFactorMatrix,(T$4+1),FALSE)*$E944</f>
        <v>0</v>
      </c>
      <c r="U944" s="22">
        <f>VLOOKUP(CONCATENATE($F944," ",$G944),AllocFactorMatrix,(U$4+1),FALSE)*$E944</f>
        <v>0</v>
      </c>
      <c r="V944" s="22">
        <f>VLOOKUP(CONCATENATE($F944," ",$G944),AllocFactorMatrix,(V$4+1),FALSE)*$E944</f>
        <v>0</v>
      </c>
      <c r="W944" s="22">
        <f t="shared" si="488"/>
        <v>0</v>
      </c>
      <c r="X944" s="22">
        <f>VLOOKUP(CONCATENATE($F944," ",$G944),AllocFactorMatrix,(X$4+1),FALSE)*$E944</f>
        <v>0</v>
      </c>
      <c r="Y944" s="22">
        <f>VLOOKUP(CONCATENATE($F944," ",$G944),AllocFactorMatrix,(Y$4+1),FALSE)*$E944</f>
        <v>0</v>
      </c>
      <c r="Z944" s="22">
        <f t="shared" si="486"/>
        <v>0</v>
      </c>
      <c r="AA944" s="22">
        <f>VLOOKUP(CONCATENATE($F944," ",$G944),AllocFactorMatrix,(AA$4+1),FALSE)*$E944</f>
        <v>0</v>
      </c>
      <c r="AB944" s="22">
        <f>VLOOKUP(CONCATENATE($F944," ",$G944),AllocFactorMatrix,(AB$4+1),FALSE)*$E944</f>
        <v>0</v>
      </c>
      <c r="AC944" s="22">
        <f>VLOOKUP(CONCATENATE($F944," ",$G944),AllocFactorMatrix,(AC$4+1),FALSE)*$E944</f>
        <v>0</v>
      </c>
    </row>
    <row r="945" spans="2:29">
      <c r="B945" s="17"/>
      <c r="D945" s="39"/>
      <c r="E945" s="19"/>
      <c r="F945" s="42"/>
      <c r="H945" s="21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</row>
    <row r="946" spans="2:29" hidden="1" outlineLevel="1">
      <c r="F946" s="42" t="str">
        <f>F953</f>
        <v>PROD_ENERGY</v>
      </c>
      <c r="G946" s="17" t="str">
        <f>$G$8</f>
        <v>PRODUCTION</v>
      </c>
      <c r="H946" s="21">
        <f t="shared" ref="H946:H953" si="489">SUBTOTAL(9,I946:AC946)</f>
        <v>0</v>
      </c>
      <c r="I946" s="22">
        <f>VLOOKUP(CONCATENATE($F946," ",$G946),AllocFactorMatrix,(I$4+1),FALSE)*$E953</f>
        <v>0</v>
      </c>
      <c r="J946" s="22">
        <f>VLOOKUP(CONCATENATE($F946," ",$G946),AllocFactorMatrix,(J$4+1),FALSE)*$E953</f>
        <v>0</v>
      </c>
      <c r="K946" s="22">
        <f>VLOOKUP(CONCATENATE($F946," ",$G946),AllocFactorMatrix,(K$4+1),FALSE)*$E953</f>
        <v>0</v>
      </c>
      <c r="L946" s="22">
        <f>VLOOKUP(CONCATENATE($F946," ",$G946),AllocFactorMatrix,(L$4+1),FALSE)*$E953</f>
        <v>0</v>
      </c>
      <c r="M946" s="22">
        <f t="shared" ref="M946:M953" si="490">SUBTOTAL(9,J946:L946)</f>
        <v>0</v>
      </c>
      <c r="N946" s="22">
        <f>VLOOKUP(CONCATENATE($F946," ",$G946),AllocFactorMatrix,(N$4+1),FALSE)*$E953</f>
        <v>0</v>
      </c>
      <c r="O946" s="22">
        <f>VLOOKUP(CONCATENATE($F946," ",$G946),AllocFactorMatrix,(O$4+1),FALSE)*$E953</f>
        <v>0</v>
      </c>
      <c r="P946" s="22">
        <f>VLOOKUP(CONCATENATE($F946," ",$G946),AllocFactorMatrix,(P$4+1),FALSE)*$E953</f>
        <v>0</v>
      </c>
      <c r="Q946" s="22">
        <f>VLOOKUP(CONCATENATE($F946," ",$G946),AllocFactorMatrix,(Q$4+1),FALSE)*$E953</f>
        <v>0</v>
      </c>
      <c r="R946" s="22">
        <f>SUBTOTAL(9,N946:Q946)</f>
        <v>0</v>
      </c>
      <c r="S946" s="22">
        <f>VLOOKUP(CONCATENATE($F946," ",$G946),AllocFactorMatrix,(S$4+1),FALSE)*$E953</f>
        <v>0</v>
      </c>
      <c r="T946" s="22">
        <f>VLOOKUP(CONCATENATE($F946," ",$G946),AllocFactorMatrix,(T$4+1),FALSE)*$E953</f>
        <v>0</v>
      </c>
      <c r="U946" s="22">
        <f>VLOOKUP(CONCATENATE($F946," ",$G946),AllocFactorMatrix,(U$4+1),FALSE)*$E953</f>
        <v>0</v>
      </c>
      <c r="V946" s="22">
        <f>VLOOKUP(CONCATENATE($F946," ",$G946),AllocFactorMatrix,(V$4+1),FALSE)*$E953</f>
        <v>0</v>
      </c>
      <c r="W946" s="22">
        <f>SUBTOTAL(9,S946:V946)</f>
        <v>0</v>
      </c>
      <c r="X946" s="22">
        <f>VLOOKUP(CONCATENATE($F946," ",$G946),AllocFactorMatrix,(X$4+1),FALSE)*$E953</f>
        <v>0</v>
      </c>
      <c r="Y946" s="22">
        <f>VLOOKUP(CONCATENATE($F946," ",$G946),AllocFactorMatrix,(Y$4+1),FALSE)*$E953</f>
        <v>0</v>
      </c>
      <c r="Z946" s="22">
        <f t="shared" ref="Z946:Z953" si="491">SUBTOTAL(9,X946:Y946)</f>
        <v>0</v>
      </c>
      <c r="AA946" s="22">
        <f>VLOOKUP(CONCATENATE($F946," ",$G946),AllocFactorMatrix,(AA$4+1),FALSE)*$E953</f>
        <v>0</v>
      </c>
      <c r="AB946" s="22">
        <f>VLOOKUP(CONCATENATE($F946," ",$G946),AllocFactorMatrix,(AB$4+1),FALSE)*$E953</f>
        <v>0</v>
      </c>
      <c r="AC946" s="22">
        <f>VLOOKUP(CONCATENATE($F946," ",$G946),AllocFactorMatrix,(AC$4+1),FALSE)*$E953</f>
        <v>0</v>
      </c>
    </row>
    <row r="947" spans="2:29" hidden="1" outlineLevel="1">
      <c r="F947" s="42" t="str">
        <f>F953</f>
        <v>PROD_ENERGY</v>
      </c>
      <c r="G947" s="17" t="str">
        <f>$G$9</f>
        <v>BULKTRAN</v>
      </c>
      <c r="H947" s="21">
        <f t="shared" si="489"/>
        <v>0</v>
      </c>
      <c r="I947" s="22">
        <f>VLOOKUP(CONCATENATE($F947," ",$G947),AllocFactorMatrix,(I$4+1),FALSE)*$E953</f>
        <v>0</v>
      </c>
      <c r="J947" s="22">
        <f>VLOOKUP(CONCATENATE($F947," ",$G947),AllocFactorMatrix,(J$4+1),FALSE)*$E953</f>
        <v>0</v>
      </c>
      <c r="K947" s="22">
        <f>VLOOKUP(CONCATENATE($F947," ",$G947),AllocFactorMatrix,(K$4+1),FALSE)*$E953</f>
        <v>0</v>
      </c>
      <c r="L947" s="22">
        <f>VLOOKUP(CONCATENATE($F947," ",$G947),AllocFactorMatrix,(L$4+1),FALSE)*$E953</f>
        <v>0</v>
      </c>
      <c r="M947" s="22">
        <f t="shared" si="490"/>
        <v>0</v>
      </c>
      <c r="N947" s="22">
        <f>VLOOKUP(CONCATENATE($F947," ",$G947),AllocFactorMatrix,(N$4+1),FALSE)*$E953</f>
        <v>0</v>
      </c>
      <c r="O947" s="22">
        <f>VLOOKUP(CONCATENATE($F947," ",$G947),AllocFactorMatrix,(O$4+1),FALSE)*$E953</f>
        <v>0</v>
      </c>
      <c r="P947" s="22">
        <f>VLOOKUP(CONCATENATE($F947," ",$G947),AllocFactorMatrix,(P$4+1),FALSE)*$E953</f>
        <v>0</v>
      </c>
      <c r="Q947" s="22">
        <f>VLOOKUP(CONCATENATE($F947," ",$G947),AllocFactorMatrix,(Q$4+1),FALSE)*$E953</f>
        <v>0</v>
      </c>
      <c r="R947" s="22">
        <f t="shared" ref="R947:R953" si="492">SUBTOTAL(9,N947:Q947)</f>
        <v>0</v>
      </c>
      <c r="S947" s="22">
        <f>VLOOKUP(CONCATENATE($F947," ",$G947),AllocFactorMatrix,(S$4+1),FALSE)*$E953</f>
        <v>0</v>
      </c>
      <c r="T947" s="22">
        <f>VLOOKUP(CONCATENATE($F947," ",$G947),AllocFactorMatrix,(T$4+1),FALSE)*$E953</f>
        <v>0</v>
      </c>
      <c r="U947" s="22">
        <f>VLOOKUP(CONCATENATE($F947," ",$G947),AllocFactorMatrix,(U$4+1),FALSE)*$E953</f>
        <v>0</v>
      </c>
      <c r="V947" s="22">
        <f>VLOOKUP(CONCATENATE($F947," ",$G947),AllocFactorMatrix,(V$4+1),FALSE)*$E953</f>
        <v>0</v>
      </c>
      <c r="W947" s="22">
        <f t="shared" ref="W947:W953" si="493">SUBTOTAL(9,S947:V947)</f>
        <v>0</v>
      </c>
      <c r="X947" s="22">
        <f>VLOOKUP(CONCATENATE($F947," ",$G947),AllocFactorMatrix,(X$4+1),FALSE)*$E953</f>
        <v>0</v>
      </c>
      <c r="Y947" s="22">
        <f>VLOOKUP(CONCATENATE($F947," ",$G947),AllocFactorMatrix,(Y$4+1),FALSE)*$E953</f>
        <v>0</v>
      </c>
      <c r="Z947" s="22">
        <f t="shared" si="491"/>
        <v>0</v>
      </c>
      <c r="AA947" s="22">
        <f>VLOOKUP(CONCATENATE($F947," ",$G947),AllocFactorMatrix,(AA$4+1),FALSE)*$E953</f>
        <v>0</v>
      </c>
      <c r="AB947" s="22">
        <f>VLOOKUP(CONCATENATE($F947," ",$G947),AllocFactorMatrix,(AB$4+1),FALSE)*$E953</f>
        <v>0</v>
      </c>
      <c r="AC947" s="22">
        <f>VLOOKUP(CONCATENATE($F947," ",$G947),AllocFactorMatrix,(AC$4+1),FALSE)*$E953</f>
        <v>0</v>
      </c>
    </row>
    <row r="948" spans="2:29" hidden="1" outlineLevel="1">
      <c r="F948" s="42" t="str">
        <f>F953</f>
        <v>PROD_ENERGY</v>
      </c>
      <c r="G948" s="17" t="str">
        <f>$G$10</f>
        <v>SUBTRAN</v>
      </c>
      <c r="H948" s="21">
        <f t="shared" si="489"/>
        <v>0</v>
      </c>
      <c r="I948" s="22">
        <f>VLOOKUP(CONCATENATE($F948," ",$G948),AllocFactorMatrix,(I$4+1),FALSE)*$E953</f>
        <v>0</v>
      </c>
      <c r="J948" s="22">
        <f>VLOOKUP(CONCATENATE($F948," ",$G948),AllocFactorMatrix,(J$4+1),FALSE)*$E953</f>
        <v>0</v>
      </c>
      <c r="K948" s="22">
        <f>VLOOKUP(CONCATENATE($F948," ",$G948),AllocFactorMatrix,(K$4+1),FALSE)*$E953</f>
        <v>0</v>
      </c>
      <c r="L948" s="22">
        <f>VLOOKUP(CONCATENATE($F948," ",$G948),AllocFactorMatrix,(L$4+1),FALSE)*$E953</f>
        <v>0</v>
      </c>
      <c r="M948" s="22">
        <f t="shared" si="490"/>
        <v>0</v>
      </c>
      <c r="N948" s="22">
        <f>VLOOKUP(CONCATENATE($F948," ",$G948),AllocFactorMatrix,(N$4+1),FALSE)*$E953</f>
        <v>0</v>
      </c>
      <c r="O948" s="22">
        <f>VLOOKUP(CONCATENATE($F948," ",$G948),AllocFactorMatrix,(O$4+1),FALSE)*$E953</f>
        <v>0</v>
      </c>
      <c r="P948" s="22">
        <f>VLOOKUP(CONCATENATE($F948," ",$G948),AllocFactorMatrix,(P$4+1),FALSE)*$E953</f>
        <v>0</v>
      </c>
      <c r="Q948" s="22">
        <f>VLOOKUP(CONCATENATE($F948," ",$G948),AllocFactorMatrix,(Q$4+1),FALSE)*$E953</f>
        <v>0</v>
      </c>
      <c r="R948" s="22">
        <f t="shared" si="492"/>
        <v>0</v>
      </c>
      <c r="S948" s="22">
        <f>VLOOKUP(CONCATENATE($F948," ",$G948),AllocFactorMatrix,(S$4+1),FALSE)*$E953</f>
        <v>0</v>
      </c>
      <c r="T948" s="22">
        <f>VLOOKUP(CONCATENATE($F948," ",$G948),AllocFactorMatrix,(T$4+1),FALSE)*$E953</f>
        <v>0</v>
      </c>
      <c r="U948" s="22">
        <f>VLOOKUP(CONCATENATE($F948," ",$G948),AllocFactorMatrix,(U$4+1),FALSE)*$E953</f>
        <v>0</v>
      </c>
      <c r="V948" s="22">
        <f>VLOOKUP(CONCATENATE($F948," ",$G948),AllocFactorMatrix,(V$4+1),FALSE)*$E953</f>
        <v>0</v>
      </c>
      <c r="W948" s="22">
        <f t="shared" si="493"/>
        <v>0</v>
      </c>
      <c r="X948" s="22">
        <f>VLOOKUP(CONCATENATE($F948," ",$G948),AllocFactorMatrix,(X$4+1),FALSE)*$E953</f>
        <v>0</v>
      </c>
      <c r="Y948" s="22">
        <f>VLOOKUP(CONCATENATE($F948," ",$G948),AllocFactorMatrix,(Y$4+1),FALSE)*$E953</f>
        <v>0</v>
      </c>
      <c r="Z948" s="22">
        <f t="shared" si="491"/>
        <v>0</v>
      </c>
      <c r="AA948" s="22">
        <f>VLOOKUP(CONCATENATE($F948," ",$G948),AllocFactorMatrix,(AA$4+1),FALSE)*$E953</f>
        <v>0</v>
      </c>
      <c r="AB948" s="22">
        <f>VLOOKUP(CONCATENATE($F948," ",$G948),AllocFactorMatrix,(AB$4+1),FALSE)*$E953</f>
        <v>0</v>
      </c>
      <c r="AC948" s="22">
        <f>VLOOKUP(CONCATENATE($F948," ",$G948),AllocFactorMatrix,(AC$4+1),FALSE)*$E953</f>
        <v>0</v>
      </c>
    </row>
    <row r="949" spans="2:29" hidden="1" outlineLevel="1">
      <c r="F949" s="42" t="str">
        <f>F953</f>
        <v>PROD_ENERGY</v>
      </c>
      <c r="G949" s="17" t="str">
        <f>$G$11</f>
        <v>DISTPRI</v>
      </c>
      <c r="H949" s="21">
        <f t="shared" si="489"/>
        <v>0</v>
      </c>
      <c r="I949" s="22">
        <f>VLOOKUP(CONCATENATE($F949," ",$G949),AllocFactorMatrix,(I$4+1),FALSE)*$E953</f>
        <v>0</v>
      </c>
      <c r="J949" s="22">
        <f>VLOOKUP(CONCATENATE($F949," ",$G949),AllocFactorMatrix,(J$4+1),FALSE)*$E953</f>
        <v>0</v>
      </c>
      <c r="K949" s="22">
        <f>VLOOKUP(CONCATENATE($F949," ",$G949),AllocFactorMatrix,(K$4+1),FALSE)*$E953</f>
        <v>0</v>
      </c>
      <c r="L949" s="22">
        <f>VLOOKUP(CONCATENATE($F949," ",$G949),AllocFactorMatrix,(L$4+1),FALSE)*$E953</f>
        <v>0</v>
      </c>
      <c r="M949" s="22">
        <f t="shared" si="490"/>
        <v>0</v>
      </c>
      <c r="N949" s="22">
        <f>VLOOKUP(CONCATENATE($F949," ",$G949),AllocFactorMatrix,(N$4+1),FALSE)*$E953</f>
        <v>0</v>
      </c>
      <c r="O949" s="22">
        <f>VLOOKUP(CONCATENATE($F949," ",$G949),AllocFactorMatrix,(O$4+1),FALSE)*$E953</f>
        <v>0</v>
      </c>
      <c r="P949" s="22">
        <f>VLOOKUP(CONCATENATE($F949," ",$G949),AllocFactorMatrix,(P$4+1),FALSE)*$E953</f>
        <v>0</v>
      </c>
      <c r="Q949" s="22">
        <f>VLOOKUP(CONCATENATE($F949," ",$G949),AllocFactorMatrix,(Q$4+1),FALSE)*$E953</f>
        <v>0</v>
      </c>
      <c r="R949" s="22">
        <f t="shared" si="492"/>
        <v>0</v>
      </c>
      <c r="S949" s="22">
        <f>VLOOKUP(CONCATENATE($F949," ",$G949),AllocFactorMatrix,(S$4+1),FALSE)*$E953</f>
        <v>0</v>
      </c>
      <c r="T949" s="22">
        <f>VLOOKUP(CONCATENATE($F949," ",$G949),AllocFactorMatrix,(T$4+1),FALSE)*$E953</f>
        <v>0</v>
      </c>
      <c r="U949" s="22">
        <f>VLOOKUP(CONCATENATE($F949," ",$G949),AllocFactorMatrix,(U$4+1),FALSE)*$E953</f>
        <v>0</v>
      </c>
      <c r="V949" s="22">
        <f>VLOOKUP(CONCATENATE($F949," ",$G949),AllocFactorMatrix,(V$4+1),FALSE)*$E953</f>
        <v>0</v>
      </c>
      <c r="W949" s="22">
        <f t="shared" si="493"/>
        <v>0</v>
      </c>
      <c r="X949" s="22">
        <f>VLOOKUP(CONCATENATE($F949," ",$G949),AllocFactorMatrix,(X$4+1),FALSE)*$E953</f>
        <v>0</v>
      </c>
      <c r="Y949" s="22">
        <f>VLOOKUP(CONCATENATE($F949," ",$G949),AllocFactorMatrix,(Y$4+1),FALSE)*$E953</f>
        <v>0</v>
      </c>
      <c r="Z949" s="22">
        <f t="shared" si="491"/>
        <v>0</v>
      </c>
      <c r="AA949" s="22">
        <f>VLOOKUP(CONCATENATE($F949," ",$G949),AllocFactorMatrix,(AA$4+1),FALSE)*$E953</f>
        <v>0</v>
      </c>
      <c r="AB949" s="22">
        <f>VLOOKUP(CONCATENATE($F949," ",$G949),AllocFactorMatrix,(AB$4+1),FALSE)*$E953</f>
        <v>0</v>
      </c>
      <c r="AC949" s="22">
        <f>VLOOKUP(CONCATENATE($F949," ",$G949),AllocFactorMatrix,(AC$4+1),FALSE)*$E953</f>
        <v>0</v>
      </c>
    </row>
    <row r="950" spans="2:29" hidden="1" outlineLevel="1">
      <c r="F950" s="42" t="str">
        <f>F953</f>
        <v>PROD_ENERGY</v>
      </c>
      <c r="G950" s="17" t="str">
        <f>$G$12</f>
        <v>DISTSEC</v>
      </c>
      <c r="H950" s="21">
        <f t="shared" si="489"/>
        <v>0</v>
      </c>
      <c r="I950" s="22">
        <f>VLOOKUP(CONCATENATE($F950," ",$G950),AllocFactorMatrix,(I$4+1),FALSE)*$E953</f>
        <v>0</v>
      </c>
      <c r="J950" s="22">
        <f>VLOOKUP(CONCATENATE($F950," ",$G950),AllocFactorMatrix,(J$4+1),FALSE)*$E953</f>
        <v>0</v>
      </c>
      <c r="K950" s="22">
        <f>VLOOKUP(CONCATENATE($F950," ",$G950),AllocFactorMatrix,(K$4+1),FALSE)*$E953</f>
        <v>0</v>
      </c>
      <c r="L950" s="22">
        <f>VLOOKUP(CONCATENATE($F950," ",$G950),AllocFactorMatrix,(L$4+1),FALSE)*$E953</f>
        <v>0</v>
      </c>
      <c r="M950" s="22">
        <f t="shared" si="490"/>
        <v>0</v>
      </c>
      <c r="N950" s="22">
        <f>VLOOKUP(CONCATENATE($F950," ",$G950),AllocFactorMatrix,(N$4+1),FALSE)*$E953</f>
        <v>0</v>
      </c>
      <c r="O950" s="22">
        <f>VLOOKUP(CONCATENATE($F950," ",$G950),AllocFactorMatrix,(O$4+1),FALSE)*$E953</f>
        <v>0</v>
      </c>
      <c r="P950" s="22">
        <f>VLOOKUP(CONCATENATE($F950," ",$G950),AllocFactorMatrix,(P$4+1),FALSE)*$E953</f>
        <v>0</v>
      </c>
      <c r="Q950" s="22">
        <f>VLOOKUP(CONCATENATE($F950," ",$G950),AllocFactorMatrix,(Q$4+1),FALSE)*$E953</f>
        <v>0</v>
      </c>
      <c r="R950" s="22">
        <f t="shared" si="492"/>
        <v>0</v>
      </c>
      <c r="S950" s="22">
        <f>VLOOKUP(CONCATENATE($F950," ",$G950),AllocFactorMatrix,(S$4+1),FALSE)*$E953</f>
        <v>0</v>
      </c>
      <c r="T950" s="22">
        <f>VLOOKUP(CONCATENATE($F950," ",$G950),AllocFactorMatrix,(T$4+1),FALSE)*$E953</f>
        <v>0</v>
      </c>
      <c r="U950" s="22">
        <f>VLOOKUP(CONCATENATE($F950," ",$G950),AllocFactorMatrix,(U$4+1),FALSE)*$E953</f>
        <v>0</v>
      </c>
      <c r="V950" s="22">
        <f>VLOOKUP(CONCATENATE($F950," ",$G950),AllocFactorMatrix,(V$4+1),FALSE)*$E953</f>
        <v>0</v>
      </c>
      <c r="W950" s="22">
        <f t="shared" si="493"/>
        <v>0</v>
      </c>
      <c r="X950" s="22">
        <f>VLOOKUP(CONCATENATE($F950," ",$G950),AllocFactorMatrix,(X$4+1),FALSE)*$E953</f>
        <v>0</v>
      </c>
      <c r="Y950" s="22">
        <f>VLOOKUP(CONCATENATE($F950," ",$G950),AllocFactorMatrix,(Y$4+1),FALSE)*$E953</f>
        <v>0</v>
      </c>
      <c r="Z950" s="22">
        <f t="shared" si="491"/>
        <v>0</v>
      </c>
      <c r="AA950" s="22">
        <f>VLOOKUP(CONCATENATE($F950," ",$G950),AllocFactorMatrix,(AA$4+1),FALSE)*$E953</f>
        <v>0</v>
      </c>
      <c r="AB950" s="22">
        <f>VLOOKUP(CONCATENATE($F950," ",$G950),AllocFactorMatrix,(AB$4+1),FALSE)*$E953</f>
        <v>0</v>
      </c>
      <c r="AC950" s="22">
        <f>VLOOKUP(CONCATENATE($F950," ",$G950),AllocFactorMatrix,(AC$4+1),FALSE)*$E953</f>
        <v>0</v>
      </c>
    </row>
    <row r="951" spans="2:29" hidden="1" outlineLevel="1">
      <c r="F951" s="42" t="str">
        <f>F953</f>
        <v>PROD_ENERGY</v>
      </c>
      <c r="G951" s="17" t="str">
        <f>$G$13</f>
        <v>ENERGY</v>
      </c>
      <c r="H951" s="21">
        <f t="shared" si="489"/>
        <v>-9021444</v>
      </c>
      <c r="I951" s="22">
        <f>VLOOKUP(CONCATENATE($F951," ",$G951),AllocFactorMatrix,(I$4+1),FALSE)*$E953</f>
        <v>-3314646.7143886075</v>
      </c>
      <c r="J951" s="22">
        <f>VLOOKUP(CONCATENATE($F951," ",$G951),AllocFactorMatrix,(J$4+1),FALSE)*$E953</f>
        <v>-1047058.4960058605</v>
      </c>
      <c r="K951" s="22">
        <f>VLOOKUP(CONCATENATE($F951," ",$G951),AllocFactorMatrix,(K$4+1),FALSE)*$E953</f>
        <v>-13076.250868183835</v>
      </c>
      <c r="L951" s="22">
        <f>VLOOKUP(CONCATENATE($F951," ",$G951),AllocFactorMatrix,(L$4+1),FALSE)*$E953</f>
        <v>-662.41317515447872</v>
      </c>
      <c r="M951" s="22">
        <f t="shared" si="490"/>
        <v>-1060797.1600491989</v>
      </c>
      <c r="N951" s="22">
        <f>VLOOKUP(CONCATENATE($F951," ",$G951),AllocFactorMatrix,(N$4+1),FALSE)*$E953</f>
        <v>-530486.26293685485</v>
      </c>
      <c r="O951" s="22">
        <f>VLOOKUP(CONCATENATE($F951," ",$G951),AllocFactorMatrix,(O$4+1),FALSE)*$E953</f>
        <v>-143111.23158083324</v>
      </c>
      <c r="P951" s="22">
        <f>VLOOKUP(CONCATENATE($F951," ",$G951),AllocFactorMatrix,(P$4+1),FALSE)*$E953</f>
        <v>-22300.802803514063</v>
      </c>
      <c r="Q951" s="22">
        <f>VLOOKUP(CONCATENATE($F951," ",$G951),AllocFactorMatrix,(Q$4+1),FALSE)*$E953</f>
        <v>0</v>
      </c>
      <c r="R951" s="22">
        <f t="shared" si="492"/>
        <v>-695898.29732120212</v>
      </c>
      <c r="S951" s="22">
        <f>VLOOKUP(CONCATENATE($F951," ",$G951),AllocFactorMatrix,(S$4+1),FALSE)*$E953</f>
        <v>-26716.260952133594</v>
      </c>
      <c r="T951" s="22">
        <f>VLOOKUP(CONCATENATE($F951," ",$G951),AllocFactorMatrix,(T$4+1),FALSE)*$E953</f>
        <v>-528081.75801334006</v>
      </c>
      <c r="U951" s="22">
        <f>VLOOKUP(CONCATENATE($F951," ",$G951),AllocFactorMatrix,(U$4+1),FALSE)*$E953</f>
        <v>-2776181.6296471236</v>
      </c>
      <c r="V951" s="22">
        <f>VLOOKUP(CONCATENATE($F951," ",$G951),AllocFactorMatrix,(V$4+1),FALSE)*$E953</f>
        <v>-388201.35253925854</v>
      </c>
      <c r="W951" s="22">
        <f t="shared" si="493"/>
        <v>-3719181.0011518556</v>
      </c>
      <c r="X951" s="22">
        <f>VLOOKUP(CONCATENATE($F951," ",$G951),AllocFactorMatrix,(X$4+1),FALSE)*$E953</f>
        <v>-149150.25895045351</v>
      </c>
      <c r="Y951" s="22">
        <f>VLOOKUP(CONCATENATE($F951," ",$G951),AllocFactorMatrix,(Y$4+1),FALSE)*$E953</f>
        <v>-2820.3064224255049</v>
      </c>
      <c r="Z951" s="22">
        <f t="shared" si="491"/>
        <v>-151970.56537287901</v>
      </c>
      <c r="AA951" s="22">
        <f>VLOOKUP(CONCATENATE($F951," ",$G951),AllocFactorMatrix,(AA$4+1),FALSE)*$E953</f>
        <v>-2813.1854153865042</v>
      </c>
      <c r="AB951" s="22">
        <f>VLOOKUP(CONCATENATE($F951," ",$G951),AllocFactorMatrix,(AB$4+1),FALSE)*$E953</f>
        <v>-61677.481172840518</v>
      </c>
      <c r="AC951" s="22">
        <f>VLOOKUP(CONCATENATE($F951," ",$G951),AllocFactorMatrix,(AC$4+1),FALSE)*$E953</f>
        <v>-14459.595128028708</v>
      </c>
    </row>
    <row r="952" spans="2:29" hidden="1" outlineLevel="1">
      <c r="F952" s="42" t="str">
        <f>F953</f>
        <v>PROD_ENERGY</v>
      </c>
      <c r="G952" s="17" t="str">
        <f>$G$14</f>
        <v>CUSTOMER</v>
      </c>
      <c r="H952" s="21">
        <f t="shared" si="489"/>
        <v>0</v>
      </c>
      <c r="I952" s="22">
        <f>VLOOKUP(CONCATENATE($F952," ",$G952),AllocFactorMatrix,(I$4+1),FALSE)*$E953</f>
        <v>0</v>
      </c>
      <c r="J952" s="22">
        <f>VLOOKUP(CONCATENATE($F952," ",$G952),AllocFactorMatrix,(J$4+1),FALSE)*$E953</f>
        <v>0</v>
      </c>
      <c r="K952" s="22">
        <f>VLOOKUP(CONCATENATE($F952," ",$G952),AllocFactorMatrix,(K$4+1),FALSE)*$E953</f>
        <v>0</v>
      </c>
      <c r="L952" s="22">
        <f>VLOOKUP(CONCATENATE($F952," ",$G952),AllocFactorMatrix,(L$4+1),FALSE)*$E953</f>
        <v>0</v>
      </c>
      <c r="M952" s="22">
        <f t="shared" si="490"/>
        <v>0</v>
      </c>
      <c r="N952" s="22">
        <f>VLOOKUP(CONCATENATE($F952," ",$G952),AllocFactorMatrix,(N$4+1),FALSE)*$E953</f>
        <v>0</v>
      </c>
      <c r="O952" s="22">
        <f>VLOOKUP(CONCATENATE($F952," ",$G952),AllocFactorMatrix,(O$4+1),FALSE)*$E953</f>
        <v>0</v>
      </c>
      <c r="P952" s="22">
        <f>VLOOKUP(CONCATENATE($F952," ",$G952),AllocFactorMatrix,(P$4+1),FALSE)*$E953</f>
        <v>0</v>
      </c>
      <c r="Q952" s="22">
        <f>VLOOKUP(CONCATENATE($F952," ",$G952),AllocFactorMatrix,(Q$4+1),FALSE)*$E953</f>
        <v>0</v>
      </c>
      <c r="R952" s="22">
        <f t="shared" si="492"/>
        <v>0</v>
      </c>
      <c r="S952" s="22">
        <f>VLOOKUP(CONCATENATE($F952," ",$G952),AllocFactorMatrix,(S$4+1),FALSE)*$E953</f>
        <v>0</v>
      </c>
      <c r="T952" s="22">
        <f>VLOOKUP(CONCATENATE($F952," ",$G952),AllocFactorMatrix,(T$4+1),FALSE)*$E953</f>
        <v>0</v>
      </c>
      <c r="U952" s="22">
        <f>VLOOKUP(CONCATENATE($F952," ",$G952),AllocFactorMatrix,(U$4+1),FALSE)*$E953</f>
        <v>0</v>
      </c>
      <c r="V952" s="22">
        <f>VLOOKUP(CONCATENATE($F952," ",$G952),AllocFactorMatrix,(V$4+1),FALSE)*$E953</f>
        <v>0</v>
      </c>
      <c r="W952" s="22">
        <f t="shared" si="493"/>
        <v>0</v>
      </c>
      <c r="X952" s="22">
        <f>VLOOKUP(CONCATENATE($F952," ",$G952),AllocFactorMatrix,(X$4+1),FALSE)*$E953</f>
        <v>0</v>
      </c>
      <c r="Y952" s="22">
        <f>VLOOKUP(CONCATENATE($F952," ",$G952),AllocFactorMatrix,(Y$4+1),FALSE)*$E953</f>
        <v>0</v>
      </c>
      <c r="Z952" s="22">
        <f t="shared" si="491"/>
        <v>0</v>
      </c>
      <c r="AA952" s="22">
        <f>VLOOKUP(CONCATENATE($F952," ",$G952),AllocFactorMatrix,(AA$4+1),FALSE)*$E953</f>
        <v>0</v>
      </c>
      <c r="AB952" s="22">
        <f>VLOOKUP(CONCATENATE($F952," ",$G952),AllocFactorMatrix,(AB$4+1),FALSE)*$E953</f>
        <v>0</v>
      </c>
      <c r="AC952" s="22">
        <f>VLOOKUP(CONCATENATE($F952," ",$G952),AllocFactorMatrix,(AC$4+1),FALSE)*$E953</f>
        <v>0</v>
      </c>
    </row>
    <row r="953" spans="2:29" collapsed="1">
      <c r="B953" s="17"/>
      <c r="D953" s="39" t="s">
        <v>593</v>
      </c>
      <c r="E953" s="19">
        <v>-9021444</v>
      </c>
      <c r="F953" s="42" t="s">
        <v>31</v>
      </c>
      <c r="G953" s="17" t="str">
        <f>$G$15</f>
        <v>TOTAL</v>
      </c>
      <c r="H953" s="21">
        <f t="shared" si="489"/>
        <v>-9021444</v>
      </c>
      <c r="I953" s="22">
        <f>VLOOKUP(CONCATENATE($F953," ",$G953),AllocFactorMatrix,(I$4+1),FALSE)*$E953</f>
        <v>-3314646.7143886075</v>
      </c>
      <c r="J953" s="22">
        <f>VLOOKUP(CONCATENATE($F953," ",$G953),AllocFactorMatrix,(J$4+1),FALSE)*$E953</f>
        <v>-1047058.4960058605</v>
      </c>
      <c r="K953" s="22">
        <f>VLOOKUP(CONCATENATE($F953," ",$G953),AllocFactorMatrix,(K$4+1),FALSE)*$E953</f>
        <v>-13076.250868183835</v>
      </c>
      <c r="L953" s="22">
        <f>VLOOKUP(CONCATENATE($F953," ",$G953),AllocFactorMatrix,(L$4+1),FALSE)*$E953</f>
        <v>-662.41317515447872</v>
      </c>
      <c r="M953" s="22">
        <f t="shared" si="490"/>
        <v>-1060797.1600491989</v>
      </c>
      <c r="N953" s="22">
        <f>VLOOKUP(CONCATENATE($F953," ",$G953),AllocFactorMatrix,(N$4+1),FALSE)*$E953</f>
        <v>-530486.26293685485</v>
      </c>
      <c r="O953" s="22">
        <f>VLOOKUP(CONCATENATE($F953," ",$G953),AllocFactorMatrix,(O$4+1),FALSE)*$E953</f>
        <v>-143111.23158083324</v>
      </c>
      <c r="P953" s="22">
        <f>VLOOKUP(CONCATENATE($F953," ",$G953),AllocFactorMatrix,(P$4+1),FALSE)*$E953</f>
        <v>-22300.802803514063</v>
      </c>
      <c r="Q953" s="22">
        <f>VLOOKUP(CONCATENATE($F953," ",$G953),AllocFactorMatrix,(Q$4+1),FALSE)*$E953</f>
        <v>0</v>
      </c>
      <c r="R953" s="22">
        <f t="shared" si="492"/>
        <v>-695898.29732120212</v>
      </c>
      <c r="S953" s="22">
        <f>VLOOKUP(CONCATENATE($F953," ",$G953),AllocFactorMatrix,(S$4+1),FALSE)*$E953</f>
        <v>-26716.260952133594</v>
      </c>
      <c r="T953" s="22">
        <f>VLOOKUP(CONCATENATE($F953," ",$G953),AllocFactorMatrix,(T$4+1),FALSE)*$E953</f>
        <v>-528081.75801334006</v>
      </c>
      <c r="U953" s="22">
        <f>VLOOKUP(CONCATENATE($F953," ",$G953),AllocFactorMatrix,(U$4+1),FALSE)*$E953</f>
        <v>-2776181.6296471236</v>
      </c>
      <c r="V953" s="22">
        <f>VLOOKUP(CONCATENATE($F953," ",$G953),AllocFactorMatrix,(V$4+1),FALSE)*$E953</f>
        <v>-388201.35253925854</v>
      </c>
      <c r="W953" s="22">
        <f t="shared" si="493"/>
        <v>-3719181.0011518556</v>
      </c>
      <c r="X953" s="22">
        <f>VLOOKUP(CONCATENATE($F953," ",$G953),AllocFactorMatrix,(X$4+1),FALSE)*$E953</f>
        <v>-149150.25895045351</v>
      </c>
      <c r="Y953" s="22">
        <f>VLOOKUP(CONCATENATE($F953," ",$G953),AllocFactorMatrix,(Y$4+1),FALSE)*$E953</f>
        <v>-2820.3064224255049</v>
      </c>
      <c r="Z953" s="22">
        <f t="shared" si="491"/>
        <v>-151970.56537287901</v>
      </c>
      <c r="AA953" s="22">
        <f>VLOOKUP(CONCATENATE($F953," ",$G953),AllocFactorMatrix,(AA$4+1),FALSE)*$E953</f>
        <v>-2813.1854153865042</v>
      </c>
      <c r="AB953" s="22">
        <f>VLOOKUP(CONCATENATE($F953," ",$G953),AllocFactorMatrix,(AB$4+1),FALSE)*$E953</f>
        <v>-61677.481172840518</v>
      </c>
      <c r="AC953" s="22">
        <f>VLOOKUP(CONCATENATE($F953," ",$G953),AllocFactorMatrix,(AC$4+1),FALSE)*$E953</f>
        <v>-14459.595128028708</v>
      </c>
    </row>
    <row r="954" spans="2:29" hidden="1" outlineLevel="1">
      <c r="F954" s="42"/>
      <c r="G954" s="17" t="str">
        <f>$G$8</f>
        <v>PRODUCTION</v>
      </c>
      <c r="H954" s="19">
        <f t="shared" ref="H954:AC954" si="494">H946</f>
        <v>0</v>
      </c>
      <c r="I954" s="19">
        <f t="shared" si="494"/>
        <v>0</v>
      </c>
      <c r="J954" s="19">
        <f t="shared" si="494"/>
        <v>0</v>
      </c>
      <c r="K954" s="19">
        <f t="shared" si="494"/>
        <v>0</v>
      </c>
      <c r="L954" s="19">
        <f t="shared" si="494"/>
        <v>0</v>
      </c>
      <c r="M954" s="19">
        <f t="shared" si="494"/>
        <v>0</v>
      </c>
      <c r="N954" s="19">
        <f t="shared" si="494"/>
        <v>0</v>
      </c>
      <c r="O954" s="19">
        <f t="shared" si="494"/>
        <v>0</v>
      </c>
      <c r="P954" s="19">
        <f t="shared" si="494"/>
        <v>0</v>
      </c>
      <c r="Q954" s="19">
        <f t="shared" si="494"/>
        <v>0</v>
      </c>
      <c r="R954" s="19">
        <f t="shared" si="494"/>
        <v>0</v>
      </c>
      <c r="S954" s="19">
        <f t="shared" si="494"/>
        <v>0</v>
      </c>
      <c r="T954" s="19">
        <f t="shared" si="494"/>
        <v>0</v>
      </c>
      <c r="U954" s="19">
        <f t="shared" si="494"/>
        <v>0</v>
      </c>
      <c r="V954" s="19">
        <f t="shared" si="494"/>
        <v>0</v>
      </c>
      <c r="W954" s="19">
        <f t="shared" si="494"/>
        <v>0</v>
      </c>
      <c r="X954" s="19">
        <f t="shared" si="494"/>
        <v>0</v>
      </c>
      <c r="Y954" s="19">
        <f t="shared" si="494"/>
        <v>0</v>
      </c>
      <c r="Z954" s="19">
        <f t="shared" si="494"/>
        <v>0</v>
      </c>
      <c r="AA954" s="19">
        <f t="shared" si="494"/>
        <v>0</v>
      </c>
      <c r="AB954" s="19">
        <f t="shared" si="494"/>
        <v>0</v>
      </c>
      <c r="AC954" s="19">
        <f t="shared" si="494"/>
        <v>0</v>
      </c>
    </row>
    <row r="955" spans="2:29" hidden="1" outlineLevel="1">
      <c r="F955" s="42"/>
      <c r="G955" s="17" t="str">
        <f>$G$9</f>
        <v>BULKTRAN</v>
      </c>
      <c r="H955" s="19">
        <f t="shared" ref="H955:AC955" si="495">H947</f>
        <v>0</v>
      </c>
      <c r="I955" s="19">
        <f t="shared" si="495"/>
        <v>0</v>
      </c>
      <c r="J955" s="19">
        <f t="shared" si="495"/>
        <v>0</v>
      </c>
      <c r="K955" s="19">
        <f t="shared" si="495"/>
        <v>0</v>
      </c>
      <c r="L955" s="19">
        <f t="shared" si="495"/>
        <v>0</v>
      </c>
      <c r="M955" s="19">
        <f t="shared" si="495"/>
        <v>0</v>
      </c>
      <c r="N955" s="19">
        <f t="shared" si="495"/>
        <v>0</v>
      </c>
      <c r="O955" s="19">
        <f t="shared" si="495"/>
        <v>0</v>
      </c>
      <c r="P955" s="19">
        <f t="shared" si="495"/>
        <v>0</v>
      </c>
      <c r="Q955" s="19">
        <f t="shared" si="495"/>
        <v>0</v>
      </c>
      <c r="R955" s="19">
        <f t="shared" si="495"/>
        <v>0</v>
      </c>
      <c r="S955" s="19">
        <f t="shared" si="495"/>
        <v>0</v>
      </c>
      <c r="T955" s="19">
        <f t="shared" si="495"/>
        <v>0</v>
      </c>
      <c r="U955" s="19">
        <f t="shared" si="495"/>
        <v>0</v>
      </c>
      <c r="V955" s="19">
        <f t="shared" si="495"/>
        <v>0</v>
      </c>
      <c r="W955" s="19">
        <f t="shared" si="495"/>
        <v>0</v>
      </c>
      <c r="X955" s="19">
        <f t="shared" si="495"/>
        <v>0</v>
      </c>
      <c r="Y955" s="19">
        <f t="shared" si="495"/>
        <v>0</v>
      </c>
      <c r="Z955" s="19">
        <f t="shared" si="495"/>
        <v>0</v>
      </c>
      <c r="AA955" s="19">
        <f t="shared" si="495"/>
        <v>0</v>
      </c>
      <c r="AB955" s="19">
        <f t="shared" si="495"/>
        <v>0</v>
      </c>
      <c r="AC955" s="19">
        <f t="shared" si="495"/>
        <v>0</v>
      </c>
    </row>
    <row r="956" spans="2:29" hidden="1" outlineLevel="1">
      <c r="F956" s="42"/>
      <c r="G956" s="17" t="str">
        <f>$G$10</f>
        <v>SUBTRAN</v>
      </c>
      <c r="H956" s="19">
        <f t="shared" ref="H956:AC956" si="496">H948</f>
        <v>0</v>
      </c>
      <c r="I956" s="19">
        <f t="shared" si="496"/>
        <v>0</v>
      </c>
      <c r="J956" s="19">
        <f t="shared" si="496"/>
        <v>0</v>
      </c>
      <c r="K956" s="19">
        <f t="shared" si="496"/>
        <v>0</v>
      </c>
      <c r="L956" s="19">
        <f t="shared" si="496"/>
        <v>0</v>
      </c>
      <c r="M956" s="19">
        <f t="shared" si="496"/>
        <v>0</v>
      </c>
      <c r="N956" s="19">
        <f t="shared" si="496"/>
        <v>0</v>
      </c>
      <c r="O956" s="19">
        <f t="shared" si="496"/>
        <v>0</v>
      </c>
      <c r="P956" s="19">
        <f t="shared" si="496"/>
        <v>0</v>
      </c>
      <c r="Q956" s="19">
        <f t="shared" si="496"/>
        <v>0</v>
      </c>
      <c r="R956" s="19">
        <f t="shared" si="496"/>
        <v>0</v>
      </c>
      <c r="S956" s="19">
        <f t="shared" si="496"/>
        <v>0</v>
      </c>
      <c r="T956" s="19">
        <f t="shared" si="496"/>
        <v>0</v>
      </c>
      <c r="U956" s="19">
        <f t="shared" si="496"/>
        <v>0</v>
      </c>
      <c r="V956" s="19">
        <f t="shared" si="496"/>
        <v>0</v>
      </c>
      <c r="W956" s="19">
        <f t="shared" si="496"/>
        <v>0</v>
      </c>
      <c r="X956" s="19">
        <f t="shared" si="496"/>
        <v>0</v>
      </c>
      <c r="Y956" s="19">
        <f t="shared" si="496"/>
        <v>0</v>
      </c>
      <c r="Z956" s="19">
        <f t="shared" si="496"/>
        <v>0</v>
      </c>
      <c r="AA956" s="19">
        <f t="shared" si="496"/>
        <v>0</v>
      </c>
      <c r="AB956" s="19">
        <f t="shared" si="496"/>
        <v>0</v>
      </c>
      <c r="AC956" s="19">
        <f t="shared" si="496"/>
        <v>0</v>
      </c>
    </row>
    <row r="957" spans="2:29" hidden="1" outlineLevel="1">
      <c r="F957" s="42"/>
      <c r="G957" s="17" t="str">
        <f>$G$11</f>
        <v>DISTPRI</v>
      </c>
      <c r="H957" s="19">
        <f t="shared" ref="H957:AC957" si="497">H949</f>
        <v>0</v>
      </c>
      <c r="I957" s="19">
        <f t="shared" si="497"/>
        <v>0</v>
      </c>
      <c r="J957" s="19">
        <f t="shared" si="497"/>
        <v>0</v>
      </c>
      <c r="K957" s="19">
        <f t="shared" si="497"/>
        <v>0</v>
      </c>
      <c r="L957" s="19">
        <f t="shared" si="497"/>
        <v>0</v>
      </c>
      <c r="M957" s="19">
        <f t="shared" si="497"/>
        <v>0</v>
      </c>
      <c r="N957" s="19">
        <f t="shared" si="497"/>
        <v>0</v>
      </c>
      <c r="O957" s="19">
        <f t="shared" si="497"/>
        <v>0</v>
      </c>
      <c r="P957" s="19">
        <f t="shared" si="497"/>
        <v>0</v>
      </c>
      <c r="Q957" s="19">
        <f t="shared" si="497"/>
        <v>0</v>
      </c>
      <c r="R957" s="19">
        <f t="shared" si="497"/>
        <v>0</v>
      </c>
      <c r="S957" s="19">
        <f t="shared" si="497"/>
        <v>0</v>
      </c>
      <c r="T957" s="19">
        <f t="shared" si="497"/>
        <v>0</v>
      </c>
      <c r="U957" s="19">
        <f t="shared" si="497"/>
        <v>0</v>
      </c>
      <c r="V957" s="19">
        <f t="shared" si="497"/>
        <v>0</v>
      </c>
      <c r="W957" s="19">
        <f t="shared" si="497"/>
        <v>0</v>
      </c>
      <c r="X957" s="19">
        <f t="shared" si="497"/>
        <v>0</v>
      </c>
      <c r="Y957" s="19">
        <f t="shared" si="497"/>
        <v>0</v>
      </c>
      <c r="Z957" s="19">
        <f t="shared" si="497"/>
        <v>0</v>
      </c>
      <c r="AA957" s="19">
        <f t="shared" si="497"/>
        <v>0</v>
      </c>
      <c r="AB957" s="19">
        <f t="shared" si="497"/>
        <v>0</v>
      </c>
      <c r="AC957" s="19">
        <f t="shared" si="497"/>
        <v>0</v>
      </c>
    </row>
    <row r="958" spans="2:29" hidden="1" outlineLevel="1">
      <c r="F958" s="42"/>
      <c r="G958" s="17" t="str">
        <f>$G$12</f>
        <v>DISTSEC</v>
      </c>
      <c r="H958" s="19">
        <f t="shared" ref="H958:AC958" si="498">H950</f>
        <v>0</v>
      </c>
      <c r="I958" s="19">
        <f t="shared" si="498"/>
        <v>0</v>
      </c>
      <c r="J958" s="19">
        <f t="shared" si="498"/>
        <v>0</v>
      </c>
      <c r="K958" s="19">
        <f t="shared" si="498"/>
        <v>0</v>
      </c>
      <c r="L958" s="19">
        <f t="shared" si="498"/>
        <v>0</v>
      </c>
      <c r="M958" s="19">
        <f t="shared" si="498"/>
        <v>0</v>
      </c>
      <c r="N958" s="19">
        <f t="shared" si="498"/>
        <v>0</v>
      </c>
      <c r="O958" s="19">
        <f t="shared" si="498"/>
        <v>0</v>
      </c>
      <c r="P958" s="19">
        <f t="shared" si="498"/>
        <v>0</v>
      </c>
      <c r="Q958" s="19">
        <f t="shared" si="498"/>
        <v>0</v>
      </c>
      <c r="R958" s="19">
        <f t="shared" si="498"/>
        <v>0</v>
      </c>
      <c r="S958" s="19">
        <f t="shared" si="498"/>
        <v>0</v>
      </c>
      <c r="T958" s="19">
        <f t="shared" si="498"/>
        <v>0</v>
      </c>
      <c r="U958" s="19">
        <f t="shared" si="498"/>
        <v>0</v>
      </c>
      <c r="V958" s="19">
        <f t="shared" si="498"/>
        <v>0</v>
      </c>
      <c r="W958" s="19">
        <f t="shared" si="498"/>
        <v>0</v>
      </c>
      <c r="X958" s="19">
        <f t="shared" si="498"/>
        <v>0</v>
      </c>
      <c r="Y958" s="19">
        <f t="shared" si="498"/>
        <v>0</v>
      </c>
      <c r="Z958" s="19">
        <f t="shared" si="498"/>
        <v>0</v>
      </c>
      <c r="AA958" s="19">
        <f t="shared" si="498"/>
        <v>0</v>
      </c>
      <c r="AB958" s="19">
        <f t="shared" si="498"/>
        <v>0</v>
      </c>
      <c r="AC958" s="19">
        <f t="shared" si="498"/>
        <v>0</v>
      </c>
    </row>
    <row r="959" spans="2:29" hidden="1" outlineLevel="1">
      <c r="F959" s="42"/>
      <c r="G959" s="17" t="str">
        <f>$G$13</f>
        <v>ENERGY</v>
      </c>
      <c r="H959" s="19">
        <f>H951</f>
        <v>-9021444</v>
      </c>
      <c r="I959" s="19">
        <f t="shared" ref="I959:AC959" si="499">I951</f>
        <v>-3314646.7143886075</v>
      </c>
      <c r="J959" s="19">
        <f t="shared" si="499"/>
        <v>-1047058.4960058605</v>
      </c>
      <c r="K959" s="19">
        <f t="shared" si="499"/>
        <v>-13076.250868183835</v>
      </c>
      <c r="L959" s="19">
        <f t="shared" si="499"/>
        <v>-662.41317515447872</v>
      </c>
      <c r="M959" s="19">
        <f t="shared" si="499"/>
        <v>-1060797.1600491989</v>
      </c>
      <c r="N959" s="19">
        <f t="shared" si="499"/>
        <v>-530486.26293685485</v>
      </c>
      <c r="O959" s="19">
        <f t="shared" si="499"/>
        <v>-143111.23158083324</v>
      </c>
      <c r="P959" s="19">
        <f t="shared" si="499"/>
        <v>-22300.802803514063</v>
      </c>
      <c r="Q959" s="19">
        <f t="shared" si="499"/>
        <v>0</v>
      </c>
      <c r="R959" s="19">
        <f t="shared" si="499"/>
        <v>-695898.29732120212</v>
      </c>
      <c r="S959" s="19">
        <f t="shared" si="499"/>
        <v>-26716.260952133594</v>
      </c>
      <c r="T959" s="19">
        <f t="shared" si="499"/>
        <v>-528081.75801334006</v>
      </c>
      <c r="U959" s="19">
        <f t="shared" si="499"/>
        <v>-2776181.6296471236</v>
      </c>
      <c r="V959" s="19">
        <f t="shared" si="499"/>
        <v>-388201.35253925854</v>
      </c>
      <c r="W959" s="19">
        <f t="shared" si="499"/>
        <v>-3719181.0011518556</v>
      </c>
      <c r="X959" s="19">
        <f t="shared" si="499"/>
        <v>-149150.25895045351</v>
      </c>
      <c r="Y959" s="19">
        <f t="shared" si="499"/>
        <v>-2820.3064224255049</v>
      </c>
      <c r="Z959" s="19">
        <f t="shared" si="499"/>
        <v>-151970.56537287901</v>
      </c>
      <c r="AA959" s="19">
        <f t="shared" si="499"/>
        <v>-2813.1854153865042</v>
      </c>
      <c r="AB959" s="19">
        <f t="shared" si="499"/>
        <v>-61677.481172840518</v>
      </c>
      <c r="AC959" s="19">
        <f t="shared" si="499"/>
        <v>-14459.595128028708</v>
      </c>
    </row>
    <row r="960" spans="2:29" hidden="1" outlineLevel="1">
      <c r="F960" s="42"/>
      <c r="G960" s="17" t="str">
        <f>$G$14</f>
        <v>CUSTOMER</v>
      </c>
      <c r="H960" s="19">
        <f t="shared" ref="H960:AC960" si="500">H952</f>
        <v>0</v>
      </c>
      <c r="I960" s="19">
        <f t="shared" si="500"/>
        <v>0</v>
      </c>
      <c r="J960" s="19">
        <f t="shared" si="500"/>
        <v>0</v>
      </c>
      <c r="K960" s="19">
        <f t="shared" si="500"/>
        <v>0</v>
      </c>
      <c r="L960" s="19">
        <f t="shared" si="500"/>
        <v>0</v>
      </c>
      <c r="M960" s="19">
        <f t="shared" si="500"/>
        <v>0</v>
      </c>
      <c r="N960" s="19">
        <f t="shared" si="500"/>
        <v>0</v>
      </c>
      <c r="O960" s="19">
        <f t="shared" si="500"/>
        <v>0</v>
      </c>
      <c r="P960" s="19">
        <f t="shared" si="500"/>
        <v>0</v>
      </c>
      <c r="Q960" s="19">
        <f t="shared" si="500"/>
        <v>0</v>
      </c>
      <c r="R960" s="19">
        <f t="shared" si="500"/>
        <v>0</v>
      </c>
      <c r="S960" s="19">
        <f t="shared" si="500"/>
        <v>0</v>
      </c>
      <c r="T960" s="19">
        <f t="shared" si="500"/>
        <v>0</v>
      </c>
      <c r="U960" s="19">
        <f t="shared" si="500"/>
        <v>0</v>
      </c>
      <c r="V960" s="19">
        <f t="shared" si="500"/>
        <v>0</v>
      </c>
      <c r="W960" s="19">
        <f t="shared" si="500"/>
        <v>0</v>
      </c>
      <c r="X960" s="19">
        <f t="shared" si="500"/>
        <v>0</v>
      </c>
      <c r="Y960" s="19">
        <f t="shared" si="500"/>
        <v>0</v>
      </c>
      <c r="Z960" s="19">
        <f t="shared" si="500"/>
        <v>0</v>
      </c>
      <c r="AA960" s="19">
        <f t="shared" si="500"/>
        <v>0</v>
      </c>
      <c r="AB960" s="19">
        <f t="shared" si="500"/>
        <v>0</v>
      </c>
      <c r="AC960" s="19">
        <f t="shared" si="500"/>
        <v>0</v>
      </c>
    </row>
    <row r="961" spans="2:29" collapsed="1">
      <c r="C961" s="17" t="s">
        <v>438</v>
      </c>
      <c r="E961" s="19">
        <f>E953</f>
        <v>-9021444</v>
      </c>
      <c r="F961" s="42"/>
      <c r="G961" s="17" t="str">
        <f>$G$15</f>
        <v>TOTAL</v>
      </c>
      <c r="H961" s="19">
        <f>H953</f>
        <v>-9021444</v>
      </c>
      <c r="I961" s="19">
        <f>I953</f>
        <v>-3314646.7143886075</v>
      </c>
      <c r="J961" s="19">
        <f t="shared" ref="J961:AC961" si="501">J953</f>
        <v>-1047058.4960058605</v>
      </c>
      <c r="K961" s="19">
        <f t="shared" si="501"/>
        <v>-13076.250868183835</v>
      </c>
      <c r="L961" s="19">
        <f t="shared" si="501"/>
        <v>-662.41317515447872</v>
      </c>
      <c r="M961" s="19">
        <f t="shared" si="501"/>
        <v>-1060797.1600491989</v>
      </c>
      <c r="N961" s="19">
        <f t="shared" si="501"/>
        <v>-530486.26293685485</v>
      </c>
      <c r="O961" s="19">
        <f t="shared" si="501"/>
        <v>-143111.23158083324</v>
      </c>
      <c r="P961" s="19">
        <f t="shared" si="501"/>
        <v>-22300.802803514063</v>
      </c>
      <c r="Q961" s="19">
        <f t="shared" si="501"/>
        <v>0</v>
      </c>
      <c r="R961" s="19">
        <f t="shared" si="501"/>
        <v>-695898.29732120212</v>
      </c>
      <c r="S961" s="19">
        <f t="shared" si="501"/>
        <v>-26716.260952133594</v>
      </c>
      <c r="T961" s="19">
        <f t="shared" si="501"/>
        <v>-528081.75801334006</v>
      </c>
      <c r="U961" s="19">
        <f t="shared" si="501"/>
        <v>-2776181.6296471236</v>
      </c>
      <c r="V961" s="19">
        <f t="shared" si="501"/>
        <v>-388201.35253925854</v>
      </c>
      <c r="W961" s="19">
        <f t="shared" si="501"/>
        <v>-3719181.0011518556</v>
      </c>
      <c r="X961" s="19">
        <f t="shared" si="501"/>
        <v>-149150.25895045351</v>
      </c>
      <c r="Y961" s="19">
        <f t="shared" si="501"/>
        <v>-2820.3064224255049</v>
      </c>
      <c r="Z961" s="19">
        <f t="shared" si="501"/>
        <v>-151970.56537287901</v>
      </c>
      <c r="AA961" s="19">
        <f t="shared" si="501"/>
        <v>-2813.1854153865042</v>
      </c>
      <c r="AB961" s="19">
        <f t="shared" si="501"/>
        <v>-61677.481172840518</v>
      </c>
      <c r="AC961" s="19">
        <f t="shared" si="501"/>
        <v>-14459.595128028708</v>
      </c>
    </row>
    <row r="962" spans="2:29">
      <c r="E962" s="19"/>
      <c r="F962" s="42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</row>
    <row r="963" spans="2:29" hidden="1" outlineLevel="1">
      <c r="E963" s="19"/>
      <c r="F963" s="42"/>
      <c r="G963" s="17" t="str">
        <f>$G$8</f>
        <v>PRODUCTION</v>
      </c>
      <c r="H963" s="21">
        <f t="shared" ref="H963:AC963" ca="1" si="502">H888+H896+H912+H904+H937+H929+H954</f>
        <v>232866225.07379845</v>
      </c>
      <c r="I963" s="21">
        <f t="shared" ca="1" si="502"/>
        <v>110299260.30311863</v>
      </c>
      <c r="J963" s="21">
        <f t="shared" ca="1" si="502"/>
        <v>30949828.657416798</v>
      </c>
      <c r="K963" s="21">
        <f t="shared" ca="1" si="502"/>
        <v>375021.72377974278</v>
      </c>
      <c r="L963" s="21">
        <f t="shared" ca="1" si="502"/>
        <v>18396.799086022238</v>
      </c>
      <c r="M963" s="21">
        <f t="shared" ca="1" si="502"/>
        <v>31343247.180282563</v>
      </c>
      <c r="N963" s="21">
        <f t="shared" ca="1" si="502"/>
        <v>15799264.932315085</v>
      </c>
      <c r="O963" s="21">
        <f t="shared" ca="1" si="502"/>
        <v>4478775.492947449</v>
      </c>
      <c r="P963" s="21">
        <f t="shared" ca="1" si="502"/>
        <v>568381.60296245047</v>
      </c>
      <c r="Q963" s="21">
        <f t="shared" ca="1" si="502"/>
        <v>0</v>
      </c>
      <c r="R963" s="21">
        <f t="shared" ca="1" si="502"/>
        <v>20846422.028224982</v>
      </c>
      <c r="S963" s="21">
        <f t="shared" ca="1" si="502"/>
        <v>620015.52331263607</v>
      </c>
      <c r="T963" s="21">
        <f t="shared" ca="1" si="502"/>
        <v>12650076.84182746</v>
      </c>
      <c r="U963" s="21">
        <f t="shared" ca="1" si="502"/>
        <v>44998643.17367962</v>
      </c>
      <c r="V963" s="21">
        <f t="shared" ca="1" si="502"/>
        <v>6557242.0747527611</v>
      </c>
      <c r="W963" s="21">
        <f t="shared" ca="1" si="502"/>
        <v>64825977.613572478</v>
      </c>
      <c r="X963" s="21">
        <f t="shared" ca="1" si="502"/>
        <v>4694969.7883205768</v>
      </c>
      <c r="Y963" s="21">
        <f t="shared" ca="1" si="502"/>
        <v>83943.636783927373</v>
      </c>
      <c r="Z963" s="21">
        <f t="shared" ca="1" si="502"/>
        <v>4778913.4251045035</v>
      </c>
      <c r="AA963" s="21">
        <f t="shared" ca="1" si="502"/>
        <v>65904.80246630797</v>
      </c>
      <c r="AB963" s="21">
        <f t="shared" ca="1" si="502"/>
        <v>554739.65115528228</v>
      </c>
      <c r="AC963" s="21">
        <f t="shared" ca="1" si="502"/>
        <v>151760.06987371788</v>
      </c>
    </row>
    <row r="964" spans="2:29" hidden="1" outlineLevel="1">
      <c r="E964" s="19"/>
      <c r="F964" s="42"/>
      <c r="G964" s="17" t="str">
        <f>$G$9</f>
        <v>BULKTRAN</v>
      </c>
      <c r="H964" s="21">
        <f t="shared" ref="H964:AC964" ca="1" si="503">H889+H897+H913+H905+H938+H930+H955</f>
        <v>-30355094.31514645</v>
      </c>
      <c r="I964" s="21">
        <f t="shared" ca="1" si="503"/>
        <v>-22622360.862398427</v>
      </c>
      <c r="J964" s="21">
        <f t="shared" ca="1" si="503"/>
        <v>-1254770.4681466327</v>
      </c>
      <c r="K964" s="21">
        <f t="shared" ca="1" si="503"/>
        <v>-5811.6906827335752</v>
      </c>
      <c r="L964" s="21">
        <f t="shared" ca="1" si="503"/>
        <v>-9.9801782032661972</v>
      </c>
      <c r="M964" s="21">
        <f t="shared" ca="1" si="503"/>
        <v>-1260592.1390075695</v>
      </c>
      <c r="N964" s="21">
        <f t="shared" ca="1" si="503"/>
        <v>812726.61466682178</v>
      </c>
      <c r="O964" s="21">
        <f t="shared" ca="1" si="503"/>
        <v>280728.2196264416</v>
      </c>
      <c r="P964" s="21">
        <f t="shared" ca="1" si="503"/>
        <v>-102100.48463083198</v>
      </c>
      <c r="Q964" s="21">
        <f t="shared" ca="1" si="503"/>
        <v>0</v>
      </c>
      <c r="R964" s="21">
        <f t="shared" ca="1" si="503"/>
        <v>991354.34966243152</v>
      </c>
      <c r="S964" s="21">
        <f t="shared" ca="1" si="503"/>
        <v>9837.2087701036598</v>
      </c>
      <c r="T964" s="21">
        <f t="shared" ca="1" si="503"/>
        <v>217217.5617431947</v>
      </c>
      <c r="U964" s="21">
        <f t="shared" ca="1" si="503"/>
        <v>-7859438.7507338496</v>
      </c>
      <c r="V964" s="21">
        <f t="shared" ca="1" si="503"/>
        <v>-354942.53525030386</v>
      </c>
      <c r="W964" s="21">
        <f t="shared" ca="1" si="503"/>
        <v>-7987326.5154708549</v>
      </c>
      <c r="X964" s="21">
        <f t="shared" ca="1" si="503"/>
        <v>464351.39162168215</v>
      </c>
      <c r="Y964" s="21">
        <f t="shared" ca="1" si="503"/>
        <v>5543.495996051045</v>
      </c>
      <c r="Z964" s="21">
        <f t="shared" ca="1" si="503"/>
        <v>469894.88761773315</v>
      </c>
      <c r="AA964" s="21">
        <f t="shared" ca="1" si="503"/>
        <v>12176.598516944541</v>
      </c>
      <c r="AB964" s="21">
        <f t="shared" ca="1" si="503"/>
        <v>23591.119554186254</v>
      </c>
      <c r="AC964" s="21">
        <f t="shared" ca="1" si="503"/>
        <v>18168.246379079214</v>
      </c>
    </row>
    <row r="965" spans="2:29" hidden="1" outlineLevel="1">
      <c r="E965" s="19"/>
      <c r="F965" s="42"/>
      <c r="G965" s="17" t="str">
        <f>$G$10</f>
        <v>SUBTRAN</v>
      </c>
      <c r="H965" s="21">
        <f t="shared" ref="H965:AC965" ca="1" si="504">H890+H898+H914+H906+H939+H931+H956</f>
        <v>-9649544.4998955447</v>
      </c>
      <c r="I965" s="21">
        <f t="shared" ca="1" si="504"/>
        <v>-6773504.5342051489</v>
      </c>
      <c r="J965" s="21">
        <f t="shared" ca="1" si="504"/>
        <v>-376262.04876617022</v>
      </c>
      <c r="K965" s="21">
        <f t="shared" ca="1" si="504"/>
        <v>-1776.6360499083441</v>
      </c>
      <c r="L965" s="21">
        <f t="shared" ca="1" si="504"/>
        <v>-16.82639221027345</v>
      </c>
      <c r="M965" s="21">
        <f t="shared" ca="1" si="504"/>
        <v>-378055.51120828884</v>
      </c>
      <c r="N965" s="21">
        <f t="shared" ca="1" si="504"/>
        <v>239341.96888253372</v>
      </c>
      <c r="O965" s="21">
        <f t="shared" ca="1" si="504"/>
        <v>82750.950290251858</v>
      </c>
      <c r="P965" s="21">
        <f t="shared" ca="1" si="504"/>
        <v>-38188.089559033113</v>
      </c>
      <c r="Q965" s="21">
        <f t="shared" ca="1" si="504"/>
        <v>0</v>
      </c>
      <c r="R965" s="21">
        <f t="shared" ca="1" si="504"/>
        <v>283904.82961375249</v>
      </c>
      <c r="S965" s="21">
        <f t="shared" ca="1" si="504"/>
        <v>2813.2098649889394</v>
      </c>
      <c r="T965" s="21">
        <f t="shared" ca="1" si="504"/>
        <v>63947.847246209349</v>
      </c>
      <c r="U965" s="21">
        <f t="shared" ca="1" si="504"/>
        <v>-2992896.4594946881</v>
      </c>
      <c r="V965" s="21">
        <f t="shared" ca="1" si="504"/>
        <v>0</v>
      </c>
      <c r="W965" s="21">
        <f t="shared" ca="1" si="504"/>
        <v>-2926135.4023834895</v>
      </c>
      <c r="X965" s="21">
        <f t="shared" ca="1" si="504"/>
        <v>137449.10151191638</v>
      </c>
      <c r="Y965" s="21">
        <f t="shared" ca="1" si="504"/>
        <v>1673.2301906031214</v>
      </c>
      <c r="Z965" s="21">
        <f t="shared" ca="1" si="504"/>
        <v>139122.3317025195</v>
      </c>
      <c r="AA965" s="21">
        <f t="shared" ca="1" si="504"/>
        <v>3617.8965100190812</v>
      </c>
      <c r="AB965" s="21">
        <f t="shared" ca="1" si="504"/>
        <v>850.54261168085861</v>
      </c>
      <c r="AC965" s="21">
        <f t="shared" ca="1" si="504"/>
        <v>655.34746340418019</v>
      </c>
    </row>
    <row r="966" spans="2:29" hidden="1" outlineLevel="1">
      <c r="E966" s="19"/>
      <c r="F966" s="42"/>
      <c r="G966" s="17" t="str">
        <f>$G$11</f>
        <v>DISTPRI</v>
      </c>
      <c r="H966" s="21">
        <f t="shared" ref="H966:AC966" ca="1" si="505">H891+H899+H915+H907+H940+H932+H957</f>
        <v>23563274.803690445</v>
      </c>
      <c r="I966" s="21">
        <f t="shared" ca="1" si="505"/>
        <v>10924544.71653471</v>
      </c>
      <c r="J966" s="21">
        <f t="shared" ca="1" si="505"/>
        <v>5103087.7181745684</v>
      </c>
      <c r="K966" s="21">
        <f t="shared" ca="1" si="505"/>
        <v>66428.110552853948</v>
      </c>
      <c r="L966" s="21">
        <f t="shared" ca="1" si="505"/>
        <v>0</v>
      </c>
      <c r="M966" s="21">
        <f t="shared" ca="1" si="505"/>
        <v>5169515.8287274223</v>
      </c>
      <c r="N966" s="21">
        <f t="shared" ca="1" si="505"/>
        <v>3092078.4664768311</v>
      </c>
      <c r="O966" s="21">
        <f t="shared" ca="1" si="505"/>
        <v>896510.21837556129</v>
      </c>
      <c r="P966" s="21">
        <f t="shared" ca="1" si="505"/>
        <v>0</v>
      </c>
      <c r="Q966" s="21">
        <f t="shared" ca="1" si="505"/>
        <v>0</v>
      </c>
      <c r="R966" s="21">
        <f t="shared" ca="1" si="505"/>
        <v>3988588.6848523929</v>
      </c>
      <c r="S966" s="21">
        <f t="shared" ca="1" si="505"/>
        <v>112446.08793083265</v>
      </c>
      <c r="T966" s="21">
        <f t="shared" ca="1" si="505"/>
        <v>2306430.4757562759</v>
      </c>
      <c r="U966" s="21">
        <f t="shared" ca="1" si="505"/>
        <v>0</v>
      </c>
      <c r="V966" s="21">
        <f t="shared" ca="1" si="505"/>
        <v>0</v>
      </c>
      <c r="W966" s="21">
        <f t="shared" ca="1" si="505"/>
        <v>2418876.5636871085</v>
      </c>
      <c r="X966" s="21">
        <f t="shared" ca="1" si="505"/>
        <v>1010059.0620502351</v>
      </c>
      <c r="Y966" s="21">
        <f t="shared" ca="1" si="505"/>
        <v>17374.540723258451</v>
      </c>
      <c r="Z966" s="21">
        <f t="shared" ca="1" si="505"/>
        <v>1027433.6027734935</v>
      </c>
      <c r="AA966" s="21">
        <f t="shared" ca="1" si="505"/>
        <v>16739.957858693764</v>
      </c>
      <c r="AB966" s="21">
        <f t="shared" ca="1" si="505"/>
        <v>13385.782419610239</v>
      </c>
      <c r="AC966" s="21">
        <f t="shared" ca="1" si="505"/>
        <v>4189.6668370124498</v>
      </c>
    </row>
    <row r="967" spans="2:29" hidden="1" outlineLevel="1">
      <c r="E967" s="19"/>
      <c r="F967" s="42"/>
      <c r="G967" s="17" t="str">
        <f>$G$12</f>
        <v>DISTSEC</v>
      </c>
      <c r="H967" s="21">
        <f t="shared" ref="H967:AC967" ca="1" si="506">H892+H900+H916+H908+H941+H933+H958</f>
        <v>7323802.4707422592</v>
      </c>
      <c r="I967" s="21">
        <f t="shared" ca="1" si="506"/>
        <v>4423361.3422507551</v>
      </c>
      <c r="J967" s="21">
        <f t="shared" ca="1" si="506"/>
        <v>1619666.0821815697</v>
      </c>
      <c r="K967" s="21">
        <f t="shared" ca="1" si="506"/>
        <v>0</v>
      </c>
      <c r="L967" s="21">
        <f t="shared" ca="1" si="506"/>
        <v>0</v>
      </c>
      <c r="M967" s="21">
        <f t="shared" ca="1" si="506"/>
        <v>1619666.0821815697</v>
      </c>
      <c r="N967" s="21">
        <f t="shared" ca="1" si="506"/>
        <v>852593.8167016221</v>
      </c>
      <c r="O967" s="21">
        <f t="shared" ca="1" si="506"/>
        <v>0</v>
      </c>
      <c r="P967" s="21">
        <f t="shared" ca="1" si="506"/>
        <v>0</v>
      </c>
      <c r="Q967" s="21">
        <f t="shared" ca="1" si="506"/>
        <v>0</v>
      </c>
      <c r="R967" s="21">
        <f t="shared" ca="1" si="506"/>
        <v>852593.8167016221</v>
      </c>
      <c r="S967" s="21">
        <f t="shared" ca="1" si="506"/>
        <v>25493.197735334281</v>
      </c>
      <c r="T967" s="21">
        <f t="shared" ca="1" si="506"/>
        <v>0</v>
      </c>
      <c r="U967" s="21">
        <f t="shared" ca="1" si="506"/>
        <v>0</v>
      </c>
      <c r="V967" s="21">
        <f t="shared" ca="1" si="506"/>
        <v>0</v>
      </c>
      <c r="W967" s="21">
        <f t="shared" ca="1" si="506"/>
        <v>25493.197735334281</v>
      </c>
      <c r="X967" s="21">
        <f t="shared" ca="1" si="506"/>
        <v>286291.53147105046</v>
      </c>
      <c r="Y967" s="21">
        <f t="shared" ca="1" si="506"/>
        <v>0</v>
      </c>
      <c r="Z967" s="21">
        <f t="shared" ca="1" si="506"/>
        <v>286291.53147105046</v>
      </c>
      <c r="AA967" s="21">
        <f t="shared" ca="1" si="506"/>
        <v>4134.9133385938239</v>
      </c>
      <c r="AB967" s="21">
        <f t="shared" ca="1" si="506"/>
        <v>86440.576760717173</v>
      </c>
      <c r="AC967" s="21">
        <f t="shared" ca="1" si="506"/>
        <v>25821.010302618266</v>
      </c>
    </row>
    <row r="968" spans="2:29" hidden="1" outlineLevel="1">
      <c r="E968" s="19"/>
      <c r="F968" s="42"/>
      <c r="G968" s="17" t="str">
        <f>$G$13</f>
        <v>ENERGY</v>
      </c>
      <c r="H968" s="21">
        <f t="shared" ref="H968:AC968" ca="1" si="507">H893+H901+H917+H909+H942+H934+H959</f>
        <v>227771457.6766504</v>
      </c>
      <c r="I968" s="21">
        <f t="shared" ca="1" si="507"/>
        <v>86076057.989903674</v>
      </c>
      <c r="J968" s="21">
        <f t="shared" ca="1" si="507"/>
        <v>26245034.378908072</v>
      </c>
      <c r="K968" s="21">
        <f t="shared" ca="1" si="507"/>
        <v>303910.95821668749</v>
      </c>
      <c r="L968" s="21">
        <f t="shared" ca="1" si="507"/>
        <v>15224.677461205376</v>
      </c>
      <c r="M968" s="21">
        <f t="shared" ca="1" si="507"/>
        <v>26564170.014585964</v>
      </c>
      <c r="N968" s="21">
        <f t="shared" ca="1" si="507"/>
        <v>13773175.073140576</v>
      </c>
      <c r="O968" s="21">
        <f t="shared" ca="1" si="507"/>
        <v>3826257.67377359</v>
      </c>
      <c r="P968" s="21">
        <f t="shared" ca="1" si="507"/>
        <v>598938.36849135708</v>
      </c>
      <c r="Q968" s="21">
        <f t="shared" ca="1" si="507"/>
        <v>0</v>
      </c>
      <c r="R968" s="21">
        <f t="shared" ca="1" si="507"/>
        <v>18198371.115405526</v>
      </c>
      <c r="S968" s="21">
        <f t="shared" ca="1" si="507"/>
        <v>651683.19787445432</v>
      </c>
      <c r="T968" s="21">
        <f t="shared" ca="1" si="507"/>
        <v>14600365.517723704</v>
      </c>
      <c r="U968" s="21">
        <f t="shared" ca="1" si="507"/>
        <v>66339007.347795576</v>
      </c>
      <c r="V968" s="21">
        <f t="shared" ca="1" si="507"/>
        <v>9487584.2844096441</v>
      </c>
      <c r="W968" s="21">
        <f t="shared" ca="1" si="507"/>
        <v>91078640.347803369</v>
      </c>
      <c r="X968" s="21">
        <f t="shared" ca="1" si="507"/>
        <v>3894429.7683023005</v>
      </c>
      <c r="Y968" s="21">
        <f t="shared" ca="1" si="507"/>
        <v>72570.205342164176</v>
      </c>
      <c r="Z968" s="21">
        <f t="shared" ca="1" si="507"/>
        <v>3966999.9736444647</v>
      </c>
      <c r="AA968" s="21">
        <f t="shared" ca="1" si="507"/>
        <v>62412.585638367818</v>
      </c>
      <c r="AB968" s="21">
        <f t="shared" ca="1" si="507"/>
        <v>1460549.5787497347</v>
      </c>
      <c r="AC968" s="21">
        <f t="shared" ca="1" si="507"/>
        <v>364256.07091925753</v>
      </c>
    </row>
    <row r="969" spans="2:29" hidden="1" outlineLevel="1">
      <c r="E969" s="19"/>
      <c r="F969" s="42"/>
      <c r="G969" s="17" t="str">
        <f>$G$14</f>
        <v>CUSTOMER</v>
      </c>
      <c r="H969" s="21">
        <f t="shared" ref="H969:AC969" ca="1" si="508">H894+H902+H918+H910+H943+H935+H960</f>
        <v>87750442.790160447</v>
      </c>
      <c r="I969" s="21">
        <f t="shared" ca="1" si="508"/>
        <v>58679168.762825735</v>
      </c>
      <c r="J969" s="21">
        <f t="shared" ca="1" si="508"/>
        <v>20767455.176729478</v>
      </c>
      <c r="K969" s="21">
        <f t="shared" ca="1" si="508"/>
        <v>229749.5808406907</v>
      </c>
      <c r="L969" s="21">
        <f t="shared" ca="1" si="508"/>
        <v>17085.028873882016</v>
      </c>
      <c r="M969" s="21">
        <f t="shared" ca="1" si="508"/>
        <v>21014289.786444053</v>
      </c>
      <c r="N969" s="21">
        <f t="shared" ca="1" si="508"/>
        <v>495322.98718578165</v>
      </c>
      <c r="O969" s="21">
        <f t="shared" ca="1" si="508"/>
        <v>166008.05405586836</v>
      </c>
      <c r="P969" s="21">
        <f t="shared" ca="1" si="508"/>
        <v>36152.672563899454</v>
      </c>
      <c r="Q969" s="21">
        <f t="shared" ca="1" si="508"/>
        <v>0</v>
      </c>
      <c r="R969" s="21">
        <f t="shared" ca="1" si="508"/>
        <v>697483.71380554955</v>
      </c>
      <c r="S969" s="21">
        <f t="shared" ca="1" si="508"/>
        <v>4009.082126008891</v>
      </c>
      <c r="T969" s="21">
        <f t="shared" ca="1" si="508"/>
        <v>112564.46680110012</v>
      </c>
      <c r="U969" s="21">
        <f t="shared" ca="1" si="508"/>
        <v>109872.60159919395</v>
      </c>
      <c r="V969" s="21">
        <f t="shared" ca="1" si="508"/>
        <v>29481.13359301932</v>
      </c>
      <c r="W969" s="21">
        <f t="shared" ca="1" si="508"/>
        <v>255927.28411932228</v>
      </c>
      <c r="X969" s="21">
        <f t="shared" ca="1" si="508"/>
        <v>178531.93357851336</v>
      </c>
      <c r="Y969" s="21">
        <f t="shared" ca="1" si="508"/>
        <v>1942.1026950720559</v>
      </c>
      <c r="Z969" s="21">
        <f t="shared" ca="1" si="508"/>
        <v>180474.03627358543</v>
      </c>
      <c r="AA969" s="21">
        <f t="shared" ca="1" si="508"/>
        <v>13629.564422669941</v>
      </c>
      <c r="AB969" s="21">
        <f t="shared" ca="1" si="508"/>
        <v>5932936.1752280304</v>
      </c>
      <c r="AC969" s="21">
        <f t="shared" ca="1" si="508"/>
        <v>976533.46704150899</v>
      </c>
    </row>
    <row r="970" spans="2:29" collapsed="1">
      <c r="B970" s="40" t="s">
        <v>222</v>
      </c>
      <c r="E970" s="21">
        <f>E895+E903+E919+E911+E944+E936+E961</f>
        <v>539270564</v>
      </c>
      <c r="F970" s="43"/>
      <c r="G970" s="17" t="str">
        <f>$G$15</f>
        <v>TOTAL</v>
      </c>
      <c r="H970" s="21">
        <f t="shared" ref="H970:AC970" ca="1" si="509">H895+H903+H919+H911+H944+H936+H961</f>
        <v>539270563.99999988</v>
      </c>
      <c r="I970" s="21">
        <f t="shared" ca="1" si="509"/>
        <v>241006527.71802986</v>
      </c>
      <c r="J970" s="21">
        <f t="shared" ca="1" si="509"/>
        <v>83054039.496497691</v>
      </c>
      <c r="K970" s="21">
        <f t="shared" ca="1" si="509"/>
        <v>967522.04665733327</v>
      </c>
      <c r="L970" s="21">
        <f t="shared" ca="1" si="509"/>
        <v>50679.698850696099</v>
      </c>
      <c r="M970" s="21">
        <f t="shared" ca="1" si="509"/>
        <v>84072241.242005736</v>
      </c>
      <c r="N970" s="21">
        <f t="shared" ca="1" si="509"/>
        <v>35064503.859369248</v>
      </c>
      <c r="O970" s="21">
        <f t="shared" ca="1" si="509"/>
        <v>9731030.609069163</v>
      </c>
      <c r="P970" s="21">
        <f t="shared" ca="1" si="509"/>
        <v>1063184.0698278418</v>
      </c>
      <c r="Q970" s="21">
        <f t="shared" ca="1" si="509"/>
        <v>0</v>
      </c>
      <c r="R970" s="21">
        <f t="shared" ca="1" si="509"/>
        <v>45858718.538266256</v>
      </c>
      <c r="S970" s="21">
        <f t="shared" ca="1" si="509"/>
        <v>1426297.507614359</v>
      </c>
      <c r="T970" s="21">
        <f t="shared" ca="1" si="509"/>
        <v>29950602.711097948</v>
      </c>
      <c r="U970" s="21">
        <f t="shared" ca="1" si="509"/>
        <v>100595187.91284584</v>
      </c>
      <c r="V970" s="21">
        <f t="shared" ca="1" si="509"/>
        <v>15719364.957505124</v>
      </c>
      <c r="W970" s="21">
        <f t="shared" ca="1" si="509"/>
        <v>147691453.08906326</v>
      </c>
      <c r="X970" s="21">
        <f t="shared" ca="1" si="509"/>
        <v>10666082.576856274</v>
      </c>
      <c r="Y970" s="21">
        <f t="shared" ca="1" si="509"/>
        <v>183047.21173107627</v>
      </c>
      <c r="Z970" s="21">
        <f t="shared" ca="1" si="509"/>
        <v>10849129.78858735</v>
      </c>
      <c r="AA970" s="21">
        <f t="shared" ca="1" si="509"/>
        <v>178616.3187515969</v>
      </c>
      <c r="AB970" s="21">
        <f t="shared" ca="1" si="509"/>
        <v>8072493.4264792437</v>
      </c>
      <c r="AC970" s="21">
        <f t="shared" ca="1" si="509"/>
        <v>1541383.8788165983</v>
      </c>
    </row>
    <row r="971" spans="2:29">
      <c r="E971" s="95"/>
      <c r="F971" s="43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</row>
    <row r="972" spans="2:29">
      <c r="B972" s="40" t="s">
        <v>145</v>
      </c>
      <c r="F972" s="42"/>
      <c r="H972" s="11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</row>
    <row r="973" spans="2:29" hidden="1" outlineLevel="1">
      <c r="F973" s="42" t="str">
        <f>F980</f>
        <v>FORF_DISC_FXNL</v>
      </c>
      <c r="G973" s="17" t="str">
        <f>$G$8</f>
        <v>PRODUCTION</v>
      </c>
      <c r="H973" s="21">
        <f t="shared" ref="H973:H1004" ca="1" si="510">SUBTOTAL(9,I973:AC973)</f>
        <v>799700.5926823609</v>
      </c>
      <c r="I973" s="22">
        <f ca="1">VLOOKUP(CONCATENATE($F973," ",$G973),AllocFactorMatrix,(I$4+1),FALSE)*$E980</f>
        <v>-13917.457283577745</v>
      </c>
      <c r="J973" s="22">
        <f ca="1">VLOOKUP(CONCATENATE($F973," ",$G973),AllocFactorMatrix,(J$4+1),FALSE)*$E980</f>
        <v>297642.49822687608</v>
      </c>
      <c r="K973" s="22">
        <f ca="1">VLOOKUP(CONCATENATE($F973," ",$G973),AllocFactorMatrix,(K$4+1),FALSE)*$E980</f>
        <v>5167.6592913281984</v>
      </c>
      <c r="L973" s="22">
        <f ca="1">VLOOKUP(CONCATENATE($F973," ",$G973),AllocFactorMatrix,(L$4+1),FALSE)*$E980</f>
        <v>497.56303369242136</v>
      </c>
      <c r="M973" s="22">
        <f t="shared" ref="M973:M1060" ca="1" si="511">SUBTOTAL(9,J973:L973)</f>
        <v>303307.72055189672</v>
      </c>
      <c r="N973" s="22">
        <f ca="1">VLOOKUP(CONCATENATE($F973," ",$G973),AllocFactorMatrix,(N$4+1),FALSE)*$E980</f>
        <v>79805.943248320487</v>
      </c>
      <c r="O973" s="22">
        <f ca="1">VLOOKUP(CONCATENATE($F973," ",$G973),AllocFactorMatrix,(O$4+1),FALSE)*$E980</f>
        <v>73107.823374062675</v>
      </c>
      <c r="P973" s="22">
        <f ca="1">VLOOKUP(CONCATENATE($F973," ",$G973),AllocFactorMatrix,(P$4+1),FALSE)*$E980</f>
        <v>10889.062538327711</v>
      </c>
      <c r="Q973" s="22">
        <f ca="1">VLOOKUP(CONCATENATE($F973," ",$G973),AllocFactorMatrix,(Q$4+1),FALSE)*$E980</f>
        <v>0</v>
      </c>
      <c r="R973" s="22">
        <f ca="1">SUBTOTAL(9,N973:Q973)</f>
        <v>163802.82916071085</v>
      </c>
      <c r="S973" s="22">
        <f ca="1">VLOOKUP(CONCATENATE($F973," ",$G973),AllocFactorMatrix,(S$4+1),FALSE)*$E980</f>
        <v>9577.1113973880292</v>
      </c>
      <c r="T973" s="22">
        <f ca="1">VLOOKUP(CONCATENATE($F973," ",$G973),AllocFactorMatrix,(T$4+1),FALSE)*$E980</f>
        <v>148122.37490528423</v>
      </c>
      <c r="U973" s="22">
        <f ca="1">VLOOKUP(CONCATENATE($F973," ",$G973),AllocFactorMatrix,(U$4+1),FALSE)*$E980</f>
        <v>181622.10102399666</v>
      </c>
      <c r="V973" s="22">
        <f ca="1">VLOOKUP(CONCATENATE($F973," ",$G973),AllocFactorMatrix,(V$4+1),FALSE)*$E980</f>
        <v>6869.1211004622346</v>
      </c>
      <c r="W973" s="22">
        <f ca="1">SUBTOTAL(9,S973:V973)</f>
        <v>346190.70842713112</v>
      </c>
      <c r="X973" s="22">
        <f ca="1">VLOOKUP(CONCATENATE($F973," ",$G973),AllocFactorMatrix,(X$4+1),FALSE)*$E980</f>
        <v>0</v>
      </c>
      <c r="Y973" s="22">
        <f ca="1">VLOOKUP(CONCATENATE($F973," ",$G973),AllocFactorMatrix,(Y$4+1),FALSE)*$E980</f>
        <v>0</v>
      </c>
      <c r="Z973" s="22">
        <f t="shared" ref="Z973:Z1020" ca="1" si="512">SUBTOTAL(9,X973:Y973)</f>
        <v>0</v>
      </c>
      <c r="AA973" s="22">
        <f ca="1">VLOOKUP(CONCATENATE($F973," ",$G973),AllocFactorMatrix,(AA$4+1),FALSE)*$E980</f>
        <v>0</v>
      </c>
      <c r="AB973" s="22">
        <f ca="1">VLOOKUP(CONCATENATE($F973," ",$G973),AllocFactorMatrix,(AB$4+1),FALSE)*$E980</f>
        <v>316.7918261997558</v>
      </c>
      <c r="AC973" s="22">
        <f ca="1">VLOOKUP(CONCATENATE($F973," ",$G973),AllocFactorMatrix,(AC$4+1),FALSE)*$E980</f>
        <v>0</v>
      </c>
    </row>
    <row r="974" spans="2:29" hidden="1" outlineLevel="1">
      <c r="F974" s="42" t="str">
        <f>F980</f>
        <v>FORF_DISC_FXNL</v>
      </c>
      <c r="G974" s="17" t="str">
        <f>$G$9</f>
        <v>BULKTRAN</v>
      </c>
      <c r="H974" s="21">
        <f t="shared" ca="1" si="510"/>
        <v>-31946.291919868228</v>
      </c>
      <c r="I974" s="22">
        <f ca="1">VLOOKUP(CONCATENATE($F974," ",$G974),AllocFactorMatrix,(I$4+1),FALSE)*$E980</f>
        <v>2854.4682900943176</v>
      </c>
      <c r="J974" s="22">
        <f ca="1">VLOOKUP(CONCATENATE($F974," ",$G974),AllocFactorMatrix,(J$4+1),FALSE)*$E980</f>
        <v>-12067.046346990735</v>
      </c>
      <c r="K974" s="22">
        <f ca="1">VLOOKUP(CONCATENATE($F974," ",$G974),AllocFactorMatrix,(K$4+1),FALSE)*$E980</f>
        <v>-80.082927069559631</v>
      </c>
      <c r="L974" s="22">
        <f ca="1">VLOOKUP(CONCATENATE($F974," ",$G974),AllocFactorMatrix,(L$4+1),FALSE)*$E980</f>
        <v>-0.26992563871511027</v>
      </c>
      <c r="M974" s="22">
        <f t="shared" ca="1" si="511"/>
        <v>-12147.39919969901</v>
      </c>
      <c r="N974" s="22">
        <f ca="1">VLOOKUP(CONCATENATE($F974," ",$G974),AllocFactorMatrix,(N$4+1),FALSE)*$E980</f>
        <v>4105.2804902231583</v>
      </c>
      <c r="O974" s="22">
        <f ca="1">VLOOKUP(CONCATENATE($F974," ",$G974),AllocFactorMatrix,(O$4+1),FALSE)*$E980</f>
        <v>4582.375055164609</v>
      </c>
      <c r="P974" s="22">
        <f ca="1">VLOOKUP(CONCATENATE($F974," ",$G974),AllocFactorMatrix,(P$4+1),FALSE)*$E980</f>
        <v>-1956.0424836835284</v>
      </c>
      <c r="Q974" s="22">
        <f ca="1">VLOOKUP(CONCATENATE($F974," ",$G974),AllocFactorMatrix,(Q$4+1),FALSE)*$E980</f>
        <v>0</v>
      </c>
      <c r="R974" s="22">
        <f t="shared" ref="R974:R1060" ca="1" si="513">SUBTOTAL(9,N974:Q974)</f>
        <v>6731.6130617042381</v>
      </c>
      <c r="S974" s="22">
        <f ca="1">VLOOKUP(CONCATENATE($F974," ",$G974),AllocFactorMatrix,(S$4+1),FALSE)*$E980</f>
        <v>151.95110555827139</v>
      </c>
      <c r="T974" s="22">
        <f ca="1">VLOOKUP(CONCATENATE($F974," ",$G974),AllocFactorMatrix,(T$4+1),FALSE)*$E980</f>
        <v>2543.4455077894345</v>
      </c>
      <c r="U974" s="22">
        <f ca="1">VLOOKUP(CONCATENATE($F974," ",$G974),AllocFactorMatrix,(U$4+1),FALSE)*$E980</f>
        <v>-31722.018223265732</v>
      </c>
      <c r="V974" s="22">
        <f ca="1">VLOOKUP(CONCATENATE($F974," ",$G974),AllocFactorMatrix,(V$4+1),FALSE)*$E980</f>
        <v>-371.8245003836239</v>
      </c>
      <c r="W974" s="22">
        <f t="shared" ref="W974:W980" ca="1" si="514">SUBTOTAL(9,S974:V974)</f>
        <v>-29398.446110301647</v>
      </c>
      <c r="X974" s="22">
        <f ca="1">VLOOKUP(CONCATENATE($F974," ",$G974),AllocFactorMatrix,(X$4+1),FALSE)*$E980</f>
        <v>0</v>
      </c>
      <c r="Y974" s="22">
        <f ca="1">VLOOKUP(CONCATENATE($F974," ",$G974),AllocFactorMatrix,(Y$4+1),FALSE)*$E980</f>
        <v>0</v>
      </c>
      <c r="Z974" s="22">
        <f t="shared" ca="1" si="512"/>
        <v>0</v>
      </c>
      <c r="AA974" s="22">
        <f ca="1">VLOOKUP(CONCATENATE($F974," ",$G974),AllocFactorMatrix,(AA$4+1),FALSE)*$E980</f>
        <v>0</v>
      </c>
      <c r="AB974" s="22">
        <f ca="1">VLOOKUP(CONCATENATE($F974," ",$G974),AllocFactorMatrix,(AB$4+1),FALSE)*$E980</f>
        <v>13.472038333844397</v>
      </c>
      <c r="AC974" s="22">
        <f ca="1">VLOOKUP(CONCATENATE($F974," ",$G974),AllocFactorMatrix,(AC$4+1),FALSE)*$E980</f>
        <v>0</v>
      </c>
    </row>
    <row r="975" spans="2:29" hidden="1" outlineLevel="1">
      <c r="F975" s="42" t="str">
        <f>F980</f>
        <v>FORF_DISC_FXNL</v>
      </c>
      <c r="G975" s="17" t="str">
        <f>$G$10</f>
        <v>SUBTRAN</v>
      </c>
      <c r="H975" s="21">
        <f t="shared" ca="1" si="510"/>
        <v>-12247.740325120612</v>
      </c>
      <c r="I975" s="22">
        <f ca="1">VLOOKUP(CONCATENATE($F975," ",$G975),AllocFactorMatrix,(I$4+1),FALSE)*$E980</f>
        <v>854.67445344467933</v>
      </c>
      <c r="J975" s="22">
        <f ca="1">VLOOKUP(CONCATENATE($F975," ",$G975),AllocFactorMatrix,(J$4+1),FALSE)*$E980</f>
        <v>-3618.4877603801519</v>
      </c>
      <c r="K975" s="22">
        <f ca="1">VLOOKUP(CONCATENATE($F975," ",$G975),AllocFactorMatrix,(K$4+1),FALSE)*$E980</f>
        <v>-24.481381233290058</v>
      </c>
      <c r="L975" s="22">
        <f ca="1">VLOOKUP(CONCATENATE($F975," ",$G975),AllocFactorMatrix,(L$4+1),FALSE)*$E980</f>
        <v>-0.45508953569011468</v>
      </c>
      <c r="M975" s="22">
        <f t="shared" ca="1" si="511"/>
        <v>-3643.4242311491321</v>
      </c>
      <c r="N975" s="22">
        <f ca="1">VLOOKUP(CONCATENATE($F975," ",$G975),AllocFactorMatrix,(N$4+1),FALSE)*$E980</f>
        <v>1208.9747002414433</v>
      </c>
      <c r="O975" s="22">
        <f ca="1">VLOOKUP(CONCATENATE($F975," ",$G975),AllocFactorMatrix,(O$4+1),FALSE)*$E980</f>
        <v>1350.7580068216998</v>
      </c>
      <c r="P975" s="22">
        <f ca="1">VLOOKUP(CONCATENATE($F975," ",$G975),AllocFactorMatrix,(P$4+1),FALSE)*$E980</f>
        <v>-731.60794307947117</v>
      </c>
      <c r="Q975" s="22">
        <f ca="1">VLOOKUP(CONCATENATE($F975," ",$G975),AllocFactorMatrix,(Q$4+1),FALSE)*$E980</f>
        <v>0</v>
      </c>
      <c r="R975" s="22">
        <f t="shared" ca="1" si="513"/>
        <v>1828.124763983672</v>
      </c>
      <c r="S975" s="22">
        <f ca="1">VLOOKUP(CONCATENATE($F975," ",$G975),AllocFactorMatrix,(S$4+1),FALSE)*$E980</f>
        <v>43.454435007177374</v>
      </c>
      <c r="T975" s="22">
        <f ca="1">VLOOKUP(CONCATENATE($F975," ",$G975),AllocFactorMatrix,(T$4+1),FALSE)*$E980</f>
        <v>748.77861396615094</v>
      </c>
      <c r="U975" s="22">
        <f ca="1">VLOOKUP(CONCATENATE($F975," ",$G975),AllocFactorMatrix,(U$4+1),FALSE)*$E980</f>
        <v>-12079.834074611654</v>
      </c>
      <c r="V975" s="22">
        <f ca="1">VLOOKUP(CONCATENATE($F975," ",$G975),AllocFactorMatrix,(V$4+1),FALSE)*$E980</f>
        <v>0</v>
      </c>
      <c r="W975" s="22">
        <f t="shared" ca="1" si="514"/>
        <v>-11287.601025638325</v>
      </c>
      <c r="X975" s="22">
        <f ca="1">VLOOKUP(CONCATENATE($F975," ",$G975),AllocFactorMatrix,(X$4+1),FALSE)*$E980</f>
        <v>0</v>
      </c>
      <c r="Y975" s="22">
        <f ca="1">VLOOKUP(CONCATENATE($F975," ",$G975),AllocFactorMatrix,(Y$4+1),FALSE)*$E980</f>
        <v>0</v>
      </c>
      <c r="Z975" s="22">
        <f t="shared" ca="1" si="512"/>
        <v>0</v>
      </c>
      <c r="AA975" s="22">
        <f ca="1">VLOOKUP(CONCATENATE($F975," ",$G975),AllocFactorMatrix,(AA$4+1),FALSE)*$E980</f>
        <v>0</v>
      </c>
      <c r="AB975" s="22">
        <f ca="1">VLOOKUP(CONCATENATE($F975," ",$G975),AllocFactorMatrix,(AB$4+1),FALSE)*$E980</f>
        <v>0.48571423847917117</v>
      </c>
      <c r="AC975" s="22">
        <f ca="1">VLOOKUP(CONCATENATE($F975," ",$G975),AllocFactorMatrix,(AC$4+1),FALSE)*$E980</f>
        <v>0</v>
      </c>
    </row>
    <row r="976" spans="2:29" hidden="1" outlineLevel="1">
      <c r="F976" s="42" t="str">
        <f>F980</f>
        <v>FORF_DISC_FXNL</v>
      </c>
      <c r="G976" s="17" t="str">
        <f>$G$11</f>
        <v>DISTPRI</v>
      </c>
      <c r="H976" s="21">
        <f t="shared" ca="1" si="510"/>
        <v>107616.7267971097</v>
      </c>
      <c r="I976" s="22">
        <f ca="1">VLOOKUP(CONCATENATE($F976," ",$G976),AllocFactorMatrix,(I$4+1),FALSE)*$E980</f>
        <v>-1378.4488129573419</v>
      </c>
      <c r="J976" s="22">
        <f ca="1">VLOOKUP(CONCATENATE($F976," ",$G976),AllocFactorMatrix,(J$4+1),FALSE)*$E980</f>
        <v>49076.064165685777</v>
      </c>
      <c r="K976" s="22">
        <f ca="1">VLOOKUP(CONCATENATE($F976," ",$G976),AllocFactorMatrix,(K$4+1),FALSE)*$E980</f>
        <v>915.35455398164027</v>
      </c>
      <c r="L976" s="22">
        <f ca="1">VLOOKUP(CONCATENATE($F976," ",$G976),AllocFactorMatrix,(L$4+1),FALSE)*$E980</f>
        <v>0</v>
      </c>
      <c r="M976" s="22">
        <f t="shared" ca="1" si="511"/>
        <v>49991.418719667417</v>
      </c>
      <c r="N976" s="22">
        <f ca="1">VLOOKUP(CONCATENATE($F976," ",$G976),AllocFactorMatrix,(N$4+1),FALSE)*$E980</f>
        <v>15618.843007707252</v>
      </c>
      <c r="O976" s="22">
        <f ca="1">VLOOKUP(CONCATENATE($F976," ",$G976),AllocFactorMatrix,(O$4+1),FALSE)*$E980</f>
        <v>14633.89062507133</v>
      </c>
      <c r="P976" s="22">
        <f ca="1">VLOOKUP(CONCATENATE($F976," ",$G976),AllocFactorMatrix,(P$4+1),FALSE)*$E980</f>
        <v>0</v>
      </c>
      <c r="Q976" s="22">
        <f ca="1">VLOOKUP(CONCATENATE($F976," ",$G976),AllocFactorMatrix,(Q$4+1),FALSE)*$E980</f>
        <v>0</v>
      </c>
      <c r="R976" s="22">
        <f t="shared" ca="1" si="513"/>
        <v>30252.733632778582</v>
      </c>
      <c r="S976" s="22">
        <f ca="1">VLOOKUP(CONCATENATE($F976," ",$G976),AllocFactorMatrix,(S$4+1),FALSE)*$E980</f>
        <v>1736.9060448040661</v>
      </c>
      <c r="T976" s="22">
        <f ca="1">VLOOKUP(CONCATENATE($F976," ",$G976),AllocFactorMatrix,(T$4+1),FALSE)*$E980</f>
        <v>27006.47307479841</v>
      </c>
      <c r="U976" s="22">
        <f ca="1">VLOOKUP(CONCATENATE($F976," ",$G976),AllocFactorMatrix,(U$4+1),FALSE)*$E980</f>
        <v>0</v>
      </c>
      <c r="V976" s="22">
        <f ca="1">VLOOKUP(CONCATENATE($F976," ",$G976),AllocFactorMatrix,(V$4+1),FALSE)*$E980</f>
        <v>0</v>
      </c>
      <c r="W976" s="22">
        <f t="shared" ca="1" si="514"/>
        <v>28743.379119602476</v>
      </c>
      <c r="X976" s="22">
        <f ca="1">VLOOKUP(CONCATENATE($F976," ",$G976),AllocFactorMatrix,(X$4+1),FALSE)*$E980</f>
        <v>0</v>
      </c>
      <c r="Y976" s="22">
        <f ca="1">VLOOKUP(CONCATENATE($F976," ",$G976),AllocFactorMatrix,(Y$4+1),FALSE)*$E980</f>
        <v>0</v>
      </c>
      <c r="Z976" s="22">
        <f t="shared" ca="1" si="512"/>
        <v>0</v>
      </c>
      <c r="AA976" s="22">
        <f ca="1">VLOOKUP(CONCATENATE($F976," ",$G976),AllocFactorMatrix,(AA$4+1),FALSE)*$E980</f>
        <v>0</v>
      </c>
      <c r="AB976" s="22">
        <f ca="1">VLOOKUP(CONCATENATE($F976," ",$G976),AllocFactorMatrix,(AB$4+1),FALSE)*$E980</f>
        <v>7.6441380185998531</v>
      </c>
      <c r="AC976" s="22">
        <f ca="1">VLOOKUP(CONCATENATE($F976," ",$G976),AllocFactorMatrix,(AC$4+1),FALSE)*$E980</f>
        <v>0</v>
      </c>
    </row>
    <row r="977" spans="4:29" hidden="1" outlineLevel="1">
      <c r="F977" s="42" t="str">
        <f>F980</f>
        <v>FORF_DISC_FXNL</v>
      </c>
      <c r="G977" s="17" t="str">
        <f>$G$12</f>
        <v>DISTSEC</v>
      </c>
      <c r="H977" s="21">
        <f t="shared" ca="1" si="510"/>
        <v>19767.893198953676</v>
      </c>
      <c r="I977" s="22">
        <f ca="1">VLOOKUP(CONCATENATE($F977," ",$G977),AllocFactorMatrix,(I$4+1),FALSE)*$E980</f>
        <v>-558.13558822990024</v>
      </c>
      <c r="J977" s="22">
        <f ca="1">VLOOKUP(CONCATENATE($F977," ",$G977),AllocFactorMatrix,(J$4+1),FALSE)*$E980</f>
        <v>15576.223840526283</v>
      </c>
      <c r="K977" s="22">
        <f ca="1">VLOOKUP(CONCATENATE($F977," ",$G977),AllocFactorMatrix,(K$4+1),FALSE)*$E980</f>
        <v>0</v>
      </c>
      <c r="L977" s="22">
        <f ca="1">VLOOKUP(CONCATENATE($F977," ",$G977),AllocFactorMatrix,(L$4+1),FALSE)*$E980</f>
        <v>0</v>
      </c>
      <c r="M977" s="22">
        <f t="shared" ca="1" si="511"/>
        <v>15576.223840526283</v>
      </c>
      <c r="N977" s="22">
        <f ca="1">VLOOKUP(CONCATENATE($F977," ",$G977),AllocFactorMatrix,(N$4+1),FALSE)*$E980</f>
        <v>4306.6594579592465</v>
      </c>
      <c r="O977" s="22">
        <f ca="1">VLOOKUP(CONCATENATE($F977," ",$G977),AllocFactorMatrix,(O$4+1),FALSE)*$E980</f>
        <v>0</v>
      </c>
      <c r="P977" s="22">
        <f ca="1">VLOOKUP(CONCATENATE($F977," ",$G977),AllocFactorMatrix,(P$4+1),FALSE)*$E980</f>
        <v>0</v>
      </c>
      <c r="Q977" s="22">
        <f ca="1">VLOOKUP(CONCATENATE($F977," ",$G977),AllocFactorMatrix,(Q$4+1),FALSE)*$E980</f>
        <v>0</v>
      </c>
      <c r="R977" s="22">
        <f t="shared" ca="1" si="513"/>
        <v>4306.6594579592465</v>
      </c>
      <c r="S977" s="22">
        <f ca="1">VLOOKUP(CONCATENATE($F977," ",$G977),AllocFactorMatrix,(S$4+1),FALSE)*$E980</f>
        <v>393.78238996739771</v>
      </c>
      <c r="T977" s="22">
        <f ca="1">VLOOKUP(CONCATENATE($F977," ",$G977),AllocFactorMatrix,(T$4+1),FALSE)*$E980</f>
        <v>0</v>
      </c>
      <c r="U977" s="22">
        <f ca="1">VLOOKUP(CONCATENATE($F977," ",$G977),AllocFactorMatrix,(U$4+1),FALSE)*$E980</f>
        <v>0</v>
      </c>
      <c r="V977" s="22">
        <f ca="1">VLOOKUP(CONCATENATE($F977," ",$G977),AllocFactorMatrix,(V$4+1),FALSE)*$E980</f>
        <v>0</v>
      </c>
      <c r="W977" s="22">
        <f t="shared" ca="1" si="514"/>
        <v>393.78238996739771</v>
      </c>
      <c r="X977" s="22">
        <f ca="1">VLOOKUP(CONCATENATE($F977," ",$G977),AllocFactorMatrix,(X$4+1),FALSE)*$E980</f>
        <v>0</v>
      </c>
      <c r="Y977" s="22">
        <f ca="1">VLOOKUP(CONCATENATE($F977," ",$G977),AllocFactorMatrix,(Y$4+1),FALSE)*$E980</f>
        <v>0</v>
      </c>
      <c r="Z977" s="22">
        <f t="shared" ca="1" si="512"/>
        <v>0</v>
      </c>
      <c r="AA977" s="22">
        <f ca="1">VLOOKUP(CONCATENATE($F977," ",$G977),AllocFactorMatrix,(AA$4+1),FALSE)*$E980</f>
        <v>0</v>
      </c>
      <c r="AB977" s="22">
        <f ca="1">VLOOKUP(CONCATENATE($F977," ",$G977),AllocFactorMatrix,(AB$4+1),FALSE)*$E980</f>
        <v>49.3630987306558</v>
      </c>
      <c r="AC977" s="22">
        <f ca="1">VLOOKUP(CONCATENATE($F977," ",$G977),AllocFactorMatrix,(AC$4+1),FALSE)*$E980</f>
        <v>0</v>
      </c>
    </row>
    <row r="978" spans="4:29" hidden="1" outlineLevel="1">
      <c r="F978" s="42" t="str">
        <f>F980</f>
        <v>FORF_DISC_FXNL</v>
      </c>
      <c r="G978" s="17" t="str">
        <f>$G$13</f>
        <v>ENERGY</v>
      </c>
      <c r="H978" s="21">
        <f t="shared" ca="1" si="510"/>
        <v>713123.89251260937</v>
      </c>
      <c r="I978" s="22">
        <f ca="1">VLOOKUP(CONCATENATE($F978," ",$G978),AllocFactorMatrix,(I$4+1),FALSE)*$E980</f>
        <v>-9164.0185431872324</v>
      </c>
      <c r="J978" s="22">
        <f ca="1">VLOOKUP(CONCATENATE($F978," ",$G978),AllocFactorMatrix,(J$4+1),FALSE)*$E980</f>
        <v>211540.47611233211</v>
      </c>
      <c r="K978" s="22">
        <f ca="1">VLOOKUP(CONCATENATE($F978," ",$G978),AllocFactorMatrix,(K$4+1),FALSE)*$E980</f>
        <v>3456.6870454181412</v>
      </c>
      <c r="L978" s="22">
        <f ca="1">VLOOKUP(CONCATENATE($F978," ",$G978),AllocFactorMatrix,(L$4+1),FALSE)*$E980</f>
        <v>339.07731352090013</v>
      </c>
      <c r="M978" s="22">
        <f t="shared" ca="1" si="511"/>
        <v>215336.24047127113</v>
      </c>
      <c r="N978" s="22">
        <f ca="1">VLOOKUP(CONCATENATE($F978," ",$G978),AllocFactorMatrix,(N$4+1),FALSE)*$E980</f>
        <v>58699.30179540284</v>
      </c>
      <c r="O978" s="22">
        <f ca="1">VLOOKUP(CONCATENATE($F978," ",$G978),AllocFactorMatrix,(O$4+1),FALSE)*$E980</f>
        <v>52978.374894925699</v>
      </c>
      <c r="P978" s="22">
        <f ca="1">VLOOKUP(CONCATENATE($F978," ",$G978),AllocFactorMatrix,(P$4+1),FALSE)*$E980</f>
        <v>9740.9744920407684</v>
      </c>
      <c r="Q978" s="22">
        <f ca="1">VLOOKUP(CONCATENATE($F978," ",$G978),AllocFactorMatrix,(Q$4+1),FALSE)*$E980</f>
        <v>0</v>
      </c>
      <c r="R978" s="22">
        <f t="shared" ca="1" si="513"/>
        <v>121418.65118236931</v>
      </c>
      <c r="S978" s="22">
        <f ca="1">VLOOKUP(CONCATENATE($F978," ",$G978),AllocFactorMatrix,(S$4+1),FALSE)*$E980</f>
        <v>8391.86807111897</v>
      </c>
      <c r="T978" s="22">
        <f ca="1">VLOOKUP(CONCATENATE($F978," ",$G978),AllocFactorMatrix,(T$4+1),FALSE)*$E980</f>
        <v>145869.88719682812</v>
      </c>
      <c r="U978" s="22">
        <f ca="1">VLOOKUP(CONCATENATE($F978," ",$G978),AllocFactorMatrix,(U$4+1),FALSE)*$E980</f>
        <v>222291.28695273676</v>
      </c>
      <c r="V978" s="22">
        <f ca="1">VLOOKUP(CONCATENATE($F978," ",$G978),AllocFactorMatrix,(V$4+1),FALSE)*$E980</f>
        <v>8288.8200690147696</v>
      </c>
      <c r="W978" s="22">
        <f t="shared" ca="1" si="514"/>
        <v>384841.86228969868</v>
      </c>
      <c r="X978" s="22">
        <f ca="1">VLOOKUP(CONCATENATE($F978," ",$G978),AllocFactorMatrix,(X$4+1),FALSE)*$E980</f>
        <v>0</v>
      </c>
      <c r="Y978" s="22">
        <f ca="1">VLOOKUP(CONCATENATE($F978," ",$G978),AllocFactorMatrix,(Y$4+1),FALSE)*$E980</f>
        <v>0</v>
      </c>
      <c r="Z978" s="22">
        <f t="shared" ca="1" si="512"/>
        <v>0</v>
      </c>
      <c r="AA978" s="22">
        <f ca="1">VLOOKUP(CONCATENATE($F978," ",$G978),AllocFactorMatrix,(AA$4+1),FALSE)*$E980</f>
        <v>0</v>
      </c>
      <c r="AB978" s="22">
        <f ca="1">VLOOKUP(CONCATENATE($F978," ",$G978),AllocFactorMatrix,(AB$4+1),FALSE)*$E980</f>
        <v>691.15711245751629</v>
      </c>
      <c r="AC978" s="22">
        <f ca="1">VLOOKUP(CONCATENATE($F978," ",$G978),AllocFactorMatrix,(AC$4+1),FALSE)*$E980</f>
        <v>0</v>
      </c>
    </row>
    <row r="979" spans="4:29" hidden="1" outlineLevel="1">
      <c r="F979" s="42" t="str">
        <f>F980</f>
        <v>FORF_DISC_FXNL</v>
      </c>
      <c r="G979" s="17" t="str">
        <f>$G$14</f>
        <v>CUSTOMER</v>
      </c>
      <c r="H979" s="21">
        <f t="shared" ca="1" si="510"/>
        <v>207089.92705395521</v>
      </c>
      <c r="I979" s="22">
        <f ca="1">VLOOKUP(CONCATENATE($F979," ",$G979),AllocFactorMatrix,(I$4+1),FALSE)*$E980</f>
        <v>-7404.0825155867888</v>
      </c>
      <c r="J979" s="22">
        <f ca="1">VLOOKUP(CONCATENATE($F979," ",$G979),AllocFactorMatrix,(J$4+1),FALSE)*$E980</f>
        <v>199719.27176195057</v>
      </c>
      <c r="K979" s="22">
        <f ca="1">VLOOKUP(CONCATENATE($F979," ",$G979),AllocFactorMatrix,(K$4+1),FALSE)*$E980</f>
        <v>3165.8634175748675</v>
      </c>
      <c r="L979" s="22">
        <f ca="1">VLOOKUP(CONCATENATE($F979," ",$G979),AllocFactorMatrix,(L$4+1),FALSE)*$E980</f>
        <v>462.0846679610836</v>
      </c>
      <c r="M979" s="22">
        <f t="shared" ca="1" si="511"/>
        <v>203347.21984748653</v>
      </c>
      <c r="N979" s="22">
        <f ca="1">VLOOKUP(CONCATENATE($F979," ",$G979),AllocFactorMatrix,(N$4+1),FALSE)*$E980</f>
        <v>2501.9973001455787</v>
      </c>
      <c r="O979" s="22">
        <f ca="1">VLOOKUP(CONCATENATE($F979," ",$G979),AllocFactorMatrix,(O$4+1),FALSE)*$E980</f>
        <v>2709.7780439540047</v>
      </c>
      <c r="P979" s="22">
        <f ca="1">VLOOKUP(CONCATENATE($F979," ",$G979),AllocFactorMatrix,(P$4+1),FALSE)*$E980</f>
        <v>692.61339639452206</v>
      </c>
      <c r="Q979" s="22">
        <f ca="1">VLOOKUP(CONCATENATE($F979," ",$G979),AllocFactorMatrix,(Q$4+1),FALSE)*$E980</f>
        <v>0</v>
      </c>
      <c r="R979" s="22">
        <f t="shared" ca="1" si="513"/>
        <v>5904.3887404941061</v>
      </c>
      <c r="S979" s="22">
        <f ca="1">VLOOKUP(CONCATENATE($F979," ",$G979),AllocFactorMatrix,(S$4+1),FALSE)*$E980</f>
        <v>61.926556156084992</v>
      </c>
      <c r="T979" s="22">
        <f ca="1">VLOOKUP(CONCATENATE($F979," ",$G979),AllocFactorMatrix,(T$4+1),FALSE)*$E980</f>
        <v>1318.0407013335825</v>
      </c>
      <c r="U979" s="22">
        <f ca="1">VLOOKUP(CONCATENATE($F979," ",$G979),AllocFactorMatrix,(U$4+1),FALSE)*$E980</f>
        <v>443.464321144027</v>
      </c>
      <c r="V979" s="22">
        <f ca="1">VLOOKUP(CONCATENATE($F979," ",$G979),AllocFactorMatrix,(V$4+1),FALSE)*$E980</f>
        <v>30.883330906612994</v>
      </c>
      <c r="W979" s="22">
        <f t="shared" ca="1" si="514"/>
        <v>1854.3149095403078</v>
      </c>
      <c r="X979" s="22">
        <f ca="1">VLOOKUP(CONCATENATE($F979," ",$G979),AllocFactorMatrix,(X$4+1),FALSE)*$E980</f>
        <v>0</v>
      </c>
      <c r="Y979" s="22">
        <f ca="1">VLOOKUP(CONCATENATE($F979," ",$G979),AllocFactorMatrix,(Y$4+1),FALSE)*$E980</f>
        <v>0</v>
      </c>
      <c r="Z979" s="22">
        <f t="shared" ca="1" si="512"/>
        <v>0</v>
      </c>
      <c r="AA979" s="22">
        <f ca="1">VLOOKUP(CONCATENATE($F979," ",$G979),AllocFactorMatrix,(AA$4+1),FALSE)*$E980</f>
        <v>0</v>
      </c>
      <c r="AB979" s="22">
        <f ca="1">VLOOKUP(CONCATENATE($F979," ",$G979),AllocFactorMatrix,(AB$4+1),FALSE)*$E980</f>
        <v>3388.0860720211476</v>
      </c>
      <c r="AC979" s="22">
        <f ca="1">VLOOKUP(CONCATENATE($F979," ",$G979),AllocFactorMatrix,(AC$4+1),FALSE)*$E980</f>
        <v>0</v>
      </c>
    </row>
    <row r="980" spans="4:29" collapsed="1">
      <c r="D980" s="17" t="s">
        <v>525</v>
      </c>
      <c r="E980" s="42">
        <v>1803105</v>
      </c>
      <c r="F980" s="42" t="s">
        <v>363</v>
      </c>
      <c r="G980" s="17" t="str">
        <f>$G$15</f>
        <v>TOTAL</v>
      </c>
      <c r="H980" s="21">
        <f t="shared" ca="1" si="510"/>
        <v>1803105</v>
      </c>
      <c r="I980" s="22">
        <f ca="1">VLOOKUP(CONCATENATE($F980," ",$G980),AllocFactorMatrix,(I$4+1),FALSE)*$E980</f>
        <v>-28713</v>
      </c>
      <c r="J980" s="22">
        <f ca="1">VLOOKUP(CONCATENATE($F980," ",$G980),AllocFactorMatrix,(J$4+1),FALSE)*$E980</f>
        <v>757869</v>
      </c>
      <c r="K980" s="22">
        <f ca="1">VLOOKUP(CONCATENATE($F980," ",$G980),AllocFactorMatrix,(K$4+1),FALSE)*$E980</f>
        <v>12601</v>
      </c>
      <c r="L980" s="22">
        <f ca="1">VLOOKUP(CONCATENATE($F980," ",$G980),AllocFactorMatrix,(L$4+1),FALSE)*$E980</f>
        <v>1298</v>
      </c>
      <c r="M980" s="22">
        <f t="shared" ca="1" si="511"/>
        <v>771768</v>
      </c>
      <c r="N980" s="22">
        <f ca="1">VLOOKUP(CONCATENATE($F980," ",$G980),AllocFactorMatrix,(N$4+1),FALSE)*$E980</f>
        <v>166247</v>
      </c>
      <c r="O980" s="22">
        <f ca="1">VLOOKUP(CONCATENATE($F980," ",$G980),AllocFactorMatrix,(O$4+1),FALSE)*$E980</f>
        <v>149363</v>
      </c>
      <c r="P980" s="22">
        <f ca="1">VLOOKUP(CONCATENATE($F980," ",$G980),AllocFactorMatrix,(P$4+1),FALSE)*$E980</f>
        <v>18635</v>
      </c>
      <c r="Q980" s="22">
        <f ca="1">VLOOKUP(CONCATENATE($F980," ",$G980),AllocFactorMatrix,(Q$4+1),FALSE)*$E980</f>
        <v>0</v>
      </c>
      <c r="R980" s="22">
        <f t="shared" ca="1" si="513"/>
        <v>334245</v>
      </c>
      <c r="S980" s="22">
        <f ca="1">VLOOKUP(CONCATENATE($F980," ",$G980),AllocFactorMatrix,(S$4+1),FALSE)*$E980</f>
        <v>20357</v>
      </c>
      <c r="T980" s="22">
        <f ca="1">VLOOKUP(CONCATENATE($F980," ",$G980),AllocFactorMatrix,(T$4+1),FALSE)*$E980</f>
        <v>325609</v>
      </c>
      <c r="U980" s="22">
        <f ca="1">VLOOKUP(CONCATENATE($F980," ",$G980),AllocFactorMatrix,(U$4+1),FALSE)*$E980</f>
        <v>360555</v>
      </c>
      <c r="V980" s="22">
        <f ca="1">VLOOKUP(CONCATENATE($F980," ",$G980),AllocFactorMatrix,(V$4+1),FALSE)*$E980</f>
        <v>14816.999999999998</v>
      </c>
      <c r="W980" s="22">
        <f t="shared" ca="1" si="514"/>
        <v>721338</v>
      </c>
      <c r="X980" s="22">
        <f ca="1">VLOOKUP(CONCATENATE($F980," ",$G980),AllocFactorMatrix,(X$4+1),FALSE)*$E980</f>
        <v>0</v>
      </c>
      <c r="Y980" s="22">
        <f ca="1">VLOOKUP(CONCATENATE($F980," ",$G980),AllocFactorMatrix,(Y$4+1),FALSE)*$E980</f>
        <v>0</v>
      </c>
      <c r="Z980" s="22">
        <f t="shared" ca="1" si="512"/>
        <v>0</v>
      </c>
      <c r="AA980" s="22">
        <f ca="1">VLOOKUP(CONCATENATE($F980," ",$G980),AllocFactorMatrix,(AA$4+1),FALSE)*$E980</f>
        <v>0</v>
      </c>
      <c r="AB980" s="22">
        <f ca="1">VLOOKUP(CONCATENATE($F980," ",$G980),AllocFactorMatrix,(AB$4+1),FALSE)*$E980</f>
        <v>4467</v>
      </c>
      <c r="AC980" s="22">
        <f ca="1">VLOOKUP(CONCATENATE($F980," ",$G980),AllocFactorMatrix,(AC$4+1),FALSE)*$E980</f>
        <v>0</v>
      </c>
    </row>
    <row r="981" spans="4:29" hidden="1" outlineLevel="1">
      <c r="F981" s="42" t="str">
        <f>F988</f>
        <v>MISC_SERV_REV</v>
      </c>
      <c r="G981" s="17" t="str">
        <f>$G$8</f>
        <v>PRODUCTION</v>
      </c>
      <c r="H981" s="21">
        <f t="shared" si="510"/>
        <v>0</v>
      </c>
      <c r="I981" s="22">
        <f>VLOOKUP(CONCATENATE($F981," ",$G981),AllocFactorMatrix,(I$4+1),FALSE)*$E988</f>
        <v>0</v>
      </c>
      <c r="J981" s="22">
        <f>VLOOKUP(CONCATENATE($F981," ",$G981),AllocFactorMatrix,(J$4+1),FALSE)*$E988</f>
        <v>0</v>
      </c>
      <c r="K981" s="22">
        <f>VLOOKUP(CONCATENATE($F981," ",$G981),AllocFactorMatrix,(K$4+1),FALSE)*$E988</f>
        <v>0</v>
      </c>
      <c r="L981" s="22">
        <f>VLOOKUP(CONCATENATE($F981," ",$G981),AllocFactorMatrix,(L$4+1),FALSE)*$E988</f>
        <v>0</v>
      </c>
      <c r="M981" s="22">
        <f t="shared" si="511"/>
        <v>0</v>
      </c>
      <c r="N981" s="22">
        <f>VLOOKUP(CONCATENATE($F981," ",$G981),AllocFactorMatrix,(N$4+1),FALSE)*$E988</f>
        <v>0</v>
      </c>
      <c r="O981" s="22">
        <f>VLOOKUP(CONCATENATE($F981," ",$G981),AllocFactorMatrix,(O$4+1),FALSE)*$E988</f>
        <v>0</v>
      </c>
      <c r="P981" s="22">
        <f>VLOOKUP(CONCATENATE($F981," ",$G981),AllocFactorMatrix,(P$4+1),FALSE)*$E988</f>
        <v>0</v>
      </c>
      <c r="Q981" s="22">
        <f>VLOOKUP(CONCATENATE($F981," ",$G981),AllocFactorMatrix,(Q$4+1),FALSE)*$E988</f>
        <v>0</v>
      </c>
      <c r="R981" s="22">
        <f t="shared" si="513"/>
        <v>0</v>
      </c>
      <c r="S981" s="22">
        <f>VLOOKUP(CONCATENATE($F981," ",$G981),AllocFactorMatrix,(S$4+1),FALSE)*$E988</f>
        <v>0</v>
      </c>
      <c r="T981" s="22">
        <f>VLOOKUP(CONCATENATE($F981," ",$G981),AllocFactorMatrix,(T$4+1),FALSE)*$E988</f>
        <v>0</v>
      </c>
      <c r="U981" s="22">
        <f>VLOOKUP(CONCATENATE($F981," ",$G981),AllocFactorMatrix,(U$4+1),FALSE)*$E988</f>
        <v>0</v>
      </c>
      <c r="V981" s="22">
        <f>VLOOKUP(CONCATENATE($F981," ",$G981),AllocFactorMatrix,(V$4+1),FALSE)*$E988</f>
        <v>0</v>
      </c>
      <c r="W981" s="22">
        <f>SUBTOTAL(9,S981:V981)</f>
        <v>0</v>
      </c>
      <c r="X981" s="22">
        <f>VLOOKUP(CONCATENATE($F981," ",$G981),AllocFactorMatrix,(X$4+1),FALSE)*$E988</f>
        <v>0</v>
      </c>
      <c r="Y981" s="22">
        <f>VLOOKUP(CONCATENATE($F981," ",$G981),AllocFactorMatrix,(Y$4+1),FALSE)*$E988</f>
        <v>0</v>
      </c>
      <c r="Z981" s="22">
        <f t="shared" si="512"/>
        <v>0</v>
      </c>
      <c r="AA981" s="22">
        <f>VLOOKUP(CONCATENATE($F981," ",$G981),AllocFactorMatrix,(AA$4+1),FALSE)*$E988</f>
        <v>0</v>
      </c>
      <c r="AB981" s="22">
        <f>VLOOKUP(CONCATENATE($F981," ",$G981),AllocFactorMatrix,(AB$4+1),FALSE)*$E988</f>
        <v>0</v>
      </c>
      <c r="AC981" s="22">
        <f>VLOOKUP(CONCATENATE($F981," ",$G981),AllocFactorMatrix,(AC$4+1),FALSE)*$E988</f>
        <v>0</v>
      </c>
    </row>
    <row r="982" spans="4:29" hidden="1" outlineLevel="1">
      <c r="F982" s="42" t="str">
        <f>F988</f>
        <v>MISC_SERV_REV</v>
      </c>
      <c r="G982" s="17" t="str">
        <f>$G$9</f>
        <v>BULKTRAN</v>
      </c>
      <c r="H982" s="21">
        <f t="shared" si="510"/>
        <v>0</v>
      </c>
      <c r="I982" s="22">
        <f>VLOOKUP(CONCATENATE($F982," ",$G982),AllocFactorMatrix,(I$4+1),FALSE)*$E988</f>
        <v>0</v>
      </c>
      <c r="J982" s="22">
        <f>VLOOKUP(CONCATENATE($F982," ",$G982),AllocFactorMatrix,(J$4+1),FALSE)*$E988</f>
        <v>0</v>
      </c>
      <c r="K982" s="22">
        <f>VLOOKUP(CONCATENATE($F982," ",$G982),AllocFactorMatrix,(K$4+1),FALSE)*$E988</f>
        <v>0</v>
      </c>
      <c r="L982" s="22">
        <f>VLOOKUP(CONCATENATE($F982," ",$G982),AllocFactorMatrix,(L$4+1),FALSE)*$E988</f>
        <v>0</v>
      </c>
      <c r="M982" s="22">
        <f t="shared" si="511"/>
        <v>0</v>
      </c>
      <c r="N982" s="22">
        <f>VLOOKUP(CONCATENATE($F982," ",$G982),AllocFactorMatrix,(N$4+1),FALSE)*$E988</f>
        <v>0</v>
      </c>
      <c r="O982" s="22">
        <f>VLOOKUP(CONCATENATE($F982," ",$G982),AllocFactorMatrix,(O$4+1),FALSE)*$E988</f>
        <v>0</v>
      </c>
      <c r="P982" s="22">
        <f>VLOOKUP(CONCATENATE($F982," ",$G982),AllocFactorMatrix,(P$4+1),FALSE)*$E988</f>
        <v>0</v>
      </c>
      <c r="Q982" s="22">
        <f>VLOOKUP(CONCATENATE($F982," ",$G982),AllocFactorMatrix,(Q$4+1),FALSE)*$E988</f>
        <v>0</v>
      </c>
      <c r="R982" s="22">
        <f t="shared" si="513"/>
        <v>0</v>
      </c>
      <c r="S982" s="22">
        <f>VLOOKUP(CONCATENATE($F982," ",$G982),AllocFactorMatrix,(S$4+1),FALSE)*$E988</f>
        <v>0</v>
      </c>
      <c r="T982" s="22">
        <f>VLOOKUP(CONCATENATE($F982," ",$G982),AllocFactorMatrix,(T$4+1),FALSE)*$E988</f>
        <v>0</v>
      </c>
      <c r="U982" s="22">
        <f>VLOOKUP(CONCATENATE($F982," ",$G982),AllocFactorMatrix,(U$4+1),FALSE)*$E988</f>
        <v>0</v>
      </c>
      <c r="V982" s="22">
        <f>VLOOKUP(CONCATENATE($F982," ",$G982),AllocFactorMatrix,(V$4+1),FALSE)*$E988</f>
        <v>0</v>
      </c>
      <c r="W982" s="22">
        <f t="shared" ref="W982:W988" si="515">SUBTOTAL(9,S982:V982)</f>
        <v>0</v>
      </c>
      <c r="X982" s="22">
        <f>VLOOKUP(CONCATENATE($F982," ",$G982),AllocFactorMatrix,(X$4+1),FALSE)*$E988</f>
        <v>0</v>
      </c>
      <c r="Y982" s="22">
        <f>VLOOKUP(CONCATENATE($F982," ",$G982),AllocFactorMatrix,(Y$4+1),FALSE)*$E988</f>
        <v>0</v>
      </c>
      <c r="Z982" s="22">
        <f t="shared" si="512"/>
        <v>0</v>
      </c>
      <c r="AA982" s="22">
        <f>VLOOKUP(CONCATENATE($F982," ",$G982),AllocFactorMatrix,(AA$4+1),FALSE)*$E988</f>
        <v>0</v>
      </c>
      <c r="AB982" s="22">
        <f>VLOOKUP(CONCATENATE($F982," ",$G982),AllocFactorMatrix,(AB$4+1),FALSE)*$E988</f>
        <v>0</v>
      </c>
      <c r="AC982" s="22">
        <f>VLOOKUP(CONCATENATE($F982," ",$G982),AllocFactorMatrix,(AC$4+1),FALSE)*$E988</f>
        <v>0</v>
      </c>
    </row>
    <row r="983" spans="4:29" hidden="1" outlineLevel="1">
      <c r="F983" s="42" t="str">
        <f>F988</f>
        <v>MISC_SERV_REV</v>
      </c>
      <c r="G983" s="17" t="str">
        <f>$G$10</f>
        <v>SUBTRAN</v>
      </c>
      <c r="H983" s="21">
        <f t="shared" si="510"/>
        <v>0</v>
      </c>
      <c r="I983" s="22">
        <f>VLOOKUP(CONCATENATE($F983," ",$G983),AllocFactorMatrix,(I$4+1),FALSE)*$E988</f>
        <v>0</v>
      </c>
      <c r="J983" s="22">
        <f>VLOOKUP(CONCATENATE($F983," ",$G983),AllocFactorMatrix,(J$4+1),FALSE)*$E988</f>
        <v>0</v>
      </c>
      <c r="K983" s="22">
        <f>VLOOKUP(CONCATENATE($F983," ",$G983),AllocFactorMatrix,(K$4+1),FALSE)*$E988</f>
        <v>0</v>
      </c>
      <c r="L983" s="22">
        <f>VLOOKUP(CONCATENATE($F983," ",$G983),AllocFactorMatrix,(L$4+1),FALSE)*$E988</f>
        <v>0</v>
      </c>
      <c r="M983" s="22">
        <f t="shared" si="511"/>
        <v>0</v>
      </c>
      <c r="N983" s="22">
        <f>VLOOKUP(CONCATENATE($F983," ",$G983),AllocFactorMatrix,(N$4+1),FALSE)*$E988</f>
        <v>0</v>
      </c>
      <c r="O983" s="22">
        <f>VLOOKUP(CONCATENATE($F983," ",$G983),AllocFactorMatrix,(O$4+1),FALSE)*$E988</f>
        <v>0</v>
      </c>
      <c r="P983" s="22">
        <f>VLOOKUP(CONCATENATE($F983," ",$G983),AllocFactorMatrix,(P$4+1),FALSE)*$E988</f>
        <v>0</v>
      </c>
      <c r="Q983" s="22">
        <f>VLOOKUP(CONCATENATE($F983," ",$G983),AllocFactorMatrix,(Q$4+1),FALSE)*$E988</f>
        <v>0</v>
      </c>
      <c r="R983" s="22">
        <f t="shared" si="513"/>
        <v>0</v>
      </c>
      <c r="S983" s="22">
        <f>VLOOKUP(CONCATENATE($F983," ",$G983),AllocFactorMatrix,(S$4+1),FALSE)*$E988</f>
        <v>0</v>
      </c>
      <c r="T983" s="22">
        <f>VLOOKUP(CONCATENATE($F983," ",$G983),AllocFactorMatrix,(T$4+1),FALSE)*$E988</f>
        <v>0</v>
      </c>
      <c r="U983" s="22">
        <f>VLOOKUP(CONCATENATE($F983," ",$G983),AllocFactorMatrix,(U$4+1),FALSE)*$E988</f>
        <v>0</v>
      </c>
      <c r="V983" s="22">
        <f>VLOOKUP(CONCATENATE($F983," ",$G983),AllocFactorMatrix,(V$4+1),FALSE)*$E988</f>
        <v>0</v>
      </c>
      <c r="W983" s="22">
        <f t="shared" si="515"/>
        <v>0</v>
      </c>
      <c r="X983" s="22">
        <f>VLOOKUP(CONCATENATE($F983," ",$G983),AllocFactorMatrix,(X$4+1),FALSE)*$E988</f>
        <v>0</v>
      </c>
      <c r="Y983" s="22">
        <f>VLOOKUP(CONCATENATE($F983," ",$G983),AllocFactorMatrix,(Y$4+1),FALSE)*$E988</f>
        <v>0</v>
      </c>
      <c r="Z983" s="22">
        <f t="shared" si="512"/>
        <v>0</v>
      </c>
      <c r="AA983" s="22">
        <f>VLOOKUP(CONCATENATE($F983," ",$G983),AllocFactorMatrix,(AA$4+1),FALSE)*$E988</f>
        <v>0</v>
      </c>
      <c r="AB983" s="22">
        <f>VLOOKUP(CONCATENATE($F983," ",$G983),AllocFactorMatrix,(AB$4+1),FALSE)*$E988</f>
        <v>0</v>
      </c>
      <c r="AC983" s="22">
        <f>VLOOKUP(CONCATENATE($F983," ",$G983),AllocFactorMatrix,(AC$4+1),FALSE)*$E988</f>
        <v>0</v>
      </c>
    </row>
    <row r="984" spans="4:29" hidden="1" outlineLevel="1">
      <c r="F984" s="42" t="str">
        <f>F988</f>
        <v>MISC_SERV_REV</v>
      </c>
      <c r="G984" s="17" t="str">
        <f>$G$11</f>
        <v>DISTPRI</v>
      </c>
      <c r="H984" s="21">
        <f t="shared" si="510"/>
        <v>36616.019532117745</v>
      </c>
      <c r="I984" s="22">
        <f>VLOOKUP(CONCATENATE($F984," ",$G984),AllocFactorMatrix,(I$4+1),FALSE)*$E988</f>
        <v>33752.409576034857</v>
      </c>
      <c r="J984" s="22">
        <f>VLOOKUP(CONCATENATE($F984," ",$G984),AllocFactorMatrix,(J$4+1),FALSE)*$E988</f>
        <v>2787.1048508451699</v>
      </c>
      <c r="K984" s="22">
        <f>VLOOKUP(CONCATENATE($F984," ",$G984),AllocFactorMatrix,(K$4+1),FALSE)*$E988</f>
        <v>5.2539025955778751</v>
      </c>
      <c r="L984" s="22">
        <f>VLOOKUP(CONCATENATE($F984," ",$G984),AllocFactorMatrix,(L$4+1),FALSE)*$E988</f>
        <v>0</v>
      </c>
      <c r="M984" s="22">
        <f t="shared" si="511"/>
        <v>2792.3587534407479</v>
      </c>
      <c r="N984" s="22">
        <f>VLOOKUP(CONCATENATE($F984," ",$G984),AllocFactorMatrix,(N$4+1),FALSE)*$E988</f>
        <v>57.271466235405491</v>
      </c>
      <c r="O984" s="22">
        <f>VLOOKUP(CONCATENATE($F984," ",$G984),AllocFactorMatrix,(O$4+1),FALSE)*$E988</f>
        <v>5.2700607799985937</v>
      </c>
      <c r="P984" s="22">
        <f>VLOOKUP(CONCATENATE($F984," ",$G984),AllocFactorMatrix,(P$4+1),FALSE)*$E988</f>
        <v>0</v>
      </c>
      <c r="Q984" s="22">
        <f>VLOOKUP(CONCATENATE($F984," ",$G984),AllocFactorMatrix,(Q$4+1),FALSE)*$E988</f>
        <v>0</v>
      </c>
      <c r="R984" s="22">
        <f t="shared" si="513"/>
        <v>62.541527015404085</v>
      </c>
      <c r="S984" s="22">
        <f>VLOOKUP(CONCATENATE($F984," ",$G984),AllocFactorMatrix,(S$4+1),FALSE)*$E988</f>
        <v>0</v>
      </c>
      <c r="T984" s="22">
        <f>VLOOKUP(CONCATENATE($F984," ",$G984),AllocFactorMatrix,(T$4+1),FALSE)*$E988</f>
        <v>0</v>
      </c>
      <c r="U984" s="22">
        <f>VLOOKUP(CONCATENATE($F984," ",$G984),AllocFactorMatrix,(U$4+1),FALSE)*$E988</f>
        <v>0</v>
      </c>
      <c r="V984" s="22">
        <f>VLOOKUP(CONCATENATE($F984," ",$G984),AllocFactorMatrix,(V$4+1),FALSE)*$E988</f>
        <v>0</v>
      </c>
      <c r="W984" s="22">
        <f t="shared" si="515"/>
        <v>0</v>
      </c>
      <c r="X984" s="22">
        <f>VLOOKUP(CONCATENATE($F984," ",$G984),AllocFactorMatrix,(X$4+1),FALSE)*$E988</f>
        <v>0</v>
      </c>
      <c r="Y984" s="22">
        <f>VLOOKUP(CONCATENATE($F984," ",$G984),AllocFactorMatrix,(Y$4+1),FALSE)*$E988</f>
        <v>0</v>
      </c>
      <c r="Z984" s="22">
        <f t="shared" si="512"/>
        <v>0</v>
      </c>
      <c r="AA984" s="22">
        <f>VLOOKUP(CONCATENATE($F984," ",$G984),AllocFactorMatrix,(AA$4+1),FALSE)*$E988</f>
        <v>0</v>
      </c>
      <c r="AB984" s="22">
        <f>VLOOKUP(CONCATENATE($F984," ",$G984),AllocFactorMatrix,(AB$4+1),FALSE)*$E988</f>
        <v>8.7096756267344109</v>
      </c>
      <c r="AC984" s="22">
        <f>VLOOKUP(CONCATENATE($F984," ",$G984),AllocFactorMatrix,(AC$4+1),FALSE)*$E988</f>
        <v>0</v>
      </c>
    </row>
    <row r="985" spans="4:29" hidden="1" outlineLevel="1">
      <c r="F985" s="42" t="str">
        <f>F988</f>
        <v>MISC_SERV_REV</v>
      </c>
      <c r="G985" s="17" t="str">
        <f>$G$12</f>
        <v>DISTSEC</v>
      </c>
      <c r="H985" s="21">
        <f t="shared" si="510"/>
        <v>13764.172953560939</v>
      </c>
      <c r="I985" s="22">
        <f>VLOOKUP(CONCATENATE($F985," ",$G985),AllocFactorMatrix,(I$4+1),FALSE)*$E988</f>
        <v>12831.493785813424</v>
      </c>
      <c r="J985" s="22">
        <f>VLOOKUP(CONCATENATE($F985," ",$G985),AllocFactorMatrix,(J$4+1),FALSE)*$E988</f>
        <v>861.80673656066926</v>
      </c>
      <c r="K985" s="22">
        <f>VLOOKUP(CONCATENATE($F985," ",$G985),AllocFactorMatrix,(K$4+1),FALSE)*$E988</f>
        <v>0</v>
      </c>
      <c r="L985" s="22">
        <f>VLOOKUP(CONCATENATE($F985," ",$G985),AllocFactorMatrix,(L$4+1),FALSE)*$E988</f>
        <v>0</v>
      </c>
      <c r="M985" s="22">
        <f t="shared" si="511"/>
        <v>861.80673656066926</v>
      </c>
      <c r="N985" s="22">
        <f>VLOOKUP(CONCATENATE($F985," ",$G985),AllocFactorMatrix,(N$4+1),FALSE)*$E988</f>
        <v>15.539570525559057</v>
      </c>
      <c r="O985" s="22">
        <f>VLOOKUP(CONCATENATE($F985," ",$G985),AllocFactorMatrix,(O$4+1),FALSE)*$E988</f>
        <v>0</v>
      </c>
      <c r="P985" s="22">
        <f>VLOOKUP(CONCATENATE($F985," ",$G985),AllocFactorMatrix,(P$4+1),FALSE)*$E988</f>
        <v>0</v>
      </c>
      <c r="Q985" s="22">
        <f>VLOOKUP(CONCATENATE($F985," ",$G985),AllocFactorMatrix,(Q$4+1),FALSE)*$E988</f>
        <v>0</v>
      </c>
      <c r="R985" s="22">
        <f t="shared" si="513"/>
        <v>15.539570525559057</v>
      </c>
      <c r="S985" s="22">
        <f>VLOOKUP(CONCATENATE($F985," ",$G985),AllocFactorMatrix,(S$4+1),FALSE)*$E988</f>
        <v>0</v>
      </c>
      <c r="T985" s="22">
        <f>VLOOKUP(CONCATENATE($F985," ",$G985),AllocFactorMatrix,(T$4+1),FALSE)*$E988</f>
        <v>0</v>
      </c>
      <c r="U985" s="22">
        <f>VLOOKUP(CONCATENATE($F985," ",$G985),AllocFactorMatrix,(U$4+1),FALSE)*$E988</f>
        <v>0</v>
      </c>
      <c r="V985" s="22">
        <f>VLOOKUP(CONCATENATE($F985," ",$G985),AllocFactorMatrix,(V$4+1),FALSE)*$E988</f>
        <v>0</v>
      </c>
      <c r="W985" s="22">
        <f t="shared" si="515"/>
        <v>0</v>
      </c>
      <c r="X985" s="22">
        <f>VLOOKUP(CONCATENATE($F985," ",$G985),AllocFactorMatrix,(X$4+1),FALSE)*$E988</f>
        <v>0</v>
      </c>
      <c r="Y985" s="22">
        <f>VLOOKUP(CONCATENATE($F985," ",$G985),AllocFactorMatrix,(Y$4+1),FALSE)*$E988</f>
        <v>0</v>
      </c>
      <c r="Z985" s="22">
        <f t="shared" si="512"/>
        <v>0</v>
      </c>
      <c r="AA985" s="22">
        <f>VLOOKUP(CONCATENATE($F985," ",$G985),AllocFactorMatrix,(AA$4+1),FALSE)*$E988</f>
        <v>0</v>
      </c>
      <c r="AB985" s="22">
        <f>VLOOKUP(CONCATENATE($F985," ",$G985),AllocFactorMatrix,(AB$4+1),FALSE)*$E988</f>
        <v>55.332860661286531</v>
      </c>
      <c r="AC985" s="22">
        <f>VLOOKUP(CONCATENATE($F985," ",$G985),AllocFactorMatrix,(AC$4+1),FALSE)*$E988</f>
        <v>0</v>
      </c>
    </row>
    <row r="986" spans="4:29" hidden="1" outlineLevel="1">
      <c r="F986" s="42" t="str">
        <f>F988</f>
        <v>MISC_SERV_REV</v>
      </c>
      <c r="G986" s="17" t="str">
        <f>$G$13</f>
        <v>ENERGY</v>
      </c>
      <c r="H986" s="21">
        <f t="shared" si="510"/>
        <v>0</v>
      </c>
      <c r="I986" s="22">
        <f>VLOOKUP(CONCATENATE($F986," ",$G986),AllocFactorMatrix,(I$4+1),FALSE)*$E988</f>
        <v>0</v>
      </c>
      <c r="J986" s="22">
        <f>VLOOKUP(CONCATENATE($F986," ",$G986),AllocFactorMatrix,(J$4+1),FALSE)*$E988</f>
        <v>0</v>
      </c>
      <c r="K986" s="22">
        <f>VLOOKUP(CONCATENATE($F986," ",$G986),AllocFactorMatrix,(K$4+1),FALSE)*$E988</f>
        <v>0</v>
      </c>
      <c r="L986" s="22">
        <f>VLOOKUP(CONCATENATE($F986," ",$G986),AllocFactorMatrix,(L$4+1),FALSE)*$E988</f>
        <v>0</v>
      </c>
      <c r="M986" s="22">
        <f t="shared" si="511"/>
        <v>0</v>
      </c>
      <c r="N986" s="22">
        <f>VLOOKUP(CONCATENATE($F986," ",$G986),AllocFactorMatrix,(N$4+1),FALSE)*$E988</f>
        <v>0</v>
      </c>
      <c r="O986" s="22">
        <f>VLOOKUP(CONCATENATE($F986," ",$G986),AllocFactorMatrix,(O$4+1),FALSE)*$E988</f>
        <v>0</v>
      </c>
      <c r="P986" s="22">
        <f>VLOOKUP(CONCATENATE($F986," ",$G986),AllocFactorMatrix,(P$4+1),FALSE)*$E988</f>
        <v>0</v>
      </c>
      <c r="Q986" s="22">
        <f>VLOOKUP(CONCATENATE($F986," ",$G986),AllocFactorMatrix,(Q$4+1),FALSE)*$E988</f>
        <v>0</v>
      </c>
      <c r="R986" s="22">
        <f t="shared" si="513"/>
        <v>0</v>
      </c>
      <c r="S986" s="22">
        <f>VLOOKUP(CONCATENATE($F986," ",$G986),AllocFactorMatrix,(S$4+1),FALSE)*$E988</f>
        <v>0</v>
      </c>
      <c r="T986" s="22">
        <f>VLOOKUP(CONCATENATE($F986," ",$G986),AllocFactorMatrix,(T$4+1),FALSE)*$E988</f>
        <v>0</v>
      </c>
      <c r="U986" s="22">
        <f>VLOOKUP(CONCATENATE($F986," ",$G986),AllocFactorMatrix,(U$4+1),FALSE)*$E988</f>
        <v>0</v>
      </c>
      <c r="V986" s="22">
        <f>VLOOKUP(CONCATENATE($F986," ",$G986),AllocFactorMatrix,(V$4+1),FALSE)*$E988</f>
        <v>0</v>
      </c>
      <c r="W986" s="22">
        <f t="shared" si="515"/>
        <v>0</v>
      </c>
      <c r="X986" s="22">
        <f>VLOOKUP(CONCATENATE($F986," ",$G986),AllocFactorMatrix,(X$4+1),FALSE)*$E988</f>
        <v>0</v>
      </c>
      <c r="Y986" s="22">
        <f>VLOOKUP(CONCATENATE($F986," ",$G986),AllocFactorMatrix,(Y$4+1),FALSE)*$E988</f>
        <v>0</v>
      </c>
      <c r="Z986" s="22">
        <f t="shared" si="512"/>
        <v>0</v>
      </c>
      <c r="AA986" s="22">
        <f>VLOOKUP(CONCATENATE($F986," ",$G986),AllocFactorMatrix,(AA$4+1),FALSE)*$E988</f>
        <v>0</v>
      </c>
      <c r="AB986" s="22">
        <f>VLOOKUP(CONCATENATE($F986," ",$G986),AllocFactorMatrix,(AB$4+1),FALSE)*$E988</f>
        <v>0</v>
      </c>
      <c r="AC986" s="22">
        <f>VLOOKUP(CONCATENATE($F986," ",$G986),AllocFactorMatrix,(AC$4+1),FALSE)*$E988</f>
        <v>0</v>
      </c>
    </row>
    <row r="987" spans="4:29" hidden="1" outlineLevel="1">
      <c r="F987" s="42" t="str">
        <f>F988</f>
        <v>MISC_SERV_REV</v>
      </c>
      <c r="G987" s="17" t="str">
        <f>$G$14</f>
        <v>CUSTOMER</v>
      </c>
      <c r="H987" s="21">
        <f t="shared" si="510"/>
        <v>108198.80751432134</v>
      </c>
      <c r="I987" s="22">
        <f>VLOOKUP(CONCATENATE($F987," ",$G987),AllocFactorMatrix,(I$4+1),FALSE)*$E988</f>
        <v>96684.313131937393</v>
      </c>
      <c r="J987" s="22">
        <f>VLOOKUP(CONCATENATE($F987," ",$G987),AllocFactorMatrix,(J$4+1),FALSE)*$E988</f>
        <v>7916.7573277758047</v>
      </c>
      <c r="K987" s="22">
        <f>VLOOKUP(CONCATENATE($F987," ",$G987),AllocFactorMatrix,(K$4+1),FALSE)*$E988</f>
        <v>13.095366735324745</v>
      </c>
      <c r="L987" s="22">
        <f>VLOOKUP(CONCATENATE($F987," ",$G987),AllocFactorMatrix,(L$4+1),FALSE)*$E988</f>
        <v>15.349562692459411</v>
      </c>
      <c r="M987" s="22">
        <f t="shared" si="511"/>
        <v>7945.2022572035894</v>
      </c>
      <c r="N987" s="22">
        <f>VLOOKUP(CONCATENATE($F987," ",$G987),AllocFactorMatrix,(N$4+1),FALSE)*$E988</f>
        <v>6.9364833397757204</v>
      </c>
      <c r="O987" s="22">
        <f>VLOOKUP(CONCATENATE($F987," ",$G987),AllocFactorMatrix,(O$4+1),FALSE)*$E988</f>
        <v>0.72935249688782755</v>
      </c>
      <c r="P987" s="22">
        <f>VLOOKUP(CONCATENATE($F987," ",$G987),AllocFactorMatrix,(P$4+1),FALSE)*$E988</f>
        <v>9.3501494155729876</v>
      </c>
      <c r="Q987" s="22">
        <f>VLOOKUP(CONCATENATE($F987," ",$G987),AllocFactorMatrix,(Q$4+1),FALSE)*$E988</f>
        <v>0</v>
      </c>
      <c r="R987" s="22">
        <f t="shared" si="513"/>
        <v>17.015985252236536</v>
      </c>
      <c r="S987" s="22">
        <f>VLOOKUP(CONCATENATE($F987," ",$G987),AllocFactorMatrix,(S$4+1),FALSE)*$E988</f>
        <v>0</v>
      </c>
      <c r="T987" s="22">
        <f>VLOOKUP(CONCATENATE($F987," ",$G987),AllocFactorMatrix,(T$4+1),FALSE)*$E988</f>
        <v>0</v>
      </c>
      <c r="U987" s="22">
        <f>VLOOKUP(CONCATENATE($F987," ",$G987),AllocFactorMatrix,(U$4+1),FALSE)*$E988</f>
        <v>0</v>
      </c>
      <c r="V987" s="22">
        <f>VLOOKUP(CONCATENATE($F987," ",$G987),AllocFactorMatrix,(V$4+1),FALSE)*$E988</f>
        <v>0</v>
      </c>
      <c r="W987" s="22">
        <f t="shared" si="515"/>
        <v>0</v>
      </c>
      <c r="X987" s="22">
        <f>VLOOKUP(CONCATENATE($F987," ",$G987),AllocFactorMatrix,(X$4+1),FALSE)*$E988</f>
        <v>0</v>
      </c>
      <c r="Y987" s="22">
        <f>VLOOKUP(CONCATENATE($F987," ",$G987),AllocFactorMatrix,(Y$4+1),FALSE)*$E988</f>
        <v>0</v>
      </c>
      <c r="Z987" s="22">
        <f t="shared" si="512"/>
        <v>0</v>
      </c>
      <c r="AA987" s="22">
        <f>VLOOKUP(CONCATENATE($F987," ",$G987),AllocFactorMatrix,(AA$4+1),FALSE)*$E988</f>
        <v>0</v>
      </c>
      <c r="AB987" s="22">
        <f>VLOOKUP(CONCATENATE($F987," ",$G987),AllocFactorMatrix,(AB$4+1),FALSE)*$E988</f>
        <v>3552.2761399281171</v>
      </c>
      <c r="AC987" s="22">
        <f>VLOOKUP(CONCATENATE($F987," ",$G987),AllocFactorMatrix,(AC$4+1),FALSE)*$E988</f>
        <v>0</v>
      </c>
    </row>
    <row r="988" spans="4:29" collapsed="1">
      <c r="D988" s="17" t="s">
        <v>526</v>
      </c>
      <c r="E988" s="42">
        <v>158579</v>
      </c>
      <c r="F988" s="42" t="s">
        <v>147</v>
      </c>
      <c r="G988" s="17" t="str">
        <f>$G$15</f>
        <v>TOTAL</v>
      </c>
      <c r="H988" s="21">
        <f t="shared" si="510"/>
        <v>158579</v>
      </c>
      <c r="I988" s="22">
        <f>VLOOKUP(CONCATENATE($F988," ",$G988),AllocFactorMatrix,(I$4+1),FALSE)*$E988</f>
        <v>143268.21649378564</v>
      </c>
      <c r="J988" s="22">
        <f>VLOOKUP(CONCATENATE($F988," ",$G988),AllocFactorMatrix,(J$4+1),FALSE)*$E988</f>
        <v>11565.668915181644</v>
      </c>
      <c r="K988" s="22">
        <f>VLOOKUP(CONCATENATE($F988," ",$G988),AllocFactorMatrix,(K$4+1),FALSE)*$E988</f>
        <v>18.349269330902619</v>
      </c>
      <c r="L988" s="22">
        <f>VLOOKUP(CONCATENATE($F988," ",$G988),AllocFactorMatrix,(L$4+1),FALSE)*$E988</f>
        <v>15.349562692459411</v>
      </c>
      <c r="M988" s="22">
        <f t="shared" si="511"/>
        <v>11599.367747205006</v>
      </c>
      <c r="N988" s="22">
        <f>VLOOKUP(CONCATENATE($F988," ",$G988),AllocFactorMatrix,(N$4+1),FALSE)*$E988</f>
        <v>79.74752010074026</v>
      </c>
      <c r="O988" s="22">
        <f>VLOOKUP(CONCATENATE($F988," ",$G988),AllocFactorMatrix,(O$4+1),FALSE)*$E988</f>
        <v>5.9994132768864228</v>
      </c>
      <c r="P988" s="22">
        <f>VLOOKUP(CONCATENATE($F988," ",$G988),AllocFactorMatrix,(P$4+1),FALSE)*$E988</f>
        <v>9.3501494155729876</v>
      </c>
      <c r="Q988" s="22">
        <f>VLOOKUP(CONCATENATE($F988," ",$G988),AllocFactorMatrix,(Q$4+1),FALSE)*$E988</f>
        <v>0</v>
      </c>
      <c r="R988" s="22">
        <f t="shared" si="513"/>
        <v>95.097082793199675</v>
      </c>
      <c r="S988" s="22">
        <f>VLOOKUP(CONCATENATE($F988," ",$G988),AllocFactorMatrix,(S$4+1),FALSE)*$E988</f>
        <v>0</v>
      </c>
      <c r="T988" s="22">
        <f>VLOOKUP(CONCATENATE($F988," ",$G988),AllocFactorMatrix,(T$4+1),FALSE)*$E988</f>
        <v>0</v>
      </c>
      <c r="U988" s="22">
        <f>VLOOKUP(CONCATENATE($F988," ",$G988),AllocFactorMatrix,(U$4+1),FALSE)*$E988</f>
        <v>0</v>
      </c>
      <c r="V988" s="22">
        <f>VLOOKUP(CONCATENATE($F988," ",$G988),AllocFactorMatrix,(V$4+1),FALSE)*$E988</f>
        <v>0</v>
      </c>
      <c r="W988" s="22">
        <f t="shared" si="515"/>
        <v>0</v>
      </c>
      <c r="X988" s="22">
        <f>VLOOKUP(CONCATENATE($F988," ",$G988),AllocFactorMatrix,(X$4+1),FALSE)*$E988</f>
        <v>0</v>
      </c>
      <c r="Y988" s="22">
        <f>VLOOKUP(CONCATENATE($F988," ",$G988),AllocFactorMatrix,(Y$4+1),FALSE)*$E988</f>
        <v>0</v>
      </c>
      <c r="Z988" s="22">
        <f t="shared" si="512"/>
        <v>0</v>
      </c>
      <c r="AA988" s="22">
        <f>VLOOKUP(CONCATENATE($F988," ",$G988),AllocFactorMatrix,(AA$4+1),FALSE)*$E988</f>
        <v>0</v>
      </c>
      <c r="AB988" s="22">
        <f>VLOOKUP(CONCATENATE($F988," ",$G988),AllocFactorMatrix,(AB$4+1),FALSE)*$E988</f>
        <v>3616.3186762161376</v>
      </c>
      <c r="AC988" s="22">
        <f>VLOOKUP(CONCATENATE($F988," ",$G988),AllocFactorMatrix,(AC$4+1),FALSE)*$E988</f>
        <v>0</v>
      </c>
    </row>
    <row r="989" spans="4:29" hidden="1" outlineLevel="1">
      <c r="F989" s="42" t="str">
        <f>F996</f>
        <v>DIST_OHLINES</v>
      </c>
      <c r="G989" s="17" t="str">
        <f>$G$8</f>
        <v>PRODUCTION</v>
      </c>
      <c r="H989" s="21">
        <f t="shared" si="510"/>
        <v>0</v>
      </c>
      <c r="I989" s="22">
        <f>VLOOKUP(CONCATENATE($F989," ",$G989),AllocFactorMatrix,(I$4+1),FALSE)*$E996</f>
        <v>0</v>
      </c>
      <c r="J989" s="22">
        <f>VLOOKUP(CONCATENATE($F989," ",$G989),AllocFactorMatrix,(J$4+1),FALSE)*$E996</f>
        <v>0</v>
      </c>
      <c r="K989" s="22">
        <f>VLOOKUP(CONCATENATE($F989," ",$G989),AllocFactorMatrix,(K$4+1),FALSE)*$E996</f>
        <v>0</v>
      </c>
      <c r="L989" s="22">
        <f>VLOOKUP(CONCATENATE($F989," ",$G989),AllocFactorMatrix,(L$4+1),FALSE)*$E996</f>
        <v>0</v>
      </c>
      <c r="M989" s="22">
        <f t="shared" si="511"/>
        <v>0</v>
      </c>
      <c r="N989" s="22">
        <f>VLOOKUP(CONCATENATE($F989," ",$G989),AllocFactorMatrix,(N$4+1),FALSE)*$E996</f>
        <v>0</v>
      </c>
      <c r="O989" s="22">
        <f>VLOOKUP(CONCATENATE($F989," ",$G989),AllocFactorMatrix,(O$4+1),FALSE)*$E996</f>
        <v>0</v>
      </c>
      <c r="P989" s="22">
        <f>VLOOKUP(CONCATENATE($F989," ",$G989),AllocFactorMatrix,(P$4+1),FALSE)*$E996</f>
        <v>0</v>
      </c>
      <c r="Q989" s="22">
        <f>VLOOKUP(CONCATENATE($F989," ",$G989),AllocFactorMatrix,(Q$4+1),FALSE)*$E996</f>
        <v>0</v>
      </c>
      <c r="R989" s="22">
        <f t="shared" si="513"/>
        <v>0</v>
      </c>
      <c r="S989" s="22">
        <f>VLOOKUP(CONCATENATE($F989," ",$G989),AllocFactorMatrix,(S$4+1),FALSE)*$E996</f>
        <v>0</v>
      </c>
      <c r="T989" s="22">
        <f>VLOOKUP(CONCATENATE($F989," ",$G989),AllocFactorMatrix,(T$4+1),FALSE)*$E996</f>
        <v>0</v>
      </c>
      <c r="U989" s="22">
        <f>VLOOKUP(CONCATENATE($F989," ",$G989),AllocFactorMatrix,(U$4+1),FALSE)*$E996</f>
        <v>0</v>
      </c>
      <c r="V989" s="22">
        <f>VLOOKUP(CONCATENATE($F989," ",$G989),AllocFactorMatrix,(V$4+1),FALSE)*$E996</f>
        <v>0</v>
      </c>
      <c r="W989" s="22">
        <f>SUBTOTAL(9,S989:V989)</f>
        <v>0</v>
      </c>
      <c r="X989" s="22">
        <f>VLOOKUP(CONCATENATE($F989," ",$G989),AllocFactorMatrix,(X$4+1),FALSE)*$E996</f>
        <v>0</v>
      </c>
      <c r="Y989" s="22">
        <f>VLOOKUP(CONCATENATE($F989," ",$G989),AllocFactorMatrix,(Y$4+1),FALSE)*$E996</f>
        <v>0</v>
      </c>
      <c r="Z989" s="22">
        <f t="shared" si="512"/>
        <v>0</v>
      </c>
      <c r="AA989" s="22">
        <f>VLOOKUP(CONCATENATE($F989," ",$G989),AllocFactorMatrix,(AA$4+1),FALSE)*$E996</f>
        <v>0</v>
      </c>
      <c r="AB989" s="22">
        <f>VLOOKUP(CONCATENATE($F989," ",$G989),AllocFactorMatrix,(AB$4+1),FALSE)*$E996</f>
        <v>0</v>
      </c>
      <c r="AC989" s="22">
        <f>VLOOKUP(CONCATENATE($F989," ",$G989),AllocFactorMatrix,(AC$4+1),FALSE)*$E996</f>
        <v>0</v>
      </c>
    </row>
    <row r="990" spans="4:29" hidden="1" outlineLevel="1">
      <c r="F990" s="42" t="str">
        <f>F996</f>
        <v>DIST_OHLINES</v>
      </c>
      <c r="G990" s="17" t="str">
        <f>$G$9</f>
        <v>BULKTRAN</v>
      </c>
      <c r="H990" s="21">
        <f t="shared" si="510"/>
        <v>0</v>
      </c>
      <c r="I990" s="22">
        <f>VLOOKUP(CONCATENATE($F990," ",$G990),AllocFactorMatrix,(I$4+1),FALSE)*$E996</f>
        <v>0</v>
      </c>
      <c r="J990" s="22">
        <f>VLOOKUP(CONCATENATE($F990," ",$G990),AllocFactorMatrix,(J$4+1),FALSE)*$E996</f>
        <v>0</v>
      </c>
      <c r="K990" s="22">
        <f>VLOOKUP(CONCATENATE($F990," ",$G990),AllocFactorMatrix,(K$4+1),FALSE)*$E996</f>
        <v>0</v>
      </c>
      <c r="L990" s="22">
        <f>VLOOKUP(CONCATENATE($F990," ",$G990),AllocFactorMatrix,(L$4+1),FALSE)*$E996</f>
        <v>0</v>
      </c>
      <c r="M990" s="22">
        <f t="shared" si="511"/>
        <v>0</v>
      </c>
      <c r="N990" s="22">
        <f>VLOOKUP(CONCATENATE($F990," ",$G990),AllocFactorMatrix,(N$4+1),FALSE)*$E996</f>
        <v>0</v>
      </c>
      <c r="O990" s="22">
        <f>VLOOKUP(CONCATENATE($F990," ",$G990),AllocFactorMatrix,(O$4+1),FALSE)*$E996</f>
        <v>0</v>
      </c>
      <c r="P990" s="22">
        <f>VLOOKUP(CONCATENATE($F990," ",$G990),AllocFactorMatrix,(P$4+1),FALSE)*$E996</f>
        <v>0</v>
      </c>
      <c r="Q990" s="22">
        <f>VLOOKUP(CONCATENATE($F990," ",$G990),AllocFactorMatrix,(Q$4+1),FALSE)*$E996</f>
        <v>0</v>
      </c>
      <c r="R990" s="22">
        <f t="shared" si="513"/>
        <v>0</v>
      </c>
      <c r="S990" s="22">
        <f>VLOOKUP(CONCATENATE($F990," ",$G990),AllocFactorMatrix,(S$4+1),FALSE)*$E996</f>
        <v>0</v>
      </c>
      <c r="T990" s="22">
        <f>VLOOKUP(CONCATENATE($F990," ",$G990),AllocFactorMatrix,(T$4+1),FALSE)*$E996</f>
        <v>0</v>
      </c>
      <c r="U990" s="22">
        <f>VLOOKUP(CONCATENATE($F990," ",$G990),AllocFactorMatrix,(U$4+1),FALSE)*$E996</f>
        <v>0</v>
      </c>
      <c r="V990" s="22">
        <f>VLOOKUP(CONCATENATE($F990," ",$G990),AllocFactorMatrix,(V$4+1),FALSE)*$E996</f>
        <v>0</v>
      </c>
      <c r="W990" s="22">
        <f t="shared" ref="W990:W996" si="516">SUBTOTAL(9,S990:V990)</f>
        <v>0</v>
      </c>
      <c r="X990" s="22">
        <f>VLOOKUP(CONCATENATE($F990," ",$G990),AllocFactorMatrix,(X$4+1),FALSE)*$E996</f>
        <v>0</v>
      </c>
      <c r="Y990" s="22">
        <f>VLOOKUP(CONCATENATE($F990," ",$G990),AllocFactorMatrix,(Y$4+1),FALSE)*$E996</f>
        <v>0</v>
      </c>
      <c r="Z990" s="22">
        <f t="shared" si="512"/>
        <v>0</v>
      </c>
      <c r="AA990" s="22">
        <f>VLOOKUP(CONCATENATE($F990," ",$G990),AllocFactorMatrix,(AA$4+1),FALSE)*$E996</f>
        <v>0</v>
      </c>
      <c r="AB990" s="22">
        <f>VLOOKUP(CONCATENATE($F990," ",$G990),AllocFactorMatrix,(AB$4+1),FALSE)*$E996</f>
        <v>0</v>
      </c>
      <c r="AC990" s="22">
        <f>VLOOKUP(CONCATENATE($F990," ",$G990),AllocFactorMatrix,(AC$4+1),FALSE)*$E996</f>
        <v>0</v>
      </c>
    </row>
    <row r="991" spans="4:29" hidden="1" outlineLevel="1">
      <c r="F991" s="42" t="str">
        <f>F996</f>
        <v>DIST_OHLINES</v>
      </c>
      <c r="G991" s="17" t="str">
        <f>$G$10</f>
        <v>SUBTRAN</v>
      </c>
      <c r="H991" s="21">
        <f t="shared" si="510"/>
        <v>0</v>
      </c>
      <c r="I991" s="22">
        <f>VLOOKUP(CONCATENATE($F991," ",$G991),AllocFactorMatrix,(I$4+1),FALSE)*$E996</f>
        <v>0</v>
      </c>
      <c r="J991" s="22">
        <f>VLOOKUP(CONCATENATE($F991," ",$G991),AllocFactorMatrix,(J$4+1),FALSE)*$E996</f>
        <v>0</v>
      </c>
      <c r="K991" s="22">
        <f>VLOOKUP(CONCATENATE($F991," ",$G991),AllocFactorMatrix,(K$4+1),FALSE)*$E996</f>
        <v>0</v>
      </c>
      <c r="L991" s="22">
        <f>VLOOKUP(CONCATENATE($F991," ",$G991),AllocFactorMatrix,(L$4+1),FALSE)*$E996</f>
        <v>0</v>
      </c>
      <c r="M991" s="22">
        <f t="shared" si="511"/>
        <v>0</v>
      </c>
      <c r="N991" s="22">
        <f>VLOOKUP(CONCATENATE($F991," ",$G991),AllocFactorMatrix,(N$4+1),FALSE)*$E996</f>
        <v>0</v>
      </c>
      <c r="O991" s="22">
        <f>VLOOKUP(CONCATENATE($F991," ",$G991),AllocFactorMatrix,(O$4+1),FALSE)*$E996</f>
        <v>0</v>
      </c>
      <c r="P991" s="22">
        <f>VLOOKUP(CONCATENATE($F991," ",$G991),AllocFactorMatrix,(P$4+1),FALSE)*$E996</f>
        <v>0</v>
      </c>
      <c r="Q991" s="22">
        <f>VLOOKUP(CONCATENATE($F991," ",$G991),AllocFactorMatrix,(Q$4+1),FALSE)*$E996</f>
        <v>0</v>
      </c>
      <c r="R991" s="22">
        <f t="shared" si="513"/>
        <v>0</v>
      </c>
      <c r="S991" s="22">
        <f>VLOOKUP(CONCATENATE($F991," ",$G991),AllocFactorMatrix,(S$4+1),FALSE)*$E996</f>
        <v>0</v>
      </c>
      <c r="T991" s="22">
        <f>VLOOKUP(CONCATENATE($F991," ",$G991),AllocFactorMatrix,(T$4+1),FALSE)*$E996</f>
        <v>0</v>
      </c>
      <c r="U991" s="22">
        <f>VLOOKUP(CONCATENATE($F991," ",$G991),AllocFactorMatrix,(U$4+1),FALSE)*$E996</f>
        <v>0</v>
      </c>
      <c r="V991" s="22">
        <f>VLOOKUP(CONCATENATE($F991," ",$G991),AllocFactorMatrix,(V$4+1),FALSE)*$E996</f>
        <v>0</v>
      </c>
      <c r="W991" s="22">
        <f t="shared" si="516"/>
        <v>0</v>
      </c>
      <c r="X991" s="22">
        <f>VLOOKUP(CONCATENATE($F991," ",$G991),AllocFactorMatrix,(X$4+1),FALSE)*$E996</f>
        <v>0</v>
      </c>
      <c r="Y991" s="22">
        <f>VLOOKUP(CONCATENATE($F991," ",$G991),AllocFactorMatrix,(Y$4+1),FALSE)*$E996</f>
        <v>0</v>
      </c>
      <c r="Z991" s="22">
        <f t="shared" si="512"/>
        <v>0</v>
      </c>
      <c r="AA991" s="22">
        <f>VLOOKUP(CONCATENATE($F991," ",$G991),AllocFactorMatrix,(AA$4+1),FALSE)*$E996</f>
        <v>0</v>
      </c>
      <c r="AB991" s="22">
        <f>VLOOKUP(CONCATENATE($F991," ",$G991),AllocFactorMatrix,(AB$4+1),FALSE)*$E996</f>
        <v>0</v>
      </c>
      <c r="AC991" s="22">
        <f>VLOOKUP(CONCATENATE($F991," ",$G991),AllocFactorMatrix,(AC$4+1),FALSE)*$E996</f>
        <v>0</v>
      </c>
    </row>
    <row r="992" spans="4:29" hidden="1" outlineLevel="1">
      <c r="F992" s="42" t="str">
        <f>F996</f>
        <v>DIST_OHLINES</v>
      </c>
      <c r="G992" s="17" t="str">
        <f>$G$11</f>
        <v>DISTPRI</v>
      </c>
      <c r="H992" s="21">
        <f t="shared" si="510"/>
        <v>528898.15883835952</v>
      </c>
      <c r="I992" s="22">
        <f>VLOOKUP(CONCATENATE($F992," ",$G992),AllocFactorMatrix,(I$4+1),FALSE)*$E996</f>
        <v>349823.75028768246</v>
      </c>
      <c r="J992" s="22">
        <f>VLOOKUP(CONCATENATE($F992," ",$G992),AllocFactorMatrix,(J$4+1),FALSE)*$E996</f>
        <v>86811.764923818089</v>
      </c>
      <c r="K992" s="22">
        <f>VLOOKUP(CONCATENATE($F992," ",$G992),AllocFactorMatrix,(K$4+1),FALSE)*$E996</f>
        <v>1102.1537509966299</v>
      </c>
      <c r="L992" s="22">
        <f>VLOOKUP(CONCATENATE($F992," ",$G992),AllocFactorMatrix,(L$4+1),FALSE)*$E996</f>
        <v>0</v>
      </c>
      <c r="M992" s="22">
        <f t="shared" si="511"/>
        <v>87913.918674814719</v>
      </c>
      <c r="N992" s="22">
        <f>VLOOKUP(CONCATENATE($F992," ",$G992),AllocFactorMatrix,(N$4+1),FALSE)*$E996</f>
        <v>37892.760609734156</v>
      </c>
      <c r="O992" s="22">
        <f>VLOOKUP(CONCATENATE($F992," ",$G992),AllocFactorMatrix,(O$4+1),FALSE)*$E996</f>
        <v>10420.236057953804</v>
      </c>
      <c r="P992" s="22">
        <f>VLOOKUP(CONCATENATE($F992," ",$G992),AllocFactorMatrix,(P$4+1),FALSE)*$E996</f>
        <v>0</v>
      </c>
      <c r="Q992" s="22">
        <f>VLOOKUP(CONCATENATE($F992," ",$G992),AllocFactorMatrix,(Q$4+1),FALSE)*$E996</f>
        <v>0</v>
      </c>
      <c r="R992" s="22">
        <f t="shared" si="513"/>
        <v>48312.996667687956</v>
      </c>
      <c r="S992" s="22">
        <f>VLOOKUP(CONCATENATE($F992," ",$G992),AllocFactorMatrix,(S$4+1),FALSE)*$E996</f>
        <v>1623.6905290229515</v>
      </c>
      <c r="T992" s="22">
        <f>VLOOKUP(CONCATENATE($F992," ",$G992),AllocFactorMatrix,(T$4+1),FALSE)*$E996</f>
        <v>29989.178619510938</v>
      </c>
      <c r="U992" s="22">
        <f>VLOOKUP(CONCATENATE($F992," ",$G992),AllocFactorMatrix,(U$4+1),FALSE)*$E996</f>
        <v>0</v>
      </c>
      <c r="V992" s="22">
        <f>VLOOKUP(CONCATENATE($F992," ",$G992),AllocFactorMatrix,(V$4+1),FALSE)*$E996</f>
        <v>0</v>
      </c>
      <c r="W992" s="22">
        <f t="shared" si="516"/>
        <v>31612.86914853389</v>
      </c>
      <c r="X992" s="22">
        <f>VLOOKUP(CONCATENATE($F992," ",$G992),AllocFactorMatrix,(X$4+1),FALSE)*$E996</f>
        <v>10651.103718836497</v>
      </c>
      <c r="Y992" s="22">
        <f>VLOOKUP(CONCATENATE($F992," ",$G992),AllocFactorMatrix,(Y$4+1),FALSE)*$E996</f>
        <v>204.56442828471518</v>
      </c>
      <c r="Z992" s="22">
        <f t="shared" si="512"/>
        <v>10855.668147121212</v>
      </c>
      <c r="AA992" s="22">
        <f>VLOOKUP(CONCATENATE($F992," ",$G992),AllocFactorMatrix,(AA$4+1),FALSE)*$E996</f>
        <v>156.33900474093363</v>
      </c>
      <c r="AB992" s="22">
        <f>VLOOKUP(CONCATENATE($F992," ",$G992),AllocFactorMatrix,(AB$4+1),FALSE)*$E996</f>
        <v>179.90354513822385</v>
      </c>
      <c r="AC992" s="22">
        <f>VLOOKUP(CONCATENATE($F992," ",$G992),AllocFactorMatrix,(AC$4+1),FALSE)*$E996</f>
        <v>42.713362640079303</v>
      </c>
    </row>
    <row r="993" spans="4:29" hidden="1" outlineLevel="1">
      <c r="F993" s="42" t="str">
        <f>F996</f>
        <v>DIST_OHLINES</v>
      </c>
      <c r="G993" s="17" t="str">
        <f>$G$12</f>
        <v>DISTSEC</v>
      </c>
      <c r="H993" s="21">
        <f t="shared" si="510"/>
        <v>236945.53251856877</v>
      </c>
      <c r="I993" s="22">
        <f>VLOOKUP(CONCATENATE($F993," ",$G993),AllocFactorMatrix,(I$4+1),FALSE)*$E996</f>
        <v>180168.27409795928</v>
      </c>
      <c r="J993" s="22">
        <f>VLOOKUP(CONCATENATE($F993," ",$G993),AllocFactorMatrix,(J$4+1),FALSE)*$E996</f>
        <v>36365.683492705575</v>
      </c>
      <c r="K993" s="22">
        <f>VLOOKUP(CONCATENATE($F993," ",$G993),AllocFactorMatrix,(K$4+1),FALSE)*$E996</f>
        <v>0</v>
      </c>
      <c r="L993" s="22">
        <f>VLOOKUP(CONCATENATE($F993," ",$G993),AllocFactorMatrix,(L$4+1),FALSE)*$E996</f>
        <v>0</v>
      </c>
      <c r="M993" s="22">
        <f t="shared" si="511"/>
        <v>36365.683492705575</v>
      </c>
      <c r="N993" s="22">
        <f>VLOOKUP(CONCATENATE($F993," ",$G993),AllocFactorMatrix,(N$4+1),FALSE)*$E996</f>
        <v>13928.795031945365</v>
      </c>
      <c r="O993" s="22">
        <f>VLOOKUP(CONCATENATE($F993," ",$G993),AllocFactorMatrix,(O$4+1),FALSE)*$E996</f>
        <v>0</v>
      </c>
      <c r="P993" s="22">
        <f>VLOOKUP(CONCATENATE($F993," ",$G993),AllocFactorMatrix,(P$4+1),FALSE)*$E996</f>
        <v>0</v>
      </c>
      <c r="Q993" s="22">
        <f>VLOOKUP(CONCATENATE($F993," ",$G993),AllocFactorMatrix,(Q$4+1),FALSE)*$E996</f>
        <v>0</v>
      </c>
      <c r="R993" s="22">
        <f t="shared" si="513"/>
        <v>13928.795031945365</v>
      </c>
      <c r="S993" s="22">
        <f>VLOOKUP(CONCATENATE($F993," ",$G993),AllocFactorMatrix,(S$4+1),FALSE)*$E996</f>
        <v>489.20850805596478</v>
      </c>
      <c r="T993" s="22">
        <f>VLOOKUP(CONCATENATE($F993," ",$G993),AllocFactorMatrix,(T$4+1),FALSE)*$E996</f>
        <v>0</v>
      </c>
      <c r="U993" s="22">
        <f>VLOOKUP(CONCATENATE($F993," ",$G993),AllocFactorMatrix,(U$4+1),FALSE)*$E996</f>
        <v>0</v>
      </c>
      <c r="V993" s="22">
        <f>VLOOKUP(CONCATENATE($F993," ",$G993),AllocFactorMatrix,(V$4+1),FALSE)*$E996</f>
        <v>0</v>
      </c>
      <c r="W993" s="22">
        <f t="shared" si="516"/>
        <v>489.20850805596478</v>
      </c>
      <c r="X993" s="22">
        <f>VLOOKUP(CONCATENATE($F993," ",$G993),AllocFactorMatrix,(X$4+1),FALSE)*$E996</f>
        <v>4040.2905373152898</v>
      </c>
      <c r="Y993" s="22">
        <f>VLOOKUP(CONCATENATE($F993," ",$G993),AllocFactorMatrix,(Y$4+1),FALSE)*$E996</f>
        <v>0</v>
      </c>
      <c r="Z993" s="22">
        <f t="shared" si="512"/>
        <v>4040.2905373152898</v>
      </c>
      <c r="AA993" s="22">
        <f>VLOOKUP(CONCATENATE($F993," ",$G993),AllocFactorMatrix,(AA$4+1),FALSE)*$E996</f>
        <v>52.005658499181465</v>
      </c>
      <c r="AB993" s="22">
        <f>VLOOKUP(CONCATENATE($F993," ",$G993),AllocFactorMatrix,(AB$4+1),FALSE)*$E996</f>
        <v>1548.3796522722134</v>
      </c>
      <c r="AC993" s="22">
        <f>VLOOKUP(CONCATENATE($F993," ",$G993),AllocFactorMatrix,(AC$4+1),FALSE)*$E996</f>
        <v>352.8955398158742</v>
      </c>
    </row>
    <row r="994" spans="4:29" hidden="1" outlineLevel="1">
      <c r="F994" s="42" t="str">
        <f>F996</f>
        <v>DIST_OHLINES</v>
      </c>
      <c r="G994" s="17" t="str">
        <f>$G$13</f>
        <v>ENERGY</v>
      </c>
      <c r="H994" s="21">
        <f t="shared" si="510"/>
        <v>0</v>
      </c>
      <c r="I994" s="22">
        <f>VLOOKUP(CONCATENATE($F994," ",$G994),AllocFactorMatrix,(I$4+1),FALSE)*$E996</f>
        <v>0</v>
      </c>
      <c r="J994" s="22">
        <f>VLOOKUP(CONCATENATE($F994," ",$G994),AllocFactorMatrix,(J$4+1),FALSE)*$E996</f>
        <v>0</v>
      </c>
      <c r="K994" s="22">
        <f>VLOOKUP(CONCATENATE($F994," ",$G994),AllocFactorMatrix,(K$4+1),FALSE)*$E996</f>
        <v>0</v>
      </c>
      <c r="L994" s="22">
        <f>VLOOKUP(CONCATENATE($F994," ",$G994),AllocFactorMatrix,(L$4+1),FALSE)*$E996</f>
        <v>0</v>
      </c>
      <c r="M994" s="22">
        <f t="shared" si="511"/>
        <v>0</v>
      </c>
      <c r="N994" s="22">
        <f>VLOOKUP(CONCATENATE($F994," ",$G994),AllocFactorMatrix,(N$4+1),FALSE)*$E996</f>
        <v>0</v>
      </c>
      <c r="O994" s="22">
        <f>VLOOKUP(CONCATENATE($F994," ",$G994),AllocFactorMatrix,(O$4+1),FALSE)*$E996</f>
        <v>0</v>
      </c>
      <c r="P994" s="22">
        <f>VLOOKUP(CONCATENATE($F994," ",$G994),AllocFactorMatrix,(P$4+1),FALSE)*$E996</f>
        <v>0</v>
      </c>
      <c r="Q994" s="22">
        <f>VLOOKUP(CONCATENATE($F994," ",$G994),AllocFactorMatrix,(Q$4+1),FALSE)*$E996</f>
        <v>0</v>
      </c>
      <c r="R994" s="22">
        <f t="shared" si="513"/>
        <v>0</v>
      </c>
      <c r="S994" s="22">
        <f>VLOOKUP(CONCATENATE($F994," ",$G994),AllocFactorMatrix,(S$4+1),FALSE)*$E996</f>
        <v>0</v>
      </c>
      <c r="T994" s="22">
        <f>VLOOKUP(CONCATENATE($F994," ",$G994),AllocFactorMatrix,(T$4+1),FALSE)*$E996</f>
        <v>0</v>
      </c>
      <c r="U994" s="22">
        <f>VLOOKUP(CONCATENATE($F994," ",$G994),AllocFactorMatrix,(U$4+1),FALSE)*$E996</f>
        <v>0</v>
      </c>
      <c r="V994" s="22">
        <f>VLOOKUP(CONCATENATE($F994," ",$G994),AllocFactorMatrix,(V$4+1),FALSE)*$E996</f>
        <v>0</v>
      </c>
      <c r="W994" s="22">
        <f t="shared" si="516"/>
        <v>0</v>
      </c>
      <c r="X994" s="22">
        <f>VLOOKUP(CONCATENATE($F994," ",$G994),AllocFactorMatrix,(X$4+1),FALSE)*$E996</f>
        <v>0</v>
      </c>
      <c r="Y994" s="22">
        <f>VLOOKUP(CONCATENATE($F994," ",$G994),AllocFactorMatrix,(Y$4+1),FALSE)*$E996</f>
        <v>0</v>
      </c>
      <c r="Z994" s="22">
        <f t="shared" si="512"/>
        <v>0</v>
      </c>
      <c r="AA994" s="22">
        <f>VLOOKUP(CONCATENATE($F994," ",$G994),AllocFactorMatrix,(AA$4+1),FALSE)*$E996</f>
        <v>0</v>
      </c>
      <c r="AB994" s="22">
        <f>VLOOKUP(CONCATENATE($F994," ",$G994),AllocFactorMatrix,(AB$4+1),FALSE)*$E996</f>
        <v>0</v>
      </c>
      <c r="AC994" s="22">
        <f>VLOOKUP(CONCATENATE($F994," ",$G994),AllocFactorMatrix,(AC$4+1),FALSE)*$E996</f>
        <v>0</v>
      </c>
    </row>
    <row r="995" spans="4:29" hidden="1" outlineLevel="1">
      <c r="F995" s="42" t="str">
        <f>F996</f>
        <v>DIST_OHLINES</v>
      </c>
      <c r="G995" s="17" t="str">
        <f>$G$14</f>
        <v>CUSTOMER</v>
      </c>
      <c r="H995" s="21">
        <f t="shared" si="510"/>
        <v>3626063.3086430724</v>
      </c>
      <c r="I995" s="22">
        <f>VLOOKUP(CONCATENATE($F995," ",$G995),AllocFactorMatrix,(I$4+1),FALSE)*$E996</f>
        <v>2924251.7630265956</v>
      </c>
      <c r="J995" s="22">
        <f>VLOOKUP(CONCATENATE($F995," ",$G995),AllocFactorMatrix,(J$4+1),FALSE)*$E996</f>
        <v>684811.1141465439</v>
      </c>
      <c r="K995" s="22">
        <f>VLOOKUP(CONCATENATE($F995," ",$G995),AllocFactorMatrix,(K$4+1),FALSE)*$E996</f>
        <v>1597.9517830746422</v>
      </c>
      <c r="L995" s="22">
        <f>VLOOKUP(CONCATENATE($F995," ",$G995),AllocFactorMatrix,(L$4+1),FALSE)*$E996</f>
        <v>0</v>
      </c>
      <c r="M995" s="22">
        <f t="shared" si="511"/>
        <v>686409.06592961855</v>
      </c>
      <c r="N995" s="22">
        <f>VLOOKUP(CONCATENATE($F995," ",$G995),AllocFactorMatrix,(N$4+1),FALSE)*$E996</f>
        <v>8344.859311612021</v>
      </c>
      <c r="O995" s="22">
        <f>VLOOKUP(CONCATENATE($F995," ",$G995),AllocFactorMatrix,(O$4+1),FALSE)*$E996</f>
        <v>1575.7580083097166</v>
      </c>
      <c r="P995" s="22">
        <f>VLOOKUP(CONCATENATE($F995," ",$G995),AllocFactorMatrix,(P$4+1),FALSE)*$E996</f>
        <v>0</v>
      </c>
      <c r="Q995" s="22">
        <f>VLOOKUP(CONCATENATE($F995," ",$G995),AllocFactorMatrix,(Q$4+1),FALSE)*$E996</f>
        <v>0</v>
      </c>
      <c r="R995" s="22">
        <f t="shared" si="513"/>
        <v>9920.6173199217374</v>
      </c>
      <c r="S995" s="22">
        <f>VLOOKUP(CONCATENATE($F995," ",$G995),AllocFactorMatrix,(S$4+1),FALSE)*$E996</f>
        <v>88.775099059702356</v>
      </c>
      <c r="T995" s="22">
        <f>VLOOKUP(CONCATENATE($F995," ",$G995),AllocFactorMatrix,(T$4+1),FALSE)*$E996</f>
        <v>932.13854012687455</v>
      </c>
      <c r="U995" s="22">
        <f>VLOOKUP(CONCATENATE($F995," ",$G995),AllocFactorMatrix,(U$4+1),FALSE)*$E996</f>
        <v>0</v>
      </c>
      <c r="V995" s="22">
        <f>VLOOKUP(CONCATENATE($F995," ",$G995),AllocFactorMatrix,(V$4+1),FALSE)*$E996</f>
        <v>0</v>
      </c>
      <c r="W995" s="22">
        <f t="shared" si="516"/>
        <v>1020.9136391865769</v>
      </c>
      <c r="X995" s="22">
        <f>VLOOKUP(CONCATENATE($F995," ",$G995),AllocFactorMatrix,(X$4+1),FALSE)*$E996</f>
        <v>3062.7409175597309</v>
      </c>
      <c r="Y995" s="22">
        <f>VLOOKUP(CONCATENATE($F995," ",$G995),AllocFactorMatrix,(Y$4+1),FALSE)*$E996</f>
        <v>22.193774764925589</v>
      </c>
      <c r="Z995" s="22">
        <f t="shared" si="512"/>
        <v>3084.9346923246562</v>
      </c>
      <c r="AA995" s="22">
        <f>VLOOKUP(CONCATENATE($F995," ",$G995),AllocFactorMatrix,(AA$4+1),FALSE)*$E996</f>
        <v>177.55019811940471</v>
      </c>
      <c r="AB995" s="22">
        <f>VLOOKUP(CONCATENATE($F995," ",$G995),AllocFactorMatrix,(AB$4+1),FALSE)*$E996</f>
        <v>0</v>
      </c>
      <c r="AC995" s="22">
        <f>VLOOKUP(CONCATENATE($F995," ",$G995),AllocFactorMatrix,(AC$4+1),FALSE)*$E996</f>
        <v>1198.4638373059818</v>
      </c>
    </row>
    <row r="996" spans="4:29" collapsed="1">
      <c r="D996" s="17" t="s">
        <v>527</v>
      </c>
      <c r="E996" s="42">
        <v>4391907</v>
      </c>
      <c r="F996" s="42" t="s">
        <v>60</v>
      </c>
      <c r="G996" s="17" t="str">
        <f>$G$15</f>
        <v>TOTAL</v>
      </c>
      <c r="H996" s="21">
        <f t="shared" si="510"/>
        <v>4391907</v>
      </c>
      <c r="I996" s="22">
        <f>VLOOKUP(CONCATENATE($F996," ",$G996),AllocFactorMatrix,(I$4+1),FALSE)*$E996</f>
        <v>3454243.7874122369</v>
      </c>
      <c r="J996" s="22">
        <f>VLOOKUP(CONCATENATE($F996," ",$G996),AllocFactorMatrix,(J$4+1),FALSE)*$E996</f>
        <v>807988.56256306753</v>
      </c>
      <c r="K996" s="22">
        <f>VLOOKUP(CONCATENATE($F996," ",$G996),AllocFactorMatrix,(K$4+1),FALSE)*$E996</f>
        <v>2700.1055340712724</v>
      </c>
      <c r="L996" s="22">
        <f>VLOOKUP(CONCATENATE($F996," ",$G996),AllocFactorMatrix,(L$4+1),FALSE)*$E996</f>
        <v>0</v>
      </c>
      <c r="M996" s="22">
        <f t="shared" si="511"/>
        <v>810688.66809713875</v>
      </c>
      <c r="N996" s="22">
        <f>VLOOKUP(CONCATENATE($F996," ",$G996),AllocFactorMatrix,(N$4+1),FALSE)*$E996</f>
        <v>60166.414953291547</v>
      </c>
      <c r="O996" s="22">
        <f>VLOOKUP(CONCATENATE($F996," ",$G996),AllocFactorMatrix,(O$4+1),FALSE)*$E996</f>
        <v>11995.99406626352</v>
      </c>
      <c r="P996" s="22">
        <f>VLOOKUP(CONCATENATE($F996," ",$G996),AllocFactorMatrix,(P$4+1),FALSE)*$E996</f>
        <v>0</v>
      </c>
      <c r="Q996" s="22">
        <f>VLOOKUP(CONCATENATE($F996," ",$G996),AllocFactorMatrix,(Q$4+1),FALSE)*$E996</f>
        <v>0</v>
      </c>
      <c r="R996" s="22">
        <f t="shared" si="513"/>
        <v>72162.409019555067</v>
      </c>
      <c r="S996" s="22">
        <f>VLOOKUP(CONCATENATE($F996," ",$G996),AllocFactorMatrix,(S$4+1),FALSE)*$E996</f>
        <v>2201.6741361386185</v>
      </c>
      <c r="T996" s="22">
        <f>VLOOKUP(CONCATENATE($F996," ",$G996),AllocFactorMatrix,(T$4+1),FALSE)*$E996</f>
        <v>30921.317159637812</v>
      </c>
      <c r="U996" s="22">
        <f>VLOOKUP(CONCATENATE($F996," ",$G996),AllocFactorMatrix,(U$4+1),FALSE)*$E996</f>
        <v>0</v>
      </c>
      <c r="V996" s="22">
        <f>VLOOKUP(CONCATENATE($F996," ",$G996),AllocFactorMatrix,(V$4+1),FALSE)*$E996</f>
        <v>0</v>
      </c>
      <c r="W996" s="22">
        <f t="shared" si="516"/>
        <v>33122.991295776432</v>
      </c>
      <c r="X996" s="22">
        <f>VLOOKUP(CONCATENATE($F996," ",$G996),AllocFactorMatrix,(X$4+1),FALSE)*$E996</f>
        <v>17754.135173711515</v>
      </c>
      <c r="Y996" s="22">
        <f>VLOOKUP(CONCATENATE($F996," ",$G996),AllocFactorMatrix,(Y$4+1),FALSE)*$E996</f>
        <v>226.7582030496408</v>
      </c>
      <c r="Z996" s="22">
        <f t="shared" si="512"/>
        <v>17980.893376761156</v>
      </c>
      <c r="AA996" s="22">
        <f>VLOOKUP(CONCATENATE($F996," ",$G996),AllocFactorMatrix,(AA$4+1),FALSE)*$E996</f>
        <v>385.89486135951978</v>
      </c>
      <c r="AB996" s="22">
        <f>VLOOKUP(CONCATENATE($F996," ",$G996),AllocFactorMatrix,(AB$4+1),FALSE)*$E996</f>
        <v>1728.2831974104374</v>
      </c>
      <c r="AC996" s="22">
        <f>VLOOKUP(CONCATENATE($F996," ",$G996),AllocFactorMatrix,(AC$4+1),FALSE)*$E996</f>
        <v>1594.0727397619353</v>
      </c>
    </row>
    <row r="997" spans="4:29" hidden="1" outlineLevel="1">
      <c r="F997" s="42" t="str">
        <f>F1004</f>
        <v>RB_GUP_EPIS_P</v>
      </c>
      <c r="G997" s="17" t="str">
        <f>$G$8</f>
        <v>PRODUCTION</v>
      </c>
      <c r="H997" s="21">
        <f t="shared" si="510"/>
        <v>895951.99999999988</v>
      </c>
      <c r="I997" s="22">
        <f>VLOOKUP(CONCATENATE($F997," ",$G997),AllocFactorMatrix,(I$4+1),FALSE)*$E1004</f>
        <v>444220.68016285484</v>
      </c>
      <c r="J997" s="22">
        <f>VLOOKUP(CONCATENATE($F997," ",$G997),AllocFactorMatrix,(J$4+1),FALSE)*$E1004</f>
        <v>111085.31989243296</v>
      </c>
      <c r="K997" s="22">
        <f>VLOOKUP(CONCATENATE($F997," ",$G997),AllocFactorMatrix,(K$4+1),FALSE)*$E1004</f>
        <v>1407.877325461626</v>
      </c>
      <c r="L997" s="22">
        <f>VLOOKUP(CONCATENATE($F997," ",$G997),AllocFactorMatrix,(L$4+1),FALSE)*$E1004</f>
        <v>70.462860695441023</v>
      </c>
      <c r="M997" s="22">
        <f t="shared" ref="M997:M1004" si="517">SUBTOTAL(9,J997:L997)</f>
        <v>112563.66007859002</v>
      </c>
      <c r="N997" s="22">
        <f>VLOOKUP(CONCATENATE($F997," ",$G997),AllocFactorMatrix,(N$4+1),FALSE)*$E1004</f>
        <v>49838.176828656826</v>
      </c>
      <c r="O997" s="22">
        <f>VLOOKUP(CONCATENATE($F997," ",$G997),AllocFactorMatrix,(O$4+1),FALSE)*$E1004</f>
        <v>13659.49007128664</v>
      </c>
      <c r="P997" s="22">
        <f>VLOOKUP(CONCATENATE($F997," ",$G997),AllocFactorMatrix,(P$4+1),FALSE)*$E1004</f>
        <v>2173.6456825825903</v>
      </c>
      <c r="Q997" s="22">
        <f>VLOOKUP(CONCATENATE($F997," ",$G997),AllocFactorMatrix,(Q$4+1),FALSE)*$E1004</f>
        <v>0</v>
      </c>
      <c r="R997" s="22">
        <f t="shared" ref="R997:R1004" si="518">SUBTOTAL(9,N997:Q997)</f>
        <v>65671.31258252605</v>
      </c>
      <c r="S997" s="22">
        <f>VLOOKUP(CONCATENATE($F997," ",$G997),AllocFactorMatrix,(S$4+1),FALSE)*$E1004</f>
        <v>2154.3768903217965</v>
      </c>
      <c r="T997" s="22">
        <f>VLOOKUP(CONCATENATE($F997," ",$G997),AllocFactorMatrix,(T$4+1),FALSE)*$E1004</f>
        <v>39205.984454819489</v>
      </c>
      <c r="U997" s="22">
        <f>VLOOKUP(CONCATENATE($F997," ",$G997),AllocFactorMatrix,(U$4+1),FALSE)*$E1004</f>
        <v>191032.80108201041</v>
      </c>
      <c r="V997" s="22">
        <f>VLOOKUP(CONCATENATE($F997," ",$G997),AllocFactorMatrix,(V$4+1),FALSE)*$E1004</f>
        <v>24341.483920759794</v>
      </c>
      <c r="W997" s="22">
        <f>SUBTOTAL(9,S997:V997)</f>
        <v>256734.64634791148</v>
      </c>
      <c r="X997" s="22">
        <f>VLOOKUP(CONCATENATE($F997," ",$G997),AllocFactorMatrix,(X$4+1),FALSE)*$E1004</f>
        <v>13938.675559165411</v>
      </c>
      <c r="Y997" s="22">
        <f>VLOOKUP(CONCATENATE($F997," ",$G997),AllocFactorMatrix,(Y$4+1),FALSE)*$E1004</f>
        <v>262.01351577056687</v>
      </c>
      <c r="Z997" s="22">
        <f t="shared" ref="Z997:Z1004" si="519">SUBTOTAL(9,X997:Y997)</f>
        <v>14200.689074935977</v>
      </c>
      <c r="AA997" s="22">
        <f>VLOOKUP(CONCATENATE($F997," ",$G997),AllocFactorMatrix,(AA$4+1),FALSE)*$E1004</f>
        <v>202.70364069005714</v>
      </c>
      <c r="AB997" s="22">
        <f>VLOOKUP(CONCATENATE($F997," ",$G997),AllocFactorMatrix,(AB$4+1),FALSE)*$E1004</f>
        <v>1904.8677946095022</v>
      </c>
      <c r="AC997" s="22">
        <f>VLOOKUP(CONCATENATE($F997," ",$G997),AllocFactorMatrix,(AC$4+1),FALSE)*$E1004</f>
        <v>453.44031788189329</v>
      </c>
    </row>
    <row r="998" spans="4:29" hidden="1" outlineLevel="1">
      <c r="F998" s="42" t="str">
        <f>F1004</f>
        <v>RB_GUP_EPIS_P</v>
      </c>
      <c r="G998" s="17" t="str">
        <f>$G$9</f>
        <v>BULKTRAN</v>
      </c>
      <c r="H998" s="21">
        <f t="shared" si="510"/>
        <v>0</v>
      </c>
      <c r="I998" s="22">
        <f>VLOOKUP(CONCATENATE($F998," ",$G998),AllocFactorMatrix,(I$4+1),FALSE)*$E1004</f>
        <v>0</v>
      </c>
      <c r="J998" s="22">
        <f>VLOOKUP(CONCATENATE($F998," ",$G998),AllocFactorMatrix,(J$4+1),FALSE)*$E1004</f>
        <v>0</v>
      </c>
      <c r="K998" s="22">
        <f>VLOOKUP(CONCATENATE($F998," ",$G998),AllocFactorMatrix,(K$4+1),FALSE)*$E1004</f>
        <v>0</v>
      </c>
      <c r="L998" s="22">
        <f>VLOOKUP(CONCATENATE($F998," ",$G998),AllocFactorMatrix,(L$4+1),FALSE)*$E1004</f>
        <v>0</v>
      </c>
      <c r="M998" s="22">
        <f t="shared" si="517"/>
        <v>0</v>
      </c>
      <c r="N998" s="22">
        <f>VLOOKUP(CONCATENATE($F998," ",$G998),AllocFactorMatrix,(N$4+1),FALSE)*$E1004</f>
        <v>0</v>
      </c>
      <c r="O998" s="22">
        <f>VLOOKUP(CONCATENATE($F998," ",$G998),AllocFactorMatrix,(O$4+1),FALSE)*$E1004</f>
        <v>0</v>
      </c>
      <c r="P998" s="22">
        <f>VLOOKUP(CONCATENATE($F998," ",$G998),AllocFactorMatrix,(P$4+1),FALSE)*$E1004</f>
        <v>0</v>
      </c>
      <c r="Q998" s="22">
        <f>VLOOKUP(CONCATENATE($F998," ",$G998),AllocFactorMatrix,(Q$4+1),FALSE)*$E1004</f>
        <v>0</v>
      </c>
      <c r="R998" s="22">
        <f t="shared" si="518"/>
        <v>0</v>
      </c>
      <c r="S998" s="22">
        <f>VLOOKUP(CONCATENATE($F998," ",$G998),AllocFactorMatrix,(S$4+1),FALSE)*$E1004</f>
        <v>0</v>
      </c>
      <c r="T998" s="22">
        <f>VLOOKUP(CONCATENATE($F998," ",$G998),AllocFactorMatrix,(T$4+1),FALSE)*$E1004</f>
        <v>0</v>
      </c>
      <c r="U998" s="22">
        <f>VLOOKUP(CONCATENATE($F998," ",$G998),AllocFactorMatrix,(U$4+1),FALSE)*$E1004</f>
        <v>0</v>
      </c>
      <c r="V998" s="22">
        <f>VLOOKUP(CONCATENATE($F998," ",$G998),AllocFactorMatrix,(V$4+1),FALSE)*$E1004</f>
        <v>0</v>
      </c>
      <c r="W998" s="22">
        <f t="shared" ref="W998:W1004" si="520">SUBTOTAL(9,S998:V998)</f>
        <v>0</v>
      </c>
      <c r="X998" s="22">
        <f>VLOOKUP(CONCATENATE($F998," ",$G998),AllocFactorMatrix,(X$4+1),FALSE)*$E1004</f>
        <v>0</v>
      </c>
      <c r="Y998" s="22">
        <f>VLOOKUP(CONCATENATE($F998," ",$G998),AllocFactorMatrix,(Y$4+1),FALSE)*$E1004</f>
        <v>0</v>
      </c>
      <c r="Z998" s="22">
        <f t="shared" si="519"/>
        <v>0</v>
      </c>
      <c r="AA998" s="22">
        <f>VLOOKUP(CONCATENATE($F998," ",$G998),AllocFactorMatrix,(AA$4+1),FALSE)*$E1004</f>
        <v>0</v>
      </c>
      <c r="AB998" s="22">
        <f>VLOOKUP(CONCATENATE($F998," ",$G998),AllocFactorMatrix,(AB$4+1),FALSE)*$E1004</f>
        <v>0</v>
      </c>
      <c r="AC998" s="22">
        <f>VLOOKUP(CONCATENATE($F998," ",$G998),AllocFactorMatrix,(AC$4+1),FALSE)*$E1004</f>
        <v>0</v>
      </c>
    </row>
    <row r="999" spans="4:29" hidden="1" outlineLevel="1">
      <c r="F999" s="42" t="str">
        <f>F1004</f>
        <v>RB_GUP_EPIS_P</v>
      </c>
      <c r="G999" s="17" t="str">
        <f>$G$10</f>
        <v>SUBTRAN</v>
      </c>
      <c r="H999" s="21">
        <f t="shared" si="510"/>
        <v>0</v>
      </c>
      <c r="I999" s="22">
        <f>VLOOKUP(CONCATENATE($F999," ",$G999),AllocFactorMatrix,(I$4+1),FALSE)*$E1004</f>
        <v>0</v>
      </c>
      <c r="J999" s="22">
        <f>VLOOKUP(CONCATENATE($F999," ",$G999),AllocFactorMatrix,(J$4+1),FALSE)*$E1004</f>
        <v>0</v>
      </c>
      <c r="K999" s="22">
        <f>VLOOKUP(CONCATENATE($F999," ",$G999),AllocFactorMatrix,(K$4+1),FALSE)*$E1004</f>
        <v>0</v>
      </c>
      <c r="L999" s="22">
        <f>VLOOKUP(CONCATENATE($F999," ",$G999),AllocFactorMatrix,(L$4+1),FALSE)*$E1004</f>
        <v>0</v>
      </c>
      <c r="M999" s="22">
        <f t="shared" si="517"/>
        <v>0</v>
      </c>
      <c r="N999" s="22">
        <f>VLOOKUP(CONCATENATE($F999," ",$G999),AllocFactorMatrix,(N$4+1),FALSE)*$E1004</f>
        <v>0</v>
      </c>
      <c r="O999" s="22">
        <f>VLOOKUP(CONCATENATE($F999," ",$G999),AllocFactorMatrix,(O$4+1),FALSE)*$E1004</f>
        <v>0</v>
      </c>
      <c r="P999" s="22">
        <f>VLOOKUP(CONCATENATE($F999," ",$G999),AllocFactorMatrix,(P$4+1),FALSE)*$E1004</f>
        <v>0</v>
      </c>
      <c r="Q999" s="22">
        <f>VLOOKUP(CONCATENATE($F999," ",$G999),AllocFactorMatrix,(Q$4+1),FALSE)*$E1004</f>
        <v>0</v>
      </c>
      <c r="R999" s="22">
        <f t="shared" si="518"/>
        <v>0</v>
      </c>
      <c r="S999" s="22">
        <f>VLOOKUP(CONCATENATE($F999," ",$G999),AllocFactorMatrix,(S$4+1),FALSE)*$E1004</f>
        <v>0</v>
      </c>
      <c r="T999" s="22">
        <f>VLOOKUP(CONCATENATE($F999," ",$G999),AllocFactorMatrix,(T$4+1),FALSE)*$E1004</f>
        <v>0</v>
      </c>
      <c r="U999" s="22">
        <f>VLOOKUP(CONCATENATE($F999," ",$G999),AllocFactorMatrix,(U$4+1),FALSE)*$E1004</f>
        <v>0</v>
      </c>
      <c r="V999" s="22">
        <f>VLOOKUP(CONCATENATE($F999," ",$G999),AllocFactorMatrix,(V$4+1),FALSE)*$E1004</f>
        <v>0</v>
      </c>
      <c r="W999" s="22">
        <f t="shared" si="520"/>
        <v>0</v>
      </c>
      <c r="X999" s="22">
        <f>VLOOKUP(CONCATENATE($F999," ",$G999),AllocFactorMatrix,(X$4+1),FALSE)*$E1004</f>
        <v>0</v>
      </c>
      <c r="Y999" s="22">
        <f>VLOOKUP(CONCATENATE($F999," ",$G999),AllocFactorMatrix,(Y$4+1),FALSE)*$E1004</f>
        <v>0</v>
      </c>
      <c r="Z999" s="22">
        <f t="shared" si="519"/>
        <v>0</v>
      </c>
      <c r="AA999" s="22">
        <f>VLOOKUP(CONCATENATE($F999," ",$G999),AllocFactorMatrix,(AA$4+1),FALSE)*$E1004</f>
        <v>0</v>
      </c>
      <c r="AB999" s="22">
        <f>VLOOKUP(CONCATENATE($F999," ",$G999),AllocFactorMatrix,(AB$4+1),FALSE)*$E1004</f>
        <v>0</v>
      </c>
      <c r="AC999" s="22">
        <f>VLOOKUP(CONCATENATE($F999," ",$G999),AllocFactorMatrix,(AC$4+1),FALSE)*$E1004</f>
        <v>0</v>
      </c>
    </row>
    <row r="1000" spans="4:29" hidden="1" outlineLevel="1">
      <c r="F1000" s="42" t="str">
        <f>F1004</f>
        <v>RB_GUP_EPIS_P</v>
      </c>
      <c r="G1000" s="17" t="str">
        <f>$G$11</f>
        <v>DISTPRI</v>
      </c>
      <c r="H1000" s="21">
        <f t="shared" si="510"/>
        <v>0</v>
      </c>
      <c r="I1000" s="22">
        <f>VLOOKUP(CONCATENATE($F1000," ",$G1000),AllocFactorMatrix,(I$4+1),FALSE)*$E1004</f>
        <v>0</v>
      </c>
      <c r="J1000" s="22">
        <f>VLOOKUP(CONCATENATE($F1000," ",$G1000),AllocFactorMatrix,(J$4+1),FALSE)*$E1004</f>
        <v>0</v>
      </c>
      <c r="K1000" s="22">
        <f>VLOOKUP(CONCATENATE($F1000," ",$G1000),AllocFactorMatrix,(K$4+1),FALSE)*$E1004</f>
        <v>0</v>
      </c>
      <c r="L1000" s="22">
        <f>VLOOKUP(CONCATENATE($F1000," ",$G1000),AllocFactorMatrix,(L$4+1),FALSE)*$E1004</f>
        <v>0</v>
      </c>
      <c r="M1000" s="22">
        <f t="shared" si="517"/>
        <v>0</v>
      </c>
      <c r="N1000" s="22">
        <f>VLOOKUP(CONCATENATE($F1000," ",$G1000),AllocFactorMatrix,(N$4+1),FALSE)*$E1004</f>
        <v>0</v>
      </c>
      <c r="O1000" s="22">
        <f>VLOOKUP(CONCATENATE($F1000," ",$G1000),AllocFactorMatrix,(O$4+1),FALSE)*$E1004</f>
        <v>0</v>
      </c>
      <c r="P1000" s="22">
        <f>VLOOKUP(CONCATENATE($F1000," ",$G1000),AllocFactorMatrix,(P$4+1),FALSE)*$E1004</f>
        <v>0</v>
      </c>
      <c r="Q1000" s="22">
        <f>VLOOKUP(CONCATENATE($F1000," ",$G1000),AllocFactorMatrix,(Q$4+1),FALSE)*$E1004</f>
        <v>0</v>
      </c>
      <c r="R1000" s="22">
        <f t="shared" si="518"/>
        <v>0</v>
      </c>
      <c r="S1000" s="22">
        <f>VLOOKUP(CONCATENATE($F1000," ",$G1000),AllocFactorMatrix,(S$4+1),FALSE)*$E1004</f>
        <v>0</v>
      </c>
      <c r="T1000" s="22">
        <f>VLOOKUP(CONCATENATE($F1000," ",$G1000),AllocFactorMatrix,(T$4+1),FALSE)*$E1004</f>
        <v>0</v>
      </c>
      <c r="U1000" s="22">
        <f>VLOOKUP(CONCATENATE($F1000," ",$G1000),AllocFactorMatrix,(U$4+1),FALSE)*$E1004</f>
        <v>0</v>
      </c>
      <c r="V1000" s="22">
        <f>VLOOKUP(CONCATENATE($F1000," ",$G1000),AllocFactorMatrix,(V$4+1),FALSE)*$E1004</f>
        <v>0</v>
      </c>
      <c r="W1000" s="22">
        <f t="shared" si="520"/>
        <v>0</v>
      </c>
      <c r="X1000" s="22">
        <f>VLOOKUP(CONCATENATE($F1000," ",$G1000),AllocFactorMatrix,(X$4+1),FALSE)*$E1004</f>
        <v>0</v>
      </c>
      <c r="Y1000" s="22">
        <f>VLOOKUP(CONCATENATE($F1000," ",$G1000),AllocFactorMatrix,(Y$4+1),FALSE)*$E1004</f>
        <v>0</v>
      </c>
      <c r="Z1000" s="22">
        <f t="shared" si="519"/>
        <v>0</v>
      </c>
      <c r="AA1000" s="22">
        <f>VLOOKUP(CONCATENATE($F1000," ",$G1000),AllocFactorMatrix,(AA$4+1),FALSE)*$E1004</f>
        <v>0</v>
      </c>
      <c r="AB1000" s="22">
        <f>VLOOKUP(CONCATENATE($F1000," ",$G1000),AllocFactorMatrix,(AB$4+1),FALSE)*$E1004</f>
        <v>0</v>
      </c>
      <c r="AC1000" s="22">
        <f>VLOOKUP(CONCATENATE($F1000," ",$G1000),AllocFactorMatrix,(AC$4+1),FALSE)*$E1004</f>
        <v>0</v>
      </c>
    </row>
    <row r="1001" spans="4:29" hidden="1" outlineLevel="1">
      <c r="F1001" s="42" t="str">
        <f>F1004</f>
        <v>RB_GUP_EPIS_P</v>
      </c>
      <c r="G1001" s="17" t="str">
        <f>$G$12</f>
        <v>DISTSEC</v>
      </c>
      <c r="H1001" s="21">
        <f t="shared" si="510"/>
        <v>0</v>
      </c>
      <c r="I1001" s="22">
        <f>VLOOKUP(CONCATENATE($F1001," ",$G1001),AllocFactorMatrix,(I$4+1),FALSE)*$E1004</f>
        <v>0</v>
      </c>
      <c r="J1001" s="22">
        <f>VLOOKUP(CONCATENATE($F1001," ",$G1001),AllocFactorMatrix,(J$4+1),FALSE)*$E1004</f>
        <v>0</v>
      </c>
      <c r="K1001" s="22">
        <f>VLOOKUP(CONCATENATE($F1001," ",$G1001),AllocFactorMatrix,(K$4+1),FALSE)*$E1004</f>
        <v>0</v>
      </c>
      <c r="L1001" s="22">
        <f>VLOOKUP(CONCATENATE($F1001," ",$G1001),AllocFactorMatrix,(L$4+1),FALSE)*$E1004</f>
        <v>0</v>
      </c>
      <c r="M1001" s="22">
        <f t="shared" si="517"/>
        <v>0</v>
      </c>
      <c r="N1001" s="22">
        <f>VLOOKUP(CONCATENATE($F1001," ",$G1001),AllocFactorMatrix,(N$4+1),FALSE)*$E1004</f>
        <v>0</v>
      </c>
      <c r="O1001" s="22">
        <f>VLOOKUP(CONCATENATE($F1001," ",$G1001),AllocFactorMatrix,(O$4+1),FALSE)*$E1004</f>
        <v>0</v>
      </c>
      <c r="P1001" s="22">
        <f>VLOOKUP(CONCATENATE($F1001," ",$G1001),AllocFactorMatrix,(P$4+1),FALSE)*$E1004</f>
        <v>0</v>
      </c>
      <c r="Q1001" s="22">
        <f>VLOOKUP(CONCATENATE($F1001," ",$G1001),AllocFactorMatrix,(Q$4+1),FALSE)*$E1004</f>
        <v>0</v>
      </c>
      <c r="R1001" s="22">
        <f t="shared" si="518"/>
        <v>0</v>
      </c>
      <c r="S1001" s="22">
        <f>VLOOKUP(CONCATENATE($F1001," ",$G1001),AllocFactorMatrix,(S$4+1),FALSE)*$E1004</f>
        <v>0</v>
      </c>
      <c r="T1001" s="22">
        <f>VLOOKUP(CONCATENATE($F1001," ",$G1001),AllocFactorMatrix,(T$4+1),FALSE)*$E1004</f>
        <v>0</v>
      </c>
      <c r="U1001" s="22">
        <f>VLOOKUP(CONCATENATE($F1001," ",$G1001),AllocFactorMatrix,(U$4+1),FALSE)*$E1004</f>
        <v>0</v>
      </c>
      <c r="V1001" s="22">
        <f>VLOOKUP(CONCATENATE($F1001," ",$G1001),AllocFactorMatrix,(V$4+1),FALSE)*$E1004</f>
        <v>0</v>
      </c>
      <c r="W1001" s="22">
        <f t="shared" si="520"/>
        <v>0</v>
      </c>
      <c r="X1001" s="22">
        <f>VLOOKUP(CONCATENATE($F1001," ",$G1001),AllocFactorMatrix,(X$4+1),FALSE)*$E1004</f>
        <v>0</v>
      </c>
      <c r="Y1001" s="22">
        <f>VLOOKUP(CONCATENATE($F1001," ",$G1001),AllocFactorMatrix,(Y$4+1),FALSE)*$E1004</f>
        <v>0</v>
      </c>
      <c r="Z1001" s="22">
        <f t="shared" si="519"/>
        <v>0</v>
      </c>
      <c r="AA1001" s="22">
        <f>VLOOKUP(CONCATENATE($F1001," ",$G1001),AllocFactorMatrix,(AA$4+1),FALSE)*$E1004</f>
        <v>0</v>
      </c>
      <c r="AB1001" s="22">
        <f>VLOOKUP(CONCATENATE($F1001," ",$G1001),AllocFactorMatrix,(AB$4+1),FALSE)*$E1004</f>
        <v>0</v>
      </c>
      <c r="AC1001" s="22">
        <f>VLOOKUP(CONCATENATE($F1001," ",$G1001),AllocFactorMatrix,(AC$4+1),FALSE)*$E1004</f>
        <v>0</v>
      </c>
    </row>
    <row r="1002" spans="4:29" hidden="1" outlineLevel="1">
      <c r="F1002" s="42" t="str">
        <f>F1004</f>
        <v>RB_GUP_EPIS_P</v>
      </c>
      <c r="G1002" s="17" t="str">
        <f>$G$13</f>
        <v>ENERGY</v>
      </c>
      <c r="H1002" s="21">
        <f t="shared" si="510"/>
        <v>0</v>
      </c>
      <c r="I1002" s="22">
        <f>VLOOKUP(CONCATENATE($F1002," ",$G1002),AllocFactorMatrix,(I$4+1),FALSE)*$E1004</f>
        <v>0</v>
      </c>
      <c r="J1002" s="22">
        <f>VLOOKUP(CONCATENATE($F1002," ",$G1002),AllocFactorMatrix,(J$4+1),FALSE)*$E1004</f>
        <v>0</v>
      </c>
      <c r="K1002" s="22">
        <f>VLOOKUP(CONCATENATE($F1002," ",$G1002),AllocFactorMatrix,(K$4+1),FALSE)*$E1004</f>
        <v>0</v>
      </c>
      <c r="L1002" s="22">
        <f>VLOOKUP(CONCATENATE($F1002," ",$G1002),AllocFactorMatrix,(L$4+1),FALSE)*$E1004</f>
        <v>0</v>
      </c>
      <c r="M1002" s="22">
        <f t="shared" si="517"/>
        <v>0</v>
      </c>
      <c r="N1002" s="22">
        <f>VLOOKUP(CONCATENATE($F1002," ",$G1002),AllocFactorMatrix,(N$4+1),FALSE)*$E1004</f>
        <v>0</v>
      </c>
      <c r="O1002" s="22">
        <f>VLOOKUP(CONCATENATE($F1002," ",$G1002),AllocFactorMatrix,(O$4+1),FALSE)*$E1004</f>
        <v>0</v>
      </c>
      <c r="P1002" s="22">
        <f>VLOOKUP(CONCATENATE($F1002," ",$G1002),AllocFactorMatrix,(P$4+1),FALSE)*$E1004</f>
        <v>0</v>
      </c>
      <c r="Q1002" s="22">
        <f>VLOOKUP(CONCATENATE($F1002," ",$G1002),AllocFactorMatrix,(Q$4+1),FALSE)*$E1004</f>
        <v>0</v>
      </c>
      <c r="R1002" s="22">
        <f t="shared" si="518"/>
        <v>0</v>
      </c>
      <c r="S1002" s="22">
        <f>VLOOKUP(CONCATENATE($F1002," ",$G1002),AllocFactorMatrix,(S$4+1),FALSE)*$E1004</f>
        <v>0</v>
      </c>
      <c r="T1002" s="22">
        <f>VLOOKUP(CONCATENATE($F1002," ",$G1002),AllocFactorMatrix,(T$4+1),FALSE)*$E1004</f>
        <v>0</v>
      </c>
      <c r="U1002" s="22">
        <f>VLOOKUP(CONCATENATE($F1002," ",$G1002),AllocFactorMatrix,(U$4+1),FALSE)*$E1004</f>
        <v>0</v>
      </c>
      <c r="V1002" s="22">
        <f>VLOOKUP(CONCATENATE($F1002," ",$G1002),AllocFactorMatrix,(V$4+1),FALSE)*$E1004</f>
        <v>0</v>
      </c>
      <c r="W1002" s="22">
        <f t="shared" si="520"/>
        <v>0</v>
      </c>
      <c r="X1002" s="22">
        <f>VLOOKUP(CONCATENATE($F1002," ",$G1002),AllocFactorMatrix,(X$4+1),FALSE)*$E1004</f>
        <v>0</v>
      </c>
      <c r="Y1002" s="22">
        <f>VLOOKUP(CONCATENATE($F1002," ",$G1002),AllocFactorMatrix,(Y$4+1),FALSE)*$E1004</f>
        <v>0</v>
      </c>
      <c r="Z1002" s="22">
        <f t="shared" si="519"/>
        <v>0</v>
      </c>
      <c r="AA1002" s="22">
        <f>VLOOKUP(CONCATENATE($F1002," ",$G1002),AllocFactorMatrix,(AA$4+1),FALSE)*$E1004</f>
        <v>0</v>
      </c>
      <c r="AB1002" s="22">
        <f>VLOOKUP(CONCATENATE($F1002," ",$G1002),AllocFactorMatrix,(AB$4+1),FALSE)*$E1004</f>
        <v>0</v>
      </c>
      <c r="AC1002" s="22">
        <f>VLOOKUP(CONCATENATE($F1002," ",$G1002),AllocFactorMatrix,(AC$4+1),FALSE)*$E1004</f>
        <v>0</v>
      </c>
    </row>
    <row r="1003" spans="4:29" hidden="1" outlineLevel="1">
      <c r="F1003" s="42" t="str">
        <f>F1004</f>
        <v>RB_GUP_EPIS_P</v>
      </c>
      <c r="G1003" s="17" t="str">
        <f>$G$14</f>
        <v>CUSTOMER</v>
      </c>
      <c r="H1003" s="21">
        <f t="shared" si="510"/>
        <v>0</v>
      </c>
      <c r="I1003" s="22">
        <f>VLOOKUP(CONCATENATE($F1003," ",$G1003),AllocFactorMatrix,(I$4+1),FALSE)*$E1004</f>
        <v>0</v>
      </c>
      <c r="J1003" s="22">
        <f>VLOOKUP(CONCATENATE($F1003," ",$G1003),AllocFactorMatrix,(J$4+1),FALSE)*$E1004</f>
        <v>0</v>
      </c>
      <c r="K1003" s="22">
        <f>VLOOKUP(CONCATENATE($F1003," ",$G1003),AllocFactorMatrix,(K$4+1),FALSE)*$E1004</f>
        <v>0</v>
      </c>
      <c r="L1003" s="22">
        <f>VLOOKUP(CONCATENATE($F1003," ",$G1003),AllocFactorMatrix,(L$4+1),FALSE)*$E1004</f>
        <v>0</v>
      </c>
      <c r="M1003" s="22">
        <f t="shared" si="517"/>
        <v>0</v>
      </c>
      <c r="N1003" s="22">
        <f>VLOOKUP(CONCATENATE($F1003," ",$G1003),AllocFactorMatrix,(N$4+1),FALSE)*$E1004</f>
        <v>0</v>
      </c>
      <c r="O1003" s="22">
        <f>VLOOKUP(CONCATENATE($F1003," ",$G1003),AllocFactorMatrix,(O$4+1),FALSE)*$E1004</f>
        <v>0</v>
      </c>
      <c r="P1003" s="22">
        <f>VLOOKUP(CONCATENATE($F1003," ",$G1003),AllocFactorMatrix,(P$4+1),FALSE)*$E1004</f>
        <v>0</v>
      </c>
      <c r="Q1003" s="22">
        <f>VLOOKUP(CONCATENATE($F1003," ",$G1003),AllocFactorMatrix,(Q$4+1),FALSE)*$E1004</f>
        <v>0</v>
      </c>
      <c r="R1003" s="22">
        <f t="shared" si="518"/>
        <v>0</v>
      </c>
      <c r="S1003" s="22">
        <f>VLOOKUP(CONCATENATE($F1003," ",$G1003),AllocFactorMatrix,(S$4+1),FALSE)*$E1004</f>
        <v>0</v>
      </c>
      <c r="T1003" s="22">
        <f>VLOOKUP(CONCATENATE($F1003," ",$G1003),AllocFactorMatrix,(T$4+1),FALSE)*$E1004</f>
        <v>0</v>
      </c>
      <c r="U1003" s="22">
        <f>VLOOKUP(CONCATENATE($F1003," ",$G1003),AllocFactorMatrix,(U$4+1),FALSE)*$E1004</f>
        <v>0</v>
      </c>
      <c r="V1003" s="22">
        <f>VLOOKUP(CONCATENATE($F1003," ",$G1003),AllocFactorMatrix,(V$4+1),FALSE)*$E1004</f>
        <v>0</v>
      </c>
      <c r="W1003" s="22">
        <f t="shared" si="520"/>
        <v>0</v>
      </c>
      <c r="X1003" s="22">
        <f>VLOOKUP(CONCATENATE($F1003," ",$G1003),AllocFactorMatrix,(X$4+1),FALSE)*$E1004</f>
        <v>0</v>
      </c>
      <c r="Y1003" s="22">
        <f>VLOOKUP(CONCATENATE($F1003," ",$G1003),AllocFactorMatrix,(Y$4+1),FALSE)*$E1004</f>
        <v>0</v>
      </c>
      <c r="Z1003" s="22">
        <f t="shared" si="519"/>
        <v>0</v>
      </c>
      <c r="AA1003" s="22">
        <f>VLOOKUP(CONCATENATE($F1003," ",$G1003),AllocFactorMatrix,(AA$4+1),FALSE)*$E1004</f>
        <v>0</v>
      </c>
      <c r="AB1003" s="22">
        <f>VLOOKUP(CONCATENATE($F1003," ",$G1003),AllocFactorMatrix,(AB$4+1),FALSE)*$E1004</f>
        <v>0</v>
      </c>
      <c r="AC1003" s="22">
        <f>VLOOKUP(CONCATENATE($F1003," ",$G1003),AllocFactorMatrix,(AC$4+1),FALSE)*$E1004</f>
        <v>0</v>
      </c>
    </row>
    <row r="1004" spans="4:29" collapsed="1">
      <c r="D1004" s="39" t="s">
        <v>528</v>
      </c>
      <c r="E1004" s="42">
        <v>895952</v>
      </c>
      <c r="F1004" s="42" t="s">
        <v>63</v>
      </c>
      <c r="G1004" s="17" t="str">
        <f>$G$15</f>
        <v>TOTAL</v>
      </c>
      <c r="H1004" s="21">
        <f t="shared" si="510"/>
        <v>895951.99999999988</v>
      </c>
      <c r="I1004" s="22">
        <f>VLOOKUP(CONCATENATE($F1004," ",$G1004),AllocFactorMatrix,(I$4+1),FALSE)*$E1004</f>
        <v>444220.68016285484</v>
      </c>
      <c r="J1004" s="22">
        <f>VLOOKUP(CONCATENATE($F1004," ",$G1004),AllocFactorMatrix,(J$4+1),FALSE)*$E1004</f>
        <v>111085.31989243296</v>
      </c>
      <c r="K1004" s="22">
        <f>VLOOKUP(CONCATENATE($F1004," ",$G1004),AllocFactorMatrix,(K$4+1),FALSE)*$E1004</f>
        <v>1407.877325461626</v>
      </c>
      <c r="L1004" s="22">
        <f>VLOOKUP(CONCATENATE($F1004," ",$G1004),AllocFactorMatrix,(L$4+1),FALSE)*$E1004</f>
        <v>70.462860695441023</v>
      </c>
      <c r="M1004" s="22">
        <f t="shared" si="517"/>
        <v>112563.66007859002</v>
      </c>
      <c r="N1004" s="22">
        <f>VLOOKUP(CONCATENATE($F1004," ",$G1004),AllocFactorMatrix,(N$4+1),FALSE)*$E1004</f>
        <v>49838.176828656826</v>
      </c>
      <c r="O1004" s="22">
        <f>VLOOKUP(CONCATENATE($F1004," ",$G1004),AllocFactorMatrix,(O$4+1),FALSE)*$E1004</f>
        <v>13659.49007128664</v>
      </c>
      <c r="P1004" s="22">
        <f>VLOOKUP(CONCATENATE($F1004," ",$G1004),AllocFactorMatrix,(P$4+1),FALSE)*$E1004</f>
        <v>2173.6456825825903</v>
      </c>
      <c r="Q1004" s="22">
        <f>VLOOKUP(CONCATENATE($F1004," ",$G1004),AllocFactorMatrix,(Q$4+1),FALSE)*$E1004</f>
        <v>0</v>
      </c>
      <c r="R1004" s="22">
        <f t="shared" si="518"/>
        <v>65671.31258252605</v>
      </c>
      <c r="S1004" s="22">
        <f>VLOOKUP(CONCATENATE($F1004," ",$G1004),AllocFactorMatrix,(S$4+1),FALSE)*$E1004</f>
        <v>2154.3768903217965</v>
      </c>
      <c r="T1004" s="22">
        <f>VLOOKUP(CONCATENATE($F1004," ",$G1004),AllocFactorMatrix,(T$4+1),FALSE)*$E1004</f>
        <v>39205.984454819489</v>
      </c>
      <c r="U1004" s="22">
        <f>VLOOKUP(CONCATENATE($F1004," ",$G1004),AllocFactorMatrix,(U$4+1),FALSE)*$E1004</f>
        <v>191032.80108201041</v>
      </c>
      <c r="V1004" s="22">
        <f>VLOOKUP(CONCATENATE($F1004," ",$G1004),AllocFactorMatrix,(V$4+1),FALSE)*$E1004</f>
        <v>24341.483920759794</v>
      </c>
      <c r="W1004" s="22">
        <f t="shared" si="520"/>
        <v>256734.64634791148</v>
      </c>
      <c r="X1004" s="22">
        <f>VLOOKUP(CONCATENATE($F1004," ",$G1004),AllocFactorMatrix,(X$4+1),FALSE)*$E1004</f>
        <v>13938.675559165411</v>
      </c>
      <c r="Y1004" s="22">
        <f>VLOOKUP(CONCATENATE($F1004," ",$G1004),AllocFactorMatrix,(Y$4+1),FALSE)*$E1004</f>
        <v>262.01351577056687</v>
      </c>
      <c r="Z1004" s="22">
        <f t="shared" si="519"/>
        <v>14200.689074935977</v>
      </c>
      <c r="AA1004" s="22">
        <f>VLOOKUP(CONCATENATE($F1004," ",$G1004),AllocFactorMatrix,(AA$4+1),FALSE)*$E1004</f>
        <v>202.70364069005714</v>
      </c>
      <c r="AB1004" s="22">
        <f>VLOOKUP(CONCATENATE($F1004," ",$G1004),AllocFactorMatrix,(AB$4+1),FALSE)*$E1004</f>
        <v>1904.8677946095022</v>
      </c>
      <c r="AC1004" s="22">
        <f>VLOOKUP(CONCATENATE($F1004," ",$G1004),AllocFactorMatrix,(AC$4+1),FALSE)*$E1004</f>
        <v>453.44031788189329</v>
      </c>
    </row>
    <row r="1005" spans="4:29" hidden="1" outlineLevel="1">
      <c r="F1005" s="42" t="str">
        <f>F1012</f>
        <v>TRANS_TOTAL</v>
      </c>
      <c r="G1005" s="17" t="str">
        <f>$G$8</f>
        <v>PRODUCTION</v>
      </c>
      <c r="H1005" s="21">
        <f t="shared" ref="H1005:H1036" si="521">SUBTOTAL(9,I1005:AC1005)</f>
        <v>0</v>
      </c>
      <c r="I1005" s="22">
        <f>VLOOKUP(CONCATENATE($F1005," ",$G1005),AllocFactorMatrix,(I$4+1),FALSE)*$E1012</f>
        <v>0</v>
      </c>
      <c r="J1005" s="22">
        <f>VLOOKUP(CONCATENATE($F1005," ",$G1005),AllocFactorMatrix,(J$4+1),FALSE)*$E1012</f>
        <v>0</v>
      </c>
      <c r="K1005" s="22">
        <f>VLOOKUP(CONCATENATE($F1005," ",$G1005),AllocFactorMatrix,(K$4+1),FALSE)*$E1012</f>
        <v>0</v>
      </c>
      <c r="L1005" s="22">
        <f>VLOOKUP(CONCATENATE($F1005," ",$G1005),AllocFactorMatrix,(L$4+1),FALSE)*$E1012</f>
        <v>0</v>
      </c>
      <c r="M1005" s="22">
        <f t="shared" ref="M1005:M1012" si="522">SUBTOTAL(9,J1005:L1005)</f>
        <v>0</v>
      </c>
      <c r="N1005" s="22">
        <f>VLOOKUP(CONCATENATE($F1005," ",$G1005),AllocFactorMatrix,(N$4+1),FALSE)*$E1012</f>
        <v>0</v>
      </c>
      <c r="O1005" s="22">
        <f>VLOOKUP(CONCATENATE($F1005," ",$G1005),AllocFactorMatrix,(O$4+1),FALSE)*$E1012</f>
        <v>0</v>
      </c>
      <c r="P1005" s="22">
        <f>VLOOKUP(CONCATENATE($F1005," ",$G1005),AllocFactorMatrix,(P$4+1),FALSE)*$E1012</f>
        <v>0</v>
      </c>
      <c r="Q1005" s="22">
        <f>VLOOKUP(CONCATENATE($F1005," ",$G1005),AllocFactorMatrix,(Q$4+1),FALSE)*$E1012</f>
        <v>0</v>
      </c>
      <c r="R1005" s="22">
        <f t="shared" ref="R1005:R1012" si="523">SUBTOTAL(9,N1005:Q1005)</f>
        <v>0</v>
      </c>
      <c r="S1005" s="22">
        <f>VLOOKUP(CONCATENATE($F1005," ",$G1005),AllocFactorMatrix,(S$4+1),FALSE)*$E1012</f>
        <v>0</v>
      </c>
      <c r="T1005" s="22">
        <f>VLOOKUP(CONCATENATE($F1005," ",$G1005),AllocFactorMatrix,(T$4+1),FALSE)*$E1012</f>
        <v>0</v>
      </c>
      <c r="U1005" s="22">
        <f>VLOOKUP(CONCATENATE($F1005," ",$G1005),AllocFactorMatrix,(U$4+1),FALSE)*$E1012</f>
        <v>0</v>
      </c>
      <c r="V1005" s="22">
        <f>VLOOKUP(CONCATENATE($F1005," ",$G1005),AllocFactorMatrix,(V$4+1),FALSE)*$E1012</f>
        <v>0</v>
      </c>
      <c r="W1005" s="22">
        <f>SUBTOTAL(9,S1005:V1005)</f>
        <v>0</v>
      </c>
      <c r="X1005" s="22">
        <f>VLOOKUP(CONCATENATE($F1005," ",$G1005),AllocFactorMatrix,(X$4+1),FALSE)*$E1012</f>
        <v>0</v>
      </c>
      <c r="Y1005" s="22">
        <f>VLOOKUP(CONCATENATE($F1005," ",$G1005),AllocFactorMatrix,(Y$4+1),FALSE)*$E1012</f>
        <v>0</v>
      </c>
      <c r="Z1005" s="22">
        <f t="shared" ref="Z1005:Z1012" si="524">SUBTOTAL(9,X1005:Y1005)</f>
        <v>0</v>
      </c>
      <c r="AA1005" s="22">
        <f>VLOOKUP(CONCATENATE($F1005," ",$G1005),AllocFactorMatrix,(AA$4+1),FALSE)*$E1012</f>
        <v>0</v>
      </c>
      <c r="AB1005" s="22">
        <f>VLOOKUP(CONCATENATE($F1005," ",$G1005),AllocFactorMatrix,(AB$4+1),FALSE)*$E1012</f>
        <v>0</v>
      </c>
      <c r="AC1005" s="22">
        <f>VLOOKUP(CONCATENATE($F1005," ",$G1005),AllocFactorMatrix,(AC$4+1),FALSE)*$E1012</f>
        <v>0</v>
      </c>
    </row>
    <row r="1006" spans="4:29" hidden="1" outlineLevel="1">
      <c r="F1006" s="42" t="str">
        <f>F1012</f>
        <v>TRANS_TOTAL</v>
      </c>
      <c r="G1006" s="17" t="str">
        <f>$G$9</f>
        <v>BULKTRAN</v>
      </c>
      <c r="H1006" s="21">
        <f t="shared" si="521"/>
        <v>178745.29440000004</v>
      </c>
      <c r="I1006" s="22">
        <f>VLOOKUP(CONCATENATE($F1006," ",$G1006),AllocFactorMatrix,(I$4+1),FALSE)*$E1012</f>
        <v>88623.448861409721</v>
      </c>
      <c r="J1006" s="22">
        <f>VLOOKUP(CONCATENATE($F1006," ",$G1006),AllocFactorMatrix,(J$4+1),FALSE)*$E1012</f>
        <v>22161.877207362795</v>
      </c>
      <c r="K1006" s="22">
        <f>VLOOKUP(CONCATENATE($F1006," ",$G1006),AllocFactorMatrix,(K$4+1),FALSE)*$E1012</f>
        <v>280.87603690680197</v>
      </c>
      <c r="L1006" s="22">
        <f>VLOOKUP(CONCATENATE($F1006," ",$G1006),AllocFactorMatrix,(L$4+1),FALSE)*$E1012</f>
        <v>14.057566453641265</v>
      </c>
      <c r="M1006" s="22">
        <f t="shared" si="522"/>
        <v>22456.810810723237</v>
      </c>
      <c r="N1006" s="22">
        <f>VLOOKUP(CONCATENATE($F1006," ",$G1006),AllocFactorMatrix,(N$4+1),FALSE)*$E1012</f>
        <v>9942.8759460300607</v>
      </c>
      <c r="O1006" s="22">
        <f>VLOOKUP(CONCATENATE($F1006," ",$G1006),AllocFactorMatrix,(O$4+1),FALSE)*$E1012</f>
        <v>2725.1120307181723</v>
      </c>
      <c r="P1006" s="22">
        <f>VLOOKUP(CONCATENATE($F1006," ",$G1006),AllocFactorMatrix,(P$4+1),FALSE)*$E1012</f>
        <v>433.64927747749238</v>
      </c>
      <c r="Q1006" s="22">
        <f>VLOOKUP(CONCATENATE($F1006," ",$G1006),AllocFactorMatrix,(Q$4+1),FALSE)*$E1012</f>
        <v>0</v>
      </c>
      <c r="R1006" s="22">
        <f t="shared" si="523"/>
        <v>13101.637254225725</v>
      </c>
      <c r="S1006" s="22">
        <f>VLOOKUP(CONCATENATE($F1006," ",$G1006),AllocFactorMatrix,(S$4+1),FALSE)*$E1012</f>
        <v>429.80509168920452</v>
      </c>
      <c r="T1006" s="22">
        <f>VLOOKUP(CONCATENATE($F1006," ",$G1006),AllocFactorMatrix,(T$4+1),FALSE)*$E1012</f>
        <v>7821.7195046370052</v>
      </c>
      <c r="U1006" s="22">
        <f>VLOOKUP(CONCATENATE($F1006," ",$G1006),AllocFactorMatrix,(U$4+1),FALSE)*$E1012</f>
        <v>38111.655835871337</v>
      </c>
      <c r="V1006" s="22">
        <f>VLOOKUP(CONCATENATE($F1006," ",$G1006),AllocFactorMatrix,(V$4+1),FALSE)*$E1012</f>
        <v>4856.2040260517042</v>
      </c>
      <c r="W1006" s="22">
        <f t="shared" ref="W1006:W1012" si="525">SUBTOTAL(9,S1006:V1006)</f>
        <v>51219.384458249253</v>
      </c>
      <c r="X1006" s="22">
        <f>VLOOKUP(CONCATENATE($F1006," ",$G1006),AllocFactorMatrix,(X$4+1),FALSE)*$E1012</f>
        <v>2780.8104299885558</v>
      </c>
      <c r="Y1006" s="22">
        <f>VLOOKUP(CONCATENATE($F1006," ",$G1006),AllocFactorMatrix,(Y$4+1),FALSE)*$E1012</f>
        <v>52.272535820210273</v>
      </c>
      <c r="Z1006" s="22">
        <f t="shared" si="524"/>
        <v>2833.0829658087659</v>
      </c>
      <c r="AA1006" s="22">
        <f>VLOOKUP(CONCATENATE($F1006," ",$G1006),AllocFactorMatrix,(AA$4+1),FALSE)*$E1012</f>
        <v>40.440025728048042</v>
      </c>
      <c r="AB1006" s="22">
        <f>VLOOKUP(CONCATENATE($F1006," ",$G1006),AllocFactorMatrix,(AB$4+1),FALSE)*$E1012</f>
        <v>380.02722773156847</v>
      </c>
      <c r="AC1006" s="22">
        <f>VLOOKUP(CONCATENATE($F1006," ",$G1006),AllocFactorMatrix,(AC$4+1),FALSE)*$E1012</f>
        <v>90.46279612370823</v>
      </c>
    </row>
    <row r="1007" spans="4:29" hidden="1" outlineLevel="1">
      <c r="F1007" s="42" t="str">
        <f>F1012</f>
        <v>TRANS_TOTAL</v>
      </c>
      <c r="G1007" s="17" t="str">
        <f>$G$10</f>
        <v>SUBTRAN</v>
      </c>
      <c r="H1007" s="21">
        <f t="shared" si="521"/>
        <v>56662.705600000016</v>
      </c>
      <c r="I1007" s="22">
        <f>VLOOKUP(CONCATENATE($F1007," ",$G1007),AllocFactorMatrix,(I$4+1),FALSE)*$E1012</f>
        <v>27343.281498927168</v>
      </c>
      <c r="J1007" s="22">
        <f>VLOOKUP(CONCATENATE($F1007," ",$G1007),AllocFactorMatrix,(J$4+1),FALSE)*$E1012</f>
        <v>6821.9689595244017</v>
      </c>
      <c r="K1007" s="22">
        <f>VLOOKUP(CONCATENATE($F1007," ",$G1007),AllocFactorMatrix,(K$4+1),FALSE)*$E1012</f>
        <v>86.643045577865905</v>
      </c>
      <c r="L1007" s="22">
        <f>VLOOKUP(CONCATENATE($F1007," ",$G1007),AllocFactorMatrix,(L$4+1),FALSE)*$E1012</f>
        <v>5.5857409884280553</v>
      </c>
      <c r="M1007" s="22">
        <f t="shared" si="522"/>
        <v>6914.1977460906965</v>
      </c>
      <c r="N1007" s="22">
        <f>VLOOKUP(CONCATENATE($F1007," ",$G1007),AllocFactorMatrix,(N$4+1),FALSE)*$E1012</f>
        <v>3029.5155438437896</v>
      </c>
      <c r="O1007" s="22">
        <f>VLOOKUP(CONCATENATE($F1007," ",$G1007),AllocFactorMatrix,(O$4+1),FALSE)*$E1012</f>
        <v>831.68044624102924</v>
      </c>
      <c r="P1007" s="22">
        <f>VLOOKUP(CONCATENATE($F1007," ",$G1007),AllocFactorMatrix,(P$4+1),FALSE)*$E1012</f>
        <v>167.17392808624447</v>
      </c>
      <c r="Q1007" s="22">
        <f>VLOOKUP(CONCATENATE($F1007," ",$G1007),AllocFactorMatrix,(Q$4+1),FALSE)*$E1012</f>
        <v>0</v>
      </c>
      <c r="R1007" s="22">
        <f t="shared" si="523"/>
        <v>4028.3699181710631</v>
      </c>
      <c r="S1007" s="22">
        <f>VLOOKUP(CONCATENATE($F1007," ",$G1007),AllocFactorMatrix,(S$4+1),FALSE)*$E1012</f>
        <v>128.38163676402172</v>
      </c>
      <c r="T1007" s="22">
        <f>VLOOKUP(CONCATENATE($F1007," ",$G1007),AllocFactorMatrix,(T$4+1),FALSE)*$E1012</f>
        <v>2405.2492172038924</v>
      </c>
      <c r="U1007" s="22">
        <f>VLOOKUP(CONCATENATE($F1007," ",$G1007),AllocFactorMatrix,(U$4+1),FALSE)*$E1012</f>
        <v>14947.237377859112</v>
      </c>
      <c r="V1007" s="22">
        <f>VLOOKUP(CONCATENATE($F1007," ",$G1007),AllocFactorMatrix,(V$4+1),FALSE)*$E1012</f>
        <v>0</v>
      </c>
      <c r="W1007" s="22">
        <f t="shared" si="525"/>
        <v>17480.868231827026</v>
      </c>
      <c r="X1007" s="22">
        <f>VLOOKUP(CONCATENATE($F1007," ",$G1007),AllocFactorMatrix,(X$4+1),FALSE)*$E1012</f>
        <v>849.7385907239883</v>
      </c>
      <c r="Y1007" s="22">
        <f>VLOOKUP(CONCATENATE($F1007," ",$G1007),AllocFactorMatrix,(Y$4+1),FALSE)*$E1012</f>
        <v>16.299537246802771</v>
      </c>
      <c r="Z1007" s="22">
        <f t="shared" si="524"/>
        <v>866.03812797079104</v>
      </c>
      <c r="AA1007" s="22">
        <f>VLOOKUP(CONCATENATE($F1007," ",$G1007),AllocFactorMatrix,(AA$4+1),FALSE)*$E1012</f>
        <v>12.397570301063913</v>
      </c>
      <c r="AB1007" s="22">
        <f>VLOOKUP(CONCATENATE($F1007," ",$G1007),AllocFactorMatrix,(AB$4+1),FALSE)*$E1012</f>
        <v>14.184707524123302</v>
      </c>
      <c r="AC1007" s="22">
        <f>VLOOKUP(CONCATENATE($F1007," ",$G1007),AllocFactorMatrix,(AC$4+1),FALSE)*$E1012</f>
        <v>3.3677991880840454</v>
      </c>
    </row>
    <row r="1008" spans="4:29" hidden="1" outlineLevel="1">
      <c r="F1008" s="42" t="str">
        <f>F1012</f>
        <v>TRANS_TOTAL</v>
      </c>
      <c r="G1008" s="17" t="str">
        <f>$G$11</f>
        <v>DISTPRI</v>
      </c>
      <c r="H1008" s="21">
        <f t="shared" si="521"/>
        <v>0</v>
      </c>
      <c r="I1008" s="22">
        <f>VLOOKUP(CONCATENATE($F1008," ",$G1008),AllocFactorMatrix,(I$4+1),FALSE)*$E1012</f>
        <v>0</v>
      </c>
      <c r="J1008" s="22">
        <f>VLOOKUP(CONCATENATE($F1008," ",$G1008),AllocFactorMatrix,(J$4+1),FALSE)*$E1012</f>
        <v>0</v>
      </c>
      <c r="K1008" s="22">
        <f>VLOOKUP(CONCATENATE($F1008," ",$G1008),AllocFactorMatrix,(K$4+1),FALSE)*$E1012</f>
        <v>0</v>
      </c>
      <c r="L1008" s="22">
        <f>VLOOKUP(CONCATENATE($F1008," ",$G1008),AllocFactorMatrix,(L$4+1),FALSE)*$E1012</f>
        <v>0</v>
      </c>
      <c r="M1008" s="22">
        <f t="shared" si="522"/>
        <v>0</v>
      </c>
      <c r="N1008" s="22">
        <f>VLOOKUP(CONCATENATE($F1008," ",$G1008),AllocFactorMatrix,(N$4+1),FALSE)*$E1012</f>
        <v>0</v>
      </c>
      <c r="O1008" s="22">
        <f>VLOOKUP(CONCATENATE($F1008," ",$G1008),AllocFactorMatrix,(O$4+1),FALSE)*$E1012</f>
        <v>0</v>
      </c>
      <c r="P1008" s="22">
        <f>VLOOKUP(CONCATENATE($F1008," ",$G1008),AllocFactorMatrix,(P$4+1),FALSE)*$E1012</f>
        <v>0</v>
      </c>
      <c r="Q1008" s="22">
        <f>VLOOKUP(CONCATENATE($F1008," ",$G1008),AllocFactorMatrix,(Q$4+1),FALSE)*$E1012</f>
        <v>0</v>
      </c>
      <c r="R1008" s="22">
        <f t="shared" si="523"/>
        <v>0</v>
      </c>
      <c r="S1008" s="22">
        <f>VLOOKUP(CONCATENATE($F1008," ",$G1008),AllocFactorMatrix,(S$4+1),FALSE)*$E1012</f>
        <v>0</v>
      </c>
      <c r="T1008" s="22">
        <f>VLOOKUP(CONCATENATE($F1008," ",$G1008),AllocFactorMatrix,(T$4+1),FALSE)*$E1012</f>
        <v>0</v>
      </c>
      <c r="U1008" s="22">
        <f>VLOOKUP(CONCATENATE($F1008," ",$G1008),AllocFactorMatrix,(U$4+1),FALSE)*$E1012</f>
        <v>0</v>
      </c>
      <c r="V1008" s="22">
        <f>VLOOKUP(CONCATENATE($F1008," ",$G1008),AllocFactorMatrix,(V$4+1),FALSE)*$E1012</f>
        <v>0</v>
      </c>
      <c r="W1008" s="22">
        <f t="shared" si="525"/>
        <v>0</v>
      </c>
      <c r="X1008" s="22">
        <f>VLOOKUP(CONCATENATE($F1008," ",$G1008),AllocFactorMatrix,(X$4+1),FALSE)*$E1012</f>
        <v>0</v>
      </c>
      <c r="Y1008" s="22">
        <f>VLOOKUP(CONCATENATE($F1008," ",$G1008),AllocFactorMatrix,(Y$4+1),FALSE)*$E1012</f>
        <v>0</v>
      </c>
      <c r="Z1008" s="22">
        <f t="shared" si="524"/>
        <v>0</v>
      </c>
      <c r="AA1008" s="22">
        <f>VLOOKUP(CONCATENATE($F1008," ",$G1008),AllocFactorMatrix,(AA$4+1),FALSE)*$E1012</f>
        <v>0</v>
      </c>
      <c r="AB1008" s="22">
        <f>VLOOKUP(CONCATENATE($F1008," ",$G1008),AllocFactorMatrix,(AB$4+1),FALSE)*$E1012</f>
        <v>0</v>
      </c>
      <c r="AC1008" s="22">
        <f>VLOOKUP(CONCATENATE($F1008," ",$G1008),AllocFactorMatrix,(AC$4+1),FALSE)*$E1012</f>
        <v>0</v>
      </c>
    </row>
    <row r="1009" spans="4:29" hidden="1" outlineLevel="1">
      <c r="F1009" s="42" t="str">
        <f>F1012</f>
        <v>TRANS_TOTAL</v>
      </c>
      <c r="G1009" s="17" t="str">
        <f>$G$12</f>
        <v>DISTSEC</v>
      </c>
      <c r="H1009" s="21">
        <f t="shared" si="521"/>
        <v>0</v>
      </c>
      <c r="I1009" s="22">
        <f>VLOOKUP(CONCATENATE($F1009," ",$G1009),AllocFactorMatrix,(I$4+1),FALSE)*$E1012</f>
        <v>0</v>
      </c>
      <c r="J1009" s="22">
        <f>VLOOKUP(CONCATENATE($F1009," ",$G1009),AllocFactorMatrix,(J$4+1),FALSE)*$E1012</f>
        <v>0</v>
      </c>
      <c r="K1009" s="22">
        <f>VLOOKUP(CONCATENATE($F1009," ",$G1009),AllocFactorMatrix,(K$4+1),FALSE)*$E1012</f>
        <v>0</v>
      </c>
      <c r="L1009" s="22">
        <f>VLOOKUP(CONCATENATE($F1009," ",$G1009),AllocFactorMatrix,(L$4+1),FALSE)*$E1012</f>
        <v>0</v>
      </c>
      <c r="M1009" s="22">
        <f t="shared" si="522"/>
        <v>0</v>
      </c>
      <c r="N1009" s="22">
        <f>VLOOKUP(CONCATENATE($F1009," ",$G1009),AllocFactorMatrix,(N$4+1),FALSE)*$E1012</f>
        <v>0</v>
      </c>
      <c r="O1009" s="22">
        <f>VLOOKUP(CONCATENATE($F1009," ",$G1009),AllocFactorMatrix,(O$4+1),FALSE)*$E1012</f>
        <v>0</v>
      </c>
      <c r="P1009" s="22">
        <f>VLOOKUP(CONCATENATE($F1009," ",$G1009),AllocFactorMatrix,(P$4+1),FALSE)*$E1012</f>
        <v>0</v>
      </c>
      <c r="Q1009" s="22">
        <f>VLOOKUP(CONCATENATE($F1009," ",$G1009),AllocFactorMatrix,(Q$4+1),FALSE)*$E1012</f>
        <v>0</v>
      </c>
      <c r="R1009" s="22">
        <f t="shared" si="523"/>
        <v>0</v>
      </c>
      <c r="S1009" s="22">
        <f>VLOOKUP(CONCATENATE($F1009," ",$G1009),AllocFactorMatrix,(S$4+1),FALSE)*$E1012</f>
        <v>0</v>
      </c>
      <c r="T1009" s="22">
        <f>VLOOKUP(CONCATENATE($F1009," ",$G1009),AllocFactorMatrix,(T$4+1),FALSE)*$E1012</f>
        <v>0</v>
      </c>
      <c r="U1009" s="22">
        <f>VLOOKUP(CONCATENATE($F1009," ",$G1009),AllocFactorMatrix,(U$4+1),FALSE)*$E1012</f>
        <v>0</v>
      </c>
      <c r="V1009" s="22">
        <f>VLOOKUP(CONCATENATE($F1009," ",$G1009),AllocFactorMatrix,(V$4+1),FALSE)*$E1012</f>
        <v>0</v>
      </c>
      <c r="W1009" s="22">
        <f t="shared" si="525"/>
        <v>0</v>
      </c>
      <c r="X1009" s="22">
        <f>VLOOKUP(CONCATENATE($F1009," ",$G1009),AllocFactorMatrix,(X$4+1),FALSE)*$E1012</f>
        <v>0</v>
      </c>
      <c r="Y1009" s="22">
        <f>VLOOKUP(CONCATENATE($F1009," ",$G1009),AllocFactorMatrix,(Y$4+1),FALSE)*$E1012</f>
        <v>0</v>
      </c>
      <c r="Z1009" s="22">
        <f t="shared" si="524"/>
        <v>0</v>
      </c>
      <c r="AA1009" s="22">
        <f>VLOOKUP(CONCATENATE($F1009," ",$G1009),AllocFactorMatrix,(AA$4+1),FALSE)*$E1012</f>
        <v>0</v>
      </c>
      <c r="AB1009" s="22">
        <f>VLOOKUP(CONCATENATE($F1009," ",$G1009),AllocFactorMatrix,(AB$4+1),FALSE)*$E1012</f>
        <v>0</v>
      </c>
      <c r="AC1009" s="22">
        <f>VLOOKUP(CONCATENATE($F1009," ",$G1009),AllocFactorMatrix,(AC$4+1),FALSE)*$E1012</f>
        <v>0</v>
      </c>
    </row>
    <row r="1010" spans="4:29" hidden="1" outlineLevel="1">
      <c r="F1010" s="42" t="str">
        <f>F1012</f>
        <v>TRANS_TOTAL</v>
      </c>
      <c r="G1010" s="17" t="str">
        <f>$G$13</f>
        <v>ENERGY</v>
      </c>
      <c r="H1010" s="21">
        <f t="shared" si="521"/>
        <v>0</v>
      </c>
      <c r="I1010" s="22">
        <f>VLOOKUP(CONCATENATE($F1010," ",$G1010),AllocFactorMatrix,(I$4+1),FALSE)*$E1012</f>
        <v>0</v>
      </c>
      <c r="J1010" s="22">
        <f>VLOOKUP(CONCATENATE($F1010," ",$G1010),AllocFactorMatrix,(J$4+1),FALSE)*$E1012</f>
        <v>0</v>
      </c>
      <c r="K1010" s="22">
        <f>VLOOKUP(CONCATENATE($F1010," ",$G1010),AllocFactorMatrix,(K$4+1),FALSE)*$E1012</f>
        <v>0</v>
      </c>
      <c r="L1010" s="22">
        <f>VLOOKUP(CONCATENATE($F1010," ",$G1010),AllocFactorMatrix,(L$4+1),FALSE)*$E1012</f>
        <v>0</v>
      </c>
      <c r="M1010" s="22">
        <f t="shared" si="522"/>
        <v>0</v>
      </c>
      <c r="N1010" s="22">
        <f>VLOOKUP(CONCATENATE($F1010," ",$G1010),AllocFactorMatrix,(N$4+1),FALSE)*$E1012</f>
        <v>0</v>
      </c>
      <c r="O1010" s="22">
        <f>VLOOKUP(CONCATENATE($F1010," ",$G1010),AllocFactorMatrix,(O$4+1),FALSE)*$E1012</f>
        <v>0</v>
      </c>
      <c r="P1010" s="22">
        <f>VLOOKUP(CONCATENATE($F1010," ",$G1010),AllocFactorMatrix,(P$4+1),FALSE)*$E1012</f>
        <v>0</v>
      </c>
      <c r="Q1010" s="22">
        <f>VLOOKUP(CONCATENATE($F1010," ",$G1010),AllocFactorMatrix,(Q$4+1),FALSE)*$E1012</f>
        <v>0</v>
      </c>
      <c r="R1010" s="22">
        <f t="shared" si="523"/>
        <v>0</v>
      </c>
      <c r="S1010" s="22">
        <f>VLOOKUP(CONCATENATE($F1010," ",$G1010),AllocFactorMatrix,(S$4+1),FALSE)*$E1012</f>
        <v>0</v>
      </c>
      <c r="T1010" s="22">
        <f>VLOOKUP(CONCATENATE($F1010," ",$G1010),AllocFactorMatrix,(T$4+1),FALSE)*$E1012</f>
        <v>0</v>
      </c>
      <c r="U1010" s="22">
        <f>VLOOKUP(CONCATENATE($F1010," ",$G1010),AllocFactorMatrix,(U$4+1),FALSE)*$E1012</f>
        <v>0</v>
      </c>
      <c r="V1010" s="22">
        <f>VLOOKUP(CONCATENATE($F1010," ",$G1010),AllocFactorMatrix,(V$4+1),FALSE)*$E1012</f>
        <v>0</v>
      </c>
      <c r="W1010" s="22">
        <f t="shared" si="525"/>
        <v>0</v>
      </c>
      <c r="X1010" s="22">
        <f>VLOOKUP(CONCATENATE($F1010," ",$G1010),AllocFactorMatrix,(X$4+1),FALSE)*$E1012</f>
        <v>0</v>
      </c>
      <c r="Y1010" s="22">
        <f>VLOOKUP(CONCATENATE($F1010," ",$G1010),AllocFactorMatrix,(Y$4+1),FALSE)*$E1012</f>
        <v>0</v>
      </c>
      <c r="Z1010" s="22">
        <f t="shared" si="524"/>
        <v>0</v>
      </c>
      <c r="AA1010" s="22">
        <f>VLOOKUP(CONCATENATE($F1010," ",$G1010),AllocFactorMatrix,(AA$4+1),FALSE)*$E1012</f>
        <v>0</v>
      </c>
      <c r="AB1010" s="22">
        <f>VLOOKUP(CONCATENATE($F1010," ",$G1010),AllocFactorMatrix,(AB$4+1),FALSE)*$E1012</f>
        <v>0</v>
      </c>
      <c r="AC1010" s="22">
        <f>VLOOKUP(CONCATENATE($F1010," ",$G1010),AllocFactorMatrix,(AC$4+1),FALSE)*$E1012</f>
        <v>0</v>
      </c>
    </row>
    <row r="1011" spans="4:29" hidden="1" outlineLevel="1">
      <c r="F1011" s="42" t="str">
        <f>F1012</f>
        <v>TRANS_TOTAL</v>
      </c>
      <c r="G1011" s="17" t="str">
        <f>$G$14</f>
        <v>CUSTOMER</v>
      </c>
      <c r="H1011" s="21">
        <f t="shared" si="521"/>
        <v>0</v>
      </c>
      <c r="I1011" s="22">
        <f>VLOOKUP(CONCATENATE($F1011," ",$G1011),AllocFactorMatrix,(I$4+1),FALSE)*$E1012</f>
        <v>0</v>
      </c>
      <c r="J1011" s="22">
        <f>VLOOKUP(CONCATENATE($F1011," ",$G1011),AllocFactorMatrix,(J$4+1),FALSE)*$E1012</f>
        <v>0</v>
      </c>
      <c r="K1011" s="22">
        <f>VLOOKUP(CONCATENATE($F1011," ",$G1011),AllocFactorMatrix,(K$4+1),FALSE)*$E1012</f>
        <v>0</v>
      </c>
      <c r="L1011" s="22">
        <f>VLOOKUP(CONCATENATE($F1011," ",$G1011),AllocFactorMatrix,(L$4+1),FALSE)*$E1012</f>
        <v>0</v>
      </c>
      <c r="M1011" s="22">
        <f t="shared" si="522"/>
        <v>0</v>
      </c>
      <c r="N1011" s="22">
        <f>VLOOKUP(CONCATENATE($F1011," ",$G1011),AllocFactorMatrix,(N$4+1),FALSE)*$E1012</f>
        <v>0</v>
      </c>
      <c r="O1011" s="22">
        <f>VLOOKUP(CONCATENATE($F1011," ",$G1011),AllocFactorMatrix,(O$4+1),FALSE)*$E1012</f>
        <v>0</v>
      </c>
      <c r="P1011" s="22">
        <f>VLOOKUP(CONCATENATE($F1011," ",$G1011),AllocFactorMatrix,(P$4+1),FALSE)*$E1012</f>
        <v>0</v>
      </c>
      <c r="Q1011" s="22">
        <f>VLOOKUP(CONCATENATE($F1011," ",$G1011),AllocFactorMatrix,(Q$4+1),FALSE)*$E1012</f>
        <v>0</v>
      </c>
      <c r="R1011" s="22">
        <f t="shared" si="523"/>
        <v>0</v>
      </c>
      <c r="S1011" s="22">
        <f>VLOOKUP(CONCATENATE($F1011," ",$G1011),AllocFactorMatrix,(S$4+1),FALSE)*$E1012</f>
        <v>0</v>
      </c>
      <c r="T1011" s="22">
        <f>VLOOKUP(CONCATENATE($F1011," ",$G1011),AllocFactorMatrix,(T$4+1),FALSE)*$E1012</f>
        <v>0</v>
      </c>
      <c r="U1011" s="22">
        <f>VLOOKUP(CONCATENATE($F1011," ",$G1011),AllocFactorMatrix,(U$4+1),FALSE)*$E1012</f>
        <v>0</v>
      </c>
      <c r="V1011" s="22">
        <f>VLOOKUP(CONCATENATE($F1011," ",$G1011),AllocFactorMatrix,(V$4+1),FALSE)*$E1012</f>
        <v>0</v>
      </c>
      <c r="W1011" s="22">
        <f t="shared" si="525"/>
        <v>0</v>
      </c>
      <c r="X1011" s="22">
        <f>VLOOKUP(CONCATENATE($F1011," ",$G1011),AllocFactorMatrix,(X$4+1),FALSE)*$E1012</f>
        <v>0</v>
      </c>
      <c r="Y1011" s="22">
        <f>VLOOKUP(CONCATENATE($F1011," ",$G1011),AllocFactorMatrix,(Y$4+1),FALSE)*$E1012</f>
        <v>0</v>
      </c>
      <c r="Z1011" s="22">
        <f t="shared" si="524"/>
        <v>0</v>
      </c>
      <c r="AA1011" s="22">
        <f>VLOOKUP(CONCATENATE($F1011," ",$G1011),AllocFactorMatrix,(AA$4+1),FALSE)*$E1012</f>
        <v>0</v>
      </c>
      <c r="AB1011" s="22">
        <f>VLOOKUP(CONCATENATE($F1011," ",$G1011),AllocFactorMatrix,(AB$4+1),FALSE)*$E1012</f>
        <v>0</v>
      </c>
      <c r="AC1011" s="22">
        <f>VLOOKUP(CONCATENATE($F1011," ",$G1011),AllocFactorMatrix,(AC$4+1),FALSE)*$E1012</f>
        <v>0</v>
      </c>
    </row>
    <row r="1012" spans="4:29" collapsed="1">
      <c r="D1012" s="39" t="s">
        <v>529</v>
      </c>
      <c r="E1012" s="42">
        <f>215782+19626</f>
        <v>235408</v>
      </c>
      <c r="F1012" s="42" t="s">
        <v>191</v>
      </c>
      <c r="G1012" s="17" t="str">
        <f>$G$15</f>
        <v>TOTAL</v>
      </c>
      <c r="H1012" s="21">
        <f t="shared" si="521"/>
        <v>235408.00000000012</v>
      </c>
      <c r="I1012" s="22">
        <f>VLOOKUP(CONCATENATE($F1012," ",$G1012),AllocFactorMatrix,(I$4+1),FALSE)*$E1012</f>
        <v>115966.73036033689</v>
      </c>
      <c r="J1012" s="22">
        <f>VLOOKUP(CONCATENATE($F1012," ",$G1012),AllocFactorMatrix,(J$4+1),FALSE)*$E1012</f>
        <v>28983.846166887197</v>
      </c>
      <c r="K1012" s="22">
        <f>VLOOKUP(CONCATENATE($F1012," ",$G1012),AllocFactorMatrix,(K$4+1),FALSE)*$E1012</f>
        <v>367.51908248466788</v>
      </c>
      <c r="L1012" s="22">
        <f>VLOOKUP(CONCATENATE($F1012," ",$G1012),AllocFactorMatrix,(L$4+1),FALSE)*$E1012</f>
        <v>19.643307442069322</v>
      </c>
      <c r="M1012" s="22">
        <f t="shared" si="522"/>
        <v>29371.008556813937</v>
      </c>
      <c r="N1012" s="22">
        <f>VLOOKUP(CONCATENATE($F1012," ",$G1012),AllocFactorMatrix,(N$4+1),FALSE)*$E1012</f>
        <v>12972.391489873849</v>
      </c>
      <c r="O1012" s="22">
        <f>VLOOKUP(CONCATENATE($F1012," ",$G1012),AllocFactorMatrix,(O$4+1),FALSE)*$E1012</f>
        <v>3556.7924769592018</v>
      </c>
      <c r="P1012" s="22">
        <f>VLOOKUP(CONCATENATE($F1012," ",$G1012),AllocFactorMatrix,(P$4+1),FALSE)*$E1012</f>
        <v>600.82320556373691</v>
      </c>
      <c r="Q1012" s="22">
        <f>VLOOKUP(CONCATENATE($F1012," ",$G1012),AllocFactorMatrix,(Q$4+1),FALSE)*$E1012</f>
        <v>0</v>
      </c>
      <c r="R1012" s="22">
        <f t="shared" si="523"/>
        <v>17130.007172396789</v>
      </c>
      <c r="S1012" s="22">
        <f>VLOOKUP(CONCATENATE($F1012," ",$G1012),AllocFactorMatrix,(S$4+1),FALSE)*$E1012</f>
        <v>558.18672845322624</v>
      </c>
      <c r="T1012" s="22">
        <f>VLOOKUP(CONCATENATE($F1012," ",$G1012),AllocFactorMatrix,(T$4+1),FALSE)*$E1012</f>
        <v>10226.968721840898</v>
      </c>
      <c r="U1012" s="22">
        <f>VLOOKUP(CONCATENATE($F1012," ",$G1012),AllocFactorMatrix,(U$4+1),FALSE)*$E1012</f>
        <v>53058.893213730444</v>
      </c>
      <c r="V1012" s="22">
        <f>VLOOKUP(CONCATENATE($F1012," ",$G1012),AllocFactorMatrix,(V$4+1),FALSE)*$E1012</f>
        <v>4856.2040260517042</v>
      </c>
      <c r="W1012" s="22">
        <f t="shared" si="525"/>
        <v>68700.252690076275</v>
      </c>
      <c r="X1012" s="22">
        <f>VLOOKUP(CONCATENATE($F1012," ",$G1012),AllocFactorMatrix,(X$4+1),FALSE)*$E1012</f>
        <v>3630.549020712544</v>
      </c>
      <c r="Y1012" s="22">
        <f>VLOOKUP(CONCATENATE($F1012," ",$G1012),AllocFactorMatrix,(Y$4+1),FALSE)*$E1012</f>
        <v>68.572073067013037</v>
      </c>
      <c r="Z1012" s="22">
        <f t="shared" si="524"/>
        <v>3699.1210937795572</v>
      </c>
      <c r="AA1012" s="22">
        <f>VLOOKUP(CONCATENATE($F1012," ",$G1012),AllocFactorMatrix,(AA$4+1),FALSE)*$E1012</f>
        <v>52.837596029111957</v>
      </c>
      <c r="AB1012" s="22">
        <f>VLOOKUP(CONCATENATE($F1012," ",$G1012),AllocFactorMatrix,(AB$4+1),FALSE)*$E1012</f>
        <v>394.2119352556918</v>
      </c>
      <c r="AC1012" s="22">
        <f>VLOOKUP(CONCATENATE($F1012," ",$G1012),AllocFactorMatrix,(AC$4+1),FALSE)*$E1012</f>
        <v>93.830595311792266</v>
      </c>
    </row>
    <row r="1013" spans="4:29" hidden="1" outlineLevel="1">
      <c r="F1013" s="42" t="str">
        <f>F1020</f>
        <v>RB_GUP_EPIS_D</v>
      </c>
      <c r="G1013" s="17" t="str">
        <f>$G$8</f>
        <v>PRODUCTION</v>
      </c>
      <c r="H1013" s="21">
        <f t="shared" si="521"/>
        <v>0</v>
      </c>
      <c r="I1013" s="22">
        <f>VLOOKUP(CONCATENATE($F1013," ",$G1013),AllocFactorMatrix,(I$4+1),FALSE)*$E1020</f>
        <v>0</v>
      </c>
      <c r="J1013" s="22">
        <f>VLOOKUP(CONCATENATE($F1013," ",$G1013),AllocFactorMatrix,(J$4+1),FALSE)*$E1020</f>
        <v>0</v>
      </c>
      <c r="K1013" s="22">
        <f>VLOOKUP(CONCATENATE($F1013," ",$G1013),AllocFactorMatrix,(K$4+1),FALSE)*$E1020</f>
        <v>0</v>
      </c>
      <c r="L1013" s="22">
        <f>VLOOKUP(CONCATENATE($F1013," ",$G1013),AllocFactorMatrix,(L$4+1),FALSE)*$E1020</f>
        <v>0</v>
      </c>
      <c r="M1013" s="22">
        <f t="shared" si="511"/>
        <v>0</v>
      </c>
      <c r="N1013" s="22">
        <f>VLOOKUP(CONCATENATE($F1013," ",$G1013),AllocFactorMatrix,(N$4+1),FALSE)*$E1020</f>
        <v>0</v>
      </c>
      <c r="O1013" s="22">
        <f>VLOOKUP(CONCATENATE($F1013," ",$G1013),AllocFactorMatrix,(O$4+1),FALSE)*$E1020</f>
        <v>0</v>
      </c>
      <c r="P1013" s="22">
        <f>VLOOKUP(CONCATENATE($F1013," ",$G1013),AllocFactorMatrix,(P$4+1),FALSE)*$E1020</f>
        <v>0</v>
      </c>
      <c r="Q1013" s="22">
        <f>VLOOKUP(CONCATENATE($F1013," ",$G1013),AllocFactorMatrix,(Q$4+1),FALSE)*$E1020</f>
        <v>0</v>
      </c>
      <c r="R1013" s="22">
        <f t="shared" si="513"/>
        <v>0</v>
      </c>
      <c r="S1013" s="22">
        <f>VLOOKUP(CONCATENATE($F1013," ",$G1013),AllocFactorMatrix,(S$4+1),FALSE)*$E1020</f>
        <v>0</v>
      </c>
      <c r="T1013" s="22">
        <f>VLOOKUP(CONCATENATE($F1013," ",$G1013),AllocFactorMatrix,(T$4+1),FALSE)*$E1020</f>
        <v>0</v>
      </c>
      <c r="U1013" s="22">
        <f>VLOOKUP(CONCATENATE($F1013," ",$G1013),AllocFactorMatrix,(U$4+1),FALSE)*$E1020</f>
        <v>0</v>
      </c>
      <c r="V1013" s="22">
        <f>VLOOKUP(CONCATENATE($F1013," ",$G1013),AllocFactorMatrix,(V$4+1),FALSE)*$E1020</f>
        <v>0</v>
      </c>
      <c r="W1013" s="22">
        <f>SUBTOTAL(9,S1013:V1013)</f>
        <v>0</v>
      </c>
      <c r="X1013" s="22">
        <f>VLOOKUP(CONCATENATE($F1013," ",$G1013),AllocFactorMatrix,(X$4+1),FALSE)*$E1020</f>
        <v>0</v>
      </c>
      <c r="Y1013" s="22">
        <f>VLOOKUP(CONCATENATE($F1013," ",$G1013),AllocFactorMatrix,(Y$4+1),FALSE)*$E1020</f>
        <v>0</v>
      </c>
      <c r="Z1013" s="22">
        <f t="shared" si="512"/>
        <v>0</v>
      </c>
      <c r="AA1013" s="22">
        <f>VLOOKUP(CONCATENATE($F1013," ",$G1013),AllocFactorMatrix,(AA$4+1),FALSE)*$E1020</f>
        <v>0</v>
      </c>
      <c r="AB1013" s="22">
        <f>VLOOKUP(CONCATENATE($F1013," ",$G1013),AllocFactorMatrix,(AB$4+1),FALSE)*$E1020</f>
        <v>0</v>
      </c>
      <c r="AC1013" s="22">
        <f>VLOOKUP(CONCATENATE($F1013," ",$G1013),AllocFactorMatrix,(AC$4+1),FALSE)*$E1020</f>
        <v>0</v>
      </c>
    </row>
    <row r="1014" spans="4:29" hidden="1" outlineLevel="1">
      <c r="F1014" s="42" t="str">
        <f>F1020</f>
        <v>RB_GUP_EPIS_D</v>
      </c>
      <c r="G1014" s="17" t="str">
        <f>$G$9</f>
        <v>BULKTRAN</v>
      </c>
      <c r="H1014" s="21">
        <f t="shared" si="521"/>
        <v>0</v>
      </c>
      <c r="I1014" s="22">
        <f>VLOOKUP(CONCATENATE($F1014," ",$G1014),AllocFactorMatrix,(I$4+1),FALSE)*$E1020</f>
        <v>0</v>
      </c>
      <c r="J1014" s="22">
        <f>VLOOKUP(CONCATENATE($F1014," ",$G1014),AllocFactorMatrix,(J$4+1),FALSE)*$E1020</f>
        <v>0</v>
      </c>
      <c r="K1014" s="22">
        <f>VLOOKUP(CONCATENATE($F1014," ",$G1014),AllocFactorMatrix,(K$4+1),FALSE)*$E1020</f>
        <v>0</v>
      </c>
      <c r="L1014" s="22">
        <f>VLOOKUP(CONCATENATE($F1014," ",$G1014),AllocFactorMatrix,(L$4+1),FALSE)*$E1020</f>
        <v>0</v>
      </c>
      <c r="M1014" s="22">
        <f t="shared" si="511"/>
        <v>0</v>
      </c>
      <c r="N1014" s="22">
        <f>VLOOKUP(CONCATENATE($F1014," ",$G1014),AllocFactorMatrix,(N$4+1),FALSE)*$E1020</f>
        <v>0</v>
      </c>
      <c r="O1014" s="22">
        <f>VLOOKUP(CONCATENATE($F1014," ",$G1014),AllocFactorMatrix,(O$4+1),FALSE)*$E1020</f>
        <v>0</v>
      </c>
      <c r="P1014" s="22">
        <f>VLOOKUP(CONCATENATE($F1014," ",$G1014),AllocFactorMatrix,(P$4+1),FALSE)*$E1020</f>
        <v>0</v>
      </c>
      <c r="Q1014" s="22">
        <f>VLOOKUP(CONCATENATE($F1014," ",$G1014),AllocFactorMatrix,(Q$4+1),FALSE)*$E1020</f>
        <v>0</v>
      </c>
      <c r="R1014" s="22">
        <f t="shared" si="513"/>
        <v>0</v>
      </c>
      <c r="S1014" s="22">
        <f>VLOOKUP(CONCATENATE($F1014," ",$G1014),AllocFactorMatrix,(S$4+1),FALSE)*$E1020</f>
        <v>0</v>
      </c>
      <c r="T1014" s="22">
        <f>VLOOKUP(CONCATENATE($F1014," ",$G1014),AllocFactorMatrix,(T$4+1),FALSE)*$E1020</f>
        <v>0</v>
      </c>
      <c r="U1014" s="22">
        <f>VLOOKUP(CONCATENATE($F1014," ",$G1014),AllocFactorMatrix,(U$4+1),FALSE)*$E1020</f>
        <v>0</v>
      </c>
      <c r="V1014" s="22">
        <f>VLOOKUP(CONCATENATE($F1014," ",$G1014),AllocFactorMatrix,(V$4+1),FALSE)*$E1020</f>
        <v>0</v>
      </c>
      <c r="W1014" s="22">
        <f t="shared" ref="W1014:W1020" si="526">SUBTOTAL(9,S1014:V1014)</f>
        <v>0</v>
      </c>
      <c r="X1014" s="22">
        <f>VLOOKUP(CONCATENATE($F1014," ",$G1014),AllocFactorMatrix,(X$4+1),FALSE)*$E1020</f>
        <v>0</v>
      </c>
      <c r="Y1014" s="22">
        <f>VLOOKUP(CONCATENATE($F1014," ",$G1014),AllocFactorMatrix,(Y$4+1),FALSE)*$E1020</f>
        <v>0</v>
      </c>
      <c r="Z1014" s="22">
        <f t="shared" si="512"/>
        <v>0</v>
      </c>
      <c r="AA1014" s="22">
        <f>VLOOKUP(CONCATENATE($F1014," ",$G1014),AllocFactorMatrix,(AA$4+1),FALSE)*$E1020</f>
        <v>0</v>
      </c>
      <c r="AB1014" s="22">
        <f>VLOOKUP(CONCATENATE($F1014," ",$G1014),AllocFactorMatrix,(AB$4+1),FALSE)*$E1020</f>
        <v>0</v>
      </c>
      <c r="AC1014" s="22">
        <f>VLOOKUP(CONCATENATE($F1014," ",$G1014),AllocFactorMatrix,(AC$4+1),FALSE)*$E1020</f>
        <v>0</v>
      </c>
    </row>
    <row r="1015" spans="4:29" hidden="1" outlineLevel="1">
      <c r="F1015" s="42" t="str">
        <f>F1020</f>
        <v>RB_GUP_EPIS_D</v>
      </c>
      <c r="G1015" s="17" t="str">
        <f>$G$10</f>
        <v>SUBTRAN</v>
      </c>
      <c r="H1015" s="21">
        <f t="shared" si="521"/>
        <v>0</v>
      </c>
      <c r="I1015" s="22">
        <f>VLOOKUP(CONCATENATE($F1015," ",$G1015),AllocFactorMatrix,(I$4+1),FALSE)*$E1020</f>
        <v>0</v>
      </c>
      <c r="J1015" s="22">
        <f>VLOOKUP(CONCATENATE($F1015," ",$G1015),AllocFactorMatrix,(J$4+1),FALSE)*$E1020</f>
        <v>0</v>
      </c>
      <c r="K1015" s="22">
        <f>VLOOKUP(CONCATENATE($F1015," ",$G1015),AllocFactorMatrix,(K$4+1),FALSE)*$E1020</f>
        <v>0</v>
      </c>
      <c r="L1015" s="22">
        <f>VLOOKUP(CONCATENATE($F1015," ",$G1015),AllocFactorMatrix,(L$4+1),FALSE)*$E1020</f>
        <v>0</v>
      </c>
      <c r="M1015" s="22">
        <f t="shared" si="511"/>
        <v>0</v>
      </c>
      <c r="N1015" s="22">
        <f>VLOOKUP(CONCATENATE($F1015," ",$G1015),AllocFactorMatrix,(N$4+1),FALSE)*$E1020</f>
        <v>0</v>
      </c>
      <c r="O1015" s="22">
        <f>VLOOKUP(CONCATENATE($F1015," ",$G1015),AllocFactorMatrix,(O$4+1),FALSE)*$E1020</f>
        <v>0</v>
      </c>
      <c r="P1015" s="22">
        <f>VLOOKUP(CONCATENATE($F1015," ",$G1015),AllocFactorMatrix,(P$4+1),FALSE)*$E1020</f>
        <v>0</v>
      </c>
      <c r="Q1015" s="22">
        <f>VLOOKUP(CONCATENATE($F1015," ",$G1015),AllocFactorMatrix,(Q$4+1),FALSE)*$E1020</f>
        <v>0</v>
      </c>
      <c r="R1015" s="22">
        <f t="shared" si="513"/>
        <v>0</v>
      </c>
      <c r="S1015" s="22">
        <f>VLOOKUP(CONCATENATE($F1015," ",$G1015),AllocFactorMatrix,(S$4+1),FALSE)*$E1020</f>
        <v>0</v>
      </c>
      <c r="T1015" s="22">
        <f>VLOOKUP(CONCATENATE($F1015," ",$G1015),AllocFactorMatrix,(T$4+1),FALSE)*$E1020</f>
        <v>0</v>
      </c>
      <c r="U1015" s="22">
        <f>VLOOKUP(CONCATENATE($F1015," ",$G1015),AllocFactorMatrix,(U$4+1),FALSE)*$E1020</f>
        <v>0</v>
      </c>
      <c r="V1015" s="22">
        <f>VLOOKUP(CONCATENATE($F1015," ",$G1015),AllocFactorMatrix,(V$4+1),FALSE)*$E1020</f>
        <v>0</v>
      </c>
      <c r="W1015" s="22">
        <f t="shared" si="526"/>
        <v>0</v>
      </c>
      <c r="X1015" s="22">
        <f>VLOOKUP(CONCATENATE($F1015," ",$G1015),AllocFactorMatrix,(X$4+1),FALSE)*$E1020</f>
        <v>0</v>
      </c>
      <c r="Y1015" s="22">
        <f>VLOOKUP(CONCATENATE($F1015," ",$G1015),AllocFactorMatrix,(Y$4+1),FALSE)*$E1020</f>
        <v>0</v>
      </c>
      <c r="Z1015" s="22">
        <f t="shared" si="512"/>
        <v>0</v>
      </c>
      <c r="AA1015" s="22">
        <f>VLOOKUP(CONCATENATE($F1015," ",$G1015),AllocFactorMatrix,(AA$4+1),FALSE)*$E1020</f>
        <v>0</v>
      </c>
      <c r="AB1015" s="22">
        <f>VLOOKUP(CONCATENATE($F1015," ",$G1015),AllocFactorMatrix,(AB$4+1),FALSE)*$E1020</f>
        <v>0</v>
      </c>
      <c r="AC1015" s="22">
        <f>VLOOKUP(CONCATENATE($F1015," ",$G1015),AllocFactorMatrix,(AC$4+1),FALSE)*$E1020</f>
        <v>0</v>
      </c>
    </row>
    <row r="1016" spans="4:29" hidden="1" outlineLevel="1">
      <c r="F1016" s="42" t="str">
        <f>F1020</f>
        <v>RB_GUP_EPIS_D</v>
      </c>
      <c r="G1016" s="17" t="str">
        <f>$G$11</f>
        <v>DISTPRI</v>
      </c>
      <c r="H1016" s="21">
        <f t="shared" si="521"/>
        <v>353798.16615715774</v>
      </c>
      <c r="I1016" s="22">
        <f>VLOOKUP(CONCATENATE($F1016," ",$G1016),AllocFactorMatrix,(I$4+1),FALSE)*$E1020</f>
        <v>234009.13628029259</v>
      </c>
      <c r="J1016" s="22">
        <f>VLOOKUP(CONCATENATE($F1016," ",$G1016),AllocFactorMatrix,(J$4+1),FALSE)*$E1020</f>
        <v>58071.374833996684</v>
      </c>
      <c r="K1016" s="22">
        <f>VLOOKUP(CONCATENATE($F1016," ",$G1016),AllocFactorMatrix,(K$4+1),FALSE)*$E1020</f>
        <v>737.26854482209058</v>
      </c>
      <c r="L1016" s="22">
        <f>VLOOKUP(CONCATENATE($F1016," ",$G1016),AllocFactorMatrix,(L$4+1),FALSE)*$E1020</f>
        <v>0</v>
      </c>
      <c r="M1016" s="22">
        <f t="shared" si="511"/>
        <v>58808.643378818771</v>
      </c>
      <c r="N1016" s="22">
        <f>VLOOKUP(CONCATENATE($F1016," ",$G1016),AllocFactorMatrix,(N$4+1),FALSE)*$E1020</f>
        <v>25347.770625258217</v>
      </c>
      <c r="O1016" s="22">
        <f>VLOOKUP(CONCATENATE($F1016," ",$G1016),AllocFactorMatrix,(O$4+1),FALSE)*$E1020</f>
        <v>6970.4542294605562</v>
      </c>
      <c r="P1016" s="22">
        <f>VLOOKUP(CONCATENATE($F1016," ",$G1016),AllocFactorMatrix,(P$4+1),FALSE)*$E1020</f>
        <v>0</v>
      </c>
      <c r="Q1016" s="22">
        <f>VLOOKUP(CONCATENATE($F1016," ",$G1016),AllocFactorMatrix,(Q$4+1),FALSE)*$E1020</f>
        <v>0</v>
      </c>
      <c r="R1016" s="22">
        <f t="shared" si="513"/>
        <v>32318.224854718774</v>
      </c>
      <c r="S1016" s="22">
        <f>VLOOKUP(CONCATENATE($F1016," ",$G1016),AllocFactorMatrix,(S$4+1),FALSE)*$E1020</f>
        <v>1086.1424302114654</v>
      </c>
      <c r="T1016" s="22">
        <f>VLOOKUP(CONCATENATE($F1016," ",$G1016),AllocFactorMatrix,(T$4+1),FALSE)*$E1020</f>
        <v>20060.792844213782</v>
      </c>
      <c r="U1016" s="22">
        <f>VLOOKUP(CONCATENATE($F1016," ",$G1016),AllocFactorMatrix,(U$4+1),FALSE)*$E1020</f>
        <v>0</v>
      </c>
      <c r="V1016" s="22">
        <f>VLOOKUP(CONCATENATE($F1016," ",$G1016),AllocFactorMatrix,(V$4+1),FALSE)*$E1020</f>
        <v>0</v>
      </c>
      <c r="W1016" s="22">
        <f t="shared" si="526"/>
        <v>21146.935274425246</v>
      </c>
      <c r="X1016" s="22">
        <f>VLOOKUP(CONCATENATE($F1016," ",$G1016),AllocFactorMatrix,(X$4+1),FALSE)*$E1020</f>
        <v>7124.8895468847804</v>
      </c>
      <c r="Y1016" s="22">
        <f>VLOOKUP(CONCATENATE($F1016," ",$G1016),AllocFactorMatrix,(Y$4+1),FALSE)*$E1020</f>
        <v>136.84018062584809</v>
      </c>
      <c r="Z1016" s="22">
        <f t="shared" si="512"/>
        <v>7261.7297275106284</v>
      </c>
      <c r="AA1016" s="22">
        <f>VLOOKUP(CONCATENATE($F1016," ",$G1016),AllocFactorMatrix,(AA$4+1),FALSE)*$E1020</f>
        <v>104.58053644516832</v>
      </c>
      <c r="AB1016" s="22">
        <f>VLOOKUP(CONCATENATE($F1016," ",$G1016),AllocFactorMatrix,(AB$4+1),FALSE)*$E1020</f>
        <v>120.34366785256184</v>
      </c>
      <c r="AC1016" s="22">
        <f>VLOOKUP(CONCATENATE($F1016," ",$G1016),AllocFactorMatrix,(AC$4+1),FALSE)*$E1020</f>
        <v>28.572437093856799</v>
      </c>
    </row>
    <row r="1017" spans="4:29" hidden="1" outlineLevel="1">
      <c r="F1017" s="42" t="str">
        <f>F1020</f>
        <v>RB_GUP_EPIS_D</v>
      </c>
      <c r="G1017" s="17" t="str">
        <f>$G$12</f>
        <v>DISTSEC</v>
      </c>
      <c r="H1017" s="21">
        <f t="shared" si="521"/>
        <v>116997.19658986943</v>
      </c>
      <c r="I1017" s="22">
        <f>VLOOKUP(CONCATENATE($F1017," ",$G1017),AllocFactorMatrix,(I$4+1),FALSE)*$E1020</f>
        <v>88962.145687403958</v>
      </c>
      <c r="J1017" s="22">
        <f>VLOOKUP(CONCATENATE($F1017," ",$G1017),AllocFactorMatrix,(J$4+1),FALSE)*$E1020</f>
        <v>17956.375777575024</v>
      </c>
      <c r="K1017" s="22">
        <f>VLOOKUP(CONCATENATE($F1017," ",$G1017),AllocFactorMatrix,(K$4+1),FALSE)*$E1020</f>
        <v>0</v>
      </c>
      <c r="L1017" s="22">
        <f>VLOOKUP(CONCATENATE($F1017," ",$G1017),AllocFactorMatrix,(L$4+1),FALSE)*$E1020</f>
        <v>0</v>
      </c>
      <c r="M1017" s="22">
        <f t="shared" si="511"/>
        <v>17956.375777575024</v>
      </c>
      <c r="N1017" s="22">
        <f>VLOOKUP(CONCATENATE($F1017," ",$G1017),AllocFactorMatrix,(N$4+1),FALSE)*$E1020</f>
        <v>6877.6564524794276</v>
      </c>
      <c r="O1017" s="22">
        <f>VLOOKUP(CONCATENATE($F1017," ",$G1017),AllocFactorMatrix,(O$4+1),FALSE)*$E1020</f>
        <v>0</v>
      </c>
      <c r="P1017" s="22">
        <f>VLOOKUP(CONCATENATE($F1017," ",$G1017),AllocFactorMatrix,(P$4+1),FALSE)*$E1020</f>
        <v>0</v>
      </c>
      <c r="Q1017" s="22">
        <f>VLOOKUP(CONCATENATE($F1017," ",$G1017),AllocFactorMatrix,(Q$4+1),FALSE)*$E1020</f>
        <v>0</v>
      </c>
      <c r="R1017" s="22">
        <f t="shared" si="513"/>
        <v>6877.6564524794276</v>
      </c>
      <c r="S1017" s="22">
        <f>VLOOKUP(CONCATENATE($F1017," ",$G1017),AllocFactorMatrix,(S$4+1),FALSE)*$E1020</f>
        <v>241.55772587092352</v>
      </c>
      <c r="T1017" s="22">
        <f>VLOOKUP(CONCATENATE($F1017," ",$G1017),AllocFactorMatrix,(T$4+1),FALSE)*$E1020</f>
        <v>0</v>
      </c>
      <c r="U1017" s="22">
        <f>VLOOKUP(CONCATENATE($F1017," ",$G1017),AllocFactorMatrix,(U$4+1),FALSE)*$E1020</f>
        <v>0</v>
      </c>
      <c r="V1017" s="22">
        <f>VLOOKUP(CONCATENATE($F1017," ",$G1017),AllocFactorMatrix,(V$4+1),FALSE)*$E1020</f>
        <v>0</v>
      </c>
      <c r="W1017" s="22">
        <f t="shared" si="526"/>
        <v>241.55772587092352</v>
      </c>
      <c r="X1017" s="22">
        <f>VLOOKUP(CONCATENATE($F1017," ",$G1017),AllocFactorMatrix,(X$4+1),FALSE)*$E1020</f>
        <v>1994.9845065655406</v>
      </c>
      <c r="Y1017" s="22">
        <f>VLOOKUP(CONCATENATE($F1017," ",$G1017),AllocFactorMatrix,(Y$4+1),FALSE)*$E1020</f>
        <v>0</v>
      </c>
      <c r="Z1017" s="22">
        <f t="shared" si="512"/>
        <v>1994.9845065655406</v>
      </c>
      <c r="AA1017" s="22">
        <f>VLOOKUP(CONCATENATE($F1017," ",$G1017),AllocFactorMatrix,(AA$4+1),FALSE)*$E1020</f>
        <v>25.678965906384086</v>
      </c>
      <c r="AB1017" s="22">
        <f>VLOOKUP(CONCATENATE($F1017," ",$G1017),AllocFactorMatrix,(AB$4+1),FALSE)*$E1020</f>
        <v>764.54734827485765</v>
      </c>
      <c r="AC1017" s="22">
        <f>VLOOKUP(CONCATENATE($F1017," ",$G1017),AllocFactorMatrix,(AC$4+1),FALSE)*$E1020</f>
        <v>174.25012579332054</v>
      </c>
    </row>
    <row r="1018" spans="4:29" hidden="1" outlineLevel="1">
      <c r="F1018" s="42" t="str">
        <f>F1020</f>
        <v>RB_GUP_EPIS_D</v>
      </c>
      <c r="G1018" s="17" t="str">
        <f>$G$13</f>
        <v>ENERGY</v>
      </c>
      <c r="H1018" s="21">
        <f t="shared" si="521"/>
        <v>0</v>
      </c>
      <c r="I1018" s="22">
        <f>VLOOKUP(CONCATENATE($F1018," ",$G1018),AllocFactorMatrix,(I$4+1),FALSE)*$E1020</f>
        <v>0</v>
      </c>
      <c r="J1018" s="22">
        <f>VLOOKUP(CONCATENATE($F1018," ",$G1018),AllocFactorMatrix,(J$4+1),FALSE)*$E1020</f>
        <v>0</v>
      </c>
      <c r="K1018" s="22">
        <f>VLOOKUP(CONCATENATE($F1018," ",$G1018),AllocFactorMatrix,(K$4+1),FALSE)*$E1020</f>
        <v>0</v>
      </c>
      <c r="L1018" s="22">
        <f>VLOOKUP(CONCATENATE($F1018," ",$G1018),AllocFactorMatrix,(L$4+1),FALSE)*$E1020</f>
        <v>0</v>
      </c>
      <c r="M1018" s="22">
        <f t="shared" si="511"/>
        <v>0</v>
      </c>
      <c r="N1018" s="22">
        <f>VLOOKUP(CONCATENATE($F1018," ",$G1018),AllocFactorMatrix,(N$4+1),FALSE)*$E1020</f>
        <v>0</v>
      </c>
      <c r="O1018" s="22">
        <f>VLOOKUP(CONCATENATE($F1018," ",$G1018),AllocFactorMatrix,(O$4+1),FALSE)*$E1020</f>
        <v>0</v>
      </c>
      <c r="P1018" s="22">
        <f>VLOOKUP(CONCATENATE($F1018," ",$G1018),AllocFactorMatrix,(P$4+1),FALSE)*$E1020</f>
        <v>0</v>
      </c>
      <c r="Q1018" s="22">
        <f>VLOOKUP(CONCATENATE($F1018," ",$G1018),AllocFactorMatrix,(Q$4+1),FALSE)*$E1020</f>
        <v>0</v>
      </c>
      <c r="R1018" s="22">
        <f t="shared" si="513"/>
        <v>0</v>
      </c>
      <c r="S1018" s="22">
        <f>VLOOKUP(CONCATENATE($F1018," ",$G1018),AllocFactorMatrix,(S$4+1),FALSE)*$E1020</f>
        <v>0</v>
      </c>
      <c r="T1018" s="22">
        <f>VLOOKUP(CONCATENATE($F1018," ",$G1018),AllocFactorMatrix,(T$4+1),FALSE)*$E1020</f>
        <v>0</v>
      </c>
      <c r="U1018" s="22">
        <f>VLOOKUP(CONCATENATE($F1018," ",$G1018),AllocFactorMatrix,(U$4+1),FALSE)*$E1020</f>
        <v>0</v>
      </c>
      <c r="V1018" s="22">
        <f>VLOOKUP(CONCATENATE($F1018," ",$G1018),AllocFactorMatrix,(V$4+1),FALSE)*$E1020</f>
        <v>0</v>
      </c>
      <c r="W1018" s="22">
        <f t="shared" si="526"/>
        <v>0</v>
      </c>
      <c r="X1018" s="22">
        <f>VLOOKUP(CONCATENATE($F1018," ",$G1018),AllocFactorMatrix,(X$4+1),FALSE)*$E1020</f>
        <v>0</v>
      </c>
      <c r="Y1018" s="22">
        <f>VLOOKUP(CONCATENATE($F1018," ",$G1018),AllocFactorMatrix,(Y$4+1),FALSE)*$E1020</f>
        <v>0</v>
      </c>
      <c r="Z1018" s="22">
        <f t="shared" si="512"/>
        <v>0</v>
      </c>
      <c r="AA1018" s="22">
        <f>VLOOKUP(CONCATENATE($F1018," ",$G1018),AllocFactorMatrix,(AA$4+1),FALSE)*$E1020</f>
        <v>0</v>
      </c>
      <c r="AB1018" s="22">
        <f>VLOOKUP(CONCATENATE($F1018," ",$G1018),AllocFactorMatrix,(AB$4+1),FALSE)*$E1020</f>
        <v>0</v>
      </c>
      <c r="AC1018" s="22">
        <f>VLOOKUP(CONCATENATE($F1018," ",$G1018),AllocFactorMatrix,(AC$4+1),FALSE)*$E1020</f>
        <v>0</v>
      </c>
    </row>
    <row r="1019" spans="4:29" hidden="1" outlineLevel="1">
      <c r="F1019" s="42" t="str">
        <f>F1020</f>
        <v>RB_GUP_EPIS_D</v>
      </c>
      <c r="G1019" s="17" t="str">
        <f>$G$14</f>
        <v>CUSTOMER</v>
      </c>
      <c r="H1019" s="21">
        <f t="shared" si="521"/>
        <v>900770.63725297246</v>
      </c>
      <c r="I1019" s="22">
        <f>VLOOKUP(CONCATENATE($F1019," ",$G1019),AllocFactorMatrix,(I$4+1),FALSE)*$E1020</f>
        <v>670322.88633764395</v>
      </c>
      <c r="J1019" s="22">
        <f>VLOOKUP(CONCATENATE($F1019," ",$G1019),AllocFactorMatrix,(J$4+1),FALSE)*$E1020</f>
        <v>164951.44849381849</v>
      </c>
      <c r="K1019" s="22">
        <f>VLOOKUP(CONCATENATE($F1019," ",$G1019),AllocFactorMatrix,(K$4+1),FALSE)*$E1020</f>
        <v>1837.6438849457875</v>
      </c>
      <c r="L1019" s="22">
        <f>VLOOKUP(CONCATENATE($F1019," ",$G1019),AllocFactorMatrix,(L$4+1),FALSE)*$E1020</f>
        <v>135.7034613628816</v>
      </c>
      <c r="M1019" s="22">
        <f t="shared" si="511"/>
        <v>166924.79584012716</v>
      </c>
      <c r="N1019" s="22">
        <f>VLOOKUP(CONCATENATE($F1019," ",$G1019),AllocFactorMatrix,(N$4+1),FALSE)*$E1020</f>
        <v>3070.0172389486434</v>
      </c>
      <c r="O1019" s="22">
        <f>VLOOKUP(CONCATENATE($F1019," ",$G1019),AllocFactorMatrix,(O$4+1),FALSE)*$E1020</f>
        <v>964.67923406012994</v>
      </c>
      <c r="P1019" s="22">
        <f>VLOOKUP(CONCATENATE($F1019," ",$G1019),AllocFactorMatrix,(P$4+1),FALSE)*$E1020</f>
        <v>389.37532331882659</v>
      </c>
      <c r="Q1019" s="22">
        <f>VLOOKUP(CONCATENATE($F1019," ",$G1019),AllocFactorMatrix,(Q$4+1),FALSE)*$E1020</f>
        <v>0</v>
      </c>
      <c r="R1019" s="22">
        <f t="shared" si="513"/>
        <v>4424.0717963276002</v>
      </c>
      <c r="S1019" s="22">
        <f>VLOOKUP(CONCATENATE($F1019," ",$G1019),AllocFactorMatrix,(S$4+1),FALSE)*$E1020</f>
        <v>28.467179598538443</v>
      </c>
      <c r="T1019" s="22">
        <f>VLOOKUP(CONCATENATE($F1019," ",$G1019),AllocFactorMatrix,(T$4+1),FALSE)*$E1020</f>
        <v>708.79483587450216</v>
      </c>
      <c r="U1019" s="22">
        <f>VLOOKUP(CONCATENATE($F1019," ",$G1019),AllocFactorMatrix,(U$4+1),FALSE)*$E1020</f>
        <v>1290.5925116827959</v>
      </c>
      <c r="V1019" s="22">
        <f>VLOOKUP(CONCATENATE($F1019," ",$G1019),AllocFactorMatrix,(V$4+1),FALSE)*$E1020</f>
        <v>250.30898542947153</v>
      </c>
      <c r="W1019" s="22">
        <f t="shared" si="526"/>
        <v>2278.1635125853081</v>
      </c>
      <c r="X1019" s="22">
        <f>VLOOKUP(CONCATENATE($F1019," ",$G1019),AllocFactorMatrix,(X$4+1),FALSE)*$E1020</f>
        <v>982.11105418743045</v>
      </c>
      <c r="Y1019" s="22">
        <f>VLOOKUP(CONCATENATE($F1019," ",$G1019),AllocFactorMatrix,(Y$4+1),FALSE)*$E1020</f>
        <v>11.444937507092089</v>
      </c>
      <c r="Z1019" s="22">
        <f t="shared" si="512"/>
        <v>993.5559916945225</v>
      </c>
      <c r="AA1019" s="22">
        <f>VLOOKUP(CONCATENATE($F1019," ",$G1019),AllocFactorMatrix,(AA$4+1),FALSE)*$E1020</f>
        <v>70.408345790233341</v>
      </c>
      <c r="AB1019" s="22">
        <f>VLOOKUP(CONCATENATE($F1019," ",$G1019),AllocFactorMatrix,(AB$4+1),FALSE)*$E1020</f>
        <v>49082.647646703874</v>
      </c>
      <c r="AC1019" s="22">
        <f>VLOOKUP(CONCATENATE($F1019," ",$G1019),AllocFactorMatrix,(AC$4+1),FALSE)*$E1020</f>
        <v>6674.1077820999535</v>
      </c>
    </row>
    <row r="1020" spans="4:29" collapsed="1">
      <c r="D1020" s="17" t="s">
        <v>530</v>
      </c>
      <c r="E1020" s="42">
        <f>1233141+2098+136327</f>
        <v>1371566</v>
      </c>
      <c r="F1020" s="42" t="s">
        <v>65</v>
      </c>
      <c r="G1020" s="17" t="str">
        <f>$G$15</f>
        <v>TOTAL</v>
      </c>
      <c r="H1020" s="21">
        <f t="shared" si="521"/>
        <v>1371566.0000000002</v>
      </c>
      <c r="I1020" s="22">
        <f>VLOOKUP(CONCATENATE($F1020," ",$G1020),AllocFactorMatrix,(I$4+1),FALSE)*$E1020</f>
        <v>993294.16830534057</v>
      </c>
      <c r="J1020" s="22">
        <f>VLOOKUP(CONCATENATE($F1020," ",$G1020),AllocFactorMatrix,(J$4+1),FALSE)*$E1020</f>
        <v>240979.1991053902</v>
      </c>
      <c r="K1020" s="22">
        <f>VLOOKUP(CONCATENATE($F1020," ",$G1020),AllocFactorMatrix,(K$4+1),FALSE)*$E1020</f>
        <v>2574.9124297678782</v>
      </c>
      <c r="L1020" s="22">
        <f>VLOOKUP(CONCATENATE($F1020," ",$G1020),AllocFactorMatrix,(L$4+1),FALSE)*$E1020</f>
        <v>135.7034613628816</v>
      </c>
      <c r="M1020" s="22">
        <f t="shared" si="511"/>
        <v>243689.81499652096</v>
      </c>
      <c r="N1020" s="22">
        <f>VLOOKUP(CONCATENATE($F1020," ",$G1020),AllocFactorMatrix,(N$4+1),FALSE)*$E1020</f>
        <v>35295.444316686284</v>
      </c>
      <c r="O1020" s="22">
        <f>VLOOKUP(CONCATENATE($F1020," ",$G1020),AllocFactorMatrix,(O$4+1),FALSE)*$E1020</f>
        <v>7935.1334635206867</v>
      </c>
      <c r="P1020" s="22">
        <f>VLOOKUP(CONCATENATE($F1020," ",$G1020),AllocFactorMatrix,(P$4+1),FALSE)*$E1020</f>
        <v>389.37532331882659</v>
      </c>
      <c r="Q1020" s="22">
        <f>VLOOKUP(CONCATENATE($F1020," ",$G1020),AllocFactorMatrix,(Q$4+1),FALSE)*$E1020</f>
        <v>0</v>
      </c>
      <c r="R1020" s="22">
        <f t="shared" si="513"/>
        <v>43619.953103525797</v>
      </c>
      <c r="S1020" s="22">
        <f>VLOOKUP(CONCATENATE($F1020," ",$G1020),AllocFactorMatrix,(S$4+1),FALSE)*$E1020</f>
        <v>1356.1673356809272</v>
      </c>
      <c r="T1020" s="22">
        <f>VLOOKUP(CONCATENATE($F1020," ",$G1020),AllocFactorMatrix,(T$4+1),FALSE)*$E1020</f>
        <v>20769.587680088287</v>
      </c>
      <c r="U1020" s="22">
        <f>VLOOKUP(CONCATENATE($F1020," ",$G1020),AllocFactorMatrix,(U$4+1),FALSE)*$E1020</f>
        <v>1290.5925116827959</v>
      </c>
      <c r="V1020" s="22">
        <f>VLOOKUP(CONCATENATE($F1020," ",$G1020),AllocFactorMatrix,(V$4+1),FALSE)*$E1020</f>
        <v>250.30898542947153</v>
      </c>
      <c r="W1020" s="22">
        <f t="shared" si="526"/>
        <v>23666.65651288148</v>
      </c>
      <c r="X1020" s="22">
        <f>VLOOKUP(CONCATENATE($F1020," ",$G1020),AllocFactorMatrix,(X$4+1),FALSE)*$E1020</f>
        <v>10101.985107637751</v>
      </c>
      <c r="Y1020" s="22">
        <f>VLOOKUP(CONCATENATE($F1020," ",$G1020),AllocFactorMatrix,(Y$4+1),FALSE)*$E1020</f>
        <v>148.2851181329402</v>
      </c>
      <c r="Z1020" s="22">
        <f t="shared" si="512"/>
        <v>10250.270225770691</v>
      </c>
      <c r="AA1020" s="22">
        <f>VLOOKUP(CONCATENATE($F1020," ",$G1020),AllocFactorMatrix,(AA$4+1),FALSE)*$E1020</f>
        <v>200.66784814178575</v>
      </c>
      <c r="AB1020" s="22">
        <f>VLOOKUP(CONCATENATE($F1020," ",$G1020),AllocFactorMatrix,(AB$4+1),FALSE)*$E1020</f>
        <v>49967.538662831292</v>
      </c>
      <c r="AC1020" s="22">
        <f>VLOOKUP(CONCATENATE($F1020," ",$G1020),AllocFactorMatrix,(AC$4+1),FALSE)*$E1020</f>
        <v>6876.9303449871304</v>
      </c>
    </row>
    <row r="1021" spans="4:29" hidden="1" outlineLevel="1">
      <c r="F1021" s="42" t="str">
        <f>F1028</f>
        <v>PROD_ENERGY</v>
      </c>
      <c r="G1021" s="17" t="str">
        <f>$G$8</f>
        <v>PRODUCTION</v>
      </c>
      <c r="H1021" s="21">
        <f t="shared" si="521"/>
        <v>0</v>
      </c>
      <c r="I1021" s="22">
        <f>VLOOKUP(CONCATENATE($F1021," ",$G1021),AllocFactorMatrix,(I$4+1),FALSE)*$E1028</f>
        <v>0</v>
      </c>
      <c r="J1021" s="22">
        <f>VLOOKUP(CONCATENATE($F1021," ",$G1021),AllocFactorMatrix,(J$4+1),FALSE)*$E1028</f>
        <v>0</v>
      </c>
      <c r="K1021" s="22">
        <f>VLOOKUP(CONCATENATE($F1021," ",$G1021),AllocFactorMatrix,(K$4+1),FALSE)*$E1028</f>
        <v>0</v>
      </c>
      <c r="L1021" s="22">
        <f>VLOOKUP(CONCATENATE($F1021," ",$G1021),AllocFactorMatrix,(L$4+1),FALSE)*$E1028</f>
        <v>0</v>
      </c>
      <c r="M1021" s="22">
        <f t="shared" ref="M1021:M1036" si="527">SUBTOTAL(9,J1021:L1021)</f>
        <v>0</v>
      </c>
      <c r="N1021" s="22">
        <f>VLOOKUP(CONCATENATE($F1021," ",$G1021),AllocFactorMatrix,(N$4+1),FALSE)*$E1028</f>
        <v>0</v>
      </c>
      <c r="O1021" s="22">
        <f>VLOOKUP(CONCATENATE($F1021," ",$G1021),AllocFactorMatrix,(O$4+1),FALSE)*$E1028</f>
        <v>0</v>
      </c>
      <c r="P1021" s="22">
        <f>VLOOKUP(CONCATENATE($F1021," ",$G1021),AllocFactorMatrix,(P$4+1),FALSE)*$E1028</f>
        <v>0</v>
      </c>
      <c r="Q1021" s="22">
        <f>VLOOKUP(CONCATENATE($F1021," ",$G1021),AllocFactorMatrix,(Q$4+1),FALSE)*$E1028</f>
        <v>0</v>
      </c>
      <c r="R1021" s="22">
        <f t="shared" ref="R1021:R1036" si="528">SUBTOTAL(9,N1021:Q1021)</f>
        <v>0</v>
      </c>
      <c r="S1021" s="22">
        <f>VLOOKUP(CONCATENATE($F1021," ",$G1021),AllocFactorMatrix,(S$4+1),FALSE)*$E1028</f>
        <v>0</v>
      </c>
      <c r="T1021" s="22">
        <f>VLOOKUP(CONCATENATE($F1021," ",$G1021),AllocFactorMatrix,(T$4+1),FALSE)*$E1028</f>
        <v>0</v>
      </c>
      <c r="U1021" s="22">
        <f>VLOOKUP(CONCATENATE($F1021," ",$G1021),AllocFactorMatrix,(U$4+1),FALSE)*$E1028</f>
        <v>0</v>
      </c>
      <c r="V1021" s="22">
        <f>VLOOKUP(CONCATENATE($F1021," ",$G1021),AllocFactorMatrix,(V$4+1),FALSE)*$E1028</f>
        <v>0</v>
      </c>
      <c r="W1021" s="22">
        <f>SUBTOTAL(9,S1021:V1021)</f>
        <v>0</v>
      </c>
      <c r="X1021" s="22">
        <f>VLOOKUP(CONCATENATE($F1021," ",$G1021),AllocFactorMatrix,(X$4+1),FALSE)*$E1028</f>
        <v>0</v>
      </c>
      <c r="Y1021" s="22">
        <f>VLOOKUP(CONCATENATE($F1021," ",$G1021),AllocFactorMatrix,(Y$4+1),FALSE)*$E1028</f>
        <v>0</v>
      </c>
      <c r="Z1021" s="22">
        <f t="shared" ref="Z1021:Z1036" si="529">SUBTOTAL(9,X1021:Y1021)</f>
        <v>0</v>
      </c>
      <c r="AA1021" s="22">
        <f>VLOOKUP(CONCATENATE($F1021," ",$G1021),AllocFactorMatrix,(AA$4+1),FALSE)*$E1028</f>
        <v>0</v>
      </c>
      <c r="AB1021" s="22">
        <f>VLOOKUP(CONCATENATE($F1021," ",$G1021),AllocFactorMatrix,(AB$4+1),FALSE)*$E1028</f>
        <v>0</v>
      </c>
      <c r="AC1021" s="22">
        <f>VLOOKUP(CONCATENATE($F1021," ",$G1021),AllocFactorMatrix,(AC$4+1),FALSE)*$E1028</f>
        <v>0</v>
      </c>
    </row>
    <row r="1022" spans="4:29" hidden="1" outlineLevel="1">
      <c r="F1022" s="42" t="str">
        <f>F1028</f>
        <v>PROD_ENERGY</v>
      </c>
      <c r="G1022" s="17" t="str">
        <f>$G$9</f>
        <v>BULKTRAN</v>
      </c>
      <c r="H1022" s="21">
        <f t="shared" si="521"/>
        <v>0</v>
      </c>
      <c r="I1022" s="22">
        <f>VLOOKUP(CONCATENATE($F1022," ",$G1022),AllocFactorMatrix,(I$4+1),FALSE)*$E1028</f>
        <v>0</v>
      </c>
      <c r="J1022" s="22">
        <f>VLOOKUP(CONCATENATE($F1022," ",$G1022),AllocFactorMatrix,(J$4+1),FALSE)*$E1028</f>
        <v>0</v>
      </c>
      <c r="K1022" s="22">
        <f>VLOOKUP(CONCATENATE($F1022," ",$G1022),AllocFactorMatrix,(K$4+1),FALSE)*$E1028</f>
        <v>0</v>
      </c>
      <c r="L1022" s="22">
        <f>VLOOKUP(CONCATENATE($F1022," ",$G1022),AllocFactorMatrix,(L$4+1),FALSE)*$E1028</f>
        <v>0</v>
      </c>
      <c r="M1022" s="22">
        <f t="shared" si="527"/>
        <v>0</v>
      </c>
      <c r="N1022" s="22">
        <f>VLOOKUP(CONCATENATE($F1022," ",$G1022),AllocFactorMatrix,(N$4+1),FALSE)*$E1028</f>
        <v>0</v>
      </c>
      <c r="O1022" s="22">
        <f>VLOOKUP(CONCATENATE($F1022," ",$G1022),AllocFactorMatrix,(O$4+1),FALSE)*$E1028</f>
        <v>0</v>
      </c>
      <c r="P1022" s="22">
        <f>VLOOKUP(CONCATENATE($F1022," ",$G1022),AllocFactorMatrix,(P$4+1),FALSE)*$E1028</f>
        <v>0</v>
      </c>
      <c r="Q1022" s="22">
        <f>VLOOKUP(CONCATENATE($F1022," ",$G1022),AllocFactorMatrix,(Q$4+1),FALSE)*$E1028</f>
        <v>0</v>
      </c>
      <c r="R1022" s="22">
        <f t="shared" si="528"/>
        <v>0</v>
      </c>
      <c r="S1022" s="22">
        <f>VLOOKUP(CONCATENATE($F1022," ",$G1022),AllocFactorMatrix,(S$4+1),FALSE)*$E1028</f>
        <v>0</v>
      </c>
      <c r="T1022" s="22">
        <f>VLOOKUP(CONCATENATE($F1022," ",$G1022),AllocFactorMatrix,(T$4+1),FALSE)*$E1028</f>
        <v>0</v>
      </c>
      <c r="U1022" s="22">
        <f>VLOOKUP(CONCATENATE($F1022," ",$G1022),AllocFactorMatrix,(U$4+1),FALSE)*$E1028</f>
        <v>0</v>
      </c>
      <c r="V1022" s="22">
        <f>VLOOKUP(CONCATENATE($F1022," ",$G1022),AllocFactorMatrix,(V$4+1),FALSE)*$E1028</f>
        <v>0</v>
      </c>
      <c r="W1022" s="22">
        <f t="shared" ref="W1022:W1028" si="530">SUBTOTAL(9,S1022:V1022)</f>
        <v>0</v>
      </c>
      <c r="X1022" s="22">
        <f>VLOOKUP(CONCATENATE($F1022," ",$G1022),AllocFactorMatrix,(X$4+1),FALSE)*$E1028</f>
        <v>0</v>
      </c>
      <c r="Y1022" s="22">
        <f>VLOOKUP(CONCATENATE($F1022," ",$G1022),AllocFactorMatrix,(Y$4+1),FALSE)*$E1028</f>
        <v>0</v>
      </c>
      <c r="Z1022" s="22">
        <f t="shared" si="529"/>
        <v>0</v>
      </c>
      <c r="AA1022" s="22">
        <f>VLOOKUP(CONCATENATE($F1022," ",$G1022),AllocFactorMatrix,(AA$4+1),FALSE)*$E1028</f>
        <v>0</v>
      </c>
      <c r="AB1022" s="22">
        <f>VLOOKUP(CONCATENATE($F1022," ",$G1022),AllocFactorMatrix,(AB$4+1),FALSE)*$E1028</f>
        <v>0</v>
      </c>
      <c r="AC1022" s="22">
        <f>VLOOKUP(CONCATENATE($F1022," ",$G1022),AllocFactorMatrix,(AC$4+1),FALSE)*$E1028</f>
        <v>0</v>
      </c>
    </row>
    <row r="1023" spans="4:29" hidden="1" outlineLevel="1">
      <c r="F1023" s="42" t="str">
        <f>F1028</f>
        <v>PROD_ENERGY</v>
      </c>
      <c r="G1023" s="17" t="str">
        <f>$G$10</f>
        <v>SUBTRAN</v>
      </c>
      <c r="H1023" s="21">
        <f t="shared" si="521"/>
        <v>0</v>
      </c>
      <c r="I1023" s="22">
        <f>VLOOKUP(CONCATENATE($F1023," ",$G1023),AllocFactorMatrix,(I$4+1),FALSE)*$E1028</f>
        <v>0</v>
      </c>
      <c r="J1023" s="22">
        <f>VLOOKUP(CONCATENATE($F1023," ",$G1023),AllocFactorMatrix,(J$4+1),FALSE)*$E1028</f>
        <v>0</v>
      </c>
      <c r="K1023" s="22">
        <f>VLOOKUP(CONCATENATE($F1023," ",$G1023),AllocFactorMatrix,(K$4+1),FALSE)*$E1028</f>
        <v>0</v>
      </c>
      <c r="L1023" s="22">
        <f>VLOOKUP(CONCATENATE($F1023," ",$G1023),AllocFactorMatrix,(L$4+1),FALSE)*$E1028</f>
        <v>0</v>
      </c>
      <c r="M1023" s="22">
        <f t="shared" si="527"/>
        <v>0</v>
      </c>
      <c r="N1023" s="22">
        <f>VLOOKUP(CONCATENATE($F1023," ",$G1023),AllocFactorMatrix,(N$4+1),FALSE)*$E1028</f>
        <v>0</v>
      </c>
      <c r="O1023" s="22">
        <f>VLOOKUP(CONCATENATE($F1023," ",$G1023),AllocFactorMatrix,(O$4+1),FALSE)*$E1028</f>
        <v>0</v>
      </c>
      <c r="P1023" s="22">
        <f>VLOOKUP(CONCATENATE($F1023," ",$G1023),AllocFactorMatrix,(P$4+1),FALSE)*$E1028</f>
        <v>0</v>
      </c>
      <c r="Q1023" s="22">
        <f>VLOOKUP(CONCATENATE($F1023," ",$G1023),AllocFactorMatrix,(Q$4+1),FALSE)*$E1028</f>
        <v>0</v>
      </c>
      <c r="R1023" s="22">
        <f t="shared" si="528"/>
        <v>0</v>
      </c>
      <c r="S1023" s="22">
        <f>VLOOKUP(CONCATENATE($F1023," ",$G1023),AllocFactorMatrix,(S$4+1),FALSE)*$E1028</f>
        <v>0</v>
      </c>
      <c r="T1023" s="22">
        <f>VLOOKUP(CONCATENATE($F1023," ",$G1023),AllocFactorMatrix,(T$4+1),FALSE)*$E1028</f>
        <v>0</v>
      </c>
      <c r="U1023" s="22">
        <f>VLOOKUP(CONCATENATE($F1023," ",$G1023),AllocFactorMatrix,(U$4+1),FALSE)*$E1028</f>
        <v>0</v>
      </c>
      <c r="V1023" s="22">
        <f>VLOOKUP(CONCATENATE($F1023," ",$G1023),AllocFactorMatrix,(V$4+1),FALSE)*$E1028</f>
        <v>0</v>
      </c>
      <c r="W1023" s="22">
        <f t="shared" si="530"/>
        <v>0</v>
      </c>
      <c r="X1023" s="22">
        <f>VLOOKUP(CONCATENATE($F1023," ",$G1023),AllocFactorMatrix,(X$4+1),FALSE)*$E1028</f>
        <v>0</v>
      </c>
      <c r="Y1023" s="22">
        <f>VLOOKUP(CONCATENATE($F1023," ",$G1023),AllocFactorMatrix,(Y$4+1),FALSE)*$E1028</f>
        <v>0</v>
      </c>
      <c r="Z1023" s="22">
        <f t="shared" si="529"/>
        <v>0</v>
      </c>
      <c r="AA1023" s="22">
        <f>VLOOKUP(CONCATENATE($F1023," ",$G1023),AllocFactorMatrix,(AA$4+1),FALSE)*$E1028</f>
        <v>0</v>
      </c>
      <c r="AB1023" s="22">
        <f>VLOOKUP(CONCATENATE($F1023," ",$G1023),AllocFactorMatrix,(AB$4+1),FALSE)*$E1028</f>
        <v>0</v>
      </c>
      <c r="AC1023" s="22">
        <f>VLOOKUP(CONCATENATE($F1023," ",$G1023),AllocFactorMatrix,(AC$4+1),FALSE)*$E1028</f>
        <v>0</v>
      </c>
    </row>
    <row r="1024" spans="4:29" hidden="1" outlineLevel="1">
      <c r="F1024" s="42" t="str">
        <f>F1028</f>
        <v>PROD_ENERGY</v>
      </c>
      <c r="G1024" s="17" t="str">
        <f>$G$11</f>
        <v>DISTPRI</v>
      </c>
      <c r="H1024" s="21">
        <f t="shared" si="521"/>
        <v>0</v>
      </c>
      <c r="I1024" s="22">
        <f>VLOOKUP(CONCATENATE($F1024," ",$G1024),AllocFactorMatrix,(I$4+1),FALSE)*$E1028</f>
        <v>0</v>
      </c>
      <c r="J1024" s="22">
        <f>VLOOKUP(CONCATENATE($F1024," ",$G1024),AllocFactorMatrix,(J$4+1),FALSE)*$E1028</f>
        <v>0</v>
      </c>
      <c r="K1024" s="22">
        <f>VLOOKUP(CONCATENATE($F1024," ",$G1024),AllocFactorMatrix,(K$4+1),FALSE)*$E1028</f>
        <v>0</v>
      </c>
      <c r="L1024" s="22">
        <f>VLOOKUP(CONCATENATE($F1024," ",$G1024),AllocFactorMatrix,(L$4+1),FALSE)*$E1028</f>
        <v>0</v>
      </c>
      <c r="M1024" s="22">
        <f t="shared" si="527"/>
        <v>0</v>
      </c>
      <c r="N1024" s="22">
        <f>VLOOKUP(CONCATENATE($F1024," ",$G1024),AllocFactorMatrix,(N$4+1),FALSE)*$E1028</f>
        <v>0</v>
      </c>
      <c r="O1024" s="22">
        <f>VLOOKUP(CONCATENATE($F1024," ",$G1024),AllocFactorMatrix,(O$4+1),FALSE)*$E1028</f>
        <v>0</v>
      </c>
      <c r="P1024" s="22">
        <f>VLOOKUP(CONCATENATE($F1024," ",$G1024),AllocFactorMatrix,(P$4+1),FALSE)*$E1028</f>
        <v>0</v>
      </c>
      <c r="Q1024" s="22">
        <f>VLOOKUP(CONCATENATE($F1024," ",$G1024),AllocFactorMatrix,(Q$4+1),FALSE)*$E1028</f>
        <v>0</v>
      </c>
      <c r="R1024" s="22">
        <f t="shared" si="528"/>
        <v>0</v>
      </c>
      <c r="S1024" s="22">
        <f>VLOOKUP(CONCATENATE($F1024," ",$G1024),AllocFactorMatrix,(S$4+1),FALSE)*$E1028</f>
        <v>0</v>
      </c>
      <c r="T1024" s="22">
        <f>VLOOKUP(CONCATENATE($F1024," ",$G1024),AllocFactorMatrix,(T$4+1),FALSE)*$E1028</f>
        <v>0</v>
      </c>
      <c r="U1024" s="22">
        <f>VLOOKUP(CONCATENATE($F1024," ",$G1024),AllocFactorMatrix,(U$4+1),FALSE)*$E1028</f>
        <v>0</v>
      </c>
      <c r="V1024" s="22">
        <f>VLOOKUP(CONCATENATE($F1024," ",$G1024),AllocFactorMatrix,(V$4+1),FALSE)*$E1028</f>
        <v>0</v>
      </c>
      <c r="W1024" s="22">
        <f t="shared" si="530"/>
        <v>0</v>
      </c>
      <c r="X1024" s="22">
        <f>VLOOKUP(CONCATENATE($F1024," ",$G1024),AllocFactorMatrix,(X$4+1),FALSE)*$E1028</f>
        <v>0</v>
      </c>
      <c r="Y1024" s="22">
        <f>VLOOKUP(CONCATENATE($F1024," ",$G1024),AllocFactorMatrix,(Y$4+1),FALSE)*$E1028</f>
        <v>0</v>
      </c>
      <c r="Z1024" s="22">
        <f t="shared" si="529"/>
        <v>0</v>
      </c>
      <c r="AA1024" s="22">
        <f>VLOOKUP(CONCATENATE($F1024," ",$G1024),AllocFactorMatrix,(AA$4+1),FALSE)*$E1028</f>
        <v>0</v>
      </c>
      <c r="AB1024" s="22">
        <f>VLOOKUP(CONCATENATE($F1024," ",$G1024),AllocFactorMatrix,(AB$4+1),FALSE)*$E1028</f>
        <v>0</v>
      </c>
      <c r="AC1024" s="22">
        <f>VLOOKUP(CONCATENATE($F1024," ",$G1024),AllocFactorMatrix,(AC$4+1),FALSE)*$E1028</f>
        <v>0</v>
      </c>
    </row>
    <row r="1025" spans="4:29" hidden="1" outlineLevel="1">
      <c r="F1025" s="42" t="str">
        <f>F1028</f>
        <v>PROD_ENERGY</v>
      </c>
      <c r="G1025" s="17" t="str">
        <f>$G$12</f>
        <v>DISTSEC</v>
      </c>
      <c r="H1025" s="21">
        <f t="shared" si="521"/>
        <v>0</v>
      </c>
      <c r="I1025" s="22">
        <f>VLOOKUP(CONCATENATE($F1025," ",$G1025),AllocFactorMatrix,(I$4+1),FALSE)*$E1028</f>
        <v>0</v>
      </c>
      <c r="J1025" s="22">
        <f>VLOOKUP(CONCATENATE($F1025," ",$G1025),AllocFactorMatrix,(J$4+1),FALSE)*$E1028</f>
        <v>0</v>
      </c>
      <c r="K1025" s="22">
        <f>VLOOKUP(CONCATENATE($F1025," ",$G1025),AllocFactorMatrix,(K$4+1),FALSE)*$E1028</f>
        <v>0</v>
      </c>
      <c r="L1025" s="22">
        <f>VLOOKUP(CONCATENATE($F1025," ",$G1025),AllocFactorMatrix,(L$4+1),FALSE)*$E1028</f>
        <v>0</v>
      </c>
      <c r="M1025" s="22">
        <f t="shared" si="527"/>
        <v>0</v>
      </c>
      <c r="N1025" s="22">
        <f>VLOOKUP(CONCATENATE($F1025," ",$G1025),AllocFactorMatrix,(N$4+1),FALSE)*$E1028</f>
        <v>0</v>
      </c>
      <c r="O1025" s="22">
        <f>VLOOKUP(CONCATENATE($F1025," ",$G1025),AllocFactorMatrix,(O$4+1),FALSE)*$E1028</f>
        <v>0</v>
      </c>
      <c r="P1025" s="22">
        <f>VLOOKUP(CONCATENATE($F1025," ",$G1025),AllocFactorMatrix,(P$4+1),FALSE)*$E1028</f>
        <v>0</v>
      </c>
      <c r="Q1025" s="22">
        <f>VLOOKUP(CONCATENATE($F1025," ",$G1025),AllocFactorMatrix,(Q$4+1),FALSE)*$E1028</f>
        <v>0</v>
      </c>
      <c r="R1025" s="22">
        <f t="shared" si="528"/>
        <v>0</v>
      </c>
      <c r="S1025" s="22">
        <f>VLOOKUP(CONCATENATE($F1025," ",$G1025),AllocFactorMatrix,(S$4+1),FALSE)*$E1028</f>
        <v>0</v>
      </c>
      <c r="T1025" s="22">
        <f>VLOOKUP(CONCATENATE($F1025," ",$G1025),AllocFactorMatrix,(T$4+1),FALSE)*$E1028</f>
        <v>0</v>
      </c>
      <c r="U1025" s="22">
        <f>VLOOKUP(CONCATENATE($F1025," ",$G1025),AllocFactorMatrix,(U$4+1),FALSE)*$E1028</f>
        <v>0</v>
      </c>
      <c r="V1025" s="22">
        <f>VLOOKUP(CONCATENATE($F1025," ",$G1025),AllocFactorMatrix,(V$4+1),FALSE)*$E1028</f>
        <v>0</v>
      </c>
      <c r="W1025" s="22">
        <f t="shared" si="530"/>
        <v>0</v>
      </c>
      <c r="X1025" s="22">
        <f>VLOOKUP(CONCATENATE($F1025," ",$G1025),AllocFactorMatrix,(X$4+1),FALSE)*$E1028</f>
        <v>0</v>
      </c>
      <c r="Y1025" s="22">
        <f>VLOOKUP(CONCATENATE($F1025," ",$G1025),AllocFactorMatrix,(Y$4+1),FALSE)*$E1028</f>
        <v>0</v>
      </c>
      <c r="Z1025" s="22">
        <f t="shared" si="529"/>
        <v>0</v>
      </c>
      <c r="AA1025" s="22">
        <f>VLOOKUP(CONCATENATE($F1025," ",$G1025),AllocFactorMatrix,(AA$4+1),FALSE)*$E1028</f>
        <v>0</v>
      </c>
      <c r="AB1025" s="22">
        <f>VLOOKUP(CONCATENATE($F1025," ",$G1025),AllocFactorMatrix,(AB$4+1),FALSE)*$E1028</f>
        <v>0</v>
      </c>
      <c r="AC1025" s="22">
        <f>VLOOKUP(CONCATENATE($F1025," ",$G1025),AllocFactorMatrix,(AC$4+1),FALSE)*$E1028</f>
        <v>0</v>
      </c>
    </row>
    <row r="1026" spans="4:29" hidden="1" outlineLevel="1">
      <c r="F1026" s="42" t="str">
        <f>F1028</f>
        <v>PROD_ENERGY</v>
      </c>
      <c r="G1026" s="17" t="str">
        <f>$G$13</f>
        <v>ENERGY</v>
      </c>
      <c r="H1026" s="21">
        <f t="shared" si="521"/>
        <v>0</v>
      </c>
      <c r="I1026" s="22">
        <f>VLOOKUP(CONCATENATE($F1026," ",$G1026),AllocFactorMatrix,(I$4+1),FALSE)*$E1028</f>
        <v>0</v>
      </c>
      <c r="J1026" s="22">
        <f>VLOOKUP(CONCATENATE($F1026," ",$G1026),AllocFactorMatrix,(J$4+1),FALSE)*$E1028</f>
        <v>0</v>
      </c>
      <c r="K1026" s="22">
        <f>VLOOKUP(CONCATENATE($F1026," ",$G1026),AllocFactorMatrix,(K$4+1),FALSE)*$E1028</f>
        <v>0</v>
      </c>
      <c r="L1026" s="22">
        <f>VLOOKUP(CONCATENATE($F1026," ",$G1026),AllocFactorMatrix,(L$4+1),FALSE)*$E1028</f>
        <v>0</v>
      </c>
      <c r="M1026" s="22">
        <f t="shared" si="527"/>
        <v>0</v>
      </c>
      <c r="N1026" s="22">
        <f>VLOOKUP(CONCATENATE($F1026," ",$G1026),AllocFactorMatrix,(N$4+1),FALSE)*$E1028</f>
        <v>0</v>
      </c>
      <c r="O1026" s="22">
        <f>VLOOKUP(CONCATENATE($F1026," ",$G1026),AllocFactorMatrix,(O$4+1),FALSE)*$E1028</f>
        <v>0</v>
      </c>
      <c r="P1026" s="22">
        <f>VLOOKUP(CONCATENATE($F1026," ",$G1026),AllocFactorMatrix,(P$4+1),FALSE)*$E1028</f>
        <v>0</v>
      </c>
      <c r="Q1026" s="22">
        <f>VLOOKUP(CONCATENATE($F1026," ",$G1026),AllocFactorMatrix,(Q$4+1),FALSE)*$E1028</f>
        <v>0</v>
      </c>
      <c r="R1026" s="22">
        <f t="shared" si="528"/>
        <v>0</v>
      </c>
      <c r="S1026" s="22">
        <f>VLOOKUP(CONCATENATE($F1026," ",$G1026),AllocFactorMatrix,(S$4+1),FALSE)*$E1028</f>
        <v>0</v>
      </c>
      <c r="T1026" s="22">
        <f>VLOOKUP(CONCATENATE($F1026," ",$G1026),AllocFactorMatrix,(T$4+1),FALSE)*$E1028</f>
        <v>0</v>
      </c>
      <c r="U1026" s="22">
        <f>VLOOKUP(CONCATENATE($F1026," ",$G1026),AllocFactorMatrix,(U$4+1),FALSE)*$E1028</f>
        <v>0</v>
      </c>
      <c r="V1026" s="22">
        <f>VLOOKUP(CONCATENATE($F1026," ",$G1026),AllocFactorMatrix,(V$4+1),FALSE)*$E1028</f>
        <v>0</v>
      </c>
      <c r="W1026" s="22">
        <f t="shared" si="530"/>
        <v>0</v>
      </c>
      <c r="X1026" s="22">
        <f>VLOOKUP(CONCATENATE($F1026," ",$G1026),AllocFactorMatrix,(X$4+1),FALSE)*$E1028</f>
        <v>0</v>
      </c>
      <c r="Y1026" s="22">
        <f>VLOOKUP(CONCATENATE($F1026," ",$G1026),AllocFactorMatrix,(Y$4+1),FALSE)*$E1028</f>
        <v>0</v>
      </c>
      <c r="Z1026" s="22">
        <f t="shared" si="529"/>
        <v>0</v>
      </c>
      <c r="AA1026" s="22">
        <f>VLOOKUP(CONCATENATE($F1026," ",$G1026),AllocFactorMatrix,(AA$4+1),FALSE)*$E1028</f>
        <v>0</v>
      </c>
      <c r="AB1026" s="22">
        <f>VLOOKUP(CONCATENATE($F1026," ",$G1026),AllocFactorMatrix,(AB$4+1),FALSE)*$E1028</f>
        <v>0</v>
      </c>
      <c r="AC1026" s="22">
        <f>VLOOKUP(CONCATENATE($F1026," ",$G1026),AllocFactorMatrix,(AC$4+1),FALSE)*$E1028</f>
        <v>0</v>
      </c>
    </row>
    <row r="1027" spans="4:29" hidden="1" outlineLevel="1">
      <c r="F1027" s="42" t="str">
        <f>F1028</f>
        <v>PROD_ENERGY</v>
      </c>
      <c r="G1027" s="17" t="str">
        <f>$G$14</f>
        <v>CUSTOMER</v>
      </c>
      <c r="H1027" s="21">
        <f t="shared" si="521"/>
        <v>0</v>
      </c>
      <c r="I1027" s="22">
        <f>VLOOKUP(CONCATENATE($F1027," ",$G1027),AllocFactorMatrix,(I$4+1),FALSE)*$E1028</f>
        <v>0</v>
      </c>
      <c r="J1027" s="22">
        <f>VLOOKUP(CONCATENATE($F1027," ",$G1027),AllocFactorMatrix,(J$4+1),FALSE)*$E1028</f>
        <v>0</v>
      </c>
      <c r="K1027" s="22">
        <f>VLOOKUP(CONCATENATE($F1027," ",$G1027),AllocFactorMatrix,(K$4+1),FALSE)*$E1028</f>
        <v>0</v>
      </c>
      <c r="L1027" s="22">
        <f>VLOOKUP(CONCATENATE($F1027," ",$G1027),AllocFactorMatrix,(L$4+1),FALSE)*$E1028</f>
        <v>0</v>
      </c>
      <c r="M1027" s="22">
        <f t="shared" si="527"/>
        <v>0</v>
      </c>
      <c r="N1027" s="22">
        <f>VLOOKUP(CONCATENATE($F1027," ",$G1027),AllocFactorMatrix,(N$4+1),FALSE)*$E1028</f>
        <v>0</v>
      </c>
      <c r="O1027" s="22">
        <f>VLOOKUP(CONCATENATE($F1027," ",$G1027),AllocFactorMatrix,(O$4+1),FALSE)*$E1028</f>
        <v>0</v>
      </c>
      <c r="P1027" s="22">
        <f>VLOOKUP(CONCATENATE($F1027," ",$G1027),AllocFactorMatrix,(P$4+1),FALSE)*$E1028</f>
        <v>0</v>
      </c>
      <c r="Q1027" s="22">
        <f>VLOOKUP(CONCATENATE($F1027," ",$G1027),AllocFactorMatrix,(Q$4+1),FALSE)*$E1028</f>
        <v>0</v>
      </c>
      <c r="R1027" s="22">
        <f t="shared" si="528"/>
        <v>0</v>
      </c>
      <c r="S1027" s="22">
        <f>VLOOKUP(CONCATENATE($F1027," ",$G1027),AllocFactorMatrix,(S$4+1),FALSE)*$E1028</f>
        <v>0</v>
      </c>
      <c r="T1027" s="22">
        <f>VLOOKUP(CONCATENATE($F1027," ",$G1027),AllocFactorMatrix,(T$4+1),FALSE)*$E1028</f>
        <v>0</v>
      </c>
      <c r="U1027" s="22">
        <f>VLOOKUP(CONCATENATE($F1027," ",$G1027),AllocFactorMatrix,(U$4+1),FALSE)*$E1028</f>
        <v>0</v>
      </c>
      <c r="V1027" s="22">
        <f>VLOOKUP(CONCATENATE($F1027," ",$G1027),AllocFactorMatrix,(V$4+1),FALSE)*$E1028</f>
        <v>0</v>
      </c>
      <c r="W1027" s="22">
        <f t="shared" si="530"/>
        <v>0</v>
      </c>
      <c r="X1027" s="22">
        <f>VLOOKUP(CONCATENATE($F1027," ",$G1027),AllocFactorMatrix,(X$4+1),FALSE)*$E1028</f>
        <v>0</v>
      </c>
      <c r="Y1027" s="22">
        <f>VLOOKUP(CONCATENATE($F1027," ",$G1027),AllocFactorMatrix,(Y$4+1),FALSE)*$E1028</f>
        <v>0</v>
      </c>
      <c r="Z1027" s="22">
        <f t="shared" si="529"/>
        <v>0</v>
      </c>
      <c r="AA1027" s="22">
        <f>VLOOKUP(CONCATENATE($F1027," ",$G1027),AllocFactorMatrix,(AA$4+1),FALSE)*$E1028</f>
        <v>0</v>
      </c>
      <c r="AB1027" s="22">
        <f>VLOOKUP(CONCATENATE($F1027," ",$G1027),AllocFactorMatrix,(AB$4+1),FALSE)*$E1028</f>
        <v>0</v>
      </c>
      <c r="AC1027" s="22">
        <f>VLOOKUP(CONCATENATE($F1027," ",$G1027),AllocFactorMatrix,(AC$4+1),FALSE)*$E1028</f>
        <v>0</v>
      </c>
    </row>
    <row r="1028" spans="4:29" collapsed="1">
      <c r="D1028" s="39" t="s">
        <v>531</v>
      </c>
      <c r="E1028" s="42">
        <v>0</v>
      </c>
      <c r="F1028" s="42" t="s">
        <v>31</v>
      </c>
      <c r="G1028" s="17" t="str">
        <f>$G$15</f>
        <v>TOTAL</v>
      </c>
      <c r="H1028" s="21">
        <f t="shared" si="521"/>
        <v>0</v>
      </c>
      <c r="I1028" s="22">
        <f>VLOOKUP(CONCATENATE($F1028," ",$G1028),AllocFactorMatrix,(I$4+1),FALSE)*$E1028</f>
        <v>0</v>
      </c>
      <c r="J1028" s="22">
        <f>VLOOKUP(CONCATENATE($F1028," ",$G1028),AllocFactorMatrix,(J$4+1),FALSE)*$E1028</f>
        <v>0</v>
      </c>
      <c r="K1028" s="22">
        <f>VLOOKUP(CONCATENATE($F1028," ",$G1028),AllocFactorMatrix,(K$4+1),FALSE)*$E1028</f>
        <v>0</v>
      </c>
      <c r="L1028" s="22">
        <f>VLOOKUP(CONCATENATE($F1028," ",$G1028),AllocFactorMatrix,(L$4+1),FALSE)*$E1028</f>
        <v>0</v>
      </c>
      <c r="M1028" s="22">
        <f t="shared" si="527"/>
        <v>0</v>
      </c>
      <c r="N1028" s="22">
        <f>VLOOKUP(CONCATENATE($F1028," ",$G1028),AllocFactorMatrix,(N$4+1),FALSE)*$E1028</f>
        <v>0</v>
      </c>
      <c r="O1028" s="22">
        <f>VLOOKUP(CONCATENATE($F1028," ",$G1028),AllocFactorMatrix,(O$4+1),FALSE)*$E1028</f>
        <v>0</v>
      </c>
      <c r="P1028" s="22">
        <f>VLOOKUP(CONCATENATE($F1028," ",$G1028),AllocFactorMatrix,(P$4+1),FALSE)*$E1028</f>
        <v>0</v>
      </c>
      <c r="Q1028" s="22">
        <f>VLOOKUP(CONCATENATE($F1028," ",$G1028),AllocFactorMatrix,(Q$4+1),FALSE)*$E1028</f>
        <v>0</v>
      </c>
      <c r="R1028" s="22">
        <f t="shared" si="528"/>
        <v>0</v>
      </c>
      <c r="S1028" s="22">
        <f>VLOOKUP(CONCATENATE($F1028," ",$G1028),AllocFactorMatrix,(S$4+1),FALSE)*$E1028</f>
        <v>0</v>
      </c>
      <c r="T1028" s="22">
        <f>VLOOKUP(CONCATENATE($F1028," ",$G1028),AllocFactorMatrix,(T$4+1),FALSE)*$E1028</f>
        <v>0</v>
      </c>
      <c r="U1028" s="22">
        <f>VLOOKUP(CONCATENATE($F1028," ",$G1028),AllocFactorMatrix,(U$4+1),FALSE)*$E1028</f>
        <v>0</v>
      </c>
      <c r="V1028" s="22">
        <f>VLOOKUP(CONCATENATE($F1028," ",$G1028),AllocFactorMatrix,(V$4+1),FALSE)*$E1028</f>
        <v>0</v>
      </c>
      <c r="W1028" s="22">
        <f t="shared" si="530"/>
        <v>0</v>
      </c>
      <c r="X1028" s="22">
        <f>VLOOKUP(CONCATENATE($F1028," ",$G1028),AllocFactorMatrix,(X$4+1),FALSE)*$E1028</f>
        <v>0</v>
      </c>
      <c r="Y1028" s="22">
        <f>VLOOKUP(CONCATENATE($F1028," ",$G1028),AllocFactorMatrix,(Y$4+1),FALSE)*$E1028</f>
        <v>0</v>
      </c>
      <c r="Z1028" s="22">
        <f t="shared" si="529"/>
        <v>0</v>
      </c>
      <c r="AA1028" s="22">
        <f>VLOOKUP(CONCATENATE($F1028," ",$G1028),AllocFactorMatrix,(AA$4+1),FALSE)*$E1028</f>
        <v>0</v>
      </c>
      <c r="AB1028" s="22">
        <f>VLOOKUP(CONCATENATE($F1028," ",$G1028),AllocFactorMatrix,(AB$4+1),FALSE)*$E1028</f>
        <v>0</v>
      </c>
      <c r="AC1028" s="22">
        <f>VLOOKUP(CONCATENATE($F1028," ",$G1028),AllocFactorMatrix,(AC$4+1),FALSE)*$E1028</f>
        <v>0</v>
      </c>
    </row>
    <row r="1029" spans="4:29" hidden="1" outlineLevel="1">
      <c r="F1029" s="42" t="str">
        <f>F1036</f>
        <v>TRANS_TOTAL</v>
      </c>
      <c r="G1029" s="17" t="str">
        <f>$G$8</f>
        <v>PRODUCTION</v>
      </c>
      <c r="H1029" s="21">
        <f t="shared" si="521"/>
        <v>0</v>
      </c>
      <c r="I1029" s="22">
        <f>VLOOKUP(CONCATENATE($F1029," ",$G1029),AllocFactorMatrix,(I$4+1),FALSE)*$E1036</f>
        <v>0</v>
      </c>
      <c r="J1029" s="22">
        <f>VLOOKUP(CONCATENATE($F1029," ",$G1029),AllocFactorMatrix,(J$4+1),FALSE)*$E1036</f>
        <v>0</v>
      </c>
      <c r="K1029" s="22">
        <f>VLOOKUP(CONCATENATE($F1029," ",$G1029),AllocFactorMatrix,(K$4+1),FALSE)*$E1036</f>
        <v>0</v>
      </c>
      <c r="L1029" s="22">
        <f>VLOOKUP(CONCATENATE($F1029," ",$G1029),AllocFactorMatrix,(L$4+1),FALSE)*$E1036</f>
        <v>0</v>
      </c>
      <c r="M1029" s="22">
        <f t="shared" si="527"/>
        <v>0</v>
      </c>
      <c r="N1029" s="22">
        <f>VLOOKUP(CONCATENATE($F1029," ",$G1029),AllocFactorMatrix,(N$4+1),FALSE)*$E1036</f>
        <v>0</v>
      </c>
      <c r="O1029" s="22">
        <f>VLOOKUP(CONCATENATE($F1029," ",$G1029),AllocFactorMatrix,(O$4+1),FALSE)*$E1036</f>
        <v>0</v>
      </c>
      <c r="P1029" s="22">
        <f>VLOOKUP(CONCATENATE($F1029," ",$G1029),AllocFactorMatrix,(P$4+1),FALSE)*$E1036</f>
        <v>0</v>
      </c>
      <c r="Q1029" s="22">
        <f>VLOOKUP(CONCATENATE($F1029," ",$G1029),AllocFactorMatrix,(Q$4+1),FALSE)*$E1036</f>
        <v>0</v>
      </c>
      <c r="R1029" s="22">
        <f t="shared" si="528"/>
        <v>0</v>
      </c>
      <c r="S1029" s="22">
        <f>VLOOKUP(CONCATENATE($F1029," ",$G1029),AllocFactorMatrix,(S$4+1),FALSE)*$E1036</f>
        <v>0</v>
      </c>
      <c r="T1029" s="22">
        <f>VLOOKUP(CONCATENATE($F1029," ",$G1029),AllocFactorMatrix,(T$4+1),FALSE)*$E1036</f>
        <v>0</v>
      </c>
      <c r="U1029" s="22">
        <f>VLOOKUP(CONCATENATE($F1029," ",$G1029),AllocFactorMatrix,(U$4+1),FALSE)*$E1036</f>
        <v>0</v>
      </c>
      <c r="V1029" s="22">
        <f>VLOOKUP(CONCATENATE($F1029," ",$G1029),AllocFactorMatrix,(V$4+1),FALSE)*$E1036</f>
        <v>0</v>
      </c>
      <c r="W1029" s="22">
        <f>SUBTOTAL(9,S1029:V1029)</f>
        <v>0</v>
      </c>
      <c r="X1029" s="22">
        <f>VLOOKUP(CONCATENATE($F1029," ",$G1029),AllocFactorMatrix,(X$4+1),FALSE)*$E1036</f>
        <v>0</v>
      </c>
      <c r="Y1029" s="22">
        <f>VLOOKUP(CONCATENATE($F1029," ",$G1029),AllocFactorMatrix,(Y$4+1),FALSE)*$E1036</f>
        <v>0</v>
      </c>
      <c r="Z1029" s="22">
        <f t="shared" si="529"/>
        <v>0</v>
      </c>
      <c r="AA1029" s="22">
        <f>VLOOKUP(CONCATENATE($F1029," ",$G1029),AllocFactorMatrix,(AA$4+1),FALSE)*$E1036</f>
        <v>0</v>
      </c>
      <c r="AB1029" s="22">
        <f>VLOOKUP(CONCATENATE($F1029," ",$G1029),AllocFactorMatrix,(AB$4+1),FALSE)*$E1036</f>
        <v>0</v>
      </c>
      <c r="AC1029" s="22">
        <f>VLOOKUP(CONCATENATE($F1029," ",$G1029),AllocFactorMatrix,(AC$4+1),FALSE)*$E1036</f>
        <v>0</v>
      </c>
    </row>
    <row r="1030" spans="4:29" hidden="1" outlineLevel="1">
      <c r="F1030" s="42" t="str">
        <f>F1036</f>
        <v>TRANS_TOTAL</v>
      </c>
      <c r="G1030" s="17" t="str">
        <f>$G$9</f>
        <v>BULKTRAN</v>
      </c>
      <c r="H1030" s="21">
        <f t="shared" si="521"/>
        <v>64542244.112100005</v>
      </c>
      <c r="I1030" s="22">
        <f>VLOOKUP(CONCATENATE($F1030," ",$G1030),AllocFactorMatrix,(I$4+1),FALSE)*$E1036</f>
        <v>32000597.776124269</v>
      </c>
      <c r="J1030" s="22">
        <f>VLOOKUP(CONCATENATE($F1030," ",$G1030),AllocFactorMatrix,(J$4+1),FALSE)*$E1036</f>
        <v>8002321.367403754</v>
      </c>
      <c r="K1030" s="22">
        <f>VLOOKUP(CONCATENATE($F1030," ",$G1030),AllocFactorMatrix,(K$4+1),FALSE)*$E1036</f>
        <v>101420.12297515353</v>
      </c>
      <c r="L1030" s="22">
        <f>VLOOKUP(CONCATENATE($F1030," ",$G1030),AllocFactorMatrix,(L$4+1),FALSE)*$E1036</f>
        <v>5075.9763423063432</v>
      </c>
      <c r="M1030" s="22">
        <f t="shared" si="527"/>
        <v>8108817.4667212144</v>
      </c>
      <c r="N1030" s="22">
        <f>VLOOKUP(CONCATENATE($F1030," ",$G1030),AllocFactorMatrix,(N$4+1),FALSE)*$E1036</f>
        <v>3590223.332251254</v>
      </c>
      <c r="O1030" s="22">
        <f>VLOOKUP(CONCATENATE($F1030," ",$G1030),AllocFactorMatrix,(O$4+1),FALSE)*$E1036</f>
        <v>983997.0697401074</v>
      </c>
      <c r="P1030" s="22">
        <f>VLOOKUP(CONCATENATE($F1030," ",$G1030),AllocFactorMatrix,(P$4+1),FALSE)*$E1036</f>
        <v>156584.24810532018</v>
      </c>
      <c r="Q1030" s="22">
        <f>VLOOKUP(CONCATENATE($F1030," ",$G1030),AllocFactorMatrix,(Q$4+1),FALSE)*$E1036</f>
        <v>0</v>
      </c>
      <c r="R1030" s="22">
        <f t="shared" si="528"/>
        <v>4730804.6500966819</v>
      </c>
      <c r="S1030" s="22">
        <f>VLOOKUP(CONCATENATE($F1030," ",$G1030),AllocFactorMatrix,(S$4+1),FALSE)*$E1036</f>
        <v>155196.17029106061</v>
      </c>
      <c r="T1030" s="22">
        <f>VLOOKUP(CONCATENATE($F1030," ",$G1030),AllocFactorMatrix,(T$4+1),FALSE)*$E1036</f>
        <v>2824305.5647380194</v>
      </c>
      <c r="U1030" s="22">
        <f>VLOOKUP(CONCATENATE($F1030," ",$G1030),AllocFactorMatrix,(U$4+1),FALSE)*$E1036</f>
        <v>13761547.137406198</v>
      </c>
      <c r="V1030" s="22">
        <f>VLOOKUP(CONCATENATE($F1030," ",$G1030),AllocFactorMatrix,(V$4+1),FALSE)*$E1036</f>
        <v>1753502.4167192394</v>
      </c>
      <c r="W1030" s="22">
        <f t="shared" ref="W1030:W1036" si="531">SUBTOTAL(9,S1030:V1030)</f>
        <v>18494551.289154518</v>
      </c>
      <c r="X1030" s="22">
        <f>VLOOKUP(CONCATENATE($F1030," ",$G1030),AllocFactorMatrix,(X$4+1),FALSE)*$E1036</f>
        <v>1004108.9260797632</v>
      </c>
      <c r="Y1030" s="22">
        <f>VLOOKUP(CONCATENATE($F1030," ",$G1030),AllocFactorMatrix,(Y$4+1),FALSE)*$E1036</f>
        <v>18874.828445646079</v>
      </c>
      <c r="Z1030" s="22">
        <f t="shared" si="529"/>
        <v>1022983.7545254093</v>
      </c>
      <c r="AA1030" s="22">
        <f>VLOOKUP(CONCATENATE($F1030," ",$G1030),AllocFactorMatrix,(AA$4+1),FALSE)*$E1036</f>
        <v>14602.286573197092</v>
      </c>
      <c r="AB1030" s="22">
        <f>VLOOKUP(CONCATENATE($F1030," ",$G1030),AllocFactorMatrix,(AB$4+1),FALSE)*$E1036</f>
        <v>137222.13042770603</v>
      </c>
      <c r="AC1030" s="22">
        <f>VLOOKUP(CONCATENATE($F1030," ",$G1030),AllocFactorMatrix,(AC$4+1),FALSE)*$E1036</f>
        <v>32664.758477018178</v>
      </c>
    </row>
    <row r="1031" spans="4:29" hidden="1" outlineLevel="1">
      <c r="F1031" s="42" t="str">
        <f>F1036</f>
        <v>TRANS_TOTAL</v>
      </c>
      <c r="G1031" s="17" t="str">
        <f>$G$10</f>
        <v>SUBTRAN</v>
      </c>
      <c r="H1031" s="21">
        <f t="shared" si="521"/>
        <v>20460052.887900006</v>
      </c>
      <c r="I1031" s="22">
        <f>VLOOKUP(CONCATENATE($F1031," ",$G1031),AllocFactorMatrix,(I$4+1),FALSE)*$E1036</f>
        <v>9873248.7210562602</v>
      </c>
      <c r="J1031" s="22">
        <f>VLOOKUP(CONCATENATE($F1031," ",$G1031),AllocFactorMatrix,(J$4+1),FALSE)*$E1036</f>
        <v>2463310.642043916</v>
      </c>
      <c r="K1031" s="22">
        <f>VLOOKUP(CONCATENATE($F1031," ",$G1031),AllocFactorMatrix,(K$4+1),FALSE)*$E1036</f>
        <v>31285.503862206442</v>
      </c>
      <c r="L1031" s="22">
        <f>VLOOKUP(CONCATENATE($F1031," ",$G1031),AllocFactorMatrix,(L$4+1),FALSE)*$E1036</f>
        <v>2016.9272686715622</v>
      </c>
      <c r="M1031" s="22">
        <f t="shared" si="527"/>
        <v>2496613.0731747937</v>
      </c>
      <c r="N1031" s="22">
        <f>VLOOKUP(CONCATENATE($F1031," ",$G1031),AllocFactorMatrix,(N$4+1),FALSE)*$E1036</f>
        <v>1093912.6113977702</v>
      </c>
      <c r="O1031" s="22">
        <f>VLOOKUP(CONCATENATE($F1031," ",$G1031),AllocFactorMatrix,(O$4+1),FALSE)*$E1036</f>
        <v>300307.33152854833</v>
      </c>
      <c r="P1031" s="22">
        <f>VLOOKUP(CONCATENATE($F1031," ",$G1031),AllocFactorMatrix,(P$4+1),FALSE)*$E1036</f>
        <v>60363.99734012266</v>
      </c>
      <c r="Q1031" s="22">
        <f>VLOOKUP(CONCATENATE($F1031," ",$G1031),AllocFactorMatrix,(Q$4+1),FALSE)*$E1036</f>
        <v>0</v>
      </c>
      <c r="R1031" s="22">
        <f t="shared" si="528"/>
        <v>1454583.9402664413</v>
      </c>
      <c r="S1031" s="22">
        <f>VLOOKUP(CONCATENATE($F1031," ",$G1031),AllocFactorMatrix,(S$4+1),FALSE)*$E1036</f>
        <v>46356.682940093335</v>
      </c>
      <c r="T1031" s="22">
        <f>VLOOKUP(CONCATENATE($F1031," ",$G1031),AllocFactorMatrix,(T$4+1),FALSE)*$E1036</f>
        <v>868499.40664626006</v>
      </c>
      <c r="U1031" s="22">
        <f>VLOOKUP(CONCATENATE($F1031," ",$G1031),AllocFactorMatrix,(U$4+1),FALSE)*$E1036</f>
        <v>5397223.165407639</v>
      </c>
      <c r="V1031" s="22">
        <f>VLOOKUP(CONCATENATE($F1031," ",$G1031),AllocFactorMatrix,(V$4+1),FALSE)*$E1036</f>
        <v>0</v>
      </c>
      <c r="W1031" s="22">
        <f t="shared" si="531"/>
        <v>6312079.2549939919</v>
      </c>
      <c r="X1031" s="22">
        <f>VLOOKUP(CONCATENATE($F1031," ",$G1031),AllocFactorMatrix,(X$4+1),FALSE)*$E1036</f>
        <v>306827.85657701478</v>
      </c>
      <c r="Y1031" s="22">
        <f>VLOOKUP(CONCATENATE($F1031," ",$G1031),AllocFactorMatrix,(Y$4+1),FALSE)*$E1036</f>
        <v>5885.5183596789038</v>
      </c>
      <c r="Z1031" s="22">
        <f t="shared" si="529"/>
        <v>312713.3749366937</v>
      </c>
      <c r="AA1031" s="22">
        <f>VLOOKUP(CONCATENATE($F1031," ",$G1031),AllocFactorMatrix,(AA$4+1),FALSE)*$E1036</f>
        <v>4476.5766363480179</v>
      </c>
      <c r="AB1031" s="22">
        <f>VLOOKUP(CONCATENATE($F1031," ",$G1031),AllocFactorMatrix,(AB$4+1),FALSE)*$E1036</f>
        <v>5121.8850753740899</v>
      </c>
      <c r="AC1031" s="22">
        <f>VLOOKUP(CONCATENATE($F1031," ",$G1031),AllocFactorMatrix,(AC$4+1),FALSE)*$E1036</f>
        <v>1216.0617601010963</v>
      </c>
    </row>
    <row r="1032" spans="4:29" hidden="1" outlineLevel="1">
      <c r="F1032" s="42" t="str">
        <f>F1036</f>
        <v>TRANS_TOTAL</v>
      </c>
      <c r="G1032" s="17" t="str">
        <f>$G$11</f>
        <v>DISTPRI</v>
      </c>
      <c r="H1032" s="21">
        <f t="shared" si="521"/>
        <v>0</v>
      </c>
      <c r="I1032" s="22">
        <f>VLOOKUP(CONCATENATE($F1032," ",$G1032),AllocFactorMatrix,(I$4+1),FALSE)*$E1036</f>
        <v>0</v>
      </c>
      <c r="J1032" s="22">
        <f>VLOOKUP(CONCATENATE($F1032," ",$G1032),AllocFactorMatrix,(J$4+1),FALSE)*$E1036</f>
        <v>0</v>
      </c>
      <c r="K1032" s="22">
        <f>VLOOKUP(CONCATENATE($F1032," ",$G1032),AllocFactorMatrix,(K$4+1),FALSE)*$E1036</f>
        <v>0</v>
      </c>
      <c r="L1032" s="22">
        <f>VLOOKUP(CONCATENATE($F1032," ",$G1032),AllocFactorMatrix,(L$4+1),FALSE)*$E1036</f>
        <v>0</v>
      </c>
      <c r="M1032" s="22">
        <f t="shared" si="527"/>
        <v>0</v>
      </c>
      <c r="N1032" s="22">
        <f>VLOOKUP(CONCATENATE($F1032," ",$G1032),AllocFactorMatrix,(N$4+1),FALSE)*$E1036</f>
        <v>0</v>
      </c>
      <c r="O1032" s="22">
        <f>VLOOKUP(CONCATENATE($F1032," ",$G1032),AllocFactorMatrix,(O$4+1),FALSE)*$E1036</f>
        <v>0</v>
      </c>
      <c r="P1032" s="22">
        <f>VLOOKUP(CONCATENATE($F1032," ",$G1032),AllocFactorMatrix,(P$4+1),FALSE)*$E1036</f>
        <v>0</v>
      </c>
      <c r="Q1032" s="22">
        <f>VLOOKUP(CONCATENATE($F1032," ",$G1032),AllocFactorMatrix,(Q$4+1),FALSE)*$E1036</f>
        <v>0</v>
      </c>
      <c r="R1032" s="22">
        <f t="shared" si="528"/>
        <v>0</v>
      </c>
      <c r="S1032" s="22">
        <f>VLOOKUP(CONCATENATE($F1032," ",$G1032),AllocFactorMatrix,(S$4+1),FALSE)*$E1036</f>
        <v>0</v>
      </c>
      <c r="T1032" s="22">
        <f>VLOOKUP(CONCATENATE($F1032," ",$G1032),AllocFactorMatrix,(T$4+1),FALSE)*$E1036</f>
        <v>0</v>
      </c>
      <c r="U1032" s="22">
        <f>VLOOKUP(CONCATENATE($F1032," ",$G1032),AllocFactorMatrix,(U$4+1),FALSE)*$E1036</f>
        <v>0</v>
      </c>
      <c r="V1032" s="22">
        <f>VLOOKUP(CONCATENATE($F1032," ",$G1032),AllocFactorMatrix,(V$4+1),FALSE)*$E1036</f>
        <v>0</v>
      </c>
      <c r="W1032" s="22">
        <f t="shared" si="531"/>
        <v>0</v>
      </c>
      <c r="X1032" s="22">
        <f>VLOOKUP(CONCATENATE($F1032," ",$G1032),AllocFactorMatrix,(X$4+1),FALSE)*$E1036</f>
        <v>0</v>
      </c>
      <c r="Y1032" s="22">
        <f>VLOOKUP(CONCATENATE($F1032," ",$G1032),AllocFactorMatrix,(Y$4+1),FALSE)*$E1036</f>
        <v>0</v>
      </c>
      <c r="Z1032" s="22">
        <f t="shared" si="529"/>
        <v>0</v>
      </c>
      <c r="AA1032" s="22">
        <f>VLOOKUP(CONCATENATE($F1032," ",$G1032),AllocFactorMatrix,(AA$4+1),FALSE)*$E1036</f>
        <v>0</v>
      </c>
      <c r="AB1032" s="22">
        <f>VLOOKUP(CONCATENATE($F1032," ",$G1032),AllocFactorMatrix,(AB$4+1),FALSE)*$E1036</f>
        <v>0</v>
      </c>
      <c r="AC1032" s="22">
        <f>VLOOKUP(CONCATENATE($F1032," ",$G1032),AllocFactorMatrix,(AC$4+1),FALSE)*$E1036</f>
        <v>0</v>
      </c>
    </row>
    <row r="1033" spans="4:29" hidden="1" outlineLevel="1">
      <c r="F1033" s="42" t="str">
        <f>F1036</f>
        <v>TRANS_TOTAL</v>
      </c>
      <c r="G1033" s="17" t="str">
        <f>$G$12</f>
        <v>DISTSEC</v>
      </c>
      <c r="H1033" s="21">
        <f t="shared" si="521"/>
        <v>0</v>
      </c>
      <c r="I1033" s="22">
        <f>VLOOKUP(CONCATENATE($F1033," ",$G1033),AllocFactorMatrix,(I$4+1),FALSE)*$E1036</f>
        <v>0</v>
      </c>
      <c r="J1033" s="22">
        <f>VLOOKUP(CONCATENATE($F1033," ",$G1033),AllocFactorMatrix,(J$4+1),FALSE)*$E1036</f>
        <v>0</v>
      </c>
      <c r="K1033" s="22">
        <f>VLOOKUP(CONCATENATE($F1033," ",$G1033),AllocFactorMatrix,(K$4+1),FALSE)*$E1036</f>
        <v>0</v>
      </c>
      <c r="L1033" s="22">
        <f>VLOOKUP(CONCATENATE($F1033," ",$G1033),AllocFactorMatrix,(L$4+1),FALSE)*$E1036</f>
        <v>0</v>
      </c>
      <c r="M1033" s="22">
        <f t="shared" si="527"/>
        <v>0</v>
      </c>
      <c r="N1033" s="22">
        <f>VLOOKUP(CONCATENATE($F1033," ",$G1033),AllocFactorMatrix,(N$4+1),FALSE)*$E1036</f>
        <v>0</v>
      </c>
      <c r="O1033" s="22">
        <f>VLOOKUP(CONCATENATE($F1033," ",$G1033),AllocFactorMatrix,(O$4+1),FALSE)*$E1036</f>
        <v>0</v>
      </c>
      <c r="P1033" s="22">
        <f>VLOOKUP(CONCATENATE($F1033," ",$G1033),AllocFactorMatrix,(P$4+1),FALSE)*$E1036</f>
        <v>0</v>
      </c>
      <c r="Q1033" s="22">
        <f>VLOOKUP(CONCATENATE($F1033," ",$G1033),AllocFactorMatrix,(Q$4+1),FALSE)*$E1036</f>
        <v>0</v>
      </c>
      <c r="R1033" s="22">
        <f t="shared" si="528"/>
        <v>0</v>
      </c>
      <c r="S1033" s="22">
        <f>VLOOKUP(CONCATENATE($F1033," ",$G1033),AllocFactorMatrix,(S$4+1),FALSE)*$E1036</f>
        <v>0</v>
      </c>
      <c r="T1033" s="22">
        <f>VLOOKUP(CONCATENATE($F1033," ",$G1033),AllocFactorMatrix,(T$4+1),FALSE)*$E1036</f>
        <v>0</v>
      </c>
      <c r="U1033" s="22">
        <f>VLOOKUP(CONCATENATE($F1033," ",$G1033),AllocFactorMatrix,(U$4+1),FALSE)*$E1036</f>
        <v>0</v>
      </c>
      <c r="V1033" s="22">
        <f>VLOOKUP(CONCATENATE($F1033," ",$G1033),AllocFactorMatrix,(V$4+1),FALSE)*$E1036</f>
        <v>0</v>
      </c>
      <c r="W1033" s="22">
        <f t="shared" si="531"/>
        <v>0</v>
      </c>
      <c r="X1033" s="22">
        <f>VLOOKUP(CONCATENATE($F1033," ",$G1033),AllocFactorMatrix,(X$4+1),FALSE)*$E1036</f>
        <v>0</v>
      </c>
      <c r="Y1033" s="22">
        <f>VLOOKUP(CONCATENATE($F1033," ",$G1033),AllocFactorMatrix,(Y$4+1),FALSE)*$E1036</f>
        <v>0</v>
      </c>
      <c r="Z1033" s="22">
        <f t="shared" si="529"/>
        <v>0</v>
      </c>
      <c r="AA1033" s="22">
        <f>VLOOKUP(CONCATENATE($F1033," ",$G1033),AllocFactorMatrix,(AA$4+1),FALSE)*$E1036</f>
        <v>0</v>
      </c>
      <c r="AB1033" s="22">
        <f>VLOOKUP(CONCATENATE($F1033," ",$G1033),AllocFactorMatrix,(AB$4+1),FALSE)*$E1036</f>
        <v>0</v>
      </c>
      <c r="AC1033" s="22">
        <f>VLOOKUP(CONCATENATE($F1033," ",$G1033),AllocFactorMatrix,(AC$4+1),FALSE)*$E1036</f>
        <v>0</v>
      </c>
    </row>
    <row r="1034" spans="4:29" hidden="1" outlineLevel="1">
      <c r="F1034" s="42" t="str">
        <f>F1036</f>
        <v>TRANS_TOTAL</v>
      </c>
      <c r="G1034" s="17" t="str">
        <f>$G$13</f>
        <v>ENERGY</v>
      </c>
      <c r="H1034" s="21">
        <f t="shared" si="521"/>
        <v>0</v>
      </c>
      <c r="I1034" s="22">
        <f>VLOOKUP(CONCATENATE($F1034," ",$G1034),AllocFactorMatrix,(I$4+1),FALSE)*$E1036</f>
        <v>0</v>
      </c>
      <c r="J1034" s="22">
        <f>VLOOKUP(CONCATENATE($F1034," ",$G1034),AllocFactorMatrix,(J$4+1),FALSE)*$E1036</f>
        <v>0</v>
      </c>
      <c r="K1034" s="22">
        <f>VLOOKUP(CONCATENATE($F1034," ",$G1034),AllocFactorMatrix,(K$4+1),FALSE)*$E1036</f>
        <v>0</v>
      </c>
      <c r="L1034" s="22">
        <f>VLOOKUP(CONCATENATE($F1034," ",$G1034),AllocFactorMatrix,(L$4+1),FALSE)*$E1036</f>
        <v>0</v>
      </c>
      <c r="M1034" s="22">
        <f t="shared" si="527"/>
        <v>0</v>
      </c>
      <c r="N1034" s="22">
        <f>VLOOKUP(CONCATENATE($F1034," ",$G1034),AllocFactorMatrix,(N$4+1),FALSE)*$E1036</f>
        <v>0</v>
      </c>
      <c r="O1034" s="22">
        <f>VLOOKUP(CONCATENATE($F1034," ",$G1034),AllocFactorMatrix,(O$4+1),FALSE)*$E1036</f>
        <v>0</v>
      </c>
      <c r="P1034" s="22">
        <f>VLOOKUP(CONCATENATE($F1034," ",$G1034),AllocFactorMatrix,(P$4+1),FALSE)*$E1036</f>
        <v>0</v>
      </c>
      <c r="Q1034" s="22">
        <f>VLOOKUP(CONCATENATE($F1034," ",$G1034),AllocFactorMatrix,(Q$4+1),FALSE)*$E1036</f>
        <v>0</v>
      </c>
      <c r="R1034" s="22">
        <f t="shared" si="528"/>
        <v>0</v>
      </c>
      <c r="S1034" s="22">
        <f>VLOOKUP(CONCATENATE($F1034," ",$G1034),AllocFactorMatrix,(S$4+1),FALSE)*$E1036</f>
        <v>0</v>
      </c>
      <c r="T1034" s="22">
        <f>VLOOKUP(CONCATENATE($F1034," ",$G1034),AllocFactorMatrix,(T$4+1),FALSE)*$E1036</f>
        <v>0</v>
      </c>
      <c r="U1034" s="22">
        <f>VLOOKUP(CONCATENATE($F1034," ",$G1034),AllocFactorMatrix,(U$4+1),FALSE)*$E1036</f>
        <v>0</v>
      </c>
      <c r="V1034" s="22">
        <f>VLOOKUP(CONCATENATE($F1034," ",$G1034),AllocFactorMatrix,(V$4+1),FALSE)*$E1036</f>
        <v>0</v>
      </c>
      <c r="W1034" s="22">
        <f t="shared" si="531"/>
        <v>0</v>
      </c>
      <c r="X1034" s="22">
        <f>VLOOKUP(CONCATENATE($F1034," ",$G1034),AllocFactorMatrix,(X$4+1),FALSE)*$E1036</f>
        <v>0</v>
      </c>
      <c r="Y1034" s="22">
        <f>VLOOKUP(CONCATENATE($F1034," ",$G1034),AllocFactorMatrix,(Y$4+1),FALSE)*$E1036</f>
        <v>0</v>
      </c>
      <c r="Z1034" s="22">
        <f t="shared" si="529"/>
        <v>0</v>
      </c>
      <c r="AA1034" s="22">
        <f>VLOOKUP(CONCATENATE($F1034," ",$G1034),AllocFactorMatrix,(AA$4+1),FALSE)*$E1036</f>
        <v>0</v>
      </c>
      <c r="AB1034" s="22">
        <f>VLOOKUP(CONCATENATE($F1034," ",$G1034),AllocFactorMatrix,(AB$4+1),FALSE)*$E1036</f>
        <v>0</v>
      </c>
      <c r="AC1034" s="22">
        <f>VLOOKUP(CONCATENATE($F1034," ",$G1034),AllocFactorMatrix,(AC$4+1),FALSE)*$E1036</f>
        <v>0</v>
      </c>
    </row>
    <row r="1035" spans="4:29" hidden="1" outlineLevel="1">
      <c r="F1035" s="42" t="str">
        <f>F1036</f>
        <v>TRANS_TOTAL</v>
      </c>
      <c r="G1035" s="17" t="str">
        <f>$G$14</f>
        <v>CUSTOMER</v>
      </c>
      <c r="H1035" s="21">
        <f t="shared" si="521"/>
        <v>0</v>
      </c>
      <c r="I1035" s="22">
        <f>VLOOKUP(CONCATENATE($F1035," ",$G1035),AllocFactorMatrix,(I$4+1),FALSE)*$E1036</f>
        <v>0</v>
      </c>
      <c r="J1035" s="22">
        <f>VLOOKUP(CONCATENATE($F1035," ",$G1035),AllocFactorMatrix,(J$4+1),FALSE)*$E1036</f>
        <v>0</v>
      </c>
      <c r="K1035" s="22">
        <f>VLOOKUP(CONCATENATE($F1035," ",$G1035),AllocFactorMatrix,(K$4+1),FALSE)*$E1036</f>
        <v>0</v>
      </c>
      <c r="L1035" s="22">
        <f>VLOOKUP(CONCATENATE($F1035," ",$G1035),AllocFactorMatrix,(L$4+1),FALSE)*$E1036</f>
        <v>0</v>
      </c>
      <c r="M1035" s="22">
        <f t="shared" si="527"/>
        <v>0</v>
      </c>
      <c r="N1035" s="22">
        <f>VLOOKUP(CONCATENATE($F1035," ",$G1035),AllocFactorMatrix,(N$4+1),FALSE)*$E1036</f>
        <v>0</v>
      </c>
      <c r="O1035" s="22">
        <f>VLOOKUP(CONCATENATE($F1035," ",$G1035),AllocFactorMatrix,(O$4+1),FALSE)*$E1036</f>
        <v>0</v>
      </c>
      <c r="P1035" s="22">
        <f>VLOOKUP(CONCATENATE($F1035," ",$G1035),AllocFactorMatrix,(P$4+1),FALSE)*$E1036</f>
        <v>0</v>
      </c>
      <c r="Q1035" s="22">
        <f>VLOOKUP(CONCATENATE($F1035," ",$G1035),AllocFactorMatrix,(Q$4+1),FALSE)*$E1036</f>
        <v>0</v>
      </c>
      <c r="R1035" s="22">
        <f t="shared" si="528"/>
        <v>0</v>
      </c>
      <c r="S1035" s="22">
        <f>VLOOKUP(CONCATENATE($F1035," ",$G1035),AllocFactorMatrix,(S$4+1),FALSE)*$E1036</f>
        <v>0</v>
      </c>
      <c r="T1035" s="22">
        <f>VLOOKUP(CONCATENATE($F1035," ",$G1035),AllocFactorMatrix,(T$4+1),FALSE)*$E1036</f>
        <v>0</v>
      </c>
      <c r="U1035" s="22">
        <f>VLOOKUP(CONCATENATE($F1035," ",$G1035),AllocFactorMatrix,(U$4+1),FALSE)*$E1036</f>
        <v>0</v>
      </c>
      <c r="V1035" s="22">
        <f>VLOOKUP(CONCATENATE($F1035," ",$G1035),AllocFactorMatrix,(V$4+1),FALSE)*$E1036</f>
        <v>0</v>
      </c>
      <c r="W1035" s="22">
        <f t="shared" si="531"/>
        <v>0</v>
      </c>
      <c r="X1035" s="22">
        <f>VLOOKUP(CONCATENATE($F1035," ",$G1035),AllocFactorMatrix,(X$4+1),FALSE)*$E1036</f>
        <v>0</v>
      </c>
      <c r="Y1035" s="22">
        <f>VLOOKUP(CONCATENATE($F1035," ",$G1035),AllocFactorMatrix,(Y$4+1),FALSE)*$E1036</f>
        <v>0</v>
      </c>
      <c r="Z1035" s="22">
        <f t="shared" si="529"/>
        <v>0</v>
      </c>
      <c r="AA1035" s="22">
        <f>VLOOKUP(CONCATENATE($F1035," ",$G1035),AllocFactorMatrix,(AA$4+1),FALSE)*$E1036</f>
        <v>0</v>
      </c>
      <c r="AB1035" s="22">
        <f>VLOOKUP(CONCATENATE($F1035," ",$G1035),AllocFactorMatrix,(AB$4+1),FALSE)*$E1036</f>
        <v>0</v>
      </c>
      <c r="AC1035" s="22">
        <f>VLOOKUP(CONCATENATE($F1035," ",$G1035),AllocFactorMatrix,(AC$4+1),FALSE)*$E1036</f>
        <v>0</v>
      </c>
    </row>
    <row r="1036" spans="4:29" collapsed="1">
      <c r="D1036" s="39" t="s">
        <v>532</v>
      </c>
      <c r="E1036" s="42">
        <v>85002297</v>
      </c>
      <c r="F1036" s="42" t="s">
        <v>191</v>
      </c>
      <c r="G1036" s="17" t="str">
        <f>$G$15</f>
        <v>TOTAL</v>
      </c>
      <c r="H1036" s="21">
        <f t="shared" si="521"/>
        <v>85002297</v>
      </c>
      <c r="I1036" s="22">
        <f>VLOOKUP(CONCATENATE($F1036," ",$G1036),AllocFactorMatrix,(I$4+1),FALSE)*$E1036</f>
        <v>41873846.497180529</v>
      </c>
      <c r="J1036" s="22">
        <f>VLOOKUP(CONCATENATE($F1036," ",$G1036),AllocFactorMatrix,(J$4+1),FALSE)*$E1036</f>
        <v>10465632.00944767</v>
      </c>
      <c r="K1036" s="22">
        <f>VLOOKUP(CONCATENATE($F1036," ",$G1036),AllocFactorMatrix,(K$4+1),FALSE)*$E1036</f>
        <v>132705.62683735997</v>
      </c>
      <c r="L1036" s="22">
        <f>VLOOKUP(CONCATENATE($F1036," ",$G1036),AllocFactorMatrix,(L$4+1),FALSE)*$E1036</f>
        <v>7092.9036109779054</v>
      </c>
      <c r="M1036" s="22">
        <f t="shared" si="527"/>
        <v>10605430.539896008</v>
      </c>
      <c r="N1036" s="22">
        <f>VLOOKUP(CONCATENATE($F1036," ",$G1036),AllocFactorMatrix,(N$4+1),FALSE)*$E1036</f>
        <v>4684135.9436490247</v>
      </c>
      <c r="O1036" s="22">
        <f>VLOOKUP(CONCATENATE($F1036," ",$G1036),AllocFactorMatrix,(O$4+1),FALSE)*$E1036</f>
        <v>1284304.4012686559</v>
      </c>
      <c r="P1036" s="22">
        <f>VLOOKUP(CONCATENATE($F1036," ",$G1036),AllocFactorMatrix,(P$4+1),FALSE)*$E1036</f>
        <v>216948.24544544285</v>
      </c>
      <c r="Q1036" s="22">
        <f>VLOOKUP(CONCATENATE($F1036," ",$G1036),AllocFactorMatrix,(Q$4+1),FALSE)*$E1036</f>
        <v>0</v>
      </c>
      <c r="R1036" s="22">
        <f t="shared" si="528"/>
        <v>6185388.5903631244</v>
      </c>
      <c r="S1036" s="22">
        <f>VLOOKUP(CONCATENATE($F1036," ",$G1036),AllocFactorMatrix,(S$4+1),FALSE)*$E1036</f>
        <v>201552.85323115392</v>
      </c>
      <c r="T1036" s="22">
        <f>VLOOKUP(CONCATENATE($F1036," ",$G1036),AllocFactorMatrix,(T$4+1),FALSE)*$E1036</f>
        <v>3692804.9713842794</v>
      </c>
      <c r="U1036" s="22">
        <f>VLOOKUP(CONCATENATE($F1036," ",$G1036),AllocFactorMatrix,(U$4+1),FALSE)*$E1036</f>
        <v>19158770.302813835</v>
      </c>
      <c r="V1036" s="22">
        <f>VLOOKUP(CONCATENATE($F1036," ",$G1036),AllocFactorMatrix,(V$4+1),FALSE)*$E1036</f>
        <v>1753502.4167192394</v>
      </c>
      <c r="W1036" s="22">
        <f t="shared" si="531"/>
        <v>24806630.544148508</v>
      </c>
      <c r="X1036" s="22">
        <f>VLOOKUP(CONCATENATE($F1036," ",$G1036),AllocFactorMatrix,(X$4+1),FALSE)*$E1036</f>
        <v>1310936.7826567781</v>
      </c>
      <c r="Y1036" s="22">
        <f>VLOOKUP(CONCATENATE($F1036," ",$G1036),AllocFactorMatrix,(Y$4+1),FALSE)*$E1036</f>
        <v>24760.346805324982</v>
      </c>
      <c r="Z1036" s="22">
        <f t="shared" si="529"/>
        <v>1335697.1294621031</v>
      </c>
      <c r="AA1036" s="22">
        <f>VLOOKUP(CONCATENATE($F1036," ",$G1036),AllocFactorMatrix,(AA$4+1),FALSE)*$E1036</f>
        <v>19078.86320954511</v>
      </c>
      <c r="AB1036" s="22">
        <f>VLOOKUP(CONCATENATE($F1036," ",$G1036),AllocFactorMatrix,(AB$4+1),FALSE)*$E1036</f>
        <v>142344.01550308013</v>
      </c>
      <c r="AC1036" s="22">
        <f>VLOOKUP(CONCATENATE($F1036," ",$G1036),AllocFactorMatrix,(AC$4+1),FALSE)*$E1036</f>
        <v>33880.820237119275</v>
      </c>
    </row>
    <row r="1037" spans="4:29" hidden="1" outlineLevel="1">
      <c r="F1037" s="42" t="str">
        <f>F1044</f>
        <v>RB_GUP_EPIS_D</v>
      </c>
      <c r="G1037" s="17" t="str">
        <f>$G$8</f>
        <v>PRODUCTION</v>
      </c>
      <c r="H1037" s="21">
        <f t="shared" ref="H1037:H1060" si="532">SUBTOTAL(9,I1037:AC1037)</f>
        <v>0</v>
      </c>
      <c r="I1037" s="22">
        <f>VLOOKUP(CONCATENATE($F1037," ",$G1037),AllocFactorMatrix,(I$4+1),FALSE)*$E1044</f>
        <v>0</v>
      </c>
      <c r="J1037" s="22">
        <f>VLOOKUP(CONCATENATE($F1037," ",$G1037),AllocFactorMatrix,(J$4+1),FALSE)*$E1044</f>
        <v>0</v>
      </c>
      <c r="K1037" s="22">
        <f>VLOOKUP(CONCATENATE($F1037," ",$G1037),AllocFactorMatrix,(K$4+1),FALSE)*$E1044</f>
        <v>0</v>
      </c>
      <c r="L1037" s="22">
        <f>VLOOKUP(CONCATENATE($F1037," ",$G1037),AllocFactorMatrix,(L$4+1),FALSE)*$E1044</f>
        <v>0</v>
      </c>
      <c r="M1037" s="22">
        <f t="shared" si="511"/>
        <v>0</v>
      </c>
      <c r="N1037" s="22">
        <f>VLOOKUP(CONCATENATE($F1037," ",$G1037),AllocFactorMatrix,(N$4+1),FALSE)*$E1044</f>
        <v>0</v>
      </c>
      <c r="O1037" s="22">
        <f>VLOOKUP(CONCATENATE($F1037," ",$G1037),AllocFactorMatrix,(O$4+1),FALSE)*$E1044</f>
        <v>0</v>
      </c>
      <c r="P1037" s="22">
        <f>VLOOKUP(CONCATENATE($F1037," ",$G1037),AllocFactorMatrix,(P$4+1),FALSE)*$E1044</f>
        <v>0</v>
      </c>
      <c r="Q1037" s="22">
        <f>VLOOKUP(CONCATENATE($F1037," ",$G1037),AllocFactorMatrix,(Q$4+1),FALSE)*$E1044</f>
        <v>0</v>
      </c>
      <c r="R1037" s="22">
        <f t="shared" si="513"/>
        <v>0</v>
      </c>
      <c r="S1037" s="22">
        <f>VLOOKUP(CONCATENATE($F1037," ",$G1037),AllocFactorMatrix,(S$4+1),FALSE)*$E1044</f>
        <v>0</v>
      </c>
      <c r="T1037" s="22">
        <f>VLOOKUP(CONCATENATE($F1037," ",$G1037),AllocFactorMatrix,(T$4+1),FALSE)*$E1044</f>
        <v>0</v>
      </c>
      <c r="U1037" s="22">
        <f>VLOOKUP(CONCATENATE($F1037," ",$G1037),AllocFactorMatrix,(U$4+1),FALSE)*$E1044</f>
        <v>0</v>
      </c>
      <c r="V1037" s="22">
        <f>VLOOKUP(CONCATENATE($F1037," ",$G1037),AllocFactorMatrix,(V$4+1),FALSE)*$E1044</f>
        <v>0</v>
      </c>
      <c r="W1037" s="22">
        <f>SUBTOTAL(9,S1037:V1037)</f>
        <v>0</v>
      </c>
      <c r="X1037" s="22">
        <f>VLOOKUP(CONCATENATE($F1037," ",$G1037),AllocFactorMatrix,(X$4+1),FALSE)*$E1044</f>
        <v>0</v>
      </c>
      <c r="Y1037" s="22">
        <f>VLOOKUP(CONCATENATE($F1037," ",$G1037),AllocFactorMatrix,(Y$4+1),FALSE)*$E1044</f>
        <v>0</v>
      </c>
      <c r="Z1037" s="22">
        <f t="shared" ref="Z1037:Z1060" si="533">SUBTOTAL(9,X1037:Y1037)</f>
        <v>0</v>
      </c>
      <c r="AA1037" s="22">
        <f>VLOOKUP(CONCATENATE($F1037," ",$G1037),AllocFactorMatrix,(AA$4+1),FALSE)*$E1044</f>
        <v>0</v>
      </c>
      <c r="AB1037" s="22">
        <f>VLOOKUP(CONCATENATE($F1037," ",$G1037),AllocFactorMatrix,(AB$4+1),FALSE)*$E1044</f>
        <v>0</v>
      </c>
      <c r="AC1037" s="22">
        <f>VLOOKUP(CONCATENATE($F1037," ",$G1037),AllocFactorMatrix,(AC$4+1),FALSE)*$E1044</f>
        <v>0</v>
      </c>
    </row>
    <row r="1038" spans="4:29" hidden="1" outlineLevel="1">
      <c r="F1038" s="42" t="str">
        <f>F1044</f>
        <v>RB_GUP_EPIS_D</v>
      </c>
      <c r="G1038" s="17" t="str">
        <f>$G$9</f>
        <v>BULKTRAN</v>
      </c>
      <c r="H1038" s="21">
        <f t="shared" si="532"/>
        <v>0</v>
      </c>
      <c r="I1038" s="22">
        <f>VLOOKUP(CONCATENATE($F1038," ",$G1038),AllocFactorMatrix,(I$4+1),FALSE)*$E1044</f>
        <v>0</v>
      </c>
      <c r="J1038" s="22">
        <f>VLOOKUP(CONCATENATE($F1038," ",$G1038),AllocFactorMatrix,(J$4+1),FALSE)*$E1044</f>
        <v>0</v>
      </c>
      <c r="K1038" s="22">
        <f>VLOOKUP(CONCATENATE($F1038," ",$G1038),AllocFactorMatrix,(K$4+1),FALSE)*$E1044</f>
        <v>0</v>
      </c>
      <c r="L1038" s="22">
        <f>VLOOKUP(CONCATENATE($F1038," ",$G1038),AllocFactorMatrix,(L$4+1),FALSE)*$E1044</f>
        <v>0</v>
      </c>
      <c r="M1038" s="22">
        <f t="shared" si="511"/>
        <v>0</v>
      </c>
      <c r="N1038" s="22">
        <f>VLOOKUP(CONCATENATE($F1038," ",$G1038),AllocFactorMatrix,(N$4+1),FALSE)*$E1044</f>
        <v>0</v>
      </c>
      <c r="O1038" s="22">
        <f>VLOOKUP(CONCATENATE($F1038," ",$G1038),AllocFactorMatrix,(O$4+1),FALSE)*$E1044</f>
        <v>0</v>
      </c>
      <c r="P1038" s="22">
        <f>VLOOKUP(CONCATENATE($F1038," ",$G1038),AllocFactorMatrix,(P$4+1),FALSE)*$E1044</f>
        <v>0</v>
      </c>
      <c r="Q1038" s="22">
        <f>VLOOKUP(CONCATENATE($F1038," ",$G1038),AllocFactorMatrix,(Q$4+1),FALSE)*$E1044</f>
        <v>0</v>
      </c>
      <c r="R1038" s="22">
        <f t="shared" si="513"/>
        <v>0</v>
      </c>
      <c r="S1038" s="22">
        <f>VLOOKUP(CONCATENATE($F1038," ",$G1038),AllocFactorMatrix,(S$4+1),FALSE)*$E1044</f>
        <v>0</v>
      </c>
      <c r="T1038" s="22">
        <f>VLOOKUP(CONCATENATE($F1038," ",$G1038),AllocFactorMatrix,(T$4+1),FALSE)*$E1044</f>
        <v>0</v>
      </c>
      <c r="U1038" s="22">
        <f>VLOOKUP(CONCATENATE($F1038," ",$G1038),AllocFactorMatrix,(U$4+1),FALSE)*$E1044</f>
        <v>0</v>
      </c>
      <c r="V1038" s="22">
        <f>VLOOKUP(CONCATENATE($F1038," ",$G1038),AllocFactorMatrix,(V$4+1),FALSE)*$E1044</f>
        <v>0</v>
      </c>
      <c r="W1038" s="22">
        <f t="shared" ref="W1038:W1044" si="534">SUBTOTAL(9,S1038:V1038)</f>
        <v>0</v>
      </c>
      <c r="X1038" s="22">
        <f>VLOOKUP(CONCATENATE($F1038," ",$G1038),AllocFactorMatrix,(X$4+1),FALSE)*$E1044</f>
        <v>0</v>
      </c>
      <c r="Y1038" s="22">
        <f>VLOOKUP(CONCATENATE($F1038," ",$G1038),AllocFactorMatrix,(Y$4+1),FALSE)*$E1044</f>
        <v>0</v>
      </c>
      <c r="Z1038" s="22">
        <f t="shared" si="533"/>
        <v>0</v>
      </c>
      <c r="AA1038" s="22">
        <f>VLOOKUP(CONCATENATE($F1038," ",$G1038),AllocFactorMatrix,(AA$4+1),FALSE)*$E1044</f>
        <v>0</v>
      </c>
      <c r="AB1038" s="22">
        <f>VLOOKUP(CONCATENATE($F1038," ",$G1038),AllocFactorMatrix,(AB$4+1),FALSE)*$E1044</f>
        <v>0</v>
      </c>
      <c r="AC1038" s="22">
        <f>VLOOKUP(CONCATENATE($F1038," ",$G1038),AllocFactorMatrix,(AC$4+1),FALSE)*$E1044</f>
        <v>0</v>
      </c>
    </row>
    <row r="1039" spans="4:29" hidden="1" outlineLevel="1">
      <c r="F1039" s="42" t="str">
        <f>F1044</f>
        <v>RB_GUP_EPIS_D</v>
      </c>
      <c r="G1039" s="17" t="str">
        <f>$G$10</f>
        <v>SUBTRAN</v>
      </c>
      <c r="H1039" s="21">
        <f t="shared" si="532"/>
        <v>0</v>
      </c>
      <c r="I1039" s="22">
        <f>VLOOKUP(CONCATENATE($F1039," ",$G1039),AllocFactorMatrix,(I$4+1),FALSE)*$E1044</f>
        <v>0</v>
      </c>
      <c r="J1039" s="22">
        <f>VLOOKUP(CONCATENATE($F1039," ",$G1039),AllocFactorMatrix,(J$4+1),FALSE)*$E1044</f>
        <v>0</v>
      </c>
      <c r="K1039" s="22">
        <f>VLOOKUP(CONCATENATE($F1039," ",$G1039),AllocFactorMatrix,(K$4+1),FALSE)*$E1044</f>
        <v>0</v>
      </c>
      <c r="L1039" s="22">
        <f>VLOOKUP(CONCATENATE($F1039," ",$G1039),AllocFactorMatrix,(L$4+1),FALSE)*$E1044</f>
        <v>0</v>
      </c>
      <c r="M1039" s="22">
        <f t="shared" si="511"/>
        <v>0</v>
      </c>
      <c r="N1039" s="22">
        <f>VLOOKUP(CONCATENATE($F1039," ",$G1039),AllocFactorMatrix,(N$4+1),FALSE)*$E1044</f>
        <v>0</v>
      </c>
      <c r="O1039" s="22">
        <f>VLOOKUP(CONCATENATE($F1039," ",$G1039),AllocFactorMatrix,(O$4+1),FALSE)*$E1044</f>
        <v>0</v>
      </c>
      <c r="P1039" s="22">
        <f>VLOOKUP(CONCATENATE($F1039," ",$G1039),AllocFactorMatrix,(P$4+1),FALSE)*$E1044</f>
        <v>0</v>
      </c>
      <c r="Q1039" s="22">
        <f>VLOOKUP(CONCATENATE($F1039," ",$G1039),AllocFactorMatrix,(Q$4+1),FALSE)*$E1044</f>
        <v>0</v>
      </c>
      <c r="R1039" s="22">
        <f t="shared" si="513"/>
        <v>0</v>
      </c>
      <c r="S1039" s="22">
        <f>VLOOKUP(CONCATENATE($F1039," ",$G1039),AllocFactorMatrix,(S$4+1),FALSE)*$E1044</f>
        <v>0</v>
      </c>
      <c r="T1039" s="22">
        <f>VLOOKUP(CONCATENATE($F1039," ",$G1039),AllocFactorMatrix,(T$4+1),FALSE)*$E1044</f>
        <v>0</v>
      </c>
      <c r="U1039" s="22">
        <f>VLOOKUP(CONCATENATE($F1039," ",$G1039),AllocFactorMatrix,(U$4+1),FALSE)*$E1044</f>
        <v>0</v>
      </c>
      <c r="V1039" s="22">
        <f>VLOOKUP(CONCATENATE($F1039," ",$G1039),AllocFactorMatrix,(V$4+1),FALSE)*$E1044</f>
        <v>0</v>
      </c>
      <c r="W1039" s="22">
        <f t="shared" si="534"/>
        <v>0</v>
      </c>
      <c r="X1039" s="22">
        <f>VLOOKUP(CONCATENATE($F1039," ",$G1039),AllocFactorMatrix,(X$4+1),FALSE)*$E1044</f>
        <v>0</v>
      </c>
      <c r="Y1039" s="22">
        <f>VLOOKUP(CONCATENATE($F1039," ",$G1039),AllocFactorMatrix,(Y$4+1),FALSE)*$E1044</f>
        <v>0</v>
      </c>
      <c r="Z1039" s="22">
        <f t="shared" si="533"/>
        <v>0</v>
      </c>
      <c r="AA1039" s="22">
        <f>VLOOKUP(CONCATENATE($F1039," ",$G1039),AllocFactorMatrix,(AA$4+1),FALSE)*$E1044</f>
        <v>0</v>
      </c>
      <c r="AB1039" s="22">
        <f>VLOOKUP(CONCATENATE($F1039," ",$G1039),AllocFactorMatrix,(AB$4+1),FALSE)*$E1044</f>
        <v>0</v>
      </c>
      <c r="AC1039" s="22">
        <f>VLOOKUP(CONCATENATE($F1039," ",$G1039),AllocFactorMatrix,(AC$4+1),FALSE)*$E1044</f>
        <v>0</v>
      </c>
    </row>
    <row r="1040" spans="4:29" hidden="1" outlineLevel="1">
      <c r="F1040" s="42" t="str">
        <f>F1044</f>
        <v>RB_GUP_EPIS_D</v>
      </c>
      <c r="G1040" s="17" t="str">
        <f>$G$11</f>
        <v>DISTPRI</v>
      </c>
      <c r="H1040" s="21">
        <f t="shared" si="532"/>
        <v>126372.22298408419</v>
      </c>
      <c r="I1040" s="22">
        <f>VLOOKUP(CONCATENATE($F1040," ",$G1040),AllocFactorMatrix,(I$4+1),FALSE)*$E1044</f>
        <v>83585.09901713299</v>
      </c>
      <c r="J1040" s="22">
        <f>VLOOKUP(CONCATENATE($F1040," ",$G1040),AllocFactorMatrix,(J$4+1),FALSE)*$E1044</f>
        <v>20742.35943397837</v>
      </c>
      <c r="K1040" s="22">
        <f>VLOOKUP(CONCATENATE($F1040," ",$G1040),AllocFactorMatrix,(K$4+1),FALSE)*$E1044</f>
        <v>263.34298438398963</v>
      </c>
      <c r="L1040" s="22">
        <f>VLOOKUP(CONCATENATE($F1040," ",$G1040),AllocFactorMatrix,(L$4+1),FALSE)*$E1044</f>
        <v>0</v>
      </c>
      <c r="M1040" s="22">
        <f t="shared" si="511"/>
        <v>21005.702418362362</v>
      </c>
      <c r="N1040" s="22">
        <f>VLOOKUP(CONCATENATE($F1040," ",$G1040),AllocFactorMatrix,(N$4+1),FALSE)*$E1044</f>
        <v>9053.9025580524394</v>
      </c>
      <c r="O1040" s="22">
        <f>VLOOKUP(CONCATENATE($F1040," ",$G1040),AllocFactorMatrix,(O$4+1),FALSE)*$E1044</f>
        <v>2489.7579480229924</v>
      </c>
      <c r="P1040" s="22">
        <f>VLOOKUP(CONCATENATE($F1040," ",$G1040),AllocFactorMatrix,(P$4+1),FALSE)*$E1044</f>
        <v>0</v>
      </c>
      <c r="Q1040" s="22">
        <f>VLOOKUP(CONCATENATE($F1040," ",$G1040),AllocFactorMatrix,(Q$4+1),FALSE)*$E1044</f>
        <v>0</v>
      </c>
      <c r="R1040" s="22">
        <f t="shared" si="513"/>
        <v>11543.660506075432</v>
      </c>
      <c r="S1040" s="22">
        <f>VLOOKUP(CONCATENATE($F1040," ",$G1040),AllocFactorMatrix,(S$4+1),FALSE)*$E1044</f>
        <v>387.95631665933547</v>
      </c>
      <c r="T1040" s="22">
        <f>VLOOKUP(CONCATENATE($F1040," ",$G1040),AllocFactorMatrix,(T$4+1),FALSE)*$E1044</f>
        <v>7165.4610708762084</v>
      </c>
      <c r="U1040" s="22">
        <f>VLOOKUP(CONCATENATE($F1040," ",$G1040),AllocFactorMatrix,(U$4+1),FALSE)*$E1044</f>
        <v>0</v>
      </c>
      <c r="V1040" s="22">
        <f>VLOOKUP(CONCATENATE($F1040," ",$G1040),AllocFactorMatrix,(V$4+1),FALSE)*$E1044</f>
        <v>0</v>
      </c>
      <c r="W1040" s="22">
        <f t="shared" si="534"/>
        <v>7553.4173875355436</v>
      </c>
      <c r="X1040" s="22">
        <f>VLOOKUP(CONCATENATE($F1040," ",$G1040),AllocFactorMatrix,(X$4+1),FALSE)*$E1044</f>
        <v>2544.9202869975888</v>
      </c>
      <c r="Y1040" s="22">
        <f>VLOOKUP(CONCATENATE($F1040," ",$G1040),AllocFactorMatrix,(Y$4+1),FALSE)*$E1044</f>
        <v>48.877579008000154</v>
      </c>
      <c r="Z1040" s="22">
        <f t="shared" si="533"/>
        <v>2593.7978660055892</v>
      </c>
      <c r="AA1040" s="22">
        <f>VLOOKUP(CONCATENATE($F1040," ",$G1040),AllocFactorMatrix,(AA$4+1),FALSE)*$E1044</f>
        <v>37.354842776582849</v>
      </c>
      <c r="AB1040" s="22">
        <f>VLOOKUP(CONCATENATE($F1040," ",$G1040),AllocFactorMatrix,(AB$4+1),FALSE)*$E1044</f>
        <v>42.985233625634606</v>
      </c>
      <c r="AC1040" s="22">
        <f>VLOOKUP(CONCATENATE($F1040," ",$G1040),AllocFactorMatrix,(AC$4+1),FALSE)*$E1044</f>
        <v>10.205712570086316</v>
      </c>
    </row>
    <row r="1041" spans="4:29" hidden="1" outlineLevel="1">
      <c r="F1041" s="42" t="str">
        <f>F1044</f>
        <v>RB_GUP_EPIS_D</v>
      </c>
      <c r="G1041" s="17" t="str">
        <f>$G$12</f>
        <v>DISTSEC</v>
      </c>
      <c r="H1041" s="21">
        <f t="shared" si="532"/>
        <v>41789.916484191483</v>
      </c>
      <c r="I1041" s="22">
        <f>VLOOKUP(CONCATENATE($F1041," ",$G1041),AllocFactorMatrix,(I$4+1),FALSE)*$E1044</f>
        <v>31776.151453982766</v>
      </c>
      <c r="J1041" s="22">
        <f>VLOOKUP(CONCATENATE($F1041," ",$G1041),AllocFactorMatrix,(J$4+1),FALSE)*$E1044</f>
        <v>6413.7899537380417</v>
      </c>
      <c r="K1041" s="22">
        <f>VLOOKUP(CONCATENATE($F1041," ",$G1041),AllocFactorMatrix,(K$4+1),FALSE)*$E1044</f>
        <v>0</v>
      </c>
      <c r="L1041" s="22">
        <f>VLOOKUP(CONCATENATE($F1041," ",$G1041),AllocFactorMatrix,(L$4+1),FALSE)*$E1044</f>
        <v>0</v>
      </c>
      <c r="M1041" s="22">
        <f t="shared" si="511"/>
        <v>6413.7899537380417</v>
      </c>
      <c r="N1041" s="22">
        <f>VLOOKUP(CONCATENATE($F1041," ",$G1041),AllocFactorMatrix,(N$4+1),FALSE)*$E1044</f>
        <v>2456.6117576612328</v>
      </c>
      <c r="O1041" s="22">
        <f>VLOOKUP(CONCATENATE($F1041," ",$G1041),AllocFactorMatrix,(O$4+1),FALSE)*$E1044</f>
        <v>0</v>
      </c>
      <c r="P1041" s="22">
        <f>VLOOKUP(CONCATENATE($F1041," ",$G1041),AllocFactorMatrix,(P$4+1),FALSE)*$E1044</f>
        <v>0</v>
      </c>
      <c r="Q1041" s="22">
        <f>VLOOKUP(CONCATENATE($F1041," ",$G1041),AllocFactorMatrix,(Q$4+1),FALSE)*$E1044</f>
        <v>0</v>
      </c>
      <c r="R1041" s="22">
        <f t="shared" si="513"/>
        <v>2456.6117576612328</v>
      </c>
      <c r="S1041" s="22">
        <f>VLOOKUP(CONCATENATE($F1041," ",$G1041),AllocFactorMatrix,(S$4+1),FALSE)*$E1044</f>
        <v>86.281359592262177</v>
      </c>
      <c r="T1041" s="22">
        <f>VLOOKUP(CONCATENATE($F1041," ",$G1041),AllocFactorMatrix,(T$4+1),FALSE)*$E1044</f>
        <v>0</v>
      </c>
      <c r="U1041" s="22">
        <f>VLOOKUP(CONCATENATE($F1041," ",$G1041),AllocFactorMatrix,(U$4+1),FALSE)*$E1044</f>
        <v>0</v>
      </c>
      <c r="V1041" s="22">
        <f>VLOOKUP(CONCATENATE($F1041," ",$G1041),AllocFactorMatrix,(V$4+1),FALSE)*$E1044</f>
        <v>0</v>
      </c>
      <c r="W1041" s="22">
        <f t="shared" si="534"/>
        <v>86.281359592262177</v>
      </c>
      <c r="X1041" s="22">
        <f>VLOOKUP(CONCATENATE($F1041," ",$G1041),AllocFactorMatrix,(X$4+1),FALSE)*$E1044</f>
        <v>712.58319298779486</v>
      </c>
      <c r="Y1041" s="22">
        <f>VLOOKUP(CONCATENATE($F1041," ",$G1041),AllocFactorMatrix,(Y$4+1),FALSE)*$E1044</f>
        <v>0</v>
      </c>
      <c r="Z1041" s="22">
        <f t="shared" si="533"/>
        <v>712.58319298779486</v>
      </c>
      <c r="AA1041" s="22">
        <f>VLOOKUP(CONCATENATE($F1041," ",$G1041),AllocFactorMatrix,(AA$4+1),FALSE)*$E1044</f>
        <v>9.172201316840022</v>
      </c>
      <c r="AB1041" s="22">
        <f>VLOOKUP(CONCATENATE($F1041," ",$G1041),AllocFactorMatrix,(AB$4+1),FALSE)*$E1044</f>
        <v>273.08662740542007</v>
      </c>
      <c r="AC1041" s="22">
        <f>VLOOKUP(CONCATENATE($F1041," ",$G1041),AllocFactorMatrix,(AC$4+1),FALSE)*$E1044</f>
        <v>62.239937507128701</v>
      </c>
    </row>
    <row r="1042" spans="4:29" hidden="1" outlineLevel="1">
      <c r="F1042" s="42" t="str">
        <f>F1044</f>
        <v>RB_GUP_EPIS_D</v>
      </c>
      <c r="G1042" s="17" t="str">
        <f>$G$13</f>
        <v>ENERGY</v>
      </c>
      <c r="H1042" s="21">
        <f t="shared" si="532"/>
        <v>0</v>
      </c>
      <c r="I1042" s="22">
        <f>VLOOKUP(CONCATENATE($F1042," ",$G1042),AllocFactorMatrix,(I$4+1),FALSE)*$E1044</f>
        <v>0</v>
      </c>
      <c r="J1042" s="22">
        <f>VLOOKUP(CONCATENATE($F1042," ",$G1042),AllocFactorMatrix,(J$4+1),FALSE)*$E1044</f>
        <v>0</v>
      </c>
      <c r="K1042" s="22">
        <f>VLOOKUP(CONCATENATE($F1042," ",$G1042),AllocFactorMatrix,(K$4+1),FALSE)*$E1044</f>
        <v>0</v>
      </c>
      <c r="L1042" s="22">
        <f>VLOOKUP(CONCATENATE($F1042," ",$G1042),AllocFactorMatrix,(L$4+1),FALSE)*$E1044</f>
        <v>0</v>
      </c>
      <c r="M1042" s="22">
        <f t="shared" si="511"/>
        <v>0</v>
      </c>
      <c r="N1042" s="22">
        <f>VLOOKUP(CONCATENATE($F1042," ",$G1042),AllocFactorMatrix,(N$4+1),FALSE)*$E1044</f>
        <v>0</v>
      </c>
      <c r="O1042" s="22">
        <f>VLOOKUP(CONCATENATE($F1042," ",$G1042),AllocFactorMatrix,(O$4+1),FALSE)*$E1044</f>
        <v>0</v>
      </c>
      <c r="P1042" s="22">
        <f>VLOOKUP(CONCATENATE($F1042," ",$G1042),AllocFactorMatrix,(P$4+1),FALSE)*$E1044</f>
        <v>0</v>
      </c>
      <c r="Q1042" s="22">
        <f>VLOOKUP(CONCATENATE($F1042," ",$G1042),AllocFactorMatrix,(Q$4+1),FALSE)*$E1044</f>
        <v>0</v>
      </c>
      <c r="R1042" s="22">
        <f t="shared" si="513"/>
        <v>0</v>
      </c>
      <c r="S1042" s="22">
        <f>VLOOKUP(CONCATENATE($F1042," ",$G1042),AllocFactorMatrix,(S$4+1),FALSE)*$E1044</f>
        <v>0</v>
      </c>
      <c r="T1042" s="22">
        <f>VLOOKUP(CONCATENATE($F1042," ",$G1042),AllocFactorMatrix,(T$4+1),FALSE)*$E1044</f>
        <v>0</v>
      </c>
      <c r="U1042" s="22">
        <f>VLOOKUP(CONCATENATE($F1042," ",$G1042),AllocFactorMatrix,(U$4+1),FALSE)*$E1044</f>
        <v>0</v>
      </c>
      <c r="V1042" s="22">
        <f>VLOOKUP(CONCATENATE($F1042," ",$G1042),AllocFactorMatrix,(V$4+1),FALSE)*$E1044</f>
        <v>0</v>
      </c>
      <c r="W1042" s="22">
        <f t="shared" si="534"/>
        <v>0</v>
      </c>
      <c r="X1042" s="22">
        <f>VLOOKUP(CONCATENATE($F1042," ",$G1042),AllocFactorMatrix,(X$4+1),FALSE)*$E1044</f>
        <v>0</v>
      </c>
      <c r="Y1042" s="22">
        <f>VLOOKUP(CONCATENATE($F1042," ",$G1042),AllocFactorMatrix,(Y$4+1),FALSE)*$E1044</f>
        <v>0</v>
      </c>
      <c r="Z1042" s="22">
        <f t="shared" si="533"/>
        <v>0</v>
      </c>
      <c r="AA1042" s="22">
        <f>VLOOKUP(CONCATENATE($F1042," ",$G1042),AllocFactorMatrix,(AA$4+1),FALSE)*$E1044</f>
        <v>0</v>
      </c>
      <c r="AB1042" s="22">
        <f>VLOOKUP(CONCATENATE($F1042," ",$G1042),AllocFactorMatrix,(AB$4+1),FALSE)*$E1044</f>
        <v>0</v>
      </c>
      <c r="AC1042" s="22">
        <f>VLOOKUP(CONCATENATE($F1042," ",$G1042),AllocFactorMatrix,(AC$4+1),FALSE)*$E1044</f>
        <v>0</v>
      </c>
    </row>
    <row r="1043" spans="4:29" hidden="1" outlineLevel="1">
      <c r="F1043" s="42" t="str">
        <f>F1044</f>
        <v>RB_GUP_EPIS_D</v>
      </c>
      <c r="G1043" s="17" t="str">
        <f>$G$14</f>
        <v>CUSTOMER</v>
      </c>
      <c r="H1043" s="21">
        <f t="shared" si="532"/>
        <v>321743.86053172406</v>
      </c>
      <c r="I1043" s="22">
        <f>VLOOKUP(CONCATENATE($F1043," ",$G1043),AllocFactorMatrix,(I$4+1),FALSE)*$E1044</f>
        <v>239430.84325080222</v>
      </c>
      <c r="J1043" s="22">
        <f>VLOOKUP(CONCATENATE($F1043," ",$G1043),AllocFactorMatrix,(J$4+1),FALSE)*$E1044</f>
        <v>58918.567772759488</v>
      </c>
      <c r="K1043" s="22">
        <f>VLOOKUP(CONCATENATE($F1043," ",$G1043),AllocFactorMatrix,(K$4+1),FALSE)*$E1044</f>
        <v>656.38311615937619</v>
      </c>
      <c r="L1043" s="22">
        <f>VLOOKUP(CONCATENATE($F1043," ",$G1043),AllocFactorMatrix,(L$4+1),FALSE)*$E1044</f>
        <v>48.471557287395484</v>
      </c>
      <c r="M1043" s="22">
        <f t="shared" si="511"/>
        <v>59623.422446206263</v>
      </c>
      <c r="N1043" s="22">
        <f>VLOOKUP(CONCATENATE($F1043," ",$G1043),AllocFactorMatrix,(N$4+1),FALSE)*$E1044</f>
        <v>1096.5712663221268</v>
      </c>
      <c r="O1043" s="22">
        <f>VLOOKUP(CONCATENATE($F1043," ",$G1043),AllocFactorMatrix,(O$4+1),FALSE)*$E1044</f>
        <v>344.57120170772822</v>
      </c>
      <c r="P1043" s="22">
        <f>VLOOKUP(CONCATENATE($F1043," ",$G1043),AllocFactorMatrix,(P$4+1),FALSE)*$E1044</f>
        <v>139.07993282556805</v>
      </c>
      <c r="Q1043" s="22">
        <f>VLOOKUP(CONCATENATE($F1043," ",$G1043),AllocFactorMatrix,(Q$4+1),FALSE)*$E1044</f>
        <v>0</v>
      </c>
      <c r="R1043" s="22">
        <f t="shared" si="513"/>
        <v>1580.2224008554231</v>
      </c>
      <c r="S1043" s="22">
        <f>VLOOKUP(CONCATENATE($F1043," ",$G1043),AllocFactorMatrix,(S$4+1),FALSE)*$E1044</f>
        <v>10.168115926176046</v>
      </c>
      <c r="T1043" s="22">
        <f>VLOOKUP(CONCATENATE($F1043," ",$G1043),AllocFactorMatrix,(T$4+1),FALSE)*$E1044</f>
        <v>253.17253625704768</v>
      </c>
      <c r="U1043" s="22">
        <f>VLOOKUP(CONCATENATE($F1043," ",$G1043),AllocFactorMatrix,(U$4+1),FALSE)*$E1044</f>
        <v>460.98329575716502</v>
      </c>
      <c r="V1043" s="22">
        <f>VLOOKUP(CONCATENATE($F1043," ",$G1043),AllocFactorMatrix,(V$4+1),FALSE)*$E1044</f>
        <v>89.407198644331146</v>
      </c>
      <c r="W1043" s="22">
        <f t="shared" si="534"/>
        <v>813.73114658471991</v>
      </c>
      <c r="X1043" s="22">
        <f>VLOOKUP(CONCATENATE($F1043," ",$G1043),AllocFactorMatrix,(X$4+1),FALSE)*$E1044</f>
        <v>350.79762702833642</v>
      </c>
      <c r="Y1043" s="22">
        <f>VLOOKUP(CONCATENATE($F1043," ",$G1043),AllocFactorMatrix,(Y$4+1),FALSE)*$E1044</f>
        <v>4.0879866913801131</v>
      </c>
      <c r="Z1043" s="22">
        <f t="shared" si="533"/>
        <v>354.88561371971656</v>
      </c>
      <c r="AA1043" s="22">
        <f>VLOOKUP(CONCATENATE($F1043," ",$G1043),AllocFactorMatrix,(AA$4+1),FALSE)*$E1044</f>
        <v>25.148969172981872</v>
      </c>
      <c r="AB1043" s="22">
        <f>VLOOKUP(CONCATENATE($F1043," ",$G1043),AllocFactorMatrix,(AB$4+1),FALSE)*$E1044</f>
        <v>17531.699953196643</v>
      </c>
      <c r="AC1043" s="22">
        <f>VLOOKUP(CONCATENATE($F1043," ",$G1043),AllocFactorMatrix,(AC$4+1),FALSE)*$E1044</f>
        <v>2383.9067511862058</v>
      </c>
    </row>
    <row r="1044" spans="4:29" collapsed="1">
      <c r="D1044" s="17" t="s">
        <v>533</v>
      </c>
      <c r="E1044" s="42">
        <v>489906</v>
      </c>
      <c r="F1044" s="42" t="s">
        <v>65</v>
      </c>
      <c r="G1044" s="17" t="str">
        <f>$G$15</f>
        <v>TOTAL</v>
      </c>
      <c r="H1044" s="21">
        <f t="shared" si="532"/>
        <v>489905.99999999988</v>
      </c>
      <c r="I1044" s="22">
        <f>VLOOKUP(CONCATENATE($F1044," ",$G1044),AllocFactorMatrix,(I$4+1),FALSE)*$E1044</f>
        <v>354792.09372191801</v>
      </c>
      <c r="J1044" s="22">
        <f>VLOOKUP(CONCATENATE($F1044," ",$G1044),AllocFactorMatrix,(J$4+1),FALSE)*$E1044</f>
        <v>86074.717160475906</v>
      </c>
      <c r="K1044" s="22">
        <f>VLOOKUP(CONCATENATE($F1044," ",$G1044),AllocFactorMatrix,(K$4+1),FALSE)*$E1044</f>
        <v>919.72610054336587</v>
      </c>
      <c r="L1044" s="22">
        <f>VLOOKUP(CONCATENATE($F1044," ",$G1044),AllocFactorMatrix,(L$4+1),FALSE)*$E1044</f>
        <v>48.471557287395484</v>
      </c>
      <c r="M1044" s="22">
        <f t="shared" si="511"/>
        <v>87042.914818306672</v>
      </c>
      <c r="N1044" s="22">
        <f>VLOOKUP(CONCATENATE($F1044," ",$G1044),AllocFactorMatrix,(N$4+1),FALSE)*$E1044</f>
        <v>12607.085582035799</v>
      </c>
      <c r="O1044" s="22">
        <f>VLOOKUP(CONCATENATE($F1044," ",$G1044),AllocFactorMatrix,(O$4+1),FALSE)*$E1044</f>
        <v>2834.3291497307209</v>
      </c>
      <c r="P1044" s="22">
        <f>VLOOKUP(CONCATENATE($F1044," ",$G1044),AllocFactorMatrix,(P$4+1),FALSE)*$E1044</f>
        <v>139.07993282556805</v>
      </c>
      <c r="Q1044" s="22">
        <f>VLOOKUP(CONCATENATE($F1044," ",$G1044),AllocFactorMatrix,(Q$4+1),FALSE)*$E1044</f>
        <v>0</v>
      </c>
      <c r="R1044" s="22">
        <f t="shared" si="513"/>
        <v>15580.494664592088</v>
      </c>
      <c r="S1044" s="22">
        <f>VLOOKUP(CONCATENATE($F1044," ",$G1044),AllocFactorMatrix,(S$4+1),FALSE)*$E1044</f>
        <v>484.40579217777366</v>
      </c>
      <c r="T1044" s="22">
        <f>VLOOKUP(CONCATENATE($F1044," ",$G1044),AllocFactorMatrix,(T$4+1),FALSE)*$E1044</f>
        <v>7418.6336071332562</v>
      </c>
      <c r="U1044" s="22">
        <f>VLOOKUP(CONCATENATE($F1044," ",$G1044),AllocFactorMatrix,(U$4+1),FALSE)*$E1044</f>
        <v>460.98329575716502</v>
      </c>
      <c r="V1044" s="22">
        <f>VLOOKUP(CONCATENATE($F1044," ",$G1044),AllocFactorMatrix,(V$4+1),FALSE)*$E1044</f>
        <v>89.407198644331146</v>
      </c>
      <c r="W1044" s="22">
        <f t="shared" si="534"/>
        <v>8453.4298937125259</v>
      </c>
      <c r="X1044" s="22">
        <f>VLOOKUP(CONCATENATE($F1044," ",$G1044),AllocFactorMatrix,(X$4+1),FALSE)*$E1044</f>
        <v>3608.3011070137204</v>
      </c>
      <c r="Y1044" s="22">
        <f>VLOOKUP(CONCATENATE($F1044," ",$G1044),AllocFactorMatrix,(Y$4+1),FALSE)*$E1044</f>
        <v>52.965565699380271</v>
      </c>
      <c r="Z1044" s="22">
        <f t="shared" si="533"/>
        <v>3661.2666727131009</v>
      </c>
      <c r="AA1044" s="22">
        <f>VLOOKUP(CONCATENATE($F1044," ",$G1044),AllocFactorMatrix,(AA$4+1),FALSE)*$E1044</f>
        <v>71.676013266404752</v>
      </c>
      <c r="AB1044" s="22">
        <f>VLOOKUP(CONCATENATE($F1044," ",$G1044),AllocFactorMatrix,(AB$4+1),FALSE)*$E1044</f>
        <v>17847.771814227697</v>
      </c>
      <c r="AC1044" s="22">
        <f>VLOOKUP(CONCATENATE($F1044," ",$G1044),AllocFactorMatrix,(AC$4+1),FALSE)*$E1044</f>
        <v>2456.3524012634211</v>
      </c>
    </row>
    <row r="1045" spans="4:29" hidden="1" outlineLevel="1">
      <c r="F1045" s="42" t="str">
        <f>F1052</f>
        <v>TRAN_LSE</v>
      </c>
      <c r="G1045" s="17" t="str">
        <f>$G$8</f>
        <v>PRODUCTION</v>
      </c>
      <c r="H1045" s="21">
        <f t="shared" si="532"/>
        <v>-52004092.000000015</v>
      </c>
      <c r="I1045" s="22">
        <f>VLOOKUP(CONCATENATE($F1045," ",$G1045),AllocFactorMatrix,(I$4+1),FALSE)*$E1052</f>
        <v>-25784074.503423944</v>
      </c>
      <c r="J1045" s="22">
        <f>VLOOKUP(CONCATENATE($F1045," ",$G1045),AllocFactorMatrix,(J$4+1),FALSE)*$E1052</f>
        <v>-6447768.6254793955</v>
      </c>
      <c r="K1045" s="22">
        <f>VLOOKUP(CONCATENATE($F1045," ",$G1045),AllocFactorMatrix,(K$4+1),FALSE)*$E1052</f>
        <v>-81717.973683880802</v>
      </c>
      <c r="L1045" s="22">
        <f>VLOOKUP(CONCATENATE($F1045," ",$G1045),AllocFactorMatrix,(L$4+1),FALSE)*$E1052</f>
        <v>-4089.9033544083841</v>
      </c>
      <c r="M1045" s="22">
        <f t="shared" si="511"/>
        <v>-6533576.5025176844</v>
      </c>
      <c r="N1045" s="22">
        <f>VLOOKUP(CONCATENATE($F1045," ",$G1045),AllocFactorMatrix,(N$4+1),FALSE)*$E1052</f>
        <v>-2892776.7703065993</v>
      </c>
      <c r="O1045" s="22">
        <f>VLOOKUP(CONCATENATE($F1045," ",$G1045),AllocFactorMatrix,(O$4+1),FALSE)*$E1052</f>
        <v>-792843.11920758837</v>
      </c>
      <c r="P1045" s="22">
        <f>VLOOKUP(CONCATENATE($F1045," ",$G1045),AllocFactorMatrix,(P$4+1),FALSE)*$E1052</f>
        <v>-126165.76563524372</v>
      </c>
      <c r="Q1045" s="22">
        <f>VLOOKUP(CONCATENATE($F1045," ",$G1045),AllocFactorMatrix,(Q$4+1),FALSE)*$E1052</f>
        <v>0</v>
      </c>
      <c r="R1045" s="22">
        <f t="shared" si="513"/>
        <v>-3811785.6551494314</v>
      </c>
      <c r="S1045" s="22">
        <f>VLOOKUP(CONCATENATE($F1045," ",$G1045),AllocFactorMatrix,(S$4+1),FALSE)*$E1052</f>
        <v>-125047.33959739881</v>
      </c>
      <c r="T1045" s="22">
        <f>VLOOKUP(CONCATENATE($F1045," ",$G1045),AllocFactorMatrix,(T$4+1),FALSE)*$E1052</f>
        <v>-2275648.274169825</v>
      </c>
      <c r="U1045" s="22">
        <f>VLOOKUP(CONCATENATE($F1045," ",$G1045),AllocFactorMatrix,(U$4+1),FALSE)*$E1052</f>
        <v>-11088191.513034819</v>
      </c>
      <c r="V1045" s="22">
        <f>VLOOKUP(CONCATENATE($F1045," ",$G1045),AllocFactorMatrix,(V$4+1),FALSE)*$E1052</f>
        <v>-1412862.2618529936</v>
      </c>
      <c r="W1045" s="22">
        <f>SUBTOTAL(9,S1045:V1045)</f>
        <v>-14901749.388655037</v>
      </c>
      <c r="X1045" s="22">
        <f>VLOOKUP(CONCATENATE($F1045," ",$G1045),AllocFactorMatrix,(X$4+1),FALSE)*$E1052</f>
        <v>-809047.99156315252</v>
      </c>
      <c r="Y1045" s="22">
        <f>VLOOKUP(CONCATENATE($F1045," ",$G1045),AllocFactorMatrix,(Y$4+1),FALSE)*$E1052</f>
        <v>-15208.152869100148</v>
      </c>
      <c r="Z1045" s="22">
        <f t="shared" si="533"/>
        <v>-824256.14443225262</v>
      </c>
      <c r="AA1045" s="22">
        <f>VLOOKUP(CONCATENATE($F1045," ",$G1045),AllocFactorMatrix,(AA$4+1),FALSE)*$E1052</f>
        <v>-11765.606616404317</v>
      </c>
      <c r="AB1045" s="22">
        <f>VLOOKUP(CONCATENATE($F1045," ",$G1045),AllocFactorMatrix,(AB$4+1),FALSE)*$E1052</f>
        <v>-110564.98566743494</v>
      </c>
      <c r="AC1045" s="22">
        <f>VLOOKUP(CONCATENATE($F1045," ",$G1045),AllocFactorMatrix,(AC$4+1),FALSE)*$E1052</f>
        <v>-26319.213537822601</v>
      </c>
    </row>
    <row r="1046" spans="4:29" hidden="1" outlineLevel="1">
      <c r="F1046" s="42" t="str">
        <f>F1052</f>
        <v>TRAN_LSE</v>
      </c>
      <c r="G1046" s="17" t="str">
        <f>$G$9</f>
        <v>BULKTRAN</v>
      </c>
      <c r="H1046" s="21">
        <f t="shared" si="532"/>
        <v>0</v>
      </c>
      <c r="I1046" s="22">
        <f>VLOOKUP(CONCATENATE($F1046," ",$G1046),AllocFactorMatrix,(I$4+1),FALSE)*$E1052</f>
        <v>0</v>
      </c>
      <c r="J1046" s="22">
        <f>VLOOKUP(CONCATENATE($F1046," ",$G1046),AllocFactorMatrix,(J$4+1),FALSE)*$E1052</f>
        <v>0</v>
      </c>
      <c r="K1046" s="22">
        <f>VLOOKUP(CONCATENATE($F1046," ",$G1046),AllocFactorMatrix,(K$4+1),FALSE)*$E1052</f>
        <v>0</v>
      </c>
      <c r="L1046" s="22">
        <f>VLOOKUP(CONCATENATE($F1046," ",$G1046),AllocFactorMatrix,(L$4+1),FALSE)*$E1052</f>
        <v>0</v>
      </c>
      <c r="M1046" s="22">
        <f t="shared" si="511"/>
        <v>0</v>
      </c>
      <c r="N1046" s="22">
        <f>VLOOKUP(CONCATENATE($F1046," ",$G1046),AllocFactorMatrix,(N$4+1),FALSE)*$E1052</f>
        <v>0</v>
      </c>
      <c r="O1046" s="22">
        <f>VLOOKUP(CONCATENATE($F1046," ",$G1046),AllocFactorMatrix,(O$4+1),FALSE)*$E1052</f>
        <v>0</v>
      </c>
      <c r="P1046" s="22">
        <f>VLOOKUP(CONCATENATE($F1046," ",$G1046),AllocFactorMatrix,(P$4+1),FALSE)*$E1052</f>
        <v>0</v>
      </c>
      <c r="Q1046" s="22">
        <f>VLOOKUP(CONCATENATE($F1046," ",$G1046),AllocFactorMatrix,(Q$4+1),FALSE)*$E1052</f>
        <v>0</v>
      </c>
      <c r="R1046" s="22">
        <f t="shared" si="513"/>
        <v>0</v>
      </c>
      <c r="S1046" s="22">
        <f>VLOOKUP(CONCATENATE($F1046," ",$G1046),AllocFactorMatrix,(S$4+1),FALSE)*$E1052</f>
        <v>0</v>
      </c>
      <c r="T1046" s="22">
        <f>VLOOKUP(CONCATENATE($F1046," ",$G1046),AllocFactorMatrix,(T$4+1),FALSE)*$E1052</f>
        <v>0</v>
      </c>
      <c r="U1046" s="22">
        <f>VLOOKUP(CONCATENATE($F1046," ",$G1046),AllocFactorMatrix,(U$4+1),FALSE)*$E1052</f>
        <v>0</v>
      </c>
      <c r="V1046" s="22">
        <f>VLOOKUP(CONCATENATE($F1046," ",$G1046),AllocFactorMatrix,(V$4+1),FALSE)*$E1052</f>
        <v>0</v>
      </c>
      <c r="W1046" s="22">
        <f t="shared" ref="W1046:W1052" si="535">SUBTOTAL(9,S1046:V1046)</f>
        <v>0</v>
      </c>
      <c r="X1046" s="22">
        <f>VLOOKUP(CONCATENATE($F1046," ",$G1046),AllocFactorMatrix,(X$4+1),FALSE)*$E1052</f>
        <v>0</v>
      </c>
      <c r="Y1046" s="22">
        <f>VLOOKUP(CONCATENATE($F1046," ",$G1046),AllocFactorMatrix,(Y$4+1),FALSE)*$E1052</f>
        <v>0</v>
      </c>
      <c r="Z1046" s="22">
        <f t="shared" si="533"/>
        <v>0</v>
      </c>
      <c r="AA1046" s="22">
        <f>VLOOKUP(CONCATENATE($F1046," ",$G1046),AllocFactorMatrix,(AA$4+1),FALSE)*$E1052</f>
        <v>0</v>
      </c>
      <c r="AB1046" s="22">
        <f>VLOOKUP(CONCATENATE($F1046," ",$G1046),AllocFactorMatrix,(AB$4+1),FALSE)*$E1052</f>
        <v>0</v>
      </c>
      <c r="AC1046" s="22">
        <f>VLOOKUP(CONCATENATE($F1046," ",$G1046),AllocFactorMatrix,(AC$4+1),FALSE)*$E1052</f>
        <v>0</v>
      </c>
    </row>
    <row r="1047" spans="4:29" hidden="1" outlineLevel="1">
      <c r="F1047" s="42" t="str">
        <f>F1052</f>
        <v>TRAN_LSE</v>
      </c>
      <c r="G1047" s="17" t="str">
        <f>$G$10</f>
        <v>SUBTRAN</v>
      </c>
      <c r="H1047" s="21">
        <f t="shared" si="532"/>
        <v>0</v>
      </c>
      <c r="I1047" s="22">
        <f>VLOOKUP(CONCATENATE($F1047," ",$G1047),AllocFactorMatrix,(I$4+1),FALSE)*$E1052</f>
        <v>0</v>
      </c>
      <c r="J1047" s="22">
        <f>VLOOKUP(CONCATENATE($F1047," ",$G1047),AllocFactorMatrix,(J$4+1),FALSE)*$E1052</f>
        <v>0</v>
      </c>
      <c r="K1047" s="22">
        <f>VLOOKUP(CONCATENATE($F1047," ",$G1047),AllocFactorMatrix,(K$4+1),FALSE)*$E1052</f>
        <v>0</v>
      </c>
      <c r="L1047" s="22">
        <f>VLOOKUP(CONCATENATE($F1047," ",$G1047),AllocFactorMatrix,(L$4+1),FALSE)*$E1052</f>
        <v>0</v>
      </c>
      <c r="M1047" s="22">
        <f t="shared" si="511"/>
        <v>0</v>
      </c>
      <c r="N1047" s="22">
        <f>VLOOKUP(CONCATENATE($F1047," ",$G1047),AllocFactorMatrix,(N$4+1),FALSE)*$E1052</f>
        <v>0</v>
      </c>
      <c r="O1047" s="22">
        <f>VLOOKUP(CONCATENATE($F1047," ",$G1047),AllocFactorMatrix,(O$4+1),FALSE)*$E1052</f>
        <v>0</v>
      </c>
      <c r="P1047" s="22">
        <f>VLOOKUP(CONCATENATE($F1047," ",$G1047),AllocFactorMatrix,(P$4+1),FALSE)*$E1052</f>
        <v>0</v>
      </c>
      <c r="Q1047" s="22">
        <f>VLOOKUP(CONCATENATE($F1047," ",$G1047),AllocFactorMatrix,(Q$4+1),FALSE)*$E1052</f>
        <v>0</v>
      </c>
      <c r="R1047" s="22">
        <f t="shared" si="513"/>
        <v>0</v>
      </c>
      <c r="S1047" s="22">
        <f>VLOOKUP(CONCATENATE($F1047," ",$G1047),AllocFactorMatrix,(S$4+1),FALSE)*$E1052</f>
        <v>0</v>
      </c>
      <c r="T1047" s="22">
        <f>VLOOKUP(CONCATENATE($F1047," ",$G1047),AllocFactorMatrix,(T$4+1),FALSE)*$E1052</f>
        <v>0</v>
      </c>
      <c r="U1047" s="22">
        <f>VLOOKUP(CONCATENATE($F1047," ",$G1047),AllocFactorMatrix,(U$4+1),FALSE)*$E1052</f>
        <v>0</v>
      </c>
      <c r="V1047" s="22">
        <f>VLOOKUP(CONCATENATE($F1047," ",$G1047),AllocFactorMatrix,(V$4+1),FALSE)*$E1052</f>
        <v>0</v>
      </c>
      <c r="W1047" s="22">
        <f t="shared" si="535"/>
        <v>0</v>
      </c>
      <c r="X1047" s="22">
        <f>VLOOKUP(CONCATENATE($F1047," ",$G1047),AllocFactorMatrix,(X$4+1),FALSE)*$E1052</f>
        <v>0</v>
      </c>
      <c r="Y1047" s="22">
        <f>VLOOKUP(CONCATENATE($F1047," ",$G1047),AllocFactorMatrix,(Y$4+1),FALSE)*$E1052</f>
        <v>0</v>
      </c>
      <c r="Z1047" s="22">
        <f t="shared" si="533"/>
        <v>0</v>
      </c>
      <c r="AA1047" s="22">
        <f>VLOOKUP(CONCATENATE($F1047," ",$G1047),AllocFactorMatrix,(AA$4+1),FALSE)*$E1052</f>
        <v>0</v>
      </c>
      <c r="AB1047" s="22">
        <f>VLOOKUP(CONCATENATE($F1047," ",$G1047),AllocFactorMatrix,(AB$4+1),FALSE)*$E1052</f>
        <v>0</v>
      </c>
      <c r="AC1047" s="22">
        <f>VLOOKUP(CONCATENATE($F1047," ",$G1047),AllocFactorMatrix,(AC$4+1),FALSE)*$E1052</f>
        <v>0</v>
      </c>
    </row>
    <row r="1048" spans="4:29" hidden="1" outlineLevel="1">
      <c r="F1048" s="42" t="str">
        <f>F1052</f>
        <v>TRAN_LSE</v>
      </c>
      <c r="G1048" s="17" t="str">
        <f>$G$11</f>
        <v>DISTPRI</v>
      </c>
      <c r="H1048" s="21">
        <f t="shared" si="532"/>
        <v>0</v>
      </c>
      <c r="I1048" s="22">
        <f>VLOOKUP(CONCATENATE($F1048," ",$G1048),AllocFactorMatrix,(I$4+1),FALSE)*$E1052</f>
        <v>0</v>
      </c>
      <c r="J1048" s="22">
        <f>VLOOKUP(CONCATENATE($F1048," ",$G1048),AllocFactorMatrix,(J$4+1),FALSE)*$E1052</f>
        <v>0</v>
      </c>
      <c r="K1048" s="22">
        <f>VLOOKUP(CONCATENATE($F1048," ",$G1048),AllocFactorMatrix,(K$4+1),FALSE)*$E1052</f>
        <v>0</v>
      </c>
      <c r="L1048" s="22">
        <f>VLOOKUP(CONCATENATE($F1048," ",$G1048),AllocFactorMatrix,(L$4+1),FALSE)*$E1052</f>
        <v>0</v>
      </c>
      <c r="M1048" s="22">
        <f t="shared" si="511"/>
        <v>0</v>
      </c>
      <c r="N1048" s="22">
        <f>VLOOKUP(CONCATENATE($F1048," ",$G1048),AllocFactorMatrix,(N$4+1),FALSE)*$E1052</f>
        <v>0</v>
      </c>
      <c r="O1048" s="22">
        <f>VLOOKUP(CONCATENATE($F1048," ",$G1048),AllocFactorMatrix,(O$4+1),FALSE)*$E1052</f>
        <v>0</v>
      </c>
      <c r="P1048" s="22">
        <f>VLOOKUP(CONCATENATE($F1048," ",$G1048),AllocFactorMatrix,(P$4+1),FALSE)*$E1052</f>
        <v>0</v>
      </c>
      <c r="Q1048" s="22">
        <f>VLOOKUP(CONCATENATE($F1048," ",$G1048),AllocFactorMatrix,(Q$4+1),FALSE)*$E1052</f>
        <v>0</v>
      </c>
      <c r="R1048" s="22">
        <f t="shared" si="513"/>
        <v>0</v>
      </c>
      <c r="S1048" s="22">
        <f>VLOOKUP(CONCATENATE($F1048," ",$G1048),AllocFactorMatrix,(S$4+1),FALSE)*$E1052</f>
        <v>0</v>
      </c>
      <c r="T1048" s="22">
        <f>VLOOKUP(CONCATENATE($F1048," ",$G1048),AllocFactorMatrix,(T$4+1),FALSE)*$E1052</f>
        <v>0</v>
      </c>
      <c r="U1048" s="22">
        <f>VLOOKUP(CONCATENATE($F1048," ",$G1048),AllocFactorMatrix,(U$4+1),FALSE)*$E1052</f>
        <v>0</v>
      </c>
      <c r="V1048" s="22">
        <f>VLOOKUP(CONCATENATE($F1048," ",$G1048),AllocFactorMatrix,(V$4+1),FALSE)*$E1052</f>
        <v>0</v>
      </c>
      <c r="W1048" s="22">
        <f t="shared" si="535"/>
        <v>0</v>
      </c>
      <c r="X1048" s="22">
        <f>VLOOKUP(CONCATENATE($F1048," ",$G1048),AllocFactorMatrix,(X$4+1),FALSE)*$E1052</f>
        <v>0</v>
      </c>
      <c r="Y1048" s="22">
        <f>VLOOKUP(CONCATENATE($F1048," ",$G1048),AllocFactorMatrix,(Y$4+1),FALSE)*$E1052</f>
        <v>0</v>
      </c>
      <c r="Z1048" s="22">
        <f t="shared" si="533"/>
        <v>0</v>
      </c>
      <c r="AA1048" s="22">
        <f>VLOOKUP(CONCATENATE($F1048," ",$G1048),AllocFactorMatrix,(AA$4+1),FALSE)*$E1052</f>
        <v>0</v>
      </c>
      <c r="AB1048" s="22">
        <f>VLOOKUP(CONCATENATE($F1048," ",$G1048),AllocFactorMatrix,(AB$4+1),FALSE)*$E1052</f>
        <v>0</v>
      </c>
      <c r="AC1048" s="22">
        <f>VLOOKUP(CONCATENATE($F1048," ",$G1048),AllocFactorMatrix,(AC$4+1),FALSE)*$E1052</f>
        <v>0</v>
      </c>
    </row>
    <row r="1049" spans="4:29" hidden="1" outlineLevel="1">
      <c r="F1049" s="42" t="str">
        <f>F1052</f>
        <v>TRAN_LSE</v>
      </c>
      <c r="G1049" s="17" t="str">
        <f>$G$12</f>
        <v>DISTSEC</v>
      </c>
      <c r="H1049" s="21">
        <f t="shared" si="532"/>
        <v>0</v>
      </c>
      <c r="I1049" s="22">
        <f>VLOOKUP(CONCATENATE($F1049," ",$G1049),AllocFactorMatrix,(I$4+1),FALSE)*$E1052</f>
        <v>0</v>
      </c>
      <c r="J1049" s="22">
        <f>VLOOKUP(CONCATENATE($F1049," ",$G1049),AllocFactorMatrix,(J$4+1),FALSE)*$E1052</f>
        <v>0</v>
      </c>
      <c r="K1049" s="22">
        <f>VLOOKUP(CONCATENATE($F1049," ",$G1049),AllocFactorMatrix,(K$4+1),FALSE)*$E1052</f>
        <v>0</v>
      </c>
      <c r="L1049" s="22">
        <f>VLOOKUP(CONCATENATE($F1049," ",$G1049),AllocFactorMatrix,(L$4+1),FALSE)*$E1052</f>
        <v>0</v>
      </c>
      <c r="M1049" s="22">
        <f t="shared" si="511"/>
        <v>0</v>
      </c>
      <c r="N1049" s="22">
        <f>VLOOKUP(CONCATENATE($F1049," ",$G1049),AllocFactorMatrix,(N$4+1),FALSE)*$E1052</f>
        <v>0</v>
      </c>
      <c r="O1049" s="22">
        <f>VLOOKUP(CONCATENATE($F1049," ",$G1049),AllocFactorMatrix,(O$4+1),FALSE)*$E1052</f>
        <v>0</v>
      </c>
      <c r="P1049" s="22">
        <f>VLOOKUP(CONCATENATE($F1049," ",$G1049),AllocFactorMatrix,(P$4+1),FALSE)*$E1052</f>
        <v>0</v>
      </c>
      <c r="Q1049" s="22">
        <f>VLOOKUP(CONCATENATE($F1049," ",$G1049),AllocFactorMatrix,(Q$4+1),FALSE)*$E1052</f>
        <v>0</v>
      </c>
      <c r="R1049" s="22">
        <f t="shared" si="513"/>
        <v>0</v>
      </c>
      <c r="S1049" s="22">
        <f>VLOOKUP(CONCATENATE($F1049," ",$G1049),AllocFactorMatrix,(S$4+1),FALSE)*$E1052</f>
        <v>0</v>
      </c>
      <c r="T1049" s="22">
        <f>VLOOKUP(CONCATENATE($F1049," ",$G1049),AllocFactorMatrix,(T$4+1),FALSE)*$E1052</f>
        <v>0</v>
      </c>
      <c r="U1049" s="22">
        <f>VLOOKUP(CONCATENATE($F1049," ",$G1049),AllocFactorMatrix,(U$4+1),FALSE)*$E1052</f>
        <v>0</v>
      </c>
      <c r="V1049" s="22">
        <f>VLOOKUP(CONCATENATE($F1049," ",$G1049),AllocFactorMatrix,(V$4+1),FALSE)*$E1052</f>
        <v>0</v>
      </c>
      <c r="W1049" s="22">
        <f t="shared" si="535"/>
        <v>0</v>
      </c>
      <c r="X1049" s="22">
        <f>VLOOKUP(CONCATENATE($F1049," ",$G1049),AllocFactorMatrix,(X$4+1),FALSE)*$E1052</f>
        <v>0</v>
      </c>
      <c r="Y1049" s="22">
        <f>VLOOKUP(CONCATENATE($F1049," ",$G1049),AllocFactorMatrix,(Y$4+1),FALSE)*$E1052</f>
        <v>0</v>
      </c>
      <c r="Z1049" s="22">
        <f t="shared" si="533"/>
        <v>0</v>
      </c>
      <c r="AA1049" s="22">
        <f>VLOOKUP(CONCATENATE($F1049," ",$G1049),AllocFactorMatrix,(AA$4+1),FALSE)*$E1052</f>
        <v>0</v>
      </c>
      <c r="AB1049" s="22">
        <f>VLOOKUP(CONCATENATE($F1049," ",$G1049),AllocFactorMatrix,(AB$4+1),FALSE)*$E1052</f>
        <v>0</v>
      </c>
      <c r="AC1049" s="22">
        <f>VLOOKUP(CONCATENATE($F1049," ",$G1049),AllocFactorMatrix,(AC$4+1),FALSE)*$E1052</f>
        <v>0</v>
      </c>
    </row>
    <row r="1050" spans="4:29" hidden="1" outlineLevel="1">
      <c r="F1050" s="42" t="str">
        <f>F1052</f>
        <v>TRAN_LSE</v>
      </c>
      <c r="G1050" s="17" t="str">
        <f>$G$13</f>
        <v>ENERGY</v>
      </c>
      <c r="H1050" s="21">
        <f t="shared" si="532"/>
        <v>0</v>
      </c>
      <c r="I1050" s="22">
        <f>VLOOKUP(CONCATENATE($F1050," ",$G1050),AllocFactorMatrix,(I$4+1),FALSE)*$E1052</f>
        <v>0</v>
      </c>
      <c r="J1050" s="22">
        <f>VLOOKUP(CONCATENATE($F1050," ",$G1050),AllocFactorMatrix,(J$4+1),FALSE)*$E1052</f>
        <v>0</v>
      </c>
      <c r="K1050" s="22">
        <f>VLOOKUP(CONCATENATE($F1050," ",$G1050),AllocFactorMatrix,(K$4+1),FALSE)*$E1052</f>
        <v>0</v>
      </c>
      <c r="L1050" s="22">
        <f>VLOOKUP(CONCATENATE($F1050," ",$G1050),AllocFactorMatrix,(L$4+1),FALSE)*$E1052</f>
        <v>0</v>
      </c>
      <c r="M1050" s="22">
        <f t="shared" si="511"/>
        <v>0</v>
      </c>
      <c r="N1050" s="22">
        <f>VLOOKUP(CONCATENATE($F1050," ",$G1050),AllocFactorMatrix,(N$4+1),FALSE)*$E1052</f>
        <v>0</v>
      </c>
      <c r="O1050" s="22">
        <f>VLOOKUP(CONCATENATE($F1050," ",$G1050),AllocFactorMatrix,(O$4+1),FALSE)*$E1052</f>
        <v>0</v>
      </c>
      <c r="P1050" s="22">
        <f>VLOOKUP(CONCATENATE($F1050," ",$G1050),AllocFactorMatrix,(P$4+1),FALSE)*$E1052</f>
        <v>0</v>
      </c>
      <c r="Q1050" s="22">
        <f>VLOOKUP(CONCATENATE($F1050," ",$G1050),AllocFactorMatrix,(Q$4+1),FALSE)*$E1052</f>
        <v>0</v>
      </c>
      <c r="R1050" s="22">
        <f t="shared" si="513"/>
        <v>0</v>
      </c>
      <c r="S1050" s="22">
        <f>VLOOKUP(CONCATENATE($F1050," ",$G1050),AllocFactorMatrix,(S$4+1),FALSE)*$E1052</f>
        <v>0</v>
      </c>
      <c r="T1050" s="22">
        <f>VLOOKUP(CONCATENATE($F1050," ",$G1050),AllocFactorMatrix,(T$4+1),FALSE)*$E1052</f>
        <v>0</v>
      </c>
      <c r="U1050" s="22">
        <f>VLOOKUP(CONCATENATE($F1050," ",$G1050),AllocFactorMatrix,(U$4+1),FALSE)*$E1052</f>
        <v>0</v>
      </c>
      <c r="V1050" s="22">
        <f>VLOOKUP(CONCATENATE($F1050," ",$G1050),AllocFactorMatrix,(V$4+1),FALSE)*$E1052</f>
        <v>0</v>
      </c>
      <c r="W1050" s="22">
        <f t="shared" si="535"/>
        <v>0</v>
      </c>
      <c r="X1050" s="22">
        <f>VLOOKUP(CONCATENATE($F1050," ",$G1050),AllocFactorMatrix,(X$4+1),FALSE)*$E1052</f>
        <v>0</v>
      </c>
      <c r="Y1050" s="22">
        <f>VLOOKUP(CONCATENATE($F1050," ",$G1050),AllocFactorMatrix,(Y$4+1),FALSE)*$E1052</f>
        <v>0</v>
      </c>
      <c r="Z1050" s="22">
        <f t="shared" si="533"/>
        <v>0</v>
      </c>
      <c r="AA1050" s="22">
        <f>VLOOKUP(CONCATENATE($F1050," ",$G1050),AllocFactorMatrix,(AA$4+1),FALSE)*$E1052</f>
        <v>0</v>
      </c>
      <c r="AB1050" s="22">
        <f>VLOOKUP(CONCATENATE($F1050," ",$G1050),AllocFactorMatrix,(AB$4+1),FALSE)*$E1052</f>
        <v>0</v>
      </c>
      <c r="AC1050" s="22">
        <f>VLOOKUP(CONCATENATE($F1050," ",$G1050),AllocFactorMatrix,(AC$4+1),FALSE)*$E1052</f>
        <v>0</v>
      </c>
    </row>
    <row r="1051" spans="4:29" hidden="1" outlineLevel="1">
      <c r="F1051" s="42" t="str">
        <f>F1052</f>
        <v>TRAN_LSE</v>
      </c>
      <c r="G1051" s="17" t="str">
        <f>$G$14</f>
        <v>CUSTOMER</v>
      </c>
      <c r="H1051" s="21">
        <f t="shared" si="532"/>
        <v>0</v>
      </c>
      <c r="I1051" s="22">
        <f>VLOOKUP(CONCATENATE($F1051," ",$G1051),AllocFactorMatrix,(I$4+1),FALSE)*$E1052</f>
        <v>0</v>
      </c>
      <c r="J1051" s="22">
        <f>VLOOKUP(CONCATENATE($F1051," ",$G1051),AllocFactorMatrix,(J$4+1),FALSE)*$E1052</f>
        <v>0</v>
      </c>
      <c r="K1051" s="22">
        <f>VLOOKUP(CONCATENATE($F1051," ",$G1051),AllocFactorMatrix,(K$4+1),FALSE)*$E1052</f>
        <v>0</v>
      </c>
      <c r="L1051" s="22">
        <f>VLOOKUP(CONCATENATE($F1051," ",$G1051),AllocFactorMatrix,(L$4+1),FALSE)*$E1052</f>
        <v>0</v>
      </c>
      <c r="M1051" s="22">
        <f t="shared" si="511"/>
        <v>0</v>
      </c>
      <c r="N1051" s="22">
        <f>VLOOKUP(CONCATENATE($F1051," ",$G1051),AllocFactorMatrix,(N$4+1),FALSE)*$E1052</f>
        <v>0</v>
      </c>
      <c r="O1051" s="22">
        <f>VLOOKUP(CONCATENATE($F1051," ",$G1051),AllocFactorMatrix,(O$4+1),FALSE)*$E1052</f>
        <v>0</v>
      </c>
      <c r="P1051" s="22">
        <f>VLOOKUP(CONCATENATE($F1051," ",$G1051),AllocFactorMatrix,(P$4+1),FALSE)*$E1052</f>
        <v>0</v>
      </c>
      <c r="Q1051" s="22">
        <f>VLOOKUP(CONCATENATE($F1051," ",$G1051),AllocFactorMatrix,(Q$4+1),FALSE)*$E1052</f>
        <v>0</v>
      </c>
      <c r="R1051" s="22">
        <f t="shared" si="513"/>
        <v>0</v>
      </c>
      <c r="S1051" s="22">
        <f>VLOOKUP(CONCATENATE($F1051," ",$G1051),AllocFactorMatrix,(S$4+1),FALSE)*$E1052</f>
        <v>0</v>
      </c>
      <c r="T1051" s="22">
        <f>VLOOKUP(CONCATENATE($F1051," ",$G1051),AllocFactorMatrix,(T$4+1),FALSE)*$E1052</f>
        <v>0</v>
      </c>
      <c r="U1051" s="22">
        <f>VLOOKUP(CONCATENATE($F1051," ",$G1051),AllocFactorMatrix,(U$4+1),FALSE)*$E1052</f>
        <v>0</v>
      </c>
      <c r="V1051" s="22">
        <f>VLOOKUP(CONCATENATE($F1051," ",$G1051),AllocFactorMatrix,(V$4+1),FALSE)*$E1052</f>
        <v>0</v>
      </c>
      <c r="W1051" s="22">
        <f t="shared" si="535"/>
        <v>0</v>
      </c>
      <c r="X1051" s="22">
        <f>VLOOKUP(CONCATENATE($F1051," ",$G1051),AllocFactorMatrix,(X$4+1),FALSE)*$E1052</f>
        <v>0</v>
      </c>
      <c r="Y1051" s="22">
        <f>VLOOKUP(CONCATENATE($F1051," ",$G1051),AllocFactorMatrix,(Y$4+1),FALSE)*$E1052</f>
        <v>0</v>
      </c>
      <c r="Z1051" s="22">
        <f t="shared" si="533"/>
        <v>0</v>
      </c>
      <c r="AA1051" s="22">
        <f>VLOOKUP(CONCATENATE($F1051," ",$G1051),AllocFactorMatrix,(AA$4+1),FALSE)*$E1052</f>
        <v>0</v>
      </c>
      <c r="AB1051" s="22">
        <f>VLOOKUP(CONCATENATE($F1051," ",$G1051),AllocFactorMatrix,(AB$4+1),FALSE)*$E1052</f>
        <v>0</v>
      </c>
      <c r="AC1051" s="22">
        <f>VLOOKUP(CONCATENATE($F1051," ",$G1051),AllocFactorMatrix,(AC$4+1),FALSE)*$E1052</f>
        <v>0</v>
      </c>
    </row>
    <row r="1052" spans="4:29" collapsed="1">
      <c r="D1052" s="17" t="s">
        <v>534</v>
      </c>
      <c r="E1052" s="42">
        <f>-52222854+218762</f>
        <v>-52004092</v>
      </c>
      <c r="F1052" s="42" t="s">
        <v>518</v>
      </c>
      <c r="G1052" s="17" t="str">
        <f>$G$15</f>
        <v>TOTAL</v>
      </c>
      <c r="H1052" s="21">
        <f t="shared" si="532"/>
        <v>-52004092.000000015</v>
      </c>
      <c r="I1052" s="22">
        <f>VLOOKUP(CONCATENATE($F1052," ",$G1052),AllocFactorMatrix,(I$4+1),FALSE)*$E1052</f>
        <v>-25784074.503423944</v>
      </c>
      <c r="J1052" s="22">
        <f>VLOOKUP(CONCATENATE($F1052," ",$G1052),AllocFactorMatrix,(J$4+1),FALSE)*$E1052</f>
        <v>-6447768.6254793955</v>
      </c>
      <c r="K1052" s="22">
        <f>VLOOKUP(CONCATENATE($F1052," ",$G1052),AllocFactorMatrix,(K$4+1),FALSE)*$E1052</f>
        <v>-81717.973683880802</v>
      </c>
      <c r="L1052" s="22">
        <f>VLOOKUP(CONCATENATE($F1052," ",$G1052),AllocFactorMatrix,(L$4+1),FALSE)*$E1052</f>
        <v>-4089.9033544083841</v>
      </c>
      <c r="M1052" s="22">
        <f t="shared" si="511"/>
        <v>-6533576.5025176844</v>
      </c>
      <c r="N1052" s="22">
        <f>VLOOKUP(CONCATENATE($F1052," ",$G1052),AllocFactorMatrix,(N$4+1),FALSE)*$E1052</f>
        <v>-2892776.7703065993</v>
      </c>
      <c r="O1052" s="22">
        <f>VLOOKUP(CONCATENATE($F1052," ",$G1052),AllocFactorMatrix,(O$4+1),FALSE)*$E1052</f>
        <v>-792843.11920758837</v>
      </c>
      <c r="P1052" s="22">
        <f>VLOOKUP(CONCATENATE($F1052," ",$G1052),AllocFactorMatrix,(P$4+1),FALSE)*$E1052</f>
        <v>-126165.76563524372</v>
      </c>
      <c r="Q1052" s="22">
        <f>VLOOKUP(CONCATENATE($F1052," ",$G1052),AllocFactorMatrix,(Q$4+1),FALSE)*$E1052</f>
        <v>0</v>
      </c>
      <c r="R1052" s="22">
        <f t="shared" si="513"/>
        <v>-3811785.6551494314</v>
      </c>
      <c r="S1052" s="22">
        <f>VLOOKUP(CONCATENATE($F1052," ",$G1052),AllocFactorMatrix,(S$4+1),FALSE)*$E1052</f>
        <v>-125047.33959739881</v>
      </c>
      <c r="T1052" s="22">
        <f>VLOOKUP(CONCATENATE($F1052," ",$G1052),AllocFactorMatrix,(T$4+1),FALSE)*$E1052</f>
        <v>-2275648.274169825</v>
      </c>
      <c r="U1052" s="22">
        <f>VLOOKUP(CONCATENATE($F1052," ",$G1052),AllocFactorMatrix,(U$4+1),FALSE)*$E1052</f>
        <v>-11088191.513034819</v>
      </c>
      <c r="V1052" s="22">
        <f>VLOOKUP(CONCATENATE($F1052," ",$G1052),AllocFactorMatrix,(V$4+1),FALSE)*$E1052</f>
        <v>-1412862.2618529936</v>
      </c>
      <c r="W1052" s="22">
        <f t="shared" si="535"/>
        <v>-14901749.388655037</v>
      </c>
      <c r="X1052" s="22">
        <f>VLOOKUP(CONCATENATE($F1052," ",$G1052),AllocFactorMatrix,(X$4+1),FALSE)*$E1052</f>
        <v>-809047.99156315252</v>
      </c>
      <c r="Y1052" s="22">
        <f>VLOOKUP(CONCATENATE($F1052," ",$G1052),AllocFactorMatrix,(Y$4+1),FALSE)*$E1052</f>
        <v>-15208.152869100148</v>
      </c>
      <c r="Z1052" s="22">
        <f t="shared" si="533"/>
        <v>-824256.14443225262</v>
      </c>
      <c r="AA1052" s="22">
        <f>VLOOKUP(CONCATENATE($F1052," ",$G1052),AllocFactorMatrix,(AA$4+1),FALSE)*$E1052</f>
        <v>-11765.606616404317</v>
      </c>
      <c r="AB1052" s="22">
        <f>VLOOKUP(CONCATENATE($F1052," ",$G1052),AllocFactorMatrix,(AB$4+1),FALSE)*$E1052</f>
        <v>-110564.98566743494</v>
      </c>
      <c r="AC1052" s="22">
        <f>VLOOKUP(CONCATENATE($F1052," ",$G1052),AllocFactorMatrix,(AC$4+1),FALSE)*$E1052</f>
        <v>-26319.213537822601</v>
      </c>
    </row>
    <row r="1053" spans="4:29" hidden="1" outlineLevel="1">
      <c r="F1053" s="42" t="str">
        <f>F1060</f>
        <v>PROD_DEMAND</v>
      </c>
      <c r="G1053" s="17" t="str">
        <f>$G$8</f>
        <v>PRODUCTION</v>
      </c>
      <c r="H1053" s="21">
        <f t="shared" si="532"/>
        <v>307780</v>
      </c>
      <c r="I1053" s="22">
        <f>VLOOKUP(CONCATENATE($F1053," ",$G1053),AllocFactorMatrix,(I$4+1),FALSE)*$E1060</f>
        <v>152599.96176192869</v>
      </c>
      <c r="J1053" s="22">
        <f>VLOOKUP(CONCATENATE($F1053," ",$G1053),AllocFactorMatrix,(J$4+1),FALSE)*$E1060</f>
        <v>38160.347603993323</v>
      </c>
      <c r="K1053" s="22">
        <f>VLOOKUP(CONCATENATE($F1053," ",$G1053),AllocFactorMatrix,(K$4+1),FALSE)*$E1060</f>
        <v>483.63805564425257</v>
      </c>
      <c r="L1053" s="22">
        <f>VLOOKUP(CONCATENATE($F1053," ",$G1053),AllocFactorMatrix,(L$4+1),FALSE)*$E1060</f>
        <v>24.205603944009106</v>
      </c>
      <c r="M1053" s="22">
        <f t="shared" si="511"/>
        <v>38668.191263581582</v>
      </c>
      <c r="N1053" s="22">
        <f>VLOOKUP(CONCATENATE($F1053," ",$G1053),AllocFactorMatrix,(N$4+1),FALSE)*$E1060</f>
        <v>17120.553405008304</v>
      </c>
      <c r="O1053" s="22">
        <f>VLOOKUP(CONCATENATE($F1053," ",$G1053),AllocFactorMatrix,(O$4+1),FALSE)*$E1060</f>
        <v>4692.3471950959465</v>
      </c>
      <c r="P1053" s="22">
        <f>VLOOKUP(CONCATENATE($F1053," ",$G1053),AllocFactorMatrix,(P$4+1),FALSE)*$E1060</f>
        <v>746.69699736734776</v>
      </c>
      <c r="Q1053" s="22">
        <f>VLOOKUP(CONCATENATE($F1053," ",$G1053),AllocFactorMatrix,(Q$4+1),FALSE)*$E1060</f>
        <v>0</v>
      </c>
      <c r="R1053" s="22">
        <f t="shared" si="513"/>
        <v>22559.597597471598</v>
      </c>
      <c r="S1053" s="22">
        <f>VLOOKUP(CONCATENATE($F1053," ",$G1053),AllocFactorMatrix,(S$4+1),FALSE)*$E1060</f>
        <v>740.07772660057992</v>
      </c>
      <c r="T1053" s="22">
        <f>VLOOKUP(CONCATENATE($F1053," ",$G1053),AllocFactorMatrix,(T$4+1),FALSE)*$E1060</f>
        <v>13468.152195100121</v>
      </c>
      <c r="U1053" s="22">
        <f>VLOOKUP(CONCATENATE($F1053," ",$G1053),AllocFactorMatrix,(U$4+1),FALSE)*$E1060</f>
        <v>65624.135575366963</v>
      </c>
      <c r="V1053" s="22">
        <f>VLOOKUP(CONCATENATE($F1053," ",$G1053),AllocFactorMatrix,(V$4+1),FALSE)*$E1060</f>
        <v>8361.8563507101408</v>
      </c>
      <c r="W1053" s="22">
        <f>SUBTOTAL(9,S1053:V1053)</f>
        <v>88194.221847777793</v>
      </c>
      <c r="X1053" s="22">
        <f>VLOOKUP(CONCATENATE($F1053," ",$G1053),AllocFactorMatrix,(X$4+1),FALSE)*$E1060</f>
        <v>4788.2537943996231</v>
      </c>
      <c r="Y1053" s="22">
        <f>VLOOKUP(CONCATENATE($F1053," ",$G1053),AllocFactorMatrix,(Y$4+1),FALSE)*$E1060</f>
        <v>90.007634207932014</v>
      </c>
      <c r="Z1053" s="22">
        <f t="shared" si="533"/>
        <v>4878.261428607555</v>
      </c>
      <c r="AA1053" s="22">
        <f>VLOOKUP(CONCATENATE($F1053," ",$G1053),AllocFactorMatrix,(AA$4+1),FALSE)*$E1060</f>
        <v>69.633335861280315</v>
      </c>
      <c r="AB1053" s="22">
        <f>VLOOKUP(CONCATENATE($F1053," ",$G1053),AllocFactorMatrix,(AB$4+1),FALSE)*$E1060</f>
        <v>654.36564662494504</v>
      </c>
      <c r="AC1053" s="22">
        <f>VLOOKUP(CONCATENATE($F1053," ",$G1053),AllocFactorMatrix,(AC$4+1),FALSE)*$E1060</f>
        <v>155.76711814660737</v>
      </c>
    </row>
    <row r="1054" spans="4:29" hidden="1" outlineLevel="1">
      <c r="F1054" s="42" t="str">
        <f>F1060</f>
        <v>PROD_DEMAND</v>
      </c>
      <c r="G1054" s="17" t="str">
        <f>$G$9</f>
        <v>BULKTRAN</v>
      </c>
      <c r="H1054" s="21">
        <f t="shared" si="532"/>
        <v>0</v>
      </c>
      <c r="I1054" s="22">
        <f>VLOOKUP(CONCATENATE($F1054," ",$G1054),AllocFactorMatrix,(I$4+1),FALSE)*$E1060</f>
        <v>0</v>
      </c>
      <c r="J1054" s="22">
        <f>VLOOKUP(CONCATENATE($F1054," ",$G1054),AllocFactorMatrix,(J$4+1),FALSE)*$E1060</f>
        <v>0</v>
      </c>
      <c r="K1054" s="22">
        <f>VLOOKUP(CONCATENATE($F1054," ",$G1054),AllocFactorMatrix,(K$4+1),FALSE)*$E1060</f>
        <v>0</v>
      </c>
      <c r="L1054" s="22">
        <f>VLOOKUP(CONCATENATE($F1054," ",$G1054),AllocFactorMatrix,(L$4+1),FALSE)*$E1060</f>
        <v>0</v>
      </c>
      <c r="M1054" s="22">
        <f t="shared" si="511"/>
        <v>0</v>
      </c>
      <c r="N1054" s="22">
        <f>VLOOKUP(CONCATENATE($F1054," ",$G1054),AllocFactorMatrix,(N$4+1),FALSE)*$E1060</f>
        <v>0</v>
      </c>
      <c r="O1054" s="22">
        <f>VLOOKUP(CONCATENATE($F1054," ",$G1054),AllocFactorMatrix,(O$4+1),FALSE)*$E1060</f>
        <v>0</v>
      </c>
      <c r="P1054" s="22">
        <f>VLOOKUP(CONCATENATE($F1054," ",$G1054),AllocFactorMatrix,(P$4+1),FALSE)*$E1060</f>
        <v>0</v>
      </c>
      <c r="Q1054" s="22">
        <f>VLOOKUP(CONCATENATE($F1054," ",$G1054),AllocFactorMatrix,(Q$4+1),FALSE)*$E1060</f>
        <v>0</v>
      </c>
      <c r="R1054" s="22">
        <f t="shared" si="513"/>
        <v>0</v>
      </c>
      <c r="S1054" s="22">
        <f>VLOOKUP(CONCATENATE($F1054," ",$G1054),AllocFactorMatrix,(S$4+1),FALSE)*$E1060</f>
        <v>0</v>
      </c>
      <c r="T1054" s="22">
        <f>VLOOKUP(CONCATENATE($F1054," ",$G1054),AllocFactorMatrix,(T$4+1),FALSE)*$E1060</f>
        <v>0</v>
      </c>
      <c r="U1054" s="22">
        <f>VLOOKUP(CONCATENATE($F1054," ",$G1054),AllocFactorMatrix,(U$4+1),FALSE)*$E1060</f>
        <v>0</v>
      </c>
      <c r="V1054" s="22">
        <f>VLOOKUP(CONCATENATE($F1054," ",$G1054),AllocFactorMatrix,(V$4+1),FALSE)*$E1060</f>
        <v>0</v>
      </c>
      <c r="W1054" s="22">
        <f t="shared" ref="W1054:W1060" si="536">SUBTOTAL(9,S1054:V1054)</f>
        <v>0</v>
      </c>
      <c r="X1054" s="22">
        <f>VLOOKUP(CONCATENATE($F1054," ",$G1054),AllocFactorMatrix,(X$4+1),FALSE)*$E1060</f>
        <v>0</v>
      </c>
      <c r="Y1054" s="22">
        <f>VLOOKUP(CONCATENATE($F1054," ",$G1054),AllocFactorMatrix,(Y$4+1),FALSE)*$E1060</f>
        <v>0</v>
      </c>
      <c r="Z1054" s="22">
        <f t="shared" si="533"/>
        <v>0</v>
      </c>
      <c r="AA1054" s="22">
        <f>VLOOKUP(CONCATENATE($F1054," ",$G1054),AllocFactorMatrix,(AA$4+1),FALSE)*$E1060</f>
        <v>0</v>
      </c>
      <c r="AB1054" s="22">
        <f>VLOOKUP(CONCATENATE($F1054," ",$G1054),AllocFactorMatrix,(AB$4+1),FALSE)*$E1060</f>
        <v>0</v>
      </c>
      <c r="AC1054" s="22">
        <f>VLOOKUP(CONCATENATE($F1054," ",$G1054),AllocFactorMatrix,(AC$4+1),FALSE)*$E1060</f>
        <v>0</v>
      </c>
    </row>
    <row r="1055" spans="4:29" hidden="1" outlineLevel="1">
      <c r="F1055" s="42" t="str">
        <f>F1060</f>
        <v>PROD_DEMAND</v>
      </c>
      <c r="G1055" s="17" t="str">
        <f>$G$10</f>
        <v>SUBTRAN</v>
      </c>
      <c r="H1055" s="21">
        <f t="shared" si="532"/>
        <v>0</v>
      </c>
      <c r="I1055" s="22">
        <f>VLOOKUP(CONCATENATE($F1055," ",$G1055),AllocFactorMatrix,(I$4+1),FALSE)*$E1060</f>
        <v>0</v>
      </c>
      <c r="J1055" s="22">
        <f>VLOOKUP(CONCATENATE($F1055," ",$G1055),AllocFactorMatrix,(J$4+1),FALSE)*$E1060</f>
        <v>0</v>
      </c>
      <c r="K1055" s="22">
        <f>VLOOKUP(CONCATENATE($F1055," ",$G1055),AllocFactorMatrix,(K$4+1),FALSE)*$E1060</f>
        <v>0</v>
      </c>
      <c r="L1055" s="22">
        <f>VLOOKUP(CONCATENATE($F1055," ",$G1055),AllocFactorMatrix,(L$4+1),FALSE)*$E1060</f>
        <v>0</v>
      </c>
      <c r="M1055" s="22">
        <f t="shared" si="511"/>
        <v>0</v>
      </c>
      <c r="N1055" s="22">
        <f>VLOOKUP(CONCATENATE($F1055," ",$G1055),AllocFactorMatrix,(N$4+1),FALSE)*$E1060</f>
        <v>0</v>
      </c>
      <c r="O1055" s="22">
        <f>VLOOKUP(CONCATENATE($F1055," ",$G1055),AllocFactorMatrix,(O$4+1),FALSE)*$E1060</f>
        <v>0</v>
      </c>
      <c r="P1055" s="22">
        <f>VLOOKUP(CONCATENATE($F1055," ",$G1055),AllocFactorMatrix,(P$4+1),FALSE)*$E1060</f>
        <v>0</v>
      </c>
      <c r="Q1055" s="22">
        <f>VLOOKUP(CONCATENATE($F1055," ",$G1055),AllocFactorMatrix,(Q$4+1),FALSE)*$E1060</f>
        <v>0</v>
      </c>
      <c r="R1055" s="22">
        <f t="shared" si="513"/>
        <v>0</v>
      </c>
      <c r="S1055" s="22">
        <f>VLOOKUP(CONCATENATE($F1055," ",$G1055),AllocFactorMatrix,(S$4+1),FALSE)*$E1060</f>
        <v>0</v>
      </c>
      <c r="T1055" s="22">
        <f>VLOOKUP(CONCATENATE($F1055," ",$G1055),AllocFactorMatrix,(T$4+1),FALSE)*$E1060</f>
        <v>0</v>
      </c>
      <c r="U1055" s="22">
        <f>VLOOKUP(CONCATENATE($F1055," ",$G1055),AllocFactorMatrix,(U$4+1),FALSE)*$E1060</f>
        <v>0</v>
      </c>
      <c r="V1055" s="22">
        <f>VLOOKUP(CONCATENATE($F1055," ",$G1055),AllocFactorMatrix,(V$4+1),FALSE)*$E1060</f>
        <v>0</v>
      </c>
      <c r="W1055" s="22">
        <f t="shared" si="536"/>
        <v>0</v>
      </c>
      <c r="X1055" s="22">
        <f>VLOOKUP(CONCATENATE($F1055," ",$G1055),AllocFactorMatrix,(X$4+1),FALSE)*$E1060</f>
        <v>0</v>
      </c>
      <c r="Y1055" s="22">
        <f>VLOOKUP(CONCATENATE($F1055," ",$G1055),AllocFactorMatrix,(Y$4+1),FALSE)*$E1060</f>
        <v>0</v>
      </c>
      <c r="Z1055" s="22">
        <f t="shared" si="533"/>
        <v>0</v>
      </c>
      <c r="AA1055" s="22">
        <f>VLOOKUP(CONCATENATE($F1055," ",$G1055),AllocFactorMatrix,(AA$4+1),FALSE)*$E1060</f>
        <v>0</v>
      </c>
      <c r="AB1055" s="22">
        <f>VLOOKUP(CONCATENATE($F1055," ",$G1055),AllocFactorMatrix,(AB$4+1),FALSE)*$E1060</f>
        <v>0</v>
      </c>
      <c r="AC1055" s="22">
        <f>VLOOKUP(CONCATENATE($F1055," ",$G1055),AllocFactorMatrix,(AC$4+1),FALSE)*$E1060</f>
        <v>0</v>
      </c>
    </row>
    <row r="1056" spans="4:29" hidden="1" outlineLevel="1">
      <c r="F1056" s="42" t="str">
        <f>F1060</f>
        <v>PROD_DEMAND</v>
      </c>
      <c r="G1056" s="17" t="str">
        <f>$G$11</f>
        <v>DISTPRI</v>
      </c>
      <c r="H1056" s="21">
        <f t="shared" si="532"/>
        <v>0</v>
      </c>
      <c r="I1056" s="22">
        <f>VLOOKUP(CONCATENATE($F1056," ",$G1056),AllocFactorMatrix,(I$4+1),FALSE)*$E1060</f>
        <v>0</v>
      </c>
      <c r="J1056" s="22">
        <f>VLOOKUP(CONCATENATE($F1056," ",$G1056),AllocFactorMatrix,(J$4+1),FALSE)*$E1060</f>
        <v>0</v>
      </c>
      <c r="K1056" s="22">
        <f>VLOOKUP(CONCATENATE($F1056," ",$G1056),AllocFactorMatrix,(K$4+1),FALSE)*$E1060</f>
        <v>0</v>
      </c>
      <c r="L1056" s="22">
        <f>VLOOKUP(CONCATENATE($F1056," ",$G1056),AllocFactorMatrix,(L$4+1),FALSE)*$E1060</f>
        <v>0</v>
      </c>
      <c r="M1056" s="22">
        <f t="shared" si="511"/>
        <v>0</v>
      </c>
      <c r="N1056" s="22">
        <f>VLOOKUP(CONCATENATE($F1056," ",$G1056),AllocFactorMatrix,(N$4+1),FALSE)*$E1060</f>
        <v>0</v>
      </c>
      <c r="O1056" s="22">
        <f>VLOOKUP(CONCATENATE($F1056," ",$G1056),AllocFactorMatrix,(O$4+1),FALSE)*$E1060</f>
        <v>0</v>
      </c>
      <c r="P1056" s="22">
        <f>VLOOKUP(CONCATENATE($F1056," ",$G1056),AllocFactorMatrix,(P$4+1),FALSE)*$E1060</f>
        <v>0</v>
      </c>
      <c r="Q1056" s="22">
        <f>VLOOKUP(CONCATENATE($F1056," ",$G1056),AllocFactorMatrix,(Q$4+1),FALSE)*$E1060</f>
        <v>0</v>
      </c>
      <c r="R1056" s="22">
        <f t="shared" si="513"/>
        <v>0</v>
      </c>
      <c r="S1056" s="22">
        <f>VLOOKUP(CONCATENATE($F1056," ",$G1056),AllocFactorMatrix,(S$4+1),FALSE)*$E1060</f>
        <v>0</v>
      </c>
      <c r="T1056" s="22">
        <f>VLOOKUP(CONCATENATE($F1056," ",$G1056),AllocFactorMatrix,(T$4+1),FALSE)*$E1060</f>
        <v>0</v>
      </c>
      <c r="U1056" s="22">
        <f>VLOOKUP(CONCATENATE($F1056," ",$G1056),AllocFactorMatrix,(U$4+1),FALSE)*$E1060</f>
        <v>0</v>
      </c>
      <c r="V1056" s="22">
        <f>VLOOKUP(CONCATENATE($F1056," ",$G1056),AllocFactorMatrix,(V$4+1),FALSE)*$E1060</f>
        <v>0</v>
      </c>
      <c r="W1056" s="22">
        <f t="shared" si="536"/>
        <v>0</v>
      </c>
      <c r="X1056" s="22">
        <f>VLOOKUP(CONCATENATE($F1056," ",$G1056),AllocFactorMatrix,(X$4+1),FALSE)*$E1060</f>
        <v>0</v>
      </c>
      <c r="Y1056" s="22">
        <f>VLOOKUP(CONCATENATE($F1056," ",$G1056),AllocFactorMatrix,(Y$4+1),FALSE)*$E1060</f>
        <v>0</v>
      </c>
      <c r="Z1056" s="22">
        <f t="shared" si="533"/>
        <v>0</v>
      </c>
      <c r="AA1056" s="22">
        <f>VLOOKUP(CONCATENATE($F1056," ",$G1056),AllocFactorMatrix,(AA$4+1),FALSE)*$E1060</f>
        <v>0</v>
      </c>
      <c r="AB1056" s="22">
        <f>VLOOKUP(CONCATENATE($F1056," ",$G1056),AllocFactorMatrix,(AB$4+1),FALSE)*$E1060</f>
        <v>0</v>
      </c>
      <c r="AC1056" s="22">
        <f>VLOOKUP(CONCATENATE($F1056," ",$G1056),AllocFactorMatrix,(AC$4+1),FALSE)*$E1060</f>
        <v>0</v>
      </c>
    </row>
    <row r="1057" spans="2:29" hidden="1" outlineLevel="1">
      <c r="F1057" s="42" t="str">
        <f>F1060</f>
        <v>PROD_DEMAND</v>
      </c>
      <c r="G1057" s="17" t="str">
        <f>$G$12</f>
        <v>DISTSEC</v>
      </c>
      <c r="H1057" s="21">
        <f t="shared" si="532"/>
        <v>0</v>
      </c>
      <c r="I1057" s="22">
        <f>VLOOKUP(CONCATENATE($F1057," ",$G1057),AllocFactorMatrix,(I$4+1),FALSE)*$E1060</f>
        <v>0</v>
      </c>
      <c r="J1057" s="22">
        <f>VLOOKUP(CONCATENATE($F1057," ",$G1057),AllocFactorMatrix,(J$4+1),FALSE)*$E1060</f>
        <v>0</v>
      </c>
      <c r="K1057" s="22">
        <f>VLOOKUP(CONCATENATE($F1057," ",$G1057),AllocFactorMatrix,(K$4+1),FALSE)*$E1060</f>
        <v>0</v>
      </c>
      <c r="L1057" s="22">
        <f>VLOOKUP(CONCATENATE($F1057," ",$G1057),AllocFactorMatrix,(L$4+1),FALSE)*$E1060</f>
        <v>0</v>
      </c>
      <c r="M1057" s="22">
        <f t="shared" si="511"/>
        <v>0</v>
      </c>
      <c r="N1057" s="22">
        <f>VLOOKUP(CONCATENATE($F1057," ",$G1057),AllocFactorMatrix,(N$4+1),FALSE)*$E1060</f>
        <v>0</v>
      </c>
      <c r="O1057" s="22">
        <f>VLOOKUP(CONCATENATE($F1057," ",$G1057),AllocFactorMatrix,(O$4+1),FALSE)*$E1060</f>
        <v>0</v>
      </c>
      <c r="P1057" s="22">
        <f>VLOOKUP(CONCATENATE($F1057," ",$G1057),AllocFactorMatrix,(P$4+1),FALSE)*$E1060</f>
        <v>0</v>
      </c>
      <c r="Q1057" s="22">
        <f>VLOOKUP(CONCATENATE($F1057," ",$G1057),AllocFactorMatrix,(Q$4+1),FALSE)*$E1060</f>
        <v>0</v>
      </c>
      <c r="R1057" s="22">
        <f t="shared" si="513"/>
        <v>0</v>
      </c>
      <c r="S1057" s="22">
        <f>VLOOKUP(CONCATENATE($F1057," ",$G1057),AllocFactorMatrix,(S$4+1),FALSE)*$E1060</f>
        <v>0</v>
      </c>
      <c r="T1057" s="22">
        <f>VLOOKUP(CONCATENATE($F1057," ",$G1057),AllocFactorMatrix,(T$4+1),FALSE)*$E1060</f>
        <v>0</v>
      </c>
      <c r="U1057" s="22">
        <f>VLOOKUP(CONCATENATE($F1057," ",$G1057),AllocFactorMatrix,(U$4+1),FALSE)*$E1060</f>
        <v>0</v>
      </c>
      <c r="V1057" s="22">
        <f>VLOOKUP(CONCATENATE($F1057," ",$G1057),AllocFactorMatrix,(V$4+1),FALSE)*$E1060</f>
        <v>0</v>
      </c>
      <c r="W1057" s="22">
        <f t="shared" si="536"/>
        <v>0</v>
      </c>
      <c r="X1057" s="22">
        <f>VLOOKUP(CONCATENATE($F1057," ",$G1057),AllocFactorMatrix,(X$4+1),FALSE)*$E1060</f>
        <v>0</v>
      </c>
      <c r="Y1057" s="22">
        <f>VLOOKUP(CONCATENATE($F1057," ",$G1057),AllocFactorMatrix,(Y$4+1),FALSE)*$E1060</f>
        <v>0</v>
      </c>
      <c r="Z1057" s="22">
        <f t="shared" si="533"/>
        <v>0</v>
      </c>
      <c r="AA1057" s="22">
        <f>VLOOKUP(CONCATENATE($F1057," ",$G1057),AllocFactorMatrix,(AA$4+1),FALSE)*$E1060</f>
        <v>0</v>
      </c>
      <c r="AB1057" s="22">
        <f>VLOOKUP(CONCATENATE($F1057," ",$G1057),AllocFactorMatrix,(AB$4+1),FALSE)*$E1060</f>
        <v>0</v>
      </c>
      <c r="AC1057" s="22">
        <f>VLOOKUP(CONCATENATE($F1057," ",$G1057),AllocFactorMatrix,(AC$4+1),FALSE)*$E1060</f>
        <v>0</v>
      </c>
    </row>
    <row r="1058" spans="2:29" hidden="1" outlineLevel="1">
      <c r="F1058" s="42" t="str">
        <f>F1060</f>
        <v>PROD_DEMAND</v>
      </c>
      <c r="G1058" s="17" t="str">
        <f>$G$13</f>
        <v>ENERGY</v>
      </c>
      <c r="H1058" s="21">
        <f t="shared" si="532"/>
        <v>0</v>
      </c>
      <c r="I1058" s="22">
        <f>VLOOKUP(CONCATENATE($F1058," ",$G1058),AllocFactorMatrix,(I$4+1),FALSE)*$E1060</f>
        <v>0</v>
      </c>
      <c r="J1058" s="22">
        <f>VLOOKUP(CONCATENATE($F1058," ",$G1058),AllocFactorMatrix,(J$4+1),FALSE)*$E1060</f>
        <v>0</v>
      </c>
      <c r="K1058" s="22">
        <f>VLOOKUP(CONCATENATE($F1058," ",$G1058),AllocFactorMatrix,(K$4+1),FALSE)*$E1060</f>
        <v>0</v>
      </c>
      <c r="L1058" s="22">
        <f>VLOOKUP(CONCATENATE($F1058," ",$G1058),AllocFactorMatrix,(L$4+1),FALSE)*$E1060</f>
        <v>0</v>
      </c>
      <c r="M1058" s="22">
        <f t="shared" si="511"/>
        <v>0</v>
      </c>
      <c r="N1058" s="22">
        <f>VLOOKUP(CONCATENATE($F1058," ",$G1058),AllocFactorMatrix,(N$4+1),FALSE)*$E1060</f>
        <v>0</v>
      </c>
      <c r="O1058" s="22">
        <f>VLOOKUP(CONCATENATE($F1058," ",$G1058),AllocFactorMatrix,(O$4+1),FALSE)*$E1060</f>
        <v>0</v>
      </c>
      <c r="P1058" s="22">
        <f>VLOOKUP(CONCATENATE($F1058," ",$G1058),AllocFactorMatrix,(P$4+1),FALSE)*$E1060</f>
        <v>0</v>
      </c>
      <c r="Q1058" s="22">
        <f>VLOOKUP(CONCATENATE($F1058," ",$G1058),AllocFactorMatrix,(Q$4+1),FALSE)*$E1060</f>
        <v>0</v>
      </c>
      <c r="R1058" s="22">
        <f t="shared" si="513"/>
        <v>0</v>
      </c>
      <c r="S1058" s="22">
        <f>VLOOKUP(CONCATENATE($F1058," ",$G1058),AllocFactorMatrix,(S$4+1),FALSE)*$E1060</f>
        <v>0</v>
      </c>
      <c r="T1058" s="22">
        <f>VLOOKUP(CONCATENATE($F1058," ",$G1058),AllocFactorMatrix,(T$4+1),FALSE)*$E1060</f>
        <v>0</v>
      </c>
      <c r="U1058" s="22">
        <f>VLOOKUP(CONCATENATE($F1058," ",$G1058),AllocFactorMatrix,(U$4+1),FALSE)*$E1060</f>
        <v>0</v>
      </c>
      <c r="V1058" s="22">
        <f>VLOOKUP(CONCATENATE($F1058," ",$G1058),AllocFactorMatrix,(V$4+1),FALSE)*$E1060</f>
        <v>0</v>
      </c>
      <c r="W1058" s="22">
        <f t="shared" si="536"/>
        <v>0</v>
      </c>
      <c r="X1058" s="22">
        <f>VLOOKUP(CONCATENATE($F1058," ",$G1058),AllocFactorMatrix,(X$4+1),FALSE)*$E1060</f>
        <v>0</v>
      </c>
      <c r="Y1058" s="22">
        <f>VLOOKUP(CONCATENATE($F1058," ",$G1058),AllocFactorMatrix,(Y$4+1),FALSE)*$E1060</f>
        <v>0</v>
      </c>
      <c r="Z1058" s="22">
        <f t="shared" si="533"/>
        <v>0</v>
      </c>
      <c r="AA1058" s="22">
        <f>VLOOKUP(CONCATENATE($F1058," ",$G1058),AllocFactorMatrix,(AA$4+1),FALSE)*$E1060</f>
        <v>0</v>
      </c>
      <c r="AB1058" s="22">
        <f>VLOOKUP(CONCATENATE($F1058," ",$G1058),AllocFactorMatrix,(AB$4+1),FALSE)*$E1060</f>
        <v>0</v>
      </c>
      <c r="AC1058" s="22">
        <f>VLOOKUP(CONCATENATE($F1058," ",$G1058),AllocFactorMatrix,(AC$4+1),FALSE)*$E1060</f>
        <v>0</v>
      </c>
    </row>
    <row r="1059" spans="2:29" hidden="1" outlineLevel="1">
      <c r="F1059" s="42" t="str">
        <f>F1060</f>
        <v>PROD_DEMAND</v>
      </c>
      <c r="G1059" s="17" t="str">
        <f>$G$14</f>
        <v>CUSTOMER</v>
      </c>
      <c r="H1059" s="21">
        <f t="shared" si="532"/>
        <v>0</v>
      </c>
      <c r="I1059" s="22">
        <f>VLOOKUP(CONCATENATE($F1059," ",$G1059),AllocFactorMatrix,(I$4+1),FALSE)*$E1060</f>
        <v>0</v>
      </c>
      <c r="J1059" s="22">
        <f>VLOOKUP(CONCATENATE($F1059," ",$G1059),AllocFactorMatrix,(J$4+1),FALSE)*$E1060</f>
        <v>0</v>
      </c>
      <c r="K1059" s="22">
        <f>VLOOKUP(CONCATENATE($F1059," ",$G1059),AllocFactorMatrix,(K$4+1),FALSE)*$E1060</f>
        <v>0</v>
      </c>
      <c r="L1059" s="22">
        <f>VLOOKUP(CONCATENATE($F1059," ",$G1059),AllocFactorMatrix,(L$4+1),FALSE)*$E1060</f>
        <v>0</v>
      </c>
      <c r="M1059" s="22">
        <f t="shared" si="511"/>
        <v>0</v>
      </c>
      <c r="N1059" s="22">
        <f>VLOOKUP(CONCATENATE($F1059," ",$G1059),AllocFactorMatrix,(N$4+1),FALSE)*$E1060</f>
        <v>0</v>
      </c>
      <c r="O1059" s="22">
        <f>VLOOKUP(CONCATENATE($F1059," ",$G1059),AllocFactorMatrix,(O$4+1),FALSE)*$E1060</f>
        <v>0</v>
      </c>
      <c r="P1059" s="22">
        <f>VLOOKUP(CONCATENATE($F1059," ",$G1059),AllocFactorMatrix,(P$4+1),FALSE)*$E1060</f>
        <v>0</v>
      </c>
      <c r="Q1059" s="22">
        <f>VLOOKUP(CONCATENATE($F1059," ",$G1059),AllocFactorMatrix,(Q$4+1),FALSE)*$E1060</f>
        <v>0</v>
      </c>
      <c r="R1059" s="22">
        <f t="shared" si="513"/>
        <v>0</v>
      </c>
      <c r="S1059" s="22">
        <f>VLOOKUP(CONCATENATE($F1059," ",$G1059),AllocFactorMatrix,(S$4+1),FALSE)*$E1060</f>
        <v>0</v>
      </c>
      <c r="T1059" s="22">
        <f>VLOOKUP(CONCATENATE($F1059," ",$G1059),AllocFactorMatrix,(T$4+1),FALSE)*$E1060</f>
        <v>0</v>
      </c>
      <c r="U1059" s="22">
        <f>VLOOKUP(CONCATENATE($F1059," ",$G1059),AllocFactorMatrix,(U$4+1),FALSE)*$E1060</f>
        <v>0</v>
      </c>
      <c r="V1059" s="22">
        <f>VLOOKUP(CONCATENATE($F1059," ",$G1059),AllocFactorMatrix,(V$4+1),FALSE)*$E1060</f>
        <v>0</v>
      </c>
      <c r="W1059" s="22">
        <f t="shared" si="536"/>
        <v>0</v>
      </c>
      <c r="X1059" s="22">
        <f>VLOOKUP(CONCATENATE($F1059," ",$G1059),AllocFactorMatrix,(X$4+1),FALSE)*$E1060</f>
        <v>0</v>
      </c>
      <c r="Y1059" s="22">
        <f>VLOOKUP(CONCATENATE($F1059," ",$G1059),AllocFactorMatrix,(Y$4+1),FALSE)*$E1060</f>
        <v>0</v>
      </c>
      <c r="Z1059" s="22">
        <f t="shared" si="533"/>
        <v>0</v>
      </c>
      <c r="AA1059" s="22">
        <f>VLOOKUP(CONCATENATE($F1059," ",$G1059),AllocFactorMatrix,(AA$4+1),FALSE)*$E1060</f>
        <v>0</v>
      </c>
      <c r="AB1059" s="22">
        <f>VLOOKUP(CONCATENATE($F1059," ",$G1059),AllocFactorMatrix,(AB$4+1),FALSE)*$E1060</f>
        <v>0</v>
      </c>
      <c r="AC1059" s="22">
        <f>VLOOKUP(CONCATENATE($F1059," ",$G1059),AllocFactorMatrix,(AC$4+1),FALSE)*$E1060</f>
        <v>0</v>
      </c>
    </row>
    <row r="1060" spans="2:29" collapsed="1">
      <c r="D1060" s="39" t="s">
        <v>535</v>
      </c>
      <c r="E1060" s="42">
        <v>307780</v>
      </c>
      <c r="F1060" s="42" t="s">
        <v>29</v>
      </c>
      <c r="G1060" s="17" t="str">
        <f>$G$15</f>
        <v>TOTAL</v>
      </c>
      <c r="H1060" s="21">
        <f t="shared" si="532"/>
        <v>307780</v>
      </c>
      <c r="I1060" s="22">
        <f>VLOOKUP(CONCATENATE($F1060," ",$G1060),AllocFactorMatrix,(I$4+1),FALSE)*$E1060</f>
        <v>152599.96176192869</v>
      </c>
      <c r="J1060" s="22">
        <f>VLOOKUP(CONCATENATE($F1060," ",$G1060),AllocFactorMatrix,(J$4+1),FALSE)*$E1060</f>
        <v>38160.347603993323</v>
      </c>
      <c r="K1060" s="22">
        <f>VLOOKUP(CONCATENATE($F1060," ",$G1060),AllocFactorMatrix,(K$4+1),FALSE)*$E1060</f>
        <v>483.63805564425257</v>
      </c>
      <c r="L1060" s="22">
        <f>VLOOKUP(CONCATENATE($F1060," ",$G1060),AllocFactorMatrix,(L$4+1),FALSE)*$E1060</f>
        <v>24.205603944009106</v>
      </c>
      <c r="M1060" s="22">
        <f t="shared" si="511"/>
        <v>38668.191263581582</v>
      </c>
      <c r="N1060" s="22">
        <f>VLOOKUP(CONCATENATE($F1060," ",$G1060),AllocFactorMatrix,(N$4+1),FALSE)*$E1060</f>
        <v>17120.553405008304</v>
      </c>
      <c r="O1060" s="22">
        <f>VLOOKUP(CONCATENATE($F1060," ",$G1060),AllocFactorMatrix,(O$4+1),FALSE)*$E1060</f>
        <v>4692.3471950959465</v>
      </c>
      <c r="P1060" s="22">
        <f>VLOOKUP(CONCATENATE($F1060," ",$G1060),AllocFactorMatrix,(P$4+1),FALSE)*$E1060</f>
        <v>746.69699736734776</v>
      </c>
      <c r="Q1060" s="22">
        <f>VLOOKUP(CONCATENATE($F1060," ",$G1060),AllocFactorMatrix,(Q$4+1),FALSE)*$E1060</f>
        <v>0</v>
      </c>
      <c r="R1060" s="22">
        <f t="shared" si="513"/>
        <v>22559.597597471598</v>
      </c>
      <c r="S1060" s="22">
        <f>VLOOKUP(CONCATENATE($F1060," ",$G1060),AllocFactorMatrix,(S$4+1),FALSE)*$E1060</f>
        <v>740.07772660057992</v>
      </c>
      <c r="T1060" s="22">
        <f>VLOOKUP(CONCATENATE($F1060," ",$G1060),AllocFactorMatrix,(T$4+1),FALSE)*$E1060</f>
        <v>13468.152195100121</v>
      </c>
      <c r="U1060" s="22">
        <f>VLOOKUP(CONCATENATE($F1060," ",$G1060),AllocFactorMatrix,(U$4+1),FALSE)*$E1060</f>
        <v>65624.135575366963</v>
      </c>
      <c r="V1060" s="22">
        <f>VLOOKUP(CONCATENATE($F1060," ",$G1060),AllocFactorMatrix,(V$4+1),FALSE)*$E1060</f>
        <v>8361.8563507101408</v>
      </c>
      <c r="W1060" s="22">
        <f t="shared" si="536"/>
        <v>88194.221847777793</v>
      </c>
      <c r="X1060" s="22">
        <f>VLOOKUP(CONCATENATE($F1060," ",$G1060),AllocFactorMatrix,(X$4+1),FALSE)*$E1060</f>
        <v>4788.2537943996231</v>
      </c>
      <c r="Y1060" s="22">
        <f>VLOOKUP(CONCATENATE($F1060," ",$G1060),AllocFactorMatrix,(Y$4+1),FALSE)*$E1060</f>
        <v>90.007634207932014</v>
      </c>
      <c r="Z1060" s="22">
        <f t="shared" si="533"/>
        <v>4878.261428607555</v>
      </c>
      <c r="AA1060" s="22">
        <f>VLOOKUP(CONCATENATE($F1060," ",$G1060),AllocFactorMatrix,(AA$4+1),FALSE)*$E1060</f>
        <v>69.633335861280315</v>
      </c>
      <c r="AB1060" s="22">
        <f>VLOOKUP(CONCATENATE($F1060," ",$G1060),AllocFactorMatrix,(AB$4+1),FALSE)*$E1060</f>
        <v>654.36564662494504</v>
      </c>
      <c r="AC1060" s="22">
        <f>VLOOKUP(CONCATENATE($F1060," ",$G1060),AllocFactorMatrix,(AC$4+1),FALSE)*$E1060</f>
        <v>155.76711814660737</v>
      </c>
    </row>
    <row r="1061" spans="2:29" hidden="1" outlineLevel="1">
      <c r="E1061" s="42"/>
      <c r="F1061" s="42"/>
      <c r="G1061" s="17" t="str">
        <f>$G$8</f>
        <v>PRODUCTION</v>
      </c>
      <c r="H1061" s="44">
        <f t="shared" ref="H1061:AC1061" ca="1" si="537">H973+H981+H989+H997+H1005+H1013+H1021+H1029+H1037+H1045+H1053</f>
        <v>-50000659.407317653</v>
      </c>
      <c r="I1061" s="44">
        <f t="shared" ca="1" si="537"/>
        <v>-25201171.318782739</v>
      </c>
      <c r="J1061" s="44">
        <f t="shared" ca="1" si="537"/>
        <v>-6000880.4597560931</v>
      </c>
      <c r="K1061" s="44">
        <f t="shared" ca="1" si="537"/>
        <v>-74658.799011446725</v>
      </c>
      <c r="L1061" s="44">
        <f t="shared" ca="1" si="537"/>
        <v>-3497.6718560765125</v>
      </c>
      <c r="M1061" s="44">
        <f t="shared" ca="1" si="537"/>
        <v>-6079036.9306236161</v>
      </c>
      <c r="N1061" s="44">
        <f t="shared" ca="1" si="537"/>
        <v>-2746012.0968246139</v>
      </c>
      <c r="O1061" s="44">
        <f t="shared" ca="1" si="537"/>
        <v>-701383.45856714307</v>
      </c>
      <c r="P1061" s="44">
        <f t="shared" ca="1" si="537"/>
        <v>-112356.36041696607</v>
      </c>
      <c r="Q1061" s="44">
        <f t="shared" ca="1" si="537"/>
        <v>0</v>
      </c>
      <c r="R1061" s="44">
        <f t="shared" ca="1" si="537"/>
        <v>-3559751.9158087233</v>
      </c>
      <c r="S1061" s="44">
        <f t="shared" ca="1" si="537"/>
        <v>-112575.7735830884</v>
      </c>
      <c r="T1061" s="44">
        <f t="shared" ca="1" si="537"/>
        <v>-2074851.7626146211</v>
      </c>
      <c r="U1061" s="44">
        <f t="shared" ca="1" si="537"/>
        <v>-10649912.475353444</v>
      </c>
      <c r="V1061" s="44">
        <f t="shared" ca="1" si="537"/>
        <v>-1373289.8004810615</v>
      </c>
      <c r="W1061" s="44">
        <f t="shared" ca="1" si="537"/>
        <v>-14210629.812032215</v>
      </c>
      <c r="X1061" s="44">
        <f t="shared" ca="1" si="537"/>
        <v>-790321.06220958743</v>
      </c>
      <c r="Y1061" s="44">
        <f t="shared" ca="1" si="537"/>
        <v>-14856.131719121649</v>
      </c>
      <c r="Z1061" s="44">
        <f t="shared" ca="1" si="537"/>
        <v>-805177.19392870914</v>
      </c>
      <c r="AA1061" s="44">
        <f t="shared" ca="1" si="537"/>
        <v>-11493.269639852979</v>
      </c>
      <c r="AB1061" s="44">
        <f t="shared" ca="1" si="537"/>
        <v>-107688.96040000074</v>
      </c>
      <c r="AC1061" s="44">
        <f t="shared" ca="1" si="537"/>
        <v>-25710.006101794101</v>
      </c>
    </row>
    <row r="1062" spans="2:29" hidden="1" outlineLevel="1">
      <c r="E1062" s="42"/>
      <c r="F1062" s="42"/>
      <c r="G1062" s="17" t="str">
        <f>$G$9</f>
        <v>BULKTRAN</v>
      </c>
      <c r="H1062" s="44">
        <f t="shared" ref="H1062:AC1062" ca="1" si="538">H974+H982+H990+H998+H1006+H1014+H1022+H1030+H1038+H1046+H1054</f>
        <v>64689043.11458014</v>
      </c>
      <c r="I1062" s="44">
        <f t="shared" ca="1" si="538"/>
        <v>32092075.693275772</v>
      </c>
      <c r="J1062" s="44">
        <f t="shared" ca="1" si="538"/>
        <v>8012416.1982641257</v>
      </c>
      <c r="K1062" s="44">
        <f t="shared" ca="1" si="538"/>
        <v>101620.91608499076</v>
      </c>
      <c r="L1062" s="44">
        <f t="shared" ca="1" si="538"/>
        <v>5089.7639831212691</v>
      </c>
      <c r="M1062" s="44">
        <f t="shared" ca="1" si="538"/>
        <v>8119126.8783322386</v>
      </c>
      <c r="N1062" s="44">
        <f t="shared" ca="1" si="538"/>
        <v>3604271.4886875073</v>
      </c>
      <c r="O1062" s="44">
        <f t="shared" ca="1" si="538"/>
        <v>991304.55682599021</v>
      </c>
      <c r="P1062" s="44">
        <f t="shared" ca="1" si="538"/>
        <v>155061.85489911414</v>
      </c>
      <c r="Q1062" s="44">
        <f t="shared" ca="1" si="538"/>
        <v>0</v>
      </c>
      <c r="R1062" s="44">
        <f t="shared" ca="1" si="538"/>
        <v>4750637.9004126117</v>
      </c>
      <c r="S1062" s="44">
        <f t="shared" ca="1" si="538"/>
        <v>155777.92648830809</v>
      </c>
      <c r="T1062" s="44">
        <f t="shared" ca="1" si="538"/>
        <v>2834670.7297504456</v>
      </c>
      <c r="U1062" s="44">
        <f t="shared" ca="1" si="538"/>
        <v>13767936.775018804</v>
      </c>
      <c r="V1062" s="44">
        <f t="shared" ca="1" si="538"/>
        <v>1757986.7962449074</v>
      </c>
      <c r="W1062" s="44">
        <f t="shared" ca="1" si="538"/>
        <v>18516372.227502465</v>
      </c>
      <c r="X1062" s="44">
        <f t="shared" ca="1" si="538"/>
        <v>1006889.7365097518</v>
      </c>
      <c r="Y1062" s="44">
        <f t="shared" ca="1" si="538"/>
        <v>18927.10098146629</v>
      </c>
      <c r="Z1062" s="44">
        <f t="shared" ca="1" si="538"/>
        <v>1025816.8374912181</v>
      </c>
      <c r="AA1062" s="44">
        <f t="shared" ca="1" si="538"/>
        <v>14642.726598925141</v>
      </c>
      <c r="AB1062" s="44">
        <f t="shared" ca="1" si="538"/>
        <v>137615.62969377145</v>
      </c>
      <c r="AC1062" s="44">
        <f t="shared" ca="1" si="538"/>
        <v>32755.221273141888</v>
      </c>
    </row>
    <row r="1063" spans="2:29" hidden="1" outlineLevel="1">
      <c r="E1063" s="42"/>
      <c r="F1063" s="42"/>
      <c r="G1063" s="17" t="str">
        <f>$G$10</f>
        <v>SUBTRAN</v>
      </c>
      <c r="H1063" s="44">
        <f t="shared" ref="H1063:AC1063" ca="1" si="539">H975+H983+H991+H999+H1007+H1015+H1023+H1031+H1039+H1047+H1055</f>
        <v>20504467.853174884</v>
      </c>
      <c r="I1063" s="44">
        <f t="shared" ca="1" si="539"/>
        <v>9901446.6770086326</v>
      </c>
      <c r="J1063" s="44">
        <f t="shared" ca="1" si="539"/>
        <v>2466514.1232430604</v>
      </c>
      <c r="K1063" s="44">
        <f t="shared" ca="1" si="539"/>
        <v>31347.665526551016</v>
      </c>
      <c r="L1063" s="44">
        <f t="shared" ca="1" si="539"/>
        <v>2022.0579201243002</v>
      </c>
      <c r="M1063" s="44">
        <f t="shared" ca="1" si="539"/>
        <v>2499883.8466897351</v>
      </c>
      <c r="N1063" s="44">
        <f t="shared" ca="1" si="539"/>
        <v>1098151.1016418554</v>
      </c>
      <c r="O1063" s="44">
        <f t="shared" ca="1" si="539"/>
        <v>302489.76998161105</v>
      </c>
      <c r="P1063" s="44">
        <f t="shared" ca="1" si="539"/>
        <v>59799.563325129435</v>
      </c>
      <c r="Q1063" s="44">
        <f t="shared" ca="1" si="539"/>
        <v>0</v>
      </c>
      <c r="R1063" s="44">
        <f t="shared" ca="1" si="539"/>
        <v>1460440.4349485962</v>
      </c>
      <c r="S1063" s="44">
        <f t="shared" ca="1" si="539"/>
        <v>46528.519011864533</v>
      </c>
      <c r="T1063" s="44">
        <f t="shared" ca="1" si="539"/>
        <v>871653.43447743007</v>
      </c>
      <c r="U1063" s="44">
        <f t="shared" ca="1" si="539"/>
        <v>5400090.5687108869</v>
      </c>
      <c r="V1063" s="44">
        <f t="shared" ca="1" si="539"/>
        <v>0</v>
      </c>
      <c r="W1063" s="44">
        <f t="shared" ca="1" si="539"/>
        <v>6318272.5222001802</v>
      </c>
      <c r="X1063" s="44">
        <f t="shared" ca="1" si="539"/>
        <v>307677.59516773879</v>
      </c>
      <c r="Y1063" s="44">
        <f t="shared" ca="1" si="539"/>
        <v>5901.8178969257069</v>
      </c>
      <c r="Z1063" s="44">
        <f t="shared" ca="1" si="539"/>
        <v>313579.41306466446</v>
      </c>
      <c r="AA1063" s="44">
        <f t="shared" ca="1" si="539"/>
        <v>4488.9742066490817</v>
      </c>
      <c r="AB1063" s="44">
        <f t="shared" ca="1" si="539"/>
        <v>5136.5554971366928</v>
      </c>
      <c r="AC1063" s="44">
        <f t="shared" ca="1" si="539"/>
        <v>1219.4295592891804</v>
      </c>
    </row>
    <row r="1064" spans="2:29" hidden="1" outlineLevel="1">
      <c r="E1064" s="42"/>
      <c r="F1064" s="42"/>
      <c r="G1064" s="17" t="str">
        <f>$G$11</f>
        <v>DISTPRI</v>
      </c>
      <c r="H1064" s="44">
        <f t="shared" ref="H1064:AC1064" ca="1" si="540">H976+H984+H992+H1000+H1008+H1016+H1024+H1032+H1040+H1048+H1056</f>
        <v>1153301.2943088289</v>
      </c>
      <c r="I1064" s="44">
        <f t="shared" ca="1" si="540"/>
        <v>699791.94634818565</v>
      </c>
      <c r="J1064" s="44">
        <f t="shared" ca="1" si="540"/>
        <v>217488.66820832409</v>
      </c>
      <c r="K1064" s="44">
        <f t="shared" ca="1" si="540"/>
        <v>3023.3737367799281</v>
      </c>
      <c r="L1064" s="44">
        <f t="shared" ca="1" si="540"/>
        <v>0</v>
      </c>
      <c r="M1064" s="44">
        <f t="shared" ca="1" si="540"/>
        <v>220512.04194510402</v>
      </c>
      <c r="N1064" s="44">
        <f t="shared" ca="1" si="540"/>
        <v>87970.548266987462</v>
      </c>
      <c r="O1064" s="44">
        <f t="shared" ca="1" si="540"/>
        <v>34519.60892128868</v>
      </c>
      <c r="P1064" s="44">
        <f t="shared" ca="1" si="540"/>
        <v>0</v>
      </c>
      <c r="Q1064" s="44">
        <f t="shared" ca="1" si="540"/>
        <v>0</v>
      </c>
      <c r="R1064" s="44">
        <f t="shared" ca="1" si="540"/>
        <v>122490.15718827616</v>
      </c>
      <c r="S1064" s="44">
        <f t="shared" ca="1" si="540"/>
        <v>4834.6953206978187</v>
      </c>
      <c r="T1064" s="44">
        <f t="shared" ca="1" si="540"/>
        <v>84221.905609399328</v>
      </c>
      <c r="U1064" s="44">
        <f t="shared" ca="1" si="540"/>
        <v>0</v>
      </c>
      <c r="V1064" s="44">
        <f t="shared" ca="1" si="540"/>
        <v>0</v>
      </c>
      <c r="W1064" s="44">
        <f t="shared" ca="1" si="540"/>
        <v>89056.600930097149</v>
      </c>
      <c r="X1064" s="44">
        <f t="shared" ca="1" si="540"/>
        <v>20320.913552718866</v>
      </c>
      <c r="Y1064" s="44">
        <f t="shared" ca="1" si="540"/>
        <v>390.28218791856347</v>
      </c>
      <c r="Z1064" s="44">
        <f t="shared" ca="1" si="540"/>
        <v>20711.195740637428</v>
      </c>
      <c r="AA1064" s="44">
        <f t="shared" ca="1" si="540"/>
        <v>298.27438396268479</v>
      </c>
      <c r="AB1064" s="44">
        <f t="shared" ca="1" si="540"/>
        <v>359.58626026175455</v>
      </c>
      <c r="AC1064" s="44">
        <f t="shared" ca="1" si="540"/>
        <v>81.491512304022422</v>
      </c>
    </row>
    <row r="1065" spans="2:29" hidden="1" outlineLevel="1">
      <c r="E1065" s="42"/>
      <c r="F1065" s="42"/>
      <c r="G1065" s="17" t="str">
        <f>$G$12</f>
        <v>DISTSEC</v>
      </c>
      <c r="H1065" s="44">
        <f t="shared" ref="H1065:AC1065" ca="1" si="541">H977+H985+H993+H1001+H1009+H1017+H1025+H1033+H1041+H1049+H1057</f>
        <v>429264.71174514433</v>
      </c>
      <c r="I1065" s="44">
        <f t="shared" ca="1" si="541"/>
        <v>313179.92943692952</v>
      </c>
      <c r="J1065" s="44">
        <f t="shared" ca="1" si="541"/>
        <v>77173.879801105591</v>
      </c>
      <c r="K1065" s="44">
        <f t="shared" ca="1" si="541"/>
        <v>0</v>
      </c>
      <c r="L1065" s="44">
        <f t="shared" ca="1" si="541"/>
        <v>0</v>
      </c>
      <c r="M1065" s="44">
        <f t="shared" ca="1" si="541"/>
        <v>77173.879801105591</v>
      </c>
      <c r="N1065" s="44">
        <f t="shared" ca="1" si="541"/>
        <v>27585.262270570831</v>
      </c>
      <c r="O1065" s="44">
        <f t="shared" ca="1" si="541"/>
        <v>0</v>
      </c>
      <c r="P1065" s="44">
        <f t="shared" ca="1" si="541"/>
        <v>0</v>
      </c>
      <c r="Q1065" s="44">
        <f t="shared" ca="1" si="541"/>
        <v>0</v>
      </c>
      <c r="R1065" s="44">
        <f t="shared" ca="1" si="541"/>
        <v>27585.262270570831</v>
      </c>
      <c r="S1065" s="44">
        <f t="shared" ca="1" si="541"/>
        <v>1210.8299834865481</v>
      </c>
      <c r="T1065" s="44">
        <f t="shared" ca="1" si="541"/>
        <v>0</v>
      </c>
      <c r="U1065" s="44">
        <f t="shared" ca="1" si="541"/>
        <v>0</v>
      </c>
      <c r="V1065" s="44">
        <f t="shared" ca="1" si="541"/>
        <v>0</v>
      </c>
      <c r="W1065" s="44">
        <f t="shared" ca="1" si="541"/>
        <v>1210.8299834865481</v>
      </c>
      <c r="X1065" s="44">
        <f t="shared" ca="1" si="541"/>
        <v>6747.8582368686257</v>
      </c>
      <c r="Y1065" s="44">
        <f t="shared" ca="1" si="541"/>
        <v>0</v>
      </c>
      <c r="Z1065" s="44">
        <f t="shared" ca="1" si="541"/>
        <v>6747.8582368686257</v>
      </c>
      <c r="AA1065" s="44">
        <f t="shared" ca="1" si="541"/>
        <v>86.856825722405574</v>
      </c>
      <c r="AB1065" s="44">
        <f t="shared" ca="1" si="541"/>
        <v>2690.7095873444337</v>
      </c>
      <c r="AC1065" s="44">
        <f t="shared" ca="1" si="541"/>
        <v>589.38560311632352</v>
      </c>
    </row>
    <row r="1066" spans="2:29" hidden="1" outlineLevel="1">
      <c r="E1066" s="42"/>
      <c r="F1066" s="42"/>
      <c r="G1066" s="17" t="str">
        <f>$G$13</f>
        <v>ENERGY</v>
      </c>
      <c r="H1066" s="44">
        <f t="shared" ref="H1066:AC1066" ca="1" si="542">H978+H986+H994+H1002+H1010+H1018+H1026+H1034+H1042+H1050+H1058</f>
        <v>713123.89251260937</v>
      </c>
      <c r="I1066" s="44">
        <f t="shared" ca="1" si="542"/>
        <v>-9164.0185431872324</v>
      </c>
      <c r="J1066" s="44">
        <f t="shared" ca="1" si="542"/>
        <v>211540.47611233211</v>
      </c>
      <c r="K1066" s="44">
        <f t="shared" ca="1" si="542"/>
        <v>3456.6870454181412</v>
      </c>
      <c r="L1066" s="44">
        <f t="shared" ca="1" si="542"/>
        <v>339.07731352090013</v>
      </c>
      <c r="M1066" s="44">
        <f t="shared" ca="1" si="542"/>
        <v>215336.24047127113</v>
      </c>
      <c r="N1066" s="44">
        <f t="shared" ca="1" si="542"/>
        <v>58699.30179540284</v>
      </c>
      <c r="O1066" s="44">
        <f t="shared" ca="1" si="542"/>
        <v>52978.374894925699</v>
      </c>
      <c r="P1066" s="44">
        <f t="shared" ca="1" si="542"/>
        <v>9740.9744920407684</v>
      </c>
      <c r="Q1066" s="44">
        <f t="shared" ca="1" si="542"/>
        <v>0</v>
      </c>
      <c r="R1066" s="44">
        <f t="shared" ca="1" si="542"/>
        <v>121418.65118236931</v>
      </c>
      <c r="S1066" s="44">
        <f t="shared" ca="1" si="542"/>
        <v>8391.86807111897</v>
      </c>
      <c r="T1066" s="44">
        <f t="shared" ca="1" si="542"/>
        <v>145869.88719682812</v>
      </c>
      <c r="U1066" s="44">
        <f t="shared" ca="1" si="542"/>
        <v>222291.28695273676</v>
      </c>
      <c r="V1066" s="44">
        <f t="shared" ca="1" si="542"/>
        <v>8288.8200690147696</v>
      </c>
      <c r="W1066" s="44">
        <f t="shared" ca="1" si="542"/>
        <v>384841.86228969868</v>
      </c>
      <c r="X1066" s="44">
        <f t="shared" ca="1" si="542"/>
        <v>0</v>
      </c>
      <c r="Y1066" s="44">
        <f t="shared" ca="1" si="542"/>
        <v>0</v>
      </c>
      <c r="Z1066" s="44">
        <f t="shared" ca="1" si="542"/>
        <v>0</v>
      </c>
      <c r="AA1066" s="44">
        <f t="shared" ca="1" si="542"/>
        <v>0</v>
      </c>
      <c r="AB1066" s="44">
        <f t="shared" ca="1" si="542"/>
        <v>691.15711245751629</v>
      </c>
      <c r="AC1066" s="44">
        <f t="shared" ca="1" si="542"/>
        <v>0</v>
      </c>
    </row>
    <row r="1067" spans="2:29" hidden="1" outlineLevel="1">
      <c r="E1067" s="42"/>
      <c r="F1067" s="42"/>
      <c r="G1067" s="17" t="str">
        <f>$G$14</f>
        <v>CUSTOMER</v>
      </c>
      <c r="H1067" s="44">
        <f t="shared" ref="H1067:AC1067" ca="1" si="543">H979+H987+H995+H1003+H1011+H1019+H1027+H1035+H1043+H1051+H1059</f>
        <v>5163866.5409960458</v>
      </c>
      <c r="I1067" s="44">
        <f t="shared" ca="1" si="543"/>
        <v>3923285.7232313924</v>
      </c>
      <c r="J1067" s="44">
        <f t="shared" ca="1" si="543"/>
        <v>1116317.1595028483</v>
      </c>
      <c r="K1067" s="44">
        <f t="shared" ca="1" si="543"/>
        <v>7270.9375684899978</v>
      </c>
      <c r="L1067" s="44">
        <f t="shared" ca="1" si="543"/>
        <v>661.60924930382009</v>
      </c>
      <c r="M1067" s="44">
        <f t="shared" ca="1" si="543"/>
        <v>1124249.706320642</v>
      </c>
      <c r="N1067" s="44">
        <f t="shared" ca="1" si="543"/>
        <v>15020.381600368146</v>
      </c>
      <c r="O1067" s="44">
        <f t="shared" ca="1" si="543"/>
        <v>5595.5158405284674</v>
      </c>
      <c r="P1067" s="44">
        <f t="shared" ca="1" si="543"/>
        <v>1230.4188019544897</v>
      </c>
      <c r="Q1067" s="44">
        <f t="shared" ca="1" si="543"/>
        <v>0</v>
      </c>
      <c r="R1067" s="44">
        <f t="shared" ca="1" si="543"/>
        <v>21846.316242851102</v>
      </c>
      <c r="S1067" s="44">
        <f t="shared" ca="1" si="543"/>
        <v>189.33695074050186</v>
      </c>
      <c r="T1067" s="44">
        <f t="shared" ca="1" si="543"/>
        <v>3212.1466135920068</v>
      </c>
      <c r="U1067" s="44">
        <f t="shared" ca="1" si="543"/>
        <v>2195.040128583988</v>
      </c>
      <c r="V1067" s="44">
        <f t="shared" ca="1" si="543"/>
        <v>370.59951498041562</v>
      </c>
      <c r="W1067" s="44">
        <f t="shared" ca="1" si="543"/>
        <v>5967.1232078969124</v>
      </c>
      <c r="X1067" s="44">
        <f t="shared" ca="1" si="543"/>
        <v>4395.6495987754979</v>
      </c>
      <c r="Y1067" s="44">
        <f t="shared" ca="1" si="543"/>
        <v>37.726698963397794</v>
      </c>
      <c r="Z1067" s="44">
        <f t="shared" ca="1" si="543"/>
        <v>4433.3762977388951</v>
      </c>
      <c r="AA1067" s="44">
        <f t="shared" ca="1" si="543"/>
        <v>273.1075130826199</v>
      </c>
      <c r="AB1067" s="44">
        <f t="shared" ca="1" si="543"/>
        <v>73554.709811849782</v>
      </c>
      <c r="AC1067" s="44">
        <f t="shared" ca="1" si="543"/>
        <v>10256.47837059214</v>
      </c>
    </row>
    <row r="1068" spans="2:29" collapsed="1">
      <c r="B1068" s="17"/>
      <c r="C1068" s="17" t="s">
        <v>221</v>
      </c>
      <c r="E1068" s="44">
        <f>E980+E988+E996+E1004+E1012+E1020+E1028+E1036+E1044+E1052+E1060</f>
        <v>42652408</v>
      </c>
      <c r="F1068" s="42"/>
      <c r="G1068" s="17" t="str">
        <f>$G$15</f>
        <v>TOTAL</v>
      </c>
      <c r="H1068" s="44">
        <f t="shared" ref="H1068:AC1068" ca="1" si="544">H980+H988+H996+H1004+H1012+H1020+H1028+H1036+H1044+H1052+H1060</f>
        <v>42652407.999999985</v>
      </c>
      <c r="I1068" s="44">
        <f ca="1">I980+I988+I996+I1004+I1012+I1020+I1028+I1036+I1044+I1052+I1060</f>
        <v>21719444.631974988</v>
      </c>
      <c r="J1068" s="44">
        <f t="shared" ca="1" si="544"/>
        <v>6100570.0453757038</v>
      </c>
      <c r="K1068" s="44">
        <f t="shared" ca="1" si="544"/>
        <v>72060.780950783141</v>
      </c>
      <c r="L1068" s="44">
        <f t="shared" ca="1" si="544"/>
        <v>4614.8366099937775</v>
      </c>
      <c r="M1068" s="44">
        <f t="shared" ca="1" si="544"/>
        <v>6177245.6629364807</v>
      </c>
      <c r="N1068" s="44">
        <f t="shared" ca="1" si="544"/>
        <v>2145685.987438078</v>
      </c>
      <c r="O1068" s="44">
        <f t="shared" ca="1" si="544"/>
        <v>685504.3678972011</v>
      </c>
      <c r="P1068" s="44">
        <f t="shared" ca="1" si="544"/>
        <v>113476.4511012728</v>
      </c>
      <c r="Q1068" s="44">
        <f t="shared" ca="1" si="544"/>
        <v>0</v>
      </c>
      <c r="R1068" s="44">
        <f t="shared" ca="1" si="544"/>
        <v>2944666.8064365531</v>
      </c>
      <c r="S1068" s="44">
        <f t="shared" ca="1" si="544"/>
        <v>104357.40224312803</v>
      </c>
      <c r="T1068" s="44">
        <f t="shared" ca="1" si="544"/>
        <v>1864776.3410330745</v>
      </c>
      <c r="U1068" s="44">
        <f t="shared" ca="1" si="544"/>
        <v>8742601.1954575665</v>
      </c>
      <c r="V1068" s="44">
        <f t="shared" ca="1" si="544"/>
        <v>393356.4153478411</v>
      </c>
      <c r="W1068" s="44">
        <f t="shared" ca="1" si="544"/>
        <v>11105091.35408161</v>
      </c>
      <c r="X1068" s="44">
        <f t="shared" ca="1" si="544"/>
        <v>555710.69085626642</v>
      </c>
      <c r="Y1068" s="44">
        <f t="shared" ca="1" si="544"/>
        <v>10400.796046152309</v>
      </c>
      <c r="Z1068" s="44">
        <f t="shared" ca="1" si="544"/>
        <v>566111.48690241855</v>
      </c>
      <c r="AA1068" s="44">
        <f t="shared" ca="1" si="544"/>
        <v>8296.6698884889556</v>
      </c>
      <c r="AB1068" s="44">
        <f t="shared" ca="1" si="544"/>
        <v>112359.38756282086</v>
      </c>
      <c r="AC1068" s="44">
        <f t="shared" ca="1" si="544"/>
        <v>19192.000216649452</v>
      </c>
    </row>
    <row r="1069" spans="2:29">
      <c r="E1069" s="21"/>
      <c r="F1069" s="42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</row>
    <row r="1070" spans="2:29">
      <c r="C1070" s="39" t="s">
        <v>598</v>
      </c>
    </row>
    <row r="1071" spans="2:29" hidden="1" outlineLevel="1">
      <c r="F1071" s="42" t="str">
        <f>F1078</f>
        <v>PROD_DEMAND</v>
      </c>
      <c r="G1071" s="17" t="str">
        <f>$G$8</f>
        <v>PRODUCTION</v>
      </c>
      <c r="H1071" s="21">
        <f t="shared" ref="H1071:H1094" si="545">SUBTOTAL(9,I1071:AC1071)</f>
        <v>-307780</v>
      </c>
      <c r="I1071" s="22">
        <f>VLOOKUP(CONCATENATE($F1071," ",$G1071),AllocFactorMatrix,(I$4+1),FALSE)*$E1078</f>
        <v>-152599.96176192869</v>
      </c>
      <c r="J1071" s="22">
        <f>VLOOKUP(CONCATENATE($F1071," ",$G1071),AllocFactorMatrix,(J$4+1),FALSE)*$E1078</f>
        <v>-38160.347603993323</v>
      </c>
      <c r="K1071" s="22">
        <f>VLOOKUP(CONCATENATE($F1071," ",$G1071),AllocFactorMatrix,(K$4+1),FALSE)*$E1078</f>
        <v>-483.63805564425257</v>
      </c>
      <c r="L1071" s="22">
        <f>VLOOKUP(CONCATENATE($F1071," ",$G1071),AllocFactorMatrix,(L$4+1),FALSE)*$E1078</f>
        <v>-24.205603944009106</v>
      </c>
      <c r="M1071" s="22">
        <f t="shared" ref="M1071:M1078" si="546">SUBTOTAL(9,J1071:L1071)</f>
        <v>-38668.191263581582</v>
      </c>
      <c r="N1071" s="22">
        <f>VLOOKUP(CONCATENATE($F1071," ",$G1071),AllocFactorMatrix,(N$4+1),FALSE)*$E1078</f>
        <v>-17120.553405008304</v>
      </c>
      <c r="O1071" s="22">
        <f>VLOOKUP(CONCATENATE($F1071," ",$G1071),AllocFactorMatrix,(O$4+1),FALSE)*$E1078</f>
        <v>-4692.3471950959465</v>
      </c>
      <c r="P1071" s="22">
        <f>VLOOKUP(CONCATENATE($F1071," ",$G1071),AllocFactorMatrix,(P$4+1),FALSE)*$E1078</f>
        <v>-746.69699736734776</v>
      </c>
      <c r="Q1071" s="22">
        <f>VLOOKUP(CONCATENATE($F1071," ",$G1071),AllocFactorMatrix,(Q$4+1),FALSE)*$E1078</f>
        <v>0</v>
      </c>
      <c r="R1071" s="22">
        <f>SUBTOTAL(9,N1071:Q1071)</f>
        <v>-22559.597597471598</v>
      </c>
      <c r="S1071" s="22">
        <f>VLOOKUP(CONCATENATE($F1071," ",$G1071),AllocFactorMatrix,(S$4+1),FALSE)*$E1078</f>
        <v>-740.07772660057992</v>
      </c>
      <c r="T1071" s="22">
        <f>VLOOKUP(CONCATENATE($F1071," ",$G1071),AllocFactorMatrix,(T$4+1),FALSE)*$E1078</f>
        <v>-13468.152195100121</v>
      </c>
      <c r="U1071" s="22">
        <f>VLOOKUP(CONCATENATE($F1071," ",$G1071),AllocFactorMatrix,(U$4+1),FALSE)*$E1078</f>
        <v>-65624.135575366963</v>
      </c>
      <c r="V1071" s="22">
        <f>VLOOKUP(CONCATENATE($F1071," ",$G1071),AllocFactorMatrix,(V$4+1),FALSE)*$E1078</f>
        <v>-8361.8563507101408</v>
      </c>
      <c r="W1071" s="22">
        <f>SUBTOTAL(9,S1071:V1071)</f>
        <v>-88194.221847777793</v>
      </c>
      <c r="X1071" s="22">
        <f>VLOOKUP(CONCATENATE($F1071," ",$G1071),AllocFactorMatrix,(X$4+1),FALSE)*$E1078</f>
        <v>-4788.2537943996231</v>
      </c>
      <c r="Y1071" s="22">
        <f>VLOOKUP(CONCATENATE($F1071," ",$G1071),AllocFactorMatrix,(Y$4+1),FALSE)*$E1078</f>
        <v>-90.007634207932014</v>
      </c>
      <c r="Z1071" s="22">
        <f t="shared" ref="Z1071:Z1078" si="547">SUBTOTAL(9,X1071:Y1071)</f>
        <v>-4878.261428607555</v>
      </c>
      <c r="AA1071" s="22">
        <f>VLOOKUP(CONCATENATE($F1071," ",$G1071),AllocFactorMatrix,(AA$4+1),FALSE)*$E1078</f>
        <v>-69.633335861280315</v>
      </c>
      <c r="AB1071" s="22">
        <f>VLOOKUP(CONCATENATE($F1071," ",$G1071),AllocFactorMatrix,(AB$4+1),FALSE)*$E1078</f>
        <v>-654.36564662494504</v>
      </c>
      <c r="AC1071" s="22">
        <f>VLOOKUP(CONCATENATE($F1071," ",$G1071),AllocFactorMatrix,(AC$4+1),FALSE)*$E1078</f>
        <v>-155.76711814660737</v>
      </c>
    </row>
    <row r="1072" spans="2:29" hidden="1" outlineLevel="1">
      <c r="F1072" s="42" t="str">
        <f>F1078</f>
        <v>PROD_DEMAND</v>
      </c>
      <c r="G1072" s="17" t="str">
        <f>$G$9</f>
        <v>BULKTRAN</v>
      </c>
      <c r="H1072" s="21">
        <f t="shared" si="545"/>
        <v>0</v>
      </c>
      <c r="I1072" s="22">
        <f>VLOOKUP(CONCATENATE($F1072," ",$G1072),AllocFactorMatrix,(I$4+1),FALSE)*$E1078</f>
        <v>0</v>
      </c>
      <c r="J1072" s="22">
        <f>VLOOKUP(CONCATENATE($F1072," ",$G1072),AllocFactorMatrix,(J$4+1),FALSE)*$E1078</f>
        <v>0</v>
      </c>
      <c r="K1072" s="22">
        <f>VLOOKUP(CONCATENATE($F1072," ",$G1072),AllocFactorMatrix,(K$4+1),FALSE)*$E1078</f>
        <v>0</v>
      </c>
      <c r="L1072" s="22">
        <f>VLOOKUP(CONCATENATE($F1072," ",$G1072),AllocFactorMatrix,(L$4+1),FALSE)*$E1078</f>
        <v>0</v>
      </c>
      <c r="M1072" s="22">
        <f t="shared" si="546"/>
        <v>0</v>
      </c>
      <c r="N1072" s="22">
        <f>VLOOKUP(CONCATENATE($F1072," ",$G1072),AllocFactorMatrix,(N$4+1),FALSE)*$E1078</f>
        <v>0</v>
      </c>
      <c r="O1072" s="22">
        <f>VLOOKUP(CONCATENATE($F1072," ",$G1072),AllocFactorMatrix,(O$4+1),FALSE)*$E1078</f>
        <v>0</v>
      </c>
      <c r="P1072" s="22">
        <f>VLOOKUP(CONCATENATE($F1072," ",$G1072),AllocFactorMatrix,(P$4+1),FALSE)*$E1078</f>
        <v>0</v>
      </c>
      <c r="Q1072" s="22">
        <f>VLOOKUP(CONCATENATE($F1072," ",$G1072),AllocFactorMatrix,(Q$4+1),FALSE)*$E1078</f>
        <v>0</v>
      </c>
      <c r="R1072" s="22">
        <f t="shared" ref="R1072:R1078" si="548">SUBTOTAL(9,N1072:Q1072)</f>
        <v>0</v>
      </c>
      <c r="S1072" s="22">
        <f>VLOOKUP(CONCATENATE($F1072," ",$G1072),AllocFactorMatrix,(S$4+1),FALSE)*$E1078</f>
        <v>0</v>
      </c>
      <c r="T1072" s="22">
        <f>VLOOKUP(CONCATENATE($F1072," ",$G1072),AllocFactorMatrix,(T$4+1),FALSE)*$E1078</f>
        <v>0</v>
      </c>
      <c r="U1072" s="22">
        <f>VLOOKUP(CONCATENATE($F1072," ",$G1072),AllocFactorMatrix,(U$4+1),FALSE)*$E1078</f>
        <v>0</v>
      </c>
      <c r="V1072" s="22">
        <f>VLOOKUP(CONCATENATE($F1072," ",$G1072),AllocFactorMatrix,(V$4+1),FALSE)*$E1078</f>
        <v>0</v>
      </c>
      <c r="W1072" s="22">
        <f t="shared" ref="W1072:W1078" si="549">SUBTOTAL(9,S1072:V1072)</f>
        <v>0</v>
      </c>
      <c r="X1072" s="22">
        <f>VLOOKUP(CONCATENATE($F1072," ",$G1072),AllocFactorMatrix,(X$4+1),FALSE)*$E1078</f>
        <v>0</v>
      </c>
      <c r="Y1072" s="22">
        <f>VLOOKUP(CONCATENATE($F1072," ",$G1072),AllocFactorMatrix,(Y$4+1),FALSE)*$E1078</f>
        <v>0</v>
      </c>
      <c r="Z1072" s="22">
        <f t="shared" si="547"/>
        <v>0</v>
      </c>
      <c r="AA1072" s="22">
        <f>VLOOKUP(CONCATENATE($F1072," ",$G1072),AllocFactorMatrix,(AA$4+1),FALSE)*$E1078</f>
        <v>0</v>
      </c>
      <c r="AB1072" s="22">
        <f>VLOOKUP(CONCATENATE($F1072," ",$G1072),AllocFactorMatrix,(AB$4+1),FALSE)*$E1078</f>
        <v>0</v>
      </c>
      <c r="AC1072" s="22">
        <f>VLOOKUP(CONCATENATE($F1072," ",$G1072),AllocFactorMatrix,(AC$4+1),FALSE)*$E1078</f>
        <v>0</v>
      </c>
    </row>
    <row r="1073" spans="4:29" hidden="1" outlineLevel="1">
      <c r="F1073" s="42" t="str">
        <f>F1078</f>
        <v>PROD_DEMAND</v>
      </c>
      <c r="G1073" s="17" t="str">
        <f>$G$10</f>
        <v>SUBTRAN</v>
      </c>
      <c r="H1073" s="21">
        <f t="shared" si="545"/>
        <v>0</v>
      </c>
      <c r="I1073" s="22">
        <f>VLOOKUP(CONCATENATE($F1073," ",$G1073),AllocFactorMatrix,(I$4+1),FALSE)*$E1078</f>
        <v>0</v>
      </c>
      <c r="J1073" s="22">
        <f>VLOOKUP(CONCATENATE($F1073," ",$G1073),AllocFactorMatrix,(J$4+1),FALSE)*$E1078</f>
        <v>0</v>
      </c>
      <c r="K1073" s="22">
        <f>VLOOKUP(CONCATENATE($F1073," ",$G1073),AllocFactorMatrix,(K$4+1),FALSE)*$E1078</f>
        <v>0</v>
      </c>
      <c r="L1073" s="22">
        <f>VLOOKUP(CONCATENATE($F1073," ",$G1073),AllocFactorMatrix,(L$4+1),FALSE)*$E1078</f>
        <v>0</v>
      </c>
      <c r="M1073" s="22">
        <f t="shared" si="546"/>
        <v>0</v>
      </c>
      <c r="N1073" s="22">
        <f>VLOOKUP(CONCATENATE($F1073," ",$G1073),AllocFactorMatrix,(N$4+1),FALSE)*$E1078</f>
        <v>0</v>
      </c>
      <c r="O1073" s="22">
        <f>VLOOKUP(CONCATENATE($F1073," ",$G1073),AllocFactorMatrix,(O$4+1),FALSE)*$E1078</f>
        <v>0</v>
      </c>
      <c r="P1073" s="22">
        <f>VLOOKUP(CONCATENATE($F1073," ",$G1073),AllocFactorMatrix,(P$4+1),FALSE)*$E1078</f>
        <v>0</v>
      </c>
      <c r="Q1073" s="22">
        <f>VLOOKUP(CONCATENATE($F1073," ",$G1073),AllocFactorMatrix,(Q$4+1),FALSE)*$E1078</f>
        <v>0</v>
      </c>
      <c r="R1073" s="22">
        <f t="shared" si="548"/>
        <v>0</v>
      </c>
      <c r="S1073" s="22">
        <f>VLOOKUP(CONCATENATE($F1073," ",$G1073),AllocFactorMatrix,(S$4+1),FALSE)*$E1078</f>
        <v>0</v>
      </c>
      <c r="T1073" s="22">
        <f>VLOOKUP(CONCATENATE($F1073," ",$G1073),AllocFactorMatrix,(T$4+1),FALSE)*$E1078</f>
        <v>0</v>
      </c>
      <c r="U1073" s="22">
        <f>VLOOKUP(CONCATENATE($F1073," ",$G1073),AllocFactorMatrix,(U$4+1),FALSE)*$E1078</f>
        <v>0</v>
      </c>
      <c r="V1073" s="22">
        <f>VLOOKUP(CONCATENATE($F1073," ",$G1073),AllocFactorMatrix,(V$4+1),FALSE)*$E1078</f>
        <v>0</v>
      </c>
      <c r="W1073" s="22">
        <f t="shared" si="549"/>
        <v>0</v>
      </c>
      <c r="X1073" s="22">
        <f>VLOOKUP(CONCATENATE($F1073," ",$G1073),AllocFactorMatrix,(X$4+1),FALSE)*$E1078</f>
        <v>0</v>
      </c>
      <c r="Y1073" s="22">
        <f>VLOOKUP(CONCATENATE($F1073," ",$G1073),AllocFactorMatrix,(Y$4+1),FALSE)*$E1078</f>
        <v>0</v>
      </c>
      <c r="Z1073" s="22">
        <f t="shared" si="547"/>
        <v>0</v>
      </c>
      <c r="AA1073" s="22">
        <f>VLOOKUP(CONCATENATE($F1073," ",$G1073),AllocFactorMatrix,(AA$4+1),FALSE)*$E1078</f>
        <v>0</v>
      </c>
      <c r="AB1073" s="22">
        <f>VLOOKUP(CONCATENATE($F1073," ",$G1073),AllocFactorMatrix,(AB$4+1),FALSE)*$E1078</f>
        <v>0</v>
      </c>
      <c r="AC1073" s="22">
        <f>VLOOKUP(CONCATENATE($F1073," ",$G1073),AllocFactorMatrix,(AC$4+1),FALSE)*$E1078</f>
        <v>0</v>
      </c>
    </row>
    <row r="1074" spans="4:29" hidden="1" outlineLevel="1">
      <c r="F1074" s="42" t="str">
        <f>F1078</f>
        <v>PROD_DEMAND</v>
      </c>
      <c r="G1074" s="17" t="str">
        <f>$G$11</f>
        <v>DISTPRI</v>
      </c>
      <c r="H1074" s="21">
        <f t="shared" si="545"/>
        <v>0</v>
      </c>
      <c r="I1074" s="22">
        <f>VLOOKUP(CONCATENATE($F1074," ",$G1074),AllocFactorMatrix,(I$4+1),FALSE)*$E1078</f>
        <v>0</v>
      </c>
      <c r="J1074" s="22">
        <f>VLOOKUP(CONCATENATE($F1074," ",$G1074),AllocFactorMatrix,(J$4+1),FALSE)*$E1078</f>
        <v>0</v>
      </c>
      <c r="K1074" s="22">
        <f>VLOOKUP(CONCATENATE($F1074," ",$G1074),AllocFactorMatrix,(K$4+1),FALSE)*$E1078</f>
        <v>0</v>
      </c>
      <c r="L1074" s="22">
        <f>VLOOKUP(CONCATENATE($F1074," ",$G1074),AllocFactorMatrix,(L$4+1),FALSE)*$E1078</f>
        <v>0</v>
      </c>
      <c r="M1074" s="22">
        <f t="shared" si="546"/>
        <v>0</v>
      </c>
      <c r="N1074" s="22">
        <f>VLOOKUP(CONCATENATE($F1074," ",$G1074),AllocFactorMatrix,(N$4+1),FALSE)*$E1078</f>
        <v>0</v>
      </c>
      <c r="O1074" s="22">
        <f>VLOOKUP(CONCATENATE($F1074," ",$G1074),AllocFactorMatrix,(O$4+1),FALSE)*$E1078</f>
        <v>0</v>
      </c>
      <c r="P1074" s="22">
        <f>VLOOKUP(CONCATENATE($F1074," ",$G1074),AllocFactorMatrix,(P$4+1),FALSE)*$E1078</f>
        <v>0</v>
      </c>
      <c r="Q1074" s="22">
        <f>VLOOKUP(CONCATENATE($F1074," ",$G1074),AllocFactorMatrix,(Q$4+1),FALSE)*$E1078</f>
        <v>0</v>
      </c>
      <c r="R1074" s="22">
        <f t="shared" si="548"/>
        <v>0</v>
      </c>
      <c r="S1074" s="22">
        <f>VLOOKUP(CONCATENATE($F1074," ",$G1074),AllocFactorMatrix,(S$4+1),FALSE)*$E1078</f>
        <v>0</v>
      </c>
      <c r="T1074" s="22">
        <f>VLOOKUP(CONCATENATE($F1074," ",$G1074),AllocFactorMatrix,(T$4+1),FALSE)*$E1078</f>
        <v>0</v>
      </c>
      <c r="U1074" s="22">
        <f>VLOOKUP(CONCATENATE($F1074," ",$G1074),AllocFactorMatrix,(U$4+1),FALSE)*$E1078</f>
        <v>0</v>
      </c>
      <c r="V1074" s="22">
        <f>VLOOKUP(CONCATENATE($F1074," ",$G1074),AllocFactorMatrix,(V$4+1),FALSE)*$E1078</f>
        <v>0</v>
      </c>
      <c r="W1074" s="22">
        <f t="shared" si="549"/>
        <v>0</v>
      </c>
      <c r="X1074" s="22">
        <f>VLOOKUP(CONCATENATE($F1074," ",$G1074),AllocFactorMatrix,(X$4+1),FALSE)*$E1078</f>
        <v>0</v>
      </c>
      <c r="Y1074" s="22">
        <f>VLOOKUP(CONCATENATE($F1074," ",$G1074),AllocFactorMatrix,(Y$4+1),FALSE)*$E1078</f>
        <v>0</v>
      </c>
      <c r="Z1074" s="22">
        <f t="shared" si="547"/>
        <v>0</v>
      </c>
      <c r="AA1074" s="22">
        <f>VLOOKUP(CONCATENATE($F1074," ",$G1074),AllocFactorMatrix,(AA$4+1),FALSE)*$E1078</f>
        <v>0</v>
      </c>
      <c r="AB1074" s="22">
        <f>VLOOKUP(CONCATENATE($F1074," ",$G1074),AllocFactorMatrix,(AB$4+1),FALSE)*$E1078</f>
        <v>0</v>
      </c>
      <c r="AC1074" s="22">
        <f>VLOOKUP(CONCATENATE($F1074," ",$G1074),AllocFactorMatrix,(AC$4+1),FALSE)*$E1078</f>
        <v>0</v>
      </c>
    </row>
    <row r="1075" spans="4:29" hidden="1" outlineLevel="1">
      <c r="F1075" s="42" t="str">
        <f>F1078</f>
        <v>PROD_DEMAND</v>
      </c>
      <c r="G1075" s="17" t="str">
        <f>$G$12</f>
        <v>DISTSEC</v>
      </c>
      <c r="H1075" s="21">
        <f t="shared" si="545"/>
        <v>0</v>
      </c>
      <c r="I1075" s="22">
        <f>VLOOKUP(CONCATENATE($F1075," ",$G1075),AllocFactorMatrix,(I$4+1),FALSE)*$E1078</f>
        <v>0</v>
      </c>
      <c r="J1075" s="22">
        <f>VLOOKUP(CONCATENATE($F1075," ",$G1075),AllocFactorMatrix,(J$4+1),FALSE)*$E1078</f>
        <v>0</v>
      </c>
      <c r="K1075" s="22">
        <f>VLOOKUP(CONCATENATE($F1075," ",$G1075),AllocFactorMatrix,(K$4+1),FALSE)*$E1078</f>
        <v>0</v>
      </c>
      <c r="L1075" s="22">
        <f>VLOOKUP(CONCATENATE($F1075," ",$G1075),AllocFactorMatrix,(L$4+1),FALSE)*$E1078</f>
        <v>0</v>
      </c>
      <c r="M1075" s="22">
        <f t="shared" si="546"/>
        <v>0</v>
      </c>
      <c r="N1075" s="22">
        <f>VLOOKUP(CONCATENATE($F1075," ",$G1075),AllocFactorMatrix,(N$4+1),FALSE)*$E1078</f>
        <v>0</v>
      </c>
      <c r="O1075" s="22">
        <f>VLOOKUP(CONCATENATE($F1075," ",$G1075),AllocFactorMatrix,(O$4+1),FALSE)*$E1078</f>
        <v>0</v>
      </c>
      <c r="P1075" s="22">
        <f>VLOOKUP(CONCATENATE($F1075," ",$G1075),AllocFactorMatrix,(P$4+1),FALSE)*$E1078</f>
        <v>0</v>
      </c>
      <c r="Q1075" s="22">
        <f>VLOOKUP(CONCATENATE($F1075," ",$G1075),AllocFactorMatrix,(Q$4+1),FALSE)*$E1078</f>
        <v>0</v>
      </c>
      <c r="R1075" s="22">
        <f t="shared" si="548"/>
        <v>0</v>
      </c>
      <c r="S1075" s="22">
        <f>VLOOKUP(CONCATENATE($F1075," ",$G1075),AllocFactorMatrix,(S$4+1),FALSE)*$E1078</f>
        <v>0</v>
      </c>
      <c r="T1075" s="22">
        <f>VLOOKUP(CONCATENATE($F1075," ",$G1075),AllocFactorMatrix,(T$4+1),FALSE)*$E1078</f>
        <v>0</v>
      </c>
      <c r="U1075" s="22">
        <f>VLOOKUP(CONCATENATE($F1075," ",$G1075),AllocFactorMatrix,(U$4+1),FALSE)*$E1078</f>
        <v>0</v>
      </c>
      <c r="V1075" s="22">
        <f>VLOOKUP(CONCATENATE($F1075," ",$G1075),AllocFactorMatrix,(V$4+1),FALSE)*$E1078</f>
        <v>0</v>
      </c>
      <c r="W1075" s="22">
        <f t="shared" si="549"/>
        <v>0</v>
      </c>
      <c r="X1075" s="22">
        <f>VLOOKUP(CONCATENATE($F1075," ",$G1075),AllocFactorMatrix,(X$4+1),FALSE)*$E1078</f>
        <v>0</v>
      </c>
      <c r="Y1075" s="22">
        <f>VLOOKUP(CONCATENATE($F1075," ",$G1075),AllocFactorMatrix,(Y$4+1),FALSE)*$E1078</f>
        <v>0</v>
      </c>
      <c r="Z1075" s="22">
        <f t="shared" si="547"/>
        <v>0</v>
      </c>
      <c r="AA1075" s="22">
        <f>VLOOKUP(CONCATENATE($F1075," ",$G1075),AllocFactorMatrix,(AA$4+1),FALSE)*$E1078</f>
        <v>0</v>
      </c>
      <c r="AB1075" s="22">
        <f>VLOOKUP(CONCATENATE($F1075," ",$G1075),AllocFactorMatrix,(AB$4+1),FALSE)*$E1078</f>
        <v>0</v>
      </c>
      <c r="AC1075" s="22">
        <f>VLOOKUP(CONCATENATE($F1075," ",$G1075),AllocFactorMatrix,(AC$4+1),FALSE)*$E1078</f>
        <v>0</v>
      </c>
    </row>
    <row r="1076" spans="4:29" hidden="1" outlineLevel="1">
      <c r="F1076" s="42" t="str">
        <f>F1078</f>
        <v>PROD_DEMAND</v>
      </c>
      <c r="G1076" s="17" t="str">
        <f>$G$13</f>
        <v>ENERGY</v>
      </c>
      <c r="H1076" s="21">
        <f t="shared" si="545"/>
        <v>0</v>
      </c>
      <c r="I1076" s="22">
        <f>VLOOKUP(CONCATENATE($F1076," ",$G1076),AllocFactorMatrix,(I$4+1),FALSE)*$E1078</f>
        <v>0</v>
      </c>
      <c r="J1076" s="22">
        <f>VLOOKUP(CONCATENATE($F1076," ",$G1076),AllocFactorMatrix,(J$4+1),FALSE)*$E1078</f>
        <v>0</v>
      </c>
      <c r="K1076" s="22">
        <f>VLOOKUP(CONCATENATE($F1076," ",$G1076),AllocFactorMatrix,(K$4+1),FALSE)*$E1078</f>
        <v>0</v>
      </c>
      <c r="L1076" s="22">
        <f>VLOOKUP(CONCATENATE($F1076," ",$G1076),AllocFactorMatrix,(L$4+1),FALSE)*$E1078</f>
        <v>0</v>
      </c>
      <c r="M1076" s="22">
        <f t="shared" si="546"/>
        <v>0</v>
      </c>
      <c r="N1076" s="22">
        <f>VLOOKUP(CONCATENATE($F1076," ",$G1076),AllocFactorMatrix,(N$4+1),FALSE)*$E1078</f>
        <v>0</v>
      </c>
      <c r="O1076" s="22">
        <f>VLOOKUP(CONCATENATE($F1076," ",$G1076),AllocFactorMatrix,(O$4+1),FALSE)*$E1078</f>
        <v>0</v>
      </c>
      <c r="P1076" s="22">
        <f>VLOOKUP(CONCATENATE($F1076," ",$G1076),AllocFactorMatrix,(P$4+1),FALSE)*$E1078</f>
        <v>0</v>
      </c>
      <c r="Q1076" s="22">
        <f>VLOOKUP(CONCATENATE($F1076," ",$G1076),AllocFactorMatrix,(Q$4+1),FALSE)*$E1078</f>
        <v>0</v>
      </c>
      <c r="R1076" s="22">
        <f t="shared" si="548"/>
        <v>0</v>
      </c>
      <c r="S1076" s="22">
        <f>VLOOKUP(CONCATENATE($F1076," ",$G1076),AllocFactorMatrix,(S$4+1),FALSE)*$E1078</f>
        <v>0</v>
      </c>
      <c r="T1076" s="22">
        <f>VLOOKUP(CONCATENATE($F1076," ",$G1076),AllocFactorMatrix,(T$4+1),FALSE)*$E1078</f>
        <v>0</v>
      </c>
      <c r="U1076" s="22">
        <f>VLOOKUP(CONCATENATE($F1076," ",$G1076),AllocFactorMatrix,(U$4+1),FALSE)*$E1078</f>
        <v>0</v>
      </c>
      <c r="V1076" s="22">
        <f>VLOOKUP(CONCATENATE($F1076," ",$G1076),AllocFactorMatrix,(V$4+1),FALSE)*$E1078</f>
        <v>0</v>
      </c>
      <c r="W1076" s="22">
        <f t="shared" si="549"/>
        <v>0</v>
      </c>
      <c r="X1076" s="22">
        <f>VLOOKUP(CONCATENATE($F1076," ",$G1076),AllocFactorMatrix,(X$4+1),FALSE)*$E1078</f>
        <v>0</v>
      </c>
      <c r="Y1076" s="22">
        <f>VLOOKUP(CONCATENATE($F1076," ",$G1076),AllocFactorMatrix,(Y$4+1),FALSE)*$E1078</f>
        <v>0</v>
      </c>
      <c r="Z1076" s="22">
        <f t="shared" si="547"/>
        <v>0</v>
      </c>
      <c r="AA1076" s="22">
        <f>VLOOKUP(CONCATENATE($F1076," ",$G1076),AllocFactorMatrix,(AA$4+1),FALSE)*$E1078</f>
        <v>0</v>
      </c>
      <c r="AB1076" s="22">
        <f>VLOOKUP(CONCATENATE($F1076," ",$G1076),AllocFactorMatrix,(AB$4+1),FALSE)*$E1078</f>
        <v>0</v>
      </c>
      <c r="AC1076" s="22">
        <f>VLOOKUP(CONCATENATE($F1076," ",$G1076),AllocFactorMatrix,(AC$4+1),FALSE)*$E1078</f>
        <v>0</v>
      </c>
    </row>
    <row r="1077" spans="4:29" hidden="1" outlineLevel="1">
      <c r="F1077" s="42" t="str">
        <f>F1078</f>
        <v>PROD_DEMAND</v>
      </c>
      <c r="G1077" s="17" t="str">
        <f>$G$14</f>
        <v>CUSTOMER</v>
      </c>
      <c r="H1077" s="21">
        <f t="shared" si="545"/>
        <v>0</v>
      </c>
      <c r="I1077" s="22">
        <f>VLOOKUP(CONCATENATE($F1077," ",$G1077),AllocFactorMatrix,(I$4+1),FALSE)*$E1078</f>
        <v>0</v>
      </c>
      <c r="J1077" s="22">
        <f>VLOOKUP(CONCATENATE($F1077," ",$G1077),AllocFactorMatrix,(J$4+1),FALSE)*$E1078</f>
        <v>0</v>
      </c>
      <c r="K1077" s="22">
        <f>VLOOKUP(CONCATENATE($F1077," ",$G1077),AllocFactorMatrix,(K$4+1),FALSE)*$E1078</f>
        <v>0</v>
      </c>
      <c r="L1077" s="22">
        <f>VLOOKUP(CONCATENATE($F1077," ",$G1077),AllocFactorMatrix,(L$4+1),FALSE)*$E1078</f>
        <v>0</v>
      </c>
      <c r="M1077" s="22">
        <f t="shared" si="546"/>
        <v>0</v>
      </c>
      <c r="N1077" s="22">
        <f>VLOOKUP(CONCATENATE($F1077," ",$G1077),AllocFactorMatrix,(N$4+1),FALSE)*$E1078</f>
        <v>0</v>
      </c>
      <c r="O1077" s="22">
        <f>VLOOKUP(CONCATENATE($F1077," ",$G1077),AllocFactorMatrix,(O$4+1),FALSE)*$E1078</f>
        <v>0</v>
      </c>
      <c r="P1077" s="22">
        <f>VLOOKUP(CONCATENATE($F1077," ",$G1077),AllocFactorMatrix,(P$4+1),FALSE)*$E1078</f>
        <v>0</v>
      </c>
      <c r="Q1077" s="22">
        <f>VLOOKUP(CONCATENATE($F1077," ",$G1077),AllocFactorMatrix,(Q$4+1),FALSE)*$E1078</f>
        <v>0</v>
      </c>
      <c r="R1077" s="22">
        <f t="shared" si="548"/>
        <v>0</v>
      </c>
      <c r="S1077" s="22">
        <f>VLOOKUP(CONCATENATE($F1077," ",$G1077),AllocFactorMatrix,(S$4+1),FALSE)*$E1078</f>
        <v>0</v>
      </c>
      <c r="T1077" s="22">
        <f>VLOOKUP(CONCATENATE($F1077," ",$G1077),AllocFactorMatrix,(T$4+1),FALSE)*$E1078</f>
        <v>0</v>
      </c>
      <c r="U1077" s="22">
        <f>VLOOKUP(CONCATENATE($F1077," ",$G1077),AllocFactorMatrix,(U$4+1),FALSE)*$E1078</f>
        <v>0</v>
      </c>
      <c r="V1077" s="22">
        <f>VLOOKUP(CONCATENATE($F1077," ",$G1077),AllocFactorMatrix,(V$4+1),FALSE)*$E1078</f>
        <v>0</v>
      </c>
      <c r="W1077" s="22">
        <f t="shared" si="549"/>
        <v>0</v>
      </c>
      <c r="X1077" s="22">
        <f>VLOOKUP(CONCATENATE($F1077," ",$G1077),AllocFactorMatrix,(X$4+1),FALSE)*$E1078</f>
        <v>0</v>
      </c>
      <c r="Y1077" s="22">
        <f>VLOOKUP(CONCATENATE($F1077," ",$G1077),AllocFactorMatrix,(Y$4+1),FALSE)*$E1078</f>
        <v>0</v>
      </c>
      <c r="Z1077" s="22">
        <f t="shared" si="547"/>
        <v>0</v>
      </c>
      <c r="AA1077" s="22">
        <f>VLOOKUP(CONCATENATE($F1077," ",$G1077),AllocFactorMatrix,(AA$4+1),FALSE)*$E1078</f>
        <v>0</v>
      </c>
      <c r="AB1077" s="22">
        <f>VLOOKUP(CONCATENATE($F1077," ",$G1077),AllocFactorMatrix,(AB$4+1),FALSE)*$E1078</f>
        <v>0</v>
      </c>
      <c r="AC1077" s="22">
        <f>VLOOKUP(CONCATENATE($F1077," ",$G1077),AllocFactorMatrix,(AC$4+1),FALSE)*$E1078</f>
        <v>0</v>
      </c>
    </row>
    <row r="1078" spans="4:29" collapsed="1">
      <c r="D1078" s="17" t="s">
        <v>711</v>
      </c>
      <c r="E1078" s="19">
        <v>-307780</v>
      </c>
      <c r="F1078" s="42" t="s">
        <v>29</v>
      </c>
      <c r="G1078" s="17" t="str">
        <f>$G$15</f>
        <v>TOTAL</v>
      </c>
      <c r="H1078" s="21">
        <f t="shared" si="545"/>
        <v>-307780</v>
      </c>
      <c r="I1078" s="22">
        <f>VLOOKUP(CONCATENATE($F1078," ",$G1078),AllocFactorMatrix,(I$4+1),FALSE)*$E1078</f>
        <v>-152599.96176192869</v>
      </c>
      <c r="J1078" s="22">
        <f>VLOOKUP(CONCATENATE($F1078," ",$G1078),AllocFactorMatrix,(J$4+1),FALSE)*$E1078</f>
        <v>-38160.347603993323</v>
      </c>
      <c r="K1078" s="22">
        <f>VLOOKUP(CONCATENATE($F1078," ",$G1078),AllocFactorMatrix,(K$4+1),FALSE)*$E1078</f>
        <v>-483.63805564425257</v>
      </c>
      <c r="L1078" s="22">
        <f>VLOOKUP(CONCATENATE($F1078," ",$G1078),AllocFactorMatrix,(L$4+1),FALSE)*$E1078</f>
        <v>-24.205603944009106</v>
      </c>
      <c r="M1078" s="22">
        <f t="shared" si="546"/>
        <v>-38668.191263581582</v>
      </c>
      <c r="N1078" s="22">
        <f>VLOOKUP(CONCATENATE($F1078," ",$G1078),AllocFactorMatrix,(N$4+1),FALSE)*$E1078</f>
        <v>-17120.553405008304</v>
      </c>
      <c r="O1078" s="22">
        <f>VLOOKUP(CONCATENATE($F1078," ",$G1078),AllocFactorMatrix,(O$4+1),FALSE)*$E1078</f>
        <v>-4692.3471950959465</v>
      </c>
      <c r="P1078" s="22">
        <f>VLOOKUP(CONCATENATE($F1078," ",$G1078),AllocFactorMatrix,(P$4+1),FALSE)*$E1078</f>
        <v>-746.69699736734776</v>
      </c>
      <c r="Q1078" s="22">
        <f>VLOOKUP(CONCATENATE($F1078," ",$G1078),AllocFactorMatrix,(Q$4+1),FALSE)*$E1078</f>
        <v>0</v>
      </c>
      <c r="R1078" s="22">
        <f t="shared" si="548"/>
        <v>-22559.597597471598</v>
      </c>
      <c r="S1078" s="22">
        <f>VLOOKUP(CONCATENATE($F1078," ",$G1078),AllocFactorMatrix,(S$4+1),FALSE)*$E1078</f>
        <v>-740.07772660057992</v>
      </c>
      <c r="T1078" s="22">
        <f>VLOOKUP(CONCATENATE($F1078," ",$G1078),AllocFactorMatrix,(T$4+1),FALSE)*$E1078</f>
        <v>-13468.152195100121</v>
      </c>
      <c r="U1078" s="22">
        <f>VLOOKUP(CONCATENATE($F1078," ",$G1078),AllocFactorMatrix,(U$4+1),FALSE)*$E1078</f>
        <v>-65624.135575366963</v>
      </c>
      <c r="V1078" s="22">
        <f>VLOOKUP(CONCATENATE($F1078," ",$G1078),AllocFactorMatrix,(V$4+1),FALSE)*$E1078</f>
        <v>-8361.8563507101408</v>
      </c>
      <c r="W1078" s="22">
        <f t="shared" si="549"/>
        <v>-88194.221847777793</v>
      </c>
      <c r="X1078" s="22">
        <f>VLOOKUP(CONCATENATE($F1078," ",$G1078),AllocFactorMatrix,(X$4+1),FALSE)*$E1078</f>
        <v>-4788.2537943996231</v>
      </c>
      <c r="Y1078" s="22">
        <f>VLOOKUP(CONCATENATE($F1078," ",$G1078),AllocFactorMatrix,(Y$4+1),FALSE)*$E1078</f>
        <v>-90.007634207932014</v>
      </c>
      <c r="Z1078" s="22">
        <f t="shared" si="547"/>
        <v>-4878.261428607555</v>
      </c>
      <c r="AA1078" s="22">
        <f>VLOOKUP(CONCATENATE($F1078," ",$G1078),AllocFactorMatrix,(AA$4+1),FALSE)*$E1078</f>
        <v>-69.633335861280315</v>
      </c>
      <c r="AB1078" s="22">
        <f>VLOOKUP(CONCATENATE($F1078," ",$G1078),AllocFactorMatrix,(AB$4+1),FALSE)*$E1078</f>
        <v>-654.36564662494504</v>
      </c>
      <c r="AC1078" s="22">
        <f>VLOOKUP(CONCATENATE($F1078," ",$G1078),AllocFactorMatrix,(AC$4+1),FALSE)*$E1078</f>
        <v>-155.76711814660737</v>
      </c>
    </row>
    <row r="1079" spans="4:29" hidden="1" outlineLevel="1">
      <c r="F1079" s="42" t="str">
        <f>F1086</f>
        <v>TRAN_LSE</v>
      </c>
      <c r="G1079" s="17" t="str">
        <f>$G$8</f>
        <v>PRODUCTION</v>
      </c>
      <c r="H1079" s="21">
        <f t="shared" si="545"/>
        <v>-6321080.0000000019</v>
      </c>
      <c r="I1079" s="22">
        <f>VLOOKUP(CONCATENATE($F1079," ",$G1079),AllocFactorMatrix,(I$4+1),FALSE)*$E1086</f>
        <v>-3134045.6374491267</v>
      </c>
      <c r="J1079" s="22">
        <f>VLOOKUP(CONCATENATE($F1079," ",$G1079),AllocFactorMatrix,(J$4+1),FALSE)*$E1086</f>
        <v>-783724.12123156188</v>
      </c>
      <c r="K1079" s="22">
        <f>VLOOKUP(CONCATENATE($F1079," ",$G1079),AllocFactorMatrix,(K$4+1),FALSE)*$E1086</f>
        <v>-9932.7923866780566</v>
      </c>
      <c r="L1079" s="22">
        <f>VLOOKUP(CONCATENATE($F1079," ",$G1079),AllocFactorMatrix,(L$4+1),FALSE)*$E1086</f>
        <v>-497.12638565987749</v>
      </c>
      <c r="M1079" s="22">
        <f t="shared" ref="M1079:M1086" si="550">SUBTOTAL(9,J1079:L1079)</f>
        <v>-794154.04000389983</v>
      </c>
      <c r="N1079" s="22">
        <f>VLOOKUP(CONCATENATE($F1079," ",$G1079),AllocFactorMatrix,(N$4+1),FALSE)*$E1086</f>
        <v>-351616.04950721265</v>
      </c>
      <c r="O1079" s="22">
        <f>VLOOKUP(CONCATENATE($F1079," ",$G1079),AllocFactorMatrix,(O$4+1),FALSE)*$E1086</f>
        <v>-96369.816128328952</v>
      </c>
      <c r="P1079" s="22">
        <f>VLOOKUP(CONCATENATE($F1079," ",$G1079),AllocFactorMatrix,(P$4+1),FALSE)*$E1086</f>
        <v>-15335.406641493257</v>
      </c>
      <c r="Q1079" s="22">
        <f>VLOOKUP(CONCATENATE($F1079," ",$G1079),AllocFactorMatrix,(Q$4+1),FALSE)*$E1086</f>
        <v>0</v>
      </c>
      <c r="R1079" s="22">
        <f>SUBTOTAL(9,N1079:Q1079)</f>
        <v>-463321.27227703488</v>
      </c>
      <c r="S1079" s="22">
        <f>VLOOKUP(CONCATENATE($F1079," ",$G1079),AllocFactorMatrix,(S$4+1),FALSE)*$E1086</f>
        <v>-15199.462330432107</v>
      </c>
      <c r="T1079" s="22">
        <f>VLOOKUP(CONCATENATE($F1079," ",$G1079),AllocFactorMatrix,(T$4+1),FALSE)*$E1086</f>
        <v>-276604.28707974358</v>
      </c>
      <c r="U1079" s="22">
        <f>VLOOKUP(CONCATENATE($F1079," ",$G1079),AllocFactorMatrix,(U$4+1),FALSE)*$E1086</f>
        <v>-1347765.9721318493</v>
      </c>
      <c r="V1079" s="22">
        <f>VLOOKUP(CONCATENATE($F1079," ",$G1079),AllocFactorMatrix,(V$4+1),FALSE)*$E1086</f>
        <v>-171732.93567271053</v>
      </c>
      <c r="W1079" s="22">
        <f>SUBTOTAL(9,S1079:V1079)</f>
        <v>-1811302.6572147356</v>
      </c>
      <c r="X1079" s="22">
        <f>VLOOKUP(CONCATENATE($F1079," ",$G1079),AllocFactorMatrix,(X$4+1),FALSE)*$E1086</f>
        <v>-98339.51294659682</v>
      </c>
      <c r="Y1079" s="22">
        <f>VLOOKUP(CONCATENATE($F1079," ",$G1079),AllocFactorMatrix,(Y$4+1),FALSE)*$E1086</f>
        <v>-1848.5458978461072</v>
      </c>
      <c r="Z1079" s="22">
        <f t="shared" ref="Z1079:Z1086" si="551">SUBTOTAL(9,X1079:Y1079)</f>
        <v>-100188.05884444293</v>
      </c>
      <c r="AA1079" s="22">
        <f>VLOOKUP(CONCATENATE($F1079," ",$G1079),AllocFactorMatrix,(AA$4+1),FALSE)*$E1086</f>
        <v>-1430.1055515173882</v>
      </c>
      <c r="AB1079" s="22">
        <f>VLOOKUP(CONCATENATE($F1079," ",$G1079),AllocFactorMatrix,(AB$4+1),FALSE)*$E1086</f>
        <v>-13439.137051036478</v>
      </c>
      <c r="AC1079" s="22">
        <f>VLOOKUP(CONCATENATE($F1079," ",$G1079),AllocFactorMatrix,(AC$4+1),FALSE)*$E1086</f>
        <v>-3199.091608207671</v>
      </c>
    </row>
    <row r="1080" spans="4:29" hidden="1" outlineLevel="1">
      <c r="F1080" s="42" t="str">
        <f>F1086</f>
        <v>TRAN_LSE</v>
      </c>
      <c r="G1080" s="17" t="str">
        <f>$G$9</f>
        <v>BULKTRAN</v>
      </c>
      <c r="H1080" s="21">
        <f t="shared" si="545"/>
        <v>0</v>
      </c>
      <c r="I1080" s="22">
        <f>VLOOKUP(CONCATENATE($F1080," ",$G1080),AllocFactorMatrix,(I$4+1),FALSE)*$E1086</f>
        <v>0</v>
      </c>
      <c r="J1080" s="22">
        <f>VLOOKUP(CONCATENATE($F1080," ",$G1080),AllocFactorMatrix,(J$4+1),FALSE)*$E1086</f>
        <v>0</v>
      </c>
      <c r="K1080" s="22">
        <f>VLOOKUP(CONCATENATE($F1080," ",$G1080),AllocFactorMatrix,(K$4+1),FALSE)*$E1086</f>
        <v>0</v>
      </c>
      <c r="L1080" s="22">
        <f>VLOOKUP(CONCATENATE($F1080," ",$G1080),AllocFactorMatrix,(L$4+1),FALSE)*$E1086</f>
        <v>0</v>
      </c>
      <c r="M1080" s="22">
        <f t="shared" si="550"/>
        <v>0</v>
      </c>
      <c r="N1080" s="22">
        <f>VLOOKUP(CONCATENATE($F1080," ",$G1080),AllocFactorMatrix,(N$4+1),FALSE)*$E1086</f>
        <v>0</v>
      </c>
      <c r="O1080" s="22">
        <f>VLOOKUP(CONCATENATE($F1080," ",$G1080),AllocFactorMatrix,(O$4+1),FALSE)*$E1086</f>
        <v>0</v>
      </c>
      <c r="P1080" s="22">
        <f>VLOOKUP(CONCATENATE($F1080," ",$G1080),AllocFactorMatrix,(P$4+1),FALSE)*$E1086</f>
        <v>0</v>
      </c>
      <c r="Q1080" s="22">
        <f>VLOOKUP(CONCATENATE($F1080," ",$G1080),AllocFactorMatrix,(Q$4+1),FALSE)*$E1086</f>
        <v>0</v>
      </c>
      <c r="R1080" s="22">
        <f t="shared" ref="R1080:R1086" si="552">SUBTOTAL(9,N1080:Q1080)</f>
        <v>0</v>
      </c>
      <c r="S1080" s="22">
        <f>VLOOKUP(CONCATENATE($F1080," ",$G1080),AllocFactorMatrix,(S$4+1),FALSE)*$E1086</f>
        <v>0</v>
      </c>
      <c r="T1080" s="22">
        <f>VLOOKUP(CONCATENATE($F1080," ",$G1080),AllocFactorMatrix,(T$4+1),FALSE)*$E1086</f>
        <v>0</v>
      </c>
      <c r="U1080" s="22">
        <f>VLOOKUP(CONCATENATE($F1080," ",$G1080),AllocFactorMatrix,(U$4+1),FALSE)*$E1086</f>
        <v>0</v>
      </c>
      <c r="V1080" s="22">
        <f>VLOOKUP(CONCATENATE($F1080," ",$G1080),AllocFactorMatrix,(V$4+1),FALSE)*$E1086</f>
        <v>0</v>
      </c>
      <c r="W1080" s="22">
        <f t="shared" ref="W1080:W1086" si="553">SUBTOTAL(9,S1080:V1080)</f>
        <v>0</v>
      </c>
      <c r="X1080" s="22">
        <f>VLOOKUP(CONCATENATE($F1080," ",$G1080),AllocFactorMatrix,(X$4+1),FALSE)*$E1086</f>
        <v>0</v>
      </c>
      <c r="Y1080" s="22">
        <f>VLOOKUP(CONCATENATE($F1080," ",$G1080),AllocFactorMatrix,(Y$4+1),FALSE)*$E1086</f>
        <v>0</v>
      </c>
      <c r="Z1080" s="22">
        <f t="shared" si="551"/>
        <v>0</v>
      </c>
      <c r="AA1080" s="22">
        <f>VLOOKUP(CONCATENATE($F1080," ",$G1080),AllocFactorMatrix,(AA$4+1),FALSE)*$E1086</f>
        <v>0</v>
      </c>
      <c r="AB1080" s="22">
        <f>VLOOKUP(CONCATENATE($F1080," ",$G1080),AllocFactorMatrix,(AB$4+1),FALSE)*$E1086</f>
        <v>0</v>
      </c>
      <c r="AC1080" s="22">
        <f>VLOOKUP(CONCATENATE($F1080," ",$G1080),AllocFactorMatrix,(AC$4+1),FALSE)*$E1086</f>
        <v>0</v>
      </c>
    </row>
    <row r="1081" spans="4:29" hidden="1" outlineLevel="1">
      <c r="F1081" s="42" t="str">
        <f>F1086</f>
        <v>TRAN_LSE</v>
      </c>
      <c r="G1081" s="17" t="str">
        <f>$G$10</f>
        <v>SUBTRAN</v>
      </c>
      <c r="H1081" s="21">
        <f t="shared" si="545"/>
        <v>0</v>
      </c>
      <c r="I1081" s="22">
        <f>VLOOKUP(CONCATENATE($F1081," ",$G1081),AllocFactorMatrix,(I$4+1),FALSE)*$E1086</f>
        <v>0</v>
      </c>
      <c r="J1081" s="22">
        <f>VLOOKUP(CONCATENATE($F1081," ",$G1081),AllocFactorMatrix,(J$4+1),FALSE)*$E1086</f>
        <v>0</v>
      </c>
      <c r="K1081" s="22">
        <f>VLOOKUP(CONCATENATE($F1081," ",$G1081),AllocFactorMatrix,(K$4+1),FALSE)*$E1086</f>
        <v>0</v>
      </c>
      <c r="L1081" s="22">
        <f>VLOOKUP(CONCATENATE($F1081," ",$G1081),AllocFactorMatrix,(L$4+1),FALSE)*$E1086</f>
        <v>0</v>
      </c>
      <c r="M1081" s="22">
        <f t="shared" si="550"/>
        <v>0</v>
      </c>
      <c r="N1081" s="22">
        <f>VLOOKUP(CONCATENATE($F1081," ",$G1081),AllocFactorMatrix,(N$4+1),FALSE)*$E1086</f>
        <v>0</v>
      </c>
      <c r="O1081" s="22">
        <f>VLOOKUP(CONCATENATE($F1081," ",$G1081),AllocFactorMatrix,(O$4+1),FALSE)*$E1086</f>
        <v>0</v>
      </c>
      <c r="P1081" s="22">
        <f>VLOOKUP(CONCATENATE($F1081," ",$G1081),AllocFactorMatrix,(P$4+1),FALSE)*$E1086</f>
        <v>0</v>
      </c>
      <c r="Q1081" s="22">
        <f>VLOOKUP(CONCATENATE($F1081," ",$G1081),AllocFactorMatrix,(Q$4+1),FALSE)*$E1086</f>
        <v>0</v>
      </c>
      <c r="R1081" s="22">
        <f t="shared" si="552"/>
        <v>0</v>
      </c>
      <c r="S1081" s="22">
        <f>VLOOKUP(CONCATENATE($F1081," ",$G1081),AllocFactorMatrix,(S$4+1),FALSE)*$E1086</f>
        <v>0</v>
      </c>
      <c r="T1081" s="22">
        <f>VLOOKUP(CONCATENATE($F1081," ",$G1081),AllocFactorMatrix,(T$4+1),FALSE)*$E1086</f>
        <v>0</v>
      </c>
      <c r="U1081" s="22">
        <f>VLOOKUP(CONCATENATE($F1081," ",$G1081),AllocFactorMatrix,(U$4+1),FALSE)*$E1086</f>
        <v>0</v>
      </c>
      <c r="V1081" s="22">
        <f>VLOOKUP(CONCATENATE($F1081," ",$G1081),AllocFactorMatrix,(V$4+1),FALSE)*$E1086</f>
        <v>0</v>
      </c>
      <c r="W1081" s="22">
        <f t="shared" si="553"/>
        <v>0</v>
      </c>
      <c r="X1081" s="22">
        <f>VLOOKUP(CONCATENATE($F1081," ",$G1081),AllocFactorMatrix,(X$4+1),FALSE)*$E1086</f>
        <v>0</v>
      </c>
      <c r="Y1081" s="22">
        <f>VLOOKUP(CONCATENATE($F1081," ",$G1081),AllocFactorMatrix,(Y$4+1),FALSE)*$E1086</f>
        <v>0</v>
      </c>
      <c r="Z1081" s="22">
        <f t="shared" si="551"/>
        <v>0</v>
      </c>
      <c r="AA1081" s="22">
        <f>VLOOKUP(CONCATENATE($F1081," ",$G1081),AllocFactorMatrix,(AA$4+1),FALSE)*$E1086</f>
        <v>0</v>
      </c>
      <c r="AB1081" s="22">
        <f>VLOOKUP(CONCATENATE($F1081," ",$G1081),AllocFactorMatrix,(AB$4+1),FALSE)*$E1086</f>
        <v>0</v>
      </c>
      <c r="AC1081" s="22">
        <f>VLOOKUP(CONCATENATE($F1081," ",$G1081),AllocFactorMatrix,(AC$4+1),FALSE)*$E1086</f>
        <v>0</v>
      </c>
    </row>
    <row r="1082" spans="4:29" hidden="1" outlineLevel="1">
      <c r="F1082" s="42" t="str">
        <f>F1086</f>
        <v>TRAN_LSE</v>
      </c>
      <c r="G1082" s="17" t="str">
        <f>$G$11</f>
        <v>DISTPRI</v>
      </c>
      <c r="H1082" s="21">
        <f t="shared" si="545"/>
        <v>0</v>
      </c>
      <c r="I1082" s="22">
        <f>VLOOKUP(CONCATENATE($F1082," ",$G1082),AllocFactorMatrix,(I$4+1),FALSE)*$E1086</f>
        <v>0</v>
      </c>
      <c r="J1082" s="22">
        <f>VLOOKUP(CONCATENATE($F1082," ",$G1082),AllocFactorMatrix,(J$4+1),FALSE)*$E1086</f>
        <v>0</v>
      </c>
      <c r="K1082" s="22">
        <f>VLOOKUP(CONCATENATE($F1082," ",$G1082),AllocFactorMatrix,(K$4+1),FALSE)*$E1086</f>
        <v>0</v>
      </c>
      <c r="L1082" s="22">
        <f>VLOOKUP(CONCATENATE($F1082," ",$G1082),AllocFactorMatrix,(L$4+1),FALSE)*$E1086</f>
        <v>0</v>
      </c>
      <c r="M1082" s="22">
        <f t="shared" si="550"/>
        <v>0</v>
      </c>
      <c r="N1082" s="22">
        <f>VLOOKUP(CONCATENATE($F1082," ",$G1082),AllocFactorMatrix,(N$4+1),FALSE)*$E1086</f>
        <v>0</v>
      </c>
      <c r="O1082" s="22">
        <f>VLOOKUP(CONCATENATE($F1082," ",$G1082),AllocFactorMatrix,(O$4+1),FALSE)*$E1086</f>
        <v>0</v>
      </c>
      <c r="P1082" s="22">
        <f>VLOOKUP(CONCATENATE($F1082," ",$G1082),AllocFactorMatrix,(P$4+1),FALSE)*$E1086</f>
        <v>0</v>
      </c>
      <c r="Q1082" s="22">
        <f>VLOOKUP(CONCATENATE($F1082," ",$G1082),AllocFactorMatrix,(Q$4+1),FALSE)*$E1086</f>
        <v>0</v>
      </c>
      <c r="R1082" s="22">
        <f t="shared" si="552"/>
        <v>0</v>
      </c>
      <c r="S1082" s="22">
        <f>VLOOKUP(CONCATENATE($F1082," ",$G1082),AllocFactorMatrix,(S$4+1),FALSE)*$E1086</f>
        <v>0</v>
      </c>
      <c r="T1082" s="22">
        <f>VLOOKUP(CONCATENATE($F1082," ",$G1082),AllocFactorMatrix,(T$4+1),FALSE)*$E1086</f>
        <v>0</v>
      </c>
      <c r="U1082" s="22">
        <f>VLOOKUP(CONCATENATE($F1082," ",$G1082),AllocFactorMatrix,(U$4+1),FALSE)*$E1086</f>
        <v>0</v>
      </c>
      <c r="V1082" s="22">
        <f>VLOOKUP(CONCATENATE($F1082," ",$G1082),AllocFactorMatrix,(V$4+1),FALSE)*$E1086</f>
        <v>0</v>
      </c>
      <c r="W1082" s="22">
        <f t="shared" si="553"/>
        <v>0</v>
      </c>
      <c r="X1082" s="22">
        <f>VLOOKUP(CONCATENATE($F1082," ",$G1082),AllocFactorMatrix,(X$4+1),FALSE)*$E1086</f>
        <v>0</v>
      </c>
      <c r="Y1082" s="22">
        <f>VLOOKUP(CONCATENATE($F1082," ",$G1082),AllocFactorMatrix,(Y$4+1),FALSE)*$E1086</f>
        <v>0</v>
      </c>
      <c r="Z1082" s="22">
        <f t="shared" si="551"/>
        <v>0</v>
      </c>
      <c r="AA1082" s="22">
        <f>VLOOKUP(CONCATENATE($F1082," ",$G1082),AllocFactorMatrix,(AA$4+1),FALSE)*$E1086</f>
        <v>0</v>
      </c>
      <c r="AB1082" s="22">
        <f>VLOOKUP(CONCATENATE($F1082," ",$G1082),AllocFactorMatrix,(AB$4+1),FALSE)*$E1086</f>
        <v>0</v>
      </c>
      <c r="AC1082" s="22">
        <f>VLOOKUP(CONCATENATE($F1082," ",$G1082),AllocFactorMatrix,(AC$4+1),FALSE)*$E1086</f>
        <v>0</v>
      </c>
    </row>
    <row r="1083" spans="4:29" hidden="1" outlineLevel="1">
      <c r="F1083" s="42" t="str">
        <f>F1086</f>
        <v>TRAN_LSE</v>
      </c>
      <c r="G1083" s="17" t="str">
        <f>$G$12</f>
        <v>DISTSEC</v>
      </c>
      <c r="H1083" s="21">
        <f t="shared" si="545"/>
        <v>0</v>
      </c>
      <c r="I1083" s="22">
        <f>VLOOKUP(CONCATENATE($F1083," ",$G1083),AllocFactorMatrix,(I$4+1),FALSE)*$E1086</f>
        <v>0</v>
      </c>
      <c r="J1083" s="22">
        <f>VLOOKUP(CONCATENATE($F1083," ",$G1083),AllocFactorMatrix,(J$4+1),FALSE)*$E1086</f>
        <v>0</v>
      </c>
      <c r="K1083" s="22">
        <f>VLOOKUP(CONCATENATE($F1083," ",$G1083),AllocFactorMatrix,(K$4+1),FALSE)*$E1086</f>
        <v>0</v>
      </c>
      <c r="L1083" s="22">
        <f>VLOOKUP(CONCATENATE($F1083," ",$G1083),AllocFactorMatrix,(L$4+1),FALSE)*$E1086</f>
        <v>0</v>
      </c>
      <c r="M1083" s="22">
        <f t="shared" si="550"/>
        <v>0</v>
      </c>
      <c r="N1083" s="22">
        <f>VLOOKUP(CONCATENATE($F1083," ",$G1083),AllocFactorMatrix,(N$4+1),FALSE)*$E1086</f>
        <v>0</v>
      </c>
      <c r="O1083" s="22">
        <f>VLOOKUP(CONCATENATE($F1083," ",$G1083),AllocFactorMatrix,(O$4+1),FALSE)*$E1086</f>
        <v>0</v>
      </c>
      <c r="P1083" s="22">
        <f>VLOOKUP(CONCATENATE($F1083," ",$G1083),AllocFactorMatrix,(P$4+1),FALSE)*$E1086</f>
        <v>0</v>
      </c>
      <c r="Q1083" s="22">
        <f>VLOOKUP(CONCATENATE($F1083," ",$G1083),AllocFactorMatrix,(Q$4+1),FALSE)*$E1086</f>
        <v>0</v>
      </c>
      <c r="R1083" s="22">
        <f t="shared" si="552"/>
        <v>0</v>
      </c>
      <c r="S1083" s="22">
        <f>VLOOKUP(CONCATENATE($F1083," ",$G1083),AllocFactorMatrix,(S$4+1),FALSE)*$E1086</f>
        <v>0</v>
      </c>
      <c r="T1083" s="22">
        <f>VLOOKUP(CONCATENATE($F1083," ",$G1083),AllocFactorMatrix,(T$4+1),FALSE)*$E1086</f>
        <v>0</v>
      </c>
      <c r="U1083" s="22">
        <f>VLOOKUP(CONCATENATE($F1083," ",$G1083),AllocFactorMatrix,(U$4+1),FALSE)*$E1086</f>
        <v>0</v>
      </c>
      <c r="V1083" s="22">
        <f>VLOOKUP(CONCATENATE($F1083," ",$G1083),AllocFactorMatrix,(V$4+1),FALSE)*$E1086</f>
        <v>0</v>
      </c>
      <c r="W1083" s="22">
        <f t="shared" si="553"/>
        <v>0</v>
      </c>
      <c r="X1083" s="22">
        <f>VLOOKUP(CONCATENATE($F1083," ",$G1083),AllocFactorMatrix,(X$4+1),FALSE)*$E1086</f>
        <v>0</v>
      </c>
      <c r="Y1083" s="22">
        <f>VLOOKUP(CONCATENATE($F1083," ",$G1083),AllocFactorMatrix,(Y$4+1),FALSE)*$E1086</f>
        <v>0</v>
      </c>
      <c r="Z1083" s="22">
        <f t="shared" si="551"/>
        <v>0</v>
      </c>
      <c r="AA1083" s="22">
        <f>VLOOKUP(CONCATENATE($F1083," ",$G1083),AllocFactorMatrix,(AA$4+1),FALSE)*$E1086</f>
        <v>0</v>
      </c>
      <c r="AB1083" s="22">
        <f>VLOOKUP(CONCATENATE($F1083," ",$G1083),AllocFactorMatrix,(AB$4+1),FALSE)*$E1086</f>
        <v>0</v>
      </c>
      <c r="AC1083" s="22">
        <f>VLOOKUP(CONCATENATE($F1083," ",$G1083),AllocFactorMatrix,(AC$4+1),FALSE)*$E1086</f>
        <v>0</v>
      </c>
    </row>
    <row r="1084" spans="4:29" hidden="1" outlineLevel="1">
      <c r="F1084" s="42" t="str">
        <f>F1086</f>
        <v>TRAN_LSE</v>
      </c>
      <c r="G1084" s="17" t="str">
        <f>$G$13</f>
        <v>ENERGY</v>
      </c>
      <c r="H1084" s="21">
        <f t="shared" si="545"/>
        <v>0</v>
      </c>
      <c r="I1084" s="22">
        <f>VLOOKUP(CONCATENATE($F1084," ",$G1084),AllocFactorMatrix,(I$4+1),FALSE)*$E1086</f>
        <v>0</v>
      </c>
      <c r="J1084" s="22">
        <f>VLOOKUP(CONCATENATE($F1084," ",$G1084),AllocFactorMatrix,(J$4+1),FALSE)*$E1086</f>
        <v>0</v>
      </c>
      <c r="K1084" s="22">
        <f>VLOOKUP(CONCATENATE($F1084," ",$G1084),AllocFactorMatrix,(K$4+1),FALSE)*$E1086</f>
        <v>0</v>
      </c>
      <c r="L1084" s="22">
        <f>VLOOKUP(CONCATENATE($F1084," ",$G1084),AllocFactorMatrix,(L$4+1),FALSE)*$E1086</f>
        <v>0</v>
      </c>
      <c r="M1084" s="22">
        <f t="shared" si="550"/>
        <v>0</v>
      </c>
      <c r="N1084" s="22">
        <f>VLOOKUP(CONCATENATE($F1084," ",$G1084),AllocFactorMatrix,(N$4+1),FALSE)*$E1086</f>
        <v>0</v>
      </c>
      <c r="O1084" s="22">
        <f>VLOOKUP(CONCATENATE($F1084," ",$G1084),AllocFactorMatrix,(O$4+1),FALSE)*$E1086</f>
        <v>0</v>
      </c>
      <c r="P1084" s="22">
        <f>VLOOKUP(CONCATENATE($F1084," ",$G1084),AllocFactorMatrix,(P$4+1),FALSE)*$E1086</f>
        <v>0</v>
      </c>
      <c r="Q1084" s="22">
        <f>VLOOKUP(CONCATENATE($F1084," ",$G1084),AllocFactorMatrix,(Q$4+1),FALSE)*$E1086</f>
        <v>0</v>
      </c>
      <c r="R1084" s="22">
        <f t="shared" si="552"/>
        <v>0</v>
      </c>
      <c r="S1084" s="22">
        <f>VLOOKUP(CONCATENATE($F1084," ",$G1084),AllocFactorMatrix,(S$4+1),FALSE)*$E1086</f>
        <v>0</v>
      </c>
      <c r="T1084" s="22">
        <f>VLOOKUP(CONCATENATE($F1084," ",$G1084),AllocFactorMatrix,(T$4+1),FALSE)*$E1086</f>
        <v>0</v>
      </c>
      <c r="U1084" s="22">
        <f>VLOOKUP(CONCATENATE($F1084," ",$G1084),AllocFactorMatrix,(U$4+1),FALSE)*$E1086</f>
        <v>0</v>
      </c>
      <c r="V1084" s="22">
        <f>VLOOKUP(CONCATENATE($F1084," ",$G1084),AllocFactorMatrix,(V$4+1),FALSE)*$E1086</f>
        <v>0</v>
      </c>
      <c r="W1084" s="22">
        <f t="shared" si="553"/>
        <v>0</v>
      </c>
      <c r="X1084" s="22">
        <f>VLOOKUP(CONCATENATE($F1084," ",$G1084),AllocFactorMatrix,(X$4+1),FALSE)*$E1086</f>
        <v>0</v>
      </c>
      <c r="Y1084" s="22">
        <f>VLOOKUP(CONCATENATE($F1084," ",$G1084),AllocFactorMatrix,(Y$4+1),FALSE)*$E1086</f>
        <v>0</v>
      </c>
      <c r="Z1084" s="22">
        <f t="shared" si="551"/>
        <v>0</v>
      </c>
      <c r="AA1084" s="22">
        <f>VLOOKUP(CONCATENATE($F1084," ",$G1084),AllocFactorMatrix,(AA$4+1),FALSE)*$E1086</f>
        <v>0</v>
      </c>
      <c r="AB1084" s="22">
        <f>VLOOKUP(CONCATENATE($F1084," ",$G1084),AllocFactorMatrix,(AB$4+1),FALSE)*$E1086</f>
        <v>0</v>
      </c>
      <c r="AC1084" s="22">
        <f>VLOOKUP(CONCATENATE($F1084," ",$G1084),AllocFactorMatrix,(AC$4+1),FALSE)*$E1086</f>
        <v>0</v>
      </c>
    </row>
    <row r="1085" spans="4:29" hidden="1" outlineLevel="1">
      <c r="F1085" s="42" t="str">
        <f>F1086</f>
        <v>TRAN_LSE</v>
      </c>
      <c r="G1085" s="17" t="str">
        <f>$G$14</f>
        <v>CUSTOMER</v>
      </c>
      <c r="H1085" s="21">
        <f t="shared" si="545"/>
        <v>0</v>
      </c>
      <c r="I1085" s="22">
        <f>VLOOKUP(CONCATENATE($F1085," ",$G1085),AllocFactorMatrix,(I$4+1),FALSE)*$E1086</f>
        <v>0</v>
      </c>
      <c r="J1085" s="22">
        <f>VLOOKUP(CONCATENATE($F1085," ",$G1085),AllocFactorMatrix,(J$4+1),FALSE)*$E1086</f>
        <v>0</v>
      </c>
      <c r="K1085" s="22">
        <f>VLOOKUP(CONCATENATE($F1085," ",$G1085),AllocFactorMatrix,(K$4+1),FALSE)*$E1086</f>
        <v>0</v>
      </c>
      <c r="L1085" s="22">
        <f>VLOOKUP(CONCATENATE($F1085," ",$G1085),AllocFactorMatrix,(L$4+1),FALSE)*$E1086</f>
        <v>0</v>
      </c>
      <c r="M1085" s="22">
        <f t="shared" si="550"/>
        <v>0</v>
      </c>
      <c r="N1085" s="22">
        <f>VLOOKUP(CONCATENATE($F1085," ",$G1085),AllocFactorMatrix,(N$4+1),FALSE)*$E1086</f>
        <v>0</v>
      </c>
      <c r="O1085" s="22">
        <f>VLOOKUP(CONCATENATE($F1085," ",$G1085),AllocFactorMatrix,(O$4+1),FALSE)*$E1086</f>
        <v>0</v>
      </c>
      <c r="P1085" s="22">
        <f>VLOOKUP(CONCATENATE($F1085," ",$G1085),AllocFactorMatrix,(P$4+1),FALSE)*$E1086</f>
        <v>0</v>
      </c>
      <c r="Q1085" s="22">
        <f>VLOOKUP(CONCATENATE($F1085," ",$G1085),AllocFactorMatrix,(Q$4+1),FALSE)*$E1086</f>
        <v>0</v>
      </c>
      <c r="R1085" s="22">
        <f t="shared" si="552"/>
        <v>0</v>
      </c>
      <c r="S1085" s="22">
        <f>VLOOKUP(CONCATENATE($F1085," ",$G1085),AllocFactorMatrix,(S$4+1),FALSE)*$E1086</f>
        <v>0</v>
      </c>
      <c r="T1085" s="22">
        <f>VLOOKUP(CONCATENATE($F1085," ",$G1085),AllocFactorMatrix,(T$4+1),FALSE)*$E1086</f>
        <v>0</v>
      </c>
      <c r="U1085" s="22">
        <f>VLOOKUP(CONCATENATE($F1085," ",$G1085),AllocFactorMatrix,(U$4+1),FALSE)*$E1086</f>
        <v>0</v>
      </c>
      <c r="V1085" s="22">
        <f>VLOOKUP(CONCATENATE($F1085," ",$G1085),AllocFactorMatrix,(V$4+1),FALSE)*$E1086</f>
        <v>0</v>
      </c>
      <c r="W1085" s="22">
        <f t="shared" si="553"/>
        <v>0</v>
      </c>
      <c r="X1085" s="22">
        <f>VLOOKUP(CONCATENATE($F1085," ",$G1085),AllocFactorMatrix,(X$4+1),FALSE)*$E1086</f>
        <v>0</v>
      </c>
      <c r="Y1085" s="22">
        <f>VLOOKUP(CONCATENATE($F1085," ",$G1085),AllocFactorMatrix,(Y$4+1),FALSE)*$E1086</f>
        <v>0</v>
      </c>
      <c r="Z1085" s="22">
        <f t="shared" si="551"/>
        <v>0</v>
      </c>
      <c r="AA1085" s="22">
        <f>VLOOKUP(CONCATENATE($F1085," ",$G1085),AllocFactorMatrix,(AA$4+1),FALSE)*$E1086</f>
        <v>0</v>
      </c>
      <c r="AB1085" s="22">
        <f>VLOOKUP(CONCATENATE($F1085," ",$G1085),AllocFactorMatrix,(AB$4+1),FALSE)*$E1086</f>
        <v>0</v>
      </c>
      <c r="AC1085" s="22">
        <f>VLOOKUP(CONCATENATE($F1085," ",$G1085),AllocFactorMatrix,(AC$4+1),FALSE)*$E1086</f>
        <v>0</v>
      </c>
    </row>
    <row r="1086" spans="4:29" collapsed="1">
      <c r="D1086" s="17" t="str">
        <f>D2080</f>
        <v>Adj 50 - Replacement capacity</v>
      </c>
      <c r="E1086" s="19">
        <v>-6321080</v>
      </c>
      <c r="F1086" s="42" t="s">
        <v>518</v>
      </c>
      <c r="G1086" s="17" t="str">
        <f>$G$15</f>
        <v>TOTAL</v>
      </c>
      <c r="H1086" s="21">
        <f t="shared" si="545"/>
        <v>-6321080.0000000019</v>
      </c>
      <c r="I1086" s="22">
        <f>VLOOKUP(CONCATENATE($F1086," ",$G1086),AllocFactorMatrix,(I$4+1),FALSE)*$E1086</f>
        <v>-3134045.6374491267</v>
      </c>
      <c r="J1086" s="22">
        <f>VLOOKUP(CONCATENATE($F1086," ",$G1086),AllocFactorMatrix,(J$4+1),FALSE)*$E1086</f>
        <v>-783724.12123156188</v>
      </c>
      <c r="K1086" s="22">
        <f>VLOOKUP(CONCATENATE($F1086," ",$G1086),AllocFactorMatrix,(K$4+1),FALSE)*$E1086</f>
        <v>-9932.7923866780566</v>
      </c>
      <c r="L1086" s="22">
        <f>VLOOKUP(CONCATENATE($F1086," ",$G1086),AllocFactorMatrix,(L$4+1),FALSE)*$E1086</f>
        <v>-497.12638565987749</v>
      </c>
      <c r="M1086" s="22">
        <f t="shared" si="550"/>
        <v>-794154.04000389983</v>
      </c>
      <c r="N1086" s="22">
        <f>VLOOKUP(CONCATENATE($F1086," ",$G1086),AllocFactorMatrix,(N$4+1),FALSE)*$E1086</f>
        <v>-351616.04950721265</v>
      </c>
      <c r="O1086" s="22">
        <f>VLOOKUP(CONCATENATE($F1086," ",$G1086),AllocFactorMatrix,(O$4+1),FALSE)*$E1086</f>
        <v>-96369.816128328952</v>
      </c>
      <c r="P1086" s="22">
        <f>VLOOKUP(CONCATENATE($F1086," ",$G1086),AllocFactorMatrix,(P$4+1),FALSE)*$E1086</f>
        <v>-15335.406641493257</v>
      </c>
      <c r="Q1086" s="22">
        <f>VLOOKUP(CONCATENATE($F1086," ",$G1086),AllocFactorMatrix,(Q$4+1),FALSE)*$E1086</f>
        <v>0</v>
      </c>
      <c r="R1086" s="22">
        <f t="shared" si="552"/>
        <v>-463321.27227703488</v>
      </c>
      <c r="S1086" s="22">
        <f>VLOOKUP(CONCATENATE($F1086," ",$G1086),AllocFactorMatrix,(S$4+1),FALSE)*$E1086</f>
        <v>-15199.462330432107</v>
      </c>
      <c r="T1086" s="22">
        <f>VLOOKUP(CONCATENATE($F1086," ",$G1086),AllocFactorMatrix,(T$4+1),FALSE)*$E1086</f>
        <v>-276604.28707974358</v>
      </c>
      <c r="U1086" s="22">
        <f>VLOOKUP(CONCATENATE($F1086," ",$G1086),AllocFactorMatrix,(U$4+1),FALSE)*$E1086</f>
        <v>-1347765.9721318493</v>
      </c>
      <c r="V1086" s="22">
        <f>VLOOKUP(CONCATENATE($F1086," ",$G1086),AllocFactorMatrix,(V$4+1),FALSE)*$E1086</f>
        <v>-171732.93567271053</v>
      </c>
      <c r="W1086" s="22">
        <f t="shared" si="553"/>
        <v>-1811302.6572147356</v>
      </c>
      <c r="X1086" s="22">
        <f>VLOOKUP(CONCATENATE($F1086," ",$G1086),AllocFactorMatrix,(X$4+1),FALSE)*$E1086</f>
        <v>-98339.51294659682</v>
      </c>
      <c r="Y1086" s="22">
        <f>VLOOKUP(CONCATENATE($F1086," ",$G1086),AllocFactorMatrix,(Y$4+1),FALSE)*$E1086</f>
        <v>-1848.5458978461072</v>
      </c>
      <c r="Z1086" s="22">
        <f t="shared" si="551"/>
        <v>-100188.05884444293</v>
      </c>
      <c r="AA1086" s="22">
        <f>VLOOKUP(CONCATENATE($F1086," ",$G1086),AllocFactorMatrix,(AA$4+1),FALSE)*$E1086</f>
        <v>-1430.1055515173882</v>
      </c>
      <c r="AB1086" s="22">
        <f>VLOOKUP(CONCATENATE($F1086," ",$G1086),AllocFactorMatrix,(AB$4+1),FALSE)*$E1086</f>
        <v>-13439.137051036478</v>
      </c>
      <c r="AC1086" s="22">
        <f>VLOOKUP(CONCATENATE($F1086," ",$G1086),AllocFactorMatrix,(AC$4+1),FALSE)*$E1086</f>
        <v>-3199.091608207671</v>
      </c>
    </row>
    <row r="1087" spans="4:29" hidden="1" outlineLevel="1">
      <c r="F1087" s="42" t="str">
        <f>F1094</f>
        <v>DIST_OHLINES</v>
      </c>
      <c r="G1087" s="17" t="str">
        <f>$G$8</f>
        <v>PRODUCTION</v>
      </c>
      <c r="H1087" s="21">
        <f t="shared" si="545"/>
        <v>0</v>
      </c>
      <c r="I1087" s="22">
        <f>VLOOKUP(CONCATENATE($F1087," ",$G1087),AllocFactorMatrix,(I$4+1),FALSE)*$E1094</f>
        <v>0</v>
      </c>
      <c r="J1087" s="22">
        <f>VLOOKUP(CONCATENATE($F1087," ",$G1087),AllocFactorMatrix,(J$4+1),FALSE)*$E1094</f>
        <v>0</v>
      </c>
      <c r="K1087" s="22">
        <f>VLOOKUP(CONCATENATE($F1087," ",$G1087),AllocFactorMatrix,(K$4+1),FALSE)*$E1094</f>
        <v>0</v>
      </c>
      <c r="L1087" s="22">
        <f>VLOOKUP(CONCATENATE($F1087," ",$G1087),AllocFactorMatrix,(L$4+1),FALSE)*$E1094</f>
        <v>0</v>
      </c>
      <c r="M1087" s="22">
        <f t="shared" ref="M1087:M1094" si="554">SUBTOTAL(9,J1087:L1087)</f>
        <v>0</v>
      </c>
      <c r="N1087" s="22">
        <f>VLOOKUP(CONCATENATE($F1087," ",$G1087),AllocFactorMatrix,(N$4+1),FALSE)*$E1094</f>
        <v>0</v>
      </c>
      <c r="O1087" s="22">
        <f>VLOOKUP(CONCATENATE($F1087," ",$G1087),AllocFactorMatrix,(O$4+1),FALSE)*$E1094</f>
        <v>0</v>
      </c>
      <c r="P1087" s="22">
        <f>VLOOKUP(CONCATENATE($F1087," ",$G1087),AllocFactorMatrix,(P$4+1),FALSE)*$E1094</f>
        <v>0</v>
      </c>
      <c r="Q1087" s="22">
        <f>VLOOKUP(CONCATENATE($F1087," ",$G1087),AllocFactorMatrix,(Q$4+1),FALSE)*$E1094</f>
        <v>0</v>
      </c>
      <c r="R1087" s="22">
        <f>SUBTOTAL(9,N1087:Q1087)</f>
        <v>0</v>
      </c>
      <c r="S1087" s="22">
        <f>VLOOKUP(CONCATENATE($F1087," ",$G1087),AllocFactorMatrix,(S$4+1),FALSE)*$E1094</f>
        <v>0</v>
      </c>
      <c r="T1087" s="22">
        <f>VLOOKUP(CONCATENATE($F1087," ",$G1087),AllocFactorMatrix,(T$4+1),FALSE)*$E1094</f>
        <v>0</v>
      </c>
      <c r="U1087" s="22">
        <f>VLOOKUP(CONCATENATE($F1087," ",$G1087),AllocFactorMatrix,(U$4+1),FALSE)*$E1094</f>
        <v>0</v>
      </c>
      <c r="V1087" s="22">
        <f>VLOOKUP(CONCATENATE($F1087," ",$G1087),AllocFactorMatrix,(V$4+1),FALSE)*$E1094</f>
        <v>0</v>
      </c>
      <c r="W1087" s="22">
        <f>SUBTOTAL(9,S1087:V1087)</f>
        <v>0</v>
      </c>
      <c r="X1087" s="22">
        <f>VLOOKUP(CONCATENATE($F1087," ",$G1087),AllocFactorMatrix,(X$4+1),FALSE)*$E1094</f>
        <v>0</v>
      </c>
      <c r="Y1087" s="22">
        <f>VLOOKUP(CONCATENATE($F1087," ",$G1087),AllocFactorMatrix,(Y$4+1),FALSE)*$E1094</f>
        <v>0</v>
      </c>
      <c r="Z1087" s="22">
        <f t="shared" ref="Z1087:Z1094" si="555">SUBTOTAL(9,X1087:Y1087)</f>
        <v>0</v>
      </c>
      <c r="AA1087" s="22">
        <f>VLOOKUP(CONCATENATE($F1087," ",$G1087),AllocFactorMatrix,(AA$4+1),FALSE)*$E1094</f>
        <v>0</v>
      </c>
      <c r="AB1087" s="22">
        <f>VLOOKUP(CONCATENATE($F1087," ",$G1087),AllocFactorMatrix,(AB$4+1),FALSE)*$E1094</f>
        <v>0</v>
      </c>
      <c r="AC1087" s="22">
        <f>VLOOKUP(CONCATENATE($F1087," ",$G1087),AllocFactorMatrix,(AC$4+1),FALSE)*$E1094</f>
        <v>0</v>
      </c>
    </row>
    <row r="1088" spans="4:29" hidden="1" outlineLevel="1">
      <c r="F1088" s="42" t="str">
        <f>F1094</f>
        <v>DIST_OHLINES</v>
      </c>
      <c r="G1088" s="17" t="str">
        <f>$G$9</f>
        <v>BULKTRAN</v>
      </c>
      <c r="H1088" s="21">
        <f t="shared" si="545"/>
        <v>0</v>
      </c>
      <c r="I1088" s="22">
        <f>VLOOKUP(CONCATENATE($F1088," ",$G1088),AllocFactorMatrix,(I$4+1),FALSE)*$E1094</f>
        <v>0</v>
      </c>
      <c r="J1088" s="22">
        <f>VLOOKUP(CONCATENATE($F1088," ",$G1088),AllocFactorMatrix,(J$4+1),FALSE)*$E1094</f>
        <v>0</v>
      </c>
      <c r="K1088" s="22">
        <f>VLOOKUP(CONCATENATE($F1088," ",$G1088),AllocFactorMatrix,(K$4+1),FALSE)*$E1094</f>
        <v>0</v>
      </c>
      <c r="L1088" s="22">
        <f>VLOOKUP(CONCATENATE($F1088," ",$G1088),AllocFactorMatrix,(L$4+1),FALSE)*$E1094</f>
        <v>0</v>
      </c>
      <c r="M1088" s="22">
        <f t="shared" si="554"/>
        <v>0</v>
      </c>
      <c r="N1088" s="22">
        <f>VLOOKUP(CONCATENATE($F1088," ",$G1088),AllocFactorMatrix,(N$4+1),FALSE)*$E1094</f>
        <v>0</v>
      </c>
      <c r="O1088" s="22">
        <f>VLOOKUP(CONCATENATE($F1088," ",$G1088),AllocFactorMatrix,(O$4+1),FALSE)*$E1094</f>
        <v>0</v>
      </c>
      <c r="P1088" s="22">
        <f>VLOOKUP(CONCATENATE($F1088," ",$G1088),AllocFactorMatrix,(P$4+1),FALSE)*$E1094</f>
        <v>0</v>
      </c>
      <c r="Q1088" s="22">
        <f>VLOOKUP(CONCATENATE($F1088," ",$G1088),AllocFactorMatrix,(Q$4+1),FALSE)*$E1094</f>
        <v>0</v>
      </c>
      <c r="R1088" s="22">
        <f t="shared" ref="R1088:R1094" si="556">SUBTOTAL(9,N1088:Q1088)</f>
        <v>0</v>
      </c>
      <c r="S1088" s="22">
        <f>VLOOKUP(CONCATENATE($F1088," ",$G1088),AllocFactorMatrix,(S$4+1),FALSE)*$E1094</f>
        <v>0</v>
      </c>
      <c r="T1088" s="22">
        <f>VLOOKUP(CONCATENATE($F1088," ",$G1088),AllocFactorMatrix,(T$4+1),FALSE)*$E1094</f>
        <v>0</v>
      </c>
      <c r="U1088" s="22">
        <f>VLOOKUP(CONCATENATE($F1088," ",$G1088),AllocFactorMatrix,(U$4+1),FALSE)*$E1094</f>
        <v>0</v>
      </c>
      <c r="V1088" s="22">
        <f>VLOOKUP(CONCATENATE($F1088," ",$G1088),AllocFactorMatrix,(V$4+1),FALSE)*$E1094</f>
        <v>0</v>
      </c>
      <c r="W1088" s="22">
        <f t="shared" ref="W1088:W1094" si="557">SUBTOTAL(9,S1088:V1088)</f>
        <v>0</v>
      </c>
      <c r="X1088" s="22">
        <f>VLOOKUP(CONCATENATE($F1088," ",$G1088),AllocFactorMatrix,(X$4+1),FALSE)*$E1094</f>
        <v>0</v>
      </c>
      <c r="Y1088" s="22">
        <f>VLOOKUP(CONCATENATE($F1088," ",$G1088),AllocFactorMatrix,(Y$4+1),FALSE)*$E1094</f>
        <v>0</v>
      </c>
      <c r="Z1088" s="22">
        <f t="shared" si="555"/>
        <v>0</v>
      </c>
      <c r="AA1088" s="22">
        <f>VLOOKUP(CONCATENATE($F1088," ",$G1088),AllocFactorMatrix,(AA$4+1),FALSE)*$E1094</f>
        <v>0</v>
      </c>
      <c r="AB1088" s="22">
        <f>VLOOKUP(CONCATENATE($F1088," ",$G1088),AllocFactorMatrix,(AB$4+1),FALSE)*$E1094</f>
        <v>0</v>
      </c>
      <c r="AC1088" s="22">
        <f>VLOOKUP(CONCATENATE($F1088," ",$G1088),AllocFactorMatrix,(AC$4+1),FALSE)*$E1094</f>
        <v>0</v>
      </c>
    </row>
    <row r="1089" spans="3:29" hidden="1" outlineLevel="1">
      <c r="F1089" s="42" t="str">
        <f>F1094</f>
        <v>DIST_OHLINES</v>
      </c>
      <c r="G1089" s="17" t="str">
        <f>$G$10</f>
        <v>SUBTRAN</v>
      </c>
      <c r="H1089" s="21">
        <f t="shared" si="545"/>
        <v>0</v>
      </c>
      <c r="I1089" s="22">
        <f>VLOOKUP(CONCATENATE($F1089," ",$G1089),AllocFactorMatrix,(I$4+1),FALSE)*$E1094</f>
        <v>0</v>
      </c>
      <c r="J1089" s="22">
        <f>VLOOKUP(CONCATENATE($F1089," ",$G1089),AllocFactorMatrix,(J$4+1),FALSE)*$E1094</f>
        <v>0</v>
      </c>
      <c r="K1089" s="22">
        <f>VLOOKUP(CONCATENATE($F1089," ",$G1089),AllocFactorMatrix,(K$4+1),FALSE)*$E1094</f>
        <v>0</v>
      </c>
      <c r="L1089" s="22">
        <f>VLOOKUP(CONCATENATE($F1089," ",$G1089),AllocFactorMatrix,(L$4+1),FALSE)*$E1094</f>
        <v>0</v>
      </c>
      <c r="M1089" s="22">
        <f t="shared" si="554"/>
        <v>0</v>
      </c>
      <c r="N1089" s="22">
        <f>VLOOKUP(CONCATENATE($F1089," ",$G1089),AllocFactorMatrix,(N$4+1),FALSE)*$E1094</f>
        <v>0</v>
      </c>
      <c r="O1089" s="22">
        <f>VLOOKUP(CONCATENATE($F1089," ",$G1089),AllocFactorMatrix,(O$4+1),FALSE)*$E1094</f>
        <v>0</v>
      </c>
      <c r="P1089" s="22">
        <f>VLOOKUP(CONCATENATE($F1089," ",$G1089),AllocFactorMatrix,(P$4+1),FALSE)*$E1094</f>
        <v>0</v>
      </c>
      <c r="Q1089" s="22">
        <f>VLOOKUP(CONCATENATE($F1089," ",$G1089),AllocFactorMatrix,(Q$4+1),FALSE)*$E1094</f>
        <v>0</v>
      </c>
      <c r="R1089" s="22">
        <f t="shared" si="556"/>
        <v>0</v>
      </c>
      <c r="S1089" s="22">
        <f>VLOOKUP(CONCATENATE($F1089," ",$G1089),AllocFactorMatrix,(S$4+1),FALSE)*$E1094</f>
        <v>0</v>
      </c>
      <c r="T1089" s="22">
        <f>VLOOKUP(CONCATENATE($F1089," ",$G1089),AllocFactorMatrix,(T$4+1),FALSE)*$E1094</f>
        <v>0</v>
      </c>
      <c r="U1089" s="22">
        <f>VLOOKUP(CONCATENATE($F1089," ",$G1089),AllocFactorMatrix,(U$4+1),FALSE)*$E1094</f>
        <v>0</v>
      </c>
      <c r="V1089" s="22">
        <f>VLOOKUP(CONCATENATE($F1089," ",$G1089),AllocFactorMatrix,(V$4+1),FALSE)*$E1094</f>
        <v>0</v>
      </c>
      <c r="W1089" s="22">
        <f t="shared" si="557"/>
        <v>0</v>
      </c>
      <c r="X1089" s="22">
        <f>VLOOKUP(CONCATENATE($F1089," ",$G1089),AllocFactorMatrix,(X$4+1),FALSE)*$E1094</f>
        <v>0</v>
      </c>
      <c r="Y1089" s="22">
        <f>VLOOKUP(CONCATENATE($F1089," ",$G1089),AllocFactorMatrix,(Y$4+1),FALSE)*$E1094</f>
        <v>0</v>
      </c>
      <c r="Z1089" s="22">
        <f t="shared" si="555"/>
        <v>0</v>
      </c>
      <c r="AA1089" s="22">
        <f>VLOOKUP(CONCATENATE($F1089," ",$G1089),AllocFactorMatrix,(AA$4+1),FALSE)*$E1094</f>
        <v>0</v>
      </c>
      <c r="AB1089" s="22">
        <f>VLOOKUP(CONCATENATE($F1089," ",$G1089),AllocFactorMatrix,(AB$4+1),FALSE)*$E1094</f>
        <v>0</v>
      </c>
      <c r="AC1089" s="22">
        <f>VLOOKUP(CONCATENATE($F1089," ",$G1089),AllocFactorMatrix,(AC$4+1),FALSE)*$E1094</f>
        <v>0</v>
      </c>
    </row>
    <row r="1090" spans="3:29" hidden="1" outlineLevel="1">
      <c r="F1090" s="42" t="str">
        <f>F1094</f>
        <v>DIST_OHLINES</v>
      </c>
      <c r="G1090" s="17" t="str">
        <f>$G$11</f>
        <v>DISTPRI</v>
      </c>
      <c r="H1090" s="21">
        <f t="shared" si="545"/>
        <v>513.73572928671808</v>
      </c>
      <c r="I1090" s="22">
        <f>VLOOKUP(CONCATENATE($F1090," ",$G1090),AllocFactorMatrix,(I$4+1),FALSE)*$E1094</f>
        <v>339.79501813841995</v>
      </c>
      <c r="J1090" s="22">
        <f>VLOOKUP(CONCATENATE($F1090," ",$G1090),AllocFactorMatrix,(J$4+1),FALSE)*$E1094</f>
        <v>84.323049000128634</v>
      </c>
      <c r="K1090" s="22">
        <f>VLOOKUP(CONCATENATE($F1090," ",$G1090),AllocFactorMatrix,(K$4+1),FALSE)*$E1094</f>
        <v>1.0705572549126434</v>
      </c>
      <c r="L1090" s="22">
        <f>VLOOKUP(CONCATENATE($F1090," ",$G1090),AllocFactorMatrix,(L$4+1),FALSE)*$E1094</f>
        <v>0</v>
      </c>
      <c r="M1090" s="22">
        <f t="shared" si="554"/>
        <v>85.393606255041277</v>
      </c>
      <c r="N1090" s="22">
        <f>VLOOKUP(CONCATENATE($F1090," ",$G1090),AllocFactorMatrix,(N$4+1),FALSE)*$E1094</f>
        <v>36.806452586797924</v>
      </c>
      <c r="O1090" s="22">
        <f>VLOOKUP(CONCATENATE($F1090," ",$G1090),AllocFactorMatrix,(O$4+1),FALSE)*$E1094</f>
        <v>10.121509181144074</v>
      </c>
      <c r="P1090" s="22">
        <f>VLOOKUP(CONCATENATE($F1090," ",$G1090),AllocFactorMatrix,(P$4+1),FALSE)*$E1094</f>
        <v>0</v>
      </c>
      <c r="Q1090" s="22">
        <f>VLOOKUP(CONCATENATE($F1090," ",$G1090),AllocFactorMatrix,(Q$4+1),FALSE)*$E1094</f>
        <v>0</v>
      </c>
      <c r="R1090" s="22">
        <f t="shared" si="556"/>
        <v>46.927961767941994</v>
      </c>
      <c r="S1090" s="22">
        <f>VLOOKUP(CONCATENATE($F1090," ",$G1090),AllocFactorMatrix,(S$4+1),FALSE)*$E1094</f>
        <v>1.5771426391341874</v>
      </c>
      <c r="T1090" s="22">
        <f>VLOOKUP(CONCATENATE($F1090," ",$G1090),AllocFactorMatrix,(T$4+1),FALSE)*$E1094</f>
        <v>29.129450143373631</v>
      </c>
      <c r="U1090" s="22">
        <f>VLOOKUP(CONCATENATE($F1090," ",$G1090),AllocFactorMatrix,(U$4+1),FALSE)*$E1094</f>
        <v>0</v>
      </c>
      <c r="V1090" s="22">
        <f>VLOOKUP(CONCATENATE($F1090," ",$G1090),AllocFactorMatrix,(V$4+1),FALSE)*$E1094</f>
        <v>0</v>
      </c>
      <c r="W1090" s="22">
        <f t="shared" si="557"/>
        <v>30.706592782507819</v>
      </c>
      <c r="X1090" s="22">
        <f>VLOOKUP(CONCATENATE($F1090," ",$G1090),AllocFactorMatrix,(X$4+1),FALSE)*$E1094</f>
        <v>10.345758337905719</v>
      </c>
      <c r="Y1090" s="22">
        <f>VLOOKUP(CONCATENATE($F1090," ",$G1090),AllocFactorMatrix,(Y$4+1),FALSE)*$E1094</f>
        <v>0.19869998409861478</v>
      </c>
      <c r="Z1090" s="22">
        <f t="shared" si="555"/>
        <v>10.544458322004335</v>
      </c>
      <c r="AA1090" s="22">
        <f>VLOOKUP(CONCATENATE($F1090," ",$G1090),AllocFactorMatrix,(AA$4+1),FALSE)*$E1094</f>
        <v>0.15185708491204911</v>
      </c>
      <c r="AB1090" s="22">
        <f>VLOOKUP(CONCATENATE($F1090," ",$G1090),AllocFactorMatrix,(AB$4+1),FALSE)*$E1094</f>
        <v>0.17474607808399928</v>
      </c>
      <c r="AC1090" s="22">
        <f>VLOOKUP(CONCATENATE($F1090," ",$G1090),AllocFactorMatrix,(AC$4+1),FALSE)*$E1094</f>
        <v>4.1488857806546979E-2</v>
      </c>
    </row>
    <row r="1091" spans="3:29" hidden="1" outlineLevel="1">
      <c r="F1091" s="42" t="str">
        <f>F1094</f>
        <v>DIST_OHLINES</v>
      </c>
      <c r="G1091" s="17" t="str">
        <f>$G$12</f>
        <v>DISTSEC</v>
      </c>
      <c r="H1091" s="21">
        <f t="shared" si="545"/>
        <v>230.15278823622958</v>
      </c>
      <c r="I1091" s="22">
        <f>VLOOKUP(CONCATENATE($F1091," ",$G1091),AllocFactorMatrix,(I$4+1),FALSE)*$E1094</f>
        <v>175.00321780536208</v>
      </c>
      <c r="J1091" s="22">
        <f>VLOOKUP(CONCATENATE($F1091," ",$G1091),AllocFactorMatrix,(J$4+1),FALSE)*$E1094</f>
        <v>35.32315365053995</v>
      </c>
      <c r="K1091" s="22">
        <f>VLOOKUP(CONCATENATE($F1091," ",$G1091),AllocFactorMatrix,(K$4+1),FALSE)*$E1094</f>
        <v>0</v>
      </c>
      <c r="L1091" s="22">
        <f>VLOOKUP(CONCATENATE($F1091," ",$G1091),AllocFactorMatrix,(L$4+1),FALSE)*$E1094</f>
        <v>0</v>
      </c>
      <c r="M1091" s="22">
        <f t="shared" si="554"/>
        <v>35.32315365053995</v>
      </c>
      <c r="N1091" s="22">
        <f>VLOOKUP(CONCATENATE($F1091," ",$G1091),AllocFactorMatrix,(N$4+1),FALSE)*$E1094</f>
        <v>13.529484938155322</v>
      </c>
      <c r="O1091" s="22">
        <f>VLOOKUP(CONCATENATE($F1091," ",$G1091),AllocFactorMatrix,(O$4+1),FALSE)*$E1094</f>
        <v>0</v>
      </c>
      <c r="P1091" s="22">
        <f>VLOOKUP(CONCATENATE($F1091," ",$G1091),AllocFactorMatrix,(P$4+1),FALSE)*$E1094</f>
        <v>0</v>
      </c>
      <c r="Q1091" s="22">
        <f>VLOOKUP(CONCATENATE($F1091," ",$G1091),AllocFactorMatrix,(Q$4+1),FALSE)*$E1094</f>
        <v>0</v>
      </c>
      <c r="R1091" s="22">
        <f t="shared" si="556"/>
        <v>13.529484938155322</v>
      </c>
      <c r="S1091" s="22">
        <f>VLOOKUP(CONCATENATE($F1091," ",$G1091),AllocFactorMatrix,(S$4+1),FALSE)*$E1094</f>
        <v>0.47518389969704405</v>
      </c>
      <c r="T1091" s="22">
        <f>VLOOKUP(CONCATENATE($F1091," ",$G1091),AllocFactorMatrix,(T$4+1),FALSE)*$E1094</f>
        <v>0</v>
      </c>
      <c r="U1091" s="22">
        <f>VLOOKUP(CONCATENATE($F1091," ",$G1091),AllocFactorMatrix,(U$4+1),FALSE)*$E1094</f>
        <v>0</v>
      </c>
      <c r="V1091" s="22">
        <f>VLOOKUP(CONCATENATE($F1091," ",$G1091),AllocFactorMatrix,(V$4+1),FALSE)*$E1094</f>
        <v>0</v>
      </c>
      <c r="W1091" s="22">
        <f t="shared" si="557"/>
        <v>0.47518389969704405</v>
      </c>
      <c r="X1091" s="22">
        <f>VLOOKUP(CONCATENATE($F1091," ",$G1091),AllocFactorMatrix,(X$4+1),FALSE)*$E1094</f>
        <v>3.9244636628660459</v>
      </c>
      <c r="Y1091" s="22">
        <f>VLOOKUP(CONCATENATE($F1091," ",$G1091),AllocFactorMatrix,(Y$4+1),FALSE)*$E1094</f>
        <v>0</v>
      </c>
      <c r="Z1091" s="22">
        <f t="shared" si="555"/>
        <v>3.9244636628660459</v>
      </c>
      <c r="AA1091" s="22">
        <f>VLOOKUP(CONCATENATE($F1091," ",$G1091),AllocFactorMatrix,(AA$4+1),FALSE)*$E1094</f>
        <v>5.0514762529695674E-2</v>
      </c>
      <c r="AB1091" s="22">
        <f>VLOOKUP(CONCATENATE($F1091," ",$G1091),AllocFactorMatrix,(AB$4+1),FALSE)*$E1094</f>
        <v>1.5039907713422125</v>
      </c>
      <c r="AC1091" s="22">
        <f>VLOOKUP(CONCATENATE($F1091," ",$G1091),AllocFactorMatrix,(AC$4+1),FALSE)*$E1094</f>
        <v>0.34277874573722061</v>
      </c>
    </row>
    <row r="1092" spans="3:29" hidden="1" outlineLevel="1">
      <c r="F1092" s="42" t="str">
        <f>F1094</f>
        <v>DIST_OHLINES</v>
      </c>
      <c r="G1092" s="17" t="str">
        <f>$G$13</f>
        <v>ENERGY</v>
      </c>
      <c r="H1092" s="21">
        <f t="shared" si="545"/>
        <v>0</v>
      </c>
      <c r="I1092" s="22">
        <f>VLOOKUP(CONCATENATE($F1092," ",$G1092),AllocFactorMatrix,(I$4+1),FALSE)*$E1094</f>
        <v>0</v>
      </c>
      <c r="J1092" s="22">
        <f>VLOOKUP(CONCATENATE($F1092," ",$G1092),AllocFactorMatrix,(J$4+1),FALSE)*$E1094</f>
        <v>0</v>
      </c>
      <c r="K1092" s="22">
        <f>VLOOKUP(CONCATENATE($F1092," ",$G1092),AllocFactorMatrix,(K$4+1),FALSE)*$E1094</f>
        <v>0</v>
      </c>
      <c r="L1092" s="22">
        <f>VLOOKUP(CONCATENATE($F1092," ",$G1092),AllocFactorMatrix,(L$4+1),FALSE)*$E1094</f>
        <v>0</v>
      </c>
      <c r="M1092" s="22">
        <f t="shared" si="554"/>
        <v>0</v>
      </c>
      <c r="N1092" s="22">
        <f>VLOOKUP(CONCATENATE($F1092," ",$G1092),AllocFactorMatrix,(N$4+1),FALSE)*$E1094</f>
        <v>0</v>
      </c>
      <c r="O1092" s="22">
        <f>VLOOKUP(CONCATENATE($F1092," ",$G1092),AllocFactorMatrix,(O$4+1),FALSE)*$E1094</f>
        <v>0</v>
      </c>
      <c r="P1092" s="22">
        <f>VLOOKUP(CONCATENATE($F1092," ",$G1092),AllocFactorMatrix,(P$4+1),FALSE)*$E1094</f>
        <v>0</v>
      </c>
      <c r="Q1092" s="22">
        <f>VLOOKUP(CONCATENATE($F1092," ",$G1092),AllocFactorMatrix,(Q$4+1),FALSE)*$E1094</f>
        <v>0</v>
      </c>
      <c r="R1092" s="22">
        <f t="shared" si="556"/>
        <v>0</v>
      </c>
      <c r="S1092" s="22">
        <f>VLOOKUP(CONCATENATE($F1092," ",$G1092),AllocFactorMatrix,(S$4+1),FALSE)*$E1094</f>
        <v>0</v>
      </c>
      <c r="T1092" s="22">
        <f>VLOOKUP(CONCATENATE($F1092," ",$G1092),AllocFactorMatrix,(T$4+1),FALSE)*$E1094</f>
        <v>0</v>
      </c>
      <c r="U1092" s="22">
        <f>VLOOKUP(CONCATENATE($F1092," ",$G1092),AllocFactorMatrix,(U$4+1),FALSE)*$E1094</f>
        <v>0</v>
      </c>
      <c r="V1092" s="22">
        <f>VLOOKUP(CONCATENATE($F1092," ",$G1092),AllocFactorMatrix,(V$4+1),FALSE)*$E1094</f>
        <v>0</v>
      </c>
      <c r="W1092" s="22">
        <f t="shared" si="557"/>
        <v>0</v>
      </c>
      <c r="X1092" s="22">
        <f>VLOOKUP(CONCATENATE($F1092," ",$G1092),AllocFactorMatrix,(X$4+1),FALSE)*$E1094</f>
        <v>0</v>
      </c>
      <c r="Y1092" s="22">
        <f>VLOOKUP(CONCATENATE($F1092," ",$G1092),AllocFactorMatrix,(Y$4+1),FALSE)*$E1094</f>
        <v>0</v>
      </c>
      <c r="Z1092" s="22">
        <f t="shared" si="555"/>
        <v>0</v>
      </c>
      <c r="AA1092" s="22">
        <f>VLOOKUP(CONCATENATE($F1092," ",$G1092),AllocFactorMatrix,(AA$4+1),FALSE)*$E1094</f>
        <v>0</v>
      </c>
      <c r="AB1092" s="22">
        <f>VLOOKUP(CONCATENATE($F1092," ",$G1092),AllocFactorMatrix,(AB$4+1),FALSE)*$E1094</f>
        <v>0</v>
      </c>
      <c r="AC1092" s="22">
        <f>VLOOKUP(CONCATENATE($F1092," ",$G1092),AllocFactorMatrix,(AC$4+1),FALSE)*$E1094</f>
        <v>0</v>
      </c>
    </row>
    <row r="1093" spans="3:29" hidden="1" outlineLevel="1">
      <c r="F1093" s="42" t="str">
        <f>F1094</f>
        <v>DIST_OHLINES</v>
      </c>
      <c r="G1093" s="17" t="str">
        <f>$G$14</f>
        <v>CUSTOMER</v>
      </c>
      <c r="H1093" s="21">
        <f t="shared" si="545"/>
        <v>3522.1114824770539</v>
      </c>
      <c r="I1093" s="22">
        <f>VLOOKUP(CONCATENATE($F1093," ",$G1093),AllocFactorMatrix,(I$4+1),FALSE)*$E1094</f>
        <v>2840.4194399087814</v>
      </c>
      <c r="J1093" s="22">
        <f>VLOOKUP(CONCATENATE($F1093," ",$G1093),AllocFactorMatrix,(J$4+1),FALSE)*$E1094</f>
        <v>665.17897873273648</v>
      </c>
      <c r="K1093" s="22">
        <f>VLOOKUP(CONCATENATE($F1093," ",$G1093),AllocFactorMatrix,(K$4+1),FALSE)*$E1094</f>
        <v>1.5521417704419569</v>
      </c>
      <c r="L1093" s="22">
        <f>VLOOKUP(CONCATENATE($F1093," ",$G1093),AllocFactorMatrix,(L$4+1),FALSE)*$E1094</f>
        <v>0</v>
      </c>
      <c r="M1093" s="22">
        <f t="shared" si="554"/>
        <v>666.73112050317843</v>
      </c>
      <c r="N1093" s="22">
        <f>VLOOKUP(CONCATENATE($F1093," ",$G1093),AllocFactorMatrix,(N$4+1),FALSE)*$E1094</f>
        <v>8.1056292456413317</v>
      </c>
      <c r="O1093" s="22">
        <f>VLOOKUP(CONCATENATE($F1093," ",$G1093),AllocFactorMatrix,(O$4+1),FALSE)*$E1094</f>
        <v>1.5305842458524852</v>
      </c>
      <c r="P1093" s="22">
        <f>VLOOKUP(CONCATENATE($F1093," ",$G1093),AllocFactorMatrix,(P$4+1),FALSE)*$E1094</f>
        <v>0</v>
      </c>
      <c r="Q1093" s="22">
        <f>VLOOKUP(CONCATENATE($F1093," ",$G1093),AllocFactorMatrix,(Q$4+1),FALSE)*$E1094</f>
        <v>0</v>
      </c>
      <c r="R1093" s="22">
        <f t="shared" si="556"/>
        <v>9.636213491493816</v>
      </c>
      <c r="S1093" s="22">
        <f>VLOOKUP(CONCATENATE($F1093," ",$G1093),AllocFactorMatrix,(S$4+1),FALSE)*$E1094</f>
        <v>8.6230098357886503E-2</v>
      </c>
      <c r="T1093" s="22">
        <f>VLOOKUP(CONCATENATE($F1093," ",$G1093),AllocFactorMatrix,(T$4+1),FALSE)*$E1094</f>
        <v>0.90541603275780813</v>
      </c>
      <c r="U1093" s="22">
        <f>VLOOKUP(CONCATENATE($F1093," ",$G1093),AllocFactorMatrix,(U$4+1),FALSE)*$E1094</f>
        <v>0</v>
      </c>
      <c r="V1093" s="22">
        <f>VLOOKUP(CONCATENATE($F1093," ",$G1093),AllocFactorMatrix,(V$4+1),FALSE)*$E1094</f>
        <v>0</v>
      </c>
      <c r="W1093" s="22">
        <f t="shared" si="557"/>
        <v>0.99164613111569466</v>
      </c>
      <c r="X1093" s="22">
        <f>VLOOKUP(CONCATENATE($F1093," ",$G1093),AllocFactorMatrix,(X$4+1),FALSE)*$E1094</f>
        <v>2.9749383933470841</v>
      </c>
      <c r="Y1093" s="22">
        <f>VLOOKUP(CONCATENATE($F1093," ",$G1093),AllocFactorMatrix,(Y$4+1),FALSE)*$E1094</f>
        <v>2.1557524589471626E-2</v>
      </c>
      <c r="Z1093" s="22">
        <f t="shared" si="555"/>
        <v>2.9964959179365556</v>
      </c>
      <c r="AA1093" s="22">
        <f>VLOOKUP(CONCATENATE($F1093," ",$G1093),AllocFactorMatrix,(AA$4+1),FALSE)*$E1094</f>
        <v>0.17246019671577301</v>
      </c>
      <c r="AB1093" s="22">
        <f>VLOOKUP(CONCATENATE($F1093," ",$G1093),AllocFactorMatrix,(AB$4+1),FALSE)*$E1094</f>
        <v>0</v>
      </c>
      <c r="AC1093" s="22">
        <f>VLOOKUP(CONCATENATE($F1093," ",$G1093),AllocFactorMatrix,(AC$4+1),FALSE)*$E1094</f>
        <v>1.1641063278314676</v>
      </c>
    </row>
    <row r="1094" spans="3:29" collapsed="1">
      <c r="D1094" s="39" t="s">
        <v>622</v>
      </c>
      <c r="E1094" s="19">
        <v>4266</v>
      </c>
      <c r="F1094" s="42" t="s">
        <v>60</v>
      </c>
      <c r="G1094" s="17" t="str">
        <f>$G$15</f>
        <v>TOTAL</v>
      </c>
      <c r="H1094" s="21">
        <f t="shared" si="545"/>
        <v>4266.0000000000009</v>
      </c>
      <c r="I1094" s="22">
        <f>VLOOKUP(CONCATENATE($F1094," ",$G1094),AllocFactorMatrix,(I$4+1),FALSE)*$E1094</f>
        <v>3355.2176758525634</v>
      </c>
      <c r="J1094" s="22">
        <f>VLOOKUP(CONCATENATE($F1094," ",$G1094),AllocFactorMatrix,(J$4+1),FALSE)*$E1094</f>
        <v>784.82518138340504</v>
      </c>
      <c r="K1094" s="22">
        <f>VLOOKUP(CONCATENATE($F1094," ",$G1094),AllocFactorMatrix,(K$4+1),FALSE)*$E1094</f>
        <v>2.6226990253546005</v>
      </c>
      <c r="L1094" s="22">
        <f>VLOOKUP(CONCATENATE($F1094," ",$G1094),AllocFactorMatrix,(L$4+1),FALSE)*$E1094</f>
        <v>0</v>
      </c>
      <c r="M1094" s="22">
        <f t="shared" si="554"/>
        <v>787.4478804087596</v>
      </c>
      <c r="N1094" s="22">
        <f>VLOOKUP(CONCATENATE($F1094," ",$G1094),AllocFactorMatrix,(N$4+1),FALSE)*$E1094</f>
        <v>58.441566770594584</v>
      </c>
      <c r="O1094" s="22">
        <f>VLOOKUP(CONCATENATE($F1094," ",$G1094),AllocFactorMatrix,(O$4+1),FALSE)*$E1094</f>
        <v>11.652093426996558</v>
      </c>
      <c r="P1094" s="22">
        <f>VLOOKUP(CONCATENATE($F1094," ",$G1094),AllocFactorMatrix,(P$4+1),FALSE)*$E1094</f>
        <v>0</v>
      </c>
      <c r="Q1094" s="22">
        <f>VLOOKUP(CONCATENATE($F1094," ",$G1094),AllocFactorMatrix,(Q$4+1),FALSE)*$E1094</f>
        <v>0</v>
      </c>
      <c r="R1094" s="22">
        <f t="shared" si="556"/>
        <v>70.093660197591134</v>
      </c>
      <c r="S1094" s="22">
        <f>VLOOKUP(CONCATENATE($F1094," ",$G1094),AllocFactorMatrix,(S$4+1),FALSE)*$E1094</f>
        <v>2.1385566371891178</v>
      </c>
      <c r="T1094" s="22">
        <f>VLOOKUP(CONCATENATE($F1094," ",$G1094),AllocFactorMatrix,(T$4+1),FALSE)*$E1094</f>
        <v>30.034866176131441</v>
      </c>
      <c r="U1094" s="22">
        <f>VLOOKUP(CONCATENATE($F1094," ",$G1094),AllocFactorMatrix,(U$4+1),FALSE)*$E1094</f>
        <v>0</v>
      </c>
      <c r="V1094" s="22">
        <f>VLOOKUP(CONCATENATE($F1094," ",$G1094),AllocFactorMatrix,(V$4+1),FALSE)*$E1094</f>
        <v>0</v>
      </c>
      <c r="W1094" s="22">
        <f t="shared" si="557"/>
        <v>32.173422813320556</v>
      </c>
      <c r="X1094" s="22">
        <f>VLOOKUP(CONCATENATE($F1094," ",$G1094),AllocFactorMatrix,(X$4+1),FALSE)*$E1094</f>
        <v>17.245160394118848</v>
      </c>
      <c r="Y1094" s="22">
        <f>VLOOKUP(CONCATENATE($F1094," ",$G1094),AllocFactorMatrix,(Y$4+1),FALSE)*$E1094</f>
        <v>0.22025750868808641</v>
      </c>
      <c r="Z1094" s="22">
        <f t="shared" si="555"/>
        <v>17.465417902806934</v>
      </c>
      <c r="AA1094" s="22">
        <f>VLOOKUP(CONCATENATE($F1094," ",$G1094),AllocFactorMatrix,(AA$4+1),FALSE)*$E1094</f>
        <v>0.37483204415751775</v>
      </c>
      <c r="AB1094" s="22">
        <f>VLOOKUP(CONCATENATE($F1094," ",$G1094),AllocFactorMatrix,(AB$4+1),FALSE)*$E1094</f>
        <v>1.6787368494262118</v>
      </c>
      <c r="AC1094" s="22">
        <f>VLOOKUP(CONCATENATE($F1094," ",$G1094),AllocFactorMatrix,(AC$4+1),FALSE)*$E1094</f>
        <v>1.5483739313752354</v>
      </c>
    </row>
    <row r="1095" spans="3:29" hidden="1" outlineLevel="1">
      <c r="F1095" s="42"/>
      <c r="G1095" s="17" t="str">
        <f>$G$8</f>
        <v>PRODUCTION</v>
      </c>
      <c r="H1095" s="19">
        <f t="shared" ref="H1095:AC1095" si="558">+H1087+H1071+H1079</f>
        <v>-6628860.0000000019</v>
      </c>
      <c r="I1095" s="19">
        <f t="shared" si="558"/>
        <v>-3286645.5992110553</v>
      </c>
      <c r="J1095" s="19">
        <f t="shared" si="558"/>
        <v>-821884.46883555525</v>
      </c>
      <c r="K1095" s="19">
        <f t="shared" si="558"/>
        <v>-10416.430442322309</v>
      </c>
      <c r="L1095" s="19">
        <f t="shared" si="558"/>
        <v>-521.33198960388654</v>
      </c>
      <c r="M1095" s="19">
        <f t="shared" si="558"/>
        <v>-832822.23126748146</v>
      </c>
      <c r="N1095" s="19">
        <f t="shared" si="558"/>
        <v>-368736.60291222093</v>
      </c>
      <c r="O1095" s="19">
        <f t="shared" si="558"/>
        <v>-101062.1633234249</v>
      </c>
      <c r="P1095" s="19">
        <f t="shared" si="558"/>
        <v>-16082.103638860604</v>
      </c>
      <c r="Q1095" s="19">
        <f t="shared" si="558"/>
        <v>0</v>
      </c>
      <c r="R1095" s="19">
        <f t="shared" si="558"/>
        <v>-485880.86987450649</v>
      </c>
      <c r="S1095" s="19">
        <f t="shared" si="558"/>
        <v>-15939.540057032687</v>
      </c>
      <c r="T1095" s="19">
        <f t="shared" si="558"/>
        <v>-290072.43927484372</v>
      </c>
      <c r="U1095" s="19">
        <f t="shared" si="558"/>
        <v>-1413390.1077072162</v>
      </c>
      <c r="V1095" s="19">
        <f t="shared" si="558"/>
        <v>-180094.79202342068</v>
      </c>
      <c r="W1095" s="19">
        <f t="shared" si="558"/>
        <v>-1899496.8790625134</v>
      </c>
      <c r="X1095" s="19">
        <f t="shared" si="558"/>
        <v>-103127.76674099645</v>
      </c>
      <c r="Y1095" s="19">
        <f t="shared" si="558"/>
        <v>-1938.5535320540391</v>
      </c>
      <c r="Z1095" s="19">
        <f t="shared" si="558"/>
        <v>-105066.32027305049</v>
      </c>
      <c r="AA1095" s="19">
        <f t="shared" si="558"/>
        <v>-1499.7388873786686</v>
      </c>
      <c r="AB1095" s="19">
        <f t="shared" si="558"/>
        <v>-14093.502697661423</v>
      </c>
      <c r="AC1095" s="19">
        <f t="shared" si="558"/>
        <v>-3354.8587263542786</v>
      </c>
    </row>
    <row r="1096" spans="3:29" hidden="1" outlineLevel="1">
      <c r="F1096" s="42"/>
      <c r="G1096" s="17" t="str">
        <f>$G$9</f>
        <v>BULKTRAN</v>
      </c>
      <c r="H1096" s="19">
        <f t="shared" ref="H1096:AC1096" si="559">+H1088+H1072+H1080</f>
        <v>0</v>
      </c>
      <c r="I1096" s="19">
        <f t="shared" si="559"/>
        <v>0</v>
      </c>
      <c r="J1096" s="19">
        <f t="shared" si="559"/>
        <v>0</v>
      </c>
      <c r="K1096" s="19">
        <f t="shared" si="559"/>
        <v>0</v>
      </c>
      <c r="L1096" s="19">
        <f t="shared" si="559"/>
        <v>0</v>
      </c>
      <c r="M1096" s="19">
        <f t="shared" si="559"/>
        <v>0</v>
      </c>
      <c r="N1096" s="19">
        <f t="shared" si="559"/>
        <v>0</v>
      </c>
      <c r="O1096" s="19">
        <f t="shared" si="559"/>
        <v>0</v>
      </c>
      <c r="P1096" s="19">
        <f t="shared" si="559"/>
        <v>0</v>
      </c>
      <c r="Q1096" s="19">
        <f t="shared" si="559"/>
        <v>0</v>
      </c>
      <c r="R1096" s="19">
        <f t="shared" si="559"/>
        <v>0</v>
      </c>
      <c r="S1096" s="19">
        <f t="shared" si="559"/>
        <v>0</v>
      </c>
      <c r="T1096" s="19">
        <f t="shared" si="559"/>
        <v>0</v>
      </c>
      <c r="U1096" s="19">
        <f t="shared" si="559"/>
        <v>0</v>
      </c>
      <c r="V1096" s="19">
        <f t="shared" si="559"/>
        <v>0</v>
      </c>
      <c r="W1096" s="19">
        <f t="shared" si="559"/>
        <v>0</v>
      </c>
      <c r="X1096" s="19">
        <f t="shared" si="559"/>
        <v>0</v>
      </c>
      <c r="Y1096" s="19">
        <f t="shared" si="559"/>
        <v>0</v>
      </c>
      <c r="Z1096" s="19">
        <f t="shared" si="559"/>
        <v>0</v>
      </c>
      <c r="AA1096" s="19">
        <f t="shared" si="559"/>
        <v>0</v>
      </c>
      <c r="AB1096" s="19">
        <f t="shared" si="559"/>
        <v>0</v>
      </c>
      <c r="AC1096" s="19">
        <f t="shared" si="559"/>
        <v>0</v>
      </c>
    </row>
    <row r="1097" spans="3:29" hidden="1" outlineLevel="1">
      <c r="F1097" s="42"/>
      <c r="G1097" s="17" t="str">
        <f>$G$10</f>
        <v>SUBTRAN</v>
      </c>
      <c r="H1097" s="19">
        <f t="shared" ref="H1097:AC1097" si="560">+H1089+H1073+H1081</f>
        <v>0</v>
      </c>
      <c r="I1097" s="19">
        <f t="shared" si="560"/>
        <v>0</v>
      </c>
      <c r="J1097" s="19">
        <f t="shared" si="560"/>
        <v>0</v>
      </c>
      <c r="K1097" s="19">
        <f t="shared" si="560"/>
        <v>0</v>
      </c>
      <c r="L1097" s="19">
        <f t="shared" si="560"/>
        <v>0</v>
      </c>
      <c r="M1097" s="19">
        <f t="shared" si="560"/>
        <v>0</v>
      </c>
      <c r="N1097" s="19">
        <f t="shared" si="560"/>
        <v>0</v>
      </c>
      <c r="O1097" s="19">
        <f t="shared" si="560"/>
        <v>0</v>
      </c>
      <c r="P1097" s="19">
        <f t="shared" si="560"/>
        <v>0</v>
      </c>
      <c r="Q1097" s="19">
        <f t="shared" si="560"/>
        <v>0</v>
      </c>
      <c r="R1097" s="19">
        <f t="shared" si="560"/>
        <v>0</v>
      </c>
      <c r="S1097" s="19">
        <f t="shared" si="560"/>
        <v>0</v>
      </c>
      <c r="T1097" s="19">
        <f t="shared" si="560"/>
        <v>0</v>
      </c>
      <c r="U1097" s="19">
        <f t="shared" si="560"/>
        <v>0</v>
      </c>
      <c r="V1097" s="19">
        <f t="shared" si="560"/>
        <v>0</v>
      </c>
      <c r="W1097" s="19">
        <f t="shared" si="560"/>
        <v>0</v>
      </c>
      <c r="X1097" s="19">
        <f t="shared" si="560"/>
        <v>0</v>
      </c>
      <c r="Y1097" s="19">
        <f t="shared" si="560"/>
        <v>0</v>
      </c>
      <c r="Z1097" s="19">
        <f t="shared" si="560"/>
        <v>0</v>
      </c>
      <c r="AA1097" s="19">
        <f t="shared" si="560"/>
        <v>0</v>
      </c>
      <c r="AB1097" s="19">
        <f t="shared" si="560"/>
        <v>0</v>
      </c>
      <c r="AC1097" s="19">
        <f t="shared" si="560"/>
        <v>0</v>
      </c>
    </row>
    <row r="1098" spans="3:29" hidden="1" outlineLevel="1">
      <c r="F1098" s="42"/>
      <c r="G1098" s="17" t="str">
        <f>$G$11</f>
        <v>DISTPRI</v>
      </c>
      <c r="H1098" s="19">
        <f t="shared" ref="H1098:AC1098" si="561">+H1090+H1074+H1082</f>
        <v>513.73572928671808</v>
      </c>
      <c r="I1098" s="19">
        <f t="shared" si="561"/>
        <v>339.79501813841995</v>
      </c>
      <c r="J1098" s="19">
        <f t="shared" si="561"/>
        <v>84.323049000128634</v>
      </c>
      <c r="K1098" s="19">
        <f t="shared" si="561"/>
        <v>1.0705572549126434</v>
      </c>
      <c r="L1098" s="19">
        <f t="shared" si="561"/>
        <v>0</v>
      </c>
      <c r="M1098" s="19">
        <f t="shared" si="561"/>
        <v>85.393606255041277</v>
      </c>
      <c r="N1098" s="19">
        <f t="shared" si="561"/>
        <v>36.806452586797924</v>
      </c>
      <c r="O1098" s="19">
        <f t="shared" si="561"/>
        <v>10.121509181144074</v>
      </c>
      <c r="P1098" s="19">
        <f t="shared" si="561"/>
        <v>0</v>
      </c>
      <c r="Q1098" s="19">
        <f t="shared" si="561"/>
        <v>0</v>
      </c>
      <c r="R1098" s="19">
        <f t="shared" si="561"/>
        <v>46.927961767941994</v>
      </c>
      <c r="S1098" s="19">
        <f t="shared" si="561"/>
        <v>1.5771426391341874</v>
      </c>
      <c r="T1098" s="19">
        <f t="shared" si="561"/>
        <v>29.129450143373631</v>
      </c>
      <c r="U1098" s="19">
        <f t="shared" si="561"/>
        <v>0</v>
      </c>
      <c r="V1098" s="19">
        <f t="shared" si="561"/>
        <v>0</v>
      </c>
      <c r="W1098" s="19">
        <f t="shared" si="561"/>
        <v>30.706592782507819</v>
      </c>
      <c r="X1098" s="19">
        <f t="shared" si="561"/>
        <v>10.345758337905719</v>
      </c>
      <c r="Y1098" s="19">
        <f t="shared" si="561"/>
        <v>0.19869998409861478</v>
      </c>
      <c r="Z1098" s="19">
        <f t="shared" si="561"/>
        <v>10.544458322004335</v>
      </c>
      <c r="AA1098" s="19">
        <f t="shared" si="561"/>
        <v>0.15185708491204911</v>
      </c>
      <c r="AB1098" s="19">
        <f t="shared" si="561"/>
        <v>0.17474607808399928</v>
      </c>
      <c r="AC1098" s="19">
        <f t="shared" si="561"/>
        <v>4.1488857806546979E-2</v>
      </c>
    </row>
    <row r="1099" spans="3:29" hidden="1" outlineLevel="1">
      <c r="F1099" s="42"/>
      <c r="G1099" s="17" t="str">
        <f>$G$12</f>
        <v>DISTSEC</v>
      </c>
      <c r="H1099" s="19">
        <f t="shared" ref="H1099:AC1099" si="562">+H1091+H1075+H1083</f>
        <v>230.15278823622958</v>
      </c>
      <c r="I1099" s="19">
        <f t="shared" si="562"/>
        <v>175.00321780536208</v>
      </c>
      <c r="J1099" s="19">
        <f t="shared" si="562"/>
        <v>35.32315365053995</v>
      </c>
      <c r="K1099" s="19">
        <f t="shared" si="562"/>
        <v>0</v>
      </c>
      <c r="L1099" s="19">
        <f t="shared" si="562"/>
        <v>0</v>
      </c>
      <c r="M1099" s="19">
        <f t="shared" si="562"/>
        <v>35.32315365053995</v>
      </c>
      <c r="N1099" s="19">
        <f t="shared" si="562"/>
        <v>13.529484938155322</v>
      </c>
      <c r="O1099" s="19">
        <f t="shared" si="562"/>
        <v>0</v>
      </c>
      <c r="P1099" s="19">
        <f t="shared" si="562"/>
        <v>0</v>
      </c>
      <c r="Q1099" s="19">
        <f t="shared" si="562"/>
        <v>0</v>
      </c>
      <c r="R1099" s="19">
        <f t="shared" si="562"/>
        <v>13.529484938155322</v>
      </c>
      <c r="S1099" s="19">
        <f t="shared" si="562"/>
        <v>0.47518389969704405</v>
      </c>
      <c r="T1099" s="19">
        <f t="shared" si="562"/>
        <v>0</v>
      </c>
      <c r="U1099" s="19">
        <f t="shared" si="562"/>
        <v>0</v>
      </c>
      <c r="V1099" s="19">
        <f t="shared" si="562"/>
        <v>0</v>
      </c>
      <c r="W1099" s="19">
        <f t="shared" si="562"/>
        <v>0.47518389969704405</v>
      </c>
      <c r="X1099" s="19">
        <f t="shared" si="562"/>
        <v>3.9244636628660459</v>
      </c>
      <c r="Y1099" s="19">
        <f t="shared" si="562"/>
        <v>0</v>
      </c>
      <c r="Z1099" s="19">
        <f t="shared" si="562"/>
        <v>3.9244636628660459</v>
      </c>
      <c r="AA1099" s="19">
        <f t="shared" si="562"/>
        <v>5.0514762529695674E-2</v>
      </c>
      <c r="AB1099" s="19">
        <f t="shared" si="562"/>
        <v>1.5039907713422125</v>
      </c>
      <c r="AC1099" s="19">
        <f t="shared" si="562"/>
        <v>0.34277874573722061</v>
      </c>
    </row>
    <row r="1100" spans="3:29" hidden="1" outlineLevel="1">
      <c r="F1100" s="42"/>
      <c r="G1100" s="17" t="str">
        <f>$G$13</f>
        <v>ENERGY</v>
      </c>
      <c r="H1100" s="19">
        <f t="shared" ref="H1100:AC1100" si="563">+H1092+H1076+H1084</f>
        <v>0</v>
      </c>
      <c r="I1100" s="19">
        <f t="shared" si="563"/>
        <v>0</v>
      </c>
      <c r="J1100" s="19">
        <f t="shared" si="563"/>
        <v>0</v>
      </c>
      <c r="K1100" s="19">
        <f t="shared" si="563"/>
        <v>0</v>
      </c>
      <c r="L1100" s="19">
        <f t="shared" si="563"/>
        <v>0</v>
      </c>
      <c r="M1100" s="19">
        <f t="shared" si="563"/>
        <v>0</v>
      </c>
      <c r="N1100" s="19">
        <f t="shared" si="563"/>
        <v>0</v>
      </c>
      <c r="O1100" s="19">
        <f t="shared" si="563"/>
        <v>0</v>
      </c>
      <c r="P1100" s="19">
        <f t="shared" si="563"/>
        <v>0</v>
      </c>
      <c r="Q1100" s="19">
        <f t="shared" si="563"/>
        <v>0</v>
      </c>
      <c r="R1100" s="19">
        <f t="shared" si="563"/>
        <v>0</v>
      </c>
      <c r="S1100" s="19">
        <f t="shared" si="563"/>
        <v>0</v>
      </c>
      <c r="T1100" s="19">
        <f t="shared" si="563"/>
        <v>0</v>
      </c>
      <c r="U1100" s="19">
        <f t="shared" si="563"/>
        <v>0</v>
      </c>
      <c r="V1100" s="19">
        <f t="shared" si="563"/>
        <v>0</v>
      </c>
      <c r="W1100" s="19">
        <f t="shared" si="563"/>
        <v>0</v>
      </c>
      <c r="X1100" s="19">
        <f t="shared" si="563"/>
        <v>0</v>
      </c>
      <c r="Y1100" s="19">
        <f t="shared" si="563"/>
        <v>0</v>
      </c>
      <c r="Z1100" s="19">
        <f t="shared" si="563"/>
        <v>0</v>
      </c>
      <c r="AA1100" s="19">
        <f t="shared" si="563"/>
        <v>0</v>
      </c>
      <c r="AB1100" s="19">
        <f t="shared" si="563"/>
        <v>0</v>
      </c>
      <c r="AC1100" s="19">
        <f t="shared" si="563"/>
        <v>0</v>
      </c>
    </row>
    <row r="1101" spans="3:29" hidden="1" outlineLevel="1">
      <c r="F1101" s="42"/>
      <c r="G1101" s="17" t="str">
        <f>$G$14</f>
        <v>CUSTOMER</v>
      </c>
      <c r="H1101" s="19">
        <f t="shared" ref="H1101:AC1101" si="564">+H1093+H1077+H1085</f>
        <v>3522.1114824770539</v>
      </c>
      <c r="I1101" s="19">
        <f t="shared" si="564"/>
        <v>2840.4194399087814</v>
      </c>
      <c r="J1101" s="19">
        <f t="shared" si="564"/>
        <v>665.17897873273648</v>
      </c>
      <c r="K1101" s="19">
        <f t="shared" si="564"/>
        <v>1.5521417704419569</v>
      </c>
      <c r="L1101" s="19">
        <f t="shared" si="564"/>
        <v>0</v>
      </c>
      <c r="M1101" s="19">
        <f t="shared" si="564"/>
        <v>666.73112050317843</v>
      </c>
      <c r="N1101" s="19">
        <f t="shared" si="564"/>
        <v>8.1056292456413317</v>
      </c>
      <c r="O1101" s="19">
        <f t="shared" si="564"/>
        <v>1.5305842458524852</v>
      </c>
      <c r="P1101" s="19">
        <f t="shared" si="564"/>
        <v>0</v>
      </c>
      <c r="Q1101" s="19">
        <f t="shared" si="564"/>
        <v>0</v>
      </c>
      <c r="R1101" s="19">
        <f t="shared" si="564"/>
        <v>9.636213491493816</v>
      </c>
      <c r="S1101" s="19">
        <f t="shared" si="564"/>
        <v>8.6230098357886503E-2</v>
      </c>
      <c r="T1101" s="19">
        <f t="shared" si="564"/>
        <v>0.90541603275780813</v>
      </c>
      <c r="U1101" s="19">
        <f t="shared" si="564"/>
        <v>0</v>
      </c>
      <c r="V1101" s="19">
        <f t="shared" si="564"/>
        <v>0</v>
      </c>
      <c r="W1101" s="19">
        <f t="shared" si="564"/>
        <v>0.99164613111569466</v>
      </c>
      <c r="X1101" s="19">
        <f t="shared" si="564"/>
        <v>2.9749383933470841</v>
      </c>
      <c r="Y1101" s="19">
        <f t="shared" si="564"/>
        <v>2.1557524589471626E-2</v>
      </c>
      <c r="Z1101" s="19">
        <f t="shared" si="564"/>
        <v>2.9964959179365556</v>
      </c>
      <c r="AA1101" s="19">
        <f t="shared" si="564"/>
        <v>0.17246019671577301</v>
      </c>
      <c r="AB1101" s="19">
        <f t="shared" si="564"/>
        <v>0</v>
      </c>
      <c r="AC1101" s="19">
        <f t="shared" si="564"/>
        <v>1.1641063278314676</v>
      </c>
    </row>
    <row r="1102" spans="3:29" collapsed="1">
      <c r="C1102" s="17" t="s">
        <v>318</v>
      </c>
      <c r="E1102" s="19">
        <f>+E1094+E1078+E1086</f>
        <v>-6624594</v>
      </c>
      <c r="F1102" s="42"/>
      <c r="G1102" s="17" t="str">
        <f>$G$15</f>
        <v>TOTAL</v>
      </c>
      <c r="H1102" s="19">
        <f t="shared" ref="H1102:AC1102" si="565">+H1094+H1078+H1086</f>
        <v>-6624594.0000000019</v>
      </c>
      <c r="I1102" s="19">
        <f t="shared" si="565"/>
        <v>-3283290.3815352027</v>
      </c>
      <c r="J1102" s="19">
        <f t="shared" si="565"/>
        <v>-821099.64365417184</v>
      </c>
      <c r="K1102" s="19">
        <f t="shared" si="565"/>
        <v>-10413.807743296955</v>
      </c>
      <c r="L1102" s="19">
        <f t="shared" si="565"/>
        <v>-521.33198960388654</v>
      </c>
      <c r="M1102" s="19">
        <f t="shared" si="565"/>
        <v>-832034.78338707262</v>
      </c>
      <c r="N1102" s="19">
        <f t="shared" si="565"/>
        <v>-368678.16134545038</v>
      </c>
      <c r="O1102" s="19">
        <f t="shared" si="565"/>
        <v>-101050.51122999791</v>
      </c>
      <c r="P1102" s="19">
        <f t="shared" si="565"/>
        <v>-16082.103638860604</v>
      </c>
      <c r="Q1102" s="19">
        <f t="shared" si="565"/>
        <v>0</v>
      </c>
      <c r="R1102" s="19">
        <f t="shared" si="565"/>
        <v>-485810.77621430886</v>
      </c>
      <c r="S1102" s="19">
        <f t="shared" si="565"/>
        <v>-15937.401500395497</v>
      </c>
      <c r="T1102" s="19">
        <f t="shared" si="565"/>
        <v>-290042.40440866759</v>
      </c>
      <c r="U1102" s="19">
        <f t="shared" si="565"/>
        <v>-1413390.1077072162</v>
      </c>
      <c r="V1102" s="19">
        <f t="shared" si="565"/>
        <v>-180094.79202342068</v>
      </c>
      <c r="W1102" s="19">
        <f t="shared" si="565"/>
        <v>-1899464.7056397002</v>
      </c>
      <c r="X1102" s="19">
        <f t="shared" si="565"/>
        <v>-103110.52158060232</v>
      </c>
      <c r="Y1102" s="19">
        <f t="shared" si="565"/>
        <v>-1938.3332745453511</v>
      </c>
      <c r="Z1102" s="19">
        <f t="shared" si="565"/>
        <v>-105048.85485514769</v>
      </c>
      <c r="AA1102" s="19">
        <f t="shared" si="565"/>
        <v>-1499.364055334511</v>
      </c>
      <c r="AB1102" s="19">
        <f t="shared" si="565"/>
        <v>-14091.823960811997</v>
      </c>
      <c r="AC1102" s="19">
        <f t="shared" si="565"/>
        <v>-3353.3103524229032</v>
      </c>
    </row>
    <row r="1103" spans="3:29">
      <c r="H1103" s="21"/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</row>
    <row r="1104" spans="3:29" hidden="1" outlineLevel="1">
      <c r="E1104" s="19"/>
      <c r="F1104" s="42"/>
      <c r="G1104" s="17" t="str">
        <f>$G$8</f>
        <v>PRODUCTION</v>
      </c>
      <c r="H1104" s="21">
        <f t="shared" ref="H1104:AC1104" ca="1" si="566">+H1095+H1061</f>
        <v>-56629519.407317653</v>
      </c>
      <c r="I1104" s="21">
        <f t="shared" ca="1" si="566"/>
        <v>-28487816.917993795</v>
      </c>
      <c r="J1104" s="21">
        <f t="shared" ca="1" si="566"/>
        <v>-6822764.9285916481</v>
      </c>
      <c r="K1104" s="21">
        <f t="shared" ca="1" si="566"/>
        <v>-85075.229453769032</v>
      </c>
      <c r="L1104" s="21">
        <f t="shared" ca="1" si="566"/>
        <v>-4019.0038456803991</v>
      </c>
      <c r="M1104" s="21">
        <f t="shared" ca="1" si="566"/>
        <v>-6911859.1618910972</v>
      </c>
      <c r="N1104" s="21">
        <f t="shared" ca="1" si="566"/>
        <v>-3114748.699736835</v>
      </c>
      <c r="O1104" s="21">
        <f t="shared" ca="1" si="566"/>
        <v>-802445.62189056794</v>
      </c>
      <c r="P1104" s="21">
        <f t="shared" ca="1" si="566"/>
        <v>-128438.46405582667</v>
      </c>
      <c r="Q1104" s="21">
        <f t="shared" ca="1" si="566"/>
        <v>0</v>
      </c>
      <c r="R1104" s="21">
        <f t="shared" ca="1" si="566"/>
        <v>-4045632.7856832296</v>
      </c>
      <c r="S1104" s="21">
        <f t="shared" ca="1" si="566"/>
        <v>-128515.31364012109</v>
      </c>
      <c r="T1104" s="21">
        <f t="shared" ca="1" si="566"/>
        <v>-2364924.2018894646</v>
      </c>
      <c r="U1104" s="21">
        <f t="shared" ca="1" si="566"/>
        <v>-12063302.583060659</v>
      </c>
      <c r="V1104" s="21">
        <f t="shared" ca="1" si="566"/>
        <v>-1553384.5925044823</v>
      </c>
      <c r="W1104" s="21">
        <f t="shared" ca="1" si="566"/>
        <v>-16110126.691094728</v>
      </c>
      <c r="X1104" s="21">
        <f t="shared" ca="1" si="566"/>
        <v>-893448.82895058393</v>
      </c>
      <c r="Y1104" s="21">
        <f t="shared" ca="1" si="566"/>
        <v>-16794.685251175688</v>
      </c>
      <c r="Z1104" s="21">
        <f t="shared" ca="1" si="566"/>
        <v>-910243.51420175959</v>
      </c>
      <c r="AA1104" s="21">
        <f t="shared" ca="1" si="566"/>
        <v>-12993.008527231646</v>
      </c>
      <c r="AB1104" s="21">
        <f t="shared" ca="1" si="566"/>
        <v>-121782.46309766216</v>
      </c>
      <c r="AC1104" s="21">
        <f t="shared" ca="1" si="566"/>
        <v>-29064.86482814838</v>
      </c>
    </row>
    <row r="1105" spans="1:29" hidden="1" outlineLevel="1">
      <c r="E1105" s="19"/>
      <c r="F1105" s="42"/>
      <c r="G1105" s="17" t="str">
        <f>$G$9</f>
        <v>BULKTRAN</v>
      </c>
      <c r="H1105" s="21">
        <f t="shared" ref="H1105:AC1105" ca="1" si="567">+H1096+H1062</f>
        <v>64689043.11458014</v>
      </c>
      <c r="I1105" s="21">
        <f t="shared" ca="1" si="567"/>
        <v>32092075.693275772</v>
      </c>
      <c r="J1105" s="21">
        <f t="shared" ca="1" si="567"/>
        <v>8012416.1982641257</v>
      </c>
      <c r="K1105" s="21">
        <f t="shared" ca="1" si="567"/>
        <v>101620.91608499076</v>
      </c>
      <c r="L1105" s="21">
        <f t="shared" ca="1" si="567"/>
        <v>5089.7639831212691</v>
      </c>
      <c r="M1105" s="21">
        <f t="shared" ca="1" si="567"/>
        <v>8119126.8783322386</v>
      </c>
      <c r="N1105" s="21">
        <f t="shared" ca="1" si="567"/>
        <v>3604271.4886875073</v>
      </c>
      <c r="O1105" s="21">
        <f t="shared" ca="1" si="567"/>
        <v>991304.55682599021</v>
      </c>
      <c r="P1105" s="21">
        <f t="shared" ca="1" si="567"/>
        <v>155061.85489911414</v>
      </c>
      <c r="Q1105" s="21">
        <f t="shared" ca="1" si="567"/>
        <v>0</v>
      </c>
      <c r="R1105" s="21">
        <f t="shared" ca="1" si="567"/>
        <v>4750637.9004126117</v>
      </c>
      <c r="S1105" s="21">
        <f t="shared" ca="1" si="567"/>
        <v>155777.92648830809</v>
      </c>
      <c r="T1105" s="21">
        <f t="shared" ca="1" si="567"/>
        <v>2834670.7297504456</v>
      </c>
      <c r="U1105" s="21">
        <f t="shared" ca="1" si="567"/>
        <v>13767936.775018804</v>
      </c>
      <c r="V1105" s="21">
        <f t="shared" ca="1" si="567"/>
        <v>1757986.7962449074</v>
      </c>
      <c r="W1105" s="21">
        <f t="shared" ca="1" si="567"/>
        <v>18516372.227502465</v>
      </c>
      <c r="X1105" s="21">
        <f t="shared" ca="1" si="567"/>
        <v>1006889.7365097518</v>
      </c>
      <c r="Y1105" s="21">
        <f t="shared" ca="1" si="567"/>
        <v>18927.10098146629</v>
      </c>
      <c r="Z1105" s="21">
        <f t="shared" ca="1" si="567"/>
        <v>1025816.8374912181</v>
      </c>
      <c r="AA1105" s="21">
        <f t="shared" ca="1" si="567"/>
        <v>14642.726598925141</v>
      </c>
      <c r="AB1105" s="21">
        <f t="shared" ca="1" si="567"/>
        <v>137615.62969377145</v>
      </c>
      <c r="AC1105" s="21">
        <f t="shared" ca="1" si="567"/>
        <v>32755.221273141888</v>
      </c>
    </row>
    <row r="1106" spans="1:29" hidden="1" outlineLevel="1">
      <c r="E1106" s="19"/>
      <c r="F1106" s="42"/>
      <c r="G1106" s="17" t="str">
        <f>$G$10</f>
        <v>SUBTRAN</v>
      </c>
      <c r="H1106" s="21">
        <f t="shared" ref="H1106:AC1106" ca="1" si="568">+H1097+H1063</f>
        <v>20504467.853174884</v>
      </c>
      <c r="I1106" s="21">
        <f t="shared" ca="1" si="568"/>
        <v>9901446.6770086326</v>
      </c>
      <c r="J1106" s="21">
        <f t="shared" ca="1" si="568"/>
        <v>2466514.1232430604</v>
      </c>
      <c r="K1106" s="21">
        <f t="shared" ca="1" si="568"/>
        <v>31347.665526551016</v>
      </c>
      <c r="L1106" s="21">
        <f t="shared" ca="1" si="568"/>
        <v>2022.0579201243002</v>
      </c>
      <c r="M1106" s="21">
        <f t="shared" ca="1" si="568"/>
        <v>2499883.8466897351</v>
      </c>
      <c r="N1106" s="21">
        <f t="shared" ca="1" si="568"/>
        <v>1098151.1016418554</v>
      </c>
      <c r="O1106" s="21">
        <f t="shared" ca="1" si="568"/>
        <v>302489.76998161105</v>
      </c>
      <c r="P1106" s="21">
        <f t="shared" ca="1" si="568"/>
        <v>59799.563325129435</v>
      </c>
      <c r="Q1106" s="21">
        <f t="shared" ca="1" si="568"/>
        <v>0</v>
      </c>
      <c r="R1106" s="21">
        <f t="shared" ca="1" si="568"/>
        <v>1460440.4349485962</v>
      </c>
      <c r="S1106" s="21">
        <f t="shared" ca="1" si="568"/>
        <v>46528.519011864533</v>
      </c>
      <c r="T1106" s="21">
        <f t="shared" ca="1" si="568"/>
        <v>871653.43447743007</v>
      </c>
      <c r="U1106" s="21">
        <f t="shared" ca="1" si="568"/>
        <v>5400090.5687108869</v>
      </c>
      <c r="V1106" s="21">
        <f t="shared" ca="1" si="568"/>
        <v>0</v>
      </c>
      <c r="W1106" s="21">
        <f t="shared" ca="1" si="568"/>
        <v>6318272.5222001802</v>
      </c>
      <c r="X1106" s="21">
        <f t="shared" ca="1" si="568"/>
        <v>307677.59516773879</v>
      </c>
      <c r="Y1106" s="21">
        <f t="shared" ca="1" si="568"/>
        <v>5901.8178969257069</v>
      </c>
      <c r="Z1106" s="21">
        <f t="shared" ca="1" si="568"/>
        <v>313579.41306466446</v>
      </c>
      <c r="AA1106" s="21">
        <f t="shared" ca="1" si="568"/>
        <v>4488.9742066490817</v>
      </c>
      <c r="AB1106" s="21">
        <f t="shared" ca="1" si="568"/>
        <v>5136.5554971366928</v>
      </c>
      <c r="AC1106" s="21">
        <f t="shared" ca="1" si="568"/>
        <v>1219.4295592891804</v>
      </c>
    </row>
    <row r="1107" spans="1:29" hidden="1" outlineLevel="1">
      <c r="E1107" s="19"/>
      <c r="F1107" s="42"/>
      <c r="G1107" s="17" t="str">
        <f>$G$11</f>
        <v>DISTPRI</v>
      </c>
      <c r="H1107" s="21">
        <f t="shared" ref="H1107:AC1107" ca="1" si="569">+H1098+H1064</f>
        <v>1153815.0300381156</v>
      </c>
      <c r="I1107" s="21">
        <f t="shared" ca="1" si="569"/>
        <v>700131.74136632401</v>
      </c>
      <c r="J1107" s="21">
        <f t="shared" ca="1" si="569"/>
        <v>217572.9912573242</v>
      </c>
      <c r="K1107" s="21">
        <f t="shared" ca="1" si="569"/>
        <v>3024.4442940348408</v>
      </c>
      <c r="L1107" s="21">
        <f t="shared" ca="1" si="569"/>
        <v>0</v>
      </c>
      <c r="M1107" s="21">
        <f t="shared" ca="1" si="569"/>
        <v>220597.43555135906</v>
      </c>
      <c r="N1107" s="21">
        <f t="shared" ca="1" si="569"/>
        <v>88007.354719574258</v>
      </c>
      <c r="O1107" s="21">
        <f t="shared" ca="1" si="569"/>
        <v>34529.730430469826</v>
      </c>
      <c r="P1107" s="21">
        <f t="shared" ca="1" si="569"/>
        <v>0</v>
      </c>
      <c r="Q1107" s="21">
        <f t="shared" ca="1" si="569"/>
        <v>0</v>
      </c>
      <c r="R1107" s="21">
        <f t="shared" ca="1" si="569"/>
        <v>122537.08515004411</v>
      </c>
      <c r="S1107" s="21">
        <f t="shared" ca="1" si="569"/>
        <v>4836.2724633369526</v>
      </c>
      <c r="T1107" s="21">
        <f t="shared" ca="1" si="569"/>
        <v>84251.035059542701</v>
      </c>
      <c r="U1107" s="21">
        <f t="shared" ca="1" si="569"/>
        <v>0</v>
      </c>
      <c r="V1107" s="21">
        <f t="shared" ca="1" si="569"/>
        <v>0</v>
      </c>
      <c r="W1107" s="21">
        <f t="shared" ca="1" si="569"/>
        <v>89087.307522879652</v>
      </c>
      <c r="X1107" s="21">
        <f t="shared" ca="1" si="569"/>
        <v>20331.259311056772</v>
      </c>
      <c r="Y1107" s="21">
        <f t="shared" ca="1" si="569"/>
        <v>390.48088790266206</v>
      </c>
      <c r="Z1107" s="21">
        <f t="shared" ca="1" si="569"/>
        <v>20721.740198959433</v>
      </c>
      <c r="AA1107" s="21">
        <f t="shared" ca="1" si="569"/>
        <v>298.42624104759682</v>
      </c>
      <c r="AB1107" s="21">
        <f t="shared" ca="1" si="569"/>
        <v>359.76100633983856</v>
      </c>
      <c r="AC1107" s="21">
        <f t="shared" ca="1" si="569"/>
        <v>81.533001161828963</v>
      </c>
    </row>
    <row r="1108" spans="1:29" hidden="1" outlineLevel="1">
      <c r="E1108" s="19"/>
      <c r="F1108" s="42"/>
      <c r="G1108" s="17" t="str">
        <f>$G$12</f>
        <v>DISTSEC</v>
      </c>
      <c r="H1108" s="21">
        <f t="shared" ref="H1108:AC1108" ca="1" si="570">+H1099+H1065</f>
        <v>429494.86453338055</v>
      </c>
      <c r="I1108" s="21">
        <f t="shared" ca="1" si="570"/>
        <v>313354.93265473488</v>
      </c>
      <c r="J1108" s="21">
        <f t="shared" ca="1" si="570"/>
        <v>77209.202954756125</v>
      </c>
      <c r="K1108" s="21">
        <f t="shared" ca="1" si="570"/>
        <v>0</v>
      </c>
      <c r="L1108" s="21">
        <f t="shared" ca="1" si="570"/>
        <v>0</v>
      </c>
      <c r="M1108" s="21">
        <f t="shared" ca="1" si="570"/>
        <v>77209.202954756125</v>
      </c>
      <c r="N1108" s="21">
        <f t="shared" ca="1" si="570"/>
        <v>27598.791755508988</v>
      </c>
      <c r="O1108" s="21">
        <f t="shared" ca="1" si="570"/>
        <v>0</v>
      </c>
      <c r="P1108" s="21">
        <f t="shared" ca="1" si="570"/>
        <v>0</v>
      </c>
      <c r="Q1108" s="21">
        <f t="shared" ca="1" si="570"/>
        <v>0</v>
      </c>
      <c r="R1108" s="21">
        <f t="shared" ca="1" si="570"/>
        <v>27598.791755508988</v>
      </c>
      <c r="S1108" s="21">
        <f t="shared" ca="1" si="570"/>
        <v>1211.3051673862451</v>
      </c>
      <c r="T1108" s="21">
        <f t="shared" ca="1" si="570"/>
        <v>0</v>
      </c>
      <c r="U1108" s="21">
        <f t="shared" ca="1" si="570"/>
        <v>0</v>
      </c>
      <c r="V1108" s="21">
        <f t="shared" ca="1" si="570"/>
        <v>0</v>
      </c>
      <c r="W1108" s="21">
        <f t="shared" ca="1" si="570"/>
        <v>1211.3051673862451</v>
      </c>
      <c r="X1108" s="21">
        <f t="shared" ca="1" si="570"/>
        <v>6751.7827005314921</v>
      </c>
      <c r="Y1108" s="21">
        <f t="shared" ca="1" si="570"/>
        <v>0</v>
      </c>
      <c r="Z1108" s="21">
        <f t="shared" ca="1" si="570"/>
        <v>6751.7827005314921</v>
      </c>
      <c r="AA1108" s="21">
        <f t="shared" ca="1" si="570"/>
        <v>86.907340484935276</v>
      </c>
      <c r="AB1108" s="21">
        <f t="shared" ca="1" si="570"/>
        <v>2692.2135781157758</v>
      </c>
      <c r="AC1108" s="21">
        <f t="shared" ca="1" si="570"/>
        <v>589.7283818620607</v>
      </c>
    </row>
    <row r="1109" spans="1:29" hidden="1" outlineLevel="1">
      <c r="E1109" s="19"/>
      <c r="F1109" s="42"/>
      <c r="G1109" s="17" t="str">
        <f>$G$13</f>
        <v>ENERGY</v>
      </c>
      <c r="H1109" s="21">
        <f t="shared" ref="H1109:AC1109" ca="1" si="571">+H1100+H1066</f>
        <v>713123.89251260937</v>
      </c>
      <c r="I1109" s="21">
        <f t="shared" ca="1" si="571"/>
        <v>-9164.0185431872324</v>
      </c>
      <c r="J1109" s="21">
        <f t="shared" ca="1" si="571"/>
        <v>211540.47611233211</v>
      </c>
      <c r="K1109" s="21">
        <f t="shared" ca="1" si="571"/>
        <v>3456.6870454181412</v>
      </c>
      <c r="L1109" s="21">
        <f t="shared" ca="1" si="571"/>
        <v>339.07731352090013</v>
      </c>
      <c r="M1109" s="21">
        <f t="shared" ca="1" si="571"/>
        <v>215336.24047127113</v>
      </c>
      <c r="N1109" s="21">
        <f t="shared" ca="1" si="571"/>
        <v>58699.30179540284</v>
      </c>
      <c r="O1109" s="21">
        <f t="shared" ca="1" si="571"/>
        <v>52978.374894925699</v>
      </c>
      <c r="P1109" s="21">
        <f t="shared" ca="1" si="571"/>
        <v>9740.9744920407684</v>
      </c>
      <c r="Q1109" s="21">
        <f t="shared" ca="1" si="571"/>
        <v>0</v>
      </c>
      <c r="R1109" s="21">
        <f t="shared" ca="1" si="571"/>
        <v>121418.65118236931</v>
      </c>
      <c r="S1109" s="21">
        <f t="shared" ca="1" si="571"/>
        <v>8391.86807111897</v>
      </c>
      <c r="T1109" s="21">
        <f t="shared" ca="1" si="571"/>
        <v>145869.88719682812</v>
      </c>
      <c r="U1109" s="21">
        <f t="shared" ca="1" si="571"/>
        <v>222291.28695273676</v>
      </c>
      <c r="V1109" s="21">
        <f t="shared" ca="1" si="571"/>
        <v>8288.8200690147696</v>
      </c>
      <c r="W1109" s="21">
        <f t="shared" ca="1" si="571"/>
        <v>384841.86228969868</v>
      </c>
      <c r="X1109" s="21">
        <f t="shared" ca="1" si="571"/>
        <v>0</v>
      </c>
      <c r="Y1109" s="21">
        <f t="shared" ca="1" si="571"/>
        <v>0</v>
      </c>
      <c r="Z1109" s="21">
        <f t="shared" ca="1" si="571"/>
        <v>0</v>
      </c>
      <c r="AA1109" s="21">
        <f t="shared" ca="1" si="571"/>
        <v>0</v>
      </c>
      <c r="AB1109" s="21">
        <f t="shared" ca="1" si="571"/>
        <v>691.15711245751629</v>
      </c>
      <c r="AC1109" s="21">
        <f t="shared" ca="1" si="571"/>
        <v>0</v>
      </c>
    </row>
    <row r="1110" spans="1:29" hidden="1" outlineLevel="1">
      <c r="E1110" s="19"/>
      <c r="F1110" s="42"/>
      <c r="G1110" s="17" t="str">
        <f>$G$14</f>
        <v>CUSTOMER</v>
      </c>
      <c r="H1110" s="21">
        <f t="shared" ref="H1110:AC1110" ca="1" si="572">+H1101+H1067</f>
        <v>5167388.6524785226</v>
      </c>
      <c r="I1110" s="21">
        <f t="shared" ca="1" si="572"/>
        <v>3926126.142671301</v>
      </c>
      <c r="J1110" s="21">
        <f t="shared" ca="1" si="572"/>
        <v>1116982.3384815811</v>
      </c>
      <c r="K1110" s="21">
        <f t="shared" ca="1" si="572"/>
        <v>7272.48971026044</v>
      </c>
      <c r="L1110" s="21">
        <f t="shared" ca="1" si="572"/>
        <v>661.60924930382009</v>
      </c>
      <c r="M1110" s="21">
        <f t="shared" ca="1" si="572"/>
        <v>1124916.4374411453</v>
      </c>
      <c r="N1110" s="21">
        <f t="shared" ca="1" si="572"/>
        <v>15028.487229613787</v>
      </c>
      <c r="O1110" s="21">
        <f t="shared" ca="1" si="572"/>
        <v>5597.0464247743203</v>
      </c>
      <c r="P1110" s="21">
        <f t="shared" ca="1" si="572"/>
        <v>1230.4188019544897</v>
      </c>
      <c r="Q1110" s="21">
        <f t="shared" ca="1" si="572"/>
        <v>0</v>
      </c>
      <c r="R1110" s="21">
        <f t="shared" ca="1" si="572"/>
        <v>21855.952456342595</v>
      </c>
      <c r="S1110" s="21">
        <f t="shared" ca="1" si="572"/>
        <v>189.42318083885974</v>
      </c>
      <c r="T1110" s="21">
        <f t="shared" ca="1" si="572"/>
        <v>3213.0520296247646</v>
      </c>
      <c r="U1110" s="21">
        <f t="shared" ca="1" si="572"/>
        <v>2195.040128583988</v>
      </c>
      <c r="V1110" s="21">
        <f t="shared" ca="1" si="572"/>
        <v>370.59951498041562</v>
      </c>
      <c r="W1110" s="21">
        <f t="shared" ca="1" si="572"/>
        <v>5968.1148540280283</v>
      </c>
      <c r="X1110" s="21">
        <f t="shared" ca="1" si="572"/>
        <v>4398.6245371688447</v>
      </c>
      <c r="Y1110" s="21">
        <f t="shared" ca="1" si="572"/>
        <v>37.748256487987263</v>
      </c>
      <c r="Z1110" s="21">
        <f t="shared" ca="1" si="572"/>
        <v>4436.3727936568321</v>
      </c>
      <c r="AA1110" s="21">
        <f t="shared" ca="1" si="572"/>
        <v>273.27997327933565</v>
      </c>
      <c r="AB1110" s="21">
        <f t="shared" ca="1" si="572"/>
        <v>73554.709811849782</v>
      </c>
      <c r="AC1110" s="21">
        <f t="shared" ca="1" si="572"/>
        <v>10257.642476919971</v>
      </c>
    </row>
    <row r="1111" spans="1:29" collapsed="1">
      <c r="B1111" s="40" t="s">
        <v>221</v>
      </c>
      <c r="E1111" s="21">
        <f>+E1102+E1068</f>
        <v>36027814</v>
      </c>
      <c r="F1111" s="42"/>
      <c r="G1111" s="17" t="str">
        <f>$G$15</f>
        <v>TOTAL</v>
      </c>
      <c r="H1111" s="21">
        <f t="shared" ref="H1111:AC1111" ca="1" si="573">+H1102+H1068</f>
        <v>36027813.999999985</v>
      </c>
      <c r="I1111" s="21">
        <f t="shared" ca="1" si="573"/>
        <v>18436154.250439785</v>
      </c>
      <c r="J1111" s="21">
        <f t="shared" ca="1" si="573"/>
        <v>5279470.4017215315</v>
      </c>
      <c r="K1111" s="21">
        <f t="shared" ca="1" si="573"/>
        <v>61646.973207486182</v>
      </c>
      <c r="L1111" s="21">
        <f t="shared" ca="1" si="573"/>
        <v>4093.504620389891</v>
      </c>
      <c r="M1111" s="21">
        <f t="shared" ca="1" si="573"/>
        <v>5345210.8795494083</v>
      </c>
      <c r="N1111" s="21">
        <f t="shared" ca="1" si="573"/>
        <v>1777007.8260926276</v>
      </c>
      <c r="O1111" s="21">
        <f t="shared" ca="1" si="573"/>
        <v>584453.85666720313</v>
      </c>
      <c r="P1111" s="21">
        <f t="shared" ca="1" si="573"/>
        <v>97394.347462412203</v>
      </c>
      <c r="Q1111" s="21">
        <f t="shared" ca="1" si="573"/>
        <v>0</v>
      </c>
      <c r="R1111" s="21">
        <f t="shared" ca="1" si="573"/>
        <v>2458856.0302222441</v>
      </c>
      <c r="S1111" s="21">
        <f t="shared" ca="1" si="573"/>
        <v>88420.000742732533</v>
      </c>
      <c r="T1111" s="21">
        <f t="shared" ca="1" si="573"/>
        <v>1574733.9366244068</v>
      </c>
      <c r="U1111" s="21">
        <f t="shared" ca="1" si="573"/>
        <v>7329211.0877503501</v>
      </c>
      <c r="V1111" s="21">
        <f t="shared" ca="1" si="573"/>
        <v>213261.62332442042</v>
      </c>
      <c r="W1111" s="21">
        <f t="shared" ca="1" si="573"/>
        <v>9205626.6484419107</v>
      </c>
      <c r="X1111" s="21">
        <f t="shared" ca="1" si="573"/>
        <v>452600.16927566408</v>
      </c>
      <c r="Y1111" s="21">
        <f t="shared" ca="1" si="573"/>
        <v>8462.4627716069572</v>
      </c>
      <c r="Z1111" s="21">
        <f t="shared" ca="1" si="573"/>
        <v>461062.63204727089</v>
      </c>
      <c r="AA1111" s="21">
        <f t="shared" ca="1" si="573"/>
        <v>6797.3058331544444</v>
      </c>
      <c r="AB1111" s="21">
        <f t="shared" ca="1" si="573"/>
        <v>98267.563602008871</v>
      </c>
      <c r="AC1111" s="21">
        <f t="shared" ca="1" si="573"/>
        <v>15838.68986422655</v>
      </c>
    </row>
    <row r="1112" spans="1:29">
      <c r="F1112" s="44"/>
      <c r="I1112" s="22"/>
      <c r="J1112" s="22"/>
      <c r="K1112" s="22"/>
      <c r="L1112" s="22"/>
      <c r="M1112" s="22"/>
      <c r="N1112" s="22"/>
      <c r="O1112" s="22"/>
      <c r="P1112" s="22"/>
      <c r="Q1112" s="22"/>
      <c r="R1112" s="22"/>
      <c r="S1112" s="22"/>
      <c r="T1112" s="22"/>
      <c r="U1112" s="22"/>
      <c r="V1112" s="22"/>
      <c r="W1112" s="22"/>
      <c r="X1112" s="22"/>
      <c r="Y1112" s="22"/>
      <c r="Z1112" s="22"/>
      <c r="AA1112" s="22"/>
      <c r="AB1112" s="22"/>
      <c r="AC1112" s="22"/>
    </row>
    <row r="1113" spans="1:29" hidden="1" outlineLevel="1">
      <c r="E1113" s="19"/>
      <c r="F1113" s="42"/>
      <c r="G1113" s="17" t="str">
        <f>$G$8</f>
        <v>PRODUCTION</v>
      </c>
      <c r="H1113" s="21">
        <f t="shared" ref="H1113:AC1113" ca="1" si="574">+H963+H1104</f>
        <v>176236705.66648078</v>
      </c>
      <c r="I1113" s="21">
        <f t="shared" ca="1" si="574"/>
        <v>81811443.385124832</v>
      </c>
      <c r="J1113" s="21">
        <f t="shared" ca="1" si="574"/>
        <v>24127063.728825152</v>
      </c>
      <c r="K1113" s="21">
        <f t="shared" ca="1" si="574"/>
        <v>289946.49432597373</v>
      </c>
      <c r="L1113" s="21">
        <f t="shared" ca="1" si="574"/>
        <v>14377.795240341839</v>
      </c>
      <c r="M1113" s="21">
        <f t="shared" ca="1" si="574"/>
        <v>24431388.018391468</v>
      </c>
      <c r="N1113" s="21">
        <f t="shared" ca="1" si="574"/>
        <v>12684516.23257825</v>
      </c>
      <c r="O1113" s="21">
        <f t="shared" ca="1" si="574"/>
        <v>3676329.8710568808</v>
      </c>
      <c r="P1113" s="21">
        <f t="shared" ca="1" si="574"/>
        <v>439943.13890662382</v>
      </c>
      <c r="Q1113" s="21">
        <f t="shared" ca="1" si="574"/>
        <v>0</v>
      </c>
      <c r="R1113" s="21">
        <f t="shared" ca="1" si="574"/>
        <v>16800789.242541753</v>
      </c>
      <c r="S1113" s="21">
        <f t="shared" ca="1" si="574"/>
        <v>491500.20967251499</v>
      </c>
      <c r="T1113" s="21">
        <f t="shared" ca="1" si="574"/>
        <v>10285152.639937995</v>
      </c>
      <c r="U1113" s="21">
        <f t="shared" ca="1" si="574"/>
        <v>32935340.590618961</v>
      </c>
      <c r="V1113" s="21">
        <f t="shared" ca="1" si="574"/>
        <v>5003857.4822482783</v>
      </c>
      <c r="W1113" s="21">
        <f t="shared" ca="1" si="574"/>
        <v>48715850.922477752</v>
      </c>
      <c r="X1113" s="21">
        <f t="shared" ca="1" si="574"/>
        <v>3801520.9593699928</v>
      </c>
      <c r="Y1113" s="21">
        <f t="shared" ca="1" si="574"/>
        <v>67148.951532751686</v>
      </c>
      <c r="Z1113" s="21">
        <f t="shared" ca="1" si="574"/>
        <v>3868669.9109027442</v>
      </c>
      <c r="AA1113" s="21">
        <f t="shared" ca="1" si="574"/>
        <v>52911.79393907632</v>
      </c>
      <c r="AB1113" s="21">
        <f t="shared" ca="1" si="574"/>
        <v>432957.18805762014</v>
      </c>
      <c r="AC1113" s="21">
        <f t="shared" ca="1" si="574"/>
        <v>122695.2050455695</v>
      </c>
    </row>
    <row r="1114" spans="1:29" hidden="1" outlineLevel="1">
      <c r="E1114" s="19"/>
      <c r="F1114" s="42"/>
      <c r="G1114" s="17" t="str">
        <f>$G$9</f>
        <v>BULKTRAN</v>
      </c>
      <c r="H1114" s="21">
        <f t="shared" ref="H1114:AC1114" ca="1" si="575">+H964+H1105</f>
        <v>34333948.799433693</v>
      </c>
      <c r="I1114" s="21">
        <f t="shared" ca="1" si="575"/>
        <v>9469714.8308773451</v>
      </c>
      <c r="J1114" s="21">
        <f t="shared" ca="1" si="575"/>
        <v>6757645.7301174933</v>
      </c>
      <c r="K1114" s="21">
        <f t="shared" ca="1" si="575"/>
        <v>95809.225402257187</v>
      </c>
      <c r="L1114" s="21">
        <f t="shared" ca="1" si="575"/>
        <v>5079.7838049180027</v>
      </c>
      <c r="M1114" s="21">
        <f t="shared" ca="1" si="575"/>
        <v>6858534.7393246694</v>
      </c>
      <c r="N1114" s="21">
        <f t="shared" ca="1" si="575"/>
        <v>4416998.1033543292</v>
      </c>
      <c r="O1114" s="21">
        <f t="shared" ca="1" si="575"/>
        <v>1272032.7764524319</v>
      </c>
      <c r="P1114" s="21">
        <f t="shared" ca="1" si="575"/>
        <v>52961.37026828216</v>
      </c>
      <c r="Q1114" s="21">
        <f t="shared" ca="1" si="575"/>
        <v>0</v>
      </c>
      <c r="R1114" s="21">
        <f t="shared" ca="1" si="575"/>
        <v>5741992.2500750432</v>
      </c>
      <c r="S1114" s="21">
        <f t="shared" ca="1" si="575"/>
        <v>165615.13525841176</v>
      </c>
      <c r="T1114" s="21">
        <f t="shared" ca="1" si="575"/>
        <v>3051888.2914936403</v>
      </c>
      <c r="U1114" s="21">
        <f t="shared" ca="1" si="575"/>
        <v>5908498.0242849542</v>
      </c>
      <c r="V1114" s="21">
        <f t="shared" ca="1" si="575"/>
        <v>1403044.2609946036</v>
      </c>
      <c r="W1114" s="21">
        <f t="shared" ca="1" si="575"/>
        <v>10529045.71203161</v>
      </c>
      <c r="X1114" s="21">
        <f t="shared" ca="1" si="575"/>
        <v>1471241.1281314339</v>
      </c>
      <c r="Y1114" s="21">
        <f t="shared" ca="1" si="575"/>
        <v>24470.596977517336</v>
      </c>
      <c r="Z1114" s="21">
        <f t="shared" ca="1" si="575"/>
        <v>1495711.7251089513</v>
      </c>
      <c r="AA1114" s="21">
        <f t="shared" ca="1" si="575"/>
        <v>26819.32511586968</v>
      </c>
      <c r="AB1114" s="21">
        <f t="shared" ca="1" si="575"/>
        <v>161206.74924795772</v>
      </c>
      <c r="AC1114" s="21">
        <f t="shared" ca="1" si="575"/>
        <v>50923.467652221101</v>
      </c>
    </row>
    <row r="1115" spans="1:29" hidden="1" outlineLevel="1">
      <c r="E1115" s="19"/>
      <c r="F1115" s="42"/>
      <c r="G1115" s="17" t="str">
        <f>$G$10</f>
        <v>SUBTRAN</v>
      </c>
      <c r="H1115" s="21">
        <f t="shared" ref="H1115:AC1115" ca="1" si="576">+H965+H1106</f>
        <v>10854923.353279339</v>
      </c>
      <c r="I1115" s="21">
        <f t="shared" ca="1" si="576"/>
        <v>3127942.1428034836</v>
      </c>
      <c r="J1115" s="21">
        <f t="shared" ca="1" si="576"/>
        <v>2090252.0744768903</v>
      </c>
      <c r="K1115" s="21">
        <f t="shared" ca="1" si="576"/>
        <v>29571.02947664267</v>
      </c>
      <c r="L1115" s="21">
        <f t="shared" ca="1" si="576"/>
        <v>2005.2315279140266</v>
      </c>
      <c r="M1115" s="21">
        <f t="shared" ca="1" si="576"/>
        <v>2121828.3354814462</v>
      </c>
      <c r="N1115" s="21">
        <f t="shared" ca="1" si="576"/>
        <v>1337493.0705243892</v>
      </c>
      <c r="O1115" s="21">
        <f t="shared" ca="1" si="576"/>
        <v>385240.72027186293</v>
      </c>
      <c r="P1115" s="21">
        <f t="shared" ca="1" si="576"/>
        <v>21611.473766096322</v>
      </c>
      <c r="Q1115" s="21">
        <f t="shared" ca="1" si="576"/>
        <v>0</v>
      </c>
      <c r="R1115" s="21">
        <f t="shared" ca="1" si="576"/>
        <v>1744345.2645623486</v>
      </c>
      <c r="S1115" s="21">
        <f t="shared" ca="1" si="576"/>
        <v>49341.728876853471</v>
      </c>
      <c r="T1115" s="21">
        <f t="shared" ca="1" si="576"/>
        <v>935601.28172363946</v>
      </c>
      <c r="U1115" s="21">
        <f t="shared" ca="1" si="576"/>
        <v>2407194.1092161988</v>
      </c>
      <c r="V1115" s="21">
        <f t="shared" ca="1" si="576"/>
        <v>0</v>
      </c>
      <c r="W1115" s="21">
        <f t="shared" ca="1" si="576"/>
        <v>3392137.1198166907</v>
      </c>
      <c r="X1115" s="21">
        <f t="shared" ca="1" si="576"/>
        <v>445126.69667965517</v>
      </c>
      <c r="Y1115" s="21">
        <f t="shared" ca="1" si="576"/>
        <v>7575.0480875288285</v>
      </c>
      <c r="Z1115" s="21">
        <f t="shared" ca="1" si="576"/>
        <v>452701.74476718396</v>
      </c>
      <c r="AA1115" s="21">
        <f t="shared" ca="1" si="576"/>
        <v>8106.8707166681634</v>
      </c>
      <c r="AB1115" s="21">
        <f t="shared" ca="1" si="576"/>
        <v>5987.0981088175513</v>
      </c>
      <c r="AC1115" s="21">
        <f t="shared" ca="1" si="576"/>
        <v>1874.7770226933605</v>
      </c>
    </row>
    <row r="1116" spans="1:29" hidden="1" outlineLevel="1">
      <c r="E1116" s="19"/>
      <c r="F1116" s="42"/>
      <c r="G1116" s="17" t="str">
        <f>$G$11</f>
        <v>DISTPRI</v>
      </c>
      <c r="H1116" s="21">
        <f t="shared" ref="H1116:AC1116" ca="1" si="577">+H966+H1107</f>
        <v>24717089.833728559</v>
      </c>
      <c r="I1116" s="21">
        <f t="shared" ca="1" si="577"/>
        <v>11624676.457901035</v>
      </c>
      <c r="J1116" s="21">
        <f t="shared" ca="1" si="577"/>
        <v>5320660.7094318923</v>
      </c>
      <c r="K1116" s="21">
        <f t="shared" ca="1" si="577"/>
        <v>69452.554846888786</v>
      </c>
      <c r="L1116" s="21">
        <f t="shared" ca="1" si="577"/>
        <v>0</v>
      </c>
      <c r="M1116" s="21">
        <f t="shared" ca="1" si="577"/>
        <v>5390113.2642787816</v>
      </c>
      <c r="N1116" s="21">
        <f t="shared" ca="1" si="577"/>
        <v>3180085.8211964052</v>
      </c>
      <c r="O1116" s="21">
        <f t="shared" ca="1" si="577"/>
        <v>931039.94880603114</v>
      </c>
      <c r="P1116" s="21">
        <f t="shared" ca="1" si="577"/>
        <v>0</v>
      </c>
      <c r="Q1116" s="21">
        <f t="shared" ca="1" si="577"/>
        <v>0</v>
      </c>
      <c r="R1116" s="21">
        <f t="shared" ca="1" si="577"/>
        <v>4111125.7700024368</v>
      </c>
      <c r="S1116" s="21">
        <f t="shared" ca="1" si="577"/>
        <v>117282.36039416961</v>
      </c>
      <c r="T1116" s="21">
        <f t="shared" ca="1" si="577"/>
        <v>2390681.5108158188</v>
      </c>
      <c r="U1116" s="21">
        <f t="shared" ca="1" si="577"/>
        <v>0</v>
      </c>
      <c r="V1116" s="21">
        <f t="shared" ca="1" si="577"/>
        <v>0</v>
      </c>
      <c r="W1116" s="21">
        <f t="shared" ca="1" si="577"/>
        <v>2507963.8712099879</v>
      </c>
      <c r="X1116" s="21">
        <f t="shared" ca="1" si="577"/>
        <v>1030390.3213612919</v>
      </c>
      <c r="Y1116" s="21">
        <f t="shared" ca="1" si="577"/>
        <v>17765.021611161112</v>
      </c>
      <c r="Z1116" s="21">
        <f t="shared" ca="1" si="577"/>
        <v>1048155.342972453</v>
      </c>
      <c r="AA1116" s="21">
        <f t="shared" ca="1" si="577"/>
        <v>17038.384099741361</v>
      </c>
      <c r="AB1116" s="21">
        <f t="shared" ca="1" si="577"/>
        <v>13745.543425950078</v>
      </c>
      <c r="AC1116" s="21">
        <f t="shared" ca="1" si="577"/>
        <v>4271.1998381742787</v>
      </c>
    </row>
    <row r="1117" spans="1:29" hidden="1" outlineLevel="1">
      <c r="E1117" s="19"/>
      <c r="F1117" s="42"/>
      <c r="G1117" s="17" t="str">
        <f>$G$12</f>
        <v>DISTSEC</v>
      </c>
      <c r="H1117" s="21">
        <f t="shared" ref="H1117:AC1117" ca="1" si="578">+H967+H1108</f>
        <v>7753297.3352756398</v>
      </c>
      <c r="I1117" s="21">
        <f t="shared" ca="1" si="578"/>
        <v>4736716.2749054898</v>
      </c>
      <c r="J1117" s="21">
        <f t="shared" ca="1" si="578"/>
        <v>1696875.2851363258</v>
      </c>
      <c r="K1117" s="21">
        <f t="shared" ca="1" si="578"/>
        <v>0</v>
      </c>
      <c r="L1117" s="21">
        <f t="shared" ca="1" si="578"/>
        <v>0</v>
      </c>
      <c r="M1117" s="21">
        <f t="shared" ca="1" si="578"/>
        <v>1696875.2851363258</v>
      </c>
      <c r="N1117" s="21">
        <f t="shared" ca="1" si="578"/>
        <v>880192.60845713108</v>
      </c>
      <c r="O1117" s="21">
        <f t="shared" ca="1" si="578"/>
        <v>0</v>
      </c>
      <c r="P1117" s="21">
        <f t="shared" ca="1" si="578"/>
        <v>0</v>
      </c>
      <c r="Q1117" s="21">
        <f t="shared" ca="1" si="578"/>
        <v>0</v>
      </c>
      <c r="R1117" s="21">
        <f t="shared" ca="1" si="578"/>
        <v>880192.60845713108</v>
      </c>
      <c r="S1117" s="21">
        <f t="shared" ca="1" si="578"/>
        <v>26704.502902720527</v>
      </c>
      <c r="T1117" s="21">
        <f t="shared" ca="1" si="578"/>
        <v>0</v>
      </c>
      <c r="U1117" s="21">
        <f t="shared" ca="1" si="578"/>
        <v>0</v>
      </c>
      <c r="V1117" s="21">
        <f t="shared" ca="1" si="578"/>
        <v>0</v>
      </c>
      <c r="W1117" s="21">
        <f t="shared" ca="1" si="578"/>
        <v>26704.502902720527</v>
      </c>
      <c r="X1117" s="21">
        <f t="shared" ca="1" si="578"/>
        <v>293043.31417158194</v>
      </c>
      <c r="Y1117" s="21">
        <f t="shared" ca="1" si="578"/>
        <v>0</v>
      </c>
      <c r="Z1117" s="21">
        <f t="shared" ca="1" si="578"/>
        <v>293043.31417158194</v>
      </c>
      <c r="AA1117" s="21">
        <f t="shared" ca="1" si="578"/>
        <v>4221.820679078759</v>
      </c>
      <c r="AB1117" s="21">
        <f t="shared" ca="1" si="578"/>
        <v>89132.790338832943</v>
      </c>
      <c r="AC1117" s="21">
        <f t="shared" ca="1" si="578"/>
        <v>26410.738684480326</v>
      </c>
    </row>
    <row r="1118" spans="1:29" hidden="1" outlineLevel="1">
      <c r="E1118" s="19"/>
      <c r="F1118" s="42"/>
      <c r="G1118" s="17" t="str">
        <f>$G$13</f>
        <v>ENERGY</v>
      </c>
      <c r="H1118" s="21">
        <f t="shared" ref="H1118:AC1118" ca="1" si="579">+H968+H1109</f>
        <v>228484581.56916302</v>
      </c>
      <c r="I1118" s="21">
        <f t="shared" ca="1" si="579"/>
        <v>86066893.97136049</v>
      </c>
      <c r="J1118" s="21">
        <f t="shared" ca="1" si="579"/>
        <v>26456574.855020404</v>
      </c>
      <c r="K1118" s="21">
        <f t="shared" ca="1" si="579"/>
        <v>307367.64526210562</v>
      </c>
      <c r="L1118" s="21">
        <f t="shared" ca="1" si="579"/>
        <v>15563.754774726276</v>
      </c>
      <c r="M1118" s="21">
        <f t="shared" ca="1" si="579"/>
        <v>26779506.255057234</v>
      </c>
      <c r="N1118" s="21">
        <f t="shared" ca="1" si="579"/>
        <v>13831874.374935979</v>
      </c>
      <c r="O1118" s="21">
        <f t="shared" ca="1" si="579"/>
        <v>3879236.0486685159</v>
      </c>
      <c r="P1118" s="21">
        <f t="shared" ca="1" si="579"/>
        <v>608679.34298339789</v>
      </c>
      <c r="Q1118" s="21">
        <f t="shared" ca="1" si="579"/>
        <v>0</v>
      </c>
      <c r="R1118" s="21">
        <f t="shared" ca="1" si="579"/>
        <v>18319789.766587894</v>
      </c>
      <c r="S1118" s="21">
        <f t="shared" ca="1" si="579"/>
        <v>660075.06594557327</v>
      </c>
      <c r="T1118" s="21">
        <f t="shared" ca="1" si="579"/>
        <v>14746235.404920531</v>
      </c>
      <c r="U1118" s="21">
        <f t="shared" ca="1" si="579"/>
        <v>66561298.63474831</v>
      </c>
      <c r="V1118" s="21">
        <f t="shared" ca="1" si="579"/>
        <v>9495873.1044786591</v>
      </c>
      <c r="W1118" s="21">
        <f t="shared" ca="1" si="579"/>
        <v>91463482.210093066</v>
      </c>
      <c r="X1118" s="21">
        <f t="shared" ca="1" si="579"/>
        <v>3894429.7683023005</v>
      </c>
      <c r="Y1118" s="21">
        <f t="shared" ca="1" si="579"/>
        <v>72570.205342164176</v>
      </c>
      <c r="Z1118" s="21">
        <f t="shared" ca="1" si="579"/>
        <v>3966999.9736444647</v>
      </c>
      <c r="AA1118" s="21">
        <f t="shared" ca="1" si="579"/>
        <v>62412.585638367818</v>
      </c>
      <c r="AB1118" s="21">
        <f t="shared" ca="1" si="579"/>
        <v>1461240.7358621922</v>
      </c>
      <c r="AC1118" s="21">
        <f t="shared" ca="1" si="579"/>
        <v>364256.07091925753</v>
      </c>
    </row>
    <row r="1119" spans="1:29" hidden="1" outlineLevel="1">
      <c r="E1119" s="19"/>
      <c r="F1119" s="42"/>
      <c r="G1119" s="17" t="str">
        <f>$G$14</f>
        <v>CUSTOMER</v>
      </c>
      <c r="H1119" s="21">
        <f t="shared" ref="H1119:AC1119" ca="1" si="580">+H969+H1110</f>
        <v>92917831.442638963</v>
      </c>
      <c r="I1119" s="21">
        <f t="shared" ca="1" si="580"/>
        <v>62605294.905497037</v>
      </c>
      <c r="J1119" s="21">
        <f t="shared" ca="1" si="580"/>
        <v>21884437.515211061</v>
      </c>
      <c r="K1119" s="21">
        <f t="shared" ca="1" si="580"/>
        <v>237022.07055095115</v>
      </c>
      <c r="L1119" s="21">
        <f t="shared" ca="1" si="580"/>
        <v>17746.638123185836</v>
      </c>
      <c r="M1119" s="21">
        <f t="shared" ca="1" si="580"/>
        <v>22139206.223885197</v>
      </c>
      <c r="N1119" s="21">
        <f t="shared" ca="1" si="580"/>
        <v>510351.47441539541</v>
      </c>
      <c r="O1119" s="21">
        <f t="shared" ca="1" si="580"/>
        <v>171605.10048064266</v>
      </c>
      <c r="P1119" s="21">
        <f t="shared" ca="1" si="580"/>
        <v>37383.091365853943</v>
      </c>
      <c r="Q1119" s="21">
        <f t="shared" ca="1" si="580"/>
        <v>0</v>
      </c>
      <c r="R1119" s="21">
        <f t="shared" ca="1" si="580"/>
        <v>719339.66626189218</v>
      </c>
      <c r="S1119" s="21">
        <f t="shared" ca="1" si="580"/>
        <v>4198.5053068477509</v>
      </c>
      <c r="T1119" s="21">
        <f t="shared" ca="1" si="580"/>
        <v>115777.51883072489</v>
      </c>
      <c r="U1119" s="21">
        <f t="shared" ca="1" si="580"/>
        <v>112067.64172777794</v>
      </c>
      <c r="V1119" s="21">
        <f t="shared" ca="1" si="580"/>
        <v>29851.733107999735</v>
      </c>
      <c r="W1119" s="21">
        <f t="shared" ca="1" si="580"/>
        <v>261895.39897335033</v>
      </c>
      <c r="X1119" s="21">
        <f t="shared" ca="1" si="580"/>
        <v>182930.55811568222</v>
      </c>
      <c r="Y1119" s="21">
        <f t="shared" ca="1" si="580"/>
        <v>1979.8509515600431</v>
      </c>
      <c r="Z1119" s="21">
        <f t="shared" ca="1" si="580"/>
        <v>184910.40906724226</v>
      </c>
      <c r="AA1119" s="21">
        <f t="shared" ca="1" si="580"/>
        <v>13902.844395949276</v>
      </c>
      <c r="AB1119" s="21">
        <f t="shared" ca="1" si="580"/>
        <v>6006490.8850398799</v>
      </c>
      <c r="AC1119" s="21">
        <f t="shared" ca="1" si="580"/>
        <v>986791.10951842892</v>
      </c>
    </row>
    <row r="1120" spans="1:29" ht="14" collapsed="1">
      <c r="A1120" s="62" t="s">
        <v>146</v>
      </c>
      <c r="E1120" s="21">
        <f>+E970+E1111</f>
        <v>575298378</v>
      </c>
      <c r="F1120" s="42"/>
      <c r="G1120" s="17" t="str">
        <f>$G$15</f>
        <v>TOTAL</v>
      </c>
      <c r="H1120" s="21">
        <f t="shared" ref="H1120:AC1120" ca="1" si="581">+H970+H1111</f>
        <v>575298377.99999988</v>
      </c>
      <c r="I1120" s="21">
        <f t="shared" ca="1" si="581"/>
        <v>259442681.96846965</v>
      </c>
      <c r="J1120" s="21">
        <f t="shared" ca="1" si="581"/>
        <v>88333509.898219228</v>
      </c>
      <c r="K1120" s="21">
        <f t="shared" ca="1" si="581"/>
        <v>1029169.0198648195</v>
      </c>
      <c r="L1120" s="21">
        <f t="shared" ca="1" si="581"/>
        <v>54773.203471085988</v>
      </c>
      <c r="M1120" s="21">
        <f t="shared" ca="1" si="581"/>
        <v>89417452.12155515</v>
      </c>
      <c r="N1120" s="21">
        <f t="shared" ca="1" si="581"/>
        <v>36841511.685461879</v>
      </c>
      <c r="O1120" s="21">
        <f t="shared" ca="1" si="581"/>
        <v>10315484.465736367</v>
      </c>
      <c r="P1120" s="21">
        <f t="shared" ca="1" si="581"/>
        <v>1160578.417290254</v>
      </c>
      <c r="Q1120" s="21">
        <f t="shared" ca="1" si="581"/>
        <v>0</v>
      </c>
      <c r="R1120" s="21">
        <f t="shared" ca="1" si="581"/>
        <v>48317574.568488501</v>
      </c>
      <c r="S1120" s="21">
        <f t="shared" ca="1" si="581"/>
        <v>1514717.5083570916</v>
      </c>
      <c r="T1120" s="21">
        <f t="shared" ca="1" si="581"/>
        <v>31525336.647722356</v>
      </c>
      <c r="U1120" s="21">
        <f t="shared" ca="1" si="581"/>
        <v>107924399.00059618</v>
      </c>
      <c r="V1120" s="21">
        <f t="shared" ca="1" si="581"/>
        <v>15932626.580829544</v>
      </c>
      <c r="W1120" s="21">
        <f t="shared" ca="1" si="581"/>
        <v>156897079.73750517</v>
      </c>
      <c r="X1120" s="21">
        <f t="shared" ca="1" si="581"/>
        <v>11118682.746131938</v>
      </c>
      <c r="Y1120" s="21">
        <f t="shared" ca="1" si="581"/>
        <v>191509.67450268322</v>
      </c>
      <c r="Z1120" s="21">
        <f t="shared" ca="1" si="581"/>
        <v>11310192.420634622</v>
      </c>
      <c r="AA1120" s="21">
        <f t="shared" ca="1" si="581"/>
        <v>185413.62458475135</v>
      </c>
      <c r="AB1120" s="21">
        <f t="shared" ca="1" si="581"/>
        <v>8170760.9900812525</v>
      </c>
      <c r="AC1120" s="21">
        <f t="shared" ca="1" si="581"/>
        <v>1557222.5686808249</v>
      </c>
    </row>
    <row r="1121" spans="1:29" s="64" customFormat="1" thickBot="1">
      <c r="F1121" s="70"/>
      <c r="I1121" s="65"/>
      <c r="J1121" s="65"/>
      <c r="K1121" s="65"/>
      <c r="L1121" s="65"/>
      <c r="M1121" s="65"/>
      <c r="N1121" s="65"/>
      <c r="O1121" s="65"/>
      <c r="P1121" s="65"/>
      <c r="Q1121" s="65"/>
      <c r="R1121" s="65"/>
      <c r="S1121" s="65"/>
      <c r="T1121" s="65"/>
      <c r="U1121" s="65"/>
      <c r="V1121" s="65"/>
      <c r="W1121" s="65"/>
      <c r="X1121" s="65"/>
      <c r="Y1121" s="65"/>
      <c r="Z1121" s="65"/>
      <c r="AA1121" s="65"/>
      <c r="AB1121" s="65"/>
      <c r="AC1121" s="65"/>
    </row>
    <row r="1122" spans="1:29" ht="17.5" thickTop="1">
      <c r="A1122" s="61" t="s">
        <v>17</v>
      </c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</row>
    <row r="1123" spans="1:29">
      <c r="B1123" s="40" t="s">
        <v>18</v>
      </c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</row>
    <row r="1124" spans="1:29">
      <c r="C1124" s="17" t="s">
        <v>7</v>
      </c>
      <c r="I1124" s="22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</row>
    <row r="1125" spans="1:29" hidden="1" outlineLevel="1">
      <c r="F1125" s="42" t="str">
        <f>F1132</f>
        <v>LABOR_PROD</v>
      </c>
      <c r="G1125" s="17" t="str">
        <f>$G$8</f>
        <v>PRODUCTION</v>
      </c>
      <c r="H1125" s="21">
        <f t="shared" ref="H1125:H1156" si="582">SUBTOTAL(9,I1125:AC1125)</f>
        <v>3553798.3695074925</v>
      </c>
      <c r="I1125" s="22">
        <f>VLOOKUP(CONCATENATE($F1125," ",$G1125),AllocFactorMatrix,(I$4+1),FALSE)*$E1132</f>
        <v>1762003.6886621865</v>
      </c>
      <c r="J1125" s="22">
        <f>VLOOKUP(CONCATENATE($F1125," ",$G1125),AllocFactorMatrix,(J$4+1),FALSE)*$E1132</f>
        <v>440620.51171262126</v>
      </c>
      <c r="K1125" s="22">
        <f>VLOOKUP(CONCATENATE($F1125," ",$G1125),AllocFactorMatrix,(K$4+1),FALSE)*$E1132</f>
        <v>5584.3528935613704</v>
      </c>
      <c r="L1125" s="22">
        <f>VLOOKUP(CONCATENATE($F1125," ",$G1125),AllocFactorMatrix,(L$4+1),FALSE)*$E1132</f>
        <v>279.49131142102692</v>
      </c>
      <c r="M1125" s="22">
        <f t="shared" ref="M1125:M1156" si="583">SUBTOTAL(9,J1125:L1125)</f>
        <v>446484.35591760365</v>
      </c>
      <c r="N1125" s="22">
        <f>VLOOKUP(CONCATENATE($F1125," ",$G1125),AllocFactorMatrix,(N$4+1),FALSE)*$E1132</f>
        <v>197683.393254222</v>
      </c>
      <c r="O1125" s="22">
        <f>VLOOKUP(CONCATENATE($F1125," ",$G1125),AllocFactorMatrix,(O$4+1),FALSE)*$E1132</f>
        <v>54180.439960670039</v>
      </c>
      <c r="P1125" s="22">
        <f>VLOOKUP(CONCATENATE($F1125," ",$G1125),AllocFactorMatrix,(P$4+1),FALSE)*$E1132</f>
        <v>8621.7771517324709</v>
      </c>
      <c r="Q1125" s="22">
        <f>VLOOKUP(CONCATENATE($F1125," ",$G1125),AllocFactorMatrix,(Q$4+1),FALSE)*$E1132</f>
        <v>0</v>
      </c>
      <c r="R1125" s="22">
        <f>SUBTOTAL(9,N1125:Q1125)</f>
        <v>260485.61036662452</v>
      </c>
      <c r="S1125" s="22">
        <f>VLOOKUP(CONCATENATE($F1125," ",$G1125),AllocFactorMatrix,(S$4+1),FALSE)*$E1132</f>
        <v>8545.3473848266694</v>
      </c>
      <c r="T1125" s="22">
        <f>VLOOKUP(CONCATENATE($F1125," ",$G1125),AllocFactorMatrix,(T$4+1),FALSE)*$E1132</f>
        <v>155510.74569895884</v>
      </c>
      <c r="U1125" s="22">
        <f>VLOOKUP(CONCATENATE($F1125," ",$G1125),AllocFactorMatrix,(U$4+1),FALSE)*$E1132</f>
        <v>757732.62072934455</v>
      </c>
      <c r="V1125" s="22">
        <f>VLOOKUP(CONCATENATE($F1125," ",$G1125),AllocFactorMatrix,(V$4+1),FALSE)*$E1132</f>
        <v>96550.625333710952</v>
      </c>
      <c r="W1125" s="22">
        <f>SUBTOTAL(9,S1125:V1125)</f>
        <v>1018339.339146841</v>
      </c>
      <c r="X1125" s="22">
        <f>VLOOKUP(CONCATENATE($F1125," ",$G1125),AllocFactorMatrix,(X$4+1),FALSE)*$E1132</f>
        <v>55287.830682063293</v>
      </c>
      <c r="Y1125" s="22">
        <f>VLOOKUP(CONCATENATE($F1125," ",$G1125),AllocFactorMatrix,(Y$4+1),FALSE)*$E1132</f>
        <v>1039.278002766182</v>
      </c>
      <c r="Z1125" s="22">
        <f t="shared" ref="Z1125:Z1156" si="584">SUBTOTAL(9,X1125:Y1125)</f>
        <v>56327.108684829473</v>
      </c>
      <c r="AA1125" s="22">
        <f>VLOOKUP(CONCATENATE($F1125," ",$G1125),AllocFactorMatrix,(AA$4+1),FALSE)*$E1132</f>
        <v>804.02506805895598</v>
      </c>
      <c r="AB1125" s="22">
        <f>VLOOKUP(CONCATENATE($F1125," ",$G1125),AllocFactorMatrix,(AB$4+1),FALSE)*$E1132</f>
        <v>7555.6682306759521</v>
      </c>
      <c r="AC1125" s="22">
        <f>VLOOKUP(CONCATENATE($F1125," ",$G1125),AllocFactorMatrix,(AC$4+1),FALSE)*$E1132</f>
        <v>1798.5734306722143</v>
      </c>
    </row>
    <row r="1126" spans="1:29" hidden="1" outlineLevel="1">
      <c r="F1126" s="42" t="str">
        <f>F1132</f>
        <v>LABOR_PROD</v>
      </c>
      <c r="G1126" s="17" t="str">
        <f>$G$9</f>
        <v>BULKTRAN</v>
      </c>
      <c r="H1126" s="21">
        <f t="shared" si="582"/>
        <v>0</v>
      </c>
      <c r="I1126" s="22">
        <f>VLOOKUP(CONCATENATE($F1126," ",$G1126),AllocFactorMatrix,(I$4+1),FALSE)*$E1132</f>
        <v>0</v>
      </c>
      <c r="J1126" s="22">
        <f>VLOOKUP(CONCATENATE($F1126," ",$G1126),AllocFactorMatrix,(J$4+1),FALSE)*$E1132</f>
        <v>0</v>
      </c>
      <c r="K1126" s="22">
        <f>VLOOKUP(CONCATENATE($F1126," ",$G1126),AllocFactorMatrix,(K$4+1),FALSE)*$E1132</f>
        <v>0</v>
      </c>
      <c r="L1126" s="22">
        <f>VLOOKUP(CONCATENATE($F1126," ",$G1126),AllocFactorMatrix,(L$4+1),FALSE)*$E1132</f>
        <v>0</v>
      </c>
      <c r="M1126" s="22">
        <f t="shared" si="583"/>
        <v>0</v>
      </c>
      <c r="N1126" s="22">
        <f>VLOOKUP(CONCATENATE($F1126," ",$G1126),AllocFactorMatrix,(N$4+1),FALSE)*$E1132</f>
        <v>0</v>
      </c>
      <c r="O1126" s="22">
        <f>VLOOKUP(CONCATENATE($F1126," ",$G1126),AllocFactorMatrix,(O$4+1),FALSE)*$E1132</f>
        <v>0</v>
      </c>
      <c r="P1126" s="22">
        <f>VLOOKUP(CONCATENATE($F1126," ",$G1126),AllocFactorMatrix,(P$4+1),FALSE)*$E1132</f>
        <v>0</v>
      </c>
      <c r="Q1126" s="22">
        <f>VLOOKUP(CONCATENATE($F1126," ",$G1126),AllocFactorMatrix,(Q$4+1),FALSE)*$E1132</f>
        <v>0</v>
      </c>
      <c r="R1126" s="22">
        <f t="shared" ref="R1126:R1156" si="585">SUBTOTAL(9,N1126:Q1126)</f>
        <v>0</v>
      </c>
      <c r="S1126" s="22">
        <f>VLOOKUP(CONCATENATE($F1126," ",$G1126),AllocFactorMatrix,(S$4+1),FALSE)*$E1132</f>
        <v>0</v>
      </c>
      <c r="T1126" s="22">
        <f>VLOOKUP(CONCATENATE($F1126," ",$G1126),AllocFactorMatrix,(T$4+1),FALSE)*$E1132</f>
        <v>0</v>
      </c>
      <c r="U1126" s="22">
        <f>VLOOKUP(CONCATENATE($F1126," ",$G1126),AllocFactorMatrix,(U$4+1),FALSE)*$E1132</f>
        <v>0</v>
      </c>
      <c r="V1126" s="22">
        <f>VLOOKUP(CONCATENATE($F1126," ",$G1126),AllocFactorMatrix,(V$4+1),FALSE)*$E1132</f>
        <v>0</v>
      </c>
      <c r="W1126" s="22">
        <f t="shared" ref="W1126:W1132" si="586">SUBTOTAL(9,S1126:V1126)</f>
        <v>0</v>
      </c>
      <c r="X1126" s="22">
        <f>VLOOKUP(CONCATENATE($F1126," ",$G1126),AllocFactorMatrix,(X$4+1),FALSE)*$E1132</f>
        <v>0</v>
      </c>
      <c r="Y1126" s="22">
        <f>VLOOKUP(CONCATENATE($F1126," ",$G1126),AllocFactorMatrix,(Y$4+1),FALSE)*$E1132</f>
        <v>0</v>
      </c>
      <c r="Z1126" s="22">
        <f t="shared" si="584"/>
        <v>0</v>
      </c>
      <c r="AA1126" s="22">
        <f>VLOOKUP(CONCATENATE($F1126," ",$G1126),AllocFactorMatrix,(AA$4+1),FALSE)*$E1132</f>
        <v>0</v>
      </c>
      <c r="AB1126" s="22">
        <f>VLOOKUP(CONCATENATE($F1126," ",$G1126),AllocFactorMatrix,(AB$4+1),FALSE)*$E1132</f>
        <v>0</v>
      </c>
      <c r="AC1126" s="22">
        <f>VLOOKUP(CONCATENATE($F1126," ",$G1126),AllocFactorMatrix,(AC$4+1),FALSE)*$E1132</f>
        <v>0</v>
      </c>
    </row>
    <row r="1127" spans="1:29" hidden="1" outlineLevel="1">
      <c r="F1127" s="42" t="str">
        <f>F1132</f>
        <v>LABOR_PROD</v>
      </c>
      <c r="G1127" s="17" t="str">
        <f>$G$10</f>
        <v>SUBTRAN</v>
      </c>
      <c r="H1127" s="21">
        <f t="shared" si="582"/>
        <v>0</v>
      </c>
      <c r="I1127" s="22">
        <f>VLOOKUP(CONCATENATE($F1127," ",$G1127),AllocFactorMatrix,(I$4+1),FALSE)*$E1132</f>
        <v>0</v>
      </c>
      <c r="J1127" s="22">
        <f>VLOOKUP(CONCATENATE($F1127," ",$G1127),AllocFactorMatrix,(J$4+1),FALSE)*$E1132</f>
        <v>0</v>
      </c>
      <c r="K1127" s="22">
        <f>VLOOKUP(CONCATENATE($F1127," ",$G1127),AllocFactorMatrix,(K$4+1),FALSE)*$E1132</f>
        <v>0</v>
      </c>
      <c r="L1127" s="22">
        <f>VLOOKUP(CONCATENATE($F1127," ",$G1127),AllocFactorMatrix,(L$4+1),FALSE)*$E1132</f>
        <v>0</v>
      </c>
      <c r="M1127" s="22">
        <f t="shared" si="583"/>
        <v>0</v>
      </c>
      <c r="N1127" s="22">
        <f>VLOOKUP(CONCATENATE($F1127," ",$G1127),AllocFactorMatrix,(N$4+1),FALSE)*$E1132</f>
        <v>0</v>
      </c>
      <c r="O1127" s="22">
        <f>VLOOKUP(CONCATENATE($F1127," ",$G1127),AllocFactorMatrix,(O$4+1),FALSE)*$E1132</f>
        <v>0</v>
      </c>
      <c r="P1127" s="22">
        <f>VLOOKUP(CONCATENATE($F1127," ",$G1127),AllocFactorMatrix,(P$4+1),FALSE)*$E1132</f>
        <v>0</v>
      </c>
      <c r="Q1127" s="22">
        <f>VLOOKUP(CONCATENATE($F1127," ",$G1127),AllocFactorMatrix,(Q$4+1),FALSE)*$E1132</f>
        <v>0</v>
      </c>
      <c r="R1127" s="22">
        <f t="shared" si="585"/>
        <v>0</v>
      </c>
      <c r="S1127" s="22">
        <f>VLOOKUP(CONCATENATE($F1127," ",$G1127),AllocFactorMatrix,(S$4+1),FALSE)*$E1132</f>
        <v>0</v>
      </c>
      <c r="T1127" s="22">
        <f>VLOOKUP(CONCATENATE($F1127," ",$G1127),AllocFactorMatrix,(T$4+1),FALSE)*$E1132</f>
        <v>0</v>
      </c>
      <c r="U1127" s="22">
        <f>VLOOKUP(CONCATENATE($F1127," ",$G1127),AllocFactorMatrix,(U$4+1),FALSE)*$E1132</f>
        <v>0</v>
      </c>
      <c r="V1127" s="22">
        <f>VLOOKUP(CONCATENATE($F1127," ",$G1127),AllocFactorMatrix,(V$4+1),FALSE)*$E1132</f>
        <v>0</v>
      </c>
      <c r="W1127" s="22">
        <f t="shared" si="586"/>
        <v>0</v>
      </c>
      <c r="X1127" s="22">
        <f>VLOOKUP(CONCATENATE($F1127," ",$G1127),AllocFactorMatrix,(X$4+1),FALSE)*$E1132</f>
        <v>0</v>
      </c>
      <c r="Y1127" s="22">
        <f>VLOOKUP(CONCATENATE($F1127," ",$G1127),AllocFactorMatrix,(Y$4+1),FALSE)*$E1132</f>
        <v>0</v>
      </c>
      <c r="Z1127" s="22">
        <f t="shared" si="584"/>
        <v>0</v>
      </c>
      <c r="AA1127" s="22">
        <f>VLOOKUP(CONCATENATE($F1127," ",$G1127),AllocFactorMatrix,(AA$4+1),FALSE)*$E1132</f>
        <v>0</v>
      </c>
      <c r="AB1127" s="22">
        <f>VLOOKUP(CONCATENATE($F1127," ",$G1127),AllocFactorMatrix,(AB$4+1),FALSE)*$E1132</f>
        <v>0</v>
      </c>
      <c r="AC1127" s="22">
        <f>VLOOKUP(CONCATENATE($F1127," ",$G1127),AllocFactorMatrix,(AC$4+1),FALSE)*$E1132</f>
        <v>0</v>
      </c>
    </row>
    <row r="1128" spans="1:29" hidden="1" outlineLevel="1">
      <c r="F1128" s="42" t="str">
        <f>F1132</f>
        <v>LABOR_PROD</v>
      </c>
      <c r="G1128" s="17" t="str">
        <f>$G$11</f>
        <v>DISTPRI</v>
      </c>
      <c r="H1128" s="21">
        <f t="shared" si="582"/>
        <v>0</v>
      </c>
      <c r="I1128" s="22">
        <f>VLOOKUP(CONCATENATE($F1128," ",$G1128),AllocFactorMatrix,(I$4+1),FALSE)*$E1132</f>
        <v>0</v>
      </c>
      <c r="J1128" s="22">
        <f>VLOOKUP(CONCATENATE($F1128," ",$G1128),AllocFactorMatrix,(J$4+1),FALSE)*$E1132</f>
        <v>0</v>
      </c>
      <c r="K1128" s="22">
        <f>VLOOKUP(CONCATENATE($F1128," ",$G1128),AllocFactorMatrix,(K$4+1),FALSE)*$E1132</f>
        <v>0</v>
      </c>
      <c r="L1128" s="22">
        <f>VLOOKUP(CONCATENATE($F1128," ",$G1128),AllocFactorMatrix,(L$4+1),FALSE)*$E1132</f>
        <v>0</v>
      </c>
      <c r="M1128" s="22">
        <f t="shared" si="583"/>
        <v>0</v>
      </c>
      <c r="N1128" s="22">
        <f>VLOOKUP(CONCATENATE($F1128," ",$G1128),AllocFactorMatrix,(N$4+1),FALSE)*$E1132</f>
        <v>0</v>
      </c>
      <c r="O1128" s="22">
        <f>VLOOKUP(CONCATENATE($F1128," ",$G1128),AllocFactorMatrix,(O$4+1),FALSE)*$E1132</f>
        <v>0</v>
      </c>
      <c r="P1128" s="22">
        <f>VLOOKUP(CONCATENATE($F1128," ",$G1128),AllocFactorMatrix,(P$4+1),FALSE)*$E1132</f>
        <v>0</v>
      </c>
      <c r="Q1128" s="22">
        <f>VLOOKUP(CONCATENATE($F1128," ",$G1128),AllocFactorMatrix,(Q$4+1),FALSE)*$E1132</f>
        <v>0</v>
      </c>
      <c r="R1128" s="22">
        <f t="shared" si="585"/>
        <v>0</v>
      </c>
      <c r="S1128" s="22">
        <f>VLOOKUP(CONCATENATE($F1128," ",$G1128),AllocFactorMatrix,(S$4+1),FALSE)*$E1132</f>
        <v>0</v>
      </c>
      <c r="T1128" s="22">
        <f>VLOOKUP(CONCATENATE($F1128," ",$G1128),AllocFactorMatrix,(T$4+1),FALSE)*$E1132</f>
        <v>0</v>
      </c>
      <c r="U1128" s="22">
        <f>VLOOKUP(CONCATENATE($F1128," ",$G1128),AllocFactorMatrix,(U$4+1),FALSE)*$E1132</f>
        <v>0</v>
      </c>
      <c r="V1128" s="22">
        <f>VLOOKUP(CONCATENATE($F1128," ",$G1128),AllocFactorMatrix,(V$4+1),FALSE)*$E1132</f>
        <v>0</v>
      </c>
      <c r="W1128" s="22">
        <f t="shared" si="586"/>
        <v>0</v>
      </c>
      <c r="X1128" s="22">
        <f>VLOOKUP(CONCATENATE($F1128," ",$G1128),AllocFactorMatrix,(X$4+1),FALSE)*$E1132</f>
        <v>0</v>
      </c>
      <c r="Y1128" s="22">
        <f>VLOOKUP(CONCATENATE($F1128," ",$G1128),AllocFactorMatrix,(Y$4+1),FALSE)*$E1132</f>
        <v>0</v>
      </c>
      <c r="Z1128" s="22">
        <f t="shared" si="584"/>
        <v>0</v>
      </c>
      <c r="AA1128" s="22">
        <f>VLOOKUP(CONCATENATE($F1128," ",$G1128),AllocFactorMatrix,(AA$4+1),FALSE)*$E1132</f>
        <v>0</v>
      </c>
      <c r="AB1128" s="22">
        <f>VLOOKUP(CONCATENATE($F1128," ",$G1128),AllocFactorMatrix,(AB$4+1),FALSE)*$E1132</f>
        <v>0</v>
      </c>
      <c r="AC1128" s="22">
        <f>VLOOKUP(CONCATENATE($F1128," ",$G1128),AllocFactorMatrix,(AC$4+1),FALSE)*$E1132</f>
        <v>0</v>
      </c>
    </row>
    <row r="1129" spans="1:29" hidden="1" outlineLevel="1">
      <c r="F1129" s="42" t="str">
        <f>F1132</f>
        <v>LABOR_PROD</v>
      </c>
      <c r="G1129" s="17" t="str">
        <f>$G$12</f>
        <v>DISTSEC</v>
      </c>
      <c r="H1129" s="21">
        <f t="shared" si="582"/>
        <v>0</v>
      </c>
      <c r="I1129" s="22">
        <f>VLOOKUP(CONCATENATE($F1129," ",$G1129),AllocFactorMatrix,(I$4+1),FALSE)*$E1132</f>
        <v>0</v>
      </c>
      <c r="J1129" s="22">
        <f>VLOOKUP(CONCATENATE($F1129," ",$G1129),AllocFactorMatrix,(J$4+1),FALSE)*$E1132</f>
        <v>0</v>
      </c>
      <c r="K1129" s="22">
        <f>VLOOKUP(CONCATENATE($F1129," ",$G1129),AllocFactorMatrix,(K$4+1),FALSE)*$E1132</f>
        <v>0</v>
      </c>
      <c r="L1129" s="22">
        <f>VLOOKUP(CONCATENATE($F1129," ",$G1129),AllocFactorMatrix,(L$4+1),FALSE)*$E1132</f>
        <v>0</v>
      </c>
      <c r="M1129" s="22">
        <f t="shared" si="583"/>
        <v>0</v>
      </c>
      <c r="N1129" s="22">
        <f>VLOOKUP(CONCATENATE($F1129," ",$G1129),AllocFactorMatrix,(N$4+1),FALSE)*$E1132</f>
        <v>0</v>
      </c>
      <c r="O1129" s="22">
        <f>VLOOKUP(CONCATENATE($F1129," ",$G1129),AllocFactorMatrix,(O$4+1),FALSE)*$E1132</f>
        <v>0</v>
      </c>
      <c r="P1129" s="22">
        <f>VLOOKUP(CONCATENATE($F1129," ",$G1129),AllocFactorMatrix,(P$4+1),FALSE)*$E1132</f>
        <v>0</v>
      </c>
      <c r="Q1129" s="22">
        <f>VLOOKUP(CONCATENATE($F1129," ",$G1129),AllocFactorMatrix,(Q$4+1),FALSE)*$E1132</f>
        <v>0</v>
      </c>
      <c r="R1129" s="22">
        <f t="shared" si="585"/>
        <v>0</v>
      </c>
      <c r="S1129" s="22">
        <f>VLOOKUP(CONCATENATE($F1129," ",$G1129),AllocFactorMatrix,(S$4+1),FALSE)*$E1132</f>
        <v>0</v>
      </c>
      <c r="T1129" s="22">
        <f>VLOOKUP(CONCATENATE($F1129," ",$G1129),AllocFactorMatrix,(T$4+1),FALSE)*$E1132</f>
        <v>0</v>
      </c>
      <c r="U1129" s="22">
        <f>VLOOKUP(CONCATENATE($F1129," ",$G1129),AllocFactorMatrix,(U$4+1),FALSE)*$E1132</f>
        <v>0</v>
      </c>
      <c r="V1129" s="22">
        <f>VLOOKUP(CONCATENATE($F1129," ",$G1129),AllocFactorMatrix,(V$4+1),FALSE)*$E1132</f>
        <v>0</v>
      </c>
      <c r="W1129" s="22">
        <f t="shared" si="586"/>
        <v>0</v>
      </c>
      <c r="X1129" s="22">
        <f>VLOOKUP(CONCATENATE($F1129," ",$G1129),AllocFactorMatrix,(X$4+1),FALSE)*$E1132</f>
        <v>0</v>
      </c>
      <c r="Y1129" s="22">
        <f>VLOOKUP(CONCATENATE($F1129," ",$G1129),AllocFactorMatrix,(Y$4+1),FALSE)*$E1132</f>
        <v>0</v>
      </c>
      <c r="Z1129" s="22">
        <f t="shared" si="584"/>
        <v>0</v>
      </c>
      <c r="AA1129" s="22">
        <f>VLOOKUP(CONCATENATE($F1129," ",$G1129),AllocFactorMatrix,(AA$4+1),FALSE)*$E1132</f>
        <v>0</v>
      </c>
      <c r="AB1129" s="22">
        <f>VLOOKUP(CONCATENATE($F1129," ",$G1129),AllocFactorMatrix,(AB$4+1),FALSE)*$E1132</f>
        <v>0</v>
      </c>
      <c r="AC1129" s="22">
        <f>VLOOKUP(CONCATENATE($F1129," ",$G1129),AllocFactorMatrix,(AC$4+1),FALSE)*$E1132</f>
        <v>0</v>
      </c>
    </row>
    <row r="1130" spans="1:29" hidden="1" outlineLevel="1">
      <c r="F1130" s="42" t="str">
        <f>F1132</f>
        <v>LABOR_PROD</v>
      </c>
      <c r="G1130" s="17" t="str">
        <f>$G$13</f>
        <v>ENERGY</v>
      </c>
      <c r="H1130" s="21">
        <f t="shared" si="582"/>
        <v>2077540.6304925089</v>
      </c>
      <c r="I1130" s="22">
        <f>VLOOKUP(CONCATENATE($F1130," ",$G1130),AllocFactorMatrix,(I$4+1),FALSE)*$E1132</f>
        <v>763327.15969536908</v>
      </c>
      <c r="J1130" s="22">
        <f>VLOOKUP(CONCATENATE($F1130," ",$G1130),AllocFactorMatrix,(J$4+1),FALSE)*$E1132</f>
        <v>241126.20639828313</v>
      </c>
      <c r="K1130" s="22">
        <f>VLOOKUP(CONCATENATE($F1130," ",$G1130),AllocFactorMatrix,(K$4+1),FALSE)*$E1132</f>
        <v>3011.318639584179</v>
      </c>
      <c r="L1130" s="22">
        <f>VLOOKUP(CONCATENATE($F1130," ",$G1130),AllocFactorMatrix,(L$4+1),FALSE)*$E1132</f>
        <v>152.54656411512173</v>
      </c>
      <c r="M1130" s="22">
        <f t="shared" si="583"/>
        <v>244290.07160198243</v>
      </c>
      <c r="N1130" s="22">
        <f>VLOOKUP(CONCATENATE($F1130," ",$G1130),AllocFactorMatrix,(N$4+1),FALSE)*$E1132</f>
        <v>122165.2282239349</v>
      </c>
      <c r="O1130" s="22">
        <f>VLOOKUP(CONCATENATE($F1130," ",$G1130),AllocFactorMatrix,(O$4+1),FALSE)*$E1132</f>
        <v>32956.963241029225</v>
      </c>
      <c r="P1130" s="22">
        <f>VLOOKUP(CONCATENATE($F1130," ",$G1130),AllocFactorMatrix,(P$4+1),FALSE)*$E1132</f>
        <v>5135.6328229606825</v>
      </c>
      <c r="Q1130" s="22">
        <f>VLOOKUP(CONCATENATE($F1130," ",$G1130),AllocFactorMatrix,(Q$4+1),FALSE)*$E1132</f>
        <v>0</v>
      </c>
      <c r="R1130" s="22">
        <f t="shared" si="585"/>
        <v>160257.8242879248</v>
      </c>
      <c r="S1130" s="22">
        <f>VLOOKUP(CONCATENATE($F1130," ",$G1130),AllocFactorMatrix,(S$4+1),FALSE)*$E1132</f>
        <v>6152.4649072696147</v>
      </c>
      <c r="T1130" s="22">
        <f>VLOOKUP(CONCATENATE($F1130," ",$G1130),AllocFactorMatrix,(T$4+1),FALSE)*$E1132</f>
        <v>121611.49683959983</v>
      </c>
      <c r="U1130" s="22">
        <f>VLOOKUP(CONCATENATE($F1130," ",$G1130),AllocFactorMatrix,(U$4+1),FALSE)*$E1132</f>
        <v>639324.49541545741</v>
      </c>
      <c r="V1130" s="22">
        <f>VLOOKUP(CONCATENATE($F1130," ",$G1130),AllocFactorMatrix,(V$4+1),FALSE)*$E1132</f>
        <v>89398.557782152813</v>
      </c>
      <c r="W1130" s="22">
        <f t="shared" si="586"/>
        <v>856487.01494447968</v>
      </c>
      <c r="X1130" s="22">
        <f>VLOOKUP(CONCATENATE($F1130," ",$G1130),AllocFactorMatrix,(X$4+1),FALSE)*$E1132</f>
        <v>34347.685694002656</v>
      </c>
      <c r="Y1130" s="22">
        <f>VLOOKUP(CONCATENATE($F1130," ",$G1130),AllocFactorMatrix,(Y$4+1),FALSE)*$E1132</f>
        <v>649.48595624247673</v>
      </c>
      <c r="Z1130" s="22">
        <f t="shared" si="584"/>
        <v>34997.171650245131</v>
      </c>
      <c r="AA1130" s="22">
        <f>VLOOKUP(CONCATENATE($F1130," ",$G1130),AllocFactorMatrix,(AA$4+1),FALSE)*$E1132</f>
        <v>647.84606561592648</v>
      </c>
      <c r="AB1130" s="22">
        <f>VLOOKUP(CONCATENATE($F1130," ",$G1130),AllocFactorMatrix,(AB$4+1),FALSE)*$E1132</f>
        <v>14203.654439689801</v>
      </c>
      <c r="AC1130" s="22">
        <f>VLOOKUP(CONCATENATE($F1130," ",$G1130),AllocFactorMatrix,(AC$4+1),FALSE)*$E1132</f>
        <v>3329.8878072015045</v>
      </c>
    </row>
    <row r="1131" spans="1:29" hidden="1" outlineLevel="1">
      <c r="F1131" s="42" t="str">
        <f>F1132</f>
        <v>LABOR_PROD</v>
      </c>
      <c r="G1131" s="17" t="str">
        <f>$G$14</f>
        <v>CUSTOMER</v>
      </c>
      <c r="H1131" s="21">
        <f t="shared" si="582"/>
        <v>0</v>
      </c>
      <c r="I1131" s="22">
        <f>VLOOKUP(CONCATENATE($F1131," ",$G1131),AllocFactorMatrix,(I$4+1),FALSE)*$E1132</f>
        <v>0</v>
      </c>
      <c r="J1131" s="22">
        <f>VLOOKUP(CONCATENATE($F1131," ",$G1131),AllocFactorMatrix,(J$4+1),FALSE)*$E1132</f>
        <v>0</v>
      </c>
      <c r="K1131" s="22">
        <f>VLOOKUP(CONCATENATE($F1131," ",$G1131),AllocFactorMatrix,(K$4+1),FALSE)*$E1132</f>
        <v>0</v>
      </c>
      <c r="L1131" s="22">
        <f>VLOOKUP(CONCATENATE($F1131," ",$G1131),AllocFactorMatrix,(L$4+1),FALSE)*$E1132</f>
        <v>0</v>
      </c>
      <c r="M1131" s="22">
        <f t="shared" si="583"/>
        <v>0</v>
      </c>
      <c r="N1131" s="22">
        <f>VLOOKUP(CONCATENATE($F1131," ",$G1131),AllocFactorMatrix,(N$4+1),FALSE)*$E1132</f>
        <v>0</v>
      </c>
      <c r="O1131" s="22">
        <f>VLOOKUP(CONCATENATE($F1131," ",$G1131),AllocFactorMatrix,(O$4+1),FALSE)*$E1132</f>
        <v>0</v>
      </c>
      <c r="P1131" s="22">
        <f>VLOOKUP(CONCATENATE($F1131," ",$G1131),AllocFactorMatrix,(P$4+1),FALSE)*$E1132</f>
        <v>0</v>
      </c>
      <c r="Q1131" s="22">
        <f>VLOOKUP(CONCATENATE($F1131," ",$G1131),AllocFactorMatrix,(Q$4+1),FALSE)*$E1132</f>
        <v>0</v>
      </c>
      <c r="R1131" s="22">
        <f t="shared" si="585"/>
        <v>0</v>
      </c>
      <c r="S1131" s="22">
        <f>VLOOKUP(CONCATENATE($F1131," ",$G1131),AllocFactorMatrix,(S$4+1),FALSE)*$E1132</f>
        <v>0</v>
      </c>
      <c r="T1131" s="22">
        <f>VLOOKUP(CONCATENATE($F1131," ",$G1131),AllocFactorMatrix,(T$4+1),FALSE)*$E1132</f>
        <v>0</v>
      </c>
      <c r="U1131" s="22">
        <f>VLOOKUP(CONCATENATE($F1131," ",$G1131),AllocFactorMatrix,(U$4+1),FALSE)*$E1132</f>
        <v>0</v>
      </c>
      <c r="V1131" s="22">
        <f>VLOOKUP(CONCATENATE($F1131," ",$G1131),AllocFactorMatrix,(V$4+1),FALSE)*$E1132</f>
        <v>0</v>
      </c>
      <c r="W1131" s="22">
        <f t="shared" si="586"/>
        <v>0</v>
      </c>
      <c r="X1131" s="22">
        <f>VLOOKUP(CONCATENATE($F1131," ",$G1131),AllocFactorMatrix,(X$4+1),FALSE)*$E1132</f>
        <v>0</v>
      </c>
      <c r="Y1131" s="22">
        <f>VLOOKUP(CONCATENATE($F1131," ",$G1131),AllocFactorMatrix,(Y$4+1),FALSE)*$E1132</f>
        <v>0</v>
      </c>
      <c r="Z1131" s="22">
        <f t="shared" si="584"/>
        <v>0</v>
      </c>
      <c r="AA1131" s="22">
        <f>VLOOKUP(CONCATENATE($F1131," ",$G1131),AllocFactorMatrix,(AA$4+1),FALSE)*$E1132</f>
        <v>0</v>
      </c>
      <c r="AB1131" s="22">
        <f>VLOOKUP(CONCATENATE($F1131," ",$G1131),AllocFactorMatrix,(AB$4+1),FALSE)*$E1132</f>
        <v>0</v>
      </c>
      <c r="AC1131" s="22">
        <f>VLOOKUP(CONCATENATE($F1131," ",$G1131),AllocFactorMatrix,(AC$4+1),FALSE)*$E1132</f>
        <v>0</v>
      </c>
    </row>
    <row r="1132" spans="1:29" collapsed="1">
      <c r="D1132" s="17" t="s">
        <v>453</v>
      </c>
      <c r="E1132" s="19">
        <v>5631339</v>
      </c>
      <c r="F1132" s="42" t="s">
        <v>321</v>
      </c>
      <c r="G1132" s="17" t="str">
        <f>$G$15</f>
        <v>TOTAL</v>
      </c>
      <c r="H1132" s="21">
        <f t="shared" si="582"/>
        <v>5631339.0000000019</v>
      </c>
      <c r="I1132" s="22">
        <f>VLOOKUP(CONCATENATE($F1132," ",$G1132),AllocFactorMatrix,(I$4+1),FALSE)*$E1132</f>
        <v>2525330.8483575555</v>
      </c>
      <c r="J1132" s="22">
        <f>VLOOKUP(CONCATENATE($F1132," ",$G1132),AllocFactorMatrix,(J$4+1),FALSE)*$E1132</f>
        <v>681746.71811090445</v>
      </c>
      <c r="K1132" s="22">
        <f>VLOOKUP(CONCATENATE($F1132," ",$G1132),AllocFactorMatrix,(K$4+1),FALSE)*$E1132</f>
        <v>8595.6715331455489</v>
      </c>
      <c r="L1132" s="22">
        <f>VLOOKUP(CONCATENATE($F1132," ",$G1132),AllocFactorMatrix,(L$4+1),FALSE)*$E1132</f>
        <v>432.0378755361487</v>
      </c>
      <c r="M1132" s="22">
        <f t="shared" si="583"/>
        <v>690774.42751958617</v>
      </c>
      <c r="N1132" s="22">
        <f>VLOOKUP(CONCATENATE($F1132," ",$G1132),AllocFactorMatrix,(N$4+1),FALSE)*$E1132</f>
        <v>319848.62147815694</v>
      </c>
      <c r="O1132" s="22">
        <f>VLOOKUP(CONCATENATE($F1132," ",$G1132),AllocFactorMatrix,(O$4+1),FALSE)*$E1132</f>
        <v>87137.403201699271</v>
      </c>
      <c r="P1132" s="22">
        <f>VLOOKUP(CONCATENATE($F1132," ",$G1132),AllocFactorMatrix,(P$4+1),FALSE)*$E1132</f>
        <v>13757.409974693153</v>
      </c>
      <c r="Q1132" s="22">
        <f>VLOOKUP(CONCATENATE($F1132," ",$G1132),AllocFactorMatrix,(Q$4+1),FALSE)*$E1132</f>
        <v>0</v>
      </c>
      <c r="R1132" s="22">
        <f t="shared" si="585"/>
        <v>420743.43465454935</v>
      </c>
      <c r="S1132" s="22">
        <f>VLOOKUP(CONCATENATE($F1132," ",$G1132),AllocFactorMatrix,(S$4+1),FALSE)*$E1132</f>
        <v>14697.812292096283</v>
      </c>
      <c r="T1132" s="22">
        <f>VLOOKUP(CONCATENATE($F1132," ",$G1132),AllocFactorMatrix,(T$4+1),FALSE)*$E1132</f>
        <v>277122.24253855873</v>
      </c>
      <c r="U1132" s="22">
        <f>VLOOKUP(CONCATENATE($F1132," ",$G1132),AllocFactorMatrix,(U$4+1),FALSE)*$E1132</f>
        <v>1397057.116144802</v>
      </c>
      <c r="V1132" s="22">
        <f>VLOOKUP(CONCATENATE($F1132," ",$G1132),AllocFactorMatrix,(V$4+1),FALSE)*$E1132</f>
        <v>185949.18311586374</v>
      </c>
      <c r="W1132" s="22">
        <f t="shared" si="586"/>
        <v>1874826.3540913207</v>
      </c>
      <c r="X1132" s="22">
        <f>VLOOKUP(CONCATENATE($F1132," ",$G1132),AllocFactorMatrix,(X$4+1),FALSE)*$E1132</f>
        <v>89635.516376065934</v>
      </c>
      <c r="Y1132" s="22">
        <f>VLOOKUP(CONCATENATE($F1132," ",$G1132),AllocFactorMatrix,(Y$4+1),FALSE)*$E1132</f>
        <v>1688.763959008659</v>
      </c>
      <c r="Z1132" s="22">
        <f t="shared" si="584"/>
        <v>91324.280335074596</v>
      </c>
      <c r="AA1132" s="22">
        <f>VLOOKUP(CONCATENATE($F1132," ",$G1132),AllocFactorMatrix,(AA$4+1),FALSE)*$E1132</f>
        <v>1451.8711336748827</v>
      </c>
      <c r="AB1132" s="22">
        <f>VLOOKUP(CONCATENATE($F1132," ",$G1132),AllocFactorMatrix,(AB$4+1),FALSE)*$E1132</f>
        <v>21759.322670365756</v>
      </c>
      <c r="AC1132" s="22">
        <f>VLOOKUP(CONCATENATE($F1132," ",$G1132),AllocFactorMatrix,(AC$4+1),FALSE)*$E1132</f>
        <v>5128.4612378737183</v>
      </c>
    </row>
    <row r="1133" spans="1:29" hidden="1" outlineLevel="1">
      <c r="F1133" s="42" t="str">
        <f>F1140</f>
        <v>PROD_ENERGY</v>
      </c>
      <c r="G1133" s="17" t="str">
        <f>$G$8</f>
        <v>PRODUCTION</v>
      </c>
      <c r="H1133" s="21">
        <f t="shared" si="582"/>
        <v>0</v>
      </c>
      <c r="I1133" s="22">
        <f>VLOOKUP(CONCATENATE($F1133," ",$G1133),AllocFactorMatrix,(I$4+1),FALSE)*$E1140</f>
        <v>0</v>
      </c>
      <c r="J1133" s="22">
        <f>VLOOKUP(CONCATENATE($F1133," ",$G1133),AllocFactorMatrix,(J$4+1),FALSE)*$E1140</f>
        <v>0</v>
      </c>
      <c r="K1133" s="22">
        <f>VLOOKUP(CONCATENATE($F1133," ",$G1133),AllocFactorMatrix,(K$4+1),FALSE)*$E1140</f>
        <v>0</v>
      </c>
      <c r="L1133" s="22">
        <f>VLOOKUP(CONCATENATE($F1133," ",$G1133),AllocFactorMatrix,(L$4+1),FALSE)*$E1140</f>
        <v>0</v>
      </c>
      <c r="M1133" s="22">
        <f t="shared" si="583"/>
        <v>0</v>
      </c>
      <c r="N1133" s="22">
        <f>VLOOKUP(CONCATENATE($F1133," ",$G1133),AllocFactorMatrix,(N$4+1),FALSE)*$E1140</f>
        <v>0</v>
      </c>
      <c r="O1133" s="22">
        <f>VLOOKUP(CONCATENATE($F1133," ",$G1133),AllocFactorMatrix,(O$4+1),FALSE)*$E1140</f>
        <v>0</v>
      </c>
      <c r="P1133" s="22">
        <f>VLOOKUP(CONCATENATE($F1133," ",$G1133),AllocFactorMatrix,(P$4+1),FALSE)*$E1140</f>
        <v>0</v>
      </c>
      <c r="Q1133" s="22">
        <f>VLOOKUP(CONCATENATE($F1133," ",$G1133),AllocFactorMatrix,(Q$4+1),FALSE)*$E1140</f>
        <v>0</v>
      </c>
      <c r="R1133" s="22">
        <f t="shared" si="585"/>
        <v>0</v>
      </c>
      <c r="S1133" s="22">
        <f>VLOOKUP(CONCATENATE($F1133," ",$G1133),AllocFactorMatrix,(S$4+1),FALSE)*$E1140</f>
        <v>0</v>
      </c>
      <c r="T1133" s="22">
        <f>VLOOKUP(CONCATENATE($F1133," ",$G1133),AllocFactorMatrix,(T$4+1),FALSE)*$E1140</f>
        <v>0</v>
      </c>
      <c r="U1133" s="22">
        <f>VLOOKUP(CONCATENATE($F1133," ",$G1133),AllocFactorMatrix,(U$4+1),FALSE)*$E1140</f>
        <v>0</v>
      </c>
      <c r="V1133" s="22">
        <f>VLOOKUP(CONCATENATE($F1133," ",$G1133),AllocFactorMatrix,(V$4+1),FALSE)*$E1140</f>
        <v>0</v>
      </c>
      <c r="W1133" s="22">
        <f>SUBTOTAL(9,S1133:V1133)</f>
        <v>0</v>
      </c>
      <c r="X1133" s="22">
        <f>VLOOKUP(CONCATENATE($F1133," ",$G1133),AllocFactorMatrix,(X$4+1),FALSE)*$E1140</f>
        <v>0</v>
      </c>
      <c r="Y1133" s="22">
        <f>VLOOKUP(CONCATENATE($F1133," ",$G1133),AllocFactorMatrix,(Y$4+1),FALSE)*$E1140</f>
        <v>0</v>
      </c>
      <c r="Z1133" s="22">
        <f t="shared" si="584"/>
        <v>0</v>
      </c>
      <c r="AA1133" s="22">
        <f>VLOOKUP(CONCATENATE($F1133," ",$G1133),AllocFactorMatrix,(AA$4+1),FALSE)*$E1140</f>
        <v>0</v>
      </c>
      <c r="AB1133" s="22">
        <f>VLOOKUP(CONCATENATE($F1133," ",$G1133),AllocFactorMatrix,(AB$4+1),FALSE)*$E1140</f>
        <v>0</v>
      </c>
      <c r="AC1133" s="22">
        <f>VLOOKUP(CONCATENATE($F1133," ",$G1133),AllocFactorMatrix,(AC$4+1),FALSE)*$E1140</f>
        <v>0</v>
      </c>
    </row>
    <row r="1134" spans="1:29" hidden="1" outlineLevel="1">
      <c r="F1134" s="42" t="str">
        <f>F1140</f>
        <v>PROD_ENERGY</v>
      </c>
      <c r="G1134" s="17" t="str">
        <f>$G$9</f>
        <v>BULKTRAN</v>
      </c>
      <c r="H1134" s="21">
        <f t="shared" si="582"/>
        <v>0</v>
      </c>
      <c r="I1134" s="22">
        <f>VLOOKUP(CONCATENATE($F1134," ",$G1134),AllocFactorMatrix,(I$4+1),FALSE)*$E1140</f>
        <v>0</v>
      </c>
      <c r="J1134" s="22">
        <f>VLOOKUP(CONCATENATE($F1134," ",$G1134),AllocFactorMatrix,(J$4+1),FALSE)*$E1140</f>
        <v>0</v>
      </c>
      <c r="K1134" s="22">
        <f>VLOOKUP(CONCATENATE($F1134," ",$G1134),AllocFactorMatrix,(K$4+1),FALSE)*$E1140</f>
        <v>0</v>
      </c>
      <c r="L1134" s="22">
        <f>VLOOKUP(CONCATENATE($F1134," ",$G1134),AllocFactorMatrix,(L$4+1),FALSE)*$E1140</f>
        <v>0</v>
      </c>
      <c r="M1134" s="22">
        <f t="shared" si="583"/>
        <v>0</v>
      </c>
      <c r="N1134" s="22">
        <f>VLOOKUP(CONCATENATE($F1134," ",$G1134),AllocFactorMatrix,(N$4+1),FALSE)*$E1140</f>
        <v>0</v>
      </c>
      <c r="O1134" s="22">
        <f>VLOOKUP(CONCATENATE($F1134," ",$G1134),AllocFactorMatrix,(O$4+1),FALSE)*$E1140</f>
        <v>0</v>
      </c>
      <c r="P1134" s="22">
        <f>VLOOKUP(CONCATENATE($F1134," ",$G1134),AllocFactorMatrix,(P$4+1),FALSE)*$E1140</f>
        <v>0</v>
      </c>
      <c r="Q1134" s="22">
        <f>VLOOKUP(CONCATENATE($F1134," ",$G1134),AllocFactorMatrix,(Q$4+1),FALSE)*$E1140</f>
        <v>0</v>
      </c>
      <c r="R1134" s="22">
        <f t="shared" si="585"/>
        <v>0</v>
      </c>
      <c r="S1134" s="22">
        <f>VLOOKUP(CONCATENATE($F1134," ",$G1134),AllocFactorMatrix,(S$4+1),FALSE)*$E1140</f>
        <v>0</v>
      </c>
      <c r="T1134" s="22">
        <f>VLOOKUP(CONCATENATE($F1134," ",$G1134),AllocFactorMatrix,(T$4+1),FALSE)*$E1140</f>
        <v>0</v>
      </c>
      <c r="U1134" s="22">
        <f>VLOOKUP(CONCATENATE($F1134," ",$G1134),AllocFactorMatrix,(U$4+1),FALSE)*$E1140</f>
        <v>0</v>
      </c>
      <c r="V1134" s="22">
        <f>VLOOKUP(CONCATENATE($F1134," ",$G1134),AllocFactorMatrix,(V$4+1),FALSE)*$E1140</f>
        <v>0</v>
      </c>
      <c r="W1134" s="22">
        <f t="shared" ref="W1134:W1140" si="587">SUBTOTAL(9,S1134:V1134)</f>
        <v>0</v>
      </c>
      <c r="X1134" s="22">
        <f>VLOOKUP(CONCATENATE($F1134," ",$G1134),AllocFactorMatrix,(X$4+1),FALSE)*$E1140</f>
        <v>0</v>
      </c>
      <c r="Y1134" s="22">
        <f>VLOOKUP(CONCATENATE($F1134," ",$G1134),AllocFactorMatrix,(Y$4+1),FALSE)*$E1140</f>
        <v>0</v>
      </c>
      <c r="Z1134" s="22">
        <f t="shared" si="584"/>
        <v>0</v>
      </c>
      <c r="AA1134" s="22">
        <f>VLOOKUP(CONCATENATE($F1134," ",$G1134),AllocFactorMatrix,(AA$4+1),FALSE)*$E1140</f>
        <v>0</v>
      </c>
      <c r="AB1134" s="22">
        <f>VLOOKUP(CONCATENATE($F1134," ",$G1134),AllocFactorMatrix,(AB$4+1),FALSE)*$E1140</f>
        <v>0</v>
      </c>
      <c r="AC1134" s="22">
        <f>VLOOKUP(CONCATENATE($F1134," ",$G1134),AllocFactorMatrix,(AC$4+1),FALSE)*$E1140</f>
        <v>0</v>
      </c>
    </row>
    <row r="1135" spans="1:29" hidden="1" outlineLevel="1">
      <c r="F1135" s="42" t="str">
        <f>F1140</f>
        <v>PROD_ENERGY</v>
      </c>
      <c r="G1135" s="17" t="str">
        <f>$G$10</f>
        <v>SUBTRAN</v>
      </c>
      <c r="H1135" s="21">
        <f t="shared" si="582"/>
        <v>0</v>
      </c>
      <c r="I1135" s="22">
        <f>VLOOKUP(CONCATENATE($F1135," ",$G1135),AllocFactorMatrix,(I$4+1),FALSE)*$E1140</f>
        <v>0</v>
      </c>
      <c r="J1135" s="22">
        <f>VLOOKUP(CONCATENATE($F1135," ",$G1135),AllocFactorMatrix,(J$4+1),FALSE)*$E1140</f>
        <v>0</v>
      </c>
      <c r="K1135" s="22">
        <f>VLOOKUP(CONCATENATE($F1135," ",$G1135),AllocFactorMatrix,(K$4+1),FALSE)*$E1140</f>
        <v>0</v>
      </c>
      <c r="L1135" s="22">
        <f>VLOOKUP(CONCATENATE($F1135," ",$G1135),AllocFactorMatrix,(L$4+1),FALSE)*$E1140</f>
        <v>0</v>
      </c>
      <c r="M1135" s="22">
        <f t="shared" si="583"/>
        <v>0</v>
      </c>
      <c r="N1135" s="22">
        <f>VLOOKUP(CONCATENATE($F1135," ",$G1135),AllocFactorMatrix,(N$4+1),FALSE)*$E1140</f>
        <v>0</v>
      </c>
      <c r="O1135" s="22">
        <f>VLOOKUP(CONCATENATE($F1135," ",$G1135),AllocFactorMatrix,(O$4+1),FALSE)*$E1140</f>
        <v>0</v>
      </c>
      <c r="P1135" s="22">
        <f>VLOOKUP(CONCATENATE($F1135," ",$G1135),AllocFactorMatrix,(P$4+1),FALSE)*$E1140</f>
        <v>0</v>
      </c>
      <c r="Q1135" s="22">
        <f>VLOOKUP(CONCATENATE($F1135," ",$G1135),AllocFactorMatrix,(Q$4+1),FALSE)*$E1140</f>
        <v>0</v>
      </c>
      <c r="R1135" s="22">
        <f t="shared" si="585"/>
        <v>0</v>
      </c>
      <c r="S1135" s="22">
        <f>VLOOKUP(CONCATENATE($F1135," ",$G1135),AllocFactorMatrix,(S$4+1),FALSE)*$E1140</f>
        <v>0</v>
      </c>
      <c r="T1135" s="22">
        <f>VLOOKUP(CONCATENATE($F1135," ",$G1135),AllocFactorMatrix,(T$4+1),FALSE)*$E1140</f>
        <v>0</v>
      </c>
      <c r="U1135" s="22">
        <f>VLOOKUP(CONCATENATE($F1135," ",$G1135),AllocFactorMatrix,(U$4+1),FALSE)*$E1140</f>
        <v>0</v>
      </c>
      <c r="V1135" s="22">
        <f>VLOOKUP(CONCATENATE($F1135," ",$G1135),AllocFactorMatrix,(V$4+1),FALSE)*$E1140</f>
        <v>0</v>
      </c>
      <c r="W1135" s="22">
        <f t="shared" si="587"/>
        <v>0</v>
      </c>
      <c r="X1135" s="22">
        <f>VLOOKUP(CONCATENATE($F1135," ",$G1135),AllocFactorMatrix,(X$4+1),FALSE)*$E1140</f>
        <v>0</v>
      </c>
      <c r="Y1135" s="22">
        <f>VLOOKUP(CONCATENATE($F1135," ",$G1135),AllocFactorMatrix,(Y$4+1),FALSE)*$E1140</f>
        <v>0</v>
      </c>
      <c r="Z1135" s="22">
        <f t="shared" si="584"/>
        <v>0</v>
      </c>
      <c r="AA1135" s="22">
        <f>VLOOKUP(CONCATENATE($F1135," ",$G1135),AllocFactorMatrix,(AA$4+1),FALSE)*$E1140</f>
        <v>0</v>
      </c>
      <c r="AB1135" s="22">
        <f>VLOOKUP(CONCATENATE($F1135," ",$G1135),AllocFactorMatrix,(AB$4+1),FALSE)*$E1140</f>
        <v>0</v>
      </c>
      <c r="AC1135" s="22">
        <f>VLOOKUP(CONCATENATE($F1135," ",$G1135),AllocFactorMatrix,(AC$4+1),FALSE)*$E1140</f>
        <v>0</v>
      </c>
    </row>
    <row r="1136" spans="1:29" hidden="1" outlineLevel="1">
      <c r="F1136" s="42" t="str">
        <f>F1140</f>
        <v>PROD_ENERGY</v>
      </c>
      <c r="G1136" s="17" t="str">
        <f>$G$11</f>
        <v>DISTPRI</v>
      </c>
      <c r="H1136" s="21">
        <f t="shared" si="582"/>
        <v>0</v>
      </c>
      <c r="I1136" s="22">
        <f>VLOOKUP(CONCATENATE($F1136," ",$G1136),AllocFactorMatrix,(I$4+1),FALSE)*$E1140</f>
        <v>0</v>
      </c>
      <c r="J1136" s="22">
        <f>VLOOKUP(CONCATENATE($F1136," ",$G1136),AllocFactorMatrix,(J$4+1),FALSE)*$E1140</f>
        <v>0</v>
      </c>
      <c r="K1136" s="22">
        <f>VLOOKUP(CONCATENATE($F1136," ",$G1136),AllocFactorMatrix,(K$4+1),FALSE)*$E1140</f>
        <v>0</v>
      </c>
      <c r="L1136" s="22">
        <f>VLOOKUP(CONCATENATE($F1136," ",$G1136),AllocFactorMatrix,(L$4+1),FALSE)*$E1140</f>
        <v>0</v>
      </c>
      <c r="M1136" s="22">
        <f t="shared" si="583"/>
        <v>0</v>
      </c>
      <c r="N1136" s="22">
        <f>VLOOKUP(CONCATENATE($F1136," ",$G1136),AllocFactorMatrix,(N$4+1),FALSE)*$E1140</f>
        <v>0</v>
      </c>
      <c r="O1136" s="22">
        <f>VLOOKUP(CONCATENATE($F1136," ",$G1136),AllocFactorMatrix,(O$4+1),FALSE)*$E1140</f>
        <v>0</v>
      </c>
      <c r="P1136" s="22">
        <f>VLOOKUP(CONCATENATE($F1136," ",$G1136),AllocFactorMatrix,(P$4+1),FALSE)*$E1140</f>
        <v>0</v>
      </c>
      <c r="Q1136" s="22">
        <f>VLOOKUP(CONCATENATE($F1136," ",$G1136),AllocFactorMatrix,(Q$4+1),FALSE)*$E1140</f>
        <v>0</v>
      </c>
      <c r="R1136" s="22">
        <f t="shared" si="585"/>
        <v>0</v>
      </c>
      <c r="S1136" s="22">
        <f>VLOOKUP(CONCATENATE($F1136," ",$G1136),AllocFactorMatrix,(S$4+1),FALSE)*$E1140</f>
        <v>0</v>
      </c>
      <c r="T1136" s="22">
        <f>VLOOKUP(CONCATENATE($F1136," ",$G1136),AllocFactorMatrix,(T$4+1),FALSE)*$E1140</f>
        <v>0</v>
      </c>
      <c r="U1136" s="22">
        <f>VLOOKUP(CONCATENATE($F1136," ",$G1136),AllocFactorMatrix,(U$4+1),FALSE)*$E1140</f>
        <v>0</v>
      </c>
      <c r="V1136" s="22">
        <f>VLOOKUP(CONCATENATE($F1136," ",$G1136),AllocFactorMatrix,(V$4+1),FALSE)*$E1140</f>
        <v>0</v>
      </c>
      <c r="W1136" s="22">
        <f t="shared" si="587"/>
        <v>0</v>
      </c>
      <c r="X1136" s="22">
        <f>VLOOKUP(CONCATENATE($F1136," ",$G1136),AllocFactorMatrix,(X$4+1),FALSE)*$E1140</f>
        <v>0</v>
      </c>
      <c r="Y1136" s="22">
        <f>VLOOKUP(CONCATENATE($F1136," ",$G1136),AllocFactorMatrix,(Y$4+1),FALSE)*$E1140</f>
        <v>0</v>
      </c>
      <c r="Z1136" s="22">
        <f t="shared" si="584"/>
        <v>0</v>
      </c>
      <c r="AA1136" s="22">
        <f>VLOOKUP(CONCATENATE($F1136," ",$G1136),AllocFactorMatrix,(AA$4+1),FALSE)*$E1140</f>
        <v>0</v>
      </c>
      <c r="AB1136" s="22">
        <f>VLOOKUP(CONCATENATE($F1136," ",$G1136),AllocFactorMatrix,(AB$4+1),FALSE)*$E1140</f>
        <v>0</v>
      </c>
      <c r="AC1136" s="22">
        <f>VLOOKUP(CONCATENATE($F1136," ",$G1136),AllocFactorMatrix,(AC$4+1),FALSE)*$E1140</f>
        <v>0</v>
      </c>
    </row>
    <row r="1137" spans="4:29" hidden="1" outlineLevel="1">
      <c r="F1137" s="42" t="str">
        <f>F1140</f>
        <v>PROD_ENERGY</v>
      </c>
      <c r="G1137" s="17" t="str">
        <f>$G$12</f>
        <v>DISTSEC</v>
      </c>
      <c r="H1137" s="21">
        <f t="shared" si="582"/>
        <v>0</v>
      </c>
      <c r="I1137" s="22">
        <f>VLOOKUP(CONCATENATE($F1137," ",$G1137),AllocFactorMatrix,(I$4+1),FALSE)*$E1140</f>
        <v>0</v>
      </c>
      <c r="J1137" s="22">
        <f>VLOOKUP(CONCATENATE($F1137," ",$G1137),AllocFactorMatrix,(J$4+1),FALSE)*$E1140</f>
        <v>0</v>
      </c>
      <c r="K1137" s="22">
        <f>VLOOKUP(CONCATENATE($F1137," ",$G1137),AllocFactorMatrix,(K$4+1),FALSE)*$E1140</f>
        <v>0</v>
      </c>
      <c r="L1137" s="22">
        <f>VLOOKUP(CONCATENATE($F1137," ",$G1137),AllocFactorMatrix,(L$4+1),FALSE)*$E1140</f>
        <v>0</v>
      </c>
      <c r="M1137" s="22">
        <f t="shared" si="583"/>
        <v>0</v>
      </c>
      <c r="N1137" s="22">
        <f>VLOOKUP(CONCATENATE($F1137," ",$G1137),AllocFactorMatrix,(N$4+1),FALSE)*$E1140</f>
        <v>0</v>
      </c>
      <c r="O1137" s="22">
        <f>VLOOKUP(CONCATENATE($F1137," ",$G1137),AllocFactorMatrix,(O$4+1),FALSE)*$E1140</f>
        <v>0</v>
      </c>
      <c r="P1137" s="22">
        <f>VLOOKUP(CONCATENATE($F1137," ",$G1137),AllocFactorMatrix,(P$4+1),FALSE)*$E1140</f>
        <v>0</v>
      </c>
      <c r="Q1137" s="22">
        <f>VLOOKUP(CONCATENATE($F1137," ",$G1137),AllocFactorMatrix,(Q$4+1),FALSE)*$E1140</f>
        <v>0</v>
      </c>
      <c r="R1137" s="22">
        <f t="shared" si="585"/>
        <v>0</v>
      </c>
      <c r="S1137" s="22">
        <f>VLOOKUP(CONCATENATE($F1137," ",$G1137),AllocFactorMatrix,(S$4+1),FALSE)*$E1140</f>
        <v>0</v>
      </c>
      <c r="T1137" s="22">
        <f>VLOOKUP(CONCATENATE($F1137," ",$G1137),AllocFactorMatrix,(T$4+1),FALSE)*$E1140</f>
        <v>0</v>
      </c>
      <c r="U1137" s="22">
        <f>VLOOKUP(CONCATENATE($F1137," ",$G1137),AllocFactorMatrix,(U$4+1),FALSE)*$E1140</f>
        <v>0</v>
      </c>
      <c r="V1137" s="22">
        <f>VLOOKUP(CONCATENATE($F1137," ",$G1137),AllocFactorMatrix,(V$4+1),FALSE)*$E1140</f>
        <v>0</v>
      </c>
      <c r="W1137" s="22">
        <f t="shared" si="587"/>
        <v>0</v>
      </c>
      <c r="X1137" s="22">
        <f>VLOOKUP(CONCATENATE($F1137," ",$G1137),AllocFactorMatrix,(X$4+1),FALSE)*$E1140</f>
        <v>0</v>
      </c>
      <c r="Y1137" s="22">
        <f>VLOOKUP(CONCATENATE($F1137," ",$G1137),AllocFactorMatrix,(Y$4+1),FALSE)*$E1140</f>
        <v>0</v>
      </c>
      <c r="Z1137" s="22">
        <f t="shared" si="584"/>
        <v>0</v>
      </c>
      <c r="AA1137" s="22">
        <f>VLOOKUP(CONCATENATE($F1137," ",$G1137),AllocFactorMatrix,(AA$4+1),FALSE)*$E1140</f>
        <v>0</v>
      </c>
      <c r="AB1137" s="22">
        <f>VLOOKUP(CONCATENATE($F1137," ",$G1137),AllocFactorMatrix,(AB$4+1),FALSE)*$E1140</f>
        <v>0</v>
      </c>
      <c r="AC1137" s="22">
        <f>VLOOKUP(CONCATENATE($F1137," ",$G1137),AllocFactorMatrix,(AC$4+1),FALSE)*$E1140</f>
        <v>0</v>
      </c>
    </row>
    <row r="1138" spans="4:29" hidden="1" outlineLevel="1">
      <c r="F1138" s="42" t="str">
        <f>F1140</f>
        <v>PROD_ENERGY</v>
      </c>
      <c r="G1138" s="17" t="str">
        <f>$G$13</f>
        <v>ENERGY</v>
      </c>
      <c r="H1138" s="21">
        <f t="shared" si="582"/>
        <v>104685268</v>
      </c>
      <c r="I1138" s="22">
        <f>VLOOKUP(CONCATENATE($F1138," ",$G1138),AllocFactorMatrix,(I$4+1),FALSE)*$E1140</f>
        <v>38463319.133953594</v>
      </c>
      <c r="J1138" s="22">
        <f>VLOOKUP(CONCATENATE($F1138," ",$G1138),AllocFactorMatrix,(J$4+1),FALSE)*$E1140</f>
        <v>12150116.906567333</v>
      </c>
      <c r="K1138" s="22">
        <f>VLOOKUP(CONCATENATE($F1138," ",$G1138),AllocFactorMatrix,(K$4+1),FALSE)*$E1140</f>
        <v>151737.44098739154</v>
      </c>
      <c r="L1138" s="22">
        <f>VLOOKUP(CONCATENATE($F1138," ",$G1138),AllocFactorMatrix,(L$4+1),FALSE)*$E1140</f>
        <v>7686.674191823121</v>
      </c>
      <c r="M1138" s="22">
        <f t="shared" si="583"/>
        <v>12309541.021746548</v>
      </c>
      <c r="N1138" s="22">
        <f>VLOOKUP(CONCATENATE($F1138," ",$G1138),AllocFactorMatrix,(N$4+1),FALSE)*$E1140</f>
        <v>6155787.9875841523</v>
      </c>
      <c r="O1138" s="22">
        <f>VLOOKUP(CONCATENATE($F1138," ",$G1138),AllocFactorMatrix,(O$4+1),FALSE)*$E1140</f>
        <v>1660669.5814826973</v>
      </c>
      <c r="P1138" s="22">
        <f>VLOOKUP(CONCATENATE($F1138," ",$G1138),AllocFactorMatrix,(P$4+1),FALSE)*$E1140</f>
        <v>258779.58319100813</v>
      </c>
      <c r="Q1138" s="22">
        <f>VLOOKUP(CONCATENATE($F1138," ",$G1138),AllocFactorMatrix,(Q$4+1),FALSE)*$E1140</f>
        <v>0</v>
      </c>
      <c r="R1138" s="22">
        <f t="shared" si="585"/>
        <v>8075237.1522578578</v>
      </c>
      <c r="S1138" s="22">
        <f>VLOOKUP(CONCATENATE($F1138," ",$G1138),AllocFactorMatrix,(S$4+1),FALSE)*$E1140</f>
        <v>310016.77089965204</v>
      </c>
      <c r="T1138" s="22">
        <f>VLOOKUP(CONCATENATE($F1138," ",$G1138),AllocFactorMatrix,(T$4+1),FALSE)*$E1140</f>
        <v>6127885.9973567044</v>
      </c>
      <c r="U1138" s="22">
        <f>VLOOKUP(CONCATENATE($F1138," ",$G1138),AllocFactorMatrix,(U$4+1),FALSE)*$E1140</f>
        <v>32214944.51623109</v>
      </c>
      <c r="V1138" s="22">
        <f>VLOOKUP(CONCATENATE($F1138," ",$G1138),AllocFactorMatrix,(V$4+1),FALSE)*$E1140</f>
        <v>4504707.0766647514</v>
      </c>
      <c r="W1138" s="22">
        <f t="shared" si="587"/>
        <v>43157554.361152202</v>
      </c>
      <c r="X1138" s="22">
        <f>VLOOKUP(CONCATENATE($F1138," ",$G1138),AllocFactorMatrix,(X$4+1),FALSE)*$E1140</f>
        <v>1730746.744146239</v>
      </c>
      <c r="Y1138" s="22">
        <f>VLOOKUP(CONCATENATE($F1138," ",$G1138),AllocFactorMatrix,(Y$4+1),FALSE)*$E1140</f>
        <v>32726.970723726179</v>
      </c>
      <c r="Z1138" s="22">
        <f t="shared" si="584"/>
        <v>1763473.7148699651</v>
      </c>
      <c r="AA1138" s="22">
        <f>VLOOKUP(CONCATENATE($F1138," ",$G1138),AllocFactorMatrix,(AA$4+1),FALSE)*$E1140</f>
        <v>32644.338217188677</v>
      </c>
      <c r="AB1138" s="22">
        <f>VLOOKUP(CONCATENATE($F1138," ",$G1138),AllocFactorMatrix,(AB$4+1),FALSE)*$E1140</f>
        <v>715708.44380830426</v>
      </c>
      <c r="AC1138" s="22">
        <f>VLOOKUP(CONCATENATE($F1138," ",$G1138),AllocFactorMatrix,(AC$4+1),FALSE)*$E1140</f>
        <v>167789.83399433389</v>
      </c>
    </row>
    <row r="1139" spans="4:29" hidden="1" outlineLevel="1">
      <c r="F1139" s="42" t="str">
        <f>F1140</f>
        <v>PROD_ENERGY</v>
      </c>
      <c r="G1139" s="17" t="str">
        <f>$G$14</f>
        <v>CUSTOMER</v>
      </c>
      <c r="H1139" s="21">
        <f t="shared" si="582"/>
        <v>0</v>
      </c>
      <c r="I1139" s="22">
        <f>VLOOKUP(CONCATENATE($F1139," ",$G1139),AllocFactorMatrix,(I$4+1),FALSE)*$E1140</f>
        <v>0</v>
      </c>
      <c r="J1139" s="22">
        <f>VLOOKUP(CONCATENATE($F1139," ",$G1139),AllocFactorMatrix,(J$4+1),FALSE)*$E1140</f>
        <v>0</v>
      </c>
      <c r="K1139" s="22">
        <f>VLOOKUP(CONCATENATE($F1139," ",$G1139),AllocFactorMatrix,(K$4+1),FALSE)*$E1140</f>
        <v>0</v>
      </c>
      <c r="L1139" s="22">
        <f>VLOOKUP(CONCATENATE($F1139," ",$G1139),AllocFactorMatrix,(L$4+1),FALSE)*$E1140</f>
        <v>0</v>
      </c>
      <c r="M1139" s="22">
        <f t="shared" si="583"/>
        <v>0</v>
      </c>
      <c r="N1139" s="22">
        <f>VLOOKUP(CONCATENATE($F1139," ",$G1139),AllocFactorMatrix,(N$4+1),FALSE)*$E1140</f>
        <v>0</v>
      </c>
      <c r="O1139" s="22">
        <f>VLOOKUP(CONCATENATE($F1139," ",$G1139),AllocFactorMatrix,(O$4+1),FALSE)*$E1140</f>
        <v>0</v>
      </c>
      <c r="P1139" s="22">
        <f>VLOOKUP(CONCATENATE($F1139," ",$G1139),AllocFactorMatrix,(P$4+1),FALSE)*$E1140</f>
        <v>0</v>
      </c>
      <c r="Q1139" s="22">
        <f>VLOOKUP(CONCATENATE($F1139," ",$G1139),AllocFactorMatrix,(Q$4+1),FALSE)*$E1140</f>
        <v>0</v>
      </c>
      <c r="R1139" s="22">
        <f t="shared" si="585"/>
        <v>0</v>
      </c>
      <c r="S1139" s="22">
        <f>VLOOKUP(CONCATENATE($F1139," ",$G1139),AllocFactorMatrix,(S$4+1),FALSE)*$E1140</f>
        <v>0</v>
      </c>
      <c r="T1139" s="22">
        <f>VLOOKUP(CONCATENATE($F1139," ",$G1139),AllocFactorMatrix,(T$4+1),FALSE)*$E1140</f>
        <v>0</v>
      </c>
      <c r="U1139" s="22">
        <f>VLOOKUP(CONCATENATE($F1139," ",$G1139),AllocFactorMatrix,(U$4+1),FALSE)*$E1140</f>
        <v>0</v>
      </c>
      <c r="V1139" s="22">
        <f>VLOOKUP(CONCATENATE($F1139," ",$G1139),AllocFactorMatrix,(V$4+1),FALSE)*$E1140</f>
        <v>0</v>
      </c>
      <c r="W1139" s="22">
        <f t="shared" si="587"/>
        <v>0</v>
      </c>
      <c r="X1139" s="22">
        <f>VLOOKUP(CONCATENATE($F1139," ",$G1139),AllocFactorMatrix,(X$4+1),FALSE)*$E1140</f>
        <v>0</v>
      </c>
      <c r="Y1139" s="22">
        <f>VLOOKUP(CONCATENATE($F1139," ",$G1139),AllocFactorMatrix,(Y$4+1),FALSE)*$E1140</f>
        <v>0</v>
      </c>
      <c r="Z1139" s="22">
        <f t="shared" si="584"/>
        <v>0</v>
      </c>
      <c r="AA1139" s="22">
        <f>VLOOKUP(CONCATENATE($F1139," ",$G1139),AllocFactorMatrix,(AA$4+1),FALSE)*$E1140</f>
        <v>0</v>
      </c>
      <c r="AB1139" s="22">
        <f>VLOOKUP(CONCATENATE($F1139," ",$G1139),AllocFactorMatrix,(AB$4+1),FALSE)*$E1140</f>
        <v>0</v>
      </c>
      <c r="AC1139" s="22">
        <f>VLOOKUP(CONCATENATE($F1139," ",$G1139),AllocFactorMatrix,(AC$4+1),FALSE)*$E1140</f>
        <v>0</v>
      </c>
    </row>
    <row r="1140" spans="4:29" collapsed="1">
      <c r="D1140" s="17" t="s">
        <v>454</v>
      </c>
      <c r="E1140" s="19">
        <f>86047394+5859059+2692803+10086012</f>
        <v>104685268</v>
      </c>
      <c r="F1140" s="42" t="s">
        <v>31</v>
      </c>
      <c r="G1140" s="17" t="str">
        <f>$G$15</f>
        <v>TOTAL</v>
      </c>
      <c r="H1140" s="21">
        <f t="shared" si="582"/>
        <v>104685268</v>
      </c>
      <c r="I1140" s="22">
        <f>VLOOKUP(CONCATENATE($F1140," ",$G1140),AllocFactorMatrix,(I$4+1),FALSE)*$E1140</f>
        <v>38463319.133953594</v>
      </c>
      <c r="J1140" s="22">
        <f>VLOOKUP(CONCATENATE($F1140," ",$G1140),AllocFactorMatrix,(J$4+1),FALSE)*$E1140</f>
        <v>12150116.906567333</v>
      </c>
      <c r="K1140" s="22">
        <f>VLOOKUP(CONCATENATE($F1140," ",$G1140),AllocFactorMatrix,(K$4+1),FALSE)*$E1140</f>
        <v>151737.44098739154</v>
      </c>
      <c r="L1140" s="22">
        <f>VLOOKUP(CONCATENATE($F1140," ",$G1140),AllocFactorMatrix,(L$4+1),FALSE)*$E1140</f>
        <v>7686.674191823121</v>
      </c>
      <c r="M1140" s="22">
        <f t="shared" si="583"/>
        <v>12309541.021746548</v>
      </c>
      <c r="N1140" s="22">
        <f>VLOOKUP(CONCATENATE($F1140," ",$G1140),AllocFactorMatrix,(N$4+1),FALSE)*$E1140</f>
        <v>6155787.9875841523</v>
      </c>
      <c r="O1140" s="22">
        <f>VLOOKUP(CONCATENATE($F1140," ",$G1140),AllocFactorMatrix,(O$4+1),FALSE)*$E1140</f>
        <v>1660669.5814826973</v>
      </c>
      <c r="P1140" s="22">
        <f>VLOOKUP(CONCATENATE($F1140," ",$G1140),AllocFactorMatrix,(P$4+1),FALSE)*$E1140</f>
        <v>258779.58319100813</v>
      </c>
      <c r="Q1140" s="22">
        <f>VLOOKUP(CONCATENATE($F1140," ",$G1140),AllocFactorMatrix,(Q$4+1),FALSE)*$E1140</f>
        <v>0</v>
      </c>
      <c r="R1140" s="22">
        <f t="shared" si="585"/>
        <v>8075237.1522578578</v>
      </c>
      <c r="S1140" s="22">
        <f>VLOOKUP(CONCATENATE($F1140," ",$G1140),AllocFactorMatrix,(S$4+1),FALSE)*$E1140</f>
        <v>310016.77089965204</v>
      </c>
      <c r="T1140" s="22">
        <f>VLOOKUP(CONCATENATE($F1140," ",$G1140),AllocFactorMatrix,(T$4+1),FALSE)*$E1140</f>
        <v>6127885.9973567044</v>
      </c>
      <c r="U1140" s="22">
        <f>VLOOKUP(CONCATENATE($F1140," ",$G1140),AllocFactorMatrix,(U$4+1),FALSE)*$E1140</f>
        <v>32214944.51623109</v>
      </c>
      <c r="V1140" s="22">
        <f>VLOOKUP(CONCATENATE($F1140," ",$G1140),AllocFactorMatrix,(V$4+1),FALSE)*$E1140</f>
        <v>4504707.0766647514</v>
      </c>
      <c r="W1140" s="22">
        <f t="shared" si="587"/>
        <v>43157554.361152202</v>
      </c>
      <c r="X1140" s="22">
        <f>VLOOKUP(CONCATENATE($F1140," ",$G1140),AllocFactorMatrix,(X$4+1),FALSE)*$E1140</f>
        <v>1730746.744146239</v>
      </c>
      <c r="Y1140" s="22">
        <f>VLOOKUP(CONCATENATE($F1140," ",$G1140),AllocFactorMatrix,(Y$4+1),FALSE)*$E1140</f>
        <v>32726.970723726179</v>
      </c>
      <c r="Z1140" s="22">
        <f t="shared" si="584"/>
        <v>1763473.7148699651</v>
      </c>
      <c r="AA1140" s="22">
        <f>VLOOKUP(CONCATENATE($F1140," ",$G1140),AllocFactorMatrix,(AA$4+1),FALSE)*$E1140</f>
        <v>32644.338217188677</v>
      </c>
      <c r="AB1140" s="22">
        <f>VLOOKUP(CONCATENATE($F1140," ",$G1140),AllocFactorMatrix,(AB$4+1),FALSE)*$E1140</f>
        <v>715708.44380830426</v>
      </c>
      <c r="AC1140" s="22">
        <f>VLOOKUP(CONCATENATE($F1140," ",$G1140),AllocFactorMatrix,(AC$4+1),FALSE)*$E1140</f>
        <v>167789.83399433389</v>
      </c>
    </row>
    <row r="1141" spans="4:29" hidden="1" outlineLevel="1">
      <c r="F1141" s="42" t="str">
        <f>F1148</f>
        <v>PROD_ENERGY</v>
      </c>
      <c r="G1141" s="17" t="str">
        <f>$G$8</f>
        <v>PRODUCTION</v>
      </c>
      <c r="H1141" s="21">
        <f t="shared" si="582"/>
        <v>0</v>
      </c>
      <c r="I1141" s="22">
        <f>VLOOKUP(CONCATENATE($F1141," ",$G1141),AllocFactorMatrix,(I$4+1),FALSE)*$E1148</f>
        <v>0</v>
      </c>
      <c r="J1141" s="22">
        <f>VLOOKUP(CONCATENATE($F1141," ",$G1141),AllocFactorMatrix,(J$4+1),FALSE)*$E1148</f>
        <v>0</v>
      </c>
      <c r="K1141" s="22">
        <f>VLOOKUP(CONCATENATE($F1141," ",$G1141),AllocFactorMatrix,(K$4+1),FALSE)*$E1148</f>
        <v>0</v>
      </c>
      <c r="L1141" s="22">
        <f>VLOOKUP(CONCATENATE($F1141," ",$G1141),AllocFactorMatrix,(L$4+1),FALSE)*$E1148</f>
        <v>0</v>
      </c>
      <c r="M1141" s="22">
        <f t="shared" si="583"/>
        <v>0</v>
      </c>
      <c r="N1141" s="22">
        <f>VLOOKUP(CONCATENATE($F1141," ",$G1141),AllocFactorMatrix,(N$4+1),FALSE)*$E1148</f>
        <v>0</v>
      </c>
      <c r="O1141" s="22">
        <f>VLOOKUP(CONCATENATE($F1141," ",$G1141),AllocFactorMatrix,(O$4+1),FALSE)*$E1148</f>
        <v>0</v>
      </c>
      <c r="P1141" s="22">
        <f>VLOOKUP(CONCATENATE($F1141," ",$G1141),AllocFactorMatrix,(P$4+1),FALSE)*$E1148</f>
        <v>0</v>
      </c>
      <c r="Q1141" s="22">
        <f>VLOOKUP(CONCATENATE($F1141," ",$G1141),AllocFactorMatrix,(Q$4+1),FALSE)*$E1148</f>
        <v>0</v>
      </c>
      <c r="R1141" s="22">
        <f t="shared" si="585"/>
        <v>0</v>
      </c>
      <c r="S1141" s="22">
        <f>VLOOKUP(CONCATENATE($F1141," ",$G1141),AllocFactorMatrix,(S$4+1),FALSE)*$E1148</f>
        <v>0</v>
      </c>
      <c r="T1141" s="22">
        <f>VLOOKUP(CONCATENATE($F1141," ",$G1141),AllocFactorMatrix,(T$4+1),FALSE)*$E1148</f>
        <v>0</v>
      </c>
      <c r="U1141" s="22">
        <f>VLOOKUP(CONCATENATE($F1141," ",$G1141),AllocFactorMatrix,(U$4+1),FALSE)*$E1148</f>
        <v>0</v>
      </c>
      <c r="V1141" s="22">
        <f>VLOOKUP(CONCATENATE($F1141," ",$G1141),AllocFactorMatrix,(V$4+1),FALSE)*$E1148</f>
        <v>0</v>
      </c>
      <c r="W1141" s="22">
        <f>SUBTOTAL(9,S1141:V1141)</f>
        <v>0</v>
      </c>
      <c r="X1141" s="22">
        <f>VLOOKUP(CONCATENATE($F1141," ",$G1141),AllocFactorMatrix,(X$4+1),FALSE)*$E1148</f>
        <v>0</v>
      </c>
      <c r="Y1141" s="22">
        <f>VLOOKUP(CONCATENATE($F1141," ",$G1141),AllocFactorMatrix,(Y$4+1),FALSE)*$E1148</f>
        <v>0</v>
      </c>
      <c r="Z1141" s="22">
        <f t="shared" si="584"/>
        <v>0</v>
      </c>
      <c r="AA1141" s="22">
        <f>VLOOKUP(CONCATENATE($F1141," ",$G1141),AllocFactorMatrix,(AA$4+1),FALSE)*$E1148</f>
        <v>0</v>
      </c>
      <c r="AB1141" s="22">
        <f>VLOOKUP(CONCATENATE($F1141," ",$G1141),AllocFactorMatrix,(AB$4+1),FALSE)*$E1148</f>
        <v>0</v>
      </c>
      <c r="AC1141" s="22">
        <f>VLOOKUP(CONCATENATE($F1141," ",$G1141),AllocFactorMatrix,(AC$4+1),FALSE)*$E1148</f>
        <v>0</v>
      </c>
    </row>
    <row r="1142" spans="4:29" hidden="1" outlineLevel="1">
      <c r="F1142" s="42" t="str">
        <f>F1148</f>
        <v>PROD_ENERGY</v>
      </c>
      <c r="G1142" s="17" t="str">
        <f>$G$9</f>
        <v>BULKTRAN</v>
      </c>
      <c r="H1142" s="21">
        <f t="shared" si="582"/>
        <v>0</v>
      </c>
      <c r="I1142" s="22">
        <f>VLOOKUP(CONCATENATE($F1142," ",$G1142),AllocFactorMatrix,(I$4+1),FALSE)*$E1148</f>
        <v>0</v>
      </c>
      <c r="J1142" s="22">
        <f>VLOOKUP(CONCATENATE($F1142," ",$G1142),AllocFactorMatrix,(J$4+1),FALSE)*$E1148</f>
        <v>0</v>
      </c>
      <c r="K1142" s="22">
        <f>VLOOKUP(CONCATENATE($F1142," ",$G1142),AllocFactorMatrix,(K$4+1),FALSE)*$E1148</f>
        <v>0</v>
      </c>
      <c r="L1142" s="22">
        <f>VLOOKUP(CONCATENATE($F1142," ",$G1142),AllocFactorMatrix,(L$4+1),FALSE)*$E1148</f>
        <v>0</v>
      </c>
      <c r="M1142" s="22">
        <f t="shared" si="583"/>
        <v>0</v>
      </c>
      <c r="N1142" s="22">
        <f>VLOOKUP(CONCATENATE($F1142," ",$G1142),AllocFactorMatrix,(N$4+1),FALSE)*$E1148</f>
        <v>0</v>
      </c>
      <c r="O1142" s="22">
        <f>VLOOKUP(CONCATENATE($F1142," ",$G1142),AllocFactorMatrix,(O$4+1),FALSE)*$E1148</f>
        <v>0</v>
      </c>
      <c r="P1142" s="22">
        <f>VLOOKUP(CONCATENATE($F1142," ",$G1142),AllocFactorMatrix,(P$4+1),FALSE)*$E1148</f>
        <v>0</v>
      </c>
      <c r="Q1142" s="22">
        <f>VLOOKUP(CONCATENATE($F1142," ",$G1142),AllocFactorMatrix,(Q$4+1),FALSE)*$E1148</f>
        <v>0</v>
      </c>
      <c r="R1142" s="22">
        <f t="shared" si="585"/>
        <v>0</v>
      </c>
      <c r="S1142" s="22">
        <f>VLOOKUP(CONCATENATE($F1142," ",$G1142),AllocFactorMatrix,(S$4+1),FALSE)*$E1148</f>
        <v>0</v>
      </c>
      <c r="T1142" s="22">
        <f>VLOOKUP(CONCATENATE($F1142," ",$G1142),AllocFactorMatrix,(T$4+1),FALSE)*$E1148</f>
        <v>0</v>
      </c>
      <c r="U1142" s="22">
        <f>VLOOKUP(CONCATENATE($F1142," ",$G1142),AllocFactorMatrix,(U$4+1),FALSE)*$E1148</f>
        <v>0</v>
      </c>
      <c r="V1142" s="22">
        <f>VLOOKUP(CONCATENATE($F1142," ",$G1142),AllocFactorMatrix,(V$4+1),FALSE)*$E1148</f>
        <v>0</v>
      </c>
      <c r="W1142" s="22">
        <f t="shared" ref="W1142:W1148" si="588">SUBTOTAL(9,S1142:V1142)</f>
        <v>0</v>
      </c>
      <c r="X1142" s="22">
        <f>VLOOKUP(CONCATENATE($F1142," ",$G1142),AllocFactorMatrix,(X$4+1),FALSE)*$E1148</f>
        <v>0</v>
      </c>
      <c r="Y1142" s="22">
        <f>VLOOKUP(CONCATENATE($F1142," ",$G1142),AllocFactorMatrix,(Y$4+1),FALSE)*$E1148</f>
        <v>0</v>
      </c>
      <c r="Z1142" s="22">
        <f t="shared" si="584"/>
        <v>0</v>
      </c>
      <c r="AA1142" s="22">
        <f>VLOOKUP(CONCATENATE($F1142," ",$G1142),AllocFactorMatrix,(AA$4+1),FALSE)*$E1148</f>
        <v>0</v>
      </c>
      <c r="AB1142" s="22">
        <f>VLOOKUP(CONCATENATE($F1142," ",$G1142),AllocFactorMatrix,(AB$4+1),FALSE)*$E1148</f>
        <v>0</v>
      </c>
      <c r="AC1142" s="22">
        <f>VLOOKUP(CONCATENATE($F1142," ",$G1142),AllocFactorMatrix,(AC$4+1),FALSE)*$E1148</f>
        <v>0</v>
      </c>
    </row>
    <row r="1143" spans="4:29" hidden="1" outlineLevel="1">
      <c r="F1143" s="42" t="str">
        <f>F1148</f>
        <v>PROD_ENERGY</v>
      </c>
      <c r="G1143" s="17" t="str">
        <f>$G$10</f>
        <v>SUBTRAN</v>
      </c>
      <c r="H1143" s="21">
        <f t="shared" si="582"/>
        <v>0</v>
      </c>
      <c r="I1143" s="22">
        <f>VLOOKUP(CONCATENATE($F1143," ",$G1143),AllocFactorMatrix,(I$4+1),FALSE)*$E1148</f>
        <v>0</v>
      </c>
      <c r="J1143" s="22">
        <f>VLOOKUP(CONCATENATE($F1143," ",$G1143),AllocFactorMatrix,(J$4+1),FALSE)*$E1148</f>
        <v>0</v>
      </c>
      <c r="K1143" s="22">
        <f>VLOOKUP(CONCATENATE($F1143," ",$G1143),AllocFactorMatrix,(K$4+1),FALSE)*$E1148</f>
        <v>0</v>
      </c>
      <c r="L1143" s="22">
        <f>VLOOKUP(CONCATENATE($F1143," ",$G1143),AllocFactorMatrix,(L$4+1),FALSE)*$E1148</f>
        <v>0</v>
      </c>
      <c r="M1143" s="22">
        <f t="shared" si="583"/>
        <v>0</v>
      </c>
      <c r="N1143" s="22">
        <f>VLOOKUP(CONCATENATE($F1143," ",$G1143),AllocFactorMatrix,(N$4+1),FALSE)*$E1148</f>
        <v>0</v>
      </c>
      <c r="O1143" s="22">
        <f>VLOOKUP(CONCATENATE($F1143," ",$G1143),AllocFactorMatrix,(O$4+1),FALSE)*$E1148</f>
        <v>0</v>
      </c>
      <c r="P1143" s="22">
        <f>VLOOKUP(CONCATENATE($F1143," ",$G1143),AllocFactorMatrix,(P$4+1),FALSE)*$E1148</f>
        <v>0</v>
      </c>
      <c r="Q1143" s="22">
        <f>VLOOKUP(CONCATENATE($F1143," ",$G1143),AllocFactorMatrix,(Q$4+1),FALSE)*$E1148</f>
        <v>0</v>
      </c>
      <c r="R1143" s="22">
        <f t="shared" si="585"/>
        <v>0</v>
      </c>
      <c r="S1143" s="22">
        <f>VLOOKUP(CONCATENATE($F1143," ",$G1143),AllocFactorMatrix,(S$4+1),FALSE)*$E1148</f>
        <v>0</v>
      </c>
      <c r="T1143" s="22">
        <f>VLOOKUP(CONCATENATE($F1143," ",$G1143),AllocFactorMatrix,(T$4+1),FALSE)*$E1148</f>
        <v>0</v>
      </c>
      <c r="U1143" s="22">
        <f>VLOOKUP(CONCATENATE($F1143," ",$G1143),AllocFactorMatrix,(U$4+1),FALSE)*$E1148</f>
        <v>0</v>
      </c>
      <c r="V1143" s="22">
        <f>VLOOKUP(CONCATENATE($F1143," ",$G1143),AllocFactorMatrix,(V$4+1),FALSE)*$E1148</f>
        <v>0</v>
      </c>
      <c r="W1143" s="22">
        <f t="shared" si="588"/>
        <v>0</v>
      </c>
      <c r="X1143" s="22">
        <f>VLOOKUP(CONCATENATE($F1143," ",$G1143),AllocFactorMatrix,(X$4+1),FALSE)*$E1148</f>
        <v>0</v>
      </c>
      <c r="Y1143" s="22">
        <f>VLOOKUP(CONCATENATE($F1143," ",$G1143),AllocFactorMatrix,(Y$4+1),FALSE)*$E1148</f>
        <v>0</v>
      </c>
      <c r="Z1143" s="22">
        <f t="shared" si="584"/>
        <v>0</v>
      </c>
      <c r="AA1143" s="22">
        <f>VLOOKUP(CONCATENATE($F1143," ",$G1143),AllocFactorMatrix,(AA$4+1),FALSE)*$E1148</f>
        <v>0</v>
      </c>
      <c r="AB1143" s="22">
        <f>VLOOKUP(CONCATENATE($F1143," ",$G1143),AllocFactorMatrix,(AB$4+1),FALSE)*$E1148</f>
        <v>0</v>
      </c>
      <c r="AC1143" s="22">
        <f>VLOOKUP(CONCATENATE($F1143," ",$G1143),AllocFactorMatrix,(AC$4+1),FALSE)*$E1148</f>
        <v>0</v>
      </c>
    </row>
    <row r="1144" spans="4:29" hidden="1" outlineLevel="1">
      <c r="F1144" s="42" t="str">
        <f>F1148</f>
        <v>PROD_ENERGY</v>
      </c>
      <c r="G1144" s="17" t="str">
        <f>$G$11</f>
        <v>DISTPRI</v>
      </c>
      <c r="H1144" s="21">
        <f t="shared" si="582"/>
        <v>0</v>
      </c>
      <c r="I1144" s="22">
        <f>VLOOKUP(CONCATENATE($F1144," ",$G1144),AllocFactorMatrix,(I$4+1),FALSE)*$E1148</f>
        <v>0</v>
      </c>
      <c r="J1144" s="22">
        <f>VLOOKUP(CONCATENATE($F1144," ",$G1144),AllocFactorMatrix,(J$4+1),FALSE)*$E1148</f>
        <v>0</v>
      </c>
      <c r="K1144" s="22">
        <f>VLOOKUP(CONCATENATE($F1144," ",$G1144),AllocFactorMatrix,(K$4+1),FALSE)*$E1148</f>
        <v>0</v>
      </c>
      <c r="L1144" s="22">
        <f>VLOOKUP(CONCATENATE($F1144," ",$G1144),AllocFactorMatrix,(L$4+1),FALSE)*$E1148</f>
        <v>0</v>
      </c>
      <c r="M1144" s="22">
        <f t="shared" si="583"/>
        <v>0</v>
      </c>
      <c r="N1144" s="22">
        <f>VLOOKUP(CONCATENATE($F1144," ",$G1144),AllocFactorMatrix,(N$4+1),FALSE)*$E1148</f>
        <v>0</v>
      </c>
      <c r="O1144" s="22">
        <f>VLOOKUP(CONCATENATE($F1144," ",$G1144),AllocFactorMatrix,(O$4+1),FALSE)*$E1148</f>
        <v>0</v>
      </c>
      <c r="P1144" s="22">
        <f>VLOOKUP(CONCATENATE($F1144," ",$G1144),AllocFactorMatrix,(P$4+1),FALSE)*$E1148</f>
        <v>0</v>
      </c>
      <c r="Q1144" s="22">
        <f>VLOOKUP(CONCATENATE($F1144," ",$G1144),AllocFactorMatrix,(Q$4+1),FALSE)*$E1148</f>
        <v>0</v>
      </c>
      <c r="R1144" s="22">
        <f t="shared" si="585"/>
        <v>0</v>
      </c>
      <c r="S1144" s="22">
        <f>VLOOKUP(CONCATENATE($F1144," ",$G1144),AllocFactorMatrix,(S$4+1),FALSE)*$E1148</f>
        <v>0</v>
      </c>
      <c r="T1144" s="22">
        <f>VLOOKUP(CONCATENATE($F1144," ",$G1144),AllocFactorMatrix,(T$4+1),FALSE)*$E1148</f>
        <v>0</v>
      </c>
      <c r="U1144" s="22">
        <f>VLOOKUP(CONCATENATE($F1144," ",$G1144),AllocFactorMatrix,(U$4+1),FALSE)*$E1148</f>
        <v>0</v>
      </c>
      <c r="V1144" s="22">
        <f>VLOOKUP(CONCATENATE($F1144," ",$G1144),AllocFactorMatrix,(V$4+1),FALSE)*$E1148</f>
        <v>0</v>
      </c>
      <c r="W1144" s="22">
        <f t="shared" si="588"/>
        <v>0</v>
      </c>
      <c r="X1144" s="22">
        <f>VLOOKUP(CONCATENATE($F1144," ",$G1144),AllocFactorMatrix,(X$4+1),FALSE)*$E1148</f>
        <v>0</v>
      </c>
      <c r="Y1144" s="22">
        <f>VLOOKUP(CONCATENATE($F1144," ",$G1144),AllocFactorMatrix,(Y$4+1),FALSE)*$E1148</f>
        <v>0</v>
      </c>
      <c r="Z1144" s="22">
        <f t="shared" si="584"/>
        <v>0</v>
      </c>
      <c r="AA1144" s="22">
        <f>VLOOKUP(CONCATENATE($F1144," ",$G1144),AllocFactorMatrix,(AA$4+1),FALSE)*$E1148</f>
        <v>0</v>
      </c>
      <c r="AB1144" s="22">
        <f>VLOOKUP(CONCATENATE($F1144," ",$G1144),AllocFactorMatrix,(AB$4+1),FALSE)*$E1148</f>
        <v>0</v>
      </c>
      <c r="AC1144" s="22">
        <f>VLOOKUP(CONCATENATE($F1144," ",$G1144),AllocFactorMatrix,(AC$4+1),FALSE)*$E1148</f>
        <v>0</v>
      </c>
    </row>
    <row r="1145" spans="4:29" hidden="1" outlineLevel="1">
      <c r="F1145" s="42" t="str">
        <f>F1148</f>
        <v>PROD_ENERGY</v>
      </c>
      <c r="G1145" s="17" t="str">
        <f>$G$12</f>
        <v>DISTSEC</v>
      </c>
      <c r="H1145" s="21">
        <f t="shared" si="582"/>
        <v>0</v>
      </c>
      <c r="I1145" s="22">
        <f>VLOOKUP(CONCATENATE($F1145," ",$G1145),AllocFactorMatrix,(I$4+1),FALSE)*$E1148</f>
        <v>0</v>
      </c>
      <c r="J1145" s="22">
        <f>VLOOKUP(CONCATENATE($F1145," ",$G1145),AllocFactorMatrix,(J$4+1),FALSE)*$E1148</f>
        <v>0</v>
      </c>
      <c r="K1145" s="22">
        <f>VLOOKUP(CONCATENATE($F1145," ",$G1145),AllocFactorMatrix,(K$4+1),FALSE)*$E1148</f>
        <v>0</v>
      </c>
      <c r="L1145" s="22">
        <f>VLOOKUP(CONCATENATE($F1145," ",$G1145),AllocFactorMatrix,(L$4+1),FALSE)*$E1148</f>
        <v>0</v>
      </c>
      <c r="M1145" s="22">
        <f t="shared" si="583"/>
        <v>0</v>
      </c>
      <c r="N1145" s="22">
        <f>VLOOKUP(CONCATENATE($F1145," ",$G1145),AllocFactorMatrix,(N$4+1),FALSE)*$E1148</f>
        <v>0</v>
      </c>
      <c r="O1145" s="22">
        <f>VLOOKUP(CONCATENATE($F1145," ",$G1145),AllocFactorMatrix,(O$4+1),FALSE)*$E1148</f>
        <v>0</v>
      </c>
      <c r="P1145" s="22">
        <f>VLOOKUP(CONCATENATE($F1145," ",$G1145),AllocFactorMatrix,(P$4+1),FALSE)*$E1148</f>
        <v>0</v>
      </c>
      <c r="Q1145" s="22">
        <f>VLOOKUP(CONCATENATE($F1145," ",$G1145),AllocFactorMatrix,(Q$4+1),FALSE)*$E1148</f>
        <v>0</v>
      </c>
      <c r="R1145" s="22">
        <f t="shared" si="585"/>
        <v>0</v>
      </c>
      <c r="S1145" s="22">
        <f>VLOOKUP(CONCATENATE($F1145," ",$G1145),AllocFactorMatrix,(S$4+1),FALSE)*$E1148</f>
        <v>0</v>
      </c>
      <c r="T1145" s="22">
        <f>VLOOKUP(CONCATENATE($F1145," ",$G1145),AllocFactorMatrix,(T$4+1),FALSE)*$E1148</f>
        <v>0</v>
      </c>
      <c r="U1145" s="22">
        <f>VLOOKUP(CONCATENATE($F1145," ",$G1145),AllocFactorMatrix,(U$4+1),FALSE)*$E1148</f>
        <v>0</v>
      </c>
      <c r="V1145" s="22">
        <f>VLOOKUP(CONCATENATE($F1145," ",$G1145),AllocFactorMatrix,(V$4+1),FALSE)*$E1148</f>
        <v>0</v>
      </c>
      <c r="W1145" s="22">
        <f t="shared" si="588"/>
        <v>0</v>
      </c>
      <c r="X1145" s="22">
        <f>VLOOKUP(CONCATENATE($F1145," ",$G1145),AllocFactorMatrix,(X$4+1),FALSE)*$E1148</f>
        <v>0</v>
      </c>
      <c r="Y1145" s="22">
        <f>VLOOKUP(CONCATENATE($F1145," ",$G1145),AllocFactorMatrix,(Y$4+1),FALSE)*$E1148</f>
        <v>0</v>
      </c>
      <c r="Z1145" s="22">
        <f t="shared" si="584"/>
        <v>0</v>
      </c>
      <c r="AA1145" s="22">
        <f>VLOOKUP(CONCATENATE($F1145," ",$G1145),AllocFactorMatrix,(AA$4+1),FALSE)*$E1148</f>
        <v>0</v>
      </c>
      <c r="AB1145" s="22">
        <f>VLOOKUP(CONCATENATE($F1145," ",$G1145),AllocFactorMatrix,(AB$4+1),FALSE)*$E1148</f>
        <v>0</v>
      </c>
      <c r="AC1145" s="22">
        <f>VLOOKUP(CONCATENATE($F1145," ",$G1145),AllocFactorMatrix,(AC$4+1),FALSE)*$E1148</f>
        <v>0</v>
      </c>
    </row>
    <row r="1146" spans="4:29" hidden="1" outlineLevel="1">
      <c r="F1146" s="42" t="str">
        <f>F1148</f>
        <v>PROD_ENERGY</v>
      </c>
      <c r="G1146" s="17" t="str">
        <f>$G$13</f>
        <v>ENERGY</v>
      </c>
      <c r="H1146" s="21">
        <f t="shared" si="582"/>
        <v>5581780.9999999981</v>
      </c>
      <c r="I1146" s="22">
        <f>VLOOKUP(CONCATENATE($F1146," ",$G1146),AllocFactorMatrix,(I$4+1),FALSE)*$E1148</f>
        <v>2050850.4017856517</v>
      </c>
      <c r="J1146" s="22">
        <f>VLOOKUP(CONCATENATE($F1146," ",$G1146),AllocFactorMatrix,(J$4+1),FALSE)*$E1148</f>
        <v>647839.88227318018</v>
      </c>
      <c r="K1146" s="22">
        <f>VLOOKUP(CONCATENATE($F1146," ",$G1146),AllocFactorMatrix,(K$4+1),FALSE)*$E1148</f>
        <v>8090.5860134211371</v>
      </c>
      <c r="L1146" s="22">
        <f>VLOOKUP(CONCATENATE($F1146," ",$G1146),AllocFactorMatrix,(L$4+1),FALSE)*$E1148</f>
        <v>409.85071516565876</v>
      </c>
      <c r="M1146" s="22">
        <f t="shared" si="583"/>
        <v>656340.31900176697</v>
      </c>
      <c r="N1146" s="22">
        <f>VLOOKUP(CONCATENATE($F1146," ",$G1146),AllocFactorMatrix,(N$4+1),FALSE)*$E1148</f>
        <v>328224.41099472996</v>
      </c>
      <c r="O1146" s="22">
        <f>VLOOKUP(CONCATENATE($F1146," ",$G1146),AllocFactorMatrix,(O$4+1),FALSE)*$E1148</f>
        <v>88546.30736770021</v>
      </c>
      <c r="P1146" s="22">
        <f>VLOOKUP(CONCATENATE($F1146," ",$G1146),AllocFactorMatrix,(P$4+1),FALSE)*$E1148</f>
        <v>13798.034701917069</v>
      </c>
      <c r="Q1146" s="22">
        <f>VLOOKUP(CONCATENATE($F1146," ",$G1146),AllocFactorMatrix,(Q$4+1),FALSE)*$E1148</f>
        <v>0</v>
      </c>
      <c r="R1146" s="22">
        <f t="shared" si="585"/>
        <v>430568.75306434726</v>
      </c>
      <c r="S1146" s="22">
        <f>VLOOKUP(CONCATENATE($F1146," ",$G1146),AllocFactorMatrix,(S$4+1),FALSE)*$E1148</f>
        <v>16529.983201543037</v>
      </c>
      <c r="T1146" s="22">
        <f>VLOOKUP(CONCATENATE($F1146," ",$G1146),AllocFactorMatrix,(T$4+1),FALSE)*$E1148</f>
        <v>326736.68686802906</v>
      </c>
      <c r="U1146" s="22">
        <f>VLOOKUP(CONCATENATE($F1146," ",$G1146),AllocFactorMatrix,(U$4+1),FALSE)*$E1148</f>
        <v>1717689.3048289556</v>
      </c>
      <c r="V1146" s="22">
        <f>VLOOKUP(CONCATENATE($F1146," ",$G1146),AllocFactorMatrix,(V$4+1),FALSE)*$E1148</f>
        <v>240189.36810758177</v>
      </c>
      <c r="W1146" s="22">
        <f t="shared" si="588"/>
        <v>2301145.3430061094</v>
      </c>
      <c r="X1146" s="22">
        <f>VLOOKUP(CONCATENATE($F1146," ",$G1146),AllocFactorMatrix,(X$4+1),FALSE)*$E1148</f>
        <v>92282.796584972573</v>
      </c>
      <c r="Y1146" s="22">
        <f>VLOOKUP(CONCATENATE($F1146," ",$G1146),AllocFactorMatrix,(Y$4+1),FALSE)*$E1148</f>
        <v>1744.9903588463949</v>
      </c>
      <c r="Z1146" s="22">
        <f t="shared" si="584"/>
        <v>94027.786943818966</v>
      </c>
      <c r="AA1146" s="22">
        <f>VLOOKUP(CONCATENATE($F1146," ",$G1146),AllocFactorMatrix,(AA$4+1),FALSE)*$E1148</f>
        <v>1740.5844231900676</v>
      </c>
      <c r="AB1146" s="22">
        <f>VLOOKUP(CONCATENATE($F1146," ",$G1146),AllocFactorMatrix,(AB$4+1),FALSE)*$E1148</f>
        <v>38161.317915227199</v>
      </c>
      <c r="AC1146" s="22">
        <f>VLOOKUP(CONCATENATE($F1146," ",$G1146),AllocFactorMatrix,(AC$4+1),FALSE)*$E1148</f>
        <v>8946.4938598879744</v>
      </c>
    </row>
    <row r="1147" spans="4:29" hidden="1" outlineLevel="1">
      <c r="F1147" s="42" t="str">
        <f>F1148</f>
        <v>PROD_ENERGY</v>
      </c>
      <c r="G1147" s="17" t="str">
        <f>$G$14</f>
        <v>CUSTOMER</v>
      </c>
      <c r="H1147" s="21">
        <f t="shared" si="582"/>
        <v>0</v>
      </c>
      <c r="I1147" s="22">
        <f>VLOOKUP(CONCATENATE($F1147," ",$G1147),AllocFactorMatrix,(I$4+1),FALSE)*$E1148</f>
        <v>0</v>
      </c>
      <c r="J1147" s="22">
        <f>VLOOKUP(CONCATENATE($F1147," ",$G1147),AllocFactorMatrix,(J$4+1),FALSE)*$E1148</f>
        <v>0</v>
      </c>
      <c r="K1147" s="22">
        <f>VLOOKUP(CONCATENATE($F1147," ",$G1147),AllocFactorMatrix,(K$4+1),FALSE)*$E1148</f>
        <v>0</v>
      </c>
      <c r="L1147" s="22">
        <f>VLOOKUP(CONCATENATE($F1147," ",$G1147),AllocFactorMatrix,(L$4+1),FALSE)*$E1148</f>
        <v>0</v>
      </c>
      <c r="M1147" s="22">
        <f t="shared" si="583"/>
        <v>0</v>
      </c>
      <c r="N1147" s="22">
        <f>VLOOKUP(CONCATENATE($F1147," ",$G1147),AllocFactorMatrix,(N$4+1),FALSE)*$E1148</f>
        <v>0</v>
      </c>
      <c r="O1147" s="22">
        <f>VLOOKUP(CONCATENATE($F1147," ",$G1147),AllocFactorMatrix,(O$4+1),FALSE)*$E1148</f>
        <v>0</v>
      </c>
      <c r="P1147" s="22">
        <f>VLOOKUP(CONCATENATE($F1147," ",$G1147),AllocFactorMatrix,(P$4+1),FALSE)*$E1148</f>
        <v>0</v>
      </c>
      <c r="Q1147" s="22">
        <f>VLOOKUP(CONCATENATE($F1147," ",$G1147),AllocFactorMatrix,(Q$4+1),FALSE)*$E1148</f>
        <v>0</v>
      </c>
      <c r="R1147" s="22">
        <f t="shared" si="585"/>
        <v>0</v>
      </c>
      <c r="S1147" s="22">
        <f>VLOOKUP(CONCATENATE($F1147," ",$G1147),AllocFactorMatrix,(S$4+1),FALSE)*$E1148</f>
        <v>0</v>
      </c>
      <c r="T1147" s="22">
        <f>VLOOKUP(CONCATENATE($F1147," ",$G1147),AllocFactorMatrix,(T$4+1),FALSE)*$E1148</f>
        <v>0</v>
      </c>
      <c r="U1147" s="22">
        <f>VLOOKUP(CONCATENATE($F1147," ",$G1147),AllocFactorMatrix,(U$4+1),FALSE)*$E1148</f>
        <v>0</v>
      </c>
      <c r="V1147" s="22">
        <f>VLOOKUP(CONCATENATE($F1147," ",$G1147),AllocFactorMatrix,(V$4+1),FALSE)*$E1148</f>
        <v>0</v>
      </c>
      <c r="W1147" s="22">
        <f t="shared" si="588"/>
        <v>0</v>
      </c>
      <c r="X1147" s="22">
        <f>VLOOKUP(CONCATENATE($F1147," ",$G1147),AllocFactorMatrix,(X$4+1),FALSE)*$E1148</f>
        <v>0</v>
      </c>
      <c r="Y1147" s="22">
        <f>VLOOKUP(CONCATENATE($F1147," ",$G1147),AllocFactorMatrix,(Y$4+1),FALSE)*$E1148</f>
        <v>0</v>
      </c>
      <c r="Z1147" s="22">
        <f t="shared" si="584"/>
        <v>0</v>
      </c>
      <c r="AA1147" s="22">
        <f>VLOOKUP(CONCATENATE($F1147," ",$G1147),AllocFactorMatrix,(AA$4+1),FALSE)*$E1148</f>
        <v>0</v>
      </c>
      <c r="AB1147" s="22">
        <f>VLOOKUP(CONCATENATE($F1147," ",$G1147),AllocFactorMatrix,(AB$4+1),FALSE)*$E1148</f>
        <v>0</v>
      </c>
      <c r="AC1147" s="22">
        <f>VLOOKUP(CONCATENATE($F1147," ",$G1147),AllocFactorMatrix,(AC$4+1),FALSE)*$E1148</f>
        <v>0</v>
      </c>
    </row>
    <row r="1148" spans="4:29" collapsed="1">
      <c r="D1148" s="17" t="s">
        <v>455</v>
      </c>
      <c r="E1148" s="19">
        <v>5581781</v>
      </c>
      <c r="F1148" s="42" t="s">
        <v>31</v>
      </c>
      <c r="G1148" s="17" t="str">
        <f>$G$15</f>
        <v>TOTAL</v>
      </c>
      <c r="H1148" s="21">
        <f t="shared" si="582"/>
        <v>5581780.9999999981</v>
      </c>
      <c r="I1148" s="22">
        <f>VLOOKUP(CONCATENATE($F1148," ",$G1148),AllocFactorMatrix,(I$4+1),FALSE)*$E1148</f>
        <v>2050850.4017856517</v>
      </c>
      <c r="J1148" s="22">
        <f>VLOOKUP(CONCATENATE($F1148," ",$G1148),AllocFactorMatrix,(J$4+1),FALSE)*$E1148</f>
        <v>647839.88227318018</v>
      </c>
      <c r="K1148" s="22">
        <f>VLOOKUP(CONCATENATE($F1148," ",$G1148),AllocFactorMatrix,(K$4+1),FALSE)*$E1148</f>
        <v>8090.5860134211371</v>
      </c>
      <c r="L1148" s="22">
        <f>VLOOKUP(CONCATENATE($F1148," ",$G1148),AllocFactorMatrix,(L$4+1),FALSE)*$E1148</f>
        <v>409.85071516565876</v>
      </c>
      <c r="M1148" s="22">
        <f t="shared" si="583"/>
        <v>656340.31900176697</v>
      </c>
      <c r="N1148" s="22">
        <f>VLOOKUP(CONCATENATE($F1148," ",$G1148),AllocFactorMatrix,(N$4+1),FALSE)*$E1148</f>
        <v>328224.41099472996</v>
      </c>
      <c r="O1148" s="22">
        <f>VLOOKUP(CONCATENATE($F1148," ",$G1148),AllocFactorMatrix,(O$4+1),FALSE)*$E1148</f>
        <v>88546.30736770021</v>
      </c>
      <c r="P1148" s="22">
        <f>VLOOKUP(CONCATENATE($F1148," ",$G1148),AllocFactorMatrix,(P$4+1),FALSE)*$E1148</f>
        <v>13798.034701917069</v>
      </c>
      <c r="Q1148" s="22">
        <f>VLOOKUP(CONCATENATE($F1148," ",$G1148),AllocFactorMatrix,(Q$4+1),FALSE)*$E1148</f>
        <v>0</v>
      </c>
      <c r="R1148" s="22">
        <f t="shared" si="585"/>
        <v>430568.75306434726</v>
      </c>
      <c r="S1148" s="22">
        <f>VLOOKUP(CONCATENATE($F1148," ",$G1148),AllocFactorMatrix,(S$4+1),FALSE)*$E1148</f>
        <v>16529.983201543037</v>
      </c>
      <c r="T1148" s="22">
        <f>VLOOKUP(CONCATENATE($F1148," ",$G1148),AllocFactorMatrix,(T$4+1),FALSE)*$E1148</f>
        <v>326736.68686802906</v>
      </c>
      <c r="U1148" s="22">
        <f>VLOOKUP(CONCATENATE($F1148," ",$G1148),AllocFactorMatrix,(U$4+1),FALSE)*$E1148</f>
        <v>1717689.3048289556</v>
      </c>
      <c r="V1148" s="22">
        <f>VLOOKUP(CONCATENATE($F1148," ",$G1148),AllocFactorMatrix,(V$4+1),FALSE)*$E1148</f>
        <v>240189.36810758177</v>
      </c>
      <c r="W1148" s="22">
        <f t="shared" si="588"/>
        <v>2301145.3430061094</v>
      </c>
      <c r="X1148" s="22">
        <f>VLOOKUP(CONCATENATE($F1148," ",$G1148),AllocFactorMatrix,(X$4+1),FALSE)*$E1148</f>
        <v>92282.796584972573</v>
      </c>
      <c r="Y1148" s="22">
        <f>VLOOKUP(CONCATENATE($F1148," ",$G1148),AllocFactorMatrix,(Y$4+1),FALSE)*$E1148</f>
        <v>1744.9903588463949</v>
      </c>
      <c r="Z1148" s="22">
        <f t="shared" si="584"/>
        <v>94027.786943818966</v>
      </c>
      <c r="AA1148" s="22">
        <f>VLOOKUP(CONCATENATE($F1148," ",$G1148),AllocFactorMatrix,(AA$4+1),FALSE)*$E1148</f>
        <v>1740.5844231900676</v>
      </c>
      <c r="AB1148" s="22">
        <f>VLOOKUP(CONCATENATE($F1148," ",$G1148),AllocFactorMatrix,(AB$4+1),FALSE)*$E1148</f>
        <v>38161.317915227199</v>
      </c>
      <c r="AC1148" s="22">
        <f>VLOOKUP(CONCATENATE($F1148," ",$G1148),AllocFactorMatrix,(AC$4+1),FALSE)*$E1148</f>
        <v>8946.4938598879744</v>
      </c>
    </row>
    <row r="1149" spans="4:29" hidden="1" outlineLevel="1">
      <c r="F1149" s="42" t="str">
        <f>F1156</f>
        <v>PROD_DEMAND</v>
      </c>
      <c r="G1149" s="17" t="str">
        <f>$G$8</f>
        <v>PRODUCTION</v>
      </c>
      <c r="H1149" s="21">
        <f t="shared" si="582"/>
        <v>0</v>
      </c>
      <c r="I1149" s="22">
        <f>VLOOKUP(CONCATENATE($F1149," ",$G1149),AllocFactorMatrix,(I$4+1),FALSE)*$E1156</f>
        <v>0</v>
      </c>
      <c r="J1149" s="22">
        <f>VLOOKUP(CONCATENATE($F1149," ",$G1149),AllocFactorMatrix,(J$4+1),FALSE)*$E1156</f>
        <v>0</v>
      </c>
      <c r="K1149" s="22">
        <f>VLOOKUP(CONCATENATE($F1149," ",$G1149),AllocFactorMatrix,(K$4+1),FALSE)*$E1156</f>
        <v>0</v>
      </c>
      <c r="L1149" s="22">
        <f>VLOOKUP(CONCATENATE($F1149," ",$G1149),AllocFactorMatrix,(L$4+1),FALSE)*$E1156</f>
        <v>0</v>
      </c>
      <c r="M1149" s="22">
        <f t="shared" si="583"/>
        <v>0</v>
      </c>
      <c r="N1149" s="22">
        <f>VLOOKUP(CONCATENATE($F1149," ",$G1149),AllocFactorMatrix,(N$4+1),FALSE)*$E1156</f>
        <v>0</v>
      </c>
      <c r="O1149" s="22">
        <f>VLOOKUP(CONCATENATE($F1149," ",$G1149),AllocFactorMatrix,(O$4+1),FALSE)*$E1156</f>
        <v>0</v>
      </c>
      <c r="P1149" s="22">
        <f>VLOOKUP(CONCATENATE($F1149," ",$G1149),AllocFactorMatrix,(P$4+1),FALSE)*$E1156</f>
        <v>0</v>
      </c>
      <c r="Q1149" s="22">
        <f>VLOOKUP(CONCATENATE($F1149," ",$G1149),AllocFactorMatrix,(Q$4+1),FALSE)*$E1156</f>
        <v>0</v>
      </c>
      <c r="R1149" s="22">
        <f t="shared" si="585"/>
        <v>0</v>
      </c>
      <c r="S1149" s="22">
        <f>VLOOKUP(CONCATENATE($F1149," ",$G1149),AllocFactorMatrix,(S$4+1),FALSE)*$E1156</f>
        <v>0</v>
      </c>
      <c r="T1149" s="22">
        <f>VLOOKUP(CONCATENATE($F1149," ",$G1149),AllocFactorMatrix,(T$4+1),FALSE)*$E1156</f>
        <v>0</v>
      </c>
      <c r="U1149" s="22">
        <f>VLOOKUP(CONCATENATE($F1149," ",$G1149),AllocFactorMatrix,(U$4+1),FALSE)*$E1156</f>
        <v>0</v>
      </c>
      <c r="V1149" s="22">
        <f>VLOOKUP(CONCATENATE($F1149," ",$G1149),AllocFactorMatrix,(V$4+1),FALSE)*$E1156</f>
        <v>0</v>
      </c>
      <c r="W1149" s="22">
        <f>SUBTOTAL(9,S1149:V1149)</f>
        <v>0</v>
      </c>
      <c r="X1149" s="22">
        <f>VLOOKUP(CONCATENATE($F1149," ",$G1149),AllocFactorMatrix,(X$4+1),FALSE)*$E1156</f>
        <v>0</v>
      </c>
      <c r="Y1149" s="22">
        <f>VLOOKUP(CONCATENATE($F1149," ",$G1149),AllocFactorMatrix,(Y$4+1),FALSE)*$E1156</f>
        <v>0</v>
      </c>
      <c r="Z1149" s="22">
        <f t="shared" si="584"/>
        <v>0</v>
      </c>
      <c r="AA1149" s="22">
        <f>VLOOKUP(CONCATENATE($F1149," ",$G1149),AllocFactorMatrix,(AA$4+1),FALSE)*$E1156</f>
        <v>0</v>
      </c>
      <c r="AB1149" s="22">
        <f>VLOOKUP(CONCATENATE($F1149," ",$G1149),AllocFactorMatrix,(AB$4+1),FALSE)*$E1156</f>
        <v>0</v>
      </c>
      <c r="AC1149" s="22">
        <f>VLOOKUP(CONCATENATE($F1149," ",$G1149),AllocFactorMatrix,(AC$4+1),FALSE)*$E1156</f>
        <v>0</v>
      </c>
    </row>
    <row r="1150" spans="4:29" hidden="1" outlineLevel="1">
      <c r="F1150" s="42" t="str">
        <f>F1156</f>
        <v>PROD_DEMAND</v>
      </c>
      <c r="G1150" s="17" t="str">
        <f>$G$9</f>
        <v>BULKTRAN</v>
      </c>
      <c r="H1150" s="21">
        <f t="shared" si="582"/>
        <v>0</v>
      </c>
      <c r="I1150" s="22">
        <f>VLOOKUP(CONCATENATE($F1150," ",$G1150),AllocFactorMatrix,(I$4+1),FALSE)*$E1156</f>
        <v>0</v>
      </c>
      <c r="J1150" s="22">
        <f>VLOOKUP(CONCATENATE($F1150," ",$G1150),AllocFactorMatrix,(J$4+1),FALSE)*$E1156</f>
        <v>0</v>
      </c>
      <c r="K1150" s="22">
        <f>VLOOKUP(CONCATENATE($F1150," ",$G1150),AllocFactorMatrix,(K$4+1),FALSE)*$E1156</f>
        <v>0</v>
      </c>
      <c r="L1150" s="22">
        <f>VLOOKUP(CONCATENATE($F1150," ",$G1150),AllocFactorMatrix,(L$4+1),FALSE)*$E1156</f>
        <v>0</v>
      </c>
      <c r="M1150" s="22">
        <f t="shared" si="583"/>
        <v>0</v>
      </c>
      <c r="N1150" s="22">
        <f>VLOOKUP(CONCATENATE($F1150," ",$G1150),AllocFactorMatrix,(N$4+1),FALSE)*$E1156</f>
        <v>0</v>
      </c>
      <c r="O1150" s="22">
        <f>VLOOKUP(CONCATENATE($F1150," ",$G1150),AllocFactorMatrix,(O$4+1),FALSE)*$E1156</f>
        <v>0</v>
      </c>
      <c r="P1150" s="22">
        <f>VLOOKUP(CONCATENATE($F1150," ",$G1150),AllocFactorMatrix,(P$4+1),FALSE)*$E1156</f>
        <v>0</v>
      </c>
      <c r="Q1150" s="22">
        <f>VLOOKUP(CONCATENATE($F1150," ",$G1150),AllocFactorMatrix,(Q$4+1),FALSE)*$E1156</f>
        <v>0</v>
      </c>
      <c r="R1150" s="22">
        <f t="shared" si="585"/>
        <v>0</v>
      </c>
      <c r="S1150" s="22">
        <f>VLOOKUP(CONCATENATE($F1150," ",$G1150),AllocFactorMatrix,(S$4+1),FALSE)*$E1156</f>
        <v>0</v>
      </c>
      <c r="T1150" s="22">
        <f>VLOOKUP(CONCATENATE($F1150," ",$G1150),AllocFactorMatrix,(T$4+1),FALSE)*$E1156</f>
        <v>0</v>
      </c>
      <c r="U1150" s="22">
        <f>VLOOKUP(CONCATENATE($F1150," ",$G1150),AllocFactorMatrix,(U$4+1),FALSE)*$E1156</f>
        <v>0</v>
      </c>
      <c r="V1150" s="22">
        <f>VLOOKUP(CONCATENATE($F1150," ",$G1150),AllocFactorMatrix,(V$4+1),FALSE)*$E1156</f>
        <v>0</v>
      </c>
      <c r="W1150" s="22">
        <f t="shared" ref="W1150:W1156" si="589">SUBTOTAL(9,S1150:V1150)</f>
        <v>0</v>
      </c>
      <c r="X1150" s="22">
        <f>VLOOKUP(CONCATENATE($F1150," ",$G1150),AllocFactorMatrix,(X$4+1),FALSE)*$E1156</f>
        <v>0</v>
      </c>
      <c r="Y1150" s="22">
        <f>VLOOKUP(CONCATENATE($F1150," ",$G1150),AllocFactorMatrix,(Y$4+1),FALSE)*$E1156</f>
        <v>0</v>
      </c>
      <c r="Z1150" s="22">
        <f t="shared" si="584"/>
        <v>0</v>
      </c>
      <c r="AA1150" s="22">
        <f>VLOOKUP(CONCATENATE($F1150," ",$G1150),AllocFactorMatrix,(AA$4+1),FALSE)*$E1156</f>
        <v>0</v>
      </c>
      <c r="AB1150" s="22">
        <f>VLOOKUP(CONCATENATE($F1150," ",$G1150),AllocFactorMatrix,(AB$4+1),FALSE)*$E1156</f>
        <v>0</v>
      </c>
      <c r="AC1150" s="22">
        <f>VLOOKUP(CONCATENATE($F1150," ",$G1150),AllocFactorMatrix,(AC$4+1),FALSE)*$E1156</f>
        <v>0</v>
      </c>
    </row>
    <row r="1151" spans="4:29" hidden="1" outlineLevel="1">
      <c r="F1151" s="42" t="str">
        <f>F1156</f>
        <v>PROD_DEMAND</v>
      </c>
      <c r="G1151" s="17" t="str">
        <f>$G$10</f>
        <v>SUBTRAN</v>
      </c>
      <c r="H1151" s="21">
        <f t="shared" si="582"/>
        <v>0</v>
      </c>
      <c r="I1151" s="22">
        <f>VLOOKUP(CONCATENATE($F1151," ",$G1151),AllocFactorMatrix,(I$4+1),FALSE)*$E1156</f>
        <v>0</v>
      </c>
      <c r="J1151" s="22">
        <f>VLOOKUP(CONCATENATE($F1151," ",$G1151),AllocFactorMatrix,(J$4+1),FALSE)*$E1156</f>
        <v>0</v>
      </c>
      <c r="K1151" s="22">
        <f>VLOOKUP(CONCATENATE($F1151," ",$G1151),AllocFactorMatrix,(K$4+1),FALSE)*$E1156</f>
        <v>0</v>
      </c>
      <c r="L1151" s="22">
        <f>VLOOKUP(CONCATENATE($F1151," ",$G1151),AllocFactorMatrix,(L$4+1),FALSE)*$E1156</f>
        <v>0</v>
      </c>
      <c r="M1151" s="22">
        <f t="shared" si="583"/>
        <v>0</v>
      </c>
      <c r="N1151" s="22">
        <f>VLOOKUP(CONCATENATE($F1151," ",$G1151),AllocFactorMatrix,(N$4+1),FALSE)*$E1156</f>
        <v>0</v>
      </c>
      <c r="O1151" s="22">
        <f>VLOOKUP(CONCATENATE($F1151," ",$G1151),AllocFactorMatrix,(O$4+1),FALSE)*$E1156</f>
        <v>0</v>
      </c>
      <c r="P1151" s="22">
        <f>VLOOKUP(CONCATENATE($F1151," ",$G1151),AllocFactorMatrix,(P$4+1),FALSE)*$E1156</f>
        <v>0</v>
      </c>
      <c r="Q1151" s="22">
        <f>VLOOKUP(CONCATENATE($F1151," ",$G1151),AllocFactorMatrix,(Q$4+1),FALSE)*$E1156</f>
        <v>0</v>
      </c>
      <c r="R1151" s="22">
        <f t="shared" si="585"/>
        <v>0</v>
      </c>
      <c r="S1151" s="22">
        <f>VLOOKUP(CONCATENATE($F1151," ",$G1151),AllocFactorMatrix,(S$4+1),FALSE)*$E1156</f>
        <v>0</v>
      </c>
      <c r="T1151" s="22">
        <f>VLOOKUP(CONCATENATE($F1151," ",$G1151),AllocFactorMatrix,(T$4+1),FALSE)*$E1156</f>
        <v>0</v>
      </c>
      <c r="U1151" s="22">
        <f>VLOOKUP(CONCATENATE($F1151," ",$G1151),AllocFactorMatrix,(U$4+1),FALSE)*$E1156</f>
        <v>0</v>
      </c>
      <c r="V1151" s="22">
        <f>VLOOKUP(CONCATENATE($F1151," ",$G1151),AllocFactorMatrix,(V$4+1),FALSE)*$E1156</f>
        <v>0</v>
      </c>
      <c r="W1151" s="22">
        <f t="shared" si="589"/>
        <v>0</v>
      </c>
      <c r="X1151" s="22">
        <f>VLOOKUP(CONCATENATE($F1151," ",$G1151),AllocFactorMatrix,(X$4+1),FALSE)*$E1156</f>
        <v>0</v>
      </c>
      <c r="Y1151" s="22">
        <f>VLOOKUP(CONCATENATE($F1151," ",$G1151),AllocFactorMatrix,(Y$4+1),FALSE)*$E1156</f>
        <v>0</v>
      </c>
      <c r="Z1151" s="22">
        <f t="shared" si="584"/>
        <v>0</v>
      </c>
      <c r="AA1151" s="22">
        <f>VLOOKUP(CONCATENATE($F1151," ",$G1151),AllocFactorMatrix,(AA$4+1),FALSE)*$E1156</f>
        <v>0</v>
      </c>
      <c r="AB1151" s="22">
        <f>VLOOKUP(CONCATENATE($F1151," ",$G1151),AllocFactorMatrix,(AB$4+1),FALSE)*$E1156</f>
        <v>0</v>
      </c>
      <c r="AC1151" s="22">
        <f>VLOOKUP(CONCATENATE($F1151," ",$G1151),AllocFactorMatrix,(AC$4+1),FALSE)*$E1156</f>
        <v>0</v>
      </c>
    </row>
    <row r="1152" spans="4:29" hidden="1" outlineLevel="1">
      <c r="F1152" s="42" t="str">
        <f>F1156</f>
        <v>PROD_DEMAND</v>
      </c>
      <c r="G1152" s="17" t="str">
        <f>$G$11</f>
        <v>DISTPRI</v>
      </c>
      <c r="H1152" s="21">
        <f t="shared" si="582"/>
        <v>0</v>
      </c>
      <c r="I1152" s="22">
        <f>VLOOKUP(CONCATENATE($F1152," ",$G1152),AllocFactorMatrix,(I$4+1),FALSE)*$E1156</f>
        <v>0</v>
      </c>
      <c r="J1152" s="22">
        <f>VLOOKUP(CONCATENATE($F1152," ",$G1152),AllocFactorMatrix,(J$4+1),FALSE)*$E1156</f>
        <v>0</v>
      </c>
      <c r="K1152" s="22">
        <f>VLOOKUP(CONCATENATE($F1152," ",$G1152),AllocFactorMatrix,(K$4+1),FALSE)*$E1156</f>
        <v>0</v>
      </c>
      <c r="L1152" s="22">
        <f>VLOOKUP(CONCATENATE($F1152," ",$G1152),AllocFactorMatrix,(L$4+1),FALSE)*$E1156</f>
        <v>0</v>
      </c>
      <c r="M1152" s="22">
        <f t="shared" si="583"/>
        <v>0</v>
      </c>
      <c r="N1152" s="22">
        <f>VLOOKUP(CONCATENATE($F1152," ",$G1152),AllocFactorMatrix,(N$4+1),FALSE)*$E1156</f>
        <v>0</v>
      </c>
      <c r="O1152" s="22">
        <f>VLOOKUP(CONCATENATE($F1152," ",$G1152),AllocFactorMatrix,(O$4+1),FALSE)*$E1156</f>
        <v>0</v>
      </c>
      <c r="P1152" s="22">
        <f>VLOOKUP(CONCATENATE($F1152," ",$G1152),AllocFactorMatrix,(P$4+1),FALSE)*$E1156</f>
        <v>0</v>
      </c>
      <c r="Q1152" s="22">
        <f>VLOOKUP(CONCATENATE($F1152," ",$G1152),AllocFactorMatrix,(Q$4+1),FALSE)*$E1156</f>
        <v>0</v>
      </c>
      <c r="R1152" s="22">
        <f t="shared" si="585"/>
        <v>0</v>
      </c>
      <c r="S1152" s="22">
        <f>VLOOKUP(CONCATENATE($F1152," ",$G1152),AllocFactorMatrix,(S$4+1),FALSE)*$E1156</f>
        <v>0</v>
      </c>
      <c r="T1152" s="22">
        <f>VLOOKUP(CONCATENATE($F1152," ",$G1152),AllocFactorMatrix,(T$4+1),FALSE)*$E1156</f>
        <v>0</v>
      </c>
      <c r="U1152" s="22">
        <f>VLOOKUP(CONCATENATE($F1152," ",$G1152),AllocFactorMatrix,(U$4+1),FALSE)*$E1156</f>
        <v>0</v>
      </c>
      <c r="V1152" s="22">
        <f>VLOOKUP(CONCATENATE($F1152," ",$G1152),AllocFactorMatrix,(V$4+1),FALSE)*$E1156</f>
        <v>0</v>
      </c>
      <c r="W1152" s="22">
        <f t="shared" si="589"/>
        <v>0</v>
      </c>
      <c r="X1152" s="22">
        <f>VLOOKUP(CONCATENATE($F1152," ",$G1152),AllocFactorMatrix,(X$4+1),FALSE)*$E1156</f>
        <v>0</v>
      </c>
      <c r="Y1152" s="22">
        <f>VLOOKUP(CONCATENATE($F1152," ",$G1152),AllocFactorMatrix,(Y$4+1),FALSE)*$E1156</f>
        <v>0</v>
      </c>
      <c r="Z1152" s="22">
        <f t="shared" si="584"/>
        <v>0</v>
      </c>
      <c r="AA1152" s="22">
        <f>VLOOKUP(CONCATENATE($F1152," ",$G1152),AllocFactorMatrix,(AA$4+1),FALSE)*$E1156</f>
        <v>0</v>
      </c>
      <c r="AB1152" s="22">
        <f>VLOOKUP(CONCATENATE($F1152," ",$G1152),AllocFactorMatrix,(AB$4+1),FALSE)*$E1156</f>
        <v>0</v>
      </c>
      <c r="AC1152" s="22">
        <f>VLOOKUP(CONCATENATE($F1152," ",$G1152),AllocFactorMatrix,(AC$4+1),FALSE)*$E1156</f>
        <v>0</v>
      </c>
    </row>
    <row r="1153" spans="4:29" hidden="1" outlineLevel="1">
      <c r="F1153" s="42" t="str">
        <f>F1156</f>
        <v>PROD_DEMAND</v>
      </c>
      <c r="G1153" s="17" t="str">
        <f>$G$12</f>
        <v>DISTSEC</v>
      </c>
      <c r="H1153" s="21">
        <f t="shared" si="582"/>
        <v>0</v>
      </c>
      <c r="I1153" s="22">
        <f>VLOOKUP(CONCATENATE($F1153," ",$G1153),AllocFactorMatrix,(I$4+1),FALSE)*$E1156</f>
        <v>0</v>
      </c>
      <c r="J1153" s="22">
        <f>VLOOKUP(CONCATENATE($F1153," ",$G1153),AllocFactorMatrix,(J$4+1),FALSE)*$E1156</f>
        <v>0</v>
      </c>
      <c r="K1153" s="22">
        <f>VLOOKUP(CONCATENATE($F1153," ",$G1153),AllocFactorMatrix,(K$4+1),FALSE)*$E1156</f>
        <v>0</v>
      </c>
      <c r="L1153" s="22">
        <f>VLOOKUP(CONCATENATE($F1153," ",$G1153),AllocFactorMatrix,(L$4+1),FALSE)*$E1156</f>
        <v>0</v>
      </c>
      <c r="M1153" s="22">
        <f t="shared" si="583"/>
        <v>0</v>
      </c>
      <c r="N1153" s="22">
        <f>VLOOKUP(CONCATENATE($F1153," ",$G1153),AllocFactorMatrix,(N$4+1),FALSE)*$E1156</f>
        <v>0</v>
      </c>
      <c r="O1153" s="22">
        <f>VLOOKUP(CONCATENATE($F1153," ",$G1153),AllocFactorMatrix,(O$4+1),FALSE)*$E1156</f>
        <v>0</v>
      </c>
      <c r="P1153" s="22">
        <f>VLOOKUP(CONCATENATE($F1153," ",$G1153),AllocFactorMatrix,(P$4+1),FALSE)*$E1156</f>
        <v>0</v>
      </c>
      <c r="Q1153" s="22">
        <f>VLOOKUP(CONCATENATE($F1153," ",$G1153),AllocFactorMatrix,(Q$4+1),FALSE)*$E1156</f>
        <v>0</v>
      </c>
      <c r="R1153" s="22">
        <f t="shared" si="585"/>
        <v>0</v>
      </c>
      <c r="S1153" s="22">
        <f>VLOOKUP(CONCATENATE($F1153," ",$G1153),AllocFactorMatrix,(S$4+1),FALSE)*$E1156</f>
        <v>0</v>
      </c>
      <c r="T1153" s="22">
        <f>VLOOKUP(CONCATENATE($F1153," ",$G1153),AllocFactorMatrix,(T$4+1),FALSE)*$E1156</f>
        <v>0</v>
      </c>
      <c r="U1153" s="22">
        <f>VLOOKUP(CONCATENATE($F1153," ",$G1153),AllocFactorMatrix,(U$4+1),FALSE)*$E1156</f>
        <v>0</v>
      </c>
      <c r="V1153" s="22">
        <f>VLOOKUP(CONCATENATE($F1153," ",$G1153),AllocFactorMatrix,(V$4+1),FALSE)*$E1156</f>
        <v>0</v>
      </c>
      <c r="W1153" s="22">
        <f t="shared" si="589"/>
        <v>0</v>
      </c>
      <c r="X1153" s="22">
        <f>VLOOKUP(CONCATENATE($F1153," ",$G1153),AllocFactorMatrix,(X$4+1),FALSE)*$E1156</f>
        <v>0</v>
      </c>
      <c r="Y1153" s="22">
        <f>VLOOKUP(CONCATENATE($F1153," ",$G1153),AllocFactorMatrix,(Y$4+1),FALSE)*$E1156</f>
        <v>0</v>
      </c>
      <c r="Z1153" s="22">
        <f t="shared" si="584"/>
        <v>0</v>
      </c>
      <c r="AA1153" s="22">
        <f>VLOOKUP(CONCATENATE($F1153," ",$G1153),AllocFactorMatrix,(AA$4+1),FALSE)*$E1156</f>
        <v>0</v>
      </c>
      <c r="AB1153" s="22">
        <f>VLOOKUP(CONCATENATE($F1153," ",$G1153),AllocFactorMatrix,(AB$4+1),FALSE)*$E1156</f>
        <v>0</v>
      </c>
      <c r="AC1153" s="22">
        <f>VLOOKUP(CONCATENATE($F1153," ",$G1153),AllocFactorMatrix,(AC$4+1),FALSE)*$E1156</f>
        <v>0</v>
      </c>
    </row>
    <row r="1154" spans="4:29" hidden="1" outlineLevel="1">
      <c r="F1154" s="42" t="str">
        <f>F1156</f>
        <v>PROD_DEMAND</v>
      </c>
      <c r="G1154" s="17" t="str">
        <f>$G$13</f>
        <v>ENERGY</v>
      </c>
      <c r="H1154" s="21">
        <f t="shared" si="582"/>
        <v>0</v>
      </c>
      <c r="I1154" s="22">
        <f>VLOOKUP(CONCATENATE($F1154," ",$G1154),AllocFactorMatrix,(I$4+1),FALSE)*$E1156</f>
        <v>0</v>
      </c>
      <c r="J1154" s="22">
        <f>VLOOKUP(CONCATENATE($F1154," ",$G1154),AllocFactorMatrix,(J$4+1),FALSE)*$E1156</f>
        <v>0</v>
      </c>
      <c r="K1154" s="22">
        <f>VLOOKUP(CONCATENATE($F1154," ",$G1154),AllocFactorMatrix,(K$4+1),FALSE)*$E1156</f>
        <v>0</v>
      </c>
      <c r="L1154" s="22">
        <f>VLOOKUP(CONCATENATE($F1154," ",$G1154),AllocFactorMatrix,(L$4+1),FALSE)*$E1156</f>
        <v>0</v>
      </c>
      <c r="M1154" s="22">
        <f t="shared" si="583"/>
        <v>0</v>
      </c>
      <c r="N1154" s="22">
        <f>VLOOKUP(CONCATENATE($F1154," ",$G1154),AllocFactorMatrix,(N$4+1),FALSE)*$E1156</f>
        <v>0</v>
      </c>
      <c r="O1154" s="22">
        <f>VLOOKUP(CONCATENATE($F1154," ",$G1154),AllocFactorMatrix,(O$4+1),FALSE)*$E1156</f>
        <v>0</v>
      </c>
      <c r="P1154" s="22">
        <f>VLOOKUP(CONCATENATE($F1154," ",$G1154),AllocFactorMatrix,(P$4+1),FALSE)*$E1156</f>
        <v>0</v>
      </c>
      <c r="Q1154" s="22">
        <f>VLOOKUP(CONCATENATE($F1154," ",$G1154),AllocFactorMatrix,(Q$4+1),FALSE)*$E1156</f>
        <v>0</v>
      </c>
      <c r="R1154" s="22">
        <f t="shared" si="585"/>
        <v>0</v>
      </c>
      <c r="S1154" s="22">
        <f>VLOOKUP(CONCATENATE($F1154," ",$G1154),AllocFactorMatrix,(S$4+1),FALSE)*$E1156</f>
        <v>0</v>
      </c>
      <c r="T1154" s="22">
        <f>VLOOKUP(CONCATENATE($F1154," ",$G1154),AllocFactorMatrix,(T$4+1),FALSE)*$E1156</f>
        <v>0</v>
      </c>
      <c r="U1154" s="22">
        <f>VLOOKUP(CONCATENATE($F1154," ",$G1154),AllocFactorMatrix,(U$4+1),FALSE)*$E1156</f>
        <v>0</v>
      </c>
      <c r="V1154" s="22">
        <f>VLOOKUP(CONCATENATE($F1154," ",$G1154),AllocFactorMatrix,(V$4+1),FALSE)*$E1156</f>
        <v>0</v>
      </c>
      <c r="W1154" s="22">
        <f t="shared" si="589"/>
        <v>0</v>
      </c>
      <c r="X1154" s="22">
        <f>VLOOKUP(CONCATENATE($F1154," ",$G1154),AllocFactorMatrix,(X$4+1),FALSE)*$E1156</f>
        <v>0</v>
      </c>
      <c r="Y1154" s="22">
        <f>VLOOKUP(CONCATENATE($F1154," ",$G1154),AllocFactorMatrix,(Y$4+1),FALSE)*$E1156</f>
        <v>0</v>
      </c>
      <c r="Z1154" s="22">
        <f t="shared" si="584"/>
        <v>0</v>
      </c>
      <c r="AA1154" s="22">
        <f>VLOOKUP(CONCATENATE($F1154," ",$G1154),AllocFactorMatrix,(AA$4+1),FALSE)*$E1156</f>
        <v>0</v>
      </c>
      <c r="AB1154" s="22">
        <f>VLOOKUP(CONCATENATE($F1154," ",$G1154),AllocFactorMatrix,(AB$4+1),FALSE)*$E1156</f>
        <v>0</v>
      </c>
      <c r="AC1154" s="22">
        <f>VLOOKUP(CONCATENATE($F1154," ",$G1154),AllocFactorMatrix,(AC$4+1),FALSE)*$E1156</f>
        <v>0</v>
      </c>
    </row>
    <row r="1155" spans="4:29" hidden="1" outlineLevel="1">
      <c r="F1155" s="42" t="str">
        <f>F1156</f>
        <v>PROD_DEMAND</v>
      </c>
      <c r="G1155" s="17" t="str">
        <f>$G$14</f>
        <v>CUSTOMER</v>
      </c>
      <c r="H1155" s="21">
        <f t="shared" si="582"/>
        <v>0</v>
      </c>
      <c r="I1155" s="22">
        <f>VLOOKUP(CONCATENATE($F1155," ",$G1155),AllocFactorMatrix,(I$4+1),FALSE)*$E1156</f>
        <v>0</v>
      </c>
      <c r="J1155" s="22">
        <f>VLOOKUP(CONCATENATE($F1155," ",$G1155),AllocFactorMatrix,(J$4+1),FALSE)*$E1156</f>
        <v>0</v>
      </c>
      <c r="K1155" s="22">
        <f>VLOOKUP(CONCATENATE($F1155," ",$G1155),AllocFactorMatrix,(K$4+1),FALSE)*$E1156</f>
        <v>0</v>
      </c>
      <c r="L1155" s="22">
        <f>VLOOKUP(CONCATENATE($F1155," ",$G1155),AllocFactorMatrix,(L$4+1),FALSE)*$E1156</f>
        <v>0</v>
      </c>
      <c r="M1155" s="22">
        <f t="shared" si="583"/>
        <v>0</v>
      </c>
      <c r="N1155" s="22">
        <f>VLOOKUP(CONCATENATE($F1155," ",$G1155),AllocFactorMatrix,(N$4+1),FALSE)*$E1156</f>
        <v>0</v>
      </c>
      <c r="O1155" s="22">
        <f>VLOOKUP(CONCATENATE($F1155," ",$G1155),AllocFactorMatrix,(O$4+1),FALSE)*$E1156</f>
        <v>0</v>
      </c>
      <c r="P1155" s="22">
        <f>VLOOKUP(CONCATENATE($F1155," ",$G1155),AllocFactorMatrix,(P$4+1),FALSE)*$E1156</f>
        <v>0</v>
      </c>
      <c r="Q1155" s="22">
        <f>VLOOKUP(CONCATENATE($F1155," ",$G1155),AllocFactorMatrix,(Q$4+1),FALSE)*$E1156</f>
        <v>0</v>
      </c>
      <c r="R1155" s="22">
        <f t="shared" si="585"/>
        <v>0</v>
      </c>
      <c r="S1155" s="22">
        <f>VLOOKUP(CONCATENATE($F1155," ",$G1155),AllocFactorMatrix,(S$4+1),FALSE)*$E1156</f>
        <v>0</v>
      </c>
      <c r="T1155" s="22">
        <f>VLOOKUP(CONCATENATE($F1155," ",$G1155),AllocFactorMatrix,(T$4+1),FALSE)*$E1156</f>
        <v>0</v>
      </c>
      <c r="U1155" s="22">
        <f>VLOOKUP(CONCATENATE($F1155," ",$G1155),AllocFactorMatrix,(U$4+1),FALSE)*$E1156</f>
        <v>0</v>
      </c>
      <c r="V1155" s="22">
        <f>VLOOKUP(CONCATENATE($F1155," ",$G1155),AllocFactorMatrix,(V$4+1),FALSE)*$E1156</f>
        <v>0</v>
      </c>
      <c r="W1155" s="22">
        <f t="shared" si="589"/>
        <v>0</v>
      </c>
      <c r="X1155" s="22">
        <f>VLOOKUP(CONCATENATE($F1155," ",$G1155),AllocFactorMatrix,(X$4+1),FALSE)*$E1156</f>
        <v>0</v>
      </c>
      <c r="Y1155" s="22">
        <f>VLOOKUP(CONCATENATE($F1155," ",$G1155),AllocFactorMatrix,(Y$4+1),FALSE)*$E1156</f>
        <v>0</v>
      </c>
      <c r="Z1155" s="22">
        <f t="shared" si="584"/>
        <v>0</v>
      </c>
      <c r="AA1155" s="22">
        <f>VLOOKUP(CONCATENATE($F1155," ",$G1155),AllocFactorMatrix,(AA$4+1),FALSE)*$E1156</f>
        <v>0</v>
      </c>
      <c r="AB1155" s="22">
        <f>VLOOKUP(CONCATENATE($F1155," ",$G1155),AllocFactorMatrix,(AB$4+1),FALSE)*$E1156</f>
        <v>0</v>
      </c>
      <c r="AC1155" s="22">
        <f>VLOOKUP(CONCATENATE($F1155," ",$G1155),AllocFactorMatrix,(AC$4+1),FALSE)*$E1156</f>
        <v>0</v>
      </c>
    </row>
    <row r="1156" spans="4:29" collapsed="1">
      <c r="D1156" s="17" t="s">
        <v>456</v>
      </c>
      <c r="E1156" s="19">
        <v>0</v>
      </c>
      <c r="F1156" s="42" t="s">
        <v>29</v>
      </c>
      <c r="G1156" s="17" t="str">
        <f>$G$15</f>
        <v>TOTAL</v>
      </c>
      <c r="H1156" s="21">
        <f t="shared" si="582"/>
        <v>0</v>
      </c>
      <c r="I1156" s="22">
        <f>VLOOKUP(CONCATENATE($F1156," ",$G1156),AllocFactorMatrix,(I$4+1),FALSE)*$E1156</f>
        <v>0</v>
      </c>
      <c r="J1156" s="22">
        <f>VLOOKUP(CONCATENATE($F1156," ",$G1156),AllocFactorMatrix,(J$4+1),FALSE)*$E1156</f>
        <v>0</v>
      </c>
      <c r="K1156" s="22">
        <f>VLOOKUP(CONCATENATE($F1156," ",$G1156),AllocFactorMatrix,(K$4+1),FALSE)*$E1156</f>
        <v>0</v>
      </c>
      <c r="L1156" s="22">
        <f>VLOOKUP(CONCATENATE($F1156," ",$G1156),AllocFactorMatrix,(L$4+1),FALSE)*$E1156</f>
        <v>0</v>
      </c>
      <c r="M1156" s="22">
        <f t="shared" si="583"/>
        <v>0</v>
      </c>
      <c r="N1156" s="22">
        <f>VLOOKUP(CONCATENATE($F1156," ",$G1156),AllocFactorMatrix,(N$4+1),FALSE)*$E1156</f>
        <v>0</v>
      </c>
      <c r="O1156" s="22">
        <f>VLOOKUP(CONCATENATE($F1156," ",$G1156),AllocFactorMatrix,(O$4+1),FALSE)*$E1156</f>
        <v>0</v>
      </c>
      <c r="P1156" s="22">
        <f>VLOOKUP(CONCATENATE($F1156," ",$G1156),AllocFactorMatrix,(P$4+1),FALSE)*$E1156</f>
        <v>0</v>
      </c>
      <c r="Q1156" s="22">
        <f>VLOOKUP(CONCATENATE($F1156," ",$G1156),AllocFactorMatrix,(Q$4+1),FALSE)*$E1156</f>
        <v>0</v>
      </c>
      <c r="R1156" s="22">
        <f t="shared" si="585"/>
        <v>0</v>
      </c>
      <c r="S1156" s="22">
        <f>VLOOKUP(CONCATENATE($F1156," ",$G1156),AllocFactorMatrix,(S$4+1),FALSE)*$E1156</f>
        <v>0</v>
      </c>
      <c r="T1156" s="22">
        <f>VLOOKUP(CONCATENATE($F1156," ",$G1156),AllocFactorMatrix,(T$4+1),FALSE)*$E1156</f>
        <v>0</v>
      </c>
      <c r="U1156" s="22">
        <f>VLOOKUP(CONCATENATE($F1156," ",$G1156),AllocFactorMatrix,(U$4+1),FALSE)*$E1156</f>
        <v>0</v>
      </c>
      <c r="V1156" s="22">
        <f>VLOOKUP(CONCATENATE($F1156," ",$G1156),AllocFactorMatrix,(V$4+1),FALSE)*$E1156</f>
        <v>0</v>
      </c>
      <c r="W1156" s="22">
        <f t="shared" si="589"/>
        <v>0</v>
      </c>
      <c r="X1156" s="22">
        <f>VLOOKUP(CONCATENATE($F1156," ",$G1156),AllocFactorMatrix,(X$4+1),FALSE)*$E1156</f>
        <v>0</v>
      </c>
      <c r="Y1156" s="22">
        <f>VLOOKUP(CONCATENATE($F1156," ",$G1156),AllocFactorMatrix,(Y$4+1),FALSE)*$E1156</f>
        <v>0</v>
      </c>
      <c r="Z1156" s="22">
        <f t="shared" si="584"/>
        <v>0</v>
      </c>
      <c r="AA1156" s="22">
        <f>VLOOKUP(CONCATENATE($F1156," ",$G1156),AllocFactorMatrix,(AA$4+1),FALSE)*$E1156</f>
        <v>0</v>
      </c>
      <c r="AB1156" s="22">
        <f>VLOOKUP(CONCATENATE($F1156," ",$G1156),AllocFactorMatrix,(AB$4+1),FALSE)*$E1156</f>
        <v>0</v>
      </c>
      <c r="AC1156" s="22">
        <f>VLOOKUP(CONCATENATE($F1156," ",$G1156),AllocFactorMatrix,(AC$4+1),FALSE)*$E1156</f>
        <v>0</v>
      </c>
    </row>
    <row r="1157" spans="4:29" hidden="1" outlineLevel="1">
      <c r="F1157" s="42" t="str">
        <f>F1164</f>
        <v>PROD_DEMAND</v>
      </c>
      <c r="G1157" s="17" t="str">
        <f>$G$8</f>
        <v>PRODUCTION</v>
      </c>
      <c r="H1157" s="21">
        <f t="shared" ref="H1157:H1188" si="590">SUBTOTAL(9,I1157:AC1157)</f>
        <v>0</v>
      </c>
      <c r="I1157" s="22">
        <f>VLOOKUP(CONCATENATE($F1157," ",$G1157),AllocFactorMatrix,(I$4+1),FALSE)*$E1164</f>
        <v>0</v>
      </c>
      <c r="J1157" s="22">
        <f>VLOOKUP(CONCATENATE($F1157," ",$G1157),AllocFactorMatrix,(J$4+1),FALSE)*$E1164</f>
        <v>0</v>
      </c>
      <c r="K1157" s="22">
        <f>VLOOKUP(CONCATENATE($F1157," ",$G1157),AllocFactorMatrix,(K$4+1),FALSE)*$E1164</f>
        <v>0</v>
      </c>
      <c r="L1157" s="22">
        <f>VLOOKUP(CONCATENATE($F1157," ",$G1157),AllocFactorMatrix,(L$4+1),FALSE)*$E1164</f>
        <v>0</v>
      </c>
      <c r="M1157" s="22">
        <f t="shared" ref="M1157:M1188" si="591">SUBTOTAL(9,J1157:L1157)</f>
        <v>0</v>
      </c>
      <c r="N1157" s="22">
        <f>VLOOKUP(CONCATENATE($F1157," ",$G1157),AllocFactorMatrix,(N$4+1),FALSE)*$E1164</f>
        <v>0</v>
      </c>
      <c r="O1157" s="22">
        <f>VLOOKUP(CONCATENATE($F1157," ",$G1157),AllocFactorMatrix,(O$4+1),FALSE)*$E1164</f>
        <v>0</v>
      </c>
      <c r="P1157" s="22">
        <f>VLOOKUP(CONCATENATE($F1157," ",$G1157),AllocFactorMatrix,(P$4+1),FALSE)*$E1164</f>
        <v>0</v>
      </c>
      <c r="Q1157" s="22">
        <f>VLOOKUP(CONCATENATE($F1157," ",$G1157),AllocFactorMatrix,(Q$4+1),FALSE)*$E1164</f>
        <v>0</v>
      </c>
      <c r="R1157" s="22">
        <f>SUBTOTAL(9,N1157:Q1157)</f>
        <v>0</v>
      </c>
      <c r="S1157" s="22">
        <f>VLOOKUP(CONCATENATE($F1157," ",$G1157),AllocFactorMatrix,(S$4+1),FALSE)*$E1164</f>
        <v>0</v>
      </c>
      <c r="T1157" s="22">
        <f>VLOOKUP(CONCATENATE($F1157," ",$G1157),AllocFactorMatrix,(T$4+1),FALSE)*$E1164</f>
        <v>0</v>
      </c>
      <c r="U1157" s="22">
        <f>VLOOKUP(CONCATENATE($F1157," ",$G1157),AllocFactorMatrix,(U$4+1),FALSE)*$E1164</f>
        <v>0</v>
      </c>
      <c r="V1157" s="22">
        <f>VLOOKUP(CONCATENATE($F1157," ",$G1157),AllocFactorMatrix,(V$4+1),FALSE)*$E1164</f>
        <v>0</v>
      </c>
      <c r="W1157" s="22">
        <f>SUBTOTAL(9,S1157:V1157)</f>
        <v>0</v>
      </c>
      <c r="X1157" s="22">
        <f>VLOOKUP(CONCATENATE($F1157," ",$G1157),AllocFactorMatrix,(X$4+1),FALSE)*$E1164</f>
        <v>0</v>
      </c>
      <c r="Y1157" s="22">
        <f>VLOOKUP(CONCATENATE($F1157," ",$G1157),AllocFactorMatrix,(Y$4+1),FALSE)*$E1164</f>
        <v>0</v>
      </c>
      <c r="Z1157" s="22">
        <f t="shared" ref="Z1157:Z1188" si="592">SUBTOTAL(9,X1157:Y1157)</f>
        <v>0</v>
      </c>
      <c r="AA1157" s="22">
        <f>VLOOKUP(CONCATENATE($F1157," ",$G1157),AllocFactorMatrix,(AA$4+1),FALSE)*$E1164</f>
        <v>0</v>
      </c>
      <c r="AB1157" s="22">
        <f>VLOOKUP(CONCATENATE($F1157," ",$G1157),AllocFactorMatrix,(AB$4+1),FALSE)*$E1164</f>
        <v>0</v>
      </c>
      <c r="AC1157" s="22">
        <f>VLOOKUP(CONCATENATE($F1157," ",$G1157),AllocFactorMatrix,(AC$4+1),FALSE)*$E1164</f>
        <v>0</v>
      </c>
    </row>
    <row r="1158" spans="4:29" hidden="1" outlineLevel="1">
      <c r="F1158" s="42" t="str">
        <f>F1164</f>
        <v>PROD_DEMAND</v>
      </c>
      <c r="G1158" s="17" t="str">
        <f>$G$9</f>
        <v>BULKTRAN</v>
      </c>
      <c r="H1158" s="21">
        <f t="shared" si="590"/>
        <v>0</v>
      </c>
      <c r="I1158" s="22">
        <f>VLOOKUP(CONCATENATE($F1158," ",$G1158),AllocFactorMatrix,(I$4+1),FALSE)*$E1164</f>
        <v>0</v>
      </c>
      <c r="J1158" s="22">
        <f>VLOOKUP(CONCATENATE($F1158," ",$G1158),AllocFactorMatrix,(J$4+1),FALSE)*$E1164</f>
        <v>0</v>
      </c>
      <c r="K1158" s="22">
        <f>VLOOKUP(CONCATENATE($F1158," ",$G1158),AllocFactorMatrix,(K$4+1),FALSE)*$E1164</f>
        <v>0</v>
      </c>
      <c r="L1158" s="22">
        <f>VLOOKUP(CONCATENATE($F1158," ",$G1158),AllocFactorMatrix,(L$4+1),FALSE)*$E1164</f>
        <v>0</v>
      </c>
      <c r="M1158" s="22">
        <f t="shared" si="591"/>
        <v>0</v>
      </c>
      <c r="N1158" s="22">
        <f>VLOOKUP(CONCATENATE($F1158," ",$G1158),AllocFactorMatrix,(N$4+1),FALSE)*$E1164</f>
        <v>0</v>
      </c>
      <c r="O1158" s="22">
        <f>VLOOKUP(CONCATENATE($F1158," ",$G1158),AllocFactorMatrix,(O$4+1),FALSE)*$E1164</f>
        <v>0</v>
      </c>
      <c r="P1158" s="22">
        <f>VLOOKUP(CONCATENATE($F1158," ",$G1158),AllocFactorMatrix,(P$4+1),FALSE)*$E1164</f>
        <v>0</v>
      </c>
      <c r="Q1158" s="22">
        <f>VLOOKUP(CONCATENATE($F1158," ",$G1158),AllocFactorMatrix,(Q$4+1),FALSE)*$E1164</f>
        <v>0</v>
      </c>
      <c r="R1158" s="22">
        <f t="shared" ref="R1158:R1188" si="593">SUBTOTAL(9,N1158:Q1158)</f>
        <v>0</v>
      </c>
      <c r="S1158" s="22">
        <f>VLOOKUP(CONCATENATE($F1158," ",$G1158),AllocFactorMatrix,(S$4+1),FALSE)*$E1164</f>
        <v>0</v>
      </c>
      <c r="T1158" s="22">
        <f>VLOOKUP(CONCATENATE($F1158," ",$G1158),AllocFactorMatrix,(T$4+1),FALSE)*$E1164</f>
        <v>0</v>
      </c>
      <c r="U1158" s="22">
        <f>VLOOKUP(CONCATENATE($F1158," ",$G1158),AllocFactorMatrix,(U$4+1),FALSE)*$E1164</f>
        <v>0</v>
      </c>
      <c r="V1158" s="22">
        <f>VLOOKUP(CONCATENATE($F1158," ",$G1158),AllocFactorMatrix,(V$4+1),FALSE)*$E1164</f>
        <v>0</v>
      </c>
      <c r="W1158" s="22">
        <f t="shared" ref="W1158:W1164" si="594">SUBTOTAL(9,S1158:V1158)</f>
        <v>0</v>
      </c>
      <c r="X1158" s="22">
        <f>VLOOKUP(CONCATENATE($F1158," ",$G1158),AllocFactorMatrix,(X$4+1),FALSE)*$E1164</f>
        <v>0</v>
      </c>
      <c r="Y1158" s="22">
        <f>VLOOKUP(CONCATENATE($F1158," ",$G1158),AllocFactorMatrix,(Y$4+1),FALSE)*$E1164</f>
        <v>0</v>
      </c>
      <c r="Z1158" s="22">
        <f t="shared" si="592"/>
        <v>0</v>
      </c>
      <c r="AA1158" s="22">
        <f>VLOOKUP(CONCATENATE($F1158," ",$G1158),AllocFactorMatrix,(AA$4+1),FALSE)*$E1164</f>
        <v>0</v>
      </c>
      <c r="AB1158" s="22">
        <f>VLOOKUP(CONCATENATE($F1158," ",$G1158),AllocFactorMatrix,(AB$4+1),FALSE)*$E1164</f>
        <v>0</v>
      </c>
      <c r="AC1158" s="22">
        <f>VLOOKUP(CONCATENATE($F1158," ",$G1158),AllocFactorMatrix,(AC$4+1),FALSE)*$E1164</f>
        <v>0</v>
      </c>
    </row>
    <row r="1159" spans="4:29" hidden="1" outlineLevel="1">
      <c r="F1159" s="42" t="str">
        <f>F1164</f>
        <v>PROD_DEMAND</v>
      </c>
      <c r="G1159" s="17" t="str">
        <f>$G$10</f>
        <v>SUBTRAN</v>
      </c>
      <c r="H1159" s="21">
        <f t="shared" si="590"/>
        <v>0</v>
      </c>
      <c r="I1159" s="22">
        <f>VLOOKUP(CONCATENATE($F1159," ",$G1159),AllocFactorMatrix,(I$4+1),FALSE)*$E1164</f>
        <v>0</v>
      </c>
      <c r="J1159" s="22">
        <f>VLOOKUP(CONCATENATE($F1159," ",$G1159),AllocFactorMatrix,(J$4+1),FALSE)*$E1164</f>
        <v>0</v>
      </c>
      <c r="K1159" s="22">
        <f>VLOOKUP(CONCATENATE($F1159," ",$G1159),AllocFactorMatrix,(K$4+1),FALSE)*$E1164</f>
        <v>0</v>
      </c>
      <c r="L1159" s="22">
        <f>VLOOKUP(CONCATENATE($F1159," ",$G1159),AllocFactorMatrix,(L$4+1),FALSE)*$E1164</f>
        <v>0</v>
      </c>
      <c r="M1159" s="22">
        <f t="shared" si="591"/>
        <v>0</v>
      </c>
      <c r="N1159" s="22">
        <f>VLOOKUP(CONCATENATE($F1159," ",$G1159),AllocFactorMatrix,(N$4+1),FALSE)*$E1164</f>
        <v>0</v>
      </c>
      <c r="O1159" s="22">
        <f>VLOOKUP(CONCATENATE($F1159," ",$G1159),AllocFactorMatrix,(O$4+1),FALSE)*$E1164</f>
        <v>0</v>
      </c>
      <c r="P1159" s="22">
        <f>VLOOKUP(CONCATENATE($F1159," ",$G1159),AllocFactorMatrix,(P$4+1),FALSE)*$E1164</f>
        <v>0</v>
      </c>
      <c r="Q1159" s="22">
        <f>VLOOKUP(CONCATENATE($F1159," ",$G1159),AllocFactorMatrix,(Q$4+1),FALSE)*$E1164</f>
        <v>0</v>
      </c>
      <c r="R1159" s="22">
        <f t="shared" si="593"/>
        <v>0</v>
      </c>
      <c r="S1159" s="22">
        <f>VLOOKUP(CONCATENATE($F1159," ",$G1159),AllocFactorMatrix,(S$4+1),FALSE)*$E1164</f>
        <v>0</v>
      </c>
      <c r="T1159" s="22">
        <f>VLOOKUP(CONCATENATE($F1159," ",$G1159),AllocFactorMatrix,(T$4+1),FALSE)*$E1164</f>
        <v>0</v>
      </c>
      <c r="U1159" s="22">
        <f>VLOOKUP(CONCATENATE($F1159," ",$G1159),AllocFactorMatrix,(U$4+1),FALSE)*$E1164</f>
        <v>0</v>
      </c>
      <c r="V1159" s="22">
        <f>VLOOKUP(CONCATENATE($F1159," ",$G1159),AllocFactorMatrix,(V$4+1),FALSE)*$E1164</f>
        <v>0</v>
      </c>
      <c r="W1159" s="22">
        <f t="shared" si="594"/>
        <v>0</v>
      </c>
      <c r="X1159" s="22">
        <f>VLOOKUP(CONCATENATE($F1159," ",$G1159),AllocFactorMatrix,(X$4+1),FALSE)*$E1164</f>
        <v>0</v>
      </c>
      <c r="Y1159" s="22">
        <f>VLOOKUP(CONCATENATE($F1159," ",$G1159),AllocFactorMatrix,(Y$4+1),FALSE)*$E1164</f>
        <v>0</v>
      </c>
      <c r="Z1159" s="22">
        <f t="shared" si="592"/>
        <v>0</v>
      </c>
      <c r="AA1159" s="22">
        <f>VLOOKUP(CONCATENATE($F1159," ",$G1159),AllocFactorMatrix,(AA$4+1),FALSE)*$E1164</f>
        <v>0</v>
      </c>
      <c r="AB1159" s="22">
        <f>VLOOKUP(CONCATENATE($F1159," ",$G1159),AllocFactorMatrix,(AB$4+1),FALSE)*$E1164</f>
        <v>0</v>
      </c>
      <c r="AC1159" s="22">
        <f>VLOOKUP(CONCATENATE($F1159," ",$G1159),AllocFactorMatrix,(AC$4+1),FALSE)*$E1164</f>
        <v>0</v>
      </c>
    </row>
    <row r="1160" spans="4:29" hidden="1" outlineLevel="1">
      <c r="F1160" s="42" t="str">
        <f>F1164</f>
        <v>PROD_DEMAND</v>
      </c>
      <c r="G1160" s="17" t="str">
        <f>$G$11</f>
        <v>DISTPRI</v>
      </c>
      <c r="H1160" s="21">
        <f t="shared" si="590"/>
        <v>0</v>
      </c>
      <c r="I1160" s="22">
        <f>VLOOKUP(CONCATENATE($F1160," ",$G1160),AllocFactorMatrix,(I$4+1),FALSE)*$E1164</f>
        <v>0</v>
      </c>
      <c r="J1160" s="22">
        <f>VLOOKUP(CONCATENATE($F1160," ",$G1160),AllocFactorMatrix,(J$4+1),FALSE)*$E1164</f>
        <v>0</v>
      </c>
      <c r="K1160" s="22">
        <f>VLOOKUP(CONCATENATE($F1160," ",$G1160),AllocFactorMatrix,(K$4+1),FALSE)*$E1164</f>
        <v>0</v>
      </c>
      <c r="L1160" s="22">
        <f>VLOOKUP(CONCATENATE($F1160," ",$G1160),AllocFactorMatrix,(L$4+1),FALSE)*$E1164</f>
        <v>0</v>
      </c>
      <c r="M1160" s="22">
        <f t="shared" si="591"/>
        <v>0</v>
      </c>
      <c r="N1160" s="22">
        <f>VLOOKUP(CONCATENATE($F1160," ",$G1160),AllocFactorMatrix,(N$4+1),FALSE)*$E1164</f>
        <v>0</v>
      </c>
      <c r="O1160" s="22">
        <f>VLOOKUP(CONCATENATE($F1160," ",$G1160),AllocFactorMatrix,(O$4+1),FALSE)*$E1164</f>
        <v>0</v>
      </c>
      <c r="P1160" s="22">
        <f>VLOOKUP(CONCATENATE($F1160," ",$G1160),AllocFactorMatrix,(P$4+1),FALSE)*$E1164</f>
        <v>0</v>
      </c>
      <c r="Q1160" s="22">
        <f>VLOOKUP(CONCATENATE($F1160," ",$G1160),AllocFactorMatrix,(Q$4+1),FALSE)*$E1164</f>
        <v>0</v>
      </c>
      <c r="R1160" s="22">
        <f t="shared" si="593"/>
        <v>0</v>
      </c>
      <c r="S1160" s="22">
        <f>VLOOKUP(CONCATENATE($F1160," ",$G1160),AllocFactorMatrix,(S$4+1),FALSE)*$E1164</f>
        <v>0</v>
      </c>
      <c r="T1160" s="22">
        <f>VLOOKUP(CONCATENATE($F1160," ",$G1160),AllocFactorMatrix,(T$4+1),FALSE)*$E1164</f>
        <v>0</v>
      </c>
      <c r="U1160" s="22">
        <f>VLOOKUP(CONCATENATE($F1160," ",$G1160),AllocFactorMatrix,(U$4+1),FALSE)*$E1164</f>
        <v>0</v>
      </c>
      <c r="V1160" s="22">
        <f>VLOOKUP(CONCATENATE($F1160," ",$G1160),AllocFactorMatrix,(V$4+1),FALSE)*$E1164</f>
        <v>0</v>
      </c>
      <c r="W1160" s="22">
        <f t="shared" si="594"/>
        <v>0</v>
      </c>
      <c r="X1160" s="22">
        <f>VLOOKUP(CONCATENATE($F1160," ",$G1160),AllocFactorMatrix,(X$4+1),FALSE)*$E1164</f>
        <v>0</v>
      </c>
      <c r="Y1160" s="22">
        <f>VLOOKUP(CONCATENATE($F1160," ",$G1160),AllocFactorMatrix,(Y$4+1),FALSE)*$E1164</f>
        <v>0</v>
      </c>
      <c r="Z1160" s="22">
        <f t="shared" si="592"/>
        <v>0</v>
      </c>
      <c r="AA1160" s="22">
        <f>VLOOKUP(CONCATENATE($F1160," ",$G1160),AllocFactorMatrix,(AA$4+1),FALSE)*$E1164</f>
        <v>0</v>
      </c>
      <c r="AB1160" s="22">
        <f>VLOOKUP(CONCATENATE($F1160," ",$G1160),AllocFactorMatrix,(AB$4+1),FALSE)*$E1164</f>
        <v>0</v>
      </c>
      <c r="AC1160" s="22">
        <f>VLOOKUP(CONCATENATE($F1160," ",$G1160),AllocFactorMatrix,(AC$4+1),FALSE)*$E1164</f>
        <v>0</v>
      </c>
    </row>
    <row r="1161" spans="4:29" hidden="1" outlineLevel="1">
      <c r="F1161" s="42" t="str">
        <f>F1164</f>
        <v>PROD_DEMAND</v>
      </c>
      <c r="G1161" s="17" t="str">
        <f>$G$12</f>
        <v>DISTSEC</v>
      </c>
      <c r="H1161" s="21">
        <f t="shared" si="590"/>
        <v>0</v>
      </c>
      <c r="I1161" s="22">
        <f>VLOOKUP(CONCATENATE($F1161," ",$G1161),AllocFactorMatrix,(I$4+1),FALSE)*$E1164</f>
        <v>0</v>
      </c>
      <c r="J1161" s="22">
        <f>VLOOKUP(CONCATENATE($F1161," ",$G1161),AllocFactorMatrix,(J$4+1),FALSE)*$E1164</f>
        <v>0</v>
      </c>
      <c r="K1161" s="22">
        <f>VLOOKUP(CONCATENATE($F1161," ",$G1161),AllocFactorMatrix,(K$4+1),FALSE)*$E1164</f>
        <v>0</v>
      </c>
      <c r="L1161" s="22">
        <f>VLOOKUP(CONCATENATE($F1161," ",$G1161),AllocFactorMatrix,(L$4+1),FALSE)*$E1164</f>
        <v>0</v>
      </c>
      <c r="M1161" s="22">
        <f t="shared" si="591"/>
        <v>0</v>
      </c>
      <c r="N1161" s="22">
        <f>VLOOKUP(CONCATENATE($F1161," ",$G1161),AllocFactorMatrix,(N$4+1),FALSE)*$E1164</f>
        <v>0</v>
      </c>
      <c r="O1161" s="22">
        <f>VLOOKUP(CONCATENATE($F1161," ",$G1161),AllocFactorMatrix,(O$4+1),FALSE)*$E1164</f>
        <v>0</v>
      </c>
      <c r="P1161" s="22">
        <f>VLOOKUP(CONCATENATE($F1161," ",$G1161),AllocFactorMatrix,(P$4+1),FALSE)*$E1164</f>
        <v>0</v>
      </c>
      <c r="Q1161" s="22">
        <f>VLOOKUP(CONCATENATE($F1161," ",$G1161),AllocFactorMatrix,(Q$4+1),FALSE)*$E1164</f>
        <v>0</v>
      </c>
      <c r="R1161" s="22">
        <f t="shared" si="593"/>
        <v>0</v>
      </c>
      <c r="S1161" s="22">
        <f>VLOOKUP(CONCATENATE($F1161," ",$G1161),AllocFactorMatrix,(S$4+1),FALSE)*$E1164</f>
        <v>0</v>
      </c>
      <c r="T1161" s="22">
        <f>VLOOKUP(CONCATENATE($F1161," ",$G1161),AllocFactorMatrix,(T$4+1),FALSE)*$E1164</f>
        <v>0</v>
      </c>
      <c r="U1161" s="22">
        <f>VLOOKUP(CONCATENATE($F1161," ",$G1161),AllocFactorMatrix,(U$4+1),FALSE)*$E1164</f>
        <v>0</v>
      </c>
      <c r="V1161" s="22">
        <f>VLOOKUP(CONCATENATE($F1161," ",$G1161),AllocFactorMatrix,(V$4+1),FALSE)*$E1164</f>
        <v>0</v>
      </c>
      <c r="W1161" s="22">
        <f t="shared" si="594"/>
        <v>0</v>
      </c>
      <c r="X1161" s="22">
        <f>VLOOKUP(CONCATENATE($F1161," ",$G1161),AllocFactorMatrix,(X$4+1),FALSE)*$E1164</f>
        <v>0</v>
      </c>
      <c r="Y1161" s="22">
        <f>VLOOKUP(CONCATENATE($F1161," ",$G1161),AllocFactorMatrix,(Y$4+1),FALSE)*$E1164</f>
        <v>0</v>
      </c>
      <c r="Z1161" s="22">
        <f t="shared" si="592"/>
        <v>0</v>
      </c>
      <c r="AA1161" s="22">
        <f>VLOOKUP(CONCATENATE($F1161," ",$G1161),AllocFactorMatrix,(AA$4+1),FALSE)*$E1164</f>
        <v>0</v>
      </c>
      <c r="AB1161" s="22">
        <f>VLOOKUP(CONCATENATE($F1161," ",$G1161),AllocFactorMatrix,(AB$4+1),FALSE)*$E1164</f>
        <v>0</v>
      </c>
      <c r="AC1161" s="22">
        <f>VLOOKUP(CONCATENATE($F1161," ",$G1161),AllocFactorMatrix,(AC$4+1),FALSE)*$E1164</f>
        <v>0</v>
      </c>
    </row>
    <row r="1162" spans="4:29" hidden="1" outlineLevel="1">
      <c r="F1162" s="42" t="str">
        <f>F1164</f>
        <v>PROD_DEMAND</v>
      </c>
      <c r="G1162" s="17" t="str">
        <f>$G$13</f>
        <v>ENERGY</v>
      </c>
      <c r="H1162" s="21">
        <f t="shared" si="590"/>
        <v>0</v>
      </c>
      <c r="I1162" s="22">
        <f>VLOOKUP(CONCATENATE($F1162," ",$G1162),AllocFactorMatrix,(I$4+1),FALSE)*$E1164</f>
        <v>0</v>
      </c>
      <c r="J1162" s="22">
        <f>VLOOKUP(CONCATENATE($F1162," ",$G1162),AllocFactorMatrix,(J$4+1),FALSE)*$E1164</f>
        <v>0</v>
      </c>
      <c r="K1162" s="22">
        <f>VLOOKUP(CONCATENATE($F1162," ",$G1162),AllocFactorMatrix,(K$4+1),FALSE)*$E1164</f>
        <v>0</v>
      </c>
      <c r="L1162" s="22">
        <f>VLOOKUP(CONCATENATE($F1162," ",$G1162),AllocFactorMatrix,(L$4+1),FALSE)*$E1164</f>
        <v>0</v>
      </c>
      <c r="M1162" s="22">
        <f t="shared" si="591"/>
        <v>0</v>
      </c>
      <c r="N1162" s="22">
        <f>VLOOKUP(CONCATENATE($F1162," ",$G1162),AllocFactorMatrix,(N$4+1),FALSE)*$E1164</f>
        <v>0</v>
      </c>
      <c r="O1162" s="22">
        <f>VLOOKUP(CONCATENATE($F1162," ",$G1162),AllocFactorMatrix,(O$4+1),FALSE)*$E1164</f>
        <v>0</v>
      </c>
      <c r="P1162" s="22">
        <f>VLOOKUP(CONCATENATE($F1162," ",$G1162),AllocFactorMatrix,(P$4+1),FALSE)*$E1164</f>
        <v>0</v>
      </c>
      <c r="Q1162" s="22">
        <f>VLOOKUP(CONCATENATE($F1162," ",$G1162),AllocFactorMatrix,(Q$4+1),FALSE)*$E1164</f>
        <v>0</v>
      </c>
      <c r="R1162" s="22">
        <f t="shared" si="593"/>
        <v>0</v>
      </c>
      <c r="S1162" s="22">
        <f>VLOOKUP(CONCATENATE($F1162," ",$G1162),AllocFactorMatrix,(S$4+1),FALSE)*$E1164</f>
        <v>0</v>
      </c>
      <c r="T1162" s="22">
        <f>VLOOKUP(CONCATENATE($F1162," ",$G1162),AllocFactorMatrix,(T$4+1),FALSE)*$E1164</f>
        <v>0</v>
      </c>
      <c r="U1162" s="22">
        <f>VLOOKUP(CONCATENATE($F1162," ",$G1162),AllocFactorMatrix,(U$4+1),FALSE)*$E1164</f>
        <v>0</v>
      </c>
      <c r="V1162" s="22">
        <f>VLOOKUP(CONCATENATE($F1162," ",$G1162),AllocFactorMatrix,(V$4+1),FALSE)*$E1164</f>
        <v>0</v>
      </c>
      <c r="W1162" s="22">
        <f t="shared" si="594"/>
        <v>0</v>
      </c>
      <c r="X1162" s="22">
        <f>VLOOKUP(CONCATENATE($F1162," ",$G1162),AllocFactorMatrix,(X$4+1),FALSE)*$E1164</f>
        <v>0</v>
      </c>
      <c r="Y1162" s="22">
        <f>VLOOKUP(CONCATENATE($F1162," ",$G1162),AllocFactorMatrix,(Y$4+1),FALSE)*$E1164</f>
        <v>0</v>
      </c>
      <c r="Z1162" s="22">
        <f t="shared" si="592"/>
        <v>0</v>
      </c>
      <c r="AA1162" s="22">
        <f>VLOOKUP(CONCATENATE($F1162," ",$G1162),AllocFactorMatrix,(AA$4+1),FALSE)*$E1164</f>
        <v>0</v>
      </c>
      <c r="AB1162" s="22">
        <f>VLOOKUP(CONCATENATE($F1162," ",$G1162),AllocFactorMatrix,(AB$4+1),FALSE)*$E1164</f>
        <v>0</v>
      </c>
      <c r="AC1162" s="22">
        <f>VLOOKUP(CONCATENATE($F1162," ",$G1162),AllocFactorMatrix,(AC$4+1),FALSE)*$E1164</f>
        <v>0</v>
      </c>
    </row>
    <row r="1163" spans="4:29" hidden="1" outlineLevel="1">
      <c r="F1163" s="42" t="str">
        <f>F1164</f>
        <v>PROD_DEMAND</v>
      </c>
      <c r="G1163" s="17" t="str">
        <f>$G$14</f>
        <v>CUSTOMER</v>
      </c>
      <c r="H1163" s="21">
        <f t="shared" si="590"/>
        <v>0</v>
      </c>
      <c r="I1163" s="22">
        <f>VLOOKUP(CONCATENATE($F1163," ",$G1163),AllocFactorMatrix,(I$4+1),FALSE)*$E1164</f>
        <v>0</v>
      </c>
      <c r="J1163" s="22">
        <f>VLOOKUP(CONCATENATE($F1163," ",$G1163),AllocFactorMatrix,(J$4+1),FALSE)*$E1164</f>
        <v>0</v>
      </c>
      <c r="K1163" s="22">
        <f>VLOOKUP(CONCATENATE($F1163," ",$G1163),AllocFactorMatrix,(K$4+1),FALSE)*$E1164</f>
        <v>0</v>
      </c>
      <c r="L1163" s="22">
        <f>VLOOKUP(CONCATENATE($F1163," ",$G1163),AllocFactorMatrix,(L$4+1),FALSE)*$E1164</f>
        <v>0</v>
      </c>
      <c r="M1163" s="22">
        <f t="shared" si="591"/>
        <v>0</v>
      </c>
      <c r="N1163" s="22">
        <f>VLOOKUP(CONCATENATE($F1163," ",$G1163),AllocFactorMatrix,(N$4+1),FALSE)*$E1164</f>
        <v>0</v>
      </c>
      <c r="O1163" s="22">
        <f>VLOOKUP(CONCATENATE($F1163," ",$G1163),AllocFactorMatrix,(O$4+1),FALSE)*$E1164</f>
        <v>0</v>
      </c>
      <c r="P1163" s="22">
        <f>VLOOKUP(CONCATENATE($F1163," ",$G1163),AllocFactorMatrix,(P$4+1),FALSE)*$E1164</f>
        <v>0</v>
      </c>
      <c r="Q1163" s="22">
        <f>VLOOKUP(CONCATENATE($F1163," ",$G1163),AllocFactorMatrix,(Q$4+1),FALSE)*$E1164</f>
        <v>0</v>
      </c>
      <c r="R1163" s="22">
        <f t="shared" si="593"/>
        <v>0</v>
      </c>
      <c r="S1163" s="22">
        <f>VLOOKUP(CONCATENATE($F1163," ",$G1163),AllocFactorMatrix,(S$4+1),FALSE)*$E1164</f>
        <v>0</v>
      </c>
      <c r="T1163" s="22">
        <f>VLOOKUP(CONCATENATE($F1163," ",$G1163),AllocFactorMatrix,(T$4+1),FALSE)*$E1164</f>
        <v>0</v>
      </c>
      <c r="U1163" s="22">
        <f>VLOOKUP(CONCATENATE($F1163," ",$G1163),AllocFactorMatrix,(U$4+1),FALSE)*$E1164</f>
        <v>0</v>
      </c>
      <c r="V1163" s="22">
        <f>VLOOKUP(CONCATENATE($F1163," ",$G1163),AllocFactorMatrix,(V$4+1),FALSE)*$E1164</f>
        <v>0</v>
      </c>
      <c r="W1163" s="22">
        <f t="shared" si="594"/>
        <v>0</v>
      </c>
      <c r="X1163" s="22">
        <f>VLOOKUP(CONCATENATE($F1163," ",$G1163),AllocFactorMatrix,(X$4+1),FALSE)*$E1164</f>
        <v>0</v>
      </c>
      <c r="Y1163" s="22">
        <f>VLOOKUP(CONCATENATE($F1163," ",$G1163),AllocFactorMatrix,(Y$4+1),FALSE)*$E1164</f>
        <v>0</v>
      </c>
      <c r="Z1163" s="22">
        <f t="shared" si="592"/>
        <v>0</v>
      </c>
      <c r="AA1163" s="22">
        <f>VLOOKUP(CONCATENATE($F1163," ",$G1163),AllocFactorMatrix,(AA$4+1),FALSE)*$E1164</f>
        <v>0</v>
      </c>
      <c r="AB1163" s="22">
        <f>VLOOKUP(CONCATENATE($F1163," ",$G1163),AllocFactorMatrix,(AB$4+1),FALSE)*$E1164</f>
        <v>0</v>
      </c>
      <c r="AC1163" s="22">
        <f>VLOOKUP(CONCATENATE($F1163," ",$G1163),AllocFactorMatrix,(AC$4+1),FALSE)*$E1164</f>
        <v>0</v>
      </c>
    </row>
    <row r="1164" spans="4:29" collapsed="1">
      <c r="D1164" s="17" t="s">
        <v>457</v>
      </c>
      <c r="E1164" s="19">
        <v>0</v>
      </c>
      <c r="F1164" s="42" t="s">
        <v>29</v>
      </c>
      <c r="G1164" s="17" t="str">
        <f>$G$15</f>
        <v>TOTAL</v>
      </c>
      <c r="H1164" s="21">
        <f t="shared" si="590"/>
        <v>0</v>
      </c>
      <c r="I1164" s="22">
        <f>VLOOKUP(CONCATENATE($F1164," ",$G1164),AllocFactorMatrix,(I$4+1),FALSE)*$E1164</f>
        <v>0</v>
      </c>
      <c r="J1164" s="22">
        <f>VLOOKUP(CONCATENATE($F1164," ",$G1164),AllocFactorMatrix,(J$4+1),FALSE)*$E1164</f>
        <v>0</v>
      </c>
      <c r="K1164" s="22">
        <f>VLOOKUP(CONCATENATE($F1164," ",$G1164),AllocFactorMatrix,(K$4+1),FALSE)*$E1164</f>
        <v>0</v>
      </c>
      <c r="L1164" s="22">
        <f>VLOOKUP(CONCATENATE($F1164," ",$G1164),AllocFactorMatrix,(L$4+1),FALSE)*$E1164</f>
        <v>0</v>
      </c>
      <c r="M1164" s="22">
        <f t="shared" si="591"/>
        <v>0</v>
      </c>
      <c r="N1164" s="22">
        <f>VLOOKUP(CONCATENATE($F1164," ",$G1164),AllocFactorMatrix,(N$4+1),FALSE)*$E1164</f>
        <v>0</v>
      </c>
      <c r="O1164" s="22">
        <f>VLOOKUP(CONCATENATE($F1164," ",$G1164),AllocFactorMatrix,(O$4+1),FALSE)*$E1164</f>
        <v>0</v>
      </c>
      <c r="P1164" s="22">
        <f>VLOOKUP(CONCATENATE($F1164," ",$G1164),AllocFactorMatrix,(P$4+1),FALSE)*$E1164</f>
        <v>0</v>
      </c>
      <c r="Q1164" s="22">
        <f>VLOOKUP(CONCATENATE($F1164," ",$G1164),AllocFactorMatrix,(Q$4+1),FALSE)*$E1164</f>
        <v>0</v>
      </c>
      <c r="R1164" s="22">
        <f t="shared" si="593"/>
        <v>0</v>
      </c>
      <c r="S1164" s="22">
        <f>VLOOKUP(CONCATENATE($F1164," ",$G1164),AllocFactorMatrix,(S$4+1),FALSE)*$E1164</f>
        <v>0</v>
      </c>
      <c r="T1164" s="22">
        <f>VLOOKUP(CONCATENATE($F1164," ",$G1164),AllocFactorMatrix,(T$4+1),FALSE)*$E1164</f>
        <v>0</v>
      </c>
      <c r="U1164" s="22">
        <f>VLOOKUP(CONCATENATE($F1164," ",$G1164),AllocFactorMatrix,(U$4+1),FALSE)*$E1164</f>
        <v>0</v>
      </c>
      <c r="V1164" s="22">
        <f>VLOOKUP(CONCATENATE($F1164," ",$G1164),AllocFactorMatrix,(V$4+1),FALSE)*$E1164</f>
        <v>0</v>
      </c>
      <c r="W1164" s="22">
        <f t="shared" si="594"/>
        <v>0</v>
      </c>
      <c r="X1164" s="22">
        <f>VLOOKUP(CONCATENATE($F1164," ",$G1164),AllocFactorMatrix,(X$4+1),FALSE)*$E1164</f>
        <v>0</v>
      </c>
      <c r="Y1164" s="22">
        <f>VLOOKUP(CONCATENATE($F1164," ",$G1164),AllocFactorMatrix,(Y$4+1),FALSE)*$E1164</f>
        <v>0</v>
      </c>
      <c r="Z1164" s="22">
        <f t="shared" si="592"/>
        <v>0</v>
      </c>
      <c r="AA1164" s="22">
        <f>VLOOKUP(CONCATENATE($F1164," ",$G1164),AllocFactorMatrix,(AA$4+1),FALSE)*$E1164</f>
        <v>0</v>
      </c>
      <c r="AB1164" s="22">
        <f>VLOOKUP(CONCATENATE($F1164," ",$G1164),AllocFactorMatrix,(AB$4+1),FALSE)*$E1164</f>
        <v>0</v>
      </c>
      <c r="AC1164" s="22">
        <f>VLOOKUP(CONCATENATE($F1164," ",$G1164),AllocFactorMatrix,(AC$4+1),FALSE)*$E1164</f>
        <v>0</v>
      </c>
    </row>
    <row r="1165" spans="4:29" hidden="1" outlineLevel="1">
      <c r="F1165" s="42" t="str">
        <f>F1172</f>
        <v>PROD_DEMAND</v>
      </c>
      <c r="G1165" s="17" t="str">
        <f>$G$8</f>
        <v>PRODUCTION</v>
      </c>
      <c r="H1165" s="21">
        <f t="shared" si="590"/>
        <v>93523</v>
      </c>
      <c r="I1165" s="22">
        <f>VLOOKUP(CONCATENATE($F1165," ",$G1165),AllocFactorMatrix,(I$4+1),FALSE)*$E1172</f>
        <v>46369.504918645973</v>
      </c>
      <c r="J1165" s="22">
        <f>VLOOKUP(CONCATENATE($F1165," ",$G1165),AllocFactorMatrix,(J$4+1),FALSE)*$E1172</f>
        <v>11595.523389980724</v>
      </c>
      <c r="K1165" s="22">
        <f>VLOOKUP(CONCATENATE($F1165," ",$G1165),AllocFactorMatrix,(K$4+1),FALSE)*$E1172</f>
        <v>146.9597825655255</v>
      </c>
      <c r="L1165" s="22">
        <f>VLOOKUP(CONCATENATE($F1165," ",$G1165),AllocFactorMatrix,(L$4+1),FALSE)*$E1172</f>
        <v>7.3551910379347705</v>
      </c>
      <c r="M1165" s="22">
        <f t="shared" si="591"/>
        <v>11749.838363584186</v>
      </c>
      <c r="N1165" s="22">
        <f>VLOOKUP(CONCATENATE($F1165," ",$G1165),AllocFactorMatrix,(N$4+1),FALSE)*$E1172</f>
        <v>5202.3052703118847</v>
      </c>
      <c r="O1165" s="22">
        <f>VLOOKUP(CONCATENATE($F1165," ",$G1165),AllocFactorMatrix,(O$4+1),FALSE)*$E1172</f>
        <v>1425.8313949150634</v>
      </c>
      <c r="P1165" s="22">
        <f>VLOOKUP(CONCATENATE($F1165," ",$G1165),AllocFactorMatrix,(P$4+1),FALSE)*$E1172</f>
        <v>226.89370097077932</v>
      </c>
      <c r="Q1165" s="22">
        <f>VLOOKUP(CONCATENATE($F1165," ",$G1165),AllocFactorMatrix,(Q$4+1),FALSE)*$E1172</f>
        <v>0</v>
      </c>
      <c r="R1165" s="22">
        <f t="shared" si="593"/>
        <v>6855.0303661977277</v>
      </c>
      <c r="S1165" s="22">
        <f>VLOOKUP(CONCATENATE($F1165," ",$G1165),AllocFactorMatrix,(S$4+1),FALSE)*$E1172</f>
        <v>224.88234851148886</v>
      </c>
      <c r="T1165" s="22">
        <f>VLOOKUP(CONCATENATE($F1165," ",$G1165),AllocFactorMatrix,(T$4+1),FALSE)*$E1172</f>
        <v>4092.4751372485175</v>
      </c>
      <c r="U1165" s="22">
        <f>VLOOKUP(CONCATENATE($F1165," ",$G1165),AllocFactorMatrix,(U$4+1),FALSE)*$E1172</f>
        <v>19940.756486500242</v>
      </c>
      <c r="V1165" s="22">
        <f>VLOOKUP(CONCATENATE($F1165," ",$G1165),AllocFactorMatrix,(V$4+1),FALSE)*$E1172</f>
        <v>2540.8600022336227</v>
      </c>
      <c r="W1165" s="22">
        <f>SUBTOTAL(9,S1165:V1165)</f>
        <v>26798.973974493871</v>
      </c>
      <c r="X1165" s="22">
        <f>VLOOKUP(CONCATENATE($F1165," ",$G1165),AllocFactorMatrix,(X$4+1),FALSE)*$E1172</f>
        <v>1454.9738761896028</v>
      </c>
      <c r="Y1165" s="22">
        <f>VLOOKUP(CONCATENATE($F1165," ",$G1165),AllocFactorMatrix,(Y$4+1),FALSE)*$E1172</f>
        <v>27.350003164690445</v>
      </c>
      <c r="Z1165" s="22">
        <f t="shared" si="592"/>
        <v>1482.3238793542932</v>
      </c>
      <c r="AA1165" s="22">
        <f>VLOOKUP(CONCATENATE($F1165," ",$G1165),AllocFactorMatrix,(AA$4+1),FALSE)*$E1172</f>
        <v>21.159004710359731</v>
      </c>
      <c r="AB1165" s="22">
        <f>VLOOKUP(CONCATENATE($F1165," ",$G1165),AllocFactorMatrix,(AB$4+1),FALSE)*$E1172</f>
        <v>198.83760598253534</v>
      </c>
      <c r="AC1165" s="22">
        <f>VLOOKUP(CONCATENATE($F1165," ",$G1165),AllocFactorMatrix,(AC$4+1),FALSE)*$E1172</f>
        <v>47.331887031077919</v>
      </c>
    </row>
    <row r="1166" spans="4:29" hidden="1" outlineLevel="1">
      <c r="F1166" s="42" t="str">
        <f>F1172</f>
        <v>PROD_DEMAND</v>
      </c>
      <c r="G1166" s="17" t="str">
        <f>$G$9</f>
        <v>BULKTRAN</v>
      </c>
      <c r="H1166" s="21">
        <f t="shared" si="590"/>
        <v>0</v>
      </c>
      <c r="I1166" s="22">
        <f>VLOOKUP(CONCATENATE($F1166," ",$G1166),AllocFactorMatrix,(I$4+1),FALSE)*$E1172</f>
        <v>0</v>
      </c>
      <c r="J1166" s="22">
        <f>VLOOKUP(CONCATENATE($F1166," ",$G1166),AllocFactorMatrix,(J$4+1),FALSE)*$E1172</f>
        <v>0</v>
      </c>
      <c r="K1166" s="22">
        <f>VLOOKUP(CONCATENATE($F1166," ",$G1166),AllocFactorMatrix,(K$4+1),FALSE)*$E1172</f>
        <v>0</v>
      </c>
      <c r="L1166" s="22">
        <f>VLOOKUP(CONCATENATE($F1166," ",$G1166),AllocFactorMatrix,(L$4+1),FALSE)*$E1172</f>
        <v>0</v>
      </c>
      <c r="M1166" s="22">
        <f t="shared" si="591"/>
        <v>0</v>
      </c>
      <c r="N1166" s="22">
        <f>VLOOKUP(CONCATENATE($F1166," ",$G1166),AllocFactorMatrix,(N$4+1),FALSE)*$E1172</f>
        <v>0</v>
      </c>
      <c r="O1166" s="22">
        <f>VLOOKUP(CONCATENATE($F1166," ",$G1166),AllocFactorMatrix,(O$4+1),FALSE)*$E1172</f>
        <v>0</v>
      </c>
      <c r="P1166" s="22">
        <f>VLOOKUP(CONCATENATE($F1166," ",$G1166),AllocFactorMatrix,(P$4+1),FALSE)*$E1172</f>
        <v>0</v>
      </c>
      <c r="Q1166" s="22">
        <f>VLOOKUP(CONCATENATE($F1166," ",$G1166),AllocFactorMatrix,(Q$4+1),FALSE)*$E1172</f>
        <v>0</v>
      </c>
      <c r="R1166" s="22">
        <f t="shared" si="593"/>
        <v>0</v>
      </c>
      <c r="S1166" s="22">
        <f>VLOOKUP(CONCATENATE($F1166," ",$G1166),AllocFactorMatrix,(S$4+1),FALSE)*$E1172</f>
        <v>0</v>
      </c>
      <c r="T1166" s="22">
        <f>VLOOKUP(CONCATENATE($F1166," ",$G1166),AllocFactorMatrix,(T$4+1),FALSE)*$E1172</f>
        <v>0</v>
      </c>
      <c r="U1166" s="22">
        <f>VLOOKUP(CONCATENATE($F1166," ",$G1166),AllocFactorMatrix,(U$4+1),FALSE)*$E1172</f>
        <v>0</v>
      </c>
      <c r="V1166" s="22">
        <f>VLOOKUP(CONCATENATE($F1166," ",$G1166),AllocFactorMatrix,(V$4+1),FALSE)*$E1172</f>
        <v>0</v>
      </c>
      <c r="W1166" s="22">
        <f t="shared" ref="W1166:W1172" si="595">SUBTOTAL(9,S1166:V1166)</f>
        <v>0</v>
      </c>
      <c r="X1166" s="22">
        <f>VLOOKUP(CONCATENATE($F1166," ",$G1166),AllocFactorMatrix,(X$4+1),FALSE)*$E1172</f>
        <v>0</v>
      </c>
      <c r="Y1166" s="22">
        <f>VLOOKUP(CONCATENATE($F1166," ",$G1166),AllocFactorMatrix,(Y$4+1),FALSE)*$E1172</f>
        <v>0</v>
      </c>
      <c r="Z1166" s="22">
        <f t="shared" si="592"/>
        <v>0</v>
      </c>
      <c r="AA1166" s="22">
        <f>VLOOKUP(CONCATENATE($F1166," ",$G1166),AllocFactorMatrix,(AA$4+1),FALSE)*$E1172</f>
        <v>0</v>
      </c>
      <c r="AB1166" s="22">
        <f>VLOOKUP(CONCATENATE($F1166," ",$G1166),AllocFactorMatrix,(AB$4+1),FALSE)*$E1172</f>
        <v>0</v>
      </c>
      <c r="AC1166" s="22">
        <f>VLOOKUP(CONCATENATE($F1166," ",$G1166),AllocFactorMatrix,(AC$4+1),FALSE)*$E1172</f>
        <v>0</v>
      </c>
    </row>
    <row r="1167" spans="4:29" hidden="1" outlineLevel="1">
      <c r="F1167" s="42" t="str">
        <f>F1172</f>
        <v>PROD_DEMAND</v>
      </c>
      <c r="G1167" s="17" t="str">
        <f>$G$10</f>
        <v>SUBTRAN</v>
      </c>
      <c r="H1167" s="21">
        <f t="shared" si="590"/>
        <v>0</v>
      </c>
      <c r="I1167" s="22">
        <f>VLOOKUP(CONCATENATE($F1167," ",$G1167),AllocFactorMatrix,(I$4+1),FALSE)*$E1172</f>
        <v>0</v>
      </c>
      <c r="J1167" s="22">
        <f>VLOOKUP(CONCATENATE($F1167," ",$G1167),AllocFactorMatrix,(J$4+1),FALSE)*$E1172</f>
        <v>0</v>
      </c>
      <c r="K1167" s="22">
        <f>VLOOKUP(CONCATENATE($F1167," ",$G1167),AllocFactorMatrix,(K$4+1),FALSE)*$E1172</f>
        <v>0</v>
      </c>
      <c r="L1167" s="22">
        <f>VLOOKUP(CONCATENATE($F1167," ",$G1167),AllocFactorMatrix,(L$4+1),FALSE)*$E1172</f>
        <v>0</v>
      </c>
      <c r="M1167" s="22">
        <f t="shared" si="591"/>
        <v>0</v>
      </c>
      <c r="N1167" s="22">
        <f>VLOOKUP(CONCATENATE($F1167," ",$G1167),AllocFactorMatrix,(N$4+1),FALSE)*$E1172</f>
        <v>0</v>
      </c>
      <c r="O1167" s="22">
        <f>VLOOKUP(CONCATENATE($F1167," ",$G1167),AllocFactorMatrix,(O$4+1),FALSE)*$E1172</f>
        <v>0</v>
      </c>
      <c r="P1167" s="22">
        <f>VLOOKUP(CONCATENATE($F1167," ",$G1167),AllocFactorMatrix,(P$4+1),FALSE)*$E1172</f>
        <v>0</v>
      </c>
      <c r="Q1167" s="22">
        <f>VLOOKUP(CONCATENATE($F1167," ",$G1167),AllocFactorMatrix,(Q$4+1),FALSE)*$E1172</f>
        <v>0</v>
      </c>
      <c r="R1167" s="22">
        <f t="shared" si="593"/>
        <v>0</v>
      </c>
      <c r="S1167" s="22">
        <f>VLOOKUP(CONCATENATE($F1167," ",$G1167),AllocFactorMatrix,(S$4+1),FALSE)*$E1172</f>
        <v>0</v>
      </c>
      <c r="T1167" s="22">
        <f>VLOOKUP(CONCATENATE($F1167," ",$G1167),AllocFactorMatrix,(T$4+1),FALSE)*$E1172</f>
        <v>0</v>
      </c>
      <c r="U1167" s="22">
        <f>VLOOKUP(CONCATENATE($F1167," ",$G1167),AllocFactorMatrix,(U$4+1),FALSE)*$E1172</f>
        <v>0</v>
      </c>
      <c r="V1167" s="22">
        <f>VLOOKUP(CONCATENATE($F1167," ",$G1167),AllocFactorMatrix,(V$4+1),FALSE)*$E1172</f>
        <v>0</v>
      </c>
      <c r="W1167" s="22">
        <f t="shared" si="595"/>
        <v>0</v>
      </c>
      <c r="X1167" s="22">
        <f>VLOOKUP(CONCATENATE($F1167," ",$G1167),AllocFactorMatrix,(X$4+1),FALSE)*$E1172</f>
        <v>0</v>
      </c>
      <c r="Y1167" s="22">
        <f>VLOOKUP(CONCATENATE($F1167," ",$G1167),AllocFactorMatrix,(Y$4+1),FALSE)*$E1172</f>
        <v>0</v>
      </c>
      <c r="Z1167" s="22">
        <f t="shared" si="592"/>
        <v>0</v>
      </c>
      <c r="AA1167" s="22">
        <f>VLOOKUP(CONCATENATE($F1167," ",$G1167),AllocFactorMatrix,(AA$4+1),FALSE)*$E1172</f>
        <v>0</v>
      </c>
      <c r="AB1167" s="22">
        <f>VLOOKUP(CONCATENATE($F1167," ",$G1167),AllocFactorMatrix,(AB$4+1),FALSE)*$E1172</f>
        <v>0</v>
      </c>
      <c r="AC1167" s="22">
        <f>VLOOKUP(CONCATENATE($F1167," ",$G1167),AllocFactorMatrix,(AC$4+1),FALSE)*$E1172</f>
        <v>0</v>
      </c>
    </row>
    <row r="1168" spans="4:29" hidden="1" outlineLevel="1">
      <c r="F1168" s="42" t="str">
        <f>F1172</f>
        <v>PROD_DEMAND</v>
      </c>
      <c r="G1168" s="17" t="str">
        <f>$G$11</f>
        <v>DISTPRI</v>
      </c>
      <c r="H1168" s="21">
        <f t="shared" si="590"/>
        <v>0</v>
      </c>
      <c r="I1168" s="22">
        <f>VLOOKUP(CONCATENATE($F1168," ",$G1168),AllocFactorMatrix,(I$4+1),FALSE)*$E1172</f>
        <v>0</v>
      </c>
      <c r="J1168" s="22">
        <f>VLOOKUP(CONCATENATE($F1168," ",$G1168),AllocFactorMatrix,(J$4+1),FALSE)*$E1172</f>
        <v>0</v>
      </c>
      <c r="K1168" s="22">
        <f>VLOOKUP(CONCATENATE($F1168," ",$G1168),AllocFactorMatrix,(K$4+1),FALSE)*$E1172</f>
        <v>0</v>
      </c>
      <c r="L1168" s="22">
        <f>VLOOKUP(CONCATENATE($F1168," ",$G1168),AllocFactorMatrix,(L$4+1),FALSE)*$E1172</f>
        <v>0</v>
      </c>
      <c r="M1168" s="22">
        <f t="shared" si="591"/>
        <v>0</v>
      </c>
      <c r="N1168" s="22">
        <f>VLOOKUP(CONCATENATE($F1168," ",$G1168),AllocFactorMatrix,(N$4+1),FALSE)*$E1172</f>
        <v>0</v>
      </c>
      <c r="O1168" s="22">
        <f>VLOOKUP(CONCATENATE($F1168," ",$G1168),AllocFactorMatrix,(O$4+1),FALSE)*$E1172</f>
        <v>0</v>
      </c>
      <c r="P1168" s="22">
        <f>VLOOKUP(CONCATENATE($F1168," ",$G1168),AllocFactorMatrix,(P$4+1),FALSE)*$E1172</f>
        <v>0</v>
      </c>
      <c r="Q1168" s="22">
        <f>VLOOKUP(CONCATENATE($F1168," ",$G1168),AllocFactorMatrix,(Q$4+1),FALSE)*$E1172</f>
        <v>0</v>
      </c>
      <c r="R1168" s="22">
        <f t="shared" si="593"/>
        <v>0</v>
      </c>
      <c r="S1168" s="22">
        <f>VLOOKUP(CONCATENATE($F1168," ",$G1168),AllocFactorMatrix,(S$4+1),FALSE)*$E1172</f>
        <v>0</v>
      </c>
      <c r="T1168" s="22">
        <f>VLOOKUP(CONCATENATE($F1168," ",$G1168),AllocFactorMatrix,(T$4+1),FALSE)*$E1172</f>
        <v>0</v>
      </c>
      <c r="U1168" s="22">
        <f>VLOOKUP(CONCATENATE($F1168," ",$G1168),AllocFactorMatrix,(U$4+1),FALSE)*$E1172</f>
        <v>0</v>
      </c>
      <c r="V1168" s="22">
        <f>VLOOKUP(CONCATENATE($F1168," ",$G1168),AllocFactorMatrix,(V$4+1),FALSE)*$E1172</f>
        <v>0</v>
      </c>
      <c r="W1168" s="22">
        <f t="shared" si="595"/>
        <v>0</v>
      </c>
      <c r="X1168" s="22">
        <f>VLOOKUP(CONCATENATE($F1168," ",$G1168),AllocFactorMatrix,(X$4+1),FALSE)*$E1172</f>
        <v>0</v>
      </c>
      <c r="Y1168" s="22">
        <f>VLOOKUP(CONCATENATE($F1168," ",$G1168),AllocFactorMatrix,(Y$4+1),FALSE)*$E1172</f>
        <v>0</v>
      </c>
      <c r="Z1168" s="22">
        <f t="shared" si="592"/>
        <v>0</v>
      </c>
      <c r="AA1168" s="22">
        <f>VLOOKUP(CONCATENATE($F1168," ",$G1168),AllocFactorMatrix,(AA$4+1),FALSE)*$E1172</f>
        <v>0</v>
      </c>
      <c r="AB1168" s="22">
        <f>VLOOKUP(CONCATENATE($F1168," ",$G1168),AllocFactorMatrix,(AB$4+1),FALSE)*$E1172</f>
        <v>0</v>
      </c>
      <c r="AC1168" s="22">
        <f>VLOOKUP(CONCATENATE($F1168," ",$G1168),AllocFactorMatrix,(AC$4+1),FALSE)*$E1172</f>
        <v>0</v>
      </c>
    </row>
    <row r="1169" spans="4:29" hidden="1" outlineLevel="1">
      <c r="F1169" s="42" t="str">
        <f>F1172</f>
        <v>PROD_DEMAND</v>
      </c>
      <c r="G1169" s="17" t="str">
        <f>$G$12</f>
        <v>DISTSEC</v>
      </c>
      <c r="H1169" s="21">
        <f t="shared" si="590"/>
        <v>0</v>
      </c>
      <c r="I1169" s="22">
        <f>VLOOKUP(CONCATENATE($F1169," ",$G1169),AllocFactorMatrix,(I$4+1),FALSE)*$E1172</f>
        <v>0</v>
      </c>
      <c r="J1169" s="22">
        <f>VLOOKUP(CONCATENATE($F1169," ",$G1169),AllocFactorMatrix,(J$4+1),FALSE)*$E1172</f>
        <v>0</v>
      </c>
      <c r="K1169" s="22">
        <f>VLOOKUP(CONCATENATE($F1169," ",$G1169),AllocFactorMatrix,(K$4+1),FALSE)*$E1172</f>
        <v>0</v>
      </c>
      <c r="L1169" s="22">
        <f>VLOOKUP(CONCATENATE($F1169," ",$G1169),AllocFactorMatrix,(L$4+1),FALSE)*$E1172</f>
        <v>0</v>
      </c>
      <c r="M1169" s="22">
        <f t="shared" si="591"/>
        <v>0</v>
      </c>
      <c r="N1169" s="22">
        <f>VLOOKUP(CONCATENATE($F1169," ",$G1169),AllocFactorMatrix,(N$4+1),FALSE)*$E1172</f>
        <v>0</v>
      </c>
      <c r="O1169" s="22">
        <f>VLOOKUP(CONCATENATE($F1169," ",$G1169),AllocFactorMatrix,(O$4+1),FALSE)*$E1172</f>
        <v>0</v>
      </c>
      <c r="P1169" s="22">
        <f>VLOOKUP(CONCATENATE($F1169," ",$G1169),AllocFactorMatrix,(P$4+1),FALSE)*$E1172</f>
        <v>0</v>
      </c>
      <c r="Q1169" s="22">
        <f>VLOOKUP(CONCATENATE($F1169," ",$G1169),AllocFactorMatrix,(Q$4+1),FALSE)*$E1172</f>
        <v>0</v>
      </c>
      <c r="R1169" s="22">
        <f t="shared" si="593"/>
        <v>0</v>
      </c>
      <c r="S1169" s="22">
        <f>VLOOKUP(CONCATENATE($F1169," ",$G1169),AllocFactorMatrix,(S$4+1),FALSE)*$E1172</f>
        <v>0</v>
      </c>
      <c r="T1169" s="22">
        <f>VLOOKUP(CONCATENATE($F1169," ",$G1169),AllocFactorMatrix,(T$4+1),FALSE)*$E1172</f>
        <v>0</v>
      </c>
      <c r="U1169" s="22">
        <f>VLOOKUP(CONCATENATE($F1169," ",$G1169),AllocFactorMatrix,(U$4+1),FALSE)*$E1172</f>
        <v>0</v>
      </c>
      <c r="V1169" s="22">
        <f>VLOOKUP(CONCATENATE($F1169," ",$G1169),AllocFactorMatrix,(V$4+1),FALSE)*$E1172</f>
        <v>0</v>
      </c>
      <c r="W1169" s="22">
        <f t="shared" si="595"/>
        <v>0</v>
      </c>
      <c r="X1169" s="22">
        <f>VLOOKUP(CONCATENATE($F1169," ",$G1169),AllocFactorMatrix,(X$4+1),FALSE)*$E1172</f>
        <v>0</v>
      </c>
      <c r="Y1169" s="22">
        <f>VLOOKUP(CONCATENATE($F1169," ",$G1169),AllocFactorMatrix,(Y$4+1),FALSE)*$E1172</f>
        <v>0</v>
      </c>
      <c r="Z1169" s="22">
        <f t="shared" si="592"/>
        <v>0</v>
      </c>
      <c r="AA1169" s="22">
        <f>VLOOKUP(CONCATENATE($F1169," ",$G1169),AllocFactorMatrix,(AA$4+1),FALSE)*$E1172</f>
        <v>0</v>
      </c>
      <c r="AB1169" s="22">
        <f>VLOOKUP(CONCATENATE($F1169," ",$G1169),AllocFactorMatrix,(AB$4+1),FALSE)*$E1172</f>
        <v>0</v>
      </c>
      <c r="AC1169" s="22">
        <f>VLOOKUP(CONCATENATE($F1169," ",$G1169),AllocFactorMatrix,(AC$4+1),FALSE)*$E1172</f>
        <v>0</v>
      </c>
    </row>
    <row r="1170" spans="4:29" hidden="1" outlineLevel="1">
      <c r="F1170" s="42" t="str">
        <f>F1172</f>
        <v>PROD_DEMAND</v>
      </c>
      <c r="G1170" s="17" t="str">
        <f>$G$13</f>
        <v>ENERGY</v>
      </c>
      <c r="H1170" s="21">
        <f t="shared" si="590"/>
        <v>0</v>
      </c>
      <c r="I1170" s="22">
        <f>VLOOKUP(CONCATENATE($F1170," ",$G1170),AllocFactorMatrix,(I$4+1),FALSE)*$E1172</f>
        <v>0</v>
      </c>
      <c r="J1170" s="22">
        <f>VLOOKUP(CONCATENATE($F1170," ",$G1170),AllocFactorMatrix,(J$4+1),FALSE)*$E1172</f>
        <v>0</v>
      </c>
      <c r="K1170" s="22">
        <f>VLOOKUP(CONCATENATE($F1170," ",$G1170),AllocFactorMatrix,(K$4+1),FALSE)*$E1172</f>
        <v>0</v>
      </c>
      <c r="L1170" s="22">
        <f>VLOOKUP(CONCATENATE($F1170," ",$G1170),AllocFactorMatrix,(L$4+1),FALSE)*$E1172</f>
        <v>0</v>
      </c>
      <c r="M1170" s="22">
        <f t="shared" si="591"/>
        <v>0</v>
      </c>
      <c r="N1170" s="22">
        <f>VLOOKUP(CONCATENATE($F1170," ",$G1170),AllocFactorMatrix,(N$4+1),FALSE)*$E1172</f>
        <v>0</v>
      </c>
      <c r="O1170" s="22">
        <f>VLOOKUP(CONCATENATE($F1170," ",$G1170),AllocFactorMatrix,(O$4+1),FALSE)*$E1172</f>
        <v>0</v>
      </c>
      <c r="P1170" s="22">
        <f>VLOOKUP(CONCATENATE($F1170," ",$G1170),AllocFactorMatrix,(P$4+1),FALSE)*$E1172</f>
        <v>0</v>
      </c>
      <c r="Q1170" s="22">
        <f>VLOOKUP(CONCATENATE($F1170," ",$G1170),AllocFactorMatrix,(Q$4+1),FALSE)*$E1172</f>
        <v>0</v>
      </c>
      <c r="R1170" s="22">
        <f t="shared" si="593"/>
        <v>0</v>
      </c>
      <c r="S1170" s="22">
        <f>VLOOKUP(CONCATENATE($F1170," ",$G1170),AllocFactorMatrix,(S$4+1),FALSE)*$E1172</f>
        <v>0</v>
      </c>
      <c r="T1170" s="22">
        <f>VLOOKUP(CONCATENATE($F1170," ",$G1170),AllocFactorMatrix,(T$4+1),FALSE)*$E1172</f>
        <v>0</v>
      </c>
      <c r="U1170" s="22">
        <f>VLOOKUP(CONCATENATE($F1170," ",$G1170),AllocFactorMatrix,(U$4+1),FALSE)*$E1172</f>
        <v>0</v>
      </c>
      <c r="V1170" s="22">
        <f>VLOOKUP(CONCATENATE($F1170," ",$G1170),AllocFactorMatrix,(V$4+1),FALSE)*$E1172</f>
        <v>0</v>
      </c>
      <c r="W1170" s="22">
        <f t="shared" si="595"/>
        <v>0</v>
      </c>
      <c r="X1170" s="22">
        <f>VLOOKUP(CONCATENATE($F1170," ",$G1170),AllocFactorMatrix,(X$4+1),FALSE)*$E1172</f>
        <v>0</v>
      </c>
      <c r="Y1170" s="22">
        <f>VLOOKUP(CONCATENATE($F1170," ",$G1170),AllocFactorMatrix,(Y$4+1),FALSE)*$E1172</f>
        <v>0</v>
      </c>
      <c r="Z1170" s="22">
        <f t="shared" si="592"/>
        <v>0</v>
      </c>
      <c r="AA1170" s="22">
        <f>VLOOKUP(CONCATENATE($F1170," ",$G1170),AllocFactorMatrix,(AA$4+1),FALSE)*$E1172</f>
        <v>0</v>
      </c>
      <c r="AB1170" s="22">
        <f>VLOOKUP(CONCATENATE($F1170," ",$G1170),AllocFactorMatrix,(AB$4+1),FALSE)*$E1172</f>
        <v>0</v>
      </c>
      <c r="AC1170" s="22">
        <f>VLOOKUP(CONCATENATE($F1170," ",$G1170),AllocFactorMatrix,(AC$4+1),FALSE)*$E1172</f>
        <v>0</v>
      </c>
    </row>
    <row r="1171" spans="4:29" hidden="1" outlineLevel="1">
      <c r="F1171" s="42" t="str">
        <f>F1172</f>
        <v>PROD_DEMAND</v>
      </c>
      <c r="G1171" s="17" t="str">
        <f>$G$14</f>
        <v>CUSTOMER</v>
      </c>
      <c r="H1171" s="21">
        <f t="shared" si="590"/>
        <v>0</v>
      </c>
      <c r="I1171" s="22">
        <f>VLOOKUP(CONCATENATE($F1171," ",$G1171),AllocFactorMatrix,(I$4+1),FALSE)*$E1172</f>
        <v>0</v>
      </c>
      <c r="J1171" s="22">
        <f>VLOOKUP(CONCATENATE($F1171," ",$G1171),AllocFactorMatrix,(J$4+1),FALSE)*$E1172</f>
        <v>0</v>
      </c>
      <c r="K1171" s="22">
        <f>VLOOKUP(CONCATENATE($F1171," ",$G1171),AllocFactorMatrix,(K$4+1),FALSE)*$E1172</f>
        <v>0</v>
      </c>
      <c r="L1171" s="22">
        <f>VLOOKUP(CONCATENATE($F1171," ",$G1171),AllocFactorMatrix,(L$4+1),FALSE)*$E1172</f>
        <v>0</v>
      </c>
      <c r="M1171" s="22">
        <f t="shared" si="591"/>
        <v>0</v>
      </c>
      <c r="N1171" s="22">
        <f>VLOOKUP(CONCATENATE($F1171," ",$G1171),AllocFactorMatrix,(N$4+1),FALSE)*$E1172</f>
        <v>0</v>
      </c>
      <c r="O1171" s="22">
        <f>VLOOKUP(CONCATENATE($F1171," ",$G1171),AllocFactorMatrix,(O$4+1),FALSE)*$E1172</f>
        <v>0</v>
      </c>
      <c r="P1171" s="22">
        <f>VLOOKUP(CONCATENATE($F1171," ",$G1171),AllocFactorMatrix,(P$4+1),FALSE)*$E1172</f>
        <v>0</v>
      </c>
      <c r="Q1171" s="22">
        <f>VLOOKUP(CONCATENATE($F1171," ",$G1171),AllocFactorMatrix,(Q$4+1),FALSE)*$E1172</f>
        <v>0</v>
      </c>
      <c r="R1171" s="22">
        <f t="shared" si="593"/>
        <v>0</v>
      </c>
      <c r="S1171" s="22">
        <f>VLOOKUP(CONCATENATE($F1171," ",$G1171),AllocFactorMatrix,(S$4+1),FALSE)*$E1172</f>
        <v>0</v>
      </c>
      <c r="T1171" s="22">
        <f>VLOOKUP(CONCATENATE($F1171," ",$G1171),AllocFactorMatrix,(T$4+1),FALSE)*$E1172</f>
        <v>0</v>
      </c>
      <c r="U1171" s="22">
        <f>VLOOKUP(CONCATENATE($F1171," ",$G1171),AllocFactorMatrix,(U$4+1),FALSE)*$E1172</f>
        <v>0</v>
      </c>
      <c r="V1171" s="22">
        <f>VLOOKUP(CONCATENATE($F1171," ",$G1171),AllocFactorMatrix,(V$4+1),FALSE)*$E1172</f>
        <v>0</v>
      </c>
      <c r="W1171" s="22">
        <f t="shared" si="595"/>
        <v>0</v>
      </c>
      <c r="X1171" s="22">
        <f>VLOOKUP(CONCATENATE($F1171," ",$G1171),AllocFactorMatrix,(X$4+1),FALSE)*$E1172</f>
        <v>0</v>
      </c>
      <c r="Y1171" s="22">
        <f>VLOOKUP(CONCATENATE($F1171," ",$G1171),AllocFactorMatrix,(Y$4+1),FALSE)*$E1172</f>
        <v>0</v>
      </c>
      <c r="Z1171" s="22">
        <f t="shared" si="592"/>
        <v>0</v>
      </c>
      <c r="AA1171" s="22">
        <f>VLOOKUP(CONCATENATE($F1171," ",$G1171),AllocFactorMatrix,(AA$4+1),FALSE)*$E1172</f>
        <v>0</v>
      </c>
      <c r="AB1171" s="22">
        <f>VLOOKUP(CONCATENATE($F1171," ",$G1171),AllocFactorMatrix,(AB$4+1),FALSE)*$E1172</f>
        <v>0</v>
      </c>
      <c r="AC1171" s="22">
        <f>VLOOKUP(CONCATENATE($F1171," ",$G1171),AllocFactorMatrix,(AC$4+1),FALSE)*$E1172</f>
        <v>0</v>
      </c>
    </row>
    <row r="1172" spans="4:29" collapsed="1">
      <c r="D1172" s="17" t="s">
        <v>458</v>
      </c>
      <c r="E1172" s="19">
        <v>93523</v>
      </c>
      <c r="F1172" s="42" t="s">
        <v>29</v>
      </c>
      <c r="G1172" s="17" t="str">
        <f>$G$15</f>
        <v>TOTAL</v>
      </c>
      <c r="H1172" s="21">
        <f t="shared" si="590"/>
        <v>93523</v>
      </c>
      <c r="I1172" s="22">
        <f>VLOOKUP(CONCATENATE($F1172," ",$G1172),AllocFactorMatrix,(I$4+1),FALSE)*$E1172</f>
        <v>46369.504918645973</v>
      </c>
      <c r="J1172" s="22">
        <f>VLOOKUP(CONCATENATE($F1172," ",$G1172),AllocFactorMatrix,(J$4+1),FALSE)*$E1172</f>
        <v>11595.523389980724</v>
      </c>
      <c r="K1172" s="22">
        <f>VLOOKUP(CONCATENATE($F1172," ",$G1172),AllocFactorMatrix,(K$4+1),FALSE)*$E1172</f>
        <v>146.9597825655255</v>
      </c>
      <c r="L1172" s="22">
        <f>VLOOKUP(CONCATENATE($F1172," ",$G1172),AllocFactorMatrix,(L$4+1),FALSE)*$E1172</f>
        <v>7.3551910379347705</v>
      </c>
      <c r="M1172" s="22">
        <f t="shared" si="591"/>
        <v>11749.838363584186</v>
      </c>
      <c r="N1172" s="22">
        <f>VLOOKUP(CONCATENATE($F1172," ",$G1172),AllocFactorMatrix,(N$4+1),FALSE)*$E1172</f>
        <v>5202.3052703118847</v>
      </c>
      <c r="O1172" s="22">
        <f>VLOOKUP(CONCATENATE($F1172," ",$G1172),AllocFactorMatrix,(O$4+1),FALSE)*$E1172</f>
        <v>1425.8313949150634</v>
      </c>
      <c r="P1172" s="22">
        <f>VLOOKUP(CONCATENATE($F1172," ",$G1172),AllocFactorMatrix,(P$4+1),FALSE)*$E1172</f>
        <v>226.89370097077932</v>
      </c>
      <c r="Q1172" s="22">
        <f>VLOOKUP(CONCATENATE($F1172," ",$G1172),AllocFactorMatrix,(Q$4+1),FALSE)*$E1172</f>
        <v>0</v>
      </c>
      <c r="R1172" s="22">
        <f t="shared" si="593"/>
        <v>6855.0303661977277</v>
      </c>
      <c r="S1172" s="22">
        <f>VLOOKUP(CONCATENATE($F1172," ",$G1172),AllocFactorMatrix,(S$4+1),FALSE)*$E1172</f>
        <v>224.88234851148886</v>
      </c>
      <c r="T1172" s="22">
        <f>VLOOKUP(CONCATENATE($F1172," ",$G1172),AllocFactorMatrix,(T$4+1),FALSE)*$E1172</f>
        <v>4092.4751372485175</v>
      </c>
      <c r="U1172" s="22">
        <f>VLOOKUP(CONCATENATE($F1172," ",$G1172),AllocFactorMatrix,(U$4+1),FALSE)*$E1172</f>
        <v>19940.756486500242</v>
      </c>
      <c r="V1172" s="22">
        <f>VLOOKUP(CONCATENATE($F1172," ",$G1172),AllocFactorMatrix,(V$4+1),FALSE)*$E1172</f>
        <v>2540.8600022336227</v>
      </c>
      <c r="W1172" s="22">
        <f t="shared" si="595"/>
        <v>26798.973974493871</v>
      </c>
      <c r="X1172" s="22">
        <f>VLOOKUP(CONCATENATE($F1172," ",$G1172),AllocFactorMatrix,(X$4+1),FALSE)*$E1172</f>
        <v>1454.9738761896028</v>
      </c>
      <c r="Y1172" s="22">
        <f>VLOOKUP(CONCATENATE($F1172," ",$G1172),AllocFactorMatrix,(Y$4+1),FALSE)*$E1172</f>
        <v>27.350003164690445</v>
      </c>
      <c r="Z1172" s="22">
        <f t="shared" si="592"/>
        <v>1482.3238793542932</v>
      </c>
      <c r="AA1172" s="22">
        <f>VLOOKUP(CONCATENATE($F1172," ",$G1172),AllocFactorMatrix,(AA$4+1),FALSE)*$E1172</f>
        <v>21.159004710359731</v>
      </c>
      <c r="AB1172" s="22">
        <f>VLOOKUP(CONCATENATE($F1172," ",$G1172),AllocFactorMatrix,(AB$4+1),FALSE)*$E1172</f>
        <v>198.83760598253534</v>
      </c>
      <c r="AC1172" s="22">
        <f>VLOOKUP(CONCATENATE($F1172," ",$G1172),AllocFactorMatrix,(AC$4+1),FALSE)*$E1172</f>
        <v>47.331887031077919</v>
      </c>
    </row>
    <row r="1173" spans="4:29" hidden="1" outlineLevel="1">
      <c r="F1173" s="42" t="str">
        <f>F1180</f>
        <v>PROD_DEMAND</v>
      </c>
      <c r="G1173" s="17" t="str">
        <f>$G$8</f>
        <v>PRODUCTION</v>
      </c>
      <c r="H1173" s="21">
        <f t="shared" si="590"/>
        <v>5816320.0000000019</v>
      </c>
      <c r="I1173" s="22">
        <f>VLOOKUP(CONCATENATE($F1173," ",$G1173),AllocFactorMatrix,(I$4+1),FALSE)*$E1180</f>
        <v>2883781.3035127074</v>
      </c>
      <c r="J1173" s="22">
        <f>VLOOKUP(CONCATENATE($F1173," ",$G1173),AllocFactorMatrix,(J$4+1),FALSE)*$E1180</f>
        <v>721141.05197237781</v>
      </c>
      <c r="K1173" s="22">
        <f>VLOOKUP(CONCATENATE($F1173," ",$G1173),AllocFactorMatrix,(K$4+1),FALSE)*$E1180</f>
        <v>9139.6247183208106</v>
      </c>
      <c r="L1173" s="22">
        <f>VLOOKUP(CONCATENATE($F1173," ",$G1173),AllocFactorMatrix,(L$4+1),FALSE)*$E1180</f>
        <v>457.42913227506352</v>
      </c>
      <c r="M1173" s="22">
        <f t="shared" ref="M1173:M1180" si="596">SUBTOTAL(9,J1173:L1173)</f>
        <v>730738.10582297365</v>
      </c>
      <c r="N1173" s="22">
        <f>VLOOKUP(CONCATENATE($F1173," ",$G1173),AllocFactorMatrix,(N$4+1),FALSE)*$E1180</f>
        <v>323538.29742224287</v>
      </c>
      <c r="O1173" s="22">
        <f>VLOOKUP(CONCATENATE($F1173," ",$G1173),AllocFactorMatrix,(O$4+1),FALSE)*$E1180</f>
        <v>88674.354531744932</v>
      </c>
      <c r="P1173" s="22">
        <f>VLOOKUP(CONCATENATE($F1173," ",$G1173),AllocFactorMatrix,(P$4+1),FALSE)*$E1180</f>
        <v>14110.821624951757</v>
      </c>
      <c r="Q1173" s="22">
        <f>VLOOKUP(CONCATENATE($F1173," ",$G1173),AllocFactorMatrix,(Q$4+1),FALSE)*$E1180</f>
        <v>0</v>
      </c>
      <c r="R1173" s="22">
        <f t="shared" si="593"/>
        <v>426323.47357893956</v>
      </c>
      <c r="S1173" s="22">
        <f>VLOOKUP(CONCATENATE($F1173," ",$G1173),AllocFactorMatrix,(S$4+1),FALSE)*$E1180</f>
        <v>13985.732935153308</v>
      </c>
      <c r="T1173" s="22">
        <f>VLOOKUP(CONCATENATE($F1173," ",$G1173),AllocFactorMatrix,(T$4+1),FALSE)*$E1180</f>
        <v>254516.48247256072</v>
      </c>
      <c r="U1173" s="22">
        <f>VLOOKUP(CONCATENATE($F1173," ",$G1173),AllocFactorMatrix,(U$4+1),FALSE)*$E1180</f>
        <v>1240142.2192141085</v>
      </c>
      <c r="V1173" s="22">
        <f>VLOOKUP(CONCATENATE($F1173," ",$G1173),AllocFactorMatrix,(V$4+1),FALSE)*$E1180</f>
        <v>158019.46952291377</v>
      </c>
      <c r="W1173" s="22">
        <f>SUBTOTAL(9,S1173:V1173)</f>
        <v>1666663.9041447362</v>
      </c>
      <c r="X1173" s="22">
        <f>VLOOKUP(CONCATENATE($F1173," ",$G1173),AllocFactorMatrix,(X$4+1),FALSE)*$E1180</f>
        <v>90486.764277868657</v>
      </c>
      <c r="Y1173" s="22">
        <f>VLOOKUP(CONCATENATE($F1173," ",$G1173),AllocFactorMatrix,(Y$4+1),FALSE)*$E1180</f>
        <v>1700.9331437919266</v>
      </c>
      <c r="Z1173" s="22">
        <f t="shared" si="592"/>
        <v>92187.697421660589</v>
      </c>
      <c r="AA1173" s="22">
        <f>VLOOKUP(CONCATENATE($F1173," ",$G1173),AllocFactorMatrix,(AA$4+1),FALSE)*$E1180</f>
        <v>1315.9066997097989</v>
      </c>
      <c r="AB1173" s="22">
        <f>VLOOKUP(CONCATENATE($F1173," ",$G1173),AllocFactorMatrix,(AB$4+1),FALSE)*$E1180</f>
        <v>12365.975689705634</v>
      </c>
      <c r="AC1173" s="22">
        <f>VLOOKUP(CONCATENATE($F1173," ",$G1173),AllocFactorMatrix,(AC$4+1),FALSE)*$E1180</f>
        <v>2943.6331295681184</v>
      </c>
    </row>
    <row r="1174" spans="4:29" hidden="1" outlineLevel="1">
      <c r="F1174" s="42" t="str">
        <f>F1180</f>
        <v>PROD_DEMAND</v>
      </c>
      <c r="G1174" s="17" t="str">
        <f>$G$9</f>
        <v>BULKTRAN</v>
      </c>
      <c r="H1174" s="21">
        <f t="shared" si="590"/>
        <v>0</v>
      </c>
      <c r="I1174" s="22">
        <f>VLOOKUP(CONCATENATE($F1174," ",$G1174),AllocFactorMatrix,(I$4+1),FALSE)*$E1180</f>
        <v>0</v>
      </c>
      <c r="J1174" s="22">
        <f>VLOOKUP(CONCATENATE($F1174," ",$G1174),AllocFactorMatrix,(J$4+1),FALSE)*$E1180</f>
        <v>0</v>
      </c>
      <c r="K1174" s="22">
        <f>VLOOKUP(CONCATENATE($F1174," ",$G1174),AllocFactorMatrix,(K$4+1),FALSE)*$E1180</f>
        <v>0</v>
      </c>
      <c r="L1174" s="22">
        <f>VLOOKUP(CONCATENATE($F1174," ",$G1174),AllocFactorMatrix,(L$4+1),FALSE)*$E1180</f>
        <v>0</v>
      </c>
      <c r="M1174" s="22">
        <f t="shared" si="596"/>
        <v>0</v>
      </c>
      <c r="N1174" s="22">
        <f>VLOOKUP(CONCATENATE($F1174," ",$G1174),AllocFactorMatrix,(N$4+1),FALSE)*$E1180</f>
        <v>0</v>
      </c>
      <c r="O1174" s="22">
        <f>VLOOKUP(CONCATENATE($F1174," ",$G1174),AllocFactorMatrix,(O$4+1),FALSE)*$E1180</f>
        <v>0</v>
      </c>
      <c r="P1174" s="22">
        <f>VLOOKUP(CONCATENATE($F1174," ",$G1174),AllocFactorMatrix,(P$4+1),FALSE)*$E1180</f>
        <v>0</v>
      </c>
      <c r="Q1174" s="22">
        <f>VLOOKUP(CONCATENATE($F1174," ",$G1174),AllocFactorMatrix,(Q$4+1),FALSE)*$E1180</f>
        <v>0</v>
      </c>
      <c r="R1174" s="22">
        <f t="shared" si="593"/>
        <v>0</v>
      </c>
      <c r="S1174" s="22">
        <f>VLOOKUP(CONCATENATE($F1174," ",$G1174),AllocFactorMatrix,(S$4+1),FALSE)*$E1180</f>
        <v>0</v>
      </c>
      <c r="T1174" s="22">
        <f>VLOOKUP(CONCATENATE($F1174," ",$G1174),AllocFactorMatrix,(T$4+1),FALSE)*$E1180</f>
        <v>0</v>
      </c>
      <c r="U1174" s="22">
        <f>VLOOKUP(CONCATENATE($F1174," ",$G1174),AllocFactorMatrix,(U$4+1),FALSE)*$E1180</f>
        <v>0</v>
      </c>
      <c r="V1174" s="22">
        <f>VLOOKUP(CONCATENATE($F1174," ",$G1174),AllocFactorMatrix,(V$4+1),FALSE)*$E1180</f>
        <v>0</v>
      </c>
      <c r="W1174" s="22">
        <f t="shared" ref="W1174:W1180" si="597">SUBTOTAL(9,S1174:V1174)</f>
        <v>0</v>
      </c>
      <c r="X1174" s="22">
        <f>VLOOKUP(CONCATENATE($F1174," ",$G1174),AllocFactorMatrix,(X$4+1),FALSE)*$E1180</f>
        <v>0</v>
      </c>
      <c r="Y1174" s="22">
        <f>VLOOKUP(CONCATENATE($F1174," ",$G1174),AllocFactorMatrix,(Y$4+1),FALSE)*$E1180</f>
        <v>0</v>
      </c>
      <c r="Z1174" s="22">
        <f t="shared" si="592"/>
        <v>0</v>
      </c>
      <c r="AA1174" s="22">
        <f>VLOOKUP(CONCATENATE($F1174," ",$G1174),AllocFactorMatrix,(AA$4+1),FALSE)*$E1180</f>
        <v>0</v>
      </c>
      <c r="AB1174" s="22">
        <f>VLOOKUP(CONCATENATE($F1174," ",$G1174),AllocFactorMatrix,(AB$4+1),FALSE)*$E1180</f>
        <v>0</v>
      </c>
      <c r="AC1174" s="22">
        <f>VLOOKUP(CONCATENATE($F1174," ",$G1174),AllocFactorMatrix,(AC$4+1),FALSE)*$E1180</f>
        <v>0</v>
      </c>
    </row>
    <row r="1175" spans="4:29" hidden="1" outlineLevel="1">
      <c r="F1175" s="42" t="str">
        <f>F1180</f>
        <v>PROD_DEMAND</v>
      </c>
      <c r="G1175" s="17" t="str">
        <f>$G$10</f>
        <v>SUBTRAN</v>
      </c>
      <c r="H1175" s="21">
        <f t="shared" si="590"/>
        <v>0</v>
      </c>
      <c r="I1175" s="22">
        <f>VLOOKUP(CONCATENATE($F1175," ",$G1175),AllocFactorMatrix,(I$4+1),FALSE)*$E1180</f>
        <v>0</v>
      </c>
      <c r="J1175" s="22">
        <f>VLOOKUP(CONCATENATE($F1175," ",$G1175),AllocFactorMatrix,(J$4+1),FALSE)*$E1180</f>
        <v>0</v>
      </c>
      <c r="K1175" s="22">
        <f>VLOOKUP(CONCATENATE($F1175," ",$G1175),AllocFactorMatrix,(K$4+1),FALSE)*$E1180</f>
        <v>0</v>
      </c>
      <c r="L1175" s="22">
        <f>VLOOKUP(CONCATENATE($F1175," ",$G1175),AllocFactorMatrix,(L$4+1),FALSE)*$E1180</f>
        <v>0</v>
      </c>
      <c r="M1175" s="22">
        <f t="shared" si="596"/>
        <v>0</v>
      </c>
      <c r="N1175" s="22">
        <f>VLOOKUP(CONCATENATE($F1175," ",$G1175),AllocFactorMatrix,(N$4+1),FALSE)*$E1180</f>
        <v>0</v>
      </c>
      <c r="O1175" s="22">
        <f>VLOOKUP(CONCATENATE($F1175," ",$G1175),AllocFactorMatrix,(O$4+1),FALSE)*$E1180</f>
        <v>0</v>
      </c>
      <c r="P1175" s="22">
        <f>VLOOKUP(CONCATENATE($F1175," ",$G1175),AllocFactorMatrix,(P$4+1),FALSE)*$E1180</f>
        <v>0</v>
      </c>
      <c r="Q1175" s="22">
        <f>VLOOKUP(CONCATENATE($F1175," ",$G1175),AllocFactorMatrix,(Q$4+1),FALSE)*$E1180</f>
        <v>0</v>
      </c>
      <c r="R1175" s="22">
        <f t="shared" si="593"/>
        <v>0</v>
      </c>
      <c r="S1175" s="22">
        <f>VLOOKUP(CONCATENATE($F1175," ",$G1175),AllocFactorMatrix,(S$4+1),FALSE)*$E1180</f>
        <v>0</v>
      </c>
      <c r="T1175" s="22">
        <f>VLOOKUP(CONCATENATE($F1175," ",$G1175),AllocFactorMatrix,(T$4+1),FALSE)*$E1180</f>
        <v>0</v>
      </c>
      <c r="U1175" s="22">
        <f>VLOOKUP(CONCATENATE($F1175," ",$G1175),AllocFactorMatrix,(U$4+1),FALSE)*$E1180</f>
        <v>0</v>
      </c>
      <c r="V1175" s="22">
        <f>VLOOKUP(CONCATENATE($F1175," ",$G1175),AllocFactorMatrix,(V$4+1),FALSE)*$E1180</f>
        <v>0</v>
      </c>
      <c r="W1175" s="22">
        <f t="shared" si="597"/>
        <v>0</v>
      </c>
      <c r="X1175" s="22">
        <f>VLOOKUP(CONCATENATE($F1175," ",$G1175),AllocFactorMatrix,(X$4+1),FALSE)*$E1180</f>
        <v>0</v>
      </c>
      <c r="Y1175" s="22">
        <f>VLOOKUP(CONCATENATE($F1175," ",$G1175),AllocFactorMatrix,(Y$4+1),FALSE)*$E1180</f>
        <v>0</v>
      </c>
      <c r="Z1175" s="22">
        <f t="shared" si="592"/>
        <v>0</v>
      </c>
      <c r="AA1175" s="22">
        <f>VLOOKUP(CONCATENATE($F1175," ",$G1175),AllocFactorMatrix,(AA$4+1),FALSE)*$E1180</f>
        <v>0</v>
      </c>
      <c r="AB1175" s="22">
        <f>VLOOKUP(CONCATENATE($F1175," ",$G1175),AllocFactorMatrix,(AB$4+1),FALSE)*$E1180</f>
        <v>0</v>
      </c>
      <c r="AC1175" s="22">
        <f>VLOOKUP(CONCATENATE($F1175," ",$G1175),AllocFactorMatrix,(AC$4+1),FALSE)*$E1180</f>
        <v>0</v>
      </c>
    </row>
    <row r="1176" spans="4:29" hidden="1" outlineLevel="1">
      <c r="F1176" s="42" t="str">
        <f>F1180</f>
        <v>PROD_DEMAND</v>
      </c>
      <c r="G1176" s="17" t="str">
        <f>$G$11</f>
        <v>DISTPRI</v>
      </c>
      <c r="H1176" s="21">
        <f t="shared" si="590"/>
        <v>0</v>
      </c>
      <c r="I1176" s="22">
        <f>VLOOKUP(CONCATENATE($F1176," ",$G1176),AllocFactorMatrix,(I$4+1),FALSE)*$E1180</f>
        <v>0</v>
      </c>
      <c r="J1176" s="22">
        <f>VLOOKUP(CONCATENATE($F1176," ",$G1176),AllocFactorMatrix,(J$4+1),FALSE)*$E1180</f>
        <v>0</v>
      </c>
      <c r="K1176" s="22">
        <f>VLOOKUP(CONCATENATE($F1176," ",$G1176),AllocFactorMatrix,(K$4+1),FALSE)*$E1180</f>
        <v>0</v>
      </c>
      <c r="L1176" s="22">
        <f>VLOOKUP(CONCATENATE($F1176," ",$G1176),AllocFactorMatrix,(L$4+1),FALSE)*$E1180</f>
        <v>0</v>
      </c>
      <c r="M1176" s="22">
        <f t="shared" si="596"/>
        <v>0</v>
      </c>
      <c r="N1176" s="22">
        <f>VLOOKUP(CONCATENATE($F1176," ",$G1176),AllocFactorMatrix,(N$4+1),FALSE)*$E1180</f>
        <v>0</v>
      </c>
      <c r="O1176" s="22">
        <f>VLOOKUP(CONCATENATE($F1176," ",$G1176),AllocFactorMatrix,(O$4+1),FALSE)*$E1180</f>
        <v>0</v>
      </c>
      <c r="P1176" s="22">
        <f>VLOOKUP(CONCATENATE($F1176," ",$G1176),AllocFactorMatrix,(P$4+1),FALSE)*$E1180</f>
        <v>0</v>
      </c>
      <c r="Q1176" s="22">
        <f>VLOOKUP(CONCATENATE($F1176," ",$G1176),AllocFactorMatrix,(Q$4+1),FALSE)*$E1180</f>
        <v>0</v>
      </c>
      <c r="R1176" s="22">
        <f t="shared" si="593"/>
        <v>0</v>
      </c>
      <c r="S1176" s="22">
        <f>VLOOKUP(CONCATENATE($F1176," ",$G1176),AllocFactorMatrix,(S$4+1),FALSE)*$E1180</f>
        <v>0</v>
      </c>
      <c r="T1176" s="22">
        <f>VLOOKUP(CONCATENATE($F1176," ",$G1176),AllocFactorMatrix,(T$4+1),FALSE)*$E1180</f>
        <v>0</v>
      </c>
      <c r="U1176" s="22">
        <f>VLOOKUP(CONCATENATE($F1176," ",$G1176),AllocFactorMatrix,(U$4+1),FALSE)*$E1180</f>
        <v>0</v>
      </c>
      <c r="V1176" s="22">
        <f>VLOOKUP(CONCATENATE($F1176," ",$G1176),AllocFactorMatrix,(V$4+1),FALSE)*$E1180</f>
        <v>0</v>
      </c>
      <c r="W1176" s="22">
        <f t="shared" si="597"/>
        <v>0</v>
      </c>
      <c r="X1176" s="22">
        <f>VLOOKUP(CONCATENATE($F1176," ",$G1176),AllocFactorMatrix,(X$4+1),FALSE)*$E1180</f>
        <v>0</v>
      </c>
      <c r="Y1176" s="22">
        <f>VLOOKUP(CONCATENATE($F1176," ",$G1176),AllocFactorMatrix,(Y$4+1),FALSE)*$E1180</f>
        <v>0</v>
      </c>
      <c r="Z1176" s="22">
        <f t="shared" si="592"/>
        <v>0</v>
      </c>
      <c r="AA1176" s="22">
        <f>VLOOKUP(CONCATENATE($F1176," ",$G1176),AllocFactorMatrix,(AA$4+1),FALSE)*$E1180</f>
        <v>0</v>
      </c>
      <c r="AB1176" s="22">
        <f>VLOOKUP(CONCATENATE($F1176," ",$G1176),AllocFactorMatrix,(AB$4+1),FALSE)*$E1180</f>
        <v>0</v>
      </c>
      <c r="AC1176" s="22">
        <f>VLOOKUP(CONCATENATE($F1176," ",$G1176),AllocFactorMatrix,(AC$4+1),FALSE)*$E1180</f>
        <v>0</v>
      </c>
    </row>
    <row r="1177" spans="4:29" hidden="1" outlineLevel="1">
      <c r="F1177" s="42" t="str">
        <f>F1180</f>
        <v>PROD_DEMAND</v>
      </c>
      <c r="G1177" s="17" t="str">
        <f>$G$12</f>
        <v>DISTSEC</v>
      </c>
      <c r="H1177" s="21">
        <f t="shared" si="590"/>
        <v>0</v>
      </c>
      <c r="I1177" s="22">
        <f>VLOOKUP(CONCATENATE($F1177," ",$G1177),AllocFactorMatrix,(I$4+1),FALSE)*$E1180</f>
        <v>0</v>
      </c>
      <c r="J1177" s="22">
        <f>VLOOKUP(CONCATENATE($F1177," ",$G1177),AllocFactorMatrix,(J$4+1),FALSE)*$E1180</f>
        <v>0</v>
      </c>
      <c r="K1177" s="22">
        <f>VLOOKUP(CONCATENATE($F1177," ",$G1177),AllocFactorMatrix,(K$4+1),FALSE)*$E1180</f>
        <v>0</v>
      </c>
      <c r="L1177" s="22">
        <f>VLOOKUP(CONCATENATE($F1177," ",$G1177),AllocFactorMatrix,(L$4+1),FALSE)*$E1180</f>
        <v>0</v>
      </c>
      <c r="M1177" s="22">
        <f t="shared" si="596"/>
        <v>0</v>
      </c>
      <c r="N1177" s="22">
        <f>VLOOKUP(CONCATENATE($F1177," ",$G1177),AllocFactorMatrix,(N$4+1),FALSE)*$E1180</f>
        <v>0</v>
      </c>
      <c r="O1177" s="22">
        <f>VLOOKUP(CONCATENATE($F1177," ",$G1177),AllocFactorMatrix,(O$4+1),FALSE)*$E1180</f>
        <v>0</v>
      </c>
      <c r="P1177" s="22">
        <f>VLOOKUP(CONCATENATE($F1177," ",$G1177),AllocFactorMatrix,(P$4+1),FALSE)*$E1180</f>
        <v>0</v>
      </c>
      <c r="Q1177" s="22">
        <f>VLOOKUP(CONCATENATE($F1177," ",$G1177),AllocFactorMatrix,(Q$4+1),FALSE)*$E1180</f>
        <v>0</v>
      </c>
      <c r="R1177" s="22">
        <f t="shared" si="593"/>
        <v>0</v>
      </c>
      <c r="S1177" s="22">
        <f>VLOOKUP(CONCATENATE($F1177," ",$G1177),AllocFactorMatrix,(S$4+1),FALSE)*$E1180</f>
        <v>0</v>
      </c>
      <c r="T1177" s="22">
        <f>VLOOKUP(CONCATENATE($F1177," ",$G1177),AllocFactorMatrix,(T$4+1),FALSE)*$E1180</f>
        <v>0</v>
      </c>
      <c r="U1177" s="22">
        <f>VLOOKUP(CONCATENATE($F1177," ",$G1177),AllocFactorMatrix,(U$4+1),FALSE)*$E1180</f>
        <v>0</v>
      </c>
      <c r="V1177" s="22">
        <f>VLOOKUP(CONCATENATE($F1177," ",$G1177),AllocFactorMatrix,(V$4+1),FALSE)*$E1180</f>
        <v>0</v>
      </c>
      <c r="W1177" s="22">
        <f t="shared" si="597"/>
        <v>0</v>
      </c>
      <c r="X1177" s="22">
        <f>VLOOKUP(CONCATENATE($F1177," ",$G1177),AllocFactorMatrix,(X$4+1),FALSE)*$E1180</f>
        <v>0</v>
      </c>
      <c r="Y1177" s="22">
        <f>VLOOKUP(CONCATENATE($F1177," ",$G1177),AllocFactorMatrix,(Y$4+1),FALSE)*$E1180</f>
        <v>0</v>
      </c>
      <c r="Z1177" s="22">
        <f t="shared" si="592"/>
        <v>0</v>
      </c>
      <c r="AA1177" s="22">
        <f>VLOOKUP(CONCATENATE($F1177," ",$G1177),AllocFactorMatrix,(AA$4+1),FALSE)*$E1180</f>
        <v>0</v>
      </c>
      <c r="AB1177" s="22">
        <f>VLOOKUP(CONCATENATE($F1177," ",$G1177),AllocFactorMatrix,(AB$4+1),FALSE)*$E1180</f>
        <v>0</v>
      </c>
      <c r="AC1177" s="22">
        <f>VLOOKUP(CONCATENATE($F1177," ",$G1177),AllocFactorMatrix,(AC$4+1),FALSE)*$E1180</f>
        <v>0</v>
      </c>
    </row>
    <row r="1178" spans="4:29" hidden="1" outlineLevel="1">
      <c r="F1178" s="42" t="str">
        <f>F1180</f>
        <v>PROD_DEMAND</v>
      </c>
      <c r="G1178" s="17" t="str">
        <f>$G$13</f>
        <v>ENERGY</v>
      </c>
      <c r="H1178" s="21">
        <f t="shared" si="590"/>
        <v>0</v>
      </c>
      <c r="I1178" s="22">
        <f>VLOOKUP(CONCATENATE($F1178," ",$G1178),AllocFactorMatrix,(I$4+1),FALSE)*$E1180</f>
        <v>0</v>
      </c>
      <c r="J1178" s="22">
        <f>VLOOKUP(CONCATENATE($F1178," ",$G1178),AllocFactorMatrix,(J$4+1),FALSE)*$E1180</f>
        <v>0</v>
      </c>
      <c r="K1178" s="22">
        <f>VLOOKUP(CONCATENATE($F1178," ",$G1178),AllocFactorMatrix,(K$4+1),FALSE)*$E1180</f>
        <v>0</v>
      </c>
      <c r="L1178" s="22">
        <f>VLOOKUP(CONCATENATE($F1178," ",$G1178),AllocFactorMatrix,(L$4+1),FALSE)*$E1180</f>
        <v>0</v>
      </c>
      <c r="M1178" s="22">
        <f t="shared" si="596"/>
        <v>0</v>
      </c>
      <c r="N1178" s="22">
        <f>VLOOKUP(CONCATENATE($F1178," ",$G1178),AllocFactorMatrix,(N$4+1),FALSE)*$E1180</f>
        <v>0</v>
      </c>
      <c r="O1178" s="22">
        <f>VLOOKUP(CONCATENATE($F1178," ",$G1178),AllocFactorMatrix,(O$4+1),FALSE)*$E1180</f>
        <v>0</v>
      </c>
      <c r="P1178" s="22">
        <f>VLOOKUP(CONCATENATE($F1178," ",$G1178),AllocFactorMatrix,(P$4+1),FALSE)*$E1180</f>
        <v>0</v>
      </c>
      <c r="Q1178" s="22">
        <f>VLOOKUP(CONCATENATE($F1178," ",$G1178),AllocFactorMatrix,(Q$4+1),FALSE)*$E1180</f>
        <v>0</v>
      </c>
      <c r="R1178" s="22">
        <f t="shared" si="593"/>
        <v>0</v>
      </c>
      <c r="S1178" s="22">
        <f>VLOOKUP(CONCATENATE($F1178," ",$G1178),AllocFactorMatrix,(S$4+1),FALSE)*$E1180</f>
        <v>0</v>
      </c>
      <c r="T1178" s="22">
        <f>VLOOKUP(CONCATENATE($F1178," ",$G1178),AllocFactorMatrix,(T$4+1),FALSE)*$E1180</f>
        <v>0</v>
      </c>
      <c r="U1178" s="22">
        <f>VLOOKUP(CONCATENATE($F1178," ",$G1178),AllocFactorMatrix,(U$4+1),FALSE)*$E1180</f>
        <v>0</v>
      </c>
      <c r="V1178" s="22">
        <f>VLOOKUP(CONCATENATE($F1178," ",$G1178),AllocFactorMatrix,(V$4+1),FALSE)*$E1180</f>
        <v>0</v>
      </c>
      <c r="W1178" s="22">
        <f t="shared" si="597"/>
        <v>0</v>
      </c>
      <c r="X1178" s="22">
        <f>VLOOKUP(CONCATENATE($F1178," ",$G1178),AllocFactorMatrix,(X$4+1),FALSE)*$E1180</f>
        <v>0</v>
      </c>
      <c r="Y1178" s="22">
        <f>VLOOKUP(CONCATENATE($F1178," ",$G1178),AllocFactorMatrix,(Y$4+1),FALSE)*$E1180</f>
        <v>0</v>
      </c>
      <c r="Z1178" s="22">
        <f t="shared" si="592"/>
        <v>0</v>
      </c>
      <c r="AA1178" s="22">
        <f>VLOOKUP(CONCATENATE($F1178," ",$G1178),AllocFactorMatrix,(AA$4+1),FALSE)*$E1180</f>
        <v>0</v>
      </c>
      <c r="AB1178" s="22">
        <f>VLOOKUP(CONCATENATE($F1178," ",$G1178),AllocFactorMatrix,(AB$4+1),FALSE)*$E1180</f>
        <v>0</v>
      </c>
      <c r="AC1178" s="22">
        <f>VLOOKUP(CONCATENATE($F1178," ",$G1178),AllocFactorMatrix,(AC$4+1),FALSE)*$E1180</f>
        <v>0</v>
      </c>
    </row>
    <row r="1179" spans="4:29" hidden="1" outlineLevel="1">
      <c r="F1179" s="42" t="str">
        <f>F1180</f>
        <v>PROD_DEMAND</v>
      </c>
      <c r="G1179" s="17" t="str">
        <f>$G$14</f>
        <v>CUSTOMER</v>
      </c>
      <c r="H1179" s="21">
        <f t="shared" si="590"/>
        <v>0</v>
      </c>
      <c r="I1179" s="22">
        <f>VLOOKUP(CONCATENATE($F1179," ",$G1179),AllocFactorMatrix,(I$4+1),FALSE)*$E1180</f>
        <v>0</v>
      </c>
      <c r="J1179" s="22">
        <f>VLOOKUP(CONCATENATE($F1179," ",$G1179),AllocFactorMatrix,(J$4+1),FALSE)*$E1180</f>
        <v>0</v>
      </c>
      <c r="K1179" s="22">
        <f>VLOOKUP(CONCATENATE($F1179," ",$G1179),AllocFactorMatrix,(K$4+1),FALSE)*$E1180</f>
        <v>0</v>
      </c>
      <c r="L1179" s="22">
        <f>VLOOKUP(CONCATENATE($F1179," ",$G1179),AllocFactorMatrix,(L$4+1),FALSE)*$E1180</f>
        <v>0</v>
      </c>
      <c r="M1179" s="22">
        <f t="shared" si="596"/>
        <v>0</v>
      </c>
      <c r="N1179" s="22">
        <f>VLOOKUP(CONCATENATE($F1179," ",$G1179),AllocFactorMatrix,(N$4+1),FALSE)*$E1180</f>
        <v>0</v>
      </c>
      <c r="O1179" s="22">
        <f>VLOOKUP(CONCATENATE($F1179," ",$G1179),AllocFactorMatrix,(O$4+1),FALSE)*$E1180</f>
        <v>0</v>
      </c>
      <c r="P1179" s="22">
        <f>VLOOKUP(CONCATENATE($F1179," ",$G1179),AllocFactorMatrix,(P$4+1),FALSE)*$E1180</f>
        <v>0</v>
      </c>
      <c r="Q1179" s="22">
        <f>VLOOKUP(CONCATENATE($F1179," ",$G1179),AllocFactorMatrix,(Q$4+1),FALSE)*$E1180</f>
        <v>0</v>
      </c>
      <c r="R1179" s="22">
        <f t="shared" si="593"/>
        <v>0</v>
      </c>
      <c r="S1179" s="22">
        <f>VLOOKUP(CONCATENATE($F1179," ",$G1179),AllocFactorMatrix,(S$4+1),FALSE)*$E1180</f>
        <v>0</v>
      </c>
      <c r="T1179" s="22">
        <f>VLOOKUP(CONCATENATE($F1179," ",$G1179),AllocFactorMatrix,(T$4+1),FALSE)*$E1180</f>
        <v>0</v>
      </c>
      <c r="U1179" s="22">
        <f>VLOOKUP(CONCATENATE($F1179," ",$G1179),AllocFactorMatrix,(U$4+1),FALSE)*$E1180</f>
        <v>0</v>
      </c>
      <c r="V1179" s="22">
        <f>VLOOKUP(CONCATENATE($F1179," ",$G1179),AllocFactorMatrix,(V$4+1),FALSE)*$E1180</f>
        <v>0</v>
      </c>
      <c r="W1179" s="22">
        <f t="shared" si="597"/>
        <v>0</v>
      </c>
      <c r="X1179" s="22">
        <f>VLOOKUP(CONCATENATE($F1179," ",$G1179),AllocFactorMatrix,(X$4+1),FALSE)*$E1180</f>
        <v>0</v>
      </c>
      <c r="Y1179" s="22">
        <f>VLOOKUP(CONCATENATE($F1179," ",$G1179),AllocFactorMatrix,(Y$4+1),FALSE)*$E1180</f>
        <v>0</v>
      </c>
      <c r="Z1179" s="22">
        <f t="shared" si="592"/>
        <v>0</v>
      </c>
      <c r="AA1179" s="22">
        <f>VLOOKUP(CONCATENATE($F1179," ",$G1179),AllocFactorMatrix,(AA$4+1),FALSE)*$E1180</f>
        <v>0</v>
      </c>
      <c r="AB1179" s="22">
        <f>VLOOKUP(CONCATENATE($F1179," ",$G1179),AllocFactorMatrix,(AB$4+1),FALSE)*$E1180</f>
        <v>0</v>
      </c>
      <c r="AC1179" s="22">
        <f>VLOOKUP(CONCATENATE($F1179," ",$G1179),AllocFactorMatrix,(AC$4+1),FALSE)*$E1180</f>
        <v>0</v>
      </c>
    </row>
    <row r="1180" spans="4:29" collapsed="1">
      <c r="D1180" s="17" t="s">
        <v>459</v>
      </c>
      <c r="E1180" s="19">
        <v>5816320</v>
      </c>
      <c r="F1180" s="42" t="s">
        <v>29</v>
      </c>
      <c r="G1180" s="17" t="str">
        <f>$G$15</f>
        <v>TOTAL</v>
      </c>
      <c r="H1180" s="21">
        <f t="shared" si="590"/>
        <v>5816320.0000000019</v>
      </c>
      <c r="I1180" s="22">
        <f>VLOOKUP(CONCATENATE($F1180," ",$G1180),AllocFactorMatrix,(I$4+1),FALSE)*$E1180</f>
        <v>2883781.3035127074</v>
      </c>
      <c r="J1180" s="22">
        <f>VLOOKUP(CONCATENATE($F1180," ",$G1180),AllocFactorMatrix,(J$4+1),FALSE)*$E1180</f>
        <v>721141.05197237781</v>
      </c>
      <c r="K1180" s="22">
        <f>VLOOKUP(CONCATENATE($F1180," ",$G1180),AllocFactorMatrix,(K$4+1),FALSE)*$E1180</f>
        <v>9139.6247183208106</v>
      </c>
      <c r="L1180" s="22">
        <f>VLOOKUP(CONCATENATE($F1180," ",$G1180),AllocFactorMatrix,(L$4+1),FALSE)*$E1180</f>
        <v>457.42913227506352</v>
      </c>
      <c r="M1180" s="22">
        <f t="shared" si="596"/>
        <v>730738.10582297365</v>
      </c>
      <c r="N1180" s="22">
        <f>VLOOKUP(CONCATENATE($F1180," ",$G1180),AllocFactorMatrix,(N$4+1),FALSE)*$E1180</f>
        <v>323538.29742224287</v>
      </c>
      <c r="O1180" s="22">
        <f>VLOOKUP(CONCATENATE($F1180," ",$G1180),AllocFactorMatrix,(O$4+1),FALSE)*$E1180</f>
        <v>88674.354531744932</v>
      </c>
      <c r="P1180" s="22">
        <f>VLOOKUP(CONCATENATE($F1180," ",$G1180),AllocFactorMatrix,(P$4+1),FALSE)*$E1180</f>
        <v>14110.821624951757</v>
      </c>
      <c r="Q1180" s="22">
        <f>VLOOKUP(CONCATENATE($F1180," ",$G1180),AllocFactorMatrix,(Q$4+1),FALSE)*$E1180</f>
        <v>0</v>
      </c>
      <c r="R1180" s="22">
        <f t="shared" si="593"/>
        <v>426323.47357893956</v>
      </c>
      <c r="S1180" s="22">
        <f>VLOOKUP(CONCATENATE($F1180," ",$G1180),AllocFactorMatrix,(S$4+1),FALSE)*$E1180</f>
        <v>13985.732935153308</v>
      </c>
      <c r="T1180" s="22">
        <f>VLOOKUP(CONCATENATE($F1180," ",$G1180),AllocFactorMatrix,(T$4+1),FALSE)*$E1180</f>
        <v>254516.48247256072</v>
      </c>
      <c r="U1180" s="22">
        <f>VLOOKUP(CONCATENATE($F1180," ",$G1180),AllocFactorMatrix,(U$4+1),FALSE)*$E1180</f>
        <v>1240142.2192141085</v>
      </c>
      <c r="V1180" s="22">
        <f>VLOOKUP(CONCATENATE($F1180," ",$G1180),AllocFactorMatrix,(V$4+1),FALSE)*$E1180</f>
        <v>158019.46952291377</v>
      </c>
      <c r="W1180" s="22">
        <f t="shared" si="597"/>
        <v>1666663.9041447362</v>
      </c>
      <c r="X1180" s="22">
        <f>VLOOKUP(CONCATENATE($F1180," ",$G1180),AllocFactorMatrix,(X$4+1),FALSE)*$E1180</f>
        <v>90486.764277868657</v>
      </c>
      <c r="Y1180" s="22">
        <f>VLOOKUP(CONCATENATE($F1180," ",$G1180),AllocFactorMatrix,(Y$4+1),FALSE)*$E1180</f>
        <v>1700.9331437919266</v>
      </c>
      <c r="Z1180" s="22">
        <f t="shared" si="592"/>
        <v>92187.697421660589</v>
      </c>
      <c r="AA1180" s="22">
        <f>VLOOKUP(CONCATENATE($F1180," ",$G1180),AllocFactorMatrix,(AA$4+1),FALSE)*$E1180</f>
        <v>1315.9066997097989</v>
      </c>
      <c r="AB1180" s="22">
        <f>VLOOKUP(CONCATENATE($F1180," ",$G1180),AllocFactorMatrix,(AB$4+1),FALSE)*$E1180</f>
        <v>12365.975689705634</v>
      </c>
      <c r="AC1180" s="22">
        <f>VLOOKUP(CONCATENATE($F1180," ",$G1180),AllocFactorMatrix,(AC$4+1),FALSE)*$E1180</f>
        <v>2943.6331295681184</v>
      </c>
    </row>
    <row r="1181" spans="4:29" hidden="1" outlineLevel="1">
      <c r="F1181" s="42" t="str">
        <f>F1188</f>
        <v>PROD_DEMAND</v>
      </c>
      <c r="G1181" s="17" t="str">
        <f>$G$8</f>
        <v>PRODUCTION</v>
      </c>
      <c r="H1181" s="21">
        <f t="shared" si="590"/>
        <v>0</v>
      </c>
      <c r="I1181" s="22">
        <f>VLOOKUP(CONCATENATE($F1181," ",$G1181),AllocFactorMatrix,(I$4+1),FALSE)*$E1188</f>
        <v>0</v>
      </c>
      <c r="J1181" s="22">
        <f>VLOOKUP(CONCATENATE($F1181," ",$G1181),AllocFactorMatrix,(J$4+1),FALSE)*$E1188</f>
        <v>0</v>
      </c>
      <c r="K1181" s="22">
        <f>VLOOKUP(CONCATENATE($F1181," ",$G1181),AllocFactorMatrix,(K$4+1),FALSE)*$E1188</f>
        <v>0</v>
      </c>
      <c r="L1181" s="22">
        <f>VLOOKUP(CONCATENATE($F1181," ",$G1181),AllocFactorMatrix,(L$4+1),FALSE)*$E1188</f>
        <v>0</v>
      </c>
      <c r="M1181" s="22">
        <f t="shared" si="591"/>
        <v>0</v>
      </c>
      <c r="N1181" s="22">
        <f>VLOOKUP(CONCATENATE($F1181," ",$G1181),AllocFactorMatrix,(N$4+1),FALSE)*$E1188</f>
        <v>0</v>
      </c>
      <c r="O1181" s="22">
        <f>VLOOKUP(CONCATENATE($F1181," ",$G1181),AllocFactorMatrix,(O$4+1),FALSE)*$E1188</f>
        <v>0</v>
      </c>
      <c r="P1181" s="22">
        <f>VLOOKUP(CONCATENATE($F1181," ",$G1181),AllocFactorMatrix,(P$4+1),FALSE)*$E1188</f>
        <v>0</v>
      </c>
      <c r="Q1181" s="22">
        <f>VLOOKUP(CONCATENATE($F1181," ",$G1181),AllocFactorMatrix,(Q$4+1),FALSE)*$E1188</f>
        <v>0</v>
      </c>
      <c r="R1181" s="22">
        <f t="shared" si="593"/>
        <v>0</v>
      </c>
      <c r="S1181" s="22">
        <f>VLOOKUP(CONCATENATE($F1181," ",$G1181),AllocFactorMatrix,(S$4+1),FALSE)*$E1188</f>
        <v>0</v>
      </c>
      <c r="T1181" s="22">
        <f>VLOOKUP(CONCATENATE($F1181," ",$G1181),AllocFactorMatrix,(T$4+1),FALSE)*$E1188</f>
        <v>0</v>
      </c>
      <c r="U1181" s="22">
        <f>VLOOKUP(CONCATENATE($F1181," ",$G1181),AllocFactorMatrix,(U$4+1),FALSE)*$E1188</f>
        <v>0</v>
      </c>
      <c r="V1181" s="22">
        <f>VLOOKUP(CONCATENATE($F1181," ",$G1181),AllocFactorMatrix,(V$4+1),FALSE)*$E1188</f>
        <v>0</v>
      </c>
      <c r="W1181" s="22">
        <f>SUBTOTAL(9,S1181:V1181)</f>
        <v>0</v>
      </c>
      <c r="X1181" s="22">
        <f>VLOOKUP(CONCATENATE($F1181," ",$G1181),AllocFactorMatrix,(X$4+1),FALSE)*$E1188</f>
        <v>0</v>
      </c>
      <c r="Y1181" s="22">
        <f>VLOOKUP(CONCATENATE($F1181," ",$G1181),AllocFactorMatrix,(Y$4+1),FALSE)*$E1188</f>
        <v>0</v>
      </c>
      <c r="Z1181" s="22">
        <f t="shared" si="592"/>
        <v>0</v>
      </c>
      <c r="AA1181" s="22">
        <f>VLOOKUP(CONCATENATE($F1181," ",$G1181),AllocFactorMatrix,(AA$4+1),FALSE)*$E1188</f>
        <v>0</v>
      </c>
      <c r="AB1181" s="22">
        <f>VLOOKUP(CONCATENATE($F1181," ",$G1181),AllocFactorMatrix,(AB$4+1),FALSE)*$E1188</f>
        <v>0</v>
      </c>
      <c r="AC1181" s="22">
        <f>VLOOKUP(CONCATENATE($F1181," ",$G1181),AllocFactorMatrix,(AC$4+1),FALSE)*$E1188</f>
        <v>0</v>
      </c>
    </row>
    <row r="1182" spans="4:29" hidden="1" outlineLevel="1">
      <c r="F1182" s="42" t="str">
        <f>F1188</f>
        <v>PROD_DEMAND</v>
      </c>
      <c r="G1182" s="17" t="str">
        <f>$G$9</f>
        <v>BULKTRAN</v>
      </c>
      <c r="H1182" s="21">
        <f t="shared" si="590"/>
        <v>0</v>
      </c>
      <c r="I1182" s="22">
        <f>VLOOKUP(CONCATENATE($F1182," ",$G1182),AllocFactorMatrix,(I$4+1),FALSE)*$E1188</f>
        <v>0</v>
      </c>
      <c r="J1182" s="22">
        <f>VLOOKUP(CONCATENATE($F1182," ",$G1182),AllocFactorMatrix,(J$4+1),FALSE)*$E1188</f>
        <v>0</v>
      </c>
      <c r="K1182" s="22">
        <f>VLOOKUP(CONCATENATE($F1182," ",$G1182),AllocFactorMatrix,(K$4+1),FALSE)*$E1188</f>
        <v>0</v>
      </c>
      <c r="L1182" s="22">
        <f>VLOOKUP(CONCATENATE($F1182," ",$G1182),AllocFactorMatrix,(L$4+1),FALSE)*$E1188</f>
        <v>0</v>
      </c>
      <c r="M1182" s="22">
        <f t="shared" si="591"/>
        <v>0</v>
      </c>
      <c r="N1182" s="22">
        <f>VLOOKUP(CONCATENATE($F1182," ",$G1182),AllocFactorMatrix,(N$4+1),FALSE)*$E1188</f>
        <v>0</v>
      </c>
      <c r="O1182" s="22">
        <f>VLOOKUP(CONCATENATE($F1182," ",$G1182),AllocFactorMatrix,(O$4+1),FALSE)*$E1188</f>
        <v>0</v>
      </c>
      <c r="P1182" s="22">
        <f>VLOOKUP(CONCATENATE($F1182," ",$G1182),AllocFactorMatrix,(P$4+1),FALSE)*$E1188</f>
        <v>0</v>
      </c>
      <c r="Q1182" s="22">
        <f>VLOOKUP(CONCATENATE($F1182," ",$G1182),AllocFactorMatrix,(Q$4+1),FALSE)*$E1188</f>
        <v>0</v>
      </c>
      <c r="R1182" s="22">
        <f t="shared" si="593"/>
        <v>0</v>
      </c>
      <c r="S1182" s="22">
        <f>VLOOKUP(CONCATENATE($F1182," ",$G1182),AllocFactorMatrix,(S$4+1),FALSE)*$E1188</f>
        <v>0</v>
      </c>
      <c r="T1182" s="22">
        <f>VLOOKUP(CONCATENATE($F1182," ",$G1182),AllocFactorMatrix,(T$4+1),FALSE)*$E1188</f>
        <v>0</v>
      </c>
      <c r="U1182" s="22">
        <f>VLOOKUP(CONCATENATE($F1182," ",$G1182),AllocFactorMatrix,(U$4+1),FALSE)*$E1188</f>
        <v>0</v>
      </c>
      <c r="V1182" s="22">
        <f>VLOOKUP(CONCATENATE($F1182," ",$G1182),AllocFactorMatrix,(V$4+1),FALSE)*$E1188</f>
        <v>0</v>
      </c>
      <c r="W1182" s="22">
        <f t="shared" ref="W1182:W1188" si="598">SUBTOTAL(9,S1182:V1182)</f>
        <v>0</v>
      </c>
      <c r="X1182" s="22">
        <f>VLOOKUP(CONCATENATE($F1182," ",$G1182),AllocFactorMatrix,(X$4+1),FALSE)*$E1188</f>
        <v>0</v>
      </c>
      <c r="Y1182" s="22">
        <f>VLOOKUP(CONCATENATE($F1182," ",$G1182),AllocFactorMatrix,(Y$4+1),FALSE)*$E1188</f>
        <v>0</v>
      </c>
      <c r="Z1182" s="22">
        <f t="shared" si="592"/>
        <v>0</v>
      </c>
      <c r="AA1182" s="22">
        <f>VLOOKUP(CONCATENATE($F1182," ",$G1182),AllocFactorMatrix,(AA$4+1),FALSE)*$E1188</f>
        <v>0</v>
      </c>
      <c r="AB1182" s="22">
        <f>VLOOKUP(CONCATENATE($F1182," ",$G1182),AllocFactorMatrix,(AB$4+1),FALSE)*$E1188</f>
        <v>0</v>
      </c>
      <c r="AC1182" s="22">
        <f>VLOOKUP(CONCATENATE($F1182," ",$G1182),AllocFactorMatrix,(AC$4+1),FALSE)*$E1188</f>
        <v>0</v>
      </c>
    </row>
    <row r="1183" spans="4:29" hidden="1" outlineLevel="1">
      <c r="F1183" s="42" t="str">
        <f>F1188</f>
        <v>PROD_DEMAND</v>
      </c>
      <c r="G1183" s="17" t="str">
        <f>$G$10</f>
        <v>SUBTRAN</v>
      </c>
      <c r="H1183" s="21">
        <f t="shared" si="590"/>
        <v>0</v>
      </c>
      <c r="I1183" s="22">
        <f>VLOOKUP(CONCATENATE($F1183," ",$G1183),AllocFactorMatrix,(I$4+1),FALSE)*$E1188</f>
        <v>0</v>
      </c>
      <c r="J1183" s="22">
        <f>VLOOKUP(CONCATENATE($F1183," ",$G1183),AllocFactorMatrix,(J$4+1),FALSE)*$E1188</f>
        <v>0</v>
      </c>
      <c r="K1183" s="22">
        <f>VLOOKUP(CONCATENATE($F1183," ",$G1183),AllocFactorMatrix,(K$4+1),FALSE)*$E1188</f>
        <v>0</v>
      </c>
      <c r="L1183" s="22">
        <f>VLOOKUP(CONCATENATE($F1183," ",$G1183),AllocFactorMatrix,(L$4+1),FALSE)*$E1188</f>
        <v>0</v>
      </c>
      <c r="M1183" s="22">
        <f t="shared" si="591"/>
        <v>0</v>
      </c>
      <c r="N1183" s="22">
        <f>VLOOKUP(CONCATENATE($F1183," ",$G1183),AllocFactorMatrix,(N$4+1),FALSE)*$E1188</f>
        <v>0</v>
      </c>
      <c r="O1183" s="22">
        <f>VLOOKUP(CONCATENATE($F1183," ",$G1183),AllocFactorMatrix,(O$4+1),FALSE)*$E1188</f>
        <v>0</v>
      </c>
      <c r="P1183" s="22">
        <f>VLOOKUP(CONCATENATE($F1183," ",$G1183),AllocFactorMatrix,(P$4+1),FALSE)*$E1188</f>
        <v>0</v>
      </c>
      <c r="Q1183" s="22">
        <f>VLOOKUP(CONCATENATE($F1183," ",$G1183),AllocFactorMatrix,(Q$4+1),FALSE)*$E1188</f>
        <v>0</v>
      </c>
      <c r="R1183" s="22">
        <f t="shared" si="593"/>
        <v>0</v>
      </c>
      <c r="S1183" s="22">
        <f>VLOOKUP(CONCATENATE($F1183," ",$G1183),AllocFactorMatrix,(S$4+1),FALSE)*$E1188</f>
        <v>0</v>
      </c>
      <c r="T1183" s="22">
        <f>VLOOKUP(CONCATENATE($F1183," ",$G1183),AllocFactorMatrix,(T$4+1),FALSE)*$E1188</f>
        <v>0</v>
      </c>
      <c r="U1183" s="22">
        <f>VLOOKUP(CONCATENATE($F1183," ",$G1183),AllocFactorMatrix,(U$4+1),FALSE)*$E1188</f>
        <v>0</v>
      </c>
      <c r="V1183" s="22">
        <f>VLOOKUP(CONCATENATE($F1183," ",$G1183),AllocFactorMatrix,(V$4+1),FALSE)*$E1188</f>
        <v>0</v>
      </c>
      <c r="W1183" s="22">
        <f t="shared" si="598"/>
        <v>0</v>
      </c>
      <c r="X1183" s="22">
        <f>VLOOKUP(CONCATENATE($F1183," ",$G1183),AllocFactorMatrix,(X$4+1),FALSE)*$E1188</f>
        <v>0</v>
      </c>
      <c r="Y1183" s="22">
        <f>VLOOKUP(CONCATENATE($F1183," ",$G1183),AllocFactorMatrix,(Y$4+1),FALSE)*$E1188</f>
        <v>0</v>
      </c>
      <c r="Z1183" s="22">
        <f t="shared" si="592"/>
        <v>0</v>
      </c>
      <c r="AA1183" s="22">
        <f>VLOOKUP(CONCATENATE($F1183," ",$G1183),AllocFactorMatrix,(AA$4+1),FALSE)*$E1188</f>
        <v>0</v>
      </c>
      <c r="AB1183" s="22">
        <f>VLOOKUP(CONCATENATE($F1183," ",$G1183),AllocFactorMatrix,(AB$4+1),FALSE)*$E1188</f>
        <v>0</v>
      </c>
      <c r="AC1183" s="22">
        <f>VLOOKUP(CONCATENATE($F1183," ",$G1183),AllocFactorMatrix,(AC$4+1),FALSE)*$E1188</f>
        <v>0</v>
      </c>
    </row>
    <row r="1184" spans="4:29" hidden="1" outlineLevel="1">
      <c r="F1184" s="42" t="str">
        <f>F1188</f>
        <v>PROD_DEMAND</v>
      </c>
      <c r="G1184" s="17" t="str">
        <f>$G$11</f>
        <v>DISTPRI</v>
      </c>
      <c r="H1184" s="21">
        <f t="shared" si="590"/>
        <v>0</v>
      </c>
      <c r="I1184" s="22">
        <f>VLOOKUP(CONCATENATE($F1184," ",$G1184),AllocFactorMatrix,(I$4+1),FALSE)*$E1188</f>
        <v>0</v>
      </c>
      <c r="J1184" s="22">
        <f>VLOOKUP(CONCATENATE($F1184," ",$G1184),AllocFactorMatrix,(J$4+1),FALSE)*$E1188</f>
        <v>0</v>
      </c>
      <c r="K1184" s="22">
        <f>VLOOKUP(CONCATENATE($F1184," ",$G1184),AllocFactorMatrix,(K$4+1),FALSE)*$E1188</f>
        <v>0</v>
      </c>
      <c r="L1184" s="22">
        <f>VLOOKUP(CONCATENATE($F1184," ",$G1184),AllocFactorMatrix,(L$4+1),FALSE)*$E1188</f>
        <v>0</v>
      </c>
      <c r="M1184" s="22">
        <f t="shared" si="591"/>
        <v>0</v>
      </c>
      <c r="N1184" s="22">
        <f>VLOOKUP(CONCATENATE($F1184," ",$G1184),AllocFactorMatrix,(N$4+1),FALSE)*$E1188</f>
        <v>0</v>
      </c>
      <c r="O1184" s="22">
        <f>VLOOKUP(CONCATENATE($F1184," ",$G1184),AllocFactorMatrix,(O$4+1),FALSE)*$E1188</f>
        <v>0</v>
      </c>
      <c r="P1184" s="22">
        <f>VLOOKUP(CONCATENATE($F1184," ",$G1184),AllocFactorMatrix,(P$4+1),FALSE)*$E1188</f>
        <v>0</v>
      </c>
      <c r="Q1184" s="22">
        <f>VLOOKUP(CONCATENATE($F1184," ",$G1184),AllocFactorMatrix,(Q$4+1),FALSE)*$E1188</f>
        <v>0</v>
      </c>
      <c r="R1184" s="22">
        <f t="shared" si="593"/>
        <v>0</v>
      </c>
      <c r="S1184" s="22">
        <f>VLOOKUP(CONCATENATE($F1184," ",$G1184),AllocFactorMatrix,(S$4+1),FALSE)*$E1188</f>
        <v>0</v>
      </c>
      <c r="T1184" s="22">
        <f>VLOOKUP(CONCATENATE($F1184," ",$G1184),AllocFactorMatrix,(T$4+1),FALSE)*$E1188</f>
        <v>0</v>
      </c>
      <c r="U1184" s="22">
        <f>VLOOKUP(CONCATENATE($F1184," ",$G1184),AllocFactorMatrix,(U$4+1),FALSE)*$E1188</f>
        <v>0</v>
      </c>
      <c r="V1184" s="22">
        <f>VLOOKUP(CONCATENATE($F1184," ",$G1184),AllocFactorMatrix,(V$4+1),FALSE)*$E1188</f>
        <v>0</v>
      </c>
      <c r="W1184" s="22">
        <f t="shared" si="598"/>
        <v>0</v>
      </c>
      <c r="X1184" s="22">
        <f>VLOOKUP(CONCATENATE($F1184," ",$G1184),AllocFactorMatrix,(X$4+1),FALSE)*$E1188</f>
        <v>0</v>
      </c>
      <c r="Y1184" s="22">
        <f>VLOOKUP(CONCATENATE($F1184," ",$G1184),AllocFactorMatrix,(Y$4+1),FALSE)*$E1188</f>
        <v>0</v>
      </c>
      <c r="Z1184" s="22">
        <f t="shared" si="592"/>
        <v>0</v>
      </c>
      <c r="AA1184" s="22">
        <f>VLOOKUP(CONCATENATE($F1184," ",$G1184),AllocFactorMatrix,(AA$4+1),FALSE)*$E1188</f>
        <v>0</v>
      </c>
      <c r="AB1184" s="22">
        <f>VLOOKUP(CONCATENATE($F1184," ",$G1184),AllocFactorMatrix,(AB$4+1),FALSE)*$E1188</f>
        <v>0</v>
      </c>
      <c r="AC1184" s="22">
        <f>VLOOKUP(CONCATENATE($F1184," ",$G1184),AllocFactorMatrix,(AC$4+1),FALSE)*$E1188</f>
        <v>0</v>
      </c>
    </row>
    <row r="1185" spans="4:29" hidden="1" outlineLevel="1">
      <c r="F1185" s="42" t="str">
        <f>F1188</f>
        <v>PROD_DEMAND</v>
      </c>
      <c r="G1185" s="17" t="str">
        <f>$G$12</f>
        <v>DISTSEC</v>
      </c>
      <c r="H1185" s="21">
        <f t="shared" si="590"/>
        <v>0</v>
      </c>
      <c r="I1185" s="22">
        <f>VLOOKUP(CONCATENATE($F1185," ",$G1185),AllocFactorMatrix,(I$4+1),FALSE)*$E1188</f>
        <v>0</v>
      </c>
      <c r="J1185" s="22">
        <f>VLOOKUP(CONCATENATE($F1185," ",$G1185),AllocFactorMatrix,(J$4+1),FALSE)*$E1188</f>
        <v>0</v>
      </c>
      <c r="K1185" s="22">
        <f>VLOOKUP(CONCATENATE($F1185," ",$G1185),AllocFactorMatrix,(K$4+1),FALSE)*$E1188</f>
        <v>0</v>
      </c>
      <c r="L1185" s="22">
        <f>VLOOKUP(CONCATENATE($F1185," ",$G1185),AllocFactorMatrix,(L$4+1),FALSE)*$E1188</f>
        <v>0</v>
      </c>
      <c r="M1185" s="22">
        <f t="shared" si="591"/>
        <v>0</v>
      </c>
      <c r="N1185" s="22">
        <f>VLOOKUP(CONCATENATE($F1185," ",$G1185),AllocFactorMatrix,(N$4+1),FALSE)*$E1188</f>
        <v>0</v>
      </c>
      <c r="O1185" s="22">
        <f>VLOOKUP(CONCATENATE($F1185," ",$G1185),AllocFactorMatrix,(O$4+1),FALSE)*$E1188</f>
        <v>0</v>
      </c>
      <c r="P1185" s="22">
        <f>VLOOKUP(CONCATENATE($F1185," ",$G1185),AllocFactorMatrix,(P$4+1),FALSE)*$E1188</f>
        <v>0</v>
      </c>
      <c r="Q1185" s="22">
        <f>VLOOKUP(CONCATENATE($F1185," ",$G1185),AllocFactorMatrix,(Q$4+1),FALSE)*$E1188</f>
        <v>0</v>
      </c>
      <c r="R1185" s="22">
        <f t="shared" si="593"/>
        <v>0</v>
      </c>
      <c r="S1185" s="22">
        <f>VLOOKUP(CONCATENATE($F1185," ",$G1185),AllocFactorMatrix,(S$4+1),FALSE)*$E1188</f>
        <v>0</v>
      </c>
      <c r="T1185" s="22">
        <f>VLOOKUP(CONCATENATE($F1185," ",$G1185),AllocFactorMatrix,(T$4+1),FALSE)*$E1188</f>
        <v>0</v>
      </c>
      <c r="U1185" s="22">
        <f>VLOOKUP(CONCATENATE($F1185," ",$G1185),AllocFactorMatrix,(U$4+1),FALSE)*$E1188</f>
        <v>0</v>
      </c>
      <c r="V1185" s="22">
        <f>VLOOKUP(CONCATENATE($F1185," ",$G1185),AllocFactorMatrix,(V$4+1),FALSE)*$E1188</f>
        <v>0</v>
      </c>
      <c r="W1185" s="22">
        <f t="shared" si="598"/>
        <v>0</v>
      </c>
      <c r="X1185" s="22">
        <f>VLOOKUP(CONCATENATE($F1185," ",$G1185),AllocFactorMatrix,(X$4+1),FALSE)*$E1188</f>
        <v>0</v>
      </c>
      <c r="Y1185" s="22">
        <f>VLOOKUP(CONCATENATE($F1185," ",$G1185),AllocFactorMatrix,(Y$4+1),FALSE)*$E1188</f>
        <v>0</v>
      </c>
      <c r="Z1185" s="22">
        <f t="shared" si="592"/>
        <v>0</v>
      </c>
      <c r="AA1185" s="22">
        <f>VLOOKUP(CONCATENATE($F1185," ",$G1185),AllocFactorMatrix,(AA$4+1),FALSE)*$E1188</f>
        <v>0</v>
      </c>
      <c r="AB1185" s="22">
        <f>VLOOKUP(CONCATENATE($F1185," ",$G1185),AllocFactorMatrix,(AB$4+1),FALSE)*$E1188</f>
        <v>0</v>
      </c>
      <c r="AC1185" s="22">
        <f>VLOOKUP(CONCATENATE($F1185," ",$G1185),AllocFactorMatrix,(AC$4+1),FALSE)*$E1188</f>
        <v>0</v>
      </c>
    </row>
    <row r="1186" spans="4:29" hidden="1" outlineLevel="1">
      <c r="F1186" s="42" t="str">
        <f>F1188</f>
        <v>PROD_DEMAND</v>
      </c>
      <c r="G1186" s="17" t="str">
        <f>$G$13</f>
        <v>ENERGY</v>
      </c>
      <c r="H1186" s="21">
        <f t="shared" si="590"/>
        <v>0</v>
      </c>
      <c r="I1186" s="22">
        <f>VLOOKUP(CONCATENATE($F1186," ",$G1186),AllocFactorMatrix,(I$4+1),FALSE)*$E1188</f>
        <v>0</v>
      </c>
      <c r="J1186" s="22">
        <f>VLOOKUP(CONCATENATE($F1186," ",$G1186),AllocFactorMatrix,(J$4+1),FALSE)*$E1188</f>
        <v>0</v>
      </c>
      <c r="K1186" s="22">
        <f>VLOOKUP(CONCATENATE($F1186," ",$G1186),AllocFactorMatrix,(K$4+1),FALSE)*$E1188</f>
        <v>0</v>
      </c>
      <c r="L1186" s="22">
        <f>VLOOKUP(CONCATENATE($F1186," ",$G1186),AllocFactorMatrix,(L$4+1),FALSE)*$E1188</f>
        <v>0</v>
      </c>
      <c r="M1186" s="22">
        <f t="shared" si="591"/>
        <v>0</v>
      </c>
      <c r="N1186" s="22">
        <f>VLOOKUP(CONCATENATE($F1186," ",$G1186),AllocFactorMatrix,(N$4+1),FALSE)*$E1188</f>
        <v>0</v>
      </c>
      <c r="O1186" s="22">
        <f>VLOOKUP(CONCATENATE($F1186," ",$G1186),AllocFactorMatrix,(O$4+1),FALSE)*$E1188</f>
        <v>0</v>
      </c>
      <c r="P1186" s="22">
        <f>VLOOKUP(CONCATENATE($F1186," ",$G1186),AllocFactorMatrix,(P$4+1),FALSE)*$E1188</f>
        <v>0</v>
      </c>
      <c r="Q1186" s="22">
        <f>VLOOKUP(CONCATENATE($F1186," ",$G1186),AllocFactorMatrix,(Q$4+1),FALSE)*$E1188</f>
        <v>0</v>
      </c>
      <c r="R1186" s="22">
        <f t="shared" si="593"/>
        <v>0</v>
      </c>
      <c r="S1186" s="22">
        <f>VLOOKUP(CONCATENATE($F1186," ",$G1186),AllocFactorMatrix,(S$4+1),FALSE)*$E1188</f>
        <v>0</v>
      </c>
      <c r="T1186" s="22">
        <f>VLOOKUP(CONCATENATE($F1186," ",$G1186),AllocFactorMatrix,(T$4+1),FALSE)*$E1188</f>
        <v>0</v>
      </c>
      <c r="U1186" s="22">
        <f>VLOOKUP(CONCATENATE($F1186," ",$G1186),AllocFactorMatrix,(U$4+1),FALSE)*$E1188</f>
        <v>0</v>
      </c>
      <c r="V1186" s="22">
        <f>VLOOKUP(CONCATENATE($F1186," ",$G1186),AllocFactorMatrix,(V$4+1),FALSE)*$E1188</f>
        <v>0</v>
      </c>
      <c r="W1186" s="22">
        <f t="shared" si="598"/>
        <v>0</v>
      </c>
      <c r="X1186" s="22">
        <f>VLOOKUP(CONCATENATE($F1186," ",$G1186),AllocFactorMatrix,(X$4+1),FALSE)*$E1188</f>
        <v>0</v>
      </c>
      <c r="Y1186" s="22">
        <f>VLOOKUP(CONCATENATE($F1186," ",$G1186),AllocFactorMatrix,(Y$4+1),FALSE)*$E1188</f>
        <v>0</v>
      </c>
      <c r="Z1186" s="22">
        <f t="shared" si="592"/>
        <v>0</v>
      </c>
      <c r="AA1186" s="22">
        <f>VLOOKUP(CONCATENATE($F1186," ",$G1186),AllocFactorMatrix,(AA$4+1),FALSE)*$E1188</f>
        <v>0</v>
      </c>
      <c r="AB1186" s="22">
        <f>VLOOKUP(CONCATENATE($F1186," ",$G1186),AllocFactorMatrix,(AB$4+1),FALSE)*$E1188</f>
        <v>0</v>
      </c>
      <c r="AC1186" s="22">
        <f>VLOOKUP(CONCATENATE($F1186," ",$G1186),AllocFactorMatrix,(AC$4+1),FALSE)*$E1188</f>
        <v>0</v>
      </c>
    </row>
    <row r="1187" spans="4:29" hidden="1" outlineLevel="1">
      <c r="F1187" s="42" t="str">
        <f>F1188</f>
        <v>PROD_DEMAND</v>
      </c>
      <c r="G1187" s="17" t="str">
        <f>$G$14</f>
        <v>CUSTOMER</v>
      </c>
      <c r="H1187" s="21">
        <f t="shared" si="590"/>
        <v>0</v>
      </c>
      <c r="I1187" s="22">
        <f>VLOOKUP(CONCATENATE($F1187," ",$G1187),AllocFactorMatrix,(I$4+1),FALSE)*$E1188</f>
        <v>0</v>
      </c>
      <c r="J1187" s="22">
        <f>VLOOKUP(CONCATENATE($F1187," ",$G1187),AllocFactorMatrix,(J$4+1),FALSE)*$E1188</f>
        <v>0</v>
      </c>
      <c r="K1187" s="22">
        <f>VLOOKUP(CONCATENATE($F1187," ",$G1187),AllocFactorMatrix,(K$4+1),FALSE)*$E1188</f>
        <v>0</v>
      </c>
      <c r="L1187" s="22">
        <f>VLOOKUP(CONCATENATE($F1187," ",$G1187),AllocFactorMatrix,(L$4+1),FALSE)*$E1188</f>
        <v>0</v>
      </c>
      <c r="M1187" s="22">
        <f t="shared" si="591"/>
        <v>0</v>
      </c>
      <c r="N1187" s="22">
        <f>VLOOKUP(CONCATENATE($F1187," ",$G1187),AllocFactorMatrix,(N$4+1),FALSE)*$E1188</f>
        <v>0</v>
      </c>
      <c r="O1187" s="22">
        <f>VLOOKUP(CONCATENATE($F1187," ",$G1187),AllocFactorMatrix,(O$4+1),FALSE)*$E1188</f>
        <v>0</v>
      </c>
      <c r="P1187" s="22">
        <f>VLOOKUP(CONCATENATE($F1187," ",$G1187),AllocFactorMatrix,(P$4+1),FALSE)*$E1188</f>
        <v>0</v>
      </c>
      <c r="Q1187" s="22">
        <f>VLOOKUP(CONCATENATE($F1187," ",$G1187),AllocFactorMatrix,(Q$4+1),FALSE)*$E1188</f>
        <v>0</v>
      </c>
      <c r="R1187" s="22">
        <f t="shared" si="593"/>
        <v>0</v>
      </c>
      <c r="S1187" s="22">
        <f>VLOOKUP(CONCATENATE($F1187," ",$G1187),AllocFactorMatrix,(S$4+1),FALSE)*$E1188</f>
        <v>0</v>
      </c>
      <c r="T1187" s="22">
        <f>VLOOKUP(CONCATENATE($F1187," ",$G1187),AllocFactorMatrix,(T$4+1),FALSE)*$E1188</f>
        <v>0</v>
      </c>
      <c r="U1187" s="22">
        <f>VLOOKUP(CONCATENATE($F1187," ",$G1187),AllocFactorMatrix,(U$4+1),FALSE)*$E1188</f>
        <v>0</v>
      </c>
      <c r="V1187" s="22">
        <f>VLOOKUP(CONCATENATE($F1187," ",$G1187),AllocFactorMatrix,(V$4+1),FALSE)*$E1188</f>
        <v>0</v>
      </c>
      <c r="W1187" s="22">
        <f t="shared" si="598"/>
        <v>0</v>
      </c>
      <c r="X1187" s="22">
        <f>VLOOKUP(CONCATENATE($F1187," ",$G1187),AllocFactorMatrix,(X$4+1),FALSE)*$E1188</f>
        <v>0</v>
      </c>
      <c r="Y1187" s="22">
        <f>VLOOKUP(CONCATENATE($F1187," ",$G1187),AllocFactorMatrix,(Y$4+1),FALSE)*$E1188</f>
        <v>0</v>
      </c>
      <c r="Z1187" s="22">
        <f t="shared" si="592"/>
        <v>0</v>
      </c>
      <c r="AA1187" s="22">
        <f>VLOOKUP(CONCATENATE($F1187," ",$G1187),AllocFactorMatrix,(AA$4+1),FALSE)*$E1188</f>
        <v>0</v>
      </c>
      <c r="AB1187" s="22">
        <f>VLOOKUP(CONCATENATE($F1187," ",$G1187),AllocFactorMatrix,(AB$4+1),FALSE)*$E1188</f>
        <v>0</v>
      </c>
      <c r="AC1187" s="22">
        <f>VLOOKUP(CONCATENATE($F1187," ",$G1187),AllocFactorMatrix,(AC$4+1),FALSE)*$E1188</f>
        <v>0</v>
      </c>
    </row>
    <row r="1188" spans="4:29" collapsed="1">
      <c r="D1188" s="17" t="s">
        <v>460</v>
      </c>
      <c r="E1188" s="19">
        <v>0</v>
      </c>
      <c r="F1188" s="42" t="s">
        <v>29</v>
      </c>
      <c r="G1188" s="17" t="str">
        <f>$G$15</f>
        <v>TOTAL</v>
      </c>
      <c r="H1188" s="21">
        <f t="shared" si="590"/>
        <v>0</v>
      </c>
      <c r="I1188" s="22">
        <f>VLOOKUP(CONCATENATE($F1188," ",$G1188),AllocFactorMatrix,(I$4+1),FALSE)*$E1188</f>
        <v>0</v>
      </c>
      <c r="J1188" s="22">
        <f>VLOOKUP(CONCATENATE($F1188," ",$G1188),AllocFactorMatrix,(J$4+1),FALSE)*$E1188</f>
        <v>0</v>
      </c>
      <c r="K1188" s="22">
        <f>VLOOKUP(CONCATENATE($F1188," ",$G1188),AllocFactorMatrix,(K$4+1),FALSE)*$E1188</f>
        <v>0</v>
      </c>
      <c r="L1188" s="22">
        <f>VLOOKUP(CONCATENATE($F1188," ",$G1188),AllocFactorMatrix,(L$4+1),FALSE)*$E1188</f>
        <v>0</v>
      </c>
      <c r="M1188" s="22">
        <f t="shared" si="591"/>
        <v>0</v>
      </c>
      <c r="N1188" s="22">
        <f>VLOOKUP(CONCATENATE($F1188," ",$G1188),AllocFactorMatrix,(N$4+1),FALSE)*$E1188</f>
        <v>0</v>
      </c>
      <c r="O1188" s="22">
        <f>VLOOKUP(CONCATENATE($F1188," ",$G1188),AllocFactorMatrix,(O$4+1),FALSE)*$E1188</f>
        <v>0</v>
      </c>
      <c r="P1188" s="22">
        <f>VLOOKUP(CONCATENATE($F1188," ",$G1188),AllocFactorMatrix,(P$4+1),FALSE)*$E1188</f>
        <v>0</v>
      </c>
      <c r="Q1188" s="22">
        <f>VLOOKUP(CONCATENATE($F1188," ",$G1188),AllocFactorMatrix,(Q$4+1),FALSE)*$E1188</f>
        <v>0</v>
      </c>
      <c r="R1188" s="22">
        <f t="shared" si="593"/>
        <v>0</v>
      </c>
      <c r="S1188" s="22">
        <f>VLOOKUP(CONCATENATE($F1188," ",$G1188),AllocFactorMatrix,(S$4+1),FALSE)*$E1188</f>
        <v>0</v>
      </c>
      <c r="T1188" s="22">
        <f>VLOOKUP(CONCATENATE($F1188," ",$G1188),AllocFactorMatrix,(T$4+1),FALSE)*$E1188</f>
        <v>0</v>
      </c>
      <c r="U1188" s="22">
        <f>VLOOKUP(CONCATENATE($F1188," ",$G1188),AllocFactorMatrix,(U$4+1),FALSE)*$E1188</f>
        <v>0</v>
      </c>
      <c r="V1188" s="22">
        <f>VLOOKUP(CONCATENATE($F1188," ",$G1188),AllocFactorMatrix,(V$4+1),FALSE)*$E1188</f>
        <v>0</v>
      </c>
      <c r="W1188" s="22">
        <f t="shared" si="598"/>
        <v>0</v>
      </c>
      <c r="X1188" s="22">
        <f>VLOOKUP(CONCATENATE($F1188," ",$G1188),AllocFactorMatrix,(X$4+1),FALSE)*$E1188</f>
        <v>0</v>
      </c>
      <c r="Y1188" s="22">
        <f>VLOOKUP(CONCATENATE($F1188," ",$G1188),AllocFactorMatrix,(Y$4+1),FALSE)*$E1188</f>
        <v>0</v>
      </c>
      <c r="Z1188" s="22">
        <f t="shared" si="592"/>
        <v>0</v>
      </c>
      <c r="AA1188" s="22">
        <f>VLOOKUP(CONCATENATE($F1188," ",$G1188),AllocFactorMatrix,(AA$4+1),FALSE)*$E1188</f>
        <v>0</v>
      </c>
      <c r="AB1188" s="22">
        <f>VLOOKUP(CONCATENATE($F1188," ",$G1188),AllocFactorMatrix,(AB$4+1),FALSE)*$E1188</f>
        <v>0</v>
      </c>
      <c r="AC1188" s="22">
        <f>VLOOKUP(CONCATENATE($F1188," ",$G1188),AllocFactorMatrix,(AC$4+1),FALSE)*$E1188</f>
        <v>0</v>
      </c>
    </row>
    <row r="1189" spans="4:29" hidden="1" outlineLevel="1">
      <c r="F1189" s="42" t="str">
        <f>F1196</f>
        <v>PROD_DEMAND</v>
      </c>
      <c r="G1189" s="17" t="str">
        <f>$G$8</f>
        <v>PRODUCTION</v>
      </c>
      <c r="H1189" s="21">
        <f t="shared" ref="H1189:H1220" si="599">SUBTOTAL(9,I1189:AC1189)</f>
        <v>0</v>
      </c>
      <c r="I1189" s="22">
        <f>VLOOKUP(CONCATENATE($F1189," ",$G1189),AllocFactorMatrix,(I$4+1),FALSE)*$E1196</f>
        <v>0</v>
      </c>
      <c r="J1189" s="22">
        <f>VLOOKUP(CONCATENATE($F1189," ",$G1189),AllocFactorMatrix,(J$4+1),FALSE)*$E1196</f>
        <v>0</v>
      </c>
      <c r="K1189" s="22">
        <f>VLOOKUP(CONCATENATE($F1189," ",$G1189),AllocFactorMatrix,(K$4+1),FALSE)*$E1196</f>
        <v>0</v>
      </c>
      <c r="L1189" s="22">
        <f>VLOOKUP(CONCATENATE($F1189," ",$G1189),AllocFactorMatrix,(L$4+1),FALSE)*$E1196</f>
        <v>0</v>
      </c>
      <c r="M1189" s="22">
        <f t="shared" ref="M1189:M1220" si="600">SUBTOTAL(9,J1189:L1189)</f>
        <v>0</v>
      </c>
      <c r="N1189" s="22">
        <f>VLOOKUP(CONCATENATE($F1189," ",$G1189),AllocFactorMatrix,(N$4+1),FALSE)*$E1196</f>
        <v>0</v>
      </c>
      <c r="O1189" s="22">
        <f>VLOOKUP(CONCATENATE($F1189," ",$G1189),AllocFactorMatrix,(O$4+1),FALSE)*$E1196</f>
        <v>0</v>
      </c>
      <c r="P1189" s="22">
        <f>VLOOKUP(CONCATENATE($F1189," ",$G1189),AllocFactorMatrix,(P$4+1),FALSE)*$E1196</f>
        <v>0</v>
      </c>
      <c r="Q1189" s="22">
        <f>VLOOKUP(CONCATENATE($F1189," ",$G1189),AllocFactorMatrix,(Q$4+1),FALSE)*$E1196</f>
        <v>0</v>
      </c>
      <c r="R1189" s="22">
        <f t="shared" ref="R1189:R1220" si="601">SUBTOTAL(9,N1189:Q1189)</f>
        <v>0</v>
      </c>
      <c r="S1189" s="22">
        <f>VLOOKUP(CONCATENATE($F1189," ",$G1189),AllocFactorMatrix,(S$4+1),FALSE)*$E1196</f>
        <v>0</v>
      </c>
      <c r="T1189" s="22">
        <f>VLOOKUP(CONCATENATE($F1189," ",$G1189),AllocFactorMatrix,(T$4+1),FALSE)*$E1196</f>
        <v>0</v>
      </c>
      <c r="U1189" s="22">
        <f>VLOOKUP(CONCATENATE($F1189," ",$G1189),AllocFactorMatrix,(U$4+1),FALSE)*$E1196</f>
        <v>0</v>
      </c>
      <c r="V1189" s="22">
        <f>VLOOKUP(CONCATENATE($F1189," ",$G1189),AllocFactorMatrix,(V$4+1),FALSE)*$E1196</f>
        <v>0</v>
      </c>
      <c r="W1189" s="22">
        <f>SUBTOTAL(9,S1189:V1189)</f>
        <v>0</v>
      </c>
      <c r="X1189" s="22">
        <f>VLOOKUP(CONCATENATE($F1189," ",$G1189),AllocFactorMatrix,(X$4+1),FALSE)*$E1196</f>
        <v>0</v>
      </c>
      <c r="Y1189" s="22">
        <f>VLOOKUP(CONCATENATE($F1189," ",$G1189),AllocFactorMatrix,(Y$4+1),FALSE)*$E1196</f>
        <v>0</v>
      </c>
      <c r="Z1189" s="22">
        <f t="shared" ref="Z1189:Z1244" si="602">SUBTOTAL(9,X1189:Y1189)</f>
        <v>0</v>
      </c>
      <c r="AA1189" s="22">
        <f>VLOOKUP(CONCATENATE($F1189," ",$G1189),AllocFactorMatrix,(AA$4+1),FALSE)*$E1196</f>
        <v>0</v>
      </c>
      <c r="AB1189" s="22">
        <f>VLOOKUP(CONCATENATE($F1189," ",$G1189),AllocFactorMatrix,(AB$4+1),FALSE)*$E1196</f>
        <v>0</v>
      </c>
      <c r="AC1189" s="22">
        <f>VLOOKUP(CONCATENATE($F1189," ",$G1189),AllocFactorMatrix,(AC$4+1),FALSE)*$E1196</f>
        <v>0</v>
      </c>
    </row>
    <row r="1190" spans="4:29" hidden="1" outlineLevel="1">
      <c r="F1190" s="42" t="str">
        <f>F1196</f>
        <v>PROD_DEMAND</v>
      </c>
      <c r="G1190" s="17" t="str">
        <f>$G$9</f>
        <v>BULKTRAN</v>
      </c>
      <c r="H1190" s="21">
        <f t="shared" si="599"/>
        <v>0</v>
      </c>
      <c r="I1190" s="22">
        <f>VLOOKUP(CONCATENATE($F1190," ",$G1190),AllocFactorMatrix,(I$4+1),FALSE)*$E1196</f>
        <v>0</v>
      </c>
      <c r="J1190" s="22">
        <f>VLOOKUP(CONCATENATE($F1190," ",$G1190),AllocFactorMatrix,(J$4+1),FALSE)*$E1196</f>
        <v>0</v>
      </c>
      <c r="K1190" s="22">
        <f>VLOOKUP(CONCATENATE($F1190," ",$G1190),AllocFactorMatrix,(K$4+1),FALSE)*$E1196</f>
        <v>0</v>
      </c>
      <c r="L1190" s="22">
        <f>VLOOKUP(CONCATENATE($F1190," ",$G1190),AllocFactorMatrix,(L$4+1),FALSE)*$E1196</f>
        <v>0</v>
      </c>
      <c r="M1190" s="22">
        <f t="shared" si="600"/>
        <v>0</v>
      </c>
      <c r="N1190" s="22">
        <f>VLOOKUP(CONCATENATE($F1190," ",$G1190),AllocFactorMatrix,(N$4+1),FALSE)*$E1196</f>
        <v>0</v>
      </c>
      <c r="O1190" s="22">
        <f>VLOOKUP(CONCATENATE($F1190," ",$G1190),AllocFactorMatrix,(O$4+1),FALSE)*$E1196</f>
        <v>0</v>
      </c>
      <c r="P1190" s="22">
        <f>VLOOKUP(CONCATENATE($F1190," ",$G1190),AllocFactorMatrix,(P$4+1),FALSE)*$E1196</f>
        <v>0</v>
      </c>
      <c r="Q1190" s="22">
        <f>VLOOKUP(CONCATENATE($F1190," ",$G1190),AllocFactorMatrix,(Q$4+1),FALSE)*$E1196</f>
        <v>0</v>
      </c>
      <c r="R1190" s="22">
        <f t="shared" si="601"/>
        <v>0</v>
      </c>
      <c r="S1190" s="22">
        <f>VLOOKUP(CONCATENATE($F1190," ",$G1190),AllocFactorMatrix,(S$4+1),FALSE)*$E1196</f>
        <v>0</v>
      </c>
      <c r="T1190" s="22">
        <f>VLOOKUP(CONCATENATE($F1190," ",$G1190),AllocFactorMatrix,(T$4+1),FALSE)*$E1196</f>
        <v>0</v>
      </c>
      <c r="U1190" s="22">
        <f>VLOOKUP(CONCATENATE($F1190," ",$G1190),AllocFactorMatrix,(U$4+1),FALSE)*$E1196</f>
        <v>0</v>
      </c>
      <c r="V1190" s="22">
        <f>VLOOKUP(CONCATENATE($F1190," ",$G1190),AllocFactorMatrix,(V$4+1),FALSE)*$E1196</f>
        <v>0</v>
      </c>
      <c r="W1190" s="22">
        <f t="shared" ref="W1190:W1196" si="603">SUBTOTAL(9,S1190:V1190)</f>
        <v>0</v>
      </c>
      <c r="X1190" s="22">
        <f>VLOOKUP(CONCATENATE($F1190," ",$G1190),AllocFactorMatrix,(X$4+1),FALSE)*$E1196</f>
        <v>0</v>
      </c>
      <c r="Y1190" s="22">
        <f>VLOOKUP(CONCATENATE($F1190," ",$G1190),AllocFactorMatrix,(Y$4+1),FALSE)*$E1196</f>
        <v>0</v>
      </c>
      <c r="Z1190" s="22">
        <f t="shared" si="602"/>
        <v>0</v>
      </c>
      <c r="AA1190" s="22">
        <f>VLOOKUP(CONCATENATE($F1190," ",$G1190),AllocFactorMatrix,(AA$4+1),FALSE)*$E1196</f>
        <v>0</v>
      </c>
      <c r="AB1190" s="22">
        <f>VLOOKUP(CONCATENATE($F1190," ",$G1190),AllocFactorMatrix,(AB$4+1),FALSE)*$E1196</f>
        <v>0</v>
      </c>
      <c r="AC1190" s="22">
        <f>VLOOKUP(CONCATENATE($F1190," ",$G1190),AllocFactorMatrix,(AC$4+1),FALSE)*$E1196</f>
        <v>0</v>
      </c>
    </row>
    <row r="1191" spans="4:29" hidden="1" outlineLevel="1">
      <c r="F1191" s="42" t="str">
        <f>F1196</f>
        <v>PROD_DEMAND</v>
      </c>
      <c r="G1191" s="17" t="str">
        <f>$G$10</f>
        <v>SUBTRAN</v>
      </c>
      <c r="H1191" s="21">
        <f t="shared" si="599"/>
        <v>0</v>
      </c>
      <c r="I1191" s="22">
        <f>VLOOKUP(CONCATENATE($F1191," ",$G1191),AllocFactorMatrix,(I$4+1),FALSE)*$E1196</f>
        <v>0</v>
      </c>
      <c r="J1191" s="22">
        <f>VLOOKUP(CONCATENATE($F1191," ",$G1191),AllocFactorMatrix,(J$4+1),FALSE)*$E1196</f>
        <v>0</v>
      </c>
      <c r="K1191" s="22">
        <f>VLOOKUP(CONCATENATE($F1191," ",$G1191),AllocFactorMatrix,(K$4+1),FALSE)*$E1196</f>
        <v>0</v>
      </c>
      <c r="L1191" s="22">
        <f>VLOOKUP(CONCATENATE($F1191," ",$G1191),AllocFactorMatrix,(L$4+1),FALSE)*$E1196</f>
        <v>0</v>
      </c>
      <c r="M1191" s="22">
        <f t="shared" si="600"/>
        <v>0</v>
      </c>
      <c r="N1191" s="22">
        <f>VLOOKUP(CONCATENATE($F1191," ",$G1191),AllocFactorMatrix,(N$4+1),FALSE)*$E1196</f>
        <v>0</v>
      </c>
      <c r="O1191" s="22">
        <f>VLOOKUP(CONCATENATE($F1191," ",$G1191),AllocFactorMatrix,(O$4+1),FALSE)*$E1196</f>
        <v>0</v>
      </c>
      <c r="P1191" s="22">
        <f>VLOOKUP(CONCATENATE($F1191," ",$G1191),AllocFactorMatrix,(P$4+1),FALSE)*$E1196</f>
        <v>0</v>
      </c>
      <c r="Q1191" s="22">
        <f>VLOOKUP(CONCATENATE($F1191," ",$G1191),AllocFactorMatrix,(Q$4+1),FALSE)*$E1196</f>
        <v>0</v>
      </c>
      <c r="R1191" s="22">
        <f t="shared" si="601"/>
        <v>0</v>
      </c>
      <c r="S1191" s="22">
        <f>VLOOKUP(CONCATENATE($F1191," ",$G1191),AllocFactorMatrix,(S$4+1),FALSE)*$E1196</f>
        <v>0</v>
      </c>
      <c r="T1191" s="22">
        <f>VLOOKUP(CONCATENATE($F1191," ",$G1191),AllocFactorMatrix,(T$4+1),FALSE)*$E1196</f>
        <v>0</v>
      </c>
      <c r="U1191" s="22">
        <f>VLOOKUP(CONCATENATE($F1191," ",$G1191),AllocFactorMatrix,(U$4+1),FALSE)*$E1196</f>
        <v>0</v>
      </c>
      <c r="V1191" s="22">
        <f>VLOOKUP(CONCATENATE($F1191," ",$G1191),AllocFactorMatrix,(V$4+1),FALSE)*$E1196</f>
        <v>0</v>
      </c>
      <c r="W1191" s="22">
        <f t="shared" si="603"/>
        <v>0</v>
      </c>
      <c r="X1191" s="22">
        <f>VLOOKUP(CONCATENATE($F1191," ",$G1191),AllocFactorMatrix,(X$4+1),FALSE)*$E1196</f>
        <v>0</v>
      </c>
      <c r="Y1191" s="22">
        <f>VLOOKUP(CONCATENATE($F1191," ",$G1191),AllocFactorMatrix,(Y$4+1),FALSE)*$E1196</f>
        <v>0</v>
      </c>
      <c r="Z1191" s="22">
        <f t="shared" si="602"/>
        <v>0</v>
      </c>
      <c r="AA1191" s="22">
        <f>VLOOKUP(CONCATENATE($F1191," ",$G1191),AllocFactorMatrix,(AA$4+1),FALSE)*$E1196</f>
        <v>0</v>
      </c>
      <c r="AB1191" s="22">
        <f>VLOOKUP(CONCATENATE($F1191," ",$G1191),AllocFactorMatrix,(AB$4+1),FALSE)*$E1196</f>
        <v>0</v>
      </c>
      <c r="AC1191" s="22">
        <f>VLOOKUP(CONCATENATE($F1191," ",$G1191),AllocFactorMatrix,(AC$4+1),FALSE)*$E1196</f>
        <v>0</v>
      </c>
    </row>
    <row r="1192" spans="4:29" hidden="1" outlineLevel="1">
      <c r="F1192" s="42" t="str">
        <f>F1196</f>
        <v>PROD_DEMAND</v>
      </c>
      <c r="G1192" s="17" t="str">
        <f>$G$11</f>
        <v>DISTPRI</v>
      </c>
      <c r="H1192" s="21">
        <f t="shared" si="599"/>
        <v>0</v>
      </c>
      <c r="I1192" s="22">
        <f>VLOOKUP(CONCATENATE($F1192," ",$G1192),AllocFactorMatrix,(I$4+1),FALSE)*$E1196</f>
        <v>0</v>
      </c>
      <c r="J1192" s="22">
        <f>VLOOKUP(CONCATENATE($F1192," ",$G1192),AllocFactorMatrix,(J$4+1),FALSE)*$E1196</f>
        <v>0</v>
      </c>
      <c r="K1192" s="22">
        <f>VLOOKUP(CONCATENATE($F1192," ",$G1192),AllocFactorMatrix,(K$4+1),FALSE)*$E1196</f>
        <v>0</v>
      </c>
      <c r="L1192" s="22">
        <f>VLOOKUP(CONCATENATE($F1192," ",$G1192),AllocFactorMatrix,(L$4+1),FALSE)*$E1196</f>
        <v>0</v>
      </c>
      <c r="M1192" s="22">
        <f t="shared" si="600"/>
        <v>0</v>
      </c>
      <c r="N1192" s="22">
        <f>VLOOKUP(CONCATENATE($F1192," ",$G1192),AllocFactorMatrix,(N$4+1),FALSE)*$E1196</f>
        <v>0</v>
      </c>
      <c r="O1192" s="22">
        <f>VLOOKUP(CONCATENATE($F1192," ",$G1192),AllocFactorMatrix,(O$4+1),FALSE)*$E1196</f>
        <v>0</v>
      </c>
      <c r="P1192" s="22">
        <f>VLOOKUP(CONCATENATE($F1192," ",$G1192),AllocFactorMatrix,(P$4+1),FALSE)*$E1196</f>
        <v>0</v>
      </c>
      <c r="Q1192" s="22">
        <f>VLOOKUP(CONCATENATE($F1192," ",$G1192),AllocFactorMatrix,(Q$4+1),FALSE)*$E1196</f>
        <v>0</v>
      </c>
      <c r="R1192" s="22">
        <f t="shared" si="601"/>
        <v>0</v>
      </c>
      <c r="S1192" s="22">
        <f>VLOOKUP(CONCATENATE($F1192," ",$G1192),AllocFactorMatrix,(S$4+1),FALSE)*$E1196</f>
        <v>0</v>
      </c>
      <c r="T1192" s="22">
        <f>VLOOKUP(CONCATENATE($F1192," ",$G1192),AllocFactorMatrix,(T$4+1),FALSE)*$E1196</f>
        <v>0</v>
      </c>
      <c r="U1192" s="22">
        <f>VLOOKUP(CONCATENATE($F1192," ",$G1192),AllocFactorMatrix,(U$4+1),FALSE)*$E1196</f>
        <v>0</v>
      </c>
      <c r="V1192" s="22">
        <f>VLOOKUP(CONCATENATE($F1192," ",$G1192),AllocFactorMatrix,(V$4+1),FALSE)*$E1196</f>
        <v>0</v>
      </c>
      <c r="W1192" s="22">
        <f t="shared" si="603"/>
        <v>0</v>
      </c>
      <c r="X1192" s="22">
        <f>VLOOKUP(CONCATENATE($F1192," ",$G1192),AllocFactorMatrix,(X$4+1),FALSE)*$E1196</f>
        <v>0</v>
      </c>
      <c r="Y1192" s="22">
        <f>VLOOKUP(CONCATENATE($F1192," ",$G1192),AllocFactorMatrix,(Y$4+1),FALSE)*$E1196</f>
        <v>0</v>
      </c>
      <c r="Z1192" s="22">
        <f t="shared" si="602"/>
        <v>0</v>
      </c>
      <c r="AA1192" s="22">
        <f>VLOOKUP(CONCATENATE($F1192," ",$G1192),AllocFactorMatrix,(AA$4+1),FALSE)*$E1196</f>
        <v>0</v>
      </c>
      <c r="AB1192" s="22">
        <f>VLOOKUP(CONCATENATE($F1192," ",$G1192),AllocFactorMatrix,(AB$4+1),FALSE)*$E1196</f>
        <v>0</v>
      </c>
      <c r="AC1192" s="22">
        <f>VLOOKUP(CONCATENATE($F1192," ",$G1192),AllocFactorMatrix,(AC$4+1),FALSE)*$E1196</f>
        <v>0</v>
      </c>
    </row>
    <row r="1193" spans="4:29" hidden="1" outlineLevel="1">
      <c r="F1193" s="42" t="str">
        <f>F1196</f>
        <v>PROD_DEMAND</v>
      </c>
      <c r="G1193" s="17" t="str">
        <f>$G$12</f>
        <v>DISTSEC</v>
      </c>
      <c r="H1193" s="21">
        <f t="shared" si="599"/>
        <v>0</v>
      </c>
      <c r="I1193" s="22">
        <f>VLOOKUP(CONCATENATE($F1193," ",$G1193),AllocFactorMatrix,(I$4+1),FALSE)*$E1196</f>
        <v>0</v>
      </c>
      <c r="J1193" s="22">
        <f>VLOOKUP(CONCATENATE($F1193," ",$G1193),AllocFactorMatrix,(J$4+1),FALSE)*$E1196</f>
        <v>0</v>
      </c>
      <c r="K1193" s="22">
        <f>VLOOKUP(CONCATENATE($F1193," ",$G1193),AllocFactorMatrix,(K$4+1),FALSE)*$E1196</f>
        <v>0</v>
      </c>
      <c r="L1193" s="22">
        <f>VLOOKUP(CONCATENATE($F1193," ",$G1193),AllocFactorMatrix,(L$4+1),FALSE)*$E1196</f>
        <v>0</v>
      </c>
      <c r="M1193" s="22">
        <f t="shared" si="600"/>
        <v>0</v>
      </c>
      <c r="N1193" s="22">
        <f>VLOOKUP(CONCATENATE($F1193," ",$G1193),AllocFactorMatrix,(N$4+1),FALSE)*$E1196</f>
        <v>0</v>
      </c>
      <c r="O1193" s="22">
        <f>VLOOKUP(CONCATENATE($F1193," ",$G1193),AllocFactorMatrix,(O$4+1),FALSE)*$E1196</f>
        <v>0</v>
      </c>
      <c r="P1193" s="22">
        <f>VLOOKUP(CONCATENATE($F1193," ",$G1193),AllocFactorMatrix,(P$4+1),FALSE)*$E1196</f>
        <v>0</v>
      </c>
      <c r="Q1193" s="22">
        <f>VLOOKUP(CONCATENATE($F1193," ",$G1193),AllocFactorMatrix,(Q$4+1),FALSE)*$E1196</f>
        <v>0</v>
      </c>
      <c r="R1193" s="22">
        <f t="shared" si="601"/>
        <v>0</v>
      </c>
      <c r="S1193" s="22">
        <f>VLOOKUP(CONCATENATE($F1193," ",$G1193),AllocFactorMatrix,(S$4+1),FALSE)*$E1196</f>
        <v>0</v>
      </c>
      <c r="T1193" s="22">
        <f>VLOOKUP(CONCATENATE($F1193," ",$G1193),AllocFactorMatrix,(T$4+1),FALSE)*$E1196</f>
        <v>0</v>
      </c>
      <c r="U1193" s="22">
        <f>VLOOKUP(CONCATENATE($F1193," ",$G1193),AllocFactorMatrix,(U$4+1),FALSE)*$E1196</f>
        <v>0</v>
      </c>
      <c r="V1193" s="22">
        <f>VLOOKUP(CONCATENATE($F1193," ",$G1193),AllocFactorMatrix,(V$4+1),FALSE)*$E1196</f>
        <v>0</v>
      </c>
      <c r="W1193" s="22">
        <f t="shared" si="603"/>
        <v>0</v>
      </c>
      <c r="X1193" s="22">
        <f>VLOOKUP(CONCATENATE($F1193," ",$G1193),AllocFactorMatrix,(X$4+1),FALSE)*$E1196</f>
        <v>0</v>
      </c>
      <c r="Y1193" s="22">
        <f>VLOOKUP(CONCATENATE($F1193," ",$G1193),AllocFactorMatrix,(Y$4+1),FALSE)*$E1196</f>
        <v>0</v>
      </c>
      <c r="Z1193" s="22">
        <f t="shared" si="602"/>
        <v>0</v>
      </c>
      <c r="AA1193" s="22">
        <f>VLOOKUP(CONCATENATE($F1193," ",$G1193),AllocFactorMatrix,(AA$4+1),FALSE)*$E1196</f>
        <v>0</v>
      </c>
      <c r="AB1193" s="22">
        <f>VLOOKUP(CONCATENATE($F1193," ",$G1193),AllocFactorMatrix,(AB$4+1),FALSE)*$E1196</f>
        <v>0</v>
      </c>
      <c r="AC1193" s="22">
        <f>VLOOKUP(CONCATENATE($F1193," ",$G1193),AllocFactorMatrix,(AC$4+1),FALSE)*$E1196</f>
        <v>0</v>
      </c>
    </row>
    <row r="1194" spans="4:29" hidden="1" outlineLevel="1">
      <c r="F1194" s="42" t="str">
        <f>F1196</f>
        <v>PROD_DEMAND</v>
      </c>
      <c r="G1194" s="17" t="str">
        <f>$G$13</f>
        <v>ENERGY</v>
      </c>
      <c r="H1194" s="21">
        <f t="shared" si="599"/>
        <v>0</v>
      </c>
      <c r="I1194" s="22">
        <f>VLOOKUP(CONCATENATE($F1194," ",$G1194),AllocFactorMatrix,(I$4+1),FALSE)*$E1196</f>
        <v>0</v>
      </c>
      <c r="J1194" s="22">
        <f>VLOOKUP(CONCATENATE($F1194," ",$G1194),AllocFactorMatrix,(J$4+1),FALSE)*$E1196</f>
        <v>0</v>
      </c>
      <c r="K1194" s="22">
        <f>VLOOKUP(CONCATENATE($F1194," ",$G1194),AllocFactorMatrix,(K$4+1),FALSE)*$E1196</f>
        <v>0</v>
      </c>
      <c r="L1194" s="22">
        <f>VLOOKUP(CONCATENATE($F1194," ",$G1194),AllocFactorMatrix,(L$4+1),FALSE)*$E1196</f>
        <v>0</v>
      </c>
      <c r="M1194" s="22">
        <f t="shared" si="600"/>
        <v>0</v>
      </c>
      <c r="N1194" s="22">
        <f>VLOOKUP(CONCATENATE($F1194," ",$G1194),AllocFactorMatrix,(N$4+1),FALSE)*$E1196</f>
        <v>0</v>
      </c>
      <c r="O1194" s="22">
        <f>VLOOKUP(CONCATENATE($F1194," ",$G1194),AllocFactorMatrix,(O$4+1),FALSE)*$E1196</f>
        <v>0</v>
      </c>
      <c r="P1194" s="22">
        <f>VLOOKUP(CONCATENATE($F1194," ",$G1194),AllocFactorMatrix,(P$4+1),FALSE)*$E1196</f>
        <v>0</v>
      </c>
      <c r="Q1194" s="22">
        <f>VLOOKUP(CONCATENATE($F1194," ",$G1194),AllocFactorMatrix,(Q$4+1),FALSE)*$E1196</f>
        <v>0</v>
      </c>
      <c r="R1194" s="22">
        <f t="shared" si="601"/>
        <v>0</v>
      </c>
      <c r="S1194" s="22">
        <f>VLOOKUP(CONCATENATE($F1194," ",$G1194),AllocFactorMatrix,(S$4+1),FALSE)*$E1196</f>
        <v>0</v>
      </c>
      <c r="T1194" s="22">
        <f>VLOOKUP(CONCATENATE($F1194," ",$G1194),AllocFactorMatrix,(T$4+1),FALSE)*$E1196</f>
        <v>0</v>
      </c>
      <c r="U1194" s="22">
        <f>VLOOKUP(CONCATENATE($F1194," ",$G1194),AllocFactorMatrix,(U$4+1),FALSE)*$E1196</f>
        <v>0</v>
      </c>
      <c r="V1194" s="22">
        <f>VLOOKUP(CONCATENATE($F1194," ",$G1194),AllocFactorMatrix,(V$4+1),FALSE)*$E1196</f>
        <v>0</v>
      </c>
      <c r="W1194" s="22">
        <f t="shared" si="603"/>
        <v>0</v>
      </c>
      <c r="X1194" s="22">
        <f>VLOOKUP(CONCATENATE($F1194," ",$G1194),AllocFactorMatrix,(X$4+1),FALSE)*$E1196</f>
        <v>0</v>
      </c>
      <c r="Y1194" s="22">
        <f>VLOOKUP(CONCATENATE($F1194," ",$G1194),AllocFactorMatrix,(Y$4+1),FALSE)*$E1196</f>
        <v>0</v>
      </c>
      <c r="Z1194" s="22">
        <f t="shared" si="602"/>
        <v>0</v>
      </c>
      <c r="AA1194" s="22">
        <f>VLOOKUP(CONCATENATE($F1194," ",$G1194),AllocFactorMatrix,(AA$4+1),FALSE)*$E1196</f>
        <v>0</v>
      </c>
      <c r="AB1194" s="22">
        <f>VLOOKUP(CONCATENATE($F1194," ",$G1194),AllocFactorMatrix,(AB$4+1),FALSE)*$E1196</f>
        <v>0</v>
      </c>
      <c r="AC1194" s="22">
        <f>VLOOKUP(CONCATENATE($F1194," ",$G1194),AllocFactorMatrix,(AC$4+1),FALSE)*$E1196</f>
        <v>0</v>
      </c>
    </row>
    <row r="1195" spans="4:29" hidden="1" outlineLevel="1">
      <c r="F1195" s="42" t="str">
        <f>F1196</f>
        <v>PROD_DEMAND</v>
      </c>
      <c r="G1195" s="17" t="str">
        <f>$G$14</f>
        <v>CUSTOMER</v>
      </c>
      <c r="H1195" s="21">
        <f t="shared" si="599"/>
        <v>0</v>
      </c>
      <c r="I1195" s="22">
        <f>VLOOKUP(CONCATENATE($F1195," ",$G1195),AllocFactorMatrix,(I$4+1),FALSE)*$E1196</f>
        <v>0</v>
      </c>
      <c r="J1195" s="22">
        <f>VLOOKUP(CONCATENATE($F1195," ",$G1195),AllocFactorMatrix,(J$4+1),FALSE)*$E1196</f>
        <v>0</v>
      </c>
      <c r="K1195" s="22">
        <f>VLOOKUP(CONCATENATE($F1195," ",$G1195),AllocFactorMatrix,(K$4+1),FALSE)*$E1196</f>
        <v>0</v>
      </c>
      <c r="L1195" s="22">
        <f>VLOOKUP(CONCATENATE($F1195," ",$G1195),AllocFactorMatrix,(L$4+1),FALSE)*$E1196</f>
        <v>0</v>
      </c>
      <c r="M1195" s="22">
        <f t="shared" si="600"/>
        <v>0</v>
      </c>
      <c r="N1195" s="22">
        <f>VLOOKUP(CONCATENATE($F1195," ",$G1195),AllocFactorMatrix,(N$4+1),FALSE)*$E1196</f>
        <v>0</v>
      </c>
      <c r="O1195" s="22">
        <f>VLOOKUP(CONCATENATE($F1195," ",$G1195),AllocFactorMatrix,(O$4+1),FALSE)*$E1196</f>
        <v>0</v>
      </c>
      <c r="P1195" s="22">
        <f>VLOOKUP(CONCATENATE($F1195," ",$G1195),AllocFactorMatrix,(P$4+1),FALSE)*$E1196</f>
        <v>0</v>
      </c>
      <c r="Q1195" s="22">
        <f>VLOOKUP(CONCATENATE($F1195," ",$G1195),AllocFactorMatrix,(Q$4+1),FALSE)*$E1196</f>
        <v>0</v>
      </c>
      <c r="R1195" s="22">
        <f t="shared" si="601"/>
        <v>0</v>
      </c>
      <c r="S1195" s="22">
        <f>VLOOKUP(CONCATENATE($F1195," ",$G1195),AllocFactorMatrix,(S$4+1),FALSE)*$E1196</f>
        <v>0</v>
      </c>
      <c r="T1195" s="22">
        <f>VLOOKUP(CONCATENATE($F1195," ",$G1195),AllocFactorMatrix,(T$4+1),FALSE)*$E1196</f>
        <v>0</v>
      </c>
      <c r="U1195" s="22">
        <f>VLOOKUP(CONCATENATE($F1195," ",$G1195),AllocFactorMatrix,(U$4+1),FALSE)*$E1196</f>
        <v>0</v>
      </c>
      <c r="V1195" s="22">
        <f>VLOOKUP(CONCATENATE($F1195," ",$G1195),AllocFactorMatrix,(V$4+1),FALSE)*$E1196</f>
        <v>0</v>
      </c>
      <c r="W1195" s="22">
        <f t="shared" si="603"/>
        <v>0</v>
      </c>
      <c r="X1195" s="22">
        <f>VLOOKUP(CONCATENATE($F1195," ",$G1195),AllocFactorMatrix,(X$4+1),FALSE)*$E1196</f>
        <v>0</v>
      </c>
      <c r="Y1195" s="22">
        <f>VLOOKUP(CONCATENATE($F1195," ",$G1195),AllocFactorMatrix,(Y$4+1),FALSE)*$E1196</f>
        <v>0</v>
      </c>
      <c r="Z1195" s="22">
        <f t="shared" si="602"/>
        <v>0</v>
      </c>
      <c r="AA1195" s="22">
        <f>VLOOKUP(CONCATENATE($F1195," ",$G1195),AllocFactorMatrix,(AA$4+1),FALSE)*$E1196</f>
        <v>0</v>
      </c>
      <c r="AB1195" s="22">
        <f>VLOOKUP(CONCATENATE($F1195," ",$G1195),AllocFactorMatrix,(AB$4+1),FALSE)*$E1196</f>
        <v>0</v>
      </c>
      <c r="AC1195" s="22">
        <f>VLOOKUP(CONCATENATE($F1195," ",$G1195),AllocFactorMatrix,(AC$4+1),FALSE)*$E1196</f>
        <v>0</v>
      </c>
    </row>
    <row r="1196" spans="4:29" collapsed="1">
      <c r="D1196" s="17" t="s">
        <v>461</v>
      </c>
      <c r="E1196" s="19">
        <v>0</v>
      </c>
      <c r="F1196" s="42" t="s">
        <v>29</v>
      </c>
      <c r="G1196" s="17" t="str">
        <f>$G$15</f>
        <v>TOTAL</v>
      </c>
      <c r="H1196" s="21">
        <f t="shared" si="599"/>
        <v>0</v>
      </c>
      <c r="I1196" s="22">
        <f>VLOOKUP(CONCATENATE($F1196," ",$G1196),AllocFactorMatrix,(I$4+1),FALSE)*$E1196</f>
        <v>0</v>
      </c>
      <c r="J1196" s="22">
        <f>VLOOKUP(CONCATENATE($F1196," ",$G1196),AllocFactorMatrix,(J$4+1),FALSE)*$E1196</f>
        <v>0</v>
      </c>
      <c r="K1196" s="22">
        <f>VLOOKUP(CONCATENATE($F1196," ",$G1196),AllocFactorMatrix,(K$4+1),FALSE)*$E1196</f>
        <v>0</v>
      </c>
      <c r="L1196" s="22">
        <f>VLOOKUP(CONCATENATE($F1196," ",$G1196),AllocFactorMatrix,(L$4+1),FALSE)*$E1196</f>
        <v>0</v>
      </c>
      <c r="M1196" s="22">
        <f t="shared" si="600"/>
        <v>0</v>
      </c>
      <c r="N1196" s="22">
        <f>VLOOKUP(CONCATENATE($F1196," ",$G1196),AllocFactorMatrix,(N$4+1),FALSE)*$E1196</f>
        <v>0</v>
      </c>
      <c r="O1196" s="22">
        <f>VLOOKUP(CONCATENATE($F1196," ",$G1196),AllocFactorMatrix,(O$4+1),FALSE)*$E1196</f>
        <v>0</v>
      </c>
      <c r="P1196" s="22">
        <f>VLOOKUP(CONCATENATE($F1196," ",$G1196),AllocFactorMatrix,(P$4+1),FALSE)*$E1196</f>
        <v>0</v>
      </c>
      <c r="Q1196" s="22">
        <f>VLOOKUP(CONCATENATE($F1196," ",$G1196),AllocFactorMatrix,(Q$4+1),FALSE)*$E1196</f>
        <v>0</v>
      </c>
      <c r="R1196" s="22">
        <f t="shared" si="601"/>
        <v>0</v>
      </c>
      <c r="S1196" s="22">
        <f>VLOOKUP(CONCATENATE($F1196," ",$G1196),AllocFactorMatrix,(S$4+1),FALSE)*$E1196</f>
        <v>0</v>
      </c>
      <c r="T1196" s="22">
        <f>VLOOKUP(CONCATENATE($F1196," ",$G1196),AllocFactorMatrix,(T$4+1),FALSE)*$E1196</f>
        <v>0</v>
      </c>
      <c r="U1196" s="22">
        <f>VLOOKUP(CONCATENATE($F1196," ",$G1196),AllocFactorMatrix,(U$4+1),FALSE)*$E1196</f>
        <v>0</v>
      </c>
      <c r="V1196" s="22">
        <f>VLOOKUP(CONCATENATE($F1196," ",$G1196),AllocFactorMatrix,(V$4+1),FALSE)*$E1196</f>
        <v>0</v>
      </c>
      <c r="W1196" s="22">
        <f t="shared" si="603"/>
        <v>0</v>
      </c>
      <c r="X1196" s="22">
        <f>VLOOKUP(CONCATENATE($F1196," ",$G1196),AllocFactorMatrix,(X$4+1),FALSE)*$E1196</f>
        <v>0</v>
      </c>
      <c r="Y1196" s="22">
        <f>VLOOKUP(CONCATENATE($F1196," ",$G1196),AllocFactorMatrix,(Y$4+1),FALSE)*$E1196</f>
        <v>0</v>
      </c>
      <c r="Z1196" s="22">
        <f t="shared" si="602"/>
        <v>0</v>
      </c>
      <c r="AA1196" s="22">
        <f>VLOOKUP(CONCATENATE($F1196," ",$G1196),AllocFactorMatrix,(AA$4+1),FALSE)*$E1196</f>
        <v>0</v>
      </c>
      <c r="AB1196" s="22">
        <f>VLOOKUP(CONCATENATE($F1196," ",$G1196),AllocFactorMatrix,(AB$4+1),FALSE)*$E1196</f>
        <v>0</v>
      </c>
      <c r="AC1196" s="22">
        <f>VLOOKUP(CONCATENATE($F1196," ",$G1196),AllocFactorMatrix,(AC$4+1),FALSE)*$E1196</f>
        <v>0</v>
      </c>
    </row>
    <row r="1197" spans="4:29" hidden="1" outlineLevel="1">
      <c r="F1197" s="42" t="str">
        <f>F1204</f>
        <v>PROD_ENERGY</v>
      </c>
      <c r="G1197" s="17" t="str">
        <f>$G$8</f>
        <v>PRODUCTION</v>
      </c>
      <c r="H1197" s="21">
        <f t="shared" si="599"/>
        <v>0</v>
      </c>
      <c r="I1197" s="22">
        <f>VLOOKUP(CONCATENATE($F1197," ",$G1197),AllocFactorMatrix,(I$4+1),FALSE)*$E1204</f>
        <v>0</v>
      </c>
      <c r="J1197" s="22">
        <f>VLOOKUP(CONCATENATE($F1197," ",$G1197),AllocFactorMatrix,(J$4+1),FALSE)*$E1204</f>
        <v>0</v>
      </c>
      <c r="K1197" s="22">
        <f>VLOOKUP(CONCATENATE($F1197," ",$G1197),AllocFactorMatrix,(K$4+1),FALSE)*$E1204</f>
        <v>0</v>
      </c>
      <c r="L1197" s="22">
        <f>VLOOKUP(CONCATENATE($F1197," ",$G1197),AllocFactorMatrix,(L$4+1),FALSE)*$E1204</f>
        <v>0</v>
      </c>
      <c r="M1197" s="22">
        <f t="shared" si="600"/>
        <v>0</v>
      </c>
      <c r="N1197" s="22">
        <f>VLOOKUP(CONCATENATE($F1197," ",$G1197),AllocFactorMatrix,(N$4+1),FALSE)*$E1204</f>
        <v>0</v>
      </c>
      <c r="O1197" s="22">
        <f>VLOOKUP(CONCATENATE($F1197," ",$G1197),AllocFactorMatrix,(O$4+1),FALSE)*$E1204</f>
        <v>0</v>
      </c>
      <c r="P1197" s="22">
        <f>VLOOKUP(CONCATENATE($F1197," ",$G1197),AllocFactorMatrix,(P$4+1),FALSE)*$E1204</f>
        <v>0</v>
      </c>
      <c r="Q1197" s="22">
        <f>VLOOKUP(CONCATENATE($F1197," ",$G1197),AllocFactorMatrix,(Q$4+1),FALSE)*$E1204</f>
        <v>0</v>
      </c>
      <c r="R1197" s="22">
        <f t="shared" si="601"/>
        <v>0</v>
      </c>
      <c r="S1197" s="22">
        <f>VLOOKUP(CONCATENATE($F1197," ",$G1197),AllocFactorMatrix,(S$4+1),FALSE)*$E1204</f>
        <v>0</v>
      </c>
      <c r="T1197" s="22">
        <f>VLOOKUP(CONCATENATE($F1197," ",$G1197),AllocFactorMatrix,(T$4+1),FALSE)*$E1204</f>
        <v>0</v>
      </c>
      <c r="U1197" s="22">
        <f>VLOOKUP(CONCATENATE($F1197," ",$G1197),AllocFactorMatrix,(U$4+1),FALSE)*$E1204</f>
        <v>0</v>
      </c>
      <c r="V1197" s="22">
        <f>VLOOKUP(CONCATENATE($F1197," ",$G1197),AllocFactorMatrix,(V$4+1),FALSE)*$E1204</f>
        <v>0</v>
      </c>
      <c r="W1197" s="22">
        <f>SUBTOTAL(9,S1197:V1197)</f>
        <v>0</v>
      </c>
      <c r="X1197" s="22">
        <f>VLOOKUP(CONCATENATE($F1197," ",$G1197),AllocFactorMatrix,(X$4+1),FALSE)*$E1204</f>
        <v>0</v>
      </c>
      <c r="Y1197" s="22">
        <f>VLOOKUP(CONCATENATE($F1197," ",$G1197),AllocFactorMatrix,(Y$4+1),FALSE)*$E1204</f>
        <v>0</v>
      </c>
      <c r="Z1197" s="22">
        <f t="shared" si="602"/>
        <v>0</v>
      </c>
      <c r="AA1197" s="22">
        <f>VLOOKUP(CONCATENATE($F1197," ",$G1197),AllocFactorMatrix,(AA$4+1),FALSE)*$E1204</f>
        <v>0</v>
      </c>
      <c r="AB1197" s="22">
        <f>VLOOKUP(CONCATENATE($F1197," ",$G1197),AllocFactorMatrix,(AB$4+1),FALSE)*$E1204</f>
        <v>0</v>
      </c>
      <c r="AC1197" s="22">
        <f>VLOOKUP(CONCATENATE($F1197," ",$G1197),AllocFactorMatrix,(AC$4+1),FALSE)*$E1204</f>
        <v>0</v>
      </c>
    </row>
    <row r="1198" spans="4:29" hidden="1" outlineLevel="1">
      <c r="F1198" s="42" t="str">
        <f>F1204</f>
        <v>PROD_ENERGY</v>
      </c>
      <c r="G1198" s="17" t="str">
        <f>$G$9</f>
        <v>BULKTRAN</v>
      </c>
      <c r="H1198" s="21">
        <f t="shared" si="599"/>
        <v>0</v>
      </c>
      <c r="I1198" s="22">
        <f>VLOOKUP(CONCATENATE($F1198," ",$G1198),AllocFactorMatrix,(I$4+1),FALSE)*$E1204</f>
        <v>0</v>
      </c>
      <c r="J1198" s="22">
        <f>VLOOKUP(CONCATENATE($F1198," ",$G1198),AllocFactorMatrix,(J$4+1),FALSE)*$E1204</f>
        <v>0</v>
      </c>
      <c r="K1198" s="22">
        <f>VLOOKUP(CONCATENATE($F1198," ",$G1198),AllocFactorMatrix,(K$4+1),FALSE)*$E1204</f>
        <v>0</v>
      </c>
      <c r="L1198" s="22">
        <f>VLOOKUP(CONCATENATE($F1198," ",$G1198),AllocFactorMatrix,(L$4+1),FALSE)*$E1204</f>
        <v>0</v>
      </c>
      <c r="M1198" s="22">
        <f t="shared" si="600"/>
        <v>0</v>
      </c>
      <c r="N1198" s="22">
        <f>VLOOKUP(CONCATENATE($F1198," ",$G1198),AllocFactorMatrix,(N$4+1),FALSE)*$E1204</f>
        <v>0</v>
      </c>
      <c r="O1198" s="22">
        <f>VLOOKUP(CONCATENATE($F1198," ",$G1198),AllocFactorMatrix,(O$4+1),FALSE)*$E1204</f>
        <v>0</v>
      </c>
      <c r="P1198" s="22">
        <f>VLOOKUP(CONCATENATE($F1198," ",$G1198),AllocFactorMatrix,(P$4+1),FALSE)*$E1204</f>
        <v>0</v>
      </c>
      <c r="Q1198" s="22">
        <f>VLOOKUP(CONCATENATE($F1198," ",$G1198),AllocFactorMatrix,(Q$4+1),FALSE)*$E1204</f>
        <v>0</v>
      </c>
      <c r="R1198" s="22">
        <f t="shared" si="601"/>
        <v>0</v>
      </c>
      <c r="S1198" s="22">
        <f>VLOOKUP(CONCATENATE($F1198," ",$G1198),AllocFactorMatrix,(S$4+1),FALSE)*$E1204</f>
        <v>0</v>
      </c>
      <c r="T1198" s="22">
        <f>VLOOKUP(CONCATENATE($F1198," ",$G1198),AllocFactorMatrix,(T$4+1),FALSE)*$E1204</f>
        <v>0</v>
      </c>
      <c r="U1198" s="22">
        <f>VLOOKUP(CONCATENATE($F1198," ",$G1198),AllocFactorMatrix,(U$4+1),FALSE)*$E1204</f>
        <v>0</v>
      </c>
      <c r="V1198" s="22">
        <f>VLOOKUP(CONCATENATE($F1198," ",$G1198),AllocFactorMatrix,(V$4+1),FALSE)*$E1204</f>
        <v>0</v>
      </c>
      <c r="W1198" s="22">
        <f t="shared" ref="W1198:W1204" si="604">SUBTOTAL(9,S1198:V1198)</f>
        <v>0</v>
      </c>
      <c r="X1198" s="22">
        <f>VLOOKUP(CONCATENATE($F1198," ",$G1198),AllocFactorMatrix,(X$4+1),FALSE)*$E1204</f>
        <v>0</v>
      </c>
      <c r="Y1198" s="22">
        <f>VLOOKUP(CONCATENATE($F1198," ",$G1198),AllocFactorMatrix,(Y$4+1),FALSE)*$E1204</f>
        <v>0</v>
      </c>
      <c r="Z1198" s="22">
        <f t="shared" si="602"/>
        <v>0</v>
      </c>
      <c r="AA1198" s="22">
        <f>VLOOKUP(CONCATENATE($F1198," ",$G1198),AllocFactorMatrix,(AA$4+1),FALSE)*$E1204</f>
        <v>0</v>
      </c>
      <c r="AB1198" s="22">
        <f>VLOOKUP(CONCATENATE($F1198," ",$G1198),AllocFactorMatrix,(AB$4+1),FALSE)*$E1204</f>
        <v>0</v>
      </c>
      <c r="AC1198" s="22">
        <f>VLOOKUP(CONCATENATE($F1198," ",$G1198),AllocFactorMatrix,(AC$4+1),FALSE)*$E1204</f>
        <v>0</v>
      </c>
    </row>
    <row r="1199" spans="4:29" hidden="1" outlineLevel="1">
      <c r="F1199" s="42" t="str">
        <f>F1204</f>
        <v>PROD_ENERGY</v>
      </c>
      <c r="G1199" s="17" t="str">
        <f>$G$10</f>
        <v>SUBTRAN</v>
      </c>
      <c r="H1199" s="21">
        <f t="shared" si="599"/>
        <v>0</v>
      </c>
      <c r="I1199" s="22">
        <f>VLOOKUP(CONCATENATE($F1199," ",$G1199),AllocFactorMatrix,(I$4+1),FALSE)*$E1204</f>
        <v>0</v>
      </c>
      <c r="J1199" s="22">
        <f>VLOOKUP(CONCATENATE($F1199," ",$G1199),AllocFactorMatrix,(J$4+1),FALSE)*$E1204</f>
        <v>0</v>
      </c>
      <c r="K1199" s="22">
        <f>VLOOKUP(CONCATENATE($F1199," ",$G1199),AllocFactorMatrix,(K$4+1),FALSE)*$E1204</f>
        <v>0</v>
      </c>
      <c r="L1199" s="22">
        <f>VLOOKUP(CONCATENATE($F1199," ",$G1199),AllocFactorMatrix,(L$4+1),FALSE)*$E1204</f>
        <v>0</v>
      </c>
      <c r="M1199" s="22">
        <f t="shared" si="600"/>
        <v>0</v>
      </c>
      <c r="N1199" s="22">
        <f>VLOOKUP(CONCATENATE($F1199," ",$G1199),AllocFactorMatrix,(N$4+1),FALSE)*$E1204</f>
        <v>0</v>
      </c>
      <c r="O1199" s="22">
        <f>VLOOKUP(CONCATENATE($F1199," ",$G1199),AllocFactorMatrix,(O$4+1),FALSE)*$E1204</f>
        <v>0</v>
      </c>
      <c r="P1199" s="22">
        <f>VLOOKUP(CONCATENATE($F1199," ",$G1199),AllocFactorMatrix,(P$4+1),FALSE)*$E1204</f>
        <v>0</v>
      </c>
      <c r="Q1199" s="22">
        <f>VLOOKUP(CONCATENATE($F1199," ",$G1199),AllocFactorMatrix,(Q$4+1),FALSE)*$E1204</f>
        <v>0</v>
      </c>
      <c r="R1199" s="22">
        <f t="shared" si="601"/>
        <v>0</v>
      </c>
      <c r="S1199" s="22">
        <f>VLOOKUP(CONCATENATE($F1199," ",$G1199),AllocFactorMatrix,(S$4+1),FALSE)*$E1204</f>
        <v>0</v>
      </c>
      <c r="T1199" s="22">
        <f>VLOOKUP(CONCATENATE($F1199," ",$G1199),AllocFactorMatrix,(T$4+1),FALSE)*$E1204</f>
        <v>0</v>
      </c>
      <c r="U1199" s="22">
        <f>VLOOKUP(CONCATENATE($F1199," ",$G1199),AllocFactorMatrix,(U$4+1),FALSE)*$E1204</f>
        <v>0</v>
      </c>
      <c r="V1199" s="22">
        <f>VLOOKUP(CONCATENATE($F1199," ",$G1199),AllocFactorMatrix,(V$4+1),FALSE)*$E1204</f>
        <v>0</v>
      </c>
      <c r="W1199" s="22">
        <f t="shared" si="604"/>
        <v>0</v>
      </c>
      <c r="X1199" s="22">
        <f>VLOOKUP(CONCATENATE($F1199," ",$G1199),AllocFactorMatrix,(X$4+1),FALSE)*$E1204</f>
        <v>0</v>
      </c>
      <c r="Y1199" s="22">
        <f>VLOOKUP(CONCATENATE($F1199," ",$G1199),AllocFactorMatrix,(Y$4+1),FALSE)*$E1204</f>
        <v>0</v>
      </c>
      <c r="Z1199" s="22">
        <f t="shared" si="602"/>
        <v>0</v>
      </c>
      <c r="AA1199" s="22">
        <f>VLOOKUP(CONCATENATE($F1199," ",$G1199),AllocFactorMatrix,(AA$4+1),FALSE)*$E1204</f>
        <v>0</v>
      </c>
      <c r="AB1199" s="22">
        <f>VLOOKUP(CONCATENATE($F1199," ",$G1199),AllocFactorMatrix,(AB$4+1),FALSE)*$E1204</f>
        <v>0</v>
      </c>
      <c r="AC1199" s="22">
        <f>VLOOKUP(CONCATENATE($F1199," ",$G1199),AllocFactorMatrix,(AC$4+1),FALSE)*$E1204</f>
        <v>0</v>
      </c>
    </row>
    <row r="1200" spans="4:29" hidden="1" outlineLevel="1">
      <c r="F1200" s="42" t="str">
        <f>F1204</f>
        <v>PROD_ENERGY</v>
      </c>
      <c r="G1200" s="17" t="str">
        <f>$G$11</f>
        <v>DISTPRI</v>
      </c>
      <c r="H1200" s="21">
        <f t="shared" si="599"/>
        <v>0</v>
      </c>
      <c r="I1200" s="22">
        <f>VLOOKUP(CONCATENATE($F1200," ",$G1200),AllocFactorMatrix,(I$4+1),FALSE)*$E1204</f>
        <v>0</v>
      </c>
      <c r="J1200" s="22">
        <f>VLOOKUP(CONCATENATE($F1200," ",$G1200),AllocFactorMatrix,(J$4+1),FALSE)*$E1204</f>
        <v>0</v>
      </c>
      <c r="K1200" s="22">
        <f>VLOOKUP(CONCATENATE($F1200," ",$G1200),AllocFactorMatrix,(K$4+1),FALSE)*$E1204</f>
        <v>0</v>
      </c>
      <c r="L1200" s="22">
        <f>VLOOKUP(CONCATENATE($F1200," ",$G1200),AllocFactorMatrix,(L$4+1),FALSE)*$E1204</f>
        <v>0</v>
      </c>
      <c r="M1200" s="22">
        <f t="shared" si="600"/>
        <v>0</v>
      </c>
      <c r="N1200" s="22">
        <f>VLOOKUP(CONCATENATE($F1200," ",$G1200),AllocFactorMatrix,(N$4+1),FALSE)*$E1204</f>
        <v>0</v>
      </c>
      <c r="O1200" s="22">
        <f>VLOOKUP(CONCATENATE($F1200," ",$G1200),AllocFactorMatrix,(O$4+1),FALSE)*$E1204</f>
        <v>0</v>
      </c>
      <c r="P1200" s="22">
        <f>VLOOKUP(CONCATENATE($F1200," ",$G1200),AllocFactorMatrix,(P$4+1),FALSE)*$E1204</f>
        <v>0</v>
      </c>
      <c r="Q1200" s="22">
        <f>VLOOKUP(CONCATENATE($F1200," ",$G1200),AllocFactorMatrix,(Q$4+1),FALSE)*$E1204</f>
        <v>0</v>
      </c>
      <c r="R1200" s="22">
        <f t="shared" si="601"/>
        <v>0</v>
      </c>
      <c r="S1200" s="22">
        <f>VLOOKUP(CONCATENATE($F1200," ",$G1200),AllocFactorMatrix,(S$4+1),FALSE)*$E1204</f>
        <v>0</v>
      </c>
      <c r="T1200" s="22">
        <f>VLOOKUP(CONCATENATE($F1200," ",$G1200),AllocFactorMatrix,(T$4+1),FALSE)*$E1204</f>
        <v>0</v>
      </c>
      <c r="U1200" s="22">
        <f>VLOOKUP(CONCATENATE($F1200," ",$G1200),AllocFactorMatrix,(U$4+1),FALSE)*$E1204</f>
        <v>0</v>
      </c>
      <c r="V1200" s="22">
        <f>VLOOKUP(CONCATENATE($F1200," ",$G1200),AllocFactorMatrix,(V$4+1),FALSE)*$E1204</f>
        <v>0</v>
      </c>
      <c r="W1200" s="22">
        <f t="shared" si="604"/>
        <v>0</v>
      </c>
      <c r="X1200" s="22">
        <f>VLOOKUP(CONCATENATE($F1200," ",$G1200),AllocFactorMatrix,(X$4+1),FALSE)*$E1204</f>
        <v>0</v>
      </c>
      <c r="Y1200" s="22">
        <f>VLOOKUP(CONCATENATE($F1200," ",$G1200),AllocFactorMatrix,(Y$4+1),FALSE)*$E1204</f>
        <v>0</v>
      </c>
      <c r="Z1200" s="22">
        <f t="shared" si="602"/>
        <v>0</v>
      </c>
      <c r="AA1200" s="22">
        <f>VLOOKUP(CONCATENATE($F1200," ",$G1200),AllocFactorMatrix,(AA$4+1),FALSE)*$E1204</f>
        <v>0</v>
      </c>
      <c r="AB1200" s="22">
        <f>VLOOKUP(CONCATENATE($F1200," ",$G1200),AllocFactorMatrix,(AB$4+1),FALSE)*$E1204</f>
        <v>0</v>
      </c>
      <c r="AC1200" s="22">
        <f>VLOOKUP(CONCATENATE($F1200," ",$G1200),AllocFactorMatrix,(AC$4+1),FALSE)*$E1204</f>
        <v>0</v>
      </c>
    </row>
    <row r="1201" spans="4:29" hidden="1" outlineLevel="1">
      <c r="F1201" s="42" t="str">
        <f>F1204</f>
        <v>PROD_ENERGY</v>
      </c>
      <c r="G1201" s="17" t="str">
        <f>$G$12</f>
        <v>DISTSEC</v>
      </c>
      <c r="H1201" s="21">
        <f t="shared" si="599"/>
        <v>0</v>
      </c>
      <c r="I1201" s="22">
        <f>VLOOKUP(CONCATENATE($F1201," ",$G1201),AllocFactorMatrix,(I$4+1),FALSE)*$E1204</f>
        <v>0</v>
      </c>
      <c r="J1201" s="22">
        <f>VLOOKUP(CONCATENATE($F1201," ",$G1201),AllocFactorMatrix,(J$4+1),FALSE)*$E1204</f>
        <v>0</v>
      </c>
      <c r="K1201" s="22">
        <f>VLOOKUP(CONCATENATE($F1201," ",$G1201),AllocFactorMatrix,(K$4+1),FALSE)*$E1204</f>
        <v>0</v>
      </c>
      <c r="L1201" s="22">
        <f>VLOOKUP(CONCATENATE($F1201," ",$G1201),AllocFactorMatrix,(L$4+1),FALSE)*$E1204</f>
        <v>0</v>
      </c>
      <c r="M1201" s="22">
        <f t="shared" si="600"/>
        <v>0</v>
      </c>
      <c r="N1201" s="22">
        <f>VLOOKUP(CONCATENATE($F1201," ",$G1201),AllocFactorMatrix,(N$4+1),FALSE)*$E1204</f>
        <v>0</v>
      </c>
      <c r="O1201" s="22">
        <f>VLOOKUP(CONCATENATE($F1201," ",$G1201),AllocFactorMatrix,(O$4+1),FALSE)*$E1204</f>
        <v>0</v>
      </c>
      <c r="P1201" s="22">
        <f>VLOOKUP(CONCATENATE($F1201," ",$G1201),AllocFactorMatrix,(P$4+1),FALSE)*$E1204</f>
        <v>0</v>
      </c>
      <c r="Q1201" s="22">
        <f>VLOOKUP(CONCATENATE($F1201," ",$G1201),AllocFactorMatrix,(Q$4+1),FALSE)*$E1204</f>
        <v>0</v>
      </c>
      <c r="R1201" s="22">
        <f t="shared" si="601"/>
        <v>0</v>
      </c>
      <c r="S1201" s="22">
        <f>VLOOKUP(CONCATENATE($F1201," ",$G1201),AllocFactorMatrix,(S$4+1),FALSE)*$E1204</f>
        <v>0</v>
      </c>
      <c r="T1201" s="22">
        <f>VLOOKUP(CONCATENATE($F1201," ",$G1201),AllocFactorMatrix,(T$4+1),FALSE)*$E1204</f>
        <v>0</v>
      </c>
      <c r="U1201" s="22">
        <f>VLOOKUP(CONCATENATE($F1201," ",$G1201),AllocFactorMatrix,(U$4+1),FALSE)*$E1204</f>
        <v>0</v>
      </c>
      <c r="V1201" s="22">
        <f>VLOOKUP(CONCATENATE($F1201," ",$G1201),AllocFactorMatrix,(V$4+1),FALSE)*$E1204</f>
        <v>0</v>
      </c>
      <c r="W1201" s="22">
        <f t="shared" si="604"/>
        <v>0</v>
      </c>
      <c r="X1201" s="22">
        <f>VLOOKUP(CONCATENATE($F1201," ",$G1201),AllocFactorMatrix,(X$4+1),FALSE)*$E1204</f>
        <v>0</v>
      </c>
      <c r="Y1201" s="22">
        <f>VLOOKUP(CONCATENATE($F1201," ",$G1201),AllocFactorMatrix,(Y$4+1),FALSE)*$E1204</f>
        <v>0</v>
      </c>
      <c r="Z1201" s="22">
        <f t="shared" si="602"/>
        <v>0</v>
      </c>
      <c r="AA1201" s="22">
        <f>VLOOKUP(CONCATENATE($F1201," ",$G1201),AllocFactorMatrix,(AA$4+1),FALSE)*$E1204</f>
        <v>0</v>
      </c>
      <c r="AB1201" s="22">
        <f>VLOOKUP(CONCATENATE($F1201," ",$G1201),AllocFactorMatrix,(AB$4+1),FALSE)*$E1204</f>
        <v>0</v>
      </c>
      <c r="AC1201" s="22">
        <f>VLOOKUP(CONCATENATE($F1201," ",$G1201),AllocFactorMatrix,(AC$4+1),FALSE)*$E1204</f>
        <v>0</v>
      </c>
    </row>
    <row r="1202" spans="4:29" hidden="1" outlineLevel="1">
      <c r="F1202" s="42" t="str">
        <f>F1204</f>
        <v>PROD_ENERGY</v>
      </c>
      <c r="G1202" s="17" t="str">
        <f>$G$13</f>
        <v>ENERGY</v>
      </c>
      <c r="H1202" s="21">
        <f t="shared" si="599"/>
        <v>51538.999999999993</v>
      </c>
      <c r="I1202" s="22">
        <f>VLOOKUP(CONCATENATE($F1202," ",$G1202),AllocFactorMatrix,(I$4+1),FALSE)*$E1204</f>
        <v>18936.389453049251</v>
      </c>
      <c r="J1202" s="22">
        <f>VLOOKUP(CONCATENATE($F1202," ",$G1202),AllocFactorMatrix,(J$4+1),FALSE)*$E1204</f>
        <v>5981.7860450772678</v>
      </c>
      <c r="K1202" s="22">
        <f>VLOOKUP(CONCATENATE($F1202," ",$G1202),AllocFactorMatrix,(K$4+1),FALSE)*$E1204</f>
        <v>74.703882604084967</v>
      </c>
      <c r="L1202" s="22">
        <f>VLOOKUP(CONCATENATE($F1202," ",$G1202),AllocFactorMatrix,(L$4+1),FALSE)*$E1204</f>
        <v>3.7843290535624536</v>
      </c>
      <c r="M1202" s="22">
        <f t="shared" si="600"/>
        <v>6060.2742567349151</v>
      </c>
      <c r="N1202" s="22">
        <f>VLOOKUP(CONCATENATE($F1202," ",$G1202),AllocFactorMatrix,(N$4+1),FALSE)*$E1204</f>
        <v>3030.6380558924452</v>
      </c>
      <c r="O1202" s="22">
        <f>VLOOKUP(CONCATENATE($F1202," ",$G1202),AllocFactorMatrix,(O$4+1),FALSE)*$E1204</f>
        <v>817.58638245103157</v>
      </c>
      <c r="P1202" s="22">
        <f>VLOOKUP(CONCATENATE($F1202," ",$G1202),AllocFactorMatrix,(P$4+1),FALSE)*$E1204</f>
        <v>127.40322676617085</v>
      </c>
      <c r="Q1202" s="22">
        <f>VLOOKUP(CONCATENATE($F1202," ",$G1202),AllocFactorMatrix,(Q$4+1),FALSE)*$E1204</f>
        <v>0</v>
      </c>
      <c r="R1202" s="22">
        <f t="shared" si="601"/>
        <v>3975.6276651096478</v>
      </c>
      <c r="S1202" s="22">
        <f>VLOOKUP(CONCATENATE($F1202," ",$G1202),AllocFactorMatrix,(S$4+1),FALSE)*$E1204</f>
        <v>152.62848976416785</v>
      </c>
      <c r="T1202" s="22">
        <f>VLOOKUP(CONCATENATE($F1202," ",$G1202),AllocFactorMatrix,(T$4+1),FALSE)*$E1204</f>
        <v>3016.9012550817292</v>
      </c>
      <c r="U1202" s="22">
        <f>VLOOKUP(CONCATENATE($F1202," ",$G1202),AllocFactorMatrix,(U$4+1),FALSE)*$E1204</f>
        <v>15860.168838866937</v>
      </c>
      <c r="V1202" s="22">
        <f>VLOOKUP(CONCATENATE($F1202," ",$G1202),AllocFactorMatrix,(V$4+1),FALSE)*$E1204</f>
        <v>2217.7723996868845</v>
      </c>
      <c r="W1202" s="22">
        <f t="shared" si="604"/>
        <v>21247.470983399719</v>
      </c>
      <c r="X1202" s="22">
        <f>VLOOKUP(CONCATENATE($F1202," ",$G1202),AllocFactorMatrix,(X$4+1),FALSE)*$E1204</f>
        <v>852.08700470206577</v>
      </c>
      <c r="Y1202" s="22">
        <f>VLOOKUP(CONCATENATE($F1202," ",$G1202),AllocFactorMatrix,(Y$4+1),FALSE)*$E1204</f>
        <v>16.112251287641769</v>
      </c>
      <c r="Z1202" s="22">
        <f t="shared" si="602"/>
        <v>868.19925598970758</v>
      </c>
      <c r="AA1202" s="22">
        <f>VLOOKUP(CONCATENATE($F1202," ",$G1202),AllocFactorMatrix,(AA$4+1),FALSE)*$E1204</f>
        <v>16.071569376654672</v>
      </c>
      <c r="AB1202" s="22">
        <f>VLOOKUP(CONCATENATE($F1202," ",$G1202),AllocFactorMatrix,(AB$4+1),FALSE)*$E1204</f>
        <v>352.3599661170681</v>
      </c>
      <c r="AC1202" s="22">
        <f>VLOOKUP(CONCATENATE($F1202," ",$G1202),AllocFactorMatrix,(AC$4+1),FALSE)*$E1204</f>
        <v>82.606850223032097</v>
      </c>
    </row>
    <row r="1203" spans="4:29" hidden="1" outlineLevel="1">
      <c r="F1203" s="42" t="str">
        <f>F1204</f>
        <v>PROD_ENERGY</v>
      </c>
      <c r="G1203" s="17" t="str">
        <f>$G$14</f>
        <v>CUSTOMER</v>
      </c>
      <c r="H1203" s="21">
        <f t="shared" si="599"/>
        <v>0</v>
      </c>
      <c r="I1203" s="22">
        <f>VLOOKUP(CONCATENATE($F1203," ",$G1203),AllocFactorMatrix,(I$4+1),FALSE)*$E1204</f>
        <v>0</v>
      </c>
      <c r="J1203" s="22">
        <f>VLOOKUP(CONCATENATE($F1203," ",$G1203),AllocFactorMatrix,(J$4+1),FALSE)*$E1204</f>
        <v>0</v>
      </c>
      <c r="K1203" s="22">
        <f>VLOOKUP(CONCATENATE($F1203," ",$G1203),AllocFactorMatrix,(K$4+1),FALSE)*$E1204</f>
        <v>0</v>
      </c>
      <c r="L1203" s="22">
        <f>VLOOKUP(CONCATENATE($F1203," ",$G1203),AllocFactorMatrix,(L$4+1),FALSE)*$E1204</f>
        <v>0</v>
      </c>
      <c r="M1203" s="22">
        <f t="shared" si="600"/>
        <v>0</v>
      </c>
      <c r="N1203" s="22">
        <f>VLOOKUP(CONCATENATE($F1203," ",$G1203),AllocFactorMatrix,(N$4+1),FALSE)*$E1204</f>
        <v>0</v>
      </c>
      <c r="O1203" s="22">
        <f>VLOOKUP(CONCATENATE($F1203," ",$G1203),AllocFactorMatrix,(O$4+1),FALSE)*$E1204</f>
        <v>0</v>
      </c>
      <c r="P1203" s="22">
        <f>VLOOKUP(CONCATENATE($F1203," ",$G1203),AllocFactorMatrix,(P$4+1),FALSE)*$E1204</f>
        <v>0</v>
      </c>
      <c r="Q1203" s="22">
        <f>VLOOKUP(CONCATENATE($F1203," ",$G1203),AllocFactorMatrix,(Q$4+1),FALSE)*$E1204</f>
        <v>0</v>
      </c>
      <c r="R1203" s="22">
        <f t="shared" si="601"/>
        <v>0</v>
      </c>
      <c r="S1203" s="22">
        <f>VLOOKUP(CONCATENATE($F1203," ",$G1203),AllocFactorMatrix,(S$4+1),FALSE)*$E1204</f>
        <v>0</v>
      </c>
      <c r="T1203" s="22">
        <f>VLOOKUP(CONCATENATE($F1203," ",$G1203),AllocFactorMatrix,(T$4+1),FALSE)*$E1204</f>
        <v>0</v>
      </c>
      <c r="U1203" s="22">
        <f>VLOOKUP(CONCATENATE($F1203," ",$G1203),AllocFactorMatrix,(U$4+1),FALSE)*$E1204</f>
        <v>0</v>
      </c>
      <c r="V1203" s="22">
        <f>VLOOKUP(CONCATENATE($F1203," ",$G1203),AllocFactorMatrix,(V$4+1),FALSE)*$E1204</f>
        <v>0</v>
      </c>
      <c r="W1203" s="22">
        <f t="shared" si="604"/>
        <v>0</v>
      </c>
      <c r="X1203" s="22">
        <f>VLOOKUP(CONCATENATE($F1203," ",$G1203),AllocFactorMatrix,(X$4+1),FALSE)*$E1204</f>
        <v>0</v>
      </c>
      <c r="Y1203" s="22">
        <f>VLOOKUP(CONCATENATE($F1203," ",$G1203),AllocFactorMatrix,(Y$4+1),FALSE)*$E1204</f>
        <v>0</v>
      </c>
      <c r="Z1203" s="22">
        <f t="shared" si="602"/>
        <v>0</v>
      </c>
      <c r="AA1203" s="22">
        <f>VLOOKUP(CONCATENATE($F1203," ",$G1203),AllocFactorMatrix,(AA$4+1),FALSE)*$E1204</f>
        <v>0</v>
      </c>
      <c r="AB1203" s="22">
        <f>VLOOKUP(CONCATENATE($F1203," ",$G1203),AllocFactorMatrix,(AB$4+1),FALSE)*$E1204</f>
        <v>0</v>
      </c>
      <c r="AC1203" s="22">
        <f>VLOOKUP(CONCATENATE($F1203," ",$G1203),AllocFactorMatrix,(AC$4+1),FALSE)*$E1204</f>
        <v>0</v>
      </c>
    </row>
    <row r="1204" spans="4:29" collapsed="1">
      <c r="D1204" s="17" t="s">
        <v>462</v>
      </c>
      <c r="E1204" s="19">
        <v>51539</v>
      </c>
      <c r="F1204" s="42" t="s">
        <v>31</v>
      </c>
      <c r="G1204" s="17" t="str">
        <f>$G$15</f>
        <v>TOTAL</v>
      </c>
      <c r="H1204" s="21">
        <f t="shared" si="599"/>
        <v>51538.999999999993</v>
      </c>
      <c r="I1204" s="22">
        <f>VLOOKUP(CONCATENATE($F1204," ",$G1204),AllocFactorMatrix,(I$4+1),FALSE)*$E1204</f>
        <v>18936.389453049251</v>
      </c>
      <c r="J1204" s="22">
        <f>VLOOKUP(CONCATENATE($F1204," ",$G1204),AllocFactorMatrix,(J$4+1),FALSE)*$E1204</f>
        <v>5981.7860450772678</v>
      </c>
      <c r="K1204" s="22">
        <f>VLOOKUP(CONCATENATE($F1204," ",$G1204),AllocFactorMatrix,(K$4+1),FALSE)*$E1204</f>
        <v>74.703882604084967</v>
      </c>
      <c r="L1204" s="22">
        <f>VLOOKUP(CONCATENATE($F1204," ",$G1204),AllocFactorMatrix,(L$4+1),FALSE)*$E1204</f>
        <v>3.7843290535624536</v>
      </c>
      <c r="M1204" s="22">
        <f t="shared" si="600"/>
        <v>6060.2742567349151</v>
      </c>
      <c r="N1204" s="22">
        <f>VLOOKUP(CONCATENATE($F1204," ",$G1204),AllocFactorMatrix,(N$4+1),FALSE)*$E1204</f>
        <v>3030.6380558924452</v>
      </c>
      <c r="O1204" s="22">
        <f>VLOOKUP(CONCATENATE($F1204," ",$G1204),AllocFactorMatrix,(O$4+1),FALSE)*$E1204</f>
        <v>817.58638245103157</v>
      </c>
      <c r="P1204" s="22">
        <f>VLOOKUP(CONCATENATE($F1204," ",$G1204),AllocFactorMatrix,(P$4+1),FALSE)*$E1204</f>
        <v>127.40322676617085</v>
      </c>
      <c r="Q1204" s="22">
        <f>VLOOKUP(CONCATENATE($F1204," ",$G1204),AllocFactorMatrix,(Q$4+1),FALSE)*$E1204</f>
        <v>0</v>
      </c>
      <c r="R1204" s="22">
        <f t="shared" si="601"/>
        <v>3975.6276651096478</v>
      </c>
      <c r="S1204" s="22">
        <f>VLOOKUP(CONCATENATE($F1204," ",$G1204),AllocFactorMatrix,(S$4+1),FALSE)*$E1204</f>
        <v>152.62848976416785</v>
      </c>
      <c r="T1204" s="22">
        <f>VLOOKUP(CONCATENATE($F1204," ",$G1204),AllocFactorMatrix,(T$4+1),FALSE)*$E1204</f>
        <v>3016.9012550817292</v>
      </c>
      <c r="U1204" s="22">
        <f>VLOOKUP(CONCATENATE($F1204," ",$G1204),AllocFactorMatrix,(U$4+1),FALSE)*$E1204</f>
        <v>15860.168838866937</v>
      </c>
      <c r="V1204" s="22">
        <f>VLOOKUP(CONCATENATE($F1204," ",$G1204),AllocFactorMatrix,(V$4+1),FALSE)*$E1204</f>
        <v>2217.7723996868845</v>
      </c>
      <c r="W1204" s="22">
        <f t="shared" si="604"/>
        <v>21247.470983399719</v>
      </c>
      <c r="X1204" s="22">
        <f>VLOOKUP(CONCATENATE($F1204," ",$G1204),AllocFactorMatrix,(X$4+1),FALSE)*$E1204</f>
        <v>852.08700470206577</v>
      </c>
      <c r="Y1204" s="22">
        <f>VLOOKUP(CONCATENATE($F1204," ",$G1204),AllocFactorMatrix,(Y$4+1),FALSE)*$E1204</f>
        <v>16.112251287641769</v>
      </c>
      <c r="Z1204" s="22">
        <f t="shared" si="602"/>
        <v>868.19925598970758</v>
      </c>
      <c r="AA1204" s="22">
        <f>VLOOKUP(CONCATENATE($F1204," ",$G1204),AllocFactorMatrix,(AA$4+1),FALSE)*$E1204</f>
        <v>16.071569376654672</v>
      </c>
      <c r="AB1204" s="22">
        <f>VLOOKUP(CONCATENATE($F1204," ",$G1204),AllocFactorMatrix,(AB$4+1),FALSE)*$E1204</f>
        <v>352.3599661170681</v>
      </c>
      <c r="AC1204" s="22">
        <f>VLOOKUP(CONCATENATE($F1204," ",$G1204),AllocFactorMatrix,(AC$4+1),FALSE)*$E1204</f>
        <v>82.606850223032097</v>
      </c>
    </row>
    <row r="1205" spans="4:29" hidden="1" outlineLevel="1">
      <c r="F1205" s="42" t="str">
        <f>F1212</f>
        <v>LABOR_PROD</v>
      </c>
      <c r="G1205" s="17" t="str">
        <f>$G$8</f>
        <v>PRODUCTION</v>
      </c>
      <c r="H1205" s="21">
        <f t="shared" si="599"/>
        <v>1004128.3580796291</v>
      </c>
      <c r="I1205" s="22">
        <f>VLOOKUP(CONCATENATE($F1205," ",$G1205),AllocFactorMatrix,(I$4+1),FALSE)*$E1212</f>
        <v>497855.44560081762</v>
      </c>
      <c r="J1205" s="22">
        <f>VLOOKUP(CONCATENATE($F1205," ",$G1205),AllocFactorMatrix,(J$4+1),FALSE)*$E1212</f>
        <v>124497.65151519177</v>
      </c>
      <c r="K1205" s="22">
        <f>VLOOKUP(CONCATENATE($F1205," ",$G1205),AllocFactorMatrix,(K$4+1),FALSE)*$E1212</f>
        <v>1577.8630408697372</v>
      </c>
      <c r="L1205" s="22">
        <f>VLOOKUP(CONCATENATE($F1205," ",$G1205),AllocFactorMatrix,(L$4+1),FALSE)*$E1212</f>
        <v>78.970476784143401</v>
      </c>
      <c r="M1205" s="22">
        <f t="shared" ref="M1205:M1212" si="605">SUBTOTAL(9,J1205:L1205)</f>
        <v>126154.48503284565</v>
      </c>
      <c r="N1205" s="22">
        <f>VLOOKUP(CONCATENATE($F1205," ",$G1205),AllocFactorMatrix,(N$4+1),FALSE)*$E1212</f>
        <v>55855.58899209043</v>
      </c>
      <c r="O1205" s="22">
        <f>VLOOKUP(CONCATENATE($F1205," ",$G1205),AllocFactorMatrix,(O$4+1),FALSE)*$E1212</f>
        <v>15308.723388625789</v>
      </c>
      <c r="P1205" s="22">
        <f>VLOOKUP(CONCATENATE($F1205," ",$G1205),AllocFactorMatrix,(P$4+1),FALSE)*$E1212</f>
        <v>2436.0895118248882</v>
      </c>
      <c r="Q1205" s="22">
        <f>VLOOKUP(CONCATENATE($F1205," ",$G1205),AllocFactorMatrix,(Q$4+1),FALSE)*$E1212</f>
        <v>0</v>
      </c>
      <c r="R1205" s="22">
        <f t="shared" ref="R1205:R1212" si="606">SUBTOTAL(9,N1205:Q1205)</f>
        <v>73600.401892541107</v>
      </c>
      <c r="S1205" s="22">
        <f>VLOOKUP(CONCATENATE($F1205," ",$G1205),AllocFactorMatrix,(S$4+1),FALSE)*$E1212</f>
        <v>2414.4942246498963</v>
      </c>
      <c r="T1205" s="22">
        <f>VLOOKUP(CONCATENATE($F1205," ",$G1205),AllocFactorMatrix,(T$4+1),FALSE)*$E1212</f>
        <v>43939.6762298799</v>
      </c>
      <c r="U1205" s="22">
        <f>VLOOKUP(CONCATENATE($F1205," ",$G1205),AllocFactorMatrix,(U$4+1),FALSE)*$E1212</f>
        <v>214097.91248842745</v>
      </c>
      <c r="V1205" s="22">
        <f>VLOOKUP(CONCATENATE($F1205," ",$G1205),AllocFactorMatrix,(V$4+1),FALSE)*$E1212</f>
        <v>27280.450607369847</v>
      </c>
      <c r="W1205" s="22">
        <f>SUBTOTAL(9,S1205:V1205)</f>
        <v>287732.53355032706</v>
      </c>
      <c r="X1205" s="22">
        <f>VLOOKUP(CONCATENATE($F1205," ",$G1205),AllocFactorMatrix,(X$4+1),FALSE)*$E1212</f>
        <v>15621.617456101916</v>
      </c>
      <c r="Y1205" s="22">
        <f>VLOOKUP(CONCATENATE($F1205," ",$G1205),AllocFactorMatrix,(Y$4+1),FALSE)*$E1212</f>
        <v>293.64876844448185</v>
      </c>
      <c r="Z1205" s="22">
        <f t="shared" si="602"/>
        <v>15915.266224546398</v>
      </c>
      <c r="AA1205" s="22">
        <f>VLOOKUP(CONCATENATE($F1205," ",$G1205),AllocFactorMatrix,(AA$4+1),FALSE)*$E1212</f>
        <v>227.17787772433149</v>
      </c>
      <c r="AB1205" s="22">
        <f>VLOOKUP(CONCATENATE($F1205," ",$G1205),AllocFactorMatrix,(AB$4+1),FALSE)*$E1212</f>
        <v>2134.8596475704098</v>
      </c>
      <c r="AC1205" s="22">
        <f>VLOOKUP(CONCATENATE($F1205," ",$G1205),AllocFactorMatrix,(AC$4+1),FALSE)*$E1212</f>
        <v>508.1882532567044</v>
      </c>
    </row>
    <row r="1206" spans="4:29" hidden="1" outlineLevel="1">
      <c r="F1206" s="42" t="str">
        <f>F1212</f>
        <v>LABOR_PROD</v>
      </c>
      <c r="G1206" s="17" t="str">
        <f>$G$9</f>
        <v>BULKTRAN</v>
      </c>
      <c r="H1206" s="21">
        <f t="shared" si="599"/>
        <v>0</v>
      </c>
      <c r="I1206" s="22">
        <f>VLOOKUP(CONCATENATE($F1206," ",$G1206),AllocFactorMatrix,(I$4+1),FALSE)*$E1212</f>
        <v>0</v>
      </c>
      <c r="J1206" s="22">
        <f>VLOOKUP(CONCATENATE($F1206," ",$G1206),AllocFactorMatrix,(J$4+1),FALSE)*$E1212</f>
        <v>0</v>
      </c>
      <c r="K1206" s="22">
        <f>VLOOKUP(CONCATENATE($F1206," ",$G1206),AllocFactorMatrix,(K$4+1),FALSE)*$E1212</f>
        <v>0</v>
      </c>
      <c r="L1206" s="22">
        <f>VLOOKUP(CONCATENATE($F1206," ",$G1206),AllocFactorMatrix,(L$4+1),FALSE)*$E1212</f>
        <v>0</v>
      </c>
      <c r="M1206" s="22">
        <f t="shared" si="605"/>
        <v>0</v>
      </c>
      <c r="N1206" s="22">
        <f>VLOOKUP(CONCATENATE($F1206," ",$G1206),AllocFactorMatrix,(N$4+1),FALSE)*$E1212</f>
        <v>0</v>
      </c>
      <c r="O1206" s="22">
        <f>VLOOKUP(CONCATENATE($F1206," ",$G1206),AllocFactorMatrix,(O$4+1),FALSE)*$E1212</f>
        <v>0</v>
      </c>
      <c r="P1206" s="22">
        <f>VLOOKUP(CONCATENATE($F1206," ",$G1206),AllocFactorMatrix,(P$4+1),FALSE)*$E1212</f>
        <v>0</v>
      </c>
      <c r="Q1206" s="22">
        <f>VLOOKUP(CONCATENATE($F1206," ",$G1206),AllocFactorMatrix,(Q$4+1),FALSE)*$E1212</f>
        <v>0</v>
      </c>
      <c r="R1206" s="22">
        <f t="shared" si="606"/>
        <v>0</v>
      </c>
      <c r="S1206" s="22">
        <f>VLOOKUP(CONCATENATE($F1206," ",$G1206),AllocFactorMatrix,(S$4+1),FALSE)*$E1212</f>
        <v>0</v>
      </c>
      <c r="T1206" s="22">
        <f>VLOOKUP(CONCATENATE($F1206," ",$G1206),AllocFactorMatrix,(T$4+1),FALSE)*$E1212</f>
        <v>0</v>
      </c>
      <c r="U1206" s="22">
        <f>VLOOKUP(CONCATENATE($F1206," ",$G1206),AllocFactorMatrix,(U$4+1),FALSE)*$E1212</f>
        <v>0</v>
      </c>
      <c r="V1206" s="22">
        <f>VLOOKUP(CONCATENATE($F1206," ",$G1206),AllocFactorMatrix,(V$4+1),FALSE)*$E1212</f>
        <v>0</v>
      </c>
      <c r="W1206" s="22">
        <f t="shared" ref="W1206:W1212" si="607">SUBTOTAL(9,S1206:V1206)</f>
        <v>0</v>
      </c>
      <c r="X1206" s="22">
        <f>VLOOKUP(CONCATENATE($F1206," ",$G1206),AllocFactorMatrix,(X$4+1),FALSE)*$E1212</f>
        <v>0</v>
      </c>
      <c r="Y1206" s="22">
        <f>VLOOKUP(CONCATENATE($F1206," ",$G1206),AllocFactorMatrix,(Y$4+1),FALSE)*$E1212</f>
        <v>0</v>
      </c>
      <c r="Z1206" s="22">
        <f t="shared" si="602"/>
        <v>0</v>
      </c>
      <c r="AA1206" s="22">
        <f>VLOOKUP(CONCATENATE($F1206," ",$G1206),AllocFactorMatrix,(AA$4+1),FALSE)*$E1212</f>
        <v>0</v>
      </c>
      <c r="AB1206" s="22">
        <f>VLOOKUP(CONCATENATE($F1206," ",$G1206),AllocFactorMatrix,(AB$4+1),FALSE)*$E1212</f>
        <v>0</v>
      </c>
      <c r="AC1206" s="22">
        <f>VLOOKUP(CONCATENATE($F1206," ",$G1206),AllocFactorMatrix,(AC$4+1),FALSE)*$E1212</f>
        <v>0</v>
      </c>
    </row>
    <row r="1207" spans="4:29" hidden="1" outlineLevel="1">
      <c r="F1207" s="42" t="str">
        <f>F1212</f>
        <v>LABOR_PROD</v>
      </c>
      <c r="G1207" s="17" t="str">
        <f>$G$10</f>
        <v>SUBTRAN</v>
      </c>
      <c r="H1207" s="21">
        <f t="shared" si="599"/>
        <v>0</v>
      </c>
      <c r="I1207" s="22">
        <f>VLOOKUP(CONCATENATE($F1207," ",$G1207),AllocFactorMatrix,(I$4+1),FALSE)*$E1212</f>
        <v>0</v>
      </c>
      <c r="J1207" s="22">
        <f>VLOOKUP(CONCATENATE($F1207," ",$G1207),AllocFactorMatrix,(J$4+1),FALSE)*$E1212</f>
        <v>0</v>
      </c>
      <c r="K1207" s="22">
        <f>VLOOKUP(CONCATENATE($F1207," ",$G1207),AllocFactorMatrix,(K$4+1),FALSE)*$E1212</f>
        <v>0</v>
      </c>
      <c r="L1207" s="22">
        <f>VLOOKUP(CONCATENATE($F1207," ",$G1207),AllocFactorMatrix,(L$4+1),FALSE)*$E1212</f>
        <v>0</v>
      </c>
      <c r="M1207" s="22">
        <f t="shared" si="605"/>
        <v>0</v>
      </c>
      <c r="N1207" s="22">
        <f>VLOOKUP(CONCATENATE($F1207," ",$G1207),AllocFactorMatrix,(N$4+1),FALSE)*$E1212</f>
        <v>0</v>
      </c>
      <c r="O1207" s="22">
        <f>VLOOKUP(CONCATENATE($F1207," ",$G1207),AllocFactorMatrix,(O$4+1),FALSE)*$E1212</f>
        <v>0</v>
      </c>
      <c r="P1207" s="22">
        <f>VLOOKUP(CONCATENATE($F1207," ",$G1207),AllocFactorMatrix,(P$4+1),FALSE)*$E1212</f>
        <v>0</v>
      </c>
      <c r="Q1207" s="22">
        <f>VLOOKUP(CONCATENATE($F1207," ",$G1207),AllocFactorMatrix,(Q$4+1),FALSE)*$E1212</f>
        <v>0</v>
      </c>
      <c r="R1207" s="22">
        <f t="shared" si="606"/>
        <v>0</v>
      </c>
      <c r="S1207" s="22">
        <f>VLOOKUP(CONCATENATE($F1207," ",$G1207),AllocFactorMatrix,(S$4+1),FALSE)*$E1212</f>
        <v>0</v>
      </c>
      <c r="T1207" s="22">
        <f>VLOOKUP(CONCATENATE($F1207," ",$G1207),AllocFactorMatrix,(T$4+1),FALSE)*$E1212</f>
        <v>0</v>
      </c>
      <c r="U1207" s="22">
        <f>VLOOKUP(CONCATENATE($F1207," ",$G1207),AllocFactorMatrix,(U$4+1),FALSE)*$E1212</f>
        <v>0</v>
      </c>
      <c r="V1207" s="22">
        <f>VLOOKUP(CONCATENATE($F1207," ",$G1207),AllocFactorMatrix,(V$4+1),FALSE)*$E1212</f>
        <v>0</v>
      </c>
      <c r="W1207" s="22">
        <f t="shared" si="607"/>
        <v>0</v>
      </c>
      <c r="X1207" s="22">
        <f>VLOOKUP(CONCATENATE($F1207," ",$G1207),AllocFactorMatrix,(X$4+1),FALSE)*$E1212</f>
        <v>0</v>
      </c>
      <c r="Y1207" s="22">
        <f>VLOOKUP(CONCATENATE($F1207," ",$G1207),AllocFactorMatrix,(Y$4+1),FALSE)*$E1212</f>
        <v>0</v>
      </c>
      <c r="Z1207" s="22">
        <f t="shared" si="602"/>
        <v>0</v>
      </c>
      <c r="AA1207" s="22">
        <f>VLOOKUP(CONCATENATE($F1207," ",$G1207),AllocFactorMatrix,(AA$4+1),FALSE)*$E1212</f>
        <v>0</v>
      </c>
      <c r="AB1207" s="22">
        <f>VLOOKUP(CONCATENATE($F1207," ",$G1207),AllocFactorMatrix,(AB$4+1),FALSE)*$E1212</f>
        <v>0</v>
      </c>
      <c r="AC1207" s="22">
        <f>VLOOKUP(CONCATENATE($F1207," ",$G1207),AllocFactorMatrix,(AC$4+1),FALSE)*$E1212</f>
        <v>0</v>
      </c>
    </row>
    <row r="1208" spans="4:29" hidden="1" outlineLevel="1">
      <c r="F1208" s="42" t="str">
        <f>F1212</f>
        <v>LABOR_PROD</v>
      </c>
      <c r="G1208" s="17" t="str">
        <f>$G$11</f>
        <v>DISTPRI</v>
      </c>
      <c r="H1208" s="21">
        <f t="shared" si="599"/>
        <v>0</v>
      </c>
      <c r="I1208" s="22">
        <f>VLOOKUP(CONCATENATE($F1208," ",$G1208),AllocFactorMatrix,(I$4+1),FALSE)*$E1212</f>
        <v>0</v>
      </c>
      <c r="J1208" s="22">
        <f>VLOOKUP(CONCATENATE($F1208," ",$G1208),AllocFactorMatrix,(J$4+1),FALSE)*$E1212</f>
        <v>0</v>
      </c>
      <c r="K1208" s="22">
        <f>VLOOKUP(CONCATENATE($F1208," ",$G1208),AllocFactorMatrix,(K$4+1),FALSE)*$E1212</f>
        <v>0</v>
      </c>
      <c r="L1208" s="22">
        <f>VLOOKUP(CONCATENATE($F1208," ",$G1208),AllocFactorMatrix,(L$4+1),FALSE)*$E1212</f>
        <v>0</v>
      </c>
      <c r="M1208" s="22">
        <f t="shared" si="605"/>
        <v>0</v>
      </c>
      <c r="N1208" s="22">
        <f>VLOOKUP(CONCATENATE($F1208," ",$G1208),AllocFactorMatrix,(N$4+1),FALSE)*$E1212</f>
        <v>0</v>
      </c>
      <c r="O1208" s="22">
        <f>VLOOKUP(CONCATENATE($F1208," ",$G1208),AllocFactorMatrix,(O$4+1),FALSE)*$E1212</f>
        <v>0</v>
      </c>
      <c r="P1208" s="22">
        <f>VLOOKUP(CONCATENATE($F1208," ",$G1208),AllocFactorMatrix,(P$4+1),FALSE)*$E1212</f>
        <v>0</v>
      </c>
      <c r="Q1208" s="22">
        <f>VLOOKUP(CONCATENATE($F1208," ",$G1208),AllocFactorMatrix,(Q$4+1),FALSE)*$E1212</f>
        <v>0</v>
      </c>
      <c r="R1208" s="22">
        <f t="shared" si="606"/>
        <v>0</v>
      </c>
      <c r="S1208" s="22">
        <f>VLOOKUP(CONCATENATE($F1208," ",$G1208),AllocFactorMatrix,(S$4+1),FALSE)*$E1212</f>
        <v>0</v>
      </c>
      <c r="T1208" s="22">
        <f>VLOOKUP(CONCATENATE($F1208," ",$G1208),AllocFactorMatrix,(T$4+1),FALSE)*$E1212</f>
        <v>0</v>
      </c>
      <c r="U1208" s="22">
        <f>VLOOKUP(CONCATENATE($F1208," ",$G1208),AllocFactorMatrix,(U$4+1),FALSE)*$E1212</f>
        <v>0</v>
      </c>
      <c r="V1208" s="22">
        <f>VLOOKUP(CONCATENATE($F1208," ",$G1208),AllocFactorMatrix,(V$4+1),FALSE)*$E1212</f>
        <v>0</v>
      </c>
      <c r="W1208" s="22">
        <f t="shared" si="607"/>
        <v>0</v>
      </c>
      <c r="X1208" s="22">
        <f>VLOOKUP(CONCATENATE($F1208," ",$G1208),AllocFactorMatrix,(X$4+1),FALSE)*$E1212</f>
        <v>0</v>
      </c>
      <c r="Y1208" s="22">
        <f>VLOOKUP(CONCATENATE($F1208," ",$G1208),AllocFactorMatrix,(Y$4+1),FALSE)*$E1212</f>
        <v>0</v>
      </c>
      <c r="Z1208" s="22">
        <f t="shared" si="602"/>
        <v>0</v>
      </c>
      <c r="AA1208" s="22">
        <f>VLOOKUP(CONCATENATE($F1208," ",$G1208),AllocFactorMatrix,(AA$4+1),FALSE)*$E1212</f>
        <v>0</v>
      </c>
      <c r="AB1208" s="22">
        <f>VLOOKUP(CONCATENATE($F1208," ",$G1208),AllocFactorMatrix,(AB$4+1),FALSE)*$E1212</f>
        <v>0</v>
      </c>
      <c r="AC1208" s="22">
        <f>VLOOKUP(CONCATENATE($F1208," ",$G1208),AllocFactorMatrix,(AC$4+1),FALSE)*$E1212</f>
        <v>0</v>
      </c>
    </row>
    <row r="1209" spans="4:29" hidden="1" outlineLevel="1">
      <c r="F1209" s="42" t="str">
        <f>F1212</f>
        <v>LABOR_PROD</v>
      </c>
      <c r="G1209" s="17" t="str">
        <f>$G$12</f>
        <v>DISTSEC</v>
      </c>
      <c r="H1209" s="21">
        <f t="shared" si="599"/>
        <v>0</v>
      </c>
      <c r="I1209" s="22">
        <f>VLOOKUP(CONCATENATE($F1209," ",$G1209),AllocFactorMatrix,(I$4+1),FALSE)*$E1212</f>
        <v>0</v>
      </c>
      <c r="J1209" s="22">
        <f>VLOOKUP(CONCATENATE($F1209," ",$G1209),AllocFactorMatrix,(J$4+1),FALSE)*$E1212</f>
        <v>0</v>
      </c>
      <c r="K1209" s="22">
        <f>VLOOKUP(CONCATENATE($F1209," ",$G1209),AllocFactorMatrix,(K$4+1),FALSE)*$E1212</f>
        <v>0</v>
      </c>
      <c r="L1209" s="22">
        <f>VLOOKUP(CONCATENATE($F1209," ",$G1209),AllocFactorMatrix,(L$4+1),FALSE)*$E1212</f>
        <v>0</v>
      </c>
      <c r="M1209" s="22">
        <f t="shared" si="605"/>
        <v>0</v>
      </c>
      <c r="N1209" s="22">
        <f>VLOOKUP(CONCATENATE($F1209," ",$G1209),AllocFactorMatrix,(N$4+1),FALSE)*$E1212</f>
        <v>0</v>
      </c>
      <c r="O1209" s="22">
        <f>VLOOKUP(CONCATENATE($F1209," ",$G1209),AllocFactorMatrix,(O$4+1),FALSE)*$E1212</f>
        <v>0</v>
      </c>
      <c r="P1209" s="22">
        <f>VLOOKUP(CONCATENATE($F1209," ",$G1209),AllocFactorMatrix,(P$4+1),FALSE)*$E1212</f>
        <v>0</v>
      </c>
      <c r="Q1209" s="22">
        <f>VLOOKUP(CONCATENATE($F1209," ",$G1209),AllocFactorMatrix,(Q$4+1),FALSE)*$E1212</f>
        <v>0</v>
      </c>
      <c r="R1209" s="22">
        <f t="shared" si="606"/>
        <v>0</v>
      </c>
      <c r="S1209" s="22">
        <f>VLOOKUP(CONCATENATE($F1209," ",$G1209),AllocFactorMatrix,(S$4+1),FALSE)*$E1212</f>
        <v>0</v>
      </c>
      <c r="T1209" s="22">
        <f>VLOOKUP(CONCATENATE($F1209," ",$G1209),AllocFactorMatrix,(T$4+1),FALSE)*$E1212</f>
        <v>0</v>
      </c>
      <c r="U1209" s="22">
        <f>VLOOKUP(CONCATENATE($F1209," ",$G1209),AllocFactorMatrix,(U$4+1),FALSE)*$E1212</f>
        <v>0</v>
      </c>
      <c r="V1209" s="22">
        <f>VLOOKUP(CONCATENATE($F1209," ",$G1209),AllocFactorMatrix,(V$4+1),FALSE)*$E1212</f>
        <v>0</v>
      </c>
      <c r="W1209" s="22">
        <f t="shared" si="607"/>
        <v>0</v>
      </c>
      <c r="X1209" s="22">
        <f>VLOOKUP(CONCATENATE($F1209," ",$G1209),AllocFactorMatrix,(X$4+1),FALSE)*$E1212</f>
        <v>0</v>
      </c>
      <c r="Y1209" s="22">
        <f>VLOOKUP(CONCATENATE($F1209," ",$G1209),AllocFactorMatrix,(Y$4+1),FALSE)*$E1212</f>
        <v>0</v>
      </c>
      <c r="Z1209" s="22">
        <f t="shared" si="602"/>
        <v>0</v>
      </c>
      <c r="AA1209" s="22">
        <f>VLOOKUP(CONCATENATE($F1209," ",$G1209),AllocFactorMatrix,(AA$4+1),FALSE)*$E1212</f>
        <v>0</v>
      </c>
      <c r="AB1209" s="22">
        <f>VLOOKUP(CONCATENATE($F1209," ",$G1209),AllocFactorMatrix,(AB$4+1),FALSE)*$E1212</f>
        <v>0</v>
      </c>
      <c r="AC1209" s="22">
        <f>VLOOKUP(CONCATENATE($F1209," ",$G1209),AllocFactorMatrix,(AC$4+1),FALSE)*$E1212</f>
        <v>0</v>
      </c>
    </row>
    <row r="1210" spans="4:29" hidden="1" outlineLevel="1">
      <c r="F1210" s="42" t="str">
        <f>F1212</f>
        <v>LABOR_PROD</v>
      </c>
      <c r="G1210" s="17" t="str">
        <f>$G$13</f>
        <v>ENERGY</v>
      </c>
      <c r="H1210" s="21">
        <f t="shared" si="599"/>
        <v>587010.64192037075</v>
      </c>
      <c r="I1210" s="22">
        <f>VLOOKUP(CONCATENATE($F1210," ",$G1210),AllocFactorMatrix,(I$4+1),FALSE)*$E1212</f>
        <v>215678.65361160639</v>
      </c>
      <c r="J1210" s="22">
        <f>VLOOKUP(CONCATENATE($F1210," ",$G1210),AllocFactorMatrix,(J$4+1),FALSE)*$E1212</f>
        <v>68130.387980968255</v>
      </c>
      <c r="K1210" s="22">
        <f>VLOOKUP(CONCATENATE($F1210," ",$G1210),AllocFactorMatrix,(K$4+1),FALSE)*$E1212</f>
        <v>850.85030911286481</v>
      </c>
      <c r="L1210" s="22">
        <f>VLOOKUP(CONCATENATE($F1210," ",$G1210),AllocFactorMatrix,(L$4+1),FALSE)*$E1212</f>
        <v>43.102144530736055</v>
      </c>
      <c r="M1210" s="22">
        <f t="shared" si="605"/>
        <v>69024.340434611862</v>
      </c>
      <c r="N1210" s="22">
        <f>VLOOKUP(CONCATENATE($F1210," ",$G1210),AllocFactorMatrix,(N$4+1),FALSE)*$E1212</f>
        <v>34517.875601345178</v>
      </c>
      <c r="O1210" s="22">
        <f>VLOOKUP(CONCATENATE($F1210," ",$G1210),AllocFactorMatrix,(O$4+1),FALSE)*$E1212</f>
        <v>9312.0143423026038</v>
      </c>
      <c r="P1210" s="22">
        <f>VLOOKUP(CONCATENATE($F1210," ",$G1210),AllocFactorMatrix,(P$4+1),FALSE)*$E1212</f>
        <v>1451.0768529994089</v>
      </c>
      <c r="Q1210" s="22">
        <f>VLOOKUP(CONCATENATE($F1210," ",$G1210),AllocFactorMatrix,(Q$4+1),FALSE)*$E1212</f>
        <v>0</v>
      </c>
      <c r="R1210" s="22">
        <f t="shared" si="606"/>
        <v>45280.96679664719</v>
      </c>
      <c r="S1210" s="22">
        <f>VLOOKUP(CONCATENATE($F1210," ",$G1210),AllocFactorMatrix,(S$4+1),FALSE)*$E1212</f>
        <v>1738.3835105803553</v>
      </c>
      <c r="T1210" s="22">
        <f>VLOOKUP(CONCATENATE($F1210," ",$G1210),AllocFactorMatrix,(T$4+1),FALSE)*$E1212</f>
        <v>34361.418389101425</v>
      </c>
      <c r="U1210" s="22">
        <f>VLOOKUP(CONCATENATE($F1210," ",$G1210),AllocFactorMatrix,(U$4+1),FALSE)*$E1212</f>
        <v>180641.60909347766</v>
      </c>
      <c r="V1210" s="22">
        <f>VLOOKUP(CONCATENATE($F1210," ",$G1210),AllocFactorMatrix,(V$4+1),FALSE)*$E1212</f>
        <v>25259.628630231076</v>
      </c>
      <c r="W1210" s="22">
        <f t="shared" si="607"/>
        <v>242001.0396233905</v>
      </c>
      <c r="X1210" s="22">
        <f>VLOOKUP(CONCATENATE($F1210," ",$G1210),AllocFactorMatrix,(X$4+1),FALSE)*$E1212</f>
        <v>9704.9640001196331</v>
      </c>
      <c r="Y1210" s="22">
        <f>VLOOKUP(CONCATENATE($F1210," ",$G1210),AllocFactorMatrix,(Y$4+1),FALSE)*$E1212</f>
        <v>183.51273736667216</v>
      </c>
      <c r="Z1210" s="22">
        <f t="shared" si="602"/>
        <v>9888.4767374863059</v>
      </c>
      <c r="AA1210" s="22">
        <f>VLOOKUP(CONCATENATE($F1210," ",$G1210),AllocFactorMatrix,(AA$4+1),FALSE)*$E1212</f>
        <v>183.04938505709916</v>
      </c>
      <c r="AB1210" s="22">
        <f>VLOOKUP(CONCATENATE($F1210," ",$G1210),AllocFactorMatrix,(AB$4+1),FALSE)*$E1212</f>
        <v>4013.2530684999765</v>
      </c>
      <c r="AC1210" s="22">
        <f>VLOOKUP(CONCATENATE($F1210," ",$G1210),AllocFactorMatrix,(AC$4+1),FALSE)*$E1212</f>
        <v>940.86226307149946</v>
      </c>
    </row>
    <row r="1211" spans="4:29" hidden="1" outlineLevel="1">
      <c r="F1211" s="42" t="str">
        <f>F1212</f>
        <v>LABOR_PROD</v>
      </c>
      <c r="G1211" s="17" t="str">
        <f>$G$14</f>
        <v>CUSTOMER</v>
      </c>
      <c r="H1211" s="21">
        <f t="shared" si="599"/>
        <v>0</v>
      </c>
      <c r="I1211" s="22">
        <f>VLOOKUP(CONCATENATE($F1211," ",$G1211),AllocFactorMatrix,(I$4+1),FALSE)*$E1212</f>
        <v>0</v>
      </c>
      <c r="J1211" s="22">
        <f>VLOOKUP(CONCATENATE($F1211," ",$G1211),AllocFactorMatrix,(J$4+1),FALSE)*$E1212</f>
        <v>0</v>
      </c>
      <c r="K1211" s="22">
        <f>VLOOKUP(CONCATENATE($F1211," ",$G1211),AllocFactorMatrix,(K$4+1),FALSE)*$E1212</f>
        <v>0</v>
      </c>
      <c r="L1211" s="22">
        <f>VLOOKUP(CONCATENATE($F1211," ",$G1211),AllocFactorMatrix,(L$4+1),FALSE)*$E1212</f>
        <v>0</v>
      </c>
      <c r="M1211" s="22">
        <f t="shared" si="605"/>
        <v>0</v>
      </c>
      <c r="N1211" s="22">
        <f>VLOOKUP(CONCATENATE($F1211," ",$G1211),AllocFactorMatrix,(N$4+1),FALSE)*$E1212</f>
        <v>0</v>
      </c>
      <c r="O1211" s="22">
        <f>VLOOKUP(CONCATENATE($F1211," ",$G1211),AllocFactorMatrix,(O$4+1),FALSE)*$E1212</f>
        <v>0</v>
      </c>
      <c r="P1211" s="22">
        <f>VLOOKUP(CONCATENATE($F1211," ",$G1211),AllocFactorMatrix,(P$4+1),FALSE)*$E1212</f>
        <v>0</v>
      </c>
      <c r="Q1211" s="22">
        <f>VLOOKUP(CONCATENATE($F1211," ",$G1211),AllocFactorMatrix,(Q$4+1),FALSE)*$E1212</f>
        <v>0</v>
      </c>
      <c r="R1211" s="22">
        <f t="shared" si="606"/>
        <v>0</v>
      </c>
      <c r="S1211" s="22">
        <f>VLOOKUP(CONCATENATE($F1211," ",$G1211),AllocFactorMatrix,(S$4+1),FALSE)*$E1212</f>
        <v>0</v>
      </c>
      <c r="T1211" s="22">
        <f>VLOOKUP(CONCATENATE($F1211," ",$G1211),AllocFactorMatrix,(T$4+1),FALSE)*$E1212</f>
        <v>0</v>
      </c>
      <c r="U1211" s="22">
        <f>VLOOKUP(CONCATENATE($F1211," ",$G1211),AllocFactorMatrix,(U$4+1),FALSE)*$E1212</f>
        <v>0</v>
      </c>
      <c r="V1211" s="22">
        <f>VLOOKUP(CONCATENATE($F1211," ",$G1211),AllocFactorMatrix,(V$4+1),FALSE)*$E1212</f>
        <v>0</v>
      </c>
      <c r="W1211" s="22">
        <f t="shared" si="607"/>
        <v>0</v>
      </c>
      <c r="X1211" s="22">
        <f>VLOOKUP(CONCATENATE($F1211," ",$G1211),AllocFactorMatrix,(X$4+1),FALSE)*$E1212</f>
        <v>0</v>
      </c>
      <c r="Y1211" s="22">
        <f>VLOOKUP(CONCATENATE($F1211," ",$G1211),AllocFactorMatrix,(Y$4+1),FALSE)*$E1212</f>
        <v>0</v>
      </c>
      <c r="Z1211" s="22">
        <f t="shared" si="602"/>
        <v>0</v>
      </c>
      <c r="AA1211" s="22">
        <f>VLOOKUP(CONCATENATE($F1211," ",$G1211),AllocFactorMatrix,(AA$4+1),FALSE)*$E1212</f>
        <v>0</v>
      </c>
      <c r="AB1211" s="22">
        <f>VLOOKUP(CONCATENATE($F1211," ",$G1211),AllocFactorMatrix,(AB$4+1),FALSE)*$E1212</f>
        <v>0</v>
      </c>
      <c r="AC1211" s="22">
        <f>VLOOKUP(CONCATENATE($F1211," ",$G1211),AllocFactorMatrix,(AC$4+1),FALSE)*$E1212</f>
        <v>0</v>
      </c>
    </row>
    <row r="1212" spans="4:29" collapsed="1">
      <c r="D1212" s="17" t="s">
        <v>463</v>
      </c>
      <c r="E1212" s="19">
        <v>1591139</v>
      </c>
      <c r="F1212" s="42" t="s">
        <v>321</v>
      </c>
      <c r="G1212" s="17" t="str">
        <f>$G$15</f>
        <v>TOTAL</v>
      </c>
      <c r="H1212" s="21">
        <f t="shared" si="599"/>
        <v>1591139.0000000005</v>
      </c>
      <c r="I1212" s="22">
        <f>VLOOKUP(CONCATENATE($F1212," ",$G1212),AllocFactorMatrix,(I$4+1),FALSE)*$E1212</f>
        <v>713534.09921242401</v>
      </c>
      <c r="J1212" s="22">
        <f>VLOOKUP(CONCATENATE($F1212," ",$G1212),AllocFactorMatrix,(J$4+1),FALSE)*$E1212</f>
        <v>192628.03949616003</v>
      </c>
      <c r="K1212" s="22">
        <f>VLOOKUP(CONCATENATE($F1212," ",$G1212),AllocFactorMatrix,(K$4+1),FALSE)*$E1212</f>
        <v>2428.7133499826018</v>
      </c>
      <c r="L1212" s="22">
        <f>VLOOKUP(CONCATENATE($F1212," ",$G1212),AllocFactorMatrix,(L$4+1),FALSE)*$E1212</f>
        <v>122.07262131487948</v>
      </c>
      <c r="M1212" s="22">
        <f t="shared" si="605"/>
        <v>195178.8254674575</v>
      </c>
      <c r="N1212" s="22">
        <f>VLOOKUP(CONCATENATE($F1212," ",$G1212),AllocFactorMatrix,(N$4+1),FALSE)*$E1212</f>
        <v>90373.464593435609</v>
      </c>
      <c r="O1212" s="22">
        <f>VLOOKUP(CONCATENATE($F1212," ",$G1212),AllocFactorMatrix,(O$4+1),FALSE)*$E1212</f>
        <v>24620.737730928395</v>
      </c>
      <c r="P1212" s="22">
        <f>VLOOKUP(CONCATENATE($F1212," ",$G1212),AllocFactorMatrix,(P$4+1),FALSE)*$E1212</f>
        <v>3887.1663648242966</v>
      </c>
      <c r="Q1212" s="22">
        <f>VLOOKUP(CONCATENATE($F1212," ",$G1212),AllocFactorMatrix,(Q$4+1),FALSE)*$E1212</f>
        <v>0</v>
      </c>
      <c r="R1212" s="22">
        <f t="shared" si="606"/>
        <v>118881.3686891883</v>
      </c>
      <c r="S1212" s="22">
        <f>VLOOKUP(CONCATENATE($F1212," ",$G1212),AllocFactorMatrix,(S$4+1),FALSE)*$E1212</f>
        <v>4152.8777352302513</v>
      </c>
      <c r="T1212" s="22">
        <f>VLOOKUP(CONCATENATE($F1212," ",$G1212),AllocFactorMatrix,(T$4+1),FALSE)*$E1212</f>
        <v>78301.09461898134</v>
      </c>
      <c r="U1212" s="22">
        <f>VLOOKUP(CONCATENATE($F1212," ",$G1212),AllocFactorMatrix,(U$4+1),FALSE)*$E1212</f>
        <v>394739.52158190514</v>
      </c>
      <c r="V1212" s="22">
        <f>VLOOKUP(CONCATENATE($F1212," ",$G1212),AllocFactorMatrix,(V$4+1),FALSE)*$E1212</f>
        <v>52540.079237600919</v>
      </c>
      <c r="W1212" s="22">
        <f t="shared" si="607"/>
        <v>529733.57317371771</v>
      </c>
      <c r="X1212" s="22">
        <f>VLOOKUP(CONCATENATE($F1212," ",$G1212),AllocFactorMatrix,(X$4+1),FALSE)*$E1212</f>
        <v>25326.581456221546</v>
      </c>
      <c r="Y1212" s="22">
        <f>VLOOKUP(CONCATENATE($F1212," ",$G1212),AllocFactorMatrix,(Y$4+1),FALSE)*$E1212</f>
        <v>477.16150581115409</v>
      </c>
      <c r="Z1212" s="22">
        <f t="shared" si="602"/>
        <v>25803.742962032698</v>
      </c>
      <c r="AA1212" s="22">
        <f>VLOOKUP(CONCATENATE($F1212," ",$G1212),AllocFactorMatrix,(AA$4+1),FALSE)*$E1212</f>
        <v>410.22726278143068</v>
      </c>
      <c r="AB1212" s="22">
        <f>VLOOKUP(CONCATENATE($F1212," ",$G1212),AllocFactorMatrix,(AB$4+1),FALSE)*$E1212</f>
        <v>6148.1127160703873</v>
      </c>
      <c r="AC1212" s="22">
        <f>VLOOKUP(CONCATENATE($F1212," ",$G1212),AllocFactorMatrix,(AC$4+1),FALSE)*$E1212</f>
        <v>1449.0505163282037</v>
      </c>
    </row>
    <row r="1213" spans="4:29" hidden="1" outlineLevel="1">
      <c r="F1213" s="42" t="str">
        <f>F1220</f>
        <v>PROD_DEMAND</v>
      </c>
      <c r="G1213" s="17" t="str">
        <f>$G$8</f>
        <v>PRODUCTION</v>
      </c>
      <c r="H1213" s="21">
        <f t="shared" si="599"/>
        <v>2099968.0000000005</v>
      </c>
      <c r="I1213" s="22">
        <f>VLOOKUP(CONCATENATE($F1213," ",$G1213),AllocFactorMatrix,(I$4+1),FALSE)*$E1220</f>
        <v>1041182.1317215994</v>
      </c>
      <c r="J1213" s="22">
        <f>VLOOKUP(CONCATENATE($F1213," ",$G1213),AllocFactorMatrix,(J$4+1),FALSE)*$E1220</f>
        <v>260366.19935428764</v>
      </c>
      <c r="K1213" s="22">
        <f>VLOOKUP(CONCATENATE($F1213," ",$G1213),AllocFactorMatrix,(K$4+1),FALSE)*$E1220</f>
        <v>3299.8389773057047</v>
      </c>
      <c r="L1213" s="22">
        <f>VLOOKUP(CONCATENATE($F1213," ",$G1213),AllocFactorMatrix,(L$4+1),FALSE)*$E1220</f>
        <v>165.15366074174059</v>
      </c>
      <c r="M1213" s="22">
        <f t="shared" si="600"/>
        <v>263831.19199233508</v>
      </c>
      <c r="N1213" s="22">
        <f>VLOOKUP(CONCATENATE($F1213," ",$G1213),AllocFactorMatrix,(N$4+1),FALSE)*$E1220</f>
        <v>116812.70483075081</v>
      </c>
      <c r="O1213" s="22">
        <f>VLOOKUP(CONCATENATE($F1213," ",$G1213),AllocFactorMatrix,(O$4+1),FALSE)*$E1220</f>
        <v>32015.657140136605</v>
      </c>
      <c r="P1213" s="22">
        <f>VLOOKUP(CONCATENATE($F1213," ",$G1213),AllocFactorMatrix,(P$4+1),FALSE)*$E1220</f>
        <v>5094.6773674946862</v>
      </c>
      <c r="Q1213" s="22">
        <f>VLOOKUP(CONCATENATE($F1213," ",$G1213),AllocFactorMatrix,(Q$4+1),FALSE)*$E1220</f>
        <v>0</v>
      </c>
      <c r="R1213" s="22">
        <f t="shared" si="601"/>
        <v>153923.03933838208</v>
      </c>
      <c r="S1213" s="22">
        <f>VLOOKUP(CONCATENATE($F1213," ",$G1213),AllocFactorMatrix,(S$4+1),FALSE)*$E1220</f>
        <v>5049.5144043601495</v>
      </c>
      <c r="T1213" s="22">
        <f>VLOOKUP(CONCATENATE($F1213," ",$G1213),AllocFactorMatrix,(T$4+1),FALSE)*$E1220</f>
        <v>91892.54866735985</v>
      </c>
      <c r="U1213" s="22">
        <f>VLOOKUP(CONCATENATE($F1213," ",$G1213),AllocFactorMatrix,(U$4+1),FALSE)*$E1220</f>
        <v>447750.29155868542</v>
      </c>
      <c r="V1213" s="22">
        <f>VLOOKUP(CONCATENATE($F1213," ",$G1213),AllocFactorMatrix,(V$4+1),FALSE)*$E1220</f>
        <v>57052.53998664004</v>
      </c>
      <c r="W1213" s="22">
        <f>SUBTOTAL(9,S1213:V1213)</f>
        <v>601744.89461704553</v>
      </c>
      <c r="X1213" s="22">
        <f>VLOOKUP(CONCATENATE($F1213," ",$G1213),AllocFactorMatrix,(X$4+1),FALSE)*$E1220</f>
        <v>32670.023211767453</v>
      </c>
      <c r="Y1213" s="22">
        <f>VLOOKUP(CONCATENATE($F1213," ",$G1213),AllocFactorMatrix,(Y$4+1),FALSE)*$E1220</f>
        <v>614.11771912522772</v>
      </c>
      <c r="Z1213" s="22">
        <f t="shared" ref="Z1213:Z1220" si="608">SUBTOTAL(9,X1213:Y1213)</f>
        <v>33284.140930892681</v>
      </c>
      <c r="AA1213" s="22">
        <f>VLOOKUP(CONCATENATE($F1213," ",$G1213),AllocFactorMatrix,(AA$4+1),FALSE)*$E1220</f>
        <v>475.10487049821654</v>
      </c>
      <c r="AB1213" s="22">
        <f>VLOOKUP(CONCATENATE($F1213," ",$G1213),AllocFactorMatrix,(AB$4+1),FALSE)*$E1220</f>
        <v>4464.705043250674</v>
      </c>
      <c r="AC1213" s="22">
        <f>VLOOKUP(CONCATENATE($F1213," ",$G1213),AllocFactorMatrix,(AC$4+1),FALSE)*$E1220</f>
        <v>1062.7914859967991</v>
      </c>
    </row>
    <row r="1214" spans="4:29" hidden="1" outlineLevel="1">
      <c r="F1214" s="42" t="str">
        <f>F1220</f>
        <v>PROD_DEMAND</v>
      </c>
      <c r="G1214" s="17" t="str">
        <f>$G$9</f>
        <v>BULKTRAN</v>
      </c>
      <c r="H1214" s="21">
        <f t="shared" si="599"/>
        <v>0</v>
      </c>
      <c r="I1214" s="22">
        <f>VLOOKUP(CONCATENATE($F1214," ",$G1214),AllocFactorMatrix,(I$4+1),FALSE)*$E1220</f>
        <v>0</v>
      </c>
      <c r="J1214" s="22">
        <f>VLOOKUP(CONCATENATE($F1214," ",$G1214),AllocFactorMatrix,(J$4+1),FALSE)*$E1220</f>
        <v>0</v>
      </c>
      <c r="K1214" s="22">
        <f>VLOOKUP(CONCATENATE($F1214," ",$G1214),AllocFactorMatrix,(K$4+1),FALSE)*$E1220</f>
        <v>0</v>
      </c>
      <c r="L1214" s="22">
        <f>VLOOKUP(CONCATENATE($F1214," ",$G1214),AllocFactorMatrix,(L$4+1),FALSE)*$E1220</f>
        <v>0</v>
      </c>
      <c r="M1214" s="22">
        <f t="shared" si="600"/>
        <v>0</v>
      </c>
      <c r="N1214" s="22">
        <f>VLOOKUP(CONCATENATE($F1214," ",$G1214),AllocFactorMatrix,(N$4+1),FALSE)*$E1220</f>
        <v>0</v>
      </c>
      <c r="O1214" s="22">
        <f>VLOOKUP(CONCATENATE($F1214," ",$G1214),AllocFactorMatrix,(O$4+1),FALSE)*$E1220</f>
        <v>0</v>
      </c>
      <c r="P1214" s="22">
        <f>VLOOKUP(CONCATENATE($F1214," ",$G1214),AllocFactorMatrix,(P$4+1),FALSE)*$E1220</f>
        <v>0</v>
      </c>
      <c r="Q1214" s="22">
        <f>VLOOKUP(CONCATENATE($F1214," ",$G1214),AllocFactorMatrix,(Q$4+1),FALSE)*$E1220</f>
        <v>0</v>
      </c>
      <c r="R1214" s="22">
        <f t="shared" si="601"/>
        <v>0</v>
      </c>
      <c r="S1214" s="22">
        <f>VLOOKUP(CONCATENATE($F1214," ",$G1214),AllocFactorMatrix,(S$4+1),FALSE)*$E1220</f>
        <v>0</v>
      </c>
      <c r="T1214" s="22">
        <f>VLOOKUP(CONCATENATE($F1214," ",$G1214),AllocFactorMatrix,(T$4+1),FALSE)*$E1220</f>
        <v>0</v>
      </c>
      <c r="U1214" s="22">
        <f>VLOOKUP(CONCATENATE($F1214," ",$G1214),AllocFactorMatrix,(U$4+1),FALSE)*$E1220</f>
        <v>0</v>
      </c>
      <c r="V1214" s="22">
        <f>VLOOKUP(CONCATENATE($F1214," ",$G1214),AllocFactorMatrix,(V$4+1),FALSE)*$E1220</f>
        <v>0</v>
      </c>
      <c r="W1214" s="22">
        <f t="shared" ref="W1214:W1220" si="609">SUBTOTAL(9,S1214:V1214)</f>
        <v>0</v>
      </c>
      <c r="X1214" s="22">
        <f>VLOOKUP(CONCATENATE($F1214," ",$G1214),AllocFactorMatrix,(X$4+1),FALSE)*$E1220</f>
        <v>0</v>
      </c>
      <c r="Y1214" s="22">
        <f>VLOOKUP(CONCATENATE($F1214," ",$G1214),AllocFactorMatrix,(Y$4+1),FALSE)*$E1220</f>
        <v>0</v>
      </c>
      <c r="Z1214" s="22">
        <f t="shared" si="608"/>
        <v>0</v>
      </c>
      <c r="AA1214" s="22">
        <f>VLOOKUP(CONCATENATE($F1214," ",$G1214),AllocFactorMatrix,(AA$4+1),FALSE)*$E1220</f>
        <v>0</v>
      </c>
      <c r="AB1214" s="22">
        <f>VLOOKUP(CONCATENATE($F1214," ",$G1214),AllocFactorMatrix,(AB$4+1),FALSE)*$E1220</f>
        <v>0</v>
      </c>
      <c r="AC1214" s="22">
        <f>VLOOKUP(CONCATENATE($F1214," ",$G1214),AllocFactorMatrix,(AC$4+1),FALSE)*$E1220</f>
        <v>0</v>
      </c>
    </row>
    <row r="1215" spans="4:29" hidden="1" outlineLevel="1">
      <c r="F1215" s="42" t="str">
        <f>F1220</f>
        <v>PROD_DEMAND</v>
      </c>
      <c r="G1215" s="17" t="str">
        <f>$G$10</f>
        <v>SUBTRAN</v>
      </c>
      <c r="H1215" s="21">
        <f t="shared" si="599"/>
        <v>0</v>
      </c>
      <c r="I1215" s="22">
        <f>VLOOKUP(CONCATENATE($F1215," ",$G1215),AllocFactorMatrix,(I$4+1),FALSE)*$E1220</f>
        <v>0</v>
      </c>
      <c r="J1215" s="22">
        <f>VLOOKUP(CONCATENATE($F1215," ",$G1215),AllocFactorMatrix,(J$4+1),FALSE)*$E1220</f>
        <v>0</v>
      </c>
      <c r="K1215" s="22">
        <f>VLOOKUP(CONCATENATE($F1215," ",$G1215),AllocFactorMatrix,(K$4+1),FALSE)*$E1220</f>
        <v>0</v>
      </c>
      <c r="L1215" s="22">
        <f>VLOOKUP(CONCATENATE($F1215," ",$G1215),AllocFactorMatrix,(L$4+1),FALSE)*$E1220</f>
        <v>0</v>
      </c>
      <c r="M1215" s="22">
        <f t="shared" si="600"/>
        <v>0</v>
      </c>
      <c r="N1215" s="22">
        <f>VLOOKUP(CONCATENATE($F1215," ",$G1215),AllocFactorMatrix,(N$4+1),FALSE)*$E1220</f>
        <v>0</v>
      </c>
      <c r="O1215" s="22">
        <f>VLOOKUP(CONCATENATE($F1215," ",$G1215),AllocFactorMatrix,(O$4+1),FALSE)*$E1220</f>
        <v>0</v>
      </c>
      <c r="P1215" s="22">
        <f>VLOOKUP(CONCATENATE($F1215," ",$G1215),AllocFactorMatrix,(P$4+1),FALSE)*$E1220</f>
        <v>0</v>
      </c>
      <c r="Q1215" s="22">
        <f>VLOOKUP(CONCATENATE($F1215," ",$G1215),AllocFactorMatrix,(Q$4+1),FALSE)*$E1220</f>
        <v>0</v>
      </c>
      <c r="R1215" s="22">
        <f t="shared" si="601"/>
        <v>0</v>
      </c>
      <c r="S1215" s="22">
        <f>VLOOKUP(CONCATENATE($F1215," ",$G1215),AllocFactorMatrix,(S$4+1),FALSE)*$E1220</f>
        <v>0</v>
      </c>
      <c r="T1215" s="22">
        <f>VLOOKUP(CONCATENATE($F1215," ",$G1215),AllocFactorMatrix,(T$4+1),FALSE)*$E1220</f>
        <v>0</v>
      </c>
      <c r="U1215" s="22">
        <f>VLOOKUP(CONCATENATE($F1215," ",$G1215),AllocFactorMatrix,(U$4+1),FALSE)*$E1220</f>
        <v>0</v>
      </c>
      <c r="V1215" s="22">
        <f>VLOOKUP(CONCATENATE($F1215," ",$G1215),AllocFactorMatrix,(V$4+1),FALSE)*$E1220</f>
        <v>0</v>
      </c>
      <c r="W1215" s="22">
        <f t="shared" si="609"/>
        <v>0</v>
      </c>
      <c r="X1215" s="22">
        <f>VLOOKUP(CONCATENATE($F1215," ",$G1215),AllocFactorMatrix,(X$4+1),FALSE)*$E1220</f>
        <v>0</v>
      </c>
      <c r="Y1215" s="22">
        <f>VLOOKUP(CONCATENATE($F1215," ",$G1215),AllocFactorMatrix,(Y$4+1),FALSE)*$E1220</f>
        <v>0</v>
      </c>
      <c r="Z1215" s="22">
        <f t="shared" si="608"/>
        <v>0</v>
      </c>
      <c r="AA1215" s="22">
        <f>VLOOKUP(CONCATENATE($F1215," ",$G1215),AllocFactorMatrix,(AA$4+1),FALSE)*$E1220</f>
        <v>0</v>
      </c>
      <c r="AB1215" s="22">
        <f>VLOOKUP(CONCATENATE($F1215," ",$G1215),AllocFactorMatrix,(AB$4+1),FALSE)*$E1220</f>
        <v>0</v>
      </c>
      <c r="AC1215" s="22">
        <f>VLOOKUP(CONCATENATE($F1215," ",$G1215),AllocFactorMatrix,(AC$4+1),FALSE)*$E1220</f>
        <v>0</v>
      </c>
    </row>
    <row r="1216" spans="4:29" hidden="1" outlineLevel="1">
      <c r="F1216" s="42" t="str">
        <f>F1220</f>
        <v>PROD_DEMAND</v>
      </c>
      <c r="G1216" s="17" t="str">
        <f>$G$11</f>
        <v>DISTPRI</v>
      </c>
      <c r="H1216" s="21">
        <f t="shared" si="599"/>
        <v>0</v>
      </c>
      <c r="I1216" s="22">
        <f>VLOOKUP(CONCATENATE($F1216," ",$G1216),AllocFactorMatrix,(I$4+1),FALSE)*$E1220</f>
        <v>0</v>
      </c>
      <c r="J1216" s="22">
        <f>VLOOKUP(CONCATENATE($F1216," ",$G1216),AllocFactorMatrix,(J$4+1),FALSE)*$E1220</f>
        <v>0</v>
      </c>
      <c r="K1216" s="22">
        <f>VLOOKUP(CONCATENATE($F1216," ",$G1216),AllocFactorMatrix,(K$4+1),FALSE)*$E1220</f>
        <v>0</v>
      </c>
      <c r="L1216" s="22">
        <f>VLOOKUP(CONCATENATE($F1216," ",$G1216),AllocFactorMatrix,(L$4+1),FALSE)*$E1220</f>
        <v>0</v>
      </c>
      <c r="M1216" s="22">
        <f t="shared" si="600"/>
        <v>0</v>
      </c>
      <c r="N1216" s="22">
        <f>VLOOKUP(CONCATENATE($F1216," ",$G1216),AllocFactorMatrix,(N$4+1),FALSE)*$E1220</f>
        <v>0</v>
      </c>
      <c r="O1216" s="22">
        <f>VLOOKUP(CONCATENATE($F1216," ",$G1216),AllocFactorMatrix,(O$4+1),FALSE)*$E1220</f>
        <v>0</v>
      </c>
      <c r="P1216" s="22">
        <f>VLOOKUP(CONCATENATE($F1216," ",$G1216),AllocFactorMatrix,(P$4+1),FALSE)*$E1220</f>
        <v>0</v>
      </c>
      <c r="Q1216" s="22">
        <f>VLOOKUP(CONCATENATE($F1216," ",$G1216),AllocFactorMatrix,(Q$4+1),FALSE)*$E1220</f>
        <v>0</v>
      </c>
      <c r="R1216" s="22">
        <f t="shared" si="601"/>
        <v>0</v>
      </c>
      <c r="S1216" s="22">
        <f>VLOOKUP(CONCATENATE($F1216," ",$G1216),AllocFactorMatrix,(S$4+1),FALSE)*$E1220</f>
        <v>0</v>
      </c>
      <c r="T1216" s="22">
        <f>VLOOKUP(CONCATENATE($F1216," ",$G1216),AllocFactorMatrix,(T$4+1),FALSE)*$E1220</f>
        <v>0</v>
      </c>
      <c r="U1216" s="22">
        <f>VLOOKUP(CONCATENATE($F1216," ",$G1216),AllocFactorMatrix,(U$4+1),FALSE)*$E1220</f>
        <v>0</v>
      </c>
      <c r="V1216" s="22">
        <f>VLOOKUP(CONCATENATE($F1216," ",$G1216),AllocFactorMatrix,(V$4+1),FALSE)*$E1220</f>
        <v>0</v>
      </c>
      <c r="W1216" s="22">
        <f t="shared" si="609"/>
        <v>0</v>
      </c>
      <c r="X1216" s="22">
        <f>VLOOKUP(CONCATENATE($F1216," ",$G1216),AllocFactorMatrix,(X$4+1),FALSE)*$E1220</f>
        <v>0</v>
      </c>
      <c r="Y1216" s="22">
        <f>VLOOKUP(CONCATENATE($F1216," ",$G1216),AllocFactorMatrix,(Y$4+1),FALSE)*$E1220</f>
        <v>0</v>
      </c>
      <c r="Z1216" s="22">
        <f t="shared" si="608"/>
        <v>0</v>
      </c>
      <c r="AA1216" s="22">
        <f>VLOOKUP(CONCATENATE($F1216," ",$G1216),AllocFactorMatrix,(AA$4+1),FALSE)*$E1220</f>
        <v>0</v>
      </c>
      <c r="AB1216" s="22">
        <f>VLOOKUP(CONCATENATE($F1216," ",$G1216),AllocFactorMatrix,(AB$4+1),FALSE)*$E1220</f>
        <v>0</v>
      </c>
      <c r="AC1216" s="22">
        <f>VLOOKUP(CONCATENATE($F1216," ",$G1216),AllocFactorMatrix,(AC$4+1),FALSE)*$E1220</f>
        <v>0</v>
      </c>
    </row>
    <row r="1217" spans="4:29" hidden="1" outlineLevel="1">
      <c r="F1217" s="42" t="str">
        <f>F1220</f>
        <v>PROD_DEMAND</v>
      </c>
      <c r="G1217" s="17" t="str">
        <f>$G$12</f>
        <v>DISTSEC</v>
      </c>
      <c r="H1217" s="21">
        <f t="shared" si="599"/>
        <v>0</v>
      </c>
      <c r="I1217" s="22">
        <f>VLOOKUP(CONCATENATE($F1217," ",$G1217),AllocFactorMatrix,(I$4+1),FALSE)*$E1220</f>
        <v>0</v>
      </c>
      <c r="J1217" s="22">
        <f>VLOOKUP(CONCATENATE($F1217," ",$G1217),AllocFactorMatrix,(J$4+1),FALSE)*$E1220</f>
        <v>0</v>
      </c>
      <c r="K1217" s="22">
        <f>VLOOKUP(CONCATENATE($F1217," ",$G1217),AllocFactorMatrix,(K$4+1),FALSE)*$E1220</f>
        <v>0</v>
      </c>
      <c r="L1217" s="22">
        <f>VLOOKUP(CONCATENATE($F1217," ",$G1217),AllocFactorMatrix,(L$4+1),FALSE)*$E1220</f>
        <v>0</v>
      </c>
      <c r="M1217" s="22">
        <f t="shared" si="600"/>
        <v>0</v>
      </c>
      <c r="N1217" s="22">
        <f>VLOOKUP(CONCATENATE($F1217," ",$G1217),AllocFactorMatrix,(N$4+1),FALSE)*$E1220</f>
        <v>0</v>
      </c>
      <c r="O1217" s="22">
        <f>VLOOKUP(CONCATENATE($F1217," ",$G1217),AllocFactorMatrix,(O$4+1),FALSE)*$E1220</f>
        <v>0</v>
      </c>
      <c r="P1217" s="22">
        <f>VLOOKUP(CONCATENATE($F1217," ",$G1217),AllocFactorMatrix,(P$4+1),FALSE)*$E1220</f>
        <v>0</v>
      </c>
      <c r="Q1217" s="22">
        <f>VLOOKUP(CONCATENATE($F1217," ",$G1217),AllocFactorMatrix,(Q$4+1),FALSE)*$E1220</f>
        <v>0</v>
      </c>
      <c r="R1217" s="22">
        <f t="shared" si="601"/>
        <v>0</v>
      </c>
      <c r="S1217" s="22">
        <f>VLOOKUP(CONCATENATE($F1217," ",$G1217),AllocFactorMatrix,(S$4+1),FALSE)*$E1220</f>
        <v>0</v>
      </c>
      <c r="T1217" s="22">
        <f>VLOOKUP(CONCATENATE($F1217," ",$G1217),AllocFactorMatrix,(T$4+1),FALSE)*$E1220</f>
        <v>0</v>
      </c>
      <c r="U1217" s="22">
        <f>VLOOKUP(CONCATENATE($F1217," ",$G1217),AllocFactorMatrix,(U$4+1),FALSE)*$E1220</f>
        <v>0</v>
      </c>
      <c r="V1217" s="22">
        <f>VLOOKUP(CONCATENATE($F1217," ",$G1217),AllocFactorMatrix,(V$4+1),FALSE)*$E1220</f>
        <v>0</v>
      </c>
      <c r="W1217" s="22">
        <f t="shared" si="609"/>
        <v>0</v>
      </c>
      <c r="X1217" s="22">
        <f>VLOOKUP(CONCATENATE($F1217," ",$G1217),AllocFactorMatrix,(X$4+1),FALSE)*$E1220</f>
        <v>0</v>
      </c>
      <c r="Y1217" s="22">
        <f>VLOOKUP(CONCATENATE($F1217," ",$G1217),AllocFactorMatrix,(Y$4+1),FALSE)*$E1220</f>
        <v>0</v>
      </c>
      <c r="Z1217" s="22">
        <f t="shared" si="608"/>
        <v>0</v>
      </c>
      <c r="AA1217" s="22">
        <f>VLOOKUP(CONCATENATE($F1217," ",$G1217),AllocFactorMatrix,(AA$4+1),FALSE)*$E1220</f>
        <v>0</v>
      </c>
      <c r="AB1217" s="22">
        <f>VLOOKUP(CONCATENATE($F1217," ",$G1217),AllocFactorMatrix,(AB$4+1),FALSE)*$E1220</f>
        <v>0</v>
      </c>
      <c r="AC1217" s="22">
        <f>VLOOKUP(CONCATENATE($F1217," ",$G1217),AllocFactorMatrix,(AC$4+1),FALSE)*$E1220</f>
        <v>0</v>
      </c>
    </row>
    <row r="1218" spans="4:29" hidden="1" outlineLevel="1">
      <c r="F1218" s="42" t="str">
        <f>F1220</f>
        <v>PROD_DEMAND</v>
      </c>
      <c r="G1218" s="17" t="str">
        <f>$G$13</f>
        <v>ENERGY</v>
      </c>
      <c r="H1218" s="21">
        <f t="shared" si="599"/>
        <v>0</v>
      </c>
      <c r="I1218" s="22">
        <f>VLOOKUP(CONCATENATE($F1218," ",$G1218),AllocFactorMatrix,(I$4+1),FALSE)*$E1220</f>
        <v>0</v>
      </c>
      <c r="J1218" s="22">
        <f>VLOOKUP(CONCATENATE($F1218," ",$G1218),AllocFactorMatrix,(J$4+1),FALSE)*$E1220</f>
        <v>0</v>
      </c>
      <c r="K1218" s="22">
        <f>VLOOKUP(CONCATENATE($F1218," ",$G1218),AllocFactorMatrix,(K$4+1),FALSE)*$E1220</f>
        <v>0</v>
      </c>
      <c r="L1218" s="22">
        <f>VLOOKUP(CONCATENATE($F1218," ",$G1218),AllocFactorMatrix,(L$4+1),FALSE)*$E1220</f>
        <v>0</v>
      </c>
      <c r="M1218" s="22">
        <f t="shared" si="600"/>
        <v>0</v>
      </c>
      <c r="N1218" s="22">
        <f>VLOOKUP(CONCATENATE($F1218," ",$G1218),AllocFactorMatrix,(N$4+1),FALSE)*$E1220</f>
        <v>0</v>
      </c>
      <c r="O1218" s="22">
        <f>VLOOKUP(CONCATENATE($F1218," ",$G1218),AllocFactorMatrix,(O$4+1),FALSE)*$E1220</f>
        <v>0</v>
      </c>
      <c r="P1218" s="22">
        <f>VLOOKUP(CONCATENATE($F1218," ",$G1218),AllocFactorMatrix,(P$4+1),FALSE)*$E1220</f>
        <v>0</v>
      </c>
      <c r="Q1218" s="22">
        <f>VLOOKUP(CONCATENATE($F1218," ",$G1218),AllocFactorMatrix,(Q$4+1),FALSE)*$E1220</f>
        <v>0</v>
      </c>
      <c r="R1218" s="22">
        <f t="shared" si="601"/>
        <v>0</v>
      </c>
      <c r="S1218" s="22">
        <f>VLOOKUP(CONCATENATE($F1218," ",$G1218),AllocFactorMatrix,(S$4+1),FALSE)*$E1220</f>
        <v>0</v>
      </c>
      <c r="T1218" s="22">
        <f>VLOOKUP(CONCATENATE($F1218," ",$G1218),AllocFactorMatrix,(T$4+1),FALSE)*$E1220</f>
        <v>0</v>
      </c>
      <c r="U1218" s="22">
        <f>VLOOKUP(CONCATENATE($F1218," ",$G1218),AllocFactorMatrix,(U$4+1),FALSE)*$E1220</f>
        <v>0</v>
      </c>
      <c r="V1218" s="22">
        <f>VLOOKUP(CONCATENATE($F1218," ",$G1218),AllocFactorMatrix,(V$4+1),FALSE)*$E1220</f>
        <v>0</v>
      </c>
      <c r="W1218" s="22">
        <f t="shared" si="609"/>
        <v>0</v>
      </c>
      <c r="X1218" s="22">
        <f>VLOOKUP(CONCATENATE($F1218," ",$G1218),AllocFactorMatrix,(X$4+1),FALSE)*$E1220</f>
        <v>0</v>
      </c>
      <c r="Y1218" s="22">
        <f>VLOOKUP(CONCATENATE($F1218," ",$G1218),AllocFactorMatrix,(Y$4+1),FALSE)*$E1220</f>
        <v>0</v>
      </c>
      <c r="Z1218" s="22">
        <f t="shared" si="608"/>
        <v>0</v>
      </c>
      <c r="AA1218" s="22">
        <f>VLOOKUP(CONCATENATE($F1218," ",$G1218),AllocFactorMatrix,(AA$4+1),FALSE)*$E1220</f>
        <v>0</v>
      </c>
      <c r="AB1218" s="22">
        <f>VLOOKUP(CONCATENATE($F1218," ",$G1218),AllocFactorMatrix,(AB$4+1),FALSE)*$E1220</f>
        <v>0</v>
      </c>
      <c r="AC1218" s="22">
        <f>VLOOKUP(CONCATENATE($F1218," ",$G1218),AllocFactorMatrix,(AC$4+1),FALSE)*$E1220</f>
        <v>0</v>
      </c>
    </row>
    <row r="1219" spans="4:29" hidden="1" outlineLevel="1">
      <c r="F1219" s="42" t="str">
        <f>F1220</f>
        <v>PROD_DEMAND</v>
      </c>
      <c r="G1219" s="17" t="str">
        <f>$G$14</f>
        <v>CUSTOMER</v>
      </c>
      <c r="H1219" s="21">
        <f t="shared" si="599"/>
        <v>0</v>
      </c>
      <c r="I1219" s="22">
        <f>VLOOKUP(CONCATENATE($F1219," ",$G1219),AllocFactorMatrix,(I$4+1),FALSE)*$E1220</f>
        <v>0</v>
      </c>
      <c r="J1219" s="22">
        <f>VLOOKUP(CONCATENATE($F1219," ",$G1219),AllocFactorMatrix,(J$4+1),FALSE)*$E1220</f>
        <v>0</v>
      </c>
      <c r="K1219" s="22">
        <f>VLOOKUP(CONCATENATE($F1219," ",$G1219),AllocFactorMatrix,(K$4+1),FALSE)*$E1220</f>
        <v>0</v>
      </c>
      <c r="L1219" s="22">
        <f>VLOOKUP(CONCATENATE($F1219," ",$G1219),AllocFactorMatrix,(L$4+1),FALSE)*$E1220</f>
        <v>0</v>
      </c>
      <c r="M1219" s="22">
        <f t="shared" si="600"/>
        <v>0</v>
      </c>
      <c r="N1219" s="22">
        <f>VLOOKUP(CONCATENATE($F1219," ",$G1219),AllocFactorMatrix,(N$4+1),FALSE)*$E1220</f>
        <v>0</v>
      </c>
      <c r="O1219" s="22">
        <f>VLOOKUP(CONCATENATE($F1219," ",$G1219),AllocFactorMatrix,(O$4+1),FALSE)*$E1220</f>
        <v>0</v>
      </c>
      <c r="P1219" s="22">
        <f>VLOOKUP(CONCATENATE($F1219," ",$G1219),AllocFactorMatrix,(P$4+1),FALSE)*$E1220</f>
        <v>0</v>
      </c>
      <c r="Q1219" s="22">
        <f>VLOOKUP(CONCATENATE($F1219," ",$G1219),AllocFactorMatrix,(Q$4+1),FALSE)*$E1220</f>
        <v>0</v>
      </c>
      <c r="R1219" s="22">
        <f t="shared" si="601"/>
        <v>0</v>
      </c>
      <c r="S1219" s="22">
        <f>VLOOKUP(CONCATENATE($F1219," ",$G1219),AllocFactorMatrix,(S$4+1),FALSE)*$E1220</f>
        <v>0</v>
      </c>
      <c r="T1219" s="22">
        <f>VLOOKUP(CONCATENATE($F1219," ",$G1219),AllocFactorMatrix,(T$4+1),FALSE)*$E1220</f>
        <v>0</v>
      </c>
      <c r="U1219" s="22">
        <f>VLOOKUP(CONCATENATE($F1219," ",$G1219),AllocFactorMatrix,(U$4+1),FALSE)*$E1220</f>
        <v>0</v>
      </c>
      <c r="V1219" s="22">
        <f>VLOOKUP(CONCATENATE($F1219," ",$G1219),AllocFactorMatrix,(V$4+1),FALSE)*$E1220</f>
        <v>0</v>
      </c>
      <c r="W1219" s="22">
        <f t="shared" si="609"/>
        <v>0</v>
      </c>
      <c r="X1219" s="22">
        <f>VLOOKUP(CONCATENATE($F1219," ",$G1219),AllocFactorMatrix,(X$4+1),FALSE)*$E1220</f>
        <v>0</v>
      </c>
      <c r="Y1219" s="22">
        <f>VLOOKUP(CONCATENATE($F1219," ",$G1219),AllocFactorMatrix,(Y$4+1),FALSE)*$E1220</f>
        <v>0</v>
      </c>
      <c r="Z1219" s="22">
        <f t="shared" si="608"/>
        <v>0</v>
      </c>
      <c r="AA1219" s="22">
        <f>VLOOKUP(CONCATENATE($F1219," ",$G1219),AllocFactorMatrix,(AA$4+1),FALSE)*$E1220</f>
        <v>0</v>
      </c>
      <c r="AB1219" s="22">
        <f>VLOOKUP(CONCATENATE($F1219," ",$G1219),AllocFactorMatrix,(AB$4+1),FALSE)*$E1220</f>
        <v>0</v>
      </c>
      <c r="AC1219" s="22">
        <f>VLOOKUP(CONCATENATE($F1219," ",$G1219),AllocFactorMatrix,(AC$4+1),FALSE)*$E1220</f>
        <v>0</v>
      </c>
    </row>
    <row r="1220" spans="4:29" collapsed="1">
      <c r="D1220" s="17" t="s">
        <v>464</v>
      </c>
      <c r="E1220" s="19">
        <v>2099968</v>
      </c>
      <c r="F1220" s="42" t="s">
        <v>29</v>
      </c>
      <c r="G1220" s="17" t="str">
        <f>$G$15</f>
        <v>TOTAL</v>
      </c>
      <c r="H1220" s="21">
        <f t="shared" si="599"/>
        <v>2099968.0000000005</v>
      </c>
      <c r="I1220" s="22">
        <f>VLOOKUP(CONCATENATE($F1220," ",$G1220),AllocFactorMatrix,(I$4+1),FALSE)*$E1220</f>
        <v>1041182.1317215994</v>
      </c>
      <c r="J1220" s="22">
        <f>VLOOKUP(CONCATENATE($F1220," ",$G1220),AllocFactorMatrix,(J$4+1),FALSE)*$E1220</f>
        <v>260366.19935428764</v>
      </c>
      <c r="K1220" s="22">
        <f>VLOOKUP(CONCATENATE($F1220," ",$G1220),AllocFactorMatrix,(K$4+1),FALSE)*$E1220</f>
        <v>3299.8389773057047</v>
      </c>
      <c r="L1220" s="22">
        <f>VLOOKUP(CONCATENATE($F1220," ",$G1220),AllocFactorMatrix,(L$4+1),FALSE)*$E1220</f>
        <v>165.15366074174059</v>
      </c>
      <c r="M1220" s="22">
        <f t="shared" si="600"/>
        <v>263831.19199233508</v>
      </c>
      <c r="N1220" s="22">
        <f>VLOOKUP(CONCATENATE($F1220," ",$G1220),AllocFactorMatrix,(N$4+1),FALSE)*$E1220</f>
        <v>116812.70483075081</v>
      </c>
      <c r="O1220" s="22">
        <f>VLOOKUP(CONCATENATE($F1220," ",$G1220),AllocFactorMatrix,(O$4+1),FALSE)*$E1220</f>
        <v>32015.657140136605</v>
      </c>
      <c r="P1220" s="22">
        <f>VLOOKUP(CONCATENATE($F1220," ",$G1220),AllocFactorMatrix,(P$4+1),FALSE)*$E1220</f>
        <v>5094.6773674946862</v>
      </c>
      <c r="Q1220" s="22">
        <f>VLOOKUP(CONCATENATE($F1220," ",$G1220),AllocFactorMatrix,(Q$4+1),FALSE)*$E1220</f>
        <v>0</v>
      </c>
      <c r="R1220" s="22">
        <f t="shared" si="601"/>
        <v>153923.03933838208</v>
      </c>
      <c r="S1220" s="22">
        <f>VLOOKUP(CONCATENATE($F1220," ",$G1220),AllocFactorMatrix,(S$4+1),FALSE)*$E1220</f>
        <v>5049.5144043601495</v>
      </c>
      <c r="T1220" s="22">
        <f>VLOOKUP(CONCATENATE($F1220," ",$G1220),AllocFactorMatrix,(T$4+1),FALSE)*$E1220</f>
        <v>91892.54866735985</v>
      </c>
      <c r="U1220" s="22">
        <f>VLOOKUP(CONCATENATE($F1220," ",$G1220),AllocFactorMatrix,(U$4+1),FALSE)*$E1220</f>
        <v>447750.29155868542</v>
      </c>
      <c r="V1220" s="22">
        <f>VLOOKUP(CONCATENATE($F1220," ",$G1220),AllocFactorMatrix,(V$4+1),FALSE)*$E1220</f>
        <v>57052.53998664004</v>
      </c>
      <c r="W1220" s="22">
        <f t="shared" si="609"/>
        <v>601744.89461704553</v>
      </c>
      <c r="X1220" s="22">
        <f>VLOOKUP(CONCATENATE($F1220," ",$G1220),AllocFactorMatrix,(X$4+1),FALSE)*$E1220</f>
        <v>32670.023211767453</v>
      </c>
      <c r="Y1220" s="22">
        <f>VLOOKUP(CONCATENATE($F1220," ",$G1220),AllocFactorMatrix,(Y$4+1),FALSE)*$E1220</f>
        <v>614.11771912522772</v>
      </c>
      <c r="Z1220" s="22">
        <f t="shared" si="608"/>
        <v>33284.140930892681</v>
      </c>
      <c r="AA1220" s="22">
        <f>VLOOKUP(CONCATENATE($F1220," ",$G1220),AllocFactorMatrix,(AA$4+1),FALSE)*$E1220</f>
        <v>475.10487049821654</v>
      </c>
      <c r="AB1220" s="22">
        <f>VLOOKUP(CONCATENATE($F1220," ",$G1220),AllocFactorMatrix,(AB$4+1),FALSE)*$E1220</f>
        <v>4464.705043250674</v>
      </c>
      <c r="AC1220" s="22">
        <f>VLOOKUP(CONCATENATE($F1220," ",$G1220),AllocFactorMatrix,(AC$4+1),FALSE)*$E1220</f>
        <v>1062.7914859967991</v>
      </c>
    </row>
    <row r="1221" spans="4:29" hidden="1" outlineLevel="1">
      <c r="F1221" s="42" t="str">
        <f>F1228</f>
        <v>PROD_ENERGY</v>
      </c>
      <c r="G1221" s="17" t="str">
        <f>$G$8</f>
        <v>PRODUCTION</v>
      </c>
      <c r="H1221" s="21">
        <f t="shared" ref="H1221:H1252" si="610">SUBTOTAL(9,I1221:AC1221)</f>
        <v>0</v>
      </c>
      <c r="I1221" s="22">
        <f>VLOOKUP(CONCATENATE($F1221," ",$G1221),AllocFactorMatrix,(I$4+1),FALSE)*$E1228</f>
        <v>0</v>
      </c>
      <c r="J1221" s="22">
        <f>VLOOKUP(CONCATENATE($F1221," ",$G1221),AllocFactorMatrix,(J$4+1),FALSE)*$E1228</f>
        <v>0</v>
      </c>
      <c r="K1221" s="22">
        <f>VLOOKUP(CONCATENATE($F1221," ",$G1221),AllocFactorMatrix,(K$4+1),FALSE)*$E1228</f>
        <v>0</v>
      </c>
      <c r="L1221" s="22">
        <f>VLOOKUP(CONCATENATE($F1221," ",$G1221),AllocFactorMatrix,(L$4+1),FALSE)*$E1228</f>
        <v>0</v>
      </c>
      <c r="M1221" s="22">
        <f t="shared" ref="M1221:M1236" si="611">SUBTOTAL(9,J1221:L1221)</f>
        <v>0</v>
      </c>
      <c r="N1221" s="22">
        <f>VLOOKUP(CONCATENATE($F1221," ",$G1221),AllocFactorMatrix,(N$4+1),FALSE)*$E1228</f>
        <v>0</v>
      </c>
      <c r="O1221" s="22">
        <f>VLOOKUP(CONCATENATE($F1221," ",$G1221),AllocFactorMatrix,(O$4+1),FALSE)*$E1228</f>
        <v>0</v>
      </c>
      <c r="P1221" s="22">
        <f>VLOOKUP(CONCATENATE($F1221," ",$G1221),AllocFactorMatrix,(P$4+1),FALSE)*$E1228</f>
        <v>0</v>
      </c>
      <c r="Q1221" s="22">
        <f>VLOOKUP(CONCATENATE($F1221," ",$G1221),AllocFactorMatrix,(Q$4+1),FALSE)*$E1228</f>
        <v>0</v>
      </c>
      <c r="R1221" s="22">
        <f t="shared" ref="R1221:R1236" si="612">SUBTOTAL(9,N1221:Q1221)</f>
        <v>0</v>
      </c>
      <c r="S1221" s="22">
        <f>VLOOKUP(CONCATENATE($F1221," ",$G1221),AllocFactorMatrix,(S$4+1),FALSE)*$E1228</f>
        <v>0</v>
      </c>
      <c r="T1221" s="22">
        <f>VLOOKUP(CONCATENATE($F1221," ",$G1221),AllocFactorMatrix,(T$4+1),FALSE)*$E1228</f>
        <v>0</v>
      </c>
      <c r="U1221" s="22">
        <f>VLOOKUP(CONCATENATE($F1221," ",$G1221),AllocFactorMatrix,(U$4+1),FALSE)*$E1228</f>
        <v>0</v>
      </c>
      <c r="V1221" s="22">
        <f>VLOOKUP(CONCATENATE($F1221," ",$G1221),AllocFactorMatrix,(V$4+1),FALSE)*$E1228</f>
        <v>0</v>
      </c>
      <c r="W1221" s="22">
        <f>SUBTOTAL(9,S1221:V1221)</f>
        <v>0</v>
      </c>
      <c r="X1221" s="22">
        <f>VLOOKUP(CONCATENATE($F1221," ",$G1221),AllocFactorMatrix,(X$4+1),FALSE)*$E1228</f>
        <v>0</v>
      </c>
      <c r="Y1221" s="22">
        <f>VLOOKUP(CONCATENATE($F1221," ",$G1221),AllocFactorMatrix,(Y$4+1),FALSE)*$E1228</f>
        <v>0</v>
      </c>
      <c r="Z1221" s="22">
        <f t="shared" si="602"/>
        <v>0</v>
      </c>
      <c r="AA1221" s="22">
        <f>VLOOKUP(CONCATENATE($F1221," ",$G1221),AllocFactorMatrix,(AA$4+1),FALSE)*$E1228</f>
        <v>0</v>
      </c>
      <c r="AB1221" s="22">
        <f>VLOOKUP(CONCATENATE($F1221," ",$G1221),AllocFactorMatrix,(AB$4+1),FALSE)*$E1228</f>
        <v>0</v>
      </c>
      <c r="AC1221" s="22">
        <f>VLOOKUP(CONCATENATE($F1221," ",$G1221),AllocFactorMatrix,(AC$4+1),FALSE)*$E1228</f>
        <v>0</v>
      </c>
    </row>
    <row r="1222" spans="4:29" hidden="1" outlineLevel="1">
      <c r="F1222" s="42" t="str">
        <f>F1228</f>
        <v>PROD_ENERGY</v>
      </c>
      <c r="G1222" s="17" t="str">
        <f>$G$9</f>
        <v>BULKTRAN</v>
      </c>
      <c r="H1222" s="21">
        <f t="shared" si="610"/>
        <v>0</v>
      </c>
      <c r="I1222" s="22">
        <f>VLOOKUP(CONCATENATE($F1222," ",$G1222),AllocFactorMatrix,(I$4+1),FALSE)*$E1228</f>
        <v>0</v>
      </c>
      <c r="J1222" s="22">
        <f>VLOOKUP(CONCATENATE($F1222," ",$G1222),AllocFactorMatrix,(J$4+1),FALSE)*$E1228</f>
        <v>0</v>
      </c>
      <c r="K1222" s="22">
        <f>VLOOKUP(CONCATENATE($F1222," ",$G1222),AllocFactorMatrix,(K$4+1),FALSE)*$E1228</f>
        <v>0</v>
      </c>
      <c r="L1222" s="22">
        <f>VLOOKUP(CONCATENATE($F1222," ",$G1222),AllocFactorMatrix,(L$4+1),FALSE)*$E1228</f>
        <v>0</v>
      </c>
      <c r="M1222" s="22">
        <f t="shared" si="611"/>
        <v>0</v>
      </c>
      <c r="N1222" s="22">
        <f>VLOOKUP(CONCATENATE($F1222," ",$G1222),AllocFactorMatrix,(N$4+1),FALSE)*$E1228</f>
        <v>0</v>
      </c>
      <c r="O1222" s="22">
        <f>VLOOKUP(CONCATENATE($F1222," ",$G1222),AllocFactorMatrix,(O$4+1),FALSE)*$E1228</f>
        <v>0</v>
      </c>
      <c r="P1222" s="22">
        <f>VLOOKUP(CONCATENATE($F1222," ",$G1222),AllocFactorMatrix,(P$4+1),FALSE)*$E1228</f>
        <v>0</v>
      </c>
      <c r="Q1222" s="22">
        <f>VLOOKUP(CONCATENATE($F1222," ",$G1222),AllocFactorMatrix,(Q$4+1),FALSE)*$E1228</f>
        <v>0</v>
      </c>
      <c r="R1222" s="22">
        <f t="shared" si="612"/>
        <v>0</v>
      </c>
      <c r="S1222" s="22">
        <f>VLOOKUP(CONCATENATE($F1222," ",$G1222),AllocFactorMatrix,(S$4+1),FALSE)*$E1228</f>
        <v>0</v>
      </c>
      <c r="T1222" s="22">
        <f>VLOOKUP(CONCATENATE($F1222," ",$G1222),AllocFactorMatrix,(T$4+1),FALSE)*$E1228</f>
        <v>0</v>
      </c>
      <c r="U1222" s="22">
        <f>VLOOKUP(CONCATENATE($F1222," ",$G1222),AllocFactorMatrix,(U$4+1),FALSE)*$E1228</f>
        <v>0</v>
      </c>
      <c r="V1222" s="22">
        <f>VLOOKUP(CONCATENATE($F1222," ",$G1222),AllocFactorMatrix,(V$4+1),FALSE)*$E1228</f>
        <v>0</v>
      </c>
      <c r="W1222" s="22">
        <f t="shared" ref="W1222:W1228" si="613">SUBTOTAL(9,S1222:V1222)</f>
        <v>0</v>
      </c>
      <c r="X1222" s="22">
        <f>VLOOKUP(CONCATENATE($F1222," ",$G1222),AllocFactorMatrix,(X$4+1),FALSE)*$E1228</f>
        <v>0</v>
      </c>
      <c r="Y1222" s="22">
        <f>VLOOKUP(CONCATENATE($F1222," ",$G1222),AllocFactorMatrix,(Y$4+1),FALSE)*$E1228</f>
        <v>0</v>
      </c>
      <c r="Z1222" s="22">
        <f t="shared" si="602"/>
        <v>0</v>
      </c>
      <c r="AA1222" s="22">
        <f>VLOOKUP(CONCATENATE($F1222," ",$G1222),AllocFactorMatrix,(AA$4+1),FALSE)*$E1228</f>
        <v>0</v>
      </c>
      <c r="AB1222" s="22">
        <f>VLOOKUP(CONCATENATE($F1222," ",$G1222),AllocFactorMatrix,(AB$4+1),FALSE)*$E1228</f>
        <v>0</v>
      </c>
      <c r="AC1222" s="22">
        <f>VLOOKUP(CONCATENATE($F1222," ",$G1222),AllocFactorMatrix,(AC$4+1),FALSE)*$E1228</f>
        <v>0</v>
      </c>
    </row>
    <row r="1223" spans="4:29" hidden="1" outlineLevel="1">
      <c r="F1223" s="42" t="str">
        <f>F1228</f>
        <v>PROD_ENERGY</v>
      </c>
      <c r="G1223" s="17" t="str">
        <f>$G$10</f>
        <v>SUBTRAN</v>
      </c>
      <c r="H1223" s="21">
        <f t="shared" si="610"/>
        <v>0</v>
      </c>
      <c r="I1223" s="22">
        <f>VLOOKUP(CONCATENATE($F1223," ",$G1223),AllocFactorMatrix,(I$4+1),FALSE)*$E1228</f>
        <v>0</v>
      </c>
      <c r="J1223" s="22">
        <f>VLOOKUP(CONCATENATE($F1223," ",$G1223),AllocFactorMatrix,(J$4+1),FALSE)*$E1228</f>
        <v>0</v>
      </c>
      <c r="K1223" s="22">
        <f>VLOOKUP(CONCATENATE($F1223," ",$G1223),AllocFactorMatrix,(K$4+1),FALSE)*$E1228</f>
        <v>0</v>
      </c>
      <c r="L1223" s="22">
        <f>VLOOKUP(CONCATENATE($F1223," ",$G1223),AllocFactorMatrix,(L$4+1),FALSE)*$E1228</f>
        <v>0</v>
      </c>
      <c r="M1223" s="22">
        <f t="shared" si="611"/>
        <v>0</v>
      </c>
      <c r="N1223" s="22">
        <f>VLOOKUP(CONCATENATE($F1223," ",$G1223),AllocFactorMatrix,(N$4+1),FALSE)*$E1228</f>
        <v>0</v>
      </c>
      <c r="O1223" s="22">
        <f>VLOOKUP(CONCATENATE($F1223," ",$G1223),AllocFactorMatrix,(O$4+1),FALSE)*$E1228</f>
        <v>0</v>
      </c>
      <c r="P1223" s="22">
        <f>VLOOKUP(CONCATENATE($F1223," ",$G1223),AllocFactorMatrix,(P$4+1),FALSE)*$E1228</f>
        <v>0</v>
      </c>
      <c r="Q1223" s="22">
        <f>VLOOKUP(CONCATENATE($F1223," ",$G1223),AllocFactorMatrix,(Q$4+1),FALSE)*$E1228</f>
        <v>0</v>
      </c>
      <c r="R1223" s="22">
        <f t="shared" si="612"/>
        <v>0</v>
      </c>
      <c r="S1223" s="22">
        <f>VLOOKUP(CONCATENATE($F1223," ",$G1223),AllocFactorMatrix,(S$4+1),FALSE)*$E1228</f>
        <v>0</v>
      </c>
      <c r="T1223" s="22">
        <f>VLOOKUP(CONCATENATE($F1223," ",$G1223),AllocFactorMatrix,(T$4+1),FALSE)*$E1228</f>
        <v>0</v>
      </c>
      <c r="U1223" s="22">
        <f>VLOOKUP(CONCATENATE($F1223," ",$G1223),AllocFactorMatrix,(U$4+1),FALSE)*$E1228</f>
        <v>0</v>
      </c>
      <c r="V1223" s="22">
        <f>VLOOKUP(CONCATENATE($F1223," ",$G1223),AllocFactorMatrix,(V$4+1),FALSE)*$E1228</f>
        <v>0</v>
      </c>
      <c r="W1223" s="22">
        <f t="shared" si="613"/>
        <v>0</v>
      </c>
      <c r="X1223" s="22">
        <f>VLOOKUP(CONCATENATE($F1223," ",$G1223),AllocFactorMatrix,(X$4+1),FALSE)*$E1228</f>
        <v>0</v>
      </c>
      <c r="Y1223" s="22">
        <f>VLOOKUP(CONCATENATE($F1223," ",$G1223),AllocFactorMatrix,(Y$4+1),FALSE)*$E1228</f>
        <v>0</v>
      </c>
      <c r="Z1223" s="22">
        <f t="shared" si="602"/>
        <v>0</v>
      </c>
      <c r="AA1223" s="22">
        <f>VLOOKUP(CONCATENATE($F1223," ",$G1223),AllocFactorMatrix,(AA$4+1),FALSE)*$E1228</f>
        <v>0</v>
      </c>
      <c r="AB1223" s="22">
        <f>VLOOKUP(CONCATENATE($F1223," ",$G1223),AllocFactorMatrix,(AB$4+1),FALSE)*$E1228</f>
        <v>0</v>
      </c>
      <c r="AC1223" s="22">
        <f>VLOOKUP(CONCATENATE($F1223," ",$G1223),AllocFactorMatrix,(AC$4+1),FALSE)*$E1228</f>
        <v>0</v>
      </c>
    </row>
    <row r="1224" spans="4:29" hidden="1" outlineLevel="1">
      <c r="F1224" s="42" t="str">
        <f>F1228</f>
        <v>PROD_ENERGY</v>
      </c>
      <c r="G1224" s="17" t="str">
        <f>$G$11</f>
        <v>DISTPRI</v>
      </c>
      <c r="H1224" s="21">
        <f t="shared" si="610"/>
        <v>0</v>
      </c>
      <c r="I1224" s="22">
        <f>VLOOKUP(CONCATENATE($F1224," ",$G1224),AllocFactorMatrix,(I$4+1),FALSE)*$E1228</f>
        <v>0</v>
      </c>
      <c r="J1224" s="22">
        <f>VLOOKUP(CONCATENATE($F1224," ",$G1224),AllocFactorMatrix,(J$4+1),FALSE)*$E1228</f>
        <v>0</v>
      </c>
      <c r="K1224" s="22">
        <f>VLOOKUP(CONCATENATE($F1224," ",$G1224),AllocFactorMatrix,(K$4+1),FALSE)*$E1228</f>
        <v>0</v>
      </c>
      <c r="L1224" s="22">
        <f>VLOOKUP(CONCATENATE($F1224," ",$G1224),AllocFactorMatrix,(L$4+1),FALSE)*$E1228</f>
        <v>0</v>
      </c>
      <c r="M1224" s="22">
        <f t="shared" si="611"/>
        <v>0</v>
      </c>
      <c r="N1224" s="22">
        <f>VLOOKUP(CONCATENATE($F1224," ",$G1224),AllocFactorMatrix,(N$4+1),FALSE)*$E1228</f>
        <v>0</v>
      </c>
      <c r="O1224" s="22">
        <f>VLOOKUP(CONCATENATE($F1224," ",$G1224),AllocFactorMatrix,(O$4+1),FALSE)*$E1228</f>
        <v>0</v>
      </c>
      <c r="P1224" s="22">
        <f>VLOOKUP(CONCATENATE($F1224," ",$G1224),AllocFactorMatrix,(P$4+1),FALSE)*$E1228</f>
        <v>0</v>
      </c>
      <c r="Q1224" s="22">
        <f>VLOOKUP(CONCATENATE($F1224," ",$G1224),AllocFactorMatrix,(Q$4+1),FALSE)*$E1228</f>
        <v>0</v>
      </c>
      <c r="R1224" s="22">
        <f t="shared" si="612"/>
        <v>0</v>
      </c>
      <c r="S1224" s="22">
        <f>VLOOKUP(CONCATENATE($F1224," ",$G1224),AllocFactorMatrix,(S$4+1),FALSE)*$E1228</f>
        <v>0</v>
      </c>
      <c r="T1224" s="22">
        <f>VLOOKUP(CONCATENATE($F1224," ",$G1224),AllocFactorMatrix,(T$4+1),FALSE)*$E1228</f>
        <v>0</v>
      </c>
      <c r="U1224" s="22">
        <f>VLOOKUP(CONCATENATE($F1224," ",$G1224),AllocFactorMatrix,(U$4+1),FALSE)*$E1228</f>
        <v>0</v>
      </c>
      <c r="V1224" s="22">
        <f>VLOOKUP(CONCATENATE($F1224," ",$G1224),AllocFactorMatrix,(V$4+1),FALSE)*$E1228</f>
        <v>0</v>
      </c>
      <c r="W1224" s="22">
        <f t="shared" si="613"/>
        <v>0</v>
      </c>
      <c r="X1224" s="22">
        <f>VLOOKUP(CONCATENATE($F1224," ",$G1224),AllocFactorMatrix,(X$4+1),FALSE)*$E1228</f>
        <v>0</v>
      </c>
      <c r="Y1224" s="22">
        <f>VLOOKUP(CONCATENATE($F1224," ",$G1224),AllocFactorMatrix,(Y$4+1),FALSE)*$E1228</f>
        <v>0</v>
      </c>
      <c r="Z1224" s="22">
        <f t="shared" si="602"/>
        <v>0</v>
      </c>
      <c r="AA1224" s="22">
        <f>VLOOKUP(CONCATENATE($F1224," ",$G1224),AllocFactorMatrix,(AA$4+1),FALSE)*$E1228</f>
        <v>0</v>
      </c>
      <c r="AB1224" s="22">
        <f>VLOOKUP(CONCATENATE($F1224," ",$G1224),AllocFactorMatrix,(AB$4+1),FALSE)*$E1228</f>
        <v>0</v>
      </c>
      <c r="AC1224" s="22">
        <f>VLOOKUP(CONCATENATE($F1224," ",$G1224),AllocFactorMatrix,(AC$4+1),FALSE)*$E1228</f>
        <v>0</v>
      </c>
    </row>
    <row r="1225" spans="4:29" hidden="1" outlineLevel="1">
      <c r="F1225" s="42" t="str">
        <f>F1228</f>
        <v>PROD_ENERGY</v>
      </c>
      <c r="G1225" s="17" t="str">
        <f>$G$12</f>
        <v>DISTSEC</v>
      </c>
      <c r="H1225" s="21">
        <f t="shared" si="610"/>
        <v>0</v>
      </c>
      <c r="I1225" s="22">
        <f>VLOOKUP(CONCATENATE($F1225," ",$G1225),AllocFactorMatrix,(I$4+1),FALSE)*$E1228</f>
        <v>0</v>
      </c>
      <c r="J1225" s="22">
        <f>VLOOKUP(CONCATENATE($F1225," ",$G1225),AllocFactorMatrix,(J$4+1),FALSE)*$E1228</f>
        <v>0</v>
      </c>
      <c r="K1225" s="22">
        <f>VLOOKUP(CONCATENATE($F1225," ",$G1225),AllocFactorMatrix,(K$4+1),FALSE)*$E1228</f>
        <v>0</v>
      </c>
      <c r="L1225" s="22">
        <f>VLOOKUP(CONCATENATE($F1225," ",$G1225),AllocFactorMatrix,(L$4+1),FALSE)*$E1228</f>
        <v>0</v>
      </c>
      <c r="M1225" s="22">
        <f t="shared" si="611"/>
        <v>0</v>
      </c>
      <c r="N1225" s="22">
        <f>VLOOKUP(CONCATENATE($F1225," ",$G1225),AllocFactorMatrix,(N$4+1),FALSE)*$E1228</f>
        <v>0</v>
      </c>
      <c r="O1225" s="22">
        <f>VLOOKUP(CONCATENATE($F1225," ",$G1225),AllocFactorMatrix,(O$4+1),FALSE)*$E1228</f>
        <v>0</v>
      </c>
      <c r="P1225" s="22">
        <f>VLOOKUP(CONCATENATE($F1225," ",$G1225),AllocFactorMatrix,(P$4+1),FALSE)*$E1228</f>
        <v>0</v>
      </c>
      <c r="Q1225" s="22">
        <f>VLOOKUP(CONCATENATE($F1225," ",$G1225),AllocFactorMatrix,(Q$4+1),FALSE)*$E1228</f>
        <v>0</v>
      </c>
      <c r="R1225" s="22">
        <f t="shared" si="612"/>
        <v>0</v>
      </c>
      <c r="S1225" s="22">
        <f>VLOOKUP(CONCATENATE($F1225," ",$G1225),AllocFactorMatrix,(S$4+1),FALSE)*$E1228</f>
        <v>0</v>
      </c>
      <c r="T1225" s="22">
        <f>VLOOKUP(CONCATENATE($F1225," ",$G1225),AllocFactorMatrix,(T$4+1),FALSE)*$E1228</f>
        <v>0</v>
      </c>
      <c r="U1225" s="22">
        <f>VLOOKUP(CONCATENATE($F1225," ",$G1225),AllocFactorMatrix,(U$4+1),FALSE)*$E1228</f>
        <v>0</v>
      </c>
      <c r="V1225" s="22">
        <f>VLOOKUP(CONCATENATE($F1225," ",$G1225),AllocFactorMatrix,(V$4+1),FALSE)*$E1228</f>
        <v>0</v>
      </c>
      <c r="W1225" s="22">
        <f t="shared" si="613"/>
        <v>0</v>
      </c>
      <c r="X1225" s="22">
        <f>VLOOKUP(CONCATENATE($F1225," ",$G1225),AllocFactorMatrix,(X$4+1),FALSE)*$E1228</f>
        <v>0</v>
      </c>
      <c r="Y1225" s="22">
        <f>VLOOKUP(CONCATENATE($F1225," ",$G1225),AllocFactorMatrix,(Y$4+1),FALSE)*$E1228</f>
        <v>0</v>
      </c>
      <c r="Z1225" s="22">
        <f t="shared" si="602"/>
        <v>0</v>
      </c>
      <c r="AA1225" s="22">
        <f>VLOOKUP(CONCATENATE($F1225," ",$G1225),AllocFactorMatrix,(AA$4+1),FALSE)*$E1228</f>
        <v>0</v>
      </c>
      <c r="AB1225" s="22">
        <f>VLOOKUP(CONCATENATE($F1225," ",$G1225),AllocFactorMatrix,(AB$4+1),FALSE)*$E1228</f>
        <v>0</v>
      </c>
      <c r="AC1225" s="22">
        <f>VLOOKUP(CONCATENATE($F1225," ",$G1225),AllocFactorMatrix,(AC$4+1),FALSE)*$E1228</f>
        <v>0</v>
      </c>
    </row>
    <row r="1226" spans="4:29" hidden="1" outlineLevel="1">
      <c r="F1226" s="42" t="str">
        <f>F1228</f>
        <v>PROD_ENERGY</v>
      </c>
      <c r="G1226" s="17" t="str">
        <f>$G$13</f>
        <v>ENERGY</v>
      </c>
      <c r="H1226" s="21">
        <f t="shared" si="610"/>
        <v>13610538.999999998</v>
      </c>
      <c r="I1226" s="22">
        <f>VLOOKUP(CONCATENATE($F1226," ",$G1226),AllocFactorMatrix,(I$4+1),FALSE)*$E1228</f>
        <v>5000765.7729081959</v>
      </c>
      <c r="J1226" s="22">
        <f>VLOOKUP(CONCATENATE($F1226," ",$G1226),AllocFactorMatrix,(J$4+1),FALSE)*$E1228</f>
        <v>1579683.9724515397</v>
      </c>
      <c r="K1226" s="22">
        <f>VLOOKUP(CONCATENATE($F1226," ",$G1226),AllocFactorMatrix,(K$4+1),FALSE)*$E1228</f>
        <v>19727.975079732241</v>
      </c>
      <c r="L1226" s="22">
        <f>VLOOKUP(CONCATENATE($F1226," ",$G1226),AllocFactorMatrix,(L$4+1),FALSE)*$E1228</f>
        <v>999.37441883515135</v>
      </c>
      <c r="M1226" s="22">
        <f t="shared" si="611"/>
        <v>1600411.3219501071</v>
      </c>
      <c r="N1226" s="22">
        <f>VLOOKUP(CONCATENATE($F1226," ",$G1226),AllocFactorMatrix,(N$4+1),FALSE)*$E1228</f>
        <v>800337.94708101253</v>
      </c>
      <c r="O1226" s="22">
        <f>VLOOKUP(CONCATENATE($F1226," ",$G1226),AllocFactorMatrix,(O$4+1),FALSE)*$E1228</f>
        <v>215910.11358813095</v>
      </c>
      <c r="P1226" s="22">
        <f>VLOOKUP(CONCATENATE($F1226," ",$G1226),AllocFactorMatrix,(P$4+1),FALSE)*$E1228</f>
        <v>33644.940465022839</v>
      </c>
      <c r="Q1226" s="22">
        <f>VLOOKUP(CONCATENATE($F1226," ",$G1226),AllocFactorMatrix,(Q$4+1),FALSE)*$E1228</f>
        <v>0</v>
      </c>
      <c r="R1226" s="22">
        <f t="shared" si="612"/>
        <v>1049893.0011341663</v>
      </c>
      <c r="S1226" s="22">
        <f>VLOOKUP(CONCATENATE($F1226," ",$G1226),AllocFactorMatrix,(S$4+1),FALSE)*$E1228</f>
        <v>40306.486591635599</v>
      </c>
      <c r="T1226" s="22">
        <f>VLOOKUP(CONCATENATE($F1226," ",$G1226),AllocFactorMatrix,(T$4+1),FALSE)*$E1228</f>
        <v>796710.30077104375</v>
      </c>
      <c r="U1226" s="22">
        <f>VLOOKUP(CONCATENATE($F1226," ",$G1226),AllocFactorMatrix,(U$4+1),FALSE)*$E1228</f>
        <v>4188390.2778087114</v>
      </c>
      <c r="V1226" s="22">
        <f>VLOOKUP(CONCATENATE($F1226," ",$G1226),AllocFactorMatrix,(V$4+1),FALSE)*$E1228</f>
        <v>585674.493860221</v>
      </c>
      <c r="W1226" s="22">
        <f t="shared" si="613"/>
        <v>5611081.5590316113</v>
      </c>
      <c r="X1226" s="22">
        <f>VLOOKUP(CONCATENATE($F1226," ",$G1226),AllocFactorMatrix,(X$4+1),FALSE)*$E1228</f>
        <v>225021.11816082287</v>
      </c>
      <c r="Y1226" s="22">
        <f>VLOOKUP(CONCATENATE($F1226," ",$G1226),AllocFactorMatrix,(Y$4+1),FALSE)*$E1228</f>
        <v>4254.9607972263429</v>
      </c>
      <c r="Z1226" s="22">
        <f t="shared" si="602"/>
        <v>229276.07895804921</v>
      </c>
      <c r="AA1226" s="22">
        <f>VLOOKUP(CONCATENATE($F1226," ",$G1226),AllocFactorMatrix,(AA$4+1),FALSE)*$E1228</f>
        <v>4244.21742354652</v>
      </c>
      <c r="AB1226" s="22">
        <f>VLOOKUP(CONCATENATE($F1226," ",$G1226),AllocFactorMatrix,(AB$4+1),FALSE)*$E1228</f>
        <v>93052.039443431844</v>
      </c>
      <c r="AC1226" s="22">
        <f>VLOOKUP(CONCATENATE($F1226," ",$G1226),AllocFactorMatrix,(AC$4+1),FALSE)*$E1228</f>
        <v>21815.009150890335</v>
      </c>
    </row>
    <row r="1227" spans="4:29" hidden="1" outlineLevel="1">
      <c r="F1227" s="42" t="str">
        <f>F1228</f>
        <v>PROD_ENERGY</v>
      </c>
      <c r="G1227" s="17" t="str">
        <f>$G$14</f>
        <v>CUSTOMER</v>
      </c>
      <c r="H1227" s="21">
        <f t="shared" si="610"/>
        <v>0</v>
      </c>
      <c r="I1227" s="22">
        <f>VLOOKUP(CONCATENATE($F1227," ",$G1227),AllocFactorMatrix,(I$4+1),FALSE)*$E1228</f>
        <v>0</v>
      </c>
      <c r="J1227" s="22">
        <f>VLOOKUP(CONCATENATE($F1227," ",$G1227),AllocFactorMatrix,(J$4+1),FALSE)*$E1228</f>
        <v>0</v>
      </c>
      <c r="K1227" s="22">
        <f>VLOOKUP(CONCATENATE($F1227," ",$G1227),AllocFactorMatrix,(K$4+1),FALSE)*$E1228</f>
        <v>0</v>
      </c>
      <c r="L1227" s="22">
        <f>VLOOKUP(CONCATENATE($F1227," ",$G1227),AllocFactorMatrix,(L$4+1),FALSE)*$E1228</f>
        <v>0</v>
      </c>
      <c r="M1227" s="22">
        <f t="shared" si="611"/>
        <v>0</v>
      </c>
      <c r="N1227" s="22">
        <f>VLOOKUP(CONCATENATE($F1227," ",$G1227),AllocFactorMatrix,(N$4+1),FALSE)*$E1228</f>
        <v>0</v>
      </c>
      <c r="O1227" s="22">
        <f>VLOOKUP(CONCATENATE($F1227," ",$G1227),AllocFactorMatrix,(O$4+1),FALSE)*$E1228</f>
        <v>0</v>
      </c>
      <c r="P1227" s="22">
        <f>VLOOKUP(CONCATENATE($F1227," ",$G1227),AllocFactorMatrix,(P$4+1),FALSE)*$E1228</f>
        <v>0</v>
      </c>
      <c r="Q1227" s="22">
        <f>VLOOKUP(CONCATENATE($F1227," ",$G1227),AllocFactorMatrix,(Q$4+1),FALSE)*$E1228</f>
        <v>0</v>
      </c>
      <c r="R1227" s="22">
        <f t="shared" si="612"/>
        <v>0</v>
      </c>
      <c r="S1227" s="22">
        <f>VLOOKUP(CONCATENATE($F1227," ",$G1227),AllocFactorMatrix,(S$4+1),FALSE)*$E1228</f>
        <v>0</v>
      </c>
      <c r="T1227" s="22">
        <f>VLOOKUP(CONCATENATE($F1227," ",$G1227),AllocFactorMatrix,(T$4+1),FALSE)*$E1228</f>
        <v>0</v>
      </c>
      <c r="U1227" s="22">
        <f>VLOOKUP(CONCATENATE($F1227," ",$G1227),AllocFactorMatrix,(U$4+1),FALSE)*$E1228</f>
        <v>0</v>
      </c>
      <c r="V1227" s="22">
        <f>VLOOKUP(CONCATENATE($F1227," ",$G1227),AllocFactorMatrix,(V$4+1),FALSE)*$E1228</f>
        <v>0</v>
      </c>
      <c r="W1227" s="22">
        <f t="shared" si="613"/>
        <v>0</v>
      </c>
      <c r="X1227" s="22">
        <f>VLOOKUP(CONCATENATE($F1227," ",$G1227),AllocFactorMatrix,(X$4+1),FALSE)*$E1228</f>
        <v>0</v>
      </c>
      <c r="Y1227" s="22">
        <f>VLOOKUP(CONCATENATE($F1227," ",$G1227),AllocFactorMatrix,(Y$4+1),FALSE)*$E1228</f>
        <v>0</v>
      </c>
      <c r="Z1227" s="22">
        <f t="shared" si="602"/>
        <v>0</v>
      </c>
      <c r="AA1227" s="22">
        <f>VLOOKUP(CONCATENATE($F1227," ",$G1227),AllocFactorMatrix,(AA$4+1),FALSE)*$E1228</f>
        <v>0</v>
      </c>
      <c r="AB1227" s="22">
        <f>VLOOKUP(CONCATENATE($F1227," ",$G1227),AllocFactorMatrix,(AB$4+1),FALSE)*$E1228</f>
        <v>0</v>
      </c>
      <c r="AC1227" s="22">
        <f>VLOOKUP(CONCATENATE($F1227," ",$G1227),AllocFactorMatrix,(AC$4+1),FALSE)*$E1228</f>
        <v>0</v>
      </c>
    </row>
    <row r="1228" spans="4:29" collapsed="1">
      <c r="D1228" s="17" t="s">
        <v>465</v>
      </c>
      <c r="E1228" s="19">
        <v>13610539</v>
      </c>
      <c r="F1228" s="42" t="s">
        <v>31</v>
      </c>
      <c r="G1228" s="17" t="str">
        <f>$G$15</f>
        <v>TOTAL</v>
      </c>
      <c r="H1228" s="21">
        <f t="shared" si="610"/>
        <v>13610538.999999998</v>
      </c>
      <c r="I1228" s="22">
        <f>VLOOKUP(CONCATENATE($F1228," ",$G1228),AllocFactorMatrix,(I$4+1),FALSE)*$E1228</f>
        <v>5000765.7729081959</v>
      </c>
      <c r="J1228" s="22">
        <f>VLOOKUP(CONCATENATE($F1228," ",$G1228),AllocFactorMatrix,(J$4+1),FALSE)*$E1228</f>
        <v>1579683.9724515397</v>
      </c>
      <c r="K1228" s="22">
        <f>VLOOKUP(CONCATENATE($F1228," ",$G1228),AllocFactorMatrix,(K$4+1),FALSE)*$E1228</f>
        <v>19727.975079732241</v>
      </c>
      <c r="L1228" s="22">
        <f>VLOOKUP(CONCATENATE($F1228," ",$G1228),AllocFactorMatrix,(L$4+1),FALSE)*$E1228</f>
        <v>999.37441883515135</v>
      </c>
      <c r="M1228" s="22">
        <f t="shared" si="611"/>
        <v>1600411.3219501071</v>
      </c>
      <c r="N1228" s="22">
        <f>VLOOKUP(CONCATENATE($F1228," ",$G1228),AllocFactorMatrix,(N$4+1),FALSE)*$E1228</f>
        <v>800337.94708101253</v>
      </c>
      <c r="O1228" s="22">
        <f>VLOOKUP(CONCATENATE($F1228," ",$G1228),AllocFactorMatrix,(O$4+1),FALSE)*$E1228</f>
        <v>215910.11358813095</v>
      </c>
      <c r="P1228" s="22">
        <f>VLOOKUP(CONCATENATE($F1228," ",$G1228),AllocFactorMatrix,(P$4+1),FALSE)*$E1228</f>
        <v>33644.940465022839</v>
      </c>
      <c r="Q1228" s="22">
        <f>VLOOKUP(CONCATENATE($F1228," ",$G1228),AllocFactorMatrix,(Q$4+1),FALSE)*$E1228</f>
        <v>0</v>
      </c>
      <c r="R1228" s="22">
        <f t="shared" si="612"/>
        <v>1049893.0011341663</v>
      </c>
      <c r="S1228" s="22">
        <f>VLOOKUP(CONCATENATE($F1228," ",$G1228),AllocFactorMatrix,(S$4+1),FALSE)*$E1228</f>
        <v>40306.486591635599</v>
      </c>
      <c r="T1228" s="22">
        <f>VLOOKUP(CONCATENATE($F1228," ",$G1228),AllocFactorMatrix,(T$4+1),FALSE)*$E1228</f>
        <v>796710.30077104375</v>
      </c>
      <c r="U1228" s="22">
        <f>VLOOKUP(CONCATENATE($F1228," ",$G1228),AllocFactorMatrix,(U$4+1),FALSE)*$E1228</f>
        <v>4188390.2778087114</v>
      </c>
      <c r="V1228" s="22">
        <f>VLOOKUP(CONCATENATE($F1228," ",$G1228),AllocFactorMatrix,(V$4+1),FALSE)*$E1228</f>
        <v>585674.493860221</v>
      </c>
      <c r="W1228" s="22">
        <f t="shared" si="613"/>
        <v>5611081.5590316113</v>
      </c>
      <c r="X1228" s="22">
        <f>VLOOKUP(CONCATENATE($F1228," ",$G1228),AllocFactorMatrix,(X$4+1),FALSE)*$E1228</f>
        <v>225021.11816082287</v>
      </c>
      <c r="Y1228" s="22">
        <f>VLOOKUP(CONCATENATE($F1228," ",$G1228),AllocFactorMatrix,(Y$4+1),FALSE)*$E1228</f>
        <v>4254.9607972263429</v>
      </c>
      <c r="Z1228" s="22">
        <f t="shared" si="602"/>
        <v>229276.07895804921</v>
      </c>
      <c r="AA1228" s="22">
        <f>VLOOKUP(CONCATENATE($F1228," ",$G1228),AllocFactorMatrix,(AA$4+1),FALSE)*$E1228</f>
        <v>4244.21742354652</v>
      </c>
      <c r="AB1228" s="22">
        <f>VLOOKUP(CONCATENATE($F1228," ",$G1228),AllocFactorMatrix,(AB$4+1),FALSE)*$E1228</f>
        <v>93052.039443431844</v>
      </c>
      <c r="AC1228" s="22">
        <f>VLOOKUP(CONCATENATE($F1228," ",$G1228),AllocFactorMatrix,(AC$4+1),FALSE)*$E1228</f>
        <v>21815.009150890335</v>
      </c>
    </row>
    <row r="1229" spans="4:29" hidden="1" outlineLevel="1">
      <c r="F1229" s="42" t="str">
        <f>F1236</f>
        <v>PROD_DEMAND</v>
      </c>
      <c r="G1229" s="17" t="str">
        <f>$G$8</f>
        <v>PRODUCTION</v>
      </c>
      <c r="H1229" s="21">
        <f t="shared" si="610"/>
        <v>4615859.0000000009</v>
      </c>
      <c r="I1229" s="22">
        <f>VLOOKUP(CONCATENATE($F1229," ",$G1229),AllocFactorMatrix,(I$4+1),FALSE)*$E1236</f>
        <v>2288582.4514213218</v>
      </c>
      <c r="J1229" s="22">
        <f>VLOOKUP(CONCATENATE($F1229," ",$G1229),AllocFactorMatrix,(J$4+1),FALSE)*$E1236</f>
        <v>572300.9420073462</v>
      </c>
      <c r="K1229" s="22">
        <f>VLOOKUP(CONCATENATE($F1229," ",$G1229),AllocFactorMatrix,(K$4+1),FALSE)*$E1236</f>
        <v>7253.2493075834172</v>
      </c>
      <c r="L1229" s="22">
        <f>VLOOKUP(CONCATENATE($F1229," ",$G1229),AllocFactorMatrix,(L$4+1),FALSE)*$E1236</f>
        <v>363.01791804337495</v>
      </c>
      <c r="M1229" s="22">
        <f t="shared" si="611"/>
        <v>579917.20923297305</v>
      </c>
      <c r="N1229" s="22">
        <f>VLOOKUP(CONCATENATE($F1229," ",$G1229),AllocFactorMatrix,(N$4+1),FALSE)*$E1236</f>
        <v>256761.51965523502</v>
      </c>
      <c r="O1229" s="22">
        <f>VLOOKUP(CONCATENATE($F1229," ",$G1229),AllocFactorMatrix,(O$4+1),FALSE)*$E1236</f>
        <v>70372.386222653775</v>
      </c>
      <c r="P1229" s="22">
        <f>VLOOKUP(CONCATENATE($F1229," ",$G1229),AllocFactorMatrix,(P$4+1),FALSE)*$E1236</f>
        <v>11198.414632435662</v>
      </c>
      <c r="Q1229" s="22">
        <f>VLOOKUP(CONCATENATE($F1229," ",$G1229),AllocFactorMatrix,(Q$4+1),FALSE)*$E1236</f>
        <v>0</v>
      </c>
      <c r="R1229" s="22">
        <f t="shared" si="612"/>
        <v>338332.32051032444</v>
      </c>
      <c r="S1229" s="22">
        <f>VLOOKUP(CONCATENATE($F1229," ",$G1229),AllocFactorMatrix,(S$4+1),FALSE)*$E1236</f>
        <v>11099.143657901184</v>
      </c>
      <c r="T1229" s="22">
        <f>VLOOKUP(CONCATENATE($F1229," ",$G1229),AllocFactorMatrix,(T$4+1),FALSE)*$E1236</f>
        <v>201985.48158789607</v>
      </c>
      <c r="U1229" s="22">
        <f>VLOOKUP(CONCATENATE($F1229," ",$G1229),AllocFactorMatrix,(U$4+1),FALSE)*$E1236</f>
        <v>984182.71756702114</v>
      </c>
      <c r="V1229" s="22">
        <f>VLOOKUP(CONCATENATE($F1229," ",$G1229),AllocFactorMatrix,(V$4+1),FALSE)*$E1236</f>
        <v>125404.99672861316</v>
      </c>
      <c r="W1229" s="22">
        <f>SUBTOTAL(9,S1229:V1229)</f>
        <v>1322672.3395414315</v>
      </c>
      <c r="X1229" s="22">
        <f>VLOOKUP(CONCATENATE($F1229," ",$G1229),AllocFactorMatrix,(X$4+1),FALSE)*$E1236</f>
        <v>71810.723150184058</v>
      </c>
      <c r="Y1229" s="22">
        <f>VLOOKUP(CONCATENATE($F1229," ",$G1229),AllocFactorMatrix,(Y$4+1),FALSE)*$E1236</f>
        <v>1349.868569846614</v>
      </c>
      <c r="Z1229" s="22">
        <f t="shared" ref="Z1229:Z1236" si="614">SUBTOTAL(9,X1229:Y1229)</f>
        <v>73160.591720030672</v>
      </c>
      <c r="AA1229" s="22">
        <f>VLOOKUP(CONCATENATE($F1229," ",$G1229),AllocFactorMatrix,(AA$4+1),FALSE)*$E1236</f>
        <v>1044.3097668312219</v>
      </c>
      <c r="AB1229" s="22">
        <f>VLOOKUP(CONCATENATE($F1229," ",$G1229),AllocFactorMatrix,(AB$4+1),FALSE)*$E1236</f>
        <v>9813.6966640606024</v>
      </c>
      <c r="AC1229" s="22">
        <f>VLOOKUP(CONCATENATE($F1229," ",$G1229),AllocFactorMatrix,(AC$4+1),FALSE)*$E1236</f>
        <v>2336.0811430277504</v>
      </c>
    </row>
    <row r="1230" spans="4:29" hidden="1" outlineLevel="1">
      <c r="F1230" s="42" t="str">
        <f>F1236</f>
        <v>PROD_DEMAND</v>
      </c>
      <c r="G1230" s="17" t="str">
        <f>$G$9</f>
        <v>BULKTRAN</v>
      </c>
      <c r="H1230" s="21">
        <f t="shared" si="610"/>
        <v>0</v>
      </c>
      <c r="I1230" s="22">
        <f>VLOOKUP(CONCATENATE($F1230," ",$G1230),AllocFactorMatrix,(I$4+1),FALSE)*$E1236</f>
        <v>0</v>
      </c>
      <c r="J1230" s="22">
        <f>VLOOKUP(CONCATENATE($F1230," ",$G1230),AllocFactorMatrix,(J$4+1),FALSE)*$E1236</f>
        <v>0</v>
      </c>
      <c r="K1230" s="22">
        <f>VLOOKUP(CONCATENATE($F1230," ",$G1230),AllocFactorMatrix,(K$4+1),FALSE)*$E1236</f>
        <v>0</v>
      </c>
      <c r="L1230" s="22">
        <f>VLOOKUP(CONCATENATE($F1230," ",$G1230),AllocFactorMatrix,(L$4+1),FALSE)*$E1236</f>
        <v>0</v>
      </c>
      <c r="M1230" s="22">
        <f t="shared" si="611"/>
        <v>0</v>
      </c>
      <c r="N1230" s="22">
        <f>VLOOKUP(CONCATENATE($F1230," ",$G1230),AllocFactorMatrix,(N$4+1),FALSE)*$E1236</f>
        <v>0</v>
      </c>
      <c r="O1230" s="22">
        <f>VLOOKUP(CONCATENATE($F1230," ",$G1230),AllocFactorMatrix,(O$4+1),FALSE)*$E1236</f>
        <v>0</v>
      </c>
      <c r="P1230" s="22">
        <f>VLOOKUP(CONCATENATE($F1230," ",$G1230),AllocFactorMatrix,(P$4+1),FALSE)*$E1236</f>
        <v>0</v>
      </c>
      <c r="Q1230" s="22">
        <f>VLOOKUP(CONCATENATE($F1230," ",$G1230),AllocFactorMatrix,(Q$4+1),FALSE)*$E1236</f>
        <v>0</v>
      </c>
      <c r="R1230" s="22">
        <f t="shared" si="612"/>
        <v>0</v>
      </c>
      <c r="S1230" s="22">
        <f>VLOOKUP(CONCATENATE($F1230," ",$G1230),AllocFactorMatrix,(S$4+1),FALSE)*$E1236</f>
        <v>0</v>
      </c>
      <c r="T1230" s="22">
        <f>VLOOKUP(CONCATENATE($F1230," ",$G1230),AllocFactorMatrix,(T$4+1),FALSE)*$E1236</f>
        <v>0</v>
      </c>
      <c r="U1230" s="22">
        <f>VLOOKUP(CONCATENATE($F1230," ",$G1230),AllocFactorMatrix,(U$4+1),FALSE)*$E1236</f>
        <v>0</v>
      </c>
      <c r="V1230" s="22">
        <f>VLOOKUP(CONCATENATE($F1230," ",$G1230),AllocFactorMatrix,(V$4+1),FALSE)*$E1236</f>
        <v>0</v>
      </c>
      <c r="W1230" s="22">
        <f t="shared" ref="W1230:W1236" si="615">SUBTOTAL(9,S1230:V1230)</f>
        <v>0</v>
      </c>
      <c r="X1230" s="22">
        <f>VLOOKUP(CONCATENATE($F1230," ",$G1230),AllocFactorMatrix,(X$4+1),FALSE)*$E1236</f>
        <v>0</v>
      </c>
      <c r="Y1230" s="22">
        <f>VLOOKUP(CONCATENATE($F1230," ",$G1230),AllocFactorMatrix,(Y$4+1),FALSE)*$E1236</f>
        <v>0</v>
      </c>
      <c r="Z1230" s="22">
        <f t="shared" si="614"/>
        <v>0</v>
      </c>
      <c r="AA1230" s="22">
        <f>VLOOKUP(CONCATENATE($F1230," ",$G1230),AllocFactorMatrix,(AA$4+1),FALSE)*$E1236</f>
        <v>0</v>
      </c>
      <c r="AB1230" s="22">
        <f>VLOOKUP(CONCATENATE($F1230," ",$G1230),AllocFactorMatrix,(AB$4+1),FALSE)*$E1236</f>
        <v>0</v>
      </c>
      <c r="AC1230" s="22">
        <f>VLOOKUP(CONCATENATE($F1230," ",$G1230),AllocFactorMatrix,(AC$4+1),FALSE)*$E1236</f>
        <v>0</v>
      </c>
    </row>
    <row r="1231" spans="4:29" hidden="1" outlineLevel="1">
      <c r="F1231" s="42" t="str">
        <f>F1236</f>
        <v>PROD_DEMAND</v>
      </c>
      <c r="G1231" s="17" t="str">
        <f>$G$10</f>
        <v>SUBTRAN</v>
      </c>
      <c r="H1231" s="21">
        <f t="shared" si="610"/>
        <v>0</v>
      </c>
      <c r="I1231" s="22">
        <f>VLOOKUP(CONCATENATE($F1231," ",$G1231),AllocFactorMatrix,(I$4+1),FALSE)*$E1236</f>
        <v>0</v>
      </c>
      <c r="J1231" s="22">
        <f>VLOOKUP(CONCATENATE($F1231," ",$G1231),AllocFactorMatrix,(J$4+1),FALSE)*$E1236</f>
        <v>0</v>
      </c>
      <c r="K1231" s="22">
        <f>VLOOKUP(CONCATENATE($F1231," ",$G1231),AllocFactorMatrix,(K$4+1),FALSE)*$E1236</f>
        <v>0</v>
      </c>
      <c r="L1231" s="22">
        <f>VLOOKUP(CONCATENATE($F1231," ",$G1231),AllocFactorMatrix,(L$4+1),FALSE)*$E1236</f>
        <v>0</v>
      </c>
      <c r="M1231" s="22">
        <f t="shared" si="611"/>
        <v>0</v>
      </c>
      <c r="N1231" s="22">
        <f>VLOOKUP(CONCATENATE($F1231," ",$G1231),AllocFactorMatrix,(N$4+1),FALSE)*$E1236</f>
        <v>0</v>
      </c>
      <c r="O1231" s="22">
        <f>VLOOKUP(CONCATENATE($F1231," ",$G1231),AllocFactorMatrix,(O$4+1),FALSE)*$E1236</f>
        <v>0</v>
      </c>
      <c r="P1231" s="22">
        <f>VLOOKUP(CONCATENATE($F1231," ",$G1231),AllocFactorMatrix,(P$4+1),FALSE)*$E1236</f>
        <v>0</v>
      </c>
      <c r="Q1231" s="22">
        <f>VLOOKUP(CONCATENATE($F1231," ",$G1231),AllocFactorMatrix,(Q$4+1),FALSE)*$E1236</f>
        <v>0</v>
      </c>
      <c r="R1231" s="22">
        <f t="shared" si="612"/>
        <v>0</v>
      </c>
      <c r="S1231" s="22">
        <f>VLOOKUP(CONCATENATE($F1231," ",$G1231),AllocFactorMatrix,(S$4+1),FALSE)*$E1236</f>
        <v>0</v>
      </c>
      <c r="T1231" s="22">
        <f>VLOOKUP(CONCATENATE($F1231," ",$G1231),AllocFactorMatrix,(T$4+1),FALSE)*$E1236</f>
        <v>0</v>
      </c>
      <c r="U1231" s="22">
        <f>VLOOKUP(CONCATENATE($F1231," ",$G1231),AllocFactorMatrix,(U$4+1),FALSE)*$E1236</f>
        <v>0</v>
      </c>
      <c r="V1231" s="22">
        <f>VLOOKUP(CONCATENATE($F1231," ",$G1231),AllocFactorMatrix,(V$4+1),FALSE)*$E1236</f>
        <v>0</v>
      </c>
      <c r="W1231" s="22">
        <f t="shared" si="615"/>
        <v>0</v>
      </c>
      <c r="X1231" s="22">
        <f>VLOOKUP(CONCATENATE($F1231," ",$G1231),AllocFactorMatrix,(X$4+1),FALSE)*$E1236</f>
        <v>0</v>
      </c>
      <c r="Y1231" s="22">
        <f>VLOOKUP(CONCATENATE($F1231," ",$G1231),AllocFactorMatrix,(Y$4+1),FALSE)*$E1236</f>
        <v>0</v>
      </c>
      <c r="Z1231" s="22">
        <f t="shared" si="614"/>
        <v>0</v>
      </c>
      <c r="AA1231" s="22">
        <f>VLOOKUP(CONCATENATE($F1231," ",$G1231),AllocFactorMatrix,(AA$4+1),FALSE)*$E1236</f>
        <v>0</v>
      </c>
      <c r="AB1231" s="22">
        <f>VLOOKUP(CONCATENATE($F1231," ",$G1231),AllocFactorMatrix,(AB$4+1),FALSE)*$E1236</f>
        <v>0</v>
      </c>
      <c r="AC1231" s="22">
        <f>VLOOKUP(CONCATENATE($F1231," ",$G1231),AllocFactorMatrix,(AC$4+1),FALSE)*$E1236</f>
        <v>0</v>
      </c>
    </row>
    <row r="1232" spans="4:29" hidden="1" outlineLevel="1">
      <c r="F1232" s="42" t="str">
        <f>F1236</f>
        <v>PROD_DEMAND</v>
      </c>
      <c r="G1232" s="17" t="str">
        <f>$G$11</f>
        <v>DISTPRI</v>
      </c>
      <c r="H1232" s="21">
        <f t="shared" si="610"/>
        <v>0</v>
      </c>
      <c r="I1232" s="22">
        <f>VLOOKUP(CONCATENATE($F1232," ",$G1232),AllocFactorMatrix,(I$4+1),FALSE)*$E1236</f>
        <v>0</v>
      </c>
      <c r="J1232" s="22">
        <f>VLOOKUP(CONCATENATE($F1232," ",$G1232),AllocFactorMatrix,(J$4+1),FALSE)*$E1236</f>
        <v>0</v>
      </c>
      <c r="K1232" s="22">
        <f>VLOOKUP(CONCATENATE($F1232," ",$G1232),AllocFactorMatrix,(K$4+1),FALSE)*$E1236</f>
        <v>0</v>
      </c>
      <c r="L1232" s="22">
        <f>VLOOKUP(CONCATENATE($F1232," ",$G1232),AllocFactorMatrix,(L$4+1),FALSE)*$E1236</f>
        <v>0</v>
      </c>
      <c r="M1232" s="22">
        <f t="shared" si="611"/>
        <v>0</v>
      </c>
      <c r="N1232" s="22">
        <f>VLOOKUP(CONCATENATE($F1232," ",$G1232),AllocFactorMatrix,(N$4+1),FALSE)*$E1236</f>
        <v>0</v>
      </c>
      <c r="O1232" s="22">
        <f>VLOOKUP(CONCATENATE($F1232," ",$G1232),AllocFactorMatrix,(O$4+1),FALSE)*$E1236</f>
        <v>0</v>
      </c>
      <c r="P1232" s="22">
        <f>VLOOKUP(CONCATENATE($F1232," ",$G1232),AllocFactorMatrix,(P$4+1),FALSE)*$E1236</f>
        <v>0</v>
      </c>
      <c r="Q1232" s="22">
        <f>VLOOKUP(CONCATENATE($F1232," ",$G1232),AllocFactorMatrix,(Q$4+1),FALSE)*$E1236</f>
        <v>0</v>
      </c>
      <c r="R1232" s="22">
        <f t="shared" si="612"/>
        <v>0</v>
      </c>
      <c r="S1232" s="22">
        <f>VLOOKUP(CONCATENATE($F1232," ",$G1232),AllocFactorMatrix,(S$4+1),FALSE)*$E1236</f>
        <v>0</v>
      </c>
      <c r="T1232" s="22">
        <f>VLOOKUP(CONCATENATE($F1232," ",$G1232),AllocFactorMatrix,(T$4+1),FALSE)*$E1236</f>
        <v>0</v>
      </c>
      <c r="U1232" s="22">
        <f>VLOOKUP(CONCATENATE($F1232," ",$G1232),AllocFactorMatrix,(U$4+1),FALSE)*$E1236</f>
        <v>0</v>
      </c>
      <c r="V1232" s="22">
        <f>VLOOKUP(CONCATENATE($F1232," ",$G1232),AllocFactorMatrix,(V$4+1),FALSE)*$E1236</f>
        <v>0</v>
      </c>
      <c r="W1232" s="22">
        <f t="shared" si="615"/>
        <v>0</v>
      </c>
      <c r="X1232" s="22">
        <f>VLOOKUP(CONCATENATE($F1232," ",$G1232),AllocFactorMatrix,(X$4+1),FALSE)*$E1236</f>
        <v>0</v>
      </c>
      <c r="Y1232" s="22">
        <f>VLOOKUP(CONCATENATE($F1232," ",$G1232),AllocFactorMatrix,(Y$4+1),FALSE)*$E1236</f>
        <v>0</v>
      </c>
      <c r="Z1232" s="22">
        <f t="shared" si="614"/>
        <v>0</v>
      </c>
      <c r="AA1232" s="22">
        <f>VLOOKUP(CONCATENATE($F1232," ",$G1232),AllocFactorMatrix,(AA$4+1),FALSE)*$E1236</f>
        <v>0</v>
      </c>
      <c r="AB1232" s="22">
        <f>VLOOKUP(CONCATENATE($F1232," ",$G1232),AllocFactorMatrix,(AB$4+1),FALSE)*$E1236</f>
        <v>0</v>
      </c>
      <c r="AC1232" s="22">
        <f>VLOOKUP(CONCATENATE($F1232," ",$G1232),AllocFactorMatrix,(AC$4+1),FALSE)*$E1236</f>
        <v>0</v>
      </c>
    </row>
    <row r="1233" spans="4:29" hidden="1" outlineLevel="1">
      <c r="F1233" s="42" t="str">
        <f>F1236</f>
        <v>PROD_DEMAND</v>
      </c>
      <c r="G1233" s="17" t="str">
        <f>$G$12</f>
        <v>DISTSEC</v>
      </c>
      <c r="H1233" s="21">
        <f t="shared" si="610"/>
        <v>0</v>
      </c>
      <c r="I1233" s="22">
        <f>VLOOKUP(CONCATENATE($F1233," ",$G1233),AllocFactorMatrix,(I$4+1),FALSE)*$E1236</f>
        <v>0</v>
      </c>
      <c r="J1233" s="22">
        <f>VLOOKUP(CONCATENATE($F1233," ",$G1233),AllocFactorMatrix,(J$4+1),FALSE)*$E1236</f>
        <v>0</v>
      </c>
      <c r="K1233" s="22">
        <f>VLOOKUP(CONCATENATE($F1233," ",$G1233),AllocFactorMatrix,(K$4+1),FALSE)*$E1236</f>
        <v>0</v>
      </c>
      <c r="L1233" s="22">
        <f>VLOOKUP(CONCATENATE($F1233," ",$G1233),AllocFactorMatrix,(L$4+1),FALSE)*$E1236</f>
        <v>0</v>
      </c>
      <c r="M1233" s="22">
        <f t="shared" si="611"/>
        <v>0</v>
      </c>
      <c r="N1233" s="22">
        <f>VLOOKUP(CONCATENATE($F1233," ",$G1233),AllocFactorMatrix,(N$4+1),FALSE)*$E1236</f>
        <v>0</v>
      </c>
      <c r="O1233" s="22">
        <f>VLOOKUP(CONCATENATE($F1233," ",$G1233),AllocFactorMatrix,(O$4+1),FALSE)*$E1236</f>
        <v>0</v>
      </c>
      <c r="P1233" s="22">
        <f>VLOOKUP(CONCATENATE($F1233," ",$G1233),AllocFactorMatrix,(P$4+1),FALSE)*$E1236</f>
        <v>0</v>
      </c>
      <c r="Q1233" s="22">
        <f>VLOOKUP(CONCATENATE($F1233," ",$G1233),AllocFactorMatrix,(Q$4+1),FALSE)*$E1236</f>
        <v>0</v>
      </c>
      <c r="R1233" s="22">
        <f t="shared" si="612"/>
        <v>0</v>
      </c>
      <c r="S1233" s="22">
        <f>VLOOKUP(CONCATENATE($F1233," ",$G1233),AllocFactorMatrix,(S$4+1),FALSE)*$E1236</f>
        <v>0</v>
      </c>
      <c r="T1233" s="22">
        <f>VLOOKUP(CONCATENATE($F1233," ",$G1233),AllocFactorMatrix,(T$4+1),FALSE)*$E1236</f>
        <v>0</v>
      </c>
      <c r="U1233" s="22">
        <f>VLOOKUP(CONCATENATE($F1233," ",$G1233),AllocFactorMatrix,(U$4+1),FALSE)*$E1236</f>
        <v>0</v>
      </c>
      <c r="V1233" s="22">
        <f>VLOOKUP(CONCATENATE($F1233," ",$G1233),AllocFactorMatrix,(V$4+1),FALSE)*$E1236</f>
        <v>0</v>
      </c>
      <c r="W1233" s="22">
        <f t="shared" si="615"/>
        <v>0</v>
      </c>
      <c r="X1233" s="22">
        <f>VLOOKUP(CONCATENATE($F1233," ",$G1233),AllocFactorMatrix,(X$4+1),FALSE)*$E1236</f>
        <v>0</v>
      </c>
      <c r="Y1233" s="22">
        <f>VLOOKUP(CONCATENATE($F1233," ",$G1233),AllocFactorMatrix,(Y$4+1),FALSE)*$E1236</f>
        <v>0</v>
      </c>
      <c r="Z1233" s="22">
        <f t="shared" si="614"/>
        <v>0</v>
      </c>
      <c r="AA1233" s="22">
        <f>VLOOKUP(CONCATENATE($F1233," ",$G1233),AllocFactorMatrix,(AA$4+1),FALSE)*$E1236</f>
        <v>0</v>
      </c>
      <c r="AB1233" s="22">
        <f>VLOOKUP(CONCATENATE($F1233," ",$G1233),AllocFactorMatrix,(AB$4+1),FALSE)*$E1236</f>
        <v>0</v>
      </c>
      <c r="AC1233" s="22">
        <f>VLOOKUP(CONCATENATE($F1233," ",$G1233),AllocFactorMatrix,(AC$4+1),FALSE)*$E1236</f>
        <v>0</v>
      </c>
    </row>
    <row r="1234" spans="4:29" hidden="1" outlineLevel="1">
      <c r="F1234" s="42" t="str">
        <f>F1236</f>
        <v>PROD_DEMAND</v>
      </c>
      <c r="G1234" s="17" t="str">
        <f>$G$13</f>
        <v>ENERGY</v>
      </c>
      <c r="H1234" s="21">
        <f t="shared" si="610"/>
        <v>0</v>
      </c>
      <c r="I1234" s="22">
        <f>VLOOKUP(CONCATENATE($F1234," ",$G1234),AllocFactorMatrix,(I$4+1),FALSE)*$E1236</f>
        <v>0</v>
      </c>
      <c r="J1234" s="22">
        <f>VLOOKUP(CONCATENATE($F1234," ",$G1234),AllocFactorMatrix,(J$4+1),FALSE)*$E1236</f>
        <v>0</v>
      </c>
      <c r="K1234" s="22">
        <f>VLOOKUP(CONCATENATE($F1234," ",$G1234),AllocFactorMatrix,(K$4+1),FALSE)*$E1236</f>
        <v>0</v>
      </c>
      <c r="L1234" s="22">
        <f>VLOOKUP(CONCATENATE($F1234," ",$G1234),AllocFactorMatrix,(L$4+1),FALSE)*$E1236</f>
        <v>0</v>
      </c>
      <c r="M1234" s="22">
        <f t="shared" si="611"/>
        <v>0</v>
      </c>
      <c r="N1234" s="22">
        <f>VLOOKUP(CONCATENATE($F1234," ",$G1234),AllocFactorMatrix,(N$4+1),FALSE)*$E1236</f>
        <v>0</v>
      </c>
      <c r="O1234" s="22">
        <f>VLOOKUP(CONCATENATE($F1234," ",$G1234),AllocFactorMatrix,(O$4+1),FALSE)*$E1236</f>
        <v>0</v>
      </c>
      <c r="P1234" s="22">
        <f>VLOOKUP(CONCATENATE($F1234," ",$G1234),AllocFactorMatrix,(P$4+1),FALSE)*$E1236</f>
        <v>0</v>
      </c>
      <c r="Q1234" s="22">
        <f>VLOOKUP(CONCATENATE($F1234," ",$G1234),AllocFactorMatrix,(Q$4+1),FALSE)*$E1236</f>
        <v>0</v>
      </c>
      <c r="R1234" s="22">
        <f t="shared" si="612"/>
        <v>0</v>
      </c>
      <c r="S1234" s="22">
        <f>VLOOKUP(CONCATENATE($F1234," ",$G1234),AllocFactorMatrix,(S$4+1),FALSE)*$E1236</f>
        <v>0</v>
      </c>
      <c r="T1234" s="22">
        <f>VLOOKUP(CONCATENATE($F1234," ",$G1234),AllocFactorMatrix,(T$4+1),FALSE)*$E1236</f>
        <v>0</v>
      </c>
      <c r="U1234" s="22">
        <f>VLOOKUP(CONCATENATE($F1234," ",$G1234),AllocFactorMatrix,(U$4+1),FALSE)*$E1236</f>
        <v>0</v>
      </c>
      <c r="V1234" s="22">
        <f>VLOOKUP(CONCATENATE($F1234," ",$G1234),AllocFactorMatrix,(V$4+1),FALSE)*$E1236</f>
        <v>0</v>
      </c>
      <c r="W1234" s="22">
        <f t="shared" si="615"/>
        <v>0</v>
      </c>
      <c r="X1234" s="22">
        <f>VLOOKUP(CONCATENATE($F1234," ",$G1234),AllocFactorMatrix,(X$4+1),FALSE)*$E1236</f>
        <v>0</v>
      </c>
      <c r="Y1234" s="22">
        <f>VLOOKUP(CONCATENATE($F1234," ",$G1234),AllocFactorMatrix,(Y$4+1),FALSE)*$E1236</f>
        <v>0</v>
      </c>
      <c r="Z1234" s="22">
        <f t="shared" si="614"/>
        <v>0</v>
      </c>
      <c r="AA1234" s="22">
        <f>VLOOKUP(CONCATENATE($F1234," ",$G1234),AllocFactorMatrix,(AA$4+1),FALSE)*$E1236</f>
        <v>0</v>
      </c>
      <c r="AB1234" s="22">
        <f>VLOOKUP(CONCATENATE($F1234," ",$G1234),AllocFactorMatrix,(AB$4+1),FALSE)*$E1236</f>
        <v>0</v>
      </c>
      <c r="AC1234" s="22">
        <f>VLOOKUP(CONCATENATE($F1234," ",$G1234),AllocFactorMatrix,(AC$4+1),FALSE)*$E1236</f>
        <v>0</v>
      </c>
    </row>
    <row r="1235" spans="4:29" hidden="1" outlineLevel="1">
      <c r="F1235" s="42" t="str">
        <f>F1236</f>
        <v>PROD_DEMAND</v>
      </c>
      <c r="G1235" s="17" t="str">
        <f>$G$14</f>
        <v>CUSTOMER</v>
      </c>
      <c r="H1235" s="21">
        <f t="shared" si="610"/>
        <v>0</v>
      </c>
      <c r="I1235" s="22">
        <f>VLOOKUP(CONCATENATE($F1235," ",$G1235),AllocFactorMatrix,(I$4+1),FALSE)*$E1236</f>
        <v>0</v>
      </c>
      <c r="J1235" s="22">
        <f>VLOOKUP(CONCATENATE($F1235," ",$G1235),AllocFactorMatrix,(J$4+1),FALSE)*$E1236</f>
        <v>0</v>
      </c>
      <c r="K1235" s="22">
        <f>VLOOKUP(CONCATENATE($F1235," ",$G1235),AllocFactorMatrix,(K$4+1),FALSE)*$E1236</f>
        <v>0</v>
      </c>
      <c r="L1235" s="22">
        <f>VLOOKUP(CONCATENATE($F1235," ",$G1235),AllocFactorMatrix,(L$4+1),FALSE)*$E1236</f>
        <v>0</v>
      </c>
      <c r="M1235" s="22">
        <f t="shared" si="611"/>
        <v>0</v>
      </c>
      <c r="N1235" s="22">
        <f>VLOOKUP(CONCATENATE($F1235," ",$G1235),AllocFactorMatrix,(N$4+1),FALSE)*$E1236</f>
        <v>0</v>
      </c>
      <c r="O1235" s="22">
        <f>VLOOKUP(CONCATENATE($F1235," ",$G1235),AllocFactorMatrix,(O$4+1),FALSE)*$E1236</f>
        <v>0</v>
      </c>
      <c r="P1235" s="22">
        <f>VLOOKUP(CONCATENATE($F1235," ",$G1235),AllocFactorMatrix,(P$4+1),FALSE)*$E1236</f>
        <v>0</v>
      </c>
      <c r="Q1235" s="22">
        <f>VLOOKUP(CONCATENATE($F1235," ",$G1235),AllocFactorMatrix,(Q$4+1),FALSE)*$E1236</f>
        <v>0</v>
      </c>
      <c r="R1235" s="22">
        <f t="shared" si="612"/>
        <v>0</v>
      </c>
      <c r="S1235" s="22">
        <f>VLOOKUP(CONCATENATE($F1235," ",$G1235),AllocFactorMatrix,(S$4+1),FALSE)*$E1236</f>
        <v>0</v>
      </c>
      <c r="T1235" s="22">
        <f>VLOOKUP(CONCATENATE($F1235," ",$G1235),AllocFactorMatrix,(T$4+1),FALSE)*$E1236</f>
        <v>0</v>
      </c>
      <c r="U1235" s="22">
        <f>VLOOKUP(CONCATENATE($F1235," ",$G1235),AllocFactorMatrix,(U$4+1),FALSE)*$E1236</f>
        <v>0</v>
      </c>
      <c r="V1235" s="22">
        <f>VLOOKUP(CONCATENATE($F1235," ",$G1235),AllocFactorMatrix,(V$4+1),FALSE)*$E1236</f>
        <v>0</v>
      </c>
      <c r="W1235" s="22">
        <f t="shared" si="615"/>
        <v>0</v>
      </c>
      <c r="X1235" s="22">
        <f>VLOOKUP(CONCATENATE($F1235," ",$G1235),AllocFactorMatrix,(X$4+1),FALSE)*$E1236</f>
        <v>0</v>
      </c>
      <c r="Y1235" s="22">
        <f>VLOOKUP(CONCATENATE($F1235," ",$G1235),AllocFactorMatrix,(Y$4+1),FALSE)*$E1236</f>
        <v>0</v>
      </c>
      <c r="Z1235" s="22">
        <f t="shared" si="614"/>
        <v>0</v>
      </c>
      <c r="AA1235" s="22">
        <f>VLOOKUP(CONCATENATE($F1235," ",$G1235),AllocFactorMatrix,(AA$4+1),FALSE)*$E1236</f>
        <v>0</v>
      </c>
      <c r="AB1235" s="22">
        <f>VLOOKUP(CONCATENATE($F1235," ",$G1235),AllocFactorMatrix,(AB$4+1),FALSE)*$E1236</f>
        <v>0</v>
      </c>
      <c r="AC1235" s="22">
        <f>VLOOKUP(CONCATENATE($F1235," ",$G1235),AllocFactorMatrix,(AC$4+1),FALSE)*$E1236</f>
        <v>0</v>
      </c>
    </row>
    <row r="1236" spans="4:29" collapsed="1">
      <c r="D1236" s="17" t="s">
        <v>466</v>
      </c>
      <c r="E1236" s="19">
        <v>4615859</v>
      </c>
      <c r="F1236" s="42" t="s">
        <v>29</v>
      </c>
      <c r="G1236" s="17" t="str">
        <f>$G$15</f>
        <v>TOTAL</v>
      </c>
      <c r="H1236" s="21">
        <f t="shared" si="610"/>
        <v>4615859.0000000009</v>
      </c>
      <c r="I1236" s="22">
        <f>VLOOKUP(CONCATENATE($F1236," ",$G1236),AllocFactorMatrix,(I$4+1),FALSE)*$E1236</f>
        <v>2288582.4514213218</v>
      </c>
      <c r="J1236" s="22">
        <f>VLOOKUP(CONCATENATE($F1236," ",$G1236),AllocFactorMatrix,(J$4+1),FALSE)*$E1236</f>
        <v>572300.9420073462</v>
      </c>
      <c r="K1236" s="22">
        <f>VLOOKUP(CONCATENATE($F1236," ",$G1236),AllocFactorMatrix,(K$4+1),FALSE)*$E1236</f>
        <v>7253.2493075834172</v>
      </c>
      <c r="L1236" s="22">
        <f>VLOOKUP(CONCATENATE($F1236," ",$G1236),AllocFactorMatrix,(L$4+1),FALSE)*$E1236</f>
        <v>363.01791804337495</v>
      </c>
      <c r="M1236" s="22">
        <f t="shared" si="611"/>
        <v>579917.20923297305</v>
      </c>
      <c r="N1236" s="22">
        <f>VLOOKUP(CONCATENATE($F1236," ",$G1236),AllocFactorMatrix,(N$4+1),FALSE)*$E1236</f>
        <v>256761.51965523502</v>
      </c>
      <c r="O1236" s="22">
        <f>VLOOKUP(CONCATENATE($F1236," ",$G1236),AllocFactorMatrix,(O$4+1),FALSE)*$E1236</f>
        <v>70372.386222653775</v>
      </c>
      <c r="P1236" s="22">
        <f>VLOOKUP(CONCATENATE($F1236," ",$G1236),AllocFactorMatrix,(P$4+1),FALSE)*$E1236</f>
        <v>11198.414632435662</v>
      </c>
      <c r="Q1236" s="22">
        <f>VLOOKUP(CONCATENATE($F1236," ",$G1236),AllocFactorMatrix,(Q$4+1),FALSE)*$E1236</f>
        <v>0</v>
      </c>
      <c r="R1236" s="22">
        <f t="shared" si="612"/>
        <v>338332.32051032444</v>
      </c>
      <c r="S1236" s="22">
        <f>VLOOKUP(CONCATENATE($F1236," ",$G1236),AllocFactorMatrix,(S$4+1),FALSE)*$E1236</f>
        <v>11099.143657901184</v>
      </c>
      <c r="T1236" s="22">
        <f>VLOOKUP(CONCATENATE($F1236," ",$G1236),AllocFactorMatrix,(T$4+1),FALSE)*$E1236</f>
        <v>201985.48158789607</v>
      </c>
      <c r="U1236" s="22">
        <f>VLOOKUP(CONCATENATE($F1236," ",$G1236),AllocFactorMatrix,(U$4+1),FALSE)*$E1236</f>
        <v>984182.71756702114</v>
      </c>
      <c r="V1236" s="22">
        <f>VLOOKUP(CONCATENATE($F1236," ",$G1236),AllocFactorMatrix,(V$4+1),FALSE)*$E1236</f>
        <v>125404.99672861316</v>
      </c>
      <c r="W1236" s="22">
        <f t="shared" si="615"/>
        <v>1322672.3395414315</v>
      </c>
      <c r="X1236" s="22">
        <f>VLOOKUP(CONCATENATE($F1236," ",$G1236),AllocFactorMatrix,(X$4+1),FALSE)*$E1236</f>
        <v>71810.723150184058</v>
      </c>
      <c r="Y1236" s="22">
        <f>VLOOKUP(CONCATENATE($F1236," ",$G1236),AllocFactorMatrix,(Y$4+1),FALSE)*$E1236</f>
        <v>1349.868569846614</v>
      </c>
      <c r="Z1236" s="22">
        <f t="shared" si="614"/>
        <v>73160.591720030672</v>
      </c>
      <c r="AA1236" s="22">
        <f>VLOOKUP(CONCATENATE($F1236," ",$G1236),AllocFactorMatrix,(AA$4+1),FALSE)*$E1236</f>
        <v>1044.3097668312219</v>
      </c>
      <c r="AB1236" s="22">
        <f>VLOOKUP(CONCATENATE($F1236," ",$G1236),AllocFactorMatrix,(AB$4+1),FALSE)*$E1236</f>
        <v>9813.6966640606024</v>
      </c>
      <c r="AC1236" s="22">
        <f>VLOOKUP(CONCATENATE($F1236," ",$G1236),AllocFactorMatrix,(AC$4+1),FALSE)*$E1236</f>
        <v>2336.0811430277504</v>
      </c>
    </row>
    <row r="1237" spans="4:29" hidden="1" outlineLevel="1">
      <c r="F1237" s="42" t="str">
        <f>F1244</f>
        <v>PROD_DEMAND</v>
      </c>
      <c r="G1237" s="17" t="str">
        <f>$G$8</f>
        <v>PRODUCTION</v>
      </c>
      <c r="H1237" s="21">
        <f t="shared" si="610"/>
        <v>1655148</v>
      </c>
      <c r="I1237" s="22">
        <f>VLOOKUP(CONCATENATE($F1237," ",$G1237),AllocFactorMatrix,(I$4+1),FALSE)*$E1244</f>
        <v>820636.56348798738</v>
      </c>
      <c r="J1237" s="22">
        <f>VLOOKUP(CONCATENATE($F1237," ",$G1237),AllocFactorMatrix,(J$4+1),FALSE)*$E1244</f>
        <v>205214.83857318325</v>
      </c>
      <c r="K1237" s="22">
        <f>VLOOKUP(CONCATENATE($F1237," ",$G1237),AllocFactorMatrix,(K$4+1),FALSE)*$E1244</f>
        <v>2600.8595767219226</v>
      </c>
      <c r="L1237" s="22">
        <f>VLOOKUP(CONCATENATE($F1237," ",$G1237),AllocFactorMatrix,(L$4+1),FALSE)*$E1244</f>
        <v>130.1704365349236</v>
      </c>
      <c r="M1237" s="22">
        <f t="shared" ref="M1237:M1244" si="616">SUBTOTAL(9,J1237:L1237)</f>
        <v>207945.86858644008</v>
      </c>
      <c r="N1237" s="22">
        <f>VLOOKUP(CONCATENATE($F1237," ",$G1237),AllocFactorMatrix,(N$4+1),FALSE)*$E1244</f>
        <v>92069.171899384906</v>
      </c>
      <c r="O1237" s="22">
        <f>VLOOKUP(CONCATENATE($F1237," ",$G1237),AllocFactorMatrix,(O$4+1),FALSE)*$E1244</f>
        <v>25234.027796701102</v>
      </c>
      <c r="P1237" s="22">
        <f>VLOOKUP(CONCATENATE($F1237," ",$G1237),AllocFactorMatrix,(P$4+1),FALSE)*$E1244</f>
        <v>4015.511215149038</v>
      </c>
      <c r="Q1237" s="22">
        <f>VLOOKUP(CONCATENATE($F1237," ",$G1237),AllocFactorMatrix,(Q$4+1),FALSE)*$E1244</f>
        <v>0</v>
      </c>
      <c r="R1237" s="22">
        <f t="shared" ref="R1237:R1244" si="617">SUBTOTAL(9,N1237:Q1237)</f>
        <v>121318.71091123504</v>
      </c>
      <c r="S1237" s="22">
        <f>VLOOKUP(CONCATENATE($F1237," ",$G1237),AllocFactorMatrix,(S$4+1),FALSE)*$E1244</f>
        <v>3979.9147736288801</v>
      </c>
      <c r="T1237" s="22">
        <f>VLOOKUP(CONCATENATE($F1237," ",$G1237),AllocFactorMatrix,(T$4+1),FALSE)*$E1244</f>
        <v>72427.659917524128</v>
      </c>
      <c r="U1237" s="22">
        <f>VLOOKUP(CONCATENATE($F1237," ",$G1237),AllocFactorMatrix,(U$4+1),FALSE)*$E1244</f>
        <v>352906.80599550804</v>
      </c>
      <c r="V1237" s="22">
        <f>VLOOKUP(CONCATENATE($F1237," ",$G1237),AllocFactorMatrix,(V$4+1),FALSE)*$E1244</f>
        <v>44967.541150059093</v>
      </c>
      <c r="W1237" s="22">
        <f>SUBTOTAL(9,S1237:V1237)</f>
        <v>474281.92183672014</v>
      </c>
      <c r="X1237" s="22">
        <f>VLOOKUP(CONCATENATE($F1237," ",$G1237),AllocFactorMatrix,(X$4+1),FALSE)*$E1244</f>
        <v>25749.78455810302</v>
      </c>
      <c r="Y1237" s="22">
        <f>VLOOKUP(CONCATENATE($F1237," ",$G1237),AllocFactorMatrix,(Y$4+1),FALSE)*$E1244</f>
        <v>484.03390650461449</v>
      </c>
      <c r="Z1237" s="22">
        <f t="shared" si="602"/>
        <v>26233.818464607633</v>
      </c>
      <c r="AA1237" s="22">
        <f>VLOOKUP(CONCATENATE($F1237," ",$G1237),AllocFactorMatrix,(AA$4+1),FALSE)*$E1244</f>
        <v>374.46707578181292</v>
      </c>
      <c r="AB1237" s="22">
        <f>VLOOKUP(CONCATENATE($F1237," ",$G1237),AllocFactorMatrix,(AB$4+1),FALSE)*$E1244</f>
        <v>3518.981062057263</v>
      </c>
      <c r="AC1237" s="22">
        <f>VLOOKUP(CONCATENATE($F1237," ",$G1237),AllocFactorMatrix,(AC$4+1),FALSE)*$E1244</f>
        <v>837.66857517096923</v>
      </c>
    </row>
    <row r="1238" spans="4:29" hidden="1" outlineLevel="1">
      <c r="F1238" s="42" t="str">
        <f>F1244</f>
        <v>PROD_DEMAND</v>
      </c>
      <c r="G1238" s="17" t="str">
        <f>$G$9</f>
        <v>BULKTRAN</v>
      </c>
      <c r="H1238" s="21">
        <f t="shared" si="610"/>
        <v>0</v>
      </c>
      <c r="I1238" s="22">
        <f>VLOOKUP(CONCATENATE($F1238," ",$G1238),AllocFactorMatrix,(I$4+1),FALSE)*$E1244</f>
        <v>0</v>
      </c>
      <c r="J1238" s="22">
        <f>VLOOKUP(CONCATENATE($F1238," ",$G1238),AllocFactorMatrix,(J$4+1),FALSE)*$E1244</f>
        <v>0</v>
      </c>
      <c r="K1238" s="22">
        <f>VLOOKUP(CONCATENATE($F1238," ",$G1238),AllocFactorMatrix,(K$4+1),FALSE)*$E1244</f>
        <v>0</v>
      </c>
      <c r="L1238" s="22">
        <f>VLOOKUP(CONCATENATE($F1238," ",$G1238),AllocFactorMatrix,(L$4+1),FALSE)*$E1244</f>
        <v>0</v>
      </c>
      <c r="M1238" s="22">
        <f t="shared" si="616"/>
        <v>0</v>
      </c>
      <c r="N1238" s="22">
        <f>VLOOKUP(CONCATENATE($F1238," ",$G1238),AllocFactorMatrix,(N$4+1),FALSE)*$E1244</f>
        <v>0</v>
      </c>
      <c r="O1238" s="22">
        <f>VLOOKUP(CONCATENATE($F1238," ",$G1238),AllocFactorMatrix,(O$4+1),FALSE)*$E1244</f>
        <v>0</v>
      </c>
      <c r="P1238" s="22">
        <f>VLOOKUP(CONCATENATE($F1238," ",$G1238),AllocFactorMatrix,(P$4+1),FALSE)*$E1244</f>
        <v>0</v>
      </c>
      <c r="Q1238" s="22">
        <f>VLOOKUP(CONCATENATE($F1238," ",$G1238),AllocFactorMatrix,(Q$4+1),FALSE)*$E1244</f>
        <v>0</v>
      </c>
      <c r="R1238" s="22">
        <f t="shared" si="617"/>
        <v>0</v>
      </c>
      <c r="S1238" s="22">
        <f>VLOOKUP(CONCATENATE($F1238," ",$G1238),AllocFactorMatrix,(S$4+1),FALSE)*$E1244</f>
        <v>0</v>
      </c>
      <c r="T1238" s="22">
        <f>VLOOKUP(CONCATENATE($F1238," ",$G1238),AllocFactorMatrix,(T$4+1),FALSE)*$E1244</f>
        <v>0</v>
      </c>
      <c r="U1238" s="22">
        <f>VLOOKUP(CONCATENATE($F1238," ",$G1238),AllocFactorMatrix,(U$4+1),FALSE)*$E1244</f>
        <v>0</v>
      </c>
      <c r="V1238" s="22">
        <f>VLOOKUP(CONCATENATE($F1238," ",$G1238),AllocFactorMatrix,(V$4+1),FALSE)*$E1244</f>
        <v>0</v>
      </c>
      <c r="W1238" s="22">
        <f t="shared" ref="W1238:W1244" si="618">SUBTOTAL(9,S1238:V1238)</f>
        <v>0</v>
      </c>
      <c r="X1238" s="22">
        <f>VLOOKUP(CONCATENATE($F1238," ",$G1238),AllocFactorMatrix,(X$4+1),FALSE)*$E1244</f>
        <v>0</v>
      </c>
      <c r="Y1238" s="22">
        <f>VLOOKUP(CONCATENATE($F1238," ",$G1238),AllocFactorMatrix,(Y$4+1),FALSE)*$E1244</f>
        <v>0</v>
      </c>
      <c r="Z1238" s="22">
        <f t="shared" si="602"/>
        <v>0</v>
      </c>
      <c r="AA1238" s="22">
        <f>VLOOKUP(CONCATENATE($F1238," ",$G1238),AllocFactorMatrix,(AA$4+1),FALSE)*$E1244</f>
        <v>0</v>
      </c>
      <c r="AB1238" s="22">
        <f>VLOOKUP(CONCATENATE($F1238," ",$G1238),AllocFactorMatrix,(AB$4+1),FALSE)*$E1244</f>
        <v>0</v>
      </c>
      <c r="AC1238" s="22">
        <f>VLOOKUP(CONCATENATE($F1238," ",$G1238),AllocFactorMatrix,(AC$4+1),FALSE)*$E1244</f>
        <v>0</v>
      </c>
    </row>
    <row r="1239" spans="4:29" hidden="1" outlineLevel="1">
      <c r="F1239" s="42" t="str">
        <f>F1244</f>
        <v>PROD_DEMAND</v>
      </c>
      <c r="G1239" s="17" t="str">
        <f>$G$10</f>
        <v>SUBTRAN</v>
      </c>
      <c r="H1239" s="21">
        <f t="shared" si="610"/>
        <v>0</v>
      </c>
      <c r="I1239" s="22">
        <f>VLOOKUP(CONCATENATE($F1239," ",$G1239),AllocFactorMatrix,(I$4+1),FALSE)*$E1244</f>
        <v>0</v>
      </c>
      <c r="J1239" s="22">
        <f>VLOOKUP(CONCATENATE($F1239," ",$G1239),AllocFactorMatrix,(J$4+1),FALSE)*$E1244</f>
        <v>0</v>
      </c>
      <c r="K1239" s="22">
        <f>VLOOKUP(CONCATENATE($F1239," ",$G1239),AllocFactorMatrix,(K$4+1),FALSE)*$E1244</f>
        <v>0</v>
      </c>
      <c r="L1239" s="22">
        <f>VLOOKUP(CONCATENATE($F1239," ",$G1239),AllocFactorMatrix,(L$4+1),FALSE)*$E1244</f>
        <v>0</v>
      </c>
      <c r="M1239" s="22">
        <f t="shared" si="616"/>
        <v>0</v>
      </c>
      <c r="N1239" s="22">
        <f>VLOOKUP(CONCATENATE($F1239," ",$G1239),AllocFactorMatrix,(N$4+1),FALSE)*$E1244</f>
        <v>0</v>
      </c>
      <c r="O1239" s="22">
        <f>VLOOKUP(CONCATENATE($F1239," ",$G1239),AllocFactorMatrix,(O$4+1),FALSE)*$E1244</f>
        <v>0</v>
      </c>
      <c r="P1239" s="22">
        <f>VLOOKUP(CONCATENATE($F1239," ",$G1239),AllocFactorMatrix,(P$4+1),FALSE)*$E1244</f>
        <v>0</v>
      </c>
      <c r="Q1239" s="22">
        <f>VLOOKUP(CONCATENATE($F1239," ",$G1239),AllocFactorMatrix,(Q$4+1),FALSE)*$E1244</f>
        <v>0</v>
      </c>
      <c r="R1239" s="22">
        <f t="shared" si="617"/>
        <v>0</v>
      </c>
      <c r="S1239" s="22">
        <f>VLOOKUP(CONCATENATE($F1239," ",$G1239),AllocFactorMatrix,(S$4+1),FALSE)*$E1244</f>
        <v>0</v>
      </c>
      <c r="T1239" s="22">
        <f>VLOOKUP(CONCATENATE($F1239," ",$G1239),AllocFactorMatrix,(T$4+1),FALSE)*$E1244</f>
        <v>0</v>
      </c>
      <c r="U1239" s="22">
        <f>VLOOKUP(CONCATENATE($F1239," ",$G1239),AllocFactorMatrix,(U$4+1),FALSE)*$E1244</f>
        <v>0</v>
      </c>
      <c r="V1239" s="22">
        <f>VLOOKUP(CONCATENATE($F1239," ",$G1239),AllocFactorMatrix,(V$4+1),FALSE)*$E1244</f>
        <v>0</v>
      </c>
      <c r="W1239" s="22">
        <f t="shared" si="618"/>
        <v>0</v>
      </c>
      <c r="X1239" s="22">
        <f>VLOOKUP(CONCATENATE($F1239," ",$G1239),AllocFactorMatrix,(X$4+1),FALSE)*$E1244</f>
        <v>0</v>
      </c>
      <c r="Y1239" s="22">
        <f>VLOOKUP(CONCATENATE($F1239," ",$G1239),AllocFactorMatrix,(Y$4+1),FALSE)*$E1244</f>
        <v>0</v>
      </c>
      <c r="Z1239" s="22">
        <f t="shared" si="602"/>
        <v>0</v>
      </c>
      <c r="AA1239" s="22">
        <f>VLOOKUP(CONCATENATE($F1239," ",$G1239),AllocFactorMatrix,(AA$4+1),FALSE)*$E1244</f>
        <v>0</v>
      </c>
      <c r="AB1239" s="22">
        <f>VLOOKUP(CONCATENATE($F1239," ",$G1239),AllocFactorMatrix,(AB$4+1),FALSE)*$E1244</f>
        <v>0</v>
      </c>
      <c r="AC1239" s="22">
        <f>VLOOKUP(CONCATENATE($F1239," ",$G1239),AllocFactorMatrix,(AC$4+1),FALSE)*$E1244</f>
        <v>0</v>
      </c>
    </row>
    <row r="1240" spans="4:29" hidden="1" outlineLevel="1">
      <c r="F1240" s="42" t="str">
        <f>F1244</f>
        <v>PROD_DEMAND</v>
      </c>
      <c r="G1240" s="17" t="str">
        <f>$G$11</f>
        <v>DISTPRI</v>
      </c>
      <c r="H1240" s="21">
        <f t="shared" si="610"/>
        <v>0</v>
      </c>
      <c r="I1240" s="22">
        <f>VLOOKUP(CONCATENATE($F1240," ",$G1240),AllocFactorMatrix,(I$4+1),FALSE)*$E1244</f>
        <v>0</v>
      </c>
      <c r="J1240" s="22">
        <f>VLOOKUP(CONCATENATE($F1240," ",$G1240),AllocFactorMatrix,(J$4+1),FALSE)*$E1244</f>
        <v>0</v>
      </c>
      <c r="K1240" s="22">
        <f>VLOOKUP(CONCATENATE($F1240," ",$G1240),AllocFactorMatrix,(K$4+1),FALSE)*$E1244</f>
        <v>0</v>
      </c>
      <c r="L1240" s="22">
        <f>VLOOKUP(CONCATENATE($F1240," ",$G1240),AllocFactorMatrix,(L$4+1),FALSE)*$E1244</f>
        <v>0</v>
      </c>
      <c r="M1240" s="22">
        <f t="shared" si="616"/>
        <v>0</v>
      </c>
      <c r="N1240" s="22">
        <f>VLOOKUP(CONCATENATE($F1240," ",$G1240),AllocFactorMatrix,(N$4+1),FALSE)*$E1244</f>
        <v>0</v>
      </c>
      <c r="O1240" s="22">
        <f>VLOOKUP(CONCATENATE($F1240," ",$G1240),AllocFactorMatrix,(O$4+1),FALSE)*$E1244</f>
        <v>0</v>
      </c>
      <c r="P1240" s="22">
        <f>VLOOKUP(CONCATENATE($F1240," ",$G1240),AllocFactorMatrix,(P$4+1),FALSE)*$E1244</f>
        <v>0</v>
      </c>
      <c r="Q1240" s="22">
        <f>VLOOKUP(CONCATENATE($F1240," ",$G1240),AllocFactorMatrix,(Q$4+1),FALSE)*$E1244</f>
        <v>0</v>
      </c>
      <c r="R1240" s="22">
        <f t="shared" si="617"/>
        <v>0</v>
      </c>
      <c r="S1240" s="22">
        <f>VLOOKUP(CONCATENATE($F1240," ",$G1240),AllocFactorMatrix,(S$4+1),FALSE)*$E1244</f>
        <v>0</v>
      </c>
      <c r="T1240" s="22">
        <f>VLOOKUP(CONCATENATE($F1240," ",$G1240),AllocFactorMatrix,(T$4+1),FALSE)*$E1244</f>
        <v>0</v>
      </c>
      <c r="U1240" s="22">
        <f>VLOOKUP(CONCATENATE($F1240," ",$G1240),AllocFactorMatrix,(U$4+1),FALSE)*$E1244</f>
        <v>0</v>
      </c>
      <c r="V1240" s="22">
        <f>VLOOKUP(CONCATENATE($F1240," ",$G1240),AllocFactorMatrix,(V$4+1),FALSE)*$E1244</f>
        <v>0</v>
      </c>
      <c r="W1240" s="22">
        <f t="shared" si="618"/>
        <v>0</v>
      </c>
      <c r="X1240" s="22">
        <f>VLOOKUP(CONCATENATE($F1240," ",$G1240),AllocFactorMatrix,(X$4+1),FALSE)*$E1244</f>
        <v>0</v>
      </c>
      <c r="Y1240" s="22">
        <f>VLOOKUP(CONCATENATE($F1240," ",$G1240),AllocFactorMatrix,(Y$4+1),FALSE)*$E1244</f>
        <v>0</v>
      </c>
      <c r="Z1240" s="22">
        <f t="shared" si="602"/>
        <v>0</v>
      </c>
      <c r="AA1240" s="22">
        <f>VLOOKUP(CONCATENATE($F1240," ",$G1240),AllocFactorMatrix,(AA$4+1),FALSE)*$E1244</f>
        <v>0</v>
      </c>
      <c r="AB1240" s="22">
        <f>VLOOKUP(CONCATENATE($F1240," ",$G1240),AllocFactorMatrix,(AB$4+1),FALSE)*$E1244</f>
        <v>0</v>
      </c>
      <c r="AC1240" s="22">
        <f>VLOOKUP(CONCATENATE($F1240," ",$G1240),AllocFactorMatrix,(AC$4+1),FALSE)*$E1244</f>
        <v>0</v>
      </c>
    </row>
    <row r="1241" spans="4:29" hidden="1" outlineLevel="1">
      <c r="F1241" s="42" t="str">
        <f>F1244</f>
        <v>PROD_DEMAND</v>
      </c>
      <c r="G1241" s="17" t="str">
        <f>$G$12</f>
        <v>DISTSEC</v>
      </c>
      <c r="H1241" s="21">
        <f t="shared" si="610"/>
        <v>0</v>
      </c>
      <c r="I1241" s="22">
        <f>VLOOKUP(CONCATENATE($F1241," ",$G1241),AllocFactorMatrix,(I$4+1),FALSE)*$E1244</f>
        <v>0</v>
      </c>
      <c r="J1241" s="22">
        <f>VLOOKUP(CONCATENATE($F1241," ",$G1241),AllocFactorMatrix,(J$4+1),FALSE)*$E1244</f>
        <v>0</v>
      </c>
      <c r="K1241" s="22">
        <f>VLOOKUP(CONCATENATE($F1241," ",$G1241),AllocFactorMatrix,(K$4+1),FALSE)*$E1244</f>
        <v>0</v>
      </c>
      <c r="L1241" s="22">
        <f>VLOOKUP(CONCATENATE($F1241," ",$G1241),AllocFactorMatrix,(L$4+1),FALSE)*$E1244</f>
        <v>0</v>
      </c>
      <c r="M1241" s="22">
        <f t="shared" si="616"/>
        <v>0</v>
      </c>
      <c r="N1241" s="22">
        <f>VLOOKUP(CONCATENATE($F1241," ",$G1241),AllocFactorMatrix,(N$4+1),FALSE)*$E1244</f>
        <v>0</v>
      </c>
      <c r="O1241" s="22">
        <f>VLOOKUP(CONCATENATE($F1241," ",$G1241),AllocFactorMatrix,(O$4+1),FALSE)*$E1244</f>
        <v>0</v>
      </c>
      <c r="P1241" s="22">
        <f>VLOOKUP(CONCATENATE($F1241," ",$G1241),AllocFactorMatrix,(P$4+1),FALSE)*$E1244</f>
        <v>0</v>
      </c>
      <c r="Q1241" s="22">
        <f>VLOOKUP(CONCATENATE($F1241," ",$G1241),AllocFactorMatrix,(Q$4+1),FALSE)*$E1244</f>
        <v>0</v>
      </c>
      <c r="R1241" s="22">
        <f t="shared" si="617"/>
        <v>0</v>
      </c>
      <c r="S1241" s="22">
        <f>VLOOKUP(CONCATENATE($F1241," ",$G1241),AllocFactorMatrix,(S$4+1),FALSE)*$E1244</f>
        <v>0</v>
      </c>
      <c r="T1241" s="22">
        <f>VLOOKUP(CONCATENATE($F1241," ",$G1241),AllocFactorMatrix,(T$4+1),FALSE)*$E1244</f>
        <v>0</v>
      </c>
      <c r="U1241" s="22">
        <f>VLOOKUP(CONCATENATE($F1241," ",$G1241),AllocFactorMatrix,(U$4+1),FALSE)*$E1244</f>
        <v>0</v>
      </c>
      <c r="V1241" s="22">
        <f>VLOOKUP(CONCATENATE($F1241," ",$G1241),AllocFactorMatrix,(V$4+1),FALSE)*$E1244</f>
        <v>0</v>
      </c>
      <c r="W1241" s="22">
        <f t="shared" si="618"/>
        <v>0</v>
      </c>
      <c r="X1241" s="22">
        <f>VLOOKUP(CONCATENATE($F1241," ",$G1241),AllocFactorMatrix,(X$4+1),FALSE)*$E1244</f>
        <v>0</v>
      </c>
      <c r="Y1241" s="22">
        <f>VLOOKUP(CONCATENATE($F1241," ",$G1241),AllocFactorMatrix,(Y$4+1),FALSE)*$E1244</f>
        <v>0</v>
      </c>
      <c r="Z1241" s="22">
        <f t="shared" si="602"/>
        <v>0</v>
      </c>
      <c r="AA1241" s="22">
        <f>VLOOKUP(CONCATENATE($F1241," ",$G1241),AllocFactorMatrix,(AA$4+1),FALSE)*$E1244</f>
        <v>0</v>
      </c>
      <c r="AB1241" s="22">
        <f>VLOOKUP(CONCATENATE($F1241," ",$G1241),AllocFactorMatrix,(AB$4+1),FALSE)*$E1244</f>
        <v>0</v>
      </c>
      <c r="AC1241" s="22">
        <f>VLOOKUP(CONCATENATE($F1241," ",$G1241),AllocFactorMatrix,(AC$4+1),FALSE)*$E1244</f>
        <v>0</v>
      </c>
    </row>
    <row r="1242" spans="4:29" hidden="1" outlineLevel="1">
      <c r="F1242" s="42" t="str">
        <f>F1244</f>
        <v>PROD_DEMAND</v>
      </c>
      <c r="G1242" s="17" t="str">
        <f>$G$13</f>
        <v>ENERGY</v>
      </c>
      <c r="H1242" s="21">
        <f t="shared" si="610"/>
        <v>0</v>
      </c>
      <c r="I1242" s="22">
        <f>VLOOKUP(CONCATENATE($F1242," ",$G1242),AllocFactorMatrix,(I$4+1),FALSE)*$E1244</f>
        <v>0</v>
      </c>
      <c r="J1242" s="22">
        <f>VLOOKUP(CONCATENATE($F1242," ",$G1242),AllocFactorMatrix,(J$4+1),FALSE)*$E1244</f>
        <v>0</v>
      </c>
      <c r="K1242" s="22">
        <f>VLOOKUP(CONCATENATE($F1242," ",$G1242),AllocFactorMatrix,(K$4+1),FALSE)*$E1244</f>
        <v>0</v>
      </c>
      <c r="L1242" s="22">
        <f>VLOOKUP(CONCATENATE($F1242," ",$G1242),AllocFactorMatrix,(L$4+1),FALSE)*$E1244</f>
        <v>0</v>
      </c>
      <c r="M1242" s="22">
        <f t="shared" si="616"/>
        <v>0</v>
      </c>
      <c r="N1242" s="22">
        <f>VLOOKUP(CONCATENATE($F1242," ",$G1242),AllocFactorMatrix,(N$4+1),FALSE)*$E1244</f>
        <v>0</v>
      </c>
      <c r="O1242" s="22">
        <f>VLOOKUP(CONCATENATE($F1242," ",$G1242),AllocFactorMatrix,(O$4+1),FALSE)*$E1244</f>
        <v>0</v>
      </c>
      <c r="P1242" s="22">
        <f>VLOOKUP(CONCATENATE($F1242," ",$G1242),AllocFactorMatrix,(P$4+1),FALSE)*$E1244</f>
        <v>0</v>
      </c>
      <c r="Q1242" s="22">
        <f>VLOOKUP(CONCATENATE($F1242," ",$G1242),AllocFactorMatrix,(Q$4+1),FALSE)*$E1244</f>
        <v>0</v>
      </c>
      <c r="R1242" s="22">
        <f t="shared" si="617"/>
        <v>0</v>
      </c>
      <c r="S1242" s="22">
        <f>VLOOKUP(CONCATENATE($F1242," ",$G1242),AllocFactorMatrix,(S$4+1),FALSE)*$E1244</f>
        <v>0</v>
      </c>
      <c r="T1242" s="22">
        <f>VLOOKUP(CONCATENATE($F1242," ",$G1242),AllocFactorMatrix,(T$4+1),FALSE)*$E1244</f>
        <v>0</v>
      </c>
      <c r="U1242" s="22">
        <f>VLOOKUP(CONCATENATE($F1242," ",$G1242),AllocFactorMatrix,(U$4+1),FALSE)*$E1244</f>
        <v>0</v>
      </c>
      <c r="V1242" s="22">
        <f>VLOOKUP(CONCATENATE($F1242," ",$G1242),AllocFactorMatrix,(V$4+1),FALSE)*$E1244</f>
        <v>0</v>
      </c>
      <c r="W1242" s="22">
        <f t="shared" si="618"/>
        <v>0</v>
      </c>
      <c r="X1242" s="22">
        <f>VLOOKUP(CONCATENATE($F1242," ",$G1242),AllocFactorMatrix,(X$4+1),FALSE)*$E1244</f>
        <v>0</v>
      </c>
      <c r="Y1242" s="22">
        <f>VLOOKUP(CONCATENATE($F1242," ",$G1242),AllocFactorMatrix,(Y$4+1),FALSE)*$E1244</f>
        <v>0</v>
      </c>
      <c r="Z1242" s="22">
        <f t="shared" si="602"/>
        <v>0</v>
      </c>
      <c r="AA1242" s="22">
        <f>VLOOKUP(CONCATENATE($F1242," ",$G1242),AllocFactorMatrix,(AA$4+1),FALSE)*$E1244</f>
        <v>0</v>
      </c>
      <c r="AB1242" s="22">
        <f>VLOOKUP(CONCATENATE($F1242," ",$G1242),AllocFactorMatrix,(AB$4+1),FALSE)*$E1244</f>
        <v>0</v>
      </c>
      <c r="AC1242" s="22">
        <f>VLOOKUP(CONCATENATE($F1242," ",$G1242),AllocFactorMatrix,(AC$4+1),FALSE)*$E1244</f>
        <v>0</v>
      </c>
    </row>
    <row r="1243" spans="4:29" hidden="1" outlineLevel="1">
      <c r="F1243" s="42" t="str">
        <f>F1244</f>
        <v>PROD_DEMAND</v>
      </c>
      <c r="G1243" s="17" t="str">
        <f>$G$14</f>
        <v>CUSTOMER</v>
      </c>
      <c r="H1243" s="21">
        <f t="shared" si="610"/>
        <v>0</v>
      </c>
      <c r="I1243" s="22">
        <f>VLOOKUP(CONCATENATE($F1243," ",$G1243),AllocFactorMatrix,(I$4+1),FALSE)*$E1244</f>
        <v>0</v>
      </c>
      <c r="J1243" s="22">
        <f>VLOOKUP(CONCATENATE($F1243," ",$G1243),AllocFactorMatrix,(J$4+1),FALSE)*$E1244</f>
        <v>0</v>
      </c>
      <c r="K1243" s="22">
        <f>VLOOKUP(CONCATENATE($F1243," ",$G1243),AllocFactorMatrix,(K$4+1),FALSE)*$E1244</f>
        <v>0</v>
      </c>
      <c r="L1243" s="22">
        <f>VLOOKUP(CONCATENATE($F1243," ",$G1243),AllocFactorMatrix,(L$4+1),FALSE)*$E1244</f>
        <v>0</v>
      </c>
      <c r="M1243" s="22">
        <f t="shared" si="616"/>
        <v>0</v>
      </c>
      <c r="N1243" s="22">
        <f>VLOOKUP(CONCATENATE($F1243," ",$G1243),AllocFactorMatrix,(N$4+1),FALSE)*$E1244</f>
        <v>0</v>
      </c>
      <c r="O1243" s="22">
        <f>VLOOKUP(CONCATENATE($F1243," ",$G1243),AllocFactorMatrix,(O$4+1),FALSE)*$E1244</f>
        <v>0</v>
      </c>
      <c r="P1243" s="22">
        <f>VLOOKUP(CONCATENATE($F1243," ",$G1243),AllocFactorMatrix,(P$4+1),FALSE)*$E1244</f>
        <v>0</v>
      </c>
      <c r="Q1243" s="22">
        <f>VLOOKUP(CONCATENATE($F1243," ",$G1243),AllocFactorMatrix,(Q$4+1),FALSE)*$E1244</f>
        <v>0</v>
      </c>
      <c r="R1243" s="22">
        <f t="shared" si="617"/>
        <v>0</v>
      </c>
      <c r="S1243" s="22">
        <f>VLOOKUP(CONCATENATE($F1243," ",$G1243),AllocFactorMatrix,(S$4+1),FALSE)*$E1244</f>
        <v>0</v>
      </c>
      <c r="T1243" s="22">
        <f>VLOOKUP(CONCATENATE($F1243," ",$G1243),AllocFactorMatrix,(T$4+1),FALSE)*$E1244</f>
        <v>0</v>
      </c>
      <c r="U1243" s="22">
        <f>VLOOKUP(CONCATENATE($F1243," ",$G1243),AllocFactorMatrix,(U$4+1),FALSE)*$E1244</f>
        <v>0</v>
      </c>
      <c r="V1243" s="22">
        <f>VLOOKUP(CONCATENATE($F1243," ",$G1243),AllocFactorMatrix,(V$4+1),FALSE)*$E1244</f>
        <v>0</v>
      </c>
      <c r="W1243" s="22">
        <f t="shared" si="618"/>
        <v>0</v>
      </c>
      <c r="X1243" s="22">
        <f>VLOOKUP(CONCATENATE($F1243," ",$G1243),AllocFactorMatrix,(X$4+1),FALSE)*$E1244</f>
        <v>0</v>
      </c>
      <c r="Y1243" s="22">
        <f>VLOOKUP(CONCATENATE($F1243," ",$G1243),AllocFactorMatrix,(Y$4+1),FALSE)*$E1244</f>
        <v>0</v>
      </c>
      <c r="Z1243" s="22">
        <f t="shared" si="602"/>
        <v>0</v>
      </c>
      <c r="AA1243" s="22">
        <f>VLOOKUP(CONCATENATE($F1243," ",$G1243),AllocFactorMatrix,(AA$4+1),FALSE)*$E1244</f>
        <v>0</v>
      </c>
      <c r="AB1243" s="22">
        <f>VLOOKUP(CONCATENATE($F1243," ",$G1243),AllocFactorMatrix,(AB$4+1),FALSE)*$E1244</f>
        <v>0</v>
      </c>
      <c r="AC1243" s="22">
        <f>VLOOKUP(CONCATENATE($F1243," ",$G1243),AllocFactorMatrix,(AC$4+1),FALSE)*$E1244</f>
        <v>0</v>
      </c>
    </row>
    <row r="1244" spans="4:29" collapsed="1">
      <c r="D1244" s="17" t="s">
        <v>467</v>
      </c>
      <c r="E1244" s="19">
        <f>1211908+443240</f>
        <v>1655148</v>
      </c>
      <c r="F1244" s="42" t="s">
        <v>29</v>
      </c>
      <c r="G1244" s="17" t="str">
        <f>$G$15</f>
        <v>TOTAL</v>
      </c>
      <c r="H1244" s="21">
        <f t="shared" si="610"/>
        <v>1655148</v>
      </c>
      <c r="I1244" s="22">
        <f>VLOOKUP(CONCATENATE($F1244," ",$G1244),AllocFactorMatrix,(I$4+1),FALSE)*$E1244</f>
        <v>820636.56348798738</v>
      </c>
      <c r="J1244" s="22">
        <f>VLOOKUP(CONCATENATE($F1244," ",$G1244),AllocFactorMatrix,(J$4+1),FALSE)*$E1244</f>
        <v>205214.83857318325</v>
      </c>
      <c r="K1244" s="22">
        <f>VLOOKUP(CONCATENATE($F1244," ",$G1244),AllocFactorMatrix,(K$4+1),FALSE)*$E1244</f>
        <v>2600.8595767219226</v>
      </c>
      <c r="L1244" s="22">
        <f>VLOOKUP(CONCATENATE($F1244," ",$G1244),AllocFactorMatrix,(L$4+1),FALSE)*$E1244</f>
        <v>130.1704365349236</v>
      </c>
      <c r="M1244" s="22">
        <f t="shared" si="616"/>
        <v>207945.86858644008</v>
      </c>
      <c r="N1244" s="22">
        <f>VLOOKUP(CONCATENATE($F1244," ",$G1244),AllocFactorMatrix,(N$4+1),FALSE)*$E1244</f>
        <v>92069.171899384906</v>
      </c>
      <c r="O1244" s="22">
        <f>VLOOKUP(CONCATENATE($F1244," ",$G1244),AllocFactorMatrix,(O$4+1),FALSE)*$E1244</f>
        <v>25234.027796701102</v>
      </c>
      <c r="P1244" s="22">
        <f>VLOOKUP(CONCATENATE($F1244," ",$G1244),AllocFactorMatrix,(P$4+1),FALSE)*$E1244</f>
        <v>4015.511215149038</v>
      </c>
      <c r="Q1244" s="22">
        <f>VLOOKUP(CONCATENATE($F1244," ",$G1244),AllocFactorMatrix,(Q$4+1),FALSE)*$E1244</f>
        <v>0</v>
      </c>
      <c r="R1244" s="22">
        <f t="shared" si="617"/>
        <v>121318.71091123504</v>
      </c>
      <c r="S1244" s="22">
        <f>VLOOKUP(CONCATENATE($F1244," ",$G1244),AllocFactorMatrix,(S$4+1),FALSE)*$E1244</f>
        <v>3979.9147736288801</v>
      </c>
      <c r="T1244" s="22">
        <f>VLOOKUP(CONCATENATE($F1244," ",$G1244),AllocFactorMatrix,(T$4+1),FALSE)*$E1244</f>
        <v>72427.659917524128</v>
      </c>
      <c r="U1244" s="22">
        <f>VLOOKUP(CONCATENATE($F1244," ",$G1244),AllocFactorMatrix,(U$4+1),FALSE)*$E1244</f>
        <v>352906.80599550804</v>
      </c>
      <c r="V1244" s="22">
        <f>VLOOKUP(CONCATENATE($F1244," ",$G1244),AllocFactorMatrix,(V$4+1),FALSE)*$E1244</f>
        <v>44967.541150059093</v>
      </c>
      <c r="W1244" s="22">
        <f t="shared" si="618"/>
        <v>474281.92183672014</v>
      </c>
      <c r="X1244" s="22">
        <f>VLOOKUP(CONCATENATE($F1244," ",$G1244),AllocFactorMatrix,(X$4+1),FALSE)*$E1244</f>
        <v>25749.78455810302</v>
      </c>
      <c r="Y1244" s="22">
        <f>VLOOKUP(CONCATENATE($F1244," ",$G1244),AllocFactorMatrix,(Y$4+1),FALSE)*$E1244</f>
        <v>484.03390650461449</v>
      </c>
      <c r="Z1244" s="22">
        <f t="shared" si="602"/>
        <v>26233.818464607633</v>
      </c>
      <c r="AA1244" s="22">
        <f>VLOOKUP(CONCATENATE($F1244," ",$G1244),AllocFactorMatrix,(AA$4+1),FALSE)*$E1244</f>
        <v>374.46707578181292</v>
      </c>
      <c r="AB1244" s="22">
        <f>VLOOKUP(CONCATENATE($F1244," ",$G1244),AllocFactorMatrix,(AB$4+1),FALSE)*$E1244</f>
        <v>3518.981062057263</v>
      </c>
      <c r="AC1244" s="22">
        <f>VLOOKUP(CONCATENATE($F1244," ",$G1244),AllocFactorMatrix,(AC$4+1),FALSE)*$E1244</f>
        <v>837.66857517096923</v>
      </c>
    </row>
    <row r="1245" spans="4:29" hidden="1" outlineLevel="1">
      <c r="F1245" s="42" t="str">
        <f>F1252</f>
        <v>PROD_DEMAND</v>
      </c>
      <c r="G1245" s="17" t="str">
        <f>$G$8</f>
        <v>PRODUCTION</v>
      </c>
      <c r="H1245" s="21">
        <f t="shared" si="610"/>
        <v>48915360.000000015</v>
      </c>
      <c r="I1245" s="22">
        <f>VLOOKUP(CONCATENATE($F1245," ",$G1245),AllocFactorMatrix,(I$4+1),FALSE)*$E1252</f>
        <v>24252654.706514314</v>
      </c>
      <c r="J1245" s="22">
        <f>VLOOKUP(CONCATENATE($F1245," ",$G1245),AllocFactorMatrix,(J$4+1),FALSE)*$E1252</f>
        <v>6064809.7367420588</v>
      </c>
      <c r="K1245" s="22">
        <f>VLOOKUP(CONCATENATE($F1245," ",$G1245),AllocFactorMatrix,(K$4+1),FALSE)*$E1252</f>
        <v>76864.414846769272</v>
      </c>
      <c r="L1245" s="22">
        <f>VLOOKUP(CONCATENATE($F1245," ",$G1245),AllocFactorMatrix,(L$4+1),FALSE)*$E1252</f>
        <v>3846.9875590961897</v>
      </c>
      <c r="M1245" s="22">
        <f t="shared" ref="M1245:M1252" si="619">SUBTOTAL(9,J1245:L1245)</f>
        <v>6145521.1391479243</v>
      </c>
      <c r="N1245" s="22">
        <f>VLOOKUP(CONCATENATE($F1245," ",$G1245),AllocFactorMatrix,(N$4+1),FALSE)*$E1252</f>
        <v>2720963.1334238974</v>
      </c>
      <c r="O1245" s="22">
        <f>VLOOKUP(CONCATENATE($F1245," ",$G1245),AllocFactorMatrix,(O$4+1),FALSE)*$E1252</f>
        <v>745752.98035320174</v>
      </c>
      <c r="P1245" s="22">
        <f>VLOOKUP(CONCATENATE($F1245," ",$G1245),AllocFactorMatrix,(P$4+1),FALSE)*$E1252</f>
        <v>118672.27382267485</v>
      </c>
      <c r="Q1245" s="22">
        <f>VLOOKUP(CONCATENATE($F1245," ",$G1245),AllocFactorMatrix,(Q$4+1),FALSE)*$E1252</f>
        <v>0</v>
      </c>
      <c r="R1245" s="22">
        <f t="shared" ref="R1245:R1252" si="620">SUBTOTAL(9,N1245:Q1245)</f>
        <v>3585388.3875997742</v>
      </c>
      <c r="S1245" s="22">
        <f>VLOOKUP(CONCATENATE($F1245," ",$G1245),AllocFactorMatrix,(S$4+1),FALSE)*$E1252</f>
        <v>117620.27560156262</v>
      </c>
      <c r="T1245" s="22">
        <f>VLOOKUP(CONCATENATE($F1245," ",$G1245),AllocFactorMatrix,(T$4+1),FALSE)*$E1252</f>
        <v>2140488.3785759723</v>
      </c>
      <c r="U1245" s="22">
        <f>VLOOKUP(CONCATENATE($F1245," ",$G1245),AllocFactorMatrix,(U$4+1),FALSE)*$E1252</f>
        <v>10429619.26167354</v>
      </c>
      <c r="V1245" s="22">
        <f>VLOOKUP(CONCATENATE($F1245," ",$G1245),AllocFactorMatrix,(V$4+1),FALSE)*$E1252</f>
        <v>1328946.6945976762</v>
      </c>
      <c r="W1245" s="22">
        <f>SUBTOTAL(9,S1245:V1245)</f>
        <v>14016674.610448752</v>
      </c>
      <c r="X1245" s="22">
        <f>VLOOKUP(CONCATENATE($F1245," ",$G1245),AllocFactorMatrix,(X$4+1),FALSE)*$E1252</f>
        <v>760995.38022101345</v>
      </c>
      <c r="Y1245" s="22">
        <f>VLOOKUP(CONCATENATE($F1245," ",$G1245),AllocFactorMatrix,(Y$4+1),FALSE)*$E1252</f>
        <v>14304.879556921533</v>
      </c>
      <c r="Z1245" s="22">
        <f t="shared" ref="Z1245:Z1252" si="621">SUBTOTAL(9,X1245:Y1245)</f>
        <v>775300.25977793499</v>
      </c>
      <c r="AA1245" s="22">
        <f>VLOOKUP(CONCATENATE($F1245," ",$G1245),AllocFactorMatrix,(AA$4+1),FALSE)*$E1252</f>
        <v>11066.799959891599</v>
      </c>
      <c r="AB1245" s="22">
        <f>VLOOKUP(CONCATENATE($F1245," ",$G1245),AllocFactorMatrix,(AB$4+1),FALSE)*$E1252</f>
        <v>103998.08686819146</v>
      </c>
      <c r="AC1245" s="22">
        <f>VLOOKUP(CONCATENATE($F1245," ",$G1245),AllocFactorMatrix,(AC$4+1),FALSE)*$E1252</f>
        <v>24756.009683227738</v>
      </c>
    </row>
    <row r="1246" spans="4:29" hidden="1" outlineLevel="1">
      <c r="F1246" s="42" t="str">
        <f>F1252</f>
        <v>PROD_DEMAND</v>
      </c>
      <c r="G1246" s="17" t="str">
        <f>$G$9</f>
        <v>BULKTRAN</v>
      </c>
      <c r="H1246" s="21">
        <f t="shared" si="610"/>
        <v>0</v>
      </c>
      <c r="I1246" s="22">
        <f>VLOOKUP(CONCATENATE($F1246," ",$G1246),AllocFactorMatrix,(I$4+1),FALSE)*$E1252</f>
        <v>0</v>
      </c>
      <c r="J1246" s="22">
        <f>VLOOKUP(CONCATENATE($F1246," ",$G1246),AllocFactorMatrix,(J$4+1),FALSE)*$E1252</f>
        <v>0</v>
      </c>
      <c r="K1246" s="22">
        <f>VLOOKUP(CONCATENATE($F1246," ",$G1246),AllocFactorMatrix,(K$4+1),FALSE)*$E1252</f>
        <v>0</v>
      </c>
      <c r="L1246" s="22">
        <f>VLOOKUP(CONCATENATE($F1246," ",$G1246),AllocFactorMatrix,(L$4+1),FALSE)*$E1252</f>
        <v>0</v>
      </c>
      <c r="M1246" s="22">
        <f t="shared" si="619"/>
        <v>0</v>
      </c>
      <c r="N1246" s="22">
        <f>VLOOKUP(CONCATENATE($F1246," ",$G1246),AllocFactorMatrix,(N$4+1),FALSE)*$E1252</f>
        <v>0</v>
      </c>
      <c r="O1246" s="22">
        <f>VLOOKUP(CONCATENATE($F1246," ",$G1246),AllocFactorMatrix,(O$4+1),FALSE)*$E1252</f>
        <v>0</v>
      </c>
      <c r="P1246" s="22">
        <f>VLOOKUP(CONCATENATE($F1246," ",$G1246),AllocFactorMatrix,(P$4+1),FALSE)*$E1252</f>
        <v>0</v>
      </c>
      <c r="Q1246" s="22">
        <f>VLOOKUP(CONCATENATE($F1246," ",$G1246),AllocFactorMatrix,(Q$4+1),FALSE)*$E1252</f>
        <v>0</v>
      </c>
      <c r="R1246" s="22">
        <f t="shared" si="620"/>
        <v>0</v>
      </c>
      <c r="S1246" s="22">
        <f>VLOOKUP(CONCATENATE($F1246," ",$G1246),AllocFactorMatrix,(S$4+1),FALSE)*$E1252</f>
        <v>0</v>
      </c>
      <c r="T1246" s="22">
        <f>VLOOKUP(CONCATENATE($F1246," ",$G1246),AllocFactorMatrix,(T$4+1),FALSE)*$E1252</f>
        <v>0</v>
      </c>
      <c r="U1246" s="22">
        <f>VLOOKUP(CONCATENATE($F1246," ",$G1246),AllocFactorMatrix,(U$4+1),FALSE)*$E1252</f>
        <v>0</v>
      </c>
      <c r="V1246" s="22">
        <f>VLOOKUP(CONCATENATE($F1246," ",$G1246),AllocFactorMatrix,(V$4+1),FALSE)*$E1252</f>
        <v>0</v>
      </c>
      <c r="W1246" s="22">
        <f t="shared" ref="W1246:W1252" si="622">SUBTOTAL(9,S1246:V1246)</f>
        <v>0</v>
      </c>
      <c r="X1246" s="22">
        <f>VLOOKUP(CONCATENATE($F1246," ",$G1246),AllocFactorMatrix,(X$4+1),FALSE)*$E1252</f>
        <v>0</v>
      </c>
      <c r="Y1246" s="22">
        <f>VLOOKUP(CONCATENATE($F1246," ",$G1246),AllocFactorMatrix,(Y$4+1),FALSE)*$E1252</f>
        <v>0</v>
      </c>
      <c r="Z1246" s="22">
        <f t="shared" si="621"/>
        <v>0</v>
      </c>
      <c r="AA1246" s="22">
        <f>VLOOKUP(CONCATENATE($F1246," ",$G1246),AllocFactorMatrix,(AA$4+1),FALSE)*$E1252</f>
        <v>0</v>
      </c>
      <c r="AB1246" s="22">
        <f>VLOOKUP(CONCATENATE($F1246," ",$G1246),AllocFactorMatrix,(AB$4+1),FALSE)*$E1252</f>
        <v>0</v>
      </c>
      <c r="AC1246" s="22">
        <f>VLOOKUP(CONCATENATE($F1246," ",$G1246),AllocFactorMatrix,(AC$4+1),FALSE)*$E1252</f>
        <v>0</v>
      </c>
    </row>
    <row r="1247" spans="4:29" hidden="1" outlineLevel="1">
      <c r="F1247" s="42" t="str">
        <f>F1252</f>
        <v>PROD_DEMAND</v>
      </c>
      <c r="G1247" s="17" t="str">
        <f>$G$10</f>
        <v>SUBTRAN</v>
      </c>
      <c r="H1247" s="21">
        <f t="shared" si="610"/>
        <v>0</v>
      </c>
      <c r="I1247" s="22">
        <f>VLOOKUP(CONCATENATE($F1247," ",$G1247),AllocFactorMatrix,(I$4+1),FALSE)*$E1252</f>
        <v>0</v>
      </c>
      <c r="J1247" s="22">
        <f>VLOOKUP(CONCATENATE($F1247," ",$G1247),AllocFactorMatrix,(J$4+1),FALSE)*$E1252</f>
        <v>0</v>
      </c>
      <c r="K1247" s="22">
        <f>VLOOKUP(CONCATENATE($F1247," ",$G1247),AllocFactorMatrix,(K$4+1),FALSE)*$E1252</f>
        <v>0</v>
      </c>
      <c r="L1247" s="22">
        <f>VLOOKUP(CONCATENATE($F1247," ",$G1247),AllocFactorMatrix,(L$4+1),FALSE)*$E1252</f>
        <v>0</v>
      </c>
      <c r="M1247" s="22">
        <f t="shared" si="619"/>
        <v>0</v>
      </c>
      <c r="N1247" s="22">
        <f>VLOOKUP(CONCATENATE($F1247," ",$G1247),AllocFactorMatrix,(N$4+1),FALSE)*$E1252</f>
        <v>0</v>
      </c>
      <c r="O1247" s="22">
        <f>VLOOKUP(CONCATENATE($F1247," ",$G1247),AllocFactorMatrix,(O$4+1),FALSE)*$E1252</f>
        <v>0</v>
      </c>
      <c r="P1247" s="22">
        <f>VLOOKUP(CONCATENATE($F1247," ",$G1247),AllocFactorMatrix,(P$4+1),FALSE)*$E1252</f>
        <v>0</v>
      </c>
      <c r="Q1247" s="22">
        <f>VLOOKUP(CONCATENATE($F1247," ",$G1247),AllocFactorMatrix,(Q$4+1),FALSE)*$E1252</f>
        <v>0</v>
      </c>
      <c r="R1247" s="22">
        <f t="shared" si="620"/>
        <v>0</v>
      </c>
      <c r="S1247" s="22">
        <f>VLOOKUP(CONCATENATE($F1247," ",$G1247),AllocFactorMatrix,(S$4+1),FALSE)*$E1252</f>
        <v>0</v>
      </c>
      <c r="T1247" s="22">
        <f>VLOOKUP(CONCATENATE($F1247," ",$G1247),AllocFactorMatrix,(T$4+1),FALSE)*$E1252</f>
        <v>0</v>
      </c>
      <c r="U1247" s="22">
        <f>VLOOKUP(CONCATENATE($F1247," ",$G1247),AllocFactorMatrix,(U$4+1),FALSE)*$E1252</f>
        <v>0</v>
      </c>
      <c r="V1247" s="22">
        <f>VLOOKUP(CONCATENATE($F1247," ",$G1247),AllocFactorMatrix,(V$4+1),FALSE)*$E1252</f>
        <v>0</v>
      </c>
      <c r="W1247" s="22">
        <f t="shared" si="622"/>
        <v>0</v>
      </c>
      <c r="X1247" s="22">
        <f>VLOOKUP(CONCATENATE($F1247," ",$G1247),AllocFactorMatrix,(X$4+1),FALSE)*$E1252</f>
        <v>0</v>
      </c>
      <c r="Y1247" s="22">
        <f>VLOOKUP(CONCATENATE($F1247," ",$G1247),AllocFactorMatrix,(Y$4+1),FALSE)*$E1252</f>
        <v>0</v>
      </c>
      <c r="Z1247" s="22">
        <f t="shared" si="621"/>
        <v>0</v>
      </c>
      <c r="AA1247" s="22">
        <f>VLOOKUP(CONCATENATE($F1247," ",$G1247),AllocFactorMatrix,(AA$4+1),FALSE)*$E1252</f>
        <v>0</v>
      </c>
      <c r="AB1247" s="22">
        <f>VLOOKUP(CONCATENATE($F1247," ",$G1247),AllocFactorMatrix,(AB$4+1),FALSE)*$E1252</f>
        <v>0</v>
      </c>
      <c r="AC1247" s="22">
        <f>VLOOKUP(CONCATENATE($F1247," ",$G1247),AllocFactorMatrix,(AC$4+1),FALSE)*$E1252</f>
        <v>0</v>
      </c>
    </row>
    <row r="1248" spans="4:29" hidden="1" outlineLevel="1">
      <c r="F1248" s="42" t="str">
        <f>F1252</f>
        <v>PROD_DEMAND</v>
      </c>
      <c r="G1248" s="17" t="str">
        <f>$G$11</f>
        <v>DISTPRI</v>
      </c>
      <c r="H1248" s="21">
        <f t="shared" si="610"/>
        <v>0</v>
      </c>
      <c r="I1248" s="22">
        <f>VLOOKUP(CONCATENATE($F1248," ",$G1248),AllocFactorMatrix,(I$4+1),FALSE)*$E1252</f>
        <v>0</v>
      </c>
      <c r="J1248" s="22">
        <f>VLOOKUP(CONCATENATE($F1248," ",$G1248),AllocFactorMatrix,(J$4+1),FALSE)*$E1252</f>
        <v>0</v>
      </c>
      <c r="K1248" s="22">
        <f>VLOOKUP(CONCATENATE($F1248," ",$G1248),AllocFactorMatrix,(K$4+1),FALSE)*$E1252</f>
        <v>0</v>
      </c>
      <c r="L1248" s="22">
        <f>VLOOKUP(CONCATENATE($F1248," ",$G1248),AllocFactorMatrix,(L$4+1),FALSE)*$E1252</f>
        <v>0</v>
      </c>
      <c r="M1248" s="22">
        <f t="shared" si="619"/>
        <v>0</v>
      </c>
      <c r="N1248" s="22">
        <f>VLOOKUP(CONCATENATE($F1248," ",$G1248),AllocFactorMatrix,(N$4+1),FALSE)*$E1252</f>
        <v>0</v>
      </c>
      <c r="O1248" s="22">
        <f>VLOOKUP(CONCATENATE($F1248," ",$G1248),AllocFactorMatrix,(O$4+1),FALSE)*$E1252</f>
        <v>0</v>
      </c>
      <c r="P1248" s="22">
        <f>VLOOKUP(CONCATENATE($F1248," ",$G1248),AllocFactorMatrix,(P$4+1),FALSE)*$E1252</f>
        <v>0</v>
      </c>
      <c r="Q1248" s="22">
        <f>VLOOKUP(CONCATENATE($F1248," ",$G1248),AllocFactorMatrix,(Q$4+1),FALSE)*$E1252</f>
        <v>0</v>
      </c>
      <c r="R1248" s="22">
        <f t="shared" si="620"/>
        <v>0</v>
      </c>
      <c r="S1248" s="22">
        <f>VLOOKUP(CONCATENATE($F1248," ",$G1248),AllocFactorMatrix,(S$4+1),FALSE)*$E1252</f>
        <v>0</v>
      </c>
      <c r="T1248" s="22">
        <f>VLOOKUP(CONCATENATE($F1248," ",$G1248),AllocFactorMatrix,(T$4+1),FALSE)*$E1252</f>
        <v>0</v>
      </c>
      <c r="U1248" s="22">
        <f>VLOOKUP(CONCATENATE($F1248," ",$G1248),AllocFactorMatrix,(U$4+1),FALSE)*$E1252</f>
        <v>0</v>
      </c>
      <c r="V1248" s="22">
        <f>VLOOKUP(CONCATENATE($F1248," ",$G1248),AllocFactorMatrix,(V$4+1),FALSE)*$E1252</f>
        <v>0</v>
      </c>
      <c r="W1248" s="22">
        <f t="shared" si="622"/>
        <v>0</v>
      </c>
      <c r="X1248" s="22">
        <f>VLOOKUP(CONCATENATE($F1248," ",$G1248),AllocFactorMatrix,(X$4+1),FALSE)*$E1252</f>
        <v>0</v>
      </c>
      <c r="Y1248" s="22">
        <f>VLOOKUP(CONCATENATE($F1248," ",$G1248),AllocFactorMatrix,(Y$4+1),FALSE)*$E1252</f>
        <v>0</v>
      </c>
      <c r="Z1248" s="22">
        <f t="shared" si="621"/>
        <v>0</v>
      </c>
      <c r="AA1248" s="22">
        <f>VLOOKUP(CONCATENATE($F1248," ",$G1248),AllocFactorMatrix,(AA$4+1),FALSE)*$E1252</f>
        <v>0</v>
      </c>
      <c r="AB1248" s="22">
        <f>VLOOKUP(CONCATENATE($F1248," ",$G1248),AllocFactorMatrix,(AB$4+1),FALSE)*$E1252</f>
        <v>0</v>
      </c>
      <c r="AC1248" s="22">
        <f>VLOOKUP(CONCATENATE($F1248," ",$G1248),AllocFactorMatrix,(AC$4+1),FALSE)*$E1252</f>
        <v>0</v>
      </c>
    </row>
    <row r="1249" spans="4:29" hidden="1" outlineLevel="1">
      <c r="F1249" s="42" t="str">
        <f>F1252</f>
        <v>PROD_DEMAND</v>
      </c>
      <c r="G1249" s="17" t="str">
        <f>$G$12</f>
        <v>DISTSEC</v>
      </c>
      <c r="H1249" s="21">
        <f t="shared" si="610"/>
        <v>0</v>
      </c>
      <c r="I1249" s="22">
        <f>VLOOKUP(CONCATENATE($F1249," ",$G1249),AllocFactorMatrix,(I$4+1),FALSE)*$E1252</f>
        <v>0</v>
      </c>
      <c r="J1249" s="22">
        <f>VLOOKUP(CONCATENATE($F1249," ",$G1249),AllocFactorMatrix,(J$4+1),FALSE)*$E1252</f>
        <v>0</v>
      </c>
      <c r="K1249" s="22">
        <f>VLOOKUP(CONCATENATE($F1249," ",$G1249),AllocFactorMatrix,(K$4+1),FALSE)*$E1252</f>
        <v>0</v>
      </c>
      <c r="L1249" s="22">
        <f>VLOOKUP(CONCATENATE($F1249," ",$G1249),AllocFactorMatrix,(L$4+1),FALSE)*$E1252</f>
        <v>0</v>
      </c>
      <c r="M1249" s="22">
        <f t="shared" si="619"/>
        <v>0</v>
      </c>
      <c r="N1249" s="22">
        <f>VLOOKUP(CONCATENATE($F1249," ",$G1249),AllocFactorMatrix,(N$4+1),FALSE)*$E1252</f>
        <v>0</v>
      </c>
      <c r="O1249" s="22">
        <f>VLOOKUP(CONCATENATE($F1249," ",$G1249),AllocFactorMatrix,(O$4+1),FALSE)*$E1252</f>
        <v>0</v>
      </c>
      <c r="P1249" s="22">
        <f>VLOOKUP(CONCATENATE($F1249," ",$G1249),AllocFactorMatrix,(P$4+1),FALSE)*$E1252</f>
        <v>0</v>
      </c>
      <c r="Q1249" s="22">
        <f>VLOOKUP(CONCATENATE($F1249," ",$G1249),AllocFactorMatrix,(Q$4+1),FALSE)*$E1252</f>
        <v>0</v>
      </c>
      <c r="R1249" s="22">
        <f t="shared" si="620"/>
        <v>0</v>
      </c>
      <c r="S1249" s="22">
        <f>VLOOKUP(CONCATENATE($F1249," ",$G1249),AllocFactorMatrix,(S$4+1),FALSE)*$E1252</f>
        <v>0</v>
      </c>
      <c r="T1249" s="22">
        <f>VLOOKUP(CONCATENATE($F1249," ",$G1249),AllocFactorMatrix,(T$4+1),FALSE)*$E1252</f>
        <v>0</v>
      </c>
      <c r="U1249" s="22">
        <f>VLOOKUP(CONCATENATE($F1249," ",$G1249),AllocFactorMatrix,(U$4+1),FALSE)*$E1252</f>
        <v>0</v>
      </c>
      <c r="V1249" s="22">
        <f>VLOOKUP(CONCATENATE($F1249," ",$G1249),AllocFactorMatrix,(V$4+1),FALSE)*$E1252</f>
        <v>0</v>
      </c>
      <c r="W1249" s="22">
        <f t="shared" si="622"/>
        <v>0</v>
      </c>
      <c r="X1249" s="22">
        <f>VLOOKUP(CONCATENATE($F1249," ",$G1249),AllocFactorMatrix,(X$4+1),FALSE)*$E1252</f>
        <v>0</v>
      </c>
      <c r="Y1249" s="22">
        <f>VLOOKUP(CONCATENATE($F1249," ",$G1249),AllocFactorMatrix,(Y$4+1),FALSE)*$E1252</f>
        <v>0</v>
      </c>
      <c r="Z1249" s="22">
        <f t="shared" si="621"/>
        <v>0</v>
      </c>
      <c r="AA1249" s="22">
        <f>VLOOKUP(CONCATENATE($F1249," ",$G1249),AllocFactorMatrix,(AA$4+1),FALSE)*$E1252</f>
        <v>0</v>
      </c>
      <c r="AB1249" s="22">
        <f>VLOOKUP(CONCATENATE($F1249," ",$G1249),AllocFactorMatrix,(AB$4+1),FALSE)*$E1252</f>
        <v>0</v>
      </c>
      <c r="AC1249" s="22">
        <f>VLOOKUP(CONCATENATE($F1249," ",$G1249),AllocFactorMatrix,(AC$4+1),FALSE)*$E1252</f>
        <v>0</v>
      </c>
    </row>
    <row r="1250" spans="4:29" hidden="1" outlineLevel="1">
      <c r="F1250" s="42" t="str">
        <f>F1252</f>
        <v>PROD_DEMAND</v>
      </c>
      <c r="G1250" s="17" t="str">
        <f>$G$13</f>
        <v>ENERGY</v>
      </c>
      <c r="H1250" s="21">
        <f t="shared" si="610"/>
        <v>0</v>
      </c>
      <c r="I1250" s="22">
        <f>VLOOKUP(CONCATENATE($F1250," ",$G1250),AllocFactorMatrix,(I$4+1),FALSE)*$E1252</f>
        <v>0</v>
      </c>
      <c r="J1250" s="22">
        <f>VLOOKUP(CONCATENATE($F1250," ",$G1250),AllocFactorMatrix,(J$4+1),FALSE)*$E1252</f>
        <v>0</v>
      </c>
      <c r="K1250" s="22">
        <f>VLOOKUP(CONCATENATE($F1250," ",$G1250),AllocFactorMatrix,(K$4+1),FALSE)*$E1252</f>
        <v>0</v>
      </c>
      <c r="L1250" s="22">
        <f>VLOOKUP(CONCATENATE($F1250," ",$G1250),AllocFactorMatrix,(L$4+1),FALSE)*$E1252</f>
        <v>0</v>
      </c>
      <c r="M1250" s="22">
        <f t="shared" si="619"/>
        <v>0</v>
      </c>
      <c r="N1250" s="22">
        <f>VLOOKUP(CONCATENATE($F1250," ",$G1250),AllocFactorMatrix,(N$4+1),FALSE)*$E1252</f>
        <v>0</v>
      </c>
      <c r="O1250" s="22">
        <f>VLOOKUP(CONCATENATE($F1250," ",$G1250),AllocFactorMatrix,(O$4+1),FALSE)*$E1252</f>
        <v>0</v>
      </c>
      <c r="P1250" s="22">
        <f>VLOOKUP(CONCATENATE($F1250," ",$G1250),AllocFactorMatrix,(P$4+1),FALSE)*$E1252</f>
        <v>0</v>
      </c>
      <c r="Q1250" s="22">
        <f>VLOOKUP(CONCATENATE($F1250," ",$G1250),AllocFactorMatrix,(Q$4+1),FALSE)*$E1252</f>
        <v>0</v>
      </c>
      <c r="R1250" s="22">
        <f t="shared" si="620"/>
        <v>0</v>
      </c>
      <c r="S1250" s="22">
        <f>VLOOKUP(CONCATENATE($F1250," ",$G1250),AllocFactorMatrix,(S$4+1),FALSE)*$E1252</f>
        <v>0</v>
      </c>
      <c r="T1250" s="22">
        <f>VLOOKUP(CONCATENATE($F1250," ",$G1250),AllocFactorMatrix,(T$4+1),FALSE)*$E1252</f>
        <v>0</v>
      </c>
      <c r="U1250" s="22">
        <f>VLOOKUP(CONCATENATE($F1250," ",$G1250),AllocFactorMatrix,(U$4+1),FALSE)*$E1252</f>
        <v>0</v>
      </c>
      <c r="V1250" s="22">
        <f>VLOOKUP(CONCATENATE($F1250," ",$G1250),AllocFactorMatrix,(V$4+1),FALSE)*$E1252</f>
        <v>0</v>
      </c>
      <c r="W1250" s="22">
        <f t="shared" si="622"/>
        <v>0</v>
      </c>
      <c r="X1250" s="22">
        <f>VLOOKUP(CONCATENATE($F1250," ",$G1250),AllocFactorMatrix,(X$4+1),FALSE)*$E1252</f>
        <v>0</v>
      </c>
      <c r="Y1250" s="22">
        <f>VLOOKUP(CONCATENATE($F1250," ",$G1250),AllocFactorMatrix,(Y$4+1),FALSE)*$E1252</f>
        <v>0</v>
      </c>
      <c r="Z1250" s="22">
        <f t="shared" si="621"/>
        <v>0</v>
      </c>
      <c r="AA1250" s="22">
        <f>VLOOKUP(CONCATENATE($F1250," ",$G1250),AllocFactorMatrix,(AA$4+1),FALSE)*$E1252</f>
        <v>0</v>
      </c>
      <c r="AB1250" s="22">
        <f>VLOOKUP(CONCATENATE($F1250," ",$G1250),AllocFactorMatrix,(AB$4+1),FALSE)*$E1252</f>
        <v>0</v>
      </c>
      <c r="AC1250" s="22">
        <f>VLOOKUP(CONCATENATE($F1250," ",$G1250),AllocFactorMatrix,(AC$4+1),FALSE)*$E1252</f>
        <v>0</v>
      </c>
    </row>
    <row r="1251" spans="4:29" hidden="1" outlineLevel="1">
      <c r="F1251" s="42" t="str">
        <f>F1252</f>
        <v>PROD_DEMAND</v>
      </c>
      <c r="G1251" s="17" t="str">
        <f>$G$14</f>
        <v>CUSTOMER</v>
      </c>
      <c r="H1251" s="21">
        <f t="shared" si="610"/>
        <v>0</v>
      </c>
      <c r="I1251" s="22">
        <f>VLOOKUP(CONCATENATE($F1251," ",$G1251),AllocFactorMatrix,(I$4+1),FALSE)*$E1252</f>
        <v>0</v>
      </c>
      <c r="J1251" s="22">
        <f>VLOOKUP(CONCATENATE($F1251," ",$G1251),AllocFactorMatrix,(J$4+1),FALSE)*$E1252</f>
        <v>0</v>
      </c>
      <c r="K1251" s="22">
        <f>VLOOKUP(CONCATENATE($F1251," ",$G1251),AllocFactorMatrix,(K$4+1),FALSE)*$E1252</f>
        <v>0</v>
      </c>
      <c r="L1251" s="22">
        <f>VLOOKUP(CONCATENATE($F1251," ",$G1251),AllocFactorMatrix,(L$4+1),FALSE)*$E1252</f>
        <v>0</v>
      </c>
      <c r="M1251" s="22">
        <f t="shared" si="619"/>
        <v>0</v>
      </c>
      <c r="N1251" s="22">
        <f>VLOOKUP(CONCATENATE($F1251," ",$G1251),AllocFactorMatrix,(N$4+1),FALSE)*$E1252</f>
        <v>0</v>
      </c>
      <c r="O1251" s="22">
        <f>VLOOKUP(CONCATENATE($F1251," ",$G1251),AllocFactorMatrix,(O$4+1),FALSE)*$E1252</f>
        <v>0</v>
      </c>
      <c r="P1251" s="22">
        <f>VLOOKUP(CONCATENATE($F1251," ",$G1251),AllocFactorMatrix,(P$4+1),FALSE)*$E1252</f>
        <v>0</v>
      </c>
      <c r="Q1251" s="22">
        <f>VLOOKUP(CONCATENATE($F1251," ",$G1251),AllocFactorMatrix,(Q$4+1),FALSE)*$E1252</f>
        <v>0</v>
      </c>
      <c r="R1251" s="22">
        <f t="shared" si="620"/>
        <v>0</v>
      </c>
      <c r="S1251" s="22">
        <f>VLOOKUP(CONCATENATE($F1251," ",$G1251),AllocFactorMatrix,(S$4+1),FALSE)*$E1252</f>
        <v>0</v>
      </c>
      <c r="T1251" s="22">
        <f>VLOOKUP(CONCATENATE($F1251," ",$G1251),AllocFactorMatrix,(T$4+1),FALSE)*$E1252</f>
        <v>0</v>
      </c>
      <c r="U1251" s="22">
        <f>VLOOKUP(CONCATENATE($F1251," ",$G1251),AllocFactorMatrix,(U$4+1),FALSE)*$E1252</f>
        <v>0</v>
      </c>
      <c r="V1251" s="22">
        <f>VLOOKUP(CONCATENATE($F1251," ",$G1251),AllocFactorMatrix,(V$4+1),FALSE)*$E1252</f>
        <v>0</v>
      </c>
      <c r="W1251" s="22">
        <f t="shared" si="622"/>
        <v>0</v>
      </c>
      <c r="X1251" s="22">
        <f>VLOOKUP(CONCATENATE($F1251," ",$G1251),AllocFactorMatrix,(X$4+1),FALSE)*$E1252</f>
        <v>0</v>
      </c>
      <c r="Y1251" s="22">
        <f>VLOOKUP(CONCATENATE($F1251," ",$G1251),AllocFactorMatrix,(Y$4+1),FALSE)*$E1252</f>
        <v>0</v>
      </c>
      <c r="Z1251" s="22">
        <f t="shared" si="621"/>
        <v>0</v>
      </c>
      <c r="AA1251" s="22">
        <f>VLOOKUP(CONCATENATE($F1251," ",$G1251),AllocFactorMatrix,(AA$4+1),FALSE)*$E1252</f>
        <v>0</v>
      </c>
      <c r="AB1251" s="22">
        <f>VLOOKUP(CONCATENATE($F1251," ",$G1251),AllocFactorMatrix,(AB$4+1),FALSE)*$E1252</f>
        <v>0</v>
      </c>
      <c r="AC1251" s="22">
        <f>VLOOKUP(CONCATENATE($F1251," ",$G1251),AllocFactorMatrix,(AC$4+1),FALSE)*$E1252</f>
        <v>0</v>
      </c>
    </row>
    <row r="1252" spans="4:29" collapsed="1">
      <c r="D1252" s="17" t="s">
        <v>468</v>
      </c>
      <c r="E1252" s="19">
        <v>48915360</v>
      </c>
      <c r="F1252" s="42" t="s">
        <v>29</v>
      </c>
      <c r="G1252" s="17" t="str">
        <f>$G$15</f>
        <v>TOTAL</v>
      </c>
      <c r="H1252" s="21">
        <f t="shared" si="610"/>
        <v>48915360.000000015</v>
      </c>
      <c r="I1252" s="22">
        <f>VLOOKUP(CONCATENATE($F1252," ",$G1252),AllocFactorMatrix,(I$4+1),FALSE)*$E1252</f>
        <v>24252654.706514314</v>
      </c>
      <c r="J1252" s="22">
        <f>VLOOKUP(CONCATENATE($F1252," ",$G1252),AllocFactorMatrix,(J$4+1),FALSE)*$E1252</f>
        <v>6064809.7367420588</v>
      </c>
      <c r="K1252" s="22">
        <f>VLOOKUP(CONCATENATE($F1252," ",$G1252),AllocFactorMatrix,(K$4+1),FALSE)*$E1252</f>
        <v>76864.414846769272</v>
      </c>
      <c r="L1252" s="22">
        <f>VLOOKUP(CONCATENATE($F1252," ",$G1252),AllocFactorMatrix,(L$4+1),FALSE)*$E1252</f>
        <v>3846.9875590961897</v>
      </c>
      <c r="M1252" s="22">
        <f t="shared" si="619"/>
        <v>6145521.1391479243</v>
      </c>
      <c r="N1252" s="22">
        <f>VLOOKUP(CONCATENATE($F1252," ",$G1252),AllocFactorMatrix,(N$4+1),FALSE)*$E1252</f>
        <v>2720963.1334238974</v>
      </c>
      <c r="O1252" s="22">
        <f>VLOOKUP(CONCATENATE($F1252," ",$G1252),AllocFactorMatrix,(O$4+1),FALSE)*$E1252</f>
        <v>745752.98035320174</v>
      </c>
      <c r="P1252" s="22">
        <f>VLOOKUP(CONCATENATE($F1252," ",$G1252),AllocFactorMatrix,(P$4+1),FALSE)*$E1252</f>
        <v>118672.27382267485</v>
      </c>
      <c r="Q1252" s="22">
        <f>VLOOKUP(CONCATENATE($F1252," ",$G1252),AllocFactorMatrix,(Q$4+1),FALSE)*$E1252</f>
        <v>0</v>
      </c>
      <c r="R1252" s="22">
        <f t="shared" si="620"/>
        <v>3585388.3875997742</v>
      </c>
      <c r="S1252" s="22">
        <f>VLOOKUP(CONCATENATE($F1252," ",$G1252),AllocFactorMatrix,(S$4+1),FALSE)*$E1252</f>
        <v>117620.27560156262</v>
      </c>
      <c r="T1252" s="22">
        <f>VLOOKUP(CONCATENATE($F1252," ",$G1252),AllocFactorMatrix,(T$4+1),FALSE)*$E1252</f>
        <v>2140488.3785759723</v>
      </c>
      <c r="U1252" s="22">
        <f>VLOOKUP(CONCATENATE($F1252," ",$G1252),AllocFactorMatrix,(U$4+1),FALSE)*$E1252</f>
        <v>10429619.26167354</v>
      </c>
      <c r="V1252" s="22">
        <f>VLOOKUP(CONCATENATE($F1252," ",$G1252),AllocFactorMatrix,(V$4+1),FALSE)*$E1252</f>
        <v>1328946.6945976762</v>
      </c>
      <c r="W1252" s="22">
        <f t="shared" si="622"/>
        <v>14016674.610448752</v>
      </c>
      <c r="X1252" s="22">
        <f>VLOOKUP(CONCATENATE($F1252," ",$G1252),AllocFactorMatrix,(X$4+1),FALSE)*$E1252</f>
        <v>760995.38022101345</v>
      </c>
      <c r="Y1252" s="22">
        <f>VLOOKUP(CONCATENATE($F1252," ",$G1252),AllocFactorMatrix,(Y$4+1),FALSE)*$E1252</f>
        <v>14304.879556921533</v>
      </c>
      <c r="Z1252" s="22">
        <f t="shared" si="621"/>
        <v>775300.25977793499</v>
      </c>
      <c r="AA1252" s="22">
        <f>VLOOKUP(CONCATENATE($F1252," ",$G1252),AllocFactorMatrix,(AA$4+1),FALSE)*$E1252</f>
        <v>11066.799959891599</v>
      </c>
      <c r="AB1252" s="22">
        <f>VLOOKUP(CONCATENATE($F1252," ",$G1252),AllocFactorMatrix,(AB$4+1),FALSE)*$E1252</f>
        <v>103998.08686819146</v>
      </c>
      <c r="AC1252" s="22">
        <f>VLOOKUP(CONCATENATE($F1252," ",$G1252),AllocFactorMatrix,(AC$4+1),FALSE)*$E1252</f>
        <v>24756.009683227738</v>
      </c>
    </row>
    <row r="1253" spans="4:29" hidden="1" outlineLevel="1">
      <c r="F1253" s="42" t="str">
        <f>F1260</f>
        <v>PROD_ENERGY</v>
      </c>
      <c r="G1253" s="17" t="str">
        <f>$G$8</f>
        <v>PRODUCTION</v>
      </c>
      <c r="H1253" s="21">
        <f t="shared" ref="H1253:H1276" si="623">SUBTOTAL(9,I1253:AC1253)</f>
        <v>0</v>
      </c>
      <c r="I1253" s="22">
        <f>VLOOKUP(CONCATENATE($F1253," ",$G1253),AllocFactorMatrix,(I$4+1),FALSE)*$E1260</f>
        <v>0</v>
      </c>
      <c r="J1253" s="22">
        <f>VLOOKUP(CONCATENATE($F1253," ",$G1253),AllocFactorMatrix,(J$4+1),FALSE)*$E1260</f>
        <v>0</v>
      </c>
      <c r="K1253" s="22">
        <f>VLOOKUP(CONCATENATE($F1253," ",$G1253),AllocFactorMatrix,(K$4+1),FALSE)*$E1260</f>
        <v>0</v>
      </c>
      <c r="L1253" s="22">
        <f>VLOOKUP(CONCATENATE($F1253," ",$G1253),AllocFactorMatrix,(L$4+1),FALSE)*$E1260</f>
        <v>0</v>
      </c>
      <c r="M1253" s="22">
        <f t="shared" ref="M1253:M1260" si="624">SUBTOTAL(9,J1253:L1253)</f>
        <v>0</v>
      </c>
      <c r="N1253" s="22">
        <f>VLOOKUP(CONCATENATE($F1253," ",$G1253),AllocFactorMatrix,(N$4+1),FALSE)*$E1260</f>
        <v>0</v>
      </c>
      <c r="O1253" s="22">
        <f>VLOOKUP(CONCATENATE($F1253," ",$G1253),AllocFactorMatrix,(O$4+1),FALSE)*$E1260</f>
        <v>0</v>
      </c>
      <c r="P1253" s="22">
        <f>VLOOKUP(CONCATENATE($F1253," ",$G1253),AllocFactorMatrix,(P$4+1),FALSE)*$E1260</f>
        <v>0</v>
      </c>
      <c r="Q1253" s="22">
        <f>VLOOKUP(CONCATENATE($F1253," ",$G1253),AllocFactorMatrix,(Q$4+1),FALSE)*$E1260</f>
        <v>0</v>
      </c>
      <c r="R1253" s="22">
        <f t="shared" ref="R1253:R1260" si="625">SUBTOTAL(9,N1253:Q1253)</f>
        <v>0</v>
      </c>
      <c r="S1253" s="22">
        <f>VLOOKUP(CONCATENATE($F1253," ",$G1253),AllocFactorMatrix,(S$4+1),FALSE)*$E1260</f>
        <v>0</v>
      </c>
      <c r="T1253" s="22">
        <f>VLOOKUP(CONCATENATE($F1253," ",$G1253),AllocFactorMatrix,(T$4+1),FALSE)*$E1260</f>
        <v>0</v>
      </c>
      <c r="U1253" s="22">
        <f>VLOOKUP(CONCATENATE($F1253," ",$G1253),AllocFactorMatrix,(U$4+1),FALSE)*$E1260</f>
        <v>0</v>
      </c>
      <c r="V1253" s="22">
        <f>VLOOKUP(CONCATENATE($F1253," ",$G1253),AllocFactorMatrix,(V$4+1),FALSE)*$E1260</f>
        <v>0</v>
      </c>
      <c r="W1253" s="22">
        <f>SUBTOTAL(9,S1253:V1253)</f>
        <v>0</v>
      </c>
      <c r="X1253" s="22">
        <f>VLOOKUP(CONCATENATE($F1253," ",$G1253),AllocFactorMatrix,(X$4+1),FALSE)*$E1260</f>
        <v>0</v>
      </c>
      <c r="Y1253" s="22">
        <f>VLOOKUP(CONCATENATE($F1253," ",$G1253),AllocFactorMatrix,(Y$4+1),FALSE)*$E1260</f>
        <v>0</v>
      </c>
      <c r="Z1253" s="22">
        <f t="shared" ref="Z1253:Z1260" si="626">SUBTOTAL(9,X1253:Y1253)</f>
        <v>0</v>
      </c>
      <c r="AA1253" s="22">
        <f>VLOOKUP(CONCATENATE($F1253," ",$G1253),AllocFactorMatrix,(AA$4+1),FALSE)*$E1260</f>
        <v>0</v>
      </c>
      <c r="AB1253" s="22">
        <f>VLOOKUP(CONCATENATE($F1253," ",$G1253),AllocFactorMatrix,(AB$4+1),FALSE)*$E1260</f>
        <v>0</v>
      </c>
      <c r="AC1253" s="22">
        <f>VLOOKUP(CONCATENATE($F1253," ",$G1253),AllocFactorMatrix,(AC$4+1),FALSE)*$E1260</f>
        <v>0</v>
      </c>
    </row>
    <row r="1254" spans="4:29" hidden="1" outlineLevel="1">
      <c r="F1254" s="42" t="str">
        <f>F1260</f>
        <v>PROD_ENERGY</v>
      </c>
      <c r="G1254" s="17" t="str">
        <f>$G$9</f>
        <v>BULKTRAN</v>
      </c>
      <c r="H1254" s="21">
        <f t="shared" si="623"/>
        <v>0</v>
      </c>
      <c r="I1254" s="22">
        <f>VLOOKUP(CONCATENATE($F1254," ",$G1254),AllocFactorMatrix,(I$4+1),FALSE)*$E1260</f>
        <v>0</v>
      </c>
      <c r="J1254" s="22">
        <f>VLOOKUP(CONCATENATE($F1254," ",$G1254),AllocFactorMatrix,(J$4+1),FALSE)*$E1260</f>
        <v>0</v>
      </c>
      <c r="K1254" s="22">
        <f>VLOOKUP(CONCATENATE($F1254," ",$G1254),AllocFactorMatrix,(K$4+1),FALSE)*$E1260</f>
        <v>0</v>
      </c>
      <c r="L1254" s="22">
        <f>VLOOKUP(CONCATENATE($F1254," ",$G1254),AllocFactorMatrix,(L$4+1),FALSE)*$E1260</f>
        <v>0</v>
      </c>
      <c r="M1254" s="22">
        <f t="shared" si="624"/>
        <v>0</v>
      </c>
      <c r="N1254" s="22">
        <f>VLOOKUP(CONCATENATE($F1254," ",$G1254),AllocFactorMatrix,(N$4+1),FALSE)*$E1260</f>
        <v>0</v>
      </c>
      <c r="O1254" s="22">
        <f>VLOOKUP(CONCATENATE($F1254," ",$G1254),AllocFactorMatrix,(O$4+1),FALSE)*$E1260</f>
        <v>0</v>
      </c>
      <c r="P1254" s="22">
        <f>VLOOKUP(CONCATENATE($F1254," ",$G1254),AllocFactorMatrix,(P$4+1),FALSE)*$E1260</f>
        <v>0</v>
      </c>
      <c r="Q1254" s="22">
        <f>VLOOKUP(CONCATENATE($F1254," ",$G1254),AllocFactorMatrix,(Q$4+1),FALSE)*$E1260</f>
        <v>0</v>
      </c>
      <c r="R1254" s="22">
        <f t="shared" si="625"/>
        <v>0</v>
      </c>
      <c r="S1254" s="22">
        <f>VLOOKUP(CONCATENATE($F1254," ",$G1254),AllocFactorMatrix,(S$4+1),FALSE)*$E1260</f>
        <v>0</v>
      </c>
      <c r="T1254" s="22">
        <f>VLOOKUP(CONCATENATE($F1254," ",$G1254),AllocFactorMatrix,(T$4+1),FALSE)*$E1260</f>
        <v>0</v>
      </c>
      <c r="U1254" s="22">
        <f>VLOOKUP(CONCATENATE($F1254," ",$G1254),AllocFactorMatrix,(U$4+1),FALSE)*$E1260</f>
        <v>0</v>
      </c>
      <c r="V1254" s="22">
        <f>VLOOKUP(CONCATENATE($F1254," ",$G1254),AllocFactorMatrix,(V$4+1),FALSE)*$E1260</f>
        <v>0</v>
      </c>
      <c r="W1254" s="22">
        <f t="shared" ref="W1254:W1260" si="627">SUBTOTAL(9,S1254:V1254)</f>
        <v>0</v>
      </c>
      <c r="X1254" s="22">
        <f>VLOOKUP(CONCATENATE($F1254," ",$G1254),AllocFactorMatrix,(X$4+1),FALSE)*$E1260</f>
        <v>0</v>
      </c>
      <c r="Y1254" s="22">
        <f>VLOOKUP(CONCATENATE($F1254," ",$G1254),AllocFactorMatrix,(Y$4+1),FALSE)*$E1260</f>
        <v>0</v>
      </c>
      <c r="Z1254" s="22">
        <f t="shared" si="626"/>
        <v>0</v>
      </c>
      <c r="AA1254" s="22">
        <f>VLOOKUP(CONCATENATE($F1254," ",$G1254),AllocFactorMatrix,(AA$4+1),FALSE)*$E1260</f>
        <v>0</v>
      </c>
      <c r="AB1254" s="22">
        <f>VLOOKUP(CONCATENATE($F1254," ",$G1254),AllocFactorMatrix,(AB$4+1),FALSE)*$E1260</f>
        <v>0</v>
      </c>
      <c r="AC1254" s="22">
        <f>VLOOKUP(CONCATENATE($F1254," ",$G1254),AllocFactorMatrix,(AC$4+1),FALSE)*$E1260</f>
        <v>0</v>
      </c>
    </row>
    <row r="1255" spans="4:29" hidden="1" outlineLevel="1">
      <c r="F1255" s="42" t="str">
        <f>F1260</f>
        <v>PROD_ENERGY</v>
      </c>
      <c r="G1255" s="17" t="str">
        <f>$G$10</f>
        <v>SUBTRAN</v>
      </c>
      <c r="H1255" s="21">
        <f t="shared" si="623"/>
        <v>0</v>
      </c>
      <c r="I1255" s="22">
        <f>VLOOKUP(CONCATENATE($F1255," ",$G1255),AllocFactorMatrix,(I$4+1),FALSE)*$E1260</f>
        <v>0</v>
      </c>
      <c r="J1255" s="22">
        <f>VLOOKUP(CONCATENATE($F1255," ",$G1255),AllocFactorMatrix,(J$4+1),FALSE)*$E1260</f>
        <v>0</v>
      </c>
      <c r="K1255" s="22">
        <f>VLOOKUP(CONCATENATE($F1255," ",$G1255),AllocFactorMatrix,(K$4+1),FALSE)*$E1260</f>
        <v>0</v>
      </c>
      <c r="L1255" s="22">
        <f>VLOOKUP(CONCATENATE($F1255," ",$G1255),AllocFactorMatrix,(L$4+1),FALSE)*$E1260</f>
        <v>0</v>
      </c>
      <c r="M1255" s="22">
        <f t="shared" si="624"/>
        <v>0</v>
      </c>
      <c r="N1255" s="22">
        <f>VLOOKUP(CONCATENATE($F1255," ",$G1255),AllocFactorMatrix,(N$4+1),FALSE)*$E1260</f>
        <v>0</v>
      </c>
      <c r="O1255" s="22">
        <f>VLOOKUP(CONCATENATE($F1255," ",$G1255),AllocFactorMatrix,(O$4+1),FALSE)*$E1260</f>
        <v>0</v>
      </c>
      <c r="P1255" s="22">
        <f>VLOOKUP(CONCATENATE($F1255," ",$G1255),AllocFactorMatrix,(P$4+1),FALSE)*$E1260</f>
        <v>0</v>
      </c>
      <c r="Q1255" s="22">
        <f>VLOOKUP(CONCATENATE($F1255," ",$G1255),AllocFactorMatrix,(Q$4+1),FALSE)*$E1260</f>
        <v>0</v>
      </c>
      <c r="R1255" s="22">
        <f t="shared" si="625"/>
        <v>0</v>
      </c>
      <c r="S1255" s="22">
        <f>VLOOKUP(CONCATENATE($F1255," ",$G1255),AllocFactorMatrix,(S$4+1),FALSE)*$E1260</f>
        <v>0</v>
      </c>
      <c r="T1255" s="22">
        <f>VLOOKUP(CONCATENATE($F1255," ",$G1255),AllocFactorMatrix,(T$4+1),FALSE)*$E1260</f>
        <v>0</v>
      </c>
      <c r="U1255" s="22">
        <f>VLOOKUP(CONCATENATE($F1255," ",$G1255),AllocFactorMatrix,(U$4+1),FALSE)*$E1260</f>
        <v>0</v>
      </c>
      <c r="V1255" s="22">
        <f>VLOOKUP(CONCATENATE($F1255," ",$G1255),AllocFactorMatrix,(V$4+1),FALSE)*$E1260</f>
        <v>0</v>
      </c>
      <c r="W1255" s="22">
        <f t="shared" si="627"/>
        <v>0</v>
      </c>
      <c r="X1255" s="22">
        <f>VLOOKUP(CONCATENATE($F1255," ",$G1255),AllocFactorMatrix,(X$4+1),FALSE)*$E1260</f>
        <v>0</v>
      </c>
      <c r="Y1255" s="22">
        <f>VLOOKUP(CONCATENATE($F1255," ",$G1255),AllocFactorMatrix,(Y$4+1),FALSE)*$E1260</f>
        <v>0</v>
      </c>
      <c r="Z1255" s="22">
        <f t="shared" si="626"/>
        <v>0</v>
      </c>
      <c r="AA1255" s="22">
        <f>VLOOKUP(CONCATENATE($F1255," ",$G1255),AllocFactorMatrix,(AA$4+1),FALSE)*$E1260</f>
        <v>0</v>
      </c>
      <c r="AB1255" s="22">
        <f>VLOOKUP(CONCATENATE($F1255," ",$G1255),AllocFactorMatrix,(AB$4+1),FALSE)*$E1260</f>
        <v>0</v>
      </c>
      <c r="AC1255" s="22">
        <f>VLOOKUP(CONCATENATE($F1255," ",$G1255),AllocFactorMatrix,(AC$4+1),FALSE)*$E1260</f>
        <v>0</v>
      </c>
    </row>
    <row r="1256" spans="4:29" hidden="1" outlineLevel="1">
      <c r="F1256" s="42" t="str">
        <f>F1260</f>
        <v>PROD_ENERGY</v>
      </c>
      <c r="G1256" s="17" t="str">
        <f>$G$11</f>
        <v>DISTPRI</v>
      </c>
      <c r="H1256" s="21">
        <f t="shared" si="623"/>
        <v>0</v>
      </c>
      <c r="I1256" s="22">
        <f>VLOOKUP(CONCATENATE($F1256," ",$G1256),AllocFactorMatrix,(I$4+1),FALSE)*$E1260</f>
        <v>0</v>
      </c>
      <c r="J1256" s="22">
        <f>VLOOKUP(CONCATENATE($F1256," ",$G1256),AllocFactorMatrix,(J$4+1),FALSE)*$E1260</f>
        <v>0</v>
      </c>
      <c r="K1256" s="22">
        <f>VLOOKUP(CONCATENATE($F1256," ",$G1256),AllocFactorMatrix,(K$4+1),FALSE)*$E1260</f>
        <v>0</v>
      </c>
      <c r="L1256" s="22">
        <f>VLOOKUP(CONCATENATE($F1256," ",$G1256),AllocFactorMatrix,(L$4+1),FALSE)*$E1260</f>
        <v>0</v>
      </c>
      <c r="M1256" s="22">
        <f t="shared" si="624"/>
        <v>0</v>
      </c>
      <c r="N1256" s="22">
        <f>VLOOKUP(CONCATENATE($F1256," ",$G1256),AllocFactorMatrix,(N$4+1),FALSE)*$E1260</f>
        <v>0</v>
      </c>
      <c r="O1256" s="22">
        <f>VLOOKUP(CONCATENATE($F1256," ",$G1256),AllocFactorMatrix,(O$4+1),FALSE)*$E1260</f>
        <v>0</v>
      </c>
      <c r="P1256" s="22">
        <f>VLOOKUP(CONCATENATE($F1256," ",$G1256),AllocFactorMatrix,(P$4+1),FALSE)*$E1260</f>
        <v>0</v>
      </c>
      <c r="Q1256" s="22">
        <f>VLOOKUP(CONCATENATE($F1256," ",$G1256),AllocFactorMatrix,(Q$4+1),FALSE)*$E1260</f>
        <v>0</v>
      </c>
      <c r="R1256" s="22">
        <f t="shared" si="625"/>
        <v>0</v>
      </c>
      <c r="S1256" s="22">
        <f>VLOOKUP(CONCATENATE($F1256," ",$G1256),AllocFactorMatrix,(S$4+1),FALSE)*$E1260</f>
        <v>0</v>
      </c>
      <c r="T1256" s="22">
        <f>VLOOKUP(CONCATENATE($F1256," ",$G1256),AllocFactorMatrix,(T$4+1),FALSE)*$E1260</f>
        <v>0</v>
      </c>
      <c r="U1256" s="22">
        <f>VLOOKUP(CONCATENATE($F1256," ",$G1256),AllocFactorMatrix,(U$4+1),FALSE)*$E1260</f>
        <v>0</v>
      </c>
      <c r="V1256" s="22">
        <f>VLOOKUP(CONCATENATE($F1256," ",$G1256),AllocFactorMatrix,(V$4+1),FALSE)*$E1260</f>
        <v>0</v>
      </c>
      <c r="W1256" s="22">
        <f t="shared" si="627"/>
        <v>0</v>
      </c>
      <c r="X1256" s="22">
        <f>VLOOKUP(CONCATENATE($F1256," ",$G1256),AllocFactorMatrix,(X$4+1),FALSE)*$E1260</f>
        <v>0</v>
      </c>
      <c r="Y1256" s="22">
        <f>VLOOKUP(CONCATENATE($F1256," ",$G1256),AllocFactorMatrix,(Y$4+1),FALSE)*$E1260</f>
        <v>0</v>
      </c>
      <c r="Z1256" s="22">
        <f t="shared" si="626"/>
        <v>0</v>
      </c>
      <c r="AA1256" s="22">
        <f>VLOOKUP(CONCATENATE($F1256," ",$G1256),AllocFactorMatrix,(AA$4+1),FALSE)*$E1260</f>
        <v>0</v>
      </c>
      <c r="AB1256" s="22">
        <f>VLOOKUP(CONCATENATE($F1256," ",$G1256),AllocFactorMatrix,(AB$4+1),FALSE)*$E1260</f>
        <v>0</v>
      </c>
      <c r="AC1256" s="22">
        <f>VLOOKUP(CONCATENATE($F1256," ",$G1256),AllocFactorMatrix,(AC$4+1),FALSE)*$E1260</f>
        <v>0</v>
      </c>
    </row>
    <row r="1257" spans="4:29" hidden="1" outlineLevel="1">
      <c r="F1257" s="42" t="str">
        <f>F1260</f>
        <v>PROD_ENERGY</v>
      </c>
      <c r="G1257" s="17" t="str">
        <f>$G$12</f>
        <v>DISTSEC</v>
      </c>
      <c r="H1257" s="21">
        <f t="shared" si="623"/>
        <v>0</v>
      </c>
      <c r="I1257" s="22">
        <f>VLOOKUP(CONCATENATE($F1257," ",$G1257),AllocFactorMatrix,(I$4+1),FALSE)*$E1260</f>
        <v>0</v>
      </c>
      <c r="J1257" s="22">
        <f>VLOOKUP(CONCATENATE($F1257," ",$G1257),AllocFactorMatrix,(J$4+1),FALSE)*$E1260</f>
        <v>0</v>
      </c>
      <c r="K1257" s="22">
        <f>VLOOKUP(CONCATENATE($F1257," ",$G1257),AllocFactorMatrix,(K$4+1),FALSE)*$E1260</f>
        <v>0</v>
      </c>
      <c r="L1257" s="22">
        <f>VLOOKUP(CONCATENATE($F1257," ",$G1257),AllocFactorMatrix,(L$4+1),FALSE)*$E1260</f>
        <v>0</v>
      </c>
      <c r="M1257" s="22">
        <f t="shared" si="624"/>
        <v>0</v>
      </c>
      <c r="N1257" s="22">
        <f>VLOOKUP(CONCATENATE($F1257," ",$G1257),AllocFactorMatrix,(N$4+1),FALSE)*$E1260</f>
        <v>0</v>
      </c>
      <c r="O1257" s="22">
        <f>VLOOKUP(CONCATENATE($F1257," ",$G1257),AllocFactorMatrix,(O$4+1),FALSE)*$E1260</f>
        <v>0</v>
      </c>
      <c r="P1257" s="22">
        <f>VLOOKUP(CONCATENATE($F1257," ",$G1257),AllocFactorMatrix,(P$4+1),FALSE)*$E1260</f>
        <v>0</v>
      </c>
      <c r="Q1257" s="22">
        <f>VLOOKUP(CONCATENATE($F1257," ",$G1257),AllocFactorMatrix,(Q$4+1),FALSE)*$E1260</f>
        <v>0</v>
      </c>
      <c r="R1257" s="22">
        <f t="shared" si="625"/>
        <v>0</v>
      </c>
      <c r="S1257" s="22">
        <f>VLOOKUP(CONCATENATE($F1257," ",$G1257),AllocFactorMatrix,(S$4+1),FALSE)*$E1260</f>
        <v>0</v>
      </c>
      <c r="T1257" s="22">
        <f>VLOOKUP(CONCATENATE($F1257," ",$G1257),AllocFactorMatrix,(T$4+1),FALSE)*$E1260</f>
        <v>0</v>
      </c>
      <c r="U1257" s="22">
        <f>VLOOKUP(CONCATENATE($F1257," ",$G1257),AllocFactorMatrix,(U$4+1),FALSE)*$E1260</f>
        <v>0</v>
      </c>
      <c r="V1257" s="22">
        <f>VLOOKUP(CONCATENATE($F1257," ",$G1257),AllocFactorMatrix,(V$4+1),FALSE)*$E1260</f>
        <v>0</v>
      </c>
      <c r="W1257" s="22">
        <f t="shared" si="627"/>
        <v>0</v>
      </c>
      <c r="X1257" s="22">
        <f>VLOOKUP(CONCATENATE($F1257," ",$G1257),AllocFactorMatrix,(X$4+1),FALSE)*$E1260</f>
        <v>0</v>
      </c>
      <c r="Y1257" s="22">
        <f>VLOOKUP(CONCATENATE($F1257," ",$G1257),AllocFactorMatrix,(Y$4+1),FALSE)*$E1260</f>
        <v>0</v>
      </c>
      <c r="Z1257" s="22">
        <f t="shared" si="626"/>
        <v>0</v>
      </c>
      <c r="AA1257" s="22">
        <f>VLOOKUP(CONCATENATE($F1257," ",$G1257),AllocFactorMatrix,(AA$4+1),FALSE)*$E1260</f>
        <v>0</v>
      </c>
      <c r="AB1257" s="22">
        <f>VLOOKUP(CONCATENATE($F1257," ",$G1257),AllocFactorMatrix,(AB$4+1),FALSE)*$E1260</f>
        <v>0</v>
      </c>
      <c r="AC1257" s="22">
        <f>VLOOKUP(CONCATENATE($F1257," ",$G1257),AllocFactorMatrix,(AC$4+1),FALSE)*$E1260</f>
        <v>0</v>
      </c>
    </row>
    <row r="1258" spans="4:29" hidden="1" outlineLevel="1">
      <c r="F1258" s="42" t="str">
        <f>F1260</f>
        <v>PROD_ENERGY</v>
      </c>
      <c r="G1258" s="17" t="str">
        <f>$G$13</f>
        <v>ENERGY</v>
      </c>
      <c r="H1258" s="21">
        <f t="shared" si="623"/>
        <v>231108512</v>
      </c>
      <c r="I1258" s="22">
        <f>VLOOKUP(CONCATENATE($F1258," ",$G1258),AllocFactorMatrix,(I$4+1),FALSE)*$E1260</f>
        <v>84913575.916232497</v>
      </c>
      <c r="J1258" s="22">
        <f>VLOOKUP(CONCATENATE($F1258," ",$G1258),AllocFactorMatrix,(J$4+1),FALSE)*$E1260</f>
        <v>26823214.885429911</v>
      </c>
      <c r="K1258" s="22">
        <f>VLOOKUP(CONCATENATE($F1258," ",$G1258),AllocFactorMatrix,(K$4+1),FALSE)*$E1260</f>
        <v>334983.27769752539</v>
      </c>
      <c r="L1258" s="22">
        <f>VLOOKUP(CONCATENATE($F1258," ",$G1258),AllocFactorMatrix,(L$4+1),FALSE)*$E1260</f>
        <v>16969.49216102732</v>
      </c>
      <c r="M1258" s="22">
        <f t="shared" si="624"/>
        <v>27175167.655288465</v>
      </c>
      <c r="N1258" s="22">
        <f>VLOOKUP(CONCATENATE($F1258," ",$G1258),AllocFactorMatrix,(N$4+1),FALSE)*$E1260</f>
        <v>13589830.060883522</v>
      </c>
      <c r="O1258" s="22">
        <f>VLOOKUP(CONCATENATE($F1258," ",$G1258),AllocFactorMatrix,(O$4+1),FALSE)*$E1260</f>
        <v>3666178.4722195002</v>
      </c>
      <c r="P1258" s="22">
        <f>VLOOKUP(CONCATENATE($F1258," ",$G1258),AllocFactorMatrix,(P$4+1),FALSE)*$E1260</f>
        <v>571294.94483649894</v>
      </c>
      <c r="Q1258" s="22">
        <f>VLOOKUP(CONCATENATE($F1258," ",$G1258),AllocFactorMatrix,(Q$4+1),FALSE)*$E1260</f>
        <v>0</v>
      </c>
      <c r="R1258" s="22">
        <f t="shared" si="625"/>
        <v>17827303.47793952</v>
      </c>
      <c r="S1258" s="22">
        <f>VLOOKUP(CONCATENATE($F1258," ",$G1258),AllocFactorMatrix,(S$4+1),FALSE)*$E1260</f>
        <v>684408.76148555579</v>
      </c>
      <c r="T1258" s="22">
        <f>VLOOKUP(CONCATENATE($F1258," ",$G1258),AllocFactorMatrix,(T$4+1),FALSE)*$E1260</f>
        <v>13528232.210808724</v>
      </c>
      <c r="U1258" s="22">
        <f>VLOOKUP(CONCATENATE($F1258," ",$G1258),AllocFactorMatrix,(U$4+1),FALSE)*$E1260</f>
        <v>71119346.910481498</v>
      </c>
      <c r="V1258" s="22">
        <f>VLOOKUP(CONCATENATE($F1258," ",$G1258),AllocFactorMatrix,(V$4+1),FALSE)*$E1260</f>
        <v>9944820.024569843</v>
      </c>
      <c r="W1258" s="22">
        <f t="shared" si="627"/>
        <v>95276807.907345623</v>
      </c>
      <c r="X1258" s="22">
        <f>VLOOKUP(CONCATENATE($F1258," ",$G1258),AllocFactorMatrix,(X$4+1),FALSE)*$E1260</f>
        <v>3820884.3739931202</v>
      </c>
      <c r="Y1258" s="22">
        <f>VLOOKUP(CONCATENATE($F1258," ",$G1258),AllocFactorMatrix,(Y$4+1),FALSE)*$E1260</f>
        <v>72249.72195923423</v>
      </c>
      <c r="Z1258" s="22">
        <f t="shared" si="626"/>
        <v>3893134.0959523544</v>
      </c>
      <c r="AA1258" s="22">
        <f>VLOOKUP(CONCATENATE($F1258," ",$G1258),AllocFactorMatrix,(AA$4+1),FALSE)*$E1260</f>
        <v>72067.298242950565</v>
      </c>
      <c r="AB1258" s="22">
        <f>VLOOKUP(CONCATENATE($F1258," ",$G1258),AllocFactorMatrix,(AB$4+1),FALSE)*$E1260</f>
        <v>1580034.2935968107</v>
      </c>
      <c r="AC1258" s="22">
        <f>VLOOKUP(CONCATENATE($F1258," ",$G1258),AllocFactorMatrix,(AC$4+1),FALSE)*$E1260</f>
        <v>370421.35540176986</v>
      </c>
    </row>
    <row r="1259" spans="4:29" hidden="1" outlineLevel="1">
      <c r="F1259" s="42" t="str">
        <f>F1260</f>
        <v>PROD_ENERGY</v>
      </c>
      <c r="G1259" s="17" t="str">
        <f>$G$14</f>
        <v>CUSTOMER</v>
      </c>
      <c r="H1259" s="21">
        <f t="shared" si="623"/>
        <v>0</v>
      </c>
      <c r="I1259" s="22">
        <f>VLOOKUP(CONCATENATE($F1259," ",$G1259),AllocFactorMatrix,(I$4+1),FALSE)*$E1260</f>
        <v>0</v>
      </c>
      <c r="J1259" s="22">
        <f>VLOOKUP(CONCATENATE($F1259," ",$G1259),AllocFactorMatrix,(J$4+1),FALSE)*$E1260</f>
        <v>0</v>
      </c>
      <c r="K1259" s="22">
        <f>VLOOKUP(CONCATENATE($F1259," ",$G1259),AllocFactorMatrix,(K$4+1),FALSE)*$E1260</f>
        <v>0</v>
      </c>
      <c r="L1259" s="22">
        <f>VLOOKUP(CONCATENATE($F1259," ",$G1259),AllocFactorMatrix,(L$4+1),FALSE)*$E1260</f>
        <v>0</v>
      </c>
      <c r="M1259" s="22">
        <f t="shared" si="624"/>
        <v>0</v>
      </c>
      <c r="N1259" s="22">
        <f>VLOOKUP(CONCATENATE($F1259," ",$G1259),AllocFactorMatrix,(N$4+1),FALSE)*$E1260</f>
        <v>0</v>
      </c>
      <c r="O1259" s="22">
        <f>VLOOKUP(CONCATENATE($F1259," ",$G1259),AllocFactorMatrix,(O$4+1),FALSE)*$E1260</f>
        <v>0</v>
      </c>
      <c r="P1259" s="22">
        <f>VLOOKUP(CONCATENATE($F1259," ",$G1259),AllocFactorMatrix,(P$4+1),FALSE)*$E1260</f>
        <v>0</v>
      </c>
      <c r="Q1259" s="22">
        <f>VLOOKUP(CONCATENATE($F1259," ",$G1259),AllocFactorMatrix,(Q$4+1),FALSE)*$E1260</f>
        <v>0</v>
      </c>
      <c r="R1259" s="22">
        <f t="shared" si="625"/>
        <v>0</v>
      </c>
      <c r="S1259" s="22">
        <f>VLOOKUP(CONCATENATE($F1259," ",$G1259),AllocFactorMatrix,(S$4+1),FALSE)*$E1260</f>
        <v>0</v>
      </c>
      <c r="T1259" s="22">
        <f>VLOOKUP(CONCATENATE($F1259," ",$G1259),AllocFactorMatrix,(T$4+1),FALSE)*$E1260</f>
        <v>0</v>
      </c>
      <c r="U1259" s="22">
        <f>VLOOKUP(CONCATENATE($F1259," ",$G1259),AllocFactorMatrix,(U$4+1),FALSE)*$E1260</f>
        <v>0</v>
      </c>
      <c r="V1259" s="22">
        <f>VLOOKUP(CONCATENATE($F1259," ",$G1259),AllocFactorMatrix,(V$4+1),FALSE)*$E1260</f>
        <v>0</v>
      </c>
      <c r="W1259" s="22">
        <f t="shared" si="627"/>
        <v>0</v>
      </c>
      <c r="X1259" s="22">
        <f>VLOOKUP(CONCATENATE($F1259," ",$G1259),AllocFactorMatrix,(X$4+1),FALSE)*$E1260</f>
        <v>0</v>
      </c>
      <c r="Y1259" s="22">
        <f>VLOOKUP(CONCATENATE($F1259," ",$G1259),AllocFactorMatrix,(Y$4+1),FALSE)*$E1260</f>
        <v>0</v>
      </c>
      <c r="Z1259" s="22">
        <f t="shared" si="626"/>
        <v>0</v>
      </c>
      <c r="AA1259" s="22">
        <f>VLOOKUP(CONCATENATE($F1259," ",$G1259),AllocFactorMatrix,(AA$4+1),FALSE)*$E1260</f>
        <v>0</v>
      </c>
      <c r="AB1259" s="22">
        <f>VLOOKUP(CONCATENATE($F1259," ",$G1259),AllocFactorMatrix,(AB$4+1),FALSE)*$E1260</f>
        <v>0</v>
      </c>
      <c r="AC1259" s="22">
        <f>VLOOKUP(CONCATENATE($F1259," ",$G1259),AllocFactorMatrix,(AC$4+1),FALSE)*$E1260</f>
        <v>0</v>
      </c>
    </row>
    <row r="1260" spans="4:29" collapsed="1">
      <c r="D1260" s="17" t="s">
        <v>469</v>
      </c>
      <c r="E1260" s="19">
        <v>231108512</v>
      </c>
      <c r="F1260" s="42" t="s">
        <v>31</v>
      </c>
      <c r="G1260" s="17" t="str">
        <f>$G$15</f>
        <v>TOTAL</v>
      </c>
      <c r="H1260" s="21">
        <f t="shared" si="623"/>
        <v>231108512</v>
      </c>
      <c r="I1260" s="22">
        <f>VLOOKUP(CONCATENATE($F1260," ",$G1260),AllocFactorMatrix,(I$4+1),FALSE)*$E1260</f>
        <v>84913575.916232497</v>
      </c>
      <c r="J1260" s="22">
        <f>VLOOKUP(CONCATENATE($F1260," ",$G1260),AllocFactorMatrix,(J$4+1),FALSE)*$E1260</f>
        <v>26823214.885429911</v>
      </c>
      <c r="K1260" s="22">
        <f>VLOOKUP(CONCATENATE($F1260," ",$G1260),AllocFactorMatrix,(K$4+1),FALSE)*$E1260</f>
        <v>334983.27769752539</v>
      </c>
      <c r="L1260" s="22">
        <f>VLOOKUP(CONCATENATE($F1260," ",$G1260),AllocFactorMatrix,(L$4+1),FALSE)*$E1260</f>
        <v>16969.49216102732</v>
      </c>
      <c r="M1260" s="22">
        <f t="shared" si="624"/>
        <v>27175167.655288465</v>
      </c>
      <c r="N1260" s="22">
        <f>VLOOKUP(CONCATENATE($F1260," ",$G1260),AllocFactorMatrix,(N$4+1),FALSE)*$E1260</f>
        <v>13589830.060883522</v>
      </c>
      <c r="O1260" s="22">
        <f>VLOOKUP(CONCATENATE($F1260," ",$G1260),AllocFactorMatrix,(O$4+1),FALSE)*$E1260</f>
        <v>3666178.4722195002</v>
      </c>
      <c r="P1260" s="22">
        <f>VLOOKUP(CONCATENATE($F1260," ",$G1260),AllocFactorMatrix,(P$4+1),FALSE)*$E1260</f>
        <v>571294.94483649894</v>
      </c>
      <c r="Q1260" s="22">
        <f>VLOOKUP(CONCATENATE($F1260," ",$G1260),AllocFactorMatrix,(Q$4+1),FALSE)*$E1260</f>
        <v>0</v>
      </c>
      <c r="R1260" s="22">
        <f t="shared" si="625"/>
        <v>17827303.47793952</v>
      </c>
      <c r="S1260" s="22">
        <f>VLOOKUP(CONCATENATE($F1260," ",$G1260),AllocFactorMatrix,(S$4+1),FALSE)*$E1260</f>
        <v>684408.76148555579</v>
      </c>
      <c r="T1260" s="22">
        <f>VLOOKUP(CONCATENATE($F1260," ",$G1260),AllocFactorMatrix,(T$4+1),FALSE)*$E1260</f>
        <v>13528232.210808724</v>
      </c>
      <c r="U1260" s="22">
        <f>VLOOKUP(CONCATENATE($F1260," ",$G1260),AllocFactorMatrix,(U$4+1),FALSE)*$E1260</f>
        <v>71119346.910481498</v>
      </c>
      <c r="V1260" s="22">
        <f>VLOOKUP(CONCATENATE($F1260," ",$G1260),AllocFactorMatrix,(V$4+1),FALSE)*$E1260</f>
        <v>9944820.024569843</v>
      </c>
      <c r="W1260" s="22">
        <f t="shared" si="627"/>
        <v>95276807.907345623</v>
      </c>
      <c r="X1260" s="22">
        <f>VLOOKUP(CONCATENATE($F1260," ",$G1260),AllocFactorMatrix,(X$4+1),FALSE)*$E1260</f>
        <v>3820884.3739931202</v>
      </c>
      <c r="Y1260" s="22">
        <f>VLOOKUP(CONCATENATE($F1260," ",$G1260),AllocFactorMatrix,(Y$4+1),FALSE)*$E1260</f>
        <v>72249.72195923423</v>
      </c>
      <c r="Z1260" s="22">
        <f t="shared" si="626"/>
        <v>3893134.0959523544</v>
      </c>
      <c r="AA1260" s="22">
        <f>VLOOKUP(CONCATENATE($F1260," ",$G1260),AllocFactorMatrix,(AA$4+1),FALSE)*$E1260</f>
        <v>72067.298242950565</v>
      </c>
      <c r="AB1260" s="22">
        <f>VLOOKUP(CONCATENATE($F1260," ",$G1260),AllocFactorMatrix,(AB$4+1),FALSE)*$E1260</f>
        <v>1580034.2935968107</v>
      </c>
      <c r="AC1260" s="22">
        <f>VLOOKUP(CONCATENATE($F1260," ",$G1260),AllocFactorMatrix,(AC$4+1),FALSE)*$E1260</f>
        <v>370421.35540176986</v>
      </c>
    </row>
    <row r="1261" spans="4:29" hidden="1" outlineLevel="1">
      <c r="F1261" s="42" t="str">
        <f>F1268</f>
        <v>PROD_DEMAND</v>
      </c>
      <c r="G1261" s="17" t="str">
        <f>$G$8</f>
        <v>PRODUCTION</v>
      </c>
      <c r="H1261" s="21">
        <f t="shared" si="623"/>
        <v>171390.00000000003</v>
      </c>
      <c r="I1261" s="22">
        <f>VLOOKUP(CONCATENATE($F1261," ",$G1261),AllocFactorMatrix,(I$4+1),FALSE)*$E1268</f>
        <v>84976.630860929741</v>
      </c>
      <c r="J1261" s="22">
        <f>VLOOKUP(CONCATENATE($F1261," ",$G1261),AllocFactorMatrix,(J$4+1),FALSE)*$E1268</f>
        <v>21249.925192827395</v>
      </c>
      <c r="K1261" s="22">
        <f>VLOOKUP(CONCATENATE($F1261," ",$G1261),AllocFactorMatrix,(K$4+1),FALSE)*$E1268</f>
        <v>269.31810499989751</v>
      </c>
      <c r="L1261" s="22">
        <f>VLOOKUP(CONCATENATE($F1261," ",$G1261),AllocFactorMatrix,(L$4+1),FALSE)*$E1268</f>
        <v>13.479103450398728</v>
      </c>
      <c r="M1261" s="22">
        <f t="shared" ref="M1261:M1268" si="628">SUBTOTAL(9,J1261:L1261)</f>
        <v>21532.72240127769</v>
      </c>
      <c r="N1261" s="22">
        <f>VLOOKUP(CONCATENATE($F1261," ",$G1261),AllocFactorMatrix,(N$4+1),FALSE)*$E1268</f>
        <v>9533.7307430124547</v>
      </c>
      <c r="O1261" s="22">
        <f>VLOOKUP(CONCATENATE($F1261," ",$G1261),AllocFactorMatrix,(O$4+1),FALSE)*$E1268</f>
        <v>2612.9748059246676</v>
      </c>
      <c r="P1261" s="22">
        <f>VLOOKUP(CONCATENATE($F1261," ",$G1261),AllocFactorMatrix,(P$4+1),FALSE)*$E1268</f>
        <v>415.80479036581238</v>
      </c>
      <c r="Q1261" s="22">
        <f>VLOOKUP(CONCATENATE($F1261," ",$G1261),AllocFactorMatrix,(Q$4+1),FALSE)*$E1268</f>
        <v>0</v>
      </c>
      <c r="R1261" s="22">
        <f t="shared" ref="R1261:R1268" si="629">SUBTOTAL(9,N1261:Q1261)</f>
        <v>12562.510339302935</v>
      </c>
      <c r="S1261" s="22">
        <f>VLOOKUP(CONCATENATE($F1261," ",$G1261),AllocFactorMatrix,(S$4+1),FALSE)*$E1268</f>
        <v>412.11879122124049</v>
      </c>
      <c r="T1261" s="22">
        <f>VLOOKUP(CONCATENATE($F1261," ",$G1261),AllocFactorMatrix,(T$4+1),FALSE)*$E1268</f>
        <v>7499.8590055176091</v>
      </c>
      <c r="U1261" s="22">
        <f>VLOOKUP(CONCATENATE($F1261," ",$G1261),AllocFactorMatrix,(U$4+1),FALSE)*$E1268</f>
        <v>36543.377075385484</v>
      </c>
      <c r="V1261" s="22">
        <f>VLOOKUP(CONCATENATE($F1261," ",$G1261),AllocFactorMatrix,(V$4+1),FALSE)*$E1268</f>
        <v>4656.3732534544506</v>
      </c>
      <c r="W1261" s="22">
        <f>SUBTOTAL(9,S1261:V1261)</f>
        <v>49111.728125578782</v>
      </c>
      <c r="X1261" s="22">
        <f>VLOOKUP(CONCATENATE($F1261," ",$G1261),AllocFactorMatrix,(X$4+1),FALSE)*$E1268</f>
        <v>2666.3812392688005</v>
      </c>
      <c r="Y1261" s="22">
        <f>VLOOKUP(CONCATENATE($F1261," ",$G1261),AllocFactorMatrix,(Y$4+1),FALSE)*$E1268</f>
        <v>50.121542747733663</v>
      </c>
      <c r="Z1261" s="22">
        <f t="shared" ref="Z1261:Z1268" si="630">SUBTOTAL(9,X1261:Y1261)</f>
        <v>2716.5027820165342</v>
      </c>
      <c r="AA1261" s="22">
        <f>VLOOKUP(CONCATENATE($F1261," ",$G1261),AllocFactorMatrix,(AA$4+1),FALSE)*$E1268</f>
        <v>38.775935516488509</v>
      </c>
      <c r="AB1261" s="22">
        <f>VLOOKUP(CONCATENATE($F1261," ",$G1261),AllocFactorMatrix,(AB$4+1),FALSE)*$E1268</f>
        <v>364.38926562820626</v>
      </c>
      <c r="AC1261" s="22">
        <f>VLOOKUP(CONCATENATE($F1261," ",$G1261),AllocFactorMatrix,(AC$4+1),FALSE)*$E1268</f>
        <v>86.740289749649236</v>
      </c>
    </row>
    <row r="1262" spans="4:29" hidden="1" outlineLevel="1">
      <c r="F1262" s="42" t="str">
        <f>F1268</f>
        <v>PROD_DEMAND</v>
      </c>
      <c r="G1262" s="17" t="str">
        <f>$G$9</f>
        <v>BULKTRAN</v>
      </c>
      <c r="H1262" s="21">
        <f t="shared" si="623"/>
        <v>0</v>
      </c>
      <c r="I1262" s="22">
        <f>VLOOKUP(CONCATENATE($F1262," ",$G1262),AllocFactorMatrix,(I$4+1),FALSE)*$E1268</f>
        <v>0</v>
      </c>
      <c r="J1262" s="22">
        <f>VLOOKUP(CONCATENATE($F1262," ",$G1262),AllocFactorMatrix,(J$4+1),FALSE)*$E1268</f>
        <v>0</v>
      </c>
      <c r="K1262" s="22">
        <f>VLOOKUP(CONCATENATE($F1262," ",$G1262),AllocFactorMatrix,(K$4+1),FALSE)*$E1268</f>
        <v>0</v>
      </c>
      <c r="L1262" s="22">
        <f>VLOOKUP(CONCATENATE($F1262," ",$G1262),AllocFactorMatrix,(L$4+1),FALSE)*$E1268</f>
        <v>0</v>
      </c>
      <c r="M1262" s="22">
        <f t="shared" si="628"/>
        <v>0</v>
      </c>
      <c r="N1262" s="22">
        <f>VLOOKUP(CONCATENATE($F1262," ",$G1262),AllocFactorMatrix,(N$4+1),FALSE)*$E1268</f>
        <v>0</v>
      </c>
      <c r="O1262" s="22">
        <f>VLOOKUP(CONCATENATE($F1262," ",$G1262),AllocFactorMatrix,(O$4+1),FALSE)*$E1268</f>
        <v>0</v>
      </c>
      <c r="P1262" s="22">
        <f>VLOOKUP(CONCATENATE($F1262," ",$G1262),AllocFactorMatrix,(P$4+1),FALSE)*$E1268</f>
        <v>0</v>
      </c>
      <c r="Q1262" s="22">
        <f>VLOOKUP(CONCATENATE($F1262," ",$G1262),AllocFactorMatrix,(Q$4+1),FALSE)*$E1268</f>
        <v>0</v>
      </c>
      <c r="R1262" s="22">
        <f t="shared" si="629"/>
        <v>0</v>
      </c>
      <c r="S1262" s="22">
        <f>VLOOKUP(CONCATENATE($F1262," ",$G1262),AllocFactorMatrix,(S$4+1),FALSE)*$E1268</f>
        <v>0</v>
      </c>
      <c r="T1262" s="22">
        <f>VLOOKUP(CONCATENATE($F1262," ",$G1262),AllocFactorMatrix,(T$4+1),FALSE)*$E1268</f>
        <v>0</v>
      </c>
      <c r="U1262" s="22">
        <f>VLOOKUP(CONCATENATE($F1262," ",$G1262),AllocFactorMatrix,(U$4+1),FALSE)*$E1268</f>
        <v>0</v>
      </c>
      <c r="V1262" s="22">
        <f>VLOOKUP(CONCATENATE($F1262," ",$G1262),AllocFactorMatrix,(V$4+1),FALSE)*$E1268</f>
        <v>0</v>
      </c>
      <c r="W1262" s="22">
        <f t="shared" ref="W1262:W1268" si="631">SUBTOTAL(9,S1262:V1262)</f>
        <v>0</v>
      </c>
      <c r="X1262" s="22">
        <f>VLOOKUP(CONCATENATE($F1262," ",$G1262),AllocFactorMatrix,(X$4+1),FALSE)*$E1268</f>
        <v>0</v>
      </c>
      <c r="Y1262" s="22">
        <f>VLOOKUP(CONCATENATE($F1262," ",$G1262),AllocFactorMatrix,(Y$4+1),FALSE)*$E1268</f>
        <v>0</v>
      </c>
      <c r="Z1262" s="22">
        <f t="shared" si="630"/>
        <v>0</v>
      </c>
      <c r="AA1262" s="22">
        <f>VLOOKUP(CONCATENATE($F1262," ",$G1262),AllocFactorMatrix,(AA$4+1),FALSE)*$E1268</f>
        <v>0</v>
      </c>
      <c r="AB1262" s="22">
        <f>VLOOKUP(CONCATENATE($F1262," ",$G1262),AllocFactorMatrix,(AB$4+1),FALSE)*$E1268</f>
        <v>0</v>
      </c>
      <c r="AC1262" s="22">
        <f>VLOOKUP(CONCATENATE($F1262," ",$G1262),AllocFactorMatrix,(AC$4+1),FALSE)*$E1268</f>
        <v>0</v>
      </c>
    </row>
    <row r="1263" spans="4:29" hidden="1" outlineLevel="1">
      <c r="F1263" s="42" t="str">
        <f>F1268</f>
        <v>PROD_DEMAND</v>
      </c>
      <c r="G1263" s="17" t="str">
        <f>$G$10</f>
        <v>SUBTRAN</v>
      </c>
      <c r="H1263" s="21">
        <f t="shared" si="623"/>
        <v>0</v>
      </c>
      <c r="I1263" s="22">
        <f>VLOOKUP(CONCATENATE($F1263," ",$G1263),AllocFactorMatrix,(I$4+1),FALSE)*$E1268</f>
        <v>0</v>
      </c>
      <c r="J1263" s="22">
        <f>VLOOKUP(CONCATENATE($F1263," ",$G1263),AllocFactorMatrix,(J$4+1),FALSE)*$E1268</f>
        <v>0</v>
      </c>
      <c r="K1263" s="22">
        <f>VLOOKUP(CONCATENATE($F1263," ",$G1263),AllocFactorMatrix,(K$4+1),FALSE)*$E1268</f>
        <v>0</v>
      </c>
      <c r="L1263" s="22">
        <f>VLOOKUP(CONCATENATE($F1263," ",$G1263),AllocFactorMatrix,(L$4+1),FALSE)*$E1268</f>
        <v>0</v>
      </c>
      <c r="M1263" s="22">
        <f t="shared" si="628"/>
        <v>0</v>
      </c>
      <c r="N1263" s="22">
        <f>VLOOKUP(CONCATENATE($F1263," ",$G1263),AllocFactorMatrix,(N$4+1),FALSE)*$E1268</f>
        <v>0</v>
      </c>
      <c r="O1263" s="22">
        <f>VLOOKUP(CONCATENATE($F1263," ",$G1263),AllocFactorMatrix,(O$4+1),FALSE)*$E1268</f>
        <v>0</v>
      </c>
      <c r="P1263" s="22">
        <f>VLOOKUP(CONCATENATE($F1263," ",$G1263),AllocFactorMatrix,(P$4+1),FALSE)*$E1268</f>
        <v>0</v>
      </c>
      <c r="Q1263" s="22">
        <f>VLOOKUP(CONCATENATE($F1263," ",$G1263),AllocFactorMatrix,(Q$4+1),FALSE)*$E1268</f>
        <v>0</v>
      </c>
      <c r="R1263" s="22">
        <f t="shared" si="629"/>
        <v>0</v>
      </c>
      <c r="S1263" s="22">
        <f>VLOOKUP(CONCATENATE($F1263," ",$G1263),AllocFactorMatrix,(S$4+1),FALSE)*$E1268</f>
        <v>0</v>
      </c>
      <c r="T1263" s="22">
        <f>VLOOKUP(CONCATENATE($F1263," ",$G1263),AllocFactorMatrix,(T$4+1),FALSE)*$E1268</f>
        <v>0</v>
      </c>
      <c r="U1263" s="22">
        <f>VLOOKUP(CONCATENATE($F1263," ",$G1263),AllocFactorMatrix,(U$4+1),FALSE)*$E1268</f>
        <v>0</v>
      </c>
      <c r="V1263" s="22">
        <f>VLOOKUP(CONCATENATE($F1263," ",$G1263),AllocFactorMatrix,(V$4+1),FALSE)*$E1268</f>
        <v>0</v>
      </c>
      <c r="W1263" s="22">
        <f t="shared" si="631"/>
        <v>0</v>
      </c>
      <c r="X1263" s="22">
        <f>VLOOKUP(CONCATENATE($F1263," ",$G1263),AllocFactorMatrix,(X$4+1),FALSE)*$E1268</f>
        <v>0</v>
      </c>
      <c r="Y1263" s="22">
        <f>VLOOKUP(CONCATENATE($F1263," ",$G1263),AllocFactorMatrix,(Y$4+1),FALSE)*$E1268</f>
        <v>0</v>
      </c>
      <c r="Z1263" s="22">
        <f t="shared" si="630"/>
        <v>0</v>
      </c>
      <c r="AA1263" s="22">
        <f>VLOOKUP(CONCATENATE($F1263," ",$G1263),AllocFactorMatrix,(AA$4+1),FALSE)*$E1268</f>
        <v>0</v>
      </c>
      <c r="AB1263" s="22">
        <f>VLOOKUP(CONCATENATE($F1263," ",$G1263),AllocFactorMatrix,(AB$4+1),FALSE)*$E1268</f>
        <v>0</v>
      </c>
      <c r="AC1263" s="22">
        <f>VLOOKUP(CONCATENATE($F1263," ",$G1263),AllocFactorMatrix,(AC$4+1),FALSE)*$E1268</f>
        <v>0</v>
      </c>
    </row>
    <row r="1264" spans="4:29" hidden="1" outlineLevel="1">
      <c r="F1264" s="42" t="str">
        <f>F1268</f>
        <v>PROD_DEMAND</v>
      </c>
      <c r="G1264" s="17" t="str">
        <f>$G$11</f>
        <v>DISTPRI</v>
      </c>
      <c r="H1264" s="21">
        <f t="shared" si="623"/>
        <v>0</v>
      </c>
      <c r="I1264" s="22">
        <f>VLOOKUP(CONCATENATE($F1264," ",$G1264),AllocFactorMatrix,(I$4+1),FALSE)*$E1268</f>
        <v>0</v>
      </c>
      <c r="J1264" s="22">
        <f>VLOOKUP(CONCATENATE($F1264," ",$G1264),AllocFactorMatrix,(J$4+1),FALSE)*$E1268</f>
        <v>0</v>
      </c>
      <c r="K1264" s="22">
        <f>VLOOKUP(CONCATENATE($F1264," ",$G1264),AllocFactorMatrix,(K$4+1),FALSE)*$E1268</f>
        <v>0</v>
      </c>
      <c r="L1264" s="22">
        <f>VLOOKUP(CONCATENATE($F1264," ",$G1264),AllocFactorMatrix,(L$4+1),FALSE)*$E1268</f>
        <v>0</v>
      </c>
      <c r="M1264" s="22">
        <f t="shared" si="628"/>
        <v>0</v>
      </c>
      <c r="N1264" s="22">
        <f>VLOOKUP(CONCATENATE($F1264," ",$G1264),AllocFactorMatrix,(N$4+1),FALSE)*$E1268</f>
        <v>0</v>
      </c>
      <c r="O1264" s="22">
        <f>VLOOKUP(CONCATENATE($F1264," ",$G1264),AllocFactorMatrix,(O$4+1),FALSE)*$E1268</f>
        <v>0</v>
      </c>
      <c r="P1264" s="22">
        <f>VLOOKUP(CONCATENATE($F1264," ",$G1264),AllocFactorMatrix,(P$4+1),FALSE)*$E1268</f>
        <v>0</v>
      </c>
      <c r="Q1264" s="22">
        <f>VLOOKUP(CONCATENATE($F1264," ",$G1264),AllocFactorMatrix,(Q$4+1),FALSE)*$E1268</f>
        <v>0</v>
      </c>
      <c r="R1264" s="22">
        <f t="shared" si="629"/>
        <v>0</v>
      </c>
      <c r="S1264" s="22">
        <f>VLOOKUP(CONCATENATE($F1264," ",$G1264),AllocFactorMatrix,(S$4+1),FALSE)*$E1268</f>
        <v>0</v>
      </c>
      <c r="T1264" s="22">
        <f>VLOOKUP(CONCATENATE($F1264," ",$G1264),AllocFactorMatrix,(T$4+1),FALSE)*$E1268</f>
        <v>0</v>
      </c>
      <c r="U1264" s="22">
        <f>VLOOKUP(CONCATENATE($F1264," ",$G1264),AllocFactorMatrix,(U$4+1),FALSE)*$E1268</f>
        <v>0</v>
      </c>
      <c r="V1264" s="22">
        <f>VLOOKUP(CONCATENATE($F1264," ",$G1264),AllocFactorMatrix,(V$4+1),FALSE)*$E1268</f>
        <v>0</v>
      </c>
      <c r="W1264" s="22">
        <f t="shared" si="631"/>
        <v>0</v>
      </c>
      <c r="X1264" s="22">
        <f>VLOOKUP(CONCATENATE($F1264," ",$G1264),AllocFactorMatrix,(X$4+1),FALSE)*$E1268</f>
        <v>0</v>
      </c>
      <c r="Y1264" s="22">
        <f>VLOOKUP(CONCATENATE($F1264," ",$G1264),AllocFactorMatrix,(Y$4+1),FALSE)*$E1268</f>
        <v>0</v>
      </c>
      <c r="Z1264" s="22">
        <f t="shared" si="630"/>
        <v>0</v>
      </c>
      <c r="AA1264" s="22">
        <f>VLOOKUP(CONCATENATE($F1264," ",$G1264),AllocFactorMatrix,(AA$4+1),FALSE)*$E1268</f>
        <v>0</v>
      </c>
      <c r="AB1264" s="22">
        <f>VLOOKUP(CONCATENATE($F1264," ",$G1264),AllocFactorMatrix,(AB$4+1),FALSE)*$E1268</f>
        <v>0</v>
      </c>
      <c r="AC1264" s="22">
        <f>VLOOKUP(CONCATENATE($F1264," ",$G1264),AllocFactorMatrix,(AC$4+1),FALSE)*$E1268</f>
        <v>0</v>
      </c>
    </row>
    <row r="1265" spans="4:29" hidden="1" outlineLevel="1">
      <c r="F1265" s="42" t="str">
        <f>F1268</f>
        <v>PROD_DEMAND</v>
      </c>
      <c r="G1265" s="17" t="str">
        <f>$G$12</f>
        <v>DISTSEC</v>
      </c>
      <c r="H1265" s="21">
        <f t="shared" si="623"/>
        <v>0</v>
      </c>
      <c r="I1265" s="22">
        <f>VLOOKUP(CONCATENATE($F1265," ",$G1265),AllocFactorMatrix,(I$4+1),FALSE)*$E1268</f>
        <v>0</v>
      </c>
      <c r="J1265" s="22">
        <f>VLOOKUP(CONCATENATE($F1265," ",$G1265),AllocFactorMatrix,(J$4+1),FALSE)*$E1268</f>
        <v>0</v>
      </c>
      <c r="K1265" s="22">
        <f>VLOOKUP(CONCATENATE($F1265," ",$G1265),AllocFactorMatrix,(K$4+1),FALSE)*$E1268</f>
        <v>0</v>
      </c>
      <c r="L1265" s="22">
        <f>VLOOKUP(CONCATENATE($F1265," ",$G1265),AllocFactorMatrix,(L$4+1),FALSE)*$E1268</f>
        <v>0</v>
      </c>
      <c r="M1265" s="22">
        <f t="shared" si="628"/>
        <v>0</v>
      </c>
      <c r="N1265" s="22">
        <f>VLOOKUP(CONCATENATE($F1265," ",$G1265),AllocFactorMatrix,(N$4+1),FALSE)*$E1268</f>
        <v>0</v>
      </c>
      <c r="O1265" s="22">
        <f>VLOOKUP(CONCATENATE($F1265," ",$G1265),AllocFactorMatrix,(O$4+1),FALSE)*$E1268</f>
        <v>0</v>
      </c>
      <c r="P1265" s="22">
        <f>VLOOKUP(CONCATENATE($F1265," ",$G1265),AllocFactorMatrix,(P$4+1),FALSE)*$E1268</f>
        <v>0</v>
      </c>
      <c r="Q1265" s="22">
        <f>VLOOKUP(CONCATENATE($F1265," ",$G1265),AllocFactorMatrix,(Q$4+1),FALSE)*$E1268</f>
        <v>0</v>
      </c>
      <c r="R1265" s="22">
        <f t="shared" si="629"/>
        <v>0</v>
      </c>
      <c r="S1265" s="22">
        <f>VLOOKUP(CONCATENATE($F1265," ",$G1265),AllocFactorMatrix,(S$4+1),FALSE)*$E1268</f>
        <v>0</v>
      </c>
      <c r="T1265" s="22">
        <f>VLOOKUP(CONCATENATE($F1265," ",$G1265),AllocFactorMatrix,(T$4+1),FALSE)*$E1268</f>
        <v>0</v>
      </c>
      <c r="U1265" s="22">
        <f>VLOOKUP(CONCATENATE($F1265," ",$G1265),AllocFactorMatrix,(U$4+1),FALSE)*$E1268</f>
        <v>0</v>
      </c>
      <c r="V1265" s="22">
        <f>VLOOKUP(CONCATENATE($F1265," ",$G1265),AllocFactorMatrix,(V$4+1),FALSE)*$E1268</f>
        <v>0</v>
      </c>
      <c r="W1265" s="22">
        <f t="shared" si="631"/>
        <v>0</v>
      </c>
      <c r="X1265" s="22">
        <f>VLOOKUP(CONCATENATE($F1265," ",$G1265),AllocFactorMatrix,(X$4+1),FALSE)*$E1268</f>
        <v>0</v>
      </c>
      <c r="Y1265" s="22">
        <f>VLOOKUP(CONCATENATE($F1265," ",$G1265),AllocFactorMatrix,(Y$4+1),FALSE)*$E1268</f>
        <v>0</v>
      </c>
      <c r="Z1265" s="22">
        <f t="shared" si="630"/>
        <v>0</v>
      </c>
      <c r="AA1265" s="22">
        <f>VLOOKUP(CONCATENATE($F1265," ",$G1265),AllocFactorMatrix,(AA$4+1),FALSE)*$E1268</f>
        <v>0</v>
      </c>
      <c r="AB1265" s="22">
        <f>VLOOKUP(CONCATENATE($F1265," ",$G1265),AllocFactorMatrix,(AB$4+1),FALSE)*$E1268</f>
        <v>0</v>
      </c>
      <c r="AC1265" s="22">
        <f>VLOOKUP(CONCATENATE($F1265," ",$G1265),AllocFactorMatrix,(AC$4+1),FALSE)*$E1268</f>
        <v>0</v>
      </c>
    </row>
    <row r="1266" spans="4:29" hidden="1" outlineLevel="1">
      <c r="F1266" s="42" t="str">
        <f>F1268</f>
        <v>PROD_DEMAND</v>
      </c>
      <c r="G1266" s="17" t="str">
        <f>$G$13</f>
        <v>ENERGY</v>
      </c>
      <c r="H1266" s="21">
        <f t="shared" si="623"/>
        <v>0</v>
      </c>
      <c r="I1266" s="22">
        <f>VLOOKUP(CONCATENATE($F1266," ",$G1266),AllocFactorMatrix,(I$4+1),FALSE)*$E1268</f>
        <v>0</v>
      </c>
      <c r="J1266" s="22">
        <f>VLOOKUP(CONCATENATE($F1266," ",$G1266),AllocFactorMatrix,(J$4+1),FALSE)*$E1268</f>
        <v>0</v>
      </c>
      <c r="K1266" s="22">
        <f>VLOOKUP(CONCATENATE($F1266," ",$G1266),AllocFactorMatrix,(K$4+1),FALSE)*$E1268</f>
        <v>0</v>
      </c>
      <c r="L1266" s="22">
        <f>VLOOKUP(CONCATENATE($F1266," ",$G1266),AllocFactorMatrix,(L$4+1),FALSE)*$E1268</f>
        <v>0</v>
      </c>
      <c r="M1266" s="22">
        <f t="shared" si="628"/>
        <v>0</v>
      </c>
      <c r="N1266" s="22">
        <f>VLOOKUP(CONCATENATE($F1266," ",$G1266),AllocFactorMatrix,(N$4+1),FALSE)*$E1268</f>
        <v>0</v>
      </c>
      <c r="O1266" s="22">
        <f>VLOOKUP(CONCATENATE($F1266," ",$G1266),AllocFactorMatrix,(O$4+1),FALSE)*$E1268</f>
        <v>0</v>
      </c>
      <c r="P1266" s="22">
        <f>VLOOKUP(CONCATENATE($F1266," ",$G1266),AllocFactorMatrix,(P$4+1),FALSE)*$E1268</f>
        <v>0</v>
      </c>
      <c r="Q1266" s="22">
        <f>VLOOKUP(CONCATENATE($F1266," ",$G1266),AllocFactorMatrix,(Q$4+1),FALSE)*$E1268</f>
        <v>0</v>
      </c>
      <c r="R1266" s="22">
        <f t="shared" si="629"/>
        <v>0</v>
      </c>
      <c r="S1266" s="22">
        <f>VLOOKUP(CONCATENATE($F1266," ",$G1266),AllocFactorMatrix,(S$4+1),FALSE)*$E1268</f>
        <v>0</v>
      </c>
      <c r="T1266" s="22">
        <f>VLOOKUP(CONCATENATE($F1266," ",$G1266),AllocFactorMatrix,(T$4+1),FALSE)*$E1268</f>
        <v>0</v>
      </c>
      <c r="U1266" s="22">
        <f>VLOOKUP(CONCATENATE($F1266," ",$G1266),AllocFactorMatrix,(U$4+1),FALSE)*$E1268</f>
        <v>0</v>
      </c>
      <c r="V1266" s="22">
        <f>VLOOKUP(CONCATENATE($F1266," ",$G1266),AllocFactorMatrix,(V$4+1),FALSE)*$E1268</f>
        <v>0</v>
      </c>
      <c r="W1266" s="22">
        <f t="shared" si="631"/>
        <v>0</v>
      </c>
      <c r="X1266" s="22">
        <f>VLOOKUP(CONCATENATE($F1266," ",$G1266),AllocFactorMatrix,(X$4+1),FALSE)*$E1268</f>
        <v>0</v>
      </c>
      <c r="Y1266" s="22">
        <f>VLOOKUP(CONCATENATE($F1266," ",$G1266),AllocFactorMatrix,(Y$4+1),FALSE)*$E1268</f>
        <v>0</v>
      </c>
      <c r="Z1266" s="22">
        <f t="shared" si="630"/>
        <v>0</v>
      </c>
      <c r="AA1266" s="22">
        <f>VLOOKUP(CONCATENATE($F1266," ",$G1266),AllocFactorMatrix,(AA$4+1),FALSE)*$E1268</f>
        <v>0</v>
      </c>
      <c r="AB1266" s="22">
        <f>VLOOKUP(CONCATENATE($F1266," ",$G1266),AllocFactorMatrix,(AB$4+1),FALSE)*$E1268</f>
        <v>0</v>
      </c>
      <c r="AC1266" s="22">
        <f>VLOOKUP(CONCATENATE($F1266," ",$G1266),AllocFactorMatrix,(AC$4+1),FALSE)*$E1268</f>
        <v>0</v>
      </c>
    </row>
    <row r="1267" spans="4:29" hidden="1" outlineLevel="1">
      <c r="F1267" s="42" t="str">
        <f>F1268</f>
        <v>PROD_DEMAND</v>
      </c>
      <c r="G1267" s="17" t="str">
        <f>$G$14</f>
        <v>CUSTOMER</v>
      </c>
      <c r="H1267" s="21">
        <f t="shared" si="623"/>
        <v>0</v>
      </c>
      <c r="I1267" s="22">
        <f>VLOOKUP(CONCATENATE($F1267," ",$G1267),AllocFactorMatrix,(I$4+1),FALSE)*$E1268</f>
        <v>0</v>
      </c>
      <c r="J1267" s="22">
        <f>VLOOKUP(CONCATENATE($F1267," ",$G1267),AllocFactorMatrix,(J$4+1),FALSE)*$E1268</f>
        <v>0</v>
      </c>
      <c r="K1267" s="22">
        <f>VLOOKUP(CONCATENATE($F1267," ",$G1267),AllocFactorMatrix,(K$4+1),FALSE)*$E1268</f>
        <v>0</v>
      </c>
      <c r="L1267" s="22">
        <f>VLOOKUP(CONCATENATE($F1267," ",$G1267),AllocFactorMatrix,(L$4+1),FALSE)*$E1268</f>
        <v>0</v>
      </c>
      <c r="M1267" s="22">
        <f t="shared" si="628"/>
        <v>0</v>
      </c>
      <c r="N1267" s="22">
        <f>VLOOKUP(CONCATENATE($F1267," ",$G1267),AllocFactorMatrix,(N$4+1),FALSE)*$E1268</f>
        <v>0</v>
      </c>
      <c r="O1267" s="22">
        <f>VLOOKUP(CONCATENATE($F1267," ",$G1267),AllocFactorMatrix,(O$4+1),FALSE)*$E1268</f>
        <v>0</v>
      </c>
      <c r="P1267" s="22">
        <f>VLOOKUP(CONCATENATE($F1267," ",$G1267),AllocFactorMatrix,(P$4+1),FALSE)*$E1268</f>
        <v>0</v>
      </c>
      <c r="Q1267" s="22">
        <f>VLOOKUP(CONCATENATE($F1267," ",$G1267),AllocFactorMatrix,(Q$4+1),FALSE)*$E1268</f>
        <v>0</v>
      </c>
      <c r="R1267" s="22">
        <f t="shared" si="629"/>
        <v>0</v>
      </c>
      <c r="S1267" s="22">
        <f>VLOOKUP(CONCATENATE($F1267," ",$G1267),AllocFactorMatrix,(S$4+1),FALSE)*$E1268</f>
        <v>0</v>
      </c>
      <c r="T1267" s="22">
        <f>VLOOKUP(CONCATENATE($F1267," ",$G1267),AllocFactorMatrix,(T$4+1),FALSE)*$E1268</f>
        <v>0</v>
      </c>
      <c r="U1267" s="22">
        <f>VLOOKUP(CONCATENATE($F1267," ",$G1267),AllocFactorMatrix,(U$4+1),FALSE)*$E1268</f>
        <v>0</v>
      </c>
      <c r="V1267" s="22">
        <f>VLOOKUP(CONCATENATE($F1267," ",$G1267),AllocFactorMatrix,(V$4+1),FALSE)*$E1268</f>
        <v>0</v>
      </c>
      <c r="W1267" s="22">
        <f t="shared" si="631"/>
        <v>0</v>
      </c>
      <c r="X1267" s="22">
        <f>VLOOKUP(CONCATENATE($F1267," ",$G1267),AllocFactorMatrix,(X$4+1),FALSE)*$E1268</f>
        <v>0</v>
      </c>
      <c r="Y1267" s="22">
        <f>VLOOKUP(CONCATENATE($F1267," ",$G1267),AllocFactorMatrix,(Y$4+1),FALSE)*$E1268</f>
        <v>0</v>
      </c>
      <c r="Z1267" s="22">
        <f t="shared" si="630"/>
        <v>0</v>
      </c>
      <c r="AA1267" s="22">
        <f>VLOOKUP(CONCATENATE($F1267," ",$G1267),AllocFactorMatrix,(AA$4+1),FALSE)*$E1268</f>
        <v>0</v>
      </c>
      <c r="AB1267" s="22">
        <f>VLOOKUP(CONCATENATE($F1267," ",$G1267),AllocFactorMatrix,(AB$4+1),FALSE)*$E1268</f>
        <v>0</v>
      </c>
      <c r="AC1267" s="22">
        <f>VLOOKUP(CONCATENATE($F1267," ",$G1267),AllocFactorMatrix,(AC$4+1),FALSE)*$E1268</f>
        <v>0</v>
      </c>
    </row>
    <row r="1268" spans="4:29" collapsed="1">
      <c r="D1268" s="17" t="s">
        <v>470</v>
      </c>
      <c r="E1268" s="19">
        <v>171390</v>
      </c>
      <c r="F1268" s="42" t="s">
        <v>29</v>
      </c>
      <c r="G1268" s="17" t="str">
        <f>$G$15</f>
        <v>TOTAL</v>
      </c>
      <c r="H1268" s="21">
        <f t="shared" si="623"/>
        <v>171390.00000000003</v>
      </c>
      <c r="I1268" s="22">
        <f>VLOOKUP(CONCATENATE($F1268," ",$G1268),AllocFactorMatrix,(I$4+1),FALSE)*$E1268</f>
        <v>84976.630860929741</v>
      </c>
      <c r="J1268" s="22">
        <f>VLOOKUP(CONCATENATE($F1268," ",$G1268),AllocFactorMatrix,(J$4+1),FALSE)*$E1268</f>
        <v>21249.925192827395</v>
      </c>
      <c r="K1268" s="22">
        <f>VLOOKUP(CONCATENATE($F1268," ",$G1268),AllocFactorMatrix,(K$4+1),FALSE)*$E1268</f>
        <v>269.31810499989751</v>
      </c>
      <c r="L1268" s="22">
        <f>VLOOKUP(CONCATENATE($F1268," ",$G1268),AllocFactorMatrix,(L$4+1),FALSE)*$E1268</f>
        <v>13.479103450398728</v>
      </c>
      <c r="M1268" s="22">
        <f t="shared" si="628"/>
        <v>21532.72240127769</v>
      </c>
      <c r="N1268" s="22">
        <f>VLOOKUP(CONCATENATE($F1268," ",$G1268),AllocFactorMatrix,(N$4+1),FALSE)*$E1268</f>
        <v>9533.7307430124547</v>
      </c>
      <c r="O1268" s="22">
        <f>VLOOKUP(CONCATENATE($F1268," ",$G1268),AllocFactorMatrix,(O$4+1),FALSE)*$E1268</f>
        <v>2612.9748059246676</v>
      </c>
      <c r="P1268" s="22">
        <f>VLOOKUP(CONCATENATE($F1268," ",$G1268),AllocFactorMatrix,(P$4+1),FALSE)*$E1268</f>
        <v>415.80479036581238</v>
      </c>
      <c r="Q1268" s="22">
        <f>VLOOKUP(CONCATENATE($F1268," ",$G1268),AllocFactorMatrix,(Q$4+1),FALSE)*$E1268</f>
        <v>0</v>
      </c>
      <c r="R1268" s="22">
        <f t="shared" si="629"/>
        <v>12562.510339302935</v>
      </c>
      <c r="S1268" s="22">
        <f>VLOOKUP(CONCATENATE($F1268," ",$G1268),AllocFactorMatrix,(S$4+1),FALSE)*$E1268</f>
        <v>412.11879122124049</v>
      </c>
      <c r="T1268" s="22">
        <f>VLOOKUP(CONCATENATE($F1268," ",$G1268),AllocFactorMatrix,(T$4+1),FALSE)*$E1268</f>
        <v>7499.8590055176091</v>
      </c>
      <c r="U1268" s="22">
        <f>VLOOKUP(CONCATENATE($F1268," ",$G1268),AllocFactorMatrix,(U$4+1),FALSE)*$E1268</f>
        <v>36543.377075385484</v>
      </c>
      <c r="V1268" s="22">
        <f>VLOOKUP(CONCATENATE($F1268," ",$G1268),AllocFactorMatrix,(V$4+1),FALSE)*$E1268</f>
        <v>4656.3732534544506</v>
      </c>
      <c r="W1268" s="22">
        <f t="shared" si="631"/>
        <v>49111.728125578782</v>
      </c>
      <c r="X1268" s="22">
        <f>VLOOKUP(CONCATENATE($F1268," ",$G1268),AllocFactorMatrix,(X$4+1),FALSE)*$E1268</f>
        <v>2666.3812392688005</v>
      </c>
      <c r="Y1268" s="22">
        <f>VLOOKUP(CONCATENATE($F1268," ",$G1268),AllocFactorMatrix,(Y$4+1),FALSE)*$E1268</f>
        <v>50.121542747733663</v>
      </c>
      <c r="Z1268" s="22">
        <f t="shared" si="630"/>
        <v>2716.5027820165342</v>
      </c>
      <c r="AA1268" s="22">
        <f>VLOOKUP(CONCATENATE($F1268," ",$G1268),AllocFactorMatrix,(AA$4+1),FALSE)*$E1268</f>
        <v>38.775935516488509</v>
      </c>
      <c r="AB1268" s="22">
        <f>VLOOKUP(CONCATENATE($F1268," ",$G1268),AllocFactorMatrix,(AB$4+1),FALSE)*$E1268</f>
        <v>364.38926562820626</v>
      </c>
      <c r="AC1268" s="22">
        <f>VLOOKUP(CONCATENATE($F1268," ",$G1268),AllocFactorMatrix,(AC$4+1),FALSE)*$E1268</f>
        <v>86.740289749649236</v>
      </c>
    </row>
    <row r="1269" spans="4:29" hidden="1" outlineLevel="1">
      <c r="F1269" s="42" t="str">
        <f>F1276</f>
        <v>PROD_DEMAND</v>
      </c>
      <c r="G1269" s="17" t="str">
        <f>$G$8</f>
        <v>PRODUCTION</v>
      </c>
      <c r="H1269" s="21">
        <f t="shared" si="623"/>
        <v>834562.00000000035</v>
      </c>
      <c r="I1269" s="22">
        <f>VLOOKUP(CONCATENATE($F1269," ",$G1269),AllocFactorMatrix,(I$4+1),FALSE)*$E1276</f>
        <v>413782.99203313643</v>
      </c>
      <c r="J1269" s="22">
        <f>VLOOKUP(CONCATENATE($F1269," ",$G1269),AllocFactorMatrix,(J$4+1),FALSE)*$E1276</f>
        <v>103473.83201339877</v>
      </c>
      <c r="K1269" s="22">
        <f>VLOOKUP(CONCATENATE($F1269," ",$G1269),AllocFactorMatrix,(K$4+1),FALSE)*$E1276</f>
        <v>1311.4105627220051</v>
      </c>
      <c r="L1269" s="22">
        <f>VLOOKUP(CONCATENATE($F1269," ",$G1269),AllocFactorMatrix,(L$4+1),FALSE)*$E1276</f>
        <v>65.63479510923429</v>
      </c>
      <c r="M1269" s="22">
        <f t="shared" ref="M1269:M1276" si="632">SUBTOTAL(9,J1269:L1269)</f>
        <v>104850.87737123</v>
      </c>
      <c r="N1269" s="22">
        <f>VLOOKUP(CONCATENATE($F1269," ",$G1269),AllocFactorMatrix,(N$4+1),FALSE)*$E1276</f>
        <v>46423.300054553714</v>
      </c>
      <c r="O1269" s="22">
        <f>VLOOKUP(CONCATENATE($F1269," ",$G1269),AllocFactorMatrix,(O$4+1),FALSE)*$E1276</f>
        <v>12723.551432301199</v>
      </c>
      <c r="P1269" s="22">
        <f>VLOOKUP(CONCATENATE($F1269," ",$G1269),AllocFactorMatrix,(P$4+1),FALSE)*$E1276</f>
        <v>2024.7090113616493</v>
      </c>
      <c r="Q1269" s="22">
        <f>VLOOKUP(CONCATENATE($F1269," ",$G1269),AllocFactorMatrix,(Q$4+1),FALSE)*$E1276</f>
        <v>0</v>
      </c>
      <c r="R1269" s="22">
        <f t="shared" ref="R1269:R1276" si="633">SUBTOTAL(9,N1269:Q1269)</f>
        <v>61171.560498216561</v>
      </c>
      <c r="S1269" s="22">
        <f>VLOOKUP(CONCATENATE($F1269," ",$G1269),AllocFactorMatrix,(S$4+1),FALSE)*$E1276</f>
        <v>2006.7605031751029</v>
      </c>
      <c r="T1269" s="22">
        <f>VLOOKUP(CONCATENATE($F1269," ",$G1269),AllocFactorMatrix,(T$4+1),FALSE)*$E1276</f>
        <v>36519.618013669337</v>
      </c>
      <c r="U1269" s="22">
        <f>VLOOKUP(CONCATENATE($F1269," ",$G1269),AllocFactorMatrix,(U$4+1),FALSE)*$E1276</f>
        <v>177943.36810075183</v>
      </c>
      <c r="V1269" s="22">
        <f>VLOOKUP(CONCATENATE($F1269," ",$G1269),AllocFactorMatrix,(V$4+1),FALSE)*$E1276</f>
        <v>22673.622586787173</v>
      </c>
      <c r="W1269" s="22">
        <f>SUBTOTAL(9,S1269:V1269)</f>
        <v>239143.36920438346</v>
      </c>
      <c r="X1269" s="22">
        <f>VLOOKUP(CONCATENATE($F1269," ",$G1269),AllocFactorMatrix,(X$4+1),FALSE)*$E1276</f>
        <v>12983.607327187401</v>
      </c>
      <c r="Y1269" s="22">
        <f>VLOOKUP(CONCATENATE($F1269," ",$G1269),AllocFactorMatrix,(Y$4+1),FALSE)*$E1276</f>
        <v>244.06053421223004</v>
      </c>
      <c r="Z1269" s="22">
        <f t="shared" ref="Z1269:Z1276" si="634">SUBTOTAL(9,X1269:Y1269)</f>
        <v>13227.667861399632</v>
      </c>
      <c r="AA1269" s="22">
        <f>VLOOKUP(CONCATENATE($F1269," ",$G1269),AllocFactorMatrix,(AA$4+1),FALSE)*$E1276</f>
        <v>188.81452999890124</v>
      </c>
      <c r="AB1269" s="22">
        <f>VLOOKUP(CONCATENATE($F1269," ",$G1269),AllocFactorMatrix,(AB$4+1),FALSE)*$E1276</f>
        <v>1774.3475949659085</v>
      </c>
      <c r="AC1269" s="22">
        <f>VLOOKUP(CONCATENATE($F1269," ",$G1269),AllocFactorMatrix,(AC$4+1),FALSE)*$E1276</f>
        <v>422.37090666927332</v>
      </c>
    </row>
    <row r="1270" spans="4:29" hidden="1" outlineLevel="1">
      <c r="F1270" s="42" t="str">
        <f>F1276</f>
        <v>PROD_DEMAND</v>
      </c>
      <c r="G1270" s="17" t="str">
        <f>$G$9</f>
        <v>BULKTRAN</v>
      </c>
      <c r="H1270" s="21">
        <f t="shared" si="623"/>
        <v>0</v>
      </c>
      <c r="I1270" s="22">
        <f>VLOOKUP(CONCATENATE($F1270," ",$G1270),AllocFactorMatrix,(I$4+1),FALSE)*$E1276</f>
        <v>0</v>
      </c>
      <c r="J1270" s="22">
        <f>VLOOKUP(CONCATENATE($F1270," ",$G1270),AllocFactorMatrix,(J$4+1),FALSE)*$E1276</f>
        <v>0</v>
      </c>
      <c r="K1270" s="22">
        <f>VLOOKUP(CONCATENATE($F1270," ",$G1270),AllocFactorMatrix,(K$4+1),FALSE)*$E1276</f>
        <v>0</v>
      </c>
      <c r="L1270" s="22">
        <f>VLOOKUP(CONCATENATE($F1270," ",$G1270),AllocFactorMatrix,(L$4+1),FALSE)*$E1276</f>
        <v>0</v>
      </c>
      <c r="M1270" s="22">
        <f t="shared" si="632"/>
        <v>0</v>
      </c>
      <c r="N1270" s="22">
        <f>VLOOKUP(CONCATENATE($F1270," ",$G1270),AllocFactorMatrix,(N$4+1),FALSE)*$E1276</f>
        <v>0</v>
      </c>
      <c r="O1270" s="22">
        <f>VLOOKUP(CONCATENATE($F1270," ",$G1270),AllocFactorMatrix,(O$4+1),FALSE)*$E1276</f>
        <v>0</v>
      </c>
      <c r="P1270" s="22">
        <f>VLOOKUP(CONCATENATE($F1270," ",$G1270),AllocFactorMatrix,(P$4+1),FALSE)*$E1276</f>
        <v>0</v>
      </c>
      <c r="Q1270" s="22">
        <f>VLOOKUP(CONCATENATE($F1270," ",$G1270),AllocFactorMatrix,(Q$4+1),FALSE)*$E1276</f>
        <v>0</v>
      </c>
      <c r="R1270" s="22">
        <f t="shared" si="633"/>
        <v>0</v>
      </c>
      <c r="S1270" s="22">
        <f>VLOOKUP(CONCATENATE($F1270," ",$G1270),AllocFactorMatrix,(S$4+1),FALSE)*$E1276</f>
        <v>0</v>
      </c>
      <c r="T1270" s="22">
        <f>VLOOKUP(CONCATENATE($F1270," ",$G1270),AllocFactorMatrix,(T$4+1),FALSE)*$E1276</f>
        <v>0</v>
      </c>
      <c r="U1270" s="22">
        <f>VLOOKUP(CONCATENATE($F1270," ",$G1270),AllocFactorMatrix,(U$4+1),FALSE)*$E1276</f>
        <v>0</v>
      </c>
      <c r="V1270" s="22">
        <f>VLOOKUP(CONCATENATE($F1270," ",$G1270),AllocFactorMatrix,(V$4+1),FALSE)*$E1276</f>
        <v>0</v>
      </c>
      <c r="W1270" s="22">
        <f t="shared" ref="W1270:W1276" si="635">SUBTOTAL(9,S1270:V1270)</f>
        <v>0</v>
      </c>
      <c r="X1270" s="22">
        <f>VLOOKUP(CONCATENATE($F1270," ",$G1270),AllocFactorMatrix,(X$4+1),FALSE)*$E1276</f>
        <v>0</v>
      </c>
      <c r="Y1270" s="22">
        <f>VLOOKUP(CONCATENATE($F1270," ",$G1270),AllocFactorMatrix,(Y$4+1),FALSE)*$E1276</f>
        <v>0</v>
      </c>
      <c r="Z1270" s="22">
        <f t="shared" si="634"/>
        <v>0</v>
      </c>
      <c r="AA1270" s="22">
        <f>VLOOKUP(CONCATENATE($F1270," ",$G1270),AllocFactorMatrix,(AA$4+1),FALSE)*$E1276</f>
        <v>0</v>
      </c>
      <c r="AB1270" s="22">
        <f>VLOOKUP(CONCATENATE($F1270," ",$G1270),AllocFactorMatrix,(AB$4+1),FALSE)*$E1276</f>
        <v>0</v>
      </c>
      <c r="AC1270" s="22">
        <f>VLOOKUP(CONCATENATE($F1270," ",$G1270),AllocFactorMatrix,(AC$4+1),FALSE)*$E1276</f>
        <v>0</v>
      </c>
    </row>
    <row r="1271" spans="4:29" hidden="1" outlineLevel="1">
      <c r="F1271" s="42" t="str">
        <f>F1276</f>
        <v>PROD_DEMAND</v>
      </c>
      <c r="G1271" s="17" t="str">
        <f>$G$10</f>
        <v>SUBTRAN</v>
      </c>
      <c r="H1271" s="21">
        <f t="shared" si="623"/>
        <v>0</v>
      </c>
      <c r="I1271" s="22">
        <f>VLOOKUP(CONCATENATE($F1271," ",$G1271),AllocFactorMatrix,(I$4+1),FALSE)*$E1276</f>
        <v>0</v>
      </c>
      <c r="J1271" s="22">
        <f>VLOOKUP(CONCATENATE($F1271," ",$G1271),AllocFactorMatrix,(J$4+1),FALSE)*$E1276</f>
        <v>0</v>
      </c>
      <c r="K1271" s="22">
        <f>VLOOKUP(CONCATENATE($F1271," ",$G1271),AllocFactorMatrix,(K$4+1),FALSE)*$E1276</f>
        <v>0</v>
      </c>
      <c r="L1271" s="22">
        <f>VLOOKUP(CONCATENATE($F1271," ",$G1271),AllocFactorMatrix,(L$4+1),FALSE)*$E1276</f>
        <v>0</v>
      </c>
      <c r="M1271" s="22">
        <f t="shared" si="632"/>
        <v>0</v>
      </c>
      <c r="N1271" s="22">
        <f>VLOOKUP(CONCATENATE($F1271," ",$G1271),AllocFactorMatrix,(N$4+1),FALSE)*$E1276</f>
        <v>0</v>
      </c>
      <c r="O1271" s="22">
        <f>VLOOKUP(CONCATENATE($F1271," ",$G1271),AllocFactorMatrix,(O$4+1),FALSE)*$E1276</f>
        <v>0</v>
      </c>
      <c r="P1271" s="22">
        <f>VLOOKUP(CONCATENATE($F1271," ",$G1271),AllocFactorMatrix,(P$4+1),FALSE)*$E1276</f>
        <v>0</v>
      </c>
      <c r="Q1271" s="22">
        <f>VLOOKUP(CONCATENATE($F1271," ",$G1271),AllocFactorMatrix,(Q$4+1),FALSE)*$E1276</f>
        <v>0</v>
      </c>
      <c r="R1271" s="22">
        <f t="shared" si="633"/>
        <v>0</v>
      </c>
      <c r="S1271" s="22">
        <f>VLOOKUP(CONCATENATE($F1271," ",$G1271),AllocFactorMatrix,(S$4+1),FALSE)*$E1276</f>
        <v>0</v>
      </c>
      <c r="T1271" s="22">
        <f>VLOOKUP(CONCATENATE($F1271," ",$G1271),AllocFactorMatrix,(T$4+1),FALSE)*$E1276</f>
        <v>0</v>
      </c>
      <c r="U1271" s="22">
        <f>VLOOKUP(CONCATENATE($F1271," ",$G1271),AllocFactorMatrix,(U$4+1),FALSE)*$E1276</f>
        <v>0</v>
      </c>
      <c r="V1271" s="22">
        <f>VLOOKUP(CONCATENATE($F1271," ",$G1271),AllocFactorMatrix,(V$4+1),FALSE)*$E1276</f>
        <v>0</v>
      </c>
      <c r="W1271" s="22">
        <f t="shared" si="635"/>
        <v>0</v>
      </c>
      <c r="X1271" s="22">
        <f>VLOOKUP(CONCATENATE($F1271," ",$G1271),AllocFactorMatrix,(X$4+1),FALSE)*$E1276</f>
        <v>0</v>
      </c>
      <c r="Y1271" s="22">
        <f>VLOOKUP(CONCATENATE($F1271," ",$G1271),AllocFactorMatrix,(Y$4+1),FALSE)*$E1276</f>
        <v>0</v>
      </c>
      <c r="Z1271" s="22">
        <f t="shared" si="634"/>
        <v>0</v>
      </c>
      <c r="AA1271" s="22">
        <f>VLOOKUP(CONCATENATE($F1271," ",$G1271),AllocFactorMatrix,(AA$4+1),FALSE)*$E1276</f>
        <v>0</v>
      </c>
      <c r="AB1271" s="22">
        <f>VLOOKUP(CONCATENATE($F1271," ",$G1271),AllocFactorMatrix,(AB$4+1),FALSE)*$E1276</f>
        <v>0</v>
      </c>
      <c r="AC1271" s="22">
        <f>VLOOKUP(CONCATENATE($F1271," ",$G1271),AllocFactorMatrix,(AC$4+1),FALSE)*$E1276</f>
        <v>0</v>
      </c>
    </row>
    <row r="1272" spans="4:29" hidden="1" outlineLevel="1">
      <c r="F1272" s="42" t="str">
        <f>F1276</f>
        <v>PROD_DEMAND</v>
      </c>
      <c r="G1272" s="17" t="str">
        <f>$G$11</f>
        <v>DISTPRI</v>
      </c>
      <c r="H1272" s="21">
        <f t="shared" si="623"/>
        <v>0</v>
      </c>
      <c r="I1272" s="22">
        <f>VLOOKUP(CONCATENATE($F1272," ",$G1272),AllocFactorMatrix,(I$4+1),FALSE)*$E1276</f>
        <v>0</v>
      </c>
      <c r="J1272" s="22">
        <f>VLOOKUP(CONCATENATE($F1272," ",$G1272),AllocFactorMatrix,(J$4+1),FALSE)*$E1276</f>
        <v>0</v>
      </c>
      <c r="K1272" s="22">
        <f>VLOOKUP(CONCATENATE($F1272," ",$G1272),AllocFactorMatrix,(K$4+1),FALSE)*$E1276</f>
        <v>0</v>
      </c>
      <c r="L1272" s="22">
        <f>VLOOKUP(CONCATENATE($F1272," ",$G1272),AllocFactorMatrix,(L$4+1),FALSE)*$E1276</f>
        <v>0</v>
      </c>
      <c r="M1272" s="22">
        <f t="shared" si="632"/>
        <v>0</v>
      </c>
      <c r="N1272" s="22">
        <f>VLOOKUP(CONCATENATE($F1272," ",$G1272),AllocFactorMatrix,(N$4+1),FALSE)*$E1276</f>
        <v>0</v>
      </c>
      <c r="O1272" s="22">
        <f>VLOOKUP(CONCATENATE($F1272," ",$G1272),AllocFactorMatrix,(O$4+1),FALSE)*$E1276</f>
        <v>0</v>
      </c>
      <c r="P1272" s="22">
        <f>VLOOKUP(CONCATENATE($F1272," ",$G1272),AllocFactorMatrix,(P$4+1),FALSE)*$E1276</f>
        <v>0</v>
      </c>
      <c r="Q1272" s="22">
        <f>VLOOKUP(CONCATENATE($F1272," ",$G1272),AllocFactorMatrix,(Q$4+1),FALSE)*$E1276</f>
        <v>0</v>
      </c>
      <c r="R1272" s="22">
        <f t="shared" si="633"/>
        <v>0</v>
      </c>
      <c r="S1272" s="22">
        <f>VLOOKUP(CONCATENATE($F1272," ",$G1272),AllocFactorMatrix,(S$4+1),FALSE)*$E1276</f>
        <v>0</v>
      </c>
      <c r="T1272" s="22">
        <f>VLOOKUP(CONCATENATE($F1272," ",$G1272),AllocFactorMatrix,(T$4+1),FALSE)*$E1276</f>
        <v>0</v>
      </c>
      <c r="U1272" s="22">
        <f>VLOOKUP(CONCATENATE($F1272," ",$G1272),AllocFactorMatrix,(U$4+1),FALSE)*$E1276</f>
        <v>0</v>
      </c>
      <c r="V1272" s="22">
        <f>VLOOKUP(CONCATENATE($F1272," ",$G1272),AllocFactorMatrix,(V$4+1),FALSE)*$E1276</f>
        <v>0</v>
      </c>
      <c r="W1272" s="22">
        <f t="shared" si="635"/>
        <v>0</v>
      </c>
      <c r="X1272" s="22">
        <f>VLOOKUP(CONCATENATE($F1272," ",$G1272),AllocFactorMatrix,(X$4+1),FALSE)*$E1276</f>
        <v>0</v>
      </c>
      <c r="Y1272" s="22">
        <f>VLOOKUP(CONCATENATE($F1272," ",$G1272),AllocFactorMatrix,(Y$4+1),FALSE)*$E1276</f>
        <v>0</v>
      </c>
      <c r="Z1272" s="22">
        <f t="shared" si="634"/>
        <v>0</v>
      </c>
      <c r="AA1272" s="22">
        <f>VLOOKUP(CONCATENATE($F1272," ",$G1272),AllocFactorMatrix,(AA$4+1),FALSE)*$E1276</f>
        <v>0</v>
      </c>
      <c r="AB1272" s="22">
        <f>VLOOKUP(CONCATENATE($F1272," ",$G1272),AllocFactorMatrix,(AB$4+1),FALSE)*$E1276</f>
        <v>0</v>
      </c>
      <c r="AC1272" s="22">
        <f>VLOOKUP(CONCATENATE($F1272," ",$G1272),AllocFactorMatrix,(AC$4+1),FALSE)*$E1276</f>
        <v>0</v>
      </c>
    </row>
    <row r="1273" spans="4:29" hidden="1" outlineLevel="1">
      <c r="F1273" s="42" t="str">
        <f>F1276</f>
        <v>PROD_DEMAND</v>
      </c>
      <c r="G1273" s="17" t="str">
        <f>$G$12</f>
        <v>DISTSEC</v>
      </c>
      <c r="H1273" s="21">
        <f t="shared" si="623"/>
        <v>0</v>
      </c>
      <c r="I1273" s="22">
        <f>VLOOKUP(CONCATENATE($F1273," ",$G1273),AllocFactorMatrix,(I$4+1),FALSE)*$E1276</f>
        <v>0</v>
      </c>
      <c r="J1273" s="22">
        <f>VLOOKUP(CONCATENATE($F1273," ",$G1273),AllocFactorMatrix,(J$4+1),FALSE)*$E1276</f>
        <v>0</v>
      </c>
      <c r="K1273" s="22">
        <f>VLOOKUP(CONCATENATE($F1273," ",$G1273),AllocFactorMatrix,(K$4+1),FALSE)*$E1276</f>
        <v>0</v>
      </c>
      <c r="L1273" s="22">
        <f>VLOOKUP(CONCATENATE($F1273," ",$G1273),AllocFactorMatrix,(L$4+1),FALSE)*$E1276</f>
        <v>0</v>
      </c>
      <c r="M1273" s="22">
        <f t="shared" si="632"/>
        <v>0</v>
      </c>
      <c r="N1273" s="22">
        <f>VLOOKUP(CONCATENATE($F1273," ",$G1273),AllocFactorMatrix,(N$4+1),FALSE)*$E1276</f>
        <v>0</v>
      </c>
      <c r="O1273" s="22">
        <f>VLOOKUP(CONCATENATE($F1273," ",$G1273),AllocFactorMatrix,(O$4+1),FALSE)*$E1276</f>
        <v>0</v>
      </c>
      <c r="P1273" s="22">
        <f>VLOOKUP(CONCATENATE($F1273," ",$G1273),AllocFactorMatrix,(P$4+1),FALSE)*$E1276</f>
        <v>0</v>
      </c>
      <c r="Q1273" s="22">
        <f>VLOOKUP(CONCATENATE($F1273," ",$G1273),AllocFactorMatrix,(Q$4+1),FALSE)*$E1276</f>
        <v>0</v>
      </c>
      <c r="R1273" s="22">
        <f t="shared" si="633"/>
        <v>0</v>
      </c>
      <c r="S1273" s="22">
        <f>VLOOKUP(CONCATENATE($F1273," ",$G1273),AllocFactorMatrix,(S$4+1),FALSE)*$E1276</f>
        <v>0</v>
      </c>
      <c r="T1273" s="22">
        <f>VLOOKUP(CONCATENATE($F1273," ",$G1273),AllocFactorMatrix,(T$4+1),FALSE)*$E1276</f>
        <v>0</v>
      </c>
      <c r="U1273" s="22">
        <f>VLOOKUP(CONCATENATE($F1273," ",$G1273),AllocFactorMatrix,(U$4+1),FALSE)*$E1276</f>
        <v>0</v>
      </c>
      <c r="V1273" s="22">
        <f>VLOOKUP(CONCATENATE($F1273," ",$G1273),AllocFactorMatrix,(V$4+1),FALSE)*$E1276</f>
        <v>0</v>
      </c>
      <c r="W1273" s="22">
        <f t="shared" si="635"/>
        <v>0</v>
      </c>
      <c r="X1273" s="22">
        <f>VLOOKUP(CONCATENATE($F1273," ",$G1273),AllocFactorMatrix,(X$4+1),FALSE)*$E1276</f>
        <v>0</v>
      </c>
      <c r="Y1273" s="22">
        <f>VLOOKUP(CONCATENATE($F1273," ",$G1273),AllocFactorMatrix,(Y$4+1),FALSE)*$E1276</f>
        <v>0</v>
      </c>
      <c r="Z1273" s="22">
        <f t="shared" si="634"/>
        <v>0</v>
      </c>
      <c r="AA1273" s="22">
        <f>VLOOKUP(CONCATENATE($F1273," ",$G1273),AllocFactorMatrix,(AA$4+1),FALSE)*$E1276</f>
        <v>0</v>
      </c>
      <c r="AB1273" s="22">
        <f>VLOOKUP(CONCATENATE($F1273," ",$G1273),AllocFactorMatrix,(AB$4+1),FALSE)*$E1276</f>
        <v>0</v>
      </c>
      <c r="AC1273" s="22">
        <f>VLOOKUP(CONCATENATE($F1273," ",$G1273),AllocFactorMatrix,(AC$4+1),FALSE)*$E1276</f>
        <v>0</v>
      </c>
    </row>
    <row r="1274" spans="4:29" hidden="1" outlineLevel="1">
      <c r="F1274" s="42" t="str">
        <f>F1276</f>
        <v>PROD_DEMAND</v>
      </c>
      <c r="G1274" s="17" t="str">
        <f>$G$13</f>
        <v>ENERGY</v>
      </c>
      <c r="H1274" s="21">
        <f t="shared" si="623"/>
        <v>0</v>
      </c>
      <c r="I1274" s="22">
        <f>VLOOKUP(CONCATENATE($F1274," ",$G1274),AllocFactorMatrix,(I$4+1),FALSE)*$E1276</f>
        <v>0</v>
      </c>
      <c r="J1274" s="22">
        <f>VLOOKUP(CONCATENATE($F1274," ",$G1274),AllocFactorMatrix,(J$4+1),FALSE)*$E1276</f>
        <v>0</v>
      </c>
      <c r="K1274" s="22">
        <f>VLOOKUP(CONCATENATE($F1274," ",$G1274),AllocFactorMatrix,(K$4+1),FALSE)*$E1276</f>
        <v>0</v>
      </c>
      <c r="L1274" s="22">
        <f>VLOOKUP(CONCATENATE($F1274," ",$G1274),AllocFactorMatrix,(L$4+1),FALSE)*$E1276</f>
        <v>0</v>
      </c>
      <c r="M1274" s="22">
        <f t="shared" si="632"/>
        <v>0</v>
      </c>
      <c r="N1274" s="22">
        <f>VLOOKUP(CONCATENATE($F1274," ",$G1274),AllocFactorMatrix,(N$4+1),FALSE)*$E1276</f>
        <v>0</v>
      </c>
      <c r="O1274" s="22">
        <f>VLOOKUP(CONCATENATE($F1274," ",$G1274),AllocFactorMatrix,(O$4+1),FALSE)*$E1276</f>
        <v>0</v>
      </c>
      <c r="P1274" s="22">
        <f>VLOOKUP(CONCATENATE($F1274," ",$G1274),AllocFactorMatrix,(P$4+1),FALSE)*$E1276</f>
        <v>0</v>
      </c>
      <c r="Q1274" s="22">
        <f>VLOOKUP(CONCATENATE($F1274," ",$G1274),AllocFactorMatrix,(Q$4+1),FALSE)*$E1276</f>
        <v>0</v>
      </c>
      <c r="R1274" s="22">
        <f t="shared" si="633"/>
        <v>0</v>
      </c>
      <c r="S1274" s="22">
        <f>VLOOKUP(CONCATENATE($F1274," ",$G1274),AllocFactorMatrix,(S$4+1),FALSE)*$E1276</f>
        <v>0</v>
      </c>
      <c r="T1274" s="22">
        <f>VLOOKUP(CONCATENATE($F1274," ",$G1274),AllocFactorMatrix,(T$4+1),FALSE)*$E1276</f>
        <v>0</v>
      </c>
      <c r="U1274" s="22">
        <f>VLOOKUP(CONCATENATE($F1274," ",$G1274),AllocFactorMatrix,(U$4+1),FALSE)*$E1276</f>
        <v>0</v>
      </c>
      <c r="V1274" s="22">
        <f>VLOOKUP(CONCATENATE($F1274," ",$G1274),AllocFactorMatrix,(V$4+1),FALSE)*$E1276</f>
        <v>0</v>
      </c>
      <c r="W1274" s="22">
        <f t="shared" si="635"/>
        <v>0</v>
      </c>
      <c r="X1274" s="22">
        <f>VLOOKUP(CONCATENATE($F1274," ",$G1274),AllocFactorMatrix,(X$4+1),FALSE)*$E1276</f>
        <v>0</v>
      </c>
      <c r="Y1274" s="22">
        <f>VLOOKUP(CONCATENATE($F1274," ",$G1274),AllocFactorMatrix,(Y$4+1),FALSE)*$E1276</f>
        <v>0</v>
      </c>
      <c r="Z1274" s="22">
        <f t="shared" si="634"/>
        <v>0</v>
      </c>
      <c r="AA1274" s="22">
        <f>VLOOKUP(CONCATENATE($F1274," ",$G1274),AllocFactorMatrix,(AA$4+1),FALSE)*$E1276</f>
        <v>0</v>
      </c>
      <c r="AB1274" s="22">
        <f>VLOOKUP(CONCATENATE($F1274," ",$G1274),AllocFactorMatrix,(AB$4+1),FALSE)*$E1276</f>
        <v>0</v>
      </c>
      <c r="AC1274" s="22">
        <f>VLOOKUP(CONCATENATE($F1274," ",$G1274),AllocFactorMatrix,(AC$4+1),FALSE)*$E1276</f>
        <v>0</v>
      </c>
    </row>
    <row r="1275" spans="4:29" hidden="1" outlineLevel="1">
      <c r="F1275" s="42" t="str">
        <f>F1276</f>
        <v>PROD_DEMAND</v>
      </c>
      <c r="G1275" s="17" t="str">
        <f>$G$14</f>
        <v>CUSTOMER</v>
      </c>
      <c r="H1275" s="21">
        <f t="shared" si="623"/>
        <v>0</v>
      </c>
      <c r="I1275" s="22">
        <f>VLOOKUP(CONCATENATE($F1275," ",$G1275),AllocFactorMatrix,(I$4+1),FALSE)*$E1276</f>
        <v>0</v>
      </c>
      <c r="J1275" s="22">
        <f>VLOOKUP(CONCATENATE($F1275," ",$G1275),AllocFactorMatrix,(J$4+1),FALSE)*$E1276</f>
        <v>0</v>
      </c>
      <c r="K1275" s="22">
        <f>VLOOKUP(CONCATENATE($F1275," ",$G1275),AllocFactorMatrix,(K$4+1),FALSE)*$E1276</f>
        <v>0</v>
      </c>
      <c r="L1275" s="22">
        <f>VLOOKUP(CONCATENATE($F1275," ",$G1275),AllocFactorMatrix,(L$4+1),FALSE)*$E1276</f>
        <v>0</v>
      </c>
      <c r="M1275" s="22">
        <f t="shared" si="632"/>
        <v>0</v>
      </c>
      <c r="N1275" s="22">
        <f>VLOOKUP(CONCATENATE($F1275," ",$G1275),AllocFactorMatrix,(N$4+1),FALSE)*$E1276</f>
        <v>0</v>
      </c>
      <c r="O1275" s="22">
        <f>VLOOKUP(CONCATENATE($F1275," ",$G1275),AllocFactorMatrix,(O$4+1),FALSE)*$E1276</f>
        <v>0</v>
      </c>
      <c r="P1275" s="22">
        <f>VLOOKUP(CONCATENATE($F1275," ",$G1275),AllocFactorMatrix,(P$4+1),FALSE)*$E1276</f>
        <v>0</v>
      </c>
      <c r="Q1275" s="22">
        <f>VLOOKUP(CONCATENATE($F1275," ",$G1275),AllocFactorMatrix,(Q$4+1),FALSE)*$E1276</f>
        <v>0</v>
      </c>
      <c r="R1275" s="22">
        <f t="shared" si="633"/>
        <v>0</v>
      </c>
      <c r="S1275" s="22">
        <f>VLOOKUP(CONCATENATE($F1275," ",$G1275),AllocFactorMatrix,(S$4+1),FALSE)*$E1276</f>
        <v>0</v>
      </c>
      <c r="T1275" s="22">
        <f>VLOOKUP(CONCATENATE($F1275," ",$G1275),AllocFactorMatrix,(T$4+1),FALSE)*$E1276</f>
        <v>0</v>
      </c>
      <c r="U1275" s="22">
        <f>VLOOKUP(CONCATENATE($F1275," ",$G1275),AllocFactorMatrix,(U$4+1),FALSE)*$E1276</f>
        <v>0</v>
      </c>
      <c r="V1275" s="22">
        <f>VLOOKUP(CONCATENATE($F1275," ",$G1275),AllocFactorMatrix,(V$4+1),FALSE)*$E1276</f>
        <v>0</v>
      </c>
      <c r="W1275" s="22">
        <f t="shared" si="635"/>
        <v>0</v>
      </c>
      <c r="X1275" s="22">
        <f>VLOOKUP(CONCATENATE($F1275," ",$G1275),AllocFactorMatrix,(X$4+1),FALSE)*$E1276</f>
        <v>0</v>
      </c>
      <c r="Y1275" s="22">
        <f>VLOOKUP(CONCATENATE($F1275," ",$G1275),AllocFactorMatrix,(Y$4+1),FALSE)*$E1276</f>
        <v>0</v>
      </c>
      <c r="Z1275" s="22">
        <f t="shared" si="634"/>
        <v>0</v>
      </c>
      <c r="AA1275" s="22">
        <f>VLOOKUP(CONCATENATE($F1275," ",$G1275),AllocFactorMatrix,(AA$4+1),FALSE)*$E1276</f>
        <v>0</v>
      </c>
      <c r="AB1275" s="22">
        <f>VLOOKUP(CONCATENATE($F1275," ",$G1275),AllocFactorMatrix,(AB$4+1),FALSE)*$E1276</f>
        <v>0</v>
      </c>
      <c r="AC1275" s="22">
        <f>VLOOKUP(CONCATENATE($F1275," ",$G1275),AllocFactorMatrix,(AC$4+1),FALSE)*$E1276</f>
        <v>0</v>
      </c>
    </row>
    <row r="1276" spans="4:29" collapsed="1">
      <c r="D1276" s="17" t="s">
        <v>471</v>
      </c>
      <c r="E1276" s="19">
        <v>834562</v>
      </c>
      <c r="F1276" s="42" t="s">
        <v>29</v>
      </c>
      <c r="G1276" s="17" t="str">
        <f>$G$15</f>
        <v>TOTAL</v>
      </c>
      <c r="H1276" s="21">
        <f t="shared" si="623"/>
        <v>834562.00000000035</v>
      </c>
      <c r="I1276" s="22">
        <f>VLOOKUP(CONCATENATE($F1276," ",$G1276),AllocFactorMatrix,(I$4+1),FALSE)*$E1276</f>
        <v>413782.99203313643</v>
      </c>
      <c r="J1276" s="22">
        <f>VLOOKUP(CONCATENATE($F1276," ",$G1276),AllocFactorMatrix,(J$4+1),FALSE)*$E1276</f>
        <v>103473.83201339877</v>
      </c>
      <c r="K1276" s="22">
        <f>VLOOKUP(CONCATENATE($F1276," ",$G1276),AllocFactorMatrix,(K$4+1),FALSE)*$E1276</f>
        <v>1311.4105627220051</v>
      </c>
      <c r="L1276" s="22">
        <f>VLOOKUP(CONCATENATE($F1276," ",$G1276),AllocFactorMatrix,(L$4+1),FALSE)*$E1276</f>
        <v>65.63479510923429</v>
      </c>
      <c r="M1276" s="22">
        <f t="shared" si="632"/>
        <v>104850.87737123</v>
      </c>
      <c r="N1276" s="22">
        <f>VLOOKUP(CONCATENATE($F1276," ",$G1276),AllocFactorMatrix,(N$4+1),FALSE)*$E1276</f>
        <v>46423.300054553714</v>
      </c>
      <c r="O1276" s="22">
        <f>VLOOKUP(CONCATENATE($F1276," ",$G1276),AllocFactorMatrix,(O$4+1),FALSE)*$E1276</f>
        <v>12723.551432301199</v>
      </c>
      <c r="P1276" s="22">
        <f>VLOOKUP(CONCATENATE($F1276," ",$G1276),AllocFactorMatrix,(P$4+1),FALSE)*$E1276</f>
        <v>2024.7090113616493</v>
      </c>
      <c r="Q1276" s="22">
        <f>VLOOKUP(CONCATENATE($F1276," ",$G1276),AllocFactorMatrix,(Q$4+1),FALSE)*$E1276</f>
        <v>0</v>
      </c>
      <c r="R1276" s="22">
        <f t="shared" si="633"/>
        <v>61171.560498216561</v>
      </c>
      <c r="S1276" s="22">
        <f>VLOOKUP(CONCATENATE($F1276," ",$G1276),AllocFactorMatrix,(S$4+1),FALSE)*$E1276</f>
        <v>2006.7605031751029</v>
      </c>
      <c r="T1276" s="22">
        <f>VLOOKUP(CONCATENATE($F1276," ",$G1276),AllocFactorMatrix,(T$4+1),FALSE)*$E1276</f>
        <v>36519.618013669337</v>
      </c>
      <c r="U1276" s="22">
        <f>VLOOKUP(CONCATENATE($F1276," ",$G1276),AllocFactorMatrix,(U$4+1),FALSE)*$E1276</f>
        <v>177943.36810075183</v>
      </c>
      <c r="V1276" s="22">
        <f>VLOOKUP(CONCATENATE($F1276," ",$G1276),AllocFactorMatrix,(V$4+1),FALSE)*$E1276</f>
        <v>22673.622586787173</v>
      </c>
      <c r="W1276" s="22">
        <f t="shared" si="635"/>
        <v>239143.36920438346</v>
      </c>
      <c r="X1276" s="22">
        <f>VLOOKUP(CONCATENATE($F1276," ",$G1276),AllocFactorMatrix,(X$4+1),FALSE)*$E1276</f>
        <v>12983.607327187401</v>
      </c>
      <c r="Y1276" s="22">
        <f>VLOOKUP(CONCATENATE($F1276," ",$G1276),AllocFactorMatrix,(Y$4+1),FALSE)*$E1276</f>
        <v>244.06053421223004</v>
      </c>
      <c r="Z1276" s="22">
        <f t="shared" si="634"/>
        <v>13227.667861399632</v>
      </c>
      <c r="AA1276" s="22">
        <f>VLOOKUP(CONCATENATE($F1276," ",$G1276),AllocFactorMatrix,(AA$4+1),FALSE)*$E1276</f>
        <v>188.81452999890124</v>
      </c>
      <c r="AB1276" s="22">
        <f>VLOOKUP(CONCATENATE($F1276," ",$G1276),AllocFactorMatrix,(AB$4+1),FALSE)*$E1276</f>
        <v>1774.3475949659085</v>
      </c>
      <c r="AC1276" s="22">
        <f>VLOOKUP(CONCATENATE($F1276," ",$G1276),AllocFactorMatrix,(AC$4+1),FALSE)*$E1276</f>
        <v>422.37090666927332</v>
      </c>
    </row>
    <row r="1277" spans="4:29" hidden="1" outlineLevel="1">
      <c r="E1277" s="19"/>
      <c r="F1277" s="42"/>
      <c r="G1277" s="17" t="str">
        <f>$G$8</f>
        <v>PRODUCTION</v>
      </c>
      <c r="H1277" s="21">
        <f t="shared" ref="H1277:AC1277" si="636">H1157+H1165+H1173+H1197+H1221+H1237+H1229+H1213+H1205+H1189+H1181+H1149+H1141+H1133+H1125+H1245+H1253+H1261+H1269</f>
        <v>68760056.727587134</v>
      </c>
      <c r="I1277" s="21">
        <f t="shared" si="636"/>
        <v>34091825.418733649</v>
      </c>
      <c r="J1277" s="21">
        <f t="shared" si="636"/>
        <v>8525270.2124732733</v>
      </c>
      <c r="K1277" s="21">
        <f t="shared" si="636"/>
        <v>108047.89181141966</v>
      </c>
      <c r="L1277" s="21">
        <f t="shared" si="636"/>
        <v>5407.68958449403</v>
      </c>
      <c r="M1277" s="21">
        <f t="shared" si="636"/>
        <v>8638725.7938691881</v>
      </c>
      <c r="N1277" s="21">
        <f t="shared" si="636"/>
        <v>3824843.1455457015</v>
      </c>
      <c r="O1277" s="21">
        <f t="shared" si="636"/>
        <v>1048300.9270268749</v>
      </c>
      <c r="P1277" s="21">
        <f t="shared" si="636"/>
        <v>166816.97282896156</v>
      </c>
      <c r="Q1277" s="21">
        <f t="shared" si="636"/>
        <v>0</v>
      </c>
      <c r="R1277" s="21">
        <f t="shared" si="636"/>
        <v>5039961.0454015378</v>
      </c>
      <c r="S1277" s="21">
        <f t="shared" si="636"/>
        <v>165338.18462499054</v>
      </c>
      <c r="T1277" s="21">
        <f t="shared" si="636"/>
        <v>3008872.9253065875</v>
      </c>
      <c r="U1277" s="21">
        <f t="shared" si="636"/>
        <v>14660859.330889272</v>
      </c>
      <c r="V1277" s="21">
        <f t="shared" si="636"/>
        <v>1868093.1737694582</v>
      </c>
      <c r="W1277" s="21">
        <f t="shared" si="636"/>
        <v>19703163.61459031</v>
      </c>
      <c r="X1277" s="21">
        <f t="shared" si="636"/>
        <v>1069727.0859997475</v>
      </c>
      <c r="Y1277" s="21">
        <f t="shared" si="636"/>
        <v>20108.291747525232</v>
      </c>
      <c r="Z1277" s="21">
        <f t="shared" si="636"/>
        <v>1089835.3777472731</v>
      </c>
      <c r="AA1277" s="21">
        <f t="shared" si="636"/>
        <v>15556.540788721686</v>
      </c>
      <c r="AB1277" s="21">
        <f t="shared" si="636"/>
        <v>146189.54767208867</v>
      </c>
      <c r="AC1277" s="21">
        <f t="shared" si="636"/>
        <v>34799.388784370298</v>
      </c>
    </row>
    <row r="1278" spans="4:29" hidden="1" outlineLevel="1">
      <c r="E1278" s="19"/>
      <c r="F1278" s="42"/>
      <c r="G1278" s="17" t="str">
        <f>$G$9</f>
        <v>BULKTRAN</v>
      </c>
      <c r="H1278" s="21">
        <f t="shared" ref="H1278:AC1278" si="637">H1158+H1166+H1174+H1198+H1222+H1238+H1230+H1214+H1206+H1190+H1182+H1150+H1142+H1134+H1126+H1246+H1254+H1262+H1270</f>
        <v>0</v>
      </c>
      <c r="I1278" s="21">
        <f t="shared" si="637"/>
        <v>0</v>
      </c>
      <c r="J1278" s="21">
        <f t="shared" si="637"/>
        <v>0</v>
      </c>
      <c r="K1278" s="21">
        <f t="shared" si="637"/>
        <v>0</v>
      </c>
      <c r="L1278" s="21">
        <f t="shared" si="637"/>
        <v>0</v>
      </c>
      <c r="M1278" s="21">
        <f t="shared" si="637"/>
        <v>0</v>
      </c>
      <c r="N1278" s="21">
        <f t="shared" si="637"/>
        <v>0</v>
      </c>
      <c r="O1278" s="21">
        <f t="shared" si="637"/>
        <v>0</v>
      </c>
      <c r="P1278" s="21">
        <f t="shared" si="637"/>
        <v>0</v>
      </c>
      <c r="Q1278" s="21">
        <f t="shared" si="637"/>
        <v>0</v>
      </c>
      <c r="R1278" s="21">
        <f t="shared" si="637"/>
        <v>0</v>
      </c>
      <c r="S1278" s="21">
        <f t="shared" si="637"/>
        <v>0</v>
      </c>
      <c r="T1278" s="21">
        <f t="shared" si="637"/>
        <v>0</v>
      </c>
      <c r="U1278" s="21">
        <f t="shared" si="637"/>
        <v>0</v>
      </c>
      <c r="V1278" s="21">
        <f t="shared" si="637"/>
        <v>0</v>
      </c>
      <c r="W1278" s="21">
        <f t="shared" si="637"/>
        <v>0</v>
      </c>
      <c r="X1278" s="21">
        <f t="shared" si="637"/>
        <v>0</v>
      </c>
      <c r="Y1278" s="21">
        <f t="shared" si="637"/>
        <v>0</v>
      </c>
      <c r="Z1278" s="21">
        <f t="shared" si="637"/>
        <v>0</v>
      </c>
      <c r="AA1278" s="21">
        <f t="shared" si="637"/>
        <v>0</v>
      </c>
      <c r="AB1278" s="21">
        <f t="shared" si="637"/>
        <v>0</v>
      </c>
      <c r="AC1278" s="21">
        <f t="shared" si="637"/>
        <v>0</v>
      </c>
    </row>
    <row r="1279" spans="4:29" hidden="1" outlineLevel="1">
      <c r="E1279" s="19"/>
      <c r="F1279" s="42"/>
      <c r="G1279" s="17" t="str">
        <f>$G$10</f>
        <v>SUBTRAN</v>
      </c>
      <c r="H1279" s="21">
        <f t="shared" ref="H1279:AC1279" si="638">H1159+H1167+H1175+H1199+H1223+H1239+H1231+H1215+H1207+H1191+H1183+H1151+H1143+H1135+H1127+H1247+H1255+H1263+H1271</f>
        <v>0</v>
      </c>
      <c r="I1279" s="21">
        <f t="shared" si="638"/>
        <v>0</v>
      </c>
      <c r="J1279" s="21">
        <f t="shared" si="638"/>
        <v>0</v>
      </c>
      <c r="K1279" s="21">
        <f t="shared" si="638"/>
        <v>0</v>
      </c>
      <c r="L1279" s="21">
        <f t="shared" si="638"/>
        <v>0</v>
      </c>
      <c r="M1279" s="21">
        <f t="shared" si="638"/>
        <v>0</v>
      </c>
      <c r="N1279" s="21">
        <f t="shared" si="638"/>
        <v>0</v>
      </c>
      <c r="O1279" s="21">
        <f t="shared" si="638"/>
        <v>0</v>
      </c>
      <c r="P1279" s="21">
        <f t="shared" si="638"/>
        <v>0</v>
      </c>
      <c r="Q1279" s="21">
        <f t="shared" si="638"/>
        <v>0</v>
      </c>
      <c r="R1279" s="21">
        <f t="shared" si="638"/>
        <v>0</v>
      </c>
      <c r="S1279" s="21">
        <f t="shared" si="638"/>
        <v>0</v>
      </c>
      <c r="T1279" s="21">
        <f t="shared" si="638"/>
        <v>0</v>
      </c>
      <c r="U1279" s="21">
        <f t="shared" si="638"/>
        <v>0</v>
      </c>
      <c r="V1279" s="21">
        <f t="shared" si="638"/>
        <v>0</v>
      </c>
      <c r="W1279" s="21">
        <f t="shared" si="638"/>
        <v>0</v>
      </c>
      <c r="X1279" s="21">
        <f t="shared" si="638"/>
        <v>0</v>
      </c>
      <c r="Y1279" s="21">
        <f t="shared" si="638"/>
        <v>0</v>
      </c>
      <c r="Z1279" s="21">
        <f t="shared" si="638"/>
        <v>0</v>
      </c>
      <c r="AA1279" s="21">
        <f t="shared" si="638"/>
        <v>0</v>
      </c>
      <c r="AB1279" s="21">
        <f t="shared" si="638"/>
        <v>0</v>
      </c>
      <c r="AC1279" s="21">
        <f t="shared" si="638"/>
        <v>0</v>
      </c>
    </row>
    <row r="1280" spans="4:29" hidden="1" outlineLevel="1">
      <c r="E1280" s="19"/>
      <c r="F1280" s="42"/>
      <c r="G1280" s="17" t="str">
        <f>$G$11</f>
        <v>DISTPRI</v>
      </c>
      <c r="H1280" s="21">
        <f t="shared" ref="H1280:AC1280" si="639">H1160+H1168+H1176+H1200+H1224+H1240+H1232+H1216+H1208+H1192+H1184+H1152+H1144+H1136+H1128+H1248+H1256+H1264+H1272</f>
        <v>0</v>
      </c>
      <c r="I1280" s="21">
        <f t="shared" si="639"/>
        <v>0</v>
      </c>
      <c r="J1280" s="21">
        <f t="shared" si="639"/>
        <v>0</v>
      </c>
      <c r="K1280" s="21">
        <f t="shared" si="639"/>
        <v>0</v>
      </c>
      <c r="L1280" s="21">
        <f t="shared" si="639"/>
        <v>0</v>
      </c>
      <c r="M1280" s="21">
        <f t="shared" si="639"/>
        <v>0</v>
      </c>
      <c r="N1280" s="21">
        <f t="shared" si="639"/>
        <v>0</v>
      </c>
      <c r="O1280" s="21">
        <f t="shared" si="639"/>
        <v>0</v>
      </c>
      <c r="P1280" s="21">
        <f t="shared" si="639"/>
        <v>0</v>
      </c>
      <c r="Q1280" s="21">
        <f t="shared" si="639"/>
        <v>0</v>
      </c>
      <c r="R1280" s="21">
        <f t="shared" si="639"/>
        <v>0</v>
      </c>
      <c r="S1280" s="21">
        <f t="shared" si="639"/>
        <v>0</v>
      </c>
      <c r="T1280" s="21">
        <f t="shared" si="639"/>
        <v>0</v>
      </c>
      <c r="U1280" s="21">
        <f t="shared" si="639"/>
        <v>0</v>
      </c>
      <c r="V1280" s="21">
        <f t="shared" si="639"/>
        <v>0</v>
      </c>
      <c r="W1280" s="21">
        <f t="shared" si="639"/>
        <v>0</v>
      </c>
      <c r="X1280" s="21">
        <f t="shared" si="639"/>
        <v>0</v>
      </c>
      <c r="Y1280" s="21">
        <f t="shared" si="639"/>
        <v>0</v>
      </c>
      <c r="Z1280" s="21">
        <f t="shared" si="639"/>
        <v>0</v>
      </c>
      <c r="AA1280" s="21">
        <f t="shared" si="639"/>
        <v>0</v>
      </c>
      <c r="AB1280" s="21">
        <f t="shared" si="639"/>
        <v>0</v>
      </c>
      <c r="AC1280" s="21">
        <f t="shared" si="639"/>
        <v>0</v>
      </c>
    </row>
    <row r="1281" spans="1:29" hidden="1" outlineLevel="1">
      <c r="E1281" s="19"/>
      <c r="F1281" s="42"/>
      <c r="G1281" s="17" t="str">
        <f>$G$12</f>
        <v>DISTSEC</v>
      </c>
      <c r="H1281" s="21">
        <f t="shared" ref="H1281:AC1281" si="640">H1161+H1169+H1177+H1201+H1225+H1241+H1233+H1217+H1209+H1193+H1185+H1153+H1145+H1137+H1129+H1249+H1257+H1265+H1273</f>
        <v>0</v>
      </c>
      <c r="I1281" s="21">
        <f t="shared" si="640"/>
        <v>0</v>
      </c>
      <c r="J1281" s="21">
        <f t="shared" si="640"/>
        <v>0</v>
      </c>
      <c r="K1281" s="21">
        <f t="shared" si="640"/>
        <v>0</v>
      </c>
      <c r="L1281" s="21">
        <f t="shared" si="640"/>
        <v>0</v>
      </c>
      <c r="M1281" s="21">
        <f t="shared" si="640"/>
        <v>0</v>
      </c>
      <c r="N1281" s="21">
        <f t="shared" si="640"/>
        <v>0</v>
      </c>
      <c r="O1281" s="21">
        <f t="shared" si="640"/>
        <v>0</v>
      </c>
      <c r="P1281" s="21">
        <f t="shared" si="640"/>
        <v>0</v>
      </c>
      <c r="Q1281" s="21">
        <f t="shared" si="640"/>
        <v>0</v>
      </c>
      <c r="R1281" s="21">
        <f t="shared" si="640"/>
        <v>0</v>
      </c>
      <c r="S1281" s="21">
        <f t="shared" si="640"/>
        <v>0</v>
      </c>
      <c r="T1281" s="21">
        <f t="shared" si="640"/>
        <v>0</v>
      </c>
      <c r="U1281" s="21">
        <f t="shared" si="640"/>
        <v>0</v>
      </c>
      <c r="V1281" s="21">
        <f t="shared" si="640"/>
        <v>0</v>
      </c>
      <c r="W1281" s="21">
        <f t="shared" si="640"/>
        <v>0</v>
      </c>
      <c r="X1281" s="21">
        <f t="shared" si="640"/>
        <v>0</v>
      </c>
      <c r="Y1281" s="21">
        <f t="shared" si="640"/>
        <v>0</v>
      </c>
      <c r="Z1281" s="21">
        <f t="shared" si="640"/>
        <v>0</v>
      </c>
      <c r="AA1281" s="21">
        <f t="shared" si="640"/>
        <v>0</v>
      </c>
      <c r="AB1281" s="21">
        <f t="shared" si="640"/>
        <v>0</v>
      </c>
      <c r="AC1281" s="21">
        <f t="shared" si="640"/>
        <v>0</v>
      </c>
    </row>
    <row r="1282" spans="1:29" hidden="1" outlineLevel="1">
      <c r="E1282" s="19"/>
      <c r="F1282" s="42"/>
      <c r="G1282" s="17" t="str">
        <f>$G$13</f>
        <v>ENERGY</v>
      </c>
      <c r="H1282" s="21">
        <f t="shared" ref="H1282:AC1282" si="641">H1162+H1170+H1178+H1202+H1226+H1242+H1234+H1218+H1210+H1194+H1186+H1154+H1146+H1138+H1130+H1250+H1258+H1266+H1274</f>
        <v>357702190.2724129</v>
      </c>
      <c r="I1282" s="21">
        <f t="shared" si="641"/>
        <v>131426453.42763996</v>
      </c>
      <c r="J1282" s="21">
        <f t="shared" si="641"/>
        <v>41516094.027146295</v>
      </c>
      <c r="K1282" s="21">
        <f t="shared" si="641"/>
        <v>518476.15260937146</v>
      </c>
      <c r="L1282" s="21">
        <f t="shared" si="641"/>
        <v>26264.82452455067</v>
      </c>
      <c r="M1282" s="21">
        <f t="shared" si="641"/>
        <v>42060835.004280217</v>
      </c>
      <c r="N1282" s="21">
        <f t="shared" si="641"/>
        <v>21033894.148424588</v>
      </c>
      <c r="O1282" s="21">
        <f t="shared" si="641"/>
        <v>5674391.0386238117</v>
      </c>
      <c r="P1282" s="21">
        <f t="shared" si="641"/>
        <v>884231.61609717319</v>
      </c>
      <c r="Q1282" s="21">
        <f t="shared" si="641"/>
        <v>0</v>
      </c>
      <c r="R1282" s="21">
        <f t="shared" si="641"/>
        <v>27592516.803145573</v>
      </c>
      <c r="S1282" s="21">
        <f t="shared" si="641"/>
        <v>1059305.4790860007</v>
      </c>
      <c r="T1282" s="21">
        <f t="shared" si="641"/>
        <v>20938555.012288284</v>
      </c>
      <c r="U1282" s="21">
        <f t="shared" si="641"/>
        <v>110076197.28269807</v>
      </c>
      <c r="V1282" s="21">
        <f t="shared" si="641"/>
        <v>15392266.922014467</v>
      </c>
      <c r="W1282" s="21">
        <f t="shared" si="641"/>
        <v>147466324.69608682</v>
      </c>
      <c r="X1282" s="21">
        <f t="shared" si="641"/>
        <v>5913839.7695839787</v>
      </c>
      <c r="Y1282" s="21">
        <f t="shared" si="641"/>
        <v>111825.75478392994</v>
      </c>
      <c r="Z1282" s="21">
        <f t="shared" si="641"/>
        <v>6025665.5243679089</v>
      </c>
      <c r="AA1282" s="21">
        <f t="shared" si="641"/>
        <v>111543.40532692551</v>
      </c>
      <c r="AB1282" s="21">
        <f t="shared" si="641"/>
        <v>2445525.3622380807</v>
      </c>
      <c r="AC1282" s="21">
        <f t="shared" si="641"/>
        <v>573326.04932737816</v>
      </c>
    </row>
    <row r="1283" spans="1:29" hidden="1" outlineLevel="1">
      <c r="E1283" s="19"/>
      <c r="F1283" s="42"/>
      <c r="G1283" s="17" t="str">
        <f>$G$14</f>
        <v>CUSTOMER</v>
      </c>
      <c r="H1283" s="21">
        <f t="shared" ref="H1283:AC1283" si="642">H1163+H1171+H1179+H1203+H1227+H1243+H1235+H1219+H1211+H1195+H1187+H1155+H1147+H1139+H1131+H1251+H1259+H1267+H1275</f>
        <v>0</v>
      </c>
      <c r="I1283" s="21">
        <f t="shared" si="642"/>
        <v>0</v>
      </c>
      <c r="J1283" s="21">
        <f t="shared" si="642"/>
        <v>0</v>
      </c>
      <c r="K1283" s="21">
        <f t="shared" si="642"/>
        <v>0</v>
      </c>
      <c r="L1283" s="21">
        <f t="shared" si="642"/>
        <v>0</v>
      </c>
      <c r="M1283" s="21">
        <f t="shared" si="642"/>
        <v>0</v>
      </c>
      <c r="N1283" s="21">
        <f t="shared" si="642"/>
        <v>0</v>
      </c>
      <c r="O1283" s="21">
        <f t="shared" si="642"/>
        <v>0</v>
      </c>
      <c r="P1283" s="21">
        <f t="shared" si="642"/>
        <v>0</v>
      </c>
      <c r="Q1283" s="21">
        <f t="shared" si="642"/>
        <v>0</v>
      </c>
      <c r="R1283" s="21">
        <f t="shared" si="642"/>
        <v>0</v>
      </c>
      <c r="S1283" s="21">
        <f t="shared" si="642"/>
        <v>0</v>
      </c>
      <c r="T1283" s="21">
        <f t="shared" si="642"/>
        <v>0</v>
      </c>
      <c r="U1283" s="21">
        <f t="shared" si="642"/>
        <v>0</v>
      </c>
      <c r="V1283" s="21">
        <f t="shared" si="642"/>
        <v>0</v>
      </c>
      <c r="W1283" s="21">
        <f t="shared" si="642"/>
        <v>0</v>
      </c>
      <c r="X1283" s="21">
        <f t="shared" si="642"/>
        <v>0</v>
      </c>
      <c r="Y1283" s="21">
        <f t="shared" si="642"/>
        <v>0</v>
      </c>
      <c r="Z1283" s="21">
        <f t="shared" si="642"/>
        <v>0</v>
      </c>
      <c r="AA1283" s="21">
        <f t="shared" si="642"/>
        <v>0</v>
      </c>
      <c r="AB1283" s="21">
        <f t="shared" si="642"/>
        <v>0</v>
      </c>
      <c r="AC1283" s="21">
        <f t="shared" si="642"/>
        <v>0</v>
      </c>
    </row>
    <row r="1284" spans="1:29" collapsed="1">
      <c r="C1284" s="17" t="s">
        <v>223</v>
      </c>
      <c r="E1284" s="21">
        <f>E1164+E1172+E1180+E1204+E1228+E1244+E1236+E1220+E1212+E1196+E1188+E1156+E1148+E1140+E1132+E1252+E1260+E1268+E1276</f>
        <v>426462247</v>
      </c>
      <c r="F1284" s="42"/>
      <c r="G1284" s="17" t="str">
        <f>$G$15</f>
        <v>TOTAL</v>
      </c>
      <c r="H1284" s="21">
        <f t="shared" ref="H1284:AC1284" si="643">H1164+H1172+H1180+H1204+H1228+H1244+H1236+H1220+H1212+H1196+H1188+H1156+H1148+H1140+H1132+H1252+H1260+H1268+H1276</f>
        <v>426462247</v>
      </c>
      <c r="I1284" s="21">
        <f t="shared" si="643"/>
        <v>165518278.84637359</v>
      </c>
      <c r="J1284" s="21">
        <f t="shared" si="643"/>
        <v>50041364.239619568</v>
      </c>
      <c r="K1284" s="21">
        <f t="shared" si="643"/>
        <v>626524.04442079121</v>
      </c>
      <c r="L1284" s="21">
        <f t="shared" si="643"/>
        <v>31672.5141090447</v>
      </c>
      <c r="M1284" s="21">
        <f t="shared" si="643"/>
        <v>50699560.798149399</v>
      </c>
      <c r="N1284" s="21">
        <f t="shared" si="643"/>
        <v>24858737.293970291</v>
      </c>
      <c r="O1284" s="21">
        <f t="shared" si="643"/>
        <v>6722691.965650687</v>
      </c>
      <c r="P1284" s="21">
        <f t="shared" si="643"/>
        <v>1051048.5889261346</v>
      </c>
      <c r="Q1284" s="21">
        <f t="shared" si="643"/>
        <v>0</v>
      </c>
      <c r="R1284" s="21">
        <f t="shared" si="643"/>
        <v>32632477.848547105</v>
      </c>
      <c r="S1284" s="21">
        <f t="shared" si="643"/>
        <v>1224643.6637109912</v>
      </c>
      <c r="T1284" s="21">
        <f t="shared" si="643"/>
        <v>23947427.937594872</v>
      </c>
      <c r="U1284" s="21">
        <f t="shared" si="643"/>
        <v>124737056.61358732</v>
      </c>
      <c r="V1284" s="21">
        <f t="shared" si="643"/>
        <v>17260360.095783927</v>
      </c>
      <c r="W1284" s="21">
        <f t="shared" si="643"/>
        <v>167169488.31067711</v>
      </c>
      <c r="X1284" s="21">
        <f t="shared" si="643"/>
        <v>6983566.8555837274</v>
      </c>
      <c r="Y1284" s="21">
        <f t="shared" si="643"/>
        <v>131934.04653145518</v>
      </c>
      <c r="Z1284" s="21">
        <f t="shared" si="643"/>
        <v>7115500.902115182</v>
      </c>
      <c r="AA1284" s="21">
        <f t="shared" si="643"/>
        <v>127099.9461156472</v>
      </c>
      <c r="AB1284" s="21">
        <f t="shared" si="643"/>
        <v>2591714.9099101694</v>
      </c>
      <c r="AC1284" s="21">
        <f t="shared" si="643"/>
        <v>608125.43811174843</v>
      </c>
    </row>
    <row r="1285" spans="1:29">
      <c r="E1285" s="21"/>
      <c r="F1285" s="42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</row>
    <row r="1286" spans="1:29">
      <c r="C1286" s="17" t="s">
        <v>10</v>
      </c>
      <c r="E1286" s="21"/>
      <c r="I1286" s="22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  <c r="Y1286" s="22"/>
      <c r="Z1286" s="22"/>
      <c r="AA1286" s="22"/>
      <c r="AB1286" s="22"/>
      <c r="AC1286" s="22"/>
    </row>
    <row r="1287" spans="1:29" hidden="1" outlineLevel="1">
      <c r="F1287" s="42" t="str">
        <f>F1294</f>
        <v>EXP_OM_TRAN</v>
      </c>
      <c r="G1287" s="17" t="str">
        <f>$G$8</f>
        <v>PRODUCTION</v>
      </c>
      <c r="H1287" s="21">
        <f t="shared" ref="H1287:H1318" ca="1" si="644">SUBTOTAL(9,I1287:AC1287)</f>
        <v>1.2795489226539572E-8</v>
      </c>
      <c r="I1287" s="22">
        <f ca="1">VLOOKUP(CONCATENATE($F1287," ",$G1287),AllocFactorMatrix,(I$4+1),FALSE)*$E1294</f>
        <v>1.3459212332669569E-8</v>
      </c>
      <c r="J1287" s="22">
        <f ca="1">VLOOKUP(CONCATENATE($F1287," ",$G1287),AllocFactorMatrix,(J$4+1),FALSE)*$E1294</f>
        <v>-1.9249889745552031E-9</v>
      </c>
      <c r="K1287" s="22">
        <f ca="1">VLOOKUP(CONCATENATE($F1287," ",$G1287),AllocFactorMatrix,(K$4+1),FALSE)*$E1294</f>
        <v>9.8937528215323651E-12</v>
      </c>
      <c r="L1287" s="22">
        <f ca="1">VLOOKUP(CONCATENATE($F1287," ",$G1287),AllocFactorMatrix,(L$4+1),FALSE)*$E1294</f>
        <v>6.8477177009762437E-13</v>
      </c>
      <c r="M1287" s="22">
        <f t="shared" ref="M1287:M1318" ca="1" si="645">SUBTOTAL(9,J1287:L1287)</f>
        <v>-1.9144104499635734E-9</v>
      </c>
      <c r="N1287" s="22">
        <f ca="1">VLOOKUP(CONCATENATE($F1287," ",$G1287),AllocFactorMatrix,(N$4+1),FALSE)*$E1294</f>
        <v>-2.8415462592201896E-10</v>
      </c>
      <c r="O1287" s="22">
        <f ca="1">VLOOKUP(CONCATENATE($F1287," ",$G1287),AllocFactorMatrix,(O$4+1),FALSE)*$E1294</f>
        <v>3.256574742342312E-10</v>
      </c>
      <c r="P1287" s="22">
        <f ca="1">VLOOKUP(CONCATENATE($F1287," ",$G1287),AllocFactorMatrix,(P$4+1),FALSE)*$E1294</f>
        <v>6.7334152144019458E-12</v>
      </c>
      <c r="Q1287" s="22">
        <f ca="1">VLOOKUP(CONCATENATE($F1287," ",$G1287),AllocFactorMatrix,(Q$4+1),FALSE)*$E1294</f>
        <v>0</v>
      </c>
      <c r="R1287" s="22">
        <f ca="1">SUBTOTAL(9,N1287:Q1287)</f>
        <v>4.8236263526614185E-11</v>
      </c>
      <c r="S1287" s="22">
        <f ca="1">VLOOKUP(CONCATENATE($F1287," ",$G1287),AllocFactorMatrix,(S$4+1),FALSE)*$E1294</f>
        <v>-5.256773650917695E-11</v>
      </c>
      <c r="T1287" s="22">
        <f ca="1">VLOOKUP(CONCATENATE($F1287," ",$G1287),AllocFactorMatrix,(T$4+1),FALSE)*$E1294</f>
        <v>-1.7805633767084743E-10</v>
      </c>
      <c r="U1287" s="22">
        <f ca="1">VLOOKUP(CONCATENATE($F1287," ",$G1287),AllocFactorMatrix,(U$4+1),FALSE)*$E1294</f>
        <v>7.118552841065753E-10</v>
      </c>
      <c r="V1287" s="22">
        <f ca="1">VLOOKUP(CONCATENATE($F1287," ",$G1287),AllocFactorMatrix,(V$4+1),FALSE)*$E1294</f>
        <v>-4.1161417975606891E-11</v>
      </c>
      <c r="W1287" s="22">
        <f ca="1">SUBTOTAL(9,S1287:V1287)</f>
        <v>4.4006979195094405E-10</v>
      </c>
      <c r="X1287" s="22">
        <f ca="1">VLOOKUP(CONCATENATE($F1287," ",$G1287),AllocFactorMatrix,(X$4+1),FALSE)*$E1294</f>
        <v>3.1076835152765204E-10</v>
      </c>
      <c r="Y1287" s="22">
        <f ca="1">VLOOKUP(CONCATENATE($F1287," ",$G1287),AllocFactorMatrix,(Y$4+1),FALSE)*$E1294</f>
        <v>6.1650630518274509E-12</v>
      </c>
      <c r="Z1287" s="22">
        <f t="shared" ref="Z1287:Z1318" ca="1" si="646">SUBTOTAL(9,X1287:Y1287)</f>
        <v>3.169334145794795E-10</v>
      </c>
      <c r="AA1287" s="22">
        <f ca="1">VLOOKUP(CONCATENATE($F1287," ",$G1287),AllocFactorMatrix,(AA$4+1),FALSE)*$E1294</f>
        <v>-1.7002373785884021E-12</v>
      </c>
      <c r="AB1287" s="22">
        <f ca="1">VLOOKUP(CONCATENATE($F1287," ",$G1287),AllocFactorMatrix,(AB$4+1),FALSE)*$E1294</f>
        <v>2.7436268248755436E-11</v>
      </c>
      <c r="AC1287" s="22">
        <f ca="1">VLOOKUP(CONCATENATE($F1287," ",$G1287),AllocFactorMatrix,(AC$4+1),FALSE)*$E1294</f>
        <v>9.5064357377765457E-12</v>
      </c>
    </row>
    <row r="1288" spans="1:29" hidden="1" outlineLevel="1">
      <c r="F1288" s="42" t="str">
        <f>F1294</f>
        <v>EXP_OM_TRAN</v>
      </c>
      <c r="G1288" s="17" t="str">
        <f>$G$9</f>
        <v>BULKTRAN</v>
      </c>
      <c r="H1288" s="21">
        <f t="shared" ca="1" si="644"/>
        <v>2690526.3990000011</v>
      </c>
      <c r="I1288" s="22">
        <f ca="1">VLOOKUP(CONCATENATE($F1288," ",$G1288),AllocFactorMatrix,(I$4+1),FALSE)*$E1294</f>
        <v>1333986.0471988437</v>
      </c>
      <c r="J1288" s="22">
        <f ca="1">VLOOKUP(CONCATENATE($F1288," ",$G1288),AllocFactorMatrix,(J$4+1),FALSE)*$E1294</f>
        <v>333587.05121697474</v>
      </c>
      <c r="K1288" s="22">
        <f ca="1">VLOOKUP(CONCATENATE($F1288," ",$G1288),AllocFactorMatrix,(K$4+1),FALSE)*$E1294</f>
        <v>4227.8281768532433</v>
      </c>
      <c r="L1288" s="22">
        <f ca="1">VLOOKUP(CONCATENATE($F1288," ",$G1288),AllocFactorMatrix,(L$4+1),FALSE)*$E1294</f>
        <v>211.5985977487006</v>
      </c>
      <c r="M1288" s="22">
        <f t="shared" ca="1" si="645"/>
        <v>338026.47799157671</v>
      </c>
      <c r="N1288" s="22">
        <f ca="1">VLOOKUP(CONCATENATE($F1288," ",$G1288),AllocFactorMatrix,(N$4+1),FALSE)*$E1294</f>
        <v>149663.0739543316</v>
      </c>
      <c r="O1288" s="22">
        <f ca="1">VLOOKUP(CONCATENATE($F1288," ",$G1288),AllocFactorMatrix,(O$4+1),FALSE)*$E1294</f>
        <v>41019.182538434063</v>
      </c>
      <c r="P1288" s="22">
        <f ca="1">VLOOKUP(CONCATENATE($F1288," ",$G1288),AllocFactorMatrix,(P$4+1),FALSE)*$E1294</f>
        <v>6527.4156328250119</v>
      </c>
      <c r="Q1288" s="22">
        <f ca="1">VLOOKUP(CONCATENATE($F1288," ",$G1288),AllocFactorMatrix,(Q$4+1),FALSE)*$E1294</f>
        <v>0</v>
      </c>
      <c r="R1288" s="22">
        <f t="shared" ref="R1288:R1294" ca="1" si="647">SUBTOTAL(9,N1288:Q1288)</f>
        <v>197209.6721255907</v>
      </c>
      <c r="S1288" s="22">
        <f ca="1">VLOOKUP(CONCATENATE($F1288," ",$G1288),AllocFactorMatrix,(S$4+1),FALSE)*$E1294</f>
        <v>6469.5518251048343</v>
      </c>
      <c r="T1288" s="22">
        <f ca="1">VLOOKUP(CONCATENATE($F1288," ",$G1288),AllocFactorMatrix,(T$4+1),FALSE)*$E1294</f>
        <v>117734.80741655298</v>
      </c>
      <c r="U1288" s="22">
        <f ca="1">VLOOKUP(CONCATENATE($F1288," ",$G1288),AllocFactorMatrix,(U$4+1),FALSE)*$E1294</f>
        <v>573667.77950834995</v>
      </c>
      <c r="V1288" s="22">
        <f ca="1">VLOOKUP(CONCATENATE($F1288," ",$G1288),AllocFactorMatrix,(V$4+1),FALSE)*$E1294</f>
        <v>73097.001937200141</v>
      </c>
      <c r="W1288" s="22">
        <f t="shared" ref="W1288:W1294" ca="1" si="648">SUBTOTAL(9,S1288:V1288)</f>
        <v>770969.14068720792</v>
      </c>
      <c r="X1288" s="22">
        <f ca="1">VLOOKUP(CONCATENATE($F1288," ",$G1288),AllocFactorMatrix,(X$4+1),FALSE)*$E1294</f>
        <v>41857.571118799497</v>
      </c>
      <c r="Y1288" s="22">
        <f ca="1">VLOOKUP(CONCATENATE($F1288," ",$G1288),AllocFactorMatrix,(Y$4+1),FALSE)*$E1294</f>
        <v>786.82148270835262</v>
      </c>
      <c r="Z1288" s="22">
        <f t="shared" ca="1" si="646"/>
        <v>42644.392601507847</v>
      </c>
      <c r="AA1288" s="22">
        <f ca="1">VLOOKUP(CONCATENATE($F1288," ",$G1288),AllocFactorMatrix,(AA$4+1),FALSE)*$E1294</f>
        <v>608.71508345314192</v>
      </c>
      <c r="AB1288" s="22">
        <f ca="1">VLOOKUP(CONCATENATE($F1288," ",$G1288),AllocFactorMatrix,(AB$4+1),FALSE)*$E1294</f>
        <v>5720.2808721915662</v>
      </c>
      <c r="AC1288" s="22">
        <f ca="1">VLOOKUP(CONCATENATE($F1288," ",$G1288),AllocFactorMatrix,(AC$4+1),FALSE)*$E1294</f>
        <v>1361.6724396309044</v>
      </c>
    </row>
    <row r="1289" spans="1:29" hidden="1" outlineLevel="1">
      <c r="F1289" s="42" t="str">
        <f>F1294</f>
        <v>EXP_OM_TRAN</v>
      </c>
      <c r="G1289" s="17" t="str">
        <f>$G$10</f>
        <v>SUBTRAN</v>
      </c>
      <c r="H1289" s="21">
        <f t="shared" ca="1" si="644"/>
        <v>852903.60099999967</v>
      </c>
      <c r="I1289" s="22">
        <f ca="1">VLOOKUP(CONCATENATE($F1289," ",$G1289),AllocFactorMatrix,(I$4+1),FALSE)*$E1294</f>
        <v>411579.06257112499</v>
      </c>
      <c r="J1289" s="22">
        <f ca="1">VLOOKUP(CONCATENATE($F1289," ",$G1289),AllocFactorMatrix,(J$4+1),FALSE)*$E1294</f>
        <v>102686.27009382678</v>
      </c>
      <c r="K1289" s="22">
        <f ca="1">VLOOKUP(CONCATENATE($F1289," ",$G1289),AllocFactorMatrix,(K$4+1),FALSE)*$E1294</f>
        <v>1304.1764383197578</v>
      </c>
      <c r="L1289" s="22">
        <f ca="1">VLOOKUP(CONCATENATE($F1289," ",$G1289),AllocFactorMatrix,(L$4+1),FALSE)*$E1294</f>
        <v>84.078205458717022</v>
      </c>
      <c r="M1289" s="22">
        <f t="shared" ca="1" si="645"/>
        <v>104074.52473760526</v>
      </c>
      <c r="N1289" s="22">
        <f ca="1">VLOOKUP(CONCATENATE($F1289," ",$G1289),AllocFactorMatrix,(N$4+1),FALSE)*$E1294</f>
        <v>45601.153161839844</v>
      </c>
      <c r="O1289" s="22">
        <f ca="1">VLOOKUP(CONCATENATE($F1289," ",$G1289),AllocFactorMatrix,(O$4+1),FALSE)*$E1294</f>
        <v>12518.69708601174</v>
      </c>
      <c r="P1289" s="22">
        <f ca="1">VLOOKUP(CONCATENATE($F1289," ",$G1289),AllocFactorMatrix,(P$4+1),FALSE)*$E1294</f>
        <v>2516.3508122011217</v>
      </c>
      <c r="Q1289" s="22">
        <f ca="1">VLOOKUP(CONCATENATE($F1289," ",$G1289),AllocFactorMatrix,(Q$4+1),FALSE)*$E1294</f>
        <v>0</v>
      </c>
      <c r="R1289" s="22">
        <f t="shared" ca="1" si="647"/>
        <v>60636.201060052706</v>
      </c>
      <c r="S1289" s="22">
        <f ca="1">VLOOKUP(CONCATENATE($F1289," ",$G1289),AllocFactorMatrix,(S$4+1),FALSE)*$E1294</f>
        <v>1932.4379084769305</v>
      </c>
      <c r="T1289" s="22">
        <f ca="1">VLOOKUP(CONCATENATE($F1289," ",$G1289),AllocFactorMatrix,(T$4+1),FALSE)*$E1294</f>
        <v>36204.514008516264</v>
      </c>
      <c r="U1289" s="22">
        <f ca="1">VLOOKUP(CONCATENATE($F1289," ",$G1289),AllocFactorMatrix,(U$4+1),FALSE)*$E1294</f>
        <v>224990.18445349074</v>
      </c>
      <c r="V1289" s="22">
        <f ca="1">VLOOKUP(CONCATENATE($F1289," ",$G1289),AllocFactorMatrix,(V$4+1),FALSE)*$E1294</f>
        <v>0</v>
      </c>
      <c r="W1289" s="22">
        <f t="shared" ca="1" si="648"/>
        <v>263127.13637048396</v>
      </c>
      <c r="X1289" s="22">
        <f ca="1">VLOOKUP(CONCATENATE($F1289," ",$G1289),AllocFactorMatrix,(X$4+1),FALSE)*$E1294</f>
        <v>12790.513553188955</v>
      </c>
      <c r="Y1289" s="22">
        <f ca="1">VLOOKUP(CONCATENATE($F1289," ",$G1289),AllocFactorMatrix,(Y$4+1),FALSE)*$E1294</f>
        <v>245.34539721011319</v>
      </c>
      <c r="Z1289" s="22">
        <f t="shared" ca="1" si="646"/>
        <v>13035.858950399068</v>
      </c>
      <c r="AA1289" s="22">
        <f ca="1">VLOOKUP(CONCATENATE($F1289," ",$G1289),AllocFactorMatrix,(AA$4+1),FALSE)*$E1294</f>
        <v>186.61185062486805</v>
      </c>
      <c r="AB1289" s="22">
        <f ca="1">VLOOKUP(CONCATENATE($F1289," ",$G1289),AllocFactorMatrix,(AB$4+1),FALSE)*$E1294</f>
        <v>213.51236229101926</v>
      </c>
      <c r="AC1289" s="22">
        <f ca="1">VLOOKUP(CONCATENATE($F1289," ",$G1289),AllocFactorMatrix,(AC$4+1),FALSE)*$E1294</f>
        <v>50.693097418238395</v>
      </c>
    </row>
    <row r="1290" spans="1:29" hidden="1" outlineLevel="1">
      <c r="F1290" s="42" t="str">
        <f>F1294</f>
        <v>EXP_OM_TRAN</v>
      </c>
      <c r="G1290" s="17" t="str">
        <f>$G$11</f>
        <v>DISTPRI</v>
      </c>
      <c r="H1290" s="21">
        <f t="shared" ca="1" si="644"/>
        <v>0</v>
      </c>
      <c r="I1290" s="22">
        <f ca="1">VLOOKUP(CONCATENATE($F1290," ",$G1290),AllocFactorMatrix,(I$4+1),FALSE)*$E1294</f>
        <v>0</v>
      </c>
      <c r="J1290" s="22">
        <f ca="1">VLOOKUP(CONCATENATE($F1290," ",$G1290),AllocFactorMatrix,(J$4+1),FALSE)*$E1294</f>
        <v>0</v>
      </c>
      <c r="K1290" s="22">
        <f ca="1">VLOOKUP(CONCATENATE($F1290," ",$G1290),AllocFactorMatrix,(K$4+1),FALSE)*$E1294</f>
        <v>0</v>
      </c>
      <c r="L1290" s="22">
        <f ca="1">VLOOKUP(CONCATENATE($F1290," ",$G1290),AllocFactorMatrix,(L$4+1),FALSE)*$E1294</f>
        <v>0</v>
      </c>
      <c r="M1290" s="22">
        <f t="shared" ca="1" si="645"/>
        <v>0</v>
      </c>
      <c r="N1290" s="22">
        <f ca="1">VLOOKUP(CONCATENATE($F1290," ",$G1290),AllocFactorMatrix,(N$4+1),FALSE)*$E1294</f>
        <v>0</v>
      </c>
      <c r="O1290" s="22">
        <f ca="1">VLOOKUP(CONCATENATE($F1290," ",$G1290),AllocFactorMatrix,(O$4+1),FALSE)*$E1294</f>
        <v>0</v>
      </c>
      <c r="P1290" s="22">
        <f ca="1">VLOOKUP(CONCATENATE($F1290," ",$G1290),AllocFactorMatrix,(P$4+1),FALSE)*$E1294</f>
        <v>0</v>
      </c>
      <c r="Q1290" s="22">
        <f ca="1">VLOOKUP(CONCATENATE($F1290," ",$G1290),AllocFactorMatrix,(Q$4+1),FALSE)*$E1294</f>
        <v>0</v>
      </c>
      <c r="R1290" s="22">
        <f t="shared" ca="1" si="647"/>
        <v>0</v>
      </c>
      <c r="S1290" s="22">
        <f ca="1">VLOOKUP(CONCATENATE($F1290," ",$G1290),AllocFactorMatrix,(S$4+1),FALSE)*$E1294</f>
        <v>0</v>
      </c>
      <c r="T1290" s="22">
        <f ca="1">VLOOKUP(CONCATENATE($F1290," ",$G1290),AllocFactorMatrix,(T$4+1),FALSE)*$E1294</f>
        <v>0</v>
      </c>
      <c r="U1290" s="22">
        <f ca="1">VLOOKUP(CONCATENATE($F1290," ",$G1290),AllocFactorMatrix,(U$4+1),FALSE)*$E1294</f>
        <v>0</v>
      </c>
      <c r="V1290" s="22">
        <f ca="1">VLOOKUP(CONCATENATE($F1290," ",$G1290),AllocFactorMatrix,(V$4+1),FALSE)*$E1294</f>
        <v>0</v>
      </c>
      <c r="W1290" s="22">
        <f t="shared" ca="1" si="648"/>
        <v>0</v>
      </c>
      <c r="X1290" s="22">
        <f ca="1">VLOOKUP(CONCATENATE($F1290," ",$G1290),AllocFactorMatrix,(X$4+1),FALSE)*$E1294</f>
        <v>0</v>
      </c>
      <c r="Y1290" s="22">
        <f ca="1">VLOOKUP(CONCATENATE($F1290," ",$G1290),AllocFactorMatrix,(Y$4+1),FALSE)*$E1294</f>
        <v>0</v>
      </c>
      <c r="Z1290" s="22">
        <f t="shared" ca="1" si="646"/>
        <v>0</v>
      </c>
      <c r="AA1290" s="22">
        <f ca="1">VLOOKUP(CONCATENATE($F1290," ",$G1290),AllocFactorMatrix,(AA$4+1),FALSE)*$E1294</f>
        <v>0</v>
      </c>
      <c r="AB1290" s="22">
        <f ca="1">VLOOKUP(CONCATENATE($F1290," ",$G1290),AllocFactorMatrix,(AB$4+1),FALSE)*$E1294</f>
        <v>0</v>
      </c>
      <c r="AC1290" s="22">
        <f ca="1">VLOOKUP(CONCATENATE($F1290," ",$G1290),AllocFactorMatrix,(AC$4+1),FALSE)*$E1294</f>
        <v>0</v>
      </c>
    </row>
    <row r="1291" spans="1:29" hidden="1" outlineLevel="1">
      <c r="F1291" s="42" t="str">
        <f>F1294</f>
        <v>EXP_OM_TRAN</v>
      </c>
      <c r="G1291" s="17" t="str">
        <f>$G$12</f>
        <v>DISTSEC</v>
      </c>
      <c r="H1291" s="21">
        <f t="shared" ca="1" si="644"/>
        <v>0</v>
      </c>
      <c r="I1291" s="22">
        <f ca="1">VLOOKUP(CONCATENATE($F1291," ",$G1291),AllocFactorMatrix,(I$4+1),FALSE)*$E1294</f>
        <v>0</v>
      </c>
      <c r="J1291" s="22">
        <f ca="1">VLOOKUP(CONCATENATE($F1291," ",$G1291),AllocFactorMatrix,(J$4+1),FALSE)*$E1294</f>
        <v>0</v>
      </c>
      <c r="K1291" s="22">
        <f ca="1">VLOOKUP(CONCATENATE($F1291," ",$G1291),AllocFactorMatrix,(K$4+1),FALSE)*$E1294</f>
        <v>0</v>
      </c>
      <c r="L1291" s="22">
        <f ca="1">VLOOKUP(CONCATENATE($F1291," ",$G1291),AllocFactorMatrix,(L$4+1),FALSE)*$E1294</f>
        <v>0</v>
      </c>
      <c r="M1291" s="22">
        <f t="shared" ca="1" si="645"/>
        <v>0</v>
      </c>
      <c r="N1291" s="22">
        <f ca="1">VLOOKUP(CONCATENATE($F1291," ",$G1291),AllocFactorMatrix,(N$4+1),FALSE)*$E1294</f>
        <v>0</v>
      </c>
      <c r="O1291" s="22">
        <f ca="1">VLOOKUP(CONCATENATE($F1291," ",$G1291),AllocFactorMatrix,(O$4+1),FALSE)*$E1294</f>
        <v>0</v>
      </c>
      <c r="P1291" s="22">
        <f ca="1">VLOOKUP(CONCATENATE($F1291," ",$G1291),AllocFactorMatrix,(P$4+1),FALSE)*$E1294</f>
        <v>0</v>
      </c>
      <c r="Q1291" s="22">
        <f ca="1">VLOOKUP(CONCATENATE($F1291," ",$G1291),AllocFactorMatrix,(Q$4+1),FALSE)*$E1294</f>
        <v>0</v>
      </c>
      <c r="R1291" s="22">
        <f t="shared" ca="1" si="647"/>
        <v>0</v>
      </c>
      <c r="S1291" s="22">
        <f ca="1">VLOOKUP(CONCATENATE($F1291," ",$G1291),AllocFactorMatrix,(S$4+1),FALSE)*$E1294</f>
        <v>0</v>
      </c>
      <c r="T1291" s="22">
        <f ca="1">VLOOKUP(CONCATENATE($F1291," ",$G1291),AllocFactorMatrix,(T$4+1),FALSE)*$E1294</f>
        <v>0</v>
      </c>
      <c r="U1291" s="22">
        <f ca="1">VLOOKUP(CONCATENATE($F1291," ",$G1291),AllocFactorMatrix,(U$4+1),FALSE)*$E1294</f>
        <v>0</v>
      </c>
      <c r="V1291" s="22">
        <f ca="1">VLOOKUP(CONCATENATE($F1291," ",$G1291),AllocFactorMatrix,(V$4+1),FALSE)*$E1294</f>
        <v>0</v>
      </c>
      <c r="W1291" s="22">
        <f t="shared" ca="1" si="648"/>
        <v>0</v>
      </c>
      <c r="X1291" s="22">
        <f ca="1">VLOOKUP(CONCATENATE($F1291," ",$G1291),AllocFactorMatrix,(X$4+1),FALSE)*$E1294</f>
        <v>0</v>
      </c>
      <c r="Y1291" s="22">
        <f ca="1">VLOOKUP(CONCATENATE($F1291," ",$G1291),AllocFactorMatrix,(Y$4+1),FALSE)*$E1294</f>
        <v>0</v>
      </c>
      <c r="Z1291" s="22">
        <f t="shared" ca="1" si="646"/>
        <v>0</v>
      </c>
      <c r="AA1291" s="22">
        <f ca="1">VLOOKUP(CONCATENATE($F1291," ",$G1291),AllocFactorMatrix,(AA$4+1),FALSE)*$E1294</f>
        <v>0</v>
      </c>
      <c r="AB1291" s="22">
        <f ca="1">VLOOKUP(CONCATENATE($F1291," ",$G1291),AllocFactorMatrix,(AB$4+1),FALSE)*$E1294</f>
        <v>0</v>
      </c>
      <c r="AC1291" s="22">
        <f ca="1">VLOOKUP(CONCATENATE($F1291," ",$G1291),AllocFactorMatrix,(AC$4+1),FALSE)*$E1294</f>
        <v>0</v>
      </c>
    </row>
    <row r="1292" spans="1:29" hidden="1" outlineLevel="1">
      <c r="F1292" s="42" t="str">
        <f>F1294</f>
        <v>EXP_OM_TRAN</v>
      </c>
      <c r="G1292" s="17" t="str">
        <f>$G$13</f>
        <v>ENERGY</v>
      </c>
      <c r="H1292" s="21">
        <f t="shared" ca="1" si="644"/>
        <v>0</v>
      </c>
      <c r="I1292" s="22">
        <f ca="1">VLOOKUP(CONCATENATE($F1292," ",$G1292),AllocFactorMatrix,(I$4+1),FALSE)*$E1294</f>
        <v>0</v>
      </c>
      <c r="J1292" s="22">
        <f ca="1">VLOOKUP(CONCATENATE($F1292," ",$G1292),AllocFactorMatrix,(J$4+1),FALSE)*$E1294</f>
        <v>0</v>
      </c>
      <c r="K1292" s="22">
        <f ca="1">VLOOKUP(CONCATENATE($F1292," ",$G1292),AllocFactorMatrix,(K$4+1),FALSE)*$E1294</f>
        <v>0</v>
      </c>
      <c r="L1292" s="22">
        <f ca="1">VLOOKUP(CONCATENATE($F1292," ",$G1292),AllocFactorMatrix,(L$4+1),FALSE)*$E1294</f>
        <v>0</v>
      </c>
      <c r="M1292" s="22">
        <f t="shared" ca="1" si="645"/>
        <v>0</v>
      </c>
      <c r="N1292" s="22">
        <f ca="1">VLOOKUP(CONCATENATE($F1292," ",$G1292),AllocFactorMatrix,(N$4+1),FALSE)*$E1294</f>
        <v>0</v>
      </c>
      <c r="O1292" s="22">
        <f ca="1">VLOOKUP(CONCATENATE($F1292," ",$G1292),AllocFactorMatrix,(O$4+1),FALSE)*$E1294</f>
        <v>0</v>
      </c>
      <c r="P1292" s="22">
        <f ca="1">VLOOKUP(CONCATENATE($F1292," ",$G1292),AllocFactorMatrix,(P$4+1),FALSE)*$E1294</f>
        <v>0</v>
      </c>
      <c r="Q1292" s="22">
        <f ca="1">VLOOKUP(CONCATENATE($F1292," ",$G1292),AllocFactorMatrix,(Q$4+1),FALSE)*$E1294</f>
        <v>0</v>
      </c>
      <c r="R1292" s="22">
        <f t="shared" ca="1" si="647"/>
        <v>0</v>
      </c>
      <c r="S1292" s="22">
        <f ca="1">VLOOKUP(CONCATENATE($F1292," ",$G1292),AllocFactorMatrix,(S$4+1),FALSE)*$E1294</f>
        <v>0</v>
      </c>
      <c r="T1292" s="22">
        <f ca="1">VLOOKUP(CONCATENATE($F1292," ",$G1292),AllocFactorMatrix,(T$4+1),FALSE)*$E1294</f>
        <v>0</v>
      </c>
      <c r="U1292" s="22">
        <f ca="1">VLOOKUP(CONCATENATE($F1292," ",$G1292),AllocFactorMatrix,(U$4+1),FALSE)*$E1294</f>
        <v>0</v>
      </c>
      <c r="V1292" s="22">
        <f ca="1">VLOOKUP(CONCATENATE($F1292," ",$G1292),AllocFactorMatrix,(V$4+1),FALSE)*$E1294</f>
        <v>0</v>
      </c>
      <c r="W1292" s="22">
        <f t="shared" ca="1" si="648"/>
        <v>0</v>
      </c>
      <c r="X1292" s="22">
        <f ca="1">VLOOKUP(CONCATENATE($F1292," ",$G1292),AllocFactorMatrix,(X$4+1),FALSE)*$E1294</f>
        <v>0</v>
      </c>
      <c r="Y1292" s="22">
        <f ca="1">VLOOKUP(CONCATENATE($F1292," ",$G1292),AllocFactorMatrix,(Y$4+1),FALSE)*$E1294</f>
        <v>0</v>
      </c>
      <c r="Z1292" s="22">
        <f t="shared" ca="1" si="646"/>
        <v>0</v>
      </c>
      <c r="AA1292" s="22">
        <f ca="1">VLOOKUP(CONCATENATE($F1292," ",$G1292),AllocFactorMatrix,(AA$4+1),FALSE)*$E1294</f>
        <v>0</v>
      </c>
      <c r="AB1292" s="22">
        <f ca="1">VLOOKUP(CONCATENATE($F1292," ",$G1292),AllocFactorMatrix,(AB$4+1),FALSE)*$E1294</f>
        <v>0</v>
      </c>
      <c r="AC1292" s="22">
        <f ca="1">VLOOKUP(CONCATENATE($F1292," ",$G1292),AllocFactorMatrix,(AC$4+1),FALSE)*$E1294</f>
        <v>0</v>
      </c>
    </row>
    <row r="1293" spans="1:29" hidden="1" outlineLevel="1">
      <c r="F1293" s="42" t="str">
        <f>F1294</f>
        <v>EXP_OM_TRAN</v>
      </c>
      <c r="G1293" s="17" t="str">
        <f>$G$14</f>
        <v>CUSTOMER</v>
      </c>
      <c r="H1293" s="21">
        <f t="shared" ca="1" si="644"/>
        <v>0</v>
      </c>
      <c r="I1293" s="22">
        <f ca="1">VLOOKUP(CONCATENATE($F1293," ",$G1293),AllocFactorMatrix,(I$4+1),FALSE)*$E1294</f>
        <v>0</v>
      </c>
      <c r="J1293" s="22">
        <f ca="1">VLOOKUP(CONCATENATE($F1293," ",$G1293),AllocFactorMatrix,(J$4+1),FALSE)*$E1294</f>
        <v>0</v>
      </c>
      <c r="K1293" s="22">
        <f ca="1">VLOOKUP(CONCATENATE($F1293," ",$G1293),AllocFactorMatrix,(K$4+1),FALSE)*$E1294</f>
        <v>0</v>
      </c>
      <c r="L1293" s="22">
        <f ca="1">VLOOKUP(CONCATENATE($F1293," ",$G1293),AllocFactorMatrix,(L$4+1),FALSE)*$E1294</f>
        <v>0</v>
      </c>
      <c r="M1293" s="22">
        <f t="shared" ca="1" si="645"/>
        <v>0</v>
      </c>
      <c r="N1293" s="22">
        <f ca="1">VLOOKUP(CONCATENATE($F1293," ",$G1293),AllocFactorMatrix,(N$4+1),FALSE)*$E1294</f>
        <v>0</v>
      </c>
      <c r="O1293" s="22">
        <f ca="1">VLOOKUP(CONCATENATE($F1293," ",$G1293),AllocFactorMatrix,(O$4+1),FALSE)*$E1294</f>
        <v>0</v>
      </c>
      <c r="P1293" s="22">
        <f ca="1">VLOOKUP(CONCATENATE($F1293," ",$G1293),AllocFactorMatrix,(P$4+1),FALSE)*$E1294</f>
        <v>0</v>
      </c>
      <c r="Q1293" s="22">
        <f ca="1">VLOOKUP(CONCATENATE($F1293," ",$G1293),AllocFactorMatrix,(Q$4+1),FALSE)*$E1294</f>
        <v>0</v>
      </c>
      <c r="R1293" s="22">
        <f t="shared" ca="1" si="647"/>
        <v>0</v>
      </c>
      <c r="S1293" s="22">
        <f ca="1">VLOOKUP(CONCATENATE($F1293," ",$G1293),AllocFactorMatrix,(S$4+1),FALSE)*$E1294</f>
        <v>0</v>
      </c>
      <c r="T1293" s="22">
        <f ca="1">VLOOKUP(CONCATENATE($F1293," ",$G1293),AllocFactorMatrix,(T$4+1),FALSE)*$E1294</f>
        <v>0</v>
      </c>
      <c r="U1293" s="22">
        <f ca="1">VLOOKUP(CONCATENATE($F1293," ",$G1293),AllocFactorMatrix,(U$4+1),FALSE)*$E1294</f>
        <v>0</v>
      </c>
      <c r="V1293" s="22">
        <f ca="1">VLOOKUP(CONCATENATE($F1293," ",$G1293),AllocFactorMatrix,(V$4+1),FALSE)*$E1294</f>
        <v>0</v>
      </c>
      <c r="W1293" s="22">
        <f t="shared" ca="1" si="648"/>
        <v>0</v>
      </c>
      <c r="X1293" s="22">
        <f ca="1">VLOOKUP(CONCATENATE($F1293," ",$G1293),AllocFactorMatrix,(X$4+1),FALSE)*$E1294</f>
        <v>0</v>
      </c>
      <c r="Y1293" s="22">
        <f ca="1">VLOOKUP(CONCATENATE($F1293," ",$G1293),AllocFactorMatrix,(Y$4+1),FALSE)*$E1294</f>
        <v>0</v>
      </c>
      <c r="Z1293" s="22">
        <f t="shared" ca="1" si="646"/>
        <v>0</v>
      </c>
      <c r="AA1293" s="22">
        <f ca="1">VLOOKUP(CONCATENATE($F1293," ",$G1293),AllocFactorMatrix,(AA$4+1),FALSE)*$E1294</f>
        <v>0</v>
      </c>
      <c r="AB1293" s="22">
        <f ca="1">VLOOKUP(CONCATENATE($F1293," ",$G1293),AllocFactorMatrix,(AB$4+1),FALSE)*$E1294</f>
        <v>0</v>
      </c>
      <c r="AC1293" s="22">
        <f ca="1">VLOOKUP(CONCATENATE($F1293," ",$G1293),AllocFactorMatrix,(AC$4+1),FALSE)*$E1294</f>
        <v>0</v>
      </c>
    </row>
    <row r="1294" spans="1:29" collapsed="1">
      <c r="A1294" s="63"/>
      <c r="B1294" s="37"/>
      <c r="C1294" s="35"/>
      <c r="D1294" s="35" t="s">
        <v>472</v>
      </c>
      <c r="E1294" s="38">
        <v>3543430</v>
      </c>
      <c r="F1294" s="19" t="s">
        <v>225</v>
      </c>
      <c r="G1294" s="17" t="str">
        <f>$G$15</f>
        <v>TOTAL</v>
      </c>
      <c r="H1294" s="21">
        <f t="shared" ca="1" si="644"/>
        <v>3543429.9999999963</v>
      </c>
      <c r="I1294" s="22">
        <f ca="1">VLOOKUP(CONCATENATE($F1294," ",$G1294),AllocFactorMatrix,(I$4+1),FALSE)*$E1294</f>
        <v>1745565.1097699709</v>
      </c>
      <c r="J1294" s="22">
        <f ca="1">VLOOKUP(CONCATENATE($F1294," ",$G1294),AllocFactorMatrix,(J$4+1),FALSE)*$E1294</f>
        <v>436273.32131079905</v>
      </c>
      <c r="K1294" s="22">
        <f ca="1">VLOOKUP(CONCATENATE($F1294," ",$G1294),AllocFactorMatrix,(K$4+1),FALSE)*$E1294</f>
        <v>5532.0046151729684</v>
      </c>
      <c r="L1294" s="22">
        <f ca="1">VLOOKUP(CONCATENATE($F1294," ",$G1294),AllocFactorMatrix,(L$4+1),FALSE)*$E1294</f>
        <v>295.67680320742085</v>
      </c>
      <c r="M1294" s="22">
        <f t="shared" ca="1" si="645"/>
        <v>442101.00272917945</v>
      </c>
      <c r="N1294" s="22">
        <f ca="1">VLOOKUP(CONCATENATE($F1294," ",$G1294),AllocFactorMatrix,(N$4+1),FALSE)*$E1294</f>
        <v>195264.22711617107</v>
      </c>
      <c r="O1294" s="22">
        <f ca="1">VLOOKUP(CONCATENATE($F1294," ",$G1294),AllocFactorMatrix,(O$4+1),FALSE)*$E1294</f>
        <v>53537.879624445486</v>
      </c>
      <c r="P1294" s="22">
        <f ca="1">VLOOKUP(CONCATENATE($F1294," ",$G1294),AllocFactorMatrix,(P$4+1),FALSE)*$E1294</f>
        <v>9043.7664450261673</v>
      </c>
      <c r="Q1294" s="22">
        <f ca="1">VLOOKUP(CONCATENATE($F1294," ",$G1294),AllocFactorMatrix,(Q$4+1),FALSE)*$E1294</f>
        <v>0</v>
      </c>
      <c r="R1294" s="22">
        <f t="shared" ca="1" si="647"/>
        <v>257845.87318564273</v>
      </c>
      <c r="S1294" s="22">
        <f ca="1">VLOOKUP(CONCATENATE($F1294," ",$G1294),AllocFactorMatrix,(S$4+1),FALSE)*$E1294</f>
        <v>8401.9897335818023</v>
      </c>
      <c r="T1294" s="22">
        <f ca="1">VLOOKUP(CONCATENATE($F1294," ",$G1294),AllocFactorMatrix,(T$4+1),FALSE)*$E1294</f>
        <v>153939.32142506831</v>
      </c>
      <c r="U1294" s="22">
        <f ca="1">VLOOKUP(CONCATENATE($F1294," ",$G1294),AllocFactorMatrix,(U$4+1),FALSE)*$E1294</f>
        <v>798657.96396183874</v>
      </c>
      <c r="V1294" s="22">
        <f ca="1">VLOOKUP(CONCATENATE($F1294," ",$G1294),AllocFactorMatrix,(V$4+1),FALSE)*$E1294</f>
        <v>73097.001937200606</v>
      </c>
      <c r="W1294" s="22">
        <f t="shared" ca="1" si="648"/>
        <v>1034096.2770576894</v>
      </c>
      <c r="X1294" s="22">
        <f ca="1">VLOOKUP(CONCATENATE($F1294," ",$G1294),AllocFactorMatrix,(X$4+1),FALSE)*$E1294</f>
        <v>54648.084671987599</v>
      </c>
      <c r="Y1294" s="22">
        <f ca="1">VLOOKUP(CONCATENATE($F1294," ",$G1294),AllocFactorMatrix,(Y$4+1),FALSE)*$E1294</f>
        <v>1032.1668799184672</v>
      </c>
      <c r="Z1294" s="22">
        <f t="shared" ca="1" si="646"/>
        <v>55680.251551906069</v>
      </c>
      <c r="AA1294" s="22">
        <f ca="1">VLOOKUP(CONCATENATE($F1294," ",$G1294),AllocFactorMatrix,(AA$4+1),FALSE)*$E1294</f>
        <v>795.32693407801412</v>
      </c>
      <c r="AB1294" s="22">
        <f ca="1">VLOOKUP(CONCATENATE($F1294," ",$G1294),AllocFactorMatrix,(AB$4+1),FALSE)*$E1294</f>
        <v>5933.7932344825767</v>
      </c>
      <c r="AC1294" s="22">
        <f ca="1">VLOOKUP(CONCATENATE($F1294," ",$G1294),AllocFactorMatrix,(AC$4+1),FALSE)*$E1294</f>
        <v>1412.3655370491404</v>
      </c>
    </row>
    <row r="1295" spans="1:29" hidden="1" outlineLevel="1">
      <c r="A1295" s="63"/>
      <c r="B1295" s="37"/>
      <c r="C1295" s="35"/>
      <c r="D1295" s="35"/>
      <c r="F1295" s="42" t="str">
        <f>F1302</f>
        <v>TRANS_TOTAL</v>
      </c>
      <c r="G1295" s="17" t="str">
        <f>$G$8</f>
        <v>PRODUCTION</v>
      </c>
      <c r="H1295" s="21">
        <f t="shared" si="644"/>
        <v>0</v>
      </c>
      <c r="I1295" s="22">
        <f>VLOOKUP(CONCATENATE($F1295," ",$G1295),AllocFactorMatrix,(I$4+1),FALSE)*$E1302</f>
        <v>0</v>
      </c>
      <c r="J1295" s="22">
        <f>VLOOKUP(CONCATENATE($F1295," ",$G1295),AllocFactorMatrix,(J$4+1),FALSE)*$E1302</f>
        <v>0</v>
      </c>
      <c r="K1295" s="22">
        <f>VLOOKUP(CONCATENATE($F1295," ",$G1295),AllocFactorMatrix,(K$4+1),FALSE)*$E1302</f>
        <v>0</v>
      </c>
      <c r="L1295" s="22">
        <f>VLOOKUP(CONCATENATE($F1295," ",$G1295),AllocFactorMatrix,(L$4+1),FALSE)*$E1302</f>
        <v>0</v>
      </c>
      <c r="M1295" s="22">
        <f t="shared" si="645"/>
        <v>0</v>
      </c>
      <c r="N1295" s="22">
        <f>VLOOKUP(CONCATENATE($F1295," ",$G1295),AllocFactorMatrix,(N$4+1),FALSE)*$E1302</f>
        <v>0</v>
      </c>
      <c r="O1295" s="22">
        <f>VLOOKUP(CONCATENATE($F1295," ",$G1295),AllocFactorMatrix,(O$4+1),FALSE)*$E1302</f>
        <v>0</v>
      </c>
      <c r="P1295" s="22">
        <f>VLOOKUP(CONCATENATE($F1295," ",$G1295),AllocFactorMatrix,(P$4+1),FALSE)*$E1302</f>
        <v>0</v>
      </c>
      <c r="Q1295" s="22">
        <f>VLOOKUP(CONCATENATE($F1295," ",$G1295),AllocFactorMatrix,(Q$4+1),FALSE)*$E1302</f>
        <v>0</v>
      </c>
      <c r="R1295" s="22">
        <f>SUBTOTAL(9,N1295:Q1295)</f>
        <v>0</v>
      </c>
      <c r="S1295" s="22">
        <f>VLOOKUP(CONCATENATE($F1295," ",$G1295),AllocFactorMatrix,(S$4+1),FALSE)*$E1302</f>
        <v>0</v>
      </c>
      <c r="T1295" s="22">
        <f>VLOOKUP(CONCATENATE($F1295," ",$G1295),AllocFactorMatrix,(T$4+1),FALSE)*$E1302</f>
        <v>0</v>
      </c>
      <c r="U1295" s="22">
        <f>VLOOKUP(CONCATENATE($F1295," ",$G1295),AllocFactorMatrix,(U$4+1),FALSE)*$E1302</f>
        <v>0</v>
      </c>
      <c r="V1295" s="22">
        <f>VLOOKUP(CONCATENATE($F1295," ",$G1295),AllocFactorMatrix,(V$4+1),FALSE)*$E1302</f>
        <v>0</v>
      </c>
      <c r="W1295" s="22">
        <f>SUBTOTAL(9,S1295:V1295)</f>
        <v>0</v>
      </c>
      <c r="X1295" s="22">
        <f>VLOOKUP(CONCATENATE($F1295," ",$G1295),AllocFactorMatrix,(X$4+1),FALSE)*$E1302</f>
        <v>0</v>
      </c>
      <c r="Y1295" s="22">
        <f>VLOOKUP(CONCATENATE($F1295," ",$G1295),AllocFactorMatrix,(Y$4+1),FALSE)*$E1302</f>
        <v>0</v>
      </c>
      <c r="Z1295" s="22">
        <f t="shared" si="646"/>
        <v>0</v>
      </c>
      <c r="AA1295" s="22">
        <f>VLOOKUP(CONCATENATE($F1295," ",$G1295),AllocFactorMatrix,(AA$4+1),FALSE)*$E1302</f>
        <v>0</v>
      </c>
      <c r="AB1295" s="22">
        <f>VLOOKUP(CONCATENATE($F1295," ",$G1295),AllocFactorMatrix,(AB$4+1),FALSE)*$E1302</f>
        <v>0</v>
      </c>
      <c r="AC1295" s="22">
        <f>VLOOKUP(CONCATENATE($F1295," ",$G1295),AllocFactorMatrix,(AC$4+1),FALSE)*$E1302</f>
        <v>0</v>
      </c>
    </row>
    <row r="1296" spans="1:29" hidden="1" outlineLevel="1">
      <c r="A1296" s="63"/>
      <c r="B1296" s="37"/>
      <c r="C1296" s="35"/>
      <c r="D1296" s="35"/>
      <c r="F1296" s="42" t="str">
        <f>F1302</f>
        <v>TRANS_TOTAL</v>
      </c>
      <c r="G1296" s="17" t="str">
        <f>$G$9</f>
        <v>BULKTRAN</v>
      </c>
      <c r="H1296" s="21">
        <f t="shared" si="644"/>
        <v>291375.30059999996</v>
      </c>
      <c r="I1296" s="22">
        <f>VLOOKUP(CONCATENATE($F1296," ",$G1296),AllocFactorMatrix,(I$4+1),FALSE)*$E1302</f>
        <v>144466.37120648019</v>
      </c>
      <c r="J1296" s="22">
        <f>VLOOKUP(CONCATENATE($F1296," ",$G1296),AllocFactorMatrix,(J$4+1),FALSE)*$E1302</f>
        <v>36126.397927461316</v>
      </c>
      <c r="K1296" s="22">
        <f>VLOOKUP(CONCATENATE($F1296," ",$G1296),AllocFactorMatrix,(K$4+1),FALSE)*$E1302</f>
        <v>457.86010736546757</v>
      </c>
      <c r="L1296" s="22">
        <f>VLOOKUP(CONCATENATE($F1296," ",$G1296),AllocFactorMatrix,(L$4+1),FALSE)*$E1302</f>
        <v>22.91544325619013</v>
      </c>
      <c r="M1296" s="22">
        <f t="shared" si="645"/>
        <v>36607.173478082972</v>
      </c>
      <c r="N1296" s="22">
        <f>VLOOKUP(CONCATENATE($F1296," ",$G1296),AllocFactorMatrix,(N$4+1),FALSE)*$E1302</f>
        <v>16208.026495622355</v>
      </c>
      <c r="O1296" s="22">
        <f>VLOOKUP(CONCATENATE($F1296," ",$G1296),AllocFactorMatrix,(O$4+1),FALSE)*$E1302</f>
        <v>4442.2447023544355</v>
      </c>
      <c r="P1296" s="22">
        <f>VLOOKUP(CONCATENATE($F1296," ",$G1296),AllocFactorMatrix,(P$4+1),FALSE)*$E1302</f>
        <v>706.8979857853933</v>
      </c>
      <c r="Q1296" s="22">
        <f>VLOOKUP(CONCATENATE($F1296," ",$G1296),AllocFactorMatrix,(Q$4+1),FALSE)*$E1302</f>
        <v>0</v>
      </c>
      <c r="R1296" s="22">
        <f t="shared" ref="R1296:R1302" si="649">SUBTOTAL(9,N1296:Q1296)</f>
        <v>21357.169183762184</v>
      </c>
      <c r="S1296" s="22">
        <f>VLOOKUP(CONCATENATE($F1296," ",$G1296),AllocFactorMatrix,(S$4+1),FALSE)*$E1302</f>
        <v>700.63152269675936</v>
      </c>
      <c r="T1296" s="22">
        <f>VLOOKUP(CONCATENATE($F1296," ",$G1296),AllocFactorMatrix,(T$4+1),FALSE)*$E1302</f>
        <v>12750.298571622094</v>
      </c>
      <c r="U1296" s="22">
        <f>VLOOKUP(CONCATENATE($F1296," ",$G1296),AllocFactorMatrix,(U$4+1),FALSE)*$E1302</f>
        <v>62126.363733470986</v>
      </c>
      <c r="V1296" s="22">
        <f>VLOOKUP(CONCATENATE($F1296," ",$G1296),AllocFactorMatrix,(V$4+1),FALSE)*$E1302</f>
        <v>7916.1687171427193</v>
      </c>
      <c r="W1296" s="22">
        <f t="shared" ref="W1296:W1302" si="650">SUBTOTAL(9,S1296:V1296)</f>
        <v>83493.462544932554</v>
      </c>
      <c r="X1296" s="22">
        <f>VLOOKUP(CONCATENATE($F1296," ",$G1296),AllocFactorMatrix,(X$4+1),FALSE)*$E1302</f>
        <v>4533.0394720003924</v>
      </c>
      <c r="Y1296" s="22">
        <f>VLOOKUP(CONCATENATE($F1296," ",$G1296),AllocFactorMatrix,(Y$4+1),FALSE)*$E1302</f>
        <v>85.210219876636017</v>
      </c>
      <c r="Z1296" s="22">
        <f t="shared" si="646"/>
        <v>4618.2496918770285</v>
      </c>
      <c r="AA1296" s="22">
        <f>VLOOKUP(CONCATENATE($F1296," ",$G1296),AllocFactorMatrix,(AA$4+1),FALSE)*$E1302</f>
        <v>65.921873313279974</v>
      </c>
      <c r="AB1296" s="22">
        <f>VLOOKUP(CONCATENATE($F1296," ",$G1296),AllocFactorMatrix,(AB$4+1),FALSE)*$E1302</f>
        <v>619.48790365734203</v>
      </c>
      <c r="AC1296" s="22">
        <f>VLOOKUP(CONCATENATE($F1296," ",$G1296),AllocFactorMatrix,(AC$4+1),FALSE)*$E1302</f>
        <v>147.46471789448125</v>
      </c>
    </row>
    <row r="1297" spans="1:29" hidden="1" outlineLevel="1">
      <c r="A1297" s="63"/>
      <c r="B1297" s="37"/>
      <c r="C1297" s="35"/>
      <c r="D1297" s="35"/>
      <c r="F1297" s="42" t="str">
        <f>F1302</f>
        <v>TRANS_TOTAL</v>
      </c>
      <c r="G1297" s="17" t="str">
        <f>$G$10</f>
        <v>SUBTRAN</v>
      </c>
      <c r="H1297" s="21">
        <f t="shared" si="644"/>
        <v>92366.699400000012</v>
      </c>
      <c r="I1297" s="22">
        <f>VLOOKUP(CONCATENATE($F1297," ",$G1297),AllocFactorMatrix,(I$4+1),FALSE)*$E1302</f>
        <v>44572.680320810287</v>
      </c>
      <c r="J1297" s="22">
        <f>VLOOKUP(CONCATENATE($F1297," ",$G1297),AllocFactorMatrix,(J$4+1),FALSE)*$E1302</f>
        <v>11120.590687087155</v>
      </c>
      <c r="K1297" s="22">
        <f>VLOOKUP(CONCATENATE($F1297," ",$G1297),AllocFactorMatrix,(K$4+1),FALSE)*$E1302</f>
        <v>141.2380870494691</v>
      </c>
      <c r="L1297" s="22">
        <f>VLOOKUP(CONCATENATE($F1297," ",$G1297),AllocFactorMatrix,(L$4+1),FALSE)*$E1302</f>
        <v>9.1053975157231637</v>
      </c>
      <c r="M1297" s="22">
        <f t="shared" si="645"/>
        <v>11270.934171652347</v>
      </c>
      <c r="N1297" s="22">
        <f>VLOOKUP(CONCATENATE($F1297," ",$G1297),AllocFactorMatrix,(N$4+1),FALSE)*$E1302</f>
        <v>4938.4572904306715</v>
      </c>
      <c r="O1297" s="22">
        <f>VLOOKUP(CONCATENATE($F1297," ",$G1297),AllocFactorMatrix,(O$4+1),FALSE)*$E1302</f>
        <v>1355.7343752184509</v>
      </c>
      <c r="P1297" s="22">
        <f>VLOOKUP(CONCATENATE($F1297," ",$G1297),AllocFactorMatrix,(P$4+1),FALSE)*$E1302</f>
        <v>272.51264830282582</v>
      </c>
      <c r="Q1297" s="22">
        <f>VLOOKUP(CONCATENATE($F1297," ",$G1297),AllocFactorMatrix,(Q$4+1),FALSE)*$E1302</f>
        <v>0</v>
      </c>
      <c r="R1297" s="22">
        <f t="shared" si="649"/>
        <v>6566.7043139519483</v>
      </c>
      <c r="S1297" s="22">
        <f>VLOOKUP(CONCATENATE($F1297," ",$G1297),AllocFactorMatrix,(S$4+1),FALSE)*$E1302</f>
        <v>209.27677077711556</v>
      </c>
      <c r="T1297" s="22">
        <f>VLOOKUP(CONCATENATE($F1297," ",$G1297),AllocFactorMatrix,(T$4+1),FALSE)*$E1302</f>
        <v>3920.8316841749479</v>
      </c>
      <c r="U1297" s="22">
        <f>VLOOKUP(CONCATENATE($F1297," ",$G1297),AllocFactorMatrix,(U$4+1),FALSE)*$E1302</f>
        <v>24365.708751845355</v>
      </c>
      <c r="V1297" s="22">
        <f>VLOOKUP(CONCATENATE($F1297," ",$G1297),AllocFactorMatrix,(V$4+1),FALSE)*$E1302</f>
        <v>0</v>
      </c>
      <c r="W1297" s="22">
        <f t="shared" si="650"/>
        <v>28495.817206797419</v>
      </c>
      <c r="X1297" s="22">
        <f>VLOOKUP(CONCATENATE($F1297," ",$G1297),AllocFactorMatrix,(X$4+1),FALSE)*$E1302</f>
        <v>1385.1712188269078</v>
      </c>
      <c r="Y1297" s="22">
        <f>VLOOKUP(CONCATENATE($F1297," ",$G1297),AllocFactorMatrix,(Y$4+1),FALSE)*$E1302</f>
        <v>26.570112409784663</v>
      </c>
      <c r="Z1297" s="22">
        <f t="shared" si="646"/>
        <v>1411.7413312366925</v>
      </c>
      <c r="AA1297" s="22">
        <f>VLOOKUP(CONCATENATE($F1297," ",$G1297),AllocFactorMatrix,(AA$4+1),FALSE)*$E1302</f>
        <v>20.209459417143293</v>
      </c>
      <c r="AB1297" s="22">
        <f>VLOOKUP(CONCATENATE($F1297," ",$G1297),AllocFactorMatrix,(AB$4+1),FALSE)*$E1302</f>
        <v>23.122697761852294</v>
      </c>
      <c r="AC1297" s="22">
        <f>VLOOKUP(CONCATENATE($F1297," ",$G1297),AllocFactorMatrix,(AC$4+1),FALSE)*$E1302</f>
        <v>5.4898983723312202</v>
      </c>
    </row>
    <row r="1298" spans="1:29" hidden="1" outlineLevel="1">
      <c r="A1298" s="63"/>
      <c r="B1298" s="37"/>
      <c r="C1298" s="35"/>
      <c r="D1298" s="35"/>
      <c r="F1298" s="42" t="str">
        <f>F1302</f>
        <v>TRANS_TOTAL</v>
      </c>
      <c r="G1298" s="17" t="str">
        <f>$G$11</f>
        <v>DISTPRI</v>
      </c>
      <c r="H1298" s="21">
        <f t="shared" si="644"/>
        <v>0</v>
      </c>
      <c r="I1298" s="22">
        <f>VLOOKUP(CONCATENATE($F1298," ",$G1298),AllocFactorMatrix,(I$4+1),FALSE)*$E1302</f>
        <v>0</v>
      </c>
      <c r="J1298" s="22">
        <f>VLOOKUP(CONCATENATE($F1298," ",$G1298),AllocFactorMatrix,(J$4+1),FALSE)*$E1302</f>
        <v>0</v>
      </c>
      <c r="K1298" s="22">
        <f>VLOOKUP(CONCATENATE($F1298," ",$G1298),AllocFactorMatrix,(K$4+1),FALSE)*$E1302</f>
        <v>0</v>
      </c>
      <c r="L1298" s="22">
        <f>VLOOKUP(CONCATENATE($F1298," ",$G1298),AllocFactorMatrix,(L$4+1),FALSE)*$E1302</f>
        <v>0</v>
      </c>
      <c r="M1298" s="22">
        <f t="shared" si="645"/>
        <v>0</v>
      </c>
      <c r="N1298" s="22">
        <f>VLOOKUP(CONCATENATE($F1298," ",$G1298),AllocFactorMatrix,(N$4+1),FALSE)*$E1302</f>
        <v>0</v>
      </c>
      <c r="O1298" s="22">
        <f>VLOOKUP(CONCATENATE($F1298," ",$G1298),AllocFactorMatrix,(O$4+1),FALSE)*$E1302</f>
        <v>0</v>
      </c>
      <c r="P1298" s="22">
        <f>VLOOKUP(CONCATENATE($F1298," ",$G1298),AllocFactorMatrix,(P$4+1),FALSE)*$E1302</f>
        <v>0</v>
      </c>
      <c r="Q1298" s="22">
        <f>VLOOKUP(CONCATENATE($F1298," ",$G1298),AllocFactorMatrix,(Q$4+1),FALSE)*$E1302</f>
        <v>0</v>
      </c>
      <c r="R1298" s="22">
        <f t="shared" si="649"/>
        <v>0</v>
      </c>
      <c r="S1298" s="22">
        <f>VLOOKUP(CONCATENATE($F1298," ",$G1298),AllocFactorMatrix,(S$4+1),FALSE)*$E1302</f>
        <v>0</v>
      </c>
      <c r="T1298" s="22">
        <f>VLOOKUP(CONCATENATE($F1298," ",$G1298),AllocFactorMatrix,(T$4+1),FALSE)*$E1302</f>
        <v>0</v>
      </c>
      <c r="U1298" s="22">
        <f>VLOOKUP(CONCATENATE($F1298," ",$G1298),AllocFactorMatrix,(U$4+1),FALSE)*$E1302</f>
        <v>0</v>
      </c>
      <c r="V1298" s="22">
        <f>VLOOKUP(CONCATENATE($F1298," ",$G1298),AllocFactorMatrix,(V$4+1),FALSE)*$E1302</f>
        <v>0</v>
      </c>
      <c r="W1298" s="22">
        <f t="shared" si="650"/>
        <v>0</v>
      </c>
      <c r="X1298" s="22">
        <f>VLOOKUP(CONCATENATE($F1298," ",$G1298),AllocFactorMatrix,(X$4+1),FALSE)*$E1302</f>
        <v>0</v>
      </c>
      <c r="Y1298" s="22">
        <f>VLOOKUP(CONCATENATE($F1298," ",$G1298),AllocFactorMatrix,(Y$4+1),FALSE)*$E1302</f>
        <v>0</v>
      </c>
      <c r="Z1298" s="22">
        <f t="shared" si="646"/>
        <v>0</v>
      </c>
      <c r="AA1298" s="22">
        <f>VLOOKUP(CONCATENATE($F1298," ",$G1298),AllocFactorMatrix,(AA$4+1),FALSE)*$E1302</f>
        <v>0</v>
      </c>
      <c r="AB1298" s="22">
        <f>VLOOKUP(CONCATENATE($F1298," ",$G1298),AllocFactorMatrix,(AB$4+1),FALSE)*$E1302</f>
        <v>0</v>
      </c>
      <c r="AC1298" s="22">
        <f>VLOOKUP(CONCATENATE($F1298," ",$G1298),AllocFactorMatrix,(AC$4+1),FALSE)*$E1302</f>
        <v>0</v>
      </c>
    </row>
    <row r="1299" spans="1:29" hidden="1" outlineLevel="1">
      <c r="A1299" s="63"/>
      <c r="B1299" s="37"/>
      <c r="C1299" s="35"/>
      <c r="D1299" s="35"/>
      <c r="F1299" s="42" t="str">
        <f>F1302</f>
        <v>TRANS_TOTAL</v>
      </c>
      <c r="G1299" s="17" t="str">
        <f>$G$12</f>
        <v>DISTSEC</v>
      </c>
      <c r="H1299" s="21">
        <f t="shared" si="644"/>
        <v>0</v>
      </c>
      <c r="I1299" s="22">
        <f>VLOOKUP(CONCATENATE($F1299," ",$G1299),AllocFactorMatrix,(I$4+1),FALSE)*$E1302</f>
        <v>0</v>
      </c>
      <c r="J1299" s="22">
        <f>VLOOKUP(CONCATENATE($F1299," ",$G1299),AllocFactorMatrix,(J$4+1),FALSE)*$E1302</f>
        <v>0</v>
      </c>
      <c r="K1299" s="22">
        <f>VLOOKUP(CONCATENATE($F1299," ",$G1299),AllocFactorMatrix,(K$4+1),FALSE)*$E1302</f>
        <v>0</v>
      </c>
      <c r="L1299" s="22">
        <f>VLOOKUP(CONCATENATE($F1299," ",$G1299),AllocFactorMatrix,(L$4+1),FALSE)*$E1302</f>
        <v>0</v>
      </c>
      <c r="M1299" s="22">
        <f t="shared" si="645"/>
        <v>0</v>
      </c>
      <c r="N1299" s="22">
        <f>VLOOKUP(CONCATENATE($F1299," ",$G1299),AllocFactorMatrix,(N$4+1),FALSE)*$E1302</f>
        <v>0</v>
      </c>
      <c r="O1299" s="22">
        <f>VLOOKUP(CONCATENATE($F1299," ",$G1299),AllocFactorMatrix,(O$4+1),FALSE)*$E1302</f>
        <v>0</v>
      </c>
      <c r="P1299" s="22">
        <f>VLOOKUP(CONCATENATE($F1299," ",$G1299),AllocFactorMatrix,(P$4+1),FALSE)*$E1302</f>
        <v>0</v>
      </c>
      <c r="Q1299" s="22">
        <f>VLOOKUP(CONCATENATE($F1299," ",$G1299),AllocFactorMatrix,(Q$4+1),FALSE)*$E1302</f>
        <v>0</v>
      </c>
      <c r="R1299" s="22">
        <f t="shared" si="649"/>
        <v>0</v>
      </c>
      <c r="S1299" s="22">
        <f>VLOOKUP(CONCATENATE($F1299," ",$G1299),AllocFactorMatrix,(S$4+1),FALSE)*$E1302</f>
        <v>0</v>
      </c>
      <c r="T1299" s="22">
        <f>VLOOKUP(CONCATENATE($F1299," ",$G1299),AllocFactorMatrix,(T$4+1),FALSE)*$E1302</f>
        <v>0</v>
      </c>
      <c r="U1299" s="22">
        <f>VLOOKUP(CONCATENATE($F1299," ",$G1299),AllocFactorMatrix,(U$4+1),FALSE)*$E1302</f>
        <v>0</v>
      </c>
      <c r="V1299" s="22">
        <f>VLOOKUP(CONCATENATE($F1299," ",$G1299),AllocFactorMatrix,(V$4+1),FALSE)*$E1302</f>
        <v>0</v>
      </c>
      <c r="W1299" s="22">
        <f t="shared" si="650"/>
        <v>0</v>
      </c>
      <c r="X1299" s="22">
        <f>VLOOKUP(CONCATENATE($F1299," ",$G1299),AllocFactorMatrix,(X$4+1),FALSE)*$E1302</f>
        <v>0</v>
      </c>
      <c r="Y1299" s="22">
        <f>VLOOKUP(CONCATENATE($F1299," ",$G1299),AllocFactorMatrix,(Y$4+1),FALSE)*$E1302</f>
        <v>0</v>
      </c>
      <c r="Z1299" s="22">
        <f t="shared" si="646"/>
        <v>0</v>
      </c>
      <c r="AA1299" s="22">
        <f>VLOOKUP(CONCATENATE($F1299," ",$G1299),AllocFactorMatrix,(AA$4+1),FALSE)*$E1302</f>
        <v>0</v>
      </c>
      <c r="AB1299" s="22">
        <f>VLOOKUP(CONCATENATE($F1299," ",$G1299),AllocFactorMatrix,(AB$4+1),FALSE)*$E1302</f>
        <v>0</v>
      </c>
      <c r="AC1299" s="22">
        <f>VLOOKUP(CONCATENATE($F1299," ",$G1299),AllocFactorMatrix,(AC$4+1),FALSE)*$E1302</f>
        <v>0</v>
      </c>
    </row>
    <row r="1300" spans="1:29" hidden="1" outlineLevel="1">
      <c r="A1300" s="63"/>
      <c r="B1300" s="37"/>
      <c r="C1300" s="35"/>
      <c r="D1300" s="35"/>
      <c r="F1300" s="42" t="str">
        <f>F1302</f>
        <v>TRANS_TOTAL</v>
      </c>
      <c r="G1300" s="17" t="str">
        <f>$G$13</f>
        <v>ENERGY</v>
      </c>
      <c r="H1300" s="21">
        <f t="shared" si="644"/>
        <v>0</v>
      </c>
      <c r="I1300" s="22">
        <f>VLOOKUP(CONCATENATE($F1300," ",$G1300),AllocFactorMatrix,(I$4+1),FALSE)*$E1302</f>
        <v>0</v>
      </c>
      <c r="J1300" s="22">
        <f>VLOOKUP(CONCATENATE($F1300," ",$G1300),AllocFactorMatrix,(J$4+1),FALSE)*$E1302</f>
        <v>0</v>
      </c>
      <c r="K1300" s="22">
        <f>VLOOKUP(CONCATENATE($F1300," ",$G1300),AllocFactorMatrix,(K$4+1),FALSE)*$E1302</f>
        <v>0</v>
      </c>
      <c r="L1300" s="22">
        <f>VLOOKUP(CONCATENATE($F1300," ",$G1300),AllocFactorMatrix,(L$4+1),FALSE)*$E1302</f>
        <v>0</v>
      </c>
      <c r="M1300" s="22">
        <f t="shared" si="645"/>
        <v>0</v>
      </c>
      <c r="N1300" s="22">
        <f>VLOOKUP(CONCATENATE($F1300," ",$G1300),AllocFactorMatrix,(N$4+1),FALSE)*$E1302</f>
        <v>0</v>
      </c>
      <c r="O1300" s="22">
        <f>VLOOKUP(CONCATENATE($F1300," ",$G1300),AllocFactorMatrix,(O$4+1),FALSE)*$E1302</f>
        <v>0</v>
      </c>
      <c r="P1300" s="22">
        <f>VLOOKUP(CONCATENATE($F1300," ",$G1300),AllocFactorMatrix,(P$4+1),FALSE)*$E1302</f>
        <v>0</v>
      </c>
      <c r="Q1300" s="22">
        <f>VLOOKUP(CONCATENATE($F1300," ",$G1300),AllocFactorMatrix,(Q$4+1),FALSE)*$E1302</f>
        <v>0</v>
      </c>
      <c r="R1300" s="22">
        <f t="shared" si="649"/>
        <v>0</v>
      </c>
      <c r="S1300" s="22">
        <f>VLOOKUP(CONCATENATE($F1300," ",$G1300),AllocFactorMatrix,(S$4+1),FALSE)*$E1302</f>
        <v>0</v>
      </c>
      <c r="T1300" s="22">
        <f>VLOOKUP(CONCATENATE($F1300," ",$G1300),AllocFactorMatrix,(T$4+1),FALSE)*$E1302</f>
        <v>0</v>
      </c>
      <c r="U1300" s="22">
        <f>VLOOKUP(CONCATENATE($F1300," ",$G1300),AllocFactorMatrix,(U$4+1),FALSE)*$E1302</f>
        <v>0</v>
      </c>
      <c r="V1300" s="22">
        <f>VLOOKUP(CONCATENATE($F1300," ",$G1300),AllocFactorMatrix,(V$4+1),FALSE)*$E1302</f>
        <v>0</v>
      </c>
      <c r="W1300" s="22">
        <f t="shared" si="650"/>
        <v>0</v>
      </c>
      <c r="X1300" s="22">
        <f>VLOOKUP(CONCATENATE($F1300," ",$G1300),AllocFactorMatrix,(X$4+1),FALSE)*$E1302</f>
        <v>0</v>
      </c>
      <c r="Y1300" s="22">
        <f>VLOOKUP(CONCATENATE($F1300," ",$G1300),AllocFactorMatrix,(Y$4+1),FALSE)*$E1302</f>
        <v>0</v>
      </c>
      <c r="Z1300" s="22">
        <f t="shared" si="646"/>
        <v>0</v>
      </c>
      <c r="AA1300" s="22">
        <f>VLOOKUP(CONCATENATE($F1300," ",$G1300),AllocFactorMatrix,(AA$4+1),FALSE)*$E1302</f>
        <v>0</v>
      </c>
      <c r="AB1300" s="22">
        <f>VLOOKUP(CONCATENATE($F1300," ",$G1300),AllocFactorMatrix,(AB$4+1),FALSE)*$E1302</f>
        <v>0</v>
      </c>
      <c r="AC1300" s="22">
        <f>VLOOKUP(CONCATENATE($F1300," ",$G1300),AllocFactorMatrix,(AC$4+1),FALSE)*$E1302</f>
        <v>0</v>
      </c>
    </row>
    <row r="1301" spans="1:29" hidden="1" outlineLevel="1">
      <c r="A1301" s="63"/>
      <c r="B1301" s="37"/>
      <c r="C1301" s="35"/>
      <c r="D1301" s="35"/>
      <c r="F1301" s="42" t="str">
        <f>F1302</f>
        <v>TRANS_TOTAL</v>
      </c>
      <c r="G1301" s="17" t="str">
        <f>$G$14</f>
        <v>CUSTOMER</v>
      </c>
      <c r="H1301" s="21">
        <f t="shared" si="644"/>
        <v>0</v>
      </c>
      <c r="I1301" s="22">
        <f>VLOOKUP(CONCATENATE($F1301," ",$G1301),AllocFactorMatrix,(I$4+1),FALSE)*$E1302</f>
        <v>0</v>
      </c>
      <c r="J1301" s="22">
        <f>VLOOKUP(CONCATENATE($F1301," ",$G1301),AllocFactorMatrix,(J$4+1),FALSE)*$E1302</f>
        <v>0</v>
      </c>
      <c r="K1301" s="22">
        <f>VLOOKUP(CONCATENATE($F1301," ",$G1301),AllocFactorMatrix,(K$4+1),FALSE)*$E1302</f>
        <v>0</v>
      </c>
      <c r="L1301" s="22">
        <f>VLOOKUP(CONCATENATE($F1301," ",$G1301),AllocFactorMatrix,(L$4+1),FALSE)*$E1302</f>
        <v>0</v>
      </c>
      <c r="M1301" s="22">
        <f t="shared" si="645"/>
        <v>0</v>
      </c>
      <c r="N1301" s="22">
        <f>VLOOKUP(CONCATENATE($F1301," ",$G1301),AllocFactorMatrix,(N$4+1),FALSE)*$E1302</f>
        <v>0</v>
      </c>
      <c r="O1301" s="22">
        <f>VLOOKUP(CONCATENATE($F1301," ",$G1301),AllocFactorMatrix,(O$4+1),FALSE)*$E1302</f>
        <v>0</v>
      </c>
      <c r="P1301" s="22">
        <f>VLOOKUP(CONCATENATE($F1301," ",$G1301),AllocFactorMatrix,(P$4+1),FALSE)*$E1302</f>
        <v>0</v>
      </c>
      <c r="Q1301" s="22">
        <f>VLOOKUP(CONCATENATE($F1301," ",$G1301),AllocFactorMatrix,(Q$4+1),FALSE)*$E1302</f>
        <v>0</v>
      </c>
      <c r="R1301" s="22">
        <f t="shared" si="649"/>
        <v>0</v>
      </c>
      <c r="S1301" s="22">
        <f>VLOOKUP(CONCATENATE($F1301," ",$G1301),AllocFactorMatrix,(S$4+1),FALSE)*$E1302</f>
        <v>0</v>
      </c>
      <c r="T1301" s="22">
        <f>VLOOKUP(CONCATENATE($F1301," ",$G1301),AllocFactorMatrix,(T$4+1),FALSE)*$E1302</f>
        <v>0</v>
      </c>
      <c r="U1301" s="22">
        <f>VLOOKUP(CONCATENATE($F1301," ",$G1301),AllocFactorMatrix,(U$4+1),FALSE)*$E1302</f>
        <v>0</v>
      </c>
      <c r="V1301" s="22">
        <f>VLOOKUP(CONCATENATE($F1301," ",$G1301),AllocFactorMatrix,(V$4+1),FALSE)*$E1302</f>
        <v>0</v>
      </c>
      <c r="W1301" s="22">
        <f t="shared" si="650"/>
        <v>0</v>
      </c>
      <c r="X1301" s="22">
        <f>VLOOKUP(CONCATENATE($F1301," ",$G1301),AllocFactorMatrix,(X$4+1),FALSE)*$E1302</f>
        <v>0</v>
      </c>
      <c r="Y1301" s="22">
        <f>VLOOKUP(CONCATENATE($F1301," ",$G1301),AllocFactorMatrix,(Y$4+1),FALSE)*$E1302</f>
        <v>0</v>
      </c>
      <c r="Z1301" s="22">
        <f t="shared" si="646"/>
        <v>0</v>
      </c>
      <c r="AA1301" s="22">
        <f>VLOOKUP(CONCATENATE($F1301," ",$G1301),AllocFactorMatrix,(AA$4+1),FALSE)*$E1302</f>
        <v>0</v>
      </c>
      <c r="AB1301" s="22">
        <f>VLOOKUP(CONCATENATE($F1301," ",$G1301),AllocFactorMatrix,(AB$4+1),FALSE)*$E1302</f>
        <v>0</v>
      </c>
      <c r="AC1301" s="22">
        <f>VLOOKUP(CONCATENATE($F1301," ",$G1301),AllocFactorMatrix,(AC$4+1),FALSE)*$E1302</f>
        <v>0</v>
      </c>
    </row>
    <row r="1302" spans="1:29" collapsed="1">
      <c r="A1302" s="63"/>
      <c r="B1302" s="37"/>
      <c r="C1302" s="35"/>
      <c r="D1302" s="35" t="s">
        <v>473</v>
      </c>
      <c r="E1302" s="38">
        <v>383742</v>
      </c>
      <c r="F1302" s="43" t="s">
        <v>191</v>
      </c>
      <c r="G1302" s="17" t="str">
        <f>$G$15</f>
        <v>TOTAL</v>
      </c>
      <c r="H1302" s="21">
        <f t="shared" si="644"/>
        <v>383742.00000000006</v>
      </c>
      <c r="I1302" s="22">
        <f>VLOOKUP(CONCATENATE($F1302," ",$G1302),AllocFactorMatrix,(I$4+1),FALSE)*$E1302</f>
        <v>189039.05152729049</v>
      </c>
      <c r="J1302" s="22">
        <f>VLOOKUP(CONCATENATE($F1302," ",$G1302),AllocFactorMatrix,(J$4+1),FALSE)*$E1302</f>
        <v>47246.988614548471</v>
      </c>
      <c r="K1302" s="22">
        <f>VLOOKUP(CONCATENATE($F1302," ",$G1302),AllocFactorMatrix,(K$4+1),FALSE)*$E1302</f>
        <v>599.09819441493664</v>
      </c>
      <c r="L1302" s="22">
        <f>VLOOKUP(CONCATENATE($F1302," ",$G1302),AllocFactorMatrix,(L$4+1),FALSE)*$E1302</f>
        <v>32.020840771913299</v>
      </c>
      <c r="M1302" s="22">
        <f t="shared" si="645"/>
        <v>47878.107649735321</v>
      </c>
      <c r="N1302" s="22">
        <f>VLOOKUP(CONCATENATE($F1302," ",$G1302),AllocFactorMatrix,(N$4+1),FALSE)*$E1302</f>
        <v>21146.483786053028</v>
      </c>
      <c r="O1302" s="22">
        <f>VLOOKUP(CONCATENATE($F1302," ",$G1302),AllocFactorMatrix,(O$4+1),FALSE)*$E1302</f>
        <v>5797.9790775728861</v>
      </c>
      <c r="P1302" s="22">
        <f>VLOOKUP(CONCATENATE($F1302," ",$G1302),AllocFactorMatrix,(P$4+1),FALSE)*$E1302</f>
        <v>979.41063408821924</v>
      </c>
      <c r="Q1302" s="22">
        <f>VLOOKUP(CONCATENATE($F1302," ",$G1302),AllocFactorMatrix,(Q$4+1),FALSE)*$E1302</f>
        <v>0</v>
      </c>
      <c r="R1302" s="22">
        <f t="shared" si="649"/>
        <v>27923.873497714136</v>
      </c>
      <c r="S1302" s="22">
        <f>VLOOKUP(CONCATENATE($F1302," ",$G1302),AllocFactorMatrix,(S$4+1),FALSE)*$E1302</f>
        <v>909.90829347387489</v>
      </c>
      <c r="T1302" s="22">
        <f>VLOOKUP(CONCATENATE($F1302," ",$G1302),AllocFactorMatrix,(T$4+1),FALSE)*$E1302</f>
        <v>16671.130255797041</v>
      </c>
      <c r="U1302" s="22">
        <f>VLOOKUP(CONCATENATE($F1302," ",$G1302),AllocFactorMatrix,(U$4+1),FALSE)*$E1302</f>
        <v>86492.072485316341</v>
      </c>
      <c r="V1302" s="22">
        <f>VLOOKUP(CONCATENATE($F1302," ",$G1302),AllocFactorMatrix,(V$4+1),FALSE)*$E1302</f>
        <v>7916.1687171427193</v>
      </c>
      <c r="W1302" s="22">
        <f t="shared" si="650"/>
        <v>111989.27975172998</v>
      </c>
      <c r="X1302" s="22">
        <f>VLOOKUP(CONCATENATE($F1302," ",$G1302),AllocFactorMatrix,(X$4+1),FALSE)*$E1302</f>
        <v>5918.2106908272999</v>
      </c>
      <c r="Y1302" s="22">
        <f>VLOOKUP(CONCATENATE($F1302," ",$G1302),AllocFactorMatrix,(Y$4+1),FALSE)*$E1302</f>
        <v>111.78033228642067</v>
      </c>
      <c r="Z1302" s="22">
        <f t="shared" si="646"/>
        <v>6029.991023113721</v>
      </c>
      <c r="AA1302" s="22">
        <f>VLOOKUP(CONCATENATE($F1302," ",$G1302),AllocFactorMatrix,(AA$4+1),FALSE)*$E1302</f>
        <v>86.131332730423267</v>
      </c>
      <c r="AB1302" s="22">
        <f>VLOOKUP(CONCATENATE($F1302," ",$G1302),AllocFactorMatrix,(AB$4+1),FALSE)*$E1302</f>
        <v>642.61060141919427</v>
      </c>
      <c r="AC1302" s="22">
        <f>VLOOKUP(CONCATENATE($F1302," ",$G1302),AllocFactorMatrix,(AC$4+1),FALSE)*$E1302</f>
        <v>152.95461626681245</v>
      </c>
    </row>
    <row r="1303" spans="1:29" hidden="1" outlineLevel="1">
      <c r="F1303" s="42" t="str">
        <f>F1310</f>
        <v>TRAN_LSE</v>
      </c>
      <c r="G1303" s="17" t="str">
        <f>$G$8</f>
        <v>PRODUCTION</v>
      </c>
      <c r="H1303" s="21">
        <f t="shared" si="644"/>
        <v>1588636.0000000005</v>
      </c>
      <c r="I1303" s="22">
        <f>VLOOKUP(CONCATENATE($F1303," ",$G1303),AllocFactorMatrix,(I$4+1),FALSE)*$E1310</f>
        <v>787659.34386127535</v>
      </c>
      <c r="J1303" s="22">
        <f>VLOOKUP(CONCATENATE($F1303," ",$G1303),AllocFactorMatrix,(J$4+1),FALSE)*$E1310</f>
        <v>196968.29545850132</v>
      </c>
      <c r="K1303" s="22">
        <f>VLOOKUP(CONCATENATE($F1303," ",$G1303),AllocFactorMatrix,(K$4+1),FALSE)*$E1310</f>
        <v>2496.3442269363277</v>
      </c>
      <c r="L1303" s="22">
        <f>VLOOKUP(CONCATENATE($F1303," ",$G1303),AllocFactorMatrix,(L$4+1),FALSE)*$E1310</f>
        <v>124.93954716744055</v>
      </c>
      <c r="M1303" s="22">
        <f t="shared" si="645"/>
        <v>199589.57923260509</v>
      </c>
      <c r="N1303" s="22">
        <f>VLOOKUP(CONCATENATE($F1303," ",$G1303),AllocFactorMatrix,(N$4+1),FALSE)*$E1310</f>
        <v>88369.379034111291</v>
      </c>
      <c r="O1303" s="22">
        <f>VLOOKUP(CONCATENATE($F1303," ",$G1303),AllocFactorMatrix,(O$4+1),FALSE)*$E1310</f>
        <v>24220.000255469633</v>
      </c>
      <c r="P1303" s="22">
        <f>VLOOKUP(CONCATENATE($F1303," ",$G1303),AllocFactorMatrix,(P$4+1),FALSE)*$E1310</f>
        <v>3854.1481938711868</v>
      </c>
      <c r="Q1303" s="22">
        <f>VLOOKUP(CONCATENATE($F1303," ",$G1303),AllocFactorMatrix,(Q$4+1),FALSE)*$E1310</f>
        <v>0</v>
      </c>
      <c r="R1303" s="22">
        <f>SUBTOTAL(9,N1303:Q1303)</f>
        <v>116443.5274834521</v>
      </c>
      <c r="S1303" s="22">
        <f>VLOOKUP(CONCATENATE($F1303," ",$G1303),AllocFactorMatrix,(S$4+1),FALSE)*$E1310</f>
        <v>3819.9821927215507</v>
      </c>
      <c r="T1303" s="22">
        <f>VLOOKUP(CONCATENATE($F1303," ",$G1303),AllocFactorMatrix,(T$4+1),FALSE)*$E1310</f>
        <v>69517.159758967697</v>
      </c>
      <c r="U1303" s="22">
        <f>VLOOKUP(CONCATENATE($F1303," ",$G1303),AllocFactorMatrix,(U$4+1),FALSE)*$E1310</f>
        <v>338725.27209015749</v>
      </c>
      <c r="V1303" s="22">
        <f>VLOOKUP(CONCATENATE($F1303," ",$G1303),AllocFactorMatrix,(V$4+1),FALSE)*$E1310</f>
        <v>43160.523833799314</v>
      </c>
      <c r="W1303" s="22">
        <f>SUBTOTAL(9,S1303:V1303)</f>
        <v>455222.93787564605</v>
      </c>
      <c r="X1303" s="22">
        <f>VLOOKUP(CONCATENATE($F1303," ",$G1303),AllocFactorMatrix,(X$4+1),FALSE)*$E1310</f>
        <v>24715.031369549157</v>
      </c>
      <c r="Y1303" s="22">
        <f>VLOOKUP(CONCATENATE($F1303," ",$G1303),AllocFactorMatrix,(Y$4+1),FALSE)*$E1310</f>
        <v>464.58303976071312</v>
      </c>
      <c r="Z1303" s="22">
        <f t="shared" si="646"/>
        <v>25179.61440930987</v>
      </c>
      <c r="AA1303" s="22">
        <f>VLOOKUP(CONCATENATE($F1303," ",$G1303),AllocFactorMatrix,(AA$4+1),FALSE)*$E1310</f>
        <v>359.41914402924459</v>
      </c>
      <c r="AB1303" s="22">
        <f>VLOOKUP(CONCATENATE($F1303," ",$G1303),AllocFactorMatrix,(AB$4+1),FALSE)*$E1310</f>
        <v>3377.5710682684585</v>
      </c>
      <c r="AC1303" s="22">
        <f>VLOOKUP(CONCATENATE($F1303," ",$G1303),AllocFactorMatrix,(AC$4+1),FALSE)*$E1310</f>
        <v>804.00692541410672</v>
      </c>
    </row>
    <row r="1304" spans="1:29" hidden="1" outlineLevel="1">
      <c r="F1304" s="42" t="str">
        <f>F1310</f>
        <v>TRAN_LSE</v>
      </c>
      <c r="G1304" s="17" t="str">
        <f>$G$9</f>
        <v>BULKTRAN</v>
      </c>
      <c r="H1304" s="21">
        <f t="shared" si="644"/>
        <v>0</v>
      </c>
      <c r="I1304" s="22">
        <f>VLOOKUP(CONCATENATE($F1304," ",$G1304),AllocFactorMatrix,(I$4+1),FALSE)*$E1310</f>
        <v>0</v>
      </c>
      <c r="J1304" s="22">
        <f>VLOOKUP(CONCATENATE($F1304," ",$G1304),AllocFactorMatrix,(J$4+1),FALSE)*$E1310</f>
        <v>0</v>
      </c>
      <c r="K1304" s="22">
        <f>VLOOKUP(CONCATENATE($F1304," ",$G1304),AllocFactorMatrix,(K$4+1),FALSE)*$E1310</f>
        <v>0</v>
      </c>
      <c r="L1304" s="22">
        <f>VLOOKUP(CONCATENATE($F1304," ",$G1304),AllocFactorMatrix,(L$4+1),FALSE)*$E1310</f>
        <v>0</v>
      </c>
      <c r="M1304" s="22">
        <f t="shared" si="645"/>
        <v>0</v>
      </c>
      <c r="N1304" s="22">
        <f>VLOOKUP(CONCATENATE($F1304," ",$G1304),AllocFactorMatrix,(N$4+1),FALSE)*$E1310</f>
        <v>0</v>
      </c>
      <c r="O1304" s="22">
        <f>VLOOKUP(CONCATENATE($F1304," ",$G1304),AllocFactorMatrix,(O$4+1),FALSE)*$E1310</f>
        <v>0</v>
      </c>
      <c r="P1304" s="22">
        <f>VLOOKUP(CONCATENATE($F1304," ",$G1304),AllocFactorMatrix,(P$4+1),FALSE)*$E1310</f>
        <v>0</v>
      </c>
      <c r="Q1304" s="22">
        <f>VLOOKUP(CONCATENATE($F1304," ",$G1304),AllocFactorMatrix,(Q$4+1),FALSE)*$E1310</f>
        <v>0</v>
      </c>
      <c r="R1304" s="22">
        <f t="shared" ref="R1304:R1310" si="651">SUBTOTAL(9,N1304:Q1304)</f>
        <v>0</v>
      </c>
      <c r="S1304" s="22">
        <f>VLOOKUP(CONCATENATE($F1304," ",$G1304),AllocFactorMatrix,(S$4+1),FALSE)*$E1310</f>
        <v>0</v>
      </c>
      <c r="T1304" s="22">
        <f>VLOOKUP(CONCATENATE($F1304," ",$G1304),AllocFactorMatrix,(T$4+1),FALSE)*$E1310</f>
        <v>0</v>
      </c>
      <c r="U1304" s="22">
        <f>VLOOKUP(CONCATENATE($F1304," ",$G1304),AllocFactorMatrix,(U$4+1),FALSE)*$E1310</f>
        <v>0</v>
      </c>
      <c r="V1304" s="22">
        <f>VLOOKUP(CONCATENATE($F1304," ",$G1304),AllocFactorMatrix,(V$4+1),FALSE)*$E1310</f>
        <v>0</v>
      </c>
      <c r="W1304" s="22">
        <f t="shared" ref="W1304:W1310" si="652">SUBTOTAL(9,S1304:V1304)</f>
        <v>0</v>
      </c>
      <c r="X1304" s="22">
        <f>VLOOKUP(CONCATENATE($F1304," ",$G1304),AllocFactorMatrix,(X$4+1),FALSE)*$E1310</f>
        <v>0</v>
      </c>
      <c r="Y1304" s="22">
        <f>VLOOKUP(CONCATENATE($F1304," ",$G1304),AllocFactorMatrix,(Y$4+1),FALSE)*$E1310</f>
        <v>0</v>
      </c>
      <c r="Z1304" s="22">
        <f t="shared" si="646"/>
        <v>0</v>
      </c>
      <c r="AA1304" s="22">
        <f>VLOOKUP(CONCATENATE($F1304," ",$G1304),AllocFactorMatrix,(AA$4+1),FALSE)*$E1310</f>
        <v>0</v>
      </c>
      <c r="AB1304" s="22">
        <f>VLOOKUP(CONCATENATE($F1304," ",$G1304),AllocFactorMatrix,(AB$4+1),FALSE)*$E1310</f>
        <v>0</v>
      </c>
      <c r="AC1304" s="22">
        <f>VLOOKUP(CONCATENATE($F1304," ",$G1304),AllocFactorMatrix,(AC$4+1),FALSE)*$E1310</f>
        <v>0</v>
      </c>
    </row>
    <row r="1305" spans="1:29" hidden="1" outlineLevel="1">
      <c r="F1305" s="42" t="str">
        <f>F1310</f>
        <v>TRAN_LSE</v>
      </c>
      <c r="G1305" s="17" t="str">
        <f>$G$10</f>
        <v>SUBTRAN</v>
      </c>
      <c r="H1305" s="21">
        <f t="shared" si="644"/>
        <v>0</v>
      </c>
      <c r="I1305" s="22">
        <f>VLOOKUP(CONCATENATE($F1305," ",$G1305),AllocFactorMatrix,(I$4+1),FALSE)*$E1310</f>
        <v>0</v>
      </c>
      <c r="J1305" s="22">
        <f>VLOOKUP(CONCATENATE($F1305," ",$G1305),AllocFactorMatrix,(J$4+1),FALSE)*$E1310</f>
        <v>0</v>
      </c>
      <c r="K1305" s="22">
        <f>VLOOKUP(CONCATENATE($F1305," ",$G1305),AllocFactorMatrix,(K$4+1),FALSE)*$E1310</f>
        <v>0</v>
      </c>
      <c r="L1305" s="22">
        <f>VLOOKUP(CONCATENATE($F1305," ",$G1305),AllocFactorMatrix,(L$4+1),FALSE)*$E1310</f>
        <v>0</v>
      </c>
      <c r="M1305" s="22">
        <f t="shared" si="645"/>
        <v>0</v>
      </c>
      <c r="N1305" s="22">
        <f>VLOOKUP(CONCATENATE($F1305," ",$G1305),AllocFactorMatrix,(N$4+1),FALSE)*$E1310</f>
        <v>0</v>
      </c>
      <c r="O1305" s="22">
        <f>VLOOKUP(CONCATENATE($F1305," ",$G1305),AllocFactorMatrix,(O$4+1),FALSE)*$E1310</f>
        <v>0</v>
      </c>
      <c r="P1305" s="22">
        <f>VLOOKUP(CONCATENATE($F1305," ",$G1305),AllocFactorMatrix,(P$4+1),FALSE)*$E1310</f>
        <v>0</v>
      </c>
      <c r="Q1305" s="22">
        <f>VLOOKUP(CONCATENATE($F1305," ",$G1305),AllocFactorMatrix,(Q$4+1),FALSE)*$E1310</f>
        <v>0</v>
      </c>
      <c r="R1305" s="22">
        <f t="shared" si="651"/>
        <v>0</v>
      </c>
      <c r="S1305" s="22">
        <f>VLOOKUP(CONCATENATE($F1305," ",$G1305),AllocFactorMatrix,(S$4+1),FALSE)*$E1310</f>
        <v>0</v>
      </c>
      <c r="T1305" s="22">
        <f>VLOOKUP(CONCATENATE($F1305," ",$G1305),AllocFactorMatrix,(T$4+1),FALSE)*$E1310</f>
        <v>0</v>
      </c>
      <c r="U1305" s="22">
        <f>VLOOKUP(CONCATENATE($F1305," ",$G1305),AllocFactorMatrix,(U$4+1),FALSE)*$E1310</f>
        <v>0</v>
      </c>
      <c r="V1305" s="22">
        <f>VLOOKUP(CONCATENATE($F1305," ",$G1305),AllocFactorMatrix,(V$4+1),FALSE)*$E1310</f>
        <v>0</v>
      </c>
      <c r="W1305" s="22">
        <f t="shared" si="652"/>
        <v>0</v>
      </c>
      <c r="X1305" s="22">
        <f>VLOOKUP(CONCATENATE($F1305," ",$G1305),AllocFactorMatrix,(X$4+1),FALSE)*$E1310</f>
        <v>0</v>
      </c>
      <c r="Y1305" s="22">
        <f>VLOOKUP(CONCATENATE($F1305," ",$G1305),AllocFactorMatrix,(Y$4+1),FALSE)*$E1310</f>
        <v>0</v>
      </c>
      <c r="Z1305" s="22">
        <f t="shared" si="646"/>
        <v>0</v>
      </c>
      <c r="AA1305" s="22">
        <f>VLOOKUP(CONCATENATE($F1305," ",$G1305),AllocFactorMatrix,(AA$4+1),FALSE)*$E1310</f>
        <v>0</v>
      </c>
      <c r="AB1305" s="22">
        <f>VLOOKUP(CONCATENATE($F1305," ",$G1305),AllocFactorMatrix,(AB$4+1),FALSE)*$E1310</f>
        <v>0</v>
      </c>
      <c r="AC1305" s="22">
        <f>VLOOKUP(CONCATENATE($F1305," ",$G1305),AllocFactorMatrix,(AC$4+1),FALSE)*$E1310</f>
        <v>0</v>
      </c>
    </row>
    <row r="1306" spans="1:29" hidden="1" outlineLevel="1">
      <c r="F1306" s="42" t="str">
        <f>F1310</f>
        <v>TRAN_LSE</v>
      </c>
      <c r="G1306" s="17" t="str">
        <f>$G$11</f>
        <v>DISTPRI</v>
      </c>
      <c r="H1306" s="21">
        <f t="shared" si="644"/>
        <v>0</v>
      </c>
      <c r="I1306" s="22">
        <f>VLOOKUP(CONCATENATE($F1306," ",$G1306),AllocFactorMatrix,(I$4+1),FALSE)*$E1310</f>
        <v>0</v>
      </c>
      <c r="J1306" s="22">
        <f>VLOOKUP(CONCATENATE($F1306," ",$G1306),AllocFactorMatrix,(J$4+1),FALSE)*$E1310</f>
        <v>0</v>
      </c>
      <c r="K1306" s="22">
        <f>VLOOKUP(CONCATENATE($F1306," ",$G1306),AllocFactorMatrix,(K$4+1),FALSE)*$E1310</f>
        <v>0</v>
      </c>
      <c r="L1306" s="22">
        <f>VLOOKUP(CONCATENATE($F1306," ",$G1306),AllocFactorMatrix,(L$4+1),FALSE)*$E1310</f>
        <v>0</v>
      </c>
      <c r="M1306" s="22">
        <f t="shared" si="645"/>
        <v>0</v>
      </c>
      <c r="N1306" s="22">
        <f>VLOOKUP(CONCATENATE($F1306," ",$G1306),AllocFactorMatrix,(N$4+1),FALSE)*$E1310</f>
        <v>0</v>
      </c>
      <c r="O1306" s="22">
        <f>VLOOKUP(CONCATENATE($F1306," ",$G1306),AllocFactorMatrix,(O$4+1),FALSE)*$E1310</f>
        <v>0</v>
      </c>
      <c r="P1306" s="22">
        <f>VLOOKUP(CONCATENATE($F1306," ",$G1306),AllocFactorMatrix,(P$4+1),FALSE)*$E1310</f>
        <v>0</v>
      </c>
      <c r="Q1306" s="22">
        <f>VLOOKUP(CONCATENATE($F1306," ",$G1306),AllocFactorMatrix,(Q$4+1),FALSE)*$E1310</f>
        <v>0</v>
      </c>
      <c r="R1306" s="22">
        <f t="shared" si="651"/>
        <v>0</v>
      </c>
      <c r="S1306" s="22">
        <f>VLOOKUP(CONCATENATE($F1306," ",$G1306),AllocFactorMatrix,(S$4+1),FALSE)*$E1310</f>
        <v>0</v>
      </c>
      <c r="T1306" s="22">
        <f>VLOOKUP(CONCATENATE($F1306," ",$G1306),AllocFactorMatrix,(T$4+1),FALSE)*$E1310</f>
        <v>0</v>
      </c>
      <c r="U1306" s="22">
        <f>VLOOKUP(CONCATENATE($F1306," ",$G1306),AllocFactorMatrix,(U$4+1),FALSE)*$E1310</f>
        <v>0</v>
      </c>
      <c r="V1306" s="22">
        <f>VLOOKUP(CONCATENATE($F1306," ",$G1306),AllocFactorMatrix,(V$4+1),FALSE)*$E1310</f>
        <v>0</v>
      </c>
      <c r="W1306" s="22">
        <f t="shared" si="652"/>
        <v>0</v>
      </c>
      <c r="X1306" s="22">
        <f>VLOOKUP(CONCATENATE($F1306," ",$G1306),AllocFactorMatrix,(X$4+1),FALSE)*$E1310</f>
        <v>0</v>
      </c>
      <c r="Y1306" s="22">
        <f>VLOOKUP(CONCATENATE($F1306," ",$G1306),AllocFactorMatrix,(Y$4+1),FALSE)*$E1310</f>
        <v>0</v>
      </c>
      <c r="Z1306" s="22">
        <f t="shared" si="646"/>
        <v>0</v>
      </c>
      <c r="AA1306" s="22">
        <f>VLOOKUP(CONCATENATE($F1306," ",$G1306),AllocFactorMatrix,(AA$4+1),FALSE)*$E1310</f>
        <v>0</v>
      </c>
      <c r="AB1306" s="22">
        <f>VLOOKUP(CONCATENATE($F1306," ",$G1306),AllocFactorMatrix,(AB$4+1),FALSE)*$E1310</f>
        <v>0</v>
      </c>
      <c r="AC1306" s="22">
        <f>VLOOKUP(CONCATENATE($F1306," ",$G1306),AllocFactorMatrix,(AC$4+1),FALSE)*$E1310</f>
        <v>0</v>
      </c>
    </row>
    <row r="1307" spans="1:29" hidden="1" outlineLevel="1">
      <c r="F1307" s="42" t="str">
        <f>F1310</f>
        <v>TRAN_LSE</v>
      </c>
      <c r="G1307" s="17" t="str">
        <f>$G$12</f>
        <v>DISTSEC</v>
      </c>
      <c r="H1307" s="21">
        <f t="shared" si="644"/>
        <v>0</v>
      </c>
      <c r="I1307" s="22">
        <f>VLOOKUP(CONCATENATE($F1307," ",$G1307),AllocFactorMatrix,(I$4+1),FALSE)*$E1310</f>
        <v>0</v>
      </c>
      <c r="J1307" s="22">
        <f>VLOOKUP(CONCATENATE($F1307," ",$G1307),AllocFactorMatrix,(J$4+1),FALSE)*$E1310</f>
        <v>0</v>
      </c>
      <c r="K1307" s="22">
        <f>VLOOKUP(CONCATENATE($F1307," ",$G1307),AllocFactorMatrix,(K$4+1),FALSE)*$E1310</f>
        <v>0</v>
      </c>
      <c r="L1307" s="22">
        <f>VLOOKUP(CONCATENATE($F1307," ",$G1307),AllocFactorMatrix,(L$4+1),FALSE)*$E1310</f>
        <v>0</v>
      </c>
      <c r="M1307" s="22">
        <f t="shared" si="645"/>
        <v>0</v>
      </c>
      <c r="N1307" s="22">
        <f>VLOOKUP(CONCATENATE($F1307," ",$G1307),AllocFactorMatrix,(N$4+1),FALSE)*$E1310</f>
        <v>0</v>
      </c>
      <c r="O1307" s="22">
        <f>VLOOKUP(CONCATENATE($F1307," ",$G1307),AllocFactorMatrix,(O$4+1),FALSE)*$E1310</f>
        <v>0</v>
      </c>
      <c r="P1307" s="22">
        <f>VLOOKUP(CONCATENATE($F1307," ",$G1307),AllocFactorMatrix,(P$4+1),FALSE)*$E1310</f>
        <v>0</v>
      </c>
      <c r="Q1307" s="22">
        <f>VLOOKUP(CONCATENATE($F1307," ",$G1307),AllocFactorMatrix,(Q$4+1),FALSE)*$E1310</f>
        <v>0</v>
      </c>
      <c r="R1307" s="22">
        <f t="shared" si="651"/>
        <v>0</v>
      </c>
      <c r="S1307" s="22">
        <f>VLOOKUP(CONCATENATE($F1307," ",$G1307),AllocFactorMatrix,(S$4+1),FALSE)*$E1310</f>
        <v>0</v>
      </c>
      <c r="T1307" s="22">
        <f>VLOOKUP(CONCATENATE($F1307," ",$G1307),AllocFactorMatrix,(T$4+1),FALSE)*$E1310</f>
        <v>0</v>
      </c>
      <c r="U1307" s="22">
        <f>VLOOKUP(CONCATENATE($F1307," ",$G1307),AllocFactorMatrix,(U$4+1),FALSE)*$E1310</f>
        <v>0</v>
      </c>
      <c r="V1307" s="22">
        <f>VLOOKUP(CONCATENATE($F1307," ",$G1307),AllocFactorMatrix,(V$4+1),FALSE)*$E1310</f>
        <v>0</v>
      </c>
      <c r="W1307" s="22">
        <f t="shared" si="652"/>
        <v>0</v>
      </c>
      <c r="X1307" s="22">
        <f>VLOOKUP(CONCATENATE($F1307," ",$G1307),AllocFactorMatrix,(X$4+1),FALSE)*$E1310</f>
        <v>0</v>
      </c>
      <c r="Y1307" s="22">
        <f>VLOOKUP(CONCATENATE($F1307," ",$G1307),AllocFactorMatrix,(Y$4+1),FALSE)*$E1310</f>
        <v>0</v>
      </c>
      <c r="Z1307" s="22">
        <f t="shared" si="646"/>
        <v>0</v>
      </c>
      <c r="AA1307" s="22">
        <f>VLOOKUP(CONCATENATE($F1307," ",$G1307),AllocFactorMatrix,(AA$4+1),FALSE)*$E1310</f>
        <v>0</v>
      </c>
      <c r="AB1307" s="22">
        <f>VLOOKUP(CONCATENATE($F1307," ",$G1307),AllocFactorMatrix,(AB$4+1),FALSE)*$E1310</f>
        <v>0</v>
      </c>
      <c r="AC1307" s="22">
        <f>VLOOKUP(CONCATENATE($F1307," ",$G1307),AllocFactorMatrix,(AC$4+1),FALSE)*$E1310</f>
        <v>0</v>
      </c>
    </row>
    <row r="1308" spans="1:29" hidden="1" outlineLevel="1">
      <c r="F1308" s="42" t="str">
        <f>F1310</f>
        <v>TRAN_LSE</v>
      </c>
      <c r="G1308" s="17" t="str">
        <f>$G$13</f>
        <v>ENERGY</v>
      </c>
      <c r="H1308" s="21">
        <f t="shared" si="644"/>
        <v>0</v>
      </c>
      <c r="I1308" s="22">
        <f>VLOOKUP(CONCATENATE($F1308," ",$G1308),AllocFactorMatrix,(I$4+1),FALSE)*$E1310</f>
        <v>0</v>
      </c>
      <c r="J1308" s="22">
        <f>VLOOKUP(CONCATENATE($F1308," ",$G1308),AllocFactorMatrix,(J$4+1),FALSE)*$E1310</f>
        <v>0</v>
      </c>
      <c r="K1308" s="22">
        <f>VLOOKUP(CONCATENATE($F1308," ",$G1308),AllocFactorMatrix,(K$4+1),FALSE)*$E1310</f>
        <v>0</v>
      </c>
      <c r="L1308" s="22">
        <f>VLOOKUP(CONCATENATE($F1308," ",$G1308),AllocFactorMatrix,(L$4+1),FALSE)*$E1310</f>
        <v>0</v>
      </c>
      <c r="M1308" s="22">
        <f t="shared" si="645"/>
        <v>0</v>
      </c>
      <c r="N1308" s="22">
        <f>VLOOKUP(CONCATENATE($F1308," ",$G1308),AllocFactorMatrix,(N$4+1),FALSE)*$E1310</f>
        <v>0</v>
      </c>
      <c r="O1308" s="22">
        <f>VLOOKUP(CONCATENATE($F1308," ",$G1308),AllocFactorMatrix,(O$4+1),FALSE)*$E1310</f>
        <v>0</v>
      </c>
      <c r="P1308" s="22">
        <f>VLOOKUP(CONCATENATE($F1308," ",$G1308),AllocFactorMatrix,(P$4+1),FALSE)*$E1310</f>
        <v>0</v>
      </c>
      <c r="Q1308" s="22">
        <f>VLOOKUP(CONCATENATE($F1308," ",$G1308),AllocFactorMatrix,(Q$4+1),FALSE)*$E1310</f>
        <v>0</v>
      </c>
      <c r="R1308" s="22">
        <f t="shared" si="651"/>
        <v>0</v>
      </c>
      <c r="S1308" s="22">
        <f>VLOOKUP(CONCATENATE($F1308," ",$G1308),AllocFactorMatrix,(S$4+1),FALSE)*$E1310</f>
        <v>0</v>
      </c>
      <c r="T1308" s="22">
        <f>VLOOKUP(CONCATENATE($F1308," ",$G1308),AllocFactorMatrix,(T$4+1),FALSE)*$E1310</f>
        <v>0</v>
      </c>
      <c r="U1308" s="22">
        <f>VLOOKUP(CONCATENATE($F1308," ",$G1308),AllocFactorMatrix,(U$4+1),FALSE)*$E1310</f>
        <v>0</v>
      </c>
      <c r="V1308" s="22">
        <f>VLOOKUP(CONCATENATE($F1308," ",$G1308),AllocFactorMatrix,(V$4+1),FALSE)*$E1310</f>
        <v>0</v>
      </c>
      <c r="W1308" s="22">
        <f t="shared" si="652"/>
        <v>0</v>
      </c>
      <c r="X1308" s="22">
        <f>VLOOKUP(CONCATENATE($F1308," ",$G1308),AllocFactorMatrix,(X$4+1),FALSE)*$E1310</f>
        <v>0</v>
      </c>
      <c r="Y1308" s="22">
        <f>VLOOKUP(CONCATENATE($F1308," ",$G1308),AllocFactorMatrix,(Y$4+1),FALSE)*$E1310</f>
        <v>0</v>
      </c>
      <c r="Z1308" s="22">
        <f t="shared" si="646"/>
        <v>0</v>
      </c>
      <c r="AA1308" s="22">
        <f>VLOOKUP(CONCATENATE($F1308," ",$G1308),AllocFactorMatrix,(AA$4+1),FALSE)*$E1310</f>
        <v>0</v>
      </c>
      <c r="AB1308" s="22">
        <f>VLOOKUP(CONCATENATE($F1308," ",$G1308),AllocFactorMatrix,(AB$4+1),FALSE)*$E1310</f>
        <v>0</v>
      </c>
      <c r="AC1308" s="22">
        <f>VLOOKUP(CONCATENATE($F1308," ",$G1308),AllocFactorMatrix,(AC$4+1),FALSE)*$E1310</f>
        <v>0</v>
      </c>
    </row>
    <row r="1309" spans="1:29" hidden="1" outlineLevel="1">
      <c r="F1309" s="42" t="str">
        <f>F1310</f>
        <v>TRAN_LSE</v>
      </c>
      <c r="G1309" s="17" t="str">
        <f>$G$14</f>
        <v>CUSTOMER</v>
      </c>
      <c r="H1309" s="21">
        <f t="shared" si="644"/>
        <v>0</v>
      </c>
      <c r="I1309" s="22">
        <f>VLOOKUP(CONCATENATE($F1309," ",$G1309),AllocFactorMatrix,(I$4+1),FALSE)*$E1310</f>
        <v>0</v>
      </c>
      <c r="J1309" s="22">
        <f>VLOOKUP(CONCATENATE($F1309," ",$G1309),AllocFactorMatrix,(J$4+1),FALSE)*$E1310</f>
        <v>0</v>
      </c>
      <c r="K1309" s="22">
        <f>VLOOKUP(CONCATENATE($F1309," ",$G1309),AllocFactorMatrix,(K$4+1),FALSE)*$E1310</f>
        <v>0</v>
      </c>
      <c r="L1309" s="22">
        <f>VLOOKUP(CONCATENATE($F1309," ",$G1309),AllocFactorMatrix,(L$4+1),FALSE)*$E1310</f>
        <v>0</v>
      </c>
      <c r="M1309" s="22">
        <f t="shared" si="645"/>
        <v>0</v>
      </c>
      <c r="N1309" s="22">
        <f>VLOOKUP(CONCATENATE($F1309," ",$G1309),AllocFactorMatrix,(N$4+1),FALSE)*$E1310</f>
        <v>0</v>
      </c>
      <c r="O1309" s="22">
        <f>VLOOKUP(CONCATENATE($F1309," ",$G1309),AllocFactorMatrix,(O$4+1),FALSE)*$E1310</f>
        <v>0</v>
      </c>
      <c r="P1309" s="22">
        <f>VLOOKUP(CONCATENATE($F1309," ",$G1309),AllocFactorMatrix,(P$4+1),FALSE)*$E1310</f>
        <v>0</v>
      </c>
      <c r="Q1309" s="22">
        <f>VLOOKUP(CONCATENATE($F1309," ",$G1309),AllocFactorMatrix,(Q$4+1),FALSE)*$E1310</f>
        <v>0</v>
      </c>
      <c r="R1309" s="22">
        <f t="shared" si="651"/>
        <v>0</v>
      </c>
      <c r="S1309" s="22">
        <f>VLOOKUP(CONCATENATE($F1309," ",$G1309),AllocFactorMatrix,(S$4+1),FALSE)*$E1310</f>
        <v>0</v>
      </c>
      <c r="T1309" s="22">
        <f>VLOOKUP(CONCATENATE($F1309," ",$G1309),AllocFactorMatrix,(T$4+1),FALSE)*$E1310</f>
        <v>0</v>
      </c>
      <c r="U1309" s="22">
        <f>VLOOKUP(CONCATENATE($F1309," ",$G1309),AllocFactorMatrix,(U$4+1),FALSE)*$E1310</f>
        <v>0</v>
      </c>
      <c r="V1309" s="22">
        <f>VLOOKUP(CONCATENATE($F1309," ",$G1309),AllocFactorMatrix,(V$4+1),FALSE)*$E1310</f>
        <v>0</v>
      </c>
      <c r="W1309" s="22">
        <f t="shared" si="652"/>
        <v>0</v>
      </c>
      <c r="X1309" s="22">
        <f>VLOOKUP(CONCATENATE($F1309," ",$G1309),AllocFactorMatrix,(X$4+1),FALSE)*$E1310</f>
        <v>0</v>
      </c>
      <c r="Y1309" s="22">
        <f>VLOOKUP(CONCATENATE($F1309," ",$G1309),AllocFactorMatrix,(Y$4+1),FALSE)*$E1310</f>
        <v>0</v>
      </c>
      <c r="Z1309" s="22">
        <f t="shared" si="646"/>
        <v>0</v>
      </c>
      <c r="AA1309" s="22">
        <f>VLOOKUP(CONCATENATE($F1309," ",$G1309),AllocFactorMatrix,(AA$4+1),FALSE)*$E1310</f>
        <v>0</v>
      </c>
      <c r="AB1309" s="22">
        <f>VLOOKUP(CONCATENATE($F1309," ",$G1309),AllocFactorMatrix,(AB$4+1),FALSE)*$E1310</f>
        <v>0</v>
      </c>
      <c r="AC1309" s="22">
        <f>VLOOKUP(CONCATENATE($F1309," ",$G1309),AllocFactorMatrix,(AC$4+1),FALSE)*$E1310</f>
        <v>0</v>
      </c>
    </row>
    <row r="1310" spans="1:29" collapsed="1">
      <c r="A1310" s="63"/>
      <c r="B1310" s="37"/>
      <c r="C1310" s="35"/>
      <c r="D1310" s="35" t="s">
        <v>474</v>
      </c>
      <c r="E1310" s="38">
        <v>1588636</v>
      </c>
      <c r="F1310" s="43" t="s">
        <v>518</v>
      </c>
      <c r="G1310" s="17" t="str">
        <f>$G$15</f>
        <v>TOTAL</v>
      </c>
      <c r="H1310" s="21">
        <f t="shared" si="644"/>
        <v>1588636.0000000005</v>
      </c>
      <c r="I1310" s="22">
        <f>VLOOKUP(CONCATENATE($F1310," ",$G1310),AllocFactorMatrix,(I$4+1),FALSE)*$E1310</f>
        <v>787659.34386127535</v>
      </c>
      <c r="J1310" s="22">
        <f>VLOOKUP(CONCATENATE($F1310," ",$G1310),AllocFactorMatrix,(J$4+1),FALSE)*$E1310</f>
        <v>196968.29545850132</v>
      </c>
      <c r="K1310" s="22">
        <f>VLOOKUP(CONCATENATE($F1310," ",$G1310),AllocFactorMatrix,(K$4+1),FALSE)*$E1310</f>
        <v>2496.3442269363277</v>
      </c>
      <c r="L1310" s="22">
        <f>VLOOKUP(CONCATENATE($F1310," ",$G1310),AllocFactorMatrix,(L$4+1),FALSE)*$E1310</f>
        <v>124.93954716744055</v>
      </c>
      <c r="M1310" s="22">
        <f t="shared" si="645"/>
        <v>199589.57923260509</v>
      </c>
      <c r="N1310" s="22">
        <f>VLOOKUP(CONCATENATE($F1310," ",$G1310),AllocFactorMatrix,(N$4+1),FALSE)*$E1310</f>
        <v>88369.379034111291</v>
      </c>
      <c r="O1310" s="22">
        <f>VLOOKUP(CONCATENATE($F1310," ",$G1310),AllocFactorMatrix,(O$4+1),FALSE)*$E1310</f>
        <v>24220.000255469633</v>
      </c>
      <c r="P1310" s="22">
        <f>VLOOKUP(CONCATENATE($F1310," ",$G1310),AllocFactorMatrix,(P$4+1),FALSE)*$E1310</f>
        <v>3854.1481938711868</v>
      </c>
      <c r="Q1310" s="22">
        <f>VLOOKUP(CONCATENATE($F1310," ",$G1310),AllocFactorMatrix,(Q$4+1),FALSE)*$E1310</f>
        <v>0</v>
      </c>
      <c r="R1310" s="22">
        <f t="shared" si="651"/>
        <v>116443.5274834521</v>
      </c>
      <c r="S1310" s="22">
        <f>VLOOKUP(CONCATENATE($F1310," ",$G1310),AllocFactorMatrix,(S$4+1),FALSE)*$E1310</f>
        <v>3819.9821927215507</v>
      </c>
      <c r="T1310" s="22">
        <f>VLOOKUP(CONCATENATE($F1310," ",$G1310),AllocFactorMatrix,(T$4+1),FALSE)*$E1310</f>
        <v>69517.159758967697</v>
      </c>
      <c r="U1310" s="22">
        <f>VLOOKUP(CONCATENATE($F1310," ",$G1310),AllocFactorMatrix,(U$4+1),FALSE)*$E1310</f>
        <v>338725.27209015749</v>
      </c>
      <c r="V1310" s="22">
        <f>VLOOKUP(CONCATENATE($F1310," ",$G1310),AllocFactorMatrix,(V$4+1),FALSE)*$E1310</f>
        <v>43160.523833799314</v>
      </c>
      <c r="W1310" s="22">
        <f t="shared" si="652"/>
        <v>455222.93787564605</v>
      </c>
      <c r="X1310" s="22">
        <f>VLOOKUP(CONCATENATE($F1310," ",$G1310),AllocFactorMatrix,(X$4+1),FALSE)*$E1310</f>
        <v>24715.031369549157</v>
      </c>
      <c r="Y1310" s="22">
        <f>VLOOKUP(CONCATENATE($F1310," ",$G1310),AllocFactorMatrix,(Y$4+1),FALSE)*$E1310</f>
        <v>464.58303976071312</v>
      </c>
      <c r="Z1310" s="22">
        <f t="shared" si="646"/>
        <v>25179.61440930987</v>
      </c>
      <c r="AA1310" s="22">
        <f>VLOOKUP(CONCATENATE($F1310," ",$G1310),AllocFactorMatrix,(AA$4+1),FALSE)*$E1310</f>
        <v>359.41914402924459</v>
      </c>
      <c r="AB1310" s="22">
        <f>VLOOKUP(CONCATENATE($F1310," ",$G1310),AllocFactorMatrix,(AB$4+1),FALSE)*$E1310</f>
        <v>3377.5710682684585</v>
      </c>
      <c r="AC1310" s="22">
        <f>VLOOKUP(CONCATENATE($F1310," ",$G1310),AllocFactorMatrix,(AC$4+1),FALSE)*$E1310</f>
        <v>804.00692541410672</v>
      </c>
    </row>
    <row r="1311" spans="1:29" hidden="1" outlineLevel="1">
      <c r="A1311" s="63"/>
      <c r="B1311" s="37"/>
      <c r="C1311" s="35"/>
      <c r="D1311" s="35"/>
      <c r="F1311" s="42" t="str">
        <f>F1318</f>
        <v>TRANS_TOTAL</v>
      </c>
      <c r="G1311" s="17" t="str">
        <f>$G$8</f>
        <v>PRODUCTION</v>
      </c>
      <c r="H1311" s="21">
        <f t="shared" si="644"/>
        <v>0</v>
      </c>
      <c r="I1311" s="22">
        <f>VLOOKUP(CONCATENATE($F1311," ",$G1311),AllocFactorMatrix,(I$4+1),FALSE)*$E1318</f>
        <v>0</v>
      </c>
      <c r="J1311" s="22">
        <f>VLOOKUP(CONCATENATE($F1311," ",$G1311),AllocFactorMatrix,(J$4+1),FALSE)*$E1318</f>
        <v>0</v>
      </c>
      <c r="K1311" s="22">
        <f>VLOOKUP(CONCATENATE($F1311," ",$G1311),AllocFactorMatrix,(K$4+1),FALSE)*$E1318</f>
        <v>0</v>
      </c>
      <c r="L1311" s="22">
        <f>VLOOKUP(CONCATENATE($F1311," ",$G1311),AllocFactorMatrix,(L$4+1),FALSE)*$E1318</f>
        <v>0</v>
      </c>
      <c r="M1311" s="22">
        <f t="shared" si="645"/>
        <v>0</v>
      </c>
      <c r="N1311" s="22">
        <f>VLOOKUP(CONCATENATE($F1311," ",$G1311),AllocFactorMatrix,(N$4+1),FALSE)*$E1318</f>
        <v>0</v>
      </c>
      <c r="O1311" s="22">
        <f>VLOOKUP(CONCATENATE($F1311," ",$G1311),AllocFactorMatrix,(O$4+1),FALSE)*$E1318</f>
        <v>0</v>
      </c>
      <c r="P1311" s="22">
        <f>VLOOKUP(CONCATENATE($F1311," ",$G1311),AllocFactorMatrix,(P$4+1),FALSE)*$E1318</f>
        <v>0</v>
      </c>
      <c r="Q1311" s="22">
        <f>VLOOKUP(CONCATENATE($F1311," ",$G1311),AllocFactorMatrix,(Q$4+1),FALSE)*$E1318</f>
        <v>0</v>
      </c>
      <c r="R1311" s="22">
        <f>SUBTOTAL(9,N1311:Q1311)</f>
        <v>0</v>
      </c>
      <c r="S1311" s="22">
        <f>VLOOKUP(CONCATENATE($F1311," ",$G1311),AllocFactorMatrix,(S$4+1),FALSE)*$E1318</f>
        <v>0</v>
      </c>
      <c r="T1311" s="22">
        <f>VLOOKUP(CONCATENATE($F1311," ",$G1311),AllocFactorMatrix,(T$4+1),FALSE)*$E1318</f>
        <v>0</v>
      </c>
      <c r="U1311" s="22">
        <f>VLOOKUP(CONCATENATE($F1311," ",$G1311),AllocFactorMatrix,(U$4+1),FALSE)*$E1318</f>
        <v>0</v>
      </c>
      <c r="V1311" s="22">
        <f>VLOOKUP(CONCATENATE($F1311," ",$G1311),AllocFactorMatrix,(V$4+1),FALSE)*$E1318</f>
        <v>0</v>
      </c>
      <c r="W1311" s="22">
        <f>SUBTOTAL(9,S1311:V1311)</f>
        <v>0</v>
      </c>
      <c r="X1311" s="22">
        <f>VLOOKUP(CONCATENATE($F1311," ",$G1311),AllocFactorMatrix,(X$4+1),FALSE)*$E1318</f>
        <v>0</v>
      </c>
      <c r="Y1311" s="22">
        <f>VLOOKUP(CONCATENATE($F1311," ",$G1311),AllocFactorMatrix,(Y$4+1),FALSE)*$E1318</f>
        <v>0</v>
      </c>
      <c r="Z1311" s="22">
        <f t="shared" si="646"/>
        <v>0</v>
      </c>
      <c r="AA1311" s="22">
        <f>VLOOKUP(CONCATENATE($F1311," ",$G1311),AllocFactorMatrix,(AA$4+1),FALSE)*$E1318</f>
        <v>0</v>
      </c>
      <c r="AB1311" s="22">
        <f>VLOOKUP(CONCATENATE($F1311," ",$G1311),AllocFactorMatrix,(AB$4+1),FALSE)*$E1318</f>
        <v>0</v>
      </c>
      <c r="AC1311" s="22">
        <f>VLOOKUP(CONCATENATE($F1311," ",$G1311),AllocFactorMatrix,(AC$4+1),FALSE)*$E1318</f>
        <v>0</v>
      </c>
    </row>
    <row r="1312" spans="1:29" hidden="1" outlineLevel="1">
      <c r="A1312" s="63"/>
      <c r="B1312" s="37"/>
      <c r="C1312" s="35"/>
      <c r="D1312" s="35"/>
      <c r="F1312" s="42" t="str">
        <f>F1318</f>
        <v>TRANS_TOTAL</v>
      </c>
      <c r="G1312" s="17" t="str">
        <f>$G$9</f>
        <v>BULKTRAN</v>
      </c>
      <c r="H1312" s="21">
        <f t="shared" si="644"/>
        <v>231694.32060000001</v>
      </c>
      <c r="I1312" s="22">
        <f>VLOOKUP(CONCATENATE($F1312," ",$G1312),AllocFactorMatrix,(I$4+1),FALSE)*$E1318</f>
        <v>114876.02983954787</v>
      </c>
      <c r="J1312" s="22">
        <f>VLOOKUP(CONCATENATE($F1312," ",$G1312),AllocFactorMatrix,(J$4+1),FALSE)*$E1318</f>
        <v>28726.80424968182</v>
      </c>
      <c r="K1312" s="22">
        <f>VLOOKUP(CONCATENATE($F1312," ",$G1312),AllocFactorMatrix,(K$4+1),FALSE)*$E1318</f>
        <v>364.07885736175217</v>
      </c>
      <c r="L1312" s="22">
        <f>VLOOKUP(CONCATENATE($F1312," ",$G1312),AllocFactorMatrix,(L$4+1),FALSE)*$E1318</f>
        <v>18.221784912989374</v>
      </c>
      <c r="M1312" s="22">
        <f t="shared" si="645"/>
        <v>29109.104891956562</v>
      </c>
      <c r="N1312" s="22">
        <f>VLOOKUP(CONCATENATE($F1312," ",$G1312),AllocFactorMatrix,(N$4+1),FALSE)*$E1318</f>
        <v>12888.215574336915</v>
      </c>
      <c r="O1312" s="22">
        <f>VLOOKUP(CONCATENATE($F1312," ",$G1312),AllocFactorMatrix,(O$4+1),FALSE)*$E1318</f>
        <v>3532.3614120055586</v>
      </c>
      <c r="P1312" s="22">
        <f>VLOOKUP(CONCATENATE($F1312," ",$G1312),AllocFactorMatrix,(P$4+1),FALSE)*$E1318</f>
        <v>562.10752322791484</v>
      </c>
      <c r="Q1312" s="22">
        <f>VLOOKUP(CONCATENATE($F1312," ",$G1312),AllocFactorMatrix,(Q$4+1),FALSE)*$E1318</f>
        <v>0</v>
      </c>
      <c r="R1312" s="22">
        <f t="shared" ref="R1312:R1318" si="653">SUBTOTAL(9,N1312:Q1312)</f>
        <v>16982.684509570387</v>
      </c>
      <c r="S1312" s="22">
        <f>VLOOKUP(CONCATENATE($F1312," ",$G1312),AllocFactorMatrix,(S$4+1),FALSE)*$E1318</f>
        <v>557.1245891738057</v>
      </c>
      <c r="T1312" s="22">
        <f>VLOOKUP(CONCATENATE($F1312," ",$G1312),AllocFactorMatrix,(T$4+1),FALSE)*$E1318</f>
        <v>10138.717176493345</v>
      </c>
      <c r="U1312" s="22">
        <f>VLOOKUP(CONCATENATE($F1312," ",$G1312),AllocFactorMatrix,(U$4+1),FALSE)*$E1318</f>
        <v>49401.324020719141</v>
      </c>
      <c r="V1312" s="22">
        <f>VLOOKUP(CONCATENATE($F1312," ",$G1312),AllocFactorMatrix,(V$4+1),FALSE)*$E1318</f>
        <v>6294.738534448571</v>
      </c>
      <c r="W1312" s="22">
        <f t="shared" ref="W1312:W1318" si="654">SUBTOTAL(9,S1312:V1312)</f>
        <v>66391.904320834859</v>
      </c>
      <c r="X1312" s="22">
        <f>VLOOKUP(CONCATENATE($F1312," ",$G1312),AllocFactorMatrix,(X$4+1),FALSE)*$E1318</f>
        <v>3604.5591323471072</v>
      </c>
      <c r="Y1312" s="22">
        <f>VLOOKUP(CONCATENATE($F1312," ",$G1312),AllocFactorMatrix,(Y$4+1),FALSE)*$E1318</f>
        <v>67.757026631425447</v>
      </c>
      <c r="Z1312" s="22">
        <f t="shared" si="646"/>
        <v>3672.3161589785327</v>
      </c>
      <c r="AA1312" s="22">
        <f>VLOOKUP(CONCATENATE($F1312," ",$G1312),AllocFactorMatrix,(AA$4+1),FALSE)*$E1318</f>
        <v>52.41941790724205</v>
      </c>
      <c r="AB1312" s="22">
        <f>VLOOKUP(CONCATENATE($F1312," ",$G1312),AllocFactorMatrix,(AB$4+1),FALSE)*$E1318</f>
        <v>492.60122138782998</v>
      </c>
      <c r="AC1312" s="22">
        <f>VLOOKUP(CONCATENATE($F1312," ",$G1312),AllocFactorMatrix,(AC$4+1),FALSE)*$E1318</f>
        <v>117.26023981674614</v>
      </c>
    </row>
    <row r="1313" spans="1:29" hidden="1" outlineLevel="1">
      <c r="A1313" s="63"/>
      <c r="B1313" s="37"/>
      <c r="C1313" s="35"/>
      <c r="D1313" s="35"/>
      <c r="F1313" s="42" t="str">
        <f>F1318</f>
        <v>TRANS_TOTAL</v>
      </c>
      <c r="G1313" s="17" t="str">
        <f>$G$10</f>
        <v>SUBTRAN</v>
      </c>
      <c r="H1313" s="21">
        <f t="shared" si="644"/>
        <v>73447.679400000008</v>
      </c>
      <c r="I1313" s="22">
        <f>VLOOKUP(CONCATENATE($F1313," ",$G1313),AllocFactorMatrix,(I$4+1),FALSE)*$E1318</f>
        <v>35443.075864650455</v>
      </c>
      <c r="J1313" s="22">
        <f>VLOOKUP(CONCATENATE($F1313," ",$G1313),AllocFactorMatrix,(J$4+1),FALSE)*$E1318</f>
        <v>8842.8143998810374</v>
      </c>
      <c r="K1313" s="22">
        <f>VLOOKUP(CONCATENATE($F1313," ",$G1313),AllocFactorMatrix,(K$4+1),FALSE)*$E1318</f>
        <v>112.30897936230357</v>
      </c>
      <c r="L1313" s="22">
        <f>VLOOKUP(CONCATENATE($F1313," ",$G1313),AllocFactorMatrix,(L$4+1),FALSE)*$E1318</f>
        <v>7.2403834053681848</v>
      </c>
      <c r="M1313" s="22">
        <f t="shared" si="645"/>
        <v>8962.3637626487089</v>
      </c>
      <c r="N1313" s="22">
        <f>VLOOKUP(CONCATENATE($F1313," ",$G1313),AllocFactorMatrix,(N$4+1),FALSE)*$E1318</f>
        <v>3926.9371987340346</v>
      </c>
      <c r="O1313" s="22">
        <f>VLOOKUP(CONCATENATE($F1313," ",$G1313),AllocFactorMatrix,(O$4+1),FALSE)*$E1318</f>
        <v>1078.0459233623333</v>
      </c>
      <c r="P1313" s="22">
        <f>VLOOKUP(CONCATENATE($F1313," ",$G1313),AllocFactorMatrix,(P$4+1),FALSE)*$E1318</f>
        <v>216.69521326417458</v>
      </c>
      <c r="Q1313" s="22">
        <f>VLOOKUP(CONCATENATE($F1313," ",$G1313),AllocFactorMatrix,(Q$4+1),FALSE)*$E1318</f>
        <v>0</v>
      </c>
      <c r="R1313" s="22">
        <f t="shared" si="653"/>
        <v>5221.6783353605424</v>
      </c>
      <c r="S1313" s="22">
        <f>VLOOKUP(CONCATENATE($F1313," ",$G1313),AllocFactorMatrix,(S$4+1),FALSE)*$E1318</f>
        <v>166.41163174338644</v>
      </c>
      <c r="T1313" s="22">
        <f>VLOOKUP(CONCATENATE($F1313," ",$G1313),AllocFactorMatrix,(T$4+1),FALSE)*$E1318</f>
        <v>3117.7468762150402</v>
      </c>
      <c r="U1313" s="22">
        <f>VLOOKUP(CONCATENATE($F1313," ",$G1313),AllocFactorMatrix,(U$4+1),FALSE)*$E1318</f>
        <v>19374.999608996655</v>
      </c>
      <c r="V1313" s="22">
        <f>VLOOKUP(CONCATENATE($F1313," ",$G1313),AllocFactorMatrix,(V$4+1),FALSE)*$E1318</f>
        <v>0</v>
      </c>
      <c r="W1313" s="22">
        <f t="shared" si="654"/>
        <v>22659.158116955081</v>
      </c>
      <c r="X1313" s="22">
        <f>VLOOKUP(CONCATENATE($F1313," ",$G1313),AllocFactorMatrix,(X$4+1),FALSE)*$E1318</f>
        <v>1101.4533620382454</v>
      </c>
      <c r="Y1313" s="22">
        <f>VLOOKUP(CONCATENATE($F1313," ",$G1313),AllocFactorMatrix,(Y$4+1),FALSE)*$E1318</f>
        <v>21.127886030057986</v>
      </c>
      <c r="Z1313" s="22">
        <f t="shared" si="646"/>
        <v>1122.5812480683032</v>
      </c>
      <c r="AA1313" s="22">
        <f>VLOOKUP(CONCATENATE($F1313," ",$G1313),AllocFactorMatrix,(AA$4+1),FALSE)*$E1318</f>
        <v>16.070054530038252</v>
      </c>
      <c r="AB1313" s="22">
        <f>VLOOKUP(CONCATENATE($F1313," ",$G1313),AllocFactorMatrix,(AB$4+1),FALSE)*$E1318</f>
        <v>18.38658849030633</v>
      </c>
      <c r="AC1313" s="22">
        <f>VLOOKUP(CONCATENATE($F1313," ",$G1313),AllocFactorMatrix,(AC$4+1),FALSE)*$E1318</f>
        <v>4.3654292965844057</v>
      </c>
    </row>
    <row r="1314" spans="1:29" hidden="1" outlineLevel="1">
      <c r="A1314" s="63"/>
      <c r="B1314" s="37"/>
      <c r="C1314" s="35"/>
      <c r="D1314" s="35"/>
      <c r="F1314" s="42" t="str">
        <f>F1318</f>
        <v>TRANS_TOTAL</v>
      </c>
      <c r="G1314" s="17" t="str">
        <f>$G$11</f>
        <v>DISTPRI</v>
      </c>
      <c r="H1314" s="21">
        <f t="shared" si="644"/>
        <v>0</v>
      </c>
      <c r="I1314" s="22">
        <f>VLOOKUP(CONCATENATE($F1314," ",$G1314),AllocFactorMatrix,(I$4+1),FALSE)*$E1318</f>
        <v>0</v>
      </c>
      <c r="J1314" s="22">
        <f>VLOOKUP(CONCATENATE($F1314," ",$G1314),AllocFactorMatrix,(J$4+1),FALSE)*$E1318</f>
        <v>0</v>
      </c>
      <c r="K1314" s="22">
        <f>VLOOKUP(CONCATENATE($F1314," ",$G1314),AllocFactorMatrix,(K$4+1),FALSE)*$E1318</f>
        <v>0</v>
      </c>
      <c r="L1314" s="22">
        <f>VLOOKUP(CONCATENATE($F1314," ",$G1314),AllocFactorMatrix,(L$4+1),FALSE)*$E1318</f>
        <v>0</v>
      </c>
      <c r="M1314" s="22">
        <f t="shared" si="645"/>
        <v>0</v>
      </c>
      <c r="N1314" s="22">
        <f>VLOOKUP(CONCATENATE($F1314," ",$G1314),AllocFactorMatrix,(N$4+1),FALSE)*$E1318</f>
        <v>0</v>
      </c>
      <c r="O1314" s="22">
        <f>VLOOKUP(CONCATENATE($F1314," ",$G1314),AllocFactorMatrix,(O$4+1),FALSE)*$E1318</f>
        <v>0</v>
      </c>
      <c r="P1314" s="22">
        <f>VLOOKUP(CONCATENATE($F1314," ",$G1314),AllocFactorMatrix,(P$4+1),FALSE)*$E1318</f>
        <v>0</v>
      </c>
      <c r="Q1314" s="22">
        <f>VLOOKUP(CONCATENATE($F1314," ",$G1314),AllocFactorMatrix,(Q$4+1),FALSE)*$E1318</f>
        <v>0</v>
      </c>
      <c r="R1314" s="22">
        <f t="shared" si="653"/>
        <v>0</v>
      </c>
      <c r="S1314" s="22">
        <f>VLOOKUP(CONCATENATE($F1314," ",$G1314),AllocFactorMatrix,(S$4+1),FALSE)*$E1318</f>
        <v>0</v>
      </c>
      <c r="T1314" s="22">
        <f>VLOOKUP(CONCATENATE($F1314," ",$G1314),AllocFactorMatrix,(T$4+1),FALSE)*$E1318</f>
        <v>0</v>
      </c>
      <c r="U1314" s="22">
        <f>VLOOKUP(CONCATENATE($F1314," ",$G1314),AllocFactorMatrix,(U$4+1),FALSE)*$E1318</f>
        <v>0</v>
      </c>
      <c r="V1314" s="22">
        <f>VLOOKUP(CONCATENATE($F1314," ",$G1314),AllocFactorMatrix,(V$4+1),FALSE)*$E1318</f>
        <v>0</v>
      </c>
      <c r="W1314" s="22">
        <f t="shared" si="654"/>
        <v>0</v>
      </c>
      <c r="X1314" s="22">
        <f>VLOOKUP(CONCATENATE($F1314," ",$G1314),AllocFactorMatrix,(X$4+1),FALSE)*$E1318</f>
        <v>0</v>
      </c>
      <c r="Y1314" s="22">
        <f>VLOOKUP(CONCATENATE($F1314," ",$G1314),AllocFactorMatrix,(Y$4+1),FALSE)*$E1318</f>
        <v>0</v>
      </c>
      <c r="Z1314" s="22">
        <f t="shared" si="646"/>
        <v>0</v>
      </c>
      <c r="AA1314" s="22">
        <f>VLOOKUP(CONCATENATE($F1314," ",$G1314),AllocFactorMatrix,(AA$4+1),FALSE)*$E1318</f>
        <v>0</v>
      </c>
      <c r="AB1314" s="22">
        <f>VLOOKUP(CONCATENATE($F1314," ",$G1314),AllocFactorMatrix,(AB$4+1),FALSE)*$E1318</f>
        <v>0</v>
      </c>
      <c r="AC1314" s="22">
        <f>VLOOKUP(CONCATENATE($F1314," ",$G1314),AllocFactorMatrix,(AC$4+1),FALSE)*$E1318</f>
        <v>0</v>
      </c>
    </row>
    <row r="1315" spans="1:29" hidden="1" outlineLevel="1">
      <c r="A1315" s="63"/>
      <c r="B1315" s="37"/>
      <c r="C1315" s="35"/>
      <c r="D1315" s="35"/>
      <c r="F1315" s="42" t="str">
        <f>F1318</f>
        <v>TRANS_TOTAL</v>
      </c>
      <c r="G1315" s="17" t="str">
        <f>$G$12</f>
        <v>DISTSEC</v>
      </c>
      <c r="H1315" s="21">
        <f t="shared" si="644"/>
        <v>0</v>
      </c>
      <c r="I1315" s="22">
        <f>VLOOKUP(CONCATENATE($F1315," ",$G1315),AllocFactorMatrix,(I$4+1),FALSE)*$E1318</f>
        <v>0</v>
      </c>
      <c r="J1315" s="22">
        <f>VLOOKUP(CONCATENATE($F1315," ",$G1315),AllocFactorMatrix,(J$4+1),FALSE)*$E1318</f>
        <v>0</v>
      </c>
      <c r="K1315" s="22">
        <f>VLOOKUP(CONCATENATE($F1315," ",$G1315),AllocFactorMatrix,(K$4+1),FALSE)*$E1318</f>
        <v>0</v>
      </c>
      <c r="L1315" s="22">
        <f>VLOOKUP(CONCATENATE($F1315," ",$G1315),AllocFactorMatrix,(L$4+1),FALSE)*$E1318</f>
        <v>0</v>
      </c>
      <c r="M1315" s="22">
        <f t="shared" si="645"/>
        <v>0</v>
      </c>
      <c r="N1315" s="22">
        <f>VLOOKUP(CONCATENATE($F1315," ",$G1315),AllocFactorMatrix,(N$4+1),FALSE)*$E1318</f>
        <v>0</v>
      </c>
      <c r="O1315" s="22">
        <f>VLOOKUP(CONCATENATE($F1315," ",$G1315),AllocFactorMatrix,(O$4+1),FALSE)*$E1318</f>
        <v>0</v>
      </c>
      <c r="P1315" s="22">
        <f>VLOOKUP(CONCATENATE($F1315," ",$G1315),AllocFactorMatrix,(P$4+1),FALSE)*$E1318</f>
        <v>0</v>
      </c>
      <c r="Q1315" s="22">
        <f>VLOOKUP(CONCATENATE($F1315," ",$G1315),AllocFactorMatrix,(Q$4+1),FALSE)*$E1318</f>
        <v>0</v>
      </c>
      <c r="R1315" s="22">
        <f t="shared" si="653"/>
        <v>0</v>
      </c>
      <c r="S1315" s="22">
        <f>VLOOKUP(CONCATENATE($F1315," ",$G1315),AllocFactorMatrix,(S$4+1),FALSE)*$E1318</f>
        <v>0</v>
      </c>
      <c r="T1315" s="22">
        <f>VLOOKUP(CONCATENATE($F1315," ",$G1315),AllocFactorMatrix,(T$4+1),FALSE)*$E1318</f>
        <v>0</v>
      </c>
      <c r="U1315" s="22">
        <f>VLOOKUP(CONCATENATE($F1315," ",$G1315),AllocFactorMatrix,(U$4+1),FALSE)*$E1318</f>
        <v>0</v>
      </c>
      <c r="V1315" s="22">
        <f>VLOOKUP(CONCATENATE($F1315," ",$G1315),AllocFactorMatrix,(V$4+1),FALSE)*$E1318</f>
        <v>0</v>
      </c>
      <c r="W1315" s="22">
        <f t="shared" si="654"/>
        <v>0</v>
      </c>
      <c r="X1315" s="22">
        <f>VLOOKUP(CONCATENATE($F1315," ",$G1315),AllocFactorMatrix,(X$4+1),FALSE)*$E1318</f>
        <v>0</v>
      </c>
      <c r="Y1315" s="22">
        <f>VLOOKUP(CONCATENATE($F1315," ",$G1315),AllocFactorMatrix,(Y$4+1),FALSE)*$E1318</f>
        <v>0</v>
      </c>
      <c r="Z1315" s="22">
        <f t="shared" si="646"/>
        <v>0</v>
      </c>
      <c r="AA1315" s="22">
        <f>VLOOKUP(CONCATENATE($F1315," ",$G1315),AllocFactorMatrix,(AA$4+1),FALSE)*$E1318</f>
        <v>0</v>
      </c>
      <c r="AB1315" s="22">
        <f>VLOOKUP(CONCATENATE($F1315," ",$G1315),AllocFactorMatrix,(AB$4+1),FALSE)*$E1318</f>
        <v>0</v>
      </c>
      <c r="AC1315" s="22">
        <f>VLOOKUP(CONCATENATE($F1315," ",$G1315),AllocFactorMatrix,(AC$4+1),FALSE)*$E1318</f>
        <v>0</v>
      </c>
    </row>
    <row r="1316" spans="1:29" hidden="1" outlineLevel="1">
      <c r="A1316" s="63"/>
      <c r="B1316" s="37"/>
      <c r="C1316" s="35"/>
      <c r="D1316" s="35"/>
      <c r="F1316" s="42" t="str">
        <f>F1318</f>
        <v>TRANS_TOTAL</v>
      </c>
      <c r="G1316" s="17" t="str">
        <f>$G$13</f>
        <v>ENERGY</v>
      </c>
      <c r="H1316" s="21">
        <f t="shared" si="644"/>
        <v>0</v>
      </c>
      <c r="I1316" s="22">
        <f>VLOOKUP(CONCATENATE($F1316," ",$G1316),AllocFactorMatrix,(I$4+1),FALSE)*$E1318</f>
        <v>0</v>
      </c>
      <c r="J1316" s="22">
        <f>VLOOKUP(CONCATENATE($F1316," ",$G1316),AllocFactorMatrix,(J$4+1),FALSE)*$E1318</f>
        <v>0</v>
      </c>
      <c r="K1316" s="22">
        <f>VLOOKUP(CONCATENATE($F1316," ",$G1316),AllocFactorMatrix,(K$4+1),FALSE)*$E1318</f>
        <v>0</v>
      </c>
      <c r="L1316" s="22">
        <f>VLOOKUP(CONCATENATE($F1316," ",$G1316),AllocFactorMatrix,(L$4+1),FALSE)*$E1318</f>
        <v>0</v>
      </c>
      <c r="M1316" s="22">
        <f t="shared" si="645"/>
        <v>0</v>
      </c>
      <c r="N1316" s="22">
        <f>VLOOKUP(CONCATENATE($F1316," ",$G1316),AllocFactorMatrix,(N$4+1),FALSE)*$E1318</f>
        <v>0</v>
      </c>
      <c r="O1316" s="22">
        <f>VLOOKUP(CONCATENATE($F1316," ",$G1316),AllocFactorMatrix,(O$4+1),FALSE)*$E1318</f>
        <v>0</v>
      </c>
      <c r="P1316" s="22">
        <f>VLOOKUP(CONCATENATE($F1316," ",$G1316),AllocFactorMatrix,(P$4+1),FALSE)*$E1318</f>
        <v>0</v>
      </c>
      <c r="Q1316" s="22">
        <f>VLOOKUP(CONCATENATE($F1316," ",$G1316),AllocFactorMatrix,(Q$4+1),FALSE)*$E1318</f>
        <v>0</v>
      </c>
      <c r="R1316" s="22">
        <f t="shared" si="653"/>
        <v>0</v>
      </c>
      <c r="S1316" s="22">
        <f>VLOOKUP(CONCATENATE($F1316," ",$G1316),AllocFactorMatrix,(S$4+1),FALSE)*$E1318</f>
        <v>0</v>
      </c>
      <c r="T1316" s="22">
        <f>VLOOKUP(CONCATENATE($F1316," ",$G1316),AllocFactorMatrix,(T$4+1),FALSE)*$E1318</f>
        <v>0</v>
      </c>
      <c r="U1316" s="22">
        <f>VLOOKUP(CONCATENATE($F1316," ",$G1316),AllocFactorMatrix,(U$4+1),FALSE)*$E1318</f>
        <v>0</v>
      </c>
      <c r="V1316" s="22">
        <f>VLOOKUP(CONCATENATE($F1316," ",$G1316),AllocFactorMatrix,(V$4+1),FALSE)*$E1318</f>
        <v>0</v>
      </c>
      <c r="W1316" s="22">
        <f t="shared" si="654"/>
        <v>0</v>
      </c>
      <c r="X1316" s="22">
        <f>VLOOKUP(CONCATENATE($F1316," ",$G1316),AllocFactorMatrix,(X$4+1),FALSE)*$E1318</f>
        <v>0</v>
      </c>
      <c r="Y1316" s="22">
        <f>VLOOKUP(CONCATENATE($F1316," ",$G1316),AllocFactorMatrix,(Y$4+1),FALSE)*$E1318</f>
        <v>0</v>
      </c>
      <c r="Z1316" s="22">
        <f t="shared" si="646"/>
        <v>0</v>
      </c>
      <c r="AA1316" s="22">
        <f>VLOOKUP(CONCATENATE($F1316," ",$G1316),AllocFactorMatrix,(AA$4+1),FALSE)*$E1318</f>
        <v>0</v>
      </c>
      <c r="AB1316" s="22">
        <f>VLOOKUP(CONCATENATE($F1316," ",$G1316),AllocFactorMatrix,(AB$4+1),FALSE)*$E1318</f>
        <v>0</v>
      </c>
      <c r="AC1316" s="22">
        <f>VLOOKUP(CONCATENATE($F1316," ",$G1316),AllocFactorMatrix,(AC$4+1),FALSE)*$E1318</f>
        <v>0</v>
      </c>
    </row>
    <row r="1317" spans="1:29" hidden="1" outlineLevel="1">
      <c r="A1317" s="63"/>
      <c r="B1317" s="37"/>
      <c r="C1317" s="35"/>
      <c r="D1317" s="35"/>
      <c r="F1317" s="42" t="str">
        <f>F1318</f>
        <v>TRANS_TOTAL</v>
      </c>
      <c r="G1317" s="17" t="str">
        <f>$G$14</f>
        <v>CUSTOMER</v>
      </c>
      <c r="H1317" s="21">
        <f t="shared" si="644"/>
        <v>0</v>
      </c>
      <c r="I1317" s="22">
        <f>VLOOKUP(CONCATENATE($F1317," ",$G1317),AllocFactorMatrix,(I$4+1),FALSE)*$E1318</f>
        <v>0</v>
      </c>
      <c r="J1317" s="22">
        <f>VLOOKUP(CONCATENATE($F1317," ",$G1317),AllocFactorMatrix,(J$4+1),FALSE)*$E1318</f>
        <v>0</v>
      </c>
      <c r="K1317" s="22">
        <f>VLOOKUP(CONCATENATE($F1317," ",$G1317),AllocFactorMatrix,(K$4+1),FALSE)*$E1318</f>
        <v>0</v>
      </c>
      <c r="L1317" s="22">
        <f>VLOOKUP(CONCATENATE($F1317," ",$G1317),AllocFactorMatrix,(L$4+1),FALSE)*$E1318</f>
        <v>0</v>
      </c>
      <c r="M1317" s="22">
        <f t="shared" si="645"/>
        <v>0</v>
      </c>
      <c r="N1317" s="22">
        <f>VLOOKUP(CONCATENATE($F1317," ",$G1317),AllocFactorMatrix,(N$4+1),FALSE)*$E1318</f>
        <v>0</v>
      </c>
      <c r="O1317" s="22">
        <f>VLOOKUP(CONCATENATE($F1317," ",$G1317),AllocFactorMatrix,(O$4+1),FALSE)*$E1318</f>
        <v>0</v>
      </c>
      <c r="P1317" s="22">
        <f>VLOOKUP(CONCATENATE($F1317," ",$G1317),AllocFactorMatrix,(P$4+1),FALSE)*$E1318</f>
        <v>0</v>
      </c>
      <c r="Q1317" s="22">
        <f>VLOOKUP(CONCATENATE($F1317," ",$G1317),AllocFactorMatrix,(Q$4+1),FALSE)*$E1318</f>
        <v>0</v>
      </c>
      <c r="R1317" s="22">
        <f t="shared" si="653"/>
        <v>0</v>
      </c>
      <c r="S1317" s="22">
        <f>VLOOKUP(CONCATENATE($F1317," ",$G1317),AllocFactorMatrix,(S$4+1),FALSE)*$E1318</f>
        <v>0</v>
      </c>
      <c r="T1317" s="22">
        <f>VLOOKUP(CONCATENATE($F1317," ",$G1317),AllocFactorMatrix,(T$4+1),FALSE)*$E1318</f>
        <v>0</v>
      </c>
      <c r="U1317" s="22">
        <f>VLOOKUP(CONCATENATE($F1317," ",$G1317),AllocFactorMatrix,(U$4+1),FALSE)*$E1318</f>
        <v>0</v>
      </c>
      <c r="V1317" s="22">
        <f>VLOOKUP(CONCATENATE($F1317," ",$G1317),AllocFactorMatrix,(V$4+1),FALSE)*$E1318</f>
        <v>0</v>
      </c>
      <c r="W1317" s="22">
        <f t="shared" si="654"/>
        <v>0</v>
      </c>
      <c r="X1317" s="22">
        <f>VLOOKUP(CONCATENATE($F1317," ",$G1317),AllocFactorMatrix,(X$4+1),FALSE)*$E1318</f>
        <v>0</v>
      </c>
      <c r="Y1317" s="22">
        <f>VLOOKUP(CONCATENATE($F1317," ",$G1317),AllocFactorMatrix,(Y$4+1),FALSE)*$E1318</f>
        <v>0</v>
      </c>
      <c r="Z1317" s="22">
        <f t="shared" si="646"/>
        <v>0</v>
      </c>
      <c r="AA1317" s="22">
        <f>VLOOKUP(CONCATENATE($F1317," ",$G1317),AllocFactorMatrix,(AA$4+1),FALSE)*$E1318</f>
        <v>0</v>
      </c>
      <c r="AB1317" s="22">
        <f>VLOOKUP(CONCATENATE($F1317," ",$G1317),AllocFactorMatrix,(AB$4+1),FALSE)*$E1318</f>
        <v>0</v>
      </c>
      <c r="AC1317" s="22">
        <f>VLOOKUP(CONCATENATE($F1317," ",$G1317),AllocFactorMatrix,(AC$4+1),FALSE)*$E1318</f>
        <v>0</v>
      </c>
    </row>
    <row r="1318" spans="1:29" collapsed="1">
      <c r="A1318" s="63"/>
      <c r="B1318" s="37"/>
      <c r="C1318" s="35"/>
      <c r="D1318" s="35" t="s">
        <v>475</v>
      </c>
      <c r="E1318" s="38">
        <v>305142</v>
      </c>
      <c r="F1318" s="43" t="s">
        <v>191</v>
      </c>
      <c r="G1318" s="17" t="str">
        <f>$G$15</f>
        <v>TOTAL</v>
      </c>
      <c r="H1318" s="21">
        <f t="shared" si="644"/>
        <v>305142.00000000006</v>
      </c>
      <c r="I1318" s="22">
        <f>VLOOKUP(CONCATENATE($F1318," ",$G1318),AllocFactorMatrix,(I$4+1),FALSE)*$E1318</f>
        <v>150319.10570419833</v>
      </c>
      <c r="J1318" s="22">
        <f>VLOOKUP(CONCATENATE($F1318," ",$G1318),AllocFactorMatrix,(J$4+1),FALSE)*$E1318</f>
        <v>37569.618649562857</v>
      </c>
      <c r="K1318" s="22">
        <f>VLOOKUP(CONCATENATE($F1318," ",$G1318),AllocFactorMatrix,(K$4+1),FALSE)*$E1318</f>
        <v>476.38783672405577</v>
      </c>
      <c r="L1318" s="22">
        <f>VLOOKUP(CONCATENATE($F1318," ",$G1318),AllocFactorMatrix,(L$4+1),FALSE)*$E1318</f>
        <v>25.462168318357559</v>
      </c>
      <c r="M1318" s="22">
        <f t="shared" si="645"/>
        <v>38071.468654605269</v>
      </c>
      <c r="N1318" s="22">
        <f>VLOOKUP(CONCATENATE($F1318," ",$G1318),AllocFactorMatrix,(N$4+1),FALSE)*$E1318</f>
        <v>16815.152773070949</v>
      </c>
      <c r="O1318" s="22">
        <f>VLOOKUP(CONCATENATE($F1318," ",$G1318),AllocFactorMatrix,(O$4+1),FALSE)*$E1318</f>
        <v>4610.4073353678923</v>
      </c>
      <c r="P1318" s="22">
        <f>VLOOKUP(CONCATENATE($F1318," ",$G1318),AllocFactorMatrix,(P$4+1),FALSE)*$E1318</f>
        <v>778.80273649208948</v>
      </c>
      <c r="Q1318" s="22">
        <f>VLOOKUP(CONCATENATE($F1318," ",$G1318),AllocFactorMatrix,(Q$4+1),FALSE)*$E1318</f>
        <v>0</v>
      </c>
      <c r="R1318" s="22">
        <f t="shared" si="653"/>
        <v>22204.362844930929</v>
      </c>
      <c r="S1318" s="22">
        <f>VLOOKUP(CONCATENATE($F1318," ",$G1318),AllocFactorMatrix,(S$4+1),FALSE)*$E1318</f>
        <v>723.53622091719205</v>
      </c>
      <c r="T1318" s="22">
        <f>VLOOKUP(CONCATENATE($F1318," ",$G1318),AllocFactorMatrix,(T$4+1),FALSE)*$E1318</f>
        <v>13256.464052708385</v>
      </c>
      <c r="U1318" s="22">
        <f>VLOOKUP(CONCATENATE($F1318," ",$G1318),AllocFactorMatrix,(U$4+1),FALSE)*$E1318</f>
        <v>68776.323629715786</v>
      </c>
      <c r="V1318" s="22">
        <f>VLOOKUP(CONCATENATE($F1318," ",$G1318),AllocFactorMatrix,(V$4+1),FALSE)*$E1318</f>
        <v>6294.738534448571</v>
      </c>
      <c r="W1318" s="22">
        <f t="shared" si="654"/>
        <v>89051.062437789937</v>
      </c>
      <c r="X1318" s="22">
        <f>VLOOKUP(CONCATENATE($F1318," ",$G1318),AllocFactorMatrix,(X$4+1),FALSE)*$E1318</f>
        <v>4706.0124943853525</v>
      </c>
      <c r="Y1318" s="22">
        <f>VLOOKUP(CONCATENATE($F1318," ",$G1318),AllocFactorMatrix,(Y$4+1),FALSE)*$E1318</f>
        <v>88.88491266148344</v>
      </c>
      <c r="Z1318" s="22">
        <f t="shared" si="646"/>
        <v>4794.8974070468357</v>
      </c>
      <c r="AA1318" s="22">
        <f>VLOOKUP(CONCATENATE($F1318," ",$G1318),AllocFactorMatrix,(AA$4+1),FALSE)*$E1318</f>
        <v>68.489472437280298</v>
      </c>
      <c r="AB1318" s="22">
        <f>VLOOKUP(CONCATENATE($F1318," ",$G1318),AllocFactorMatrix,(AB$4+1),FALSE)*$E1318</f>
        <v>510.98780987813632</v>
      </c>
      <c r="AC1318" s="22">
        <f>VLOOKUP(CONCATENATE($F1318," ",$G1318),AllocFactorMatrix,(AC$4+1),FALSE)*$E1318</f>
        <v>121.62566911333055</v>
      </c>
    </row>
    <row r="1319" spans="1:29" hidden="1" outlineLevel="1">
      <c r="F1319" s="42" t="str">
        <f>F1326</f>
        <v>TRANS_TOTAL</v>
      </c>
      <c r="G1319" s="17" t="str">
        <f>$G$8</f>
        <v>PRODUCTION</v>
      </c>
      <c r="H1319" s="21">
        <f t="shared" ref="H1319:H1350" si="655">SUBTOTAL(9,I1319:AC1319)</f>
        <v>0</v>
      </c>
      <c r="I1319" s="22">
        <f>VLOOKUP(CONCATENATE($F1319," ",$G1319),AllocFactorMatrix,(I$4+1),FALSE)*$E1326</f>
        <v>0</v>
      </c>
      <c r="J1319" s="22">
        <f>VLOOKUP(CONCATENATE($F1319," ",$G1319),AllocFactorMatrix,(J$4+1),FALSE)*$E1326</f>
        <v>0</v>
      </c>
      <c r="K1319" s="22">
        <f>VLOOKUP(CONCATENATE($F1319," ",$G1319),AllocFactorMatrix,(K$4+1),FALSE)*$E1326</f>
        <v>0</v>
      </c>
      <c r="L1319" s="22">
        <f>VLOOKUP(CONCATENATE($F1319," ",$G1319),AllocFactorMatrix,(L$4+1),FALSE)*$E1326</f>
        <v>0</v>
      </c>
      <c r="M1319" s="22">
        <f t="shared" ref="M1319:M1350" si="656">SUBTOTAL(9,J1319:L1319)</f>
        <v>0</v>
      </c>
      <c r="N1319" s="22">
        <f>VLOOKUP(CONCATENATE($F1319," ",$G1319),AllocFactorMatrix,(N$4+1),FALSE)*$E1326</f>
        <v>0</v>
      </c>
      <c r="O1319" s="22">
        <f>VLOOKUP(CONCATENATE($F1319," ",$G1319),AllocFactorMatrix,(O$4+1),FALSE)*$E1326</f>
        <v>0</v>
      </c>
      <c r="P1319" s="22">
        <f>VLOOKUP(CONCATENATE($F1319," ",$G1319),AllocFactorMatrix,(P$4+1),FALSE)*$E1326</f>
        <v>0</v>
      </c>
      <c r="Q1319" s="22">
        <f>VLOOKUP(CONCATENATE($F1319," ",$G1319),AllocFactorMatrix,(Q$4+1),FALSE)*$E1326</f>
        <v>0</v>
      </c>
      <c r="R1319" s="22">
        <f>SUBTOTAL(9,N1319:Q1319)</f>
        <v>0</v>
      </c>
      <c r="S1319" s="22">
        <f>VLOOKUP(CONCATENATE($F1319," ",$G1319),AllocFactorMatrix,(S$4+1),FALSE)*$E1326</f>
        <v>0</v>
      </c>
      <c r="T1319" s="22">
        <f>VLOOKUP(CONCATENATE($F1319," ",$G1319),AllocFactorMatrix,(T$4+1),FALSE)*$E1326</f>
        <v>0</v>
      </c>
      <c r="U1319" s="22">
        <f>VLOOKUP(CONCATENATE($F1319," ",$G1319),AllocFactorMatrix,(U$4+1),FALSE)*$E1326</f>
        <v>0</v>
      </c>
      <c r="V1319" s="22">
        <f>VLOOKUP(CONCATENATE($F1319," ",$G1319),AllocFactorMatrix,(V$4+1),FALSE)*$E1326</f>
        <v>0</v>
      </c>
      <c r="W1319" s="22">
        <f>SUBTOTAL(9,S1319:V1319)</f>
        <v>0</v>
      </c>
      <c r="X1319" s="22">
        <f>VLOOKUP(CONCATENATE($F1319," ",$G1319),AllocFactorMatrix,(X$4+1),FALSE)*$E1326</f>
        <v>0</v>
      </c>
      <c r="Y1319" s="22">
        <f>VLOOKUP(CONCATENATE($F1319," ",$G1319),AllocFactorMatrix,(Y$4+1),FALSE)*$E1326</f>
        <v>0</v>
      </c>
      <c r="Z1319" s="22">
        <f t="shared" ref="Z1319:Z1350" si="657">SUBTOTAL(9,X1319:Y1319)</f>
        <v>0</v>
      </c>
      <c r="AA1319" s="22">
        <f>VLOOKUP(CONCATENATE($F1319," ",$G1319),AllocFactorMatrix,(AA$4+1),FALSE)*$E1326</f>
        <v>0</v>
      </c>
      <c r="AB1319" s="22">
        <f>VLOOKUP(CONCATENATE($F1319," ",$G1319),AllocFactorMatrix,(AB$4+1),FALSE)*$E1326</f>
        <v>0</v>
      </c>
      <c r="AC1319" s="22">
        <f>VLOOKUP(CONCATENATE($F1319," ",$G1319),AllocFactorMatrix,(AC$4+1),FALSE)*$E1326</f>
        <v>0</v>
      </c>
    </row>
    <row r="1320" spans="1:29" hidden="1" outlineLevel="1">
      <c r="F1320" s="42" t="str">
        <f>F1326</f>
        <v>TRANS_TOTAL</v>
      </c>
      <c r="G1320" s="17" t="str">
        <f>$G$9</f>
        <v>BULKTRAN</v>
      </c>
      <c r="H1320" s="21">
        <f t="shared" si="655"/>
        <v>17871.644100000001</v>
      </c>
      <c r="I1320" s="22">
        <f>VLOOKUP(CONCATENATE($F1320," ",$G1320),AllocFactorMatrix,(I$4+1),FALSE)*$E1326</f>
        <v>8860.9143098407894</v>
      </c>
      <c r="J1320" s="22">
        <f>VLOOKUP(CONCATENATE($F1320," ",$G1320),AllocFactorMatrix,(J$4+1),FALSE)*$E1326</f>
        <v>2215.8299795661069</v>
      </c>
      <c r="K1320" s="22">
        <f>VLOOKUP(CONCATENATE($F1320," ",$G1320),AllocFactorMatrix,(K$4+1),FALSE)*$E1326</f>
        <v>28.083069737117675</v>
      </c>
      <c r="L1320" s="22">
        <f>VLOOKUP(CONCATENATE($F1320," ",$G1320),AllocFactorMatrix,(L$4+1),FALSE)*$E1326</f>
        <v>1.4055297254951169</v>
      </c>
      <c r="M1320" s="22">
        <f t="shared" si="656"/>
        <v>2245.3185790287193</v>
      </c>
      <c r="N1320" s="22">
        <f>VLOOKUP(CONCATENATE($F1320," ",$G1320),AllocFactorMatrix,(N$4+1),FALSE)*$E1326</f>
        <v>994.12709483836375</v>
      </c>
      <c r="O1320" s="22">
        <f>VLOOKUP(CONCATENATE($F1320," ",$G1320),AllocFactorMatrix,(O$4+1),FALSE)*$E1326</f>
        <v>272.46721380332707</v>
      </c>
      <c r="P1320" s="22">
        <f>VLOOKUP(CONCATENATE($F1320," ",$G1320),AllocFactorMatrix,(P$4+1),FALSE)*$E1326</f>
        <v>43.357927699941115</v>
      </c>
      <c r="Q1320" s="22">
        <f>VLOOKUP(CONCATENATE($F1320," ",$G1320),AllocFactorMatrix,(Q$4+1),FALSE)*$E1326</f>
        <v>0</v>
      </c>
      <c r="R1320" s="22">
        <f t="shared" ref="R1320:R1326" si="658">SUBTOTAL(9,N1320:Q1320)</f>
        <v>1309.9522363416318</v>
      </c>
      <c r="S1320" s="22">
        <f>VLOOKUP(CONCATENATE($F1320," ",$G1320),AllocFactorMatrix,(S$4+1),FALSE)*$E1326</f>
        <v>42.973571174678881</v>
      </c>
      <c r="T1320" s="22">
        <f>VLOOKUP(CONCATENATE($F1320," ",$G1320),AllocFactorMatrix,(T$4+1),FALSE)*$E1326</f>
        <v>782.04569080337626</v>
      </c>
      <c r="U1320" s="22">
        <f>VLOOKUP(CONCATENATE($F1320," ",$G1320),AllocFactorMatrix,(U$4+1),FALSE)*$E1326</f>
        <v>3810.5503781048378</v>
      </c>
      <c r="V1320" s="22">
        <f>VLOOKUP(CONCATENATE($F1320," ",$G1320),AllocFactorMatrix,(V$4+1),FALSE)*$E1326</f>
        <v>485.54201285079085</v>
      </c>
      <c r="W1320" s="22">
        <f t="shared" ref="W1320:W1326" si="659">SUBTOTAL(9,S1320:V1320)</f>
        <v>5121.1116529336841</v>
      </c>
      <c r="X1320" s="22">
        <f>VLOOKUP(CONCATENATE($F1320," ",$G1320),AllocFactorMatrix,(X$4+1),FALSE)*$E1326</f>
        <v>278.03615463637868</v>
      </c>
      <c r="Y1320" s="22">
        <f>VLOOKUP(CONCATENATE($F1320," ",$G1320),AllocFactorMatrix,(Y$4+1),FALSE)*$E1326</f>
        <v>5.2264097889633705</v>
      </c>
      <c r="Z1320" s="22">
        <f t="shared" si="657"/>
        <v>283.26256442534208</v>
      </c>
      <c r="AA1320" s="22">
        <f>VLOOKUP(CONCATENATE($F1320," ",$G1320),AllocFactorMatrix,(AA$4+1),FALSE)*$E1326</f>
        <v>4.0433497823398818</v>
      </c>
      <c r="AB1320" s="22">
        <f>VLOOKUP(CONCATENATE($F1320," ",$G1320),AllocFactorMatrix,(AB$4+1),FALSE)*$E1326</f>
        <v>37.996588302512777</v>
      </c>
      <c r="AC1320" s="22">
        <f>VLOOKUP(CONCATENATE($F1320," ",$G1320),AllocFactorMatrix,(AC$4+1),FALSE)*$E1326</f>
        <v>9.0448193449828409</v>
      </c>
    </row>
    <row r="1321" spans="1:29" hidden="1" outlineLevel="1">
      <c r="F1321" s="42" t="str">
        <f>F1326</f>
        <v>TRANS_TOTAL</v>
      </c>
      <c r="G1321" s="17" t="str">
        <f>$G$10</f>
        <v>SUBTRAN</v>
      </c>
      <c r="H1321" s="21">
        <f t="shared" si="655"/>
        <v>5665.3559000000023</v>
      </c>
      <c r="I1321" s="22">
        <f>VLOOKUP(CONCATENATE($F1321," ",$G1321),AllocFactorMatrix,(I$4+1),FALSE)*$E1326</f>
        <v>2733.8867695246072</v>
      </c>
      <c r="J1321" s="22">
        <f>VLOOKUP(CONCATENATE($F1321," ",$G1321),AllocFactorMatrix,(J$4+1),FALSE)*$E1326</f>
        <v>682.08677445254978</v>
      </c>
      <c r="K1321" s="22">
        <f>VLOOKUP(CONCATENATE($F1321," ",$G1321),AllocFactorMatrix,(K$4+1),FALSE)*$E1326</f>
        <v>8.6629059495269054</v>
      </c>
      <c r="L1321" s="22">
        <f>VLOOKUP(CONCATENATE($F1321," ",$G1321),AllocFactorMatrix,(L$4+1),FALSE)*$E1326</f>
        <v>0.55848393276622343</v>
      </c>
      <c r="M1321" s="22">
        <f t="shared" si="656"/>
        <v>691.3081643348429</v>
      </c>
      <c r="N1321" s="22">
        <f>VLOOKUP(CONCATENATE($F1321," ",$G1321),AllocFactorMatrix,(N$4+1),FALSE)*$E1326</f>
        <v>302.90265137740124</v>
      </c>
      <c r="O1321" s="22">
        <f>VLOOKUP(CONCATENATE($F1321," ",$G1321),AllocFactorMatrix,(O$4+1),FALSE)*$E1326</f>
        <v>83.154619482664586</v>
      </c>
      <c r="P1321" s="22">
        <f>VLOOKUP(CONCATENATE($F1321," ",$G1321),AllocFactorMatrix,(P$4+1),FALSE)*$E1326</f>
        <v>16.714694255785428</v>
      </c>
      <c r="Q1321" s="22">
        <f>VLOOKUP(CONCATENATE($F1321," ",$G1321),AllocFactorMatrix,(Q$4+1),FALSE)*$E1326</f>
        <v>0</v>
      </c>
      <c r="R1321" s="22">
        <f t="shared" si="658"/>
        <v>402.77196511585129</v>
      </c>
      <c r="S1321" s="22">
        <f>VLOOKUP(CONCATENATE($F1321," ",$G1321),AllocFactorMatrix,(S$4+1),FALSE)*$E1326</f>
        <v>12.83609131599087</v>
      </c>
      <c r="T1321" s="22">
        <f>VLOOKUP(CONCATENATE($F1321," ",$G1321),AllocFactorMatrix,(T$4+1),FALSE)*$E1326</f>
        <v>240.48609573730721</v>
      </c>
      <c r="U1321" s="22">
        <f>VLOOKUP(CONCATENATE($F1321," ",$G1321),AllocFactorMatrix,(U$4+1),FALSE)*$E1326</f>
        <v>1494.4824566823129</v>
      </c>
      <c r="V1321" s="22">
        <f>VLOOKUP(CONCATENATE($F1321," ",$G1321),AllocFactorMatrix,(V$4+1),FALSE)*$E1326</f>
        <v>0</v>
      </c>
      <c r="W1321" s="22">
        <f t="shared" si="659"/>
        <v>1747.8046437356111</v>
      </c>
      <c r="X1321" s="22">
        <f>VLOOKUP(CONCATENATE($F1321," ",$G1321),AllocFactorMatrix,(X$4+1),FALSE)*$E1326</f>
        <v>84.960142433012095</v>
      </c>
      <c r="Y1321" s="22">
        <f>VLOOKUP(CONCATENATE($F1321," ",$G1321),AllocFactorMatrix,(Y$4+1),FALSE)*$E1326</f>
        <v>1.6296906144990688</v>
      </c>
      <c r="Z1321" s="22">
        <f t="shared" si="657"/>
        <v>86.589833047511163</v>
      </c>
      <c r="AA1321" s="22">
        <f>VLOOKUP(CONCATENATE($F1321," ",$G1321),AllocFactorMatrix,(AA$4+1),FALSE)*$E1326</f>
        <v>1.239556906205997</v>
      </c>
      <c r="AB1321" s="22">
        <f>VLOOKUP(CONCATENATE($F1321," ",$G1321),AllocFactorMatrix,(AB$4+1),FALSE)*$E1326</f>
        <v>1.4182417802083624</v>
      </c>
      <c r="AC1321" s="22">
        <f>VLOOKUP(CONCATENATE($F1321," ",$G1321),AllocFactorMatrix,(AC$4+1),FALSE)*$E1326</f>
        <v>0.33672555516352115</v>
      </c>
    </row>
    <row r="1322" spans="1:29" hidden="1" outlineLevel="1">
      <c r="F1322" s="42" t="str">
        <f>F1326</f>
        <v>TRANS_TOTAL</v>
      </c>
      <c r="G1322" s="17" t="str">
        <f>$G$11</f>
        <v>DISTPRI</v>
      </c>
      <c r="H1322" s="21">
        <f t="shared" si="655"/>
        <v>0</v>
      </c>
      <c r="I1322" s="22">
        <f>VLOOKUP(CONCATENATE($F1322," ",$G1322),AllocFactorMatrix,(I$4+1),FALSE)*$E1326</f>
        <v>0</v>
      </c>
      <c r="J1322" s="22">
        <f>VLOOKUP(CONCATENATE($F1322," ",$G1322),AllocFactorMatrix,(J$4+1),FALSE)*$E1326</f>
        <v>0</v>
      </c>
      <c r="K1322" s="22">
        <f>VLOOKUP(CONCATENATE($F1322," ",$G1322),AllocFactorMatrix,(K$4+1),FALSE)*$E1326</f>
        <v>0</v>
      </c>
      <c r="L1322" s="22">
        <f>VLOOKUP(CONCATENATE($F1322," ",$G1322),AllocFactorMatrix,(L$4+1),FALSE)*$E1326</f>
        <v>0</v>
      </c>
      <c r="M1322" s="22">
        <f t="shared" si="656"/>
        <v>0</v>
      </c>
      <c r="N1322" s="22">
        <f>VLOOKUP(CONCATENATE($F1322," ",$G1322),AllocFactorMatrix,(N$4+1),FALSE)*$E1326</f>
        <v>0</v>
      </c>
      <c r="O1322" s="22">
        <f>VLOOKUP(CONCATENATE($F1322," ",$G1322),AllocFactorMatrix,(O$4+1),FALSE)*$E1326</f>
        <v>0</v>
      </c>
      <c r="P1322" s="22">
        <f>VLOOKUP(CONCATENATE($F1322," ",$G1322),AllocFactorMatrix,(P$4+1),FALSE)*$E1326</f>
        <v>0</v>
      </c>
      <c r="Q1322" s="22">
        <f>VLOOKUP(CONCATENATE($F1322," ",$G1322),AllocFactorMatrix,(Q$4+1),FALSE)*$E1326</f>
        <v>0</v>
      </c>
      <c r="R1322" s="22">
        <f t="shared" si="658"/>
        <v>0</v>
      </c>
      <c r="S1322" s="22">
        <f>VLOOKUP(CONCATENATE($F1322," ",$G1322),AllocFactorMatrix,(S$4+1),FALSE)*$E1326</f>
        <v>0</v>
      </c>
      <c r="T1322" s="22">
        <f>VLOOKUP(CONCATENATE($F1322," ",$G1322),AllocFactorMatrix,(T$4+1),FALSE)*$E1326</f>
        <v>0</v>
      </c>
      <c r="U1322" s="22">
        <f>VLOOKUP(CONCATENATE($F1322," ",$G1322),AllocFactorMatrix,(U$4+1),FALSE)*$E1326</f>
        <v>0</v>
      </c>
      <c r="V1322" s="22">
        <f>VLOOKUP(CONCATENATE($F1322," ",$G1322),AllocFactorMatrix,(V$4+1),FALSE)*$E1326</f>
        <v>0</v>
      </c>
      <c r="W1322" s="22">
        <f t="shared" si="659"/>
        <v>0</v>
      </c>
      <c r="X1322" s="22">
        <f>VLOOKUP(CONCATENATE($F1322," ",$G1322),AllocFactorMatrix,(X$4+1),FALSE)*$E1326</f>
        <v>0</v>
      </c>
      <c r="Y1322" s="22">
        <f>VLOOKUP(CONCATENATE($F1322," ",$G1322),AllocFactorMatrix,(Y$4+1),FALSE)*$E1326</f>
        <v>0</v>
      </c>
      <c r="Z1322" s="22">
        <f t="shared" si="657"/>
        <v>0</v>
      </c>
      <c r="AA1322" s="22">
        <f>VLOOKUP(CONCATENATE($F1322," ",$G1322),AllocFactorMatrix,(AA$4+1),FALSE)*$E1326</f>
        <v>0</v>
      </c>
      <c r="AB1322" s="22">
        <f>VLOOKUP(CONCATENATE($F1322," ",$G1322),AllocFactorMatrix,(AB$4+1),FALSE)*$E1326</f>
        <v>0</v>
      </c>
      <c r="AC1322" s="22">
        <f>VLOOKUP(CONCATENATE($F1322," ",$G1322),AllocFactorMatrix,(AC$4+1),FALSE)*$E1326</f>
        <v>0</v>
      </c>
    </row>
    <row r="1323" spans="1:29" hidden="1" outlineLevel="1">
      <c r="F1323" s="42" t="str">
        <f>F1326</f>
        <v>TRANS_TOTAL</v>
      </c>
      <c r="G1323" s="17" t="str">
        <f>$G$12</f>
        <v>DISTSEC</v>
      </c>
      <c r="H1323" s="21">
        <f t="shared" si="655"/>
        <v>0</v>
      </c>
      <c r="I1323" s="22">
        <f>VLOOKUP(CONCATENATE($F1323," ",$G1323),AllocFactorMatrix,(I$4+1),FALSE)*$E1326</f>
        <v>0</v>
      </c>
      <c r="J1323" s="22">
        <f>VLOOKUP(CONCATENATE($F1323," ",$G1323),AllocFactorMatrix,(J$4+1),FALSE)*$E1326</f>
        <v>0</v>
      </c>
      <c r="K1323" s="22">
        <f>VLOOKUP(CONCATENATE($F1323," ",$G1323),AllocFactorMatrix,(K$4+1),FALSE)*$E1326</f>
        <v>0</v>
      </c>
      <c r="L1323" s="22">
        <f>VLOOKUP(CONCATENATE($F1323," ",$G1323),AllocFactorMatrix,(L$4+1),FALSE)*$E1326</f>
        <v>0</v>
      </c>
      <c r="M1323" s="22">
        <f t="shared" si="656"/>
        <v>0</v>
      </c>
      <c r="N1323" s="22">
        <f>VLOOKUP(CONCATENATE($F1323," ",$G1323),AllocFactorMatrix,(N$4+1),FALSE)*$E1326</f>
        <v>0</v>
      </c>
      <c r="O1323" s="22">
        <f>VLOOKUP(CONCATENATE($F1323," ",$G1323),AllocFactorMatrix,(O$4+1),FALSE)*$E1326</f>
        <v>0</v>
      </c>
      <c r="P1323" s="22">
        <f>VLOOKUP(CONCATENATE($F1323," ",$G1323),AllocFactorMatrix,(P$4+1),FALSE)*$E1326</f>
        <v>0</v>
      </c>
      <c r="Q1323" s="22">
        <f>VLOOKUP(CONCATENATE($F1323," ",$G1323),AllocFactorMatrix,(Q$4+1),FALSE)*$E1326</f>
        <v>0</v>
      </c>
      <c r="R1323" s="22">
        <f t="shared" si="658"/>
        <v>0</v>
      </c>
      <c r="S1323" s="22">
        <f>VLOOKUP(CONCATENATE($F1323," ",$G1323),AllocFactorMatrix,(S$4+1),FALSE)*$E1326</f>
        <v>0</v>
      </c>
      <c r="T1323" s="22">
        <f>VLOOKUP(CONCATENATE($F1323," ",$G1323),AllocFactorMatrix,(T$4+1),FALSE)*$E1326</f>
        <v>0</v>
      </c>
      <c r="U1323" s="22">
        <f>VLOOKUP(CONCATENATE($F1323," ",$G1323),AllocFactorMatrix,(U$4+1),FALSE)*$E1326</f>
        <v>0</v>
      </c>
      <c r="V1323" s="22">
        <f>VLOOKUP(CONCATENATE($F1323," ",$G1323),AllocFactorMatrix,(V$4+1),FALSE)*$E1326</f>
        <v>0</v>
      </c>
      <c r="W1323" s="22">
        <f t="shared" si="659"/>
        <v>0</v>
      </c>
      <c r="X1323" s="22">
        <f>VLOOKUP(CONCATENATE($F1323," ",$G1323),AllocFactorMatrix,(X$4+1),FALSE)*$E1326</f>
        <v>0</v>
      </c>
      <c r="Y1323" s="22">
        <f>VLOOKUP(CONCATENATE($F1323," ",$G1323),AllocFactorMatrix,(Y$4+1),FALSE)*$E1326</f>
        <v>0</v>
      </c>
      <c r="Z1323" s="22">
        <f t="shared" si="657"/>
        <v>0</v>
      </c>
      <c r="AA1323" s="22">
        <f>VLOOKUP(CONCATENATE($F1323," ",$G1323),AllocFactorMatrix,(AA$4+1),FALSE)*$E1326</f>
        <v>0</v>
      </c>
      <c r="AB1323" s="22">
        <f>VLOOKUP(CONCATENATE($F1323," ",$G1323),AllocFactorMatrix,(AB$4+1),FALSE)*$E1326</f>
        <v>0</v>
      </c>
      <c r="AC1323" s="22">
        <f>VLOOKUP(CONCATENATE($F1323," ",$G1323),AllocFactorMatrix,(AC$4+1),FALSE)*$E1326</f>
        <v>0</v>
      </c>
    </row>
    <row r="1324" spans="1:29" hidden="1" outlineLevel="1">
      <c r="F1324" s="42" t="str">
        <f>F1326</f>
        <v>TRANS_TOTAL</v>
      </c>
      <c r="G1324" s="17" t="str">
        <f>$G$13</f>
        <v>ENERGY</v>
      </c>
      <c r="H1324" s="21">
        <f t="shared" si="655"/>
        <v>0</v>
      </c>
      <c r="I1324" s="22">
        <f>VLOOKUP(CONCATENATE($F1324," ",$G1324),AllocFactorMatrix,(I$4+1),FALSE)*$E1326</f>
        <v>0</v>
      </c>
      <c r="J1324" s="22">
        <f>VLOOKUP(CONCATENATE($F1324," ",$G1324),AllocFactorMatrix,(J$4+1),FALSE)*$E1326</f>
        <v>0</v>
      </c>
      <c r="K1324" s="22">
        <f>VLOOKUP(CONCATENATE($F1324," ",$G1324),AllocFactorMatrix,(K$4+1),FALSE)*$E1326</f>
        <v>0</v>
      </c>
      <c r="L1324" s="22">
        <f>VLOOKUP(CONCATENATE($F1324," ",$G1324),AllocFactorMatrix,(L$4+1),FALSE)*$E1326</f>
        <v>0</v>
      </c>
      <c r="M1324" s="22">
        <f t="shared" si="656"/>
        <v>0</v>
      </c>
      <c r="N1324" s="22">
        <f>VLOOKUP(CONCATENATE($F1324," ",$G1324),AllocFactorMatrix,(N$4+1),FALSE)*$E1326</f>
        <v>0</v>
      </c>
      <c r="O1324" s="22">
        <f>VLOOKUP(CONCATENATE($F1324," ",$G1324),AllocFactorMatrix,(O$4+1),FALSE)*$E1326</f>
        <v>0</v>
      </c>
      <c r="P1324" s="22">
        <f>VLOOKUP(CONCATENATE($F1324," ",$G1324),AllocFactorMatrix,(P$4+1),FALSE)*$E1326</f>
        <v>0</v>
      </c>
      <c r="Q1324" s="22">
        <f>VLOOKUP(CONCATENATE($F1324," ",$G1324),AllocFactorMatrix,(Q$4+1),FALSE)*$E1326</f>
        <v>0</v>
      </c>
      <c r="R1324" s="22">
        <f t="shared" si="658"/>
        <v>0</v>
      </c>
      <c r="S1324" s="22">
        <f>VLOOKUP(CONCATENATE($F1324," ",$G1324),AllocFactorMatrix,(S$4+1),FALSE)*$E1326</f>
        <v>0</v>
      </c>
      <c r="T1324" s="22">
        <f>VLOOKUP(CONCATENATE($F1324," ",$G1324),AllocFactorMatrix,(T$4+1),FALSE)*$E1326</f>
        <v>0</v>
      </c>
      <c r="U1324" s="22">
        <f>VLOOKUP(CONCATENATE($F1324," ",$G1324),AllocFactorMatrix,(U$4+1),FALSE)*$E1326</f>
        <v>0</v>
      </c>
      <c r="V1324" s="22">
        <f>VLOOKUP(CONCATENATE($F1324," ",$G1324),AllocFactorMatrix,(V$4+1),FALSE)*$E1326</f>
        <v>0</v>
      </c>
      <c r="W1324" s="22">
        <f t="shared" si="659"/>
        <v>0</v>
      </c>
      <c r="X1324" s="22">
        <f>VLOOKUP(CONCATENATE($F1324," ",$G1324),AllocFactorMatrix,(X$4+1),FALSE)*$E1326</f>
        <v>0</v>
      </c>
      <c r="Y1324" s="22">
        <f>VLOOKUP(CONCATENATE($F1324," ",$G1324),AllocFactorMatrix,(Y$4+1),FALSE)*$E1326</f>
        <v>0</v>
      </c>
      <c r="Z1324" s="22">
        <f t="shared" si="657"/>
        <v>0</v>
      </c>
      <c r="AA1324" s="22">
        <f>VLOOKUP(CONCATENATE($F1324," ",$G1324),AllocFactorMatrix,(AA$4+1),FALSE)*$E1326</f>
        <v>0</v>
      </c>
      <c r="AB1324" s="22">
        <f>VLOOKUP(CONCATENATE($F1324," ",$G1324),AllocFactorMatrix,(AB$4+1),FALSE)*$E1326</f>
        <v>0</v>
      </c>
      <c r="AC1324" s="22">
        <f>VLOOKUP(CONCATENATE($F1324," ",$G1324),AllocFactorMatrix,(AC$4+1),FALSE)*$E1326</f>
        <v>0</v>
      </c>
    </row>
    <row r="1325" spans="1:29" hidden="1" outlineLevel="1">
      <c r="F1325" s="42" t="str">
        <f>F1326</f>
        <v>TRANS_TOTAL</v>
      </c>
      <c r="G1325" s="17" t="str">
        <f>$G$14</f>
        <v>CUSTOMER</v>
      </c>
      <c r="H1325" s="21">
        <f t="shared" si="655"/>
        <v>0</v>
      </c>
      <c r="I1325" s="22">
        <f>VLOOKUP(CONCATENATE($F1325," ",$G1325),AllocFactorMatrix,(I$4+1),FALSE)*$E1326</f>
        <v>0</v>
      </c>
      <c r="J1325" s="22">
        <f>VLOOKUP(CONCATENATE($F1325," ",$G1325),AllocFactorMatrix,(J$4+1),FALSE)*$E1326</f>
        <v>0</v>
      </c>
      <c r="K1325" s="22">
        <f>VLOOKUP(CONCATENATE($F1325," ",$G1325),AllocFactorMatrix,(K$4+1),FALSE)*$E1326</f>
        <v>0</v>
      </c>
      <c r="L1325" s="22">
        <f>VLOOKUP(CONCATENATE($F1325," ",$G1325),AllocFactorMatrix,(L$4+1),FALSE)*$E1326</f>
        <v>0</v>
      </c>
      <c r="M1325" s="22">
        <f t="shared" si="656"/>
        <v>0</v>
      </c>
      <c r="N1325" s="22">
        <f>VLOOKUP(CONCATENATE($F1325," ",$G1325),AllocFactorMatrix,(N$4+1),FALSE)*$E1326</f>
        <v>0</v>
      </c>
      <c r="O1325" s="22">
        <f>VLOOKUP(CONCATENATE($F1325," ",$G1325),AllocFactorMatrix,(O$4+1),FALSE)*$E1326</f>
        <v>0</v>
      </c>
      <c r="P1325" s="22">
        <f>VLOOKUP(CONCATENATE($F1325," ",$G1325),AllocFactorMatrix,(P$4+1),FALSE)*$E1326</f>
        <v>0</v>
      </c>
      <c r="Q1325" s="22">
        <f>VLOOKUP(CONCATENATE($F1325," ",$G1325),AllocFactorMatrix,(Q$4+1),FALSE)*$E1326</f>
        <v>0</v>
      </c>
      <c r="R1325" s="22">
        <f t="shared" si="658"/>
        <v>0</v>
      </c>
      <c r="S1325" s="22">
        <f>VLOOKUP(CONCATENATE($F1325," ",$G1325),AllocFactorMatrix,(S$4+1),FALSE)*$E1326</f>
        <v>0</v>
      </c>
      <c r="T1325" s="22">
        <f>VLOOKUP(CONCATENATE($F1325," ",$G1325),AllocFactorMatrix,(T$4+1),FALSE)*$E1326</f>
        <v>0</v>
      </c>
      <c r="U1325" s="22">
        <f>VLOOKUP(CONCATENATE($F1325," ",$G1325),AllocFactorMatrix,(U$4+1),FALSE)*$E1326</f>
        <v>0</v>
      </c>
      <c r="V1325" s="22">
        <f>VLOOKUP(CONCATENATE($F1325," ",$G1325),AllocFactorMatrix,(V$4+1),FALSE)*$E1326</f>
        <v>0</v>
      </c>
      <c r="W1325" s="22">
        <f t="shared" si="659"/>
        <v>0</v>
      </c>
      <c r="X1325" s="22">
        <f>VLOOKUP(CONCATENATE($F1325," ",$G1325),AllocFactorMatrix,(X$4+1),FALSE)*$E1326</f>
        <v>0</v>
      </c>
      <c r="Y1325" s="22">
        <f>VLOOKUP(CONCATENATE($F1325," ",$G1325),AllocFactorMatrix,(Y$4+1),FALSE)*$E1326</f>
        <v>0</v>
      </c>
      <c r="Z1325" s="22">
        <f t="shared" si="657"/>
        <v>0</v>
      </c>
      <c r="AA1325" s="22">
        <f>VLOOKUP(CONCATENATE($F1325," ",$G1325),AllocFactorMatrix,(AA$4+1),FALSE)*$E1326</f>
        <v>0</v>
      </c>
      <c r="AB1325" s="22">
        <f>VLOOKUP(CONCATENATE($F1325," ",$G1325),AllocFactorMatrix,(AB$4+1),FALSE)*$E1326</f>
        <v>0</v>
      </c>
      <c r="AC1325" s="22">
        <f>VLOOKUP(CONCATENATE($F1325," ",$G1325),AllocFactorMatrix,(AC$4+1),FALSE)*$E1326</f>
        <v>0</v>
      </c>
    </row>
    <row r="1326" spans="1:29" collapsed="1">
      <c r="A1326" s="63"/>
      <c r="B1326" s="37"/>
      <c r="C1326" s="35"/>
      <c r="D1326" s="35" t="s">
        <v>476</v>
      </c>
      <c r="E1326" s="38">
        <v>23537</v>
      </c>
      <c r="F1326" s="43" t="s">
        <v>191</v>
      </c>
      <c r="G1326" s="17" t="str">
        <f>$G$15</f>
        <v>TOTAL</v>
      </c>
      <c r="H1326" s="21">
        <f t="shared" si="655"/>
        <v>23537.000000000011</v>
      </c>
      <c r="I1326" s="22">
        <f>VLOOKUP(CONCATENATE($F1326," ",$G1326),AllocFactorMatrix,(I$4+1),FALSE)*$E1326</f>
        <v>11594.801079365398</v>
      </c>
      <c r="J1326" s="22">
        <f>VLOOKUP(CONCATENATE($F1326," ",$G1326),AllocFactorMatrix,(J$4+1),FALSE)*$E1326</f>
        <v>2897.9167540186568</v>
      </c>
      <c r="K1326" s="22">
        <f>VLOOKUP(CONCATENATE($F1326," ",$G1326),AllocFactorMatrix,(K$4+1),FALSE)*$E1326</f>
        <v>36.745975686644577</v>
      </c>
      <c r="L1326" s="22">
        <f>VLOOKUP(CONCATENATE($F1326," ",$G1326),AllocFactorMatrix,(L$4+1),FALSE)*$E1326</f>
        <v>1.9640136582613403</v>
      </c>
      <c r="M1326" s="22">
        <f t="shared" si="656"/>
        <v>2936.6267433635626</v>
      </c>
      <c r="N1326" s="22">
        <f>VLOOKUP(CONCATENATE($F1326," ",$G1326),AllocFactorMatrix,(N$4+1),FALSE)*$E1326</f>
        <v>1297.029746215765</v>
      </c>
      <c r="O1326" s="22">
        <f>VLOOKUP(CONCATENATE($F1326," ",$G1326),AllocFactorMatrix,(O$4+1),FALSE)*$E1326</f>
        <v>355.62183328599167</v>
      </c>
      <c r="P1326" s="22">
        <f>VLOOKUP(CONCATENATE($F1326," ",$G1326),AllocFactorMatrix,(P$4+1),FALSE)*$E1326</f>
        <v>60.072621955726547</v>
      </c>
      <c r="Q1326" s="22">
        <f>VLOOKUP(CONCATENATE($F1326," ",$G1326),AllocFactorMatrix,(Q$4+1),FALSE)*$E1326</f>
        <v>0</v>
      </c>
      <c r="R1326" s="22">
        <f t="shared" si="658"/>
        <v>1712.7242014574833</v>
      </c>
      <c r="S1326" s="22">
        <f>VLOOKUP(CONCATENATE($F1326," ",$G1326),AllocFactorMatrix,(S$4+1),FALSE)*$E1326</f>
        <v>55.809662490669751</v>
      </c>
      <c r="T1326" s="22">
        <f>VLOOKUP(CONCATENATE($F1326," ",$G1326),AllocFactorMatrix,(T$4+1),FALSE)*$E1326</f>
        <v>1022.5317865406835</v>
      </c>
      <c r="U1326" s="22">
        <f>VLOOKUP(CONCATENATE($F1326," ",$G1326),AllocFactorMatrix,(U$4+1),FALSE)*$E1326</f>
        <v>5305.03283478715</v>
      </c>
      <c r="V1326" s="22">
        <f>VLOOKUP(CONCATENATE($F1326," ",$G1326),AllocFactorMatrix,(V$4+1),FALSE)*$E1326</f>
        <v>485.54201285079085</v>
      </c>
      <c r="W1326" s="22">
        <f t="shared" si="659"/>
        <v>6868.9162966692948</v>
      </c>
      <c r="X1326" s="22">
        <f>VLOOKUP(CONCATENATE($F1326," ",$G1326),AllocFactorMatrix,(X$4+1),FALSE)*$E1326</f>
        <v>362.99629706939078</v>
      </c>
      <c r="Y1326" s="22">
        <f>VLOOKUP(CONCATENATE($F1326," ",$G1326),AllocFactorMatrix,(Y$4+1),FALSE)*$E1326</f>
        <v>6.8561004034624391</v>
      </c>
      <c r="Z1326" s="22">
        <f t="shared" si="657"/>
        <v>369.85239747285323</v>
      </c>
      <c r="AA1326" s="22">
        <f>VLOOKUP(CONCATENATE($F1326," ",$G1326),AllocFactorMatrix,(AA$4+1),FALSE)*$E1326</f>
        <v>5.2829066885458777</v>
      </c>
      <c r="AB1326" s="22">
        <f>VLOOKUP(CONCATENATE($F1326," ",$G1326),AllocFactorMatrix,(AB$4+1),FALSE)*$E1326</f>
        <v>39.414830082721139</v>
      </c>
      <c r="AC1326" s="22">
        <f>VLOOKUP(CONCATENATE($F1326," ",$G1326),AllocFactorMatrix,(AC$4+1),FALSE)*$E1326</f>
        <v>9.3815449001463609</v>
      </c>
    </row>
    <row r="1327" spans="1:29" hidden="1" outlineLevel="1">
      <c r="A1327" s="63"/>
      <c r="B1327" s="37"/>
      <c r="C1327" s="35"/>
      <c r="D1327" s="35"/>
      <c r="F1327" s="42" t="str">
        <f>F1334</f>
        <v>TRANS_TOTAL</v>
      </c>
      <c r="G1327" s="17" t="str">
        <f>$G$8</f>
        <v>PRODUCTION</v>
      </c>
      <c r="H1327" s="21">
        <f t="shared" si="655"/>
        <v>0</v>
      </c>
      <c r="I1327" s="22">
        <f>VLOOKUP(CONCATENATE($F1327," ",$G1327),AllocFactorMatrix,(I$4+1),FALSE)*$E1334</f>
        <v>0</v>
      </c>
      <c r="J1327" s="22">
        <f>VLOOKUP(CONCATENATE($F1327," ",$G1327),AllocFactorMatrix,(J$4+1),FALSE)*$E1334</f>
        <v>0</v>
      </c>
      <c r="K1327" s="22">
        <f>VLOOKUP(CONCATENATE($F1327," ",$G1327),AllocFactorMatrix,(K$4+1),FALSE)*$E1334</f>
        <v>0</v>
      </c>
      <c r="L1327" s="22">
        <f>VLOOKUP(CONCATENATE($F1327," ",$G1327),AllocFactorMatrix,(L$4+1),FALSE)*$E1334</f>
        <v>0</v>
      </c>
      <c r="M1327" s="22">
        <f t="shared" si="656"/>
        <v>0</v>
      </c>
      <c r="N1327" s="22">
        <f>VLOOKUP(CONCATENATE($F1327," ",$G1327),AllocFactorMatrix,(N$4+1),FALSE)*$E1334</f>
        <v>0</v>
      </c>
      <c r="O1327" s="22">
        <f>VLOOKUP(CONCATENATE($F1327," ",$G1327),AllocFactorMatrix,(O$4+1),FALSE)*$E1334</f>
        <v>0</v>
      </c>
      <c r="P1327" s="22">
        <f>VLOOKUP(CONCATENATE($F1327," ",$G1327),AllocFactorMatrix,(P$4+1),FALSE)*$E1334</f>
        <v>0</v>
      </c>
      <c r="Q1327" s="22">
        <f>VLOOKUP(CONCATENATE($F1327," ",$G1327),AllocFactorMatrix,(Q$4+1),FALSE)*$E1334</f>
        <v>0</v>
      </c>
      <c r="R1327" s="22">
        <f>SUBTOTAL(9,N1327:Q1327)</f>
        <v>0</v>
      </c>
      <c r="S1327" s="22">
        <f>VLOOKUP(CONCATENATE($F1327," ",$G1327),AllocFactorMatrix,(S$4+1),FALSE)*$E1334</f>
        <v>0</v>
      </c>
      <c r="T1327" s="22">
        <f>VLOOKUP(CONCATENATE($F1327," ",$G1327),AllocFactorMatrix,(T$4+1),FALSE)*$E1334</f>
        <v>0</v>
      </c>
      <c r="U1327" s="22">
        <f>VLOOKUP(CONCATENATE($F1327," ",$G1327),AllocFactorMatrix,(U$4+1),FALSE)*$E1334</f>
        <v>0</v>
      </c>
      <c r="V1327" s="22">
        <f>VLOOKUP(CONCATENATE($F1327," ",$G1327),AllocFactorMatrix,(V$4+1),FALSE)*$E1334</f>
        <v>0</v>
      </c>
      <c r="W1327" s="22">
        <f>SUBTOTAL(9,S1327:V1327)</f>
        <v>0</v>
      </c>
      <c r="X1327" s="22">
        <f>VLOOKUP(CONCATENATE($F1327," ",$G1327),AllocFactorMatrix,(X$4+1),FALSE)*$E1334</f>
        <v>0</v>
      </c>
      <c r="Y1327" s="22">
        <f>VLOOKUP(CONCATENATE($F1327," ",$G1327),AllocFactorMatrix,(Y$4+1),FALSE)*$E1334</f>
        <v>0</v>
      </c>
      <c r="Z1327" s="22">
        <f t="shared" si="657"/>
        <v>0</v>
      </c>
      <c r="AA1327" s="22">
        <f>VLOOKUP(CONCATENATE($F1327," ",$G1327),AllocFactorMatrix,(AA$4+1),FALSE)*$E1334</f>
        <v>0</v>
      </c>
      <c r="AB1327" s="22">
        <f>VLOOKUP(CONCATENATE($F1327," ",$G1327),AllocFactorMatrix,(AB$4+1),FALSE)*$E1334</f>
        <v>0</v>
      </c>
      <c r="AC1327" s="22">
        <f>VLOOKUP(CONCATENATE($F1327," ",$G1327),AllocFactorMatrix,(AC$4+1),FALSE)*$E1334</f>
        <v>0</v>
      </c>
    </row>
    <row r="1328" spans="1:29" hidden="1" outlineLevel="1">
      <c r="A1328" s="63"/>
      <c r="B1328" s="37"/>
      <c r="C1328" s="35"/>
      <c r="D1328" s="35"/>
      <c r="F1328" s="42" t="str">
        <f>F1334</f>
        <v>TRANS_TOTAL</v>
      </c>
      <c r="G1328" s="17" t="str">
        <f>$G$9</f>
        <v>BULKTRAN</v>
      </c>
      <c r="H1328" s="21">
        <f t="shared" si="655"/>
        <v>44883.741599999994</v>
      </c>
      <c r="I1328" s="22">
        <f>VLOOKUP(CONCATENATE($F1328," ",$G1328),AllocFactorMatrix,(I$4+1),FALSE)*$E1334</f>
        <v>22253.743751680708</v>
      </c>
      <c r="J1328" s="22">
        <f>VLOOKUP(CONCATENATE($F1328," ",$G1328),AllocFactorMatrix,(J$4+1),FALSE)*$E1334</f>
        <v>5564.9463292735572</v>
      </c>
      <c r="K1328" s="22">
        <f>VLOOKUP(CONCATENATE($F1328," ",$G1328),AllocFactorMatrix,(K$4+1),FALSE)*$E1334</f>
        <v>70.529227102030845</v>
      </c>
      <c r="L1328" s="22">
        <f>VLOOKUP(CONCATENATE($F1328," ",$G1328),AllocFactorMatrix,(L$4+1),FALSE)*$E1334</f>
        <v>3.5299177097109804</v>
      </c>
      <c r="M1328" s="22">
        <f t="shared" si="656"/>
        <v>5639.0054740852993</v>
      </c>
      <c r="N1328" s="22">
        <f>VLOOKUP(CONCATENATE($F1328," ",$G1328),AllocFactorMatrix,(N$4+1),FALSE)*$E1334</f>
        <v>2496.7005493514616</v>
      </c>
      <c r="O1328" s="22">
        <f>VLOOKUP(CONCATENATE($F1328," ",$G1328),AllocFactorMatrix,(O$4+1),FALSE)*$E1334</f>
        <v>684.28779973413225</v>
      </c>
      <c r="P1328" s="22">
        <f>VLOOKUP(CONCATENATE($F1328," ",$G1328),AllocFactorMatrix,(P$4+1),FALSE)*$E1334</f>
        <v>108.89127000887619</v>
      </c>
      <c r="Q1328" s="22">
        <f>VLOOKUP(CONCATENATE($F1328," ",$G1328),AllocFactorMatrix,(Q$4+1),FALSE)*$E1334</f>
        <v>0</v>
      </c>
      <c r="R1328" s="22">
        <f t="shared" ref="R1328:R1334" si="660">SUBTOTAL(9,N1328:Q1328)</f>
        <v>3289.8796190944699</v>
      </c>
      <c r="S1328" s="22">
        <f>VLOOKUP(CONCATENATE($F1328," ",$G1328),AllocFactorMatrix,(S$4+1),FALSE)*$E1334</f>
        <v>107.92597779146102</v>
      </c>
      <c r="T1328" s="22">
        <f>VLOOKUP(CONCATENATE($F1328," ",$G1328),AllocFactorMatrix,(T$4+1),FALSE)*$E1334</f>
        <v>1964.0686950235449</v>
      </c>
      <c r="U1328" s="22">
        <f>VLOOKUP(CONCATENATE($F1328," ",$G1328),AllocFactorMatrix,(U$4+1),FALSE)*$E1334</f>
        <v>9570.0069656512369</v>
      </c>
      <c r="V1328" s="22">
        <f>VLOOKUP(CONCATENATE($F1328," ",$G1328),AllocFactorMatrix,(V$4+1),FALSE)*$E1334</f>
        <v>1219.4145160231103</v>
      </c>
      <c r="W1328" s="22">
        <f t="shared" ref="W1328:W1334" si="661">SUBTOTAL(9,S1328:V1328)</f>
        <v>12861.416154489354</v>
      </c>
      <c r="X1328" s="22">
        <f>VLOOKUP(CONCATENATE($F1328," ",$G1328),AllocFactorMatrix,(X$4+1),FALSE)*$E1334</f>
        <v>698.27391650871471</v>
      </c>
      <c r="Y1328" s="22">
        <f>VLOOKUP(CONCATENATE($F1328," ",$G1328),AllocFactorMatrix,(Y$4+1),FALSE)*$E1334</f>
        <v>13.125867164260644</v>
      </c>
      <c r="Z1328" s="22">
        <f t="shared" si="657"/>
        <v>711.39978367297533</v>
      </c>
      <c r="AA1328" s="22">
        <f>VLOOKUP(CONCATENATE($F1328," ",$G1328),AllocFactorMatrix,(AA$4+1),FALSE)*$E1334</f>
        <v>10.154671042769897</v>
      </c>
      <c r="AB1328" s="22">
        <f>VLOOKUP(CONCATENATE($F1328," ",$G1328),AllocFactorMatrix,(AB$4+1),FALSE)*$E1334</f>
        <v>95.426533871697131</v>
      </c>
      <c r="AC1328" s="22">
        <f>VLOOKUP(CONCATENATE($F1328," ",$G1328),AllocFactorMatrix,(AC$4+1),FALSE)*$E1334</f>
        <v>22.715612062736358</v>
      </c>
    </row>
    <row r="1329" spans="1:29" hidden="1" outlineLevel="1">
      <c r="A1329" s="63"/>
      <c r="B1329" s="37"/>
      <c r="C1329" s="35"/>
      <c r="D1329" s="35"/>
      <c r="F1329" s="42" t="str">
        <f>F1334</f>
        <v>TRANS_TOTAL</v>
      </c>
      <c r="G1329" s="17" t="str">
        <f>$G$10</f>
        <v>SUBTRAN</v>
      </c>
      <c r="H1329" s="21">
        <f t="shared" si="655"/>
        <v>14228.258400000002</v>
      </c>
      <c r="I1329" s="22">
        <f>VLOOKUP(CONCATENATE($F1329," ",$G1329),AllocFactorMatrix,(I$4+1),FALSE)*$E1334</f>
        <v>6866.0200841287578</v>
      </c>
      <c r="J1329" s="22">
        <f>VLOOKUP(CONCATENATE($F1329," ",$G1329),AllocFactorMatrix,(J$4+1),FALSE)*$E1334</f>
        <v>1713.026868820968</v>
      </c>
      <c r="K1329" s="22">
        <f>VLOOKUP(CONCATENATE($F1329," ",$G1329),AllocFactorMatrix,(K$4+1),FALSE)*$E1334</f>
        <v>21.756455643813336</v>
      </c>
      <c r="L1329" s="22">
        <f>VLOOKUP(CONCATENATE($F1329," ",$G1329),AllocFactorMatrix,(L$4+1),FALSE)*$E1334</f>
        <v>1.402604504978417</v>
      </c>
      <c r="M1329" s="22">
        <f t="shared" si="656"/>
        <v>1736.1859289697597</v>
      </c>
      <c r="N1329" s="22">
        <f>VLOOKUP(CONCATENATE($F1329," ",$G1329),AllocFactorMatrix,(N$4+1),FALSE)*$E1334</f>
        <v>760.72488117521107</v>
      </c>
      <c r="O1329" s="22">
        <f>VLOOKUP(CONCATENATE($F1329," ",$G1329),AllocFactorMatrix,(O$4+1),FALSE)*$E1334</f>
        <v>208.83867386919613</v>
      </c>
      <c r="P1329" s="22">
        <f>VLOOKUP(CONCATENATE($F1329," ",$G1329),AllocFactorMatrix,(P$4+1),FALSE)*$E1334</f>
        <v>41.978119847388719</v>
      </c>
      <c r="Q1329" s="22">
        <f>VLOOKUP(CONCATENATE($F1329," ",$G1329),AllocFactorMatrix,(Q$4+1),FALSE)*$E1334</f>
        <v>0</v>
      </c>
      <c r="R1329" s="22">
        <f t="shared" si="660"/>
        <v>1011.5416748917959</v>
      </c>
      <c r="S1329" s="22">
        <f>VLOOKUP(CONCATENATE($F1329," ",$G1329),AllocFactorMatrix,(S$4+1),FALSE)*$E1334</f>
        <v>32.237202271778578</v>
      </c>
      <c r="T1329" s="22">
        <f>VLOOKUP(CONCATENATE($F1329," ",$G1329),AllocFactorMatrix,(T$4+1),FALSE)*$E1334</f>
        <v>603.96881893290163</v>
      </c>
      <c r="U1329" s="22">
        <f>VLOOKUP(CONCATENATE($F1329," ",$G1329),AllocFactorMatrix,(U$4+1),FALSE)*$E1334</f>
        <v>3753.3180515530817</v>
      </c>
      <c r="V1329" s="22">
        <f>VLOOKUP(CONCATENATE($F1329," ",$G1329),AllocFactorMatrix,(V$4+1),FALSE)*$E1334</f>
        <v>0</v>
      </c>
      <c r="W1329" s="22">
        <f t="shared" si="661"/>
        <v>4389.524072757762</v>
      </c>
      <c r="X1329" s="22">
        <f>VLOOKUP(CONCATENATE($F1329," ",$G1329),AllocFactorMatrix,(X$4+1),FALSE)*$E1334</f>
        <v>213.37315458640487</v>
      </c>
      <c r="Y1329" s="22">
        <f>VLOOKUP(CONCATENATE($F1329," ",$G1329),AllocFactorMatrix,(Y$4+1),FALSE)*$E1334</f>
        <v>4.0928865872570404</v>
      </c>
      <c r="Z1329" s="22">
        <f t="shared" si="657"/>
        <v>217.46604117366189</v>
      </c>
      <c r="AA1329" s="22">
        <f>VLOOKUP(CONCATENATE($F1329," ",$G1329),AllocFactorMatrix,(AA$4+1),FALSE)*$E1334</f>
        <v>3.1130852631877</v>
      </c>
      <c r="AB1329" s="22">
        <f>VLOOKUP(CONCATENATE($F1329," ",$G1329),AllocFactorMatrix,(AB$4+1),FALSE)*$E1334</f>
        <v>3.5618434002496802</v>
      </c>
      <c r="AC1329" s="22">
        <f>VLOOKUP(CONCATENATE($F1329," ",$G1329),AllocFactorMatrix,(AC$4+1),FALSE)*$E1334</f>
        <v>0.84566941482882529</v>
      </c>
    </row>
    <row r="1330" spans="1:29" hidden="1" outlineLevel="1">
      <c r="A1330" s="63"/>
      <c r="B1330" s="37"/>
      <c r="C1330" s="35"/>
      <c r="D1330" s="35"/>
      <c r="F1330" s="42" t="str">
        <f>F1334</f>
        <v>TRANS_TOTAL</v>
      </c>
      <c r="G1330" s="17" t="str">
        <f>$G$11</f>
        <v>DISTPRI</v>
      </c>
      <c r="H1330" s="21">
        <f t="shared" si="655"/>
        <v>0</v>
      </c>
      <c r="I1330" s="22">
        <f>VLOOKUP(CONCATENATE($F1330," ",$G1330),AllocFactorMatrix,(I$4+1),FALSE)*$E1334</f>
        <v>0</v>
      </c>
      <c r="J1330" s="22">
        <f>VLOOKUP(CONCATENATE($F1330," ",$G1330),AllocFactorMatrix,(J$4+1),FALSE)*$E1334</f>
        <v>0</v>
      </c>
      <c r="K1330" s="22">
        <f>VLOOKUP(CONCATENATE($F1330," ",$G1330),AllocFactorMatrix,(K$4+1),FALSE)*$E1334</f>
        <v>0</v>
      </c>
      <c r="L1330" s="22">
        <f>VLOOKUP(CONCATENATE($F1330," ",$G1330),AllocFactorMatrix,(L$4+1),FALSE)*$E1334</f>
        <v>0</v>
      </c>
      <c r="M1330" s="22">
        <f t="shared" si="656"/>
        <v>0</v>
      </c>
      <c r="N1330" s="22">
        <f>VLOOKUP(CONCATENATE($F1330," ",$G1330),AllocFactorMatrix,(N$4+1),FALSE)*$E1334</f>
        <v>0</v>
      </c>
      <c r="O1330" s="22">
        <f>VLOOKUP(CONCATENATE($F1330," ",$G1330),AllocFactorMatrix,(O$4+1),FALSE)*$E1334</f>
        <v>0</v>
      </c>
      <c r="P1330" s="22">
        <f>VLOOKUP(CONCATENATE($F1330," ",$G1330),AllocFactorMatrix,(P$4+1),FALSE)*$E1334</f>
        <v>0</v>
      </c>
      <c r="Q1330" s="22">
        <f>VLOOKUP(CONCATENATE($F1330," ",$G1330),AllocFactorMatrix,(Q$4+1),FALSE)*$E1334</f>
        <v>0</v>
      </c>
      <c r="R1330" s="22">
        <f t="shared" si="660"/>
        <v>0</v>
      </c>
      <c r="S1330" s="22">
        <f>VLOOKUP(CONCATENATE($F1330," ",$G1330),AllocFactorMatrix,(S$4+1),FALSE)*$E1334</f>
        <v>0</v>
      </c>
      <c r="T1330" s="22">
        <f>VLOOKUP(CONCATENATE($F1330," ",$G1330),AllocFactorMatrix,(T$4+1),FALSE)*$E1334</f>
        <v>0</v>
      </c>
      <c r="U1330" s="22">
        <f>VLOOKUP(CONCATENATE($F1330," ",$G1330),AllocFactorMatrix,(U$4+1),FALSE)*$E1334</f>
        <v>0</v>
      </c>
      <c r="V1330" s="22">
        <f>VLOOKUP(CONCATENATE($F1330," ",$G1330),AllocFactorMatrix,(V$4+1),FALSE)*$E1334</f>
        <v>0</v>
      </c>
      <c r="W1330" s="22">
        <f t="shared" si="661"/>
        <v>0</v>
      </c>
      <c r="X1330" s="22">
        <f>VLOOKUP(CONCATENATE($F1330," ",$G1330),AllocFactorMatrix,(X$4+1),FALSE)*$E1334</f>
        <v>0</v>
      </c>
      <c r="Y1330" s="22">
        <f>VLOOKUP(CONCATENATE($F1330," ",$G1330),AllocFactorMatrix,(Y$4+1),FALSE)*$E1334</f>
        <v>0</v>
      </c>
      <c r="Z1330" s="22">
        <f t="shared" si="657"/>
        <v>0</v>
      </c>
      <c r="AA1330" s="22">
        <f>VLOOKUP(CONCATENATE($F1330," ",$G1330),AllocFactorMatrix,(AA$4+1),FALSE)*$E1334</f>
        <v>0</v>
      </c>
      <c r="AB1330" s="22">
        <f>VLOOKUP(CONCATENATE($F1330," ",$G1330),AllocFactorMatrix,(AB$4+1),FALSE)*$E1334</f>
        <v>0</v>
      </c>
      <c r="AC1330" s="22">
        <f>VLOOKUP(CONCATENATE($F1330," ",$G1330),AllocFactorMatrix,(AC$4+1),FALSE)*$E1334</f>
        <v>0</v>
      </c>
    </row>
    <row r="1331" spans="1:29" hidden="1" outlineLevel="1">
      <c r="A1331" s="63"/>
      <c r="B1331" s="37"/>
      <c r="C1331" s="35"/>
      <c r="D1331" s="35"/>
      <c r="F1331" s="42" t="str">
        <f>F1334</f>
        <v>TRANS_TOTAL</v>
      </c>
      <c r="G1331" s="17" t="str">
        <f>$G$12</f>
        <v>DISTSEC</v>
      </c>
      <c r="H1331" s="21">
        <f t="shared" si="655"/>
        <v>0</v>
      </c>
      <c r="I1331" s="22">
        <f>VLOOKUP(CONCATENATE($F1331," ",$G1331),AllocFactorMatrix,(I$4+1),FALSE)*$E1334</f>
        <v>0</v>
      </c>
      <c r="J1331" s="22">
        <f>VLOOKUP(CONCATENATE($F1331," ",$G1331),AllocFactorMatrix,(J$4+1),FALSE)*$E1334</f>
        <v>0</v>
      </c>
      <c r="K1331" s="22">
        <f>VLOOKUP(CONCATENATE($F1331," ",$G1331),AllocFactorMatrix,(K$4+1),FALSE)*$E1334</f>
        <v>0</v>
      </c>
      <c r="L1331" s="22">
        <f>VLOOKUP(CONCATENATE($F1331," ",$G1331),AllocFactorMatrix,(L$4+1),FALSE)*$E1334</f>
        <v>0</v>
      </c>
      <c r="M1331" s="22">
        <f t="shared" si="656"/>
        <v>0</v>
      </c>
      <c r="N1331" s="22">
        <f>VLOOKUP(CONCATENATE($F1331," ",$G1331),AllocFactorMatrix,(N$4+1),FALSE)*$E1334</f>
        <v>0</v>
      </c>
      <c r="O1331" s="22">
        <f>VLOOKUP(CONCATENATE($F1331," ",$G1331),AllocFactorMatrix,(O$4+1),FALSE)*$E1334</f>
        <v>0</v>
      </c>
      <c r="P1331" s="22">
        <f>VLOOKUP(CONCATENATE($F1331," ",$G1331),AllocFactorMatrix,(P$4+1),FALSE)*$E1334</f>
        <v>0</v>
      </c>
      <c r="Q1331" s="22">
        <f>VLOOKUP(CONCATENATE($F1331," ",$G1331),AllocFactorMatrix,(Q$4+1),FALSE)*$E1334</f>
        <v>0</v>
      </c>
      <c r="R1331" s="22">
        <f t="shared" si="660"/>
        <v>0</v>
      </c>
      <c r="S1331" s="22">
        <f>VLOOKUP(CONCATENATE($F1331," ",$G1331),AllocFactorMatrix,(S$4+1),FALSE)*$E1334</f>
        <v>0</v>
      </c>
      <c r="T1331" s="22">
        <f>VLOOKUP(CONCATENATE($F1331," ",$G1331),AllocFactorMatrix,(T$4+1),FALSE)*$E1334</f>
        <v>0</v>
      </c>
      <c r="U1331" s="22">
        <f>VLOOKUP(CONCATENATE($F1331," ",$G1331),AllocFactorMatrix,(U$4+1),FALSE)*$E1334</f>
        <v>0</v>
      </c>
      <c r="V1331" s="22">
        <f>VLOOKUP(CONCATENATE($F1331," ",$G1331),AllocFactorMatrix,(V$4+1),FALSE)*$E1334</f>
        <v>0</v>
      </c>
      <c r="W1331" s="22">
        <f t="shared" si="661"/>
        <v>0</v>
      </c>
      <c r="X1331" s="22">
        <f>VLOOKUP(CONCATENATE($F1331," ",$G1331),AllocFactorMatrix,(X$4+1),FALSE)*$E1334</f>
        <v>0</v>
      </c>
      <c r="Y1331" s="22">
        <f>VLOOKUP(CONCATENATE($F1331," ",$G1331),AllocFactorMatrix,(Y$4+1),FALSE)*$E1334</f>
        <v>0</v>
      </c>
      <c r="Z1331" s="22">
        <f t="shared" si="657"/>
        <v>0</v>
      </c>
      <c r="AA1331" s="22">
        <f>VLOOKUP(CONCATENATE($F1331," ",$G1331),AllocFactorMatrix,(AA$4+1),FALSE)*$E1334</f>
        <v>0</v>
      </c>
      <c r="AB1331" s="22">
        <f>VLOOKUP(CONCATENATE($F1331," ",$G1331),AllocFactorMatrix,(AB$4+1),FALSE)*$E1334</f>
        <v>0</v>
      </c>
      <c r="AC1331" s="22">
        <f>VLOOKUP(CONCATENATE($F1331," ",$G1331),AllocFactorMatrix,(AC$4+1),FALSE)*$E1334</f>
        <v>0</v>
      </c>
    </row>
    <row r="1332" spans="1:29" hidden="1" outlineLevel="1">
      <c r="A1332" s="63"/>
      <c r="B1332" s="37"/>
      <c r="C1332" s="35"/>
      <c r="D1332" s="35"/>
      <c r="F1332" s="42" t="str">
        <f>F1334</f>
        <v>TRANS_TOTAL</v>
      </c>
      <c r="G1332" s="17" t="str">
        <f>$G$13</f>
        <v>ENERGY</v>
      </c>
      <c r="H1332" s="21">
        <f t="shared" si="655"/>
        <v>0</v>
      </c>
      <c r="I1332" s="22">
        <f>VLOOKUP(CONCATENATE($F1332," ",$G1332),AllocFactorMatrix,(I$4+1),FALSE)*$E1334</f>
        <v>0</v>
      </c>
      <c r="J1332" s="22">
        <f>VLOOKUP(CONCATENATE($F1332," ",$G1332),AllocFactorMatrix,(J$4+1),FALSE)*$E1334</f>
        <v>0</v>
      </c>
      <c r="K1332" s="22">
        <f>VLOOKUP(CONCATENATE($F1332," ",$G1332),AllocFactorMatrix,(K$4+1),FALSE)*$E1334</f>
        <v>0</v>
      </c>
      <c r="L1332" s="22">
        <f>VLOOKUP(CONCATENATE($F1332," ",$G1332),AllocFactorMatrix,(L$4+1),FALSE)*$E1334</f>
        <v>0</v>
      </c>
      <c r="M1332" s="22">
        <f t="shared" si="656"/>
        <v>0</v>
      </c>
      <c r="N1332" s="22">
        <f>VLOOKUP(CONCATENATE($F1332," ",$G1332),AllocFactorMatrix,(N$4+1),FALSE)*$E1334</f>
        <v>0</v>
      </c>
      <c r="O1332" s="22">
        <f>VLOOKUP(CONCATENATE($F1332," ",$G1332),AllocFactorMatrix,(O$4+1),FALSE)*$E1334</f>
        <v>0</v>
      </c>
      <c r="P1332" s="22">
        <f>VLOOKUP(CONCATENATE($F1332," ",$G1332),AllocFactorMatrix,(P$4+1),FALSE)*$E1334</f>
        <v>0</v>
      </c>
      <c r="Q1332" s="22">
        <f>VLOOKUP(CONCATENATE($F1332," ",$G1332),AllocFactorMatrix,(Q$4+1),FALSE)*$E1334</f>
        <v>0</v>
      </c>
      <c r="R1332" s="22">
        <f t="shared" si="660"/>
        <v>0</v>
      </c>
      <c r="S1332" s="22">
        <f>VLOOKUP(CONCATENATE($F1332," ",$G1332),AllocFactorMatrix,(S$4+1),FALSE)*$E1334</f>
        <v>0</v>
      </c>
      <c r="T1332" s="22">
        <f>VLOOKUP(CONCATENATE($F1332," ",$G1332),AllocFactorMatrix,(T$4+1),FALSE)*$E1334</f>
        <v>0</v>
      </c>
      <c r="U1332" s="22">
        <f>VLOOKUP(CONCATENATE($F1332," ",$G1332),AllocFactorMatrix,(U$4+1),FALSE)*$E1334</f>
        <v>0</v>
      </c>
      <c r="V1332" s="22">
        <f>VLOOKUP(CONCATENATE($F1332," ",$G1332),AllocFactorMatrix,(V$4+1),FALSE)*$E1334</f>
        <v>0</v>
      </c>
      <c r="W1332" s="22">
        <f t="shared" si="661"/>
        <v>0</v>
      </c>
      <c r="X1332" s="22">
        <f>VLOOKUP(CONCATENATE($F1332," ",$G1332),AllocFactorMatrix,(X$4+1),FALSE)*$E1334</f>
        <v>0</v>
      </c>
      <c r="Y1332" s="22">
        <f>VLOOKUP(CONCATENATE($F1332," ",$G1332),AllocFactorMatrix,(Y$4+1),FALSE)*$E1334</f>
        <v>0</v>
      </c>
      <c r="Z1332" s="22">
        <f t="shared" si="657"/>
        <v>0</v>
      </c>
      <c r="AA1332" s="22">
        <f>VLOOKUP(CONCATENATE($F1332," ",$G1332),AllocFactorMatrix,(AA$4+1),FALSE)*$E1334</f>
        <v>0</v>
      </c>
      <c r="AB1332" s="22">
        <f>VLOOKUP(CONCATENATE($F1332," ",$G1332),AllocFactorMatrix,(AB$4+1),FALSE)*$E1334</f>
        <v>0</v>
      </c>
      <c r="AC1332" s="22">
        <f>VLOOKUP(CONCATENATE($F1332," ",$G1332),AllocFactorMatrix,(AC$4+1),FALSE)*$E1334</f>
        <v>0</v>
      </c>
    </row>
    <row r="1333" spans="1:29" hidden="1" outlineLevel="1">
      <c r="A1333" s="63"/>
      <c r="B1333" s="37"/>
      <c r="C1333" s="35"/>
      <c r="D1333" s="35"/>
      <c r="F1333" s="42" t="str">
        <f>F1334</f>
        <v>TRANS_TOTAL</v>
      </c>
      <c r="G1333" s="17" t="str">
        <f>$G$14</f>
        <v>CUSTOMER</v>
      </c>
      <c r="H1333" s="21">
        <f t="shared" si="655"/>
        <v>0</v>
      </c>
      <c r="I1333" s="22">
        <f>VLOOKUP(CONCATENATE($F1333," ",$G1333),AllocFactorMatrix,(I$4+1),FALSE)*$E1334</f>
        <v>0</v>
      </c>
      <c r="J1333" s="22">
        <f>VLOOKUP(CONCATENATE($F1333," ",$G1333),AllocFactorMatrix,(J$4+1),FALSE)*$E1334</f>
        <v>0</v>
      </c>
      <c r="K1333" s="22">
        <f>VLOOKUP(CONCATENATE($F1333," ",$G1333),AllocFactorMatrix,(K$4+1),FALSE)*$E1334</f>
        <v>0</v>
      </c>
      <c r="L1333" s="22">
        <f>VLOOKUP(CONCATENATE($F1333," ",$G1333),AllocFactorMatrix,(L$4+1),FALSE)*$E1334</f>
        <v>0</v>
      </c>
      <c r="M1333" s="22">
        <f t="shared" si="656"/>
        <v>0</v>
      </c>
      <c r="N1333" s="22">
        <f>VLOOKUP(CONCATENATE($F1333," ",$G1333),AllocFactorMatrix,(N$4+1),FALSE)*$E1334</f>
        <v>0</v>
      </c>
      <c r="O1333" s="22">
        <f>VLOOKUP(CONCATENATE($F1333," ",$G1333),AllocFactorMatrix,(O$4+1),FALSE)*$E1334</f>
        <v>0</v>
      </c>
      <c r="P1333" s="22">
        <f>VLOOKUP(CONCATENATE($F1333," ",$G1333),AllocFactorMatrix,(P$4+1),FALSE)*$E1334</f>
        <v>0</v>
      </c>
      <c r="Q1333" s="22">
        <f>VLOOKUP(CONCATENATE($F1333," ",$G1333),AllocFactorMatrix,(Q$4+1),FALSE)*$E1334</f>
        <v>0</v>
      </c>
      <c r="R1333" s="22">
        <f t="shared" si="660"/>
        <v>0</v>
      </c>
      <c r="S1333" s="22">
        <f>VLOOKUP(CONCATENATE($F1333," ",$G1333),AllocFactorMatrix,(S$4+1),FALSE)*$E1334</f>
        <v>0</v>
      </c>
      <c r="T1333" s="22">
        <f>VLOOKUP(CONCATENATE($F1333," ",$G1333),AllocFactorMatrix,(T$4+1),FALSE)*$E1334</f>
        <v>0</v>
      </c>
      <c r="U1333" s="22">
        <f>VLOOKUP(CONCATENATE($F1333," ",$G1333),AllocFactorMatrix,(U$4+1),FALSE)*$E1334</f>
        <v>0</v>
      </c>
      <c r="V1333" s="22">
        <f>VLOOKUP(CONCATENATE($F1333," ",$G1333),AllocFactorMatrix,(V$4+1),FALSE)*$E1334</f>
        <v>0</v>
      </c>
      <c r="W1333" s="22">
        <f t="shared" si="661"/>
        <v>0</v>
      </c>
      <c r="X1333" s="22">
        <f>VLOOKUP(CONCATENATE($F1333," ",$G1333),AllocFactorMatrix,(X$4+1),FALSE)*$E1334</f>
        <v>0</v>
      </c>
      <c r="Y1333" s="22">
        <f>VLOOKUP(CONCATENATE($F1333," ",$G1333),AllocFactorMatrix,(Y$4+1),FALSE)*$E1334</f>
        <v>0</v>
      </c>
      <c r="Z1333" s="22">
        <f t="shared" si="657"/>
        <v>0</v>
      </c>
      <c r="AA1333" s="22">
        <f>VLOOKUP(CONCATENATE($F1333," ",$G1333),AllocFactorMatrix,(AA$4+1),FALSE)*$E1334</f>
        <v>0</v>
      </c>
      <c r="AB1333" s="22">
        <f>VLOOKUP(CONCATENATE($F1333," ",$G1333),AllocFactorMatrix,(AB$4+1),FALSE)*$E1334</f>
        <v>0</v>
      </c>
      <c r="AC1333" s="22">
        <f>VLOOKUP(CONCATENATE($F1333," ",$G1333),AllocFactorMatrix,(AC$4+1),FALSE)*$E1334</f>
        <v>0</v>
      </c>
    </row>
    <row r="1334" spans="1:29" collapsed="1">
      <c r="A1334" s="63"/>
      <c r="B1334" s="37"/>
      <c r="C1334" s="35"/>
      <c r="D1334" s="35" t="s">
        <v>477</v>
      </c>
      <c r="E1334" s="38">
        <v>59112</v>
      </c>
      <c r="F1334" s="43" t="s">
        <v>191</v>
      </c>
      <c r="G1334" s="17" t="str">
        <f>$G$15</f>
        <v>TOTAL</v>
      </c>
      <c r="H1334" s="21">
        <f t="shared" si="655"/>
        <v>59112.000000000015</v>
      </c>
      <c r="I1334" s="22">
        <f>VLOOKUP(CONCATENATE($F1334," ",$G1334),AllocFactorMatrix,(I$4+1),FALSE)*$E1334</f>
        <v>29119.763835809466</v>
      </c>
      <c r="J1334" s="22">
        <f>VLOOKUP(CONCATENATE($F1334," ",$G1334),AllocFactorMatrix,(J$4+1),FALSE)*$E1334</f>
        <v>7277.9731980945253</v>
      </c>
      <c r="K1334" s="22">
        <f>VLOOKUP(CONCATENATE($F1334," ",$G1334),AllocFactorMatrix,(K$4+1),FALSE)*$E1334</f>
        <v>92.28568274584417</v>
      </c>
      <c r="L1334" s="22">
        <f>VLOOKUP(CONCATENATE($F1334," ",$G1334),AllocFactorMatrix,(L$4+1),FALSE)*$E1334</f>
        <v>4.9325222146893974</v>
      </c>
      <c r="M1334" s="22">
        <f t="shared" si="656"/>
        <v>7375.1914030550588</v>
      </c>
      <c r="N1334" s="22">
        <f>VLOOKUP(CONCATENATE($F1334," ",$G1334),AllocFactorMatrix,(N$4+1),FALSE)*$E1334</f>
        <v>3257.4254305266732</v>
      </c>
      <c r="O1334" s="22">
        <f>VLOOKUP(CONCATENATE($F1334," ",$G1334),AllocFactorMatrix,(O$4+1),FALSE)*$E1334</f>
        <v>893.12647360332846</v>
      </c>
      <c r="P1334" s="22">
        <f>VLOOKUP(CONCATENATE($F1334," ",$G1334),AllocFactorMatrix,(P$4+1),FALSE)*$E1334</f>
        <v>150.86938985626492</v>
      </c>
      <c r="Q1334" s="22">
        <f>VLOOKUP(CONCATENATE($F1334," ",$G1334),AllocFactorMatrix,(Q$4+1),FALSE)*$E1334</f>
        <v>0</v>
      </c>
      <c r="R1334" s="22">
        <f t="shared" si="660"/>
        <v>4301.4212939862664</v>
      </c>
      <c r="S1334" s="22">
        <f>VLOOKUP(CONCATENATE($F1334," ",$G1334),AllocFactorMatrix,(S$4+1),FALSE)*$E1334</f>
        <v>140.16318006323959</v>
      </c>
      <c r="T1334" s="22">
        <f>VLOOKUP(CONCATENATE($F1334," ",$G1334),AllocFactorMatrix,(T$4+1),FALSE)*$E1334</f>
        <v>2568.0375139564467</v>
      </c>
      <c r="U1334" s="22">
        <f>VLOOKUP(CONCATENATE($F1334," ",$G1334),AllocFactorMatrix,(U$4+1),FALSE)*$E1334</f>
        <v>13323.325017204317</v>
      </c>
      <c r="V1334" s="22">
        <f>VLOOKUP(CONCATENATE($F1334," ",$G1334),AllocFactorMatrix,(V$4+1),FALSE)*$E1334</f>
        <v>1219.4145160231103</v>
      </c>
      <c r="W1334" s="22">
        <f t="shared" si="661"/>
        <v>17250.940227247112</v>
      </c>
      <c r="X1334" s="22">
        <f>VLOOKUP(CONCATENATE($F1334," ",$G1334),AllocFactorMatrix,(X$4+1),FALSE)*$E1334</f>
        <v>911.64707109511949</v>
      </c>
      <c r="Y1334" s="22">
        <f>VLOOKUP(CONCATENATE($F1334," ",$G1334),AllocFactorMatrix,(Y$4+1),FALSE)*$E1334</f>
        <v>17.218753751517681</v>
      </c>
      <c r="Z1334" s="22">
        <f t="shared" si="657"/>
        <v>928.86582484663722</v>
      </c>
      <c r="AA1334" s="22">
        <f>VLOOKUP(CONCATENATE($F1334," ",$G1334),AllocFactorMatrix,(AA$4+1),FALSE)*$E1334</f>
        <v>13.267756305957597</v>
      </c>
      <c r="AB1334" s="22">
        <f>VLOOKUP(CONCATENATE($F1334," ",$G1334),AllocFactorMatrix,(AB$4+1),FALSE)*$E1334</f>
        <v>98.988377271946803</v>
      </c>
      <c r="AC1334" s="22">
        <f>VLOOKUP(CONCATENATE($F1334," ",$G1334),AllocFactorMatrix,(AC$4+1),FALSE)*$E1334</f>
        <v>23.561281477565181</v>
      </c>
    </row>
    <row r="1335" spans="1:29" hidden="1" outlineLevel="1">
      <c r="F1335" s="42" t="str">
        <f>F1342</f>
        <v>TRAN_LSE</v>
      </c>
      <c r="G1335" s="17" t="str">
        <f>$G$8</f>
        <v>PRODUCTION</v>
      </c>
      <c r="H1335" s="21">
        <f t="shared" si="655"/>
        <v>70066025.000000015</v>
      </c>
      <c r="I1335" s="22">
        <f>VLOOKUP(CONCATENATE($F1335," ",$G1335),AllocFactorMatrix,(I$4+1),FALSE)*$E1342</f>
        <v>34739335.6807146</v>
      </c>
      <c r="J1335" s="22">
        <f>VLOOKUP(CONCATENATE($F1335," ",$G1335),AllocFactorMatrix,(J$4+1),FALSE)*$E1342</f>
        <v>8687191.7253560536</v>
      </c>
      <c r="K1335" s="22">
        <f>VLOOKUP(CONCATENATE($F1335," ",$G1335),AllocFactorMatrix,(K$4+1),FALSE)*$E1342</f>
        <v>110100.05880083694</v>
      </c>
      <c r="L1335" s="22">
        <f>VLOOKUP(CONCATENATE($F1335," ",$G1335),AllocFactorMatrix,(L$4+1),FALSE)*$E1342</f>
        <v>5510.3985024401873</v>
      </c>
      <c r="M1335" s="22">
        <f t="shared" si="656"/>
        <v>8802802.1826593298</v>
      </c>
      <c r="N1335" s="22">
        <f>VLOOKUP(CONCATENATE($F1335," ",$G1335),AllocFactorMatrix,(N$4+1),FALSE)*$E1342</f>
        <v>3897488.8650631849</v>
      </c>
      <c r="O1335" s="22">
        <f>VLOOKUP(CONCATENATE($F1335," ",$G1335),AllocFactorMatrix,(O$4+1),FALSE)*$E1342</f>
        <v>1068211.4363515254</v>
      </c>
      <c r="P1335" s="22">
        <f>VLOOKUP(CONCATENATE($F1335," ",$G1335),AllocFactorMatrix,(P$4+1),FALSE)*$E1342</f>
        <v>169985.34825188614</v>
      </c>
      <c r="Q1335" s="22">
        <f>VLOOKUP(CONCATENATE($F1335," ",$G1335),AllocFactorMatrix,(Q$4+1),FALSE)*$E1342</f>
        <v>0</v>
      </c>
      <c r="R1335" s="22">
        <f>SUBTOTAL(9,N1335:Q1335)</f>
        <v>5135685.6496665962</v>
      </c>
      <c r="S1335" s="22">
        <f>VLOOKUP(CONCATENATE($F1335," ",$G1335),AllocFactorMatrix,(S$4+1),FALSE)*$E1342</f>
        <v>168478.47324042954</v>
      </c>
      <c r="T1335" s="22">
        <f>VLOOKUP(CONCATENATE($F1335," ",$G1335),AllocFactorMatrix,(T$4+1),FALSE)*$E1342</f>
        <v>3066020.8213843978</v>
      </c>
      <c r="U1335" s="22">
        <f>VLOOKUP(CONCATENATE($F1335," ",$G1335),AllocFactorMatrix,(U$4+1),FALSE)*$E1342</f>
        <v>14939314.847706318</v>
      </c>
      <c r="V1335" s="22">
        <f>VLOOKUP(CONCATENATE($F1335," ",$G1335),AllocFactorMatrix,(V$4+1),FALSE)*$E1342</f>
        <v>1903574.098756467</v>
      </c>
      <c r="W1335" s="22">
        <f>SUBTOTAL(9,S1335:V1335)</f>
        <v>20077388.241087612</v>
      </c>
      <c r="X1335" s="22">
        <f>VLOOKUP(CONCATENATE($F1335," ",$G1335),AllocFactorMatrix,(X$4+1),FALSE)*$E1342</f>
        <v>1090044.5450151043</v>
      </c>
      <c r="Y1335" s="22">
        <f>VLOOKUP(CONCATENATE($F1335," ",$G1335),AllocFactorMatrix,(Y$4+1),FALSE)*$E1342</f>
        <v>20490.211022820909</v>
      </c>
      <c r="Z1335" s="22">
        <f t="shared" si="657"/>
        <v>1110534.7560379254</v>
      </c>
      <c r="AA1335" s="22">
        <f>VLOOKUP(CONCATENATE($F1335," ",$G1335),AllocFactorMatrix,(AA$4+1),FALSE)*$E1342</f>
        <v>15852.008094385154</v>
      </c>
      <c r="AB1335" s="22">
        <f>VLOOKUP(CONCATENATE($F1335," ",$G1335),AllocFactorMatrix,(AB$4+1),FALSE)*$E1342</f>
        <v>148966.14385458626</v>
      </c>
      <c r="AC1335" s="22">
        <f>VLOOKUP(CONCATENATE($F1335," ",$G1335),AllocFactorMatrix,(AC$4+1),FALSE)*$E1342</f>
        <v>35460.337884976761</v>
      </c>
    </row>
    <row r="1336" spans="1:29" hidden="1" outlineLevel="1">
      <c r="F1336" s="42" t="str">
        <f>F1342</f>
        <v>TRAN_LSE</v>
      </c>
      <c r="G1336" s="17" t="str">
        <f>$G$9</f>
        <v>BULKTRAN</v>
      </c>
      <c r="H1336" s="21">
        <f t="shared" si="655"/>
        <v>0</v>
      </c>
      <c r="I1336" s="22">
        <f>VLOOKUP(CONCATENATE($F1336," ",$G1336),AllocFactorMatrix,(I$4+1),FALSE)*$E1342</f>
        <v>0</v>
      </c>
      <c r="J1336" s="22">
        <f>VLOOKUP(CONCATENATE($F1336," ",$G1336),AllocFactorMatrix,(J$4+1),FALSE)*$E1342</f>
        <v>0</v>
      </c>
      <c r="K1336" s="22">
        <f>VLOOKUP(CONCATENATE($F1336," ",$G1336),AllocFactorMatrix,(K$4+1),FALSE)*$E1342</f>
        <v>0</v>
      </c>
      <c r="L1336" s="22">
        <f>VLOOKUP(CONCATENATE($F1336," ",$G1336),AllocFactorMatrix,(L$4+1),FALSE)*$E1342</f>
        <v>0</v>
      </c>
      <c r="M1336" s="22">
        <f t="shared" si="656"/>
        <v>0</v>
      </c>
      <c r="N1336" s="22">
        <f>VLOOKUP(CONCATENATE($F1336," ",$G1336),AllocFactorMatrix,(N$4+1),FALSE)*$E1342</f>
        <v>0</v>
      </c>
      <c r="O1336" s="22">
        <f>VLOOKUP(CONCATENATE($F1336," ",$G1336),AllocFactorMatrix,(O$4+1),FALSE)*$E1342</f>
        <v>0</v>
      </c>
      <c r="P1336" s="22">
        <f>VLOOKUP(CONCATENATE($F1336," ",$G1336),AllocFactorMatrix,(P$4+1),FALSE)*$E1342</f>
        <v>0</v>
      </c>
      <c r="Q1336" s="22">
        <f>VLOOKUP(CONCATENATE($F1336," ",$G1336),AllocFactorMatrix,(Q$4+1),FALSE)*$E1342</f>
        <v>0</v>
      </c>
      <c r="R1336" s="22">
        <f t="shared" ref="R1336:R1342" si="662">SUBTOTAL(9,N1336:Q1336)</f>
        <v>0</v>
      </c>
      <c r="S1336" s="22">
        <f>VLOOKUP(CONCATENATE($F1336," ",$G1336),AllocFactorMatrix,(S$4+1),FALSE)*$E1342</f>
        <v>0</v>
      </c>
      <c r="T1336" s="22">
        <f>VLOOKUP(CONCATENATE($F1336," ",$G1336),AllocFactorMatrix,(T$4+1),FALSE)*$E1342</f>
        <v>0</v>
      </c>
      <c r="U1336" s="22">
        <f>VLOOKUP(CONCATENATE($F1336," ",$G1336),AllocFactorMatrix,(U$4+1),FALSE)*$E1342</f>
        <v>0</v>
      </c>
      <c r="V1336" s="22">
        <f>VLOOKUP(CONCATENATE($F1336," ",$G1336),AllocFactorMatrix,(V$4+1),FALSE)*$E1342</f>
        <v>0</v>
      </c>
      <c r="W1336" s="22">
        <f t="shared" ref="W1336:W1342" si="663">SUBTOTAL(9,S1336:V1336)</f>
        <v>0</v>
      </c>
      <c r="X1336" s="22">
        <f>VLOOKUP(CONCATENATE($F1336," ",$G1336),AllocFactorMatrix,(X$4+1),FALSE)*$E1342</f>
        <v>0</v>
      </c>
      <c r="Y1336" s="22">
        <f>VLOOKUP(CONCATENATE($F1336," ",$G1336),AllocFactorMatrix,(Y$4+1),FALSE)*$E1342</f>
        <v>0</v>
      </c>
      <c r="Z1336" s="22">
        <f t="shared" si="657"/>
        <v>0</v>
      </c>
      <c r="AA1336" s="22">
        <f>VLOOKUP(CONCATENATE($F1336," ",$G1336),AllocFactorMatrix,(AA$4+1),FALSE)*$E1342</f>
        <v>0</v>
      </c>
      <c r="AB1336" s="22">
        <f>VLOOKUP(CONCATENATE($F1336," ",$G1336),AllocFactorMatrix,(AB$4+1),FALSE)*$E1342</f>
        <v>0</v>
      </c>
      <c r="AC1336" s="22">
        <f>VLOOKUP(CONCATENATE($F1336," ",$G1336),AllocFactorMatrix,(AC$4+1),FALSE)*$E1342</f>
        <v>0</v>
      </c>
    </row>
    <row r="1337" spans="1:29" hidden="1" outlineLevel="1">
      <c r="F1337" s="42" t="str">
        <f>F1342</f>
        <v>TRAN_LSE</v>
      </c>
      <c r="G1337" s="17" t="str">
        <f>$G$10</f>
        <v>SUBTRAN</v>
      </c>
      <c r="H1337" s="21">
        <f t="shared" si="655"/>
        <v>0</v>
      </c>
      <c r="I1337" s="22">
        <f>VLOOKUP(CONCATENATE($F1337," ",$G1337),AllocFactorMatrix,(I$4+1),FALSE)*$E1342</f>
        <v>0</v>
      </c>
      <c r="J1337" s="22">
        <f>VLOOKUP(CONCATENATE($F1337," ",$G1337),AllocFactorMatrix,(J$4+1),FALSE)*$E1342</f>
        <v>0</v>
      </c>
      <c r="K1337" s="22">
        <f>VLOOKUP(CONCATENATE($F1337," ",$G1337),AllocFactorMatrix,(K$4+1),FALSE)*$E1342</f>
        <v>0</v>
      </c>
      <c r="L1337" s="22">
        <f>VLOOKUP(CONCATENATE($F1337," ",$G1337),AllocFactorMatrix,(L$4+1),FALSE)*$E1342</f>
        <v>0</v>
      </c>
      <c r="M1337" s="22">
        <f t="shared" si="656"/>
        <v>0</v>
      </c>
      <c r="N1337" s="22">
        <f>VLOOKUP(CONCATENATE($F1337," ",$G1337),AllocFactorMatrix,(N$4+1),FALSE)*$E1342</f>
        <v>0</v>
      </c>
      <c r="O1337" s="22">
        <f>VLOOKUP(CONCATENATE($F1337," ",$G1337),AllocFactorMatrix,(O$4+1),FALSE)*$E1342</f>
        <v>0</v>
      </c>
      <c r="P1337" s="22">
        <f>VLOOKUP(CONCATENATE($F1337," ",$G1337),AllocFactorMatrix,(P$4+1),FALSE)*$E1342</f>
        <v>0</v>
      </c>
      <c r="Q1337" s="22">
        <f>VLOOKUP(CONCATENATE($F1337," ",$G1337),AllocFactorMatrix,(Q$4+1),FALSE)*$E1342</f>
        <v>0</v>
      </c>
      <c r="R1337" s="22">
        <f t="shared" si="662"/>
        <v>0</v>
      </c>
      <c r="S1337" s="22">
        <f>VLOOKUP(CONCATENATE($F1337," ",$G1337),AllocFactorMatrix,(S$4+1),FALSE)*$E1342</f>
        <v>0</v>
      </c>
      <c r="T1337" s="22">
        <f>VLOOKUP(CONCATENATE($F1337," ",$G1337),AllocFactorMatrix,(T$4+1),FALSE)*$E1342</f>
        <v>0</v>
      </c>
      <c r="U1337" s="22">
        <f>VLOOKUP(CONCATENATE($F1337," ",$G1337),AllocFactorMatrix,(U$4+1),FALSE)*$E1342</f>
        <v>0</v>
      </c>
      <c r="V1337" s="22">
        <f>VLOOKUP(CONCATENATE($F1337," ",$G1337),AllocFactorMatrix,(V$4+1),FALSE)*$E1342</f>
        <v>0</v>
      </c>
      <c r="W1337" s="22">
        <f t="shared" si="663"/>
        <v>0</v>
      </c>
      <c r="X1337" s="22">
        <f>VLOOKUP(CONCATENATE($F1337," ",$G1337),AllocFactorMatrix,(X$4+1),FALSE)*$E1342</f>
        <v>0</v>
      </c>
      <c r="Y1337" s="22">
        <f>VLOOKUP(CONCATENATE($F1337," ",$G1337),AllocFactorMatrix,(Y$4+1),FALSE)*$E1342</f>
        <v>0</v>
      </c>
      <c r="Z1337" s="22">
        <f t="shared" si="657"/>
        <v>0</v>
      </c>
      <c r="AA1337" s="22">
        <f>VLOOKUP(CONCATENATE($F1337," ",$G1337),AllocFactorMatrix,(AA$4+1),FALSE)*$E1342</f>
        <v>0</v>
      </c>
      <c r="AB1337" s="22">
        <f>VLOOKUP(CONCATENATE($F1337," ",$G1337),AllocFactorMatrix,(AB$4+1),FALSE)*$E1342</f>
        <v>0</v>
      </c>
      <c r="AC1337" s="22">
        <f>VLOOKUP(CONCATENATE($F1337," ",$G1337),AllocFactorMatrix,(AC$4+1),FALSE)*$E1342</f>
        <v>0</v>
      </c>
    </row>
    <row r="1338" spans="1:29" hidden="1" outlineLevel="1">
      <c r="F1338" s="42" t="str">
        <f>F1342</f>
        <v>TRAN_LSE</v>
      </c>
      <c r="G1338" s="17" t="str">
        <f>$G$11</f>
        <v>DISTPRI</v>
      </c>
      <c r="H1338" s="21">
        <f t="shared" si="655"/>
        <v>0</v>
      </c>
      <c r="I1338" s="22">
        <f>VLOOKUP(CONCATENATE($F1338," ",$G1338),AllocFactorMatrix,(I$4+1),FALSE)*$E1342</f>
        <v>0</v>
      </c>
      <c r="J1338" s="22">
        <f>VLOOKUP(CONCATENATE($F1338," ",$G1338),AllocFactorMatrix,(J$4+1),FALSE)*$E1342</f>
        <v>0</v>
      </c>
      <c r="K1338" s="22">
        <f>VLOOKUP(CONCATENATE($F1338," ",$G1338),AllocFactorMatrix,(K$4+1),FALSE)*$E1342</f>
        <v>0</v>
      </c>
      <c r="L1338" s="22">
        <f>VLOOKUP(CONCATENATE($F1338," ",$G1338),AllocFactorMatrix,(L$4+1),FALSE)*$E1342</f>
        <v>0</v>
      </c>
      <c r="M1338" s="22">
        <f t="shared" si="656"/>
        <v>0</v>
      </c>
      <c r="N1338" s="22">
        <f>VLOOKUP(CONCATENATE($F1338," ",$G1338),AllocFactorMatrix,(N$4+1),FALSE)*$E1342</f>
        <v>0</v>
      </c>
      <c r="O1338" s="22">
        <f>VLOOKUP(CONCATENATE($F1338," ",$G1338),AllocFactorMatrix,(O$4+1),FALSE)*$E1342</f>
        <v>0</v>
      </c>
      <c r="P1338" s="22">
        <f>VLOOKUP(CONCATENATE($F1338," ",$G1338),AllocFactorMatrix,(P$4+1),FALSE)*$E1342</f>
        <v>0</v>
      </c>
      <c r="Q1338" s="22">
        <f>VLOOKUP(CONCATENATE($F1338," ",$G1338),AllocFactorMatrix,(Q$4+1),FALSE)*$E1342</f>
        <v>0</v>
      </c>
      <c r="R1338" s="22">
        <f t="shared" si="662"/>
        <v>0</v>
      </c>
      <c r="S1338" s="22">
        <f>VLOOKUP(CONCATENATE($F1338," ",$G1338),AllocFactorMatrix,(S$4+1),FALSE)*$E1342</f>
        <v>0</v>
      </c>
      <c r="T1338" s="22">
        <f>VLOOKUP(CONCATENATE($F1338," ",$G1338),AllocFactorMatrix,(T$4+1),FALSE)*$E1342</f>
        <v>0</v>
      </c>
      <c r="U1338" s="22">
        <f>VLOOKUP(CONCATENATE($F1338," ",$G1338),AllocFactorMatrix,(U$4+1),FALSE)*$E1342</f>
        <v>0</v>
      </c>
      <c r="V1338" s="22">
        <f>VLOOKUP(CONCATENATE($F1338," ",$G1338),AllocFactorMatrix,(V$4+1),FALSE)*$E1342</f>
        <v>0</v>
      </c>
      <c r="W1338" s="22">
        <f t="shared" si="663"/>
        <v>0</v>
      </c>
      <c r="X1338" s="22">
        <f>VLOOKUP(CONCATENATE($F1338," ",$G1338),AllocFactorMatrix,(X$4+1),FALSE)*$E1342</f>
        <v>0</v>
      </c>
      <c r="Y1338" s="22">
        <f>VLOOKUP(CONCATENATE($F1338," ",$G1338),AllocFactorMatrix,(Y$4+1),FALSE)*$E1342</f>
        <v>0</v>
      </c>
      <c r="Z1338" s="22">
        <f t="shared" si="657"/>
        <v>0</v>
      </c>
      <c r="AA1338" s="22">
        <f>VLOOKUP(CONCATENATE($F1338," ",$G1338),AllocFactorMatrix,(AA$4+1),FALSE)*$E1342</f>
        <v>0</v>
      </c>
      <c r="AB1338" s="22">
        <f>VLOOKUP(CONCATENATE($F1338," ",$G1338),AllocFactorMatrix,(AB$4+1),FALSE)*$E1342</f>
        <v>0</v>
      </c>
      <c r="AC1338" s="22">
        <f>VLOOKUP(CONCATENATE($F1338," ",$G1338),AllocFactorMatrix,(AC$4+1),FALSE)*$E1342</f>
        <v>0</v>
      </c>
    </row>
    <row r="1339" spans="1:29" hidden="1" outlineLevel="1">
      <c r="F1339" s="42" t="str">
        <f>F1342</f>
        <v>TRAN_LSE</v>
      </c>
      <c r="G1339" s="17" t="str">
        <f>$G$12</f>
        <v>DISTSEC</v>
      </c>
      <c r="H1339" s="21">
        <f t="shared" si="655"/>
        <v>0</v>
      </c>
      <c r="I1339" s="22">
        <f>VLOOKUP(CONCATENATE($F1339," ",$G1339),AllocFactorMatrix,(I$4+1),FALSE)*$E1342</f>
        <v>0</v>
      </c>
      <c r="J1339" s="22">
        <f>VLOOKUP(CONCATENATE($F1339," ",$G1339),AllocFactorMatrix,(J$4+1),FALSE)*$E1342</f>
        <v>0</v>
      </c>
      <c r="K1339" s="22">
        <f>VLOOKUP(CONCATENATE($F1339," ",$G1339),AllocFactorMatrix,(K$4+1),FALSE)*$E1342</f>
        <v>0</v>
      </c>
      <c r="L1339" s="22">
        <f>VLOOKUP(CONCATENATE($F1339," ",$G1339),AllocFactorMatrix,(L$4+1),FALSE)*$E1342</f>
        <v>0</v>
      </c>
      <c r="M1339" s="22">
        <f t="shared" si="656"/>
        <v>0</v>
      </c>
      <c r="N1339" s="22">
        <f>VLOOKUP(CONCATENATE($F1339," ",$G1339),AllocFactorMatrix,(N$4+1),FALSE)*$E1342</f>
        <v>0</v>
      </c>
      <c r="O1339" s="22">
        <f>VLOOKUP(CONCATENATE($F1339," ",$G1339),AllocFactorMatrix,(O$4+1),FALSE)*$E1342</f>
        <v>0</v>
      </c>
      <c r="P1339" s="22">
        <f>VLOOKUP(CONCATENATE($F1339," ",$G1339),AllocFactorMatrix,(P$4+1),FALSE)*$E1342</f>
        <v>0</v>
      </c>
      <c r="Q1339" s="22">
        <f>VLOOKUP(CONCATENATE($F1339," ",$G1339),AllocFactorMatrix,(Q$4+1),FALSE)*$E1342</f>
        <v>0</v>
      </c>
      <c r="R1339" s="22">
        <f t="shared" si="662"/>
        <v>0</v>
      </c>
      <c r="S1339" s="22">
        <f>VLOOKUP(CONCATENATE($F1339," ",$G1339),AllocFactorMatrix,(S$4+1),FALSE)*$E1342</f>
        <v>0</v>
      </c>
      <c r="T1339" s="22">
        <f>VLOOKUP(CONCATENATE($F1339," ",$G1339),AllocFactorMatrix,(T$4+1),FALSE)*$E1342</f>
        <v>0</v>
      </c>
      <c r="U1339" s="22">
        <f>VLOOKUP(CONCATENATE($F1339," ",$G1339),AllocFactorMatrix,(U$4+1),FALSE)*$E1342</f>
        <v>0</v>
      </c>
      <c r="V1339" s="22">
        <f>VLOOKUP(CONCATENATE($F1339," ",$G1339),AllocFactorMatrix,(V$4+1),FALSE)*$E1342</f>
        <v>0</v>
      </c>
      <c r="W1339" s="22">
        <f t="shared" si="663"/>
        <v>0</v>
      </c>
      <c r="X1339" s="22">
        <f>VLOOKUP(CONCATENATE($F1339," ",$G1339),AllocFactorMatrix,(X$4+1),FALSE)*$E1342</f>
        <v>0</v>
      </c>
      <c r="Y1339" s="22">
        <f>VLOOKUP(CONCATENATE($F1339," ",$G1339),AllocFactorMatrix,(Y$4+1),FALSE)*$E1342</f>
        <v>0</v>
      </c>
      <c r="Z1339" s="22">
        <f t="shared" si="657"/>
        <v>0</v>
      </c>
      <c r="AA1339" s="22">
        <f>VLOOKUP(CONCATENATE($F1339," ",$G1339),AllocFactorMatrix,(AA$4+1),FALSE)*$E1342</f>
        <v>0</v>
      </c>
      <c r="AB1339" s="22">
        <f>VLOOKUP(CONCATENATE($F1339," ",$G1339),AllocFactorMatrix,(AB$4+1),FALSE)*$E1342</f>
        <v>0</v>
      </c>
      <c r="AC1339" s="22">
        <f>VLOOKUP(CONCATENATE($F1339," ",$G1339),AllocFactorMatrix,(AC$4+1),FALSE)*$E1342</f>
        <v>0</v>
      </c>
    </row>
    <row r="1340" spans="1:29" hidden="1" outlineLevel="1">
      <c r="F1340" s="42" t="str">
        <f>F1342</f>
        <v>TRAN_LSE</v>
      </c>
      <c r="G1340" s="17" t="str">
        <f>$G$13</f>
        <v>ENERGY</v>
      </c>
      <c r="H1340" s="21">
        <f t="shared" si="655"/>
        <v>0</v>
      </c>
      <c r="I1340" s="22">
        <f>VLOOKUP(CONCATENATE($F1340," ",$G1340),AllocFactorMatrix,(I$4+1),FALSE)*$E1342</f>
        <v>0</v>
      </c>
      <c r="J1340" s="22">
        <f>VLOOKUP(CONCATENATE($F1340," ",$G1340),AllocFactorMatrix,(J$4+1),FALSE)*$E1342</f>
        <v>0</v>
      </c>
      <c r="K1340" s="22">
        <f>VLOOKUP(CONCATENATE($F1340," ",$G1340),AllocFactorMatrix,(K$4+1),FALSE)*$E1342</f>
        <v>0</v>
      </c>
      <c r="L1340" s="22">
        <f>VLOOKUP(CONCATENATE($F1340," ",$G1340),AllocFactorMatrix,(L$4+1),FALSE)*$E1342</f>
        <v>0</v>
      </c>
      <c r="M1340" s="22">
        <f t="shared" si="656"/>
        <v>0</v>
      </c>
      <c r="N1340" s="22">
        <f>VLOOKUP(CONCATENATE($F1340," ",$G1340),AllocFactorMatrix,(N$4+1),FALSE)*$E1342</f>
        <v>0</v>
      </c>
      <c r="O1340" s="22">
        <f>VLOOKUP(CONCATENATE($F1340," ",$G1340),AllocFactorMatrix,(O$4+1),FALSE)*$E1342</f>
        <v>0</v>
      </c>
      <c r="P1340" s="22">
        <f>VLOOKUP(CONCATENATE($F1340," ",$G1340),AllocFactorMatrix,(P$4+1),FALSE)*$E1342</f>
        <v>0</v>
      </c>
      <c r="Q1340" s="22">
        <f>VLOOKUP(CONCATENATE($F1340," ",$G1340),AllocFactorMatrix,(Q$4+1),FALSE)*$E1342</f>
        <v>0</v>
      </c>
      <c r="R1340" s="22">
        <f t="shared" si="662"/>
        <v>0</v>
      </c>
      <c r="S1340" s="22">
        <f>VLOOKUP(CONCATENATE($F1340," ",$G1340),AllocFactorMatrix,(S$4+1),FALSE)*$E1342</f>
        <v>0</v>
      </c>
      <c r="T1340" s="22">
        <f>VLOOKUP(CONCATENATE($F1340," ",$G1340),AllocFactorMatrix,(T$4+1),FALSE)*$E1342</f>
        <v>0</v>
      </c>
      <c r="U1340" s="22">
        <f>VLOOKUP(CONCATENATE($F1340," ",$G1340),AllocFactorMatrix,(U$4+1),FALSE)*$E1342</f>
        <v>0</v>
      </c>
      <c r="V1340" s="22">
        <f>VLOOKUP(CONCATENATE($F1340," ",$G1340),AllocFactorMatrix,(V$4+1),FALSE)*$E1342</f>
        <v>0</v>
      </c>
      <c r="W1340" s="22">
        <f t="shared" si="663"/>
        <v>0</v>
      </c>
      <c r="X1340" s="22">
        <f>VLOOKUP(CONCATENATE($F1340," ",$G1340),AllocFactorMatrix,(X$4+1),FALSE)*$E1342</f>
        <v>0</v>
      </c>
      <c r="Y1340" s="22">
        <f>VLOOKUP(CONCATENATE($F1340," ",$G1340),AllocFactorMatrix,(Y$4+1),FALSE)*$E1342</f>
        <v>0</v>
      </c>
      <c r="Z1340" s="22">
        <f t="shared" si="657"/>
        <v>0</v>
      </c>
      <c r="AA1340" s="22">
        <f>VLOOKUP(CONCATENATE($F1340," ",$G1340),AllocFactorMatrix,(AA$4+1),FALSE)*$E1342</f>
        <v>0</v>
      </c>
      <c r="AB1340" s="22">
        <f>VLOOKUP(CONCATENATE($F1340," ",$G1340),AllocFactorMatrix,(AB$4+1),FALSE)*$E1342</f>
        <v>0</v>
      </c>
      <c r="AC1340" s="22">
        <f>VLOOKUP(CONCATENATE($F1340," ",$G1340),AllocFactorMatrix,(AC$4+1),FALSE)*$E1342</f>
        <v>0</v>
      </c>
    </row>
    <row r="1341" spans="1:29" hidden="1" outlineLevel="1">
      <c r="F1341" s="42" t="str">
        <f>F1342</f>
        <v>TRAN_LSE</v>
      </c>
      <c r="G1341" s="17" t="str">
        <f>$G$14</f>
        <v>CUSTOMER</v>
      </c>
      <c r="H1341" s="21">
        <f t="shared" si="655"/>
        <v>0</v>
      </c>
      <c r="I1341" s="22">
        <f>VLOOKUP(CONCATENATE($F1341," ",$G1341),AllocFactorMatrix,(I$4+1),FALSE)*$E1342</f>
        <v>0</v>
      </c>
      <c r="J1341" s="22">
        <f>VLOOKUP(CONCATENATE($F1341," ",$G1341),AllocFactorMatrix,(J$4+1),FALSE)*$E1342</f>
        <v>0</v>
      </c>
      <c r="K1341" s="22">
        <f>VLOOKUP(CONCATENATE($F1341," ",$G1341),AllocFactorMatrix,(K$4+1),FALSE)*$E1342</f>
        <v>0</v>
      </c>
      <c r="L1341" s="22">
        <f>VLOOKUP(CONCATENATE($F1341," ",$G1341),AllocFactorMatrix,(L$4+1),FALSE)*$E1342</f>
        <v>0</v>
      </c>
      <c r="M1341" s="22">
        <f t="shared" si="656"/>
        <v>0</v>
      </c>
      <c r="N1341" s="22">
        <f>VLOOKUP(CONCATENATE($F1341," ",$G1341),AllocFactorMatrix,(N$4+1),FALSE)*$E1342</f>
        <v>0</v>
      </c>
      <c r="O1341" s="22">
        <f>VLOOKUP(CONCATENATE($F1341," ",$G1341),AllocFactorMatrix,(O$4+1),FALSE)*$E1342</f>
        <v>0</v>
      </c>
      <c r="P1341" s="22">
        <f>VLOOKUP(CONCATENATE($F1341," ",$G1341),AllocFactorMatrix,(P$4+1),FALSE)*$E1342</f>
        <v>0</v>
      </c>
      <c r="Q1341" s="22">
        <f>VLOOKUP(CONCATENATE($F1341," ",$G1341),AllocFactorMatrix,(Q$4+1),FALSE)*$E1342</f>
        <v>0</v>
      </c>
      <c r="R1341" s="22">
        <f t="shared" si="662"/>
        <v>0</v>
      </c>
      <c r="S1341" s="22">
        <f>VLOOKUP(CONCATENATE($F1341," ",$G1341),AllocFactorMatrix,(S$4+1),FALSE)*$E1342</f>
        <v>0</v>
      </c>
      <c r="T1341" s="22">
        <f>VLOOKUP(CONCATENATE($F1341," ",$G1341),AllocFactorMatrix,(T$4+1),FALSE)*$E1342</f>
        <v>0</v>
      </c>
      <c r="U1341" s="22">
        <f>VLOOKUP(CONCATENATE($F1341," ",$G1341),AllocFactorMatrix,(U$4+1),FALSE)*$E1342</f>
        <v>0</v>
      </c>
      <c r="V1341" s="22">
        <f>VLOOKUP(CONCATENATE($F1341," ",$G1341),AllocFactorMatrix,(V$4+1),FALSE)*$E1342</f>
        <v>0</v>
      </c>
      <c r="W1341" s="22">
        <f t="shared" si="663"/>
        <v>0</v>
      </c>
      <c r="X1341" s="22">
        <f>VLOOKUP(CONCATENATE($F1341," ",$G1341),AllocFactorMatrix,(X$4+1),FALSE)*$E1342</f>
        <v>0</v>
      </c>
      <c r="Y1341" s="22">
        <f>VLOOKUP(CONCATENATE($F1341," ",$G1341),AllocFactorMatrix,(Y$4+1),FALSE)*$E1342</f>
        <v>0</v>
      </c>
      <c r="Z1341" s="22">
        <f t="shared" si="657"/>
        <v>0</v>
      </c>
      <c r="AA1341" s="22">
        <f>VLOOKUP(CONCATENATE($F1341," ",$G1341),AllocFactorMatrix,(AA$4+1),FALSE)*$E1342</f>
        <v>0</v>
      </c>
      <c r="AB1341" s="22">
        <f>VLOOKUP(CONCATENATE($F1341," ",$G1341),AllocFactorMatrix,(AB$4+1),FALSE)*$E1342</f>
        <v>0</v>
      </c>
      <c r="AC1341" s="22">
        <f>VLOOKUP(CONCATENATE($F1341," ",$G1341),AllocFactorMatrix,(AC$4+1),FALSE)*$E1342</f>
        <v>0</v>
      </c>
    </row>
    <row r="1342" spans="1:29" collapsed="1">
      <c r="A1342" s="63"/>
      <c r="B1342" s="37"/>
      <c r="C1342" s="35"/>
      <c r="D1342" s="35" t="s">
        <v>478</v>
      </c>
      <c r="E1342" s="38">
        <v>70066025</v>
      </c>
      <c r="F1342" s="43" t="s">
        <v>518</v>
      </c>
      <c r="G1342" s="17" t="str">
        <f>$G$15</f>
        <v>TOTAL</v>
      </c>
      <c r="H1342" s="21">
        <f t="shared" si="655"/>
        <v>70066025.000000015</v>
      </c>
      <c r="I1342" s="22">
        <f>VLOOKUP(CONCATENATE($F1342," ",$G1342),AllocFactorMatrix,(I$4+1),FALSE)*$E1342</f>
        <v>34739335.6807146</v>
      </c>
      <c r="J1342" s="22">
        <f>VLOOKUP(CONCATENATE($F1342," ",$G1342),AllocFactorMatrix,(J$4+1),FALSE)*$E1342</f>
        <v>8687191.7253560536</v>
      </c>
      <c r="K1342" s="22">
        <f>VLOOKUP(CONCATENATE($F1342," ",$G1342),AllocFactorMatrix,(K$4+1),FALSE)*$E1342</f>
        <v>110100.05880083694</v>
      </c>
      <c r="L1342" s="22">
        <f>VLOOKUP(CONCATENATE($F1342," ",$G1342),AllocFactorMatrix,(L$4+1),FALSE)*$E1342</f>
        <v>5510.3985024401873</v>
      </c>
      <c r="M1342" s="22">
        <f t="shared" si="656"/>
        <v>8802802.1826593298</v>
      </c>
      <c r="N1342" s="22">
        <f>VLOOKUP(CONCATENATE($F1342," ",$G1342),AllocFactorMatrix,(N$4+1),FALSE)*$E1342</f>
        <v>3897488.8650631849</v>
      </c>
      <c r="O1342" s="22">
        <f>VLOOKUP(CONCATENATE($F1342," ",$G1342),AllocFactorMatrix,(O$4+1),FALSE)*$E1342</f>
        <v>1068211.4363515254</v>
      </c>
      <c r="P1342" s="22">
        <f>VLOOKUP(CONCATENATE($F1342," ",$G1342),AllocFactorMatrix,(P$4+1),FALSE)*$E1342</f>
        <v>169985.34825188614</v>
      </c>
      <c r="Q1342" s="22">
        <f>VLOOKUP(CONCATENATE($F1342," ",$G1342),AllocFactorMatrix,(Q$4+1),FALSE)*$E1342</f>
        <v>0</v>
      </c>
      <c r="R1342" s="22">
        <f t="shared" si="662"/>
        <v>5135685.6496665962</v>
      </c>
      <c r="S1342" s="22">
        <f>VLOOKUP(CONCATENATE($F1342," ",$G1342),AllocFactorMatrix,(S$4+1),FALSE)*$E1342</f>
        <v>168478.47324042954</v>
      </c>
      <c r="T1342" s="22">
        <f>VLOOKUP(CONCATENATE($F1342," ",$G1342),AllocFactorMatrix,(T$4+1),FALSE)*$E1342</f>
        <v>3066020.8213843978</v>
      </c>
      <c r="U1342" s="22">
        <f>VLOOKUP(CONCATENATE($F1342," ",$G1342),AllocFactorMatrix,(U$4+1),FALSE)*$E1342</f>
        <v>14939314.847706318</v>
      </c>
      <c r="V1342" s="22">
        <f>VLOOKUP(CONCATENATE($F1342," ",$G1342),AllocFactorMatrix,(V$4+1),FALSE)*$E1342</f>
        <v>1903574.098756467</v>
      </c>
      <c r="W1342" s="22">
        <f t="shared" si="663"/>
        <v>20077388.241087612</v>
      </c>
      <c r="X1342" s="22">
        <f>VLOOKUP(CONCATENATE($F1342," ",$G1342),AllocFactorMatrix,(X$4+1),FALSE)*$E1342</f>
        <v>1090044.5450151043</v>
      </c>
      <c r="Y1342" s="22">
        <f>VLOOKUP(CONCATENATE($F1342," ",$G1342),AllocFactorMatrix,(Y$4+1),FALSE)*$E1342</f>
        <v>20490.211022820909</v>
      </c>
      <c r="Z1342" s="22">
        <f t="shared" si="657"/>
        <v>1110534.7560379254</v>
      </c>
      <c r="AA1342" s="22">
        <f>VLOOKUP(CONCATENATE($F1342," ",$G1342),AllocFactorMatrix,(AA$4+1),FALSE)*$E1342</f>
        <v>15852.008094385154</v>
      </c>
      <c r="AB1342" s="22">
        <f>VLOOKUP(CONCATENATE($F1342," ",$G1342),AllocFactorMatrix,(AB$4+1),FALSE)*$E1342</f>
        <v>148966.14385458626</v>
      </c>
      <c r="AC1342" s="22">
        <f>VLOOKUP(CONCATENATE($F1342," ",$G1342),AllocFactorMatrix,(AC$4+1),FALSE)*$E1342</f>
        <v>35460.337884976761</v>
      </c>
    </row>
    <row r="1343" spans="1:29" hidden="1" outlineLevel="1">
      <c r="A1343" s="63"/>
      <c r="B1343" s="37"/>
      <c r="C1343" s="35"/>
      <c r="D1343" s="35"/>
      <c r="F1343" s="42" t="str">
        <f>F1350</f>
        <v>PROD_ENERGY</v>
      </c>
      <c r="G1343" s="17" t="str">
        <f>$G$8</f>
        <v>PRODUCTION</v>
      </c>
      <c r="H1343" s="21">
        <f t="shared" si="655"/>
        <v>0</v>
      </c>
      <c r="I1343" s="22">
        <f>VLOOKUP(CONCATENATE($F1343," ",$G1343),AllocFactorMatrix,(I$4+1),FALSE)*$E1350</f>
        <v>0</v>
      </c>
      <c r="J1343" s="22">
        <f>VLOOKUP(CONCATENATE($F1343," ",$G1343),AllocFactorMatrix,(J$4+1),FALSE)*$E1350</f>
        <v>0</v>
      </c>
      <c r="K1343" s="22">
        <f>VLOOKUP(CONCATENATE($F1343," ",$G1343),AllocFactorMatrix,(K$4+1),FALSE)*$E1350</f>
        <v>0</v>
      </c>
      <c r="L1343" s="22">
        <f>VLOOKUP(CONCATENATE($F1343," ",$G1343),AllocFactorMatrix,(L$4+1),FALSE)*$E1350</f>
        <v>0</v>
      </c>
      <c r="M1343" s="22">
        <f t="shared" si="656"/>
        <v>0</v>
      </c>
      <c r="N1343" s="22">
        <f>VLOOKUP(CONCATENATE($F1343," ",$G1343),AllocFactorMatrix,(N$4+1),FALSE)*$E1350</f>
        <v>0</v>
      </c>
      <c r="O1343" s="22">
        <f>VLOOKUP(CONCATENATE($F1343," ",$G1343),AllocFactorMatrix,(O$4+1),FALSE)*$E1350</f>
        <v>0</v>
      </c>
      <c r="P1343" s="22">
        <f>VLOOKUP(CONCATENATE($F1343," ",$G1343),AllocFactorMatrix,(P$4+1),FALSE)*$E1350</f>
        <v>0</v>
      </c>
      <c r="Q1343" s="22">
        <f>VLOOKUP(CONCATENATE($F1343," ",$G1343),AllocFactorMatrix,(Q$4+1),FALSE)*$E1350</f>
        <v>0</v>
      </c>
      <c r="R1343" s="22">
        <f>SUBTOTAL(9,N1343:Q1343)</f>
        <v>0</v>
      </c>
      <c r="S1343" s="22">
        <f>VLOOKUP(CONCATENATE($F1343," ",$G1343),AllocFactorMatrix,(S$4+1),FALSE)*$E1350</f>
        <v>0</v>
      </c>
      <c r="T1343" s="22">
        <f>VLOOKUP(CONCATENATE($F1343," ",$G1343),AllocFactorMatrix,(T$4+1),FALSE)*$E1350</f>
        <v>0</v>
      </c>
      <c r="U1343" s="22">
        <f>VLOOKUP(CONCATENATE($F1343," ",$G1343),AllocFactorMatrix,(U$4+1),FALSE)*$E1350</f>
        <v>0</v>
      </c>
      <c r="V1343" s="22">
        <f>VLOOKUP(CONCATENATE($F1343," ",$G1343),AllocFactorMatrix,(V$4+1),FALSE)*$E1350</f>
        <v>0</v>
      </c>
      <c r="W1343" s="22">
        <f>SUBTOTAL(9,S1343:V1343)</f>
        <v>0</v>
      </c>
      <c r="X1343" s="22">
        <f>VLOOKUP(CONCATENATE($F1343," ",$G1343),AllocFactorMatrix,(X$4+1),FALSE)*$E1350</f>
        <v>0</v>
      </c>
      <c r="Y1343" s="22">
        <f>VLOOKUP(CONCATENATE($F1343," ",$G1343),AllocFactorMatrix,(Y$4+1),FALSE)*$E1350</f>
        <v>0</v>
      </c>
      <c r="Z1343" s="22">
        <f t="shared" si="657"/>
        <v>0</v>
      </c>
      <c r="AA1343" s="22">
        <f>VLOOKUP(CONCATENATE($F1343," ",$G1343),AllocFactorMatrix,(AA$4+1),FALSE)*$E1350</f>
        <v>0</v>
      </c>
      <c r="AB1343" s="22">
        <f>VLOOKUP(CONCATENATE($F1343," ",$G1343),AllocFactorMatrix,(AB$4+1),FALSE)*$E1350</f>
        <v>0</v>
      </c>
      <c r="AC1343" s="22">
        <f>VLOOKUP(CONCATENATE($F1343," ",$G1343),AllocFactorMatrix,(AC$4+1),FALSE)*$E1350</f>
        <v>0</v>
      </c>
    </row>
    <row r="1344" spans="1:29" hidden="1" outlineLevel="1">
      <c r="A1344" s="63"/>
      <c r="B1344" s="37"/>
      <c r="C1344" s="35"/>
      <c r="D1344" s="35"/>
      <c r="F1344" s="42" t="str">
        <f>F1350</f>
        <v>PROD_ENERGY</v>
      </c>
      <c r="G1344" s="17" t="str">
        <f>$G$9</f>
        <v>BULKTRAN</v>
      </c>
      <c r="H1344" s="21">
        <f t="shared" si="655"/>
        <v>0</v>
      </c>
      <c r="I1344" s="22">
        <f>VLOOKUP(CONCATENATE($F1344," ",$G1344),AllocFactorMatrix,(I$4+1),FALSE)*$E1350</f>
        <v>0</v>
      </c>
      <c r="J1344" s="22">
        <f>VLOOKUP(CONCATENATE($F1344," ",$G1344),AllocFactorMatrix,(J$4+1),FALSE)*$E1350</f>
        <v>0</v>
      </c>
      <c r="K1344" s="22">
        <f>VLOOKUP(CONCATENATE($F1344," ",$G1344),AllocFactorMatrix,(K$4+1),FALSE)*$E1350</f>
        <v>0</v>
      </c>
      <c r="L1344" s="22">
        <f>VLOOKUP(CONCATENATE($F1344," ",$G1344),AllocFactorMatrix,(L$4+1),FALSE)*$E1350</f>
        <v>0</v>
      </c>
      <c r="M1344" s="22">
        <f t="shared" si="656"/>
        <v>0</v>
      </c>
      <c r="N1344" s="22">
        <f>VLOOKUP(CONCATENATE($F1344," ",$G1344),AllocFactorMatrix,(N$4+1),FALSE)*$E1350</f>
        <v>0</v>
      </c>
      <c r="O1344" s="22">
        <f>VLOOKUP(CONCATENATE($F1344," ",$G1344),AllocFactorMatrix,(O$4+1),FALSE)*$E1350</f>
        <v>0</v>
      </c>
      <c r="P1344" s="22">
        <f>VLOOKUP(CONCATENATE($F1344," ",$G1344),AllocFactorMatrix,(P$4+1),FALSE)*$E1350</f>
        <v>0</v>
      </c>
      <c r="Q1344" s="22">
        <f>VLOOKUP(CONCATENATE($F1344," ",$G1344),AllocFactorMatrix,(Q$4+1),FALSE)*$E1350</f>
        <v>0</v>
      </c>
      <c r="R1344" s="22">
        <f t="shared" ref="R1344:R1350" si="664">SUBTOTAL(9,N1344:Q1344)</f>
        <v>0</v>
      </c>
      <c r="S1344" s="22">
        <f>VLOOKUP(CONCATENATE($F1344," ",$G1344),AllocFactorMatrix,(S$4+1),FALSE)*$E1350</f>
        <v>0</v>
      </c>
      <c r="T1344" s="22">
        <f>VLOOKUP(CONCATENATE($F1344," ",$G1344),AllocFactorMatrix,(T$4+1),FALSE)*$E1350</f>
        <v>0</v>
      </c>
      <c r="U1344" s="22">
        <f>VLOOKUP(CONCATENATE($F1344," ",$G1344),AllocFactorMatrix,(U$4+1),FALSE)*$E1350</f>
        <v>0</v>
      </c>
      <c r="V1344" s="22">
        <f>VLOOKUP(CONCATENATE($F1344," ",$G1344),AllocFactorMatrix,(V$4+1),FALSE)*$E1350</f>
        <v>0</v>
      </c>
      <c r="W1344" s="22">
        <f t="shared" ref="W1344:W1350" si="665">SUBTOTAL(9,S1344:V1344)</f>
        <v>0</v>
      </c>
      <c r="X1344" s="22">
        <f>VLOOKUP(CONCATENATE($F1344," ",$G1344),AllocFactorMatrix,(X$4+1),FALSE)*$E1350</f>
        <v>0</v>
      </c>
      <c r="Y1344" s="22">
        <f>VLOOKUP(CONCATENATE($F1344," ",$G1344),AllocFactorMatrix,(Y$4+1),FALSE)*$E1350</f>
        <v>0</v>
      </c>
      <c r="Z1344" s="22">
        <f t="shared" si="657"/>
        <v>0</v>
      </c>
      <c r="AA1344" s="22">
        <f>VLOOKUP(CONCATENATE($F1344," ",$G1344),AllocFactorMatrix,(AA$4+1),FALSE)*$E1350</f>
        <v>0</v>
      </c>
      <c r="AB1344" s="22">
        <f>VLOOKUP(CONCATENATE($F1344," ",$G1344),AllocFactorMatrix,(AB$4+1),FALSE)*$E1350</f>
        <v>0</v>
      </c>
      <c r="AC1344" s="22">
        <f>VLOOKUP(CONCATENATE($F1344," ",$G1344),AllocFactorMatrix,(AC$4+1),FALSE)*$E1350</f>
        <v>0</v>
      </c>
    </row>
    <row r="1345" spans="1:29" hidden="1" outlineLevel="1">
      <c r="A1345" s="63"/>
      <c r="B1345" s="37"/>
      <c r="C1345" s="35"/>
      <c r="D1345" s="35"/>
      <c r="F1345" s="42" t="str">
        <f>F1350</f>
        <v>PROD_ENERGY</v>
      </c>
      <c r="G1345" s="17" t="str">
        <f>$G$10</f>
        <v>SUBTRAN</v>
      </c>
      <c r="H1345" s="21">
        <f t="shared" si="655"/>
        <v>0</v>
      </c>
      <c r="I1345" s="22">
        <f>VLOOKUP(CONCATENATE($F1345," ",$G1345),AllocFactorMatrix,(I$4+1),FALSE)*$E1350</f>
        <v>0</v>
      </c>
      <c r="J1345" s="22">
        <f>VLOOKUP(CONCATENATE($F1345," ",$G1345),AllocFactorMatrix,(J$4+1),FALSE)*$E1350</f>
        <v>0</v>
      </c>
      <c r="K1345" s="22">
        <f>VLOOKUP(CONCATENATE($F1345," ",$G1345),AllocFactorMatrix,(K$4+1),FALSE)*$E1350</f>
        <v>0</v>
      </c>
      <c r="L1345" s="22">
        <f>VLOOKUP(CONCATENATE($F1345," ",$G1345),AllocFactorMatrix,(L$4+1),FALSE)*$E1350</f>
        <v>0</v>
      </c>
      <c r="M1345" s="22">
        <f t="shared" si="656"/>
        <v>0</v>
      </c>
      <c r="N1345" s="22">
        <f>VLOOKUP(CONCATENATE($F1345," ",$G1345),AllocFactorMatrix,(N$4+1),FALSE)*$E1350</f>
        <v>0</v>
      </c>
      <c r="O1345" s="22">
        <f>VLOOKUP(CONCATENATE($F1345," ",$G1345),AllocFactorMatrix,(O$4+1),FALSE)*$E1350</f>
        <v>0</v>
      </c>
      <c r="P1345" s="22">
        <f>VLOOKUP(CONCATENATE($F1345," ",$G1345),AllocFactorMatrix,(P$4+1),FALSE)*$E1350</f>
        <v>0</v>
      </c>
      <c r="Q1345" s="22">
        <f>VLOOKUP(CONCATENATE($F1345," ",$G1345),AllocFactorMatrix,(Q$4+1),FALSE)*$E1350</f>
        <v>0</v>
      </c>
      <c r="R1345" s="22">
        <f t="shared" si="664"/>
        <v>0</v>
      </c>
      <c r="S1345" s="22">
        <f>VLOOKUP(CONCATENATE($F1345," ",$G1345),AllocFactorMatrix,(S$4+1),FALSE)*$E1350</f>
        <v>0</v>
      </c>
      <c r="T1345" s="22">
        <f>VLOOKUP(CONCATENATE($F1345," ",$G1345),AllocFactorMatrix,(T$4+1),FALSE)*$E1350</f>
        <v>0</v>
      </c>
      <c r="U1345" s="22">
        <f>VLOOKUP(CONCATENATE($F1345," ",$G1345),AllocFactorMatrix,(U$4+1),FALSE)*$E1350</f>
        <v>0</v>
      </c>
      <c r="V1345" s="22">
        <f>VLOOKUP(CONCATENATE($F1345," ",$G1345),AllocFactorMatrix,(V$4+1),FALSE)*$E1350</f>
        <v>0</v>
      </c>
      <c r="W1345" s="22">
        <f t="shared" si="665"/>
        <v>0</v>
      </c>
      <c r="X1345" s="22">
        <f>VLOOKUP(CONCATENATE($F1345," ",$G1345),AllocFactorMatrix,(X$4+1),FALSE)*$E1350</f>
        <v>0</v>
      </c>
      <c r="Y1345" s="22">
        <f>VLOOKUP(CONCATENATE($F1345," ",$G1345),AllocFactorMatrix,(Y$4+1),FALSE)*$E1350</f>
        <v>0</v>
      </c>
      <c r="Z1345" s="22">
        <f t="shared" si="657"/>
        <v>0</v>
      </c>
      <c r="AA1345" s="22">
        <f>VLOOKUP(CONCATENATE($F1345," ",$G1345),AllocFactorMatrix,(AA$4+1),FALSE)*$E1350</f>
        <v>0</v>
      </c>
      <c r="AB1345" s="22">
        <f>VLOOKUP(CONCATENATE($F1345," ",$G1345),AllocFactorMatrix,(AB$4+1),FALSE)*$E1350</f>
        <v>0</v>
      </c>
      <c r="AC1345" s="22">
        <f>VLOOKUP(CONCATENATE($F1345," ",$G1345),AllocFactorMatrix,(AC$4+1),FALSE)*$E1350</f>
        <v>0</v>
      </c>
    </row>
    <row r="1346" spans="1:29" hidden="1" outlineLevel="1">
      <c r="A1346" s="63"/>
      <c r="B1346" s="37"/>
      <c r="C1346" s="35"/>
      <c r="D1346" s="35"/>
      <c r="F1346" s="42" t="str">
        <f>F1350</f>
        <v>PROD_ENERGY</v>
      </c>
      <c r="G1346" s="17" t="str">
        <f>$G$11</f>
        <v>DISTPRI</v>
      </c>
      <c r="H1346" s="21">
        <f t="shared" si="655"/>
        <v>0</v>
      </c>
      <c r="I1346" s="22">
        <f>VLOOKUP(CONCATENATE($F1346," ",$G1346),AllocFactorMatrix,(I$4+1),FALSE)*$E1350</f>
        <v>0</v>
      </c>
      <c r="J1346" s="22">
        <f>VLOOKUP(CONCATENATE($F1346," ",$G1346),AllocFactorMatrix,(J$4+1),FALSE)*$E1350</f>
        <v>0</v>
      </c>
      <c r="K1346" s="22">
        <f>VLOOKUP(CONCATENATE($F1346," ",$G1346),AllocFactorMatrix,(K$4+1),FALSE)*$E1350</f>
        <v>0</v>
      </c>
      <c r="L1346" s="22">
        <f>VLOOKUP(CONCATENATE($F1346," ",$G1346),AllocFactorMatrix,(L$4+1),FALSE)*$E1350</f>
        <v>0</v>
      </c>
      <c r="M1346" s="22">
        <f t="shared" si="656"/>
        <v>0</v>
      </c>
      <c r="N1346" s="22">
        <f>VLOOKUP(CONCATENATE($F1346," ",$G1346),AllocFactorMatrix,(N$4+1),FALSE)*$E1350</f>
        <v>0</v>
      </c>
      <c r="O1346" s="22">
        <f>VLOOKUP(CONCATENATE($F1346," ",$G1346),AllocFactorMatrix,(O$4+1),FALSE)*$E1350</f>
        <v>0</v>
      </c>
      <c r="P1346" s="22">
        <f>VLOOKUP(CONCATENATE($F1346," ",$G1346),AllocFactorMatrix,(P$4+1),FALSE)*$E1350</f>
        <v>0</v>
      </c>
      <c r="Q1346" s="22">
        <f>VLOOKUP(CONCATENATE($F1346," ",$G1346),AllocFactorMatrix,(Q$4+1),FALSE)*$E1350</f>
        <v>0</v>
      </c>
      <c r="R1346" s="22">
        <f t="shared" si="664"/>
        <v>0</v>
      </c>
      <c r="S1346" s="22">
        <f>VLOOKUP(CONCATENATE($F1346," ",$G1346),AllocFactorMatrix,(S$4+1),FALSE)*$E1350</f>
        <v>0</v>
      </c>
      <c r="T1346" s="22">
        <f>VLOOKUP(CONCATENATE($F1346," ",$G1346),AllocFactorMatrix,(T$4+1),FALSE)*$E1350</f>
        <v>0</v>
      </c>
      <c r="U1346" s="22">
        <f>VLOOKUP(CONCATENATE($F1346," ",$G1346),AllocFactorMatrix,(U$4+1),FALSE)*$E1350</f>
        <v>0</v>
      </c>
      <c r="V1346" s="22">
        <f>VLOOKUP(CONCATENATE($F1346," ",$G1346),AllocFactorMatrix,(V$4+1),FALSE)*$E1350</f>
        <v>0</v>
      </c>
      <c r="W1346" s="22">
        <f t="shared" si="665"/>
        <v>0</v>
      </c>
      <c r="X1346" s="22">
        <f>VLOOKUP(CONCATENATE($F1346," ",$G1346),AllocFactorMatrix,(X$4+1),FALSE)*$E1350</f>
        <v>0</v>
      </c>
      <c r="Y1346" s="22">
        <f>VLOOKUP(CONCATENATE($F1346," ",$G1346),AllocFactorMatrix,(Y$4+1),FALSE)*$E1350</f>
        <v>0</v>
      </c>
      <c r="Z1346" s="22">
        <f t="shared" si="657"/>
        <v>0</v>
      </c>
      <c r="AA1346" s="22">
        <f>VLOOKUP(CONCATENATE($F1346," ",$G1346),AllocFactorMatrix,(AA$4+1),FALSE)*$E1350</f>
        <v>0</v>
      </c>
      <c r="AB1346" s="22">
        <f>VLOOKUP(CONCATENATE($F1346," ",$G1346),AllocFactorMatrix,(AB$4+1),FALSE)*$E1350</f>
        <v>0</v>
      </c>
      <c r="AC1346" s="22">
        <f>VLOOKUP(CONCATENATE($F1346," ",$G1346),AllocFactorMatrix,(AC$4+1),FALSE)*$E1350</f>
        <v>0</v>
      </c>
    </row>
    <row r="1347" spans="1:29" hidden="1" outlineLevel="1">
      <c r="A1347" s="63"/>
      <c r="B1347" s="37"/>
      <c r="C1347" s="35"/>
      <c r="D1347" s="35"/>
      <c r="F1347" s="42" t="str">
        <f>F1350</f>
        <v>PROD_ENERGY</v>
      </c>
      <c r="G1347" s="17" t="str">
        <f>$G$12</f>
        <v>DISTSEC</v>
      </c>
      <c r="H1347" s="21">
        <f t="shared" si="655"/>
        <v>0</v>
      </c>
      <c r="I1347" s="22">
        <f>VLOOKUP(CONCATENATE($F1347," ",$G1347),AllocFactorMatrix,(I$4+1),FALSE)*$E1350</f>
        <v>0</v>
      </c>
      <c r="J1347" s="22">
        <f>VLOOKUP(CONCATENATE($F1347," ",$G1347),AllocFactorMatrix,(J$4+1),FALSE)*$E1350</f>
        <v>0</v>
      </c>
      <c r="K1347" s="22">
        <f>VLOOKUP(CONCATENATE($F1347," ",$G1347),AllocFactorMatrix,(K$4+1),FALSE)*$E1350</f>
        <v>0</v>
      </c>
      <c r="L1347" s="22">
        <f>VLOOKUP(CONCATENATE($F1347," ",$G1347),AllocFactorMatrix,(L$4+1),FALSE)*$E1350</f>
        <v>0</v>
      </c>
      <c r="M1347" s="22">
        <f t="shared" si="656"/>
        <v>0</v>
      </c>
      <c r="N1347" s="22">
        <f>VLOOKUP(CONCATENATE($F1347," ",$G1347),AllocFactorMatrix,(N$4+1),FALSE)*$E1350</f>
        <v>0</v>
      </c>
      <c r="O1347" s="22">
        <f>VLOOKUP(CONCATENATE($F1347," ",$G1347),AllocFactorMatrix,(O$4+1),FALSE)*$E1350</f>
        <v>0</v>
      </c>
      <c r="P1347" s="22">
        <f>VLOOKUP(CONCATENATE($F1347," ",$G1347),AllocFactorMatrix,(P$4+1),FALSE)*$E1350</f>
        <v>0</v>
      </c>
      <c r="Q1347" s="22">
        <f>VLOOKUP(CONCATENATE($F1347," ",$G1347),AllocFactorMatrix,(Q$4+1),FALSE)*$E1350</f>
        <v>0</v>
      </c>
      <c r="R1347" s="22">
        <f t="shared" si="664"/>
        <v>0</v>
      </c>
      <c r="S1347" s="22">
        <f>VLOOKUP(CONCATENATE($F1347," ",$G1347),AllocFactorMatrix,(S$4+1),FALSE)*$E1350</f>
        <v>0</v>
      </c>
      <c r="T1347" s="22">
        <f>VLOOKUP(CONCATENATE($F1347," ",$G1347),AllocFactorMatrix,(T$4+1),FALSE)*$E1350</f>
        <v>0</v>
      </c>
      <c r="U1347" s="22">
        <f>VLOOKUP(CONCATENATE($F1347," ",$G1347),AllocFactorMatrix,(U$4+1),FALSE)*$E1350</f>
        <v>0</v>
      </c>
      <c r="V1347" s="22">
        <f>VLOOKUP(CONCATENATE($F1347," ",$G1347),AllocFactorMatrix,(V$4+1),FALSE)*$E1350</f>
        <v>0</v>
      </c>
      <c r="W1347" s="22">
        <f t="shared" si="665"/>
        <v>0</v>
      </c>
      <c r="X1347" s="22">
        <f>VLOOKUP(CONCATENATE($F1347," ",$G1347),AllocFactorMatrix,(X$4+1),FALSE)*$E1350</f>
        <v>0</v>
      </c>
      <c r="Y1347" s="22">
        <f>VLOOKUP(CONCATENATE($F1347," ",$G1347),AllocFactorMatrix,(Y$4+1),FALSE)*$E1350</f>
        <v>0</v>
      </c>
      <c r="Z1347" s="22">
        <f t="shared" si="657"/>
        <v>0</v>
      </c>
      <c r="AA1347" s="22">
        <f>VLOOKUP(CONCATENATE($F1347," ",$G1347),AllocFactorMatrix,(AA$4+1),FALSE)*$E1350</f>
        <v>0</v>
      </c>
      <c r="AB1347" s="22">
        <f>VLOOKUP(CONCATENATE($F1347," ",$G1347),AllocFactorMatrix,(AB$4+1),FALSE)*$E1350</f>
        <v>0</v>
      </c>
      <c r="AC1347" s="22">
        <f>VLOOKUP(CONCATENATE($F1347," ",$G1347),AllocFactorMatrix,(AC$4+1),FALSE)*$E1350</f>
        <v>0</v>
      </c>
    </row>
    <row r="1348" spans="1:29" hidden="1" outlineLevel="1">
      <c r="A1348" s="63"/>
      <c r="B1348" s="37"/>
      <c r="C1348" s="35"/>
      <c r="D1348" s="35"/>
      <c r="F1348" s="42" t="str">
        <f>F1350</f>
        <v>PROD_ENERGY</v>
      </c>
      <c r="G1348" s="17" t="str">
        <f>$G$13</f>
        <v>ENERGY</v>
      </c>
      <c r="H1348" s="21">
        <f t="shared" si="655"/>
        <v>73833</v>
      </c>
      <c r="I1348" s="22">
        <f>VLOOKUP(CONCATENATE($F1348," ",$G1348),AllocFactorMatrix,(I$4+1),FALSE)*$E1350</f>
        <v>27127.620685053753</v>
      </c>
      <c r="J1348" s="22">
        <f>VLOOKUP(CONCATENATE($F1348," ",$G1348),AllocFactorMatrix,(J$4+1),FALSE)*$E1350</f>
        <v>8569.3010936609153</v>
      </c>
      <c r="K1348" s="22">
        <f>VLOOKUP(CONCATENATE($F1348," ",$G1348),AllocFactorMatrix,(K$4+1),FALSE)*$E1350</f>
        <v>107.01821463954298</v>
      </c>
      <c r="L1348" s="22">
        <f>VLOOKUP(CONCATENATE($F1348," ",$G1348),AllocFactorMatrix,(L$4+1),FALSE)*$E1350</f>
        <v>5.421299734408441</v>
      </c>
      <c r="M1348" s="22">
        <f t="shared" si="656"/>
        <v>8681.7406080348683</v>
      </c>
      <c r="N1348" s="22">
        <f>VLOOKUP(CONCATENATE($F1348," ",$G1348),AllocFactorMatrix,(N$4+1),FALSE)*$E1350</f>
        <v>4341.5879155728071</v>
      </c>
      <c r="O1348" s="22">
        <f>VLOOKUP(CONCATENATE($F1348," ",$G1348),AllocFactorMatrix,(O$4+1),FALSE)*$E1350</f>
        <v>1171.246150982887</v>
      </c>
      <c r="P1348" s="22">
        <f>VLOOKUP(CONCATENATE($F1348," ",$G1348),AllocFactorMatrix,(P$4+1),FALSE)*$E1350</f>
        <v>182.51348380501545</v>
      </c>
      <c r="Q1348" s="22">
        <f>VLOOKUP(CONCATENATE($F1348," ",$G1348),AllocFactorMatrix,(Q$4+1),FALSE)*$E1350</f>
        <v>0</v>
      </c>
      <c r="R1348" s="22">
        <f t="shared" si="664"/>
        <v>5695.3475503607096</v>
      </c>
      <c r="S1348" s="22">
        <f>VLOOKUP(CONCATENATE($F1348," ",$G1348),AllocFactorMatrix,(S$4+1),FALSE)*$E1350</f>
        <v>218.65032858141998</v>
      </c>
      <c r="T1348" s="22">
        <f>VLOOKUP(CONCATENATE($F1348," ",$G1348),AllocFactorMatrix,(T$4+1),FALSE)*$E1350</f>
        <v>4321.9090468664372</v>
      </c>
      <c r="U1348" s="22">
        <f>VLOOKUP(CONCATENATE($F1348," ",$G1348),AllocFactorMatrix,(U$4+1),FALSE)*$E1350</f>
        <v>22720.732763151453</v>
      </c>
      <c r="V1348" s="22">
        <f>VLOOKUP(CONCATENATE($F1348," ",$G1348),AllocFactorMatrix,(V$4+1),FALSE)*$E1350</f>
        <v>3177.1045147574018</v>
      </c>
      <c r="W1348" s="22">
        <f t="shared" si="665"/>
        <v>30438.396653356711</v>
      </c>
      <c r="X1348" s="22">
        <f>VLOOKUP(CONCATENATE($F1348," ",$G1348),AllocFactorMatrix,(X$4+1),FALSE)*$E1350</f>
        <v>1220.6705566302726</v>
      </c>
      <c r="Y1348" s="22">
        <f>VLOOKUP(CONCATENATE($F1348," ",$G1348),AllocFactorMatrix,(Y$4+1),FALSE)*$E1350</f>
        <v>23.081857415170155</v>
      </c>
      <c r="Z1348" s="22">
        <f t="shared" si="657"/>
        <v>1243.7524140454427</v>
      </c>
      <c r="AA1348" s="22">
        <f>VLOOKUP(CONCATENATE($F1348," ",$G1348),AllocFactorMatrix,(AA$4+1),FALSE)*$E1350</f>
        <v>23.023577907730932</v>
      </c>
      <c r="AB1348" s="22">
        <f>VLOOKUP(CONCATENATE($F1348," ",$G1348),AllocFactorMatrix,(AB$4+1),FALSE)*$E1350</f>
        <v>504.77877681603235</v>
      </c>
      <c r="AC1348" s="22">
        <f>VLOOKUP(CONCATENATE($F1348," ",$G1348),AllocFactorMatrix,(AC$4+1),FALSE)*$E1350</f>
        <v>118.3397344247488</v>
      </c>
    </row>
    <row r="1349" spans="1:29" hidden="1" outlineLevel="1">
      <c r="A1349" s="63"/>
      <c r="B1349" s="37"/>
      <c r="C1349" s="35"/>
      <c r="D1349" s="35"/>
      <c r="F1349" s="42" t="str">
        <f>F1350</f>
        <v>PROD_ENERGY</v>
      </c>
      <c r="G1349" s="17" t="str">
        <f>$G$14</f>
        <v>CUSTOMER</v>
      </c>
      <c r="H1349" s="21">
        <f t="shared" si="655"/>
        <v>0</v>
      </c>
      <c r="I1349" s="22">
        <f>VLOOKUP(CONCATENATE($F1349," ",$G1349),AllocFactorMatrix,(I$4+1),FALSE)*$E1350</f>
        <v>0</v>
      </c>
      <c r="J1349" s="22">
        <f>VLOOKUP(CONCATENATE($F1349," ",$G1349),AllocFactorMatrix,(J$4+1),FALSE)*$E1350</f>
        <v>0</v>
      </c>
      <c r="K1349" s="22">
        <f>VLOOKUP(CONCATENATE($F1349," ",$G1349),AllocFactorMatrix,(K$4+1),FALSE)*$E1350</f>
        <v>0</v>
      </c>
      <c r="L1349" s="22">
        <f>VLOOKUP(CONCATENATE($F1349," ",$G1349),AllocFactorMatrix,(L$4+1),FALSE)*$E1350</f>
        <v>0</v>
      </c>
      <c r="M1349" s="22">
        <f t="shared" si="656"/>
        <v>0</v>
      </c>
      <c r="N1349" s="22">
        <f>VLOOKUP(CONCATENATE($F1349," ",$G1349),AllocFactorMatrix,(N$4+1),FALSE)*$E1350</f>
        <v>0</v>
      </c>
      <c r="O1349" s="22">
        <f>VLOOKUP(CONCATENATE($F1349," ",$G1349),AllocFactorMatrix,(O$4+1),FALSE)*$E1350</f>
        <v>0</v>
      </c>
      <c r="P1349" s="22">
        <f>VLOOKUP(CONCATENATE($F1349," ",$G1349),AllocFactorMatrix,(P$4+1),FALSE)*$E1350</f>
        <v>0</v>
      </c>
      <c r="Q1349" s="22">
        <f>VLOOKUP(CONCATENATE($F1349," ",$G1349),AllocFactorMatrix,(Q$4+1),FALSE)*$E1350</f>
        <v>0</v>
      </c>
      <c r="R1349" s="22">
        <f t="shared" si="664"/>
        <v>0</v>
      </c>
      <c r="S1349" s="22">
        <f>VLOOKUP(CONCATENATE($F1349," ",$G1349),AllocFactorMatrix,(S$4+1),FALSE)*$E1350</f>
        <v>0</v>
      </c>
      <c r="T1349" s="22">
        <f>VLOOKUP(CONCATENATE($F1349," ",$G1349),AllocFactorMatrix,(T$4+1),FALSE)*$E1350</f>
        <v>0</v>
      </c>
      <c r="U1349" s="22">
        <f>VLOOKUP(CONCATENATE($F1349," ",$G1349),AllocFactorMatrix,(U$4+1),FALSE)*$E1350</f>
        <v>0</v>
      </c>
      <c r="V1349" s="22">
        <f>VLOOKUP(CONCATENATE($F1349," ",$G1349),AllocFactorMatrix,(V$4+1),FALSE)*$E1350</f>
        <v>0</v>
      </c>
      <c r="W1349" s="22">
        <f t="shared" si="665"/>
        <v>0</v>
      </c>
      <c r="X1349" s="22">
        <f>VLOOKUP(CONCATENATE($F1349," ",$G1349),AllocFactorMatrix,(X$4+1),FALSE)*$E1350</f>
        <v>0</v>
      </c>
      <c r="Y1349" s="22">
        <f>VLOOKUP(CONCATENATE($F1349," ",$G1349),AllocFactorMatrix,(Y$4+1),FALSE)*$E1350</f>
        <v>0</v>
      </c>
      <c r="Z1349" s="22">
        <f t="shared" si="657"/>
        <v>0</v>
      </c>
      <c r="AA1349" s="22">
        <f>VLOOKUP(CONCATENATE($F1349," ",$G1349),AllocFactorMatrix,(AA$4+1),FALSE)*$E1350</f>
        <v>0</v>
      </c>
      <c r="AB1349" s="22">
        <f>VLOOKUP(CONCATENATE($F1349," ",$G1349),AllocFactorMatrix,(AB$4+1),FALSE)*$E1350</f>
        <v>0</v>
      </c>
      <c r="AC1349" s="22">
        <f>VLOOKUP(CONCATENATE($F1349," ",$G1349),AllocFactorMatrix,(AC$4+1),FALSE)*$E1350</f>
        <v>0</v>
      </c>
    </row>
    <row r="1350" spans="1:29" collapsed="1">
      <c r="A1350" s="63"/>
      <c r="B1350" s="37"/>
      <c r="C1350" s="35"/>
      <c r="D1350" s="35" t="s">
        <v>479</v>
      </c>
      <c r="E1350" s="38">
        <v>73833</v>
      </c>
      <c r="F1350" s="43" t="s">
        <v>31</v>
      </c>
      <c r="G1350" s="17" t="str">
        <f>$G$15</f>
        <v>TOTAL</v>
      </c>
      <c r="H1350" s="21">
        <f t="shared" si="655"/>
        <v>73833</v>
      </c>
      <c r="I1350" s="22">
        <f>VLOOKUP(CONCATENATE($F1350," ",$G1350),AllocFactorMatrix,(I$4+1),FALSE)*$E1350</f>
        <v>27127.620685053753</v>
      </c>
      <c r="J1350" s="22">
        <f>VLOOKUP(CONCATENATE($F1350," ",$G1350),AllocFactorMatrix,(J$4+1),FALSE)*$E1350</f>
        <v>8569.3010936609153</v>
      </c>
      <c r="K1350" s="22">
        <f>VLOOKUP(CONCATENATE($F1350," ",$G1350),AllocFactorMatrix,(K$4+1),FALSE)*$E1350</f>
        <v>107.01821463954298</v>
      </c>
      <c r="L1350" s="22">
        <f>VLOOKUP(CONCATENATE($F1350," ",$G1350),AllocFactorMatrix,(L$4+1),FALSE)*$E1350</f>
        <v>5.421299734408441</v>
      </c>
      <c r="M1350" s="22">
        <f t="shared" si="656"/>
        <v>8681.7406080348683</v>
      </c>
      <c r="N1350" s="22">
        <f>VLOOKUP(CONCATENATE($F1350," ",$G1350),AllocFactorMatrix,(N$4+1),FALSE)*$E1350</f>
        <v>4341.5879155728071</v>
      </c>
      <c r="O1350" s="22">
        <f>VLOOKUP(CONCATENATE($F1350," ",$G1350),AllocFactorMatrix,(O$4+1),FALSE)*$E1350</f>
        <v>1171.246150982887</v>
      </c>
      <c r="P1350" s="22">
        <f>VLOOKUP(CONCATENATE($F1350," ",$G1350),AllocFactorMatrix,(P$4+1),FALSE)*$E1350</f>
        <v>182.51348380501545</v>
      </c>
      <c r="Q1350" s="22">
        <f>VLOOKUP(CONCATENATE($F1350," ",$G1350),AllocFactorMatrix,(Q$4+1),FALSE)*$E1350</f>
        <v>0</v>
      </c>
      <c r="R1350" s="22">
        <f t="shared" si="664"/>
        <v>5695.3475503607096</v>
      </c>
      <c r="S1350" s="22">
        <f>VLOOKUP(CONCATENATE($F1350," ",$G1350),AllocFactorMatrix,(S$4+1),FALSE)*$E1350</f>
        <v>218.65032858141998</v>
      </c>
      <c r="T1350" s="22">
        <f>VLOOKUP(CONCATENATE($F1350," ",$G1350),AllocFactorMatrix,(T$4+1),FALSE)*$E1350</f>
        <v>4321.9090468664372</v>
      </c>
      <c r="U1350" s="22">
        <f>VLOOKUP(CONCATENATE($F1350," ",$G1350),AllocFactorMatrix,(U$4+1),FALSE)*$E1350</f>
        <v>22720.732763151453</v>
      </c>
      <c r="V1350" s="22">
        <f>VLOOKUP(CONCATENATE($F1350," ",$G1350),AllocFactorMatrix,(V$4+1),FALSE)*$E1350</f>
        <v>3177.1045147574018</v>
      </c>
      <c r="W1350" s="22">
        <f t="shared" si="665"/>
        <v>30438.396653356711</v>
      </c>
      <c r="X1350" s="22">
        <f>VLOOKUP(CONCATENATE($F1350," ",$G1350),AllocFactorMatrix,(X$4+1),FALSE)*$E1350</f>
        <v>1220.6705566302726</v>
      </c>
      <c r="Y1350" s="22">
        <f>VLOOKUP(CONCATENATE($F1350," ",$G1350),AllocFactorMatrix,(Y$4+1),FALSE)*$E1350</f>
        <v>23.081857415170155</v>
      </c>
      <c r="Z1350" s="22">
        <f t="shared" si="657"/>
        <v>1243.7524140454427</v>
      </c>
      <c r="AA1350" s="22">
        <f>VLOOKUP(CONCATENATE($F1350," ",$G1350),AllocFactorMatrix,(AA$4+1),FALSE)*$E1350</f>
        <v>23.023577907730932</v>
      </c>
      <c r="AB1350" s="22">
        <f>VLOOKUP(CONCATENATE($F1350," ",$G1350),AllocFactorMatrix,(AB$4+1),FALSE)*$E1350</f>
        <v>504.77877681603235</v>
      </c>
      <c r="AC1350" s="22">
        <f>VLOOKUP(CONCATENATE($F1350," ",$G1350),AllocFactorMatrix,(AC$4+1),FALSE)*$E1350</f>
        <v>118.3397344247488</v>
      </c>
    </row>
    <row r="1351" spans="1:29" hidden="1" outlineLevel="1">
      <c r="F1351" s="42" t="str">
        <f>F1358</f>
        <v>TRANS_TOTAL</v>
      </c>
      <c r="G1351" s="17" t="str">
        <f>$G$8</f>
        <v>PRODUCTION</v>
      </c>
      <c r="H1351" s="21">
        <f t="shared" ref="H1351:H1382" si="666">SUBTOTAL(9,I1351:AC1351)</f>
        <v>0</v>
      </c>
      <c r="I1351" s="22">
        <f>VLOOKUP(CONCATENATE($F1351," ",$G1351),AllocFactorMatrix,(I$4+1),FALSE)*$E1358</f>
        <v>0</v>
      </c>
      <c r="J1351" s="22">
        <f>VLOOKUP(CONCATENATE($F1351," ",$G1351),AllocFactorMatrix,(J$4+1),FALSE)*$E1358</f>
        <v>0</v>
      </c>
      <c r="K1351" s="22">
        <f>VLOOKUP(CONCATENATE($F1351," ",$G1351),AllocFactorMatrix,(K$4+1),FALSE)*$E1358</f>
        <v>0</v>
      </c>
      <c r="L1351" s="22">
        <f>VLOOKUP(CONCATENATE($F1351," ",$G1351),AllocFactorMatrix,(L$4+1),FALSE)*$E1358</f>
        <v>0</v>
      </c>
      <c r="M1351" s="22">
        <f t="shared" ref="M1351:M1366" si="667">SUBTOTAL(9,J1351:L1351)</f>
        <v>0</v>
      </c>
      <c r="N1351" s="22">
        <f>VLOOKUP(CONCATENATE($F1351," ",$G1351),AllocFactorMatrix,(N$4+1),FALSE)*$E1358</f>
        <v>0</v>
      </c>
      <c r="O1351" s="22">
        <f>VLOOKUP(CONCATENATE($F1351," ",$G1351),AllocFactorMatrix,(O$4+1),FALSE)*$E1358</f>
        <v>0</v>
      </c>
      <c r="P1351" s="22">
        <f>VLOOKUP(CONCATENATE($F1351," ",$G1351),AllocFactorMatrix,(P$4+1),FALSE)*$E1358</f>
        <v>0</v>
      </c>
      <c r="Q1351" s="22">
        <f>VLOOKUP(CONCATENATE($F1351," ",$G1351),AllocFactorMatrix,(Q$4+1),FALSE)*$E1358</f>
        <v>0</v>
      </c>
      <c r="R1351" s="22">
        <f>SUBTOTAL(9,N1351:Q1351)</f>
        <v>0</v>
      </c>
      <c r="S1351" s="22">
        <f>VLOOKUP(CONCATENATE($F1351," ",$G1351),AllocFactorMatrix,(S$4+1),FALSE)*$E1358</f>
        <v>0</v>
      </c>
      <c r="T1351" s="22">
        <f>VLOOKUP(CONCATENATE($F1351," ",$G1351),AllocFactorMatrix,(T$4+1),FALSE)*$E1358</f>
        <v>0</v>
      </c>
      <c r="U1351" s="22">
        <f>VLOOKUP(CONCATENATE($F1351," ",$G1351),AllocFactorMatrix,(U$4+1),FALSE)*$E1358</f>
        <v>0</v>
      </c>
      <c r="V1351" s="22">
        <f>VLOOKUP(CONCATENATE($F1351," ",$G1351),AllocFactorMatrix,(V$4+1),FALSE)*$E1358</f>
        <v>0</v>
      </c>
      <c r="W1351" s="22">
        <f>SUBTOTAL(9,S1351:V1351)</f>
        <v>0</v>
      </c>
      <c r="X1351" s="22">
        <f>VLOOKUP(CONCATENATE($F1351," ",$G1351),AllocFactorMatrix,(X$4+1),FALSE)*$E1358</f>
        <v>0</v>
      </c>
      <c r="Y1351" s="22">
        <f>VLOOKUP(CONCATENATE($F1351," ",$G1351),AllocFactorMatrix,(Y$4+1),FALSE)*$E1358</f>
        <v>0</v>
      </c>
      <c r="Z1351" s="22">
        <f t="shared" ref="Z1351:Z1366" si="668">SUBTOTAL(9,X1351:Y1351)</f>
        <v>0</v>
      </c>
      <c r="AA1351" s="22">
        <f>VLOOKUP(CONCATENATE($F1351," ",$G1351),AllocFactorMatrix,(AA$4+1),FALSE)*$E1358</f>
        <v>0</v>
      </c>
      <c r="AB1351" s="22">
        <f>VLOOKUP(CONCATENATE($F1351," ",$G1351),AllocFactorMatrix,(AB$4+1),FALSE)*$E1358</f>
        <v>0</v>
      </c>
      <c r="AC1351" s="22">
        <f>VLOOKUP(CONCATENATE($F1351," ",$G1351),AllocFactorMatrix,(AC$4+1),FALSE)*$E1358</f>
        <v>0</v>
      </c>
    </row>
    <row r="1352" spans="1:29" hidden="1" outlineLevel="1">
      <c r="F1352" s="42" t="str">
        <f>F1358</f>
        <v>TRANS_TOTAL</v>
      </c>
      <c r="G1352" s="17" t="str">
        <f>$G$9</f>
        <v>BULKTRAN</v>
      </c>
      <c r="H1352" s="21">
        <f t="shared" si="666"/>
        <v>88226.863499999992</v>
      </c>
      <c r="I1352" s="22">
        <f>VLOOKUP(CONCATENATE($F1352," ",$G1352),AllocFactorMatrix,(I$4+1),FALSE)*$E1358</f>
        <v>43743.635052553451</v>
      </c>
      <c r="J1352" s="22">
        <f>VLOOKUP(CONCATENATE($F1352," ",$G1352),AllocFactorMatrix,(J$4+1),FALSE)*$E1358</f>
        <v>10938.877702157615</v>
      </c>
      <c r="K1352" s="22">
        <f>VLOOKUP(CONCATENATE($F1352," ",$G1352),AllocFactorMatrix,(K$4+1),FALSE)*$E1358</f>
        <v>138.63756163081055</v>
      </c>
      <c r="L1352" s="22">
        <f>VLOOKUP(CONCATENATE($F1352," ",$G1352),AllocFactorMatrix,(L$4+1),FALSE)*$E1358</f>
        <v>6.9386721525217787</v>
      </c>
      <c r="M1352" s="22">
        <f t="shared" si="667"/>
        <v>11084.453935940948</v>
      </c>
      <c r="N1352" s="22">
        <f>VLOOKUP(CONCATENATE($F1352," ",$G1352),AllocFactorMatrix,(N$4+1),FALSE)*$E1358</f>
        <v>4907.7026717399704</v>
      </c>
      <c r="O1352" s="22">
        <f>VLOOKUP(CONCATENATE($F1352," ",$G1352),AllocFactorMatrix,(O$4+1),FALSE)*$E1358</f>
        <v>1345.0876453191822</v>
      </c>
      <c r="P1352" s="22">
        <f>VLOOKUP(CONCATENATE($F1352," ",$G1352),AllocFactorMatrix,(P$4+1),FALSE)*$E1358</f>
        <v>214.0448829117839</v>
      </c>
      <c r="Q1352" s="22">
        <f>VLOOKUP(CONCATENATE($F1352," ",$G1352),AllocFactorMatrix,(Q$4+1),FALSE)*$E1358</f>
        <v>0</v>
      </c>
      <c r="R1352" s="22">
        <f t="shared" ref="R1352:R1358" si="669">SUBTOTAL(9,N1352:Q1352)</f>
        <v>6466.8351999709366</v>
      </c>
      <c r="S1352" s="22">
        <f>VLOOKUP(CONCATENATE($F1352," ",$G1352),AllocFactorMatrix,(S$4+1),FALSE)*$E1358</f>
        <v>212.14743181551654</v>
      </c>
      <c r="T1352" s="22">
        <f>VLOOKUP(CONCATENATE($F1352," ",$G1352),AllocFactorMatrix,(T$4+1),FALSE)*$E1358</f>
        <v>3860.7213766791988</v>
      </c>
      <c r="U1352" s="22">
        <f>VLOOKUP(CONCATENATE($F1352," ",$G1352),AllocFactorMatrix,(U$4+1),FALSE)*$E1358</f>
        <v>18811.526582992377</v>
      </c>
      <c r="V1352" s="22">
        <f>VLOOKUP(CONCATENATE($F1352," ",$G1352),AllocFactorMatrix,(V$4+1),FALSE)*$E1358</f>
        <v>2396.9730289840522</v>
      </c>
      <c r="W1352" s="22">
        <f t="shared" ref="W1352:W1358" si="670">SUBTOTAL(9,S1352:V1352)</f>
        <v>25281.368420471146</v>
      </c>
      <c r="X1352" s="22">
        <f>VLOOKUP(CONCATENATE($F1352," ",$G1352),AllocFactorMatrix,(X$4+1),FALSE)*$E1358</f>
        <v>1372.5798100001709</v>
      </c>
      <c r="Y1352" s="22">
        <f>VLOOKUP(CONCATENATE($F1352," ",$G1352),AllocFactorMatrix,(Y$4+1),FALSE)*$E1358</f>
        <v>25.80119324589365</v>
      </c>
      <c r="Z1352" s="22">
        <f t="shared" si="668"/>
        <v>1398.3810032460647</v>
      </c>
      <c r="AA1352" s="22">
        <f>VLOOKUP(CONCATENATE($F1352," ",$G1352),AllocFactorMatrix,(AA$4+1),FALSE)*$E1358</f>
        <v>19.96078633466383</v>
      </c>
      <c r="AB1352" s="22">
        <f>VLOOKUP(CONCATENATE($F1352," ",$G1352),AllocFactorMatrix,(AB$4+1),FALSE)*$E1358</f>
        <v>187.57758328633523</v>
      </c>
      <c r="AC1352" s="22">
        <f>VLOOKUP(CONCATENATE($F1352," ",$G1352),AllocFactorMatrix,(AC$4+1),FALSE)*$E1358</f>
        <v>44.651518196468587</v>
      </c>
    </row>
    <row r="1353" spans="1:29" hidden="1" outlineLevel="1">
      <c r="F1353" s="42" t="str">
        <f>F1358</f>
        <v>TRANS_TOTAL</v>
      </c>
      <c r="G1353" s="17" t="str">
        <f>$G$10</f>
        <v>SUBTRAN</v>
      </c>
      <c r="H1353" s="21">
        <f t="shared" si="666"/>
        <v>27968.136500000001</v>
      </c>
      <c r="I1353" s="22">
        <f>VLOOKUP(CONCATENATE($F1353," ",$G1353),AllocFactorMatrix,(I$4+1),FALSE)*$E1358</f>
        <v>13496.366282232728</v>
      </c>
      <c r="J1353" s="22">
        <f>VLOOKUP(CONCATENATE($F1353," ",$G1353),AllocFactorMatrix,(J$4+1),FALSE)*$E1358</f>
        <v>3367.2546525688927</v>
      </c>
      <c r="K1353" s="22">
        <f>VLOOKUP(CONCATENATE($F1353," ",$G1353),AllocFactorMatrix,(K$4+1),FALSE)*$E1358</f>
        <v>42.766128087915995</v>
      </c>
      <c r="L1353" s="22">
        <f>VLOOKUP(CONCATENATE($F1353," ",$G1353),AllocFactorMatrix,(L$4+1),FALSE)*$E1358</f>
        <v>2.7570650706449986</v>
      </c>
      <c r="M1353" s="22">
        <f t="shared" si="667"/>
        <v>3412.7778457274535</v>
      </c>
      <c r="N1353" s="22">
        <f>VLOOKUP(CONCATENATE($F1353," ",$G1353),AllocFactorMatrix,(N$4+1),FALSE)*$E1358</f>
        <v>1495.3381304668028</v>
      </c>
      <c r="O1353" s="22">
        <f>VLOOKUP(CONCATENATE($F1353," ",$G1353),AllocFactorMatrix,(O$4+1),FALSE)*$E1358</f>
        <v>410.50902879671207</v>
      </c>
      <c r="P1353" s="22">
        <f>VLOOKUP(CONCATENATE($F1353," ",$G1353),AllocFactorMatrix,(P$4+1),FALSE)*$E1358</f>
        <v>82.515354507838211</v>
      </c>
      <c r="Q1353" s="22">
        <f>VLOOKUP(CONCATENATE($F1353," ",$G1353),AllocFactorMatrix,(Q$4+1),FALSE)*$E1358</f>
        <v>0</v>
      </c>
      <c r="R1353" s="22">
        <f t="shared" si="669"/>
        <v>1988.3625137713532</v>
      </c>
      <c r="S1353" s="22">
        <f>VLOOKUP(CONCATENATE($F1353," ",$G1353),AllocFactorMatrix,(S$4+1),FALSE)*$E1358</f>
        <v>63.367873155523611</v>
      </c>
      <c r="T1353" s="22">
        <f>VLOOKUP(CONCATENATE($F1353," ",$G1353),AllocFactorMatrix,(T$4+1),FALSE)*$E1358</f>
        <v>1187.2066063727923</v>
      </c>
      <c r="U1353" s="22">
        <f>VLOOKUP(CONCATENATE($F1353," ",$G1353),AllocFactorMatrix,(U$4+1),FALSE)*$E1358</f>
        <v>7377.8046927901323</v>
      </c>
      <c r="V1353" s="22">
        <f>VLOOKUP(CONCATENATE($F1353," ",$G1353),AllocFactorMatrix,(V$4+1),FALSE)*$E1358</f>
        <v>0</v>
      </c>
      <c r="W1353" s="22">
        <f t="shared" si="670"/>
        <v>8628.3791723184477</v>
      </c>
      <c r="X1353" s="22">
        <f>VLOOKUP(CONCATENATE($F1353," ",$G1353),AllocFactorMatrix,(X$4+1),FALSE)*$E1358</f>
        <v>419.42234566868507</v>
      </c>
      <c r="Y1353" s="22">
        <f>VLOOKUP(CONCATENATE($F1353," ",$G1353),AllocFactorMatrix,(Y$4+1),FALSE)*$E1358</f>
        <v>8.0452861856531968</v>
      </c>
      <c r="Z1353" s="22">
        <f t="shared" si="668"/>
        <v>427.46763185433826</v>
      </c>
      <c r="AA1353" s="22">
        <f>VLOOKUP(CONCATENATE($F1353," ",$G1353),AllocFactorMatrix,(AA$4+1),FALSE)*$E1358</f>
        <v>6.119314896401657</v>
      </c>
      <c r="AB1353" s="22">
        <f>VLOOKUP(CONCATENATE($F1353," ",$G1353),AllocFactorMatrix,(AB$4+1),FALSE)*$E1358</f>
        <v>7.0014276947491467</v>
      </c>
      <c r="AC1353" s="22">
        <f>VLOOKUP(CONCATENATE($F1353," ",$G1353),AllocFactorMatrix,(AC$4+1),FALSE)*$E1358</f>
        <v>1.6623115045343646</v>
      </c>
    </row>
    <row r="1354" spans="1:29" hidden="1" outlineLevel="1">
      <c r="F1354" s="42" t="str">
        <f>F1358</f>
        <v>TRANS_TOTAL</v>
      </c>
      <c r="G1354" s="17" t="str">
        <f>$G$11</f>
        <v>DISTPRI</v>
      </c>
      <c r="H1354" s="21">
        <f t="shared" si="666"/>
        <v>0</v>
      </c>
      <c r="I1354" s="22">
        <f>VLOOKUP(CONCATENATE($F1354," ",$G1354),AllocFactorMatrix,(I$4+1),FALSE)*$E1358</f>
        <v>0</v>
      </c>
      <c r="J1354" s="22">
        <f>VLOOKUP(CONCATENATE($F1354," ",$G1354),AllocFactorMatrix,(J$4+1),FALSE)*$E1358</f>
        <v>0</v>
      </c>
      <c r="K1354" s="22">
        <f>VLOOKUP(CONCATENATE($F1354," ",$G1354),AllocFactorMatrix,(K$4+1),FALSE)*$E1358</f>
        <v>0</v>
      </c>
      <c r="L1354" s="22">
        <f>VLOOKUP(CONCATENATE($F1354," ",$G1354),AllocFactorMatrix,(L$4+1),FALSE)*$E1358</f>
        <v>0</v>
      </c>
      <c r="M1354" s="22">
        <f t="shared" si="667"/>
        <v>0</v>
      </c>
      <c r="N1354" s="22">
        <f>VLOOKUP(CONCATENATE($F1354," ",$G1354),AllocFactorMatrix,(N$4+1),FALSE)*$E1358</f>
        <v>0</v>
      </c>
      <c r="O1354" s="22">
        <f>VLOOKUP(CONCATENATE($F1354," ",$G1354),AllocFactorMatrix,(O$4+1),FALSE)*$E1358</f>
        <v>0</v>
      </c>
      <c r="P1354" s="22">
        <f>VLOOKUP(CONCATENATE($F1354," ",$G1354),AllocFactorMatrix,(P$4+1),FALSE)*$E1358</f>
        <v>0</v>
      </c>
      <c r="Q1354" s="22">
        <f>VLOOKUP(CONCATENATE($F1354," ",$G1354),AllocFactorMatrix,(Q$4+1),FALSE)*$E1358</f>
        <v>0</v>
      </c>
      <c r="R1354" s="22">
        <f t="shared" si="669"/>
        <v>0</v>
      </c>
      <c r="S1354" s="22">
        <f>VLOOKUP(CONCATENATE($F1354," ",$G1354),AllocFactorMatrix,(S$4+1),FALSE)*$E1358</f>
        <v>0</v>
      </c>
      <c r="T1354" s="22">
        <f>VLOOKUP(CONCATENATE($F1354," ",$G1354),AllocFactorMatrix,(T$4+1),FALSE)*$E1358</f>
        <v>0</v>
      </c>
      <c r="U1354" s="22">
        <f>VLOOKUP(CONCATENATE($F1354," ",$G1354),AllocFactorMatrix,(U$4+1),FALSE)*$E1358</f>
        <v>0</v>
      </c>
      <c r="V1354" s="22">
        <f>VLOOKUP(CONCATENATE($F1354," ",$G1354),AllocFactorMatrix,(V$4+1),FALSE)*$E1358</f>
        <v>0</v>
      </c>
      <c r="W1354" s="22">
        <f t="shared" si="670"/>
        <v>0</v>
      </c>
      <c r="X1354" s="22">
        <f>VLOOKUP(CONCATENATE($F1354," ",$G1354),AllocFactorMatrix,(X$4+1),FALSE)*$E1358</f>
        <v>0</v>
      </c>
      <c r="Y1354" s="22">
        <f>VLOOKUP(CONCATENATE($F1354," ",$G1354),AllocFactorMatrix,(Y$4+1),FALSE)*$E1358</f>
        <v>0</v>
      </c>
      <c r="Z1354" s="22">
        <f t="shared" si="668"/>
        <v>0</v>
      </c>
      <c r="AA1354" s="22">
        <f>VLOOKUP(CONCATENATE($F1354," ",$G1354),AllocFactorMatrix,(AA$4+1),FALSE)*$E1358</f>
        <v>0</v>
      </c>
      <c r="AB1354" s="22">
        <f>VLOOKUP(CONCATENATE($F1354," ",$G1354),AllocFactorMatrix,(AB$4+1),FALSE)*$E1358</f>
        <v>0</v>
      </c>
      <c r="AC1354" s="22">
        <f>VLOOKUP(CONCATENATE($F1354," ",$G1354),AllocFactorMatrix,(AC$4+1),FALSE)*$E1358</f>
        <v>0</v>
      </c>
    </row>
    <row r="1355" spans="1:29" hidden="1" outlineLevel="1">
      <c r="F1355" s="42" t="str">
        <f>F1358</f>
        <v>TRANS_TOTAL</v>
      </c>
      <c r="G1355" s="17" t="str">
        <f>$G$12</f>
        <v>DISTSEC</v>
      </c>
      <c r="H1355" s="21">
        <f t="shared" si="666"/>
        <v>0</v>
      </c>
      <c r="I1355" s="22">
        <f>VLOOKUP(CONCATENATE($F1355," ",$G1355),AllocFactorMatrix,(I$4+1),FALSE)*$E1358</f>
        <v>0</v>
      </c>
      <c r="J1355" s="22">
        <f>VLOOKUP(CONCATENATE($F1355," ",$G1355),AllocFactorMatrix,(J$4+1),FALSE)*$E1358</f>
        <v>0</v>
      </c>
      <c r="K1355" s="22">
        <f>VLOOKUP(CONCATENATE($F1355," ",$G1355),AllocFactorMatrix,(K$4+1),FALSE)*$E1358</f>
        <v>0</v>
      </c>
      <c r="L1355" s="22">
        <f>VLOOKUP(CONCATENATE($F1355," ",$G1355),AllocFactorMatrix,(L$4+1),FALSE)*$E1358</f>
        <v>0</v>
      </c>
      <c r="M1355" s="22">
        <f t="shared" si="667"/>
        <v>0</v>
      </c>
      <c r="N1355" s="22">
        <f>VLOOKUP(CONCATENATE($F1355," ",$G1355),AllocFactorMatrix,(N$4+1),FALSE)*$E1358</f>
        <v>0</v>
      </c>
      <c r="O1355" s="22">
        <f>VLOOKUP(CONCATENATE($F1355," ",$G1355),AllocFactorMatrix,(O$4+1),FALSE)*$E1358</f>
        <v>0</v>
      </c>
      <c r="P1355" s="22">
        <f>VLOOKUP(CONCATENATE($F1355," ",$G1355),AllocFactorMatrix,(P$4+1),FALSE)*$E1358</f>
        <v>0</v>
      </c>
      <c r="Q1355" s="22">
        <f>VLOOKUP(CONCATENATE($F1355," ",$G1355),AllocFactorMatrix,(Q$4+1),FALSE)*$E1358</f>
        <v>0</v>
      </c>
      <c r="R1355" s="22">
        <f t="shared" si="669"/>
        <v>0</v>
      </c>
      <c r="S1355" s="22">
        <f>VLOOKUP(CONCATENATE($F1355," ",$G1355),AllocFactorMatrix,(S$4+1),FALSE)*$E1358</f>
        <v>0</v>
      </c>
      <c r="T1355" s="22">
        <f>VLOOKUP(CONCATENATE($F1355," ",$G1355),AllocFactorMatrix,(T$4+1),FALSE)*$E1358</f>
        <v>0</v>
      </c>
      <c r="U1355" s="22">
        <f>VLOOKUP(CONCATENATE($F1355," ",$G1355),AllocFactorMatrix,(U$4+1),FALSE)*$E1358</f>
        <v>0</v>
      </c>
      <c r="V1355" s="22">
        <f>VLOOKUP(CONCATENATE($F1355," ",$G1355),AllocFactorMatrix,(V$4+1),FALSE)*$E1358</f>
        <v>0</v>
      </c>
      <c r="W1355" s="22">
        <f t="shared" si="670"/>
        <v>0</v>
      </c>
      <c r="X1355" s="22">
        <f>VLOOKUP(CONCATENATE($F1355," ",$G1355),AllocFactorMatrix,(X$4+1),FALSE)*$E1358</f>
        <v>0</v>
      </c>
      <c r="Y1355" s="22">
        <f>VLOOKUP(CONCATENATE($F1355," ",$G1355),AllocFactorMatrix,(Y$4+1),FALSE)*$E1358</f>
        <v>0</v>
      </c>
      <c r="Z1355" s="22">
        <f t="shared" si="668"/>
        <v>0</v>
      </c>
      <c r="AA1355" s="22">
        <f>VLOOKUP(CONCATENATE($F1355," ",$G1355),AllocFactorMatrix,(AA$4+1),FALSE)*$E1358</f>
        <v>0</v>
      </c>
      <c r="AB1355" s="22">
        <f>VLOOKUP(CONCATENATE($F1355," ",$G1355),AllocFactorMatrix,(AB$4+1),FALSE)*$E1358</f>
        <v>0</v>
      </c>
      <c r="AC1355" s="22">
        <f>VLOOKUP(CONCATENATE($F1355," ",$G1355),AllocFactorMatrix,(AC$4+1),FALSE)*$E1358</f>
        <v>0</v>
      </c>
    </row>
    <row r="1356" spans="1:29" hidden="1" outlineLevel="1">
      <c r="F1356" s="42" t="str">
        <f>F1358</f>
        <v>TRANS_TOTAL</v>
      </c>
      <c r="G1356" s="17" t="str">
        <f>$G$13</f>
        <v>ENERGY</v>
      </c>
      <c r="H1356" s="21">
        <f t="shared" si="666"/>
        <v>0</v>
      </c>
      <c r="I1356" s="22">
        <f>VLOOKUP(CONCATENATE($F1356," ",$G1356),AllocFactorMatrix,(I$4+1),FALSE)*$E1358</f>
        <v>0</v>
      </c>
      <c r="J1356" s="22">
        <f>VLOOKUP(CONCATENATE($F1356," ",$G1356),AllocFactorMatrix,(J$4+1),FALSE)*$E1358</f>
        <v>0</v>
      </c>
      <c r="K1356" s="22">
        <f>VLOOKUP(CONCATENATE($F1356," ",$G1356),AllocFactorMatrix,(K$4+1),FALSE)*$E1358</f>
        <v>0</v>
      </c>
      <c r="L1356" s="22">
        <f>VLOOKUP(CONCATENATE($F1356," ",$G1356),AllocFactorMatrix,(L$4+1),FALSE)*$E1358</f>
        <v>0</v>
      </c>
      <c r="M1356" s="22">
        <f t="shared" si="667"/>
        <v>0</v>
      </c>
      <c r="N1356" s="22">
        <f>VLOOKUP(CONCATENATE($F1356," ",$G1356),AllocFactorMatrix,(N$4+1),FALSE)*$E1358</f>
        <v>0</v>
      </c>
      <c r="O1356" s="22">
        <f>VLOOKUP(CONCATENATE($F1356," ",$G1356),AllocFactorMatrix,(O$4+1),FALSE)*$E1358</f>
        <v>0</v>
      </c>
      <c r="P1356" s="22">
        <f>VLOOKUP(CONCATENATE($F1356," ",$G1356),AllocFactorMatrix,(P$4+1),FALSE)*$E1358</f>
        <v>0</v>
      </c>
      <c r="Q1356" s="22">
        <f>VLOOKUP(CONCATENATE($F1356," ",$G1356),AllocFactorMatrix,(Q$4+1),FALSE)*$E1358</f>
        <v>0</v>
      </c>
      <c r="R1356" s="22">
        <f t="shared" si="669"/>
        <v>0</v>
      </c>
      <c r="S1356" s="22">
        <f>VLOOKUP(CONCATENATE($F1356," ",$G1356),AllocFactorMatrix,(S$4+1),FALSE)*$E1358</f>
        <v>0</v>
      </c>
      <c r="T1356" s="22">
        <f>VLOOKUP(CONCATENATE($F1356," ",$G1356),AllocFactorMatrix,(T$4+1),FALSE)*$E1358</f>
        <v>0</v>
      </c>
      <c r="U1356" s="22">
        <f>VLOOKUP(CONCATENATE($F1356," ",$G1356),AllocFactorMatrix,(U$4+1),FALSE)*$E1358</f>
        <v>0</v>
      </c>
      <c r="V1356" s="22">
        <f>VLOOKUP(CONCATENATE($F1356," ",$G1356),AllocFactorMatrix,(V$4+1),FALSE)*$E1358</f>
        <v>0</v>
      </c>
      <c r="W1356" s="22">
        <f t="shared" si="670"/>
        <v>0</v>
      </c>
      <c r="X1356" s="22">
        <f>VLOOKUP(CONCATENATE($F1356," ",$G1356),AllocFactorMatrix,(X$4+1),FALSE)*$E1358</f>
        <v>0</v>
      </c>
      <c r="Y1356" s="22">
        <f>VLOOKUP(CONCATENATE($F1356," ",$G1356),AllocFactorMatrix,(Y$4+1),FALSE)*$E1358</f>
        <v>0</v>
      </c>
      <c r="Z1356" s="22">
        <f t="shared" si="668"/>
        <v>0</v>
      </c>
      <c r="AA1356" s="22">
        <f>VLOOKUP(CONCATENATE($F1356," ",$G1356),AllocFactorMatrix,(AA$4+1),FALSE)*$E1358</f>
        <v>0</v>
      </c>
      <c r="AB1356" s="22">
        <f>VLOOKUP(CONCATENATE($F1356," ",$G1356),AllocFactorMatrix,(AB$4+1),FALSE)*$E1358</f>
        <v>0</v>
      </c>
      <c r="AC1356" s="22">
        <f>VLOOKUP(CONCATENATE($F1356," ",$G1356),AllocFactorMatrix,(AC$4+1),FALSE)*$E1358</f>
        <v>0</v>
      </c>
    </row>
    <row r="1357" spans="1:29" hidden="1" outlineLevel="1">
      <c r="F1357" s="42" t="str">
        <f>F1358</f>
        <v>TRANS_TOTAL</v>
      </c>
      <c r="G1357" s="17" t="str">
        <f>$G$14</f>
        <v>CUSTOMER</v>
      </c>
      <c r="H1357" s="21">
        <f t="shared" si="666"/>
        <v>0</v>
      </c>
      <c r="I1357" s="22">
        <f>VLOOKUP(CONCATENATE($F1357," ",$G1357),AllocFactorMatrix,(I$4+1),FALSE)*$E1358</f>
        <v>0</v>
      </c>
      <c r="J1357" s="22">
        <f>VLOOKUP(CONCATENATE($F1357," ",$G1357),AllocFactorMatrix,(J$4+1),FALSE)*$E1358</f>
        <v>0</v>
      </c>
      <c r="K1357" s="22">
        <f>VLOOKUP(CONCATENATE($F1357," ",$G1357),AllocFactorMatrix,(K$4+1),FALSE)*$E1358</f>
        <v>0</v>
      </c>
      <c r="L1357" s="22">
        <f>VLOOKUP(CONCATENATE($F1357," ",$G1357),AllocFactorMatrix,(L$4+1),FALSE)*$E1358</f>
        <v>0</v>
      </c>
      <c r="M1357" s="22">
        <f t="shared" si="667"/>
        <v>0</v>
      </c>
      <c r="N1357" s="22">
        <f>VLOOKUP(CONCATENATE($F1357," ",$G1357),AllocFactorMatrix,(N$4+1),FALSE)*$E1358</f>
        <v>0</v>
      </c>
      <c r="O1357" s="22">
        <f>VLOOKUP(CONCATENATE($F1357," ",$G1357),AllocFactorMatrix,(O$4+1),FALSE)*$E1358</f>
        <v>0</v>
      </c>
      <c r="P1357" s="22">
        <f>VLOOKUP(CONCATENATE($F1357," ",$G1357),AllocFactorMatrix,(P$4+1),FALSE)*$E1358</f>
        <v>0</v>
      </c>
      <c r="Q1357" s="22">
        <f>VLOOKUP(CONCATENATE($F1357," ",$G1357),AllocFactorMatrix,(Q$4+1),FALSE)*$E1358</f>
        <v>0</v>
      </c>
      <c r="R1357" s="22">
        <f t="shared" si="669"/>
        <v>0</v>
      </c>
      <c r="S1357" s="22">
        <f>VLOOKUP(CONCATENATE($F1357," ",$G1357),AllocFactorMatrix,(S$4+1),FALSE)*$E1358</f>
        <v>0</v>
      </c>
      <c r="T1357" s="22">
        <f>VLOOKUP(CONCATENATE($F1357," ",$G1357),AllocFactorMatrix,(T$4+1),FALSE)*$E1358</f>
        <v>0</v>
      </c>
      <c r="U1357" s="22">
        <f>VLOOKUP(CONCATENATE($F1357," ",$G1357),AllocFactorMatrix,(U$4+1),FALSE)*$E1358</f>
        <v>0</v>
      </c>
      <c r="V1357" s="22">
        <f>VLOOKUP(CONCATENATE($F1357," ",$G1357),AllocFactorMatrix,(V$4+1),FALSE)*$E1358</f>
        <v>0</v>
      </c>
      <c r="W1357" s="22">
        <f t="shared" si="670"/>
        <v>0</v>
      </c>
      <c r="X1357" s="22">
        <f>VLOOKUP(CONCATENATE($F1357," ",$G1357),AllocFactorMatrix,(X$4+1),FALSE)*$E1358</f>
        <v>0</v>
      </c>
      <c r="Y1357" s="22">
        <f>VLOOKUP(CONCATENATE($F1357," ",$G1357),AllocFactorMatrix,(Y$4+1),FALSE)*$E1358</f>
        <v>0</v>
      </c>
      <c r="Z1357" s="22">
        <f t="shared" si="668"/>
        <v>0</v>
      </c>
      <c r="AA1357" s="22">
        <f>VLOOKUP(CONCATENATE($F1357," ",$G1357),AllocFactorMatrix,(AA$4+1),FALSE)*$E1358</f>
        <v>0</v>
      </c>
      <c r="AB1357" s="22">
        <f>VLOOKUP(CONCATENATE($F1357," ",$G1357),AllocFactorMatrix,(AB$4+1),FALSE)*$E1358</f>
        <v>0</v>
      </c>
      <c r="AC1357" s="22">
        <f>VLOOKUP(CONCATENATE($F1357," ",$G1357),AllocFactorMatrix,(AC$4+1),FALSE)*$E1358</f>
        <v>0</v>
      </c>
    </row>
    <row r="1358" spans="1:29" collapsed="1">
      <c r="A1358" s="63"/>
      <c r="B1358" s="37"/>
      <c r="C1358" s="35"/>
      <c r="D1358" s="35" t="s">
        <v>480</v>
      </c>
      <c r="E1358" s="38">
        <v>116195</v>
      </c>
      <c r="F1358" s="43" t="s">
        <v>191</v>
      </c>
      <c r="G1358" s="17" t="str">
        <f>$G$15</f>
        <v>TOTAL</v>
      </c>
      <c r="H1358" s="21">
        <f t="shared" si="666"/>
        <v>116195.00000000003</v>
      </c>
      <c r="I1358" s="22">
        <f>VLOOKUP(CONCATENATE($F1358," ",$G1358),AllocFactorMatrix,(I$4+1),FALSE)*$E1358</f>
        <v>57240.001334786182</v>
      </c>
      <c r="J1358" s="22">
        <f>VLOOKUP(CONCATENATE($F1358," ",$G1358),AllocFactorMatrix,(J$4+1),FALSE)*$E1358</f>
        <v>14306.132354726509</v>
      </c>
      <c r="K1358" s="22">
        <f>VLOOKUP(CONCATENATE($F1358," ",$G1358),AllocFactorMatrix,(K$4+1),FALSE)*$E1358</f>
        <v>181.40368971872655</v>
      </c>
      <c r="L1358" s="22">
        <f>VLOOKUP(CONCATENATE($F1358," ",$G1358),AllocFactorMatrix,(L$4+1),FALSE)*$E1358</f>
        <v>9.6957372231667769</v>
      </c>
      <c r="M1358" s="22">
        <f t="shared" si="667"/>
        <v>14497.231781668403</v>
      </c>
      <c r="N1358" s="22">
        <f>VLOOKUP(CONCATENATE($F1358," ",$G1358),AllocFactorMatrix,(N$4+1),FALSE)*$E1358</f>
        <v>6403.0408022067732</v>
      </c>
      <c r="O1358" s="22">
        <f>VLOOKUP(CONCATENATE($F1358," ",$G1358),AllocFactorMatrix,(O$4+1),FALSE)*$E1358</f>
        <v>1755.5966741158943</v>
      </c>
      <c r="P1358" s="22">
        <f>VLOOKUP(CONCATENATE($F1358," ",$G1358),AllocFactorMatrix,(P$4+1),FALSE)*$E1358</f>
        <v>296.56023741962213</v>
      </c>
      <c r="Q1358" s="22">
        <f>VLOOKUP(CONCATENATE($F1358," ",$G1358),AllocFactorMatrix,(Q$4+1),FALSE)*$E1358</f>
        <v>0</v>
      </c>
      <c r="R1358" s="22">
        <f t="shared" si="669"/>
        <v>8455.1977137422891</v>
      </c>
      <c r="S1358" s="22">
        <f>VLOOKUP(CONCATENATE($F1358," ",$G1358),AllocFactorMatrix,(S$4+1),FALSE)*$E1358</f>
        <v>275.51530497104017</v>
      </c>
      <c r="T1358" s="22">
        <f>VLOOKUP(CONCATENATE($F1358," ",$G1358),AllocFactorMatrix,(T$4+1),FALSE)*$E1358</f>
        <v>5047.9279830519909</v>
      </c>
      <c r="U1358" s="22">
        <f>VLOOKUP(CONCATENATE($F1358," ",$G1358),AllocFactorMatrix,(U$4+1),FALSE)*$E1358</f>
        <v>26189.331275782508</v>
      </c>
      <c r="V1358" s="22">
        <f>VLOOKUP(CONCATENATE($F1358," ",$G1358),AllocFactorMatrix,(V$4+1),FALSE)*$E1358</f>
        <v>2396.9730289840522</v>
      </c>
      <c r="W1358" s="22">
        <f t="shared" si="670"/>
        <v>33909.747592789594</v>
      </c>
      <c r="X1358" s="22">
        <f>VLOOKUP(CONCATENATE($F1358," ",$G1358),AllocFactorMatrix,(X$4+1),FALSE)*$E1358</f>
        <v>1792.0021556688559</v>
      </c>
      <c r="Y1358" s="22">
        <f>VLOOKUP(CONCATENATE($F1358," ",$G1358),AllocFactorMatrix,(Y$4+1),FALSE)*$E1358</f>
        <v>33.846479431546847</v>
      </c>
      <c r="Z1358" s="22">
        <f t="shared" si="668"/>
        <v>1825.8486351004028</v>
      </c>
      <c r="AA1358" s="22">
        <f>VLOOKUP(CONCATENATE($F1358," ",$G1358),AllocFactorMatrix,(AA$4+1),FALSE)*$E1358</f>
        <v>26.080101231065484</v>
      </c>
      <c r="AB1358" s="22">
        <f>VLOOKUP(CONCATENATE($F1358," ",$G1358),AllocFactorMatrix,(AB$4+1),FALSE)*$E1358</f>
        <v>194.57901098108437</v>
      </c>
      <c r="AC1358" s="22">
        <f>VLOOKUP(CONCATENATE($F1358," ",$G1358),AllocFactorMatrix,(AC$4+1),FALSE)*$E1358</f>
        <v>46.313829701002952</v>
      </c>
    </row>
    <row r="1359" spans="1:29" hidden="1" outlineLevel="1">
      <c r="A1359" s="63"/>
      <c r="B1359" s="37"/>
      <c r="C1359" s="35"/>
      <c r="D1359" s="35"/>
      <c r="F1359" s="42" t="str">
        <f>F1366</f>
        <v>TRANS_TOTAL</v>
      </c>
      <c r="G1359" s="17" t="str">
        <f>$G$8</f>
        <v>PRODUCTION</v>
      </c>
      <c r="H1359" s="21">
        <f t="shared" si="666"/>
        <v>0</v>
      </c>
      <c r="I1359" s="22">
        <f>VLOOKUP(CONCATENATE($F1359," ",$G1359),AllocFactorMatrix,(I$4+1),FALSE)*$E1366</f>
        <v>0</v>
      </c>
      <c r="J1359" s="22">
        <f>VLOOKUP(CONCATENATE($F1359," ",$G1359),AllocFactorMatrix,(J$4+1),FALSE)*$E1366</f>
        <v>0</v>
      </c>
      <c r="K1359" s="22">
        <f>VLOOKUP(CONCATENATE($F1359," ",$G1359),AllocFactorMatrix,(K$4+1),FALSE)*$E1366</f>
        <v>0</v>
      </c>
      <c r="L1359" s="22">
        <f>VLOOKUP(CONCATENATE($F1359," ",$G1359),AllocFactorMatrix,(L$4+1),FALSE)*$E1366</f>
        <v>0</v>
      </c>
      <c r="M1359" s="22">
        <f t="shared" si="667"/>
        <v>0</v>
      </c>
      <c r="N1359" s="22">
        <f>VLOOKUP(CONCATENATE($F1359," ",$G1359),AllocFactorMatrix,(N$4+1),FALSE)*$E1366</f>
        <v>0</v>
      </c>
      <c r="O1359" s="22">
        <f>VLOOKUP(CONCATENATE($F1359," ",$G1359),AllocFactorMatrix,(O$4+1),FALSE)*$E1366</f>
        <v>0</v>
      </c>
      <c r="P1359" s="22">
        <f>VLOOKUP(CONCATENATE($F1359," ",$G1359),AllocFactorMatrix,(P$4+1),FALSE)*$E1366</f>
        <v>0</v>
      </c>
      <c r="Q1359" s="22">
        <f>VLOOKUP(CONCATENATE($F1359," ",$G1359),AllocFactorMatrix,(Q$4+1),FALSE)*$E1366</f>
        <v>0</v>
      </c>
      <c r="R1359" s="22">
        <f>SUBTOTAL(9,N1359:Q1359)</f>
        <v>0</v>
      </c>
      <c r="S1359" s="22">
        <f>VLOOKUP(CONCATENATE($F1359," ",$G1359),AllocFactorMatrix,(S$4+1),FALSE)*$E1366</f>
        <v>0</v>
      </c>
      <c r="T1359" s="22">
        <f>VLOOKUP(CONCATENATE($F1359," ",$G1359),AllocFactorMatrix,(T$4+1),FALSE)*$E1366</f>
        <v>0</v>
      </c>
      <c r="U1359" s="22">
        <f>VLOOKUP(CONCATENATE($F1359," ",$G1359),AllocFactorMatrix,(U$4+1),FALSE)*$E1366</f>
        <v>0</v>
      </c>
      <c r="V1359" s="22">
        <f>VLOOKUP(CONCATENATE($F1359," ",$G1359),AllocFactorMatrix,(V$4+1),FALSE)*$E1366</f>
        <v>0</v>
      </c>
      <c r="W1359" s="22">
        <f>SUBTOTAL(9,S1359:V1359)</f>
        <v>0</v>
      </c>
      <c r="X1359" s="22">
        <f>VLOOKUP(CONCATENATE($F1359," ",$G1359),AllocFactorMatrix,(X$4+1),FALSE)*$E1366</f>
        <v>0</v>
      </c>
      <c r="Y1359" s="22">
        <f>VLOOKUP(CONCATENATE($F1359," ",$G1359),AllocFactorMatrix,(Y$4+1),FALSE)*$E1366</f>
        <v>0</v>
      </c>
      <c r="Z1359" s="22">
        <f t="shared" si="668"/>
        <v>0</v>
      </c>
      <c r="AA1359" s="22">
        <f>VLOOKUP(CONCATENATE($F1359," ",$G1359),AllocFactorMatrix,(AA$4+1),FALSE)*$E1366</f>
        <v>0</v>
      </c>
      <c r="AB1359" s="22">
        <f>VLOOKUP(CONCATENATE($F1359," ",$G1359),AllocFactorMatrix,(AB$4+1),FALSE)*$E1366</f>
        <v>0</v>
      </c>
      <c r="AC1359" s="22">
        <f>VLOOKUP(CONCATENATE($F1359," ",$G1359),AllocFactorMatrix,(AC$4+1),FALSE)*$E1366</f>
        <v>0</v>
      </c>
    </row>
    <row r="1360" spans="1:29" hidden="1" outlineLevel="1">
      <c r="A1360" s="63"/>
      <c r="B1360" s="37"/>
      <c r="C1360" s="35"/>
      <c r="D1360" s="35"/>
      <c r="F1360" s="42" t="str">
        <f>F1366</f>
        <v>TRANS_TOTAL</v>
      </c>
      <c r="G1360" s="17" t="str">
        <f>$G$9</f>
        <v>BULKTRAN</v>
      </c>
      <c r="H1360" s="21">
        <f t="shared" si="666"/>
        <v>0</v>
      </c>
      <c r="I1360" s="22">
        <f>VLOOKUP(CONCATENATE($F1360," ",$G1360),AllocFactorMatrix,(I$4+1),FALSE)*$E1366</f>
        <v>0</v>
      </c>
      <c r="J1360" s="22">
        <f>VLOOKUP(CONCATENATE($F1360," ",$G1360),AllocFactorMatrix,(J$4+1),FALSE)*$E1366</f>
        <v>0</v>
      </c>
      <c r="K1360" s="22">
        <f>VLOOKUP(CONCATENATE($F1360," ",$G1360),AllocFactorMatrix,(K$4+1),FALSE)*$E1366</f>
        <v>0</v>
      </c>
      <c r="L1360" s="22">
        <f>VLOOKUP(CONCATENATE($F1360," ",$G1360),AllocFactorMatrix,(L$4+1),FALSE)*$E1366</f>
        <v>0</v>
      </c>
      <c r="M1360" s="22">
        <f t="shared" si="667"/>
        <v>0</v>
      </c>
      <c r="N1360" s="22">
        <f>VLOOKUP(CONCATENATE($F1360," ",$G1360),AllocFactorMatrix,(N$4+1),FALSE)*$E1366</f>
        <v>0</v>
      </c>
      <c r="O1360" s="22">
        <f>VLOOKUP(CONCATENATE($F1360," ",$G1360),AllocFactorMatrix,(O$4+1),FALSE)*$E1366</f>
        <v>0</v>
      </c>
      <c r="P1360" s="22">
        <f>VLOOKUP(CONCATENATE($F1360," ",$G1360),AllocFactorMatrix,(P$4+1),FALSE)*$E1366</f>
        <v>0</v>
      </c>
      <c r="Q1360" s="22">
        <f>VLOOKUP(CONCATENATE($F1360," ",$G1360),AllocFactorMatrix,(Q$4+1),FALSE)*$E1366</f>
        <v>0</v>
      </c>
      <c r="R1360" s="22">
        <f t="shared" ref="R1360:R1366" si="671">SUBTOTAL(9,N1360:Q1360)</f>
        <v>0</v>
      </c>
      <c r="S1360" s="22">
        <f>VLOOKUP(CONCATENATE($F1360," ",$G1360),AllocFactorMatrix,(S$4+1),FALSE)*$E1366</f>
        <v>0</v>
      </c>
      <c r="T1360" s="22">
        <f>VLOOKUP(CONCATENATE($F1360," ",$G1360),AllocFactorMatrix,(T$4+1),FALSE)*$E1366</f>
        <v>0</v>
      </c>
      <c r="U1360" s="22">
        <f>VLOOKUP(CONCATENATE($F1360," ",$G1360),AllocFactorMatrix,(U$4+1),FALSE)*$E1366</f>
        <v>0</v>
      </c>
      <c r="V1360" s="22">
        <f>VLOOKUP(CONCATENATE($F1360," ",$G1360),AllocFactorMatrix,(V$4+1),FALSE)*$E1366</f>
        <v>0</v>
      </c>
      <c r="W1360" s="22">
        <f t="shared" ref="W1360:W1366" si="672">SUBTOTAL(9,S1360:V1360)</f>
        <v>0</v>
      </c>
      <c r="X1360" s="22">
        <f>VLOOKUP(CONCATENATE($F1360," ",$G1360),AllocFactorMatrix,(X$4+1),FALSE)*$E1366</f>
        <v>0</v>
      </c>
      <c r="Y1360" s="22">
        <f>VLOOKUP(CONCATENATE($F1360," ",$G1360),AllocFactorMatrix,(Y$4+1),FALSE)*$E1366</f>
        <v>0</v>
      </c>
      <c r="Z1360" s="22">
        <f t="shared" si="668"/>
        <v>0</v>
      </c>
      <c r="AA1360" s="22">
        <f>VLOOKUP(CONCATENATE($F1360," ",$G1360),AllocFactorMatrix,(AA$4+1),FALSE)*$E1366</f>
        <v>0</v>
      </c>
      <c r="AB1360" s="22">
        <f>VLOOKUP(CONCATENATE($F1360," ",$G1360),AllocFactorMatrix,(AB$4+1),FALSE)*$E1366</f>
        <v>0</v>
      </c>
      <c r="AC1360" s="22">
        <f>VLOOKUP(CONCATENATE($F1360," ",$G1360),AllocFactorMatrix,(AC$4+1),FALSE)*$E1366</f>
        <v>0</v>
      </c>
    </row>
    <row r="1361" spans="1:29" hidden="1" outlineLevel="1">
      <c r="A1361" s="63"/>
      <c r="B1361" s="37"/>
      <c r="C1361" s="35"/>
      <c r="D1361" s="35"/>
      <c r="F1361" s="42" t="str">
        <f>F1366</f>
        <v>TRANS_TOTAL</v>
      </c>
      <c r="G1361" s="17" t="str">
        <f>$G$10</f>
        <v>SUBTRAN</v>
      </c>
      <c r="H1361" s="21">
        <f t="shared" si="666"/>
        <v>0</v>
      </c>
      <c r="I1361" s="22">
        <f>VLOOKUP(CONCATENATE($F1361," ",$G1361),AllocFactorMatrix,(I$4+1),FALSE)*$E1366</f>
        <v>0</v>
      </c>
      <c r="J1361" s="22">
        <f>VLOOKUP(CONCATENATE($F1361," ",$G1361),AllocFactorMatrix,(J$4+1),FALSE)*$E1366</f>
        <v>0</v>
      </c>
      <c r="K1361" s="22">
        <f>VLOOKUP(CONCATENATE($F1361," ",$G1361),AllocFactorMatrix,(K$4+1),FALSE)*$E1366</f>
        <v>0</v>
      </c>
      <c r="L1361" s="22">
        <f>VLOOKUP(CONCATENATE($F1361," ",$G1361),AllocFactorMatrix,(L$4+1),FALSE)*$E1366</f>
        <v>0</v>
      </c>
      <c r="M1361" s="22">
        <f t="shared" si="667"/>
        <v>0</v>
      </c>
      <c r="N1361" s="22">
        <f>VLOOKUP(CONCATENATE($F1361," ",$G1361),AllocFactorMatrix,(N$4+1),FALSE)*$E1366</f>
        <v>0</v>
      </c>
      <c r="O1361" s="22">
        <f>VLOOKUP(CONCATENATE($F1361," ",$G1361),AllocFactorMatrix,(O$4+1),FALSE)*$E1366</f>
        <v>0</v>
      </c>
      <c r="P1361" s="22">
        <f>VLOOKUP(CONCATENATE($F1361," ",$G1361),AllocFactorMatrix,(P$4+1),FALSE)*$E1366</f>
        <v>0</v>
      </c>
      <c r="Q1361" s="22">
        <f>VLOOKUP(CONCATENATE($F1361," ",$G1361),AllocFactorMatrix,(Q$4+1),FALSE)*$E1366</f>
        <v>0</v>
      </c>
      <c r="R1361" s="22">
        <f t="shared" si="671"/>
        <v>0</v>
      </c>
      <c r="S1361" s="22">
        <f>VLOOKUP(CONCATENATE($F1361," ",$G1361),AllocFactorMatrix,(S$4+1),FALSE)*$E1366</f>
        <v>0</v>
      </c>
      <c r="T1361" s="22">
        <f>VLOOKUP(CONCATENATE($F1361," ",$G1361),AllocFactorMatrix,(T$4+1),FALSE)*$E1366</f>
        <v>0</v>
      </c>
      <c r="U1361" s="22">
        <f>VLOOKUP(CONCATENATE($F1361," ",$G1361),AllocFactorMatrix,(U$4+1),FALSE)*$E1366</f>
        <v>0</v>
      </c>
      <c r="V1361" s="22">
        <f>VLOOKUP(CONCATENATE($F1361," ",$G1361),AllocFactorMatrix,(V$4+1),FALSE)*$E1366</f>
        <v>0</v>
      </c>
      <c r="W1361" s="22">
        <f t="shared" si="672"/>
        <v>0</v>
      </c>
      <c r="X1361" s="22">
        <f>VLOOKUP(CONCATENATE($F1361," ",$G1361),AllocFactorMatrix,(X$4+1),FALSE)*$E1366</f>
        <v>0</v>
      </c>
      <c r="Y1361" s="22">
        <f>VLOOKUP(CONCATENATE($F1361," ",$G1361),AllocFactorMatrix,(Y$4+1),FALSE)*$E1366</f>
        <v>0</v>
      </c>
      <c r="Z1361" s="22">
        <f t="shared" si="668"/>
        <v>0</v>
      </c>
      <c r="AA1361" s="22">
        <f>VLOOKUP(CONCATENATE($F1361," ",$G1361),AllocFactorMatrix,(AA$4+1),FALSE)*$E1366</f>
        <v>0</v>
      </c>
      <c r="AB1361" s="22">
        <f>VLOOKUP(CONCATENATE($F1361," ",$G1361),AllocFactorMatrix,(AB$4+1),FALSE)*$E1366</f>
        <v>0</v>
      </c>
      <c r="AC1361" s="22">
        <f>VLOOKUP(CONCATENATE($F1361," ",$G1361),AllocFactorMatrix,(AC$4+1),FALSE)*$E1366</f>
        <v>0</v>
      </c>
    </row>
    <row r="1362" spans="1:29" hidden="1" outlineLevel="1">
      <c r="A1362" s="63"/>
      <c r="B1362" s="37"/>
      <c r="C1362" s="35"/>
      <c r="D1362" s="35"/>
      <c r="F1362" s="42" t="str">
        <f>F1366</f>
        <v>TRANS_TOTAL</v>
      </c>
      <c r="G1362" s="17" t="str">
        <f>$G$11</f>
        <v>DISTPRI</v>
      </c>
      <c r="H1362" s="21">
        <f t="shared" si="666"/>
        <v>0</v>
      </c>
      <c r="I1362" s="22">
        <f>VLOOKUP(CONCATENATE($F1362," ",$G1362),AllocFactorMatrix,(I$4+1),FALSE)*$E1366</f>
        <v>0</v>
      </c>
      <c r="J1362" s="22">
        <f>VLOOKUP(CONCATENATE($F1362," ",$G1362),AllocFactorMatrix,(J$4+1),FALSE)*$E1366</f>
        <v>0</v>
      </c>
      <c r="K1362" s="22">
        <f>VLOOKUP(CONCATENATE($F1362," ",$G1362),AllocFactorMatrix,(K$4+1),FALSE)*$E1366</f>
        <v>0</v>
      </c>
      <c r="L1362" s="22">
        <f>VLOOKUP(CONCATENATE($F1362," ",$G1362),AllocFactorMatrix,(L$4+1),FALSE)*$E1366</f>
        <v>0</v>
      </c>
      <c r="M1362" s="22">
        <f t="shared" si="667"/>
        <v>0</v>
      </c>
      <c r="N1362" s="22">
        <f>VLOOKUP(CONCATENATE($F1362," ",$G1362),AllocFactorMatrix,(N$4+1),FALSE)*$E1366</f>
        <v>0</v>
      </c>
      <c r="O1362" s="22">
        <f>VLOOKUP(CONCATENATE($F1362," ",$G1362),AllocFactorMatrix,(O$4+1),FALSE)*$E1366</f>
        <v>0</v>
      </c>
      <c r="P1362" s="22">
        <f>VLOOKUP(CONCATENATE($F1362," ",$G1362),AllocFactorMatrix,(P$4+1),FALSE)*$E1366</f>
        <v>0</v>
      </c>
      <c r="Q1362" s="22">
        <f>VLOOKUP(CONCATENATE($F1362," ",$G1362),AllocFactorMatrix,(Q$4+1),FALSE)*$E1366</f>
        <v>0</v>
      </c>
      <c r="R1362" s="22">
        <f t="shared" si="671"/>
        <v>0</v>
      </c>
      <c r="S1362" s="22">
        <f>VLOOKUP(CONCATENATE($F1362," ",$G1362),AllocFactorMatrix,(S$4+1),FALSE)*$E1366</f>
        <v>0</v>
      </c>
      <c r="T1362" s="22">
        <f>VLOOKUP(CONCATENATE($F1362," ",$G1362),AllocFactorMatrix,(T$4+1),FALSE)*$E1366</f>
        <v>0</v>
      </c>
      <c r="U1362" s="22">
        <f>VLOOKUP(CONCATENATE($F1362," ",$G1362),AllocFactorMatrix,(U$4+1),FALSE)*$E1366</f>
        <v>0</v>
      </c>
      <c r="V1362" s="22">
        <f>VLOOKUP(CONCATENATE($F1362," ",$G1362),AllocFactorMatrix,(V$4+1),FALSE)*$E1366</f>
        <v>0</v>
      </c>
      <c r="W1362" s="22">
        <f t="shared" si="672"/>
        <v>0</v>
      </c>
      <c r="X1362" s="22">
        <f>VLOOKUP(CONCATENATE($F1362," ",$G1362),AllocFactorMatrix,(X$4+1),FALSE)*$E1366</f>
        <v>0</v>
      </c>
      <c r="Y1362" s="22">
        <f>VLOOKUP(CONCATENATE($F1362," ",$G1362),AllocFactorMatrix,(Y$4+1),FALSE)*$E1366</f>
        <v>0</v>
      </c>
      <c r="Z1362" s="22">
        <f t="shared" si="668"/>
        <v>0</v>
      </c>
      <c r="AA1362" s="22">
        <f>VLOOKUP(CONCATENATE($F1362," ",$G1362),AllocFactorMatrix,(AA$4+1),FALSE)*$E1366</f>
        <v>0</v>
      </c>
      <c r="AB1362" s="22">
        <f>VLOOKUP(CONCATENATE($F1362," ",$G1362),AllocFactorMatrix,(AB$4+1),FALSE)*$E1366</f>
        <v>0</v>
      </c>
      <c r="AC1362" s="22">
        <f>VLOOKUP(CONCATENATE($F1362," ",$G1362),AllocFactorMatrix,(AC$4+1),FALSE)*$E1366</f>
        <v>0</v>
      </c>
    </row>
    <row r="1363" spans="1:29" hidden="1" outlineLevel="1">
      <c r="A1363" s="63"/>
      <c r="B1363" s="37"/>
      <c r="C1363" s="35"/>
      <c r="D1363" s="35"/>
      <c r="F1363" s="42" t="str">
        <f>F1366</f>
        <v>TRANS_TOTAL</v>
      </c>
      <c r="G1363" s="17" t="str">
        <f>$G$12</f>
        <v>DISTSEC</v>
      </c>
      <c r="H1363" s="21">
        <f t="shared" si="666"/>
        <v>0</v>
      </c>
      <c r="I1363" s="22">
        <f>VLOOKUP(CONCATENATE($F1363," ",$G1363),AllocFactorMatrix,(I$4+1),FALSE)*$E1366</f>
        <v>0</v>
      </c>
      <c r="J1363" s="22">
        <f>VLOOKUP(CONCATENATE($F1363," ",$G1363),AllocFactorMatrix,(J$4+1),FALSE)*$E1366</f>
        <v>0</v>
      </c>
      <c r="K1363" s="22">
        <f>VLOOKUP(CONCATENATE($F1363," ",$G1363),AllocFactorMatrix,(K$4+1),FALSE)*$E1366</f>
        <v>0</v>
      </c>
      <c r="L1363" s="22">
        <f>VLOOKUP(CONCATENATE($F1363," ",$G1363),AllocFactorMatrix,(L$4+1),FALSE)*$E1366</f>
        <v>0</v>
      </c>
      <c r="M1363" s="22">
        <f t="shared" si="667"/>
        <v>0</v>
      </c>
      <c r="N1363" s="22">
        <f>VLOOKUP(CONCATENATE($F1363," ",$G1363),AllocFactorMatrix,(N$4+1),FALSE)*$E1366</f>
        <v>0</v>
      </c>
      <c r="O1363" s="22">
        <f>VLOOKUP(CONCATENATE($F1363," ",$G1363),AllocFactorMatrix,(O$4+1),FALSE)*$E1366</f>
        <v>0</v>
      </c>
      <c r="P1363" s="22">
        <f>VLOOKUP(CONCATENATE($F1363," ",$G1363),AllocFactorMatrix,(P$4+1),FALSE)*$E1366</f>
        <v>0</v>
      </c>
      <c r="Q1363" s="22">
        <f>VLOOKUP(CONCATENATE($F1363," ",$G1363),AllocFactorMatrix,(Q$4+1),FALSE)*$E1366</f>
        <v>0</v>
      </c>
      <c r="R1363" s="22">
        <f t="shared" si="671"/>
        <v>0</v>
      </c>
      <c r="S1363" s="22">
        <f>VLOOKUP(CONCATENATE($F1363," ",$G1363),AllocFactorMatrix,(S$4+1),FALSE)*$E1366</f>
        <v>0</v>
      </c>
      <c r="T1363" s="22">
        <f>VLOOKUP(CONCATENATE($F1363," ",$G1363),AllocFactorMatrix,(T$4+1),FALSE)*$E1366</f>
        <v>0</v>
      </c>
      <c r="U1363" s="22">
        <f>VLOOKUP(CONCATENATE($F1363," ",$G1363),AllocFactorMatrix,(U$4+1),FALSE)*$E1366</f>
        <v>0</v>
      </c>
      <c r="V1363" s="22">
        <f>VLOOKUP(CONCATENATE($F1363," ",$G1363),AllocFactorMatrix,(V$4+1),FALSE)*$E1366</f>
        <v>0</v>
      </c>
      <c r="W1363" s="22">
        <f t="shared" si="672"/>
        <v>0</v>
      </c>
      <c r="X1363" s="22">
        <f>VLOOKUP(CONCATENATE($F1363," ",$G1363),AllocFactorMatrix,(X$4+1),FALSE)*$E1366</f>
        <v>0</v>
      </c>
      <c r="Y1363" s="22">
        <f>VLOOKUP(CONCATENATE($F1363," ",$G1363),AllocFactorMatrix,(Y$4+1),FALSE)*$E1366</f>
        <v>0</v>
      </c>
      <c r="Z1363" s="22">
        <f t="shared" si="668"/>
        <v>0</v>
      </c>
      <c r="AA1363" s="22">
        <f>VLOOKUP(CONCATENATE($F1363," ",$G1363),AllocFactorMatrix,(AA$4+1),FALSE)*$E1366</f>
        <v>0</v>
      </c>
      <c r="AB1363" s="22">
        <f>VLOOKUP(CONCATENATE($F1363," ",$G1363),AllocFactorMatrix,(AB$4+1),FALSE)*$E1366</f>
        <v>0</v>
      </c>
      <c r="AC1363" s="22">
        <f>VLOOKUP(CONCATENATE($F1363," ",$G1363),AllocFactorMatrix,(AC$4+1),FALSE)*$E1366</f>
        <v>0</v>
      </c>
    </row>
    <row r="1364" spans="1:29" hidden="1" outlineLevel="1">
      <c r="A1364" s="63"/>
      <c r="B1364" s="37"/>
      <c r="C1364" s="35"/>
      <c r="D1364" s="35"/>
      <c r="F1364" s="42" t="str">
        <f>F1366</f>
        <v>TRANS_TOTAL</v>
      </c>
      <c r="G1364" s="17" t="str">
        <f>$G$13</f>
        <v>ENERGY</v>
      </c>
      <c r="H1364" s="21">
        <f t="shared" si="666"/>
        <v>0</v>
      </c>
      <c r="I1364" s="22">
        <f>VLOOKUP(CONCATENATE($F1364," ",$G1364),AllocFactorMatrix,(I$4+1),FALSE)*$E1366</f>
        <v>0</v>
      </c>
      <c r="J1364" s="22">
        <f>VLOOKUP(CONCATENATE($F1364," ",$G1364),AllocFactorMatrix,(J$4+1),FALSE)*$E1366</f>
        <v>0</v>
      </c>
      <c r="K1364" s="22">
        <f>VLOOKUP(CONCATENATE($F1364," ",$G1364),AllocFactorMatrix,(K$4+1),FALSE)*$E1366</f>
        <v>0</v>
      </c>
      <c r="L1364" s="22">
        <f>VLOOKUP(CONCATENATE($F1364," ",$G1364),AllocFactorMatrix,(L$4+1),FALSE)*$E1366</f>
        <v>0</v>
      </c>
      <c r="M1364" s="22">
        <f t="shared" si="667"/>
        <v>0</v>
      </c>
      <c r="N1364" s="22">
        <f>VLOOKUP(CONCATENATE($F1364," ",$G1364),AllocFactorMatrix,(N$4+1),FALSE)*$E1366</f>
        <v>0</v>
      </c>
      <c r="O1364" s="22">
        <f>VLOOKUP(CONCATENATE($F1364," ",$G1364),AllocFactorMatrix,(O$4+1),FALSE)*$E1366</f>
        <v>0</v>
      </c>
      <c r="P1364" s="22">
        <f>VLOOKUP(CONCATENATE($F1364," ",$G1364),AllocFactorMatrix,(P$4+1),FALSE)*$E1366</f>
        <v>0</v>
      </c>
      <c r="Q1364" s="22">
        <f>VLOOKUP(CONCATENATE($F1364," ",$G1364),AllocFactorMatrix,(Q$4+1),FALSE)*$E1366</f>
        <v>0</v>
      </c>
      <c r="R1364" s="22">
        <f t="shared" si="671"/>
        <v>0</v>
      </c>
      <c r="S1364" s="22">
        <f>VLOOKUP(CONCATENATE($F1364," ",$G1364),AllocFactorMatrix,(S$4+1),FALSE)*$E1366</f>
        <v>0</v>
      </c>
      <c r="T1364" s="22">
        <f>VLOOKUP(CONCATENATE($F1364," ",$G1364),AllocFactorMatrix,(T$4+1),FALSE)*$E1366</f>
        <v>0</v>
      </c>
      <c r="U1364" s="22">
        <f>VLOOKUP(CONCATENATE($F1364," ",$G1364),AllocFactorMatrix,(U$4+1),FALSE)*$E1366</f>
        <v>0</v>
      </c>
      <c r="V1364" s="22">
        <f>VLOOKUP(CONCATENATE($F1364," ",$G1364),AllocFactorMatrix,(V$4+1),FALSE)*$E1366</f>
        <v>0</v>
      </c>
      <c r="W1364" s="22">
        <f t="shared" si="672"/>
        <v>0</v>
      </c>
      <c r="X1364" s="22">
        <f>VLOOKUP(CONCATENATE($F1364," ",$G1364),AllocFactorMatrix,(X$4+1),FALSE)*$E1366</f>
        <v>0</v>
      </c>
      <c r="Y1364" s="22">
        <f>VLOOKUP(CONCATENATE($F1364," ",$G1364),AllocFactorMatrix,(Y$4+1),FALSE)*$E1366</f>
        <v>0</v>
      </c>
      <c r="Z1364" s="22">
        <f t="shared" si="668"/>
        <v>0</v>
      </c>
      <c r="AA1364" s="22">
        <f>VLOOKUP(CONCATENATE($F1364," ",$G1364),AllocFactorMatrix,(AA$4+1),FALSE)*$E1366</f>
        <v>0</v>
      </c>
      <c r="AB1364" s="22">
        <f>VLOOKUP(CONCATENATE($F1364," ",$G1364),AllocFactorMatrix,(AB$4+1),FALSE)*$E1366</f>
        <v>0</v>
      </c>
      <c r="AC1364" s="22">
        <f>VLOOKUP(CONCATENATE($F1364," ",$G1364),AllocFactorMatrix,(AC$4+1),FALSE)*$E1366</f>
        <v>0</v>
      </c>
    </row>
    <row r="1365" spans="1:29" hidden="1" outlineLevel="1">
      <c r="A1365" s="63"/>
      <c r="B1365" s="37"/>
      <c r="C1365" s="35"/>
      <c r="D1365" s="35"/>
      <c r="F1365" s="42" t="str">
        <f>F1366</f>
        <v>TRANS_TOTAL</v>
      </c>
      <c r="G1365" s="17" t="str">
        <f>$G$14</f>
        <v>CUSTOMER</v>
      </c>
      <c r="H1365" s="21">
        <f t="shared" si="666"/>
        <v>0</v>
      </c>
      <c r="I1365" s="22">
        <f>VLOOKUP(CONCATENATE($F1365," ",$G1365),AllocFactorMatrix,(I$4+1),FALSE)*$E1366</f>
        <v>0</v>
      </c>
      <c r="J1365" s="22">
        <f>VLOOKUP(CONCATENATE($F1365," ",$G1365),AllocFactorMatrix,(J$4+1),FALSE)*$E1366</f>
        <v>0</v>
      </c>
      <c r="K1365" s="22">
        <f>VLOOKUP(CONCATENATE($F1365," ",$G1365),AllocFactorMatrix,(K$4+1),FALSE)*$E1366</f>
        <v>0</v>
      </c>
      <c r="L1365" s="22">
        <f>VLOOKUP(CONCATENATE($F1365," ",$G1365),AllocFactorMatrix,(L$4+1),FALSE)*$E1366</f>
        <v>0</v>
      </c>
      <c r="M1365" s="22">
        <f t="shared" si="667"/>
        <v>0</v>
      </c>
      <c r="N1365" s="22">
        <f>VLOOKUP(CONCATENATE($F1365," ",$G1365),AllocFactorMatrix,(N$4+1),FALSE)*$E1366</f>
        <v>0</v>
      </c>
      <c r="O1365" s="22">
        <f>VLOOKUP(CONCATENATE($F1365," ",$G1365),AllocFactorMatrix,(O$4+1),FALSE)*$E1366</f>
        <v>0</v>
      </c>
      <c r="P1365" s="22">
        <f>VLOOKUP(CONCATENATE($F1365," ",$G1365),AllocFactorMatrix,(P$4+1),FALSE)*$E1366</f>
        <v>0</v>
      </c>
      <c r="Q1365" s="22">
        <f>VLOOKUP(CONCATENATE($F1365," ",$G1365),AllocFactorMatrix,(Q$4+1),FALSE)*$E1366</f>
        <v>0</v>
      </c>
      <c r="R1365" s="22">
        <f t="shared" si="671"/>
        <v>0</v>
      </c>
      <c r="S1365" s="22">
        <f>VLOOKUP(CONCATENATE($F1365," ",$G1365),AllocFactorMatrix,(S$4+1),FALSE)*$E1366</f>
        <v>0</v>
      </c>
      <c r="T1365" s="22">
        <f>VLOOKUP(CONCATENATE($F1365," ",$G1365),AllocFactorMatrix,(T$4+1),FALSE)*$E1366</f>
        <v>0</v>
      </c>
      <c r="U1365" s="22">
        <f>VLOOKUP(CONCATENATE($F1365," ",$G1365),AllocFactorMatrix,(U$4+1),FALSE)*$E1366</f>
        <v>0</v>
      </c>
      <c r="V1365" s="22">
        <f>VLOOKUP(CONCATENATE($F1365," ",$G1365),AllocFactorMatrix,(V$4+1),FALSE)*$E1366</f>
        <v>0</v>
      </c>
      <c r="W1365" s="22">
        <f t="shared" si="672"/>
        <v>0</v>
      </c>
      <c r="X1365" s="22">
        <f>VLOOKUP(CONCATENATE($F1365," ",$G1365),AllocFactorMatrix,(X$4+1),FALSE)*$E1366</f>
        <v>0</v>
      </c>
      <c r="Y1365" s="22">
        <f>VLOOKUP(CONCATENATE($F1365," ",$G1365),AllocFactorMatrix,(Y$4+1),FALSE)*$E1366</f>
        <v>0</v>
      </c>
      <c r="Z1365" s="22">
        <f t="shared" si="668"/>
        <v>0</v>
      </c>
      <c r="AA1365" s="22">
        <f>VLOOKUP(CONCATENATE($F1365," ",$G1365),AllocFactorMatrix,(AA$4+1),FALSE)*$E1366</f>
        <v>0</v>
      </c>
      <c r="AB1365" s="22">
        <f>VLOOKUP(CONCATENATE($F1365," ",$G1365),AllocFactorMatrix,(AB$4+1),FALSE)*$E1366</f>
        <v>0</v>
      </c>
      <c r="AC1365" s="22">
        <f>VLOOKUP(CONCATENATE($F1365," ",$G1365),AllocFactorMatrix,(AC$4+1),FALSE)*$E1366</f>
        <v>0</v>
      </c>
    </row>
    <row r="1366" spans="1:29" collapsed="1">
      <c r="A1366" s="63"/>
      <c r="B1366" s="37"/>
      <c r="C1366" s="35"/>
      <c r="D1366" s="35" t="s">
        <v>481</v>
      </c>
      <c r="E1366" s="38">
        <v>0</v>
      </c>
      <c r="F1366" s="43" t="s">
        <v>191</v>
      </c>
      <c r="G1366" s="17" t="str">
        <f>$G$15</f>
        <v>TOTAL</v>
      </c>
      <c r="H1366" s="21">
        <f t="shared" si="666"/>
        <v>0</v>
      </c>
      <c r="I1366" s="22">
        <f>VLOOKUP(CONCATENATE($F1366," ",$G1366),AllocFactorMatrix,(I$4+1),FALSE)*$E1366</f>
        <v>0</v>
      </c>
      <c r="J1366" s="22">
        <f>VLOOKUP(CONCATENATE($F1366," ",$G1366),AllocFactorMatrix,(J$4+1),FALSE)*$E1366</f>
        <v>0</v>
      </c>
      <c r="K1366" s="22">
        <f>VLOOKUP(CONCATENATE($F1366," ",$G1366),AllocFactorMatrix,(K$4+1),FALSE)*$E1366</f>
        <v>0</v>
      </c>
      <c r="L1366" s="22">
        <f>VLOOKUP(CONCATENATE($F1366," ",$G1366),AllocFactorMatrix,(L$4+1),FALSE)*$E1366</f>
        <v>0</v>
      </c>
      <c r="M1366" s="22">
        <f t="shared" si="667"/>
        <v>0</v>
      </c>
      <c r="N1366" s="22">
        <f>VLOOKUP(CONCATENATE($F1366," ",$G1366),AllocFactorMatrix,(N$4+1),FALSE)*$E1366</f>
        <v>0</v>
      </c>
      <c r="O1366" s="22">
        <f>VLOOKUP(CONCATENATE($F1366," ",$G1366),AllocFactorMatrix,(O$4+1),FALSE)*$E1366</f>
        <v>0</v>
      </c>
      <c r="P1366" s="22">
        <f>VLOOKUP(CONCATENATE($F1366," ",$G1366),AllocFactorMatrix,(P$4+1),FALSE)*$E1366</f>
        <v>0</v>
      </c>
      <c r="Q1366" s="22">
        <f>VLOOKUP(CONCATENATE($F1366," ",$G1366),AllocFactorMatrix,(Q$4+1),FALSE)*$E1366</f>
        <v>0</v>
      </c>
      <c r="R1366" s="22">
        <f t="shared" si="671"/>
        <v>0</v>
      </c>
      <c r="S1366" s="22">
        <f>VLOOKUP(CONCATENATE($F1366," ",$G1366),AllocFactorMatrix,(S$4+1),FALSE)*$E1366</f>
        <v>0</v>
      </c>
      <c r="T1366" s="22">
        <f>VLOOKUP(CONCATENATE($F1366," ",$G1366),AllocFactorMatrix,(T$4+1),FALSE)*$E1366</f>
        <v>0</v>
      </c>
      <c r="U1366" s="22">
        <f>VLOOKUP(CONCATENATE($F1366," ",$G1366),AllocFactorMatrix,(U$4+1),FALSE)*$E1366</f>
        <v>0</v>
      </c>
      <c r="V1366" s="22">
        <f>VLOOKUP(CONCATENATE($F1366," ",$G1366),AllocFactorMatrix,(V$4+1),FALSE)*$E1366</f>
        <v>0</v>
      </c>
      <c r="W1366" s="22">
        <f t="shared" si="672"/>
        <v>0</v>
      </c>
      <c r="X1366" s="22">
        <f>VLOOKUP(CONCATENATE($F1366," ",$G1366),AllocFactorMatrix,(X$4+1),FALSE)*$E1366</f>
        <v>0</v>
      </c>
      <c r="Y1366" s="22">
        <f>VLOOKUP(CONCATENATE($F1366," ",$G1366),AllocFactorMatrix,(Y$4+1),FALSE)*$E1366</f>
        <v>0</v>
      </c>
      <c r="Z1366" s="22">
        <f t="shared" si="668"/>
        <v>0</v>
      </c>
      <c r="AA1366" s="22">
        <f>VLOOKUP(CONCATENATE($F1366," ",$G1366),AllocFactorMatrix,(AA$4+1),FALSE)*$E1366</f>
        <v>0</v>
      </c>
      <c r="AB1366" s="22">
        <f>VLOOKUP(CONCATENATE($F1366," ",$G1366),AllocFactorMatrix,(AB$4+1),FALSE)*$E1366</f>
        <v>0</v>
      </c>
      <c r="AC1366" s="22">
        <f>VLOOKUP(CONCATENATE($F1366," ",$G1366),AllocFactorMatrix,(AC$4+1),FALSE)*$E1366</f>
        <v>0</v>
      </c>
    </row>
    <row r="1367" spans="1:29" hidden="1" outlineLevel="1">
      <c r="F1367" s="42" t="str">
        <f>F1374</f>
        <v>TRANS_TOTAL</v>
      </c>
      <c r="G1367" s="17" t="str">
        <f>$G$8</f>
        <v>PRODUCTION</v>
      </c>
      <c r="H1367" s="21">
        <f t="shared" si="666"/>
        <v>0</v>
      </c>
      <c r="I1367" s="22">
        <f>VLOOKUP(CONCATENATE($F1367," ",$G1367),AllocFactorMatrix,(I$4+1),FALSE)*$E1374</f>
        <v>0</v>
      </c>
      <c r="J1367" s="22">
        <f>VLOOKUP(CONCATENATE($F1367," ",$G1367),AllocFactorMatrix,(J$4+1),FALSE)*$E1374</f>
        <v>0</v>
      </c>
      <c r="K1367" s="22">
        <f>VLOOKUP(CONCATENATE($F1367," ",$G1367),AllocFactorMatrix,(K$4+1),FALSE)*$E1374</f>
        <v>0</v>
      </c>
      <c r="L1367" s="22">
        <f>VLOOKUP(CONCATENATE($F1367," ",$G1367),AllocFactorMatrix,(L$4+1),FALSE)*$E1374</f>
        <v>0</v>
      </c>
      <c r="M1367" s="22">
        <f t="shared" ref="M1367:M1374" si="673">SUBTOTAL(9,J1367:L1367)</f>
        <v>0</v>
      </c>
      <c r="N1367" s="22">
        <f>VLOOKUP(CONCATENATE($F1367," ",$G1367),AllocFactorMatrix,(N$4+1),FALSE)*$E1374</f>
        <v>0</v>
      </c>
      <c r="O1367" s="22">
        <f>VLOOKUP(CONCATENATE($F1367," ",$G1367),AllocFactorMatrix,(O$4+1),FALSE)*$E1374</f>
        <v>0</v>
      </c>
      <c r="P1367" s="22">
        <f>VLOOKUP(CONCATENATE($F1367," ",$G1367),AllocFactorMatrix,(P$4+1),FALSE)*$E1374</f>
        <v>0</v>
      </c>
      <c r="Q1367" s="22">
        <f>VLOOKUP(CONCATENATE($F1367," ",$G1367),AllocFactorMatrix,(Q$4+1),FALSE)*$E1374</f>
        <v>0</v>
      </c>
      <c r="R1367" s="22">
        <f>SUBTOTAL(9,N1367:Q1367)</f>
        <v>0</v>
      </c>
      <c r="S1367" s="22">
        <f>VLOOKUP(CONCATENATE($F1367," ",$G1367),AllocFactorMatrix,(S$4+1),FALSE)*$E1374</f>
        <v>0</v>
      </c>
      <c r="T1367" s="22">
        <f>VLOOKUP(CONCATENATE($F1367," ",$G1367),AllocFactorMatrix,(T$4+1),FALSE)*$E1374</f>
        <v>0</v>
      </c>
      <c r="U1367" s="22">
        <f>VLOOKUP(CONCATENATE($F1367," ",$G1367),AllocFactorMatrix,(U$4+1),FALSE)*$E1374</f>
        <v>0</v>
      </c>
      <c r="V1367" s="22">
        <f>VLOOKUP(CONCATENATE($F1367," ",$G1367),AllocFactorMatrix,(V$4+1),FALSE)*$E1374</f>
        <v>0</v>
      </c>
      <c r="W1367" s="22">
        <f>SUBTOTAL(9,S1367:V1367)</f>
        <v>0</v>
      </c>
      <c r="X1367" s="22">
        <f>VLOOKUP(CONCATENATE($F1367," ",$G1367),AllocFactorMatrix,(X$4+1),FALSE)*$E1374</f>
        <v>0</v>
      </c>
      <c r="Y1367" s="22">
        <f>VLOOKUP(CONCATENATE($F1367," ",$G1367),AllocFactorMatrix,(Y$4+1),FALSE)*$E1374</f>
        <v>0</v>
      </c>
      <c r="Z1367" s="22">
        <f t="shared" ref="Z1367:Z1374" si="674">SUBTOTAL(9,X1367:Y1367)</f>
        <v>0</v>
      </c>
      <c r="AA1367" s="22">
        <f>VLOOKUP(CONCATENATE($F1367," ",$G1367),AllocFactorMatrix,(AA$4+1),FALSE)*$E1374</f>
        <v>0</v>
      </c>
      <c r="AB1367" s="22">
        <f>VLOOKUP(CONCATENATE($F1367," ",$G1367),AllocFactorMatrix,(AB$4+1),FALSE)*$E1374</f>
        <v>0</v>
      </c>
      <c r="AC1367" s="22">
        <f>VLOOKUP(CONCATENATE($F1367," ",$G1367),AllocFactorMatrix,(AC$4+1),FALSE)*$E1374</f>
        <v>0</v>
      </c>
    </row>
    <row r="1368" spans="1:29" hidden="1" outlineLevel="1">
      <c r="F1368" s="42" t="str">
        <f>F1374</f>
        <v>TRANS_TOTAL</v>
      </c>
      <c r="G1368" s="17" t="str">
        <f>$G$9</f>
        <v>BULKTRAN</v>
      </c>
      <c r="H1368" s="21">
        <f t="shared" si="666"/>
        <v>-4349252.9360999996</v>
      </c>
      <c r="I1368" s="22">
        <f>VLOOKUP(CONCATENATE($F1368," ",$G1368),AllocFactorMatrix,(I$4+1),FALSE)*$E1374</f>
        <v>-2156396.8800500878</v>
      </c>
      <c r="J1368" s="22">
        <f>VLOOKUP(CONCATENATE($F1368," ",$G1368),AllocFactorMatrix,(J$4+1),FALSE)*$E1374</f>
        <v>-539245.57755300717</v>
      </c>
      <c r="K1368" s="22">
        <f>VLOOKUP(CONCATENATE($F1368," ",$G1368),AllocFactorMatrix,(K$4+1),FALSE)*$E1374</f>
        <v>-6834.3109803121079</v>
      </c>
      <c r="L1368" s="22">
        <f>VLOOKUP(CONCATENATE($F1368," ",$G1368),AllocFactorMatrix,(L$4+1),FALSE)*$E1374</f>
        <v>-342.05047119226509</v>
      </c>
      <c r="M1368" s="22">
        <f t="shared" si="673"/>
        <v>-546421.93900451146</v>
      </c>
      <c r="N1368" s="22">
        <f>VLOOKUP(CONCATENATE($F1368," ",$G1368),AllocFactorMatrix,(N$4+1),FALSE)*$E1374</f>
        <v>-241931.30536223674</v>
      </c>
      <c r="O1368" s="22">
        <f>VLOOKUP(CONCATENATE($F1368," ",$G1368),AllocFactorMatrix,(O$4+1),FALSE)*$E1374</f>
        <v>-66307.767936420962</v>
      </c>
      <c r="P1368" s="22">
        <f>VLOOKUP(CONCATENATE($F1368," ",$G1368),AllocFactorMatrix,(P$4+1),FALSE)*$E1374</f>
        <v>-10551.608643111935</v>
      </c>
      <c r="Q1368" s="22">
        <f>VLOOKUP(CONCATENATE($F1368," ",$G1368),AllocFactorMatrix,(Q$4+1),FALSE)*$E1374</f>
        <v>0</v>
      </c>
      <c r="R1368" s="22">
        <f t="shared" ref="R1368:R1374" si="675">SUBTOTAL(9,N1368:Q1368)</f>
        <v>-318790.68194176967</v>
      </c>
      <c r="S1368" s="22">
        <f>VLOOKUP(CONCATENATE($F1368," ",$G1368),AllocFactorMatrix,(S$4+1),FALSE)*$E1374</f>
        <v>-10458.071432061164</v>
      </c>
      <c r="T1368" s="22">
        <f>VLOOKUP(CONCATENATE($F1368," ",$G1368),AllocFactorMatrix,(T$4+1),FALSE)*$E1374</f>
        <v>-190319.06062246041</v>
      </c>
      <c r="U1368" s="22">
        <f>VLOOKUP(CONCATENATE($F1368," ",$G1368),AllocFactorMatrix,(U$4+1),FALSE)*$E1374</f>
        <v>-927337.59285915003</v>
      </c>
      <c r="V1368" s="22">
        <f>VLOOKUP(CONCATENATE($F1368," ",$G1368),AllocFactorMatrix,(V$4+1),FALSE)*$E1374</f>
        <v>-118161.7658216015</v>
      </c>
      <c r="W1368" s="22">
        <f t="shared" ref="W1368:W1374" si="676">SUBTOTAL(9,S1368:V1368)</f>
        <v>-1246276.4907352731</v>
      </c>
      <c r="X1368" s="22">
        <f>VLOOKUP(CONCATENATE($F1368," ",$G1368),AllocFactorMatrix,(X$4+1),FALSE)*$E1374</f>
        <v>-67663.028377687064</v>
      </c>
      <c r="Y1368" s="22">
        <f>VLOOKUP(CONCATENATE($F1368," ",$G1368),AllocFactorMatrix,(Y$4+1),FALSE)*$E1374</f>
        <v>-1271.9019018463289</v>
      </c>
      <c r="Z1368" s="22">
        <f t="shared" si="674"/>
        <v>-68934.930279533393</v>
      </c>
      <c r="AA1368" s="22">
        <f>VLOOKUP(CONCATENATE($F1368," ",$G1368),AllocFactorMatrix,(AA$4+1),FALSE)*$E1374</f>
        <v>-983.99178128894278</v>
      </c>
      <c r="AB1368" s="22">
        <f>VLOOKUP(CONCATENATE($F1368," ",$G1368),AllocFactorMatrix,(AB$4+1),FALSE)*$E1374</f>
        <v>-9246.8701990594473</v>
      </c>
      <c r="AC1368" s="22">
        <f>VLOOKUP(CONCATENATE($F1368," ",$G1368),AllocFactorMatrix,(AC$4+1),FALSE)*$E1374</f>
        <v>-2201.1521084767292</v>
      </c>
    </row>
    <row r="1369" spans="1:29" hidden="1" outlineLevel="1">
      <c r="F1369" s="42" t="str">
        <f>F1374</f>
        <v>TRANS_TOTAL</v>
      </c>
      <c r="G1369" s="17" t="str">
        <f>$G$10</f>
        <v>SUBTRAN</v>
      </c>
      <c r="H1369" s="21">
        <f t="shared" si="666"/>
        <v>-1378724.0639000002</v>
      </c>
      <c r="I1369" s="22">
        <f>VLOOKUP(CONCATENATE($F1369," ",$G1369),AllocFactorMatrix,(I$4+1),FALSE)*$E1374</f>
        <v>-665320.15704810515</v>
      </c>
      <c r="J1369" s="22">
        <f>VLOOKUP(CONCATENATE($F1369," ",$G1369),AllocFactorMatrix,(J$4+1),FALSE)*$E1374</f>
        <v>-165993.00488883007</v>
      </c>
      <c r="K1369" s="22">
        <f>VLOOKUP(CONCATENATE($F1369," ",$G1369),AllocFactorMatrix,(K$4+1),FALSE)*$E1374</f>
        <v>-2108.2094588117975</v>
      </c>
      <c r="L1369" s="22">
        <f>VLOOKUP(CONCATENATE($F1369," ",$G1369),AllocFactorMatrix,(L$4+1),FALSE)*$E1374</f>
        <v>-135.91295074794894</v>
      </c>
      <c r="M1369" s="22">
        <f t="shared" si="673"/>
        <v>-168237.12729838979</v>
      </c>
      <c r="N1369" s="22">
        <f>VLOOKUP(CONCATENATE($F1369," ",$G1369),AllocFactorMatrix,(N$4+1),FALSE)*$E1374</f>
        <v>-73714.552420817126</v>
      </c>
      <c r="O1369" s="22">
        <f>VLOOKUP(CONCATENATE($F1369," ",$G1369),AllocFactorMatrix,(O$4+1),FALSE)*$E1374</f>
        <v>-20236.552994878475</v>
      </c>
      <c r="P1369" s="22">
        <f>VLOOKUP(CONCATENATE($F1369," ",$G1369),AllocFactorMatrix,(P$4+1),FALSE)*$E1374</f>
        <v>-4067.6969987326784</v>
      </c>
      <c r="Q1369" s="22">
        <f>VLOOKUP(CONCATENATE($F1369," ",$G1369),AllocFactorMatrix,(Q$4+1),FALSE)*$E1374</f>
        <v>0</v>
      </c>
      <c r="R1369" s="22">
        <f t="shared" si="675"/>
        <v>-98018.802414428283</v>
      </c>
      <c r="S1369" s="22">
        <f>VLOOKUP(CONCATENATE($F1369," ",$G1369),AllocFactorMatrix,(S$4+1),FALSE)*$E1374</f>
        <v>-3123.798097799016</v>
      </c>
      <c r="T1369" s="22">
        <f>VLOOKUP(CONCATENATE($F1369," ",$G1369),AllocFactorMatrix,(T$4+1),FALSE)*$E1374</f>
        <v>-58524.825814806209</v>
      </c>
      <c r="U1369" s="22">
        <f>VLOOKUP(CONCATENATE($F1369," ",$G1369),AllocFactorMatrix,(U$4+1),FALSE)*$E1374</f>
        <v>-363698.05577515333</v>
      </c>
      <c r="V1369" s="22">
        <f>VLOOKUP(CONCATENATE($F1369," ",$G1369),AllocFactorMatrix,(V$4+1),FALSE)*$E1374</f>
        <v>0</v>
      </c>
      <c r="W1369" s="22">
        <f t="shared" si="676"/>
        <v>-425346.67968775856</v>
      </c>
      <c r="X1369" s="22">
        <f>VLOOKUP(CONCATENATE($F1369," ",$G1369),AllocFactorMatrix,(X$4+1),FALSE)*$E1374</f>
        <v>-20675.946032757674</v>
      </c>
      <c r="Y1369" s="22">
        <f>VLOOKUP(CONCATENATE($F1369," ",$G1369),AllocFactorMatrix,(Y$4+1),FALSE)*$E1374</f>
        <v>-396.60238590162436</v>
      </c>
      <c r="Z1369" s="22">
        <f t="shared" si="674"/>
        <v>-21072.548418659298</v>
      </c>
      <c r="AA1369" s="22">
        <f>VLOOKUP(CONCATENATE($F1369," ",$G1369),AllocFactorMatrix,(AA$4+1),FALSE)*$E1374</f>
        <v>-301.65923647614852</v>
      </c>
      <c r="AB1369" s="22">
        <f>VLOOKUP(CONCATENATE($F1369," ",$G1369),AllocFactorMatrix,(AB$4+1),FALSE)*$E1374</f>
        <v>-345.14408367559821</v>
      </c>
      <c r="AC1369" s="22">
        <f>VLOOKUP(CONCATENATE($F1369," ",$G1369),AllocFactorMatrix,(AC$4+1),FALSE)*$E1374</f>
        <v>-81.945712507493738</v>
      </c>
    </row>
    <row r="1370" spans="1:29" hidden="1" outlineLevel="1">
      <c r="F1370" s="42" t="str">
        <f>F1374</f>
        <v>TRANS_TOTAL</v>
      </c>
      <c r="G1370" s="17" t="str">
        <f>$G$11</f>
        <v>DISTPRI</v>
      </c>
      <c r="H1370" s="21">
        <f t="shared" si="666"/>
        <v>0</v>
      </c>
      <c r="I1370" s="22">
        <f>VLOOKUP(CONCATENATE($F1370," ",$G1370),AllocFactorMatrix,(I$4+1),FALSE)*$E1374</f>
        <v>0</v>
      </c>
      <c r="J1370" s="22">
        <f>VLOOKUP(CONCATENATE($F1370," ",$G1370),AllocFactorMatrix,(J$4+1),FALSE)*$E1374</f>
        <v>0</v>
      </c>
      <c r="K1370" s="22">
        <f>VLOOKUP(CONCATENATE($F1370," ",$G1370),AllocFactorMatrix,(K$4+1),FALSE)*$E1374</f>
        <v>0</v>
      </c>
      <c r="L1370" s="22">
        <f>VLOOKUP(CONCATENATE($F1370," ",$G1370),AllocFactorMatrix,(L$4+1),FALSE)*$E1374</f>
        <v>0</v>
      </c>
      <c r="M1370" s="22">
        <f t="shared" si="673"/>
        <v>0</v>
      </c>
      <c r="N1370" s="22">
        <f>VLOOKUP(CONCATENATE($F1370," ",$G1370),AllocFactorMatrix,(N$4+1),FALSE)*$E1374</f>
        <v>0</v>
      </c>
      <c r="O1370" s="22">
        <f>VLOOKUP(CONCATENATE($F1370," ",$G1370),AllocFactorMatrix,(O$4+1),FALSE)*$E1374</f>
        <v>0</v>
      </c>
      <c r="P1370" s="22">
        <f>VLOOKUP(CONCATENATE($F1370," ",$G1370),AllocFactorMatrix,(P$4+1),FALSE)*$E1374</f>
        <v>0</v>
      </c>
      <c r="Q1370" s="22">
        <f>VLOOKUP(CONCATENATE($F1370," ",$G1370),AllocFactorMatrix,(Q$4+1),FALSE)*$E1374</f>
        <v>0</v>
      </c>
      <c r="R1370" s="22">
        <f t="shared" si="675"/>
        <v>0</v>
      </c>
      <c r="S1370" s="22">
        <f>VLOOKUP(CONCATENATE($F1370," ",$G1370),AllocFactorMatrix,(S$4+1),FALSE)*$E1374</f>
        <v>0</v>
      </c>
      <c r="T1370" s="22">
        <f>VLOOKUP(CONCATENATE($F1370," ",$G1370),AllocFactorMatrix,(T$4+1),FALSE)*$E1374</f>
        <v>0</v>
      </c>
      <c r="U1370" s="22">
        <f>VLOOKUP(CONCATENATE($F1370," ",$G1370),AllocFactorMatrix,(U$4+1),FALSE)*$E1374</f>
        <v>0</v>
      </c>
      <c r="V1370" s="22">
        <f>VLOOKUP(CONCATENATE($F1370," ",$G1370),AllocFactorMatrix,(V$4+1),FALSE)*$E1374</f>
        <v>0</v>
      </c>
      <c r="W1370" s="22">
        <f t="shared" si="676"/>
        <v>0</v>
      </c>
      <c r="X1370" s="22">
        <f>VLOOKUP(CONCATENATE($F1370," ",$G1370),AllocFactorMatrix,(X$4+1),FALSE)*$E1374</f>
        <v>0</v>
      </c>
      <c r="Y1370" s="22">
        <f>VLOOKUP(CONCATENATE($F1370," ",$G1370),AllocFactorMatrix,(Y$4+1),FALSE)*$E1374</f>
        <v>0</v>
      </c>
      <c r="Z1370" s="22">
        <f t="shared" si="674"/>
        <v>0</v>
      </c>
      <c r="AA1370" s="22">
        <f>VLOOKUP(CONCATENATE($F1370," ",$G1370),AllocFactorMatrix,(AA$4+1),FALSE)*$E1374</f>
        <v>0</v>
      </c>
      <c r="AB1370" s="22">
        <f>VLOOKUP(CONCATENATE($F1370," ",$G1370),AllocFactorMatrix,(AB$4+1),FALSE)*$E1374</f>
        <v>0</v>
      </c>
      <c r="AC1370" s="22">
        <f>VLOOKUP(CONCATENATE($F1370," ",$G1370),AllocFactorMatrix,(AC$4+1),FALSE)*$E1374</f>
        <v>0</v>
      </c>
    </row>
    <row r="1371" spans="1:29" hidden="1" outlineLevel="1">
      <c r="F1371" s="42" t="str">
        <f>F1374</f>
        <v>TRANS_TOTAL</v>
      </c>
      <c r="G1371" s="17" t="str">
        <f>$G$12</f>
        <v>DISTSEC</v>
      </c>
      <c r="H1371" s="21">
        <f t="shared" si="666"/>
        <v>0</v>
      </c>
      <c r="I1371" s="22">
        <f>VLOOKUP(CONCATENATE($F1371," ",$G1371),AllocFactorMatrix,(I$4+1),FALSE)*$E1374</f>
        <v>0</v>
      </c>
      <c r="J1371" s="22">
        <f>VLOOKUP(CONCATENATE($F1371," ",$G1371),AllocFactorMatrix,(J$4+1),FALSE)*$E1374</f>
        <v>0</v>
      </c>
      <c r="K1371" s="22">
        <f>VLOOKUP(CONCATENATE($F1371," ",$G1371),AllocFactorMatrix,(K$4+1),FALSE)*$E1374</f>
        <v>0</v>
      </c>
      <c r="L1371" s="22">
        <f>VLOOKUP(CONCATENATE($F1371," ",$G1371),AllocFactorMatrix,(L$4+1),FALSE)*$E1374</f>
        <v>0</v>
      </c>
      <c r="M1371" s="22">
        <f t="shared" si="673"/>
        <v>0</v>
      </c>
      <c r="N1371" s="22">
        <f>VLOOKUP(CONCATENATE($F1371," ",$G1371),AllocFactorMatrix,(N$4+1),FALSE)*$E1374</f>
        <v>0</v>
      </c>
      <c r="O1371" s="22">
        <f>VLOOKUP(CONCATENATE($F1371," ",$G1371),AllocFactorMatrix,(O$4+1),FALSE)*$E1374</f>
        <v>0</v>
      </c>
      <c r="P1371" s="22">
        <f>VLOOKUP(CONCATENATE($F1371," ",$G1371),AllocFactorMatrix,(P$4+1),FALSE)*$E1374</f>
        <v>0</v>
      </c>
      <c r="Q1371" s="22">
        <f>VLOOKUP(CONCATENATE($F1371," ",$G1371),AllocFactorMatrix,(Q$4+1),FALSE)*$E1374</f>
        <v>0</v>
      </c>
      <c r="R1371" s="22">
        <f t="shared" si="675"/>
        <v>0</v>
      </c>
      <c r="S1371" s="22">
        <f>VLOOKUP(CONCATENATE($F1371," ",$G1371),AllocFactorMatrix,(S$4+1),FALSE)*$E1374</f>
        <v>0</v>
      </c>
      <c r="T1371" s="22">
        <f>VLOOKUP(CONCATENATE($F1371," ",$G1371),AllocFactorMatrix,(T$4+1),FALSE)*$E1374</f>
        <v>0</v>
      </c>
      <c r="U1371" s="22">
        <f>VLOOKUP(CONCATENATE($F1371," ",$G1371),AllocFactorMatrix,(U$4+1),FALSE)*$E1374</f>
        <v>0</v>
      </c>
      <c r="V1371" s="22">
        <f>VLOOKUP(CONCATENATE($F1371," ",$G1371),AllocFactorMatrix,(V$4+1),FALSE)*$E1374</f>
        <v>0</v>
      </c>
      <c r="W1371" s="22">
        <f t="shared" si="676"/>
        <v>0</v>
      </c>
      <c r="X1371" s="22">
        <f>VLOOKUP(CONCATENATE($F1371," ",$G1371),AllocFactorMatrix,(X$4+1),FALSE)*$E1374</f>
        <v>0</v>
      </c>
      <c r="Y1371" s="22">
        <f>VLOOKUP(CONCATENATE($F1371," ",$G1371),AllocFactorMatrix,(Y$4+1),FALSE)*$E1374</f>
        <v>0</v>
      </c>
      <c r="Z1371" s="22">
        <f t="shared" si="674"/>
        <v>0</v>
      </c>
      <c r="AA1371" s="22">
        <f>VLOOKUP(CONCATENATE($F1371," ",$G1371),AllocFactorMatrix,(AA$4+1),FALSE)*$E1374</f>
        <v>0</v>
      </c>
      <c r="AB1371" s="22">
        <f>VLOOKUP(CONCATENATE($F1371," ",$G1371),AllocFactorMatrix,(AB$4+1),FALSE)*$E1374</f>
        <v>0</v>
      </c>
      <c r="AC1371" s="22">
        <f>VLOOKUP(CONCATENATE($F1371," ",$G1371),AllocFactorMatrix,(AC$4+1),FALSE)*$E1374</f>
        <v>0</v>
      </c>
    </row>
    <row r="1372" spans="1:29" hidden="1" outlineLevel="1">
      <c r="F1372" s="42" t="str">
        <f>F1374</f>
        <v>TRANS_TOTAL</v>
      </c>
      <c r="G1372" s="17" t="str">
        <f>$G$13</f>
        <v>ENERGY</v>
      </c>
      <c r="H1372" s="21">
        <f t="shared" si="666"/>
        <v>0</v>
      </c>
      <c r="I1372" s="22">
        <f>VLOOKUP(CONCATENATE($F1372," ",$G1372),AllocFactorMatrix,(I$4+1),FALSE)*$E1374</f>
        <v>0</v>
      </c>
      <c r="J1372" s="22">
        <f>VLOOKUP(CONCATENATE($F1372," ",$G1372),AllocFactorMatrix,(J$4+1),FALSE)*$E1374</f>
        <v>0</v>
      </c>
      <c r="K1372" s="22">
        <f>VLOOKUP(CONCATENATE($F1372," ",$G1372),AllocFactorMatrix,(K$4+1),FALSE)*$E1374</f>
        <v>0</v>
      </c>
      <c r="L1372" s="22">
        <f>VLOOKUP(CONCATENATE($F1372," ",$G1372),AllocFactorMatrix,(L$4+1),FALSE)*$E1374</f>
        <v>0</v>
      </c>
      <c r="M1372" s="22">
        <f t="shared" si="673"/>
        <v>0</v>
      </c>
      <c r="N1372" s="22">
        <f>VLOOKUP(CONCATENATE($F1372," ",$G1372),AllocFactorMatrix,(N$4+1),FALSE)*$E1374</f>
        <v>0</v>
      </c>
      <c r="O1372" s="22">
        <f>VLOOKUP(CONCATENATE($F1372," ",$G1372),AllocFactorMatrix,(O$4+1),FALSE)*$E1374</f>
        <v>0</v>
      </c>
      <c r="P1372" s="22">
        <f>VLOOKUP(CONCATENATE($F1372," ",$G1372),AllocFactorMatrix,(P$4+1),FALSE)*$E1374</f>
        <v>0</v>
      </c>
      <c r="Q1372" s="22">
        <f>VLOOKUP(CONCATENATE($F1372," ",$G1372),AllocFactorMatrix,(Q$4+1),FALSE)*$E1374</f>
        <v>0</v>
      </c>
      <c r="R1372" s="22">
        <f t="shared" si="675"/>
        <v>0</v>
      </c>
      <c r="S1372" s="22">
        <f>VLOOKUP(CONCATENATE($F1372," ",$G1372),AllocFactorMatrix,(S$4+1),FALSE)*$E1374</f>
        <v>0</v>
      </c>
      <c r="T1372" s="22">
        <f>VLOOKUP(CONCATENATE($F1372," ",$G1372),AllocFactorMatrix,(T$4+1),FALSE)*$E1374</f>
        <v>0</v>
      </c>
      <c r="U1372" s="22">
        <f>VLOOKUP(CONCATENATE($F1372," ",$G1372),AllocFactorMatrix,(U$4+1),FALSE)*$E1374</f>
        <v>0</v>
      </c>
      <c r="V1372" s="22">
        <f>VLOOKUP(CONCATENATE($F1372," ",$G1372),AllocFactorMatrix,(V$4+1),FALSE)*$E1374</f>
        <v>0</v>
      </c>
      <c r="W1372" s="22">
        <f t="shared" si="676"/>
        <v>0</v>
      </c>
      <c r="X1372" s="22">
        <f>VLOOKUP(CONCATENATE($F1372," ",$G1372),AllocFactorMatrix,(X$4+1),FALSE)*$E1374</f>
        <v>0</v>
      </c>
      <c r="Y1372" s="22">
        <f>VLOOKUP(CONCATENATE($F1372," ",$G1372),AllocFactorMatrix,(Y$4+1),FALSE)*$E1374</f>
        <v>0</v>
      </c>
      <c r="Z1372" s="22">
        <f t="shared" si="674"/>
        <v>0</v>
      </c>
      <c r="AA1372" s="22">
        <f>VLOOKUP(CONCATENATE($F1372," ",$G1372),AllocFactorMatrix,(AA$4+1),FALSE)*$E1374</f>
        <v>0</v>
      </c>
      <c r="AB1372" s="22">
        <f>VLOOKUP(CONCATENATE($F1372," ",$G1372),AllocFactorMatrix,(AB$4+1),FALSE)*$E1374</f>
        <v>0</v>
      </c>
      <c r="AC1372" s="22">
        <f>VLOOKUP(CONCATENATE($F1372," ",$G1372),AllocFactorMatrix,(AC$4+1),FALSE)*$E1374</f>
        <v>0</v>
      </c>
    </row>
    <row r="1373" spans="1:29" hidden="1" outlineLevel="1">
      <c r="F1373" s="42" t="str">
        <f>F1374</f>
        <v>TRANS_TOTAL</v>
      </c>
      <c r="G1373" s="17" t="str">
        <f>$G$14</f>
        <v>CUSTOMER</v>
      </c>
      <c r="H1373" s="21">
        <f t="shared" si="666"/>
        <v>0</v>
      </c>
      <c r="I1373" s="22">
        <f>VLOOKUP(CONCATENATE($F1373," ",$G1373),AllocFactorMatrix,(I$4+1),FALSE)*$E1374</f>
        <v>0</v>
      </c>
      <c r="J1373" s="22">
        <f>VLOOKUP(CONCATENATE($F1373," ",$G1373),AllocFactorMatrix,(J$4+1),FALSE)*$E1374</f>
        <v>0</v>
      </c>
      <c r="K1373" s="22">
        <f>VLOOKUP(CONCATENATE($F1373," ",$G1373),AllocFactorMatrix,(K$4+1),FALSE)*$E1374</f>
        <v>0</v>
      </c>
      <c r="L1373" s="22">
        <f>VLOOKUP(CONCATENATE($F1373," ",$G1373),AllocFactorMatrix,(L$4+1),FALSE)*$E1374</f>
        <v>0</v>
      </c>
      <c r="M1373" s="22">
        <f t="shared" si="673"/>
        <v>0</v>
      </c>
      <c r="N1373" s="22">
        <f>VLOOKUP(CONCATENATE($F1373," ",$G1373),AllocFactorMatrix,(N$4+1),FALSE)*$E1374</f>
        <v>0</v>
      </c>
      <c r="O1373" s="22">
        <f>VLOOKUP(CONCATENATE($F1373," ",$G1373),AllocFactorMatrix,(O$4+1),FALSE)*$E1374</f>
        <v>0</v>
      </c>
      <c r="P1373" s="22">
        <f>VLOOKUP(CONCATENATE($F1373," ",$G1373),AllocFactorMatrix,(P$4+1),FALSE)*$E1374</f>
        <v>0</v>
      </c>
      <c r="Q1373" s="22">
        <f>VLOOKUP(CONCATENATE($F1373," ",$G1373),AllocFactorMatrix,(Q$4+1),FALSE)*$E1374</f>
        <v>0</v>
      </c>
      <c r="R1373" s="22">
        <f t="shared" si="675"/>
        <v>0</v>
      </c>
      <c r="S1373" s="22">
        <f>VLOOKUP(CONCATENATE($F1373," ",$G1373),AllocFactorMatrix,(S$4+1),FALSE)*$E1374</f>
        <v>0</v>
      </c>
      <c r="T1373" s="22">
        <f>VLOOKUP(CONCATENATE($F1373," ",$G1373),AllocFactorMatrix,(T$4+1),FALSE)*$E1374</f>
        <v>0</v>
      </c>
      <c r="U1373" s="22">
        <f>VLOOKUP(CONCATENATE($F1373," ",$G1373),AllocFactorMatrix,(U$4+1),FALSE)*$E1374</f>
        <v>0</v>
      </c>
      <c r="V1373" s="22">
        <f>VLOOKUP(CONCATENATE($F1373," ",$G1373),AllocFactorMatrix,(V$4+1),FALSE)*$E1374</f>
        <v>0</v>
      </c>
      <c r="W1373" s="22">
        <f t="shared" si="676"/>
        <v>0</v>
      </c>
      <c r="X1373" s="22">
        <f>VLOOKUP(CONCATENATE($F1373," ",$G1373),AllocFactorMatrix,(X$4+1),FALSE)*$E1374</f>
        <v>0</v>
      </c>
      <c r="Y1373" s="22">
        <f>VLOOKUP(CONCATENATE($F1373," ",$G1373),AllocFactorMatrix,(Y$4+1),FALSE)*$E1374</f>
        <v>0</v>
      </c>
      <c r="Z1373" s="22">
        <f t="shared" si="674"/>
        <v>0</v>
      </c>
      <c r="AA1373" s="22">
        <f>VLOOKUP(CONCATENATE($F1373," ",$G1373),AllocFactorMatrix,(AA$4+1),FALSE)*$E1374</f>
        <v>0</v>
      </c>
      <c r="AB1373" s="22">
        <f>VLOOKUP(CONCATENATE($F1373," ",$G1373),AllocFactorMatrix,(AB$4+1),FALSE)*$E1374</f>
        <v>0</v>
      </c>
      <c r="AC1373" s="22">
        <f>VLOOKUP(CONCATENATE($F1373," ",$G1373),AllocFactorMatrix,(AC$4+1),FALSE)*$E1374</f>
        <v>0</v>
      </c>
    </row>
    <row r="1374" spans="1:29" collapsed="1">
      <c r="A1374" s="63"/>
      <c r="B1374" s="37"/>
      <c r="C1374" s="35"/>
      <c r="D1374" s="35" t="s">
        <v>482</v>
      </c>
      <c r="E1374" s="38">
        <v>-5727977</v>
      </c>
      <c r="F1374" s="43" t="s">
        <v>191</v>
      </c>
      <c r="G1374" s="17" t="str">
        <f>$G$15</f>
        <v>TOTAL</v>
      </c>
      <c r="H1374" s="21">
        <f t="shared" si="666"/>
        <v>-5727977.0000000009</v>
      </c>
      <c r="I1374" s="22">
        <f>VLOOKUP(CONCATENATE($F1374," ",$G1374),AllocFactorMatrix,(I$4+1),FALSE)*$E1374</f>
        <v>-2821717.0370981931</v>
      </c>
      <c r="J1374" s="22">
        <f>VLOOKUP(CONCATENATE($F1374," ",$G1374),AllocFactorMatrix,(J$4+1),FALSE)*$E1374</f>
        <v>-705238.58244183729</v>
      </c>
      <c r="K1374" s="22">
        <f>VLOOKUP(CONCATENATE($F1374," ",$G1374),AllocFactorMatrix,(K$4+1),FALSE)*$E1374</f>
        <v>-8942.5204391239058</v>
      </c>
      <c r="L1374" s="22">
        <f>VLOOKUP(CONCATENATE($F1374," ",$G1374),AllocFactorMatrix,(L$4+1),FALSE)*$E1374</f>
        <v>-477.963421940214</v>
      </c>
      <c r="M1374" s="22">
        <f t="shared" si="673"/>
        <v>-714659.06630290137</v>
      </c>
      <c r="N1374" s="22">
        <f>VLOOKUP(CONCATENATE($F1374," ",$G1374),AllocFactorMatrix,(N$4+1),FALSE)*$E1374</f>
        <v>-315645.85778305389</v>
      </c>
      <c r="O1374" s="22">
        <f>VLOOKUP(CONCATENATE($F1374," ",$G1374),AllocFactorMatrix,(O$4+1),FALSE)*$E1374</f>
        <v>-86544.320931299444</v>
      </c>
      <c r="P1374" s="22">
        <f>VLOOKUP(CONCATENATE($F1374," ",$G1374),AllocFactorMatrix,(P$4+1),FALSE)*$E1374</f>
        <v>-14619.305641844614</v>
      </c>
      <c r="Q1374" s="22">
        <f>VLOOKUP(CONCATENATE($F1374," ",$G1374),AllocFactorMatrix,(Q$4+1),FALSE)*$E1374</f>
        <v>0</v>
      </c>
      <c r="R1374" s="22">
        <f t="shared" si="675"/>
        <v>-416809.48435619799</v>
      </c>
      <c r="S1374" s="22">
        <f>VLOOKUP(CONCATENATE($F1374," ",$G1374),AllocFactorMatrix,(S$4+1),FALSE)*$E1374</f>
        <v>-13581.86952986018</v>
      </c>
      <c r="T1374" s="22">
        <f>VLOOKUP(CONCATENATE($F1374," ",$G1374),AllocFactorMatrix,(T$4+1),FALSE)*$E1374</f>
        <v>-248843.88643726663</v>
      </c>
      <c r="U1374" s="22">
        <f>VLOOKUP(CONCATENATE($F1374," ",$G1374),AllocFactorMatrix,(U$4+1),FALSE)*$E1374</f>
        <v>-1291035.6486343034</v>
      </c>
      <c r="V1374" s="22">
        <f>VLOOKUP(CONCATENATE($F1374," ",$G1374),AllocFactorMatrix,(V$4+1),FALSE)*$E1374</f>
        <v>-118161.7658216015</v>
      </c>
      <c r="W1374" s="22">
        <f t="shared" si="676"/>
        <v>-1671623.1704230316</v>
      </c>
      <c r="X1374" s="22">
        <f>VLOOKUP(CONCATENATE($F1374," ",$G1374),AllocFactorMatrix,(X$4+1),FALSE)*$E1374</f>
        <v>-88338.974410444745</v>
      </c>
      <c r="Y1374" s="22">
        <f>VLOOKUP(CONCATENATE($F1374," ",$G1374),AllocFactorMatrix,(Y$4+1),FALSE)*$E1374</f>
        <v>-1668.5042877479532</v>
      </c>
      <c r="Z1374" s="22">
        <f t="shared" si="674"/>
        <v>-90007.478698192703</v>
      </c>
      <c r="AA1374" s="22">
        <f>VLOOKUP(CONCATENATE($F1374," ",$G1374),AllocFactorMatrix,(AA$4+1),FALSE)*$E1374</f>
        <v>-1285.6510177650912</v>
      </c>
      <c r="AB1374" s="22">
        <f>VLOOKUP(CONCATENATE($F1374," ",$G1374),AllocFactorMatrix,(AB$4+1),FALSE)*$E1374</f>
        <v>-9592.0142827350464</v>
      </c>
      <c r="AC1374" s="22">
        <f>VLOOKUP(CONCATENATE($F1374," ",$G1374),AllocFactorMatrix,(AC$4+1),FALSE)*$E1374</f>
        <v>-2283.0978209842228</v>
      </c>
    </row>
    <row r="1375" spans="1:29" hidden="1" outlineLevel="1">
      <c r="A1375" s="63"/>
      <c r="B1375" s="37"/>
      <c r="C1375" s="35"/>
      <c r="D1375" s="35"/>
      <c r="F1375" s="42" t="str">
        <f>F1382</f>
        <v>TRANS_TOTAL</v>
      </c>
      <c r="G1375" s="17" t="str">
        <f>$G$8</f>
        <v>PRODUCTION</v>
      </c>
      <c r="H1375" s="21">
        <f t="shared" si="666"/>
        <v>0</v>
      </c>
      <c r="I1375" s="22">
        <f>VLOOKUP(CONCATENATE($F1375," ",$G1375),AllocFactorMatrix,(I$4+1),FALSE)*$E1382</f>
        <v>0</v>
      </c>
      <c r="J1375" s="22">
        <f>VLOOKUP(CONCATENATE($F1375," ",$G1375),AllocFactorMatrix,(J$4+1),FALSE)*$E1382</f>
        <v>0</v>
      </c>
      <c r="K1375" s="22">
        <f>VLOOKUP(CONCATENATE($F1375," ",$G1375),AllocFactorMatrix,(K$4+1),FALSE)*$E1382</f>
        <v>0</v>
      </c>
      <c r="L1375" s="22">
        <f>VLOOKUP(CONCATENATE($F1375," ",$G1375),AllocFactorMatrix,(L$4+1),FALSE)*$E1382</f>
        <v>0</v>
      </c>
      <c r="M1375" s="22">
        <f t="shared" ref="M1375:M1382" si="677">SUBTOTAL(9,J1375:L1375)</f>
        <v>0</v>
      </c>
      <c r="N1375" s="22">
        <f>VLOOKUP(CONCATENATE($F1375," ",$G1375),AllocFactorMatrix,(N$4+1),FALSE)*$E1382</f>
        <v>0</v>
      </c>
      <c r="O1375" s="22">
        <f>VLOOKUP(CONCATENATE($F1375," ",$G1375),AllocFactorMatrix,(O$4+1),FALSE)*$E1382</f>
        <v>0</v>
      </c>
      <c r="P1375" s="22">
        <f>VLOOKUP(CONCATENATE($F1375," ",$G1375),AllocFactorMatrix,(P$4+1),FALSE)*$E1382</f>
        <v>0</v>
      </c>
      <c r="Q1375" s="22">
        <f>VLOOKUP(CONCATENATE($F1375," ",$G1375),AllocFactorMatrix,(Q$4+1),FALSE)*$E1382</f>
        <v>0</v>
      </c>
      <c r="R1375" s="22">
        <f>SUBTOTAL(9,N1375:Q1375)</f>
        <v>0</v>
      </c>
      <c r="S1375" s="22">
        <f>VLOOKUP(CONCATENATE($F1375," ",$G1375),AllocFactorMatrix,(S$4+1),FALSE)*$E1382</f>
        <v>0</v>
      </c>
      <c r="T1375" s="22">
        <f>VLOOKUP(CONCATENATE($F1375," ",$G1375),AllocFactorMatrix,(T$4+1),FALSE)*$E1382</f>
        <v>0</v>
      </c>
      <c r="U1375" s="22">
        <f>VLOOKUP(CONCATENATE($F1375," ",$G1375),AllocFactorMatrix,(U$4+1),FALSE)*$E1382</f>
        <v>0</v>
      </c>
      <c r="V1375" s="22">
        <f>VLOOKUP(CONCATENATE($F1375," ",$G1375),AllocFactorMatrix,(V$4+1),FALSE)*$E1382</f>
        <v>0</v>
      </c>
      <c r="W1375" s="22">
        <f>SUBTOTAL(9,S1375:V1375)</f>
        <v>0</v>
      </c>
      <c r="X1375" s="22">
        <f>VLOOKUP(CONCATENATE($F1375," ",$G1375),AllocFactorMatrix,(X$4+1),FALSE)*$E1382</f>
        <v>0</v>
      </c>
      <c r="Y1375" s="22">
        <f>VLOOKUP(CONCATENATE($F1375," ",$G1375),AllocFactorMatrix,(Y$4+1),FALSE)*$E1382</f>
        <v>0</v>
      </c>
      <c r="Z1375" s="22">
        <f t="shared" ref="Z1375:Z1382" si="678">SUBTOTAL(9,X1375:Y1375)</f>
        <v>0</v>
      </c>
      <c r="AA1375" s="22">
        <f>VLOOKUP(CONCATENATE($F1375," ",$G1375),AllocFactorMatrix,(AA$4+1),FALSE)*$E1382</f>
        <v>0</v>
      </c>
      <c r="AB1375" s="22">
        <f>VLOOKUP(CONCATENATE($F1375," ",$G1375),AllocFactorMatrix,(AB$4+1),FALSE)*$E1382</f>
        <v>0</v>
      </c>
      <c r="AC1375" s="22">
        <f>VLOOKUP(CONCATENATE($F1375," ",$G1375),AllocFactorMatrix,(AC$4+1),FALSE)*$E1382</f>
        <v>0</v>
      </c>
    </row>
    <row r="1376" spans="1:29" hidden="1" outlineLevel="1">
      <c r="A1376" s="63"/>
      <c r="B1376" s="37"/>
      <c r="C1376" s="35"/>
      <c r="D1376" s="35"/>
      <c r="F1376" s="42" t="str">
        <f>F1382</f>
        <v>TRANS_TOTAL</v>
      </c>
      <c r="G1376" s="17" t="str">
        <f>$G$9</f>
        <v>BULKTRAN</v>
      </c>
      <c r="H1376" s="21">
        <f t="shared" si="666"/>
        <v>207.28890000000007</v>
      </c>
      <c r="I1376" s="22">
        <f>VLOOKUP(CONCATENATE($F1376," ",$G1376),AllocFactorMatrix,(I$4+1),FALSE)*$E1382</f>
        <v>102.77561314468861</v>
      </c>
      <c r="J1376" s="22">
        <f>VLOOKUP(CONCATENATE($F1376," ",$G1376),AllocFactorMatrix,(J$4+1),FALSE)*$E1382</f>
        <v>25.700878804501304</v>
      </c>
      <c r="K1376" s="22">
        <f>VLOOKUP(CONCATENATE($F1376," ",$G1376),AllocFactorMatrix,(K$4+1),FALSE)*$E1382</f>
        <v>0.32572876909687409</v>
      </c>
      <c r="L1376" s="22">
        <f>VLOOKUP(CONCATENATE($F1376," ",$G1376),AllocFactorMatrix,(L$4+1),FALSE)*$E1382</f>
        <v>1.6302401115697279E-2</v>
      </c>
      <c r="M1376" s="22">
        <f t="shared" si="677"/>
        <v>26.042909974713876</v>
      </c>
      <c r="N1376" s="22">
        <f>VLOOKUP(CONCATENATE($F1376," ",$G1376),AllocFactorMatrix,(N$4+1),FALSE)*$E1382</f>
        <v>11.530640986144084</v>
      </c>
      <c r="O1376" s="22">
        <f>VLOOKUP(CONCATENATE($F1376," ",$G1376),AllocFactorMatrix,(O$4+1),FALSE)*$E1382</f>
        <v>3.1602816573186172</v>
      </c>
      <c r="P1376" s="22">
        <f>VLOOKUP(CONCATENATE($F1376," ",$G1376),AllocFactorMatrix,(P$4+1),FALSE)*$E1382</f>
        <v>0.50289817147826499</v>
      </c>
      <c r="Q1376" s="22">
        <f>VLOOKUP(CONCATENATE($F1376," ",$G1376),AllocFactorMatrix,(Q$4+1),FALSE)*$E1382</f>
        <v>0</v>
      </c>
      <c r="R1376" s="22">
        <f t="shared" ref="R1376:R1382" si="679">SUBTOTAL(9,N1376:Q1376)</f>
        <v>15.193820814940965</v>
      </c>
      <c r="S1376" s="22">
        <f>VLOOKUP(CONCATENATE($F1376," ",$G1376),AllocFactorMatrix,(S$4+1),FALSE)*$E1382</f>
        <v>0.49844011261789251</v>
      </c>
      <c r="T1376" s="22">
        <f>VLOOKUP(CONCATENATE($F1376," ",$G1376),AllocFactorMatrix,(T$4+1),FALSE)*$E1382</f>
        <v>9.0707598075082512</v>
      </c>
      <c r="U1376" s="22">
        <f>VLOOKUP(CONCATENATE($F1376," ",$G1376),AllocFactorMatrix,(U$4+1),FALSE)*$E1382</f>
        <v>44.197657017573214</v>
      </c>
      <c r="V1376" s="22">
        <f>VLOOKUP(CONCATENATE($F1376," ",$G1376),AllocFactorMatrix,(V$4+1),FALSE)*$E1382</f>
        <v>5.6316849856934148</v>
      </c>
      <c r="W1376" s="22">
        <f t="shared" ref="W1376:W1382" si="680">SUBTOTAL(9,S1376:V1376)</f>
        <v>59.39854192339277</v>
      </c>
      <c r="X1376" s="22">
        <f>VLOOKUP(CONCATENATE($F1376," ",$G1376),AllocFactorMatrix,(X$4+1),FALSE)*$E1382</f>
        <v>3.2248744621545389</v>
      </c>
      <c r="Y1376" s="22">
        <f>VLOOKUP(CONCATENATE($F1376," ",$G1376),AllocFactorMatrix,(Y$4+1),FALSE)*$E1382</f>
        <v>6.0619869668479424E-2</v>
      </c>
      <c r="Z1376" s="22">
        <f t="shared" si="678"/>
        <v>3.2854943318230183</v>
      </c>
      <c r="AA1376" s="22">
        <f>VLOOKUP(CONCATENATE($F1376," ",$G1376),AllocFactorMatrix,(AA$4+1),FALSE)*$E1382</f>
        <v>4.6897841295780583E-2</v>
      </c>
      <c r="AB1376" s="22">
        <f>VLOOKUP(CONCATENATE($F1376," ",$G1376),AllocFactorMatrix,(AB$4+1),FALSE)*$E1382</f>
        <v>0.44071328574525165</v>
      </c>
      <c r="AC1376" s="22">
        <f>VLOOKUP(CONCATENATE($F1376," ",$G1376),AllocFactorMatrix,(AC$4+1),FALSE)*$E1382</f>
        <v>0.10490868339976699</v>
      </c>
    </row>
    <row r="1377" spans="1:29" hidden="1" outlineLevel="1">
      <c r="A1377" s="63"/>
      <c r="B1377" s="37"/>
      <c r="C1377" s="35"/>
      <c r="D1377" s="35"/>
      <c r="F1377" s="42" t="str">
        <f>F1382</f>
        <v>TRANS_TOTAL</v>
      </c>
      <c r="G1377" s="17" t="str">
        <f>$G$10</f>
        <v>SUBTRAN</v>
      </c>
      <c r="H1377" s="21">
        <f t="shared" si="666"/>
        <v>65.711100000000016</v>
      </c>
      <c r="I1377" s="22">
        <f>VLOOKUP(CONCATENATE($F1377," ",$G1377),AllocFactorMatrix,(I$4+1),FALSE)*$E1382</f>
        <v>31.709694866814708</v>
      </c>
      <c r="J1377" s="22">
        <f>VLOOKUP(CONCATENATE($F1377," ",$G1377),AllocFactorMatrix,(J$4+1),FALSE)*$E1382</f>
        <v>7.911360386860947</v>
      </c>
      <c r="K1377" s="22">
        <f>VLOOKUP(CONCATENATE($F1377," ",$G1377),AllocFactorMatrix,(K$4+1),FALSE)*$E1382</f>
        <v>0.10047896181420085</v>
      </c>
      <c r="L1377" s="22">
        <f>VLOOKUP(CONCATENATE($F1377," ",$G1377),AllocFactorMatrix,(L$4+1),FALSE)*$E1382</f>
        <v>6.4777207649734042E-3</v>
      </c>
      <c r="M1377" s="22">
        <f t="shared" si="677"/>
        <v>8.0183170694401209</v>
      </c>
      <c r="N1377" s="22">
        <f>VLOOKUP(CONCATENATE($F1377," ",$G1377),AllocFactorMatrix,(N$4+1),FALSE)*$E1382</f>
        <v>3.5132949749768678</v>
      </c>
      <c r="O1377" s="22">
        <f>VLOOKUP(CONCATENATE($F1377," ",$G1377),AllocFactorMatrix,(O$4+1),FALSE)*$E1382</f>
        <v>0.9644904243857515</v>
      </c>
      <c r="P1377" s="22">
        <f>VLOOKUP(CONCATENATE($F1377," ",$G1377),AllocFactorMatrix,(P$4+1),FALSE)*$E1382</f>
        <v>0.19386971711897957</v>
      </c>
      <c r="Q1377" s="22">
        <f>VLOOKUP(CONCATENATE($F1377," ",$G1377),AllocFactorMatrix,(Q$4+1),FALSE)*$E1382</f>
        <v>0</v>
      </c>
      <c r="R1377" s="22">
        <f t="shared" si="679"/>
        <v>4.6716551164815989</v>
      </c>
      <c r="S1377" s="22">
        <f>VLOOKUP(CONCATENATE($F1377," ",$G1377),AllocFactorMatrix,(S$4+1),FALSE)*$E1382</f>
        <v>0.14888273481180728</v>
      </c>
      <c r="T1377" s="22">
        <f>VLOOKUP(CONCATENATE($F1377," ",$G1377),AllocFactorMatrix,(T$4+1),FALSE)*$E1382</f>
        <v>2.7893403635248704</v>
      </c>
      <c r="U1377" s="22">
        <f>VLOOKUP(CONCATENATE($F1377," ",$G1377),AllocFactorMatrix,(U$4+1),FALSE)*$E1382</f>
        <v>17.334142442718758</v>
      </c>
      <c r="V1377" s="22">
        <f>VLOOKUP(CONCATENATE($F1377," ",$G1377),AllocFactorMatrix,(V$4+1),FALSE)*$E1382</f>
        <v>0</v>
      </c>
      <c r="W1377" s="22">
        <f t="shared" si="680"/>
        <v>20.272365541055436</v>
      </c>
      <c r="X1377" s="22">
        <f>VLOOKUP(CONCATENATE($F1377," ",$G1377),AllocFactorMatrix,(X$4+1),FALSE)*$E1382</f>
        <v>0.98543225067817919</v>
      </c>
      <c r="Y1377" s="22">
        <f>VLOOKUP(CONCATENATE($F1377," ",$G1377),AllocFactorMatrix,(Y$4+1),FALSE)*$E1382</f>
        <v>1.8902389334165177E-2</v>
      </c>
      <c r="Z1377" s="22">
        <f t="shared" si="678"/>
        <v>1.0043346400123443</v>
      </c>
      <c r="AA1377" s="22">
        <f>VLOOKUP(CONCATENATE($F1377," ",$G1377),AllocFactorMatrix,(AA$4+1),FALSE)*$E1382</f>
        <v>1.4377322317807585E-2</v>
      </c>
      <c r="AB1377" s="22">
        <f>VLOOKUP(CONCATENATE($F1377," ",$G1377),AllocFactorMatrix,(AB$4+1),FALSE)*$E1382</f>
        <v>1.644984517979704E-2</v>
      </c>
      <c r="AC1377" s="22">
        <f>VLOOKUP(CONCATENATE($F1377," ",$G1377),AllocFactorMatrix,(AC$4+1),FALSE)*$E1382</f>
        <v>3.9055986982045828E-3</v>
      </c>
    </row>
    <row r="1378" spans="1:29" hidden="1" outlineLevel="1">
      <c r="A1378" s="63"/>
      <c r="B1378" s="37"/>
      <c r="C1378" s="35"/>
      <c r="D1378" s="35"/>
      <c r="F1378" s="42" t="str">
        <f>F1382</f>
        <v>TRANS_TOTAL</v>
      </c>
      <c r="G1378" s="17" t="str">
        <f>$G$11</f>
        <v>DISTPRI</v>
      </c>
      <c r="H1378" s="21">
        <f t="shared" si="666"/>
        <v>0</v>
      </c>
      <c r="I1378" s="22">
        <f>VLOOKUP(CONCATENATE($F1378," ",$G1378),AllocFactorMatrix,(I$4+1),FALSE)*$E1382</f>
        <v>0</v>
      </c>
      <c r="J1378" s="22">
        <f>VLOOKUP(CONCATENATE($F1378," ",$G1378),AllocFactorMatrix,(J$4+1),FALSE)*$E1382</f>
        <v>0</v>
      </c>
      <c r="K1378" s="22">
        <f>VLOOKUP(CONCATENATE($F1378," ",$G1378),AllocFactorMatrix,(K$4+1),FALSE)*$E1382</f>
        <v>0</v>
      </c>
      <c r="L1378" s="22">
        <f>VLOOKUP(CONCATENATE($F1378," ",$G1378),AllocFactorMatrix,(L$4+1),FALSE)*$E1382</f>
        <v>0</v>
      </c>
      <c r="M1378" s="22">
        <f t="shared" si="677"/>
        <v>0</v>
      </c>
      <c r="N1378" s="22">
        <f>VLOOKUP(CONCATENATE($F1378," ",$G1378),AllocFactorMatrix,(N$4+1),FALSE)*$E1382</f>
        <v>0</v>
      </c>
      <c r="O1378" s="22">
        <f>VLOOKUP(CONCATENATE($F1378," ",$G1378),AllocFactorMatrix,(O$4+1),FALSE)*$E1382</f>
        <v>0</v>
      </c>
      <c r="P1378" s="22">
        <f>VLOOKUP(CONCATENATE($F1378," ",$G1378),AllocFactorMatrix,(P$4+1),FALSE)*$E1382</f>
        <v>0</v>
      </c>
      <c r="Q1378" s="22">
        <f>VLOOKUP(CONCATENATE($F1378," ",$G1378),AllocFactorMatrix,(Q$4+1),FALSE)*$E1382</f>
        <v>0</v>
      </c>
      <c r="R1378" s="22">
        <f t="shared" si="679"/>
        <v>0</v>
      </c>
      <c r="S1378" s="22">
        <f>VLOOKUP(CONCATENATE($F1378," ",$G1378),AllocFactorMatrix,(S$4+1),FALSE)*$E1382</f>
        <v>0</v>
      </c>
      <c r="T1378" s="22">
        <f>VLOOKUP(CONCATENATE($F1378," ",$G1378),AllocFactorMatrix,(T$4+1),FALSE)*$E1382</f>
        <v>0</v>
      </c>
      <c r="U1378" s="22">
        <f>VLOOKUP(CONCATENATE($F1378," ",$G1378),AllocFactorMatrix,(U$4+1),FALSE)*$E1382</f>
        <v>0</v>
      </c>
      <c r="V1378" s="22">
        <f>VLOOKUP(CONCATENATE($F1378," ",$G1378),AllocFactorMatrix,(V$4+1),FALSE)*$E1382</f>
        <v>0</v>
      </c>
      <c r="W1378" s="22">
        <f t="shared" si="680"/>
        <v>0</v>
      </c>
      <c r="X1378" s="22">
        <f>VLOOKUP(CONCATENATE($F1378," ",$G1378),AllocFactorMatrix,(X$4+1),FALSE)*$E1382</f>
        <v>0</v>
      </c>
      <c r="Y1378" s="22">
        <f>VLOOKUP(CONCATENATE($F1378," ",$G1378),AllocFactorMatrix,(Y$4+1),FALSE)*$E1382</f>
        <v>0</v>
      </c>
      <c r="Z1378" s="22">
        <f t="shared" si="678"/>
        <v>0</v>
      </c>
      <c r="AA1378" s="22">
        <f>VLOOKUP(CONCATENATE($F1378," ",$G1378),AllocFactorMatrix,(AA$4+1),FALSE)*$E1382</f>
        <v>0</v>
      </c>
      <c r="AB1378" s="22">
        <f>VLOOKUP(CONCATENATE($F1378," ",$G1378),AllocFactorMatrix,(AB$4+1),FALSE)*$E1382</f>
        <v>0</v>
      </c>
      <c r="AC1378" s="22">
        <f>VLOOKUP(CONCATENATE($F1378," ",$G1378),AllocFactorMatrix,(AC$4+1),FALSE)*$E1382</f>
        <v>0</v>
      </c>
    </row>
    <row r="1379" spans="1:29" hidden="1" outlineLevel="1">
      <c r="A1379" s="63"/>
      <c r="B1379" s="37"/>
      <c r="C1379" s="35"/>
      <c r="D1379" s="35"/>
      <c r="F1379" s="42" t="str">
        <f>F1382</f>
        <v>TRANS_TOTAL</v>
      </c>
      <c r="G1379" s="17" t="str">
        <f>$G$12</f>
        <v>DISTSEC</v>
      </c>
      <c r="H1379" s="21">
        <f t="shared" si="666"/>
        <v>0</v>
      </c>
      <c r="I1379" s="22">
        <f>VLOOKUP(CONCATENATE($F1379," ",$G1379),AllocFactorMatrix,(I$4+1),FALSE)*$E1382</f>
        <v>0</v>
      </c>
      <c r="J1379" s="22">
        <f>VLOOKUP(CONCATENATE($F1379," ",$G1379),AllocFactorMatrix,(J$4+1),FALSE)*$E1382</f>
        <v>0</v>
      </c>
      <c r="K1379" s="22">
        <f>VLOOKUP(CONCATENATE($F1379," ",$G1379),AllocFactorMatrix,(K$4+1),FALSE)*$E1382</f>
        <v>0</v>
      </c>
      <c r="L1379" s="22">
        <f>VLOOKUP(CONCATENATE($F1379," ",$G1379),AllocFactorMatrix,(L$4+1),FALSE)*$E1382</f>
        <v>0</v>
      </c>
      <c r="M1379" s="22">
        <f t="shared" si="677"/>
        <v>0</v>
      </c>
      <c r="N1379" s="22">
        <f>VLOOKUP(CONCATENATE($F1379," ",$G1379),AllocFactorMatrix,(N$4+1),FALSE)*$E1382</f>
        <v>0</v>
      </c>
      <c r="O1379" s="22">
        <f>VLOOKUP(CONCATENATE($F1379," ",$G1379),AllocFactorMatrix,(O$4+1),FALSE)*$E1382</f>
        <v>0</v>
      </c>
      <c r="P1379" s="22">
        <f>VLOOKUP(CONCATENATE($F1379," ",$G1379),AllocFactorMatrix,(P$4+1),FALSE)*$E1382</f>
        <v>0</v>
      </c>
      <c r="Q1379" s="22">
        <f>VLOOKUP(CONCATENATE($F1379," ",$G1379),AllocFactorMatrix,(Q$4+1),FALSE)*$E1382</f>
        <v>0</v>
      </c>
      <c r="R1379" s="22">
        <f t="shared" si="679"/>
        <v>0</v>
      </c>
      <c r="S1379" s="22">
        <f>VLOOKUP(CONCATENATE($F1379," ",$G1379),AllocFactorMatrix,(S$4+1),FALSE)*$E1382</f>
        <v>0</v>
      </c>
      <c r="T1379" s="22">
        <f>VLOOKUP(CONCATENATE($F1379," ",$G1379),AllocFactorMatrix,(T$4+1),FALSE)*$E1382</f>
        <v>0</v>
      </c>
      <c r="U1379" s="22">
        <f>VLOOKUP(CONCATENATE($F1379," ",$G1379),AllocFactorMatrix,(U$4+1),FALSE)*$E1382</f>
        <v>0</v>
      </c>
      <c r="V1379" s="22">
        <f>VLOOKUP(CONCATENATE($F1379," ",$G1379),AllocFactorMatrix,(V$4+1),FALSE)*$E1382</f>
        <v>0</v>
      </c>
      <c r="W1379" s="22">
        <f t="shared" si="680"/>
        <v>0</v>
      </c>
      <c r="X1379" s="22">
        <f>VLOOKUP(CONCATENATE($F1379," ",$G1379),AllocFactorMatrix,(X$4+1),FALSE)*$E1382</f>
        <v>0</v>
      </c>
      <c r="Y1379" s="22">
        <f>VLOOKUP(CONCATENATE($F1379," ",$G1379),AllocFactorMatrix,(Y$4+1),FALSE)*$E1382</f>
        <v>0</v>
      </c>
      <c r="Z1379" s="22">
        <f t="shared" si="678"/>
        <v>0</v>
      </c>
      <c r="AA1379" s="22">
        <f>VLOOKUP(CONCATENATE($F1379," ",$G1379),AllocFactorMatrix,(AA$4+1),FALSE)*$E1382</f>
        <v>0</v>
      </c>
      <c r="AB1379" s="22">
        <f>VLOOKUP(CONCATENATE($F1379," ",$G1379),AllocFactorMatrix,(AB$4+1),FALSE)*$E1382</f>
        <v>0</v>
      </c>
      <c r="AC1379" s="22">
        <f>VLOOKUP(CONCATENATE($F1379," ",$G1379),AllocFactorMatrix,(AC$4+1),FALSE)*$E1382</f>
        <v>0</v>
      </c>
    </row>
    <row r="1380" spans="1:29" hidden="1" outlineLevel="1">
      <c r="A1380" s="63"/>
      <c r="B1380" s="37"/>
      <c r="C1380" s="35"/>
      <c r="D1380" s="35"/>
      <c r="F1380" s="42" t="str">
        <f>F1382</f>
        <v>TRANS_TOTAL</v>
      </c>
      <c r="G1380" s="17" t="str">
        <f>$G$13</f>
        <v>ENERGY</v>
      </c>
      <c r="H1380" s="21">
        <f t="shared" si="666"/>
        <v>0</v>
      </c>
      <c r="I1380" s="22">
        <f>VLOOKUP(CONCATENATE($F1380," ",$G1380),AllocFactorMatrix,(I$4+1),FALSE)*$E1382</f>
        <v>0</v>
      </c>
      <c r="J1380" s="22">
        <f>VLOOKUP(CONCATENATE($F1380," ",$G1380),AllocFactorMatrix,(J$4+1),FALSE)*$E1382</f>
        <v>0</v>
      </c>
      <c r="K1380" s="22">
        <f>VLOOKUP(CONCATENATE($F1380," ",$G1380),AllocFactorMatrix,(K$4+1),FALSE)*$E1382</f>
        <v>0</v>
      </c>
      <c r="L1380" s="22">
        <f>VLOOKUP(CONCATENATE($F1380," ",$G1380),AllocFactorMatrix,(L$4+1),FALSE)*$E1382</f>
        <v>0</v>
      </c>
      <c r="M1380" s="22">
        <f t="shared" si="677"/>
        <v>0</v>
      </c>
      <c r="N1380" s="22">
        <f>VLOOKUP(CONCATENATE($F1380," ",$G1380),AllocFactorMatrix,(N$4+1),FALSE)*$E1382</f>
        <v>0</v>
      </c>
      <c r="O1380" s="22">
        <f>VLOOKUP(CONCATENATE($F1380," ",$G1380),AllocFactorMatrix,(O$4+1),FALSE)*$E1382</f>
        <v>0</v>
      </c>
      <c r="P1380" s="22">
        <f>VLOOKUP(CONCATENATE($F1380," ",$G1380),AllocFactorMatrix,(P$4+1),FALSE)*$E1382</f>
        <v>0</v>
      </c>
      <c r="Q1380" s="22">
        <f>VLOOKUP(CONCATENATE($F1380," ",$G1380),AllocFactorMatrix,(Q$4+1),FALSE)*$E1382</f>
        <v>0</v>
      </c>
      <c r="R1380" s="22">
        <f t="shared" si="679"/>
        <v>0</v>
      </c>
      <c r="S1380" s="22">
        <f>VLOOKUP(CONCATENATE($F1380," ",$G1380),AllocFactorMatrix,(S$4+1),FALSE)*$E1382</f>
        <v>0</v>
      </c>
      <c r="T1380" s="22">
        <f>VLOOKUP(CONCATENATE($F1380," ",$G1380),AllocFactorMatrix,(T$4+1),FALSE)*$E1382</f>
        <v>0</v>
      </c>
      <c r="U1380" s="22">
        <f>VLOOKUP(CONCATENATE($F1380," ",$G1380),AllocFactorMatrix,(U$4+1),FALSE)*$E1382</f>
        <v>0</v>
      </c>
      <c r="V1380" s="22">
        <f>VLOOKUP(CONCATENATE($F1380," ",$G1380),AllocFactorMatrix,(V$4+1),FALSE)*$E1382</f>
        <v>0</v>
      </c>
      <c r="W1380" s="22">
        <f t="shared" si="680"/>
        <v>0</v>
      </c>
      <c r="X1380" s="22">
        <f>VLOOKUP(CONCATENATE($F1380," ",$G1380),AllocFactorMatrix,(X$4+1),FALSE)*$E1382</f>
        <v>0</v>
      </c>
      <c r="Y1380" s="22">
        <f>VLOOKUP(CONCATENATE($F1380," ",$G1380),AllocFactorMatrix,(Y$4+1),FALSE)*$E1382</f>
        <v>0</v>
      </c>
      <c r="Z1380" s="22">
        <f t="shared" si="678"/>
        <v>0</v>
      </c>
      <c r="AA1380" s="22">
        <f>VLOOKUP(CONCATENATE($F1380," ",$G1380),AllocFactorMatrix,(AA$4+1),FALSE)*$E1382</f>
        <v>0</v>
      </c>
      <c r="AB1380" s="22">
        <f>VLOOKUP(CONCATENATE($F1380," ",$G1380),AllocFactorMatrix,(AB$4+1),FALSE)*$E1382</f>
        <v>0</v>
      </c>
      <c r="AC1380" s="22">
        <f>VLOOKUP(CONCATENATE($F1380," ",$G1380),AllocFactorMatrix,(AC$4+1),FALSE)*$E1382</f>
        <v>0</v>
      </c>
    </row>
    <row r="1381" spans="1:29" hidden="1" outlineLevel="1">
      <c r="A1381" s="63"/>
      <c r="B1381" s="37"/>
      <c r="C1381" s="35"/>
      <c r="D1381" s="35"/>
      <c r="F1381" s="42" t="str">
        <f>F1382</f>
        <v>TRANS_TOTAL</v>
      </c>
      <c r="G1381" s="17" t="str">
        <f>$G$14</f>
        <v>CUSTOMER</v>
      </c>
      <c r="H1381" s="21">
        <f t="shared" si="666"/>
        <v>0</v>
      </c>
      <c r="I1381" s="22">
        <f>VLOOKUP(CONCATENATE($F1381," ",$G1381),AllocFactorMatrix,(I$4+1),FALSE)*$E1382</f>
        <v>0</v>
      </c>
      <c r="J1381" s="22">
        <f>VLOOKUP(CONCATENATE($F1381," ",$G1381),AllocFactorMatrix,(J$4+1),FALSE)*$E1382</f>
        <v>0</v>
      </c>
      <c r="K1381" s="22">
        <f>VLOOKUP(CONCATENATE($F1381," ",$G1381),AllocFactorMatrix,(K$4+1),FALSE)*$E1382</f>
        <v>0</v>
      </c>
      <c r="L1381" s="22">
        <f>VLOOKUP(CONCATENATE($F1381," ",$G1381),AllocFactorMatrix,(L$4+1),FALSE)*$E1382</f>
        <v>0</v>
      </c>
      <c r="M1381" s="22">
        <f t="shared" si="677"/>
        <v>0</v>
      </c>
      <c r="N1381" s="22">
        <f>VLOOKUP(CONCATENATE($F1381," ",$G1381),AllocFactorMatrix,(N$4+1),FALSE)*$E1382</f>
        <v>0</v>
      </c>
      <c r="O1381" s="22">
        <f>VLOOKUP(CONCATENATE($F1381," ",$G1381),AllocFactorMatrix,(O$4+1),FALSE)*$E1382</f>
        <v>0</v>
      </c>
      <c r="P1381" s="22">
        <f>VLOOKUP(CONCATENATE($F1381," ",$G1381),AllocFactorMatrix,(P$4+1),FALSE)*$E1382</f>
        <v>0</v>
      </c>
      <c r="Q1381" s="22">
        <f>VLOOKUP(CONCATENATE($F1381," ",$G1381),AllocFactorMatrix,(Q$4+1),FALSE)*$E1382</f>
        <v>0</v>
      </c>
      <c r="R1381" s="22">
        <f t="shared" si="679"/>
        <v>0</v>
      </c>
      <c r="S1381" s="22">
        <f>VLOOKUP(CONCATENATE($F1381," ",$G1381),AllocFactorMatrix,(S$4+1),FALSE)*$E1382</f>
        <v>0</v>
      </c>
      <c r="T1381" s="22">
        <f>VLOOKUP(CONCATENATE($F1381," ",$G1381),AllocFactorMatrix,(T$4+1),FALSE)*$E1382</f>
        <v>0</v>
      </c>
      <c r="U1381" s="22">
        <f>VLOOKUP(CONCATENATE($F1381," ",$G1381),AllocFactorMatrix,(U$4+1),FALSE)*$E1382</f>
        <v>0</v>
      </c>
      <c r="V1381" s="22">
        <f>VLOOKUP(CONCATENATE($F1381," ",$G1381),AllocFactorMatrix,(V$4+1),FALSE)*$E1382</f>
        <v>0</v>
      </c>
      <c r="W1381" s="22">
        <f t="shared" si="680"/>
        <v>0</v>
      </c>
      <c r="X1381" s="22">
        <f>VLOOKUP(CONCATENATE($F1381," ",$G1381),AllocFactorMatrix,(X$4+1),FALSE)*$E1382</f>
        <v>0</v>
      </c>
      <c r="Y1381" s="22">
        <f>VLOOKUP(CONCATENATE($F1381," ",$G1381),AllocFactorMatrix,(Y$4+1),FALSE)*$E1382</f>
        <v>0</v>
      </c>
      <c r="Z1381" s="22">
        <f t="shared" si="678"/>
        <v>0</v>
      </c>
      <c r="AA1381" s="22">
        <f>VLOOKUP(CONCATENATE($F1381," ",$G1381),AllocFactorMatrix,(AA$4+1),FALSE)*$E1382</f>
        <v>0</v>
      </c>
      <c r="AB1381" s="22">
        <f>VLOOKUP(CONCATENATE($F1381," ",$G1381),AllocFactorMatrix,(AB$4+1),FALSE)*$E1382</f>
        <v>0</v>
      </c>
      <c r="AC1381" s="22">
        <f>VLOOKUP(CONCATENATE($F1381," ",$G1381),AllocFactorMatrix,(AC$4+1),FALSE)*$E1382</f>
        <v>0</v>
      </c>
    </row>
    <row r="1382" spans="1:29" collapsed="1">
      <c r="A1382" s="63"/>
      <c r="B1382" s="37"/>
      <c r="C1382" s="35"/>
      <c r="D1382" s="35" t="s">
        <v>483</v>
      </c>
      <c r="E1382" s="38">
        <v>273</v>
      </c>
      <c r="F1382" s="43" t="s">
        <v>191</v>
      </c>
      <c r="G1382" s="17" t="str">
        <f>$G$15</f>
        <v>TOTAL</v>
      </c>
      <c r="H1382" s="21">
        <f t="shared" si="666"/>
        <v>273.00000000000006</v>
      </c>
      <c r="I1382" s="22">
        <f>VLOOKUP(CONCATENATE($F1382," ",$G1382),AllocFactorMatrix,(I$4+1),FALSE)*$E1382</f>
        <v>134.48530801150332</v>
      </c>
      <c r="J1382" s="22">
        <f>VLOOKUP(CONCATENATE($F1382," ",$G1382),AllocFactorMatrix,(J$4+1),FALSE)*$E1382</f>
        <v>33.612239191362249</v>
      </c>
      <c r="K1382" s="22">
        <f>VLOOKUP(CONCATENATE($F1382," ",$G1382),AllocFactorMatrix,(K$4+1),FALSE)*$E1382</f>
        <v>0.42620773091107489</v>
      </c>
      <c r="L1382" s="22">
        <f>VLOOKUP(CONCATENATE($F1382," ",$G1382),AllocFactorMatrix,(L$4+1),FALSE)*$E1382</f>
        <v>2.2780121880670686E-2</v>
      </c>
      <c r="M1382" s="22">
        <f t="shared" si="677"/>
        <v>34.061227044153995</v>
      </c>
      <c r="N1382" s="22">
        <f>VLOOKUP(CONCATENATE($F1382," ",$G1382),AllocFactorMatrix,(N$4+1),FALSE)*$E1382</f>
        <v>15.043935961120953</v>
      </c>
      <c r="O1382" s="22">
        <f>VLOOKUP(CONCATENATE($F1382," ",$G1382),AllocFactorMatrix,(O$4+1),FALSE)*$E1382</f>
        <v>4.1247720817043687</v>
      </c>
      <c r="P1382" s="22">
        <f>VLOOKUP(CONCATENATE($F1382," ",$G1382),AllocFactorMatrix,(P$4+1),FALSE)*$E1382</f>
        <v>0.69676788859724459</v>
      </c>
      <c r="Q1382" s="22">
        <f>VLOOKUP(CONCATENATE($F1382," ",$G1382),AllocFactorMatrix,(Q$4+1),FALSE)*$E1382</f>
        <v>0</v>
      </c>
      <c r="R1382" s="22">
        <f t="shared" si="679"/>
        <v>19.865475931422566</v>
      </c>
      <c r="S1382" s="22">
        <f>VLOOKUP(CONCATENATE($F1382," ",$G1382),AllocFactorMatrix,(S$4+1),FALSE)*$E1382</f>
        <v>0.6473228474296997</v>
      </c>
      <c r="T1382" s="22">
        <f>VLOOKUP(CONCATENATE($F1382," ",$G1382),AllocFactorMatrix,(T$4+1),FALSE)*$E1382</f>
        <v>11.860100171033123</v>
      </c>
      <c r="U1382" s="22">
        <f>VLOOKUP(CONCATENATE($F1382," ",$G1382),AllocFactorMatrix,(U$4+1),FALSE)*$E1382</f>
        <v>61.531799460291964</v>
      </c>
      <c r="V1382" s="22">
        <f>VLOOKUP(CONCATENATE($F1382," ",$G1382),AllocFactorMatrix,(V$4+1),FALSE)*$E1382</f>
        <v>5.6316849856934148</v>
      </c>
      <c r="W1382" s="22">
        <f t="shared" si="680"/>
        <v>79.670907464448206</v>
      </c>
      <c r="X1382" s="22">
        <f>VLOOKUP(CONCATENATE($F1382," ",$G1382),AllocFactorMatrix,(X$4+1),FALSE)*$E1382</f>
        <v>4.2103067128327183</v>
      </c>
      <c r="Y1382" s="22">
        <f>VLOOKUP(CONCATENATE($F1382," ",$G1382),AllocFactorMatrix,(Y$4+1),FALSE)*$E1382</f>
        <v>7.9522259002644591E-2</v>
      </c>
      <c r="Z1382" s="22">
        <f t="shared" si="678"/>
        <v>4.2898289718353633</v>
      </c>
      <c r="AA1382" s="22">
        <f>VLOOKUP(CONCATENATE($F1382," ",$G1382),AllocFactorMatrix,(AA$4+1),FALSE)*$E1382</f>
        <v>6.1275163613588167E-2</v>
      </c>
      <c r="AB1382" s="22">
        <f>VLOOKUP(CONCATENATE($F1382," ",$G1382),AllocFactorMatrix,(AB$4+1),FALSE)*$E1382</f>
        <v>0.45716313092504868</v>
      </c>
      <c r="AC1382" s="22">
        <f>VLOOKUP(CONCATENATE($F1382," ",$G1382),AllocFactorMatrix,(AC$4+1),FALSE)*$E1382</f>
        <v>0.10881428209797156</v>
      </c>
    </row>
    <row r="1383" spans="1:29" hidden="1" outlineLevel="1">
      <c r="A1383" s="63"/>
      <c r="B1383" s="37"/>
      <c r="C1383" s="35"/>
      <c r="D1383" s="35"/>
      <c r="E1383" s="35"/>
      <c r="F1383" s="43"/>
      <c r="G1383" s="17" t="str">
        <f>$G$8</f>
        <v>PRODUCTION</v>
      </c>
      <c r="H1383" s="19">
        <f t="shared" ref="H1383:V1383" ca="1" si="681">+H1367+H1375+H1359+H1351+H1343++H1335+H1327+H1319+H1311+H1303+H1295+H1287</f>
        <v>71654661.00000003</v>
      </c>
      <c r="I1383" s="19">
        <f t="shared" ca="1" si="681"/>
        <v>35526995.024575889</v>
      </c>
      <c r="J1383" s="19">
        <f t="shared" ca="1" si="681"/>
        <v>8884160.0208145529</v>
      </c>
      <c r="K1383" s="19">
        <f t="shared" ca="1" si="681"/>
        <v>112596.40302777328</v>
      </c>
      <c r="L1383" s="19">
        <f t="shared" ca="1" si="681"/>
        <v>5635.3380496076288</v>
      </c>
      <c r="M1383" s="19">
        <f t="shared" ca="1" si="681"/>
        <v>9002391.7618919332</v>
      </c>
      <c r="N1383" s="19">
        <f t="shared" ca="1" si="681"/>
        <v>3985858.2440972957</v>
      </c>
      <c r="O1383" s="19">
        <f t="shared" ca="1" si="681"/>
        <v>1092431.4366069953</v>
      </c>
      <c r="P1383" s="19">
        <f t="shared" ca="1" si="681"/>
        <v>173839.49644575734</v>
      </c>
      <c r="Q1383" s="19">
        <f t="shared" ca="1" si="681"/>
        <v>0</v>
      </c>
      <c r="R1383" s="19">
        <f t="shared" ca="1" si="681"/>
        <v>5252129.1771500483</v>
      </c>
      <c r="S1383" s="19">
        <f t="shared" ca="1" si="681"/>
        <v>172298.45543315102</v>
      </c>
      <c r="T1383" s="19">
        <f t="shared" ca="1" si="681"/>
        <v>3135537.9811433656</v>
      </c>
      <c r="U1383" s="19">
        <f t="shared" ca="1" si="681"/>
        <v>15278040.119796475</v>
      </c>
      <c r="V1383" s="19">
        <f t="shared" ca="1" si="681"/>
        <v>1946734.6225902664</v>
      </c>
      <c r="W1383" s="19">
        <f t="shared" ref="I1383:AC1389" ca="1" si="682">+W1367+W1375+W1359+W1351+W1343++W1335+W1327+W1319+W1311+W1303+W1295+W1287</f>
        <v>20532611.178963259</v>
      </c>
      <c r="X1383" s="19">
        <f t="shared" ca="1" si="682"/>
        <v>1114759.5763846538</v>
      </c>
      <c r="Y1383" s="19">
        <f t="shared" ca="1" si="682"/>
        <v>20954.79406258163</v>
      </c>
      <c r="Z1383" s="19">
        <f t="shared" ca="1" si="682"/>
        <v>1135714.3704472354</v>
      </c>
      <c r="AA1383" s="19">
        <f t="shared" ca="1" si="682"/>
        <v>16211.427238414397</v>
      </c>
      <c r="AB1383" s="19">
        <f t="shared" ca="1" si="682"/>
        <v>152343.71492285476</v>
      </c>
      <c r="AC1383" s="19">
        <f t="shared" ca="1" si="682"/>
        <v>36264.344810390874</v>
      </c>
    </row>
    <row r="1384" spans="1:29" hidden="1" outlineLevel="1">
      <c r="A1384" s="63"/>
      <c r="B1384" s="37"/>
      <c r="C1384" s="35"/>
      <c r="D1384" s="35"/>
      <c r="E1384" s="35"/>
      <c r="F1384" s="43"/>
      <c r="G1384" s="17" t="str">
        <f>$G$9</f>
        <v>BULKTRAN</v>
      </c>
      <c r="H1384" s="19">
        <f t="shared" ref="H1384:H1390" ca="1" si="683">+H1368+H1376+H1360+H1352+H1344++H1336+H1328+H1320+H1312+H1304+H1296+H1288</f>
        <v>-984467.37779999804</v>
      </c>
      <c r="I1384" s="19">
        <f t="shared" ca="1" si="682"/>
        <v>-488107.36307799676</v>
      </c>
      <c r="J1384" s="19">
        <f t="shared" ca="1" si="682"/>
        <v>-122059.96926908748</v>
      </c>
      <c r="K1384" s="19">
        <f t="shared" ca="1" si="682"/>
        <v>-1546.9682514925898</v>
      </c>
      <c r="L1384" s="19">
        <f t="shared" ca="1" si="682"/>
        <v>-77.424223285541387</v>
      </c>
      <c r="M1384" s="19">
        <f t="shared" ca="1" si="682"/>
        <v>-123684.36174386548</v>
      </c>
      <c r="N1384" s="19">
        <f t="shared" ca="1" si="682"/>
        <v>-54761.928381029953</v>
      </c>
      <c r="O1384" s="19">
        <f t="shared" ca="1" si="682"/>
        <v>-15008.976343112947</v>
      </c>
      <c r="P1384" s="19">
        <f t="shared" ca="1" si="682"/>
        <v>-2388.3905224815353</v>
      </c>
      <c r="Q1384" s="19">
        <f t="shared" ca="1" si="682"/>
        <v>0</v>
      </c>
      <c r="R1384" s="19">
        <f t="shared" ca="1" si="682"/>
        <v>-72159.295246624475</v>
      </c>
      <c r="S1384" s="19">
        <f t="shared" ca="1" si="682"/>
        <v>-2367.2180741914908</v>
      </c>
      <c r="T1384" s="19">
        <f t="shared" ca="1" si="682"/>
        <v>-43079.330935478371</v>
      </c>
      <c r="U1384" s="19">
        <f t="shared" ca="1" si="682"/>
        <v>-209905.84401284379</v>
      </c>
      <c r="V1384" s="19">
        <f t="shared" ca="1" si="682"/>
        <v>-26746.295389966413</v>
      </c>
      <c r="W1384" s="19">
        <f t="shared" ca="1" si="682"/>
        <v>-282098.68841248006</v>
      </c>
      <c r="X1384" s="19">
        <f t="shared" ca="1" si="682"/>
        <v>-15315.743898932647</v>
      </c>
      <c r="Y1384" s="19">
        <f t="shared" ca="1" si="682"/>
        <v>-287.89908256112847</v>
      </c>
      <c r="Z1384" s="19">
        <f t="shared" ca="1" si="682"/>
        <v>-15603.642981493795</v>
      </c>
      <c r="AA1384" s="19">
        <f t="shared" ca="1" si="682"/>
        <v>-222.72970161420949</v>
      </c>
      <c r="AB1384" s="19">
        <f t="shared" ca="1" si="682"/>
        <v>-2093.0587830764198</v>
      </c>
      <c r="AC1384" s="19">
        <f t="shared" ca="1" si="682"/>
        <v>-498.23785284700966</v>
      </c>
    </row>
    <row r="1385" spans="1:29" hidden="1" outlineLevel="1">
      <c r="A1385" s="63"/>
      <c r="B1385" s="37"/>
      <c r="C1385" s="35"/>
      <c r="D1385" s="35"/>
      <c r="E1385" s="35"/>
      <c r="F1385" s="43"/>
      <c r="G1385" s="17" t="str">
        <f>$G$10</f>
        <v>SUBTRAN</v>
      </c>
      <c r="H1385" s="19">
        <f t="shared" ca="1" si="683"/>
        <v>-312078.62220000045</v>
      </c>
      <c r="I1385" s="19">
        <f t="shared" ca="1" si="682"/>
        <v>-150597.35546076659</v>
      </c>
      <c r="J1385" s="19">
        <f t="shared" ca="1" si="682"/>
        <v>-37573.050051805796</v>
      </c>
      <c r="K1385" s="19">
        <f t="shared" ca="1" si="682"/>
        <v>-477.19998543719657</v>
      </c>
      <c r="L1385" s="19">
        <f t="shared" ca="1" si="682"/>
        <v>-30.764333138985933</v>
      </c>
      <c r="M1385" s="19">
        <f t="shared" ca="1" si="682"/>
        <v>-38081.014370381963</v>
      </c>
      <c r="N1385" s="19">
        <f t="shared" ca="1" si="682"/>
        <v>-16685.525811818196</v>
      </c>
      <c r="O1385" s="19">
        <f t="shared" ca="1" si="682"/>
        <v>-4580.6087977129937</v>
      </c>
      <c r="P1385" s="19">
        <f t="shared" ca="1" si="682"/>
        <v>-920.73628663642467</v>
      </c>
      <c r="Q1385" s="19">
        <f t="shared" ca="1" si="682"/>
        <v>0</v>
      </c>
      <c r="R1385" s="19">
        <f t="shared" ca="1" si="682"/>
        <v>-22186.870896167595</v>
      </c>
      <c r="S1385" s="19">
        <f t="shared" ca="1" si="682"/>
        <v>-707.08173732347882</v>
      </c>
      <c r="T1385" s="19">
        <f t="shared" ca="1" si="682"/>
        <v>-13247.282384493432</v>
      </c>
      <c r="U1385" s="19">
        <f t="shared" ca="1" si="682"/>
        <v>-82324.223617352283</v>
      </c>
      <c r="V1385" s="19">
        <f t="shared" ca="1" si="682"/>
        <v>0</v>
      </c>
      <c r="W1385" s="19">
        <f t="shared" ca="1" si="682"/>
        <v>-96278.58773916919</v>
      </c>
      <c r="X1385" s="19">
        <f t="shared" ca="1" si="682"/>
        <v>-4680.0668237647824</v>
      </c>
      <c r="Y1385" s="19">
        <f t="shared" ca="1" si="682"/>
        <v>-89.772224474925025</v>
      </c>
      <c r="Z1385" s="19">
        <f t="shared" ca="1" si="682"/>
        <v>-4769.8390482397135</v>
      </c>
      <c r="AA1385" s="19">
        <f t="shared" ca="1" si="682"/>
        <v>-68.281537515985747</v>
      </c>
      <c r="AB1385" s="19">
        <f t="shared" ca="1" si="682"/>
        <v>-78.124472412033299</v>
      </c>
      <c r="AC1385" s="19">
        <f t="shared" ca="1" si="682"/>
        <v>-18.548675347114795</v>
      </c>
    </row>
    <row r="1386" spans="1:29" hidden="1" outlineLevel="1">
      <c r="A1386" s="63"/>
      <c r="B1386" s="37"/>
      <c r="C1386" s="35"/>
      <c r="D1386" s="35"/>
      <c r="E1386" s="35"/>
      <c r="F1386" s="43"/>
      <c r="G1386" s="17" t="str">
        <f>$G$11</f>
        <v>DISTPRI</v>
      </c>
      <c r="H1386" s="19">
        <f t="shared" ca="1" si="683"/>
        <v>0</v>
      </c>
      <c r="I1386" s="19">
        <f t="shared" ca="1" si="682"/>
        <v>0</v>
      </c>
      <c r="J1386" s="19">
        <f t="shared" ca="1" si="682"/>
        <v>0</v>
      </c>
      <c r="K1386" s="19">
        <f t="shared" ca="1" si="682"/>
        <v>0</v>
      </c>
      <c r="L1386" s="19">
        <f t="shared" ca="1" si="682"/>
        <v>0</v>
      </c>
      <c r="M1386" s="19">
        <f t="shared" ca="1" si="682"/>
        <v>0</v>
      </c>
      <c r="N1386" s="19">
        <f t="shared" ca="1" si="682"/>
        <v>0</v>
      </c>
      <c r="O1386" s="19">
        <f t="shared" ca="1" si="682"/>
        <v>0</v>
      </c>
      <c r="P1386" s="19">
        <f t="shared" ca="1" si="682"/>
        <v>0</v>
      </c>
      <c r="Q1386" s="19">
        <f t="shared" ca="1" si="682"/>
        <v>0</v>
      </c>
      <c r="R1386" s="19">
        <f t="shared" ca="1" si="682"/>
        <v>0</v>
      </c>
      <c r="S1386" s="19">
        <f t="shared" ca="1" si="682"/>
        <v>0</v>
      </c>
      <c r="T1386" s="19">
        <f t="shared" ca="1" si="682"/>
        <v>0</v>
      </c>
      <c r="U1386" s="19">
        <f t="shared" ca="1" si="682"/>
        <v>0</v>
      </c>
      <c r="V1386" s="19">
        <f t="shared" ca="1" si="682"/>
        <v>0</v>
      </c>
      <c r="W1386" s="19">
        <f t="shared" ca="1" si="682"/>
        <v>0</v>
      </c>
      <c r="X1386" s="19">
        <f t="shared" ca="1" si="682"/>
        <v>0</v>
      </c>
      <c r="Y1386" s="19">
        <f t="shared" ca="1" si="682"/>
        <v>0</v>
      </c>
      <c r="Z1386" s="19">
        <f t="shared" ca="1" si="682"/>
        <v>0</v>
      </c>
      <c r="AA1386" s="19">
        <f t="shared" ca="1" si="682"/>
        <v>0</v>
      </c>
      <c r="AB1386" s="19">
        <f t="shared" ca="1" si="682"/>
        <v>0</v>
      </c>
      <c r="AC1386" s="19">
        <f t="shared" ca="1" si="682"/>
        <v>0</v>
      </c>
    </row>
    <row r="1387" spans="1:29" hidden="1" outlineLevel="1">
      <c r="A1387" s="63"/>
      <c r="B1387" s="37"/>
      <c r="C1387" s="35"/>
      <c r="D1387" s="35"/>
      <c r="E1387" s="35"/>
      <c r="F1387" s="43"/>
      <c r="G1387" s="17" t="str">
        <f>$G$12</f>
        <v>DISTSEC</v>
      </c>
      <c r="H1387" s="19">
        <f t="shared" ca="1" si="683"/>
        <v>0</v>
      </c>
      <c r="I1387" s="19">
        <f t="shared" ca="1" si="682"/>
        <v>0</v>
      </c>
      <c r="J1387" s="19">
        <f t="shared" ca="1" si="682"/>
        <v>0</v>
      </c>
      <c r="K1387" s="19">
        <f t="shared" ca="1" si="682"/>
        <v>0</v>
      </c>
      <c r="L1387" s="19">
        <f t="shared" ca="1" si="682"/>
        <v>0</v>
      </c>
      <c r="M1387" s="19">
        <f t="shared" ca="1" si="682"/>
        <v>0</v>
      </c>
      <c r="N1387" s="19">
        <f t="shared" ca="1" si="682"/>
        <v>0</v>
      </c>
      <c r="O1387" s="19">
        <f t="shared" ca="1" si="682"/>
        <v>0</v>
      </c>
      <c r="P1387" s="19">
        <f t="shared" ca="1" si="682"/>
        <v>0</v>
      </c>
      <c r="Q1387" s="19">
        <f t="shared" ca="1" si="682"/>
        <v>0</v>
      </c>
      <c r="R1387" s="19">
        <f t="shared" ca="1" si="682"/>
        <v>0</v>
      </c>
      <c r="S1387" s="19">
        <f t="shared" ca="1" si="682"/>
        <v>0</v>
      </c>
      <c r="T1387" s="19">
        <f t="shared" ca="1" si="682"/>
        <v>0</v>
      </c>
      <c r="U1387" s="19">
        <f t="shared" ca="1" si="682"/>
        <v>0</v>
      </c>
      <c r="V1387" s="19">
        <f t="shared" ca="1" si="682"/>
        <v>0</v>
      </c>
      <c r="W1387" s="19">
        <f t="shared" ca="1" si="682"/>
        <v>0</v>
      </c>
      <c r="X1387" s="19">
        <f t="shared" ca="1" si="682"/>
        <v>0</v>
      </c>
      <c r="Y1387" s="19">
        <f t="shared" ca="1" si="682"/>
        <v>0</v>
      </c>
      <c r="Z1387" s="19">
        <f t="shared" ca="1" si="682"/>
        <v>0</v>
      </c>
      <c r="AA1387" s="19">
        <f t="shared" ca="1" si="682"/>
        <v>0</v>
      </c>
      <c r="AB1387" s="19">
        <f t="shared" ca="1" si="682"/>
        <v>0</v>
      </c>
      <c r="AC1387" s="19">
        <f t="shared" ca="1" si="682"/>
        <v>0</v>
      </c>
    </row>
    <row r="1388" spans="1:29" hidden="1" outlineLevel="1">
      <c r="A1388" s="63"/>
      <c r="B1388" s="37"/>
      <c r="C1388" s="35"/>
      <c r="D1388" s="35"/>
      <c r="E1388" s="35"/>
      <c r="F1388" s="43"/>
      <c r="G1388" s="17" t="str">
        <f>$G$13</f>
        <v>ENERGY</v>
      </c>
      <c r="H1388" s="19">
        <f t="shared" ca="1" si="683"/>
        <v>73833</v>
      </c>
      <c r="I1388" s="19">
        <f t="shared" ca="1" si="682"/>
        <v>27127.620685053753</v>
      </c>
      <c r="J1388" s="19">
        <f t="shared" ca="1" si="682"/>
        <v>8569.3010936609153</v>
      </c>
      <c r="K1388" s="19">
        <f t="shared" ca="1" si="682"/>
        <v>107.01821463954298</v>
      </c>
      <c r="L1388" s="19">
        <f t="shared" ca="1" si="682"/>
        <v>5.421299734408441</v>
      </c>
      <c r="M1388" s="19">
        <f t="shared" ca="1" si="682"/>
        <v>8681.7406080348683</v>
      </c>
      <c r="N1388" s="19">
        <f t="shared" ca="1" si="682"/>
        <v>4341.5879155728071</v>
      </c>
      <c r="O1388" s="19">
        <f t="shared" ca="1" si="682"/>
        <v>1171.246150982887</v>
      </c>
      <c r="P1388" s="19">
        <f t="shared" ca="1" si="682"/>
        <v>182.51348380501545</v>
      </c>
      <c r="Q1388" s="19">
        <f t="shared" ca="1" si="682"/>
        <v>0</v>
      </c>
      <c r="R1388" s="19">
        <f t="shared" ca="1" si="682"/>
        <v>5695.3475503607096</v>
      </c>
      <c r="S1388" s="19">
        <f t="shared" ca="1" si="682"/>
        <v>218.65032858141998</v>
      </c>
      <c r="T1388" s="19">
        <f t="shared" ca="1" si="682"/>
        <v>4321.9090468664372</v>
      </c>
      <c r="U1388" s="19">
        <f t="shared" ca="1" si="682"/>
        <v>22720.732763151453</v>
      </c>
      <c r="V1388" s="19">
        <f t="shared" ca="1" si="682"/>
        <v>3177.1045147574018</v>
      </c>
      <c r="W1388" s="19">
        <f t="shared" ca="1" si="682"/>
        <v>30438.396653356711</v>
      </c>
      <c r="X1388" s="19">
        <f t="shared" ca="1" si="682"/>
        <v>1220.6705566302726</v>
      </c>
      <c r="Y1388" s="19">
        <f t="shared" ca="1" si="682"/>
        <v>23.081857415170155</v>
      </c>
      <c r="Z1388" s="19">
        <f t="shared" ca="1" si="682"/>
        <v>1243.7524140454427</v>
      </c>
      <c r="AA1388" s="19">
        <f t="shared" ca="1" si="682"/>
        <v>23.023577907730932</v>
      </c>
      <c r="AB1388" s="19">
        <f t="shared" ca="1" si="682"/>
        <v>504.77877681603235</v>
      </c>
      <c r="AC1388" s="19">
        <f t="shared" ca="1" si="682"/>
        <v>118.3397344247488</v>
      </c>
    </row>
    <row r="1389" spans="1:29" hidden="1" outlineLevel="1">
      <c r="A1389" s="63"/>
      <c r="B1389" s="37"/>
      <c r="C1389" s="35"/>
      <c r="D1389" s="35"/>
      <c r="E1389" s="35"/>
      <c r="F1389" s="43"/>
      <c r="G1389" s="17" t="str">
        <f>$G$14</f>
        <v>CUSTOMER</v>
      </c>
      <c r="H1389" s="19">
        <f t="shared" ca="1" si="683"/>
        <v>0</v>
      </c>
      <c r="I1389" s="19">
        <f t="shared" ca="1" si="682"/>
        <v>0</v>
      </c>
      <c r="J1389" s="19">
        <f t="shared" ca="1" si="682"/>
        <v>0</v>
      </c>
      <c r="K1389" s="19">
        <f t="shared" ca="1" si="682"/>
        <v>0</v>
      </c>
      <c r="L1389" s="19">
        <f t="shared" ca="1" si="682"/>
        <v>0</v>
      </c>
      <c r="M1389" s="19">
        <f t="shared" ca="1" si="682"/>
        <v>0</v>
      </c>
      <c r="N1389" s="19">
        <f t="shared" ca="1" si="682"/>
        <v>0</v>
      </c>
      <c r="O1389" s="19">
        <f t="shared" ca="1" si="682"/>
        <v>0</v>
      </c>
      <c r="P1389" s="19">
        <f t="shared" ca="1" si="682"/>
        <v>0</v>
      </c>
      <c r="Q1389" s="19">
        <f t="shared" ca="1" si="682"/>
        <v>0</v>
      </c>
      <c r="R1389" s="19">
        <f t="shared" ca="1" si="682"/>
        <v>0</v>
      </c>
      <c r="S1389" s="19">
        <f t="shared" ca="1" si="682"/>
        <v>0</v>
      </c>
      <c r="T1389" s="19">
        <f t="shared" ca="1" si="682"/>
        <v>0</v>
      </c>
      <c r="U1389" s="19">
        <f t="shared" ca="1" si="682"/>
        <v>0</v>
      </c>
      <c r="V1389" s="19">
        <f t="shared" ca="1" si="682"/>
        <v>0</v>
      </c>
      <c r="W1389" s="19">
        <f t="shared" ca="1" si="682"/>
        <v>0</v>
      </c>
      <c r="X1389" s="19">
        <f t="shared" ca="1" si="682"/>
        <v>0</v>
      </c>
      <c r="Y1389" s="19">
        <f t="shared" ca="1" si="682"/>
        <v>0</v>
      </c>
      <c r="Z1389" s="19">
        <f t="shared" ca="1" si="682"/>
        <v>0</v>
      </c>
      <c r="AA1389" s="19">
        <f t="shared" ca="1" si="682"/>
        <v>0</v>
      </c>
      <c r="AB1389" s="19">
        <f t="shared" ca="1" si="682"/>
        <v>0</v>
      </c>
      <c r="AC1389" s="19">
        <f t="shared" ca="1" si="682"/>
        <v>0</v>
      </c>
    </row>
    <row r="1390" spans="1:29" collapsed="1">
      <c r="A1390" s="63"/>
      <c r="B1390" s="37"/>
      <c r="C1390" s="35" t="s">
        <v>224</v>
      </c>
      <c r="D1390" s="35"/>
      <c r="E1390" s="38">
        <f>+E1374+E1382+E1366+E1358+E1350++E1342+E1334+E1326+E1318+E1310+E1302+E1294</f>
        <v>70431948</v>
      </c>
      <c r="F1390" s="43"/>
      <c r="G1390" s="17" t="str">
        <f>$G$15</f>
        <v>TOTAL</v>
      </c>
      <c r="H1390" s="19">
        <f t="shared" ca="1" si="683"/>
        <v>70431948.000000015</v>
      </c>
      <c r="I1390" s="19">
        <f ca="1">+I1374+I1382+I1366+I1358+I1350++I1342+I1334+I1326+I1318+I1310+I1302+I1294</f>
        <v>34915417.926722169</v>
      </c>
      <c r="J1390" s="19">
        <f t="shared" ref="J1390:AC1390" ca="1" si="684">+J1374+J1382+J1366+J1358+J1350++J1342+J1334+J1326+J1318+J1310+J1302+J1294</f>
        <v>8733096.3025873192</v>
      </c>
      <c r="K1390" s="19">
        <f t="shared" ca="1" si="684"/>
        <v>110679.25300548298</v>
      </c>
      <c r="L1390" s="19">
        <f t="shared" ca="1" si="684"/>
        <v>5532.5707929175123</v>
      </c>
      <c r="M1390" s="19">
        <f t="shared" ca="1" si="684"/>
        <v>8849308.1263857204</v>
      </c>
      <c r="N1390" s="19">
        <f t="shared" ca="1" si="684"/>
        <v>3918752.3778200205</v>
      </c>
      <c r="O1390" s="19">
        <f t="shared" ca="1" si="684"/>
        <v>1074013.0976171517</v>
      </c>
      <c r="P1390" s="19">
        <f t="shared" ca="1" si="684"/>
        <v>170712.88312044446</v>
      </c>
      <c r="Q1390" s="19">
        <f t="shared" ca="1" si="684"/>
        <v>0</v>
      </c>
      <c r="R1390" s="19">
        <f t="shared" ca="1" si="684"/>
        <v>5163478.3585576164</v>
      </c>
      <c r="S1390" s="19">
        <f t="shared" ca="1" si="684"/>
        <v>169442.80595021759</v>
      </c>
      <c r="T1390" s="19">
        <f t="shared" ca="1" si="684"/>
        <v>3083533.2768702591</v>
      </c>
      <c r="U1390" s="19">
        <f t="shared" ca="1" si="684"/>
        <v>15008530.784929428</v>
      </c>
      <c r="V1390" s="19">
        <f t="shared" ca="1" si="684"/>
        <v>1923165.4317150579</v>
      </c>
      <c r="W1390" s="19">
        <f t="shared" ca="1" si="684"/>
        <v>20184672.299464963</v>
      </c>
      <c r="X1390" s="19">
        <f t="shared" ca="1" si="684"/>
        <v>1095984.4362185854</v>
      </c>
      <c r="Y1390" s="19">
        <f t="shared" ca="1" si="684"/>
        <v>20600.204612960741</v>
      </c>
      <c r="Z1390" s="19">
        <f t="shared" ca="1" si="684"/>
        <v>1116584.6408315464</v>
      </c>
      <c r="AA1390" s="19">
        <f t="shared" ca="1" si="684"/>
        <v>15943.439577191937</v>
      </c>
      <c r="AB1390" s="19">
        <f t="shared" ca="1" si="684"/>
        <v>150677.31044418228</v>
      </c>
      <c r="AC1390" s="19">
        <f t="shared" ca="1" si="684"/>
        <v>35865.89801662149</v>
      </c>
    </row>
    <row r="1391" spans="1:29">
      <c r="A1391" s="63"/>
      <c r="B1391" s="37"/>
      <c r="C1391" s="35"/>
      <c r="D1391" s="35"/>
      <c r="E1391" s="96"/>
      <c r="F1391" s="71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</row>
    <row r="1392" spans="1:29" hidden="1" outlineLevel="1">
      <c r="A1392" s="63"/>
      <c r="B1392" s="37"/>
      <c r="C1392" s="35"/>
      <c r="D1392" s="35"/>
      <c r="F1392" s="42" t="str">
        <f>F1399</f>
        <v>EXP_OM_TRAN</v>
      </c>
      <c r="G1392" s="17" t="str">
        <f>$G$8</f>
        <v>PRODUCTION</v>
      </c>
      <c r="H1392" s="21">
        <f t="shared" ref="H1392:H1423" ca="1" si="685">SUBTOTAL(9,I1392:AC1392)</f>
        <v>5.6007325643127933E-12</v>
      </c>
      <c r="I1392" s="22">
        <f ca="1">VLOOKUP(CONCATENATE($F1392," ",$G1392),AllocFactorMatrix,(I$4+1),FALSE)*$E1399</f>
        <v>5.891251789359604E-12</v>
      </c>
      <c r="J1392" s="22">
        <f ca="1">VLOOKUP(CONCATENATE($F1392," ",$G1392),AllocFactorMatrix,(J$4+1),FALSE)*$E1399</f>
        <v>-8.425897786989216E-13</v>
      </c>
      <c r="K1392" s="22">
        <f ca="1">VLOOKUP(CONCATENATE($F1392," ",$G1392),AllocFactorMatrix,(K$4+1),FALSE)*$E1399</f>
        <v>4.3306092193712586E-15</v>
      </c>
      <c r="L1392" s="22">
        <f ca="1">VLOOKUP(CONCATENATE($F1392," ",$G1392),AllocFactorMatrix,(L$4+1),FALSE)*$E1399</f>
        <v>2.9973246696602315E-16</v>
      </c>
      <c r="M1392" s="22">
        <f t="shared" ref="M1392:M1423" ca="1" si="686">SUBTOTAL(9,J1392:L1392)</f>
        <v>-8.379594370125843E-13</v>
      </c>
      <c r="N1392" s="22">
        <f ca="1">VLOOKUP(CONCATENATE($F1392," ",$G1392),AllocFactorMatrix,(N$4+1),FALSE)*$E1399</f>
        <v>-1.243777426970623E-13</v>
      </c>
      <c r="O1392" s="22">
        <f ca="1">VLOOKUP(CONCATENATE($F1392," ",$G1392),AllocFactorMatrix,(O$4+1),FALSE)*$E1399</f>
        <v>1.4254401597810387E-13</v>
      </c>
      <c r="P1392" s="22">
        <f ca="1">VLOOKUP(CONCATENATE($F1392," ",$G1392),AllocFactorMatrix,(P$4+1),FALSE)*$E1399</f>
        <v>2.9472931587578754E-15</v>
      </c>
      <c r="Q1392" s="22">
        <f ca="1">VLOOKUP(CONCATENATE($F1392," ",$G1392),AllocFactorMatrix,(Q$4+1),FALSE)*$E1399</f>
        <v>0</v>
      </c>
      <c r="R1392" s="22">
        <f ca="1">SUBTOTAL(9,N1392:Q1392)</f>
        <v>2.1113566439799452E-14</v>
      </c>
      <c r="S1392" s="22">
        <f ca="1">VLOOKUP(CONCATENATE($F1392," ",$G1392),AllocFactorMatrix,(S$4+1),FALSE)*$E1399</f>
        <v>-2.3009501902318783E-14</v>
      </c>
      <c r="T1392" s="22">
        <f ca="1">VLOOKUP(CONCATENATE($F1392," ",$G1392),AllocFactorMatrix,(T$4+1),FALSE)*$E1399</f>
        <v>-7.7937303609069288E-14</v>
      </c>
      <c r="U1392" s="22">
        <f ca="1">VLOOKUP(CONCATENATE($F1392," ",$G1392),AllocFactorMatrix,(U$4+1),FALSE)*$E1399</f>
        <v>3.1158723204615256E-13</v>
      </c>
      <c r="V1392" s="22">
        <f ca="1">VLOOKUP(CONCATENATE($F1392," ",$G1392),AllocFactorMatrix,(V$4+1),FALSE)*$E1399</f>
        <v>-1.8016825302084785E-14</v>
      </c>
      <c r="W1392" s="22">
        <f ca="1">SUBTOTAL(9,S1392:V1392)</f>
        <v>1.926236012326797E-13</v>
      </c>
      <c r="X1392" s="22">
        <f ca="1">VLOOKUP(CONCATENATE($F1392," ",$G1392),AllocFactorMatrix,(X$4+1),FALSE)*$E1399</f>
        <v>1.3602687599850663E-13</v>
      </c>
      <c r="Y1392" s="22">
        <f ca="1">VLOOKUP(CONCATENATE($F1392," ",$G1392),AllocFactorMatrix,(Y$4+1),FALSE)*$E1399</f>
        <v>2.6985188908442884E-15</v>
      </c>
      <c r="Z1392" s="22">
        <f t="shared" ref="Z1392:Z1423" ca="1" si="687">SUBTOTAL(9,X1392:Y1392)</f>
        <v>1.3872539488935092E-13</v>
      </c>
      <c r="AA1392" s="22">
        <f ca="1">VLOOKUP(CONCATENATE($F1392," ",$G1392),AllocFactorMatrix,(AA$4+1),FALSE)*$E1399</f>
        <v>-7.4421342433478623E-16</v>
      </c>
      <c r="AB1392" s="22">
        <f ca="1">VLOOKUP(CONCATENATE($F1392," ",$G1392),AllocFactorMatrix,(AB$4+1),FALSE)*$E1399</f>
        <v>1.2009169661548184E-14</v>
      </c>
      <c r="AC1392" s="22">
        <f ca="1">VLOOKUP(CONCATENATE($F1392," ",$G1392),AllocFactorMatrix,(AC$4+1),FALSE)*$E1399</f>
        <v>4.1610760842718554E-15</v>
      </c>
    </row>
    <row r="1393" spans="1:29" hidden="1" outlineLevel="1">
      <c r="A1393" s="63"/>
      <c r="B1393" s="37"/>
      <c r="C1393" s="35"/>
      <c r="D1393" s="35"/>
      <c r="F1393" s="42" t="str">
        <f>F1399</f>
        <v>EXP_OM_TRAN</v>
      </c>
      <c r="G1393" s="17" t="str">
        <f>$G$9</f>
        <v>BULKTRAN</v>
      </c>
      <c r="H1393" s="21">
        <f t="shared" ca="1" si="685"/>
        <v>1177.6743000000001</v>
      </c>
      <c r="I1393" s="22">
        <f ca="1">VLOOKUP(CONCATENATE($F1393," ",$G1393),AllocFactorMatrix,(I$4+1),FALSE)*$E1399</f>
        <v>583.90101094290185</v>
      </c>
      <c r="J1393" s="22">
        <f ca="1">VLOOKUP(CONCATENATE($F1393," ",$G1393),AllocFactorMatrix,(J$4+1),FALSE)*$E1399</f>
        <v>146.01488287832066</v>
      </c>
      <c r="K1393" s="22">
        <f ca="1">VLOOKUP(CONCATENATE($F1393," ",$G1393),AllocFactorMatrix,(K$4+1),FALSE)*$E1399</f>
        <v>1.8505689409130082</v>
      </c>
      <c r="L1393" s="22">
        <f ca="1">VLOOKUP(CONCATENATE($F1393," ",$G1393),AllocFactorMatrix,(L$4+1),FALSE)*$E1399</f>
        <v>9.2619136008961545E-2</v>
      </c>
      <c r="M1393" s="22">
        <f t="shared" ca="1" si="686"/>
        <v>147.95807095524262</v>
      </c>
      <c r="N1393" s="22">
        <f ca="1">VLOOKUP(CONCATENATE($F1393," ",$G1393),AllocFactorMatrix,(N$4+1),FALSE)*$E1399</f>
        <v>65.509246042159234</v>
      </c>
      <c r="O1393" s="22">
        <f ca="1">VLOOKUP(CONCATENATE($F1393," ",$G1393),AllocFactorMatrix,(O$4+1),FALSE)*$E1399</f>
        <v>17.954567217953009</v>
      </c>
      <c r="P1393" s="22">
        <f ca="1">VLOOKUP(CONCATENATE($F1393," ",$G1393),AllocFactorMatrix,(P$4+1),FALSE)*$E1399</f>
        <v>2.8571247764204721</v>
      </c>
      <c r="Q1393" s="22">
        <f ca="1">VLOOKUP(CONCATENATE($F1393," ",$G1393),AllocFactorMatrix,(Q$4+1),FALSE)*$E1399</f>
        <v>0</v>
      </c>
      <c r="R1393" s="22">
        <f t="shared" ref="R1393:R1399" ca="1" si="688">SUBTOTAL(9,N1393:Q1393)</f>
        <v>86.320938036532723</v>
      </c>
      <c r="S1393" s="22">
        <f ca="1">VLOOKUP(CONCATENATE($F1393," ",$G1393),AllocFactorMatrix,(S$4+1),FALSE)*$E1399</f>
        <v>2.8317971233346215</v>
      </c>
      <c r="T1393" s="22">
        <f ca="1">VLOOKUP(CONCATENATE($F1393," ",$G1393),AllocFactorMatrix,(T$4+1),FALSE)*$E1399</f>
        <v>51.533877148151277</v>
      </c>
      <c r="U1393" s="22">
        <f ca="1">VLOOKUP(CONCATENATE($F1393," ",$G1393),AllocFactorMatrix,(U$4+1),FALSE)*$E1399</f>
        <v>251.10097448445458</v>
      </c>
      <c r="V1393" s="22">
        <f ca="1">VLOOKUP(CONCATENATE($F1393," ",$G1393),AllocFactorMatrix,(V$4+1),FALSE)*$E1399</f>
        <v>31.995397116521964</v>
      </c>
      <c r="W1393" s="22">
        <f t="shared" ref="W1393:W1399" ca="1" si="689">SUBTOTAL(9,S1393:V1393)</f>
        <v>337.46204587246245</v>
      </c>
      <c r="X1393" s="22">
        <f ca="1">VLOOKUP(CONCATENATE($F1393," ",$G1393),AllocFactorMatrix,(X$4+1),FALSE)*$E1399</f>
        <v>18.321539526746125</v>
      </c>
      <c r="Y1393" s="22">
        <f ca="1">VLOOKUP(CONCATENATE($F1393," ",$G1393),AllocFactorMatrix,(Y$4+1),FALSE)*$E1399</f>
        <v>0.3444007980066362</v>
      </c>
      <c r="Z1393" s="22">
        <f t="shared" ca="1" si="687"/>
        <v>18.665940324752761</v>
      </c>
      <c r="AA1393" s="22">
        <f ca="1">VLOOKUP(CONCATENATE($F1393," ",$G1393),AllocFactorMatrix,(AA$4+1),FALSE)*$E1399</f>
        <v>0.26644158186723688</v>
      </c>
      <c r="AB1393" s="22">
        <f ca="1">VLOOKUP(CONCATENATE($F1393," ",$G1393),AllocFactorMatrix,(AB$4+1),FALSE)*$E1399</f>
        <v>2.5038326234098371</v>
      </c>
      <c r="AC1393" s="22">
        <f ca="1">VLOOKUP(CONCATENATE($F1393," ",$G1393),AllocFactorMatrix,(AC$4+1),FALSE)*$E1399</f>
        <v>0.59601966283164409</v>
      </c>
    </row>
    <row r="1394" spans="1:29" hidden="1" outlineLevel="1">
      <c r="A1394" s="63"/>
      <c r="B1394" s="37"/>
      <c r="C1394" s="35"/>
      <c r="D1394" s="35"/>
      <c r="F1394" s="42" t="str">
        <f>F1399</f>
        <v>EXP_OM_TRAN</v>
      </c>
      <c r="G1394" s="17" t="str">
        <f>$G$10</f>
        <v>SUBTRAN</v>
      </c>
      <c r="H1394" s="21">
        <f t="shared" ca="1" si="685"/>
        <v>373.3256999999997</v>
      </c>
      <c r="I1394" s="22">
        <f ca="1">VLOOKUP(CONCATENATE($F1394," ",$G1394),AllocFactorMatrix,(I$4+1),FALSE)*$E1399</f>
        <v>180.15288182574932</v>
      </c>
      <c r="J1394" s="22">
        <f ca="1">VLOOKUP(CONCATENATE($F1394," ",$G1394),AllocFactorMatrix,(J$4+1),FALSE)*$E1399</f>
        <v>44.946959560517726</v>
      </c>
      <c r="K1394" s="22">
        <f ca="1">VLOOKUP(CONCATENATE($F1394," ",$G1394),AllocFactorMatrix,(K$4+1),FALSE)*$E1399</f>
        <v>0.57085300283452589</v>
      </c>
      <c r="L1394" s="22">
        <f ca="1">VLOOKUP(CONCATENATE($F1394," ",$G1394),AllocFactorMatrix,(L$4+1),FALSE)*$E1399</f>
        <v>3.6801995994409399E-2</v>
      </c>
      <c r="M1394" s="22">
        <f t="shared" ca="1" si="686"/>
        <v>45.55461455934666</v>
      </c>
      <c r="N1394" s="22">
        <f ca="1">VLOOKUP(CONCATENATE($F1394," ",$G1394),AllocFactorMatrix,(N$4+1),FALSE)*$E1399</f>
        <v>19.960148374319118</v>
      </c>
      <c r="O1394" s="22">
        <f ca="1">VLOOKUP(CONCATENATE($F1394," ",$G1394),AllocFactorMatrix,(O$4+1),FALSE)*$E1399</f>
        <v>5.4795774660157557</v>
      </c>
      <c r="P1394" s="22">
        <f ca="1">VLOOKUP(CONCATENATE($F1394," ",$G1394),AllocFactorMatrix,(P$4+1),FALSE)*$E1399</f>
        <v>1.1014356456100276</v>
      </c>
      <c r="Q1394" s="22">
        <f ca="1">VLOOKUP(CONCATENATE($F1394," ",$G1394),AllocFactorMatrix,(Q$4+1),FALSE)*$E1399</f>
        <v>0</v>
      </c>
      <c r="R1394" s="22">
        <f t="shared" ca="1" si="688"/>
        <v>26.541161485944901</v>
      </c>
      <c r="S1394" s="22">
        <f ca="1">VLOOKUP(CONCATENATE($F1394," ",$G1394),AllocFactorMatrix,(S$4+1),FALSE)*$E1399</f>
        <v>0.84585026261213547</v>
      </c>
      <c r="T1394" s="22">
        <f ca="1">VLOOKUP(CONCATENATE($F1394," ",$G1394),AllocFactorMatrix,(T$4+1),FALSE)*$E1399</f>
        <v>15.847131515850101</v>
      </c>
      <c r="U1394" s="22">
        <f ca="1">VLOOKUP(CONCATENATE($F1394," ",$G1394),AllocFactorMatrix,(U$4+1),FALSE)*$E1399</f>
        <v>98.480787284457193</v>
      </c>
      <c r="V1394" s="22">
        <f ca="1">VLOOKUP(CONCATENATE($F1394," ",$G1394),AllocFactorMatrix,(V$4+1),FALSE)*$E1399</f>
        <v>0</v>
      </c>
      <c r="W1394" s="22">
        <f t="shared" ca="1" si="689"/>
        <v>115.17376906291943</v>
      </c>
      <c r="X1394" s="22">
        <f ca="1">VLOOKUP(CONCATENATE($F1394," ",$G1394),AllocFactorMatrix,(X$4+1),FALSE)*$E1399</f>
        <v>5.5985546549518608</v>
      </c>
      <c r="Y1394" s="22">
        <f ca="1">VLOOKUP(CONCATENATE($F1394," ",$G1394),AllocFactorMatrix,(Y$4+1),FALSE)*$E1399</f>
        <v>0.10739049764575159</v>
      </c>
      <c r="Z1394" s="22">
        <f t="shared" ca="1" si="687"/>
        <v>5.7059451525976126</v>
      </c>
      <c r="AA1394" s="22">
        <f ca="1">VLOOKUP(CONCATENATE($F1394," ",$G1394),AllocFactorMatrix,(AA$4+1),FALSE)*$E1399</f>
        <v>8.1682149871500312E-2</v>
      </c>
      <c r="AB1394" s="22">
        <f ca="1">VLOOKUP(CONCATENATE($F1394," ",$G1394),AllocFactorMatrix,(AB$4+1),FALSE)*$E1399</f>
        <v>9.3456812724781041E-2</v>
      </c>
      <c r="AC1394" s="22">
        <f ca="1">VLOOKUP(CONCATENATE($F1394," ",$G1394),AllocFactorMatrix,(AC$4+1),FALSE)*$E1399</f>
        <v>2.2188950845843644E-2</v>
      </c>
    </row>
    <row r="1395" spans="1:29" hidden="1" outlineLevel="1">
      <c r="A1395" s="63"/>
      <c r="B1395" s="37"/>
      <c r="C1395" s="35"/>
      <c r="D1395" s="35"/>
      <c r="F1395" s="42" t="str">
        <f>F1399</f>
        <v>EXP_OM_TRAN</v>
      </c>
      <c r="G1395" s="17" t="str">
        <f>$G$11</f>
        <v>DISTPRI</v>
      </c>
      <c r="H1395" s="21">
        <f t="shared" ca="1" si="685"/>
        <v>0</v>
      </c>
      <c r="I1395" s="22">
        <f ca="1">VLOOKUP(CONCATENATE($F1395," ",$G1395),AllocFactorMatrix,(I$4+1),FALSE)*$E1399</f>
        <v>0</v>
      </c>
      <c r="J1395" s="22">
        <f ca="1">VLOOKUP(CONCATENATE($F1395," ",$G1395),AllocFactorMatrix,(J$4+1),FALSE)*$E1399</f>
        <v>0</v>
      </c>
      <c r="K1395" s="22">
        <f ca="1">VLOOKUP(CONCATENATE($F1395," ",$G1395),AllocFactorMatrix,(K$4+1),FALSE)*$E1399</f>
        <v>0</v>
      </c>
      <c r="L1395" s="22">
        <f ca="1">VLOOKUP(CONCATENATE($F1395," ",$G1395),AllocFactorMatrix,(L$4+1),FALSE)*$E1399</f>
        <v>0</v>
      </c>
      <c r="M1395" s="22">
        <f t="shared" ca="1" si="686"/>
        <v>0</v>
      </c>
      <c r="N1395" s="22">
        <f ca="1">VLOOKUP(CONCATENATE($F1395," ",$G1395),AllocFactorMatrix,(N$4+1),FALSE)*$E1399</f>
        <v>0</v>
      </c>
      <c r="O1395" s="22">
        <f ca="1">VLOOKUP(CONCATENATE($F1395," ",$G1395),AllocFactorMatrix,(O$4+1),FALSE)*$E1399</f>
        <v>0</v>
      </c>
      <c r="P1395" s="22">
        <f ca="1">VLOOKUP(CONCATENATE($F1395," ",$G1395),AllocFactorMatrix,(P$4+1),FALSE)*$E1399</f>
        <v>0</v>
      </c>
      <c r="Q1395" s="22">
        <f ca="1">VLOOKUP(CONCATENATE($F1395," ",$G1395),AllocFactorMatrix,(Q$4+1),FALSE)*$E1399</f>
        <v>0</v>
      </c>
      <c r="R1395" s="22">
        <f t="shared" ca="1" si="688"/>
        <v>0</v>
      </c>
      <c r="S1395" s="22">
        <f ca="1">VLOOKUP(CONCATENATE($F1395," ",$G1395),AllocFactorMatrix,(S$4+1),FALSE)*$E1399</f>
        <v>0</v>
      </c>
      <c r="T1395" s="22">
        <f ca="1">VLOOKUP(CONCATENATE($F1395," ",$G1395),AllocFactorMatrix,(T$4+1),FALSE)*$E1399</f>
        <v>0</v>
      </c>
      <c r="U1395" s="22">
        <f ca="1">VLOOKUP(CONCATENATE($F1395," ",$G1395),AllocFactorMatrix,(U$4+1),FALSE)*$E1399</f>
        <v>0</v>
      </c>
      <c r="V1395" s="22">
        <f ca="1">VLOOKUP(CONCATENATE($F1395," ",$G1395),AllocFactorMatrix,(V$4+1),FALSE)*$E1399</f>
        <v>0</v>
      </c>
      <c r="W1395" s="22">
        <f t="shared" ca="1" si="689"/>
        <v>0</v>
      </c>
      <c r="X1395" s="22">
        <f ca="1">VLOOKUP(CONCATENATE($F1395," ",$G1395),AllocFactorMatrix,(X$4+1),FALSE)*$E1399</f>
        <v>0</v>
      </c>
      <c r="Y1395" s="22">
        <f ca="1">VLOOKUP(CONCATENATE($F1395," ",$G1395),AllocFactorMatrix,(Y$4+1),FALSE)*$E1399</f>
        <v>0</v>
      </c>
      <c r="Z1395" s="22">
        <f t="shared" ca="1" si="687"/>
        <v>0</v>
      </c>
      <c r="AA1395" s="22">
        <f ca="1">VLOOKUP(CONCATENATE($F1395," ",$G1395),AllocFactorMatrix,(AA$4+1),FALSE)*$E1399</f>
        <v>0</v>
      </c>
      <c r="AB1395" s="22">
        <f ca="1">VLOOKUP(CONCATENATE($F1395," ",$G1395),AllocFactorMatrix,(AB$4+1),FALSE)*$E1399</f>
        <v>0</v>
      </c>
      <c r="AC1395" s="22">
        <f ca="1">VLOOKUP(CONCATENATE($F1395," ",$G1395),AllocFactorMatrix,(AC$4+1),FALSE)*$E1399</f>
        <v>0</v>
      </c>
    </row>
    <row r="1396" spans="1:29" hidden="1" outlineLevel="1">
      <c r="A1396" s="63"/>
      <c r="B1396" s="37"/>
      <c r="C1396" s="35"/>
      <c r="D1396" s="35"/>
      <c r="F1396" s="42" t="str">
        <f>F1399</f>
        <v>EXP_OM_TRAN</v>
      </c>
      <c r="G1396" s="17" t="str">
        <f>$G$12</f>
        <v>DISTSEC</v>
      </c>
      <c r="H1396" s="21">
        <f t="shared" ca="1" si="685"/>
        <v>0</v>
      </c>
      <c r="I1396" s="22">
        <f ca="1">VLOOKUP(CONCATENATE($F1396," ",$G1396),AllocFactorMatrix,(I$4+1),FALSE)*$E1399</f>
        <v>0</v>
      </c>
      <c r="J1396" s="22">
        <f ca="1">VLOOKUP(CONCATENATE($F1396," ",$G1396),AllocFactorMatrix,(J$4+1),FALSE)*$E1399</f>
        <v>0</v>
      </c>
      <c r="K1396" s="22">
        <f ca="1">VLOOKUP(CONCATENATE($F1396," ",$G1396),AllocFactorMatrix,(K$4+1),FALSE)*$E1399</f>
        <v>0</v>
      </c>
      <c r="L1396" s="22">
        <f ca="1">VLOOKUP(CONCATENATE($F1396," ",$G1396),AllocFactorMatrix,(L$4+1),FALSE)*$E1399</f>
        <v>0</v>
      </c>
      <c r="M1396" s="22">
        <f t="shared" ca="1" si="686"/>
        <v>0</v>
      </c>
      <c r="N1396" s="22">
        <f ca="1">VLOOKUP(CONCATENATE($F1396," ",$G1396),AllocFactorMatrix,(N$4+1),FALSE)*$E1399</f>
        <v>0</v>
      </c>
      <c r="O1396" s="22">
        <f ca="1">VLOOKUP(CONCATENATE($F1396," ",$G1396),AllocFactorMatrix,(O$4+1),FALSE)*$E1399</f>
        <v>0</v>
      </c>
      <c r="P1396" s="22">
        <f ca="1">VLOOKUP(CONCATENATE($F1396," ",$G1396),AllocFactorMatrix,(P$4+1),FALSE)*$E1399</f>
        <v>0</v>
      </c>
      <c r="Q1396" s="22">
        <f ca="1">VLOOKUP(CONCATENATE($F1396," ",$G1396),AllocFactorMatrix,(Q$4+1),FALSE)*$E1399</f>
        <v>0</v>
      </c>
      <c r="R1396" s="22">
        <f t="shared" ca="1" si="688"/>
        <v>0</v>
      </c>
      <c r="S1396" s="22">
        <f ca="1">VLOOKUP(CONCATENATE($F1396," ",$G1396),AllocFactorMatrix,(S$4+1),FALSE)*$E1399</f>
        <v>0</v>
      </c>
      <c r="T1396" s="22">
        <f ca="1">VLOOKUP(CONCATENATE($F1396," ",$G1396),AllocFactorMatrix,(T$4+1),FALSE)*$E1399</f>
        <v>0</v>
      </c>
      <c r="U1396" s="22">
        <f ca="1">VLOOKUP(CONCATENATE($F1396," ",$G1396),AllocFactorMatrix,(U$4+1),FALSE)*$E1399</f>
        <v>0</v>
      </c>
      <c r="V1396" s="22">
        <f ca="1">VLOOKUP(CONCATENATE($F1396," ",$G1396),AllocFactorMatrix,(V$4+1),FALSE)*$E1399</f>
        <v>0</v>
      </c>
      <c r="W1396" s="22">
        <f t="shared" ca="1" si="689"/>
        <v>0</v>
      </c>
      <c r="X1396" s="22">
        <f ca="1">VLOOKUP(CONCATENATE($F1396," ",$G1396),AllocFactorMatrix,(X$4+1),FALSE)*$E1399</f>
        <v>0</v>
      </c>
      <c r="Y1396" s="22">
        <f ca="1">VLOOKUP(CONCATENATE($F1396," ",$G1396),AllocFactorMatrix,(Y$4+1),FALSE)*$E1399</f>
        <v>0</v>
      </c>
      <c r="Z1396" s="22">
        <f t="shared" ca="1" si="687"/>
        <v>0</v>
      </c>
      <c r="AA1396" s="22">
        <f ca="1">VLOOKUP(CONCATENATE($F1396," ",$G1396),AllocFactorMatrix,(AA$4+1),FALSE)*$E1399</f>
        <v>0</v>
      </c>
      <c r="AB1396" s="22">
        <f ca="1">VLOOKUP(CONCATENATE($F1396," ",$G1396),AllocFactorMatrix,(AB$4+1),FALSE)*$E1399</f>
        <v>0</v>
      </c>
      <c r="AC1396" s="22">
        <f ca="1">VLOOKUP(CONCATENATE($F1396," ",$G1396),AllocFactorMatrix,(AC$4+1),FALSE)*$E1399</f>
        <v>0</v>
      </c>
    </row>
    <row r="1397" spans="1:29" hidden="1" outlineLevel="1">
      <c r="A1397" s="63"/>
      <c r="B1397" s="37"/>
      <c r="C1397" s="35"/>
      <c r="D1397" s="35"/>
      <c r="F1397" s="42" t="str">
        <f>F1399</f>
        <v>EXP_OM_TRAN</v>
      </c>
      <c r="G1397" s="17" t="str">
        <f>$G$13</f>
        <v>ENERGY</v>
      </c>
      <c r="H1397" s="21">
        <f t="shared" ca="1" si="685"/>
        <v>0</v>
      </c>
      <c r="I1397" s="22">
        <f ca="1">VLOOKUP(CONCATENATE($F1397," ",$G1397),AllocFactorMatrix,(I$4+1),FALSE)*$E1399</f>
        <v>0</v>
      </c>
      <c r="J1397" s="22">
        <f ca="1">VLOOKUP(CONCATENATE($F1397," ",$G1397),AllocFactorMatrix,(J$4+1),FALSE)*$E1399</f>
        <v>0</v>
      </c>
      <c r="K1397" s="22">
        <f ca="1">VLOOKUP(CONCATENATE($F1397," ",$G1397),AllocFactorMatrix,(K$4+1),FALSE)*$E1399</f>
        <v>0</v>
      </c>
      <c r="L1397" s="22">
        <f ca="1">VLOOKUP(CONCATENATE($F1397," ",$G1397),AllocFactorMatrix,(L$4+1),FALSE)*$E1399</f>
        <v>0</v>
      </c>
      <c r="M1397" s="22">
        <f t="shared" ca="1" si="686"/>
        <v>0</v>
      </c>
      <c r="N1397" s="22">
        <f ca="1">VLOOKUP(CONCATENATE($F1397," ",$G1397),AllocFactorMatrix,(N$4+1),FALSE)*$E1399</f>
        <v>0</v>
      </c>
      <c r="O1397" s="22">
        <f ca="1">VLOOKUP(CONCATENATE($F1397," ",$G1397),AllocFactorMatrix,(O$4+1),FALSE)*$E1399</f>
        <v>0</v>
      </c>
      <c r="P1397" s="22">
        <f ca="1">VLOOKUP(CONCATENATE($F1397," ",$G1397),AllocFactorMatrix,(P$4+1),FALSE)*$E1399</f>
        <v>0</v>
      </c>
      <c r="Q1397" s="22">
        <f ca="1">VLOOKUP(CONCATENATE($F1397," ",$G1397),AllocFactorMatrix,(Q$4+1),FALSE)*$E1399</f>
        <v>0</v>
      </c>
      <c r="R1397" s="22">
        <f t="shared" ca="1" si="688"/>
        <v>0</v>
      </c>
      <c r="S1397" s="22">
        <f ca="1">VLOOKUP(CONCATENATE($F1397," ",$G1397),AllocFactorMatrix,(S$4+1),FALSE)*$E1399</f>
        <v>0</v>
      </c>
      <c r="T1397" s="22">
        <f ca="1">VLOOKUP(CONCATENATE($F1397," ",$G1397),AllocFactorMatrix,(T$4+1),FALSE)*$E1399</f>
        <v>0</v>
      </c>
      <c r="U1397" s="22">
        <f ca="1">VLOOKUP(CONCATENATE($F1397," ",$G1397),AllocFactorMatrix,(U$4+1),FALSE)*$E1399</f>
        <v>0</v>
      </c>
      <c r="V1397" s="22">
        <f ca="1">VLOOKUP(CONCATENATE($F1397," ",$G1397),AllocFactorMatrix,(V$4+1),FALSE)*$E1399</f>
        <v>0</v>
      </c>
      <c r="W1397" s="22">
        <f t="shared" ca="1" si="689"/>
        <v>0</v>
      </c>
      <c r="X1397" s="22">
        <f ca="1">VLOOKUP(CONCATENATE($F1397," ",$G1397),AllocFactorMatrix,(X$4+1),FALSE)*$E1399</f>
        <v>0</v>
      </c>
      <c r="Y1397" s="22">
        <f ca="1">VLOOKUP(CONCATENATE($F1397," ",$G1397),AllocFactorMatrix,(Y$4+1),FALSE)*$E1399</f>
        <v>0</v>
      </c>
      <c r="Z1397" s="22">
        <f t="shared" ca="1" si="687"/>
        <v>0</v>
      </c>
      <c r="AA1397" s="22">
        <f ca="1">VLOOKUP(CONCATENATE($F1397," ",$G1397),AllocFactorMatrix,(AA$4+1),FALSE)*$E1399</f>
        <v>0</v>
      </c>
      <c r="AB1397" s="22">
        <f ca="1">VLOOKUP(CONCATENATE($F1397," ",$G1397),AllocFactorMatrix,(AB$4+1),FALSE)*$E1399</f>
        <v>0</v>
      </c>
      <c r="AC1397" s="22">
        <f ca="1">VLOOKUP(CONCATENATE($F1397," ",$G1397),AllocFactorMatrix,(AC$4+1),FALSE)*$E1399</f>
        <v>0</v>
      </c>
    </row>
    <row r="1398" spans="1:29" hidden="1" outlineLevel="1">
      <c r="A1398" s="63"/>
      <c r="B1398" s="37"/>
      <c r="C1398" s="35"/>
      <c r="D1398" s="35"/>
      <c r="F1398" s="42" t="str">
        <f>F1399</f>
        <v>EXP_OM_TRAN</v>
      </c>
      <c r="G1398" s="17" t="str">
        <f>$G$14</f>
        <v>CUSTOMER</v>
      </c>
      <c r="H1398" s="21">
        <f t="shared" ca="1" si="685"/>
        <v>0</v>
      </c>
      <c r="I1398" s="22">
        <f ca="1">VLOOKUP(CONCATENATE($F1398," ",$G1398),AllocFactorMatrix,(I$4+1),FALSE)*$E1399</f>
        <v>0</v>
      </c>
      <c r="J1398" s="22">
        <f ca="1">VLOOKUP(CONCATENATE($F1398," ",$G1398),AllocFactorMatrix,(J$4+1),FALSE)*$E1399</f>
        <v>0</v>
      </c>
      <c r="K1398" s="22">
        <f ca="1">VLOOKUP(CONCATENATE($F1398," ",$G1398),AllocFactorMatrix,(K$4+1),FALSE)*$E1399</f>
        <v>0</v>
      </c>
      <c r="L1398" s="22">
        <f ca="1">VLOOKUP(CONCATENATE($F1398," ",$G1398),AllocFactorMatrix,(L$4+1),FALSE)*$E1399</f>
        <v>0</v>
      </c>
      <c r="M1398" s="22">
        <f t="shared" ca="1" si="686"/>
        <v>0</v>
      </c>
      <c r="N1398" s="22">
        <f ca="1">VLOOKUP(CONCATENATE($F1398," ",$G1398),AllocFactorMatrix,(N$4+1),FALSE)*$E1399</f>
        <v>0</v>
      </c>
      <c r="O1398" s="22">
        <f ca="1">VLOOKUP(CONCATENATE($F1398," ",$G1398),AllocFactorMatrix,(O$4+1),FALSE)*$E1399</f>
        <v>0</v>
      </c>
      <c r="P1398" s="22">
        <f ca="1">VLOOKUP(CONCATENATE($F1398," ",$G1398),AllocFactorMatrix,(P$4+1),FALSE)*$E1399</f>
        <v>0</v>
      </c>
      <c r="Q1398" s="22">
        <f ca="1">VLOOKUP(CONCATENATE($F1398," ",$G1398),AllocFactorMatrix,(Q$4+1),FALSE)*$E1399</f>
        <v>0</v>
      </c>
      <c r="R1398" s="22">
        <f t="shared" ca="1" si="688"/>
        <v>0</v>
      </c>
      <c r="S1398" s="22">
        <f ca="1">VLOOKUP(CONCATENATE($F1398," ",$G1398),AllocFactorMatrix,(S$4+1),FALSE)*$E1399</f>
        <v>0</v>
      </c>
      <c r="T1398" s="22">
        <f ca="1">VLOOKUP(CONCATENATE($F1398," ",$G1398),AllocFactorMatrix,(T$4+1),FALSE)*$E1399</f>
        <v>0</v>
      </c>
      <c r="U1398" s="22">
        <f ca="1">VLOOKUP(CONCATENATE($F1398," ",$G1398),AllocFactorMatrix,(U$4+1),FALSE)*$E1399</f>
        <v>0</v>
      </c>
      <c r="V1398" s="22">
        <f ca="1">VLOOKUP(CONCATENATE($F1398," ",$G1398),AllocFactorMatrix,(V$4+1),FALSE)*$E1399</f>
        <v>0</v>
      </c>
      <c r="W1398" s="22">
        <f t="shared" ca="1" si="689"/>
        <v>0</v>
      </c>
      <c r="X1398" s="22">
        <f ca="1">VLOOKUP(CONCATENATE($F1398," ",$G1398),AllocFactorMatrix,(X$4+1),FALSE)*$E1399</f>
        <v>0</v>
      </c>
      <c r="Y1398" s="22">
        <f ca="1">VLOOKUP(CONCATENATE($F1398," ",$G1398),AllocFactorMatrix,(Y$4+1),FALSE)*$E1399</f>
        <v>0</v>
      </c>
      <c r="Z1398" s="22">
        <f t="shared" ca="1" si="687"/>
        <v>0</v>
      </c>
      <c r="AA1398" s="22">
        <f ca="1">VLOOKUP(CONCATENATE($F1398," ",$G1398),AllocFactorMatrix,(AA$4+1),FALSE)*$E1399</f>
        <v>0</v>
      </c>
      <c r="AB1398" s="22">
        <f ca="1">VLOOKUP(CONCATENATE($F1398," ",$G1398),AllocFactorMatrix,(AB$4+1),FALSE)*$E1399</f>
        <v>0</v>
      </c>
      <c r="AC1398" s="22">
        <f ca="1">VLOOKUP(CONCATENATE($F1398," ",$G1398),AllocFactorMatrix,(AC$4+1),FALSE)*$E1399</f>
        <v>0</v>
      </c>
    </row>
    <row r="1399" spans="1:29" collapsed="1">
      <c r="A1399" s="63"/>
      <c r="B1399" s="37"/>
      <c r="C1399" s="35"/>
      <c r="D1399" s="35" t="s">
        <v>485</v>
      </c>
      <c r="E1399" s="38">
        <v>1551</v>
      </c>
      <c r="F1399" s="19" t="s">
        <v>225</v>
      </c>
      <c r="G1399" s="17" t="str">
        <f>$G$15</f>
        <v>TOTAL</v>
      </c>
      <c r="H1399" s="21">
        <f t="shared" ca="1" si="685"/>
        <v>1550.9999999999986</v>
      </c>
      <c r="I1399" s="22">
        <f ca="1">VLOOKUP(CONCATENATE($F1399," ",$G1399),AllocFactorMatrix,(I$4+1),FALSE)*$E1399</f>
        <v>764.05389276865208</v>
      </c>
      <c r="J1399" s="22">
        <f ca="1">VLOOKUP(CONCATENATE($F1399," ",$G1399),AllocFactorMatrix,(J$4+1),FALSE)*$E1399</f>
        <v>190.96184243883732</v>
      </c>
      <c r="K1399" s="22">
        <f ca="1">VLOOKUP(CONCATENATE($F1399," ",$G1399),AllocFactorMatrix,(K$4+1),FALSE)*$E1399</f>
        <v>2.4214219437475197</v>
      </c>
      <c r="L1399" s="22">
        <f ca="1">VLOOKUP(CONCATENATE($F1399," ",$G1399),AllocFactorMatrix,(L$4+1),FALSE)*$E1399</f>
        <v>0.12942113200337238</v>
      </c>
      <c r="M1399" s="22">
        <f t="shared" ca="1" si="686"/>
        <v>193.51268551458821</v>
      </c>
      <c r="N1399" s="22">
        <f ca="1">VLOOKUP(CONCATENATE($F1399," ",$G1399),AllocFactorMatrix,(N$4+1),FALSE)*$E1399</f>
        <v>85.469394416478195</v>
      </c>
      <c r="O1399" s="22">
        <f ca="1">VLOOKUP(CONCATENATE($F1399," ",$G1399),AllocFactorMatrix,(O$4+1),FALSE)*$E1399</f>
        <v>23.434144683968626</v>
      </c>
      <c r="P1399" s="22">
        <f ca="1">VLOOKUP(CONCATENATE($F1399," ",$G1399),AllocFactorMatrix,(P$4+1),FALSE)*$E1399</f>
        <v>3.9585604220305144</v>
      </c>
      <c r="Q1399" s="22">
        <f ca="1">VLOOKUP(CONCATENATE($F1399," ",$G1399),AllocFactorMatrix,(Q$4+1),FALSE)*$E1399</f>
        <v>0</v>
      </c>
      <c r="R1399" s="22">
        <f t="shared" ca="1" si="688"/>
        <v>112.86209952247734</v>
      </c>
      <c r="S1399" s="22">
        <f ca="1">VLOOKUP(CONCATENATE($F1399," ",$G1399),AllocFactorMatrix,(S$4+1),FALSE)*$E1399</f>
        <v>3.677647385946774</v>
      </c>
      <c r="T1399" s="22">
        <f ca="1">VLOOKUP(CONCATENATE($F1399," ",$G1399),AllocFactorMatrix,(T$4+1),FALSE)*$E1399</f>
        <v>67.381008664000959</v>
      </c>
      <c r="U1399" s="22">
        <f ca="1">VLOOKUP(CONCATENATE($F1399," ",$G1399),AllocFactorMatrix,(U$4+1),FALSE)*$E1399</f>
        <v>349.58176176891089</v>
      </c>
      <c r="V1399" s="22">
        <f ca="1">VLOOKUP(CONCATENATE($F1399," ",$G1399),AllocFactorMatrix,(V$4+1),FALSE)*$E1399</f>
        <v>31.99539711652217</v>
      </c>
      <c r="W1399" s="22">
        <f t="shared" ca="1" si="689"/>
        <v>452.63581493538078</v>
      </c>
      <c r="X1399" s="22">
        <f ca="1">VLOOKUP(CONCATENATE($F1399," ",$G1399),AllocFactorMatrix,(X$4+1),FALSE)*$E1399</f>
        <v>23.920094181697614</v>
      </c>
      <c r="Y1399" s="22">
        <f ca="1">VLOOKUP(CONCATENATE($F1399," ",$G1399),AllocFactorMatrix,(Y$4+1),FALSE)*$E1399</f>
        <v>0.45179129565238846</v>
      </c>
      <c r="Z1399" s="22">
        <f t="shared" ca="1" si="687"/>
        <v>24.371885477350002</v>
      </c>
      <c r="AA1399" s="22">
        <f ca="1">VLOOKUP(CONCATENATE($F1399," ",$G1399),AllocFactorMatrix,(AA$4+1),FALSE)*$E1399</f>
        <v>0.34812373173873901</v>
      </c>
      <c r="AB1399" s="22">
        <f ca="1">VLOOKUP(CONCATENATE($F1399," ",$G1399),AllocFactorMatrix,(AB$4+1),FALSE)*$E1399</f>
        <v>2.5972894361346142</v>
      </c>
      <c r="AC1399" s="22">
        <f ca="1">VLOOKUP(CONCATENATE($F1399," ",$G1399),AllocFactorMatrix,(AC$4+1),FALSE)*$E1399</f>
        <v>0.6182086136774867</v>
      </c>
    </row>
    <row r="1400" spans="1:29" hidden="1" outlineLevel="1">
      <c r="A1400" s="63"/>
      <c r="B1400" s="37"/>
      <c r="C1400" s="35"/>
      <c r="D1400" s="35"/>
      <c r="F1400" s="42" t="str">
        <f>F1407</f>
        <v>TRANS_TOTAL</v>
      </c>
      <c r="G1400" s="17" t="str">
        <f>$G$8</f>
        <v>PRODUCTION</v>
      </c>
      <c r="H1400" s="21">
        <f t="shared" si="685"/>
        <v>0</v>
      </c>
      <c r="I1400" s="22">
        <f>VLOOKUP(CONCATENATE($F1400," ",$G1400),AllocFactorMatrix,(I$4+1),FALSE)*$E1407</f>
        <v>0</v>
      </c>
      <c r="J1400" s="22">
        <f>VLOOKUP(CONCATENATE($F1400," ",$G1400),AllocFactorMatrix,(J$4+1),FALSE)*$E1407</f>
        <v>0</v>
      </c>
      <c r="K1400" s="22">
        <f>VLOOKUP(CONCATENATE($F1400," ",$G1400),AllocFactorMatrix,(K$4+1),FALSE)*$E1407</f>
        <v>0</v>
      </c>
      <c r="L1400" s="22">
        <f>VLOOKUP(CONCATENATE($F1400," ",$G1400),AllocFactorMatrix,(L$4+1),FALSE)*$E1407</f>
        <v>0</v>
      </c>
      <c r="M1400" s="22">
        <f t="shared" si="686"/>
        <v>0</v>
      </c>
      <c r="N1400" s="22">
        <f>VLOOKUP(CONCATENATE($F1400," ",$G1400),AllocFactorMatrix,(N$4+1),FALSE)*$E1407</f>
        <v>0</v>
      </c>
      <c r="O1400" s="22">
        <f>VLOOKUP(CONCATENATE($F1400," ",$G1400),AllocFactorMatrix,(O$4+1),FALSE)*$E1407</f>
        <v>0</v>
      </c>
      <c r="P1400" s="22">
        <f>VLOOKUP(CONCATENATE($F1400," ",$G1400),AllocFactorMatrix,(P$4+1),FALSE)*$E1407</f>
        <v>0</v>
      </c>
      <c r="Q1400" s="22">
        <f>VLOOKUP(CONCATENATE($F1400," ",$G1400),AllocFactorMatrix,(Q$4+1),FALSE)*$E1407</f>
        <v>0</v>
      </c>
      <c r="R1400" s="22">
        <f>SUBTOTAL(9,N1400:Q1400)</f>
        <v>0</v>
      </c>
      <c r="S1400" s="22">
        <f>VLOOKUP(CONCATENATE($F1400," ",$G1400),AllocFactorMatrix,(S$4+1),FALSE)*$E1407</f>
        <v>0</v>
      </c>
      <c r="T1400" s="22">
        <f>VLOOKUP(CONCATENATE($F1400," ",$G1400),AllocFactorMatrix,(T$4+1),FALSE)*$E1407</f>
        <v>0</v>
      </c>
      <c r="U1400" s="22">
        <f>VLOOKUP(CONCATENATE($F1400," ",$G1400),AllocFactorMatrix,(U$4+1),FALSE)*$E1407</f>
        <v>0</v>
      </c>
      <c r="V1400" s="22">
        <f>VLOOKUP(CONCATENATE($F1400," ",$G1400),AllocFactorMatrix,(V$4+1),FALSE)*$E1407</f>
        <v>0</v>
      </c>
      <c r="W1400" s="22">
        <f>SUBTOTAL(9,S1400:V1400)</f>
        <v>0</v>
      </c>
      <c r="X1400" s="22">
        <f>VLOOKUP(CONCATENATE($F1400," ",$G1400),AllocFactorMatrix,(X$4+1),FALSE)*$E1407</f>
        <v>0</v>
      </c>
      <c r="Y1400" s="22">
        <f>VLOOKUP(CONCATENATE($F1400," ",$G1400),AllocFactorMatrix,(Y$4+1),FALSE)*$E1407</f>
        <v>0</v>
      </c>
      <c r="Z1400" s="22">
        <f t="shared" si="687"/>
        <v>0</v>
      </c>
      <c r="AA1400" s="22">
        <f>VLOOKUP(CONCATENATE($F1400," ",$G1400),AllocFactorMatrix,(AA$4+1),FALSE)*$E1407</f>
        <v>0</v>
      </c>
      <c r="AB1400" s="22">
        <f>VLOOKUP(CONCATENATE($F1400," ",$G1400),AllocFactorMatrix,(AB$4+1),FALSE)*$E1407</f>
        <v>0</v>
      </c>
      <c r="AC1400" s="22">
        <f>VLOOKUP(CONCATENATE($F1400," ",$G1400),AllocFactorMatrix,(AC$4+1),FALSE)*$E1407</f>
        <v>0</v>
      </c>
    </row>
    <row r="1401" spans="1:29" hidden="1" outlineLevel="1">
      <c r="A1401" s="63"/>
      <c r="B1401" s="37"/>
      <c r="C1401" s="35"/>
      <c r="D1401" s="35"/>
      <c r="F1401" s="42" t="str">
        <f>F1407</f>
        <v>TRANS_TOTAL</v>
      </c>
      <c r="G1401" s="17" t="str">
        <f>$G$9</f>
        <v>BULKTRAN</v>
      </c>
      <c r="H1401" s="21">
        <f t="shared" si="685"/>
        <v>121437.88620000001</v>
      </c>
      <c r="I1401" s="22">
        <f>VLOOKUP(CONCATENATE($F1401," ",$G1401),AllocFactorMatrix,(I$4+1),FALSE)*$E1407</f>
        <v>60209.944735101199</v>
      </c>
      <c r="J1401" s="22">
        <f>VLOOKUP(CONCATENATE($F1401," ",$G1401),AllocFactorMatrix,(J$4+1),FALSE)*$E1407</f>
        <v>15056.572713256819</v>
      </c>
      <c r="K1401" s="22">
        <f>VLOOKUP(CONCATENATE($F1401," ",$G1401),AllocFactorMatrix,(K$4+1),FALSE)*$E1407</f>
        <v>190.82456028109692</v>
      </c>
      <c r="L1401" s="22">
        <f>VLOOKUP(CONCATENATE($F1401," ",$G1401),AllocFactorMatrix,(L$4+1),FALSE)*$E1407</f>
        <v>9.5505795605784947</v>
      </c>
      <c r="M1401" s="22">
        <f t="shared" si="686"/>
        <v>15256.947853098494</v>
      </c>
      <c r="N1401" s="22">
        <f>VLOOKUP(CONCATENATE($F1401," ",$G1401),AllocFactorMatrix,(N$4+1),FALSE)*$E1407</f>
        <v>6755.0971995529962</v>
      </c>
      <c r="O1401" s="22">
        <f>VLOOKUP(CONCATENATE($F1401," ",$G1401),AllocFactorMatrix,(O$4+1),FALSE)*$E1407</f>
        <v>1851.4157017640869</v>
      </c>
      <c r="P1401" s="22">
        <f>VLOOKUP(CONCATENATE($F1401," ",$G1401),AllocFactorMatrix,(P$4+1),FALSE)*$E1407</f>
        <v>294.61727530111659</v>
      </c>
      <c r="Q1401" s="22">
        <f>VLOOKUP(CONCATENATE($F1401," ",$G1401),AllocFactorMatrix,(Q$4+1),FALSE)*$E1407</f>
        <v>0</v>
      </c>
      <c r="R1401" s="22">
        <f t="shared" ref="R1401:R1407" si="690">SUBTOTAL(9,N1401:Q1401)</f>
        <v>8901.1301766181987</v>
      </c>
      <c r="S1401" s="22">
        <f>VLOOKUP(CONCATENATE($F1401," ",$G1401),AllocFactorMatrix,(S$4+1),FALSE)*$E1407</f>
        <v>292.00557132391947</v>
      </c>
      <c r="T1401" s="22">
        <f>VLOOKUP(CONCATENATE($F1401," ",$G1401),AllocFactorMatrix,(T$4+1),FALSE)*$E1407</f>
        <v>5314.0032932381855</v>
      </c>
      <c r="U1401" s="22">
        <f>VLOOKUP(CONCATENATE($F1401," ",$G1401),AllocFactorMatrix,(U$4+1),FALSE)*$E1407</f>
        <v>25892.703580397632</v>
      </c>
      <c r="V1401" s="22">
        <f>VLOOKUP(CONCATENATE($F1401," ",$G1401),AllocFactorMatrix,(V$4+1),FALSE)*$E1407</f>
        <v>3299.2597307761562</v>
      </c>
      <c r="W1401" s="22">
        <f t="shared" ref="W1401:W1407" si="691">SUBTOTAL(9,S1401:V1401)</f>
        <v>34797.972175735893</v>
      </c>
      <c r="X1401" s="22">
        <f>VLOOKUP(CONCATENATE($F1401," ",$G1401),AllocFactorMatrix,(X$4+1),FALSE)*$E1407</f>
        <v>1889.2566748359855</v>
      </c>
      <c r="Y1401" s="22">
        <f>VLOOKUP(CONCATENATE($F1401," ",$G1401),AllocFactorMatrix,(Y$4+1),FALSE)*$E1407</f>
        <v>35.513473390324499</v>
      </c>
      <c r="Z1401" s="22">
        <f t="shared" si="687"/>
        <v>1924.7701482263099</v>
      </c>
      <c r="AA1401" s="22">
        <f>VLOOKUP(CONCATENATE($F1401," ",$G1401),AllocFactorMatrix,(AA$4+1),FALSE)*$E1407</f>
        <v>27.474576372891473</v>
      </c>
      <c r="AB1401" s="22">
        <f>VLOOKUP(CONCATENATE($F1401," ",$G1401),AllocFactorMatrix,(AB$4+1),FALSE)*$E1407</f>
        <v>258.18695473399663</v>
      </c>
      <c r="AC1401" s="22">
        <f>VLOOKUP(CONCATENATE($F1401," ",$G1401),AllocFactorMatrix,(AC$4+1),FALSE)*$E1407</f>
        <v>61.459580113034185</v>
      </c>
    </row>
    <row r="1402" spans="1:29" hidden="1" outlineLevel="1">
      <c r="A1402" s="63"/>
      <c r="B1402" s="37"/>
      <c r="C1402" s="35"/>
      <c r="D1402" s="35"/>
      <c r="F1402" s="42" t="str">
        <f>F1407</f>
        <v>TRANS_TOTAL</v>
      </c>
      <c r="G1402" s="17" t="str">
        <f>$G$10</f>
        <v>SUBTRAN</v>
      </c>
      <c r="H1402" s="21">
        <f t="shared" si="685"/>
        <v>38496.113800000014</v>
      </c>
      <c r="I1402" s="22">
        <f>VLOOKUP(CONCATENATE($F1402," ",$G1402),AllocFactorMatrix,(I$4+1),FALSE)*$E1407</f>
        <v>18576.770471901626</v>
      </c>
      <c r="J1402" s="22">
        <f>VLOOKUP(CONCATENATE($F1402," ",$G1402),AllocFactorMatrix,(J$4+1),FALSE)*$E1407</f>
        <v>4634.7820956491523</v>
      </c>
      <c r="K1402" s="22">
        <f>VLOOKUP(CONCATENATE($F1402," ",$G1402),AllocFactorMatrix,(K$4+1),FALSE)*$E1407</f>
        <v>58.864477211693767</v>
      </c>
      <c r="L1402" s="22">
        <f>VLOOKUP(CONCATENATE($F1402," ",$G1402),AllocFactorMatrix,(L$4+1),FALSE)*$E1407</f>
        <v>3.7949003400192542</v>
      </c>
      <c r="M1402" s="22">
        <f t="shared" si="686"/>
        <v>4697.4414732008654</v>
      </c>
      <c r="N1402" s="22">
        <f>VLOOKUP(CONCATENATE($F1402," ",$G1402),AllocFactorMatrix,(N$4+1),FALSE)*$E1407</f>
        <v>2058.2246099924923</v>
      </c>
      <c r="O1402" s="22">
        <f>VLOOKUP(CONCATENATE($F1402," ",$G1402),AllocFactorMatrix,(O$4+1),FALSE)*$E1407</f>
        <v>565.03593968392227</v>
      </c>
      <c r="P1402" s="22">
        <f>VLOOKUP(CONCATENATE($F1402," ",$G1402),AllocFactorMatrix,(P$4+1),FALSE)*$E1407</f>
        <v>113.57640783042812</v>
      </c>
      <c r="Q1402" s="22">
        <f>VLOOKUP(CONCATENATE($F1402," ",$G1402),AllocFactorMatrix,(Q$4+1),FALSE)*$E1407</f>
        <v>0</v>
      </c>
      <c r="R1402" s="22">
        <f t="shared" si="690"/>
        <v>2736.8369575068427</v>
      </c>
      <c r="S1402" s="22">
        <f>VLOOKUP(CONCATENATE($F1402," ",$G1402),AllocFactorMatrix,(S$4+1),FALSE)*$E1407</f>
        <v>87.221286847588217</v>
      </c>
      <c r="T1402" s="22">
        <f>VLOOKUP(CONCATENATE($F1402," ",$G1402),AllocFactorMatrix,(T$4+1),FALSE)*$E1407</f>
        <v>1634.1038890109398</v>
      </c>
      <c r="U1402" s="22">
        <f>VLOOKUP(CONCATENATE($F1402," ",$G1402),AllocFactorMatrix,(U$4+1),FALSE)*$E1407</f>
        <v>10155.013690233633</v>
      </c>
      <c r="V1402" s="22">
        <f>VLOOKUP(CONCATENATE($F1402," ",$G1402),AllocFactorMatrix,(V$4+1),FALSE)*$E1407</f>
        <v>0</v>
      </c>
      <c r="W1402" s="22">
        <f t="shared" si="691"/>
        <v>11876.338866092161</v>
      </c>
      <c r="X1402" s="22">
        <f>VLOOKUP(CONCATENATE($F1402," ",$G1402),AllocFactorMatrix,(X$4+1),FALSE)*$E1407</f>
        <v>577.3044746518824</v>
      </c>
      <c r="Y1402" s="22">
        <f>VLOOKUP(CONCATENATE($F1402," ",$G1402),AllocFactorMatrix,(Y$4+1),FALSE)*$E1407</f>
        <v>11.073753610880489</v>
      </c>
      <c r="Z1402" s="22">
        <f t="shared" si="687"/>
        <v>588.37822826276295</v>
      </c>
      <c r="AA1402" s="22">
        <f>VLOOKUP(CONCATENATE($F1402," ",$G1402),AllocFactorMatrix,(AA$4+1),FALSE)*$E1407</f>
        <v>8.4227936541254156</v>
      </c>
      <c r="AB1402" s="22">
        <f>VLOOKUP(CONCATENATE($F1402," ",$G1402),AllocFactorMatrix,(AB$4+1),FALSE)*$E1407</f>
        <v>9.6369580182624901</v>
      </c>
      <c r="AC1402" s="22">
        <f>VLOOKUP(CONCATENATE($F1402," ",$G1402),AllocFactorMatrix,(AC$4+1),FALSE)*$E1407</f>
        <v>2.2880513633650246</v>
      </c>
    </row>
    <row r="1403" spans="1:29" hidden="1" outlineLevel="1">
      <c r="A1403" s="63"/>
      <c r="B1403" s="37"/>
      <c r="C1403" s="35"/>
      <c r="D1403" s="35"/>
      <c r="F1403" s="42" t="str">
        <f>F1407</f>
        <v>TRANS_TOTAL</v>
      </c>
      <c r="G1403" s="17" t="str">
        <f>$G$11</f>
        <v>DISTPRI</v>
      </c>
      <c r="H1403" s="21">
        <f t="shared" si="685"/>
        <v>0</v>
      </c>
      <c r="I1403" s="22">
        <f>VLOOKUP(CONCATENATE($F1403," ",$G1403),AllocFactorMatrix,(I$4+1),FALSE)*$E1407</f>
        <v>0</v>
      </c>
      <c r="J1403" s="22">
        <f>VLOOKUP(CONCATENATE($F1403," ",$G1403),AllocFactorMatrix,(J$4+1),FALSE)*$E1407</f>
        <v>0</v>
      </c>
      <c r="K1403" s="22">
        <f>VLOOKUP(CONCATENATE($F1403," ",$G1403),AllocFactorMatrix,(K$4+1),FALSE)*$E1407</f>
        <v>0</v>
      </c>
      <c r="L1403" s="22">
        <f>VLOOKUP(CONCATENATE($F1403," ",$G1403),AllocFactorMatrix,(L$4+1),FALSE)*$E1407</f>
        <v>0</v>
      </c>
      <c r="M1403" s="22">
        <f t="shared" si="686"/>
        <v>0</v>
      </c>
      <c r="N1403" s="22">
        <f>VLOOKUP(CONCATENATE($F1403," ",$G1403),AllocFactorMatrix,(N$4+1),FALSE)*$E1407</f>
        <v>0</v>
      </c>
      <c r="O1403" s="22">
        <f>VLOOKUP(CONCATENATE($F1403," ",$G1403),AllocFactorMatrix,(O$4+1),FALSE)*$E1407</f>
        <v>0</v>
      </c>
      <c r="P1403" s="22">
        <f>VLOOKUP(CONCATENATE($F1403," ",$G1403),AllocFactorMatrix,(P$4+1),FALSE)*$E1407</f>
        <v>0</v>
      </c>
      <c r="Q1403" s="22">
        <f>VLOOKUP(CONCATENATE($F1403," ",$G1403),AllocFactorMatrix,(Q$4+1),FALSE)*$E1407</f>
        <v>0</v>
      </c>
      <c r="R1403" s="22">
        <f t="shared" si="690"/>
        <v>0</v>
      </c>
      <c r="S1403" s="22">
        <f>VLOOKUP(CONCATENATE($F1403," ",$G1403),AllocFactorMatrix,(S$4+1),FALSE)*$E1407</f>
        <v>0</v>
      </c>
      <c r="T1403" s="22">
        <f>VLOOKUP(CONCATENATE($F1403," ",$G1403),AllocFactorMatrix,(T$4+1),FALSE)*$E1407</f>
        <v>0</v>
      </c>
      <c r="U1403" s="22">
        <f>VLOOKUP(CONCATENATE($F1403," ",$G1403),AllocFactorMatrix,(U$4+1),FALSE)*$E1407</f>
        <v>0</v>
      </c>
      <c r="V1403" s="22">
        <f>VLOOKUP(CONCATENATE($F1403," ",$G1403),AllocFactorMatrix,(V$4+1),FALSE)*$E1407</f>
        <v>0</v>
      </c>
      <c r="W1403" s="22">
        <f t="shared" si="691"/>
        <v>0</v>
      </c>
      <c r="X1403" s="22">
        <f>VLOOKUP(CONCATENATE($F1403," ",$G1403),AllocFactorMatrix,(X$4+1),FALSE)*$E1407</f>
        <v>0</v>
      </c>
      <c r="Y1403" s="22">
        <f>VLOOKUP(CONCATENATE($F1403," ",$G1403),AllocFactorMatrix,(Y$4+1),FALSE)*$E1407</f>
        <v>0</v>
      </c>
      <c r="Z1403" s="22">
        <f t="shared" si="687"/>
        <v>0</v>
      </c>
      <c r="AA1403" s="22">
        <f>VLOOKUP(CONCATENATE($F1403," ",$G1403),AllocFactorMatrix,(AA$4+1),FALSE)*$E1407</f>
        <v>0</v>
      </c>
      <c r="AB1403" s="22">
        <f>VLOOKUP(CONCATENATE($F1403," ",$G1403),AllocFactorMatrix,(AB$4+1),FALSE)*$E1407</f>
        <v>0</v>
      </c>
      <c r="AC1403" s="22">
        <f>VLOOKUP(CONCATENATE($F1403," ",$G1403),AllocFactorMatrix,(AC$4+1),FALSE)*$E1407</f>
        <v>0</v>
      </c>
    </row>
    <row r="1404" spans="1:29" hidden="1" outlineLevel="1">
      <c r="A1404" s="63"/>
      <c r="B1404" s="37"/>
      <c r="C1404" s="35"/>
      <c r="D1404" s="35"/>
      <c r="F1404" s="42" t="str">
        <f>F1407</f>
        <v>TRANS_TOTAL</v>
      </c>
      <c r="G1404" s="17" t="str">
        <f>$G$12</f>
        <v>DISTSEC</v>
      </c>
      <c r="H1404" s="21">
        <f t="shared" si="685"/>
        <v>0</v>
      </c>
      <c r="I1404" s="22">
        <f>VLOOKUP(CONCATENATE($F1404," ",$G1404),AllocFactorMatrix,(I$4+1),FALSE)*$E1407</f>
        <v>0</v>
      </c>
      <c r="J1404" s="22">
        <f>VLOOKUP(CONCATENATE($F1404," ",$G1404),AllocFactorMatrix,(J$4+1),FALSE)*$E1407</f>
        <v>0</v>
      </c>
      <c r="K1404" s="22">
        <f>VLOOKUP(CONCATENATE($F1404," ",$G1404),AllocFactorMatrix,(K$4+1),FALSE)*$E1407</f>
        <v>0</v>
      </c>
      <c r="L1404" s="22">
        <f>VLOOKUP(CONCATENATE($F1404," ",$G1404),AllocFactorMatrix,(L$4+1),FALSE)*$E1407</f>
        <v>0</v>
      </c>
      <c r="M1404" s="22">
        <f t="shared" si="686"/>
        <v>0</v>
      </c>
      <c r="N1404" s="22">
        <f>VLOOKUP(CONCATENATE($F1404," ",$G1404),AllocFactorMatrix,(N$4+1),FALSE)*$E1407</f>
        <v>0</v>
      </c>
      <c r="O1404" s="22">
        <f>VLOOKUP(CONCATENATE($F1404," ",$G1404),AllocFactorMatrix,(O$4+1),FALSE)*$E1407</f>
        <v>0</v>
      </c>
      <c r="P1404" s="22">
        <f>VLOOKUP(CONCATENATE($F1404," ",$G1404),AllocFactorMatrix,(P$4+1),FALSE)*$E1407</f>
        <v>0</v>
      </c>
      <c r="Q1404" s="22">
        <f>VLOOKUP(CONCATENATE($F1404," ",$G1404),AllocFactorMatrix,(Q$4+1),FALSE)*$E1407</f>
        <v>0</v>
      </c>
      <c r="R1404" s="22">
        <f t="shared" si="690"/>
        <v>0</v>
      </c>
      <c r="S1404" s="22">
        <f>VLOOKUP(CONCATENATE($F1404," ",$G1404),AllocFactorMatrix,(S$4+1),FALSE)*$E1407</f>
        <v>0</v>
      </c>
      <c r="T1404" s="22">
        <f>VLOOKUP(CONCATENATE($F1404," ",$G1404),AllocFactorMatrix,(T$4+1),FALSE)*$E1407</f>
        <v>0</v>
      </c>
      <c r="U1404" s="22">
        <f>VLOOKUP(CONCATENATE($F1404," ",$G1404),AllocFactorMatrix,(U$4+1),FALSE)*$E1407</f>
        <v>0</v>
      </c>
      <c r="V1404" s="22">
        <f>VLOOKUP(CONCATENATE($F1404," ",$G1404),AllocFactorMatrix,(V$4+1),FALSE)*$E1407</f>
        <v>0</v>
      </c>
      <c r="W1404" s="22">
        <f t="shared" si="691"/>
        <v>0</v>
      </c>
      <c r="X1404" s="22">
        <f>VLOOKUP(CONCATENATE($F1404," ",$G1404),AllocFactorMatrix,(X$4+1),FALSE)*$E1407</f>
        <v>0</v>
      </c>
      <c r="Y1404" s="22">
        <f>VLOOKUP(CONCATENATE($F1404," ",$G1404),AllocFactorMatrix,(Y$4+1),FALSE)*$E1407</f>
        <v>0</v>
      </c>
      <c r="Z1404" s="22">
        <f t="shared" si="687"/>
        <v>0</v>
      </c>
      <c r="AA1404" s="22">
        <f>VLOOKUP(CONCATENATE($F1404," ",$G1404),AllocFactorMatrix,(AA$4+1),FALSE)*$E1407</f>
        <v>0</v>
      </c>
      <c r="AB1404" s="22">
        <f>VLOOKUP(CONCATENATE($F1404," ",$G1404),AllocFactorMatrix,(AB$4+1),FALSE)*$E1407</f>
        <v>0</v>
      </c>
      <c r="AC1404" s="22">
        <f>VLOOKUP(CONCATENATE($F1404," ",$G1404),AllocFactorMatrix,(AC$4+1),FALSE)*$E1407</f>
        <v>0</v>
      </c>
    </row>
    <row r="1405" spans="1:29" hidden="1" outlineLevel="1">
      <c r="A1405" s="63"/>
      <c r="B1405" s="37"/>
      <c r="C1405" s="35"/>
      <c r="D1405" s="35"/>
      <c r="F1405" s="42" t="str">
        <f>F1407</f>
        <v>TRANS_TOTAL</v>
      </c>
      <c r="G1405" s="17" t="str">
        <f>$G$13</f>
        <v>ENERGY</v>
      </c>
      <c r="H1405" s="21">
        <f t="shared" si="685"/>
        <v>0</v>
      </c>
      <c r="I1405" s="22">
        <f>VLOOKUP(CONCATENATE($F1405," ",$G1405),AllocFactorMatrix,(I$4+1),FALSE)*$E1407</f>
        <v>0</v>
      </c>
      <c r="J1405" s="22">
        <f>VLOOKUP(CONCATENATE($F1405," ",$G1405),AllocFactorMatrix,(J$4+1),FALSE)*$E1407</f>
        <v>0</v>
      </c>
      <c r="K1405" s="22">
        <f>VLOOKUP(CONCATENATE($F1405," ",$G1405),AllocFactorMatrix,(K$4+1),FALSE)*$E1407</f>
        <v>0</v>
      </c>
      <c r="L1405" s="22">
        <f>VLOOKUP(CONCATENATE($F1405," ",$G1405),AllocFactorMatrix,(L$4+1),FALSE)*$E1407</f>
        <v>0</v>
      </c>
      <c r="M1405" s="22">
        <f t="shared" si="686"/>
        <v>0</v>
      </c>
      <c r="N1405" s="22">
        <f>VLOOKUP(CONCATENATE($F1405," ",$G1405),AllocFactorMatrix,(N$4+1),FALSE)*$E1407</f>
        <v>0</v>
      </c>
      <c r="O1405" s="22">
        <f>VLOOKUP(CONCATENATE($F1405," ",$G1405),AllocFactorMatrix,(O$4+1),FALSE)*$E1407</f>
        <v>0</v>
      </c>
      <c r="P1405" s="22">
        <f>VLOOKUP(CONCATENATE($F1405," ",$G1405),AllocFactorMatrix,(P$4+1),FALSE)*$E1407</f>
        <v>0</v>
      </c>
      <c r="Q1405" s="22">
        <f>VLOOKUP(CONCATENATE($F1405," ",$G1405),AllocFactorMatrix,(Q$4+1),FALSE)*$E1407</f>
        <v>0</v>
      </c>
      <c r="R1405" s="22">
        <f t="shared" si="690"/>
        <v>0</v>
      </c>
      <c r="S1405" s="22">
        <f>VLOOKUP(CONCATENATE($F1405," ",$G1405),AllocFactorMatrix,(S$4+1),FALSE)*$E1407</f>
        <v>0</v>
      </c>
      <c r="T1405" s="22">
        <f>VLOOKUP(CONCATENATE($F1405," ",$G1405),AllocFactorMatrix,(T$4+1),FALSE)*$E1407</f>
        <v>0</v>
      </c>
      <c r="U1405" s="22">
        <f>VLOOKUP(CONCATENATE($F1405," ",$G1405),AllocFactorMatrix,(U$4+1),FALSE)*$E1407</f>
        <v>0</v>
      </c>
      <c r="V1405" s="22">
        <f>VLOOKUP(CONCATENATE($F1405," ",$G1405),AllocFactorMatrix,(V$4+1),FALSE)*$E1407</f>
        <v>0</v>
      </c>
      <c r="W1405" s="22">
        <f t="shared" si="691"/>
        <v>0</v>
      </c>
      <c r="X1405" s="22">
        <f>VLOOKUP(CONCATENATE($F1405," ",$G1405),AllocFactorMatrix,(X$4+1),FALSE)*$E1407</f>
        <v>0</v>
      </c>
      <c r="Y1405" s="22">
        <f>VLOOKUP(CONCATENATE($F1405," ",$G1405),AllocFactorMatrix,(Y$4+1),FALSE)*$E1407</f>
        <v>0</v>
      </c>
      <c r="Z1405" s="22">
        <f t="shared" si="687"/>
        <v>0</v>
      </c>
      <c r="AA1405" s="22">
        <f>VLOOKUP(CONCATENATE($F1405," ",$G1405),AllocFactorMatrix,(AA$4+1),FALSE)*$E1407</f>
        <v>0</v>
      </c>
      <c r="AB1405" s="22">
        <f>VLOOKUP(CONCATENATE($F1405," ",$G1405),AllocFactorMatrix,(AB$4+1),FALSE)*$E1407</f>
        <v>0</v>
      </c>
      <c r="AC1405" s="22">
        <f>VLOOKUP(CONCATENATE($F1405," ",$G1405),AllocFactorMatrix,(AC$4+1),FALSE)*$E1407</f>
        <v>0</v>
      </c>
    </row>
    <row r="1406" spans="1:29" hidden="1" outlineLevel="1">
      <c r="A1406" s="63"/>
      <c r="B1406" s="37"/>
      <c r="C1406" s="35"/>
      <c r="D1406" s="35"/>
      <c r="F1406" s="42" t="str">
        <f>F1407</f>
        <v>TRANS_TOTAL</v>
      </c>
      <c r="G1406" s="17" t="str">
        <f>$G$14</f>
        <v>CUSTOMER</v>
      </c>
      <c r="H1406" s="21">
        <f t="shared" si="685"/>
        <v>0</v>
      </c>
      <c r="I1406" s="22">
        <f>VLOOKUP(CONCATENATE($F1406," ",$G1406),AllocFactorMatrix,(I$4+1),FALSE)*$E1407</f>
        <v>0</v>
      </c>
      <c r="J1406" s="22">
        <f>VLOOKUP(CONCATENATE($F1406," ",$G1406),AllocFactorMatrix,(J$4+1),FALSE)*$E1407</f>
        <v>0</v>
      </c>
      <c r="K1406" s="22">
        <f>VLOOKUP(CONCATENATE($F1406," ",$G1406),AllocFactorMatrix,(K$4+1),FALSE)*$E1407</f>
        <v>0</v>
      </c>
      <c r="L1406" s="22">
        <f>VLOOKUP(CONCATENATE($F1406," ",$G1406),AllocFactorMatrix,(L$4+1),FALSE)*$E1407</f>
        <v>0</v>
      </c>
      <c r="M1406" s="22">
        <f t="shared" si="686"/>
        <v>0</v>
      </c>
      <c r="N1406" s="22">
        <f>VLOOKUP(CONCATENATE($F1406," ",$G1406),AllocFactorMatrix,(N$4+1),FALSE)*$E1407</f>
        <v>0</v>
      </c>
      <c r="O1406" s="22">
        <f>VLOOKUP(CONCATENATE($F1406," ",$G1406),AllocFactorMatrix,(O$4+1),FALSE)*$E1407</f>
        <v>0</v>
      </c>
      <c r="P1406" s="22">
        <f>VLOOKUP(CONCATENATE($F1406," ",$G1406),AllocFactorMatrix,(P$4+1),FALSE)*$E1407</f>
        <v>0</v>
      </c>
      <c r="Q1406" s="22">
        <f>VLOOKUP(CONCATENATE($F1406," ",$G1406),AllocFactorMatrix,(Q$4+1),FALSE)*$E1407</f>
        <v>0</v>
      </c>
      <c r="R1406" s="22">
        <f t="shared" si="690"/>
        <v>0</v>
      </c>
      <c r="S1406" s="22">
        <f>VLOOKUP(CONCATENATE($F1406," ",$G1406),AllocFactorMatrix,(S$4+1),FALSE)*$E1407</f>
        <v>0</v>
      </c>
      <c r="T1406" s="22">
        <f>VLOOKUP(CONCATENATE($F1406," ",$G1406),AllocFactorMatrix,(T$4+1),FALSE)*$E1407</f>
        <v>0</v>
      </c>
      <c r="U1406" s="22">
        <f>VLOOKUP(CONCATENATE($F1406," ",$G1406),AllocFactorMatrix,(U$4+1),FALSE)*$E1407</f>
        <v>0</v>
      </c>
      <c r="V1406" s="22">
        <f>VLOOKUP(CONCATENATE($F1406," ",$G1406),AllocFactorMatrix,(V$4+1),FALSE)*$E1407</f>
        <v>0</v>
      </c>
      <c r="W1406" s="22">
        <f t="shared" si="691"/>
        <v>0</v>
      </c>
      <c r="X1406" s="22">
        <f>VLOOKUP(CONCATENATE($F1406," ",$G1406),AllocFactorMatrix,(X$4+1),FALSE)*$E1407</f>
        <v>0</v>
      </c>
      <c r="Y1406" s="22">
        <f>VLOOKUP(CONCATENATE($F1406," ",$G1406),AllocFactorMatrix,(Y$4+1),FALSE)*$E1407</f>
        <v>0</v>
      </c>
      <c r="Z1406" s="22">
        <f t="shared" si="687"/>
        <v>0</v>
      </c>
      <c r="AA1406" s="22">
        <f>VLOOKUP(CONCATENATE($F1406," ",$G1406),AllocFactorMatrix,(AA$4+1),FALSE)*$E1407</f>
        <v>0</v>
      </c>
      <c r="AB1406" s="22">
        <f>VLOOKUP(CONCATENATE($F1406," ",$G1406),AllocFactorMatrix,(AB$4+1),FALSE)*$E1407</f>
        <v>0</v>
      </c>
      <c r="AC1406" s="22">
        <f>VLOOKUP(CONCATENATE($F1406," ",$G1406),AllocFactorMatrix,(AC$4+1),FALSE)*$E1407</f>
        <v>0</v>
      </c>
    </row>
    <row r="1407" spans="1:29" collapsed="1">
      <c r="A1407" s="63"/>
      <c r="B1407" s="37"/>
      <c r="C1407" s="35"/>
      <c r="D1407" s="35" t="s">
        <v>486</v>
      </c>
      <c r="E1407" s="38">
        <v>159934</v>
      </c>
      <c r="F1407" s="43" t="s">
        <v>191</v>
      </c>
      <c r="G1407" s="17" t="str">
        <f>$G$15</f>
        <v>TOTAL</v>
      </c>
      <c r="H1407" s="21">
        <f t="shared" si="685"/>
        <v>159934.00000000003</v>
      </c>
      <c r="I1407" s="22">
        <f>VLOOKUP(CONCATENATE($F1407," ",$G1407),AllocFactorMatrix,(I$4+1),FALSE)*$E1407</f>
        <v>78786.715207002824</v>
      </c>
      <c r="J1407" s="22">
        <f>VLOOKUP(CONCATENATE($F1407," ",$G1407),AllocFactorMatrix,(J$4+1),FALSE)*$E1407</f>
        <v>19691.354808905973</v>
      </c>
      <c r="K1407" s="22">
        <f>VLOOKUP(CONCATENATE($F1407," ",$G1407),AllocFactorMatrix,(K$4+1),FALSE)*$E1407</f>
        <v>249.68903749279067</v>
      </c>
      <c r="L1407" s="22">
        <f>VLOOKUP(CONCATENATE($F1407," ",$G1407),AllocFactorMatrix,(L$4+1),FALSE)*$E1407</f>
        <v>13.345479900597748</v>
      </c>
      <c r="M1407" s="22">
        <f t="shared" si="686"/>
        <v>19954.389326299362</v>
      </c>
      <c r="N1407" s="22">
        <f>VLOOKUP(CONCATENATE($F1407," ",$G1407),AllocFactorMatrix,(N$4+1),FALSE)*$E1407</f>
        <v>8813.3218095454886</v>
      </c>
      <c r="O1407" s="22">
        <f>VLOOKUP(CONCATENATE($F1407," ",$G1407),AllocFactorMatrix,(O$4+1),FALSE)*$E1407</f>
        <v>2416.4516414480095</v>
      </c>
      <c r="P1407" s="22">
        <f>VLOOKUP(CONCATENATE($F1407," ",$G1407),AllocFactorMatrix,(P$4+1),FALSE)*$E1407</f>
        <v>408.19368313154479</v>
      </c>
      <c r="Q1407" s="22">
        <f>VLOOKUP(CONCATENATE($F1407," ",$G1407),AllocFactorMatrix,(Q$4+1),FALSE)*$E1407</f>
        <v>0</v>
      </c>
      <c r="R1407" s="22">
        <f t="shared" si="690"/>
        <v>11637.967134125043</v>
      </c>
      <c r="S1407" s="22">
        <f>VLOOKUP(CONCATENATE($F1407," ",$G1407),AllocFactorMatrix,(S$4+1),FALSE)*$E1407</f>
        <v>379.22685817150767</v>
      </c>
      <c r="T1407" s="22">
        <f>VLOOKUP(CONCATENATE($F1407," ",$G1407),AllocFactorMatrix,(T$4+1),FALSE)*$E1407</f>
        <v>6948.1071822491258</v>
      </c>
      <c r="U1407" s="22">
        <f>VLOOKUP(CONCATENATE($F1407," ",$G1407),AllocFactorMatrix,(U$4+1),FALSE)*$E1407</f>
        <v>36047.717270631263</v>
      </c>
      <c r="V1407" s="22">
        <f>VLOOKUP(CONCATENATE($F1407," ",$G1407),AllocFactorMatrix,(V$4+1),FALSE)*$E1407</f>
        <v>3299.2597307761562</v>
      </c>
      <c r="W1407" s="22">
        <f t="shared" si="691"/>
        <v>46674.311041828048</v>
      </c>
      <c r="X1407" s="22">
        <f>VLOOKUP(CONCATENATE($F1407," ",$G1407),AllocFactorMatrix,(X$4+1),FALSE)*$E1407</f>
        <v>2466.5611494878681</v>
      </c>
      <c r="Y1407" s="22">
        <f>VLOOKUP(CONCATENATE($F1407," ",$G1407),AllocFactorMatrix,(Y$4+1),FALSE)*$E1407</f>
        <v>46.587227001204987</v>
      </c>
      <c r="Z1407" s="22">
        <f t="shared" si="687"/>
        <v>2513.1483764890731</v>
      </c>
      <c r="AA1407" s="22">
        <f>VLOOKUP(CONCATENATE($F1407," ",$G1407),AllocFactorMatrix,(AA$4+1),FALSE)*$E1407</f>
        <v>35.897370027016891</v>
      </c>
      <c r="AB1407" s="22">
        <f>VLOOKUP(CONCATENATE($F1407," ",$G1407),AllocFactorMatrix,(AB$4+1),FALSE)*$E1407</f>
        <v>267.8239127522591</v>
      </c>
      <c r="AC1407" s="22">
        <f>VLOOKUP(CONCATENATE($F1407," ",$G1407),AllocFactorMatrix,(AC$4+1),FALSE)*$E1407</f>
        <v>63.747631476399206</v>
      </c>
    </row>
    <row r="1408" spans="1:29" hidden="1" outlineLevel="1">
      <c r="A1408" s="63"/>
      <c r="B1408" s="37"/>
      <c r="C1408" s="35"/>
      <c r="D1408" s="35"/>
      <c r="F1408" s="42" t="str">
        <f>F1415</f>
        <v>TRANS_TOTAL</v>
      </c>
      <c r="G1408" s="17" t="str">
        <f>$G$8</f>
        <v>PRODUCTION</v>
      </c>
      <c r="H1408" s="21">
        <f t="shared" si="685"/>
        <v>0</v>
      </c>
      <c r="I1408" s="22">
        <f>VLOOKUP(CONCATENATE($F1408," ",$G1408),AllocFactorMatrix,(I$4+1),FALSE)*$E1415</f>
        <v>0</v>
      </c>
      <c r="J1408" s="22">
        <f>VLOOKUP(CONCATENATE($F1408," ",$G1408),AllocFactorMatrix,(J$4+1),FALSE)*$E1415</f>
        <v>0</v>
      </c>
      <c r="K1408" s="22">
        <f>VLOOKUP(CONCATENATE($F1408," ",$G1408),AllocFactorMatrix,(K$4+1),FALSE)*$E1415</f>
        <v>0</v>
      </c>
      <c r="L1408" s="22">
        <f>VLOOKUP(CONCATENATE($F1408," ",$G1408),AllocFactorMatrix,(L$4+1),FALSE)*$E1415</f>
        <v>0</v>
      </c>
      <c r="M1408" s="22">
        <f t="shared" si="686"/>
        <v>0</v>
      </c>
      <c r="N1408" s="22">
        <f>VLOOKUP(CONCATENATE($F1408," ",$G1408),AllocFactorMatrix,(N$4+1),FALSE)*$E1415</f>
        <v>0</v>
      </c>
      <c r="O1408" s="22">
        <f>VLOOKUP(CONCATENATE($F1408," ",$G1408),AllocFactorMatrix,(O$4+1),FALSE)*$E1415</f>
        <v>0</v>
      </c>
      <c r="P1408" s="22">
        <f>VLOOKUP(CONCATENATE($F1408," ",$G1408),AllocFactorMatrix,(P$4+1),FALSE)*$E1415</f>
        <v>0</v>
      </c>
      <c r="Q1408" s="22">
        <f>VLOOKUP(CONCATENATE($F1408," ",$G1408),AllocFactorMatrix,(Q$4+1),FALSE)*$E1415</f>
        <v>0</v>
      </c>
      <c r="R1408" s="22">
        <f>SUBTOTAL(9,N1408:Q1408)</f>
        <v>0</v>
      </c>
      <c r="S1408" s="22">
        <f>VLOOKUP(CONCATENATE($F1408," ",$G1408),AllocFactorMatrix,(S$4+1),FALSE)*$E1415</f>
        <v>0</v>
      </c>
      <c r="T1408" s="22">
        <f>VLOOKUP(CONCATENATE($F1408," ",$G1408),AllocFactorMatrix,(T$4+1),FALSE)*$E1415</f>
        <v>0</v>
      </c>
      <c r="U1408" s="22">
        <f>VLOOKUP(CONCATENATE($F1408," ",$G1408),AllocFactorMatrix,(U$4+1),FALSE)*$E1415</f>
        <v>0</v>
      </c>
      <c r="V1408" s="22">
        <f>VLOOKUP(CONCATENATE($F1408," ",$G1408),AllocFactorMatrix,(V$4+1),FALSE)*$E1415</f>
        <v>0</v>
      </c>
      <c r="W1408" s="22">
        <f>SUBTOTAL(9,S1408:V1408)</f>
        <v>0</v>
      </c>
      <c r="X1408" s="22">
        <f>VLOOKUP(CONCATENATE($F1408," ",$G1408),AllocFactorMatrix,(X$4+1),FALSE)*$E1415</f>
        <v>0</v>
      </c>
      <c r="Y1408" s="22">
        <f>VLOOKUP(CONCATENATE($F1408," ",$G1408),AllocFactorMatrix,(Y$4+1),FALSE)*$E1415</f>
        <v>0</v>
      </c>
      <c r="Z1408" s="22">
        <f t="shared" si="687"/>
        <v>0</v>
      </c>
      <c r="AA1408" s="22">
        <f>VLOOKUP(CONCATENATE($F1408," ",$G1408),AllocFactorMatrix,(AA$4+1),FALSE)*$E1415</f>
        <v>0</v>
      </c>
      <c r="AB1408" s="22">
        <f>VLOOKUP(CONCATENATE($F1408," ",$G1408),AllocFactorMatrix,(AB$4+1),FALSE)*$E1415</f>
        <v>0</v>
      </c>
      <c r="AC1408" s="22">
        <f>VLOOKUP(CONCATENATE($F1408," ",$G1408),AllocFactorMatrix,(AC$4+1),FALSE)*$E1415</f>
        <v>0</v>
      </c>
    </row>
    <row r="1409" spans="1:29" hidden="1" outlineLevel="1">
      <c r="A1409" s="63"/>
      <c r="B1409" s="37"/>
      <c r="C1409" s="35"/>
      <c r="D1409" s="35"/>
      <c r="F1409" s="42" t="str">
        <f>F1415</f>
        <v>TRANS_TOTAL</v>
      </c>
      <c r="G1409" s="17" t="str">
        <f>$G$9</f>
        <v>BULKTRAN</v>
      </c>
      <c r="H1409" s="21">
        <f t="shared" si="685"/>
        <v>481031.73600000009</v>
      </c>
      <c r="I1409" s="22">
        <f>VLOOKUP(CONCATENATE($F1409," ",$G1409),AllocFactorMatrix,(I$4+1),FALSE)*$E1415</f>
        <v>238499.65728726418</v>
      </c>
      <c r="J1409" s="22">
        <f>VLOOKUP(CONCATENATE($F1409," ",$G1409),AllocFactorMatrix,(J$4+1),FALSE)*$E1415</f>
        <v>59641.101612555554</v>
      </c>
      <c r="K1409" s="22">
        <f>VLOOKUP(CONCATENATE($F1409," ",$G1409),AllocFactorMatrix,(K$4+1),FALSE)*$E1415</f>
        <v>755.88164761264341</v>
      </c>
      <c r="L1409" s="22">
        <f>VLOOKUP(CONCATENATE($F1409," ",$G1409),AllocFactorMatrix,(L$4+1),FALSE)*$E1415</f>
        <v>37.8311251092181</v>
      </c>
      <c r="M1409" s="22">
        <f t="shared" si="686"/>
        <v>60434.814385277416</v>
      </c>
      <c r="N1409" s="22">
        <f>VLOOKUP(CONCATENATE($F1409," ",$G1409),AllocFactorMatrix,(N$4+1),FALSE)*$E1415</f>
        <v>26757.84497268132</v>
      </c>
      <c r="O1409" s="22">
        <f>VLOOKUP(CONCATENATE($F1409," ",$G1409),AllocFactorMatrix,(O$4+1),FALSE)*$E1415</f>
        <v>7333.7056247050932</v>
      </c>
      <c r="P1409" s="22">
        <f>VLOOKUP(CONCATENATE($F1409," ",$G1409),AllocFactorMatrix,(P$4+1),FALSE)*$E1415</f>
        <v>1167.0184966846537</v>
      </c>
      <c r="Q1409" s="22">
        <f>VLOOKUP(CONCATENATE($F1409," ",$G1409),AllocFactorMatrix,(Q$4+1),FALSE)*$E1415</f>
        <v>0</v>
      </c>
      <c r="R1409" s="22">
        <f t="shared" ref="R1409:R1415" si="692">SUBTOTAL(9,N1409:Q1409)</f>
        <v>35258.569094071063</v>
      </c>
      <c r="S1409" s="22">
        <f>VLOOKUP(CONCATENATE($F1409," ",$G1409),AllocFactorMatrix,(S$4+1),FALSE)*$E1415</f>
        <v>1156.6731873468398</v>
      </c>
      <c r="T1409" s="22">
        <f>VLOOKUP(CONCATENATE($F1409," ",$G1409),AllocFactorMatrix,(T$4+1),FALSE)*$E1415</f>
        <v>21049.478949643326</v>
      </c>
      <c r="U1409" s="22">
        <f>VLOOKUP(CONCATENATE($F1409," ",$G1409),AllocFactorMatrix,(U$4+1),FALSE)*$E1415</f>
        <v>102564.4676694981</v>
      </c>
      <c r="V1409" s="22">
        <f>VLOOKUP(CONCATENATE($F1409," ",$G1409),AllocFactorMatrix,(V$4+1),FALSE)*$E1415</f>
        <v>13068.809788045759</v>
      </c>
      <c r="W1409" s="22">
        <f t="shared" ref="W1409:W1415" si="693">SUBTOTAL(9,S1409:V1409)</f>
        <v>137839.42959453404</v>
      </c>
      <c r="X1409" s="22">
        <f>VLOOKUP(CONCATENATE($F1409," ",$G1409),AllocFactorMatrix,(X$4+1),FALSE)*$E1415</f>
        <v>7483.5987885133463</v>
      </c>
      <c r="Y1409" s="22">
        <f>VLOOKUP(CONCATENATE($F1409," ",$G1409),AllocFactorMatrix,(Y$4+1),FALSE)*$E1415</f>
        <v>140.6736257596157</v>
      </c>
      <c r="Z1409" s="22">
        <f t="shared" si="687"/>
        <v>7624.2724142729621</v>
      </c>
      <c r="AA1409" s="22">
        <f>VLOOKUP(CONCATENATE($F1409," ",$G1409),AllocFactorMatrix,(AA$4+1),FALSE)*$E1415</f>
        <v>108.8304777205235</v>
      </c>
      <c r="AB1409" s="22">
        <f>VLOOKUP(CONCATENATE($F1409," ",$G1409),AllocFactorMatrix,(AB$4+1),FALSE)*$E1415</f>
        <v>1022.713116429787</v>
      </c>
      <c r="AC1409" s="22">
        <f>VLOOKUP(CONCATENATE($F1409," ",$G1409),AllocFactorMatrix,(AC$4+1),FALSE)*$E1415</f>
        <v>243.44963043011128</v>
      </c>
    </row>
    <row r="1410" spans="1:29" hidden="1" outlineLevel="1">
      <c r="A1410" s="63"/>
      <c r="B1410" s="37"/>
      <c r="C1410" s="35"/>
      <c r="D1410" s="35"/>
      <c r="F1410" s="42" t="str">
        <f>F1415</f>
        <v>TRANS_TOTAL</v>
      </c>
      <c r="G1410" s="17" t="str">
        <f>$G$10</f>
        <v>SUBTRAN</v>
      </c>
      <c r="H1410" s="21">
        <f t="shared" si="685"/>
        <v>152488.26400000005</v>
      </c>
      <c r="I1410" s="22">
        <f>VLOOKUP(CONCATENATE($F1410," ",$G1410),AllocFactorMatrix,(I$4+1),FALSE)*$E1415</f>
        <v>73585.076527562094</v>
      </c>
      <c r="J1410" s="22">
        <f>VLOOKUP(CONCATENATE($F1410," ",$G1410),AllocFactorMatrix,(J$4+1),FALSE)*$E1415</f>
        <v>18358.992792249621</v>
      </c>
      <c r="K1410" s="22">
        <f>VLOOKUP(CONCATENATE($F1410," ",$G1410),AllocFactorMatrix,(K$4+1),FALSE)*$E1415</f>
        <v>233.17008017777479</v>
      </c>
      <c r="L1410" s="22">
        <f>VLOOKUP(CONCATENATE($F1410," ",$G1410),AllocFactorMatrix,(L$4+1),FALSE)*$E1415</f>
        <v>15.032108641120699</v>
      </c>
      <c r="M1410" s="22">
        <f t="shared" si="686"/>
        <v>18607.194981068515</v>
      </c>
      <c r="N1410" s="22">
        <f>VLOOKUP(CONCATENATE($F1410," ",$G1410),AllocFactorMatrix,(N$4+1),FALSE)*$E1415</f>
        <v>8152.903415924342</v>
      </c>
      <c r="O1410" s="22">
        <f>VLOOKUP(CONCATENATE($F1410," ",$G1410),AllocFactorMatrix,(O$4+1),FALSE)*$E1415</f>
        <v>2238.1830536881366</v>
      </c>
      <c r="P1410" s="22">
        <f>VLOOKUP(CONCATENATE($F1410," ",$G1410),AllocFactorMatrix,(P$4+1),FALSE)*$E1415</f>
        <v>449.89136699346494</v>
      </c>
      <c r="Q1410" s="22">
        <f>VLOOKUP(CONCATENATE($F1410," ",$G1410),AllocFactorMatrix,(Q$4+1),FALSE)*$E1415</f>
        <v>0</v>
      </c>
      <c r="R1410" s="22">
        <f t="shared" si="692"/>
        <v>10840.977836605944</v>
      </c>
      <c r="S1410" s="22">
        <f>VLOOKUP(CONCATENATE($F1410," ",$G1410),AllocFactorMatrix,(S$4+1),FALSE)*$E1415</f>
        <v>345.49520204386869</v>
      </c>
      <c r="T1410" s="22">
        <f>VLOOKUP(CONCATENATE($F1410," ",$G1410),AllocFactorMatrix,(T$4+1),FALSE)*$E1415</f>
        <v>6472.9044216127322</v>
      </c>
      <c r="U1410" s="22">
        <f>VLOOKUP(CONCATENATE($F1410," ",$G1410),AllocFactorMatrix,(U$4+1),FALSE)*$E1415</f>
        <v>40225.369671469554</v>
      </c>
      <c r="V1410" s="22">
        <f>VLOOKUP(CONCATENATE($F1410," ",$G1410),AllocFactorMatrix,(V$4+1),FALSE)*$E1415</f>
        <v>0</v>
      </c>
      <c r="W1410" s="22">
        <f t="shared" si="693"/>
        <v>47043.769295126156</v>
      </c>
      <c r="X1410" s="22">
        <f>VLOOKUP(CONCATENATE($F1410," ",$G1410),AllocFactorMatrix,(X$4+1),FALSE)*$E1415</f>
        <v>2286.780364284396</v>
      </c>
      <c r="Y1410" s="22">
        <f>VLOOKUP(CONCATENATE($F1410," ",$G1410),AllocFactorMatrix,(Y$4+1),FALSE)*$E1415</f>
        <v>43.864621578682502</v>
      </c>
      <c r="Z1410" s="22">
        <f t="shared" si="687"/>
        <v>2330.6449858630785</v>
      </c>
      <c r="AA1410" s="22">
        <f>VLOOKUP(CONCATENATE($F1410," ",$G1410),AllocFactorMatrix,(AA$4+1),FALSE)*$E1415</f>
        <v>33.363814046803888</v>
      </c>
      <c r="AB1410" s="22">
        <f>VLOOKUP(CONCATENATE($F1410," ",$G1410),AllocFactorMatrix,(AB$4+1),FALSE)*$E1415</f>
        <v>38.173281752033041</v>
      </c>
      <c r="AC1410" s="22">
        <f>VLOOKUP(CONCATENATE($F1410," ",$G1410),AllocFactorMatrix,(AC$4+1),FALSE)*$E1415</f>
        <v>9.0632779754086723</v>
      </c>
    </row>
    <row r="1411" spans="1:29" hidden="1" outlineLevel="1">
      <c r="A1411" s="63"/>
      <c r="B1411" s="37"/>
      <c r="C1411" s="35"/>
      <c r="D1411" s="35"/>
      <c r="F1411" s="42" t="str">
        <f>F1415</f>
        <v>TRANS_TOTAL</v>
      </c>
      <c r="G1411" s="17" t="str">
        <f>$G$11</f>
        <v>DISTPRI</v>
      </c>
      <c r="H1411" s="21">
        <f t="shared" si="685"/>
        <v>0</v>
      </c>
      <c r="I1411" s="22">
        <f>VLOOKUP(CONCATENATE($F1411," ",$G1411),AllocFactorMatrix,(I$4+1),FALSE)*$E1415</f>
        <v>0</v>
      </c>
      <c r="J1411" s="22">
        <f>VLOOKUP(CONCATENATE($F1411," ",$G1411),AllocFactorMatrix,(J$4+1),FALSE)*$E1415</f>
        <v>0</v>
      </c>
      <c r="K1411" s="22">
        <f>VLOOKUP(CONCATENATE($F1411," ",$G1411),AllocFactorMatrix,(K$4+1),FALSE)*$E1415</f>
        <v>0</v>
      </c>
      <c r="L1411" s="22">
        <f>VLOOKUP(CONCATENATE($F1411," ",$G1411),AllocFactorMatrix,(L$4+1),FALSE)*$E1415</f>
        <v>0</v>
      </c>
      <c r="M1411" s="22">
        <f t="shared" si="686"/>
        <v>0</v>
      </c>
      <c r="N1411" s="22">
        <f>VLOOKUP(CONCATENATE($F1411," ",$G1411),AllocFactorMatrix,(N$4+1),FALSE)*$E1415</f>
        <v>0</v>
      </c>
      <c r="O1411" s="22">
        <f>VLOOKUP(CONCATENATE($F1411," ",$G1411),AllocFactorMatrix,(O$4+1),FALSE)*$E1415</f>
        <v>0</v>
      </c>
      <c r="P1411" s="22">
        <f>VLOOKUP(CONCATENATE($F1411," ",$G1411),AllocFactorMatrix,(P$4+1),FALSE)*$E1415</f>
        <v>0</v>
      </c>
      <c r="Q1411" s="22">
        <f>VLOOKUP(CONCATENATE($F1411," ",$G1411),AllocFactorMatrix,(Q$4+1),FALSE)*$E1415</f>
        <v>0</v>
      </c>
      <c r="R1411" s="22">
        <f t="shared" si="692"/>
        <v>0</v>
      </c>
      <c r="S1411" s="22">
        <f>VLOOKUP(CONCATENATE($F1411," ",$G1411),AllocFactorMatrix,(S$4+1),FALSE)*$E1415</f>
        <v>0</v>
      </c>
      <c r="T1411" s="22">
        <f>VLOOKUP(CONCATENATE($F1411," ",$G1411),AllocFactorMatrix,(T$4+1),FALSE)*$E1415</f>
        <v>0</v>
      </c>
      <c r="U1411" s="22">
        <f>VLOOKUP(CONCATENATE($F1411," ",$G1411),AllocFactorMatrix,(U$4+1),FALSE)*$E1415</f>
        <v>0</v>
      </c>
      <c r="V1411" s="22">
        <f>VLOOKUP(CONCATENATE($F1411," ",$G1411),AllocFactorMatrix,(V$4+1),FALSE)*$E1415</f>
        <v>0</v>
      </c>
      <c r="W1411" s="22">
        <f t="shared" si="693"/>
        <v>0</v>
      </c>
      <c r="X1411" s="22">
        <f>VLOOKUP(CONCATENATE($F1411," ",$G1411),AllocFactorMatrix,(X$4+1),FALSE)*$E1415</f>
        <v>0</v>
      </c>
      <c r="Y1411" s="22">
        <f>VLOOKUP(CONCATENATE($F1411," ",$G1411),AllocFactorMatrix,(Y$4+1),FALSE)*$E1415</f>
        <v>0</v>
      </c>
      <c r="Z1411" s="22">
        <f t="shared" si="687"/>
        <v>0</v>
      </c>
      <c r="AA1411" s="22">
        <f>VLOOKUP(CONCATENATE($F1411," ",$G1411),AllocFactorMatrix,(AA$4+1),FALSE)*$E1415</f>
        <v>0</v>
      </c>
      <c r="AB1411" s="22">
        <f>VLOOKUP(CONCATENATE($F1411," ",$G1411),AllocFactorMatrix,(AB$4+1),FALSE)*$E1415</f>
        <v>0</v>
      </c>
      <c r="AC1411" s="22">
        <f>VLOOKUP(CONCATENATE($F1411," ",$G1411),AllocFactorMatrix,(AC$4+1),FALSE)*$E1415</f>
        <v>0</v>
      </c>
    </row>
    <row r="1412" spans="1:29" hidden="1" outlineLevel="1">
      <c r="A1412" s="63"/>
      <c r="B1412" s="37"/>
      <c r="C1412" s="35"/>
      <c r="D1412" s="35"/>
      <c r="F1412" s="42" t="str">
        <f>F1415</f>
        <v>TRANS_TOTAL</v>
      </c>
      <c r="G1412" s="17" t="str">
        <f>$G$12</f>
        <v>DISTSEC</v>
      </c>
      <c r="H1412" s="21">
        <f t="shared" si="685"/>
        <v>0</v>
      </c>
      <c r="I1412" s="22">
        <f>VLOOKUP(CONCATENATE($F1412," ",$G1412),AllocFactorMatrix,(I$4+1),FALSE)*$E1415</f>
        <v>0</v>
      </c>
      <c r="J1412" s="22">
        <f>VLOOKUP(CONCATENATE($F1412," ",$G1412),AllocFactorMatrix,(J$4+1),FALSE)*$E1415</f>
        <v>0</v>
      </c>
      <c r="K1412" s="22">
        <f>VLOOKUP(CONCATENATE($F1412," ",$G1412),AllocFactorMatrix,(K$4+1),FALSE)*$E1415</f>
        <v>0</v>
      </c>
      <c r="L1412" s="22">
        <f>VLOOKUP(CONCATENATE($F1412," ",$G1412),AllocFactorMatrix,(L$4+1),FALSE)*$E1415</f>
        <v>0</v>
      </c>
      <c r="M1412" s="22">
        <f t="shared" si="686"/>
        <v>0</v>
      </c>
      <c r="N1412" s="22">
        <f>VLOOKUP(CONCATENATE($F1412," ",$G1412),AllocFactorMatrix,(N$4+1),FALSE)*$E1415</f>
        <v>0</v>
      </c>
      <c r="O1412" s="22">
        <f>VLOOKUP(CONCATENATE($F1412," ",$G1412),AllocFactorMatrix,(O$4+1),FALSE)*$E1415</f>
        <v>0</v>
      </c>
      <c r="P1412" s="22">
        <f>VLOOKUP(CONCATENATE($F1412," ",$G1412),AllocFactorMatrix,(P$4+1),FALSE)*$E1415</f>
        <v>0</v>
      </c>
      <c r="Q1412" s="22">
        <f>VLOOKUP(CONCATENATE($F1412," ",$G1412),AllocFactorMatrix,(Q$4+1),FALSE)*$E1415</f>
        <v>0</v>
      </c>
      <c r="R1412" s="22">
        <f t="shared" si="692"/>
        <v>0</v>
      </c>
      <c r="S1412" s="22">
        <f>VLOOKUP(CONCATENATE($F1412," ",$G1412),AllocFactorMatrix,(S$4+1),FALSE)*$E1415</f>
        <v>0</v>
      </c>
      <c r="T1412" s="22">
        <f>VLOOKUP(CONCATENATE($F1412," ",$G1412),AllocFactorMatrix,(T$4+1),FALSE)*$E1415</f>
        <v>0</v>
      </c>
      <c r="U1412" s="22">
        <f>VLOOKUP(CONCATENATE($F1412," ",$G1412),AllocFactorMatrix,(U$4+1),FALSE)*$E1415</f>
        <v>0</v>
      </c>
      <c r="V1412" s="22">
        <f>VLOOKUP(CONCATENATE($F1412," ",$G1412),AllocFactorMatrix,(V$4+1),FALSE)*$E1415</f>
        <v>0</v>
      </c>
      <c r="W1412" s="22">
        <f t="shared" si="693"/>
        <v>0</v>
      </c>
      <c r="X1412" s="22">
        <f>VLOOKUP(CONCATENATE($F1412," ",$G1412),AllocFactorMatrix,(X$4+1),FALSE)*$E1415</f>
        <v>0</v>
      </c>
      <c r="Y1412" s="22">
        <f>VLOOKUP(CONCATENATE($F1412," ",$G1412),AllocFactorMatrix,(Y$4+1),FALSE)*$E1415</f>
        <v>0</v>
      </c>
      <c r="Z1412" s="22">
        <f t="shared" si="687"/>
        <v>0</v>
      </c>
      <c r="AA1412" s="22">
        <f>VLOOKUP(CONCATENATE($F1412," ",$G1412),AllocFactorMatrix,(AA$4+1),FALSE)*$E1415</f>
        <v>0</v>
      </c>
      <c r="AB1412" s="22">
        <f>VLOOKUP(CONCATENATE($F1412," ",$G1412),AllocFactorMatrix,(AB$4+1),FALSE)*$E1415</f>
        <v>0</v>
      </c>
      <c r="AC1412" s="22">
        <f>VLOOKUP(CONCATENATE($F1412," ",$G1412),AllocFactorMatrix,(AC$4+1),FALSE)*$E1415</f>
        <v>0</v>
      </c>
    </row>
    <row r="1413" spans="1:29" hidden="1" outlineLevel="1">
      <c r="A1413" s="63"/>
      <c r="B1413" s="37"/>
      <c r="C1413" s="35"/>
      <c r="D1413" s="35"/>
      <c r="F1413" s="42" t="str">
        <f>F1415</f>
        <v>TRANS_TOTAL</v>
      </c>
      <c r="G1413" s="17" t="str">
        <f>$G$13</f>
        <v>ENERGY</v>
      </c>
      <c r="H1413" s="21">
        <f t="shared" si="685"/>
        <v>0</v>
      </c>
      <c r="I1413" s="22">
        <f>VLOOKUP(CONCATENATE($F1413," ",$G1413),AllocFactorMatrix,(I$4+1),FALSE)*$E1415</f>
        <v>0</v>
      </c>
      <c r="J1413" s="22">
        <f>VLOOKUP(CONCATENATE($F1413," ",$G1413),AllocFactorMatrix,(J$4+1),FALSE)*$E1415</f>
        <v>0</v>
      </c>
      <c r="K1413" s="22">
        <f>VLOOKUP(CONCATENATE($F1413," ",$G1413),AllocFactorMatrix,(K$4+1),FALSE)*$E1415</f>
        <v>0</v>
      </c>
      <c r="L1413" s="22">
        <f>VLOOKUP(CONCATENATE($F1413," ",$G1413),AllocFactorMatrix,(L$4+1),FALSE)*$E1415</f>
        <v>0</v>
      </c>
      <c r="M1413" s="22">
        <f t="shared" si="686"/>
        <v>0</v>
      </c>
      <c r="N1413" s="22">
        <f>VLOOKUP(CONCATENATE($F1413," ",$G1413),AllocFactorMatrix,(N$4+1),FALSE)*$E1415</f>
        <v>0</v>
      </c>
      <c r="O1413" s="22">
        <f>VLOOKUP(CONCATENATE($F1413," ",$G1413),AllocFactorMatrix,(O$4+1),FALSE)*$E1415</f>
        <v>0</v>
      </c>
      <c r="P1413" s="22">
        <f>VLOOKUP(CONCATENATE($F1413," ",$G1413),AllocFactorMatrix,(P$4+1),FALSE)*$E1415</f>
        <v>0</v>
      </c>
      <c r="Q1413" s="22">
        <f>VLOOKUP(CONCATENATE($F1413," ",$G1413),AllocFactorMatrix,(Q$4+1),FALSE)*$E1415</f>
        <v>0</v>
      </c>
      <c r="R1413" s="22">
        <f t="shared" si="692"/>
        <v>0</v>
      </c>
      <c r="S1413" s="22">
        <f>VLOOKUP(CONCATENATE($F1413," ",$G1413),AllocFactorMatrix,(S$4+1),FALSE)*$E1415</f>
        <v>0</v>
      </c>
      <c r="T1413" s="22">
        <f>VLOOKUP(CONCATENATE($F1413," ",$G1413),AllocFactorMatrix,(T$4+1),FALSE)*$E1415</f>
        <v>0</v>
      </c>
      <c r="U1413" s="22">
        <f>VLOOKUP(CONCATENATE($F1413," ",$G1413),AllocFactorMatrix,(U$4+1),FALSE)*$E1415</f>
        <v>0</v>
      </c>
      <c r="V1413" s="22">
        <f>VLOOKUP(CONCATENATE($F1413," ",$G1413),AllocFactorMatrix,(V$4+1),FALSE)*$E1415</f>
        <v>0</v>
      </c>
      <c r="W1413" s="22">
        <f t="shared" si="693"/>
        <v>0</v>
      </c>
      <c r="X1413" s="22">
        <f>VLOOKUP(CONCATENATE($F1413," ",$G1413),AllocFactorMatrix,(X$4+1),FALSE)*$E1415</f>
        <v>0</v>
      </c>
      <c r="Y1413" s="22">
        <f>VLOOKUP(CONCATENATE($F1413," ",$G1413),AllocFactorMatrix,(Y$4+1),FALSE)*$E1415</f>
        <v>0</v>
      </c>
      <c r="Z1413" s="22">
        <f t="shared" si="687"/>
        <v>0</v>
      </c>
      <c r="AA1413" s="22">
        <f>VLOOKUP(CONCATENATE($F1413," ",$G1413),AllocFactorMatrix,(AA$4+1),FALSE)*$E1415</f>
        <v>0</v>
      </c>
      <c r="AB1413" s="22">
        <f>VLOOKUP(CONCATENATE($F1413," ",$G1413),AllocFactorMatrix,(AB$4+1),FALSE)*$E1415</f>
        <v>0</v>
      </c>
      <c r="AC1413" s="22">
        <f>VLOOKUP(CONCATENATE($F1413," ",$G1413),AllocFactorMatrix,(AC$4+1),FALSE)*$E1415</f>
        <v>0</v>
      </c>
    </row>
    <row r="1414" spans="1:29" hidden="1" outlineLevel="1">
      <c r="A1414" s="63"/>
      <c r="B1414" s="37"/>
      <c r="C1414" s="35"/>
      <c r="D1414" s="35"/>
      <c r="F1414" s="42" t="str">
        <f>F1415</f>
        <v>TRANS_TOTAL</v>
      </c>
      <c r="G1414" s="17" t="str">
        <f>$G$14</f>
        <v>CUSTOMER</v>
      </c>
      <c r="H1414" s="21">
        <f t="shared" si="685"/>
        <v>0</v>
      </c>
      <c r="I1414" s="22">
        <f>VLOOKUP(CONCATENATE($F1414," ",$G1414),AllocFactorMatrix,(I$4+1),FALSE)*$E1415</f>
        <v>0</v>
      </c>
      <c r="J1414" s="22">
        <f>VLOOKUP(CONCATENATE($F1414," ",$G1414),AllocFactorMatrix,(J$4+1),FALSE)*$E1415</f>
        <v>0</v>
      </c>
      <c r="K1414" s="22">
        <f>VLOOKUP(CONCATENATE($F1414," ",$G1414),AllocFactorMatrix,(K$4+1),FALSE)*$E1415</f>
        <v>0</v>
      </c>
      <c r="L1414" s="22">
        <f>VLOOKUP(CONCATENATE($F1414," ",$G1414),AllocFactorMatrix,(L$4+1),FALSE)*$E1415</f>
        <v>0</v>
      </c>
      <c r="M1414" s="22">
        <f t="shared" si="686"/>
        <v>0</v>
      </c>
      <c r="N1414" s="22">
        <f>VLOOKUP(CONCATENATE($F1414," ",$G1414),AllocFactorMatrix,(N$4+1),FALSE)*$E1415</f>
        <v>0</v>
      </c>
      <c r="O1414" s="22">
        <f>VLOOKUP(CONCATENATE($F1414," ",$G1414),AllocFactorMatrix,(O$4+1),FALSE)*$E1415</f>
        <v>0</v>
      </c>
      <c r="P1414" s="22">
        <f>VLOOKUP(CONCATENATE($F1414," ",$G1414),AllocFactorMatrix,(P$4+1),FALSE)*$E1415</f>
        <v>0</v>
      </c>
      <c r="Q1414" s="22">
        <f>VLOOKUP(CONCATENATE($F1414," ",$G1414),AllocFactorMatrix,(Q$4+1),FALSE)*$E1415</f>
        <v>0</v>
      </c>
      <c r="R1414" s="22">
        <f t="shared" si="692"/>
        <v>0</v>
      </c>
      <c r="S1414" s="22">
        <f>VLOOKUP(CONCATENATE($F1414," ",$G1414),AllocFactorMatrix,(S$4+1),FALSE)*$E1415</f>
        <v>0</v>
      </c>
      <c r="T1414" s="22">
        <f>VLOOKUP(CONCATENATE($F1414," ",$G1414),AllocFactorMatrix,(T$4+1),FALSE)*$E1415</f>
        <v>0</v>
      </c>
      <c r="U1414" s="22">
        <f>VLOOKUP(CONCATENATE($F1414," ",$G1414),AllocFactorMatrix,(U$4+1),FALSE)*$E1415</f>
        <v>0</v>
      </c>
      <c r="V1414" s="22">
        <f>VLOOKUP(CONCATENATE($F1414," ",$G1414),AllocFactorMatrix,(V$4+1),FALSE)*$E1415</f>
        <v>0</v>
      </c>
      <c r="W1414" s="22">
        <f t="shared" si="693"/>
        <v>0</v>
      </c>
      <c r="X1414" s="22">
        <f>VLOOKUP(CONCATENATE($F1414," ",$G1414),AllocFactorMatrix,(X$4+1),FALSE)*$E1415</f>
        <v>0</v>
      </c>
      <c r="Y1414" s="22">
        <f>VLOOKUP(CONCATENATE($F1414," ",$G1414),AllocFactorMatrix,(Y$4+1),FALSE)*$E1415</f>
        <v>0</v>
      </c>
      <c r="Z1414" s="22">
        <f t="shared" si="687"/>
        <v>0</v>
      </c>
      <c r="AA1414" s="22">
        <f>VLOOKUP(CONCATENATE($F1414," ",$G1414),AllocFactorMatrix,(AA$4+1),FALSE)*$E1415</f>
        <v>0</v>
      </c>
      <c r="AB1414" s="22">
        <f>VLOOKUP(CONCATENATE($F1414," ",$G1414),AllocFactorMatrix,(AB$4+1),FALSE)*$E1415</f>
        <v>0</v>
      </c>
      <c r="AC1414" s="22">
        <f>VLOOKUP(CONCATENATE($F1414," ",$G1414),AllocFactorMatrix,(AC$4+1),FALSE)*$E1415</f>
        <v>0</v>
      </c>
    </row>
    <row r="1415" spans="1:29" collapsed="1">
      <c r="A1415" s="63"/>
      <c r="B1415" s="37"/>
      <c r="C1415" s="35"/>
      <c r="D1415" s="35" t="s">
        <v>487</v>
      </c>
      <c r="E1415" s="38">
        <v>633520</v>
      </c>
      <c r="F1415" s="43" t="s">
        <v>191</v>
      </c>
      <c r="G1415" s="17" t="str">
        <f>$G$15</f>
        <v>TOTAL</v>
      </c>
      <c r="H1415" s="21">
        <f t="shared" si="685"/>
        <v>633519.99999999988</v>
      </c>
      <c r="I1415" s="22">
        <f>VLOOKUP(CONCATENATE($F1415," ",$G1415),AllocFactorMatrix,(I$4+1),FALSE)*$E1415</f>
        <v>312084.73381482629</v>
      </c>
      <c r="J1415" s="22">
        <f>VLOOKUP(CONCATENATE($F1415," ",$G1415),AllocFactorMatrix,(J$4+1),FALSE)*$E1415</f>
        <v>78000.094404805175</v>
      </c>
      <c r="K1415" s="22">
        <f>VLOOKUP(CONCATENATE($F1415," ",$G1415),AllocFactorMatrix,(K$4+1),FALSE)*$E1415</f>
        <v>989.05172779041823</v>
      </c>
      <c r="L1415" s="22">
        <f>VLOOKUP(CONCATENATE($F1415," ",$G1415),AllocFactorMatrix,(L$4+1),FALSE)*$E1415</f>
        <v>52.8632337503388</v>
      </c>
      <c r="M1415" s="22">
        <f t="shared" si="686"/>
        <v>79042.009366345927</v>
      </c>
      <c r="N1415" s="22">
        <f>VLOOKUP(CONCATENATE($F1415," ",$G1415),AllocFactorMatrix,(N$4+1),FALSE)*$E1415</f>
        <v>34910.748388605658</v>
      </c>
      <c r="O1415" s="22">
        <f>VLOOKUP(CONCATENATE($F1415," ",$G1415),AllocFactorMatrix,(O$4+1),FALSE)*$E1415</f>
        <v>9571.8886783932303</v>
      </c>
      <c r="P1415" s="22">
        <f>VLOOKUP(CONCATENATE($F1415," ",$G1415),AllocFactorMatrix,(P$4+1),FALSE)*$E1415</f>
        <v>1616.9098636781189</v>
      </c>
      <c r="Q1415" s="22">
        <f>VLOOKUP(CONCATENATE($F1415," ",$G1415),AllocFactorMatrix,(Q$4+1),FALSE)*$E1415</f>
        <v>0</v>
      </c>
      <c r="R1415" s="22">
        <f t="shared" si="692"/>
        <v>46099.54693067701</v>
      </c>
      <c r="S1415" s="22">
        <f>VLOOKUP(CONCATENATE($F1415," ",$G1415),AllocFactorMatrix,(S$4+1),FALSE)*$E1415</f>
        <v>1502.1683893907084</v>
      </c>
      <c r="T1415" s="22">
        <f>VLOOKUP(CONCATENATE($F1415," ",$G1415),AllocFactorMatrix,(T$4+1),FALSE)*$E1415</f>
        <v>27522.383371256055</v>
      </c>
      <c r="U1415" s="22">
        <f>VLOOKUP(CONCATENATE($F1415," ",$G1415),AllocFactorMatrix,(U$4+1),FALSE)*$E1415</f>
        <v>142789.83734096764</v>
      </c>
      <c r="V1415" s="22">
        <f>VLOOKUP(CONCATENATE($F1415," ",$G1415),AllocFactorMatrix,(V$4+1),FALSE)*$E1415</f>
        <v>13068.809788045759</v>
      </c>
      <c r="W1415" s="22">
        <f t="shared" si="693"/>
        <v>184883.19888966018</v>
      </c>
      <c r="X1415" s="22">
        <f>VLOOKUP(CONCATENATE($F1415," ",$G1415),AllocFactorMatrix,(X$4+1),FALSE)*$E1415</f>
        <v>9770.3791527977428</v>
      </c>
      <c r="Y1415" s="22">
        <f>VLOOKUP(CONCATENATE($F1415," ",$G1415),AllocFactorMatrix,(Y$4+1),FALSE)*$E1415</f>
        <v>184.53824733829819</v>
      </c>
      <c r="Z1415" s="22">
        <f t="shared" si="687"/>
        <v>9954.9174001360407</v>
      </c>
      <c r="AA1415" s="22">
        <f>VLOOKUP(CONCATENATE($F1415," ",$G1415),AllocFactorMatrix,(AA$4+1),FALSE)*$E1415</f>
        <v>142.1942917673274</v>
      </c>
      <c r="AB1415" s="22">
        <f>VLOOKUP(CONCATENATE($F1415," ",$G1415),AllocFactorMatrix,(AB$4+1),FALSE)*$E1415</f>
        <v>1060.8863981818199</v>
      </c>
      <c r="AC1415" s="22">
        <f>VLOOKUP(CONCATENATE($F1415," ",$G1415),AllocFactorMatrix,(AC$4+1),FALSE)*$E1415</f>
        <v>252.51290840551994</v>
      </c>
    </row>
    <row r="1416" spans="1:29" hidden="1" outlineLevel="1">
      <c r="A1416" s="63"/>
      <c r="B1416" s="37"/>
      <c r="C1416" s="35"/>
      <c r="D1416" s="35"/>
      <c r="F1416" s="42" t="str">
        <f>F1423</f>
        <v>TRANS_TOTAL</v>
      </c>
      <c r="G1416" s="17" t="str">
        <f>$G$8</f>
        <v>PRODUCTION</v>
      </c>
      <c r="H1416" s="21">
        <f t="shared" si="685"/>
        <v>0</v>
      </c>
      <c r="I1416" s="22">
        <f>VLOOKUP(CONCATENATE($F1416," ",$G1416),AllocFactorMatrix,(I$4+1),FALSE)*$E1423</f>
        <v>0</v>
      </c>
      <c r="J1416" s="22">
        <f>VLOOKUP(CONCATENATE($F1416," ",$G1416),AllocFactorMatrix,(J$4+1),FALSE)*$E1423</f>
        <v>0</v>
      </c>
      <c r="K1416" s="22">
        <f>VLOOKUP(CONCATENATE($F1416," ",$G1416),AllocFactorMatrix,(K$4+1),FALSE)*$E1423</f>
        <v>0</v>
      </c>
      <c r="L1416" s="22">
        <f>VLOOKUP(CONCATENATE($F1416," ",$G1416),AllocFactorMatrix,(L$4+1),FALSE)*$E1423</f>
        <v>0</v>
      </c>
      <c r="M1416" s="22">
        <f t="shared" si="686"/>
        <v>0</v>
      </c>
      <c r="N1416" s="22">
        <f>VLOOKUP(CONCATENATE($F1416," ",$G1416),AllocFactorMatrix,(N$4+1),FALSE)*$E1423</f>
        <v>0</v>
      </c>
      <c r="O1416" s="22">
        <f>VLOOKUP(CONCATENATE($F1416," ",$G1416),AllocFactorMatrix,(O$4+1),FALSE)*$E1423</f>
        <v>0</v>
      </c>
      <c r="P1416" s="22">
        <f>VLOOKUP(CONCATENATE($F1416," ",$G1416),AllocFactorMatrix,(P$4+1),FALSE)*$E1423</f>
        <v>0</v>
      </c>
      <c r="Q1416" s="22">
        <f>VLOOKUP(CONCATENATE($F1416," ",$G1416),AllocFactorMatrix,(Q$4+1),FALSE)*$E1423</f>
        <v>0</v>
      </c>
      <c r="R1416" s="22">
        <f>SUBTOTAL(9,N1416:Q1416)</f>
        <v>0</v>
      </c>
      <c r="S1416" s="22">
        <f>VLOOKUP(CONCATENATE($F1416," ",$G1416),AllocFactorMatrix,(S$4+1),FALSE)*$E1423</f>
        <v>0</v>
      </c>
      <c r="T1416" s="22">
        <f>VLOOKUP(CONCATENATE($F1416," ",$G1416),AllocFactorMatrix,(T$4+1),FALSE)*$E1423</f>
        <v>0</v>
      </c>
      <c r="U1416" s="22">
        <f>VLOOKUP(CONCATENATE($F1416," ",$G1416),AllocFactorMatrix,(U$4+1),FALSE)*$E1423</f>
        <v>0</v>
      </c>
      <c r="V1416" s="22">
        <f>VLOOKUP(CONCATENATE($F1416," ",$G1416),AllocFactorMatrix,(V$4+1),FALSE)*$E1423</f>
        <v>0</v>
      </c>
      <c r="W1416" s="22">
        <f>SUBTOTAL(9,S1416:V1416)</f>
        <v>0</v>
      </c>
      <c r="X1416" s="22">
        <f>VLOOKUP(CONCATENATE($F1416," ",$G1416),AllocFactorMatrix,(X$4+1),FALSE)*$E1423</f>
        <v>0</v>
      </c>
      <c r="Y1416" s="22">
        <f>VLOOKUP(CONCATENATE($F1416," ",$G1416),AllocFactorMatrix,(Y$4+1),FALSE)*$E1423</f>
        <v>0</v>
      </c>
      <c r="Z1416" s="22">
        <f t="shared" si="687"/>
        <v>0</v>
      </c>
      <c r="AA1416" s="22">
        <f>VLOOKUP(CONCATENATE($F1416," ",$G1416),AllocFactorMatrix,(AA$4+1),FALSE)*$E1423</f>
        <v>0</v>
      </c>
      <c r="AB1416" s="22">
        <f>VLOOKUP(CONCATENATE($F1416," ",$G1416),AllocFactorMatrix,(AB$4+1),FALSE)*$E1423</f>
        <v>0</v>
      </c>
      <c r="AC1416" s="22">
        <f>VLOOKUP(CONCATENATE($F1416," ",$G1416),AllocFactorMatrix,(AC$4+1),FALSE)*$E1423</f>
        <v>0</v>
      </c>
    </row>
    <row r="1417" spans="1:29" hidden="1" outlineLevel="1">
      <c r="A1417" s="63"/>
      <c r="B1417" s="37"/>
      <c r="C1417" s="35"/>
      <c r="D1417" s="35"/>
      <c r="F1417" s="42" t="str">
        <f>F1423</f>
        <v>TRANS_TOTAL</v>
      </c>
      <c r="G1417" s="17" t="str">
        <f>$G$9</f>
        <v>BULKTRAN</v>
      </c>
      <c r="H1417" s="21">
        <f t="shared" si="685"/>
        <v>4072934.5545000001</v>
      </c>
      <c r="I1417" s="22">
        <f>VLOOKUP(CONCATENATE($F1417," ",$G1417),AllocFactorMatrix,(I$4+1),FALSE)*$E1423</f>
        <v>2019395.8583258758</v>
      </c>
      <c r="J1417" s="22">
        <f>VLOOKUP(CONCATENATE($F1417," ",$G1417),AllocFactorMatrix,(J$4+1),FALSE)*$E1423</f>
        <v>504986.02367936738</v>
      </c>
      <c r="K1417" s="22">
        <f>VLOOKUP(CONCATENATE($F1417," ",$G1417),AllocFactorMatrix,(K$4+1),FALSE)*$E1423</f>
        <v>6400.1109516689512</v>
      </c>
      <c r="L1417" s="22">
        <f>VLOOKUP(CONCATENATE($F1417," ",$G1417),AllocFactorMatrix,(L$4+1),FALSE)*$E1423</f>
        <v>320.31919135777559</v>
      </c>
      <c r="M1417" s="22">
        <f t="shared" si="686"/>
        <v>511706.45382239408</v>
      </c>
      <c r="N1417" s="22">
        <f>VLOOKUP(CONCATENATE($F1417," ",$G1417),AllocFactorMatrix,(N$4+1),FALSE)*$E1423</f>
        <v>226560.83421736618</v>
      </c>
      <c r="O1417" s="22">
        <f>VLOOKUP(CONCATENATE($F1417," ",$G1417),AllocFactorMatrix,(O$4+1),FALSE)*$E1423</f>
        <v>62095.077758845378</v>
      </c>
      <c r="P1417" s="22">
        <f>VLOOKUP(CONCATENATE($F1417," ",$G1417),AllocFactorMatrix,(P$4+1),FALSE)*$E1423</f>
        <v>9881.2398541778748</v>
      </c>
      <c r="Q1417" s="22">
        <f>VLOOKUP(CONCATENATE($F1417," ",$G1417),AllocFactorMatrix,(Q$4+1),FALSE)*$E1423</f>
        <v>0</v>
      </c>
      <c r="R1417" s="22">
        <f t="shared" ref="R1417:R1423" si="694">SUBTOTAL(9,N1417:Q1417)</f>
        <v>298537.15183038946</v>
      </c>
      <c r="S1417" s="22">
        <f>VLOOKUP(CONCATENATE($F1417," ",$G1417),AllocFactorMatrix,(S$4+1),FALSE)*$E1423</f>
        <v>9793.6452845776384</v>
      </c>
      <c r="T1417" s="22">
        <f>VLOOKUP(CONCATENATE($F1417," ",$G1417),AllocFactorMatrix,(T$4+1),FALSE)*$E1423</f>
        <v>178227.63812037272</v>
      </c>
      <c r="U1417" s="22">
        <f>VLOOKUP(CONCATENATE($F1417," ",$G1417),AllocFactorMatrix,(U$4+1),FALSE)*$E1423</f>
        <v>868421.63036618626</v>
      </c>
      <c r="V1417" s="22">
        <f>VLOOKUP(CONCATENATE($F1417," ",$G1417),AllocFactorMatrix,(V$4+1),FALSE)*$E1423</f>
        <v>110654.66784902399</v>
      </c>
      <c r="W1417" s="22">
        <f t="shared" ref="W1417:W1423" si="695">SUBTOTAL(9,S1417:V1417)</f>
        <v>1167097.5816201607</v>
      </c>
      <c r="X1417" s="22">
        <f>VLOOKUP(CONCATENATE($F1417," ",$G1417),AllocFactorMatrix,(X$4+1),FALSE)*$E1423</f>
        <v>63364.235281454159</v>
      </c>
      <c r="Y1417" s="22">
        <f>VLOOKUP(CONCATENATE($F1417," ",$G1417),AllocFactorMatrix,(Y$4+1),FALSE)*$E1423</f>
        <v>1191.0949494258318</v>
      </c>
      <c r="Z1417" s="22">
        <f t="shared" si="687"/>
        <v>64555.33023087999</v>
      </c>
      <c r="AA1417" s="22">
        <f>VLOOKUP(CONCATENATE($F1417," ",$G1417),AllocFactorMatrix,(AA$4+1),FALSE)*$E1423</f>
        <v>921.47644348077392</v>
      </c>
      <c r="AB1417" s="22">
        <f>VLOOKUP(CONCATENATE($F1417," ",$G1417),AllocFactorMatrix,(AB$4+1),FALSE)*$E1423</f>
        <v>8659.3945461578878</v>
      </c>
      <c r="AC1417" s="22">
        <f>VLOOKUP(CONCATENATE($F1417," ",$G1417),AllocFactorMatrix,(AC$4+1),FALSE)*$E1423</f>
        <v>2061.3076806621652</v>
      </c>
    </row>
    <row r="1418" spans="1:29" hidden="1" outlineLevel="1">
      <c r="A1418" s="63"/>
      <c r="B1418" s="37"/>
      <c r="C1418" s="35"/>
      <c r="D1418" s="35"/>
      <c r="F1418" s="42" t="str">
        <f>F1423</f>
        <v>TRANS_TOTAL</v>
      </c>
      <c r="G1418" s="17" t="str">
        <f>$G$10</f>
        <v>SUBTRAN</v>
      </c>
      <c r="H1418" s="21">
        <f t="shared" si="685"/>
        <v>1291130.4455000006</v>
      </c>
      <c r="I1418" s="22">
        <f>VLOOKUP(CONCATENATE($F1418," ",$G1418),AllocFactorMatrix,(I$4+1),FALSE)*$E1423</f>
        <v>623050.78533245577</v>
      </c>
      <c r="J1418" s="22">
        <f>VLOOKUP(CONCATENATE($F1418," ",$G1418),AllocFactorMatrix,(J$4+1),FALSE)*$E1423</f>
        <v>155447.07455511819</v>
      </c>
      <c r="K1418" s="22">
        <f>VLOOKUP(CONCATENATE($F1418," ",$G1418),AllocFactorMatrix,(K$4+1),FALSE)*$E1423</f>
        <v>1974.2698985490522</v>
      </c>
      <c r="L1418" s="22">
        <f>VLOOKUP(CONCATENATE($F1418," ",$G1418),AllocFactorMatrix,(L$4+1),FALSE)*$E1423</f>
        <v>127.27807778449473</v>
      </c>
      <c r="M1418" s="22">
        <f t="shared" si="686"/>
        <v>157548.62253145172</v>
      </c>
      <c r="N1418" s="22">
        <f>VLOOKUP(CONCATENATE($F1418," ",$G1418),AllocFactorMatrix,(N$4+1),FALSE)*$E1423</f>
        <v>69031.291611535868</v>
      </c>
      <c r="O1418" s="22">
        <f>VLOOKUP(CONCATENATE($F1418," ",$G1418),AllocFactorMatrix,(O$4+1),FALSE)*$E1423</f>
        <v>18950.876660376398</v>
      </c>
      <c r="P1418" s="22">
        <f>VLOOKUP(CONCATENATE($F1418," ",$G1418),AllocFactorMatrix,(P$4+1),FALSE)*$E1423</f>
        <v>3809.266535376627</v>
      </c>
      <c r="Q1418" s="22">
        <f>VLOOKUP(CONCATENATE($F1418," ",$G1418),AllocFactorMatrix,(Q$4+1),FALSE)*$E1423</f>
        <v>0</v>
      </c>
      <c r="R1418" s="22">
        <f t="shared" si="694"/>
        <v>91791.434807288882</v>
      </c>
      <c r="S1418" s="22">
        <f>VLOOKUP(CONCATENATE($F1418," ",$G1418),AllocFactorMatrix,(S$4+1),FALSE)*$E1423</f>
        <v>2925.335776220868</v>
      </c>
      <c r="T1418" s="22">
        <f>VLOOKUP(CONCATENATE($F1418," ",$G1418),AllocFactorMatrix,(T$4+1),FALSE)*$E1423</f>
        <v>54806.604458135655</v>
      </c>
      <c r="U1418" s="22">
        <f>VLOOKUP(CONCATENATE($F1418," ",$G1418),AllocFactorMatrix,(U$4+1),FALSE)*$E1423</f>
        <v>340591.45341392746</v>
      </c>
      <c r="V1418" s="22">
        <f>VLOOKUP(CONCATENATE($F1418," ",$G1418),AllocFactorMatrix,(V$4+1),FALSE)*$E1423</f>
        <v>0</v>
      </c>
      <c r="W1418" s="22">
        <f t="shared" si="695"/>
        <v>398323.39364828396</v>
      </c>
      <c r="X1418" s="22">
        <f>VLOOKUP(CONCATENATE($F1418," ",$G1418),AllocFactorMatrix,(X$4+1),FALSE)*$E1423</f>
        <v>19362.354013677828</v>
      </c>
      <c r="Y1418" s="22">
        <f>VLOOKUP(CONCATENATE($F1418," ",$G1418),AllocFactorMatrix,(Y$4+1),FALSE)*$E1423</f>
        <v>371.40529320061808</v>
      </c>
      <c r="Z1418" s="22">
        <f t="shared" si="687"/>
        <v>19733.759306878448</v>
      </c>
      <c r="AA1418" s="22">
        <f>VLOOKUP(CONCATENATE($F1418," ",$G1418),AllocFactorMatrix,(AA$4+1),FALSE)*$E1423</f>
        <v>282.49410783395808</v>
      </c>
      <c r="AB1418" s="22">
        <f>VLOOKUP(CONCATENATE($F1418," ",$G1418),AllocFactorMatrix,(AB$4+1),FALSE)*$E1423</f>
        <v>323.21625928339932</v>
      </c>
      <c r="AC1418" s="22">
        <f>VLOOKUP(CONCATENATE($F1418," ",$G1418),AllocFactorMatrix,(AC$4+1),FALSE)*$E1423</f>
        <v>76.739506524120017</v>
      </c>
    </row>
    <row r="1419" spans="1:29" hidden="1" outlineLevel="1">
      <c r="A1419" s="63"/>
      <c r="B1419" s="37"/>
      <c r="C1419" s="35"/>
      <c r="D1419" s="35"/>
      <c r="F1419" s="42" t="str">
        <f>F1423</f>
        <v>TRANS_TOTAL</v>
      </c>
      <c r="G1419" s="17" t="str">
        <f>$G$11</f>
        <v>DISTPRI</v>
      </c>
      <c r="H1419" s="21">
        <f t="shared" si="685"/>
        <v>0</v>
      </c>
      <c r="I1419" s="22">
        <f>VLOOKUP(CONCATENATE($F1419," ",$G1419),AllocFactorMatrix,(I$4+1),FALSE)*$E1423</f>
        <v>0</v>
      </c>
      <c r="J1419" s="22">
        <f>VLOOKUP(CONCATENATE($F1419," ",$G1419),AllocFactorMatrix,(J$4+1),FALSE)*$E1423</f>
        <v>0</v>
      </c>
      <c r="K1419" s="22">
        <f>VLOOKUP(CONCATENATE($F1419," ",$G1419),AllocFactorMatrix,(K$4+1),FALSE)*$E1423</f>
        <v>0</v>
      </c>
      <c r="L1419" s="22">
        <f>VLOOKUP(CONCATENATE($F1419," ",$G1419),AllocFactorMatrix,(L$4+1),FALSE)*$E1423</f>
        <v>0</v>
      </c>
      <c r="M1419" s="22">
        <f t="shared" si="686"/>
        <v>0</v>
      </c>
      <c r="N1419" s="22">
        <f>VLOOKUP(CONCATENATE($F1419," ",$G1419),AllocFactorMatrix,(N$4+1),FALSE)*$E1423</f>
        <v>0</v>
      </c>
      <c r="O1419" s="22">
        <f>VLOOKUP(CONCATENATE($F1419," ",$G1419),AllocFactorMatrix,(O$4+1),FALSE)*$E1423</f>
        <v>0</v>
      </c>
      <c r="P1419" s="22">
        <f>VLOOKUP(CONCATENATE($F1419," ",$G1419),AllocFactorMatrix,(P$4+1),FALSE)*$E1423</f>
        <v>0</v>
      </c>
      <c r="Q1419" s="22">
        <f>VLOOKUP(CONCATENATE($F1419," ",$G1419),AllocFactorMatrix,(Q$4+1),FALSE)*$E1423</f>
        <v>0</v>
      </c>
      <c r="R1419" s="22">
        <f t="shared" si="694"/>
        <v>0</v>
      </c>
      <c r="S1419" s="22">
        <f>VLOOKUP(CONCATENATE($F1419," ",$G1419),AllocFactorMatrix,(S$4+1),FALSE)*$E1423</f>
        <v>0</v>
      </c>
      <c r="T1419" s="22">
        <f>VLOOKUP(CONCATENATE($F1419," ",$G1419),AllocFactorMatrix,(T$4+1),FALSE)*$E1423</f>
        <v>0</v>
      </c>
      <c r="U1419" s="22">
        <f>VLOOKUP(CONCATENATE($F1419," ",$G1419),AllocFactorMatrix,(U$4+1),FALSE)*$E1423</f>
        <v>0</v>
      </c>
      <c r="V1419" s="22">
        <f>VLOOKUP(CONCATENATE($F1419," ",$G1419),AllocFactorMatrix,(V$4+1),FALSE)*$E1423</f>
        <v>0</v>
      </c>
      <c r="W1419" s="22">
        <f t="shared" si="695"/>
        <v>0</v>
      </c>
      <c r="X1419" s="22">
        <f>VLOOKUP(CONCATENATE($F1419," ",$G1419),AllocFactorMatrix,(X$4+1),FALSE)*$E1423</f>
        <v>0</v>
      </c>
      <c r="Y1419" s="22">
        <f>VLOOKUP(CONCATENATE($F1419," ",$G1419),AllocFactorMatrix,(Y$4+1),FALSE)*$E1423</f>
        <v>0</v>
      </c>
      <c r="Z1419" s="22">
        <f t="shared" si="687"/>
        <v>0</v>
      </c>
      <c r="AA1419" s="22">
        <f>VLOOKUP(CONCATENATE($F1419," ",$G1419),AllocFactorMatrix,(AA$4+1),FALSE)*$E1423</f>
        <v>0</v>
      </c>
      <c r="AB1419" s="22">
        <f>VLOOKUP(CONCATENATE($F1419," ",$G1419),AllocFactorMatrix,(AB$4+1),FALSE)*$E1423</f>
        <v>0</v>
      </c>
      <c r="AC1419" s="22">
        <f>VLOOKUP(CONCATENATE($F1419," ",$G1419),AllocFactorMatrix,(AC$4+1),FALSE)*$E1423</f>
        <v>0</v>
      </c>
    </row>
    <row r="1420" spans="1:29" hidden="1" outlineLevel="1">
      <c r="A1420" s="63"/>
      <c r="B1420" s="37"/>
      <c r="C1420" s="35"/>
      <c r="D1420" s="35"/>
      <c r="F1420" s="42" t="str">
        <f>F1423</f>
        <v>TRANS_TOTAL</v>
      </c>
      <c r="G1420" s="17" t="str">
        <f>$G$12</f>
        <v>DISTSEC</v>
      </c>
      <c r="H1420" s="21">
        <f t="shared" si="685"/>
        <v>0</v>
      </c>
      <c r="I1420" s="22">
        <f>VLOOKUP(CONCATENATE($F1420," ",$G1420),AllocFactorMatrix,(I$4+1),FALSE)*$E1423</f>
        <v>0</v>
      </c>
      <c r="J1420" s="22">
        <f>VLOOKUP(CONCATENATE($F1420," ",$G1420),AllocFactorMatrix,(J$4+1),FALSE)*$E1423</f>
        <v>0</v>
      </c>
      <c r="K1420" s="22">
        <f>VLOOKUP(CONCATENATE($F1420," ",$G1420),AllocFactorMatrix,(K$4+1),FALSE)*$E1423</f>
        <v>0</v>
      </c>
      <c r="L1420" s="22">
        <f>VLOOKUP(CONCATENATE($F1420," ",$G1420),AllocFactorMatrix,(L$4+1),FALSE)*$E1423</f>
        <v>0</v>
      </c>
      <c r="M1420" s="22">
        <f t="shared" si="686"/>
        <v>0</v>
      </c>
      <c r="N1420" s="22">
        <f>VLOOKUP(CONCATENATE($F1420," ",$G1420),AllocFactorMatrix,(N$4+1),FALSE)*$E1423</f>
        <v>0</v>
      </c>
      <c r="O1420" s="22">
        <f>VLOOKUP(CONCATENATE($F1420," ",$G1420),AllocFactorMatrix,(O$4+1),FALSE)*$E1423</f>
        <v>0</v>
      </c>
      <c r="P1420" s="22">
        <f>VLOOKUP(CONCATENATE($F1420," ",$G1420),AllocFactorMatrix,(P$4+1),FALSE)*$E1423</f>
        <v>0</v>
      </c>
      <c r="Q1420" s="22">
        <f>VLOOKUP(CONCATENATE($F1420," ",$G1420),AllocFactorMatrix,(Q$4+1),FALSE)*$E1423</f>
        <v>0</v>
      </c>
      <c r="R1420" s="22">
        <f t="shared" si="694"/>
        <v>0</v>
      </c>
      <c r="S1420" s="22">
        <f>VLOOKUP(CONCATENATE($F1420," ",$G1420),AllocFactorMatrix,(S$4+1),FALSE)*$E1423</f>
        <v>0</v>
      </c>
      <c r="T1420" s="22">
        <f>VLOOKUP(CONCATENATE($F1420," ",$G1420),AllocFactorMatrix,(T$4+1),FALSE)*$E1423</f>
        <v>0</v>
      </c>
      <c r="U1420" s="22">
        <f>VLOOKUP(CONCATENATE($F1420," ",$G1420),AllocFactorMatrix,(U$4+1),FALSE)*$E1423</f>
        <v>0</v>
      </c>
      <c r="V1420" s="22">
        <f>VLOOKUP(CONCATENATE($F1420," ",$G1420),AllocFactorMatrix,(V$4+1),FALSE)*$E1423</f>
        <v>0</v>
      </c>
      <c r="W1420" s="22">
        <f t="shared" si="695"/>
        <v>0</v>
      </c>
      <c r="X1420" s="22">
        <f>VLOOKUP(CONCATENATE($F1420," ",$G1420),AllocFactorMatrix,(X$4+1),FALSE)*$E1423</f>
        <v>0</v>
      </c>
      <c r="Y1420" s="22">
        <f>VLOOKUP(CONCATENATE($F1420," ",$G1420),AllocFactorMatrix,(Y$4+1),FALSE)*$E1423</f>
        <v>0</v>
      </c>
      <c r="Z1420" s="22">
        <f t="shared" si="687"/>
        <v>0</v>
      </c>
      <c r="AA1420" s="22">
        <f>VLOOKUP(CONCATENATE($F1420," ",$G1420),AllocFactorMatrix,(AA$4+1),FALSE)*$E1423</f>
        <v>0</v>
      </c>
      <c r="AB1420" s="22">
        <f>VLOOKUP(CONCATENATE($F1420," ",$G1420),AllocFactorMatrix,(AB$4+1),FALSE)*$E1423</f>
        <v>0</v>
      </c>
      <c r="AC1420" s="22">
        <f>VLOOKUP(CONCATENATE($F1420," ",$G1420),AllocFactorMatrix,(AC$4+1),FALSE)*$E1423</f>
        <v>0</v>
      </c>
    </row>
    <row r="1421" spans="1:29" hidden="1" outlineLevel="1">
      <c r="A1421" s="63"/>
      <c r="B1421" s="37"/>
      <c r="C1421" s="35"/>
      <c r="D1421" s="35"/>
      <c r="F1421" s="42" t="str">
        <f>F1423</f>
        <v>TRANS_TOTAL</v>
      </c>
      <c r="G1421" s="17" t="str">
        <f>$G$13</f>
        <v>ENERGY</v>
      </c>
      <c r="H1421" s="21">
        <f t="shared" si="685"/>
        <v>0</v>
      </c>
      <c r="I1421" s="22">
        <f>VLOOKUP(CONCATENATE($F1421," ",$G1421),AllocFactorMatrix,(I$4+1),FALSE)*$E1423</f>
        <v>0</v>
      </c>
      <c r="J1421" s="22">
        <f>VLOOKUP(CONCATENATE($F1421," ",$G1421),AllocFactorMatrix,(J$4+1),FALSE)*$E1423</f>
        <v>0</v>
      </c>
      <c r="K1421" s="22">
        <f>VLOOKUP(CONCATENATE($F1421," ",$G1421),AllocFactorMatrix,(K$4+1),FALSE)*$E1423</f>
        <v>0</v>
      </c>
      <c r="L1421" s="22">
        <f>VLOOKUP(CONCATENATE($F1421," ",$G1421),AllocFactorMatrix,(L$4+1),FALSE)*$E1423</f>
        <v>0</v>
      </c>
      <c r="M1421" s="22">
        <f t="shared" si="686"/>
        <v>0</v>
      </c>
      <c r="N1421" s="22">
        <f>VLOOKUP(CONCATENATE($F1421," ",$G1421),AllocFactorMatrix,(N$4+1),FALSE)*$E1423</f>
        <v>0</v>
      </c>
      <c r="O1421" s="22">
        <f>VLOOKUP(CONCATENATE($F1421," ",$G1421),AllocFactorMatrix,(O$4+1),FALSE)*$E1423</f>
        <v>0</v>
      </c>
      <c r="P1421" s="22">
        <f>VLOOKUP(CONCATENATE($F1421," ",$G1421),AllocFactorMatrix,(P$4+1),FALSE)*$E1423</f>
        <v>0</v>
      </c>
      <c r="Q1421" s="22">
        <f>VLOOKUP(CONCATENATE($F1421," ",$G1421),AllocFactorMatrix,(Q$4+1),FALSE)*$E1423</f>
        <v>0</v>
      </c>
      <c r="R1421" s="22">
        <f t="shared" si="694"/>
        <v>0</v>
      </c>
      <c r="S1421" s="22">
        <f>VLOOKUP(CONCATENATE($F1421," ",$G1421),AllocFactorMatrix,(S$4+1),FALSE)*$E1423</f>
        <v>0</v>
      </c>
      <c r="T1421" s="22">
        <f>VLOOKUP(CONCATENATE($F1421," ",$G1421),AllocFactorMatrix,(T$4+1),FALSE)*$E1423</f>
        <v>0</v>
      </c>
      <c r="U1421" s="22">
        <f>VLOOKUP(CONCATENATE($F1421," ",$G1421),AllocFactorMatrix,(U$4+1),FALSE)*$E1423</f>
        <v>0</v>
      </c>
      <c r="V1421" s="22">
        <f>VLOOKUP(CONCATENATE($F1421," ",$G1421),AllocFactorMatrix,(V$4+1),FALSE)*$E1423</f>
        <v>0</v>
      </c>
      <c r="W1421" s="22">
        <f t="shared" si="695"/>
        <v>0</v>
      </c>
      <c r="X1421" s="22">
        <f>VLOOKUP(CONCATENATE($F1421," ",$G1421),AllocFactorMatrix,(X$4+1),FALSE)*$E1423</f>
        <v>0</v>
      </c>
      <c r="Y1421" s="22">
        <f>VLOOKUP(CONCATENATE($F1421," ",$G1421),AllocFactorMatrix,(Y$4+1),FALSE)*$E1423</f>
        <v>0</v>
      </c>
      <c r="Z1421" s="22">
        <f t="shared" si="687"/>
        <v>0</v>
      </c>
      <c r="AA1421" s="22">
        <f>VLOOKUP(CONCATENATE($F1421," ",$G1421),AllocFactorMatrix,(AA$4+1),FALSE)*$E1423</f>
        <v>0</v>
      </c>
      <c r="AB1421" s="22">
        <f>VLOOKUP(CONCATENATE($F1421," ",$G1421),AllocFactorMatrix,(AB$4+1),FALSE)*$E1423</f>
        <v>0</v>
      </c>
      <c r="AC1421" s="22">
        <f>VLOOKUP(CONCATENATE($F1421," ",$G1421),AllocFactorMatrix,(AC$4+1),FALSE)*$E1423</f>
        <v>0</v>
      </c>
    </row>
    <row r="1422" spans="1:29" hidden="1" outlineLevel="1">
      <c r="A1422" s="63"/>
      <c r="B1422" s="37"/>
      <c r="C1422" s="35"/>
      <c r="D1422" s="35"/>
      <c r="F1422" s="42" t="str">
        <f>F1423</f>
        <v>TRANS_TOTAL</v>
      </c>
      <c r="G1422" s="17" t="str">
        <f>$G$14</f>
        <v>CUSTOMER</v>
      </c>
      <c r="H1422" s="21">
        <f t="shared" si="685"/>
        <v>0</v>
      </c>
      <c r="I1422" s="22">
        <f>VLOOKUP(CONCATENATE($F1422," ",$G1422),AllocFactorMatrix,(I$4+1),FALSE)*$E1423</f>
        <v>0</v>
      </c>
      <c r="J1422" s="22">
        <f>VLOOKUP(CONCATENATE($F1422," ",$G1422),AllocFactorMatrix,(J$4+1),FALSE)*$E1423</f>
        <v>0</v>
      </c>
      <c r="K1422" s="22">
        <f>VLOOKUP(CONCATENATE($F1422," ",$G1422),AllocFactorMatrix,(K$4+1),FALSE)*$E1423</f>
        <v>0</v>
      </c>
      <c r="L1422" s="22">
        <f>VLOOKUP(CONCATENATE($F1422," ",$G1422),AllocFactorMatrix,(L$4+1),FALSE)*$E1423</f>
        <v>0</v>
      </c>
      <c r="M1422" s="22">
        <f t="shared" si="686"/>
        <v>0</v>
      </c>
      <c r="N1422" s="22">
        <f>VLOOKUP(CONCATENATE($F1422," ",$G1422),AllocFactorMatrix,(N$4+1),FALSE)*$E1423</f>
        <v>0</v>
      </c>
      <c r="O1422" s="22">
        <f>VLOOKUP(CONCATENATE($F1422," ",$G1422),AllocFactorMatrix,(O$4+1),FALSE)*$E1423</f>
        <v>0</v>
      </c>
      <c r="P1422" s="22">
        <f>VLOOKUP(CONCATENATE($F1422," ",$G1422),AllocFactorMatrix,(P$4+1),FALSE)*$E1423</f>
        <v>0</v>
      </c>
      <c r="Q1422" s="22">
        <f>VLOOKUP(CONCATENATE($F1422," ",$G1422),AllocFactorMatrix,(Q$4+1),FALSE)*$E1423</f>
        <v>0</v>
      </c>
      <c r="R1422" s="22">
        <f t="shared" si="694"/>
        <v>0</v>
      </c>
      <c r="S1422" s="22">
        <f>VLOOKUP(CONCATENATE($F1422," ",$G1422),AllocFactorMatrix,(S$4+1),FALSE)*$E1423</f>
        <v>0</v>
      </c>
      <c r="T1422" s="22">
        <f>VLOOKUP(CONCATENATE($F1422," ",$G1422),AllocFactorMatrix,(T$4+1),FALSE)*$E1423</f>
        <v>0</v>
      </c>
      <c r="U1422" s="22">
        <f>VLOOKUP(CONCATENATE($F1422," ",$G1422),AllocFactorMatrix,(U$4+1),FALSE)*$E1423</f>
        <v>0</v>
      </c>
      <c r="V1422" s="22">
        <f>VLOOKUP(CONCATENATE($F1422," ",$G1422),AllocFactorMatrix,(V$4+1),FALSE)*$E1423</f>
        <v>0</v>
      </c>
      <c r="W1422" s="22">
        <f t="shared" si="695"/>
        <v>0</v>
      </c>
      <c r="X1422" s="22">
        <f>VLOOKUP(CONCATENATE($F1422," ",$G1422),AllocFactorMatrix,(X$4+1),FALSE)*$E1423</f>
        <v>0</v>
      </c>
      <c r="Y1422" s="22">
        <f>VLOOKUP(CONCATENATE($F1422," ",$G1422),AllocFactorMatrix,(Y$4+1),FALSE)*$E1423</f>
        <v>0</v>
      </c>
      <c r="Z1422" s="22">
        <f t="shared" si="687"/>
        <v>0</v>
      </c>
      <c r="AA1422" s="22">
        <f>VLOOKUP(CONCATENATE($F1422," ",$G1422),AllocFactorMatrix,(AA$4+1),FALSE)*$E1423</f>
        <v>0</v>
      </c>
      <c r="AB1422" s="22">
        <f>VLOOKUP(CONCATENATE($F1422," ",$G1422),AllocFactorMatrix,(AB$4+1),FALSE)*$E1423</f>
        <v>0</v>
      </c>
      <c r="AC1422" s="22">
        <f>VLOOKUP(CONCATENATE($F1422," ",$G1422),AllocFactorMatrix,(AC$4+1),FALSE)*$E1423</f>
        <v>0</v>
      </c>
    </row>
    <row r="1423" spans="1:29" collapsed="1">
      <c r="A1423" s="63"/>
      <c r="B1423" s="37"/>
      <c r="C1423" s="35"/>
      <c r="D1423" s="35" t="s">
        <v>488</v>
      </c>
      <c r="E1423" s="38">
        <v>5364065</v>
      </c>
      <c r="F1423" s="43" t="s">
        <v>191</v>
      </c>
      <c r="G1423" s="17" t="str">
        <f>$G$15</f>
        <v>TOTAL</v>
      </c>
      <c r="H1423" s="21">
        <f t="shared" si="685"/>
        <v>5364065.0000000009</v>
      </c>
      <c r="I1423" s="22">
        <f>VLOOKUP(CONCATENATE($F1423," ",$G1423),AllocFactorMatrix,(I$4+1),FALSE)*$E1423</f>
        <v>2642446.6436583316</v>
      </c>
      <c r="J1423" s="22">
        <f>VLOOKUP(CONCATENATE($F1423," ",$G1423),AllocFactorMatrix,(J$4+1),FALSE)*$E1423</f>
        <v>660433.0982344856</v>
      </c>
      <c r="K1423" s="22">
        <f>VLOOKUP(CONCATENATE($F1423," ",$G1423),AllocFactorMatrix,(K$4+1),FALSE)*$E1423</f>
        <v>8374.3808502180036</v>
      </c>
      <c r="L1423" s="22">
        <f>VLOOKUP(CONCATENATE($F1423," ",$G1423),AllocFactorMatrix,(L$4+1),FALSE)*$E1423</f>
        <v>447.59726914227031</v>
      </c>
      <c r="M1423" s="22">
        <f t="shared" si="686"/>
        <v>669255.07635384589</v>
      </c>
      <c r="N1423" s="22">
        <f>VLOOKUP(CONCATENATE($F1423," ",$G1423),AllocFactorMatrix,(N$4+1),FALSE)*$E1423</f>
        <v>295592.12582890206</v>
      </c>
      <c r="O1423" s="22">
        <f>VLOOKUP(CONCATENATE($F1423," ",$G1423),AllocFactorMatrix,(O$4+1),FALSE)*$E1423</f>
        <v>81045.954419221787</v>
      </c>
      <c r="P1423" s="22">
        <f>VLOOKUP(CONCATENATE($F1423," ",$G1423),AllocFactorMatrix,(P$4+1),FALSE)*$E1423</f>
        <v>13690.506389554503</v>
      </c>
      <c r="Q1423" s="22">
        <f>VLOOKUP(CONCATENATE($F1423," ",$G1423),AllocFactorMatrix,(Q$4+1),FALSE)*$E1423</f>
        <v>0</v>
      </c>
      <c r="R1423" s="22">
        <f t="shared" si="694"/>
        <v>390328.58663767832</v>
      </c>
      <c r="S1423" s="22">
        <f>VLOOKUP(CONCATENATE($F1423," ",$G1423),AllocFactorMatrix,(S$4+1),FALSE)*$E1423</f>
        <v>12718.981060798507</v>
      </c>
      <c r="T1423" s="22">
        <f>VLOOKUP(CONCATENATE($F1423," ",$G1423),AllocFactorMatrix,(T$4+1),FALSE)*$E1423</f>
        <v>233034.24257850836</v>
      </c>
      <c r="U1423" s="22">
        <f>VLOOKUP(CONCATENATE($F1423," ",$G1423),AllocFactorMatrix,(U$4+1),FALSE)*$E1423</f>
        <v>1209013.0837801136</v>
      </c>
      <c r="V1423" s="22">
        <f>VLOOKUP(CONCATENATE($F1423," ",$G1423),AllocFactorMatrix,(V$4+1),FALSE)*$E1423</f>
        <v>110654.66784902399</v>
      </c>
      <c r="W1423" s="22">
        <f t="shared" si="695"/>
        <v>1565420.9752684445</v>
      </c>
      <c r="X1423" s="22">
        <f>VLOOKUP(CONCATENATE($F1423," ",$G1423),AllocFactorMatrix,(X$4+1),FALSE)*$E1423</f>
        <v>82726.589295131998</v>
      </c>
      <c r="Y1423" s="22">
        <f>VLOOKUP(CONCATENATE($F1423," ",$G1423),AllocFactorMatrix,(Y$4+1),FALSE)*$E1423</f>
        <v>1562.5002426264498</v>
      </c>
      <c r="Z1423" s="22">
        <f t="shared" si="687"/>
        <v>84289.089537758453</v>
      </c>
      <c r="AA1423" s="22">
        <f>VLOOKUP(CONCATENATE($F1423," ",$G1423),AllocFactorMatrix,(AA$4+1),FALSE)*$E1423</f>
        <v>1203.9705513147319</v>
      </c>
      <c r="AB1423" s="22">
        <f>VLOOKUP(CONCATENATE($F1423," ",$G1423),AllocFactorMatrix,(AB$4+1),FALSE)*$E1423</f>
        <v>8982.6108054412871</v>
      </c>
      <c r="AC1423" s="22">
        <f>VLOOKUP(CONCATENATE($F1423," ",$G1423),AllocFactorMatrix,(AC$4+1),FALSE)*$E1423</f>
        <v>2138.0471871862851</v>
      </c>
    </row>
    <row r="1424" spans="1:29" hidden="1" outlineLevel="1">
      <c r="A1424" s="63"/>
      <c r="B1424" s="37"/>
      <c r="C1424" s="35"/>
      <c r="D1424" s="35"/>
      <c r="F1424" s="42" t="str">
        <f>F1431</f>
        <v>TRANS_TOTAL</v>
      </c>
      <c r="G1424" s="17" t="str">
        <f>$G$8</f>
        <v>PRODUCTION</v>
      </c>
      <c r="H1424" s="21">
        <f t="shared" ref="H1424:H1447" si="696">SUBTOTAL(9,I1424:AC1424)</f>
        <v>0</v>
      </c>
      <c r="I1424" s="22">
        <f>VLOOKUP(CONCATENATE($F1424," ",$G1424),AllocFactorMatrix,(I$4+1),FALSE)*$E1431</f>
        <v>0</v>
      </c>
      <c r="J1424" s="22">
        <f>VLOOKUP(CONCATENATE($F1424," ",$G1424),AllocFactorMatrix,(J$4+1),FALSE)*$E1431</f>
        <v>0</v>
      </c>
      <c r="K1424" s="22">
        <f>VLOOKUP(CONCATENATE($F1424," ",$G1424),AllocFactorMatrix,(K$4+1),FALSE)*$E1431</f>
        <v>0</v>
      </c>
      <c r="L1424" s="22">
        <f>VLOOKUP(CONCATENATE($F1424," ",$G1424),AllocFactorMatrix,(L$4+1),FALSE)*$E1431</f>
        <v>0</v>
      </c>
      <c r="M1424" s="22">
        <f t="shared" ref="M1424:M1439" si="697">SUBTOTAL(9,J1424:L1424)</f>
        <v>0</v>
      </c>
      <c r="N1424" s="22">
        <f>VLOOKUP(CONCATENATE($F1424," ",$G1424),AllocFactorMatrix,(N$4+1),FALSE)*$E1431</f>
        <v>0</v>
      </c>
      <c r="O1424" s="22">
        <f>VLOOKUP(CONCATENATE($F1424," ",$G1424),AllocFactorMatrix,(O$4+1),FALSE)*$E1431</f>
        <v>0</v>
      </c>
      <c r="P1424" s="22">
        <f>VLOOKUP(CONCATENATE($F1424," ",$G1424),AllocFactorMatrix,(P$4+1),FALSE)*$E1431</f>
        <v>0</v>
      </c>
      <c r="Q1424" s="22">
        <f>VLOOKUP(CONCATENATE($F1424," ",$G1424),AllocFactorMatrix,(Q$4+1),FALSE)*$E1431</f>
        <v>0</v>
      </c>
      <c r="R1424" s="22">
        <f>SUBTOTAL(9,N1424:Q1424)</f>
        <v>0</v>
      </c>
      <c r="S1424" s="22">
        <f>VLOOKUP(CONCATENATE($F1424," ",$G1424),AllocFactorMatrix,(S$4+1),FALSE)*$E1431</f>
        <v>0</v>
      </c>
      <c r="T1424" s="22">
        <f>VLOOKUP(CONCATENATE($F1424," ",$G1424),AllocFactorMatrix,(T$4+1),FALSE)*$E1431</f>
        <v>0</v>
      </c>
      <c r="U1424" s="22">
        <f>VLOOKUP(CONCATENATE($F1424," ",$G1424),AllocFactorMatrix,(U$4+1),FALSE)*$E1431</f>
        <v>0</v>
      </c>
      <c r="V1424" s="22">
        <f>VLOOKUP(CONCATENATE($F1424," ",$G1424),AllocFactorMatrix,(V$4+1),FALSE)*$E1431</f>
        <v>0</v>
      </c>
      <c r="W1424" s="22">
        <f>SUBTOTAL(9,S1424:V1424)</f>
        <v>0</v>
      </c>
      <c r="X1424" s="22">
        <f>VLOOKUP(CONCATENATE($F1424," ",$G1424),AllocFactorMatrix,(X$4+1),FALSE)*$E1431</f>
        <v>0</v>
      </c>
      <c r="Y1424" s="22">
        <f>VLOOKUP(CONCATENATE($F1424," ",$G1424),AllocFactorMatrix,(Y$4+1),FALSE)*$E1431</f>
        <v>0</v>
      </c>
      <c r="Z1424" s="22">
        <f t="shared" ref="Z1424:Z1439" si="698">SUBTOTAL(9,X1424:Y1424)</f>
        <v>0</v>
      </c>
      <c r="AA1424" s="22">
        <f>VLOOKUP(CONCATENATE($F1424," ",$G1424),AllocFactorMatrix,(AA$4+1),FALSE)*$E1431</f>
        <v>0</v>
      </c>
      <c r="AB1424" s="22">
        <f>VLOOKUP(CONCATENATE($F1424," ",$G1424),AllocFactorMatrix,(AB$4+1),FALSE)*$E1431</f>
        <v>0</v>
      </c>
      <c r="AC1424" s="22">
        <f>VLOOKUP(CONCATENATE($F1424," ",$G1424),AllocFactorMatrix,(AC$4+1),FALSE)*$E1431</f>
        <v>0</v>
      </c>
    </row>
    <row r="1425" spans="1:29" hidden="1" outlineLevel="1">
      <c r="A1425" s="63"/>
      <c r="B1425" s="37"/>
      <c r="C1425" s="35"/>
      <c r="D1425" s="35"/>
      <c r="F1425" s="42" t="str">
        <f>F1431</f>
        <v>TRANS_TOTAL</v>
      </c>
      <c r="G1425" s="17" t="str">
        <f>$G$9</f>
        <v>BULKTRAN</v>
      </c>
      <c r="H1425" s="21">
        <f t="shared" si="696"/>
        <v>498.10080000000005</v>
      </c>
      <c r="I1425" s="22">
        <f>VLOOKUP(CONCATENATE($F1425," ",$G1425),AllocFactorMatrix,(I$4+1),FALSE)*$E1431</f>
        <v>246.9626455051858</v>
      </c>
      <c r="J1425" s="22">
        <f>VLOOKUP(CONCATENATE($F1425," ",$G1425),AllocFactorMatrix,(J$4+1),FALSE)*$E1431</f>
        <v>61.75742306136577</v>
      </c>
      <c r="K1425" s="22">
        <f>VLOOKUP(CONCATENATE($F1425," ",$G1425),AllocFactorMatrix,(K$4+1),FALSE)*$E1431</f>
        <v>0.7827035623719758</v>
      </c>
      <c r="L1425" s="22">
        <f>VLOOKUP(CONCATENATE($F1425," ",$G1425),AllocFactorMatrix,(L$4+1),FALSE)*$E1431</f>
        <v>3.9173535281675519E-2</v>
      </c>
      <c r="M1425" s="22">
        <f t="shared" si="697"/>
        <v>62.579300159019425</v>
      </c>
      <c r="N1425" s="22">
        <f>VLOOKUP(CONCATENATE($F1425," ",$G1425),AllocFactorMatrix,(N$4+1),FALSE)*$E1431</f>
        <v>27.70732779088102</v>
      </c>
      <c r="O1425" s="22">
        <f>VLOOKUP(CONCATENATE($F1425," ",$G1425),AllocFactorMatrix,(O$4+1),FALSE)*$E1431</f>
        <v>7.5939368761941868</v>
      </c>
      <c r="P1425" s="22">
        <f>VLOOKUP(CONCATENATE($F1425," ",$G1425),AllocFactorMatrix,(P$4+1),FALSE)*$E1431</f>
        <v>1.2084293058232303</v>
      </c>
      <c r="Q1425" s="22">
        <f>VLOOKUP(CONCATENATE($F1425," ",$G1425),AllocFactorMatrix,(Q$4+1),FALSE)*$E1431</f>
        <v>0</v>
      </c>
      <c r="R1425" s="22">
        <f t="shared" ref="R1425:R1431" si="699">SUBTOTAL(9,N1425:Q1425)</f>
        <v>36.50969397289844</v>
      </c>
      <c r="S1425" s="22">
        <f>VLOOKUP(CONCATENATE($F1425," ",$G1425),AllocFactorMatrix,(S$4+1),FALSE)*$E1431</f>
        <v>1.1977169006495878</v>
      </c>
      <c r="T1425" s="22">
        <f>VLOOKUP(CONCATENATE($F1425," ",$G1425),AllocFactorMatrix,(T$4+1),FALSE)*$E1431</f>
        <v>21.796404519140708</v>
      </c>
      <c r="U1425" s="22">
        <f>VLOOKUP(CONCATENATE($F1425," ",$G1425),AllocFactorMatrix,(U$4+1),FALSE)*$E1431</f>
        <v>106.20389378581694</v>
      </c>
      <c r="V1425" s="22">
        <f>VLOOKUP(CONCATENATE($F1425," ",$G1425),AllocFactorMatrix,(V$4+1),FALSE)*$E1431</f>
        <v>13.532547071849377</v>
      </c>
      <c r="W1425" s="22">
        <f t="shared" ref="W1425:W1431" si="700">SUBTOTAL(9,S1425:V1425)</f>
        <v>142.73056227745661</v>
      </c>
      <c r="X1425" s="22">
        <f>VLOOKUP(CONCATENATE($F1425," ",$G1425),AllocFactorMatrix,(X$4+1),FALSE)*$E1431</f>
        <v>7.7491488907449728</v>
      </c>
      <c r="Y1425" s="22">
        <f>VLOOKUP(CONCATENATE($F1425," ",$G1425),AllocFactorMatrix,(Y$4+1),FALSE)*$E1431</f>
        <v>0.14566532784806777</v>
      </c>
      <c r="Z1425" s="22">
        <f t="shared" si="698"/>
        <v>7.8948142185930408</v>
      </c>
      <c r="AA1425" s="22">
        <f>VLOOKUP(CONCATENATE($F1425," ",$G1425),AllocFactorMatrix,(AA$4+1),FALSE)*$E1431</f>
        <v>0.11269224868143612</v>
      </c>
      <c r="AB1425" s="22">
        <f>VLOOKUP(CONCATENATE($F1425," ",$G1425),AllocFactorMatrix,(AB$4+1),FALSE)*$E1431</f>
        <v>1.0590033532926193</v>
      </c>
      <c r="AC1425" s="22">
        <f>VLOOKUP(CONCATENATE($F1425," ",$G1425),AllocFactorMatrix,(AC$4+1),FALSE)*$E1431</f>
        <v>0.25208826487270014</v>
      </c>
    </row>
    <row r="1426" spans="1:29" hidden="1" outlineLevel="1">
      <c r="A1426" s="63"/>
      <c r="B1426" s="37"/>
      <c r="C1426" s="35"/>
      <c r="D1426" s="35"/>
      <c r="F1426" s="42" t="str">
        <f>F1431</f>
        <v>TRANS_TOTAL</v>
      </c>
      <c r="G1426" s="17" t="str">
        <f>$G$10</f>
        <v>SUBTRAN</v>
      </c>
      <c r="H1426" s="21">
        <f t="shared" si="696"/>
        <v>157.89920000000004</v>
      </c>
      <c r="I1426" s="22">
        <f>VLOOKUP(CONCATENATE($F1426," ",$G1426),AllocFactorMatrix,(I$4+1),FALSE)*$E1431</f>
        <v>76.196189863115194</v>
      </c>
      <c r="J1426" s="22">
        <f>VLOOKUP(CONCATENATE($F1426," ",$G1426),AllocFactorMatrix,(J$4+1),FALSE)*$E1431</f>
        <v>19.010448402127402</v>
      </c>
      <c r="K1426" s="22">
        <f>VLOOKUP(CONCATENATE($F1426," ",$G1426),AllocFactorMatrix,(K$4+1),FALSE)*$E1431</f>
        <v>0.2414439521982262</v>
      </c>
      <c r="L1426" s="22">
        <f>VLOOKUP(CONCATENATE($F1426," ",$G1426),AllocFactorMatrix,(L$4+1),FALSE)*$E1431</f>
        <v>1.556551216784818E-2</v>
      </c>
      <c r="M1426" s="22">
        <f t="shared" si="697"/>
        <v>19.267457866493473</v>
      </c>
      <c r="N1426" s="22">
        <f>VLOOKUP(CONCATENATE($F1426," ",$G1426),AllocFactorMatrix,(N$4+1),FALSE)*$E1431</f>
        <v>8.4422033098345253</v>
      </c>
      <c r="O1426" s="22">
        <f>VLOOKUP(CONCATENATE($F1426," ",$G1426),AllocFactorMatrix,(O$4+1),FALSE)*$E1431</f>
        <v>2.3176033640917693</v>
      </c>
      <c r="P1426" s="22">
        <f>VLOOKUP(CONCATENATE($F1426," ",$G1426),AllocFactorMatrix,(P$4+1),FALSE)*$E1431</f>
        <v>0.4658554374727128</v>
      </c>
      <c r="Q1426" s="22">
        <f>VLOOKUP(CONCATENATE($F1426," ",$G1426),AllocFactorMatrix,(Q$4+1),FALSE)*$E1431</f>
        <v>0</v>
      </c>
      <c r="R1426" s="22">
        <f t="shared" si="699"/>
        <v>11.225662111399009</v>
      </c>
      <c r="S1426" s="22">
        <f>VLOOKUP(CONCATENATE($F1426," ",$G1426),AllocFactorMatrix,(S$4+1),FALSE)*$E1431</f>
        <v>0.35775484995071638</v>
      </c>
      <c r="T1426" s="22">
        <f>VLOOKUP(CONCATENATE($F1426," ",$G1426),AllocFactorMatrix,(T$4+1),FALSE)*$E1431</f>
        <v>6.702590763634853</v>
      </c>
      <c r="U1426" s="22">
        <f>VLOOKUP(CONCATENATE($F1426," ",$G1426),AllocFactorMatrix,(U$4+1),FALSE)*$E1431</f>
        <v>41.652737884335188</v>
      </c>
      <c r="V1426" s="22">
        <f>VLOOKUP(CONCATENATE($F1426," ",$G1426),AllocFactorMatrix,(V$4+1),FALSE)*$E1431</f>
        <v>0</v>
      </c>
      <c r="W1426" s="22">
        <f t="shared" si="700"/>
        <v>48.713083497920756</v>
      </c>
      <c r="X1426" s="22">
        <f>VLOOKUP(CONCATENATE($F1426," ",$G1426),AllocFactorMatrix,(X$4+1),FALSE)*$E1431</f>
        <v>2.367925115182731</v>
      </c>
      <c r="Y1426" s="22">
        <f>VLOOKUP(CONCATENATE($F1426," ",$G1426),AllocFactorMatrix,(Y$4+1),FALSE)*$E1431</f>
        <v>4.5421126019092879E-2</v>
      </c>
      <c r="Z1426" s="22">
        <f t="shared" si="698"/>
        <v>2.4133462412018241</v>
      </c>
      <c r="AA1426" s="22">
        <f>VLOOKUP(CONCATENATE($F1426," ",$G1426),AllocFactorMatrix,(AA$4+1),FALSE)*$E1431</f>
        <v>3.4547704910189658E-2</v>
      </c>
      <c r="AB1426" s="22">
        <f>VLOOKUP(CONCATENATE($F1426," ",$G1426),AllocFactorMatrix,(AB$4+1),FALSE)*$E1431</f>
        <v>3.9527833106032452E-2</v>
      </c>
      <c r="AC1426" s="22">
        <f>VLOOKUP(CONCATENATE($F1426," ",$G1426),AllocFactorMatrix,(AC$4+1),FALSE)*$E1431</f>
        <v>9.3848818535611951E-3</v>
      </c>
    </row>
    <row r="1427" spans="1:29" hidden="1" outlineLevel="1">
      <c r="A1427" s="63"/>
      <c r="B1427" s="37"/>
      <c r="C1427" s="35"/>
      <c r="D1427" s="35"/>
      <c r="F1427" s="42" t="str">
        <f>F1431</f>
        <v>TRANS_TOTAL</v>
      </c>
      <c r="G1427" s="17" t="str">
        <f>$G$11</f>
        <v>DISTPRI</v>
      </c>
      <c r="H1427" s="21">
        <f t="shared" si="696"/>
        <v>0</v>
      </c>
      <c r="I1427" s="22">
        <f>VLOOKUP(CONCATENATE($F1427," ",$G1427),AllocFactorMatrix,(I$4+1),FALSE)*$E1431</f>
        <v>0</v>
      </c>
      <c r="J1427" s="22">
        <f>VLOOKUP(CONCATENATE($F1427," ",$G1427),AllocFactorMatrix,(J$4+1),FALSE)*$E1431</f>
        <v>0</v>
      </c>
      <c r="K1427" s="22">
        <f>VLOOKUP(CONCATENATE($F1427," ",$G1427),AllocFactorMatrix,(K$4+1),FALSE)*$E1431</f>
        <v>0</v>
      </c>
      <c r="L1427" s="22">
        <f>VLOOKUP(CONCATENATE($F1427," ",$G1427),AllocFactorMatrix,(L$4+1),FALSE)*$E1431</f>
        <v>0</v>
      </c>
      <c r="M1427" s="22">
        <f t="shared" si="697"/>
        <v>0</v>
      </c>
      <c r="N1427" s="22">
        <f>VLOOKUP(CONCATENATE($F1427," ",$G1427),AllocFactorMatrix,(N$4+1),FALSE)*$E1431</f>
        <v>0</v>
      </c>
      <c r="O1427" s="22">
        <f>VLOOKUP(CONCATENATE($F1427," ",$G1427),AllocFactorMatrix,(O$4+1),FALSE)*$E1431</f>
        <v>0</v>
      </c>
      <c r="P1427" s="22">
        <f>VLOOKUP(CONCATENATE($F1427," ",$G1427),AllocFactorMatrix,(P$4+1),FALSE)*$E1431</f>
        <v>0</v>
      </c>
      <c r="Q1427" s="22">
        <f>VLOOKUP(CONCATENATE($F1427," ",$G1427),AllocFactorMatrix,(Q$4+1),FALSE)*$E1431</f>
        <v>0</v>
      </c>
      <c r="R1427" s="22">
        <f t="shared" si="699"/>
        <v>0</v>
      </c>
      <c r="S1427" s="22">
        <f>VLOOKUP(CONCATENATE($F1427," ",$G1427),AllocFactorMatrix,(S$4+1),FALSE)*$E1431</f>
        <v>0</v>
      </c>
      <c r="T1427" s="22">
        <f>VLOOKUP(CONCATENATE($F1427," ",$G1427),AllocFactorMatrix,(T$4+1),FALSE)*$E1431</f>
        <v>0</v>
      </c>
      <c r="U1427" s="22">
        <f>VLOOKUP(CONCATENATE($F1427," ",$G1427),AllocFactorMatrix,(U$4+1),FALSE)*$E1431</f>
        <v>0</v>
      </c>
      <c r="V1427" s="22">
        <f>VLOOKUP(CONCATENATE($F1427," ",$G1427),AllocFactorMatrix,(V$4+1),FALSE)*$E1431</f>
        <v>0</v>
      </c>
      <c r="W1427" s="22">
        <f t="shared" si="700"/>
        <v>0</v>
      </c>
      <c r="X1427" s="22">
        <f>VLOOKUP(CONCATENATE($F1427," ",$G1427),AllocFactorMatrix,(X$4+1),FALSE)*$E1431</f>
        <v>0</v>
      </c>
      <c r="Y1427" s="22">
        <f>VLOOKUP(CONCATENATE($F1427," ",$G1427),AllocFactorMatrix,(Y$4+1),FALSE)*$E1431</f>
        <v>0</v>
      </c>
      <c r="Z1427" s="22">
        <f t="shared" si="698"/>
        <v>0</v>
      </c>
      <c r="AA1427" s="22">
        <f>VLOOKUP(CONCATENATE($F1427," ",$G1427),AllocFactorMatrix,(AA$4+1),FALSE)*$E1431</f>
        <v>0</v>
      </c>
      <c r="AB1427" s="22">
        <f>VLOOKUP(CONCATENATE($F1427," ",$G1427),AllocFactorMatrix,(AB$4+1),FALSE)*$E1431</f>
        <v>0</v>
      </c>
      <c r="AC1427" s="22">
        <f>VLOOKUP(CONCATENATE($F1427," ",$G1427),AllocFactorMatrix,(AC$4+1),FALSE)*$E1431</f>
        <v>0</v>
      </c>
    </row>
    <row r="1428" spans="1:29" hidden="1" outlineLevel="1">
      <c r="A1428" s="63"/>
      <c r="B1428" s="37"/>
      <c r="C1428" s="35"/>
      <c r="D1428" s="35"/>
      <c r="F1428" s="42" t="str">
        <f>F1431</f>
        <v>TRANS_TOTAL</v>
      </c>
      <c r="G1428" s="17" t="str">
        <f>$G$12</f>
        <v>DISTSEC</v>
      </c>
      <c r="H1428" s="21">
        <f t="shared" si="696"/>
        <v>0</v>
      </c>
      <c r="I1428" s="22">
        <f>VLOOKUP(CONCATENATE($F1428," ",$G1428),AllocFactorMatrix,(I$4+1),FALSE)*$E1431</f>
        <v>0</v>
      </c>
      <c r="J1428" s="22">
        <f>VLOOKUP(CONCATENATE($F1428," ",$G1428),AllocFactorMatrix,(J$4+1),FALSE)*$E1431</f>
        <v>0</v>
      </c>
      <c r="K1428" s="22">
        <f>VLOOKUP(CONCATENATE($F1428," ",$G1428),AllocFactorMatrix,(K$4+1),FALSE)*$E1431</f>
        <v>0</v>
      </c>
      <c r="L1428" s="22">
        <f>VLOOKUP(CONCATENATE($F1428," ",$G1428),AllocFactorMatrix,(L$4+1),FALSE)*$E1431</f>
        <v>0</v>
      </c>
      <c r="M1428" s="22">
        <f t="shared" si="697"/>
        <v>0</v>
      </c>
      <c r="N1428" s="22">
        <f>VLOOKUP(CONCATENATE($F1428," ",$G1428),AllocFactorMatrix,(N$4+1),FALSE)*$E1431</f>
        <v>0</v>
      </c>
      <c r="O1428" s="22">
        <f>VLOOKUP(CONCATENATE($F1428," ",$G1428),AllocFactorMatrix,(O$4+1),FALSE)*$E1431</f>
        <v>0</v>
      </c>
      <c r="P1428" s="22">
        <f>VLOOKUP(CONCATENATE($F1428," ",$G1428),AllocFactorMatrix,(P$4+1),FALSE)*$E1431</f>
        <v>0</v>
      </c>
      <c r="Q1428" s="22">
        <f>VLOOKUP(CONCATENATE($F1428," ",$G1428),AllocFactorMatrix,(Q$4+1),FALSE)*$E1431</f>
        <v>0</v>
      </c>
      <c r="R1428" s="22">
        <f t="shared" si="699"/>
        <v>0</v>
      </c>
      <c r="S1428" s="22">
        <f>VLOOKUP(CONCATENATE($F1428," ",$G1428),AllocFactorMatrix,(S$4+1),FALSE)*$E1431</f>
        <v>0</v>
      </c>
      <c r="T1428" s="22">
        <f>VLOOKUP(CONCATENATE($F1428," ",$G1428),AllocFactorMatrix,(T$4+1),FALSE)*$E1431</f>
        <v>0</v>
      </c>
      <c r="U1428" s="22">
        <f>VLOOKUP(CONCATENATE($F1428," ",$G1428),AllocFactorMatrix,(U$4+1),FALSE)*$E1431</f>
        <v>0</v>
      </c>
      <c r="V1428" s="22">
        <f>VLOOKUP(CONCATENATE($F1428," ",$G1428),AllocFactorMatrix,(V$4+1),FALSE)*$E1431</f>
        <v>0</v>
      </c>
      <c r="W1428" s="22">
        <f t="shared" si="700"/>
        <v>0</v>
      </c>
      <c r="X1428" s="22">
        <f>VLOOKUP(CONCATENATE($F1428," ",$G1428),AllocFactorMatrix,(X$4+1),FALSE)*$E1431</f>
        <v>0</v>
      </c>
      <c r="Y1428" s="22">
        <f>VLOOKUP(CONCATENATE($F1428," ",$G1428),AllocFactorMatrix,(Y$4+1),FALSE)*$E1431</f>
        <v>0</v>
      </c>
      <c r="Z1428" s="22">
        <f t="shared" si="698"/>
        <v>0</v>
      </c>
      <c r="AA1428" s="22">
        <f>VLOOKUP(CONCATENATE($F1428," ",$G1428),AllocFactorMatrix,(AA$4+1),FALSE)*$E1431</f>
        <v>0</v>
      </c>
      <c r="AB1428" s="22">
        <f>VLOOKUP(CONCATENATE($F1428," ",$G1428),AllocFactorMatrix,(AB$4+1),FALSE)*$E1431</f>
        <v>0</v>
      </c>
      <c r="AC1428" s="22">
        <f>VLOOKUP(CONCATENATE($F1428," ",$G1428),AllocFactorMatrix,(AC$4+1),FALSE)*$E1431</f>
        <v>0</v>
      </c>
    </row>
    <row r="1429" spans="1:29" hidden="1" outlineLevel="1">
      <c r="A1429" s="63"/>
      <c r="B1429" s="37"/>
      <c r="C1429" s="35"/>
      <c r="D1429" s="35"/>
      <c r="F1429" s="42" t="str">
        <f>F1431</f>
        <v>TRANS_TOTAL</v>
      </c>
      <c r="G1429" s="17" t="str">
        <f>$G$13</f>
        <v>ENERGY</v>
      </c>
      <c r="H1429" s="21">
        <f t="shared" si="696"/>
        <v>0</v>
      </c>
      <c r="I1429" s="22">
        <f>VLOOKUP(CONCATENATE($F1429," ",$G1429),AllocFactorMatrix,(I$4+1),FALSE)*$E1431</f>
        <v>0</v>
      </c>
      <c r="J1429" s="22">
        <f>VLOOKUP(CONCATENATE($F1429," ",$G1429),AllocFactorMatrix,(J$4+1),FALSE)*$E1431</f>
        <v>0</v>
      </c>
      <c r="K1429" s="22">
        <f>VLOOKUP(CONCATENATE($F1429," ",$G1429),AllocFactorMatrix,(K$4+1),FALSE)*$E1431</f>
        <v>0</v>
      </c>
      <c r="L1429" s="22">
        <f>VLOOKUP(CONCATENATE($F1429," ",$G1429),AllocFactorMatrix,(L$4+1),FALSE)*$E1431</f>
        <v>0</v>
      </c>
      <c r="M1429" s="22">
        <f t="shared" si="697"/>
        <v>0</v>
      </c>
      <c r="N1429" s="22">
        <f>VLOOKUP(CONCATENATE($F1429," ",$G1429),AllocFactorMatrix,(N$4+1),FALSE)*$E1431</f>
        <v>0</v>
      </c>
      <c r="O1429" s="22">
        <f>VLOOKUP(CONCATENATE($F1429," ",$G1429),AllocFactorMatrix,(O$4+1),FALSE)*$E1431</f>
        <v>0</v>
      </c>
      <c r="P1429" s="22">
        <f>VLOOKUP(CONCATENATE($F1429," ",$G1429),AllocFactorMatrix,(P$4+1),FALSE)*$E1431</f>
        <v>0</v>
      </c>
      <c r="Q1429" s="22">
        <f>VLOOKUP(CONCATENATE($F1429," ",$G1429),AllocFactorMatrix,(Q$4+1),FALSE)*$E1431</f>
        <v>0</v>
      </c>
      <c r="R1429" s="22">
        <f t="shared" si="699"/>
        <v>0</v>
      </c>
      <c r="S1429" s="22">
        <f>VLOOKUP(CONCATENATE($F1429," ",$G1429),AllocFactorMatrix,(S$4+1),FALSE)*$E1431</f>
        <v>0</v>
      </c>
      <c r="T1429" s="22">
        <f>VLOOKUP(CONCATENATE($F1429," ",$G1429),AllocFactorMatrix,(T$4+1),FALSE)*$E1431</f>
        <v>0</v>
      </c>
      <c r="U1429" s="22">
        <f>VLOOKUP(CONCATENATE($F1429," ",$G1429),AllocFactorMatrix,(U$4+1),FALSE)*$E1431</f>
        <v>0</v>
      </c>
      <c r="V1429" s="22">
        <f>VLOOKUP(CONCATENATE($F1429," ",$G1429),AllocFactorMatrix,(V$4+1),FALSE)*$E1431</f>
        <v>0</v>
      </c>
      <c r="W1429" s="22">
        <f t="shared" si="700"/>
        <v>0</v>
      </c>
      <c r="X1429" s="22">
        <f>VLOOKUP(CONCATENATE($F1429," ",$G1429),AllocFactorMatrix,(X$4+1),FALSE)*$E1431</f>
        <v>0</v>
      </c>
      <c r="Y1429" s="22">
        <f>VLOOKUP(CONCATENATE($F1429," ",$G1429),AllocFactorMatrix,(Y$4+1),FALSE)*$E1431</f>
        <v>0</v>
      </c>
      <c r="Z1429" s="22">
        <f t="shared" si="698"/>
        <v>0</v>
      </c>
      <c r="AA1429" s="22">
        <f>VLOOKUP(CONCATENATE($F1429," ",$G1429),AllocFactorMatrix,(AA$4+1),FALSE)*$E1431</f>
        <v>0</v>
      </c>
      <c r="AB1429" s="22">
        <f>VLOOKUP(CONCATENATE($F1429," ",$G1429),AllocFactorMatrix,(AB$4+1),FALSE)*$E1431</f>
        <v>0</v>
      </c>
      <c r="AC1429" s="22">
        <f>VLOOKUP(CONCATENATE($F1429," ",$G1429),AllocFactorMatrix,(AC$4+1),FALSE)*$E1431</f>
        <v>0</v>
      </c>
    </row>
    <row r="1430" spans="1:29" hidden="1" outlineLevel="1">
      <c r="A1430" s="63"/>
      <c r="B1430" s="37"/>
      <c r="C1430" s="35"/>
      <c r="D1430" s="35"/>
      <c r="F1430" s="42" t="str">
        <f>F1431</f>
        <v>TRANS_TOTAL</v>
      </c>
      <c r="G1430" s="17" t="str">
        <f>$G$14</f>
        <v>CUSTOMER</v>
      </c>
      <c r="H1430" s="21">
        <f t="shared" si="696"/>
        <v>0</v>
      </c>
      <c r="I1430" s="22">
        <f>VLOOKUP(CONCATENATE($F1430," ",$G1430),AllocFactorMatrix,(I$4+1),FALSE)*$E1431</f>
        <v>0</v>
      </c>
      <c r="J1430" s="22">
        <f>VLOOKUP(CONCATENATE($F1430," ",$G1430),AllocFactorMatrix,(J$4+1),FALSE)*$E1431</f>
        <v>0</v>
      </c>
      <c r="K1430" s="22">
        <f>VLOOKUP(CONCATENATE($F1430," ",$G1430),AllocFactorMatrix,(K$4+1),FALSE)*$E1431</f>
        <v>0</v>
      </c>
      <c r="L1430" s="22">
        <f>VLOOKUP(CONCATENATE($F1430," ",$G1430),AllocFactorMatrix,(L$4+1),FALSE)*$E1431</f>
        <v>0</v>
      </c>
      <c r="M1430" s="22">
        <f t="shared" si="697"/>
        <v>0</v>
      </c>
      <c r="N1430" s="22">
        <f>VLOOKUP(CONCATENATE($F1430," ",$G1430),AllocFactorMatrix,(N$4+1),FALSE)*$E1431</f>
        <v>0</v>
      </c>
      <c r="O1430" s="22">
        <f>VLOOKUP(CONCATENATE($F1430," ",$G1430),AllocFactorMatrix,(O$4+1),FALSE)*$E1431</f>
        <v>0</v>
      </c>
      <c r="P1430" s="22">
        <f>VLOOKUP(CONCATENATE($F1430," ",$G1430),AllocFactorMatrix,(P$4+1),FALSE)*$E1431</f>
        <v>0</v>
      </c>
      <c r="Q1430" s="22">
        <f>VLOOKUP(CONCATENATE($F1430," ",$G1430),AllocFactorMatrix,(Q$4+1),FALSE)*$E1431</f>
        <v>0</v>
      </c>
      <c r="R1430" s="22">
        <f t="shared" si="699"/>
        <v>0</v>
      </c>
      <c r="S1430" s="22">
        <f>VLOOKUP(CONCATENATE($F1430," ",$G1430),AllocFactorMatrix,(S$4+1),FALSE)*$E1431</f>
        <v>0</v>
      </c>
      <c r="T1430" s="22">
        <f>VLOOKUP(CONCATENATE($F1430," ",$G1430),AllocFactorMatrix,(T$4+1),FALSE)*$E1431</f>
        <v>0</v>
      </c>
      <c r="U1430" s="22">
        <f>VLOOKUP(CONCATENATE($F1430," ",$G1430),AllocFactorMatrix,(U$4+1),FALSE)*$E1431</f>
        <v>0</v>
      </c>
      <c r="V1430" s="22">
        <f>VLOOKUP(CONCATENATE($F1430," ",$G1430),AllocFactorMatrix,(V$4+1),FALSE)*$E1431</f>
        <v>0</v>
      </c>
      <c r="W1430" s="22">
        <f t="shared" si="700"/>
        <v>0</v>
      </c>
      <c r="X1430" s="22">
        <f>VLOOKUP(CONCATENATE($F1430," ",$G1430),AllocFactorMatrix,(X$4+1),FALSE)*$E1431</f>
        <v>0</v>
      </c>
      <c r="Y1430" s="22">
        <f>VLOOKUP(CONCATENATE($F1430," ",$G1430),AllocFactorMatrix,(Y$4+1),FALSE)*$E1431</f>
        <v>0</v>
      </c>
      <c r="Z1430" s="22">
        <f t="shared" si="698"/>
        <v>0</v>
      </c>
      <c r="AA1430" s="22">
        <f>VLOOKUP(CONCATENATE($F1430," ",$G1430),AllocFactorMatrix,(AA$4+1),FALSE)*$E1431</f>
        <v>0</v>
      </c>
      <c r="AB1430" s="22">
        <f>VLOOKUP(CONCATENATE($F1430," ",$G1430),AllocFactorMatrix,(AB$4+1),FALSE)*$E1431</f>
        <v>0</v>
      </c>
      <c r="AC1430" s="22">
        <f>VLOOKUP(CONCATENATE($F1430," ",$G1430),AllocFactorMatrix,(AC$4+1),FALSE)*$E1431</f>
        <v>0</v>
      </c>
    </row>
    <row r="1431" spans="1:29" collapsed="1">
      <c r="A1431" s="63"/>
      <c r="B1431" s="37"/>
      <c r="C1431" s="35"/>
      <c r="D1431" s="35" t="s">
        <v>489</v>
      </c>
      <c r="E1431" s="38">
        <v>656</v>
      </c>
      <c r="F1431" s="43" t="s">
        <v>191</v>
      </c>
      <c r="G1431" s="17" t="str">
        <f>$G$15</f>
        <v>TOTAL</v>
      </c>
      <c r="H1431" s="21">
        <f t="shared" si="696"/>
        <v>656.00000000000034</v>
      </c>
      <c r="I1431" s="22">
        <f>VLOOKUP(CONCATENATE($F1431," ",$G1431),AllocFactorMatrix,(I$4+1),FALSE)*$E1431</f>
        <v>323.15883536830103</v>
      </c>
      <c r="J1431" s="22">
        <f>VLOOKUP(CONCATENATE($F1431," ",$G1431),AllocFactorMatrix,(J$4+1),FALSE)*$E1431</f>
        <v>80.767871463493179</v>
      </c>
      <c r="K1431" s="22">
        <f>VLOOKUP(CONCATENATE($F1431," ",$G1431),AllocFactorMatrix,(K$4+1),FALSE)*$E1431</f>
        <v>1.0241475145702019</v>
      </c>
      <c r="L1431" s="22">
        <f>VLOOKUP(CONCATENATE($F1431," ",$G1431),AllocFactorMatrix,(L$4+1),FALSE)*$E1431</f>
        <v>5.4739047449523695E-2</v>
      </c>
      <c r="M1431" s="22">
        <f t="shared" si="697"/>
        <v>81.846758025512912</v>
      </c>
      <c r="N1431" s="22">
        <f>VLOOKUP(CONCATENATE($F1431," ",$G1431),AllocFactorMatrix,(N$4+1),FALSE)*$E1431</f>
        <v>36.149531100715549</v>
      </c>
      <c r="O1431" s="22">
        <f>VLOOKUP(CONCATENATE($F1431," ",$G1431),AllocFactorMatrix,(O$4+1),FALSE)*$E1431</f>
        <v>9.9115402402859569</v>
      </c>
      <c r="P1431" s="22">
        <f>VLOOKUP(CONCATENATE($F1431," ",$G1431),AllocFactorMatrix,(P$4+1),FALSE)*$E1431</f>
        <v>1.6742847432959431</v>
      </c>
      <c r="Q1431" s="22">
        <f>VLOOKUP(CONCATENATE($F1431," ",$G1431),AllocFactorMatrix,(Q$4+1),FALSE)*$E1431</f>
        <v>0</v>
      </c>
      <c r="R1431" s="22">
        <f t="shared" si="699"/>
        <v>47.73535608429745</v>
      </c>
      <c r="S1431" s="22">
        <f>VLOOKUP(CONCATENATE($F1431," ",$G1431),AllocFactorMatrix,(S$4+1),FALSE)*$E1431</f>
        <v>1.5554717506003042</v>
      </c>
      <c r="T1431" s="22">
        <f>VLOOKUP(CONCATENATE($F1431," ",$G1431),AllocFactorMatrix,(T$4+1),FALSE)*$E1431</f>
        <v>28.49899528277556</v>
      </c>
      <c r="U1431" s="22">
        <f>VLOOKUP(CONCATENATE($F1431," ",$G1431),AllocFactorMatrix,(U$4+1),FALSE)*$E1431</f>
        <v>147.85663167015213</v>
      </c>
      <c r="V1431" s="22">
        <f>VLOOKUP(CONCATENATE($F1431," ",$G1431),AllocFactorMatrix,(V$4+1),FALSE)*$E1431</f>
        <v>13.532547071849377</v>
      </c>
      <c r="W1431" s="22">
        <f t="shared" si="700"/>
        <v>191.44364577537735</v>
      </c>
      <c r="X1431" s="22">
        <f>VLOOKUP(CONCATENATE($F1431," ",$G1431),AllocFactorMatrix,(X$4+1),FALSE)*$E1431</f>
        <v>10.117074005927703</v>
      </c>
      <c r="Y1431" s="22">
        <f>VLOOKUP(CONCATENATE($F1431," ",$G1431),AllocFactorMatrix,(Y$4+1),FALSE)*$E1431</f>
        <v>0.19108645386716064</v>
      </c>
      <c r="Z1431" s="22">
        <f t="shared" si="698"/>
        <v>10.308160459794864</v>
      </c>
      <c r="AA1431" s="22">
        <f>VLOOKUP(CONCATENATE($F1431," ",$G1431),AllocFactorMatrix,(AA$4+1),FALSE)*$E1431</f>
        <v>0.14723995359162578</v>
      </c>
      <c r="AB1431" s="22">
        <f>VLOOKUP(CONCATENATE($F1431," ",$G1431),AllocFactorMatrix,(AB$4+1),FALSE)*$E1431</f>
        <v>1.0985311863986518</v>
      </c>
      <c r="AC1431" s="22">
        <f>VLOOKUP(CONCATENATE($F1431," ",$G1431),AllocFactorMatrix,(AC$4+1),FALSE)*$E1431</f>
        <v>0.26147314672626132</v>
      </c>
    </row>
    <row r="1432" spans="1:29" hidden="1" outlineLevel="1">
      <c r="A1432" s="63"/>
      <c r="B1432" s="37"/>
      <c r="C1432" s="35"/>
      <c r="D1432" s="35"/>
      <c r="F1432" s="42" t="str">
        <f>F1439</f>
        <v>TRANS_TOTAL</v>
      </c>
      <c r="G1432" s="17" t="str">
        <f>$G$8</f>
        <v>PRODUCTION</v>
      </c>
      <c r="H1432" s="21">
        <f t="shared" si="696"/>
        <v>0</v>
      </c>
      <c r="I1432" s="22">
        <f>VLOOKUP(CONCATENATE($F1432," ",$G1432),AllocFactorMatrix,(I$4+1),FALSE)*$E1439</f>
        <v>0</v>
      </c>
      <c r="J1432" s="22">
        <f>VLOOKUP(CONCATENATE($F1432," ",$G1432),AllocFactorMatrix,(J$4+1),FALSE)*$E1439</f>
        <v>0</v>
      </c>
      <c r="K1432" s="22">
        <f>VLOOKUP(CONCATENATE($F1432," ",$G1432),AllocFactorMatrix,(K$4+1),FALSE)*$E1439</f>
        <v>0</v>
      </c>
      <c r="L1432" s="22">
        <f>VLOOKUP(CONCATENATE($F1432," ",$G1432),AllocFactorMatrix,(L$4+1),FALSE)*$E1439</f>
        <v>0</v>
      </c>
      <c r="M1432" s="22">
        <f t="shared" si="697"/>
        <v>0</v>
      </c>
      <c r="N1432" s="22">
        <f>VLOOKUP(CONCATENATE($F1432," ",$G1432),AllocFactorMatrix,(N$4+1),FALSE)*$E1439</f>
        <v>0</v>
      </c>
      <c r="O1432" s="22">
        <f>VLOOKUP(CONCATENATE($F1432," ",$G1432),AllocFactorMatrix,(O$4+1),FALSE)*$E1439</f>
        <v>0</v>
      </c>
      <c r="P1432" s="22">
        <f>VLOOKUP(CONCATENATE($F1432," ",$G1432),AllocFactorMatrix,(P$4+1),FALSE)*$E1439</f>
        <v>0</v>
      </c>
      <c r="Q1432" s="22">
        <f>VLOOKUP(CONCATENATE($F1432," ",$G1432),AllocFactorMatrix,(Q$4+1),FALSE)*$E1439</f>
        <v>0</v>
      </c>
      <c r="R1432" s="22">
        <f>SUBTOTAL(9,N1432:Q1432)</f>
        <v>0</v>
      </c>
      <c r="S1432" s="22">
        <f>VLOOKUP(CONCATENATE($F1432," ",$G1432),AllocFactorMatrix,(S$4+1),FALSE)*$E1439</f>
        <v>0</v>
      </c>
      <c r="T1432" s="22">
        <f>VLOOKUP(CONCATENATE($F1432," ",$G1432),AllocFactorMatrix,(T$4+1),FALSE)*$E1439</f>
        <v>0</v>
      </c>
      <c r="U1432" s="22">
        <f>VLOOKUP(CONCATENATE($F1432," ",$G1432),AllocFactorMatrix,(U$4+1),FALSE)*$E1439</f>
        <v>0</v>
      </c>
      <c r="V1432" s="22">
        <f>VLOOKUP(CONCATENATE($F1432," ",$G1432),AllocFactorMatrix,(V$4+1),FALSE)*$E1439</f>
        <v>0</v>
      </c>
      <c r="W1432" s="22">
        <f>SUBTOTAL(9,S1432:V1432)</f>
        <v>0</v>
      </c>
      <c r="X1432" s="22">
        <f>VLOOKUP(CONCATENATE($F1432," ",$G1432),AllocFactorMatrix,(X$4+1),FALSE)*$E1439</f>
        <v>0</v>
      </c>
      <c r="Y1432" s="22">
        <f>VLOOKUP(CONCATENATE($F1432," ",$G1432),AllocFactorMatrix,(Y$4+1),FALSE)*$E1439</f>
        <v>0</v>
      </c>
      <c r="Z1432" s="22">
        <f t="shared" si="698"/>
        <v>0</v>
      </c>
      <c r="AA1432" s="22">
        <f>VLOOKUP(CONCATENATE($F1432," ",$G1432),AllocFactorMatrix,(AA$4+1),FALSE)*$E1439</f>
        <v>0</v>
      </c>
      <c r="AB1432" s="22">
        <f>VLOOKUP(CONCATENATE($F1432," ",$G1432),AllocFactorMatrix,(AB$4+1),FALSE)*$E1439</f>
        <v>0</v>
      </c>
      <c r="AC1432" s="22">
        <f>VLOOKUP(CONCATENATE($F1432," ",$G1432),AllocFactorMatrix,(AC$4+1),FALSE)*$E1439</f>
        <v>0</v>
      </c>
    </row>
    <row r="1433" spans="1:29" hidden="1" outlineLevel="1">
      <c r="A1433" s="63"/>
      <c r="B1433" s="37"/>
      <c r="C1433" s="35"/>
      <c r="D1433" s="35"/>
      <c r="F1433" s="42" t="str">
        <f>F1439</f>
        <v>TRANS_TOTAL</v>
      </c>
      <c r="G1433" s="17" t="str">
        <f>$G$9</f>
        <v>BULKTRAN</v>
      </c>
      <c r="H1433" s="21">
        <f t="shared" si="696"/>
        <v>2363.7009000000007</v>
      </c>
      <c r="I1433" s="22">
        <f>VLOOKUP(CONCATENATE($F1433," ",$G1433),AllocFactorMatrix,(I$4+1),FALSE)*$E1439</f>
        <v>1171.9431638073834</v>
      </c>
      <c r="J1433" s="22">
        <f>VLOOKUP(CONCATENATE($F1433," ",$G1433),AllocFactorMatrix,(J$4+1),FALSE)*$E1439</f>
        <v>293.0653323018775</v>
      </c>
      <c r="K1433" s="22">
        <f>VLOOKUP(CONCATENATE($F1433," ",$G1433),AllocFactorMatrix,(K$4+1),FALSE)*$E1439</f>
        <v>3.7142624842438425</v>
      </c>
      <c r="L1433" s="22">
        <f>VLOOKUP(CONCATENATE($F1433," ",$G1433),AllocFactorMatrix,(L$4+1),FALSE)*$E1439</f>
        <v>0.18589514532295104</v>
      </c>
      <c r="M1433" s="22">
        <f t="shared" si="697"/>
        <v>296.96548993144427</v>
      </c>
      <c r="N1433" s="22">
        <f>VLOOKUP(CONCATENATE($F1433," ",$G1433),AllocFactorMatrix,(N$4+1),FALSE)*$E1439</f>
        <v>131.48309666617777</v>
      </c>
      <c r="O1433" s="22">
        <f>VLOOKUP(CONCATENATE($F1433," ",$G1433),AllocFactorMatrix,(O$4+1),FALSE)*$E1439</f>
        <v>36.036471792061739</v>
      </c>
      <c r="P1433" s="22">
        <f>VLOOKUP(CONCATENATE($F1433," ",$G1433),AllocFactorMatrix,(P$4+1),FALSE)*$E1439</f>
        <v>5.7345128491276149</v>
      </c>
      <c r="Q1433" s="22">
        <f>VLOOKUP(CONCATENATE($F1433," ",$G1433),AllocFactorMatrix,(Q$4+1),FALSE)*$E1439</f>
        <v>0</v>
      </c>
      <c r="R1433" s="22">
        <f t="shared" ref="R1433:R1439" si="701">SUBTOTAL(9,N1433:Q1433)</f>
        <v>173.25408130736713</v>
      </c>
      <c r="S1433" s="22">
        <f>VLOOKUP(CONCATENATE($F1433," ",$G1433),AllocFactorMatrix,(S$4+1),FALSE)*$E1439</f>
        <v>5.6836779142106204</v>
      </c>
      <c r="T1433" s="22">
        <f>VLOOKUP(CONCATENATE($F1433," ",$G1433),AllocFactorMatrix,(T$4+1),FALSE)*$E1439</f>
        <v>103.43324278671497</v>
      </c>
      <c r="U1433" s="22">
        <f>VLOOKUP(CONCATENATE($F1433," ",$G1433),AllocFactorMatrix,(U$4+1),FALSE)*$E1439</f>
        <v>503.98280694397585</v>
      </c>
      <c r="V1433" s="22">
        <f>VLOOKUP(CONCATENATE($F1433," ",$G1433),AllocFactorMatrix,(V$4+1),FALSE)*$E1439</f>
        <v>64.217711943090109</v>
      </c>
      <c r="W1433" s="22">
        <f t="shared" ref="W1433:W1439" si="702">SUBTOTAL(9,S1433:V1433)</f>
        <v>677.31743958799154</v>
      </c>
      <c r="X1433" s="22">
        <f>VLOOKUP(CONCATENATE($F1433," ",$G1433),AllocFactorMatrix,(X$4+1),FALSE)*$E1439</f>
        <v>36.773019050135822</v>
      </c>
      <c r="Y1433" s="22">
        <f>VLOOKUP(CONCATENATE($F1433," ",$G1433),AllocFactorMatrix,(Y$4+1),FALSE)*$E1439</f>
        <v>0.69124415486438262</v>
      </c>
      <c r="Z1433" s="22">
        <f t="shared" si="698"/>
        <v>37.464263205000208</v>
      </c>
      <c r="AA1433" s="22">
        <f>VLOOKUP(CONCATENATE($F1433," ",$G1433),AllocFactorMatrix,(AA$4+1),FALSE)*$E1439</f>
        <v>0.53477282034346141</v>
      </c>
      <c r="AB1433" s="22">
        <f>VLOOKUP(CONCATENATE($F1433," ",$G1433),AllocFactorMatrix,(AB$4+1),FALSE)*$E1439</f>
        <v>5.0254229249998845</v>
      </c>
      <c r="AC1433" s="22">
        <f>VLOOKUP(CONCATENATE($F1433," ",$G1433),AllocFactorMatrix,(AC$4+1),FALSE)*$E1439</f>
        <v>1.1962664154706029</v>
      </c>
    </row>
    <row r="1434" spans="1:29" hidden="1" outlineLevel="1">
      <c r="A1434" s="63"/>
      <c r="B1434" s="37"/>
      <c r="C1434" s="35"/>
      <c r="D1434" s="35"/>
      <c r="F1434" s="42" t="str">
        <f>F1439</f>
        <v>TRANS_TOTAL</v>
      </c>
      <c r="G1434" s="17" t="str">
        <f>$G$10</f>
        <v>SUBTRAN</v>
      </c>
      <c r="H1434" s="21">
        <f t="shared" si="696"/>
        <v>749.29910000000018</v>
      </c>
      <c r="I1434" s="22">
        <f>VLOOKUP(CONCATENATE($F1434," ",$G1434),AllocFactorMatrix,(I$4+1),FALSE)*$E1439</f>
        <v>361.58344366444754</v>
      </c>
      <c r="J1434" s="22">
        <f>VLOOKUP(CONCATENATE($F1434," ",$G1434),AllocFactorMatrix,(J$4+1),FALSE)*$E1439</f>
        <v>90.21269188387592</v>
      </c>
      <c r="K1434" s="22">
        <f>VLOOKUP(CONCATENATE($F1434," ",$G1434),AllocFactorMatrix,(K$4+1),FALSE)*$E1439</f>
        <v>1.1457546085260337</v>
      </c>
      <c r="L1434" s="22">
        <f>VLOOKUP(CONCATENATE($F1434," ",$G1434),AllocFactorMatrix,(L$4+1),FALSE)*$E1439</f>
        <v>7.3864999052608807E-2</v>
      </c>
      <c r="M1434" s="22">
        <f t="shared" si="697"/>
        <v>91.432311491454556</v>
      </c>
      <c r="N1434" s="22">
        <f>VLOOKUP(CONCATENATE($F1434," ",$G1434),AllocFactorMatrix,(N$4+1),FALSE)*$E1439</f>
        <v>40.061858084626337</v>
      </c>
      <c r="O1434" s="22">
        <f>VLOOKUP(CONCATENATE($F1434," ",$G1434),AllocFactorMatrix,(O$4+1),FALSE)*$E1439</f>
        <v>10.998017183563533</v>
      </c>
      <c r="P1434" s="22">
        <f>VLOOKUP(CONCATENATE($F1434," ",$G1434),AllocFactorMatrix,(P$4+1),FALSE)*$E1439</f>
        <v>2.210682891543529</v>
      </c>
      <c r="Q1434" s="22">
        <f>VLOOKUP(CONCATENATE($F1434," ",$G1434),AllocFactorMatrix,(Q$4+1),FALSE)*$E1439</f>
        <v>0</v>
      </c>
      <c r="R1434" s="22">
        <f t="shared" si="701"/>
        <v>53.270558159733397</v>
      </c>
      <c r="S1434" s="22">
        <f>VLOOKUP(CONCATENATE($F1434," ",$G1434),AllocFactorMatrix,(S$4+1),FALSE)*$E1439</f>
        <v>1.697699463256982</v>
      </c>
      <c r="T1434" s="22">
        <f>VLOOKUP(CONCATENATE($F1434," ",$G1434),AllocFactorMatrix,(T$4+1),FALSE)*$E1439</f>
        <v>31.806654035358687</v>
      </c>
      <c r="U1434" s="22">
        <f>VLOOKUP(CONCATENATE($F1434," ",$G1434),AllocFactorMatrix,(U$4+1),FALSE)*$E1439</f>
        <v>197.660019868804</v>
      </c>
      <c r="V1434" s="22">
        <f>VLOOKUP(CONCATENATE($F1434," ",$G1434),AllocFactorMatrix,(V$4+1),FALSE)*$E1439</f>
        <v>0</v>
      </c>
      <c r="W1434" s="22">
        <f t="shared" si="702"/>
        <v>231.16437336741967</v>
      </c>
      <c r="X1434" s="22">
        <f>VLOOKUP(CONCATENATE($F1434," ",$G1434),AllocFactorMatrix,(X$4+1),FALSE)*$E1439</f>
        <v>11.236815371286344</v>
      </c>
      <c r="Y1434" s="22">
        <f>VLOOKUP(CONCATENATE($F1434," ",$G1434),AllocFactorMatrix,(Y$4+1),FALSE)*$E1439</f>
        <v>0.21554263002657947</v>
      </c>
      <c r="Z1434" s="22">
        <f t="shared" si="698"/>
        <v>11.452358001312923</v>
      </c>
      <c r="AA1434" s="22">
        <f>VLOOKUP(CONCATENATE($F1434," ",$G1434),AllocFactorMatrix,(AA$4+1),FALSE)*$E1439</f>
        <v>0.16394360577045794</v>
      </c>
      <c r="AB1434" s="22">
        <f>VLOOKUP(CONCATENATE($F1434," ",$G1434),AllocFactorMatrix,(AB$4+1),FALSE)*$E1439</f>
        <v>0.18757643972420582</v>
      </c>
      <c r="AC1434" s="22">
        <f>VLOOKUP(CONCATENATE($F1434," ",$G1434),AllocFactorMatrix,(AC$4+1),FALSE)*$E1439</f>
        <v>4.4535270137402438E-2</v>
      </c>
    </row>
    <row r="1435" spans="1:29" hidden="1" outlineLevel="1">
      <c r="A1435" s="63"/>
      <c r="B1435" s="37"/>
      <c r="C1435" s="35"/>
      <c r="D1435" s="35"/>
      <c r="F1435" s="42" t="str">
        <f>F1439</f>
        <v>TRANS_TOTAL</v>
      </c>
      <c r="G1435" s="17" t="str">
        <f>$G$11</f>
        <v>DISTPRI</v>
      </c>
      <c r="H1435" s="21">
        <f t="shared" si="696"/>
        <v>0</v>
      </c>
      <c r="I1435" s="22">
        <f>VLOOKUP(CONCATENATE($F1435," ",$G1435),AllocFactorMatrix,(I$4+1),FALSE)*$E1439</f>
        <v>0</v>
      </c>
      <c r="J1435" s="22">
        <f>VLOOKUP(CONCATENATE($F1435," ",$G1435),AllocFactorMatrix,(J$4+1),FALSE)*$E1439</f>
        <v>0</v>
      </c>
      <c r="K1435" s="22">
        <f>VLOOKUP(CONCATENATE($F1435," ",$G1435),AllocFactorMatrix,(K$4+1),FALSE)*$E1439</f>
        <v>0</v>
      </c>
      <c r="L1435" s="22">
        <f>VLOOKUP(CONCATENATE($F1435," ",$G1435),AllocFactorMatrix,(L$4+1),FALSE)*$E1439</f>
        <v>0</v>
      </c>
      <c r="M1435" s="22">
        <f t="shared" si="697"/>
        <v>0</v>
      </c>
      <c r="N1435" s="22">
        <f>VLOOKUP(CONCATENATE($F1435," ",$G1435),AllocFactorMatrix,(N$4+1),FALSE)*$E1439</f>
        <v>0</v>
      </c>
      <c r="O1435" s="22">
        <f>VLOOKUP(CONCATENATE($F1435," ",$G1435),AllocFactorMatrix,(O$4+1),FALSE)*$E1439</f>
        <v>0</v>
      </c>
      <c r="P1435" s="22">
        <f>VLOOKUP(CONCATENATE($F1435," ",$G1435),AllocFactorMatrix,(P$4+1),FALSE)*$E1439</f>
        <v>0</v>
      </c>
      <c r="Q1435" s="22">
        <f>VLOOKUP(CONCATENATE($F1435," ",$G1435),AllocFactorMatrix,(Q$4+1),FALSE)*$E1439</f>
        <v>0</v>
      </c>
      <c r="R1435" s="22">
        <f t="shared" si="701"/>
        <v>0</v>
      </c>
      <c r="S1435" s="22">
        <f>VLOOKUP(CONCATENATE($F1435," ",$G1435),AllocFactorMatrix,(S$4+1),FALSE)*$E1439</f>
        <v>0</v>
      </c>
      <c r="T1435" s="22">
        <f>VLOOKUP(CONCATENATE($F1435," ",$G1435),AllocFactorMatrix,(T$4+1),FALSE)*$E1439</f>
        <v>0</v>
      </c>
      <c r="U1435" s="22">
        <f>VLOOKUP(CONCATENATE($F1435," ",$G1435),AllocFactorMatrix,(U$4+1),FALSE)*$E1439</f>
        <v>0</v>
      </c>
      <c r="V1435" s="22">
        <f>VLOOKUP(CONCATENATE($F1435," ",$G1435),AllocFactorMatrix,(V$4+1),FALSE)*$E1439</f>
        <v>0</v>
      </c>
      <c r="W1435" s="22">
        <f t="shared" si="702"/>
        <v>0</v>
      </c>
      <c r="X1435" s="22">
        <f>VLOOKUP(CONCATENATE($F1435," ",$G1435),AllocFactorMatrix,(X$4+1),FALSE)*$E1439</f>
        <v>0</v>
      </c>
      <c r="Y1435" s="22">
        <f>VLOOKUP(CONCATENATE($F1435," ",$G1435),AllocFactorMatrix,(Y$4+1),FALSE)*$E1439</f>
        <v>0</v>
      </c>
      <c r="Z1435" s="22">
        <f t="shared" si="698"/>
        <v>0</v>
      </c>
      <c r="AA1435" s="22">
        <f>VLOOKUP(CONCATENATE($F1435," ",$G1435),AllocFactorMatrix,(AA$4+1),FALSE)*$E1439</f>
        <v>0</v>
      </c>
      <c r="AB1435" s="22">
        <f>VLOOKUP(CONCATENATE($F1435," ",$G1435),AllocFactorMatrix,(AB$4+1),FALSE)*$E1439</f>
        <v>0</v>
      </c>
      <c r="AC1435" s="22">
        <f>VLOOKUP(CONCATENATE($F1435," ",$G1435),AllocFactorMatrix,(AC$4+1),FALSE)*$E1439</f>
        <v>0</v>
      </c>
    </row>
    <row r="1436" spans="1:29" hidden="1" outlineLevel="1">
      <c r="A1436" s="63"/>
      <c r="B1436" s="37"/>
      <c r="C1436" s="35"/>
      <c r="D1436" s="35"/>
      <c r="F1436" s="42" t="str">
        <f>F1439</f>
        <v>TRANS_TOTAL</v>
      </c>
      <c r="G1436" s="17" t="str">
        <f>$G$12</f>
        <v>DISTSEC</v>
      </c>
      <c r="H1436" s="21">
        <f t="shared" si="696"/>
        <v>0</v>
      </c>
      <c r="I1436" s="22">
        <f>VLOOKUP(CONCATENATE($F1436," ",$G1436),AllocFactorMatrix,(I$4+1),FALSE)*$E1439</f>
        <v>0</v>
      </c>
      <c r="J1436" s="22">
        <f>VLOOKUP(CONCATENATE($F1436," ",$G1436),AllocFactorMatrix,(J$4+1),FALSE)*$E1439</f>
        <v>0</v>
      </c>
      <c r="K1436" s="22">
        <f>VLOOKUP(CONCATENATE($F1436," ",$G1436),AllocFactorMatrix,(K$4+1),FALSE)*$E1439</f>
        <v>0</v>
      </c>
      <c r="L1436" s="22">
        <f>VLOOKUP(CONCATENATE($F1436," ",$G1436),AllocFactorMatrix,(L$4+1),FALSE)*$E1439</f>
        <v>0</v>
      </c>
      <c r="M1436" s="22">
        <f t="shared" si="697"/>
        <v>0</v>
      </c>
      <c r="N1436" s="22">
        <f>VLOOKUP(CONCATENATE($F1436," ",$G1436),AllocFactorMatrix,(N$4+1),FALSE)*$E1439</f>
        <v>0</v>
      </c>
      <c r="O1436" s="22">
        <f>VLOOKUP(CONCATENATE($F1436," ",$G1436),AllocFactorMatrix,(O$4+1),FALSE)*$E1439</f>
        <v>0</v>
      </c>
      <c r="P1436" s="22">
        <f>VLOOKUP(CONCATENATE($F1436," ",$G1436),AllocFactorMatrix,(P$4+1),FALSE)*$E1439</f>
        <v>0</v>
      </c>
      <c r="Q1436" s="22">
        <f>VLOOKUP(CONCATENATE($F1436," ",$G1436),AllocFactorMatrix,(Q$4+1),FALSE)*$E1439</f>
        <v>0</v>
      </c>
      <c r="R1436" s="22">
        <f t="shared" si="701"/>
        <v>0</v>
      </c>
      <c r="S1436" s="22">
        <f>VLOOKUP(CONCATENATE($F1436," ",$G1436),AllocFactorMatrix,(S$4+1),FALSE)*$E1439</f>
        <v>0</v>
      </c>
      <c r="T1436" s="22">
        <f>VLOOKUP(CONCATENATE($F1436," ",$G1436),AllocFactorMatrix,(T$4+1),FALSE)*$E1439</f>
        <v>0</v>
      </c>
      <c r="U1436" s="22">
        <f>VLOOKUP(CONCATENATE($F1436," ",$G1436),AllocFactorMatrix,(U$4+1),FALSE)*$E1439</f>
        <v>0</v>
      </c>
      <c r="V1436" s="22">
        <f>VLOOKUP(CONCATENATE($F1436," ",$G1436),AllocFactorMatrix,(V$4+1),FALSE)*$E1439</f>
        <v>0</v>
      </c>
      <c r="W1436" s="22">
        <f t="shared" si="702"/>
        <v>0</v>
      </c>
      <c r="X1436" s="22">
        <f>VLOOKUP(CONCATENATE($F1436," ",$G1436),AllocFactorMatrix,(X$4+1),FALSE)*$E1439</f>
        <v>0</v>
      </c>
      <c r="Y1436" s="22">
        <f>VLOOKUP(CONCATENATE($F1436," ",$G1436),AllocFactorMatrix,(Y$4+1),FALSE)*$E1439</f>
        <v>0</v>
      </c>
      <c r="Z1436" s="22">
        <f t="shared" si="698"/>
        <v>0</v>
      </c>
      <c r="AA1436" s="22">
        <f>VLOOKUP(CONCATENATE($F1436," ",$G1436),AllocFactorMatrix,(AA$4+1),FALSE)*$E1439</f>
        <v>0</v>
      </c>
      <c r="AB1436" s="22">
        <f>VLOOKUP(CONCATENATE($F1436," ",$G1436),AllocFactorMatrix,(AB$4+1),FALSE)*$E1439</f>
        <v>0</v>
      </c>
      <c r="AC1436" s="22">
        <f>VLOOKUP(CONCATENATE($F1436," ",$G1436),AllocFactorMatrix,(AC$4+1),FALSE)*$E1439</f>
        <v>0</v>
      </c>
    </row>
    <row r="1437" spans="1:29" hidden="1" outlineLevel="1">
      <c r="A1437" s="63"/>
      <c r="B1437" s="37"/>
      <c r="C1437" s="35"/>
      <c r="D1437" s="35"/>
      <c r="F1437" s="42" t="str">
        <f>F1439</f>
        <v>TRANS_TOTAL</v>
      </c>
      <c r="G1437" s="17" t="str">
        <f>$G$13</f>
        <v>ENERGY</v>
      </c>
      <c r="H1437" s="21">
        <f t="shared" si="696"/>
        <v>0</v>
      </c>
      <c r="I1437" s="22">
        <f>VLOOKUP(CONCATENATE($F1437," ",$G1437),AllocFactorMatrix,(I$4+1),FALSE)*$E1439</f>
        <v>0</v>
      </c>
      <c r="J1437" s="22">
        <f>VLOOKUP(CONCATENATE($F1437," ",$G1437),AllocFactorMatrix,(J$4+1),FALSE)*$E1439</f>
        <v>0</v>
      </c>
      <c r="K1437" s="22">
        <f>VLOOKUP(CONCATENATE($F1437," ",$G1437),AllocFactorMatrix,(K$4+1),FALSE)*$E1439</f>
        <v>0</v>
      </c>
      <c r="L1437" s="22">
        <f>VLOOKUP(CONCATENATE($F1437," ",$G1437),AllocFactorMatrix,(L$4+1),FALSE)*$E1439</f>
        <v>0</v>
      </c>
      <c r="M1437" s="22">
        <f t="shared" si="697"/>
        <v>0</v>
      </c>
      <c r="N1437" s="22">
        <f>VLOOKUP(CONCATENATE($F1437," ",$G1437),AllocFactorMatrix,(N$4+1),FALSE)*$E1439</f>
        <v>0</v>
      </c>
      <c r="O1437" s="22">
        <f>VLOOKUP(CONCATENATE($F1437," ",$G1437),AllocFactorMatrix,(O$4+1),FALSE)*$E1439</f>
        <v>0</v>
      </c>
      <c r="P1437" s="22">
        <f>VLOOKUP(CONCATENATE($F1437," ",$G1437),AllocFactorMatrix,(P$4+1),FALSE)*$E1439</f>
        <v>0</v>
      </c>
      <c r="Q1437" s="22">
        <f>VLOOKUP(CONCATENATE($F1437," ",$G1437),AllocFactorMatrix,(Q$4+1),FALSE)*$E1439</f>
        <v>0</v>
      </c>
      <c r="R1437" s="22">
        <f t="shared" si="701"/>
        <v>0</v>
      </c>
      <c r="S1437" s="22">
        <f>VLOOKUP(CONCATENATE($F1437," ",$G1437),AllocFactorMatrix,(S$4+1),FALSE)*$E1439</f>
        <v>0</v>
      </c>
      <c r="T1437" s="22">
        <f>VLOOKUP(CONCATENATE($F1437," ",$G1437),AllocFactorMatrix,(T$4+1),FALSE)*$E1439</f>
        <v>0</v>
      </c>
      <c r="U1437" s="22">
        <f>VLOOKUP(CONCATENATE($F1437," ",$G1437),AllocFactorMatrix,(U$4+1),FALSE)*$E1439</f>
        <v>0</v>
      </c>
      <c r="V1437" s="22">
        <f>VLOOKUP(CONCATENATE($F1437," ",$G1437),AllocFactorMatrix,(V$4+1),FALSE)*$E1439</f>
        <v>0</v>
      </c>
      <c r="W1437" s="22">
        <f t="shared" si="702"/>
        <v>0</v>
      </c>
      <c r="X1437" s="22">
        <f>VLOOKUP(CONCATENATE($F1437," ",$G1437),AllocFactorMatrix,(X$4+1),FALSE)*$E1439</f>
        <v>0</v>
      </c>
      <c r="Y1437" s="22">
        <f>VLOOKUP(CONCATENATE($F1437," ",$G1437),AllocFactorMatrix,(Y$4+1),FALSE)*$E1439</f>
        <v>0</v>
      </c>
      <c r="Z1437" s="22">
        <f t="shared" si="698"/>
        <v>0</v>
      </c>
      <c r="AA1437" s="22">
        <f>VLOOKUP(CONCATENATE($F1437," ",$G1437),AllocFactorMatrix,(AA$4+1),FALSE)*$E1439</f>
        <v>0</v>
      </c>
      <c r="AB1437" s="22">
        <f>VLOOKUP(CONCATENATE($F1437," ",$G1437),AllocFactorMatrix,(AB$4+1),FALSE)*$E1439</f>
        <v>0</v>
      </c>
      <c r="AC1437" s="22">
        <f>VLOOKUP(CONCATENATE($F1437," ",$G1437),AllocFactorMatrix,(AC$4+1),FALSE)*$E1439</f>
        <v>0</v>
      </c>
    </row>
    <row r="1438" spans="1:29" hidden="1" outlineLevel="1">
      <c r="A1438" s="63"/>
      <c r="B1438" s="37"/>
      <c r="C1438" s="35"/>
      <c r="D1438" s="35"/>
      <c r="F1438" s="42" t="str">
        <f>F1439</f>
        <v>TRANS_TOTAL</v>
      </c>
      <c r="G1438" s="17" t="str">
        <f>$G$14</f>
        <v>CUSTOMER</v>
      </c>
      <c r="H1438" s="21">
        <f t="shared" si="696"/>
        <v>0</v>
      </c>
      <c r="I1438" s="22">
        <f>VLOOKUP(CONCATENATE($F1438," ",$G1438),AllocFactorMatrix,(I$4+1),FALSE)*$E1439</f>
        <v>0</v>
      </c>
      <c r="J1438" s="22">
        <f>VLOOKUP(CONCATENATE($F1438," ",$G1438),AllocFactorMatrix,(J$4+1),FALSE)*$E1439</f>
        <v>0</v>
      </c>
      <c r="K1438" s="22">
        <f>VLOOKUP(CONCATENATE($F1438," ",$G1438),AllocFactorMatrix,(K$4+1),FALSE)*$E1439</f>
        <v>0</v>
      </c>
      <c r="L1438" s="22">
        <f>VLOOKUP(CONCATENATE($F1438," ",$G1438),AllocFactorMatrix,(L$4+1),FALSE)*$E1439</f>
        <v>0</v>
      </c>
      <c r="M1438" s="22">
        <f t="shared" si="697"/>
        <v>0</v>
      </c>
      <c r="N1438" s="22">
        <f>VLOOKUP(CONCATENATE($F1438," ",$G1438),AllocFactorMatrix,(N$4+1),FALSE)*$E1439</f>
        <v>0</v>
      </c>
      <c r="O1438" s="22">
        <f>VLOOKUP(CONCATENATE($F1438," ",$G1438),AllocFactorMatrix,(O$4+1),FALSE)*$E1439</f>
        <v>0</v>
      </c>
      <c r="P1438" s="22">
        <f>VLOOKUP(CONCATENATE($F1438," ",$G1438),AllocFactorMatrix,(P$4+1),FALSE)*$E1439</f>
        <v>0</v>
      </c>
      <c r="Q1438" s="22">
        <f>VLOOKUP(CONCATENATE($F1438," ",$G1438),AllocFactorMatrix,(Q$4+1),FALSE)*$E1439</f>
        <v>0</v>
      </c>
      <c r="R1438" s="22">
        <f t="shared" si="701"/>
        <v>0</v>
      </c>
      <c r="S1438" s="22">
        <f>VLOOKUP(CONCATENATE($F1438," ",$G1438),AllocFactorMatrix,(S$4+1),FALSE)*$E1439</f>
        <v>0</v>
      </c>
      <c r="T1438" s="22">
        <f>VLOOKUP(CONCATENATE($F1438," ",$G1438),AllocFactorMatrix,(T$4+1),FALSE)*$E1439</f>
        <v>0</v>
      </c>
      <c r="U1438" s="22">
        <f>VLOOKUP(CONCATENATE($F1438," ",$G1438),AllocFactorMatrix,(U$4+1),FALSE)*$E1439</f>
        <v>0</v>
      </c>
      <c r="V1438" s="22">
        <f>VLOOKUP(CONCATENATE($F1438," ",$G1438),AllocFactorMatrix,(V$4+1),FALSE)*$E1439</f>
        <v>0</v>
      </c>
      <c r="W1438" s="22">
        <f t="shared" si="702"/>
        <v>0</v>
      </c>
      <c r="X1438" s="22">
        <f>VLOOKUP(CONCATENATE($F1438," ",$G1438),AllocFactorMatrix,(X$4+1),FALSE)*$E1439</f>
        <v>0</v>
      </c>
      <c r="Y1438" s="22">
        <f>VLOOKUP(CONCATENATE($F1438," ",$G1438),AllocFactorMatrix,(Y$4+1),FALSE)*$E1439</f>
        <v>0</v>
      </c>
      <c r="Z1438" s="22">
        <f t="shared" si="698"/>
        <v>0</v>
      </c>
      <c r="AA1438" s="22">
        <f>VLOOKUP(CONCATENATE($F1438," ",$G1438),AllocFactorMatrix,(AA$4+1),FALSE)*$E1439</f>
        <v>0</v>
      </c>
      <c r="AB1438" s="22">
        <f>VLOOKUP(CONCATENATE($F1438," ",$G1438),AllocFactorMatrix,(AB$4+1),FALSE)*$E1439</f>
        <v>0</v>
      </c>
      <c r="AC1438" s="22">
        <f>VLOOKUP(CONCATENATE($F1438," ",$G1438),AllocFactorMatrix,(AC$4+1),FALSE)*$E1439</f>
        <v>0</v>
      </c>
    </row>
    <row r="1439" spans="1:29" collapsed="1">
      <c r="A1439" s="63"/>
      <c r="B1439" s="37"/>
      <c r="C1439" s="35"/>
      <c r="D1439" s="35" t="s">
        <v>490</v>
      </c>
      <c r="E1439" s="38">
        <v>3113</v>
      </c>
      <c r="F1439" s="43" t="s">
        <v>191</v>
      </c>
      <c r="G1439" s="17" t="str">
        <f>$G$15</f>
        <v>TOTAL</v>
      </c>
      <c r="H1439" s="21">
        <f t="shared" si="696"/>
        <v>3113.0000000000005</v>
      </c>
      <c r="I1439" s="22">
        <f>VLOOKUP(CONCATENATE($F1439," ",$G1439),AllocFactorMatrix,(I$4+1),FALSE)*$E1439</f>
        <v>1533.5266074718309</v>
      </c>
      <c r="J1439" s="22">
        <f>VLOOKUP(CONCATENATE($F1439," ",$G1439),AllocFactorMatrix,(J$4+1),FALSE)*$E1439</f>
        <v>383.27802418575345</v>
      </c>
      <c r="K1439" s="22">
        <f>VLOOKUP(CONCATENATE($F1439," ",$G1439),AllocFactorMatrix,(K$4+1),FALSE)*$E1439</f>
        <v>4.8600170927698763</v>
      </c>
      <c r="L1439" s="22">
        <f>VLOOKUP(CONCATENATE($F1439," ",$G1439),AllocFactorMatrix,(L$4+1),FALSE)*$E1439</f>
        <v>0.25976014437555983</v>
      </c>
      <c r="M1439" s="22">
        <f t="shared" si="697"/>
        <v>388.39780142289885</v>
      </c>
      <c r="N1439" s="22">
        <f>VLOOKUP(CONCATENATE($F1439," ",$G1439),AllocFactorMatrix,(N$4+1),FALSE)*$E1439</f>
        <v>171.54495475080412</v>
      </c>
      <c r="O1439" s="22">
        <f>VLOOKUP(CONCATENATE($F1439," ",$G1439),AllocFactorMatrix,(O$4+1),FALSE)*$E1439</f>
        <v>47.03448897562528</v>
      </c>
      <c r="P1439" s="22">
        <f>VLOOKUP(CONCATENATE($F1439," ",$G1439),AllocFactorMatrix,(P$4+1),FALSE)*$E1439</f>
        <v>7.9451957406711449</v>
      </c>
      <c r="Q1439" s="22">
        <f>VLOOKUP(CONCATENATE($F1439," ",$G1439),AllocFactorMatrix,(Q$4+1),FALSE)*$E1439</f>
        <v>0</v>
      </c>
      <c r="R1439" s="22">
        <f t="shared" si="701"/>
        <v>226.52463946710057</v>
      </c>
      <c r="S1439" s="22">
        <f>VLOOKUP(CONCATENATE($F1439," ",$G1439),AllocFactorMatrix,(S$4+1),FALSE)*$E1439</f>
        <v>7.3813773774676017</v>
      </c>
      <c r="T1439" s="22">
        <f>VLOOKUP(CONCATENATE($F1439," ",$G1439),AllocFactorMatrix,(T$4+1),FALSE)*$E1439</f>
        <v>135.23989682207366</v>
      </c>
      <c r="U1439" s="22">
        <f>VLOOKUP(CONCATENATE($F1439," ",$G1439),AllocFactorMatrix,(U$4+1),FALSE)*$E1439</f>
        <v>701.64282681277984</v>
      </c>
      <c r="V1439" s="22">
        <f>VLOOKUP(CONCATENATE($F1439," ",$G1439),AllocFactorMatrix,(V$4+1),FALSE)*$E1439</f>
        <v>64.217711943090109</v>
      </c>
      <c r="W1439" s="22">
        <f t="shared" si="702"/>
        <v>908.48181295541121</v>
      </c>
      <c r="X1439" s="22">
        <f>VLOOKUP(CONCATENATE($F1439," ",$G1439),AllocFactorMatrix,(X$4+1),FALSE)*$E1439</f>
        <v>48.00983442142217</v>
      </c>
      <c r="Y1439" s="22">
        <f>VLOOKUP(CONCATENATE($F1439," ",$G1439),AllocFactorMatrix,(Y$4+1),FALSE)*$E1439</f>
        <v>0.90678678489096198</v>
      </c>
      <c r="Z1439" s="22">
        <f t="shared" si="698"/>
        <v>48.916621206313131</v>
      </c>
      <c r="AA1439" s="22">
        <f>VLOOKUP(CONCATENATE($F1439," ",$G1439),AllocFactorMatrix,(AA$4+1),FALSE)*$E1439</f>
        <v>0.69871642611391926</v>
      </c>
      <c r="AB1439" s="22">
        <f>VLOOKUP(CONCATENATE($F1439," ",$G1439),AllocFactorMatrix,(AB$4+1),FALSE)*$E1439</f>
        <v>5.21299936472409</v>
      </c>
      <c r="AC1439" s="22">
        <f>VLOOKUP(CONCATENATE($F1439," ",$G1439),AllocFactorMatrix,(AC$4+1),FALSE)*$E1439</f>
        <v>1.2408016856080053</v>
      </c>
    </row>
    <row r="1440" spans="1:29" hidden="1" outlineLevel="1">
      <c r="A1440" s="63"/>
      <c r="B1440" s="37"/>
      <c r="C1440" s="35"/>
      <c r="D1440" s="35"/>
      <c r="F1440" s="42" t="str">
        <f>F1447</f>
        <v>TRAN_LSE</v>
      </c>
      <c r="G1440" s="17" t="str">
        <f>$G$8</f>
        <v>PRODUCTION</v>
      </c>
      <c r="H1440" s="21">
        <f t="shared" si="696"/>
        <v>946009.00000000023</v>
      </c>
      <c r="I1440" s="22">
        <f>VLOOKUP(CONCATENATE($F1440," ",$G1440),AllocFactorMatrix,(I$4+1),FALSE)*$E1447</f>
        <v>469039.36976554809</v>
      </c>
      <c r="J1440" s="22">
        <f>VLOOKUP(CONCATENATE($F1440," ",$G1440),AllocFactorMatrix,(J$4+1),FALSE)*$E1447</f>
        <v>117291.67677076522</v>
      </c>
      <c r="K1440" s="22">
        <f>VLOOKUP(CONCATENATE($F1440," ",$G1440),AllocFactorMatrix,(K$4+1),FALSE)*$E1447</f>
        <v>1486.5356858209232</v>
      </c>
      <c r="L1440" s="22">
        <f>VLOOKUP(CONCATENATE($F1440," ",$G1440),AllocFactorMatrix,(L$4+1),FALSE)*$E1447</f>
        <v>74.399633444239754</v>
      </c>
      <c r="M1440" s="22">
        <f t="shared" ref="M1440:M1447" si="703">SUBTOTAL(9,J1440:L1440)</f>
        <v>118852.61209003038</v>
      </c>
      <c r="N1440" s="22">
        <f>VLOOKUP(CONCATENATE($F1440," ",$G1440),AllocFactorMatrix,(N$4+1),FALSE)*$E1447</f>
        <v>52622.644766126788</v>
      </c>
      <c r="O1440" s="22">
        <f>VLOOKUP(CONCATENATE($F1440," ",$G1440),AllocFactorMatrix,(O$4+1),FALSE)*$E1447</f>
        <v>14422.64824772734</v>
      </c>
      <c r="P1440" s="22">
        <f>VLOOKUP(CONCATENATE($F1440," ",$G1440),AllocFactorMatrix,(P$4+1),FALSE)*$E1447</f>
        <v>2295.0876593101802</v>
      </c>
      <c r="Q1440" s="22">
        <f>VLOOKUP(CONCATENATE($F1440," ",$G1440),AllocFactorMatrix,(Q$4+1),FALSE)*$E1447</f>
        <v>0</v>
      </c>
      <c r="R1440" s="22">
        <f>SUBTOTAL(9,N1440:Q1440)</f>
        <v>69340.380673164313</v>
      </c>
      <c r="S1440" s="22">
        <f>VLOOKUP(CONCATENATE($F1440," ",$G1440),AllocFactorMatrix,(S$4+1),FALSE)*$E1447</f>
        <v>2274.7423161468841</v>
      </c>
      <c r="T1440" s="22">
        <f>VLOOKUP(CONCATENATE($F1440," ",$G1440),AllocFactorMatrix,(T$4+1),FALSE)*$E1447</f>
        <v>41396.429884769874</v>
      </c>
      <c r="U1440" s="22">
        <f>VLOOKUP(CONCATENATE($F1440," ",$G1440),AllocFactorMatrix,(U$4+1),FALSE)*$E1447</f>
        <v>201705.83816855325</v>
      </c>
      <c r="V1440" s="22">
        <f>VLOOKUP(CONCATENATE($F1440," ",$G1440),AllocFactorMatrix,(V$4+1),FALSE)*$E1447</f>
        <v>25701.447022155269</v>
      </c>
      <c r="W1440" s="22">
        <f>SUBTOTAL(9,S1440:V1440)</f>
        <v>271078.45739162527</v>
      </c>
      <c r="X1440" s="22">
        <f>VLOOKUP(CONCATENATE($F1440," ",$G1440),AllocFactorMatrix,(X$4+1),FALSE)*$E1447</f>
        <v>14717.43187921955</v>
      </c>
      <c r="Y1440" s="22">
        <f>VLOOKUP(CONCATENATE($F1440," ",$G1440),AllocFactorMatrix,(Y$4+1),FALSE)*$E1447</f>
        <v>276.65225820199998</v>
      </c>
      <c r="Z1440" s="22">
        <f t="shared" ref="Z1440:Z1447" si="704">SUBTOTAL(9,X1440:Y1440)</f>
        <v>14994.084137421551</v>
      </c>
      <c r="AA1440" s="22">
        <f>VLOOKUP(CONCATENATE($F1440," ",$G1440),AllocFactorMatrix,(AA$4+1),FALSE)*$E1447</f>
        <v>214.02872969261787</v>
      </c>
      <c r="AB1440" s="22">
        <f>VLOOKUP(CONCATENATE($F1440," ",$G1440),AllocFactorMatrix,(AB$4+1),FALSE)*$E1447</f>
        <v>2011.2931022094274</v>
      </c>
      <c r="AC1440" s="22">
        <f>VLOOKUP(CONCATENATE($F1440," ",$G1440),AllocFactorMatrix,(AC$4+1),FALSE)*$E1447</f>
        <v>478.77411030851226</v>
      </c>
    </row>
    <row r="1441" spans="1:29" hidden="1" outlineLevel="1">
      <c r="A1441" s="63"/>
      <c r="B1441" s="37"/>
      <c r="C1441" s="35"/>
      <c r="D1441" s="35"/>
      <c r="F1441" s="42" t="str">
        <f>F1447</f>
        <v>TRAN_LSE</v>
      </c>
      <c r="G1441" s="17" t="str">
        <f>$G$9</f>
        <v>BULKTRAN</v>
      </c>
      <c r="H1441" s="21">
        <f t="shared" si="696"/>
        <v>0</v>
      </c>
      <c r="I1441" s="22">
        <f>VLOOKUP(CONCATENATE($F1441," ",$G1441),AllocFactorMatrix,(I$4+1),FALSE)*$E1447</f>
        <v>0</v>
      </c>
      <c r="J1441" s="22">
        <f>VLOOKUP(CONCATENATE($F1441," ",$G1441),AllocFactorMatrix,(J$4+1),FALSE)*$E1447</f>
        <v>0</v>
      </c>
      <c r="K1441" s="22">
        <f>VLOOKUP(CONCATENATE($F1441," ",$G1441),AllocFactorMatrix,(K$4+1),FALSE)*$E1447</f>
        <v>0</v>
      </c>
      <c r="L1441" s="22">
        <f>VLOOKUP(CONCATENATE($F1441," ",$G1441),AllocFactorMatrix,(L$4+1),FALSE)*$E1447</f>
        <v>0</v>
      </c>
      <c r="M1441" s="22">
        <f t="shared" si="703"/>
        <v>0</v>
      </c>
      <c r="N1441" s="22">
        <f>VLOOKUP(CONCATENATE($F1441," ",$G1441),AllocFactorMatrix,(N$4+1),FALSE)*$E1447</f>
        <v>0</v>
      </c>
      <c r="O1441" s="22">
        <f>VLOOKUP(CONCATENATE($F1441," ",$G1441),AllocFactorMatrix,(O$4+1),FALSE)*$E1447</f>
        <v>0</v>
      </c>
      <c r="P1441" s="22">
        <f>VLOOKUP(CONCATENATE($F1441," ",$G1441),AllocFactorMatrix,(P$4+1),FALSE)*$E1447</f>
        <v>0</v>
      </c>
      <c r="Q1441" s="22">
        <f>VLOOKUP(CONCATENATE($F1441," ",$G1441),AllocFactorMatrix,(Q$4+1),FALSE)*$E1447</f>
        <v>0</v>
      </c>
      <c r="R1441" s="22">
        <f t="shared" ref="R1441:R1447" si="705">SUBTOTAL(9,N1441:Q1441)</f>
        <v>0</v>
      </c>
      <c r="S1441" s="22">
        <f>VLOOKUP(CONCATENATE($F1441," ",$G1441),AllocFactorMatrix,(S$4+1),FALSE)*$E1447</f>
        <v>0</v>
      </c>
      <c r="T1441" s="22">
        <f>VLOOKUP(CONCATENATE($F1441," ",$G1441),AllocFactorMatrix,(T$4+1),FALSE)*$E1447</f>
        <v>0</v>
      </c>
      <c r="U1441" s="22">
        <f>VLOOKUP(CONCATENATE($F1441," ",$G1441),AllocFactorMatrix,(U$4+1),FALSE)*$E1447</f>
        <v>0</v>
      </c>
      <c r="V1441" s="22">
        <f>VLOOKUP(CONCATENATE($F1441," ",$G1441),AllocFactorMatrix,(V$4+1),FALSE)*$E1447</f>
        <v>0</v>
      </c>
      <c r="W1441" s="22">
        <f t="shared" ref="W1441:W1447" si="706">SUBTOTAL(9,S1441:V1441)</f>
        <v>0</v>
      </c>
      <c r="X1441" s="22">
        <f>VLOOKUP(CONCATENATE($F1441," ",$G1441),AllocFactorMatrix,(X$4+1),FALSE)*$E1447</f>
        <v>0</v>
      </c>
      <c r="Y1441" s="22">
        <f>VLOOKUP(CONCATENATE($F1441," ",$G1441),AllocFactorMatrix,(Y$4+1),FALSE)*$E1447</f>
        <v>0</v>
      </c>
      <c r="Z1441" s="22">
        <f t="shared" si="704"/>
        <v>0</v>
      </c>
      <c r="AA1441" s="22">
        <f>VLOOKUP(CONCATENATE($F1441," ",$G1441),AllocFactorMatrix,(AA$4+1),FALSE)*$E1447</f>
        <v>0</v>
      </c>
      <c r="AB1441" s="22">
        <f>VLOOKUP(CONCATENATE($F1441," ",$G1441),AllocFactorMatrix,(AB$4+1),FALSE)*$E1447</f>
        <v>0</v>
      </c>
      <c r="AC1441" s="22">
        <f>VLOOKUP(CONCATENATE($F1441," ",$G1441),AllocFactorMatrix,(AC$4+1),FALSE)*$E1447</f>
        <v>0</v>
      </c>
    </row>
    <row r="1442" spans="1:29" hidden="1" outlineLevel="1">
      <c r="A1442" s="63"/>
      <c r="B1442" s="37"/>
      <c r="C1442" s="35"/>
      <c r="D1442" s="35"/>
      <c r="F1442" s="42" t="str">
        <f>F1447</f>
        <v>TRAN_LSE</v>
      </c>
      <c r="G1442" s="17" t="str">
        <f>$G$10</f>
        <v>SUBTRAN</v>
      </c>
      <c r="H1442" s="21">
        <f t="shared" si="696"/>
        <v>0</v>
      </c>
      <c r="I1442" s="22">
        <f>VLOOKUP(CONCATENATE($F1442," ",$G1442),AllocFactorMatrix,(I$4+1),FALSE)*$E1447</f>
        <v>0</v>
      </c>
      <c r="J1442" s="22">
        <f>VLOOKUP(CONCATENATE($F1442," ",$G1442),AllocFactorMatrix,(J$4+1),FALSE)*$E1447</f>
        <v>0</v>
      </c>
      <c r="K1442" s="22">
        <f>VLOOKUP(CONCATENATE($F1442," ",$G1442),AllocFactorMatrix,(K$4+1),FALSE)*$E1447</f>
        <v>0</v>
      </c>
      <c r="L1442" s="22">
        <f>VLOOKUP(CONCATENATE($F1442," ",$G1442),AllocFactorMatrix,(L$4+1),FALSE)*$E1447</f>
        <v>0</v>
      </c>
      <c r="M1442" s="22">
        <f t="shared" si="703"/>
        <v>0</v>
      </c>
      <c r="N1442" s="22">
        <f>VLOOKUP(CONCATENATE($F1442," ",$G1442),AllocFactorMatrix,(N$4+1),FALSE)*$E1447</f>
        <v>0</v>
      </c>
      <c r="O1442" s="22">
        <f>VLOOKUP(CONCATENATE($F1442," ",$G1442),AllocFactorMatrix,(O$4+1),FALSE)*$E1447</f>
        <v>0</v>
      </c>
      <c r="P1442" s="22">
        <f>VLOOKUP(CONCATENATE($F1442," ",$G1442),AllocFactorMatrix,(P$4+1),FALSE)*$E1447</f>
        <v>0</v>
      </c>
      <c r="Q1442" s="22">
        <f>VLOOKUP(CONCATENATE($F1442," ",$G1442),AllocFactorMatrix,(Q$4+1),FALSE)*$E1447</f>
        <v>0</v>
      </c>
      <c r="R1442" s="22">
        <f t="shared" si="705"/>
        <v>0</v>
      </c>
      <c r="S1442" s="22">
        <f>VLOOKUP(CONCATENATE($F1442," ",$G1442),AllocFactorMatrix,(S$4+1),FALSE)*$E1447</f>
        <v>0</v>
      </c>
      <c r="T1442" s="22">
        <f>VLOOKUP(CONCATENATE($F1442," ",$G1442),AllocFactorMatrix,(T$4+1),FALSE)*$E1447</f>
        <v>0</v>
      </c>
      <c r="U1442" s="22">
        <f>VLOOKUP(CONCATENATE($F1442," ",$G1442),AllocFactorMatrix,(U$4+1),FALSE)*$E1447</f>
        <v>0</v>
      </c>
      <c r="V1442" s="22">
        <f>VLOOKUP(CONCATENATE($F1442," ",$G1442),AllocFactorMatrix,(V$4+1),FALSE)*$E1447</f>
        <v>0</v>
      </c>
      <c r="W1442" s="22">
        <f t="shared" si="706"/>
        <v>0</v>
      </c>
      <c r="X1442" s="22">
        <f>VLOOKUP(CONCATENATE($F1442," ",$G1442),AllocFactorMatrix,(X$4+1),FALSE)*$E1447</f>
        <v>0</v>
      </c>
      <c r="Y1442" s="22">
        <f>VLOOKUP(CONCATENATE($F1442," ",$G1442),AllocFactorMatrix,(Y$4+1),FALSE)*$E1447</f>
        <v>0</v>
      </c>
      <c r="Z1442" s="22">
        <f t="shared" si="704"/>
        <v>0</v>
      </c>
      <c r="AA1442" s="22">
        <f>VLOOKUP(CONCATENATE($F1442," ",$G1442),AllocFactorMatrix,(AA$4+1),FALSE)*$E1447</f>
        <v>0</v>
      </c>
      <c r="AB1442" s="22">
        <f>VLOOKUP(CONCATENATE($F1442," ",$G1442),AllocFactorMatrix,(AB$4+1),FALSE)*$E1447</f>
        <v>0</v>
      </c>
      <c r="AC1442" s="22">
        <f>VLOOKUP(CONCATENATE($F1442," ",$G1442),AllocFactorMatrix,(AC$4+1),FALSE)*$E1447</f>
        <v>0</v>
      </c>
    </row>
    <row r="1443" spans="1:29" hidden="1" outlineLevel="1">
      <c r="A1443" s="63"/>
      <c r="B1443" s="37"/>
      <c r="C1443" s="35"/>
      <c r="D1443" s="35"/>
      <c r="F1443" s="42" t="str">
        <f>F1447</f>
        <v>TRAN_LSE</v>
      </c>
      <c r="G1443" s="17" t="str">
        <f>$G$11</f>
        <v>DISTPRI</v>
      </c>
      <c r="H1443" s="21">
        <f t="shared" si="696"/>
        <v>0</v>
      </c>
      <c r="I1443" s="22">
        <f>VLOOKUP(CONCATENATE($F1443," ",$G1443),AllocFactorMatrix,(I$4+1),FALSE)*$E1447</f>
        <v>0</v>
      </c>
      <c r="J1443" s="22">
        <f>VLOOKUP(CONCATENATE($F1443," ",$G1443),AllocFactorMatrix,(J$4+1),FALSE)*$E1447</f>
        <v>0</v>
      </c>
      <c r="K1443" s="22">
        <f>VLOOKUP(CONCATENATE($F1443," ",$G1443),AllocFactorMatrix,(K$4+1),FALSE)*$E1447</f>
        <v>0</v>
      </c>
      <c r="L1443" s="22">
        <f>VLOOKUP(CONCATENATE($F1443," ",$G1443),AllocFactorMatrix,(L$4+1),FALSE)*$E1447</f>
        <v>0</v>
      </c>
      <c r="M1443" s="22">
        <f t="shared" si="703"/>
        <v>0</v>
      </c>
      <c r="N1443" s="22">
        <f>VLOOKUP(CONCATENATE($F1443," ",$G1443),AllocFactorMatrix,(N$4+1),FALSE)*$E1447</f>
        <v>0</v>
      </c>
      <c r="O1443" s="22">
        <f>VLOOKUP(CONCATENATE($F1443," ",$G1443),AllocFactorMatrix,(O$4+1),FALSE)*$E1447</f>
        <v>0</v>
      </c>
      <c r="P1443" s="22">
        <f>VLOOKUP(CONCATENATE($F1443," ",$G1443),AllocFactorMatrix,(P$4+1),FALSE)*$E1447</f>
        <v>0</v>
      </c>
      <c r="Q1443" s="22">
        <f>VLOOKUP(CONCATENATE($F1443," ",$G1443),AllocFactorMatrix,(Q$4+1),FALSE)*$E1447</f>
        <v>0</v>
      </c>
      <c r="R1443" s="22">
        <f t="shared" si="705"/>
        <v>0</v>
      </c>
      <c r="S1443" s="22">
        <f>VLOOKUP(CONCATENATE($F1443," ",$G1443),AllocFactorMatrix,(S$4+1),FALSE)*$E1447</f>
        <v>0</v>
      </c>
      <c r="T1443" s="22">
        <f>VLOOKUP(CONCATENATE($F1443," ",$G1443),AllocFactorMatrix,(T$4+1),FALSE)*$E1447</f>
        <v>0</v>
      </c>
      <c r="U1443" s="22">
        <f>VLOOKUP(CONCATENATE($F1443," ",$G1443),AllocFactorMatrix,(U$4+1),FALSE)*$E1447</f>
        <v>0</v>
      </c>
      <c r="V1443" s="22">
        <f>VLOOKUP(CONCATENATE($F1443," ",$G1443),AllocFactorMatrix,(V$4+1),FALSE)*$E1447</f>
        <v>0</v>
      </c>
      <c r="W1443" s="22">
        <f t="shared" si="706"/>
        <v>0</v>
      </c>
      <c r="X1443" s="22">
        <f>VLOOKUP(CONCATENATE($F1443," ",$G1443),AllocFactorMatrix,(X$4+1),FALSE)*$E1447</f>
        <v>0</v>
      </c>
      <c r="Y1443" s="22">
        <f>VLOOKUP(CONCATENATE($F1443," ",$G1443),AllocFactorMatrix,(Y$4+1),FALSE)*$E1447</f>
        <v>0</v>
      </c>
      <c r="Z1443" s="22">
        <f t="shared" si="704"/>
        <v>0</v>
      </c>
      <c r="AA1443" s="22">
        <f>VLOOKUP(CONCATENATE($F1443," ",$G1443),AllocFactorMatrix,(AA$4+1),FALSE)*$E1447</f>
        <v>0</v>
      </c>
      <c r="AB1443" s="22">
        <f>VLOOKUP(CONCATENATE($F1443," ",$G1443),AllocFactorMatrix,(AB$4+1),FALSE)*$E1447</f>
        <v>0</v>
      </c>
      <c r="AC1443" s="22">
        <f>VLOOKUP(CONCATENATE($F1443," ",$G1443),AllocFactorMatrix,(AC$4+1),FALSE)*$E1447</f>
        <v>0</v>
      </c>
    </row>
    <row r="1444" spans="1:29" hidden="1" outlineLevel="1">
      <c r="A1444" s="63"/>
      <c r="B1444" s="37"/>
      <c r="C1444" s="35"/>
      <c r="D1444" s="35"/>
      <c r="F1444" s="42" t="str">
        <f>F1447</f>
        <v>TRAN_LSE</v>
      </c>
      <c r="G1444" s="17" t="str">
        <f>$G$12</f>
        <v>DISTSEC</v>
      </c>
      <c r="H1444" s="21">
        <f t="shared" si="696"/>
        <v>0</v>
      </c>
      <c r="I1444" s="22">
        <f>VLOOKUP(CONCATENATE($F1444," ",$G1444),AllocFactorMatrix,(I$4+1),FALSE)*$E1447</f>
        <v>0</v>
      </c>
      <c r="J1444" s="22">
        <f>VLOOKUP(CONCATENATE($F1444," ",$G1444),AllocFactorMatrix,(J$4+1),FALSE)*$E1447</f>
        <v>0</v>
      </c>
      <c r="K1444" s="22">
        <f>VLOOKUP(CONCATENATE($F1444," ",$G1444),AllocFactorMatrix,(K$4+1),FALSE)*$E1447</f>
        <v>0</v>
      </c>
      <c r="L1444" s="22">
        <f>VLOOKUP(CONCATENATE($F1444," ",$G1444),AllocFactorMatrix,(L$4+1),FALSE)*$E1447</f>
        <v>0</v>
      </c>
      <c r="M1444" s="22">
        <f t="shared" si="703"/>
        <v>0</v>
      </c>
      <c r="N1444" s="22">
        <f>VLOOKUP(CONCATENATE($F1444," ",$G1444),AllocFactorMatrix,(N$4+1),FALSE)*$E1447</f>
        <v>0</v>
      </c>
      <c r="O1444" s="22">
        <f>VLOOKUP(CONCATENATE($F1444," ",$G1444),AllocFactorMatrix,(O$4+1),FALSE)*$E1447</f>
        <v>0</v>
      </c>
      <c r="P1444" s="22">
        <f>VLOOKUP(CONCATENATE($F1444," ",$G1444),AllocFactorMatrix,(P$4+1),FALSE)*$E1447</f>
        <v>0</v>
      </c>
      <c r="Q1444" s="22">
        <f>VLOOKUP(CONCATENATE($F1444," ",$G1444),AllocFactorMatrix,(Q$4+1),FALSE)*$E1447</f>
        <v>0</v>
      </c>
      <c r="R1444" s="22">
        <f t="shared" si="705"/>
        <v>0</v>
      </c>
      <c r="S1444" s="22">
        <f>VLOOKUP(CONCATENATE($F1444," ",$G1444),AllocFactorMatrix,(S$4+1),FALSE)*$E1447</f>
        <v>0</v>
      </c>
      <c r="T1444" s="22">
        <f>VLOOKUP(CONCATENATE($F1444," ",$G1444),AllocFactorMatrix,(T$4+1),FALSE)*$E1447</f>
        <v>0</v>
      </c>
      <c r="U1444" s="22">
        <f>VLOOKUP(CONCATENATE($F1444," ",$G1444),AllocFactorMatrix,(U$4+1),FALSE)*$E1447</f>
        <v>0</v>
      </c>
      <c r="V1444" s="22">
        <f>VLOOKUP(CONCATENATE($F1444," ",$G1444),AllocFactorMatrix,(V$4+1),FALSE)*$E1447</f>
        <v>0</v>
      </c>
      <c r="W1444" s="22">
        <f t="shared" si="706"/>
        <v>0</v>
      </c>
      <c r="X1444" s="22">
        <f>VLOOKUP(CONCATENATE($F1444," ",$G1444),AllocFactorMatrix,(X$4+1),FALSE)*$E1447</f>
        <v>0</v>
      </c>
      <c r="Y1444" s="22">
        <f>VLOOKUP(CONCATENATE($F1444," ",$G1444),AllocFactorMatrix,(Y$4+1),FALSE)*$E1447</f>
        <v>0</v>
      </c>
      <c r="Z1444" s="22">
        <f t="shared" si="704"/>
        <v>0</v>
      </c>
      <c r="AA1444" s="22">
        <f>VLOOKUP(CONCATENATE($F1444," ",$G1444),AllocFactorMatrix,(AA$4+1),FALSE)*$E1447</f>
        <v>0</v>
      </c>
      <c r="AB1444" s="22">
        <f>VLOOKUP(CONCATENATE($F1444," ",$G1444),AllocFactorMatrix,(AB$4+1),FALSE)*$E1447</f>
        <v>0</v>
      </c>
      <c r="AC1444" s="22">
        <f>VLOOKUP(CONCATENATE($F1444," ",$G1444),AllocFactorMatrix,(AC$4+1),FALSE)*$E1447</f>
        <v>0</v>
      </c>
    </row>
    <row r="1445" spans="1:29" hidden="1" outlineLevel="1">
      <c r="A1445" s="63"/>
      <c r="B1445" s="37"/>
      <c r="C1445" s="35"/>
      <c r="D1445" s="35"/>
      <c r="F1445" s="42" t="str">
        <f>F1447</f>
        <v>TRAN_LSE</v>
      </c>
      <c r="G1445" s="17" t="str">
        <f>$G$13</f>
        <v>ENERGY</v>
      </c>
      <c r="H1445" s="21">
        <f t="shared" si="696"/>
        <v>0</v>
      </c>
      <c r="I1445" s="22">
        <f>VLOOKUP(CONCATENATE($F1445," ",$G1445),AllocFactorMatrix,(I$4+1),FALSE)*$E1447</f>
        <v>0</v>
      </c>
      <c r="J1445" s="22">
        <f>VLOOKUP(CONCATENATE($F1445," ",$G1445),AllocFactorMatrix,(J$4+1),FALSE)*$E1447</f>
        <v>0</v>
      </c>
      <c r="K1445" s="22">
        <f>VLOOKUP(CONCATENATE($F1445," ",$G1445),AllocFactorMatrix,(K$4+1),FALSE)*$E1447</f>
        <v>0</v>
      </c>
      <c r="L1445" s="22">
        <f>VLOOKUP(CONCATENATE($F1445," ",$G1445),AllocFactorMatrix,(L$4+1),FALSE)*$E1447</f>
        <v>0</v>
      </c>
      <c r="M1445" s="22">
        <f t="shared" si="703"/>
        <v>0</v>
      </c>
      <c r="N1445" s="22">
        <f>VLOOKUP(CONCATENATE($F1445," ",$G1445),AllocFactorMatrix,(N$4+1),FALSE)*$E1447</f>
        <v>0</v>
      </c>
      <c r="O1445" s="22">
        <f>VLOOKUP(CONCATENATE($F1445," ",$G1445),AllocFactorMatrix,(O$4+1),FALSE)*$E1447</f>
        <v>0</v>
      </c>
      <c r="P1445" s="22">
        <f>VLOOKUP(CONCATENATE($F1445," ",$G1445),AllocFactorMatrix,(P$4+1),FALSE)*$E1447</f>
        <v>0</v>
      </c>
      <c r="Q1445" s="22">
        <f>VLOOKUP(CONCATENATE($F1445," ",$G1445),AllocFactorMatrix,(Q$4+1),FALSE)*$E1447</f>
        <v>0</v>
      </c>
      <c r="R1445" s="22">
        <f t="shared" si="705"/>
        <v>0</v>
      </c>
      <c r="S1445" s="22">
        <f>VLOOKUP(CONCATENATE($F1445," ",$G1445),AllocFactorMatrix,(S$4+1),FALSE)*$E1447</f>
        <v>0</v>
      </c>
      <c r="T1445" s="22">
        <f>VLOOKUP(CONCATENATE($F1445," ",$G1445),AllocFactorMatrix,(T$4+1),FALSE)*$E1447</f>
        <v>0</v>
      </c>
      <c r="U1445" s="22">
        <f>VLOOKUP(CONCATENATE($F1445," ",$G1445),AllocFactorMatrix,(U$4+1),FALSE)*$E1447</f>
        <v>0</v>
      </c>
      <c r="V1445" s="22">
        <f>VLOOKUP(CONCATENATE($F1445," ",$G1445),AllocFactorMatrix,(V$4+1),FALSE)*$E1447</f>
        <v>0</v>
      </c>
      <c r="W1445" s="22">
        <f t="shared" si="706"/>
        <v>0</v>
      </c>
      <c r="X1445" s="22">
        <f>VLOOKUP(CONCATENATE($F1445," ",$G1445),AllocFactorMatrix,(X$4+1),FALSE)*$E1447</f>
        <v>0</v>
      </c>
      <c r="Y1445" s="22">
        <f>VLOOKUP(CONCATENATE($F1445," ",$G1445),AllocFactorMatrix,(Y$4+1),FALSE)*$E1447</f>
        <v>0</v>
      </c>
      <c r="Z1445" s="22">
        <f t="shared" si="704"/>
        <v>0</v>
      </c>
      <c r="AA1445" s="22">
        <f>VLOOKUP(CONCATENATE($F1445," ",$G1445),AllocFactorMatrix,(AA$4+1),FALSE)*$E1447</f>
        <v>0</v>
      </c>
      <c r="AB1445" s="22">
        <f>VLOOKUP(CONCATENATE($F1445," ",$G1445),AllocFactorMatrix,(AB$4+1),FALSE)*$E1447</f>
        <v>0</v>
      </c>
      <c r="AC1445" s="22">
        <f>VLOOKUP(CONCATENATE($F1445," ",$G1445),AllocFactorMatrix,(AC$4+1),FALSE)*$E1447</f>
        <v>0</v>
      </c>
    </row>
    <row r="1446" spans="1:29" hidden="1" outlineLevel="1">
      <c r="A1446" s="63"/>
      <c r="B1446" s="37"/>
      <c r="C1446" s="35"/>
      <c r="D1446" s="35"/>
      <c r="F1446" s="42" t="str">
        <f>F1447</f>
        <v>TRAN_LSE</v>
      </c>
      <c r="G1446" s="17" t="str">
        <f>$G$14</f>
        <v>CUSTOMER</v>
      </c>
      <c r="H1446" s="21">
        <f t="shared" si="696"/>
        <v>0</v>
      </c>
      <c r="I1446" s="22">
        <f>VLOOKUP(CONCATENATE($F1446," ",$G1446),AllocFactorMatrix,(I$4+1),FALSE)*$E1447</f>
        <v>0</v>
      </c>
      <c r="J1446" s="22">
        <f>VLOOKUP(CONCATENATE($F1446," ",$G1446),AllocFactorMatrix,(J$4+1),FALSE)*$E1447</f>
        <v>0</v>
      </c>
      <c r="K1446" s="22">
        <f>VLOOKUP(CONCATENATE($F1446," ",$G1446),AllocFactorMatrix,(K$4+1),FALSE)*$E1447</f>
        <v>0</v>
      </c>
      <c r="L1446" s="22">
        <f>VLOOKUP(CONCATENATE($F1446," ",$G1446),AllocFactorMatrix,(L$4+1),FALSE)*$E1447</f>
        <v>0</v>
      </c>
      <c r="M1446" s="22">
        <f t="shared" si="703"/>
        <v>0</v>
      </c>
      <c r="N1446" s="22">
        <f>VLOOKUP(CONCATENATE($F1446," ",$G1446),AllocFactorMatrix,(N$4+1),FALSE)*$E1447</f>
        <v>0</v>
      </c>
      <c r="O1446" s="22">
        <f>VLOOKUP(CONCATENATE($F1446," ",$G1446),AllocFactorMatrix,(O$4+1),FALSE)*$E1447</f>
        <v>0</v>
      </c>
      <c r="P1446" s="22">
        <f>VLOOKUP(CONCATENATE($F1446," ",$G1446),AllocFactorMatrix,(P$4+1),FALSE)*$E1447</f>
        <v>0</v>
      </c>
      <c r="Q1446" s="22">
        <f>VLOOKUP(CONCATENATE($F1446," ",$G1446),AllocFactorMatrix,(Q$4+1),FALSE)*$E1447</f>
        <v>0</v>
      </c>
      <c r="R1446" s="22">
        <f t="shared" si="705"/>
        <v>0</v>
      </c>
      <c r="S1446" s="22">
        <f>VLOOKUP(CONCATENATE($F1446," ",$G1446),AllocFactorMatrix,(S$4+1),FALSE)*$E1447</f>
        <v>0</v>
      </c>
      <c r="T1446" s="22">
        <f>VLOOKUP(CONCATENATE($F1446," ",$G1446),AllocFactorMatrix,(T$4+1),FALSE)*$E1447</f>
        <v>0</v>
      </c>
      <c r="U1446" s="22">
        <f>VLOOKUP(CONCATENATE($F1446," ",$G1446),AllocFactorMatrix,(U$4+1),FALSE)*$E1447</f>
        <v>0</v>
      </c>
      <c r="V1446" s="22">
        <f>VLOOKUP(CONCATENATE($F1446," ",$G1446),AllocFactorMatrix,(V$4+1),FALSE)*$E1447</f>
        <v>0</v>
      </c>
      <c r="W1446" s="22">
        <f t="shared" si="706"/>
        <v>0</v>
      </c>
      <c r="X1446" s="22">
        <f>VLOOKUP(CONCATENATE($F1446," ",$G1446),AllocFactorMatrix,(X$4+1),FALSE)*$E1447</f>
        <v>0</v>
      </c>
      <c r="Y1446" s="22">
        <f>VLOOKUP(CONCATENATE($F1446," ",$G1446),AllocFactorMatrix,(Y$4+1),FALSE)*$E1447</f>
        <v>0</v>
      </c>
      <c r="Z1446" s="22">
        <f t="shared" si="704"/>
        <v>0</v>
      </c>
      <c r="AA1446" s="22">
        <f>VLOOKUP(CONCATENATE($F1446," ",$G1446),AllocFactorMatrix,(AA$4+1),FALSE)*$E1447</f>
        <v>0</v>
      </c>
      <c r="AB1446" s="22">
        <f>VLOOKUP(CONCATENATE($F1446," ",$G1446),AllocFactorMatrix,(AB$4+1),FALSE)*$E1447</f>
        <v>0</v>
      </c>
      <c r="AC1446" s="22">
        <f>VLOOKUP(CONCATENATE($F1446," ",$G1446),AllocFactorMatrix,(AC$4+1),FALSE)*$E1447</f>
        <v>0</v>
      </c>
    </row>
    <row r="1447" spans="1:29" collapsed="1">
      <c r="A1447" s="63"/>
      <c r="B1447" s="37"/>
      <c r="C1447" s="35"/>
      <c r="D1447" s="35" t="s">
        <v>491</v>
      </c>
      <c r="E1447" s="38">
        <v>946009</v>
      </c>
      <c r="F1447" s="43" t="s">
        <v>518</v>
      </c>
      <c r="G1447" s="17" t="str">
        <f>$G$15</f>
        <v>TOTAL</v>
      </c>
      <c r="H1447" s="21">
        <f t="shared" si="696"/>
        <v>946009.00000000023</v>
      </c>
      <c r="I1447" s="22">
        <f>VLOOKUP(CONCATENATE($F1447," ",$G1447),AllocFactorMatrix,(I$4+1),FALSE)*$E1447</f>
        <v>469039.36976554809</v>
      </c>
      <c r="J1447" s="22">
        <f>VLOOKUP(CONCATENATE($F1447," ",$G1447),AllocFactorMatrix,(J$4+1),FALSE)*$E1447</f>
        <v>117291.67677076522</v>
      </c>
      <c r="K1447" s="22">
        <f>VLOOKUP(CONCATENATE($F1447," ",$G1447),AllocFactorMatrix,(K$4+1),FALSE)*$E1447</f>
        <v>1486.5356858209232</v>
      </c>
      <c r="L1447" s="22">
        <f>VLOOKUP(CONCATENATE($F1447," ",$G1447),AllocFactorMatrix,(L$4+1),FALSE)*$E1447</f>
        <v>74.399633444239754</v>
      </c>
      <c r="M1447" s="22">
        <f t="shared" si="703"/>
        <v>118852.61209003038</v>
      </c>
      <c r="N1447" s="22">
        <f>VLOOKUP(CONCATENATE($F1447," ",$G1447),AllocFactorMatrix,(N$4+1),FALSE)*$E1447</f>
        <v>52622.644766126788</v>
      </c>
      <c r="O1447" s="22">
        <f>VLOOKUP(CONCATENATE($F1447," ",$G1447),AllocFactorMatrix,(O$4+1),FALSE)*$E1447</f>
        <v>14422.64824772734</v>
      </c>
      <c r="P1447" s="22">
        <f>VLOOKUP(CONCATENATE($F1447," ",$G1447),AllocFactorMatrix,(P$4+1),FALSE)*$E1447</f>
        <v>2295.0876593101802</v>
      </c>
      <c r="Q1447" s="22">
        <f>VLOOKUP(CONCATENATE($F1447," ",$G1447),AllocFactorMatrix,(Q$4+1),FALSE)*$E1447</f>
        <v>0</v>
      </c>
      <c r="R1447" s="22">
        <f t="shared" si="705"/>
        <v>69340.380673164313</v>
      </c>
      <c r="S1447" s="22">
        <f>VLOOKUP(CONCATENATE($F1447," ",$G1447),AllocFactorMatrix,(S$4+1),FALSE)*$E1447</f>
        <v>2274.7423161468841</v>
      </c>
      <c r="T1447" s="22">
        <f>VLOOKUP(CONCATENATE($F1447," ",$G1447),AllocFactorMatrix,(T$4+1),FALSE)*$E1447</f>
        <v>41396.429884769874</v>
      </c>
      <c r="U1447" s="22">
        <f>VLOOKUP(CONCATENATE($F1447," ",$G1447),AllocFactorMatrix,(U$4+1),FALSE)*$E1447</f>
        <v>201705.83816855325</v>
      </c>
      <c r="V1447" s="22">
        <f>VLOOKUP(CONCATENATE($F1447," ",$G1447),AllocFactorMatrix,(V$4+1),FALSE)*$E1447</f>
        <v>25701.447022155269</v>
      </c>
      <c r="W1447" s="22">
        <f t="shared" si="706"/>
        <v>271078.45739162527</v>
      </c>
      <c r="X1447" s="22">
        <f>VLOOKUP(CONCATENATE($F1447," ",$G1447),AllocFactorMatrix,(X$4+1),FALSE)*$E1447</f>
        <v>14717.43187921955</v>
      </c>
      <c r="Y1447" s="22">
        <f>VLOOKUP(CONCATENATE($F1447," ",$G1447),AllocFactorMatrix,(Y$4+1),FALSE)*$E1447</f>
        <v>276.65225820199998</v>
      </c>
      <c r="Z1447" s="22">
        <f t="shared" si="704"/>
        <v>14994.084137421551</v>
      </c>
      <c r="AA1447" s="22">
        <f>VLOOKUP(CONCATENATE($F1447," ",$G1447),AllocFactorMatrix,(AA$4+1),FALSE)*$E1447</f>
        <v>214.02872969261787</v>
      </c>
      <c r="AB1447" s="22">
        <f>VLOOKUP(CONCATENATE($F1447," ",$G1447),AllocFactorMatrix,(AB$4+1),FALSE)*$E1447</f>
        <v>2011.2931022094274</v>
      </c>
      <c r="AC1447" s="22">
        <f>VLOOKUP(CONCATENATE($F1447," ",$G1447),AllocFactorMatrix,(AC$4+1),FALSE)*$E1447</f>
        <v>478.77411030851226</v>
      </c>
    </row>
    <row r="1448" spans="1:29" hidden="1" outlineLevel="1">
      <c r="A1448" s="63"/>
      <c r="B1448" s="37"/>
      <c r="C1448" s="35"/>
      <c r="D1448" s="35"/>
      <c r="E1448" s="35"/>
      <c r="F1448" s="43"/>
      <c r="G1448" s="17" t="str">
        <f>$G$8</f>
        <v>PRODUCTION</v>
      </c>
      <c r="H1448" s="38">
        <f t="shared" ref="H1448:AC1448" ca="1" si="707">+H1440+H1432+H1424+H1416+H1408+H1400+H1392</f>
        <v>946009.00000000023</v>
      </c>
      <c r="I1448" s="38">
        <f t="shared" ca="1" si="707"/>
        <v>469039.36976554809</v>
      </c>
      <c r="J1448" s="38">
        <f t="shared" ca="1" si="707"/>
        <v>117291.67677076522</v>
      </c>
      <c r="K1448" s="38">
        <f t="shared" ca="1" si="707"/>
        <v>1486.5356858209232</v>
      </c>
      <c r="L1448" s="38">
        <f t="shared" ca="1" si="707"/>
        <v>74.399633444239754</v>
      </c>
      <c r="M1448" s="38">
        <f t="shared" ca="1" si="707"/>
        <v>118852.61209003038</v>
      </c>
      <c r="N1448" s="38">
        <f t="shared" ca="1" si="707"/>
        <v>52622.644766126788</v>
      </c>
      <c r="O1448" s="38">
        <f t="shared" ca="1" si="707"/>
        <v>14422.64824772734</v>
      </c>
      <c r="P1448" s="38">
        <f t="shared" ca="1" si="707"/>
        <v>2295.0876593101802</v>
      </c>
      <c r="Q1448" s="38">
        <f t="shared" ca="1" si="707"/>
        <v>0</v>
      </c>
      <c r="R1448" s="38">
        <f t="shared" ca="1" si="707"/>
        <v>69340.380673164313</v>
      </c>
      <c r="S1448" s="38">
        <f t="shared" ca="1" si="707"/>
        <v>2274.7423161468841</v>
      </c>
      <c r="T1448" s="38">
        <f t="shared" ca="1" si="707"/>
        <v>41396.429884769874</v>
      </c>
      <c r="U1448" s="38">
        <f t="shared" ca="1" si="707"/>
        <v>201705.83816855325</v>
      </c>
      <c r="V1448" s="38">
        <f t="shared" ca="1" si="707"/>
        <v>25701.447022155269</v>
      </c>
      <c r="W1448" s="38">
        <f t="shared" ca="1" si="707"/>
        <v>271078.45739162527</v>
      </c>
      <c r="X1448" s="38">
        <f t="shared" ca="1" si="707"/>
        <v>14717.43187921955</v>
      </c>
      <c r="Y1448" s="38">
        <f t="shared" ca="1" si="707"/>
        <v>276.65225820199998</v>
      </c>
      <c r="Z1448" s="38">
        <f t="shared" ca="1" si="707"/>
        <v>14994.084137421551</v>
      </c>
      <c r="AA1448" s="38">
        <f t="shared" ca="1" si="707"/>
        <v>214.02872969261787</v>
      </c>
      <c r="AB1448" s="38">
        <f t="shared" ca="1" si="707"/>
        <v>2011.2931022094274</v>
      </c>
      <c r="AC1448" s="38">
        <f t="shared" ca="1" si="707"/>
        <v>478.77411030851226</v>
      </c>
    </row>
    <row r="1449" spans="1:29" hidden="1" outlineLevel="1">
      <c r="A1449" s="63"/>
      <c r="B1449" s="37"/>
      <c r="C1449" s="35"/>
      <c r="D1449" s="35"/>
      <c r="E1449" s="35"/>
      <c r="F1449" s="43"/>
      <c r="G1449" s="17" t="str">
        <f>$G$9</f>
        <v>BULKTRAN</v>
      </c>
      <c r="H1449" s="38">
        <f t="shared" ref="H1449:AC1449" ca="1" si="708">+H1441+H1433+H1425+H1417+H1409+H1401+H1393</f>
        <v>4679443.6527000004</v>
      </c>
      <c r="I1449" s="38">
        <f t="shared" ca="1" si="708"/>
        <v>2320108.2671684972</v>
      </c>
      <c r="J1449" s="38">
        <f t="shared" ca="1" si="708"/>
        <v>580184.53564342123</v>
      </c>
      <c r="K1449" s="38">
        <f t="shared" ca="1" si="708"/>
        <v>7353.1646945502198</v>
      </c>
      <c r="L1449" s="38">
        <f t="shared" ca="1" si="708"/>
        <v>368.0185838441858</v>
      </c>
      <c r="M1449" s="38">
        <f t="shared" ca="1" si="708"/>
        <v>587905.71892181574</v>
      </c>
      <c r="N1449" s="38">
        <f t="shared" ca="1" si="708"/>
        <v>260298.4760600997</v>
      </c>
      <c r="O1449" s="38">
        <f t="shared" ca="1" si="708"/>
        <v>71341.784061200757</v>
      </c>
      <c r="P1449" s="38">
        <f t="shared" ca="1" si="708"/>
        <v>11352.675693095016</v>
      </c>
      <c r="Q1449" s="38">
        <f t="shared" ca="1" si="708"/>
        <v>0</v>
      </c>
      <c r="R1449" s="38">
        <f t="shared" ca="1" si="708"/>
        <v>342992.93581439549</v>
      </c>
      <c r="S1449" s="38">
        <f t="shared" ca="1" si="708"/>
        <v>11252.037235186594</v>
      </c>
      <c r="T1449" s="38">
        <f t="shared" ca="1" si="708"/>
        <v>204767.88388770822</v>
      </c>
      <c r="U1449" s="38">
        <f t="shared" ca="1" si="708"/>
        <v>997740.0892912962</v>
      </c>
      <c r="V1449" s="38">
        <f t="shared" ca="1" si="708"/>
        <v>127132.48302397737</v>
      </c>
      <c r="W1449" s="38">
        <f t="shared" ca="1" si="708"/>
        <v>1340892.4934381684</v>
      </c>
      <c r="X1449" s="38">
        <f t="shared" ca="1" si="708"/>
        <v>72799.934452271118</v>
      </c>
      <c r="Y1449" s="38">
        <f t="shared" ca="1" si="708"/>
        <v>1368.4633588564911</v>
      </c>
      <c r="Z1449" s="38">
        <f t="shared" ca="1" si="708"/>
        <v>74168.397811127594</v>
      </c>
      <c r="AA1449" s="38">
        <f t="shared" ca="1" si="708"/>
        <v>1058.6954042250809</v>
      </c>
      <c r="AB1449" s="38">
        <f t="shared" ca="1" si="708"/>
        <v>9948.8828762233734</v>
      </c>
      <c r="AC1449" s="38">
        <f t="shared" ca="1" si="708"/>
        <v>2368.2612655484859</v>
      </c>
    </row>
    <row r="1450" spans="1:29" hidden="1" outlineLevel="1">
      <c r="A1450" s="63"/>
      <c r="B1450" s="37"/>
      <c r="C1450" s="35"/>
      <c r="D1450" s="35"/>
      <c r="E1450" s="35"/>
      <c r="F1450" s="43"/>
      <c r="G1450" s="17" t="str">
        <f>$G$10</f>
        <v>SUBTRAN</v>
      </c>
      <c r="H1450" s="38">
        <f t="shared" ref="H1450:AC1450" ca="1" si="709">+H1442+H1434+H1426+H1418+H1410+H1402+H1394</f>
        <v>1483395.3473000005</v>
      </c>
      <c r="I1450" s="38">
        <f t="shared" ca="1" si="709"/>
        <v>715830.5648472727</v>
      </c>
      <c r="J1450" s="38">
        <f t="shared" ca="1" si="709"/>
        <v>178595.01954286348</v>
      </c>
      <c r="K1450" s="38">
        <f t="shared" ca="1" si="709"/>
        <v>2268.2625075020796</v>
      </c>
      <c r="L1450" s="38">
        <f t="shared" ca="1" si="709"/>
        <v>146.23131927284956</v>
      </c>
      <c r="M1450" s="38">
        <f t="shared" ca="1" si="709"/>
        <v>181009.51336963839</v>
      </c>
      <c r="N1450" s="38">
        <f t="shared" ca="1" si="709"/>
        <v>79310.883847221485</v>
      </c>
      <c r="O1450" s="38">
        <f t="shared" ca="1" si="709"/>
        <v>21772.890851762128</v>
      </c>
      <c r="P1450" s="38">
        <f t="shared" ca="1" si="709"/>
        <v>4376.5122841751463</v>
      </c>
      <c r="Q1450" s="38">
        <f t="shared" ca="1" si="709"/>
        <v>0</v>
      </c>
      <c r="R1450" s="38">
        <f t="shared" ca="1" si="709"/>
        <v>105460.28698315876</v>
      </c>
      <c r="S1450" s="38">
        <f t="shared" ca="1" si="709"/>
        <v>3360.9535696881444</v>
      </c>
      <c r="T1450" s="38">
        <f t="shared" ca="1" si="709"/>
        <v>62967.969145074174</v>
      </c>
      <c r="U1450" s="38">
        <f t="shared" ca="1" si="709"/>
        <v>391309.63032066822</v>
      </c>
      <c r="V1450" s="38">
        <f t="shared" ca="1" si="709"/>
        <v>0</v>
      </c>
      <c r="W1450" s="38">
        <f t="shared" ca="1" si="709"/>
        <v>457638.55303543049</v>
      </c>
      <c r="X1450" s="38">
        <f t="shared" ca="1" si="709"/>
        <v>22245.64214775553</v>
      </c>
      <c r="Y1450" s="38">
        <f t="shared" ca="1" si="709"/>
        <v>426.71202264387244</v>
      </c>
      <c r="Z1450" s="38">
        <f t="shared" ca="1" si="709"/>
        <v>22672.354170399398</v>
      </c>
      <c r="AA1450" s="38">
        <f t="shared" ca="1" si="709"/>
        <v>324.56088899543954</v>
      </c>
      <c r="AB1450" s="38">
        <f t="shared" ca="1" si="709"/>
        <v>371.34706013924983</v>
      </c>
      <c r="AC1450" s="38">
        <f t="shared" ca="1" si="709"/>
        <v>88.166944965730522</v>
      </c>
    </row>
    <row r="1451" spans="1:29" hidden="1" outlineLevel="1">
      <c r="A1451" s="63"/>
      <c r="B1451" s="37"/>
      <c r="C1451" s="35"/>
      <c r="D1451" s="35"/>
      <c r="E1451" s="35"/>
      <c r="F1451" s="43"/>
      <c r="G1451" s="17" t="str">
        <f>$G$11</f>
        <v>DISTPRI</v>
      </c>
      <c r="H1451" s="38">
        <f t="shared" ref="H1451:AC1451" ca="1" si="710">+H1443+H1435+H1427+H1419+H1411+H1403+H1395</f>
        <v>0</v>
      </c>
      <c r="I1451" s="38">
        <f t="shared" ca="1" si="710"/>
        <v>0</v>
      </c>
      <c r="J1451" s="38">
        <f t="shared" ca="1" si="710"/>
        <v>0</v>
      </c>
      <c r="K1451" s="38">
        <f t="shared" ca="1" si="710"/>
        <v>0</v>
      </c>
      <c r="L1451" s="38">
        <f t="shared" ca="1" si="710"/>
        <v>0</v>
      </c>
      <c r="M1451" s="38">
        <f t="shared" ca="1" si="710"/>
        <v>0</v>
      </c>
      <c r="N1451" s="38">
        <f t="shared" ca="1" si="710"/>
        <v>0</v>
      </c>
      <c r="O1451" s="38">
        <f t="shared" ca="1" si="710"/>
        <v>0</v>
      </c>
      <c r="P1451" s="38">
        <f t="shared" ca="1" si="710"/>
        <v>0</v>
      </c>
      <c r="Q1451" s="38">
        <f t="shared" ca="1" si="710"/>
        <v>0</v>
      </c>
      <c r="R1451" s="38">
        <f t="shared" ca="1" si="710"/>
        <v>0</v>
      </c>
      <c r="S1451" s="38">
        <f t="shared" ca="1" si="710"/>
        <v>0</v>
      </c>
      <c r="T1451" s="38">
        <f t="shared" ca="1" si="710"/>
        <v>0</v>
      </c>
      <c r="U1451" s="38">
        <f t="shared" ca="1" si="710"/>
        <v>0</v>
      </c>
      <c r="V1451" s="38">
        <f t="shared" ca="1" si="710"/>
        <v>0</v>
      </c>
      <c r="W1451" s="38">
        <f t="shared" ca="1" si="710"/>
        <v>0</v>
      </c>
      <c r="X1451" s="38">
        <f t="shared" ca="1" si="710"/>
        <v>0</v>
      </c>
      <c r="Y1451" s="38">
        <f t="shared" ca="1" si="710"/>
        <v>0</v>
      </c>
      <c r="Z1451" s="38">
        <f t="shared" ca="1" si="710"/>
        <v>0</v>
      </c>
      <c r="AA1451" s="38">
        <f t="shared" ca="1" si="710"/>
        <v>0</v>
      </c>
      <c r="AB1451" s="38">
        <f t="shared" ca="1" si="710"/>
        <v>0</v>
      </c>
      <c r="AC1451" s="38">
        <f t="shared" ca="1" si="710"/>
        <v>0</v>
      </c>
    </row>
    <row r="1452" spans="1:29" hidden="1" outlineLevel="1">
      <c r="A1452" s="63"/>
      <c r="B1452" s="37"/>
      <c r="C1452" s="35"/>
      <c r="D1452" s="35"/>
      <c r="E1452" s="35"/>
      <c r="F1452" s="43"/>
      <c r="G1452" s="17" t="str">
        <f>$G$12</f>
        <v>DISTSEC</v>
      </c>
      <c r="H1452" s="38">
        <f t="shared" ref="H1452:AC1452" ca="1" si="711">+H1444+H1436+H1428+H1420+H1412+H1404+H1396</f>
        <v>0</v>
      </c>
      <c r="I1452" s="38">
        <f t="shared" ca="1" si="711"/>
        <v>0</v>
      </c>
      <c r="J1452" s="38">
        <f t="shared" ca="1" si="711"/>
        <v>0</v>
      </c>
      <c r="K1452" s="38">
        <f t="shared" ca="1" si="711"/>
        <v>0</v>
      </c>
      <c r="L1452" s="38">
        <f t="shared" ca="1" si="711"/>
        <v>0</v>
      </c>
      <c r="M1452" s="38">
        <f t="shared" ca="1" si="711"/>
        <v>0</v>
      </c>
      <c r="N1452" s="38">
        <f t="shared" ca="1" si="711"/>
        <v>0</v>
      </c>
      <c r="O1452" s="38">
        <f t="shared" ca="1" si="711"/>
        <v>0</v>
      </c>
      <c r="P1452" s="38">
        <f t="shared" ca="1" si="711"/>
        <v>0</v>
      </c>
      <c r="Q1452" s="38">
        <f t="shared" ca="1" si="711"/>
        <v>0</v>
      </c>
      <c r="R1452" s="38">
        <f t="shared" ca="1" si="711"/>
        <v>0</v>
      </c>
      <c r="S1452" s="38">
        <f t="shared" ca="1" si="711"/>
        <v>0</v>
      </c>
      <c r="T1452" s="38">
        <f t="shared" ca="1" si="711"/>
        <v>0</v>
      </c>
      <c r="U1452" s="38">
        <f t="shared" ca="1" si="711"/>
        <v>0</v>
      </c>
      <c r="V1452" s="38">
        <f t="shared" ca="1" si="711"/>
        <v>0</v>
      </c>
      <c r="W1452" s="38">
        <f t="shared" ca="1" si="711"/>
        <v>0</v>
      </c>
      <c r="X1452" s="38">
        <f t="shared" ca="1" si="711"/>
        <v>0</v>
      </c>
      <c r="Y1452" s="38">
        <f t="shared" ca="1" si="711"/>
        <v>0</v>
      </c>
      <c r="Z1452" s="38">
        <f t="shared" ca="1" si="711"/>
        <v>0</v>
      </c>
      <c r="AA1452" s="38">
        <f t="shared" ca="1" si="711"/>
        <v>0</v>
      </c>
      <c r="AB1452" s="38">
        <f t="shared" ca="1" si="711"/>
        <v>0</v>
      </c>
      <c r="AC1452" s="38">
        <f t="shared" ca="1" si="711"/>
        <v>0</v>
      </c>
    </row>
    <row r="1453" spans="1:29" hidden="1" outlineLevel="1">
      <c r="A1453" s="63"/>
      <c r="B1453" s="37"/>
      <c r="C1453" s="35"/>
      <c r="D1453" s="35"/>
      <c r="E1453" s="35"/>
      <c r="F1453" s="43"/>
      <c r="G1453" s="17" t="str">
        <f>$G$13</f>
        <v>ENERGY</v>
      </c>
      <c r="H1453" s="38">
        <f t="shared" ref="H1453:AC1453" ca="1" si="712">+H1445+H1437+H1429+H1421+H1413+H1405+H1397</f>
        <v>0</v>
      </c>
      <c r="I1453" s="38">
        <f t="shared" ca="1" si="712"/>
        <v>0</v>
      </c>
      <c r="J1453" s="38">
        <f t="shared" ca="1" si="712"/>
        <v>0</v>
      </c>
      <c r="K1453" s="38">
        <f t="shared" ca="1" si="712"/>
        <v>0</v>
      </c>
      <c r="L1453" s="38">
        <f t="shared" ca="1" si="712"/>
        <v>0</v>
      </c>
      <c r="M1453" s="38">
        <f t="shared" ca="1" si="712"/>
        <v>0</v>
      </c>
      <c r="N1453" s="38">
        <f t="shared" ca="1" si="712"/>
        <v>0</v>
      </c>
      <c r="O1453" s="38">
        <f t="shared" ca="1" si="712"/>
        <v>0</v>
      </c>
      <c r="P1453" s="38">
        <f t="shared" ca="1" si="712"/>
        <v>0</v>
      </c>
      <c r="Q1453" s="38">
        <f t="shared" ca="1" si="712"/>
        <v>0</v>
      </c>
      <c r="R1453" s="38">
        <f t="shared" ca="1" si="712"/>
        <v>0</v>
      </c>
      <c r="S1453" s="38">
        <f t="shared" ca="1" si="712"/>
        <v>0</v>
      </c>
      <c r="T1453" s="38">
        <f t="shared" ca="1" si="712"/>
        <v>0</v>
      </c>
      <c r="U1453" s="38">
        <f t="shared" ca="1" si="712"/>
        <v>0</v>
      </c>
      <c r="V1453" s="38">
        <f t="shared" ca="1" si="712"/>
        <v>0</v>
      </c>
      <c r="W1453" s="38">
        <f t="shared" ca="1" si="712"/>
        <v>0</v>
      </c>
      <c r="X1453" s="38">
        <f t="shared" ca="1" si="712"/>
        <v>0</v>
      </c>
      <c r="Y1453" s="38">
        <f t="shared" ca="1" si="712"/>
        <v>0</v>
      </c>
      <c r="Z1453" s="38">
        <f t="shared" ca="1" si="712"/>
        <v>0</v>
      </c>
      <c r="AA1453" s="38">
        <f t="shared" ca="1" si="712"/>
        <v>0</v>
      </c>
      <c r="AB1453" s="38">
        <f t="shared" ca="1" si="712"/>
        <v>0</v>
      </c>
      <c r="AC1453" s="38">
        <f t="shared" ca="1" si="712"/>
        <v>0</v>
      </c>
    </row>
    <row r="1454" spans="1:29" hidden="1" outlineLevel="1">
      <c r="A1454" s="63"/>
      <c r="B1454" s="37"/>
      <c r="C1454" s="35"/>
      <c r="D1454" s="35"/>
      <c r="E1454" s="35"/>
      <c r="F1454" s="43"/>
      <c r="G1454" s="17" t="str">
        <f>$G$14</f>
        <v>CUSTOMER</v>
      </c>
      <c r="H1454" s="38">
        <f t="shared" ref="H1454:AC1454" ca="1" si="713">+H1446+H1438+H1430+H1422+H1414+H1406+H1398</f>
        <v>0</v>
      </c>
      <c r="I1454" s="38">
        <f t="shared" ca="1" si="713"/>
        <v>0</v>
      </c>
      <c r="J1454" s="38">
        <f t="shared" ca="1" si="713"/>
        <v>0</v>
      </c>
      <c r="K1454" s="38">
        <f t="shared" ca="1" si="713"/>
        <v>0</v>
      </c>
      <c r="L1454" s="38">
        <f t="shared" ca="1" si="713"/>
        <v>0</v>
      </c>
      <c r="M1454" s="38">
        <f t="shared" ca="1" si="713"/>
        <v>0</v>
      </c>
      <c r="N1454" s="38">
        <f t="shared" ca="1" si="713"/>
        <v>0</v>
      </c>
      <c r="O1454" s="38">
        <f t="shared" ca="1" si="713"/>
        <v>0</v>
      </c>
      <c r="P1454" s="38">
        <f t="shared" ca="1" si="713"/>
        <v>0</v>
      </c>
      <c r="Q1454" s="38">
        <f t="shared" ca="1" si="713"/>
        <v>0</v>
      </c>
      <c r="R1454" s="38">
        <f t="shared" ca="1" si="713"/>
        <v>0</v>
      </c>
      <c r="S1454" s="38">
        <f t="shared" ca="1" si="713"/>
        <v>0</v>
      </c>
      <c r="T1454" s="38">
        <f t="shared" ca="1" si="713"/>
        <v>0</v>
      </c>
      <c r="U1454" s="38">
        <f t="shared" ca="1" si="713"/>
        <v>0</v>
      </c>
      <c r="V1454" s="38">
        <f t="shared" ca="1" si="713"/>
        <v>0</v>
      </c>
      <c r="W1454" s="38">
        <f t="shared" ca="1" si="713"/>
        <v>0</v>
      </c>
      <c r="X1454" s="38">
        <f t="shared" ca="1" si="713"/>
        <v>0</v>
      </c>
      <c r="Y1454" s="38">
        <f t="shared" ca="1" si="713"/>
        <v>0</v>
      </c>
      <c r="Z1454" s="38">
        <f t="shared" ca="1" si="713"/>
        <v>0</v>
      </c>
      <c r="AA1454" s="38">
        <f t="shared" ca="1" si="713"/>
        <v>0</v>
      </c>
      <c r="AB1454" s="38">
        <f t="shared" ca="1" si="713"/>
        <v>0</v>
      </c>
      <c r="AC1454" s="38">
        <f t="shared" ca="1" si="713"/>
        <v>0</v>
      </c>
    </row>
    <row r="1455" spans="1:29" collapsed="1">
      <c r="A1455" s="63"/>
      <c r="B1455" s="37"/>
      <c r="C1455" s="35" t="s">
        <v>484</v>
      </c>
      <c r="D1455" s="35"/>
      <c r="E1455" s="38">
        <f>+E1447+E1439+E1431+E1423+E1415+E1407+E1399</f>
        <v>7108848</v>
      </c>
      <c r="F1455" s="43"/>
      <c r="G1455" s="17" t="str">
        <f>$G$15</f>
        <v>TOTAL</v>
      </c>
      <c r="H1455" s="38">
        <f ca="1">+H1447+H1439+H1431+H1423+H1415+H1407+H1399</f>
        <v>7108848.0000000009</v>
      </c>
      <c r="I1455" s="38">
        <f t="shared" ref="I1455:AC1455" ca="1" si="714">+I1447+I1439+I1431+I1423+I1415+I1407+I1399</f>
        <v>3504978.2017813171</v>
      </c>
      <c r="J1455" s="38">
        <f t="shared" ca="1" si="714"/>
        <v>876071.23195705004</v>
      </c>
      <c r="K1455" s="38">
        <f t="shared" ca="1" si="714"/>
        <v>11107.962887873222</v>
      </c>
      <c r="L1455" s="38">
        <f t="shared" ca="1" si="714"/>
        <v>588.64953656127511</v>
      </c>
      <c r="M1455" s="38">
        <f t="shared" ca="1" si="714"/>
        <v>887767.84438148455</v>
      </c>
      <c r="N1455" s="38">
        <f t="shared" ca="1" si="714"/>
        <v>392232.00467344804</v>
      </c>
      <c r="O1455" s="38">
        <f t="shared" ca="1" si="714"/>
        <v>107537.32316069023</v>
      </c>
      <c r="P1455" s="38">
        <f t="shared" ca="1" si="714"/>
        <v>18024.275636580343</v>
      </c>
      <c r="Q1455" s="38">
        <f t="shared" ca="1" si="714"/>
        <v>0</v>
      </c>
      <c r="R1455" s="38">
        <f t="shared" ca="1" si="714"/>
        <v>517793.6034707186</v>
      </c>
      <c r="S1455" s="38">
        <f t="shared" ca="1" si="714"/>
        <v>16887.733121021622</v>
      </c>
      <c r="T1455" s="38">
        <f t="shared" ca="1" si="714"/>
        <v>309132.28291755234</v>
      </c>
      <c r="U1455" s="38">
        <f t="shared" ca="1" si="714"/>
        <v>1590755.557780518</v>
      </c>
      <c r="V1455" s="38">
        <f t="shared" ca="1" si="714"/>
        <v>152833.93004613265</v>
      </c>
      <c r="W1455" s="38">
        <f t="shared" ca="1" si="714"/>
        <v>2069609.5038652241</v>
      </c>
      <c r="X1455" s="38">
        <f t="shared" ca="1" si="714"/>
        <v>109763.00847924621</v>
      </c>
      <c r="Y1455" s="38">
        <f t="shared" ca="1" si="714"/>
        <v>2071.8276397023637</v>
      </c>
      <c r="Z1455" s="38">
        <f t="shared" ca="1" si="714"/>
        <v>111834.83611894857</v>
      </c>
      <c r="AA1455" s="38">
        <f t="shared" ca="1" si="714"/>
        <v>1597.2850229131384</v>
      </c>
      <c r="AB1455" s="38">
        <f t="shared" ca="1" si="714"/>
        <v>12331.523038572052</v>
      </c>
      <c r="AC1455" s="38">
        <f t="shared" ca="1" si="714"/>
        <v>2935.2023208227283</v>
      </c>
    </row>
    <row r="1456" spans="1:29">
      <c r="H1456" s="21"/>
      <c r="I1456" s="22"/>
      <c r="J1456" s="22"/>
      <c r="K1456" s="22"/>
      <c r="L1456" s="22"/>
      <c r="M1456" s="22"/>
      <c r="N1456" s="22"/>
      <c r="O1456" s="22"/>
      <c r="P1456" s="22"/>
      <c r="Q1456" s="22"/>
      <c r="R1456" s="22"/>
      <c r="S1456" s="22"/>
      <c r="T1456" s="22"/>
      <c r="U1456" s="22"/>
      <c r="V1456" s="22"/>
      <c r="W1456" s="22"/>
      <c r="X1456" s="22"/>
      <c r="Y1456" s="22"/>
      <c r="Z1456" s="22"/>
      <c r="AA1456" s="22"/>
      <c r="AB1456" s="22"/>
      <c r="AC1456" s="22"/>
    </row>
    <row r="1457" spans="3:29" hidden="1" outlineLevel="1">
      <c r="E1457" s="19"/>
      <c r="F1457" s="42"/>
      <c r="G1457" s="17" t="str">
        <f>$G$8</f>
        <v>PRODUCTION</v>
      </c>
      <c r="H1457" s="21">
        <f t="shared" ref="H1457:AC1457" ca="1" si="715">+H1448+H1383</f>
        <v>72600670.00000003</v>
      </c>
      <c r="I1457" s="21">
        <f t="shared" ca="1" si="715"/>
        <v>35996034.394341439</v>
      </c>
      <c r="J1457" s="21">
        <f t="shared" ca="1" si="715"/>
        <v>9001451.6975853182</v>
      </c>
      <c r="K1457" s="21">
        <f t="shared" ca="1" si="715"/>
        <v>114082.93871359421</v>
      </c>
      <c r="L1457" s="21">
        <f t="shared" ca="1" si="715"/>
        <v>5709.7376830518688</v>
      </c>
      <c r="M1457" s="21">
        <f t="shared" ca="1" si="715"/>
        <v>9121244.3739819638</v>
      </c>
      <c r="N1457" s="21">
        <f t="shared" ca="1" si="715"/>
        <v>4038480.8888634224</v>
      </c>
      <c r="O1457" s="21">
        <f t="shared" ca="1" si="715"/>
        <v>1106854.0848547227</v>
      </c>
      <c r="P1457" s="21">
        <f t="shared" ca="1" si="715"/>
        <v>176134.58410506751</v>
      </c>
      <c r="Q1457" s="21">
        <f t="shared" ca="1" si="715"/>
        <v>0</v>
      </c>
      <c r="R1457" s="21">
        <f t="shared" ca="1" si="715"/>
        <v>5321469.5578232128</v>
      </c>
      <c r="S1457" s="21">
        <f t="shared" ca="1" si="715"/>
        <v>174573.19774929789</v>
      </c>
      <c r="T1457" s="21">
        <f t="shared" ca="1" si="715"/>
        <v>3176934.4110281356</v>
      </c>
      <c r="U1457" s="21">
        <f t="shared" ca="1" si="715"/>
        <v>15479745.957965029</v>
      </c>
      <c r="V1457" s="21">
        <f t="shared" ca="1" si="715"/>
        <v>1972436.0696124216</v>
      </c>
      <c r="W1457" s="21">
        <f t="shared" ca="1" si="715"/>
        <v>20803689.636354886</v>
      </c>
      <c r="X1457" s="21">
        <f t="shared" ca="1" si="715"/>
        <v>1129477.0082638734</v>
      </c>
      <c r="Y1457" s="21">
        <f t="shared" ca="1" si="715"/>
        <v>21231.446320783631</v>
      </c>
      <c r="Z1457" s="21">
        <f t="shared" ca="1" si="715"/>
        <v>1150708.454584657</v>
      </c>
      <c r="AA1457" s="21">
        <f t="shared" ca="1" si="715"/>
        <v>16425.455968107013</v>
      </c>
      <c r="AB1457" s="21">
        <f t="shared" ca="1" si="715"/>
        <v>154355.00802506419</v>
      </c>
      <c r="AC1457" s="21">
        <f t="shared" ca="1" si="715"/>
        <v>36743.118920699388</v>
      </c>
    </row>
    <row r="1458" spans="3:29" hidden="1" outlineLevel="1">
      <c r="E1458" s="19"/>
      <c r="F1458" s="42"/>
      <c r="G1458" s="17" t="str">
        <f>$G$9</f>
        <v>BULKTRAN</v>
      </c>
      <c r="H1458" s="21">
        <f t="shared" ref="H1458:AC1458" ca="1" si="716">+H1449+H1384</f>
        <v>3694976.2749000024</v>
      </c>
      <c r="I1458" s="21">
        <f t="shared" ca="1" si="716"/>
        <v>1832000.9040905004</v>
      </c>
      <c r="J1458" s="21">
        <f t="shared" ca="1" si="716"/>
        <v>458124.56637433375</v>
      </c>
      <c r="K1458" s="21">
        <f t="shared" ca="1" si="716"/>
        <v>5806.1964430576299</v>
      </c>
      <c r="L1458" s="21">
        <f t="shared" ca="1" si="716"/>
        <v>290.59436055864444</v>
      </c>
      <c r="M1458" s="21">
        <f t="shared" ca="1" si="716"/>
        <v>464221.35717795027</v>
      </c>
      <c r="N1458" s="21">
        <f t="shared" ca="1" si="716"/>
        <v>205536.54767906974</v>
      </c>
      <c r="O1458" s="21">
        <f t="shared" ca="1" si="716"/>
        <v>56332.80771808781</v>
      </c>
      <c r="P1458" s="21">
        <f t="shared" ca="1" si="716"/>
        <v>8964.2851706134807</v>
      </c>
      <c r="Q1458" s="21">
        <f t="shared" ca="1" si="716"/>
        <v>0</v>
      </c>
      <c r="R1458" s="21">
        <f t="shared" ca="1" si="716"/>
        <v>270833.64056777104</v>
      </c>
      <c r="S1458" s="21">
        <f t="shared" ca="1" si="716"/>
        <v>8884.8191609951027</v>
      </c>
      <c r="T1458" s="21">
        <f t="shared" ca="1" si="716"/>
        <v>161688.55295222986</v>
      </c>
      <c r="U1458" s="21">
        <f t="shared" ca="1" si="716"/>
        <v>787834.24527845241</v>
      </c>
      <c r="V1458" s="21">
        <f t="shared" ca="1" si="716"/>
        <v>100386.18763401096</v>
      </c>
      <c r="W1458" s="21">
        <f t="shared" ca="1" si="716"/>
        <v>1058793.8050256884</v>
      </c>
      <c r="X1458" s="21">
        <f t="shared" ca="1" si="716"/>
        <v>57484.190553338471</v>
      </c>
      <c r="Y1458" s="21">
        <f t="shared" ca="1" si="716"/>
        <v>1080.5642762953626</v>
      </c>
      <c r="Z1458" s="21">
        <f t="shared" ca="1" si="716"/>
        <v>58564.754829633799</v>
      </c>
      <c r="AA1458" s="21">
        <f t="shared" ca="1" si="716"/>
        <v>835.9657026108714</v>
      </c>
      <c r="AB1458" s="21">
        <f t="shared" ca="1" si="716"/>
        <v>7855.8240931469536</v>
      </c>
      <c r="AC1458" s="21">
        <f t="shared" ca="1" si="716"/>
        <v>1870.0234127014762</v>
      </c>
    </row>
    <row r="1459" spans="3:29" hidden="1" outlineLevel="1">
      <c r="E1459" s="19"/>
      <c r="F1459" s="42"/>
      <c r="G1459" s="17" t="str">
        <f>$G$10</f>
        <v>SUBTRAN</v>
      </c>
      <c r="H1459" s="21">
        <f t="shared" ref="H1459:AC1459" ca="1" si="717">+H1450+H1385</f>
        <v>1171316.7250999999</v>
      </c>
      <c r="I1459" s="21">
        <f t="shared" ca="1" si="717"/>
        <v>565233.20938650612</v>
      </c>
      <c r="J1459" s="21">
        <f t="shared" ca="1" si="717"/>
        <v>141021.96949105768</v>
      </c>
      <c r="K1459" s="21">
        <f t="shared" ca="1" si="717"/>
        <v>1791.0625220648831</v>
      </c>
      <c r="L1459" s="21">
        <f t="shared" ca="1" si="717"/>
        <v>115.46698613386363</v>
      </c>
      <c r="M1459" s="21">
        <f t="shared" ca="1" si="717"/>
        <v>142928.49899925641</v>
      </c>
      <c r="N1459" s="21">
        <f t="shared" ca="1" si="717"/>
        <v>62625.358035403289</v>
      </c>
      <c r="O1459" s="21">
        <f t="shared" ca="1" si="717"/>
        <v>17192.282054049134</v>
      </c>
      <c r="P1459" s="21">
        <f t="shared" ca="1" si="717"/>
        <v>3455.7759975387216</v>
      </c>
      <c r="Q1459" s="21">
        <f t="shared" ca="1" si="717"/>
        <v>0</v>
      </c>
      <c r="R1459" s="21">
        <f t="shared" ca="1" si="717"/>
        <v>83273.416086991172</v>
      </c>
      <c r="S1459" s="21">
        <f t="shared" ca="1" si="717"/>
        <v>2653.8718323646654</v>
      </c>
      <c r="T1459" s="21">
        <f t="shared" ca="1" si="717"/>
        <v>49720.686760580742</v>
      </c>
      <c r="U1459" s="21">
        <f t="shared" ca="1" si="717"/>
        <v>308985.40670331591</v>
      </c>
      <c r="V1459" s="21">
        <f t="shared" ca="1" si="717"/>
        <v>0</v>
      </c>
      <c r="W1459" s="21">
        <f t="shared" ca="1" si="717"/>
        <v>361359.9652962613</v>
      </c>
      <c r="X1459" s="21">
        <f t="shared" ca="1" si="717"/>
        <v>17565.57532399075</v>
      </c>
      <c r="Y1459" s="21">
        <f t="shared" ca="1" si="717"/>
        <v>336.93979816894739</v>
      </c>
      <c r="Z1459" s="21">
        <f t="shared" ca="1" si="717"/>
        <v>17902.515122159683</v>
      </c>
      <c r="AA1459" s="21">
        <f t="shared" ca="1" si="717"/>
        <v>256.27935147945379</v>
      </c>
      <c r="AB1459" s="21">
        <f t="shared" ca="1" si="717"/>
        <v>293.22258772721653</v>
      </c>
      <c r="AC1459" s="21">
        <f t="shared" ca="1" si="717"/>
        <v>69.618269618615727</v>
      </c>
    </row>
    <row r="1460" spans="3:29" hidden="1" outlineLevel="1">
      <c r="E1460" s="19"/>
      <c r="F1460" s="42"/>
      <c r="G1460" s="17" t="str">
        <f>$G$11</f>
        <v>DISTPRI</v>
      </c>
      <c r="H1460" s="21">
        <f t="shared" ref="H1460:AC1460" ca="1" si="718">+H1451+H1386</f>
        <v>0</v>
      </c>
      <c r="I1460" s="21">
        <f t="shared" ca="1" si="718"/>
        <v>0</v>
      </c>
      <c r="J1460" s="21">
        <f t="shared" ca="1" si="718"/>
        <v>0</v>
      </c>
      <c r="K1460" s="21">
        <f t="shared" ca="1" si="718"/>
        <v>0</v>
      </c>
      <c r="L1460" s="21">
        <f t="shared" ca="1" si="718"/>
        <v>0</v>
      </c>
      <c r="M1460" s="21">
        <f t="shared" ca="1" si="718"/>
        <v>0</v>
      </c>
      <c r="N1460" s="21">
        <f t="shared" ca="1" si="718"/>
        <v>0</v>
      </c>
      <c r="O1460" s="21">
        <f t="shared" ca="1" si="718"/>
        <v>0</v>
      </c>
      <c r="P1460" s="21">
        <f t="shared" ca="1" si="718"/>
        <v>0</v>
      </c>
      <c r="Q1460" s="21">
        <f t="shared" ca="1" si="718"/>
        <v>0</v>
      </c>
      <c r="R1460" s="21">
        <f t="shared" ca="1" si="718"/>
        <v>0</v>
      </c>
      <c r="S1460" s="21">
        <f t="shared" ca="1" si="718"/>
        <v>0</v>
      </c>
      <c r="T1460" s="21">
        <f t="shared" ca="1" si="718"/>
        <v>0</v>
      </c>
      <c r="U1460" s="21">
        <f t="shared" ca="1" si="718"/>
        <v>0</v>
      </c>
      <c r="V1460" s="21">
        <f t="shared" ca="1" si="718"/>
        <v>0</v>
      </c>
      <c r="W1460" s="21">
        <f t="shared" ca="1" si="718"/>
        <v>0</v>
      </c>
      <c r="X1460" s="21">
        <f t="shared" ca="1" si="718"/>
        <v>0</v>
      </c>
      <c r="Y1460" s="21">
        <f t="shared" ca="1" si="718"/>
        <v>0</v>
      </c>
      <c r="Z1460" s="21">
        <f t="shared" ca="1" si="718"/>
        <v>0</v>
      </c>
      <c r="AA1460" s="21">
        <f t="shared" ca="1" si="718"/>
        <v>0</v>
      </c>
      <c r="AB1460" s="21">
        <f t="shared" ca="1" si="718"/>
        <v>0</v>
      </c>
      <c r="AC1460" s="21">
        <f t="shared" ca="1" si="718"/>
        <v>0</v>
      </c>
    </row>
    <row r="1461" spans="3:29" hidden="1" outlineLevel="1">
      <c r="E1461" s="19"/>
      <c r="F1461" s="42"/>
      <c r="G1461" s="17" t="str">
        <f>$G$12</f>
        <v>DISTSEC</v>
      </c>
      <c r="H1461" s="21">
        <f t="shared" ref="H1461:AC1461" ca="1" si="719">+H1452+H1387</f>
        <v>0</v>
      </c>
      <c r="I1461" s="21">
        <f t="shared" ca="1" si="719"/>
        <v>0</v>
      </c>
      <c r="J1461" s="21">
        <f t="shared" ca="1" si="719"/>
        <v>0</v>
      </c>
      <c r="K1461" s="21">
        <f t="shared" ca="1" si="719"/>
        <v>0</v>
      </c>
      <c r="L1461" s="21">
        <f t="shared" ca="1" si="719"/>
        <v>0</v>
      </c>
      <c r="M1461" s="21">
        <f t="shared" ca="1" si="719"/>
        <v>0</v>
      </c>
      <c r="N1461" s="21">
        <f t="shared" ca="1" si="719"/>
        <v>0</v>
      </c>
      <c r="O1461" s="21">
        <f t="shared" ca="1" si="719"/>
        <v>0</v>
      </c>
      <c r="P1461" s="21">
        <f t="shared" ca="1" si="719"/>
        <v>0</v>
      </c>
      <c r="Q1461" s="21">
        <f t="shared" ca="1" si="719"/>
        <v>0</v>
      </c>
      <c r="R1461" s="21">
        <f t="shared" ca="1" si="719"/>
        <v>0</v>
      </c>
      <c r="S1461" s="21">
        <f t="shared" ca="1" si="719"/>
        <v>0</v>
      </c>
      <c r="T1461" s="21">
        <f t="shared" ca="1" si="719"/>
        <v>0</v>
      </c>
      <c r="U1461" s="21">
        <f t="shared" ca="1" si="719"/>
        <v>0</v>
      </c>
      <c r="V1461" s="21">
        <f t="shared" ca="1" si="719"/>
        <v>0</v>
      </c>
      <c r="W1461" s="21">
        <f t="shared" ca="1" si="719"/>
        <v>0</v>
      </c>
      <c r="X1461" s="21">
        <f t="shared" ca="1" si="719"/>
        <v>0</v>
      </c>
      <c r="Y1461" s="21">
        <f t="shared" ca="1" si="719"/>
        <v>0</v>
      </c>
      <c r="Z1461" s="21">
        <f t="shared" ca="1" si="719"/>
        <v>0</v>
      </c>
      <c r="AA1461" s="21">
        <f t="shared" ca="1" si="719"/>
        <v>0</v>
      </c>
      <c r="AB1461" s="21">
        <f t="shared" ca="1" si="719"/>
        <v>0</v>
      </c>
      <c r="AC1461" s="21">
        <f t="shared" ca="1" si="719"/>
        <v>0</v>
      </c>
    </row>
    <row r="1462" spans="3:29" hidden="1" outlineLevel="1">
      <c r="E1462" s="19"/>
      <c r="F1462" s="42"/>
      <c r="G1462" s="17" t="str">
        <f>$G$13</f>
        <v>ENERGY</v>
      </c>
      <c r="H1462" s="21">
        <f t="shared" ref="H1462:AC1462" ca="1" si="720">+H1453+H1388</f>
        <v>73833</v>
      </c>
      <c r="I1462" s="21">
        <f t="shared" ca="1" si="720"/>
        <v>27127.620685053753</v>
      </c>
      <c r="J1462" s="21">
        <f t="shared" ca="1" si="720"/>
        <v>8569.3010936609153</v>
      </c>
      <c r="K1462" s="21">
        <f t="shared" ca="1" si="720"/>
        <v>107.01821463954298</v>
      </c>
      <c r="L1462" s="21">
        <f t="shared" ca="1" si="720"/>
        <v>5.421299734408441</v>
      </c>
      <c r="M1462" s="21">
        <f t="shared" ca="1" si="720"/>
        <v>8681.7406080348683</v>
      </c>
      <c r="N1462" s="21">
        <f t="shared" ca="1" si="720"/>
        <v>4341.5879155728071</v>
      </c>
      <c r="O1462" s="21">
        <f t="shared" ca="1" si="720"/>
        <v>1171.246150982887</v>
      </c>
      <c r="P1462" s="21">
        <f t="shared" ca="1" si="720"/>
        <v>182.51348380501545</v>
      </c>
      <c r="Q1462" s="21">
        <f t="shared" ca="1" si="720"/>
        <v>0</v>
      </c>
      <c r="R1462" s="21">
        <f t="shared" ca="1" si="720"/>
        <v>5695.3475503607096</v>
      </c>
      <c r="S1462" s="21">
        <f t="shared" ca="1" si="720"/>
        <v>218.65032858141998</v>
      </c>
      <c r="T1462" s="21">
        <f t="shared" ca="1" si="720"/>
        <v>4321.9090468664372</v>
      </c>
      <c r="U1462" s="21">
        <f t="shared" ca="1" si="720"/>
        <v>22720.732763151453</v>
      </c>
      <c r="V1462" s="21">
        <f t="shared" ca="1" si="720"/>
        <v>3177.1045147574018</v>
      </c>
      <c r="W1462" s="21">
        <f t="shared" ca="1" si="720"/>
        <v>30438.396653356711</v>
      </c>
      <c r="X1462" s="21">
        <f t="shared" ca="1" si="720"/>
        <v>1220.6705566302726</v>
      </c>
      <c r="Y1462" s="21">
        <f t="shared" ca="1" si="720"/>
        <v>23.081857415170155</v>
      </c>
      <c r="Z1462" s="21">
        <f t="shared" ca="1" si="720"/>
        <v>1243.7524140454427</v>
      </c>
      <c r="AA1462" s="21">
        <f t="shared" ca="1" si="720"/>
        <v>23.023577907730932</v>
      </c>
      <c r="AB1462" s="21">
        <f t="shared" ca="1" si="720"/>
        <v>504.77877681603235</v>
      </c>
      <c r="AC1462" s="21">
        <f t="shared" ca="1" si="720"/>
        <v>118.3397344247488</v>
      </c>
    </row>
    <row r="1463" spans="3:29" hidden="1" outlineLevel="1">
      <c r="E1463" s="19"/>
      <c r="F1463" s="42"/>
      <c r="G1463" s="17" t="str">
        <f>$G$14</f>
        <v>CUSTOMER</v>
      </c>
      <c r="H1463" s="21">
        <f t="shared" ref="H1463:AC1463" ca="1" si="721">+H1454+H1389</f>
        <v>0</v>
      </c>
      <c r="I1463" s="21">
        <f t="shared" ca="1" si="721"/>
        <v>0</v>
      </c>
      <c r="J1463" s="21">
        <f t="shared" ca="1" si="721"/>
        <v>0</v>
      </c>
      <c r="K1463" s="21">
        <f t="shared" ca="1" si="721"/>
        <v>0</v>
      </c>
      <c r="L1463" s="21">
        <f t="shared" ca="1" si="721"/>
        <v>0</v>
      </c>
      <c r="M1463" s="21">
        <f t="shared" ca="1" si="721"/>
        <v>0</v>
      </c>
      <c r="N1463" s="21">
        <f t="shared" ca="1" si="721"/>
        <v>0</v>
      </c>
      <c r="O1463" s="21">
        <f t="shared" ca="1" si="721"/>
        <v>0</v>
      </c>
      <c r="P1463" s="21">
        <f t="shared" ca="1" si="721"/>
        <v>0</v>
      </c>
      <c r="Q1463" s="21">
        <f t="shared" ca="1" si="721"/>
        <v>0</v>
      </c>
      <c r="R1463" s="21">
        <f t="shared" ca="1" si="721"/>
        <v>0</v>
      </c>
      <c r="S1463" s="21">
        <f t="shared" ca="1" si="721"/>
        <v>0</v>
      </c>
      <c r="T1463" s="21">
        <f t="shared" ca="1" si="721"/>
        <v>0</v>
      </c>
      <c r="U1463" s="21">
        <f t="shared" ca="1" si="721"/>
        <v>0</v>
      </c>
      <c r="V1463" s="21">
        <f t="shared" ca="1" si="721"/>
        <v>0</v>
      </c>
      <c r="W1463" s="21">
        <f t="shared" ca="1" si="721"/>
        <v>0</v>
      </c>
      <c r="X1463" s="21">
        <f t="shared" ca="1" si="721"/>
        <v>0</v>
      </c>
      <c r="Y1463" s="21">
        <f t="shared" ca="1" si="721"/>
        <v>0</v>
      </c>
      <c r="Z1463" s="21">
        <f t="shared" ca="1" si="721"/>
        <v>0</v>
      </c>
      <c r="AA1463" s="21">
        <f t="shared" ca="1" si="721"/>
        <v>0</v>
      </c>
      <c r="AB1463" s="21">
        <f t="shared" ca="1" si="721"/>
        <v>0</v>
      </c>
      <c r="AC1463" s="21">
        <f t="shared" ca="1" si="721"/>
        <v>0</v>
      </c>
    </row>
    <row r="1464" spans="3:29" collapsed="1">
      <c r="C1464" s="17" t="s">
        <v>492</v>
      </c>
      <c r="E1464" s="21">
        <f>E1390+E1455</f>
        <v>77540796</v>
      </c>
      <c r="F1464" s="42"/>
      <c r="G1464" s="17" t="str">
        <f>$G$15</f>
        <v>TOTAL</v>
      </c>
      <c r="H1464" s="21">
        <f ca="1">H1390+H1455</f>
        <v>77540796.000000015</v>
      </c>
      <c r="I1464" s="21">
        <f t="shared" ref="I1464:AC1464" ca="1" si="722">I1390+I1455</f>
        <v>38420396.128503487</v>
      </c>
      <c r="J1464" s="21">
        <f t="shared" ca="1" si="722"/>
        <v>9609167.5345443692</v>
      </c>
      <c r="K1464" s="21">
        <f t="shared" ca="1" si="722"/>
        <v>121787.2158933562</v>
      </c>
      <c r="L1464" s="21">
        <f t="shared" ca="1" si="722"/>
        <v>6121.2203294787878</v>
      </c>
      <c r="M1464" s="21">
        <f t="shared" ca="1" si="722"/>
        <v>9737075.9707672056</v>
      </c>
      <c r="N1464" s="21">
        <f t="shared" ca="1" si="722"/>
        <v>4310984.3824934689</v>
      </c>
      <c r="O1464" s="21">
        <f t="shared" ca="1" si="722"/>
        <v>1181550.4207778419</v>
      </c>
      <c r="P1464" s="21">
        <f t="shared" ca="1" si="722"/>
        <v>188737.15875702479</v>
      </c>
      <c r="Q1464" s="21">
        <f t="shared" ca="1" si="722"/>
        <v>0</v>
      </c>
      <c r="R1464" s="21">
        <f t="shared" ca="1" si="722"/>
        <v>5681271.9620283348</v>
      </c>
      <c r="S1464" s="21">
        <f t="shared" ca="1" si="722"/>
        <v>186330.53907123921</v>
      </c>
      <c r="T1464" s="21">
        <f t="shared" ca="1" si="722"/>
        <v>3392665.5597878112</v>
      </c>
      <c r="U1464" s="21">
        <f t="shared" ca="1" si="722"/>
        <v>16599286.342709946</v>
      </c>
      <c r="V1464" s="21">
        <f t="shared" ca="1" si="722"/>
        <v>2075999.3617611905</v>
      </c>
      <c r="W1464" s="21">
        <f t="shared" ca="1" si="722"/>
        <v>22254281.803330187</v>
      </c>
      <c r="X1464" s="21">
        <f t="shared" ca="1" si="722"/>
        <v>1205747.4446978315</v>
      </c>
      <c r="Y1464" s="21">
        <f t="shared" ca="1" si="722"/>
        <v>22672.032252663106</v>
      </c>
      <c r="Z1464" s="21">
        <f t="shared" ca="1" si="722"/>
        <v>1228419.476950495</v>
      </c>
      <c r="AA1464" s="21">
        <f t="shared" ca="1" si="722"/>
        <v>17540.724600105077</v>
      </c>
      <c r="AB1464" s="21">
        <f t="shared" ca="1" si="722"/>
        <v>163008.83348275433</v>
      </c>
      <c r="AC1464" s="21">
        <f t="shared" ca="1" si="722"/>
        <v>38801.100337444215</v>
      </c>
    </row>
    <row r="1465" spans="3:29">
      <c r="E1465" s="19"/>
      <c r="F1465" s="42"/>
      <c r="H1465" s="21"/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  <c r="W1465" s="22"/>
      <c r="X1465" s="22"/>
      <c r="Y1465" s="22"/>
      <c r="Z1465" s="22"/>
      <c r="AA1465" s="22"/>
      <c r="AB1465" s="22"/>
      <c r="AC1465" s="22"/>
    </row>
    <row r="1466" spans="3:29">
      <c r="C1466" s="17" t="s">
        <v>98</v>
      </c>
      <c r="E1466" s="19"/>
      <c r="F1466" s="42"/>
      <c r="G1466" s="19"/>
      <c r="I1466" s="11"/>
      <c r="J1466" s="11"/>
      <c r="K1466" s="11"/>
      <c r="L1466" s="11"/>
      <c r="M1466" s="11"/>
      <c r="N1466" s="11"/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</row>
    <row r="1467" spans="3:29" hidden="1" outlineLevel="1">
      <c r="F1467" s="42" t="str">
        <f>F1474</f>
        <v>TOTOXEXP</v>
      </c>
      <c r="G1467" s="17" t="str">
        <f>$G$8</f>
        <v>PRODUCTION</v>
      </c>
      <c r="H1467" s="21">
        <f t="shared" ref="H1467:H1498" si="723">SUBTOTAL(9,I1467:AC1467)</f>
        <v>0</v>
      </c>
      <c r="I1467" s="22">
        <f>VLOOKUP(CONCATENATE($F1467," ",$G1467),AllocFactorMatrix,(I$4+1),FALSE)*$E1474</f>
        <v>0</v>
      </c>
      <c r="J1467" s="22">
        <f>VLOOKUP(CONCATENATE($F1467," ",$G1467),AllocFactorMatrix,(J$4+1),FALSE)*$E1474</f>
        <v>0</v>
      </c>
      <c r="K1467" s="22">
        <f>VLOOKUP(CONCATENATE($F1467," ",$G1467),AllocFactorMatrix,(K$4+1),FALSE)*$E1474</f>
        <v>0</v>
      </c>
      <c r="L1467" s="22">
        <f>VLOOKUP(CONCATENATE($F1467," ",$G1467),AllocFactorMatrix,(L$4+1),FALSE)*$E1474</f>
        <v>0</v>
      </c>
      <c r="M1467" s="22">
        <f t="shared" ref="M1467:M1530" si="724">SUBTOTAL(9,J1467:L1467)</f>
        <v>0</v>
      </c>
      <c r="N1467" s="22">
        <f>VLOOKUP(CONCATENATE($F1467," ",$G1467),AllocFactorMatrix,(N$4+1),FALSE)*$E1474</f>
        <v>0</v>
      </c>
      <c r="O1467" s="22">
        <f>VLOOKUP(CONCATENATE($F1467," ",$G1467),AllocFactorMatrix,(O$4+1),FALSE)*$E1474</f>
        <v>0</v>
      </c>
      <c r="P1467" s="22">
        <f>VLOOKUP(CONCATENATE($F1467," ",$G1467),AllocFactorMatrix,(P$4+1),FALSE)*$E1474</f>
        <v>0</v>
      </c>
      <c r="Q1467" s="22">
        <f>VLOOKUP(CONCATENATE($F1467," ",$G1467),AllocFactorMatrix,(Q$4+1),FALSE)*$E1474</f>
        <v>0</v>
      </c>
      <c r="R1467" s="22">
        <f>SUBTOTAL(9,N1467:Q1467)</f>
        <v>0</v>
      </c>
      <c r="S1467" s="22">
        <f>VLOOKUP(CONCATENATE($F1467," ",$G1467),AllocFactorMatrix,(S$4+1),FALSE)*$E1474</f>
        <v>0</v>
      </c>
      <c r="T1467" s="22">
        <f>VLOOKUP(CONCATENATE($F1467," ",$G1467),AllocFactorMatrix,(T$4+1),FALSE)*$E1474</f>
        <v>0</v>
      </c>
      <c r="U1467" s="22">
        <f>VLOOKUP(CONCATENATE($F1467," ",$G1467),AllocFactorMatrix,(U$4+1),FALSE)*$E1474</f>
        <v>0</v>
      </c>
      <c r="V1467" s="22">
        <f>VLOOKUP(CONCATENATE($F1467," ",$G1467),AllocFactorMatrix,(V$4+1),FALSE)*$E1474</f>
        <v>0</v>
      </c>
      <c r="W1467" s="22">
        <f>SUBTOTAL(9,S1467:V1467)</f>
        <v>0</v>
      </c>
      <c r="X1467" s="22">
        <f>VLOOKUP(CONCATENATE($F1467," ",$G1467),AllocFactorMatrix,(X$4+1),FALSE)*$E1474</f>
        <v>0</v>
      </c>
      <c r="Y1467" s="22">
        <f>VLOOKUP(CONCATENATE($F1467," ",$G1467),AllocFactorMatrix,(Y$4+1),FALSE)*$E1474</f>
        <v>0</v>
      </c>
      <c r="Z1467" s="22">
        <f t="shared" ref="Z1467:Z1498" si="725">SUBTOTAL(9,X1467:Y1467)</f>
        <v>0</v>
      </c>
      <c r="AA1467" s="22">
        <f>VLOOKUP(CONCATENATE($F1467," ",$G1467),AllocFactorMatrix,(AA$4+1),FALSE)*$E1474</f>
        <v>0</v>
      </c>
      <c r="AB1467" s="22">
        <f>VLOOKUP(CONCATENATE($F1467," ",$G1467),AllocFactorMatrix,(AB$4+1),FALSE)*$E1474</f>
        <v>0</v>
      </c>
      <c r="AC1467" s="22">
        <f>VLOOKUP(CONCATENATE($F1467," ",$G1467),AllocFactorMatrix,(AC$4+1),FALSE)*$E1474</f>
        <v>0</v>
      </c>
    </row>
    <row r="1468" spans="3:29" hidden="1" outlineLevel="1">
      <c r="F1468" s="42" t="str">
        <f>F1474</f>
        <v>TOTOXEXP</v>
      </c>
      <c r="G1468" s="17" t="str">
        <f>$G$9</f>
        <v>BULKTRAN</v>
      </c>
      <c r="H1468" s="21">
        <f t="shared" si="723"/>
        <v>0</v>
      </c>
      <c r="I1468" s="22">
        <f>VLOOKUP(CONCATENATE($F1468," ",$G1468),AllocFactorMatrix,(I$4+1),FALSE)*$E1474</f>
        <v>0</v>
      </c>
      <c r="J1468" s="22">
        <f>VLOOKUP(CONCATENATE($F1468," ",$G1468),AllocFactorMatrix,(J$4+1),FALSE)*$E1474</f>
        <v>0</v>
      </c>
      <c r="K1468" s="22">
        <f>VLOOKUP(CONCATENATE($F1468," ",$G1468),AllocFactorMatrix,(K$4+1),FALSE)*$E1474</f>
        <v>0</v>
      </c>
      <c r="L1468" s="22">
        <f>VLOOKUP(CONCATENATE($F1468," ",$G1468),AllocFactorMatrix,(L$4+1),FALSE)*$E1474</f>
        <v>0</v>
      </c>
      <c r="M1468" s="22">
        <f t="shared" si="724"/>
        <v>0</v>
      </c>
      <c r="N1468" s="22">
        <f>VLOOKUP(CONCATENATE($F1468," ",$G1468),AllocFactorMatrix,(N$4+1),FALSE)*$E1474</f>
        <v>0</v>
      </c>
      <c r="O1468" s="22">
        <f>VLOOKUP(CONCATENATE($F1468," ",$G1468),AllocFactorMatrix,(O$4+1),FALSE)*$E1474</f>
        <v>0</v>
      </c>
      <c r="P1468" s="22">
        <f>VLOOKUP(CONCATENATE($F1468," ",$G1468),AllocFactorMatrix,(P$4+1),FALSE)*$E1474</f>
        <v>0</v>
      </c>
      <c r="Q1468" s="22">
        <f>VLOOKUP(CONCATENATE($F1468," ",$G1468),AllocFactorMatrix,(Q$4+1),FALSE)*$E1474</f>
        <v>0</v>
      </c>
      <c r="R1468" s="22">
        <f t="shared" ref="R1468:R1531" si="726">SUBTOTAL(9,N1468:Q1468)</f>
        <v>0</v>
      </c>
      <c r="S1468" s="22">
        <f>VLOOKUP(CONCATENATE($F1468," ",$G1468),AllocFactorMatrix,(S$4+1),FALSE)*$E1474</f>
        <v>0</v>
      </c>
      <c r="T1468" s="22">
        <f>VLOOKUP(CONCATENATE($F1468," ",$G1468),AllocFactorMatrix,(T$4+1),FALSE)*$E1474</f>
        <v>0</v>
      </c>
      <c r="U1468" s="22">
        <f>VLOOKUP(CONCATENATE($F1468," ",$G1468),AllocFactorMatrix,(U$4+1),FALSE)*$E1474</f>
        <v>0</v>
      </c>
      <c r="V1468" s="22">
        <f>VLOOKUP(CONCATENATE($F1468," ",$G1468),AllocFactorMatrix,(V$4+1),FALSE)*$E1474</f>
        <v>0</v>
      </c>
      <c r="W1468" s="22">
        <f t="shared" ref="W1468:W1474" si="727">SUBTOTAL(9,S1468:V1468)</f>
        <v>0</v>
      </c>
      <c r="X1468" s="22">
        <f>VLOOKUP(CONCATENATE($F1468," ",$G1468),AllocFactorMatrix,(X$4+1),FALSE)*$E1474</f>
        <v>0</v>
      </c>
      <c r="Y1468" s="22">
        <f>VLOOKUP(CONCATENATE($F1468," ",$G1468),AllocFactorMatrix,(Y$4+1),FALSE)*$E1474</f>
        <v>0</v>
      </c>
      <c r="Z1468" s="22">
        <f t="shared" si="725"/>
        <v>0</v>
      </c>
      <c r="AA1468" s="22">
        <f>VLOOKUP(CONCATENATE($F1468," ",$G1468),AllocFactorMatrix,(AA$4+1),FALSE)*$E1474</f>
        <v>0</v>
      </c>
      <c r="AB1468" s="22">
        <f>VLOOKUP(CONCATENATE($F1468," ",$G1468),AllocFactorMatrix,(AB$4+1),FALSE)*$E1474</f>
        <v>0</v>
      </c>
      <c r="AC1468" s="22">
        <f>VLOOKUP(CONCATENATE($F1468," ",$G1468),AllocFactorMatrix,(AC$4+1),FALSE)*$E1474</f>
        <v>0</v>
      </c>
    </row>
    <row r="1469" spans="3:29" hidden="1" outlineLevel="1">
      <c r="F1469" s="42" t="str">
        <f>F1474</f>
        <v>TOTOXEXP</v>
      </c>
      <c r="G1469" s="17" t="str">
        <f>$G$10</f>
        <v>SUBTRAN</v>
      </c>
      <c r="H1469" s="21">
        <f t="shared" si="723"/>
        <v>0</v>
      </c>
      <c r="I1469" s="22">
        <f>VLOOKUP(CONCATENATE($F1469," ",$G1469),AllocFactorMatrix,(I$4+1),FALSE)*$E1474</f>
        <v>0</v>
      </c>
      <c r="J1469" s="22">
        <f>VLOOKUP(CONCATENATE($F1469," ",$G1469),AllocFactorMatrix,(J$4+1),FALSE)*$E1474</f>
        <v>0</v>
      </c>
      <c r="K1469" s="22">
        <f>VLOOKUP(CONCATENATE($F1469," ",$G1469),AllocFactorMatrix,(K$4+1),FALSE)*$E1474</f>
        <v>0</v>
      </c>
      <c r="L1469" s="22">
        <f>VLOOKUP(CONCATENATE($F1469," ",$G1469),AllocFactorMatrix,(L$4+1),FALSE)*$E1474</f>
        <v>0</v>
      </c>
      <c r="M1469" s="22">
        <f t="shared" si="724"/>
        <v>0</v>
      </c>
      <c r="N1469" s="22">
        <f>VLOOKUP(CONCATENATE($F1469," ",$G1469),AllocFactorMatrix,(N$4+1),FALSE)*$E1474</f>
        <v>0</v>
      </c>
      <c r="O1469" s="22">
        <f>VLOOKUP(CONCATENATE($F1469," ",$G1469),AllocFactorMatrix,(O$4+1),FALSE)*$E1474</f>
        <v>0</v>
      </c>
      <c r="P1469" s="22">
        <f>VLOOKUP(CONCATENATE($F1469," ",$G1469),AllocFactorMatrix,(P$4+1),FALSE)*$E1474</f>
        <v>0</v>
      </c>
      <c r="Q1469" s="22">
        <f>VLOOKUP(CONCATENATE($F1469," ",$G1469),AllocFactorMatrix,(Q$4+1),FALSE)*$E1474</f>
        <v>0</v>
      </c>
      <c r="R1469" s="22">
        <f t="shared" si="726"/>
        <v>0</v>
      </c>
      <c r="S1469" s="22">
        <f>VLOOKUP(CONCATENATE($F1469," ",$G1469),AllocFactorMatrix,(S$4+1),FALSE)*$E1474</f>
        <v>0</v>
      </c>
      <c r="T1469" s="22">
        <f>VLOOKUP(CONCATENATE($F1469," ",$G1469),AllocFactorMatrix,(T$4+1),FALSE)*$E1474</f>
        <v>0</v>
      </c>
      <c r="U1469" s="22">
        <f>VLOOKUP(CONCATENATE($F1469," ",$G1469),AllocFactorMatrix,(U$4+1),FALSE)*$E1474</f>
        <v>0</v>
      </c>
      <c r="V1469" s="22">
        <f>VLOOKUP(CONCATENATE($F1469," ",$G1469),AllocFactorMatrix,(V$4+1),FALSE)*$E1474</f>
        <v>0</v>
      </c>
      <c r="W1469" s="22">
        <f t="shared" si="727"/>
        <v>0</v>
      </c>
      <c r="X1469" s="22">
        <f>VLOOKUP(CONCATENATE($F1469," ",$G1469),AllocFactorMatrix,(X$4+1),FALSE)*$E1474</f>
        <v>0</v>
      </c>
      <c r="Y1469" s="22">
        <f>VLOOKUP(CONCATENATE($F1469," ",$G1469),AllocFactorMatrix,(Y$4+1),FALSE)*$E1474</f>
        <v>0</v>
      </c>
      <c r="Z1469" s="22">
        <f t="shared" si="725"/>
        <v>0</v>
      </c>
      <c r="AA1469" s="22">
        <f>VLOOKUP(CONCATENATE($F1469," ",$G1469),AllocFactorMatrix,(AA$4+1),FALSE)*$E1474</f>
        <v>0</v>
      </c>
      <c r="AB1469" s="22">
        <f>VLOOKUP(CONCATENATE($F1469," ",$G1469),AllocFactorMatrix,(AB$4+1),FALSE)*$E1474</f>
        <v>0</v>
      </c>
      <c r="AC1469" s="22">
        <f>VLOOKUP(CONCATENATE($F1469," ",$G1469),AllocFactorMatrix,(AC$4+1),FALSE)*$E1474</f>
        <v>0</v>
      </c>
    </row>
    <row r="1470" spans="3:29" hidden="1" outlineLevel="1">
      <c r="F1470" s="42" t="str">
        <f>F1474</f>
        <v>TOTOXEXP</v>
      </c>
      <c r="G1470" s="17" t="str">
        <f>$G$11</f>
        <v>DISTPRI</v>
      </c>
      <c r="H1470" s="21">
        <f t="shared" si="723"/>
        <v>205248.85316548386</v>
      </c>
      <c r="I1470" s="22">
        <f>VLOOKUP(CONCATENATE($F1470," ",$G1470),AllocFactorMatrix,(I$4+1),FALSE)*$E1474</f>
        <v>135755.66932260591</v>
      </c>
      <c r="J1470" s="22">
        <f>VLOOKUP(CONCATENATE($F1470," ",$G1470),AllocFactorMatrix,(J$4+1),FALSE)*$E1474</f>
        <v>33688.934049268886</v>
      </c>
      <c r="K1470" s="22">
        <f>VLOOKUP(CONCATENATE($F1470," ",$G1470),AllocFactorMatrix,(K$4+1),FALSE)*$E1474</f>
        <v>427.71144051804134</v>
      </c>
      <c r="L1470" s="22">
        <f>VLOOKUP(CONCATENATE($F1470," ",$G1470),AllocFactorMatrix,(L$4+1),FALSE)*$E1474</f>
        <v>0</v>
      </c>
      <c r="M1470" s="22">
        <f t="shared" si="724"/>
        <v>34116.645489786926</v>
      </c>
      <c r="N1470" s="22">
        <f>VLOOKUP(CONCATENATE($F1470," ",$G1470),AllocFactorMatrix,(N$4+1),FALSE)*$E1474</f>
        <v>14704.996658532667</v>
      </c>
      <c r="O1470" s="22">
        <f>VLOOKUP(CONCATENATE($F1470," ",$G1470),AllocFactorMatrix,(O$4+1),FALSE)*$E1474</f>
        <v>4043.7680957446414</v>
      </c>
      <c r="P1470" s="22">
        <f>VLOOKUP(CONCATENATE($F1470," ",$G1470),AllocFactorMatrix,(P$4+1),FALSE)*$E1474</f>
        <v>0</v>
      </c>
      <c r="Q1470" s="22">
        <f>VLOOKUP(CONCATENATE($F1470," ",$G1470),AllocFactorMatrix,(Q$4+1),FALSE)*$E1474</f>
        <v>0</v>
      </c>
      <c r="R1470" s="22">
        <f t="shared" si="726"/>
        <v>18748.764754277308</v>
      </c>
      <c r="S1470" s="22">
        <f>VLOOKUP(CONCATENATE($F1470," ",$G1470),AllocFactorMatrix,(S$4+1),FALSE)*$E1474</f>
        <v>630.10357175296747</v>
      </c>
      <c r="T1470" s="22">
        <f>VLOOKUP(CONCATENATE($F1470," ",$G1470),AllocFactorMatrix,(T$4+1),FALSE)*$E1474</f>
        <v>11637.863388574619</v>
      </c>
      <c r="U1470" s="22">
        <f>VLOOKUP(CONCATENATE($F1470," ",$G1470),AllocFactorMatrix,(U$4+1),FALSE)*$E1474</f>
        <v>0</v>
      </c>
      <c r="V1470" s="22">
        <f>VLOOKUP(CONCATENATE($F1470," ",$G1470),AllocFactorMatrix,(V$4+1),FALSE)*$E1474</f>
        <v>0</v>
      </c>
      <c r="W1470" s="22">
        <f t="shared" si="727"/>
        <v>12267.966960327585</v>
      </c>
      <c r="X1470" s="22">
        <f>VLOOKUP(CONCATENATE($F1470," ",$G1470),AllocFactorMatrix,(X$4+1),FALSE)*$E1474</f>
        <v>4133.360622845219</v>
      </c>
      <c r="Y1470" s="22">
        <f>VLOOKUP(CONCATENATE($F1470," ",$G1470),AllocFactorMatrix,(Y$4+1),FALSE)*$E1474</f>
        <v>79.38506421748103</v>
      </c>
      <c r="Z1470" s="22">
        <f t="shared" si="725"/>
        <v>4212.7456870627002</v>
      </c>
      <c r="AA1470" s="22">
        <f>VLOOKUP(CONCATENATE($F1470," ",$G1470),AllocFactorMatrix,(AA$4+1),FALSE)*$E1474</f>
        <v>60.670283856890009</v>
      </c>
      <c r="AB1470" s="22">
        <f>VLOOKUP(CONCATENATE($F1470," ",$G1470),AllocFactorMatrix,(AB$4+1),FALSE)*$E1474</f>
        <v>69.814945851059818</v>
      </c>
      <c r="AC1470" s="22">
        <f>VLOOKUP(CONCATENATE($F1470," ",$G1470),AllocFactorMatrix,(AC$4+1),FALSE)*$E1474</f>
        <v>16.575721715448456</v>
      </c>
    </row>
    <row r="1471" spans="3:29" hidden="1" outlineLevel="1">
      <c r="F1471" s="42" t="str">
        <f>F1474</f>
        <v>TOTOXEXP</v>
      </c>
      <c r="G1471" s="17" t="str">
        <f>$G$12</f>
        <v>DISTSEC</v>
      </c>
      <c r="H1471" s="21">
        <f t="shared" si="723"/>
        <v>50089.229236031199</v>
      </c>
      <c r="I1471" s="22">
        <f>VLOOKUP(CONCATENATE($F1471," ",$G1471),AllocFactorMatrix,(I$4+1),FALSE)*$E1474</f>
        <v>38086.76992736954</v>
      </c>
      <c r="J1471" s="22">
        <f>VLOOKUP(CONCATENATE($F1471," ",$G1471),AllocFactorMatrix,(J$4+1),FALSE)*$E1474</f>
        <v>7687.5433667369816</v>
      </c>
      <c r="K1471" s="22">
        <f>VLOOKUP(CONCATENATE($F1471," ",$G1471),AllocFactorMatrix,(K$4+1),FALSE)*$E1474</f>
        <v>0</v>
      </c>
      <c r="L1471" s="22">
        <f>VLOOKUP(CONCATENATE($F1471," ",$G1471),AllocFactorMatrix,(L$4+1),FALSE)*$E1474</f>
        <v>0</v>
      </c>
      <c r="M1471" s="22">
        <f t="shared" si="724"/>
        <v>7687.5433667369816</v>
      </c>
      <c r="N1471" s="22">
        <f>VLOOKUP(CONCATENATE($F1471," ",$G1471),AllocFactorMatrix,(N$4+1),FALSE)*$E1474</f>
        <v>2944.4851731151689</v>
      </c>
      <c r="O1471" s="22">
        <f>VLOOKUP(CONCATENATE($F1471," ",$G1471),AllocFactorMatrix,(O$4+1),FALSE)*$E1474</f>
        <v>0</v>
      </c>
      <c r="P1471" s="22">
        <f>VLOOKUP(CONCATENATE($F1471," ",$G1471),AllocFactorMatrix,(P$4+1),FALSE)*$E1474</f>
        <v>0</v>
      </c>
      <c r="Q1471" s="22">
        <f>VLOOKUP(CONCATENATE($F1471," ",$G1471),AllocFactorMatrix,(Q$4+1),FALSE)*$E1474</f>
        <v>0</v>
      </c>
      <c r="R1471" s="22">
        <f t="shared" si="726"/>
        <v>2944.4851731151689</v>
      </c>
      <c r="S1471" s="22">
        <f>VLOOKUP(CONCATENATE($F1471," ",$G1471),AllocFactorMatrix,(S$4+1),FALSE)*$E1474</f>
        <v>103.41649763880531</v>
      </c>
      <c r="T1471" s="22">
        <f>VLOOKUP(CONCATENATE($F1471," ",$G1471),AllocFactorMatrix,(T$4+1),FALSE)*$E1474</f>
        <v>0</v>
      </c>
      <c r="U1471" s="22">
        <f>VLOOKUP(CONCATENATE($F1471," ",$G1471),AllocFactorMatrix,(U$4+1),FALSE)*$E1474</f>
        <v>0</v>
      </c>
      <c r="V1471" s="22">
        <f>VLOOKUP(CONCATENATE($F1471," ",$G1471),AllocFactorMatrix,(V$4+1),FALSE)*$E1474</f>
        <v>0</v>
      </c>
      <c r="W1471" s="22">
        <f t="shared" si="727"/>
        <v>103.41649763880531</v>
      </c>
      <c r="X1471" s="22">
        <f>VLOOKUP(CONCATENATE($F1471," ",$G1471),AllocFactorMatrix,(X$4+1),FALSE)*$E1474</f>
        <v>854.09940737284705</v>
      </c>
      <c r="Y1471" s="22">
        <f>VLOOKUP(CONCATENATE($F1471," ",$G1471),AllocFactorMatrix,(Y$4+1),FALSE)*$E1474</f>
        <v>0</v>
      </c>
      <c r="Z1471" s="22">
        <f t="shared" si="725"/>
        <v>854.09940737284705</v>
      </c>
      <c r="AA1471" s="22">
        <f>VLOOKUP(CONCATENATE($F1471," ",$G1471),AllocFactorMatrix,(AA$4+1),FALSE)*$E1474</f>
        <v>10.993764357773296</v>
      </c>
      <c r="AB1471" s="22">
        <f>VLOOKUP(CONCATENATE($F1471," ",$G1471),AllocFactorMatrix,(AB$4+1),FALSE)*$E1474</f>
        <v>327.32055558376572</v>
      </c>
      <c r="AC1471" s="22">
        <f>VLOOKUP(CONCATENATE($F1471," ",$G1471),AllocFactorMatrix,(AC$4+1),FALSE)*$E1474</f>
        <v>74.600543856318779</v>
      </c>
    </row>
    <row r="1472" spans="3:29" hidden="1" outlineLevel="1">
      <c r="F1472" s="42" t="str">
        <f>F1474</f>
        <v>TOTOXEXP</v>
      </c>
      <c r="G1472" s="17" t="str">
        <f>$G$13</f>
        <v>ENERGY</v>
      </c>
      <c r="H1472" s="21">
        <f t="shared" si="723"/>
        <v>0</v>
      </c>
      <c r="I1472" s="22">
        <f>VLOOKUP(CONCATENATE($F1472," ",$G1472),AllocFactorMatrix,(I$4+1),FALSE)*$E1474</f>
        <v>0</v>
      </c>
      <c r="J1472" s="22">
        <f>VLOOKUP(CONCATENATE($F1472," ",$G1472),AllocFactorMatrix,(J$4+1),FALSE)*$E1474</f>
        <v>0</v>
      </c>
      <c r="K1472" s="22">
        <f>VLOOKUP(CONCATENATE($F1472," ",$G1472),AllocFactorMatrix,(K$4+1),FALSE)*$E1474</f>
        <v>0</v>
      </c>
      <c r="L1472" s="22">
        <f>VLOOKUP(CONCATENATE($F1472," ",$G1472),AllocFactorMatrix,(L$4+1),FALSE)*$E1474</f>
        <v>0</v>
      </c>
      <c r="M1472" s="22">
        <f t="shared" si="724"/>
        <v>0</v>
      </c>
      <c r="N1472" s="22">
        <f>VLOOKUP(CONCATENATE($F1472," ",$G1472),AllocFactorMatrix,(N$4+1),FALSE)*$E1474</f>
        <v>0</v>
      </c>
      <c r="O1472" s="22">
        <f>VLOOKUP(CONCATENATE($F1472," ",$G1472),AllocFactorMatrix,(O$4+1),FALSE)*$E1474</f>
        <v>0</v>
      </c>
      <c r="P1472" s="22">
        <f>VLOOKUP(CONCATENATE($F1472," ",$G1472),AllocFactorMatrix,(P$4+1),FALSE)*$E1474</f>
        <v>0</v>
      </c>
      <c r="Q1472" s="22">
        <f>VLOOKUP(CONCATENATE($F1472," ",$G1472),AllocFactorMatrix,(Q$4+1),FALSE)*$E1474</f>
        <v>0</v>
      </c>
      <c r="R1472" s="22">
        <f t="shared" si="726"/>
        <v>0</v>
      </c>
      <c r="S1472" s="22">
        <f>VLOOKUP(CONCATENATE($F1472," ",$G1472),AllocFactorMatrix,(S$4+1),FALSE)*$E1474</f>
        <v>0</v>
      </c>
      <c r="T1472" s="22">
        <f>VLOOKUP(CONCATENATE($F1472," ",$G1472),AllocFactorMatrix,(T$4+1),FALSE)*$E1474</f>
        <v>0</v>
      </c>
      <c r="U1472" s="22">
        <f>VLOOKUP(CONCATENATE($F1472," ",$G1472),AllocFactorMatrix,(U$4+1),FALSE)*$E1474</f>
        <v>0</v>
      </c>
      <c r="V1472" s="22">
        <f>VLOOKUP(CONCATENATE($F1472," ",$G1472),AllocFactorMatrix,(V$4+1),FALSE)*$E1474</f>
        <v>0</v>
      </c>
      <c r="W1472" s="22">
        <f t="shared" si="727"/>
        <v>0</v>
      </c>
      <c r="X1472" s="22">
        <f>VLOOKUP(CONCATENATE($F1472," ",$G1472),AllocFactorMatrix,(X$4+1),FALSE)*$E1474</f>
        <v>0</v>
      </c>
      <c r="Y1472" s="22">
        <f>VLOOKUP(CONCATENATE($F1472," ",$G1472),AllocFactorMatrix,(Y$4+1),FALSE)*$E1474</f>
        <v>0</v>
      </c>
      <c r="Z1472" s="22">
        <f t="shared" si="725"/>
        <v>0</v>
      </c>
      <c r="AA1472" s="22">
        <f>VLOOKUP(CONCATENATE($F1472," ",$G1472),AllocFactorMatrix,(AA$4+1),FALSE)*$E1474</f>
        <v>0</v>
      </c>
      <c r="AB1472" s="22">
        <f>VLOOKUP(CONCATENATE($F1472," ",$G1472),AllocFactorMatrix,(AB$4+1),FALSE)*$E1474</f>
        <v>0</v>
      </c>
      <c r="AC1472" s="22">
        <f>VLOOKUP(CONCATENATE($F1472," ",$G1472),AllocFactorMatrix,(AC$4+1),FALSE)*$E1474</f>
        <v>0</v>
      </c>
    </row>
    <row r="1473" spans="4:29" hidden="1" outlineLevel="1">
      <c r="F1473" s="42" t="str">
        <f>F1474</f>
        <v>TOTOXEXP</v>
      </c>
      <c r="G1473" s="17" t="str">
        <f>$G$14</f>
        <v>CUSTOMER</v>
      </c>
      <c r="H1473" s="21">
        <f t="shared" si="723"/>
        <v>586234.91759848502</v>
      </c>
      <c r="I1473" s="22">
        <f>VLOOKUP(CONCATENATE($F1473," ",$G1473),AllocFactorMatrix,(I$4+1),FALSE)*$E1474</f>
        <v>388610.68608607701</v>
      </c>
      <c r="J1473" s="22">
        <f>VLOOKUP(CONCATENATE($F1473," ",$G1473),AllocFactorMatrix,(J$4+1),FALSE)*$E1474</f>
        <v>129285.45556245024</v>
      </c>
      <c r="K1473" s="22">
        <f>VLOOKUP(CONCATENATE($F1473," ",$G1473),AllocFactorMatrix,(K$4+1),FALSE)*$E1474</f>
        <v>7573.0740374417328</v>
      </c>
      <c r="L1473" s="22">
        <f>VLOOKUP(CONCATENATE($F1473," ",$G1473),AllocFactorMatrix,(L$4+1),FALSE)*$E1474</f>
        <v>651.52967766120582</v>
      </c>
      <c r="M1473" s="22">
        <f t="shared" si="724"/>
        <v>137510.05927755317</v>
      </c>
      <c r="N1473" s="22">
        <f>VLOOKUP(CONCATENATE($F1473," ",$G1473),AllocFactorMatrix,(N$4+1),FALSE)*$E1474</f>
        <v>6664.5196056746645</v>
      </c>
      <c r="O1473" s="22">
        <f>VLOOKUP(CONCATENATE($F1473," ",$G1473),AllocFactorMatrix,(O$4+1),FALSE)*$E1474</f>
        <v>3399.2158721475184</v>
      </c>
      <c r="P1473" s="22">
        <f>VLOOKUP(CONCATENATE($F1473," ",$G1473),AllocFactorMatrix,(P$4+1),FALSE)*$E1474</f>
        <v>1869.4407374971613</v>
      </c>
      <c r="Q1473" s="22">
        <f>VLOOKUP(CONCATENATE($F1473," ",$G1473),AllocFactorMatrix,(Q$4+1),FALSE)*$E1474</f>
        <v>0</v>
      </c>
      <c r="R1473" s="22">
        <f t="shared" si="726"/>
        <v>11933.176215319345</v>
      </c>
      <c r="S1473" s="22">
        <f>VLOOKUP(CONCATENATE($F1473," ",$G1473),AllocFactorMatrix,(S$4+1),FALSE)*$E1474</f>
        <v>50.770040173223791</v>
      </c>
      <c r="T1473" s="22">
        <f>VLOOKUP(CONCATENATE($F1473," ",$G1473),AllocFactorMatrix,(T$4+1),FALSE)*$E1474</f>
        <v>2674.029234881019</v>
      </c>
      <c r="U1473" s="22">
        <f>VLOOKUP(CONCATENATE($F1473," ",$G1473),AllocFactorMatrix,(U$4+1),FALSE)*$E1474</f>
        <v>6196.2997456648145</v>
      </c>
      <c r="V1473" s="22">
        <f>VLOOKUP(CONCATENATE($F1473," ",$G1473),AllocFactorMatrix,(V$4+1),FALSE)*$E1474</f>
        <v>1201.7654594415135</v>
      </c>
      <c r="W1473" s="22">
        <f t="shared" si="727"/>
        <v>10122.86448016057</v>
      </c>
      <c r="X1473" s="22">
        <f>VLOOKUP(CONCATENATE($F1473," ",$G1473),AllocFactorMatrix,(X$4+1),FALSE)*$E1474</f>
        <v>1751.5344970662959</v>
      </c>
      <c r="Y1473" s="22">
        <f>VLOOKUP(CONCATENATE($F1473," ",$G1473),AllocFactorMatrix,(Y$4+1),FALSE)*$E1474</f>
        <v>37.591812770336446</v>
      </c>
      <c r="Z1473" s="22">
        <f t="shared" si="725"/>
        <v>1789.1263098366323</v>
      </c>
      <c r="AA1473" s="22">
        <f>VLOOKUP(CONCATENATE($F1473," ",$G1473),AllocFactorMatrix,(AA$4+1),FALSE)*$E1474</f>
        <v>166.23041361934554</v>
      </c>
      <c r="AB1473" s="22">
        <f>VLOOKUP(CONCATENATE($F1473," ",$G1473),AllocFactorMatrix,(AB$4+1),FALSE)*$E1474</f>
        <v>26035.324508027359</v>
      </c>
      <c r="AC1473" s="22">
        <f>VLOOKUP(CONCATENATE($F1473," ",$G1473),AllocFactorMatrix,(AC$4+1),FALSE)*$E1474</f>
        <v>10067.450307891602</v>
      </c>
    </row>
    <row r="1474" spans="4:29" collapsed="1">
      <c r="D1474" s="17" t="s">
        <v>99</v>
      </c>
      <c r="E1474" s="19">
        <v>841573</v>
      </c>
      <c r="F1474" s="42" t="s">
        <v>76</v>
      </c>
      <c r="G1474" s="17" t="str">
        <f>$G$15</f>
        <v>TOTAL</v>
      </c>
      <c r="H1474" s="21">
        <f t="shared" si="723"/>
        <v>841573.00000000012</v>
      </c>
      <c r="I1474" s="22">
        <f>VLOOKUP(CONCATENATE($F1474," ",$G1474),AllocFactorMatrix,(I$4+1),FALSE)*$E1474</f>
        <v>562453.1253360525</v>
      </c>
      <c r="J1474" s="22">
        <f>VLOOKUP(CONCATENATE($F1474," ",$G1474),AllocFactorMatrix,(J$4+1),FALSE)*$E1474</f>
        <v>170661.93297845611</v>
      </c>
      <c r="K1474" s="22">
        <f>VLOOKUP(CONCATENATE($F1474," ",$G1474),AllocFactorMatrix,(K$4+1),FALSE)*$E1474</f>
        <v>8000.7854779597737</v>
      </c>
      <c r="L1474" s="22">
        <f>VLOOKUP(CONCATENATE($F1474," ",$G1474),AllocFactorMatrix,(L$4+1),FALSE)*$E1474</f>
        <v>651.52967766120582</v>
      </c>
      <c r="M1474" s="22">
        <f t="shared" si="724"/>
        <v>179314.24813407709</v>
      </c>
      <c r="N1474" s="22">
        <f>VLOOKUP(CONCATENATE($F1474," ",$G1474),AllocFactorMatrix,(N$4+1),FALSE)*$E1474</f>
        <v>24314.001437322502</v>
      </c>
      <c r="O1474" s="22">
        <f>VLOOKUP(CONCATENATE($F1474," ",$G1474),AllocFactorMatrix,(O$4+1),FALSE)*$E1474</f>
        <v>7442.9839678921589</v>
      </c>
      <c r="P1474" s="22">
        <f>VLOOKUP(CONCATENATE($F1474," ",$G1474),AllocFactorMatrix,(P$4+1),FALSE)*$E1474</f>
        <v>1869.4407374971613</v>
      </c>
      <c r="Q1474" s="22">
        <f>VLOOKUP(CONCATENATE($F1474," ",$G1474),AllocFactorMatrix,(Q$4+1),FALSE)*$E1474</f>
        <v>0</v>
      </c>
      <c r="R1474" s="22">
        <f t="shared" si="726"/>
        <v>33626.426142711825</v>
      </c>
      <c r="S1474" s="22">
        <f>VLOOKUP(CONCATENATE($F1474," ",$G1474),AllocFactorMatrix,(S$4+1),FALSE)*$E1474</f>
        <v>784.29010956499656</v>
      </c>
      <c r="T1474" s="22">
        <f>VLOOKUP(CONCATENATE($F1474," ",$G1474),AllocFactorMatrix,(T$4+1),FALSE)*$E1474</f>
        <v>14311.892623455637</v>
      </c>
      <c r="U1474" s="22">
        <f>VLOOKUP(CONCATENATE($F1474," ",$G1474),AllocFactorMatrix,(U$4+1),FALSE)*$E1474</f>
        <v>6196.2997456648145</v>
      </c>
      <c r="V1474" s="22">
        <f>VLOOKUP(CONCATENATE($F1474," ",$G1474),AllocFactorMatrix,(V$4+1),FALSE)*$E1474</f>
        <v>1201.7654594415135</v>
      </c>
      <c r="W1474" s="22">
        <f t="shared" si="727"/>
        <v>22494.247938126962</v>
      </c>
      <c r="X1474" s="22">
        <f>VLOOKUP(CONCATENATE($F1474," ",$G1474),AllocFactorMatrix,(X$4+1),FALSE)*$E1474</f>
        <v>6738.9945272843615</v>
      </c>
      <c r="Y1474" s="22">
        <f>VLOOKUP(CONCATENATE($F1474," ",$G1474),AllocFactorMatrix,(Y$4+1),FALSE)*$E1474</f>
        <v>116.97687698781749</v>
      </c>
      <c r="Z1474" s="22">
        <f t="shared" si="725"/>
        <v>6855.9714042721789</v>
      </c>
      <c r="AA1474" s="22">
        <f>VLOOKUP(CONCATENATE($F1474," ",$G1474),AllocFactorMatrix,(AA$4+1),FALSE)*$E1474</f>
        <v>237.89446183400887</v>
      </c>
      <c r="AB1474" s="22">
        <f>VLOOKUP(CONCATENATE($F1474," ",$G1474),AllocFactorMatrix,(AB$4+1),FALSE)*$E1474</f>
        <v>26432.460009462186</v>
      </c>
      <c r="AC1474" s="22">
        <f>VLOOKUP(CONCATENATE($F1474," ",$G1474),AllocFactorMatrix,(AC$4+1),FALSE)*$E1474</f>
        <v>10158.626573463371</v>
      </c>
    </row>
    <row r="1475" spans="4:29" hidden="1" outlineLevel="1">
      <c r="F1475" s="42" t="str">
        <f>F1482</f>
        <v>DIST_CPD</v>
      </c>
      <c r="G1475" s="17" t="str">
        <f>$G$8</f>
        <v>PRODUCTION</v>
      </c>
      <c r="H1475" s="21">
        <f t="shared" si="723"/>
        <v>0</v>
      </c>
      <c r="I1475" s="22">
        <f>VLOOKUP(CONCATENATE($F1475," ",$G1475),AllocFactorMatrix,(I$4+1),FALSE)*$E1482</f>
        <v>0</v>
      </c>
      <c r="J1475" s="22">
        <f>VLOOKUP(CONCATENATE($F1475," ",$G1475),AllocFactorMatrix,(J$4+1),FALSE)*$E1482</f>
        <v>0</v>
      </c>
      <c r="K1475" s="22">
        <f>VLOOKUP(CONCATENATE($F1475," ",$G1475),AllocFactorMatrix,(K$4+1),FALSE)*$E1482</f>
        <v>0</v>
      </c>
      <c r="L1475" s="22">
        <f>VLOOKUP(CONCATENATE($F1475," ",$G1475),AllocFactorMatrix,(L$4+1),FALSE)*$E1482</f>
        <v>0</v>
      </c>
      <c r="M1475" s="22">
        <f t="shared" si="724"/>
        <v>0</v>
      </c>
      <c r="N1475" s="22">
        <f>VLOOKUP(CONCATENATE($F1475," ",$G1475),AllocFactorMatrix,(N$4+1),FALSE)*$E1482</f>
        <v>0</v>
      </c>
      <c r="O1475" s="22">
        <f>VLOOKUP(CONCATENATE($F1475," ",$G1475),AllocFactorMatrix,(O$4+1),FALSE)*$E1482</f>
        <v>0</v>
      </c>
      <c r="P1475" s="22">
        <f>VLOOKUP(CONCATENATE($F1475," ",$G1475),AllocFactorMatrix,(P$4+1),FALSE)*$E1482</f>
        <v>0</v>
      </c>
      <c r="Q1475" s="22">
        <f>VLOOKUP(CONCATENATE($F1475," ",$G1475),AllocFactorMatrix,(Q$4+1),FALSE)*$E1482</f>
        <v>0</v>
      </c>
      <c r="R1475" s="22">
        <f t="shared" si="726"/>
        <v>0</v>
      </c>
      <c r="S1475" s="22">
        <f>VLOOKUP(CONCATENATE($F1475," ",$G1475),AllocFactorMatrix,(S$4+1),FALSE)*$E1482</f>
        <v>0</v>
      </c>
      <c r="T1475" s="22">
        <f>VLOOKUP(CONCATENATE($F1475," ",$G1475),AllocFactorMatrix,(T$4+1),FALSE)*$E1482</f>
        <v>0</v>
      </c>
      <c r="U1475" s="22">
        <f>VLOOKUP(CONCATENATE($F1475," ",$G1475),AllocFactorMatrix,(U$4+1),FALSE)*$E1482</f>
        <v>0</v>
      </c>
      <c r="V1475" s="22">
        <f>VLOOKUP(CONCATENATE($F1475," ",$G1475),AllocFactorMatrix,(V$4+1),FALSE)*$E1482</f>
        <v>0</v>
      </c>
      <c r="W1475" s="22">
        <f>SUBTOTAL(9,S1475:V1475)</f>
        <v>0</v>
      </c>
      <c r="X1475" s="22">
        <f>VLOOKUP(CONCATENATE($F1475," ",$G1475),AllocFactorMatrix,(X$4+1),FALSE)*$E1482</f>
        <v>0</v>
      </c>
      <c r="Y1475" s="22">
        <f>VLOOKUP(CONCATENATE($F1475," ",$G1475),AllocFactorMatrix,(Y$4+1),FALSE)*$E1482</f>
        <v>0</v>
      </c>
      <c r="Z1475" s="22">
        <f t="shared" si="725"/>
        <v>0</v>
      </c>
      <c r="AA1475" s="22">
        <f>VLOOKUP(CONCATENATE($F1475," ",$G1475),AllocFactorMatrix,(AA$4+1),FALSE)*$E1482</f>
        <v>0</v>
      </c>
      <c r="AB1475" s="22">
        <f>VLOOKUP(CONCATENATE($F1475," ",$G1475),AllocFactorMatrix,(AB$4+1),FALSE)*$E1482</f>
        <v>0</v>
      </c>
      <c r="AC1475" s="22">
        <f>VLOOKUP(CONCATENATE($F1475," ",$G1475),AllocFactorMatrix,(AC$4+1),FALSE)*$E1482</f>
        <v>0</v>
      </c>
    </row>
    <row r="1476" spans="4:29" hidden="1" outlineLevel="1">
      <c r="F1476" s="42" t="str">
        <f>F1482</f>
        <v>DIST_CPD</v>
      </c>
      <c r="G1476" s="17" t="str">
        <f>$G$9</f>
        <v>BULKTRAN</v>
      </c>
      <c r="H1476" s="21">
        <f t="shared" si="723"/>
        <v>0</v>
      </c>
      <c r="I1476" s="22">
        <f>VLOOKUP(CONCATENATE($F1476," ",$G1476),AllocFactorMatrix,(I$4+1),FALSE)*$E1482</f>
        <v>0</v>
      </c>
      <c r="J1476" s="22">
        <f>VLOOKUP(CONCATENATE($F1476," ",$G1476),AllocFactorMatrix,(J$4+1),FALSE)*$E1482</f>
        <v>0</v>
      </c>
      <c r="K1476" s="22">
        <f>VLOOKUP(CONCATENATE($F1476," ",$G1476),AllocFactorMatrix,(K$4+1),FALSE)*$E1482</f>
        <v>0</v>
      </c>
      <c r="L1476" s="22">
        <f>VLOOKUP(CONCATENATE($F1476," ",$G1476),AllocFactorMatrix,(L$4+1),FALSE)*$E1482</f>
        <v>0</v>
      </c>
      <c r="M1476" s="22">
        <f t="shared" si="724"/>
        <v>0</v>
      </c>
      <c r="N1476" s="22">
        <f>VLOOKUP(CONCATENATE($F1476," ",$G1476),AllocFactorMatrix,(N$4+1),FALSE)*$E1482</f>
        <v>0</v>
      </c>
      <c r="O1476" s="22">
        <f>VLOOKUP(CONCATENATE($F1476," ",$G1476),AllocFactorMatrix,(O$4+1),FALSE)*$E1482</f>
        <v>0</v>
      </c>
      <c r="P1476" s="22">
        <f>VLOOKUP(CONCATENATE($F1476," ",$G1476),AllocFactorMatrix,(P$4+1),FALSE)*$E1482</f>
        <v>0</v>
      </c>
      <c r="Q1476" s="22">
        <f t="shared" ref="Q1476:Q1515" si="728">VLOOKUP(CONCATENATE($F1476," ",$G1476),AllocFactorMatrix,(Q$4+1),FALSE)*$E1483</f>
        <v>0</v>
      </c>
      <c r="R1476" s="22">
        <f t="shared" si="726"/>
        <v>0</v>
      </c>
      <c r="S1476" s="22">
        <f>VLOOKUP(CONCATENATE($F1476," ",$G1476),AllocFactorMatrix,(S$4+1),FALSE)*$E1482</f>
        <v>0</v>
      </c>
      <c r="T1476" s="22">
        <f>VLOOKUP(CONCATENATE($F1476," ",$G1476),AllocFactorMatrix,(T$4+1),FALSE)*$E1482</f>
        <v>0</v>
      </c>
      <c r="U1476" s="22">
        <f>VLOOKUP(CONCATENATE($F1476," ",$G1476),AllocFactorMatrix,(U$4+1),FALSE)*$E1482</f>
        <v>0</v>
      </c>
      <c r="V1476" s="22">
        <f>VLOOKUP(CONCATENATE($F1476," ",$G1476),AllocFactorMatrix,(V$4+1),FALSE)*$E1482</f>
        <v>0</v>
      </c>
      <c r="W1476" s="22">
        <f t="shared" ref="W1476:W1482" si="729">SUBTOTAL(9,S1476:V1476)</f>
        <v>0</v>
      </c>
      <c r="X1476" s="22">
        <f>VLOOKUP(CONCATENATE($F1476," ",$G1476),AllocFactorMatrix,(X$4+1),FALSE)*$E1482</f>
        <v>0</v>
      </c>
      <c r="Y1476" s="22">
        <f>VLOOKUP(CONCATENATE($F1476," ",$G1476),AllocFactorMatrix,(Y$4+1),FALSE)*$E1482</f>
        <v>0</v>
      </c>
      <c r="Z1476" s="22">
        <f t="shared" si="725"/>
        <v>0</v>
      </c>
      <c r="AA1476" s="22">
        <f>VLOOKUP(CONCATENATE($F1476," ",$G1476),AllocFactorMatrix,(AA$4+1),FALSE)*$E1482</f>
        <v>0</v>
      </c>
      <c r="AB1476" s="22">
        <f>VLOOKUP(CONCATENATE($F1476," ",$G1476),AllocFactorMatrix,(AB$4+1),FALSE)*$E1482</f>
        <v>0</v>
      </c>
      <c r="AC1476" s="22">
        <f>VLOOKUP(CONCATENATE($F1476," ",$G1476),AllocFactorMatrix,(AC$4+1),FALSE)*$E1482</f>
        <v>0</v>
      </c>
    </row>
    <row r="1477" spans="4:29" hidden="1" outlineLevel="1">
      <c r="F1477" s="42" t="str">
        <f>F1482</f>
        <v>DIST_CPD</v>
      </c>
      <c r="G1477" s="17" t="str">
        <f>$G$10</f>
        <v>SUBTRAN</v>
      </c>
      <c r="H1477" s="21">
        <f t="shared" si="723"/>
        <v>0</v>
      </c>
      <c r="I1477" s="22">
        <f>VLOOKUP(CONCATENATE($F1477," ",$G1477),AllocFactorMatrix,(I$4+1),FALSE)*$E1482</f>
        <v>0</v>
      </c>
      <c r="J1477" s="22">
        <f>VLOOKUP(CONCATENATE($F1477," ",$G1477),AllocFactorMatrix,(J$4+1),FALSE)*$E1482</f>
        <v>0</v>
      </c>
      <c r="K1477" s="22">
        <f>VLOOKUP(CONCATENATE($F1477," ",$G1477),AllocFactorMatrix,(K$4+1),FALSE)*$E1482</f>
        <v>0</v>
      </c>
      <c r="L1477" s="22">
        <f>VLOOKUP(CONCATENATE($F1477," ",$G1477),AllocFactorMatrix,(L$4+1),FALSE)*$E1482</f>
        <v>0</v>
      </c>
      <c r="M1477" s="22">
        <f t="shared" si="724"/>
        <v>0</v>
      </c>
      <c r="N1477" s="22">
        <f>VLOOKUP(CONCATENATE($F1477," ",$G1477),AllocFactorMatrix,(N$4+1),FALSE)*$E1482</f>
        <v>0</v>
      </c>
      <c r="O1477" s="22">
        <f>VLOOKUP(CONCATENATE($F1477," ",$G1477),AllocFactorMatrix,(O$4+1),FALSE)*$E1482</f>
        <v>0</v>
      </c>
      <c r="P1477" s="22">
        <f>VLOOKUP(CONCATENATE($F1477," ",$G1477),AllocFactorMatrix,(P$4+1),FALSE)*$E1482</f>
        <v>0</v>
      </c>
      <c r="Q1477" s="22">
        <f t="shared" si="728"/>
        <v>0</v>
      </c>
      <c r="R1477" s="22">
        <f t="shared" si="726"/>
        <v>0</v>
      </c>
      <c r="S1477" s="22">
        <f>VLOOKUP(CONCATENATE($F1477," ",$G1477),AllocFactorMatrix,(S$4+1),FALSE)*$E1482</f>
        <v>0</v>
      </c>
      <c r="T1477" s="22">
        <f>VLOOKUP(CONCATENATE($F1477," ",$G1477),AllocFactorMatrix,(T$4+1),FALSE)*$E1482</f>
        <v>0</v>
      </c>
      <c r="U1477" s="22">
        <f>VLOOKUP(CONCATENATE($F1477," ",$G1477),AllocFactorMatrix,(U$4+1),FALSE)*$E1482</f>
        <v>0</v>
      </c>
      <c r="V1477" s="22">
        <f>VLOOKUP(CONCATENATE($F1477," ",$G1477),AllocFactorMatrix,(V$4+1),FALSE)*$E1482</f>
        <v>0</v>
      </c>
      <c r="W1477" s="22">
        <f t="shared" si="729"/>
        <v>0</v>
      </c>
      <c r="X1477" s="22">
        <f>VLOOKUP(CONCATENATE($F1477," ",$G1477),AllocFactorMatrix,(X$4+1),FALSE)*$E1482</f>
        <v>0</v>
      </c>
      <c r="Y1477" s="22">
        <f>VLOOKUP(CONCATENATE($F1477," ",$G1477),AllocFactorMatrix,(Y$4+1),FALSE)*$E1482</f>
        <v>0</v>
      </c>
      <c r="Z1477" s="22">
        <f t="shared" si="725"/>
        <v>0</v>
      </c>
      <c r="AA1477" s="22">
        <f>VLOOKUP(CONCATENATE($F1477," ",$G1477),AllocFactorMatrix,(AA$4+1),FALSE)*$E1482</f>
        <v>0</v>
      </c>
      <c r="AB1477" s="22">
        <f>VLOOKUP(CONCATENATE($F1477," ",$G1477),AllocFactorMatrix,(AB$4+1),FALSE)*$E1482</f>
        <v>0</v>
      </c>
      <c r="AC1477" s="22">
        <f>VLOOKUP(CONCATENATE($F1477," ",$G1477),AllocFactorMatrix,(AC$4+1),FALSE)*$E1482</f>
        <v>0</v>
      </c>
    </row>
    <row r="1478" spans="4:29" hidden="1" outlineLevel="1">
      <c r="F1478" s="42" t="str">
        <f>F1482</f>
        <v>DIST_CPD</v>
      </c>
      <c r="G1478" s="17" t="str">
        <f>$G$11</f>
        <v>DISTPRI</v>
      </c>
      <c r="H1478" s="21">
        <f t="shared" si="723"/>
        <v>2546.0000000000005</v>
      </c>
      <c r="I1478" s="22">
        <f>VLOOKUP(CONCATENATE($F1478," ",$G1478),AllocFactorMatrix,(I$4+1),FALSE)*$E1482</f>
        <v>1683.9749833665767</v>
      </c>
      <c r="J1478" s="22">
        <f>VLOOKUP(CONCATENATE($F1478," ",$G1478),AllocFactorMatrix,(J$4+1),FALSE)*$E1482</f>
        <v>417.89283967537733</v>
      </c>
      <c r="K1478" s="22">
        <f>VLOOKUP(CONCATENATE($F1478," ",$G1478),AllocFactorMatrix,(K$4+1),FALSE)*$E1482</f>
        <v>5.305526977444079</v>
      </c>
      <c r="L1478" s="22">
        <f>VLOOKUP(CONCATENATE($F1478," ",$G1478),AllocFactorMatrix,(L$4+1),FALSE)*$E1482</f>
        <v>0</v>
      </c>
      <c r="M1478" s="22">
        <f t="shared" si="724"/>
        <v>423.19836665282139</v>
      </c>
      <c r="N1478" s="22">
        <f>VLOOKUP(CONCATENATE($F1478," ",$G1478),AllocFactorMatrix,(N$4+1),FALSE)*$E1482</f>
        <v>182.40745765550605</v>
      </c>
      <c r="O1478" s="22">
        <f>VLOOKUP(CONCATENATE($F1478," ",$G1478),AllocFactorMatrix,(O$4+1),FALSE)*$E1482</f>
        <v>50.160736164820698</v>
      </c>
      <c r="P1478" s="22">
        <f>VLOOKUP(CONCATENATE($F1478," ",$G1478),AllocFactorMatrix,(P$4+1),FALSE)*$E1482</f>
        <v>0</v>
      </c>
      <c r="Q1478" s="22">
        <f t="shared" si="728"/>
        <v>0</v>
      </c>
      <c r="R1478" s="22">
        <f t="shared" si="726"/>
        <v>232.56819382032674</v>
      </c>
      <c r="S1478" s="22">
        <f>VLOOKUP(CONCATENATE($F1478," ",$G1478),AllocFactorMatrix,(S$4+1),FALSE)*$E1482</f>
        <v>7.8160909010761594</v>
      </c>
      <c r="T1478" s="22">
        <f>VLOOKUP(CONCATENATE($F1478," ",$G1478),AllocFactorMatrix,(T$4+1),FALSE)*$E1482</f>
        <v>144.36134346349556</v>
      </c>
      <c r="U1478" s="22">
        <f>VLOOKUP(CONCATENATE($F1478," ",$G1478),AllocFactorMatrix,(U$4+1),FALSE)*$E1482</f>
        <v>0</v>
      </c>
      <c r="V1478" s="22">
        <f>VLOOKUP(CONCATENATE($F1478," ",$G1478),AllocFactorMatrix,(V$4+1),FALSE)*$E1482</f>
        <v>0</v>
      </c>
      <c r="W1478" s="22">
        <f t="shared" si="729"/>
        <v>152.17743436457172</v>
      </c>
      <c r="X1478" s="22">
        <f>VLOOKUP(CONCATENATE($F1478," ",$G1478),AllocFactorMatrix,(X$4+1),FALSE)*$E1482</f>
        <v>51.272082564472235</v>
      </c>
      <c r="Y1478" s="22">
        <f>VLOOKUP(CONCATENATE($F1478," ",$G1478),AllocFactorMatrix,(Y$4+1),FALSE)*$E1482</f>
        <v>0.9847283937550193</v>
      </c>
      <c r="Z1478" s="22">
        <f t="shared" si="725"/>
        <v>52.256810958227256</v>
      </c>
      <c r="AA1478" s="22">
        <f>VLOOKUP(CONCATENATE($F1478," ",$G1478),AllocFactorMatrix,(AA$4+1),FALSE)*$E1482</f>
        <v>0.75258175778990499</v>
      </c>
      <c r="AB1478" s="22">
        <f>VLOOKUP(CONCATENATE($F1478," ",$G1478),AllocFactorMatrix,(AB$4+1),FALSE)*$E1482</f>
        <v>0.866016298729263</v>
      </c>
      <c r="AC1478" s="22">
        <f>VLOOKUP(CONCATENATE($F1478," ",$G1478),AllocFactorMatrix,(AC$4+1),FALSE)*$E1482</f>
        <v>0.20561278095671581</v>
      </c>
    </row>
    <row r="1479" spans="4:29" hidden="1" outlineLevel="1">
      <c r="F1479" s="42" t="str">
        <f>F1482</f>
        <v>DIST_CPD</v>
      </c>
      <c r="G1479" s="17" t="str">
        <f>$G$12</f>
        <v>DISTSEC</v>
      </c>
      <c r="H1479" s="21">
        <f t="shared" si="723"/>
        <v>0</v>
      </c>
      <c r="I1479" s="22">
        <f>VLOOKUP(CONCATENATE($F1479," ",$G1479),AllocFactorMatrix,(I$4+1),FALSE)*$E1482</f>
        <v>0</v>
      </c>
      <c r="J1479" s="22">
        <f>VLOOKUP(CONCATENATE($F1479," ",$G1479),AllocFactorMatrix,(J$4+1),FALSE)*$E1482</f>
        <v>0</v>
      </c>
      <c r="K1479" s="22">
        <f>VLOOKUP(CONCATENATE($F1479," ",$G1479),AllocFactorMatrix,(K$4+1),FALSE)*$E1482</f>
        <v>0</v>
      </c>
      <c r="L1479" s="22">
        <f>VLOOKUP(CONCATENATE($F1479," ",$G1479),AllocFactorMatrix,(L$4+1),FALSE)*$E1482</f>
        <v>0</v>
      </c>
      <c r="M1479" s="22">
        <f t="shared" si="724"/>
        <v>0</v>
      </c>
      <c r="N1479" s="22">
        <f>VLOOKUP(CONCATENATE($F1479," ",$G1479),AllocFactorMatrix,(N$4+1),FALSE)*$E1482</f>
        <v>0</v>
      </c>
      <c r="O1479" s="22">
        <f>VLOOKUP(CONCATENATE($F1479," ",$G1479),AllocFactorMatrix,(O$4+1),FALSE)*$E1482</f>
        <v>0</v>
      </c>
      <c r="P1479" s="22">
        <f>VLOOKUP(CONCATENATE($F1479," ",$G1479),AllocFactorMatrix,(P$4+1),FALSE)*$E1482</f>
        <v>0</v>
      </c>
      <c r="Q1479" s="22">
        <f t="shared" si="728"/>
        <v>0</v>
      </c>
      <c r="R1479" s="22">
        <f t="shared" si="726"/>
        <v>0</v>
      </c>
      <c r="S1479" s="22">
        <f>VLOOKUP(CONCATENATE($F1479," ",$G1479),AllocFactorMatrix,(S$4+1),FALSE)*$E1482</f>
        <v>0</v>
      </c>
      <c r="T1479" s="22">
        <f>VLOOKUP(CONCATENATE($F1479," ",$G1479),AllocFactorMatrix,(T$4+1),FALSE)*$E1482</f>
        <v>0</v>
      </c>
      <c r="U1479" s="22">
        <f>VLOOKUP(CONCATENATE($F1479," ",$G1479),AllocFactorMatrix,(U$4+1),FALSE)*$E1482</f>
        <v>0</v>
      </c>
      <c r="V1479" s="22">
        <f>VLOOKUP(CONCATENATE($F1479," ",$G1479),AllocFactorMatrix,(V$4+1),FALSE)*$E1482</f>
        <v>0</v>
      </c>
      <c r="W1479" s="22">
        <f t="shared" si="729"/>
        <v>0</v>
      </c>
      <c r="X1479" s="22">
        <f>VLOOKUP(CONCATENATE($F1479," ",$G1479),AllocFactorMatrix,(X$4+1),FALSE)*$E1482</f>
        <v>0</v>
      </c>
      <c r="Y1479" s="22">
        <f>VLOOKUP(CONCATENATE($F1479," ",$G1479),AllocFactorMatrix,(Y$4+1),FALSE)*$E1482</f>
        <v>0</v>
      </c>
      <c r="Z1479" s="22">
        <f t="shared" si="725"/>
        <v>0</v>
      </c>
      <c r="AA1479" s="22">
        <f>VLOOKUP(CONCATENATE($F1479," ",$G1479),AllocFactorMatrix,(AA$4+1),FALSE)*$E1482</f>
        <v>0</v>
      </c>
      <c r="AB1479" s="22">
        <f>VLOOKUP(CONCATENATE($F1479," ",$G1479),AllocFactorMatrix,(AB$4+1),FALSE)*$E1482</f>
        <v>0</v>
      </c>
      <c r="AC1479" s="22">
        <f>VLOOKUP(CONCATENATE($F1479," ",$G1479),AllocFactorMatrix,(AC$4+1),FALSE)*$E1482</f>
        <v>0</v>
      </c>
    </row>
    <row r="1480" spans="4:29" hidden="1" outlineLevel="1">
      <c r="F1480" s="42" t="str">
        <f>F1482</f>
        <v>DIST_CPD</v>
      </c>
      <c r="G1480" s="17" t="str">
        <f>$G$13</f>
        <v>ENERGY</v>
      </c>
      <c r="H1480" s="21">
        <f t="shared" si="723"/>
        <v>0</v>
      </c>
      <c r="I1480" s="22">
        <f>VLOOKUP(CONCATENATE($F1480," ",$G1480),AllocFactorMatrix,(I$4+1),FALSE)*$E1482</f>
        <v>0</v>
      </c>
      <c r="J1480" s="22">
        <f>VLOOKUP(CONCATENATE($F1480," ",$G1480),AllocFactorMatrix,(J$4+1),FALSE)*$E1482</f>
        <v>0</v>
      </c>
      <c r="K1480" s="22">
        <f>VLOOKUP(CONCATENATE($F1480," ",$G1480),AllocFactorMatrix,(K$4+1),FALSE)*$E1482</f>
        <v>0</v>
      </c>
      <c r="L1480" s="22">
        <f>VLOOKUP(CONCATENATE($F1480," ",$G1480),AllocFactorMatrix,(L$4+1),FALSE)*$E1482</f>
        <v>0</v>
      </c>
      <c r="M1480" s="22">
        <f t="shared" si="724"/>
        <v>0</v>
      </c>
      <c r="N1480" s="22">
        <f>VLOOKUP(CONCATENATE($F1480," ",$G1480),AllocFactorMatrix,(N$4+1),FALSE)*$E1482</f>
        <v>0</v>
      </c>
      <c r="O1480" s="22">
        <f>VLOOKUP(CONCATENATE($F1480," ",$G1480),AllocFactorMatrix,(O$4+1),FALSE)*$E1482</f>
        <v>0</v>
      </c>
      <c r="P1480" s="22">
        <f>VLOOKUP(CONCATENATE($F1480," ",$G1480),AllocFactorMatrix,(P$4+1),FALSE)*$E1482</f>
        <v>0</v>
      </c>
      <c r="Q1480" s="22">
        <f t="shared" si="728"/>
        <v>0</v>
      </c>
      <c r="R1480" s="22">
        <f t="shared" si="726"/>
        <v>0</v>
      </c>
      <c r="S1480" s="22">
        <f>VLOOKUP(CONCATENATE($F1480," ",$G1480),AllocFactorMatrix,(S$4+1),FALSE)*$E1482</f>
        <v>0</v>
      </c>
      <c r="T1480" s="22">
        <f>VLOOKUP(CONCATENATE($F1480," ",$G1480),AllocFactorMatrix,(T$4+1),FALSE)*$E1482</f>
        <v>0</v>
      </c>
      <c r="U1480" s="22">
        <f>VLOOKUP(CONCATENATE($F1480," ",$G1480),AllocFactorMatrix,(U$4+1),FALSE)*$E1482</f>
        <v>0</v>
      </c>
      <c r="V1480" s="22">
        <f>VLOOKUP(CONCATENATE($F1480," ",$G1480),AllocFactorMatrix,(V$4+1),FALSE)*$E1482</f>
        <v>0</v>
      </c>
      <c r="W1480" s="22">
        <f t="shared" si="729"/>
        <v>0</v>
      </c>
      <c r="X1480" s="22">
        <f>VLOOKUP(CONCATENATE($F1480," ",$G1480),AllocFactorMatrix,(X$4+1),FALSE)*$E1482</f>
        <v>0</v>
      </c>
      <c r="Y1480" s="22">
        <f>VLOOKUP(CONCATENATE($F1480," ",$G1480),AllocFactorMatrix,(Y$4+1),FALSE)*$E1482</f>
        <v>0</v>
      </c>
      <c r="Z1480" s="22">
        <f t="shared" si="725"/>
        <v>0</v>
      </c>
      <c r="AA1480" s="22">
        <f>VLOOKUP(CONCATENATE($F1480," ",$G1480),AllocFactorMatrix,(AA$4+1),FALSE)*$E1482</f>
        <v>0</v>
      </c>
      <c r="AB1480" s="22">
        <f>VLOOKUP(CONCATENATE($F1480," ",$G1480),AllocFactorMatrix,(AB$4+1),FALSE)*$E1482</f>
        <v>0</v>
      </c>
      <c r="AC1480" s="22">
        <f>VLOOKUP(CONCATENATE($F1480," ",$G1480),AllocFactorMatrix,(AC$4+1),FALSE)*$E1482</f>
        <v>0</v>
      </c>
    </row>
    <row r="1481" spans="4:29" hidden="1" outlineLevel="1">
      <c r="F1481" s="42" t="str">
        <f>F1482</f>
        <v>DIST_CPD</v>
      </c>
      <c r="G1481" s="17" t="str">
        <f>$G$14</f>
        <v>CUSTOMER</v>
      </c>
      <c r="H1481" s="21">
        <f t="shared" si="723"/>
        <v>0</v>
      </c>
      <c r="I1481" s="22">
        <f>VLOOKUP(CONCATENATE($F1481," ",$G1481),AllocFactorMatrix,(I$4+1),FALSE)*$E1482</f>
        <v>0</v>
      </c>
      <c r="J1481" s="22">
        <f>VLOOKUP(CONCATENATE($F1481," ",$G1481),AllocFactorMatrix,(J$4+1),FALSE)*$E1482</f>
        <v>0</v>
      </c>
      <c r="K1481" s="22">
        <f>VLOOKUP(CONCATENATE($F1481," ",$G1481),AllocFactorMatrix,(K$4+1),FALSE)*$E1482</f>
        <v>0</v>
      </c>
      <c r="L1481" s="22">
        <f>VLOOKUP(CONCATENATE($F1481," ",$G1481),AllocFactorMatrix,(L$4+1),FALSE)*$E1482</f>
        <v>0</v>
      </c>
      <c r="M1481" s="22">
        <f t="shared" si="724"/>
        <v>0</v>
      </c>
      <c r="N1481" s="22">
        <f>VLOOKUP(CONCATENATE($F1481," ",$G1481),AllocFactorMatrix,(N$4+1),FALSE)*$E1482</f>
        <v>0</v>
      </c>
      <c r="O1481" s="22">
        <f>VLOOKUP(CONCATENATE($F1481," ",$G1481),AllocFactorMatrix,(O$4+1),FALSE)*$E1482</f>
        <v>0</v>
      </c>
      <c r="P1481" s="22">
        <f>VLOOKUP(CONCATENATE($F1481," ",$G1481),AllocFactorMatrix,(P$4+1),FALSE)*$E1482</f>
        <v>0</v>
      </c>
      <c r="Q1481" s="22">
        <f t="shared" si="728"/>
        <v>0</v>
      </c>
      <c r="R1481" s="22">
        <f t="shared" si="726"/>
        <v>0</v>
      </c>
      <c r="S1481" s="22">
        <f>VLOOKUP(CONCATENATE($F1481," ",$G1481),AllocFactorMatrix,(S$4+1),FALSE)*$E1482</f>
        <v>0</v>
      </c>
      <c r="T1481" s="22">
        <f>VLOOKUP(CONCATENATE($F1481," ",$G1481),AllocFactorMatrix,(T$4+1),FALSE)*$E1482</f>
        <v>0</v>
      </c>
      <c r="U1481" s="22">
        <f>VLOOKUP(CONCATENATE($F1481," ",$G1481),AllocFactorMatrix,(U$4+1),FALSE)*$E1482</f>
        <v>0</v>
      </c>
      <c r="V1481" s="22">
        <f>VLOOKUP(CONCATENATE($F1481," ",$G1481),AllocFactorMatrix,(V$4+1),FALSE)*$E1482</f>
        <v>0</v>
      </c>
      <c r="W1481" s="22">
        <f t="shared" si="729"/>
        <v>0</v>
      </c>
      <c r="X1481" s="22">
        <f>VLOOKUP(CONCATENATE($F1481," ",$G1481),AllocFactorMatrix,(X$4+1),FALSE)*$E1482</f>
        <v>0</v>
      </c>
      <c r="Y1481" s="22">
        <f>VLOOKUP(CONCATENATE($F1481," ",$G1481),AllocFactorMatrix,(Y$4+1),FALSE)*$E1482</f>
        <v>0</v>
      </c>
      <c r="Z1481" s="22">
        <f t="shared" si="725"/>
        <v>0</v>
      </c>
      <c r="AA1481" s="22">
        <f>VLOOKUP(CONCATENATE($F1481," ",$G1481),AllocFactorMatrix,(AA$4+1),FALSE)*$E1482</f>
        <v>0</v>
      </c>
      <c r="AB1481" s="22">
        <f>VLOOKUP(CONCATENATE($F1481," ",$G1481),AllocFactorMatrix,(AB$4+1),FALSE)*$E1482</f>
        <v>0</v>
      </c>
      <c r="AC1481" s="22">
        <f>VLOOKUP(CONCATENATE($F1481," ",$G1481),AllocFactorMatrix,(AC$4+1),FALSE)*$E1482</f>
        <v>0</v>
      </c>
    </row>
    <row r="1482" spans="4:29" collapsed="1">
      <c r="D1482" s="17" t="s">
        <v>100</v>
      </c>
      <c r="E1482" s="19">
        <v>2546</v>
      </c>
      <c r="F1482" s="42" t="s">
        <v>37</v>
      </c>
      <c r="G1482" s="17" t="str">
        <f>$G$15</f>
        <v>TOTAL</v>
      </c>
      <c r="H1482" s="21">
        <f t="shared" si="723"/>
        <v>2546.0000000000005</v>
      </c>
      <c r="I1482" s="22">
        <f>VLOOKUP(CONCATENATE($F1482," ",$G1482),AllocFactorMatrix,(I$4+1),FALSE)*$E1482</f>
        <v>1683.9749833665767</v>
      </c>
      <c r="J1482" s="22">
        <f>VLOOKUP(CONCATENATE($F1482," ",$G1482),AllocFactorMatrix,(J$4+1),FALSE)*$E1482</f>
        <v>417.89283967537733</v>
      </c>
      <c r="K1482" s="22">
        <f>VLOOKUP(CONCATENATE($F1482," ",$G1482),AllocFactorMatrix,(K$4+1),FALSE)*$E1482</f>
        <v>5.305526977444079</v>
      </c>
      <c r="L1482" s="22">
        <f>VLOOKUP(CONCATENATE($F1482," ",$G1482),AllocFactorMatrix,(L$4+1),FALSE)*$E1482</f>
        <v>0</v>
      </c>
      <c r="M1482" s="22">
        <f t="shared" si="724"/>
        <v>423.19836665282139</v>
      </c>
      <c r="N1482" s="22">
        <f>VLOOKUP(CONCATENATE($F1482," ",$G1482),AllocFactorMatrix,(N$4+1),FALSE)*$E1482</f>
        <v>182.40745765550605</v>
      </c>
      <c r="O1482" s="22">
        <f>VLOOKUP(CONCATENATE($F1482," ",$G1482),AllocFactorMatrix,(O$4+1),FALSE)*$E1482</f>
        <v>50.160736164820698</v>
      </c>
      <c r="P1482" s="22">
        <f>VLOOKUP(CONCATENATE($F1482," ",$G1482),AllocFactorMatrix,(P$4+1),FALSE)*$E1482</f>
        <v>0</v>
      </c>
      <c r="Q1482" s="22">
        <f t="shared" si="728"/>
        <v>0</v>
      </c>
      <c r="R1482" s="22">
        <f t="shared" si="726"/>
        <v>232.56819382032674</v>
      </c>
      <c r="S1482" s="22">
        <f>VLOOKUP(CONCATENATE($F1482," ",$G1482),AllocFactorMatrix,(S$4+1),FALSE)*$E1482</f>
        <v>7.8160909010761594</v>
      </c>
      <c r="T1482" s="22">
        <f>VLOOKUP(CONCATENATE($F1482," ",$G1482),AllocFactorMatrix,(T$4+1),FALSE)*$E1482</f>
        <v>144.36134346349556</v>
      </c>
      <c r="U1482" s="22">
        <f>VLOOKUP(CONCATENATE($F1482," ",$G1482),AllocFactorMatrix,(U$4+1),FALSE)*$E1482</f>
        <v>0</v>
      </c>
      <c r="V1482" s="22">
        <f>VLOOKUP(CONCATENATE($F1482," ",$G1482),AllocFactorMatrix,(V$4+1),FALSE)*$E1482</f>
        <v>0</v>
      </c>
      <c r="W1482" s="22">
        <f t="shared" si="729"/>
        <v>152.17743436457172</v>
      </c>
      <c r="X1482" s="22">
        <f>VLOOKUP(CONCATENATE($F1482," ",$G1482),AllocFactorMatrix,(X$4+1),FALSE)*$E1482</f>
        <v>51.272082564472235</v>
      </c>
      <c r="Y1482" s="22">
        <f>VLOOKUP(CONCATENATE($F1482," ",$G1482),AllocFactorMatrix,(Y$4+1),FALSE)*$E1482</f>
        <v>0.9847283937550193</v>
      </c>
      <c r="Z1482" s="22">
        <f t="shared" si="725"/>
        <v>52.256810958227256</v>
      </c>
      <c r="AA1482" s="22">
        <f>VLOOKUP(CONCATENATE($F1482," ",$G1482),AllocFactorMatrix,(AA$4+1),FALSE)*$E1482</f>
        <v>0.75258175778990499</v>
      </c>
      <c r="AB1482" s="22">
        <f>VLOOKUP(CONCATENATE($F1482," ",$G1482),AllocFactorMatrix,(AB$4+1),FALSE)*$E1482</f>
        <v>0.866016298729263</v>
      </c>
      <c r="AC1482" s="22">
        <f>VLOOKUP(CONCATENATE($F1482," ",$G1482),AllocFactorMatrix,(AC$4+1),FALSE)*$E1482</f>
        <v>0.20561278095671581</v>
      </c>
    </row>
    <row r="1483" spans="4:29" hidden="1" outlineLevel="1">
      <c r="F1483" s="42" t="str">
        <f>F1490</f>
        <v>DIST_CPD</v>
      </c>
      <c r="G1483" s="17" t="str">
        <f>$G$8</f>
        <v>PRODUCTION</v>
      </c>
      <c r="H1483" s="21">
        <f t="shared" si="723"/>
        <v>0</v>
      </c>
      <c r="I1483" s="22">
        <f>VLOOKUP(CONCATENATE($F1483," ",$G1483),AllocFactorMatrix,(I$4+1),FALSE)*$E1490</f>
        <v>0</v>
      </c>
      <c r="J1483" s="22">
        <f>VLOOKUP(CONCATENATE($F1483," ",$G1483),AllocFactorMatrix,(J$4+1),FALSE)*$E1490</f>
        <v>0</v>
      </c>
      <c r="K1483" s="22">
        <f>VLOOKUP(CONCATENATE($F1483," ",$G1483),AllocFactorMatrix,(K$4+1),FALSE)*$E1490</f>
        <v>0</v>
      </c>
      <c r="L1483" s="22">
        <f>VLOOKUP(CONCATENATE($F1483," ",$G1483),AllocFactorMatrix,(L$4+1),FALSE)*$E1490</f>
        <v>0</v>
      </c>
      <c r="M1483" s="22">
        <f t="shared" si="724"/>
        <v>0</v>
      </c>
      <c r="N1483" s="22">
        <f>VLOOKUP(CONCATENATE($F1483," ",$G1483),AllocFactorMatrix,(N$4+1),FALSE)*$E1490</f>
        <v>0</v>
      </c>
      <c r="O1483" s="22">
        <f>VLOOKUP(CONCATENATE($F1483," ",$G1483),AllocFactorMatrix,(O$4+1),FALSE)*$E1490</f>
        <v>0</v>
      </c>
      <c r="P1483" s="22">
        <f>VLOOKUP(CONCATENATE($F1483," ",$G1483),AllocFactorMatrix,(P$4+1),FALSE)*$E1490</f>
        <v>0</v>
      </c>
      <c r="Q1483" s="22">
        <f t="shared" si="728"/>
        <v>0</v>
      </c>
      <c r="R1483" s="22">
        <f t="shared" si="726"/>
        <v>0</v>
      </c>
      <c r="S1483" s="22">
        <f>VLOOKUP(CONCATENATE($F1483," ",$G1483),AllocFactorMatrix,(S$4+1),FALSE)*$E1490</f>
        <v>0</v>
      </c>
      <c r="T1483" s="22">
        <f>VLOOKUP(CONCATENATE($F1483," ",$G1483),AllocFactorMatrix,(T$4+1),FALSE)*$E1490</f>
        <v>0</v>
      </c>
      <c r="U1483" s="22">
        <f>VLOOKUP(CONCATENATE($F1483," ",$G1483),AllocFactorMatrix,(U$4+1),FALSE)*$E1490</f>
        <v>0</v>
      </c>
      <c r="V1483" s="22">
        <f>VLOOKUP(CONCATENATE($F1483," ",$G1483),AllocFactorMatrix,(V$4+1),FALSE)*$E1490</f>
        <v>0</v>
      </c>
      <c r="W1483" s="22">
        <f>SUBTOTAL(9,S1483:V1483)</f>
        <v>0</v>
      </c>
      <c r="X1483" s="22">
        <f>VLOOKUP(CONCATENATE($F1483," ",$G1483),AllocFactorMatrix,(X$4+1),FALSE)*$E1490</f>
        <v>0</v>
      </c>
      <c r="Y1483" s="22">
        <f>VLOOKUP(CONCATENATE($F1483," ",$G1483),AllocFactorMatrix,(Y$4+1),FALSE)*$E1490</f>
        <v>0</v>
      </c>
      <c r="Z1483" s="22">
        <f t="shared" si="725"/>
        <v>0</v>
      </c>
      <c r="AA1483" s="22">
        <f>VLOOKUP(CONCATENATE($F1483," ",$G1483),AllocFactorMatrix,(AA$4+1),FALSE)*$E1490</f>
        <v>0</v>
      </c>
      <c r="AB1483" s="22">
        <f>VLOOKUP(CONCATENATE($F1483," ",$G1483),AllocFactorMatrix,(AB$4+1),FALSE)*$E1490</f>
        <v>0</v>
      </c>
      <c r="AC1483" s="22">
        <f>VLOOKUP(CONCATENATE($F1483," ",$G1483),AllocFactorMatrix,(AC$4+1),FALSE)*$E1490</f>
        <v>0</v>
      </c>
    </row>
    <row r="1484" spans="4:29" hidden="1" outlineLevel="1">
      <c r="F1484" s="42" t="str">
        <f>F1490</f>
        <v>DIST_CPD</v>
      </c>
      <c r="G1484" s="17" t="str">
        <f>$G$9</f>
        <v>BULKTRAN</v>
      </c>
      <c r="H1484" s="21">
        <f t="shared" si="723"/>
        <v>0</v>
      </c>
      <c r="I1484" s="22">
        <f>VLOOKUP(CONCATENATE($F1484," ",$G1484),AllocFactorMatrix,(I$4+1),FALSE)*$E1490</f>
        <v>0</v>
      </c>
      <c r="J1484" s="22">
        <f>VLOOKUP(CONCATENATE($F1484," ",$G1484),AllocFactorMatrix,(J$4+1),FALSE)*$E1490</f>
        <v>0</v>
      </c>
      <c r="K1484" s="22">
        <f>VLOOKUP(CONCATENATE($F1484," ",$G1484),AllocFactorMatrix,(K$4+1),FALSE)*$E1490</f>
        <v>0</v>
      </c>
      <c r="L1484" s="22">
        <f>VLOOKUP(CONCATENATE($F1484," ",$G1484),AllocFactorMatrix,(L$4+1),FALSE)*$E1490</f>
        <v>0</v>
      </c>
      <c r="M1484" s="22">
        <f t="shared" si="724"/>
        <v>0</v>
      </c>
      <c r="N1484" s="22">
        <f>VLOOKUP(CONCATENATE($F1484," ",$G1484),AllocFactorMatrix,(N$4+1),FALSE)*$E1490</f>
        <v>0</v>
      </c>
      <c r="O1484" s="22">
        <f>VLOOKUP(CONCATENATE($F1484," ",$G1484),AllocFactorMatrix,(O$4+1),FALSE)*$E1490</f>
        <v>0</v>
      </c>
      <c r="P1484" s="22">
        <f>VLOOKUP(CONCATENATE($F1484," ",$G1484),AllocFactorMatrix,(P$4+1),FALSE)*$E1490</f>
        <v>0</v>
      </c>
      <c r="Q1484" s="22">
        <f t="shared" si="728"/>
        <v>0</v>
      </c>
      <c r="R1484" s="22">
        <f t="shared" si="726"/>
        <v>0</v>
      </c>
      <c r="S1484" s="22">
        <f>VLOOKUP(CONCATENATE($F1484," ",$G1484),AllocFactorMatrix,(S$4+1),FALSE)*$E1490</f>
        <v>0</v>
      </c>
      <c r="T1484" s="22">
        <f>VLOOKUP(CONCATENATE($F1484," ",$G1484),AllocFactorMatrix,(T$4+1),FALSE)*$E1490</f>
        <v>0</v>
      </c>
      <c r="U1484" s="22">
        <f>VLOOKUP(CONCATENATE($F1484," ",$G1484),AllocFactorMatrix,(U$4+1),FALSE)*$E1490</f>
        <v>0</v>
      </c>
      <c r="V1484" s="22">
        <f>VLOOKUP(CONCATENATE($F1484," ",$G1484),AllocFactorMatrix,(V$4+1),FALSE)*$E1490</f>
        <v>0</v>
      </c>
      <c r="W1484" s="22">
        <f t="shared" ref="W1484:W1490" si="730">SUBTOTAL(9,S1484:V1484)</f>
        <v>0</v>
      </c>
      <c r="X1484" s="22">
        <f>VLOOKUP(CONCATENATE($F1484," ",$G1484),AllocFactorMatrix,(X$4+1),FALSE)*$E1490</f>
        <v>0</v>
      </c>
      <c r="Y1484" s="22">
        <f>VLOOKUP(CONCATENATE($F1484," ",$G1484),AllocFactorMatrix,(Y$4+1),FALSE)*$E1490</f>
        <v>0</v>
      </c>
      <c r="Z1484" s="22">
        <f t="shared" si="725"/>
        <v>0</v>
      </c>
      <c r="AA1484" s="22">
        <f>VLOOKUP(CONCATENATE($F1484," ",$G1484),AllocFactorMatrix,(AA$4+1),FALSE)*$E1490</f>
        <v>0</v>
      </c>
      <c r="AB1484" s="22">
        <f>VLOOKUP(CONCATENATE($F1484," ",$G1484),AllocFactorMatrix,(AB$4+1),FALSE)*$E1490</f>
        <v>0</v>
      </c>
      <c r="AC1484" s="22">
        <f>VLOOKUP(CONCATENATE($F1484," ",$G1484),AllocFactorMatrix,(AC$4+1),FALSE)*$E1490</f>
        <v>0</v>
      </c>
    </row>
    <row r="1485" spans="4:29" hidden="1" outlineLevel="1">
      <c r="F1485" s="42" t="str">
        <f>F1490</f>
        <v>DIST_CPD</v>
      </c>
      <c r="G1485" s="17" t="str">
        <f>$G$10</f>
        <v>SUBTRAN</v>
      </c>
      <c r="H1485" s="21">
        <f t="shared" si="723"/>
        <v>0</v>
      </c>
      <c r="I1485" s="22">
        <f>VLOOKUP(CONCATENATE($F1485," ",$G1485),AllocFactorMatrix,(I$4+1),FALSE)*$E1490</f>
        <v>0</v>
      </c>
      <c r="J1485" s="22">
        <f>VLOOKUP(CONCATENATE($F1485," ",$G1485),AllocFactorMatrix,(J$4+1),FALSE)*$E1490</f>
        <v>0</v>
      </c>
      <c r="K1485" s="22">
        <f>VLOOKUP(CONCATENATE($F1485," ",$G1485),AllocFactorMatrix,(K$4+1),FALSE)*$E1490</f>
        <v>0</v>
      </c>
      <c r="L1485" s="22">
        <f>VLOOKUP(CONCATENATE($F1485," ",$G1485),AllocFactorMatrix,(L$4+1),FALSE)*$E1490</f>
        <v>0</v>
      </c>
      <c r="M1485" s="22">
        <f t="shared" si="724"/>
        <v>0</v>
      </c>
      <c r="N1485" s="22">
        <f>VLOOKUP(CONCATENATE($F1485," ",$G1485),AllocFactorMatrix,(N$4+1),FALSE)*$E1490</f>
        <v>0</v>
      </c>
      <c r="O1485" s="22">
        <f>VLOOKUP(CONCATENATE($F1485," ",$G1485),AllocFactorMatrix,(O$4+1),FALSE)*$E1490</f>
        <v>0</v>
      </c>
      <c r="P1485" s="22">
        <f>VLOOKUP(CONCATENATE($F1485," ",$G1485),AllocFactorMatrix,(P$4+1),FALSE)*$E1490</f>
        <v>0</v>
      </c>
      <c r="Q1485" s="22">
        <f t="shared" si="728"/>
        <v>0</v>
      </c>
      <c r="R1485" s="22">
        <f t="shared" si="726"/>
        <v>0</v>
      </c>
      <c r="S1485" s="22">
        <f>VLOOKUP(CONCATENATE($F1485," ",$G1485),AllocFactorMatrix,(S$4+1),FALSE)*$E1490</f>
        <v>0</v>
      </c>
      <c r="T1485" s="22">
        <f>VLOOKUP(CONCATENATE($F1485," ",$G1485),AllocFactorMatrix,(T$4+1),FALSE)*$E1490</f>
        <v>0</v>
      </c>
      <c r="U1485" s="22">
        <f>VLOOKUP(CONCATENATE($F1485," ",$G1485),AllocFactorMatrix,(U$4+1),FALSE)*$E1490</f>
        <v>0</v>
      </c>
      <c r="V1485" s="22">
        <f>VLOOKUP(CONCATENATE($F1485," ",$G1485),AllocFactorMatrix,(V$4+1),FALSE)*$E1490</f>
        <v>0</v>
      </c>
      <c r="W1485" s="22">
        <f t="shared" si="730"/>
        <v>0</v>
      </c>
      <c r="X1485" s="22">
        <f>VLOOKUP(CONCATENATE($F1485," ",$G1485),AllocFactorMatrix,(X$4+1),FALSE)*$E1490</f>
        <v>0</v>
      </c>
      <c r="Y1485" s="22">
        <f>VLOOKUP(CONCATENATE($F1485," ",$G1485),AllocFactorMatrix,(Y$4+1),FALSE)*$E1490</f>
        <v>0</v>
      </c>
      <c r="Z1485" s="22">
        <f t="shared" si="725"/>
        <v>0</v>
      </c>
      <c r="AA1485" s="22">
        <f>VLOOKUP(CONCATENATE($F1485," ",$G1485),AllocFactorMatrix,(AA$4+1),FALSE)*$E1490</f>
        <v>0</v>
      </c>
      <c r="AB1485" s="22">
        <f>VLOOKUP(CONCATENATE($F1485," ",$G1485),AllocFactorMatrix,(AB$4+1),FALSE)*$E1490</f>
        <v>0</v>
      </c>
      <c r="AC1485" s="22">
        <f>VLOOKUP(CONCATENATE($F1485," ",$G1485),AllocFactorMatrix,(AC$4+1),FALSE)*$E1490</f>
        <v>0</v>
      </c>
    </row>
    <row r="1486" spans="4:29" hidden="1" outlineLevel="1">
      <c r="F1486" s="42" t="str">
        <f>F1490</f>
        <v>DIST_CPD</v>
      </c>
      <c r="G1486" s="17" t="str">
        <f>$G$11</f>
        <v>DISTPRI</v>
      </c>
      <c r="H1486" s="21">
        <f t="shared" si="723"/>
        <v>413045.99999999994</v>
      </c>
      <c r="I1486" s="22">
        <f>VLOOKUP(CONCATENATE($F1486," ",$G1486),AllocFactorMatrix,(I$4+1),FALSE)*$E1490</f>
        <v>273196.83070684643</v>
      </c>
      <c r="J1486" s="22">
        <f>VLOOKUP(CONCATENATE($F1486," ",$G1486),AllocFactorMatrix,(J$4+1),FALSE)*$E1490</f>
        <v>67796.137414201061</v>
      </c>
      <c r="K1486" s="22">
        <f>VLOOKUP(CONCATENATE($F1486," ",$G1486),AllocFactorMatrix,(K$4+1),FALSE)*$E1490</f>
        <v>860.73318771616937</v>
      </c>
      <c r="L1486" s="22">
        <f>VLOOKUP(CONCATENATE($F1486," ",$G1486),AllocFactorMatrix,(L$4+1),FALSE)*$E1490</f>
        <v>0</v>
      </c>
      <c r="M1486" s="22">
        <f t="shared" si="724"/>
        <v>68656.870601917224</v>
      </c>
      <c r="N1486" s="22">
        <f>VLOOKUP(CONCATENATE($F1486," ",$G1486),AllocFactorMatrix,(N$4+1),FALSE)*$E1490</f>
        <v>29592.565103996916</v>
      </c>
      <c r="O1486" s="22">
        <f>VLOOKUP(CONCATENATE($F1486," ",$G1486),AllocFactorMatrix,(O$4+1),FALSE)*$E1490</f>
        <v>8137.7421170206326</v>
      </c>
      <c r="P1486" s="22">
        <f>VLOOKUP(CONCATENATE($F1486," ",$G1486),AllocFactorMatrix,(P$4+1),FALSE)*$E1490</f>
        <v>0</v>
      </c>
      <c r="Q1486" s="22">
        <f t="shared" si="728"/>
        <v>0</v>
      </c>
      <c r="R1486" s="22">
        <f t="shared" si="726"/>
        <v>37730.307221017545</v>
      </c>
      <c r="S1486" s="22">
        <f>VLOOKUP(CONCATENATE($F1486," ",$G1486),AllocFactorMatrix,(S$4+1),FALSE)*$E1490</f>
        <v>1268.0302758546359</v>
      </c>
      <c r="T1486" s="22">
        <f>VLOOKUP(CONCATENATE($F1486," ",$G1486),AllocFactorMatrix,(T$4+1),FALSE)*$E1490</f>
        <v>23420.218174478785</v>
      </c>
      <c r="U1486" s="22">
        <f>VLOOKUP(CONCATENATE($F1486," ",$G1486),AllocFactorMatrix,(U$4+1),FALSE)*$E1490</f>
        <v>0</v>
      </c>
      <c r="V1486" s="22">
        <f>VLOOKUP(CONCATENATE($F1486," ",$G1486),AllocFactorMatrix,(V$4+1),FALSE)*$E1490</f>
        <v>0</v>
      </c>
      <c r="W1486" s="22">
        <f t="shared" si="730"/>
        <v>24688.24845033342</v>
      </c>
      <c r="X1486" s="22">
        <f>VLOOKUP(CONCATENATE($F1486," ",$G1486),AllocFactorMatrix,(X$4+1),FALSE)*$E1490</f>
        <v>8318.0395188236453</v>
      </c>
      <c r="Y1486" s="22">
        <f>VLOOKUP(CONCATENATE($F1486," ",$G1486),AllocFactorMatrix,(Y$4+1),FALSE)*$E1490</f>
        <v>159.75574396187577</v>
      </c>
      <c r="Z1486" s="22">
        <f t="shared" si="725"/>
        <v>8477.7952627855211</v>
      </c>
      <c r="AA1486" s="22">
        <f>VLOOKUP(CONCATENATE($F1486," ",$G1486),AllocFactorMatrix,(AA$4+1),FALSE)*$E1490</f>
        <v>122.09382746586375</v>
      </c>
      <c r="AB1486" s="22">
        <f>VLOOKUP(CONCATENATE($F1486," ",$G1486),AllocFactorMatrix,(AB$4+1),FALSE)*$E1490</f>
        <v>140.49668818732411</v>
      </c>
      <c r="AC1486" s="22">
        <f>VLOOKUP(CONCATENATE($F1486," ",$G1486),AllocFactorMatrix,(AC$4+1),FALSE)*$E1490</f>
        <v>33.357241446601591</v>
      </c>
    </row>
    <row r="1487" spans="4:29" hidden="1" outlineLevel="1">
      <c r="F1487" s="42" t="str">
        <f>F1490</f>
        <v>DIST_CPD</v>
      </c>
      <c r="G1487" s="17" t="str">
        <f>$G$12</f>
        <v>DISTSEC</v>
      </c>
      <c r="H1487" s="21">
        <f t="shared" si="723"/>
        <v>0</v>
      </c>
      <c r="I1487" s="22">
        <f>VLOOKUP(CONCATENATE($F1487," ",$G1487),AllocFactorMatrix,(I$4+1),FALSE)*$E1490</f>
        <v>0</v>
      </c>
      <c r="J1487" s="22">
        <f>VLOOKUP(CONCATENATE($F1487," ",$G1487),AllocFactorMatrix,(J$4+1),FALSE)*$E1490</f>
        <v>0</v>
      </c>
      <c r="K1487" s="22">
        <f>VLOOKUP(CONCATENATE($F1487," ",$G1487),AllocFactorMatrix,(K$4+1),FALSE)*$E1490</f>
        <v>0</v>
      </c>
      <c r="L1487" s="22">
        <f>VLOOKUP(CONCATENATE($F1487," ",$G1487),AllocFactorMatrix,(L$4+1),FALSE)*$E1490</f>
        <v>0</v>
      </c>
      <c r="M1487" s="22">
        <f t="shared" si="724"/>
        <v>0</v>
      </c>
      <c r="N1487" s="22">
        <f>VLOOKUP(CONCATENATE($F1487," ",$G1487),AllocFactorMatrix,(N$4+1),FALSE)*$E1490</f>
        <v>0</v>
      </c>
      <c r="O1487" s="22">
        <f>VLOOKUP(CONCATENATE($F1487," ",$G1487),AllocFactorMatrix,(O$4+1),FALSE)*$E1490</f>
        <v>0</v>
      </c>
      <c r="P1487" s="22">
        <f>VLOOKUP(CONCATENATE($F1487," ",$G1487),AllocFactorMatrix,(P$4+1),FALSE)*$E1490</f>
        <v>0</v>
      </c>
      <c r="Q1487" s="22">
        <f t="shared" si="728"/>
        <v>0</v>
      </c>
      <c r="R1487" s="22">
        <f t="shared" si="726"/>
        <v>0</v>
      </c>
      <c r="S1487" s="22">
        <f>VLOOKUP(CONCATENATE($F1487," ",$G1487),AllocFactorMatrix,(S$4+1),FALSE)*$E1490</f>
        <v>0</v>
      </c>
      <c r="T1487" s="22">
        <f>VLOOKUP(CONCATENATE($F1487," ",$G1487),AllocFactorMatrix,(T$4+1),FALSE)*$E1490</f>
        <v>0</v>
      </c>
      <c r="U1487" s="22">
        <f>VLOOKUP(CONCATENATE($F1487," ",$G1487),AllocFactorMatrix,(U$4+1),FALSE)*$E1490</f>
        <v>0</v>
      </c>
      <c r="V1487" s="22">
        <f>VLOOKUP(CONCATENATE($F1487," ",$G1487),AllocFactorMatrix,(V$4+1),FALSE)*$E1490</f>
        <v>0</v>
      </c>
      <c r="W1487" s="22">
        <f t="shared" si="730"/>
        <v>0</v>
      </c>
      <c r="X1487" s="22">
        <f>VLOOKUP(CONCATENATE($F1487," ",$G1487),AllocFactorMatrix,(X$4+1),FALSE)*$E1490</f>
        <v>0</v>
      </c>
      <c r="Y1487" s="22">
        <f>VLOOKUP(CONCATENATE($F1487," ",$G1487),AllocFactorMatrix,(Y$4+1),FALSE)*$E1490</f>
        <v>0</v>
      </c>
      <c r="Z1487" s="22">
        <f t="shared" si="725"/>
        <v>0</v>
      </c>
      <c r="AA1487" s="22">
        <f>VLOOKUP(CONCATENATE($F1487," ",$G1487),AllocFactorMatrix,(AA$4+1),FALSE)*$E1490</f>
        <v>0</v>
      </c>
      <c r="AB1487" s="22">
        <f>VLOOKUP(CONCATENATE($F1487," ",$G1487),AllocFactorMatrix,(AB$4+1),FALSE)*$E1490</f>
        <v>0</v>
      </c>
      <c r="AC1487" s="22">
        <f>VLOOKUP(CONCATENATE($F1487," ",$G1487),AllocFactorMatrix,(AC$4+1),FALSE)*$E1490</f>
        <v>0</v>
      </c>
    </row>
    <row r="1488" spans="4:29" hidden="1" outlineLevel="1">
      <c r="F1488" s="42" t="str">
        <f>F1490</f>
        <v>DIST_CPD</v>
      </c>
      <c r="G1488" s="17" t="str">
        <f>$G$13</f>
        <v>ENERGY</v>
      </c>
      <c r="H1488" s="21">
        <f t="shared" si="723"/>
        <v>0</v>
      </c>
      <c r="I1488" s="22">
        <f>VLOOKUP(CONCATENATE($F1488," ",$G1488),AllocFactorMatrix,(I$4+1),FALSE)*$E1490</f>
        <v>0</v>
      </c>
      <c r="J1488" s="22">
        <f>VLOOKUP(CONCATENATE($F1488," ",$G1488),AllocFactorMatrix,(J$4+1),FALSE)*$E1490</f>
        <v>0</v>
      </c>
      <c r="K1488" s="22">
        <f>VLOOKUP(CONCATENATE($F1488," ",$G1488),AllocFactorMatrix,(K$4+1),FALSE)*$E1490</f>
        <v>0</v>
      </c>
      <c r="L1488" s="22">
        <f>VLOOKUP(CONCATENATE($F1488," ",$G1488),AllocFactorMatrix,(L$4+1),FALSE)*$E1490</f>
        <v>0</v>
      </c>
      <c r="M1488" s="22">
        <f t="shared" si="724"/>
        <v>0</v>
      </c>
      <c r="N1488" s="22">
        <f>VLOOKUP(CONCATENATE($F1488," ",$G1488),AllocFactorMatrix,(N$4+1),FALSE)*$E1490</f>
        <v>0</v>
      </c>
      <c r="O1488" s="22">
        <f>VLOOKUP(CONCATENATE($F1488," ",$G1488),AllocFactorMatrix,(O$4+1),FALSE)*$E1490</f>
        <v>0</v>
      </c>
      <c r="P1488" s="22">
        <f>VLOOKUP(CONCATENATE($F1488," ",$G1488),AllocFactorMatrix,(P$4+1),FALSE)*$E1490</f>
        <v>0</v>
      </c>
      <c r="Q1488" s="22">
        <f t="shared" si="728"/>
        <v>0</v>
      </c>
      <c r="R1488" s="22">
        <f t="shared" si="726"/>
        <v>0</v>
      </c>
      <c r="S1488" s="22">
        <f>VLOOKUP(CONCATENATE($F1488," ",$G1488),AllocFactorMatrix,(S$4+1),FALSE)*$E1490</f>
        <v>0</v>
      </c>
      <c r="T1488" s="22">
        <f>VLOOKUP(CONCATENATE($F1488," ",$G1488),AllocFactorMatrix,(T$4+1),FALSE)*$E1490</f>
        <v>0</v>
      </c>
      <c r="U1488" s="22">
        <f>VLOOKUP(CONCATENATE($F1488," ",$G1488),AllocFactorMatrix,(U$4+1),FALSE)*$E1490</f>
        <v>0</v>
      </c>
      <c r="V1488" s="22">
        <f>VLOOKUP(CONCATENATE($F1488," ",$G1488),AllocFactorMatrix,(V$4+1),FALSE)*$E1490</f>
        <v>0</v>
      </c>
      <c r="W1488" s="22">
        <f t="shared" si="730"/>
        <v>0</v>
      </c>
      <c r="X1488" s="22">
        <f>VLOOKUP(CONCATENATE($F1488," ",$G1488),AllocFactorMatrix,(X$4+1),FALSE)*$E1490</f>
        <v>0</v>
      </c>
      <c r="Y1488" s="22">
        <f>VLOOKUP(CONCATENATE($F1488," ",$G1488),AllocFactorMatrix,(Y$4+1),FALSE)*$E1490</f>
        <v>0</v>
      </c>
      <c r="Z1488" s="22">
        <f t="shared" si="725"/>
        <v>0</v>
      </c>
      <c r="AA1488" s="22">
        <f>VLOOKUP(CONCATENATE($F1488," ",$G1488),AllocFactorMatrix,(AA$4+1),FALSE)*$E1490</f>
        <v>0</v>
      </c>
      <c r="AB1488" s="22">
        <f>VLOOKUP(CONCATENATE($F1488," ",$G1488),AllocFactorMatrix,(AB$4+1),FALSE)*$E1490</f>
        <v>0</v>
      </c>
      <c r="AC1488" s="22">
        <f>VLOOKUP(CONCATENATE($F1488," ",$G1488),AllocFactorMatrix,(AC$4+1),FALSE)*$E1490</f>
        <v>0</v>
      </c>
    </row>
    <row r="1489" spans="4:29" hidden="1" outlineLevel="1">
      <c r="F1489" s="42" t="str">
        <f>F1490</f>
        <v>DIST_CPD</v>
      </c>
      <c r="G1489" s="17" t="str">
        <f>$G$14</f>
        <v>CUSTOMER</v>
      </c>
      <c r="H1489" s="21">
        <f t="shared" si="723"/>
        <v>0</v>
      </c>
      <c r="I1489" s="22">
        <f>VLOOKUP(CONCATENATE($F1489," ",$G1489),AllocFactorMatrix,(I$4+1),FALSE)*$E1490</f>
        <v>0</v>
      </c>
      <c r="J1489" s="22">
        <f>VLOOKUP(CONCATENATE($F1489," ",$G1489),AllocFactorMatrix,(J$4+1),FALSE)*$E1490</f>
        <v>0</v>
      </c>
      <c r="K1489" s="22">
        <f>VLOOKUP(CONCATENATE($F1489," ",$G1489),AllocFactorMatrix,(K$4+1),FALSE)*$E1490</f>
        <v>0</v>
      </c>
      <c r="L1489" s="22">
        <f>VLOOKUP(CONCATENATE($F1489," ",$G1489),AllocFactorMatrix,(L$4+1),FALSE)*$E1490</f>
        <v>0</v>
      </c>
      <c r="M1489" s="22">
        <f t="shared" si="724"/>
        <v>0</v>
      </c>
      <c r="N1489" s="22">
        <f>VLOOKUP(CONCATENATE($F1489," ",$G1489),AllocFactorMatrix,(N$4+1),FALSE)*$E1490</f>
        <v>0</v>
      </c>
      <c r="O1489" s="22">
        <f>VLOOKUP(CONCATENATE($F1489," ",$G1489),AllocFactorMatrix,(O$4+1),FALSE)*$E1490</f>
        <v>0</v>
      </c>
      <c r="P1489" s="22">
        <f>VLOOKUP(CONCATENATE($F1489," ",$G1489),AllocFactorMatrix,(P$4+1),FALSE)*$E1490</f>
        <v>0</v>
      </c>
      <c r="Q1489" s="22">
        <f t="shared" si="728"/>
        <v>0</v>
      </c>
      <c r="R1489" s="22">
        <f t="shared" si="726"/>
        <v>0</v>
      </c>
      <c r="S1489" s="22">
        <f>VLOOKUP(CONCATENATE($F1489," ",$G1489),AllocFactorMatrix,(S$4+1),FALSE)*$E1490</f>
        <v>0</v>
      </c>
      <c r="T1489" s="22">
        <f>VLOOKUP(CONCATENATE($F1489," ",$G1489),AllocFactorMatrix,(T$4+1),FALSE)*$E1490</f>
        <v>0</v>
      </c>
      <c r="U1489" s="22">
        <f>VLOOKUP(CONCATENATE($F1489," ",$G1489),AllocFactorMatrix,(U$4+1),FALSE)*$E1490</f>
        <v>0</v>
      </c>
      <c r="V1489" s="22">
        <f>VLOOKUP(CONCATENATE($F1489," ",$G1489),AllocFactorMatrix,(V$4+1),FALSE)*$E1490</f>
        <v>0</v>
      </c>
      <c r="W1489" s="22">
        <f t="shared" si="730"/>
        <v>0</v>
      </c>
      <c r="X1489" s="22">
        <f>VLOOKUP(CONCATENATE($F1489," ",$G1489),AllocFactorMatrix,(X$4+1),FALSE)*$E1490</f>
        <v>0</v>
      </c>
      <c r="Y1489" s="22">
        <f>VLOOKUP(CONCATENATE($F1489," ",$G1489),AllocFactorMatrix,(Y$4+1),FALSE)*$E1490</f>
        <v>0</v>
      </c>
      <c r="Z1489" s="22">
        <f t="shared" si="725"/>
        <v>0</v>
      </c>
      <c r="AA1489" s="22">
        <f>VLOOKUP(CONCATENATE($F1489," ",$G1489),AllocFactorMatrix,(AA$4+1),FALSE)*$E1490</f>
        <v>0</v>
      </c>
      <c r="AB1489" s="22">
        <f>VLOOKUP(CONCATENATE($F1489," ",$G1489),AllocFactorMatrix,(AB$4+1),FALSE)*$E1490</f>
        <v>0</v>
      </c>
      <c r="AC1489" s="22">
        <f>VLOOKUP(CONCATENATE($F1489," ",$G1489),AllocFactorMatrix,(AC$4+1),FALSE)*$E1490</f>
        <v>0</v>
      </c>
    </row>
    <row r="1490" spans="4:29" collapsed="1">
      <c r="D1490" s="17" t="s">
        <v>101</v>
      </c>
      <c r="E1490" s="19">
        <v>413046</v>
      </c>
      <c r="F1490" s="42" t="s">
        <v>37</v>
      </c>
      <c r="G1490" s="17" t="str">
        <f>$G$15</f>
        <v>TOTAL</v>
      </c>
      <c r="H1490" s="21">
        <f t="shared" si="723"/>
        <v>413045.99999999994</v>
      </c>
      <c r="I1490" s="22">
        <f>VLOOKUP(CONCATENATE($F1490," ",$G1490),AllocFactorMatrix,(I$4+1),FALSE)*$E1490</f>
        <v>273196.83070684643</v>
      </c>
      <c r="J1490" s="22">
        <f>VLOOKUP(CONCATENATE($F1490," ",$G1490),AllocFactorMatrix,(J$4+1),FALSE)*$E1490</f>
        <v>67796.137414201061</v>
      </c>
      <c r="K1490" s="22">
        <f>VLOOKUP(CONCATENATE($F1490," ",$G1490),AllocFactorMatrix,(K$4+1),FALSE)*$E1490</f>
        <v>860.73318771616937</v>
      </c>
      <c r="L1490" s="22">
        <f>VLOOKUP(CONCATENATE($F1490," ",$G1490),AllocFactorMatrix,(L$4+1),FALSE)*$E1490</f>
        <v>0</v>
      </c>
      <c r="M1490" s="22">
        <f t="shared" si="724"/>
        <v>68656.870601917224</v>
      </c>
      <c r="N1490" s="22">
        <f>VLOOKUP(CONCATENATE($F1490," ",$G1490),AllocFactorMatrix,(N$4+1),FALSE)*$E1490</f>
        <v>29592.565103996916</v>
      </c>
      <c r="O1490" s="22">
        <f>VLOOKUP(CONCATENATE($F1490," ",$G1490),AllocFactorMatrix,(O$4+1),FALSE)*$E1490</f>
        <v>8137.7421170206326</v>
      </c>
      <c r="P1490" s="22">
        <f>VLOOKUP(CONCATENATE($F1490," ",$G1490),AllocFactorMatrix,(P$4+1),FALSE)*$E1490</f>
        <v>0</v>
      </c>
      <c r="Q1490" s="22">
        <f t="shared" si="728"/>
        <v>0</v>
      </c>
      <c r="R1490" s="22">
        <f t="shared" si="726"/>
        <v>37730.307221017545</v>
      </c>
      <c r="S1490" s="22">
        <f>VLOOKUP(CONCATENATE($F1490," ",$G1490),AllocFactorMatrix,(S$4+1),FALSE)*$E1490</f>
        <v>1268.0302758546359</v>
      </c>
      <c r="T1490" s="22">
        <f>VLOOKUP(CONCATENATE($F1490," ",$G1490),AllocFactorMatrix,(T$4+1),FALSE)*$E1490</f>
        <v>23420.218174478785</v>
      </c>
      <c r="U1490" s="22">
        <f>VLOOKUP(CONCATENATE($F1490," ",$G1490),AllocFactorMatrix,(U$4+1),FALSE)*$E1490</f>
        <v>0</v>
      </c>
      <c r="V1490" s="22">
        <f>VLOOKUP(CONCATENATE($F1490," ",$G1490),AllocFactorMatrix,(V$4+1),FALSE)*$E1490</f>
        <v>0</v>
      </c>
      <c r="W1490" s="22">
        <f t="shared" si="730"/>
        <v>24688.24845033342</v>
      </c>
      <c r="X1490" s="22">
        <f>VLOOKUP(CONCATENATE($F1490," ",$G1490),AllocFactorMatrix,(X$4+1),FALSE)*$E1490</f>
        <v>8318.0395188236453</v>
      </c>
      <c r="Y1490" s="22">
        <f>VLOOKUP(CONCATENATE($F1490," ",$G1490),AllocFactorMatrix,(Y$4+1),FALSE)*$E1490</f>
        <v>159.75574396187577</v>
      </c>
      <c r="Z1490" s="22">
        <f t="shared" si="725"/>
        <v>8477.7952627855211</v>
      </c>
      <c r="AA1490" s="22">
        <f>VLOOKUP(CONCATENATE($F1490," ",$G1490),AllocFactorMatrix,(AA$4+1),FALSE)*$E1490</f>
        <v>122.09382746586375</v>
      </c>
      <c r="AB1490" s="22">
        <f>VLOOKUP(CONCATENATE($F1490," ",$G1490),AllocFactorMatrix,(AB$4+1),FALSE)*$E1490</f>
        <v>140.49668818732411</v>
      </c>
      <c r="AC1490" s="22">
        <f>VLOOKUP(CONCATENATE($F1490," ",$G1490),AllocFactorMatrix,(AC$4+1),FALSE)*$E1490</f>
        <v>33.357241446601591</v>
      </c>
    </row>
    <row r="1491" spans="4:29" hidden="1" outlineLevel="1">
      <c r="F1491" s="42" t="str">
        <f>F1498</f>
        <v>DIST_OHLINES</v>
      </c>
      <c r="G1491" s="17" t="str">
        <f>$G$8</f>
        <v>PRODUCTION</v>
      </c>
      <c r="H1491" s="21">
        <f t="shared" si="723"/>
        <v>0</v>
      </c>
      <c r="I1491" s="22">
        <f>VLOOKUP(CONCATENATE($F1491," ",$G1491),AllocFactorMatrix,(I$4+1),FALSE)*$E1498</f>
        <v>0</v>
      </c>
      <c r="J1491" s="22">
        <f>VLOOKUP(CONCATENATE($F1491," ",$G1491),AllocFactorMatrix,(J$4+1),FALSE)*$E1498</f>
        <v>0</v>
      </c>
      <c r="K1491" s="22">
        <f>VLOOKUP(CONCATENATE($F1491," ",$G1491),AllocFactorMatrix,(K$4+1),FALSE)*$E1498</f>
        <v>0</v>
      </c>
      <c r="L1491" s="22">
        <f>VLOOKUP(CONCATENATE($F1491," ",$G1491),AllocFactorMatrix,(L$4+1),FALSE)*$E1498</f>
        <v>0</v>
      </c>
      <c r="M1491" s="22">
        <f t="shared" si="724"/>
        <v>0</v>
      </c>
      <c r="N1491" s="22">
        <f>VLOOKUP(CONCATENATE($F1491," ",$G1491),AllocFactorMatrix,(N$4+1),FALSE)*$E1498</f>
        <v>0</v>
      </c>
      <c r="O1491" s="22">
        <f>VLOOKUP(CONCATENATE($F1491," ",$G1491),AllocFactorMatrix,(O$4+1),FALSE)*$E1498</f>
        <v>0</v>
      </c>
      <c r="P1491" s="22">
        <f>VLOOKUP(CONCATENATE($F1491," ",$G1491),AllocFactorMatrix,(P$4+1),FALSE)*$E1498</f>
        <v>0</v>
      </c>
      <c r="Q1491" s="22">
        <f t="shared" si="728"/>
        <v>0</v>
      </c>
      <c r="R1491" s="22">
        <f t="shared" si="726"/>
        <v>0</v>
      </c>
      <c r="S1491" s="22">
        <f>VLOOKUP(CONCATENATE($F1491," ",$G1491),AllocFactorMatrix,(S$4+1),FALSE)*$E1498</f>
        <v>0</v>
      </c>
      <c r="T1491" s="22">
        <f>VLOOKUP(CONCATENATE($F1491," ",$G1491),AllocFactorMatrix,(T$4+1),FALSE)*$E1498</f>
        <v>0</v>
      </c>
      <c r="U1491" s="22">
        <f>VLOOKUP(CONCATENATE($F1491," ",$G1491),AllocFactorMatrix,(U$4+1),FALSE)*$E1498</f>
        <v>0</v>
      </c>
      <c r="V1491" s="22">
        <f>VLOOKUP(CONCATENATE($F1491," ",$G1491),AllocFactorMatrix,(V$4+1),FALSE)*$E1498</f>
        <v>0</v>
      </c>
      <c r="W1491" s="22">
        <f>SUBTOTAL(9,S1491:V1491)</f>
        <v>0</v>
      </c>
      <c r="X1491" s="22">
        <f>VLOOKUP(CONCATENATE($F1491," ",$G1491),AllocFactorMatrix,(X$4+1),FALSE)*$E1498</f>
        <v>0</v>
      </c>
      <c r="Y1491" s="22">
        <f>VLOOKUP(CONCATENATE($F1491," ",$G1491),AllocFactorMatrix,(Y$4+1),FALSE)*$E1498</f>
        <v>0</v>
      </c>
      <c r="Z1491" s="22">
        <f t="shared" si="725"/>
        <v>0</v>
      </c>
      <c r="AA1491" s="22">
        <f>VLOOKUP(CONCATENATE($F1491," ",$G1491),AllocFactorMatrix,(AA$4+1),FALSE)*$E1498</f>
        <v>0</v>
      </c>
      <c r="AB1491" s="22">
        <f>VLOOKUP(CONCATENATE($F1491," ",$G1491),AllocFactorMatrix,(AB$4+1),FALSE)*$E1498</f>
        <v>0</v>
      </c>
      <c r="AC1491" s="22">
        <f>VLOOKUP(CONCATENATE($F1491," ",$G1491),AllocFactorMatrix,(AC$4+1),FALSE)*$E1498</f>
        <v>0</v>
      </c>
    </row>
    <row r="1492" spans="4:29" hidden="1" outlineLevel="1">
      <c r="F1492" s="42" t="str">
        <f>F1498</f>
        <v>DIST_OHLINES</v>
      </c>
      <c r="G1492" s="17" t="str">
        <f>$G$9</f>
        <v>BULKTRAN</v>
      </c>
      <c r="H1492" s="21">
        <f t="shared" si="723"/>
        <v>0</v>
      </c>
      <c r="I1492" s="22">
        <f>VLOOKUP(CONCATENATE($F1492," ",$G1492),AllocFactorMatrix,(I$4+1),FALSE)*$E1498</f>
        <v>0</v>
      </c>
      <c r="J1492" s="22">
        <f>VLOOKUP(CONCATENATE($F1492," ",$G1492),AllocFactorMatrix,(J$4+1),FALSE)*$E1498</f>
        <v>0</v>
      </c>
      <c r="K1492" s="22">
        <f>VLOOKUP(CONCATENATE($F1492," ",$G1492),AllocFactorMatrix,(K$4+1),FALSE)*$E1498</f>
        <v>0</v>
      </c>
      <c r="L1492" s="22">
        <f>VLOOKUP(CONCATENATE($F1492," ",$G1492),AllocFactorMatrix,(L$4+1),FALSE)*$E1498</f>
        <v>0</v>
      </c>
      <c r="M1492" s="22">
        <f t="shared" si="724"/>
        <v>0</v>
      </c>
      <c r="N1492" s="22">
        <f>VLOOKUP(CONCATENATE($F1492," ",$G1492),AllocFactorMatrix,(N$4+1),FALSE)*$E1498</f>
        <v>0</v>
      </c>
      <c r="O1492" s="22">
        <f>VLOOKUP(CONCATENATE($F1492," ",$G1492),AllocFactorMatrix,(O$4+1),FALSE)*$E1498</f>
        <v>0</v>
      </c>
      <c r="P1492" s="22">
        <f>VLOOKUP(CONCATENATE($F1492," ",$G1492),AllocFactorMatrix,(P$4+1),FALSE)*$E1498</f>
        <v>0</v>
      </c>
      <c r="Q1492" s="22">
        <f t="shared" si="728"/>
        <v>0</v>
      </c>
      <c r="R1492" s="22">
        <f t="shared" si="726"/>
        <v>0</v>
      </c>
      <c r="S1492" s="22">
        <f>VLOOKUP(CONCATENATE($F1492," ",$G1492),AllocFactorMatrix,(S$4+1),FALSE)*$E1498</f>
        <v>0</v>
      </c>
      <c r="T1492" s="22">
        <f>VLOOKUP(CONCATENATE($F1492," ",$G1492),AllocFactorMatrix,(T$4+1),FALSE)*$E1498</f>
        <v>0</v>
      </c>
      <c r="U1492" s="22">
        <f>VLOOKUP(CONCATENATE($F1492," ",$G1492),AllocFactorMatrix,(U$4+1),FALSE)*$E1498</f>
        <v>0</v>
      </c>
      <c r="V1492" s="22">
        <f>VLOOKUP(CONCATENATE($F1492," ",$G1492),AllocFactorMatrix,(V$4+1),FALSE)*$E1498</f>
        <v>0</v>
      </c>
      <c r="W1492" s="22">
        <f t="shared" ref="W1492:W1498" si="731">SUBTOTAL(9,S1492:V1492)</f>
        <v>0</v>
      </c>
      <c r="X1492" s="22">
        <f>VLOOKUP(CONCATENATE($F1492," ",$G1492),AllocFactorMatrix,(X$4+1),FALSE)*$E1498</f>
        <v>0</v>
      </c>
      <c r="Y1492" s="22">
        <f>VLOOKUP(CONCATENATE($F1492," ",$G1492),AllocFactorMatrix,(Y$4+1),FALSE)*$E1498</f>
        <v>0</v>
      </c>
      <c r="Z1492" s="22">
        <f t="shared" si="725"/>
        <v>0</v>
      </c>
      <c r="AA1492" s="22">
        <f>VLOOKUP(CONCATENATE($F1492," ",$G1492),AllocFactorMatrix,(AA$4+1),FALSE)*$E1498</f>
        <v>0</v>
      </c>
      <c r="AB1492" s="22">
        <f>VLOOKUP(CONCATENATE($F1492," ",$G1492),AllocFactorMatrix,(AB$4+1),FALSE)*$E1498</f>
        <v>0</v>
      </c>
      <c r="AC1492" s="22">
        <f>VLOOKUP(CONCATENATE($F1492," ",$G1492),AllocFactorMatrix,(AC$4+1),FALSE)*$E1498</f>
        <v>0</v>
      </c>
    </row>
    <row r="1493" spans="4:29" hidden="1" outlineLevel="1">
      <c r="F1493" s="42" t="str">
        <f>F1498</f>
        <v>DIST_OHLINES</v>
      </c>
      <c r="G1493" s="17" t="str">
        <f>$G$10</f>
        <v>SUBTRAN</v>
      </c>
      <c r="H1493" s="21">
        <f t="shared" si="723"/>
        <v>0</v>
      </c>
      <c r="I1493" s="22">
        <f>VLOOKUP(CONCATENATE($F1493," ",$G1493),AllocFactorMatrix,(I$4+1),FALSE)*$E1498</f>
        <v>0</v>
      </c>
      <c r="J1493" s="22">
        <f>VLOOKUP(CONCATENATE($F1493," ",$G1493),AllocFactorMatrix,(J$4+1),FALSE)*$E1498</f>
        <v>0</v>
      </c>
      <c r="K1493" s="22">
        <f>VLOOKUP(CONCATENATE($F1493," ",$G1493),AllocFactorMatrix,(K$4+1),FALSE)*$E1498</f>
        <v>0</v>
      </c>
      <c r="L1493" s="22">
        <f>VLOOKUP(CONCATENATE($F1493," ",$G1493),AllocFactorMatrix,(L$4+1),FALSE)*$E1498</f>
        <v>0</v>
      </c>
      <c r="M1493" s="22">
        <f t="shared" si="724"/>
        <v>0</v>
      </c>
      <c r="N1493" s="22">
        <f>VLOOKUP(CONCATENATE($F1493," ",$G1493),AllocFactorMatrix,(N$4+1),FALSE)*$E1498</f>
        <v>0</v>
      </c>
      <c r="O1493" s="22">
        <f>VLOOKUP(CONCATENATE($F1493," ",$G1493),AllocFactorMatrix,(O$4+1),FALSE)*$E1498</f>
        <v>0</v>
      </c>
      <c r="P1493" s="22">
        <f>VLOOKUP(CONCATENATE($F1493," ",$G1493),AllocFactorMatrix,(P$4+1),FALSE)*$E1498</f>
        <v>0</v>
      </c>
      <c r="Q1493" s="22">
        <f t="shared" si="728"/>
        <v>0</v>
      </c>
      <c r="R1493" s="22">
        <f t="shared" si="726"/>
        <v>0</v>
      </c>
      <c r="S1493" s="22">
        <f>VLOOKUP(CONCATENATE($F1493," ",$G1493),AllocFactorMatrix,(S$4+1),FALSE)*$E1498</f>
        <v>0</v>
      </c>
      <c r="T1493" s="22">
        <f>VLOOKUP(CONCATENATE($F1493," ",$G1493),AllocFactorMatrix,(T$4+1),FALSE)*$E1498</f>
        <v>0</v>
      </c>
      <c r="U1493" s="22">
        <f>VLOOKUP(CONCATENATE($F1493," ",$G1493),AllocFactorMatrix,(U$4+1),FALSE)*$E1498</f>
        <v>0</v>
      </c>
      <c r="V1493" s="22">
        <f>VLOOKUP(CONCATENATE($F1493," ",$G1493),AllocFactorMatrix,(V$4+1),FALSE)*$E1498</f>
        <v>0</v>
      </c>
      <c r="W1493" s="22">
        <f t="shared" si="731"/>
        <v>0</v>
      </c>
      <c r="X1493" s="22">
        <f>VLOOKUP(CONCATENATE($F1493," ",$G1493),AllocFactorMatrix,(X$4+1),FALSE)*$E1498</f>
        <v>0</v>
      </c>
      <c r="Y1493" s="22">
        <f>VLOOKUP(CONCATENATE($F1493," ",$G1493),AllocFactorMatrix,(Y$4+1),FALSE)*$E1498</f>
        <v>0</v>
      </c>
      <c r="Z1493" s="22">
        <f t="shared" si="725"/>
        <v>0</v>
      </c>
      <c r="AA1493" s="22">
        <f>VLOOKUP(CONCATENATE($F1493," ",$G1493),AllocFactorMatrix,(AA$4+1),FALSE)*$E1498</f>
        <v>0</v>
      </c>
      <c r="AB1493" s="22">
        <f>VLOOKUP(CONCATENATE($F1493," ",$G1493),AllocFactorMatrix,(AB$4+1),FALSE)*$E1498</f>
        <v>0</v>
      </c>
      <c r="AC1493" s="22">
        <f>VLOOKUP(CONCATENATE($F1493," ",$G1493),AllocFactorMatrix,(AC$4+1),FALSE)*$E1498</f>
        <v>0</v>
      </c>
    </row>
    <row r="1494" spans="4:29" hidden="1" outlineLevel="1">
      <c r="F1494" s="42" t="str">
        <f>F1498</f>
        <v>DIST_OHLINES</v>
      </c>
      <c r="G1494" s="17" t="str">
        <f>$G$11</f>
        <v>DISTPRI</v>
      </c>
      <c r="H1494" s="21">
        <f t="shared" si="723"/>
        <v>34734.604751436156</v>
      </c>
      <c r="I1494" s="22">
        <f>VLOOKUP(CONCATENATE($F1494," ",$G1494),AllocFactorMatrix,(I$4+1),FALSE)*$E1498</f>
        <v>22974.157682067682</v>
      </c>
      <c r="J1494" s="22">
        <f>VLOOKUP(CONCATENATE($F1494," ",$G1494),AllocFactorMatrix,(J$4+1),FALSE)*$E1498</f>
        <v>5701.2343340846464</v>
      </c>
      <c r="K1494" s="22">
        <f>VLOOKUP(CONCATENATE($F1494," ",$G1494),AllocFactorMatrix,(K$4+1),FALSE)*$E1498</f>
        <v>72.38231836590802</v>
      </c>
      <c r="L1494" s="22">
        <f>VLOOKUP(CONCATENATE($F1494," ",$G1494),AllocFactorMatrix,(L$4+1),FALSE)*$E1498</f>
        <v>0</v>
      </c>
      <c r="M1494" s="22">
        <f t="shared" si="724"/>
        <v>5773.6166524505543</v>
      </c>
      <c r="N1494" s="22">
        <f>VLOOKUP(CONCATENATE($F1494," ",$G1494),AllocFactorMatrix,(N$4+1),FALSE)*$E1498</f>
        <v>2488.5510390331224</v>
      </c>
      <c r="O1494" s="22">
        <f>VLOOKUP(CONCATENATE($F1494," ",$G1494),AllocFactorMatrix,(O$4+1),FALSE)*$E1498</f>
        <v>684.33359965676209</v>
      </c>
      <c r="P1494" s="22">
        <f>VLOOKUP(CONCATENATE($F1494," ",$G1494),AllocFactorMatrix,(P$4+1),FALSE)*$E1498</f>
        <v>0</v>
      </c>
      <c r="Q1494" s="22">
        <f t="shared" si="728"/>
        <v>0</v>
      </c>
      <c r="R1494" s="22">
        <f t="shared" si="726"/>
        <v>3172.8846386898845</v>
      </c>
      <c r="S1494" s="22">
        <f>VLOOKUP(CONCATENATE($F1494," ",$G1494),AllocFactorMatrix,(S$4+1),FALSE)*$E1498</f>
        <v>106.63347531428784</v>
      </c>
      <c r="T1494" s="22">
        <f>VLOOKUP(CONCATENATE($F1494," ",$G1494),AllocFactorMatrix,(T$4+1),FALSE)*$E1498</f>
        <v>1969.4949750945952</v>
      </c>
      <c r="U1494" s="22">
        <f>VLOOKUP(CONCATENATE($F1494," ",$G1494),AllocFactorMatrix,(U$4+1),FALSE)*$E1498</f>
        <v>0</v>
      </c>
      <c r="V1494" s="22">
        <f>VLOOKUP(CONCATENATE($F1494," ",$G1494),AllocFactorMatrix,(V$4+1),FALSE)*$E1498</f>
        <v>0</v>
      </c>
      <c r="W1494" s="22">
        <f t="shared" si="731"/>
        <v>2076.1284504088831</v>
      </c>
      <c r="X1494" s="22">
        <f>VLOOKUP(CONCATENATE($F1494," ",$G1494),AllocFactorMatrix,(X$4+1),FALSE)*$E1498</f>
        <v>699.49549201097579</v>
      </c>
      <c r="Y1494" s="22">
        <f>VLOOKUP(CONCATENATE($F1494," ",$G1494),AllocFactorMatrix,(Y$4+1),FALSE)*$E1498</f>
        <v>13.434466435427018</v>
      </c>
      <c r="Z1494" s="22">
        <f t="shared" si="725"/>
        <v>712.92995844640279</v>
      </c>
      <c r="AA1494" s="22">
        <f>VLOOKUP(CONCATENATE($F1494," ",$G1494),AllocFactorMatrix,(AA$4+1),FALSE)*$E1498</f>
        <v>10.267333032196941</v>
      </c>
      <c r="AB1494" s="22">
        <f>VLOOKUP(CONCATENATE($F1494," ",$G1494),AllocFactorMatrix,(AB$4+1),FALSE)*$E1498</f>
        <v>11.814899389105504</v>
      </c>
      <c r="AC1494" s="22">
        <f>VLOOKUP(CONCATENATE($F1494," ",$G1494),AllocFactorMatrix,(AC$4+1),FALSE)*$E1498</f>
        <v>2.805136951443497</v>
      </c>
    </row>
    <row r="1495" spans="4:29" hidden="1" outlineLevel="1">
      <c r="F1495" s="42" t="str">
        <f>F1498</f>
        <v>DIST_OHLINES</v>
      </c>
      <c r="G1495" s="17" t="str">
        <f>$G$12</f>
        <v>DISTSEC</v>
      </c>
      <c r="H1495" s="21">
        <f t="shared" si="723"/>
        <v>15561.047589440264</v>
      </c>
      <c r="I1495" s="22">
        <f>VLOOKUP(CONCATENATE($F1495," ",$G1495),AllocFactorMatrix,(I$4+1),FALSE)*$E1498</f>
        <v>11832.285072207265</v>
      </c>
      <c r="J1495" s="22">
        <f>VLOOKUP(CONCATENATE($F1495," ",$G1495),AllocFactorMatrix,(J$4+1),FALSE)*$E1498</f>
        <v>2388.2625067352415</v>
      </c>
      <c r="K1495" s="22">
        <f>VLOOKUP(CONCATENATE($F1495," ",$G1495),AllocFactorMatrix,(K$4+1),FALSE)*$E1498</f>
        <v>0</v>
      </c>
      <c r="L1495" s="22">
        <f>VLOOKUP(CONCATENATE($F1495," ",$G1495),AllocFactorMatrix,(L$4+1),FALSE)*$E1498</f>
        <v>0</v>
      </c>
      <c r="M1495" s="22">
        <f t="shared" si="724"/>
        <v>2388.2625067352415</v>
      </c>
      <c r="N1495" s="22">
        <f>VLOOKUP(CONCATENATE($F1495," ",$G1495),AllocFactorMatrix,(N$4+1),FALSE)*$E1498</f>
        <v>914.75302383544681</v>
      </c>
      <c r="O1495" s="22">
        <f>VLOOKUP(CONCATENATE($F1495," ",$G1495),AllocFactorMatrix,(O$4+1),FALSE)*$E1498</f>
        <v>0</v>
      </c>
      <c r="P1495" s="22">
        <f>VLOOKUP(CONCATENATE($F1495," ",$G1495),AllocFactorMatrix,(P$4+1),FALSE)*$E1498</f>
        <v>0</v>
      </c>
      <c r="Q1495" s="22">
        <f t="shared" si="728"/>
        <v>0</v>
      </c>
      <c r="R1495" s="22">
        <f t="shared" si="726"/>
        <v>914.75302383544681</v>
      </c>
      <c r="S1495" s="22">
        <f>VLOOKUP(CONCATENATE($F1495," ",$G1495),AllocFactorMatrix,(S$4+1),FALSE)*$E1498</f>
        <v>32.128045606520821</v>
      </c>
      <c r="T1495" s="22">
        <f>VLOOKUP(CONCATENATE($F1495," ",$G1495),AllocFactorMatrix,(T$4+1),FALSE)*$E1498</f>
        <v>0</v>
      </c>
      <c r="U1495" s="22">
        <f>VLOOKUP(CONCATENATE($F1495," ",$G1495),AllocFactorMatrix,(U$4+1),FALSE)*$E1498</f>
        <v>0</v>
      </c>
      <c r="V1495" s="22">
        <f>VLOOKUP(CONCATENATE($F1495," ",$G1495),AllocFactorMatrix,(V$4+1),FALSE)*$E1498</f>
        <v>0</v>
      </c>
      <c r="W1495" s="22">
        <f t="shared" si="731"/>
        <v>32.128045606520821</v>
      </c>
      <c r="X1495" s="22">
        <f>VLOOKUP(CONCATENATE($F1495," ",$G1495),AllocFactorMatrix,(X$4+1),FALSE)*$E1498</f>
        <v>265.34010858128909</v>
      </c>
      <c r="Y1495" s="22">
        <f>VLOOKUP(CONCATENATE($F1495," ",$G1495),AllocFactorMatrix,(Y$4+1),FALSE)*$E1498</f>
        <v>0</v>
      </c>
      <c r="Z1495" s="22">
        <f t="shared" si="725"/>
        <v>265.34010858128909</v>
      </c>
      <c r="AA1495" s="22">
        <f>VLOOKUP(CONCATENATE($F1495," ",$G1495),AllocFactorMatrix,(AA$4+1),FALSE)*$E1498</f>
        <v>3.415394745889635</v>
      </c>
      <c r="AB1495" s="22">
        <f>VLOOKUP(CONCATENATE($F1495," ",$G1495),AllocFactorMatrix,(AB$4+1),FALSE)*$E1498</f>
        <v>101.68754481007431</v>
      </c>
      <c r="AC1495" s="22">
        <f>VLOOKUP(CONCATENATE($F1495," ",$G1495),AllocFactorMatrix,(AC$4+1),FALSE)*$E1498</f>
        <v>23.175892918536807</v>
      </c>
    </row>
    <row r="1496" spans="4:29" hidden="1" outlineLevel="1">
      <c r="F1496" s="42" t="str">
        <f>F1498</f>
        <v>DIST_OHLINES</v>
      </c>
      <c r="G1496" s="17" t="str">
        <f>$G$13</f>
        <v>ENERGY</v>
      </c>
      <c r="H1496" s="21">
        <f t="shared" si="723"/>
        <v>0</v>
      </c>
      <c r="I1496" s="22">
        <f>VLOOKUP(CONCATENATE($F1496," ",$G1496),AllocFactorMatrix,(I$4+1),FALSE)*$E1498</f>
        <v>0</v>
      </c>
      <c r="J1496" s="22">
        <f>VLOOKUP(CONCATENATE($F1496," ",$G1496),AllocFactorMatrix,(J$4+1),FALSE)*$E1498</f>
        <v>0</v>
      </c>
      <c r="K1496" s="22">
        <f>VLOOKUP(CONCATENATE($F1496," ",$G1496),AllocFactorMatrix,(K$4+1),FALSE)*$E1498</f>
        <v>0</v>
      </c>
      <c r="L1496" s="22">
        <f>VLOOKUP(CONCATENATE($F1496," ",$G1496),AllocFactorMatrix,(L$4+1),FALSE)*$E1498</f>
        <v>0</v>
      </c>
      <c r="M1496" s="22">
        <f t="shared" si="724"/>
        <v>0</v>
      </c>
      <c r="N1496" s="22">
        <f>VLOOKUP(CONCATENATE($F1496," ",$G1496),AllocFactorMatrix,(N$4+1),FALSE)*$E1498</f>
        <v>0</v>
      </c>
      <c r="O1496" s="22">
        <f>VLOOKUP(CONCATENATE($F1496," ",$G1496),AllocFactorMatrix,(O$4+1),FALSE)*$E1498</f>
        <v>0</v>
      </c>
      <c r="P1496" s="22">
        <f>VLOOKUP(CONCATENATE($F1496," ",$G1496),AllocFactorMatrix,(P$4+1),FALSE)*$E1498</f>
        <v>0</v>
      </c>
      <c r="Q1496" s="22">
        <f t="shared" si="728"/>
        <v>0</v>
      </c>
      <c r="R1496" s="22">
        <f t="shared" si="726"/>
        <v>0</v>
      </c>
      <c r="S1496" s="22">
        <f>VLOOKUP(CONCATENATE($F1496," ",$G1496),AllocFactorMatrix,(S$4+1),FALSE)*$E1498</f>
        <v>0</v>
      </c>
      <c r="T1496" s="22">
        <f>VLOOKUP(CONCATENATE($F1496," ",$G1496),AllocFactorMatrix,(T$4+1),FALSE)*$E1498</f>
        <v>0</v>
      </c>
      <c r="U1496" s="22">
        <f>VLOOKUP(CONCATENATE($F1496," ",$G1496),AllocFactorMatrix,(U$4+1),FALSE)*$E1498</f>
        <v>0</v>
      </c>
      <c r="V1496" s="22">
        <f>VLOOKUP(CONCATENATE($F1496," ",$G1496),AllocFactorMatrix,(V$4+1),FALSE)*$E1498</f>
        <v>0</v>
      </c>
      <c r="W1496" s="22">
        <f t="shared" si="731"/>
        <v>0</v>
      </c>
      <c r="X1496" s="22">
        <f>VLOOKUP(CONCATENATE($F1496," ",$G1496),AllocFactorMatrix,(X$4+1),FALSE)*$E1498</f>
        <v>0</v>
      </c>
      <c r="Y1496" s="22">
        <f>VLOOKUP(CONCATENATE($F1496," ",$G1496),AllocFactorMatrix,(Y$4+1),FALSE)*$E1498</f>
        <v>0</v>
      </c>
      <c r="Z1496" s="22">
        <f t="shared" si="725"/>
        <v>0</v>
      </c>
      <c r="AA1496" s="22">
        <f>VLOOKUP(CONCATENATE($F1496," ",$G1496),AllocFactorMatrix,(AA$4+1),FALSE)*$E1498</f>
        <v>0</v>
      </c>
      <c r="AB1496" s="22">
        <f>VLOOKUP(CONCATENATE($F1496," ",$G1496),AllocFactorMatrix,(AB$4+1),FALSE)*$E1498</f>
        <v>0</v>
      </c>
      <c r="AC1496" s="22">
        <f>VLOOKUP(CONCATENATE($F1496," ",$G1496),AllocFactorMatrix,(AC$4+1),FALSE)*$E1498</f>
        <v>0</v>
      </c>
    </row>
    <row r="1497" spans="4:29" hidden="1" outlineLevel="1">
      <c r="F1497" s="42" t="str">
        <f>F1498</f>
        <v>DIST_OHLINES</v>
      </c>
      <c r="G1497" s="17" t="str">
        <f>$G$14</f>
        <v>CUSTOMER</v>
      </c>
      <c r="H1497" s="21">
        <f t="shared" si="723"/>
        <v>238136.34765912362</v>
      </c>
      <c r="I1497" s="22">
        <f>VLOOKUP(CONCATENATE($F1497," ",$G1497),AllocFactorMatrix,(I$4+1),FALSE)*$E1498</f>
        <v>192045.91183585787</v>
      </c>
      <c r="J1497" s="22">
        <f>VLOOKUP(CONCATENATE($F1497," ",$G1497),AllocFactorMatrix,(J$4+1),FALSE)*$E1498</f>
        <v>44973.957616934043</v>
      </c>
      <c r="K1497" s="22">
        <f>VLOOKUP(CONCATENATE($F1497," ",$G1497),AllocFactorMatrix,(K$4+1),FALSE)*$E1498</f>
        <v>104.94312122178025</v>
      </c>
      <c r="L1497" s="22">
        <f>VLOOKUP(CONCATENATE($F1497," ",$G1497),AllocFactorMatrix,(L$4+1),FALSE)*$E1498</f>
        <v>0</v>
      </c>
      <c r="M1497" s="22">
        <f t="shared" si="724"/>
        <v>45078.900738155826</v>
      </c>
      <c r="N1497" s="22">
        <f>VLOOKUP(CONCATENATE($F1497," ",$G1497),AllocFactorMatrix,(N$4+1),FALSE)*$E1498</f>
        <v>548.0362997137413</v>
      </c>
      <c r="O1497" s="22">
        <f>VLOOKUP(CONCATENATE($F1497," ",$G1497),AllocFactorMatrix,(O$4+1),FALSE)*$E1498</f>
        <v>103.48557787147773</v>
      </c>
      <c r="P1497" s="22">
        <f>VLOOKUP(CONCATENATE($F1497," ",$G1497),AllocFactorMatrix,(P$4+1),FALSE)*$E1498</f>
        <v>0</v>
      </c>
      <c r="Q1497" s="22">
        <f t="shared" si="728"/>
        <v>0</v>
      </c>
      <c r="R1497" s="22">
        <f t="shared" si="726"/>
        <v>651.52187758521904</v>
      </c>
      <c r="S1497" s="22">
        <f>VLOOKUP(CONCATENATE($F1497," ",$G1497),AllocFactorMatrix,(S$4+1),FALSE)*$E1498</f>
        <v>5.8301734012100139</v>
      </c>
      <c r="T1497" s="22">
        <f>VLOOKUP(CONCATENATE($F1497," ",$G1497),AllocFactorMatrix,(T$4+1),FALSE)*$E1498</f>
        <v>61.216820712705143</v>
      </c>
      <c r="U1497" s="22">
        <f>VLOOKUP(CONCATENATE($F1497," ",$G1497),AllocFactorMatrix,(U$4+1),FALSE)*$E1498</f>
        <v>0</v>
      </c>
      <c r="V1497" s="22">
        <f>VLOOKUP(CONCATENATE($F1497," ",$G1497),AllocFactorMatrix,(V$4+1),FALSE)*$E1498</f>
        <v>0</v>
      </c>
      <c r="W1497" s="22">
        <f t="shared" si="731"/>
        <v>67.046994113915162</v>
      </c>
      <c r="X1497" s="22">
        <f>VLOOKUP(CONCATENATE($F1497," ",$G1497),AllocFactorMatrix,(X$4+1),FALSE)*$E1498</f>
        <v>201.14098234174548</v>
      </c>
      <c r="Y1497" s="22">
        <f>VLOOKUP(CONCATENATE($F1497," ",$G1497),AllocFactorMatrix,(Y$4+1),FALSE)*$E1498</f>
        <v>1.4575433503025035</v>
      </c>
      <c r="Z1497" s="22">
        <f t="shared" si="725"/>
        <v>202.59852569204799</v>
      </c>
      <c r="AA1497" s="22">
        <f>VLOOKUP(CONCATENATE($F1497," ",$G1497),AllocFactorMatrix,(AA$4+1),FALSE)*$E1498</f>
        <v>11.660346802420028</v>
      </c>
      <c r="AB1497" s="22">
        <f>VLOOKUP(CONCATENATE($F1497," ",$G1497),AllocFactorMatrix,(AB$4+1),FALSE)*$E1498</f>
        <v>0</v>
      </c>
      <c r="AC1497" s="22">
        <f>VLOOKUP(CONCATENATE($F1497," ",$G1497),AllocFactorMatrix,(AC$4+1),FALSE)*$E1498</f>
        <v>78.707340916335184</v>
      </c>
    </row>
    <row r="1498" spans="4:29" collapsed="1">
      <c r="D1498" s="17" t="s">
        <v>102</v>
      </c>
      <c r="E1498" s="19">
        <v>288432</v>
      </c>
      <c r="F1498" s="42" t="s">
        <v>60</v>
      </c>
      <c r="G1498" s="17" t="str">
        <f>$G$15</f>
        <v>TOTAL</v>
      </c>
      <c r="H1498" s="21">
        <f t="shared" si="723"/>
        <v>288432.00000000006</v>
      </c>
      <c r="I1498" s="22">
        <f>VLOOKUP(CONCATENATE($F1498," ",$G1498),AllocFactorMatrix,(I$4+1),FALSE)*$E1498</f>
        <v>226852.3545901328</v>
      </c>
      <c r="J1498" s="22">
        <f>VLOOKUP(CONCATENATE($F1498," ",$G1498),AllocFactorMatrix,(J$4+1),FALSE)*$E1498</f>
        <v>53063.454457753927</v>
      </c>
      <c r="K1498" s="22">
        <f>VLOOKUP(CONCATENATE($F1498," ",$G1498),AllocFactorMatrix,(K$4+1),FALSE)*$E1498</f>
        <v>177.32543958768827</v>
      </c>
      <c r="L1498" s="22">
        <f>VLOOKUP(CONCATENATE($F1498," ",$G1498),AllocFactorMatrix,(L$4+1),FALSE)*$E1498</f>
        <v>0</v>
      </c>
      <c r="M1498" s="22">
        <f t="shared" si="724"/>
        <v>53240.779897341614</v>
      </c>
      <c r="N1498" s="22">
        <f>VLOOKUP(CONCATENATE($F1498," ",$G1498),AllocFactorMatrix,(N$4+1),FALSE)*$E1498</f>
        <v>3951.3403625823103</v>
      </c>
      <c r="O1498" s="22">
        <f>VLOOKUP(CONCATENATE($F1498," ",$G1498),AllocFactorMatrix,(O$4+1),FALSE)*$E1498</f>
        <v>787.81917752823983</v>
      </c>
      <c r="P1498" s="22">
        <f>VLOOKUP(CONCATENATE($F1498," ",$G1498),AllocFactorMatrix,(P$4+1),FALSE)*$E1498</f>
        <v>0</v>
      </c>
      <c r="Q1498" s="22">
        <f t="shared" si="728"/>
        <v>0</v>
      </c>
      <c r="R1498" s="22">
        <f t="shared" si="726"/>
        <v>4739.1595401105496</v>
      </c>
      <c r="S1498" s="22">
        <f>VLOOKUP(CONCATENATE($F1498," ",$G1498),AllocFactorMatrix,(S$4+1),FALSE)*$E1498</f>
        <v>144.59169432201867</v>
      </c>
      <c r="T1498" s="22">
        <f>VLOOKUP(CONCATENATE($F1498," ",$G1498),AllocFactorMatrix,(T$4+1),FALSE)*$E1498</f>
        <v>2030.7117958073006</v>
      </c>
      <c r="U1498" s="22">
        <f>VLOOKUP(CONCATENATE($F1498," ",$G1498),AllocFactorMatrix,(U$4+1),FALSE)*$E1498</f>
        <v>0</v>
      </c>
      <c r="V1498" s="22">
        <f>VLOOKUP(CONCATENATE($F1498," ",$G1498),AllocFactorMatrix,(V$4+1),FALSE)*$E1498</f>
        <v>0</v>
      </c>
      <c r="W1498" s="22">
        <f t="shared" si="731"/>
        <v>2175.3034901293195</v>
      </c>
      <c r="X1498" s="22">
        <f>VLOOKUP(CONCATENATE($F1498," ",$G1498),AllocFactorMatrix,(X$4+1),FALSE)*$E1498</f>
        <v>1165.9765829340101</v>
      </c>
      <c r="Y1498" s="22">
        <f>VLOOKUP(CONCATENATE($F1498," ",$G1498),AllocFactorMatrix,(Y$4+1),FALSE)*$E1498</f>
        <v>14.892009785729522</v>
      </c>
      <c r="Z1498" s="22">
        <f t="shared" si="725"/>
        <v>1180.8685927197396</v>
      </c>
      <c r="AA1498" s="22">
        <f>VLOOKUP(CONCATENATE($F1498," ",$G1498),AllocFactorMatrix,(AA$4+1),FALSE)*$E1498</f>
        <v>25.343074580506602</v>
      </c>
      <c r="AB1498" s="22">
        <f>VLOOKUP(CONCATENATE($F1498," ",$G1498),AllocFactorMatrix,(AB$4+1),FALSE)*$E1498</f>
        <v>113.50244419917982</v>
      </c>
      <c r="AC1498" s="22">
        <f>VLOOKUP(CONCATENATE($F1498," ",$G1498),AllocFactorMatrix,(AC$4+1),FALSE)*$E1498</f>
        <v>104.68837078631549</v>
      </c>
    </row>
    <row r="1499" spans="4:29" hidden="1" outlineLevel="1">
      <c r="F1499" s="42" t="str">
        <f>F1506</f>
        <v>DIST_UGLINES</v>
      </c>
      <c r="G1499" s="17" t="str">
        <f>$G$8</f>
        <v>PRODUCTION</v>
      </c>
      <c r="H1499" s="21">
        <f t="shared" ref="H1499:H1530" si="732">SUBTOTAL(9,I1499:AC1499)</f>
        <v>0</v>
      </c>
      <c r="I1499" s="22">
        <f>VLOOKUP(CONCATENATE($F1499," ",$G1499),AllocFactorMatrix,(I$4+1),FALSE)*$E1506</f>
        <v>0</v>
      </c>
      <c r="J1499" s="22">
        <f>VLOOKUP(CONCATENATE($F1499," ",$G1499),AllocFactorMatrix,(J$4+1),FALSE)*$E1506</f>
        <v>0</v>
      </c>
      <c r="K1499" s="22">
        <f>VLOOKUP(CONCATENATE($F1499," ",$G1499),AllocFactorMatrix,(K$4+1),FALSE)*$E1506</f>
        <v>0</v>
      </c>
      <c r="L1499" s="22">
        <f>VLOOKUP(CONCATENATE($F1499," ",$G1499),AllocFactorMatrix,(L$4+1),FALSE)*$E1506</f>
        <v>0</v>
      </c>
      <c r="M1499" s="22">
        <f t="shared" si="724"/>
        <v>0</v>
      </c>
      <c r="N1499" s="22">
        <f>VLOOKUP(CONCATENATE($F1499," ",$G1499),AllocFactorMatrix,(N$4+1),FALSE)*$E1506</f>
        <v>0</v>
      </c>
      <c r="O1499" s="22">
        <f>VLOOKUP(CONCATENATE($F1499," ",$G1499),AllocFactorMatrix,(O$4+1),FALSE)*$E1506</f>
        <v>0</v>
      </c>
      <c r="P1499" s="22">
        <f>VLOOKUP(CONCATENATE($F1499," ",$G1499),AllocFactorMatrix,(P$4+1),FALSE)*$E1506</f>
        <v>0</v>
      </c>
      <c r="Q1499" s="22">
        <f t="shared" si="728"/>
        <v>0</v>
      </c>
      <c r="R1499" s="22">
        <f t="shared" si="726"/>
        <v>0</v>
      </c>
      <c r="S1499" s="22">
        <f>VLOOKUP(CONCATENATE($F1499," ",$G1499),AllocFactorMatrix,(S$4+1),FALSE)*$E1506</f>
        <v>0</v>
      </c>
      <c r="T1499" s="22">
        <f>VLOOKUP(CONCATENATE($F1499," ",$G1499),AllocFactorMatrix,(T$4+1),FALSE)*$E1506</f>
        <v>0</v>
      </c>
      <c r="U1499" s="22">
        <f>VLOOKUP(CONCATENATE($F1499," ",$G1499),AllocFactorMatrix,(U$4+1),FALSE)*$E1506</f>
        <v>0</v>
      </c>
      <c r="V1499" s="22">
        <f>VLOOKUP(CONCATENATE($F1499," ",$G1499),AllocFactorMatrix,(V$4+1),FALSE)*$E1506</f>
        <v>0</v>
      </c>
      <c r="W1499" s="22">
        <f>SUBTOTAL(9,S1499:V1499)</f>
        <v>0</v>
      </c>
      <c r="X1499" s="22">
        <f>VLOOKUP(CONCATENATE($F1499," ",$G1499),AllocFactorMatrix,(X$4+1),FALSE)*$E1506</f>
        <v>0</v>
      </c>
      <c r="Y1499" s="22">
        <f>VLOOKUP(CONCATENATE($F1499," ",$G1499),AllocFactorMatrix,(Y$4+1),FALSE)*$E1506</f>
        <v>0</v>
      </c>
      <c r="Z1499" s="22">
        <f t="shared" ref="Z1499:Z1530" si="733">SUBTOTAL(9,X1499:Y1499)</f>
        <v>0</v>
      </c>
      <c r="AA1499" s="22">
        <f>VLOOKUP(CONCATENATE($F1499," ",$G1499),AllocFactorMatrix,(AA$4+1),FALSE)*$E1506</f>
        <v>0</v>
      </c>
      <c r="AB1499" s="22">
        <f>VLOOKUP(CONCATENATE($F1499," ",$G1499),AllocFactorMatrix,(AB$4+1),FALSE)*$E1506</f>
        <v>0</v>
      </c>
      <c r="AC1499" s="22">
        <f>VLOOKUP(CONCATENATE($F1499," ",$G1499),AllocFactorMatrix,(AC$4+1),FALSE)*$E1506</f>
        <v>0</v>
      </c>
    </row>
    <row r="1500" spans="4:29" hidden="1" outlineLevel="1">
      <c r="F1500" s="42" t="str">
        <f>F1506</f>
        <v>DIST_UGLINES</v>
      </c>
      <c r="G1500" s="17" t="str">
        <f>$G$9</f>
        <v>BULKTRAN</v>
      </c>
      <c r="H1500" s="21">
        <f t="shared" si="732"/>
        <v>0</v>
      </c>
      <c r="I1500" s="22">
        <f>VLOOKUP(CONCATENATE($F1500," ",$G1500),AllocFactorMatrix,(I$4+1),FALSE)*$E1506</f>
        <v>0</v>
      </c>
      <c r="J1500" s="22">
        <f>VLOOKUP(CONCATENATE($F1500," ",$G1500),AllocFactorMatrix,(J$4+1),FALSE)*$E1506</f>
        <v>0</v>
      </c>
      <c r="K1500" s="22">
        <f>VLOOKUP(CONCATENATE($F1500," ",$G1500),AllocFactorMatrix,(K$4+1),FALSE)*$E1506</f>
        <v>0</v>
      </c>
      <c r="L1500" s="22">
        <f>VLOOKUP(CONCATENATE($F1500," ",$G1500),AllocFactorMatrix,(L$4+1),FALSE)*$E1506</f>
        <v>0</v>
      </c>
      <c r="M1500" s="22">
        <f t="shared" si="724"/>
        <v>0</v>
      </c>
      <c r="N1500" s="22">
        <f>VLOOKUP(CONCATENATE($F1500," ",$G1500),AllocFactorMatrix,(N$4+1),FALSE)*$E1506</f>
        <v>0</v>
      </c>
      <c r="O1500" s="22">
        <f>VLOOKUP(CONCATENATE($F1500," ",$G1500),AllocFactorMatrix,(O$4+1),FALSE)*$E1506</f>
        <v>0</v>
      </c>
      <c r="P1500" s="22">
        <f>VLOOKUP(CONCATENATE($F1500," ",$G1500),AllocFactorMatrix,(P$4+1),FALSE)*$E1506</f>
        <v>0</v>
      </c>
      <c r="Q1500" s="22">
        <f t="shared" si="728"/>
        <v>0</v>
      </c>
      <c r="R1500" s="22">
        <f t="shared" si="726"/>
        <v>0</v>
      </c>
      <c r="S1500" s="22">
        <f>VLOOKUP(CONCATENATE($F1500," ",$G1500),AllocFactorMatrix,(S$4+1),FALSE)*$E1506</f>
        <v>0</v>
      </c>
      <c r="T1500" s="22">
        <f>VLOOKUP(CONCATENATE($F1500," ",$G1500),AllocFactorMatrix,(T$4+1),FALSE)*$E1506</f>
        <v>0</v>
      </c>
      <c r="U1500" s="22">
        <f>VLOOKUP(CONCATENATE($F1500," ",$G1500),AllocFactorMatrix,(U$4+1),FALSE)*$E1506</f>
        <v>0</v>
      </c>
      <c r="V1500" s="22">
        <f>VLOOKUP(CONCATENATE($F1500," ",$G1500),AllocFactorMatrix,(V$4+1),FALSE)*$E1506</f>
        <v>0</v>
      </c>
      <c r="W1500" s="22">
        <f t="shared" ref="W1500:W1506" si="734">SUBTOTAL(9,S1500:V1500)</f>
        <v>0</v>
      </c>
      <c r="X1500" s="22">
        <f>VLOOKUP(CONCATENATE($F1500," ",$G1500),AllocFactorMatrix,(X$4+1),FALSE)*$E1506</f>
        <v>0</v>
      </c>
      <c r="Y1500" s="22">
        <f>VLOOKUP(CONCATENATE($F1500," ",$G1500),AllocFactorMatrix,(Y$4+1),FALSE)*$E1506</f>
        <v>0</v>
      </c>
      <c r="Z1500" s="22">
        <f t="shared" si="733"/>
        <v>0</v>
      </c>
      <c r="AA1500" s="22">
        <f>VLOOKUP(CONCATENATE($F1500," ",$G1500),AllocFactorMatrix,(AA$4+1),FALSE)*$E1506</f>
        <v>0</v>
      </c>
      <c r="AB1500" s="22">
        <f>VLOOKUP(CONCATENATE($F1500," ",$G1500),AllocFactorMatrix,(AB$4+1),FALSE)*$E1506</f>
        <v>0</v>
      </c>
      <c r="AC1500" s="22">
        <f>VLOOKUP(CONCATENATE($F1500," ",$G1500),AllocFactorMatrix,(AC$4+1),FALSE)*$E1506</f>
        <v>0</v>
      </c>
    </row>
    <row r="1501" spans="4:29" hidden="1" outlineLevel="1">
      <c r="F1501" s="42" t="str">
        <f>F1506</f>
        <v>DIST_UGLINES</v>
      </c>
      <c r="G1501" s="17" t="str">
        <f>$G$10</f>
        <v>SUBTRAN</v>
      </c>
      <c r="H1501" s="21">
        <f t="shared" si="732"/>
        <v>0</v>
      </c>
      <c r="I1501" s="22">
        <f>VLOOKUP(CONCATENATE($F1501," ",$G1501),AllocFactorMatrix,(I$4+1),FALSE)*$E1506</f>
        <v>0</v>
      </c>
      <c r="J1501" s="22">
        <f>VLOOKUP(CONCATENATE($F1501," ",$G1501),AllocFactorMatrix,(J$4+1),FALSE)*$E1506</f>
        <v>0</v>
      </c>
      <c r="K1501" s="22">
        <f>VLOOKUP(CONCATENATE($F1501," ",$G1501),AllocFactorMatrix,(K$4+1),FALSE)*$E1506</f>
        <v>0</v>
      </c>
      <c r="L1501" s="22">
        <f>VLOOKUP(CONCATENATE($F1501," ",$G1501),AllocFactorMatrix,(L$4+1),FALSE)*$E1506</f>
        <v>0</v>
      </c>
      <c r="M1501" s="22">
        <f t="shared" si="724"/>
        <v>0</v>
      </c>
      <c r="N1501" s="22">
        <f>VLOOKUP(CONCATENATE($F1501," ",$G1501),AllocFactorMatrix,(N$4+1),FALSE)*$E1506</f>
        <v>0</v>
      </c>
      <c r="O1501" s="22">
        <f>VLOOKUP(CONCATENATE($F1501," ",$G1501),AllocFactorMatrix,(O$4+1),FALSE)*$E1506</f>
        <v>0</v>
      </c>
      <c r="P1501" s="22">
        <f>VLOOKUP(CONCATENATE($F1501," ",$G1501),AllocFactorMatrix,(P$4+1),FALSE)*$E1506</f>
        <v>0</v>
      </c>
      <c r="Q1501" s="22">
        <f t="shared" si="728"/>
        <v>0</v>
      </c>
      <c r="R1501" s="22">
        <f t="shared" si="726"/>
        <v>0</v>
      </c>
      <c r="S1501" s="22">
        <f>VLOOKUP(CONCATENATE($F1501," ",$G1501),AllocFactorMatrix,(S$4+1),FALSE)*$E1506</f>
        <v>0</v>
      </c>
      <c r="T1501" s="22">
        <f>VLOOKUP(CONCATENATE($F1501," ",$G1501),AllocFactorMatrix,(T$4+1),FALSE)*$E1506</f>
        <v>0</v>
      </c>
      <c r="U1501" s="22">
        <f>VLOOKUP(CONCATENATE($F1501," ",$G1501),AllocFactorMatrix,(U$4+1),FALSE)*$E1506</f>
        <v>0</v>
      </c>
      <c r="V1501" s="22">
        <f>VLOOKUP(CONCATENATE($F1501," ",$G1501),AllocFactorMatrix,(V$4+1),FALSE)*$E1506</f>
        <v>0</v>
      </c>
      <c r="W1501" s="22">
        <f t="shared" si="734"/>
        <v>0</v>
      </c>
      <c r="X1501" s="22">
        <f>VLOOKUP(CONCATENATE($F1501," ",$G1501),AllocFactorMatrix,(X$4+1),FALSE)*$E1506</f>
        <v>0</v>
      </c>
      <c r="Y1501" s="22">
        <f>VLOOKUP(CONCATENATE($F1501," ",$G1501),AllocFactorMatrix,(Y$4+1),FALSE)*$E1506</f>
        <v>0</v>
      </c>
      <c r="Z1501" s="22">
        <f t="shared" si="733"/>
        <v>0</v>
      </c>
      <c r="AA1501" s="22">
        <f>VLOOKUP(CONCATENATE($F1501," ",$G1501),AllocFactorMatrix,(AA$4+1),FALSE)*$E1506</f>
        <v>0</v>
      </c>
      <c r="AB1501" s="22">
        <f>VLOOKUP(CONCATENATE($F1501," ",$G1501),AllocFactorMatrix,(AB$4+1),FALSE)*$E1506</f>
        <v>0</v>
      </c>
      <c r="AC1501" s="22">
        <f>VLOOKUP(CONCATENATE($F1501," ",$G1501),AllocFactorMatrix,(AC$4+1),FALSE)*$E1506</f>
        <v>0</v>
      </c>
    </row>
    <row r="1502" spans="4:29" hidden="1" outlineLevel="1">
      <c r="F1502" s="42" t="str">
        <f>F1506</f>
        <v>DIST_UGLINES</v>
      </c>
      <c r="G1502" s="17" t="str">
        <f>$G$11</f>
        <v>DISTPRI</v>
      </c>
      <c r="H1502" s="21">
        <f t="shared" si="732"/>
        <v>67357.379099859885</v>
      </c>
      <c r="I1502" s="22">
        <f>VLOOKUP(CONCATENATE($F1502," ",$G1502),AllocFactorMatrix,(I$4+1),FALSE)*$E1506</f>
        <v>44551.508778202187</v>
      </c>
      <c r="J1502" s="22">
        <f>VLOOKUP(CONCATENATE($F1502," ",$G1502),AllocFactorMatrix,(J$4+1),FALSE)*$E1506</f>
        <v>11055.839130059454</v>
      </c>
      <c r="K1502" s="22">
        <f>VLOOKUP(CONCATENATE($F1502," ",$G1502),AllocFactorMatrix,(K$4+1),FALSE)*$E1506</f>
        <v>140.36386172200892</v>
      </c>
      <c r="L1502" s="22">
        <f>VLOOKUP(CONCATENATE($F1502," ",$G1502),AllocFactorMatrix,(L$4+1),FALSE)*$E1506</f>
        <v>0</v>
      </c>
      <c r="M1502" s="22">
        <f t="shared" si="724"/>
        <v>11196.202991781463</v>
      </c>
      <c r="N1502" s="22">
        <f>VLOOKUP(CONCATENATE($F1502," ",$G1502),AllocFactorMatrix,(N$4+1),FALSE)*$E1506</f>
        <v>4825.800579710748</v>
      </c>
      <c r="O1502" s="22">
        <f>VLOOKUP(CONCATENATE($F1502," ",$G1502),AllocFactorMatrix,(O$4+1),FALSE)*$E1506</f>
        <v>1327.0603777619326</v>
      </c>
      <c r="P1502" s="22">
        <f>VLOOKUP(CONCATENATE($F1502," ",$G1502),AllocFactorMatrix,(P$4+1),FALSE)*$E1506</f>
        <v>0</v>
      </c>
      <c r="Q1502" s="22">
        <f t="shared" si="728"/>
        <v>0</v>
      </c>
      <c r="R1502" s="22">
        <f t="shared" si="726"/>
        <v>6152.8609574726806</v>
      </c>
      <c r="S1502" s="22">
        <f>VLOOKUP(CONCATENATE($F1502," ",$G1502),AllocFactorMatrix,(S$4+1),FALSE)*$E1506</f>
        <v>206.78373837500095</v>
      </c>
      <c r="T1502" s="22">
        <f>VLOOKUP(CONCATENATE($F1502," ",$G1502),AllocFactorMatrix,(T$4+1),FALSE)*$E1506</f>
        <v>3819.2465589299895</v>
      </c>
      <c r="U1502" s="22">
        <f>VLOOKUP(CONCATENATE($F1502," ",$G1502),AllocFactorMatrix,(U$4+1),FALSE)*$E1506</f>
        <v>0</v>
      </c>
      <c r="V1502" s="22">
        <f>VLOOKUP(CONCATENATE($F1502," ",$G1502),AllocFactorMatrix,(V$4+1),FALSE)*$E1506</f>
        <v>0</v>
      </c>
      <c r="W1502" s="22">
        <f t="shared" si="734"/>
        <v>4026.0302973049907</v>
      </c>
      <c r="X1502" s="22">
        <f>VLOOKUP(CONCATENATE($F1502," ",$G1502),AllocFactorMatrix,(X$4+1),FALSE)*$E1506</f>
        <v>1356.4623340669573</v>
      </c>
      <c r="Y1502" s="22">
        <f>VLOOKUP(CONCATENATE($F1502," ",$G1502),AllocFactorMatrix,(Y$4+1),FALSE)*$E1506</f>
        <v>26.05213029401137</v>
      </c>
      <c r="Z1502" s="22">
        <f t="shared" si="733"/>
        <v>1382.5144643609688</v>
      </c>
      <c r="AA1502" s="22">
        <f>VLOOKUP(CONCATENATE($F1502," ",$G1502),AllocFactorMatrix,(AA$4+1),FALSE)*$E1506</f>
        <v>19.910422137900067</v>
      </c>
      <c r="AB1502" s="22">
        <f>VLOOKUP(CONCATENATE($F1502," ",$G1502),AllocFactorMatrix,(AB$4+1),FALSE)*$E1506</f>
        <v>22.911464312711896</v>
      </c>
      <c r="AC1502" s="22">
        <f>VLOOKUP(CONCATENATE($F1502," ",$G1502),AllocFactorMatrix,(AC$4+1),FALSE)*$E1506</f>
        <v>5.4397242869905584</v>
      </c>
    </row>
    <row r="1503" spans="4:29" hidden="1" outlineLevel="1">
      <c r="F1503" s="42" t="str">
        <f>F1506</f>
        <v>DIST_UGLINES</v>
      </c>
      <c r="G1503" s="17" t="str">
        <f>$G$12</f>
        <v>DISTSEC</v>
      </c>
      <c r="H1503" s="21">
        <f t="shared" si="732"/>
        <v>8630.8603611703784</v>
      </c>
      <c r="I1503" s="22">
        <f>VLOOKUP(CONCATENATE($F1503," ",$G1503),AllocFactorMatrix,(I$4+1),FALSE)*$E1506</f>
        <v>6562.7201269586922</v>
      </c>
      <c r="J1503" s="22">
        <f>VLOOKUP(CONCATENATE($F1503," ",$G1503),AllocFactorMatrix,(J$4+1),FALSE)*$E1506</f>
        <v>1324.6383370383385</v>
      </c>
      <c r="K1503" s="22">
        <f>VLOOKUP(CONCATENATE($F1503," ",$G1503),AllocFactorMatrix,(K$4+1),FALSE)*$E1506</f>
        <v>0</v>
      </c>
      <c r="L1503" s="22">
        <f>VLOOKUP(CONCATENATE($F1503," ",$G1503),AllocFactorMatrix,(L$4+1),FALSE)*$E1506</f>
        <v>0</v>
      </c>
      <c r="M1503" s="22">
        <f t="shared" si="724"/>
        <v>1324.6383370383385</v>
      </c>
      <c r="N1503" s="22">
        <f>VLOOKUP(CONCATENATE($F1503," ",$G1503),AllocFactorMatrix,(N$4+1),FALSE)*$E1506</f>
        <v>507.36337436817058</v>
      </c>
      <c r="O1503" s="22">
        <f>VLOOKUP(CONCATENATE($F1503," ",$G1503),AllocFactorMatrix,(O$4+1),FALSE)*$E1506</f>
        <v>0</v>
      </c>
      <c r="P1503" s="22">
        <f>VLOOKUP(CONCATENATE($F1503," ",$G1503),AllocFactorMatrix,(P$4+1),FALSE)*$E1506</f>
        <v>0</v>
      </c>
      <c r="Q1503" s="22">
        <f t="shared" si="728"/>
        <v>0</v>
      </c>
      <c r="R1503" s="22">
        <f t="shared" si="726"/>
        <v>507.36337436817058</v>
      </c>
      <c r="S1503" s="22">
        <f>VLOOKUP(CONCATENATE($F1503," ",$G1503),AllocFactorMatrix,(S$4+1),FALSE)*$E1506</f>
        <v>17.819666299032821</v>
      </c>
      <c r="T1503" s="22">
        <f>VLOOKUP(CONCATENATE($F1503," ",$G1503),AllocFactorMatrix,(T$4+1),FALSE)*$E1506</f>
        <v>0</v>
      </c>
      <c r="U1503" s="22">
        <f>VLOOKUP(CONCATENATE($F1503," ",$G1503),AllocFactorMatrix,(U$4+1),FALSE)*$E1506</f>
        <v>0</v>
      </c>
      <c r="V1503" s="22">
        <f>VLOOKUP(CONCATENATE($F1503," ",$G1503),AllocFactorMatrix,(V$4+1),FALSE)*$E1506</f>
        <v>0</v>
      </c>
      <c r="W1503" s="22">
        <f t="shared" si="734"/>
        <v>17.819666299032821</v>
      </c>
      <c r="X1503" s="22">
        <f>VLOOKUP(CONCATENATE($F1503," ",$G1503),AllocFactorMatrix,(X$4+1),FALSE)*$E1506</f>
        <v>147.16961774070819</v>
      </c>
      <c r="Y1503" s="22">
        <f>VLOOKUP(CONCATENATE($F1503," ",$G1503),AllocFactorMatrix,(Y$4+1),FALSE)*$E1506</f>
        <v>0</v>
      </c>
      <c r="Z1503" s="22">
        <f t="shared" si="733"/>
        <v>147.16961774070819</v>
      </c>
      <c r="AA1503" s="22">
        <f>VLOOKUP(CONCATENATE($F1503," ",$G1503),AllocFactorMatrix,(AA$4+1),FALSE)*$E1506</f>
        <v>1.8943323038258728</v>
      </c>
      <c r="AB1503" s="22">
        <f>VLOOKUP(CONCATENATE($F1503," ",$G1503),AllocFactorMatrix,(AB$4+1),FALSE)*$E1506</f>
        <v>56.400508685647956</v>
      </c>
      <c r="AC1503" s="22">
        <f>VLOOKUP(CONCATENATE($F1503," ",$G1503),AllocFactorMatrix,(AC$4+1),FALSE)*$E1506</f>
        <v>12.85439777596128</v>
      </c>
    </row>
    <row r="1504" spans="4:29" hidden="1" outlineLevel="1">
      <c r="F1504" s="42" t="str">
        <f>F1506</f>
        <v>DIST_UGLINES</v>
      </c>
      <c r="G1504" s="17" t="str">
        <f>$G$13</f>
        <v>ENERGY</v>
      </c>
      <c r="H1504" s="21">
        <f t="shared" si="732"/>
        <v>0</v>
      </c>
      <c r="I1504" s="22">
        <f>VLOOKUP(CONCATENATE($F1504," ",$G1504),AllocFactorMatrix,(I$4+1),FALSE)*$E1506</f>
        <v>0</v>
      </c>
      <c r="J1504" s="22">
        <f>VLOOKUP(CONCATENATE($F1504," ",$G1504),AllocFactorMatrix,(J$4+1),FALSE)*$E1506</f>
        <v>0</v>
      </c>
      <c r="K1504" s="22">
        <f>VLOOKUP(CONCATENATE($F1504," ",$G1504),AllocFactorMatrix,(K$4+1),FALSE)*$E1506</f>
        <v>0</v>
      </c>
      <c r="L1504" s="22">
        <f>VLOOKUP(CONCATENATE($F1504," ",$G1504),AllocFactorMatrix,(L$4+1),FALSE)*$E1506</f>
        <v>0</v>
      </c>
      <c r="M1504" s="22">
        <f t="shared" si="724"/>
        <v>0</v>
      </c>
      <c r="N1504" s="22">
        <f>VLOOKUP(CONCATENATE($F1504," ",$G1504),AllocFactorMatrix,(N$4+1),FALSE)*$E1506</f>
        <v>0</v>
      </c>
      <c r="O1504" s="22">
        <f>VLOOKUP(CONCATENATE($F1504," ",$G1504),AllocFactorMatrix,(O$4+1),FALSE)*$E1506</f>
        <v>0</v>
      </c>
      <c r="P1504" s="22">
        <f>VLOOKUP(CONCATENATE($F1504," ",$G1504),AllocFactorMatrix,(P$4+1),FALSE)*$E1506</f>
        <v>0</v>
      </c>
      <c r="Q1504" s="22">
        <f t="shared" si="728"/>
        <v>0</v>
      </c>
      <c r="R1504" s="22">
        <f t="shared" si="726"/>
        <v>0</v>
      </c>
      <c r="S1504" s="22">
        <f>VLOOKUP(CONCATENATE($F1504," ",$G1504),AllocFactorMatrix,(S$4+1),FALSE)*$E1506</f>
        <v>0</v>
      </c>
      <c r="T1504" s="22">
        <f>VLOOKUP(CONCATENATE($F1504," ",$G1504),AllocFactorMatrix,(T$4+1),FALSE)*$E1506</f>
        <v>0</v>
      </c>
      <c r="U1504" s="22">
        <f>VLOOKUP(CONCATENATE($F1504," ",$G1504),AllocFactorMatrix,(U$4+1),FALSE)*$E1506</f>
        <v>0</v>
      </c>
      <c r="V1504" s="22">
        <f>VLOOKUP(CONCATENATE($F1504," ",$G1504),AllocFactorMatrix,(V$4+1),FALSE)*$E1506</f>
        <v>0</v>
      </c>
      <c r="W1504" s="22">
        <f t="shared" si="734"/>
        <v>0</v>
      </c>
      <c r="X1504" s="22">
        <f>VLOOKUP(CONCATENATE($F1504," ",$G1504),AllocFactorMatrix,(X$4+1),FALSE)*$E1506</f>
        <v>0</v>
      </c>
      <c r="Y1504" s="22">
        <f>VLOOKUP(CONCATENATE($F1504," ",$G1504),AllocFactorMatrix,(Y$4+1),FALSE)*$E1506</f>
        <v>0</v>
      </c>
      <c r="Z1504" s="22">
        <f t="shared" si="733"/>
        <v>0</v>
      </c>
      <c r="AA1504" s="22">
        <f>VLOOKUP(CONCATENATE($F1504," ",$G1504),AllocFactorMatrix,(AA$4+1),FALSE)*$E1506</f>
        <v>0</v>
      </c>
      <c r="AB1504" s="22">
        <f>VLOOKUP(CONCATENATE($F1504," ",$G1504),AllocFactorMatrix,(AB$4+1),FALSE)*$E1506</f>
        <v>0</v>
      </c>
      <c r="AC1504" s="22">
        <f>VLOOKUP(CONCATENATE($F1504," ",$G1504),AllocFactorMatrix,(AC$4+1),FALSE)*$E1506</f>
        <v>0</v>
      </c>
    </row>
    <row r="1505" spans="4:29" hidden="1" outlineLevel="1">
      <c r="F1505" s="42" t="str">
        <f>F1506</f>
        <v>DIST_UGLINES</v>
      </c>
      <c r="G1505" s="17" t="str">
        <f>$G$14</f>
        <v>CUSTOMER</v>
      </c>
      <c r="H1505" s="21">
        <f t="shared" si="732"/>
        <v>160467.76053896974</v>
      </c>
      <c r="I1505" s="22">
        <f>VLOOKUP(CONCATENATE($F1505," ",$G1505),AllocFactorMatrix,(I$4+1),FALSE)*$E1506</f>
        <v>129409.80113240538</v>
      </c>
      <c r="J1505" s="22">
        <f>VLOOKUP(CONCATENATE($F1505," ",$G1505),AllocFactorMatrix,(J$4+1),FALSE)*$E1506</f>
        <v>30305.622523842598</v>
      </c>
      <c r="K1505" s="22">
        <f>VLOOKUP(CONCATENATE($F1505," ",$G1505),AllocFactorMatrix,(K$4+1),FALSE)*$E1506</f>
        <v>70.715738323718782</v>
      </c>
      <c r="L1505" s="22">
        <f>VLOOKUP(CONCATENATE($F1505," ",$G1505),AllocFactorMatrix,(L$4+1),FALSE)*$E1506</f>
        <v>0</v>
      </c>
      <c r="M1505" s="22">
        <f t="shared" si="724"/>
        <v>30376.338262166315</v>
      </c>
      <c r="N1505" s="22">
        <f>VLOOKUP(CONCATENATE($F1505," ",$G1505),AllocFactorMatrix,(N$4+1),FALSE)*$E1506</f>
        <v>369.29330013497582</v>
      </c>
      <c r="O1505" s="22">
        <f>VLOOKUP(CONCATENATE($F1505," ",$G1505),AllocFactorMatrix,(O$4+1),FALSE)*$E1506</f>
        <v>69.733575291444893</v>
      </c>
      <c r="P1505" s="22">
        <f>VLOOKUP(CONCATENATE($F1505," ",$G1505),AllocFactorMatrix,(P$4+1),FALSE)*$E1506</f>
        <v>0</v>
      </c>
      <c r="Q1505" s="22">
        <f t="shared" si="728"/>
        <v>0</v>
      </c>
      <c r="R1505" s="22">
        <f t="shared" si="726"/>
        <v>439.0268754264207</v>
      </c>
      <c r="S1505" s="22">
        <f>VLOOKUP(CONCATENATE($F1505," ",$G1505),AllocFactorMatrix,(S$4+1),FALSE)*$E1506</f>
        <v>3.9286521290954877</v>
      </c>
      <c r="T1505" s="22">
        <f>VLOOKUP(CONCATENATE($F1505," ",$G1505),AllocFactorMatrix,(T$4+1),FALSE)*$E1506</f>
        <v>41.250847355502621</v>
      </c>
      <c r="U1505" s="22">
        <f>VLOOKUP(CONCATENATE($F1505," ",$G1505),AllocFactorMatrix,(U$4+1),FALSE)*$E1506</f>
        <v>0</v>
      </c>
      <c r="V1505" s="22">
        <f>VLOOKUP(CONCATENATE($F1505," ",$G1505),AllocFactorMatrix,(V$4+1),FALSE)*$E1506</f>
        <v>0</v>
      </c>
      <c r="W1505" s="22">
        <f t="shared" si="734"/>
        <v>45.179499484598111</v>
      </c>
      <c r="X1505" s="22">
        <f>VLOOKUP(CONCATENATE($F1505," ",$G1505),AllocFactorMatrix,(X$4+1),FALSE)*$E1506</f>
        <v>135.53849845379432</v>
      </c>
      <c r="Y1505" s="22">
        <f>VLOOKUP(CONCATENATE($F1505," ",$G1505),AllocFactorMatrix,(Y$4+1),FALSE)*$E1506</f>
        <v>0.98216303227387192</v>
      </c>
      <c r="Z1505" s="22">
        <f t="shared" si="733"/>
        <v>136.52066148606818</v>
      </c>
      <c r="AA1505" s="22">
        <f>VLOOKUP(CONCATENATE($F1505," ",$G1505),AllocFactorMatrix,(AA$4+1),FALSE)*$E1506</f>
        <v>7.8573042581909753</v>
      </c>
      <c r="AB1505" s="22">
        <f>VLOOKUP(CONCATENATE($F1505," ",$G1505),AllocFactorMatrix,(AB$4+1),FALSE)*$E1506</f>
        <v>0</v>
      </c>
      <c r="AC1505" s="22">
        <f>VLOOKUP(CONCATENATE($F1505," ",$G1505),AllocFactorMatrix,(AC$4+1),FALSE)*$E1506</f>
        <v>53.036803742789083</v>
      </c>
    </row>
    <row r="1506" spans="4:29" collapsed="1">
      <c r="D1506" s="39" t="s">
        <v>519</v>
      </c>
      <c r="E1506" s="19">
        <v>236456</v>
      </c>
      <c r="F1506" s="42" t="s">
        <v>61</v>
      </c>
      <c r="G1506" s="17" t="str">
        <f>$G$15</f>
        <v>TOTAL</v>
      </c>
      <c r="H1506" s="21">
        <f t="shared" si="732"/>
        <v>236456.00000000003</v>
      </c>
      <c r="I1506" s="22">
        <f>VLOOKUP(CONCATENATE($F1506," ",$G1506),AllocFactorMatrix,(I$4+1),FALSE)*$E1506</f>
        <v>180524.03003756626</v>
      </c>
      <c r="J1506" s="22">
        <f>VLOOKUP(CONCATENATE($F1506," ",$G1506),AllocFactorMatrix,(J$4+1),FALSE)*$E1506</f>
        <v>42686.099990940384</v>
      </c>
      <c r="K1506" s="22">
        <f>VLOOKUP(CONCATENATE($F1506," ",$G1506),AllocFactorMatrix,(K$4+1),FALSE)*$E1506</f>
        <v>211.07960004572769</v>
      </c>
      <c r="L1506" s="22">
        <f>VLOOKUP(CONCATENATE($F1506," ",$G1506),AllocFactorMatrix,(L$4+1),FALSE)*$E1506</f>
        <v>0</v>
      </c>
      <c r="M1506" s="22">
        <f t="shared" si="724"/>
        <v>42897.17959098611</v>
      </c>
      <c r="N1506" s="22">
        <f>VLOOKUP(CONCATENATE($F1506," ",$G1506),AllocFactorMatrix,(N$4+1),FALSE)*$E1506</f>
        <v>5702.457254213894</v>
      </c>
      <c r="O1506" s="22">
        <f>VLOOKUP(CONCATENATE($F1506," ",$G1506),AllocFactorMatrix,(O$4+1),FALSE)*$E1506</f>
        <v>1396.7939530533777</v>
      </c>
      <c r="P1506" s="22">
        <f>VLOOKUP(CONCATENATE($F1506," ",$G1506),AllocFactorMatrix,(P$4+1),FALSE)*$E1506</f>
        <v>0</v>
      </c>
      <c r="Q1506" s="22">
        <f t="shared" si="728"/>
        <v>0</v>
      </c>
      <c r="R1506" s="22">
        <f t="shared" si="726"/>
        <v>7099.2512072672716</v>
      </c>
      <c r="S1506" s="22">
        <f>VLOOKUP(CONCATENATE($F1506," ",$G1506),AllocFactorMatrix,(S$4+1),FALSE)*$E1506</f>
        <v>228.53205680312925</v>
      </c>
      <c r="T1506" s="22">
        <f>VLOOKUP(CONCATENATE($F1506," ",$G1506),AllocFactorMatrix,(T$4+1),FALSE)*$E1506</f>
        <v>3860.4974062854917</v>
      </c>
      <c r="U1506" s="22">
        <f>VLOOKUP(CONCATENATE($F1506," ",$G1506),AllocFactorMatrix,(U$4+1),FALSE)*$E1506</f>
        <v>0</v>
      </c>
      <c r="V1506" s="22">
        <f>VLOOKUP(CONCATENATE($F1506," ",$G1506),AllocFactorMatrix,(V$4+1),FALSE)*$E1506</f>
        <v>0</v>
      </c>
      <c r="W1506" s="22">
        <f t="shared" si="734"/>
        <v>4089.029463088621</v>
      </c>
      <c r="X1506" s="22">
        <f>VLOOKUP(CONCATENATE($F1506," ",$G1506),AllocFactorMatrix,(X$4+1),FALSE)*$E1506</f>
        <v>1639.17045026146</v>
      </c>
      <c r="Y1506" s="22">
        <f>VLOOKUP(CONCATENATE($F1506," ",$G1506),AllocFactorMatrix,(Y$4+1),FALSE)*$E1506</f>
        <v>27.034293326285241</v>
      </c>
      <c r="Z1506" s="22">
        <f t="shared" si="733"/>
        <v>1666.2047435877453</v>
      </c>
      <c r="AA1506" s="22">
        <f>VLOOKUP(CONCATENATE($F1506," ",$G1506),AllocFactorMatrix,(AA$4+1),FALSE)*$E1506</f>
        <v>29.662058699916919</v>
      </c>
      <c r="AB1506" s="22">
        <f>VLOOKUP(CONCATENATE($F1506," ",$G1506),AllocFactorMatrix,(AB$4+1),FALSE)*$E1506</f>
        <v>79.311972998359849</v>
      </c>
      <c r="AC1506" s="22">
        <f>VLOOKUP(CONCATENATE($F1506," ",$G1506),AllocFactorMatrix,(AC$4+1),FALSE)*$E1506</f>
        <v>71.330925805740904</v>
      </c>
    </row>
    <row r="1507" spans="4:29" hidden="1" outlineLevel="1">
      <c r="F1507" s="42" t="str">
        <f>F1514</f>
        <v>DIST_SL</v>
      </c>
      <c r="G1507" s="17" t="str">
        <f>$G$8</f>
        <v>PRODUCTION</v>
      </c>
      <c r="H1507" s="21">
        <f t="shared" si="732"/>
        <v>0</v>
      </c>
      <c r="I1507" s="22">
        <f>VLOOKUP(CONCATENATE($F1507," ",$G1507),AllocFactorMatrix,(I$4+1),FALSE)*$E1514</f>
        <v>0</v>
      </c>
      <c r="J1507" s="22">
        <f>VLOOKUP(CONCATENATE($F1507," ",$G1507),AllocFactorMatrix,(J$4+1),FALSE)*$E1514</f>
        <v>0</v>
      </c>
      <c r="K1507" s="22">
        <f>VLOOKUP(CONCATENATE($F1507," ",$G1507),AllocFactorMatrix,(K$4+1),FALSE)*$E1514</f>
        <v>0</v>
      </c>
      <c r="L1507" s="22">
        <f>VLOOKUP(CONCATENATE($F1507," ",$G1507),AllocFactorMatrix,(L$4+1),FALSE)*$E1514</f>
        <v>0</v>
      </c>
      <c r="M1507" s="22">
        <f t="shared" si="724"/>
        <v>0</v>
      </c>
      <c r="N1507" s="22">
        <f>VLOOKUP(CONCATENATE($F1507," ",$G1507),AllocFactorMatrix,(N$4+1),FALSE)*$E1514</f>
        <v>0</v>
      </c>
      <c r="O1507" s="22">
        <f>VLOOKUP(CONCATENATE($F1507," ",$G1507),AllocFactorMatrix,(O$4+1),FALSE)*$E1514</f>
        <v>0</v>
      </c>
      <c r="P1507" s="22">
        <f>VLOOKUP(CONCATENATE($F1507," ",$G1507),AllocFactorMatrix,(P$4+1),FALSE)*$E1514</f>
        <v>0</v>
      </c>
      <c r="Q1507" s="22">
        <f t="shared" si="728"/>
        <v>0</v>
      </c>
      <c r="R1507" s="22">
        <f t="shared" si="726"/>
        <v>0</v>
      </c>
      <c r="S1507" s="22">
        <f>VLOOKUP(CONCATENATE($F1507," ",$G1507),AllocFactorMatrix,(S$4+1),FALSE)*$E1514</f>
        <v>0</v>
      </c>
      <c r="T1507" s="22">
        <f>VLOOKUP(CONCATENATE($F1507," ",$G1507),AllocFactorMatrix,(T$4+1),FALSE)*$E1514</f>
        <v>0</v>
      </c>
      <c r="U1507" s="22">
        <f>VLOOKUP(CONCATENATE($F1507," ",$G1507),AllocFactorMatrix,(U$4+1),FALSE)*$E1514</f>
        <v>0</v>
      </c>
      <c r="V1507" s="22">
        <f>VLOOKUP(CONCATENATE($F1507," ",$G1507),AllocFactorMatrix,(V$4+1),FALSE)*$E1514</f>
        <v>0</v>
      </c>
      <c r="W1507" s="22">
        <f>SUBTOTAL(9,S1507:V1507)</f>
        <v>0</v>
      </c>
      <c r="X1507" s="22">
        <f>VLOOKUP(CONCATENATE($F1507," ",$G1507),AllocFactorMatrix,(X$4+1),FALSE)*$E1514</f>
        <v>0</v>
      </c>
      <c r="Y1507" s="22">
        <f>VLOOKUP(CONCATENATE($F1507," ",$G1507),AllocFactorMatrix,(Y$4+1),FALSE)*$E1514</f>
        <v>0</v>
      </c>
      <c r="Z1507" s="22">
        <f t="shared" si="733"/>
        <v>0</v>
      </c>
      <c r="AA1507" s="22">
        <f>VLOOKUP(CONCATENATE($F1507," ",$G1507),AllocFactorMatrix,(AA$4+1),FALSE)*$E1514</f>
        <v>0</v>
      </c>
      <c r="AB1507" s="22">
        <f>VLOOKUP(CONCATENATE($F1507," ",$G1507),AllocFactorMatrix,(AB$4+1),FALSE)*$E1514</f>
        <v>0</v>
      </c>
      <c r="AC1507" s="22">
        <f>VLOOKUP(CONCATENATE($F1507," ",$G1507),AllocFactorMatrix,(AC$4+1),FALSE)*$E1514</f>
        <v>0</v>
      </c>
    </row>
    <row r="1508" spans="4:29" hidden="1" outlineLevel="1">
      <c r="F1508" s="42" t="str">
        <f>F1514</f>
        <v>DIST_SL</v>
      </c>
      <c r="G1508" s="17" t="str">
        <f>$G$9</f>
        <v>BULKTRAN</v>
      </c>
      <c r="H1508" s="21">
        <f t="shared" si="732"/>
        <v>0</v>
      </c>
      <c r="I1508" s="22">
        <f>VLOOKUP(CONCATENATE($F1508," ",$G1508),AllocFactorMatrix,(I$4+1),FALSE)*$E1514</f>
        <v>0</v>
      </c>
      <c r="J1508" s="22">
        <f>VLOOKUP(CONCATENATE($F1508," ",$G1508),AllocFactorMatrix,(J$4+1),FALSE)*$E1514</f>
        <v>0</v>
      </c>
      <c r="K1508" s="22">
        <f>VLOOKUP(CONCATENATE($F1508," ",$G1508),AllocFactorMatrix,(K$4+1),FALSE)*$E1514</f>
        <v>0</v>
      </c>
      <c r="L1508" s="22">
        <f>VLOOKUP(CONCATENATE($F1508," ",$G1508),AllocFactorMatrix,(L$4+1),FALSE)*$E1514</f>
        <v>0</v>
      </c>
      <c r="M1508" s="22">
        <f t="shared" si="724"/>
        <v>0</v>
      </c>
      <c r="N1508" s="22">
        <f>VLOOKUP(CONCATENATE($F1508," ",$G1508),AllocFactorMatrix,(N$4+1),FALSE)*$E1514</f>
        <v>0</v>
      </c>
      <c r="O1508" s="22">
        <f>VLOOKUP(CONCATENATE($F1508," ",$G1508),AllocFactorMatrix,(O$4+1),FALSE)*$E1514</f>
        <v>0</v>
      </c>
      <c r="P1508" s="22">
        <f>VLOOKUP(CONCATENATE($F1508," ",$G1508),AllocFactorMatrix,(P$4+1),FALSE)*$E1514</f>
        <v>0</v>
      </c>
      <c r="Q1508" s="22">
        <f t="shared" si="728"/>
        <v>0</v>
      </c>
      <c r="R1508" s="22">
        <f t="shared" si="726"/>
        <v>0</v>
      </c>
      <c r="S1508" s="22">
        <f>VLOOKUP(CONCATENATE($F1508," ",$G1508),AllocFactorMatrix,(S$4+1),FALSE)*$E1514</f>
        <v>0</v>
      </c>
      <c r="T1508" s="22">
        <f>VLOOKUP(CONCATENATE($F1508," ",$G1508),AllocFactorMatrix,(T$4+1),FALSE)*$E1514</f>
        <v>0</v>
      </c>
      <c r="U1508" s="22">
        <f>VLOOKUP(CONCATENATE($F1508," ",$G1508),AllocFactorMatrix,(U$4+1),FALSE)*$E1514</f>
        <v>0</v>
      </c>
      <c r="V1508" s="22">
        <f>VLOOKUP(CONCATENATE($F1508," ",$G1508),AllocFactorMatrix,(V$4+1),FALSE)*$E1514</f>
        <v>0</v>
      </c>
      <c r="W1508" s="22">
        <f t="shared" ref="W1508:W1514" si="735">SUBTOTAL(9,S1508:V1508)</f>
        <v>0</v>
      </c>
      <c r="X1508" s="22">
        <f>VLOOKUP(CONCATENATE($F1508," ",$G1508),AllocFactorMatrix,(X$4+1),FALSE)*$E1514</f>
        <v>0</v>
      </c>
      <c r="Y1508" s="22">
        <f>VLOOKUP(CONCATENATE($F1508," ",$G1508),AllocFactorMatrix,(Y$4+1),FALSE)*$E1514</f>
        <v>0</v>
      </c>
      <c r="Z1508" s="22">
        <f t="shared" si="733"/>
        <v>0</v>
      </c>
      <c r="AA1508" s="22">
        <f>VLOOKUP(CONCATENATE($F1508," ",$G1508),AllocFactorMatrix,(AA$4+1),FALSE)*$E1514</f>
        <v>0</v>
      </c>
      <c r="AB1508" s="22">
        <f>VLOOKUP(CONCATENATE($F1508," ",$G1508),AllocFactorMatrix,(AB$4+1),FALSE)*$E1514</f>
        <v>0</v>
      </c>
      <c r="AC1508" s="22">
        <f>VLOOKUP(CONCATENATE($F1508," ",$G1508),AllocFactorMatrix,(AC$4+1),FALSE)*$E1514</f>
        <v>0</v>
      </c>
    </row>
    <row r="1509" spans="4:29" hidden="1" outlineLevel="1">
      <c r="F1509" s="42" t="str">
        <f>F1514</f>
        <v>DIST_SL</v>
      </c>
      <c r="G1509" s="17" t="str">
        <f>$G$10</f>
        <v>SUBTRAN</v>
      </c>
      <c r="H1509" s="21">
        <f t="shared" si="732"/>
        <v>0</v>
      </c>
      <c r="I1509" s="22">
        <f>VLOOKUP(CONCATENATE($F1509," ",$G1509),AllocFactorMatrix,(I$4+1),FALSE)*$E1514</f>
        <v>0</v>
      </c>
      <c r="J1509" s="22">
        <f>VLOOKUP(CONCATENATE($F1509," ",$G1509),AllocFactorMatrix,(J$4+1),FALSE)*$E1514</f>
        <v>0</v>
      </c>
      <c r="K1509" s="22">
        <f>VLOOKUP(CONCATENATE($F1509," ",$G1509),AllocFactorMatrix,(K$4+1),FALSE)*$E1514</f>
        <v>0</v>
      </c>
      <c r="L1509" s="22">
        <f>VLOOKUP(CONCATENATE($F1509," ",$G1509),AllocFactorMatrix,(L$4+1),FALSE)*$E1514</f>
        <v>0</v>
      </c>
      <c r="M1509" s="22">
        <f t="shared" si="724"/>
        <v>0</v>
      </c>
      <c r="N1509" s="22">
        <f>VLOOKUP(CONCATENATE($F1509," ",$G1509),AllocFactorMatrix,(N$4+1),FALSE)*$E1514</f>
        <v>0</v>
      </c>
      <c r="O1509" s="22">
        <f>VLOOKUP(CONCATENATE($F1509," ",$G1509),AllocFactorMatrix,(O$4+1),FALSE)*$E1514</f>
        <v>0</v>
      </c>
      <c r="P1509" s="22">
        <f>VLOOKUP(CONCATENATE($F1509," ",$G1509),AllocFactorMatrix,(P$4+1),FALSE)*$E1514</f>
        <v>0</v>
      </c>
      <c r="Q1509" s="22">
        <f t="shared" si="728"/>
        <v>0</v>
      </c>
      <c r="R1509" s="22">
        <f t="shared" si="726"/>
        <v>0</v>
      </c>
      <c r="S1509" s="22">
        <f>VLOOKUP(CONCATENATE($F1509," ",$G1509),AllocFactorMatrix,(S$4+1),FALSE)*$E1514</f>
        <v>0</v>
      </c>
      <c r="T1509" s="22">
        <f>VLOOKUP(CONCATENATE($F1509," ",$G1509),AllocFactorMatrix,(T$4+1),FALSE)*$E1514</f>
        <v>0</v>
      </c>
      <c r="U1509" s="22">
        <f>VLOOKUP(CONCATENATE($F1509," ",$G1509),AllocFactorMatrix,(U$4+1),FALSE)*$E1514</f>
        <v>0</v>
      </c>
      <c r="V1509" s="22">
        <f>VLOOKUP(CONCATENATE($F1509," ",$G1509),AllocFactorMatrix,(V$4+1),FALSE)*$E1514</f>
        <v>0</v>
      </c>
      <c r="W1509" s="22">
        <f t="shared" si="735"/>
        <v>0</v>
      </c>
      <c r="X1509" s="22">
        <f>VLOOKUP(CONCATENATE($F1509," ",$G1509),AllocFactorMatrix,(X$4+1),FALSE)*$E1514</f>
        <v>0</v>
      </c>
      <c r="Y1509" s="22">
        <f>VLOOKUP(CONCATENATE($F1509," ",$G1509),AllocFactorMatrix,(Y$4+1),FALSE)*$E1514</f>
        <v>0</v>
      </c>
      <c r="Z1509" s="22">
        <f t="shared" si="733"/>
        <v>0</v>
      </c>
      <c r="AA1509" s="22">
        <f>VLOOKUP(CONCATENATE($F1509," ",$G1509),AllocFactorMatrix,(AA$4+1),FALSE)*$E1514</f>
        <v>0</v>
      </c>
      <c r="AB1509" s="22">
        <f>VLOOKUP(CONCATENATE($F1509," ",$G1509),AllocFactorMatrix,(AB$4+1),FALSE)*$E1514</f>
        <v>0</v>
      </c>
      <c r="AC1509" s="22">
        <f>VLOOKUP(CONCATENATE($F1509," ",$G1509),AllocFactorMatrix,(AC$4+1),FALSE)*$E1514</f>
        <v>0</v>
      </c>
    </row>
    <row r="1510" spans="4:29" hidden="1" outlineLevel="1">
      <c r="F1510" s="42" t="str">
        <f>F1514</f>
        <v>DIST_SL</v>
      </c>
      <c r="G1510" s="17" t="str">
        <f>$G$11</f>
        <v>DISTPRI</v>
      </c>
      <c r="H1510" s="21">
        <f t="shared" si="732"/>
        <v>0</v>
      </c>
      <c r="I1510" s="22">
        <f>VLOOKUP(CONCATENATE($F1510," ",$G1510),AllocFactorMatrix,(I$4+1),FALSE)*$E1514</f>
        <v>0</v>
      </c>
      <c r="J1510" s="22">
        <f>VLOOKUP(CONCATENATE($F1510," ",$G1510),AllocFactorMatrix,(J$4+1),FALSE)*$E1514</f>
        <v>0</v>
      </c>
      <c r="K1510" s="22">
        <f>VLOOKUP(CONCATENATE($F1510," ",$G1510),AllocFactorMatrix,(K$4+1),FALSE)*$E1514</f>
        <v>0</v>
      </c>
      <c r="L1510" s="22">
        <f>VLOOKUP(CONCATENATE($F1510," ",$G1510),AllocFactorMatrix,(L$4+1),FALSE)*$E1514</f>
        <v>0</v>
      </c>
      <c r="M1510" s="22">
        <f t="shared" si="724"/>
        <v>0</v>
      </c>
      <c r="N1510" s="22">
        <f>VLOOKUP(CONCATENATE($F1510," ",$G1510),AllocFactorMatrix,(N$4+1),FALSE)*$E1514</f>
        <v>0</v>
      </c>
      <c r="O1510" s="22">
        <f>VLOOKUP(CONCATENATE($F1510," ",$G1510),AllocFactorMatrix,(O$4+1),FALSE)*$E1514</f>
        <v>0</v>
      </c>
      <c r="P1510" s="22">
        <f>VLOOKUP(CONCATENATE($F1510," ",$G1510),AllocFactorMatrix,(P$4+1),FALSE)*$E1514</f>
        <v>0</v>
      </c>
      <c r="Q1510" s="22">
        <f t="shared" si="728"/>
        <v>0</v>
      </c>
      <c r="R1510" s="22">
        <f t="shared" si="726"/>
        <v>0</v>
      </c>
      <c r="S1510" s="22">
        <f>VLOOKUP(CONCATENATE($F1510," ",$G1510),AllocFactorMatrix,(S$4+1),FALSE)*$E1514</f>
        <v>0</v>
      </c>
      <c r="T1510" s="22">
        <f>VLOOKUP(CONCATENATE($F1510," ",$G1510),AllocFactorMatrix,(T$4+1),FALSE)*$E1514</f>
        <v>0</v>
      </c>
      <c r="U1510" s="22">
        <f>VLOOKUP(CONCATENATE($F1510," ",$G1510),AllocFactorMatrix,(U$4+1),FALSE)*$E1514</f>
        <v>0</v>
      </c>
      <c r="V1510" s="22">
        <f>VLOOKUP(CONCATENATE($F1510," ",$G1510),AllocFactorMatrix,(V$4+1),FALSE)*$E1514</f>
        <v>0</v>
      </c>
      <c r="W1510" s="22">
        <f t="shared" si="735"/>
        <v>0</v>
      </c>
      <c r="X1510" s="22">
        <f>VLOOKUP(CONCATENATE($F1510," ",$G1510),AllocFactorMatrix,(X$4+1),FALSE)*$E1514</f>
        <v>0</v>
      </c>
      <c r="Y1510" s="22">
        <f>VLOOKUP(CONCATENATE($F1510," ",$G1510),AllocFactorMatrix,(Y$4+1),FALSE)*$E1514</f>
        <v>0</v>
      </c>
      <c r="Z1510" s="22">
        <f t="shared" si="733"/>
        <v>0</v>
      </c>
      <c r="AA1510" s="22">
        <f>VLOOKUP(CONCATENATE($F1510," ",$G1510),AllocFactorMatrix,(AA$4+1),FALSE)*$E1514</f>
        <v>0</v>
      </c>
      <c r="AB1510" s="22">
        <f>VLOOKUP(CONCATENATE($F1510," ",$G1510),AllocFactorMatrix,(AB$4+1),FALSE)*$E1514</f>
        <v>0</v>
      </c>
      <c r="AC1510" s="22">
        <f>VLOOKUP(CONCATENATE($F1510," ",$G1510),AllocFactorMatrix,(AC$4+1),FALSE)*$E1514</f>
        <v>0</v>
      </c>
    </row>
    <row r="1511" spans="4:29" hidden="1" outlineLevel="1">
      <c r="F1511" s="42" t="str">
        <f>F1514</f>
        <v>DIST_SL</v>
      </c>
      <c r="G1511" s="17" t="str">
        <f>$G$12</f>
        <v>DISTSEC</v>
      </c>
      <c r="H1511" s="21">
        <f t="shared" si="732"/>
        <v>0</v>
      </c>
      <c r="I1511" s="22">
        <f>VLOOKUP(CONCATENATE($F1511," ",$G1511),AllocFactorMatrix,(I$4+1),FALSE)*$E1514</f>
        <v>0</v>
      </c>
      <c r="J1511" s="22">
        <f>VLOOKUP(CONCATENATE($F1511," ",$G1511),AllocFactorMatrix,(J$4+1),FALSE)*$E1514</f>
        <v>0</v>
      </c>
      <c r="K1511" s="22">
        <f>VLOOKUP(CONCATENATE($F1511," ",$G1511),AllocFactorMatrix,(K$4+1),FALSE)*$E1514</f>
        <v>0</v>
      </c>
      <c r="L1511" s="22">
        <f>VLOOKUP(CONCATENATE($F1511," ",$G1511),AllocFactorMatrix,(L$4+1),FALSE)*$E1514</f>
        <v>0</v>
      </c>
      <c r="M1511" s="22">
        <f t="shared" si="724"/>
        <v>0</v>
      </c>
      <c r="N1511" s="22">
        <f>VLOOKUP(CONCATENATE($F1511," ",$G1511),AllocFactorMatrix,(N$4+1),FALSE)*$E1514</f>
        <v>0</v>
      </c>
      <c r="O1511" s="22">
        <f>VLOOKUP(CONCATENATE($F1511," ",$G1511),AllocFactorMatrix,(O$4+1),FALSE)*$E1514</f>
        <v>0</v>
      </c>
      <c r="P1511" s="22">
        <f>VLOOKUP(CONCATENATE($F1511," ",$G1511),AllocFactorMatrix,(P$4+1),FALSE)*$E1514</f>
        <v>0</v>
      </c>
      <c r="Q1511" s="22">
        <f t="shared" si="728"/>
        <v>0</v>
      </c>
      <c r="R1511" s="22">
        <f t="shared" si="726"/>
        <v>0</v>
      </c>
      <c r="S1511" s="22">
        <f>VLOOKUP(CONCATENATE($F1511," ",$G1511),AllocFactorMatrix,(S$4+1),FALSE)*$E1514</f>
        <v>0</v>
      </c>
      <c r="T1511" s="22">
        <f>VLOOKUP(CONCATENATE($F1511," ",$G1511),AllocFactorMatrix,(T$4+1),FALSE)*$E1514</f>
        <v>0</v>
      </c>
      <c r="U1511" s="22">
        <f>VLOOKUP(CONCATENATE($F1511," ",$G1511),AllocFactorMatrix,(U$4+1),FALSE)*$E1514</f>
        <v>0</v>
      </c>
      <c r="V1511" s="22">
        <f>VLOOKUP(CONCATENATE($F1511," ",$G1511),AllocFactorMatrix,(V$4+1),FALSE)*$E1514</f>
        <v>0</v>
      </c>
      <c r="W1511" s="22">
        <f t="shared" si="735"/>
        <v>0</v>
      </c>
      <c r="X1511" s="22">
        <f>VLOOKUP(CONCATENATE($F1511," ",$G1511),AllocFactorMatrix,(X$4+1),FALSE)*$E1514</f>
        <v>0</v>
      </c>
      <c r="Y1511" s="22">
        <f>VLOOKUP(CONCATENATE($F1511," ",$G1511),AllocFactorMatrix,(Y$4+1),FALSE)*$E1514</f>
        <v>0</v>
      </c>
      <c r="Z1511" s="22">
        <f t="shared" si="733"/>
        <v>0</v>
      </c>
      <c r="AA1511" s="22">
        <f>VLOOKUP(CONCATENATE($F1511," ",$G1511),AllocFactorMatrix,(AA$4+1),FALSE)*$E1514</f>
        <v>0</v>
      </c>
      <c r="AB1511" s="22">
        <f>VLOOKUP(CONCATENATE($F1511," ",$G1511),AllocFactorMatrix,(AB$4+1),FALSE)*$E1514</f>
        <v>0</v>
      </c>
      <c r="AC1511" s="22">
        <f>VLOOKUP(CONCATENATE($F1511," ",$G1511),AllocFactorMatrix,(AC$4+1),FALSE)*$E1514</f>
        <v>0</v>
      </c>
    </row>
    <row r="1512" spans="4:29" hidden="1" outlineLevel="1">
      <c r="F1512" s="42" t="str">
        <f>F1514</f>
        <v>DIST_SL</v>
      </c>
      <c r="G1512" s="17" t="str">
        <f>$G$13</f>
        <v>ENERGY</v>
      </c>
      <c r="H1512" s="21">
        <f t="shared" si="732"/>
        <v>0</v>
      </c>
      <c r="I1512" s="22">
        <f>VLOOKUP(CONCATENATE($F1512," ",$G1512),AllocFactorMatrix,(I$4+1),FALSE)*$E1514</f>
        <v>0</v>
      </c>
      <c r="J1512" s="22">
        <f>VLOOKUP(CONCATENATE($F1512," ",$G1512),AllocFactorMatrix,(J$4+1),FALSE)*$E1514</f>
        <v>0</v>
      </c>
      <c r="K1512" s="22">
        <f>VLOOKUP(CONCATENATE($F1512," ",$G1512),AllocFactorMatrix,(K$4+1),FALSE)*$E1514</f>
        <v>0</v>
      </c>
      <c r="L1512" s="22">
        <f>VLOOKUP(CONCATENATE($F1512," ",$G1512),AllocFactorMatrix,(L$4+1),FALSE)*$E1514</f>
        <v>0</v>
      </c>
      <c r="M1512" s="22">
        <f t="shared" si="724"/>
        <v>0</v>
      </c>
      <c r="N1512" s="22">
        <f>VLOOKUP(CONCATENATE($F1512," ",$G1512),AllocFactorMatrix,(N$4+1),FALSE)*$E1514</f>
        <v>0</v>
      </c>
      <c r="O1512" s="22">
        <f>VLOOKUP(CONCATENATE($F1512," ",$G1512),AllocFactorMatrix,(O$4+1),FALSE)*$E1514</f>
        <v>0</v>
      </c>
      <c r="P1512" s="22">
        <f>VLOOKUP(CONCATENATE($F1512," ",$G1512),AllocFactorMatrix,(P$4+1),FALSE)*$E1514</f>
        <v>0</v>
      </c>
      <c r="Q1512" s="22">
        <f t="shared" si="728"/>
        <v>0</v>
      </c>
      <c r="R1512" s="22">
        <f t="shared" si="726"/>
        <v>0</v>
      </c>
      <c r="S1512" s="22">
        <f>VLOOKUP(CONCATENATE($F1512," ",$G1512),AllocFactorMatrix,(S$4+1),FALSE)*$E1514</f>
        <v>0</v>
      </c>
      <c r="T1512" s="22">
        <f>VLOOKUP(CONCATENATE($F1512," ",$G1512),AllocFactorMatrix,(T$4+1),FALSE)*$E1514</f>
        <v>0</v>
      </c>
      <c r="U1512" s="22">
        <f>VLOOKUP(CONCATENATE($F1512," ",$G1512),AllocFactorMatrix,(U$4+1),FALSE)*$E1514</f>
        <v>0</v>
      </c>
      <c r="V1512" s="22">
        <f>VLOOKUP(CONCATENATE($F1512," ",$G1512),AllocFactorMatrix,(V$4+1),FALSE)*$E1514</f>
        <v>0</v>
      </c>
      <c r="W1512" s="22">
        <f t="shared" si="735"/>
        <v>0</v>
      </c>
      <c r="X1512" s="22">
        <f>VLOOKUP(CONCATENATE($F1512," ",$G1512),AllocFactorMatrix,(X$4+1),FALSE)*$E1514</f>
        <v>0</v>
      </c>
      <c r="Y1512" s="22">
        <f>VLOOKUP(CONCATENATE($F1512," ",$G1512),AllocFactorMatrix,(Y$4+1),FALSE)*$E1514</f>
        <v>0</v>
      </c>
      <c r="Z1512" s="22">
        <f t="shared" si="733"/>
        <v>0</v>
      </c>
      <c r="AA1512" s="22">
        <f>VLOOKUP(CONCATENATE($F1512," ",$G1512),AllocFactorMatrix,(AA$4+1),FALSE)*$E1514</f>
        <v>0</v>
      </c>
      <c r="AB1512" s="22">
        <f>VLOOKUP(CONCATENATE($F1512," ",$G1512),AllocFactorMatrix,(AB$4+1),FALSE)*$E1514</f>
        <v>0</v>
      </c>
      <c r="AC1512" s="22">
        <f>VLOOKUP(CONCATENATE($F1512," ",$G1512),AllocFactorMatrix,(AC$4+1),FALSE)*$E1514</f>
        <v>0</v>
      </c>
    </row>
    <row r="1513" spans="4:29" hidden="1" outlineLevel="1">
      <c r="F1513" s="42" t="str">
        <f>F1514</f>
        <v>DIST_SL</v>
      </c>
      <c r="G1513" s="17" t="str">
        <f>$G$14</f>
        <v>CUSTOMER</v>
      </c>
      <c r="H1513" s="21">
        <f t="shared" si="732"/>
        <v>60794</v>
      </c>
      <c r="I1513" s="22">
        <f>VLOOKUP(CONCATENATE($F1513," ",$G1513),AllocFactorMatrix,(I$4+1),FALSE)*$E1514</f>
        <v>0</v>
      </c>
      <c r="J1513" s="22">
        <f>VLOOKUP(CONCATENATE($F1513," ",$G1513),AllocFactorMatrix,(J$4+1),FALSE)*$E1514</f>
        <v>0</v>
      </c>
      <c r="K1513" s="22">
        <f>VLOOKUP(CONCATENATE($F1513," ",$G1513),AllocFactorMatrix,(K$4+1),FALSE)*$E1514</f>
        <v>0</v>
      </c>
      <c r="L1513" s="22">
        <f>VLOOKUP(CONCATENATE($F1513," ",$G1513),AllocFactorMatrix,(L$4+1),FALSE)*$E1514</f>
        <v>0</v>
      </c>
      <c r="M1513" s="22">
        <f t="shared" si="724"/>
        <v>0</v>
      </c>
      <c r="N1513" s="22">
        <f>VLOOKUP(CONCATENATE($F1513," ",$G1513),AllocFactorMatrix,(N$4+1),FALSE)*$E1514</f>
        <v>0</v>
      </c>
      <c r="O1513" s="22">
        <f>VLOOKUP(CONCATENATE($F1513," ",$G1513),AllocFactorMatrix,(O$4+1),FALSE)*$E1514</f>
        <v>0</v>
      </c>
      <c r="P1513" s="22">
        <f>VLOOKUP(CONCATENATE($F1513," ",$G1513),AllocFactorMatrix,(P$4+1),FALSE)*$E1514</f>
        <v>0</v>
      </c>
      <c r="Q1513" s="22">
        <f t="shared" si="728"/>
        <v>0</v>
      </c>
      <c r="R1513" s="22">
        <f t="shared" si="726"/>
        <v>0</v>
      </c>
      <c r="S1513" s="22">
        <f>VLOOKUP(CONCATENATE($F1513," ",$G1513),AllocFactorMatrix,(S$4+1),FALSE)*$E1514</f>
        <v>0</v>
      </c>
      <c r="T1513" s="22">
        <f>VLOOKUP(CONCATENATE($F1513," ",$G1513),AllocFactorMatrix,(T$4+1),FALSE)*$E1514</f>
        <v>0</v>
      </c>
      <c r="U1513" s="22">
        <f>VLOOKUP(CONCATENATE($F1513," ",$G1513),AllocFactorMatrix,(U$4+1),FALSE)*$E1514</f>
        <v>0</v>
      </c>
      <c r="V1513" s="22">
        <f>VLOOKUP(CONCATENATE($F1513," ",$G1513),AllocFactorMatrix,(V$4+1),FALSE)*$E1514</f>
        <v>0</v>
      </c>
      <c r="W1513" s="22">
        <f t="shared" si="735"/>
        <v>0</v>
      </c>
      <c r="X1513" s="22">
        <f>VLOOKUP(CONCATENATE($F1513," ",$G1513),AllocFactorMatrix,(X$4+1),FALSE)*$E1514</f>
        <v>0</v>
      </c>
      <c r="Y1513" s="22">
        <f>VLOOKUP(CONCATENATE($F1513," ",$G1513),AllocFactorMatrix,(Y$4+1),FALSE)*$E1514</f>
        <v>0</v>
      </c>
      <c r="Z1513" s="22">
        <f t="shared" si="733"/>
        <v>0</v>
      </c>
      <c r="AA1513" s="22">
        <f>VLOOKUP(CONCATENATE($F1513," ",$G1513),AllocFactorMatrix,(AA$4+1),FALSE)*$E1514</f>
        <v>0</v>
      </c>
      <c r="AB1513" s="22">
        <f>VLOOKUP(CONCATENATE($F1513," ",$G1513),AllocFactorMatrix,(AB$4+1),FALSE)*$E1514</f>
        <v>0</v>
      </c>
      <c r="AC1513" s="22">
        <f>VLOOKUP(CONCATENATE($F1513," ",$G1513),AllocFactorMatrix,(AC$4+1),FALSE)*$E1514</f>
        <v>60794</v>
      </c>
    </row>
    <row r="1514" spans="4:29" collapsed="1">
      <c r="D1514" s="17" t="s">
        <v>103</v>
      </c>
      <c r="E1514" s="19">
        <v>60794</v>
      </c>
      <c r="F1514" s="42" t="s">
        <v>51</v>
      </c>
      <c r="G1514" s="17" t="str">
        <f>$G$15</f>
        <v>TOTAL</v>
      </c>
      <c r="H1514" s="21">
        <f t="shared" si="732"/>
        <v>60794</v>
      </c>
      <c r="I1514" s="22">
        <f>VLOOKUP(CONCATENATE($F1514," ",$G1514),AllocFactorMatrix,(I$4+1),FALSE)*$E1514</f>
        <v>0</v>
      </c>
      <c r="J1514" s="22">
        <f>VLOOKUP(CONCATENATE($F1514," ",$G1514),AllocFactorMatrix,(J$4+1),FALSE)*$E1514</f>
        <v>0</v>
      </c>
      <c r="K1514" s="22">
        <f>VLOOKUP(CONCATENATE($F1514," ",$G1514),AllocFactorMatrix,(K$4+1),FALSE)*$E1514</f>
        <v>0</v>
      </c>
      <c r="L1514" s="22">
        <f>VLOOKUP(CONCATENATE($F1514," ",$G1514),AllocFactorMatrix,(L$4+1),FALSE)*$E1514</f>
        <v>0</v>
      </c>
      <c r="M1514" s="22">
        <f t="shared" si="724"/>
        <v>0</v>
      </c>
      <c r="N1514" s="22">
        <f>VLOOKUP(CONCATENATE($F1514," ",$G1514),AllocFactorMatrix,(N$4+1),FALSE)*$E1514</f>
        <v>0</v>
      </c>
      <c r="O1514" s="22">
        <f>VLOOKUP(CONCATENATE($F1514," ",$G1514),AllocFactorMatrix,(O$4+1),FALSE)*$E1514</f>
        <v>0</v>
      </c>
      <c r="P1514" s="22">
        <f>VLOOKUP(CONCATENATE($F1514," ",$G1514),AllocFactorMatrix,(P$4+1),FALSE)*$E1514</f>
        <v>0</v>
      </c>
      <c r="Q1514" s="22">
        <f t="shared" si="728"/>
        <v>0</v>
      </c>
      <c r="R1514" s="22">
        <f t="shared" si="726"/>
        <v>0</v>
      </c>
      <c r="S1514" s="22">
        <f>VLOOKUP(CONCATENATE($F1514," ",$G1514),AllocFactorMatrix,(S$4+1),FALSE)*$E1514</f>
        <v>0</v>
      </c>
      <c r="T1514" s="22">
        <f>VLOOKUP(CONCATENATE($F1514," ",$G1514),AllocFactorMatrix,(T$4+1),FALSE)*$E1514</f>
        <v>0</v>
      </c>
      <c r="U1514" s="22">
        <f>VLOOKUP(CONCATENATE($F1514," ",$G1514),AllocFactorMatrix,(U$4+1),FALSE)*$E1514</f>
        <v>0</v>
      </c>
      <c r="V1514" s="22">
        <f>VLOOKUP(CONCATENATE($F1514," ",$G1514),AllocFactorMatrix,(V$4+1),FALSE)*$E1514</f>
        <v>0</v>
      </c>
      <c r="W1514" s="22">
        <f t="shared" si="735"/>
        <v>0</v>
      </c>
      <c r="X1514" s="22">
        <f>VLOOKUP(CONCATENATE($F1514," ",$G1514),AllocFactorMatrix,(X$4+1),FALSE)*$E1514</f>
        <v>0</v>
      </c>
      <c r="Y1514" s="22">
        <f>VLOOKUP(CONCATENATE($F1514," ",$G1514),AllocFactorMatrix,(Y$4+1),FALSE)*$E1514</f>
        <v>0</v>
      </c>
      <c r="Z1514" s="22">
        <f t="shared" si="733"/>
        <v>0</v>
      </c>
      <c r="AA1514" s="22">
        <f>VLOOKUP(CONCATENATE($F1514," ",$G1514),AllocFactorMatrix,(AA$4+1),FALSE)*$E1514</f>
        <v>0</v>
      </c>
      <c r="AB1514" s="22">
        <f>VLOOKUP(CONCATENATE($F1514," ",$G1514),AllocFactorMatrix,(AB$4+1),FALSE)*$E1514</f>
        <v>0</v>
      </c>
      <c r="AC1514" s="22">
        <f>VLOOKUP(CONCATENATE($F1514," ",$G1514),AllocFactorMatrix,(AC$4+1),FALSE)*$E1514</f>
        <v>60794</v>
      </c>
    </row>
    <row r="1515" spans="4:29" hidden="1" outlineLevel="1">
      <c r="F1515" s="42" t="str">
        <f>F1522</f>
        <v>DIST_METERS</v>
      </c>
      <c r="G1515" s="17" t="str">
        <f>$G$8</f>
        <v>PRODUCTION</v>
      </c>
      <c r="H1515" s="21">
        <f t="shared" si="732"/>
        <v>0</v>
      </c>
      <c r="I1515" s="22">
        <f>VLOOKUP(CONCATENATE($F1515," ",$G1515),AllocFactorMatrix,(I$4+1),FALSE)*$E1522</f>
        <v>0</v>
      </c>
      <c r="J1515" s="22">
        <f>VLOOKUP(CONCATENATE($F1515," ",$G1515),AllocFactorMatrix,(J$4+1),FALSE)*$E1522</f>
        <v>0</v>
      </c>
      <c r="K1515" s="22">
        <f>VLOOKUP(CONCATENATE($F1515," ",$G1515),AllocFactorMatrix,(K$4+1),FALSE)*$E1522</f>
        <v>0</v>
      </c>
      <c r="L1515" s="22">
        <f>VLOOKUP(CONCATENATE($F1515," ",$G1515),AllocFactorMatrix,(L$4+1),FALSE)*$E1522</f>
        <v>0</v>
      </c>
      <c r="M1515" s="22">
        <f t="shared" si="724"/>
        <v>0</v>
      </c>
      <c r="N1515" s="22">
        <f>VLOOKUP(CONCATENATE($F1515," ",$G1515),AllocFactorMatrix,(N$4+1),FALSE)*$E1522</f>
        <v>0</v>
      </c>
      <c r="O1515" s="22">
        <f>VLOOKUP(CONCATENATE($F1515," ",$G1515),AllocFactorMatrix,(O$4+1),FALSE)*$E1522</f>
        <v>0</v>
      </c>
      <c r="P1515" s="22">
        <f>VLOOKUP(CONCATENATE($F1515," ",$G1515),AllocFactorMatrix,(P$4+1),FALSE)*$E1522</f>
        <v>0</v>
      </c>
      <c r="Q1515" s="22">
        <f t="shared" si="728"/>
        <v>0</v>
      </c>
      <c r="R1515" s="22">
        <f t="shared" si="726"/>
        <v>0</v>
      </c>
      <c r="S1515" s="22">
        <f>VLOOKUP(CONCATENATE($F1515," ",$G1515),AllocFactorMatrix,(S$4+1),FALSE)*$E1522</f>
        <v>0</v>
      </c>
      <c r="T1515" s="22">
        <f>VLOOKUP(CONCATENATE($F1515," ",$G1515),AllocFactorMatrix,(T$4+1),FALSE)*$E1522</f>
        <v>0</v>
      </c>
      <c r="U1515" s="22">
        <f>VLOOKUP(CONCATENATE($F1515," ",$G1515),AllocFactorMatrix,(U$4+1),FALSE)*$E1522</f>
        <v>0</v>
      </c>
      <c r="V1515" s="22">
        <f>VLOOKUP(CONCATENATE($F1515," ",$G1515),AllocFactorMatrix,(V$4+1),FALSE)*$E1522</f>
        <v>0</v>
      </c>
      <c r="W1515" s="22">
        <f>SUBTOTAL(9,S1515:V1515)</f>
        <v>0</v>
      </c>
      <c r="X1515" s="22">
        <f>VLOOKUP(CONCATENATE($F1515," ",$G1515),AllocFactorMatrix,(X$4+1),FALSE)*$E1522</f>
        <v>0</v>
      </c>
      <c r="Y1515" s="22">
        <f>VLOOKUP(CONCATENATE($F1515," ",$G1515),AllocFactorMatrix,(Y$4+1),FALSE)*$E1522</f>
        <v>0</v>
      </c>
      <c r="Z1515" s="22">
        <f t="shared" si="733"/>
        <v>0</v>
      </c>
      <c r="AA1515" s="22">
        <f>VLOOKUP(CONCATENATE($F1515," ",$G1515),AllocFactorMatrix,(AA$4+1),FALSE)*$E1522</f>
        <v>0</v>
      </c>
      <c r="AB1515" s="22">
        <f>VLOOKUP(CONCATENATE($F1515," ",$G1515),AllocFactorMatrix,(AB$4+1),FALSE)*$E1522</f>
        <v>0</v>
      </c>
      <c r="AC1515" s="22">
        <f>VLOOKUP(CONCATENATE($F1515," ",$G1515),AllocFactorMatrix,(AC$4+1),FALSE)*$E1522</f>
        <v>0</v>
      </c>
    </row>
    <row r="1516" spans="4:29" hidden="1" outlineLevel="1">
      <c r="F1516" s="42" t="str">
        <f>F1522</f>
        <v>DIST_METERS</v>
      </c>
      <c r="G1516" s="17" t="str">
        <f>$G$9</f>
        <v>BULKTRAN</v>
      </c>
      <c r="H1516" s="21">
        <f t="shared" si="732"/>
        <v>0</v>
      </c>
      <c r="I1516" s="22">
        <f>VLOOKUP(CONCATENATE($F1516," ",$G1516),AllocFactorMatrix,(I$4+1),FALSE)*$E1522</f>
        <v>0</v>
      </c>
      <c r="J1516" s="22">
        <f>VLOOKUP(CONCATENATE($F1516," ",$G1516),AllocFactorMatrix,(J$4+1),FALSE)*$E1522</f>
        <v>0</v>
      </c>
      <c r="K1516" s="22">
        <f>VLOOKUP(CONCATENATE($F1516," ",$G1516),AllocFactorMatrix,(K$4+1),FALSE)*$E1522</f>
        <v>0</v>
      </c>
      <c r="L1516" s="22">
        <f>VLOOKUP(CONCATENATE($F1516," ",$G1516),AllocFactorMatrix,(L$4+1),FALSE)*$E1522</f>
        <v>0</v>
      </c>
      <c r="M1516" s="22">
        <f t="shared" si="724"/>
        <v>0</v>
      </c>
      <c r="N1516" s="22">
        <f>VLOOKUP(CONCATENATE($F1516," ",$G1516),AllocFactorMatrix,(N$4+1),FALSE)*$E1522</f>
        <v>0</v>
      </c>
      <c r="O1516" s="22">
        <f>VLOOKUP(CONCATENATE($F1516," ",$G1516),AllocFactorMatrix,(O$4+1),FALSE)*$E1522</f>
        <v>0</v>
      </c>
      <c r="P1516" s="22">
        <f>VLOOKUP(CONCATENATE($F1516," ",$G1516),AllocFactorMatrix,(P$4+1),FALSE)*$E1522</f>
        <v>0</v>
      </c>
      <c r="Q1516" s="22">
        <f>VLOOKUP(CONCATENATE($F1516," ",$G1516),AllocFactorMatrix,(Q$4+1),FALSE)*$E1522</f>
        <v>0</v>
      </c>
      <c r="R1516" s="22">
        <f t="shared" si="726"/>
        <v>0</v>
      </c>
      <c r="S1516" s="22">
        <f>VLOOKUP(CONCATENATE($F1516," ",$G1516),AllocFactorMatrix,(S$4+1),FALSE)*$E1522</f>
        <v>0</v>
      </c>
      <c r="T1516" s="22">
        <f>VLOOKUP(CONCATENATE($F1516," ",$G1516),AllocFactorMatrix,(T$4+1),FALSE)*$E1522</f>
        <v>0</v>
      </c>
      <c r="U1516" s="22">
        <f>VLOOKUP(CONCATENATE($F1516," ",$G1516),AllocFactorMatrix,(U$4+1),FALSE)*$E1522</f>
        <v>0</v>
      </c>
      <c r="V1516" s="22">
        <f>VLOOKUP(CONCATENATE($F1516," ",$G1516),AllocFactorMatrix,(V$4+1),FALSE)*$E1522</f>
        <v>0</v>
      </c>
      <c r="W1516" s="22">
        <f t="shared" ref="W1516:W1522" si="736">SUBTOTAL(9,S1516:V1516)</f>
        <v>0</v>
      </c>
      <c r="X1516" s="22">
        <f>VLOOKUP(CONCATENATE($F1516," ",$G1516),AllocFactorMatrix,(X$4+1),FALSE)*$E1522</f>
        <v>0</v>
      </c>
      <c r="Y1516" s="22">
        <f>VLOOKUP(CONCATENATE($F1516," ",$G1516),AllocFactorMatrix,(Y$4+1),FALSE)*$E1522</f>
        <v>0</v>
      </c>
      <c r="Z1516" s="22">
        <f t="shared" si="733"/>
        <v>0</v>
      </c>
      <c r="AA1516" s="22">
        <f>VLOOKUP(CONCATENATE($F1516," ",$G1516),AllocFactorMatrix,(AA$4+1),FALSE)*$E1522</f>
        <v>0</v>
      </c>
      <c r="AB1516" s="22">
        <f>VLOOKUP(CONCATENATE($F1516," ",$G1516),AllocFactorMatrix,(AB$4+1),FALSE)*$E1522</f>
        <v>0</v>
      </c>
      <c r="AC1516" s="22">
        <f>VLOOKUP(CONCATENATE($F1516," ",$G1516),AllocFactorMatrix,(AC$4+1),FALSE)*$E1522</f>
        <v>0</v>
      </c>
    </row>
    <row r="1517" spans="4:29" hidden="1" outlineLevel="1">
      <c r="F1517" s="42" t="str">
        <f>F1522</f>
        <v>DIST_METERS</v>
      </c>
      <c r="G1517" s="17" t="str">
        <f>$G$10</f>
        <v>SUBTRAN</v>
      </c>
      <c r="H1517" s="21">
        <f t="shared" si="732"/>
        <v>0</v>
      </c>
      <c r="I1517" s="22">
        <f>VLOOKUP(CONCATENATE($F1517," ",$G1517),AllocFactorMatrix,(I$4+1),FALSE)*$E1522</f>
        <v>0</v>
      </c>
      <c r="J1517" s="22">
        <f>VLOOKUP(CONCATENATE($F1517," ",$G1517),AllocFactorMatrix,(J$4+1),FALSE)*$E1522</f>
        <v>0</v>
      </c>
      <c r="K1517" s="22">
        <f>VLOOKUP(CONCATENATE($F1517," ",$G1517),AllocFactorMatrix,(K$4+1),FALSE)*$E1522</f>
        <v>0</v>
      </c>
      <c r="L1517" s="22">
        <f>VLOOKUP(CONCATENATE($F1517," ",$G1517),AllocFactorMatrix,(L$4+1),FALSE)*$E1522</f>
        <v>0</v>
      </c>
      <c r="M1517" s="22">
        <f t="shared" si="724"/>
        <v>0</v>
      </c>
      <c r="N1517" s="22">
        <f>VLOOKUP(CONCATENATE($F1517," ",$G1517),AllocFactorMatrix,(N$4+1),FALSE)*$E1522</f>
        <v>0</v>
      </c>
      <c r="O1517" s="22">
        <f>VLOOKUP(CONCATENATE($F1517," ",$G1517),AllocFactorMatrix,(O$4+1),FALSE)*$E1522</f>
        <v>0</v>
      </c>
      <c r="P1517" s="22">
        <f>VLOOKUP(CONCATENATE($F1517," ",$G1517),AllocFactorMatrix,(P$4+1),FALSE)*$E1522</f>
        <v>0</v>
      </c>
      <c r="Q1517" s="22">
        <f>VLOOKUP(CONCATENATE($F1517," ",$G1517),AllocFactorMatrix,(Q$4+1),FALSE)*$E1522</f>
        <v>0</v>
      </c>
      <c r="R1517" s="22">
        <f t="shared" si="726"/>
        <v>0</v>
      </c>
      <c r="S1517" s="22">
        <f>VLOOKUP(CONCATENATE($F1517," ",$G1517),AllocFactorMatrix,(S$4+1),FALSE)*$E1522</f>
        <v>0</v>
      </c>
      <c r="T1517" s="22">
        <f>VLOOKUP(CONCATENATE($F1517," ",$G1517),AllocFactorMatrix,(T$4+1),FALSE)*$E1522</f>
        <v>0</v>
      </c>
      <c r="U1517" s="22">
        <f>VLOOKUP(CONCATENATE($F1517," ",$G1517),AllocFactorMatrix,(U$4+1),FALSE)*$E1522</f>
        <v>0</v>
      </c>
      <c r="V1517" s="22">
        <f>VLOOKUP(CONCATENATE($F1517," ",$G1517),AllocFactorMatrix,(V$4+1),FALSE)*$E1522</f>
        <v>0</v>
      </c>
      <c r="W1517" s="22">
        <f t="shared" si="736"/>
        <v>0</v>
      </c>
      <c r="X1517" s="22">
        <f>VLOOKUP(CONCATENATE($F1517," ",$G1517),AllocFactorMatrix,(X$4+1),FALSE)*$E1522</f>
        <v>0</v>
      </c>
      <c r="Y1517" s="22">
        <f>VLOOKUP(CONCATENATE($F1517," ",$G1517),AllocFactorMatrix,(Y$4+1),FALSE)*$E1522</f>
        <v>0</v>
      </c>
      <c r="Z1517" s="22">
        <f t="shared" si="733"/>
        <v>0</v>
      </c>
      <c r="AA1517" s="22">
        <f>VLOOKUP(CONCATENATE($F1517," ",$G1517),AllocFactorMatrix,(AA$4+1),FALSE)*$E1522</f>
        <v>0</v>
      </c>
      <c r="AB1517" s="22">
        <f>VLOOKUP(CONCATENATE($F1517," ",$G1517),AllocFactorMatrix,(AB$4+1),FALSE)*$E1522</f>
        <v>0</v>
      </c>
      <c r="AC1517" s="22">
        <f>VLOOKUP(CONCATENATE($F1517," ",$G1517),AllocFactorMatrix,(AC$4+1),FALSE)*$E1522</f>
        <v>0</v>
      </c>
    </row>
    <row r="1518" spans="4:29" hidden="1" outlineLevel="1">
      <c r="F1518" s="42" t="str">
        <f>F1522</f>
        <v>DIST_METERS</v>
      </c>
      <c r="G1518" s="17" t="str">
        <f>$G$11</f>
        <v>DISTPRI</v>
      </c>
      <c r="H1518" s="21">
        <f t="shared" si="732"/>
        <v>0</v>
      </c>
      <c r="I1518" s="22">
        <f>VLOOKUP(CONCATENATE($F1518," ",$G1518),AllocFactorMatrix,(I$4+1),FALSE)*$E1522</f>
        <v>0</v>
      </c>
      <c r="J1518" s="22">
        <f>VLOOKUP(CONCATENATE($F1518," ",$G1518),AllocFactorMatrix,(J$4+1),FALSE)*$E1522</f>
        <v>0</v>
      </c>
      <c r="K1518" s="22">
        <f>VLOOKUP(CONCATENATE($F1518," ",$G1518),AllocFactorMatrix,(K$4+1),FALSE)*$E1522</f>
        <v>0</v>
      </c>
      <c r="L1518" s="22">
        <f>VLOOKUP(CONCATENATE($F1518," ",$G1518),AllocFactorMatrix,(L$4+1),FALSE)*$E1522</f>
        <v>0</v>
      </c>
      <c r="M1518" s="22">
        <f t="shared" si="724"/>
        <v>0</v>
      </c>
      <c r="N1518" s="22">
        <f>VLOOKUP(CONCATENATE($F1518," ",$G1518),AllocFactorMatrix,(N$4+1),FALSE)*$E1522</f>
        <v>0</v>
      </c>
      <c r="O1518" s="22">
        <f>VLOOKUP(CONCATENATE($F1518," ",$G1518),AllocFactorMatrix,(O$4+1),FALSE)*$E1522</f>
        <v>0</v>
      </c>
      <c r="P1518" s="22">
        <f>VLOOKUP(CONCATENATE($F1518," ",$G1518),AllocFactorMatrix,(P$4+1),FALSE)*$E1522</f>
        <v>0</v>
      </c>
      <c r="Q1518" s="22">
        <f>VLOOKUP(CONCATENATE($F1518," ",$G1518),AllocFactorMatrix,(Q$4+1),FALSE)*$E1522</f>
        <v>0</v>
      </c>
      <c r="R1518" s="22">
        <f t="shared" si="726"/>
        <v>0</v>
      </c>
      <c r="S1518" s="22">
        <f>VLOOKUP(CONCATENATE($F1518," ",$G1518),AllocFactorMatrix,(S$4+1),FALSE)*$E1522</f>
        <v>0</v>
      </c>
      <c r="T1518" s="22">
        <f>VLOOKUP(CONCATENATE($F1518," ",$G1518),AllocFactorMatrix,(T$4+1),FALSE)*$E1522</f>
        <v>0</v>
      </c>
      <c r="U1518" s="22">
        <f>VLOOKUP(CONCATENATE($F1518," ",$G1518),AllocFactorMatrix,(U$4+1),FALSE)*$E1522</f>
        <v>0</v>
      </c>
      <c r="V1518" s="22">
        <f>VLOOKUP(CONCATENATE($F1518," ",$G1518),AllocFactorMatrix,(V$4+1),FALSE)*$E1522</f>
        <v>0</v>
      </c>
      <c r="W1518" s="22">
        <f t="shared" si="736"/>
        <v>0</v>
      </c>
      <c r="X1518" s="22">
        <f>VLOOKUP(CONCATENATE($F1518," ",$G1518),AllocFactorMatrix,(X$4+1),FALSE)*$E1522</f>
        <v>0</v>
      </c>
      <c r="Y1518" s="22">
        <f>VLOOKUP(CONCATENATE($F1518," ",$G1518),AllocFactorMatrix,(Y$4+1),FALSE)*$E1522</f>
        <v>0</v>
      </c>
      <c r="Z1518" s="22">
        <f t="shared" si="733"/>
        <v>0</v>
      </c>
      <c r="AA1518" s="22">
        <f>VLOOKUP(CONCATENATE($F1518," ",$G1518),AllocFactorMatrix,(AA$4+1),FALSE)*$E1522</f>
        <v>0</v>
      </c>
      <c r="AB1518" s="22">
        <f>VLOOKUP(CONCATENATE($F1518," ",$G1518),AllocFactorMatrix,(AB$4+1),FALSE)*$E1522</f>
        <v>0</v>
      </c>
      <c r="AC1518" s="22">
        <f>VLOOKUP(CONCATENATE($F1518," ",$G1518),AllocFactorMatrix,(AC$4+1),FALSE)*$E1522</f>
        <v>0</v>
      </c>
    </row>
    <row r="1519" spans="4:29" hidden="1" outlineLevel="1">
      <c r="F1519" s="42" t="str">
        <f>F1522</f>
        <v>DIST_METERS</v>
      </c>
      <c r="G1519" s="17" t="str">
        <f>$G$12</f>
        <v>DISTSEC</v>
      </c>
      <c r="H1519" s="21">
        <f t="shared" si="732"/>
        <v>0</v>
      </c>
      <c r="I1519" s="22">
        <f>VLOOKUP(CONCATENATE($F1519," ",$G1519),AllocFactorMatrix,(I$4+1),FALSE)*$E1522</f>
        <v>0</v>
      </c>
      <c r="J1519" s="22">
        <f>VLOOKUP(CONCATENATE($F1519," ",$G1519),AllocFactorMatrix,(J$4+1),FALSE)*$E1522</f>
        <v>0</v>
      </c>
      <c r="K1519" s="22">
        <f>VLOOKUP(CONCATENATE($F1519," ",$G1519),AllocFactorMatrix,(K$4+1),FALSE)*$E1522</f>
        <v>0</v>
      </c>
      <c r="L1519" s="22">
        <f>VLOOKUP(CONCATENATE($F1519," ",$G1519),AllocFactorMatrix,(L$4+1),FALSE)*$E1522</f>
        <v>0</v>
      </c>
      <c r="M1519" s="22">
        <f t="shared" si="724"/>
        <v>0</v>
      </c>
      <c r="N1519" s="22">
        <f>VLOOKUP(CONCATENATE($F1519," ",$G1519),AllocFactorMatrix,(N$4+1),FALSE)*$E1522</f>
        <v>0</v>
      </c>
      <c r="O1519" s="22">
        <f>VLOOKUP(CONCATENATE($F1519," ",$G1519),AllocFactorMatrix,(O$4+1),FALSE)*$E1522</f>
        <v>0</v>
      </c>
      <c r="P1519" s="22">
        <f>VLOOKUP(CONCATENATE($F1519," ",$G1519),AllocFactorMatrix,(P$4+1),FALSE)*$E1522</f>
        <v>0</v>
      </c>
      <c r="Q1519" s="22">
        <f>VLOOKUP(CONCATENATE($F1519," ",$G1519),AllocFactorMatrix,(Q$4+1),FALSE)*$E1522</f>
        <v>0</v>
      </c>
      <c r="R1519" s="22">
        <f t="shared" si="726"/>
        <v>0</v>
      </c>
      <c r="S1519" s="22">
        <f>VLOOKUP(CONCATENATE($F1519," ",$G1519),AllocFactorMatrix,(S$4+1),FALSE)*$E1522</f>
        <v>0</v>
      </c>
      <c r="T1519" s="22">
        <f>VLOOKUP(CONCATENATE($F1519," ",$G1519),AllocFactorMatrix,(T$4+1),FALSE)*$E1522</f>
        <v>0</v>
      </c>
      <c r="U1519" s="22">
        <f>VLOOKUP(CONCATENATE($F1519," ",$G1519),AllocFactorMatrix,(U$4+1),FALSE)*$E1522</f>
        <v>0</v>
      </c>
      <c r="V1519" s="22">
        <f>VLOOKUP(CONCATENATE($F1519," ",$G1519),AllocFactorMatrix,(V$4+1),FALSE)*$E1522</f>
        <v>0</v>
      </c>
      <c r="W1519" s="22">
        <f t="shared" si="736"/>
        <v>0</v>
      </c>
      <c r="X1519" s="22">
        <f>VLOOKUP(CONCATENATE($F1519," ",$G1519),AllocFactorMatrix,(X$4+1),FALSE)*$E1522</f>
        <v>0</v>
      </c>
      <c r="Y1519" s="22">
        <f>VLOOKUP(CONCATENATE($F1519," ",$G1519),AllocFactorMatrix,(Y$4+1),FALSE)*$E1522</f>
        <v>0</v>
      </c>
      <c r="Z1519" s="22">
        <f t="shared" si="733"/>
        <v>0</v>
      </c>
      <c r="AA1519" s="22">
        <f>VLOOKUP(CONCATENATE($F1519," ",$G1519),AllocFactorMatrix,(AA$4+1),FALSE)*$E1522</f>
        <v>0</v>
      </c>
      <c r="AB1519" s="22">
        <f>VLOOKUP(CONCATENATE($F1519," ",$G1519),AllocFactorMatrix,(AB$4+1),FALSE)*$E1522</f>
        <v>0</v>
      </c>
      <c r="AC1519" s="22">
        <f>VLOOKUP(CONCATENATE($F1519," ",$G1519),AllocFactorMatrix,(AC$4+1),FALSE)*$E1522</f>
        <v>0</v>
      </c>
    </row>
    <row r="1520" spans="4:29" hidden="1" outlineLevel="1">
      <c r="F1520" s="42" t="str">
        <f>F1522</f>
        <v>DIST_METERS</v>
      </c>
      <c r="G1520" s="17" t="str">
        <f>$G$13</f>
        <v>ENERGY</v>
      </c>
      <c r="H1520" s="21">
        <f t="shared" si="732"/>
        <v>0</v>
      </c>
      <c r="I1520" s="22">
        <f>VLOOKUP(CONCATENATE($F1520," ",$G1520),AllocFactorMatrix,(I$4+1),FALSE)*$E1522</f>
        <v>0</v>
      </c>
      <c r="J1520" s="22">
        <f>VLOOKUP(CONCATENATE($F1520," ",$G1520),AllocFactorMatrix,(J$4+1),FALSE)*$E1522</f>
        <v>0</v>
      </c>
      <c r="K1520" s="22">
        <f>VLOOKUP(CONCATENATE($F1520," ",$G1520),AllocFactorMatrix,(K$4+1),FALSE)*$E1522</f>
        <v>0</v>
      </c>
      <c r="L1520" s="22">
        <f>VLOOKUP(CONCATENATE($F1520," ",$G1520),AllocFactorMatrix,(L$4+1),FALSE)*$E1522</f>
        <v>0</v>
      </c>
      <c r="M1520" s="22">
        <f t="shared" si="724"/>
        <v>0</v>
      </c>
      <c r="N1520" s="22">
        <f>VLOOKUP(CONCATENATE($F1520," ",$G1520),AllocFactorMatrix,(N$4+1),FALSE)*$E1522</f>
        <v>0</v>
      </c>
      <c r="O1520" s="22">
        <f>VLOOKUP(CONCATENATE($F1520," ",$G1520),AllocFactorMatrix,(O$4+1),FALSE)*$E1522</f>
        <v>0</v>
      </c>
      <c r="P1520" s="22">
        <f>VLOOKUP(CONCATENATE($F1520," ",$G1520),AllocFactorMatrix,(P$4+1),FALSE)*$E1522</f>
        <v>0</v>
      </c>
      <c r="Q1520" s="22">
        <f>VLOOKUP(CONCATENATE($F1520," ",$G1520),AllocFactorMatrix,(Q$4+1),FALSE)*$E1522</f>
        <v>0</v>
      </c>
      <c r="R1520" s="22">
        <f t="shared" si="726"/>
        <v>0</v>
      </c>
      <c r="S1520" s="22">
        <f>VLOOKUP(CONCATENATE($F1520," ",$G1520),AllocFactorMatrix,(S$4+1),FALSE)*$E1522</f>
        <v>0</v>
      </c>
      <c r="T1520" s="22">
        <f>VLOOKUP(CONCATENATE($F1520," ",$G1520),AllocFactorMatrix,(T$4+1),FALSE)*$E1522</f>
        <v>0</v>
      </c>
      <c r="U1520" s="22">
        <f>VLOOKUP(CONCATENATE($F1520," ",$G1520),AllocFactorMatrix,(U$4+1),FALSE)*$E1522</f>
        <v>0</v>
      </c>
      <c r="V1520" s="22">
        <f>VLOOKUP(CONCATENATE($F1520," ",$G1520),AllocFactorMatrix,(V$4+1),FALSE)*$E1522</f>
        <v>0</v>
      </c>
      <c r="W1520" s="22">
        <f t="shared" si="736"/>
        <v>0</v>
      </c>
      <c r="X1520" s="22">
        <f>VLOOKUP(CONCATENATE($F1520," ",$G1520),AllocFactorMatrix,(X$4+1),FALSE)*$E1522</f>
        <v>0</v>
      </c>
      <c r="Y1520" s="22">
        <f>VLOOKUP(CONCATENATE($F1520," ",$G1520),AllocFactorMatrix,(Y$4+1),FALSE)*$E1522</f>
        <v>0</v>
      </c>
      <c r="Z1520" s="22">
        <f t="shared" si="733"/>
        <v>0</v>
      </c>
      <c r="AA1520" s="22">
        <f>VLOOKUP(CONCATENATE($F1520," ",$G1520),AllocFactorMatrix,(AA$4+1),FALSE)*$E1522</f>
        <v>0</v>
      </c>
      <c r="AB1520" s="22">
        <f>VLOOKUP(CONCATENATE($F1520," ",$G1520),AllocFactorMatrix,(AB$4+1),FALSE)*$E1522</f>
        <v>0</v>
      </c>
      <c r="AC1520" s="22">
        <f>VLOOKUP(CONCATENATE($F1520," ",$G1520),AllocFactorMatrix,(AC$4+1),FALSE)*$E1522</f>
        <v>0</v>
      </c>
    </row>
    <row r="1521" spans="4:29" hidden="1" outlineLevel="1">
      <c r="F1521" s="42" t="str">
        <f>F1522</f>
        <v>DIST_METERS</v>
      </c>
      <c r="G1521" s="17" t="str">
        <f>$G$14</f>
        <v>CUSTOMER</v>
      </c>
      <c r="H1521" s="21">
        <f t="shared" si="732"/>
        <v>1178552.9999999998</v>
      </c>
      <c r="I1521" s="22">
        <f>VLOOKUP(CONCATENATE($F1521," ",$G1521),AllocFactorMatrix,(I$4+1),FALSE)*$E1522</f>
        <v>532434.09085380659</v>
      </c>
      <c r="J1521" s="22">
        <f>VLOOKUP(CONCATENATE($F1521," ",$G1521),AllocFactorMatrix,(J$4+1),FALSE)*$E1522</f>
        <v>414527.90713004826</v>
      </c>
      <c r="K1521" s="22">
        <f>VLOOKUP(CONCATENATE($F1521," ",$G1521),AllocFactorMatrix,(K$4+1),FALSE)*$E1522</f>
        <v>56230.192288797865</v>
      </c>
      <c r="L1521" s="22">
        <f>VLOOKUP(CONCATENATE($F1521," ",$G1521),AllocFactorMatrix,(L$4+1),FALSE)*$E1522</f>
        <v>4933.2100790427503</v>
      </c>
      <c r="M1521" s="22">
        <f t="shared" si="724"/>
        <v>475691.3094978889</v>
      </c>
      <c r="N1521" s="22">
        <f>VLOOKUP(CONCATENATE($F1521," ",$G1521),AllocFactorMatrix,(N$4+1),FALSE)*$E1522</f>
        <v>43584.557967751127</v>
      </c>
      <c r="O1521" s="22">
        <f>VLOOKUP(CONCATENATE($F1521," ",$G1521),AllocFactorMatrix,(O$4+1),FALSE)*$E1522</f>
        <v>24642.276425871285</v>
      </c>
      <c r="P1521" s="22">
        <f>VLOOKUP(CONCATENATE($F1521," ",$G1521),AllocFactorMatrix,(P$4+1),FALSE)*$E1522</f>
        <v>14154.909906022282</v>
      </c>
      <c r="Q1521" s="22">
        <f>VLOOKUP(CONCATENATE($F1521," ",$G1521),AllocFactorMatrix,(Q$4+1),FALSE)*$E1522</f>
        <v>0</v>
      </c>
      <c r="R1521" s="22">
        <f t="shared" si="726"/>
        <v>82381.744299644692</v>
      </c>
      <c r="S1521" s="22">
        <f>VLOOKUP(CONCATENATE($F1521," ",$G1521),AllocFactorMatrix,(S$4+1),FALSE)*$E1522</f>
        <v>311.25326425080158</v>
      </c>
      <c r="T1521" s="22">
        <f>VLOOKUP(CONCATENATE($F1521," ",$G1521),AllocFactorMatrix,(T$4+1),FALSE)*$E1522</f>
        <v>19598.88885765705</v>
      </c>
      <c r="U1521" s="22">
        <f>VLOOKUP(CONCATENATE($F1521," ",$G1521),AllocFactorMatrix,(U$4+1),FALSE)*$E1522</f>
        <v>46916.739798887262</v>
      </c>
      <c r="V1521" s="22">
        <f>VLOOKUP(CONCATENATE($F1521," ",$G1521),AllocFactorMatrix,(V$4+1),FALSE)*$E1522</f>
        <v>9099.4496190013251</v>
      </c>
      <c r="W1521" s="22">
        <f t="shared" si="736"/>
        <v>75926.331539796447</v>
      </c>
      <c r="X1521" s="22">
        <f>VLOOKUP(CONCATENATE($F1521," ",$G1521),AllocFactorMatrix,(X$4+1),FALSE)*$E1522</f>
        <v>10737.99616227652</v>
      </c>
      <c r="Y1521" s="22">
        <f>VLOOKUP(CONCATENATE($F1521," ",$G1521),AllocFactorMatrix,(Y$4+1),FALSE)*$E1522</f>
        <v>269.20305597631688</v>
      </c>
      <c r="Z1521" s="22">
        <f t="shared" si="733"/>
        <v>11007.199218252837</v>
      </c>
      <c r="AA1521" s="22">
        <f>VLOOKUP(CONCATENATE($F1521," ",$G1521),AllocFactorMatrix,(AA$4+1),FALSE)*$E1522</f>
        <v>1112.3245906105744</v>
      </c>
      <c r="AB1521" s="22">
        <f>VLOOKUP(CONCATENATE($F1521," ",$G1521),AllocFactorMatrix,(AB$4+1),FALSE)*$E1522</f>
        <v>0</v>
      </c>
      <c r="AC1521" s="22">
        <f>VLOOKUP(CONCATENATE($F1521," ",$G1521),AllocFactorMatrix,(AC$4+1),FALSE)*$E1522</f>
        <v>0</v>
      </c>
    </row>
    <row r="1522" spans="4:29" collapsed="1">
      <c r="D1522" s="17" t="s">
        <v>104</v>
      </c>
      <c r="E1522" s="19">
        <v>1178553</v>
      </c>
      <c r="F1522" s="42" t="s">
        <v>47</v>
      </c>
      <c r="G1522" s="17" t="str">
        <f>$G$15</f>
        <v>TOTAL</v>
      </c>
      <c r="H1522" s="21">
        <f t="shared" si="732"/>
        <v>1178552.9999999998</v>
      </c>
      <c r="I1522" s="22">
        <f>VLOOKUP(CONCATENATE($F1522," ",$G1522),AllocFactorMatrix,(I$4+1),FALSE)*$E1522</f>
        <v>532434.09085380659</v>
      </c>
      <c r="J1522" s="22">
        <f>VLOOKUP(CONCATENATE($F1522," ",$G1522),AllocFactorMatrix,(J$4+1),FALSE)*$E1522</f>
        <v>414527.90713004826</v>
      </c>
      <c r="K1522" s="22">
        <f>VLOOKUP(CONCATENATE($F1522," ",$G1522),AllocFactorMatrix,(K$4+1),FALSE)*$E1522</f>
        <v>56230.192288797865</v>
      </c>
      <c r="L1522" s="22">
        <f>VLOOKUP(CONCATENATE($F1522," ",$G1522),AllocFactorMatrix,(L$4+1),FALSE)*$E1522</f>
        <v>4933.2100790427503</v>
      </c>
      <c r="M1522" s="22">
        <f t="shared" si="724"/>
        <v>475691.3094978889</v>
      </c>
      <c r="N1522" s="22">
        <f>VLOOKUP(CONCATENATE($F1522," ",$G1522),AllocFactorMatrix,(N$4+1),FALSE)*$E1522</f>
        <v>43584.557967751127</v>
      </c>
      <c r="O1522" s="22">
        <f>VLOOKUP(CONCATENATE($F1522," ",$G1522),AllocFactorMatrix,(O$4+1),FALSE)*$E1522</f>
        <v>24642.276425871285</v>
      </c>
      <c r="P1522" s="22">
        <f>VLOOKUP(CONCATENATE($F1522," ",$G1522),AllocFactorMatrix,(P$4+1),FALSE)*$E1522</f>
        <v>14154.909906022282</v>
      </c>
      <c r="Q1522" s="22">
        <f>VLOOKUP(CONCATENATE($F1522," ",$G1522),AllocFactorMatrix,(Q$4+1),FALSE)*$E1522</f>
        <v>0</v>
      </c>
      <c r="R1522" s="22">
        <f t="shared" si="726"/>
        <v>82381.744299644692</v>
      </c>
      <c r="S1522" s="22">
        <f>VLOOKUP(CONCATENATE($F1522," ",$G1522),AllocFactorMatrix,(S$4+1),FALSE)*$E1522</f>
        <v>311.25326425080158</v>
      </c>
      <c r="T1522" s="22">
        <f>VLOOKUP(CONCATENATE($F1522," ",$G1522),AllocFactorMatrix,(T$4+1),FALSE)*$E1522</f>
        <v>19598.88885765705</v>
      </c>
      <c r="U1522" s="22">
        <f>VLOOKUP(CONCATENATE($F1522," ",$G1522),AllocFactorMatrix,(U$4+1),FALSE)*$E1522</f>
        <v>46916.739798887262</v>
      </c>
      <c r="V1522" s="22">
        <f>VLOOKUP(CONCATENATE($F1522," ",$G1522),AllocFactorMatrix,(V$4+1),FALSE)*$E1522</f>
        <v>9099.4496190013251</v>
      </c>
      <c r="W1522" s="22">
        <f t="shared" si="736"/>
        <v>75926.331539796447</v>
      </c>
      <c r="X1522" s="22">
        <f>VLOOKUP(CONCATENATE($F1522," ",$G1522),AllocFactorMatrix,(X$4+1),FALSE)*$E1522</f>
        <v>10737.99616227652</v>
      </c>
      <c r="Y1522" s="22">
        <f>VLOOKUP(CONCATENATE($F1522," ",$G1522),AllocFactorMatrix,(Y$4+1),FALSE)*$E1522</f>
        <v>269.20305597631688</v>
      </c>
      <c r="Z1522" s="22">
        <f t="shared" si="733"/>
        <v>11007.199218252837</v>
      </c>
      <c r="AA1522" s="22">
        <f>VLOOKUP(CONCATENATE($F1522," ",$G1522),AllocFactorMatrix,(AA$4+1),FALSE)*$E1522</f>
        <v>1112.3245906105744</v>
      </c>
      <c r="AB1522" s="22">
        <f>VLOOKUP(CONCATENATE($F1522," ",$G1522),AllocFactorMatrix,(AB$4+1),FALSE)*$E1522</f>
        <v>0</v>
      </c>
      <c r="AC1522" s="22">
        <f>VLOOKUP(CONCATENATE($F1522," ",$G1522),AllocFactorMatrix,(AC$4+1),FALSE)*$E1522</f>
        <v>0</v>
      </c>
    </row>
    <row r="1523" spans="4:29" hidden="1" outlineLevel="1">
      <c r="F1523" s="42" t="str">
        <f>F1530</f>
        <v>DIST_PCUST</v>
      </c>
      <c r="G1523" s="17" t="str">
        <f>$G$8</f>
        <v>PRODUCTION</v>
      </c>
      <c r="H1523" s="21">
        <f t="shared" si="732"/>
        <v>0</v>
      </c>
      <c r="I1523" s="22">
        <f>VLOOKUP(CONCATENATE($F1523," ",$G1523),AllocFactorMatrix,(I$4+1),FALSE)*$E1530</f>
        <v>0</v>
      </c>
      <c r="J1523" s="22">
        <f>VLOOKUP(CONCATENATE($F1523," ",$G1523),AllocFactorMatrix,(J$4+1),FALSE)*$E1530</f>
        <v>0</v>
      </c>
      <c r="K1523" s="22">
        <f>VLOOKUP(CONCATENATE($F1523," ",$G1523),AllocFactorMatrix,(K$4+1),FALSE)*$E1530</f>
        <v>0</v>
      </c>
      <c r="L1523" s="22">
        <f>VLOOKUP(CONCATENATE($F1523," ",$G1523),AllocFactorMatrix,(L$4+1),FALSE)*$E1530</f>
        <v>0</v>
      </c>
      <c r="M1523" s="22">
        <f t="shared" si="724"/>
        <v>0</v>
      </c>
      <c r="N1523" s="22">
        <f>VLOOKUP(CONCATENATE($F1523," ",$G1523),AllocFactorMatrix,(N$4+1),FALSE)*$E1530</f>
        <v>0</v>
      </c>
      <c r="O1523" s="22">
        <f>VLOOKUP(CONCATENATE($F1523," ",$G1523),AllocFactorMatrix,(O$4+1),FALSE)*$E1530</f>
        <v>0</v>
      </c>
      <c r="P1523" s="22">
        <f>VLOOKUP(CONCATENATE($F1523," ",$G1523),AllocFactorMatrix,(P$4+1),FALSE)*$E1530</f>
        <v>0</v>
      </c>
      <c r="Q1523" s="22">
        <f>VLOOKUP(CONCATENATE($F1523," ",$G1523),AllocFactorMatrix,(Q$4+1),FALSE)*$E1530</f>
        <v>0</v>
      </c>
      <c r="R1523" s="22">
        <f t="shared" si="726"/>
        <v>0</v>
      </c>
      <c r="S1523" s="22">
        <f>VLOOKUP(CONCATENATE($F1523," ",$G1523),AllocFactorMatrix,(S$4+1),FALSE)*$E1530</f>
        <v>0</v>
      </c>
      <c r="T1523" s="22">
        <f>VLOOKUP(CONCATENATE($F1523," ",$G1523),AllocFactorMatrix,(T$4+1),FALSE)*$E1530</f>
        <v>0</v>
      </c>
      <c r="U1523" s="22">
        <f>VLOOKUP(CONCATENATE($F1523," ",$G1523),AllocFactorMatrix,(U$4+1),FALSE)*$E1530</f>
        <v>0</v>
      </c>
      <c r="V1523" s="22">
        <f>VLOOKUP(CONCATENATE($F1523," ",$G1523),AllocFactorMatrix,(V$4+1),FALSE)*$E1530</f>
        <v>0</v>
      </c>
      <c r="W1523" s="22">
        <f>SUBTOTAL(9,S1523:V1523)</f>
        <v>0</v>
      </c>
      <c r="X1523" s="22">
        <f>VLOOKUP(CONCATENATE($F1523," ",$G1523),AllocFactorMatrix,(X$4+1),FALSE)*$E1530</f>
        <v>0</v>
      </c>
      <c r="Y1523" s="22">
        <f>VLOOKUP(CONCATENATE($F1523," ",$G1523),AllocFactorMatrix,(Y$4+1),FALSE)*$E1530</f>
        <v>0</v>
      </c>
      <c r="Z1523" s="22">
        <f t="shared" si="733"/>
        <v>0</v>
      </c>
      <c r="AA1523" s="22">
        <f>VLOOKUP(CONCATENATE($F1523," ",$G1523),AllocFactorMatrix,(AA$4+1),FALSE)*$E1530</f>
        <v>0</v>
      </c>
      <c r="AB1523" s="22">
        <f>VLOOKUP(CONCATENATE($F1523," ",$G1523),AllocFactorMatrix,(AB$4+1),FALSE)*$E1530</f>
        <v>0</v>
      </c>
      <c r="AC1523" s="22">
        <f>VLOOKUP(CONCATENATE($F1523," ",$G1523),AllocFactorMatrix,(AC$4+1),FALSE)*$E1530</f>
        <v>0</v>
      </c>
    </row>
    <row r="1524" spans="4:29" hidden="1" outlineLevel="1">
      <c r="F1524" s="42" t="str">
        <f>F1530</f>
        <v>DIST_PCUST</v>
      </c>
      <c r="G1524" s="17" t="str">
        <f>$G$9</f>
        <v>BULKTRAN</v>
      </c>
      <c r="H1524" s="21">
        <f t="shared" si="732"/>
        <v>0</v>
      </c>
      <c r="I1524" s="22">
        <f>VLOOKUP(CONCATENATE($F1524," ",$G1524),AllocFactorMatrix,(I$4+1),FALSE)*$E1530</f>
        <v>0</v>
      </c>
      <c r="J1524" s="22">
        <f>VLOOKUP(CONCATENATE($F1524," ",$G1524),AllocFactorMatrix,(J$4+1),FALSE)*$E1530</f>
        <v>0</v>
      </c>
      <c r="K1524" s="22">
        <f>VLOOKUP(CONCATENATE($F1524," ",$G1524),AllocFactorMatrix,(K$4+1),FALSE)*$E1530</f>
        <v>0</v>
      </c>
      <c r="L1524" s="22">
        <f>VLOOKUP(CONCATENATE($F1524," ",$G1524),AllocFactorMatrix,(L$4+1),FALSE)*$E1530</f>
        <v>0</v>
      </c>
      <c r="M1524" s="22">
        <f t="shared" si="724"/>
        <v>0</v>
      </c>
      <c r="N1524" s="22">
        <f>VLOOKUP(CONCATENATE($F1524," ",$G1524),AllocFactorMatrix,(N$4+1),FALSE)*$E1530</f>
        <v>0</v>
      </c>
      <c r="O1524" s="22">
        <f>VLOOKUP(CONCATENATE($F1524," ",$G1524),AllocFactorMatrix,(O$4+1),FALSE)*$E1530</f>
        <v>0</v>
      </c>
      <c r="P1524" s="22">
        <f>VLOOKUP(CONCATENATE($F1524," ",$G1524),AllocFactorMatrix,(P$4+1),FALSE)*$E1530</f>
        <v>0</v>
      </c>
      <c r="Q1524" s="22">
        <f>VLOOKUP(CONCATENATE($F1524," ",$G1524),AllocFactorMatrix,(Q$4+1),FALSE)*$E1530</f>
        <v>0</v>
      </c>
      <c r="R1524" s="22">
        <f t="shared" si="726"/>
        <v>0</v>
      </c>
      <c r="S1524" s="22">
        <f>VLOOKUP(CONCATENATE($F1524," ",$G1524),AllocFactorMatrix,(S$4+1),FALSE)*$E1530</f>
        <v>0</v>
      </c>
      <c r="T1524" s="22">
        <f>VLOOKUP(CONCATENATE($F1524," ",$G1524),AllocFactorMatrix,(T$4+1),FALSE)*$E1530</f>
        <v>0</v>
      </c>
      <c r="U1524" s="22">
        <f>VLOOKUP(CONCATENATE($F1524," ",$G1524),AllocFactorMatrix,(U$4+1),FALSE)*$E1530</f>
        <v>0</v>
      </c>
      <c r="V1524" s="22">
        <f>VLOOKUP(CONCATENATE($F1524," ",$G1524),AllocFactorMatrix,(V$4+1),FALSE)*$E1530</f>
        <v>0</v>
      </c>
      <c r="W1524" s="22">
        <f t="shared" ref="W1524:W1530" si="737">SUBTOTAL(9,S1524:V1524)</f>
        <v>0</v>
      </c>
      <c r="X1524" s="22">
        <f>VLOOKUP(CONCATENATE($F1524," ",$G1524),AllocFactorMatrix,(X$4+1),FALSE)*$E1530</f>
        <v>0</v>
      </c>
      <c r="Y1524" s="22">
        <f>VLOOKUP(CONCATENATE($F1524," ",$G1524),AllocFactorMatrix,(Y$4+1),FALSE)*$E1530</f>
        <v>0</v>
      </c>
      <c r="Z1524" s="22">
        <f t="shared" si="733"/>
        <v>0</v>
      </c>
      <c r="AA1524" s="22">
        <f>VLOOKUP(CONCATENATE($F1524," ",$G1524),AllocFactorMatrix,(AA$4+1),FALSE)*$E1530</f>
        <v>0</v>
      </c>
      <c r="AB1524" s="22">
        <f>VLOOKUP(CONCATENATE($F1524," ",$G1524),AllocFactorMatrix,(AB$4+1),FALSE)*$E1530</f>
        <v>0</v>
      </c>
      <c r="AC1524" s="22">
        <f>VLOOKUP(CONCATENATE($F1524," ",$G1524),AllocFactorMatrix,(AC$4+1),FALSE)*$E1530</f>
        <v>0</v>
      </c>
    </row>
    <row r="1525" spans="4:29" hidden="1" outlineLevel="1">
      <c r="F1525" s="42" t="str">
        <f>F1530</f>
        <v>DIST_PCUST</v>
      </c>
      <c r="G1525" s="17" t="str">
        <f>$G$10</f>
        <v>SUBTRAN</v>
      </c>
      <c r="H1525" s="21">
        <f t="shared" si="732"/>
        <v>0</v>
      </c>
      <c r="I1525" s="22">
        <f>VLOOKUP(CONCATENATE($F1525," ",$G1525),AllocFactorMatrix,(I$4+1),FALSE)*$E1530</f>
        <v>0</v>
      </c>
      <c r="J1525" s="22">
        <f>VLOOKUP(CONCATENATE($F1525," ",$G1525),AllocFactorMatrix,(J$4+1),FALSE)*$E1530</f>
        <v>0</v>
      </c>
      <c r="K1525" s="22">
        <f>VLOOKUP(CONCATENATE($F1525," ",$G1525),AllocFactorMatrix,(K$4+1),FALSE)*$E1530</f>
        <v>0</v>
      </c>
      <c r="L1525" s="22">
        <f>VLOOKUP(CONCATENATE($F1525," ",$G1525),AllocFactorMatrix,(L$4+1),FALSE)*$E1530</f>
        <v>0</v>
      </c>
      <c r="M1525" s="22">
        <f t="shared" si="724"/>
        <v>0</v>
      </c>
      <c r="N1525" s="22">
        <f>VLOOKUP(CONCATENATE($F1525," ",$G1525),AllocFactorMatrix,(N$4+1),FALSE)*$E1530</f>
        <v>0</v>
      </c>
      <c r="O1525" s="22">
        <f>VLOOKUP(CONCATENATE($F1525," ",$G1525),AllocFactorMatrix,(O$4+1),FALSE)*$E1530</f>
        <v>0</v>
      </c>
      <c r="P1525" s="22">
        <f>VLOOKUP(CONCATENATE($F1525," ",$G1525),AllocFactorMatrix,(P$4+1),FALSE)*$E1530</f>
        <v>0</v>
      </c>
      <c r="Q1525" s="22">
        <f>VLOOKUP(CONCATENATE($F1525," ",$G1525),AllocFactorMatrix,(Q$4+1),FALSE)*$E1530</f>
        <v>0</v>
      </c>
      <c r="R1525" s="22">
        <f t="shared" si="726"/>
        <v>0</v>
      </c>
      <c r="S1525" s="22">
        <f>VLOOKUP(CONCATENATE($F1525," ",$G1525),AllocFactorMatrix,(S$4+1),FALSE)*$E1530</f>
        <v>0</v>
      </c>
      <c r="T1525" s="22">
        <f>VLOOKUP(CONCATENATE($F1525," ",$G1525),AllocFactorMatrix,(T$4+1),FALSE)*$E1530</f>
        <v>0</v>
      </c>
      <c r="U1525" s="22">
        <f>VLOOKUP(CONCATENATE($F1525," ",$G1525),AllocFactorMatrix,(U$4+1),FALSE)*$E1530</f>
        <v>0</v>
      </c>
      <c r="V1525" s="22">
        <f>VLOOKUP(CONCATENATE($F1525," ",$G1525),AllocFactorMatrix,(V$4+1),FALSE)*$E1530</f>
        <v>0</v>
      </c>
      <c r="W1525" s="22">
        <f t="shared" si="737"/>
        <v>0</v>
      </c>
      <c r="X1525" s="22">
        <f>VLOOKUP(CONCATENATE($F1525," ",$G1525),AllocFactorMatrix,(X$4+1),FALSE)*$E1530</f>
        <v>0</v>
      </c>
      <c r="Y1525" s="22">
        <f>VLOOKUP(CONCATENATE($F1525," ",$G1525),AllocFactorMatrix,(Y$4+1),FALSE)*$E1530</f>
        <v>0</v>
      </c>
      <c r="Z1525" s="22">
        <f t="shared" si="733"/>
        <v>0</v>
      </c>
      <c r="AA1525" s="22">
        <f>VLOOKUP(CONCATENATE($F1525," ",$G1525),AllocFactorMatrix,(AA$4+1),FALSE)*$E1530</f>
        <v>0</v>
      </c>
      <c r="AB1525" s="22">
        <f>VLOOKUP(CONCATENATE($F1525," ",$G1525),AllocFactorMatrix,(AB$4+1),FALSE)*$E1530</f>
        <v>0</v>
      </c>
      <c r="AC1525" s="22">
        <f>VLOOKUP(CONCATENATE($F1525," ",$G1525),AllocFactorMatrix,(AC$4+1),FALSE)*$E1530</f>
        <v>0</v>
      </c>
    </row>
    <row r="1526" spans="4:29" hidden="1" outlineLevel="1">
      <c r="F1526" s="42" t="str">
        <f>F1530</f>
        <v>DIST_PCUST</v>
      </c>
      <c r="G1526" s="17" t="str">
        <f>$G$11</f>
        <v>DISTPRI</v>
      </c>
      <c r="H1526" s="21">
        <f t="shared" si="732"/>
        <v>0</v>
      </c>
      <c r="I1526" s="22">
        <f>VLOOKUP(CONCATENATE($F1526," ",$G1526),AllocFactorMatrix,(I$4+1),FALSE)*$E1530</f>
        <v>0</v>
      </c>
      <c r="J1526" s="22">
        <f>VLOOKUP(CONCATENATE($F1526," ",$G1526),AllocFactorMatrix,(J$4+1),FALSE)*$E1530</f>
        <v>0</v>
      </c>
      <c r="K1526" s="22">
        <f>VLOOKUP(CONCATENATE($F1526," ",$G1526),AllocFactorMatrix,(K$4+1),FALSE)*$E1530</f>
        <v>0</v>
      </c>
      <c r="L1526" s="22">
        <f>VLOOKUP(CONCATENATE($F1526," ",$G1526),AllocFactorMatrix,(L$4+1),FALSE)*$E1530</f>
        <v>0</v>
      </c>
      <c r="M1526" s="22">
        <f t="shared" si="724"/>
        <v>0</v>
      </c>
      <c r="N1526" s="22">
        <f>VLOOKUP(CONCATENATE($F1526," ",$G1526),AllocFactorMatrix,(N$4+1),FALSE)*$E1530</f>
        <v>0</v>
      </c>
      <c r="O1526" s="22">
        <f>VLOOKUP(CONCATENATE($F1526," ",$G1526),AllocFactorMatrix,(O$4+1),FALSE)*$E1530</f>
        <v>0</v>
      </c>
      <c r="P1526" s="22">
        <f>VLOOKUP(CONCATENATE($F1526," ",$G1526),AllocFactorMatrix,(P$4+1),FALSE)*$E1530</f>
        <v>0</v>
      </c>
      <c r="Q1526" s="22">
        <f>VLOOKUP(CONCATENATE($F1526," ",$G1526),AllocFactorMatrix,(Q$4+1),FALSE)*$E1530</f>
        <v>0</v>
      </c>
      <c r="R1526" s="22">
        <f t="shared" si="726"/>
        <v>0</v>
      </c>
      <c r="S1526" s="22">
        <f>VLOOKUP(CONCATENATE($F1526," ",$G1526),AllocFactorMatrix,(S$4+1),FALSE)*$E1530</f>
        <v>0</v>
      </c>
      <c r="T1526" s="22">
        <f>VLOOKUP(CONCATENATE($F1526," ",$G1526),AllocFactorMatrix,(T$4+1),FALSE)*$E1530</f>
        <v>0</v>
      </c>
      <c r="U1526" s="22">
        <f>VLOOKUP(CONCATENATE($F1526," ",$G1526),AllocFactorMatrix,(U$4+1),FALSE)*$E1530</f>
        <v>0</v>
      </c>
      <c r="V1526" s="22">
        <f>VLOOKUP(CONCATENATE($F1526," ",$G1526),AllocFactorMatrix,(V$4+1),FALSE)*$E1530</f>
        <v>0</v>
      </c>
      <c r="W1526" s="22">
        <f t="shared" si="737"/>
        <v>0</v>
      </c>
      <c r="X1526" s="22">
        <f>VLOOKUP(CONCATENATE($F1526," ",$G1526),AllocFactorMatrix,(X$4+1),FALSE)*$E1530</f>
        <v>0</v>
      </c>
      <c r="Y1526" s="22">
        <f>VLOOKUP(CONCATENATE($F1526," ",$G1526),AllocFactorMatrix,(Y$4+1),FALSE)*$E1530</f>
        <v>0</v>
      </c>
      <c r="Z1526" s="22">
        <f t="shared" si="733"/>
        <v>0</v>
      </c>
      <c r="AA1526" s="22">
        <f>VLOOKUP(CONCATENATE($F1526," ",$G1526),AllocFactorMatrix,(AA$4+1),FALSE)*$E1530</f>
        <v>0</v>
      </c>
      <c r="AB1526" s="22">
        <f>VLOOKUP(CONCATENATE($F1526," ",$G1526),AllocFactorMatrix,(AB$4+1),FALSE)*$E1530</f>
        <v>0</v>
      </c>
      <c r="AC1526" s="22">
        <f>VLOOKUP(CONCATENATE($F1526," ",$G1526),AllocFactorMatrix,(AC$4+1),FALSE)*$E1530</f>
        <v>0</v>
      </c>
    </row>
    <row r="1527" spans="4:29" hidden="1" outlineLevel="1">
      <c r="F1527" s="42" t="str">
        <f>F1530</f>
        <v>DIST_PCUST</v>
      </c>
      <c r="G1527" s="17" t="str">
        <f>$G$12</f>
        <v>DISTSEC</v>
      </c>
      <c r="H1527" s="21">
        <f t="shared" si="732"/>
        <v>0</v>
      </c>
      <c r="I1527" s="22">
        <f>VLOOKUP(CONCATENATE($F1527," ",$G1527),AllocFactorMatrix,(I$4+1),FALSE)*$E1530</f>
        <v>0</v>
      </c>
      <c r="J1527" s="22">
        <f>VLOOKUP(CONCATENATE($F1527," ",$G1527),AllocFactorMatrix,(J$4+1),FALSE)*$E1530</f>
        <v>0</v>
      </c>
      <c r="K1527" s="22">
        <f>VLOOKUP(CONCATENATE($F1527," ",$G1527),AllocFactorMatrix,(K$4+1),FALSE)*$E1530</f>
        <v>0</v>
      </c>
      <c r="L1527" s="22">
        <f>VLOOKUP(CONCATENATE($F1527," ",$G1527),AllocFactorMatrix,(L$4+1),FALSE)*$E1530</f>
        <v>0</v>
      </c>
      <c r="M1527" s="22">
        <f t="shared" si="724"/>
        <v>0</v>
      </c>
      <c r="N1527" s="22">
        <f>VLOOKUP(CONCATENATE($F1527," ",$G1527),AllocFactorMatrix,(N$4+1),FALSE)*$E1530</f>
        <v>0</v>
      </c>
      <c r="O1527" s="22">
        <f>VLOOKUP(CONCATENATE($F1527," ",$G1527),AllocFactorMatrix,(O$4+1),FALSE)*$E1530</f>
        <v>0</v>
      </c>
      <c r="P1527" s="22">
        <f>VLOOKUP(CONCATENATE($F1527," ",$G1527),AllocFactorMatrix,(P$4+1),FALSE)*$E1530</f>
        <v>0</v>
      </c>
      <c r="Q1527" s="22">
        <f>VLOOKUP(CONCATENATE($F1527," ",$G1527),AllocFactorMatrix,(Q$4+1),FALSE)*$E1530</f>
        <v>0</v>
      </c>
      <c r="R1527" s="22">
        <f t="shared" si="726"/>
        <v>0</v>
      </c>
      <c r="S1527" s="22">
        <f>VLOOKUP(CONCATENATE($F1527," ",$G1527),AllocFactorMatrix,(S$4+1),FALSE)*$E1530</f>
        <v>0</v>
      </c>
      <c r="T1527" s="22">
        <f>VLOOKUP(CONCATENATE($F1527," ",$G1527),AllocFactorMatrix,(T$4+1),FALSE)*$E1530</f>
        <v>0</v>
      </c>
      <c r="U1527" s="22">
        <f>VLOOKUP(CONCATENATE($F1527," ",$G1527),AllocFactorMatrix,(U$4+1),FALSE)*$E1530</f>
        <v>0</v>
      </c>
      <c r="V1527" s="22">
        <f>VLOOKUP(CONCATENATE($F1527," ",$G1527),AllocFactorMatrix,(V$4+1),FALSE)*$E1530</f>
        <v>0</v>
      </c>
      <c r="W1527" s="22">
        <f t="shared" si="737"/>
        <v>0</v>
      </c>
      <c r="X1527" s="22">
        <f>VLOOKUP(CONCATENATE($F1527," ",$G1527),AllocFactorMatrix,(X$4+1),FALSE)*$E1530</f>
        <v>0</v>
      </c>
      <c r="Y1527" s="22">
        <f>VLOOKUP(CONCATENATE($F1527," ",$G1527),AllocFactorMatrix,(Y$4+1),FALSE)*$E1530</f>
        <v>0</v>
      </c>
      <c r="Z1527" s="22">
        <f t="shared" si="733"/>
        <v>0</v>
      </c>
      <c r="AA1527" s="22">
        <f>VLOOKUP(CONCATENATE($F1527," ",$G1527),AllocFactorMatrix,(AA$4+1),FALSE)*$E1530</f>
        <v>0</v>
      </c>
      <c r="AB1527" s="22">
        <f>VLOOKUP(CONCATENATE($F1527," ",$G1527),AllocFactorMatrix,(AB$4+1),FALSE)*$E1530</f>
        <v>0</v>
      </c>
      <c r="AC1527" s="22">
        <f>VLOOKUP(CONCATENATE($F1527," ",$G1527),AllocFactorMatrix,(AC$4+1),FALSE)*$E1530</f>
        <v>0</v>
      </c>
    </row>
    <row r="1528" spans="4:29" hidden="1" outlineLevel="1">
      <c r="F1528" s="42" t="str">
        <f>F1530</f>
        <v>DIST_PCUST</v>
      </c>
      <c r="G1528" s="17" t="str">
        <f>$G$13</f>
        <v>ENERGY</v>
      </c>
      <c r="H1528" s="21">
        <f t="shared" si="732"/>
        <v>0</v>
      </c>
      <c r="I1528" s="22">
        <f>VLOOKUP(CONCATENATE($F1528," ",$G1528),AllocFactorMatrix,(I$4+1),FALSE)*$E1530</f>
        <v>0</v>
      </c>
      <c r="J1528" s="22">
        <f>VLOOKUP(CONCATENATE($F1528," ",$G1528),AllocFactorMatrix,(J$4+1),FALSE)*$E1530</f>
        <v>0</v>
      </c>
      <c r="K1528" s="22">
        <f>VLOOKUP(CONCATENATE($F1528," ",$G1528),AllocFactorMatrix,(K$4+1),FALSE)*$E1530</f>
        <v>0</v>
      </c>
      <c r="L1528" s="22">
        <f>VLOOKUP(CONCATENATE($F1528," ",$G1528),AllocFactorMatrix,(L$4+1),FALSE)*$E1530</f>
        <v>0</v>
      </c>
      <c r="M1528" s="22">
        <f t="shared" si="724"/>
        <v>0</v>
      </c>
      <c r="N1528" s="22">
        <f>VLOOKUP(CONCATENATE($F1528," ",$G1528),AllocFactorMatrix,(N$4+1),FALSE)*$E1530</f>
        <v>0</v>
      </c>
      <c r="O1528" s="22">
        <f>VLOOKUP(CONCATENATE($F1528," ",$G1528),AllocFactorMatrix,(O$4+1),FALSE)*$E1530</f>
        <v>0</v>
      </c>
      <c r="P1528" s="22">
        <f>VLOOKUP(CONCATENATE($F1528," ",$G1528),AllocFactorMatrix,(P$4+1),FALSE)*$E1530</f>
        <v>0</v>
      </c>
      <c r="Q1528" s="22">
        <f>VLOOKUP(CONCATENATE($F1528," ",$G1528),AllocFactorMatrix,(Q$4+1),FALSE)*$E1530</f>
        <v>0</v>
      </c>
      <c r="R1528" s="22">
        <f t="shared" si="726"/>
        <v>0</v>
      </c>
      <c r="S1528" s="22">
        <f>VLOOKUP(CONCATENATE($F1528," ",$G1528),AllocFactorMatrix,(S$4+1),FALSE)*$E1530</f>
        <v>0</v>
      </c>
      <c r="T1528" s="22">
        <f>VLOOKUP(CONCATENATE($F1528," ",$G1528),AllocFactorMatrix,(T$4+1),FALSE)*$E1530</f>
        <v>0</v>
      </c>
      <c r="U1528" s="22">
        <f>VLOOKUP(CONCATENATE($F1528," ",$G1528),AllocFactorMatrix,(U$4+1),FALSE)*$E1530</f>
        <v>0</v>
      </c>
      <c r="V1528" s="22">
        <f>VLOOKUP(CONCATENATE($F1528," ",$G1528),AllocFactorMatrix,(V$4+1),FALSE)*$E1530</f>
        <v>0</v>
      </c>
      <c r="W1528" s="22">
        <f t="shared" si="737"/>
        <v>0</v>
      </c>
      <c r="X1528" s="22">
        <f>VLOOKUP(CONCATENATE($F1528," ",$G1528),AllocFactorMatrix,(X$4+1),FALSE)*$E1530</f>
        <v>0</v>
      </c>
      <c r="Y1528" s="22">
        <f>VLOOKUP(CONCATENATE($F1528," ",$G1528),AllocFactorMatrix,(Y$4+1),FALSE)*$E1530</f>
        <v>0</v>
      </c>
      <c r="Z1528" s="22">
        <f t="shared" si="733"/>
        <v>0</v>
      </c>
      <c r="AA1528" s="22">
        <f>VLOOKUP(CONCATENATE($F1528," ",$G1528),AllocFactorMatrix,(AA$4+1),FALSE)*$E1530</f>
        <v>0</v>
      </c>
      <c r="AB1528" s="22">
        <f>VLOOKUP(CONCATENATE($F1528," ",$G1528),AllocFactorMatrix,(AB$4+1),FALSE)*$E1530</f>
        <v>0</v>
      </c>
      <c r="AC1528" s="22">
        <f>VLOOKUP(CONCATENATE($F1528," ",$G1528),AllocFactorMatrix,(AC$4+1),FALSE)*$E1530</f>
        <v>0</v>
      </c>
    </row>
    <row r="1529" spans="4:29" hidden="1" outlineLevel="1">
      <c r="F1529" s="42" t="str">
        <f>F1530</f>
        <v>DIST_PCUST</v>
      </c>
      <c r="G1529" s="17" t="str">
        <f>$G$14</f>
        <v>CUSTOMER</v>
      </c>
      <c r="H1529" s="21">
        <f t="shared" si="732"/>
        <v>206360.99999999997</v>
      </c>
      <c r="I1529" s="22">
        <f>VLOOKUP(CONCATENATE($F1529," ",$G1529),AllocFactorMatrix,(I$4+1),FALSE)*$E1530</f>
        <v>124760.25566787035</v>
      </c>
      <c r="J1529" s="22">
        <f>VLOOKUP(CONCATENATE($F1529," ",$G1529),AllocFactorMatrix,(J$4+1),FALSE)*$E1530</f>
        <v>29216.776327320949</v>
      </c>
      <c r="K1529" s="22">
        <f>VLOOKUP(CONCATENATE($F1529," ",$G1529),AllocFactorMatrix,(K$4+1),FALSE)*$E1530</f>
        <v>68.175003097196921</v>
      </c>
      <c r="L1529" s="22">
        <f>VLOOKUP(CONCATENATE($F1529," ",$G1529),AllocFactorMatrix,(L$4+1),FALSE)*$E1530</f>
        <v>0</v>
      </c>
      <c r="M1529" s="22">
        <f t="shared" si="724"/>
        <v>29284.951330418146</v>
      </c>
      <c r="N1529" s="22">
        <f>VLOOKUP(CONCATENATE($F1529," ",$G1529),AllocFactorMatrix,(N$4+1),FALSE)*$E1530</f>
        <v>356.0250161742506</v>
      </c>
      <c r="O1529" s="22">
        <f>VLOOKUP(CONCATENATE($F1529," ",$G1529),AllocFactorMatrix,(O$4+1),FALSE)*$E1530</f>
        <v>67.228128054180289</v>
      </c>
      <c r="P1529" s="22">
        <f>VLOOKUP(CONCATENATE($F1529," ",$G1529),AllocFactorMatrix,(P$4+1),FALSE)*$E1530</f>
        <v>0</v>
      </c>
      <c r="Q1529" s="22">
        <f>VLOOKUP(CONCATENATE($F1529," ",$G1529),AllocFactorMatrix,(Q$4+1),FALSE)*$E1530</f>
        <v>0</v>
      </c>
      <c r="R1529" s="22">
        <f t="shared" si="726"/>
        <v>423.25314422843087</v>
      </c>
      <c r="S1529" s="22">
        <f>VLOOKUP(CONCATENATE($F1529," ",$G1529),AllocFactorMatrix,(S$4+1),FALSE)*$E1530</f>
        <v>3.7875001720664958</v>
      </c>
      <c r="T1529" s="22">
        <f>VLOOKUP(CONCATENATE($F1529," ",$G1529),AllocFactorMatrix,(T$4+1),FALSE)*$E1530</f>
        <v>39.768751806698205</v>
      </c>
      <c r="U1529" s="22">
        <f>VLOOKUP(CONCATENATE($F1529," ",$G1529),AllocFactorMatrix,(U$4+1),FALSE)*$E1530</f>
        <v>0</v>
      </c>
      <c r="V1529" s="22">
        <f>VLOOKUP(CONCATENATE($F1529," ",$G1529),AllocFactorMatrix,(V$4+1),FALSE)*$E1530</f>
        <v>0</v>
      </c>
      <c r="W1529" s="22">
        <f t="shared" si="737"/>
        <v>43.556251978764699</v>
      </c>
      <c r="X1529" s="22">
        <f>VLOOKUP(CONCATENATE($F1529," ",$G1529),AllocFactorMatrix,(X$4+1),FALSE)*$E1530</f>
        <v>130.6687559362941</v>
      </c>
      <c r="Y1529" s="22">
        <f>VLOOKUP(CONCATENATE($F1529," ",$G1529),AllocFactorMatrix,(Y$4+1),FALSE)*$E1530</f>
        <v>0.94687504301662395</v>
      </c>
      <c r="Z1529" s="22">
        <f t="shared" si="733"/>
        <v>131.61563097931074</v>
      </c>
      <c r="AA1529" s="22">
        <f>VLOOKUP(CONCATENATE($F1529," ",$G1529),AllocFactorMatrix,(AA$4+1),FALSE)*$E1530</f>
        <v>7.5750003441329916</v>
      </c>
      <c r="AB1529" s="22">
        <f>VLOOKUP(CONCATENATE($F1529," ",$G1529),AllocFactorMatrix,(AB$4+1),FALSE)*$E1530</f>
        <v>51658.661721857956</v>
      </c>
      <c r="AC1529" s="22">
        <f>VLOOKUP(CONCATENATE($F1529," ",$G1529),AllocFactorMatrix,(AC$4+1),FALSE)*$E1530</f>
        <v>51.131252322897687</v>
      </c>
    </row>
    <row r="1530" spans="4:29" collapsed="1">
      <c r="D1530" s="17" t="s">
        <v>105</v>
      </c>
      <c r="E1530" s="19">
        <v>206361</v>
      </c>
      <c r="F1530" s="42" t="s">
        <v>44</v>
      </c>
      <c r="G1530" s="17" t="str">
        <f>$G$15</f>
        <v>TOTAL</v>
      </c>
      <c r="H1530" s="21">
        <f t="shared" si="732"/>
        <v>206360.99999999997</v>
      </c>
      <c r="I1530" s="22">
        <f>VLOOKUP(CONCATENATE($F1530," ",$G1530),AllocFactorMatrix,(I$4+1),FALSE)*$E1530</f>
        <v>124760.25566787035</v>
      </c>
      <c r="J1530" s="22">
        <f>VLOOKUP(CONCATENATE($F1530," ",$G1530),AllocFactorMatrix,(J$4+1),FALSE)*$E1530</f>
        <v>29216.776327320949</v>
      </c>
      <c r="K1530" s="22">
        <f>VLOOKUP(CONCATENATE($F1530," ",$G1530),AllocFactorMatrix,(K$4+1),FALSE)*$E1530</f>
        <v>68.175003097196921</v>
      </c>
      <c r="L1530" s="22">
        <f>VLOOKUP(CONCATENATE($F1530," ",$G1530),AllocFactorMatrix,(L$4+1),FALSE)*$E1530</f>
        <v>0</v>
      </c>
      <c r="M1530" s="22">
        <f t="shared" si="724"/>
        <v>29284.951330418146</v>
      </c>
      <c r="N1530" s="22">
        <f>VLOOKUP(CONCATENATE($F1530," ",$G1530),AllocFactorMatrix,(N$4+1),FALSE)*$E1530</f>
        <v>356.0250161742506</v>
      </c>
      <c r="O1530" s="22">
        <f>VLOOKUP(CONCATENATE($F1530," ",$G1530),AllocFactorMatrix,(O$4+1),FALSE)*$E1530</f>
        <v>67.228128054180289</v>
      </c>
      <c r="P1530" s="22">
        <f>VLOOKUP(CONCATENATE($F1530," ",$G1530),AllocFactorMatrix,(P$4+1),FALSE)*$E1530</f>
        <v>0</v>
      </c>
      <c r="Q1530" s="22">
        <f>VLOOKUP(CONCATENATE($F1530," ",$G1530),AllocFactorMatrix,(Q$4+1),FALSE)*$E1530</f>
        <v>0</v>
      </c>
      <c r="R1530" s="22">
        <f t="shared" si="726"/>
        <v>423.25314422843087</v>
      </c>
      <c r="S1530" s="22">
        <f>VLOOKUP(CONCATENATE($F1530," ",$G1530),AllocFactorMatrix,(S$4+1),FALSE)*$E1530</f>
        <v>3.7875001720664958</v>
      </c>
      <c r="T1530" s="22">
        <f>VLOOKUP(CONCATENATE($F1530," ",$G1530),AllocFactorMatrix,(T$4+1),FALSE)*$E1530</f>
        <v>39.768751806698205</v>
      </c>
      <c r="U1530" s="22">
        <f>VLOOKUP(CONCATENATE($F1530," ",$G1530),AllocFactorMatrix,(U$4+1),FALSE)*$E1530</f>
        <v>0</v>
      </c>
      <c r="V1530" s="22">
        <f>VLOOKUP(CONCATENATE($F1530," ",$G1530),AllocFactorMatrix,(V$4+1),FALSE)*$E1530</f>
        <v>0</v>
      </c>
      <c r="W1530" s="22">
        <f t="shared" si="737"/>
        <v>43.556251978764699</v>
      </c>
      <c r="X1530" s="22">
        <f>VLOOKUP(CONCATENATE($F1530," ",$G1530),AllocFactorMatrix,(X$4+1),FALSE)*$E1530</f>
        <v>130.6687559362941</v>
      </c>
      <c r="Y1530" s="22">
        <f>VLOOKUP(CONCATENATE($F1530," ",$G1530),AllocFactorMatrix,(Y$4+1),FALSE)*$E1530</f>
        <v>0.94687504301662395</v>
      </c>
      <c r="Z1530" s="22">
        <f t="shared" si="733"/>
        <v>131.61563097931074</v>
      </c>
      <c r="AA1530" s="22">
        <f>VLOOKUP(CONCATENATE($F1530," ",$G1530),AllocFactorMatrix,(AA$4+1),FALSE)*$E1530</f>
        <v>7.5750003441329916</v>
      </c>
      <c r="AB1530" s="22">
        <f>VLOOKUP(CONCATENATE($F1530," ",$G1530),AllocFactorMatrix,(AB$4+1),FALSE)*$E1530</f>
        <v>51658.661721857956</v>
      </c>
      <c r="AC1530" s="22">
        <f>VLOOKUP(CONCATENATE($F1530," ",$G1530),AllocFactorMatrix,(AC$4+1),FALSE)*$E1530</f>
        <v>51.131252322897687</v>
      </c>
    </row>
    <row r="1531" spans="4:29" hidden="1" outlineLevel="1">
      <c r="F1531" s="42" t="str">
        <f>F1538</f>
        <v>RB_GUP_EPIS_D</v>
      </c>
      <c r="G1531" s="17" t="str">
        <f>$G$8</f>
        <v>PRODUCTION</v>
      </c>
      <c r="H1531" s="21">
        <f t="shared" ref="H1531:H1546" si="738">SUBTOTAL(9,I1531:AC1531)</f>
        <v>0</v>
      </c>
      <c r="I1531" s="22">
        <f>VLOOKUP(CONCATENATE($F1531," ",$G1531),AllocFactorMatrix,(I$4+1),FALSE)*$E1538</f>
        <v>0</v>
      </c>
      <c r="J1531" s="22">
        <f>VLOOKUP(CONCATENATE($F1531," ",$G1531),AllocFactorMatrix,(J$4+1),FALSE)*$E1538</f>
        <v>0</v>
      </c>
      <c r="K1531" s="22">
        <f>VLOOKUP(CONCATENATE($F1531," ",$G1531),AllocFactorMatrix,(K$4+1),FALSE)*$E1538</f>
        <v>0</v>
      </c>
      <c r="L1531" s="22">
        <f>VLOOKUP(CONCATENATE($F1531," ",$G1531),AllocFactorMatrix,(L$4+1),FALSE)*$E1538</f>
        <v>0</v>
      </c>
      <c r="M1531" s="22">
        <f t="shared" ref="M1531:M1538" si="739">SUBTOTAL(9,J1531:L1531)</f>
        <v>0</v>
      </c>
      <c r="N1531" s="22">
        <f>VLOOKUP(CONCATENATE($F1531," ",$G1531),AllocFactorMatrix,(N$4+1),FALSE)*$E1538</f>
        <v>0</v>
      </c>
      <c r="O1531" s="22">
        <f>VLOOKUP(CONCATENATE($F1531," ",$G1531),AllocFactorMatrix,(O$4+1),FALSE)*$E1538</f>
        <v>0</v>
      </c>
      <c r="P1531" s="22">
        <f>VLOOKUP(CONCATENATE($F1531," ",$G1531),AllocFactorMatrix,(P$4+1),FALSE)*$E1538</f>
        <v>0</v>
      </c>
      <c r="Q1531" s="22">
        <f>VLOOKUP(CONCATENATE($F1531," ",$G1531),AllocFactorMatrix,(Q$4+1),FALSE)*$E1538</f>
        <v>0</v>
      </c>
      <c r="R1531" s="22">
        <f t="shared" si="726"/>
        <v>0</v>
      </c>
      <c r="S1531" s="22">
        <f>VLOOKUP(CONCATENATE($F1531," ",$G1531),AllocFactorMatrix,(S$4+1),FALSE)*$E1538</f>
        <v>0</v>
      </c>
      <c r="T1531" s="22">
        <f>VLOOKUP(CONCATENATE($F1531," ",$G1531),AllocFactorMatrix,(T$4+1),FALSE)*$E1538</f>
        <v>0</v>
      </c>
      <c r="U1531" s="22">
        <f>VLOOKUP(CONCATENATE($F1531," ",$G1531),AllocFactorMatrix,(U$4+1),FALSE)*$E1538</f>
        <v>0</v>
      </c>
      <c r="V1531" s="22">
        <f>VLOOKUP(CONCATENATE($F1531," ",$G1531),AllocFactorMatrix,(V$4+1),FALSE)*$E1538</f>
        <v>0</v>
      </c>
      <c r="W1531" s="22">
        <f>SUBTOTAL(9,S1531:V1531)</f>
        <v>0</v>
      </c>
      <c r="X1531" s="22">
        <f>VLOOKUP(CONCATENATE($F1531," ",$G1531),AllocFactorMatrix,(X$4+1),FALSE)*$E1538</f>
        <v>0</v>
      </c>
      <c r="Y1531" s="22">
        <f>VLOOKUP(CONCATENATE($F1531," ",$G1531),AllocFactorMatrix,(Y$4+1),FALSE)*$E1538</f>
        <v>0</v>
      </c>
      <c r="Z1531" s="22">
        <f t="shared" ref="Z1531:Z1546" si="740">SUBTOTAL(9,X1531:Y1531)</f>
        <v>0</v>
      </c>
      <c r="AA1531" s="22">
        <f>VLOOKUP(CONCATENATE($F1531," ",$G1531),AllocFactorMatrix,(AA$4+1),FALSE)*$E1538</f>
        <v>0</v>
      </c>
      <c r="AB1531" s="22">
        <f>VLOOKUP(CONCATENATE($F1531," ",$G1531),AllocFactorMatrix,(AB$4+1),FALSE)*$E1538</f>
        <v>0</v>
      </c>
      <c r="AC1531" s="22">
        <f>VLOOKUP(CONCATENATE($F1531," ",$G1531),AllocFactorMatrix,(AC$4+1),FALSE)*$E1538</f>
        <v>0</v>
      </c>
    </row>
    <row r="1532" spans="4:29" hidden="1" outlineLevel="1">
      <c r="F1532" s="42" t="str">
        <f>F1538</f>
        <v>RB_GUP_EPIS_D</v>
      </c>
      <c r="G1532" s="17" t="str">
        <f>$G$9</f>
        <v>BULKTRAN</v>
      </c>
      <c r="H1532" s="21">
        <f t="shared" si="738"/>
        <v>0</v>
      </c>
      <c r="I1532" s="22">
        <f>VLOOKUP(CONCATENATE($F1532," ",$G1532),AllocFactorMatrix,(I$4+1),FALSE)*$E1538</f>
        <v>0</v>
      </c>
      <c r="J1532" s="22">
        <f>VLOOKUP(CONCATENATE($F1532," ",$G1532),AllocFactorMatrix,(J$4+1),FALSE)*$E1538</f>
        <v>0</v>
      </c>
      <c r="K1532" s="22">
        <f>VLOOKUP(CONCATENATE($F1532," ",$G1532),AllocFactorMatrix,(K$4+1),FALSE)*$E1538</f>
        <v>0</v>
      </c>
      <c r="L1532" s="22">
        <f>VLOOKUP(CONCATENATE($F1532," ",$G1532),AllocFactorMatrix,(L$4+1),FALSE)*$E1538</f>
        <v>0</v>
      </c>
      <c r="M1532" s="22">
        <f t="shared" si="739"/>
        <v>0</v>
      </c>
      <c r="N1532" s="22">
        <f>VLOOKUP(CONCATENATE($F1532," ",$G1532),AllocFactorMatrix,(N$4+1),FALSE)*$E1538</f>
        <v>0</v>
      </c>
      <c r="O1532" s="22">
        <f>VLOOKUP(CONCATENATE($F1532," ",$G1532),AllocFactorMatrix,(O$4+1),FALSE)*$E1538</f>
        <v>0</v>
      </c>
      <c r="P1532" s="22">
        <f>VLOOKUP(CONCATENATE($F1532," ",$G1532),AllocFactorMatrix,(P$4+1),FALSE)*$E1538</f>
        <v>0</v>
      </c>
      <c r="Q1532" s="22">
        <f>VLOOKUP(CONCATENATE($F1532," ",$G1532),AllocFactorMatrix,(Q$4+1),FALSE)*$E1538</f>
        <v>0</v>
      </c>
      <c r="R1532" s="22">
        <f t="shared" ref="R1532:R1546" si="741">SUBTOTAL(9,N1532:Q1532)</f>
        <v>0</v>
      </c>
      <c r="S1532" s="22">
        <f>VLOOKUP(CONCATENATE($F1532," ",$G1532),AllocFactorMatrix,(S$4+1),FALSE)*$E1538</f>
        <v>0</v>
      </c>
      <c r="T1532" s="22">
        <f>VLOOKUP(CONCATENATE($F1532," ",$G1532),AllocFactorMatrix,(T$4+1),FALSE)*$E1538</f>
        <v>0</v>
      </c>
      <c r="U1532" s="22">
        <f>VLOOKUP(CONCATENATE($F1532," ",$G1532),AllocFactorMatrix,(U$4+1),FALSE)*$E1538</f>
        <v>0</v>
      </c>
      <c r="V1532" s="22">
        <f>VLOOKUP(CONCATENATE($F1532," ",$G1532),AllocFactorMatrix,(V$4+1),FALSE)*$E1538</f>
        <v>0</v>
      </c>
      <c r="W1532" s="22">
        <f t="shared" ref="W1532:W1538" si="742">SUBTOTAL(9,S1532:V1532)</f>
        <v>0</v>
      </c>
      <c r="X1532" s="22">
        <f>VLOOKUP(CONCATENATE($F1532," ",$G1532),AllocFactorMatrix,(X$4+1),FALSE)*$E1538</f>
        <v>0</v>
      </c>
      <c r="Y1532" s="22">
        <f>VLOOKUP(CONCATENATE($F1532," ",$G1532),AllocFactorMatrix,(Y$4+1),FALSE)*$E1538</f>
        <v>0</v>
      </c>
      <c r="Z1532" s="22">
        <f t="shared" si="740"/>
        <v>0</v>
      </c>
      <c r="AA1532" s="22">
        <f>VLOOKUP(CONCATENATE($F1532," ",$G1532),AllocFactorMatrix,(AA$4+1),FALSE)*$E1538</f>
        <v>0</v>
      </c>
      <c r="AB1532" s="22">
        <f>VLOOKUP(CONCATENATE($F1532," ",$G1532),AllocFactorMatrix,(AB$4+1),FALSE)*$E1538</f>
        <v>0</v>
      </c>
      <c r="AC1532" s="22">
        <f>VLOOKUP(CONCATENATE($F1532," ",$G1532),AllocFactorMatrix,(AC$4+1),FALSE)*$E1538</f>
        <v>0</v>
      </c>
    </row>
    <row r="1533" spans="4:29" hidden="1" outlineLevel="1">
      <c r="F1533" s="42" t="str">
        <f>F1538</f>
        <v>RB_GUP_EPIS_D</v>
      </c>
      <c r="G1533" s="17" t="str">
        <f>$G$10</f>
        <v>SUBTRAN</v>
      </c>
      <c r="H1533" s="21">
        <f t="shared" si="738"/>
        <v>0</v>
      </c>
      <c r="I1533" s="22">
        <f>VLOOKUP(CONCATENATE($F1533," ",$G1533),AllocFactorMatrix,(I$4+1),FALSE)*$E1538</f>
        <v>0</v>
      </c>
      <c r="J1533" s="22">
        <f>VLOOKUP(CONCATENATE($F1533," ",$G1533),AllocFactorMatrix,(J$4+1),FALSE)*$E1538</f>
        <v>0</v>
      </c>
      <c r="K1533" s="22">
        <f>VLOOKUP(CONCATENATE($F1533," ",$G1533),AllocFactorMatrix,(K$4+1),FALSE)*$E1538</f>
        <v>0</v>
      </c>
      <c r="L1533" s="22">
        <f>VLOOKUP(CONCATENATE($F1533," ",$G1533),AllocFactorMatrix,(L$4+1),FALSE)*$E1538</f>
        <v>0</v>
      </c>
      <c r="M1533" s="22">
        <f t="shared" si="739"/>
        <v>0</v>
      </c>
      <c r="N1533" s="22">
        <f>VLOOKUP(CONCATENATE($F1533," ",$G1533),AllocFactorMatrix,(N$4+1),FALSE)*$E1538</f>
        <v>0</v>
      </c>
      <c r="O1533" s="22">
        <f>VLOOKUP(CONCATENATE($F1533," ",$G1533),AllocFactorMatrix,(O$4+1),FALSE)*$E1538</f>
        <v>0</v>
      </c>
      <c r="P1533" s="22">
        <f>VLOOKUP(CONCATENATE($F1533," ",$G1533),AllocFactorMatrix,(P$4+1),FALSE)*$E1538</f>
        <v>0</v>
      </c>
      <c r="Q1533" s="22">
        <f>VLOOKUP(CONCATENATE($F1533," ",$G1533),AllocFactorMatrix,(Q$4+1),FALSE)*$E1538</f>
        <v>0</v>
      </c>
      <c r="R1533" s="22">
        <f t="shared" si="741"/>
        <v>0</v>
      </c>
      <c r="S1533" s="22">
        <f>VLOOKUP(CONCATENATE($F1533," ",$G1533),AllocFactorMatrix,(S$4+1),FALSE)*$E1538</f>
        <v>0</v>
      </c>
      <c r="T1533" s="22">
        <f>VLOOKUP(CONCATENATE($F1533," ",$G1533),AllocFactorMatrix,(T$4+1),FALSE)*$E1538</f>
        <v>0</v>
      </c>
      <c r="U1533" s="22">
        <f>VLOOKUP(CONCATENATE($F1533," ",$G1533),AllocFactorMatrix,(U$4+1),FALSE)*$E1538</f>
        <v>0</v>
      </c>
      <c r="V1533" s="22">
        <f>VLOOKUP(CONCATENATE($F1533," ",$G1533),AllocFactorMatrix,(V$4+1),FALSE)*$E1538</f>
        <v>0</v>
      </c>
      <c r="W1533" s="22">
        <f t="shared" si="742"/>
        <v>0</v>
      </c>
      <c r="X1533" s="22">
        <f>VLOOKUP(CONCATENATE($F1533," ",$G1533),AllocFactorMatrix,(X$4+1),FALSE)*$E1538</f>
        <v>0</v>
      </c>
      <c r="Y1533" s="22">
        <f>VLOOKUP(CONCATENATE($F1533," ",$G1533),AllocFactorMatrix,(Y$4+1),FALSE)*$E1538</f>
        <v>0</v>
      </c>
      <c r="Z1533" s="22">
        <f t="shared" si="740"/>
        <v>0</v>
      </c>
      <c r="AA1533" s="22">
        <f>VLOOKUP(CONCATENATE($F1533," ",$G1533),AllocFactorMatrix,(AA$4+1),FALSE)*$E1538</f>
        <v>0</v>
      </c>
      <c r="AB1533" s="22">
        <f>VLOOKUP(CONCATENATE($F1533," ",$G1533),AllocFactorMatrix,(AB$4+1),FALSE)*$E1538</f>
        <v>0</v>
      </c>
      <c r="AC1533" s="22">
        <f>VLOOKUP(CONCATENATE($F1533," ",$G1533),AllocFactorMatrix,(AC$4+1),FALSE)*$E1538</f>
        <v>0</v>
      </c>
    </row>
    <row r="1534" spans="4:29" hidden="1" outlineLevel="1">
      <c r="F1534" s="42" t="str">
        <f>F1538</f>
        <v>RB_GUP_EPIS_D</v>
      </c>
      <c r="G1534" s="17" t="str">
        <f>$G$11</f>
        <v>DISTPRI</v>
      </c>
      <c r="H1534" s="21">
        <f t="shared" si="738"/>
        <v>937307.47208309465</v>
      </c>
      <c r="I1534" s="22">
        <f>VLOOKUP(CONCATENATE($F1534," ",$G1534),AllocFactorMatrix,(I$4+1),FALSE)*$E1538</f>
        <v>619953.78425392683</v>
      </c>
      <c r="J1534" s="22">
        <f>VLOOKUP(CONCATENATE($F1534," ",$G1534),AllocFactorMatrix,(J$4+1),FALSE)*$E1538</f>
        <v>153846.85041545713</v>
      </c>
      <c r="K1534" s="22">
        <f>VLOOKUP(CONCATENATE($F1534," ",$G1534),AllocFactorMatrix,(K$4+1),FALSE)*$E1538</f>
        <v>1953.2246972885987</v>
      </c>
      <c r="L1534" s="22">
        <f>VLOOKUP(CONCATENATE($F1534," ",$G1534),AllocFactorMatrix,(L$4+1),FALSE)*$E1538</f>
        <v>0</v>
      </c>
      <c r="M1534" s="22">
        <f t="shared" si="739"/>
        <v>155800.07511274572</v>
      </c>
      <c r="N1534" s="22">
        <f>VLOOKUP(CONCATENATE($F1534," ",$G1534),AllocFactorMatrix,(N$4+1),FALSE)*$E1538</f>
        <v>67153.131588447184</v>
      </c>
      <c r="O1534" s="22">
        <f>VLOOKUP(CONCATENATE($F1534," ",$G1534),AllocFactorMatrix,(O$4+1),FALSE)*$E1538</f>
        <v>18466.627184789926</v>
      </c>
      <c r="P1534" s="22">
        <f>VLOOKUP(CONCATENATE($F1534," ",$G1534),AllocFactorMatrix,(P$4+1),FALSE)*$E1538</f>
        <v>0</v>
      </c>
      <c r="Q1534" s="22">
        <f>VLOOKUP(CONCATENATE($F1534," ",$G1534),AllocFactorMatrix,(Q$4+1),FALSE)*$E1538</f>
        <v>0</v>
      </c>
      <c r="R1534" s="22">
        <f t="shared" si="741"/>
        <v>85619.758773237118</v>
      </c>
      <c r="S1534" s="22">
        <f>VLOOKUP(CONCATENATE($F1534," ",$G1534),AllocFactorMatrix,(S$4+1),FALSE)*$E1538</f>
        <v>2877.4864116494</v>
      </c>
      <c r="T1534" s="22">
        <f>VLOOKUP(CONCATENATE($F1534," ",$G1534),AllocFactorMatrix,(T$4+1),FALSE)*$E1538</f>
        <v>53146.490930199681</v>
      </c>
      <c r="U1534" s="22">
        <f>VLOOKUP(CONCATENATE($F1534," ",$G1534),AllocFactorMatrix,(U$4+1),FALSE)*$E1538</f>
        <v>0</v>
      </c>
      <c r="V1534" s="22">
        <f>VLOOKUP(CONCATENATE($F1534," ",$G1534),AllocFactorMatrix,(V$4+1),FALSE)*$E1538</f>
        <v>0</v>
      </c>
      <c r="W1534" s="22">
        <f t="shared" si="742"/>
        <v>56023.97734184908</v>
      </c>
      <c r="X1534" s="22">
        <f>VLOOKUP(CONCATENATE($F1534," ",$G1534),AllocFactorMatrix,(X$4+1),FALSE)*$E1538</f>
        <v>18875.768302019318</v>
      </c>
      <c r="Y1534" s="22">
        <f>VLOOKUP(CONCATENATE($F1534," ",$G1534),AllocFactorMatrix,(Y$4+1),FALSE)*$E1538</f>
        <v>362.52681910407051</v>
      </c>
      <c r="Z1534" s="22">
        <f t="shared" si="740"/>
        <v>19238.295121123389</v>
      </c>
      <c r="AA1534" s="22">
        <f>VLOOKUP(CONCATENATE($F1534," ",$G1534),AllocFactorMatrix,(AA$4+1),FALSE)*$E1538</f>
        <v>277.06225645322377</v>
      </c>
      <c r="AB1534" s="22">
        <f>VLOOKUP(CONCATENATE($F1534," ",$G1534),AllocFactorMatrix,(AB$4+1),FALSE)*$E1538</f>
        <v>318.82307452658432</v>
      </c>
      <c r="AC1534" s="22">
        <f>VLOOKUP(CONCATENATE($F1534," ",$G1534),AllocFactorMatrix,(AC$4+1),FALSE)*$E1538</f>
        <v>75.696149232723656</v>
      </c>
    </row>
    <row r="1535" spans="4:29" hidden="1" outlineLevel="1">
      <c r="F1535" s="42" t="str">
        <f>F1538</f>
        <v>RB_GUP_EPIS_D</v>
      </c>
      <c r="G1535" s="17" t="str">
        <f>$G$12</f>
        <v>DISTSEC</v>
      </c>
      <c r="H1535" s="21">
        <f t="shared" si="738"/>
        <v>309957.36288736796</v>
      </c>
      <c r="I1535" s="22">
        <f>VLOOKUP(CONCATENATE($F1535," ",$G1535),AllocFactorMatrix,(I$4+1),FALSE)*$E1538</f>
        <v>235684.89568798081</v>
      </c>
      <c r="J1535" s="22">
        <f>VLOOKUP(CONCATENATE($F1535," ",$G1535),AllocFactorMatrix,(J$4+1),FALSE)*$E1538</f>
        <v>47571.31833288465</v>
      </c>
      <c r="K1535" s="22">
        <f>VLOOKUP(CONCATENATE($F1535," ",$G1535),AllocFactorMatrix,(K$4+1),FALSE)*$E1538</f>
        <v>0</v>
      </c>
      <c r="L1535" s="22">
        <f>VLOOKUP(CONCATENATE($F1535," ",$G1535),AllocFactorMatrix,(L$4+1),FALSE)*$E1538</f>
        <v>0</v>
      </c>
      <c r="M1535" s="22">
        <f t="shared" si="739"/>
        <v>47571.31833288465</v>
      </c>
      <c r="N1535" s="22">
        <f>VLOOKUP(CONCATENATE($F1535," ",$G1535),AllocFactorMatrix,(N$4+1),FALSE)*$E1538</f>
        <v>18220.780659631637</v>
      </c>
      <c r="O1535" s="22">
        <f>VLOOKUP(CONCATENATE($F1535," ",$G1535),AllocFactorMatrix,(O$4+1),FALSE)*$E1538</f>
        <v>0</v>
      </c>
      <c r="P1535" s="22">
        <f>VLOOKUP(CONCATENATE($F1535," ",$G1535),AllocFactorMatrix,(P$4+1),FALSE)*$E1538</f>
        <v>0</v>
      </c>
      <c r="Q1535" s="22">
        <f>VLOOKUP(CONCATENATE($F1535," ",$G1535),AllocFactorMatrix,(Q$4+1),FALSE)*$E1538</f>
        <v>0</v>
      </c>
      <c r="R1535" s="22">
        <f t="shared" si="741"/>
        <v>18220.780659631637</v>
      </c>
      <c r="S1535" s="22">
        <f>VLOOKUP(CONCATENATE($F1535," ",$G1535),AllocFactorMatrix,(S$4+1),FALSE)*$E1538</f>
        <v>639.95204909468964</v>
      </c>
      <c r="T1535" s="22">
        <f>VLOOKUP(CONCATENATE($F1535," ",$G1535),AllocFactorMatrix,(T$4+1),FALSE)*$E1538</f>
        <v>0</v>
      </c>
      <c r="U1535" s="22">
        <f>VLOOKUP(CONCATENATE($F1535," ",$G1535),AllocFactorMatrix,(U$4+1),FALSE)*$E1538</f>
        <v>0</v>
      </c>
      <c r="V1535" s="22">
        <f>VLOOKUP(CONCATENATE($F1535," ",$G1535),AllocFactorMatrix,(V$4+1),FALSE)*$E1538</f>
        <v>0</v>
      </c>
      <c r="W1535" s="22">
        <f t="shared" si="742"/>
        <v>639.95204909468964</v>
      </c>
      <c r="X1535" s="22">
        <f>VLOOKUP(CONCATENATE($F1535," ",$G1535),AllocFactorMatrix,(X$4+1),FALSE)*$E1538</f>
        <v>5285.2560119355421</v>
      </c>
      <c r="Y1535" s="22">
        <f>VLOOKUP(CONCATENATE($F1535," ",$G1535),AllocFactorMatrix,(Y$4+1),FALSE)*$E1538</f>
        <v>0</v>
      </c>
      <c r="Z1535" s="22">
        <f t="shared" si="740"/>
        <v>5285.2560119355421</v>
      </c>
      <c r="AA1535" s="22">
        <f>VLOOKUP(CONCATENATE($F1535," ",$G1535),AllocFactorMatrix,(AA$4+1),FALSE)*$E1538</f>
        <v>68.030557876688718</v>
      </c>
      <c r="AB1535" s="22">
        <f>VLOOKUP(CONCATENATE($F1535," ",$G1535),AllocFactorMatrix,(AB$4+1),FALSE)*$E1538</f>
        <v>2025.493659514952</v>
      </c>
      <c r="AC1535" s="22">
        <f>VLOOKUP(CONCATENATE($F1535," ",$G1535),AllocFactorMatrix,(AC$4+1),FALSE)*$E1538</f>
        <v>461.63592844895902</v>
      </c>
    </row>
    <row r="1536" spans="4:29" hidden="1" outlineLevel="1">
      <c r="F1536" s="42" t="str">
        <f>F1538</f>
        <v>RB_GUP_EPIS_D</v>
      </c>
      <c r="G1536" s="17" t="str">
        <f>$G$13</f>
        <v>ENERGY</v>
      </c>
      <c r="H1536" s="21">
        <f t="shared" si="738"/>
        <v>0</v>
      </c>
      <c r="I1536" s="22">
        <f>VLOOKUP(CONCATENATE($F1536," ",$G1536),AllocFactorMatrix,(I$4+1),FALSE)*$E1538</f>
        <v>0</v>
      </c>
      <c r="J1536" s="22">
        <f>VLOOKUP(CONCATENATE($F1536," ",$G1536),AllocFactorMatrix,(J$4+1),FALSE)*$E1538</f>
        <v>0</v>
      </c>
      <c r="K1536" s="22">
        <f>VLOOKUP(CONCATENATE($F1536," ",$G1536),AllocFactorMatrix,(K$4+1),FALSE)*$E1538</f>
        <v>0</v>
      </c>
      <c r="L1536" s="22">
        <f>VLOOKUP(CONCATENATE($F1536," ",$G1536),AllocFactorMatrix,(L$4+1),FALSE)*$E1538</f>
        <v>0</v>
      </c>
      <c r="M1536" s="22">
        <f t="shared" si="739"/>
        <v>0</v>
      </c>
      <c r="N1536" s="22">
        <f>VLOOKUP(CONCATENATE($F1536," ",$G1536),AllocFactorMatrix,(N$4+1),FALSE)*$E1538</f>
        <v>0</v>
      </c>
      <c r="O1536" s="22">
        <f>VLOOKUP(CONCATENATE($F1536," ",$G1536),AllocFactorMatrix,(O$4+1),FALSE)*$E1538</f>
        <v>0</v>
      </c>
      <c r="P1536" s="22">
        <f>VLOOKUP(CONCATENATE($F1536," ",$G1536),AllocFactorMatrix,(P$4+1),FALSE)*$E1538</f>
        <v>0</v>
      </c>
      <c r="Q1536" s="22">
        <f>VLOOKUP(CONCATENATE($F1536," ",$G1536),AllocFactorMatrix,(Q$4+1),FALSE)*$E1538</f>
        <v>0</v>
      </c>
      <c r="R1536" s="22">
        <f t="shared" si="741"/>
        <v>0</v>
      </c>
      <c r="S1536" s="22">
        <f>VLOOKUP(CONCATENATE($F1536," ",$G1536),AllocFactorMatrix,(S$4+1),FALSE)*$E1538</f>
        <v>0</v>
      </c>
      <c r="T1536" s="22">
        <f>VLOOKUP(CONCATENATE($F1536," ",$G1536),AllocFactorMatrix,(T$4+1),FALSE)*$E1538</f>
        <v>0</v>
      </c>
      <c r="U1536" s="22">
        <f>VLOOKUP(CONCATENATE($F1536," ",$G1536),AllocFactorMatrix,(U$4+1),FALSE)*$E1538</f>
        <v>0</v>
      </c>
      <c r="V1536" s="22">
        <f>VLOOKUP(CONCATENATE($F1536," ",$G1536),AllocFactorMatrix,(V$4+1),FALSE)*$E1538</f>
        <v>0</v>
      </c>
      <c r="W1536" s="22">
        <f t="shared" si="742"/>
        <v>0</v>
      </c>
      <c r="X1536" s="22">
        <f>VLOOKUP(CONCATENATE($F1536," ",$G1536),AllocFactorMatrix,(X$4+1),FALSE)*$E1538</f>
        <v>0</v>
      </c>
      <c r="Y1536" s="22">
        <f>VLOOKUP(CONCATENATE($F1536," ",$G1536),AllocFactorMatrix,(Y$4+1),FALSE)*$E1538</f>
        <v>0</v>
      </c>
      <c r="Z1536" s="22">
        <f t="shared" si="740"/>
        <v>0</v>
      </c>
      <c r="AA1536" s="22">
        <f>VLOOKUP(CONCATENATE($F1536," ",$G1536),AllocFactorMatrix,(AA$4+1),FALSE)*$E1538</f>
        <v>0</v>
      </c>
      <c r="AB1536" s="22">
        <f>VLOOKUP(CONCATENATE($F1536," ",$G1536),AllocFactorMatrix,(AB$4+1),FALSE)*$E1538</f>
        <v>0</v>
      </c>
      <c r="AC1536" s="22">
        <f>VLOOKUP(CONCATENATE($F1536," ",$G1536),AllocFactorMatrix,(AC$4+1),FALSE)*$E1538</f>
        <v>0</v>
      </c>
    </row>
    <row r="1537" spans="4:29" hidden="1" outlineLevel="1">
      <c r="F1537" s="42" t="str">
        <f>F1538</f>
        <v>RB_GUP_EPIS_D</v>
      </c>
      <c r="G1537" s="17" t="str">
        <f>$G$14</f>
        <v>CUSTOMER</v>
      </c>
      <c r="H1537" s="21">
        <f t="shared" si="738"/>
        <v>2386386.1650295351</v>
      </c>
      <c r="I1537" s="22">
        <f>VLOOKUP(CONCATENATE($F1537," ",$G1537),AllocFactorMatrix,(I$4+1),FALSE)*$E1538</f>
        <v>1775867.4582657097</v>
      </c>
      <c r="J1537" s="22">
        <f>VLOOKUP(CONCATENATE($F1537," ",$G1537),AllocFactorMatrix,(J$4+1),FALSE)*$E1538</f>
        <v>437001.20575386973</v>
      </c>
      <c r="K1537" s="22">
        <f>VLOOKUP(CONCATENATE($F1537," ",$G1537),AllocFactorMatrix,(K$4+1),FALSE)*$E1538</f>
        <v>4868.4179544966455</v>
      </c>
      <c r="L1537" s="22">
        <f>VLOOKUP(CONCATENATE($F1537," ",$G1537),AllocFactorMatrix,(L$4+1),FALSE)*$E1538</f>
        <v>359.51534092030283</v>
      </c>
      <c r="M1537" s="22">
        <f t="shared" si="739"/>
        <v>442229.13904928666</v>
      </c>
      <c r="N1537" s="22">
        <f>VLOOKUP(CONCATENATE($F1537," ",$G1537),AllocFactorMatrix,(N$4+1),FALSE)*$E1538</f>
        <v>8133.3098154394156</v>
      </c>
      <c r="O1537" s="22">
        <f>VLOOKUP(CONCATENATE($F1537," ",$G1537),AllocFactorMatrix,(O$4+1),FALSE)*$E1538</f>
        <v>2555.6974024741244</v>
      </c>
      <c r="P1537" s="22">
        <f>VLOOKUP(CONCATENATE($F1537," ",$G1537),AllocFactorMatrix,(P$4+1),FALSE)*$E1538</f>
        <v>1031.5610280167177</v>
      </c>
      <c r="Q1537" s="22">
        <f>VLOOKUP(CONCATENATE($F1537," ",$G1537),AllocFactorMatrix,(Q$4+1),FALSE)*$E1538</f>
        <v>0</v>
      </c>
      <c r="R1537" s="22">
        <f t="shared" si="741"/>
        <v>11720.568245930259</v>
      </c>
      <c r="S1537" s="22">
        <f>VLOOKUP(CONCATENATE($F1537," ",$G1537),AllocFactorMatrix,(S$4+1),FALSE)*$E1538</f>
        <v>75.417293528279941</v>
      </c>
      <c r="T1537" s="22">
        <f>VLOOKUP(CONCATENATE($F1537," ",$G1537),AllocFactorMatrix,(T$4+1),FALSE)*$E1538</f>
        <v>1877.7901057406064</v>
      </c>
      <c r="U1537" s="22">
        <f>VLOOKUP(CONCATENATE($F1537," ",$G1537),AllocFactorMatrix,(U$4+1),FALSE)*$E1538</f>
        <v>3419.1302282709712</v>
      </c>
      <c r="V1537" s="22">
        <f>VLOOKUP(CONCATENATE($F1537," ",$G1537),AllocFactorMatrix,(V$4+1),FALSE)*$E1538</f>
        <v>663.13651345599465</v>
      </c>
      <c r="W1537" s="22">
        <f t="shared" si="742"/>
        <v>6035.4741409958524</v>
      </c>
      <c r="X1537" s="22">
        <f>VLOOKUP(CONCATENATE($F1537," ",$G1537),AllocFactorMatrix,(X$4+1),FALSE)*$E1538</f>
        <v>2601.8790303632568</v>
      </c>
      <c r="Y1537" s="22">
        <f>VLOOKUP(CONCATENATE($F1537," ",$G1537),AllocFactorMatrix,(Y$4+1),FALSE)*$E1538</f>
        <v>30.320749141917101</v>
      </c>
      <c r="Z1537" s="22">
        <f t="shared" si="740"/>
        <v>2632.1997795051739</v>
      </c>
      <c r="AA1537" s="22">
        <f>VLOOKUP(CONCATENATE($F1537," ",$G1537),AllocFactorMatrix,(AA$4+1),FALSE)*$E1538</f>
        <v>186.53083853713724</v>
      </c>
      <c r="AB1537" s="22">
        <f>VLOOKUP(CONCATENATE($F1537," ",$G1537),AllocFactorMatrix,(AB$4+1),FALSE)*$E1538</f>
        <v>130033.26978365838</v>
      </c>
      <c r="AC1537" s="22">
        <f>VLOOKUP(CONCATENATE($F1537," ",$G1537),AllocFactorMatrix,(AC$4+1),FALSE)*$E1538</f>
        <v>17681.524925913356</v>
      </c>
    </row>
    <row r="1538" spans="4:29" collapsed="1">
      <c r="D1538" s="17" t="s">
        <v>106</v>
      </c>
      <c r="E1538" s="19">
        <v>3633651</v>
      </c>
      <c r="F1538" s="42" t="s">
        <v>65</v>
      </c>
      <c r="G1538" s="17" t="str">
        <f>$G$15</f>
        <v>TOTAL</v>
      </c>
      <c r="H1538" s="21">
        <f t="shared" si="738"/>
        <v>3633650.9999999986</v>
      </c>
      <c r="I1538" s="22">
        <f>VLOOKUP(CONCATENATE($F1538," ",$G1538),AllocFactorMatrix,(I$4+1),FALSE)*$E1538</f>
        <v>2631506.1382076172</v>
      </c>
      <c r="J1538" s="22">
        <f>VLOOKUP(CONCATENATE($F1538," ",$G1538),AllocFactorMatrix,(J$4+1),FALSE)*$E1538</f>
        <v>638419.37450221146</v>
      </c>
      <c r="K1538" s="22">
        <f>VLOOKUP(CONCATENATE($F1538," ",$G1538),AllocFactorMatrix,(K$4+1),FALSE)*$E1538</f>
        <v>6821.6426517852442</v>
      </c>
      <c r="L1538" s="22">
        <f>VLOOKUP(CONCATENATE($F1538," ",$G1538),AllocFactorMatrix,(L$4+1),FALSE)*$E1538</f>
        <v>359.51534092030283</v>
      </c>
      <c r="M1538" s="22">
        <f t="shared" si="739"/>
        <v>645600.53249491705</v>
      </c>
      <c r="N1538" s="22">
        <f>VLOOKUP(CONCATENATE($F1538," ",$G1538),AllocFactorMatrix,(N$4+1),FALSE)*$E1538</f>
        <v>93507.222063518231</v>
      </c>
      <c r="O1538" s="22">
        <f>VLOOKUP(CONCATENATE($F1538," ",$G1538),AllocFactorMatrix,(O$4+1),FALSE)*$E1538</f>
        <v>21022.324587264055</v>
      </c>
      <c r="P1538" s="22">
        <f>VLOOKUP(CONCATENATE($F1538," ",$G1538),AllocFactorMatrix,(P$4+1),FALSE)*$E1538</f>
        <v>1031.5610280167177</v>
      </c>
      <c r="Q1538" s="22">
        <f>VLOOKUP(CONCATENATE($F1538," ",$G1538),AllocFactorMatrix,(Q$4+1),FALSE)*$E1538</f>
        <v>0</v>
      </c>
      <c r="R1538" s="22">
        <f t="shared" si="741"/>
        <v>115561.107678799</v>
      </c>
      <c r="S1538" s="22">
        <f>VLOOKUP(CONCATENATE($F1538," ",$G1538),AllocFactorMatrix,(S$4+1),FALSE)*$E1538</f>
        <v>3592.8557542723697</v>
      </c>
      <c r="T1538" s="22">
        <f>VLOOKUP(CONCATENATE($F1538," ",$G1538),AllocFactorMatrix,(T$4+1),FALSE)*$E1538</f>
        <v>55024.281035940287</v>
      </c>
      <c r="U1538" s="22">
        <f>VLOOKUP(CONCATENATE($F1538," ",$G1538),AllocFactorMatrix,(U$4+1),FALSE)*$E1538</f>
        <v>3419.1302282709712</v>
      </c>
      <c r="V1538" s="22">
        <f>VLOOKUP(CONCATENATE($F1538," ",$G1538),AllocFactorMatrix,(V$4+1),FALSE)*$E1538</f>
        <v>663.13651345599465</v>
      </c>
      <c r="W1538" s="22">
        <f t="shared" si="742"/>
        <v>62699.403531939628</v>
      </c>
      <c r="X1538" s="22">
        <f>VLOOKUP(CONCATENATE($F1538," ",$G1538),AllocFactorMatrix,(X$4+1),FALSE)*$E1538</f>
        <v>26762.903344318118</v>
      </c>
      <c r="Y1538" s="22">
        <f>VLOOKUP(CONCATENATE($F1538," ",$G1538),AllocFactorMatrix,(Y$4+1),FALSE)*$E1538</f>
        <v>392.84756824598765</v>
      </c>
      <c r="Z1538" s="22">
        <f t="shared" si="740"/>
        <v>27155.750912564105</v>
      </c>
      <c r="AA1538" s="22">
        <f>VLOOKUP(CONCATENATE($F1538," ",$G1538),AllocFactorMatrix,(AA$4+1),FALSE)*$E1538</f>
        <v>531.62365286704971</v>
      </c>
      <c r="AB1538" s="22">
        <f>VLOOKUP(CONCATENATE($F1538," ",$G1538),AllocFactorMatrix,(AB$4+1),FALSE)*$E1538</f>
        <v>132377.58651769991</v>
      </c>
      <c r="AC1538" s="22">
        <f>VLOOKUP(CONCATENATE($F1538," ",$G1538),AllocFactorMatrix,(AC$4+1),FALSE)*$E1538</f>
        <v>18218.85700359504</v>
      </c>
    </row>
    <row r="1539" spans="4:29" hidden="1" outlineLevel="1">
      <c r="F1539" s="42" t="str">
        <f>F1546</f>
        <v>RB_GUP_EPIS_D</v>
      </c>
      <c r="G1539" s="17" t="str">
        <f>$G$8</f>
        <v>PRODUCTION</v>
      </c>
      <c r="H1539" s="21">
        <f t="shared" si="738"/>
        <v>0</v>
      </c>
      <c r="I1539" s="22">
        <f>VLOOKUP(CONCATENATE($F1539," ",$G1539),AllocFactorMatrix,(I$4+1),FALSE)*$E1546</f>
        <v>0</v>
      </c>
      <c r="J1539" s="22">
        <f>VLOOKUP(CONCATENATE($F1539," ",$G1539),AllocFactorMatrix,(J$4+1),FALSE)*$E1546</f>
        <v>0</v>
      </c>
      <c r="K1539" s="22">
        <f>VLOOKUP(CONCATENATE($F1539," ",$G1539),AllocFactorMatrix,(K$4+1),FALSE)*$E1546</f>
        <v>0</v>
      </c>
      <c r="L1539" s="22">
        <f>VLOOKUP(CONCATENATE($F1539," ",$G1539),AllocFactorMatrix,(L$4+1),FALSE)*$E1546</f>
        <v>0</v>
      </c>
      <c r="M1539" s="22">
        <f t="shared" ref="M1539:M1546" si="743">SUBTOTAL(9,J1539:L1539)</f>
        <v>0</v>
      </c>
      <c r="N1539" s="22">
        <f>VLOOKUP(CONCATENATE($F1539," ",$G1539),AllocFactorMatrix,(N$4+1),FALSE)*$E1546</f>
        <v>0</v>
      </c>
      <c r="O1539" s="22">
        <f>VLOOKUP(CONCATENATE($F1539," ",$G1539),AllocFactorMatrix,(O$4+1),FALSE)*$E1546</f>
        <v>0</v>
      </c>
      <c r="P1539" s="22">
        <f>VLOOKUP(CONCATENATE($F1539," ",$G1539),AllocFactorMatrix,(P$4+1),FALSE)*$E1546</f>
        <v>0</v>
      </c>
      <c r="Q1539" s="22">
        <f>VLOOKUP(CONCATENATE($F1539," ",$G1539),AllocFactorMatrix,(Q$4+1),FALSE)*$E1546</f>
        <v>0</v>
      </c>
      <c r="R1539" s="22">
        <f t="shared" si="741"/>
        <v>0</v>
      </c>
      <c r="S1539" s="22">
        <f>VLOOKUP(CONCATENATE($F1539," ",$G1539),AllocFactorMatrix,(S$4+1),FALSE)*$E1546</f>
        <v>0</v>
      </c>
      <c r="T1539" s="22">
        <f>VLOOKUP(CONCATENATE($F1539," ",$G1539),AllocFactorMatrix,(T$4+1),FALSE)*$E1546</f>
        <v>0</v>
      </c>
      <c r="U1539" s="22">
        <f>VLOOKUP(CONCATENATE($F1539," ",$G1539),AllocFactorMatrix,(U$4+1),FALSE)*$E1546</f>
        <v>0</v>
      </c>
      <c r="V1539" s="22">
        <f>VLOOKUP(CONCATENATE($F1539," ",$G1539),AllocFactorMatrix,(V$4+1),FALSE)*$E1546</f>
        <v>0</v>
      </c>
      <c r="W1539" s="22">
        <f>SUBTOTAL(9,S1539:V1539)</f>
        <v>0</v>
      </c>
      <c r="X1539" s="22">
        <f>VLOOKUP(CONCATENATE($F1539," ",$G1539),AllocFactorMatrix,(X$4+1),FALSE)*$E1546</f>
        <v>0</v>
      </c>
      <c r="Y1539" s="22">
        <f>VLOOKUP(CONCATENATE($F1539," ",$G1539),AllocFactorMatrix,(Y$4+1),FALSE)*$E1546</f>
        <v>0</v>
      </c>
      <c r="Z1539" s="22">
        <f t="shared" si="740"/>
        <v>0</v>
      </c>
      <c r="AA1539" s="22">
        <f>VLOOKUP(CONCATENATE($F1539," ",$G1539),AllocFactorMatrix,(AA$4+1),FALSE)*$E1546</f>
        <v>0</v>
      </c>
      <c r="AB1539" s="22">
        <f>VLOOKUP(CONCATENATE($F1539," ",$G1539),AllocFactorMatrix,(AB$4+1),FALSE)*$E1546</f>
        <v>0</v>
      </c>
      <c r="AC1539" s="22">
        <f>VLOOKUP(CONCATENATE($F1539," ",$G1539),AllocFactorMatrix,(AC$4+1),FALSE)*$E1546</f>
        <v>0</v>
      </c>
    </row>
    <row r="1540" spans="4:29" hidden="1" outlineLevel="1">
      <c r="F1540" s="42" t="str">
        <f>F1546</f>
        <v>RB_GUP_EPIS_D</v>
      </c>
      <c r="G1540" s="17" t="str">
        <f>$G$9</f>
        <v>BULKTRAN</v>
      </c>
      <c r="H1540" s="21">
        <f t="shared" si="738"/>
        <v>0</v>
      </c>
      <c r="I1540" s="22">
        <f>VLOOKUP(CONCATENATE($F1540," ",$G1540),AllocFactorMatrix,(I$4+1),FALSE)*$E1546</f>
        <v>0</v>
      </c>
      <c r="J1540" s="22">
        <f>VLOOKUP(CONCATENATE($F1540," ",$G1540),AllocFactorMatrix,(J$4+1),FALSE)*$E1546</f>
        <v>0</v>
      </c>
      <c r="K1540" s="22">
        <f>VLOOKUP(CONCATENATE($F1540," ",$G1540),AllocFactorMatrix,(K$4+1),FALSE)*$E1546</f>
        <v>0</v>
      </c>
      <c r="L1540" s="22">
        <f>VLOOKUP(CONCATENATE($F1540," ",$G1540),AllocFactorMatrix,(L$4+1),FALSE)*$E1546</f>
        <v>0</v>
      </c>
      <c r="M1540" s="22">
        <f t="shared" si="743"/>
        <v>0</v>
      </c>
      <c r="N1540" s="22">
        <f>VLOOKUP(CONCATENATE($F1540," ",$G1540),AllocFactorMatrix,(N$4+1),FALSE)*$E1546</f>
        <v>0</v>
      </c>
      <c r="O1540" s="22">
        <f>VLOOKUP(CONCATENATE($F1540," ",$G1540),AllocFactorMatrix,(O$4+1),FALSE)*$E1546</f>
        <v>0</v>
      </c>
      <c r="P1540" s="22">
        <f>VLOOKUP(CONCATENATE($F1540," ",$G1540),AllocFactorMatrix,(P$4+1),FALSE)*$E1546</f>
        <v>0</v>
      </c>
      <c r="Q1540" s="22">
        <f>VLOOKUP(CONCATENATE($F1540," ",$G1540),AllocFactorMatrix,(Q$4+1),FALSE)*$E1546</f>
        <v>0</v>
      </c>
      <c r="R1540" s="22">
        <f t="shared" si="741"/>
        <v>0</v>
      </c>
      <c r="S1540" s="22">
        <f>VLOOKUP(CONCATENATE($F1540," ",$G1540),AllocFactorMatrix,(S$4+1),FALSE)*$E1546</f>
        <v>0</v>
      </c>
      <c r="T1540" s="22">
        <f>VLOOKUP(CONCATENATE($F1540," ",$G1540),AllocFactorMatrix,(T$4+1),FALSE)*$E1546</f>
        <v>0</v>
      </c>
      <c r="U1540" s="22">
        <f>VLOOKUP(CONCATENATE($F1540," ",$G1540),AllocFactorMatrix,(U$4+1),FALSE)*$E1546</f>
        <v>0</v>
      </c>
      <c r="V1540" s="22">
        <f>VLOOKUP(CONCATENATE($F1540," ",$G1540),AllocFactorMatrix,(V$4+1),FALSE)*$E1546</f>
        <v>0</v>
      </c>
      <c r="W1540" s="22">
        <f t="shared" ref="W1540:W1546" si="744">SUBTOTAL(9,S1540:V1540)</f>
        <v>0</v>
      </c>
      <c r="X1540" s="22">
        <f>VLOOKUP(CONCATENATE($F1540," ",$G1540),AllocFactorMatrix,(X$4+1),FALSE)*$E1546</f>
        <v>0</v>
      </c>
      <c r="Y1540" s="22">
        <f>VLOOKUP(CONCATENATE($F1540," ",$G1540),AllocFactorMatrix,(Y$4+1),FALSE)*$E1546</f>
        <v>0</v>
      </c>
      <c r="Z1540" s="22">
        <f t="shared" si="740"/>
        <v>0</v>
      </c>
      <c r="AA1540" s="22">
        <f>VLOOKUP(CONCATENATE($F1540," ",$G1540),AllocFactorMatrix,(AA$4+1),FALSE)*$E1546</f>
        <v>0</v>
      </c>
      <c r="AB1540" s="22">
        <f>VLOOKUP(CONCATENATE($F1540," ",$G1540),AllocFactorMatrix,(AB$4+1),FALSE)*$E1546</f>
        <v>0</v>
      </c>
      <c r="AC1540" s="22">
        <f>VLOOKUP(CONCATENATE($F1540," ",$G1540),AllocFactorMatrix,(AC$4+1),FALSE)*$E1546</f>
        <v>0</v>
      </c>
    </row>
    <row r="1541" spans="4:29" hidden="1" outlineLevel="1">
      <c r="F1541" s="42" t="str">
        <f>F1546</f>
        <v>RB_GUP_EPIS_D</v>
      </c>
      <c r="G1541" s="17" t="str">
        <f>$G$10</f>
        <v>SUBTRAN</v>
      </c>
      <c r="H1541" s="21">
        <f t="shared" si="738"/>
        <v>0</v>
      </c>
      <c r="I1541" s="22">
        <f>VLOOKUP(CONCATENATE($F1541," ",$G1541),AllocFactorMatrix,(I$4+1),FALSE)*$E1546</f>
        <v>0</v>
      </c>
      <c r="J1541" s="22">
        <f>VLOOKUP(CONCATENATE($F1541," ",$G1541),AllocFactorMatrix,(J$4+1),FALSE)*$E1546</f>
        <v>0</v>
      </c>
      <c r="K1541" s="22">
        <f>VLOOKUP(CONCATENATE($F1541," ",$G1541),AllocFactorMatrix,(K$4+1),FALSE)*$E1546</f>
        <v>0</v>
      </c>
      <c r="L1541" s="22">
        <f>VLOOKUP(CONCATENATE($F1541," ",$G1541),AllocFactorMatrix,(L$4+1),FALSE)*$E1546</f>
        <v>0</v>
      </c>
      <c r="M1541" s="22">
        <f t="shared" si="743"/>
        <v>0</v>
      </c>
      <c r="N1541" s="22">
        <f>VLOOKUP(CONCATENATE($F1541," ",$G1541),AllocFactorMatrix,(N$4+1),FALSE)*$E1546</f>
        <v>0</v>
      </c>
      <c r="O1541" s="22">
        <f>VLOOKUP(CONCATENATE($F1541," ",$G1541),AllocFactorMatrix,(O$4+1),FALSE)*$E1546</f>
        <v>0</v>
      </c>
      <c r="P1541" s="22">
        <f>VLOOKUP(CONCATENATE($F1541," ",$G1541),AllocFactorMatrix,(P$4+1),FALSE)*$E1546</f>
        <v>0</v>
      </c>
      <c r="Q1541" s="22">
        <f>VLOOKUP(CONCATENATE($F1541," ",$G1541),AllocFactorMatrix,(Q$4+1),FALSE)*$E1546</f>
        <v>0</v>
      </c>
      <c r="R1541" s="22">
        <f t="shared" si="741"/>
        <v>0</v>
      </c>
      <c r="S1541" s="22">
        <f>VLOOKUP(CONCATENATE($F1541," ",$G1541),AllocFactorMatrix,(S$4+1),FALSE)*$E1546</f>
        <v>0</v>
      </c>
      <c r="T1541" s="22">
        <f>VLOOKUP(CONCATENATE($F1541," ",$G1541),AllocFactorMatrix,(T$4+1),FALSE)*$E1546</f>
        <v>0</v>
      </c>
      <c r="U1541" s="22">
        <f>VLOOKUP(CONCATENATE($F1541," ",$G1541),AllocFactorMatrix,(U$4+1),FALSE)*$E1546</f>
        <v>0</v>
      </c>
      <c r="V1541" s="22">
        <f>VLOOKUP(CONCATENATE($F1541," ",$G1541),AllocFactorMatrix,(V$4+1),FALSE)*$E1546</f>
        <v>0</v>
      </c>
      <c r="W1541" s="22">
        <f t="shared" si="744"/>
        <v>0</v>
      </c>
      <c r="X1541" s="22">
        <f>VLOOKUP(CONCATENATE($F1541," ",$G1541),AllocFactorMatrix,(X$4+1),FALSE)*$E1546</f>
        <v>0</v>
      </c>
      <c r="Y1541" s="22">
        <f>VLOOKUP(CONCATENATE($F1541," ",$G1541),AllocFactorMatrix,(Y$4+1),FALSE)*$E1546</f>
        <v>0</v>
      </c>
      <c r="Z1541" s="22">
        <f t="shared" si="740"/>
        <v>0</v>
      </c>
      <c r="AA1541" s="22">
        <f>VLOOKUP(CONCATENATE($F1541," ",$G1541),AllocFactorMatrix,(AA$4+1),FALSE)*$E1546</f>
        <v>0</v>
      </c>
      <c r="AB1541" s="22">
        <f>VLOOKUP(CONCATENATE($F1541," ",$G1541),AllocFactorMatrix,(AB$4+1),FALSE)*$E1546</f>
        <v>0</v>
      </c>
      <c r="AC1541" s="22">
        <f>VLOOKUP(CONCATENATE($F1541," ",$G1541),AllocFactorMatrix,(AC$4+1),FALSE)*$E1546</f>
        <v>0</v>
      </c>
    </row>
    <row r="1542" spans="4:29" hidden="1" outlineLevel="1">
      <c r="F1542" s="42" t="str">
        <f>F1546</f>
        <v>RB_GUP_EPIS_D</v>
      </c>
      <c r="G1542" s="17" t="str">
        <f>$G$11</f>
        <v>DISTPRI</v>
      </c>
      <c r="H1542" s="21">
        <f t="shared" si="738"/>
        <v>241541.07554885381</v>
      </c>
      <c r="I1542" s="22">
        <f>VLOOKUP(CONCATENATE($F1542," ",$G1542),AllocFactorMatrix,(I$4+1),FALSE)*$E1546</f>
        <v>159760.06625283827</v>
      </c>
      <c r="J1542" s="22">
        <f>VLOOKUP(CONCATENATE($F1542," ",$G1542),AllocFactorMatrix,(J$4+1),FALSE)*$E1546</f>
        <v>39645.83109165568</v>
      </c>
      <c r="K1542" s="22">
        <f>VLOOKUP(CONCATENATE($F1542," ",$G1542),AllocFactorMatrix,(K$4+1),FALSE)*$E1546</f>
        <v>503.33962784183126</v>
      </c>
      <c r="L1542" s="22">
        <f>VLOOKUP(CONCATENATE($F1542," ",$G1542),AllocFactorMatrix,(L$4+1),FALSE)*$E1546</f>
        <v>0</v>
      </c>
      <c r="M1542" s="22">
        <f t="shared" si="743"/>
        <v>40149.17071949751</v>
      </c>
      <c r="N1542" s="22">
        <f>VLOOKUP(CONCATENATE($F1542," ",$G1542),AllocFactorMatrix,(N$4+1),FALSE)*$E1546</f>
        <v>17305.142777000368</v>
      </c>
      <c r="O1542" s="22">
        <f>VLOOKUP(CONCATENATE($F1542," ",$G1542),AllocFactorMatrix,(O$4+1),FALSE)*$E1546</f>
        <v>4758.7895379312959</v>
      </c>
      <c r="P1542" s="22">
        <f>VLOOKUP(CONCATENATE($F1542," ",$G1542),AllocFactorMatrix,(P$4+1),FALSE)*$E1546</f>
        <v>0</v>
      </c>
      <c r="Q1542" s="22">
        <f>VLOOKUP(CONCATENATE($F1542," ",$G1542),AllocFactorMatrix,(Q$4+1),FALSE)*$E1546</f>
        <v>0</v>
      </c>
      <c r="R1542" s="22">
        <f t="shared" si="741"/>
        <v>22063.932314931662</v>
      </c>
      <c r="S1542" s="22">
        <f>VLOOKUP(CONCATENATE($F1542," ",$G1542),AllocFactorMatrix,(S$4+1),FALSE)*$E1546</f>
        <v>741.51885421584655</v>
      </c>
      <c r="T1542" s="22">
        <f>VLOOKUP(CONCATENATE($F1542," ",$G1542),AllocFactorMatrix,(T$4+1),FALSE)*$E1546</f>
        <v>13695.677206539753</v>
      </c>
      <c r="U1542" s="22">
        <f>VLOOKUP(CONCATENATE($F1542," ",$G1542),AllocFactorMatrix,(U$4+1),FALSE)*$E1546</f>
        <v>0</v>
      </c>
      <c r="V1542" s="22">
        <f>VLOOKUP(CONCATENATE($F1542," ",$G1542),AllocFactorMatrix,(V$4+1),FALSE)*$E1546</f>
        <v>0</v>
      </c>
      <c r="W1542" s="22">
        <f t="shared" si="744"/>
        <v>14437.196060755599</v>
      </c>
      <c r="X1542" s="22">
        <f>VLOOKUP(CONCATENATE($F1542," ",$G1542),AllocFactorMatrix,(X$4+1),FALSE)*$E1546</f>
        <v>4864.2238681273602</v>
      </c>
      <c r="Y1542" s="22">
        <f>VLOOKUP(CONCATENATE($F1542," ",$G1542),AllocFactorMatrix,(Y$4+1),FALSE)*$E1546</f>
        <v>93.42197774983606</v>
      </c>
      <c r="Z1542" s="22">
        <f t="shared" si="740"/>
        <v>4957.6458458771958</v>
      </c>
      <c r="AA1542" s="22">
        <f>VLOOKUP(CONCATENATE($F1542," ",$G1542),AllocFactorMatrix,(AA$4+1),FALSE)*$E1546</f>
        <v>71.398038968979051</v>
      </c>
      <c r="AB1542" s="22">
        <f>VLOOKUP(CONCATENATE($F1542," ",$G1542),AllocFactorMatrix,(AB$4+1),FALSE)*$E1546</f>
        <v>82.159665450865546</v>
      </c>
      <c r="AC1542" s="22">
        <f>VLOOKUP(CONCATENATE($F1542," ",$G1542),AllocFactorMatrix,(AC$4+1),FALSE)*$E1546</f>
        <v>19.506650533729786</v>
      </c>
    </row>
    <row r="1543" spans="4:29" hidden="1" outlineLevel="1">
      <c r="F1543" s="42" t="str">
        <f>F1546</f>
        <v>RB_GUP_EPIS_D</v>
      </c>
      <c r="G1543" s="17" t="str">
        <f>$G$12</f>
        <v>DISTSEC</v>
      </c>
      <c r="H1543" s="21">
        <f t="shared" si="738"/>
        <v>79875.000505132048</v>
      </c>
      <c r="I1543" s="22">
        <f>VLOOKUP(CONCATENATE($F1543," ",$G1543),AllocFactorMatrix,(I$4+1),FALSE)*$E1546</f>
        <v>60735.228183529864</v>
      </c>
      <c r="J1543" s="22">
        <f>VLOOKUP(CONCATENATE($F1543," ",$G1543),AllocFactorMatrix,(J$4+1),FALSE)*$E1546</f>
        <v>12258.973429354259</v>
      </c>
      <c r="K1543" s="22">
        <f>VLOOKUP(CONCATENATE($F1543," ",$G1543),AllocFactorMatrix,(K$4+1),FALSE)*$E1546</f>
        <v>0</v>
      </c>
      <c r="L1543" s="22">
        <f>VLOOKUP(CONCATENATE($F1543," ",$G1543),AllocFactorMatrix,(L$4+1),FALSE)*$E1546</f>
        <v>0</v>
      </c>
      <c r="M1543" s="22">
        <f t="shared" si="743"/>
        <v>12258.973429354259</v>
      </c>
      <c r="N1543" s="22">
        <f>VLOOKUP(CONCATENATE($F1543," ",$G1543),AllocFactorMatrix,(N$4+1),FALSE)*$E1546</f>
        <v>4695.435691007714</v>
      </c>
      <c r="O1543" s="22">
        <f>VLOOKUP(CONCATENATE($F1543," ",$G1543),AllocFactorMatrix,(O$4+1),FALSE)*$E1546</f>
        <v>0</v>
      </c>
      <c r="P1543" s="22">
        <f>VLOOKUP(CONCATENATE($F1543," ",$G1543),AllocFactorMatrix,(P$4+1),FALSE)*$E1546</f>
        <v>0</v>
      </c>
      <c r="Q1543" s="22">
        <f>VLOOKUP(CONCATENATE($F1543," ",$G1543),AllocFactorMatrix,(Q$4+1),FALSE)*$E1546</f>
        <v>0</v>
      </c>
      <c r="R1543" s="22">
        <f t="shared" si="741"/>
        <v>4695.435691007714</v>
      </c>
      <c r="S1543" s="22">
        <f>VLOOKUP(CONCATENATE($F1543," ",$G1543),AllocFactorMatrix,(S$4+1),FALSE)*$E1546</f>
        <v>164.91355381441022</v>
      </c>
      <c r="T1543" s="22">
        <f>VLOOKUP(CONCATENATE($F1543," ",$G1543),AllocFactorMatrix,(T$4+1),FALSE)*$E1546</f>
        <v>0</v>
      </c>
      <c r="U1543" s="22">
        <f>VLOOKUP(CONCATENATE($F1543," ",$G1543),AllocFactorMatrix,(U$4+1),FALSE)*$E1546</f>
        <v>0</v>
      </c>
      <c r="V1543" s="22">
        <f>VLOOKUP(CONCATENATE($F1543," ",$G1543),AllocFactorMatrix,(V$4+1),FALSE)*$E1546</f>
        <v>0</v>
      </c>
      <c r="W1543" s="22">
        <f t="shared" si="744"/>
        <v>164.91355381441022</v>
      </c>
      <c r="X1543" s="22">
        <f>VLOOKUP(CONCATENATE($F1543," ",$G1543),AllocFactorMatrix,(X$4+1),FALSE)*$E1546</f>
        <v>1361.99321961746</v>
      </c>
      <c r="Y1543" s="22">
        <f>VLOOKUP(CONCATENATE($F1543," ",$G1543),AllocFactorMatrix,(Y$4+1),FALSE)*$E1546</f>
        <v>0</v>
      </c>
      <c r="Z1543" s="22">
        <f t="shared" si="740"/>
        <v>1361.99321961746</v>
      </c>
      <c r="AA1543" s="22">
        <f>VLOOKUP(CONCATENATE($F1543," ",$G1543),AllocFactorMatrix,(AA$4+1),FALSE)*$E1546</f>
        <v>17.531252666966029</v>
      </c>
      <c r="AB1543" s="22">
        <f>VLOOKUP(CONCATENATE($F1543," ",$G1543),AllocFactorMatrix,(AB$4+1),FALSE)*$E1546</f>
        <v>521.96310347268104</v>
      </c>
      <c r="AC1543" s="22">
        <f>VLOOKUP(CONCATENATE($F1543," ",$G1543),AllocFactorMatrix,(AC$4+1),FALSE)*$E1546</f>
        <v>118.96207166869803</v>
      </c>
    </row>
    <row r="1544" spans="4:29" hidden="1" outlineLevel="1">
      <c r="F1544" s="42" t="str">
        <f>F1546</f>
        <v>RB_GUP_EPIS_D</v>
      </c>
      <c r="G1544" s="17" t="str">
        <f>$G$13</f>
        <v>ENERGY</v>
      </c>
      <c r="H1544" s="21">
        <f t="shared" si="738"/>
        <v>0</v>
      </c>
      <c r="I1544" s="22">
        <f>VLOOKUP(CONCATENATE($F1544," ",$G1544),AllocFactorMatrix,(I$4+1),FALSE)*$E1546</f>
        <v>0</v>
      </c>
      <c r="J1544" s="22">
        <f>VLOOKUP(CONCATENATE($F1544," ",$G1544),AllocFactorMatrix,(J$4+1),FALSE)*$E1546</f>
        <v>0</v>
      </c>
      <c r="K1544" s="22">
        <f>VLOOKUP(CONCATENATE($F1544," ",$G1544),AllocFactorMatrix,(K$4+1),FALSE)*$E1546</f>
        <v>0</v>
      </c>
      <c r="L1544" s="22">
        <f>VLOOKUP(CONCATENATE($F1544," ",$G1544),AllocFactorMatrix,(L$4+1),FALSE)*$E1546</f>
        <v>0</v>
      </c>
      <c r="M1544" s="22">
        <f t="shared" si="743"/>
        <v>0</v>
      </c>
      <c r="N1544" s="22">
        <f>VLOOKUP(CONCATENATE($F1544," ",$G1544),AllocFactorMatrix,(N$4+1),FALSE)*$E1546</f>
        <v>0</v>
      </c>
      <c r="O1544" s="22">
        <f>VLOOKUP(CONCATENATE($F1544," ",$G1544),AllocFactorMatrix,(O$4+1),FALSE)*$E1546</f>
        <v>0</v>
      </c>
      <c r="P1544" s="22">
        <f>VLOOKUP(CONCATENATE($F1544," ",$G1544),AllocFactorMatrix,(P$4+1),FALSE)*$E1546</f>
        <v>0</v>
      </c>
      <c r="Q1544" s="22">
        <f>VLOOKUP(CONCATENATE($F1544," ",$G1544),AllocFactorMatrix,(Q$4+1),FALSE)*$E1546</f>
        <v>0</v>
      </c>
      <c r="R1544" s="22">
        <f t="shared" si="741"/>
        <v>0</v>
      </c>
      <c r="S1544" s="22">
        <f>VLOOKUP(CONCATENATE($F1544," ",$G1544),AllocFactorMatrix,(S$4+1),FALSE)*$E1546</f>
        <v>0</v>
      </c>
      <c r="T1544" s="22">
        <f>VLOOKUP(CONCATENATE($F1544," ",$G1544),AllocFactorMatrix,(T$4+1),FALSE)*$E1546</f>
        <v>0</v>
      </c>
      <c r="U1544" s="22">
        <f>VLOOKUP(CONCATENATE($F1544," ",$G1544),AllocFactorMatrix,(U$4+1),FALSE)*$E1546</f>
        <v>0</v>
      </c>
      <c r="V1544" s="22">
        <f>VLOOKUP(CONCATENATE($F1544," ",$G1544),AllocFactorMatrix,(V$4+1),FALSE)*$E1546</f>
        <v>0</v>
      </c>
      <c r="W1544" s="22">
        <f t="shared" si="744"/>
        <v>0</v>
      </c>
      <c r="X1544" s="22">
        <f>VLOOKUP(CONCATENATE($F1544," ",$G1544),AllocFactorMatrix,(X$4+1),FALSE)*$E1546</f>
        <v>0</v>
      </c>
      <c r="Y1544" s="22">
        <f>VLOOKUP(CONCATENATE($F1544," ",$G1544),AllocFactorMatrix,(Y$4+1),FALSE)*$E1546</f>
        <v>0</v>
      </c>
      <c r="Z1544" s="22">
        <f t="shared" si="740"/>
        <v>0</v>
      </c>
      <c r="AA1544" s="22">
        <f>VLOOKUP(CONCATENATE($F1544," ",$G1544),AllocFactorMatrix,(AA$4+1),FALSE)*$E1546</f>
        <v>0</v>
      </c>
      <c r="AB1544" s="22">
        <f>VLOOKUP(CONCATENATE($F1544," ",$G1544),AllocFactorMatrix,(AB$4+1),FALSE)*$E1546</f>
        <v>0</v>
      </c>
      <c r="AC1544" s="22">
        <f>VLOOKUP(CONCATENATE($F1544," ",$G1544),AllocFactorMatrix,(AC$4+1),FALSE)*$E1546</f>
        <v>0</v>
      </c>
    </row>
    <row r="1545" spans="4:29" hidden="1" outlineLevel="1">
      <c r="F1545" s="42" t="str">
        <f>F1546</f>
        <v>RB_GUP_EPIS_D</v>
      </c>
      <c r="G1545" s="17" t="str">
        <f>$G$14</f>
        <v>CUSTOMER</v>
      </c>
      <c r="H1545" s="21">
        <f t="shared" si="738"/>
        <v>614963.92394601379</v>
      </c>
      <c r="I1545" s="22">
        <f>VLOOKUP(CONCATENATE($F1545," ",$G1545),AllocFactorMatrix,(I$4+1),FALSE)*$E1546</f>
        <v>457635.24635988573</v>
      </c>
      <c r="J1545" s="22">
        <f>VLOOKUP(CONCATENATE($F1545," ",$G1545),AllocFactorMatrix,(J$4+1),FALSE)*$E1546</f>
        <v>112613.78405460747</v>
      </c>
      <c r="K1545" s="22">
        <f>VLOOKUP(CONCATENATE($F1545," ",$G1545),AllocFactorMatrix,(K$4+1),FALSE)*$E1546</f>
        <v>1254.5754130574369</v>
      </c>
      <c r="L1545" s="22">
        <f>VLOOKUP(CONCATENATE($F1545," ",$G1545),AllocFactorMatrix,(L$4+1),FALSE)*$E1546</f>
        <v>92.645929653385309</v>
      </c>
      <c r="M1545" s="22">
        <f t="shared" si="743"/>
        <v>113961.00539731829</v>
      </c>
      <c r="N1545" s="22">
        <f>VLOOKUP(CONCATENATE($F1545," ",$G1545),AllocFactorMatrix,(N$4+1),FALSE)*$E1546</f>
        <v>2095.9273868021887</v>
      </c>
      <c r="O1545" s="22">
        <f>VLOOKUP(CONCATENATE($F1545," ",$G1545),AllocFactorMatrix,(O$4+1),FALSE)*$E1546</f>
        <v>658.59487708883455</v>
      </c>
      <c r="P1545" s="22">
        <f>VLOOKUP(CONCATENATE($F1545," ",$G1545),AllocFactorMatrix,(P$4+1),FALSE)*$E1546</f>
        <v>265.82990920545046</v>
      </c>
      <c r="Q1545" s="22">
        <f>VLOOKUP(CONCATENATE($F1545," ",$G1545),AllocFactorMatrix,(Q$4+1),FALSE)*$E1546</f>
        <v>0</v>
      </c>
      <c r="R1545" s="22">
        <f t="shared" si="741"/>
        <v>3020.3521730964735</v>
      </c>
      <c r="S1545" s="22">
        <f>VLOOKUP(CONCATENATE($F1545," ",$G1545),AllocFactorMatrix,(S$4+1),FALSE)*$E1546</f>
        <v>19.43479032906869</v>
      </c>
      <c r="T1545" s="22">
        <f>VLOOKUP(CONCATENATE($F1545," ",$G1545),AllocFactorMatrix,(T$4+1),FALSE)*$E1546</f>
        <v>483.9003798695552</v>
      </c>
      <c r="U1545" s="22">
        <f>VLOOKUP(CONCATENATE($F1545," ",$G1545),AllocFactorMatrix,(U$4+1),FALSE)*$E1546</f>
        <v>881.09869746664504</v>
      </c>
      <c r="V1545" s="22">
        <f>VLOOKUP(CONCATENATE($F1545," ",$G1545),AllocFactorMatrix,(V$4+1),FALSE)*$E1546</f>
        <v>170.88811459051081</v>
      </c>
      <c r="W1545" s="22">
        <f t="shared" si="744"/>
        <v>1555.3219822557799</v>
      </c>
      <c r="X1545" s="22">
        <f>VLOOKUP(CONCATENATE($F1545," ",$G1545),AllocFactorMatrix,(X$4+1),FALSE)*$E1546</f>
        <v>670.49573182772554</v>
      </c>
      <c r="Y1545" s="22">
        <f>VLOOKUP(CONCATENATE($F1545," ",$G1545),AllocFactorMatrix,(Y$4+1),FALSE)*$E1546</f>
        <v>7.8135580663933704</v>
      </c>
      <c r="Z1545" s="22">
        <f t="shared" si="740"/>
        <v>678.30928989411893</v>
      </c>
      <c r="AA1545" s="22">
        <f>VLOOKUP(CONCATENATE($F1545," ",$G1545),AllocFactorMatrix,(AA$4+1),FALSE)*$E1546</f>
        <v>48.068388127919981</v>
      </c>
      <c r="AB1545" s="22">
        <f>VLOOKUP(CONCATENATE($F1545," ",$G1545),AllocFactorMatrix,(AB$4+1),FALSE)*$E1546</f>
        <v>33509.149106510791</v>
      </c>
      <c r="AC1545" s="22">
        <f>VLOOKUP(CONCATENATE($F1545," ",$G1545),AllocFactorMatrix,(AC$4+1),FALSE)*$E1546</f>
        <v>4556.4712489247722</v>
      </c>
    </row>
    <row r="1546" spans="4:29" collapsed="1">
      <c r="D1546" s="17" t="s">
        <v>107</v>
      </c>
      <c r="E1546" s="19">
        <v>936380</v>
      </c>
      <c r="F1546" s="42" t="s">
        <v>65</v>
      </c>
      <c r="G1546" s="17" t="str">
        <f>$G$15</f>
        <v>TOTAL</v>
      </c>
      <c r="H1546" s="21">
        <f t="shared" si="738"/>
        <v>936379.99999999977</v>
      </c>
      <c r="I1546" s="22">
        <f>VLOOKUP(CONCATENATE($F1546," ",$G1546),AllocFactorMatrix,(I$4+1),FALSE)*$E1546</f>
        <v>678130.54079625395</v>
      </c>
      <c r="J1546" s="22">
        <f>VLOOKUP(CONCATENATE($F1546," ",$G1546),AllocFactorMatrix,(J$4+1),FALSE)*$E1546</f>
        <v>164518.58857561741</v>
      </c>
      <c r="K1546" s="22">
        <f>VLOOKUP(CONCATENATE($F1546," ",$G1546),AllocFactorMatrix,(K$4+1),FALSE)*$E1546</f>
        <v>1757.9150408992682</v>
      </c>
      <c r="L1546" s="22">
        <f>VLOOKUP(CONCATENATE($F1546," ",$G1546),AllocFactorMatrix,(L$4+1),FALSE)*$E1546</f>
        <v>92.645929653385309</v>
      </c>
      <c r="M1546" s="22">
        <f t="shared" si="743"/>
        <v>166369.14954617005</v>
      </c>
      <c r="N1546" s="22">
        <f>VLOOKUP(CONCATENATE($F1546," ",$G1546),AllocFactorMatrix,(N$4+1),FALSE)*$E1546</f>
        <v>24096.505854810272</v>
      </c>
      <c r="O1546" s="22">
        <f>VLOOKUP(CONCATENATE($F1546," ",$G1546),AllocFactorMatrix,(O$4+1),FALSE)*$E1546</f>
        <v>5417.3844150201312</v>
      </c>
      <c r="P1546" s="22">
        <f>VLOOKUP(CONCATENATE($F1546," ",$G1546),AllocFactorMatrix,(P$4+1),FALSE)*$E1546</f>
        <v>265.82990920545046</v>
      </c>
      <c r="Q1546" s="22">
        <f>VLOOKUP(CONCATENATE($F1546," ",$G1546),AllocFactorMatrix,(Q$4+1),FALSE)*$E1546</f>
        <v>0</v>
      </c>
      <c r="R1546" s="22">
        <f t="shared" si="741"/>
        <v>29779.720179035852</v>
      </c>
      <c r="S1546" s="22">
        <f>VLOOKUP(CONCATENATE($F1546," ",$G1546),AllocFactorMatrix,(S$4+1),FALSE)*$E1546</f>
        <v>925.86719835932547</v>
      </c>
      <c r="T1546" s="22">
        <f>VLOOKUP(CONCATENATE($F1546," ",$G1546),AllocFactorMatrix,(T$4+1),FALSE)*$E1546</f>
        <v>14179.577586409308</v>
      </c>
      <c r="U1546" s="22">
        <f>VLOOKUP(CONCATENATE($F1546," ",$G1546),AllocFactorMatrix,(U$4+1),FALSE)*$E1546</f>
        <v>881.09869746664504</v>
      </c>
      <c r="V1546" s="22">
        <f>VLOOKUP(CONCATENATE($F1546," ",$G1546),AllocFactorMatrix,(V$4+1),FALSE)*$E1546</f>
        <v>170.88811459051081</v>
      </c>
      <c r="W1546" s="22">
        <f t="shared" si="744"/>
        <v>16157.431596825789</v>
      </c>
      <c r="X1546" s="22">
        <f>VLOOKUP(CONCATENATE($F1546," ",$G1546),AllocFactorMatrix,(X$4+1),FALSE)*$E1546</f>
        <v>6896.7128195725454</v>
      </c>
      <c r="Y1546" s="22">
        <f>VLOOKUP(CONCATENATE($F1546," ",$G1546),AllocFactorMatrix,(Y$4+1),FALSE)*$E1546</f>
        <v>101.23553581622943</v>
      </c>
      <c r="Z1546" s="22">
        <f t="shared" si="740"/>
        <v>6997.9483553887749</v>
      </c>
      <c r="AA1546" s="22">
        <f>VLOOKUP(CONCATENATE($F1546," ",$G1546),AllocFactorMatrix,(AA$4+1),FALSE)*$E1546</f>
        <v>136.99767976386508</v>
      </c>
      <c r="AB1546" s="22">
        <f>VLOOKUP(CONCATENATE($F1546," ",$G1546),AllocFactorMatrix,(AB$4+1),FALSE)*$E1546</f>
        <v>34113.27187543433</v>
      </c>
      <c r="AC1546" s="22">
        <f>VLOOKUP(CONCATENATE($F1546," ",$G1546),AllocFactorMatrix,(AC$4+1),FALSE)*$E1546</f>
        <v>4694.9399711271999</v>
      </c>
    </row>
    <row r="1547" spans="4:29" hidden="1" outlineLevel="1">
      <c r="E1547" s="19"/>
      <c r="F1547" s="42"/>
      <c r="G1547" s="17" t="str">
        <f>$G$8</f>
        <v>PRODUCTION</v>
      </c>
      <c r="H1547" s="21">
        <f t="shared" ref="H1547:AC1547" si="745">H1467+H1475+H1483+H1491+H1499+H1507+H1515+H1523+H1531+H1539</f>
        <v>0</v>
      </c>
      <c r="I1547" s="21">
        <f t="shared" si="745"/>
        <v>0</v>
      </c>
      <c r="J1547" s="21">
        <f t="shared" si="745"/>
        <v>0</v>
      </c>
      <c r="K1547" s="21">
        <f t="shared" si="745"/>
        <v>0</v>
      </c>
      <c r="L1547" s="21">
        <f t="shared" si="745"/>
        <v>0</v>
      </c>
      <c r="M1547" s="21">
        <f t="shared" si="745"/>
        <v>0</v>
      </c>
      <c r="N1547" s="21">
        <f t="shared" si="745"/>
        <v>0</v>
      </c>
      <c r="O1547" s="21">
        <f t="shared" si="745"/>
        <v>0</v>
      </c>
      <c r="P1547" s="21">
        <f t="shared" si="745"/>
        <v>0</v>
      </c>
      <c r="Q1547" s="21">
        <f t="shared" si="745"/>
        <v>0</v>
      </c>
      <c r="R1547" s="21">
        <f t="shared" si="745"/>
        <v>0</v>
      </c>
      <c r="S1547" s="21">
        <f t="shared" si="745"/>
        <v>0</v>
      </c>
      <c r="T1547" s="21">
        <f t="shared" si="745"/>
        <v>0</v>
      </c>
      <c r="U1547" s="21">
        <f t="shared" si="745"/>
        <v>0</v>
      </c>
      <c r="V1547" s="21">
        <f t="shared" si="745"/>
        <v>0</v>
      </c>
      <c r="W1547" s="21">
        <f t="shared" si="745"/>
        <v>0</v>
      </c>
      <c r="X1547" s="21">
        <f t="shared" si="745"/>
        <v>0</v>
      </c>
      <c r="Y1547" s="21">
        <f t="shared" si="745"/>
        <v>0</v>
      </c>
      <c r="Z1547" s="21">
        <f t="shared" si="745"/>
        <v>0</v>
      </c>
      <c r="AA1547" s="21">
        <f t="shared" si="745"/>
        <v>0</v>
      </c>
      <c r="AB1547" s="21">
        <f t="shared" si="745"/>
        <v>0</v>
      </c>
      <c r="AC1547" s="21">
        <f t="shared" si="745"/>
        <v>0</v>
      </c>
    </row>
    <row r="1548" spans="4:29" hidden="1" outlineLevel="1">
      <c r="E1548" s="19"/>
      <c r="F1548" s="42"/>
      <c r="G1548" s="17" t="str">
        <f>$G$9</f>
        <v>BULKTRAN</v>
      </c>
      <c r="H1548" s="21">
        <f t="shared" ref="H1548:AC1548" si="746">H1468+H1476+H1484+H1492+H1500+H1508+H1516+H1524+H1532+H1540</f>
        <v>0</v>
      </c>
      <c r="I1548" s="21">
        <f t="shared" si="746"/>
        <v>0</v>
      </c>
      <c r="J1548" s="21">
        <f t="shared" si="746"/>
        <v>0</v>
      </c>
      <c r="K1548" s="21">
        <f t="shared" si="746"/>
        <v>0</v>
      </c>
      <c r="L1548" s="21">
        <f t="shared" si="746"/>
        <v>0</v>
      </c>
      <c r="M1548" s="21">
        <f t="shared" si="746"/>
        <v>0</v>
      </c>
      <c r="N1548" s="21">
        <f t="shared" si="746"/>
        <v>0</v>
      </c>
      <c r="O1548" s="21">
        <f t="shared" si="746"/>
        <v>0</v>
      </c>
      <c r="P1548" s="21">
        <f t="shared" si="746"/>
        <v>0</v>
      </c>
      <c r="Q1548" s="21">
        <f t="shared" si="746"/>
        <v>0</v>
      </c>
      <c r="R1548" s="21">
        <f t="shared" si="746"/>
        <v>0</v>
      </c>
      <c r="S1548" s="21">
        <f t="shared" si="746"/>
        <v>0</v>
      </c>
      <c r="T1548" s="21">
        <f t="shared" si="746"/>
        <v>0</v>
      </c>
      <c r="U1548" s="21">
        <f t="shared" si="746"/>
        <v>0</v>
      </c>
      <c r="V1548" s="21">
        <f t="shared" si="746"/>
        <v>0</v>
      </c>
      <c r="W1548" s="21">
        <f t="shared" si="746"/>
        <v>0</v>
      </c>
      <c r="X1548" s="21">
        <f t="shared" si="746"/>
        <v>0</v>
      </c>
      <c r="Y1548" s="21">
        <f t="shared" si="746"/>
        <v>0</v>
      </c>
      <c r="Z1548" s="21">
        <f t="shared" si="746"/>
        <v>0</v>
      </c>
      <c r="AA1548" s="21">
        <f t="shared" si="746"/>
        <v>0</v>
      </c>
      <c r="AB1548" s="21">
        <f t="shared" si="746"/>
        <v>0</v>
      </c>
      <c r="AC1548" s="21">
        <f t="shared" si="746"/>
        <v>0</v>
      </c>
    </row>
    <row r="1549" spans="4:29" hidden="1" outlineLevel="1">
      <c r="E1549" s="19"/>
      <c r="F1549" s="42"/>
      <c r="G1549" s="17" t="str">
        <f>$G$10</f>
        <v>SUBTRAN</v>
      </c>
      <c r="H1549" s="21">
        <f t="shared" ref="H1549:AC1549" si="747">H1469+H1477+H1485+H1493+H1501+H1509+H1517+H1525+H1533+H1541</f>
        <v>0</v>
      </c>
      <c r="I1549" s="21">
        <f t="shared" si="747"/>
        <v>0</v>
      </c>
      <c r="J1549" s="21">
        <f t="shared" si="747"/>
        <v>0</v>
      </c>
      <c r="K1549" s="21">
        <f t="shared" si="747"/>
        <v>0</v>
      </c>
      <c r="L1549" s="21">
        <f t="shared" si="747"/>
        <v>0</v>
      </c>
      <c r="M1549" s="21">
        <f t="shared" si="747"/>
        <v>0</v>
      </c>
      <c r="N1549" s="21">
        <f t="shared" si="747"/>
        <v>0</v>
      </c>
      <c r="O1549" s="21">
        <f t="shared" si="747"/>
        <v>0</v>
      </c>
      <c r="P1549" s="21">
        <f t="shared" si="747"/>
        <v>0</v>
      </c>
      <c r="Q1549" s="21">
        <f t="shared" si="747"/>
        <v>0</v>
      </c>
      <c r="R1549" s="21">
        <f t="shared" si="747"/>
        <v>0</v>
      </c>
      <c r="S1549" s="21">
        <f t="shared" si="747"/>
        <v>0</v>
      </c>
      <c r="T1549" s="21">
        <f t="shared" si="747"/>
        <v>0</v>
      </c>
      <c r="U1549" s="21">
        <f t="shared" si="747"/>
        <v>0</v>
      </c>
      <c r="V1549" s="21">
        <f t="shared" si="747"/>
        <v>0</v>
      </c>
      <c r="W1549" s="21">
        <f t="shared" si="747"/>
        <v>0</v>
      </c>
      <c r="X1549" s="21">
        <f t="shared" si="747"/>
        <v>0</v>
      </c>
      <c r="Y1549" s="21">
        <f t="shared" si="747"/>
        <v>0</v>
      </c>
      <c r="Z1549" s="21">
        <f t="shared" si="747"/>
        <v>0</v>
      </c>
      <c r="AA1549" s="21">
        <f t="shared" si="747"/>
        <v>0</v>
      </c>
      <c r="AB1549" s="21">
        <f t="shared" si="747"/>
        <v>0</v>
      </c>
      <c r="AC1549" s="21">
        <f t="shared" si="747"/>
        <v>0</v>
      </c>
    </row>
    <row r="1550" spans="4:29" hidden="1" outlineLevel="1">
      <c r="E1550" s="19"/>
      <c r="F1550" s="42"/>
      <c r="G1550" s="17" t="str">
        <f>$G$11</f>
        <v>DISTPRI</v>
      </c>
      <c r="H1550" s="21">
        <f t="shared" ref="H1550:AC1550" si="748">H1470+H1478+H1486+H1494+H1502+H1510+H1518+H1526+H1534+H1542</f>
        <v>1901781.3846487282</v>
      </c>
      <c r="I1550" s="21">
        <f t="shared" si="748"/>
        <v>1257875.9919798539</v>
      </c>
      <c r="J1550" s="21">
        <f t="shared" si="748"/>
        <v>312152.71927440225</v>
      </c>
      <c r="K1550" s="21">
        <f t="shared" si="748"/>
        <v>3963.0606604300019</v>
      </c>
      <c r="L1550" s="21">
        <f t="shared" si="748"/>
        <v>0</v>
      </c>
      <c r="M1550" s="21">
        <f t="shared" si="748"/>
        <v>316115.77993483219</v>
      </c>
      <c r="N1550" s="21">
        <f t="shared" si="748"/>
        <v>136252.59520437653</v>
      </c>
      <c r="O1550" s="21">
        <f t="shared" si="748"/>
        <v>37468.48164907001</v>
      </c>
      <c r="P1550" s="21">
        <f t="shared" si="748"/>
        <v>0</v>
      </c>
      <c r="Q1550" s="21">
        <f t="shared" si="748"/>
        <v>0</v>
      </c>
      <c r="R1550" s="21">
        <f t="shared" si="748"/>
        <v>173721.07685344655</v>
      </c>
      <c r="S1550" s="21">
        <f t="shared" si="748"/>
        <v>5838.3724180632144</v>
      </c>
      <c r="T1550" s="21">
        <f t="shared" si="748"/>
        <v>107833.35257728092</v>
      </c>
      <c r="U1550" s="21">
        <f t="shared" si="748"/>
        <v>0</v>
      </c>
      <c r="V1550" s="21">
        <f t="shared" si="748"/>
        <v>0</v>
      </c>
      <c r="W1550" s="21">
        <f t="shared" si="748"/>
        <v>113671.72499534414</v>
      </c>
      <c r="X1550" s="21">
        <f t="shared" si="748"/>
        <v>38298.622220457946</v>
      </c>
      <c r="Y1550" s="21">
        <f t="shared" si="748"/>
        <v>735.56093015645683</v>
      </c>
      <c r="Z1550" s="21">
        <f t="shared" si="748"/>
        <v>39034.183150614408</v>
      </c>
      <c r="AA1550" s="21">
        <f t="shared" si="748"/>
        <v>562.15474367284355</v>
      </c>
      <c r="AB1550" s="21">
        <f t="shared" si="748"/>
        <v>646.88675401638045</v>
      </c>
      <c r="AC1550" s="21">
        <f t="shared" si="748"/>
        <v>153.58623694789426</v>
      </c>
    </row>
    <row r="1551" spans="4:29" hidden="1" outlineLevel="1">
      <c r="E1551" s="19"/>
      <c r="F1551" s="42"/>
      <c r="G1551" s="17" t="str">
        <f>$G$12</f>
        <v>DISTSEC</v>
      </c>
      <c r="H1551" s="21">
        <f t="shared" ref="H1551:AC1551" si="749">H1471+H1479+H1487+H1495+H1503+H1511+H1519+H1527+H1535+H1543</f>
        <v>464113.50057914178</v>
      </c>
      <c r="I1551" s="21">
        <f t="shared" si="749"/>
        <v>352901.89899804618</v>
      </c>
      <c r="J1551" s="21">
        <f t="shared" si="749"/>
        <v>71230.735972749477</v>
      </c>
      <c r="K1551" s="21">
        <f t="shared" si="749"/>
        <v>0</v>
      </c>
      <c r="L1551" s="21">
        <f t="shared" si="749"/>
        <v>0</v>
      </c>
      <c r="M1551" s="21">
        <f t="shared" si="749"/>
        <v>71230.735972749477</v>
      </c>
      <c r="N1551" s="21">
        <f t="shared" si="749"/>
        <v>27282.81792195814</v>
      </c>
      <c r="O1551" s="21">
        <f t="shared" si="749"/>
        <v>0</v>
      </c>
      <c r="P1551" s="21">
        <f t="shared" si="749"/>
        <v>0</v>
      </c>
      <c r="Q1551" s="21">
        <f t="shared" si="749"/>
        <v>0</v>
      </c>
      <c r="R1551" s="21">
        <f t="shared" si="749"/>
        <v>27282.81792195814</v>
      </c>
      <c r="S1551" s="21">
        <f t="shared" si="749"/>
        <v>958.22981245345875</v>
      </c>
      <c r="T1551" s="21">
        <f t="shared" si="749"/>
        <v>0</v>
      </c>
      <c r="U1551" s="21">
        <f t="shared" si="749"/>
        <v>0</v>
      </c>
      <c r="V1551" s="21">
        <f t="shared" si="749"/>
        <v>0</v>
      </c>
      <c r="W1551" s="21">
        <f t="shared" si="749"/>
        <v>958.22981245345875</v>
      </c>
      <c r="X1551" s="21">
        <f t="shared" si="749"/>
        <v>7913.8583652478465</v>
      </c>
      <c r="Y1551" s="21">
        <f t="shared" si="749"/>
        <v>0</v>
      </c>
      <c r="Z1551" s="21">
        <f t="shared" si="749"/>
        <v>7913.8583652478465</v>
      </c>
      <c r="AA1551" s="21">
        <f t="shared" si="749"/>
        <v>101.86530195114355</v>
      </c>
      <c r="AB1551" s="21">
        <f t="shared" si="749"/>
        <v>3032.8653720671209</v>
      </c>
      <c r="AC1551" s="21">
        <f t="shared" si="749"/>
        <v>691.22883466847395</v>
      </c>
    </row>
    <row r="1552" spans="4:29" hidden="1" outlineLevel="1">
      <c r="E1552" s="19"/>
      <c r="F1552" s="42"/>
      <c r="G1552" s="17" t="str">
        <f>$G$13</f>
        <v>ENERGY</v>
      </c>
      <c r="H1552" s="21">
        <f t="shared" ref="H1552:AC1552" si="750">H1472+H1480+H1488+H1496+H1504+H1512+H1520+H1528+H1536+H1544</f>
        <v>0</v>
      </c>
      <c r="I1552" s="21">
        <f t="shared" si="750"/>
        <v>0</v>
      </c>
      <c r="J1552" s="21">
        <f t="shared" si="750"/>
        <v>0</v>
      </c>
      <c r="K1552" s="21">
        <f t="shared" si="750"/>
        <v>0</v>
      </c>
      <c r="L1552" s="21">
        <f t="shared" si="750"/>
        <v>0</v>
      </c>
      <c r="M1552" s="21">
        <f t="shared" si="750"/>
        <v>0</v>
      </c>
      <c r="N1552" s="21">
        <f t="shared" si="750"/>
        <v>0</v>
      </c>
      <c r="O1552" s="21">
        <f t="shared" si="750"/>
        <v>0</v>
      </c>
      <c r="P1552" s="21">
        <f t="shared" si="750"/>
        <v>0</v>
      </c>
      <c r="Q1552" s="21">
        <f t="shared" si="750"/>
        <v>0</v>
      </c>
      <c r="R1552" s="21">
        <f t="shared" si="750"/>
        <v>0</v>
      </c>
      <c r="S1552" s="21">
        <f t="shared" si="750"/>
        <v>0</v>
      </c>
      <c r="T1552" s="21">
        <f t="shared" si="750"/>
        <v>0</v>
      </c>
      <c r="U1552" s="21">
        <f t="shared" si="750"/>
        <v>0</v>
      </c>
      <c r="V1552" s="21">
        <f t="shared" si="750"/>
        <v>0</v>
      </c>
      <c r="W1552" s="21">
        <f t="shared" si="750"/>
        <v>0</v>
      </c>
      <c r="X1552" s="21">
        <f t="shared" si="750"/>
        <v>0</v>
      </c>
      <c r="Y1552" s="21">
        <f t="shared" si="750"/>
        <v>0</v>
      </c>
      <c r="Z1552" s="21">
        <f t="shared" si="750"/>
        <v>0</v>
      </c>
      <c r="AA1552" s="21">
        <f t="shared" si="750"/>
        <v>0</v>
      </c>
      <c r="AB1552" s="21">
        <f t="shared" si="750"/>
        <v>0</v>
      </c>
      <c r="AC1552" s="21">
        <f t="shared" si="750"/>
        <v>0</v>
      </c>
    </row>
    <row r="1553" spans="3:29" hidden="1" outlineLevel="1">
      <c r="E1553" s="19"/>
      <c r="F1553" s="42"/>
      <c r="G1553" s="17" t="str">
        <f>$G$14</f>
        <v>CUSTOMER</v>
      </c>
      <c r="H1553" s="21">
        <f t="shared" ref="H1553:AC1553" si="751">H1473+H1481+H1489+H1497+H1505+H1513+H1521+H1529+H1537+H1545</f>
        <v>5431897.114772127</v>
      </c>
      <c r="I1553" s="21">
        <f t="shared" si="751"/>
        <v>3600763.4502016129</v>
      </c>
      <c r="J1553" s="21">
        <f t="shared" si="751"/>
        <v>1197924.7089690731</v>
      </c>
      <c r="K1553" s="21">
        <f t="shared" si="751"/>
        <v>70170.093556436375</v>
      </c>
      <c r="L1553" s="21">
        <f t="shared" si="751"/>
        <v>6036.9010272776441</v>
      </c>
      <c r="M1553" s="21">
        <f t="shared" si="751"/>
        <v>1274131.7035527874</v>
      </c>
      <c r="N1553" s="21">
        <f t="shared" si="751"/>
        <v>61751.669391690368</v>
      </c>
      <c r="O1553" s="21">
        <f t="shared" si="751"/>
        <v>31496.231858798867</v>
      </c>
      <c r="P1553" s="21">
        <f t="shared" si="751"/>
        <v>17321.741580741611</v>
      </c>
      <c r="Q1553" s="21">
        <f t="shared" si="751"/>
        <v>0</v>
      </c>
      <c r="R1553" s="21">
        <f t="shared" si="751"/>
        <v>110569.64283123086</v>
      </c>
      <c r="S1553" s="21">
        <f t="shared" si="751"/>
        <v>470.42171398374597</v>
      </c>
      <c r="T1553" s="21">
        <f t="shared" si="751"/>
        <v>24776.844998023138</v>
      </c>
      <c r="U1553" s="21">
        <f t="shared" si="751"/>
        <v>57413.268470289695</v>
      </c>
      <c r="V1553" s="21">
        <f t="shared" si="751"/>
        <v>11135.239706489343</v>
      </c>
      <c r="W1553" s="21">
        <f t="shared" si="751"/>
        <v>93795.77488878592</v>
      </c>
      <c r="X1553" s="21">
        <f t="shared" si="751"/>
        <v>16229.25365826563</v>
      </c>
      <c r="Y1553" s="21">
        <f t="shared" si="751"/>
        <v>348.31575738055682</v>
      </c>
      <c r="Z1553" s="21">
        <f t="shared" si="751"/>
        <v>16577.56941564619</v>
      </c>
      <c r="AA1553" s="21">
        <f t="shared" si="751"/>
        <v>1540.2468822997212</v>
      </c>
      <c r="AB1553" s="21">
        <f t="shared" si="751"/>
        <v>241236.40512005449</v>
      </c>
      <c r="AC1553" s="21">
        <f t="shared" si="751"/>
        <v>93282.321879711759</v>
      </c>
    </row>
    <row r="1554" spans="3:29" collapsed="1">
      <c r="D1554" s="17" t="s">
        <v>228</v>
      </c>
      <c r="E1554" s="21">
        <f>E1474+E1482+E1490+E1498+E1506+E1514+E1522+E1530+E1538+E1546</f>
        <v>7797792</v>
      </c>
      <c r="F1554" s="42"/>
      <c r="G1554" s="17" t="str">
        <f>$G$15</f>
        <v>TOTAL</v>
      </c>
      <c r="H1554" s="21">
        <f t="shared" ref="H1554:AC1554" si="752">H1474+H1482+H1490+H1498+H1506+H1514+H1522+H1530+H1538+H1546</f>
        <v>7797791.9999999981</v>
      </c>
      <c r="I1554" s="21">
        <f t="shared" si="752"/>
        <v>5211541.3411795124</v>
      </c>
      <c r="J1554" s="21">
        <f t="shared" si="752"/>
        <v>1581308.164216225</v>
      </c>
      <c r="K1554" s="21">
        <f t="shared" si="752"/>
        <v>74133.154216866373</v>
      </c>
      <c r="L1554" s="21">
        <f t="shared" si="752"/>
        <v>6036.9010272776441</v>
      </c>
      <c r="M1554" s="21">
        <f t="shared" si="752"/>
        <v>1661478.2194603691</v>
      </c>
      <c r="N1554" s="21">
        <f t="shared" si="752"/>
        <v>225287.08251802498</v>
      </c>
      <c r="O1554" s="21">
        <f t="shared" si="752"/>
        <v>68964.713507868873</v>
      </c>
      <c r="P1554" s="21">
        <f t="shared" si="752"/>
        <v>17321.741580741611</v>
      </c>
      <c r="Q1554" s="21">
        <f t="shared" si="752"/>
        <v>0</v>
      </c>
      <c r="R1554" s="21">
        <f t="shared" si="752"/>
        <v>311573.53760663548</v>
      </c>
      <c r="S1554" s="21">
        <f t="shared" si="752"/>
        <v>7267.0239445004199</v>
      </c>
      <c r="T1554" s="21">
        <f t="shared" si="752"/>
        <v>132610.19757530405</v>
      </c>
      <c r="U1554" s="21">
        <f t="shared" si="752"/>
        <v>57413.268470289695</v>
      </c>
      <c r="V1554" s="21">
        <f t="shared" si="752"/>
        <v>11135.239706489343</v>
      </c>
      <c r="W1554" s="21">
        <f t="shared" si="752"/>
        <v>208425.72969658353</v>
      </c>
      <c r="X1554" s="21">
        <f t="shared" si="752"/>
        <v>62441.734243971434</v>
      </c>
      <c r="Y1554" s="21">
        <f t="shared" si="752"/>
        <v>1083.8766875370136</v>
      </c>
      <c r="Z1554" s="21">
        <f t="shared" si="752"/>
        <v>63525.61093150844</v>
      </c>
      <c r="AA1554" s="21">
        <f t="shared" si="752"/>
        <v>2204.2669279237084</v>
      </c>
      <c r="AB1554" s="21">
        <f t="shared" si="752"/>
        <v>244916.15724613797</v>
      </c>
      <c r="AC1554" s="21">
        <f t="shared" si="752"/>
        <v>94127.136951328124</v>
      </c>
    </row>
    <row r="1555" spans="3:29">
      <c r="H1555" s="21"/>
      <c r="I1555" s="21"/>
      <c r="J1555" s="21"/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</row>
    <row r="1556" spans="3:29">
      <c r="C1556" s="17" t="s">
        <v>108</v>
      </c>
      <c r="E1556" s="19"/>
      <c r="F1556" s="42"/>
      <c r="G1556" s="19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</row>
    <row r="1557" spans="3:29" hidden="1" outlineLevel="1">
      <c r="F1557" s="42" t="str">
        <f>F1564</f>
        <v>TOTMXEXP</v>
      </c>
      <c r="G1557" s="17" t="str">
        <f>$G$8</f>
        <v>PRODUCTION</v>
      </c>
      <c r="H1557" s="21">
        <f t="shared" ref="H1557:H1588" si="753">SUBTOTAL(9,I1557:AC1557)</f>
        <v>0</v>
      </c>
      <c r="I1557" s="22">
        <f>VLOOKUP(CONCATENATE($F1557," ",$G1557),AllocFactorMatrix,(I$4+1),FALSE)*$E1564</f>
        <v>0</v>
      </c>
      <c r="J1557" s="22">
        <f>VLOOKUP(CONCATENATE($F1557," ",$G1557),AllocFactorMatrix,(J$4+1),FALSE)*$E1564</f>
        <v>0</v>
      </c>
      <c r="K1557" s="22">
        <f>VLOOKUP(CONCATENATE($F1557," ",$G1557),AllocFactorMatrix,(K$4+1),FALSE)*$E1564</f>
        <v>0</v>
      </c>
      <c r="L1557" s="22">
        <f>VLOOKUP(CONCATENATE($F1557," ",$G1557),AllocFactorMatrix,(L$4+1),FALSE)*$E1564</f>
        <v>0</v>
      </c>
      <c r="M1557" s="22">
        <f t="shared" ref="M1557:M1636" si="754">SUBTOTAL(9,J1557:L1557)</f>
        <v>0</v>
      </c>
      <c r="N1557" s="22">
        <f>VLOOKUP(CONCATENATE($F1557," ",$G1557),AllocFactorMatrix,(N$4+1),FALSE)*$E1564</f>
        <v>0</v>
      </c>
      <c r="O1557" s="22">
        <f>VLOOKUP(CONCATENATE($F1557," ",$G1557),AllocFactorMatrix,(O$4+1),FALSE)*$E1564</f>
        <v>0</v>
      </c>
      <c r="P1557" s="22">
        <f>VLOOKUP(CONCATENATE($F1557," ",$G1557),AllocFactorMatrix,(P$4+1),FALSE)*$E1564</f>
        <v>0</v>
      </c>
      <c r="Q1557" s="22">
        <f>VLOOKUP(CONCATENATE($F1557," ",$G1557),AllocFactorMatrix,(Q$4+1),FALSE)*$E1564</f>
        <v>0</v>
      </c>
      <c r="R1557" s="22">
        <f>SUBTOTAL(9,N1557:Q1557)</f>
        <v>0</v>
      </c>
      <c r="S1557" s="22">
        <f>VLOOKUP(CONCATENATE($F1557," ",$G1557),AllocFactorMatrix,(S$4+1),FALSE)*$E1564</f>
        <v>0</v>
      </c>
      <c r="T1557" s="22">
        <f>VLOOKUP(CONCATENATE($F1557," ",$G1557),AllocFactorMatrix,(T$4+1),FALSE)*$E1564</f>
        <v>0</v>
      </c>
      <c r="U1557" s="22">
        <f>VLOOKUP(CONCATENATE($F1557," ",$G1557),AllocFactorMatrix,(U$4+1),FALSE)*$E1564</f>
        <v>0</v>
      </c>
      <c r="V1557" s="22">
        <f>VLOOKUP(CONCATENATE($F1557," ",$G1557),AllocFactorMatrix,(V$4+1),FALSE)*$E1564</f>
        <v>0</v>
      </c>
      <c r="W1557" s="22">
        <f>SUBTOTAL(9,S1557:V1557)</f>
        <v>0</v>
      </c>
      <c r="X1557" s="22">
        <f>VLOOKUP(CONCATENATE($F1557," ",$G1557),AllocFactorMatrix,(X$4+1),FALSE)*$E1564</f>
        <v>0</v>
      </c>
      <c r="Y1557" s="22">
        <f>VLOOKUP(CONCATENATE($F1557," ",$G1557),AllocFactorMatrix,(Y$4+1),FALSE)*$E1564</f>
        <v>0</v>
      </c>
      <c r="Z1557" s="22">
        <f t="shared" ref="Z1557:Z1604" si="755">SUBTOTAL(9,X1557:Y1557)</f>
        <v>0</v>
      </c>
      <c r="AA1557" s="22">
        <f>VLOOKUP(CONCATENATE($F1557," ",$G1557),AllocFactorMatrix,(AA$4+1),FALSE)*$E1564</f>
        <v>0</v>
      </c>
      <c r="AB1557" s="22">
        <f>VLOOKUP(CONCATENATE($F1557," ",$G1557),AllocFactorMatrix,(AB$4+1),FALSE)*$E1564</f>
        <v>0</v>
      </c>
      <c r="AC1557" s="22">
        <f>VLOOKUP(CONCATENATE($F1557," ",$G1557),AllocFactorMatrix,(AC$4+1),FALSE)*$E1564</f>
        <v>0</v>
      </c>
    </row>
    <row r="1558" spans="3:29" hidden="1" outlineLevel="1">
      <c r="F1558" s="42" t="str">
        <f>F1564</f>
        <v>TOTMXEXP</v>
      </c>
      <c r="G1558" s="17" t="str">
        <f>$G$9</f>
        <v>BULKTRAN</v>
      </c>
      <c r="H1558" s="21">
        <f t="shared" si="753"/>
        <v>0</v>
      </c>
      <c r="I1558" s="22">
        <f>VLOOKUP(CONCATENATE($F1558," ",$G1558),AllocFactorMatrix,(I$4+1),FALSE)*$E1564</f>
        <v>0</v>
      </c>
      <c r="J1558" s="22">
        <f>VLOOKUP(CONCATENATE($F1558," ",$G1558),AllocFactorMatrix,(J$4+1),FALSE)*$E1564</f>
        <v>0</v>
      </c>
      <c r="K1558" s="22">
        <f>VLOOKUP(CONCATENATE($F1558," ",$G1558),AllocFactorMatrix,(K$4+1),FALSE)*$E1564</f>
        <v>0</v>
      </c>
      <c r="L1558" s="22">
        <f>VLOOKUP(CONCATENATE($F1558," ",$G1558),AllocFactorMatrix,(L$4+1),FALSE)*$E1564</f>
        <v>0</v>
      </c>
      <c r="M1558" s="22">
        <f t="shared" si="754"/>
        <v>0</v>
      </c>
      <c r="N1558" s="22">
        <f>VLOOKUP(CONCATENATE($F1558," ",$G1558),AllocFactorMatrix,(N$4+1),FALSE)*$E1564</f>
        <v>0</v>
      </c>
      <c r="O1558" s="22">
        <f>VLOOKUP(CONCATENATE($F1558," ",$G1558),AllocFactorMatrix,(O$4+1),FALSE)*$E1564</f>
        <v>0</v>
      </c>
      <c r="P1558" s="22">
        <f>VLOOKUP(CONCATENATE($F1558," ",$G1558),AllocFactorMatrix,(P$4+1),FALSE)*$E1564</f>
        <v>0</v>
      </c>
      <c r="Q1558" s="22">
        <f>VLOOKUP(CONCATENATE($F1558," ",$G1558),AllocFactorMatrix,(Q$4+1),FALSE)*$E1564</f>
        <v>0</v>
      </c>
      <c r="R1558" s="22">
        <f t="shared" ref="R1558:R1637" si="756">SUBTOTAL(9,N1558:Q1558)</f>
        <v>0</v>
      </c>
      <c r="S1558" s="22">
        <f>VLOOKUP(CONCATENATE($F1558," ",$G1558),AllocFactorMatrix,(S$4+1),FALSE)*$E1564</f>
        <v>0</v>
      </c>
      <c r="T1558" s="22">
        <f>VLOOKUP(CONCATENATE($F1558," ",$G1558),AllocFactorMatrix,(T$4+1),FALSE)*$E1564</f>
        <v>0</v>
      </c>
      <c r="U1558" s="22">
        <f>VLOOKUP(CONCATENATE($F1558," ",$G1558),AllocFactorMatrix,(U$4+1),FALSE)*$E1564</f>
        <v>0</v>
      </c>
      <c r="V1558" s="22">
        <f>VLOOKUP(CONCATENATE($F1558," ",$G1558),AllocFactorMatrix,(V$4+1),FALSE)*$E1564</f>
        <v>0</v>
      </c>
      <c r="W1558" s="22">
        <f t="shared" ref="W1558:W1564" si="757">SUBTOTAL(9,S1558:V1558)</f>
        <v>0</v>
      </c>
      <c r="X1558" s="22">
        <f>VLOOKUP(CONCATENATE($F1558," ",$G1558),AllocFactorMatrix,(X$4+1),FALSE)*$E1564</f>
        <v>0</v>
      </c>
      <c r="Y1558" s="22">
        <f>VLOOKUP(CONCATENATE($F1558," ",$G1558),AllocFactorMatrix,(Y$4+1),FALSE)*$E1564</f>
        <v>0</v>
      </c>
      <c r="Z1558" s="22">
        <f t="shared" si="755"/>
        <v>0</v>
      </c>
      <c r="AA1558" s="22">
        <f>VLOOKUP(CONCATENATE($F1558," ",$G1558),AllocFactorMatrix,(AA$4+1),FALSE)*$E1564</f>
        <v>0</v>
      </c>
      <c r="AB1558" s="22">
        <f>VLOOKUP(CONCATENATE($F1558," ",$G1558),AllocFactorMatrix,(AB$4+1),FALSE)*$E1564</f>
        <v>0</v>
      </c>
      <c r="AC1558" s="22">
        <f>VLOOKUP(CONCATENATE($F1558," ",$G1558),AllocFactorMatrix,(AC$4+1),FALSE)*$E1564</f>
        <v>0</v>
      </c>
    </row>
    <row r="1559" spans="3:29" hidden="1" outlineLevel="1">
      <c r="F1559" s="42" t="str">
        <f>F1564</f>
        <v>TOTMXEXP</v>
      </c>
      <c r="G1559" s="17" t="str">
        <f>$G$10</f>
        <v>SUBTRAN</v>
      </c>
      <c r="H1559" s="21">
        <f t="shared" si="753"/>
        <v>0</v>
      </c>
      <c r="I1559" s="22">
        <f>VLOOKUP(CONCATENATE($F1559," ",$G1559),AllocFactorMatrix,(I$4+1),FALSE)*$E1564</f>
        <v>0</v>
      </c>
      <c r="J1559" s="22">
        <f>VLOOKUP(CONCATENATE($F1559," ",$G1559),AllocFactorMatrix,(J$4+1),FALSE)*$E1564</f>
        <v>0</v>
      </c>
      <c r="K1559" s="22">
        <f>VLOOKUP(CONCATENATE($F1559," ",$G1559),AllocFactorMatrix,(K$4+1),FALSE)*$E1564</f>
        <v>0</v>
      </c>
      <c r="L1559" s="22">
        <f>VLOOKUP(CONCATENATE($F1559," ",$G1559),AllocFactorMatrix,(L$4+1),FALSE)*$E1564</f>
        <v>0</v>
      </c>
      <c r="M1559" s="22">
        <f t="shared" si="754"/>
        <v>0</v>
      </c>
      <c r="N1559" s="22">
        <f>VLOOKUP(CONCATENATE($F1559," ",$G1559),AllocFactorMatrix,(N$4+1),FALSE)*$E1564</f>
        <v>0</v>
      </c>
      <c r="O1559" s="22">
        <f>VLOOKUP(CONCATENATE($F1559," ",$G1559),AllocFactorMatrix,(O$4+1),FALSE)*$E1564</f>
        <v>0</v>
      </c>
      <c r="P1559" s="22">
        <f>VLOOKUP(CONCATENATE($F1559," ",$G1559),AllocFactorMatrix,(P$4+1),FALSE)*$E1564</f>
        <v>0</v>
      </c>
      <c r="Q1559" s="22">
        <f>VLOOKUP(CONCATENATE($F1559," ",$G1559),AllocFactorMatrix,(Q$4+1),FALSE)*$E1564</f>
        <v>0</v>
      </c>
      <c r="R1559" s="22">
        <f t="shared" si="756"/>
        <v>0</v>
      </c>
      <c r="S1559" s="22">
        <f>VLOOKUP(CONCATENATE($F1559," ",$G1559),AllocFactorMatrix,(S$4+1),FALSE)*$E1564</f>
        <v>0</v>
      </c>
      <c r="T1559" s="22">
        <f>VLOOKUP(CONCATENATE($F1559," ",$G1559),AllocFactorMatrix,(T$4+1),FALSE)*$E1564</f>
        <v>0</v>
      </c>
      <c r="U1559" s="22">
        <f>VLOOKUP(CONCATENATE($F1559," ",$G1559),AllocFactorMatrix,(U$4+1),FALSE)*$E1564</f>
        <v>0</v>
      </c>
      <c r="V1559" s="22">
        <f>VLOOKUP(CONCATENATE($F1559," ",$G1559),AllocFactorMatrix,(V$4+1),FALSE)*$E1564</f>
        <v>0</v>
      </c>
      <c r="W1559" s="22">
        <f t="shared" si="757"/>
        <v>0</v>
      </c>
      <c r="X1559" s="22">
        <f>VLOOKUP(CONCATENATE($F1559," ",$G1559),AllocFactorMatrix,(X$4+1),FALSE)*$E1564</f>
        <v>0</v>
      </c>
      <c r="Y1559" s="22">
        <f>VLOOKUP(CONCATENATE($F1559," ",$G1559),AllocFactorMatrix,(Y$4+1),FALSE)*$E1564</f>
        <v>0</v>
      </c>
      <c r="Z1559" s="22">
        <f t="shared" si="755"/>
        <v>0</v>
      </c>
      <c r="AA1559" s="22">
        <f>VLOOKUP(CONCATENATE($F1559," ",$G1559),AllocFactorMatrix,(AA$4+1),FALSE)*$E1564</f>
        <v>0</v>
      </c>
      <c r="AB1559" s="22">
        <f>VLOOKUP(CONCATENATE($F1559," ",$G1559),AllocFactorMatrix,(AB$4+1),FALSE)*$E1564</f>
        <v>0</v>
      </c>
      <c r="AC1559" s="22">
        <f>VLOOKUP(CONCATENATE($F1559," ",$G1559),AllocFactorMatrix,(AC$4+1),FALSE)*$E1564</f>
        <v>0</v>
      </c>
    </row>
    <row r="1560" spans="3:29" hidden="1" outlineLevel="1">
      <c r="F1560" s="42" t="str">
        <f>F1564</f>
        <v>TOTMXEXP</v>
      </c>
      <c r="G1560" s="17" t="str">
        <f>$G$11</f>
        <v>DISTPRI</v>
      </c>
      <c r="H1560" s="21">
        <f t="shared" si="753"/>
        <v>1008.2112526360248</v>
      </c>
      <c r="I1560" s="22">
        <f>VLOOKUP(CONCATENATE($F1560," ",$G1560),AllocFactorMatrix,(I$4+1),FALSE)*$E1564</f>
        <v>666.85095341231192</v>
      </c>
      <c r="J1560" s="22">
        <f>VLOOKUP(CONCATENATE($F1560," ",$G1560),AllocFactorMatrix,(J$4+1),FALSE)*$E1564</f>
        <v>165.48478529329844</v>
      </c>
      <c r="K1560" s="22">
        <f>VLOOKUP(CONCATENATE($F1560," ",$G1560),AllocFactorMatrix,(K$4+1),FALSE)*$E1564</f>
        <v>2.1009787901897559</v>
      </c>
      <c r="L1560" s="22">
        <f>VLOOKUP(CONCATENATE($F1560," ",$G1560),AllocFactorMatrix,(L$4+1),FALSE)*$E1564</f>
        <v>0</v>
      </c>
      <c r="M1560" s="22">
        <f t="shared" si="754"/>
        <v>167.58576408348819</v>
      </c>
      <c r="N1560" s="22">
        <f>VLOOKUP(CONCATENATE($F1560," ",$G1560),AllocFactorMatrix,(N$4+1),FALSE)*$E1564</f>
        <v>72.23301310801665</v>
      </c>
      <c r="O1560" s="22">
        <f>VLOOKUP(CONCATENATE($F1560," ",$G1560),AllocFactorMatrix,(O$4+1),FALSE)*$E1564</f>
        <v>19.863557989740393</v>
      </c>
      <c r="P1560" s="22">
        <f>VLOOKUP(CONCATENATE($F1560," ",$G1560),AllocFactorMatrix,(P$4+1),FALSE)*$E1564</f>
        <v>0</v>
      </c>
      <c r="Q1560" s="22">
        <f>VLOOKUP(CONCATENATE($F1560," ",$G1560),AllocFactorMatrix,(Q$4+1),FALSE)*$E1564</f>
        <v>0</v>
      </c>
      <c r="R1560" s="22">
        <f t="shared" si="756"/>
        <v>92.09657109775705</v>
      </c>
      <c r="S1560" s="22">
        <f>VLOOKUP(CONCATENATE($F1560," ",$G1560),AllocFactorMatrix,(S$4+1),FALSE)*$E1564</f>
        <v>3.095157422659478</v>
      </c>
      <c r="T1560" s="22">
        <f>VLOOKUP(CONCATENATE($F1560," ",$G1560),AllocFactorMatrix,(T$4+1),FALSE)*$E1564</f>
        <v>57.166822830145442</v>
      </c>
      <c r="U1560" s="22">
        <f>VLOOKUP(CONCATENATE($F1560," ",$G1560),AllocFactorMatrix,(U$4+1),FALSE)*$E1564</f>
        <v>0</v>
      </c>
      <c r="V1560" s="22">
        <f>VLOOKUP(CONCATENATE($F1560," ",$G1560),AllocFactorMatrix,(V$4+1),FALSE)*$E1564</f>
        <v>0</v>
      </c>
      <c r="W1560" s="22">
        <f t="shared" si="757"/>
        <v>60.261980252804918</v>
      </c>
      <c r="X1560" s="22">
        <f>VLOOKUP(CONCATENATE($F1560," ",$G1560),AllocFactorMatrix,(X$4+1),FALSE)*$E1564</f>
        <v>20.303649091745577</v>
      </c>
      <c r="Y1560" s="22">
        <f>VLOOKUP(CONCATENATE($F1560," ",$G1560),AllocFactorMatrix,(Y$4+1),FALSE)*$E1564</f>
        <v>0.38995060776669632</v>
      </c>
      <c r="Z1560" s="22">
        <f t="shared" si="755"/>
        <v>20.693599699512273</v>
      </c>
      <c r="AA1560" s="22">
        <f>VLOOKUP(CONCATENATE($F1560," ",$G1560),AllocFactorMatrix,(AA$4+1),FALSE)*$E1564</f>
        <v>0.29802097279355139</v>
      </c>
      <c r="AB1560" s="22">
        <f>VLOOKUP(CONCATENATE($F1560," ",$G1560),AllocFactorMatrix,(AB$4+1),FALSE)*$E1564</f>
        <v>0.34294083949137633</v>
      </c>
      <c r="AC1560" s="22">
        <f>VLOOKUP(CONCATENATE($F1560," ",$G1560),AllocFactorMatrix,(AC$4+1),FALSE)*$E1564</f>
        <v>8.1422277865807954E-2</v>
      </c>
    </row>
    <row r="1561" spans="3:29" hidden="1" outlineLevel="1">
      <c r="F1561" s="42" t="str">
        <f>F1564</f>
        <v>TOTMXEXP</v>
      </c>
      <c r="G1561" s="17" t="str">
        <f>$G$12</f>
        <v>DISTSEC</v>
      </c>
      <c r="H1561" s="21">
        <f t="shared" si="753"/>
        <v>419.07258688021233</v>
      </c>
      <c r="I1561" s="22">
        <f>VLOOKUP(CONCATENATE($F1561," ",$G1561),AllocFactorMatrix,(I$4+1),FALSE)*$E1564</f>
        <v>318.65375935736603</v>
      </c>
      <c r="J1561" s="22">
        <f>VLOOKUP(CONCATENATE($F1561," ",$G1561),AllocFactorMatrix,(J$4+1),FALSE)*$E1564</f>
        <v>64.317992801830343</v>
      </c>
      <c r="K1561" s="22">
        <f>VLOOKUP(CONCATENATE($F1561," ",$G1561),AllocFactorMatrix,(K$4+1),FALSE)*$E1564</f>
        <v>0</v>
      </c>
      <c r="L1561" s="22">
        <f>VLOOKUP(CONCATENATE($F1561," ",$G1561),AllocFactorMatrix,(L$4+1),FALSE)*$E1564</f>
        <v>0</v>
      </c>
      <c r="M1561" s="22">
        <f t="shared" si="754"/>
        <v>64.317992801830343</v>
      </c>
      <c r="N1561" s="22">
        <f>VLOOKUP(CONCATENATE($F1561," ",$G1561),AllocFactorMatrix,(N$4+1),FALSE)*$E1564</f>
        <v>24.635096952942774</v>
      </c>
      <c r="O1561" s="22">
        <f>VLOOKUP(CONCATENATE($F1561," ",$G1561),AllocFactorMatrix,(O$4+1),FALSE)*$E1564</f>
        <v>0</v>
      </c>
      <c r="P1561" s="22">
        <f>VLOOKUP(CONCATENATE($F1561," ",$G1561),AllocFactorMatrix,(P$4+1),FALSE)*$E1564</f>
        <v>0</v>
      </c>
      <c r="Q1561" s="22">
        <f>VLOOKUP(CONCATENATE($F1561," ",$G1561),AllocFactorMatrix,(Q$4+1),FALSE)*$E1564</f>
        <v>0</v>
      </c>
      <c r="R1561" s="22">
        <f t="shared" si="756"/>
        <v>24.635096952942774</v>
      </c>
      <c r="S1561" s="22">
        <f>VLOOKUP(CONCATENATE($F1561," ",$G1561),AllocFactorMatrix,(S$4+1),FALSE)*$E1564</f>
        <v>0.86523629635750166</v>
      </c>
      <c r="T1561" s="22">
        <f>VLOOKUP(CONCATENATE($F1561," ",$G1561),AllocFactorMatrix,(T$4+1),FALSE)*$E1564</f>
        <v>0</v>
      </c>
      <c r="U1561" s="22">
        <f>VLOOKUP(CONCATENATE($F1561," ",$G1561),AllocFactorMatrix,(U$4+1),FALSE)*$E1564</f>
        <v>0</v>
      </c>
      <c r="V1561" s="22">
        <f>VLOOKUP(CONCATENATE($F1561," ",$G1561),AllocFactorMatrix,(V$4+1),FALSE)*$E1564</f>
        <v>0</v>
      </c>
      <c r="W1561" s="22">
        <f t="shared" si="757"/>
        <v>0.86523629635750166</v>
      </c>
      <c r="X1561" s="22">
        <f>VLOOKUP(CONCATENATE($F1561," ",$G1561),AllocFactorMatrix,(X$4+1),FALSE)*$E1564</f>
        <v>7.1458406040538973</v>
      </c>
      <c r="Y1561" s="22">
        <f>VLOOKUP(CONCATENATE($F1561," ",$G1561),AllocFactorMatrix,(Y$4+1),FALSE)*$E1564</f>
        <v>0</v>
      </c>
      <c r="Z1561" s="22">
        <f t="shared" si="755"/>
        <v>7.1458406040538973</v>
      </c>
      <c r="AA1561" s="22">
        <f>VLOOKUP(CONCATENATE($F1561," ",$G1561),AllocFactorMatrix,(AA$4+1),FALSE)*$E1564</f>
        <v>9.1979560061774684E-2</v>
      </c>
      <c r="AB1561" s="22">
        <f>VLOOKUP(CONCATENATE($F1561," ",$G1561),AllocFactorMatrix,(AB$4+1),FALSE)*$E1564</f>
        <v>2.7385342928951366</v>
      </c>
      <c r="AC1561" s="22">
        <f>VLOOKUP(CONCATENATE($F1561," ",$G1561),AllocFactorMatrix,(AC$4+1),FALSE)*$E1564</f>
        <v>0.62414701470489953</v>
      </c>
    </row>
    <row r="1562" spans="3:29" hidden="1" outlineLevel="1">
      <c r="F1562" s="42" t="str">
        <f>F1564</f>
        <v>TOTMXEXP</v>
      </c>
      <c r="G1562" s="17" t="str">
        <f>$G$13</f>
        <v>ENERGY</v>
      </c>
      <c r="H1562" s="21">
        <f t="shared" si="753"/>
        <v>0</v>
      </c>
      <c r="I1562" s="22">
        <f>VLOOKUP(CONCATENATE($F1562," ",$G1562),AllocFactorMatrix,(I$4+1),FALSE)*$E1564</f>
        <v>0</v>
      </c>
      <c r="J1562" s="22">
        <f>VLOOKUP(CONCATENATE($F1562," ",$G1562),AllocFactorMatrix,(J$4+1),FALSE)*$E1564</f>
        <v>0</v>
      </c>
      <c r="K1562" s="22">
        <f>VLOOKUP(CONCATENATE($F1562," ",$G1562),AllocFactorMatrix,(K$4+1),FALSE)*$E1564</f>
        <v>0</v>
      </c>
      <c r="L1562" s="22">
        <f>VLOOKUP(CONCATENATE($F1562," ",$G1562),AllocFactorMatrix,(L$4+1),FALSE)*$E1564</f>
        <v>0</v>
      </c>
      <c r="M1562" s="22">
        <f t="shared" si="754"/>
        <v>0</v>
      </c>
      <c r="N1562" s="22">
        <f>VLOOKUP(CONCATENATE($F1562," ",$G1562),AllocFactorMatrix,(N$4+1),FALSE)*$E1564</f>
        <v>0</v>
      </c>
      <c r="O1562" s="22">
        <f>VLOOKUP(CONCATENATE($F1562," ",$G1562),AllocFactorMatrix,(O$4+1),FALSE)*$E1564</f>
        <v>0</v>
      </c>
      <c r="P1562" s="22">
        <f>VLOOKUP(CONCATENATE($F1562," ",$G1562),AllocFactorMatrix,(P$4+1),FALSE)*$E1564</f>
        <v>0</v>
      </c>
      <c r="Q1562" s="22">
        <f>VLOOKUP(CONCATENATE($F1562," ",$G1562),AllocFactorMatrix,(Q$4+1),FALSE)*$E1564</f>
        <v>0</v>
      </c>
      <c r="R1562" s="22">
        <f t="shared" si="756"/>
        <v>0</v>
      </c>
      <c r="S1562" s="22">
        <f>VLOOKUP(CONCATENATE($F1562," ",$G1562),AllocFactorMatrix,(S$4+1),FALSE)*$E1564</f>
        <v>0</v>
      </c>
      <c r="T1562" s="22">
        <f>VLOOKUP(CONCATENATE($F1562," ",$G1562),AllocFactorMatrix,(T$4+1),FALSE)*$E1564</f>
        <v>0</v>
      </c>
      <c r="U1562" s="22">
        <f>VLOOKUP(CONCATENATE($F1562," ",$G1562),AllocFactorMatrix,(U$4+1),FALSE)*$E1564</f>
        <v>0</v>
      </c>
      <c r="V1562" s="22">
        <f>VLOOKUP(CONCATENATE($F1562," ",$G1562),AllocFactorMatrix,(V$4+1),FALSE)*$E1564</f>
        <v>0</v>
      </c>
      <c r="W1562" s="22">
        <f t="shared" si="757"/>
        <v>0</v>
      </c>
      <c r="X1562" s="22">
        <f>VLOOKUP(CONCATENATE($F1562," ",$G1562),AllocFactorMatrix,(X$4+1),FALSE)*$E1564</f>
        <v>0</v>
      </c>
      <c r="Y1562" s="22">
        <f>VLOOKUP(CONCATENATE($F1562," ",$G1562),AllocFactorMatrix,(Y$4+1),FALSE)*$E1564</f>
        <v>0</v>
      </c>
      <c r="Z1562" s="22">
        <f t="shared" si="755"/>
        <v>0</v>
      </c>
      <c r="AA1562" s="22">
        <f>VLOOKUP(CONCATENATE($F1562," ",$G1562),AllocFactorMatrix,(AA$4+1),FALSE)*$E1564</f>
        <v>0</v>
      </c>
      <c r="AB1562" s="22">
        <f>VLOOKUP(CONCATENATE($F1562," ",$G1562),AllocFactorMatrix,(AB$4+1),FALSE)*$E1564</f>
        <v>0</v>
      </c>
      <c r="AC1562" s="22">
        <f>VLOOKUP(CONCATENATE($F1562," ",$G1562),AllocFactorMatrix,(AC$4+1),FALSE)*$E1564</f>
        <v>0</v>
      </c>
    </row>
    <row r="1563" spans="3:29" hidden="1" outlineLevel="1">
      <c r="F1563" s="42" t="str">
        <f>F1564</f>
        <v>TOTMXEXP</v>
      </c>
      <c r="G1563" s="17" t="str">
        <f>$G$14</f>
        <v>CUSTOMER</v>
      </c>
      <c r="H1563" s="21">
        <f t="shared" si="753"/>
        <v>6392.716160483762</v>
      </c>
      <c r="I1563" s="22">
        <f>VLOOKUP(CONCATENATE($F1563," ",$G1563),AllocFactorMatrix,(I$4+1),FALSE)*$E1564</f>
        <v>5146.5900865356243</v>
      </c>
      <c r="J1563" s="22">
        <f>VLOOKUP(CONCATENATE($F1563," ",$G1563),AllocFactorMatrix,(J$4+1),FALSE)*$E1564</f>
        <v>1206.9808355035241</v>
      </c>
      <c r="K1563" s="22">
        <f>VLOOKUP(CONCATENATE($F1563," ",$G1563),AllocFactorMatrix,(K$4+1),FALSE)*$E1564</f>
        <v>3.1459450345278892</v>
      </c>
      <c r="L1563" s="22">
        <f>VLOOKUP(CONCATENATE($F1563," ",$G1563),AllocFactorMatrix,(L$4+1),FALSE)*$E1564</f>
        <v>2.9531405038896182E-2</v>
      </c>
      <c r="M1563" s="22">
        <f t="shared" si="754"/>
        <v>1210.1563119430907</v>
      </c>
      <c r="N1563" s="22">
        <f>VLOOKUP(CONCATENATE($F1563," ",$G1563),AllocFactorMatrix,(N$4+1),FALSE)*$E1564</f>
        <v>14.938499341075469</v>
      </c>
      <c r="O1563" s="22">
        <f>VLOOKUP(CONCATENATE($F1563," ",$G1563),AllocFactorMatrix,(O$4+1),FALSE)*$E1564</f>
        <v>2.9178334517171964</v>
      </c>
      <c r="P1563" s="22">
        <f>VLOOKUP(CONCATENATE($F1563," ",$G1563),AllocFactorMatrix,(P$4+1),FALSE)*$E1564</f>
        <v>8.4734761144601461E-2</v>
      </c>
      <c r="Q1563" s="22">
        <f>VLOOKUP(CONCATENATE($F1563," ",$G1563),AllocFactorMatrix,(Q$4+1),FALSE)*$E1564</f>
        <v>0</v>
      </c>
      <c r="R1563" s="22">
        <f t="shared" si="756"/>
        <v>17.941067553937266</v>
      </c>
      <c r="S1563" s="22">
        <f>VLOOKUP(CONCATENATE($F1563," ",$G1563),AllocFactorMatrix,(S$4+1),FALSE)*$E1564</f>
        <v>0.15800782868344337</v>
      </c>
      <c r="T1563" s="22">
        <f>VLOOKUP(CONCATENATE($F1563," ",$G1563),AllocFactorMatrix,(T$4+1),FALSE)*$E1564</f>
        <v>1.7561038555725683</v>
      </c>
      <c r="U1563" s="22">
        <f>VLOOKUP(CONCATENATE($F1563," ",$G1563),AllocFactorMatrix,(U$4+1),FALSE)*$E1564</f>
        <v>0.28085510730455016</v>
      </c>
      <c r="V1563" s="22">
        <f>VLOOKUP(CONCATENATE($F1563," ",$G1563),AllocFactorMatrix,(V$4+1),FALSE)*$E1564</f>
        <v>5.447153638790516E-2</v>
      </c>
      <c r="W1563" s="22">
        <f t="shared" si="757"/>
        <v>2.2494383279484671</v>
      </c>
      <c r="X1563" s="22">
        <f>VLOOKUP(CONCATENATE($F1563," ",$G1563),AllocFactorMatrix,(X$4+1),FALSE)*$E1564</f>
        <v>5.4512686441737008</v>
      </c>
      <c r="Y1563" s="22">
        <f>VLOOKUP(CONCATENATE($F1563," ",$G1563),AllocFactorMatrix,(Y$4+1),FALSE)*$E1564</f>
        <v>4.0630089345005643E-2</v>
      </c>
      <c r="Z1563" s="22">
        <f t="shared" si="755"/>
        <v>5.4918987335187062</v>
      </c>
      <c r="AA1563" s="22">
        <f>VLOOKUP(CONCATENATE($F1563," ",$G1563),AllocFactorMatrix,(AA$4+1),FALSE)*$E1564</f>
        <v>0.31894782837840668</v>
      </c>
      <c r="AB1563" s="22">
        <f>VLOOKUP(CONCATENATE($F1563," ",$G1563),AllocFactorMatrix,(AB$4+1),FALSE)*$E1564</f>
        <v>5.2840683025497084</v>
      </c>
      <c r="AC1563" s="22">
        <f>VLOOKUP(CONCATENATE($F1563," ",$G1563),AllocFactorMatrix,(AC$4+1),FALSE)*$E1564</f>
        <v>4.6843412587140865</v>
      </c>
    </row>
    <row r="1564" spans="3:29" collapsed="1">
      <c r="D1564" s="17" t="s">
        <v>109</v>
      </c>
      <c r="E1564" s="19">
        <v>7820</v>
      </c>
      <c r="F1564" s="42" t="s">
        <v>78</v>
      </c>
      <c r="G1564" s="17" t="str">
        <f>$G$15</f>
        <v>TOTAL</v>
      </c>
      <c r="H1564" s="21">
        <f t="shared" si="753"/>
        <v>7819.9999999999991</v>
      </c>
      <c r="I1564" s="22">
        <f>VLOOKUP(CONCATENATE($F1564," ",$G1564),AllocFactorMatrix,(I$4+1),FALSE)*$E1564</f>
        <v>6132.0947993053023</v>
      </c>
      <c r="J1564" s="22">
        <f>VLOOKUP(CONCATENATE($F1564," ",$G1564),AllocFactorMatrix,(J$4+1),FALSE)*$E1564</f>
        <v>1436.7836135986529</v>
      </c>
      <c r="K1564" s="22">
        <f>VLOOKUP(CONCATENATE($F1564," ",$G1564),AllocFactorMatrix,(K$4+1),FALSE)*$E1564</f>
        <v>5.2469238247176451</v>
      </c>
      <c r="L1564" s="22">
        <f>VLOOKUP(CONCATENATE($F1564," ",$G1564),AllocFactorMatrix,(L$4+1),FALSE)*$E1564</f>
        <v>2.9531405038896182E-2</v>
      </c>
      <c r="M1564" s="22">
        <f t="shared" si="754"/>
        <v>1442.0600688284094</v>
      </c>
      <c r="N1564" s="22">
        <f>VLOOKUP(CONCATENATE($F1564," ",$G1564),AllocFactorMatrix,(N$4+1),FALSE)*$E1564</f>
        <v>111.80660940203491</v>
      </c>
      <c r="O1564" s="22">
        <f>VLOOKUP(CONCATENATE($F1564," ",$G1564),AllocFactorMatrix,(O$4+1),FALSE)*$E1564</f>
        <v>22.78139144145759</v>
      </c>
      <c r="P1564" s="22">
        <f>VLOOKUP(CONCATENATE($F1564," ",$G1564),AllocFactorMatrix,(P$4+1),FALSE)*$E1564</f>
        <v>8.4734761144601461E-2</v>
      </c>
      <c r="Q1564" s="22">
        <f>VLOOKUP(CONCATENATE($F1564," ",$G1564),AllocFactorMatrix,(Q$4+1),FALSE)*$E1564</f>
        <v>0</v>
      </c>
      <c r="R1564" s="22">
        <f t="shared" si="756"/>
        <v>134.6727356046371</v>
      </c>
      <c r="S1564" s="22">
        <f>VLOOKUP(CONCATENATE($F1564," ",$G1564),AllocFactorMatrix,(S$4+1),FALSE)*$E1564</f>
        <v>4.1184015477004232</v>
      </c>
      <c r="T1564" s="22">
        <f>VLOOKUP(CONCATENATE($F1564," ",$G1564),AllocFactorMatrix,(T$4+1),FALSE)*$E1564</f>
        <v>58.922926685718011</v>
      </c>
      <c r="U1564" s="22">
        <f>VLOOKUP(CONCATENATE($F1564," ",$G1564),AllocFactorMatrix,(U$4+1),FALSE)*$E1564</f>
        <v>0.28085510730455016</v>
      </c>
      <c r="V1564" s="22">
        <f>VLOOKUP(CONCATENATE($F1564," ",$G1564),AllocFactorMatrix,(V$4+1),FALSE)*$E1564</f>
        <v>5.447153638790516E-2</v>
      </c>
      <c r="W1564" s="22">
        <f t="shared" si="757"/>
        <v>63.376654877110894</v>
      </c>
      <c r="X1564" s="22">
        <f>VLOOKUP(CONCATENATE($F1564," ",$G1564),AllocFactorMatrix,(X$4+1),FALSE)*$E1564</f>
        <v>32.90075833997318</v>
      </c>
      <c r="Y1564" s="22">
        <f>VLOOKUP(CONCATENATE($F1564," ",$G1564),AllocFactorMatrix,(Y$4+1),FALSE)*$E1564</f>
        <v>0.43058069711170194</v>
      </c>
      <c r="Z1564" s="22">
        <f t="shared" si="755"/>
        <v>33.331339037084881</v>
      </c>
      <c r="AA1564" s="22">
        <f>VLOOKUP(CONCATENATE($F1564," ",$G1564),AllocFactorMatrix,(AA$4+1),FALSE)*$E1564</f>
        <v>0.70894836123373284</v>
      </c>
      <c r="AB1564" s="22">
        <f>VLOOKUP(CONCATENATE($F1564," ",$G1564),AllocFactorMatrix,(AB$4+1),FALSE)*$E1564</f>
        <v>8.365543434936221</v>
      </c>
      <c r="AC1564" s="22">
        <f>VLOOKUP(CONCATENATE($F1564," ",$G1564),AllocFactorMatrix,(AC$4+1),FALSE)*$E1564</f>
        <v>5.3899105512847933</v>
      </c>
    </row>
    <row r="1565" spans="3:29" hidden="1" outlineLevel="1">
      <c r="F1565" s="42" t="str">
        <f>F1572</f>
        <v>DIST_CPD</v>
      </c>
      <c r="G1565" s="17" t="str">
        <f>$G$8</f>
        <v>PRODUCTION</v>
      </c>
      <c r="H1565" s="21">
        <f t="shared" si="753"/>
        <v>0</v>
      </c>
      <c r="I1565" s="22">
        <f>VLOOKUP(CONCATENATE($F1565," ",$G1565),AllocFactorMatrix,(I$4+1),FALSE)*$E1572</f>
        <v>0</v>
      </c>
      <c r="J1565" s="22">
        <f>VLOOKUP(CONCATENATE($F1565," ",$G1565),AllocFactorMatrix,(J$4+1),FALSE)*$E1572</f>
        <v>0</v>
      </c>
      <c r="K1565" s="22">
        <f>VLOOKUP(CONCATENATE($F1565," ",$G1565),AllocFactorMatrix,(K$4+1),FALSE)*$E1572</f>
        <v>0</v>
      </c>
      <c r="L1565" s="22">
        <f>VLOOKUP(CONCATENATE($F1565," ",$G1565),AllocFactorMatrix,(L$4+1),FALSE)*$E1572</f>
        <v>0</v>
      </c>
      <c r="M1565" s="22">
        <f t="shared" si="754"/>
        <v>0</v>
      </c>
      <c r="N1565" s="22">
        <f>VLOOKUP(CONCATENATE($F1565," ",$G1565),AllocFactorMatrix,(N$4+1),FALSE)*$E1572</f>
        <v>0</v>
      </c>
      <c r="O1565" s="22">
        <f>VLOOKUP(CONCATENATE($F1565," ",$G1565),AllocFactorMatrix,(O$4+1),FALSE)*$E1572</f>
        <v>0</v>
      </c>
      <c r="P1565" s="22">
        <f>VLOOKUP(CONCATENATE($F1565," ",$G1565),AllocFactorMatrix,(P$4+1),FALSE)*$E1572</f>
        <v>0</v>
      </c>
      <c r="Q1565" s="22">
        <f>VLOOKUP(CONCATENATE($F1565," ",$G1565),AllocFactorMatrix,(Q$4+1),FALSE)*$E1572</f>
        <v>0</v>
      </c>
      <c r="R1565" s="22">
        <f t="shared" si="756"/>
        <v>0</v>
      </c>
      <c r="S1565" s="22">
        <f>VLOOKUP(CONCATENATE($F1565," ",$G1565),AllocFactorMatrix,(S$4+1),FALSE)*$E1572</f>
        <v>0</v>
      </c>
      <c r="T1565" s="22">
        <f>VLOOKUP(CONCATENATE($F1565," ",$G1565),AllocFactorMatrix,(T$4+1),FALSE)*$E1572</f>
        <v>0</v>
      </c>
      <c r="U1565" s="22">
        <f>VLOOKUP(CONCATENATE($F1565," ",$G1565),AllocFactorMatrix,(U$4+1),FALSE)*$E1572</f>
        <v>0</v>
      </c>
      <c r="V1565" s="22">
        <f>VLOOKUP(CONCATENATE($F1565," ",$G1565),AllocFactorMatrix,(V$4+1),FALSE)*$E1572</f>
        <v>0</v>
      </c>
      <c r="W1565" s="22">
        <f>SUBTOTAL(9,S1565:V1565)</f>
        <v>0</v>
      </c>
      <c r="X1565" s="22">
        <f>VLOOKUP(CONCATENATE($F1565," ",$G1565),AllocFactorMatrix,(X$4+1),FALSE)*$E1572</f>
        <v>0</v>
      </c>
      <c r="Y1565" s="22">
        <f>VLOOKUP(CONCATENATE($F1565," ",$G1565),AllocFactorMatrix,(Y$4+1),FALSE)*$E1572</f>
        <v>0</v>
      </c>
      <c r="Z1565" s="22">
        <f t="shared" si="755"/>
        <v>0</v>
      </c>
      <c r="AA1565" s="22">
        <f>VLOOKUP(CONCATENATE($F1565," ",$G1565),AllocFactorMatrix,(AA$4+1),FALSE)*$E1572</f>
        <v>0</v>
      </c>
      <c r="AB1565" s="22">
        <f>VLOOKUP(CONCATENATE($F1565," ",$G1565),AllocFactorMatrix,(AB$4+1),FALSE)*$E1572</f>
        <v>0</v>
      </c>
      <c r="AC1565" s="22">
        <f>VLOOKUP(CONCATENATE($F1565," ",$G1565),AllocFactorMatrix,(AC$4+1),FALSE)*$E1572</f>
        <v>0</v>
      </c>
    </row>
    <row r="1566" spans="3:29" hidden="1" outlineLevel="1">
      <c r="F1566" s="42" t="str">
        <f>F1572</f>
        <v>DIST_CPD</v>
      </c>
      <c r="G1566" s="17" t="str">
        <f>$G$9</f>
        <v>BULKTRAN</v>
      </c>
      <c r="H1566" s="21">
        <f t="shared" si="753"/>
        <v>0</v>
      </c>
      <c r="I1566" s="22">
        <f>VLOOKUP(CONCATENATE($F1566," ",$G1566),AllocFactorMatrix,(I$4+1),FALSE)*$E1572</f>
        <v>0</v>
      </c>
      <c r="J1566" s="22">
        <f>VLOOKUP(CONCATENATE($F1566," ",$G1566),AllocFactorMatrix,(J$4+1),FALSE)*$E1572</f>
        <v>0</v>
      </c>
      <c r="K1566" s="22">
        <f>VLOOKUP(CONCATENATE($F1566," ",$G1566),AllocFactorMatrix,(K$4+1),FALSE)*$E1572</f>
        <v>0</v>
      </c>
      <c r="L1566" s="22">
        <f>VLOOKUP(CONCATENATE($F1566," ",$G1566),AllocFactorMatrix,(L$4+1),FALSE)*$E1572</f>
        <v>0</v>
      </c>
      <c r="M1566" s="22">
        <f t="shared" si="754"/>
        <v>0</v>
      </c>
      <c r="N1566" s="22">
        <f>VLOOKUP(CONCATENATE($F1566," ",$G1566),AllocFactorMatrix,(N$4+1),FALSE)*$E1572</f>
        <v>0</v>
      </c>
      <c r="O1566" s="22">
        <f>VLOOKUP(CONCATENATE($F1566," ",$G1566),AllocFactorMatrix,(O$4+1),FALSE)*$E1572</f>
        <v>0</v>
      </c>
      <c r="P1566" s="22">
        <f>VLOOKUP(CONCATENATE($F1566," ",$G1566),AllocFactorMatrix,(P$4+1),FALSE)*$E1572</f>
        <v>0</v>
      </c>
      <c r="Q1566" s="22">
        <f>VLOOKUP(CONCATENATE($F1566," ",$G1566),AllocFactorMatrix,(Q$4+1),FALSE)*$E1572</f>
        <v>0</v>
      </c>
      <c r="R1566" s="22">
        <f t="shared" si="756"/>
        <v>0</v>
      </c>
      <c r="S1566" s="22">
        <f>VLOOKUP(CONCATENATE($F1566," ",$G1566),AllocFactorMatrix,(S$4+1),FALSE)*$E1572</f>
        <v>0</v>
      </c>
      <c r="T1566" s="22">
        <f>VLOOKUP(CONCATENATE($F1566," ",$G1566),AllocFactorMatrix,(T$4+1),FALSE)*$E1572</f>
        <v>0</v>
      </c>
      <c r="U1566" s="22">
        <f>VLOOKUP(CONCATENATE($F1566," ",$G1566),AllocFactorMatrix,(U$4+1),FALSE)*$E1572</f>
        <v>0</v>
      </c>
      <c r="V1566" s="22">
        <f>VLOOKUP(CONCATENATE($F1566," ",$G1566),AllocFactorMatrix,(V$4+1),FALSE)*$E1572</f>
        <v>0</v>
      </c>
      <c r="W1566" s="22">
        <f t="shared" ref="W1566:W1572" si="758">SUBTOTAL(9,S1566:V1566)</f>
        <v>0</v>
      </c>
      <c r="X1566" s="22">
        <f>VLOOKUP(CONCATENATE($F1566," ",$G1566),AllocFactorMatrix,(X$4+1),FALSE)*$E1572</f>
        <v>0</v>
      </c>
      <c r="Y1566" s="22">
        <f>VLOOKUP(CONCATENATE($F1566," ",$G1566),AllocFactorMatrix,(Y$4+1),FALSE)*$E1572</f>
        <v>0</v>
      </c>
      <c r="Z1566" s="22">
        <f t="shared" si="755"/>
        <v>0</v>
      </c>
      <c r="AA1566" s="22">
        <f>VLOOKUP(CONCATENATE($F1566," ",$G1566),AllocFactorMatrix,(AA$4+1),FALSE)*$E1572</f>
        <v>0</v>
      </c>
      <c r="AB1566" s="22">
        <f>VLOOKUP(CONCATENATE($F1566," ",$G1566),AllocFactorMatrix,(AB$4+1),FALSE)*$E1572</f>
        <v>0</v>
      </c>
      <c r="AC1566" s="22">
        <f>VLOOKUP(CONCATENATE($F1566," ",$G1566),AllocFactorMatrix,(AC$4+1),FALSE)*$E1572</f>
        <v>0</v>
      </c>
    </row>
    <row r="1567" spans="3:29" hidden="1" outlineLevel="1">
      <c r="F1567" s="42" t="str">
        <f>F1572</f>
        <v>DIST_CPD</v>
      </c>
      <c r="G1567" s="17" t="str">
        <f>$G$10</f>
        <v>SUBTRAN</v>
      </c>
      <c r="H1567" s="21">
        <f t="shared" si="753"/>
        <v>0</v>
      </c>
      <c r="I1567" s="22">
        <f>VLOOKUP(CONCATENATE($F1567," ",$G1567),AllocFactorMatrix,(I$4+1),FALSE)*$E1572</f>
        <v>0</v>
      </c>
      <c r="J1567" s="22">
        <f>VLOOKUP(CONCATENATE($F1567," ",$G1567),AllocFactorMatrix,(J$4+1),FALSE)*$E1572</f>
        <v>0</v>
      </c>
      <c r="K1567" s="22">
        <f>VLOOKUP(CONCATENATE($F1567," ",$G1567),AllocFactorMatrix,(K$4+1),FALSE)*$E1572</f>
        <v>0</v>
      </c>
      <c r="L1567" s="22">
        <f>VLOOKUP(CONCATENATE($F1567," ",$G1567),AllocFactorMatrix,(L$4+1),FALSE)*$E1572</f>
        <v>0</v>
      </c>
      <c r="M1567" s="22">
        <f t="shared" si="754"/>
        <v>0</v>
      </c>
      <c r="N1567" s="22">
        <f>VLOOKUP(CONCATENATE($F1567," ",$G1567),AllocFactorMatrix,(N$4+1),FALSE)*$E1572</f>
        <v>0</v>
      </c>
      <c r="O1567" s="22">
        <f>VLOOKUP(CONCATENATE($F1567," ",$G1567),AllocFactorMatrix,(O$4+1),FALSE)*$E1572</f>
        <v>0</v>
      </c>
      <c r="P1567" s="22">
        <f>VLOOKUP(CONCATENATE($F1567," ",$G1567),AllocFactorMatrix,(P$4+1),FALSE)*$E1572</f>
        <v>0</v>
      </c>
      <c r="Q1567" s="22">
        <f>VLOOKUP(CONCATENATE($F1567," ",$G1567),AllocFactorMatrix,(Q$4+1),FALSE)*$E1572</f>
        <v>0</v>
      </c>
      <c r="R1567" s="22">
        <f t="shared" si="756"/>
        <v>0</v>
      </c>
      <c r="S1567" s="22">
        <f>VLOOKUP(CONCATENATE($F1567," ",$G1567),AllocFactorMatrix,(S$4+1),FALSE)*$E1572</f>
        <v>0</v>
      </c>
      <c r="T1567" s="22">
        <f>VLOOKUP(CONCATENATE($F1567," ",$G1567),AllocFactorMatrix,(T$4+1),FALSE)*$E1572</f>
        <v>0</v>
      </c>
      <c r="U1567" s="22">
        <f>VLOOKUP(CONCATENATE($F1567," ",$G1567),AllocFactorMatrix,(U$4+1),FALSE)*$E1572</f>
        <v>0</v>
      </c>
      <c r="V1567" s="22">
        <f>VLOOKUP(CONCATENATE($F1567," ",$G1567),AllocFactorMatrix,(V$4+1),FALSE)*$E1572</f>
        <v>0</v>
      </c>
      <c r="W1567" s="22">
        <f t="shared" si="758"/>
        <v>0</v>
      </c>
      <c r="X1567" s="22">
        <f>VLOOKUP(CONCATENATE($F1567," ",$G1567),AllocFactorMatrix,(X$4+1),FALSE)*$E1572</f>
        <v>0</v>
      </c>
      <c r="Y1567" s="22">
        <f>VLOOKUP(CONCATENATE($F1567," ",$G1567),AllocFactorMatrix,(Y$4+1),FALSE)*$E1572</f>
        <v>0</v>
      </c>
      <c r="Z1567" s="22">
        <f t="shared" si="755"/>
        <v>0</v>
      </c>
      <c r="AA1567" s="22">
        <f>VLOOKUP(CONCATENATE($F1567," ",$G1567),AllocFactorMatrix,(AA$4+1),FALSE)*$E1572</f>
        <v>0</v>
      </c>
      <c r="AB1567" s="22">
        <f>VLOOKUP(CONCATENATE($F1567," ",$G1567),AllocFactorMatrix,(AB$4+1),FALSE)*$E1572</f>
        <v>0</v>
      </c>
      <c r="AC1567" s="22">
        <f>VLOOKUP(CONCATENATE($F1567," ",$G1567),AllocFactorMatrix,(AC$4+1),FALSE)*$E1572</f>
        <v>0</v>
      </c>
    </row>
    <row r="1568" spans="3:29" hidden="1" outlineLevel="1">
      <c r="F1568" s="42" t="str">
        <f>F1572</f>
        <v>DIST_CPD</v>
      </c>
      <c r="G1568" s="17" t="str">
        <f>$G$11</f>
        <v>DISTPRI</v>
      </c>
      <c r="H1568" s="21">
        <f t="shared" si="753"/>
        <v>19036</v>
      </c>
      <c r="I1568" s="22">
        <f>VLOOKUP(CONCATENATE($F1568," ",$G1568),AllocFactorMatrix,(I$4+1),FALSE)*$E1572</f>
        <v>12590.788603050336</v>
      </c>
      <c r="J1568" s="22">
        <f>VLOOKUP(CONCATENATE($F1568," ",$G1568),AllocFactorMatrix,(J$4+1),FALSE)*$E1572</f>
        <v>3124.512213692256</v>
      </c>
      <c r="K1568" s="22">
        <f>VLOOKUP(CONCATENATE($F1568," ",$G1568),AllocFactorMatrix,(K$4+1),FALSE)*$E1572</f>
        <v>39.668504140858403</v>
      </c>
      <c r="L1568" s="22">
        <f>VLOOKUP(CONCATENATE($F1568," ",$G1568),AllocFactorMatrix,(L$4+1),FALSE)*$E1572</f>
        <v>0</v>
      </c>
      <c r="M1568" s="22">
        <f t="shared" si="754"/>
        <v>3164.1807178331142</v>
      </c>
      <c r="N1568" s="22">
        <f>VLOOKUP(CONCATENATE($F1568," ",$G1568),AllocFactorMatrix,(N$4+1),FALSE)*$E1572</f>
        <v>1363.8288939238857</v>
      </c>
      <c r="O1568" s="22">
        <f>VLOOKUP(CONCATENATE($F1568," ",$G1568),AllocFactorMatrix,(O$4+1),FALSE)*$E1572</f>
        <v>375.04311611686052</v>
      </c>
      <c r="P1568" s="22">
        <f>VLOOKUP(CONCATENATE($F1568," ",$G1568),AllocFactorMatrix,(P$4+1),FALSE)*$E1572</f>
        <v>0</v>
      </c>
      <c r="Q1568" s="22">
        <f>VLOOKUP(CONCATENATE($F1568," ",$G1568),AllocFactorMatrix,(Q$4+1),FALSE)*$E1572</f>
        <v>0</v>
      </c>
      <c r="R1568" s="22">
        <f t="shared" si="756"/>
        <v>1738.8720100407463</v>
      </c>
      <c r="S1568" s="22">
        <f>VLOOKUP(CONCATENATE($F1568," ",$G1568),AllocFactorMatrix,(S$4+1),FALSE)*$E1572</f>
        <v>58.439554749758742</v>
      </c>
      <c r="T1568" s="22">
        <f>VLOOKUP(CONCATENATE($F1568," ",$G1568),AllocFactorMatrix,(T$4+1),FALSE)*$E1572</f>
        <v>1079.3647031308333</v>
      </c>
      <c r="U1568" s="22">
        <f>VLOOKUP(CONCATENATE($F1568," ",$G1568),AllocFactorMatrix,(U$4+1),FALSE)*$E1572</f>
        <v>0</v>
      </c>
      <c r="V1568" s="22">
        <f>VLOOKUP(CONCATENATE($F1568," ",$G1568),AllocFactorMatrix,(V$4+1),FALSE)*$E1572</f>
        <v>0</v>
      </c>
      <c r="W1568" s="22">
        <f t="shared" si="758"/>
        <v>1137.8042578805921</v>
      </c>
      <c r="X1568" s="22">
        <f>VLOOKUP(CONCATENATE($F1568," ",$G1568),AllocFactorMatrix,(X$4+1),FALSE)*$E1572</f>
        <v>383.35246021103438</v>
      </c>
      <c r="Y1568" s="22">
        <f>VLOOKUP(CONCATENATE($F1568," ",$G1568),AllocFactorMatrix,(Y$4+1),FALSE)*$E1572</f>
        <v>7.3626432456875675</v>
      </c>
      <c r="Z1568" s="22">
        <f t="shared" si="755"/>
        <v>390.71510345672198</v>
      </c>
      <c r="AA1568" s="22">
        <f>VLOOKUP(CONCATENATE($F1568," ",$G1568),AllocFactorMatrix,(AA$4+1),FALSE)*$E1572</f>
        <v>5.6269231505454176</v>
      </c>
      <c r="AB1568" s="22">
        <f>VLOOKUP(CONCATENATE($F1568," ",$G1568),AllocFactorMatrix,(AB$4+1),FALSE)*$E1572</f>
        <v>6.4750535202711115</v>
      </c>
      <c r="AC1568" s="22">
        <f>VLOOKUP(CONCATENATE($F1568," ",$G1568),AllocFactorMatrix,(AC$4+1),FALSE)*$E1572</f>
        <v>1.5373310676716585</v>
      </c>
    </row>
    <row r="1569" spans="4:29" hidden="1" outlineLevel="1">
      <c r="F1569" s="42" t="str">
        <f>F1572</f>
        <v>DIST_CPD</v>
      </c>
      <c r="G1569" s="17" t="str">
        <f>$G$12</f>
        <v>DISTSEC</v>
      </c>
      <c r="H1569" s="21">
        <f t="shared" si="753"/>
        <v>0</v>
      </c>
      <c r="I1569" s="22">
        <f>VLOOKUP(CONCATENATE($F1569," ",$G1569),AllocFactorMatrix,(I$4+1),FALSE)*$E1572</f>
        <v>0</v>
      </c>
      <c r="J1569" s="22">
        <f>VLOOKUP(CONCATENATE($F1569," ",$G1569),AllocFactorMatrix,(J$4+1),FALSE)*$E1572</f>
        <v>0</v>
      </c>
      <c r="K1569" s="22">
        <f>VLOOKUP(CONCATENATE($F1569," ",$G1569),AllocFactorMatrix,(K$4+1),FALSE)*$E1572</f>
        <v>0</v>
      </c>
      <c r="L1569" s="22">
        <f>VLOOKUP(CONCATENATE($F1569," ",$G1569),AllocFactorMatrix,(L$4+1),FALSE)*$E1572</f>
        <v>0</v>
      </c>
      <c r="M1569" s="22">
        <f t="shared" si="754"/>
        <v>0</v>
      </c>
      <c r="N1569" s="22">
        <f>VLOOKUP(CONCATENATE($F1569," ",$G1569),AllocFactorMatrix,(N$4+1),FALSE)*$E1572</f>
        <v>0</v>
      </c>
      <c r="O1569" s="22">
        <f>VLOOKUP(CONCATENATE($F1569," ",$G1569),AllocFactorMatrix,(O$4+1),FALSE)*$E1572</f>
        <v>0</v>
      </c>
      <c r="P1569" s="22">
        <f>VLOOKUP(CONCATENATE($F1569," ",$G1569),AllocFactorMatrix,(P$4+1),FALSE)*$E1572</f>
        <v>0</v>
      </c>
      <c r="Q1569" s="22">
        <f>VLOOKUP(CONCATENATE($F1569," ",$G1569),AllocFactorMatrix,(Q$4+1),FALSE)*$E1572</f>
        <v>0</v>
      </c>
      <c r="R1569" s="22">
        <f t="shared" si="756"/>
        <v>0</v>
      </c>
      <c r="S1569" s="22">
        <f>VLOOKUP(CONCATENATE($F1569," ",$G1569),AllocFactorMatrix,(S$4+1),FALSE)*$E1572</f>
        <v>0</v>
      </c>
      <c r="T1569" s="22">
        <f>VLOOKUP(CONCATENATE($F1569," ",$G1569),AllocFactorMatrix,(T$4+1),FALSE)*$E1572</f>
        <v>0</v>
      </c>
      <c r="U1569" s="22">
        <f>VLOOKUP(CONCATENATE($F1569," ",$G1569),AllocFactorMatrix,(U$4+1),FALSE)*$E1572</f>
        <v>0</v>
      </c>
      <c r="V1569" s="22">
        <f>VLOOKUP(CONCATENATE($F1569," ",$G1569),AllocFactorMatrix,(V$4+1),FALSE)*$E1572</f>
        <v>0</v>
      </c>
      <c r="W1569" s="22">
        <f t="shared" si="758"/>
        <v>0</v>
      </c>
      <c r="X1569" s="22">
        <f>VLOOKUP(CONCATENATE($F1569," ",$G1569),AllocFactorMatrix,(X$4+1),FALSE)*$E1572</f>
        <v>0</v>
      </c>
      <c r="Y1569" s="22">
        <f>VLOOKUP(CONCATENATE($F1569," ",$G1569),AllocFactorMatrix,(Y$4+1),FALSE)*$E1572</f>
        <v>0</v>
      </c>
      <c r="Z1569" s="22">
        <f t="shared" si="755"/>
        <v>0</v>
      </c>
      <c r="AA1569" s="22">
        <f>VLOOKUP(CONCATENATE($F1569," ",$G1569),AllocFactorMatrix,(AA$4+1),FALSE)*$E1572</f>
        <v>0</v>
      </c>
      <c r="AB1569" s="22">
        <f>VLOOKUP(CONCATENATE($F1569," ",$G1569),AllocFactorMatrix,(AB$4+1),FALSE)*$E1572</f>
        <v>0</v>
      </c>
      <c r="AC1569" s="22">
        <f>VLOOKUP(CONCATENATE($F1569," ",$G1569),AllocFactorMatrix,(AC$4+1),FALSE)*$E1572</f>
        <v>0</v>
      </c>
    </row>
    <row r="1570" spans="4:29" hidden="1" outlineLevel="1">
      <c r="F1570" s="42" t="str">
        <f>F1572</f>
        <v>DIST_CPD</v>
      </c>
      <c r="G1570" s="17" t="str">
        <f>$G$13</f>
        <v>ENERGY</v>
      </c>
      <c r="H1570" s="21">
        <f t="shared" si="753"/>
        <v>0</v>
      </c>
      <c r="I1570" s="22">
        <f>VLOOKUP(CONCATENATE($F1570," ",$G1570),AllocFactorMatrix,(I$4+1),FALSE)*$E1572</f>
        <v>0</v>
      </c>
      <c r="J1570" s="22">
        <f>VLOOKUP(CONCATENATE($F1570," ",$G1570),AllocFactorMatrix,(J$4+1),FALSE)*$E1572</f>
        <v>0</v>
      </c>
      <c r="K1570" s="22">
        <f>VLOOKUP(CONCATENATE($F1570," ",$G1570),AllocFactorMatrix,(K$4+1),FALSE)*$E1572</f>
        <v>0</v>
      </c>
      <c r="L1570" s="22">
        <f>VLOOKUP(CONCATENATE($F1570," ",$G1570),AllocFactorMatrix,(L$4+1),FALSE)*$E1572</f>
        <v>0</v>
      </c>
      <c r="M1570" s="22">
        <f t="shared" si="754"/>
        <v>0</v>
      </c>
      <c r="N1570" s="22">
        <f>VLOOKUP(CONCATENATE($F1570," ",$G1570),AllocFactorMatrix,(N$4+1),FALSE)*$E1572</f>
        <v>0</v>
      </c>
      <c r="O1570" s="22">
        <f>VLOOKUP(CONCATENATE($F1570," ",$G1570),AllocFactorMatrix,(O$4+1),FALSE)*$E1572</f>
        <v>0</v>
      </c>
      <c r="P1570" s="22">
        <f>VLOOKUP(CONCATENATE($F1570," ",$G1570),AllocFactorMatrix,(P$4+1),FALSE)*$E1572</f>
        <v>0</v>
      </c>
      <c r="Q1570" s="22">
        <f>VLOOKUP(CONCATENATE($F1570," ",$G1570),AllocFactorMatrix,(Q$4+1),FALSE)*$E1572</f>
        <v>0</v>
      </c>
      <c r="R1570" s="22">
        <f t="shared" si="756"/>
        <v>0</v>
      </c>
      <c r="S1570" s="22">
        <f>VLOOKUP(CONCATENATE($F1570," ",$G1570),AllocFactorMatrix,(S$4+1),FALSE)*$E1572</f>
        <v>0</v>
      </c>
      <c r="T1570" s="22">
        <f>VLOOKUP(CONCATENATE($F1570," ",$G1570),AllocFactorMatrix,(T$4+1),FALSE)*$E1572</f>
        <v>0</v>
      </c>
      <c r="U1570" s="22">
        <f>VLOOKUP(CONCATENATE($F1570," ",$G1570),AllocFactorMatrix,(U$4+1),FALSE)*$E1572</f>
        <v>0</v>
      </c>
      <c r="V1570" s="22">
        <f>VLOOKUP(CONCATENATE($F1570," ",$G1570),AllocFactorMatrix,(V$4+1),FALSE)*$E1572</f>
        <v>0</v>
      </c>
      <c r="W1570" s="22">
        <f t="shared" si="758"/>
        <v>0</v>
      </c>
      <c r="X1570" s="22">
        <f>VLOOKUP(CONCATENATE($F1570," ",$G1570),AllocFactorMatrix,(X$4+1),FALSE)*$E1572</f>
        <v>0</v>
      </c>
      <c r="Y1570" s="22">
        <f>VLOOKUP(CONCATENATE($F1570," ",$G1570),AllocFactorMatrix,(Y$4+1),FALSE)*$E1572</f>
        <v>0</v>
      </c>
      <c r="Z1570" s="22">
        <f t="shared" si="755"/>
        <v>0</v>
      </c>
      <c r="AA1570" s="22">
        <f>VLOOKUP(CONCATENATE($F1570," ",$G1570),AllocFactorMatrix,(AA$4+1),FALSE)*$E1572</f>
        <v>0</v>
      </c>
      <c r="AB1570" s="22">
        <f>VLOOKUP(CONCATENATE($F1570," ",$G1570),AllocFactorMatrix,(AB$4+1),FALSE)*$E1572</f>
        <v>0</v>
      </c>
      <c r="AC1570" s="22">
        <f>VLOOKUP(CONCATENATE($F1570," ",$G1570),AllocFactorMatrix,(AC$4+1),FALSE)*$E1572</f>
        <v>0</v>
      </c>
    </row>
    <row r="1571" spans="4:29" hidden="1" outlineLevel="1">
      <c r="F1571" s="42" t="str">
        <f>F1572</f>
        <v>DIST_CPD</v>
      </c>
      <c r="G1571" s="17" t="str">
        <f>$G$14</f>
        <v>CUSTOMER</v>
      </c>
      <c r="H1571" s="21">
        <f t="shared" si="753"/>
        <v>0</v>
      </c>
      <c r="I1571" s="22">
        <f>VLOOKUP(CONCATENATE($F1571," ",$G1571),AllocFactorMatrix,(I$4+1),FALSE)*$E1572</f>
        <v>0</v>
      </c>
      <c r="J1571" s="22">
        <f>VLOOKUP(CONCATENATE($F1571," ",$G1571),AllocFactorMatrix,(J$4+1),FALSE)*$E1572</f>
        <v>0</v>
      </c>
      <c r="K1571" s="22">
        <f>VLOOKUP(CONCATENATE($F1571," ",$G1571),AllocFactorMatrix,(K$4+1),FALSE)*$E1572</f>
        <v>0</v>
      </c>
      <c r="L1571" s="22">
        <f>VLOOKUP(CONCATENATE($F1571," ",$G1571),AllocFactorMatrix,(L$4+1),FALSE)*$E1572</f>
        <v>0</v>
      </c>
      <c r="M1571" s="22">
        <f t="shared" si="754"/>
        <v>0</v>
      </c>
      <c r="N1571" s="22">
        <f>VLOOKUP(CONCATENATE($F1571," ",$G1571),AllocFactorMatrix,(N$4+1),FALSE)*$E1572</f>
        <v>0</v>
      </c>
      <c r="O1571" s="22">
        <f>VLOOKUP(CONCATENATE($F1571," ",$G1571),AllocFactorMatrix,(O$4+1),FALSE)*$E1572</f>
        <v>0</v>
      </c>
      <c r="P1571" s="22">
        <f>VLOOKUP(CONCATENATE($F1571," ",$G1571),AllocFactorMatrix,(P$4+1),FALSE)*$E1572</f>
        <v>0</v>
      </c>
      <c r="Q1571" s="22">
        <f>VLOOKUP(CONCATENATE($F1571," ",$G1571),AllocFactorMatrix,(Q$4+1),FALSE)*$E1572</f>
        <v>0</v>
      </c>
      <c r="R1571" s="22">
        <f t="shared" si="756"/>
        <v>0</v>
      </c>
      <c r="S1571" s="22">
        <f>VLOOKUP(CONCATENATE($F1571," ",$G1571),AllocFactorMatrix,(S$4+1),FALSE)*$E1572</f>
        <v>0</v>
      </c>
      <c r="T1571" s="22">
        <f>VLOOKUP(CONCATENATE($F1571," ",$G1571),AllocFactorMatrix,(T$4+1),FALSE)*$E1572</f>
        <v>0</v>
      </c>
      <c r="U1571" s="22">
        <f>VLOOKUP(CONCATENATE($F1571," ",$G1571),AllocFactorMatrix,(U$4+1),FALSE)*$E1572</f>
        <v>0</v>
      </c>
      <c r="V1571" s="22">
        <f>VLOOKUP(CONCATENATE($F1571," ",$G1571),AllocFactorMatrix,(V$4+1),FALSE)*$E1572</f>
        <v>0</v>
      </c>
      <c r="W1571" s="22">
        <f t="shared" si="758"/>
        <v>0</v>
      </c>
      <c r="X1571" s="22">
        <f>VLOOKUP(CONCATENATE($F1571," ",$G1571),AllocFactorMatrix,(X$4+1),FALSE)*$E1572</f>
        <v>0</v>
      </c>
      <c r="Y1571" s="22">
        <f>VLOOKUP(CONCATENATE($F1571," ",$G1571),AllocFactorMatrix,(Y$4+1),FALSE)*$E1572</f>
        <v>0</v>
      </c>
      <c r="Z1571" s="22">
        <f t="shared" si="755"/>
        <v>0</v>
      </c>
      <c r="AA1571" s="22">
        <f>VLOOKUP(CONCATENATE($F1571," ",$G1571),AllocFactorMatrix,(AA$4+1),FALSE)*$E1572</f>
        <v>0</v>
      </c>
      <c r="AB1571" s="22">
        <f>VLOOKUP(CONCATENATE($F1571," ",$G1571),AllocFactorMatrix,(AB$4+1),FALSE)*$E1572</f>
        <v>0</v>
      </c>
      <c r="AC1571" s="22">
        <f>VLOOKUP(CONCATENATE($F1571," ",$G1571),AllocFactorMatrix,(AC$4+1),FALSE)*$E1572</f>
        <v>0</v>
      </c>
    </row>
    <row r="1572" spans="4:29" collapsed="1">
      <c r="D1572" s="17" t="s">
        <v>110</v>
      </c>
      <c r="E1572" s="19">
        <v>19036</v>
      </c>
      <c r="F1572" s="42" t="s">
        <v>37</v>
      </c>
      <c r="G1572" s="17" t="str">
        <f>$G$15</f>
        <v>TOTAL</v>
      </c>
      <c r="H1572" s="21">
        <f t="shared" si="753"/>
        <v>19036</v>
      </c>
      <c r="I1572" s="22">
        <f>VLOOKUP(CONCATENATE($F1572," ",$G1572),AllocFactorMatrix,(I$4+1),FALSE)*$E1572</f>
        <v>12590.788603050336</v>
      </c>
      <c r="J1572" s="22">
        <f>VLOOKUP(CONCATENATE($F1572," ",$G1572),AllocFactorMatrix,(J$4+1),FALSE)*$E1572</f>
        <v>3124.512213692256</v>
      </c>
      <c r="K1572" s="22">
        <f>VLOOKUP(CONCATENATE($F1572," ",$G1572),AllocFactorMatrix,(K$4+1),FALSE)*$E1572</f>
        <v>39.668504140858403</v>
      </c>
      <c r="L1572" s="22">
        <f>VLOOKUP(CONCATENATE($F1572," ",$G1572),AllocFactorMatrix,(L$4+1),FALSE)*$E1572</f>
        <v>0</v>
      </c>
      <c r="M1572" s="22">
        <f t="shared" si="754"/>
        <v>3164.1807178331142</v>
      </c>
      <c r="N1572" s="22">
        <f>VLOOKUP(CONCATENATE($F1572," ",$G1572),AllocFactorMatrix,(N$4+1),FALSE)*$E1572</f>
        <v>1363.8288939238857</v>
      </c>
      <c r="O1572" s="22">
        <f>VLOOKUP(CONCATENATE($F1572," ",$G1572),AllocFactorMatrix,(O$4+1),FALSE)*$E1572</f>
        <v>375.04311611686052</v>
      </c>
      <c r="P1572" s="22">
        <f>VLOOKUP(CONCATENATE($F1572," ",$G1572),AllocFactorMatrix,(P$4+1),FALSE)*$E1572</f>
        <v>0</v>
      </c>
      <c r="Q1572" s="22">
        <f>VLOOKUP(CONCATENATE($F1572," ",$G1572),AllocFactorMatrix,(Q$4+1),FALSE)*$E1572</f>
        <v>0</v>
      </c>
      <c r="R1572" s="22">
        <f t="shared" si="756"/>
        <v>1738.8720100407463</v>
      </c>
      <c r="S1572" s="22">
        <f>VLOOKUP(CONCATENATE($F1572," ",$G1572),AllocFactorMatrix,(S$4+1),FALSE)*$E1572</f>
        <v>58.439554749758742</v>
      </c>
      <c r="T1572" s="22">
        <f>VLOOKUP(CONCATENATE($F1572," ",$G1572),AllocFactorMatrix,(T$4+1),FALSE)*$E1572</f>
        <v>1079.3647031308333</v>
      </c>
      <c r="U1572" s="22">
        <f>VLOOKUP(CONCATENATE($F1572," ",$G1572),AllocFactorMatrix,(U$4+1),FALSE)*$E1572</f>
        <v>0</v>
      </c>
      <c r="V1572" s="22">
        <f>VLOOKUP(CONCATENATE($F1572," ",$G1572),AllocFactorMatrix,(V$4+1),FALSE)*$E1572</f>
        <v>0</v>
      </c>
      <c r="W1572" s="22">
        <f t="shared" si="758"/>
        <v>1137.8042578805921</v>
      </c>
      <c r="X1572" s="22">
        <f>VLOOKUP(CONCATENATE($F1572," ",$G1572),AllocFactorMatrix,(X$4+1),FALSE)*$E1572</f>
        <v>383.35246021103438</v>
      </c>
      <c r="Y1572" s="22">
        <f>VLOOKUP(CONCATENATE($F1572," ",$G1572),AllocFactorMatrix,(Y$4+1),FALSE)*$E1572</f>
        <v>7.3626432456875675</v>
      </c>
      <c r="Z1572" s="22">
        <f t="shared" si="755"/>
        <v>390.71510345672198</v>
      </c>
      <c r="AA1572" s="22">
        <f>VLOOKUP(CONCATENATE($F1572," ",$G1572),AllocFactorMatrix,(AA$4+1),FALSE)*$E1572</f>
        <v>5.6269231505454176</v>
      </c>
      <c r="AB1572" s="22">
        <f>VLOOKUP(CONCATENATE($F1572," ",$G1572),AllocFactorMatrix,(AB$4+1),FALSE)*$E1572</f>
        <v>6.4750535202711115</v>
      </c>
      <c r="AC1572" s="22">
        <f>VLOOKUP(CONCATENATE($F1572," ",$G1572),AllocFactorMatrix,(AC$4+1),FALSE)*$E1572</f>
        <v>1.5373310676716585</v>
      </c>
    </row>
    <row r="1573" spans="4:29" hidden="1" outlineLevel="1">
      <c r="F1573" s="42" t="str">
        <f>F1580</f>
        <v>DIST_CPD</v>
      </c>
      <c r="G1573" s="17" t="str">
        <f>$G$8</f>
        <v>PRODUCTION</v>
      </c>
      <c r="H1573" s="21">
        <f t="shared" si="753"/>
        <v>0</v>
      </c>
      <c r="I1573" s="22">
        <f>VLOOKUP(CONCATENATE($F1573," ",$G1573),AllocFactorMatrix,(I$4+1),FALSE)*$E1580</f>
        <v>0</v>
      </c>
      <c r="J1573" s="22">
        <f>VLOOKUP(CONCATENATE($F1573," ",$G1573),AllocFactorMatrix,(J$4+1),FALSE)*$E1580</f>
        <v>0</v>
      </c>
      <c r="K1573" s="22">
        <f>VLOOKUP(CONCATENATE($F1573," ",$G1573),AllocFactorMatrix,(K$4+1),FALSE)*$E1580</f>
        <v>0</v>
      </c>
      <c r="L1573" s="22">
        <f>VLOOKUP(CONCATENATE($F1573," ",$G1573),AllocFactorMatrix,(L$4+1),FALSE)*$E1580</f>
        <v>0</v>
      </c>
      <c r="M1573" s="22">
        <f t="shared" si="754"/>
        <v>0</v>
      </c>
      <c r="N1573" s="22">
        <f>VLOOKUP(CONCATENATE($F1573," ",$G1573),AllocFactorMatrix,(N$4+1),FALSE)*$E1580</f>
        <v>0</v>
      </c>
      <c r="O1573" s="22">
        <f>VLOOKUP(CONCATENATE($F1573," ",$G1573),AllocFactorMatrix,(O$4+1),FALSE)*$E1580</f>
        <v>0</v>
      </c>
      <c r="P1573" s="22">
        <f>VLOOKUP(CONCATENATE($F1573," ",$G1573),AllocFactorMatrix,(P$4+1),FALSE)*$E1580</f>
        <v>0</v>
      </c>
      <c r="Q1573" s="22">
        <f>VLOOKUP(CONCATENATE($F1573," ",$G1573),AllocFactorMatrix,(Q$4+1),FALSE)*$E1580</f>
        <v>0</v>
      </c>
      <c r="R1573" s="22">
        <f t="shared" si="756"/>
        <v>0</v>
      </c>
      <c r="S1573" s="22">
        <f>VLOOKUP(CONCATENATE($F1573," ",$G1573),AllocFactorMatrix,(S$4+1),FALSE)*$E1580</f>
        <v>0</v>
      </c>
      <c r="T1573" s="22">
        <f>VLOOKUP(CONCATENATE($F1573," ",$G1573),AllocFactorMatrix,(T$4+1),FALSE)*$E1580</f>
        <v>0</v>
      </c>
      <c r="U1573" s="22">
        <f>VLOOKUP(CONCATENATE($F1573," ",$G1573),AllocFactorMatrix,(U$4+1),FALSE)*$E1580</f>
        <v>0</v>
      </c>
      <c r="V1573" s="22">
        <f>VLOOKUP(CONCATENATE($F1573," ",$G1573),AllocFactorMatrix,(V$4+1),FALSE)*$E1580</f>
        <v>0</v>
      </c>
      <c r="W1573" s="22">
        <f>SUBTOTAL(9,S1573:V1573)</f>
        <v>0</v>
      </c>
      <c r="X1573" s="22">
        <f>VLOOKUP(CONCATENATE($F1573," ",$G1573),AllocFactorMatrix,(X$4+1),FALSE)*$E1580</f>
        <v>0</v>
      </c>
      <c r="Y1573" s="22">
        <f>VLOOKUP(CONCATENATE($F1573," ",$G1573),AllocFactorMatrix,(Y$4+1),FALSE)*$E1580</f>
        <v>0</v>
      </c>
      <c r="Z1573" s="22">
        <f t="shared" si="755"/>
        <v>0</v>
      </c>
      <c r="AA1573" s="22">
        <f>VLOOKUP(CONCATENATE($F1573," ",$G1573),AllocFactorMatrix,(AA$4+1),FALSE)*$E1580</f>
        <v>0</v>
      </c>
      <c r="AB1573" s="22">
        <f>VLOOKUP(CONCATENATE($F1573," ",$G1573),AllocFactorMatrix,(AB$4+1),FALSE)*$E1580</f>
        <v>0</v>
      </c>
      <c r="AC1573" s="22">
        <f>VLOOKUP(CONCATENATE($F1573," ",$G1573),AllocFactorMatrix,(AC$4+1),FALSE)*$E1580</f>
        <v>0</v>
      </c>
    </row>
    <row r="1574" spans="4:29" hidden="1" outlineLevel="1">
      <c r="F1574" s="42" t="str">
        <f>F1580</f>
        <v>DIST_CPD</v>
      </c>
      <c r="G1574" s="17" t="str">
        <f>$G$9</f>
        <v>BULKTRAN</v>
      </c>
      <c r="H1574" s="21">
        <f t="shared" si="753"/>
        <v>0</v>
      </c>
      <c r="I1574" s="22">
        <f>VLOOKUP(CONCATENATE($F1574," ",$G1574),AllocFactorMatrix,(I$4+1),FALSE)*$E1580</f>
        <v>0</v>
      </c>
      <c r="J1574" s="22">
        <f>VLOOKUP(CONCATENATE($F1574," ",$G1574),AllocFactorMatrix,(J$4+1),FALSE)*$E1580</f>
        <v>0</v>
      </c>
      <c r="K1574" s="22">
        <f>VLOOKUP(CONCATENATE($F1574," ",$G1574),AllocFactorMatrix,(K$4+1),FALSE)*$E1580</f>
        <v>0</v>
      </c>
      <c r="L1574" s="22">
        <f>VLOOKUP(CONCATENATE($F1574," ",$G1574),AllocFactorMatrix,(L$4+1),FALSE)*$E1580</f>
        <v>0</v>
      </c>
      <c r="M1574" s="22">
        <f t="shared" si="754"/>
        <v>0</v>
      </c>
      <c r="N1574" s="22">
        <f>VLOOKUP(CONCATENATE($F1574," ",$G1574),AllocFactorMatrix,(N$4+1),FALSE)*$E1580</f>
        <v>0</v>
      </c>
      <c r="O1574" s="22">
        <f>VLOOKUP(CONCATENATE($F1574," ",$G1574),AllocFactorMatrix,(O$4+1),FALSE)*$E1580</f>
        <v>0</v>
      </c>
      <c r="P1574" s="22">
        <f>VLOOKUP(CONCATENATE($F1574," ",$G1574),AllocFactorMatrix,(P$4+1),FALSE)*$E1580</f>
        <v>0</v>
      </c>
      <c r="Q1574" s="22">
        <f>VLOOKUP(CONCATENATE($F1574," ",$G1574),AllocFactorMatrix,(Q$4+1),FALSE)*$E1580</f>
        <v>0</v>
      </c>
      <c r="R1574" s="22">
        <f t="shared" si="756"/>
        <v>0</v>
      </c>
      <c r="S1574" s="22">
        <f>VLOOKUP(CONCATENATE($F1574," ",$G1574),AllocFactorMatrix,(S$4+1),FALSE)*$E1580</f>
        <v>0</v>
      </c>
      <c r="T1574" s="22">
        <f>VLOOKUP(CONCATENATE($F1574," ",$G1574),AllocFactorMatrix,(T$4+1),FALSE)*$E1580</f>
        <v>0</v>
      </c>
      <c r="U1574" s="22">
        <f>VLOOKUP(CONCATENATE($F1574," ",$G1574),AllocFactorMatrix,(U$4+1),FALSE)*$E1580</f>
        <v>0</v>
      </c>
      <c r="V1574" s="22">
        <f>VLOOKUP(CONCATENATE($F1574," ",$G1574),AllocFactorMatrix,(V$4+1),FALSE)*$E1580</f>
        <v>0</v>
      </c>
      <c r="W1574" s="22">
        <f t="shared" ref="W1574:W1580" si="759">SUBTOTAL(9,S1574:V1574)</f>
        <v>0</v>
      </c>
      <c r="X1574" s="22">
        <f>VLOOKUP(CONCATENATE($F1574," ",$G1574),AllocFactorMatrix,(X$4+1),FALSE)*$E1580</f>
        <v>0</v>
      </c>
      <c r="Y1574" s="22">
        <f>VLOOKUP(CONCATENATE($F1574," ",$G1574),AllocFactorMatrix,(Y$4+1),FALSE)*$E1580</f>
        <v>0</v>
      </c>
      <c r="Z1574" s="22">
        <f t="shared" si="755"/>
        <v>0</v>
      </c>
      <c r="AA1574" s="22">
        <f>VLOOKUP(CONCATENATE($F1574," ",$G1574),AllocFactorMatrix,(AA$4+1),FALSE)*$E1580</f>
        <v>0</v>
      </c>
      <c r="AB1574" s="22">
        <f>VLOOKUP(CONCATENATE($F1574," ",$G1574),AllocFactorMatrix,(AB$4+1),FALSE)*$E1580</f>
        <v>0</v>
      </c>
      <c r="AC1574" s="22">
        <f>VLOOKUP(CONCATENATE($F1574," ",$G1574),AllocFactorMatrix,(AC$4+1),FALSE)*$E1580</f>
        <v>0</v>
      </c>
    </row>
    <row r="1575" spans="4:29" hidden="1" outlineLevel="1">
      <c r="F1575" s="42" t="str">
        <f>F1580</f>
        <v>DIST_CPD</v>
      </c>
      <c r="G1575" s="17" t="str">
        <f>$G$10</f>
        <v>SUBTRAN</v>
      </c>
      <c r="H1575" s="21">
        <f t="shared" si="753"/>
        <v>0</v>
      </c>
      <c r="I1575" s="22">
        <f>VLOOKUP(CONCATENATE($F1575," ",$G1575),AllocFactorMatrix,(I$4+1),FALSE)*$E1580</f>
        <v>0</v>
      </c>
      <c r="J1575" s="22">
        <f>VLOOKUP(CONCATENATE($F1575," ",$G1575),AllocFactorMatrix,(J$4+1),FALSE)*$E1580</f>
        <v>0</v>
      </c>
      <c r="K1575" s="22">
        <f>VLOOKUP(CONCATENATE($F1575," ",$G1575),AllocFactorMatrix,(K$4+1),FALSE)*$E1580</f>
        <v>0</v>
      </c>
      <c r="L1575" s="22">
        <f>VLOOKUP(CONCATENATE($F1575," ",$G1575),AllocFactorMatrix,(L$4+1),FALSE)*$E1580</f>
        <v>0</v>
      </c>
      <c r="M1575" s="22">
        <f t="shared" si="754"/>
        <v>0</v>
      </c>
      <c r="N1575" s="22">
        <f>VLOOKUP(CONCATENATE($F1575," ",$G1575),AllocFactorMatrix,(N$4+1),FALSE)*$E1580</f>
        <v>0</v>
      </c>
      <c r="O1575" s="22">
        <f>VLOOKUP(CONCATENATE($F1575," ",$G1575),AllocFactorMatrix,(O$4+1),FALSE)*$E1580</f>
        <v>0</v>
      </c>
      <c r="P1575" s="22">
        <f>VLOOKUP(CONCATENATE($F1575," ",$G1575),AllocFactorMatrix,(P$4+1),FALSE)*$E1580</f>
        <v>0</v>
      </c>
      <c r="Q1575" s="22">
        <f>VLOOKUP(CONCATENATE($F1575," ",$G1575),AllocFactorMatrix,(Q$4+1),FALSE)*$E1580</f>
        <v>0</v>
      </c>
      <c r="R1575" s="22">
        <f t="shared" si="756"/>
        <v>0</v>
      </c>
      <c r="S1575" s="22">
        <f>VLOOKUP(CONCATENATE($F1575," ",$G1575),AllocFactorMatrix,(S$4+1),FALSE)*$E1580</f>
        <v>0</v>
      </c>
      <c r="T1575" s="22">
        <f>VLOOKUP(CONCATENATE($F1575," ",$G1575),AllocFactorMatrix,(T$4+1),FALSE)*$E1580</f>
        <v>0</v>
      </c>
      <c r="U1575" s="22">
        <f>VLOOKUP(CONCATENATE($F1575," ",$G1575),AllocFactorMatrix,(U$4+1),FALSE)*$E1580</f>
        <v>0</v>
      </c>
      <c r="V1575" s="22">
        <f>VLOOKUP(CONCATENATE($F1575," ",$G1575),AllocFactorMatrix,(V$4+1),FALSE)*$E1580</f>
        <v>0</v>
      </c>
      <c r="W1575" s="22">
        <f t="shared" si="759"/>
        <v>0</v>
      </c>
      <c r="X1575" s="22">
        <f>VLOOKUP(CONCATENATE($F1575," ",$G1575),AllocFactorMatrix,(X$4+1),FALSE)*$E1580</f>
        <v>0</v>
      </c>
      <c r="Y1575" s="22">
        <f>VLOOKUP(CONCATENATE($F1575," ",$G1575),AllocFactorMatrix,(Y$4+1),FALSE)*$E1580</f>
        <v>0</v>
      </c>
      <c r="Z1575" s="22">
        <f t="shared" si="755"/>
        <v>0</v>
      </c>
      <c r="AA1575" s="22">
        <f>VLOOKUP(CONCATENATE($F1575," ",$G1575),AllocFactorMatrix,(AA$4+1),FALSE)*$E1580</f>
        <v>0</v>
      </c>
      <c r="AB1575" s="22">
        <f>VLOOKUP(CONCATENATE($F1575," ",$G1575),AllocFactorMatrix,(AB$4+1),FALSE)*$E1580</f>
        <v>0</v>
      </c>
      <c r="AC1575" s="22">
        <f>VLOOKUP(CONCATENATE($F1575," ",$G1575),AllocFactorMatrix,(AC$4+1),FALSE)*$E1580</f>
        <v>0</v>
      </c>
    </row>
    <row r="1576" spans="4:29" hidden="1" outlineLevel="1">
      <c r="F1576" s="42" t="str">
        <f>F1580</f>
        <v>DIST_CPD</v>
      </c>
      <c r="G1576" s="17" t="str">
        <f>$G$11</f>
        <v>DISTPRI</v>
      </c>
      <c r="H1576" s="21">
        <f t="shared" si="753"/>
        <v>306973</v>
      </c>
      <c r="I1576" s="22">
        <f>VLOOKUP(CONCATENATE($F1576," ",$G1576),AllocFactorMatrix,(I$4+1),FALSE)*$E1580</f>
        <v>203038.04107187281</v>
      </c>
      <c r="J1576" s="22">
        <f>VLOOKUP(CONCATENATE($F1576," ",$G1576),AllocFactorMatrix,(J$4+1),FALSE)*$E1580</f>
        <v>50385.631843546587</v>
      </c>
      <c r="K1576" s="22">
        <f>VLOOKUP(CONCATENATE($F1576," ",$G1576),AllocFactorMatrix,(K$4+1),FALSE)*$E1580</f>
        <v>639.69109695480802</v>
      </c>
      <c r="L1576" s="22">
        <f>VLOOKUP(CONCATENATE($F1576," ",$G1576),AllocFactorMatrix,(L$4+1),FALSE)*$E1580</f>
        <v>0</v>
      </c>
      <c r="M1576" s="22">
        <f t="shared" si="754"/>
        <v>51025.322940501399</v>
      </c>
      <c r="N1576" s="22">
        <f>VLOOKUP(CONCATENATE($F1576," ",$G1576),AllocFactorMatrix,(N$4+1),FALSE)*$E1580</f>
        <v>21992.994697126338</v>
      </c>
      <c r="O1576" s="22">
        <f>VLOOKUP(CONCATENATE($F1576," ",$G1576),AllocFactorMatrix,(O$4+1),FALSE)*$E1580</f>
        <v>6047.915028563827</v>
      </c>
      <c r="P1576" s="22">
        <f>VLOOKUP(CONCATENATE($F1576," ",$G1576),AllocFactorMatrix,(P$4+1),FALSE)*$E1580</f>
        <v>0</v>
      </c>
      <c r="Q1576" s="22">
        <f>VLOOKUP(CONCATENATE($F1576," ",$G1576),AllocFactorMatrix,(Q$4+1),FALSE)*$E1580</f>
        <v>0</v>
      </c>
      <c r="R1576" s="22">
        <f t="shared" si="756"/>
        <v>28040.909725690166</v>
      </c>
      <c r="S1576" s="22">
        <f>VLOOKUP(CONCATENATE($F1576," ",$G1576),AllocFactorMatrix,(S$4+1),FALSE)*$E1580</f>
        <v>942.39154445249483</v>
      </c>
      <c r="T1576" s="22">
        <f>VLOOKUP(CONCATENATE($F1576," ",$G1576),AllocFactorMatrix,(T$4+1),FALSE)*$E1580</f>
        <v>17405.748109591368</v>
      </c>
      <c r="U1576" s="22">
        <f>VLOOKUP(CONCATENATE($F1576," ",$G1576),AllocFactorMatrix,(U$4+1),FALSE)*$E1580</f>
        <v>0</v>
      </c>
      <c r="V1576" s="22">
        <f>VLOOKUP(CONCATENATE($F1576," ",$G1576),AllocFactorMatrix,(V$4+1),FALSE)*$E1580</f>
        <v>0</v>
      </c>
      <c r="W1576" s="22">
        <f t="shared" si="759"/>
        <v>18348.139654043862</v>
      </c>
      <c r="X1576" s="22">
        <f>VLOOKUP(CONCATENATE($F1576," ",$G1576),AllocFactorMatrix,(X$4+1),FALSE)*$E1580</f>
        <v>6181.9108409519786</v>
      </c>
      <c r="Y1576" s="22">
        <f>VLOOKUP(CONCATENATE($F1576," ",$G1576),AllocFactorMatrix,(Y$4+1),FALSE)*$E1580</f>
        <v>118.72939089401396</v>
      </c>
      <c r="Z1576" s="22">
        <f t="shared" si="755"/>
        <v>6300.6402318459923</v>
      </c>
      <c r="AA1576" s="22">
        <f>VLOOKUP(CONCATENATE($F1576," ",$G1576),AllocFactorMatrix,(AA$4+1),FALSE)*$E1580</f>
        <v>90.739308693652987</v>
      </c>
      <c r="AB1576" s="22">
        <f>VLOOKUP(CONCATENATE($F1576," ",$G1576),AllocFactorMatrix,(AB$4+1),FALSE)*$E1580</f>
        <v>104.41619060087119</v>
      </c>
      <c r="AC1576" s="22">
        <f>VLOOKUP(CONCATENATE($F1576," ",$G1576),AllocFactorMatrix,(AC$4+1),FALSE)*$E1580</f>
        <v>24.790876751227781</v>
      </c>
    </row>
    <row r="1577" spans="4:29" hidden="1" outlineLevel="1">
      <c r="F1577" s="42" t="str">
        <f>F1580</f>
        <v>DIST_CPD</v>
      </c>
      <c r="G1577" s="17" t="str">
        <f>$G$12</f>
        <v>DISTSEC</v>
      </c>
      <c r="H1577" s="21">
        <f t="shared" si="753"/>
        <v>0</v>
      </c>
      <c r="I1577" s="22">
        <f>VLOOKUP(CONCATENATE($F1577," ",$G1577),AllocFactorMatrix,(I$4+1),FALSE)*$E1580</f>
        <v>0</v>
      </c>
      <c r="J1577" s="22">
        <f>VLOOKUP(CONCATENATE($F1577," ",$G1577),AllocFactorMatrix,(J$4+1),FALSE)*$E1580</f>
        <v>0</v>
      </c>
      <c r="K1577" s="22">
        <f>VLOOKUP(CONCATENATE($F1577," ",$G1577),AllocFactorMatrix,(K$4+1),FALSE)*$E1580</f>
        <v>0</v>
      </c>
      <c r="L1577" s="22">
        <f>VLOOKUP(CONCATENATE($F1577," ",$G1577),AllocFactorMatrix,(L$4+1),FALSE)*$E1580</f>
        <v>0</v>
      </c>
      <c r="M1577" s="22">
        <f t="shared" si="754"/>
        <v>0</v>
      </c>
      <c r="N1577" s="22">
        <f>VLOOKUP(CONCATENATE($F1577," ",$G1577),AllocFactorMatrix,(N$4+1),FALSE)*$E1580</f>
        <v>0</v>
      </c>
      <c r="O1577" s="22">
        <f>VLOOKUP(CONCATENATE($F1577," ",$G1577),AllocFactorMatrix,(O$4+1),FALSE)*$E1580</f>
        <v>0</v>
      </c>
      <c r="P1577" s="22">
        <f>VLOOKUP(CONCATENATE($F1577," ",$G1577),AllocFactorMatrix,(P$4+1),FALSE)*$E1580</f>
        <v>0</v>
      </c>
      <c r="Q1577" s="22">
        <f>VLOOKUP(CONCATENATE($F1577," ",$G1577),AllocFactorMatrix,(Q$4+1),FALSE)*$E1580</f>
        <v>0</v>
      </c>
      <c r="R1577" s="22">
        <f t="shared" si="756"/>
        <v>0</v>
      </c>
      <c r="S1577" s="22">
        <f>VLOOKUP(CONCATENATE($F1577," ",$G1577),AllocFactorMatrix,(S$4+1),FALSE)*$E1580</f>
        <v>0</v>
      </c>
      <c r="T1577" s="22">
        <f>VLOOKUP(CONCATENATE($F1577," ",$G1577),AllocFactorMatrix,(T$4+1),FALSE)*$E1580</f>
        <v>0</v>
      </c>
      <c r="U1577" s="22">
        <f>VLOOKUP(CONCATENATE($F1577," ",$G1577),AllocFactorMatrix,(U$4+1),FALSE)*$E1580</f>
        <v>0</v>
      </c>
      <c r="V1577" s="22">
        <f>VLOOKUP(CONCATENATE($F1577," ",$G1577),AllocFactorMatrix,(V$4+1),FALSE)*$E1580</f>
        <v>0</v>
      </c>
      <c r="W1577" s="22">
        <f t="shared" si="759"/>
        <v>0</v>
      </c>
      <c r="X1577" s="22">
        <f>VLOOKUP(CONCATENATE($F1577," ",$G1577),AllocFactorMatrix,(X$4+1),FALSE)*$E1580</f>
        <v>0</v>
      </c>
      <c r="Y1577" s="22">
        <f>VLOOKUP(CONCATENATE($F1577," ",$G1577),AllocFactorMatrix,(Y$4+1),FALSE)*$E1580</f>
        <v>0</v>
      </c>
      <c r="Z1577" s="22">
        <f t="shared" si="755"/>
        <v>0</v>
      </c>
      <c r="AA1577" s="22">
        <f>VLOOKUP(CONCATENATE($F1577," ",$G1577),AllocFactorMatrix,(AA$4+1),FALSE)*$E1580</f>
        <v>0</v>
      </c>
      <c r="AB1577" s="22">
        <f>VLOOKUP(CONCATENATE($F1577," ",$G1577),AllocFactorMatrix,(AB$4+1),FALSE)*$E1580</f>
        <v>0</v>
      </c>
      <c r="AC1577" s="22">
        <f>VLOOKUP(CONCATENATE($F1577," ",$G1577),AllocFactorMatrix,(AC$4+1),FALSE)*$E1580</f>
        <v>0</v>
      </c>
    </row>
    <row r="1578" spans="4:29" hidden="1" outlineLevel="1">
      <c r="F1578" s="42" t="str">
        <f>F1580</f>
        <v>DIST_CPD</v>
      </c>
      <c r="G1578" s="17" t="str">
        <f>$G$13</f>
        <v>ENERGY</v>
      </c>
      <c r="H1578" s="21">
        <f t="shared" si="753"/>
        <v>0</v>
      </c>
      <c r="I1578" s="22">
        <f>VLOOKUP(CONCATENATE($F1578," ",$G1578),AllocFactorMatrix,(I$4+1),FALSE)*$E1580</f>
        <v>0</v>
      </c>
      <c r="J1578" s="22">
        <f>VLOOKUP(CONCATENATE($F1578," ",$G1578),AllocFactorMatrix,(J$4+1),FALSE)*$E1580</f>
        <v>0</v>
      </c>
      <c r="K1578" s="22">
        <f>VLOOKUP(CONCATENATE($F1578," ",$G1578),AllocFactorMatrix,(K$4+1),FALSE)*$E1580</f>
        <v>0</v>
      </c>
      <c r="L1578" s="22">
        <f>VLOOKUP(CONCATENATE($F1578," ",$G1578),AllocFactorMatrix,(L$4+1),FALSE)*$E1580</f>
        <v>0</v>
      </c>
      <c r="M1578" s="22">
        <f t="shared" si="754"/>
        <v>0</v>
      </c>
      <c r="N1578" s="22">
        <f>VLOOKUP(CONCATENATE($F1578," ",$G1578),AllocFactorMatrix,(N$4+1),FALSE)*$E1580</f>
        <v>0</v>
      </c>
      <c r="O1578" s="22">
        <f>VLOOKUP(CONCATENATE($F1578," ",$G1578),AllocFactorMatrix,(O$4+1),FALSE)*$E1580</f>
        <v>0</v>
      </c>
      <c r="P1578" s="22">
        <f>VLOOKUP(CONCATENATE($F1578," ",$G1578),AllocFactorMatrix,(P$4+1),FALSE)*$E1580</f>
        <v>0</v>
      </c>
      <c r="Q1578" s="22">
        <f>VLOOKUP(CONCATENATE($F1578," ",$G1578),AllocFactorMatrix,(Q$4+1),FALSE)*$E1580</f>
        <v>0</v>
      </c>
      <c r="R1578" s="22">
        <f t="shared" si="756"/>
        <v>0</v>
      </c>
      <c r="S1578" s="22">
        <f>VLOOKUP(CONCATENATE($F1578," ",$G1578),AllocFactorMatrix,(S$4+1),FALSE)*$E1580</f>
        <v>0</v>
      </c>
      <c r="T1578" s="22">
        <f>VLOOKUP(CONCATENATE($F1578," ",$G1578),AllocFactorMatrix,(T$4+1),FALSE)*$E1580</f>
        <v>0</v>
      </c>
      <c r="U1578" s="22">
        <f>VLOOKUP(CONCATENATE($F1578," ",$G1578),AllocFactorMatrix,(U$4+1),FALSE)*$E1580</f>
        <v>0</v>
      </c>
      <c r="V1578" s="22">
        <f>VLOOKUP(CONCATENATE($F1578," ",$G1578),AllocFactorMatrix,(V$4+1),FALSE)*$E1580</f>
        <v>0</v>
      </c>
      <c r="W1578" s="22">
        <f t="shared" si="759"/>
        <v>0</v>
      </c>
      <c r="X1578" s="22">
        <f>VLOOKUP(CONCATENATE($F1578," ",$G1578),AllocFactorMatrix,(X$4+1),FALSE)*$E1580</f>
        <v>0</v>
      </c>
      <c r="Y1578" s="22">
        <f>VLOOKUP(CONCATENATE($F1578," ",$G1578),AllocFactorMatrix,(Y$4+1),FALSE)*$E1580</f>
        <v>0</v>
      </c>
      <c r="Z1578" s="22">
        <f t="shared" si="755"/>
        <v>0</v>
      </c>
      <c r="AA1578" s="22">
        <f>VLOOKUP(CONCATENATE($F1578," ",$G1578),AllocFactorMatrix,(AA$4+1),FALSE)*$E1580</f>
        <v>0</v>
      </c>
      <c r="AB1578" s="22">
        <f>VLOOKUP(CONCATENATE($F1578," ",$G1578),AllocFactorMatrix,(AB$4+1),FALSE)*$E1580</f>
        <v>0</v>
      </c>
      <c r="AC1578" s="22">
        <f>VLOOKUP(CONCATENATE($F1578," ",$G1578),AllocFactorMatrix,(AC$4+1),FALSE)*$E1580</f>
        <v>0</v>
      </c>
    </row>
    <row r="1579" spans="4:29" hidden="1" outlineLevel="1">
      <c r="F1579" s="42" t="str">
        <f>F1580</f>
        <v>DIST_CPD</v>
      </c>
      <c r="G1579" s="17" t="str">
        <f>$G$14</f>
        <v>CUSTOMER</v>
      </c>
      <c r="H1579" s="21">
        <f t="shared" si="753"/>
        <v>0</v>
      </c>
      <c r="I1579" s="22">
        <f>VLOOKUP(CONCATENATE($F1579," ",$G1579),AllocFactorMatrix,(I$4+1),FALSE)*$E1580</f>
        <v>0</v>
      </c>
      <c r="J1579" s="22">
        <f>VLOOKUP(CONCATENATE($F1579," ",$G1579),AllocFactorMatrix,(J$4+1),FALSE)*$E1580</f>
        <v>0</v>
      </c>
      <c r="K1579" s="22">
        <f>VLOOKUP(CONCATENATE($F1579," ",$G1579),AllocFactorMatrix,(K$4+1),FALSE)*$E1580</f>
        <v>0</v>
      </c>
      <c r="L1579" s="22">
        <f>VLOOKUP(CONCATENATE($F1579," ",$G1579),AllocFactorMatrix,(L$4+1),FALSE)*$E1580</f>
        <v>0</v>
      </c>
      <c r="M1579" s="22">
        <f t="shared" si="754"/>
        <v>0</v>
      </c>
      <c r="N1579" s="22">
        <f>VLOOKUP(CONCATENATE($F1579," ",$G1579),AllocFactorMatrix,(N$4+1),FALSE)*$E1580</f>
        <v>0</v>
      </c>
      <c r="O1579" s="22">
        <f>VLOOKUP(CONCATENATE($F1579," ",$G1579),AllocFactorMatrix,(O$4+1),FALSE)*$E1580</f>
        <v>0</v>
      </c>
      <c r="P1579" s="22">
        <f>VLOOKUP(CONCATENATE($F1579," ",$G1579),AllocFactorMatrix,(P$4+1),FALSE)*$E1580</f>
        <v>0</v>
      </c>
      <c r="Q1579" s="22">
        <f>VLOOKUP(CONCATENATE($F1579," ",$G1579),AllocFactorMatrix,(Q$4+1),FALSE)*$E1580</f>
        <v>0</v>
      </c>
      <c r="R1579" s="22">
        <f t="shared" si="756"/>
        <v>0</v>
      </c>
      <c r="S1579" s="22">
        <f>VLOOKUP(CONCATENATE($F1579," ",$G1579),AllocFactorMatrix,(S$4+1),FALSE)*$E1580</f>
        <v>0</v>
      </c>
      <c r="T1579" s="22">
        <f>VLOOKUP(CONCATENATE($F1579," ",$G1579),AllocFactorMatrix,(T$4+1),FALSE)*$E1580</f>
        <v>0</v>
      </c>
      <c r="U1579" s="22">
        <f>VLOOKUP(CONCATENATE($F1579," ",$G1579),AllocFactorMatrix,(U$4+1),FALSE)*$E1580</f>
        <v>0</v>
      </c>
      <c r="V1579" s="22">
        <f>VLOOKUP(CONCATENATE($F1579," ",$G1579),AllocFactorMatrix,(V$4+1),FALSE)*$E1580</f>
        <v>0</v>
      </c>
      <c r="W1579" s="22">
        <f t="shared" si="759"/>
        <v>0</v>
      </c>
      <c r="X1579" s="22">
        <f>VLOOKUP(CONCATENATE($F1579," ",$G1579),AllocFactorMatrix,(X$4+1),FALSE)*$E1580</f>
        <v>0</v>
      </c>
      <c r="Y1579" s="22">
        <f>VLOOKUP(CONCATENATE($F1579," ",$G1579),AllocFactorMatrix,(Y$4+1),FALSE)*$E1580</f>
        <v>0</v>
      </c>
      <c r="Z1579" s="22">
        <f t="shared" si="755"/>
        <v>0</v>
      </c>
      <c r="AA1579" s="22">
        <f>VLOOKUP(CONCATENATE($F1579," ",$G1579),AllocFactorMatrix,(AA$4+1),FALSE)*$E1580</f>
        <v>0</v>
      </c>
      <c r="AB1579" s="22">
        <f>VLOOKUP(CONCATENATE($F1579," ",$G1579),AllocFactorMatrix,(AB$4+1),FALSE)*$E1580</f>
        <v>0</v>
      </c>
      <c r="AC1579" s="22">
        <f>VLOOKUP(CONCATENATE($F1579," ",$G1579),AllocFactorMatrix,(AC$4+1),FALSE)*$E1580</f>
        <v>0</v>
      </c>
    </row>
    <row r="1580" spans="4:29" collapsed="1">
      <c r="D1580" s="17" t="s">
        <v>111</v>
      </c>
      <c r="E1580" s="19">
        <v>306973</v>
      </c>
      <c r="F1580" s="42" t="s">
        <v>37</v>
      </c>
      <c r="G1580" s="17" t="str">
        <f>$G$15</f>
        <v>TOTAL</v>
      </c>
      <c r="H1580" s="21">
        <f t="shared" si="753"/>
        <v>306973</v>
      </c>
      <c r="I1580" s="22">
        <f>VLOOKUP(CONCATENATE($F1580," ",$G1580),AllocFactorMatrix,(I$4+1),FALSE)*$E1580</f>
        <v>203038.04107187281</v>
      </c>
      <c r="J1580" s="22">
        <f>VLOOKUP(CONCATENATE($F1580," ",$G1580),AllocFactorMatrix,(J$4+1),FALSE)*$E1580</f>
        <v>50385.631843546587</v>
      </c>
      <c r="K1580" s="22">
        <f>VLOOKUP(CONCATENATE($F1580," ",$G1580),AllocFactorMatrix,(K$4+1),FALSE)*$E1580</f>
        <v>639.69109695480802</v>
      </c>
      <c r="L1580" s="22">
        <f>VLOOKUP(CONCATENATE($F1580," ",$G1580),AllocFactorMatrix,(L$4+1),FALSE)*$E1580</f>
        <v>0</v>
      </c>
      <c r="M1580" s="22">
        <f t="shared" si="754"/>
        <v>51025.322940501399</v>
      </c>
      <c r="N1580" s="22">
        <f>VLOOKUP(CONCATENATE($F1580," ",$G1580),AllocFactorMatrix,(N$4+1),FALSE)*$E1580</f>
        <v>21992.994697126338</v>
      </c>
      <c r="O1580" s="22">
        <f>VLOOKUP(CONCATENATE($F1580," ",$G1580),AllocFactorMatrix,(O$4+1),FALSE)*$E1580</f>
        <v>6047.915028563827</v>
      </c>
      <c r="P1580" s="22">
        <f>VLOOKUP(CONCATENATE($F1580," ",$G1580),AllocFactorMatrix,(P$4+1),FALSE)*$E1580</f>
        <v>0</v>
      </c>
      <c r="Q1580" s="22">
        <f>VLOOKUP(CONCATENATE($F1580," ",$G1580),AllocFactorMatrix,(Q$4+1),FALSE)*$E1580</f>
        <v>0</v>
      </c>
      <c r="R1580" s="22">
        <f t="shared" si="756"/>
        <v>28040.909725690166</v>
      </c>
      <c r="S1580" s="22">
        <f>VLOOKUP(CONCATENATE($F1580," ",$G1580),AllocFactorMatrix,(S$4+1),FALSE)*$E1580</f>
        <v>942.39154445249483</v>
      </c>
      <c r="T1580" s="22">
        <f>VLOOKUP(CONCATENATE($F1580," ",$G1580),AllocFactorMatrix,(T$4+1),FALSE)*$E1580</f>
        <v>17405.748109591368</v>
      </c>
      <c r="U1580" s="22">
        <f>VLOOKUP(CONCATENATE($F1580," ",$G1580),AllocFactorMatrix,(U$4+1),FALSE)*$E1580</f>
        <v>0</v>
      </c>
      <c r="V1580" s="22">
        <f>VLOOKUP(CONCATENATE($F1580," ",$G1580),AllocFactorMatrix,(V$4+1),FALSE)*$E1580</f>
        <v>0</v>
      </c>
      <c r="W1580" s="22">
        <f t="shared" si="759"/>
        <v>18348.139654043862</v>
      </c>
      <c r="X1580" s="22">
        <f>VLOOKUP(CONCATENATE($F1580," ",$G1580),AllocFactorMatrix,(X$4+1),FALSE)*$E1580</f>
        <v>6181.9108409519786</v>
      </c>
      <c r="Y1580" s="22">
        <f>VLOOKUP(CONCATENATE($F1580," ",$G1580),AllocFactorMatrix,(Y$4+1),FALSE)*$E1580</f>
        <v>118.72939089401396</v>
      </c>
      <c r="Z1580" s="22">
        <f t="shared" si="755"/>
        <v>6300.6402318459923</v>
      </c>
      <c r="AA1580" s="22">
        <f>VLOOKUP(CONCATENATE($F1580," ",$G1580),AllocFactorMatrix,(AA$4+1),FALSE)*$E1580</f>
        <v>90.739308693652987</v>
      </c>
      <c r="AB1580" s="22">
        <f>VLOOKUP(CONCATENATE($F1580," ",$G1580),AllocFactorMatrix,(AB$4+1),FALSE)*$E1580</f>
        <v>104.41619060087119</v>
      </c>
      <c r="AC1580" s="22">
        <f>VLOOKUP(CONCATENATE($F1580," ",$G1580),AllocFactorMatrix,(AC$4+1),FALSE)*$E1580</f>
        <v>24.790876751227781</v>
      </c>
    </row>
    <row r="1581" spans="4:29" hidden="1" outlineLevel="1">
      <c r="F1581" s="42" t="str">
        <f>F1588</f>
        <v>TOTOHLINES</v>
      </c>
      <c r="G1581" s="17" t="str">
        <f>$G$8</f>
        <v>PRODUCTION</v>
      </c>
      <c r="H1581" s="21">
        <f t="shared" si="753"/>
        <v>0</v>
      </c>
      <c r="I1581" s="22">
        <f>VLOOKUP(CONCATENATE($F1581," ",$G1581),AllocFactorMatrix,(I$4+1),FALSE)*$E1588</f>
        <v>0</v>
      </c>
      <c r="J1581" s="22">
        <f>VLOOKUP(CONCATENATE($F1581," ",$G1581),AllocFactorMatrix,(J$4+1),FALSE)*$E1588</f>
        <v>0</v>
      </c>
      <c r="K1581" s="22">
        <f>VLOOKUP(CONCATENATE($F1581," ",$G1581),AllocFactorMatrix,(K$4+1),FALSE)*$E1588</f>
        <v>0</v>
      </c>
      <c r="L1581" s="22">
        <f>VLOOKUP(CONCATENATE($F1581," ",$G1581),AllocFactorMatrix,(L$4+1),FALSE)*$E1588</f>
        <v>0</v>
      </c>
      <c r="M1581" s="22">
        <f t="shared" si="754"/>
        <v>0</v>
      </c>
      <c r="N1581" s="22">
        <f>VLOOKUP(CONCATENATE($F1581," ",$G1581),AllocFactorMatrix,(N$4+1),FALSE)*$E1588</f>
        <v>0</v>
      </c>
      <c r="O1581" s="22">
        <f>VLOOKUP(CONCATENATE($F1581," ",$G1581),AllocFactorMatrix,(O$4+1),FALSE)*$E1588</f>
        <v>0</v>
      </c>
      <c r="P1581" s="22">
        <f>VLOOKUP(CONCATENATE($F1581," ",$G1581),AllocFactorMatrix,(P$4+1),FALSE)*$E1588</f>
        <v>0</v>
      </c>
      <c r="Q1581" s="22">
        <f>VLOOKUP(CONCATENATE($F1581," ",$G1581),AllocFactorMatrix,(Q$4+1),FALSE)*$E1588</f>
        <v>0</v>
      </c>
      <c r="R1581" s="22">
        <f t="shared" si="756"/>
        <v>0</v>
      </c>
      <c r="S1581" s="22">
        <f>VLOOKUP(CONCATENATE($F1581," ",$G1581),AllocFactorMatrix,(S$4+1),FALSE)*$E1588</f>
        <v>0</v>
      </c>
      <c r="T1581" s="22">
        <f>VLOOKUP(CONCATENATE($F1581," ",$G1581),AllocFactorMatrix,(T$4+1),FALSE)*$E1588</f>
        <v>0</v>
      </c>
      <c r="U1581" s="22">
        <f>VLOOKUP(CONCATENATE($F1581," ",$G1581),AllocFactorMatrix,(U$4+1),FALSE)*$E1588</f>
        <v>0</v>
      </c>
      <c r="V1581" s="22">
        <f>VLOOKUP(CONCATENATE($F1581," ",$G1581),AllocFactorMatrix,(V$4+1),FALSE)*$E1588</f>
        <v>0</v>
      </c>
      <c r="W1581" s="22">
        <f>SUBTOTAL(9,S1581:V1581)</f>
        <v>0</v>
      </c>
      <c r="X1581" s="22">
        <f>VLOOKUP(CONCATENATE($F1581," ",$G1581),AllocFactorMatrix,(X$4+1),FALSE)*$E1588</f>
        <v>0</v>
      </c>
      <c r="Y1581" s="22">
        <f>VLOOKUP(CONCATENATE($F1581," ",$G1581),AllocFactorMatrix,(Y$4+1),FALSE)*$E1588</f>
        <v>0</v>
      </c>
      <c r="Z1581" s="22">
        <f t="shared" si="755"/>
        <v>0</v>
      </c>
      <c r="AA1581" s="22">
        <f>VLOOKUP(CONCATENATE($F1581," ",$G1581),AllocFactorMatrix,(AA$4+1),FALSE)*$E1588</f>
        <v>0</v>
      </c>
      <c r="AB1581" s="22">
        <f>VLOOKUP(CONCATENATE($F1581," ",$G1581),AllocFactorMatrix,(AB$4+1),FALSE)*$E1588</f>
        <v>0</v>
      </c>
      <c r="AC1581" s="22">
        <f>VLOOKUP(CONCATENATE($F1581," ",$G1581),AllocFactorMatrix,(AC$4+1),FALSE)*$E1588</f>
        <v>0</v>
      </c>
    </row>
    <row r="1582" spans="4:29" hidden="1" outlineLevel="1">
      <c r="F1582" s="42" t="str">
        <f>F1588</f>
        <v>TOTOHLINES</v>
      </c>
      <c r="G1582" s="17" t="str">
        <f>$G$9</f>
        <v>BULKTRAN</v>
      </c>
      <c r="H1582" s="21">
        <f t="shared" si="753"/>
        <v>0</v>
      </c>
      <c r="I1582" s="22">
        <f>VLOOKUP(CONCATENATE($F1582," ",$G1582),AllocFactorMatrix,(I$4+1),FALSE)*$E1588</f>
        <v>0</v>
      </c>
      <c r="J1582" s="22">
        <f>VLOOKUP(CONCATENATE($F1582," ",$G1582),AllocFactorMatrix,(J$4+1),FALSE)*$E1588</f>
        <v>0</v>
      </c>
      <c r="K1582" s="22">
        <f>VLOOKUP(CONCATENATE($F1582," ",$G1582),AllocFactorMatrix,(K$4+1),FALSE)*$E1588</f>
        <v>0</v>
      </c>
      <c r="L1582" s="22">
        <f>VLOOKUP(CONCATENATE($F1582," ",$G1582),AllocFactorMatrix,(L$4+1),FALSE)*$E1588</f>
        <v>0</v>
      </c>
      <c r="M1582" s="22">
        <f t="shared" si="754"/>
        <v>0</v>
      </c>
      <c r="N1582" s="22">
        <f>VLOOKUP(CONCATENATE($F1582," ",$G1582),AllocFactorMatrix,(N$4+1),FALSE)*$E1588</f>
        <v>0</v>
      </c>
      <c r="O1582" s="22">
        <f>VLOOKUP(CONCATENATE($F1582," ",$G1582),AllocFactorMatrix,(O$4+1),FALSE)*$E1588</f>
        <v>0</v>
      </c>
      <c r="P1582" s="22">
        <f>VLOOKUP(CONCATENATE($F1582," ",$G1582),AllocFactorMatrix,(P$4+1),FALSE)*$E1588</f>
        <v>0</v>
      </c>
      <c r="Q1582" s="22">
        <f>VLOOKUP(CONCATENATE($F1582," ",$G1582),AllocFactorMatrix,(Q$4+1),FALSE)*$E1588</f>
        <v>0</v>
      </c>
      <c r="R1582" s="22">
        <f t="shared" si="756"/>
        <v>0</v>
      </c>
      <c r="S1582" s="22">
        <f>VLOOKUP(CONCATENATE($F1582," ",$G1582),AllocFactorMatrix,(S$4+1),FALSE)*$E1588</f>
        <v>0</v>
      </c>
      <c r="T1582" s="22">
        <f>VLOOKUP(CONCATENATE($F1582," ",$G1582),AllocFactorMatrix,(T$4+1),FALSE)*$E1588</f>
        <v>0</v>
      </c>
      <c r="U1582" s="22">
        <f>VLOOKUP(CONCATENATE($F1582," ",$G1582),AllocFactorMatrix,(U$4+1),FALSE)*$E1588</f>
        <v>0</v>
      </c>
      <c r="V1582" s="22">
        <f>VLOOKUP(CONCATENATE($F1582," ",$G1582),AllocFactorMatrix,(V$4+1),FALSE)*$E1588</f>
        <v>0</v>
      </c>
      <c r="W1582" s="22">
        <f t="shared" ref="W1582:W1588" si="760">SUBTOTAL(9,S1582:V1582)</f>
        <v>0</v>
      </c>
      <c r="X1582" s="22">
        <f>VLOOKUP(CONCATENATE($F1582," ",$G1582),AllocFactorMatrix,(X$4+1),FALSE)*$E1588</f>
        <v>0</v>
      </c>
      <c r="Y1582" s="22">
        <f>VLOOKUP(CONCATENATE($F1582," ",$G1582),AllocFactorMatrix,(Y$4+1),FALSE)*$E1588</f>
        <v>0</v>
      </c>
      <c r="Z1582" s="22">
        <f t="shared" si="755"/>
        <v>0</v>
      </c>
      <c r="AA1582" s="22">
        <f>VLOOKUP(CONCATENATE($F1582," ",$G1582),AllocFactorMatrix,(AA$4+1),FALSE)*$E1588</f>
        <v>0</v>
      </c>
      <c r="AB1582" s="22">
        <f>VLOOKUP(CONCATENATE($F1582," ",$G1582),AllocFactorMatrix,(AB$4+1),FALSE)*$E1588</f>
        <v>0</v>
      </c>
      <c r="AC1582" s="22">
        <f>VLOOKUP(CONCATENATE($F1582," ",$G1582),AllocFactorMatrix,(AC$4+1),FALSE)*$E1588</f>
        <v>0</v>
      </c>
    </row>
    <row r="1583" spans="4:29" hidden="1" outlineLevel="1">
      <c r="F1583" s="42" t="str">
        <f>F1588</f>
        <v>TOTOHLINES</v>
      </c>
      <c r="G1583" s="17" t="str">
        <f>$G$10</f>
        <v>SUBTRAN</v>
      </c>
      <c r="H1583" s="21">
        <f t="shared" si="753"/>
        <v>0</v>
      </c>
      <c r="I1583" s="22">
        <f>VLOOKUP(CONCATENATE($F1583," ",$G1583),AllocFactorMatrix,(I$4+1),FALSE)*$E1588</f>
        <v>0</v>
      </c>
      <c r="J1583" s="22">
        <f>VLOOKUP(CONCATENATE($F1583," ",$G1583),AllocFactorMatrix,(J$4+1),FALSE)*$E1588</f>
        <v>0</v>
      </c>
      <c r="K1583" s="22">
        <f>VLOOKUP(CONCATENATE($F1583," ",$G1583),AllocFactorMatrix,(K$4+1),FALSE)*$E1588</f>
        <v>0</v>
      </c>
      <c r="L1583" s="22">
        <f>VLOOKUP(CONCATENATE($F1583," ",$G1583),AllocFactorMatrix,(L$4+1),FALSE)*$E1588</f>
        <v>0</v>
      </c>
      <c r="M1583" s="22">
        <f t="shared" si="754"/>
        <v>0</v>
      </c>
      <c r="N1583" s="22">
        <f>VLOOKUP(CONCATENATE($F1583," ",$G1583),AllocFactorMatrix,(N$4+1),FALSE)*$E1588</f>
        <v>0</v>
      </c>
      <c r="O1583" s="22">
        <f>VLOOKUP(CONCATENATE($F1583," ",$G1583),AllocFactorMatrix,(O$4+1),FALSE)*$E1588</f>
        <v>0</v>
      </c>
      <c r="P1583" s="22">
        <f>VLOOKUP(CONCATENATE($F1583," ",$G1583),AllocFactorMatrix,(P$4+1),FALSE)*$E1588</f>
        <v>0</v>
      </c>
      <c r="Q1583" s="22">
        <f>VLOOKUP(CONCATENATE($F1583," ",$G1583),AllocFactorMatrix,(Q$4+1),FALSE)*$E1588</f>
        <v>0</v>
      </c>
      <c r="R1583" s="22">
        <f t="shared" si="756"/>
        <v>0</v>
      </c>
      <c r="S1583" s="22">
        <f>VLOOKUP(CONCATENATE($F1583," ",$G1583),AllocFactorMatrix,(S$4+1),FALSE)*$E1588</f>
        <v>0</v>
      </c>
      <c r="T1583" s="22">
        <f>VLOOKUP(CONCATENATE($F1583," ",$G1583),AllocFactorMatrix,(T$4+1),FALSE)*$E1588</f>
        <v>0</v>
      </c>
      <c r="U1583" s="22">
        <f>VLOOKUP(CONCATENATE($F1583," ",$G1583),AllocFactorMatrix,(U$4+1),FALSE)*$E1588</f>
        <v>0</v>
      </c>
      <c r="V1583" s="22">
        <f>VLOOKUP(CONCATENATE($F1583," ",$G1583),AllocFactorMatrix,(V$4+1),FALSE)*$E1588</f>
        <v>0</v>
      </c>
      <c r="W1583" s="22">
        <f t="shared" si="760"/>
        <v>0</v>
      </c>
      <c r="X1583" s="22">
        <f>VLOOKUP(CONCATENATE($F1583," ",$G1583),AllocFactorMatrix,(X$4+1),FALSE)*$E1588</f>
        <v>0</v>
      </c>
      <c r="Y1583" s="22">
        <f>VLOOKUP(CONCATENATE($F1583," ",$G1583),AllocFactorMatrix,(Y$4+1),FALSE)*$E1588</f>
        <v>0</v>
      </c>
      <c r="Z1583" s="22">
        <f t="shared" si="755"/>
        <v>0</v>
      </c>
      <c r="AA1583" s="22">
        <f>VLOOKUP(CONCATENATE($F1583," ",$G1583),AllocFactorMatrix,(AA$4+1),FALSE)*$E1588</f>
        <v>0</v>
      </c>
      <c r="AB1583" s="22">
        <f>VLOOKUP(CONCATENATE($F1583," ",$G1583),AllocFactorMatrix,(AB$4+1),FALSE)*$E1588</f>
        <v>0</v>
      </c>
      <c r="AC1583" s="22">
        <f>VLOOKUP(CONCATENATE($F1583," ",$G1583),AllocFactorMatrix,(AC$4+1),FALSE)*$E1588</f>
        <v>0</v>
      </c>
    </row>
    <row r="1584" spans="4:29" hidden="1" outlineLevel="1">
      <c r="F1584" s="42" t="str">
        <f>F1588</f>
        <v>TOTOHLINES</v>
      </c>
      <c r="G1584" s="17" t="str">
        <f>$G$11</f>
        <v>DISTPRI</v>
      </c>
      <c r="H1584" s="21">
        <f t="shared" si="753"/>
        <v>4018239.5228305976</v>
      </c>
      <c r="I1584" s="22">
        <f>VLOOKUP(CONCATENATE($F1584," ",$G1584),AllocFactorMatrix,(I$4+1),FALSE)*$E1588</f>
        <v>2657743.4538969281</v>
      </c>
      <c r="J1584" s="22">
        <f>VLOOKUP(CONCATENATE($F1584," ",$G1584),AllocFactorMatrix,(J$4+1),FALSE)*$E1588</f>
        <v>659541.8400202326</v>
      </c>
      <c r="K1584" s="22">
        <f>VLOOKUP(CONCATENATE($F1584," ",$G1584),AllocFactorMatrix,(K$4+1),FALSE)*$E1588</f>
        <v>8373.4792577414628</v>
      </c>
      <c r="L1584" s="22">
        <f>VLOOKUP(CONCATENATE($F1584," ",$G1584),AllocFactorMatrix,(L$4+1),FALSE)*$E1588</f>
        <v>0</v>
      </c>
      <c r="M1584" s="22">
        <f t="shared" si="754"/>
        <v>667915.31927797408</v>
      </c>
      <c r="N1584" s="22">
        <f>VLOOKUP(CONCATENATE($F1584," ",$G1584),AllocFactorMatrix,(N$4+1),FALSE)*$E1588</f>
        <v>287885.64635129733</v>
      </c>
      <c r="O1584" s="22">
        <f>VLOOKUP(CONCATENATE($F1584," ",$G1584),AllocFactorMatrix,(O$4+1),FALSE)*$E1588</f>
        <v>79166.477828656978</v>
      </c>
      <c r="P1584" s="22">
        <f>VLOOKUP(CONCATENATE($F1584," ",$G1584),AllocFactorMatrix,(P$4+1),FALSE)*$E1588</f>
        <v>0</v>
      </c>
      <c r="Q1584" s="22">
        <f>VLOOKUP(CONCATENATE($F1584," ",$G1584),AllocFactorMatrix,(Q$4+1),FALSE)*$E1588</f>
        <v>0</v>
      </c>
      <c r="R1584" s="22">
        <f t="shared" si="756"/>
        <v>367052.12417995429</v>
      </c>
      <c r="S1584" s="22">
        <f>VLOOKUP(CONCATENATE($F1584," ",$G1584),AllocFactorMatrix,(S$4+1),FALSE)*$E1588</f>
        <v>12335.791583951626</v>
      </c>
      <c r="T1584" s="22">
        <f>VLOOKUP(CONCATENATE($F1584," ",$G1584),AllocFactorMatrix,(T$4+1),FALSE)*$E1588</f>
        <v>227839.14213430497</v>
      </c>
      <c r="U1584" s="22">
        <f>VLOOKUP(CONCATENATE($F1584," ",$G1584),AllocFactorMatrix,(U$4+1),FALSE)*$E1588</f>
        <v>0</v>
      </c>
      <c r="V1584" s="22">
        <f>VLOOKUP(CONCATENATE($F1584," ",$G1584),AllocFactorMatrix,(V$4+1),FALSE)*$E1588</f>
        <v>0</v>
      </c>
      <c r="W1584" s="22">
        <f t="shared" si="760"/>
        <v>240174.93371825659</v>
      </c>
      <c r="X1584" s="22">
        <f>VLOOKUP(CONCATENATE($F1584," ",$G1584),AllocFactorMatrix,(X$4+1),FALSE)*$E1588</f>
        <v>80920.466841475223</v>
      </c>
      <c r="Y1584" s="22">
        <f>VLOOKUP(CONCATENATE($F1584," ",$G1584),AllocFactorMatrix,(Y$4+1),FALSE)*$E1588</f>
        <v>1554.1533978947016</v>
      </c>
      <c r="Z1584" s="22">
        <f t="shared" si="755"/>
        <v>82474.62023936992</v>
      </c>
      <c r="AA1584" s="22">
        <f>VLOOKUP(CONCATENATE($F1584," ",$G1584),AllocFactorMatrix,(AA$4+1),FALSE)*$E1588</f>
        <v>1187.7665998871646</v>
      </c>
      <c r="AB1584" s="22">
        <f>VLOOKUP(CONCATENATE($F1584," ",$G1584),AllocFactorMatrix,(AB$4+1),FALSE)*$E1588</f>
        <v>1366.7953334522365</v>
      </c>
      <c r="AC1584" s="22">
        <f>VLOOKUP(CONCATENATE($F1584," ",$G1584),AllocFactorMatrix,(AC$4+1),FALSE)*$E1588</f>
        <v>324.50958477587824</v>
      </c>
    </row>
    <row r="1585" spans="4:29" hidden="1" outlineLevel="1">
      <c r="F1585" s="42" t="str">
        <f>F1588</f>
        <v>TOTOHLINES</v>
      </c>
      <c r="G1585" s="17" t="str">
        <f>$G$12</f>
        <v>DISTSEC</v>
      </c>
      <c r="H1585" s="21">
        <f t="shared" si="753"/>
        <v>1800164.9043653319</v>
      </c>
      <c r="I1585" s="22">
        <f>VLOOKUP(CONCATENATE($F1585," ",$G1585),AllocFactorMatrix,(I$4+1),FALSE)*$E1588</f>
        <v>1368806.5795703607</v>
      </c>
      <c r="J1585" s="22">
        <f>VLOOKUP(CONCATENATE($F1585," ",$G1585),AllocFactorMatrix,(J$4+1),FALSE)*$E1588</f>
        <v>276283.86343049543</v>
      </c>
      <c r="K1585" s="22">
        <f>VLOOKUP(CONCATENATE($F1585," ",$G1585),AllocFactorMatrix,(K$4+1),FALSE)*$E1588</f>
        <v>0</v>
      </c>
      <c r="L1585" s="22">
        <f>VLOOKUP(CONCATENATE($F1585," ",$G1585),AllocFactorMatrix,(L$4+1),FALSE)*$E1588</f>
        <v>0</v>
      </c>
      <c r="M1585" s="22">
        <f t="shared" si="754"/>
        <v>276283.86343049543</v>
      </c>
      <c r="N1585" s="22">
        <f>VLOOKUP(CONCATENATE($F1585," ",$G1585),AllocFactorMatrix,(N$4+1),FALSE)*$E1588</f>
        <v>105822.32849079462</v>
      </c>
      <c r="O1585" s="22">
        <f>VLOOKUP(CONCATENATE($F1585," ",$G1585),AllocFactorMatrix,(O$4+1),FALSE)*$E1588</f>
        <v>0</v>
      </c>
      <c r="P1585" s="22">
        <f>VLOOKUP(CONCATENATE($F1585," ",$G1585),AllocFactorMatrix,(P$4+1),FALSE)*$E1588</f>
        <v>0</v>
      </c>
      <c r="Q1585" s="22">
        <f>VLOOKUP(CONCATENATE($F1585," ",$G1585),AllocFactorMatrix,(Q$4+1),FALSE)*$E1588</f>
        <v>0</v>
      </c>
      <c r="R1585" s="22">
        <f t="shared" si="756"/>
        <v>105822.32849079462</v>
      </c>
      <c r="S1585" s="22">
        <f>VLOOKUP(CONCATENATE($F1585," ",$G1585),AllocFactorMatrix,(S$4+1),FALSE)*$E1588</f>
        <v>3716.7022216393048</v>
      </c>
      <c r="T1585" s="22">
        <f>VLOOKUP(CONCATENATE($F1585," ",$G1585),AllocFactorMatrix,(T$4+1),FALSE)*$E1588</f>
        <v>0</v>
      </c>
      <c r="U1585" s="22">
        <f>VLOOKUP(CONCATENATE($F1585," ",$G1585),AllocFactorMatrix,(U$4+1),FALSE)*$E1588</f>
        <v>0</v>
      </c>
      <c r="V1585" s="22">
        <f>VLOOKUP(CONCATENATE($F1585," ",$G1585),AllocFactorMatrix,(V$4+1),FALSE)*$E1588</f>
        <v>0</v>
      </c>
      <c r="W1585" s="22">
        <f t="shared" si="760"/>
        <v>3716.7022216393048</v>
      </c>
      <c r="X1585" s="22">
        <f>VLOOKUP(CONCATENATE($F1585," ",$G1585),AllocFactorMatrix,(X$4+1),FALSE)*$E1588</f>
        <v>30695.616631406017</v>
      </c>
      <c r="Y1585" s="22">
        <f>VLOOKUP(CONCATENATE($F1585," ",$G1585),AllocFactorMatrix,(Y$4+1),FALSE)*$E1588</f>
        <v>0</v>
      </c>
      <c r="Z1585" s="22">
        <f t="shared" si="755"/>
        <v>30695.616631406017</v>
      </c>
      <c r="AA1585" s="22">
        <f>VLOOKUP(CONCATENATE($F1585," ",$G1585),AllocFactorMatrix,(AA$4+1),FALSE)*$E1588</f>
        <v>395.10667394118724</v>
      </c>
      <c r="AB1585" s="22">
        <f>VLOOKUP(CONCATENATE($F1585," ",$G1585),AllocFactorMatrix,(AB$4+1),FALSE)*$E1588</f>
        <v>11763.626344950815</v>
      </c>
      <c r="AC1585" s="22">
        <f>VLOOKUP(CONCATENATE($F1585," ",$G1585),AllocFactorMatrix,(AC$4+1),FALSE)*$E1588</f>
        <v>2681.0810017437702</v>
      </c>
    </row>
    <row r="1586" spans="4:29" hidden="1" outlineLevel="1">
      <c r="F1586" s="42" t="str">
        <f>F1588</f>
        <v>TOTOHLINES</v>
      </c>
      <c r="G1586" s="17" t="str">
        <f>$G$13</f>
        <v>ENERGY</v>
      </c>
      <c r="H1586" s="21">
        <f t="shared" si="753"/>
        <v>0</v>
      </c>
      <c r="I1586" s="22">
        <f>VLOOKUP(CONCATENATE($F1586," ",$G1586),AllocFactorMatrix,(I$4+1),FALSE)*$E1588</f>
        <v>0</v>
      </c>
      <c r="J1586" s="22">
        <f>VLOOKUP(CONCATENATE($F1586," ",$G1586),AllocFactorMatrix,(J$4+1),FALSE)*$E1588</f>
        <v>0</v>
      </c>
      <c r="K1586" s="22">
        <f>VLOOKUP(CONCATENATE($F1586," ",$G1586),AllocFactorMatrix,(K$4+1),FALSE)*$E1588</f>
        <v>0</v>
      </c>
      <c r="L1586" s="22">
        <f>VLOOKUP(CONCATENATE($F1586," ",$G1586),AllocFactorMatrix,(L$4+1),FALSE)*$E1588</f>
        <v>0</v>
      </c>
      <c r="M1586" s="22">
        <f t="shared" si="754"/>
        <v>0</v>
      </c>
      <c r="N1586" s="22">
        <f>VLOOKUP(CONCATENATE($F1586," ",$G1586),AllocFactorMatrix,(N$4+1),FALSE)*$E1588</f>
        <v>0</v>
      </c>
      <c r="O1586" s="22">
        <f>VLOOKUP(CONCATENATE($F1586," ",$G1586),AllocFactorMatrix,(O$4+1),FALSE)*$E1588</f>
        <v>0</v>
      </c>
      <c r="P1586" s="22">
        <f>VLOOKUP(CONCATENATE($F1586," ",$G1586),AllocFactorMatrix,(P$4+1),FALSE)*$E1588</f>
        <v>0</v>
      </c>
      <c r="Q1586" s="22">
        <f>VLOOKUP(CONCATENATE($F1586," ",$G1586),AllocFactorMatrix,(Q$4+1),FALSE)*$E1588</f>
        <v>0</v>
      </c>
      <c r="R1586" s="22">
        <f t="shared" si="756"/>
        <v>0</v>
      </c>
      <c r="S1586" s="22">
        <f>VLOOKUP(CONCATENATE($F1586," ",$G1586),AllocFactorMatrix,(S$4+1),FALSE)*$E1588</f>
        <v>0</v>
      </c>
      <c r="T1586" s="22">
        <f>VLOOKUP(CONCATENATE($F1586," ",$G1586),AllocFactorMatrix,(T$4+1),FALSE)*$E1588</f>
        <v>0</v>
      </c>
      <c r="U1586" s="22">
        <f>VLOOKUP(CONCATENATE($F1586," ",$G1586),AllocFactorMatrix,(U$4+1),FALSE)*$E1588</f>
        <v>0</v>
      </c>
      <c r="V1586" s="22">
        <f>VLOOKUP(CONCATENATE($F1586," ",$G1586),AllocFactorMatrix,(V$4+1),FALSE)*$E1588</f>
        <v>0</v>
      </c>
      <c r="W1586" s="22">
        <f t="shared" si="760"/>
        <v>0</v>
      </c>
      <c r="X1586" s="22">
        <f>VLOOKUP(CONCATENATE($F1586," ",$G1586),AllocFactorMatrix,(X$4+1),FALSE)*$E1588</f>
        <v>0</v>
      </c>
      <c r="Y1586" s="22">
        <f>VLOOKUP(CONCATENATE($F1586," ",$G1586),AllocFactorMatrix,(Y$4+1),FALSE)*$E1588</f>
        <v>0</v>
      </c>
      <c r="Z1586" s="22">
        <f t="shared" si="755"/>
        <v>0</v>
      </c>
      <c r="AA1586" s="22">
        <f>VLOOKUP(CONCATENATE($F1586," ",$G1586),AllocFactorMatrix,(AA$4+1),FALSE)*$E1588</f>
        <v>0</v>
      </c>
      <c r="AB1586" s="22">
        <f>VLOOKUP(CONCATENATE($F1586," ",$G1586),AllocFactorMatrix,(AB$4+1),FALSE)*$E1588</f>
        <v>0</v>
      </c>
      <c r="AC1586" s="22">
        <f>VLOOKUP(CONCATENATE($F1586," ",$G1586),AllocFactorMatrix,(AC$4+1),FALSE)*$E1588</f>
        <v>0</v>
      </c>
    </row>
    <row r="1587" spans="4:29" hidden="1" outlineLevel="1">
      <c r="F1587" s="42" t="str">
        <f>F1588</f>
        <v>TOTOHLINES</v>
      </c>
      <c r="G1587" s="17" t="str">
        <f>$G$14</f>
        <v>CUSTOMER</v>
      </c>
      <c r="H1587" s="21">
        <f t="shared" si="753"/>
        <v>27548575.572804071</v>
      </c>
      <c r="I1587" s="22">
        <f>VLOOKUP(CONCATENATE($F1587," ",$G1587),AllocFactorMatrix,(I$4+1),FALSE)*$E1588</f>
        <v>22216647.595651075</v>
      </c>
      <c r="J1587" s="22">
        <f>VLOOKUP(CONCATENATE($F1587," ",$G1587),AllocFactorMatrix,(J$4+1),FALSE)*$E1588</f>
        <v>5202769.2638995871</v>
      </c>
      <c r="K1587" s="22">
        <f>VLOOKUP(CONCATENATE($F1587," ",$G1587),AllocFactorMatrix,(K$4+1),FALSE)*$E1588</f>
        <v>12140.244587787474</v>
      </c>
      <c r="L1587" s="22">
        <f>VLOOKUP(CONCATENATE($F1587," ",$G1587),AllocFactorMatrix,(L$4+1),FALSE)*$E1588</f>
        <v>0</v>
      </c>
      <c r="M1587" s="22">
        <f t="shared" si="754"/>
        <v>5214909.5084873745</v>
      </c>
      <c r="N1587" s="22">
        <f>VLOOKUP(CONCATENATE($F1587," ",$G1587),AllocFactorMatrix,(N$4+1),FALSE)*$E1588</f>
        <v>63399.055069556809</v>
      </c>
      <c r="O1587" s="22">
        <f>VLOOKUP(CONCATENATE($F1587," ",$G1587),AllocFactorMatrix,(O$4+1),FALSE)*$E1588</f>
        <v>11971.630079623757</v>
      </c>
      <c r="P1587" s="22">
        <f>VLOOKUP(CONCATENATE($F1587," ",$G1587),AllocFactorMatrix,(P$4+1),FALSE)*$E1588</f>
        <v>0</v>
      </c>
      <c r="Q1587" s="22">
        <f>VLOOKUP(CONCATENATE($F1587," ",$G1587),AllocFactorMatrix,(Q$4+1),FALSE)*$E1588</f>
        <v>0</v>
      </c>
      <c r="R1587" s="22">
        <f t="shared" si="756"/>
        <v>75370.685149180572</v>
      </c>
      <c r="S1587" s="22">
        <f>VLOOKUP(CONCATENATE($F1587," ",$G1587),AllocFactorMatrix,(S$4+1),FALSE)*$E1588</f>
        <v>674.45803265485972</v>
      </c>
      <c r="T1587" s="22">
        <f>VLOOKUP(CONCATENATE($F1587," ",$G1587),AllocFactorMatrix,(T$4+1),FALSE)*$E1588</f>
        <v>7081.8093428760258</v>
      </c>
      <c r="U1587" s="22">
        <f>VLOOKUP(CONCATENATE($F1587," ",$G1587),AllocFactorMatrix,(U$4+1),FALSE)*$E1588</f>
        <v>0</v>
      </c>
      <c r="V1587" s="22">
        <f>VLOOKUP(CONCATENATE($F1587," ",$G1587),AllocFactorMatrix,(V$4+1),FALSE)*$E1588</f>
        <v>0</v>
      </c>
      <c r="W1587" s="22">
        <f t="shared" si="760"/>
        <v>7756.2673755308851</v>
      </c>
      <c r="X1587" s="22">
        <f>VLOOKUP(CONCATENATE($F1587," ",$G1587),AllocFactorMatrix,(X$4+1),FALSE)*$E1588</f>
        <v>23268.802126592658</v>
      </c>
      <c r="Y1587" s="22">
        <f>VLOOKUP(CONCATENATE($F1587," ",$G1587),AllocFactorMatrix,(Y$4+1),FALSE)*$E1588</f>
        <v>168.61450816371493</v>
      </c>
      <c r="Z1587" s="22">
        <f t="shared" si="755"/>
        <v>23437.416634756373</v>
      </c>
      <c r="AA1587" s="22">
        <f>VLOOKUP(CONCATENATE($F1587," ",$G1587),AllocFactorMatrix,(AA$4+1),FALSE)*$E1588</f>
        <v>1348.9160653097194</v>
      </c>
      <c r="AB1587" s="22">
        <f>VLOOKUP(CONCATENATE($F1587," ",$G1587),AllocFactorMatrix,(AB$4+1),FALSE)*$E1588</f>
        <v>0</v>
      </c>
      <c r="AC1587" s="22">
        <f>VLOOKUP(CONCATENATE($F1587," ",$G1587),AllocFactorMatrix,(AC$4+1),FALSE)*$E1588</f>
        <v>9105.1834408406066</v>
      </c>
    </row>
    <row r="1588" spans="4:29" collapsed="1">
      <c r="D1588" s="17" t="s">
        <v>112</v>
      </c>
      <c r="E1588" s="19">
        <v>33366980</v>
      </c>
      <c r="F1588" s="42" t="s">
        <v>66</v>
      </c>
      <c r="G1588" s="17" t="str">
        <f>$G$15</f>
        <v>TOTAL</v>
      </c>
      <c r="H1588" s="21">
        <f t="shared" si="753"/>
        <v>33366980</v>
      </c>
      <c r="I1588" s="22">
        <f>VLOOKUP(CONCATENATE($F1588," ",$G1588),AllocFactorMatrix,(I$4+1),FALSE)*$E1588</f>
        <v>26243197.629118364</v>
      </c>
      <c r="J1588" s="22">
        <f>VLOOKUP(CONCATENATE($F1588," ",$G1588),AllocFactorMatrix,(J$4+1),FALSE)*$E1588</f>
        <v>6138594.9673503153</v>
      </c>
      <c r="K1588" s="22">
        <f>VLOOKUP(CONCATENATE($F1588," ",$G1588),AllocFactorMatrix,(K$4+1),FALSE)*$E1588</f>
        <v>20513.723845528941</v>
      </c>
      <c r="L1588" s="22">
        <f>VLOOKUP(CONCATENATE($F1588," ",$G1588),AllocFactorMatrix,(L$4+1),FALSE)*$E1588</f>
        <v>0</v>
      </c>
      <c r="M1588" s="22">
        <f t="shared" si="754"/>
        <v>6159108.6911958447</v>
      </c>
      <c r="N1588" s="22">
        <f>VLOOKUP(CONCATENATE($F1588," ",$G1588),AllocFactorMatrix,(N$4+1),FALSE)*$E1588</f>
        <v>457107.02991164871</v>
      </c>
      <c r="O1588" s="22">
        <f>VLOOKUP(CONCATENATE($F1588," ",$G1588),AllocFactorMatrix,(O$4+1),FALSE)*$E1588</f>
        <v>91138.107908280741</v>
      </c>
      <c r="P1588" s="22">
        <f>VLOOKUP(CONCATENATE($F1588," ",$G1588),AllocFactorMatrix,(P$4+1),FALSE)*$E1588</f>
        <v>0</v>
      </c>
      <c r="Q1588" s="22">
        <f>VLOOKUP(CONCATENATE($F1588," ",$G1588),AllocFactorMatrix,(Q$4+1),FALSE)*$E1588</f>
        <v>0</v>
      </c>
      <c r="R1588" s="22">
        <f t="shared" si="756"/>
        <v>548245.13781992951</v>
      </c>
      <c r="S1588" s="22">
        <f>VLOOKUP(CONCATENATE($F1588," ",$G1588),AllocFactorMatrix,(S$4+1),FALSE)*$E1588</f>
        <v>16726.951838245794</v>
      </c>
      <c r="T1588" s="22">
        <f>VLOOKUP(CONCATENATE($F1588," ",$G1588),AllocFactorMatrix,(T$4+1),FALSE)*$E1588</f>
        <v>234920.95147718099</v>
      </c>
      <c r="U1588" s="22">
        <f>VLOOKUP(CONCATENATE($F1588," ",$G1588),AllocFactorMatrix,(U$4+1),FALSE)*$E1588</f>
        <v>0</v>
      </c>
      <c r="V1588" s="22">
        <f>VLOOKUP(CONCATENATE($F1588," ",$G1588),AllocFactorMatrix,(V$4+1),FALSE)*$E1588</f>
        <v>0</v>
      </c>
      <c r="W1588" s="22">
        <f t="shared" si="760"/>
        <v>251647.90331542678</v>
      </c>
      <c r="X1588" s="22">
        <f>VLOOKUP(CONCATENATE($F1588," ",$G1588),AllocFactorMatrix,(X$4+1),FALSE)*$E1588</f>
        <v>134884.88559947393</v>
      </c>
      <c r="Y1588" s="22">
        <f>VLOOKUP(CONCATENATE($F1588," ",$G1588),AllocFactorMatrix,(Y$4+1),FALSE)*$E1588</f>
        <v>1722.7679060584167</v>
      </c>
      <c r="Z1588" s="22">
        <f t="shared" si="755"/>
        <v>136607.65350553233</v>
      </c>
      <c r="AA1588" s="22">
        <f>VLOOKUP(CONCATENATE($F1588," ",$G1588),AllocFactorMatrix,(AA$4+1),FALSE)*$E1588</f>
        <v>2931.7893391380712</v>
      </c>
      <c r="AB1588" s="22">
        <f>VLOOKUP(CONCATENATE($F1588," ",$G1588),AllocFactorMatrix,(AB$4+1),FALSE)*$E1588</f>
        <v>13130.421678403052</v>
      </c>
      <c r="AC1588" s="22">
        <f>VLOOKUP(CONCATENATE($F1588," ",$G1588),AllocFactorMatrix,(AC$4+1),FALSE)*$E1588</f>
        <v>12110.774027360256</v>
      </c>
    </row>
    <row r="1589" spans="4:29" hidden="1" outlineLevel="1">
      <c r="F1589" s="42" t="str">
        <f>F1596</f>
        <v>TOTOHLINES</v>
      </c>
      <c r="G1589" s="17" t="str">
        <f>$G$8</f>
        <v>PRODUCTION</v>
      </c>
      <c r="H1589" s="21">
        <f t="shared" ref="H1589:H1620" si="761">SUBTOTAL(9,I1589:AC1589)</f>
        <v>0</v>
      </c>
      <c r="I1589" s="22">
        <f>VLOOKUP(CONCATENATE($F1589," ",$G1589),AllocFactorMatrix,(I$4+1),FALSE)*$E1596</f>
        <v>0</v>
      </c>
      <c r="J1589" s="22">
        <f>VLOOKUP(CONCATENATE($F1589," ",$G1589),AllocFactorMatrix,(J$4+1),FALSE)*$E1596</f>
        <v>0</v>
      </c>
      <c r="K1589" s="22">
        <f>VLOOKUP(CONCATENATE($F1589," ",$G1589),AllocFactorMatrix,(K$4+1),FALSE)*$E1596</f>
        <v>0</v>
      </c>
      <c r="L1589" s="22">
        <f>VLOOKUP(CONCATENATE($F1589," ",$G1589),AllocFactorMatrix,(L$4+1),FALSE)*$E1596</f>
        <v>0</v>
      </c>
      <c r="M1589" s="22">
        <f t="shared" ref="M1589:M1596" si="762">SUBTOTAL(9,J1589:L1589)</f>
        <v>0</v>
      </c>
      <c r="N1589" s="22">
        <f>VLOOKUP(CONCATENATE($F1589," ",$G1589),AllocFactorMatrix,(N$4+1),FALSE)*$E1596</f>
        <v>0</v>
      </c>
      <c r="O1589" s="22">
        <f>VLOOKUP(CONCATENATE($F1589," ",$G1589),AllocFactorMatrix,(O$4+1),FALSE)*$E1596</f>
        <v>0</v>
      </c>
      <c r="P1589" s="22">
        <f>VLOOKUP(CONCATENATE($F1589," ",$G1589),AllocFactorMatrix,(P$4+1),FALSE)*$E1596</f>
        <v>0</v>
      </c>
      <c r="Q1589" s="22">
        <f>VLOOKUP(CONCATENATE($F1589," ",$G1589),AllocFactorMatrix,(Q$4+1),FALSE)*$E1596</f>
        <v>0</v>
      </c>
      <c r="R1589" s="22">
        <f t="shared" ref="R1589:R1596" si="763">SUBTOTAL(9,N1589:Q1589)</f>
        <v>0</v>
      </c>
      <c r="S1589" s="22">
        <f>VLOOKUP(CONCATENATE($F1589," ",$G1589),AllocFactorMatrix,(S$4+1),FALSE)*$E1596</f>
        <v>0</v>
      </c>
      <c r="T1589" s="22">
        <f>VLOOKUP(CONCATENATE($F1589," ",$G1589),AllocFactorMatrix,(T$4+1),FALSE)*$E1596</f>
        <v>0</v>
      </c>
      <c r="U1589" s="22">
        <f>VLOOKUP(CONCATENATE($F1589," ",$G1589),AllocFactorMatrix,(U$4+1),FALSE)*$E1596</f>
        <v>0</v>
      </c>
      <c r="V1589" s="22">
        <f>VLOOKUP(CONCATENATE($F1589," ",$G1589),AllocFactorMatrix,(V$4+1),FALSE)*$E1596</f>
        <v>0</v>
      </c>
      <c r="W1589" s="22">
        <f>SUBTOTAL(9,S1589:V1589)</f>
        <v>0</v>
      </c>
      <c r="X1589" s="22">
        <f>VLOOKUP(CONCATENATE($F1589," ",$G1589),AllocFactorMatrix,(X$4+1),FALSE)*$E1596</f>
        <v>0</v>
      </c>
      <c r="Y1589" s="22">
        <f>VLOOKUP(CONCATENATE($F1589," ",$G1589),AllocFactorMatrix,(Y$4+1),FALSE)*$E1596</f>
        <v>0</v>
      </c>
      <c r="Z1589" s="22">
        <f t="shared" ref="Z1589:Z1596" si="764">SUBTOTAL(9,X1589:Y1589)</f>
        <v>0</v>
      </c>
      <c r="AA1589" s="22">
        <f>VLOOKUP(CONCATENATE($F1589," ",$G1589),AllocFactorMatrix,(AA$4+1),FALSE)*$E1596</f>
        <v>0</v>
      </c>
      <c r="AB1589" s="22">
        <f>VLOOKUP(CONCATENATE($F1589," ",$G1589),AllocFactorMatrix,(AB$4+1),FALSE)*$E1596</f>
        <v>0</v>
      </c>
      <c r="AC1589" s="22">
        <f>VLOOKUP(CONCATENATE($F1589," ",$G1589),AllocFactorMatrix,(AC$4+1),FALSE)*$E1596</f>
        <v>0</v>
      </c>
    </row>
    <row r="1590" spans="4:29" hidden="1" outlineLevel="1">
      <c r="F1590" s="42" t="str">
        <f>F1596</f>
        <v>TOTOHLINES</v>
      </c>
      <c r="G1590" s="17" t="str">
        <f>$G$9</f>
        <v>BULKTRAN</v>
      </c>
      <c r="H1590" s="21">
        <f t="shared" si="761"/>
        <v>0</v>
      </c>
      <c r="I1590" s="22">
        <f>VLOOKUP(CONCATENATE($F1590," ",$G1590),AllocFactorMatrix,(I$4+1),FALSE)*$E1596</f>
        <v>0</v>
      </c>
      <c r="J1590" s="22">
        <f>VLOOKUP(CONCATENATE($F1590," ",$G1590),AllocFactorMatrix,(J$4+1),FALSE)*$E1596</f>
        <v>0</v>
      </c>
      <c r="K1590" s="22">
        <f>VLOOKUP(CONCATENATE($F1590," ",$G1590),AllocFactorMatrix,(K$4+1),FALSE)*$E1596</f>
        <v>0</v>
      </c>
      <c r="L1590" s="22">
        <f>VLOOKUP(CONCATENATE($F1590," ",$G1590),AllocFactorMatrix,(L$4+1),FALSE)*$E1596</f>
        <v>0</v>
      </c>
      <c r="M1590" s="22">
        <f t="shared" si="762"/>
        <v>0</v>
      </c>
      <c r="N1590" s="22">
        <f>VLOOKUP(CONCATENATE($F1590," ",$G1590),AllocFactorMatrix,(N$4+1),FALSE)*$E1596</f>
        <v>0</v>
      </c>
      <c r="O1590" s="22">
        <f>VLOOKUP(CONCATENATE($F1590," ",$G1590),AllocFactorMatrix,(O$4+1),FALSE)*$E1596</f>
        <v>0</v>
      </c>
      <c r="P1590" s="22">
        <f>VLOOKUP(CONCATENATE($F1590," ",$G1590),AllocFactorMatrix,(P$4+1),FALSE)*$E1596</f>
        <v>0</v>
      </c>
      <c r="Q1590" s="22">
        <f>VLOOKUP(CONCATENATE($F1590," ",$G1590),AllocFactorMatrix,(Q$4+1),FALSE)*$E1596</f>
        <v>0</v>
      </c>
      <c r="R1590" s="22">
        <f t="shared" si="763"/>
        <v>0</v>
      </c>
      <c r="S1590" s="22">
        <f>VLOOKUP(CONCATENATE($F1590," ",$G1590),AllocFactorMatrix,(S$4+1),FALSE)*$E1596</f>
        <v>0</v>
      </c>
      <c r="T1590" s="22">
        <f>VLOOKUP(CONCATENATE($F1590," ",$G1590),AllocFactorMatrix,(T$4+1),FALSE)*$E1596</f>
        <v>0</v>
      </c>
      <c r="U1590" s="22">
        <f>VLOOKUP(CONCATENATE($F1590," ",$G1590),AllocFactorMatrix,(U$4+1),FALSE)*$E1596</f>
        <v>0</v>
      </c>
      <c r="V1590" s="22">
        <f>VLOOKUP(CONCATENATE($F1590," ",$G1590),AllocFactorMatrix,(V$4+1),FALSE)*$E1596</f>
        <v>0</v>
      </c>
      <c r="W1590" s="22">
        <f t="shared" ref="W1590:W1596" si="765">SUBTOTAL(9,S1590:V1590)</f>
        <v>0</v>
      </c>
      <c r="X1590" s="22">
        <f>VLOOKUP(CONCATENATE($F1590," ",$G1590),AllocFactorMatrix,(X$4+1),FALSE)*$E1596</f>
        <v>0</v>
      </c>
      <c r="Y1590" s="22">
        <f>VLOOKUP(CONCATENATE($F1590," ",$G1590),AllocFactorMatrix,(Y$4+1),FALSE)*$E1596</f>
        <v>0</v>
      </c>
      <c r="Z1590" s="22">
        <f t="shared" si="764"/>
        <v>0</v>
      </c>
      <c r="AA1590" s="22">
        <f>VLOOKUP(CONCATENATE($F1590," ",$G1590),AllocFactorMatrix,(AA$4+1),FALSE)*$E1596</f>
        <v>0</v>
      </c>
      <c r="AB1590" s="22">
        <f>VLOOKUP(CONCATENATE($F1590," ",$G1590),AllocFactorMatrix,(AB$4+1),FALSE)*$E1596</f>
        <v>0</v>
      </c>
      <c r="AC1590" s="22">
        <f>VLOOKUP(CONCATENATE($F1590," ",$G1590),AllocFactorMatrix,(AC$4+1),FALSE)*$E1596</f>
        <v>0</v>
      </c>
    </row>
    <row r="1591" spans="4:29" hidden="1" outlineLevel="1">
      <c r="F1591" s="42" t="str">
        <f>F1596</f>
        <v>TOTOHLINES</v>
      </c>
      <c r="G1591" s="17" t="str">
        <f>$G$10</f>
        <v>SUBTRAN</v>
      </c>
      <c r="H1591" s="21">
        <f t="shared" si="761"/>
        <v>0</v>
      </c>
      <c r="I1591" s="22">
        <f>VLOOKUP(CONCATENATE($F1591," ",$G1591),AllocFactorMatrix,(I$4+1),FALSE)*$E1596</f>
        <v>0</v>
      </c>
      <c r="J1591" s="22">
        <f>VLOOKUP(CONCATENATE($F1591," ",$G1591),AllocFactorMatrix,(J$4+1),FALSE)*$E1596</f>
        <v>0</v>
      </c>
      <c r="K1591" s="22">
        <f>VLOOKUP(CONCATENATE($F1591," ",$G1591),AllocFactorMatrix,(K$4+1),FALSE)*$E1596</f>
        <v>0</v>
      </c>
      <c r="L1591" s="22">
        <f>VLOOKUP(CONCATENATE($F1591," ",$G1591),AllocFactorMatrix,(L$4+1),FALSE)*$E1596</f>
        <v>0</v>
      </c>
      <c r="M1591" s="22">
        <f t="shared" si="762"/>
        <v>0</v>
      </c>
      <c r="N1591" s="22">
        <f>VLOOKUP(CONCATENATE($F1591," ",$G1591),AllocFactorMatrix,(N$4+1),FALSE)*$E1596</f>
        <v>0</v>
      </c>
      <c r="O1591" s="22">
        <f>VLOOKUP(CONCATENATE($F1591," ",$G1591),AllocFactorMatrix,(O$4+1),FALSE)*$E1596</f>
        <v>0</v>
      </c>
      <c r="P1591" s="22">
        <f>VLOOKUP(CONCATENATE($F1591," ",$G1591),AllocFactorMatrix,(P$4+1),FALSE)*$E1596</f>
        <v>0</v>
      </c>
      <c r="Q1591" s="22">
        <f>VLOOKUP(CONCATENATE($F1591," ",$G1591),AllocFactorMatrix,(Q$4+1),FALSE)*$E1596</f>
        <v>0</v>
      </c>
      <c r="R1591" s="22">
        <f t="shared" si="763"/>
        <v>0</v>
      </c>
      <c r="S1591" s="22">
        <f>VLOOKUP(CONCATENATE($F1591," ",$G1591),AllocFactorMatrix,(S$4+1),FALSE)*$E1596</f>
        <v>0</v>
      </c>
      <c r="T1591" s="22">
        <f>VLOOKUP(CONCATENATE($F1591," ",$G1591),AllocFactorMatrix,(T$4+1),FALSE)*$E1596</f>
        <v>0</v>
      </c>
      <c r="U1591" s="22">
        <f>VLOOKUP(CONCATENATE($F1591," ",$G1591),AllocFactorMatrix,(U$4+1),FALSE)*$E1596</f>
        <v>0</v>
      </c>
      <c r="V1591" s="22">
        <f>VLOOKUP(CONCATENATE($F1591," ",$G1591),AllocFactorMatrix,(V$4+1),FALSE)*$E1596</f>
        <v>0</v>
      </c>
      <c r="W1591" s="22">
        <f t="shared" si="765"/>
        <v>0</v>
      </c>
      <c r="X1591" s="22">
        <f>VLOOKUP(CONCATENATE($F1591," ",$G1591),AllocFactorMatrix,(X$4+1),FALSE)*$E1596</f>
        <v>0</v>
      </c>
      <c r="Y1591" s="22">
        <f>VLOOKUP(CONCATENATE($F1591," ",$G1591),AllocFactorMatrix,(Y$4+1),FALSE)*$E1596</f>
        <v>0</v>
      </c>
      <c r="Z1591" s="22">
        <f t="shared" si="764"/>
        <v>0</v>
      </c>
      <c r="AA1591" s="22">
        <f>VLOOKUP(CONCATENATE($F1591," ",$G1591),AllocFactorMatrix,(AA$4+1),FALSE)*$E1596</f>
        <v>0</v>
      </c>
      <c r="AB1591" s="22">
        <f>VLOOKUP(CONCATENATE($F1591," ",$G1591),AllocFactorMatrix,(AB$4+1),FALSE)*$E1596</f>
        <v>0</v>
      </c>
      <c r="AC1591" s="22">
        <f>VLOOKUP(CONCATENATE($F1591," ",$G1591),AllocFactorMatrix,(AC$4+1),FALSE)*$E1596</f>
        <v>0</v>
      </c>
    </row>
    <row r="1592" spans="4:29" hidden="1" outlineLevel="1">
      <c r="F1592" s="42" t="str">
        <f>F1596</f>
        <v>TOTOHLINES</v>
      </c>
      <c r="G1592" s="17" t="str">
        <f>$G$11</f>
        <v>DISTPRI</v>
      </c>
      <c r="H1592" s="21">
        <f t="shared" si="761"/>
        <v>198691.92968831828</v>
      </c>
      <c r="I1592" s="22">
        <f>VLOOKUP(CONCATENATE($F1592," ",$G1592),AllocFactorMatrix,(I$4+1),FALSE)*$E1596</f>
        <v>131418.78986329888</v>
      </c>
      <c r="J1592" s="22">
        <f>VLOOKUP(CONCATENATE($F1592," ",$G1592),AllocFactorMatrix,(J$4+1),FALSE)*$E1596</f>
        <v>32612.700203468878</v>
      </c>
      <c r="K1592" s="22">
        <f>VLOOKUP(CONCATENATE($F1592," ",$G1592),AllocFactorMatrix,(K$4+1),FALSE)*$E1596</f>
        <v>414.0476799535723</v>
      </c>
      <c r="L1592" s="22">
        <f>VLOOKUP(CONCATENATE($F1592," ",$G1592),AllocFactorMatrix,(L$4+1),FALSE)*$E1596</f>
        <v>0</v>
      </c>
      <c r="M1592" s="22">
        <f t="shared" si="762"/>
        <v>33026.747883422453</v>
      </c>
      <c r="N1592" s="22">
        <f>VLOOKUP(CONCATENATE($F1592," ",$G1592),AllocFactorMatrix,(N$4+1),FALSE)*$E1596</f>
        <v>14235.227710570582</v>
      </c>
      <c r="O1592" s="22">
        <f>VLOOKUP(CONCATENATE($F1592," ",$G1592),AllocFactorMatrix,(O$4+1),FALSE)*$E1596</f>
        <v>3914.5850208856405</v>
      </c>
      <c r="P1592" s="22">
        <f>VLOOKUP(CONCATENATE($F1592," ",$G1592),AllocFactorMatrix,(P$4+1),FALSE)*$E1596</f>
        <v>0</v>
      </c>
      <c r="Q1592" s="22">
        <f>VLOOKUP(CONCATENATE($F1592," ",$G1592),AllocFactorMatrix,(Q$4+1),FALSE)*$E1596</f>
        <v>0</v>
      </c>
      <c r="R1592" s="22">
        <f t="shared" si="763"/>
        <v>18149.812731456223</v>
      </c>
      <c r="S1592" s="22">
        <f>VLOOKUP(CONCATENATE($F1592," ",$G1592),AllocFactorMatrix,(S$4+1),FALSE)*$E1596</f>
        <v>609.97414915715967</v>
      </c>
      <c r="T1592" s="22">
        <f>VLOOKUP(CONCATENATE($F1592," ",$G1592),AllocFactorMatrix,(T$4+1),FALSE)*$E1596</f>
        <v>11266.077731798912</v>
      </c>
      <c r="U1592" s="22">
        <f>VLOOKUP(CONCATENATE($F1592," ",$G1592),AllocFactorMatrix,(U$4+1),FALSE)*$E1596</f>
        <v>0</v>
      </c>
      <c r="V1592" s="22">
        <f>VLOOKUP(CONCATENATE($F1592," ",$G1592),AllocFactorMatrix,(V$4+1),FALSE)*$E1596</f>
        <v>0</v>
      </c>
      <c r="W1592" s="22">
        <f t="shared" si="765"/>
        <v>11876.051880956073</v>
      </c>
      <c r="X1592" s="22">
        <f>VLOOKUP(CONCATENATE($F1592," ",$G1592),AllocFactorMatrix,(X$4+1),FALSE)*$E1596</f>
        <v>4001.3154060776778</v>
      </c>
      <c r="Y1592" s="22">
        <f>VLOOKUP(CONCATENATE($F1592," ",$G1592),AllocFactorMatrix,(Y$4+1),FALSE)*$E1596</f>
        <v>76.849012087220316</v>
      </c>
      <c r="Z1592" s="22">
        <f t="shared" si="764"/>
        <v>4078.1644181648981</v>
      </c>
      <c r="AA1592" s="22">
        <f>VLOOKUP(CONCATENATE($F1592," ",$G1592),AllocFactorMatrix,(AA$4+1),FALSE)*$E1596</f>
        <v>58.732098076788226</v>
      </c>
      <c r="AB1592" s="22">
        <f>VLOOKUP(CONCATENATE($F1592," ",$G1592),AllocFactorMatrix,(AB$4+1),FALSE)*$E1596</f>
        <v>67.584622755715785</v>
      </c>
      <c r="AC1592" s="22">
        <f>VLOOKUP(CONCATENATE($F1592," ",$G1592),AllocFactorMatrix,(AC$4+1),FALSE)*$E1596</f>
        <v>16.046190187302187</v>
      </c>
    </row>
    <row r="1593" spans="4:29" hidden="1" outlineLevel="1">
      <c r="F1593" s="42" t="str">
        <f>F1596</f>
        <v>TOTOHLINES</v>
      </c>
      <c r="G1593" s="17" t="str">
        <f>$G$12</f>
        <v>DISTSEC</v>
      </c>
      <c r="H1593" s="21">
        <f t="shared" si="761"/>
        <v>89013.667944207788</v>
      </c>
      <c r="I1593" s="22">
        <f>VLOOKUP(CONCATENATE($F1593," ",$G1593),AllocFactorMatrix,(I$4+1),FALSE)*$E1596</f>
        <v>67684.073863599653</v>
      </c>
      <c r="J1593" s="22">
        <f>VLOOKUP(CONCATENATE($F1593," ",$G1593),AllocFactorMatrix,(J$4+1),FALSE)*$E1596</f>
        <v>13661.54846042592</v>
      </c>
      <c r="K1593" s="22">
        <f>VLOOKUP(CONCATENATE($F1593," ",$G1593),AllocFactorMatrix,(K$4+1),FALSE)*$E1596</f>
        <v>0</v>
      </c>
      <c r="L1593" s="22">
        <f>VLOOKUP(CONCATENATE($F1593," ",$G1593),AllocFactorMatrix,(L$4+1),FALSE)*$E1596</f>
        <v>0</v>
      </c>
      <c r="M1593" s="22">
        <f t="shared" si="762"/>
        <v>13661.54846042592</v>
      </c>
      <c r="N1593" s="22">
        <f>VLOOKUP(CONCATENATE($F1593," ",$G1593),AllocFactorMatrix,(N$4+1),FALSE)*$E1596</f>
        <v>5232.6504013716831</v>
      </c>
      <c r="O1593" s="22">
        <f>VLOOKUP(CONCATENATE($F1593," ",$G1593),AllocFactorMatrix,(O$4+1),FALSE)*$E1596</f>
        <v>0</v>
      </c>
      <c r="P1593" s="22">
        <f>VLOOKUP(CONCATENATE($F1593," ",$G1593),AllocFactorMatrix,(P$4+1),FALSE)*$E1596</f>
        <v>0</v>
      </c>
      <c r="Q1593" s="22">
        <f>VLOOKUP(CONCATENATE($F1593," ",$G1593),AllocFactorMatrix,(Q$4+1),FALSE)*$E1596</f>
        <v>0</v>
      </c>
      <c r="R1593" s="22">
        <f t="shared" si="763"/>
        <v>5232.6504013716831</v>
      </c>
      <c r="S1593" s="22">
        <f>VLOOKUP(CONCATENATE($F1593," ",$G1593),AllocFactorMatrix,(S$4+1),FALSE)*$E1596</f>
        <v>183.78166167012392</v>
      </c>
      <c r="T1593" s="22">
        <f>VLOOKUP(CONCATENATE($F1593," ",$G1593),AllocFactorMatrix,(T$4+1),FALSE)*$E1596</f>
        <v>0</v>
      </c>
      <c r="U1593" s="22">
        <f>VLOOKUP(CONCATENATE($F1593," ",$G1593),AllocFactorMatrix,(U$4+1),FALSE)*$E1596</f>
        <v>0</v>
      </c>
      <c r="V1593" s="22">
        <f>VLOOKUP(CONCATENATE($F1593," ",$G1593),AllocFactorMatrix,(V$4+1),FALSE)*$E1596</f>
        <v>0</v>
      </c>
      <c r="W1593" s="22">
        <f t="shared" si="765"/>
        <v>183.78166167012392</v>
      </c>
      <c r="X1593" s="22">
        <f>VLOOKUP(CONCATENATE($F1593," ",$G1593),AllocFactorMatrix,(X$4+1),FALSE)*$E1596</f>
        <v>1517.8217393000393</v>
      </c>
      <c r="Y1593" s="22">
        <f>VLOOKUP(CONCATENATE($F1593," ",$G1593),AllocFactorMatrix,(Y$4+1),FALSE)*$E1596</f>
        <v>0</v>
      </c>
      <c r="Z1593" s="22">
        <f t="shared" si="764"/>
        <v>1517.8217393000393</v>
      </c>
      <c r="AA1593" s="22">
        <f>VLOOKUP(CONCATENATE($F1593," ",$G1593),AllocFactorMatrix,(AA$4+1),FALSE)*$E1596</f>
        <v>19.537040296394817</v>
      </c>
      <c r="AB1593" s="22">
        <f>VLOOKUP(CONCATENATE($F1593," ",$G1593),AllocFactorMatrix,(AB$4+1),FALSE)*$E1596</f>
        <v>581.68200410415261</v>
      </c>
      <c r="AC1593" s="22">
        <f>VLOOKUP(CONCATENATE($F1593," ",$G1593),AllocFactorMatrix,(AC$4+1),FALSE)*$E1596</f>
        <v>132.57277343982196</v>
      </c>
    </row>
    <row r="1594" spans="4:29" hidden="1" outlineLevel="1">
      <c r="F1594" s="42" t="str">
        <f>F1596</f>
        <v>TOTOHLINES</v>
      </c>
      <c r="G1594" s="17" t="str">
        <f>$G$13</f>
        <v>ENERGY</v>
      </c>
      <c r="H1594" s="21">
        <f t="shared" si="761"/>
        <v>0</v>
      </c>
      <c r="I1594" s="22">
        <f>VLOOKUP(CONCATENATE($F1594," ",$G1594),AllocFactorMatrix,(I$4+1),FALSE)*$E1596</f>
        <v>0</v>
      </c>
      <c r="J1594" s="22">
        <f>VLOOKUP(CONCATENATE($F1594," ",$G1594),AllocFactorMatrix,(J$4+1),FALSE)*$E1596</f>
        <v>0</v>
      </c>
      <c r="K1594" s="22">
        <f>VLOOKUP(CONCATENATE($F1594," ",$G1594),AllocFactorMatrix,(K$4+1),FALSE)*$E1596</f>
        <v>0</v>
      </c>
      <c r="L1594" s="22">
        <f>VLOOKUP(CONCATENATE($F1594," ",$G1594),AllocFactorMatrix,(L$4+1),FALSE)*$E1596</f>
        <v>0</v>
      </c>
      <c r="M1594" s="22">
        <f t="shared" si="762"/>
        <v>0</v>
      </c>
      <c r="N1594" s="22">
        <f>VLOOKUP(CONCATENATE($F1594," ",$G1594),AllocFactorMatrix,(N$4+1),FALSE)*$E1596</f>
        <v>0</v>
      </c>
      <c r="O1594" s="22">
        <f>VLOOKUP(CONCATENATE($F1594," ",$G1594),AllocFactorMatrix,(O$4+1),FALSE)*$E1596</f>
        <v>0</v>
      </c>
      <c r="P1594" s="22">
        <f>VLOOKUP(CONCATENATE($F1594," ",$G1594),AllocFactorMatrix,(P$4+1),FALSE)*$E1596</f>
        <v>0</v>
      </c>
      <c r="Q1594" s="22">
        <f>VLOOKUP(CONCATENATE($F1594," ",$G1594),AllocFactorMatrix,(Q$4+1),FALSE)*$E1596</f>
        <v>0</v>
      </c>
      <c r="R1594" s="22">
        <f t="shared" si="763"/>
        <v>0</v>
      </c>
      <c r="S1594" s="22">
        <f>VLOOKUP(CONCATENATE($F1594," ",$G1594),AllocFactorMatrix,(S$4+1),FALSE)*$E1596</f>
        <v>0</v>
      </c>
      <c r="T1594" s="22">
        <f>VLOOKUP(CONCATENATE($F1594," ",$G1594),AllocFactorMatrix,(T$4+1),FALSE)*$E1596</f>
        <v>0</v>
      </c>
      <c r="U1594" s="22">
        <f>VLOOKUP(CONCATENATE($F1594," ",$G1594),AllocFactorMatrix,(U$4+1),FALSE)*$E1596</f>
        <v>0</v>
      </c>
      <c r="V1594" s="22">
        <f>VLOOKUP(CONCATENATE($F1594," ",$G1594),AllocFactorMatrix,(V$4+1),FALSE)*$E1596</f>
        <v>0</v>
      </c>
      <c r="W1594" s="22">
        <f t="shared" si="765"/>
        <v>0</v>
      </c>
      <c r="X1594" s="22">
        <f>VLOOKUP(CONCATENATE($F1594," ",$G1594),AllocFactorMatrix,(X$4+1),FALSE)*$E1596</f>
        <v>0</v>
      </c>
      <c r="Y1594" s="22">
        <f>VLOOKUP(CONCATENATE($F1594," ",$G1594),AllocFactorMatrix,(Y$4+1),FALSE)*$E1596</f>
        <v>0</v>
      </c>
      <c r="Z1594" s="22">
        <f t="shared" si="764"/>
        <v>0</v>
      </c>
      <c r="AA1594" s="22">
        <f>VLOOKUP(CONCATENATE($F1594," ",$G1594),AllocFactorMatrix,(AA$4+1),FALSE)*$E1596</f>
        <v>0</v>
      </c>
      <c r="AB1594" s="22">
        <f>VLOOKUP(CONCATENATE($F1594," ",$G1594),AllocFactorMatrix,(AB$4+1),FALSE)*$E1596</f>
        <v>0</v>
      </c>
      <c r="AC1594" s="22">
        <f>VLOOKUP(CONCATENATE($F1594," ",$G1594),AllocFactorMatrix,(AC$4+1),FALSE)*$E1596</f>
        <v>0</v>
      </c>
    </row>
    <row r="1595" spans="4:29" hidden="1" outlineLevel="1">
      <c r="F1595" s="42" t="str">
        <f>F1596</f>
        <v>TOTOHLINES</v>
      </c>
      <c r="G1595" s="17" t="str">
        <f>$G$14</f>
        <v>CUSTOMER</v>
      </c>
      <c r="H1595" s="21">
        <f t="shared" si="761"/>
        <v>1362208.4023674738</v>
      </c>
      <c r="I1595" s="22">
        <f>VLOOKUP(CONCATENATE($F1595," ",$G1595),AllocFactorMatrix,(I$4+1),FALSE)*$E1596</f>
        <v>1098557.8527373783</v>
      </c>
      <c r="J1595" s="22">
        <f>VLOOKUP(CONCATENATE($F1595," ",$G1595),AllocFactorMatrix,(J$4+1),FALSE)*$E1596</f>
        <v>257263.97316381714</v>
      </c>
      <c r="K1595" s="22">
        <f>VLOOKUP(CONCATENATE($F1595," ",$G1595),AllocFactorMatrix,(K$4+1),FALSE)*$E1596</f>
        <v>600.30483756140904</v>
      </c>
      <c r="L1595" s="22">
        <f>VLOOKUP(CONCATENATE($F1595," ",$G1595),AllocFactorMatrix,(L$4+1),FALSE)*$E1596</f>
        <v>0</v>
      </c>
      <c r="M1595" s="22">
        <f t="shared" si="762"/>
        <v>257864.27800137855</v>
      </c>
      <c r="N1595" s="22">
        <f>VLOOKUP(CONCATENATE($F1595," ",$G1595),AllocFactorMatrix,(N$4+1),FALSE)*$E1596</f>
        <v>3134.9252628206914</v>
      </c>
      <c r="O1595" s="22">
        <f>VLOOKUP(CONCATENATE($F1595," ",$G1595),AllocFactorMatrix,(O$4+1),FALSE)*$E1596</f>
        <v>591.96727037305595</v>
      </c>
      <c r="P1595" s="22">
        <f>VLOOKUP(CONCATENATE($F1595," ",$G1595),AllocFactorMatrix,(P$4+1),FALSE)*$E1596</f>
        <v>0</v>
      </c>
      <c r="Q1595" s="22">
        <f>VLOOKUP(CONCATENATE($F1595," ",$G1595),AllocFactorMatrix,(Q$4+1),FALSE)*$E1596</f>
        <v>0</v>
      </c>
      <c r="R1595" s="22">
        <f t="shared" si="763"/>
        <v>3726.8925331937471</v>
      </c>
      <c r="S1595" s="22">
        <f>VLOOKUP(CONCATENATE($F1595," ",$G1595),AllocFactorMatrix,(S$4+1),FALSE)*$E1596</f>
        <v>33.350268753411612</v>
      </c>
      <c r="T1595" s="22">
        <f>VLOOKUP(CONCATENATE($F1595," ",$G1595),AllocFactorMatrix,(T$4+1),FALSE)*$E1596</f>
        <v>350.17782191082188</v>
      </c>
      <c r="U1595" s="22">
        <f>VLOOKUP(CONCATENATE($F1595," ",$G1595),AllocFactorMatrix,(U$4+1),FALSE)*$E1596</f>
        <v>0</v>
      </c>
      <c r="V1595" s="22">
        <f>VLOOKUP(CONCATENATE($F1595," ",$G1595),AllocFactorMatrix,(V$4+1),FALSE)*$E1596</f>
        <v>0</v>
      </c>
      <c r="W1595" s="22">
        <f t="shared" si="765"/>
        <v>383.5280906642335</v>
      </c>
      <c r="X1595" s="22">
        <f>VLOOKUP(CONCATENATE($F1595," ",$G1595),AllocFactorMatrix,(X$4+1),FALSE)*$E1596</f>
        <v>1150.5842719927005</v>
      </c>
      <c r="Y1595" s="22">
        <f>VLOOKUP(CONCATENATE($F1595," ",$G1595),AllocFactorMatrix,(Y$4+1),FALSE)*$E1596</f>
        <v>8.337567188352903</v>
      </c>
      <c r="Z1595" s="22">
        <f t="shared" si="764"/>
        <v>1158.9218391810534</v>
      </c>
      <c r="AA1595" s="22">
        <f>VLOOKUP(CONCATENATE($F1595," ",$G1595),AllocFactorMatrix,(AA$4+1),FALSE)*$E1596</f>
        <v>66.700537506823224</v>
      </c>
      <c r="AB1595" s="22">
        <f>VLOOKUP(CONCATENATE($F1595," ",$G1595),AllocFactorMatrix,(AB$4+1),FALSE)*$E1596</f>
        <v>0</v>
      </c>
      <c r="AC1595" s="22">
        <f>VLOOKUP(CONCATENATE($F1595," ",$G1595),AllocFactorMatrix,(AC$4+1),FALSE)*$E1596</f>
        <v>450.22862817105676</v>
      </c>
    </row>
    <row r="1596" spans="4:29" collapsed="1">
      <c r="D1596" s="17" t="s">
        <v>493</v>
      </c>
      <c r="E1596" s="19">
        <v>1649914</v>
      </c>
      <c r="F1596" s="42" t="s">
        <v>66</v>
      </c>
      <c r="G1596" s="17" t="str">
        <f>$G$15</f>
        <v>TOTAL</v>
      </c>
      <c r="H1596" s="21">
        <f t="shared" si="761"/>
        <v>1649914</v>
      </c>
      <c r="I1596" s="22">
        <f>VLOOKUP(CONCATENATE($F1596," ",$G1596),AllocFactorMatrix,(I$4+1),FALSE)*$E1596</f>
        <v>1297660.7164642769</v>
      </c>
      <c r="J1596" s="22">
        <f>VLOOKUP(CONCATENATE($F1596," ",$G1596),AllocFactorMatrix,(J$4+1),FALSE)*$E1596</f>
        <v>303538.22182771197</v>
      </c>
      <c r="K1596" s="22">
        <f>VLOOKUP(CONCATENATE($F1596," ",$G1596),AllocFactorMatrix,(K$4+1),FALSE)*$E1596</f>
        <v>1014.3525175149814</v>
      </c>
      <c r="L1596" s="22">
        <f>VLOOKUP(CONCATENATE($F1596," ",$G1596),AllocFactorMatrix,(L$4+1),FALSE)*$E1596</f>
        <v>0</v>
      </c>
      <c r="M1596" s="22">
        <f t="shared" si="762"/>
        <v>304552.57434522692</v>
      </c>
      <c r="N1596" s="22">
        <f>VLOOKUP(CONCATENATE($F1596," ",$G1596),AllocFactorMatrix,(N$4+1),FALSE)*$E1596</f>
        <v>22602.803374762956</v>
      </c>
      <c r="O1596" s="22">
        <f>VLOOKUP(CONCATENATE($F1596," ",$G1596),AllocFactorMatrix,(O$4+1),FALSE)*$E1596</f>
        <v>4506.5522912586966</v>
      </c>
      <c r="P1596" s="22">
        <f>VLOOKUP(CONCATENATE($F1596," ",$G1596),AllocFactorMatrix,(P$4+1),FALSE)*$E1596</f>
        <v>0</v>
      </c>
      <c r="Q1596" s="22">
        <f>VLOOKUP(CONCATENATE($F1596," ",$G1596),AllocFactorMatrix,(Q$4+1),FALSE)*$E1596</f>
        <v>0</v>
      </c>
      <c r="R1596" s="22">
        <f t="shared" si="763"/>
        <v>27109.355666021653</v>
      </c>
      <c r="S1596" s="22">
        <f>VLOOKUP(CONCATENATE($F1596," ",$G1596),AllocFactorMatrix,(S$4+1),FALSE)*$E1596</f>
        <v>827.10607958069522</v>
      </c>
      <c r="T1596" s="22">
        <f>VLOOKUP(CONCATENATE($F1596," ",$G1596),AllocFactorMatrix,(T$4+1),FALSE)*$E1596</f>
        <v>11616.255553709732</v>
      </c>
      <c r="U1596" s="22">
        <f>VLOOKUP(CONCATENATE($F1596," ",$G1596),AllocFactorMatrix,(U$4+1),FALSE)*$E1596</f>
        <v>0</v>
      </c>
      <c r="V1596" s="22">
        <f>VLOOKUP(CONCATENATE($F1596," ",$G1596),AllocFactorMatrix,(V$4+1),FALSE)*$E1596</f>
        <v>0</v>
      </c>
      <c r="W1596" s="22">
        <f t="shared" si="765"/>
        <v>12443.361633290428</v>
      </c>
      <c r="X1596" s="22">
        <f>VLOOKUP(CONCATENATE($F1596," ",$G1596),AllocFactorMatrix,(X$4+1),FALSE)*$E1596</f>
        <v>6669.7214173704187</v>
      </c>
      <c r="Y1596" s="22">
        <f>VLOOKUP(CONCATENATE($F1596," ",$G1596),AllocFactorMatrix,(Y$4+1),FALSE)*$E1596</f>
        <v>85.186579275573223</v>
      </c>
      <c r="Z1596" s="22">
        <f t="shared" si="764"/>
        <v>6754.9079966459922</v>
      </c>
      <c r="AA1596" s="22">
        <f>VLOOKUP(CONCATENATE($F1596," ",$G1596),AllocFactorMatrix,(AA$4+1),FALSE)*$E1596</f>
        <v>144.96967588000626</v>
      </c>
      <c r="AB1596" s="22">
        <f>VLOOKUP(CONCATENATE($F1596," ",$G1596),AllocFactorMatrix,(AB$4+1),FALSE)*$E1596</f>
        <v>649.26662685986844</v>
      </c>
      <c r="AC1596" s="22">
        <f>VLOOKUP(CONCATENATE($F1596," ",$G1596),AllocFactorMatrix,(AC$4+1),FALSE)*$E1596</f>
        <v>598.84759179818093</v>
      </c>
    </row>
    <row r="1597" spans="4:29" hidden="1" outlineLevel="1">
      <c r="F1597" s="42" t="str">
        <f>F1604</f>
        <v>TOTOHLINES</v>
      </c>
      <c r="G1597" s="17" t="str">
        <f>$G$8</f>
        <v>PRODUCTION</v>
      </c>
      <c r="H1597" s="21">
        <f t="shared" si="761"/>
        <v>0</v>
      </c>
      <c r="I1597" s="22">
        <f>VLOOKUP(CONCATENATE($F1597," ",$G1597),AllocFactorMatrix,(I$4+1),FALSE)*$E1604</f>
        <v>0</v>
      </c>
      <c r="J1597" s="22">
        <f>VLOOKUP(CONCATENATE($F1597," ",$G1597),AllocFactorMatrix,(J$4+1),FALSE)*$E1604</f>
        <v>0</v>
      </c>
      <c r="K1597" s="22">
        <f>VLOOKUP(CONCATENATE($F1597," ",$G1597),AllocFactorMatrix,(K$4+1),FALSE)*$E1604</f>
        <v>0</v>
      </c>
      <c r="L1597" s="22">
        <f>VLOOKUP(CONCATENATE($F1597," ",$G1597),AllocFactorMatrix,(L$4+1),FALSE)*$E1604</f>
        <v>0</v>
      </c>
      <c r="M1597" s="22">
        <f t="shared" si="754"/>
        <v>0</v>
      </c>
      <c r="N1597" s="22">
        <f>VLOOKUP(CONCATENATE($F1597," ",$G1597),AllocFactorMatrix,(N$4+1),FALSE)*$E1604</f>
        <v>0</v>
      </c>
      <c r="O1597" s="22">
        <f>VLOOKUP(CONCATENATE($F1597," ",$G1597),AllocFactorMatrix,(O$4+1),FALSE)*$E1604</f>
        <v>0</v>
      </c>
      <c r="P1597" s="22">
        <f>VLOOKUP(CONCATENATE($F1597," ",$G1597),AllocFactorMatrix,(P$4+1),FALSE)*$E1604</f>
        <v>0</v>
      </c>
      <c r="Q1597" s="22">
        <f>VLOOKUP(CONCATENATE($F1597," ",$G1597),AllocFactorMatrix,(Q$4+1),FALSE)*$E1604</f>
        <v>0</v>
      </c>
      <c r="R1597" s="22">
        <f t="shared" si="756"/>
        <v>0</v>
      </c>
      <c r="S1597" s="22">
        <f>VLOOKUP(CONCATENATE($F1597," ",$G1597),AllocFactorMatrix,(S$4+1),FALSE)*$E1604</f>
        <v>0</v>
      </c>
      <c r="T1597" s="22">
        <f>VLOOKUP(CONCATENATE($F1597," ",$G1597),AllocFactorMatrix,(T$4+1),FALSE)*$E1604</f>
        <v>0</v>
      </c>
      <c r="U1597" s="22">
        <f>VLOOKUP(CONCATENATE($F1597," ",$G1597),AllocFactorMatrix,(U$4+1),FALSE)*$E1604</f>
        <v>0</v>
      </c>
      <c r="V1597" s="22">
        <f>VLOOKUP(CONCATENATE($F1597," ",$G1597),AllocFactorMatrix,(V$4+1),FALSE)*$E1604</f>
        <v>0</v>
      </c>
      <c r="W1597" s="22">
        <f>SUBTOTAL(9,S1597:V1597)</f>
        <v>0</v>
      </c>
      <c r="X1597" s="22">
        <f>VLOOKUP(CONCATENATE($F1597," ",$G1597),AllocFactorMatrix,(X$4+1),FALSE)*$E1604</f>
        <v>0</v>
      </c>
      <c r="Y1597" s="22">
        <f>VLOOKUP(CONCATENATE($F1597," ",$G1597),AllocFactorMatrix,(Y$4+1),FALSE)*$E1604</f>
        <v>0</v>
      </c>
      <c r="Z1597" s="22">
        <f t="shared" si="755"/>
        <v>0</v>
      </c>
      <c r="AA1597" s="22">
        <f>VLOOKUP(CONCATENATE($F1597," ",$G1597),AllocFactorMatrix,(AA$4+1),FALSE)*$E1604</f>
        <v>0</v>
      </c>
      <c r="AB1597" s="22">
        <f>VLOOKUP(CONCATENATE($F1597," ",$G1597),AllocFactorMatrix,(AB$4+1),FALSE)*$E1604</f>
        <v>0</v>
      </c>
      <c r="AC1597" s="22">
        <f>VLOOKUP(CONCATENATE($F1597," ",$G1597),AllocFactorMatrix,(AC$4+1),FALSE)*$E1604</f>
        <v>0</v>
      </c>
    </row>
    <row r="1598" spans="4:29" hidden="1" outlineLevel="1">
      <c r="F1598" s="42" t="str">
        <f>F1604</f>
        <v>TOTOHLINES</v>
      </c>
      <c r="G1598" s="17" t="str">
        <f>$G$9</f>
        <v>BULKTRAN</v>
      </c>
      <c r="H1598" s="21">
        <f t="shared" si="761"/>
        <v>0</v>
      </c>
      <c r="I1598" s="22">
        <f>VLOOKUP(CONCATENATE($F1598," ",$G1598),AllocFactorMatrix,(I$4+1),FALSE)*$E1604</f>
        <v>0</v>
      </c>
      <c r="J1598" s="22">
        <f>VLOOKUP(CONCATENATE($F1598," ",$G1598),AllocFactorMatrix,(J$4+1),FALSE)*$E1604</f>
        <v>0</v>
      </c>
      <c r="K1598" s="22">
        <f>VLOOKUP(CONCATENATE($F1598," ",$G1598),AllocFactorMatrix,(K$4+1),FALSE)*$E1604</f>
        <v>0</v>
      </c>
      <c r="L1598" s="22">
        <f>VLOOKUP(CONCATENATE($F1598," ",$G1598),AllocFactorMatrix,(L$4+1),FALSE)*$E1604</f>
        <v>0</v>
      </c>
      <c r="M1598" s="22">
        <f t="shared" si="754"/>
        <v>0</v>
      </c>
      <c r="N1598" s="22">
        <f>VLOOKUP(CONCATENATE($F1598," ",$G1598),AllocFactorMatrix,(N$4+1),FALSE)*$E1604</f>
        <v>0</v>
      </c>
      <c r="O1598" s="22">
        <f>VLOOKUP(CONCATENATE($F1598," ",$G1598),AllocFactorMatrix,(O$4+1),FALSE)*$E1604</f>
        <v>0</v>
      </c>
      <c r="P1598" s="22">
        <f>VLOOKUP(CONCATENATE($F1598," ",$G1598),AllocFactorMatrix,(P$4+1),FALSE)*$E1604</f>
        <v>0</v>
      </c>
      <c r="Q1598" s="22">
        <f>VLOOKUP(CONCATENATE($F1598," ",$G1598),AllocFactorMatrix,(Q$4+1),FALSE)*$E1604</f>
        <v>0</v>
      </c>
      <c r="R1598" s="22">
        <f t="shared" si="756"/>
        <v>0</v>
      </c>
      <c r="S1598" s="22">
        <f>VLOOKUP(CONCATENATE($F1598," ",$G1598),AllocFactorMatrix,(S$4+1),FALSE)*$E1604</f>
        <v>0</v>
      </c>
      <c r="T1598" s="22">
        <f>VLOOKUP(CONCATENATE($F1598," ",$G1598),AllocFactorMatrix,(T$4+1),FALSE)*$E1604</f>
        <v>0</v>
      </c>
      <c r="U1598" s="22">
        <f>VLOOKUP(CONCATENATE($F1598," ",$G1598),AllocFactorMatrix,(U$4+1),FALSE)*$E1604</f>
        <v>0</v>
      </c>
      <c r="V1598" s="22">
        <f>VLOOKUP(CONCATENATE($F1598," ",$G1598),AllocFactorMatrix,(V$4+1),FALSE)*$E1604</f>
        <v>0</v>
      </c>
      <c r="W1598" s="22">
        <f t="shared" ref="W1598:W1604" si="766">SUBTOTAL(9,S1598:V1598)</f>
        <v>0</v>
      </c>
      <c r="X1598" s="22">
        <f>VLOOKUP(CONCATENATE($F1598," ",$G1598),AllocFactorMatrix,(X$4+1),FALSE)*$E1604</f>
        <v>0</v>
      </c>
      <c r="Y1598" s="22">
        <f>VLOOKUP(CONCATENATE($F1598," ",$G1598),AllocFactorMatrix,(Y$4+1),FALSE)*$E1604</f>
        <v>0</v>
      </c>
      <c r="Z1598" s="22">
        <f t="shared" si="755"/>
        <v>0</v>
      </c>
      <c r="AA1598" s="22">
        <f>VLOOKUP(CONCATENATE($F1598," ",$G1598),AllocFactorMatrix,(AA$4+1),FALSE)*$E1604</f>
        <v>0</v>
      </c>
      <c r="AB1598" s="22">
        <f>VLOOKUP(CONCATENATE($F1598," ",$G1598),AllocFactorMatrix,(AB$4+1),FALSE)*$E1604</f>
        <v>0</v>
      </c>
      <c r="AC1598" s="22">
        <f>VLOOKUP(CONCATENATE($F1598," ",$G1598),AllocFactorMatrix,(AC$4+1),FALSE)*$E1604</f>
        <v>0</v>
      </c>
    </row>
    <row r="1599" spans="4:29" hidden="1" outlineLevel="1">
      <c r="F1599" s="42" t="str">
        <f>F1604</f>
        <v>TOTOHLINES</v>
      </c>
      <c r="G1599" s="17" t="str">
        <f>$G$10</f>
        <v>SUBTRAN</v>
      </c>
      <c r="H1599" s="21">
        <f t="shared" si="761"/>
        <v>0</v>
      </c>
      <c r="I1599" s="22">
        <f>VLOOKUP(CONCATENATE($F1599," ",$G1599),AllocFactorMatrix,(I$4+1),FALSE)*$E1604</f>
        <v>0</v>
      </c>
      <c r="J1599" s="22">
        <f>VLOOKUP(CONCATENATE($F1599," ",$G1599),AllocFactorMatrix,(J$4+1),FALSE)*$E1604</f>
        <v>0</v>
      </c>
      <c r="K1599" s="22">
        <f>VLOOKUP(CONCATENATE($F1599," ",$G1599),AllocFactorMatrix,(K$4+1),FALSE)*$E1604</f>
        <v>0</v>
      </c>
      <c r="L1599" s="22">
        <f>VLOOKUP(CONCATENATE($F1599," ",$G1599),AllocFactorMatrix,(L$4+1),FALSE)*$E1604</f>
        <v>0</v>
      </c>
      <c r="M1599" s="22">
        <f t="shared" si="754"/>
        <v>0</v>
      </c>
      <c r="N1599" s="22">
        <f>VLOOKUP(CONCATENATE($F1599," ",$G1599),AllocFactorMatrix,(N$4+1),FALSE)*$E1604</f>
        <v>0</v>
      </c>
      <c r="O1599" s="22">
        <f>VLOOKUP(CONCATENATE($F1599," ",$G1599),AllocFactorMatrix,(O$4+1),FALSE)*$E1604</f>
        <v>0</v>
      </c>
      <c r="P1599" s="22">
        <f>VLOOKUP(CONCATENATE($F1599," ",$G1599),AllocFactorMatrix,(P$4+1),FALSE)*$E1604</f>
        <v>0</v>
      </c>
      <c r="Q1599" s="22">
        <f>VLOOKUP(CONCATENATE($F1599," ",$G1599),AllocFactorMatrix,(Q$4+1),FALSE)*$E1604</f>
        <v>0</v>
      </c>
      <c r="R1599" s="22">
        <f t="shared" si="756"/>
        <v>0</v>
      </c>
      <c r="S1599" s="22">
        <f>VLOOKUP(CONCATENATE($F1599," ",$G1599),AllocFactorMatrix,(S$4+1),FALSE)*$E1604</f>
        <v>0</v>
      </c>
      <c r="T1599" s="22">
        <f>VLOOKUP(CONCATENATE($F1599," ",$G1599),AllocFactorMatrix,(T$4+1),FALSE)*$E1604</f>
        <v>0</v>
      </c>
      <c r="U1599" s="22">
        <f>VLOOKUP(CONCATENATE($F1599," ",$G1599),AllocFactorMatrix,(U$4+1),FALSE)*$E1604</f>
        <v>0</v>
      </c>
      <c r="V1599" s="22">
        <f>VLOOKUP(CONCATENATE($F1599," ",$G1599),AllocFactorMatrix,(V$4+1),FALSE)*$E1604</f>
        <v>0</v>
      </c>
      <c r="W1599" s="22">
        <f t="shared" si="766"/>
        <v>0</v>
      </c>
      <c r="X1599" s="22">
        <f>VLOOKUP(CONCATENATE($F1599," ",$G1599),AllocFactorMatrix,(X$4+1),FALSE)*$E1604</f>
        <v>0</v>
      </c>
      <c r="Y1599" s="22">
        <f>VLOOKUP(CONCATENATE($F1599," ",$G1599),AllocFactorMatrix,(Y$4+1),FALSE)*$E1604</f>
        <v>0</v>
      </c>
      <c r="Z1599" s="22">
        <f t="shared" si="755"/>
        <v>0</v>
      </c>
      <c r="AA1599" s="22">
        <f>VLOOKUP(CONCATENATE($F1599," ",$G1599),AllocFactorMatrix,(AA$4+1),FALSE)*$E1604</f>
        <v>0</v>
      </c>
      <c r="AB1599" s="22">
        <f>VLOOKUP(CONCATENATE($F1599," ",$G1599),AllocFactorMatrix,(AB$4+1),FALSE)*$E1604</f>
        <v>0</v>
      </c>
      <c r="AC1599" s="22">
        <f>VLOOKUP(CONCATENATE($F1599," ",$G1599),AllocFactorMatrix,(AC$4+1),FALSE)*$E1604</f>
        <v>0</v>
      </c>
    </row>
    <row r="1600" spans="4:29" hidden="1" outlineLevel="1">
      <c r="F1600" s="42" t="str">
        <f>F1604</f>
        <v>TOTOHLINES</v>
      </c>
      <c r="G1600" s="17" t="str">
        <f>$G$11</f>
        <v>DISTPRI</v>
      </c>
      <c r="H1600" s="21">
        <f t="shared" si="761"/>
        <v>42000.846297076554</v>
      </c>
      <c r="I1600" s="22">
        <f>VLOOKUP(CONCATENATE($F1600," ",$G1600),AllocFactorMatrix,(I$4+1),FALSE)*$E1604</f>
        <v>27780.194204438987</v>
      </c>
      <c r="J1600" s="22">
        <f>VLOOKUP(CONCATENATE($F1600," ",$G1600),AllocFactorMatrix,(J$4+1),FALSE)*$E1604</f>
        <v>6893.8935301863248</v>
      </c>
      <c r="K1600" s="22">
        <f>VLOOKUP(CONCATENATE($F1600," ",$G1600),AllocFactorMatrix,(K$4+1),FALSE)*$E1604</f>
        <v>87.524203890267856</v>
      </c>
      <c r="L1600" s="22">
        <f>VLOOKUP(CONCATENATE($F1600," ",$G1600),AllocFactorMatrix,(L$4+1),FALSE)*$E1604</f>
        <v>0</v>
      </c>
      <c r="M1600" s="22">
        <f t="shared" si="754"/>
        <v>6981.4177340765928</v>
      </c>
      <c r="N1600" s="22">
        <f>VLOOKUP(CONCATENATE($F1600," ",$G1600),AllocFactorMatrix,(N$4+1),FALSE)*$E1604</f>
        <v>3009.1388815512214</v>
      </c>
      <c r="O1600" s="22">
        <f>VLOOKUP(CONCATENATE($F1600," ",$G1600),AllocFactorMatrix,(O$4+1),FALSE)*$E1604</f>
        <v>827.4915042446363</v>
      </c>
      <c r="P1600" s="22">
        <f>VLOOKUP(CONCATENATE($F1600," ",$G1600),AllocFactorMatrix,(P$4+1),FALSE)*$E1604</f>
        <v>0</v>
      </c>
      <c r="Q1600" s="22">
        <f>VLOOKUP(CONCATENATE($F1600," ",$G1600),AllocFactorMatrix,(Q$4+1),FALSE)*$E1604</f>
        <v>0</v>
      </c>
      <c r="R1600" s="22">
        <f t="shared" si="756"/>
        <v>3836.6303857958578</v>
      </c>
      <c r="S1600" s="22">
        <f>VLOOKUP(CONCATENATE($F1600," ",$G1600),AllocFactorMatrix,(S$4+1),FALSE)*$E1604</f>
        <v>128.94046841322796</v>
      </c>
      <c r="T1600" s="22">
        <f>VLOOKUP(CONCATENATE($F1600," ",$G1600),AllocFactorMatrix,(T$4+1),FALSE)*$E1604</f>
        <v>2381.4998421248056</v>
      </c>
      <c r="U1600" s="22">
        <f>VLOOKUP(CONCATENATE($F1600," ",$G1600),AllocFactorMatrix,(U$4+1),FALSE)*$E1604</f>
        <v>0</v>
      </c>
      <c r="V1600" s="22">
        <f>VLOOKUP(CONCATENATE($F1600," ",$G1600),AllocFactorMatrix,(V$4+1),FALSE)*$E1604</f>
        <v>0</v>
      </c>
      <c r="W1600" s="22">
        <f t="shared" si="766"/>
        <v>2510.4403105380334</v>
      </c>
      <c r="X1600" s="22">
        <f>VLOOKUP(CONCATENATE($F1600," ",$G1600),AllocFactorMatrix,(X$4+1),FALSE)*$E1604</f>
        <v>845.82516069183714</v>
      </c>
      <c r="Y1600" s="22">
        <f>VLOOKUP(CONCATENATE($F1600," ",$G1600),AllocFactorMatrix,(Y$4+1),FALSE)*$E1604</f>
        <v>16.244864850931521</v>
      </c>
      <c r="Z1600" s="22">
        <f t="shared" si="755"/>
        <v>862.07002554276869</v>
      </c>
      <c r="AA1600" s="22">
        <f>VLOOKUP(CONCATENATE($F1600," ",$G1600),AllocFactorMatrix,(AA$4+1),FALSE)*$E1604</f>
        <v>12.415188819684802</v>
      </c>
      <c r="AB1600" s="22">
        <f>VLOOKUP(CONCATENATE($F1600," ",$G1600),AllocFactorMatrix,(AB$4+1),FALSE)*$E1604</f>
        <v>14.286495464921805</v>
      </c>
      <c r="AC1600" s="22">
        <f>VLOOKUP(CONCATENATE($F1600," ",$G1600),AllocFactorMatrix,(AC$4+1),FALSE)*$E1604</f>
        <v>3.3919523997162182</v>
      </c>
    </row>
    <row r="1601" spans="4:29" hidden="1" outlineLevel="1">
      <c r="F1601" s="42" t="str">
        <f>F1604</f>
        <v>TOTOHLINES</v>
      </c>
      <c r="G1601" s="17" t="str">
        <f>$G$12</f>
        <v>DISTSEC</v>
      </c>
      <c r="H1601" s="21">
        <f t="shared" si="761"/>
        <v>18816.312225304682</v>
      </c>
      <c r="I1601" s="22">
        <f>VLOOKUP(CONCATENATE($F1601," ",$G1601),AllocFactorMatrix,(I$4+1),FALSE)*$E1604</f>
        <v>14307.518113918453</v>
      </c>
      <c r="J1601" s="22">
        <f>VLOOKUP(CONCATENATE($F1601," ",$G1601),AllocFactorMatrix,(J$4+1),FALSE)*$E1604</f>
        <v>2887.8706748004734</v>
      </c>
      <c r="K1601" s="22">
        <f>VLOOKUP(CONCATENATE($F1601," ",$G1601),AllocFactorMatrix,(K$4+1),FALSE)*$E1604</f>
        <v>0</v>
      </c>
      <c r="L1601" s="22">
        <f>VLOOKUP(CONCATENATE($F1601," ",$G1601),AllocFactorMatrix,(L$4+1),FALSE)*$E1604</f>
        <v>0</v>
      </c>
      <c r="M1601" s="22">
        <f t="shared" si="754"/>
        <v>2887.8706748004734</v>
      </c>
      <c r="N1601" s="22">
        <f>VLOOKUP(CONCATENATE($F1601," ",$G1601),AllocFactorMatrix,(N$4+1),FALSE)*$E1604</f>
        <v>1106.113094674269</v>
      </c>
      <c r="O1601" s="22">
        <f>VLOOKUP(CONCATENATE($F1601," ",$G1601),AllocFactorMatrix,(O$4+1),FALSE)*$E1604</f>
        <v>0</v>
      </c>
      <c r="P1601" s="22">
        <f>VLOOKUP(CONCATENATE($F1601," ",$G1601),AllocFactorMatrix,(P$4+1),FALSE)*$E1604</f>
        <v>0</v>
      </c>
      <c r="Q1601" s="22">
        <f>VLOOKUP(CONCATENATE($F1601," ",$G1601),AllocFactorMatrix,(Q$4+1),FALSE)*$E1604</f>
        <v>0</v>
      </c>
      <c r="R1601" s="22">
        <f t="shared" si="756"/>
        <v>1106.113094674269</v>
      </c>
      <c r="S1601" s="22">
        <f>VLOOKUP(CONCATENATE($F1601," ",$G1601),AllocFactorMatrix,(S$4+1),FALSE)*$E1604</f>
        <v>38.849012821691993</v>
      </c>
      <c r="T1601" s="22">
        <f>VLOOKUP(CONCATENATE($F1601," ",$G1601),AllocFactorMatrix,(T$4+1),FALSE)*$E1604</f>
        <v>0</v>
      </c>
      <c r="U1601" s="22">
        <f>VLOOKUP(CONCATENATE($F1601," ",$G1601),AllocFactorMatrix,(U$4+1),FALSE)*$E1604</f>
        <v>0</v>
      </c>
      <c r="V1601" s="22">
        <f>VLOOKUP(CONCATENATE($F1601," ",$G1601),AllocFactorMatrix,(V$4+1),FALSE)*$E1604</f>
        <v>0</v>
      </c>
      <c r="W1601" s="22">
        <f t="shared" si="766"/>
        <v>38.849012821691993</v>
      </c>
      <c r="X1601" s="22">
        <f>VLOOKUP(CONCATENATE($F1601," ",$G1601),AllocFactorMatrix,(X$4+1),FALSE)*$E1604</f>
        <v>320.84744296713325</v>
      </c>
      <c r="Y1601" s="22">
        <f>VLOOKUP(CONCATENATE($F1601," ",$G1601),AllocFactorMatrix,(Y$4+1),FALSE)*$E1604</f>
        <v>0</v>
      </c>
      <c r="Z1601" s="22">
        <f t="shared" si="755"/>
        <v>320.84744296713325</v>
      </c>
      <c r="AA1601" s="22">
        <f>VLOOKUP(CONCATENATE($F1601," ",$G1601),AllocFactorMatrix,(AA$4+1),FALSE)*$E1604</f>
        <v>4.1298719473703605</v>
      </c>
      <c r="AB1601" s="22">
        <f>VLOOKUP(CONCATENATE($F1601," ",$G1601),AllocFactorMatrix,(AB$4+1),FALSE)*$E1604</f>
        <v>122.95988310384985</v>
      </c>
      <c r="AC1601" s="22">
        <f>VLOOKUP(CONCATENATE($F1601," ",$G1601),AllocFactorMatrix,(AC$4+1),FALSE)*$E1604</f>
        <v>28.02413107144173</v>
      </c>
    </row>
    <row r="1602" spans="4:29" hidden="1" outlineLevel="1">
      <c r="F1602" s="42" t="str">
        <f>F1604</f>
        <v>TOTOHLINES</v>
      </c>
      <c r="G1602" s="17" t="str">
        <f>$G$13</f>
        <v>ENERGY</v>
      </c>
      <c r="H1602" s="21">
        <f t="shared" si="761"/>
        <v>0</v>
      </c>
      <c r="I1602" s="22">
        <f>VLOOKUP(CONCATENATE($F1602," ",$G1602),AllocFactorMatrix,(I$4+1),FALSE)*$E1604</f>
        <v>0</v>
      </c>
      <c r="J1602" s="22">
        <f>VLOOKUP(CONCATENATE($F1602," ",$G1602),AllocFactorMatrix,(J$4+1),FALSE)*$E1604</f>
        <v>0</v>
      </c>
      <c r="K1602" s="22">
        <f>VLOOKUP(CONCATENATE($F1602," ",$G1602),AllocFactorMatrix,(K$4+1),FALSE)*$E1604</f>
        <v>0</v>
      </c>
      <c r="L1602" s="22">
        <f>VLOOKUP(CONCATENATE($F1602," ",$G1602),AllocFactorMatrix,(L$4+1),FALSE)*$E1604</f>
        <v>0</v>
      </c>
      <c r="M1602" s="22">
        <f t="shared" si="754"/>
        <v>0</v>
      </c>
      <c r="N1602" s="22">
        <f>VLOOKUP(CONCATENATE($F1602," ",$G1602),AllocFactorMatrix,(N$4+1),FALSE)*$E1604</f>
        <v>0</v>
      </c>
      <c r="O1602" s="22">
        <f>VLOOKUP(CONCATENATE($F1602," ",$G1602),AllocFactorMatrix,(O$4+1),FALSE)*$E1604</f>
        <v>0</v>
      </c>
      <c r="P1602" s="22">
        <f>VLOOKUP(CONCATENATE($F1602," ",$G1602),AllocFactorMatrix,(P$4+1),FALSE)*$E1604</f>
        <v>0</v>
      </c>
      <c r="Q1602" s="22">
        <f>VLOOKUP(CONCATENATE($F1602," ",$G1602),AllocFactorMatrix,(Q$4+1),FALSE)*$E1604</f>
        <v>0</v>
      </c>
      <c r="R1602" s="22">
        <f t="shared" si="756"/>
        <v>0</v>
      </c>
      <c r="S1602" s="22">
        <f>VLOOKUP(CONCATENATE($F1602," ",$G1602),AllocFactorMatrix,(S$4+1),FALSE)*$E1604</f>
        <v>0</v>
      </c>
      <c r="T1602" s="22">
        <f>VLOOKUP(CONCATENATE($F1602," ",$G1602),AllocFactorMatrix,(T$4+1),FALSE)*$E1604</f>
        <v>0</v>
      </c>
      <c r="U1602" s="22">
        <f>VLOOKUP(CONCATENATE($F1602," ",$G1602),AllocFactorMatrix,(U$4+1),FALSE)*$E1604</f>
        <v>0</v>
      </c>
      <c r="V1602" s="22">
        <f>VLOOKUP(CONCATENATE($F1602," ",$G1602),AllocFactorMatrix,(V$4+1),FALSE)*$E1604</f>
        <v>0</v>
      </c>
      <c r="W1602" s="22">
        <f t="shared" si="766"/>
        <v>0</v>
      </c>
      <c r="X1602" s="22">
        <f>VLOOKUP(CONCATENATE($F1602," ",$G1602),AllocFactorMatrix,(X$4+1),FALSE)*$E1604</f>
        <v>0</v>
      </c>
      <c r="Y1602" s="22">
        <f>VLOOKUP(CONCATENATE($F1602," ",$G1602),AllocFactorMatrix,(Y$4+1),FALSE)*$E1604</f>
        <v>0</v>
      </c>
      <c r="Z1602" s="22">
        <f t="shared" si="755"/>
        <v>0</v>
      </c>
      <c r="AA1602" s="22">
        <f>VLOOKUP(CONCATENATE($F1602," ",$G1602),AllocFactorMatrix,(AA$4+1),FALSE)*$E1604</f>
        <v>0</v>
      </c>
      <c r="AB1602" s="22">
        <f>VLOOKUP(CONCATENATE($F1602," ",$G1602),AllocFactorMatrix,(AB$4+1),FALSE)*$E1604</f>
        <v>0</v>
      </c>
      <c r="AC1602" s="22">
        <f>VLOOKUP(CONCATENATE($F1602," ",$G1602),AllocFactorMatrix,(AC$4+1),FALSE)*$E1604</f>
        <v>0</v>
      </c>
    </row>
    <row r="1603" spans="4:29" hidden="1" outlineLevel="1">
      <c r="F1603" s="42" t="str">
        <f>F1604</f>
        <v>TOTOHLINES</v>
      </c>
      <c r="G1603" s="17" t="str">
        <f>$G$14</f>
        <v>CUSTOMER</v>
      </c>
      <c r="H1603" s="21">
        <f t="shared" si="761"/>
        <v>287952.84147761884</v>
      </c>
      <c r="I1603" s="22">
        <f>VLOOKUP(CONCATENATE($F1603," ",$G1603),AllocFactorMatrix,(I$4+1),FALSE)*$E1604</f>
        <v>232220.60198241574</v>
      </c>
      <c r="J1603" s="22">
        <f>VLOOKUP(CONCATENATE($F1603," ",$G1603),AllocFactorMatrix,(J$4+1),FALSE)*$E1604</f>
        <v>54382.201690721158</v>
      </c>
      <c r="K1603" s="22">
        <f>VLOOKUP(CONCATENATE($F1603," ",$G1603),AllocFactorMatrix,(K$4+1),FALSE)*$E1604</f>
        <v>126.89650381552774</v>
      </c>
      <c r="L1603" s="22">
        <f>VLOOKUP(CONCATENATE($F1603," ",$G1603),AllocFactorMatrix,(L$4+1),FALSE)*$E1604</f>
        <v>0</v>
      </c>
      <c r="M1603" s="22">
        <f t="shared" si="754"/>
        <v>54509.098194536688</v>
      </c>
      <c r="N1603" s="22">
        <f>VLOOKUP(CONCATENATE($F1603," ",$G1603),AllocFactorMatrix,(N$4+1),FALSE)*$E1604</f>
        <v>662.68174214775593</v>
      </c>
      <c r="O1603" s="22">
        <f>VLOOKUP(CONCATENATE($F1603," ",$G1603),AllocFactorMatrix,(O$4+1),FALSE)*$E1604</f>
        <v>125.13405237364537</v>
      </c>
      <c r="P1603" s="22">
        <f>VLOOKUP(CONCATENATE($F1603," ",$G1603),AllocFactorMatrix,(P$4+1),FALSE)*$E1604</f>
        <v>0</v>
      </c>
      <c r="Q1603" s="22">
        <f>VLOOKUP(CONCATENATE($F1603," ",$G1603),AllocFactorMatrix,(Q$4+1),FALSE)*$E1604</f>
        <v>0</v>
      </c>
      <c r="R1603" s="22">
        <f t="shared" si="756"/>
        <v>787.81579452140136</v>
      </c>
      <c r="S1603" s="22">
        <f>VLOOKUP(CONCATENATE($F1603," ",$G1603),AllocFactorMatrix,(S$4+1),FALSE)*$E1604</f>
        <v>7.0498057675293184</v>
      </c>
      <c r="T1603" s="22">
        <f>VLOOKUP(CONCATENATE($F1603," ",$G1603),AllocFactorMatrix,(T$4+1),FALSE)*$E1604</f>
        <v>74.022960559057836</v>
      </c>
      <c r="U1603" s="22">
        <f>VLOOKUP(CONCATENATE($F1603," ",$G1603),AllocFactorMatrix,(U$4+1),FALSE)*$E1604</f>
        <v>0</v>
      </c>
      <c r="V1603" s="22">
        <f>VLOOKUP(CONCATENATE($F1603," ",$G1603),AllocFactorMatrix,(V$4+1),FALSE)*$E1604</f>
        <v>0</v>
      </c>
      <c r="W1603" s="22">
        <f t="shared" si="766"/>
        <v>81.072766326587157</v>
      </c>
      <c r="X1603" s="22">
        <f>VLOOKUP(CONCATENATE($F1603," ",$G1603),AllocFactorMatrix,(X$4+1),FALSE)*$E1604</f>
        <v>243.21829897976147</v>
      </c>
      <c r="Y1603" s="22">
        <f>VLOOKUP(CONCATENATE($F1603," ",$G1603),AllocFactorMatrix,(Y$4+1),FALSE)*$E1604</f>
        <v>1.7624514418823296</v>
      </c>
      <c r="Z1603" s="22">
        <f t="shared" si="755"/>
        <v>244.98075042164379</v>
      </c>
      <c r="AA1603" s="22">
        <f>VLOOKUP(CONCATENATE($F1603," ",$G1603),AllocFactorMatrix,(AA$4+1),FALSE)*$E1604</f>
        <v>14.099611535058637</v>
      </c>
      <c r="AB1603" s="22">
        <f>VLOOKUP(CONCATENATE($F1603," ",$G1603),AllocFactorMatrix,(AB$4+1),FALSE)*$E1604</f>
        <v>0</v>
      </c>
      <c r="AC1603" s="22">
        <f>VLOOKUP(CONCATENATE($F1603," ",$G1603),AllocFactorMatrix,(AC$4+1),FALSE)*$E1604</f>
        <v>95.172377861645799</v>
      </c>
    </row>
    <row r="1604" spans="4:29" collapsed="1">
      <c r="D1604" s="17" t="s">
        <v>494</v>
      </c>
      <c r="E1604" s="19">
        <v>348770</v>
      </c>
      <c r="F1604" s="42" t="s">
        <v>66</v>
      </c>
      <c r="G1604" s="17" t="str">
        <f>$G$15</f>
        <v>TOTAL</v>
      </c>
      <c r="H1604" s="21">
        <f t="shared" si="761"/>
        <v>348769.99999999988</v>
      </c>
      <c r="I1604" s="22">
        <f>VLOOKUP(CONCATENATE($F1604," ",$G1604),AllocFactorMatrix,(I$4+1),FALSE)*$E1604</f>
        <v>274308.31430077314</v>
      </c>
      <c r="J1604" s="22">
        <f>VLOOKUP(CONCATENATE($F1604," ",$G1604),AllocFactorMatrix,(J$4+1),FALSE)*$E1604</f>
        <v>64163.965895707959</v>
      </c>
      <c r="K1604" s="22">
        <f>VLOOKUP(CONCATENATE($F1604," ",$G1604),AllocFactorMatrix,(K$4+1),FALSE)*$E1604</f>
        <v>214.42070770579562</v>
      </c>
      <c r="L1604" s="22">
        <f>VLOOKUP(CONCATENATE($F1604," ",$G1604),AllocFactorMatrix,(L$4+1),FALSE)*$E1604</f>
        <v>0</v>
      </c>
      <c r="M1604" s="22">
        <f t="shared" si="754"/>
        <v>64378.386603413754</v>
      </c>
      <c r="N1604" s="22">
        <f>VLOOKUP(CONCATENATE($F1604," ",$G1604),AllocFactorMatrix,(N$4+1),FALSE)*$E1604</f>
        <v>4777.9337183732459</v>
      </c>
      <c r="O1604" s="22">
        <f>VLOOKUP(CONCATENATE($F1604," ",$G1604),AllocFactorMatrix,(O$4+1),FALSE)*$E1604</f>
        <v>952.62555661828162</v>
      </c>
      <c r="P1604" s="22">
        <f>VLOOKUP(CONCATENATE($F1604," ",$G1604),AllocFactorMatrix,(P$4+1),FALSE)*$E1604</f>
        <v>0</v>
      </c>
      <c r="Q1604" s="22">
        <f>VLOOKUP(CONCATENATE($F1604," ",$G1604),AllocFactorMatrix,(Q$4+1),FALSE)*$E1604</f>
        <v>0</v>
      </c>
      <c r="R1604" s="22">
        <f t="shared" si="756"/>
        <v>5730.5592749915277</v>
      </c>
      <c r="S1604" s="22">
        <f>VLOOKUP(CONCATENATE($F1604," ",$G1604),AllocFactorMatrix,(S$4+1),FALSE)*$E1604</f>
        <v>174.83928700244928</v>
      </c>
      <c r="T1604" s="22">
        <f>VLOOKUP(CONCATENATE($F1604," ",$G1604),AllocFactorMatrix,(T$4+1),FALSE)*$E1604</f>
        <v>2455.5228026838631</v>
      </c>
      <c r="U1604" s="22">
        <f>VLOOKUP(CONCATENATE($F1604," ",$G1604),AllocFactorMatrix,(U$4+1),FALSE)*$E1604</f>
        <v>0</v>
      </c>
      <c r="V1604" s="22">
        <f>VLOOKUP(CONCATENATE($F1604," ",$G1604),AllocFactorMatrix,(V$4+1),FALSE)*$E1604</f>
        <v>0</v>
      </c>
      <c r="W1604" s="22">
        <f t="shared" si="766"/>
        <v>2630.3620896863122</v>
      </c>
      <c r="X1604" s="22">
        <f>VLOOKUP(CONCATENATE($F1604," ",$G1604),AllocFactorMatrix,(X$4+1),FALSE)*$E1604</f>
        <v>1409.8909026387321</v>
      </c>
      <c r="Y1604" s="22">
        <f>VLOOKUP(CONCATENATE($F1604," ",$G1604),AllocFactorMatrix,(Y$4+1),FALSE)*$E1604</f>
        <v>18.007316292813851</v>
      </c>
      <c r="Z1604" s="22">
        <f t="shared" si="755"/>
        <v>1427.8982189315459</v>
      </c>
      <c r="AA1604" s="22">
        <f>VLOOKUP(CONCATENATE($F1604," ",$G1604),AllocFactorMatrix,(AA$4+1),FALSE)*$E1604</f>
        <v>30.644672302113801</v>
      </c>
      <c r="AB1604" s="22">
        <f>VLOOKUP(CONCATENATE($F1604," ",$G1604),AllocFactorMatrix,(AB$4+1),FALSE)*$E1604</f>
        <v>137.24637856877166</v>
      </c>
      <c r="AC1604" s="22">
        <f>VLOOKUP(CONCATENATE($F1604," ",$G1604),AllocFactorMatrix,(AC$4+1),FALSE)*$E1604</f>
        <v>126.58846133280376</v>
      </c>
    </row>
    <row r="1605" spans="4:29" hidden="1" outlineLevel="1">
      <c r="F1605" s="42" t="str">
        <f>F1612</f>
        <v>TOTUGLINES</v>
      </c>
      <c r="G1605" s="17" t="str">
        <f>$G$8</f>
        <v>PRODUCTION</v>
      </c>
      <c r="H1605" s="21">
        <f t="shared" si="761"/>
        <v>0</v>
      </c>
      <c r="I1605" s="22">
        <f>VLOOKUP(CONCATENATE($F1605," ",$G1605),AllocFactorMatrix,(I$4+1),FALSE)*$E1612</f>
        <v>0</v>
      </c>
      <c r="J1605" s="22">
        <f>VLOOKUP(CONCATENATE($F1605," ",$G1605),AllocFactorMatrix,(J$4+1),FALSE)*$E1612</f>
        <v>0</v>
      </c>
      <c r="K1605" s="22">
        <f>VLOOKUP(CONCATENATE($F1605," ",$G1605),AllocFactorMatrix,(K$4+1),FALSE)*$E1612</f>
        <v>0</v>
      </c>
      <c r="L1605" s="22">
        <f>VLOOKUP(CONCATENATE($F1605," ",$G1605),AllocFactorMatrix,(L$4+1),FALSE)*$E1612</f>
        <v>0</v>
      </c>
      <c r="M1605" s="22">
        <f t="shared" si="754"/>
        <v>0</v>
      </c>
      <c r="N1605" s="22">
        <f>VLOOKUP(CONCATENATE($F1605," ",$G1605),AllocFactorMatrix,(N$4+1),FALSE)*$E1612</f>
        <v>0</v>
      </c>
      <c r="O1605" s="22">
        <f>VLOOKUP(CONCATENATE($F1605," ",$G1605),AllocFactorMatrix,(O$4+1),FALSE)*$E1612</f>
        <v>0</v>
      </c>
      <c r="P1605" s="22">
        <f>VLOOKUP(CONCATENATE($F1605," ",$G1605),AllocFactorMatrix,(P$4+1),FALSE)*$E1612</f>
        <v>0</v>
      </c>
      <c r="Q1605" s="22">
        <f>VLOOKUP(CONCATENATE($F1605," ",$G1605),AllocFactorMatrix,(Q$4+1),FALSE)*$E1612</f>
        <v>0</v>
      </c>
      <c r="R1605" s="22">
        <f t="shared" si="756"/>
        <v>0</v>
      </c>
      <c r="S1605" s="22">
        <f>VLOOKUP(CONCATENATE($F1605," ",$G1605),AllocFactorMatrix,(S$4+1),FALSE)*$E1612</f>
        <v>0</v>
      </c>
      <c r="T1605" s="22">
        <f>VLOOKUP(CONCATENATE($F1605," ",$G1605),AllocFactorMatrix,(T$4+1),FALSE)*$E1612</f>
        <v>0</v>
      </c>
      <c r="U1605" s="22">
        <f>VLOOKUP(CONCATENATE($F1605," ",$G1605),AllocFactorMatrix,(U$4+1),FALSE)*$E1612</f>
        <v>0</v>
      </c>
      <c r="V1605" s="22">
        <f>VLOOKUP(CONCATENATE($F1605," ",$G1605),AllocFactorMatrix,(V$4+1),FALSE)*$E1612</f>
        <v>0</v>
      </c>
      <c r="W1605" s="22">
        <f>SUBTOTAL(9,S1605:V1605)</f>
        <v>0</v>
      </c>
      <c r="X1605" s="22">
        <f>VLOOKUP(CONCATENATE($F1605," ",$G1605),AllocFactorMatrix,(X$4+1),FALSE)*$E1612</f>
        <v>0</v>
      </c>
      <c r="Y1605" s="22">
        <f>VLOOKUP(CONCATENATE($F1605," ",$G1605),AllocFactorMatrix,(Y$4+1),FALSE)*$E1612</f>
        <v>0</v>
      </c>
      <c r="Z1605" s="22">
        <f t="shared" ref="Z1605:Z1636" si="767">SUBTOTAL(9,X1605:Y1605)</f>
        <v>0</v>
      </c>
      <c r="AA1605" s="22">
        <f>VLOOKUP(CONCATENATE($F1605," ",$G1605),AllocFactorMatrix,(AA$4+1),FALSE)*$E1612</f>
        <v>0</v>
      </c>
      <c r="AB1605" s="22">
        <f>VLOOKUP(CONCATENATE($F1605," ",$G1605),AllocFactorMatrix,(AB$4+1),FALSE)*$E1612</f>
        <v>0</v>
      </c>
      <c r="AC1605" s="22">
        <f>VLOOKUP(CONCATENATE($F1605," ",$G1605),AllocFactorMatrix,(AC$4+1),FALSE)*$E1612</f>
        <v>0</v>
      </c>
    </row>
    <row r="1606" spans="4:29" hidden="1" outlineLevel="1">
      <c r="F1606" s="42" t="str">
        <f>F1612</f>
        <v>TOTUGLINES</v>
      </c>
      <c r="G1606" s="17" t="str">
        <f>$G$9</f>
        <v>BULKTRAN</v>
      </c>
      <c r="H1606" s="21">
        <f t="shared" si="761"/>
        <v>0</v>
      </c>
      <c r="I1606" s="22">
        <f>VLOOKUP(CONCATENATE($F1606," ",$G1606),AllocFactorMatrix,(I$4+1),FALSE)*$E1612</f>
        <v>0</v>
      </c>
      <c r="J1606" s="22">
        <f>VLOOKUP(CONCATENATE($F1606," ",$G1606),AllocFactorMatrix,(J$4+1),FALSE)*$E1612</f>
        <v>0</v>
      </c>
      <c r="K1606" s="22">
        <f>VLOOKUP(CONCATENATE($F1606," ",$G1606),AllocFactorMatrix,(K$4+1),FALSE)*$E1612</f>
        <v>0</v>
      </c>
      <c r="L1606" s="22">
        <f>VLOOKUP(CONCATENATE($F1606," ",$G1606),AllocFactorMatrix,(L$4+1),FALSE)*$E1612</f>
        <v>0</v>
      </c>
      <c r="M1606" s="22">
        <f t="shared" si="754"/>
        <v>0</v>
      </c>
      <c r="N1606" s="22">
        <f>VLOOKUP(CONCATENATE($F1606," ",$G1606),AllocFactorMatrix,(N$4+1),FALSE)*$E1612</f>
        <v>0</v>
      </c>
      <c r="O1606" s="22">
        <f>VLOOKUP(CONCATENATE($F1606," ",$G1606),AllocFactorMatrix,(O$4+1),FALSE)*$E1612</f>
        <v>0</v>
      </c>
      <c r="P1606" s="22">
        <f>VLOOKUP(CONCATENATE($F1606," ",$G1606),AllocFactorMatrix,(P$4+1),FALSE)*$E1612</f>
        <v>0</v>
      </c>
      <c r="Q1606" s="22">
        <f>VLOOKUP(CONCATENATE($F1606," ",$G1606),AllocFactorMatrix,(Q$4+1),FALSE)*$E1612</f>
        <v>0</v>
      </c>
      <c r="R1606" s="22">
        <f t="shared" si="756"/>
        <v>0</v>
      </c>
      <c r="S1606" s="22">
        <f>VLOOKUP(CONCATENATE($F1606," ",$G1606),AllocFactorMatrix,(S$4+1),FALSE)*$E1612</f>
        <v>0</v>
      </c>
      <c r="T1606" s="22">
        <f>VLOOKUP(CONCATENATE($F1606," ",$G1606),AllocFactorMatrix,(T$4+1),FALSE)*$E1612</f>
        <v>0</v>
      </c>
      <c r="U1606" s="22">
        <f>VLOOKUP(CONCATENATE($F1606," ",$G1606),AllocFactorMatrix,(U$4+1),FALSE)*$E1612</f>
        <v>0</v>
      </c>
      <c r="V1606" s="22">
        <f>VLOOKUP(CONCATENATE($F1606," ",$G1606),AllocFactorMatrix,(V$4+1),FALSE)*$E1612</f>
        <v>0</v>
      </c>
      <c r="W1606" s="22">
        <f t="shared" ref="W1606:W1612" si="768">SUBTOTAL(9,S1606:V1606)</f>
        <v>0</v>
      </c>
      <c r="X1606" s="22">
        <f>VLOOKUP(CONCATENATE($F1606," ",$G1606),AllocFactorMatrix,(X$4+1),FALSE)*$E1612</f>
        <v>0</v>
      </c>
      <c r="Y1606" s="22">
        <f>VLOOKUP(CONCATENATE($F1606," ",$G1606),AllocFactorMatrix,(Y$4+1),FALSE)*$E1612</f>
        <v>0</v>
      </c>
      <c r="Z1606" s="22">
        <f t="shared" si="767"/>
        <v>0</v>
      </c>
      <c r="AA1606" s="22">
        <f>VLOOKUP(CONCATENATE($F1606," ",$G1606),AllocFactorMatrix,(AA$4+1),FALSE)*$E1612</f>
        <v>0</v>
      </c>
      <c r="AB1606" s="22">
        <f>VLOOKUP(CONCATENATE($F1606," ",$G1606),AllocFactorMatrix,(AB$4+1),FALSE)*$E1612</f>
        <v>0</v>
      </c>
      <c r="AC1606" s="22">
        <f>VLOOKUP(CONCATENATE($F1606," ",$G1606),AllocFactorMatrix,(AC$4+1),FALSE)*$E1612</f>
        <v>0</v>
      </c>
    </row>
    <row r="1607" spans="4:29" hidden="1" outlineLevel="1">
      <c r="F1607" s="42" t="str">
        <f>F1612</f>
        <v>TOTUGLINES</v>
      </c>
      <c r="G1607" s="17" t="str">
        <f>$G$10</f>
        <v>SUBTRAN</v>
      </c>
      <c r="H1607" s="21">
        <f t="shared" si="761"/>
        <v>0</v>
      </c>
      <c r="I1607" s="22">
        <f>VLOOKUP(CONCATENATE($F1607," ",$G1607),AllocFactorMatrix,(I$4+1),FALSE)*$E1612</f>
        <v>0</v>
      </c>
      <c r="J1607" s="22">
        <f>VLOOKUP(CONCATENATE($F1607," ",$G1607),AllocFactorMatrix,(J$4+1),FALSE)*$E1612</f>
        <v>0</v>
      </c>
      <c r="K1607" s="22">
        <f>VLOOKUP(CONCATENATE($F1607," ",$G1607),AllocFactorMatrix,(K$4+1),FALSE)*$E1612</f>
        <v>0</v>
      </c>
      <c r="L1607" s="22">
        <f>VLOOKUP(CONCATENATE($F1607," ",$G1607),AllocFactorMatrix,(L$4+1),FALSE)*$E1612</f>
        <v>0</v>
      </c>
      <c r="M1607" s="22">
        <f t="shared" si="754"/>
        <v>0</v>
      </c>
      <c r="N1607" s="22">
        <f>VLOOKUP(CONCATENATE($F1607," ",$G1607),AllocFactorMatrix,(N$4+1),FALSE)*$E1612</f>
        <v>0</v>
      </c>
      <c r="O1607" s="22">
        <f>VLOOKUP(CONCATENATE($F1607," ",$G1607),AllocFactorMatrix,(O$4+1),FALSE)*$E1612</f>
        <v>0</v>
      </c>
      <c r="P1607" s="22">
        <f>VLOOKUP(CONCATENATE($F1607," ",$G1607),AllocFactorMatrix,(P$4+1),FALSE)*$E1612</f>
        <v>0</v>
      </c>
      <c r="Q1607" s="22">
        <f>VLOOKUP(CONCATENATE($F1607," ",$G1607),AllocFactorMatrix,(Q$4+1),FALSE)*$E1612</f>
        <v>0</v>
      </c>
      <c r="R1607" s="22">
        <f t="shared" si="756"/>
        <v>0</v>
      </c>
      <c r="S1607" s="22">
        <f>VLOOKUP(CONCATENATE($F1607," ",$G1607),AllocFactorMatrix,(S$4+1),FALSE)*$E1612</f>
        <v>0</v>
      </c>
      <c r="T1607" s="22">
        <f>VLOOKUP(CONCATENATE($F1607," ",$G1607),AllocFactorMatrix,(T$4+1),FALSE)*$E1612</f>
        <v>0</v>
      </c>
      <c r="U1607" s="22">
        <f>VLOOKUP(CONCATENATE($F1607," ",$G1607),AllocFactorMatrix,(U$4+1),FALSE)*$E1612</f>
        <v>0</v>
      </c>
      <c r="V1607" s="22">
        <f>VLOOKUP(CONCATENATE($F1607," ",$G1607),AllocFactorMatrix,(V$4+1),FALSE)*$E1612</f>
        <v>0</v>
      </c>
      <c r="W1607" s="22">
        <f t="shared" si="768"/>
        <v>0</v>
      </c>
      <c r="X1607" s="22">
        <f>VLOOKUP(CONCATENATE($F1607," ",$G1607),AllocFactorMatrix,(X$4+1),FALSE)*$E1612</f>
        <v>0</v>
      </c>
      <c r="Y1607" s="22">
        <f>VLOOKUP(CONCATENATE($F1607," ",$G1607),AllocFactorMatrix,(Y$4+1),FALSE)*$E1612</f>
        <v>0</v>
      </c>
      <c r="Z1607" s="22">
        <f t="shared" si="767"/>
        <v>0</v>
      </c>
      <c r="AA1607" s="22">
        <f>VLOOKUP(CONCATENATE($F1607," ",$G1607),AllocFactorMatrix,(AA$4+1),FALSE)*$E1612</f>
        <v>0</v>
      </c>
      <c r="AB1607" s="22">
        <f>VLOOKUP(CONCATENATE($F1607," ",$G1607),AllocFactorMatrix,(AB$4+1),FALSE)*$E1612</f>
        <v>0</v>
      </c>
      <c r="AC1607" s="22">
        <f>VLOOKUP(CONCATENATE($F1607," ",$G1607),AllocFactorMatrix,(AC$4+1),FALSE)*$E1612</f>
        <v>0</v>
      </c>
    </row>
    <row r="1608" spans="4:29" hidden="1" outlineLevel="1">
      <c r="F1608" s="42" t="str">
        <f>F1612</f>
        <v>TOTUGLINES</v>
      </c>
      <c r="G1608" s="17" t="str">
        <f>$G$11</f>
        <v>DISTPRI</v>
      </c>
      <c r="H1608" s="21">
        <f t="shared" si="761"/>
        <v>14582.951197090055</v>
      </c>
      <c r="I1608" s="22">
        <f>VLOOKUP(CONCATENATE($F1608," ",$G1608),AllocFactorMatrix,(I$4+1),FALSE)*$E1612</f>
        <v>9645.4536526140346</v>
      </c>
      <c r="J1608" s="22">
        <f>VLOOKUP(CONCATENATE($F1608," ",$G1608),AllocFactorMatrix,(J$4+1),FALSE)*$E1612</f>
        <v>2393.6020764333889</v>
      </c>
      <c r="K1608" s="22">
        <f>VLOOKUP(CONCATENATE($F1608," ",$G1608),AllocFactorMatrix,(K$4+1),FALSE)*$E1612</f>
        <v>30.388939900593773</v>
      </c>
      <c r="L1608" s="22">
        <f>VLOOKUP(CONCATENATE($F1608," ",$G1608),AllocFactorMatrix,(L$4+1),FALSE)*$E1612</f>
        <v>0</v>
      </c>
      <c r="M1608" s="22">
        <f t="shared" si="754"/>
        <v>2423.9910163339828</v>
      </c>
      <c r="N1608" s="22">
        <f>VLOOKUP(CONCATENATE($F1608," ",$G1608),AllocFactorMatrix,(N$4+1),FALSE)*$E1612</f>
        <v>1044.7914583564477</v>
      </c>
      <c r="O1608" s="22">
        <f>VLOOKUP(CONCATENATE($F1608," ",$G1608),AllocFactorMatrix,(O$4+1),FALSE)*$E1612</f>
        <v>287.31012077835453</v>
      </c>
      <c r="P1608" s="22">
        <f>VLOOKUP(CONCATENATE($F1608," ",$G1608),AllocFactorMatrix,(P$4+1),FALSE)*$E1612</f>
        <v>0</v>
      </c>
      <c r="Q1608" s="22">
        <f>VLOOKUP(CONCATENATE($F1608," ",$G1608),AllocFactorMatrix,(Q$4+1),FALSE)*$E1612</f>
        <v>0</v>
      </c>
      <c r="R1608" s="22">
        <f t="shared" si="756"/>
        <v>1332.1015791348023</v>
      </c>
      <c r="S1608" s="22">
        <f>VLOOKUP(CONCATENATE($F1608," ",$G1608),AllocFactorMatrix,(S$4+1),FALSE)*$E1612</f>
        <v>44.768920723650147</v>
      </c>
      <c r="T1608" s="22">
        <f>VLOOKUP(CONCATENATE($F1608," ",$G1608),AllocFactorMatrix,(T$4+1),FALSE)*$E1612</f>
        <v>826.87133797113586</v>
      </c>
      <c r="U1608" s="22">
        <f>VLOOKUP(CONCATENATE($F1608," ",$G1608),AllocFactorMatrix,(U$4+1),FALSE)*$E1612</f>
        <v>0</v>
      </c>
      <c r="V1608" s="22">
        <f>VLOOKUP(CONCATENATE($F1608," ",$G1608),AllocFactorMatrix,(V$4+1),FALSE)*$E1612</f>
        <v>0</v>
      </c>
      <c r="W1608" s="22">
        <f t="shared" si="768"/>
        <v>871.64025869478598</v>
      </c>
      <c r="X1608" s="22">
        <f>VLOOKUP(CONCATENATE($F1608," ",$G1608),AllocFactorMatrix,(X$4+1),FALSE)*$E1612</f>
        <v>293.67567863741982</v>
      </c>
      <c r="Y1608" s="22">
        <f>VLOOKUP(CONCATENATE($F1608," ",$G1608),AllocFactorMatrix,(Y$4+1),FALSE)*$E1612</f>
        <v>5.6403166176427053</v>
      </c>
      <c r="Z1608" s="22">
        <f t="shared" si="767"/>
        <v>299.31599525506255</v>
      </c>
      <c r="AA1608" s="22">
        <f>VLOOKUP(CONCATENATE($F1608," ",$G1608),AllocFactorMatrix,(AA$4+1),FALSE)*$E1612</f>
        <v>4.3106296330205964</v>
      </c>
      <c r="AB1608" s="22">
        <f>VLOOKUP(CONCATENATE($F1608," ",$G1608),AllocFactorMatrix,(AB$4+1),FALSE)*$E1612</f>
        <v>4.9603587667923827</v>
      </c>
      <c r="AC1608" s="22">
        <f>VLOOKUP(CONCATENATE($F1608," ",$G1608),AllocFactorMatrix,(AC$4+1),FALSE)*$E1612</f>
        <v>1.1777066575764945</v>
      </c>
    </row>
    <row r="1609" spans="4:29" hidden="1" outlineLevel="1">
      <c r="F1609" s="42" t="str">
        <f>F1612</f>
        <v>TOTUGLINES</v>
      </c>
      <c r="G1609" s="17" t="str">
        <f>$G$12</f>
        <v>DISTSEC</v>
      </c>
      <c r="H1609" s="21">
        <f t="shared" si="761"/>
        <v>1868.5913424459313</v>
      </c>
      <c r="I1609" s="22">
        <f>VLOOKUP(CONCATENATE($F1609," ",$G1609),AllocFactorMatrix,(I$4+1),FALSE)*$E1612</f>
        <v>1420.8365677309787</v>
      </c>
      <c r="J1609" s="22">
        <f>VLOOKUP(CONCATENATE($F1609," ",$G1609),AllocFactorMatrix,(J$4+1),FALSE)*$E1612</f>
        <v>286.78574613460279</v>
      </c>
      <c r="K1609" s="22">
        <f>VLOOKUP(CONCATENATE($F1609," ",$G1609),AllocFactorMatrix,(K$4+1),FALSE)*$E1612</f>
        <v>0</v>
      </c>
      <c r="L1609" s="22">
        <f>VLOOKUP(CONCATENATE($F1609," ",$G1609),AllocFactorMatrix,(L$4+1),FALSE)*$E1612</f>
        <v>0</v>
      </c>
      <c r="M1609" s="22">
        <f t="shared" si="754"/>
        <v>286.78574613460279</v>
      </c>
      <c r="N1609" s="22">
        <f>VLOOKUP(CONCATENATE($F1609," ",$G1609),AllocFactorMatrix,(N$4+1),FALSE)*$E1612</f>
        <v>109.84476276359979</v>
      </c>
      <c r="O1609" s="22">
        <f>VLOOKUP(CONCATENATE($F1609," ",$G1609),AllocFactorMatrix,(O$4+1),FALSE)*$E1612</f>
        <v>0</v>
      </c>
      <c r="P1609" s="22">
        <f>VLOOKUP(CONCATENATE($F1609," ",$G1609),AllocFactorMatrix,(P$4+1),FALSE)*$E1612</f>
        <v>0</v>
      </c>
      <c r="Q1609" s="22">
        <f>VLOOKUP(CONCATENATE($F1609," ",$G1609),AllocFactorMatrix,(Q$4+1),FALSE)*$E1612</f>
        <v>0</v>
      </c>
      <c r="R1609" s="22">
        <f t="shared" si="756"/>
        <v>109.84476276359979</v>
      </c>
      <c r="S1609" s="22">
        <f>VLOOKUP(CONCATENATE($F1609," ",$G1609),AllocFactorMatrix,(S$4+1),FALSE)*$E1612</f>
        <v>3.857978553499962</v>
      </c>
      <c r="T1609" s="22">
        <f>VLOOKUP(CONCATENATE($F1609," ",$G1609),AllocFactorMatrix,(T$4+1),FALSE)*$E1612</f>
        <v>0</v>
      </c>
      <c r="U1609" s="22">
        <f>VLOOKUP(CONCATENATE($F1609," ",$G1609),AllocFactorMatrix,(U$4+1),FALSE)*$E1612</f>
        <v>0</v>
      </c>
      <c r="V1609" s="22">
        <f>VLOOKUP(CONCATENATE($F1609," ",$G1609),AllocFactorMatrix,(V$4+1),FALSE)*$E1612</f>
        <v>0</v>
      </c>
      <c r="W1609" s="22">
        <f t="shared" si="768"/>
        <v>3.857978553499962</v>
      </c>
      <c r="X1609" s="22">
        <f>VLOOKUP(CONCATENATE($F1609," ",$G1609),AllocFactorMatrix,(X$4+1),FALSE)*$E1612</f>
        <v>31.862394022566875</v>
      </c>
      <c r="Y1609" s="22">
        <f>VLOOKUP(CONCATENATE($F1609," ",$G1609),AllocFactorMatrix,(Y$4+1),FALSE)*$E1612</f>
        <v>0</v>
      </c>
      <c r="Z1609" s="22">
        <f t="shared" si="767"/>
        <v>31.862394022566875</v>
      </c>
      <c r="AA1609" s="22">
        <f>VLOOKUP(CONCATENATE($F1609," ",$G1609),AllocFactorMatrix,(AA$4+1),FALSE)*$E1612</f>
        <v>0.41012515491151796</v>
      </c>
      <c r="AB1609" s="22">
        <f>VLOOKUP(CONCATENATE($F1609," ",$G1609),AllocFactorMatrix,(AB$4+1),FALSE)*$E1612</f>
        <v>12.210775963157522</v>
      </c>
      <c r="AC1609" s="22">
        <f>VLOOKUP(CONCATENATE($F1609," ",$G1609),AllocFactorMatrix,(AC$4+1),FALSE)*$E1612</f>
        <v>2.7829921226138712</v>
      </c>
    </row>
    <row r="1610" spans="4:29" hidden="1" outlineLevel="1">
      <c r="F1610" s="42" t="str">
        <f>F1612</f>
        <v>TOTUGLINES</v>
      </c>
      <c r="G1610" s="17" t="str">
        <f>$G$13</f>
        <v>ENERGY</v>
      </c>
      <c r="H1610" s="21">
        <f t="shared" si="761"/>
        <v>0</v>
      </c>
      <c r="I1610" s="22">
        <f>VLOOKUP(CONCATENATE($F1610," ",$G1610),AllocFactorMatrix,(I$4+1),FALSE)*$E1612</f>
        <v>0</v>
      </c>
      <c r="J1610" s="22">
        <f>VLOOKUP(CONCATENATE($F1610," ",$G1610),AllocFactorMatrix,(J$4+1),FALSE)*$E1612</f>
        <v>0</v>
      </c>
      <c r="K1610" s="22">
        <f>VLOOKUP(CONCATENATE($F1610," ",$G1610),AllocFactorMatrix,(K$4+1),FALSE)*$E1612</f>
        <v>0</v>
      </c>
      <c r="L1610" s="22">
        <f>VLOOKUP(CONCATENATE($F1610," ",$G1610),AllocFactorMatrix,(L$4+1),FALSE)*$E1612</f>
        <v>0</v>
      </c>
      <c r="M1610" s="22">
        <f t="shared" si="754"/>
        <v>0</v>
      </c>
      <c r="N1610" s="22">
        <f>VLOOKUP(CONCATENATE($F1610," ",$G1610),AllocFactorMatrix,(N$4+1),FALSE)*$E1612</f>
        <v>0</v>
      </c>
      <c r="O1610" s="22">
        <f>VLOOKUP(CONCATENATE($F1610," ",$G1610),AllocFactorMatrix,(O$4+1),FALSE)*$E1612</f>
        <v>0</v>
      </c>
      <c r="P1610" s="22">
        <f>VLOOKUP(CONCATENATE($F1610," ",$G1610),AllocFactorMatrix,(P$4+1),FALSE)*$E1612</f>
        <v>0</v>
      </c>
      <c r="Q1610" s="22">
        <f>VLOOKUP(CONCATENATE($F1610," ",$G1610),AllocFactorMatrix,(Q$4+1),FALSE)*$E1612</f>
        <v>0</v>
      </c>
      <c r="R1610" s="22">
        <f t="shared" si="756"/>
        <v>0</v>
      </c>
      <c r="S1610" s="22">
        <f>VLOOKUP(CONCATENATE($F1610," ",$G1610),AllocFactorMatrix,(S$4+1),FALSE)*$E1612</f>
        <v>0</v>
      </c>
      <c r="T1610" s="22">
        <f>VLOOKUP(CONCATENATE($F1610," ",$G1610),AllocFactorMatrix,(T$4+1),FALSE)*$E1612</f>
        <v>0</v>
      </c>
      <c r="U1610" s="22">
        <f>VLOOKUP(CONCATENATE($F1610," ",$G1610),AllocFactorMatrix,(U$4+1),FALSE)*$E1612</f>
        <v>0</v>
      </c>
      <c r="V1610" s="22">
        <f>VLOOKUP(CONCATENATE($F1610," ",$G1610),AllocFactorMatrix,(V$4+1),FALSE)*$E1612</f>
        <v>0</v>
      </c>
      <c r="W1610" s="22">
        <f t="shared" si="768"/>
        <v>0</v>
      </c>
      <c r="X1610" s="22">
        <f>VLOOKUP(CONCATENATE($F1610," ",$G1610),AllocFactorMatrix,(X$4+1),FALSE)*$E1612</f>
        <v>0</v>
      </c>
      <c r="Y1610" s="22">
        <f>VLOOKUP(CONCATENATE($F1610," ",$G1610),AllocFactorMatrix,(Y$4+1),FALSE)*$E1612</f>
        <v>0</v>
      </c>
      <c r="Z1610" s="22">
        <f t="shared" si="767"/>
        <v>0</v>
      </c>
      <c r="AA1610" s="22">
        <f>VLOOKUP(CONCATENATE($F1610," ",$G1610),AllocFactorMatrix,(AA$4+1),FALSE)*$E1612</f>
        <v>0</v>
      </c>
      <c r="AB1610" s="22">
        <f>VLOOKUP(CONCATENATE($F1610," ",$G1610),AllocFactorMatrix,(AB$4+1),FALSE)*$E1612</f>
        <v>0</v>
      </c>
      <c r="AC1610" s="22">
        <f>VLOOKUP(CONCATENATE($F1610," ",$G1610),AllocFactorMatrix,(AC$4+1),FALSE)*$E1612</f>
        <v>0</v>
      </c>
    </row>
    <row r="1611" spans="4:29" hidden="1" outlineLevel="1">
      <c r="F1611" s="42" t="str">
        <f>F1612</f>
        <v>TOTUGLINES</v>
      </c>
      <c r="G1611" s="17" t="str">
        <f>$G$14</f>
        <v>CUSTOMER</v>
      </c>
      <c r="H1611" s="21">
        <f t="shared" si="761"/>
        <v>34741.457460464007</v>
      </c>
      <c r="I1611" s="22">
        <f>VLOOKUP(CONCATENATE($F1611," ",$G1611),AllocFactorMatrix,(I$4+1),FALSE)*$E1612</f>
        <v>28017.372996968683</v>
      </c>
      <c r="J1611" s="22">
        <f>VLOOKUP(CONCATENATE($F1611," ",$G1611),AllocFactorMatrix,(J$4+1),FALSE)*$E1612</f>
        <v>6561.202650231221</v>
      </c>
      <c r="K1611" s="22">
        <f>VLOOKUP(CONCATENATE($F1611," ",$G1611),AllocFactorMatrix,(K$4+1),FALSE)*$E1612</f>
        <v>15.310039889053924</v>
      </c>
      <c r="L1611" s="22">
        <f>VLOOKUP(CONCATENATE($F1611," ",$G1611),AllocFactorMatrix,(L$4+1),FALSE)*$E1612</f>
        <v>0</v>
      </c>
      <c r="M1611" s="22">
        <f t="shared" si="754"/>
        <v>6576.5126901202748</v>
      </c>
      <c r="N1611" s="22">
        <f>VLOOKUP(CONCATENATE($F1611," ",$G1611),AllocFactorMatrix,(N$4+1),FALSE)*$E1612</f>
        <v>79.952430531726037</v>
      </c>
      <c r="O1611" s="22">
        <f>VLOOKUP(CONCATENATE($F1611," ",$G1611),AllocFactorMatrix,(O$4+1),FALSE)*$E1612</f>
        <v>15.097400446150392</v>
      </c>
      <c r="P1611" s="22">
        <f>VLOOKUP(CONCATENATE($F1611," ",$G1611),AllocFactorMatrix,(P$4+1),FALSE)*$E1612</f>
        <v>0</v>
      </c>
      <c r="Q1611" s="22">
        <f>VLOOKUP(CONCATENATE($F1611," ",$G1611),AllocFactorMatrix,(Q$4+1),FALSE)*$E1612</f>
        <v>0</v>
      </c>
      <c r="R1611" s="22">
        <f t="shared" si="756"/>
        <v>95.049830977876425</v>
      </c>
      <c r="S1611" s="22">
        <f>VLOOKUP(CONCATENATE($F1611," ",$G1611),AllocFactorMatrix,(S$4+1),FALSE)*$E1612</f>
        <v>0.85055777161410673</v>
      </c>
      <c r="T1611" s="22">
        <f>VLOOKUP(CONCATENATE($F1611," ",$G1611),AllocFactorMatrix,(T$4+1),FALSE)*$E1612</f>
        <v>8.9308566019481201</v>
      </c>
      <c r="U1611" s="22">
        <f>VLOOKUP(CONCATENATE($F1611," ",$G1611),AllocFactorMatrix,(U$4+1),FALSE)*$E1612</f>
        <v>0</v>
      </c>
      <c r="V1611" s="22">
        <f>VLOOKUP(CONCATENATE($F1611," ",$G1611),AllocFactorMatrix,(V$4+1),FALSE)*$E1612</f>
        <v>0</v>
      </c>
      <c r="W1611" s="22">
        <f t="shared" si="768"/>
        <v>9.7814143735622263</v>
      </c>
      <c r="X1611" s="22">
        <f>VLOOKUP(CONCATENATE($F1611," ",$G1611),AllocFactorMatrix,(X$4+1),FALSE)*$E1612</f>
        <v>29.344243120686688</v>
      </c>
      <c r="Y1611" s="22">
        <f>VLOOKUP(CONCATENATE($F1611," ",$G1611),AllocFactorMatrix,(Y$4+1),FALSE)*$E1612</f>
        <v>0.21263944290352668</v>
      </c>
      <c r="Z1611" s="22">
        <f t="shared" si="767"/>
        <v>29.556882563590214</v>
      </c>
      <c r="AA1611" s="22">
        <f>VLOOKUP(CONCATENATE($F1611," ",$G1611),AllocFactorMatrix,(AA$4+1),FALSE)*$E1612</f>
        <v>1.7011155432282135</v>
      </c>
      <c r="AB1611" s="22">
        <f>VLOOKUP(CONCATENATE($F1611," ",$G1611),AllocFactorMatrix,(AB$4+1),FALSE)*$E1612</f>
        <v>0</v>
      </c>
      <c r="AC1611" s="22">
        <f>VLOOKUP(CONCATENATE($F1611," ",$G1611),AllocFactorMatrix,(AC$4+1),FALSE)*$E1612</f>
        <v>11.48252991679044</v>
      </c>
    </row>
    <row r="1612" spans="4:29" collapsed="1">
      <c r="D1612" s="17" t="s">
        <v>148</v>
      </c>
      <c r="E1612" s="19">
        <v>51193</v>
      </c>
      <c r="F1612" s="42" t="s">
        <v>67</v>
      </c>
      <c r="G1612" s="17" t="str">
        <f>$G$15</f>
        <v>TOTAL</v>
      </c>
      <c r="H1612" s="21">
        <f t="shared" si="761"/>
        <v>51193</v>
      </c>
      <c r="I1612" s="22">
        <f>VLOOKUP(CONCATENATE($F1612," ",$G1612),AllocFactorMatrix,(I$4+1),FALSE)*$E1612</f>
        <v>39083.663217313697</v>
      </c>
      <c r="J1612" s="22">
        <f>VLOOKUP(CONCATENATE($F1612," ",$G1612),AllocFactorMatrix,(J$4+1),FALSE)*$E1612</f>
        <v>9241.5904727992129</v>
      </c>
      <c r="K1612" s="22">
        <f>VLOOKUP(CONCATENATE($F1612," ",$G1612),AllocFactorMatrix,(K$4+1),FALSE)*$E1612</f>
        <v>45.698979789647694</v>
      </c>
      <c r="L1612" s="22">
        <f>VLOOKUP(CONCATENATE($F1612," ",$G1612),AllocFactorMatrix,(L$4+1),FALSE)*$E1612</f>
        <v>0</v>
      </c>
      <c r="M1612" s="22">
        <f t="shared" si="754"/>
        <v>9287.2894525888605</v>
      </c>
      <c r="N1612" s="22">
        <f>VLOOKUP(CONCATENATE($F1612," ",$G1612),AllocFactorMatrix,(N$4+1),FALSE)*$E1612</f>
        <v>1234.5886516517735</v>
      </c>
      <c r="O1612" s="22">
        <f>VLOOKUP(CONCATENATE($F1612," ",$G1612),AllocFactorMatrix,(O$4+1),FALSE)*$E1612</f>
        <v>302.40752122450493</v>
      </c>
      <c r="P1612" s="22">
        <f>VLOOKUP(CONCATENATE($F1612," ",$G1612),AllocFactorMatrix,(P$4+1),FALSE)*$E1612</f>
        <v>0</v>
      </c>
      <c r="Q1612" s="22">
        <f>VLOOKUP(CONCATENATE($F1612," ",$G1612),AllocFactorMatrix,(Q$4+1),FALSE)*$E1612</f>
        <v>0</v>
      </c>
      <c r="R1612" s="22">
        <f t="shared" si="756"/>
        <v>1536.9961728762785</v>
      </c>
      <c r="S1612" s="22">
        <f>VLOOKUP(CONCATENATE($F1612," ",$G1612),AllocFactorMatrix,(S$4+1),FALSE)*$E1612</f>
        <v>49.477457048764215</v>
      </c>
      <c r="T1612" s="22">
        <f>VLOOKUP(CONCATENATE($F1612," ",$G1612),AllocFactorMatrix,(T$4+1),FALSE)*$E1612</f>
        <v>835.80219457308397</v>
      </c>
      <c r="U1612" s="22">
        <f>VLOOKUP(CONCATENATE($F1612," ",$G1612),AllocFactorMatrix,(U$4+1),FALSE)*$E1612</f>
        <v>0</v>
      </c>
      <c r="V1612" s="22">
        <f>VLOOKUP(CONCATENATE($F1612," ",$G1612),AllocFactorMatrix,(V$4+1),FALSE)*$E1612</f>
        <v>0</v>
      </c>
      <c r="W1612" s="22">
        <f t="shared" si="768"/>
        <v>885.27965162184819</v>
      </c>
      <c r="X1612" s="22">
        <f>VLOOKUP(CONCATENATE($F1612," ",$G1612),AllocFactorMatrix,(X$4+1),FALSE)*$E1612</f>
        <v>354.88231578067337</v>
      </c>
      <c r="Y1612" s="22">
        <f>VLOOKUP(CONCATENATE($F1612," ",$G1612),AllocFactorMatrix,(Y$4+1),FALSE)*$E1612</f>
        <v>5.8529560605462319</v>
      </c>
      <c r="Z1612" s="22">
        <f t="shared" si="767"/>
        <v>360.73527184121957</v>
      </c>
      <c r="AA1612" s="22">
        <f>VLOOKUP(CONCATENATE($F1612," ",$G1612),AllocFactorMatrix,(AA$4+1),FALSE)*$E1612</f>
        <v>6.4218703311603278</v>
      </c>
      <c r="AB1612" s="22">
        <f>VLOOKUP(CONCATENATE($F1612," ",$G1612),AllocFactorMatrix,(AB$4+1),FALSE)*$E1612</f>
        <v>17.171134729949905</v>
      </c>
      <c r="AC1612" s="22">
        <f>VLOOKUP(CONCATENATE($F1612," ",$G1612),AllocFactorMatrix,(AC$4+1),FALSE)*$E1612</f>
        <v>15.443228696980805</v>
      </c>
    </row>
    <row r="1613" spans="4:29" hidden="1" outlineLevel="1">
      <c r="F1613" s="42" t="str">
        <f>F1620</f>
        <v>DIST_TRANSF</v>
      </c>
      <c r="G1613" s="17" t="str">
        <f>$G$8</f>
        <v>PRODUCTION</v>
      </c>
      <c r="H1613" s="21">
        <f t="shared" si="761"/>
        <v>0</v>
      </c>
      <c r="I1613" s="22">
        <f>VLOOKUP(CONCATENATE($F1613," ",$G1613),AllocFactorMatrix,(I$4+1),FALSE)*$E1620</f>
        <v>0</v>
      </c>
      <c r="J1613" s="22">
        <f>VLOOKUP(CONCATENATE($F1613," ",$G1613),AllocFactorMatrix,(J$4+1),FALSE)*$E1620</f>
        <v>0</v>
      </c>
      <c r="K1613" s="22">
        <f>VLOOKUP(CONCATENATE($F1613," ",$G1613),AllocFactorMatrix,(K$4+1),FALSE)*$E1620</f>
        <v>0</v>
      </c>
      <c r="L1613" s="22">
        <f>VLOOKUP(CONCATENATE($F1613," ",$G1613),AllocFactorMatrix,(L$4+1),FALSE)*$E1620</f>
        <v>0</v>
      </c>
      <c r="M1613" s="22">
        <f t="shared" si="754"/>
        <v>0</v>
      </c>
      <c r="N1613" s="22">
        <f>VLOOKUP(CONCATENATE($F1613," ",$G1613),AllocFactorMatrix,(N$4+1),FALSE)*$E1620</f>
        <v>0</v>
      </c>
      <c r="O1613" s="22">
        <f>VLOOKUP(CONCATENATE($F1613," ",$G1613),AllocFactorMatrix,(O$4+1),FALSE)*$E1620</f>
        <v>0</v>
      </c>
      <c r="P1613" s="22">
        <f>VLOOKUP(CONCATENATE($F1613," ",$G1613),AllocFactorMatrix,(P$4+1),FALSE)*$E1620</f>
        <v>0</v>
      </c>
      <c r="Q1613" s="22">
        <f>VLOOKUP(CONCATENATE($F1613," ",$G1613),AllocFactorMatrix,(Q$4+1),FALSE)*$E1620</f>
        <v>0</v>
      </c>
      <c r="R1613" s="22">
        <f t="shared" si="756"/>
        <v>0</v>
      </c>
      <c r="S1613" s="22">
        <f>VLOOKUP(CONCATENATE($F1613," ",$G1613),AllocFactorMatrix,(S$4+1),FALSE)*$E1620</f>
        <v>0</v>
      </c>
      <c r="T1613" s="22">
        <f>VLOOKUP(CONCATENATE($F1613," ",$G1613),AllocFactorMatrix,(T$4+1),FALSE)*$E1620</f>
        <v>0</v>
      </c>
      <c r="U1613" s="22">
        <f>VLOOKUP(CONCATENATE($F1613," ",$G1613),AllocFactorMatrix,(U$4+1),FALSE)*$E1620</f>
        <v>0</v>
      </c>
      <c r="V1613" s="22">
        <f>VLOOKUP(CONCATENATE($F1613," ",$G1613),AllocFactorMatrix,(V$4+1),FALSE)*$E1620</f>
        <v>0</v>
      </c>
      <c r="W1613" s="22">
        <f>SUBTOTAL(9,S1613:V1613)</f>
        <v>0</v>
      </c>
      <c r="X1613" s="22">
        <f>VLOOKUP(CONCATENATE($F1613," ",$G1613),AllocFactorMatrix,(X$4+1),FALSE)*$E1620</f>
        <v>0</v>
      </c>
      <c r="Y1613" s="22">
        <f>VLOOKUP(CONCATENATE($F1613," ",$G1613),AllocFactorMatrix,(Y$4+1),FALSE)*$E1620</f>
        <v>0</v>
      </c>
      <c r="Z1613" s="22">
        <f t="shared" si="767"/>
        <v>0</v>
      </c>
      <c r="AA1613" s="22">
        <f>VLOOKUP(CONCATENATE($F1613," ",$G1613),AllocFactorMatrix,(AA$4+1),FALSE)*$E1620</f>
        <v>0</v>
      </c>
      <c r="AB1613" s="22">
        <f>VLOOKUP(CONCATENATE($F1613," ",$G1613),AllocFactorMatrix,(AB$4+1),FALSE)*$E1620</f>
        <v>0</v>
      </c>
      <c r="AC1613" s="22">
        <f>VLOOKUP(CONCATENATE($F1613," ",$G1613),AllocFactorMatrix,(AC$4+1),FALSE)*$E1620</f>
        <v>0</v>
      </c>
    </row>
    <row r="1614" spans="4:29" hidden="1" outlineLevel="1">
      <c r="F1614" s="42" t="str">
        <f>F1620</f>
        <v>DIST_TRANSF</v>
      </c>
      <c r="G1614" s="17" t="str">
        <f>$G$9</f>
        <v>BULKTRAN</v>
      </c>
      <c r="H1614" s="21">
        <f t="shared" si="761"/>
        <v>0</v>
      </c>
      <c r="I1614" s="22">
        <f>VLOOKUP(CONCATENATE($F1614," ",$G1614),AllocFactorMatrix,(I$4+1),FALSE)*$E1620</f>
        <v>0</v>
      </c>
      <c r="J1614" s="22">
        <f>VLOOKUP(CONCATENATE($F1614," ",$G1614),AllocFactorMatrix,(J$4+1),FALSE)*$E1620</f>
        <v>0</v>
      </c>
      <c r="K1614" s="22">
        <f>VLOOKUP(CONCATENATE($F1614," ",$G1614),AllocFactorMatrix,(K$4+1),FALSE)*$E1620</f>
        <v>0</v>
      </c>
      <c r="L1614" s="22">
        <f>VLOOKUP(CONCATENATE($F1614," ",$G1614),AllocFactorMatrix,(L$4+1),FALSE)*$E1620</f>
        <v>0</v>
      </c>
      <c r="M1614" s="22">
        <f t="shared" si="754"/>
        <v>0</v>
      </c>
      <c r="N1614" s="22">
        <f>VLOOKUP(CONCATENATE($F1614," ",$G1614),AllocFactorMatrix,(N$4+1),FALSE)*$E1620</f>
        <v>0</v>
      </c>
      <c r="O1614" s="22">
        <f>VLOOKUP(CONCATENATE($F1614," ",$G1614),AllocFactorMatrix,(O$4+1),FALSE)*$E1620</f>
        <v>0</v>
      </c>
      <c r="P1614" s="22">
        <f>VLOOKUP(CONCATENATE($F1614," ",$G1614),AllocFactorMatrix,(P$4+1),FALSE)*$E1620</f>
        <v>0</v>
      </c>
      <c r="Q1614" s="22">
        <f>VLOOKUP(CONCATENATE($F1614," ",$G1614),AllocFactorMatrix,(Q$4+1),FALSE)*$E1620</f>
        <v>0</v>
      </c>
      <c r="R1614" s="22">
        <f t="shared" si="756"/>
        <v>0</v>
      </c>
      <c r="S1614" s="22">
        <f>VLOOKUP(CONCATENATE($F1614," ",$G1614),AllocFactorMatrix,(S$4+1),FALSE)*$E1620</f>
        <v>0</v>
      </c>
      <c r="T1614" s="22">
        <f>VLOOKUP(CONCATENATE($F1614," ",$G1614),AllocFactorMatrix,(T$4+1),FALSE)*$E1620</f>
        <v>0</v>
      </c>
      <c r="U1614" s="22">
        <f>VLOOKUP(CONCATENATE($F1614," ",$G1614),AllocFactorMatrix,(U$4+1),FALSE)*$E1620</f>
        <v>0</v>
      </c>
      <c r="V1614" s="22">
        <f>VLOOKUP(CONCATENATE($F1614," ",$G1614),AllocFactorMatrix,(V$4+1),FALSE)*$E1620</f>
        <v>0</v>
      </c>
      <c r="W1614" s="22">
        <f t="shared" ref="W1614:W1620" si="769">SUBTOTAL(9,S1614:V1614)</f>
        <v>0</v>
      </c>
      <c r="X1614" s="22">
        <f>VLOOKUP(CONCATENATE($F1614," ",$G1614),AllocFactorMatrix,(X$4+1),FALSE)*$E1620</f>
        <v>0</v>
      </c>
      <c r="Y1614" s="22">
        <f>VLOOKUP(CONCATENATE($F1614," ",$G1614),AllocFactorMatrix,(Y$4+1),FALSE)*$E1620</f>
        <v>0</v>
      </c>
      <c r="Z1614" s="22">
        <f t="shared" si="767"/>
        <v>0</v>
      </c>
      <c r="AA1614" s="22">
        <f>VLOOKUP(CONCATENATE($F1614," ",$G1614),AllocFactorMatrix,(AA$4+1),FALSE)*$E1620</f>
        <v>0</v>
      </c>
      <c r="AB1614" s="22">
        <f>VLOOKUP(CONCATENATE($F1614," ",$G1614),AllocFactorMatrix,(AB$4+1),FALSE)*$E1620</f>
        <v>0</v>
      </c>
      <c r="AC1614" s="22">
        <f>VLOOKUP(CONCATENATE($F1614," ",$G1614),AllocFactorMatrix,(AC$4+1),FALSE)*$E1620</f>
        <v>0</v>
      </c>
    </row>
    <row r="1615" spans="4:29" hidden="1" outlineLevel="1">
      <c r="F1615" s="42" t="str">
        <f>F1620</f>
        <v>DIST_TRANSF</v>
      </c>
      <c r="G1615" s="17" t="str">
        <f>$G$10</f>
        <v>SUBTRAN</v>
      </c>
      <c r="H1615" s="21">
        <f t="shared" si="761"/>
        <v>0</v>
      </c>
      <c r="I1615" s="22">
        <f>VLOOKUP(CONCATENATE($F1615," ",$G1615),AllocFactorMatrix,(I$4+1),FALSE)*$E1620</f>
        <v>0</v>
      </c>
      <c r="J1615" s="22">
        <f>VLOOKUP(CONCATENATE($F1615," ",$G1615),AllocFactorMatrix,(J$4+1),FALSE)*$E1620</f>
        <v>0</v>
      </c>
      <c r="K1615" s="22">
        <f>VLOOKUP(CONCATENATE($F1615," ",$G1615),AllocFactorMatrix,(K$4+1),FALSE)*$E1620</f>
        <v>0</v>
      </c>
      <c r="L1615" s="22">
        <f>VLOOKUP(CONCATENATE($F1615," ",$G1615),AllocFactorMatrix,(L$4+1),FALSE)*$E1620</f>
        <v>0</v>
      </c>
      <c r="M1615" s="22">
        <f t="shared" si="754"/>
        <v>0</v>
      </c>
      <c r="N1615" s="22">
        <f>VLOOKUP(CONCATENATE($F1615," ",$G1615),AllocFactorMatrix,(N$4+1),FALSE)*$E1620</f>
        <v>0</v>
      </c>
      <c r="O1615" s="22">
        <f>VLOOKUP(CONCATENATE($F1615," ",$G1615),AllocFactorMatrix,(O$4+1),FALSE)*$E1620</f>
        <v>0</v>
      </c>
      <c r="P1615" s="22">
        <f>VLOOKUP(CONCATENATE($F1615," ",$G1615),AllocFactorMatrix,(P$4+1),FALSE)*$E1620</f>
        <v>0</v>
      </c>
      <c r="Q1615" s="22">
        <f>VLOOKUP(CONCATENATE($F1615," ",$G1615),AllocFactorMatrix,(Q$4+1),FALSE)*$E1620</f>
        <v>0</v>
      </c>
      <c r="R1615" s="22">
        <f t="shared" si="756"/>
        <v>0</v>
      </c>
      <c r="S1615" s="22">
        <f>VLOOKUP(CONCATENATE($F1615," ",$G1615),AllocFactorMatrix,(S$4+1),FALSE)*$E1620</f>
        <v>0</v>
      </c>
      <c r="T1615" s="22">
        <f>VLOOKUP(CONCATENATE($F1615," ",$G1615),AllocFactorMatrix,(T$4+1),FALSE)*$E1620</f>
        <v>0</v>
      </c>
      <c r="U1615" s="22">
        <f>VLOOKUP(CONCATENATE($F1615," ",$G1615),AllocFactorMatrix,(U$4+1),FALSE)*$E1620</f>
        <v>0</v>
      </c>
      <c r="V1615" s="22">
        <f>VLOOKUP(CONCATENATE($F1615," ",$G1615),AllocFactorMatrix,(V$4+1),FALSE)*$E1620</f>
        <v>0</v>
      </c>
      <c r="W1615" s="22">
        <f t="shared" si="769"/>
        <v>0</v>
      </c>
      <c r="X1615" s="22">
        <f>VLOOKUP(CONCATENATE($F1615," ",$G1615),AllocFactorMatrix,(X$4+1),FALSE)*$E1620</f>
        <v>0</v>
      </c>
      <c r="Y1615" s="22">
        <f>VLOOKUP(CONCATENATE($F1615," ",$G1615),AllocFactorMatrix,(Y$4+1),FALSE)*$E1620</f>
        <v>0</v>
      </c>
      <c r="Z1615" s="22">
        <f t="shared" si="767"/>
        <v>0</v>
      </c>
      <c r="AA1615" s="22">
        <f>VLOOKUP(CONCATENATE($F1615," ",$G1615),AllocFactorMatrix,(AA$4+1),FALSE)*$E1620</f>
        <v>0</v>
      </c>
      <c r="AB1615" s="22">
        <f>VLOOKUP(CONCATENATE($F1615," ",$G1615),AllocFactorMatrix,(AB$4+1),FALSE)*$E1620</f>
        <v>0</v>
      </c>
      <c r="AC1615" s="22">
        <f>VLOOKUP(CONCATENATE($F1615," ",$G1615),AllocFactorMatrix,(AC$4+1),FALSE)*$E1620</f>
        <v>0</v>
      </c>
    </row>
    <row r="1616" spans="4:29" hidden="1" outlineLevel="1">
      <c r="F1616" s="42" t="str">
        <f>F1620</f>
        <v>DIST_TRANSF</v>
      </c>
      <c r="G1616" s="17" t="str">
        <f>$G$11</f>
        <v>DISTPRI</v>
      </c>
      <c r="H1616" s="21">
        <f t="shared" si="761"/>
        <v>7077.4614542789741</v>
      </c>
      <c r="I1616" s="22">
        <f>VLOOKUP(CONCATENATE($F1616," ",$G1616),AllocFactorMatrix,(I$4+1),FALSE)*$E1620</f>
        <v>4681.1736193036231</v>
      </c>
      <c r="J1616" s="22">
        <f>VLOOKUP(CONCATENATE($F1616," ",$G1616),AllocFactorMatrix,(J$4+1),FALSE)*$E1620</f>
        <v>1161.6733954523434</v>
      </c>
      <c r="K1616" s="22">
        <f>VLOOKUP(CONCATENATE($F1616," ",$G1616),AllocFactorMatrix,(K$4+1),FALSE)*$E1620</f>
        <v>14.748492803416223</v>
      </c>
      <c r="L1616" s="22">
        <f>VLOOKUP(CONCATENATE($F1616," ",$G1616),AllocFactorMatrix,(L$4+1),FALSE)*$E1620</f>
        <v>0</v>
      </c>
      <c r="M1616" s="22">
        <f t="shared" si="754"/>
        <v>1176.4218882557595</v>
      </c>
      <c r="N1616" s="22">
        <f>VLOOKUP(CONCATENATE($F1616," ",$G1616),AllocFactorMatrix,(N$4+1),FALSE)*$E1620</f>
        <v>507.06274569122871</v>
      </c>
      <c r="O1616" s="22">
        <f>VLOOKUP(CONCATENATE($F1616," ",$G1616),AllocFactorMatrix,(O$4+1),FALSE)*$E1620</f>
        <v>139.43860044178155</v>
      </c>
      <c r="P1616" s="22">
        <f>VLOOKUP(CONCATENATE($F1616," ",$G1616),AllocFactorMatrix,(P$4+1),FALSE)*$E1620</f>
        <v>0</v>
      </c>
      <c r="Q1616" s="22">
        <f>VLOOKUP(CONCATENATE($F1616," ",$G1616),AllocFactorMatrix,(Q$4+1),FALSE)*$E1620</f>
        <v>0</v>
      </c>
      <c r="R1616" s="22">
        <f t="shared" si="756"/>
        <v>646.5013461330102</v>
      </c>
      <c r="S1616" s="22">
        <f>VLOOKUP(CONCATENATE($F1616," ",$G1616),AllocFactorMatrix,(S$4+1),FALSE)*$E1620</f>
        <v>21.727447790851194</v>
      </c>
      <c r="T1616" s="22">
        <f>VLOOKUP(CONCATENATE($F1616," ",$G1616),AllocFactorMatrix,(T$4+1),FALSE)*$E1620</f>
        <v>401.30080276937065</v>
      </c>
      <c r="U1616" s="22">
        <f>VLOOKUP(CONCATENATE($F1616," ",$G1616),AllocFactorMatrix,(U$4+1),FALSE)*$E1620</f>
        <v>0</v>
      </c>
      <c r="V1616" s="22">
        <f>VLOOKUP(CONCATENATE($F1616," ",$G1616),AllocFactorMatrix,(V$4+1),FALSE)*$E1620</f>
        <v>0</v>
      </c>
      <c r="W1616" s="22">
        <f t="shared" si="769"/>
        <v>423.02825056022186</v>
      </c>
      <c r="X1616" s="22">
        <f>VLOOKUP(CONCATENATE($F1616," ",$G1616),AllocFactorMatrix,(X$4+1),FALSE)*$E1620</f>
        <v>142.52796073474522</v>
      </c>
      <c r="Y1616" s="22">
        <f>VLOOKUP(CONCATENATE($F1616," ",$G1616),AllocFactorMatrix,(Y$4+1),FALSE)*$E1620</f>
        <v>2.7373830517420257</v>
      </c>
      <c r="Z1616" s="22">
        <f t="shared" si="767"/>
        <v>145.26534378648725</v>
      </c>
      <c r="AA1616" s="22">
        <f>VLOOKUP(CONCATENATE($F1616," ",$G1616),AllocFactorMatrix,(AA$4+1),FALSE)*$E1620</f>
        <v>2.0920535671451566</v>
      </c>
      <c r="AB1616" s="22">
        <f>VLOOKUP(CONCATENATE($F1616," ",$G1616),AllocFactorMatrix,(AB$4+1),FALSE)*$E1620</f>
        <v>2.4073829430611564</v>
      </c>
      <c r="AC1616" s="22">
        <f>VLOOKUP(CONCATENATE($F1616," ",$G1616),AllocFactorMatrix,(AC$4+1),FALSE)*$E1620</f>
        <v>0.57156972966546038</v>
      </c>
    </row>
    <row r="1617" spans="4:29" hidden="1" outlineLevel="1">
      <c r="F1617" s="42" t="str">
        <f>F1620</f>
        <v>DIST_TRANSF</v>
      </c>
      <c r="G1617" s="17" t="str">
        <f>$G$12</f>
        <v>DISTSEC</v>
      </c>
      <c r="H1617" s="21">
        <f t="shared" si="761"/>
        <v>11339.775504950643</v>
      </c>
      <c r="I1617" s="22">
        <f>VLOOKUP(CONCATENATE($F1617," ",$G1617),AllocFactorMatrix,(I$4+1),FALSE)*$E1620</f>
        <v>8622.5207948377865</v>
      </c>
      <c r="J1617" s="22">
        <f>VLOOKUP(CONCATENATE($F1617," ",$G1617),AllocFactorMatrix,(J$4+1),FALSE)*$E1620</f>
        <v>1740.39443794558</v>
      </c>
      <c r="K1617" s="22">
        <f>VLOOKUP(CONCATENATE($F1617," ",$G1617),AllocFactorMatrix,(K$4+1),FALSE)*$E1620</f>
        <v>0</v>
      </c>
      <c r="L1617" s="22">
        <f>VLOOKUP(CONCATENATE($F1617," ",$G1617),AllocFactorMatrix,(L$4+1),FALSE)*$E1620</f>
        <v>0</v>
      </c>
      <c r="M1617" s="22">
        <f t="shared" si="754"/>
        <v>1740.39443794558</v>
      </c>
      <c r="N1617" s="22">
        <f>VLOOKUP(CONCATENATE($F1617," ",$G1617),AllocFactorMatrix,(N$4+1),FALSE)*$E1620</f>
        <v>666.6064012173523</v>
      </c>
      <c r="O1617" s="22">
        <f>VLOOKUP(CONCATENATE($F1617," ",$G1617),AllocFactorMatrix,(O$4+1),FALSE)*$E1620</f>
        <v>0</v>
      </c>
      <c r="P1617" s="22">
        <f>VLOOKUP(CONCATENATE($F1617," ",$G1617),AllocFactorMatrix,(P$4+1),FALSE)*$E1620</f>
        <v>0</v>
      </c>
      <c r="Q1617" s="22">
        <f>VLOOKUP(CONCATENATE($F1617," ",$G1617),AllocFactorMatrix,(Q$4+1),FALSE)*$E1620</f>
        <v>0</v>
      </c>
      <c r="R1617" s="22">
        <f t="shared" si="756"/>
        <v>666.6064012173523</v>
      </c>
      <c r="S1617" s="22">
        <f>VLOOKUP(CONCATENATE($F1617," ",$G1617),AllocFactorMatrix,(S$4+1),FALSE)*$E1620</f>
        <v>23.412615538686026</v>
      </c>
      <c r="T1617" s="22">
        <f>VLOOKUP(CONCATENATE($F1617," ",$G1617),AllocFactorMatrix,(T$4+1),FALSE)*$E1620</f>
        <v>0</v>
      </c>
      <c r="U1617" s="22">
        <f>VLOOKUP(CONCATENATE($F1617," ",$G1617),AllocFactorMatrix,(U$4+1),FALSE)*$E1620</f>
        <v>0</v>
      </c>
      <c r="V1617" s="22">
        <f>VLOOKUP(CONCATENATE($F1617," ",$G1617),AllocFactorMatrix,(V$4+1),FALSE)*$E1620</f>
        <v>0</v>
      </c>
      <c r="W1617" s="22">
        <f t="shared" si="769"/>
        <v>23.412615538686026</v>
      </c>
      <c r="X1617" s="22">
        <f>VLOOKUP(CONCATENATE($F1617," ",$G1617),AllocFactorMatrix,(X$4+1),FALSE)*$E1620</f>
        <v>193.36084196624947</v>
      </c>
      <c r="Y1617" s="22">
        <f>VLOOKUP(CONCATENATE($F1617," ",$G1617),AllocFactorMatrix,(Y$4+1),FALSE)*$E1620</f>
        <v>0</v>
      </c>
      <c r="Z1617" s="22">
        <f t="shared" si="767"/>
        <v>193.36084196624947</v>
      </c>
      <c r="AA1617" s="22">
        <f>VLOOKUP(CONCATENATE($F1617," ",$G1617),AllocFactorMatrix,(AA$4+1),FALSE)*$E1620</f>
        <v>2.4888947518840876</v>
      </c>
      <c r="AB1617" s="22">
        <f>VLOOKUP(CONCATENATE($F1617," ",$G1617),AllocFactorMatrix,(AB$4+1),FALSE)*$E1620</f>
        <v>74.102590019604804</v>
      </c>
      <c r="AC1617" s="22">
        <f>VLOOKUP(CONCATENATE($F1617," ",$G1617),AllocFactorMatrix,(AC$4+1),FALSE)*$E1620</f>
        <v>16.888928673499166</v>
      </c>
    </row>
    <row r="1618" spans="4:29" hidden="1" outlineLevel="1">
      <c r="F1618" s="42" t="str">
        <f>F1620</f>
        <v>DIST_TRANSF</v>
      </c>
      <c r="G1618" s="17" t="str">
        <f>$G$13</f>
        <v>ENERGY</v>
      </c>
      <c r="H1618" s="21">
        <f t="shared" si="761"/>
        <v>0</v>
      </c>
      <c r="I1618" s="22">
        <f>VLOOKUP(CONCATENATE($F1618," ",$G1618),AllocFactorMatrix,(I$4+1),FALSE)*$E1620</f>
        <v>0</v>
      </c>
      <c r="J1618" s="22">
        <f>VLOOKUP(CONCATENATE($F1618," ",$G1618),AllocFactorMatrix,(J$4+1),FALSE)*$E1620</f>
        <v>0</v>
      </c>
      <c r="K1618" s="22">
        <f>VLOOKUP(CONCATENATE($F1618," ",$G1618),AllocFactorMatrix,(K$4+1),FALSE)*$E1620</f>
        <v>0</v>
      </c>
      <c r="L1618" s="22">
        <f>VLOOKUP(CONCATENATE($F1618," ",$G1618),AllocFactorMatrix,(L$4+1),FALSE)*$E1620</f>
        <v>0</v>
      </c>
      <c r="M1618" s="22">
        <f t="shared" si="754"/>
        <v>0</v>
      </c>
      <c r="N1618" s="22">
        <f>VLOOKUP(CONCATENATE($F1618," ",$G1618),AllocFactorMatrix,(N$4+1),FALSE)*$E1620</f>
        <v>0</v>
      </c>
      <c r="O1618" s="22">
        <f>VLOOKUP(CONCATENATE($F1618," ",$G1618),AllocFactorMatrix,(O$4+1),FALSE)*$E1620</f>
        <v>0</v>
      </c>
      <c r="P1618" s="22">
        <f>VLOOKUP(CONCATENATE($F1618," ",$G1618),AllocFactorMatrix,(P$4+1),FALSE)*$E1620</f>
        <v>0</v>
      </c>
      <c r="Q1618" s="22">
        <f>VLOOKUP(CONCATENATE($F1618," ",$G1618),AllocFactorMatrix,(Q$4+1),FALSE)*$E1620</f>
        <v>0</v>
      </c>
      <c r="R1618" s="22">
        <f t="shared" si="756"/>
        <v>0</v>
      </c>
      <c r="S1618" s="22">
        <f>VLOOKUP(CONCATENATE($F1618," ",$G1618),AllocFactorMatrix,(S$4+1),FALSE)*$E1620</f>
        <v>0</v>
      </c>
      <c r="T1618" s="22">
        <f>VLOOKUP(CONCATENATE($F1618," ",$G1618),AllocFactorMatrix,(T$4+1),FALSE)*$E1620</f>
        <v>0</v>
      </c>
      <c r="U1618" s="22">
        <f>VLOOKUP(CONCATENATE($F1618," ",$G1618),AllocFactorMatrix,(U$4+1),FALSE)*$E1620</f>
        <v>0</v>
      </c>
      <c r="V1618" s="22">
        <f>VLOOKUP(CONCATENATE($F1618," ",$G1618),AllocFactorMatrix,(V$4+1),FALSE)*$E1620</f>
        <v>0</v>
      </c>
      <c r="W1618" s="22">
        <f t="shared" si="769"/>
        <v>0</v>
      </c>
      <c r="X1618" s="22">
        <f>VLOOKUP(CONCATENATE($F1618," ",$G1618),AllocFactorMatrix,(X$4+1),FALSE)*$E1620</f>
        <v>0</v>
      </c>
      <c r="Y1618" s="22">
        <f>VLOOKUP(CONCATENATE($F1618," ",$G1618),AllocFactorMatrix,(Y$4+1),FALSE)*$E1620</f>
        <v>0</v>
      </c>
      <c r="Z1618" s="22">
        <f t="shared" si="767"/>
        <v>0</v>
      </c>
      <c r="AA1618" s="22">
        <f>VLOOKUP(CONCATENATE($F1618," ",$G1618),AllocFactorMatrix,(AA$4+1),FALSE)*$E1620</f>
        <v>0</v>
      </c>
      <c r="AB1618" s="22">
        <f>VLOOKUP(CONCATENATE($F1618," ",$G1618),AllocFactorMatrix,(AB$4+1),FALSE)*$E1620</f>
        <v>0</v>
      </c>
      <c r="AC1618" s="22">
        <f>VLOOKUP(CONCATENATE($F1618," ",$G1618),AllocFactorMatrix,(AC$4+1),FALSE)*$E1620</f>
        <v>0</v>
      </c>
    </row>
    <row r="1619" spans="4:29" hidden="1" outlineLevel="1">
      <c r="F1619" s="42" t="str">
        <f>F1620</f>
        <v>DIST_TRANSF</v>
      </c>
      <c r="G1619" s="17" t="str">
        <f>$G$14</f>
        <v>CUSTOMER</v>
      </c>
      <c r="H1619" s="21">
        <f t="shared" si="761"/>
        <v>12538.763040770384</v>
      </c>
      <c r="I1619" s="22">
        <f>VLOOKUP(CONCATENATE($F1619," ",$G1619),AllocFactorMatrix,(I$4+1),FALSE)*$E1620</f>
        <v>10123.455343586274</v>
      </c>
      <c r="J1619" s="22">
        <f>VLOOKUP(CONCATENATE($F1619," ",$G1619),AllocFactorMatrix,(J$4+1),FALSE)*$E1620</f>
        <v>2370.7448245423352</v>
      </c>
      <c r="K1619" s="22">
        <f>VLOOKUP(CONCATENATE($F1619," ",$G1619),AllocFactorMatrix,(K$4+1),FALSE)*$E1620</f>
        <v>0</v>
      </c>
      <c r="L1619" s="22">
        <f>VLOOKUP(CONCATENATE($F1619," ",$G1619),AllocFactorMatrix,(L$4+1),FALSE)*$E1620</f>
        <v>0</v>
      </c>
      <c r="M1619" s="22">
        <f t="shared" si="754"/>
        <v>2370.7448245423352</v>
      </c>
      <c r="N1619" s="22">
        <f>VLOOKUP(CONCATENATE($F1619," ",$G1619),AllocFactorMatrix,(N$4+1),FALSE)*$E1620</f>
        <v>28.889034678115049</v>
      </c>
      <c r="O1619" s="22">
        <f>VLOOKUP(CONCATENATE($F1619," ",$G1619),AllocFactorMatrix,(O$4+1),FALSE)*$E1620</f>
        <v>0</v>
      </c>
      <c r="P1619" s="22">
        <f>VLOOKUP(CONCATENATE($F1619," ",$G1619),AllocFactorMatrix,(P$4+1),FALSE)*$E1620</f>
        <v>0</v>
      </c>
      <c r="Q1619" s="22">
        <f>VLOOKUP(CONCATENATE($F1619," ",$G1619),AllocFactorMatrix,(Q$4+1),FALSE)*$E1620</f>
        <v>0</v>
      </c>
      <c r="R1619" s="22">
        <f t="shared" si="756"/>
        <v>28.889034678115049</v>
      </c>
      <c r="S1619" s="22">
        <f>VLOOKUP(CONCATENATE($F1619," ",$G1619),AllocFactorMatrix,(S$4+1),FALSE)*$E1620</f>
        <v>0.30733015615016013</v>
      </c>
      <c r="T1619" s="22">
        <f>VLOOKUP(CONCATENATE($F1619," ",$G1619),AllocFactorMatrix,(T$4+1),FALSE)*$E1620</f>
        <v>0</v>
      </c>
      <c r="U1619" s="22">
        <f>VLOOKUP(CONCATENATE($F1619," ",$G1619),AllocFactorMatrix,(U$4+1),FALSE)*$E1620</f>
        <v>0</v>
      </c>
      <c r="V1619" s="22">
        <f>VLOOKUP(CONCATENATE($F1619," ",$G1619),AllocFactorMatrix,(V$4+1),FALSE)*$E1620</f>
        <v>0</v>
      </c>
      <c r="W1619" s="22">
        <f t="shared" si="769"/>
        <v>0.30733015615016013</v>
      </c>
      <c r="X1619" s="22">
        <f>VLOOKUP(CONCATENATE($F1619," ",$G1619),AllocFactorMatrix,(X$4+1),FALSE)*$E1620</f>
        <v>10.602890387180524</v>
      </c>
      <c r="Y1619" s="22">
        <f>VLOOKUP(CONCATENATE($F1619," ",$G1619),AllocFactorMatrix,(Y$4+1),FALSE)*$E1620</f>
        <v>0</v>
      </c>
      <c r="Z1619" s="22">
        <f t="shared" si="767"/>
        <v>10.602890387180524</v>
      </c>
      <c r="AA1619" s="22">
        <f>VLOOKUP(CONCATENATE($F1619," ",$G1619),AllocFactorMatrix,(AA$4+1),FALSE)*$E1620</f>
        <v>0.61466031230032026</v>
      </c>
      <c r="AB1619" s="22">
        <f>VLOOKUP(CONCATENATE($F1619," ",$G1619),AllocFactorMatrix,(AB$4+1),FALSE)*$E1620</f>
        <v>0</v>
      </c>
      <c r="AC1619" s="22">
        <f>VLOOKUP(CONCATENATE($F1619," ",$G1619),AllocFactorMatrix,(AC$4+1),FALSE)*$E1620</f>
        <v>4.1489571080271626</v>
      </c>
    </row>
    <row r="1620" spans="4:29" collapsed="1">
      <c r="D1620" s="17" t="s">
        <v>113</v>
      </c>
      <c r="E1620" s="19">
        <v>30956</v>
      </c>
      <c r="F1620" s="42" t="s">
        <v>62</v>
      </c>
      <c r="G1620" s="17" t="str">
        <f>$G$15</f>
        <v>TOTAL</v>
      </c>
      <c r="H1620" s="21">
        <f t="shared" si="761"/>
        <v>30956.000000000007</v>
      </c>
      <c r="I1620" s="22">
        <f>VLOOKUP(CONCATENATE($F1620," ",$G1620),AllocFactorMatrix,(I$4+1),FALSE)*$E1620</f>
        <v>23427.149757727686</v>
      </c>
      <c r="J1620" s="22">
        <f>VLOOKUP(CONCATENATE($F1620," ",$G1620),AllocFactorMatrix,(J$4+1),FALSE)*$E1620</f>
        <v>5272.8126579402588</v>
      </c>
      <c r="K1620" s="22">
        <f>VLOOKUP(CONCATENATE($F1620," ",$G1620),AllocFactorMatrix,(K$4+1),FALSE)*$E1620</f>
        <v>14.748492803416223</v>
      </c>
      <c r="L1620" s="22">
        <f>VLOOKUP(CONCATENATE($F1620," ",$G1620),AllocFactorMatrix,(L$4+1),FALSE)*$E1620</f>
        <v>0</v>
      </c>
      <c r="M1620" s="22">
        <f t="shared" si="754"/>
        <v>5287.5611507436752</v>
      </c>
      <c r="N1620" s="22">
        <f>VLOOKUP(CONCATENATE($F1620," ",$G1620),AllocFactorMatrix,(N$4+1),FALSE)*$E1620</f>
        <v>1202.558181586696</v>
      </c>
      <c r="O1620" s="22">
        <f>VLOOKUP(CONCATENATE($F1620," ",$G1620),AllocFactorMatrix,(O$4+1),FALSE)*$E1620</f>
        <v>139.43860044178155</v>
      </c>
      <c r="P1620" s="22">
        <f>VLOOKUP(CONCATENATE($F1620," ",$G1620),AllocFactorMatrix,(P$4+1),FALSE)*$E1620</f>
        <v>0</v>
      </c>
      <c r="Q1620" s="22">
        <f>VLOOKUP(CONCATENATE($F1620," ",$G1620),AllocFactorMatrix,(Q$4+1),FALSE)*$E1620</f>
        <v>0</v>
      </c>
      <c r="R1620" s="22">
        <f t="shared" si="756"/>
        <v>1341.9967820284776</v>
      </c>
      <c r="S1620" s="22">
        <f>VLOOKUP(CONCATENATE($F1620," ",$G1620),AllocFactorMatrix,(S$4+1),FALSE)*$E1620</f>
        <v>45.447393485687378</v>
      </c>
      <c r="T1620" s="22">
        <f>VLOOKUP(CONCATENATE($F1620," ",$G1620),AllocFactorMatrix,(T$4+1),FALSE)*$E1620</f>
        <v>401.30080276937065</v>
      </c>
      <c r="U1620" s="22">
        <f>VLOOKUP(CONCATENATE($F1620," ",$G1620),AllocFactorMatrix,(U$4+1),FALSE)*$E1620</f>
        <v>0</v>
      </c>
      <c r="V1620" s="22">
        <f>VLOOKUP(CONCATENATE($F1620," ",$G1620),AllocFactorMatrix,(V$4+1),FALSE)*$E1620</f>
        <v>0</v>
      </c>
      <c r="W1620" s="22">
        <f t="shared" si="769"/>
        <v>446.74819625505802</v>
      </c>
      <c r="X1620" s="22">
        <f>VLOOKUP(CONCATENATE($F1620," ",$G1620),AllocFactorMatrix,(X$4+1),FALSE)*$E1620</f>
        <v>346.49169308817517</v>
      </c>
      <c r="Y1620" s="22">
        <f>VLOOKUP(CONCATENATE($F1620," ",$G1620),AllocFactorMatrix,(Y$4+1),FALSE)*$E1620</f>
        <v>2.7373830517420257</v>
      </c>
      <c r="Z1620" s="22">
        <f t="shared" si="767"/>
        <v>349.2290761399172</v>
      </c>
      <c r="AA1620" s="22">
        <f>VLOOKUP(CONCATENATE($F1620," ",$G1620),AllocFactorMatrix,(AA$4+1),FALSE)*$E1620</f>
        <v>5.1956086313295646</v>
      </c>
      <c r="AB1620" s="22">
        <f>VLOOKUP(CONCATENATE($F1620," ",$G1620),AllocFactorMatrix,(AB$4+1),FALSE)*$E1620</f>
        <v>76.509972962665955</v>
      </c>
      <c r="AC1620" s="22">
        <f>VLOOKUP(CONCATENATE($F1620," ",$G1620),AllocFactorMatrix,(AC$4+1),FALSE)*$E1620</f>
        <v>21.609455511191786</v>
      </c>
    </row>
    <row r="1621" spans="4:29" hidden="1" outlineLevel="1">
      <c r="F1621" s="42" t="str">
        <f>F1628</f>
        <v>DIST_SL</v>
      </c>
      <c r="G1621" s="17" t="str">
        <f>$G$8</f>
        <v>PRODUCTION</v>
      </c>
      <c r="H1621" s="21">
        <f t="shared" ref="H1621:H1644" si="770">SUBTOTAL(9,I1621:AC1621)</f>
        <v>0</v>
      </c>
      <c r="I1621" s="22">
        <f>VLOOKUP(CONCATENATE($F1621," ",$G1621),AllocFactorMatrix,(I$4+1),FALSE)*$E1628</f>
        <v>0</v>
      </c>
      <c r="J1621" s="22">
        <f>VLOOKUP(CONCATENATE($F1621," ",$G1621),AllocFactorMatrix,(J$4+1),FALSE)*$E1628</f>
        <v>0</v>
      </c>
      <c r="K1621" s="22">
        <f>VLOOKUP(CONCATENATE($F1621," ",$G1621),AllocFactorMatrix,(K$4+1),FALSE)*$E1628</f>
        <v>0</v>
      </c>
      <c r="L1621" s="22">
        <f>VLOOKUP(CONCATENATE($F1621," ",$G1621),AllocFactorMatrix,(L$4+1),FALSE)*$E1628</f>
        <v>0</v>
      </c>
      <c r="M1621" s="22">
        <f t="shared" si="754"/>
        <v>0</v>
      </c>
      <c r="N1621" s="22">
        <f>VLOOKUP(CONCATENATE($F1621," ",$G1621),AllocFactorMatrix,(N$4+1),FALSE)*$E1628</f>
        <v>0</v>
      </c>
      <c r="O1621" s="22">
        <f>VLOOKUP(CONCATENATE($F1621," ",$G1621),AllocFactorMatrix,(O$4+1),FALSE)*$E1628</f>
        <v>0</v>
      </c>
      <c r="P1621" s="22">
        <f>VLOOKUP(CONCATENATE($F1621," ",$G1621),AllocFactorMatrix,(P$4+1),FALSE)*$E1628</f>
        <v>0</v>
      </c>
      <c r="Q1621" s="22">
        <f>VLOOKUP(CONCATENATE($F1621," ",$G1621),AllocFactorMatrix,(Q$4+1),FALSE)*$E1628</f>
        <v>0</v>
      </c>
      <c r="R1621" s="22">
        <f t="shared" si="756"/>
        <v>0</v>
      </c>
      <c r="S1621" s="22">
        <f>VLOOKUP(CONCATENATE($F1621," ",$G1621),AllocFactorMatrix,(S$4+1),FALSE)*$E1628</f>
        <v>0</v>
      </c>
      <c r="T1621" s="22">
        <f>VLOOKUP(CONCATENATE($F1621," ",$G1621),AllocFactorMatrix,(T$4+1),FALSE)*$E1628</f>
        <v>0</v>
      </c>
      <c r="U1621" s="22">
        <f>VLOOKUP(CONCATENATE($F1621," ",$G1621),AllocFactorMatrix,(U$4+1),FALSE)*$E1628</f>
        <v>0</v>
      </c>
      <c r="V1621" s="22">
        <f>VLOOKUP(CONCATENATE($F1621," ",$G1621),AllocFactorMatrix,(V$4+1),FALSE)*$E1628</f>
        <v>0</v>
      </c>
      <c r="W1621" s="22">
        <f>SUBTOTAL(9,S1621:V1621)</f>
        <v>0</v>
      </c>
      <c r="X1621" s="22">
        <f>VLOOKUP(CONCATENATE($F1621," ",$G1621),AllocFactorMatrix,(X$4+1),FALSE)*$E1628</f>
        <v>0</v>
      </c>
      <c r="Y1621" s="22">
        <f>VLOOKUP(CONCATENATE($F1621," ",$G1621),AllocFactorMatrix,(Y$4+1),FALSE)*$E1628</f>
        <v>0</v>
      </c>
      <c r="Z1621" s="22">
        <f t="shared" si="767"/>
        <v>0</v>
      </c>
      <c r="AA1621" s="22">
        <f>VLOOKUP(CONCATENATE($F1621," ",$G1621),AllocFactorMatrix,(AA$4+1),FALSE)*$E1628</f>
        <v>0</v>
      </c>
      <c r="AB1621" s="22">
        <f>VLOOKUP(CONCATENATE($F1621," ",$G1621),AllocFactorMatrix,(AB$4+1),FALSE)*$E1628</f>
        <v>0</v>
      </c>
      <c r="AC1621" s="22">
        <f>VLOOKUP(CONCATENATE($F1621," ",$G1621),AllocFactorMatrix,(AC$4+1),FALSE)*$E1628</f>
        <v>0</v>
      </c>
    </row>
    <row r="1622" spans="4:29" hidden="1" outlineLevel="1">
      <c r="F1622" s="42" t="str">
        <f>F1628</f>
        <v>DIST_SL</v>
      </c>
      <c r="G1622" s="17" t="str">
        <f>$G$9</f>
        <v>BULKTRAN</v>
      </c>
      <c r="H1622" s="21">
        <f t="shared" si="770"/>
        <v>0</v>
      </c>
      <c r="I1622" s="22">
        <f>VLOOKUP(CONCATENATE($F1622," ",$G1622),AllocFactorMatrix,(I$4+1),FALSE)*$E1628</f>
        <v>0</v>
      </c>
      <c r="J1622" s="22">
        <f>VLOOKUP(CONCATENATE($F1622," ",$G1622),AllocFactorMatrix,(J$4+1),FALSE)*$E1628</f>
        <v>0</v>
      </c>
      <c r="K1622" s="22">
        <f>VLOOKUP(CONCATENATE($F1622," ",$G1622),AllocFactorMatrix,(K$4+1),FALSE)*$E1628</f>
        <v>0</v>
      </c>
      <c r="L1622" s="22">
        <f>VLOOKUP(CONCATENATE($F1622," ",$G1622),AllocFactorMatrix,(L$4+1),FALSE)*$E1628</f>
        <v>0</v>
      </c>
      <c r="M1622" s="22">
        <f t="shared" si="754"/>
        <v>0</v>
      </c>
      <c r="N1622" s="22">
        <f>VLOOKUP(CONCATENATE($F1622," ",$G1622),AllocFactorMatrix,(N$4+1),FALSE)*$E1628</f>
        <v>0</v>
      </c>
      <c r="O1622" s="22">
        <f>VLOOKUP(CONCATENATE($F1622," ",$G1622),AllocFactorMatrix,(O$4+1),FALSE)*$E1628</f>
        <v>0</v>
      </c>
      <c r="P1622" s="22">
        <f>VLOOKUP(CONCATENATE($F1622," ",$G1622),AllocFactorMatrix,(P$4+1),FALSE)*$E1628</f>
        <v>0</v>
      </c>
      <c r="Q1622" s="22">
        <f>VLOOKUP(CONCATENATE($F1622," ",$G1622),AllocFactorMatrix,(Q$4+1),FALSE)*$E1628</f>
        <v>0</v>
      </c>
      <c r="R1622" s="22">
        <f t="shared" si="756"/>
        <v>0</v>
      </c>
      <c r="S1622" s="22">
        <f>VLOOKUP(CONCATENATE($F1622," ",$G1622),AllocFactorMatrix,(S$4+1),FALSE)*$E1628</f>
        <v>0</v>
      </c>
      <c r="T1622" s="22">
        <f>VLOOKUP(CONCATENATE($F1622," ",$G1622),AllocFactorMatrix,(T$4+1),FALSE)*$E1628</f>
        <v>0</v>
      </c>
      <c r="U1622" s="22">
        <f>VLOOKUP(CONCATENATE($F1622," ",$G1622),AllocFactorMatrix,(U$4+1),FALSE)*$E1628</f>
        <v>0</v>
      </c>
      <c r="V1622" s="22">
        <f>VLOOKUP(CONCATENATE($F1622," ",$G1622),AllocFactorMatrix,(V$4+1),FALSE)*$E1628</f>
        <v>0</v>
      </c>
      <c r="W1622" s="22">
        <f t="shared" ref="W1622:W1628" si="771">SUBTOTAL(9,S1622:V1622)</f>
        <v>0</v>
      </c>
      <c r="X1622" s="22">
        <f>VLOOKUP(CONCATENATE($F1622," ",$G1622),AllocFactorMatrix,(X$4+1),FALSE)*$E1628</f>
        <v>0</v>
      </c>
      <c r="Y1622" s="22">
        <f>VLOOKUP(CONCATENATE($F1622," ",$G1622),AllocFactorMatrix,(Y$4+1),FALSE)*$E1628</f>
        <v>0</v>
      </c>
      <c r="Z1622" s="22">
        <f t="shared" si="767"/>
        <v>0</v>
      </c>
      <c r="AA1622" s="22">
        <f>VLOOKUP(CONCATENATE($F1622," ",$G1622),AllocFactorMatrix,(AA$4+1),FALSE)*$E1628</f>
        <v>0</v>
      </c>
      <c r="AB1622" s="22">
        <f>VLOOKUP(CONCATENATE($F1622," ",$G1622),AllocFactorMatrix,(AB$4+1),FALSE)*$E1628</f>
        <v>0</v>
      </c>
      <c r="AC1622" s="22">
        <f>VLOOKUP(CONCATENATE($F1622," ",$G1622),AllocFactorMatrix,(AC$4+1),FALSE)*$E1628</f>
        <v>0</v>
      </c>
    </row>
    <row r="1623" spans="4:29" hidden="1" outlineLevel="1">
      <c r="F1623" s="42" t="str">
        <f>F1628</f>
        <v>DIST_SL</v>
      </c>
      <c r="G1623" s="17" t="str">
        <f>$G$10</f>
        <v>SUBTRAN</v>
      </c>
      <c r="H1623" s="21">
        <f t="shared" si="770"/>
        <v>0</v>
      </c>
      <c r="I1623" s="22">
        <f>VLOOKUP(CONCATENATE($F1623," ",$G1623),AllocFactorMatrix,(I$4+1),FALSE)*$E1628</f>
        <v>0</v>
      </c>
      <c r="J1623" s="22">
        <f>VLOOKUP(CONCATENATE($F1623," ",$G1623),AllocFactorMatrix,(J$4+1),FALSE)*$E1628</f>
        <v>0</v>
      </c>
      <c r="K1623" s="22">
        <f>VLOOKUP(CONCATENATE($F1623," ",$G1623),AllocFactorMatrix,(K$4+1),FALSE)*$E1628</f>
        <v>0</v>
      </c>
      <c r="L1623" s="22">
        <f>VLOOKUP(CONCATENATE($F1623," ",$G1623),AllocFactorMatrix,(L$4+1),FALSE)*$E1628</f>
        <v>0</v>
      </c>
      <c r="M1623" s="22">
        <f t="shared" si="754"/>
        <v>0</v>
      </c>
      <c r="N1623" s="22">
        <f>VLOOKUP(CONCATENATE($F1623," ",$G1623),AllocFactorMatrix,(N$4+1),FALSE)*$E1628</f>
        <v>0</v>
      </c>
      <c r="O1623" s="22">
        <f>VLOOKUP(CONCATENATE($F1623," ",$G1623),AllocFactorMatrix,(O$4+1),FALSE)*$E1628</f>
        <v>0</v>
      </c>
      <c r="P1623" s="22">
        <f>VLOOKUP(CONCATENATE($F1623," ",$G1623),AllocFactorMatrix,(P$4+1),FALSE)*$E1628</f>
        <v>0</v>
      </c>
      <c r="Q1623" s="22">
        <f>VLOOKUP(CONCATENATE($F1623," ",$G1623),AllocFactorMatrix,(Q$4+1),FALSE)*$E1628</f>
        <v>0</v>
      </c>
      <c r="R1623" s="22">
        <f t="shared" si="756"/>
        <v>0</v>
      </c>
      <c r="S1623" s="22">
        <f>VLOOKUP(CONCATENATE($F1623," ",$G1623),AllocFactorMatrix,(S$4+1),FALSE)*$E1628</f>
        <v>0</v>
      </c>
      <c r="T1623" s="22">
        <f>VLOOKUP(CONCATENATE($F1623," ",$G1623),AllocFactorMatrix,(T$4+1),FALSE)*$E1628</f>
        <v>0</v>
      </c>
      <c r="U1623" s="22">
        <f>VLOOKUP(CONCATENATE($F1623," ",$G1623),AllocFactorMatrix,(U$4+1),FALSE)*$E1628</f>
        <v>0</v>
      </c>
      <c r="V1623" s="22">
        <f>VLOOKUP(CONCATENATE($F1623," ",$G1623),AllocFactorMatrix,(V$4+1),FALSE)*$E1628</f>
        <v>0</v>
      </c>
      <c r="W1623" s="22">
        <f t="shared" si="771"/>
        <v>0</v>
      </c>
      <c r="X1623" s="22">
        <f>VLOOKUP(CONCATENATE($F1623," ",$G1623),AllocFactorMatrix,(X$4+1),FALSE)*$E1628</f>
        <v>0</v>
      </c>
      <c r="Y1623" s="22">
        <f>VLOOKUP(CONCATENATE($F1623," ",$G1623),AllocFactorMatrix,(Y$4+1),FALSE)*$E1628</f>
        <v>0</v>
      </c>
      <c r="Z1623" s="22">
        <f t="shared" si="767"/>
        <v>0</v>
      </c>
      <c r="AA1623" s="22">
        <f>VLOOKUP(CONCATENATE($F1623," ",$G1623),AllocFactorMatrix,(AA$4+1),FALSE)*$E1628</f>
        <v>0</v>
      </c>
      <c r="AB1623" s="22">
        <f>VLOOKUP(CONCATENATE($F1623," ",$G1623),AllocFactorMatrix,(AB$4+1),FALSE)*$E1628</f>
        <v>0</v>
      </c>
      <c r="AC1623" s="22">
        <f>VLOOKUP(CONCATENATE($F1623," ",$G1623),AllocFactorMatrix,(AC$4+1),FALSE)*$E1628</f>
        <v>0</v>
      </c>
    </row>
    <row r="1624" spans="4:29" hidden="1" outlineLevel="1">
      <c r="F1624" s="42" t="str">
        <f>F1628</f>
        <v>DIST_SL</v>
      </c>
      <c r="G1624" s="17" t="str">
        <f>$G$11</f>
        <v>DISTPRI</v>
      </c>
      <c r="H1624" s="21">
        <f t="shared" si="770"/>
        <v>0</v>
      </c>
      <c r="I1624" s="22">
        <f>VLOOKUP(CONCATENATE($F1624," ",$G1624),AllocFactorMatrix,(I$4+1),FALSE)*$E1628</f>
        <v>0</v>
      </c>
      <c r="J1624" s="22">
        <f>VLOOKUP(CONCATENATE($F1624," ",$G1624),AllocFactorMatrix,(J$4+1),FALSE)*$E1628</f>
        <v>0</v>
      </c>
      <c r="K1624" s="22">
        <f>VLOOKUP(CONCATENATE($F1624," ",$G1624),AllocFactorMatrix,(K$4+1),FALSE)*$E1628</f>
        <v>0</v>
      </c>
      <c r="L1624" s="22">
        <f>VLOOKUP(CONCATENATE($F1624," ",$G1624),AllocFactorMatrix,(L$4+1),FALSE)*$E1628</f>
        <v>0</v>
      </c>
      <c r="M1624" s="22">
        <f t="shared" si="754"/>
        <v>0</v>
      </c>
      <c r="N1624" s="22">
        <f>VLOOKUP(CONCATENATE($F1624," ",$G1624),AllocFactorMatrix,(N$4+1),FALSE)*$E1628</f>
        <v>0</v>
      </c>
      <c r="O1624" s="22">
        <f>VLOOKUP(CONCATENATE($F1624," ",$G1624),AllocFactorMatrix,(O$4+1),FALSE)*$E1628</f>
        <v>0</v>
      </c>
      <c r="P1624" s="22">
        <f>VLOOKUP(CONCATENATE($F1624," ",$G1624),AllocFactorMatrix,(P$4+1),FALSE)*$E1628</f>
        <v>0</v>
      </c>
      <c r="Q1624" s="22">
        <f>VLOOKUP(CONCATENATE($F1624," ",$G1624),AllocFactorMatrix,(Q$4+1),FALSE)*$E1628</f>
        <v>0</v>
      </c>
      <c r="R1624" s="22">
        <f t="shared" si="756"/>
        <v>0</v>
      </c>
      <c r="S1624" s="22">
        <f>VLOOKUP(CONCATENATE($F1624," ",$G1624),AllocFactorMatrix,(S$4+1),FALSE)*$E1628</f>
        <v>0</v>
      </c>
      <c r="T1624" s="22">
        <f>VLOOKUP(CONCATENATE($F1624," ",$G1624),AllocFactorMatrix,(T$4+1),FALSE)*$E1628</f>
        <v>0</v>
      </c>
      <c r="U1624" s="22">
        <f>VLOOKUP(CONCATENATE($F1624," ",$G1624),AllocFactorMatrix,(U$4+1),FALSE)*$E1628</f>
        <v>0</v>
      </c>
      <c r="V1624" s="22">
        <f>VLOOKUP(CONCATENATE($F1624," ",$G1624),AllocFactorMatrix,(V$4+1),FALSE)*$E1628</f>
        <v>0</v>
      </c>
      <c r="W1624" s="22">
        <f t="shared" si="771"/>
        <v>0</v>
      </c>
      <c r="X1624" s="22">
        <f>VLOOKUP(CONCATENATE($F1624," ",$G1624),AllocFactorMatrix,(X$4+1),FALSE)*$E1628</f>
        <v>0</v>
      </c>
      <c r="Y1624" s="22">
        <f>VLOOKUP(CONCATENATE($F1624," ",$G1624),AllocFactorMatrix,(Y$4+1),FALSE)*$E1628</f>
        <v>0</v>
      </c>
      <c r="Z1624" s="22">
        <f t="shared" si="767"/>
        <v>0</v>
      </c>
      <c r="AA1624" s="22">
        <f>VLOOKUP(CONCATENATE($F1624," ",$G1624),AllocFactorMatrix,(AA$4+1),FALSE)*$E1628</f>
        <v>0</v>
      </c>
      <c r="AB1624" s="22">
        <f>VLOOKUP(CONCATENATE($F1624," ",$G1624),AllocFactorMatrix,(AB$4+1),FALSE)*$E1628</f>
        <v>0</v>
      </c>
      <c r="AC1624" s="22">
        <f>VLOOKUP(CONCATENATE($F1624," ",$G1624),AllocFactorMatrix,(AC$4+1),FALSE)*$E1628</f>
        <v>0</v>
      </c>
    </row>
    <row r="1625" spans="4:29" hidden="1" outlineLevel="1">
      <c r="F1625" s="42" t="str">
        <f>F1628</f>
        <v>DIST_SL</v>
      </c>
      <c r="G1625" s="17" t="str">
        <f>$G$12</f>
        <v>DISTSEC</v>
      </c>
      <c r="H1625" s="21">
        <f t="shared" si="770"/>
        <v>0</v>
      </c>
      <c r="I1625" s="22">
        <f>VLOOKUP(CONCATENATE($F1625," ",$G1625),AllocFactorMatrix,(I$4+1),FALSE)*$E1628</f>
        <v>0</v>
      </c>
      <c r="J1625" s="22">
        <f>VLOOKUP(CONCATENATE($F1625," ",$G1625),AllocFactorMatrix,(J$4+1),FALSE)*$E1628</f>
        <v>0</v>
      </c>
      <c r="K1625" s="22">
        <f>VLOOKUP(CONCATENATE($F1625," ",$G1625),AllocFactorMatrix,(K$4+1),FALSE)*$E1628</f>
        <v>0</v>
      </c>
      <c r="L1625" s="22">
        <f>VLOOKUP(CONCATENATE($F1625," ",$G1625),AllocFactorMatrix,(L$4+1),FALSE)*$E1628</f>
        <v>0</v>
      </c>
      <c r="M1625" s="22">
        <f t="shared" si="754"/>
        <v>0</v>
      </c>
      <c r="N1625" s="22">
        <f>VLOOKUP(CONCATENATE($F1625," ",$G1625),AllocFactorMatrix,(N$4+1),FALSE)*$E1628</f>
        <v>0</v>
      </c>
      <c r="O1625" s="22">
        <f>VLOOKUP(CONCATENATE($F1625," ",$G1625),AllocFactorMatrix,(O$4+1),FALSE)*$E1628</f>
        <v>0</v>
      </c>
      <c r="P1625" s="22">
        <f>VLOOKUP(CONCATENATE($F1625," ",$G1625),AllocFactorMatrix,(P$4+1),FALSE)*$E1628</f>
        <v>0</v>
      </c>
      <c r="Q1625" s="22">
        <f>VLOOKUP(CONCATENATE($F1625," ",$G1625),AllocFactorMatrix,(Q$4+1),FALSE)*$E1628</f>
        <v>0</v>
      </c>
      <c r="R1625" s="22">
        <f t="shared" si="756"/>
        <v>0</v>
      </c>
      <c r="S1625" s="22">
        <f>VLOOKUP(CONCATENATE($F1625," ",$G1625),AllocFactorMatrix,(S$4+1),FALSE)*$E1628</f>
        <v>0</v>
      </c>
      <c r="T1625" s="22">
        <f>VLOOKUP(CONCATENATE($F1625," ",$G1625),AllocFactorMatrix,(T$4+1),FALSE)*$E1628</f>
        <v>0</v>
      </c>
      <c r="U1625" s="22">
        <f>VLOOKUP(CONCATENATE($F1625," ",$G1625),AllocFactorMatrix,(U$4+1),FALSE)*$E1628</f>
        <v>0</v>
      </c>
      <c r="V1625" s="22">
        <f>VLOOKUP(CONCATENATE($F1625," ",$G1625),AllocFactorMatrix,(V$4+1),FALSE)*$E1628</f>
        <v>0</v>
      </c>
      <c r="W1625" s="22">
        <f t="shared" si="771"/>
        <v>0</v>
      </c>
      <c r="X1625" s="22">
        <f>VLOOKUP(CONCATENATE($F1625," ",$G1625),AllocFactorMatrix,(X$4+1),FALSE)*$E1628</f>
        <v>0</v>
      </c>
      <c r="Y1625" s="22">
        <f>VLOOKUP(CONCATENATE($F1625," ",$G1625),AllocFactorMatrix,(Y$4+1),FALSE)*$E1628</f>
        <v>0</v>
      </c>
      <c r="Z1625" s="22">
        <f t="shared" si="767"/>
        <v>0</v>
      </c>
      <c r="AA1625" s="22">
        <f>VLOOKUP(CONCATENATE($F1625," ",$G1625),AllocFactorMatrix,(AA$4+1),FALSE)*$E1628</f>
        <v>0</v>
      </c>
      <c r="AB1625" s="22">
        <f>VLOOKUP(CONCATENATE($F1625," ",$G1625),AllocFactorMatrix,(AB$4+1),FALSE)*$E1628</f>
        <v>0</v>
      </c>
      <c r="AC1625" s="22">
        <f>VLOOKUP(CONCATENATE($F1625," ",$G1625),AllocFactorMatrix,(AC$4+1),FALSE)*$E1628</f>
        <v>0</v>
      </c>
    </row>
    <row r="1626" spans="4:29" hidden="1" outlineLevel="1">
      <c r="F1626" s="42" t="str">
        <f>F1628</f>
        <v>DIST_SL</v>
      </c>
      <c r="G1626" s="17" t="str">
        <f>$G$13</f>
        <v>ENERGY</v>
      </c>
      <c r="H1626" s="21">
        <f t="shared" si="770"/>
        <v>0</v>
      </c>
      <c r="I1626" s="22">
        <f>VLOOKUP(CONCATENATE($F1626," ",$G1626),AllocFactorMatrix,(I$4+1),FALSE)*$E1628</f>
        <v>0</v>
      </c>
      <c r="J1626" s="22">
        <f>VLOOKUP(CONCATENATE($F1626," ",$G1626),AllocFactorMatrix,(J$4+1),FALSE)*$E1628</f>
        <v>0</v>
      </c>
      <c r="K1626" s="22">
        <f>VLOOKUP(CONCATENATE($F1626," ",$G1626),AllocFactorMatrix,(K$4+1),FALSE)*$E1628</f>
        <v>0</v>
      </c>
      <c r="L1626" s="22">
        <f>VLOOKUP(CONCATENATE($F1626," ",$G1626),AllocFactorMatrix,(L$4+1),FALSE)*$E1628</f>
        <v>0</v>
      </c>
      <c r="M1626" s="22">
        <f t="shared" si="754"/>
        <v>0</v>
      </c>
      <c r="N1626" s="22">
        <f>VLOOKUP(CONCATENATE($F1626," ",$G1626),AllocFactorMatrix,(N$4+1),FALSE)*$E1628</f>
        <v>0</v>
      </c>
      <c r="O1626" s="22">
        <f>VLOOKUP(CONCATENATE($F1626," ",$G1626),AllocFactorMatrix,(O$4+1),FALSE)*$E1628</f>
        <v>0</v>
      </c>
      <c r="P1626" s="22">
        <f>VLOOKUP(CONCATENATE($F1626," ",$G1626),AllocFactorMatrix,(P$4+1),FALSE)*$E1628</f>
        <v>0</v>
      </c>
      <c r="Q1626" s="22">
        <f>VLOOKUP(CONCATENATE($F1626," ",$G1626),AllocFactorMatrix,(Q$4+1),FALSE)*$E1628</f>
        <v>0</v>
      </c>
      <c r="R1626" s="22">
        <f t="shared" si="756"/>
        <v>0</v>
      </c>
      <c r="S1626" s="22">
        <f>VLOOKUP(CONCATENATE($F1626," ",$G1626),AllocFactorMatrix,(S$4+1),FALSE)*$E1628</f>
        <v>0</v>
      </c>
      <c r="T1626" s="22">
        <f>VLOOKUP(CONCATENATE($F1626," ",$G1626),AllocFactorMatrix,(T$4+1),FALSE)*$E1628</f>
        <v>0</v>
      </c>
      <c r="U1626" s="22">
        <f>VLOOKUP(CONCATENATE($F1626," ",$G1626),AllocFactorMatrix,(U$4+1),FALSE)*$E1628</f>
        <v>0</v>
      </c>
      <c r="V1626" s="22">
        <f>VLOOKUP(CONCATENATE($F1626," ",$G1626),AllocFactorMatrix,(V$4+1),FALSE)*$E1628</f>
        <v>0</v>
      </c>
      <c r="W1626" s="22">
        <f t="shared" si="771"/>
        <v>0</v>
      </c>
      <c r="X1626" s="22">
        <f>VLOOKUP(CONCATENATE($F1626," ",$G1626),AllocFactorMatrix,(X$4+1),FALSE)*$E1628</f>
        <v>0</v>
      </c>
      <c r="Y1626" s="22">
        <f>VLOOKUP(CONCATENATE($F1626," ",$G1626),AllocFactorMatrix,(Y$4+1),FALSE)*$E1628</f>
        <v>0</v>
      </c>
      <c r="Z1626" s="22">
        <f t="shared" si="767"/>
        <v>0</v>
      </c>
      <c r="AA1626" s="22">
        <f>VLOOKUP(CONCATENATE($F1626," ",$G1626),AllocFactorMatrix,(AA$4+1),FALSE)*$E1628</f>
        <v>0</v>
      </c>
      <c r="AB1626" s="22">
        <f>VLOOKUP(CONCATENATE($F1626," ",$G1626),AllocFactorMatrix,(AB$4+1),FALSE)*$E1628</f>
        <v>0</v>
      </c>
      <c r="AC1626" s="22">
        <f>VLOOKUP(CONCATENATE($F1626," ",$G1626),AllocFactorMatrix,(AC$4+1),FALSE)*$E1628</f>
        <v>0</v>
      </c>
    </row>
    <row r="1627" spans="4:29" hidden="1" outlineLevel="1">
      <c r="F1627" s="42" t="str">
        <f>F1628</f>
        <v>DIST_SL</v>
      </c>
      <c r="G1627" s="17" t="str">
        <f>$G$14</f>
        <v>CUSTOMER</v>
      </c>
      <c r="H1627" s="21">
        <f t="shared" si="770"/>
        <v>11264</v>
      </c>
      <c r="I1627" s="22">
        <f>VLOOKUP(CONCATENATE($F1627," ",$G1627),AllocFactorMatrix,(I$4+1),FALSE)*$E1628</f>
        <v>0</v>
      </c>
      <c r="J1627" s="22">
        <f>VLOOKUP(CONCATENATE($F1627," ",$G1627),AllocFactorMatrix,(J$4+1),FALSE)*$E1628</f>
        <v>0</v>
      </c>
      <c r="K1627" s="22">
        <f>VLOOKUP(CONCATENATE($F1627," ",$G1627),AllocFactorMatrix,(K$4+1),FALSE)*$E1628</f>
        <v>0</v>
      </c>
      <c r="L1627" s="22">
        <f>VLOOKUP(CONCATENATE($F1627," ",$G1627),AllocFactorMatrix,(L$4+1),FALSE)*$E1628</f>
        <v>0</v>
      </c>
      <c r="M1627" s="22">
        <f t="shared" si="754"/>
        <v>0</v>
      </c>
      <c r="N1627" s="22">
        <f>VLOOKUP(CONCATENATE($F1627," ",$G1627),AllocFactorMatrix,(N$4+1),FALSE)*$E1628</f>
        <v>0</v>
      </c>
      <c r="O1627" s="22">
        <f>VLOOKUP(CONCATENATE($F1627," ",$G1627),AllocFactorMatrix,(O$4+1),FALSE)*$E1628</f>
        <v>0</v>
      </c>
      <c r="P1627" s="22">
        <f>VLOOKUP(CONCATENATE($F1627," ",$G1627),AllocFactorMatrix,(P$4+1),FALSE)*$E1628</f>
        <v>0</v>
      </c>
      <c r="Q1627" s="22">
        <f>VLOOKUP(CONCATENATE($F1627," ",$G1627),AllocFactorMatrix,(Q$4+1),FALSE)*$E1628</f>
        <v>0</v>
      </c>
      <c r="R1627" s="22">
        <f t="shared" si="756"/>
        <v>0</v>
      </c>
      <c r="S1627" s="22">
        <f>VLOOKUP(CONCATENATE($F1627," ",$G1627),AllocFactorMatrix,(S$4+1),FALSE)*$E1628</f>
        <v>0</v>
      </c>
      <c r="T1627" s="22">
        <f>VLOOKUP(CONCATENATE($F1627," ",$G1627),AllocFactorMatrix,(T$4+1),FALSE)*$E1628</f>
        <v>0</v>
      </c>
      <c r="U1627" s="22">
        <f>VLOOKUP(CONCATENATE($F1627," ",$G1627),AllocFactorMatrix,(U$4+1),FALSE)*$E1628</f>
        <v>0</v>
      </c>
      <c r="V1627" s="22">
        <f>VLOOKUP(CONCATENATE($F1627," ",$G1627),AllocFactorMatrix,(V$4+1),FALSE)*$E1628</f>
        <v>0</v>
      </c>
      <c r="W1627" s="22">
        <f t="shared" si="771"/>
        <v>0</v>
      </c>
      <c r="X1627" s="22">
        <f>VLOOKUP(CONCATENATE($F1627," ",$G1627),AllocFactorMatrix,(X$4+1),FALSE)*$E1628</f>
        <v>0</v>
      </c>
      <c r="Y1627" s="22">
        <f>VLOOKUP(CONCATENATE($F1627," ",$G1627),AllocFactorMatrix,(Y$4+1),FALSE)*$E1628</f>
        <v>0</v>
      </c>
      <c r="Z1627" s="22">
        <f t="shared" si="767"/>
        <v>0</v>
      </c>
      <c r="AA1627" s="22">
        <f>VLOOKUP(CONCATENATE($F1627," ",$G1627),AllocFactorMatrix,(AA$4+1),FALSE)*$E1628</f>
        <v>0</v>
      </c>
      <c r="AB1627" s="22">
        <f>VLOOKUP(CONCATENATE($F1627," ",$G1627),AllocFactorMatrix,(AB$4+1),FALSE)*$E1628</f>
        <v>0</v>
      </c>
      <c r="AC1627" s="22">
        <f>VLOOKUP(CONCATENATE($F1627," ",$G1627),AllocFactorMatrix,(AC$4+1),FALSE)*$E1628</f>
        <v>11264</v>
      </c>
    </row>
    <row r="1628" spans="4:29" collapsed="1">
      <c r="D1628" s="17" t="s">
        <v>114</v>
      </c>
      <c r="E1628" s="19">
        <v>11264</v>
      </c>
      <c r="F1628" s="42" t="s">
        <v>51</v>
      </c>
      <c r="G1628" s="17" t="str">
        <f>$G$15</f>
        <v>TOTAL</v>
      </c>
      <c r="H1628" s="21">
        <f t="shared" si="770"/>
        <v>11264</v>
      </c>
      <c r="I1628" s="22">
        <f>VLOOKUP(CONCATENATE($F1628," ",$G1628),AllocFactorMatrix,(I$4+1),FALSE)*$E1628</f>
        <v>0</v>
      </c>
      <c r="J1628" s="22">
        <f>VLOOKUP(CONCATENATE($F1628," ",$G1628),AllocFactorMatrix,(J$4+1),FALSE)*$E1628</f>
        <v>0</v>
      </c>
      <c r="K1628" s="22">
        <f>VLOOKUP(CONCATENATE($F1628," ",$G1628),AllocFactorMatrix,(K$4+1),FALSE)*$E1628</f>
        <v>0</v>
      </c>
      <c r="L1628" s="22">
        <f>VLOOKUP(CONCATENATE($F1628," ",$G1628),AllocFactorMatrix,(L$4+1),FALSE)*$E1628</f>
        <v>0</v>
      </c>
      <c r="M1628" s="22">
        <f t="shared" si="754"/>
        <v>0</v>
      </c>
      <c r="N1628" s="22">
        <f>VLOOKUP(CONCATENATE($F1628," ",$G1628),AllocFactorMatrix,(N$4+1),FALSE)*$E1628</f>
        <v>0</v>
      </c>
      <c r="O1628" s="22">
        <f>VLOOKUP(CONCATENATE($F1628," ",$G1628),AllocFactorMatrix,(O$4+1),FALSE)*$E1628</f>
        <v>0</v>
      </c>
      <c r="P1628" s="22">
        <f>VLOOKUP(CONCATENATE($F1628," ",$G1628),AllocFactorMatrix,(P$4+1),FALSE)*$E1628</f>
        <v>0</v>
      </c>
      <c r="Q1628" s="22">
        <f>VLOOKUP(CONCATENATE($F1628," ",$G1628),AllocFactorMatrix,(Q$4+1),FALSE)*$E1628</f>
        <v>0</v>
      </c>
      <c r="R1628" s="22">
        <f t="shared" si="756"/>
        <v>0</v>
      </c>
      <c r="S1628" s="22">
        <f>VLOOKUP(CONCATENATE($F1628," ",$G1628),AllocFactorMatrix,(S$4+1),FALSE)*$E1628</f>
        <v>0</v>
      </c>
      <c r="T1628" s="22">
        <f>VLOOKUP(CONCATENATE($F1628," ",$G1628),AllocFactorMatrix,(T$4+1),FALSE)*$E1628</f>
        <v>0</v>
      </c>
      <c r="U1628" s="22">
        <f>VLOOKUP(CONCATENATE($F1628," ",$G1628),AllocFactorMatrix,(U$4+1),FALSE)*$E1628</f>
        <v>0</v>
      </c>
      <c r="V1628" s="22">
        <f>VLOOKUP(CONCATENATE($F1628," ",$G1628),AllocFactorMatrix,(V$4+1),FALSE)*$E1628</f>
        <v>0</v>
      </c>
      <c r="W1628" s="22">
        <f t="shared" si="771"/>
        <v>0</v>
      </c>
      <c r="X1628" s="22">
        <f>VLOOKUP(CONCATENATE($F1628," ",$G1628),AllocFactorMatrix,(X$4+1),FALSE)*$E1628</f>
        <v>0</v>
      </c>
      <c r="Y1628" s="22">
        <f>VLOOKUP(CONCATENATE($F1628," ",$G1628),AllocFactorMatrix,(Y$4+1),FALSE)*$E1628</f>
        <v>0</v>
      </c>
      <c r="Z1628" s="22">
        <f t="shared" si="767"/>
        <v>0</v>
      </c>
      <c r="AA1628" s="22">
        <f>VLOOKUP(CONCATENATE($F1628," ",$G1628),AllocFactorMatrix,(AA$4+1),FALSE)*$E1628</f>
        <v>0</v>
      </c>
      <c r="AB1628" s="22">
        <f>VLOOKUP(CONCATENATE($F1628," ",$G1628),AllocFactorMatrix,(AB$4+1),FALSE)*$E1628</f>
        <v>0</v>
      </c>
      <c r="AC1628" s="22">
        <f>VLOOKUP(CONCATENATE($F1628," ",$G1628),AllocFactorMatrix,(AC$4+1),FALSE)*$E1628</f>
        <v>11264</v>
      </c>
    </row>
    <row r="1629" spans="4:29" hidden="1" outlineLevel="1">
      <c r="F1629" s="42" t="str">
        <f>F1636</f>
        <v>DIST_METERS</v>
      </c>
      <c r="G1629" s="17" t="str">
        <f>$G$8</f>
        <v>PRODUCTION</v>
      </c>
      <c r="H1629" s="21">
        <f t="shared" si="770"/>
        <v>0</v>
      </c>
      <c r="I1629" s="22">
        <f>VLOOKUP(CONCATENATE($F1629," ",$G1629),AllocFactorMatrix,(I$4+1),FALSE)*$E1636</f>
        <v>0</v>
      </c>
      <c r="J1629" s="22">
        <f>VLOOKUP(CONCATENATE($F1629," ",$G1629),AllocFactorMatrix,(J$4+1),FALSE)*$E1636</f>
        <v>0</v>
      </c>
      <c r="K1629" s="22">
        <f>VLOOKUP(CONCATENATE($F1629," ",$G1629),AllocFactorMatrix,(K$4+1),FALSE)*$E1636</f>
        <v>0</v>
      </c>
      <c r="L1629" s="22">
        <f>VLOOKUP(CONCATENATE($F1629," ",$G1629),AllocFactorMatrix,(L$4+1),FALSE)*$E1636</f>
        <v>0</v>
      </c>
      <c r="M1629" s="22">
        <f t="shared" si="754"/>
        <v>0</v>
      </c>
      <c r="N1629" s="22">
        <f>VLOOKUP(CONCATENATE($F1629," ",$G1629),AllocFactorMatrix,(N$4+1),FALSE)*$E1636</f>
        <v>0</v>
      </c>
      <c r="O1629" s="22">
        <f>VLOOKUP(CONCATENATE($F1629," ",$G1629),AllocFactorMatrix,(O$4+1),FALSE)*$E1636</f>
        <v>0</v>
      </c>
      <c r="P1629" s="22">
        <f>VLOOKUP(CONCATENATE($F1629," ",$G1629),AllocFactorMatrix,(P$4+1),FALSE)*$E1636</f>
        <v>0</v>
      </c>
      <c r="Q1629" s="22">
        <f>VLOOKUP(CONCATENATE($F1629," ",$G1629),AllocFactorMatrix,(Q$4+1),FALSE)*$E1636</f>
        <v>0</v>
      </c>
      <c r="R1629" s="22">
        <f t="shared" si="756"/>
        <v>0</v>
      </c>
      <c r="S1629" s="22">
        <f>VLOOKUP(CONCATENATE($F1629," ",$G1629),AllocFactorMatrix,(S$4+1),FALSE)*$E1636</f>
        <v>0</v>
      </c>
      <c r="T1629" s="22">
        <f>VLOOKUP(CONCATENATE($F1629," ",$G1629),AllocFactorMatrix,(T$4+1),FALSE)*$E1636</f>
        <v>0</v>
      </c>
      <c r="U1629" s="22">
        <f>VLOOKUP(CONCATENATE($F1629," ",$G1629),AllocFactorMatrix,(U$4+1),FALSE)*$E1636</f>
        <v>0</v>
      </c>
      <c r="V1629" s="22">
        <f>VLOOKUP(CONCATENATE($F1629," ",$G1629),AllocFactorMatrix,(V$4+1),FALSE)*$E1636</f>
        <v>0</v>
      </c>
      <c r="W1629" s="22">
        <f>SUBTOTAL(9,S1629:V1629)</f>
        <v>0</v>
      </c>
      <c r="X1629" s="22">
        <f>VLOOKUP(CONCATENATE($F1629," ",$G1629),AllocFactorMatrix,(X$4+1),FALSE)*$E1636</f>
        <v>0</v>
      </c>
      <c r="Y1629" s="22">
        <f>VLOOKUP(CONCATENATE($F1629," ",$G1629),AllocFactorMatrix,(Y$4+1),FALSE)*$E1636</f>
        <v>0</v>
      </c>
      <c r="Z1629" s="22">
        <f t="shared" si="767"/>
        <v>0</v>
      </c>
      <c r="AA1629" s="22">
        <f>VLOOKUP(CONCATENATE($F1629," ",$G1629),AllocFactorMatrix,(AA$4+1),FALSE)*$E1636</f>
        <v>0</v>
      </c>
      <c r="AB1629" s="22">
        <f>VLOOKUP(CONCATENATE($F1629," ",$G1629),AllocFactorMatrix,(AB$4+1),FALSE)*$E1636</f>
        <v>0</v>
      </c>
      <c r="AC1629" s="22">
        <f>VLOOKUP(CONCATENATE($F1629," ",$G1629),AllocFactorMatrix,(AC$4+1),FALSE)*$E1636</f>
        <v>0</v>
      </c>
    </row>
    <row r="1630" spans="4:29" hidden="1" outlineLevel="1">
      <c r="F1630" s="42" t="str">
        <f>F1636</f>
        <v>DIST_METERS</v>
      </c>
      <c r="G1630" s="17" t="str">
        <f>$G$9</f>
        <v>BULKTRAN</v>
      </c>
      <c r="H1630" s="21">
        <f t="shared" si="770"/>
        <v>0</v>
      </c>
      <c r="I1630" s="22">
        <f>VLOOKUP(CONCATENATE($F1630," ",$G1630),AllocFactorMatrix,(I$4+1),FALSE)*$E1636</f>
        <v>0</v>
      </c>
      <c r="J1630" s="22">
        <f>VLOOKUP(CONCATENATE($F1630," ",$G1630),AllocFactorMatrix,(J$4+1),FALSE)*$E1636</f>
        <v>0</v>
      </c>
      <c r="K1630" s="22">
        <f>VLOOKUP(CONCATENATE($F1630," ",$G1630),AllocFactorMatrix,(K$4+1),FALSE)*$E1636</f>
        <v>0</v>
      </c>
      <c r="L1630" s="22">
        <f>VLOOKUP(CONCATENATE($F1630," ",$G1630),AllocFactorMatrix,(L$4+1),FALSE)*$E1636</f>
        <v>0</v>
      </c>
      <c r="M1630" s="22">
        <f t="shared" si="754"/>
        <v>0</v>
      </c>
      <c r="N1630" s="22">
        <f>VLOOKUP(CONCATENATE($F1630," ",$G1630),AllocFactorMatrix,(N$4+1),FALSE)*$E1636</f>
        <v>0</v>
      </c>
      <c r="O1630" s="22">
        <f>VLOOKUP(CONCATENATE($F1630," ",$G1630),AllocFactorMatrix,(O$4+1),FALSE)*$E1636</f>
        <v>0</v>
      </c>
      <c r="P1630" s="22">
        <f>VLOOKUP(CONCATENATE($F1630," ",$G1630),AllocFactorMatrix,(P$4+1),FALSE)*$E1636</f>
        <v>0</v>
      </c>
      <c r="Q1630" s="22">
        <f>VLOOKUP(CONCATENATE($F1630," ",$G1630),AllocFactorMatrix,(Q$4+1),FALSE)*$E1636</f>
        <v>0</v>
      </c>
      <c r="R1630" s="22">
        <f t="shared" si="756"/>
        <v>0</v>
      </c>
      <c r="S1630" s="22">
        <f>VLOOKUP(CONCATENATE($F1630," ",$G1630),AllocFactorMatrix,(S$4+1),FALSE)*$E1636</f>
        <v>0</v>
      </c>
      <c r="T1630" s="22">
        <f>VLOOKUP(CONCATENATE($F1630," ",$G1630),AllocFactorMatrix,(T$4+1),FALSE)*$E1636</f>
        <v>0</v>
      </c>
      <c r="U1630" s="22">
        <f>VLOOKUP(CONCATENATE($F1630," ",$G1630),AllocFactorMatrix,(U$4+1),FALSE)*$E1636</f>
        <v>0</v>
      </c>
      <c r="V1630" s="22">
        <f>VLOOKUP(CONCATENATE($F1630," ",$G1630),AllocFactorMatrix,(V$4+1),FALSE)*$E1636</f>
        <v>0</v>
      </c>
      <c r="W1630" s="22">
        <f t="shared" ref="W1630:W1636" si="772">SUBTOTAL(9,S1630:V1630)</f>
        <v>0</v>
      </c>
      <c r="X1630" s="22">
        <f>VLOOKUP(CONCATENATE($F1630," ",$G1630),AllocFactorMatrix,(X$4+1),FALSE)*$E1636</f>
        <v>0</v>
      </c>
      <c r="Y1630" s="22">
        <f>VLOOKUP(CONCATENATE($F1630," ",$G1630),AllocFactorMatrix,(Y$4+1),FALSE)*$E1636</f>
        <v>0</v>
      </c>
      <c r="Z1630" s="22">
        <f t="shared" si="767"/>
        <v>0</v>
      </c>
      <c r="AA1630" s="22">
        <f>VLOOKUP(CONCATENATE($F1630," ",$G1630),AllocFactorMatrix,(AA$4+1),FALSE)*$E1636</f>
        <v>0</v>
      </c>
      <c r="AB1630" s="22">
        <f>VLOOKUP(CONCATENATE($F1630," ",$G1630),AllocFactorMatrix,(AB$4+1),FALSE)*$E1636</f>
        <v>0</v>
      </c>
      <c r="AC1630" s="22">
        <f>VLOOKUP(CONCATENATE($F1630," ",$G1630),AllocFactorMatrix,(AC$4+1),FALSE)*$E1636</f>
        <v>0</v>
      </c>
    </row>
    <row r="1631" spans="4:29" hidden="1" outlineLevel="1">
      <c r="F1631" s="42" t="str">
        <f>F1636</f>
        <v>DIST_METERS</v>
      </c>
      <c r="G1631" s="17" t="str">
        <f>$G$10</f>
        <v>SUBTRAN</v>
      </c>
      <c r="H1631" s="21">
        <f t="shared" si="770"/>
        <v>0</v>
      </c>
      <c r="I1631" s="22">
        <f>VLOOKUP(CONCATENATE($F1631," ",$G1631),AllocFactorMatrix,(I$4+1),FALSE)*$E1636</f>
        <v>0</v>
      </c>
      <c r="J1631" s="22">
        <f>VLOOKUP(CONCATENATE($F1631," ",$G1631),AllocFactorMatrix,(J$4+1),FALSE)*$E1636</f>
        <v>0</v>
      </c>
      <c r="K1631" s="22">
        <f>VLOOKUP(CONCATENATE($F1631," ",$G1631),AllocFactorMatrix,(K$4+1),FALSE)*$E1636</f>
        <v>0</v>
      </c>
      <c r="L1631" s="22">
        <f>VLOOKUP(CONCATENATE($F1631," ",$G1631),AllocFactorMatrix,(L$4+1),FALSE)*$E1636</f>
        <v>0</v>
      </c>
      <c r="M1631" s="22">
        <f t="shared" si="754"/>
        <v>0</v>
      </c>
      <c r="N1631" s="22">
        <f>VLOOKUP(CONCATENATE($F1631," ",$G1631),AllocFactorMatrix,(N$4+1),FALSE)*$E1636</f>
        <v>0</v>
      </c>
      <c r="O1631" s="22">
        <f>VLOOKUP(CONCATENATE($F1631," ",$G1631),AllocFactorMatrix,(O$4+1),FALSE)*$E1636</f>
        <v>0</v>
      </c>
      <c r="P1631" s="22">
        <f>VLOOKUP(CONCATENATE($F1631," ",$G1631),AllocFactorMatrix,(P$4+1),FALSE)*$E1636</f>
        <v>0</v>
      </c>
      <c r="Q1631" s="22">
        <f>VLOOKUP(CONCATENATE($F1631," ",$G1631),AllocFactorMatrix,(Q$4+1),FALSE)*$E1636</f>
        <v>0</v>
      </c>
      <c r="R1631" s="22">
        <f t="shared" si="756"/>
        <v>0</v>
      </c>
      <c r="S1631" s="22">
        <f>VLOOKUP(CONCATENATE($F1631," ",$G1631),AllocFactorMatrix,(S$4+1),FALSE)*$E1636</f>
        <v>0</v>
      </c>
      <c r="T1631" s="22">
        <f>VLOOKUP(CONCATENATE($F1631," ",$G1631),AllocFactorMatrix,(T$4+1),FALSE)*$E1636</f>
        <v>0</v>
      </c>
      <c r="U1631" s="22">
        <f>VLOOKUP(CONCATENATE($F1631," ",$G1631),AllocFactorMatrix,(U$4+1),FALSE)*$E1636</f>
        <v>0</v>
      </c>
      <c r="V1631" s="22">
        <f>VLOOKUP(CONCATENATE($F1631," ",$G1631),AllocFactorMatrix,(V$4+1),FALSE)*$E1636</f>
        <v>0</v>
      </c>
      <c r="W1631" s="22">
        <f t="shared" si="772"/>
        <v>0</v>
      </c>
      <c r="X1631" s="22">
        <f>VLOOKUP(CONCATENATE($F1631," ",$G1631),AllocFactorMatrix,(X$4+1),FALSE)*$E1636</f>
        <v>0</v>
      </c>
      <c r="Y1631" s="22">
        <f>VLOOKUP(CONCATENATE($F1631," ",$G1631),AllocFactorMatrix,(Y$4+1),FALSE)*$E1636</f>
        <v>0</v>
      </c>
      <c r="Z1631" s="22">
        <f t="shared" si="767"/>
        <v>0</v>
      </c>
      <c r="AA1631" s="22">
        <f>VLOOKUP(CONCATENATE($F1631," ",$G1631),AllocFactorMatrix,(AA$4+1),FALSE)*$E1636</f>
        <v>0</v>
      </c>
      <c r="AB1631" s="22">
        <f>VLOOKUP(CONCATENATE($F1631," ",$G1631),AllocFactorMatrix,(AB$4+1),FALSE)*$E1636</f>
        <v>0</v>
      </c>
      <c r="AC1631" s="22">
        <f>VLOOKUP(CONCATENATE($F1631," ",$G1631),AllocFactorMatrix,(AC$4+1),FALSE)*$E1636</f>
        <v>0</v>
      </c>
    </row>
    <row r="1632" spans="4:29" hidden="1" outlineLevel="1">
      <c r="F1632" s="42" t="str">
        <f>F1636</f>
        <v>DIST_METERS</v>
      </c>
      <c r="G1632" s="17" t="str">
        <f>$G$11</f>
        <v>DISTPRI</v>
      </c>
      <c r="H1632" s="21">
        <f t="shared" si="770"/>
        <v>0</v>
      </c>
      <c r="I1632" s="22">
        <f>VLOOKUP(CONCATENATE($F1632," ",$G1632),AllocFactorMatrix,(I$4+1),FALSE)*$E1636</f>
        <v>0</v>
      </c>
      <c r="J1632" s="22">
        <f>VLOOKUP(CONCATENATE($F1632," ",$G1632),AllocFactorMatrix,(J$4+1),FALSE)*$E1636</f>
        <v>0</v>
      </c>
      <c r="K1632" s="22">
        <f>VLOOKUP(CONCATENATE($F1632," ",$G1632),AllocFactorMatrix,(K$4+1),FALSE)*$E1636</f>
        <v>0</v>
      </c>
      <c r="L1632" s="22">
        <f>VLOOKUP(CONCATENATE($F1632," ",$G1632),AllocFactorMatrix,(L$4+1),FALSE)*$E1636</f>
        <v>0</v>
      </c>
      <c r="M1632" s="22">
        <f t="shared" si="754"/>
        <v>0</v>
      </c>
      <c r="N1632" s="22">
        <f>VLOOKUP(CONCATENATE($F1632," ",$G1632),AllocFactorMatrix,(N$4+1),FALSE)*$E1636</f>
        <v>0</v>
      </c>
      <c r="O1632" s="22">
        <f>VLOOKUP(CONCATENATE($F1632," ",$G1632),AllocFactorMatrix,(O$4+1),FALSE)*$E1636</f>
        <v>0</v>
      </c>
      <c r="P1632" s="22">
        <f>VLOOKUP(CONCATENATE($F1632," ",$G1632),AllocFactorMatrix,(P$4+1),FALSE)*$E1636</f>
        <v>0</v>
      </c>
      <c r="Q1632" s="22">
        <f>VLOOKUP(CONCATENATE($F1632," ",$G1632),AllocFactorMatrix,(Q$4+1),FALSE)*$E1636</f>
        <v>0</v>
      </c>
      <c r="R1632" s="22">
        <f t="shared" si="756"/>
        <v>0</v>
      </c>
      <c r="S1632" s="22">
        <f>VLOOKUP(CONCATENATE($F1632," ",$G1632),AllocFactorMatrix,(S$4+1),FALSE)*$E1636</f>
        <v>0</v>
      </c>
      <c r="T1632" s="22">
        <f>VLOOKUP(CONCATENATE($F1632," ",$G1632),AllocFactorMatrix,(T$4+1),FALSE)*$E1636</f>
        <v>0</v>
      </c>
      <c r="U1632" s="22">
        <f>VLOOKUP(CONCATENATE($F1632," ",$G1632),AllocFactorMatrix,(U$4+1),FALSE)*$E1636</f>
        <v>0</v>
      </c>
      <c r="V1632" s="22">
        <f>VLOOKUP(CONCATENATE($F1632," ",$G1632),AllocFactorMatrix,(V$4+1),FALSE)*$E1636</f>
        <v>0</v>
      </c>
      <c r="W1632" s="22">
        <f t="shared" si="772"/>
        <v>0</v>
      </c>
      <c r="X1632" s="22">
        <f>VLOOKUP(CONCATENATE($F1632," ",$G1632),AllocFactorMatrix,(X$4+1),FALSE)*$E1636</f>
        <v>0</v>
      </c>
      <c r="Y1632" s="22">
        <f>VLOOKUP(CONCATENATE($F1632," ",$G1632),AllocFactorMatrix,(Y$4+1),FALSE)*$E1636</f>
        <v>0</v>
      </c>
      <c r="Z1632" s="22">
        <f t="shared" si="767"/>
        <v>0</v>
      </c>
      <c r="AA1632" s="22">
        <f>VLOOKUP(CONCATENATE($F1632," ",$G1632),AllocFactorMatrix,(AA$4+1),FALSE)*$E1636</f>
        <v>0</v>
      </c>
      <c r="AB1632" s="22">
        <f>VLOOKUP(CONCATENATE($F1632," ",$G1632),AllocFactorMatrix,(AB$4+1),FALSE)*$E1636</f>
        <v>0</v>
      </c>
      <c r="AC1632" s="22">
        <f>VLOOKUP(CONCATENATE($F1632," ",$G1632),AllocFactorMatrix,(AC$4+1),FALSE)*$E1636</f>
        <v>0</v>
      </c>
    </row>
    <row r="1633" spans="4:29" hidden="1" outlineLevel="1">
      <c r="F1633" s="42" t="str">
        <f>F1636</f>
        <v>DIST_METERS</v>
      </c>
      <c r="G1633" s="17" t="str">
        <f>$G$12</f>
        <v>DISTSEC</v>
      </c>
      <c r="H1633" s="21">
        <f t="shared" si="770"/>
        <v>0</v>
      </c>
      <c r="I1633" s="22">
        <f>VLOOKUP(CONCATENATE($F1633," ",$G1633),AllocFactorMatrix,(I$4+1),FALSE)*$E1636</f>
        <v>0</v>
      </c>
      <c r="J1633" s="22">
        <f>VLOOKUP(CONCATENATE($F1633," ",$G1633),AllocFactorMatrix,(J$4+1),FALSE)*$E1636</f>
        <v>0</v>
      </c>
      <c r="K1633" s="22">
        <f>VLOOKUP(CONCATENATE($F1633," ",$G1633),AllocFactorMatrix,(K$4+1),FALSE)*$E1636</f>
        <v>0</v>
      </c>
      <c r="L1633" s="22">
        <f>VLOOKUP(CONCATENATE($F1633," ",$G1633),AllocFactorMatrix,(L$4+1),FALSE)*$E1636</f>
        <v>0</v>
      </c>
      <c r="M1633" s="22">
        <f t="shared" si="754"/>
        <v>0</v>
      </c>
      <c r="N1633" s="22">
        <f>VLOOKUP(CONCATENATE($F1633," ",$G1633),AllocFactorMatrix,(N$4+1),FALSE)*$E1636</f>
        <v>0</v>
      </c>
      <c r="O1633" s="22">
        <f>VLOOKUP(CONCATENATE($F1633," ",$G1633),AllocFactorMatrix,(O$4+1),FALSE)*$E1636</f>
        <v>0</v>
      </c>
      <c r="P1633" s="22">
        <f>VLOOKUP(CONCATENATE($F1633," ",$G1633),AllocFactorMatrix,(P$4+1),FALSE)*$E1636</f>
        <v>0</v>
      </c>
      <c r="Q1633" s="22">
        <f>VLOOKUP(CONCATENATE($F1633," ",$G1633),AllocFactorMatrix,(Q$4+1),FALSE)*$E1636</f>
        <v>0</v>
      </c>
      <c r="R1633" s="22">
        <f t="shared" si="756"/>
        <v>0</v>
      </c>
      <c r="S1633" s="22">
        <f>VLOOKUP(CONCATENATE($F1633," ",$G1633),AllocFactorMatrix,(S$4+1),FALSE)*$E1636</f>
        <v>0</v>
      </c>
      <c r="T1633" s="22">
        <f>VLOOKUP(CONCATENATE($F1633," ",$G1633),AllocFactorMatrix,(T$4+1),FALSE)*$E1636</f>
        <v>0</v>
      </c>
      <c r="U1633" s="22">
        <f>VLOOKUP(CONCATENATE($F1633," ",$G1633),AllocFactorMatrix,(U$4+1),FALSE)*$E1636</f>
        <v>0</v>
      </c>
      <c r="V1633" s="22">
        <f>VLOOKUP(CONCATENATE($F1633," ",$G1633),AllocFactorMatrix,(V$4+1),FALSE)*$E1636</f>
        <v>0</v>
      </c>
      <c r="W1633" s="22">
        <f t="shared" si="772"/>
        <v>0</v>
      </c>
      <c r="X1633" s="22">
        <f>VLOOKUP(CONCATENATE($F1633," ",$G1633),AllocFactorMatrix,(X$4+1),FALSE)*$E1636</f>
        <v>0</v>
      </c>
      <c r="Y1633" s="22">
        <f>VLOOKUP(CONCATENATE($F1633," ",$G1633),AllocFactorMatrix,(Y$4+1),FALSE)*$E1636</f>
        <v>0</v>
      </c>
      <c r="Z1633" s="22">
        <f t="shared" si="767"/>
        <v>0</v>
      </c>
      <c r="AA1633" s="22">
        <f>VLOOKUP(CONCATENATE($F1633," ",$G1633),AllocFactorMatrix,(AA$4+1),FALSE)*$E1636</f>
        <v>0</v>
      </c>
      <c r="AB1633" s="22">
        <f>VLOOKUP(CONCATENATE($F1633," ",$G1633),AllocFactorMatrix,(AB$4+1),FALSE)*$E1636</f>
        <v>0</v>
      </c>
      <c r="AC1633" s="22">
        <f>VLOOKUP(CONCATENATE($F1633," ",$G1633),AllocFactorMatrix,(AC$4+1),FALSE)*$E1636</f>
        <v>0</v>
      </c>
    </row>
    <row r="1634" spans="4:29" hidden="1" outlineLevel="1">
      <c r="F1634" s="42" t="str">
        <f>F1636</f>
        <v>DIST_METERS</v>
      </c>
      <c r="G1634" s="17" t="str">
        <f>$G$13</f>
        <v>ENERGY</v>
      </c>
      <c r="H1634" s="21">
        <f t="shared" si="770"/>
        <v>0</v>
      </c>
      <c r="I1634" s="22">
        <f>VLOOKUP(CONCATENATE($F1634," ",$G1634),AllocFactorMatrix,(I$4+1),FALSE)*$E1636</f>
        <v>0</v>
      </c>
      <c r="J1634" s="22">
        <f>VLOOKUP(CONCATENATE($F1634," ",$G1634),AllocFactorMatrix,(J$4+1),FALSE)*$E1636</f>
        <v>0</v>
      </c>
      <c r="K1634" s="22">
        <f>VLOOKUP(CONCATENATE($F1634," ",$G1634),AllocFactorMatrix,(K$4+1),FALSE)*$E1636</f>
        <v>0</v>
      </c>
      <c r="L1634" s="22">
        <f>VLOOKUP(CONCATENATE($F1634," ",$G1634),AllocFactorMatrix,(L$4+1),FALSE)*$E1636</f>
        <v>0</v>
      </c>
      <c r="M1634" s="22">
        <f t="shared" si="754"/>
        <v>0</v>
      </c>
      <c r="N1634" s="22">
        <f>VLOOKUP(CONCATENATE($F1634," ",$G1634),AllocFactorMatrix,(N$4+1),FALSE)*$E1636</f>
        <v>0</v>
      </c>
      <c r="O1634" s="22">
        <f>VLOOKUP(CONCATENATE($F1634," ",$G1634),AllocFactorMatrix,(O$4+1),FALSE)*$E1636</f>
        <v>0</v>
      </c>
      <c r="P1634" s="22">
        <f>VLOOKUP(CONCATENATE($F1634," ",$G1634),AllocFactorMatrix,(P$4+1),FALSE)*$E1636</f>
        <v>0</v>
      </c>
      <c r="Q1634" s="22">
        <f>VLOOKUP(CONCATENATE($F1634," ",$G1634),AllocFactorMatrix,(Q$4+1),FALSE)*$E1636</f>
        <v>0</v>
      </c>
      <c r="R1634" s="22">
        <f t="shared" si="756"/>
        <v>0</v>
      </c>
      <c r="S1634" s="22">
        <f>VLOOKUP(CONCATENATE($F1634," ",$G1634),AllocFactorMatrix,(S$4+1),FALSE)*$E1636</f>
        <v>0</v>
      </c>
      <c r="T1634" s="22">
        <f>VLOOKUP(CONCATENATE($F1634," ",$G1634),AllocFactorMatrix,(T$4+1),FALSE)*$E1636</f>
        <v>0</v>
      </c>
      <c r="U1634" s="22">
        <f>VLOOKUP(CONCATENATE($F1634," ",$G1634),AllocFactorMatrix,(U$4+1),FALSE)*$E1636</f>
        <v>0</v>
      </c>
      <c r="V1634" s="22">
        <f>VLOOKUP(CONCATENATE($F1634," ",$G1634),AllocFactorMatrix,(V$4+1),FALSE)*$E1636</f>
        <v>0</v>
      </c>
      <c r="W1634" s="22">
        <f t="shared" si="772"/>
        <v>0</v>
      </c>
      <c r="X1634" s="22">
        <f>VLOOKUP(CONCATENATE($F1634," ",$G1634),AllocFactorMatrix,(X$4+1),FALSE)*$E1636</f>
        <v>0</v>
      </c>
      <c r="Y1634" s="22">
        <f>VLOOKUP(CONCATENATE($F1634," ",$G1634),AllocFactorMatrix,(Y$4+1),FALSE)*$E1636</f>
        <v>0</v>
      </c>
      <c r="Z1634" s="22">
        <f t="shared" si="767"/>
        <v>0</v>
      </c>
      <c r="AA1634" s="22">
        <f>VLOOKUP(CONCATENATE($F1634," ",$G1634),AllocFactorMatrix,(AA$4+1),FALSE)*$E1636</f>
        <v>0</v>
      </c>
      <c r="AB1634" s="22">
        <f>VLOOKUP(CONCATENATE($F1634," ",$G1634),AllocFactorMatrix,(AB$4+1),FALSE)*$E1636</f>
        <v>0</v>
      </c>
      <c r="AC1634" s="22">
        <f>VLOOKUP(CONCATENATE($F1634," ",$G1634),AllocFactorMatrix,(AC$4+1),FALSE)*$E1636</f>
        <v>0</v>
      </c>
    </row>
    <row r="1635" spans="4:29" hidden="1" outlineLevel="1">
      <c r="F1635" s="42" t="str">
        <f>F1636</f>
        <v>DIST_METERS</v>
      </c>
      <c r="G1635" s="17" t="str">
        <f>$G$14</f>
        <v>CUSTOMER</v>
      </c>
      <c r="H1635" s="21">
        <f t="shared" si="770"/>
        <v>30845.000000000004</v>
      </c>
      <c r="I1635" s="22">
        <f>VLOOKUP(CONCATENATE($F1635," ",$G1635),AllocFactorMatrix,(I$4+1),FALSE)*$E1636</f>
        <v>13934.824765950843</v>
      </c>
      <c r="J1635" s="22">
        <f>VLOOKUP(CONCATENATE($F1635," ",$G1635),AllocFactorMatrix,(J$4+1),FALSE)*$E1636</f>
        <v>10848.9930409802</v>
      </c>
      <c r="K1635" s="22">
        <f>VLOOKUP(CONCATENATE($F1635," ",$G1635),AllocFactorMatrix,(K$4+1),FALSE)*$E1636</f>
        <v>1471.6523407500301</v>
      </c>
      <c r="L1635" s="22">
        <f>VLOOKUP(CONCATENATE($F1635," ",$G1635),AllocFactorMatrix,(L$4+1),FALSE)*$E1636</f>
        <v>129.11160116522009</v>
      </c>
      <c r="M1635" s="22">
        <f t="shared" si="754"/>
        <v>12449.756982895449</v>
      </c>
      <c r="N1635" s="22">
        <f>VLOOKUP(CONCATENATE($F1635," ",$G1635),AllocFactorMatrix,(N$4+1),FALSE)*$E1636</f>
        <v>1140.6917554961751</v>
      </c>
      <c r="O1635" s="22">
        <f>VLOOKUP(CONCATENATE($F1635," ",$G1635),AllocFactorMatrix,(O$4+1),FALSE)*$E1636</f>
        <v>644.93579529813235</v>
      </c>
      <c r="P1635" s="22">
        <f>VLOOKUP(CONCATENATE($F1635," ",$G1635),AllocFactorMatrix,(P$4+1),FALSE)*$E1636</f>
        <v>370.46123174032675</v>
      </c>
      <c r="Q1635" s="22">
        <f>VLOOKUP(CONCATENATE($F1635," ",$G1635),AllocFactorMatrix,(Q$4+1),FALSE)*$E1636</f>
        <v>0</v>
      </c>
      <c r="R1635" s="22">
        <f t="shared" si="756"/>
        <v>2156.088782534634</v>
      </c>
      <c r="S1635" s="22">
        <f>VLOOKUP(CONCATENATE($F1635," ",$G1635),AllocFactorMatrix,(S$4+1),FALSE)*$E1636</f>
        <v>8.1460968966316951</v>
      </c>
      <c r="T1635" s="22">
        <f>VLOOKUP(CONCATENATE($F1635," ",$G1635),AllocFactorMatrix,(T$4+1),FALSE)*$E1636</f>
        <v>512.9406372173604</v>
      </c>
      <c r="U1635" s="22">
        <f>VLOOKUP(CONCATENATE($F1635," ",$G1635),AllocFactorMatrix,(U$4+1),FALSE)*$E1636</f>
        <v>1227.9013664185468</v>
      </c>
      <c r="V1635" s="22">
        <f>VLOOKUP(CONCATENATE($F1635," ",$G1635),AllocFactorMatrix,(V$4+1),FALSE)*$E1636</f>
        <v>238.15010737582091</v>
      </c>
      <c r="W1635" s="22">
        <f t="shared" si="772"/>
        <v>1987.1382079083596</v>
      </c>
      <c r="X1635" s="22">
        <f>VLOOKUP(CONCATENATE($F1635," ",$G1635),AllocFactorMatrix,(X$4+1),FALSE)*$E1636</f>
        <v>281.03402360811884</v>
      </c>
      <c r="Y1635" s="22">
        <f>VLOOKUP(CONCATENATE($F1635," ",$G1635),AllocFactorMatrix,(Y$4+1),FALSE)*$E1636</f>
        <v>7.0455620252882083</v>
      </c>
      <c r="Z1635" s="22">
        <f t="shared" si="767"/>
        <v>288.07958563340708</v>
      </c>
      <c r="AA1635" s="22">
        <f>VLOOKUP(CONCATENATE($F1635," ",$G1635),AllocFactorMatrix,(AA$4+1),FALSE)*$E1636</f>
        <v>29.111675077305108</v>
      </c>
      <c r="AB1635" s="22">
        <f>VLOOKUP(CONCATENATE($F1635," ",$G1635),AllocFactorMatrix,(AB$4+1),FALSE)*$E1636</f>
        <v>0</v>
      </c>
      <c r="AC1635" s="22">
        <f>VLOOKUP(CONCATENATE($F1635," ",$G1635),AllocFactorMatrix,(AC$4+1),FALSE)*$E1636</f>
        <v>0</v>
      </c>
    </row>
    <row r="1636" spans="4:29" collapsed="1">
      <c r="D1636" s="17" t="s">
        <v>115</v>
      </c>
      <c r="E1636" s="19">
        <v>30845</v>
      </c>
      <c r="F1636" s="42" t="s">
        <v>47</v>
      </c>
      <c r="G1636" s="17" t="str">
        <f>$G$15</f>
        <v>TOTAL</v>
      </c>
      <c r="H1636" s="21">
        <f t="shared" si="770"/>
        <v>30845.000000000004</v>
      </c>
      <c r="I1636" s="22">
        <f>VLOOKUP(CONCATENATE($F1636," ",$G1636),AllocFactorMatrix,(I$4+1),FALSE)*$E1636</f>
        <v>13934.824765950843</v>
      </c>
      <c r="J1636" s="22">
        <f>VLOOKUP(CONCATENATE($F1636," ",$G1636),AllocFactorMatrix,(J$4+1),FALSE)*$E1636</f>
        <v>10848.9930409802</v>
      </c>
      <c r="K1636" s="22">
        <f>VLOOKUP(CONCATENATE($F1636," ",$G1636),AllocFactorMatrix,(K$4+1),FALSE)*$E1636</f>
        <v>1471.6523407500301</v>
      </c>
      <c r="L1636" s="22">
        <f>VLOOKUP(CONCATENATE($F1636," ",$G1636),AllocFactorMatrix,(L$4+1),FALSE)*$E1636</f>
        <v>129.11160116522009</v>
      </c>
      <c r="M1636" s="22">
        <f t="shared" si="754"/>
        <v>12449.756982895449</v>
      </c>
      <c r="N1636" s="22">
        <f>VLOOKUP(CONCATENATE($F1636," ",$G1636),AllocFactorMatrix,(N$4+1),FALSE)*$E1636</f>
        <v>1140.6917554961751</v>
      </c>
      <c r="O1636" s="22">
        <f>VLOOKUP(CONCATENATE($F1636," ",$G1636),AllocFactorMatrix,(O$4+1),FALSE)*$E1636</f>
        <v>644.93579529813235</v>
      </c>
      <c r="P1636" s="22">
        <f>VLOOKUP(CONCATENATE($F1636," ",$G1636),AllocFactorMatrix,(P$4+1),FALSE)*$E1636</f>
        <v>370.46123174032675</v>
      </c>
      <c r="Q1636" s="22">
        <f>VLOOKUP(CONCATENATE($F1636," ",$G1636),AllocFactorMatrix,(Q$4+1),FALSE)*$E1636</f>
        <v>0</v>
      </c>
      <c r="R1636" s="22">
        <f t="shared" si="756"/>
        <v>2156.088782534634</v>
      </c>
      <c r="S1636" s="22">
        <f>VLOOKUP(CONCATENATE($F1636," ",$G1636),AllocFactorMatrix,(S$4+1),FALSE)*$E1636</f>
        <v>8.1460968966316951</v>
      </c>
      <c r="T1636" s="22">
        <f>VLOOKUP(CONCATENATE($F1636," ",$G1636),AllocFactorMatrix,(T$4+1),FALSE)*$E1636</f>
        <v>512.9406372173604</v>
      </c>
      <c r="U1636" s="22">
        <f>VLOOKUP(CONCATENATE($F1636," ",$G1636),AllocFactorMatrix,(U$4+1),FALSE)*$E1636</f>
        <v>1227.9013664185468</v>
      </c>
      <c r="V1636" s="22">
        <f>VLOOKUP(CONCATENATE($F1636," ",$G1636),AllocFactorMatrix,(V$4+1),FALSE)*$E1636</f>
        <v>238.15010737582091</v>
      </c>
      <c r="W1636" s="22">
        <f t="shared" si="772"/>
        <v>1987.1382079083596</v>
      </c>
      <c r="X1636" s="22">
        <f>VLOOKUP(CONCATENATE($F1636," ",$G1636),AllocFactorMatrix,(X$4+1),FALSE)*$E1636</f>
        <v>281.03402360811884</v>
      </c>
      <c r="Y1636" s="22">
        <f>VLOOKUP(CONCATENATE($F1636," ",$G1636),AllocFactorMatrix,(Y$4+1),FALSE)*$E1636</f>
        <v>7.0455620252882083</v>
      </c>
      <c r="Z1636" s="22">
        <f t="shared" si="767"/>
        <v>288.07958563340708</v>
      </c>
      <c r="AA1636" s="22">
        <f>VLOOKUP(CONCATENATE($F1636," ",$G1636),AllocFactorMatrix,(AA$4+1),FALSE)*$E1636</f>
        <v>29.111675077305108</v>
      </c>
      <c r="AB1636" s="22">
        <f>VLOOKUP(CONCATENATE($F1636," ",$G1636),AllocFactorMatrix,(AB$4+1),FALSE)*$E1636</f>
        <v>0</v>
      </c>
      <c r="AC1636" s="22">
        <f>VLOOKUP(CONCATENATE($F1636," ",$G1636),AllocFactorMatrix,(AC$4+1),FALSE)*$E1636</f>
        <v>0</v>
      </c>
    </row>
    <row r="1637" spans="4:29" hidden="1" outlineLevel="1">
      <c r="F1637" s="42" t="str">
        <f>F1644</f>
        <v>DIST_OL</v>
      </c>
      <c r="G1637" s="17" t="str">
        <f>$G$8</f>
        <v>PRODUCTION</v>
      </c>
      <c r="H1637" s="21">
        <f t="shared" si="770"/>
        <v>0</v>
      </c>
      <c r="I1637" s="22">
        <f>VLOOKUP(CONCATENATE($F1637," ",$G1637),AllocFactorMatrix,(I$4+1),FALSE)*$E1644</f>
        <v>0</v>
      </c>
      <c r="J1637" s="22">
        <f>VLOOKUP(CONCATENATE($F1637," ",$G1637),AllocFactorMatrix,(J$4+1),FALSE)*$E1644</f>
        <v>0</v>
      </c>
      <c r="K1637" s="22">
        <f>VLOOKUP(CONCATENATE($F1637," ",$G1637),AllocFactorMatrix,(K$4+1),FALSE)*$E1644</f>
        <v>0</v>
      </c>
      <c r="L1637" s="22">
        <f>VLOOKUP(CONCATENATE($F1637," ",$G1637),AllocFactorMatrix,(L$4+1),FALSE)*$E1644</f>
        <v>0</v>
      </c>
      <c r="M1637" s="22">
        <f t="shared" ref="M1637:M1644" si="773">SUBTOTAL(9,J1637:L1637)</f>
        <v>0</v>
      </c>
      <c r="N1637" s="22">
        <f>VLOOKUP(CONCATENATE($F1637," ",$G1637),AllocFactorMatrix,(N$4+1),FALSE)*$E1644</f>
        <v>0</v>
      </c>
      <c r="O1637" s="22">
        <f>VLOOKUP(CONCATENATE($F1637," ",$G1637),AllocFactorMatrix,(O$4+1),FALSE)*$E1644</f>
        <v>0</v>
      </c>
      <c r="P1637" s="22">
        <f>VLOOKUP(CONCATENATE($F1637," ",$G1637),AllocFactorMatrix,(P$4+1),FALSE)*$E1644</f>
        <v>0</v>
      </c>
      <c r="Q1637" s="22">
        <f>VLOOKUP(CONCATENATE($F1637," ",$G1637),AllocFactorMatrix,(Q$4+1),FALSE)*$E1644</f>
        <v>0</v>
      </c>
      <c r="R1637" s="22">
        <f t="shared" si="756"/>
        <v>0</v>
      </c>
      <c r="S1637" s="22">
        <f>VLOOKUP(CONCATENATE($F1637," ",$G1637),AllocFactorMatrix,(S$4+1),FALSE)*$E1644</f>
        <v>0</v>
      </c>
      <c r="T1637" s="22">
        <f>VLOOKUP(CONCATENATE($F1637," ",$G1637),AllocFactorMatrix,(T$4+1),FALSE)*$E1644</f>
        <v>0</v>
      </c>
      <c r="U1637" s="22">
        <f>VLOOKUP(CONCATENATE($F1637," ",$G1637),AllocFactorMatrix,(U$4+1),FALSE)*$E1644</f>
        <v>0</v>
      </c>
      <c r="V1637" s="22">
        <f>VLOOKUP(CONCATENATE($F1637," ",$G1637),AllocFactorMatrix,(V$4+1),FALSE)*$E1644</f>
        <v>0</v>
      </c>
      <c r="W1637" s="22">
        <f>SUBTOTAL(9,S1637:V1637)</f>
        <v>0</v>
      </c>
      <c r="X1637" s="22">
        <f>VLOOKUP(CONCATENATE($F1637," ",$G1637),AllocFactorMatrix,(X$4+1),FALSE)*$E1644</f>
        <v>0</v>
      </c>
      <c r="Y1637" s="22">
        <f>VLOOKUP(CONCATENATE($F1637," ",$G1637),AllocFactorMatrix,(Y$4+1),FALSE)*$E1644</f>
        <v>0</v>
      </c>
      <c r="Z1637" s="22">
        <f t="shared" ref="Z1637:Z1644" si="774">SUBTOTAL(9,X1637:Y1637)</f>
        <v>0</v>
      </c>
      <c r="AA1637" s="22">
        <f>VLOOKUP(CONCATENATE($F1637," ",$G1637),AllocFactorMatrix,(AA$4+1),FALSE)*$E1644</f>
        <v>0</v>
      </c>
      <c r="AB1637" s="22">
        <f>VLOOKUP(CONCATENATE($F1637," ",$G1637),AllocFactorMatrix,(AB$4+1),FALSE)*$E1644</f>
        <v>0</v>
      </c>
      <c r="AC1637" s="22">
        <f>VLOOKUP(CONCATENATE($F1637," ",$G1637),AllocFactorMatrix,(AC$4+1),FALSE)*$E1644</f>
        <v>0</v>
      </c>
    </row>
    <row r="1638" spans="4:29" hidden="1" outlineLevel="1">
      <c r="F1638" s="42" t="str">
        <f>F1644</f>
        <v>DIST_OL</v>
      </c>
      <c r="G1638" s="17" t="str">
        <f>$G$9</f>
        <v>BULKTRAN</v>
      </c>
      <c r="H1638" s="21">
        <f t="shared" si="770"/>
        <v>0</v>
      </c>
      <c r="I1638" s="22">
        <f>VLOOKUP(CONCATENATE($F1638," ",$G1638),AllocFactorMatrix,(I$4+1),FALSE)*$E1644</f>
        <v>0</v>
      </c>
      <c r="J1638" s="22">
        <f>VLOOKUP(CONCATENATE($F1638," ",$G1638),AllocFactorMatrix,(J$4+1),FALSE)*$E1644</f>
        <v>0</v>
      </c>
      <c r="K1638" s="22">
        <f>VLOOKUP(CONCATENATE($F1638," ",$G1638),AllocFactorMatrix,(K$4+1),FALSE)*$E1644</f>
        <v>0</v>
      </c>
      <c r="L1638" s="22">
        <f>VLOOKUP(CONCATENATE($F1638," ",$G1638),AllocFactorMatrix,(L$4+1),FALSE)*$E1644</f>
        <v>0</v>
      </c>
      <c r="M1638" s="22">
        <f t="shared" si="773"/>
        <v>0</v>
      </c>
      <c r="N1638" s="22">
        <f>VLOOKUP(CONCATENATE($F1638," ",$G1638),AllocFactorMatrix,(N$4+1),FALSE)*$E1644</f>
        <v>0</v>
      </c>
      <c r="O1638" s="22">
        <f>VLOOKUP(CONCATENATE($F1638," ",$G1638),AllocFactorMatrix,(O$4+1),FALSE)*$E1644</f>
        <v>0</v>
      </c>
      <c r="P1638" s="22">
        <f>VLOOKUP(CONCATENATE($F1638," ",$G1638),AllocFactorMatrix,(P$4+1),FALSE)*$E1644</f>
        <v>0</v>
      </c>
      <c r="Q1638" s="22">
        <f>VLOOKUP(CONCATENATE($F1638," ",$G1638),AllocFactorMatrix,(Q$4+1),FALSE)*$E1644</f>
        <v>0</v>
      </c>
      <c r="R1638" s="22">
        <f t="shared" ref="R1638:R1644" si="775">SUBTOTAL(9,N1638:Q1638)</f>
        <v>0</v>
      </c>
      <c r="S1638" s="22">
        <f>VLOOKUP(CONCATENATE($F1638," ",$G1638),AllocFactorMatrix,(S$4+1),FALSE)*$E1644</f>
        <v>0</v>
      </c>
      <c r="T1638" s="22">
        <f>VLOOKUP(CONCATENATE($F1638," ",$G1638),AllocFactorMatrix,(T$4+1),FALSE)*$E1644</f>
        <v>0</v>
      </c>
      <c r="U1638" s="22">
        <f>VLOOKUP(CONCATENATE($F1638," ",$G1638),AllocFactorMatrix,(U$4+1),FALSE)*$E1644</f>
        <v>0</v>
      </c>
      <c r="V1638" s="22">
        <f>VLOOKUP(CONCATENATE($F1638," ",$G1638),AllocFactorMatrix,(V$4+1),FALSE)*$E1644</f>
        <v>0</v>
      </c>
      <c r="W1638" s="22">
        <f t="shared" ref="W1638:W1644" si="776">SUBTOTAL(9,S1638:V1638)</f>
        <v>0</v>
      </c>
      <c r="X1638" s="22">
        <f>VLOOKUP(CONCATENATE($F1638," ",$G1638),AllocFactorMatrix,(X$4+1),FALSE)*$E1644</f>
        <v>0</v>
      </c>
      <c r="Y1638" s="22">
        <f>VLOOKUP(CONCATENATE($F1638," ",$G1638),AllocFactorMatrix,(Y$4+1),FALSE)*$E1644</f>
        <v>0</v>
      </c>
      <c r="Z1638" s="22">
        <f t="shared" si="774"/>
        <v>0</v>
      </c>
      <c r="AA1638" s="22">
        <f>VLOOKUP(CONCATENATE($F1638," ",$G1638),AllocFactorMatrix,(AA$4+1),FALSE)*$E1644</f>
        <v>0</v>
      </c>
      <c r="AB1638" s="22">
        <f>VLOOKUP(CONCATENATE($F1638," ",$G1638),AllocFactorMatrix,(AB$4+1),FALSE)*$E1644</f>
        <v>0</v>
      </c>
      <c r="AC1638" s="22">
        <f>VLOOKUP(CONCATENATE($F1638," ",$G1638),AllocFactorMatrix,(AC$4+1),FALSE)*$E1644</f>
        <v>0</v>
      </c>
    </row>
    <row r="1639" spans="4:29" hidden="1" outlineLevel="1">
      <c r="F1639" s="42" t="str">
        <f>F1644</f>
        <v>DIST_OL</v>
      </c>
      <c r="G1639" s="17" t="str">
        <f>$G$10</f>
        <v>SUBTRAN</v>
      </c>
      <c r="H1639" s="21">
        <f t="shared" si="770"/>
        <v>0</v>
      </c>
      <c r="I1639" s="22">
        <f>VLOOKUP(CONCATENATE($F1639," ",$G1639),AllocFactorMatrix,(I$4+1),FALSE)*$E1644</f>
        <v>0</v>
      </c>
      <c r="J1639" s="22">
        <f>VLOOKUP(CONCATENATE($F1639," ",$G1639),AllocFactorMatrix,(J$4+1),FALSE)*$E1644</f>
        <v>0</v>
      </c>
      <c r="K1639" s="22">
        <f>VLOOKUP(CONCATENATE($F1639," ",$G1639),AllocFactorMatrix,(K$4+1),FALSE)*$E1644</f>
        <v>0</v>
      </c>
      <c r="L1639" s="22">
        <f>VLOOKUP(CONCATENATE($F1639," ",$G1639),AllocFactorMatrix,(L$4+1),FALSE)*$E1644</f>
        <v>0</v>
      </c>
      <c r="M1639" s="22">
        <f t="shared" si="773"/>
        <v>0</v>
      </c>
      <c r="N1639" s="22">
        <f>VLOOKUP(CONCATENATE($F1639," ",$G1639),AllocFactorMatrix,(N$4+1),FALSE)*$E1644</f>
        <v>0</v>
      </c>
      <c r="O1639" s="22">
        <f>VLOOKUP(CONCATENATE($F1639," ",$G1639),AllocFactorMatrix,(O$4+1),FALSE)*$E1644</f>
        <v>0</v>
      </c>
      <c r="P1639" s="22">
        <f>VLOOKUP(CONCATENATE($F1639," ",$G1639),AllocFactorMatrix,(P$4+1),FALSE)*$E1644</f>
        <v>0</v>
      </c>
      <c r="Q1639" s="22">
        <f>VLOOKUP(CONCATENATE($F1639," ",$G1639),AllocFactorMatrix,(Q$4+1),FALSE)*$E1644</f>
        <v>0</v>
      </c>
      <c r="R1639" s="22">
        <f t="shared" si="775"/>
        <v>0</v>
      </c>
      <c r="S1639" s="22">
        <f>VLOOKUP(CONCATENATE($F1639," ",$G1639),AllocFactorMatrix,(S$4+1),FALSE)*$E1644</f>
        <v>0</v>
      </c>
      <c r="T1639" s="22">
        <f>VLOOKUP(CONCATENATE($F1639," ",$G1639),AllocFactorMatrix,(T$4+1),FALSE)*$E1644</f>
        <v>0</v>
      </c>
      <c r="U1639" s="22">
        <f>VLOOKUP(CONCATENATE($F1639," ",$G1639),AllocFactorMatrix,(U$4+1),FALSE)*$E1644</f>
        <v>0</v>
      </c>
      <c r="V1639" s="22">
        <f>VLOOKUP(CONCATENATE($F1639," ",$G1639),AllocFactorMatrix,(V$4+1),FALSE)*$E1644</f>
        <v>0</v>
      </c>
      <c r="W1639" s="22">
        <f t="shared" si="776"/>
        <v>0</v>
      </c>
      <c r="X1639" s="22">
        <f>VLOOKUP(CONCATENATE($F1639," ",$G1639),AllocFactorMatrix,(X$4+1),FALSE)*$E1644</f>
        <v>0</v>
      </c>
      <c r="Y1639" s="22">
        <f>VLOOKUP(CONCATENATE($F1639," ",$G1639),AllocFactorMatrix,(Y$4+1),FALSE)*$E1644</f>
        <v>0</v>
      </c>
      <c r="Z1639" s="22">
        <f t="shared" si="774"/>
        <v>0</v>
      </c>
      <c r="AA1639" s="22">
        <f>VLOOKUP(CONCATENATE($F1639," ",$G1639),AllocFactorMatrix,(AA$4+1),FALSE)*$E1644</f>
        <v>0</v>
      </c>
      <c r="AB1639" s="22">
        <f>VLOOKUP(CONCATENATE($F1639," ",$G1639),AllocFactorMatrix,(AB$4+1),FALSE)*$E1644</f>
        <v>0</v>
      </c>
      <c r="AC1639" s="22">
        <f>VLOOKUP(CONCATENATE($F1639," ",$G1639),AllocFactorMatrix,(AC$4+1),FALSE)*$E1644</f>
        <v>0</v>
      </c>
    </row>
    <row r="1640" spans="4:29" hidden="1" outlineLevel="1">
      <c r="F1640" s="42" t="str">
        <f>F1644</f>
        <v>DIST_OL</v>
      </c>
      <c r="G1640" s="17" t="str">
        <f>$G$11</f>
        <v>DISTPRI</v>
      </c>
      <c r="H1640" s="21">
        <f t="shared" si="770"/>
        <v>0</v>
      </c>
      <c r="I1640" s="22">
        <f>VLOOKUP(CONCATENATE($F1640," ",$G1640),AllocFactorMatrix,(I$4+1),FALSE)*$E1644</f>
        <v>0</v>
      </c>
      <c r="J1640" s="22">
        <f>VLOOKUP(CONCATENATE($F1640," ",$G1640),AllocFactorMatrix,(J$4+1),FALSE)*$E1644</f>
        <v>0</v>
      </c>
      <c r="K1640" s="22">
        <f>VLOOKUP(CONCATENATE($F1640," ",$G1640),AllocFactorMatrix,(K$4+1),FALSE)*$E1644</f>
        <v>0</v>
      </c>
      <c r="L1640" s="22">
        <f>VLOOKUP(CONCATENATE($F1640," ",$G1640),AllocFactorMatrix,(L$4+1),FALSE)*$E1644</f>
        <v>0</v>
      </c>
      <c r="M1640" s="22">
        <f t="shared" si="773"/>
        <v>0</v>
      </c>
      <c r="N1640" s="22">
        <f>VLOOKUP(CONCATENATE($F1640," ",$G1640),AllocFactorMatrix,(N$4+1),FALSE)*$E1644</f>
        <v>0</v>
      </c>
      <c r="O1640" s="22">
        <f>VLOOKUP(CONCATENATE($F1640," ",$G1640),AllocFactorMatrix,(O$4+1),FALSE)*$E1644</f>
        <v>0</v>
      </c>
      <c r="P1640" s="22">
        <f>VLOOKUP(CONCATENATE($F1640," ",$G1640),AllocFactorMatrix,(P$4+1),FALSE)*$E1644</f>
        <v>0</v>
      </c>
      <c r="Q1640" s="22">
        <f>VLOOKUP(CONCATENATE($F1640," ",$G1640),AllocFactorMatrix,(Q$4+1),FALSE)*$E1644</f>
        <v>0</v>
      </c>
      <c r="R1640" s="22">
        <f t="shared" si="775"/>
        <v>0</v>
      </c>
      <c r="S1640" s="22">
        <f>VLOOKUP(CONCATENATE($F1640," ",$G1640),AllocFactorMatrix,(S$4+1),FALSE)*$E1644</f>
        <v>0</v>
      </c>
      <c r="T1640" s="22">
        <f>VLOOKUP(CONCATENATE($F1640," ",$G1640),AllocFactorMatrix,(T$4+1),FALSE)*$E1644</f>
        <v>0</v>
      </c>
      <c r="U1640" s="22">
        <f>VLOOKUP(CONCATENATE($F1640," ",$G1640),AllocFactorMatrix,(U$4+1),FALSE)*$E1644</f>
        <v>0</v>
      </c>
      <c r="V1640" s="22">
        <f>VLOOKUP(CONCATENATE($F1640," ",$G1640),AllocFactorMatrix,(V$4+1),FALSE)*$E1644</f>
        <v>0</v>
      </c>
      <c r="W1640" s="22">
        <f t="shared" si="776"/>
        <v>0</v>
      </c>
      <c r="X1640" s="22">
        <f>VLOOKUP(CONCATENATE($F1640," ",$G1640),AllocFactorMatrix,(X$4+1),FALSE)*$E1644</f>
        <v>0</v>
      </c>
      <c r="Y1640" s="22">
        <f>VLOOKUP(CONCATENATE($F1640," ",$G1640),AllocFactorMatrix,(Y$4+1),FALSE)*$E1644</f>
        <v>0</v>
      </c>
      <c r="Z1640" s="22">
        <f t="shared" si="774"/>
        <v>0</v>
      </c>
      <c r="AA1640" s="22">
        <f>VLOOKUP(CONCATENATE($F1640," ",$G1640),AllocFactorMatrix,(AA$4+1),FALSE)*$E1644</f>
        <v>0</v>
      </c>
      <c r="AB1640" s="22">
        <f>VLOOKUP(CONCATENATE($F1640," ",$G1640),AllocFactorMatrix,(AB$4+1),FALSE)*$E1644</f>
        <v>0</v>
      </c>
      <c r="AC1640" s="22">
        <f>VLOOKUP(CONCATENATE($F1640," ",$G1640),AllocFactorMatrix,(AC$4+1),FALSE)*$E1644</f>
        <v>0</v>
      </c>
    </row>
    <row r="1641" spans="4:29" hidden="1" outlineLevel="1">
      <c r="F1641" s="42" t="str">
        <f>F1644</f>
        <v>DIST_OL</v>
      </c>
      <c r="G1641" s="17" t="str">
        <f>$G$12</f>
        <v>DISTSEC</v>
      </c>
      <c r="H1641" s="21">
        <f t="shared" si="770"/>
        <v>0</v>
      </c>
      <c r="I1641" s="22">
        <f>VLOOKUP(CONCATENATE($F1641," ",$G1641),AllocFactorMatrix,(I$4+1),FALSE)*$E1644</f>
        <v>0</v>
      </c>
      <c r="J1641" s="22">
        <f>VLOOKUP(CONCATENATE($F1641," ",$G1641),AllocFactorMatrix,(J$4+1),FALSE)*$E1644</f>
        <v>0</v>
      </c>
      <c r="K1641" s="22">
        <f>VLOOKUP(CONCATENATE($F1641," ",$G1641),AllocFactorMatrix,(K$4+1),FALSE)*$E1644</f>
        <v>0</v>
      </c>
      <c r="L1641" s="22">
        <f>VLOOKUP(CONCATENATE($F1641," ",$G1641),AllocFactorMatrix,(L$4+1),FALSE)*$E1644</f>
        <v>0</v>
      </c>
      <c r="M1641" s="22">
        <f t="shared" si="773"/>
        <v>0</v>
      </c>
      <c r="N1641" s="22">
        <f>VLOOKUP(CONCATENATE($F1641," ",$G1641),AllocFactorMatrix,(N$4+1),FALSE)*$E1644</f>
        <v>0</v>
      </c>
      <c r="O1641" s="22">
        <f>VLOOKUP(CONCATENATE($F1641," ",$G1641),AllocFactorMatrix,(O$4+1),FALSE)*$E1644</f>
        <v>0</v>
      </c>
      <c r="P1641" s="22">
        <f>VLOOKUP(CONCATENATE($F1641," ",$G1641),AllocFactorMatrix,(P$4+1),FALSE)*$E1644</f>
        <v>0</v>
      </c>
      <c r="Q1641" s="22">
        <f>VLOOKUP(CONCATENATE($F1641," ",$G1641),AllocFactorMatrix,(Q$4+1),FALSE)*$E1644</f>
        <v>0</v>
      </c>
      <c r="R1641" s="22">
        <f t="shared" si="775"/>
        <v>0</v>
      </c>
      <c r="S1641" s="22">
        <f>VLOOKUP(CONCATENATE($F1641," ",$G1641),AllocFactorMatrix,(S$4+1),FALSE)*$E1644</f>
        <v>0</v>
      </c>
      <c r="T1641" s="22">
        <f>VLOOKUP(CONCATENATE($F1641," ",$G1641),AllocFactorMatrix,(T$4+1),FALSE)*$E1644</f>
        <v>0</v>
      </c>
      <c r="U1641" s="22">
        <f>VLOOKUP(CONCATENATE($F1641," ",$G1641),AllocFactorMatrix,(U$4+1),FALSE)*$E1644</f>
        <v>0</v>
      </c>
      <c r="V1641" s="22">
        <f>VLOOKUP(CONCATENATE($F1641," ",$G1641),AllocFactorMatrix,(V$4+1),FALSE)*$E1644</f>
        <v>0</v>
      </c>
      <c r="W1641" s="22">
        <f t="shared" si="776"/>
        <v>0</v>
      </c>
      <c r="X1641" s="22">
        <f>VLOOKUP(CONCATENATE($F1641," ",$G1641),AllocFactorMatrix,(X$4+1),FALSE)*$E1644</f>
        <v>0</v>
      </c>
      <c r="Y1641" s="22">
        <f>VLOOKUP(CONCATENATE($F1641," ",$G1641),AllocFactorMatrix,(Y$4+1),FALSE)*$E1644</f>
        <v>0</v>
      </c>
      <c r="Z1641" s="22">
        <f t="shared" si="774"/>
        <v>0</v>
      </c>
      <c r="AA1641" s="22">
        <f>VLOOKUP(CONCATENATE($F1641," ",$G1641),AllocFactorMatrix,(AA$4+1),FALSE)*$E1644</f>
        <v>0</v>
      </c>
      <c r="AB1641" s="22">
        <f>VLOOKUP(CONCATENATE($F1641," ",$G1641),AllocFactorMatrix,(AB$4+1),FALSE)*$E1644</f>
        <v>0</v>
      </c>
      <c r="AC1641" s="22">
        <f>VLOOKUP(CONCATENATE($F1641," ",$G1641),AllocFactorMatrix,(AC$4+1),FALSE)*$E1644</f>
        <v>0</v>
      </c>
    </row>
    <row r="1642" spans="4:29" hidden="1" outlineLevel="1">
      <c r="F1642" s="42" t="str">
        <f>F1644</f>
        <v>DIST_OL</v>
      </c>
      <c r="G1642" s="17" t="str">
        <f>$G$13</f>
        <v>ENERGY</v>
      </c>
      <c r="H1642" s="21">
        <f t="shared" si="770"/>
        <v>0</v>
      </c>
      <c r="I1642" s="22">
        <f>VLOOKUP(CONCATENATE($F1642," ",$G1642),AllocFactorMatrix,(I$4+1),FALSE)*$E1644</f>
        <v>0</v>
      </c>
      <c r="J1642" s="22">
        <f>VLOOKUP(CONCATENATE($F1642," ",$G1642),AllocFactorMatrix,(J$4+1),FALSE)*$E1644</f>
        <v>0</v>
      </c>
      <c r="K1642" s="22">
        <f>VLOOKUP(CONCATENATE($F1642," ",$G1642),AllocFactorMatrix,(K$4+1),FALSE)*$E1644</f>
        <v>0</v>
      </c>
      <c r="L1642" s="22">
        <f>VLOOKUP(CONCATENATE($F1642," ",$G1642),AllocFactorMatrix,(L$4+1),FALSE)*$E1644</f>
        <v>0</v>
      </c>
      <c r="M1642" s="22">
        <f t="shared" si="773"/>
        <v>0</v>
      </c>
      <c r="N1642" s="22">
        <f>VLOOKUP(CONCATENATE($F1642," ",$G1642),AllocFactorMatrix,(N$4+1),FALSE)*$E1644</f>
        <v>0</v>
      </c>
      <c r="O1642" s="22">
        <f>VLOOKUP(CONCATENATE($F1642," ",$G1642),AllocFactorMatrix,(O$4+1),FALSE)*$E1644</f>
        <v>0</v>
      </c>
      <c r="P1642" s="22">
        <f>VLOOKUP(CONCATENATE($F1642," ",$G1642),AllocFactorMatrix,(P$4+1),FALSE)*$E1644</f>
        <v>0</v>
      </c>
      <c r="Q1642" s="22">
        <f>VLOOKUP(CONCATENATE($F1642," ",$G1642),AllocFactorMatrix,(Q$4+1),FALSE)*$E1644</f>
        <v>0</v>
      </c>
      <c r="R1642" s="22">
        <f t="shared" si="775"/>
        <v>0</v>
      </c>
      <c r="S1642" s="22">
        <f>VLOOKUP(CONCATENATE($F1642," ",$G1642),AllocFactorMatrix,(S$4+1),FALSE)*$E1644</f>
        <v>0</v>
      </c>
      <c r="T1642" s="22">
        <f>VLOOKUP(CONCATENATE($F1642," ",$G1642),AllocFactorMatrix,(T$4+1),FALSE)*$E1644</f>
        <v>0</v>
      </c>
      <c r="U1642" s="22">
        <f>VLOOKUP(CONCATENATE($F1642," ",$G1642),AllocFactorMatrix,(U$4+1),FALSE)*$E1644</f>
        <v>0</v>
      </c>
      <c r="V1642" s="22">
        <f>VLOOKUP(CONCATENATE($F1642," ",$G1642),AllocFactorMatrix,(V$4+1),FALSE)*$E1644</f>
        <v>0</v>
      </c>
      <c r="W1642" s="22">
        <f t="shared" si="776"/>
        <v>0</v>
      </c>
      <c r="X1642" s="22">
        <f>VLOOKUP(CONCATENATE($F1642," ",$G1642),AllocFactorMatrix,(X$4+1),FALSE)*$E1644</f>
        <v>0</v>
      </c>
      <c r="Y1642" s="22">
        <f>VLOOKUP(CONCATENATE($F1642," ",$G1642),AllocFactorMatrix,(Y$4+1),FALSE)*$E1644</f>
        <v>0</v>
      </c>
      <c r="Z1642" s="22">
        <f t="shared" si="774"/>
        <v>0</v>
      </c>
      <c r="AA1642" s="22">
        <f>VLOOKUP(CONCATENATE($F1642," ",$G1642),AllocFactorMatrix,(AA$4+1),FALSE)*$E1644</f>
        <v>0</v>
      </c>
      <c r="AB1642" s="22">
        <f>VLOOKUP(CONCATENATE($F1642," ",$G1642),AllocFactorMatrix,(AB$4+1),FALSE)*$E1644</f>
        <v>0</v>
      </c>
      <c r="AC1642" s="22">
        <f>VLOOKUP(CONCATENATE($F1642," ",$G1642),AllocFactorMatrix,(AC$4+1),FALSE)*$E1644</f>
        <v>0</v>
      </c>
    </row>
    <row r="1643" spans="4:29" hidden="1" outlineLevel="1">
      <c r="F1643" s="42" t="str">
        <f>F1644</f>
        <v>DIST_OL</v>
      </c>
      <c r="G1643" s="17" t="str">
        <f>$G$14</f>
        <v>CUSTOMER</v>
      </c>
      <c r="H1643" s="21">
        <f t="shared" si="770"/>
        <v>23102</v>
      </c>
      <c r="I1643" s="22">
        <f>VLOOKUP(CONCATENATE($F1643," ",$G1643),AllocFactorMatrix,(I$4+1),FALSE)*$E1644</f>
        <v>0</v>
      </c>
      <c r="J1643" s="22">
        <f>VLOOKUP(CONCATENATE($F1643," ",$G1643),AllocFactorMatrix,(J$4+1),FALSE)*$E1644</f>
        <v>0</v>
      </c>
      <c r="K1643" s="22">
        <f>VLOOKUP(CONCATENATE($F1643," ",$G1643),AllocFactorMatrix,(K$4+1),FALSE)*$E1644</f>
        <v>0</v>
      </c>
      <c r="L1643" s="22">
        <f>VLOOKUP(CONCATENATE($F1643," ",$G1643),AllocFactorMatrix,(L$4+1),FALSE)*$E1644</f>
        <v>0</v>
      </c>
      <c r="M1643" s="22">
        <f t="shared" si="773"/>
        <v>0</v>
      </c>
      <c r="N1643" s="22">
        <f>VLOOKUP(CONCATENATE($F1643," ",$G1643),AllocFactorMatrix,(N$4+1),FALSE)*$E1644</f>
        <v>0</v>
      </c>
      <c r="O1643" s="22">
        <f>VLOOKUP(CONCATENATE($F1643," ",$G1643),AllocFactorMatrix,(O$4+1),FALSE)*$E1644</f>
        <v>0</v>
      </c>
      <c r="P1643" s="22">
        <f>VLOOKUP(CONCATENATE($F1643," ",$G1643),AllocFactorMatrix,(P$4+1),FALSE)*$E1644</f>
        <v>0</v>
      </c>
      <c r="Q1643" s="22">
        <f>VLOOKUP(CONCATENATE($F1643," ",$G1643),AllocFactorMatrix,(Q$4+1),FALSE)*$E1644</f>
        <v>0</v>
      </c>
      <c r="R1643" s="22">
        <f t="shared" si="775"/>
        <v>0</v>
      </c>
      <c r="S1643" s="22">
        <f>VLOOKUP(CONCATENATE($F1643," ",$G1643),AllocFactorMatrix,(S$4+1),FALSE)*$E1644</f>
        <v>0</v>
      </c>
      <c r="T1643" s="22">
        <f>VLOOKUP(CONCATENATE($F1643," ",$G1643),AllocFactorMatrix,(T$4+1),FALSE)*$E1644</f>
        <v>0</v>
      </c>
      <c r="U1643" s="22">
        <f>VLOOKUP(CONCATENATE($F1643," ",$G1643),AllocFactorMatrix,(U$4+1),FALSE)*$E1644</f>
        <v>0</v>
      </c>
      <c r="V1643" s="22">
        <f>VLOOKUP(CONCATENATE($F1643," ",$G1643),AllocFactorMatrix,(V$4+1),FALSE)*$E1644</f>
        <v>0</v>
      </c>
      <c r="W1643" s="22">
        <f t="shared" si="776"/>
        <v>0</v>
      </c>
      <c r="X1643" s="22">
        <f>VLOOKUP(CONCATENATE($F1643," ",$G1643),AllocFactorMatrix,(X$4+1),FALSE)*$E1644</f>
        <v>0</v>
      </c>
      <c r="Y1643" s="22">
        <f>VLOOKUP(CONCATENATE($F1643," ",$G1643),AllocFactorMatrix,(Y$4+1),FALSE)*$E1644</f>
        <v>0</v>
      </c>
      <c r="Z1643" s="22">
        <f t="shared" si="774"/>
        <v>0</v>
      </c>
      <c r="AA1643" s="22">
        <f>VLOOKUP(CONCATENATE($F1643," ",$G1643),AllocFactorMatrix,(AA$4+1),FALSE)*$E1644</f>
        <v>0</v>
      </c>
      <c r="AB1643" s="22">
        <f>VLOOKUP(CONCATENATE($F1643," ",$G1643),AllocFactorMatrix,(AB$4+1),FALSE)*$E1644</f>
        <v>23102</v>
      </c>
      <c r="AC1643" s="22">
        <f>VLOOKUP(CONCATENATE($F1643," ",$G1643),AllocFactorMatrix,(AC$4+1),FALSE)*$E1644</f>
        <v>0</v>
      </c>
    </row>
    <row r="1644" spans="4:29" collapsed="1">
      <c r="D1644" s="17" t="s">
        <v>116</v>
      </c>
      <c r="E1644" s="19">
        <v>23102</v>
      </c>
      <c r="F1644" s="42" t="s">
        <v>49</v>
      </c>
      <c r="G1644" s="17" t="str">
        <f>$G$15</f>
        <v>TOTAL</v>
      </c>
      <c r="H1644" s="21">
        <f t="shared" si="770"/>
        <v>23102</v>
      </c>
      <c r="I1644" s="22">
        <f>VLOOKUP(CONCATENATE($F1644," ",$G1644),AllocFactorMatrix,(I$4+1),FALSE)*$E1644</f>
        <v>0</v>
      </c>
      <c r="J1644" s="22">
        <f>VLOOKUP(CONCATENATE($F1644," ",$G1644),AllocFactorMatrix,(J$4+1),FALSE)*$E1644</f>
        <v>0</v>
      </c>
      <c r="K1644" s="22">
        <f>VLOOKUP(CONCATENATE($F1644," ",$G1644),AllocFactorMatrix,(K$4+1),FALSE)*$E1644</f>
        <v>0</v>
      </c>
      <c r="L1644" s="22">
        <f>VLOOKUP(CONCATENATE($F1644," ",$G1644),AllocFactorMatrix,(L$4+1),FALSE)*$E1644</f>
        <v>0</v>
      </c>
      <c r="M1644" s="22">
        <f t="shared" si="773"/>
        <v>0</v>
      </c>
      <c r="N1644" s="22">
        <f>VLOOKUP(CONCATENATE($F1644," ",$G1644),AllocFactorMatrix,(N$4+1),FALSE)*$E1644</f>
        <v>0</v>
      </c>
      <c r="O1644" s="22">
        <f>VLOOKUP(CONCATENATE($F1644," ",$G1644),AllocFactorMatrix,(O$4+1),FALSE)*$E1644</f>
        <v>0</v>
      </c>
      <c r="P1644" s="22">
        <f>VLOOKUP(CONCATENATE($F1644," ",$G1644),AllocFactorMatrix,(P$4+1),FALSE)*$E1644</f>
        <v>0</v>
      </c>
      <c r="Q1644" s="22">
        <f>VLOOKUP(CONCATENATE($F1644," ",$G1644),AllocFactorMatrix,(Q$4+1),FALSE)*$E1644</f>
        <v>0</v>
      </c>
      <c r="R1644" s="22">
        <f t="shared" si="775"/>
        <v>0</v>
      </c>
      <c r="S1644" s="22">
        <f>VLOOKUP(CONCATENATE($F1644," ",$G1644),AllocFactorMatrix,(S$4+1),FALSE)*$E1644</f>
        <v>0</v>
      </c>
      <c r="T1644" s="22">
        <f>VLOOKUP(CONCATENATE($F1644," ",$G1644),AllocFactorMatrix,(T$4+1),FALSE)*$E1644</f>
        <v>0</v>
      </c>
      <c r="U1644" s="22">
        <f>VLOOKUP(CONCATENATE($F1644," ",$G1644),AllocFactorMatrix,(U$4+1),FALSE)*$E1644</f>
        <v>0</v>
      </c>
      <c r="V1644" s="22">
        <f>VLOOKUP(CONCATENATE($F1644," ",$G1644),AllocFactorMatrix,(V$4+1),FALSE)*$E1644</f>
        <v>0</v>
      </c>
      <c r="W1644" s="22">
        <f t="shared" si="776"/>
        <v>0</v>
      </c>
      <c r="X1644" s="22">
        <f>VLOOKUP(CONCATENATE($F1644," ",$G1644),AllocFactorMatrix,(X$4+1),FALSE)*$E1644</f>
        <v>0</v>
      </c>
      <c r="Y1644" s="22">
        <f>VLOOKUP(CONCATENATE($F1644," ",$G1644),AllocFactorMatrix,(Y$4+1),FALSE)*$E1644</f>
        <v>0</v>
      </c>
      <c r="Z1644" s="22">
        <f t="shared" si="774"/>
        <v>0</v>
      </c>
      <c r="AA1644" s="22">
        <f>VLOOKUP(CONCATENATE($F1644," ",$G1644),AllocFactorMatrix,(AA$4+1),FALSE)*$E1644</f>
        <v>0</v>
      </c>
      <c r="AB1644" s="22">
        <f>VLOOKUP(CONCATENATE($F1644," ",$G1644),AllocFactorMatrix,(AB$4+1),FALSE)*$E1644</f>
        <v>23102</v>
      </c>
      <c r="AC1644" s="22">
        <f>VLOOKUP(CONCATENATE($F1644," ",$G1644),AllocFactorMatrix,(AC$4+1),FALSE)*$E1644</f>
        <v>0</v>
      </c>
    </row>
    <row r="1645" spans="4:29" hidden="1" outlineLevel="1">
      <c r="E1645" s="19"/>
      <c r="F1645" s="42"/>
      <c r="G1645" s="17" t="str">
        <f>$G$8</f>
        <v>PRODUCTION</v>
      </c>
      <c r="H1645" s="21">
        <f t="shared" ref="H1645:AC1651" si="777">H1557+H1565+H1573+H1597+H1605+H1613+H1621+H1629+H1637+H1581+H1589</f>
        <v>0</v>
      </c>
      <c r="I1645" s="21">
        <f t="shared" si="777"/>
        <v>0</v>
      </c>
      <c r="J1645" s="21">
        <f t="shared" si="777"/>
        <v>0</v>
      </c>
      <c r="K1645" s="21">
        <f t="shared" si="777"/>
        <v>0</v>
      </c>
      <c r="L1645" s="21">
        <f t="shared" si="777"/>
        <v>0</v>
      </c>
      <c r="M1645" s="21">
        <f t="shared" si="777"/>
        <v>0</v>
      </c>
      <c r="N1645" s="21">
        <f t="shared" si="777"/>
        <v>0</v>
      </c>
      <c r="O1645" s="21">
        <f t="shared" si="777"/>
        <v>0</v>
      </c>
      <c r="P1645" s="21">
        <f t="shared" si="777"/>
        <v>0</v>
      </c>
      <c r="Q1645" s="21">
        <f t="shared" si="777"/>
        <v>0</v>
      </c>
      <c r="R1645" s="21">
        <f t="shared" si="777"/>
        <v>0</v>
      </c>
      <c r="S1645" s="21">
        <f t="shared" si="777"/>
        <v>0</v>
      </c>
      <c r="T1645" s="21">
        <f t="shared" si="777"/>
        <v>0</v>
      </c>
      <c r="U1645" s="21">
        <f t="shared" si="777"/>
        <v>0</v>
      </c>
      <c r="V1645" s="21">
        <f t="shared" si="777"/>
        <v>0</v>
      </c>
      <c r="W1645" s="21">
        <f t="shared" si="777"/>
        <v>0</v>
      </c>
      <c r="X1645" s="21">
        <f t="shared" si="777"/>
        <v>0</v>
      </c>
      <c r="Y1645" s="21">
        <f t="shared" si="777"/>
        <v>0</v>
      </c>
      <c r="Z1645" s="21">
        <f t="shared" si="777"/>
        <v>0</v>
      </c>
      <c r="AA1645" s="21">
        <f t="shared" si="777"/>
        <v>0</v>
      </c>
      <c r="AB1645" s="21">
        <f t="shared" si="777"/>
        <v>0</v>
      </c>
      <c r="AC1645" s="21">
        <f t="shared" si="777"/>
        <v>0</v>
      </c>
    </row>
    <row r="1646" spans="4:29" hidden="1" outlineLevel="1">
      <c r="E1646" s="19"/>
      <c r="F1646" s="42"/>
      <c r="G1646" s="17" t="str">
        <f>$G$9</f>
        <v>BULKTRAN</v>
      </c>
      <c r="H1646" s="21">
        <f t="shared" ref="H1646:H1651" si="778">H1558+H1566+H1574+H1598+H1606+H1614+H1622+H1630+H1638+H1582+H1590</f>
        <v>0</v>
      </c>
      <c r="I1646" s="21">
        <f t="shared" si="777"/>
        <v>0</v>
      </c>
      <c r="J1646" s="21">
        <f t="shared" si="777"/>
        <v>0</v>
      </c>
      <c r="K1646" s="21">
        <f t="shared" si="777"/>
        <v>0</v>
      </c>
      <c r="L1646" s="21">
        <f t="shared" si="777"/>
        <v>0</v>
      </c>
      <c r="M1646" s="21">
        <f t="shared" si="777"/>
        <v>0</v>
      </c>
      <c r="N1646" s="21">
        <f t="shared" si="777"/>
        <v>0</v>
      </c>
      <c r="O1646" s="21">
        <f t="shared" si="777"/>
        <v>0</v>
      </c>
      <c r="P1646" s="21">
        <f t="shared" si="777"/>
        <v>0</v>
      </c>
      <c r="Q1646" s="21">
        <f t="shared" si="777"/>
        <v>0</v>
      </c>
      <c r="R1646" s="21">
        <f t="shared" si="777"/>
        <v>0</v>
      </c>
      <c r="S1646" s="21">
        <f t="shared" si="777"/>
        <v>0</v>
      </c>
      <c r="T1646" s="21">
        <f t="shared" si="777"/>
        <v>0</v>
      </c>
      <c r="U1646" s="21">
        <f t="shared" si="777"/>
        <v>0</v>
      </c>
      <c r="V1646" s="21">
        <f t="shared" si="777"/>
        <v>0</v>
      </c>
      <c r="W1646" s="21">
        <f t="shared" si="777"/>
        <v>0</v>
      </c>
      <c r="X1646" s="21">
        <f t="shared" si="777"/>
        <v>0</v>
      </c>
      <c r="Y1646" s="21">
        <f t="shared" si="777"/>
        <v>0</v>
      </c>
      <c r="Z1646" s="21">
        <f t="shared" si="777"/>
        <v>0</v>
      </c>
      <c r="AA1646" s="21">
        <f t="shared" si="777"/>
        <v>0</v>
      </c>
      <c r="AB1646" s="21">
        <f t="shared" si="777"/>
        <v>0</v>
      </c>
      <c r="AC1646" s="21">
        <f t="shared" si="777"/>
        <v>0</v>
      </c>
    </row>
    <row r="1647" spans="4:29" hidden="1" outlineLevel="1">
      <c r="E1647" s="19"/>
      <c r="F1647" s="42"/>
      <c r="G1647" s="17" t="str">
        <f>$G$10</f>
        <v>SUBTRAN</v>
      </c>
      <c r="H1647" s="21">
        <f t="shared" si="778"/>
        <v>0</v>
      </c>
      <c r="I1647" s="21">
        <f t="shared" si="777"/>
        <v>0</v>
      </c>
      <c r="J1647" s="21">
        <f t="shared" si="777"/>
        <v>0</v>
      </c>
      <c r="K1647" s="21">
        <f t="shared" si="777"/>
        <v>0</v>
      </c>
      <c r="L1647" s="21">
        <f t="shared" si="777"/>
        <v>0</v>
      </c>
      <c r="M1647" s="21">
        <f t="shared" si="777"/>
        <v>0</v>
      </c>
      <c r="N1647" s="21">
        <f t="shared" si="777"/>
        <v>0</v>
      </c>
      <c r="O1647" s="21">
        <f t="shared" si="777"/>
        <v>0</v>
      </c>
      <c r="P1647" s="21">
        <f t="shared" si="777"/>
        <v>0</v>
      </c>
      <c r="Q1647" s="21">
        <f t="shared" si="777"/>
        <v>0</v>
      </c>
      <c r="R1647" s="21">
        <f t="shared" si="777"/>
        <v>0</v>
      </c>
      <c r="S1647" s="21">
        <f t="shared" si="777"/>
        <v>0</v>
      </c>
      <c r="T1647" s="21">
        <f t="shared" si="777"/>
        <v>0</v>
      </c>
      <c r="U1647" s="21">
        <f t="shared" si="777"/>
        <v>0</v>
      </c>
      <c r="V1647" s="21">
        <f t="shared" si="777"/>
        <v>0</v>
      </c>
      <c r="W1647" s="21">
        <f t="shared" si="777"/>
        <v>0</v>
      </c>
      <c r="X1647" s="21">
        <f t="shared" si="777"/>
        <v>0</v>
      </c>
      <c r="Y1647" s="21">
        <f t="shared" si="777"/>
        <v>0</v>
      </c>
      <c r="Z1647" s="21">
        <f t="shared" si="777"/>
        <v>0</v>
      </c>
      <c r="AA1647" s="21">
        <f t="shared" si="777"/>
        <v>0</v>
      </c>
      <c r="AB1647" s="21">
        <f t="shared" si="777"/>
        <v>0</v>
      </c>
      <c r="AC1647" s="21">
        <f t="shared" si="777"/>
        <v>0</v>
      </c>
    </row>
    <row r="1648" spans="4:29" hidden="1" outlineLevel="1">
      <c r="E1648" s="19"/>
      <c r="F1648" s="42"/>
      <c r="G1648" s="17" t="str">
        <f>$G$11</f>
        <v>DISTPRI</v>
      </c>
      <c r="H1648" s="21">
        <f t="shared" si="778"/>
        <v>4607609.9227199974</v>
      </c>
      <c r="I1648" s="21">
        <f t="shared" si="777"/>
        <v>3047564.7458649194</v>
      </c>
      <c r="J1648" s="21">
        <f t="shared" si="777"/>
        <v>756279.33806830575</v>
      </c>
      <c r="K1648" s="21">
        <f t="shared" si="777"/>
        <v>9601.6491541751693</v>
      </c>
      <c r="L1648" s="21">
        <f t="shared" si="777"/>
        <v>0</v>
      </c>
      <c r="M1648" s="21">
        <f t="shared" si="777"/>
        <v>765880.98722248082</v>
      </c>
      <c r="N1648" s="21">
        <f t="shared" si="777"/>
        <v>330110.923751625</v>
      </c>
      <c r="O1648" s="21">
        <f t="shared" si="777"/>
        <v>90778.124777677818</v>
      </c>
      <c r="P1648" s="21">
        <f t="shared" si="777"/>
        <v>0</v>
      </c>
      <c r="Q1648" s="21">
        <f t="shared" si="777"/>
        <v>0</v>
      </c>
      <c r="R1648" s="21">
        <f t="shared" si="777"/>
        <v>420889.04852930288</v>
      </c>
      <c r="S1648" s="21">
        <f t="shared" si="777"/>
        <v>14145.128826661428</v>
      </c>
      <c r="T1648" s="21">
        <f t="shared" si="777"/>
        <v>261257.17148452153</v>
      </c>
      <c r="U1648" s="21">
        <f t="shared" si="777"/>
        <v>0</v>
      </c>
      <c r="V1648" s="21">
        <f t="shared" si="777"/>
        <v>0</v>
      </c>
      <c r="W1648" s="21">
        <f t="shared" si="777"/>
        <v>275402.30031118292</v>
      </c>
      <c r="X1648" s="21">
        <f t="shared" si="777"/>
        <v>92789.377997871663</v>
      </c>
      <c r="Y1648" s="21">
        <f t="shared" si="777"/>
        <v>1782.1069592497063</v>
      </c>
      <c r="Z1648" s="21">
        <f t="shared" si="777"/>
        <v>94571.484957121371</v>
      </c>
      <c r="AA1648" s="21">
        <f t="shared" si="777"/>
        <v>1361.9808228007953</v>
      </c>
      <c r="AB1648" s="21">
        <f t="shared" si="777"/>
        <v>1567.2683783433613</v>
      </c>
      <c r="AC1648" s="21">
        <f t="shared" si="777"/>
        <v>372.10663384690383</v>
      </c>
    </row>
    <row r="1649" spans="3:29" hidden="1" outlineLevel="1">
      <c r="E1649" s="19"/>
      <c r="F1649" s="42"/>
      <c r="G1649" s="17" t="str">
        <f>$G$12</f>
        <v>DISTSEC</v>
      </c>
      <c r="H1649" s="21">
        <f t="shared" si="778"/>
        <v>1921622.3239691211</v>
      </c>
      <c r="I1649" s="21">
        <f t="shared" si="777"/>
        <v>1461160.1826698049</v>
      </c>
      <c r="J1649" s="21">
        <f t="shared" si="777"/>
        <v>294924.78074260382</v>
      </c>
      <c r="K1649" s="21">
        <f t="shared" si="777"/>
        <v>0</v>
      </c>
      <c r="L1649" s="21">
        <f t="shared" si="777"/>
        <v>0</v>
      </c>
      <c r="M1649" s="21">
        <f t="shared" si="777"/>
        <v>294924.78074260382</v>
      </c>
      <c r="N1649" s="21">
        <f t="shared" si="777"/>
        <v>112962.17824777446</v>
      </c>
      <c r="O1649" s="21">
        <f t="shared" si="777"/>
        <v>0</v>
      </c>
      <c r="P1649" s="21">
        <f t="shared" si="777"/>
        <v>0</v>
      </c>
      <c r="Q1649" s="21">
        <f t="shared" si="777"/>
        <v>0</v>
      </c>
      <c r="R1649" s="21">
        <f t="shared" si="777"/>
        <v>112962.17824777446</v>
      </c>
      <c r="S1649" s="21">
        <f t="shared" si="777"/>
        <v>3967.468726519664</v>
      </c>
      <c r="T1649" s="21">
        <f t="shared" si="777"/>
        <v>0</v>
      </c>
      <c r="U1649" s="21">
        <f t="shared" si="777"/>
        <v>0</v>
      </c>
      <c r="V1649" s="21">
        <f t="shared" si="777"/>
        <v>0</v>
      </c>
      <c r="W1649" s="21">
        <f t="shared" si="777"/>
        <v>3967.468726519664</v>
      </c>
      <c r="X1649" s="21">
        <f t="shared" si="777"/>
        <v>32766.654890266058</v>
      </c>
      <c r="Y1649" s="21">
        <f t="shared" si="777"/>
        <v>0</v>
      </c>
      <c r="Z1649" s="21">
        <f t="shared" si="777"/>
        <v>32766.654890266058</v>
      </c>
      <c r="AA1649" s="21">
        <f t="shared" si="777"/>
        <v>421.7645856518098</v>
      </c>
      <c r="AB1649" s="21">
        <f t="shared" si="777"/>
        <v>12557.320132434474</v>
      </c>
      <c r="AC1649" s="21">
        <f t="shared" si="777"/>
        <v>2861.973974065852</v>
      </c>
    </row>
    <row r="1650" spans="3:29" hidden="1" outlineLevel="1">
      <c r="E1650" s="19"/>
      <c r="F1650" s="42"/>
      <c r="G1650" s="17" t="str">
        <f>$G$13</f>
        <v>ENERGY</v>
      </c>
      <c r="H1650" s="21">
        <f t="shared" si="778"/>
        <v>0</v>
      </c>
      <c r="I1650" s="21">
        <f t="shared" si="777"/>
        <v>0</v>
      </c>
      <c r="J1650" s="21">
        <f t="shared" si="777"/>
        <v>0</v>
      </c>
      <c r="K1650" s="21">
        <f t="shared" si="777"/>
        <v>0</v>
      </c>
      <c r="L1650" s="21">
        <f t="shared" si="777"/>
        <v>0</v>
      </c>
      <c r="M1650" s="21">
        <f t="shared" si="777"/>
        <v>0</v>
      </c>
      <c r="N1650" s="21">
        <f t="shared" si="777"/>
        <v>0</v>
      </c>
      <c r="O1650" s="21">
        <f t="shared" si="777"/>
        <v>0</v>
      </c>
      <c r="P1650" s="21">
        <f t="shared" si="777"/>
        <v>0</v>
      </c>
      <c r="Q1650" s="21">
        <f t="shared" si="777"/>
        <v>0</v>
      </c>
      <c r="R1650" s="21">
        <f t="shared" si="777"/>
        <v>0</v>
      </c>
      <c r="S1650" s="21">
        <f t="shared" si="777"/>
        <v>0</v>
      </c>
      <c r="T1650" s="21">
        <f t="shared" si="777"/>
        <v>0</v>
      </c>
      <c r="U1650" s="21">
        <f t="shared" si="777"/>
        <v>0</v>
      </c>
      <c r="V1650" s="21">
        <f t="shared" si="777"/>
        <v>0</v>
      </c>
      <c r="W1650" s="21">
        <f t="shared" si="777"/>
        <v>0</v>
      </c>
      <c r="X1650" s="21">
        <f t="shared" si="777"/>
        <v>0</v>
      </c>
      <c r="Y1650" s="21">
        <f t="shared" si="777"/>
        <v>0</v>
      </c>
      <c r="Z1650" s="21">
        <f t="shared" si="777"/>
        <v>0</v>
      </c>
      <c r="AA1650" s="21">
        <f t="shared" si="777"/>
        <v>0</v>
      </c>
      <c r="AB1650" s="21">
        <f t="shared" si="777"/>
        <v>0</v>
      </c>
      <c r="AC1650" s="21">
        <f t="shared" si="777"/>
        <v>0</v>
      </c>
    </row>
    <row r="1651" spans="3:29" hidden="1" outlineLevel="1">
      <c r="E1651" s="19"/>
      <c r="F1651" s="42"/>
      <c r="G1651" s="17" t="str">
        <f>$G$14</f>
        <v>CUSTOMER</v>
      </c>
      <c r="H1651" s="21">
        <f t="shared" si="778"/>
        <v>29317620.753310882</v>
      </c>
      <c r="I1651" s="21">
        <f t="shared" si="777"/>
        <v>23604648.29356391</v>
      </c>
      <c r="J1651" s="21">
        <f t="shared" si="777"/>
        <v>5535403.3601053823</v>
      </c>
      <c r="K1651" s="21">
        <f t="shared" si="777"/>
        <v>14357.554254838024</v>
      </c>
      <c r="L1651" s="21">
        <f t="shared" si="777"/>
        <v>129.141132570259</v>
      </c>
      <c r="M1651" s="21">
        <f t="shared" si="777"/>
        <v>5549890.0554927904</v>
      </c>
      <c r="N1651" s="21">
        <f t="shared" si="777"/>
        <v>68461.13379457235</v>
      </c>
      <c r="O1651" s="21">
        <f t="shared" si="777"/>
        <v>13351.682431566458</v>
      </c>
      <c r="P1651" s="21">
        <f t="shared" si="777"/>
        <v>370.54596650147136</v>
      </c>
      <c r="Q1651" s="21">
        <f t="shared" si="777"/>
        <v>0</v>
      </c>
      <c r="R1651" s="21">
        <f t="shared" si="777"/>
        <v>82183.362192640285</v>
      </c>
      <c r="S1651" s="21">
        <f t="shared" si="777"/>
        <v>724.32009982887996</v>
      </c>
      <c r="T1651" s="21">
        <f t="shared" si="777"/>
        <v>8029.6377230207863</v>
      </c>
      <c r="U1651" s="21">
        <f t="shared" si="777"/>
        <v>1228.1822215258514</v>
      </c>
      <c r="V1651" s="21">
        <f t="shared" si="777"/>
        <v>238.2045789122088</v>
      </c>
      <c r="W1651" s="21">
        <f t="shared" si="777"/>
        <v>10220.344623287725</v>
      </c>
      <c r="X1651" s="21">
        <f t="shared" si="777"/>
        <v>24989.037123325281</v>
      </c>
      <c r="Y1651" s="21">
        <f t="shared" si="777"/>
        <v>186.01335835148689</v>
      </c>
      <c r="Z1651" s="21">
        <f t="shared" si="777"/>
        <v>25175.050481676768</v>
      </c>
      <c r="AA1651" s="21">
        <f t="shared" si="777"/>
        <v>1461.4626131128132</v>
      </c>
      <c r="AB1651" s="21">
        <f t="shared" si="777"/>
        <v>23107.28406830255</v>
      </c>
      <c r="AC1651" s="21">
        <f t="shared" si="777"/>
        <v>20934.900275156844</v>
      </c>
    </row>
    <row r="1652" spans="3:29" collapsed="1">
      <c r="D1652" s="17" t="s">
        <v>229</v>
      </c>
      <c r="E1652" s="21">
        <f>E1564+E1572+E1580+E1604+E1612+E1620+E1628+E1636+E1644+E1588+E1596</f>
        <v>35846853</v>
      </c>
      <c r="F1652" s="42"/>
      <c r="G1652" s="17" t="str">
        <f>$G$15</f>
        <v>TOTAL</v>
      </c>
      <c r="H1652" s="21">
        <f>H1564+H1572+H1580+H1604+H1612+H1620+H1628+H1636+H1644+H1588+H1596</f>
        <v>35846853</v>
      </c>
      <c r="I1652" s="21">
        <f>I1564+I1572+I1580+I1604+I1612+I1620+I1628+I1636+I1644+I1588+I1596</f>
        <v>28113373.222098634</v>
      </c>
      <c r="J1652" s="21">
        <f t="shared" ref="J1652:AC1652" si="779">J1564+J1572+J1580+J1604+J1612+J1620+J1628+J1636+J1644+J1588+J1596</f>
        <v>6586607.4789162921</v>
      </c>
      <c r="K1652" s="21">
        <f t="shared" si="779"/>
        <v>23959.203409013197</v>
      </c>
      <c r="L1652" s="21">
        <f t="shared" si="779"/>
        <v>129.141132570259</v>
      </c>
      <c r="M1652" s="21">
        <f t="shared" si="779"/>
        <v>6610695.8234578762</v>
      </c>
      <c r="N1652" s="21">
        <f t="shared" si="779"/>
        <v>511534.23579397181</v>
      </c>
      <c r="O1652" s="21">
        <f t="shared" si="779"/>
        <v>104129.80720924429</v>
      </c>
      <c r="P1652" s="21">
        <f t="shared" si="779"/>
        <v>370.54596650147136</v>
      </c>
      <c r="Q1652" s="21">
        <f t="shared" si="779"/>
        <v>0</v>
      </c>
      <c r="R1652" s="21">
        <f t="shared" si="779"/>
        <v>616034.58896971773</v>
      </c>
      <c r="S1652" s="21">
        <f t="shared" si="779"/>
        <v>18836.917653009976</v>
      </c>
      <c r="T1652" s="21">
        <f t="shared" si="779"/>
        <v>269286.80920754233</v>
      </c>
      <c r="U1652" s="21">
        <f t="shared" si="779"/>
        <v>1228.1822215258514</v>
      </c>
      <c r="V1652" s="21">
        <f t="shared" si="779"/>
        <v>238.2045789122088</v>
      </c>
      <c r="W1652" s="21">
        <f t="shared" si="779"/>
        <v>289590.11366099038</v>
      </c>
      <c r="X1652" s="21">
        <f t="shared" si="779"/>
        <v>150545.07001146305</v>
      </c>
      <c r="Y1652" s="21">
        <f t="shared" si="779"/>
        <v>1968.1203176011934</v>
      </c>
      <c r="Z1652" s="21">
        <f t="shared" si="779"/>
        <v>152513.19032906421</v>
      </c>
      <c r="AA1652" s="21">
        <f t="shared" si="779"/>
        <v>3245.2080215654187</v>
      </c>
      <c r="AB1652" s="21">
        <f t="shared" si="779"/>
        <v>37231.872579080387</v>
      </c>
      <c r="AC1652" s="21">
        <f t="shared" si="779"/>
        <v>24168.980883069598</v>
      </c>
    </row>
    <row r="1654" spans="3:29" hidden="1" outlineLevel="1">
      <c r="E1654" s="19"/>
      <c r="F1654" s="42"/>
      <c r="G1654" s="17" t="str">
        <f>$G$8</f>
        <v>PRODUCTION</v>
      </c>
      <c r="H1654" s="21">
        <f t="shared" ref="H1654:AC1654" si="780">+H1645+H1547</f>
        <v>0</v>
      </c>
      <c r="I1654" s="21">
        <f t="shared" si="780"/>
        <v>0</v>
      </c>
      <c r="J1654" s="21">
        <f t="shared" si="780"/>
        <v>0</v>
      </c>
      <c r="K1654" s="21">
        <f t="shared" si="780"/>
        <v>0</v>
      </c>
      <c r="L1654" s="21">
        <f t="shared" si="780"/>
        <v>0</v>
      </c>
      <c r="M1654" s="21">
        <f t="shared" si="780"/>
        <v>0</v>
      </c>
      <c r="N1654" s="21">
        <f t="shared" si="780"/>
        <v>0</v>
      </c>
      <c r="O1654" s="21">
        <f t="shared" si="780"/>
        <v>0</v>
      </c>
      <c r="P1654" s="21">
        <f t="shared" si="780"/>
        <v>0</v>
      </c>
      <c r="Q1654" s="21">
        <f t="shared" si="780"/>
        <v>0</v>
      </c>
      <c r="R1654" s="21">
        <f t="shared" si="780"/>
        <v>0</v>
      </c>
      <c r="S1654" s="21">
        <f t="shared" si="780"/>
        <v>0</v>
      </c>
      <c r="T1654" s="21">
        <f t="shared" si="780"/>
        <v>0</v>
      </c>
      <c r="U1654" s="21">
        <f t="shared" si="780"/>
        <v>0</v>
      </c>
      <c r="V1654" s="21">
        <f t="shared" si="780"/>
        <v>0</v>
      </c>
      <c r="W1654" s="21">
        <f t="shared" si="780"/>
        <v>0</v>
      </c>
      <c r="X1654" s="21">
        <f t="shared" si="780"/>
        <v>0</v>
      </c>
      <c r="Y1654" s="21">
        <f t="shared" si="780"/>
        <v>0</v>
      </c>
      <c r="Z1654" s="21">
        <f t="shared" si="780"/>
        <v>0</v>
      </c>
      <c r="AA1654" s="21">
        <f t="shared" si="780"/>
        <v>0</v>
      </c>
      <c r="AB1654" s="21">
        <f t="shared" si="780"/>
        <v>0</v>
      </c>
      <c r="AC1654" s="21">
        <f t="shared" si="780"/>
        <v>0</v>
      </c>
    </row>
    <row r="1655" spans="3:29" hidden="1" outlineLevel="1">
      <c r="E1655" s="19"/>
      <c r="F1655" s="42"/>
      <c r="G1655" s="17" t="str">
        <f>$G$9</f>
        <v>BULKTRAN</v>
      </c>
      <c r="H1655" s="21">
        <f t="shared" ref="H1655:AC1655" si="781">+H1646+H1548</f>
        <v>0</v>
      </c>
      <c r="I1655" s="21">
        <f t="shared" si="781"/>
        <v>0</v>
      </c>
      <c r="J1655" s="21">
        <f t="shared" si="781"/>
        <v>0</v>
      </c>
      <c r="K1655" s="21">
        <f t="shared" si="781"/>
        <v>0</v>
      </c>
      <c r="L1655" s="21">
        <f t="shared" si="781"/>
        <v>0</v>
      </c>
      <c r="M1655" s="21">
        <f t="shared" si="781"/>
        <v>0</v>
      </c>
      <c r="N1655" s="21">
        <f t="shared" si="781"/>
        <v>0</v>
      </c>
      <c r="O1655" s="21">
        <f t="shared" si="781"/>
        <v>0</v>
      </c>
      <c r="P1655" s="21">
        <f t="shared" si="781"/>
        <v>0</v>
      </c>
      <c r="Q1655" s="21">
        <f t="shared" si="781"/>
        <v>0</v>
      </c>
      <c r="R1655" s="21">
        <f t="shared" si="781"/>
        <v>0</v>
      </c>
      <c r="S1655" s="21">
        <f t="shared" si="781"/>
        <v>0</v>
      </c>
      <c r="T1655" s="21">
        <f t="shared" si="781"/>
        <v>0</v>
      </c>
      <c r="U1655" s="21">
        <f t="shared" si="781"/>
        <v>0</v>
      </c>
      <c r="V1655" s="21">
        <f t="shared" si="781"/>
        <v>0</v>
      </c>
      <c r="W1655" s="21">
        <f t="shared" si="781"/>
        <v>0</v>
      </c>
      <c r="X1655" s="21">
        <f t="shared" si="781"/>
        <v>0</v>
      </c>
      <c r="Y1655" s="21">
        <f t="shared" si="781"/>
        <v>0</v>
      </c>
      <c r="Z1655" s="21">
        <f t="shared" si="781"/>
        <v>0</v>
      </c>
      <c r="AA1655" s="21">
        <f t="shared" si="781"/>
        <v>0</v>
      </c>
      <c r="AB1655" s="21">
        <f t="shared" si="781"/>
        <v>0</v>
      </c>
      <c r="AC1655" s="21">
        <f t="shared" si="781"/>
        <v>0</v>
      </c>
    </row>
    <row r="1656" spans="3:29" hidden="1" outlineLevel="1">
      <c r="E1656" s="19"/>
      <c r="F1656" s="42"/>
      <c r="G1656" s="17" t="str">
        <f>$G$10</f>
        <v>SUBTRAN</v>
      </c>
      <c r="H1656" s="21">
        <f t="shared" ref="H1656:AC1656" si="782">+H1647+H1549</f>
        <v>0</v>
      </c>
      <c r="I1656" s="21">
        <f t="shared" si="782"/>
        <v>0</v>
      </c>
      <c r="J1656" s="21">
        <f t="shared" si="782"/>
        <v>0</v>
      </c>
      <c r="K1656" s="21">
        <f t="shared" si="782"/>
        <v>0</v>
      </c>
      <c r="L1656" s="21">
        <f t="shared" si="782"/>
        <v>0</v>
      </c>
      <c r="M1656" s="21">
        <f t="shared" si="782"/>
        <v>0</v>
      </c>
      <c r="N1656" s="21">
        <f t="shared" si="782"/>
        <v>0</v>
      </c>
      <c r="O1656" s="21">
        <f t="shared" si="782"/>
        <v>0</v>
      </c>
      <c r="P1656" s="21">
        <f t="shared" si="782"/>
        <v>0</v>
      </c>
      <c r="Q1656" s="21">
        <f t="shared" si="782"/>
        <v>0</v>
      </c>
      <c r="R1656" s="21">
        <f t="shared" si="782"/>
        <v>0</v>
      </c>
      <c r="S1656" s="21">
        <f t="shared" si="782"/>
        <v>0</v>
      </c>
      <c r="T1656" s="21">
        <f t="shared" si="782"/>
        <v>0</v>
      </c>
      <c r="U1656" s="21">
        <f t="shared" si="782"/>
        <v>0</v>
      </c>
      <c r="V1656" s="21">
        <f t="shared" si="782"/>
        <v>0</v>
      </c>
      <c r="W1656" s="21">
        <f t="shared" si="782"/>
        <v>0</v>
      </c>
      <c r="X1656" s="21">
        <f t="shared" si="782"/>
        <v>0</v>
      </c>
      <c r="Y1656" s="21">
        <f t="shared" si="782"/>
        <v>0</v>
      </c>
      <c r="Z1656" s="21">
        <f t="shared" si="782"/>
        <v>0</v>
      </c>
      <c r="AA1656" s="21">
        <f t="shared" si="782"/>
        <v>0</v>
      </c>
      <c r="AB1656" s="21">
        <f t="shared" si="782"/>
        <v>0</v>
      </c>
      <c r="AC1656" s="21">
        <f t="shared" si="782"/>
        <v>0</v>
      </c>
    </row>
    <row r="1657" spans="3:29" hidden="1" outlineLevel="1">
      <c r="E1657" s="19"/>
      <c r="F1657" s="42"/>
      <c r="G1657" s="17" t="str">
        <f>$G$11</f>
        <v>DISTPRI</v>
      </c>
      <c r="H1657" s="21">
        <f t="shared" ref="H1657:AC1657" si="783">+H1648+H1550</f>
        <v>6509391.3073687255</v>
      </c>
      <c r="I1657" s="21">
        <f t="shared" si="783"/>
        <v>4305440.7378447736</v>
      </c>
      <c r="J1657" s="21">
        <f t="shared" si="783"/>
        <v>1068432.0573427081</v>
      </c>
      <c r="K1657" s="21">
        <f t="shared" si="783"/>
        <v>13564.709814605172</v>
      </c>
      <c r="L1657" s="21">
        <f t="shared" si="783"/>
        <v>0</v>
      </c>
      <c r="M1657" s="21">
        <f t="shared" si="783"/>
        <v>1081996.7671573129</v>
      </c>
      <c r="N1657" s="21">
        <f t="shared" si="783"/>
        <v>466363.5189560015</v>
      </c>
      <c r="O1657" s="21">
        <f t="shared" si="783"/>
        <v>128246.60642674784</v>
      </c>
      <c r="P1657" s="21">
        <f t="shared" si="783"/>
        <v>0</v>
      </c>
      <c r="Q1657" s="21">
        <f t="shared" si="783"/>
        <v>0</v>
      </c>
      <c r="R1657" s="21">
        <f t="shared" si="783"/>
        <v>594610.12538274936</v>
      </c>
      <c r="S1657" s="21">
        <f t="shared" si="783"/>
        <v>19983.501244724641</v>
      </c>
      <c r="T1657" s="21">
        <f t="shared" si="783"/>
        <v>369090.52406180243</v>
      </c>
      <c r="U1657" s="21">
        <f t="shared" si="783"/>
        <v>0</v>
      </c>
      <c r="V1657" s="21">
        <f t="shared" si="783"/>
        <v>0</v>
      </c>
      <c r="W1657" s="21">
        <f t="shared" si="783"/>
        <v>389074.02530652704</v>
      </c>
      <c r="X1657" s="21">
        <f t="shared" si="783"/>
        <v>131088.0002183296</v>
      </c>
      <c r="Y1657" s="21">
        <f t="shared" si="783"/>
        <v>2517.6678894061633</v>
      </c>
      <c r="Z1657" s="21">
        <f t="shared" si="783"/>
        <v>133605.66810773578</v>
      </c>
      <c r="AA1657" s="21">
        <f t="shared" si="783"/>
        <v>1924.1355664736388</v>
      </c>
      <c r="AB1657" s="21">
        <f t="shared" si="783"/>
        <v>2214.1551323597419</v>
      </c>
      <c r="AC1657" s="21">
        <f t="shared" si="783"/>
        <v>525.69287079479807</v>
      </c>
    </row>
    <row r="1658" spans="3:29" hidden="1" outlineLevel="1">
      <c r="E1658" s="19"/>
      <c r="F1658" s="42"/>
      <c r="G1658" s="17" t="str">
        <f>$G$12</f>
        <v>DISTSEC</v>
      </c>
      <c r="H1658" s="21">
        <f t="shared" ref="H1658:AC1658" si="784">+H1649+H1551</f>
        <v>2385735.8245482631</v>
      </c>
      <c r="I1658" s="21">
        <f t="shared" si="784"/>
        <v>1814062.0816678512</v>
      </c>
      <c r="J1658" s="21">
        <f t="shared" si="784"/>
        <v>366155.5167153533</v>
      </c>
      <c r="K1658" s="21">
        <f t="shared" si="784"/>
        <v>0</v>
      </c>
      <c r="L1658" s="21">
        <f t="shared" si="784"/>
        <v>0</v>
      </c>
      <c r="M1658" s="21">
        <f t="shared" si="784"/>
        <v>366155.5167153533</v>
      </c>
      <c r="N1658" s="21">
        <f t="shared" si="784"/>
        <v>140244.99616973259</v>
      </c>
      <c r="O1658" s="21">
        <f t="shared" si="784"/>
        <v>0</v>
      </c>
      <c r="P1658" s="21">
        <f t="shared" si="784"/>
        <v>0</v>
      </c>
      <c r="Q1658" s="21">
        <f t="shared" si="784"/>
        <v>0</v>
      </c>
      <c r="R1658" s="21">
        <f t="shared" si="784"/>
        <v>140244.99616973259</v>
      </c>
      <c r="S1658" s="21">
        <f t="shared" si="784"/>
        <v>4925.6985389731226</v>
      </c>
      <c r="T1658" s="21">
        <f t="shared" si="784"/>
        <v>0</v>
      </c>
      <c r="U1658" s="21">
        <f t="shared" si="784"/>
        <v>0</v>
      </c>
      <c r="V1658" s="21">
        <f t="shared" si="784"/>
        <v>0</v>
      </c>
      <c r="W1658" s="21">
        <f t="shared" si="784"/>
        <v>4925.6985389731226</v>
      </c>
      <c r="X1658" s="21">
        <f t="shared" si="784"/>
        <v>40680.513255513906</v>
      </c>
      <c r="Y1658" s="21">
        <f t="shared" si="784"/>
        <v>0</v>
      </c>
      <c r="Z1658" s="21">
        <f t="shared" si="784"/>
        <v>40680.513255513906</v>
      </c>
      <c r="AA1658" s="21">
        <f t="shared" si="784"/>
        <v>523.62988760295332</v>
      </c>
      <c r="AB1658" s="21">
        <f t="shared" si="784"/>
        <v>15590.185504501595</v>
      </c>
      <c r="AC1658" s="21">
        <f t="shared" si="784"/>
        <v>3553.202808734326</v>
      </c>
    </row>
    <row r="1659" spans="3:29" hidden="1" outlineLevel="1">
      <c r="E1659" s="19"/>
      <c r="F1659" s="42"/>
      <c r="G1659" s="17" t="str">
        <f>$G$13</f>
        <v>ENERGY</v>
      </c>
      <c r="H1659" s="21">
        <f t="shared" ref="H1659:AC1659" si="785">+H1650+H1552</f>
        <v>0</v>
      </c>
      <c r="I1659" s="21">
        <f t="shared" si="785"/>
        <v>0</v>
      </c>
      <c r="J1659" s="21">
        <f t="shared" si="785"/>
        <v>0</v>
      </c>
      <c r="K1659" s="21">
        <f t="shared" si="785"/>
        <v>0</v>
      </c>
      <c r="L1659" s="21">
        <f t="shared" si="785"/>
        <v>0</v>
      </c>
      <c r="M1659" s="21">
        <f t="shared" si="785"/>
        <v>0</v>
      </c>
      <c r="N1659" s="21">
        <f t="shared" si="785"/>
        <v>0</v>
      </c>
      <c r="O1659" s="21">
        <f t="shared" si="785"/>
        <v>0</v>
      </c>
      <c r="P1659" s="21">
        <f t="shared" si="785"/>
        <v>0</v>
      </c>
      <c r="Q1659" s="21">
        <f t="shared" si="785"/>
        <v>0</v>
      </c>
      <c r="R1659" s="21">
        <f t="shared" si="785"/>
        <v>0</v>
      </c>
      <c r="S1659" s="21">
        <f t="shared" si="785"/>
        <v>0</v>
      </c>
      <c r="T1659" s="21">
        <f t="shared" si="785"/>
        <v>0</v>
      </c>
      <c r="U1659" s="21">
        <f t="shared" si="785"/>
        <v>0</v>
      </c>
      <c r="V1659" s="21">
        <f t="shared" si="785"/>
        <v>0</v>
      </c>
      <c r="W1659" s="21">
        <f t="shared" si="785"/>
        <v>0</v>
      </c>
      <c r="X1659" s="21">
        <f t="shared" si="785"/>
        <v>0</v>
      </c>
      <c r="Y1659" s="21">
        <f t="shared" si="785"/>
        <v>0</v>
      </c>
      <c r="Z1659" s="21">
        <f t="shared" si="785"/>
        <v>0</v>
      </c>
      <c r="AA1659" s="21">
        <f t="shared" si="785"/>
        <v>0</v>
      </c>
      <c r="AB1659" s="21">
        <f t="shared" si="785"/>
        <v>0</v>
      </c>
      <c r="AC1659" s="21">
        <f t="shared" si="785"/>
        <v>0</v>
      </c>
    </row>
    <row r="1660" spans="3:29" hidden="1" outlineLevel="1">
      <c r="E1660" s="19"/>
      <c r="F1660" s="42"/>
      <c r="G1660" s="17" t="str">
        <f>$G$14</f>
        <v>CUSTOMER</v>
      </c>
      <c r="H1660" s="21">
        <f t="shared" ref="H1660:AC1660" si="786">+H1651+H1553</f>
        <v>34749517.868083008</v>
      </c>
      <c r="I1660" s="21">
        <f t="shared" si="786"/>
        <v>27205411.743765522</v>
      </c>
      <c r="J1660" s="21">
        <f t="shared" si="786"/>
        <v>6733328.0690744556</v>
      </c>
      <c r="K1660" s="21">
        <f t="shared" si="786"/>
        <v>84527.647811274393</v>
      </c>
      <c r="L1660" s="21">
        <f t="shared" si="786"/>
        <v>6166.0421598479033</v>
      </c>
      <c r="M1660" s="21">
        <f t="shared" si="786"/>
        <v>6824021.7590455776</v>
      </c>
      <c r="N1660" s="21">
        <f t="shared" si="786"/>
        <v>130212.80318626272</v>
      </c>
      <c r="O1660" s="21">
        <f t="shared" si="786"/>
        <v>44847.914290365326</v>
      </c>
      <c r="P1660" s="21">
        <f t="shared" si="786"/>
        <v>17692.287547243082</v>
      </c>
      <c r="Q1660" s="21">
        <f t="shared" si="786"/>
        <v>0</v>
      </c>
      <c r="R1660" s="21">
        <f t="shared" si="786"/>
        <v>192753.00502387114</v>
      </c>
      <c r="S1660" s="21">
        <f t="shared" si="786"/>
        <v>1194.7418138126259</v>
      </c>
      <c r="T1660" s="21">
        <f t="shared" si="786"/>
        <v>32806.482721043925</v>
      </c>
      <c r="U1660" s="21">
        <f t="shared" si="786"/>
        <v>58641.450691815546</v>
      </c>
      <c r="V1660" s="21">
        <f t="shared" si="786"/>
        <v>11373.444285401552</v>
      </c>
      <c r="W1660" s="21">
        <f t="shared" si="786"/>
        <v>104016.11951207364</v>
      </c>
      <c r="X1660" s="21">
        <f t="shared" si="786"/>
        <v>41218.290781590913</v>
      </c>
      <c r="Y1660" s="21">
        <f t="shared" si="786"/>
        <v>534.32911573204365</v>
      </c>
      <c r="Z1660" s="21">
        <f t="shared" si="786"/>
        <v>41752.619897322962</v>
      </c>
      <c r="AA1660" s="21">
        <f t="shared" si="786"/>
        <v>3001.7094954125341</v>
      </c>
      <c r="AB1660" s="21">
        <f t="shared" si="786"/>
        <v>264343.68918835704</v>
      </c>
      <c r="AC1660" s="21">
        <f t="shared" si="786"/>
        <v>114217.22215486861</v>
      </c>
    </row>
    <row r="1661" spans="3:29" collapsed="1">
      <c r="C1661" s="17" t="s">
        <v>230</v>
      </c>
      <c r="E1661" s="21">
        <f>+E1652+E1554</f>
        <v>43644645</v>
      </c>
      <c r="F1661" s="42"/>
      <c r="G1661" s="17" t="str">
        <f>$G$15</f>
        <v>TOTAL</v>
      </c>
      <c r="H1661" s="21">
        <f>+H1652+H1554</f>
        <v>43644645</v>
      </c>
      <c r="I1661" s="21">
        <f t="shared" ref="I1661:AC1661" si="787">+I1652+I1554</f>
        <v>33324914.563278146</v>
      </c>
      <c r="J1661" s="21">
        <f t="shared" si="787"/>
        <v>8167915.6431325171</v>
      </c>
      <c r="K1661" s="21">
        <f t="shared" si="787"/>
        <v>98092.357625879566</v>
      </c>
      <c r="L1661" s="21">
        <f t="shared" si="787"/>
        <v>6166.0421598479033</v>
      </c>
      <c r="M1661" s="21">
        <f t="shared" si="787"/>
        <v>8272174.0429182453</v>
      </c>
      <c r="N1661" s="21">
        <f t="shared" si="787"/>
        <v>736821.31831199676</v>
      </c>
      <c r="O1661" s="21">
        <f t="shared" si="787"/>
        <v>173094.52071711316</v>
      </c>
      <c r="P1661" s="21">
        <f t="shared" si="787"/>
        <v>17692.287547243082</v>
      </c>
      <c r="Q1661" s="21">
        <f t="shared" si="787"/>
        <v>0</v>
      </c>
      <c r="R1661" s="21">
        <f t="shared" si="787"/>
        <v>927608.12657635321</v>
      </c>
      <c r="S1661" s="21">
        <f t="shared" si="787"/>
        <v>26103.941597510395</v>
      </c>
      <c r="T1661" s="21">
        <f t="shared" si="787"/>
        <v>401897.00678284641</v>
      </c>
      <c r="U1661" s="21">
        <f t="shared" si="787"/>
        <v>58641.450691815546</v>
      </c>
      <c r="V1661" s="21">
        <f t="shared" si="787"/>
        <v>11373.444285401552</v>
      </c>
      <c r="W1661" s="21">
        <f t="shared" si="787"/>
        <v>498015.8433575739</v>
      </c>
      <c r="X1661" s="21">
        <f t="shared" si="787"/>
        <v>212986.80425543449</v>
      </c>
      <c r="Y1661" s="21">
        <f t="shared" si="787"/>
        <v>3051.997005138207</v>
      </c>
      <c r="Z1661" s="21">
        <f t="shared" si="787"/>
        <v>216038.80126057265</v>
      </c>
      <c r="AA1661" s="21">
        <f t="shared" si="787"/>
        <v>5449.4749494891275</v>
      </c>
      <c r="AB1661" s="21">
        <f t="shared" si="787"/>
        <v>282148.02982521837</v>
      </c>
      <c r="AC1661" s="21">
        <f t="shared" si="787"/>
        <v>118296.11783439772</v>
      </c>
    </row>
    <row r="1663" spans="3:29">
      <c r="C1663" s="17" t="s">
        <v>19</v>
      </c>
    </row>
    <row r="1664" spans="3:29" hidden="1" outlineLevel="1">
      <c r="F1664" s="42" t="str">
        <f>F1671</f>
        <v>TOTOX234</v>
      </c>
      <c r="G1664" s="17" t="str">
        <f>$G$8</f>
        <v>PRODUCTION</v>
      </c>
      <c r="H1664" s="21">
        <f t="shared" ref="H1664:H1703" si="788">SUBTOTAL(9,I1664:AC1664)</f>
        <v>0</v>
      </c>
      <c r="I1664" s="22">
        <f>VLOOKUP(CONCATENATE($F1664," ",$G1664),AllocFactorMatrix,(I$4+1),FALSE)*$E1671</f>
        <v>0</v>
      </c>
      <c r="J1664" s="22">
        <f>VLOOKUP(CONCATENATE($F1664," ",$G1664),AllocFactorMatrix,(J$4+1),FALSE)*$E1671</f>
        <v>0</v>
      </c>
      <c r="K1664" s="22">
        <f>VLOOKUP(CONCATENATE($F1664," ",$G1664),AllocFactorMatrix,(K$4+1),FALSE)*$E1671</f>
        <v>0</v>
      </c>
      <c r="L1664" s="22">
        <f>VLOOKUP(CONCATENATE($F1664," ",$G1664),AllocFactorMatrix,(L$4+1),FALSE)*$E1671</f>
        <v>0</v>
      </c>
      <c r="M1664" s="22">
        <f t="shared" ref="M1664:M1703" si="789">SUBTOTAL(9,J1664:L1664)</f>
        <v>0</v>
      </c>
      <c r="N1664" s="22">
        <f>VLOOKUP(CONCATENATE($F1664," ",$G1664),AllocFactorMatrix,(N$4+1),FALSE)*$E1671</f>
        <v>0</v>
      </c>
      <c r="O1664" s="22">
        <f>VLOOKUP(CONCATENATE($F1664," ",$G1664),AllocFactorMatrix,(O$4+1),FALSE)*$E1671</f>
        <v>0</v>
      </c>
      <c r="P1664" s="22">
        <f>VLOOKUP(CONCATENATE($F1664," ",$G1664),AllocFactorMatrix,(P$4+1),FALSE)*$E1671</f>
        <v>0</v>
      </c>
      <c r="Q1664" s="22">
        <f>VLOOKUP(CONCATENATE($F1664," ",$G1664),AllocFactorMatrix,(Q$4+1),FALSE)*$E1671</f>
        <v>0</v>
      </c>
      <c r="R1664" s="22">
        <f>SUBTOTAL(9,N1664:Q1664)</f>
        <v>0</v>
      </c>
      <c r="S1664" s="22">
        <f>VLOOKUP(CONCATENATE($F1664," ",$G1664),AllocFactorMatrix,(S$4+1),FALSE)*$E1671</f>
        <v>0</v>
      </c>
      <c r="T1664" s="22">
        <f>VLOOKUP(CONCATENATE($F1664," ",$G1664),AllocFactorMatrix,(T$4+1),FALSE)*$E1671</f>
        <v>0</v>
      </c>
      <c r="U1664" s="22">
        <f>VLOOKUP(CONCATENATE($F1664," ",$G1664),AllocFactorMatrix,(U$4+1),FALSE)*$E1671</f>
        <v>0</v>
      </c>
      <c r="V1664" s="22">
        <f>VLOOKUP(CONCATENATE($F1664," ",$G1664),AllocFactorMatrix,(V$4+1),FALSE)*$E1671</f>
        <v>0</v>
      </c>
      <c r="W1664" s="22">
        <f>SUBTOTAL(9,S1664:V1664)</f>
        <v>0</v>
      </c>
      <c r="X1664" s="22">
        <f>VLOOKUP(CONCATENATE($F1664," ",$G1664),AllocFactorMatrix,(X$4+1),FALSE)*$E1671</f>
        <v>0</v>
      </c>
      <c r="Y1664" s="22">
        <f>VLOOKUP(CONCATENATE($F1664," ",$G1664),AllocFactorMatrix,(Y$4+1),FALSE)*$E1671</f>
        <v>0</v>
      </c>
      <c r="Z1664" s="22">
        <f t="shared" ref="Z1664:Z1703" si="790">SUBTOTAL(9,X1664:Y1664)</f>
        <v>0</v>
      </c>
      <c r="AA1664" s="22">
        <f>VLOOKUP(CONCATENATE($F1664," ",$G1664),AllocFactorMatrix,(AA$4+1),FALSE)*$E1671</f>
        <v>0</v>
      </c>
      <c r="AB1664" s="22">
        <f>VLOOKUP(CONCATENATE($F1664," ",$G1664),AllocFactorMatrix,(AB$4+1),FALSE)*$E1671</f>
        <v>0</v>
      </c>
      <c r="AC1664" s="22">
        <f>VLOOKUP(CONCATENATE($F1664," ",$G1664),AllocFactorMatrix,(AC$4+1),FALSE)*$E1671</f>
        <v>0</v>
      </c>
    </row>
    <row r="1665" spans="4:29" hidden="1" outlineLevel="1">
      <c r="F1665" s="42" t="str">
        <f>F1671</f>
        <v>TOTOX234</v>
      </c>
      <c r="G1665" s="17" t="str">
        <f>$G$9</f>
        <v>BULKTRAN</v>
      </c>
      <c r="H1665" s="21">
        <f t="shared" si="788"/>
        <v>0</v>
      </c>
      <c r="I1665" s="22">
        <f>VLOOKUP(CONCATENATE($F1665," ",$G1665),AllocFactorMatrix,(I$4+1),FALSE)*$E1671</f>
        <v>0</v>
      </c>
      <c r="J1665" s="22">
        <f>VLOOKUP(CONCATENATE($F1665," ",$G1665),AllocFactorMatrix,(J$4+1),FALSE)*$E1671</f>
        <v>0</v>
      </c>
      <c r="K1665" s="22">
        <f>VLOOKUP(CONCATENATE($F1665," ",$G1665),AllocFactorMatrix,(K$4+1),FALSE)*$E1671</f>
        <v>0</v>
      </c>
      <c r="L1665" s="22">
        <f>VLOOKUP(CONCATENATE($F1665," ",$G1665),AllocFactorMatrix,(L$4+1),FALSE)*$E1671</f>
        <v>0</v>
      </c>
      <c r="M1665" s="22">
        <f t="shared" si="789"/>
        <v>0</v>
      </c>
      <c r="N1665" s="22">
        <f>VLOOKUP(CONCATENATE($F1665," ",$G1665),AllocFactorMatrix,(N$4+1),FALSE)*$E1671</f>
        <v>0</v>
      </c>
      <c r="O1665" s="22">
        <f>VLOOKUP(CONCATENATE($F1665," ",$G1665),AllocFactorMatrix,(O$4+1),FALSE)*$E1671</f>
        <v>0</v>
      </c>
      <c r="P1665" s="22">
        <f>VLOOKUP(CONCATENATE($F1665," ",$G1665),AllocFactorMatrix,(P$4+1),FALSE)*$E1671</f>
        <v>0</v>
      </c>
      <c r="Q1665" s="22">
        <f>VLOOKUP(CONCATENATE($F1665," ",$G1665),AllocFactorMatrix,(Q$4+1),FALSE)*$E1671</f>
        <v>0</v>
      </c>
      <c r="R1665" s="22">
        <f t="shared" ref="R1665:R1703" si="791">SUBTOTAL(9,N1665:Q1665)</f>
        <v>0</v>
      </c>
      <c r="S1665" s="22">
        <f>VLOOKUP(CONCATENATE($F1665," ",$G1665),AllocFactorMatrix,(S$4+1),FALSE)*$E1671</f>
        <v>0</v>
      </c>
      <c r="T1665" s="22">
        <f>VLOOKUP(CONCATENATE($F1665," ",$G1665),AllocFactorMatrix,(T$4+1),FALSE)*$E1671</f>
        <v>0</v>
      </c>
      <c r="U1665" s="22">
        <f>VLOOKUP(CONCATENATE($F1665," ",$G1665),AllocFactorMatrix,(U$4+1),FALSE)*$E1671</f>
        <v>0</v>
      </c>
      <c r="V1665" s="22">
        <f>VLOOKUP(CONCATENATE($F1665," ",$G1665),AllocFactorMatrix,(V$4+1),FALSE)*$E1671</f>
        <v>0</v>
      </c>
      <c r="W1665" s="22">
        <f t="shared" ref="W1665:W1671" si="792">SUBTOTAL(9,S1665:V1665)</f>
        <v>0</v>
      </c>
      <c r="X1665" s="22">
        <f>VLOOKUP(CONCATENATE($F1665," ",$G1665),AllocFactorMatrix,(X$4+1),FALSE)*$E1671</f>
        <v>0</v>
      </c>
      <c r="Y1665" s="22">
        <f>VLOOKUP(CONCATENATE($F1665," ",$G1665),AllocFactorMatrix,(Y$4+1),FALSE)*$E1671</f>
        <v>0</v>
      </c>
      <c r="Z1665" s="22">
        <f t="shared" si="790"/>
        <v>0</v>
      </c>
      <c r="AA1665" s="22">
        <f>VLOOKUP(CONCATENATE($F1665," ",$G1665),AllocFactorMatrix,(AA$4+1),FALSE)*$E1671</f>
        <v>0</v>
      </c>
      <c r="AB1665" s="22">
        <f>VLOOKUP(CONCATENATE($F1665," ",$G1665),AllocFactorMatrix,(AB$4+1),FALSE)*$E1671</f>
        <v>0</v>
      </c>
      <c r="AC1665" s="22">
        <f>VLOOKUP(CONCATENATE($F1665," ",$G1665),AllocFactorMatrix,(AC$4+1),FALSE)*$E1671</f>
        <v>0</v>
      </c>
    </row>
    <row r="1666" spans="4:29" hidden="1" outlineLevel="1">
      <c r="F1666" s="42" t="str">
        <f>F1671</f>
        <v>TOTOX234</v>
      </c>
      <c r="G1666" s="17" t="str">
        <f>$G$10</f>
        <v>SUBTRAN</v>
      </c>
      <c r="H1666" s="21">
        <f t="shared" si="788"/>
        <v>0</v>
      </c>
      <c r="I1666" s="22">
        <f>VLOOKUP(CONCATENATE($F1666," ",$G1666),AllocFactorMatrix,(I$4+1),FALSE)*$E1671</f>
        <v>0</v>
      </c>
      <c r="J1666" s="22">
        <f>VLOOKUP(CONCATENATE($F1666," ",$G1666),AllocFactorMatrix,(J$4+1),FALSE)*$E1671</f>
        <v>0</v>
      </c>
      <c r="K1666" s="22">
        <f>VLOOKUP(CONCATENATE($F1666," ",$G1666),AllocFactorMatrix,(K$4+1),FALSE)*$E1671</f>
        <v>0</v>
      </c>
      <c r="L1666" s="22">
        <f>VLOOKUP(CONCATENATE($F1666," ",$G1666),AllocFactorMatrix,(L$4+1),FALSE)*$E1671</f>
        <v>0</v>
      </c>
      <c r="M1666" s="22">
        <f t="shared" si="789"/>
        <v>0</v>
      </c>
      <c r="N1666" s="22">
        <f>VLOOKUP(CONCATENATE($F1666," ",$G1666),AllocFactorMatrix,(N$4+1),FALSE)*$E1671</f>
        <v>0</v>
      </c>
      <c r="O1666" s="22">
        <f>VLOOKUP(CONCATENATE($F1666," ",$G1666),AllocFactorMatrix,(O$4+1),FALSE)*$E1671</f>
        <v>0</v>
      </c>
      <c r="P1666" s="22">
        <f>VLOOKUP(CONCATENATE($F1666," ",$G1666),AllocFactorMatrix,(P$4+1),FALSE)*$E1671</f>
        <v>0</v>
      </c>
      <c r="Q1666" s="22">
        <f>VLOOKUP(CONCATENATE($F1666," ",$G1666),AllocFactorMatrix,(Q$4+1),FALSE)*$E1671</f>
        <v>0</v>
      </c>
      <c r="R1666" s="22">
        <f t="shared" si="791"/>
        <v>0</v>
      </c>
      <c r="S1666" s="22">
        <f>VLOOKUP(CONCATENATE($F1666," ",$G1666),AllocFactorMatrix,(S$4+1),FALSE)*$E1671</f>
        <v>0</v>
      </c>
      <c r="T1666" s="22">
        <f>VLOOKUP(CONCATENATE($F1666," ",$G1666),AllocFactorMatrix,(T$4+1),FALSE)*$E1671</f>
        <v>0</v>
      </c>
      <c r="U1666" s="22">
        <f>VLOOKUP(CONCATENATE($F1666," ",$G1666),AllocFactorMatrix,(U$4+1),FALSE)*$E1671</f>
        <v>0</v>
      </c>
      <c r="V1666" s="22">
        <f>VLOOKUP(CONCATENATE($F1666," ",$G1666),AllocFactorMatrix,(V$4+1),FALSE)*$E1671</f>
        <v>0</v>
      </c>
      <c r="W1666" s="22">
        <f t="shared" si="792"/>
        <v>0</v>
      </c>
      <c r="X1666" s="22">
        <f>VLOOKUP(CONCATENATE($F1666," ",$G1666),AllocFactorMatrix,(X$4+1),FALSE)*$E1671</f>
        <v>0</v>
      </c>
      <c r="Y1666" s="22">
        <f>VLOOKUP(CONCATENATE($F1666," ",$G1666),AllocFactorMatrix,(Y$4+1),FALSE)*$E1671</f>
        <v>0</v>
      </c>
      <c r="Z1666" s="22">
        <f t="shared" si="790"/>
        <v>0</v>
      </c>
      <c r="AA1666" s="22">
        <f>VLOOKUP(CONCATENATE($F1666," ",$G1666),AllocFactorMatrix,(AA$4+1),FALSE)*$E1671</f>
        <v>0</v>
      </c>
      <c r="AB1666" s="22">
        <f>VLOOKUP(CONCATENATE($F1666," ",$G1666),AllocFactorMatrix,(AB$4+1),FALSE)*$E1671</f>
        <v>0</v>
      </c>
      <c r="AC1666" s="22">
        <f>VLOOKUP(CONCATENATE($F1666," ",$G1666),AllocFactorMatrix,(AC$4+1),FALSE)*$E1671</f>
        <v>0</v>
      </c>
    </row>
    <row r="1667" spans="4:29" hidden="1" outlineLevel="1">
      <c r="F1667" s="42" t="str">
        <f>F1671</f>
        <v>TOTOX234</v>
      </c>
      <c r="G1667" s="17" t="str">
        <f>$G$11</f>
        <v>DISTPRI</v>
      </c>
      <c r="H1667" s="21">
        <f t="shared" si="788"/>
        <v>0</v>
      </c>
      <c r="I1667" s="22">
        <f>VLOOKUP(CONCATENATE($F1667," ",$G1667),AllocFactorMatrix,(I$4+1),FALSE)*$E1671</f>
        <v>0</v>
      </c>
      <c r="J1667" s="22">
        <f>VLOOKUP(CONCATENATE($F1667," ",$G1667),AllocFactorMatrix,(J$4+1),FALSE)*$E1671</f>
        <v>0</v>
      </c>
      <c r="K1667" s="22">
        <f>VLOOKUP(CONCATENATE($F1667," ",$G1667),AllocFactorMatrix,(K$4+1),FALSE)*$E1671</f>
        <v>0</v>
      </c>
      <c r="L1667" s="22">
        <f>VLOOKUP(CONCATENATE($F1667," ",$G1667),AllocFactorMatrix,(L$4+1),FALSE)*$E1671</f>
        <v>0</v>
      </c>
      <c r="M1667" s="22">
        <f t="shared" si="789"/>
        <v>0</v>
      </c>
      <c r="N1667" s="22">
        <f>VLOOKUP(CONCATENATE($F1667," ",$G1667),AllocFactorMatrix,(N$4+1),FALSE)*$E1671</f>
        <v>0</v>
      </c>
      <c r="O1667" s="22">
        <f>VLOOKUP(CONCATENATE($F1667," ",$G1667),AllocFactorMatrix,(O$4+1),FALSE)*$E1671</f>
        <v>0</v>
      </c>
      <c r="P1667" s="22">
        <f>VLOOKUP(CONCATENATE($F1667," ",$G1667),AllocFactorMatrix,(P$4+1),FALSE)*$E1671</f>
        <v>0</v>
      </c>
      <c r="Q1667" s="22">
        <f>VLOOKUP(CONCATENATE($F1667," ",$G1667),AllocFactorMatrix,(Q$4+1),FALSE)*$E1671</f>
        <v>0</v>
      </c>
      <c r="R1667" s="22">
        <f t="shared" si="791"/>
        <v>0</v>
      </c>
      <c r="S1667" s="22">
        <f>VLOOKUP(CONCATENATE($F1667," ",$G1667),AllocFactorMatrix,(S$4+1),FALSE)*$E1671</f>
        <v>0</v>
      </c>
      <c r="T1667" s="22">
        <f>VLOOKUP(CONCATENATE($F1667," ",$G1667),AllocFactorMatrix,(T$4+1),FALSE)*$E1671</f>
        <v>0</v>
      </c>
      <c r="U1667" s="22">
        <f>VLOOKUP(CONCATENATE($F1667," ",$G1667),AllocFactorMatrix,(U$4+1),FALSE)*$E1671</f>
        <v>0</v>
      </c>
      <c r="V1667" s="22">
        <f>VLOOKUP(CONCATENATE($F1667," ",$G1667),AllocFactorMatrix,(V$4+1),FALSE)*$E1671</f>
        <v>0</v>
      </c>
      <c r="W1667" s="22">
        <f t="shared" si="792"/>
        <v>0</v>
      </c>
      <c r="X1667" s="22">
        <f>VLOOKUP(CONCATENATE($F1667," ",$G1667),AllocFactorMatrix,(X$4+1),FALSE)*$E1671</f>
        <v>0</v>
      </c>
      <c r="Y1667" s="22">
        <f>VLOOKUP(CONCATENATE($F1667," ",$G1667),AllocFactorMatrix,(Y$4+1),FALSE)*$E1671</f>
        <v>0</v>
      </c>
      <c r="Z1667" s="22">
        <f t="shared" si="790"/>
        <v>0</v>
      </c>
      <c r="AA1667" s="22">
        <f>VLOOKUP(CONCATENATE($F1667," ",$G1667),AllocFactorMatrix,(AA$4+1),FALSE)*$E1671</f>
        <v>0</v>
      </c>
      <c r="AB1667" s="22">
        <f>VLOOKUP(CONCATENATE($F1667," ",$G1667),AllocFactorMatrix,(AB$4+1),FALSE)*$E1671</f>
        <v>0</v>
      </c>
      <c r="AC1667" s="22">
        <f>VLOOKUP(CONCATENATE($F1667," ",$G1667),AllocFactorMatrix,(AC$4+1),FALSE)*$E1671</f>
        <v>0</v>
      </c>
    </row>
    <row r="1668" spans="4:29" hidden="1" outlineLevel="1">
      <c r="F1668" s="42" t="str">
        <f>F1671</f>
        <v>TOTOX234</v>
      </c>
      <c r="G1668" s="17" t="str">
        <f>$G$12</f>
        <v>DISTSEC</v>
      </c>
      <c r="H1668" s="21">
        <f t="shared" si="788"/>
        <v>0</v>
      </c>
      <c r="I1668" s="22">
        <f>VLOOKUP(CONCATENATE($F1668," ",$G1668),AllocFactorMatrix,(I$4+1),FALSE)*$E1671</f>
        <v>0</v>
      </c>
      <c r="J1668" s="22">
        <f>VLOOKUP(CONCATENATE($F1668," ",$G1668),AllocFactorMatrix,(J$4+1),FALSE)*$E1671</f>
        <v>0</v>
      </c>
      <c r="K1668" s="22">
        <f>VLOOKUP(CONCATENATE($F1668," ",$G1668),AllocFactorMatrix,(K$4+1),FALSE)*$E1671</f>
        <v>0</v>
      </c>
      <c r="L1668" s="22">
        <f>VLOOKUP(CONCATENATE($F1668," ",$G1668),AllocFactorMatrix,(L$4+1),FALSE)*$E1671</f>
        <v>0</v>
      </c>
      <c r="M1668" s="22">
        <f t="shared" si="789"/>
        <v>0</v>
      </c>
      <c r="N1668" s="22">
        <f>VLOOKUP(CONCATENATE($F1668," ",$G1668),AllocFactorMatrix,(N$4+1),FALSE)*$E1671</f>
        <v>0</v>
      </c>
      <c r="O1668" s="22">
        <f>VLOOKUP(CONCATENATE($F1668," ",$G1668),AllocFactorMatrix,(O$4+1),FALSE)*$E1671</f>
        <v>0</v>
      </c>
      <c r="P1668" s="22">
        <f>VLOOKUP(CONCATENATE($F1668," ",$G1668),AllocFactorMatrix,(P$4+1),FALSE)*$E1671</f>
        <v>0</v>
      </c>
      <c r="Q1668" s="22">
        <f>VLOOKUP(CONCATENATE($F1668," ",$G1668),AllocFactorMatrix,(Q$4+1),FALSE)*$E1671</f>
        <v>0</v>
      </c>
      <c r="R1668" s="22">
        <f t="shared" si="791"/>
        <v>0</v>
      </c>
      <c r="S1668" s="22">
        <f>VLOOKUP(CONCATENATE($F1668," ",$G1668),AllocFactorMatrix,(S$4+1),FALSE)*$E1671</f>
        <v>0</v>
      </c>
      <c r="T1668" s="22">
        <f>VLOOKUP(CONCATENATE($F1668," ",$G1668),AllocFactorMatrix,(T$4+1),FALSE)*$E1671</f>
        <v>0</v>
      </c>
      <c r="U1668" s="22">
        <f>VLOOKUP(CONCATENATE($F1668," ",$G1668),AllocFactorMatrix,(U$4+1),FALSE)*$E1671</f>
        <v>0</v>
      </c>
      <c r="V1668" s="22">
        <f>VLOOKUP(CONCATENATE($F1668," ",$G1668),AllocFactorMatrix,(V$4+1),FALSE)*$E1671</f>
        <v>0</v>
      </c>
      <c r="W1668" s="22">
        <f t="shared" si="792"/>
        <v>0</v>
      </c>
      <c r="X1668" s="22">
        <f>VLOOKUP(CONCATENATE($F1668," ",$G1668),AllocFactorMatrix,(X$4+1),FALSE)*$E1671</f>
        <v>0</v>
      </c>
      <c r="Y1668" s="22">
        <f>VLOOKUP(CONCATENATE($F1668," ",$G1668),AllocFactorMatrix,(Y$4+1),FALSE)*$E1671</f>
        <v>0</v>
      </c>
      <c r="Z1668" s="22">
        <f t="shared" si="790"/>
        <v>0</v>
      </c>
      <c r="AA1668" s="22">
        <f>VLOOKUP(CONCATENATE($F1668," ",$G1668),AllocFactorMatrix,(AA$4+1),FALSE)*$E1671</f>
        <v>0</v>
      </c>
      <c r="AB1668" s="22">
        <f>VLOOKUP(CONCATENATE($F1668," ",$G1668),AllocFactorMatrix,(AB$4+1),FALSE)*$E1671</f>
        <v>0</v>
      </c>
      <c r="AC1668" s="22">
        <f>VLOOKUP(CONCATENATE($F1668," ",$G1668),AllocFactorMatrix,(AC$4+1),FALSE)*$E1671</f>
        <v>0</v>
      </c>
    </row>
    <row r="1669" spans="4:29" hidden="1" outlineLevel="1">
      <c r="F1669" s="42" t="str">
        <f>F1671</f>
        <v>TOTOX234</v>
      </c>
      <c r="G1669" s="17" t="str">
        <f>$G$13</f>
        <v>ENERGY</v>
      </c>
      <c r="H1669" s="21">
        <f t="shared" si="788"/>
        <v>0</v>
      </c>
      <c r="I1669" s="22">
        <f>VLOOKUP(CONCATENATE($F1669," ",$G1669),AllocFactorMatrix,(I$4+1),FALSE)*$E1671</f>
        <v>0</v>
      </c>
      <c r="J1669" s="22">
        <f>VLOOKUP(CONCATENATE($F1669," ",$G1669),AllocFactorMatrix,(J$4+1),FALSE)*$E1671</f>
        <v>0</v>
      </c>
      <c r="K1669" s="22">
        <f>VLOOKUP(CONCATENATE($F1669," ",$G1669),AllocFactorMatrix,(K$4+1),FALSE)*$E1671</f>
        <v>0</v>
      </c>
      <c r="L1669" s="22">
        <f>VLOOKUP(CONCATENATE($F1669," ",$G1669),AllocFactorMatrix,(L$4+1),FALSE)*$E1671</f>
        <v>0</v>
      </c>
      <c r="M1669" s="22">
        <f t="shared" si="789"/>
        <v>0</v>
      </c>
      <c r="N1669" s="22">
        <f>VLOOKUP(CONCATENATE($F1669," ",$G1669),AllocFactorMatrix,(N$4+1),FALSE)*$E1671</f>
        <v>0</v>
      </c>
      <c r="O1669" s="22">
        <f>VLOOKUP(CONCATENATE($F1669," ",$G1669),AllocFactorMatrix,(O$4+1),FALSE)*$E1671</f>
        <v>0</v>
      </c>
      <c r="P1669" s="22">
        <f>VLOOKUP(CONCATENATE($F1669," ",$G1669),AllocFactorMatrix,(P$4+1),FALSE)*$E1671</f>
        <v>0</v>
      </c>
      <c r="Q1669" s="22">
        <f>VLOOKUP(CONCATENATE($F1669," ",$G1669),AllocFactorMatrix,(Q$4+1),FALSE)*$E1671</f>
        <v>0</v>
      </c>
      <c r="R1669" s="22">
        <f t="shared" si="791"/>
        <v>0</v>
      </c>
      <c r="S1669" s="22">
        <f>VLOOKUP(CONCATENATE($F1669," ",$G1669),AllocFactorMatrix,(S$4+1),FALSE)*$E1671</f>
        <v>0</v>
      </c>
      <c r="T1669" s="22">
        <f>VLOOKUP(CONCATENATE($F1669," ",$G1669),AllocFactorMatrix,(T$4+1),FALSE)*$E1671</f>
        <v>0</v>
      </c>
      <c r="U1669" s="22">
        <f>VLOOKUP(CONCATENATE($F1669," ",$G1669),AllocFactorMatrix,(U$4+1),FALSE)*$E1671</f>
        <v>0</v>
      </c>
      <c r="V1669" s="22">
        <f>VLOOKUP(CONCATENATE($F1669," ",$G1669),AllocFactorMatrix,(V$4+1),FALSE)*$E1671</f>
        <v>0</v>
      </c>
      <c r="W1669" s="22">
        <f t="shared" si="792"/>
        <v>0</v>
      </c>
      <c r="X1669" s="22">
        <f>VLOOKUP(CONCATENATE($F1669," ",$G1669),AllocFactorMatrix,(X$4+1),FALSE)*$E1671</f>
        <v>0</v>
      </c>
      <c r="Y1669" s="22">
        <f>VLOOKUP(CONCATENATE($F1669," ",$G1669),AllocFactorMatrix,(Y$4+1),FALSE)*$E1671</f>
        <v>0</v>
      </c>
      <c r="Z1669" s="22">
        <f t="shared" si="790"/>
        <v>0</v>
      </c>
      <c r="AA1669" s="22">
        <f>VLOOKUP(CONCATENATE($F1669," ",$G1669),AllocFactorMatrix,(AA$4+1),FALSE)*$E1671</f>
        <v>0</v>
      </c>
      <c r="AB1669" s="22">
        <f>VLOOKUP(CONCATENATE($F1669," ",$G1669),AllocFactorMatrix,(AB$4+1),FALSE)*$E1671</f>
        <v>0</v>
      </c>
      <c r="AC1669" s="22">
        <f>VLOOKUP(CONCATENATE($F1669," ",$G1669),AllocFactorMatrix,(AC$4+1),FALSE)*$E1671</f>
        <v>0</v>
      </c>
    </row>
    <row r="1670" spans="4:29" hidden="1" outlineLevel="1">
      <c r="F1670" s="42" t="str">
        <f>F1671</f>
        <v>TOTOX234</v>
      </c>
      <c r="G1670" s="17" t="str">
        <f>$G$14</f>
        <v>CUSTOMER</v>
      </c>
      <c r="H1670" s="21">
        <f t="shared" si="788"/>
        <v>17501.000000000004</v>
      </c>
      <c r="I1670" s="22">
        <f>VLOOKUP(CONCATENATE($F1670," ",$G1670),AllocFactorMatrix,(I$4+1),FALSE)*$E1671</f>
        <v>13305.205008349027</v>
      </c>
      <c r="J1670" s="22">
        <f>VLOOKUP(CONCATENATE($F1670," ",$G1670),AllocFactorMatrix,(J$4+1),FALSE)*$E1671</f>
        <v>2699.2584031483993</v>
      </c>
      <c r="K1670" s="22">
        <f>VLOOKUP(CONCATENATE($F1670," ",$G1670),AllocFactorMatrix,(K$4+1),FALSE)*$E1671</f>
        <v>6.3947139229110901</v>
      </c>
      <c r="L1670" s="22">
        <f>VLOOKUP(CONCATENATE($F1670," ",$G1670),AllocFactorMatrix,(L$4+1),FALSE)*$E1671</f>
        <v>0.26635200530648412</v>
      </c>
      <c r="M1670" s="22">
        <f t="shared" si="789"/>
        <v>2705.9194690766171</v>
      </c>
      <c r="N1670" s="22">
        <f>VLOOKUP(CONCATENATE($F1670," ",$G1670),AllocFactorMatrix,(N$4+1),FALSE)*$E1671</f>
        <v>34.369190169584982</v>
      </c>
      <c r="O1670" s="22">
        <f>VLOOKUP(CONCATENATE($F1670," ",$G1670),AllocFactorMatrix,(O$4+1),FALSE)*$E1671</f>
        <v>6.5859012787087794</v>
      </c>
      <c r="P1670" s="22">
        <f>VLOOKUP(CONCATENATE($F1670," ",$G1670),AllocFactorMatrix,(P$4+1),FALSE)*$E1671</f>
        <v>0.65080873092339575</v>
      </c>
      <c r="Q1670" s="22">
        <f>VLOOKUP(CONCATENATE($F1670," ",$G1670),AllocFactorMatrix,(Q$4+1),FALSE)*$E1671</f>
        <v>0</v>
      </c>
      <c r="R1670" s="22">
        <f t="shared" si="791"/>
        <v>41.605900179217159</v>
      </c>
      <c r="S1670" s="22">
        <f>VLOOKUP(CONCATENATE($F1670," ",$G1670),AllocFactorMatrix,(S$4+1),FALSE)*$E1671</f>
        <v>0.3796335008623824</v>
      </c>
      <c r="T1670" s="22">
        <f>VLOOKUP(CONCATENATE($F1670," ",$G1670),AllocFactorMatrix,(T$4+1),FALSE)*$E1671</f>
        <v>4.0054446580731327</v>
      </c>
      <c r="U1670" s="22">
        <f>VLOOKUP(CONCATENATE($F1670," ",$G1670),AllocFactorMatrix,(U$4+1),FALSE)*$E1671</f>
        <v>2.0976307042521625</v>
      </c>
      <c r="V1670" s="22">
        <f>VLOOKUP(CONCATENATE($F1670," ",$G1670),AllocFactorMatrix,(V$4+1),FALSE)*$E1671</f>
        <v>0.28472512564678681</v>
      </c>
      <c r="W1670" s="22">
        <f t="shared" si="792"/>
        <v>6.7674339888344655</v>
      </c>
      <c r="X1670" s="22">
        <f>VLOOKUP(CONCATENATE($F1670," ",$G1670),AllocFactorMatrix,(X$4+1),FALSE)*$E1671</f>
        <v>12.25452534193187</v>
      </c>
      <c r="Y1670" s="22">
        <f>VLOOKUP(CONCATENATE($F1670," ",$G1670),AllocFactorMatrix,(Y$4+1),FALSE)*$E1671</f>
        <v>8.9658912261223411E-2</v>
      </c>
      <c r="Z1670" s="22">
        <f t="shared" si="790"/>
        <v>12.344184254193094</v>
      </c>
      <c r="AA1670" s="22">
        <f>VLOOKUP(CONCATENATE($F1670," ",$G1670),AllocFactorMatrix,(AA$4+1),FALSE)*$E1671</f>
        <v>0.67527559445480956</v>
      </c>
      <c r="AB1670" s="22">
        <f>VLOOKUP(CONCATENATE($F1670," ",$G1670),AllocFactorMatrix,(AB$4+1),FALSE)*$E1671</f>
        <v>1424.1839731708542</v>
      </c>
      <c r="AC1670" s="22">
        <f>VLOOKUP(CONCATENATE($F1670," ",$G1670),AllocFactorMatrix,(AC$4+1),FALSE)*$E1671</f>
        <v>4.298755386806512</v>
      </c>
    </row>
    <row r="1671" spans="4:29" collapsed="1">
      <c r="D1671" s="17" t="s">
        <v>119</v>
      </c>
      <c r="E1671" s="19">
        <v>17501</v>
      </c>
      <c r="F1671" s="42" t="s">
        <v>80</v>
      </c>
      <c r="G1671" s="17" t="str">
        <f>$G$15</f>
        <v>TOTAL</v>
      </c>
      <c r="H1671" s="21">
        <f t="shared" si="788"/>
        <v>17501.000000000004</v>
      </c>
      <c r="I1671" s="22">
        <f>VLOOKUP(CONCATENATE($F1671," ",$G1671),AllocFactorMatrix,(I$4+1),FALSE)*$E1671</f>
        <v>13305.205008349027</v>
      </c>
      <c r="J1671" s="22">
        <f>VLOOKUP(CONCATENATE($F1671," ",$G1671),AllocFactorMatrix,(J$4+1),FALSE)*$E1671</f>
        <v>2699.2584031483993</v>
      </c>
      <c r="K1671" s="22">
        <f>VLOOKUP(CONCATENATE($F1671," ",$G1671),AllocFactorMatrix,(K$4+1),FALSE)*$E1671</f>
        <v>6.3947139229110901</v>
      </c>
      <c r="L1671" s="22">
        <f>VLOOKUP(CONCATENATE($F1671," ",$G1671),AllocFactorMatrix,(L$4+1),FALSE)*$E1671</f>
        <v>0.26635200530648412</v>
      </c>
      <c r="M1671" s="22">
        <f t="shared" si="789"/>
        <v>2705.9194690766171</v>
      </c>
      <c r="N1671" s="22">
        <f>VLOOKUP(CONCATENATE($F1671," ",$G1671),AllocFactorMatrix,(N$4+1),FALSE)*$E1671</f>
        <v>34.369190169584982</v>
      </c>
      <c r="O1671" s="22">
        <f>VLOOKUP(CONCATENATE($F1671," ",$G1671),AllocFactorMatrix,(O$4+1),FALSE)*$E1671</f>
        <v>6.5859012787087794</v>
      </c>
      <c r="P1671" s="22">
        <f>VLOOKUP(CONCATENATE($F1671," ",$G1671),AllocFactorMatrix,(P$4+1),FALSE)*$E1671</f>
        <v>0.65080873092339575</v>
      </c>
      <c r="Q1671" s="22">
        <f>VLOOKUP(CONCATENATE($F1671," ",$G1671),AllocFactorMatrix,(Q$4+1),FALSE)*$E1671</f>
        <v>0</v>
      </c>
      <c r="R1671" s="22">
        <f t="shared" si="791"/>
        <v>41.605900179217159</v>
      </c>
      <c r="S1671" s="22">
        <f>VLOOKUP(CONCATENATE($F1671," ",$G1671),AllocFactorMatrix,(S$4+1),FALSE)*$E1671</f>
        <v>0.3796335008623824</v>
      </c>
      <c r="T1671" s="22">
        <f>VLOOKUP(CONCATENATE($F1671," ",$G1671),AllocFactorMatrix,(T$4+1),FALSE)*$E1671</f>
        <v>4.0054446580731327</v>
      </c>
      <c r="U1671" s="22">
        <f>VLOOKUP(CONCATENATE($F1671," ",$G1671),AllocFactorMatrix,(U$4+1),FALSE)*$E1671</f>
        <v>2.0976307042521625</v>
      </c>
      <c r="V1671" s="22">
        <f>VLOOKUP(CONCATENATE($F1671," ",$G1671),AllocFactorMatrix,(V$4+1),FALSE)*$E1671</f>
        <v>0.28472512564678681</v>
      </c>
      <c r="W1671" s="22">
        <f t="shared" si="792"/>
        <v>6.7674339888344655</v>
      </c>
      <c r="X1671" s="22">
        <f>VLOOKUP(CONCATENATE($F1671," ",$G1671),AllocFactorMatrix,(X$4+1),FALSE)*$E1671</f>
        <v>12.25452534193187</v>
      </c>
      <c r="Y1671" s="22">
        <f>VLOOKUP(CONCATENATE($F1671," ",$G1671),AllocFactorMatrix,(Y$4+1),FALSE)*$E1671</f>
        <v>8.9658912261223411E-2</v>
      </c>
      <c r="Z1671" s="22">
        <f t="shared" si="790"/>
        <v>12.344184254193094</v>
      </c>
      <c r="AA1671" s="22">
        <f>VLOOKUP(CONCATENATE($F1671," ",$G1671),AllocFactorMatrix,(AA$4+1),FALSE)*$E1671</f>
        <v>0.67527559445480956</v>
      </c>
      <c r="AB1671" s="22">
        <f>VLOOKUP(CONCATENATE($F1671," ",$G1671),AllocFactorMatrix,(AB$4+1),FALSE)*$E1671</f>
        <v>1424.1839731708542</v>
      </c>
      <c r="AC1671" s="22">
        <f>VLOOKUP(CONCATENATE($F1671," ",$G1671),AllocFactorMatrix,(AC$4+1),FALSE)*$E1671</f>
        <v>4.298755386806512</v>
      </c>
    </row>
    <row r="1672" spans="4:29" hidden="1" outlineLevel="1">
      <c r="F1672" s="42" t="str">
        <f>F1679</f>
        <v>CUST_902</v>
      </c>
      <c r="G1672" s="17" t="str">
        <f>$G$8</f>
        <v>PRODUCTION</v>
      </c>
      <c r="H1672" s="21">
        <f t="shared" si="788"/>
        <v>0</v>
      </c>
      <c r="I1672" s="22">
        <f>VLOOKUP(CONCATENATE($F1672," ",$G1672),AllocFactorMatrix,(I$4+1),FALSE)*$E1679</f>
        <v>0</v>
      </c>
      <c r="J1672" s="22">
        <f>VLOOKUP(CONCATENATE($F1672," ",$G1672),AllocFactorMatrix,(J$4+1),FALSE)*$E1679</f>
        <v>0</v>
      </c>
      <c r="K1672" s="22">
        <f>VLOOKUP(CONCATENATE($F1672," ",$G1672),AllocFactorMatrix,(K$4+1),FALSE)*$E1679</f>
        <v>0</v>
      </c>
      <c r="L1672" s="22">
        <f>VLOOKUP(CONCATENATE($F1672," ",$G1672),AllocFactorMatrix,(L$4+1),FALSE)*$E1679</f>
        <v>0</v>
      </c>
      <c r="M1672" s="22">
        <f t="shared" si="789"/>
        <v>0</v>
      </c>
      <c r="N1672" s="22">
        <f>VLOOKUP(CONCATENATE($F1672," ",$G1672),AllocFactorMatrix,(N$4+1),FALSE)*$E1679</f>
        <v>0</v>
      </c>
      <c r="O1672" s="22">
        <f>VLOOKUP(CONCATENATE($F1672," ",$G1672),AllocFactorMatrix,(O$4+1),FALSE)*$E1679</f>
        <v>0</v>
      </c>
      <c r="P1672" s="22">
        <f>VLOOKUP(CONCATENATE($F1672," ",$G1672),AllocFactorMatrix,(P$4+1),FALSE)*$E1679</f>
        <v>0</v>
      </c>
      <c r="Q1672" s="22">
        <f>VLOOKUP(CONCATENATE($F1672," ",$G1672),AllocFactorMatrix,(Q$4+1),FALSE)*$E1679</f>
        <v>0</v>
      </c>
      <c r="R1672" s="22">
        <f t="shared" si="791"/>
        <v>0</v>
      </c>
      <c r="S1672" s="22">
        <f>VLOOKUP(CONCATENATE($F1672," ",$G1672),AllocFactorMatrix,(S$4+1),FALSE)*$E1679</f>
        <v>0</v>
      </c>
      <c r="T1672" s="22">
        <f>VLOOKUP(CONCATENATE($F1672," ",$G1672),AllocFactorMatrix,(T$4+1),FALSE)*$E1679</f>
        <v>0</v>
      </c>
      <c r="U1672" s="22">
        <f>VLOOKUP(CONCATENATE($F1672," ",$G1672),AllocFactorMatrix,(U$4+1),FALSE)*$E1679</f>
        <v>0</v>
      </c>
      <c r="V1672" s="22">
        <f>VLOOKUP(CONCATENATE($F1672," ",$G1672),AllocFactorMatrix,(V$4+1),FALSE)*$E1679</f>
        <v>0</v>
      </c>
      <c r="W1672" s="22">
        <f>SUBTOTAL(9,S1672:V1672)</f>
        <v>0</v>
      </c>
      <c r="X1672" s="22">
        <f>VLOOKUP(CONCATENATE($F1672," ",$G1672),AllocFactorMatrix,(X$4+1),FALSE)*$E1679</f>
        <v>0</v>
      </c>
      <c r="Y1672" s="22">
        <f>VLOOKUP(CONCATENATE($F1672," ",$G1672),AllocFactorMatrix,(Y$4+1),FALSE)*$E1679</f>
        <v>0</v>
      </c>
      <c r="Z1672" s="22">
        <f t="shared" si="790"/>
        <v>0</v>
      </c>
      <c r="AA1672" s="22">
        <f>VLOOKUP(CONCATENATE($F1672," ",$G1672),AllocFactorMatrix,(AA$4+1),FALSE)*$E1679</f>
        <v>0</v>
      </c>
      <c r="AB1672" s="22">
        <f>VLOOKUP(CONCATENATE($F1672," ",$G1672),AllocFactorMatrix,(AB$4+1),FALSE)*$E1679</f>
        <v>0</v>
      </c>
      <c r="AC1672" s="22">
        <f>VLOOKUP(CONCATENATE($F1672," ",$G1672),AllocFactorMatrix,(AC$4+1),FALSE)*$E1679</f>
        <v>0</v>
      </c>
    </row>
    <row r="1673" spans="4:29" hidden="1" outlineLevel="1">
      <c r="F1673" s="42" t="str">
        <f>F1679</f>
        <v>CUST_902</v>
      </c>
      <c r="G1673" s="17" t="str">
        <f>$G$9</f>
        <v>BULKTRAN</v>
      </c>
      <c r="H1673" s="21">
        <f t="shared" si="788"/>
        <v>0</v>
      </c>
      <c r="I1673" s="22">
        <f>VLOOKUP(CONCATENATE($F1673," ",$G1673),AllocFactorMatrix,(I$4+1),FALSE)*$E1679</f>
        <v>0</v>
      </c>
      <c r="J1673" s="22">
        <f>VLOOKUP(CONCATENATE($F1673," ",$G1673),AllocFactorMatrix,(J$4+1),FALSE)*$E1679</f>
        <v>0</v>
      </c>
      <c r="K1673" s="22">
        <f>VLOOKUP(CONCATENATE($F1673," ",$G1673),AllocFactorMatrix,(K$4+1),FALSE)*$E1679</f>
        <v>0</v>
      </c>
      <c r="L1673" s="22">
        <f>VLOOKUP(CONCATENATE($F1673," ",$G1673),AllocFactorMatrix,(L$4+1),FALSE)*$E1679</f>
        <v>0</v>
      </c>
      <c r="M1673" s="22">
        <f t="shared" si="789"/>
        <v>0</v>
      </c>
      <c r="N1673" s="22">
        <f>VLOOKUP(CONCATENATE($F1673," ",$G1673),AllocFactorMatrix,(N$4+1),FALSE)*$E1679</f>
        <v>0</v>
      </c>
      <c r="O1673" s="22">
        <f>VLOOKUP(CONCATENATE($F1673," ",$G1673),AllocFactorMatrix,(O$4+1),FALSE)*$E1679</f>
        <v>0</v>
      </c>
      <c r="P1673" s="22">
        <f>VLOOKUP(CONCATENATE($F1673," ",$G1673),AllocFactorMatrix,(P$4+1),FALSE)*$E1679</f>
        <v>0</v>
      </c>
      <c r="Q1673" s="22">
        <f>VLOOKUP(CONCATENATE($F1673," ",$G1673),AllocFactorMatrix,(Q$4+1),FALSE)*$E1679</f>
        <v>0</v>
      </c>
      <c r="R1673" s="22">
        <f t="shared" si="791"/>
        <v>0</v>
      </c>
      <c r="S1673" s="22">
        <f>VLOOKUP(CONCATENATE($F1673," ",$G1673),AllocFactorMatrix,(S$4+1),FALSE)*$E1679</f>
        <v>0</v>
      </c>
      <c r="T1673" s="22">
        <f>VLOOKUP(CONCATENATE($F1673," ",$G1673),AllocFactorMatrix,(T$4+1),FALSE)*$E1679</f>
        <v>0</v>
      </c>
      <c r="U1673" s="22">
        <f>VLOOKUP(CONCATENATE($F1673," ",$G1673),AllocFactorMatrix,(U$4+1),FALSE)*$E1679</f>
        <v>0</v>
      </c>
      <c r="V1673" s="22">
        <f>VLOOKUP(CONCATENATE($F1673," ",$G1673),AllocFactorMatrix,(V$4+1),FALSE)*$E1679</f>
        <v>0</v>
      </c>
      <c r="W1673" s="22">
        <f t="shared" ref="W1673:W1679" si="793">SUBTOTAL(9,S1673:V1673)</f>
        <v>0</v>
      </c>
      <c r="X1673" s="22">
        <f>VLOOKUP(CONCATENATE($F1673," ",$G1673),AllocFactorMatrix,(X$4+1),FALSE)*$E1679</f>
        <v>0</v>
      </c>
      <c r="Y1673" s="22">
        <f>VLOOKUP(CONCATENATE($F1673," ",$G1673),AllocFactorMatrix,(Y$4+1),FALSE)*$E1679</f>
        <v>0</v>
      </c>
      <c r="Z1673" s="22">
        <f t="shared" si="790"/>
        <v>0</v>
      </c>
      <c r="AA1673" s="22">
        <f>VLOOKUP(CONCATENATE($F1673," ",$G1673),AllocFactorMatrix,(AA$4+1),FALSE)*$E1679</f>
        <v>0</v>
      </c>
      <c r="AB1673" s="22">
        <f>VLOOKUP(CONCATENATE($F1673," ",$G1673),AllocFactorMatrix,(AB$4+1),FALSE)*$E1679</f>
        <v>0</v>
      </c>
      <c r="AC1673" s="22">
        <f>VLOOKUP(CONCATENATE($F1673," ",$G1673),AllocFactorMatrix,(AC$4+1),FALSE)*$E1679</f>
        <v>0</v>
      </c>
    </row>
    <row r="1674" spans="4:29" hidden="1" outlineLevel="1">
      <c r="F1674" s="42" t="str">
        <f>F1679</f>
        <v>CUST_902</v>
      </c>
      <c r="G1674" s="17" t="str">
        <f>$G$10</f>
        <v>SUBTRAN</v>
      </c>
      <c r="H1674" s="21">
        <f t="shared" si="788"/>
        <v>0</v>
      </c>
      <c r="I1674" s="22">
        <f>VLOOKUP(CONCATENATE($F1674," ",$G1674),AllocFactorMatrix,(I$4+1),FALSE)*$E1679</f>
        <v>0</v>
      </c>
      <c r="J1674" s="22">
        <f>VLOOKUP(CONCATENATE($F1674," ",$G1674),AllocFactorMatrix,(J$4+1),FALSE)*$E1679</f>
        <v>0</v>
      </c>
      <c r="K1674" s="22">
        <f>VLOOKUP(CONCATENATE($F1674," ",$G1674),AllocFactorMatrix,(K$4+1),FALSE)*$E1679</f>
        <v>0</v>
      </c>
      <c r="L1674" s="22">
        <f>VLOOKUP(CONCATENATE($F1674," ",$G1674),AllocFactorMatrix,(L$4+1),FALSE)*$E1679</f>
        <v>0</v>
      </c>
      <c r="M1674" s="22">
        <f t="shared" si="789"/>
        <v>0</v>
      </c>
      <c r="N1674" s="22">
        <f>VLOOKUP(CONCATENATE($F1674," ",$G1674),AllocFactorMatrix,(N$4+1),FALSE)*$E1679</f>
        <v>0</v>
      </c>
      <c r="O1674" s="22">
        <f>VLOOKUP(CONCATENATE($F1674," ",$G1674),AllocFactorMatrix,(O$4+1),FALSE)*$E1679</f>
        <v>0</v>
      </c>
      <c r="P1674" s="22">
        <f>VLOOKUP(CONCATENATE($F1674," ",$G1674),AllocFactorMatrix,(P$4+1),FALSE)*$E1679</f>
        <v>0</v>
      </c>
      <c r="Q1674" s="22">
        <f>VLOOKUP(CONCATENATE($F1674," ",$G1674),AllocFactorMatrix,(Q$4+1),FALSE)*$E1679</f>
        <v>0</v>
      </c>
      <c r="R1674" s="22">
        <f t="shared" si="791"/>
        <v>0</v>
      </c>
      <c r="S1674" s="22">
        <f>VLOOKUP(CONCATENATE($F1674," ",$G1674),AllocFactorMatrix,(S$4+1),FALSE)*$E1679</f>
        <v>0</v>
      </c>
      <c r="T1674" s="22">
        <f>VLOOKUP(CONCATENATE($F1674," ",$G1674),AllocFactorMatrix,(T$4+1),FALSE)*$E1679</f>
        <v>0</v>
      </c>
      <c r="U1674" s="22">
        <f>VLOOKUP(CONCATENATE($F1674," ",$G1674),AllocFactorMatrix,(U$4+1),FALSE)*$E1679</f>
        <v>0</v>
      </c>
      <c r="V1674" s="22">
        <f>VLOOKUP(CONCATENATE($F1674," ",$G1674),AllocFactorMatrix,(V$4+1),FALSE)*$E1679</f>
        <v>0</v>
      </c>
      <c r="W1674" s="22">
        <f t="shared" si="793"/>
        <v>0</v>
      </c>
      <c r="X1674" s="22">
        <f>VLOOKUP(CONCATENATE($F1674," ",$G1674),AllocFactorMatrix,(X$4+1),FALSE)*$E1679</f>
        <v>0</v>
      </c>
      <c r="Y1674" s="22">
        <f>VLOOKUP(CONCATENATE($F1674," ",$G1674),AllocFactorMatrix,(Y$4+1),FALSE)*$E1679</f>
        <v>0</v>
      </c>
      <c r="Z1674" s="22">
        <f t="shared" si="790"/>
        <v>0</v>
      </c>
      <c r="AA1674" s="22">
        <f>VLOOKUP(CONCATENATE($F1674," ",$G1674),AllocFactorMatrix,(AA$4+1),FALSE)*$E1679</f>
        <v>0</v>
      </c>
      <c r="AB1674" s="22">
        <f>VLOOKUP(CONCATENATE($F1674," ",$G1674),AllocFactorMatrix,(AB$4+1),FALSE)*$E1679</f>
        <v>0</v>
      </c>
      <c r="AC1674" s="22">
        <f>VLOOKUP(CONCATENATE($F1674," ",$G1674),AllocFactorMatrix,(AC$4+1),FALSE)*$E1679</f>
        <v>0</v>
      </c>
    </row>
    <row r="1675" spans="4:29" hidden="1" outlineLevel="1">
      <c r="F1675" s="42" t="str">
        <f>F1679</f>
        <v>CUST_902</v>
      </c>
      <c r="G1675" s="17" t="str">
        <f>$G$11</f>
        <v>DISTPRI</v>
      </c>
      <c r="H1675" s="21">
        <f t="shared" si="788"/>
        <v>0</v>
      </c>
      <c r="I1675" s="22">
        <f>VLOOKUP(CONCATENATE($F1675," ",$G1675),AllocFactorMatrix,(I$4+1),FALSE)*$E1679</f>
        <v>0</v>
      </c>
      <c r="J1675" s="22">
        <f>VLOOKUP(CONCATENATE($F1675," ",$G1675),AllocFactorMatrix,(J$4+1),FALSE)*$E1679</f>
        <v>0</v>
      </c>
      <c r="K1675" s="22">
        <f>VLOOKUP(CONCATENATE($F1675," ",$G1675),AllocFactorMatrix,(K$4+1),FALSE)*$E1679</f>
        <v>0</v>
      </c>
      <c r="L1675" s="22">
        <f>VLOOKUP(CONCATENATE($F1675," ",$G1675),AllocFactorMatrix,(L$4+1),FALSE)*$E1679</f>
        <v>0</v>
      </c>
      <c r="M1675" s="22">
        <f t="shared" si="789"/>
        <v>0</v>
      </c>
      <c r="N1675" s="22">
        <f>VLOOKUP(CONCATENATE($F1675," ",$G1675),AllocFactorMatrix,(N$4+1),FALSE)*$E1679</f>
        <v>0</v>
      </c>
      <c r="O1675" s="22">
        <f>VLOOKUP(CONCATENATE($F1675," ",$G1675),AllocFactorMatrix,(O$4+1),FALSE)*$E1679</f>
        <v>0</v>
      </c>
      <c r="P1675" s="22">
        <f>VLOOKUP(CONCATENATE($F1675," ",$G1675),AllocFactorMatrix,(P$4+1),FALSE)*$E1679</f>
        <v>0</v>
      </c>
      <c r="Q1675" s="22">
        <f>VLOOKUP(CONCATENATE($F1675," ",$G1675),AllocFactorMatrix,(Q$4+1),FALSE)*$E1679</f>
        <v>0</v>
      </c>
      <c r="R1675" s="22">
        <f t="shared" si="791"/>
        <v>0</v>
      </c>
      <c r="S1675" s="22">
        <f>VLOOKUP(CONCATENATE($F1675," ",$G1675),AllocFactorMatrix,(S$4+1),FALSE)*$E1679</f>
        <v>0</v>
      </c>
      <c r="T1675" s="22">
        <f>VLOOKUP(CONCATENATE($F1675," ",$G1675),AllocFactorMatrix,(T$4+1),FALSE)*$E1679</f>
        <v>0</v>
      </c>
      <c r="U1675" s="22">
        <f>VLOOKUP(CONCATENATE($F1675," ",$G1675),AllocFactorMatrix,(U$4+1),FALSE)*$E1679</f>
        <v>0</v>
      </c>
      <c r="V1675" s="22">
        <f>VLOOKUP(CONCATENATE($F1675," ",$G1675),AllocFactorMatrix,(V$4+1),FALSE)*$E1679</f>
        <v>0</v>
      </c>
      <c r="W1675" s="22">
        <f t="shared" si="793"/>
        <v>0</v>
      </c>
      <c r="X1675" s="22">
        <f>VLOOKUP(CONCATENATE($F1675," ",$G1675),AllocFactorMatrix,(X$4+1),FALSE)*$E1679</f>
        <v>0</v>
      </c>
      <c r="Y1675" s="22">
        <f>VLOOKUP(CONCATENATE($F1675," ",$G1675),AllocFactorMatrix,(Y$4+1),FALSE)*$E1679</f>
        <v>0</v>
      </c>
      <c r="Z1675" s="22">
        <f t="shared" si="790"/>
        <v>0</v>
      </c>
      <c r="AA1675" s="22">
        <f>VLOOKUP(CONCATENATE($F1675," ",$G1675),AllocFactorMatrix,(AA$4+1),FALSE)*$E1679</f>
        <v>0</v>
      </c>
      <c r="AB1675" s="22">
        <f>VLOOKUP(CONCATENATE($F1675," ",$G1675),AllocFactorMatrix,(AB$4+1),FALSE)*$E1679</f>
        <v>0</v>
      </c>
      <c r="AC1675" s="22">
        <f>VLOOKUP(CONCATENATE($F1675," ",$G1675),AllocFactorMatrix,(AC$4+1),FALSE)*$E1679</f>
        <v>0</v>
      </c>
    </row>
    <row r="1676" spans="4:29" hidden="1" outlineLevel="1">
      <c r="F1676" s="42" t="str">
        <f>F1679</f>
        <v>CUST_902</v>
      </c>
      <c r="G1676" s="17" t="str">
        <f>$G$12</f>
        <v>DISTSEC</v>
      </c>
      <c r="H1676" s="21">
        <f t="shared" si="788"/>
        <v>0</v>
      </c>
      <c r="I1676" s="22">
        <f>VLOOKUP(CONCATENATE($F1676," ",$G1676),AllocFactorMatrix,(I$4+1),FALSE)*$E1679</f>
        <v>0</v>
      </c>
      <c r="J1676" s="22">
        <f>VLOOKUP(CONCATENATE($F1676," ",$G1676),AllocFactorMatrix,(J$4+1),FALSE)*$E1679</f>
        <v>0</v>
      </c>
      <c r="K1676" s="22">
        <f>VLOOKUP(CONCATENATE($F1676," ",$G1676),AllocFactorMatrix,(K$4+1),FALSE)*$E1679</f>
        <v>0</v>
      </c>
      <c r="L1676" s="22">
        <f>VLOOKUP(CONCATENATE($F1676," ",$G1676),AllocFactorMatrix,(L$4+1),FALSE)*$E1679</f>
        <v>0</v>
      </c>
      <c r="M1676" s="22">
        <f t="shared" si="789"/>
        <v>0</v>
      </c>
      <c r="N1676" s="22">
        <f>VLOOKUP(CONCATENATE($F1676," ",$G1676),AllocFactorMatrix,(N$4+1),FALSE)*$E1679</f>
        <v>0</v>
      </c>
      <c r="O1676" s="22">
        <f>VLOOKUP(CONCATENATE($F1676," ",$G1676),AllocFactorMatrix,(O$4+1),FALSE)*$E1679</f>
        <v>0</v>
      </c>
      <c r="P1676" s="22">
        <f>VLOOKUP(CONCATENATE($F1676," ",$G1676),AllocFactorMatrix,(P$4+1),FALSE)*$E1679</f>
        <v>0</v>
      </c>
      <c r="Q1676" s="22">
        <f>VLOOKUP(CONCATENATE($F1676," ",$G1676),AllocFactorMatrix,(Q$4+1),FALSE)*$E1679</f>
        <v>0</v>
      </c>
      <c r="R1676" s="22">
        <f t="shared" si="791"/>
        <v>0</v>
      </c>
      <c r="S1676" s="22">
        <f>VLOOKUP(CONCATENATE($F1676," ",$G1676),AllocFactorMatrix,(S$4+1),FALSE)*$E1679</f>
        <v>0</v>
      </c>
      <c r="T1676" s="22">
        <f>VLOOKUP(CONCATENATE($F1676," ",$G1676),AllocFactorMatrix,(T$4+1),FALSE)*$E1679</f>
        <v>0</v>
      </c>
      <c r="U1676" s="22">
        <f>VLOOKUP(CONCATENATE($F1676," ",$G1676),AllocFactorMatrix,(U$4+1),FALSE)*$E1679</f>
        <v>0</v>
      </c>
      <c r="V1676" s="22">
        <f>VLOOKUP(CONCATENATE($F1676," ",$G1676),AllocFactorMatrix,(V$4+1),FALSE)*$E1679</f>
        <v>0</v>
      </c>
      <c r="W1676" s="22">
        <f t="shared" si="793"/>
        <v>0</v>
      </c>
      <c r="X1676" s="22">
        <f>VLOOKUP(CONCATENATE($F1676," ",$G1676),AllocFactorMatrix,(X$4+1),FALSE)*$E1679</f>
        <v>0</v>
      </c>
      <c r="Y1676" s="22">
        <f>VLOOKUP(CONCATENATE($F1676," ",$G1676),AllocFactorMatrix,(Y$4+1),FALSE)*$E1679</f>
        <v>0</v>
      </c>
      <c r="Z1676" s="22">
        <f t="shared" si="790"/>
        <v>0</v>
      </c>
      <c r="AA1676" s="22">
        <f>VLOOKUP(CONCATENATE($F1676," ",$G1676),AllocFactorMatrix,(AA$4+1),FALSE)*$E1679</f>
        <v>0</v>
      </c>
      <c r="AB1676" s="22">
        <f>VLOOKUP(CONCATENATE($F1676," ",$G1676),AllocFactorMatrix,(AB$4+1),FALSE)*$E1679</f>
        <v>0</v>
      </c>
      <c r="AC1676" s="22">
        <f>VLOOKUP(CONCATENATE($F1676," ",$G1676),AllocFactorMatrix,(AC$4+1),FALSE)*$E1679</f>
        <v>0</v>
      </c>
    </row>
    <row r="1677" spans="4:29" hidden="1" outlineLevel="1">
      <c r="F1677" s="42" t="str">
        <f>F1679</f>
        <v>CUST_902</v>
      </c>
      <c r="G1677" s="17" t="str">
        <f>$G$13</f>
        <v>ENERGY</v>
      </c>
      <c r="H1677" s="21">
        <f t="shared" si="788"/>
        <v>0</v>
      </c>
      <c r="I1677" s="22">
        <f>VLOOKUP(CONCATENATE($F1677," ",$G1677),AllocFactorMatrix,(I$4+1),FALSE)*$E1679</f>
        <v>0</v>
      </c>
      <c r="J1677" s="22">
        <f>VLOOKUP(CONCATENATE($F1677," ",$G1677),AllocFactorMatrix,(J$4+1),FALSE)*$E1679</f>
        <v>0</v>
      </c>
      <c r="K1677" s="22">
        <f>VLOOKUP(CONCATENATE($F1677," ",$G1677),AllocFactorMatrix,(K$4+1),FALSE)*$E1679</f>
        <v>0</v>
      </c>
      <c r="L1677" s="22">
        <f>VLOOKUP(CONCATENATE($F1677," ",$G1677),AllocFactorMatrix,(L$4+1),FALSE)*$E1679</f>
        <v>0</v>
      </c>
      <c r="M1677" s="22">
        <f t="shared" si="789"/>
        <v>0</v>
      </c>
      <c r="N1677" s="22">
        <f>VLOOKUP(CONCATENATE($F1677," ",$G1677),AllocFactorMatrix,(N$4+1),FALSE)*$E1679</f>
        <v>0</v>
      </c>
      <c r="O1677" s="22">
        <f>VLOOKUP(CONCATENATE($F1677," ",$G1677),AllocFactorMatrix,(O$4+1),FALSE)*$E1679</f>
        <v>0</v>
      </c>
      <c r="P1677" s="22">
        <f>VLOOKUP(CONCATENATE($F1677," ",$G1677),AllocFactorMatrix,(P$4+1),FALSE)*$E1679</f>
        <v>0</v>
      </c>
      <c r="Q1677" s="22">
        <f>VLOOKUP(CONCATENATE($F1677," ",$G1677),AllocFactorMatrix,(Q$4+1),FALSE)*$E1679</f>
        <v>0</v>
      </c>
      <c r="R1677" s="22">
        <f t="shared" si="791"/>
        <v>0</v>
      </c>
      <c r="S1677" s="22">
        <f>VLOOKUP(CONCATENATE($F1677," ",$G1677),AllocFactorMatrix,(S$4+1),FALSE)*$E1679</f>
        <v>0</v>
      </c>
      <c r="T1677" s="22">
        <f>VLOOKUP(CONCATENATE($F1677," ",$G1677),AllocFactorMatrix,(T$4+1),FALSE)*$E1679</f>
        <v>0</v>
      </c>
      <c r="U1677" s="22">
        <f>VLOOKUP(CONCATENATE($F1677," ",$G1677),AllocFactorMatrix,(U$4+1),FALSE)*$E1679</f>
        <v>0</v>
      </c>
      <c r="V1677" s="22">
        <f>VLOOKUP(CONCATENATE($F1677," ",$G1677),AllocFactorMatrix,(V$4+1),FALSE)*$E1679</f>
        <v>0</v>
      </c>
      <c r="W1677" s="22">
        <f t="shared" si="793"/>
        <v>0</v>
      </c>
      <c r="X1677" s="22">
        <f>VLOOKUP(CONCATENATE($F1677," ",$G1677),AllocFactorMatrix,(X$4+1),FALSE)*$E1679</f>
        <v>0</v>
      </c>
      <c r="Y1677" s="22">
        <f>VLOOKUP(CONCATENATE($F1677," ",$G1677),AllocFactorMatrix,(Y$4+1),FALSE)*$E1679</f>
        <v>0</v>
      </c>
      <c r="Z1677" s="22">
        <f t="shared" si="790"/>
        <v>0</v>
      </c>
      <c r="AA1677" s="22">
        <f>VLOOKUP(CONCATENATE($F1677," ",$G1677),AllocFactorMatrix,(AA$4+1),FALSE)*$E1679</f>
        <v>0</v>
      </c>
      <c r="AB1677" s="22">
        <f>VLOOKUP(CONCATENATE($F1677," ",$G1677),AllocFactorMatrix,(AB$4+1),FALSE)*$E1679</f>
        <v>0</v>
      </c>
      <c r="AC1677" s="22">
        <f>VLOOKUP(CONCATENATE($F1677," ",$G1677),AllocFactorMatrix,(AC$4+1),FALSE)*$E1679</f>
        <v>0</v>
      </c>
    </row>
    <row r="1678" spans="4:29" hidden="1" outlineLevel="1">
      <c r="F1678" s="42" t="str">
        <f>F1679</f>
        <v>CUST_902</v>
      </c>
      <c r="G1678" s="17" t="str">
        <f>$G$14</f>
        <v>CUSTOMER</v>
      </c>
      <c r="H1678" s="21">
        <f t="shared" si="788"/>
        <v>451191.99999999994</v>
      </c>
      <c r="I1678" s="22">
        <f>VLOOKUP(CONCATENATE($F1678," ",$G1678),AllocFactorMatrix,(I$4+1),FALSE)*$E1679</f>
        <v>330858.89949410345</v>
      </c>
      <c r="J1678" s="22">
        <f>VLOOKUP(CONCATENATE($F1678," ",$G1678),AllocFactorMatrix,(J$4+1),FALSE)*$E1679</f>
        <v>116222.47498622558</v>
      </c>
      <c r="K1678" s="22">
        <f>VLOOKUP(CONCATENATE($F1678," ",$G1678),AllocFactorMatrix,(K$4+1),FALSE)*$E1679</f>
        <v>316.39512246703879</v>
      </c>
      <c r="L1678" s="22">
        <f>VLOOKUP(CONCATENATE($F1678," ",$G1678),AllocFactorMatrix,(L$4+1),FALSE)*$E1679</f>
        <v>13.810898202926298</v>
      </c>
      <c r="M1678" s="22">
        <f t="shared" si="789"/>
        <v>116552.68100689555</v>
      </c>
      <c r="N1678" s="22">
        <f>VLOOKUP(CONCATENATE($F1678," ",$G1678),AllocFactorMatrix,(N$4+1),FALSE)*$E1679</f>
        <v>2124.3672508501177</v>
      </c>
      <c r="O1678" s="22">
        <f>VLOOKUP(CONCATENATE($F1678," ",$G1678),AllocFactorMatrix,(O$4+1),FALSE)*$E1679</f>
        <v>445.71535109443965</v>
      </c>
      <c r="P1678" s="22">
        <f>VLOOKUP(CONCATENATE($F1678," ",$G1678),AllocFactorMatrix,(P$4+1),FALSE)*$E1679</f>
        <v>43.943767009310946</v>
      </c>
      <c r="Q1678" s="22">
        <f>VLOOKUP(CONCATENATE($F1678," ",$G1678),AllocFactorMatrix,(Q$4+1),FALSE)*$E1679</f>
        <v>0</v>
      </c>
      <c r="R1678" s="22">
        <f t="shared" si="791"/>
        <v>2614.0263689538683</v>
      </c>
      <c r="S1678" s="22">
        <f>VLOOKUP(CONCATENATE($F1678," ",$G1678),AllocFactorMatrix,(S$4+1),FALSE)*$E1679</f>
        <v>30.132868806384646</v>
      </c>
      <c r="T1678" s="22">
        <f>VLOOKUP(CONCATENATE($F1678," ",$G1678),AllocFactorMatrix,(T$4+1),FALSE)*$E1679</f>
        <v>316.39512246703879</v>
      </c>
      <c r="U1678" s="22">
        <f>VLOOKUP(CONCATENATE($F1678," ",$G1678),AllocFactorMatrix,(U$4+1),FALSE)*$E1679</f>
        <v>165.73077843511558</v>
      </c>
      <c r="V1678" s="22">
        <f>VLOOKUP(CONCATENATE($F1678," ",$G1678),AllocFactorMatrix,(V$4+1),FALSE)*$E1679</f>
        <v>22.599651604788487</v>
      </c>
      <c r="W1678" s="22">
        <f t="shared" si="793"/>
        <v>534.85842131332754</v>
      </c>
      <c r="X1678" s="22">
        <f>VLOOKUP(CONCATENATE($F1678," ",$G1678),AllocFactorMatrix,(X$4+1),FALSE)*$E1679</f>
        <v>606.42398472849106</v>
      </c>
      <c r="Y1678" s="22">
        <f>VLOOKUP(CONCATENATE($F1678," ",$G1678),AllocFactorMatrix,(Y$4+1),FALSE)*$E1679</f>
        <v>5.0221448010641083</v>
      </c>
      <c r="Z1678" s="22">
        <f t="shared" si="790"/>
        <v>611.44612952955515</v>
      </c>
      <c r="AA1678" s="22">
        <f>VLOOKUP(CONCATENATE($F1678," ",$G1678),AllocFactorMatrix,(AA$4+1),FALSE)*$E1679</f>
        <v>20.088579204256433</v>
      </c>
      <c r="AB1678" s="22">
        <f>VLOOKUP(CONCATENATE($F1678," ",$G1678),AllocFactorMatrix,(AB$4+1),FALSE)*$E1679</f>
        <v>0</v>
      </c>
      <c r="AC1678" s="22">
        <f>VLOOKUP(CONCATENATE($F1678," ",$G1678),AllocFactorMatrix,(AC$4+1),FALSE)*$E1679</f>
        <v>0</v>
      </c>
    </row>
    <row r="1679" spans="4:29" collapsed="1">
      <c r="D1679" s="17" t="s">
        <v>120</v>
      </c>
      <c r="E1679" s="19">
        <v>451192</v>
      </c>
      <c r="F1679" s="42" t="s">
        <v>53</v>
      </c>
      <c r="G1679" s="17" t="str">
        <f>$G$15</f>
        <v>TOTAL</v>
      </c>
      <c r="H1679" s="21">
        <f t="shared" si="788"/>
        <v>451191.99999999994</v>
      </c>
      <c r="I1679" s="22">
        <f>VLOOKUP(CONCATENATE($F1679," ",$G1679),AllocFactorMatrix,(I$4+1),FALSE)*$E1679</f>
        <v>330858.89949410345</v>
      </c>
      <c r="J1679" s="22">
        <f>VLOOKUP(CONCATENATE($F1679," ",$G1679),AllocFactorMatrix,(J$4+1),FALSE)*$E1679</f>
        <v>116222.47498622558</v>
      </c>
      <c r="K1679" s="22">
        <f>VLOOKUP(CONCATENATE($F1679," ",$G1679),AllocFactorMatrix,(K$4+1),FALSE)*$E1679</f>
        <v>316.39512246703879</v>
      </c>
      <c r="L1679" s="22">
        <f>VLOOKUP(CONCATENATE($F1679," ",$G1679),AllocFactorMatrix,(L$4+1),FALSE)*$E1679</f>
        <v>13.810898202926298</v>
      </c>
      <c r="M1679" s="22">
        <f t="shared" si="789"/>
        <v>116552.68100689555</v>
      </c>
      <c r="N1679" s="22">
        <f>VLOOKUP(CONCATENATE($F1679," ",$G1679),AllocFactorMatrix,(N$4+1),FALSE)*$E1679</f>
        <v>2124.3672508501177</v>
      </c>
      <c r="O1679" s="22">
        <f>VLOOKUP(CONCATENATE($F1679," ",$G1679),AllocFactorMatrix,(O$4+1),FALSE)*$E1679</f>
        <v>445.71535109443965</v>
      </c>
      <c r="P1679" s="22">
        <f>VLOOKUP(CONCATENATE($F1679," ",$G1679),AllocFactorMatrix,(P$4+1),FALSE)*$E1679</f>
        <v>43.943767009310946</v>
      </c>
      <c r="Q1679" s="22">
        <f>VLOOKUP(CONCATENATE($F1679," ",$G1679),AllocFactorMatrix,(Q$4+1),FALSE)*$E1679</f>
        <v>0</v>
      </c>
      <c r="R1679" s="22">
        <f t="shared" si="791"/>
        <v>2614.0263689538683</v>
      </c>
      <c r="S1679" s="22">
        <f>VLOOKUP(CONCATENATE($F1679," ",$G1679),AllocFactorMatrix,(S$4+1),FALSE)*$E1679</f>
        <v>30.132868806384646</v>
      </c>
      <c r="T1679" s="22">
        <f>VLOOKUP(CONCATENATE($F1679," ",$G1679),AllocFactorMatrix,(T$4+1),FALSE)*$E1679</f>
        <v>316.39512246703879</v>
      </c>
      <c r="U1679" s="22">
        <f>VLOOKUP(CONCATENATE($F1679," ",$G1679),AllocFactorMatrix,(U$4+1),FALSE)*$E1679</f>
        <v>165.73077843511558</v>
      </c>
      <c r="V1679" s="22">
        <f>VLOOKUP(CONCATENATE($F1679," ",$G1679),AllocFactorMatrix,(V$4+1),FALSE)*$E1679</f>
        <v>22.599651604788487</v>
      </c>
      <c r="W1679" s="22">
        <f t="shared" si="793"/>
        <v>534.85842131332754</v>
      </c>
      <c r="X1679" s="22">
        <f>VLOOKUP(CONCATENATE($F1679," ",$G1679),AllocFactorMatrix,(X$4+1),FALSE)*$E1679</f>
        <v>606.42398472849106</v>
      </c>
      <c r="Y1679" s="22">
        <f>VLOOKUP(CONCATENATE($F1679," ",$G1679),AllocFactorMatrix,(Y$4+1),FALSE)*$E1679</f>
        <v>5.0221448010641083</v>
      </c>
      <c r="Z1679" s="22">
        <f t="shared" si="790"/>
        <v>611.44612952955515</v>
      </c>
      <c r="AA1679" s="22">
        <f>VLOOKUP(CONCATENATE($F1679," ",$G1679),AllocFactorMatrix,(AA$4+1),FALSE)*$E1679</f>
        <v>20.088579204256433</v>
      </c>
      <c r="AB1679" s="22">
        <f>VLOOKUP(CONCATENATE($F1679," ",$G1679),AllocFactorMatrix,(AB$4+1),FALSE)*$E1679</f>
        <v>0</v>
      </c>
      <c r="AC1679" s="22">
        <f>VLOOKUP(CONCATENATE($F1679," ",$G1679),AllocFactorMatrix,(AC$4+1),FALSE)*$E1679</f>
        <v>0</v>
      </c>
    </row>
    <row r="1680" spans="4:29" hidden="1" outlineLevel="1">
      <c r="F1680" s="42" t="str">
        <f>F1687</f>
        <v>CUST_903</v>
      </c>
      <c r="G1680" s="17" t="str">
        <f>$G$8</f>
        <v>PRODUCTION</v>
      </c>
      <c r="H1680" s="21">
        <f t="shared" si="788"/>
        <v>0</v>
      </c>
      <c r="I1680" s="22">
        <f>VLOOKUP(CONCATENATE($F1680," ",$G1680),AllocFactorMatrix,(I$4+1),FALSE)*$E1687</f>
        <v>0</v>
      </c>
      <c r="J1680" s="22">
        <f>VLOOKUP(CONCATENATE($F1680," ",$G1680),AllocFactorMatrix,(J$4+1),FALSE)*$E1687</f>
        <v>0</v>
      </c>
      <c r="K1680" s="22">
        <f>VLOOKUP(CONCATENATE($F1680," ",$G1680),AllocFactorMatrix,(K$4+1),FALSE)*$E1687</f>
        <v>0</v>
      </c>
      <c r="L1680" s="22">
        <f>VLOOKUP(CONCATENATE($F1680," ",$G1680),AllocFactorMatrix,(L$4+1),FALSE)*$E1687</f>
        <v>0</v>
      </c>
      <c r="M1680" s="22">
        <f t="shared" si="789"/>
        <v>0</v>
      </c>
      <c r="N1680" s="22">
        <f>VLOOKUP(CONCATENATE($F1680," ",$G1680),AllocFactorMatrix,(N$4+1),FALSE)*$E1687</f>
        <v>0</v>
      </c>
      <c r="O1680" s="22">
        <f>VLOOKUP(CONCATENATE($F1680," ",$G1680),AllocFactorMatrix,(O$4+1),FALSE)*$E1687</f>
        <v>0</v>
      </c>
      <c r="P1680" s="22">
        <f>VLOOKUP(CONCATENATE($F1680," ",$G1680),AllocFactorMatrix,(P$4+1),FALSE)*$E1687</f>
        <v>0</v>
      </c>
      <c r="Q1680" s="22">
        <f>VLOOKUP(CONCATENATE($F1680," ",$G1680),AllocFactorMatrix,(Q$4+1),FALSE)*$E1687</f>
        <v>0</v>
      </c>
      <c r="R1680" s="22">
        <f t="shared" si="791"/>
        <v>0</v>
      </c>
      <c r="S1680" s="22">
        <f>VLOOKUP(CONCATENATE($F1680," ",$G1680),AllocFactorMatrix,(S$4+1),FALSE)*$E1687</f>
        <v>0</v>
      </c>
      <c r="T1680" s="22">
        <f>VLOOKUP(CONCATENATE($F1680," ",$G1680),AllocFactorMatrix,(T$4+1),FALSE)*$E1687</f>
        <v>0</v>
      </c>
      <c r="U1680" s="22">
        <f>VLOOKUP(CONCATENATE($F1680," ",$G1680),AllocFactorMatrix,(U$4+1),FALSE)*$E1687</f>
        <v>0</v>
      </c>
      <c r="V1680" s="22">
        <f>VLOOKUP(CONCATENATE($F1680," ",$G1680),AllocFactorMatrix,(V$4+1),FALSE)*$E1687</f>
        <v>0</v>
      </c>
      <c r="W1680" s="22">
        <f>SUBTOTAL(9,S1680:V1680)</f>
        <v>0</v>
      </c>
      <c r="X1680" s="22">
        <f>VLOOKUP(CONCATENATE($F1680," ",$G1680),AllocFactorMatrix,(X$4+1),FALSE)*$E1687</f>
        <v>0</v>
      </c>
      <c r="Y1680" s="22">
        <f>VLOOKUP(CONCATENATE($F1680," ",$G1680),AllocFactorMatrix,(Y$4+1),FALSE)*$E1687</f>
        <v>0</v>
      </c>
      <c r="Z1680" s="22">
        <f t="shared" si="790"/>
        <v>0</v>
      </c>
      <c r="AA1680" s="22">
        <f>VLOOKUP(CONCATENATE($F1680," ",$G1680),AllocFactorMatrix,(AA$4+1),FALSE)*$E1687</f>
        <v>0</v>
      </c>
      <c r="AB1680" s="22">
        <f>VLOOKUP(CONCATENATE($F1680," ",$G1680),AllocFactorMatrix,(AB$4+1),FALSE)*$E1687</f>
        <v>0</v>
      </c>
      <c r="AC1680" s="22">
        <f>VLOOKUP(CONCATENATE($F1680," ",$G1680),AllocFactorMatrix,(AC$4+1),FALSE)*$E1687</f>
        <v>0</v>
      </c>
    </row>
    <row r="1681" spans="4:29" hidden="1" outlineLevel="1">
      <c r="F1681" s="42" t="str">
        <f>F1687</f>
        <v>CUST_903</v>
      </c>
      <c r="G1681" s="17" t="str">
        <f>$G$9</f>
        <v>BULKTRAN</v>
      </c>
      <c r="H1681" s="21">
        <f t="shared" si="788"/>
        <v>0</v>
      </c>
      <c r="I1681" s="22">
        <f>VLOOKUP(CONCATENATE($F1681," ",$G1681),AllocFactorMatrix,(I$4+1),FALSE)*$E1687</f>
        <v>0</v>
      </c>
      <c r="J1681" s="22">
        <f>VLOOKUP(CONCATENATE($F1681," ",$G1681),AllocFactorMatrix,(J$4+1),FALSE)*$E1687</f>
        <v>0</v>
      </c>
      <c r="K1681" s="22">
        <f>VLOOKUP(CONCATENATE($F1681," ",$G1681),AllocFactorMatrix,(K$4+1),FALSE)*$E1687</f>
        <v>0</v>
      </c>
      <c r="L1681" s="22">
        <f>VLOOKUP(CONCATENATE($F1681," ",$G1681),AllocFactorMatrix,(L$4+1),FALSE)*$E1687</f>
        <v>0</v>
      </c>
      <c r="M1681" s="22">
        <f t="shared" si="789"/>
        <v>0</v>
      </c>
      <c r="N1681" s="22">
        <f>VLOOKUP(CONCATENATE($F1681," ",$G1681),AllocFactorMatrix,(N$4+1),FALSE)*$E1687</f>
        <v>0</v>
      </c>
      <c r="O1681" s="22">
        <f>VLOOKUP(CONCATENATE($F1681," ",$G1681),AllocFactorMatrix,(O$4+1),FALSE)*$E1687</f>
        <v>0</v>
      </c>
      <c r="P1681" s="22">
        <f>VLOOKUP(CONCATENATE($F1681," ",$G1681),AllocFactorMatrix,(P$4+1),FALSE)*$E1687</f>
        <v>0</v>
      </c>
      <c r="Q1681" s="22">
        <f>VLOOKUP(CONCATENATE($F1681," ",$G1681),AllocFactorMatrix,(Q$4+1),FALSE)*$E1687</f>
        <v>0</v>
      </c>
      <c r="R1681" s="22">
        <f t="shared" si="791"/>
        <v>0</v>
      </c>
      <c r="S1681" s="22">
        <f>VLOOKUP(CONCATENATE($F1681," ",$G1681),AllocFactorMatrix,(S$4+1),FALSE)*$E1687</f>
        <v>0</v>
      </c>
      <c r="T1681" s="22">
        <f>VLOOKUP(CONCATENATE($F1681," ",$G1681),AllocFactorMatrix,(T$4+1),FALSE)*$E1687</f>
        <v>0</v>
      </c>
      <c r="U1681" s="22">
        <f>VLOOKUP(CONCATENATE($F1681," ",$G1681),AllocFactorMatrix,(U$4+1),FALSE)*$E1687</f>
        <v>0</v>
      </c>
      <c r="V1681" s="22">
        <f>VLOOKUP(CONCATENATE($F1681," ",$G1681),AllocFactorMatrix,(V$4+1),FALSE)*$E1687</f>
        <v>0</v>
      </c>
      <c r="W1681" s="22">
        <f t="shared" ref="W1681:W1687" si="794">SUBTOTAL(9,S1681:V1681)</f>
        <v>0</v>
      </c>
      <c r="X1681" s="22">
        <f>VLOOKUP(CONCATENATE($F1681," ",$G1681),AllocFactorMatrix,(X$4+1),FALSE)*$E1687</f>
        <v>0</v>
      </c>
      <c r="Y1681" s="22">
        <f>VLOOKUP(CONCATENATE($F1681," ",$G1681),AllocFactorMatrix,(Y$4+1),FALSE)*$E1687</f>
        <v>0</v>
      </c>
      <c r="Z1681" s="22">
        <f t="shared" si="790"/>
        <v>0</v>
      </c>
      <c r="AA1681" s="22">
        <f>VLOOKUP(CONCATENATE($F1681," ",$G1681),AllocFactorMatrix,(AA$4+1),FALSE)*$E1687</f>
        <v>0</v>
      </c>
      <c r="AB1681" s="22">
        <f>VLOOKUP(CONCATENATE($F1681," ",$G1681),AllocFactorMatrix,(AB$4+1),FALSE)*$E1687</f>
        <v>0</v>
      </c>
      <c r="AC1681" s="22">
        <f>VLOOKUP(CONCATENATE($F1681," ",$G1681),AllocFactorMatrix,(AC$4+1),FALSE)*$E1687</f>
        <v>0</v>
      </c>
    </row>
    <row r="1682" spans="4:29" hidden="1" outlineLevel="1">
      <c r="F1682" s="42" t="str">
        <f>F1687</f>
        <v>CUST_903</v>
      </c>
      <c r="G1682" s="17" t="str">
        <f>$G$10</f>
        <v>SUBTRAN</v>
      </c>
      <c r="H1682" s="21">
        <f t="shared" si="788"/>
        <v>0</v>
      </c>
      <c r="I1682" s="22">
        <f>VLOOKUP(CONCATENATE($F1682," ",$G1682),AllocFactorMatrix,(I$4+1),FALSE)*$E1687</f>
        <v>0</v>
      </c>
      <c r="J1682" s="22">
        <f>VLOOKUP(CONCATENATE($F1682," ",$G1682),AllocFactorMatrix,(J$4+1),FALSE)*$E1687</f>
        <v>0</v>
      </c>
      <c r="K1682" s="22">
        <f>VLOOKUP(CONCATENATE($F1682," ",$G1682),AllocFactorMatrix,(K$4+1),FALSE)*$E1687</f>
        <v>0</v>
      </c>
      <c r="L1682" s="22">
        <f>VLOOKUP(CONCATENATE($F1682," ",$G1682),AllocFactorMatrix,(L$4+1),FALSE)*$E1687</f>
        <v>0</v>
      </c>
      <c r="M1682" s="22">
        <f t="shared" si="789"/>
        <v>0</v>
      </c>
      <c r="N1682" s="22">
        <f>VLOOKUP(CONCATENATE($F1682," ",$G1682),AllocFactorMatrix,(N$4+1),FALSE)*$E1687</f>
        <v>0</v>
      </c>
      <c r="O1682" s="22">
        <f>VLOOKUP(CONCATENATE($F1682," ",$G1682),AllocFactorMatrix,(O$4+1),FALSE)*$E1687</f>
        <v>0</v>
      </c>
      <c r="P1682" s="22">
        <f>VLOOKUP(CONCATENATE($F1682," ",$G1682),AllocFactorMatrix,(P$4+1),FALSE)*$E1687</f>
        <v>0</v>
      </c>
      <c r="Q1682" s="22">
        <f>VLOOKUP(CONCATENATE($F1682," ",$G1682),AllocFactorMatrix,(Q$4+1),FALSE)*$E1687</f>
        <v>0</v>
      </c>
      <c r="R1682" s="22">
        <f t="shared" si="791"/>
        <v>0</v>
      </c>
      <c r="S1682" s="22">
        <f>VLOOKUP(CONCATENATE($F1682," ",$G1682),AllocFactorMatrix,(S$4+1),FALSE)*$E1687</f>
        <v>0</v>
      </c>
      <c r="T1682" s="22">
        <f>VLOOKUP(CONCATENATE($F1682," ",$G1682),AllocFactorMatrix,(T$4+1),FALSE)*$E1687</f>
        <v>0</v>
      </c>
      <c r="U1682" s="22">
        <f>VLOOKUP(CONCATENATE($F1682," ",$G1682),AllocFactorMatrix,(U$4+1),FALSE)*$E1687</f>
        <v>0</v>
      </c>
      <c r="V1682" s="22">
        <f>VLOOKUP(CONCATENATE($F1682," ",$G1682),AllocFactorMatrix,(V$4+1),FALSE)*$E1687</f>
        <v>0</v>
      </c>
      <c r="W1682" s="22">
        <f t="shared" si="794"/>
        <v>0</v>
      </c>
      <c r="X1682" s="22">
        <f>VLOOKUP(CONCATENATE($F1682," ",$G1682),AllocFactorMatrix,(X$4+1),FALSE)*$E1687</f>
        <v>0</v>
      </c>
      <c r="Y1682" s="22">
        <f>VLOOKUP(CONCATENATE($F1682," ",$G1682),AllocFactorMatrix,(Y$4+1),FALSE)*$E1687</f>
        <v>0</v>
      </c>
      <c r="Z1682" s="22">
        <f t="shared" si="790"/>
        <v>0</v>
      </c>
      <c r="AA1682" s="22">
        <f>VLOOKUP(CONCATENATE($F1682," ",$G1682),AllocFactorMatrix,(AA$4+1),FALSE)*$E1687</f>
        <v>0</v>
      </c>
      <c r="AB1682" s="22">
        <f>VLOOKUP(CONCATENATE($F1682," ",$G1682),AllocFactorMatrix,(AB$4+1),FALSE)*$E1687</f>
        <v>0</v>
      </c>
      <c r="AC1682" s="22">
        <f>VLOOKUP(CONCATENATE($F1682," ",$G1682),AllocFactorMatrix,(AC$4+1),FALSE)*$E1687</f>
        <v>0</v>
      </c>
    </row>
    <row r="1683" spans="4:29" hidden="1" outlineLevel="1">
      <c r="F1683" s="42" t="str">
        <f>F1687</f>
        <v>CUST_903</v>
      </c>
      <c r="G1683" s="17" t="str">
        <f>$G$11</f>
        <v>DISTPRI</v>
      </c>
      <c r="H1683" s="21">
        <f t="shared" si="788"/>
        <v>0</v>
      </c>
      <c r="I1683" s="22">
        <f>VLOOKUP(CONCATENATE($F1683," ",$G1683),AllocFactorMatrix,(I$4+1),FALSE)*$E1687</f>
        <v>0</v>
      </c>
      <c r="J1683" s="22">
        <f>VLOOKUP(CONCATENATE($F1683," ",$G1683),AllocFactorMatrix,(J$4+1),FALSE)*$E1687</f>
        <v>0</v>
      </c>
      <c r="K1683" s="22">
        <f>VLOOKUP(CONCATENATE($F1683," ",$G1683),AllocFactorMatrix,(K$4+1),FALSE)*$E1687</f>
        <v>0</v>
      </c>
      <c r="L1683" s="22">
        <f>VLOOKUP(CONCATENATE($F1683," ",$G1683),AllocFactorMatrix,(L$4+1),FALSE)*$E1687</f>
        <v>0</v>
      </c>
      <c r="M1683" s="22">
        <f t="shared" si="789"/>
        <v>0</v>
      </c>
      <c r="N1683" s="22">
        <f>VLOOKUP(CONCATENATE($F1683," ",$G1683),AllocFactorMatrix,(N$4+1),FALSE)*$E1687</f>
        <v>0</v>
      </c>
      <c r="O1683" s="22">
        <f>VLOOKUP(CONCATENATE($F1683," ",$G1683),AllocFactorMatrix,(O$4+1),FALSE)*$E1687</f>
        <v>0</v>
      </c>
      <c r="P1683" s="22">
        <f>VLOOKUP(CONCATENATE($F1683," ",$G1683),AllocFactorMatrix,(P$4+1),FALSE)*$E1687</f>
        <v>0</v>
      </c>
      <c r="Q1683" s="22">
        <f>VLOOKUP(CONCATENATE($F1683," ",$G1683),AllocFactorMatrix,(Q$4+1),FALSE)*$E1687</f>
        <v>0</v>
      </c>
      <c r="R1683" s="22">
        <f t="shared" si="791"/>
        <v>0</v>
      </c>
      <c r="S1683" s="22">
        <f>VLOOKUP(CONCATENATE($F1683," ",$G1683),AllocFactorMatrix,(S$4+1),FALSE)*$E1687</f>
        <v>0</v>
      </c>
      <c r="T1683" s="22">
        <f>VLOOKUP(CONCATENATE($F1683," ",$G1683),AllocFactorMatrix,(T$4+1),FALSE)*$E1687</f>
        <v>0</v>
      </c>
      <c r="U1683" s="22">
        <f>VLOOKUP(CONCATENATE($F1683," ",$G1683),AllocFactorMatrix,(U$4+1),FALSE)*$E1687</f>
        <v>0</v>
      </c>
      <c r="V1683" s="22">
        <f>VLOOKUP(CONCATENATE($F1683," ",$G1683),AllocFactorMatrix,(V$4+1),FALSE)*$E1687</f>
        <v>0</v>
      </c>
      <c r="W1683" s="22">
        <f t="shared" si="794"/>
        <v>0</v>
      </c>
      <c r="X1683" s="22">
        <f>VLOOKUP(CONCATENATE($F1683," ",$G1683),AllocFactorMatrix,(X$4+1),FALSE)*$E1687</f>
        <v>0</v>
      </c>
      <c r="Y1683" s="22">
        <f>VLOOKUP(CONCATENATE($F1683," ",$G1683),AllocFactorMatrix,(Y$4+1),FALSE)*$E1687</f>
        <v>0</v>
      </c>
      <c r="Z1683" s="22">
        <f t="shared" si="790"/>
        <v>0</v>
      </c>
      <c r="AA1683" s="22">
        <f>VLOOKUP(CONCATENATE($F1683," ",$G1683),AllocFactorMatrix,(AA$4+1),FALSE)*$E1687</f>
        <v>0</v>
      </c>
      <c r="AB1683" s="22">
        <f>VLOOKUP(CONCATENATE($F1683," ",$G1683),AllocFactorMatrix,(AB$4+1),FALSE)*$E1687</f>
        <v>0</v>
      </c>
      <c r="AC1683" s="22">
        <f>VLOOKUP(CONCATENATE($F1683," ",$G1683),AllocFactorMatrix,(AC$4+1),FALSE)*$E1687</f>
        <v>0</v>
      </c>
    </row>
    <row r="1684" spans="4:29" hidden="1" outlineLevel="1">
      <c r="F1684" s="42" t="str">
        <f>F1687</f>
        <v>CUST_903</v>
      </c>
      <c r="G1684" s="17" t="str">
        <f>$G$12</f>
        <v>DISTSEC</v>
      </c>
      <c r="H1684" s="21">
        <f t="shared" si="788"/>
        <v>0</v>
      </c>
      <c r="I1684" s="22">
        <f>VLOOKUP(CONCATENATE($F1684," ",$G1684),AllocFactorMatrix,(I$4+1),FALSE)*$E1687</f>
        <v>0</v>
      </c>
      <c r="J1684" s="22">
        <f>VLOOKUP(CONCATENATE($F1684," ",$G1684),AllocFactorMatrix,(J$4+1),FALSE)*$E1687</f>
        <v>0</v>
      </c>
      <c r="K1684" s="22">
        <f>VLOOKUP(CONCATENATE($F1684," ",$G1684),AllocFactorMatrix,(K$4+1),FALSE)*$E1687</f>
        <v>0</v>
      </c>
      <c r="L1684" s="22">
        <f>VLOOKUP(CONCATENATE($F1684," ",$G1684),AllocFactorMatrix,(L$4+1),FALSE)*$E1687</f>
        <v>0</v>
      </c>
      <c r="M1684" s="22">
        <f t="shared" si="789"/>
        <v>0</v>
      </c>
      <c r="N1684" s="22">
        <f>VLOOKUP(CONCATENATE($F1684," ",$G1684),AllocFactorMatrix,(N$4+1),FALSE)*$E1687</f>
        <v>0</v>
      </c>
      <c r="O1684" s="22">
        <f>VLOOKUP(CONCATENATE($F1684," ",$G1684),AllocFactorMatrix,(O$4+1),FALSE)*$E1687</f>
        <v>0</v>
      </c>
      <c r="P1684" s="22">
        <f>VLOOKUP(CONCATENATE($F1684," ",$G1684),AllocFactorMatrix,(P$4+1),FALSE)*$E1687</f>
        <v>0</v>
      </c>
      <c r="Q1684" s="22">
        <f>VLOOKUP(CONCATENATE($F1684," ",$G1684),AllocFactorMatrix,(Q$4+1),FALSE)*$E1687</f>
        <v>0</v>
      </c>
      <c r="R1684" s="22">
        <f t="shared" si="791"/>
        <v>0</v>
      </c>
      <c r="S1684" s="22">
        <f>VLOOKUP(CONCATENATE($F1684," ",$G1684),AllocFactorMatrix,(S$4+1),FALSE)*$E1687</f>
        <v>0</v>
      </c>
      <c r="T1684" s="22">
        <f>VLOOKUP(CONCATENATE($F1684," ",$G1684),AllocFactorMatrix,(T$4+1),FALSE)*$E1687</f>
        <v>0</v>
      </c>
      <c r="U1684" s="22">
        <f>VLOOKUP(CONCATENATE($F1684," ",$G1684),AllocFactorMatrix,(U$4+1),FALSE)*$E1687</f>
        <v>0</v>
      </c>
      <c r="V1684" s="22">
        <f>VLOOKUP(CONCATENATE($F1684," ",$G1684),AllocFactorMatrix,(V$4+1),FALSE)*$E1687</f>
        <v>0</v>
      </c>
      <c r="W1684" s="22">
        <f t="shared" si="794"/>
        <v>0</v>
      </c>
      <c r="X1684" s="22">
        <f>VLOOKUP(CONCATENATE($F1684," ",$G1684),AllocFactorMatrix,(X$4+1),FALSE)*$E1687</f>
        <v>0</v>
      </c>
      <c r="Y1684" s="22">
        <f>VLOOKUP(CONCATENATE($F1684," ",$G1684),AllocFactorMatrix,(Y$4+1),FALSE)*$E1687</f>
        <v>0</v>
      </c>
      <c r="Z1684" s="22">
        <f t="shared" si="790"/>
        <v>0</v>
      </c>
      <c r="AA1684" s="22">
        <f>VLOOKUP(CONCATENATE($F1684," ",$G1684),AllocFactorMatrix,(AA$4+1),FALSE)*$E1687</f>
        <v>0</v>
      </c>
      <c r="AB1684" s="22">
        <f>VLOOKUP(CONCATENATE($F1684," ",$G1684),AllocFactorMatrix,(AB$4+1),FALSE)*$E1687</f>
        <v>0</v>
      </c>
      <c r="AC1684" s="22">
        <f>VLOOKUP(CONCATENATE($F1684," ",$G1684),AllocFactorMatrix,(AC$4+1),FALSE)*$E1687</f>
        <v>0</v>
      </c>
    </row>
    <row r="1685" spans="4:29" hidden="1" outlineLevel="1">
      <c r="F1685" s="42" t="str">
        <f>F1687</f>
        <v>CUST_903</v>
      </c>
      <c r="G1685" s="17" t="str">
        <f>$G$13</f>
        <v>ENERGY</v>
      </c>
      <c r="H1685" s="21">
        <f t="shared" si="788"/>
        <v>0</v>
      </c>
      <c r="I1685" s="22">
        <f>VLOOKUP(CONCATENATE($F1685," ",$G1685),AllocFactorMatrix,(I$4+1),FALSE)*$E1687</f>
        <v>0</v>
      </c>
      <c r="J1685" s="22">
        <f>VLOOKUP(CONCATENATE($F1685," ",$G1685),AllocFactorMatrix,(J$4+1),FALSE)*$E1687</f>
        <v>0</v>
      </c>
      <c r="K1685" s="22">
        <f>VLOOKUP(CONCATENATE($F1685," ",$G1685),AllocFactorMatrix,(K$4+1),FALSE)*$E1687</f>
        <v>0</v>
      </c>
      <c r="L1685" s="22">
        <f>VLOOKUP(CONCATENATE($F1685," ",$G1685),AllocFactorMatrix,(L$4+1),FALSE)*$E1687</f>
        <v>0</v>
      </c>
      <c r="M1685" s="22">
        <f t="shared" si="789"/>
        <v>0</v>
      </c>
      <c r="N1685" s="22">
        <f>VLOOKUP(CONCATENATE($F1685," ",$G1685),AllocFactorMatrix,(N$4+1),FALSE)*$E1687</f>
        <v>0</v>
      </c>
      <c r="O1685" s="22">
        <f>VLOOKUP(CONCATENATE($F1685," ",$G1685),AllocFactorMatrix,(O$4+1),FALSE)*$E1687</f>
        <v>0</v>
      </c>
      <c r="P1685" s="22">
        <f>VLOOKUP(CONCATENATE($F1685," ",$G1685),AllocFactorMatrix,(P$4+1),FALSE)*$E1687</f>
        <v>0</v>
      </c>
      <c r="Q1685" s="22">
        <f>VLOOKUP(CONCATENATE($F1685," ",$G1685),AllocFactorMatrix,(Q$4+1),FALSE)*$E1687</f>
        <v>0</v>
      </c>
      <c r="R1685" s="22">
        <f t="shared" si="791"/>
        <v>0</v>
      </c>
      <c r="S1685" s="22">
        <f>VLOOKUP(CONCATENATE($F1685," ",$G1685),AllocFactorMatrix,(S$4+1),FALSE)*$E1687</f>
        <v>0</v>
      </c>
      <c r="T1685" s="22">
        <f>VLOOKUP(CONCATENATE($F1685," ",$G1685),AllocFactorMatrix,(T$4+1),FALSE)*$E1687</f>
        <v>0</v>
      </c>
      <c r="U1685" s="22">
        <f>VLOOKUP(CONCATENATE($F1685," ",$G1685),AllocFactorMatrix,(U$4+1),FALSE)*$E1687</f>
        <v>0</v>
      </c>
      <c r="V1685" s="22">
        <f>VLOOKUP(CONCATENATE($F1685," ",$G1685),AllocFactorMatrix,(V$4+1),FALSE)*$E1687</f>
        <v>0</v>
      </c>
      <c r="W1685" s="22">
        <f t="shared" si="794"/>
        <v>0</v>
      </c>
      <c r="X1685" s="22">
        <f>VLOOKUP(CONCATENATE($F1685," ",$G1685),AllocFactorMatrix,(X$4+1),FALSE)*$E1687</f>
        <v>0</v>
      </c>
      <c r="Y1685" s="22">
        <f>VLOOKUP(CONCATENATE($F1685," ",$G1685),AllocFactorMatrix,(Y$4+1),FALSE)*$E1687</f>
        <v>0</v>
      </c>
      <c r="Z1685" s="22">
        <f t="shared" si="790"/>
        <v>0</v>
      </c>
      <c r="AA1685" s="22">
        <f>VLOOKUP(CONCATENATE($F1685," ",$G1685),AllocFactorMatrix,(AA$4+1),FALSE)*$E1687</f>
        <v>0</v>
      </c>
      <c r="AB1685" s="22">
        <f>VLOOKUP(CONCATENATE($F1685," ",$G1685),AllocFactorMatrix,(AB$4+1),FALSE)*$E1687</f>
        <v>0</v>
      </c>
      <c r="AC1685" s="22">
        <f>VLOOKUP(CONCATENATE($F1685," ",$G1685),AllocFactorMatrix,(AC$4+1),FALSE)*$E1687</f>
        <v>0</v>
      </c>
    </row>
    <row r="1686" spans="4:29" hidden="1" outlineLevel="1">
      <c r="F1686" s="42" t="str">
        <f>F1687</f>
        <v>CUST_903</v>
      </c>
      <c r="G1686" s="17" t="str">
        <f>$G$14</f>
        <v>CUSTOMER</v>
      </c>
      <c r="H1686" s="21">
        <f t="shared" si="788"/>
        <v>5198530.9999999981</v>
      </c>
      <c r="I1686" s="22">
        <f>VLOOKUP(CONCATENATE($F1686," ",$G1686),AllocFactorMatrix,(I$4+1),FALSE)*$E1687</f>
        <v>4388370.9539067857</v>
      </c>
      <c r="J1686" s="22">
        <f>VLOOKUP(CONCATENATE($F1686," ",$G1686),AllocFactorMatrix,(J$4+1),FALSE)*$E1687</f>
        <v>789663.04099423264</v>
      </c>
      <c r="K1686" s="22">
        <f>VLOOKUP(CONCATENATE($F1686," ",$G1686),AllocFactorMatrix,(K$4+1),FALSE)*$E1687</f>
        <v>1843.438436975051</v>
      </c>
      <c r="L1686" s="22">
        <f>VLOOKUP(CONCATENATE($F1686," ",$G1686),AllocFactorMatrix,(L$4+1),FALSE)*$E1687</f>
        <v>76.137006783700471</v>
      </c>
      <c r="M1686" s="22">
        <f t="shared" si="789"/>
        <v>791582.61643799138</v>
      </c>
      <c r="N1686" s="22">
        <f>VLOOKUP(CONCATENATE($F1686," ",$G1686),AllocFactorMatrix,(N$4+1),FALSE)*$E1687</f>
        <v>9620.9490390312421</v>
      </c>
      <c r="O1686" s="22">
        <f>VLOOKUP(CONCATENATE($F1686," ",$G1686),AllocFactorMatrix,(O$4+1),FALSE)*$E1687</f>
        <v>1818.0594347138174</v>
      </c>
      <c r="P1686" s="22">
        <f>VLOOKUP(CONCATENATE($F1686," ",$G1686),AllocFactorMatrix,(P$4+1),FALSE)*$E1687</f>
        <v>179.96019785238295</v>
      </c>
      <c r="Q1686" s="22">
        <f>VLOOKUP(CONCATENATE($F1686," ",$G1686),AllocFactorMatrix,(Q$4+1),FALSE)*$E1687</f>
        <v>0</v>
      </c>
      <c r="R1686" s="22">
        <f t="shared" si="791"/>
        <v>11618.968671597442</v>
      </c>
      <c r="S1686" s="22">
        <f>VLOOKUP(CONCATENATE($F1686," ",$G1686),AllocFactorMatrix,(S$4+1),FALSE)*$E1687</f>
        <v>101.51600904493397</v>
      </c>
      <c r="T1686" s="22">
        <f>VLOOKUP(CONCATENATE($F1686," ",$G1686),AllocFactorMatrix,(T$4+1),FALSE)*$E1687</f>
        <v>1075.1468230668008</v>
      </c>
      <c r="U1686" s="22">
        <f>VLOOKUP(CONCATENATE($F1686," ",$G1686),AllocFactorMatrix,(U$4+1),FALSE)*$E1687</f>
        <v>562.95241379463391</v>
      </c>
      <c r="V1686" s="22">
        <f>VLOOKUP(CONCATENATE($F1686," ",$G1686),AllocFactorMatrix,(V$4+1),FALSE)*$E1687</f>
        <v>76.137006783700471</v>
      </c>
      <c r="W1686" s="22">
        <f t="shared" si="794"/>
        <v>1815.7522526900691</v>
      </c>
      <c r="X1686" s="22">
        <f>VLOOKUP(CONCATENATE($F1686," ",$G1686),AllocFactorMatrix,(X$4+1),FALSE)*$E1687</f>
        <v>3532.295678358953</v>
      </c>
      <c r="Y1686" s="22">
        <f>VLOOKUP(CONCATENATE($F1686," ",$G1686),AllocFactorMatrix,(Y$4+1),FALSE)*$E1687</f>
        <v>25.379002261233492</v>
      </c>
      <c r="Z1686" s="22">
        <f t="shared" si="790"/>
        <v>3557.6746806201863</v>
      </c>
      <c r="AA1686" s="22">
        <f>VLOOKUP(CONCATENATE($F1686," ",$G1686),AllocFactorMatrix,(AA$4+1),FALSE)*$E1687</f>
        <v>203.03201808986793</v>
      </c>
      <c r="AB1686" s="22">
        <f>VLOOKUP(CONCATENATE($F1686," ",$G1686),AllocFactorMatrix,(AB$4+1),FALSE)*$E1687</f>
        <v>0</v>
      </c>
      <c r="AC1686" s="22">
        <f>VLOOKUP(CONCATENATE($F1686," ",$G1686),AllocFactorMatrix,(AC$4+1),FALSE)*$E1687</f>
        <v>1382.0020322253513</v>
      </c>
    </row>
    <row r="1687" spans="4:29" collapsed="1">
      <c r="D1687" s="17" t="s">
        <v>121</v>
      </c>
      <c r="E1687" s="19">
        <v>5198531</v>
      </c>
      <c r="F1687" s="42" t="s">
        <v>55</v>
      </c>
      <c r="G1687" s="17" t="str">
        <f>$G$15</f>
        <v>TOTAL</v>
      </c>
      <c r="H1687" s="21">
        <f t="shared" si="788"/>
        <v>5198530.9999999981</v>
      </c>
      <c r="I1687" s="22">
        <f>VLOOKUP(CONCATENATE($F1687," ",$G1687),AllocFactorMatrix,(I$4+1),FALSE)*$E1687</f>
        <v>4388370.9539067857</v>
      </c>
      <c r="J1687" s="22">
        <f>VLOOKUP(CONCATENATE($F1687," ",$G1687),AllocFactorMatrix,(J$4+1),FALSE)*$E1687</f>
        <v>789663.04099423264</v>
      </c>
      <c r="K1687" s="22">
        <f>VLOOKUP(CONCATENATE($F1687," ",$G1687),AllocFactorMatrix,(K$4+1),FALSE)*$E1687</f>
        <v>1843.438436975051</v>
      </c>
      <c r="L1687" s="22">
        <f>VLOOKUP(CONCATENATE($F1687," ",$G1687),AllocFactorMatrix,(L$4+1),FALSE)*$E1687</f>
        <v>76.137006783700471</v>
      </c>
      <c r="M1687" s="22">
        <f t="shared" si="789"/>
        <v>791582.61643799138</v>
      </c>
      <c r="N1687" s="22">
        <f>VLOOKUP(CONCATENATE($F1687," ",$G1687),AllocFactorMatrix,(N$4+1),FALSE)*$E1687</f>
        <v>9620.9490390312421</v>
      </c>
      <c r="O1687" s="22">
        <f>VLOOKUP(CONCATENATE($F1687," ",$G1687),AllocFactorMatrix,(O$4+1),FALSE)*$E1687</f>
        <v>1818.0594347138174</v>
      </c>
      <c r="P1687" s="22">
        <f>VLOOKUP(CONCATENATE($F1687," ",$G1687),AllocFactorMatrix,(P$4+1),FALSE)*$E1687</f>
        <v>179.96019785238295</v>
      </c>
      <c r="Q1687" s="22">
        <f>VLOOKUP(CONCATENATE($F1687," ",$G1687),AllocFactorMatrix,(Q$4+1),FALSE)*$E1687</f>
        <v>0</v>
      </c>
      <c r="R1687" s="22">
        <f t="shared" si="791"/>
        <v>11618.968671597442</v>
      </c>
      <c r="S1687" s="22">
        <f>VLOOKUP(CONCATENATE($F1687," ",$G1687),AllocFactorMatrix,(S$4+1),FALSE)*$E1687</f>
        <v>101.51600904493397</v>
      </c>
      <c r="T1687" s="22">
        <f>VLOOKUP(CONCATENATE($F1687," ",$G1687),AllocFactorMatrix,(T$4+1),FALSE)*$E1687</f>
        <v>1075.1468230668008</v>
      </c>
      <c r="U1687" s="22">
        <f>VLOOKUP(CONCATENATE($F1687," ",$G1687),AllocFactorMatrix,(U$4+1),FALSE)*$E1687</f>
        <v>562.95241379463391</v>
      </c>
      <c r="V1687" s="22">
        <f>VLOOKUP(CONCATENATE($F1687," ",$G1687),AllocFactorMatrix,(V$4+1),FALSE)*$E1687</f>
        <v>76.137006783700471</v>
      </c>
      <c r="W1687" s="22">
        <f t="shared" si="794"/>
        <v>1815.7522526900691</v>
      </c>
      <c r="X1687" s="22">
        <f>VLOOKUP(CONCATENATE($F1687," ",$G1687),AllocFactorMatrix,(X$4+1),FALSE)*$E1687</f>
        <v>3532.295678358953</v>
      </c>
      <c r="Y1687" s="22">
        <f>VLOOKUP(CONCATENATE($F1687," ",$G1687),AllocFactorMatrix,(Y$4+1),FALSE)*$E1687</f>
        <v>25.379002261233492</v>
      </c>
      <c r="Z1687" s="22">
        <f t="shared" si="790"/>
        <v>3557.6746806201863</v>
      </c>
      <c r="AA1687" s="22">
        <f>VLOOKUP(CONCATENATE($F1687," ",$G1687),AllocFactorMatrix,(AA$4+1),FALSE)*$E1687</f>
        <v>203.03201808986793</v>
      </c>
      <c r="AB1687" s="22">
        <f>VLOOKUP(CONCATENATE($F1687," ",$G1687),AllocFactorMatrix,(AB$4+1),FALSE)*$E1687</f>
        <v>0</v>
      </c>
      <c r="AC1687" s="22">
        <f>VLOOKUP(CONCATENATE($F1687," ",$G1687),AllocFactorMatrix,(AC$4+1),FALSE)*$E1687</f>
        <v>1382.0020322253513</v>
      </c>
    </row>
    <row r="1688" spans="4:29" hidden="1" outlineLevel="1">
      <c r="F1688" s="42" t="str">
        <f>F1695</f>
        <v>CUST_TOTAL</v>
      </c>
      <c r="G1688" s="17" t="str">
        <f>$G$8</f>
        <v>PRODUCTION</v>
      </c>
      <c r="H1688" s="21">
        <f t="shared" si="788"/>
        <v>0</v>
      </c>
      <c r="I1688" s="22">
        <f>VLOOKUP(CONCATENATE($F1688," ",$G1688),AllocFactorMatrix,(I$4+1),FALSE)*$E1695</f>
        <v>0</v>
      </c>
      <c r="J1688" s="22">
        <f>VLOOKUP(CONCATENATE($F1688," ",$G1688),AllocFactorMatrix,(J$4+1),FALSE)*$E1695</f>
        <v>0</v>
      </c>
      <c r="K1688" s="22">
        <f>VLOOKUP(CONCATENATE($F1688," ",$G1688),AllocFactorMatrix,(K$4+1),FALSE)*$E1695</f>
        <v>0</v>
      </c>
      <c r="L1688" s="22">
        <f>VLOOKUP(CONCATENATE($F1688," ",$G1688),AllocFactorMatrix,(L$4+1),FALSE)*$E1695</f>
        <v>0</v>
      </c>
      <c r="M1688" s="22">
        <f t="shared" si="789"/>
        <v>0</v>
      </c>
      <c r="N1688" s="22">
        <f>VLOOKUP(CONCATENATE($F1688," ",$G1688),AllocFactorMatrix,(N$4+1),FALSE)*$E1695</f>
        <v>0</v>
      </c>
      <c r="O1688" s="22">
        <f>VLOOKUP(CONCATENATE($F1688," ",$G1688),AllocFactorMatrix,(O$4+1),FALSE)*$E1695</f>
        <v>0</v>
      </c>
      <c r="P1688" s="22">
        <f>VLOOKUP(CONCATENATE($F1688," ",$G1688),AllocFactorMatrix,(P$4+1),FALSE)*$E1695</f>
        <v>0</v>
      </c>
      <c r="Q1688" s="22">
        <f>VLOOKUP(CONCATENATE($F1688," ",$G1688),AllocFactorMatrix,(Q$4+1),FALSE)*$E1695</f>
        <v>0</v>
      </c>
      <c r="R1688" s="22">
        <f t="shared" si="791"/>
        <v>0</v>
      </c>
      <c r="S1688" s="22">
        <f>VLOOKUP(CONCATENATE($F1688," ",$G1688),AllocFactorMatrix,(S$4+1),FALSE)*$E1695</f>
        <v>0</v>
      </c>
      <c r="T1688" s="22">
        <f>VLOOKUP(CONCATENATE($F1688," ",$G1688),AllocFactorMatrix,(T$4+1),FALSE)*$E1695</f>
        <v>0</v>
      </c>
      <c r="U1688" s="22">
        <f>VLOOKUP(CONCATENATE($F1688," ",$G1688),AllocFactorMatrix,(U$4+1),FALSE)*$E1695</f>
        <v>0</v>
      </c>
      <c r="V1688" s="22">
        <f>VLOOKUP(CONCATENATE($F1688," ",$G1688),AllocFactorMatrix,(V$4+1),FALSE)*$E1695</f>
        <v>0</v>
      </c>
      <c r="W1688" s="22">
        <f>SUBTOTAL(9,S1688:V1688)</f>
        <v>0</v>
      </c>
      <c r="X1688" s="22">
        <f>VLOOKUP(CONCATENATE($F1688," ",$G1688),AllocFactorMatrix,(X$4+1),FALSE)*$E1695</f>
        <v>0</v>
      </c>
      <c r="Y1688" s="22">
        <f>VLOOKUP(CONCATENATE($F1688," ",$G1688),AllocFactorMatrix,(Y$4+1),FALSE)*$E1695</f>
        <v>0</v>
      </c>
      <c r="Z1688" s="22">
        <f t="shared" si="790"/>
        <v>0</v>
      </c>
      <c r="AA1688" s="22">
        <f>VLOOKUP(CONCATENATE($F1688," ",$G1688),AllocFactorMatrix,(AA$4+1),FALSE)*$E1695</f>
        <v>0</v>
      </c>
      <c r="AB1688" s="22">
        <f>VLOOKUP(CONCATENATE($F1688," ",$G1688),AllocFactorMatrix,(AB$4+1),FALSE)*$E1695</f>
        <v>0</v>
      </c>
      <c r="AC1688" s="22">
        <f>VLOOKUP(CONCATENATE($F1688," ",$G1688),AllocFactorMatrix,(AC$4+1),FALSE)*$E1695</f>
        <v>0</v>
      </c>
    </row>
    <row r="1689" spans="4:29" hidden="1" outlineLevel="1">
      <c r="F1689" s="42" t="str">
        <f>F1695</f>
        <v>CUST_TOTAL</v>
      </c>
      <c r="G1689" s="17" t="str">
        <f>$G$9</f>
        <v>BULKTRAN</v>
      </c>
      <c r="H1689" s="21">
        <f t="shared" si="788"/>
        <v>0</v>
      </c>
      <c r="I1689" s="22">
        <f>VLOOKUP(CONCATENATE($F1689," ",$G1689),AllocFactorMatrix,(I$4+1),FALSE)*$E1695</f>
        <v>0</v>
      </c>
      <c r="J1689" s="22">
        <f>VLOOKUP(CONCATENATE($F1689," ",$G1689),AllocFactorMatrix,(J$4+1),FALSE)*$E1695</f>
        <v>0</v>
      </c>
      <c r="K1689" s="22">
        <f>VLOOKUP(CONCATENATE($F1689," ",$G1689),AllocFactorMatrix,(K$4+1),FALSE)*$E1695</f>
        <v>0</v>
      </c>
      <c r="L1689" s="22">
        <f>VLOOKUP(CONCATENATE($F1689," ",$G1689),AllocFactorMatrix,(L$4+1),FALSE)*$E1695</f>
        <v>0</v>
      </c>
      <c r="M1689" s="22">
        <f t="shared" si="789"/>
        <v>0</v>
      </c>
      <c r="N1689" s="22">
        <f>VLOOKUP(CONCATENATE($F1689," ",$G1689),AllocFactorMatrix,(N$4+1),FALSE)*$E1695</f>
        <v>0</v>
      </c>
      <c r="O1689" s="22">
        <f>VLOOKUP(CONCATENATE($F1689," ",$G1689),AllocFactorMatrix,(O$4+1),FALSE)*$E1695</f>
        <v>0</v>
      </c>
      <c r="P1689" s="22">
        <f>VLOOKUP(CONCATENATE($F1689," ",$G1689),AllocFactorMatrix,(P$4+1),FALSE)*$E1695</f>
        <v>0</v>
      </c>
      <c r="Q1689" s="22">
        <f>VLOOKUP(CONCATENATE($F1689," ",$G1689),AllocFactorMatrix,(Q$4+1),FALSE)*$E1695</f>
        <v>0</v>
      </c>
      <c r="R1689" s="22">
        <f t="shared" si="791"/>
        <v>0</v>
      </c>
      <c r="S1689" s="22">
        <f>VLOOKUP(CONCATENATE($F1689," ",$G1689),AllocFactorMatrix,(S$4+1),FALSE)*$E1695</f>
        <v>0</v>
      </c>
      <c r="T1689" s="22">
        <f>VLOOKUP(CONCATENATE($F1689," ",$G1689),AllocFactorMatrix,(T$4+1),FALSE)*$E1695</f>
        <v>0</v>
      </c>
      <c r="U1689" s="22">
        <f>VLOOKUP(CONCATENATE($F1689," ",$G1689),AllocFactorMatrix,(U$4+1),FALSE)*$E1695</f>
        <v>0</v>
      </c>
      <c r="V1689" s="22">
        <f>VLOOKUP(CONCATENATE($F1689," ",$G1689),AllocFactorMatrix,(V$4+1),FALSE)*$E1695</f>
        <v>0</v>
      </c>
      <c r="W1689" s="22">
        <f t="shared" ref="W1689:W1695" si="795">SUBTOTAL(9,S1689:V1689)</f>
        <v>0</v>
      </c>
      <c r="X1689" s="22">
        <f>VLOOKUP(CONCATENATE($F1689," ",$G1689),AllocFactorMatrix,(X$4+1),FALSE)*$E1695</f>
        <v>0</v>
      </c>
      <c r="Y1689" s="22">
        <f>VLOOKUP(CONCATENATE($F1689," ",$G1689),AllocFactorMatrix,(Y$4+1),FALSE)*$E1695</f>
        <v>0</v>
      </c>
      <c r="Z1689" s="22">
        <f t="shared" si="790"/>
        <v>0</v>
      </c>
      <c r="AA1689" s="22">
        <f>VLOOKUP(CONCATENATE($F1689," ",$G1689),AllocFactorMatrix,(AA$4+1),FALSE)*$E1695</f>
        <v>0</v>
      </c>
      <c r="AB1689" s="22">
        <f>VLOOKUP(CONCATENATE($F1689," ",$G1689),AllocFactorMatrix,(AB$4+1),FALSE)*$E1695</f>
        <v>0</v>
      </c>
      <c r="AC1689" s="22">
        <f>VLOOKUP(CONCATENATE($F1689," ",$G1689),AllocFactorMatrix,(AC$4+1),FALSE)*$E1695</f>
        <v>0</v>
      </c>
    </row>
    <row r="1690" spans="4:29" hidden="1" outlineLevel="1">
      <c r="F1690" s="42" t="str">
        <f>F1695</f>
        <v>CUST_TOTAL</v>
      </c>
      <c r="G1690" s="17" t="str">
        <f>$G$10</f>
        <v>SUBTRAN</v>
      </c>
      <c r="H1690" s="21">
        <f t="shared" si="788"/>
        <v>0</v>
      </c>
      <c r="I1690" s="22">
        <f>VLOOKUP(CONCATENATE($F1690," ",$G1690),AllocFactorMatrix,(I$4+1),FALSE)*$E1695</f>
        <v>0</v>
      </c>
      <c r="J1690" s="22">
        <f>VLOOKUP(CONCATENATE($F1690," ",$G1690),AllocFactorMatrix,(J$4+1),FALSE)*$E1695</f>
        <v>0</v>
      </c>
      <c r="K1690" s="22">
        <f>VLOOKUP(CONCATENATE($F1690," ",$G1690),AllocFactorMatrix,(K$4+1),FALSE)*$E1695</f>
        <v>0</v>
      </c>
      <c r="L1690" s="22">
        <f>VLOOKUP(CONCATENATE($F1690," ",$G1690),AllocFactorMatrix,(L$4+1),FALSE)*$E1695</f>
        <v>0</v>
      </c>
      <c r="M1690" s="22">
        <f t="shared" si="789"/>
        <v>0</v>
      </c>
      <c r="N1690" s="22">
        <f>VLOOKUP(CONCATENATE($F1690," ",$G1690),AllocFactorMatrix,(N$4+1),FALSE)*$E1695</f>
        <v>0</v>
      </c>
      <c r="O1690" s="22">
        <f>VLOOKUP(CONCATENATE($F1690," ",$G1690),AllocFactorMatrix,(O$4+1),FALSE)*$E1695</f>
        <v>0</v>
      </c>
      <c r="P1690" s="22">
        <f>VLOOKUP(CONCATENATE($F1690," ",$G1690),AllocFactorMatrix,(P$4+1),FALSE)*$E1695</f>
        <v>0</v>
      </c>
      <c r="Q1690" s="22">
        <f>VLOOKUP(CONCATENATE($F1690," ",$G1690),AllocFactorMatrix,(Q$4+1),FALSE)*$E1695</f>
        <v>0</v>
      </c>
      <c r="R1690" s="22">
        <f t="shared" si="791"/>
        <v>0</v>
      </c>
      <c r="S1690" s="22">
        <f>VLOOKUP(CONCATENATE($F1690," ",$G1690),AllocFactorMatrix,(S$4+1),FALSE)*$E1695</f>
        <v>0</v>
      </c>
      <c r="T1690" s="22">
        <f>VLOOKUP(CONCATENATE($F1690," ",$G1690),AllocFactorMatrix,(T$4+1),FALSE)*$E1695</f>
        <v>0</v>
      </c>
      <c r="U1690" s="22">
        <f>VLOOKUP(CONCATENATE($F1690," ",$G1690),AllocFactorMatrix,(U$4+1),FALSE)*$E1695</f>
        <v>0</v>
      </c>
      <c r="V1690" s="22">
        <f>VLOOKUP(CONCATENATE($F1690," ",$G1690),AllocFactorMatrix,(V$4+1),FALSE)*$E1695</f>
        <v>0</v>
      </c>
      <c r="W1690" s="22">
        <f t="shared" si="795"/>
        <v>0</v>
      </c>
      <c r="X1690" s="22">
        <f>VLOOKUP(CONCATENATE($F1690," ",$G1690),AllocFactorMatrix,(X$4+1),FALSE)*$E1695</f>
        <v>0</v>
      </c>
      <c r="Y1690" s="22">
        <f>VLOOKUP(CONCATENATE($F1690," ",$G1690),AllocFactorMatrix,(Y$4+1),FALSE)*$E1695</f>
        <v>0</v>
      </c>
      <c r="Z1690" s="22">
        <f t="shared" si="790"/>
        <v>0</v>
      </c>
      <c r="AA1690" s="22">
        <f>VLOOKUP(CONCATENATE($F1690," ",$G1690),AllocFactorMatrix,(AA$4+1),FALSE)*$E1695</f>
        <v>0</v>
      </c>
      <c r="AB1690" s="22">
        <f>VLOOKUP(CONCATENATE($F1690," ",$G1690),AllocFactorMatrix,(AB$4+1),FALSE)*$E1695</f>
        <v>0</v>
      </c>
      <c r="AC1690" s="22">
        <f>VLOOKUP(CONCATENATE($F1690," ",$G1690),AllocFactorMatrix,(AC$4+1),FALSE)*$E1695</f>
        <v>0</v>
      </c>
    </row>
    <row r="1691" spans="4:29" hidden="1" outlineLevel="1">
      <c r="F1691" s="42" t="str">
        <f>F1695</f>
        <v>CUST_TOTAL</v>
      </c>
      <c r="G1691" s="17" t="str">
        <f>$G$11</f>
        <v>DISTPRI</v>
      </c>
      <c r="H1691" s="21">
        <f t="shared" si="788"/>
        <v>0</v>
      </c>
      <c r="I1691" s="22">
        <f>VLOOKUP(CONCATENATE($F1691," ",$G1691),AllocFactorMatrix,(I$4+1),FALSE)*$E1695</f>
        <v>0</v>
      </c>
      <c r="J1691" s="22">
        <f>VLOOKUP(CONCATENATE($F1691," ",$G1691),AllocFactorMatrix,(J$4+1),FALSE)*$E1695</f>
        <v>0</v>
      </c>
      <c r="K1691" s="22">
        <f>VLOOKUP(CONCATENATE($F1691," ",$G1691),AllocFactorMatrix,(K$4+1),FALSE)*$E1695</f>
        <v>0</v>
      </c>
      <c r="L1691" s="22">
        <f>VLOOKUP(CONCATENATE($F1691," ",$G1691),AllocFactorMatrix,(L$4+1),FALSE)*$E1695</f>
        <v>0</v>
      </c>
      <c r="M1691" s="22">
        <f t="shared" si="789"/>
        <v>0</v>
      </c>
      <c r="N1691" s="22">
        <f>VLOOKUP(CONCATENATE($F1691," ",$G1691),AllocFactorMatrix,(N$4+1),FALSE)*$E1695</f>
        <v>0</v>
      </c>
      <c r="O1691" s="22">
        <f>VLOOKUP(CONCATENATE($F1691," ",$G1691),AllocFactorMatrix,(O$4+1),FALSE)*$E1695</f>
        <v>0</v>
      </c>
      <c r="P1691" s="22">
        <f>VLOOKUP(CONCATENATE($F1691," ",$G1691),AllocFactorMatrix,(P$4+1),FALSE)*$E1695</f>
        <v>0</v>
      </c>
      <c r="Q1691" s="22">
        <f>VLOOKUP(CONCATENATE($F1691," ",$G1691),AllocFactorMatrix,(Q$4+1),FALSE)*$E1695</f>
        <v>0</v>
      </c>
      <c r="R1691" s="22">
        <f t="shared" si="791"/>
        <v>0</v>
      </c>
      <c r="S1691" s="22">
        <f>VLOOKUP(CONCATENATE($F1691," ",$G1691),AllocFactorMatrix,(S$4+1),FALSE)*$E1695</f>
        <v>0</v>
      </c>
      <c r="T1691" s="22">
        <f>VLOOKUP(CONCATENATE($F1691," ",$G1691),AllocFactorMatrix,(T$4+1),FALSE)*$E1695</f>
        <v>0</v>
      </c>
      <c r="U1691" s="22">
        <f>VLOOKUP(CONCATENATE($F1691," ",$G1691),AllocFactorMatrix,(U$4+1),FALSE)*$E1695</f>
        <v>0</v>
      </c>
      <c r="V1691" s="22">
        <f>VLOOKUP(CONCATENATE($F1691," ",$G1691),AllocFactorMatrix,(V$4+1),FALSE)*$E1695</f>
        <v>0</v>
      </c>
      <c r="W1691" s="22">
        <f t="shared" si="795"/>
        <v>0</v>
      </c>
      <c r="X1691" s="22">
        <f>VLOOKUP(CONCATENATE($F1691," ",$G1691),AllocFactorMatrix,(X$4+1),FALSE)*$E1695</f>
        <v>0</v>
      </c>
      <c r="Y1691" s="22">
        <f>VLOOKUP(CONCATENATE($F1691," ",$G1691),AllocFactorMatrix,(Y$4+1),FALSE)*$E1695</f>
        <v>0</v>
      </c>
      <c r="Z1691" s="22">
        <f t="shared" si="790"/>
        <v>0</v>
      </c>
      <c r="AA1691" s="22">
        <f>VLOOKUP(CONCATENATE($F1691," ",$G1691),AllocFactorMatrix,(AA$4+1),FALSE)*$E1695</f>
        <v>0</v>
      </c>
      <c r="AB1691" s="22">
        <f>VLOOKUP(CONCATENATE($F1691," ",$G1691),AllocFactorMatrix,(AB$4+1),FALSE)*$E1695</f>
        <v>0</v>
      </c>
      <c r="AC1691" s="22">
        <f>VLOOKUP(CONCATENATE($F1691," ",$G1691),AllocFactorMatrix,(AC$4+1),FALSE)*$E1695</f>
        <v>0</v>
      </c>
    </row>
    <row r="1692" spans="4:29" hidden="1" outlineLevel="1">
      <c r="F1692" s="42" t="str">
        <f>F1695</f>
        <v>CUST_TOTAL</v>
      </c>
      <c r="G1692" s="17" t="str">
        <f>$G$12</f>
        <v>DISTSEC</v>
      </c>
      <c r="H1692" s="21">
        <f t="shared" si="788"/>
        <v>0</v>
      </c>
      <c r="I1692" s="22">
        <f>VLOOKUP(CONCATENATE($F1692," ",$G1692),AllocFactorMatrix,(I$4+1),FALSE)*$E1695</f>
        <v>0</v>
      </c>
      <c r="J1692" s="22">
        <f>VLOOKUP(CONCATENATE($F1692," ",$G1692),AllocFactorMatrix,(J$4+1),FALSE)*$E1695</f>
        <v>0</v>
      </c>
      <c r="K1692" s="22">
        <f>VLOOKUP(CONCATENATE($F1692," ",$G1692),AllocFactorMatrix,(K$4+1),FALSE)*$E1695</f>
        <v>0</v>
      </c>
      <c r="L1692" s="22">
        <f>VLOOKUP(CONCATENATE($F1692," ",$G1692),AllocFactorMatrix,(L$4+1),FALSE)*$E1695</f>
        <v>0</v>
      </c>
      <c r="M1692" s="22">
        <f t="shared" si="789"/>
        <v>0</v>
      </c>
      <c r="N1692" s="22">
        <f>VLOOKUP(CONCATENATE($F1692," ",$G1692),AllocFactorMatrix,(N$4+1),FALSE)*$E1695</f>
        <v>0</v>
      </c>
      <c r="O1692" s="22">
        <f>VLOOKUP(CONCATENATE($F1692," ",$G1692),AllocFactorMatrix,(O$4+1),FALSE)*$E1695</f>
        <v>0</v>
      </c>
      <c r="P1692" s="22">
        <f>VLOOKUP(CONCATENATE($F1692," ",$G1692),AllocFactorMatrix,(P$4+1),FALSE)*$E1695</f>
        <v>0</v>
      </c>
      <c r="Q1692" s="22">
        <f>VLOOKUP(CONCATENATE($F1692," ",$G1692),AllocFactorMatrix,(Q$4+1),FALSE)*$E1695</f>
        <v>0</v>
      </c>
      <c r="R1692" s="22">
        <f t="shared" si="791"/>
        <v>0</v>
      </c>
      <c r="S1692" s="22">
        <f>VLOOKUP(CONCATENATE($F1692," ",$G1692),AllocFactorMatrix,(S$4+1),FALSE)*$E1695</f>
        <v>0</v>
      </c>
      <c r="T1692" s="22">
        <f>VLOOKUP(CONCATENATE($F1692," ",$G1692),AllocFactorMatrix,(T$4+1),FALSE)*$E1695</f>
        <v>0</v>
      </c>
      <c r="U1692" s="22">
        <f>VLOOKUP(CONCATENATE($F1692," ",$G1692),AllocFactorMatrix,(U$4+1),FALSE)*$E1695</f>
        <v>0</v>
      </c>
      <c r="V1692" s="22">
        <f>VLOOKUP(CONCATENATE($F1692," ",$G1692),AllocFactorMatrix,(V$4+1),FALSE)*$E1695</f>
        <v>0</v>
      </c>
      <c r="W1692" s="22">
        <f t="shared" si="795"/>
        <v>0</v>
      </c>
      <c r="X1692" s="22">
        <f>VLOOKUP(CONCATENATE($F1692," ",$G1692),AllocFactorMatrix,(X$4+1),FALSE)*$E1695</f>
        <v>0</v>
      </c>
      <c r="Y1692" s="22">
        <f>VLOOKUP(CONCATENATE($F1692," ",$G1692),AllocFactorMatrix,(Y$4+1),FALSE)*$E1695</f>
        <v>0</v>
      </c>
      <c r="Z1692" s="22">
        <f t="shared" si="790"/>
        <v>0</v>
      </c>
      <c r="AA1692" s="22">
        <f>VLOOKUP(CONCATENATE($F1692," ",$G1692),AllocFactorMatrix,(AA$4+1),FALSE)*$E1695</f>
        <v>0</v>
      </c>
      <c r="AB1692" s="22">
        <f>VLOOKUP(CONCATENATE($F1692," ",$G1692),AllocFactorMatrix,(AB$4+1),FALSE)*$E1695</f>
        <v>0</v>
      </c>
      <c r="AC1692" s="22">
        <f>VLOOKUP(CONCATENATE($F1692," ",$G1692),AllocFactorMatrix,(AC$4+1),FALSE)*$E1695</f>
        <v>0</v>
      </c>
    </row>
    <row r="1693" spans="4:29" hidden="1" outlineLevel="1">
      <c r="F1693" s="42" t="str">
        <f>F1695</f>
        <v>CUST_TOTAL</v>
      </c>
      <c r="G1693" s="17" t="str">
        <f>$G$13</f>
        <v>ENERGY</v>
      </c>
      <c r="H1693" s="21">
        <f t="shared" si="788"/>
        <v>0</v>
      </c>
      <c r="I1693" s="22">
        <f>VLOOKUP(CONCATENATE($F1693," ",$G1693),AllocFactorMatrix,(I$4+1),FALSE)*$E1695</f>
        <v>0</v>
      </c>
      <c r="J1693" s="22">
        <f>VLOOKUP(CONCATENATE($F1693," ",$G1693),AllocFactorMatrix,(J$4+1),FALSE)*$E1695</f>
        <v>0</v>
      </c>
      <c r="K1693" s="22">
        <f>VLOOKUP(CONCATENATE($F1693," ",$G1693),AllocFactorMatrix,(K$4+1),FALSE)*$E1695</f>
        <v>0</v>
      </c>
      <c r="L1693" s="22">
        <f>VLOOKUP(CONCATENATE($F1693," ",$G1693),AllocFactorMatrix,(L$4+1),FALSE)*$E1695</f>
        <v>0</v>
      </c>
      <c r="M1693" s="22">
        <f t="shared" si="789"/>
        <v>0</v>
      </c>
      <c r="N1693" s="22">
        <f>VLOOKUP(CONCATENATE($F1693," ",$G1693),AllocFactorMatrix,(N$4+1),FALSE)*$E1695</f>
        <v>0</v>
      </c>
      <c r="O1693" s="22">
        <f>VLOOKUP(CONCATENATE($F1693," ",$G1693),AllocFactorMatrix,(O$4+1),FALSE)*$E1695</f>
        <v>0</v>
      </c>
      <c r="P1693" s="22">
        <f>VLOOKUP(CONCATENATE($F1693," ",$G1693),AllocFactorMatrix,(P$4+1),FALSE)*$E1695</f>
        <v>0</v>
      </c>
      <c r="Q1693" s="22">
        <f>VLOOKUP(CONCATENATE($F1693," ",$G1693),AllocFactorMatrix,(Q$4+1),FALSE)*$E1695</f>
        <v>0</v>
      </c>
      <c r="R1693" s="22">
        <f t="shared" si="791"/>
        <v>0</v>
      </c>
      <c r="S1693" s="22">
        <f>VLOOKUP(CONCATENATE($F1693," ",$G1693),AllocFactorMatrix,(S$4+1),FALSE)*$E1695</f>
        <v>0</v>
      </c>
      <c r="T1693" s="22">
        <f>VLOOKUP(CONCATENATE($F1693," ",$G1693),AllocFactorMatrix,(T$4+1),FALSE)*$E1695</f>
        <v>0</v>
      </c>
      <c r="U1693" s="22">
        <f>VLOOKUP(CONCATENATE($F1693," ",$G1693),AllocFactorMatrix,(U$4+1),FALSE)*$E1695</f>
        <v>0</v>
      </c>
      <c r="V1693" s="22">
        <f>VLOOKUP(CONCATENATE($F1693," ",$G1693),AllocFactorMatrix,(V$4+1),FALSE)*$E1695</f>
        <v>0</v>
      </c>
      <c r="W1693" s="22">
        <f t="shared" si="795"/>
        <v>0</v>
      </c>
      <c r="X1693" s="22">
        <f>VLOOKUP(CONCATENATE($F1693," ",$G1693),AllocFactorMatrix,(X$4+1),FALSE)*$E1695</f>
        <v>0</v>
      </c>
      <c r="Y1693" s="22">
        <f>VLOOKUP(CONCATENATE($F1693," ",$G1693),AllocFactorMatrix,(Y$4+1),FALSE)*$E1695</f>
        <v>0</v>
      </c>
      <c r="Z1693" s="22">
        <f t="shared" si="790"/>
        <v>0</v>
      </c>
      <c r="AA1693" s="22">
        <f>VLOOKUP(CONCATENATE($F1693," ",$G1693),AllocFactorMatrix,(AA$4+1),FALSE)*$E1695</f>
        <v>0</v>
      </c>
      <c r="AB1693" s="22">
        <f>VLOOKUP(CONCATENATE($F1693," ",$G1693),AllocFactorMatrix,(AB$4+1),FALSE)*$E1695</f>
        <v>0</v>
      </c>
      <c r="AC1693" s="22">
        <f>VLOOKUP(CONCATENATE($F1693," ",$G1693),AllocFactorMatrix,(AC$4+1),FALSE)*$E1695</f>
        <v>0</v>
      </c>
    </row>
    <row r="1694" spans="4:29" hidden="1" outlineLevel="1">
      <c r="F1694" s="42" t="str">
        <f>F1695</f>
        <v>CUST_TOTAL</v>
      </c>
      <c r="G1694" s="17" t="str">
        <f>$G$14</f>
        <v>CUSTOMER</v>
      </c>
      <c r="H1694" s="21">
        <f t="shared" si="788"/>
        <v>2721852.9999999995</v>
      </c>
      <c r="I1694" s="22">
        <f>VLOOKUP(CONCATENATE($F1694," ",$G1694),AllocFactorMatrix,(I$4+1),FALSE)*$E1695</f>
        <v>1645294.1693963499</v>
      </c>
      <c r="J1694" s="22">
        <f>VLOOKUP(CONCATENATE($F1694," ",$G1694),AllocFactorMatrix,(J$4+1),FALSE)*$E1695</f>
        <v>385300.52285134926</v>
      </c>
      <c r="K1694" s="22">
        <f>VLOOKUP(CONCATENATE($F1694," ",$G1694),AllocFactorMatrix,(K$4+1),FALSE)*$E1695</f>
        <v>899.06785212915304</v>
      </c>
      <c r="L1694" s="22">
        <f>VLOOKUP(CONCATENATE($F1694," ",$G1694),AllocFactorMatrix,(L$4+1),FALSE)*$E1695</f>
        <v>37.461160505381379</v>
      </c>
      <c r="M1694" s="22">
        <f t="shared" si="789"/>
        <v>386237.0518639838</v>
      </c>
      <c r="N1694" s="22">
        <f>VLOOKUP(CONCATENATE($F1694," ",$G1694),AllocFactorMatrix,(N$4+1),FALSE)*$E1695</f>
        <v>4695.1321166744656</v>
      </c>
      <c r="O1694" s="22">
        <f>VLOOKUP(CONCATENATE($F1694," ",$G1694),AllocFactorMatrix,(O$4+1),FALSE)*$E1695</f>
        <v>886.58079862735917</v>
      </c>
      <c r="P1694" s="22">
        <f>VLOOKUP(CONCATENATE($F1694," ",$G1694),AllocFactorMatrix,(P$4+1),FALSE)*$E1695</f>
        <v>87.409374512556539</v>
      </c>
      <c r="Q1694" s="22">
        <f>VLOOKUP(CONCATENATE($F1694," ",$G1694),AllocFactorMatrix,(Q$4+1),FALSE)*$E1695</f>
        <v>0</v>
      </c>
      <c r="R1694" s="22">
        <f t="shared" si="791"/>
        <v>5669.1222898143815</v>
      </c>
      <c r="S1694" s="22">
        <f>VLOOKUP(CONCATENATE($F1694," ",$G1694),AllocFactorMatrix,(S$4+1),FALSE)*$E1695</f>
        <v>49.948214007175167</v>
      </c>
      <c r="T1694" s="22">
        <f>VLOOKUP(CONCATENATE($F1694," ",$G1694),AllocFactorMatrix,(T$4+1),FALSE)*$E1695</f>
        <v>524.45624707533932</v>
      </c>
      <c r="U1694" s="22">
        <f>VLOOKUP(CONCATENATE($F1694," ",$G1694),AllocFactorMatrix,(U$4+1),FALSE)*$E1695</f>
        <v>274.71517703946341</v>
      </c>
      <c r="V1694" s="22">
        <f>VLOOKUP(CONCATENATE($F1694," ",$G1694),AllocFactorMatrix,(V$4+1),FALSE)*$E1695</f>
        <v>37.461160505381379</v>
      </c>
      <c r="W1694" s="22">
        <f t="shared" si="795"/>
        <v>886.58079862735929</v>
      </c>
      <c r="X1694" s="22">
        <f>VLOOKUP(CONCATENATE($F1694," ",$G1694),AllocFactorMatrix,(X$4+1),FALSE)*$E1695</f>
        <v>1723.2133832475433</v>
      </c>
      <c r="Y1694" s="22">
        <f>VLOOKUP(CONCATENATE($F1694," ",$G1694),AllocFactorMatrix,(Y$4+1),FALSE)*$E1695</f>
        <v>12.487053501793792</v>
      </c>
      <c r="Z1694" s="22">
        <f t="shared" si="790"/>
        <v>1735.7004367493371</v>
      </c>
      <c r="AA1694" s="22">
        <f>VLOOKUP(CONCATENATE($F1694," ",$G1694),AllocFactorMatrix,(AA$4+1),FALSE)*$E1695</f>
        <v>99.896428014350334</v>
      </c>
      <c r="AB1694" s="22">
        <f>VLOOKUP(CONCATENATE($F1694," ",$G1694),AllocFactorMatrix,(AB$4+1),FALSE)*$E1695</f>
        <v>681256.1778973639</v>
      </c>
      <c r="AC1694" s="22">
        <f>VLOOKUP(CONCATENATE($F1694," ",$G1694),AllocFactorMatrix,(AC$4+1),FALSE)*$E1695</f>
        <v>674.30088909686469</v>
      </c>
    </row>
    <row r="1695" spans="4:29" collapsed="1">
      <c r="D1695" s="17" t="s">
        <v>122</v>
      </c>
      <c r="E1695" s="19">
        <f>2164180+557673</f>
        <v>2721853</v>
      </c>
      <c r="F1695" s="42" t="s">
        <v>41</v>
      </c>
      <c r="G1695" s="17" t="str">
        <f>$G$15</f>
        <v>TOTAL</v>
      </c>
      <c r="H1695" s="21">
        <f t="shared" si="788"/>
        <v>2721852.9999999995</v>
      </c>
      <c r="I1695" s="22">
        <f>VLOOKUP(CONCATENATE($F1695," ",$G1695),AllocFactorMatrix,(I$4+1),FALSE)*$E1695</f>
        <v>1645294.1693963499</v>
      </c>
      <c r="J1695" s="22">
        <f>VLOOKUP(CONCATENATE($F1695," ",$G1695),AllocFactorMatrix,(J$4+1),FALSE)*$E1695</f>
        <v>385300.52285134926</v>
      </c>
      <c r="K1695" s="22">
        <f>VLOOKUP(CONCATENATE($F1695," ",$G1695),AllocFactorMatrix,(K$4+1),FALSE)*$E1695</f>
        <v>899.06785212915304</v>
      </c>
      <c r="L1695" s="22">
        <f>VLOOKUP(CONCATENATE($F1695," ",$G1695),AllocFactorMatrix,(L$4+1),FALSE)*$E1695</f>
        <v>37.461160505381379</v>
      </c>
      <c r="M1695" s="22">
        <f t="shared" si="789"/>
        <v>386237.0518639838</v>
      </c>
      <c r="N1695" s="22">
        <f>VLOOKUP(CONCATENATE($F1695," ",$G1695),AllocFactorMatrix,(N$4+1),FALSE)*$E1695</f>
        <v>4695.1321166744656</v>
      </c>
      <c r="O1695" s="22">
        <f>VLOOKUP(CONCATENATE($F1695," ",$G1695),AllocFactorMatrix,(O$4+1),FALSE)*$E1695</f>
        <v>886.58079862735917</v>
      </c>
      <c r="P1695" s="22">
        <f>VLOOKUP(CONCATENATE($F1695," ",$G1695),AllocFactorMatrix,(P$4+1),FALSE)*$E1695</f>
        <v>87.409374512556539</v>
      </c>
      <c r="Q1695" s="22">
        <f>VLOOKUP(CONCATENATE($F1695," ",$G1695),AllocFactorMatrix,(Q$4+1),FALSE)*$E1695</f>
        <v>0</v>
      </c>
      <c r="R1695" s="22">
        <f t="shared" si="791"/>
        <v>5669.1222898143815</v>
      </c>
      <c r="S1695" s="22">
        <f>VLOOKUP(CONCATENATE($F1695," ",$G1695),AllocFactorMatrix,(S$4+1),FALSE)*$E1695</f>
        <v>49.948214007175167</v>
      </c>
      <c r="T1695" s="22">
        <f>VLOOKUP(CONCATENATE($F1695," ",$G1695),AllocFactorMatrix,(T$4+1),FALSE)*$E1695</f>
        <v>524.45624707533932</v>
      </c>
      <c r="U1695" s="22">
        <f>VLOOKUP(CONCATENATE($F1695," ",$G1695),AllocFactorMatrix,(U$4+1),FALSE)*$E1695</f>
        <v>274.71517703946341</v>
      </c>
      <c r="V1695" s="22">
        <f>VLOOKUP(CONCATENATE($F1695," ",$G1695),AllocFactorMatrix,(V$4+1),FALSE)*$E1695</f>
        <v>37.461160505381379</v>
      </c>
      <c r="W1695" s="22">
        <f t="shared" si="795"/>
        <v>886.58079862735929</v>
      </c>
      <c r="X1695" s="22">
        <f>VLOOKUP(CONCATENATE($F1695," ",$G1695),AllocFactorMatrix,(X$4+1),FALSE)*$E1695</f>
        <v>1723.2133832475433</v>
      </c>
      <c r="Y1695" s="22">
        <f>VLOOKUP(CONCATENATE($F1695," ",$G1695),AllocFactorMatrix,(Y$4+1),FALSE)*$E1695</f>
        <v>12.487053501793792</v>
      </c>
      <c r="Z1695" s="22">
        <f t="shared" si="790"/>
        <v>1735.7004367493371</v>
      </c>
      <c r="AA1695" s="22">
        <f>VLOOKUP(CONCATENATE($F1695," ",$G1695),AllocFactorMatrix,(AA$4+1),FALSE)*$E1695</f>
        <v>99.896428014350334</v>
      </c>
      <c r="AB1695" s="22">
        <f>VLOOKUP(CONCATENATE($F1695," ",$G1695),AllocFactorMatrix,(AB$4+1),FALSE)*$E1695</f>
        <v>681256.1778973639</v>
      </c>
      <c r="AC1695" s="22">
        <f>VLOOKUP(CONCATENATE($F1695," ",$G1695),AllocFactorMatrix,(AC$4+1),FALSE)*$E1695</f>
        <v>674.30088909686469</v>
      </c>
    </row>
    <row r="1696" spans="4:29" hidden="1" outlineLevel="1">
      <c r="F1696" s="42" t="str">
        <f>F1703</f>
        <v>TOTOX234</v>
      </c>
      <c r="G1696" s="17" t="str">
        <f>$G$8</f>
        <v>PRODUCTION</v>
      </c>
      <c r="H1696" s="21">
        <f t="shared" si="788"/>
        <v>0</v>
      </c>
      <c r="I1696" s="22">
        <f>VLOOKUP(CONCATENATE($F1696," ",$G1696),AllocFactorMatrix,(I$4+1),FALSE)*$E1703</f>
        <v>0</v>
      </c>
      <c r="J1696" s="22">
        <f>VLOOKUP(CONCATENATE($F1696," ",$G1696),AllocFactorMatrix,(J$4+1),FALSE)*$E1703</f>
        <v>0</v>
      </c>
      <c r="K1696" s="22">
        <f>VLOOKUP(CONCATENATE($F1696," ",$G1696),AllocFactorMatrix,(K$4+1),FALSE)*$E1703</f>
        <v>0</v>
      </c>
      <c r="L1696" s="22">
        <f>VLOOKUP(CONCATENATE($F1696," ",$G1696),AllocFactorMatrix,(L$4+1),FALSE)*$E1703</f>
        <v>0</v>
      </c>
      <c r="M1696" s="22">
        <f t="shared" si="789"/>
        <v>0</v>
      </c>
      <c r="N1696" s="22">
        <f>VLOOKUP(CONCATENATE($F1696," ",$G1696),AllocFactorMatrix,(N$4+1),FALSE)*$E1703</f>
        <v>0</v>
      </c>
      <c r="O1696" s="22">
        <f>VLOOKUP(CONCATENATE($F1696," ",$G1696),AllocFactorMatrix,(O$4+1),FALSE)*$E1703</f>
        <v>0</v>
      </c>
      <c r="P1696" s="22">
        <f>VLOOKUP(CONCATENATE($F1696," ",$G1696),AllocFactorMatrix,(P$4+1),FALSE)*$E1703</f>
        <v>0</v>
      </c>
      <c r="Q1696" s="22">
        <f>VLOOKUP(CONCATENATE($F1696," ",$G1696),AllocFactorMatrix,(Q$4+1),FALSE)*$E1703</f>
        <v>0</v>
      </c>
      <c r="R1696" s="22">
        <f t="shared" si="791"/>
        <v>0</v>
      </c>
      <c r="S1696" s="22">
        <f>VLOOKUP(CONCATENATE($F1696," ",$G1696),AllocFactorMatrix,(S$4+1),FALSE)*$E1703</f>
        <v>0</v>
      </c>
      <c r="T1696" s="22">
        <f>VLOOKUP(CONCATENATE($F1696," ",$G1696),AllocFactorMatrix,(T$4+1),FALSE)*$E1703</f>
        <v>0</v>
      </c>
      <c r="U1696" s="22">
        <f>VLOOKUP(CONCATENATE($F1696," ",$G1696),AllocFactorMatrix,(U$4+1),FALSE)*$E1703</f>
        <v>0</v>
      </c>
      <c r="V1696" s="22">
        <f>VLOOKUP(CONCATENATE($F1696," ",$G1696),AllocFactorMatrix,(V$4+1),FALSE)*$E1703</f>
        <v>0</v>
      </c>
      <c r="W1696" s="22">
        <f>SUBTOTAL(9,S1696:V1696)</f>
        <v>0</v>
      </c>
      <c r="X1696" s="22">
        <f>VLOOKUP(CONCATENATE($F1696," ",$G1696),AllocFactorMatrix,(X$4+1),FALSE)*$E1703</f>
        <v>0</v>
      </c>
      <c r="Y1696" s="22">
        <f>VLOOKUP(CONCATENATE($F1696," ",$G1696),AllocFactorMatrix,(Y$4+1),FALSE)*$E1703</f>
        <v>0</v>
      </c>
      <c r="Z1696" s="22">
        <f t="shared" si="790"/>
        <v>0</v>
      </c>
      <c r="AA1696" s="22">
        <f>VLOOKUP(CONCATENATE($F1696," ",$G1696),AllocFactorMatrix,(AA$4+1),FALSE)*$E1703</f>
        <v>0</v>
      </c>
      <c r="AB1696" s="22">
        <f>VLOOKUP(CONCATENATE($F1696," ",$G1696),AllocFactorMatrix,(AB$4+1),FALSE)*$E1703</f>
        <v>0</v>
      </c>
      <c r="AC1696" s="22">
        <f>VLOOKUP(CONCATENATE($F1696," ",$G1696),AllocFactorMatrix,(AC$4+1),FALSE)*$E1703</f>
        <v>0</v>
      </c>
    </row>
    <row r="1697" spans="4:29" hidden="1" outlineLevel="1">
      <c r="F1697" s="42" t="str">
        <f>F1703</f>
        <v>TOTOX234</v>
      </c>
      <c r="G1697" s="17" t="str">
        <f>$G$9</f>
        <v>BULKTRAN</v>
      </c>
      <c r="H1697" s="21">
        <f t="shared" si="788"/>
        <v>0</v>
      </c>
      <c r="I1697" s="22">
        <f>VLOOKUP(CONCATENATE($F1697," ",$G1697),AllocFactorMatrix,(I$4+1),FALSE)*$E1703</f>
        <v>0</v>
      </c>
      <c r="J1697" s="22">
        <f>VLOOKUP(CONCATENATE($F1697," ",$G1697),AllocFactorMatrix,(J$4+1),FALSE)*$E1703</f>
        <v>0</v>
      </c>
      <c r="K1697" s="22">
        <f>VLOOKUP(CONCATENATE($F1697," ",$G1697),AllocFactorMatrix,(K$4+1),FALSE)*$E1703</f>
        <v>0</v>
      </c>
      <c r="L1697" s="22">
        <f>VLOOKUP(CONCATENATE($F1697," ",$G1697),AllocFactorMatrix,(L$4+1),FALSE)*$E1703</f>
        <v>0</v>
      </c>
      <c r="M1697" s="22">
        <f t="shared" si="789"/>
        <v>0</v>
      </c>
      <c r="N1697" s="22">
        <f>VLOOKUP(CONCATENATE($F1697," ",$G1697),AllocFactorMatrix,(N$4+1),FALSE)*$E1703</f>
        <v>0</v>
      </c>
      <c r="O1697" s="22">
        <f>VLOOKUP(CONCATENATE($F1697," ",$G1697),AllocFactorMatrix,(O$4+1),FALSE)*$E1703</f>
        <v>0</v>
      </c>
      <c r="P1697" s="22">
        <f>VLOOKUP(CONCATENATE($F1697," ",$G1697),AllocFactorMatrix,(P$4+1),FALSE)*$E1703</f>
        <v>0</v>
      </c>
      <c r="Q1697" s="22">
        <f>VLOOKUP(CONCATENATE($F1697," ",$G1697),AllocFactorMatrix,(Q$4+1),FALSE)*$E1703</f>
        <v>0</v>
      </c>
      <c r="R1697" s="22">
        <f t="shared" si="791"/>
        <v>0</v>
      </c>
      <c r="S1697" s="22">
        <f>VLOOKUP(CONCATENATE($F1697," ",$G1697),AllocFactorMatrix,(S$4+1),FALSE)*$E1703</f>
        <v>0</v>
      </c>
      <c r="T1697" s="22">
        <f>VLOOKUP(CONCATENATE($F1697," ",$G1697),AllocFactorMatrix,(T$4+1),FALSE)*$E1703</f>
        <v>0</v>
      </c>
      <c r="U1697" s="22">
        <f>VLOOKUP(CONCATENATE($F1697," ",$G1697),AllocFactorMatrix,(U$4+1),FALSE)*$E1703</f>
        <v>0</v>
      </c>
      <c r="V1697" s="22">
        <f>VLOOKUP(CONCATENATE($F1697," ",$G1697),AllocFactorMatrix,(V$4+1),FALSE)*$E1703</f>
        <v>0</v>
      </c>
      <c r="W1697" s="22">
        <f t="shared" ref="W1697:W1703" si="796">SUBTOTAL(9,S1697:V1697)</f>
        <v>0</v>
      </c>
      <c r="X1697" s="22">
        <f>VLOOKUP(CONCATENATE($F1697," ",$G1697),AllocFactorMatrix,(X$4+1),FALSE)*$E1703</f>
        <v>0</v>
      </c>
      <c r="Y1697" s="22">
        <f>VLOOKUP(CONCATENATE($F1697," ",$G1697),AllocFactorMatrix,(Y$4+1),FALSE)*$E1703</f>
        <v>0</v>
      </c>
      <c r="Z1697" s="22">
        <f t="shared" si="790"/>
        <v>0</v>
      </c>
      <c r="AA1697" s="22">
        <f>VLOOKUP(CONCATENATE($F1697," ",$G1697),AllocFactorMatrix,(AA$4+1),FALSE)*$E1703</f>
        <v>0</v>
      </c>
      <c r="AB1697" s="22">
        <f>VLOOKUP(CONCATENATE($F1697," ",$G1697),AllocFactorMatrix,(AB$4+1),FALSE)*$E1703</f>
        <v>0</v>
      </c>
      <c r="AC1697" s="22">
        <f>VLOOKUP(CONCATENATE($F1697," ",$G1697),AllocFactorMatrix,(AC$4+1),FALSE)*$E1703</f>
        <v>0</v>
      </c>
    </row>
    <row r="1698" spans="4:29" hidden="1" outlineLevel="1">
      <c r="F1698" s="42" t="str">
        <f>F1703</f>
        <v>TOTOX234</v>
      </c>
      <c r="G1698" s="17" t="str">
        <f>$G$10</f>
        <v>SUBTRAN</v>
      </c>
      <c r="H1698" s="21">
        <f t="shared" si="788"/>
        <v>0</v>
      </c>
      <c r="I1698" s="22">
        <f>VLOOKUP(CONCATENATE($F1698," ",$G1698),AllocFactorMatrix,(I$4+1),FALSE)*$E1703</f>
        <v>0</v>
      </c>
      <c r="J1698" s="22">
        <f>VLOOKUP(CONCATENATE($F1698," ",$G1698),AllocFactorMatrix,(J$4+1),FALSE)*$E1703</f>
        <v>0</v>
      </c>
      <c r="K1698" s="22">
        <f>VLOOKUP(CONCATENATE($F1698," ",$G1698),AllocFactorMatrix,(K$4+1),FALSE)*$E1703</f>
        <v>0</v>
      </c>
      <c r="L1698" s="22">
        <f>VLOOKUP(CONCATENATE($F1698," ",$G1698),AllocFactorMatrix,(L$4+1),FALSE)*$E1703</f>
        <v>0</v>
      </c>
      <c r="M1698" s="22">
        <f t="shared" si="789"/>
        <v>0</v>
      </c>
      <c r="N1698" s="22">
        <f>VLOOKUP(CONCATENATE($F1698," ",$G1698),AllocFactorMatrix,(N$4+1),FALSE)*$E1703</f>
        <v>0</v>
      </c>
      <c r="O1698" s="22">
        <f>VLOOKUP(CONCATENATE($F1698," ",$G1698),AllocFactorMatrix,(O$4+1),FALSE)*$E1703</f>
        <v>0</v>
      </c>
      <c r="P1698" s="22">
        <f>VLOOKUP(CONCATENATE($F1698," ",$G1698),AllocFactorMatrix,(P$4+1),FALSE)*$E1703</f>
        <v>0</v>
      </c>
      <c r="Q1698" s="22">
        <f>VLOOKUP(CONCATENATE($F1698," ",$G1698),AllocFactorMatrix,(Q$4+1),FALSE)*$E1703</f>
        <v>0</v>
      </c>
      <c r="R1698" s="22">
        <f t="shared" si="791"/>
        <v>0</v>
      </c>
      <c r="S1698" s="22">
        <f>VLOOKUP(CONCATENATE($F1698," ",$G1698),AllocFactorMatrix,(S$4+1),FALSE)*$E1703</f>
        <v>0</v>
      </c>
      <c r="T1698" s="22">
        <f>VLOOKUP(CONCATENATE($F1698," ",$G1698),AllocFactorMatrix,(T$4+1),FALSE)*$E1703</f>
        <v>0</v>
      </c>
      <c r="U1698" s="22">
        <f>VLOOKUP(CONCATENATE($F1698," ",$G1698),AllocFactorMatrix,(U$4+1),FALSE)*$E1703</f>
        <v>0</v>
      </c>
      <c r="V1698" s="22">
        <f>VLOOKUP(CONCATENATE($F1698," ",$G1698),AllocFactorMatrix,(V$4+1),FALSE)*$E1703</f>
        <v>0</v>
      </c>
      <c r="W1698" s="22">
        <f t="shared" si="796"/>
        <v>0</v>
      </c>
      <c r="X1698" s="22">
        <f>VLOOKUP(CONCATENATE($F1698," ",$G1698),AllocFactorMatrix,(X$4+1),FALSE)*$E1703</f>
        <v>0</v>
      </c>
      <c r="Y1698" s="22">
        <f>VLOOKUP(CONCATENATE($F1698," ",$G1698),AllocFactorMatrix,(Y$4+1),FALSE)*$E1703</f>
        <v>0</v>
      </c>
      <c r="Z1698" s="22">
        <f t="shared" si="790"/>
        <v>0</v>
      </c>
      <c r="AA1698" s="22">
        <f>VLOOKUP(CONCATENATE($F1698," ",$G1698),AllocFactorMatrix,(AA$4+1),FALSE)*$E1703</f>
        <v>0</v>
      </c>
      <c r="AB1698" s="22">
        <f>VLOOKUP(CONCATENATE($F1698," ",$G1698),AllocFactorMatrix,(AB$4+1),FALSE)*$E1703</f>
        <v>0</v>
      </c>
      <c r="AC1698" s="22">
        <f>VLOOKUP(CONCATENATE($F1698," ",$G1698),AllocFactorMatrix,(AC$4+1),FALSE)*$E1703</f>
        <v>0</v>
      </c>
    </row>
    <row r="1699" spans="4:29" hidden="1" outlineLevel="1">
      <c r="F1699" s="42" t="str">
        <f>F1703</f>
        <v>TOTOX234</v>
      </c>
      <c r="G1699" s="17" t="str">
        <f>$G$11</f>
        <v>DISTPRI</v>
      </c>
      <c r="H1699" s="21">
        <f t="shared" si="788"/>
        <v>0</v>
      </c>
      <c r="I1699" s="22">
        <f>VLOOKUP(CONCATENATE($F1699," ",$G1699),AllocFactorMatrix,(I$4+1),FALSE)*$E1703</f>
        <v>0</v>
      </c>
      <c r="J1699" s="22">
        <f>VLOOKUP(CONCATENATE($F1699," ",$G1699),AllocFactorMatrix,(J$4+1),FALSE)*$E1703</f>
        <v>0</v>
      </c>
      <c r="K1699" s="22">
        <f>VLOOKUP(CONCATENATE($F1699," ",$G1699),AllocFactorMatrix,(K$4+1),FALSE)*$E1703</f>
        <v>0</v>
      </c>
      <c r="L1699" s="22">
        <f>VLOOKUP(CONCATENATE($F1699," ",$G1699),AllocFactorMatrix,(L$4+1),FALSE)*$E1703</f>
        <v>0</v>
      </c>
      <c r="M1699" s="22">
        <f t="shared" si="789"/>
        <v>0</v>
      </c>
      <c r="N1699" s="22">
        <f>VLOOKUP(CONCATENATE($F1699," ",$G1699),AllocFactorMatrix,(N$4+1),FALSE)*$E1703</f>
        <v>0</v>
      </c>
      <c r="O1699" s="22">
        <f>VLOOKUP(CONCATENATE($F1699," ",$G1699),AllocFactorMatrix,(O$4+1),FALSE)*$E1703</f>
        <v>0</v>
      </c>
      <c r="P1699" s="22">
        <f>VLOOKUP(CONCATENATE($F1699," ",$G1699),AllocFactorMatrix,(P$4+1),FALSE)*$E1703</f>
        <v>0</v>
      </c>
      <c r="Q1699" s="22">
        <f>VLOOKUP(CONCATENATE($F1699," ",$G1699),AllocFactorMatrix,(Q$4+1),FALSE)*$E1703</f>
        <v>0</v>
      </c>
      <c r="R1699" s="22">
        <f t="shared" si="791"/>
        <v>0</v>
      </c>
      <c r="S1699" s="22">
        <f>VLOOKUP(CONCATENATE($F1699," ",$G1699),AllocFactorMatrix,(S$4+1),FALSE)*$E1703</f>
        <v>0</v>
      </c>
      <c r="T1699" s="22">
        <f>VLOOKUP(CONCATENATE($F1699," ",$G1699),AllocFactorMatrix,(T$4+1),FALSE)*$E1703</f>
        <v>0</v>
      </c>
      <c r="U1699" s="22">
        <f>VLOOKUP(CONCATENATE($F1699," ",$G1699),AllocFactorMatrix,(U$4+1),FALSE)*$E1703</f>
        <v>0</v>
      </c>
      <c r="V1699" s="22">
        <f>VLOOKUP(CONCATENATE($F1699," ",$G1699),AllocFactorMatrix,(V$4+1),FALSE)*$E1703</f>
        <v>0</v>
      </c>
      <c r="W1699" s="22">
        <f t="shared" si="796"/>
        <v>0</v>
      </c>
      <c r="X1699" s="22">
        <f>VLOOKUP(CONCATENATE($F1699," ",$G1699),AllocFactorMatrix,(X$4+1),FALSE)*$E1703</f>
        <v>0</v>
      </c>
      <c r="Y1699" s="22">
        <f>VLOOKUP(CONCATENATE($F1699," ",$G1699),AllocFactorMatrix,(Y$4+1),FALSE)*$E1703</f>
        <v>0</v>
      </c>
      <c r="Z1699" s="22">
        <f t="shared" si="790"/>
        <v>0</v>
      </c>
      <c r="AA1699" s="22">
        <f>VLOOKUP(CONCATENATE($F1699," ",$G1699),AllocFactorMatrix,(AA$4+1),FALSE)*$E1703</f>
        <v>0</v>
      </c>
      <c r="AB1699" s="22">
        <f>VLOOKUP(CONCATENATE($F1699," ",$G1699),AllocFactorMatrix,(AB$4+1),FALSE)*$E1703</f>
        <v>0</v>
      </c>
      <c r="AC1699" s="22">
        <f>VLOOKUP(CONCATENATE($F1699," ",$G1699),AllocFactorMatrix,(AC$4+1),FALSE)*$E1703</f>
        <v>0</v>
      </c>
    </row>
    <row r="1700" spans="4:29" hidden="1" outlineLevel="1">
      <c r="F1700" s="42" t="str">
        <f>F1703</f>
        <v>TOTOX234</v>
      </c>
      <c r="G1700" s="17" t="str">
        <f>$G$12</f>
        <v>DISTSEC</v>
      </c>
      <c r="H1700" s="21">
        <f t="shared" si="788"/>
        <v>0</v>
      </c>
      <c r="I1700" s="22">
        <f>VLOOKUP(CONCATENATE($F1700," ",$G1700),AllocFactorMatrix,(I$4+1),FALSE)*$E1703</f>
        <v>0</v>
      </c>
      <c r="J1700" s="22">
        <f>VLOOKUP(CONCATENATE($F1700," ",$G1700),AllocFactorMatrix,(J$4+1),FALSE)*$E1703</f>
        <v>0</v>
      </c>
      <c r="K1700" s="22">
        <f>VLOOKUP(CONCATENATE($F1700," ",$G1700),AllocFactorMatrix,(K$4+1),FALSE)*$E1703</f>
        <v>0</v>
      </c>
      <c r="L1700" s="22">
        <f>VLOOKUP(CONCATENATE($F1700," ",$G1700),AllocFactorMatrix,(L$4+1),FALSE)*$E1703</f>
        <v>0</v>
      </c>
      <c r="M1700" s="22">
        <f t="shared" si="789"/>
        <v>0</v>
      </c>
      <c r="N1700" s="22">
        <f>VLOOKUP(CONCATENATE($F1700," ",$G1700),AllocFactorMatrix,(N$4+1),FALSE)*$E1703</f>
        <v>0</v>
      </c>
      <c r="O1700" s="22">
        <f>VLOOKUP(CONCATENATE($F1700," ",$G1700),AllocFactorMatrix,(O$4+1),FALSE)*$E1703</f>
        <v>0</v>
      </c>
      <c r="P1700" s="22">
        <f>VLOOKUP(CONCATENATE($F1700," ",$G1700),AllocFactorMatrix,(P$4+1),FALSE)*$E1703</f>
        <v>0</v>
      </c>
      <c r="Q1700" s="22">
        <f>VLOOKUP(CONCATENATE($F1700," ",$G1700),AllocFactorMatrix,(Q$4+1),FALSE)*$E1703</f>
        <v>0</v>
      </c>
      <c r="R1700" s="22">
        <f t="shared" si="791"/>
        <v>0</v>
      </c>
      <c r="S1700" s="22">
        <f>VLOOKUP(CONCATENATE($F1700," ",$G1700),AllocFactorMatrix,(S$4+1),FALSE)*$E1703</f>
        <v>0</v>
      </c>
      <c r="T1700" s="22">
        <f>VLOOKUP(CONCATENATE($F1700," ",$G1700),AllocFactorMatrix,(T$4+1),FALSE)*$E1703</f>
        <v>0</v>
      </c>
      <c r="U1700" s="22">
        <f>VLOOKUP(CONCATENATE($F1700," ",$G1700),AllocFactorMatrix,(U$4+1),FALSE)*$E1703</f>
        <v>0</v>
      </c>
      <c r="V1700" s="22">
        <f>VLOOKUP(CONCATENATE($F1700," ",$G1700),AllocFactorMatrix,(V$4+1),FALSE)*$E1703</f>
        <v>0</v>
      </c>
      <c r="W1700" s="22">
        <f t="shared" si="796"/>
        <v>0</v>
      </c>
      <c r="X1700" s="22">
        <f>VLOOKUP(CONCATENATE($F1700," ",$G1700),AllocFactorMatrix,(X$4+1),FALSE)*$E1703</f>
        <v>0</v>
      </c>
      <c r="Y1700" s="22">
        <f>VLOOKUP(CONCATENATE($F1700," ",$G1700),AllocFactorMatrix,(Y$4+1),FALSE)*$E1703</f>
        <v>0</v>
      </c>
      <c r="Z1700" s="22">
        <f t="shared" si="790"/>
        <v>0</v>
      </c>
      <c r="AA1700" s="22">
        <f>VLOOKUP(CONCATENATE($F1700," ",$G1700),AllocFactorMatrix,(AA$4+1),FALSE)*$E1703</f>
        <v>0</v>
      </c>
      <c r="AB1700" s="22">
        <f>VLOOKUP(CONCATENATE($F1700," ",$G1700),AllocFactorMatrix,(AB$4+1),FALSE)*$E1703</f>
        <v>0</v>
      </c>
      <c r="AC1700" s="22">
        <f>VLOOKUP(CONCATENATE($F1700," ",$G1700),AllocFactorMatrix,(AC$4+1),FALSE)*$E1703</f>
        <v>0</v>
      </c>
    </row>
    <row r="1701" spans="4:29" hidden="1" outlineLevel="1">
      <c r="F1701" s="42" t="str">
        <f>F1703</f>
        <v>TOTOX234</v>
      </c>
      <c r="G1701" s="17" t="str">
        <f>$G$13</f>
        <v>ENERGY</v>
      </c>
      <c r="H1701" s="21">
        <f t="shared" si="788"/>
        <v>0</v>
      </c>
      <c r="I1701" s="22">
        <f>VLOOKUP(CONCATENATE($F1701," ",$G1701),AllocFactorMatrix,(I$4+1),FALSE)*$E1703</f>
        <v>0</v>
      </c>
      <c r="J1701" s="22">
        <f>VLOOKUP(CONCATENATE($F1701," ",$G1701),AllocFactorMatrix,(J$4+1),FALSE)*$E1703</f>
        <v>0</v>
      </c>
      <c r="K1701" s="22">
        <f>VLOOKUP(CONCATENATE($F1701," ",$G1701),AllocFactorMatrix,(K$4+1),FALSE)*$E1703</f>
        <v>0</v>
      </c>
      <c r="L1701" s="22">
        <f>VLOOKUP(CONCATENATE($F1701," ",$G1701),AllocFactorMatrix,(L$4+1),FALSE)*$E1703</f>
        <v>0</v>
      </c>
      <c r="M1701" s="22">
        <f t="shared" si="789"/>
        <v>0</v>
      </c>
      <c r="N1701" s="22">
        <f>VLOOKUP(CONCATENATE($F1701," ",$G1701),AllocFactorMatrix,(N$4+1),FALSE)*$E1703</f>
        <v>0</v>
      </c>
      <c r="O1701" s="22">
        <f>VLOOKUP(CONCATENATE($F1701," ",$G1701),AllocFactorMatrix,(O$4+1),FALSE)*$E1703</f>
        <v>0</v>
      </c>
      <c r="P1701" s="22">
        <f>VLOOKUP(CONCATENATE($F1701," ",$G1701),AllocFactorMatrix,(P$4+1),FALSE)*$E1703</f>
        <v>0</v>
      </c>
      <c r="Q1701" s="22">
        <f>VLOOKUP(CONCATENATE($F1701," ",$G1701),AllocFactorMatrix,(Q$4+1),FALSE)*$E1703</f>
        <v>0</v>
      </c>
      <c r="R1701" s="22">
        <f t="shared" si="791"/>
        <v>0</v>
      </c>
      <c r="S1701" s="22">
        <f>VLOOKUP(CONCATENATE($F1701," ",$G1701),AllocFactorMatrix,(S$4+1),FALSE)*$E1703</f>
        <v>0</v>
      </c>
      <c r="T1701" s="22">
        <f>VLOOKUP(CONCATENATE($F1701," ",$G1701),AllocFactorMatrix,(T$4+1),FALSE)*$E1703</f>
        <v>0</v>
      </c>
      <c r="U1701" s="22">
        <f>VLOOKUP(CONCATENATE($F1701," ",$G1701),AllocFactorMatrix,(U$4+1),FALSE)*$E1703</f>
        <v>0</v>
      </c>
      <c r="V1701" s="22">
        <f>VLOOKUP(CONCATENATE($F1701," ",$G1701),AllocFactorMatrix,(V$4+1),FALSE)*$E1703</f>
        <v>0</v>
      </c>
      <c r="W1701" s="22">
        <f t="shared" si="796"/>
        <v>0</v>
      </c>
      <c r="X1701" s="22">
        <f>VLOOKUP(CONCATENATE($F1701," ",$G1701),AllocFactorMatrix,(X$4+1),FALSE)*$E1703</f>
        <v>0</v>
      </c>
      <c r="Y1701" s="22">
        <f>VLOOKUP(CONCATENATE($F1701," ",$G1701),AllocFactorMatrix,(Y$4+1),FALSE)*$E1703</f>
        <v>0</v>
      </c>
      <c r="Z1701" s="22">
        <f t="shared" si="790"/>
        <v>0</v>
      </c>
      <c r="AA1701" s="22">
        <f>VLOOKUP(CONCATENATE($F1701," ",$G1701),AllocFactorMatrix,(AA$4+1),FALSE)*$E1703</f>
        <v>0</v>
      </c>
      <c r="AB1701" s="22">
        <f>VLOOKUP(CONCATENATE($F1701," ",$G1701),AllocFactorMatrix,(AB$4+1),FALSE)*$E1703</f>
        <v>0</v>
      </c>
      <c r="AC1701" s="22">
        <f>VLOOKUP(CONCATENATE($F1701," ",$G1701),AllocFactorMatrix,(AC$4+1),FALSE)*$E1703</f>
        <v>0</v>
      </c>
    </row>
    <row r="1702" spans="4:29" hidden="1" outlineLevel="1">
      <c r="F1702" s="42" t="str">
        <f>F1703</f>
        <v>TOTOX234</v>
      </c>
      <c r="G1702" s="17" t="str">
        <f>$G$14</f>
        <v>CUSTOMER</v>
      </c>
      <c r="H1702" s="21">
        <f t="shared" si="788"/>
        <v>23110.000000000007</v>
      </c>
      <c r="I1702" s="22">
        <f>VLOOKUP(CONCATENATE($F1702," ",$G1702),AllocFactorMatrix,(I$4+1),FALSE)*$E1703</f>
        <v>17569.46961561888</v>
      </c>
      <c r="J1702" s="22">
        <f>VLOOKUP(CONCATENATE($F1702," ",$G1702),AllocFactorMatrix,(J$4+1),FALSE)*$E1703</f>
        <v>3564.3598478235249</v>
      </c>
      <c r="K1702" s="22">
        <f>VLOOKUP(CONCATENATE($F1702," ",$G1702),AllocFactorMatrix,(K$4+1),FALSE)*$E1703</f>
        <v>8.4441939751142954</v>
      </c>
      <c r="L1702" s="22">
        <f>VLOOKUP(CONCATENATE($F1702," ",$G1702),AllocFactorMatrix,(L$4+1),FALSE)*$E1703</f>
        <v>0.35171675005044561</v>
      </c>
      <c r="M1702" s="22">
        <f t="shared" si="789"/>
        <v>3573.1557585486894</v>
      </c>
      <c r="N1702" s="22">
        <f>VLOOKUP(CONCATENATE($F1702," ",$G1702),AllocFactorMatrix,(N$4+1),FALSE)*$E1703</f>
        <v>45.384377168110909</v>
      </c>
      <c r="O1702" s="22">
        <f>VLOOKUP(CONCATENATE($F1702," ",$G1702),AllocFactorMatrix,(O$4+1),FALSE)*$E1703</f>
        <v>8.6966561082772351</v>
      </c>
      <c r="P1702" s="22">
        <f>VLOOKUP(CONCATENATE($F1702," ",$G1702),AllocFactorMatrix,(P$4+1),FALSE)*$E1703</f>
        <v>0.85939030750469547</v>
      </c>
      <c r="Q1702" s="22">
        <f>VLOOKUP(CONCATENATE($F1702," ",$G1702),AllocFactorMatrix,(Q$4+1),FALSE)*$E1703</f>
        <v>0</v>
      </c>
      <c r="R1702" s="22">
        <f t="shared" si="791"/>
        <v>54.940423583892837</v>
      </c>
      <c r="S1702" s="22">
        <f>VLOOKUP(CONCATENATE($F1702," ",$G1702),AllocFactorMatrix,(S$4+1),FALSE)*$E1703</f>
        <v>0.50130450859548925</v>
      </c>
      <c r="T1702" s="22">
        <f>VLOOKUP(CONCATENATE($F1702," ",$G1702),AllocFactorMatrix,(T$4+1),FALSE)*$E1703</f>
        <v>5.2891735356876808</v>
      </c>
      <c r="U1702" s="22">
        <f>VLOOKUP(CONCATENATE($F1702," ",$G1702),AllocFactorMatrix,(U$4+1),FALSE)*$E1703</f>
        <v>2.769912894992713</v>
      </c>
      <c r="V1702" s="22">
        <f>VLOOKUP(CONCATENATE($F1702," ",$G1702),AllocFactorMatrix,(V$4+1),FALSE)*$E1703</f>
        <v>0.37597838144661699</v>
      </c>
      <c r="W1702" s="22">
        <f t="shared" si="796"/>
        <v>8.9363693207225001</v>
      </c>
      <c r="X1702" s="22">
        <f>VLOOKUP(CONCATENATE($F1702," ",$G1702),AllocFactorMatrix,(X$4+1),FALSE)*$E1703</f>
        <v>16.182051348611253</v>
      </c>
      <c r="Y1702" s="22">
        <f>VLOOKUP(CONCATENATE($F1702," ",$G1702),AllocFactorMatrix,(Y$4+1),FALSE)*$E1703</f>
        <v>0.11839423246425193</v>
      </c>
      <c r="Z1702" s="22">
        <f t="shared" si="790"/>
        <v>16.300445581075504</v>
      </c>
      <c r="AA1702" s="22">
        <f>VLOOKUP(CONCATENATE($F1702," ",$G1702),AllocFactorMatrix,(AA$4+1),FALSE)*$E1703</f>
        <v>0.89169870223705217</v>
      </c>
      <c r="AB1702" s="22">
        <f>VLOOKUP(CONCATENATE($F1702," ",$G1702),AllocFactorMatrix,(AB$4+1),FALSE)*$E1703</f>
        <v>1880.6291994730839</v>
      </c>
      <c r="AC1702" s="22">
        <f>VLOOKUP(CONCATENATE($F1702," ",$G1702),AllocFactorMatrix,(AC$4+1),FALSE)*$E1703</f>
        <v>5.6764891714244046</v>
      </c>
    </row>
    <row r="1703" spans="4:29" collapsed="1">
      <c r="D1703" s="17" t="s">
        <v>123</v>
      </c>
      <c r="E1703" s="19">
        <v>23110</v>
      </c>
      <c r="F1703" s="42" t="s">
        <v>80</v>
      </c>
      <c r="G1703" s="17" t="str">
        <f>$G$15</f>
        <v>TOTAL</v>
      </c>
      <c r="H1703" s="21">
        <f t="shared" si="788"/>
        <v>23110.000000000007</v>
      </c>
      <c r="I1703" s="22">
        <f>VLOOKUP(CONCATENATE($F1703," ",$G1703),AllocFactorMatrix,(I$4+1),FALSE)*$E1703</f>
        <v>17569.46961561888</v>
      </c>
      <c r="J1703" s="22">
        <f>VLOOKUP(CONCATENATE($F1703," ",$G1703),AllocFactorMatrix,(J$4+1),FALSE)*$E1703</f>
        <v>3564.3598478235249</v>
      </c>
      <c r="K1703" s="22">
        <f>VLOOKUP(CONCATENATE($F1703," ",$G1703),AllocFactorMatrix,(K$4+1),FALSE)*$E1703</f>
        <v>8.4441939751142954</v>
      </c>
      <c r="L1703" s="22">
        <f>VLOOKUP(CONCATENATE($F1703," ",$G1703),AllocFactorMatrix,(L$4+1),FALSE)*$E1703</f>
        <v>0.35171675005044561</v>
      </c>
      <c r="M1703" s="22">
        <f t="shared" si="789"/>
        <v>3573.1557585486894</v>
      </c>
      <c r="N1703" s="22">
        <f>VLOOKUP(CONCATENATE($F1703," ",$G1703),AllocFactorMatrix,(N$4+1),FALSE)*$E1703</f>
        <v>45.384377168110909</v>
      </c>
      <c r="O1703" s="22">
        <f>VLOOKUP(CONCATENATE($F1703," ",$G1703),AllocFactorMatrix,(O$4+1),FALSE)*$E1703</f>
        <v>8.6966561082772351</v>
      </c>
      <c r="P1703" s="22">
        <f>VLOOKUP(CONCATENATE($F1703," ",$G1703),AllocFactorMatrix,(P$4+1),FALSE)*$E1703</f>
        <v>0.85939030750469547</v>
      </c>
      <c r="Q1703" s="22">
        <f>VLOOKUP(CONCATENATE($F1703," ",$G1703),AllocFactorMatrix,(Q$4+1),FALSE)*$E1703</f>
        <v>0</v>
      </c>
      <c r="R1703" s="22">
        <f t="shared" si="791"/>
        <v>54.940423583892837</v>
      </c>
      <c r="S1703" s="22">
        <f>VLOOKUP(CONCATENATE($F1703," ",$G1703),AllocFactorMatrix,(S$4+1),FALSE)*$E1703</f>
        <v>0.50130450859548925</v>
      </c>
      <c r="T1703" s="22">
        <f>VLOOKUP(CONCATENATE($F1703," ",$G1703),AllocFactorMatrix,(T$4+1),FALSE)*$E1703</f>
        <v>5.2891735356876808</v>
      </c>
      <c r="U1703" s="22">
        <f>VLOOKUP(CONCATENATE($F1703," ",$G1703),AllocFactorMatrix,(U$4+1),FALSE)*$E1703</f>
        <v>2.769912894992713</v>
      </c>
      <c r="V1703" s="22">
        <f>VLOOKUP(CONCATENATE($F1703," ",$G1703),AllocFactorMatrix,(V$4+1),FALSE)*$E1703</f>
        <v>0.37597838144661699</v>
      </c>
      <c r="W1703" s="22">
        <f t="shared" si="796"/>
        <v>8.9363693207225001</v>
      </c>
      <c r="X1703" s="22">
        <f>VLOOKUP(CONCATENATE($F1703," ",$G1703),AllocFactorMatrix,(X$4+1),FALSE)*$E1703</f>
        <v>16.182051348611253</v>
      </c>
      <c r="Y1703" s="22">
        <f>VLOOKUP(CONCATENATE($F1703," ",$G1703),AllocFactorMatrix,(Y$4+1),FALSE)*$E1703</f>
        <v>0.11839423246425193</v>
      </c>
      <c r="Z1703" s="22">
        <f t="shared" si="790"/>
        <v>16.300445581075504</v>
      </c>
      <c r="AA1703" s="22">
        <f>VLOOKUP(CONCATENATE($F1703," ",$G1703),AllocFactorMatrix,(AA$4+1),FALSE)*$E1703</f>
        <v>0.89169870223705217</v>
      </c>
      <c r="AB1703" s="22">
        <f>VLOOKUP(CONCATENATE($F1703," ",$G1703),AllocFactorMatrix,(AB$4+1),FALSE)*$E1703</f>
        <v>1880.6291994730839</v>
      </c>
      <c r="AC1703" s="22">
        <f>VLOOKUP(CONCATENATE($F1703," ",$G1703),AllocFactorMatrix,(AC$4+1),FALSE)*$E1703</f>
        <v>5.6764891714244046</v>
      </c>
    </row>
    <row r="1704" spans="4:29" hidden="1" outlineLevel="1">
      <c r="E1704" s="19"/>
      <c r="F1704" s="42"/>
      <c r="G1704" s="17" t="str">
        <f>$G$8</f>
        <v>PRODUCTION</v>
      </c>
      <c r="H1704" s="21">
        <f t="shared" ref="H1704:AC1705" si="797">H1664+H1672+H1680+H1688+H1696</f>
        <v>0</v>
      </c>
      <c r="I1704" s="21">
        <f t="shared" si="797"/>
        <v>0</v>
      </c>
      <c r="J1704" s="21">
        <f t="shared" si="797"/>
        <v>0</v>
      </c>
      <c r="K1704" s="21">
        <f t="shared" ref="K1704:L1711" si="798">K1664+K1672+K1680+K1688+K1696</f>
        <v>0</v>
      </c>
      <c r="L1704" s="21">
        <f t="shared" si="798"/>
        <v>0</v>
      </c>
      <c r="M1704" s="21">
        <f t="shared" si="797"/>
        <v>0</v>
      </c>
      <c r="N1704" s="21">
        <f t="shared" si="797"/>
        <v>0</v>
      </c>
      <c r="O1704" s="21">
        <f t="shared" si="797"/>
        <v>0</v>
      </c>
      <c r="P1704" s="21">
        <f t="shared" si="797"/>
        <v>0</v>
      </c>
      <c r="Q1704" s="21">
        <f t="shared" ref="Q1704:Q1711" si="799">Q1664+Q1672+Q1680+Q1688+Q1696</f>
        <v>0</v>
      </c>
      <c r="R1704" s="21">
        <f t="shared" si="797"/>
        <v>0</v>
      </c>
      <c r="S1704" s="21">
        <f t="shared" ref="S1704:S1711" si="800">S1664+S1672+S1680+S1688+S1696</f>
        <v>0</v>
      </c>
      <c r="T1704" s="21">
        <f t="shared" si="797"/>
        <v>0</v>
      </c>
      <c r="U1704" s="21">
        <f t="shared" si="797"/>
        <v>0</v>
      </c>
      <c r="V1704" s="21">
        <f t="shared" ref="V1704:V1711" si="801">V1664+V1672+V1680+V1688+V1696</f>
        <v>0</v>
      </c>
      <c r="W1704" s="21">
        <f t="shared" si="797"/>
        <v>0</v>
      </c>
      <c r="X1704" s="21">
        <f t="shared" si="797"/>
        <v>0</v>
      </c>
      <c r="Y1704" s="21">
        <f t="shared" si="797"/>
        <v>0</v>
      </c>
      <c r="Z1704" s="21">
        <f t="shared" si="797"/>
        <v>0</v>
      </c>
      <c r="AA1704" s="21">
        <f t="shared" ref="AA1704:AB1711" si="802">AA1664+AA1672+AA1680+AA1688+AA1696</f>
        <v>0</v>
      </c>
      <c r="AB1704" s="21">
        <f t="shared" si="802"/>
        <v>0</v>
      </c>
      <c r="AC1704" s="21">
        <f t="shared" si="797"/>
        <v>0</v>
      </c>
    </row>
    <row r="1705" spans="4:29" hidden="1" outlineLevel="1">
      <c r="E1705" s="19"/>
      <c r="F1705" s="42"/>
      <c r="G1705" s="17" t="str">
        <f>$G$9</f>
        <v>BULKTRAN</v>
      </c>
      <c r="H1705" s="21">
        <f t="shared" si="797"/>
        <v>0</v>
      </c>
      <c r="I1705" s="21">
        <f t="shared" si="797"/>
        <v>0</v>
      </c>
      <c r="J1705" s="21">
        <f t="shared" si="797"/>
        <v>0</v>
      </c>
      <c r="K1705" s="21">
        <f t="shared" si="798"/>
        <v>0</v>
      </c>
      <c r="L1705" s="21">
        <f t="shared" si="798"/>
        <v>0</v>
      </c>
      <c r="M1705" s="21">
        <f t="shared" si="797"/>
        <v>0</v>
      </c>
      <c r="N1705" s="21">
        <f t="shared" si="797"/>
        <v>0</v>
      </c>
      <c r="O1705" s="21">
        <f t="shared" si="797"/>
        <v>0</v>
      </c>
      <c r="P1705" s="21">
        <f t="shared" si="797"/>
        <v>0</v>
      </c>
      <c r="Q1705" s="21">
        <f t="shared" si="799"/>
        <v>0</v>
      </c>
      <c r="R1705" s="21">
        <f t="shared" si="797"/>
        <v>0</v>
      </c>
      <c r="S1705" s="21">
        <f t="shared" si="800"/>
        <v>0</v>
      </c>
      <c r="T1705" s="21">
        <f t="shared" si="797"/>
        <v>0</v>
      </c>
      <c r="U1705" s="21">
        <f t="shared" si="797"/>
        <v>0</v>
      </c>
      <c r="V1705" s="21">
        <f t="shared" si="801"/>
        <v>0</v>
      </c>
      <c r="W1705" s="21">
        <f t="shared" si="797"/>
        <v>0</v>
      </c>
      <c r="X1705" s="21">
        <f t="shared" si="797"/>
        <v>0</v>
      </c>
      <c r="Y1705" s="21">
        <f t="shared" si="797"/>
        <v>0</v>
      </c>
      <c r="Z1705" s="21">
        <f t="shared" si="797"/>
        <v>0</v>
      </c>
      <c r="AA1705" s="21">
        <f t="shared" si="802"/>
        <v>0</v>
      </c>
      <c r="AB1705" s="21">
        <f t="shared" si="802"/>
        <v>0</v>
      </c>
      <c r="AC1705" s="21">
        <f t="shared" si="797"/>
        <v>0</v>
      </c>
    </row>
    <row r="1706" spans="4:29" hidden="1" outlineLevel="1">
      <c r="E1706" s="19"/>
      <c r="F1706" s="42"/>
      <c r="G1706" s="17" t="str">
        <f>$G$10</f>
        <v>SUBTRAN</v>
      </c>
      <c r="H1706" s="21">
        <f t="shared" ref="H1706:AC1706" si="803">H1666+H1674+H1682+H1690+H1698</f>
        <v>0</v>
      </c>
      <c r="I1706" s="21">
        <f t="shared" si="803"/>
        <v>0</v>
      </c>
      <c r="J1706" s="21">
        <f t="shared" si="803"/>
        <v>0</v>
      </c>
      <c r="K1706" s="21">
        <f t="shared" si="798"/>
        <v>0</v>
      </c>
      <c r="L1706" s="21">
        <f t="shared" si="798"/>
        <v>0</v>
      </c>
      <c r="M1706" s="21">
        <f t="shared" si="803"/>
        <v>0</v>
      </c>
      <c r="N1706" s="21">
        <f t="shared" si="803"/>
        <v>0</v>
      </c>
      <c r="O1706" s="21">
        <f t="shared" si="803"/>
        <v>0</v>
      </c>
      <c r="P1706" s="21">
        <f t="shared" si="803"/>
        <v>0</v>
      </c>
      <c r="Q1706" s="21">
        <f t="shared" si="799"/>
        <v>0</v>
      </c>
      <c r="R1706" s="21">
        <f t="shared" si="803"/>
        <v>0</v>
      </c>
      <c r="S1706" s="21">
        <f t="shared" si="800"/>
        <v>0</v>
      </c>
      <c r="T1706" s="21">
        <f t="shared" si="803"/>
        <v>0</v>
      </c>
      <c r="U1706" s="21">
        <f t="shared" si="803"/>
        <v>0</v>
      </c>
      <c r="V1706" s="21">
        <f t="shared" si="801"/>
        <v>0</v>
      </c>
      <c r="W1706" s="21">
        <f t="shared" si="803"/>
        <v>0</v>
      </c>
      <c r="X1706" s="21">
        <f t="shared" si="803"/>
        <v>0</v>
      </c>
      <c r="Y1706" s="21">
        <f t="shared" si="803"/>
        <v>0</v>
      </c>
      <c r="Z1706" s="21">
        <f t="shared" si="803"/>
        <v>0</v>
      </c>
      <c r="AA1706" s="21">
        <f t="shared" si="802"/>
        <v>0</v>
      </c>
      <c r="AB1706" s="21">
        <f t="shared" si="802"/>
        <v>0</v>
      </c>
      <c r="AC1706" s="21">
        <f t="shared" si="803"/>
        <v>0</v>
      </c>
    </row>
    <row r="1707" spans="4:29" hidden="1" outlineLevel="1">
      <c r="E1707" s="19"/>
      <c r="F1707" s="42"/>
      <c r="G1707" s="17" t="str">
        <f>$G$11</f>
        <v>DISTPRI</v>
      </c>
      <c r="H1707" s="21">
        <f t="shared" ref="H1707:AC1707" si="804">H1667+H1675+H1683+H1691+H1699</f>
        <v>0</v>
      </c>
      <c r="I1707" s="21">
        <f t="shared" si="804"/>
        <v>0</v>
      </c>
      <c r="J1707" s="21">
        <f t="shared" si="804"/>
        <v>0</v>
      </c>
      <c r="K1707" s="21">
        <f t="shared" si="798"/>
        <v>0</v>
      </c>
      <c r="L1707" s="21">
        <f t="shared" si="798"/>
        <v>0</v>
      </c>
      <c r="M1707" s="21">
        <f t="shared" si="804"/>
        <v>0</v>
      </c>
      <c r="N1707" s="21">
        <f t="shared" si="804"/>
        <v>0</v>
      </c>
      <c r="O1707" s="21">
        <f t="shared" si="804"/>
        <v>0</v>
      </c>
      <c r="P1707" s="21">
        <f t="shared" si="804"/>
        <v>0</v>
      </c>
      <c r="Q1707" s="21">
        <f t="shared" si="799"/>
        <v>0</v>
      </c>
      <c r="R1707" s="21">
        <f t="shared" si="804"/>
        <v>0</v>
      </c>
      <c r="S1707" s="21">
        <f t="shared" si="800"/>
        <v>0</v>
      </c>
      <c r="T1707" s="21">
        <f t="shared" si="804"/>
        <v>0</v>
      </c>
      <c r="U1707" s="21">
        <f t="shared" si="804"/>
        <v>0</v>
      </c>
      <c r="V1707" s="21">
        <f t="shared" si="801"/>
        <v>0</v>
      </c>
      <c r="W1707" s="21">
        <f t="shared" si="804"/>
        <v>0</v>
      </c>
      <c r="X1707" s="21">
        <f t="shared" si="804"/>
        <v>0</v>
      </c>
      <c r="Y1707" s="21">
        <f t="shared" si="804"/>
        <v>0</v>
      </c>
      <c r="Z1707" s="21">
        <f t="shared" si="804"/>
        <v>0</v>
      </c>
      <c r="AA1707" s="21">
        <f t="shared" si="802"/>
        <v>0</v>
      </c>
      <c r="AB1707" s="21">
        <f t="shared" si="802"/>
        <v>0</v>
      </c>
      <c r="AC1707" s="21">
        <f t="shared" si="804"/>
        <v>0</v>
      </c>
    </row>
    <row r="1708" spans="4:29" hidden="1" outlineLevel="1">
      <c r="E1708" s="19"/>
      <c r="F1708" s="42"/>
      <c r="G1708" s="17" t="str">
        <f>$G$12</f>
        <v>DISTSEC</v>
      </c>
      <c r="H1708" s="21">
        <f t="shared" ref="H1708:AC1708" si="805">H1668+H1676+H1684+H1692+H1700</f>
        <v>0</v>
      </c>
      <c r="I1708" s="21">
        <f t="shared" si="805"/>
        <v>0</v>
      </c>
      <c r="J1708" s="21">
        <f t="shared" si="805"/>
        <v>0</v>
      </c>
      <c r="K1708" s="21">
        <f t="shared" si="798"/>
        <v>0</v>
      </c>
      <c r="L1708" s="21">
        <f t="shared" si="798"/>
        <v>0</v>
      </c>
      <c r="M1708" s="21">
        <f t="shared" si="805"/>
        <v>0</v>
      </c>
      <c r="N1708" s="21">
        <f t="shared" si="805"/>
        <v>0</v>
      </c>
      <c r="O1708" s="21">
        <f t="shared" si="805"/>
        <v>0</v>
      </c>
      <c r="P1708" s="21">
        <f t="shared" si="805"/>
        <v>0</v>
      </c>
      <c r="Q1708" s="21">
        <f t="shared" si="799"/>
        <v>0</v>
      </c>
      <c r="R1708" s="21">
        <f t="shared" si="805"/>
        <v>0</v>
      </c>
      <c r="S1708" s="21">
        <f t="shared" si="800"/>
        <v>0</v>
      </c>
      <c r="T1708" s="21">
        <f t="shared" si="805"/>
        <v>0</v>
      </c>
      <c r="U1708" s="21">
        <f t="shared" si="805"/>
        <v>0</v>
      </c>
      <c r="V1708" s="21">
        <f t="shared" si="801"/>
        <v>0</v>
      </c>
      <c r="W1708" s="21">
        <f t="shared" si="805"/>
        <v>0</v>
      </c>
      <c r="X1708" s="21">
        <f t="shared" si="805"/>
        <v>0</v>
      </c>
      <c r="Y1708" s="21">
        <f t="shared" si="805"/>
        <v>0</v>
      </c>
      <c r="Z1708" s="21">
        <f t="shared" si="805"/>
        <v>0</v>
      </c>
      <c r="AA1708" s="21">
        <f t="shared" si="802"/>
        <v>0</v>
      </c>
      <c r="AB1708" s="21">
        <f t="shared" si="802"/>
        <v>0</v>
      </c>
      <c r="AC1708" s="21">
        <f t="shared" si="805"/>
        <v>0</v>
      </c>
    </row>
    <row r="1709" spans="4:29" hidden="1" outlineLevel="1">
      <c r="E1709" s="19"/>
      <c r="F1709" s="42"/>
      <c r="G1709" s="17" t="str">
        <f>$G$13</f>
        <v>ENERGY</v>
      </c>
      <c r="H1709" s="21">
        <f t="shared" ref="H1709:AC1709" si="806">H1669+H1677+H1685+H1693+H1701</f>
        <v>0</v>
      </c>
      <c r="I1709" s="21">
        <f t="shared" si="806"/>
        <v>0</v>
      </c>
      <c r="J1709" s="21">
        <f t="shared" si="806"/>
        <v>0</v>
      </c>
      <c r="K1709" s="21">
        <f t="shared" si="798"/>
        <v>0</v>
      </c>
      <c r="L1709" s="21">
        <f t="shared" si="798"/>
        <v>0</v>
      </c>
      <c r="M1709" s="21">
        <f t="shared" si="806"/>
        <v>0</v>
      </c>
      <c r="N1709" s="21">
        <f t="shared" si="806"/>
        <v>0</v>
      </c>
      <c r="O1709" s="21">
        <f t="shared" si="806"/>
        <v>0</v>
      </c>
      <c r="P1709" s="21">
        <f t="shared" si="806"/>
        <v>0</v>
      </c>
      <c r="Q1709" s="21">
        <f t="shared" si="799"/>
        <v>0</v>
      </c>
      <c r="R1709" s="21">
        <f t="shared" si="806"/>
        <v>0</v>
      </c>
      <c r="S1709" s="21">
        <f t="shared" si="800"/>
        <v>0</v>
      </c>
      <c r="T1709" s="21">
        <f t="shared" si="806"/>
        <v>0</v>
      </c>
      <c r="U1709" s="21">
        <f t="shared" si="806"/>
        <v>0</v>
      </c>
      <c r="V1709" s="21">
        <f t="shared" si="801"/>
        <v>0</v>
      </c>
      <c r="W1709" s="21">
        <f t="shared" si="806"/>
        <v>0</v>
      </c>
      <c r="X1709" s="21">
        <f t="shared" si="806"/>
        <v>0</v>
      </c>
      <c r="Y1709" s="21">
        <f t="shared" si="806"/>
        <v>0</v>
      </c>
      <c r="Z1709" s="21">
        <f t="shared" si="806"/>
        <v>0</v>
      </c>
      <c r="AA1709" s="21">
        <f t="shared" si="802"/>
        <v>0</v>
      </c>
      <c r="AB1709" s="21">
        <f t="shared" si="802"/>
        <v>0</v>
      </c>
      <c r="AC1709" s="21">
        <f t="shared" si="806"/>
        <v>0</v>
      </c>
    </row>
    <row r="1710" spans="4:29" hidden="1" outlineLevel="1">
      <c r="E1710" s="19"/>
      <c r="F1710" s="42"/>
      <c r="G1710" s="17" t="str">
        <f>$G$14</f>
        <v>CUSTOMER</v>
      </c>
      <c r="H1710" s="21">
        <f t="shared" ref="H1710:AC1710" si="807">H1670+H1678+H1686+H1694+H1702</f>
        <v>8412186.9999999981</v>
      </c>
      <c r="I1710" s="21">
        <f t="shared" si="807"/>
        <v>6395398.6974212071</v>
      </c>
      <c r="J1710" s="21">
        <f t="shared" si="807"/>
        <v>1297449.6570827796</v>
      </c>
      <c r="K1710" s="21">
        <f t="shared" si="798"/>
        <v>3073.7403194692679</v>
      </c>
      <c r="L1710" s="21">
        <f t="shared" si="798"/>
        <v>128.0271342473651</v>
      </c>
      <c r="M1710" s="21">
        <f t="shared" si="807"/>
        <v>1300651.4245364962</v>
      </c>
      <c r="N1710" s="21">
        <f t="shared" si="807"/>
        <v>16520.20197389352</v>
      </c>
      <c r="O1710" s="21">
        <f t="shared" si="807"/>
        <v>3165.6381418226019</v>
      </c>
      <c r="P1710" s="21">
        <f t="shared" si="807"/>
        <v>312.82353841267849</v>
      </c>
      <c r="Q1710" s="21">
        <f t="shared" si="799"/>
        <v>0</v>
      </c>
      <c r="R1710" s="21">
        <f t="shared" si="807"/>
        <v>19998.663654128803</v>
      </c>
      <c r="S1710" s="21">
        <f t="shared" si="800"/>
        <v>182.47802986795168</v>
      </c>
      <c r="T1710" s="21">
        <f t="shared" si="807"/>
        <v>1925.2928108029398</v>
      </c>
      <c r="U1710" s="21">
        <f t="shared" si="807"/>
        <v>1008.2659128684578</v>
      </c>
      <c r="V1710" s="21">
        <f t="shared" si="801"/>
        <v>136.85852240096375</v>
      </c>
      <c r="W1710" s="21">
        <f t="shared" si="807"/>
        <v>3252.8952759403128</v>
      </c>
      <c r="X1710" s="21">
        <f t="shared" si="807"/>
        <v>5890.36962302553</v>
      </c>
      <c r="Y1710" s="21">
        <f t="shared" si="807"/>
        <v>43.096253708816874</v>
      </c>
      <c r="Z1710" s="21">
        <f t="shared" si="807"/>
        <v>5933.4658767343471</v>
      </c>
      <c r="AA1710" s="21">
        <f t="shared" si="802"/>
        <v>324.58399960516658</v>
      </c>
      <c r="AB1710" s="21">
        <f t="shared" si="802"/>
        <v>684560.99107000779</v>
      </c>
      <c r="AC1710" s="21">
        <f t="shared" si="807"/>
        <v>2066.2781658804465</v>
      </c>
    </row>
    <row r="1711" spans="4:29" collapsed="1">
      <c r="D1711" s="17" t="s">
        <v>3</v>
      </c>
      <c r="E1711" s="21">
        <f>E1671+E1679+E1687+E1695+E1703</f>
        <v>8412187</v>
      </c>
      <c r="F1711" s="42"/>
      <c r="G1711" s="17" t="str">
        <f>$G$15</f>
        <v>TOTAL</v>
      </c>
      <c r="H1711" s="21">
        <f t="shared" ref="H1711:AC1711" si="808">H1671+H1679+H1687+H1695+H1703</f>
        <v>8412186.9999999981</v>
      </c>
      <c r="I1711" s="21">
        <f t="shared" si="808"/>
        <v>6395398.6974212071</v>
      </c>
      <c r="J1711" s="21">
        <f t="shared" si="808"/>
        <v>1297449.6570827796</v>
      </c>
      <c r="K1711" s="21">
        <f t="shared" si="798"/>
        <v>3073.7403194692679</v>
      </c>
      <c r="L1711" s="21">
        <f t="shared" si="798"/>
        <v>128.0271342473651</v>
      </c>
      <c r="M1711" s="21">
        <f t="shared" si="808"/>
        <v>1300651.4245364962</v>
      </c>
      <c r="N1711" s="21">
        <f t="shared" si="808"/>
        <v>16520.20197389352</v>
      </c>
      <c r="O1711" s="21">
        <f t="shared" si="808"/>
        <v>3165.6381418226019</v>
      </c>
      <c r="P1711" s="21">
        <f t="shared" si="808"/>
        <v>312.82353841267849</v>
      </c>
      <c r="Q1711" s="21">
        <f t="shared" si="799"/>
        <v>0</v>
      </c>
      <c r="R1711" s="21">
        <f t="shared" si="808"/>
        <v>19998.663654128803</v>
      </c>
      <c r="S1711" s="21">
        <f t="shared" si="800"/>
        <v>182.47802986795168</v>
      </c>
      <c r="T1711" s="21">
        <f t="shared" si="808"/>
        <v>1925.2928108029398</v>
      </c>
      <c r="U1711" s="21">
        <f t="shared" si="808"/>
        <v>1008.2659128684578</v>
      </c>
      <c r="V1711" s="21">
        <f t="shared" si="801"/>
        <v>136.85852240096375</v>
      </c>
      <c r="W1711" s="21">
        <f t="shared" si="808"/>
        <v>3252.8952759403128</v>
      </c>
      <c r="X1711" s="21">
        <f t="shared" si="808"/>
        <v>5890.36962302553</v>
      </c>
      <c r="Y1711" s="21">
        <f t="shared" si="808"/>
        <v>43.096253708816874</v>
      </c>
      <c r="Z1711" s="21">
        <f t="shared" si="808"/>
        <v>5933.4658767343471</v>
      </c>
      <c r="AA1711" s="21">
        <f t="shared" si="802"/>
        <v>324.58399960516658</v>
      </c>
      <c r="AB1711" s="21">
        <f t="shared" si="802"/>
        <v>684560.99107000779</v>
      </c>
      <c r="AC1711" s="21">
        <f t="shared" si="808"/>
        <v>2066.2781658804465</v>
      </c>
    </row>
    <row r="1713" spans="3:29" hidden="1" outlineLevel="1">
      <c r="F1713" s="42" t="str">
        <f>F1720</f>
        <v>CUST_TOTAL</v>
      </c>
      <c r="G1713" s="17" t="str">
        <f>$G$8</f>
        <v>PRODUCTION</v>
      </c>
      <c r="H1713" s="21">
        <f t="shared" ref="H1713:H1720" si="809">SUBTOTAL(9,I1713:AC1713)</f>
        <v>0</v>
      </c>
      <c r="I1713" s="22">
        <f>VLOOKUP(CONCATENATE($F1713," ",$G1713),AllocFactorMatrix,(I$4+1),FALSE)*$E1720</f>
        <v>0</v>
      </c>
      <c r="J1713" s="22">
        <f>VLOOKUP(CONCATENATE($F1713," ",$G1713),AllocFactorMatrix,(J$4+1),FALSE)*$E1720</f>
        <v>0</v>
      </c>
      <c r="K1713" s="22">
        <f>VLOOKUP(CONCATENATE($F1713," ",$G1713),AllocFactorMatrix,(K$4+1),FALSE)*$E1720</f>
        <v>0</v>
      </c>
      <c r="L1713" s="22">
        <f>VLOOKUP(CONCATENATE($F1713," ",$G1713),AllocFactorMatrix,(L$4+1),FALSE)*$E1720</f>
        <v>0</v>
      </c>
      <c r="M1713" s="22">
        <f t="shared" ref="M1713:M1720" si="810">SUBTOTAL(9,J1713:L1713)</f>
        <v>0</v>
      </c>
      <c r="N1713" s="22">
        <f>VLOOKUP(CONCATENATE($F1713," ",$G1713),AllocFactorMatrix,(N$4+1),FALSE)*$E1720</f>
        <v>0</v>
      </c>
      <c r="O1713" s="22">
        <f>VLOOKUP(CONCATENATE($F1713," ",$G1713),AllocFactorMatrix,(O$4+1),FALSE)*$E1720</f>
        <v>0</v>
      </c>
      <c r="P1713" s="22">
        <f>VLOOKUP(CONCATENATE($F1713," ",$G1713),AllocFactorMatrix,(P$4+1),FALSE)*$E1720</f>
        <v>0</v>
      </c>
      <c r="Q1713" s="22">
        <f>VLOOKUP(CONCATENATE($F1713," ",$G1713),AllocFactorMatrix,(Q$4+1),FALSE)*$E1720</f>
        <v>0</v>
      </c>
      <c r="R1713" s="22">
        <f>SUBTOTAL(9,N1713:Q1713)</f>
        <v>0</v>
      </c>
      <c r="S1713" s="22">
        <f>VLOOKUP(CONCATENATE($F1713," ",$G1713),AllocFactorMatrix,(S$4+1),FALSE)*$E1720</f>
        <v>0</v>
      </c>
      <c r="T1713" s="22">
        <f>VLOOKUP(CONCATENATE($F1713," ",$G1713),AllocFactorMatrix,(T$4+1),FALSE)*$E1720</f>
        <v>0</v>
      </c>
      <c r="U1713" s="22">
        <f>VLOOKUP(CONCATENATE($F1713," ",$G1713),AllocFactorMatrix,(U$4+1),FALSE)*$E1720</f>
        <v>0</v>
      </c>
      <c r="V1713" s="22">
        <f>VLOOKUP(CONCATENATE($F1713," ",$G1713),AllocFactorMatrix,(V$4+1),FALSE)*$E1720</f>
        <v>0</v>
      </c>
      <c r="W1713" s="22">
        <f>SUBTOTAL(9,S1713:V1713)</f>
        <v>0</v>
      </c>
      <c r="X1713" s="22">
        <f>VLOOKUP(CONCATENATE($F1713," ",$G1713),AllocFactorMatrix,(X$4+1),FALSE)*$E1720</f>
        <v>0</v>
      </c>
      <c r="Y1713" s="22">
        <f>VLOOKUP(CONCATENATE($F1713," ",$G1713),AllocFactorMatrix,(Y$4+1),FALSE)*$E1720</f>
        <v>0</v>
      </c>
      <c r="Z1713" s="22">
        <f t="shared" ref="Z1713:Z1720" si="811">SUBTOTAL(9,X1713:Y1713)</f>
        <v>0</v>
      </c>
      <c r="AA1713" s="22">
        <f>VLOOKUP(CONCATENATE($F1713," ",$G1713),AllocFactorMatrix,(AA$4+1),FALSE)*$E1720</f>
        <v>0</v>
      </c>
      <c r="AB1713" s="22">
        <f>VLOOKUP(CONCATENATE($F1713," ",$G1713),AllocFactorMatrix,(AB$4+1),FALSE)*$E1720</f>
        <v>0</v>
      </c>
      <c r="AC1713" s="22">
        <f>VLOOKUP(CONCATENATE($F1713," ",$G1713),AllocFactorMatrix,(AC$4+1),FALSE)*$E1720</f>
        <v>0</v>
      </c>
    </row>
    <row r="1714" spans="3:29" hidden="1" outlineLevel="1">
      <c r="F1714" s="42" t="str">
        <f>F1720</f>
        <v>CUST_TOTAL</v>
      </c>
      <c r="G1714" s="17" t="str">
        <f>$G$9</f>
        <v>BULKTRAN</v>
      </c>
      <c r="H1714" s="21">
        <f t="shared" si="809"/>
        <v>0</v>
      </c>
      <c r="I1714" s="22">
        <f>VLOOKUP(CONCATENATE($F1714," ",$G1714),AllocFactorMatrix,(I$4+1),FALSE)*$E1720</f>
        <v>0</v>
      </c>
      <c r="J1714" s="22">
        <f>VLOOKUP(CONCATENATE($F1714," ",$G1714),AllocFactorMatrix,(J$4+1),FALSE)*$E1720</f>
        <v>0</v>
      </c>
      <c r="K1714" s="22">
        <f>VLOOKUP(CONCATENATE($F1714," ",$G1714),AllocFactorMatrix,(K$4+1),FALSE)*$E1720</f>
        <v>0</v>
      </c>
      <c r="L1714" s="22">
        <f>VLOOKUP(CONCATENATE($F1714," ",$G1714),AllocFactorMatrix,(L$4+1),FALSE)*$E1720</f>
        <v>0</v>
      </c>
      <c r="M1714" s="22">
        <f t="shared" si="810"/>
        <v>0</v>
      </c>
      <c r="N1714" s="22">
        <f>VLOOKUP(CONCATENATE($F1714," ",$G1714),AllocFactorMatrix,(N$4+1),FALSE)*$E1720</f>
        <v>0</v>
      </c>
      <c r="O1714" s="22">
        <f>VLOOKUP(CONCATENATE($F1714," ",$G1714),AllocFactorMatrix,(O$4+1),FALSE)*$E1720</f>
        <v>0</v>
      </c>
      <c r="P1714" s="22">
        <f>VLOOKUP(CONCATENATE($F1714," ",$G1714),AllocFactorMatrix,(P$4+1),FALSE)*$E1720</f>
        <v>0</v>
      </c>
      <c r="Q1714" s="22">
        <f>VLOOKUP(CONCATENATE($F1714," ",$G1714),AllocFactorMatrix,(Q$4+1),FALSE)*$E1720</f>
        <v>0</v>
      </c>
      <c r="R1714" s="22">
        <f t="shared" ref="R1714:R1720" si="812">SUBTOTAL(9,N1714:Q1714)</f>
        <v>0</v>
      </c>
      <c r="S1714" s="22">
        <f>VLOOKUP(CONCATENATE($F1714," ",$G1714),AllocFactorMatrix,(S$4+1),FALSE)*$E1720</f>
        <v>0</v>
      </c>
      <c r="T1714" s="22">
        <f>VLOOKUP(CONCATENATE($F1714," ",$G1714),AllocFactorMatrix,(T$4+1),FALSE)*$E1720</f>
        <v>0</v>
      </c>
      <c r="U1714" s="22">
        <f>VLOOKUP(CONCATENATE($F1714," ",$G1714),AllocFactorMatrix,(U$4+1),FALSE)*$E1720</f>
        <v>0</v>
      </c>
      <c r="V1714" s="22">
        <f>VLOOKUP(CONCATENATE($F1714," ",$G1714),AllocFactorMatrix,(V$4+1),FALSE)*$E1720</f>
        <v>0</v>
      </c>
      <c r="W1714" s="22">
        <f t="shared" ref="W1714:W1720" si="813">SUBTOTAL(9,S1714:V1714)</f>
        <v>0</v>
      </c>
      <c r="X1714" s="22">
        <f>VLOOKUP(CONCATENATE($F1714," ",$G1714),AllocFactorMatrix,(X$4+1),FALSE)*$E1720</f>
        <v>0</v>
      </c>
      <c r="Y1714" s="22">
        <f>VLOOKUP(CONCATENATE($F1714," ",$G1714),AllocFactorMatrix,(Y$4+1),FALSE)*$E1720</f>
        <v>0</v>
      </c>
      <c r="Z1714" s="22">
        <f t="shared" si="811"/>
        <v>0</v>
      </c>
      <c r="AA1714" s="22">
        <f>VLOOKUP(CONCATENATE($F1714," ",$G1714),AllocFactorMatrix,(AA$4+1),FALSE)*$E1720</f>
        <v>0</v>
      </c>
      <c r="AB1714" s="22">
        <f>VLOOKUP(CONCATENATE($F1714," ",$G1714),AllocFactorMatrix,(AB$4+1),FALSE)*$E1720</f>
        <v>0</v>
      </c>
      <c r="AC1714" s="22">
        <f>VLOOKUP(CONCATENATE($F1714," ",$G1714),AllocFactorMatrix,(AC$4+1),FALSE)*$E1720</f>
        <v>0</v>
      </c>
    </row>
    <row r="1715" spans="3:29" hidden="1" outlineLevel="1">
      <c r="F1715" s="42" t="str">
        <f>F1720</f>
        <v>CUST_TOTAL</v>
      </c>
      <c r="G1715" s="17" t="str">
        <f>$G$10</f>
        <v>SUBTRAN</v>
      </c>
      <c r="H1715" s="21">
        <f t="shared" si="809"/>
        <v>0</v>
      </c>
      <c r="I1715" s="22">
        <f>VLOOKUP(CONCATENATE($F1715," ",$G1715),AllocFactorMatrix,(I$4+1),FALSE)*$E1720</f>
        <v>0</v>
      </c>
      <c r="J1715" s="22">
        <f>VLOOKUP(CONCATENATE($F1715," ",$G1715),AllocFactorMatrix,(J$4+1),FALSE)*$E1720</f>
        <v>0</v>
      </c>
      <c r="K1715" s="22">
        <f>VLOOKUP(CONCATENATE($F1715," ",$G1715),AllocFactorMatrix,(K$4+1),FALSE)*$E1720</f>
        <v>0</v>
      </c>
      <c r="L1715" s="22">
        <f>VLOOKUP(CONCATENATE($F1715," ",$G1715),AllocFactorMatrix,(L$4+1),FALSE)*$E1720</f>
        <v>0</v>
      </c>
      <c r="M1715" s="22">
        <f t="shared" si="810"/>
        <v>0</v>
      </c>
      <c r="N1715" s="22">
        <f>VLOOKUP(CONCATENATE($F1715," ",$G1715),AllocFactorMatrix,(N$4+1),FALSE)*$E1720</f>
        <v>0</v>
      </c>
      <c r="O1715" s="22">
        <f>VLOOKUP(CONCATENATE($F1715," ",$G1715),AllocFactorMatrix,(O$4+1),FALSE)*$E1720</f>
        <v>0</v>
      </c>
      <c r="P1715" s="22">
        <f>VLOOKUP(CONCATENATE($F1715," ",$G1715),AllocFactorMatrix,(P$4+1),FALSE)*$E1720</f>
        <v>0</v>
      </c>
      <c r="Q1715" s="22">
        <f>VLOOKUP(CONCATENATE($F1715," ",$G1715),AllocFactorMatrix,(Q$4+1),FALSE)*$E1720</f>
        <v>0</v>
      </c>
      <c r="R1715" s="22">
        <f t="shared" si="812"/>
        <v>0</v>
      </c>
      <c r="S1715" s="22">
        <f>VLOOKUP(CONCATENATE($F1715," ",$G1715),AllocFactorMatrix,(S$4+1),FALSE)*$E1720</f>
        <v>0</v>
      </c>
      <c r="T1715" s="22">
        <f>VLOOKUP(CONCATENATE($F1715," ",$G1715),AllocFactorMatrix,(T$4+1),FALSE)*$E1720</f>
        <v>0</v>
      </c>
      <c r="U1715" s="22">
        <f>VLOOKUP(CONCATENATE($F1715," ",$G1715),AllocFactorMatrix,(U$4+1),FALSE)*$E1720</f>
        <v>0</v>
      </c>
      <c r="V1715" s="22">
        <f>VLOOKUP(CONCATENATE($F1715," ",$G1715),AllocFactorMatrix,(V$4+1),FALSE)*$E1720</f>
        <v>0</v>
      </c>
      <c r="W1715" s="22">
        <f t="shared" si="813"/>
        <v>0</v>
      </c>
      <c r="X1715" s="22">
        <f>VLOOKUP(CONCATENATE($F1715," ",$G1715),AllocFactorMatrix,(X$4+1),FALSE)*$E1720</f>
        <v>0</v>
      </c>
      <c r="Y1715" s="22">
        <f>VLOOKUP(CONCATENATE($F1715," ",$G1715),AllocFactorMatrix,(Y$4+1),FALSE)*$E1720</f>
        <v>0</v>
      </c>
      <c r="Z1715" s="22">
        <f t="shared" si="811"/>
        <v>0</v>
      </c>
      <c r="AA1715" s="22">
        <f>VLOOKUP(CONCATENATE($F1715," ",$G1715),AllocFactorMatrix,(AA$4+1),FALSE)*$E1720</f>
        <v>0</v>
      </c>
      <c r="AB1715" s="22">
        <f>VLOOKUP(CONCATENATE($F1715," ",$G1715),AllocFactorMatrix,(AB$4+1),FALSE)*$E1720</f>
        <v>0</v>
      </c>
      <c r="AC1715" s="22">
        <f>VLOOKUP(CONCATENATE($F1715," ",$G1715),AllocFactorMatrix,(AC$4+1),FALSE)*$E1720</f>
        <v>0</v>
      </c>
    </row>
    <row r="1716" spans="3:29" hidden="1" outlineLevel="1">
      <c r="F1716" s="42" t="str">
        <f>F1720</f>
        <v>CUST_TOTAL</v>
      </c>
      <c r="G1716" s="17" t="str">
        <f>$G$11</f>
        <v>DISTPRI</v>
      </c>
      <c r="H1716" s="21">
        <f t="shared" si="809"/>
        <v>0</v>
      </c>
      <c r="I1716" s="22">
        <f>VLOOKUP(CONCATENATE($F1716," ",$G1716),AllocFactorMatrix,(I$4+1),FALSE)*$E1720</f>
        <v>0</v>
      </c>
      <c r="J1716" s="22">
        <f>VLOOKUP(CONCATENATE($F1716," ",$G1716),AllocFactorMatrix,(J$4+1),FALSE)*$E1720</f>
        <v>0</v>
      </c>
      <c r="K1716" s="22">
        <f>VLOOKUP(CONCATENATE($F1716," ",$G1716),AllocFactorMatrix,(K$4+1),FALSE)*$E1720</f>
        <v>0</v>
      </c>
      <c r="L1716" s="22">
        <f>VLOOKUP(CONCATENATE($F1716," ",$G1716),AllocFactorMatrix,(L$4+1),FALSE)*$E1720</f>
        <v>0</v>
      </c>
      <c r="M1716" s="22">
        <f t="shared" si="810"/>
        <v>0</v>
      </c>
      <c r="N1716" s="22">
        <f>VLOOKUP(CONCATENATE($F1716," ",$G1716),AllocFactorMatrix,(N$4+1),FALSE)*$E1720</f>
        <v>0</v>
      </c>
      <c r="O1716" s="22">
        <f>VLOOKUP(CONCATENATE($F1716," ",$G1716),AllocFactorMatrix,(O$4+1),FALSE)*$E1720</f>
        <v>0</v>
      </c>
      <c r="P1716" s="22">
        <f>VLOOKUP(CONCATENATE($F1716," ",$G1716),AllocFactorMatrix,(P$4+1),FALSE)*$E1720</f>
        <v>0</v>
      </c>
      <c r="Q1716" s="22">
        <f>VLOOKUP(CONCATENATE($F1716," ",$G1716),AllocFactorMatrix,(Q$4+1),FALSE)*$E1720</f>
        <v>0</v>
      </c>
      <c r="R1716" s="22">
        <f t="shared" si="812"/>
        <v>0</v>
      </c>
      <c r="S1716" s="22">
        <f>VLOOKUP(CONCATENATE($F1716," ",$G1716),AllocFactorMatrix,(S$4+1),FALSE)*$E1720</f>
        <v>0</v>
      </c>
      <c r="T1716" s="22">
        <f>VLOOKUP(CONCATENATE($F1716," ",$G1716),AllocFactorMatrix,(T$4+1),FALSE)*$E1720</f>
        <v>0</v>
      </c>
      <c r="U1716" s="22">
        <f>VLOOKUP(CONCATENATE($F1716," ",$G1716),AllocFactorMatrix,(U$4+1),FALSE)*$E1720</f>
        <v>0</v>
      </c>
      <c r="V1716" s="22">
        <f>VLOOKUP(CONCATENATE($F1716," ",$G1716),AllocFactorMatrix,(V$4+1),FALSE)*$E1720</f>
        <v>0</v>
      </c>
      <c r="W1716" s="22">
        <f t="shared" si="813"/>
        <v>0</v>
      </c>
      <c r="X1716" s="22">
        <f>VLOOKUP(CONCATENATE($F1716," ",$G1716),AllocFactorMatrix,(X$4+1),FALSE)*$E1720</f>
        <v>0</v>
      </c>
      <c r="Y1716" s="22">
        <f>VLOOKUP(CONCATENATE($F1716," ",$G1716),AllocFactorMatrix,(Y$4+1),FALSE)*$E1720</f>
        <v>0</v>
      </c>
      <c r="Z1716" s="22">
        <f t="shared" si="811"/>
        <v>0</v>
      </c>
      <c r="AA1716" s="22">
        <f>VLOOKUP(CONCATENATE($F1716," ",$G1716),AllocFactorMatrix,(AA$4+1),FALSE)*$E1720</f>
        <v>0</v>
      </c>
      <c r="AB1716" s="22">
        <f>VLOOKUP(CONCATENATE($F1716," ",$G1716),AllocFactorMatrix,(AB$4+1),FALSE)*$E1720</f>
        <v>0</v>
      </c>
      <c r="AC1716" s="22">
        <f>VLOOKUP(CONCATENATE($F1716," ",$G1716),AllocFactorMatrix,(AC$4+1),FALSE)*$E1720</f>
        <v>0</v>
      </c>
    </row>
    <row r="1717" spans="3:29" hidden="1" outlineLevel="1">
      <c r="F1717" s="42" t="str">
        <f>F1720</f>
        <v>CUST_TOTAL</v>
      </c>
      <c r="G1717" s="17" t="str">
        <f>$G$12</f>
        <v>DISTSEC</v>
      </c>
      <c r="H1717" s="21">
        <f t="shared" si="809"/>
        <v>0</v>
      </c>
      <c r="I1717" s="22">
        <f>VLOOKUP(CONCATENATE($F1717," ",$G1717),AllocFactorMatrix,(I$4+1),FALSE)*$E1720</f>
        <v>0</v>
      </c>
      <c r="J1717" s="22">
        <f>VLOOKUP(CONCATENATE($F1717," ",$G1717),AllocFactorMatrix,(J$4+1),FALSE)*$E1720</f>
        <v>0</v>
      </c>
      <c r="K1717" s="22">
        <f>VLOOKUP(CONCATENATE($F1717," ",$G1717),AllocFactorMatrix,(K$4+1),FALSE)*$E1720</f>
        <v>0</v>
      </c>
      <c r="L1717" s="22">
        <f>VLOOKUP(CONCATENATE($F1717," ",$G1717),AllocFactorMatrix,(L$4+1),FALSE)*$E1720</f>
        <v>0</v>
      </c>
      <c r="M1717" s="22">
        <f t="shared" si="810"/>
        <v>0</v>
      </c>
      <c r="N1717" s="22">
        <f>VLOOKUP(CONCATENATE($F1717," ",$G1717),AllocFactorMatrix,(N$4+1),FALSE)*$E1720</f>
        <v>0</v>
      </c>
      <c r="O1717" s="22">
        <f>VLOOKUP(CONCATENATE($F1717," ",$G1717),AllocFactorMatrix,(O$4+1),FALSE)*$E1720</f>
        <v>0</v>
      </c>
      <c r="P1717" s="22">
        <f>VLOOKUP(CONCATENATE($F1717," ",$G1717),AllocFactorMatrix,(P$4+1),FALSE)*$E1720</f>
        <v>0</v>
      </c>
      <c r="Q1717" s="22">
        <f>VLOOKUP(CONCATENATE($F1717," ",$G1717),AllocFactorMatrix,(Q$4+1),FALSE)*$E1720</f>
        <v>0</v>
      </c>
      <c r="R1717" s="22">
        <f t="shared" si="812"/>
        <v>0</v>
      </c>
      <c r="S1717" s="22">
        <f>VLOOKUP(CONCATENATE($F1717," ",$G1717),AllocFactorMatrix,(S$4+1),FALSE)*$E1720</f>
        <v>0</v>
      </c>
      <c r="T1717" s="22">
        <f>VLOOKUP(CONCATENATE($F1717," ",$G1717),AllocFactorMatrix,(T$4+1),FALSE)*$E1720</f>
        <v>0</v>
      </c>
      <c r="U1717" s="22">
        <f>VLOOKUP(CONCATENATE($F1717," ",$G1717),AllocFactorMatrix,(U$4+1),FALSE)*$E1720</f>
        <v>0</v>
      </c>
      <c r="V1717" s="22">
        <f>VLOOKUP(CONCATENATE($F1717," ",$G1717),AllocFactorMatrix,(V$4+1),FALSE)*$E1720</f>
        <v>0</v>
      </c>
      <c r="W1717" s="22">
        <f t="shared" si="813"/>
        <v>0</v>
      </c>
      <c r="X1717" s="22">
        <f>VLOOKUP(CONCATENATE($F1717," ",$G1717),AllocFactorMatrix,(X$4+1),FALSE)*$E1720</f>
        <v>0</v>
      </c>
      <c r="Y1717" s="22">
        <f>VLOOKUP(CONCATENATE($F1717," ",$G1717),AllocFactorMatrix,(Y$4+1),FALSE)*$E1720</f>
        <v>0</v>
      </c>
      <c r="Z1717" s="22">
        <f t="shared" si="811"/>
        <v>0</v>
      </c>
      <c r="AA1717" s="22">
        <f>VLOOKUP(CONCATENATE($F1717," ",$G1717),AllocFactorMatrix,(AA$4+1),FALSE)*$E1720</f>
        <v>0</v>
      </c>
      <c r="AB1717" s="22">
        <f>VLOOKUP(CONCATENATE($F1717," ",$G1717),AllocFactorMatrix,(AB$4+1),FALSE)*$E1720</f>
        <v>0</v>
      </c>
      <c r="AC1717" s="22">
        <f>VLOOKUP(CONCATENATE($F1717," ",$G1717),AllocFactorMatrix,(AC$4+1),FALSE)*$E1720</f>
        <v>0</v>
      </c>
    </row>
    <row r="1718" spans="3:29" hidden="1" outlineLevel="1">
      <c r="F1718" s="42" t="str">
        <f>F1720</f>
        <v>CUST_TOTAL</v>
      </c>
      <c r="G1718" s="17" t="str">
        <f>$G$13</f>
        <v>ENERGY</v>
      </c>
      <c r="H1718" s="21">
        <f t="shared" si="809"/>
        <v>0</v>
      </c>
      <c r="I1718" s="22">
        <f>VLOOKUP(CONCATENATE($F1718," ",$G1718),AllocFactorMatrix,(I$4+1),FALSE)*$E1720</f>
        <v>0</v>
      </c>
      <c r="J1718" s="22">
        <f>VLOOKUP(CONCATENATE($F1718," ",$G1718),AllocFactorMatrix,(J$4+1),FALSE)*$E1720</f>
        <v>0</v>
      </c>
      <c r="K1718" s="22">
        <f>VLOOKUP(CONCATENATE($F1718," ",$G1718),AllocFactorMatrix,(K$4+1),FALSE)*$E1720</f>
        <v>0</v>
      </c>
      <c r="L1718" s="22">
        <f>VLOOKUP(CONCATENATE($F1718," ",$G1718),AllocFactorMatrix,(L$4+1),FALSE)*$E1720</f>
        <v>0</v>
      </c>
      <c r="M1718" s="22">
        <f t="shared" si="810"/>
        <v>0</v>
      </c>
      <c r="N1718" s="22">
        <f>VLOOKUP(CONCATENATE($F1718," ",$G1718),AllocFactorMatrix,(N$4+1),FALSE)*$E1720</f>
        <v>0</v>
      </c>
      <c r="O1718" s="22">
        <f>VLOOKUP(CONCATENATE($F1718," ",$G1718),AllocFactorMatrix,(O$4+1),FALSE)*$E1720</f>
        <v>0</v>
      </c>
      <c r="P1718" s="22">
        <f>VLOOKUP(CONCATENATE($F1718," ",$G1718),AllocFactorMatrix,(P$4+1),FALSE)*$E1720</f>
        <v>0</v>
      </c>
      <c r="Q1718" s="22">
        <f>VLOOKUP(CONCATENATE($F1718," ",$G1718),AllocFactorMatrix,(Q$4+1),FALSE)*$E1720</f>
        <v>0</v>
      </c>
      <c r="R1718" s="22">
        <f t="shared" si="812"/>
        <v>0</v>
      </c>
      <c r="S1718" s="22">
        <f>VLOOKUP(CONCATENATE($F1718," ",$G1718),AllocFactorMatrix,(S$4+1),FALSE)*$E1720</f>
        <v>0</v>
      </c>
      <c r="T1718" s="22">
        <f>VLOOKUP(CONCATENATE($F1718," ",$G1718),AllocFactorMatrix,(T$4+1),FALSE)*$E1720</f>
        <v>0</v>
      </c>
      <c r="U1718" s="22">
        <f>VLOOKUP(CONCATENATE($F1718," ",$G1718),AllocFactorMatrix,(U$4+1),FALSE)*$E1720</f>
        <v>0</v>
      </c>
      <c r="V1718" s="22">
        <f>VLOOKUP(CONCATENATE($F1718," ",$G1718),AllocFactorMatrix,(V$4+1),FALSE)*$E1720</f>
        <v>0</v>
      </c>
      <c r="W1718" s="22">
        <f t="shared" si="813"/>
        <v>0</v>
      </c>
      <c r="X1718" s="22">
        <f>VLOOKUP(CONCATENATE($F1718," ",$G1718),AllocFactorMatrix,(X$4+1),FALSE)*$E1720</f>
        <v>0</v>
      </c>
      <c r="Y1718" s="22">
        <f>VLOOKUP(CONCATENATE($F1718," ",$G1718),AllocFactorMatrix,(Y$4+1),FALSE)*$E1720</f>
        <v>0</v>
      </c>
      <c r="Z1718" s="22">
        <f t="shared" si="811"/>
        <v>0</v>
      </c>
      <c r="AA1718" s="22">
        <f>VLOOKUP(CONCATENATE($F1718," ",$G1718),AllocFactorMatrix,(AA$4+1),FALSE)*$E1720</f>
        <v>0</v>
      </c>
      <c r="AB1718" s="22">
        <f>VLOOKUP(CONCATENATE($F1718," ",$G1718),AllocFactorMatrix,(AB$4+1),FALSE)*$E1720</f>
        <v>0</v>
      </c>
      <c r="AC1718" s="22">
        <f>VLOOKUP(CONCATENATE($F1718," ",$G1718),AllocFactorMatrix,(AC$4+1),FALSE)*$E1720</f>
        <v>0</v>
      </c>
    </row>
    <row r="1719" spans="3:29" hidden="1" outlineLevel="1">
      <c r="F1719" s="42" t="str">
        <f>F1720</f>
        <v>CUST_TOTAL</v>
      </c>
      <c r="G1719" s="17" t="str">
        <f>$G$14</f>
        <v>CUSTOMER</v>
      </c>
      <c r="H1719" s="21">
        <f t="shared" si="809"/>
        <v>1446709.9999999995</v>
      </c>
      <c r="I1719" s="22">
        <f>VLOOKUP(CONCATENATE($F1719," ",$G1719),AllocFactorMatrix,(I$4+1),FALSE)*$E1720</f>
        <v>874501.13132758951</v>
      </c>
      <c r="J1719" s="22">
        <f>VLOOKUP(CONCATENATE($F1719," ",$G1719),AllocFactorMatrix,(J$4+1),FALSE)*$E1720</f>
        <v>204793.61648636995</v>
      </c>
      <c r="K1719" s="22">
        <f>VLOOKUP(CONCATENATE($F1719," ",$G1719),AllocFactorMatrix,(K$4+1),FALSE)*$E1720</f>
        <v>477.86947067081394</v>
      </c>
      <c r="L1719" s="22">
        <f>VLOOKUP(CONCATENATE($F1719," ",$G1719),AllocFactorMatrix,(L$4+1),FALSE)*$E1720</f>
        <v>19.911227944617249</v>
      </c>
      <c r="M1719" s="22">
        <f t="shared" si="810"/>
        <v>205291.3971849854</v>
      </c>
      <c r="N1719" s="22">
        <f>VLOOKUP(CONCATENATE($F1719," ",$G1719),AllocFactorMatrix,(N$4+1),FALSE)*$E1720</f>
        <v>2495.5405690586954</v>
      </c>
      <c r="O1719" s="22">
        <f>VLOOKUP(CONCATENATE($F1719," ",$G1719),AllocFactorMatrix,(O$4+1),FALSE)*$E1720</f>
        <v>471.23239468927488</v>
      </c>
      <c r="P1719" s="22">
        <f>VLOOKUP(CONCATENATE($F1719," ",$G1719),AllocFactorMatrix,(P$4+1),FALSE)*$E1720</f>
        <v>46.459531870773574</v>
      </c>
      <c r="Q1719" s="22">
        <f>VLOOKUP(CONCATENATE($F1719," ",$G1719),AllocFactorMatrix,(Q$4+1),FALSE)*$E1720</f>
        <v>0</v>
      </c>
      <c r="R1719" s="22">
        <f t="shared" si="812"/>
        <v>3013.2324956187435</v>
      </c>
      <c r="S1719" s="22">
        <f>VLOOKUP(CONCATENATE($F1719," ",$G1719),AllocFactorMatrix,(S$4+1),FALSE)*$E1720</f>
        <v>26.548303926156329</v>
      </c>
      <c r="T1719" s="22">
        <f>VLOOKUP(CONCATENATE($F1719," ",$G1719),AllocFactorMatrix,(T$4+1),FALSE)*$E1720</f>
        <v>278.75719122464147</v>
      </c>
      <c r="U1719" s="22">
        <f>VLOOKUP(CONCATENATE($F1719," ",$G1719),AllocFactorMatrix,(U$4+1),FALSE)*$E1720</f>
        <v>146.01567159385982</v>
      </c>
      <c r="V1719" s="22">
        <f>VLOOKUP(CONCATENATE($F1719," ",$G1719),AllocFactorMatrix,(V$4+1),FALSE)*$E1720</f>
        <v>19.911227944617249</v>
      </c>
      <c r="W1719" s="22">
        <f t="shared" si="813"/>
        <v>471.23239468927483</v>
      </c>
      <c r="X1719" s="22">
        <f>VLOOKUP(CONCATENATE($F1719," ",$G1719),AllocFactorMatrix,(X$4+1),FALSE)*$E1720</f>
        <v>915.91648545239343</v>
      </c>
      <c r="Y1719" s="22">
        <f>VLOOKUP(CONCATENATE($F1719," ",$G1719),AllocFactorMatrix,(Y$4+1),FALSE)*$E1720</f>
        <v>6.6370759815390823</v>
      </c>
      <c r="Z1719" s="22">
        <f t="shared" si="811"/>
        <v>922.55356143393249</v>
      </c>
      <c r="AA1719" s="22">
        <f>VLOOKUP(CONCATENATE($F1719," ",$G1719),AllocFactorMatrix,(AA$4+1),FALSE)*$E1720</f>
        <v>53.096607852312658</v>
      </c>
      <c r="AB1719" s="22">
        <f>VLOOKUP(CONCATENATE($F1719," ",$G1719),AllocFactorMatrix,(AB$4+1),FALSE)*$E1720</f>
        <v>362098.9543248277</v>
      </c>
      <c r="AC1719" s="22">
        <f>VLOOKUP(CONCATENATE($F1719," ",$G1719),AllocFactorMatrix,(AC$4+1),FALSE)*$E1720</f>
        <v>358.40210300311043</v>
      </c>
    </row>
    <row r="1720" spans="3:29" collapsed="1">
      <c r="C1720" s="17" t="s">
        <v>602</v>
      </c>
      <c r="E1720" s="19">
        <v>1446710</v>
      </c>
      <c r="F1720" s="42" t="s">
        <v>41</v>
      </c>
      <c r="G1720" s="17" t="str">
        <f>$G$15</f>
        <v>TOTAL</v>
      </c>
      <c r="H1720" s="21">
        <f t="shared" si="809"/>
        <v>1446709.9999999995</v>
      </c>
      <c r="I1720" s="22">
        <f>VLOOKUP(CONCATENATE($F1720," ",$G1720),AllocFactorMatrix,(I$4+1),FALSE)*$E1720</f>
        <v>874501.13132758951</v>
      </c>
      <c r="J1720" s="22">
        <f>VLOOKUP(CONCATENATE($F1720," ",$G1720),AllocFactorMatrix,(J$4+1),FALSE)*$E1720</f>
        <v>204793.61648636995</v>
      </c>
      <c r="K1720" s="22">
        <f>VLOOKUP(CONCATENATE($F1720," ",$G1720),AllocFactorMatrix,(K$4+1),FALSE)*$E1720</f>
        <v>477.86947067081394</v>
      </c>
      <c r="L1720" s="22">
        <f>VLOOKUP(CONCATENATE($F1720," ",$G1720),AllocFactorMatrix,(L$4+1),FALSE)*$E1720</f>
        <v>19.911227944617249</v>
      </c>
      <c r="M1720" s="22">
        <f t="shared" si="810"/>
        <v>205291.3971849854</v>
      </c>
      <c r="N1720" s="22">
        <f>VLOOKUP(CONCATENATE($F1720," ",$G1720),AllocFactorMatrix,(N$4+1),FALSE)*$E1720</f>
        <v>2495.5405690586954</v>
      </c>
      <c r="O1720" s="22">
        <f>VLOOKUP(CONCATENATE($F1720," ",$G1720),AllocFactorMatrix,(O$4+1),FALSE)*$E1720</f>
        <v>471.23239468927488</v>
      </c>
      <c r="P1720" s="22">
        <f>VLOOKUP(CONCATENATE($F1720," ",$G1720),AllocFactorMatrix,(P$4+1),FALSE)*$E1720</f>
        <v>46.459531870773574</v>
      </c>
      <c r="Q1720" s="22">
        <f>VLOOKUP(CONCATENATE($F1720," ",$G1720),AllocFactorMatrix,(Q$4+1),FALSE)*$E1720</f>
        <v>0</v>
      </c>
      <c r="R1720" s="22">
        <f t="shared" si="812"/>
        <v>3013.2324956187435</v>
      </c>
      <c r="S1720" s="22">
        <f>VLOOKUP(CONCATENATE($F1720," ",$G1720),AllocFactorMatrix,(S$4+1),FALSE)*$E1720</f>
        <v>26.548303926156329</v>
      </c>
      <c r="T1720" s="22">
        <f>VLOOKUP(CONCATENATE($F1720," ",$G1720),AllocFactorMatrix,(T$4+1),FALSE)*$E1720</f>
        <v>278.75719122464147</v>
      </c>
      <c r="U1720" s="22">
        <f>VLOOKUP(CONCATENATE($F1720," ",$G1720),AllocFactorMatrix,(U$4+1),FALSE)*$E1720</f>
        <v>146.01567159385982</v>
      </c>
      <c r="V1720" s="22">
        <f>VLOOKUP(CONCATENATE($F1720," ",$G1720),AllocFactorMatrix,(V$4+1),FALSE)*$E1720</f>
        <v>19.911227944617249</v>
      </c>
      <c r="W1720" s="22">
        <f t="shared" si="813"/>
        <v>471.23239468927483</v>
      </c>
      <c r="X1720" s="22">
        <f>VLOOKUP(CONCATENATE($F1720," ",$G1720),AllocFactorMatrix,(X$4+1),FALSE)*$E1720</f>
        <v>915.91648545239343</v>
      </c>
      <c r="Y1720" s="22">
        <f>VLOOKUP(CONCATENATE($F1720," ",$G1720),AllocFactorMatrix,(Y$4+1),FALSE)*$E1720</f>
        <v>6.6370759815390823</v>
      </c>
      <c r="Z1720" s="22">
        <f t="shared" si="811"/>
        <v>922.55356143393249</v>
      </c>
      <c r="AA1720" s="22">
        <f>VLOOKUP(CONCATENATE($F1720," ",$G1720),AllocFactorMatrix,(AA$4+1),FALSE)*$E1720</f>
        <v>53.096607852312658</v>
      </c>
      <c r="AB1720" s="22">
        <f>VLOOKUP(CONCATENATE($F1720," ",$G1720),AllocFactorMatrix,(AB$4+1),FALSE)*$E1720</f>
        <v>362098.9543248277</v>
      </c>
      <c r="AC1720" s="22">
        <f>VLOOKUP(CONCATENATE($F1720," ",$G1720),AllocFactorMatrix,(AC$4+1),FALSE)*$E1720</f>
        <v>358.40210300311043</v>
      </c>
    </row>
    <row r="1722" spans="3:29" hidden="1" outlineLevel="1">
      <c r="F1722" s="42" t="str">
        <f>F1729</f>
        <v>CUST_TOTAL</v>
      </c>
      <c r="G1722" s="17" t="str">
        <f>$G$8</f>
        <v>PRODUCTION</v>
      </c>
      <c r="H1722" s="21">
        <f t="shared" ref="H1722:H1729" si="814">SUBTOTAL(9,I1722:AC1722)</f>
        <v>0</v>
      </c>
      <c r="I1722" s="22">
        <f>VLOOKUP(CONCATENATE($F1722," ",$G1722),AllocFactorMatrix,(I$4+1),FALSE)*$E1729</f>
        <v>0</v>
      </c>
      <c r="J1722" s="22">
        <f>VLOOKUP(CONCATENATE($F1722," ",$G1722),AllocFactorMatrix,(J$4+1),FALSE)*$E1729</f>
        <v>0</v>
      </c>
      <c r="K1722" s="22">
        <f>VLOOKUP(CONCATENATE($F1722," ",$G1722),AllocFactorMatrix,(K$4+1),FALSE)*$E1729</f>
        <v>0</v>
      </c>
      <c r="L1722" s="22">
        <f>VLOOKUP(CONCATENATE($F1722," ",$G1722),AllocFactorMatrix,(L$4+1),FALSE)*$E1729</f>
        <v>0</v>
      </c>
      <c r="M1722" s="22">
        <f t="shared" ref="M1722:M1729" si="815">SUBTOTAL(9,J1722:L1722)</f>
        <v>0</v>
      </c>
      <c r="N1722" s="22">
        <f>VLOOKUP(CONCATENATE($F1722," ",$G1722),AllocFactorMatrix,(N$4+1),FALSE)*$E1729</f>
        <v>0</v>
      </c>
      <c r="O1722" s="22">
        <f>VLOOKUP(CONCATENATE($F1722," ",$G1722),AllocFactorMatrix,(O$4+1),FALSE)*$E1729</f>
        <v>0</v>
      </c>
      <c r="P1722" s="22">
        <f>VLOOKUP(CONCATENATE($F1722," ",$G1722),AllocFactorMatrix,(P$4+1),FALSE)*$E1729</f>
        <v>0</v>
      </c>
      <c r="Q1722" s="22">
        <f>VLOOKUP(CONCATENATE($F1722," ",$G1722),AllocFactorMatrix,(Q$4+1),FALSE)*$E1729</f>
        <v>0</v>
      </c>
      <c r="R1722" s="22">
        <f>SUBTOTAL(9,N1722:Q1722)</f>
        <v>0</v>
      </c>
      <c r="S1722" s="22">
        <f>VLOOKUP(CONCATENATE($F1722," ",$G1722),AllocFactorMatrix,(S$4+1),FALSE)*$E1729</f>
        <v>0</v>
      </c>
      <c r="T1722" s="22">
        <f>VLOOKUP(CONCATENATE($F1722," ",$G1722),AllocFactorMatrix,(T$4+1),FALSE)*$E1729</f>
        <v>0</v>
      </c>
      <c r="U1722" s="22">
        <f>VLOOKUP(CONCATENATE($F1722," ",$G1722),AllocFactorMatrix,(U$4+1),FALSE)*$E1729</f>
        <v>0</v>
      </c>
      <c r="V1722" s="22">
        <f>VLOOKUP(CONCATENATE($F1722," ",$G1722),AllocFactorMatrix,(V$4+1),FALSE)*$E1729</f>
        <v>0</v>
      </c>
      <c r="W1722" s="22">
        <f>SUBTOTAL(9,S1722:V1722)</f>
        <v>0</v>
      </c>
      <c r="X1722" s="22">
        <f>VLOOKUP(CONCATENATE($F1722," ",$G1722),AllocFactorMatrix,(X$4+1),FALSE)*$E1729</f>
        <v>0</v>
      </c>
      <c r="Y1722" s="22">
        <f>VLOOKUP(CONCATENATE($F1722," ",$G1722),AllocFactorMatrix,(Y$4+1),FALSE)*$E1729</f>
        <v>0</v>
      </c>
      <c r="Z1722" s="22">
        <f t="shared" ref="Z1722:Z1729" si="816">SUBTOTAL(9,X1722:Y1722)</f>
        <v>0</v>
      </c>
      <c r="AA1722" s="22">
        <f>VLOOKUP(CONCATENATE($F1722," ",$G1722),AllocFactorMatrix,(AA$4+1),FALSE)*$E1729</f>
        <v>0</v>
      </c>
      <c r="AB1722" s="22">
        <f>VLOOKUP(CONCATENATE($F1722," ",$G1722),AllocFactorMatrix,(AB$4+1),FALSE)*$E1729</f>
        <v>0</v>
      </c>
      <c r="AC1722" s="22">
        <f>VLOOKUP(CONCATENATE($F1722," ",$G1722),AllocFactorMatrix,(AC$4+1),FALSE)*$E1729</f>
        <v>0</v>
      </c>
    </row>
    <row r="1723" spans="3:29" hidden="1" outlineLevel="1">
      <c r="F1723" s="42" t="str">
        <f>F1729</f>
        <v>CUST_TOTAL</v>
      </c>
      <c r="G1723" s="17" t="str">
        <f>$G$9</f>
        <v>BULKTRAN</v>
      </c>
      <c r="H1723" s="21">
        <f t="shared" si="814"/>
        <v>0</v>
      </c>
      <c r="I1723" s="22">
        <f>VLOOKUP(CONCATENATE($F1723," ",$G1723),AllocFactorMatrix,(I$4+1),FALSE)*$E1729</f>
        <v>0</v>
      </c>
      <c r="J1723" s="22">
        <f>VLOOKUP(CONCATENATE($F1723," ",$G1723),AllocFactorMatrix,(J$4+1),FALSE)*$E1729</f>
        <v>0</v>
      </c>
      <c r="K1723" s="22">
        <f>VLOOKUP(CONCATENATE($F1723," ",$G1723),AllocFactorMatrix,(K$4+1),FALSE)*$E1729</f>
        <v>0</v>
      </c>
      <c r="L1723" s="22">
        <f>VLOOKUP(CONCATENATE($F1723," ",$G1723),AllocFactorMatrix,(L$4+1),FALSE)*$E1729</f>
        <v>0</v>
      </c>
      <c r="M1723" s="22">
        <f t="shared" si="815"/>
        <v>0</v>
      </c>
      <c r="N1723" s="22">
        <f>VLOOKUP(CONCATENATE($F1723," ",$G1723),AllocFactorMatrix,(N$4+1),FALSE)*$E1729</f>
        <v>0</v>
      </c>
      <c r="O1723" s="22">
        <f>VLOOKUP(CONCATENATE($F1723," ",$G1723),AllocFactorMatrix,(O$4+1),FALSE)*$E1729</f>
        <v>0</v>
      </c>
      <c r="P1723" s="22">
        <f>VLOOKUP(CONCATENATE($F1723," ",$G1723),AllocFactorMatrix,(P$4+1),FALSE)*$E1729</f>
        <v>0</v>
      </c>
      <c r="Q1723" s="22">
        <f>VLOOKUP(CONCATENATE($F1723," ",$G1723),AllocFactorMatrix,(Q$4+1),FALSE)*$E1729</f>
        <v>0</v>
      </c>
      <c r="R1723" s="22">
        <f t="shared" ref="R1723:R1729" si="817">SUBTOTAL(9,N1723:Q1723)</f>
        <v>0</v>
      </c>
      <c r="S1723" s="22">
        <f>VLOOKUP(CONCATENATE($F1723," ",$G1723),AllocFactorMatrix,(S$4+1),FALSE)*$E1729</f>
        <v>0</v>
      </c>
      <c r="T1723" s="22">
        <f>VLOOKUP(CONCATENATE($F1723," ",$G1723),AllocFactorMatrix,(T$4+1),FALSE)*$E1729</f>
        <v>0</v>
      </c>
      <c r="U1723" s="22">
        <f>VLOOKUP(CONCATENATE($F1723," ",$G1723),AllocFactorMatrix,(U$4+1),FALSE)*$E1729</f>
        <v>0</v>
      </c>
      <c r="V1723" s="22">
        <f>VLOOKUP(CONCATENATE($F1723," ",$G1723),AllocFactorMatrix,(V$4+1),FALSE)*$E1729</f>
        <v>0</v>
      </c>
      <c r="W1723" s="22">
        <f t="shared" ref="W1723:W1729" si="818">SUBTOTAL(9,S1723:V1723)</f>
        <v>0</v>
      </c>
      <c r="X1723" s="22">
        <f>VLOOKUP(CONCATENATE($F1723," ",$G1723),AllocFactorMatrix,(X$4+1),FALSE)*$E1729</f>
        <v>0</v>
      </c>
      <c r="Y1723" s="22">
        <f>VLOOKUP(CONCATENATE($F1723," ",$G1723),AllocFactorMatrix,(Y$4+1),FALSE)*$E1729</f>
        <v>0</v>
      </c>
      <c r="Z1723" s="22">
        <f t="shared" si="816"/>
        <v>0</v>
      </c>
      <c r="AA1723" s="22">
        <f>VLOOKUP(CONCATENATE($F1723," ",$G1723),AllocFactorMatrix,(AA$4+1),FALSE)*$E1729</f>
        <v>0</v>
      </c>
      <c r="AB1723" s="22">
        <f>VLOOKUP(CONCATENATE($F1723," ",$G1723),AllocFactorMatrix,(AB$4+1),FALSE)*$E1729</f>
        <v>0</v>
      </c>
      <c r="AC1723" s="22">
        <f>VLOOKUP(CONCATENATE($F1723," ",$G1723),AllocFactorMatrix,(AC$4+1),FALSE)*$E1729</f>
        <v>0</v>
      </c>
    </row>
    <row r="1724" spans="3:29" hidden="1" outlineLevel="1">
      <c r="F1724" s="42" t="str">
        <f>F1729</f>
        <v>CUST_TOTAL</v>
      </c>
      <c r="G1724" s="17" t="str">
        <f>$G$10</f>
        <v>SUBTRAN</v>
      </c>
      <c r="H1724" s="21">
        <f t="shared" si="814"/>
        <v>0</v>
      </c>
      <c r="I1724" s="22">
        <f>VLOOKUP(CONCATENATE($F1724," ",$G1724),AllocFactorMatrix,(I$4+1),FALSE)*$E1729</f>
        <v>0</v>
      </c>
      <c r="J1724" s="22">
        <f>VLOOKUP(CONCATENATE($F1724," ",$G1724),AllocFactorMatrix,(J$4+1),FALSE)*$E1729</f>
        <v>0</v>
      </c>
      <c r="K1724" s="22">
        <f>VLOOKUP(CONCATENATE($F1724," ",$G1724),AllocFactorMatrix,(K$4+1),FALSE)*$E1729</f>
        <v>0</v>
      </c>
      <c r="L1724" s="22">
        <f>VLOOKUP(CONCATENATE($F1724," ",$G1724),AllocFactorMatrix,(L$4+1),FALSE)*$E1729</f>
        <v>0</v>
      </c>
      <c r="M1724" s="22">
        <f t="shared" si="815"/>
        <v>0</v>
      </c>
      <c r="N1724" s="22">
        <f>VLOOKUP(CONCATENATE($F1724," ",$G1724),AllocFactorMatrix,(N$4+1),FALSE)*$E1729</f>
        <v>0</v>
      </c>
      <c r="O1724" s="22">
        <f>VLOOKUP(CONCATENATE($F1724," ",$G1724),AllocFactorMatrix,(O$4+1),FALSE)*$E1729</f>
        <v>0</v>
      </c>
      <c r="P1724" s="22">
        <f>VLOOKUP(CONCATENATE($F1724," ",$G1724),AllocFactorMatrix,(P$4+1),FALSE)*$E1729</f>
        <v>0</v>
      </c>
      <c r="Q1724" s="22">
        <f>VLOOKUP(CONCATENATE($F1724," ",$G1724),AllocFactorMatrix,(Q$4+1),FALSE)*$E1729</f>
        <v>0</v>
      </c>
      <c r="R1724" s="22">
        <f t="shared" si="817"/>
        <v>0</v>
      </c>
      <c r="S1724" s="22">
        <f>VLOOKUP(CONCATENATE($F1724," ",$G1724),AllocFactorMatrix,(S$4+1),FALSE)*$E1729</f>
        <v>0</v>
      </c>
      <c r="T1724" s="22">
        <f>VLOOKUP(CONCATENATE($F1724," ",$G1724),AllocFactorMatrix,(T$4+1),FALSE)*$E1729</f>
        <v>0</v>
      </c>
      <c r="U1724" s="22">
        <f>VLOOKUP(CONCATENATE($F1724," ",$G1724),AllocFactorMatrix,(U$4+1),FALSE)*$E1729</f>
        <v>0</v>
      </c>
      <c r="V1724" s="22">
        <f>VLOOKUP(CONCATENATE($F1724," ",$G1724),AllocFactorMatrix,(V$4+1),FALSE)*$E1729</f>
        <v>0</v>
      </c>
      <c r="W1724" s="22">
        <f t="shared" si="818"/>
        <v>0</v>
      </c>
      <c r="X1724" s="22">
        <f>VLOOKUP(CONCATENATE($F1724," ",$G1724),AllocFactorMatrix,(X$4+1),FALSE)*$E1729</f>
        <v>0</v>
      </c>
      <c r="Y1724" s="22">
        <f>VLOOKUP(CONCATENATE($F1724," ",$G1724),AllocFactorMatrix,(Y$4+1),FALSE)*$E1729</f>
        <v>0</v>
      </c>
      <c r="Z1724" s="22">
        <f t="shared" si="816"/>
        <v>0</v>
      </c>
      <c r="AA1724" s="22">
        <f>VLOOKUP(CONCATENATE($F1724," ",$G1724),AllocFactorMatrix,(AA$4+1),FALSE)*$E1729</f>
        <v>0</v>
      </c>
      <c r="AB1724" s="22">
        <f>VLOOKUP(CONCATENATE($F1724," ",$G1724),AllocFactorMatrix,(AB$4+1),FALSE)*$E1729</f>
        <v>0</v>
      </c>
      <c r="AC1724" s="22">
        <f>VLOOKUP(CONCATENATE($F1724," ",$G1724),AllocFactorMatrix,(AC$4+1),FALSE)*$E1729</f>
        <v>0</v>
      </c>
    </row>
    <row r="1725" spans="3:29" hidden="1" outlineLevel="1">
      <c r="F1725" s="42" t="str">
        <f>F1729</f>
        <v>CUST_TOTAL</v>
      </c>
      <c r="G1725" s="17" t="str">
        <f>$G$11</f>
        <v>DISTPRI</v>
      </c>
      <c r="H1725" s="21">
        <f t="shared" si="814"/>
        <v>0</v>
      </c>
      <c r="I1725" s="22">
        <f>VLOOKUP(CONCATENATE($F1725," ",$G1725),AllocFactorMatrix,(I$4+1),FALSE)*$E1729</f>
        <v>0</v>
      </c>
      <c r="J1725" s="22">
        <f>VLOOKUP(CONCATENATE($F1725," ",$G1725),AllocFactorMatrix,(J$4+1),FALSE)*$E1729</f>
        <v>0</v>
      </c>
      <c r="K1725" s="22">
        <f>VLOOKUP(CONCATENATE($F1725," ",$G1725),AllocFactorMatrix,(K$4+1),FALSE)*$E1729</f>
        <v>0</v>
      </c>
      <c r="L1725" s="22">
        <f>VLOOKUP(CONCATENATE($F1725," ",$G1725),AllocFactorMatrix,(L$4+1),FALSE)*$E1729</f>
        <v>0</v>
      </c>
      <c r="M1725" s="22">
        <f t="shared" si="815"/>
        <v>0</v>
      </c>
      <c r="N1725" s="22">
        <f>VLOOKUP(CONCATENATE($F1725," ",$G1725),AllocFactorMatrix,(N$4+1),FALSE)*$E1729</f>
        <v>0</v>
      </c>
      <c r="O1725" s="22">
        <f>VLOOKUP(CONCATENATE($F1725," ",$G1725),AllocFactorMatrix,(O$4+1),FALSE)*$E1729</f>
        <v>0</v>
      </c>
      <c r="P1725" s="22">
        <f>VLOOKUP(CONCATENATE($F1725," ",$G1725),AllocFactorMatrix,(P$4+1),FALSE)*$E1729</f>
        <v>0</v>
      </c>
      <c r="Q1725" s="22">
        <f>VLOOKUP(CONCATENATE($F1725," ",$G1725),AllocFactorMatrix,(Q$4+1),FALSE)*$E1729</f>
        <v>0</v>
      </c>
      <c r="R1725" s="22">
        <f t="shared" si="817"/>
        <v>0</v>
      </c>
      <c r="S1725" s="22">
        <f>VLOOKUP(CONCATENATE($F1725," ",$G1725),AllocFactorMatrix,(S$4+1),FALSE)*$E1729</f>
        <v>0</v>
      </c>
      <c r="T1725" s="22">
        <f>VLOOKUP(CONCATENATE($F1725," ",$G1725),AllocFactorMatrix,(T$4+1),FALSE)*$E1729</f>
        <v>0</v>
      </c>
      <c r="U1725" s="22">
        <f>VLOOKUP(CONCATENATE($F1725," ",$G1725),AllocFactorMatrix,(U$4+1),FALSE)*$E1729</f>
        <v>0</v>
      </c>
      <c r="V1725" s="22">
        <f>VLOOKUP(CONCATENATE($F1725," ",$G1725),AllocFactorMatrix,(V$4+1),FALSE)*$E1729</f>
        <v>0</v>
      </c>
      <c r="W1725" s="22">
        <f t="shared" si="818"/>
        <v>0</v>
      </c>
      <c r="X1725" s="22">
        <f>VLOOKUP(CONCATENATE($F1725," ",$G1725),AllocFactorMatrix,(X$4+1),FALSE)*$E1729</f>
        <v>0</v>
      </c>
      <c r="Y1725" s="22">
        <f>VLOOKUP(CONCATENATE($F1725," ",$G1725),AllocFactorMatrix,(Y$4+1),FALSE)*$E1729</f>
        <v>0</v>
      </c>
      <c r="Z1725" s="22">
        <f t="shared" si="816"/>
        <v>0</v>
      </c>
      <c r="AA1725" s="22">
        <f>VLOOKUP(CONCATENATE($F1725," ",$G1725),AllocFactorMatrix,(AA$4+1),FALSE)*$E1729</f>
        <v>0</v>
      </c>
      <c r="AB1725" s="22">
        <f>VLOOKUP(CONCATENATE($F1725," ",$G1725),AllocFactorMatrix,(AB$4+1),FALSE)*$E1729</f>
        <v>0</v>
      </c>
      <c r="AC1725" s="22">
        <f>VLOOKUP(CONCATENATE($F1725," ",$G1725),AllocFactorMatrix,(AC$4+1),FALSE)*$E1729</f>
        <v>0</v>
      </c>
    </row>
    <row r="1726" spans="3:29" hidden="1" outlineLevel="1">
      <c r="F1726" s="42" t="str">
        <f>F1729</f>
        <v>CUST_TOTAL</v>
      </c>
      <c r="G1726" s="17" t="str">
        <f>$G$12</f>
        <v>DISTSEC</v>
      </c>
      <c r="H1726" s="21">
        <f t="shared" si="814"/>
        <v>0</v>
      </c>
      <c r="I1726" s="22">
        <f>VLOOKUP(CONCATENATE($F1726," ",$G1726),AllocFactorMatrix,(I$4+1),FALSE)*$E1729</f>
        <v>0</v>
      </c>
      <c r="J1726" s="22">
        <f>VLOOKUP(CONCATENATE($F1726," ",$G1726),AllocFactorMatrix,(J$4+1),FALSE)*$E1729</f>
        <v>0</v>
      </c>
      <c r="K1726" s="22">
        <f>VLOOKUP(CONCATENATE($F1726," ",$G1726),AllocFactorMatrix,(K$4+1),FALSE)*$E1729</f>
        <v>0</v>
      </c>
      <c r="L1726" s="22">
        <f>VLOOKUP(CONCATENATE($F1726," ",$G1726),AllocFactorMatrix,(L$4+1),FALSE)*$E1729</f>
        <v>0</v>
      </c>
      <c r="M1726" s="22">
        <f t="shared" si="815"/>
        <v>0</v>
      </c>
      <c r="N1726" s="22">
        <f>VLOOKUP(CONCATENATE($F1726," ",$G1726),AllocFactorMatrix,(N$4+1),FALSE)*$E1729</f>
        <v>0</v>
      </c>
      <c r="O1726" s="22">
        <f>VLOOKUP(CONCATENATE($F1726," ",$G1726),AllocFactorMatrix,(O$4+1),FALSE)*$E1729</f>
        <v>0</v>
      </c>
      <c r="P1726" s="22">
        <f>VLOOKUP(CONCATENATE($F1726," ",$G1726),AllocFactorMatrix,(P$4+1),FALSE)*$E1729</f>
        <v>0</v>
      </c>
      <c r="Q1726" s="22">
        <f>VLOOKUP(CONCATENATE($F1726," ",$G1726),AllocFactorMatrix,(Q$4+1),FALSE)*$E1729</f>
        <v>0</v>
      </c>
      <c r="R1726" s="22">
        <f t="shared" si="817"/>
        <v>0</v>
      </c>
      <c r="S1726" s="22">
        <f>VLOOKUP(CONCATENATE($F1726," ",$G1726),AllocFactorMatrix,(S$4+1),FALSE)*$E1729</f>
        <v>0</v>
      </c>
      <c r="T1726" s="22">
        <f>VLOOKUP(CONCATENATE($F1726," ",$G1726),AllocFactorMatrix,(T$4+1),FALSE)*$E1729</f>
        <v>0</v>
      </c>
      <c r="U1726" s="22">
        <f>VLOOKUP(CONCATENATE($F1726," ",$G1726),AllocFactorMatrix,(U$4+1),FALSE)*$E1729</f>
        <v>0</v>
      </c>
      <c r="V1726" s="22">
        <f>VLOOKUP(CONCATENATE($F1726," ",$G1726),AllocFactorMatrix,(V$4+1),FALSE)*$E1729</f>
        <v>0</v>
      </c>
      <c r="W1726" s="22">
        <f t="shared" si="818"/>
        <v>0</v>
      </c>
      <c r="X1726" s="22">
        <f>VLOOKUP(CONCATENATE($F1726," ",$G1726),AllocFactorMatrix,(X$4+1),FALSE)*$E1729</f>
        <v>0</v>
      </c>
      <c r="Y1726" s="22">
        <f>VLOOKUP(CONCATENATE($F1726," ",$G1726),AllocFactorMatrix,(Y$4+1),FALSE)*$E1729</f>
        <v>0</v>
      </c>
      <c r="Z1726" s="22">
        <f t="shared" si="816"/>
        <v>0</v>
      </c>
      <c r="AA1726" s="22">
        <f>VLOOKUP(CONCATENATE($F1726," ",$G1726),AllocFactorMatrix,(AA$4+1),FALSE)*$E1729</f>
        <v>0</v>
      </c>
      <c r="AB1726" s="22">
        <f>VLOOKUP(CONCATENATE($F1726," ",$G1726),AllocFactorMatrix,(AB$4+1),FALSE)*$E1729</f>
        <v>0</v>
      </c>
      <c r="AC1726" s="22">
        <f>VLOOKUP(CONCATENATE($F1726," ",$G1726),AllocFactorMatrix,(AC$4+1),FALSE)*$E1729</f>
        <v>0</v>
      </c>
    </row>
    <row r="1727" spans="3:29" hidden="1" outlineLevel="1">
      <c r="F1727" s="42" t="str">
        <f>F1729</f>
        <v>CUST_TOTAL</v>
      </c>
      <c r="G1727" s="17" t="str">
        <f>$G$13</f>
        <v>ENERGY</v>
      </c>
      <c r="H1727" s="21">
        <f t="shared" si="814"/>
        <v>0</v>
      </c>
      <c r="I1727" s="22">
        <f>VLOOKUP(CONCATENATE($F1727," ",$G1727),AllocFactorMatrix,(I$4+1),FALSE)*$E1729</f>
        <v>0</v>
      </c>
      <c r="J1727" s="22">
        <f>VLOOKUP(CONCATENATE($F1727," ",$G1727),AllocFactorMatrix,(J$4+1),FALSE)*$E1729</f>
        <v>0</v>
      </c>
      <c r="K1727" s="22">
        <f>VLOOKUP(CONCATENATE($F1727," ",$G1727),AllocFactorMatrix,(K$4+1),FALSE)*$E1729</f>
        <v>0</v>
      </c>
      <c r="L1727" s="22">
        <f>VLOOKUP(CONCATENATE($F1727," ",$G1727),AllocFactorMatrix,(L$4+1),FALSE)*$E1729</f>
        <v>0</v>
      </c>
      <c r="M1727" s="22">
        <f t="shared" si="815"/>
        <v>0</v>
      </c>
      <c r="N1727" s="22">
        <f>VLOOKUP(CONCATENATE($F1727," ",$G1727),AllocFactorMatrix,(N$4+1),FALSE)*$E1729</f>
        <v>0</v>
      </c>
      <c r="O1727" s="22">
        <f>VLOOKUP(CONCATENATE($F1727," ",$G1727),AllocFactorMatrix,(O$4+1),FALSE)*$E1729</f>
        <v>0</v>
      </c>
      <c r="P1727" s="22">
        <f>VLOOKUP(CONCATENATE($F1727," ",$G1727),AllocFactorMatrix,(P$4+1),FALSE)*$E1729</f>
        <v>0</v>
      </c>
      <c r="Q1727" s="22">
        <f>VLOOKUP(CONCATENATE($F1727," ",$G1727),AllocFactorMatrix,(Q$4+1),FALSE)*$E1729</f>
        <v>0</v>
      </c>
      <c r="R1727" s="22">
        <f t="shared" si="817"/>
        <v>0</v>
      </c>
      <c r="S1727" s="22">
        <f>VLOOKUP(CONCATENATE($F1727," ",$G1727),AllocFactorMatrix,(S$4+1),FALSE)*$E1729</f>
        <v>0</v>
      </c>
      <c r="T1727" s="22">
        <f>VLOOKUP(CONCATENATE($F1727," ",$G1727),AllocFactorMatrix,(T$4+1),FALSE)*$E1729</f>
        <v>0</v>
      </c>
      <c r="U1727" s="22">
        <f>VLOOKUP(CONCATENATE($F1727," ",$G1727),AllocFactorMatrix,(U$4+1),FALSE)*$E1729</f>
        <v>0</v>
      </c>
      <c r="V1727" s="22">
        <f>VLOOKUP(CONCATENATE($F1727," ",$G1727),AllocFactorMatrix,(V$4+1),FALSE)*$E1729</f>
        <v>0</v>
      </c>
      <c r="W1727" s="22">
        <f t="shared" si="818"/>
        <v>0</v>
      </c>
      <c r="X1727" s="22">
        <f>VLOOKUP(CONCATENATE($F1727," ",$G1727),AllocFactorMatrix,(X$4+1),FALSE)*$E1729</f>
        <v>0</v>
      </c>
      <c r="Y1727" s="22">
        <f>VLOOKUP(CONCATENATE($F1727," ",$G1727),AllocFactorMatrix,(Y$4+1),FALSE)*$E1729</f>
        <v>0</v>
      </c>
      <c r="Z1727" s="22">
        <f t="shared" si="816"/>
        <v>0</v>
      </c>
      <c r="AA1727" s="22">
        <f>VLOOKUP(CONCATENATE($F1727," ",$G1727),AllocFactorMatrix,(AA$4+1),FALSE)*$E1729</f>
        <v>0</v>
      </c>
      <c r="AB1727" s="22">
        <f>VLOOKUP(CONCATENATE($F1727," ",$G1727),AllocFactorMatrix,(AB$4+1),FALSE)*$E1729</f>
        <v>0</v>
      </c>
      <c r="AC1727" s="22">
        <f>VLOOKUP(CONCATENATE($F1727," ",$G1727),AllocFactorMatrix,(AC$4+1),FALSE)*$E1729</f>
        <v>0</v>
      </c>
    </row>
    <row r="1728" spans="3:29" hidden="1" outlineLevel="1">
      <c r="F1728" s="42" t="str">
        <f>F1729</f>
        <v>CUST_TOTAL</v>
      </c>
      <c r="G1728" s="17" t="str">
        <f>$G$14</f>
        <v>CUSTOMER</v>
      </c>
      <c r="H1728" s="21">
        <f t="shared" si="814"/>
        <v>47429</v>
      </c>
      <c r="I1728" s="22">
        <f>VLOOKUP(CONCATENATE($F1728," ",$G1728),AllocFactorMatrix,(I$4+1),FALSE)*$E1729</f>
        <v>28669.680971124995</v>
      </c>
      <c r="J1728" s="22">
        <f>VLOOKUP(CONCATENATE($F1728," ",$G1728),AllocFactorMatrix,(J$4+1),FALSE)*$E1729</f>
        <v>6713.9623257819749</v>
      </c>
      <c r="K1728" s="22">
        <f>VLOOKUP(CONCATENATE($F1728," ",$G1728),AllocFactorMatrix,(K$4+1),FALSE)*$E1729</f>
        <v>15.666492333948085</v>
      </c>
      <c r="L1728" s="22">
        <f>VLOOKUP(CONCATENATE($F1728," ",$G1728),AllocFactorMatrix,(L$4+1),FALSE)*$E1729</f>
        <v>0.65277051391450358</v>
      </c>
      <c r="M1728" s="22">
        <f t="shared" si="815"/>
        <v>6730.2815886298367</v>
      </c>
      <c r="N1728" s="22">
        <f>VLOOKUP(CONCATENATE($F1728," ",$G1728),AllocFactorMatrix,(N$4+1),FALSE)*$E1729</f>
        <v>81.813904410617781</v>
      </c>
      <c r="O1728" s="22">
        <f>VLOOKUP(CONCATENATE($F1728," ",$G1728),AllocFactorMatrix,(O$4+1),FALSE)*$E1729</f>
        <v>15.44890216264325</v>
      </c>
      <c r="P1728" s="22">
        <f>VLOOKUP(CONCATENATE($F1728," ",$G1728),AllocFactorMatrix,(P$4+1),FALSE)*$E1729</f>
        <v>1.5231311991338417</v>
      </c>
      <c r="Q1728" s="22">
        <f>VLOOKUP(CONCATENATE($F1728," ",$G1728),AllocFactorMatrix,(Q$4+1),FALSE)*$E1729</f>
        <v>0</v>
      </c>
      <c r="R1728" s="22">
        <f t="shared" si="817"/>
        <v>98.785937772394874</v>
      </c>
      <c r="S1728" s="22">
        <f>VLOOKUP(CONCATENATE($F1728," ",$G1728),AllocFactorMatrix,(S$4+1),FALSE)*$E1729</f>
        <v>0.87036068521933807</v>
      </c>
      <c r="T1728" s="22">
        <f>VLOOKUP(CONCATENATE($F1728," ",$G1728),AllocFactorMatrix,(T$4+1),FALSE)*$E1729</f>
        <v>9.1387871948030508</v>
      </c>
      <c r="U1728" s="22">
        <f>VLOOKUP(CONCATENATE($F1728," ",$G1728),AllocFactorMatrix,(U$4+1),FALSE)*$E1729</f>
        <v>4.7869837687063592</v>
      </c>
      <c r="V1728" s="22">
        <f>VLOOKUP(CONCATENATE($F1728," ",$G1728),AllocFactorMatrix,(V$4+1),FALSE)*$E1729</f>
        <v>0.65277051391450358</v>
      </c>
      <c r="W1728" s="22">
        <f t="shared" si="818"/>
        <v>15.448902162643254</v>
      </c>
      <c r="X1728" s="22">
        <f>VLOOKUP(CONCATENATE($F1728," ",$G1728),AllocFactorMatrix,(X$4+1),FALSE)*$E1729</f>
        <v>30.027443640067165</v>
      </c>
      <c r="Y1728" s="22">
        <f>VLOOKUP(CONCATENATE($F1728," ",$G1728),AllocFactorMatrix,(Y$4+1),FALSE)*$E1729</f>
        <v>0.21759017130483452</v>
      </c>
      <c r="Z1728" s="22">
        <f t="shared" si="816"/>
        <v>30.245033811372</v>
      </c>
      <c r="AA1728" s="22">
        <f>VLOOKUP(CONCATENATE($F1728," ",$G1728),AllocFactorMatrix,(AA$4+1),FALSE)*$E1729</f>
        <v>1.7407213704386761</v>
      </c>
      <c r="AB1728" s="22">
        <f>VLOOKUP(CONCATENATE($F1728," ",$G1728),AllocFactorMatrix,(AB$4+1),FALSE)*$E1729</f>
        <v>11871.066975877857</v>
      </c>
      <c r="AC1728" s="22">
        <f>VLOOKUP(CONCATENATE($F1728," ",$G1728),AllocFactorMatrix,(AC$4+1),FALSE)*$E1729</f>
        <v>11.749869250461064</v>
      </c>
    </row>
    <row r="1729" spans="3:29" collapsed="1">
      <c r="C1729" s="17" t="s">
        <v>603</v>
      </c>
      <c r="E1729" s="19">
        <v>47429</v>
      </c>
      <c r="F1729" s="42" t="s">
        <v>41</v>
      </c>
      <c r="G1729" s="17" t="str">
        <f>$G$15</f>
        <v>TOTAL</v>
      </c>
      <c r="H1729" s="21">
        <f t="shared" si="814"/>
        <v>47429</v>
      </c>
      <c r="I1729" s="22">
        <f>VLOOKUP(CONCATENATE($F1729," ",$G1729),AllocFactorMatrix,(I$4+1),FALSE)*$E1729</f>
        <v>28669.680971124995</v>
      </c>
      <c r="J1729" s="22">
        <f>VLOOKUP(CONCATENATE($F1729," ",$G1729),AllocFactorMatrix,(J$4+1),FALSE)*$E1729</f>
        <v>6713.9623257819749</v>
      </c>
      <c r="K1729" s="22">
        <f>VLOOKUP(CONCATENATE($F1729," ",$G1729),AllocFactorMatrix,(K$4+1),FALSE)*$E1729</f>
        <v>15.666492333948085</v>
      </c>
      <c r="L1729" s="22">
        <f>VLOOKUP(CONCATENATE($F1729," ",$G1729),AllocFactorMatrix,(L$4+1),FALSE)*$E1729</f>
        <v>0.65277051391450358</v>
      </c>
      <c r="M1729" s="22">
        <f t="shared" si="815"/>
        <v>6730.2815886298367</v>
      </c>
      <c r="N1729" s="22">
        <f>VLOOKUP(CONCATENATE($F1729," ",$G1729),AllocFactorMatrix,(N$4+1),FALSE)*$E1729</f>
        <v>81.813904410617781</v>
      </c>
      <c r="O1729" s="22">
        <f>VLOOKUP(CONCATENATE($F1729," ",$G1729),AllocFactorMatrix,(O$4+1),FALSE)*$E1729</f>
        <v>15.44890216264325</v>
      </c>
      <c r="P1729" s="22">
        <f>VLOOKUP(CONCATENATE($F1729," ",$G1729),AllocFactorMatrix,(P$4+1),FALSE)*$E1729</f>
        <v>1.5231311991338417</v>
      </c>
      <c r="Q1729" s="22">
        <f>VLOOKUP(CONCATENATE($F1729," ",$G1729),AllocFactorMatrix,(Q$4+1),FALSE)*$E1729</f>
        <v>0</v>
      </c>
      <c r="R1729" s="22">
        <f t="shared" si="817"/>
        <v>98.785937772394874</v>
      </c>
      <c r="S1729" s="22">
        <f>VLOOKUP(CONCATENATE($F1729," ",$G1729),AllocFactorMatrix,(S$4+1),FALSE)*$E1729</f>
        <v>0.87036068521933807</v>
      </c>
      <c r="T1729" s="22">
        <f>VLOOKUP(CONCATENATE($F1729," ",$G1729),AllocFactorMatrix,(T$4+1),FALSE)*$E1729</f>
        <v>9.1387871948030508</v>
      </c>
      <c r="U1729" s="22">
        <f>VLOOKUP(CONCATENATE($F1729," ",$G1729),AllocFactorMatrix,(U$4+1),FALSE)*$E1729</f>
        <v>4.7869837687063592</v>
      </c>
      <c r="V1729" s="22">
        <f>VLOOKUP(CONCATENATE($F1729," ",$G1729),AllocFactorMatrix,(V$4+1),FALSE)*$E1729</f>
        <v>0.65277051391450358</v>
      </c>
      <c r="W1729" s="22">
        <f t="shared" si="818"/>
        <v>15.448902162643254</v>
      </c>
      <c r="X1729" s="22">
        <f>VLOOKUP(CONCATENATE($F1729," ",$G1729),AllocFactorMatrix,(X$4+1),FALSE)*$E1729</f>
        <v>30.027443640067165</v>
      </c>
      <c r="Y1729" s="22">
        <f>VLOOKUP(CONCATENATE($F1729," ",$G1729),AllocFactorMatrix,(Y$4+1),FALSE)*$E1729</f>
        <v>0.21759017130483452</v>
      </c>
      <c r="Z1729" s="22">
        <f t="shared" si="816"/>
        <v>30.245033811372</v>
      </c>
      <c r="AA1729" s="22">
        <f>VLOOKUP(CONCATENATE($F1729," ",$G1729),AllocFactorMatrix,(AA$4+1),FALSE)*$E1729</f>
        <v>1.7407213704386761</v>
      </c>
      <c r="AB1729" s="22">
        <f>VLOOKUP(CONCATENATE($F1729," ",$G1729),AllocFactorMatrix,(AB$4+1),FALSE)*$E1729</f>
        <v>11871.066975877857</v>
      </c>
      <c r="AC1729" s="22">
        <f>VLOOKUP(CONCATENATE($F1729," ",$G1729),AllocFactorMatrix,(AC$4+1),FALSE)*$E1729</f>
        <v>11.749869250461064</v>
      </c>
    </row>
    <row r="1731" spans="3:29">
      <c r="C1731" s="17" t="s">
        <v>127</v>
      </c>
      <c r="E1731" s="19"/>
      <c r="F1731" s="42"/>
      <c r="G1731" s="19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</row>
    <row r="1732" spans="3:29" hidden="1" outlineLevel="1">
      <c r="F1732" s="42" t="str">
        <f>F1739</f>
        <v>LABOR_M</v>
      </c>
      <c r="G1732" s="17" t="str">
        <f>$G$8</f>
        <v>PRODUCTION</v>
      </c>
      <c r="H1732" s="21">
        <f t="shared" ref="H1732:H1763" ca="1" si="819">SUBTOTAL(9,I1732:AC1732)</f>
        <v>3108733.602066773</v>
      </c>
      <c r="I1732" s="22">
        <f ca="1">VLOOKUP(CONCATENATE($F1732," ",$G1732),AllocFactorMatrix,(I$4+1),FALSE)*$E1739</f>
        <v>1541336.7626337414</v>
      </c>
      <c r="J1732" s="22">
        <f ca="1">VLOOKUP(CONCATENATE($F1732," ",$G1732),AllocFactorMatrix,(J$4+1),FALSE)*$E1739</f>
        <v>385438.80324609153</v>
      </c>
      <c r="K1732" s="22">
        <f ca="1">VLOOKUP(CONCATENATE($F1732," ",$G1732),AllocFactorMatrix,(K$4+1),FALSE)*$E1739</f>
        <v>4884.9888713351284</v>
      </c>
      <c r="L1732" s="22">
        <f ca="1">VLOOKUP(CONCATENATE($F1732," ",$G1732),AllocFactorMatrix,(L$4+1),FALSE)*$E1739</f>
        <v>244.48883728332282</v>
      </c>
      <c r="M1732" s="22">
        <f t="shared" ref="M1732:M1779" ca="1" si="820">SUBTOTAL(9,J1732:L1732)</f>
        <v>390568.28095470998</v>
      </c>
      <c r="N1732" s="22">
        <f ca="1">VLOOKUP(CONCATENATE($F1732," ",$G1732),AllocFactorMatrix,(N$4+1),FALSE)*$E1739</f>
        <v>172926.24490261867</v>
      </c>
      <c r="O1732" s="22">
        <f ca="1">VLOOKUP(CONCATENATE($F1732," ",$G1732),AllocFactorMatrix,(O$4+1),FALSE)*$E1739</f>
        <v>47395.078945865615</v>
      </c>
      <c r="P1732" s="22">
        <f ca="1">VLOOKUP(CONCATENATE($F1732," ",$G1732),AllocFactorMatrix,(P$4+1),FALSE)*$E1739</f>
        <v>7542.0171755092424</v>
      </c>
      <c r="Q1732" s="22">
        <f ca="1">VLOOKUP(CONCATENATE($F1732," ",$G1732),AllocFactorMatrix,(Q$4+1),FALSE)*$E1739</f>
        <v>0</v>
      </c>
      <c r="R1732" s="22">
        <f ca="1">SUBTOTAL(9,N1732:Q1732)</f>
        <v>227863.34102399353</v>
      </c>
      <c r="S1732" s="22">
        <f ca="1">VLOOKUP(CONCATENATE($F1732," ",$G1732),AllocFactorMatrix,(S$4+1),FALSE)*$E1739</f>
        <v>7475.159194308947</v>
      </c>
      <c r="T1732" s="22">
        <f ca="1">VLOOKUP(CONCATENATE($F1732," ",$G1732),AllocFactorMatrix,(T$4+1),FALSE)*$E1739</f>
        <v>136035.14616497848</v>
      </c>
      <c r="U1732" s="22">
        <f ca="1">VLOOKUP(CONCATENATE($F1732," ",$G1732),AllocFactorMatrix,(U$4+1),FALSE)*$E1739</f>
        <v>662836.94642188819</v>
      </c>
      <c r="V1732" s="22">
        <f ca="1">VLOOKUP(CONCATENATE($F1732," ",$G1732),AllocFactorMatrix,(V$4+1),FALSE)*$E1739</f>
        <v>84458.976584274453</v>
      </c>
      <c r="W1732" s="22">
        <f ca="1">SUBTOTAL(9,S1732:V1732)</f>
        <v>890806.22836545005</v>
      </c>
      <c r="X1732" s="22">
        <f ca="1">VLOOKUP(CONCATENATE($F1732," ",$G1732),AllocFactorMatrix,(X$4+1),FALSE)*$E1739</f>
        <v>48363.784085625477</v>
      </c>
      <c r="Y1732" s="22">
        <f ca="1">VLOOKUP(CONCATENATE($F1732," ",$G1732),AllocFactorMatrix,(Y$4+1),FALSE)*$E1739</f>
        <v>909.1226099965337</v>
      </c>
      <c r="Z1732" s="22">
        <f t="shared" ref="Z1732:Z1779" ca="1" si="821">SUBTOTAL(9,X1732:Y1732)</f>
        <v>49272.906695622012</v>
      </c>
      <c r="AA1732" s="22">
        <f ca="1">VLOOKUP(CONCATENATE($F1732," ",$G1732),AllocFactorMatrix,(AA$4+1),FALSE)*$E1739</f>
        <v>703.33189621146005</v>
      </c>
      <c r="AB1732" s="22">
        <f ca="1">VLOOKUP(CONCATENATE($F1732," ",$G1732),AllocFactorMatrix,(AB$4+1),FALSE)*$E1739</f>
        <v>6609.423853730309</v>
      </c>
      <c r="AC1732" s="22">
        <f ca="1">VLOOKUP(CONCATENATE($F1732," ",$G1732),AllocFactorMatrix,(AC$4+1),FALSE)*$E1739</f>
        <v>1573.3266433149086</v>
      </c>
    </row>
    <row r="1733" spans="3:29" hidden="1" outlineLevel="1">
      <c r="F1733" s="42" t="str">
        <f>F1739</f>
        <v>LABOR_M</v>
      </c>
      <c r="G1733" s="17" t="str">
        <f>$G$9</f>
        <v>BULKTRAN</v>
      </c>
      <c r="H1733" s="21">
        <f t="shared" ca="1" si="819"/>
        <v>864415.55915771774</v>
      </c>
      <c r="I1733" s="22">
        <f ca="1">VLOOKUP(CONCATENATE($F1733," ",$G1733),AllocFactorMatrix,(I$4+1),FALSE)*$E1739</f>
        <v>428584.64251700608</v>
      </c>
      <c r="J1733" s="22">
        <f ca="1">VLOOKUP(CONCATENATE($F1733," ",$G1733),AllocFactorMatrix,(J$4+1),FALSE)*$E1739</f>
        <v>107175.24924218205</v>
      </c>
      <c r="K1733" s="22">
        <f ca="1">VLOOKUP(CONCATENATE($F1733," ",$G1733),AllocFactorMatrix,(K$4+1),FALSE)*$E1739</f>
        <v>1358.3217242825319</v>
      </c>
      <c r="L1733" s="22">
        <f ca="1">VLOOKUP(CONCATENATE($F1733," ",$G1733),AllocFactorMatrix,(L$4+1),FALSE)*$E1739</f>
        <v>67.982652115182646</v>
      </c>
      <c r="M1733" s="22">
        <f t="shared" ca="1" si="820"/>
        <v>108601.55361857977</v>
      </c>
      <c r="N1733" s="22">
        <f ca="1">VLOOKUP(CONCATENATE($F1733," ",$G1733),AllocFactorMatrix,(N$4+1),FALSE)*$E1739</f>
        <v>48083.932499447095</v>
      </c>
      <c r="O1733" s="22">
        <f ca="1">VLOOKUP(CONCATENATE($F1733," ",$G1733),AllocFactorMatrix,(O$4+1),FALSE)*$E1739</f>
        <v>13178.692327022578</v>
      </c>
      <c r="P1733" s="22">
        <f ca="1">VLOOKUP(CONCATENATE($F1733," ",$G1733),AllocFactorMatrix,(P$4+1),FALSE)*$E1739</f>
        <v>2097.135949381654</v>
      </c>
      <c r="Q1733" s="22">
        <f ca="1">VLOOKUP(CONCATENATE($F1733," ",$G1733),AllocFactorMatrix,(Q$4+1),FALSE)*$E1739</f>
        <v>0</v>
      </c>
      <c r="R1733" s="22">
        <f t="shared" ref="R1733:R1779" ca="1" si="822">SUBTOTAL(9,N1733:Q1733)</f>
        <v>63359.760775851333</v>
      </c>
      <c r="S1733" s="22">
        <f ca="1">VLOOKUP(CONCATENATE($F1733," ",$G1733),AllocFactorMatrix,(S$4+1),FALSE)*$E1739</f>
        <v>2078.545395605996</v>
      </c>
      <c r="T1733" s="22">
        <f ca="1">VLOOKUP(CONCATENATE($F1733," ",$G1733),AllocFactorMatrix,(T$4+1),FALSE)*$E1739</f>
        <v>37825.980604810968</v>
      </c>
      <c r="U1733" s="22">
        <f ca="1">VLOOKUP(CONCATENATE($F1733," ",$G1733),AllocFactorMatrix,(U$4+1),FALSE)*$E1739</f>
        <v>184308.67453253223</v>
      </c>
      <c r="V1733" s="22">
        <f ca="1">VLOOKUP(CONCATENATE($F1733," ",$G1733),AllocFactorMatrix,(V$4+1),FALSE)*$E1739</f>
        <v>23484.692744803528</v>
      </c>
      <c r="W1733" s="22">
        <f t="shared" ref="W1733:W1739" ca="1" si="823">SUBTOTAL(9,S1733:V1733)</f>
        <v>247697.89327775271</v>
      </c>
      <c r="X1733" s="22">
        <f ca="1">VLOOKUP(CONCATENATE($F1733," ",$G1733),AllocFactorMatrix,(X$4+1),FALSE)*$E1739</f>
        <v>13448.050819010386</v>
      </c>
      <c r="Y1733" s="22">
        <f ca="1">VLOOKUP(CONCATENATE($F1733," ",$G1733),AllocFactorMatrix,(Y$4+1),FALSE)*$E1739</f>
        <v>252.79095279846965</v>
      </c>
      <c r="Z1733" s="22">
        <f t="shared" ca="1" si="821"/>
        <v>13700.841771808857</v>
      </c>
      <c r="AA1733" s="22">
        <f ca="1">VLOOKUP(CONCATENATE($F1733," ",$G1733),AllocFactorMatrix,(AA$4+1),FALSE)*$E1739</f>
        <v>195.568714518636</v>
      </c>
      <c r="AB1733" s="22">
        <f ca="1">VLOOKUP(CONCATENATE($F1733," ",$G1733),AllocFactorMatrix,(AB$4+1),FALSE)*$E1739</f>
        <v>1837.8187222071078</v>
      </c>
      <c r="AC1733" s="22">
        <f ca="1">VLOOKUP(CONCATENATE($F1733," ",$G1733),AllocFactorMatrix,(AC$4+1),FALSE)*$E1739</f>
        <v>437.47975999443167</v>
      </c>
    </row>
    <row r="1734" spans="3:29" hidden="1" outlineLevel="1">
      <c r="F1734" s="42" t="str">
        <f>F1739</f>
        <v>LABOR_M</v>
      </c>
      <c r="G1734" s="17" t="str">
        <f>$G$10</f>
        <v>SUBTRAN</v>
      </c>
      <c r="H1734" s="21">
        <f t="shared" ca="1" si="819"/>
        <v>274021.89528415981</v>
      </c>
      <c r="I1734" s="22">
        <f ca="1">VLOOKUP(CONCATENATE($F1734," ",$G1734),AllocFactorMatrix,(I$4+1),FALSE)*$E1739</f>
        <v>132232.61650294942</v>
      </c>
      <c r="J1734" s="22">
        <f ca="1">VLOOKUP(CONCATENATE($F1734," ",$G1734),AllocFactorMatrix,(J$4+1),FALSE)*$E1739</f>
        <v>32991.168424872871</v>
      </c>
      <c r="K1734" s="22">
        <f ca="1">VLOOKUP(CONCATENATE($F1734," ",$G1734),AllocFactorMatrix,(K$4+1),FALSE)*$E1739</f>
        <v>419.00737550447457</v>
      </c>
      <c r="L1734" s="22">
        <f ca="1">VLOOKUP(CONCATENATE($F1734," ",$G1734),AllocFactorMatrix,(L$4+1),FALSE)*$E1739</f>
        <v>27.012747026599374</v>
      </c>
      <c r="M1734" s="22">
        <f t="shared" ca="1" si="820"/>
        <v>33437.188547403945</v>
      </c>
      <c r="N1734" s="22">
        <f ca="1">VLOOKUP(CONCATENATE($F1734," ",$G1734),AllocFactorMatrix,(N$4+1),FALSE)*$E1739</f>
        <v>14650.793362696359</v>
      </c>
      <c r="O1734" s="22">
        <f ca="1">VLOOKUP(CONCATENATE($F1734," ",$G1734),AllocFactorMatrix,(O$4+1),FALSE)*$E1739</f>
        <v>4022.0220643636731</v>
      </c>
      <c r="P1734" s="22">
        <f ca="1">VLOOKUP(CONCATENATE($F1734," ",$G1734),AllocFactorMatrix,(P$4+1),FALSE)*$E1739</f>
        <v>808.45621703405959</v>
      </c>
      <c r="Q1734" s="22">
        <f ca="1">VLOOKUP(CONCATENATE($F1734," ",$G1734),AllocFactorMatrix,(Q$4+1),FALSE)*$E1739</f>
        <v>0</v>
      </c>
      <c r="R1734" s="22">
        <f t="shared" ca="1" si="822"/>
        <v>19481.271644094093</v>
      </c>
      <c r="S1734" s="22">
        <f ca="1">VLOOKUP(CONCATENATE($F1734," ",$G1734),AllocFactorMatrix,(S$4+1),FALSE)*$E1739</f>
        <v>620.85597666483136</v>
      </c>
      <c r="T1734" s="22">
        <f ca="1">VLOOKUP(CONCATENATE($F1734," ",$G1734),AllocFactorMatrix,(T$4+1),FALSE)*$E1739</f>
        <v>11631.829827923953</v>
      </c>
      <c r="U1734" s="22">
        <f ca="1">VLOOKUP(CONCATENATE($F1734," ",$G1734),AllocFactorMatrix,(U$4+1),FALSE)*$E1739</f>
        <v>72285.117206672803</v>
      </c>
      <c r="V1734" s="22">
        <f ca="1">VLOOKUP(CONCATENATE($F1734," ",$G1734),AllocFactorMatrix,(V$4+1),FALSE)*$E1739</f>
        <v>0</v>
      </c>
      <c r="W1734" s="22">
        <f t="shared" ca="1" si="823"/>
        <v>84537.803011261596</v>
      </c>
      <c r="X1734" s="22">
        <f ca="1">VLOOKUP(CONCATENATE($F1734," ",$G1734),AllocFactorMatrix,(X$4+1),FALSE)*$E1739</f>
        <v>4109.3515860329599</v>
      </c>
      <c r="Y1734" s="22">
        <f ca="1">VLOOKUP(CONCATENATE($F1734," ",$G1734),AllocFactorMatrix,(Y$4+1),FALSE)*$E1739</f>
        <v>78.82486445588394</v>
      </c>
      <c r="Z1734" s="22">
        <f t="shared" ca="1" si="821"/>
        <v>4188.1764504888442</v>
      </c>
      <c r="AA1734" s="22">
        <f ca="1">VLOOKUP(CONCATENATE($F1734," ",$G1734),AllocFactorMatrix,(AA$4+1),FALSE)*$E1739</f>
        <v>59.954879931045006</v>
      </c>
      <c r="AB1734" s="22">
        <f ca="1">VLOOKUP(CONCATENATE($F1734," ",$G1734),AllocFactorMatrix,(AB$4+1),FALSE)*$E1739</f>
        <v>68.597508690297275</v>
      </c>
      <c r="AC1734" s="22">
        <f ca="1">VLOOKUP(CONCATENATE($F1734," ",$G1734),AllocFactorMatrix,(AC$4+1),FALSE)*$E1739</f>
        <v>16.286739340862791</v>
      </c>
    </row>
    <row r="1735" spans="3:29" hidden="1" outlineLevel="1">
      <c r="F1735" s="42" t="str">
        <f>F1739</f>
        <v>LABOR_M</v>
      </c>
      <c r="G1735" s="17" t="str">
        <f>$G$11</f>
        <v>DISTPRI</v>
      </c>
      <c r="H1735" s="21">
        <f t="shared" ca="1" si="819"/>
        <v>492412.87515673606</v>
      </c>
      <c r="I1735" s="22">
        <f ca="1">VLOOKUP(CONCATENATE($F1735," ",$G1735),AllocFactorMatrix,(I$4+1),FALSE)*$E1739</f>
        <v>325691.65877908579</v>
      </c>
      <c r="J1735" s="22">
        <f ca="1">VLOOKUP(CONCATENATE($F1735," ",$G1735),AllocFactorMatrix,(J$4+1),FALSE)*$E1739</f>
        <v>80823.179376262924</v>
      </c>
      <c r="K1735" s="22">
        <f ca="1">VLOOKUP(CONCATENATE($F1735," ",$G1735),AllocFactorMatrix,(K$4+1),FALSE)*$E1739</f>
        <v>1026.1232494834508</v>
      </c>
      <c r="L1735" s="22">
        <f ca="1">VLOOKUP(CONCATENATE($F1735," ",$G1735),AllocFactorMatrix,(L$4+1),FALSE)*$E1739</f>
        <v>0</v>
      </c>
      <c r="M1735" s="22">
        <f t="shared" ca="1" si="820"/>
        <v>81849.302625746379</v>
      </c>
      <c r="N1735" s="22">
        <f ca="1">VLOOKUP(CONCATENATE($F1735," ",$G1735),AllocFactorMatrix,(N$4+1),FALSE)*$E1739</f>
        <v>35278.782668569613</v>
      </c>
      <c r="O1735" s="22">
        <f ca="1">VLOOKUP(CONCATENATE($F1735," ",$G1735),AllocFactorMatrix,(O$4+1),FALSE)*$E1739</f>
        <v>9701.4109642175245</v>
      </c>
      <c r="P1735" s="22">
        <f ca="1">VLOOKUP(CONCATENATE($F1735," ",$G1735),AllocFactorMatrix,(P$4+1),FALSE)*$E1739</f>
        <v>0</v>
      </c>
      <c r="Q1735" s="22">
        <f ca="1">VLOOKUP(CONCATENATE($F1735," ",$G1735),AllocFactorMatrix,(Q$4+1),FALSE)*$E1739</f>
        <v>0</v>
      </c>
      <c r="R1735" s="22">
        <f t="shared" ca="1" si="822"/>
        <v>44980.193632787137</v>
      </c>
      <c r="S1735" s="22">
        <f ca="1">VLOOKUP(CONCATENATE($F1735," ",$G1735),AllocFactorMatrix,(S$4+1),FALSE)*$E1739</f>
        <v>1511.6825581639089</v>
      </c>
      <c r="T1735" s="22">
        <f ca="1">VLOOKUP(CONCATENATE($F1735," ",$G1735),AllocFactorMatrix,(T$4+1),FALSE)*$E1739</f>
        <v>27920.4179875683</v>
      </c>
      <c r="U1735" s="22">
        <f ca="1">VLOOKUP(CONCATENATE($F1735," ",$G1735),AllocFactorMatrix,(U$4+1),FALSE)*$E1739</f>
        <v>0</v>
      </c>
      <c r="V1735" s="22">
        <f ca="1">VLOOKUP(CONCATENATE($F1735," ",$G1735),AllocFactorMatrix,(V$4+1),FALSE)*$E1739</f>
        <v>0</v>
      </c>
      <c r="W1735" s="22">
        <f t="shared" ca="1" si="823"/>
        <v>29432.10054573221</v>
      </c>
      <c r="X1735" s="22">
        <f ca="1">VLOOKUP(CONCATENATE($F1735," ",$G1735),AllocFactorMatrix,(X$4+1),FALSE)*$E1739</f>
        <v>9916.3525494286368</v>
      </c>
      <c r="Y1735" s="22">
        <f ca="1">VLOOKUP(CONCATENATE($F1735," ",$G1735),AllocFactorMatrix,(Y$4+1),FALSE)*$E1739</f>
        <v>190.45284352607354</v>
      </c>
      <c r="Z1735" s="22">
        <f t="shared" ca="1" si="821"/>
        <v>10106.80539295471</v>
      </c>
      <c r="AA1735" s="22">
        <f ca="1">VLOOKUP(CONCATENATE($F1735," ",$G1735),AllocFactorMatrix,(AA$4+1),FALSE)*$E1739</f>
        <v>145.55418191038382</v>
      </c>
      <c r="AB1735" s="22">
        <f ca="1">VLOOKUP(CONCATENATE($F1735," ",$G1735),AllocFactorMatrix,(AB$4+1),FALSE)*$E1739</f>
        <v>167.49315616255728</v>
      </c>
      <c r="AC1735" s="22">
        <f ca="1">VLOOKUP(CONCATENATE($F1735," ",$G1735),AllocFactorMatrix,(AC$4+1),FALSE)*$E1739</f>
        <v>39.766842356586238</v>
      </c>
    </row>
    <row r="1736" spans="3:29" hidden="1" outlineLevel="1">
      <c r="F1736" s="42" t="str">
        <f>F1739</f>
        <v>LABOR_M</v>
      </c>
      <c r="G1736" s="17" t="str">
        <f>$G$12</f>
        <v>DISTSEC</v>
      </c>
      <c r="H1736" s="21">
        <f t="shared" ca="1" si="819"/>
        <v>180472.6404142247</v>
      </c>
      <c r="I1736" s="22">
        <f ca="1">VLOOKUP(CONCATENATE($F1736," ",$G1736),AllocFactorMatrix,(I$4+1),FALSE)*$E1739</f>
        <v>137227.50456493339</v>
      </c>
      <c r="J1736" s="22">
        <f ca="1">VLOOKUP(CONCATENATE($F1736," ",$G1736),AllocFactorMatrix,(J$4+1),FALSE)*$E1739</f>
        <v>27698.394861621768</v>
      </c>
      <c r="K1736" s="22">
        <f ca="1">VLOOKUP(CONCATENATE($F1736," ",$G1736),AllocFactorMatrix,(K$4+1),FALSE)*$E1739</f>
        <v>0</v>
      </c>
      <c r="L1736" s="22">
        <f ca="1">VLOOKUP(CONCATENATE($F1736," ",$G1736),AllocFactorMatrix,(L$4+1),FALSE)*$E1739</f>
        <v>0</v>
      </c>
      <c r="M1736" s="22">
        <f t="shared" ca="1" si="820"/>
        <v>27698.394861621768</v>
      </c>
      <c r="N1736" s="22">
        <f ca="1">VLOOKUP(CONCATENATE($F1736," ",$G1736),AllocFactorMatrix,(N$4+1),FALSE)*$E1739</f>
        <v>10609.047532924969</v>
      </c>
      <c r="O1736" s="22">
        <f ca="1">VLOOKUP(CONCATENATE($F1736," ",$G1736),AllocFactorMatrix,(O$4+1),FALSE)*$E1739</f>
        <v>0</v>
      </c>
      <c r="P1736" s="22">
        <f ca="1">VLOOKUP(CONCATENATE($F1736," ",$G1736),AllocFactorMatrix,(P$4+1),FALSE)*$E1739</f>
        <v>0</v>
      </c>
      <c r="Q1736" s="22">
        <f ca="1">VLOOKUP(CONCATENATE($F1736," ",$G1736),AllocFactorMatrix,(Q$4+1),FALSE)*$E1739</f>
        <v>0</v>
      </c>
      <c r="R1736" s="22">
        <f t="shared" ca="1" si="822"/>
        <v>10609.047532924969</v>
      </c>
      <c r="S1736" s="22">
        <f ca="1">VLOOKUP(CONCATENATE($F1736," ",$G1736),AllocFactorMatrix,(S$4+1),FALSE)*$E1739</f>
        <v>372.6120101253419</v>
      </c>
      <c r="T1736" s="22">
        <f ca="1">VLOOKUP(CONCATENATE($F1736," ",$G1736),AllocFactorMatrix,(T$4+1),FALSE)*$E1739</f>
        <v>0</v>
      </c>
      <c r="U1736" s="22">
        <f ca="1">VLOOKUP(CONCATENATE($F1736," ",$G1736),AllocFactorMatrix,(U$4+1),FALSE)*$E1739</f>
        <v>0</v>
      </c>
      <c r="V1736" s="22">
        <f ca="1">VLOOKUP(CONCATENATE($F1736," ",$G1736),AllocFactorMatrix,(V$4+1),FALSE)*$E1739</f>
        <v>0</v>
      </c>
      <c r="W1736" s="22">
        <f t="shared" ca="1" si="823"/>
        <v>372.6120101253419</v>
      </c>
      <c r="X1736" s="22">
        <f ca="1">VLOOKUP(CONCATENATE($F1736," ",$G1736),AllocFactorMatrix,(X$4+1),FALSE)*$E1739</f>
        <v>3077.3397310318746</v>
      </c>
      <c r="Y1736" s="22">
        <f ca="1">VLOOKUP(CONCATENATE($F1736," ",$G1736),AllocFactorMatrix,(Y$4+1),FALSE)*$E1739</f>
        <v>0</v>
      </c>
      <c r="Z1736" s="22">
        <f t="shared" ca="1" si="821"/>
        <v>3077.3397310318746</v>
      </c>
      <c r="AA1736" s="22">
        <f ca="1">VLOOKUP(CONCATENATE($F1736," ",$G1736),AllocFactorMatrix,(AA$4+1),FALSE)*$E1739</f>
        <v>39.61078483339719</v>
      </c>
      <c r="AB1736" s="22">
        <f ca="1">VLOOKUP(CONCATENATE($F1736," ",$G1736),AllocFactorMatrix,(AB$4+1),FALSE)*$E1739</f>
        <v>1179.3434602415489</v>
      </c>
      <c r="AC1736" s="22">
        <f ca="1">VLOOKUP(CONCATENATE($F1736," ",$G1736),AllocFactorMatrix,(AC$4+1),FALSE)*$E1739</f>
        <v>268.78746851233802</v>
      </c>
    </row>
    <row r="1737" spans="3:29" hidden="1" outlineLevel="1">
      <c r="F1737" s="42" t="str">
        <f>F1739</f>
        <v>LABOR_M</v>
      </c>
      <c r="G1737" s="17" t="str">
        <f>$G$13</f>
        <v>ENERGY</v>
      </c>
      <c r="H1737" s="21">
        <f t="shared" ca="1" si="819"/>
        <v>1817357.0068259411</v>
      </c>
      <c r="I1737" s="22">
        <f ca="1">VLOOKUP(CONCATENATE($F1737," ",$G1737),AllocFactorMatrix,(I$4+1),FALSE)*$E1739</f>
        <v>667730.84569906082</v>
      </c>
      <c r="J1737" s="22">
        <f ca="1">VLOOKUP(CONCATENATE($F1737," ",$G1737),AllocFactorMatrix,(J$4+1),FALSE)*$E1739</f>
        <v>210928.43831573764</v>
      </c>
      <c r="K1737" s="22">
        <f ca="1">VLOOKUP(CONCATENATE($F1737," ",$G1737),AllocFactorMatrix,(K$4+1),FALSE)*$E1739</f>
        <v>2634.1920582012904</v>
      </c>
      <c r="L1737" s="22">
        <f ca="1">VLOOKUP(CONCATENATE($F1737," ",$G1737),AllocFactorMatrix,(L$4+1),FALSE)*$E1739</f>
        <v>133.44218788930141</v>
      </c>
      <c r="M1737" s="22">
        <f t="shared" ca="1" si="820"/>
        <v>213696.07256182824</v>
      </c>
      <c r="N1737" s="22">
        <f ca="1">VLOOKUP(CONCATENATE($F1737," ",$G1737),AllocFactorMatrix,(N$4+1),FALSE)*$E1739</f>
        <v>106865.69987833448</v>
      </c>
      <c r="O1737" s="22">
        <f ca="1">VLOOKUP(CONCATENATE($F1737," ",$G1737),AllocFactorMatrix,(O$4+1),FALSE)*$E1739</f>
        <v>28829.553170081985</v>
      </c>
      <c r="P1737" s="22">
        <f ca="1">VLOOKUP(CONCATENATE($F1737," ",$G1737),AllocFactorMatrix,(P$4+1),FALSE)*$E1739</f>
        <v>4492.464868463393</v>
      </c>
      <c r="Q1737" s="22">
        <f ca="1">VLOOKUP(CONCATENATE($F1737," ",$G1737),AllocFactorMatrix,(Q$4+1),FALSE)*$E1739</f>
        <v>0</v>
      </c>
      <c r="R1737" s="22">
        <f t="shared" ca="1" si="822"/>
        <v>140187.71791687986</v>
      </c>
      <c r="S1737" s="22">
        <f ca="1">VLOOKUP(CONCATENATE($F1737," ",$G1737),AllocFactorMatrix,(S$4+1),FALSE)*$E1739</f>
        <v>5381.9526050985032</v>
      </c>
      <c r="T1737" s="22">
        <f ca="1">VLOOKUP(CONCATENATE($F1737," ",$G1737),AllocFactorMatrix,(T$4+1),FALSE)*$E1739</f>
        <v>106381.31579628542</v>
      </c>
      <c r="U1737" s="22">
        <f ca="1">VLOOKUP(CONCATENATE($F1737," ",$G1737),AllocFactorMatrix,(U$4+1),FALSE)*$E1739</f>
        <v>559257.82356579043</v>
      </c>
      <c r="V1737" s="22">
        <f ca="1">VLOOKUP(CONCATENATE($F1737," ",$G1737),AllocFactorMatrix,(V$4+1),FALSE)*$E1739</f>
        <v>78202.607930230297</v>
      </c>
      <c r="W1737" s="22">
        <f t="shared" ca="1" si="823"/>
        <v>749223.69989740464</v>
      </c>
      <c r="X1737" s="22">
        <f ca="1">VLOOKUP(CONCATENATE($F1737," ",$G1737),AllocFactorMatrix,(X$4+1),FALSE)*$E1739</f>
        <v>30046.106607047619</v>
      </c>
      <c r="Y1737" s="22">
        <f ca="1">VLOOKUP(CONCATENATE($F1737," ",$G1737),AllocFactorMatrix,(Y$4+1),FALSE)*$E1739</f>
        <v>568.14670003950494</v>
      </c>
      <c r="Z1737" s="22">
        <f t="shared" ca="1" si="821"/>
        <v>30614.253307087125</v>
      </c>
      <c r="AA1737" s="22">
        <f ca="1">VLOOKUP(CONCATENATE($F1737," ",$G1737),AllocFactorMatrix,(AA$4+1),FALSE)*$E1739</f>
        <v>566.71218334373157</v>
      </c>
      <c r="AB1737" s="22">
        <f ca="1">VLOOKUP(CONCATENATE($F1737," ",$G1737),AllocFactorMatrix,(AB$4+1),FALSE)*$E1739</f>
        <v>12424.840477071824</v>
      </c>
      <c r="AC1737" s="22">
        <f ca="1">VLOOKUP(CONCATENATE($F1737," ",$G1737),AllocFactorMatrix,(AC$4+1),FALSE)*$E1739</f>
        <v>2912.8647832640991</v>
      </c>
    </row>
    <row r="1738" spans="3:29" hidden="1" outlineLevel="1">
      <c r="F1738" s="42" t="str">
        <f>F1739</f>
        <v>LABOR_M</v>
      </c>
      <c r="G1738" s="17" t="str">
        <f>$G$14</f>
        <v>CUSTOMER</v>
      </c>
      <c r="H1738" s="21">
        <f t="shared" ca="1" si="819"/>
        <v>3634978.421094453</v>
      </c>
      <c r="I1738" s="22">
        <f ca="1">VLOOKUP(CONCATENATE($F1738," ",$G1738),AllocFactorMatrix,(I$4+1),FALSE)*$E1739</f>
        <v>2813342.240553272</v>
      </c>
      <c r="J1738" s="22">
        <f ca="1">VLOOKUP(CONCATENATE($F1738," ",$G1738),AllocFactorMatrix,(J$4+1),FALSE)*$E1739</f>
        <v>663769.886492208</v>
      </c>
      <c r="K1738" s="22">
        <f ca="1">VLOOKUP(CONCATENATE($F1738," ",$G1738),AllocFactorMatrix,(K$4+1),FALSE)*$E1739</f>
        <v>6759.7329430347545</v>
      </c>
      <c r="L1738" s="22">
        <f ca="1">VLOOKUP(CONCATENATE($F1738," ",$G1738),AllocFactorMatrix,(L$4+1),FALSE)*$E1739</f>
        <v>481.66417544191853</v>
      </c>
      <c r="M1738" s="22">
        <f t="shared" ca="1" si="820"/>
        <v>671011.28361068468</v>
      </c>
      <c r="N1738" s="22">
        <f ca="1">VLOOKUP(CONCATENATE($F1738," ",$G1738),AllocFactorMatrix,(N$4+1),FALSE)*$E1739</f>
        <v>11811.490862987164</v>
      </c>
      <c r="O1738" s="22">
        <f ca="1">VLOOKUP(CONCATENATE($F1738," ",$G1738),AllocFactorMatrix,(O$4+1),FALSE)*$E1739</f>
        <v>3768.1265078389588</v>
      </c>
      <c r="P1738" s="22">
        <f ca="1">VLOOKUP(CONCATENATE($F1738," ",$G1738),AllocFactorMatrix,(P$4+1),FALSE)*$E1739</f>
        <v>1375.4656167579908</v>
      </c>
      <c r="Q1738" s="22">
        <f ca="1">VLOOKUP(CONCATENATE($F1738," ",$G1738),AllocFactorMatrix,(Q$4+1),FALSE)*$E1739</f>
        <v>0</v>
      </c>
      <c r="R1738" s="22">
        <f t="shared" ca="1" si="822"/>
        <v>16955.082987584115</v>
      </c>
      <c r="S1738" s="22">
        <f ca="1">VLOOKUP(CONCATENATE($F1738," ",$G1738),AllocFactorMatrix,(S$4+1),FALSE)*$E1739</f>
        <v>111.99884878259377</v>
      </c>
      <c r="T1738" s="22">
        <f ca="1">VLOOKUP(CONCATENATE($F1738," ",$G1738),AllocFactorMatrix,(T$4+1),FALSE)*$E1739</f>
        <v>2709.7554873008585</v>
      </c>
      <c r="U1738" s="22">
        <f ca="1">VLOOKUP(CONCATENATE($F1738," ",$G1738),AllocFactorMatrix,(U$4+1),FALSE)*$E1739</f>
        <v>4555.4569736904123</v>
      </c>
      <c r="V1738" s="22">
        <f ca="1">VLOOKUP(CONCATENATE($F1738," ",$G1738),AllocFactorMatrix,(V$4+1),FALSE)*$E1739</f>
        <v>876.57719322676485</v>
      </c>
      <c r="W1738" s="22">
        <f t="shared" ca="1" si="823"/>
        <v>8253.7885030006291</v>
      </c>
      <c r="X1738" s="22">
        <f ca="1">VLOOKUP(CONCATENATE($F1738," ",$G1738),AllocFactorMatrix,(X$4+1),FALSE)*$E1739</f>
        <v>3818.4723221314862</v>
      </c>
      <c r="Y1738" s="22">
        <f ca="1">VLOOKUP(CONCATENATE($F1738," ",$G1738),AllocFactorMatrix,(Y$4+1),FALSE)*$E1739</f>
        <v>45.542164109768507</v>
      </c>
      <c r="Z1738" s="22">
        <f t="shared" ca="1" si="821"/>
        <v>3864.0144862412549</v>
      </c>
      <c r="AA1738" s="22">
        <f ca="1">VLOOKUP(CONCATENATE($F1738," ",$G1738),AllocFactorMatrix,(AA$4+1),FALSE)*$E1739</f>
        <v>265.77967976167054</v>
      </c>
      <c r="AB1738" s="22">
        <f ca="1">VLOOKUP(CONCATENATE($F1738," ",$G1738),AllocFactorMatrix,(AB$4+1),FALSE)*$E1739</f>
        <v>112398.7873701545</v>
      </c>
      <c r="AC1738" s="22">
        <f ca="1">VLOOKUP(CONCATENATE($F1738," ",$G1738),AllocFactorMatrix,(AC$4+1),FALSE)*$E1739</f>
        <v>8887.4439037526463</v>
      </c>
    </row>
    <row r="1739" spans="3:29" collapsed="1">
      <c r="D1739" s="17" t="s">
        <v>495</v>
      </c>
      <c r="E1739" s="19">
        <v>10372392</v>
      </c>
      <c r="F1739" s="42" t="s">
        <v>69</v>
      </c>
      <c r="G1739" s="17" t="str">
        <f>$G$15</f>
        <v>TOTAL</v>
      </c>
      <c r="H1739" s="21">
        <f t="shared" ca="1" si="819"/>
        <v>10372392.000000007</v>
      </c>
      <c r="I1739" s="22">
        <f ca="1">VLOOKUP(CONCATENATE($F1739," ",$G1739),AllocFactorMatrix,(I$4+1),FALSE)*$E1739</f>
        <v>6046146.2712500487</v>
      </c>
      <c r="J1739" s="22">
        <f ca="1">VLOOKUP(CONCATENATE($F1739," ",$G1739),AllocFactorMatrix,(J$4+1),FALSE)*$E1739</f>
        <v>1508825.1199589765</v>
      </c>
      <c r="K1739" s="22">
        <f ca="1">VLOOKUP(CONCATENATE($F1739," ",$G1739),AllocFactorMatrix,(K$4+1),FALSE)*$E1739</f>
        <v>17082.366221841632</v>
      </c>
      <c r="L1739" s="22">
        <f ca="1">VLOOKUP(CONCATENATE($F1739," ",$G1739),AllocFactorMatrix,(L$4+1),FALSE)*$E1739</f>
        <v>954.59059975632476</v>
      </c>
      <c r="M1739" s="22">
        <f t="shared" ca="1" si="820"/>
        <v>1526862.0767805744</v>
      </c>
      <c r="N1739" s="22">
        <f ca="1">VLOOKUP(CONCATENATE($F1739," ",$G1739),AllocFactorMatrix,(N$4+1),FALSE)*$E1739</f>
        <v>400225.99170757824</v>
      </c>
      <c r="O1739" s="22">
        <f ca="1">VLOOKUP(CONCATENATE($F1739," ",$G1739),AllocFactorMatrix,(O$4+1),FALSE)*$E1739</f>
        <v>106894.88397939033</v>
      </c>
      <c r="P1739" s="22">
        <f ca="1">VLOOKUP(CONCATENATE($F1739," ",$G1739),AllocFactorMatrix,(P$4+1),FALSE)*$E1739</f>
        <v>16315.53982714634</v>
      </c>
      <c r="Q1739" s="22">
        <f ca="1">VLOOKUP(CONCATENATE($F1739," ",$G1739),AllocFactorMatrix,(Q$4+1),FALSE)*$E1739</f>
        <v>0</v>
      </c>
      <c r="R1739" s="22">
        <f t="shared" ca="1" si="822"/>
        <v>523436.41551411489</v>
      </c>
      <c r="S1739" s="22">
        <f ca="1">VLOOKUP(CONCATENATE($F1739," ",$G1739),AllocFactorMatrix,(S$4+1),FALSE)*$E1739</f>
        <v>17552.806588750122</v>
      </c>
      <c r="T1739" s="22">
        <f ca="1">VLOOKUP(CONCATENATE($F1739," ",$G1739),AllocFactorMatrix,(T$4+1),FALSE)*$E1739</f>
        <v>322504.44586886797</v>
      </c>
      <c r="U1739" s="22">
        <f ca="1">VLOOKUP(CONCATENATE($F1739," ",$G1739),AllocFactorMatrix,(U$4+1),FALSE)*$E1739</f>
        <v>1483244.0187005741</v>
      </c>
      <c r="V1739" s="22">
        <f ca="1">VLOOKUP(CONCATENATE($F1739," ",$G1739),AllocFactorMatrix,(V$4+1),FALSE)*$E1739</f>
        <v>187022.85445253504</v>
      </c>
      <c r="W1739" s="22">
        <f t="shared" ca="1" si="823"/>
        <v>2010324.1256107271</v>
      </c>
      <c r="X1739" s="22">
        <f ca="1">VLOOKUP(CONCATENATE($F1739," ",$G1739),AllocFactorMatrix,(X$4+1),FALSE)*$E1739</f>
        <v>112779.45770030843</v>
      </c>
      <c r="Y1739" s="22">
        <f ca="1">VLOOKUP(CONCATENATE($F1739," ",$G1739),AllocFactorMatrix,(Y$4+1),FALSE)*$E1739</f>
        <v>2044.8801349262342</v>
      </c>
      <c r="Z1739" s="22">
        <f t="shared" ca="1" si="821"/>
        <v>114824.33783523466</v>
      </c>
      <c r="AA1739" s="22">
        <f ca="1">VLOOKUP(CONCATENATE($F1739," ",$G1739),AllocFactorMatrix,(AA$4+1),FALSE)*$E1739</f>
        <v>1976.5123205103241</v>
      </c>
      <c r="AB1739" s="22">
        <f ca="1">VLOOKUP(CONCATENATE($F1739," ",$G1739),AllocFactorMatrix,(AB$4+1),FALSE)*$E1739</f>
        <v>134686.30454825814</v>
      </c>
      <c r="AC1739" s="22">
        <f ca="1">VLOOKUP(CONCATENATE($F1739," ",$G1739),AllocFactorMatrix,(AC$4+1),FALSE)*$E1739</f>
        <v>14135.956140535873</v>
      </c>
    </row>
    <row r="1740" spans="3:29" hidden="1" outlineLevel="1">
      <c r="F1740" s="42" t="str">
        <f>F1747</f>
        <v>LABOR_M</v>
      </c>
      <c r="G1740" s="17" t="str">
        <f>$G$8</f>
        <v>PRODUCTION</v>
      </c>
      <c r="H1740" s="21">
        <f t="shared" ca="1" si="819"/>
        <v>217237.47901641577</v>
      </c>
      <c r="I1740" s="22">
        <f ca="1">VLOOKUP(CONCATENATE($F1740," ",$G1740),AllocFactorMatrix,(I$4+1),FALSE)*$E1747</f>
        <v>107708.20388317261</v>
      </c>
      <c r="J1740" s="22">
        <f ca="1">VLOOKUP(CONCATENATE($F1740," ",$G1740),AllocFactorMatrix,(J$4+1),FALSE)*$E1747</f>
        <v>26934.361270653098</v>
      </c>
      <c r="K1740" s="22">
        <f ca="1">VLOOKUP(CONCATENATE($F1740," ",$G1740),AllocFactorMatrix,(K$4+1),FALSE)*$E1747</f>
        <v>341.36172579296345</v>
      </c>
      <c r="L1740" s="22">
        <f ca="1">VLOOKUP(CONCATENATE($F1740," ",$G1740),AllocFactorMatrix,(L$4+1),FALSE)*$E1747</f>
        <v>17.084815059023807</v>
      </c>
      <c r="M1740" s="22">
        <f t="shared" ca="1" si="820"/>
        <v>27292.807811505085</v>
      </c>
      <c r="N1740" s="22">
        <f ca="1">VLOOKUP(CONCATENATE($F1740," ",$G1740),AllocFactorMatrix,(N$4+1),FALSE)*$E1747</f>
        <v>12084.040097049558</v>
      </c>
      <c r="O1740" s="22">
        <f ca="1">VLOOKUP(CONCATENATE($F1740," ",$G1740),AllocFactorMatrix,(O$4+1),FALSE)*$E1747</f>
        <v>3311.9555375020841</v>
      </c>
      <c r="P1740" s="22">
        <f ca="1">VLOOKUP(CONCATENATE($F1740," ",$G1740),AllocFactorMatrix,(P$4+1),FALSE)*$E1747</f>
        <v>527.03415848076406</v>
      </c>
      <c r="Q1740" s="22">
        <f ca="1">VLOOKUP(CONCATENATE($F1740," ",$G1740),AllocFactorMatrix,(Q$4+1),FALSE)*$E1747</f>
        <v>0</v>
      </c>
      <c r="R1740" s="22">
        <f t="shared" ca="1" si="822"/>
        <v>15923.029793032407</v>
      </c>
      <c r="S1740" s="22">
        <f ca="1">VLOOKUP(CONCATENATE($F1740," ",$G1740),AllocFactorMatrix,(S$4+1),FALSE)*$E1747</f>
        <v>522.3621404994152</v>
      </c>
      <c r="T1740" s="22">
        <f ca="1">VLOOKUP(CONCATENATE($F1740," ",$G1740),AllocFactorMatrix,(T$4+1),FALSE)*$E1747</f>
        <v>9506.0999086131433</v>
      </c>
      <c r="U1740" s="22">
        <f ca="1">VLOOKUP(CONCATENATE($F1740," ",$G1740),AllocFactorMatrix,(U$4+1),FALSE)*$E1747</f>
        <v>46318.869890909737</v>
      </c>
      <c r="V1740" s="22">
        <f ca="1">VLOOKUP(CONCATENATE($F1740," ",$G1740),AllocFactorMatrix,(V$4+1),FALSE)*$E1747</f>
        <v>5901.9708672612651</v>
      </c>
      <c r="W1740" s="22">
        <f ca="1">SUBTOTAL(9,S1740:V1740)</f>
        <v>62249.302807283559</v>
      </c>
      <c r="X1740" s="22">
        <f ca="1">VLOOKUP(CONCATENATE($F1740," ",$G1740),AllocFactorMatrix,(X$4+1),FALSE)*$E1747</f>
        <v>3379.6483955622825</v>
      </c>
      <c r="Y1740" s="22">
        <f ca="1">VLOOKUP(CONCATENATE($F1740," ",$G1740),AllocFactorMatrix,(Y$4+1),FALSE)*$E1747</f>
        <v>63.529246694271443</v>
      </c>
      <c r="Z1740" s="22">
        <f t="shared" ca="1" si="821"/>
        <v>3443.177642256554</v>
      </c>
      <c r="AA1740" s="22">
        <f ca="1">VLOOKUP(CONCATENATE($F1740," ",$G1740),AllocFactorMatrix,(AA$4+1),FALSE)*$E1747</f>
        <v>49.148646234348881</v>
      </c>
      <c r="AB1740" s="22">
        <f ca="1">VLOOKUP(CONCATENATE($F1740," ",$G1740),AllocFactorMatrix,(AB$4+1),FALSE)*$E1747</f>
        <v>461.8647846765532</v>
      </c>
      <c r="AC1740" s="22">
        <f ca="1">VLOOKUP(CONCATENATE($F1740," ",$G1740),AllocFactorMatrix,(AC$4+1),FALSE)*$E1747</f>
        <v>109.94364825466604</v>
      </c>
    </row>
    <row r="1741" spans="3:29" hidden="1" outlineLevel="1">
      <c r="F1741" s="42" t="str">
        <f>F1747</f>
        <v>LABOR_M</v>
      </c>
      <c r="G1741" s="17" t="str">
        <f>$G$9</f>
        <v>BULKTRAN</v>
      </c>
      <c r="H1741" s="21">
        <f t="shared" ca="1" si="819"/>
        <v>60405.12984745438</v>
      </c>
      <c r="I1741" s="22">
        <f ca="1">VLOOKUP(CONCATENATE($F1741," ",$G1741),AllocFactorMatrix,(I$4+1),FALSE)*$E1747</f>
        <v>29949.381067469913</v>
      </c>
      <c r="J1741" s="22">
        <f ca="1">VLOOKUP(CONCATENATE($F1741," ",$G1741),AllocFactorMatrix,(J$4+1),FALSE)*$E1747</f>
        <v>7489.3779714185885</v>
      </c>
      <c r="K1741" s="22">
        <f ca="1">VLOOKUP(CONCATENATE($F1741," ",$G1741),AllocFactorMatrix,(K$4+1),FALSE)*$E1747</f>
        <v>94.91916157762499</v>
      </c>
      <c r="L1741" s="22">
        <f ca="1">VLOOKUP(CONCATENATE($F1741," ",$G1741),AllocFactorMatrix,(L$4+1),FALSE)*$E1747</f>
        <v>4.7506096863796401</v>
      </c>
      <c r="M1741" s="22">
        <f t="shared" ca="1" si="820"/>
        <v>7589.0477426825937</v>
      </c>
      <c r="N1741" s="22">
        <f ca="1">VLOOKUP(CONCATENATE($F1741," ",$G1741),AllocFactorMatrix,(N$4+1),FALSE)*$E1747</f>
        <v>3360.0924409961794</v>
      </c>
      <c r="O1741" s="22">
        <f ca="1">VLOOKUP(CONCATENATE($F1741," ",$G1741),AllocFactorMatrix,(O$4+1),FALSE)*$E1747</f>
        <v>920.92352202582629</v>
      </c>
      <c r="P1741" s="22">
        <f ca="1">VLOOKUP(CONCATENATE($F1741," ",$G1741),AllocFactorMatrix,(P$4+1),FALSE)*$E1747</f>
        <v>146.54730353719859</v>
      </c>
      <c r="Q1741" s="22">
        <f ca="1">VLOOKUP(CONCATENATE($F1741," ",$G1741),AllocFactorMatrix,(Q$4+1),FALSE)*$E1747</f>
        <v>0</v>
      </c>
      <c r="R1741" s="22">
        <f t="shared" ca="1" si="822"/>
        <v>4427.5632665592047</v>
      </c>
      <c r="S1741" s="22">
        <f ca="1">VLOOKUP(CONCATENATE($F1741," ",$G1741),AllocFactorMatrix,(S$4+1),FALSE)*$E1747</f>
        <v>145.24820057351653</v>
      </c>
      <c r="T1741" s="22">
        <f ca="1">VLOOKUP(CONCATENATE($F1741," ",$G1741),AllocFactorMatrix,(T$4+1),FALSE)*$E1747</f>
        <v>2643.2694851852002</v>
      </c>
      <c r="U1741" s="22">
        <f ca="1">VLOOKUP(CONCATENATE($F1741," ",$G1741),AllocFactorMatrix,(U$4+1),FALSE)*$E1747</f>
        <v>12879.441258551547</v>
      </c>
      <c r="V1741" s="22">
        <f ca="1">VLOOKUP(CONCATENATE($F1741," ",$G1741),AllocFactorMatrix,(V$4+1),FALSE)*$E1747</f>
        <v>1641.104095881499</v>
      </c>
      <c r="W1741" s="22">
        <f t="shared" ref="W1741:W1747" ca="1" si="824">SUBTOTAL(9,S1741:V1741)</f>
        <v>17309.063040191762</v>
      </c>
      <c r="X1741" s="22">
        <f ca="1">VLOOKUP(CONCATENATE($F1741," ",$G1741),AllocFactorMatrix,(X$4+1),FALSE)*$E1747</f>
        <v>939.74622195488837</v>
      </c>
      <c r="Y1741" s="22">
        <f ca="1">VLOOKUP(CONCATENATE($F1741," ",$G1741),AllocFactorMatrix,(Y$4+1),FALSE)*$E1747</f>
        <v>17.664964687739026</v>
      </c>
      <c r="Z1741" s="22">
        <f t="shared" ca="1" si="821"/>
        <v>957.4111866426274</v>
      </c>
      <c r="AA1741" s="22">
        <f ca="1">VLOOKUP(CONCATENATE($F1741," ",$G1741),AllocFactorMatrix,(AA$4+1),FALSE)*$E1747</f>
        <v>13.666289864227823</v>
      </c>
      <c r="AB1741" s="22">
        <f ca="1">VLOOKUP(CONCATENATE($F1741," ",$G1741),AllocFactorMatrix,(AB$4+1),FALSE)*$E1747</f>
        <v>128.42628452821256</v>
      </c>
      <c r="AC1741" s="22">
        <f ca="1">VLOOKUP(CONCATENATE($F1741," ",$G1741),AllocFactorMatrix,(AC$4+1),FALSE)*$E1747</f>
        <v>30.570969515919177</v>
      </c>
    </row>
    <row r="1742" spans="3:29" hidden="1" outlineLevel="1">
      <c r="F1742" s="42" t="str">
        <f>F1747</f>
        <v>LABOR_M</v>
      </c>
      <c r="G1742" s="17" t="str">
        <f>$G$10</f>
        <v>SUBTRAN</v>
      </c>
      <c r="H1742" s="21">
        <f t="shared" ca="1" si="819"/>
        <v>19148.577313686634</v>
      </c>
      <c r="I1742" s="22">
        <f ca="1">VLOOKUP(CONCATENATE($F1742," ",$G1742),AllocFactorMatrix,(I$4+1),FALSE)*$E1747</f>
        <v>9240.3801450685423</v>
      </c>
      <c r="J1742" s="22">
        <f ca="1">VLOOKUP(CONCATENATE($F1742," ",$G1742),AllocFactorMatrix,(J$4+1),FALSE)*$E1747</f>
        <v>2305.4140932695523</v>
      </c>
      <c r="K1742" s="22">
        <f ca="1">VLOOKUP(CONCATENATE($F1742," ",$G1742),AllocFactorMatrix,(K$4+1),FALSE)*$E1747</f>
        <v>29.280124190558286</v>
      </c>
      <c r="L1742" s="22">
        <f ca="1">VLOOKUP(CONCATENATE($F1742," ",$G1742),AllocFactorMatrix,(L$4+1),FALSE)*$E1747</f>
        <v>1.8876435927045332</v>
      </c>
      <c r="M1742" s="22">
        <f t="shared" ca="1" si="820"/>
        <v>2336.5818610528149</v>
      </c>
      <c r="N1742" s="22">
        <f ca="1">VLOOKUP(CONCATENATE($F1742," ",$G1742),AllocFactorMatrix,(N$4+1),FALSE)*$E1747</f>
        <v>1023.7935516850476</v>
      </c>
      <c r="O1742" s="22">
        <f ca="1">VLOOKUP(CONCATENATE($F1742," ",$G1742),AllocFactorMatrix,(O$4+1),FALSE)*$E1747</f>
        <v>281.05783436376851</v>
      </c>
      <c r="P1742" s="22">
        <f ca="1">VLOOKUP(CONCATENATE($F1742," ",$G1742),AllocFactorMatrix,(P$4+1),FALSE)*$E1747</f>
        <v>56.494705872148593</v>
      </c>
      <c r="Q1742" s="22">
        <f ca="1">VLOOKUP(CONCATENATE($F1742," ",$G1742),AllocFactorMatrix,(Q$4+1),FALSE)*$E1747</f>
        <v>0</v>
      </c>
      <c r="R1742" s="22">
        <f t="shared" ca="1" si="822"/>
        <v>1361.3460919209647</v>
      </c>
      <c r="S1742" s="22">
        <f ca="1">VLOOKUP(CONCATENATE($F1742," ",$G1742),AllocFactorMatrix,(S$4+1),FALSE)*$E1747</f>
        <v>43.385250866550656</v>
      </c>
      <c r="T1742" s="22">
        <f ca="1">VLOOKUP(CONCATENATE($F1742," ",$G1742),AllocFactorMatrix,(T$4+1),FALSE)*$E1747</f>
        <v>812.82918114508595</v>
      </c>
      <c r="U1742" s="22">
        <f ca="1">VLOOKUP(CONCATENATE($F1742," ",$G1742),AllocFactorMatrix,(U$4+1),FALSE)*$E1747</f>
        <v>5051.2648050459902</v>
      </c>
      <c r="V1742" s="22">
        <f ca="1">VLOOKUP(CONCATENATE($F1742," ",$G1742),AllocFactorMatrix,(V$4+1),FALSE)*$E1747</f>
        <v>0</v>
      </c>
      <c r="W1742" s="22">
        <f t="shared" ca="1" si="824"/>
        <v>5907.479237057627</v>
      </c>
      <c r="X1742" s="22">
        <f ca="1">VLOOKUP(CONCATENATE($F1742," ",$G1742),AllocFactorMatrix,(X$4+1),FALSE)*$E1747</f>
        <v>287.16039815969259</v>
      </c>
      <c r="Y1742" s="22">
        <f ca="1">VLOOKUP(CONCATENATE($F1742," ",$G1742),AllocFactorMatrix,(Y$4+1),FALSE)*$E1747</f>
        <v>5.5082606070917679</v>
      </c>
      <c r="Z1742" s="22">
        <f t="shared" ca="1" si="821"/>
        <v>292.66865876678435</v>
      </c>
      <c r="AA1742" s="22">
        <f ca="1">VLOOKUP(CONCATENATE($F1742," ",$G1742),AllocFactorMatrix,(AA$4+1),FALSE)*$E1747</f>
        <v>4.189631096821258</v>
      </c>
      <c r="AB1742" s="22">
        <f ca="1">VLOOKUP(CONCATENATE($F1742," ",$G1742),AllocFactorMatrix,(AB$4+1),FALSE)*$E1747</f>
        <v>4.7935757006581765</v>
      </c>
      <c r="AC1742" s="22">
        <f ca="1">VLOOKUP(CONCATENATE($F1742," ",$G1742),AllocFactorMatrix,(AC$4+1),FALSE)*$E1747</f>
        <v>1.1381130224391991</v>
      </c>
    </row>
    <row r="1743" spans="3:29" hidden="1" outlineLevel="1">
      <c r="F1743" s="42" t="str">
        <f>F1747</f>
        <v>LABOR_M</v>
      </c>
      <c r="G1743" s="17" t="str">
        <f>$G$11</f>
        <v>DISTPRI</v>
      </c>
      <c r="H1743" s="21">
        <f t="shared" ca="1" si="819"/>
        <v>34409.681023538782</v>
      </c>
      <c r="I1743" s="22">
        <f ca="1">VLOOKUP(CONCATENATE($F1743," ",$G1743),AllocFactorMatrix,(I$4+1),FALSE)*$E1747</f>
        <v>22759.246672923371</v>
      </c>
      <c r="J1743" s="22">
        <f ca="1">VLOOKUP(CONCATENATE($F1743," ",$G1743),AllocFactorMatrix,(J$4+1),FALSE)*$E1747</f>
        <v>5647.9023233505723</v>
      </c>
      <c r="K1743" s="22">
        <f ca="1">VLOOKUP(CONCATENATE($F1743," ",$G1743),AllocFactorMatrix,(K$4+1),FALSE)*$E1747</f>
        <v>71.705220328213088</v>
      </c>
      <c r="L1743" s="22">
        <f ca="1">VLOOKUP(CONCATENATE($F1743," ",$G1743),AllocFactorMatrix,(L$4+1),FALSE)*$E1747</f>
        <v>0</v>
      </c>
      <c r="M1743" s="22">
        <f t="shared" ca="1" si="820"/>
        <v>5719.6075436787851</v>
      </c>
      <c r="N1743" s="22">
        <f ca="1">VLOOKUP(CONCATENATE($F1743," ",$G1743),AllocFactorMatrix,(N$4+1),FALSE)*$E1747</f>
        <v>2465.2719694582142</v>
      </c>
      <c r="O1743" s="22">
        <f ca="1">VLOOKUP(CONCATENATE($F1743," ",$G1743),AllocFactorMatrix,(O$4+1),FALSE)*$E1747</f>
        <v>677.93202330611348</v>
      </c>
      <c r="P1743" s="22">
        <f ca="1">VLOOKUP(CONCATENATE($F1743," ",$G1743),AllocFactorMatrix,(P$4+1),FALSE)*$E1747</f>
        <v>0</v>
      </c>
      <c r="Q1743" s="22">
        <f ca="1">VLOOKUP(CONCATENATE($F1743," ",$G1743),AllocFactorMatrix,(Q$4+1),FALSE)*$E1747</f>
        <v>0</v>
      </c>
      <c r="R1743" s="22">
        <f t="shared" ca="1" si="822"/>
        <v>3143.2039927643277</v>
      </c>
      <c r="S1743" s="22">
        <f ca="1">VLOOKUP(CONCATENATE($F1743," ",$G1743),AllocFactorMatrix,(S$4+1),FALSE)*$E1747</f>
        <v>105.63597594541012</v>
      </c>
      <c r="T1743" s="22">
        <f ca="1">VLOOKUP(CONCATENATE($F1743," ",$G1743),AllocFactorMatrix,(T$4+1),FALSE)*$E1747</f>
        <v>1951.0713985500408</v>
      </c>
      <c r="U1743" s="22">
        <f ca="1">VLOOKUP(CONCATENATE($F1743," ",$G1743),AllocFactorMatrix,(U$4+1),FALSE)*$E1747</f>
        <v>0</v>
      </c>
      <c r="V1743" s="22">
        <f ca="1">VLOOKUP(CONCATENATE($F1743," ",$G1743),AllocFactorMatrix,(V$4+1),FALSE)*$E1747</f>
        <v>0</v>
      </c>
      <c r="W1743" s="22">
        <f t="shared" ca="1" si="824"/>
        <v>2056.7073744954509</v>
      </c>
      <c r="X1743" s="22">
        <f ca="1">VLOOKUP(CONCATENATE($F1743," ",$G1743),AllocFactorMatrix,(X$4+1),FALSE)*$E1747</f>
        <v>692.95208423253428</v>
      </c>
      <c r="Y1743" s="22">
        <f ca="1">VLOOKUP(CONCATENATE($F1743," ",$G1743),AllocFactorMatrix,(Y$4+1),FALSE)*$E1747</f>
        <v>13.308794157082438</v>
      </c>
      <c r="Z1743" s="22">
        <f t="shared" ca="1" si="821"/>
        <v>706.26087838961666</v>
      </c>
      <c r="AA1743" s="22">
        <f ca="1">VLOOKUP(CONCATENATE($F1743," ",$G1743),AllocFactorMatrix,(AA$4+1),FALSE)*$E1747</f>
        <v>10.171287600033281</v>
      </c>
      <c r="AB1743" s="22">
        <f ca="1">VLOOKUP(CONCATENATE($F1743," ",$G1743),AllocFactorMatrix,(AB$4+1),FALSE)*$E1747</f>
        <v>11.704377297902429</v>
      </c>
      <c r="AC1743" s="22">
        <f ca="1">VLOOKUP(CONCATENATE($F1743," ",$G1743),AllocFactorMatrix,(AC$4+1),FALSE)*$E1747</f>
        <v>2.7788963892707521</v>
      </c>
    </row>
    <row r="1744" spans="3:29" hidden="1" outlineLevel="1">
      <c r="F1744" s="42" t="str">
        <f>F1747</f>
        <v>LABOR_M</v>
      </c>
      <c r="G1744" s="17" t="str">
        <f>$G$12</f>
        <v>DISTSEC</v>
      </c>
      <c r="H1744" s="21">
        <f t="shared" ca="1" si="819"/>
        <v>12611.380212494703</v>
      </c>
      <c r="I1744" s="22">
        <f ca="1">VLOOKUP(CONCATENATE($F1744," ",$G1744),AllocFactorMatrix,(I$4+1),FALSE)*$E1747</f>
        <v>9589.4215971354552</v>
      </c>
      <c r="J1744" s="22">
        <f ca="1">VLOOKUP(CONCATENATE($F1744," ",$G1744),AllocFactorMatrix,(J$4+1),FALSE)*$E1747</f>
        <v>1935.5564814365566</v>
      </c>
      <c r="K1744" s="22">
        <f ca="1">VLOOKUP(CONCATENATE($F1744," ",$G1744),AllocFactorMatrix,(K$4+1),FALSE)*$E1747</f>
        <v>0</v>
      </c>
      <c r="L1744" s="22">
        <f ca="1">VLOOKUP(CONCATENATE($F1744," ",$G1744),AllocFactorMatrix,(L$4+1),FALSE)*$E1747</f>
        <v>0</v>
      </c>
      <c r="M1744" s="22">
        <f t="shared" ca="1" si="820"/>
        <v>1935.5564814365566</v>
      </c>
      <c r="N1744" s="22">
        <f ca="1">VLOOKUP(CONCATENATE($F1744," ",$G1744),AllocFactorMatrix,(N$4+1),FALSE)*$E1747</f>
        <v>741.35742582951707</v>
      </c>
      <c r="O1744" s="22">
        <f ca="1">VLOOKUP(CONCATENATE($F1744," ",$G1744),AllocFactorMatrix,(O$4+1),FALSE)*$E1747</f>
        <v>0</v>
      </c>
      <c r="P1744" s="22">
        <f ca="1">VLOOKUP(CONCATENATE($F1744," ",$G1744),AllocFactorMatrix,(P$4+1),FALSE)*$E1747</f>
        <v>0</v>
      </c>
      <c r="Q1744" s="22">
        <f ca="1">VLOOKUP(CONCATENATE($F1744," ",$G1744),AllocFactorMatrix,(Q$4+1),FALSE)*$E1747</f>
        <v>0</v>
      </c>
      <c r="R1744" s="22">
        <f t="shared" ca="1" si="822"/>
        <v>741.35742582951707</v>
      </c>
      <c r="S1744" s="22">
        <f ca="1">VLOOKUP(CONCATENATE($F1744," ",$G1744),AllocFactorMatrix,(S$4+1),FALSE)*$E1747</f>
        <v>26.038028371763268</v>
      </c>
      <c r="T1744" s="22">
        <f ca="1">VLOOKUP(CONCATENATE($F1744," ",$G1744),AllocFactorMatrix,(T$4+1),FALSE)*$E1747</f>
        <v>0</v>
      </c>
      <c r="U1744" s="22">
        <f ca="1">VLOOKUP(CONCATENATE($F1744," ",$G1744),AllocFactorMatrix,(U$4+1),FALSE)*$E1747</f>
        <v>0</v>
      </c>
      <c r="V1744" s="22">
        <f ca="1">VLOOKUP(CONCATENATE($F1744," ",$G1744),AllocFactorMatrix,(V$4+1),FALSE)*$E1747</f>
        <v>0</v>
      </c>
      <c r="W1744" s="22">
        <f t="shared" ca="1" si="824"/>
        <v>26.038028371763268</v>
      </c>
      <c r="X1744" s="22">
        <f ca="1">VLOOKUP(CONCATENATE($F1744," ",$G1744),AllocFactorMatrix,(X$4+1),FALSE)*$E1747</f>
        <v>215.04368364081529</v>
      </c>
      <c r="Y1744" s="22">
        <f ca="1">VLOOKUP(CONCATENATE($F1744," ",$G1744),AllocFactorMatrix,(Y$4+1),FALSE)*$E1747</f>
        <v>0</v>
      </c>
      <c r="Z1744" s="22">
        <f t="shared" ca="1" si="821"/>
        <v>215.04368364081529</v>
      </c>
      <c r="AA1744" s="22">
        <f ca="1">VLOOKUP(CONCATENATE($F1744," ",$G1744),AllocFactorMatrix,(AA$4+1),FALSE)*$E1747</f>
        <v>2.7679911309698815</v>
      </c>
      <c r="AB1744" s="22">
        <f ca="1">VLOOKUP(CONCATENATE($F1744," ",$G1744),AllocFactorMatrix,(AB$4+1),FALSE)*$E1747</f>
        <v>82.412207989466609</v>
      </c>
      <c r="AC1744" s="22">
        <f ca="1">VLOOKUP(CONCATENATE($F1744," ",$G1744),AllocFactorMatrix,(AC$4+1),FALSE)*$E1747</f>
        <v>18.782796960152766</v>
      </c>
    </row>
    <row r="1745" spans="4:29" hidden="1" outlineLevel="1">
      <c r="F1745" s="42" t="str">
        <f>F1747</f>
        <v>LABOR_M</v>
      </c>
      <c r="G1745" s="17" t="str">
        <f>$G$13</f>
        <v>ENERGY</v>
      </c>
      <c r="H1745" s="21">
        <f t="shared" ca="1" si="819"/>
        <v>126996.42528816678</v>
      </c>
      <c r="I1745" s="22">
        <f ca="1">VLOOKUP(CONCATENATE($F1745," ",$G1745),AllocFactorMatrix,(I$4+1),FALSE)*$E1747</f>
        <v>46660.854273497695</v>
      </c>
      <c r="J1745" s="22">
        <f ca="1">VLOOKUP(CONCATENATE($F1745," ",$G1745),AllocFactorMatrix,(J$4+1),FALSE)*$E1747</f>
        <v>14739.623286510283</v>
      </c>
      <c r="K1745" s="22">
        <f ca="1">VLOOKUP(CONCATENATE($F1745," ",$G1745),AllocFactorMatrix,(K$4+1),FALSE)*$E1747</f>
        <v>184.07664188023929</v>
      </c>
      <c r="L1745" s="22">
        <f ca="1">VLOOKUP(CONCATENATE($F1745," ",$G1745),AllocFactorMatrix,(L$4+1),FALSE)*$E1747</f>
        <v>9.3249046725117442</v>
      </c>
      <c r="M1745" s="22">
        <f t="shared" ca="1" si="820"/>
        <v>14933.024833063035</v>
      </c>
      <c r="N1745" s="22">
        <f ca="1">VLOOKUP(CONCATENATE($F1745," ",$G1745),AllocFactorMatrix,(N$4+1),FALSE)*$E1747</f>
        <v>7467.7467440311166</v>
      </c>
      <c r="O1745" s="22">
        <f ca="1">VLOOKUP(CONCATENATE($F1745," ",$G1745),AllocFactorMatrix,(O$4+1),FALSE)*$E1747</f>
        <v>2014.6015238084738</v>
      </c>
      <c r="P1745" s="22">
        <f ca="1">VLOOKUP(CONCATENATE($F1745," ",$G1745),AllocFactorMatrix,(P$4+1),FALSE)*$E1747</f>
        <v>313.93225265296917</v>
      </c>
      <c r="Q1745" s="22">
        <f ca="1">VLOOKUP(CONCATENATE($F1745," ",$G1745),AllocFactorMatrix,(Q$4+1),FALSE)*$E1747</f>
        <v>0</v>
      </c>
      <c r="R1745" s="22">
        <f t="shared" ca="1" si="822"/>
        <v>9796.2805204925589</v>
      </c>
      <c r="S1745" s="22">
        <f ca="1">VLOOKUP(CONCATENATE($F1745," ",$G1745),AllocFactorMatrix,(S$4+1),FALSE)*$E1747</f>
        <v>376.08941960808045</v>
      </c>
      <c r="T1745" s="22">
        <f ca="1">VLOOKUP(CONCATENATE($F1745," ",$G1745),AllocFactorMatrix,(T$4+1),FALSE)*$E1747</f>
        <v>7433.8981129390013</v>
      </c>
      <c r="U1745" s="22">
        <f ca="1">VLOOKUP(CONCATENATE($F1745," ",$G1745),AllocFactorMatrix,(U$4+1),FALSE)*$E1747</f>
        <v>39080.788276894687</v>
      </c>
      <c r="V1745" s="22">
        <f ca="1">VLOOKUP(CONCATENATE($F1745," ",$G1745),AllocFactorMatrix,(V$4+1),FALSE)*$E1747</f>
        <v>5464.7774862336028</v>
      </c>
      <c r="W1745" s="22">
        <f t="shared" ca="1" si="824"/>
        <v>52355.553295675367</v>
      </c>
      <c r="X1745" s="22">
        <f ca="1">VLOOKUP(CONCATENATE($F1745," ",$G1745),AllocFactorMatrix,(X$4+1),FALSE)*$E1747</f>
        <v>2099.6139550954354</v>
      </c>
      <c r="Y1745" s="22">
        <f ca="1">VLOOKUP(CONCATENATE($F1745," ",$G1745),AllocFactorMatrix,(Y$4+1),FALSE)*$E1747</f>
        <v>39.701940605661065</v>
      </c>
      <c r="Z1745" s="22">
        <f t="shared" ca="1" si="821"/>
        <v>2139.3158957010965</v>
      </c>
      <c r="AA1745" s="22">
        <f ca="1">VLOOKUP(CONCATENATE($F1745," ",$G1745),AllocFactorMatrix,(AA$4+1),FALSE)*$E1747</f>
        <v>39.601696959698735</v>
      </c>
      <c r="AB1745" s="22">
        <f ca="1">VLOOKUP(CONCATENATE($F1745," ",$G1745),AllocFactorMatrix,(AB$4+1),FALSE)*$E1747</f>
        <v>868.24455483279064</v>
      </c>
      <c r="AC1745" s="22">
        <f ca="1">VLOOKUP(CONCATENATE($F1745," ",$G1745),AllocFactorMatrix,(AC$4+1),FALSE)*$E1747</f>
        <v>203.55021794447069</v>
      </c>
    </row>
    <row r="1746" spans="4:29" hidden="1" outlineLevel="1">
      <c r="F1746" s="42" t="str">
        <f>F1747</f>
        <v>LABOR_M</v>
      </c>
      <c r="G1746" s="17" t="str">
        <f>$G$14</f>
        <v>CUSTOMER</v>
      </c>
      <c r="H1746" s="21">
        <f t="shared" ca="1" si="819"/>
        <v>254011.32729824344</v>
      </c>
      <c r="I1746" s="22">
        <f ca="1">VLOOKUP(CONCATENATE($F1746," ",$G1746),AllocFactorMatrix,(I$4+1),FALSE)*$E1747</f>
        <v>196595.60907434105</v>
      </c>
      <c r="J1746" s="22">
        <f ca="1">VLOOKUP(CONCATENATE($F1746," ",$G1746),AllocFactorMatrix,(J$4+1),FALSE)*$E1747</f>
        <v>46384.063495409951</v>
      </c>
      <c r="K1746" s="22">
        <f ca="1">VLOOKUP(CONCATENATE($F1746," ",$G1746),AllocFactorMatrix,(K$4+1),FALSE)*$E1747</f>
        <v>472.36834394327275</v>
      </c>
      <c r="L1746" s="22">
        <f ca="1">VLOOKUP(CONCATENATE($F1746," ",$G1746),AllocFactorMatrix,(L$4+1),FALSE)*$E1747</f>
        <v>33.658564740304008</v>
      </c>
      <c r="M1746" s="22">
        <f t="shared" ca="1" si="820"/>
        <v>46890.090404093527</v>
      </c>
      <c r="N1746" s="22">
        <f ca="1">VLOOKUP(CONCATENATE($F1746," ",$G1746),AllocFactorMatrix,(N$4+1),FALSE)*$E1747</f>
        <v>825.3838465910618</v>
      </c>
      <c r="O1746" s="22">
        <f ca="1">VLOOKUP(CONCATENATE($F1746," ",$G1746),AllocFactorMatrix,(O$4+1),FALSE)*$E1747</f>
        <v>263.31568026081487</v>
      </c>
      <c r="P1746" s="22">
        <f ca="1">VLOOKUP(CONCATENATE($F1746," ",$G1746),AllocFactorMatrix,(P$4+1),FALSE)*$E1747</f>
        <v>96.117172233610816</v>
      </c>
      <c r="Q1746" s="22">
        <f ca="1">VLOOKUP(CONCATENATE($F1746," ",$G1746),AllocFactorMatrix,(Q$4+1),FALSE)*$E1747</f>
        <v>0</v>
      </c>
      <c r="R1746" s="22">
        <f t="shared" ca="1" si="822"/>
        <v>1184.8166990854875</v>
      </c>
      <c r="S1746" s="22">
        <f ca="1">VLOOKUP(CONCATENATE($F1746," ",$G1746),AllocFactorMatrix,(S$4+1),FALSE)*$E1747</f>
        <v>7.8264498270601051</v>
      </c>
      <c r="T1746" s="22">
        <f ca="1">VLOOKUP(CONCATENATE($F1746," ",$G1746),AllocFactorMatrix,(T$4+1),FALSE)*$E1747</f>
        <v>189.35699425025666</v>
      </c>
      <c r="U1746" s="22">
        <f ca="1">VLOOKUP(CONCATENATE($F1746," ",$G1746),AllocFactorMatrix,(U$4+1),FALSE)*$E1747</f>
        <v>318.33412424735627</v>
      </c>
      <c r="V1746" s="22">
        <f ca="1">VLOOKUP(CONCATENATE($F1746," ",$G1746),AllocFactorMatrix,(V$4+1),FALSE)*$E1747</f>
        <v>61.254981608352601</v>
      </c>
      <c r="W1746" s="22">
        <f t="shared" ca="1" si="824"/>
        <v>576.77254993302563</v>
      </c>
      <c r="X1746" s="22">
        <f ca="1">VLOOKUP(CONCATENATE($F1746," ",$G1746),AllocFactorMatrix,(X$4+1),FALSE)*$E1747</f>
        <v>266.83383240118036</v>
      </c>
      <c r="Y1746" s="22">
        <f ca="1">VLOOKUP(CONCATENATE($F1746," ",$G1746),AllocFactorMatrix,(Y$4+1),FALSE)*$E1747</f>
        <v>3.1824743405419316</v>
      </c>
      <c r="Z1746" s="22">
        <f t="shared" ca="1" si="821"/>
        <v>270.0163067417223</v>
      </c>
      <c r="AA1746" s="22">
        <f ca="1">VLOOKUP(CONCATENATE($F1746," ",$G1746),AllocFactorMatrix,(AA$4+1),FALSE)*$E1747</f>
        <v>18.572613480560133</v>
      </c>
      <c r="AB1746" s="22">
        <f ca="1">VLOOKUP(CONCATENATE($F1746," ",$G1746),AllocFactorMatrix,(AB$4+1),FALSE)*$E1747</f>
        <v>7854.3974294102445</v>
      </c>
      <c r="AC1746" s="22">
        <f ca="1">VLOOKUP(CONCATENATE($F1746," ",$G1746),AllocFactorMatrix,(AC$4+1),FALSE)*$E1747</f>
        <v>621.0522211576648</v>
      </c>
    </row>
    <row r="1747" spans="4:29" collapsed="1">
      <c r="D1747" s="17" t="s">
        <v>496</v>
      </c>
      <c r="E1747" s="19">
        <v>724820</v>
      </c>
      <c r="F1747" s="42" t="s">
        <v>69</v>
      </c>
      <c r="G1747" s="17" t="str">
        <f>$G$15</f>
        <v>TOTAL</v>
      </c>
      <c r="H1747" s="21">
        <f t="shared" ca="1" si="819"/>
        <v>724820.00000000047</v>
      </c>
      <c r="I1747" s="22">
        <f ca="1">VLOOKUP(CONCATENATE($F1747," ",$G1747),AllocFactorMatrix,(I$4+1),FALSE)*$E1747</f>
        <v>422503.09671360865</v>
      </c>
      <c r="J1747" s="22">
        <f ca="1">VLOOKUP(CONCATENATE($F1747," ",$G1747),AllocFactorMatrix,(J$4+1),FALSE)*$E1747</f>
        <v>105436.29892204859</v>
      </c>
      <c r="K1747" s="22">
        <f ca="1">VLOOKUP(CONCATENATE($F1747," ",$G1747),AllocFactorMatrix,(K$4+1),FALSE)*$E1747</f>
        <v>1193.711217712872</v>
      </c>
      <c r="L1747" s="22">
        <f ca="1">VLOOKUP(CONCATENATE($F1747," ",$G1747),AllocFactorMatrix,(L$4+1),FALSE)*$E1747</f>
        <v>66.706537750923729</v>
      </c>
      <c r="M1747" s="22">
        <f t="shared" ca="1" si="820"/>
        <v>106696.71667751239</v>
      </c>
      <c r="N1747" s="22">
        <f ca="1">VLOOKUP(CONCATENATE($F1747," ",$G1747),AllocFactorMatrix,(N$4+1),FALSE)*$E1747</f>
        <v>27967.68607564069</v>
      </c>
      <c r="O1747" s="22">
        <f ca="1">VLOOKUP(CONCATENATE($F1747," ",$G1747),AllocFactorMatrix,(O$4+1),FALSE)*$E1747</f>
        <v>7469.7861212670814</v>
      </c>
      <c r="P1747" s="22">
        <f ca="1">VLOOKUP(CONCATENATE($F1747," ",$G1747),AllocFactorMatrix,(P$4+1),FALSE)*$E1747</f>
        <v>1140.1255927766913</v>
      </c>
      <c r="Q1747" s="22">
        <f ca="1">VLOOKUP(CONCATENATE($F1747," ",$G1747),AllocFactorMatrix,(Q$4+1),FALSE)*$E1747</f>
        <v>0</v>
      </c>
      <c r="R1747" s="22">
        <f t="shared" ca="1" si="822"/>
        <v>36577.597789684463</v>
      </c>
      <c r="S1747" s="22">
        <f ca="1">VLOOKUP(CONCATENATE($F1747," ",$G1747),AllocFactorMatrix,(S$4+1),FALSE)*$E1747</f>
        <v>1226.5854656917963</v>
      </c>
      <c r="T1747" s="22">
        <f ca="1">VLOOKUP(CONCATENATE($F1747," ",$G1747),AllocFactorMatrix,(T$4+1),FALSE)*$E1747</f>
        <v>22536.525080682728</v>
      </c>
      <c r="U1747" s="22">
        <f ca="1">VLOOKUP(CONCATENATE($F1747," ",$G1747),AllocFactorMatrix,(U$4+1),FALSE)*$E1747</f>
        <v>103648.69835564932</v>
      </c>
      <c r="V1747" s="22">
        <f ca="1">VLOOKUP(CONCATENATE($F1747," ",$G1747),AllocFactorMatrix,(V$4+1),FALSE)*$E1747</f>
        <v>13069.107430984719</v>
      </c>
      <c r="W1747" s="22">
        <f t="shared" ca="1" si="824"/>
        <v>140480.91633300859</v>
      </c>
      <c r="X1747" s="22">
        <f ca="1">VLOOKUP(CONCATENATE($F1747," ",$G1747),AllocFactorMatrix,(X$4+1),FALSE)*$E1747</f>
        <v>7880.9985710468281</v>
      </c>
      <c r="Y1747" s="22">
        <f ca="1">VLOOKUP(CONCATENATE($F1747," ",$G1747),AllocFactorMatrix,(Y$4+1),FALSE)*$E1747</f>
        <v>142.89568109238766</v>
      </c>
      <c r="Z1747" s="22">
        <f t="shared" ca="1" si="821"/>
        <v>8023.8942521392155</v>
      </c>
      <c r="AA1747" s="22">
        <f ca="1">VLOOKUP(CONCATENATE($F1747," ",$G1747),AllocFactorMatrix,(AA$4+1),FALSE)*$E1747</f>
        <v>138.11815636665997</v>
      </c>
      <c r="AB1747" s="22">
        <f ca="1">VLOOKUP(CONCATENATE($F1747," ",$G1747),AllocFactorMatrix,(AB$4+1),FALSE)*$E1747</f>
        <v>9411.8432144358285</v>
      </c>
      <c r="AC1747" s="22">
        <f ca="1">VLOOKUP(CONCATENATE($F1747," ",$G1747),AllocFactorMatrix,(AC$4+1),FALSE)*$E1747</f>
        <v>987.81686324458337</v>
      </c>
    </row>
    <row r="1748" spans="4:29" hidden="1" outlineLevel="1">
      <c r="F1748" s="42" t="str">
        <f>F1755</f>
        <v>LABOR_M</v>
      </c>
      <c r="G1748" s="17" t="str">
        <f>$G$8</f>
        <v>PRODUCTION</v>
      </c>
      <c r="H1748" s="21">
        <f t="shared" ca="1" si="819"/>
        <v>-272497.53622870258</v>
      </c>
      <c r="I1748" s="22">
        <f ca="1">VLOOKUP(CONCATENATE($F1748," ",$G1748),AllocFactorMatrix,(I$4+1),FALSE)*$E1755</f>
        <v>-135106.61384339407</v>
      </c>
      <c r="J1748" s="22">
        <f ca="1">VLOOKUP(CONCATENATE($F1748," ",$G1748),AllocFactorMatrix,(J$4+1),FALSE)*$E1755</f>
        <v>-33785.82332743852</v>
      </c>
      <c r="K1748" s="22">
        <f ca="1">VLOOKUP(CONCATENATE($F1748," ",$G1748),AllocFactorMatrix,(K$4+1),FALSE)*$E1755</f>
        <v>-428.19604454317624</v>
      </c>
      <c r="L1748" s="22">
        <f ca="1">VLOOKUP(CONCATENATE($F1748," ",$G1748),AllocFactorMatrix,(L$4+1),FALSE)*$E1755</f>
        <v>-21.430786398304775</v>
      </c>
      <c r="M1748" s="22">
        <f t="shared" ca="1" si="820"/>
        <v>-34235.450158380001</v>
      </c>
      <c r="N1748" s="22">
        <f ca="1">VLOOKUP(CONCATENATE($F1748," ",$G1748),AllocFactorMatrix,(N$4+1),FALSE)*$E1755</f>
        <v>-15157.93300973644</v>
      </c>
      <c r="O1748" s="22">
        <f ca="1">VLOOKUP(CONCATENATE($F1748," ",$G1748),AllocFactorMatrix,(O$4+1),FALSE)*$E1755</f>
        <v>-4154.4383968851334</v>
      </c>
      <c r="P1748" s="22">
        <f ca="1">VLOOKUP(CONCATENATE($F1748," ",$G1748),AllocFactorMatrix,(P$4+1),FALSE)*$E1755</f>
        <v>-661.09913604513565</v>
      </c>
      <c r="Q1748" s="22">
        <f ca="1">VLOOKUP(CONCATENATE($F1748," ",$G1748),AllocFactorMatrix,(Q$4+1),FALSE)*$E1755</f>
        <v>0</v>
      </c>
      <c r="R1748" s="22">
        <f t="shared" ca="1" si="822"/>
        <v>-19973.47054266671</v>
      </c>
      <c r="S1748" s="22">
        <f ca="1">VLOOKUP(CONCATENATE($F1748," ",$G1748),AllocFactorMatrix,(S$4+1),FALSE)*$E1755</f>
        <v>-655.23866760802252</v>
      </c>
      <c r="T1748" s="22">
        <f ca="1">VLOOKUP(CONCATENATE($F1748," ",$G1748),AllocFactorMatrix,(T$4+1),FALSE)*$E1755</f>
        <v>-11924.226040411886</v>
      </c>
      <c r="U1748" s="22">
        <f ca="1">VLOOKUP(CONCATENATE($F1748," ",$G1748),AllocFactorMatrix,(U$4+1),FALSE)*$E1755</f>
        <v>-58101.290731775422</v>
      </c>
      <c r="V1748" s="22">
        <f ca="1">VLOOKUP(CONCATENATE($F1748," ",$G1748),AllocFactorMatrix,(V$4+1),FALSE)*$E1755</f>
        <v>-7403.2921368082289</v>
      </c>
      <c r="W1748" s="22">
        <f ca="1">SUBTOTAL(9,S1748:V1748)</f>
        <v>-78084.047576603567</v>
      </c>
      <c r="X1748" s="22">
        <f ca="1">VLOOKUP(CONCATENATE($F1748," ",$G1748),AllocFactorMatrix,(X$4+1),FALSE)*$E1755</f>
        <v>-4239.3507109351849</v>
      </c>
      <c r="Y1748" s="22">
        <f ca="1">VLOOKUP(CONCATENATE($F1748," ",$G1748),AllocFactorMatrix,(Y$4+1),FALSE)*$E1755</f>
        <v>-79.689578801207901</v>
      </c>
      <c r="Z1748" s="22">
        <f t="shared" ca="1" si="821"/>
        <v>-4319.0402897363929</v>
      </c>
      <c r="AA1748" s="22">
        <f ca="1">VLOOKUP(CONCATENATE($F1748," ",$G1748),AllocFactorMatrix,(AA$4+1),FALSE)*$E1755</f>
        <v>-61.650894995076435</v>
      </c>
      <c r="AB1748" s="22">
        <f ca="1">VLOOKUP(CONCATENATE($F1748," ",$G1748),AllocFactorMatrix,(AB$4+1),FALSE)*$E1755</f>
        <v>-579.35222073558691</v>
      </c>
      <c r="AC1748" s="22">
        <f ca="1">VLOOKUP(CONCATENATE($F1748," ",$G1748),AllocFactorMatrix,(AC$4+1),FALSE)*$E1755</f>
        <v>-137.91070219116139</v>
      </c>
    </row>
    <row r="1749" spans="4:29" hidden="1" outlineLevel="1">
      <c r="F1749" s="42" t="str">
        <f>F1755</f>
        <v>LABOR_M</v>
      </c>
      <c r="G1749" s="17" t="str">
        <f>$G$9</f>
        <v>BULKTRAN</v>
      </c>
      <c r="H1749" s="21">
        <f t="shared" ca="1" si="819"/>
        <v>-75770.760798427189</v>
      </c>
      <c r="I1749" s="22">
        <f ca="1">VLOOKUP(CONCATENATE($F1749," ",$G1749),AllocFactorMatrix,(I$4+1),FALSE)*$E1755</f>
        <v>-37567.792580779285</v>
      </c>
      <c r="J1749" s="22">
        <f ca="1">VLOOKUP(CONCATENATE($F1749," ",$G1749),AllocFactorMatrix,(J$4+1),FALSE)*$E1755</f>
        <v>-9394.4979215251606</v>
      </c>
      <c r="K1749" s="22">
        <f ca="1">VLOOKUP(CONCATENATE($F1749," ",$G1749),AllocFactorMatrix,(K$4+1),FALSE)*$E1755</f>
        <v>-119.06434280082215</v>
      </c>
      <c r="L1749" s="22">
        <f ca="1">VLOOKUP(CONCATENATE($F1749," ",$G1749),AllocFactorMatrix,(L$4+1),FALSE)*$E1755</f>
        <v>-5.9590520060529641</v>
      </c>
      <c r="M1749" s="22">
        <f t="shared" ca="1" si="820"/>
        <v>-9519.5213163320368</v>
      </c>
      <c r="N1749" s="22">
        <f ca="1">VLOOKUP(CONCATENATE($F1749," ",$G1749),AllocFactorMatrix,(N$4+1),FALSE)*$E1755</f>
        <v>-4214.8201858066877</v>
      </c>
      <c r="O1749" s="22">
        <f ca="1">VLOOKUP(CONCATENATE($F1749," ",$G1749),AllocFactorMatrix,(O$4+1),FALSE)*$E1755</f>
        <v>-1155.1846023223907</v>
      </c>
      <c r="P1749" s="22">
        <f ca="1">VLOOKUP(CONCATENATE($F1749," ",$G1749),AllocFactorMatrix,(P$4+1),FALSE)*$E1755</f>
        <v>-183.82545836774696</v>
      </c>
      <c r="Q1749" s="22">
        <f ca="1">VLOOKUP(CONCATENATE($F1749," ",$G1749),AllocFactorMatrix,(Q$4+1),FALSE)*$E1755</f>
        <v>0</v>
      </c>
      <c r="R1749" s="22">
        <f t="shared" ca="1" si="822"/>
        <v>-5553.8302464968256</v>
      </c>
      <c r="S1749" s="22">
        <f ca="1">VLOOKUP(CONCATENATE($F1749," ",$G1749),AllocFactorMatrix,(S$4+1),FALSE)*$E1755</f>
        <v>-182.19589445219432</v>
      </c>
      <c r="T1749" s="22">
        <f ca="1">VLOOKUP(CONCATENATE($F1749," ",$G1749),AllocFactorMatrix,(T$4+1),FALSE)*$E1755</f>
        <v>-3315.6544881790351</v>
      </c>
      <c r="U1749" s="22">
        <f ca="1">VLOOKUP(CONCATENATE($F1749," ",$G1749),AllocFactorMatrix,(U$4+1),FALSE)*$E1755</f>
        <v>-16155.665343052469</v>
      </c>
      <c r="V1749" s="22">
        <f ca="1">VLOOKUP(CONCATENATE($F1749," ",$G1749),AllocFactorMatrix,(V$4+1),FALSE)*$E1755</f>
        <v>-2058.5620163118724</v>
      </c>
      <c r="W1749" s="22">
        <f t="shared" ref="W1749:W1755" ca="1" si="825">SUBTOTAL(9,S1749:V1749)</f>
        <v>-21712.07774199557</v>
      </c>
      <c r="X1749" s="22">
        <f ca="1">VLOOKUP(CONCATENATE($F1749," ",$G1749),AllocFactorMatrix,(X$4+1),FALSE)*$E1755</f>
        <v>-1178.7953502424307</v>
      </c>
      <c r="Y1749" s="22">
        <f ca="1">VLOOKUP(CONCATENATE($F1749," ",$G1749),AllocFactorMatrix,(Y$4+1),FALSE)*$E1755</f>
        <v>-22.158512319194088</v>
      </c>
      <c r="Z1749" s="22">
        <f t="shared" ca="1" si="821"/>
        <v>-1200.9538625616249</v>
      </c>
      <c r="AA1749" s="22">
        <f ca="1">VLOOKUP(CONCATENATE($F1749," ",$G1749),AllocFactorMatrix,(AA$4+1),FALSE)*$E1755</f>
        <v>-17.14266955338752</v>
      </c>
      <c r="AB1749" s="22">
        <f ca="1">VLOOKUP(CONCATENATE($F1749," ",$G1749),AllocFactorMatrix,(AB$4+1),FALSE)*$E1755</f>
        <v>-161.09488233519673</v>
      </c>
      <c r="AC1749" s="22">
        <f ca="1">VLOOKUP(CONCATENATE($F1749," ",$G1749),AllocFactorMatrix,(AC$4+1),FALSE)*$E1755</f>
        <v>-38.347498373341203</v>
      </c>
    </row>
    <row r="1750" spans="4:29" hidden="1" outlineLevel="1">
      <c r="F1750" s="42" t="str">
        <f>F1755</f>
        <v>LABOR_M</v>
      </c>
      <c r="G1750" s="17" t="str">
        <f>$G$10</f>
        <v>SUBTRAN</v>
      </c>
      <c r="H1750" s="21">
        <f t="shared" ca="1" si="819"/>
        <v>-24019.520774636378</v>
      </c>
      <c r="I1750" s="22">
        <f ca="1">VLOOKUP(CONCATENATE($F1750," ",$G1750),AllocFactorMatrix,(I$4+1),FALSE)*$E1755</f>
        <v>-11590.913477492184</v>
      </c>
      <c r="J1750" s="22">
        <f ca="1">VLOOKUP(CONCATENATE($F1750," ",$G1750),AllocFactorMatrix,(J$4+1),FALSE)*$E1755</f>
        <v>-2891.8567056074571</v>
      </c>
      <c r="K1750" s="22">
        <f ca="1">VLOOKUP(CONCATENATE($F1750," ",$G1750),AllocFactorMatrix,(K$4+1),FALSE)*$E1755</f>
        <v>-36.728292643253532</v>
      </c>
      <c r="L1750" s="22">
        <f ca="1">VLOOKUP(CONCATENATE($F1750," ",$G1750),AllocFactorMatrix,(L$4+1),FALSE)*$E1755</f>
        <v>-2.3678153080160365</v>
      </c>
      <c r="M1750" s="22">
        <f t="shared" ca="1" si="820"/>
        <v>-2930.9528135587266</v>
      </c>
      <c r="N1750" s="22">
        <f ca="1">VLOOKUP(CONCATENATE($F1750," ",$G1750),AllocFactorMatrix,(N$4+1),FALSE)*$E1755</f>
        <v>-1284.2223252826775</v>
      </c>
      <c r="O1750" s="22">
        <f ca="1">VLOOKUP(CONCATENATE($F1750," ",$G1750),AllocFactorMatrix,(O$4+1),FALSE)*$E1755</f>
        <v>-352.55227481310567</v>
      </c>
      <c r="P1750" s="22">
        <f ca="1">VLOOKUP(CONCATENATE($F1750," ",$G1750),AllocFactorMatrix,(P$4+1),FALSE)*$E1755</f>
        <v>-70.865617801440195</v>
      </c>
      <c r="Q1750" s="22">
        <f ca="1">VLOOKUP(CONCATENATE($F1750," ",$G1750),AllocFactorMatrix,(Q$4+1),FALSE)*$E1755</f>
        <v>0</v>
      </c>
      <c r="R1750" s="22">
        <f t="shared" ca="1" si="822"/>
        <v>-1707.6402178972235</v>
      </c>
      <c r="S1750" s="22">
        <f ca="1">VLOOKUP(CONCATENATE($F1750," ",$G1750),AllocFactorMatrix,(S$4+1),FALSE)*$E1755</f>
        <v>-54.421428674864458</v>
      </c>
      <c r="T1750" s="22">
        <f ca="1">VLOOKUP(CONCATENATE($F1750," ",$G1750),AllocFactorMatrix,(T$4+1),FALSE)*$E1755</f>
        <v>-1019.5936273965518</v>
      </c>
      <c r="U1750" s="22">
        <f ca="1">VLOOKUP(CONCATENATE($F1750," ",$G1750),AllocFactorMatrix,(U$4+1),FALSE)*$E1755</f>
        <v>-6336.1866490347929</v>
      </c>
      <c r="V1750" s="22">
        <f ca="1">VLOOKUP(CONCATENATE($F1750," ",$G1750),AllocFactorMatrix,(V$4+1),FALSE)*$E1755</f>
        <v>0</v>
      </c>
      <c r="W1750" s="22">
        <f t="shared" ca="1" si="825"/>
        <v>-7410.2017051062094</v>
      </c>
      <c r="X1750" s="22">
        <f ca="1">VLOOKUP(CONCATENATE($F1750," ",$G1750),AllocFactorMatrix,(X$4+1),FALSE)*$E1755</f>
        <v>-360.20718595733842</v>
      </c>
      <c r="Y1750" s="22">
        <f ca="1">VLOOKUP(CONCATENATE($F1750," ",$G1750),AllocFactorMatrix,(Y$4+1),FALSE)*$E1755</f>
        <v>-6.9094313335531776</v>
      </c>
      <c r="Z1750" s="22">
        <f t="shared" ca="1" si="821"/>
        <v>-367.11661729089161</v>
      </c>
      <c r="AA1750" s="22">
        <f ca="1">VLOOKUP(CONCATENATE($F1750," ",$G1750),AllocFactorMatrix,(AA$4+1),FALSE)*$E1755</f>
        <v>-5.2553737815410688</v>
      </c>
      <c r="AB1750" s="22">
        <f ca="1">VLOOKUP(CONCATENATE($F1750," ",$G1750),AllocFactorMatrix,(AB$4+1),FALSE)*$E1755</f>
        <v>-6.0129475543049482</v>
      </c>
      <c r="AC1750" s="22">
        <f ca="1">VLOOKUP(CONCATENATE($F1750," ",$G1750),AllocFactorMatrix,(AC$4+1),FALSE)*$E1755</f>
        <v>-1.4276219553304992</v>
      </c>
    </row>
    <row r="1751" spans="4:29" hidden="1" outlineLevel="1">
      <c r="F1751" s="42" t="str">
        <f>F1755</f>
        <v>LABOR_M</v>
      </c>
      <c r="G1751" s="17" t="str">
        <f>$G$11</f>
        <v>DISTPRI</v>
      </c>
      <c r="H1751" s="21">
        <f t="shared" ca="1" si="819"/>
        <v>-43162.686953393102</v>
      </c>
      <c r="I1751" s="22">
        <f ca="1">VLOOKUP(CONCATENATE($F1751," ",$G1751),AllocFactorMatrix,(I$4+1),FALSE)*$E1755</f>
        <v>-28548.65869772069</v>
      </c>
      <c r="J1751" s="22">
        <f ca="1">VLOOKUP(CONCATENATE($F1751," ",$G1751),AllocFactorMatrix,(J$4+1),FALSE)*$E1755</f>
        <v>-7084.5945871849153</v>
      </c>
      <c r="K1751" s="22">
        <f ca="1">VLOOKUP(CONCATENATE($F1751," ",$G1751),AllocFactorMatrix,(K$4+1),FALSE)*$E1755</f>
        <v>-89.945326021288523</v>
      </c>
      <c r="L1751" s="22">
        <f ca="1">VLOOKUP(CONCATENATE($F1751," ",$G1751),AllocFactorMatrix,(L$4+1),FALSE)*$E1755</f>
        <v>0</v>
      </c>
      <c r="M1751" s="22">
        <f t="shared" ca="1" si="820"/>
        <v>-7174.5399132062039</v>
      </c>
      <c r="N1751" s="22">
        <f ca="1">VLOOKUP(CONCATENATE($F1751," ",$G1751),AllocFactorMatrix,(N$4+1),FALSE)*$E1755</f>
        <v>-3092.3786303020061</v>
      </c>
      <c r="O1751" s="22">
        <f ca="1">VLOOKUP(CONCATENATE($F1751," ",$G1751),AllocFactorMatrix,(O$4+1),FALSE)*$E1755</f>
        <v>-850.3818352057732</v>
      </c>
      <c r="P1751" s="22">
        <f ca="1">VLOOKUP(CONCATENATE($F1751," ",$G1751),AllocFactorMatrix,(P$4+1),FALSE)*$E1755</f>
        <v>0</v>
      </c>
      <c r="Q1751" s="22">
        <f ca="1">VLOOKUP(CONCATENATE($F1751," ",$G1751),AllocFactorMatrix,(Q$4+1),FALSE)*$E1755</f>
        <v>0</v>
      </c>
      <c r="R1751" s="22">
        <f t="shared" ca="1" si="822"/>
        <v>-3942.7604655077794</v>
      </c>
      <c r="S1751" s="22">
        <f ca="1">VLOOKUP(CONCATENATE($F1751," ",$G1751),AllocFactorMatrix,(S$4+1),FALSE)*$E1755</f>
        <v>-132.5072603151666</v>
      </c>
      <c r="T1751" s="22">
        <f ca="1">VLOOKUP(CONCATENATE($F1751," ",$G1751),AllocFactorMatrix,(T$4+1),FALSE)*$E1755</f>
        <v>-2447.377641824869</v>
      </c>
      <c r="U1751" s="22">
        <f ca="1">VLOOKUP(CONCATENATE($F1751," ",$G1751),AllocFactorMatrix,(U$4+1),FALSE)*$E1755</f>
        <v>0</v>
      </c>
      <c r="V1751" s="22">
        <f ca="1">VLOOKUP(CONCATENATE($F1751," ",$G1751),AllocFactorMatrix,(V$4+1),FALSE)*$E1755</f>
        <v>0</v>
      </c>
      <c r="W1751" s="22">
        <f t="shared" ca="1" si="825"/>
        <v>-2579.8849021400356</v>
      </c>
      <c r="X1751" s="22">
        <f ca="1">VLOOKUP(CONCATENATE($F1751," ",$G1751),AllocFactorMatrix,(X$4+1),FALSE)*$E1755</f>
        <v>-869.2226430396064</v>
      </c>
      <c r="Y1751" s="22">
        <f ca="1">VLOOKUP(CONCATENATE($F1751," ",$G1751),AllocFactorMatrix,(Y$4+1),FALSE)*$E1755</f>
        <v>-16.694235425673796</v>
      </c>
      <c r="Z1751" s="22">
        <f t="shared" ca="1" si="821"/>
        <v>-885.91687846528021</v>
      </c>
      <c r="AA1751" s="22">
        <f ca="1">VLOOKUP(CONCATENATE($F1751," ",$G1751),AllocFactorMatrix,(AA$4+1),FALSE)*$E1755</f>
        <v>-12.758621688263926</v>
      </c>
      <c r="AB1751" s="22">
        <f ca="1">VLOOKUP(CONCATENATE($F1751," ",$G1751),AllocFactorMatrix,(AB$4+1),FALSE)*$E1755</f>
        <v>-14.681693008086137</v>
      </c>
      <c r="AC1751" s="22">
        <f ca="1">VLOOKUP(CONCATENATE($F1751," ",$G1751),AllocFactorMatrix,(AC$4+1),FALSE)*$E1755</f>
        <v>-3.4857816567365689</v>
      </c>
    </row>
    <row r="1752" spans="4:29" hidden="1" outlineLevel="1">
      <c r="F1752" s="42" t="str">
        <f>F1755</f>
        <v>LABOR_M</v>
      </c>
      <c r="G1752" s="17" t="str">
        <f>$G$12</f>
        <v>DISTSEC</v>
      </c>
      <c r="H1752" s="21">
        <f t="shared" ca="1" si="819"/>
        <v>-15819.415930933952</v>
      </c>
      <c r="I1752" s="22">
        <f ca="1">VLOOKUP(CONCATENATE($F1752," ",$G1752),AllocFactorMatrix,(I$4+1),FALSE)*$E1755</f>
        <v>-12028.742788348507</v>
      </c>
      <c r="J1752" s="22">
        <f ca="1">VLOOKUP(CONCATENATE($F1752," ",$G1752),AllocFactorMatrix,(J$4+1),FALSE)*$E1755</f>
        <v>-2427.916098138397</v>
      </c>
      <c r="K1752" s="22">
        <f ca="1">VLOOKUP(CONCATENATE($F1752," ",$G1752),AllocFactorMatrix,(K$4+1),FALSE)*$E1755</f>
        <v>0</v>
      </c>
      <c r="L1752" s="22">
        <f ca="1">VLOOKUP(CONCATENATE($F1752," ",$G1752),AllocFactorMatrix,(L$4+1),FALSE)*$E1755</f>
        <v>0</v>
      </c>
      <c r="M1752" s="22">
        <f t="shared" ca="1" si="820"/>
        <v>-2427.916098138397</v>
      </c>
      <c r="N1752" s="22">
        <f ca="1">VLOOKUP(CONCATENATE($F1752," ",$G1752),AllocFactorMatrix,(N$4+1),FALSE)*$E1755</f>
        <v>-929.94115434441574</v>
      </c>
      <c r="O1752" s="22">
        <f ca="1">VLOOKUP(CONCATENATE($F1752," ",$G1752),AllocFactorMatrix,(O$4+1),FALSE)*$E1755</f>
        <v>0</v>
      </c>
      <c r="P1752" s="22">
        <f ca="1">VLOOKUP(CONCATENATE($F1752," ",$G1752),AllocFactorMatrix,(P$4+1),FALSE)*$E1755</f>
        <v>0</v>
      </c>
      <c r="Q1752" s="22">
        <f ca="1">VLOOKUP(CONCATENATE($F1752," ",$G1752),AllocFactorMatrix,(Q$4+1),FALSE)*$E1755</f>
        <v>0</v>
      </c>
      <c r="R1752" s="22">
        <f t="shared" ca="1" si="822"/>
        <v>-929.94115434441574</v>
      </c>
      <c r="S1752" s="22">
        <f ca="1">VLOOKUP(CONCATENATE($F1752," ",$G1752),AllocFactorMatrix,(S$4+1),FALSE)*$E1755</f>
        <v>-32.661484618970292</v>
      </c>
      <c r="T1752" s="22">
        <f ca="1">VLOOKUP(CONCATENATE($F1752," ",$G1752),AllocFactorMatrix,(T$4+1),FALSE)*$E1755</f>
        <v>0</v>
      </c>
      <c r="U1752" s="22">
        <f ca="1">VLOOKUP(CONCATENATE($F1752," ",$G1752),AllocFactorMatrix,(U$4+1),FALSE)*$E1755</f>
        <v>0</v>
      </c>
      <c r="V1752" s="22">
        <f ca="1">VLOOKUP(CONCATENATE($F1752," ",$G1752),AllocFactorMatrix,(V$4+1),FALSE)*$E1755</f>
        <v>0</v>
      </c>
      <c r="W1752" s="22">
        <f t="shared" ca="1" si="825"/>
        <v>-32.661484618970292</v>
      </c>
      <c r="X1752" s="22">
        <f ca="1">VLOOKUP(CONCATENATE($F1752," ",$G1752),AllocFactorMatrix,(X$4+1),FALSE)*$E1755</f>
        <v>-269.74569139259171</v>
      </c>
      <c r="Y1752" s="22">
        <f ca="1">VLOOKUP(CONCATENATE($F1752," ",$G1752),AllocFactorMatrix,(Y$4+1),FALSE)*$E1755</f>
        <v>0</v>
      </c>
      <c r="Z1752" s="22">
        <f t="shared" ca="1" si="821"/>
        <v>-269.74569139259171</v>
      </c>
      <c r="AA1752" s="22">
        <f ca="1">VLOOKUP(CONCATENATE($F1752," ",$G1752),AllocFactorMatrix,(AA$4+1),FALSE)*$E1755</f>
        <v>-3.472102359626422</v>
      </c>
      <c r="AB1752" s="22">
        <f ca="1">VLOOKUP(CONCATENATE($F1752," ",$G1752),AllocFactorMatrix,(AB$4+1),FALSE)*$E1755</f>
        <v>-103.37591714825622</v>
      </c>
      <c r="AC1752" s="22">
        <f ca="1">VLOOKUP(CONCATENATE($F1752," ",$G1752),AllocFactorMatrix,(AC$4+1),FALSE)*$E1755</f>
        <v>-23.560694583179291</v>
      </c>
    </row>
    <row r="1753" spans="4:29" hidden="1" outlineLevel="1">
      <c r="F1753" s="42" t="str">
        <f>F1755</f>
        <v>LABOR_M</v>
      </c>
      <c r="G1753" s="17" t="str">
        <f>$G$13</f>
        <v>ENERGY</v>
      </c>
      <c r="H1753" s="21">
        <f t="shared" ca="1" si="819"/>
        <v>-159301.30085086689</v>
      </c>
      <c r="I1753" s="22">
        <f ca="1">VLOOKUP(CONCATENATE($F1753," ",$G1753),AllocFactorMatrix,(I$4+1),FALSE)*$E1755</f>
        <v>-58530.267822219699</v>
      </c>
      <c r="J1753" s="22">
        <f ca="1">VLOOKUP(CONCATENATE($F1753," ",$G1753),AllocFactorMatrix,(J$4+1),FALSE)*$E1755</f>
        <v>-18489.03351621822</v>
      </c>
      <c r="K1753" s="22">
        <f ca="1">VLOOKUP(CONCATENATE($F1753," ",$G1753),AllocFactorMatrix,(K$4+1),FALSE)*$E1755</f>
        <v>-230.90136939873062</v>
      </c>
      <c r="L1753" s="22">
        <f ca="1">VLOOKUP(CONCATENATE($F1753," ",$G1753),AllocFactorMatrix,(L$4+1),FALSE)*$E1755</f>
        <v>-11.696939038014488</v>
      </c>
      <c r="M1753" s="22">
        <f t="shared" ca="1" si="820"/>
        <v>-18731.631824654964</v>
      </c>
      <c r="N1753" s="22">
        <f ca="1">VLOOKUP(CONCATENATE($F1753," ",$G1753),AllocFactorMatrix,(N$4+1),FALSE)*$E1755</f>
        <v>-9367.364223438728</v>
      </c>
      <c r="O1753" s="22">
        <f ca="1">VLOOKUP(CONCATENATE($F1753," ",$G1753),AllocFactorMatrix,(O$4+1),FALSE)*$E1755</f>
        <v>-2527.068322676103</v>
      </c>
      <c r="P1753" s="22">
        <f ca="1">VLOOKUP(CONCATENATE($F1753," ",$G1753),AllocFactorMatrix,(P$4+1),FALSE)*$E1755</f>
        <v>-393.7891646413201</v>
      </c>
      <c r="Q1753" s="22">
        <f ca="1">VLOOKUP(CONCATENATE($F1753," ",$G1753),AllocFactorMatrix,(Q$4+1),FALSE)*$E1755</f>
        <v>0</v>
      </c>
      <c r="R1753" s="22">
        <f t="shared" ca="1" si="822"/>
        <v>-12288.221710756152</v>
      </c>
      <c r="S1753" s="22">
        <f ca="1">VLOOKUP(CONCATENATE($F1753," ",$G1753),AllocFactorMatrix,(S$4+1),FALSE)*$E1755</f>
        <v>-471.75763919236215</v>
      </c>
      <c r="T1753" s="22">
        <f ca="1">VLOOKUP(CONCATENATE($F1753," ",$G1753),AllocFactorMatrix,(T$4+1),FALSE)*$E1755</f>
        <v>-9324.9053041993902</v>
      </c>
      <c r="U1753" s="22">
        <f ca="1">VLOOKUP(CONCATENATE($F1753," ",$G1753),AllocFactorMatrix,(U$4+1),FALSE)*$E1755</f>
        <v>-49022.012994933662</v>
      </c>
      <c r="V1753" s="22">
        <f ca="1">VLOOKUP(CONCATENATE($F1753," ",$G1753),AllocFactorMatrix,(V$4+1),FALSE)*$E1755</f>
        <v>-6854.8871390843697</v>
      </c>
      <c r="W1753" s="22">
        <f t="shared" ca="1" si="825"/>
        <v>-65673.563077409781</v>
      </c>
      <c r="X1753" s="22">
        <f ca="1">VLOOKUP(CONCATENATE($F1753," ",$G1753),AllocFactorMatrix,(X$4+1),FALSE)*$E1755</f>
        <v>-2633.705898196662</v>
      </c>
      <c r="Y1753" s="22">
        <f ca="1">VLOOKUP(CONCATENATE($F1753," ",$G1753),AllocFactorMatrix,(Y$4+1),FALSE)*$E1755</f>
        <v>-49.801171729319307</v>
      </c>
      <c r="Z1753" s="22">
        <f t="shared" ca="1" si="821"/>
        <v>-2683.5070699259813</v>
      </c>
      <c r="AA1753" s="22">
        <f ca="1">VLOOKUP(CONCATENATE($F1753," ",$G1753),AllocFactorMatrix,(AA$4+1),FALSE)*$E1755</f>
        <v>-49.675428479715251</v>
      </c>
      <c r="AB1753" s="22">
        <f ca="1">VLOOKUP(CONCATENATE($F1753," ",$G1753),AllocFactorMatrix,(AB$4+1),FALSE)*$E1755</f>
        <v>-1089.105356530323</v>
      </c>
      <c r="AC1753" s="22">
        <f ca="1">VLOOKUP(CONCATENATE($F1753," ",$G1753),AllocFactorMatrix,(AC$4+1),FALSE)*$E1755</f>
        <v>-255.32856089023332</v>
      </c>
    </row>
    <row r="1754" spans="4:29" hidden="1" outlineLevel="1">
      <c r="F1754" s="42" t="str">
        <f>F1755</f>
        <v>LABOR_M</v>
      </c>
      <c r="G1754" s="17" t="str">
        <f>$G$14</f>
        <v>CUSTOMER</v>
      </c>
      <c r="H1754" s="21">
        <f t="shared" ca="1" si="819"/>
        <v>-318625.77846304059</v>
      </c>
      <c r="I1754" s="22">
        <f ca="1">VLOOKUP(CONCATENATE($F1754," ",$G1754),AllocFactorMatrix,(I$4+1),FALSE)*$E1755</f>
        <v>-246604.8646333761</v>
      </c>
      <c r="J1754" s="22">
        <f ca="1">VLOOKUP(CONCATENATE($F1754," ",$G1754),AllocFactorMatrix,(J$4+1),FALSE)*$E1755</f>
        <v>-58183.068041494771</v>
      </c>
      <c r="K1754" s="22">
        <f ca="1">VLOOKUP(CONCATENATE($F1754," ",$G1754),AllocFactorMatrix,(K$4+1),FALSE)*$E1755</f>
        <v>-592.52763611405828</v>
      </c>
      <c r="L1754" s="22">
        <f ca="1">VLOOKUP(CONCATENATE($F1754," ",$G1754),AllocFactorMatrix,(L$4+1),FALSE)*$E1755</f>
        <v>-42.220504520005221</v>
      </c>
      <c r="M1754" s="22">
        <f t="shared" ca="1" si="820"/>
        <v>-58817.81618212883</v>
      </c>
      <c r="N1754" s="22">
        <f ca="1">VLOOKUP(CONCATENATE($F1754," ",$G1754),AllocFactorMatrix,(N$4+1),FALSE)*$E1755</f>
        <v>-1035.3419016708335</v>
      </c>
      <c r="O1754" s="22">
        <f ca="1">VLOOKUP(CONCATENATE($F1754," ",$G1754),AllocFactorMatrix,(O$4+1),FALSE)*$E1755</f>
        <v>-330.29693792402543</v>
      </c>
      <c r="P1754" s="22">
        <f ca="1">VLOOKUP(CONCATENATE($F1754," ",$G1754),AllocFactorMatrix,(P$4+1),FALSE)*$E1755</f>
        <v>-120.56709892563983</v>
      </c>
      <c r="Q1754" s="22">
        <f ca="1">VLOOKUP(CONCATENATE($F1754," ",$G1754),AllocFactorMatrix,(Q$4+1),FALSE)*$E1755</f>
        <v>0</v>
      </c>
      <c r="R1754" s="22">
        <f t="shared" ca="1" si="822"/>
        <v>-1486.2059385204986</v>
      </c>
      <c r="S1754" s="22">
        <f ca="1">VLOOKUP(CONCATENATE($F1754," ",$G1754),AllocFactorMatrix,(S$4+1),FALSE)*$E1755</f>
        <v>-9.8173128547964552</v>
      </c>
      <c r="T1754" s="22">
        <f ca="1">VLOOKUP(CONCATENATE($F1754," ",$G1754),AllocFactorMatrix,(T$4+1),FALSE)*$E1755</f>
        <v>-237.52491805048234</v>
      </c>
      <c r="U1754" s="22">
        <f ca="1">VLOOKUP(CONCATENATE($F1754," ",$G1754),AllocFactorMatrix,(U$4+1),FALSE)*$E1755</f>
        <v>-399.31076786419192</v>
      </c>
      <c r="V1754" s="22">
        <f ca="1">VLOOKUP(CONCATENATE($F1754," ",$G1754),AllocFactorMatrix,(V$4+1),FALSE)*$E1755</f>
        <v>-76.836794670910521</v>
      </c>
      <c r="W1754" s="22">
        <f t="shared" ca="1" si="825"/>
        <v>-723.48979344038128</v>
      </c>
      <c r="X1754" s="22">
        <f ca="1">VLOOKUP(CONCATENATE($F1754," ",$G1754),AllocFactorMatrix,(X$4+1),FALSE)*$E1755</f>
        <v>-334.71002444421509</v>
      </c>
      <c r="Y1754" s="22">
        <f ca="1">VLOOKUP(CONCATENATE($F1754," ",$G1754),AllocFactorMatrix,(Y$4+1),FALSE)*$E1755</f>
        <v>-3.9920202574400578</v>
      </c>
      <c r="Z1754" s="22">
        <f t="shared" ca="1" si="821"/>
        <v>-338.70204470165515</v>
      </c>
      <c r="AA1754" s="22">
        <f ca="1">VLOOKUP(CONCATENATE($F1754," ",$G1754),AllocFactorMatrix,(AA$4+1),FALSE)*$E1755</f>
        <v>-23.297045416358309</v>
      </c>
      <c r="AB1754" s="22">
        <f ca="1">VLOOKUP(CONCATENATE($F1754," ",$G1754),AllocFactorMatrix,(AB$4+1),FALSE)*$E1755</f>
        <v>-9852.3696636785771</v>
      </c>
      <c r="AC1754" s="22">
        <f ca="1">VLOOKUP(CONCATENATE($F1754," ",$G1754),AllocFactorMatrix,(AC$4+1),FALSE)*$E1755</f>
        <v>-779.03316177793852</v>
      </c>
    </row>
    <row r="1755" spans="4:29" collapsed="1">
      <c r="D1755" s="17" t="s">
        <v>497</v>
      </c>
      <c r="E1755" s="19">
        <v>-909197</v>
      </c>
      <c r="F1755" s="42" t="s">
        <v>69</v>
      </c>
      <c r="G1755" s="17" t="str">
        <f>$G$15</f>
        <v>TOTAL</v>
      </c>
      <c r="H1755" s="21">
        <f t="shared" ca="1" si="819"/>
        <v>-909197.0000000007</v>
      </c>
      <c r="I1755" s="22">
        <f ca="1">VLOOKUP(CONCATENATE($F1755," ",$G1755),AllocFactorMatrix,(I$4+1),FALSE)*$E1755</f>
        <v>-529977.85384333052</v>
      </c>
      <c r="J1755" s="22">
        <f ca="1">VLOOKUP(CONCATENATE($F1755," ",$G1755),AllocFactorMatrix,(J$4+1),FALSE)*$E1755</f>
        <v>-132256.79019760742</v>
      </c>
      <c r="K1755" s="22">
        <f ca="1">VLOOKUP(CONCATENATE($F1755," ",$G1755),AllocFactorMatrix,(K$4+1),FALSE)*$E1755</f>
        <v>-1497.3630115213296</v>
      </c>
      <c r="L1755" s="22">
        <f ca="1">VLOOKUP(CONCATENATE($F1755," ",$G1755),AllocFactorMatrix,(L$4+1),FALSE)*$E1755</f>
        <v>-83.675097270393479</v>
      </c>
      <c r="M1755" s="22">
        <f t="shared" ca="1" si="820"/>
        <v>-133837.82830639914</v>
      </c>
      <c r="N1755" s="22">
        <f ca="1">VLOOKUP(CONCATENATE($F1755," ",$G1755),AllocFactorMatrix,(N$4+1),FALSE)*$E1755</f>
        <v>-35082.001430581782</v>
      </c>
      <c r="O1755" s="22">
        <f ca="1">VLOOKUP(CONCATENATE($F1755," ",$G1755),AllocFactorMatrix,(O$4+1),FALSE)*$E1755</f>
        <v>-9369.9223698265323</v>
      </c>
      <c r="P1755" s="22">
        <f ca="1">VLOOKUP(CONCATENATE($F1755," ",$G1755),AllocFactorMatrix,(P$4+1),FALSE)*$E1755</f>
        <v>-1430.1464757812828</v>
      </c>
      <c r="Q1755" s="22">
        <f ca="1">VLOOKUP(CONCATENATE($F1755," ",$G1755),AllocFactorMatrix,(Q$4+1),FALSE)*$E1755</f>
        <v>0</v>
      </c>
      <c r="R1755" s="22">
        <f t="shared" ca="1" si="822"/>
        <v>-45882.070276189595</v>
      </c>
      <c r="S1755" s="22">
        <f ca="1">VLOOKUP(CONCATENATE($F1755," ",$G1755),AllocFactorMatrix,(S$4+1),FALSE)*$E1755</f>
        <v>-1538.5996877163768</v>
      </c>
      <c r="T1755" s="22">
        <f ca="1">VLOOKUP(CONCATENATE($F1755," ",$G1755),AllocFactorMatrix,(T$4+1),FALSE)*$E1755</f>
        <v>-28269.282020062215</v>
      </c>
      <c r="U1755" s="22">
        <f ca="1">VLOOKUP(CONCATENATE($F1755," ",$G1755),AllocFactorMatrix,(U$4+1),FALSE)*$E1755</f>
        <v>-130014.46648666053</v>
      </c>
      <c r="V1755" s="22">
        <f ca="1">VLOOKUP(CONCATENATE($F1755," ",$G1755),AllocFactorMatrix,(V$4+1),FALSE)*$E1755</f>
        <v>-16393.578086875379</v>
      </c>
      <c r="W1755" s="22">
        <f t="shared" ca="1" si="825"/>
        <v>-176215.92628131452</v>
      </c>
      <c r="X1755" s="22">
        <f ca="1">VLOOKUP(CONCATENATE($F1755," ",$G1755),AllocFactorMatrix,(X$4+1),FALSE)*$E1755</f>
        <v>-9885.7375042080293</v>
      </c>
      <c r="Y1755" s="22">
        <f ca="1">VLOOKUP(CONCATENATE($F1755," ",$G1755),AllocFactorMatrix,(Y$4+1),FALSE)*$E1755</f>
        <v>-179.24494986638834</v>
      </c>
      <c r="Z1755" s="22">
        <f t="shared" ca="1" si="821"/>
        <v>-10064.982454074418</v>
      </c>
      <c r="AA1755" s="22">
        <f ca="1">VLOOKUP(CONCATENATE($F1755," ",$G1755),AllocFactorMatrix,(AA$4+1),FALSE)*$E1755</f>
        <v>-173.25213627396892</v>
      </c>
      <c r="AB1755" s="22">
        <f ca="1">VLOOKUP(CONCATENATE($F1755," ",$G1755),AllocFactorMatrix,(AB$4+1),FALSE)*$E1755</f>
        <v>-11805.99268099033</v>
      </c>
      <c r="AC1755" s="22">
        <f ca="1">VLOOKUP(CONCATENATE($F1755," ",$G1755),AllocFactorMatrix,(AC$4+1),FALSE)*$E1755</f>
        <v>-1239.0940214279208</v>
      </c>
    </row>
    <row r="1756" spans="4:29" hidden="1" outlineLevel="1">
      <c r="F1756" s="42" t="str">
        <f>F1763</f>
        <v>LABOR_M</v>
      </c>
      <c r="G1756" s="17" t="str">
        <f>$G$8</f>
        <v>PRODUCTION</v>
      </c>
      <c r="H1756" s="21">
        <f t="shared" ca="1" si="819"/>
        <v>1062919.8290539868</v>
      </c>
      <c r="I1756" s="22">
        <f ca="1">VLOOKUP(CONCATENATE($F1756," ",$G1756),AllocFactorMatrix,(I$4+1),FALSE)*$E1763</f>
        <v>527004.76076949248</v>
      </c>
      <c r="J1756" s="22">
        <f ca="1">VLOOKUP(CONCATENATE($F1756," ",$G1756),AllocFactorMatrix,(J$4+1),FALSE)*$E1763</f>
        <v>131786.95871036849</v>
      </c>
      <c r="K1756" s="22">
        <f ca="1">VLOOKUP(CONCATENATE($F1756," ",$G1756),AllocFactorMatrix,(K$4+1),FALSE)*$E1763</f>
        <v>1670.2465378822242</v>
      </c>
      <c r="L1756" s="22">
        <f ca="1">VLOOKUP(CONCATENATE($F1756," ",$G1756),AllocFactorMatrix,(L$4+1),FALSE)*$E1763</f>
        <v>83.594178979513501</v>
      </c>
      <c r="M1756" s="22">
        <f t="shared" ca="1" si="820"/>
        <v>133540.79942723023</v>
      </c>
      <c r="N1756" s="22">
        <f ca="1">VLOOKUP(CONCATENATE($F1756," ",$G1756),AllocFactorMatrix,(N$4+1),FALSE)*$E1763</f>
        <v>59125.920133085529</v>
      </c>
      <c r="O1756" s="22">
        <f ca="1">VLOOKUP(CONCATENATE($F1756," ",$G1756),AllocFactorMatrix,(O$4+1),FALSE)*$E1763</f>
        <v>16205.045417094456</v>
      </c>
      <c r="P1756" s="22">
        <f ca="1">VLOOKUP(CONCATENATE($F1756," ",$G1756),AllocFactorMatrix,(P$4+1),FALSE)*$E1763</f>
        <v>2578.7219598311303</v>
      </c>
      <c r="Q1756" s="22">
        <f ca="1">VLOOKUP(CONCATENATE($F1756," ",$G1756),AllocFactorMatrix,(Q$4+1),FALSE)*$E1763</f>
        <v>0</v>
      </c>
      <c r="R1756" s="22">
        <f t="shared" ca="1" si="822"/>
        <v>77909.687510011121</v>
      </c>
      <c r="S1756" s="22">
        <f ca="1">VLOOKUP(CONCATENATE($F1756," ",$G1756),AllocFactorMatrix,(S$4+1),FALSE)*$E1763</f>
        <v>2555.8622738480449</v>
      </c>
      <c r="T1756" s="22">
        <f ca="1">VLOOKUP(CONCATENATE($F1756," ",$G1756),AllocFactorMatrix,(T$4+1),FALSE)*$E1763</f>
        <v>46512.333578818914</v>
      </c>
      <c r="U1756" s="22">
        <f ca="1">VLOOKUP(CONCATENATE($F1756," ",$G1756),AllocFactorMatrix,(U$4+1),FALSE)*$E1763</f>
        <v>226633.29315610079</v>
      </c>
      <c r="V1756" s="22">
        <f ca="1">VLOOKUP(CONCATENATE($F1756," ",$G1756),AllocFactorMatrix,(V$4+1),FALSE)*$E1763</f>
        <v>28877.714350740123</v>
      </c>
      <c r="W1756" s="22">
        <f ca="1">SUBTOTAL(9,S1756:V1756)</f>
        <v>304579.2033595079</v>
      </c>
      <c r="X1756" s="22">
        <f ca="1">VLOOKUP(CONCATENATE($F1756," ",$G1756),AllocFactorMatrix,(X$4+1),FALSE)*$E1763</f>
        <v>16536.259356067138</v>
      </c>
      <c r="Y1756" s="22">
        <f ca="1">VLOOKUP(CONCATENATE($F1756," ",$G1756),AllocFactorMatrix,(Y$4+1),FALSE)*$E1763</f>
        <v>310.8418323667845</v>
      </c>
      <c r="Z1756" s="22">
        <f t="shared" ca="1" si="821"/>
        <v>16847.10118843392</v>
      </c>
      <c r="AA1756" s="22">
        <f ca="1">VLOOKUP(CONCATENATE($F1756," ",$G1756),AllocFactorMatrix,(AA$4+1),FALSE)*$E1763</f>
        <v>240.47908717308101</v>
      </c>
      <c r="AB1756" s="22">
        <f ca="1">VLOOKUP(CONCATENATE($F1756," ",$G1756),AllocFactorMatrix,(AB$4+1),FALSE)*$E1763</f>
        <v>2259.8551603398105</v>
      </c>
      <c r="AC1756" s="22">
        <f ca="1">VLOOKUP(CONCATENATE($F1756," ",$G1756),AllocFactorMatrix,(AC$4+1),FALSE)*$E1763</f>
        <v>537.94255179876484</v>
      </c>
    </row>
    <row r="1757" spans="4:29" hidden="1" outlineLevel="1">
      <c r="F1757" s="42" t="str">
        <f>F1763</f>
        <v>LABOR_M</v>
      </c>
      <c r="G1757" s="17" t="str">
        <f>$G$9</f>
        <v>BULKTRAN</v>
      </c>
      <c r="H1757" s="21">
        <f t="shared" ca="1" si="819"/>
        <v>295555.86164111359</v>
      </c>
      <c r="I1757" s="22">
        <f ca="1">VLOOKUP(CONCATENATE($F1757," ",$G1757),AllocFactorMatrix,(I$4+1),FALSE)*$E1763</f>
        <v>146539.12919925887</v>
      </c>
      <c r="J1757" s="22">
        <f ca="1">VLOOKUP(CONCATENATE($F1757," ",$G1757),AllocFactorMatrix,(J$4+1),FALSE)*$E1763</f>
        <v>36644.728106513292</v>
      </c>
      <c r="K1757" s="22">
        <f ca="1">VLOOKUP(CONCATENATE($F1757," ",$G1757),AllocFactorMatrix,(K$4+1),FALSE)*$E1763</f>
        <v>464.42933997780824</v>
      </c>
      <c r="L1757" s="22">
        <f ca="1">VLOOKUP(CONCATENATE($F1757," ",$G1757),AllocFactorMatrix,(L$4+1),FALSE)*$E1763</f>
        <v>23.244226818555976</v>
      </c>
      <c r="M1757" s="22">
        <f t="shared" ca="1" si="820"/>
        <v>37132.401673309658</v>
      </c>
      <c r="N1757" s="22">
        <f ca="1">VLOOKUP(CONCATENATE($F1757," ",$G1757),AllocFactorMatrix,(N$4+1),FALSE)*$E1763</f>
        <v>16440.574154883139</v>
      </c>
      <c r="O1757" s="22">
        <f ca="1">VLOOKUP(CONCATENATE($F1757," ",$G1757),AllocFactorMatrix,(O$4+1),FALSE)*$E1763</f>
        <v>4505.9806302093848</v>
      </c>
      <c r="P1757" s="22">
        <f ca="1">VLOOKUP(CONCATENATE($F1757," ",$G1757),AllocFactorMatrix,(P$4+1),FALSE)*$E1763</f>
        <v>717.04033544005142</v>
      </c>
      <c r="Q1757" s="22">
        <f ca="1">VLOOKUP(CONCATENATE($F1757," ",$G1757),AllocFactorMatrix,(Q$4+1),FALSE)*$E1763</f>
        <v>0</v>
      </c>
      <c r="R1757" s="22">
        <f t="shared" ca="1" si="822"/>
        <v>21663.595120532576</v>
      </c>
      <c r="S1757" s="22">
        <f ca="1">VLOOKUP(CONCATENATE($F1757," ",$G1757),AllocFactorMatrix,(S$4+1),FALSE)*$E1763</f>
        <v>710.68396311271408</v>
      </c>
      <c r="T1757" s="22">
        <f ca="1">VLOOKUP(CONCATENATE($F1757," ",$G1757),AllocFactorMatrix,(T$4+1),FALSE)*$E1763</f>
        <v>12933.235839679232</v>
      </c>
      <c r="U1757" s="22">
        <f ca="1">VLOOKUP(CONCATENATE($F1757," ",$G1757),AllocFactorMatrix,(U$4+1),FALSE)*$E1763</f>
        <v>63017.733232928906</v>
      </c>
      <c r="V1757" s="22">
        <f ca="1">VLOOKUP(CONCATENATE($F1757," ",$G1757),AllocFactorMatrix,(V$4+1),FALSE)*$E1763</f>
        <v>8029.7474126108173</v>
      </c>
      <c r="W1757" s="22">
        <f t="shared" ref="W1757:W1763" ca="1" si="826">SUBTOTAL(9,S1757:V1757)</f>
        <v>84691.400448331668</v>
      </c>
      <c r="X1757" s="22">
        <f ca="1">VLOOKUP(CONCATENATE($F1757," ",$G1757),AllocFactorMatrix,(X$4+1),FALSE)*$E1763</f>
        <v>4598.0780946134037</v>
      </c>
      <c r="Y1757" s="22">
        <f ca="1">VLOOKUP(CONCATENATE($F1757," ",$G1757),AllocFactorMatrix,(Y$4+1),FALSE)*$E1763</f>
        <v>86.432789273518608</v>
      </c>
      <c r="Z1757" s="22">
        <f t="shared" ca="1" si="821"/>
        <v>4684.5108838869219</v>
      </c>
      <c r="AA1757" s="22">
        <f ca="1">VLOOKUP(CONCATENATE($F1757," ",$G1757),AllocFactorMatrix,(AA$4+1),FALSE)*$E1763</f>
        <v>66.867699588750938</v>
      </c>
      <c r="AB1757" s="22">
        <f ca="1">VLOOKUP(CONCATENATE($F1757," ",$G1757),AllocFactorMatrix,(AB$4+1),FALSE)*$E1763</f>
        <v>628.37612098440502</v>
      </c>
      <c r="AC1757" s="22">
        <f ca="1">VLOOKUP(CONCATENATE($F1757," ",$G1757),AllocFactorMatrix,(AC$4+1),FALSE)*$E1763</f>
        <v>149.58049522117676</v>
      </c>
    </row>
    <row r="1758" spans="4:29" hidden="1" outlineLevel="1">
      <c r="F1758" s="42" t="str">
        <f>F1763</f>
        <v>LABOR_M</v>
      </c>
      <c r="G1758" s="17" t="str">
        <f>$G$10</f>
        <v>SUBTRAN</v>
      </c>
      <c r="H1758" s="21">
        <f t="shared" ca="1" si="819"/>
        <v>93691.947711070723</v>
      </c>
      <c r="I1758" s="22">
        <f ca="1">VLOOKUP(CONCATENATE($F1758," ",$G1758),AllocFactorMatrix,(I$4+1),FALSE)*$E1763</f>
        <v>45212.195099391298</v>
      </c>
      <c r="J1758" s="22">
        <f ca="1">VLOOKUP(CONCATENATE($F1758," ",$G1758),AllocFactorMatrix,(J$4+1),FALSE)*$E1763</f>
        <v>11280.145419711636</v>
      </c>
      <c r="K1758" s="22">
        <f ca="1">VLOOKUP(CONCATENATE($F1758," ",$G1758),AllocFactorMatrix,(K$4+1),FALSE)*$E1763</f>
        <v>143.26452663794691</v>
      </c>
      <c r="L1758" s="22">
        <f ca="1">VLOOKUP(CONCATENATE($F1758," ",$G1758),AllocFactorMatrix,(L$4+1),FALSE)*$E1763</f>
        <v>9.2360388914324485</v>
      </c>
      <c r="M1758" s="22">
        <f t="shared" ca="1" si="820"/>
        <v>11432.645985241017</v>
      </c>
      <c r="N1758" s="22">
        <f ca="1">VLOOKUP(CONCATENATE($F1758," ",$G1758),AllocFactorMatrix,(N$4+1),FALSE)*$E1763</f>
        <v>5009.3127202116602</v>
      </c>
      <c r="O1758" s="22">
        <f ca="1">VLOOKUP(CONCATENATE($F1758," ",$G1758),AllocFactorMatrix,(O$4+1),FALSE)*$E1763</f>
        <v>1375.1860250304503</v>
      </c>
      <c r="P1758" s="22">
        <f ca="1">VLOOKUP(CONCATENATE($F1758," ",$G1758),AllocFactorMatrix,(P$4+1),FALSE)*$E1763</f>
        <v>276.4225739497823</v>
      </c>
      <c r="Q1758" s="22">
        <f ca="1">VLOOKUP(CONCATENATE($F1758," ",$G1758),AllocFactorMatrix,(Q$4+1),FALSE)*$E1763</f>
        <v>0</v>
      </c>
      <c r="R1758" s="22">
        <f t="shared" ca="1" si="822"/>
        <v>6660.9213191918925</v>
      </c>
      <c r="S1758" s="22">
        <f ca="1">VLOOKUP(CONCATENATE($F1758," ",$G1758),AllocFactorMatrix,(S$4+1),FALSE)*$E1763</f>
        <v>212.27940797017646</v>
      </c>
      <c r="T1758" s="22">
        <f ca="1">VLOOKUP(CONCATENATE($F1758," ",$G1758),AllocFactorMatrix,(T$4+1),FALSE)*$E1763</f>
        <v>3977.0865422699007</v>
      </c>
      <c r="U1758" s="22">
        <f ca="1">VLOOKUP(CONCATENATE($F1758," ",$G1758),AllocFactorMatrix,(U$4+1),FALSE)*$E1763</f>
        <v>24715.300266765593</v>
      </c>
      <c r="V1758" s="22">
        <f ca="1">VLOOKUP(CONCATENATE($F1758," ",$G1758),AllocFactorMatrix,(V$4+1),FALSE)*$E1763</f>
        <v>0</v>
      </c>
      <c r="W1758" s="22">
        <f t="shared" ca="1" si="826"/>
        <v>28904.66621700567</v>
      </c>
      <c r="X1758" s="22">
        <f ca="1">VLOOKUP(CONCATENATE($F1758," ",$G1758),AllocFactorMatrix,(X$4+1),FALSE)*$E1763</f>
        <v>1405.0452191995398</v>
      </c>
      <c r="Y1758" s="22">
        <f ca="1">VLOOKUP(CONCATENATE($F1758," ",$G1758),AllocFactorMatrix,(Y$4+1),FALSE)*$E1763</f>
        <v>26.951332014087527</v>
      </c>
      <c r="Z1758" s="22">
        <f t="shared" ca="1" si="821"/>
        <v>1431.9965512136273</v>
      </c>
      <c r="AA1758" s="22">
        <f ca="1">VLOOKUP(CONCATENATE($F1758," ",$G1758),AllocFactorMatrix,(AA$4+1),FALSE)*$E1763</f>
        <v>20.499418375666231</v>
      </c>
      <c r="AB1758" s="22">
        <f ca="1">VLOOKUP(CONCATENATE($F1758," ",$G1758),AllocFactorMatrix,(AB$4+1),FALSE)*$E1763</f>
        <v>23.45445494658826</v>
      </c>
      <c r="AC1758" s="22">
        <f ca="1">VLOOKUP(CONCATENATE($F1758," ",$G1758),AllocFactorMatrix,(AC$4+1),FALSE)*$E1763</f>
        <v>5.5686657050728163</v>
      </c>
    </row>
    <row r="1759" spans="4:29" hidden="1" outlineLevel="1">
      <c r="F1759" s="42" t="str">
        <f>F1763</f>
        <v>LABOR_M</v>
      </c>
      <c r="G1759" s="17" t="str">
        <f>$G$11</f>
        <v>DISTPRI</v>
      </c>
      <c r="H1759" s="21">
        <f t="shared" ca="1" si="819"/>
        <v>168362.90145209362</v>
      </c>
      <c r="I1759" s="22">
        <f ca="1">VLOOKUP(CONCATENATE($F1759," ",$G1759),AllocFactorMatrix,(I$4+1),FALSE)*$E1763</f>
        <v>111358.5680174147</v>
      </c>
      <c r="J1759" s="22">
        <f ca="1">VLOOKUP(CONCATENATE($F1759," ",$G1759),AllocFactorMatrix,(J$4+1),FALSE)*$E1763</f>
        <v>27634.584047054628</v>
      </c>
      <c r="K1759" s="22">
        <f ca="1">VLOOKUP(CONCATENATE($F1759," ",$G1759),AllocFactorMatrix,(K$4+1),FALSE)*$E1763</f>
        <v>350.84599986443095</v>
      </c>
      <c r="L1759" s="22">
        <f ca="1">VLOOKUP(CONCATENATE($F1759," ",$G1759),AllocFactorMatrix,(L$4+1),FALSE)*$E1763</f>
        <v>0</v>
      </c>
      <c r="M1759" s="22">
        <f t="shared" ca="1" si="820"/>
        <v>27985.43004691906</v>
      </c>
      <c r="N1759" s="22">
        <f ca="1">VLOOKUP(CONCATENATE($F1759," ",$G1759),AllocFactorMatrix,(N$4+1),FALSE)*$E1763</f>
        <v>12062.312968334987</v>
      </c>
      <c r="O1759" s="22">
        <f ca="1">VLOOKUP(CONCATENATE($F1759," ",$G1759),AllocFactorMatrix,(O$4+1),FALSE)*$E1763</f>
        <v>3317.049127919156</v>
      </c>
      <c r="P1759" s="22">
        <f ca="1">VLOOKUP(CONCATENATE($F1759," ",$G1759),AllocFactorMatrix,(P$4+1),FALSE)*$E1763</f>
        <v>0</v>
      </c>
      <c r="Q1759" s="22">
        <f ca="1">VLOOKUP(CONCATENATE($F1759," ",$G1759),AllocFactorMatrix,(Q$4+1),FALSE)*$E1763</f>
        <v>0</v>
      </c>
      <c r="R1759" s="22">
        <f t="shared" ca="1" si="822"/>
        <v>15379.362096254143</v>
      </c>
      <c r="S1759" s="22">
        <f ca="1">VLOOKUP(CONCATENATE($F1759," ",$G1759),AllocFactorMatrix,(S$4+1),FALSE)*$E1763</f>
        <v>516.86557035290252</v>
      </c>
      <c r="T1759" s="22">
        <f ca="1">VLOOKUP(CONCATENATE($F1759," ",$G1759),AllocFactorMatrix,(T$4+1),FALSE)*$E1763</f>
        <v>9546.3843845390129</v>
      </c>
      <c r="U1759" s="22">
        <f ca="1">VLOOKUP(CONCATENATE($F1759," ",$G1759),AllocFactorMatrix,(U$4+1),FALSE)*$E1763</f>
        <v>0</v>
      </c>
      <c r="V1759" s="22">
        <f ca="1">VLOOKUP(CONCATENATE($F1759," ",$G1759),AllocFactorMatrix,(V$4+1),FALSE)*$E1763</f>
        <v>0</v>
      </c>
      <c r="W1759" s="22">
        <f t="shared" ca="1" si="826"/>
        <v>10063.249954891915</v>
      </c>
      <c r="X1759" s="22">
        <f ca="1">VLOOKUP(CONCATENATE($F1759," ",$G1759),AllocFactorMatrix,(X$4+1),FALSE)*$E1763</f>
        <v>3390.5406850140771</v>
      </c>
      <c r="Y1759" s="22">
        <f ca="1">VLOOKUP(CONCATENATE($F1759," ",$G1759),AllocFactorMatrix,(Y$4+1),FALSE)*$E1763</f>
        <v>65.118511199864358</v>
      </c>
      <c r="Z1759" s="22">
        <f t="shared" ca="1" si="821"/>
        <v>3455.6591962139414</v>
      </c>
      <c r="AA1759" s="22">
        <f ca="1">VLOOKUP(CONCATENATE($F1759," ",$G1759),AllocFactorMatrix,(AA$4+1),FALSE)*$E1763</f>
        <v>49.767026049263585</v>
      </c>
      <c r="AB1759" s="22">
        <f ca="1">VLOOKUP(CONCATENATE($F1759," ",$G1759),AllocFactorMatrix,(AB$4+1),FALSE)*$E1763</f>
        <v>57.268270525868672</v>
      </c>
      <c r="AC1759" s="22">
        <f ca="1">VLOOKUP(CONCATENATE($F1759," ",$G1759),AllocFactorMatrix,(AC$4+1),FALSE)*$E1763</f>
        <v>13.596843824629392</v>
      </c>
    </row>
    <row r="1760" spans="4:29" hidden="1" outlineLevel="1">
      <c r="F1760" s="42" t="str">
        <f>F1763</f>
        <v>LABOR_M</v>
      </c>
      <c r="G1760" s="17" t="str">
        <f>$G$12</f>
        <v>DISTSEC</v>
      </c>
      <c r="H1760" s="21">
        <f t="shared" ca="1" si="819"/>
        <v>61706.139107730807</v>
      </c>
      <c r="I1760" s="22">
        <f ca="1">VLOOKUP(CONCATENATE($F1760," ",$G1760),AllocFactorMatrix,(I$4+1),FALSE)*$E1763</f>
        <v>46920.017719334719</v>
      </c>
      <c r="J1760" s="22">
        <f ca="1">VLOOKUP(CONCATENATE($F1760," ",$G1760),AllocFactorMatrix,(J$4+1),FALSE)*$E1763</f>
        <v>9470.4715488684924</v>
      </c>
      <c r="K1760" s="22">
        <f ca="1">VLOOKUP(CONCATENATE($F1760," ",$G1760),AllocFactorMatrix,(K$4+1),FALSE)*$E1763</f>
        <v>0</v>
      </c>
      <c r="L1760" s="22">
        <f ca="1">VLOOKUP(CONCATENATE($F1760," ",$G1760),AllocFactorMatrix,(L$4+1),FALSE)*$E1763</f>
        <v>0</v>
      </c>
      <c r="M1760" s="22">
        <f t="shared" ca="1" si="820"/>
        <v>9470.4715488684924</v>
      </c>
      <c r="N1760" s="22">
        <f ca="1">VLOOKUP(CONCATENATE($F1760," ",$G1760),AllocFactorMatrix,(N$4+1),FALSE)*$E1763</f>
        <v>3627.3828618268394</v>
      </c>
      <c r="O1760" s="22">
        <f ca="1">VLOOKUP(CONCATENATE($F1760," ",$G1760),AllocFactorMatrix,(O$4+1),FALSE)*$E1763</f>
        <v>0</v>
      </c>
      <c r="P1760" s="22">
        <f ca="1">VLOOKUP(CONCATENATE($F1760," ",$G1760),AllocFactorMatrix,(P$4+1),FALSE)*$E1763</f>
        <v>0</v>
      </c>
      <c r="Q1760" s="22">
        <f ca="1">VLOOKUP(CONCATENATE($F1760," ",$G1760),AllocFactorMatrix,(Q$4+1),FALSE)*$E1763</f>
        <v>0</v>
      </c>
      <c r="R1760" s="22">
        <f t="shared" ca="1" si="822"/>
        <v>3627.3828618268394</v>
      </c>
      <c r="S1760" s="22">
        <f ca="1">VLOOKUP(CONCATENATE($F1760," ",$G1760),AllocFactorMatrix,(S$4+1),FALSE)*$E1763</f>
        <v>127.40129737800027</v>
      </c>
      <c r="T1760" s="22">
        <f ca="1">VLOOKUP(CONCATENATE($F1760," ",$G1760),AllocFactorMatrix,(T$4+1),FALSE)*$E1763</f>
        <v>0</v>
      </c>
      <c r="U1760" s="22">
        <f ca="1">VLOOKUP(CONCATENATE($F1760," ",$G1760),AllocFactorMatrix,(U$4+1),FALSE)*$E1763</f>
        <v>0</v>
      </c>
      <c r="V1760" s="22">
        <f ca="1">VLOOKUP(CONCATENATE($F1760," ",$G1760),AllocFactorMatrix,(V$4+1),FALSE)*$E1763</f>
        <v>0</v>
      </c>
      <c r="W1760" s="22">
        <f t="shared" ca="1" si="826"/>
        <v>127.40129737800027</v>
      </c>
      <c r="X1760" s="22">
        <f ca="1">VLOOKUP(CONCATENATE($F1760," ",$G1760),AllocFactorMatrix,(X$4+1),FALSE)*$E1763</f>
        <v>1052.1858221221701</v>
      </c>
      <c r="Y1760" s="22">
        <f ca="1">VLOOKUP(CONCATENATE($F1760," ",$G1760),AllocFactorMatrix,(Y$4+1),FALSE)*$E1763</f>
        <v>0</v>
      </c>
      <c r="Z1760" s="22">
        <f t="shared" ca="1" si="821"/>
        <v>1052.1858221221701</v>
      </c>
      <c r="AA1760" s="22">
        <f ca="1">VLOOKUP(CONCATENATE($F1760," ",$G1760),AllocFactorMatrix,(AA$4+1),FALSE)*$E1763</f>
        <v>13.543485558176322</v>
      </c>
      <c r="AB1760" s="22">
        <f ca="1">VLOOKUP(CONCATENATE($F1760," ",$G1760),AllocFactorMatrix,(AB$4+1),FALSE)*$E1763</f>
        <v>403.2341492119142</v>
      </c>
      <c r="AC1760" s="22">
        <f ca="1">VLOOKUP(CONCATENATE($F1760," ",$G1760),AllocFactorMatrix,(AC$4+1),FALSE)*$E1763</f>
        <v>91.902223430482181</v>
      </c>
    </row>
    <row r="1761" spans="4:29" hidden="1" outlineLevel="1">
      <c r="F1761" s="42" t="str">
        <f>F1763</f>
        <v>LABOR_M</v>
      </c>
      <c r="G1761" s="17" t="str">
        <f>$G$13</f>
        <v>ENERGY</v>
      </c>
      <c r="H1761" s="21">
        <f t="shared" ca="1" si="819"/>
        <v>621379.97213439061</v>
      </c>
      <c r="I1761" s="22">
        <f ca="1">VLOOKUP(CONCATENATE($F1761," ",$G1761),AllocFactorMatrix,(I$4+1),FALSE)*$E1763</f>
        <v>228306.5862873107</v>
      </c>
      <c r="J1761" s="22">
        <f ca="1">VLOOKUP(CONCATENATE($F1761," ",$G1761),AllocFactorMatrix,(J$4+1),FALSE)*$E1763</f>
        <v>72119.405615242766</v>
      </c>
      <c r="K1761" s="22">
        <f ca="1">VLOOKUP(CONCATENATE($F1761," ",$G1761),AllocFactorMatrix,(K$4+1),FALSE)*$E1763</f>
        <v>900.6673876260129</v>
      </c>
      <c r="L1761" s="22">
        <f ca="1">VLOOKUP(CONCATENATE($F1761," ",$G1761),AllocFactorMatrix,(L$4+1),FALSE)*$E1763</f>
        <v>45.625764602534026</v>
      </c>
      <c r="M1761" s="22">
        <f t="shared" ca="1" si="820"/>
        <v>73065.698767471316</v>
      </c>
      <c r="N1761" s="22">
        <f ca="1">VLOOKUP(CONCATENATE($F1761," ",$G1761),AllocFactorMatrix,(N$4+1),FALSE)*$E1763</f>
        <v>36538.88881662178</v>
      </c>
      <c r="O1761" s="22">
        <f ca="1">VLOOKUP(CONCATENATE($F1761," ",$G1761),AllocFactorMatrix,(O$4+1),FALSE)*$E1763</f>
        <v>9857.230515626592</v>
      </c>
      <c r="P1761" s="22">
        <f ca="1">VLOOKUP(CONCATENATE($F1761," ",$G1761),AllocFactorMatrix,(P$4+1),FALSE)*$E1763</f>
        <v>1536.0370495701245</v>
      </c>
      <c r="Q1761" s="22">
        <f ca="1">VLOOKUP(CONCATENATE($F1761," ",$G1761),AllocFactorMatrix,(Q$4+1),FALSE)*$E1763</f>
        <v>0</v>
      </c>
      <c r="R1761" s="22">
        <f t="shared" ca="1" si="822"/>
        <v>47932.156381818495</v>
      </c>
      <c r="S1761" s="22">
        <f ca="1">VLOOKUP(CONCATENATE($F1761," ",$G1761),AllocFactorMatrix,(S$4+1),FALSE)*$E1763</f>
        <v>1840.1654420258965</v>
      </c>
      <c r="T1761" s="22">
        <f ca="1">VLOOKUP(CONCATENATE($F1761," ",$G1761),AllocFactorMatrix,(T$4+1),FALSE)*$E1763</f>
        <v>36373.271072680727</v>
      </c>
      <c r="U1761" s="22">
        <f ca="1">VLOOKUP(CONCATENATE($F1761," ",$G1761),AllocFactorMatrix,(U$4+1),FALSE)*$E1763</f>
        <v>191218.13134018634</v>
      </c>
      <c r="V1761" s="22">
        <f ca="1">VLOOKUP(CONCATENATE($F1761," ",$G1761),AllocFactorMatrix,(V$4+1),FALSE)*$E1763</f>
        <v>26738.573738680534</v>
      </c>
      <c r="W1761" s="22">
        <f t="shared" ca="1" si="826"/>
        <v>256170.14159357353</v>
      </c>
      <c r="X1761" s="22">
        <f ca="1">VLOOKUP(CONCATENATE($F1761," ",$G1761),AllocFactorMatrix,(X$4+1),FALSE)*$E1763</f>
        <v>10273.187280270196</v>
      </c>
      <c r="Y1761" s="22">
        <f ca="1">VLOOKUP(CONCATENATE($F1761," ",$G1761),AllocFactorMatrix,(Y$4+1),FALSE)*$E1763</f>
        <v>194.25736347498272</v>
      </c>
      <c r="Z1761" s="22">
        <f t="shared" ca="1" si="821"/>
        <v>10467.444643745179</v>
      </c>
      <c r="AA1761" s="22">
        <f ca="1">VLOOKUP(CONCATENATE($F1761," ",$G1761),AllocFactorMatrix,(AA$4+1),FALSE)*$E1763</f>
        <v>193.76688200045788</v>
      </c>
      <c r="AB1761" s="22">
        <f ca="1">VLOOKUP(CONCATENATE($F1761," ",$G1761),AllocFactorMatrix,(AB$4+1),FALSE)*$E1763</f>
        <v>4248.2280588893555</v>
      </c>
      <c r="AC1761" s="22">
        <f ca="1">VLOOKUP(CONCATENATE($F1761," ",$G1761),AllocFactorMatrix,(AC$4+1),FALSE)*$E1763</f>
        <v>995.94951958123829</v>
      </c>
    </row>
    <row r="1762" spans="4:29" hidden="1" outlineLevel="1">
      <c r="F1762" s="42" t="str">
        <f>F1763</f>
        <v>LABOR_M</v>
      </c>
      <c r="G1762" s="17" t="str">
        <f>$G$14</f>
        <v>CUSTOMER</v>
      </c>
      <c r="H1762" s="21">
        <f t="shared" ca="1" si="819"/>
        <v>1242850.3488996159</v>
      </c>
      <c r="I1762" s="22">
        <f ca="1">VLOOKUP(CONCATENATE($F1762," ",$G1762),AllocFactorMatrix,(I$4+1),FALSE)*$E1763</f>
        <v>961921.35968523368</v>
      </c>
      <c r="J1762" s="22">
        <f ca="1">VLOOKUP(CONCATENATE($F1762," ",$G1762),AllocFactorMatrix,(J$4+1),FALSE)*$E1763</f>
        <v>226952.27851380486</v>
      </c>
      <c r="K1762" s="22">
        <f ca="1">VLOOKUP(CONCATENATE($F1762," ",$G1762),AllocFactorMatrix,(K$4+1),FALSE)*$E1763</f>
        <v>2311.2479562366748</v>
      </c>
      <c r="L1762" s="22">
        <f ca="1">VLOOKUP(CONCATENATE($F1762," ",$G1762),AllocFactorMatrix,(L$4+1),FALSE)*$E1763</f>
        <v>164.68776954119883</v>
      </c>
      <c r="M1762" s="22">
        <f t="shared" ca="1" si="820"/>
        <v>229428.21423958274</v>
      </c>
      <c r="N1762" s="22">
        <f ca="1">VLOOKUP(CONCATENATE($F1762," ",$G1762),AllocFactorMatrix,(N$4+1),FALSE)*$E1763</f>
        <v>4038.5151820703945</v>
      </c>
      <c r="O1762" s="22">
        <f ca="1">VLOOKUP(CONCATENATE($F1762," ",$G1762),AllocFactorMatrix,(O$4+1),FALSE)*$E1763</f>
        <v>1288.3755561760593</v>
      </c>
      <c r="P1762" s="22">
        <f ca="1">VLOOKUP(CONCATENATE($F1762," ",$G1762),AllocFactorMatrix,(P$4+1),FALSE)*$E1763</f>
        <v>470.29107841921723</v>
      </c>
      <c r="Q1762" s="22">
        <f ca="1">VLOOKUP(CONCATENATE($F1762," ",$G1762),AllocFactorMatrix,(Q$4+1),FALSE)*$E1763</f>
        <v>0</v>
      </c>
      <c r="R1762" s="22">
        <f t="shared" ca="1" si="822"/>
        <v>5797.1818166656712</v>
      </c>
      <c r="S1762" s="22">
        <f ca="1">VLOOKUP(CONCATENATE($F1762," ",$G1762),AllocFactorMatrix,(S$4+1),FALSE)*$E1763</f>
        <v>38.293984767010251</v>
      </c>
      <c r="T1762" s="22">
        <f ca="1">VLOOKUP(CONCATENATE($F1762," ",$G1762),AllocFactorMatrix,(T$4+1),FALSE)*$E1763</f>
        <v>926.50358892928591</v>
      </c>
      <c r="U1762" s="22">
        <f ca="1">VLOOKUP(CONCATENATE($F1762," ",$G1762),AllocFactorMatrix,(U$4+1),FALSE)*$E1763</f>
        <v>1557.5749380772452</v>
      </c>
      <c r="V1762" s="22">
        <f ca="1">VLOOKUP(CONCATENATE($F1762," ",$G1762),AllocFactorMatrix,(V$4+1),FALSE)*$E1763</f>
        <v>299.71409571980553</v>
      </c>
      <c r="W1762" s="22">
        <f t="shared" ca="1" si="826"/>
        <v>2822.0866074933465</v>
      </c>
      <c r="X1762" s="22">
        <f ca="1">VLOOKUP(CONCATENATE($F1762," ",$G1762),AllocFactorMatrix,(X$4+1),FALSE)*$E1763</f>
        <v>1305.5894995920598</v>
      </c>
      <c r="Y1762" s="22">
        <f ca="1">VLOOKUP(CONCATENATE($F1762," ",$G1762),AllocFactorMatrix,(Y$4+1),FALSE)*$E1763</f>
        <v>15.571507722025776</v>
      </c>
      <c r="Z1762" s="22">
        <f t="shared" ca="1" si="821"/>
        <v>1321.1610073140855</v>
      </c>
      <c r="AA1762" s="22">
        <f ca="1">VLOOKUP(CONCATENATE($F1762," ",$G1762),AllocFactorMatrix,(AA$4+1),FALSE)*$E1763</f>
        <v>90.873818068708985</v>
      </c>
      <c r="AB1762" s="22">
        <f ca="1">VLOOKUP(CONCATENATE($F1762," ",$G1762),AllocFactorMatrix,(AB$4+1),FALSE)*$E1763</f>
        <v>38430.729406319173</v>
      </c>
      <c r="AC1762" s="22">
        <f ca="1">VLOOKUP(CONCATENATE($F1762," ",$G1762),AllocFactorMatrix,(AC$4+1),FALSE)*$E1763</f>
        <v>3038.7423189376123</v>
      </c>
    </row>
    <row r="1763" spans="4:29" collapsed="1">
      <c r="D1763" s="17" t="s">
        <v>498</v>
      </c>
      <c r="E1763" s="19">
        <v>3546467</v>
      </c>
      <c r="F1763" s="42" t="s">
        <v>69</v>
      </c>
      <c r="G1763" s="17" t="str">
        <f>$G$15</f>
        <v>TOTAL</v>
      </c>
      <c r="H1763" s="21">
        <f t="shared" ca="1" si="819"/>
        <v>3546467.0000000033</v>
      </c>
      <c r="I1763" s="22">
        <f ca="1">VLOOKUP(CONCATENATE($F1763," ",$G1763),AllocFactorMatrix,(I$4+1),FALSE)*$E1763</f>
        <v>2067262.6167774363</v>
      </c>
      <c r="J1763" s="22">
        <f ca="1">VLOOKUP(CONCATENATE($F1763," ",$G1763),AllocFactorMatrix,(J$4+1),FALSE)*$E1763</f>
        <v>515888.57196156407</v>
      </c>
      <c r="K1763" s="22">
        <f ca="1">VLOOKUP(CONCATENATE($F1763," ",$G1763),AllocFactorMatrix,(K$4+1),FALSE)*$E1763</f>
        <v>5840.7017482250985</v>
      </c>
      <c r="L1763" s="22">
        <f ca="1">VLOOKUP(CONCATENATE($F1763," ",$G1763),AllocFactorMatrix,(L$4+1),FALSE)*$E1763</f>
        <v>326.3879788332348</v>
      </c>
      <c r="M1763" s="22">
        <f t="shared" ca="1" si="820"/>
        <v>522055.66168862238</v>
      </c>
      <c r="N1763" s="22">
        <f ca="1">VLOOKUP(CONCATENATE($F1763," ",$G1763),AllocFactorMatrix,(N$4+1),FALSE)*$E1763</f>
        <v>136842.9068370343</v>
      </c>
      <c r="O1763" s="22">
        <f ca="1">VLOOKUP(CONCATENATE($F1763," ",$G1763),AllocFactorMatrix,(O$4+1),FALSE)*$E1763</f>
        <v>36548.867272056101</v>
      </c>
      <c r="P1763" s="22">
        <f ca="1">VLOOKUP(CONCATENATE($F1763," ",$G1763),AllocFactorMatrix,(P$4+1),FALSE)*$E1763</f>
        <v>5578.5129972103059</v>
      </c>
      <c r="Q1763" s="22">
        <f ca="1">VLOOKUP(CONCATENATE($F1763," ",$G1763),AllocFactorMatrix,(Q$4+1),FALSE)*$E1763</f>
        <v>0</v>
      </c>
      <c r="R1763" s="22">
        <f t="shared" ca="1" si="822"/>
        <v>178970.2871063007</v>
      </c>
      <c r="S1763" s="22">
        <f ca="1">VLOOKUP(CONCATENATE($F1763," ",$G1763),AllocFactorMatrix,(S$4+1),FALSE)*$E1763</f>
        <v>6001.5519394547446</v>
      </c>
      <c r="T1763" s="22">
        <f ca="1">VLOOKUP(CONCATENATE($F1763," ",$G1763),AllocFactorMatrix,(T$4+1),FALSE)*$E1763</f>
        <v>110268.81500691707</v>
      </c>
      <c r="U1763" s="22">
        <f ca="1">VLOOKUP(CONCATENATE($F1763," ",$G1763),AllocFactorMatrix,(U$4+1),FALSE)*$E1763</f>
        <v>507142.03293405887</v>
      </c>
      <c r="V1763" s="22">
        <f ca="1">VLOOKUP(CONCATENATE($F1763," ",$G1763),AllocFactorMatrix,(V$4+1),FALSE)*$E1763</f>
        <v>63945.749597751281</v>
      </c>
      <c r="W1763" s="22">
        <f t="shared" ca="1" si="826"/>
        <v>687358.14947818196</v>
      </c>
      <c r="X1763" s="22">
        <f ca="1">VLOOKUP(CONCATENATE($F1763," ",$G1763),AllocFactorMatrix,(X$4+1),FALSE)*$E1763</f>
        <v>38560.885956878577</v>
      </c>
      <c r="Y1763" s="22">
        <f ca="1">VLOOKUP(CONCATENATE($F1763," ",$G1763),AllocFactorMatrix,(Y$4+1),FALSE)*$E1763</f>
        <v>699.1733360512635</v>
      </c>
      <c r="Z1763" s="22">
        <f t="shared" ca="1" si="821"/>
        <v>39260.059292929844</v>
      </c>
      <c r="AA1763" s="22">
        <f ca="1">VLOOKUP(CONCATENATE($F1763," ",$G1763),AllocFactorMatrix,(AA$4+1),FALSE)*$E1763</f>
        <v>675.79741681410496</v>
      </c>
      <c r="AB1763" s="22">
        <f ca="1">VLOOKUP(CONCATENATE($F1763," ",$G1763),AllocFactorMatrix,(AB$4+1),FALSE)*$E1763</f>
        <v>46051.145621217111</v>
      </c>
      <c r="AC1763" s="22">
        <f ca="1">VLOOKUP(CONCATENATE($F1763," ",$G1763),AllocFactorMatrix,(AC$4+1),FALSE)*$E1763</f>
        <v>4833.2826184989763</v>
      </c>
    </row>
    <row r="1764" spans="4:29" hidden="1" outlineLevel="1">
      <c r="F1764" s="42" t="str">
        <f>F1771</f>
        <v>RB_GUP_EPIS</v>
      </c>
      <c r="G1764" s="17" t="str">
        <f>$G$8</f>
        <v>PRODUCTION</v>
      </c>
      <c r="H1764" s="21">
        <f t="shared" ref="H1764:H1795" ca="1" si="827">SUBTOTAL(9,I1764:AC1764)</f>
        <v>340261.83153842721</v>
      </c>
      <c r="I1764" s="22">
        <f ca="1">VLOOKUP(CONCATENATE($F1764," ",$G1764),AllocFactorMatrix,(I$4+1),FALSE)*$E1771</f>
        <v>168704.73221719344</v>
      </c>
      <c r="J1764" s="22">
        <f ca="1">VLOOKUP(CONCATENATE($F1764," ",$G1764),AllocFactorMatrix,(J$4+1),FALSE)*$E1771</f>
        <v>42187.633270120859</v>
      </c>
      <c r="K1764" s="22">
        <f ca="1">VLOOKUP(CONCATENATE($F1764," ",$G1764),AllocFactorMatrix,(K$4+1),FALSE)*$E1771</f>
        <v>534.67922092142805</v>
      </c>
      <c r="L1764" s="22">
        <f ca="1">VLOOKUP(CONCATENATE($F1764," ",$G1764),AllocFactorMatrix,(L$4+1),FALSE)*$E1771</f>
        <v>26.760163530711264</v>
      </c>
      <c r="M1764" s="22">
        <f t="shared" ca="1" si="820"/>
        <v>42749.072654572999</v>
      </c>
      <c r="N1764" s="22">
        <f ca="1">VLOOKUP(CONCATENATE($F1764," ",$G1764),AllocFactorMatrix,(N$4+1),FALSE)*$E1771</f>
        <v>18927.385985247842</v>
      </c>
      <c r="O1764" s="22">
        <f ca="1">VLOOKUP(CONCATENATE($F1764," ",$G1764),AllocFactorMatrix,(O$4+1),FALSE)*$E1771</f>
        <v>5187.5581610811232</v>
      </c>
      <c r="P1764" s="22">
        <f ca="1">VLOOKUP(CONCATENATE($F1764," ",$G1764),AllocFactorMatrix,(P$4+1),FALSE)*$E1771</f>
        <v>825.50031817680747</v>
      </c>
      <c r="Q1764" s="22">
        <f ca="1">VLOOKUP(CONCATENATE($F1764," ",$G1764),AllocFactorMatrix,(Q$4+1),FALSE)*$E1771</f>
        <v>0</v>
      </c>
      <c r="R1764" s="22">
        <f t="shared" ca="1" si="822"/>
        <v>24940.444464505774</v>
      </c>
      <c r="S1764" s="22">
        <f ca="1">VLOOKUP(CONCATENATE($F1764," ",$G1764),AllocFactorMatrix,(S$4+1),FALSE)*$E1771</f>
        <v>818.18247687929249</v>
      </c>
      <c r="T1764" s="22">
        <f ca="1">VLOOKUP(CONCATENATE($F1764," ",$G1764),AllocFactorMatrix,(T$4+1),FALSE)*$E1771</f>
        <v>14889.525418620624</v>
      </c>
      <c r="U1764" s="22">
        <f ca="1">VLOOKUP(CONCATENATE($F1764," ",$G1764),AllocFactorMatrix,(U$4+1),FALSE)*$E1771</f>
        <v>72549.836129704403</v>
      </c>
      <c r="V1764" s="22">
        <f ca="1">VLOOKUP(CONCATENATE($F1764," ",$G1764),AllocFactorMatrix,(V$4+1),FALSE)*$E1771</f>
        <v>9244.3321754300487</v>
      </c>
      <c r="W1764" s="22">
        <f ca="1">SUBTOTAL(9,S1764:V1764)</f>
        <v>97501.876200634375</v>
      </c>
      <c r="X1764" s="22">
        <f ca="1">VLOOKUP(CONCATENATE($F1764," ",$G1764),AllocFactorMatrix,(X$4+1),FALSE)*$E1771</f>
        <v>5293.5863472390647</v>
      </c>
      <c r="Y1764" s="22">
        <f ca="1">VLOOKUP(CONCATENATE($F1764," ",$G1764),AllocFactorMatrix,(Y$4+1),FALSE)*$E1771</f>
        <v>99.506668620546264</v>
      </c>
      <c r="Z1764" s="22">
        <f t="shared" ca="1" si="821"/>
        <v>5393.0930158596111</v>
      </c>
      <c r="AA1764" s="22">
        <f ca="1">VLOOKUP(CONCATENATE($F1764," ",$G1764),AllocFactorMatrix,(AA$4+1),FALSE)*$E1771</f>
        <v>76.982150874942064</v>
      </c>
      <c r="AB1764" s="22">
        <f ca="1">VLOOKUP(CONCATENATE($F1764," ",$G1764),AllocFactorMatrix,(AB$4+1),FALSE)*$E1771</f>
        <v>723.42469756459479</v>
      </c>
      <c r="AC1764" s="22">
        <f ca="1">VLOOKUP(CONCATENATE($F1764," ",$G1764),AllocFactorMatrix,(AC$4+1),FALSE)*$E1771</f>
        <v>172.20613722148022</v>
      </c>
    </row>
    <row r="1765" spans="4:29" hidden="1" outlineLevel="1">
      <c r="F1765" s="42" t="str">
        <f>F1771</f>
        <v>RB_GUP_EPIS</v>
      </c>
      <c r="G1765" s="17" t="str">
        <f>$G$9</f>
        <v>BULKTRAN</v>
      </c>
      <c r="H1765" s="21">
        <f t="shared" ca="1" si="827"/>
        <v>218092.66481215807</v>
      </c>
      <c r="I1765" s="22">
        <f ca="1">VLOOKUP(CONCATENATE($F1765," ",$G1765),AllocFactorMatrix,(I$4+1),FALSE)*$E1771</f>
        <v>108132.21232988645</v>
      </c>
      <c r="J1765" s="22">
        <f ca="1">VLOOKUP(CONCATENATE($F1765," ",$G1765),AllocFactorMatrix,(J$4+1),FALSE)*$E1771</f>
        <v>27040.392160352047</v>
      </c>
      <c r="K1765" s="22">
        <f ca="1">VLOOKUP(CONCATENATE($F1765," ",$G1765),AllocFactorMatrix,(K$4+1),FALSE)*$E1771</f>
        <v>342.70554409001818</v>
      </c>
      <c r="L1765" s="22">
        <f ca="1">VLOOKUP(CONCATENATE($F1765," ",$G1765),AllocFactorMatrix,(L$4+1),FALSE)*$E1771</f>
        <v>17.15207182902277</v>
      </c>
      <c r="M1765" s="22">
        <f t="shared" ca="1" si="820"/>
        <v>27400.249776271088</v>
      </c>
      <c r="N1765" s="22">
        <f ca="1">VLOOKUP(CONCATENATE($F1765," ",$G1765),AllocFactorMatrix,(N$4+1),FALSE)*$E1771</f>
        <v>12131.610615235322</v>
      </c>
      <c r="O1765" s="22">
        <f ca="1">VLOOKUP(CONCATENATE($F1765," ",$G1765),AllocFactorMatrix,(O$4+1),FALSE)*$E1771</f>
        <v>3324.9935148558393</v>
      </c>
      <c r="P1765" s="22">
        <f ca="1">VLOOKUP(CONCATENATE($F1765," ",$G1765),AllocFactorMatrix,(P$4+1),FALSE)*$E1771</f>
        <v>529.1089023428483</v>
      </c>
      <c r="Q1765" s="22">
        <f ca="1">VLOOKUP(CONCATENATE($F1765," ",$G1765),AllocFactorMatrix,(Q$4+1),FALSE)*$E1771</f>
        <v>0</v>
      </c>
      <c r="R1765" s="22">
        <f t="shared" ca="1" si="822"/>
        <v>15985.713032434011</v>
      </c>
      <c r="S1765" s="22">
        <f ca="1">VLOOKUP(CONCATENATE($F1765," ",$G1765),AllocFactorMatrix,(S$4+1),FALSE)*$E1771</f>
        <v>524.41849230763603</v>
      </c>
      <c r="T1765" s="22">
        <f ca="1">VLOOKUP(CONCATENATE($F1765," ",$G1765),AllocFactorMatrix,(T$4+1),FALSE)*$E1771</f>
        <v>9543.5220037854997</v>
      </c>
      <c r="U1765" s="22">
        <f ca="1">VLOOKUP(CONCATENATE($F1765," ",$G1765),AllocFactorMatrix,(U$4+1),FALSE)*$E1771</f>
        <v>46501.210616759119</v>
      </c>
      <c r="V1765" s="22">
        <f ca="1">VLOOKUP(CONCATENATE($F1765," ",$G1765),AllocFactorMatrix,(V$4+1),FALSE)*$E1771</f>
        <v>5925.2048031153472</v>
      </c>
      <c r="W1765" s="22">
        <f t="shared" ref="W1765:W1771" ca="1" si="828">SUBTOTAL(9,S1765:V1765)</f>
        <v>62494.355915967601</v>
      </c>
      <c r="X1765" s="22">
        <f ca="1">VLOOKUP(CONCATENATE($F1765," ",$G1765),AllocFactorMatrix,(X$4+1),FALSE)*$E1771</f>
        <v>3392.9528553432347</v>
      </c>
      <c r="Y1765" s="22">
        <f ca="1">VLOOKUP(CONCATENATE($F1765," ",$G1765),AllocFactorMatrix,(Y$4+1),FALSE)*$E1771</f>
        <v>63.779338481531752</v>
      </c>
      <c r="Z1765" s="22">
        <f t="shared" ca="1" si="821"/>
        <v>3456.7321938247665</v>
      </c>
      <c r="AA1765" s="22">
        <f ca="1">VLOOKUP(CONCATENATE($F1765," ",$G1765),AllocFactorMatrix,(AA$4+1),FALSE)*$E1771</f>
        <v>49.342126771546667</v>
      </c>
      <c r="AB1765" s="22">
        <f ca="1">VLOOKUP(CONCATENATE($F1765," ",$G1765),AllocFactorMatrix,(AB$4+1),FALSE)*$E1771</f>
        <v>463.68298016104092</v>
      </c>
      <c r="AC1765" s="22">
        <f ca="1">VLOOKUP(CONCATENATE($F1765," ",$G1765),AllocFactorMatrix,(AC$4+1),FALSE)*$E1771</f>
        <v>110.37645684158771</v>
      </c>
    </row>
    <row r="1766" spans="4:29" hidden="1" outlineLevel="1">
      <c r="F1766" s="42" t="str">
        <f>F1771</f>
        <v>RB_GUP_EPIS</v>
      </c>
      <c r="G1766" s="17" t="str">
        <f>$G$10</f>
        <v>SUBTRAN</v>
      </c>
      <c r="H1766" s="21">
        <f t="shared" ca="1" si="827"/>
        <v>69094.026782323723</v>
      </c>
      <c r="I1766" s="22">
        <f ca="1">VLOOKUP(CONCATENATE($F1766," ",$G1766),AllocFactorMatrix,(I$4+1),FALSE)*$E1771</f>
        <v>33342.16755444678</v>
      </c>
      <c r="J1766" s="22">
        <f ca="1">VLOOKUP(CONCATENATE($F1766," ",$G1766),AllocFactorMatrix,(J$4+1),FALSE)*$E1771</f>
        <v>8318.6515893720389</v>
      </c>
      <c r="K1766" s="22">
        <f ca="1">VLOOKUP(CONCATENATE($F1766," ",$G1766),AllocFactorMatrix,(K$4+1),FALSE)*$E1771</f>
        <v>105.65180127330808</v>
      </c>
      <c r="L1766" s="22">
        <f ca="1">VLOOKUP(CONCATENATE($F1766," ",$G1766),AllocFactorMatrix,(L$4+1),FALSE)*$E1771</f>
        <v>6.8112055957591151</v>
      </c>
      <c r="M1766" s="22">
        <f t="shared" ca="1" si="820"/>
        <v>8431.1145962411065</v>
      </c>
      <c r="N1766" s="22">
        <f ca="1">VLOOKUP(CONCATENATE($F1766," ",$G1766),AllocFactorMatrix,(N$4+1),FALSE)*$E1771</f>
        <v>3694.1657816602519</v>
      </c>
      <c r="O1766" s="22">
        <f ca="1">VLOOKUP(CONCATENATE($F1766," ",$G1766),AllocFactorMatrix,(O$4+1),FALSE)*$E1771</f>
        <v>1014.1441432848312</v>
      </c>
      <c r="P1766" s="22">
        <f ca="1">VLOOKUP(CONCATENATE($F1766," ",$G1766),AllocFactorMatrix,(P$4+1),FALSE)*$E1771</f>
        <v>203.85048229142856</v>
      </c>
      <c r="Q1766" s="22">
        <f ca="1">VLOOKUP(CONCATENATE($F1766," ",$G1766),AllocFactorMatrix,(Q$4+1),FALSE)*$E1771</f>
        <v>0</v>
      </c>
      <c r="R1766" s="22">
        <f t="shared" ca="1" si="822"/>
        <v>4912.1604072365117</v>
      </c>
      <c r="S1766" s="22">
        <f ca="1">VLOOKUP(CONCATENATE($F1766," ",$G1766),AllocFactorMatrix,(S$4+1),FALSE)*$E1771</f>
        <v>156.5474884230002</v>
      </c>
      <c r="T1766" s="22">
        <f ca="1">VLOOKUP(CONCATENATE($F1766," ",$G1766),AllocFactorMatrix,(T$4+1),FALSE)*$E1771</f>
        <v>2932.9406718561081</v>
      </c>
      <c r="U1766" s="22">
        <f ca="1">VLOOKUP(CONCATENATE($F1766," ",$G1766),AllocFactorMatrix,(U$4+1),FALSE)*$E1771</f>
        <v>18226.535580530897</v>
      </c>
      <c r="V1766" s="22">
        <f ca="1">VLOOKUP(CONCATENATE($F1766," ",$G1766),AllocFactorMatrix,(V$4+1),FALSE)*$E1771</f>
        <v>0</v>
      </c>
      <c r="W1766" s="22">
        <f t="shared" ca="1" si="828"/>
        <v>21316.023740810007</v>
      </c>
      <c r="X1766" s="22">
        <f ca="1">VLOOKUP(CONCATENATE($F1766," ",$G1766),AllocFactorMatrix,(X$4+1),FALSE)*$E1771</f>
        <v>1036.1640928324689</v>
      </c>
      <c r="Y1766" s="22">
        <f ca="1">VLOOKUP(CONCATENATE($F1766," ",$G1766),AllocFactorMatrix,(Y$4+1),FALSE)*$E1771</f>
        <v>19.875518670433436</v>
      </c>
      <c r="Z1766" s="22">
        <f t="shared" ca="1" si="821"/>
        <v>1056.0396115029023</v>
      </c>
      <c r="AA1766" s="22">
        <f ca="1">VLOOKUP(CONCATENATE($F1766," ",$G1766),AllocFactorMatrix,(AA$4+1),FALSE)*$E1771</f>
        <v>15.117492984970541</v>
      </c>
      <c r="AB1766" s="22">
        <f ca="1">VLOOKUP(CONCATENATE($F1766," ",$G1766),AllocFactorMatrix,(AB$4+1),FALSE)*$E1771</f>
        <v>17.296713088321077</v>
      </c>
      <c r="AC1766" s="22">
        <f ca="1">VLOOKUP(CONCATENATE($F1766," ",$G1766),AllocFactorMatrix,(AC$4+1),FALSE)*$E1771</f>
        <v>4.1066660131204022</v>
      </c>
    </row>
    <row r="1767" spans="4:29" hidden="1" outlineLevel="1">
      <c r="F1767" s="42" t="str">
        <f>F1771</f>
        <v>RB_GUP_EPIS</v>
      </c>
      <c r="G1767" s="17" t="str">
        <f>$G$11</f>
        <v>DISTPRI</v>
      </c>
      <c r="H1767" s="21">
        <f t="shared" ca="1" si="827"/>
        <v>102427.92293955221</v>
      </c>
      <c r="I1767" s="22">
        <f ca="1">VLOOKUP(CONCATENATE($F1767," ",$G1767),AllocFactorMatrix,(I$4+1),FALSE)*$E1771</f>
        <v>67747.863247606248</v>
      </c>
      <c r="J1767" s="22">
        <f ca="1">VLOOKUP(CONCATENATE($F1767," ",$G1767),AllocFactorMatrix,(J$4+1),FALSE)*$E1771</f>
        <v>16812.213503244384</v>
      </c>
      <c r="K1767" s="22">
        <f ca="1">VLOOKUP(CONCATENATE($F1767," ",$G1767),AllocFactorMatrix,(K$4+1),FALSE)*$E1771</f>
        <v>213.44623267845941</v>
      </c>
      <c r="L1767" s="22">
        <f ca="1">VLOOKUP(CONCATENATE($F1767," ",$G1767),AllocFactorMatrix,(L$4+1),FALSE)*$E1771</f>
        <v>0</v>
      </c>
      <c r="M1767" s="22">
        <f t="shared" ca="1" si="820"/>
        <v>17025.659735922844</v>
      </c>
      <c r="N1767" s="22">
        <f ca="1">VLOOKUP(CONCATENATE($F1767," ",$G1767),AllocFactorMatrix,(N$4+1),FALSE)*$E1771</f>
        <v>7338.419880729698</v>
      </c>
      <c r="O1767" s="22">
        <f ca="1">VLOOKUP(CONCATENATE($F1767," ",$G1767),AllocFactorMatrix,(O$4+1),FALSE)*$E1771</f>
        <v>2018.0125759942912</v>
      </c>
      <c r="P1767" s="22">
        <f ca="1">VLOOKUP(CONCATENATE($F1767," ",$G1767),AllocFactorMatrix,(P$4+1),FALSE)*$E1771</f>
        <v>0</v>
      </c>
      <c r="Q1767" s="22">
        <f ca="1">VLOOKUP(CONCATENATE($F1767," ",$G1767),AllocFactorMatrix,(Q$4+1),FALSE)*$E1771</f>
        <v>0</v>
      </c>
      <c r="R1767" s="22">
        <f t="shared" ca="1" si="822"/>
        <v>9356.4324567239892</v>
      </c>
      <c r="S1767" s="22">
        <f ca="1">VLOOKUP(CONCATENATE($F1767," ",$G1767),AllocFactorMatrix,(S$4+1),FALSE)*$E1771</f>
        <v>314.44852965591684</v>
      </c>
      <c r="T1767" s="22">
        <f ca="1">VLOOKUP(CONCATENATE($F1767," ",$G1767),AllocFactorMatrix,(T$4+1),FALSE)*$E1771</f>
        <v>5807.7896951017892</v>
      </c>
      <c r="U1767" s="22">
        <f ca="1">VLOOKUP(CONCATENATE($F1767," ",$G1767),AllocFactorMatrix,(U$4+1),FALSE)*$E1771</f>
        <v>0</v>
      </c>
      <c r="V1767" s="22">
        <f ca="1">VLOOKUP(CONCATENATE($F1767," ",$G1767),AllocFactorMatrix,(V$4+1),FALSE)*$E1771</f>
        <v>0</v>
      </c>
      <c r="W1767" s="22">
        <f t="shared" ca="1" si="828"/>
        <v>6122.2382247577061</v>
      </c>
      <c r="X1767" s="22">
        <f ca="1">VLOOKUP(CONCATENATE($F1767," ",$G1767),AllocFactorMatrix,(X$4+1),FALSE)*$E1771</f>
        <v>2062.7230643613989</v>
      </c>
      <c r="Y1767" s="22">
        <f ca="1">VLOOKUP(CONCATENATE($F1767," ",$G1767),AllocFactorMatrix,(Y$4+1),FALSE)*$E1771</f>
        <v>39.616529470513818</v>
      </c>
      <c r="Z1767" s="22">
        <f t="shared" ca="1" si="821"/>
        <v>2102.3395938319127</v>
      </c>
      <c r="AA1767" s="22">
        <f ca="1">VLOOKUP(CONCATENATE($F1767," ",$G1767),AllocFactorMatrix,(AA$4+1),FALSE)*$E1771</f>
        <v>30.277056674240828</v>
      </c>
      <c r="AB1767" s="22">
        <f ca="1">VLOOKUP(CONCATENATE($F1767," ",$G1767),AllocFactorMatrix,(AB$4+1),FALSE)*$E1771</f>
        <v>34.840632643612409</v>
      </c>
      <c r="AC1767" s="22">
        <f ca="1">VLOOKUP(CONCATENATE($F1767," ",$G1767),AllocFactorMatrix,(AC$4+1),FALSE)*$E1771</f>
        <v>8.2719913916816683</v>
      </c>
    </row>
    <row r="1768" spans="4:29" hidden="1" outlineLevel="1">
      <c r="F1768" s="42" t="str">
        <f>F1771</f>
        <v>RB_GUP_EPIS</v>
      </c>
      <c r="G1768" s="17" t="str">
        <f>$G$12</f>
        <v>DISTSEC</v>
      </c>
      <c r="H1768" s="21">
        <f t="shared" ca="1" si="827"/>
        <v>33970.773829282021</v>
      </c>
      <c r="I1768" s="22">
        <f ca="1">VLOOKUP(CONCATENATE($F1768," ",$G1768),AllocFactorMatrix,(I$4+1),FALSE)*$E1771</f>
        <v>25830.643969259982</v>
      </c>
      <c r="J1768" s="22">
        <f ca="1">VLOOKUP(CONCATENATE($F1768," ",$G1768),AllocFactorMatrix,(J$4+1),FALSE)*$E1771</f>
        <v>5213.7315945433274</v>
      </c>
      <c r="K1768" s="22">
        <f ca="1">VLOOKUP(CONCATENATE($F1768," ",$G1768),AllocFactorMatrix,(K$4+1),FALSE)*$E1771</f>
        <v>0</v>
      </c>
      <c r="L1768" s="22">
        <f ca="1">VLOOKUP(CONCATENATE($F1768," ",$G1768),AllocFactorMatrix,(L$4+1),FALSE)*$E1771</f>
        <v>0</v>
      </c>
      <c r="M1768" s="22">
        <f t="shared" ca="1" si="820"/>
        <v>5213.7315945433274</v>
      </c>
      <c r="N1768" s="22">
        <f ca="1">VLOOKUP(CONCATENATE($F1768," ",$G1768),AllocFactorMatrix,(N$4+1),FALSE)*$E1771</f>
        <v>1996.9650438864535</v>
      </c>
      <c r="O1768" s="22">
        <f ca="1">VLOOKUP(CONCATENATE($F1768," ",$G1768),AllocFactorMatrix,(O$4+1),FALSE)*$E1771</f>
        <v>0</v>
      </c>
      <c r="P1768" s="22">
        <f ca="1">VLOOKUP(CONCATENATE($F1768," ",$G1768),AllocFactorMatrix,(P$4+1),FALSE)*$E1771</f>
        <v>0</v>
      </c>
      <c r="Q1768" s="22">
        <f ca="1">VLOOKUP(CONCATENATE($F1768," ",$G1768),AllocFactorMatrix,(Q$4+1),FALSE)*$E1771</f>
        <v>0</v>
      </c>
      <c r="R1768" s="22">
        <f t="shared" ca="1" si="822"/>
        <v>1996.9650438864535</v>
      </c>
      <c r="S1768" s="22">
        <f ca="1">VLOOKUP(CONCATENATE($F1768," ",$G1768),AllocFactorMatrix,(S$4+1),FALSE)*$E1771</f>
        <v>70.137602536259237</v>
      </c>
      <c r="T1768" s="22">
        <f ca="1">VLOOKUP(CONCATENATE($F1768," ",$G1768),AllocFactorMatrix,(T$4+1),FALSE)*$E1771</f>
        <v>0</v>
      </c>
      <c r="U1768" s="22">
        <f ca="1">VLOOKUP(CONCATENATE($F1768," ",$G1768),AllocFactorMatrix,(U$4+1),FALSE)*$E1771</f>
        <v>0</v>
      </c>
      <c r="V1768" s="22">
        <f ca="1">VLOOKUP(CONCATENATE($F1768," ",$G1768),AllocFactorMatrix,(V$4+1),FALSE)*$E1771</f>
        <v>0</v>
      </c>
      <c r="W1768" s="22">
        <f t="shared" ca="1" si="828"/>
        <v>70.137602536259237</v>
      </c>
      <c r="X1768" s="22">
        <f ca="1">VLOOKUP(CONCATENATE($F1768," ",$G1768),AllocFactorMatrix,(X$4+1),FALSE)*$E1771</f>
        <v>579.25462695512078</v>
      </c>
      <c r="Y1768" s="22">
        <f ca="1">VLOOKUP(CONCATENATE($F1768," ",$G1768),AllocFactorMatrix,(Y$4+1),FALSE)*$E1771</f>
        <v>0</v>
      </c>
      <c r="Z1768" s="22">
        <f t="shared" ca="1" si="821"/>
        <v>579.25462695512078</v>
      </c>
      <c r="AA1768" s="22">
        <f ca="1">VLOOKUP(CONCATENATE($F1768," ",$G1768),AllocFactorMatrix,(AA$4+1),FALSE)*$E1771</f>
        <v>7.4560277374300021</v>
      </c>
      <c r="AB1768" s="22">
        <f ca="1">VLOOKUP(CONCATENATE($F1768," ",$G1768),AllocFactorMatrix,(AB$4+1),FALSE)*$E1771</f>
        <v>221.99049043087396</v>
      </c>
      <c r="AC1768" s="22">
        <f ca="1">VLOOKUP(CONCATENATE($F1768," ",$G1768),AllocFactorMatrix,(AC$4+1),FALSE)*$E1771</f>
        <v>50.594473932560724</v>
      </c>
    </row>
    <row r="1769" spans="4:29" hidden="1" outlineLevel="1">
      <c r="F1769" s="42" t="str">
        <f>F1771</f>
        <v>RB_GUP_EPIS</v>
      </c>
      <c r="G1769" s="17" t="str">
        <f>$G$13</f>
        <v>ENERGY</v>
      </c>
      <c r="H1769" s="21">
        <f t="shared" ca="1" si="827"/>
        <v>10198.708548548691</v>
      </c>
      <c r="I1769" s="22">
        <f ca="1">VLOOKUP(CONCATENATE($F1769," ",$G1769),AllocFactorMatrix,(I$4+1),FALSE)*$E1771</f>
        <v>3747.1956575304275</v>
      </c>
      <c r="J1769" s="22">
        <f ca="1">VLOOKUP(CONCATENATE($F1769," ",$G1769),AllocFactorMatrix,(J$4+1),FALSE)*$E1771</f>
        <v>1183.6956959490637</v>
      </c>
      <c r="K1769" s="22">
        <f ca="1">VLOOKUP(CONCATENATE($F1769," ",$G1769),AllocFactorMatrix,(K$4+1),FALSE)*$E1771</f>
        <v>14.782652479172265</v>
      </c>
      <c r="L1769" s="22">
        <f ca="1">VLOOKUP(CONCATENATE($F1769," ",$G1769),AllocFactorMatrix,(L$4+1),FALSE)*$E1771</f>
        <v>0.74885560583419497</v>
      </c>
      <c r="M1769" s="22">
        <f t="shared" ca="1" si="820"/>
        <v>1199.2272040340702</v>
      </c>
      <c r="N1769" s="22">
        <f ca="1">VLOOKUP(CONCATENATE($F1769," ",$G1769),AllocFactorMatrix,(N$4+1),FALSE)*$E1771</f>
        <v>599.71272721991636</v>
      </c>
      <c r="O1769" s="22">
        <f ca="1">VLOOKUP(CONCATENATE($F1769," ",$G1769),AllocFactorMatrix,(O$4+1),FALSE)*$E1771</f>
        <v>161.78670963504018</v>
      </c>
      <c r="P1769" s="22">
        <f ca="1">VLOOKUP(CONCATENATE($F1769," ",$G1769),AllocFactorMatrix,(P$4+1),FALSE)*$E1771</f>
        <v>25.210973785537831</v>
      </c>
      <c r="Q1769" s="22">
        <f ca="1">VLOOKUP(CONCATENATE($F1769," ",$G1769),AllocFactorMatrix,(Q$4+1),FALSE)*$E1771</f>
        <v>0</v>
      </c>
      <c r="R1769" s="22">
        <f t="shared" ca="1" si="822"/>
        <v>786.71041064049439</v>
      </c>
      <c r="S1769" s="22">
        <f ca="1">VLOOKUP(CONCATENATE($F1769," ",$G1769),AllocFactorMatrix,(S$4+1),FALSE)*$E1771</f>
        <v>30.202632633731646</v>
      </c>
      <c r="T1769" s="22">
        <f ca="1">VLOOKUP(CONCATENATE($F1769," ",$G1769),AllocFactorMatrix,(T$4+1),FALSE)*$E1771</f>
        <v>596.9944434375775</v>
      </c>
      <c r="U1769" s="22">
        <f ca="1">VLOOKUP(CONCATENATE($F1769," ",$G1769),AllocFactorMatrix,(U$4+1),FALSE)*$E1771</f>
        <v>3138.4629022367108</v>
      </c>
      <c r="V1769" s="22">
        <f ca="1">VLOOKUP(CONCATENATE($F1769," ",$G1769),AllocFactorMatrix,(V$4+1),FALSE)*$E1771</f>
        <v>438.86017057804725</v>
      </c>
      <c r="W1769" s="22">
        <f t="shared" ca="1" si="828"/>
        <v>4204.5201488860675</v>
      </c>
      <c r="X1769" s="22">
        <f ca="1">VLOOKUP(CONCATENATE($F1769," ",$G1769),AllocFactorMatrix,(X$4+1),FALSE)*$E1771</f>
        <v>168.61380738784624</v>
      </c>
      <c r="Y1769" s="22">
        <f ca="1">VLOOKUP(CONCATENATE($F1769," ",$G1769),AllocFactorMatrix,(Y$4+1),FALSE)*$E1771</f>
        <v>3.1883458146963806</v>
      </c>
      <c r="Z1769" s="22">
        <f t="shared" ca="1" si="821"/>
        <v>171.80215320254263</v>
      </c>
      <c r="AA1769" s="22">
        <f ca="1">VLOOKUP(CONCATENATE($F1769," ",$G1769),AllocFactorMatrix,(AA$4+1),FALSE)*$E1771</f>
        <v>3.1802955429923241</v>
      </c>
      <c r="AB1769" s="22">
        <f ca="1">VLOOKUP(CONCATENATE($F1769," ",$G1769),AllocFactorMatrix,(AB$4+1),FALSE)*$E1771</f>
        <v>69.726160744377466</v>
      </c>
      <c r="AC1769" s="22">
        <f ca="1">VLOOKUP(CONCATENATE($F1769," ",$G1769),AllocFactorMatrix,(AC$4+1),FALSE)*$E1771</f>
        <v>16.346517967719958</v>
      </c>
    </row>
    <row r="1770" spans="4:29" hidden="1" outlineLevel="1">
      <c r="F1770" s="42" t="str">
        <f>F1771</f>
        <v>RB_GUP_EPIS</v>
      </c>
      <c r="G1770" s="17" t="str">
        <f>$G$14</f>
        <v>CUSTOMER</v>
      </c>
      <c r="H1770" s="21">
        <f t="shared" ca="1" si="827"/>
        <v>274145.07154970797</v>
      </c>
      <c r="I1770" s="22">
        <f ca="1">VLOOKUP(CONCATENATE($F1770," ",$G1770),AllocFactorMatrix,(I$4+1),FALSE)*$E1771</f>
        <v>204617.28786221237</v>
      </c>
      <c r="J1770" s="22">
        <f ca="1">VLOOKUP(CONCATENATE($F1770," ",$G1770),AllocFactorMatrix,(J$4+1),FALSE)*$E1771</f>
        <v>50191.622363580296</v>
      </c>
      <c r="K1770" s="22">
        <f ca="1">VLOOKUP(CONCATENATE($F1770," ",$G1770),AllocFactorMatrix,(K$4+1),FALSE)*$E1771</f>
        <v>555.59691908724767</v>
      </c>
      <c r="L1770" s="22">
        <f ca="1">VLOOKUP(CONCATENATE($F1770," ",$G1770),AllocFactorMatrix,(L$4+1),FALSE)*$E1771</f>
        <v>40.93054689991537</v>
      </c>
      <c r="M1770" s="22">
        <f t="shared" ca="1" si="820"/>
        <v>50788.149829567461</v>
      </c>
      <c r="N1770" s="22">
        <f ca="1">VLOOKUP(CONCATENATE($F1770," ",$G1770),AllocFactorMatrix,(N$4+1),FALSE)*$E1771</f>
        <v>931.10487151980601</v>
      </c>
      <c r="O1770" s="22">
        <f ca="1">VLOOKUP(CONCATENATE($F1770," ",$G1770),AllocFactorMatrix,(O$4+1),FALSE)*$E1771</f>
        <v>292.89526330691433</v>
      </c>
      <c r="P1770" s="22">
        <f ca="1">VLOOKUP(CONCATENATE($F1770," ",$G1770),AllocFactorMatrix,(P$4+1),FALSE)*$E1771</f>
        <v>117.40551857405728</v>
      </c>
      <c r="Q1770" s="22">
        <f ca="1">VLOOKUP(CONCATENATE($F1770," ",$G1770),AllocFactorMatrix,(Q$4+1),FALSE)*$E1771</f>
        <v>0</v>
      </c>
      <c r="R1770" s="22">
        <f t="shared" ca="1" si="822"/>
        <v>1341.4056534007777</v>
      </c>
      <c r="S1770" s="22">
        <f ca="1">VLOOKUP(CONCATENATE($F1770," ",$G1770),AllocFactorMatrix,(S$4+1),FALSE)*$E1771</f>
        <v>8.647694599667572</v>
      </c>
      <c r="T1770" s="22">
        <f ca="1">VLOOKUP(CONCATENATE($F1770," ",$G1770),AllocFactorMatrix,(T$4+1),FALSE)*$E1771</f>
        <v>214.87348502619395</v>
      </c>
      <c r="U1770" s="22">
        <f ca="1">VLOOKUP(CONCATENATE($F1770," ",$G1770),AllocFactorMatrix,(U$4+1),FALSE)*$E1771</f>
        <v>389.12307056263779</v>
      </c>
      <c r="V1770" s="22">
        <f ca="1">VLOOKUP(CONCATENATE($F1770," ",$G1770),AllocFactorMatrix,(V$4+1),FALSE)*$E1771</f>
        <v>75.430993136645526</v>
      </c>
      <c r="W1770" s="22">
        <f t="shared" ca="1" si="828"/>
        <v>688.07524332514481</v>
      </c>
      <c r="X1770" s="22">
        <f ca="1">VLOOKUP(CONCATENATE($F1770," ",$G1770),AllocFactorMatrix,(X$4+1),FALSE)*$E1771</f>
        <v>298.08832170140499</v>
      </c>
      <c r="Y1770" s="22">
        <f ca="1">VLOOKUP(CONCATENATE($F1770," ",$G1770),AllocFactorMatrix,(Y$4+1),FALSE)*$E1771</f>
        <v>3.4796023663509956</v>
      </c>
      <c r="Z1770" s="22">
        <f t="shared" ca="1" si="821"/>
        <v>301.567924067756</v>
      </c>
      <c r="AA1770" s="22">
        <f ca="1">VLOOKUP(CONCATENATE($F1770," ",$G1770),AllocFactorMatrix,(AA$4+1),FALSE)*$E1771</f>
        <v>21.325471103348875</v>
      </c>
      <c r="AB1770" s="22">
        <f ca="1">VLOOKUP(CONCATENATE($F1770," ",$G1770),AllocFactorMatrix,(AB$4+1),FALSE)*$E1771</f>
        <v>14457.295331522935</v>
      </c>
      <c r="AC1770" s="22">
        <f ca="1">VLOOKUP(CONCATENATE($F1770," ",$G1770),AllocFactorMatrix,(AC$4+1),FALSE)*$E1771</f>
        <v>1929.964234508227</v>
      </c>
    </row>
    <row r="1771" spans="4:29" collapsed="1">
      <c r="D1771" s="17" t="s">
        <v>499</v>
      </c>
      <c r="E1771" s="19">
        <v>1048191</v>
      </c>
      <c r="F1771" s="42" t="s">
        <v>307</v>
      </c>
      <c r="G1771" s="17" t="str">
        <f>$G$15</f>
        <v>TOTAL</v>
      </c>
      <c r="H1771" s="21">
        <f t="shared" ca="1" si="827"/>
        <v>1048190.9999999999</v>
      </c>
      <c r="I1771" s="22">
        <f ca="1">VLOOKUP(CONCATENATE($F1771," ",$G1771),AllocFactorMatrix,(I$4+1),FALSE)*$E1771</f>
        <v>612122.10283813556</v>
      </c>
      <c r="J1771" s="22">
        <f ca="1">VLOOKUP(CONCATENATE($F1771," ",$G1771),AllocFactorMatrix,(J$4+1),FALSE)*$E1771</f>
        <v>150947.94017716203</v>
      </c>
      <c r="K1771" s="22">
        <f ca="1">VLOOKUP(CONCATENATE($F1771," ",$G1771),AllocFactorMatrix,(K$4+1),FALSE)*$E1771</f>
        <v>1766.8623705296338</v>
      </c>
      <c r="L1771" s="22">
        <f ca="1">VLOOKUP(CONCATENATE($F1771," ",$G1771),AllocFactorMatrix,(L$4+1),FALSE)*$E1771</f>
        <v>92.402843461242711</v>
      </c>
      <c r="M1771" s="22">
        <f t="shared" ca="1" si="820"/>
        <v>152807.20539115291</v>
      </c>
      <c r="N1771" s="22">
        <f ca="1">VLOOKUP(CONCATENATE($F1771," ",$G1771),AllocFactorMatrix,(N$4+1),FALSE)*$E1771</f>
        <v>45619.364905499286</v>
      </c>
      <c r="O1771" s="22">
        <f ca="1">VLOOKUP(CONCATENATE($F1771," ",$G1771),AllocFactorMatrix,(O$4+1),FALSE)*$E1771</f>
        <v>11999.390368158041</v>
      </c>
      <c r="P1771" s="22">
        <f ca="1">VLOOKUP(CONCATENATE($F1771," ",$G1771),AllocFactorMatrix,(P$4+1),FALSE)*$E1771</f>
        <v>1701.0761951706795</v>
      </c>
      <c r="Q1771" s="22">
        <f ca="1">VLOOKUP(CONCATENATE($F1771," ",$G1771),AllocFactorMatrix,(Q$4+1),FALSE)*$E1771</f>
        <v>0</v>
      </c>
      <c r="R1771" s="22">
        <f t="shared" ca="1" si="822"/>
        <v>59319.831468828008</v>
      </c>
      <c r="S1771" s="22">
        <f ca="1">VLOOKUP(CONCATENATE($F1771," ",$G1771),AllocFactorMatrix,(S$4+1),FALSE)*$E1771</f>
        <v>1922.5849170355041</v>
      </c>
      <c r="T1771" s="22">
        <f ca="1">VLOOKUP(CONCATENATE($F1771," ",$G1771),AllocFactorMatrix,(T$4+1),FALSE)*$E1771</f>
        <v>33985.645717827792</v>
      </c>
      <c r="U1771" s="22">
        <f ca="1">VLOOKUP(CONCATENATE($F1771," ",$G1771),AllocFactorMatrix,(U$4+1),FALSE)*$E1771</f>
        <v>140805.16829979373</v>
      </c>
      <c r="V1771" s="22">
        <f ca="1">VLOOKUP(CONCATENATE($F1771," ",$G1771),AllocFactorMatrix,(V$4+1),FALSE)*$E1771</f>
        <v>15683.828142260088</v>
      </c>
      <c r="W1771" s="22">
        <f t="shared" ca="1" si="828"/>
        <v>192397.22707691713</v>
      </c>
      <c r="X1771" s="22">
        <f ca="1">VLOOKUP(CONCATENATE($F1771," ",$G1771),AllocFactorMatrix,(X$4+1),FALSE)*$E1771</f>
        <v>12831.383115820538</v>
      </c>
      <c r="Y1771" s="22">
        <f ca="1">VLOOKUP(CONCATENATE($F1771," ",$G1771),AllocFactorMatrix,(Y$4+1),FALSE)*$E1771</f>
        <v>229.44600342407267</v>
      </c>
      <c r="Z1771" s="22">
        <f t="shared" ca="1" si="821"/>
        <v>13060.82911924461</v>
      </c>
      <c r="AA1771" s="22">
        <f ca="1">VLOOKUP(CONCATENATE($F1771," ",$G1771),AllocFactorMatrix,(AA$4+1),FALSE)*$E1771</f>
        <v>203.68062168947128</v>
      </c>
      <c r="AB1771" s="22">
        <f ca="1">VLOOKUP(CONCATENATE($F1771," ",$G1771),AllocFactorMatrix,(AB$4+1),FALSE)*$E1771</f>
        <v>15988.257006155758</v>
      </c>
      <c r="AC1771" s="22">
        <f ca="1">VLOOKUP(CONCATENATE($F1771," ",$G1771),AllocFactorMatrix,(AC$4+1),FALSE)*$E1771</f>
        <v>2291.8664778763778</v>
      </c>
    </row>
    <row r="1772" spans="4:29" hidden="1" outlineLevel="1">
      <c r="F1772" s="42" t="str">
        <f>F1779</f>
        <v>LABOR_M</v>
      </c>
      <c r="G1772" s="17" t="str">
        <f>$G$8</f>
        <v>PRODUCTION</v>
      </c>
      <c r="H1772" s="21">
        <f t="shared" ca="1" si="827"/>
        <v>-569025.40632316249</v>
      </c>
      <c r="I1772" s="22">
        <f ca="1">VLOOKUP(CONCATENATE($F1772," ",$G1772),AllocFactorMatrix,(I$4+1),FALSE)*$E1779</f>
        <v>-282127.67316421011</v>
      </c>
      <c r="J1772" s="22">
        <f ca="1">VLOOKUP(CONCATENATE($F1772," ",$G1772),AllocFactorMatrix,(J$4+1),FALSE)*$E1779</f>
        <v>-70551.066673582958</v>
      </c>
      <c r="K1772" s="22">
        <f ca="1">VLOOKUP(CONCATENATE($F1772," ",$G1772),AllocFactorMatrix,(K$4+1),FALSE)*$E1779</f>
        <v>-894.15277511961347</v>
      </c>
      <c r="L1772" s="22">
        <f ca="1">VLOOKUP(CONCATENATE($F1772," ",$G1772),AllocFactorMatrix,(L$4+1),FALSE)*$E1779</f>
        <v>-44.751457598080826</v>
      </c>
      <c r="M1772" s="22">
        <f t="shared" ca="1" si="820"/>
        <v>-71489.970906300645</v>
      </c>
      <c r="N1772" s="22">
        <f ca="1">VLOOKUP(CONCATENATE($F1772," ",$G1772),AllocFactorMatrix,(N$4+1),FALSE)*$E1779</f>
        <v>-31652.576053552017</v>
      </c>
      <c r="O1772" s="22">
        <f ca="1">VLOOKUP(CONCATENATE($F1772," ",$G1772),AllocFactorMatrix,(O$4+1),FALSE)*$E1779</f>
        <v>-8675.2380573748051</v>
      </c>
      <c r="P1772" s="22">
        <f ca="1">VLOOKUP(CONCATENATE($F1772," ",$G1772),AllocFactorMatrix,(P$4+1),FALSE)*$E1779</f>
        <v>-1380.4976357373432</v>
      </c>
      <c r="Q1772" s="22">
        <f ca="1">VLOOKUP(CONCATENATE($F1772," ",$G1772),AllocFactorMatrix,(Q$4+1),FALSE)*$E1779</f>
        <v>0</v>
      </c>
      <c r="R1772" s="22">
        <f t="shared" ca="1" si="822"/>
        <v>-41708.311746664163</v>
      </c>
      <c r="S1772" s="22">
        <f ca="1">VLOOKUP(CONCATENATE($F1772," ",$G1772),AllocFactorMatrix,(S$4+1),FALSE)*$E1779</f>
        <v>-1368.2598904724703</v>
      </c>
      <c r="T1772" s="22">
        <f ca="1">VLOOKUP(CONCATENATE($F1772," ",$G1772),AllocFactorMatrix,(T$4+1),FALSE)*$E1779</f>
        <v>-24899.996020660954</v>
      </c>
      <c r="U1772" s="22">
        <f ca="1">VLOOKUP(CONCATENATE($F1772," ",$G1772),AllocFactorMatrix,(U$4+1),FALSE)*$E1779</f>
        <v>-121326.27334582969</v>
      </c>
      <c r="V1772" s="22">
        <f ca="1">VLOOKUP(CONCATENATE($F1772," ",$G1772),AllocFactorMatrix,(V$4+1),FALSE)*$E1779</f>
        <v>-15459.447357134122</v>
      </c>
      <c r="W1772" s="22">
        <f ca="1">SUBTOTAL(9,S1772:V1772)</f>
        <v>-163053.97661409725</v>
      </c>
      <c r="X1772" s="22">
        <f ca="1">VLOOKUP(CONCATENATE($F1772," ",$G1772),AllocFactorMatrix,(X$4+1),FALSE)*$E1779</f>
        <v>-8852.5507210886481</v>
      </c>
      <c r="Y1772" s="22">
        <f ca="1">VLOOKUP(CONCATENATE($F1772," ",$G1772),AllocFactorMatrix,(Y$4+1),FALSE)*$E1779</f>
        <v>-166.4066236511635</v>
      </c>
      <c r="Z1772" s="22">
        <f t="shared" ca="1" si="821"/>
        <v>-9018.9573447398107</v>
      </c>
      <c r="AA1772" s="22">
        <f ca="1">VLOOKUP(CONCATENATE($F1772," ",$G1772),AllocFactorMatrix,(AA$4+1),FALSE)*$E1779</f>
        <v>-128.73850553025611</v>
      </c>
      <c r="AB1772" s="22">
        <f ca="1">VLOOKUP(CONCATENATE($F1772," ",$G1772),AllocFactorMatrix,(AB$4+1),FALSE)*$E1779</f>
        <v>-1209.7949118028378</v>
      </c>
      <c r="AC1772" s="22">
        <f ca="1">VLOOKUP(CONCATENATE($F1772," ",$G1772),AllocFactorMatrix,(AC$4+1),FALSE)*$E1779</f>
        <v>-287.98312981727577</v>
      </c>
    </row>
    <row r="1773" spans="4:29" hidden="1" outlineLevel="1">
      <c r="F1773" s="42" t="str">
        <f>F1779</f>
        <v>LABOR_M</v>
      </c>
      <c r="G1773" s="17" t="str">
        <f>$G$9</f>
        <v>BULKTRAN</v>
      </c>
      <c r="H1773" s="21">
        <f t="shared" ca="1" si="827"/>
        <v>-158223.40468632375</v>
      </c>
      <c r="I1773" s="22">
        <f ca="1">VLOOKUP(CONCATENATE($F1773," ",$G1773),AllocFactorMatrix,(I$4+1),FALSE)*$E1779</f>
        <v>-78448.520062951473</v>
      </c>
      <c r="J1773" s="22">
        <f ca="1">VLOOKUP(CONCATENATE($F1773," ",$G1773),AllocFactorMatrix,(J$4+1),FALSE)*$E1779</f>
        <v>-19617.454421721439</v>
      </c>
      <c r="K1773" s="22">
        <f ca="1">VLOOKUP(CONCATENATE($F1773," ",$G1773),AllocFactorMatrix,(K$4+1),FALSE)*$E1779</f>
        <v>-248.62843524565361</v>
      </c>
      <c r="L1773" s="22">
        <f ca="1">VLOOKUP(CONCATENATE($F1773," ",$G1773),AllocFactorMatrix,(L$4+1),FALSE)*$E1779</f>
        <v>-12.443606044934143</v>
      </c>
      <c r="M1773" s="22">
        <f t="shared" ca="1" si="820"/>
        <v>-19878.526463012025</v>
      </c>
      <c r="N1773" s="22">
        <f ca="1">VLOOKUP(CONCATENATE($F1773," ",$G1773),AllocFactorMatrix,(N$4+1),FALSE)*$E1779</f>
        <v>-8801.3264339932648</v>
      </c>
      <c r="O1773" s="22">
        <f ca="1">VLOOKUP(CONCATENATE($F1773," ",$G1773),AllocFactorMatrix,(O$4+1),FALSE)*$E1779</f>
        <v>-2412.2397465020517</v>
      </c>
      <c r="P1773" s="22">
        <f ca="1">VLOOKUP(CONCATENATE($F1773," ",$G1773),AllocFactorMatrix,(P$4+1),FALSE)*$E1779</f>
        <v>-383.86165830306311</v>
      </c>
      <c r="Q1773" s="22">
        <f ca="1">VLOOKUP(CONCATENATE($F1773," ",$G1773),AllocFactorMatrix,(Q$4+1),FALSE)*$E1779</f>
        <v>0</v>
      </c>
      <c r="R1773" s="22">
        <f t="shared" ca="1" si="822"/>
        <v>-11597.42783879838</v>
      </c>
      <c r="S1773" s="22">
        <f ca="1">VLOOKUP(CONCATENATE($F1773," ",$G1773),AllocFactorMatrix,(S$4+1),FALSE)*$E1779</f>
        <v>-380.45882654902238</v>
      </c>
      <c r="T1773" s="22">
        <f ca="1">VLOOKUP(CONCATENATE($F1773," ",$G1773),AllocFactorMatrix,(T$4+1),FALSE)*$E1779</f>
        <v>-6923.701654241102</v>
      </c>
      <c r="U1773" s="22">
        <f ca="1">VLOOKUP(CONCATENATE($F1773," ",$G1773),AllocFactorMatrix,(U$4+1),FALSE)*$E1779</f>
        <v>-33736.026253595002</v>
      </c>
      <c r="V1773" s="22">
        <f ca="1">VLOOKUP(CONCATENATE($F1773," ",$G1773),AllocFactorMatrix,(V$4+1),FALSE)*$E1779</f>
        <v>-4298.6593713279563</v>
      </c>
      <c r="W1773" s="22">
        <f t="shared" ref="W1773:W1779" ca="1" si="829">SUBTOTAL(9,S1773:V1773)</f>
        <v>-45338.846105713084</v>
      </c>
      <c r="X1773" s="22">
        <f ca="1">VLOOKUP(CONCATENATE($F1773," ",$G1773),AllocFactorMatrix,(X$4+1),FALSE)*$E1779</f>
        <v>-2461.543368159455</v>
      </c>
      <c r="Y1773" s="22">
        <f ca="1">VLOOKUP(CONCATENATE($F1773," ",$G1773),AllocFactorMatrix,(Y$4+1),FALSE)*$E1779</f>
        <v>-46.271084320424457</v>
      </c>
      <c r="Z1773" s="22">
        <f t="shared" ca="1" si="821"/>
        <v>-2507.8144524798795</v>
      </c>
      <c r="AA1773" s="22">
        <f ca="1">VLOOKUP(CONCATENATE($F1773," ",$G1773),AllocFactorMatrix,(AA$4+1),FALSE)*$E1779</f>
        <v>-35.797074142693006</v>
      </c>
      <c r="AB1773" s="22">
        <f ca="1">VLOOKUP(CONCATENATE($F1773," ",$G1773),AllocFactorMatrix,(AB$4+1),FALSE)*$E1779</f>
        <v>-336.39599882632598</v>
      </c>
      <c r="AC1773" s="22">
        <f ca="1">VLOOKUP(CONCATENATE($F1773," ",$G1773),AllocFactorMatrix,(AC$4+1),FALSE)*$E1779</f>
        <v>-80.076690400068571</v>
      </c>
    </row>
    <row r="1774" spans="4:29" hidden="1" outlineLevel="1">
      <c r="F1774" s="42" t="str">
        <f>F1779</f>
        <v>LABOR_M</v>
      </c>
      <c r="G1774" s="17" t="str">
        <f>$G$10</f>
        <v>SUBTRAN</v>
      </c>
      <c r="H1774" s="21">
        <f t="shared" ca="1" si="827"/>
        <v>-50157.215208742382</v>
      </c>
      <c r="I1774" s="22">
        <f ca="1">VLOOKUP(CONCATENATE($F1774," ",$G1774),AllocFactorMatrix,(I$4+1),FALSE)*$E1779</f>
        <v>-24203.97755688733</v>
      </c>
      <c r="J1774" s="22">
        <f ca="1">VLOOKUP(CONCATENATE($F1774," ",$G1774),AllocFactorMatrix,(J$4+1),FALSE)*$E1779</f>
        <v>-6038.7332660342709</v>
      </c>
      <c r="K1774" s="22">
        <f ca="1">VLOOKUP(CONCATENATE($F1774," ",$G1774),AllocFactorMatrix,(K$4+1),FALSE)*$E1779</f>
        <v>-76.695488458812704</v>
      </c>
      <c r="L1774" s="22">
        <f ca="1">VLOOKUP(CONCATENATE($F1774," ",$G1774),AllocFactorMatrix,(L$4+1),FALSE)*$E1779</f>
        <v>-4.9444376135981774</v>
      </c>
      <c r="M1774" s="22">
        <f t="shared" ca="1" si="820"/>
        <v>-6120.3731921066819</v>
      </c>
      <c r="N1774" s="22">
        <f ca="1">VLOOKUP(CONCATENATE($F1774," ",$G1774),AllocFactorMatrix,(N$4+1),FALSE)*$E1779</f>
        <v>-2681.6944496699653</v>
      </c>
      <c r="O1774" s="22">
        <f ca="1">VLOOKUP(CONCATENATE($F1774," ",$G1774),AllocFactorMatrix,(O$4+1),FALSE)*$E1779</f>
        <v>-736.19455134197278</v>
      </c>
      <c r="P1774" s="22">
        <f ca="1">VLOOKUP(CONCATENATE($F1774," ",$G1774),AllocFactorMatrix,(P$4+1),FALSE)*$E1779</f>
        <v>-147.98055616166346</v>
      </c>
      <c r="Q1774" s="22">
        <f ca="1">VLOOKUP(CONCATENATE($F1774," ",$G1774),AllocFactorMatrix,(Q$4+1),FALSE)*$E1779</f>
        <v>0</v>
      </c>
      <c r="R1774" s="22">
        <f t="shared" ca="1" si="822"/>
        <v>-3565.8695571736016</v>
      </c>
      <c r="S1774" s="22">
        <f ca="1">VLOOKUP(CONCATENATE($F1774," ",$G1774),AllocFactorMatrix,(S$4+1),FALSE)*$E1779</f>
        <v>-113.6420387243851</v>
      </c>
      <c r="T1774" s="22">
        <f ca="1">VLOOKUP(CONCATENATE($F1774," ",$G1774),AllocFactorMatrix,(T$4+1),FALSE)*$E1779</f>
        <v>-2129.1006375444772</v>
      </c>
      <c r="U1774" s="22">
        <f ca="1">VLOOKUP(CONCATENATE($F1774," ",$G1774),AllocFactorMatrix,(U$4+1),FALSE)*$E1779</f>
        <v>-13231.133141256829</v>
      </c>
      <c r="V1774" s="22">
        <f ca="1">VLOOKUP(CONCATENATE($F1774," ",$G1774),AllocFactorMatrix,(V$4+1),FALSE)*$E1779</f>
        <v>0</v>
      </c>
      <c r="W1774" s="22">
        <f t="shared" ca="1" si="829"/>
        <v>-15473.875817525692</v>
      </c>
      <c r="X1774" s="22">
        <f ca="1">VLOOKUP(CONCATENATE($F1774," ",$G1774),AllocFactorMatrix,(X$4+1),FALSE)*$E1779</f>
        <v>-752.1794258641371</v>
      </c>
      <c r="Y1774" s="22">
        <f ca="1">VLOOKUP(CONCATENATE($F1774," ",$G1774),AllocFactorMatrix,(Y$4+1),FALSE)*$E1779</f>
        <v>-14.428174384436733</v>
      </c>
      <c r="Z1774" s="22">
        <f t="shared" ca="1" si="821"/>
        <v>-766.60760024857382</v>
      </c>
      <c r="AA1774" s="22">
        <f ca="1">VLOOKUP(CONCATENATE($F1774," ",$G1774),AllocFactorMatrix,(AA$4+1),FALSE)*$E1779</f>
        <v>-10.97419537368468</v>
      </c>
      <c r="AB1774" s="22">
        <f ca="1">VLOOKUP(CONCATENATE($F1774," ",$G1774),AllocFactorMatrix,(AB$4+1),FALSE)*$E1779</f>
        <v>-12.556149947780133</v>
      </c>
      <c r="AC1774" s="22">
        <f ca="1">VLOOKUP(CONCATENATE($F1774," ",$G1774),AllocFactorMatrix,(AC$4+1),FALSE)*$E1779</f>
        <v>-2.9811394790960994</v>
      </c>
    </row>
    <row r="1775" spans="4:29" hidden="1" outlineLevel="1">
      <c r="F1775" s="42" t="str">
        <f>F1779</f>
        <v>LABOR_M</v>
      </c>
      <c r="G1775" s="17" t="str">
        <f>$G$11</f>
        <v>DISTPRI</v>
      </c>
      <c r="H1775" s="21">
        <f t="shared" ca="1" si="827"/>
        <v>-90131.697414836875</v>
      </c>
      <c r="I1775" s="22">
        <f ca="1">VLOOKUP(CONCATENATE($F1775," ",$G1775),AllocFactorMatrix,(I$4+1),FALSE)*$E1779</f>
        <v>-59614.895386862212</v>
      </c>
      <c r="J1775" s="22">
        <f ca="1">VLOOKUP(CONCATENATE($F1775," ",$G1775),AllocFactorMatrix,(J$4+1),FALSE)*$E1779</f>
        <v>-14793.947752336226</v>
      </c>
      <c r="K1775" s="22">
        <f ca="1">VLOOKUP(CONCATENATE($F1775," ",$G1775),AllocFactorMatrix,(K$4+1),FALSE)*$E1779</f>
        <v>-187.82252637755053</v>
      </c>
      <c r="L1775" s="22">
        <f ca="1">VLOOKUP(CONCATENATE($F1775," ",$G1775),AllocFactorMatrix,(L$4+1),FALSE)*$E1779</f>
        <v>0</v>
      </c>
      <c r="M1775" s="22">
        <f t="shared" ca="1" si="820"/>
        <v>-14981.770278713777</v>
      </c>
      <c r="N1775" s="22">
        <f ca="1">VLOOKUP(CONCATENATE($F1775," ",$G1775),AllocFactorMatrix,(N$4+1),FALSE)*$E1779</f>
        <v>-6457.460243368314</v>
      </c>
      <c r="O1775" s="22">
        <f ca="1">VLOOKUP(CONCATENATE($F1775," ",$G1775),AllocFactorMatrix,(O$4+1),FALSE)*$E1779</f>
        <v>-1775.7550251818859</v>
      </c>
      <c r="P1775" s="22">
        <f ca="1">VLOOKUP(CONCATENATE($F1775," ",$G1775),AllocFactorMatrix,(P$4+1),FALSE)*$E1779</f>
        <v>0</v>
      </c>
      <c r="Q1775" s="22">
        <f ca="1">VLOOKUP(CONCATENATE($F1775," ",$G1775),AllocFactorMatrix,(Q$4+1),FALSE)*$E1779</f>
        <v>0</v>
      </c>
      <c r="R1775" s="22">
        <f t="shared" ca="1" si="822"/>
        <v>-8233.2152685502006</v>
      </c>
      <c r="S1775" s="22">
        <f ca="1">VLOOKUP(CONCATENATE($F1775," ",$G1775),AllocFactorMatrix,(S$4+1),FALSE)*$E1779</f>
        <v>-276.69974079444438</v>
      </c>
      <c r="T1775" s="22">
        <f ca="1">VLOOKUP(CONCATENATE($F1775," ",$G1775),AllocFactorMatrix,(T$4+1),FALSE)*$E1779</f>
        <v>-5110.578526100202</v>
      </c>
      <c r="U1775" s="22">
        <f ca="1">VLOOKUP(CONCATENATE($F1775," ",$G1775),AllocFactorMatrix,(U$4+1),FALSE)*$E1779</f>
        <v>0</v>
      </c>
      <c r="V1775" s="22">
        <f ca="1">VLOOKUP(CONCATENATE($F1775," ",$G1775),AllocFactorMatrix,(V$4+1),FALSE)*$E1779</f>
        <v>0</v>
      </c>
      <c r="W1775" s="22">
        <f t="shared" ca="1" si="829"/>
        <v>-5387.2782668946465</v>
      </c>
      <c r="X1775" s="22">
        <f ca="1">VLOOKUP(CONCATENATE($F1775," ",$G1775),AllocFactorMatrix,(X$4+1),FALSE)*$E1779</f>
        <v>-1815.0981270736613</v>
      </c>
      <c r="Y1775" s="22">
        <f ca="1">VLOOKUP(CONCATENATE($F1775," ",$G1775),AllocFactorMatrix,(Y$4+1),FALSE)*$E1779</f>
        <v>-34.860660495571757</v>
      </c>
      <c r="Z1775" s="22">
        <f t="shared" ca="1" si="821"/>
        <v>-1849.958787569233</v>
      </c>
      <c r="AA1775" s="22">
        <f ca="1">VLOOKUP(CONCATENATE($F1775," ",$G1775),AllocFactorMatrix,(AA$4+1),FALSE)*$E1779</f>
        <v>-26.642368921070592</v>
      </c>
      <c r="AB1775" s="22">
        <f ca="1">VLOOKUP(CONCATENATE($F1775," ",$G1775),AllocFactorMatrix,(AB$4+1),FALSE)*$E1779</f>
        <v>-30.658098583418241</v>
      </c>
      <c r="AC1775" s="22">
        <f ca="1">VLOOKUP(CONCATENATE($F1775," ",$G1775),AllocFactorMatrix,(AC$4+1),FALSE)*$E1779</f>
        <v>-7.2789587422678048</v>
      </c>
    </row>
    <row r="1776" spans="4:29" hidden="1" outlineLevel="1">
      <c r="F1776" s="42" t="str">
        <f>F1779</f>
        <v>LABOR_M</v>
      </c>
      <c r="G1776" s="17" t="str">
        <f>$G$12</f>
        <v>DISTSEC</v>
      </c>
      <c r="H1776" s="21">
        <f t="shared" ca="1" si="827"/>
        <v>-33033.875103883023</v>
      </c>
      <c r="I1776" s="22">
        <f ca="1">VLOOKUP(CONCATENATE($F1776," ",$G1776),AllocFactorMatrix,(I$4+1),FALSE)*$E1779</f>
        <v>-25118.246379124001</v>
      </c>
      <c r="J1776" s="22">
        <f ca="1">VLOOKUP(CONCATENATE($F1776," ",$G1776),AllocFactorMatrix,(J$4+1),FALSE)*$E1779</f>
        <v>-5069.939212596184</v>
      </c>
      <c r="K1776" s="22">
        <f ca="1">VLOOKUP(CONCATENATE($F1776," ",$G1776),AllocFactorMatrix,(K$4+1),FALSE)*$E1779</f>
        <v>0</v>
      </c>
      <c r="L1776" s="22">
        <f ca="1">VLOOKUP(CONCATENATE($F1776," ",$G1776),AllocFactorMatrix,(L$4+1),FALSE)*$E1779</f>
        <v>0</v>
      </c>
      <c r="M1776" s="22">
        <f t="shared" ca="1" si="820"/>
        <v>-5069.939212596184</v>
      </c>
      <c r="N1776" s="22">
        <f ca="1">VLOOKUP(CONCATENATE($F1776," ",$G1776),AllocFactorMatrix,(N$4+1),FALSE)*$E1779</f>
        <v>-1941.8896424933057</v>
      </c>
      <c r="O1776" s="22">
        <f ca="1">VLOOKUP(CONCATENATE($F1776," ",$G1776),AllocFactorMatrix,(O$4+1),FALSE)*$E1779</f>
        <v>0</v>
      </c>
      <c r="P1776" s="22">
        <f ca="1">VLOOKUP(CONCATENATE($F1776," ",$G1776),AllocFactorMatrix,(P$4+1),FALSE)*$E1779</f>
        <v>0</v>
      </c>
      <c r="Q1776" s="22">
        <f ca="1">VLOOKUP(CONCATENATE($F1776," ",$G1776),AllocFactorMatrix,(Q$4+1),FALSE)*$E1779</f>
        <v>0</v>
      </c>
      <c r="R1776" s="22">
        <f t="shared" ca="1" si="822"/>
        <v>-1941.8896424933057</v>
      </c>
      <c r="S1776" s="22">
        <f ca="1">VLOOKUP(CONCATENATE($F1776," ",$G1776),AllocFactorMatrix,(S$4+1),FALSE)*$E1779</f>
        <v>-68.203238875631641</v>
      </c>
      <c r="T1776" s="22">
        <f ca="1">VLOOKUP(CONCATENATE($F1776," ",$G1776),AllocFactorMatrix,(T$4+1),FALSE)*$E1779</f>
        <v>0</v>
      </c>
      <c r="U1776" s="22">
        <f ca="1">VLOOKUP(CONCATENATE($F1776," ",$G1776),AllocFactorMatrix,(U$4+1),FALSE)*$E1779</f>
        <v>0</v>
      </c>
      <c r="V1776" s="22">
        <f ca="1">VLOOKUP(CONCATENATE($F1776," ",$G1776),AllocFactorMatrix,(V$4+1),FALSE)*$E1779</f>
        <v>0</v>
      </c>
      <c r="W1776" s="22">
        <f t="shared" ca="1" si="829"/>
        <v>-68.203238875631641</v>
      </c>
      <c r="X1776" s="22">
        <f ca="1">VLOOKUP(CONCATENATE($F1776," ",$G1776),AllocFactorMatrix,(X$4+1),FALSE)*$E1779</f>
        <v>-563.27904381406415</v>
      </c>
      <c r="Y1776" s="22">
        <f ca="1">VLOOKUP(CONCATENATE($F1776," ",$G1776),AllocFactorMatrix,(Y$4+1),FALSE)*$E1779</f>
        <v>0</v>
      </c>
      <c r="Z1776" s="22">
        <f t="shared" ca="1" si="821"/>
        <v>-563.27904381406415</v>
      </c>
      <c r="AA1776" s="22">
        <f ca="1">VLOOKUP(CONCATENATE($F1776," ",$G1776),AllocFactorMatrix,(AA$4+1),FALSE)*$E1779</f>
        <v>-7.2503938322724943</v>
      </c>
      <c r="AB1776" s="22">
        <f ca="1">VLOOKUP(CONCATENATE($F1776," ",$G1776),AllocFactorMatrix,(AB$4+1),FALSE)*$E1779</f>
        <v>-215.86809214284594</v>
      </c>
      <c r="AC1776" s="22">
        <f ca="1">VLOOKUP(CONCATENATE($F1776," ",$G1776),AllocFactorMatrix,(AC$4+1),FALSE)*$E1779</f>
        <v>-49.199101004706208</v>
      </c>
    </row>
    <row r="1777" spans="4:29" hidden="1" outlineLevel="1">
      <c r="F1777" s="42" t="str">
        <f>F1779</f>
        <v>LABOR_M</v>
      </c>
      <c r="G1777" s="17" t="str">
        <f>$G$13</f>
        <v>ENERGY</v>
      </c>
      <c r="H1777" s="21">
        <f t="shared" ca="1" si="827"/>
        <v>-332650.66796198412</v>
      </c>
      <c r="I1777" s="22">
        <f ca="1">VLOOKUP(CONCATENATE($F1777," ",$G1777),AllocFactorMatrix,(I$4+1),FALSE)*$E1779</f>
        <v>-122222.05708968166</v>
      </c>
      <c r="J1777" s="22">
        <f ca="1">VLOOKUP(CONCATENATE($F1777," ",$G1777),AllocFactorMatrix,(J$4+1),FALSE)*$E1779</f>
        <v>-38608.531859380812</v>
      </c>
      <c r="K1777" s="22">
        <f ca="1">VLOOKUP(CONCATENATE($F1777," ",$G1777),AllocFactorMatrix,(K$4+1),FALSE)*$E1779</f>
        <v>-482.16489352922065</v>
      </c>
      <c r="L1777" s="22">
        <f ca="1">VLOOKUP(CONCATENATE($F1777," ",$G1777),AllocFactorMatrix,(L$4+1),FALSE)*$E1779</f>
        <v>-24.425378595927221</v>
      </c>
      <c r="M1777" s="22">
        <f t="shared" ca="1" si="820"/>
        <v>-39115.122131505959</v>
      </c>
      <c r="N1777" s="22">
        <f ca="1">VLOOKUP(CONCATENATE($F1777," ",$G1777),AllocFactorMatrix,(N$4+1),FALSE)*$E1779</f>
        <v>-19560.794226578524</v>
      </c>
      <c r="O1777" s="22">
        <f ca="1">VLOOKUP(CONCATENATE($F1777," ",$G1777),AllocFactorMatrix,(O$4+1),FALSE)*$E1779</f>
        <v>-5276.9874510362597</v>
      </c>
      <c r="P1777" s="22">
        <f ca="1">VLOOKUP(CONCATENATE($F1777," ",$G1777),AllocFactorMatrix,(P$4+1),FALSE)*$E1779</f>
        <v>-822.30482710721697</v>
      </c>
      <c r="Q1777" s="22">
        <f ca="1">VLOOKUP(CONCATENATE($F1777," ",$G1777),AllocFactorMatrix,(Q$4+1),FALSE)*$E1779</f>
        <v>0</v>
      </c>
      <c r="R1777" s="22">
        <f t="shared" ca="1" si="822"/>
        <v>-25660.086504722003</v>
      </c>
      <c r="S1777" s="22">
        <f ca="1">VLOOKUP(CONCATENATE($F1777," ",$G1777),AllocFactorMatrix,(S$4+1),FALSE)*$E1779</f>
        <v>-985.11746580413421</v>
      </c>
      <c r="T1777" s="22">
        <f ca="1">VLOOKUP(CONCATENATE($F1777," ",$G1777),AllocFactorMatrix,(T$4+1),FALSE)*$E1779</f>
        <v>-19472.132126705703</v>
      </c>
      <c r="U1777" s="22">
        <f ca="1">VLOOKUP(CONCATENATE($F1777," ",$G1777),AllocFactorMatrix,(U$4+1),FALSE)*$E1779</f>
        <v>-102367.05714583</v>
      </c>
      <c r="V1777" s="22">
        <f ca="1">VLOOKUP(CONCATENATE($F1777," ",$G1777),AllocFactorMatrix,(V$4+1),FALSE)*$E1779</f>
        <v>-14314.275987960464</v>
      </c>
      <c r="W1777" s="22">
        <f t="shared" ca="1" si="829"/>
        <v>-137138.58272630029</v>
      </c>
      <c r="X1777" s="22">
        <f ca="1">VLOOKUP(CONCATENATE($F1777," ",$G1777),AllocFactorMatrix,(X$4+1),FALSE)*$E1779</f>
        <v>-5499.6664909266456</v>
      </c>
      <c r="Y1777" s="22">
        <f ca="1">VLOOKUP(CONCATENATE($F1777," ",$G1777),AllocFactorMatrix,(Y$4+1),FALSE)*$E1779</f>
        <v>-103.99408512399097</v>
      </c>
      <c r="Z1777" s="22">
        <f t="shared" ca="1" si="821"/>
        <v>-5603.6605760506363</v>
      </c>
      <c r="AA1777" s="22">
        <f ca="1">VLOOKUP(CONCATENATE($F1777," ",$G1777),AllocFactorMatrix,(AA$4+1),FALSE)*$E1779</f>
        <v>-103.7315098923445</v>
      </c>
      <c r="AB1777" s="22">
        <f ca="1">VLOOKUP(CONCATENATE($F1777," ",$G1777),AllocFactorMatrix,(AB$4+1),FALSE)*$E1779</f>
        <v>-2274.2540230098521</v>
      </c>
      <c r="AC1777" s="22">
        <f ca="1">VLOOKUP(CONCATENATE($F1777," ",$G1777),AllocFactorMatrix,(AC$4+1),FALSE)*$E1779</f>
        <v>-533.17340082126543</v>
      </c>
    </row>
    <row r="1778" spans="4:29" hidden="1" outlineLevel="1">
      <c r="F1778" s="42" t="str">
        <f>F1779</f>
        <v>LABOR_M</v>
      </c>
      <c r="G1778" s="17" t="str">
        <f>$G$14</f>
        <v>CUSTOMER</v>
      </c>
      <c r="H1778" s="21">
        <f t="shared" ca="1" si="827"/>
        <v>-665349.73330106842</v>
      </c>
      <c r="I1778" s="22">
        <f ca="1">VLOOKUP(CONCATENATE($F1778," ",$G1778),AllocFactorMatrix,(I$4+1),FALSE)*$E1779</f>
        <v>-514956.70471494971</v>
      </c>
      <c r="J1778" s="22">
        <f ca="1">VLOOKUP(CONCATENATE($F1778," ",$G1778),AllocFactorMatrix,(J$4+1),FALSE)*$E1779</f>
        <v>-121497.0395389303</v>
      </c>
      <c r="K1778" s="22">
        <f ca="1">VLOOKUP(CONCATENATE($F1778," ",$G1778),AllocFactorMatrix,(K$4+1),FALSE)*$E1779</f>
        <v>-1237.3076232679387</v>
      </c>
      <c r="L1778" s="22">
        <f ca="1">VLOOKUP(CONCATENATE($F1778," ",$G1778),AllocFactorMatrix,(L$4+1),FALSE)*$E1779</f>
        <v>-88.16424571083644</v>
      </c>
      <c r="M1778" s="22">
        <f t="shared" ca="1" si="820"/>
        <v>-122822.51140790909</v>
      </c>
      <c r="N1778" s="22">
        <f ca="1">VLOOKUP(CONCATENATE($F1778," ",$G1778),AllocFactorMatrix,(N$4+1),FALSE)*$E1779</f>
        <v>-2161.9859556718707</v>
      </c>
      <c r="O1778" s="22">
        <f ca="1">VLOOKUP(CONCATENATE($F1778," ",$G1778),AllocFactorMatrix,(O$4+1),FALSE)*$E1779</f>
        <v>-689.721279357821</v>
      </c>
      <c r="P1778" s="22">
        <f ca="1">VLOOKUP(CONCATENATE($F1778," ",$G1778),AllocFactorMatrix,(P$4+1),FALSE)*$E1779</f>
        <v>-251.76646880868486</v>
      </c>
      <c r="Q1778" s="22">
        <f ca="1">VLOOKUP(CONCATENATE($F1778," ",$G1778),AllocFactorMatrix,(Q$4+1),FALSE)*$E1779</f>
        <v>0</v>
      </c>
      <c r="R1778" s="22">
        <f t="shared" ca="1" si="822"/>
        <v>-3103.4737038383764</v>
      </c>
      <c r="S1778" s="22">
        <f ca="1">VLOOKUP(CONCATENATE($F1778," ",$G1778),AllocFactorMatrix,(S$4+1),FALSE)*$E1779</f>
        <v>-20.500370438262131</v>
      </c>
      <c r="T1778" s="22">
        <f ca="1">VLOOKUP(CONCATENATE($F1778," ",$G1778),AllocFactorMatrix,(T$4+1),FALSE)*$E1779</f>
        <v>-495.99609184031664</v>
      </c>
      <c r="U1778" s="22">
        <f ca="1">VLOOKUP(CONCATENATE($F1778," ",$G1778),AllocFactorMatrix,(U$4+1),FALSE)*$E1779</f>
        <v>-833.83495894229145</v>
      </c>
      <c r="V1778" s="22">
        <f ca="1">VLOOKUP(CONCATENATE($F1778," ",$G1778),AllocFactorMatrix,(V$4+1),FALSE)*$E1779</f>
        <v>-160.44948117068131</v>
      </c>
      <c r="W1778" s="22">
        <f t="shared" ca="1" si="829"/>
        <v>-1510.7809023915515</v>
      </c>
      <c r="X1778" s="22">
        <f ca="1">VLOOKUP(CONCATENATE($F1778," ",$G1778),AllocFactorMatrix,(X$4+1),FALSE)*$E1779</f>
        <v>-698.93662267814602</v>
      </c>
      <c r="Y1778" s="22">
        <f ca="1">VLOOKUP(CONCATENATE($F1778," ",$G1778),AllocFactorMatrix,(Y$4+1),FALSE)*$E1779</f>
        <v>-8.3360788522272795</v>
      </c>
      <c r="Z1778" s="22">
        <f t="shared" ca="1" si="821"/>
        <v>-707.2727015303733</v>
      </c>
      <c r="AA1778" s="22">
        <f ca="1">VLOOKUP(CONCATENATE($F1778," ",$G1778),AllocFactorMatrix,(AA$4+1),FALSE)*$E1779</f>
        <v>-48.648552635156328</v>
      </c>
      <c r="AB1778" s="22">
        <f ca="1">VLOOKUP(CONCATENATE($F1778," ",$G1778),AllocFactorMatrix,(AB$4+1),FALSE)*$E1779</f>
        <v>-20573.575558552835</v>
      </c>
      <c r="AC1778" s="22">
        <f ca="1">VLOOKUP(CONCATENATE($F1778," ",$G1778),AllocFactorMatrix,(AC$4+1),FALSE)*$E1779</f>
        <v>-1626.765759261265</v>
      </c>
    </row>
    <row r="1779" spans="4:29" collapsed="1">
      <c r="D1779" s="17" t="s">
        <v>500</v>
      </c>
      <c r="E1779" s="19">
        <v>-1898572</v>
      </c>
      <c r="F1779" s="42" t="s">
        <v>69</v>
      </c>
      <c r="G1779" s="17" t="str">
        <f>$G$15</f>
        <v>TOTAL</v>
      </c>
      <c r="H1779" s="21">
        <f t="shared" ca="1" si="827"/>
        <v>-1898572.0000000014</v>
      </c>
      <c r="I1779" s="22">
        <f ca="1">VLOOKUP(CONCATENATE($F1779," ",$G1779),AllocFactorMatrix,(I$4+1),FALSE)*$E1779</f>
        <v>-1106692.0743546665</v>
      </c>
      <c r="J1779" s="22">
        <f ca="1">VLOOKUP(CONCATENATE($F1779," ",$G1779),AllocFactorMatrix,(J$4+1),FALSE)*$E1779</f>
        <v>-276176.71272458212</v>
      </c>
      <c r="K1779" s="22">
        <f ca="1">VLOOKUP(CONCATENATE($F1779," ",$G1779),AllocFactorMatrix,(K$4+1),FALSE)*$E1779</f>
        <v>-3126.7717419987898</v>
      </c>
      <c r="L1779" s="22">
        <f ca="1">VLOOKUP(CONCATENATE($F1779," ",$G1779),AllocFactorMatrix,(L$4+1),FALSE)*$E1779</f>
        <v>-174.72912556337681</v>
      </c>
      <c r="M1779" s="22">
        <f t="shared" ca="1" si="820"/>
        <v>-279478.21359214431</v>
      </c>
      <c r="N1779" s="22">
        <f ca="1">VLOOKUP(CONCATENATE($F1779," ",$G1779),AllocFactorMatrix,(N$4+1),FALSE)*$E1779</f>
        <v>-73257.727005327237</v>
      </c>
      <c r="O1779" s="22">
        <f ca="1">VLOOKUP(CONCATENATE($F1779," ",$G1779),AllocFactorMatrix,(O$4+1),FALSE)*$E1779</f>
        <v>-19566.136110794796</v>
      </c>
      <c r="P1779" s="22">
        <f ca="1">VLOOKUP(CONCATENATE($F1779," ",$G1779),AllocFactorMatrix,(P$4+1),FALSE)*$E1779</f>
        <v>-2986.4111461179718</v>
      </c>
      <c r="Q1779" s="22">
        <f ca="1">VLOOKUP(CONCATENATE($F1779," ",$G1779),AllocFactorMatrix,(Q$4+1),FALSE)*$E1779</f>
        <v>0</v>
      </c>
      <c r="R1779" s="22">
        <f t="shared" ca="1" si="822"/>
        <v>-95810.274262239996</v>
      </c>
      <c r="S1779" s="22">
        <f ca="1">VLOOKUP(CONCATENATE($F1779," ",$G1779),AllocFactorMatrix,(S$4+1),FALSE)*$E1779</f>
        <v>-3212.8815716583499</v>
      </c>
      <c r="T1779" s="22">
        <f ca="1">VLOOKUP(CONCATENATE($F1779," ",$G1779),AllocFactorMatrix,(T$4+1),FALSE)*$E1779</f>
        <v>-59031.505057092749</v>
      </c>
      <c r="U1779" s="22">
        <f ca="1">VLOOKUP(CONCATENATE($F1779," ",$G1779),AllocFactorMatrix,(U$4+1),FALSE)*$E1779</f>
        <v>-271494.32484545378</v>
      </c>
      <c r="V1779" s="22">
        <f ca="1">VLOOKUP(CONCATENATE($F1779," ",$G1779),AllocFactorMatrix,(V$4+1),FALSE)*$E1779</f>
        <v>-34232.832197593219</v>
      </c>
      <c r="W1779" s="22">
        <f t="shared" ca="1" si="829"/>
        <v>-367971.54367179814</v>
      </c>
      <c r="X1779" s="22">
        <f ca="1">VLOOKUP(CONCATENATE($F1779," ",$G1779),AllocFactorMatrix,(X$4+1),FALSE)*$E1779</f>
        <v>-20643.253799604758</v>
      </c>
      <c r="Y1779" s="22">
        <f ca="1">VLOOKUP(CONCATENATE($F1779," ",$G1779),AllocFactorMatrix,(Y$4+1),FALSE)*$E1779</f>
        <v>-374.29670682781466</v>
      </c>
      <c r="Z1779" s="22">
        <f t="shared" ca="1" si="821"/>
        <v>-21017.550506432573</v>
      </c>
      <c r="AA1779" s="22">
        <f ca="1">VLOOKUP(CONCATENATE($F1779," ",$G1779),AllocFactorMatrix,(AA$4+1),FALSE)*$E1779</f>
        <v>-361.78260032747767</v>
      </c>
      <c r="AB1779" s="22">
        <f ca="1">VLOOKUP(CONCATENATE($F1779," ",$G1779),AllocFactorMatrix,(AB$4+1),FALSE)*$E1779</f>
        <v>-24653.102832865894</v>
      </c>
      <c r="AC1779" s="22">
        <f ca="1">VLOOKUP(CONCATENATE($F1779," ",$G1779),AllocFactorMatrix,(AC$4+1),FALSE)*$E1779</f>
        <v>-2587.4581795259446</v>
      </c>
    </row>
    <row r="1780" spans="4:29" hidden="1" outlineLevel="1">
      <c r="F1780" s="42" t="str">
        <f>F1787</f>
        <v>LABOR_M</v>
      </c>
      <c r="G1780" s="17" t="str">
        <f>$G$8</f>
        <v>PRODUCTION</v>
      </c>
      <c r="H1780" s="21">
        <f t="shared" ca="1" si="827"/>
        <v>-658769.46318114281</v>
      </c>
      <c r="I1780" s="22">
        <f ca="1">VLOOKUP(CONCATENATE($F1780," ",$G1780),AllocFactorMatrix,(I$4+1),FALSE)*$E1787</f>
        <v>-326623.54568642791</v>
      </c>
      <c r="J1780" s="22">
        <f ca="1">VLOOKUP(CONCATENATE($F1780," ",$G1780),AllocFactorMatrix,(J$4+1),FALSE)*$E1787</f>
        <v>-81678.054798519821</v>
      </c>
      <c r="K1780" s="22">
        <f ca="1">VLOOKUP(CONCATENATE($F1780," ",$G1780),AllocFactorMatrix,(K$4+1),FALSE)*$E1787</f>
        <v>-1035.1744177358357</v>
      </c>
      <c r="L1780" s="22">
        <f ca="1">VLOOKUP(CONCATENATE($F1780," ",$G1780),AllocFactorMatrix,(L$4+1),FALSE)*$E1787</f>
        <v>-51.809450634122513</v>
      </c>
      <c r="M1780" s="22">
        <f t="shared" ref="M1780:M1787" ca="1" si="830">SUBTOTAL(9,J1780:L1780)</f>
        <v>-82765.038666889785</v>
      </c>
      <c r="N1780" s="22">
        <f ca="1">VLOOKUP(CONCATENATE($F1780," ",$G1780),AllocFactorMatrix,(N$4+1),FALSE)*$E1787</f>
        <v>-36644.674039838181</v>
      </c>
      <c r="O1780" s="22">
        <f ca="1">VLOOKUP(CONCATENATE($F1780," ",$G1780),AllocFactorMatrix,(O$4+1),FALSE)*$E1787</f>
        <v>-10043.456503908288</v>
      </c>
      <c r="P1780" s="22">
        <f ca="1">VLOOKUP(CONCATENATE($F1780," ",$G1780),AllocFactorMatrix,(P$4+1),FALSE)*$E1787</f>
        <v>-1598.2233417202481</v>
      </c>
      <c r="Q1780" s="22">
        <f ca="1">VLOOKUP(CONCATENATE($F1780," ",$G1780),AllocFactorMatrix,(Q$4+1),FALSE)*$E1787</f>
        <v>0</v>
      </c>
      <c r="R1780" s="22">
        <f ca="1">SUBTOTAL(9,N1780:Q1780)</f>
        <v>-48286.35388546672</v>
      </c>
      <c r="S1780" s="22">
        <f ca="1">VLOOKUP(CONCATENATE($F1780," ",$G1780),AllocFactorMatrix,(S$4+1),FALSE)*$E1787</f>
        <v>-1584.0555158391846</v>
      </c>
      <c r="T1780" s="22">
        <f ca="1">VLOOKUP(CONCATENATE($F1780," ",$G1780),AllocFactorMatrix,(T$4+1),FALSE)*$E1787</f>
        <v>-28827.108296861483</v>
      </c>
      <c r="U1780" s="22">
        <f ca="1">VLOOKUP(CONCATENATE($F1780," ",$G1780),AllocFactorMatrix,(U$4+1),FALSE)*$E1787</f>
        <v>-140461.29236698622</v>
      </c>
      <c r="V1780" s="22">
        <f ca="1">VLOOKUP(CONCATENATE($F1780," ",$G1780),AllocFactorMatrix,(V$4+1),FALSE)*$E1787</f>
        <v>-17897.639935522562</v>
      </c>
      <c r="W1780" s="22">
        <f ca="1">SUBTOTAL(9,S1780:V1780)</f>
        <v>-188770.09611520945</v>
      </c>
      <c r="X1780" s="22">
        <f ca="1">VLOOKUP(CONCATENATE($F1780," ",$G1780),AllocFactorMatrix,(X$4+1),FALSE)*$E1787</f>
        <v>-10248.734101344155</v>
      </c>
      <c r="Y1780" s="22">
        <f ca="1">VLOOKUP(CONCATENATE($F1780," ",$G1780),AllocFactorMatrix,(Y$4+1),FALSE)*$E1787</f>
        <v>-192.65150714589663</v>
      </c>
      <c r="Z1780" s="22">
        <f t="shared" ref="Z1780:Z1787" ca="1" si="831">SUBTOTAL(9,X1780:Y1780)</f>
        <v>-10441.385608490051</v>
      </c>
      <c r="AA1780" s="22">
        <f ca="1">VLOOKUP(CONCATENATE($F1780," ",$G1780),AllocFactorMatrix,(AA$4+1),FALSE)*$E1787</f>
        <v>-149.04254754970373</v>
      </c>
      <c r="AB1780" s="22">
        <f ca="1">VLOOKUP(CONCATENATE($F1780," ",$G1780),AllocFactorMatrix,(AB$4+1),FALSE)*$E1787</f>
        <v>-1400.598173212345</v>
      </c>
      <c r="AC1780" s="22">
        <f ca="1">VLOOKUP(CONCATENATE($F1780," ",$G1780),AllocFactorMatrix,(AC$4+1),FALSE)*$E1787</f>
        <v>-333.4024978969199</v>
      </c>
    </row>
    <row r="1781" spans="4:29" hidden="1" outlineLevel="1">
      <c r="F1781" s="42" t="str">
        <f>F1787</f>
        <v>LABOR_M</v>
      </c>
      <c r="G1781" s="17" t="str">
        <f>$G$9</f>
        <v>BULKTRAN</v>
      </c>
      <c r="H1781" s="21">
        <f t="shared" ca="1" si="827"/>
        <v>-183177.6687115198</v>
      </c>
      <c r="I1781" s="22">
        <f ca="1">VLOOKUP(CONCATENATE($F1781," ",$G1781),AllocFactorMatrix,(I$4+1),FALSE)*$E1787</f>
        <v>-90821.058031766879</v>
      </c>
      <c r="J1781" s="22">
        <f ca="1">VLOOKUP(CONCATENATE($F1781," ",$G1781),AllocFactorMatrix,(J$4+1),FALSE)*$E1787</f>
        <v>-22711.428654625819</v>
      </c>
      <c r="K1781" s="22">
        <f ca="1">VLOOKUP(CONCATENATE($F1781," ",$G1781),AllocFactorMatrix,(K$4+1),FALSE)*$E1787</f>
        <v>-287.8409628081306</v>
      </c>
      <c r="L1781" s="22">
        <f ca="1">VLOOKUP(CONCATENATE($F1781," ",$G1781),AllocFactorMatrix,(L$4+1),FALSE)*$E1787</f>
        <v>-14.406154071797918</v>
      </c>
      <c r="M1781" s="22">
        <f t="shared" ca="1" si="830"/>
        <v>-23013.67577150575</v>
      </c>
      <c r="N1781" s="22">
        <f ca="1">VLOOKUP(CONCATENATE($F1781," ",$G1781),AllocFactorMatrix,(N$4+1),FALSE)*$E1787</f>
        <v>-10189.430956464015</v>
      </c>
      <c r="O1781" s="22">
        <f ca="1">VLOOKUP(CONCATENATE($F1781," ",$G1781),AllocFactorMatrix,(O$4+1),FALSE)*$E1787</f>
        <v>-2792.6870491348172</v>
      </c>
      <c r="P1781" s="22">
        <f ca="1">VLOOKUP(CONCATENATE($F1781," ",$G1781),AllocFactorMatrix,(P$4+1),FALSE)*$E1787</f>
        <v>-444.40254471259584</v>
      </c>
      <c r="Q1781" s="22">
        <f ca="1">VLOOKUP(CONCATENATE($F1781," ",$G1781),AllocFactorMatrix,(Q$4+1),FALSE)*$E1787</f>
        <v>0</v>
      </c>
      <c r="R1781" s="22">
        <f t="shared" ref="R1781:R1787" ca="1" si="832">SUBTOTAL(9,N1781:Q1781)</f>
        <v>-13426.520550311428</v>
      </c>
      <c r="S1781" s="22">
        <f ca="1">VLOOKUP(CONCATENATE($F1781," ",$G1781),AllocFactorMatrix,(S$4+1),FALSE)*$E1787</f>
        <v>-440.46303406334363</v>
      </c>
      <c r="T1781" s="22">
        <f ca="1">VLOOKUP(CONCATENATE($F1781," ",$G1781),AllocFactorMatrix,(T$4+1),FALSE)*$E1787</f>
        <v>-8015.6758754642269</v>
      </c>
      <c r="U1781" s="22">
        <f ca="1">VLOOKUP(CONCATENATE($F1781," ",$G1781),AllocFactorMatrix,(U$4+1),FALSE)*$E1787</f>
        <v>-39056.716375022559</v>
      </c>
      <c r="V1781" s="22">
        <f ca="1">VLOOKUP(CONCATENATE($F1781," ",$G1781),AllocFactorMatrix,(V$4+1),FALSE)*$E1787</f>
        <v>-4976.6240575206402</v>
      </c>
      <c r="W1781" s="22">
        <f t="shared" ref="W1781:W1787" ca="1" si="833">SUBTOTAL(9,S1781:V1781)</f>
        <v>-52489.479342070765</v>
      </c>
      <c r="X1781" s="22">
        <f ca="1">VLOOKUP(CONCATENATE($F1781," ",$G1781),AllocFactorMatrix,(X$4+1),FALSE)*$E1787</f>
        <v>-2849.7666101020613</v>
      </c>
      <c r="Y1781" s="22">
        <f ca="1">VLOOKUP(CONCATENATE($F1781," ",$G1781),AllocFactorMatrix,(Y$4+1),FALSE)*$E1787</f>
        <v>-53.568745858887041</v>
      </c>
      <c r="Z1781" s="22">
        <f t="shared" ca="1" si="831"/>
        <v>-2903.3353559609486</v>
      </c>
      <c r="AA1781" s="22">
        <f ca="1">VLOOKUP(CONCATENATE($F1781," ",$G1781),AllocFactorMatrix,(AA$4+1),FALSE)*$E1787</f>
        <v>-41.442823210330758</v>
      </c>
      <c r="AB1781" s="22">
        <f ca="1">VLOOKUP(CONCATENATE($F1781," ",$G1781),AllocFactorMatrix,(AB$4+1),FALSE)*$E1787</f>
        <v>-389.45082082547174</v>
      </c>
      <c r="AC1781" s="22">
        <f ca="1">VLOOKUP(CONCATENATE($F1781," ",$G1781),AllocFactorMatrix,(AC$4+1),FALSE)*$E1787</f>
        <v>-92.706015868501765</v>
      </c>
    </row>
    <row r="1782" spans="4:29" hidden="1" outlineLevel="1">
      <c r="F1782" s="42" t="str">
        <f>F1787</f>
        <v>LABOR_M</v>
      </c>
      <c r="G1782" s="17" t="str">
        <f>$G$10</f>
        <v>SUBTRAN</v>
      </c>
      <c r="H1782" s="21">
        <f t="shared" ca="1" si="827"/>
        <v>-58067.779347903059</v>
      </c>
      <c r="I1782" s="22">
        <f ca="1">VLOOKUP(CONCATENATE($F1782," ",$G1782),AllocFactorMatrix,(I$4+1),FALSE)*$E1787</f>
        <v>-28021.317018213525</v>
      </c>
      <c r="J1782" s="22">
        <f ca="1">VLOOKUP(CONCATENATE($F1782," ",$G1782),AllocFactorMatrix,(J$4+1),FALSE)*$E1787</f>
        <v>-6991.1343636917236</v>
      </c>
      <c r="K1782" s="22">
        <f ca="1">VLOOKUP(CONCATENATE($F1782," ",$G1782),AllocFactorMatrix,(K$4+1),FALSE)*$E1787</f>
        <v>-88.791546386126569</v>
      </c>
      <c r="L1782" s="22">
        <f ca="1">VLOOKUP(CONCATENATE($F1782," ",$G1782),AllocFactorMatrix,(L$4+1),FALSE)*$E1787</f>
        <v>-5.724251459156922</v>
      </c>
      <c r="M1782" s="22">
        <f t="shared" ca="1" si="830"/>
        <v>-7085.6501615370071</v>
      </c>
      <c r="N1782" s="22">
        <f ca="1">VLOOKUP(CONCATENATE($F1782," ",$G1782),AllocFactorMatrix,(N$4+1),FALSE)*$E1787</f>
        <v>-3104.6389025758735</v>
      </c>
      <c r="O1782" s="22">
        <f ca="1">VLOOKUP(CONCATENATE($F1782," ",$G1782),AllocFactorMatrix,(O$4+1),FALSE)*$E1787</f>
        <v>-852.30375304016081</v>
      </c>
      <c r="P1782" s="22">
        <f ca="1">VLOOKUP(CONCATENATE($F1782," ",$G1782),AllocFactorMatrix,(P$4+1),FALSE)*$E1787</f>
        <v>-171.31936546345003</v>
      </c>
      <c r="Q1782" s="22">
        <f ca="1">VLOOKUP(CONCATENATE($F1782," ",$G1782),AllocFactorMatrix,(Q$4+1),FALSE)*$E1787</f>
        <v>0</v>
      </c>
      <c r="R1782" s="22">
        <f t="shared" ca="1" si="832"/>
        <v>-4128.2620210794839</v>
      </c>
      <c r="S1782" s="22">
        <f ca="1">VLOOKUP(CONCATENATE($F1782," ",$G1782),AllocFactorMatrix,(S$4+1),FALSE)*$E1787</f>
        <v>-131.565135780171</v>
      </c>
      <c r="T1782" s="22">
        <f ca="1">VLOOKUP(CONCATENATE($F1782," ",$G1782),AllocFactorMatrix,(T$4+1),FALSE)*$E1787</f>
        <v>-2464.8925486768931</v>
      </c>
      <c r="U1782" s="22">
        <f ca="1">VLOOKUP(CONCATENATE($F1782," ",$G1782),AllocFactorMatrix,(U$4+1),FALSE)*$E1787</f>
        <v>-15317.886301536817</v>
      </c>
      <c r="V1782" s="22">
        <f ca="1">VLOOKUP(CONCATENATE($F1782," ",$G1782),AllocFactorMatrix,(V$4+1),FALSE)*$E1787</f>
        <v>0</v>
      </c>
      <c r="W1782" s="22">
        <f t="shared" ca="1" si="833"/>
        <v>-17914.343985993881</v>
      </c>
      <c r="X1782" s="22">
        <f ca="1">VLOOKUP(CONCATENATE($F1782," ",$G1782),AllocFactorMatrix,(X$4+1),FALSE)*$E1787</f>
        <v>-870.80968808448063</v>
      </c>
      <c r="Y1782" s="22">
        <f ca="1">VLOOKUP(CONCATENATE($F1782," ",$G1782),AllocFactorMatrix,(Y$4+1),FALSE)*$E1787</f>
        <v>-16.703719356462777</v>
      </c>
      <c r="Z1782" s="22">
        <f t="shared" ca="1" si="831"/>
        <v>-887.51340744094341</v>
      </c>
      <c r="AA1782" s="22">
        <f ca="1">VLOOKUP(CONCATENATE($F1782," ",$G1782),AllocFactorMatrix,(AA$4+1),FALSE)*$E1787</f>
        <v>-12.70499474159061</v>
      </c>
      <c r="AB1782" s="22">
        <f ca="1">VLOOKUP(CONCATENATE($F1782," ",$G1782),AllocFactorMatrix,(AB$4+1),FALSE)*$E1787</f>
        <v>-14.536447878784907</v>
      </c>
      <c r="AC1782" s="22">
        <f ca="1">VLOOKUP(CONCATENATE($F1782," ",$G1782),AllocFactorMatrix,(AC$4+1),FALSE)*$E1787</f>
        <v>-3.4513110179071962</v>
      </c>
    </row>
    <row r="1783" spans="4:29" hidden="1" outlineLevel="1">
      <c r="F1783" s="42" t="str">
        <f>F1787</f>
        <v>LABOR_M</v>
      </c>
      <c r="G1783" s="17" t="str">
        <f>$G$11</f>
        <v>DISTPRI</v>
      </c>
      <c r="H1783" s="21">
        <f t="shared" ca="1" si="827"/>
        <v>-104346.85211200627</v>
      </c>
      <c r="I1783" s="22">
        <f ca="1">VLOOKUP(CONCATENATE($F1783," ",$G1783),AllocFactorMatrix,(I$4+1),FALSE)*$E1787</f>
        <v>-69017.081127128942</v>
      </c>
      <c r="J1783" s="22">
        <f ca="1">VLOOKUP(CONCATENATE($F1783," ",$G1783),AllocFactorMatrix,(J$4+1),FALSE)*$E1787</f>
        <v>-17127.180809219528</v>
      </c>
      <c r="K1783" s="22">
        <f ca="1">VLOOKUP(CONCATENATE($F1783," ",$G1783),AllocFactorMatrix,(K$4+1),FALSE)*$E1787</f>
        <v>-217.44502705876539</v>
      </c>
      <c r="L1783" s="22">
        <f ca="1">VLOOKUP(CONCATENATE($F1783," ",$G1783),AllocFactorMatrix,(L$4+1),FALSE)*$E1787</f>
        <v>0</v>
      </c>
      <c r="M1783" s="22">
        <f t="shared" ca="1" si="830"/>
        <v>-17344.625836278294</v>
      </c>
      <c r="N1783" s="22">
        <f ca="1">VLOOKUP(CONCATENATE($F1783," ",$G1783),AllocFactorMatrix,(N$4+1),FALSE)*$E1787</f>
        <v>-7475.9010243936036</v>
      </c>
      <c r="O1783" s="22">
        <f ca="1">VLOOKUP(CONCATENATE($F1783," ",$G1783),AllocFactorMatrix,(O$4+1),FALSE)*$E1787</f>
        <v>-2055.8188996150457</v>
      </c>
      <c r="P1783" s="22">
        <f ca="1">VLOOKUP(CONCATENATE($F1783," ",$G1783),AllocFactorMatrix,(P$4+1),FALSE)*$E1787</f>
        <v>0</v>
      </c>
      <c r="Q1783" s="22">
        <f ca="1">VLOOKUP(CONCATENATE($F1783," ",$G1783),AllocFactorMatrix,(Q$4+1),FALSE)*$E1787</f>
        <v>0</v>
      </c>
      <c r="R1783" s="22">
        <f t="shared" ca="1" si="832"/>
        <v>-9531.7199240086484</v>
      </c>
      <c r="S1783" s="22">
        <f ca="1">VLOOKUP(CONCATENATE($F1783," ",$G1783),AllocFactorMatrix,(S$4+1),FALSE)*$E1787</f>
        <v>-320.33954491303655</v>
      </c>
      <c r="T1783" s="22">
        <f ca="1">VLOOKUP(CONCATENATE($F1783," ",$G1783),AllocFactorMatrix,(T$4+1),FALSE)*$E1787</f>
        <v>-5916.5953484194433</v>
      </c>
      <c r="U1783" s="22">
        <f ca="1">VLOOKUP(CONCATENATE($F1783," ",$G1783),AllocFactorMatrix,(U$4+1),FALSE)*$E1787</f>
        <v>0</v>
      </c>
      <c r="V1783" s="22">
        <f ca="1">VLOOKUP(CONCATENATE($F1783," ",$G1783),AllocFactorMatrix,(V$4+1),FALSE)*$E1787</f>
        <v>0</v>
      </c>
      <c r="W1783" s="22">
        <f t="shared" ca="1" si="833"/>
        <v>-6236.93489333248</v>
      </c>
      <c r="X1783" s="22">
        <f ca="1">VLOOKUP(CONCATENATE($F1783," ",$G1783),AllocFactorMatrix,(X$4+1),FALSE)*$E1787</f>
        <v>-2101.3670136801079</v>
      </c>
      <c r="Y1783" s="22">
        <f ca="1">VLOOKUP(CONCATENATE($F1783," ",$G1783),AllocFactorMatrix,(Y$4+1),FALSE)*$E1787</f>
        <v>-40.358722731205184</v>
      </c>
      <c r="Z1783" s="22">
        <f t="shared" ca="1" si="831"/>
        <v>-2141.7257364113129</v>
      </c>
      <c r="AA1783" s="22">
        <f ca="1">VLOOKUP(CONCATENATE($F1783," ",$G1783),AllocFactorMatrix,(AA$4+1),FALSE)*$E1787</f>
        <v>-30.84428019728864</v>
      </c>
      <c r="AB1783" s="22">
        <f ca="1">VLOOKUP(CONCATENATE($F1783," ",$G1783),AllocFactorMatrix,(AB$4+1),FALSE)*$E1787</f>
        <v>-35.493352179925118</v>
      </c>
      <c r="AC1783" s="22">
        <f ca="1">VLOOKUP(CONCATENATE($F1783," ",$G1783),AllocFactorMatrix,(AC$4+1),FALSE)*$E1787</f>
        <v>-8.4269624692964449</v>
      </c>
    </row>
    <row r="1784" spans="4:29" hidden="1" outlineLevel="1">
      <c r="F1784" s="42" t="str">
        <f>F1787</f>
        <v>LABOR_M</v>
      </c>
      <c r="G1784" s="17" t="str">
        <f>$G$12</f>
        <v>DISTSEC</v>
      </c>
      <c r="H1784" s="21">
        <f t="shared" ca="1" si="827"/>
        <v>-38243.825191557393</v>
      </c>
      <c r="I1784" s="22">
        <f ca="1">VLOOKUP(CONCATENATE($F1784," ",$G1784),AllocFactorMatrix,(I$4+1),FALSE)*$E1787</f>
        <v>-29079.780093034566</v>
      </c>
      <c r="J1784" s="22">
        <f ca="1">VLOOKUP(CONCATENATE($F1784," ",$G1784),AllocFactorMatrix,(J$4+1),FALSE)*$E1787</f>
        <v>-5869.5465902381839</v>
      </c>
      <c r="K1784" s="22">
        <f ca="1">VLOOKUP(CONCATENATE($F1784," ",$G1784),AllocFactorMatrix,(K$4+1),FALSE)*$E1787</f>
        <v>0</v>
      </c>
      <c r="L1784" s="22">
        <f ca="1">VLOOKUP(CONCATENATE($F1784," ",$G1784),AllocFactorMatrix,(L$4+1),FALSE)*$E1787</f>
        <v>0</v>
      </c>
      <c r="M1784" s="22">
        <f t="shared" ca="1" si="830"/>
        <v>-5869.5465902381839</v>
      </c>
      <c r="N1784" s="22">
        <f ca="1">VLOOKUP(CONCATENATE($F1784," ",$G1784),AllocFactorMatrix,(N$4+1),FALSE)*$E1787</f>
        <v>-2248.155500838599</v>
      </c>
      <c r="O1784" s="22">
        <f ca="1">VLOOKUP(CONCATENATE($F1784," ",$G1784),AllocFactorMatrix,(O$4+1),FALSE)*$E1787</f>
        <v>0</v>
      </c>
      <c r="P1784" s="22">
        <f ca="1">VLOOKUP(CONCATENATE($F1784," ",$G1784),AllocFactorMatrix,(P$4+1),FALSE)*$E1787</f>
        <v>0</v>
      </c>
      <c r="Q1784" s="22">
        <f ca="1">VLOOKUP(CONCATENATE($F1784," ",$G1784),AllocFactorMatrix,(Q$4+1),FALSE)*$E1787</f>
        <v>0</v>
      </c>
      <c r="R1784" s="22">
        <f t="shared" ca="1" si="832"/>
        <v>-2248.155500838599</v>
      </c>
      <c r="S1784" s="22">
        <f ca="1">VLOOKUP(CONCATENATE($F1784," ",$G1784),AllocFactorMatrix,(S$4+1),FALSE)*$E1787</f>
        <v>-78.959938452727428</v>
      </c>
      <c r="T1784" s="22">
        <f ca="1">VLOOKUP(CONCATENATE($F1784," ",$G1784),AllocFactorMatrix,(T$4+1),FALSE)*$E1787</f>
        <v>0</v>
      </c>
      <c r="U1784" s="22">
        <f ca="1">VLOOKUP(CONCATENATE($F1784," ",$G1784),AllocFactorMatrix,(U$4+1),FALSE)*$E1787</f>
        <v>0</v>
      </c>
      <c r="V1784" s="22">
        <f ca="1">VLOOKUP(CONCATENATE($F1784," ",$G1784),AllocFactorMatrix,(V$4+1),FALSE)*$E1787</f>
        <v>0</v>
      </c>
      <c r="W1784" s="22">
        <f t="shared" ca="1" si="833"/>
        <v>-78.959938452727428</v>
      </c>
      <c r="X1784" s="22">
        <f ca="1">VLOOKUP(CONCATENATE($F1784," ",$G1784),AllocFactorMatrix,(X$4+1),FALSE)*$E1787</f>
        <v>-652.11681093873494</v>
      </c>
      <c r="Y1784" s="22">
        <f ca="1">VLOOKUP(CONCATENATE($F1784," ",$G1784),AllocFactorMatrix,(Y$4+1),FALSE)*$E1787</f>
        <v>0</v>
      </c>
      <c r="Z1784" s="22">
        <f t="shared" ca="1" si="831"/>
        <v>-652.11681093873494</v>
      </c>
      <c r="AA1784" s="22">
        <f ca="1">VLOOKUP(CONCATENATE($F1784," ",$G1784),AllocFactorMatrix,(AA$4+1),FALSE)*$E1787</f>
        <v>-8.3938924337333205</v>
      </c>
      <c r="AB1784" s="22">
        <f ca="1">VLOOKUP(CONCATENATE($F1784," ",$G1784),AllocFactorMatrix,(AB$4+1),FALSE)*$E1787</f>
        <v>-249.913809820501</v>
      </c>
      <c r="AC1784" s="22">
        <f ca="1">VLOOKUP(CONCATENATE($F1784," ",$G1784),AllocFactorMatrix,(AC$4+1),FALSE)*$E1787</f>
        <v>-56.958555800333237</v>
      </c>
    </row>
    <row r="1785" spans="4:29" hidden="1" outlineLevel="1">
      <c r="F1785" s="42" t="str">
        <f>F1787</f>
        <v>LABOR_M</v>
      </c>
      <c r="G1785" s="17" t="str">
        <f>$G$13</f>
        <v>ENERGY</v>
      </c>
      <c r="H1785" s="21">
        <f t="shared" ca="1" si="827"/>
        <v>-385114.79368938808</v>
      </c>
      <c r="I1785" s="22">
        <f ca="1">VLOOKUP(CONCATENATE($F1785," ",$G1785),AllocFactorMatrix,(I$4+1),FALSE)*$E1787</f>
        <v>-141498.35498230398</v>
      </c>
      <c r="J1785" s="22">
        <f ca="1">VLOOKUP(CONCATENATE($F1785," ",$G1785),AllocFactorMatrix,(J$4+1),FALSE)*$E1787</f>
        <v>-44697.691042588944</v>
      </c>
      <c r="K1785" s="22">
        <f ca="1">VLOOKUP(CONCATENATE($F1785," ",$G1785),AllocFactorMatrix,(K$4+1),FALSE)*$E1787</f>
        <v>-558.20971180792094</v>
      </c>
      <c r="L1785" s="22">
        <f ca="1">VLOOKUP(CONCATENATE($F1785," ",$G1785),AllocFactorMatrix,(L$4+1),FALSE)*$E1787</f>
        <v>-28.27763640574053</v>
      </c>
      <c r="M1785" s="22">
        <f t="shared" ca="1" si="830"/>
        <v>-45284.178390802605</v>
      </c>
      <c r="N1785" s="22">
        <f ca="1">VLOOKUP(CONCATENATE($F1785," ",$G1785),AllocFactorMatrix,(N$4+1),FALSE)*$E1787</f>
        <v>-22645.832275407491</v>
      </c>
      <c r="O1785" s="22">
        <f ca="1">VLOOKUP(CONCATENATE($F1785," ",$G1785),AllocFactorMatrix,(O$4+1),FALSE)*$E1787</f>
        <v>-6109.2495197982507</v>
      </c>
      <c r="P1785" s="22">
        <f ca="1">VLOOKUP(CONCATENATE($F1785," ",$G1785),AllocFactorMatrix,(P$4+1),FALSE)*$E1787</f>
        <v>-951.99494346836764</v>
      </c>
      <c r="Q1785" s="22">
        <f ca="1">VLOOKUP(CONCATENATE($F1785," ",$G1785),AllocFactorMatrix,(Q$4+1),FALSE)*$E1787</f>
        <v>0</v>
      </c>
      <c r="R1785" s="22">
        <f t="shared" ca="1" si="832"/>
        <v>-29707.076738674106</v>
      </c>
      <c r="S1785" s="22">
        <f ca="1">VLOOKUP(CONCATENATE($F1785," ",$G1785),AllocFactorMatrix,(S$4+1),FALSE)*$E1787</f>
        <v>-1140.4856389656445</v>
      </c>
      <c r="T1785" s="22">
        <f ca="1">VLOOKUP(CONCATENATE($F1785," ",$G1785),AllocFactorMatrix,(T$4+1),FALSE)*$E1787</f>
        <v>-22543.186798968851</v>
      </c>
      <c r="U1785" s="22">
        <f ca="1">VLOOKUP(CONCATENATE($F1785," ",$G1785),AllocFactorMatrix,(U$4+1),FALSE)*$E1787</f>
        <v>-118511.91622381307</v>
      </c>
      <c r="V1785" s="22">
        <f ca="1">VLOOKUP(CONCATENATE($F1785," ",$G1785),AllocFactorMatrix,(V$4+1),FALSE)*$E1787</f>
        <v>-16571.857431371063</v>
      </c>
      <c r="W1785" s="22">
        <f t="shared" ca="1" si="833"/>
        <v>-158767.44609311863</v>
      </c>
      <c r="X1785" s="22">
        <f ca="1">VLOOKUP(CONCATENATE($F1785," ",$G1785),AllocFactorMatrix,(X$4+1),FALSE)*$E1787</f>
        <v>-6367.048468562537</v>
      </c>
      <c r="Y1785" s="22">
        <f ca="1">VLOOKUP(CONCATENATE($F1785," ",$G1785),AllocFactorMatrix,(Y$4+1),FALSE)*$E1787</f>
        <v>-120.39555153401761</v>
      </c>
      <c r="Z1785" s="22">
        <f t="shared" ca="1" si="831"/>
        <v>-6487.4440200965546</v>
      </c>
      <c r="AA1785" s="22">
        <f ca="1">VLOOKUP(CONCATENATE($F1785," ",$G1785),AllocFactorMatrix,(AA$4+1),FALSE)*$E1787</f>
        <v>-120.09156415054714</v>
      </c>
      <c r="AB1785" s="22">
        <f ca="1">VLOOKUP(CONCATENATE($F1785," ",$G1785),AllocFactorMatrix,(AB$4+1),FALSE)*$E1787</f>
        <v>-2632.9388551499724</v>
      </c>
      <c r="AC1785" s="22">
        <f ca="1">VLOOKUP(CONCATENATE($F1785," ",$G1785),AllocFactorMatrix,(AC$4+1),FALSE)*$E1787</f>
        <v>-617.26304509154579</v>
      </c>
    </row>
    <row r="1786" spans="4:29" hidden="1" outlineLevel="1">
      <c r="F1786" s="42" t="str">
        <f>F1787</f>
        <v>LABOR_M</v>
      </c>
      <c r="G1786" s="17" t="str">
        <f>$G$14</f>
        <v>CUSTOMER</v>
      </c>
      <c r="H1786" s="21">
        <f t="shared" ca="1" si="827"/>
        <v>-770285.6177664838</v>
      </c>
      <c r="I1786" s="22">
        <f ca="1">VLOOKUP(CONCATENATE($F1786," ",$G1786),AllocFactorMatrix,(I$4+1),FALSE)*$E1787</f>
        <v>-596173.29587905423</v>
      </c>
      <c r="J1786" s="22">
        <f ca="1">VLOOKUP(CONCATENATE($F1786," ",$G1786),AllocFactorMatrix,(J$4+1),FALSE)*$E1787</f>
        <v>-140658.99101472372</v>
      </c>
      <c r="K1786" s="22">
        <f ca="1">VLOOKUP(CONCATENATE($F1786," ",$G1786),AllocFactorMatrix,(K$4+1),FALSE)*$E1787</f>
        <v>-1432.4500623566917</v>
      </c>
      <c r="L1786" s="22">
        <f ca="1">VLOOKUP(CONCATENATE($F1786," ",$G1786),AllocFactorMatrix,(L$4+1),FALSE)*$E1787</f>
        <v>-102.06910301947609</v>
      </c>
      <c r="M1786" s="22">
        <f t="shared" ca="1" si="830"/>
        <v>-142193.5101800999</v>
      </c>
      <c r="N1786" s="22">
        <f ca="1">VLOOKUP(CONCATENATE($F1786," ",$G1786),AllocFactorMatrix,(N$4+1),FALSE)*$E1787</f>
        <v>-2502.9643871723097</v>
      </c>
      <c r="O1786" s="22">
        <f ca="1">VLOOKUP(CONCATENATE($F1786," ",$G1786),AllocFactorMatrix,(O$4+1),FALSE)*$E1787</f>
        <v>-798.50093141380296</v>
      </c>
      <c r="P1786" s="22">
        <f ca="1">VLOOKUP(CONCATENATE($F1786," ",$G1786),AllocFactorMatrix,(P$4+1),FALSE)*$E1787</f>
        <v>-291.47391251967383</v>
      </c>
      <c r="Q1786" s="22">
        <f ca="1">VLOOKUP(CONCATENATE($F1786," ",$G1786),AllocFactorMatrix,(Q$4+1),FALSE)*$E1787</f>
        <v>0</v>
      </c>
      <c r="R1786" s="22">
        <f t="shared" ca="1" si="832"/>
        <v>-3592.9392311057863</v>
      </c>
      <c r="S1786" s="22">
        <f ca="1">VLOOKUP(CONCATENATE($F1786," ",$G1786),AllocFactorMatrix,(S$4+1),FALSE)*$E1787</f>
        <v>-23.733594104159753</v>
      </c>
      <c r="T1786" s="22">
        <f ca="1">VLOOKUP(CONCATENATE($F1786," ",$G1786),AllocFactorMatrix,(T$4+1),FALSE)*$E1787</f>
        <v>-574.22230278418044</v>
      </c>
      <c r="U1786" s="22">
        <f ca="1">VLOOKUP(CONCATENATE($F1786," ",$G1786),AllocFactorMatrix,(U$4+1),FALSE)*$E1787</f>
        <v>-965.34355440031266</v>
      </c>
      <c r="V1786" s="22">
        <f ca="1">VLOOKUP(CONCATENATE($F1786," ",$G1786),AllocFactorMatrix,(V$4+1),FALSE)*$E1787</f>
        <v>-185.75483168931413</v>
      </c>
      <c r="W1786" s="22">
        <f t="shared" ca="1" si="833"/>
        <v>-1749.0542829779672</v>
      </c>
      <c r="X1786" s="22">
        <f ca="1">VLOOKUP(CONCATENATE($F1786," ",$G1786),AllocFactorMatrix,(X$4+1),FALSE)*$E1787</f>
        <v>-809.16967608618529</v>
      </c>
      <c r="Y1786" s="22">
        <f ca="1">VLOOKUP(CONCATENATE($F1786," ",$G1786),AllocFactorMatrix,(Y$4+1),FALSE)*$E1787</f>
        <v>-9.650806676633108</v>
      </c>
      <c r="Z1786" s="22">
        <f t="shared" ca="1" si="831"/>
        <v>-818.82048276281841</v>
      </c>
      <c r="AA1786" s="22">
        <f ca="1">VLOOKUP(CONCATENATE($F1786," ",$G1786),AllocFactorMatrix,(AA$4+1),FALSE)*$E1787</f>
        <v>-56.32117748675816</v>
      </c>
      <c r="AB1786" s="22">
        <f ca="1">VLOOKUP(CONCATENATE($F1786," ",$G1786),AllocFactorMatrix,(AB$4+1),FALSE)*$E1787</f>
        <v>-23818.344797643957</v>
      </c>
      <c r="AC1786" s="22">
        <f ca="1">VLOOKUP(CONCATENATE($F1786," ",$G1786),AllocFactorMatrix,(AC$4+1),FALSE)*$E1787</f>
        <v>-1883.3317353520517</v>
      </c>
    </row>
    <row r="1787" spans="4:29" collapsed="1">
      <c r="D1787" s="17" t="s">
        <v>501</v>
      </c>
      <c r="E1787" s="19">
        <v>-2198006</v>
      </c>
      <c r="F1787" s="42" t="s">
        <v>69</v>
      </c>
      <c r="G1787" s="17" t="str">
        <f>$G$15</f>
        <v>TOTAL</v>
      </c>
      <c r="H1787" s="21">
        <f t="shared" ca="1" si="827"/>
        <v>-2198006.0000000009</v>
      </c>
      <c r="I1787" s="22">
        <f ca="1">VLOOKUP(CONCATENATE($F1787," ",$G1787),AllocFactorMatrix,(I$4+1),FALSE)*$E1787</f>
        <v>-1281234.4328179301</v>
      </c>
      <c r="J1787" s="22">
        <f ca="1">VLOOKUP(CONCATENATE($F1787," ",$G1787),AllocFactorMatrix,(J$4+1),FALSE)*$E1787</f>
        <v>-319734.02727360767</v>
      </c>
      <c r="K1787" s="22">
        <f ca="1">VLOOKUP(CONCATENATE($F1787," ",$G1787),AllocFactorMatrix,(K$4+1),FALSE)*$E1787</f>
        <v>-3619.9117281534709</v>
      </c>
      <c r="L1787" s="22">
        <f ca="1">VLOOKUP(CONCATENATE($F1787," ",$G1787),AllocFactorMatrix,(L$4+1),FALSE)*$E1787</f>
        <v>-202.28659559029396</v>
      </c>
      <c r="M1787" s="22">
        <f t="shared" ca="1" si="830"/>
        <v>-323556.22559735144</v>
      </c>
      <c r="N1787" s="22">
        <f ca="1">VLOOKUP(CONCATENATE($F1787," ",$G1787),AllocFactorMatrix,(N$4+1),FALSE)*$E1787</f>
        <v>-84811.597086690061</v>
      </c>
      <c r="O1787" s="22">
        <f ca="1">VLOOKUP(CONCATENATE($F1787," ",$G1787),AllocFactorMatrix,(O$4+1),FALSE)*$E1787</f>
        <v>-22652.016656910368</v>
      </c>
      <c r="P1787" s="22">
        <f ca="1">VLOOKUP(CONCATENATE($F1787," ",$G1787),AllocFactorMatrix,(P$4+1),FALSE)*$E1787</f>
        <v>-3457.4141078843354</v>
      </c>
      <c r="Q1787" s="22">
        <f ca="1">VLOOKUP(CONCATENATE($F1787," ",$G1787),AllocFactorMatrix,(Q$4+1),FALSE)*$E1787</f>
        <v>0</v>
      </c>
      <c r="R1787" s="22">
        <f t="shared" ca="1" si="832"/>
        <v>-110921.02785148477</v>
      </c>
      <c r="S1787" s="22">
        <f ca="1">VLOOKUP(CONCATENATE($F1787," ",$G1787),AllocFactorMatrix,(S$4+1),FALSE)*$E1787</f>
        <v>-3719.6024021182675</v>
      </c>
      <c r="T1787" s="22">
        <f ca="1">VLOOKUP(CONCATENATE($F1787," ",$G1787),AllocFactorMatrix,(T$4+1),FALSE)*$E1787</f>
        <v>-68341.681171175078</v>
      </c>
      <c r="U1787" s="22">
        <f ca="1">VLOOKUP(CONCATENATE($F1787," ",$G1787),AllocFactorMatrix,(U$4+1),FALSE)*$E1787</f>
        <v>-314313.15482175897</v>
      </c>
      <c r="V1787" s="22">
        <f ca="1">VLOOKUP(CONCATENATE($F1787," ",$G1787),AllocFactorMatrix,(V$4+1),FALSE)*$E1787</f>
        <v>-39631.876256103576</v>
      </c>
      <c r="W1787" s="22">
        <f t="shared" ca="1" si="833"/>
        <v>-426006.3146511559</v>
      </c>
      <c r="X1787" s="22">
        <f ca="1">VLOOKUP(CONCATENATE($F1787," ",$G1787),AllocFactorMatrix,(X$4+1),FALSE)*$E1787</f>
        <v>-23899.01236879826</v>
      </c>
      <c r="Y1787" s="22">
        <f ca="1">VLOOKUP(CONCATENATE($F1787," ",$G1787),AllocFactorMatrix,(Y$4+1),FALSE)*$E1787</f>
        <v>-433.32905330310234</v>
      </c>
      <c r="Z1787" s="22">
        <f t="shared" ca="1" si="831"/>
        <v>-24332.341422101363</v>
      </c>
      <c r="AA1787" s="22">
        <f ca="1">VLOOKUP(CONCATENATE($F1787," ",$G1787),AllocFactorMatrix,(AA$4+1),FALSE)*$E1787</f>
        <v>-418.84127976995234</v>
      </c>
      <c r="AB1787" s="22">
        <f ca="1">VLOOKUP(CONCATENATE($F1787," ",$G1787),AllocFactorMatrix,(AB$4+1),FALSE)*$E1787</f>
        <v>-28541.276256710957</v>
      </c>
      <c r="AC1787" s="22">
        <f ca="1">VLOOKUP(CONCATENATE($F1787," ",$G1787),AllocFactorMatrix,(AC$4+1),FALSE)*$E1787</f>
        <v>-2995.5401234965561</v>
      </c>
    </row>
    <row r="1788" spans="4:29" hidden="1" outlineLevel="1">
      <c r="F1788" s="42" t="str">
        <f>F1795</f>
        <v>LABOR_M</v>
      </c>
      <c r="G1788" s="17" t="str">
        <f>$G$8</f>
        <v>PRODUCTION</v>
      </c>
      <c r="H1788" s="21">
        <f t="shared" ca="1" si="827"/>
        <v>0</v>
      </c>
      <c r="I1788" s="22">
        <f ca="1">VLOOKUP(CONCATENATE($F1788," ",$G1788),AllocFactorMatrix,(I$4+1),FALSE)*$E1795</f>
        <v>0</v>
      </c>
      <c r="J1788" s="22">
        <f ca="1">VLOOKUP(CONCATENATE($F1788," ",$G1788),AllocFactorMatrix,(J$4+1),FALSE)*$E1795</f>
        <v>0</v>
      </c>
      <c r="K1788" s="22">
        <f ca="1">VLOOKUP(CONCATENATE($F1788," ",$G1788),AllocFactorMatrix,(K$4+1),FALSE)*$E1795</f>
        <v>0</v>
      </c>
      <c r="L1788" s="22">
        <f ca="1">VLOOKUP(CONCATENATE($F1788," ",$G1788),AllocFactorMatrix,(L$4+1),FALSE)*$E1795</f>
        <v>0</v>
      </c>
      <c r="M1788" s="22">
        <f t="shared" ref="M1788:M1835" ca="1" si="834">SUBTOTAL(9,J1788:L1788)</f>
        <v>0</v>
      </c>
      <c r="N1788" s="22">
        <f ca="1">VLOOKUP(CONCATENATE($F1788," ",$G1788),AllocFactorMatrix,(N$4+1),FALSE)*$E1795</f>
        <v>0</v>
      </c>
      <c r="O1788" s="22">
        <f ca="1">VLOOKUP(CONCATENATE($F1788," ",$G1788),AllocFactorMatrix,(O$4+1),FALSE)*$E1795</f>
        <v>0</v>
      </c>
      <c r="P1788" s="22">
        <f ca="1">VLOOKUP(CONCATENATE($F1788," ",$G1788),AllocFactorMatrix,(P$4+1),FALSE)*$E1795</f>
        <v>0</v>
      </c>
      <c r="Q1788" s="22">
        <f ca="1">VLOOKUP(CONCATENATE($F1788," ",$G1788),AllocFactorMatrix,(Q$4+1),FALSE)*$E1795</f>
        <v>0</v>
      </c>
      <c r="R1788" s="22">
        <f ca="1">SUBTOTAL(9,N1788:Q1788)</f>
        <v>0</v>
      </c>
      <c r="S1788" s="22">
        <f ca="1">VLOOKUP(CONCATENATE($F1788," ",$G1788),AllocFactorMatrix,(S$4+1),FALSE)*$E1795</f>
        <v>0</v>
      </c>
      <c r="T1788" s="22">
        <f ca="1">VLOOKUP(CONCATENATE($F1788," ",$G1788),AllocFactorMatrix,(T$4+1),FALSE)*$E1795</f>
        <v>0</v>
      </c>
      <c r="U1788" s="22">
        <f ca="1">VLOOKUP(CONCATENATE($F1788," ",$G1788),AllocFactorMatrix,(U$4+1),FALSE)*$E1795</f>
        <v>0</v>
      </c>
      <c r="V1788" s="22">
        <f ca="1">VLOOKUP(CONCATENATE($F1788," ",$G1788),AllocFactorMatrix,(V$4+1),FALSE)*$E1795</f>
        <v>0</v>
      </c>
      <c r="W1788" s="22">
        <f ca="1">SUBTOTAL(9,S1788:V1788)</f>
        <v>0</v>
      </c>
      <c r="X1788" s="22">
        <f ca="1">VLOOKUP(CONCATENATE($F1788," ",$G1788),AllocFactorMatrix,(X$4+1),FALSE)*$E1795</f>
        <v>0</v>
      </c>
      <c r="Y1788" s="22">
        <f ca="1">VLOOKUP(CONCATENATE($F1788," ",$G1788),AllocFactorMatrix,(Y$4+1),FALSE)*$E1795</f>
        <v>0</v>
      </c>
      <c r="Z1788" s="22">
        <f t="shared" ref="Z1788:Z1835" ca="1" si="835">SUBTOTAL(9,X1788:Y1788)</f>
        <v>0</v>
      </c>
      <c r="AA1788" s="22">
        <f ca="1">VLOOKUP(CONCATENATE($F1788," ",$G1788),AllocFactorMatrix,(AA$4+1),FALSE)*$E1795</f>
        <v>0</v>
      </c>
      <c r="AB1788" s="22">
        <f ca="1">VLOOKUP(CONCATENATE($F1788," ",$G1788),AllocFactorMatrix,(AB$4+1),FALSE)*$E1795</f>
        <v>0</v>
      </c>
      <c r="AC1788" s="22">
        <f ca="1">VLOOKUP(CONCATENATE($F1788," ",$G1788),AllocFactorMatrix,(AC$4+1),FALSE)*$E1795</f>
        <v>0</v>
      </c>
    </row>
    <row r="1789" spans="4:29" hidden="1" outlineLevel="1">
      <c r="F1789" s="42" t="str">
        <f>F1795</f>
        <v>LABOR_M</v>
      </c>
      <c r="G1789" s="17" t="str">
        <f>$G$9</f>
        <v>BULKTRAN</v>
      </c>
      <c r="H1789" s="21">
        <f t="shared" ca="1" si="827"/>
        <v>0</v>
      </c>
      <c r="I1789" s="22">
        <f ca="1">VLOOKUP(CONCATENATE($F1789," ",$G1789),AllocFactorMatrix,(I$4+1),FALSE)*$E1795</f>
        <v>0</v>
      </c>
      <c r="J1789" s="22">
        <f ca="1">VLOOKUP(CONCATENATE($F1789," ",$G1789),AllocFactorMatrix,(J$4+1),FALSE)*$E1795</f>
        <v>0</v>
      </c>
      <c r="K1789" s="22">
        <f ca="1">VLOOKUP(CONCATENATE($F1789," ",$G1789),AllocFactorMatrix,(K$4+1),FALSE)*$E1795</f>
        <v>0</v>
      </c>
      <c r="L1789" s="22">
        <f ca="1">VLOOKUP(CONCATENATE($F1789," ",$G1789),AllocFactorMatrix,(L$4+1),FALSE)*$E1795</f>
        <v>0</v>
      </c>
      <c r="M1789" s="22">
        <f t="shared" ca="1" si="834"/>
        <v>0</v>
      </c>
      <c r="N1789" s="22">
        <f ca="1">VLOOKUP(CONCATENATE($F1789," ",$G1789),AllocFactorMatrix,(N$4+1),FALSE)*$E1795</f>
        <v>0</v>
      </c>
      <c r="O1789" s="22">
        <f ca="1">VLOOKUP(CONCATENATE($F1789," ",$G1789),AllocFactorMatrix,(O$4+1),FALSE)*$E1795</f>
        <v>0</v>
      </c>
      <c r="P1789" s="22">
        <f ca="1">VLOOKUP(CONCATENATE($F1789," ",$G1789),AllocFactorMatrix,(P$4+1),FALSE)*$E1795</f>
        <v>0</v>
      </c>
      <c r="Q1789" s="22">
        <f ca="1">VLOOKUP(CONCATENATE($F1789," ",$G1789),AllocFactorMatrix,(Q$4+1),FALSE)*$E1795</f>
        <v>0</v>
      </c>
      <c r="R1789" s="22">
        <f t="shared" ref="R1789:R1835" ca="1" si="836">SUBTOTAL(9,N1789:Q1789)</f>
        <v>0</v>
      </c>
      <c r="S1789" s="22">
        <f ca="1">VLOOKUP(CONCATENATE($F1789," ",$G1789),AllocFactorMatrix,(S$4+1),FALSE)*$E1795</f>
        <v>0</v>
      </c>
      <c r="T1789" s="22">
        <f ca="1">VLOOKUP(CONCATENATE($F1789," ",$G1789),AllocFactorMatrix,(T$4+1),FALSE)*$E1795</f>
        <v>0</v>
      </c>
      <c r="U1789" s="22">
        <f ca="1">VLOOKUP(CONCATENATE($F1789," ",$G1789),AllocFactorMatrix,(U$4+1),FALSE)*$E1795</f>
        <v>0</v>
      </c>
      <c r="V1789" s="22">
        <f ca="1">VLOOKUP(CONCATENATE($F1789," ",$G1789),AllocFactorMatrix,(V$4+1),FALSE)*$E1795</f>
        <v>0</v>
      </c>
      <c r="W1789" s="22">
        <f t="shared" ref="W1789:W1795" ca="1" si="837">SUBTOTAL(9,S1789:V1789)</f>
        <v>0</v>
      </c>
      <c r="X1789" s="22">
        <f ca="1">VLOOKUP(CONCATENATE($F1789," ",$G1789),AllocFactorMatrix,(X$4+1),FALSE)*$E1795</f>
        <v>0</v>
      </c>
      <c r="Y1789" s="22">
        <f ca="1">VLOOKUP(CONCATENATE($F1789," ",$G1789),AllocFactorMatrix,(Y$4+1),FALSE)*$E1795</f>
        <v>0</v>
      </c>
      <c r="Z1789" s="22">
        <f t="shared" ca="1" si="835"/>
        <v>0</v>
      </c>
      <c r="AA1789" s="22">
        <f ca="1">VLOOKUP(CONCATENATE($F1789," ",$G1789),AllocFactorMatrix,(AA$4+1),FALSE)*$E1795</f>
        <v>0</v>
      </c>
      <c r="AB1789" s="22">
        <f ca="1">VLOOKUP(CONCATENATE($F1789," ",$G1789),AllocFactorMatrix,(AB$4+1),FALSE)*$E1795</f>
        <v>0</v>
      </c>
      <c r="AC1789" s="22">
        <f ca="1">VLOOKUP(CONCATENATE($F1789," ",$G1789),AllocFactorMatrix,(AC$4+1),FALSE)*$E1795</f>
        <v>0</v>
      </c>
    </row>
    <row r="1790" spans="4:29" hidden="1" outlineLevel="1">
      <c r="F1790" s="42" t="str">
        <f>F1795</f>
        <v>LABOR_M</v>
      </c>
      <c r="G1790" s="17" t="str">
        <f>$G$10</f>
        <v>SUBTRAN</v>
      </c>
      <c r="H1790" s="21">
        <f t="shared" ca="1" si="827"/>
        <v>0</v>
      </c>
      <c r="I1790" s="22">
        <f ca="1">VLOOKUP(CONCATENATE($F1790," ",$G1790),AllocFactorMatrix,(I$4+1),FALSE)*$E1795</f>
        <v>0</v>
      </c>
      <c r="J1790" s="22">
        <f ca="1">VLOOKUP(CONCATENATE($F1790," ",$G1790),AllocFactorMatrix,(J$4+1),FALSE)*$E1795</f>
        <v>0</v>
      </c>
      <c r="K1790" s="22">
        <f ca="1">VLOOKUP(CONCATENATE($F1790," ",$G1790),AllocFactorMatrix,(K$4+1),FALSE)*$E1795</f>
        <v>0</v>
      </c>
      <c r="L1790" s="22">
        <f ca="1">VLOOKUP(CONCATENATE($F1790," ",$G1790),AllocFactorMatrix,(L$4+1),FALSE)*$E1795</f>
        <v>0</v>
      </c>
      <c r="M1790" s="22">
        <f t="shared" ca="1" si="834"/>
        <v>0</v>
      </c>
      <c r="N1790" s="22">
        <f ca="1">VLOOKUP(CONCATENATE($F1790," ",$G1790),AllocFactorMatrix,(N$4+1),FALSE)*$E1795</f>
        <v>0</v>
      </c>
      <c r="O1790" s="22">
        <f ca="1">VLOOKUP(CONCATENATE($F1790," ",$G1790),AllocFactorMatrix,(O$4+1),FALSE)*$E1795</f>
        <v>0</v>
      </c>
      <c r="P1790" s="22">
        <f ca="1">VLOOKUP(CONCATENATE($F1790," ",$G1790),AllocFactorMatrix,(P$4+1),FALSE)*$E1795</f>
        <v>0</v>
      </c>
      <c r="Q1790" s="22">
        <f ca="1">VLOOKUP(CONCATENATE($F1790," ",$G1790),AllocFactorMatrix,(Q$4+1),FALSE)*$E1795</f>
        <v>0</v>
      </c>
      <c r="R1790" s="22">
        <f t="shared" ca="1" si="836"/>
        <v>0</v>
      </c>
      <c r="S1790" s="22">
        <f ca="1">VLOOKUP(CONCATENATE($F1790," ",$G1790),AllocFactorMatrix,(S$4+1),FALSE)*$E1795</f>
        <v>0</v>
      </c>
      <c r="T1790" s="22">
        <f ca="1">VLOOKUP(CONCATENATE($F1790," ",$G1790),AllocFactorMatrix,(T$4+1),FALSE)*$E1795</f>
        <v>0</v>
      </c>
      <c r="U1790" s="22">
        <f ca="1">VLOOKUP(CONCATENATE($F1790," ",$G1790),AllocFactorMatrix,(U$4+1),FALSE)*$E1795</f>
        <v>0</v>
      </c>
      <c r="V1790" s="22">
        <f ca="1">VLOOKUP(CONCATENATE($F1790," ",$G1790),AllocFactorMatrix,(V$4+1),FALSE)*$E1795</f>
        <v>0</v>
      </c>
      <c r="W1790" s="22">
        <f t="shared" ca="1" si="837"/>
        <v>0</v>
      </c>
      <c r="X1790" s="22">
        <f ca="1">VLOOKUP(CONCATENATE($F1790," ",$G1790),AllocFactorMatrix,(X$4+1),FALSE)*$E1795</f>
        <v>0</v>
      </c>
      <c r="Y1790" s="22">
        <f ca="1">VLOOKUP(CONCATENATE($F1790," ",$G1790),AllocFactorMatrix,(Y$4+1),FALSE)*$E1795</f>
        <v>0</v>
      </c>
      <c r="Z1790" s="22">
        <f t="shared" ca="1" si="835"/>
        <v>0</v>
      </c>
      <c r="AA1790" s="22">
        <f ca="1">VLOOKUP(CONCATENATE($F1790," ",$G1790),AllocFactorMatrix,(AA$4+1),FALSE)*$E1795</f>
        <v>0</v>
      </c>
      <c r="AB1790" s="22">
        <f ca="1">VLOOKUP(CONCATENATE($F1790," ",$G1790),AllocFactorMatrix,(AB$4+1),FALSE)*$E1795</f>
        <v>0</v>
      </c>
      <c r="AC1790" s="22">
        <f ca="1">VLOOKUP(CONCATENATE($F1790," ",$G1790),AllocFactorMatrix,(AC$4+1),FALSE)*$E1795</f>
        <v>0</v>
      </c>
    </row>
    <row r="1791" spans="4:29" hidden="1" outlineLevel="1">
      <c r="F1791" s="42" t="str">
        <f>F1795</f>
        <v>LABOR_M</v>
      </c>
      <c r="G1791" s="17" t="str">
        <f>$G$11</f>
        <v>DISTPRI</v>
      </c>
      <c r="H1791" s="21">
        <f t="shared" ca="1" si="827"/>
        <v>0</v>
      </c>
      <c r="I1791" s="22">
        <f ca="1">VLOOKUP(CONCATENATE($F1791," ",$G1791),AllocFactorMatrix,(I$4+1),FALSE)*$E1795</f>
        <v>0</v>
      </c>
      <c r="J1791" s="22">
        <f ca="1">VLOOKUP(CONCATENATE($F1791," ",$G1791),AllocFactorMatrix,(J$4+1),FALSE)*$E1795</f>
        <v>0</v>
      </c>
      <c r="K1791" s="22">
        <f ca="1">VLOOKUP(CONCATENATE($F1791," ",$G1791),AllocFactorMatrix,(K$4+1),FALSE)*$E1795</f>
        <v>0</v>
      </c>
      <c r="L1791" s="22">
        <f ca="1">VLOOKUP(CONCATENATE($F1791," ",$G1791),AllocFactorMatrix,(L$4+1),FALSE)*$E1795</f>
        <v>0</v>
      </c>
      <c r="M1791" s="22">
        <f t="shared" ca="1" si="834"/>
        <v>0</v>
      </c>
      <c r="N1791" s="22">
        <f ca="1">VLOOKUP(CONCATENATE($F1791," ",$G1791),AllocFactorMatrix,(N$4+1),FALSE)*$E1795</f>
        <v>0</v>
      </c>
      <c r="O1791" s="22">
        <f ca="1">VLOOKUP(CONCATENATE($F1791," ",$G1791),AllocFactorMatrix,(O$4+1),FALSE)*$E1795</f>
        <v>0</v>
      </c>
      <c r="P1791" s="22">
        <f ca="1">VLOOKUP(CONCATENATE($F1791," ",$G1791),AllocFactorMatrix,(P$4+1),FALSE)*$E1795</f>
        <v>0</v>
      </c>
      <c r="Q1791" s="22">
        <f ca="1">VLOOKUP(CONCATENATE($F1791," ",$G1791),AllocFactorMatrix,(Q$4+1),FALSE)*$E1795</f>
        <v>0</v>
      </c>
      <c r="R1791" s="22">
        <f t="shared" ca="1" si="836"/>
        <v>0</v>
      </c>
      <c r="S1791" s="22">
        <f ca="1">VLOOKUP(CONCATENATE($F1791," ",$G1791),AllocFactorMatrix,(S$4+1),FALSE)*$E1795</f>
        <v>0</v>
      </c>
      <c r="T1791" s="22">
        <f ca="1">VLOOKUP(CONCATENATE($F1791," ",$G1791),AllocFactorMatrix,(T$4+1),FALSE)*$E1795</f>
        <v>0</v>
      </c>
      <c r="U1791" s="22">
        <f ca="1">VLOOKUP(CONCATENATE($F1791," ",$G1791),AllocFactorMatrix,(U$4+1),FALSE)*$E1795</f>
        <v>0</v>
      </c>
      <c r="V1791" s="22">
        <f ca="1">VLOOKUP(CONCATENATE($F1791," ",$G1791),AllocFactorMatrix,(V$4+1),FALSE)*$E1795</f>
        <v>0</v>
      </c>
      <c r="W1791" s="22">
        <f t="shared" ca="1" si="837"/>
        <v>0</v>
      </c>
      <c r="X1791" s="22">
        <f ca="1">VLOOKUP(CONCATENATE($F1791," ",$G1791),AllocFactorMatrix,(X$4+1),FALSE)*$E1795</f>
        <v>0</v>
      </c>
      <c r="Y1791" s="22">
        <f ca="1">VLOOKUP(CONCATENATE($F1791," ",$G1791),AllocFactorMatrix,(Y$4+1),FALSE)*$E1795</f>
        <v>0</v>
      </c>
      <c r="Z1791" s="22">
        <f t="shared" ca="1" si="835"/>
        <v>0</v>
      </c>
      <c r="AA1791" s="22">
        <f ca="1">VLOOKUP(CONCATENATE($F1791," ",$G1791),AllocFactorMatrix,(AA$4+1),FALSE)*$E1795</f>
        <v>0</v>
      </c>
      <c r="AB1791" s="22">
        <f ca="1">VLOOKUP(CONCATENATE($F1791," ",$G1791),AllocFactorMatrix,(AB$4+1),FALSE)*$E1795</f>
        <v>0</v>
      </c>
      <c r="AC1791" s="22">
        <f ca="1">VLOOKUP(CONCATENATE($F1791," ",$G1791),AllocFactorMatrix,(AC$4+1),FALSE)*$E1795</f>
        <v>0</v>
      </c>
    </row>
    <row r="1792" spans="4:29" hidden="1" outlineLevel="1">
      <c r="F1792" s="42" t="str">
        <f>F1795</f>
        <v>LABOR_M</v>
      </c>
      <c r="G1792" s="17" t="str">
        <f>$G$12</f>
        <v>DISTSEC</v>
      </c>
      <c r="H1792" s="21">
        <f t="shared" ca="1" si="827"/>
        <v>0</v>
      </c>
      <c r="I1792" s="22">
        <f ca="1">VLOOKUP(CONCATENATE($F1792," ",$G1792),AllocFactorMatrix,(I$4+1),FALSE)*$E1795</f>
        <v>0</v>
      </c>
      <c r="J1792" s="22">
        <f ca="1">VLOOKUP(CONCATENATE($F1792," ",$G1792),AllocFactorMatrix,(J$4+1),FALSE)*$E1795</f>
        <v>0</v>
      </c>
      <c r="K1792" s="22">
        <f ca="1">VLOOKUP(CONCATENATE($F1792," ",$G1792),AllocFactorMatrix,(K$4+1),FALSE)*$E1795</f>
        <v>0</v>
      </c>
      <c r="L1792" s="22">
        <f ca="1">VLOOKUP(CONCATENATE($F1792," ",$G1792),AllocFactorMatrix,(L$4+1),FALSE)*$E1795</f>
        <v>0</v>
      </c>
      <c r="M1792" s="22">
        <f t="shared" ca="1" si="834"/>
        <v>0</v>
      </c>
      <c r="N1792" s="22">
        <f ca="1">VLOOKUP(CONCATENATE($F1792," ",$G1792),AllocFactorMatrix,(N$4+1),FALSE)*$E1795</f>
        <v>0</v>
      </c>
      <c r="O1792" s="22">
        <f ca="1">VLOOKUP(CONCATENATE($F1792," ",$G1792),AllocFactorMatrix,(O$4+1),FALSE)*$E1795</f>
        <v>0</v>
      </c>
      <c r="P1792" s="22">
        <f ca="1">VLOOKUP(CONCATENATE($F1792," ",$G1792),AllocFactorMatrix,(P$4+1),FALSE)*$E1795</f>
        <v>0</v>
      </c>
      <c r="Q1792" s="22">
        <f ca="1">VLOOKUP(CONCATENATE($F1792," ",$G1792),AllocFactorMatrix,(Q$4+1),FALSE)*$E1795</f>
        <v>0</v>
      </c>
      <c r="R1792" s="22">
        <f t="shared" ca="1" si="836"/>
        <v>0</v>
      </c>
      <c r="S1792" s="22">
        <f ca="1">VLOOKUP(CONCATENATE($F1792," ",$G1792),AllocFactorMatrix,(S$4+1),FALSE)*$E1795</f>
        <v>0</v>
      </c>
      <c r="T1792" s="22">
        <f ca="1">VLOOKUP(CONCATENATE($F1792," ",$G1792),AllocFactorMatrix,(T$4+1),FALSE)*$E1795</f>
        <v>0</v>
      </c>
      <c r="U1792" s="22">
        <f ca="1">VLOOKUP(CONCATENATE($F1792," ",$G1792),AllocFactorMatrix,(U$4+1),FALSE)*$E1795</f>
        <v>0</v>
      </c>
      <c r="V1792" s="22">
        <f ca="1">VLOOKUP(CONCATENATE($F1792," ",$G1792),AllocFactorMatrix,(V$4+1),FALSE)*$E1795</f>
        <v>0</v>
      </c>
      <c r="W1792" s="22">
        <f t="shared" ca="1" si="837"/>
        <v>0</v>
      </c>
      <c r="X1792" s="22">
        <f ca="1">VLOOKUP(CONCATENATE($F1792," ",$G1792),AllocFactorMatrix,(X$4+1),FALSE)*$E1795</f>
        <v>0</v>
      </c>
      <c r="Y1792" s="22">
        <f ca="1">VLOOKUP(CONCATENATE($F1792," ",$G1792),AllocFactorMatrix,(Y$4+1),FALSE)*$E1795</f>
        <v>0</v>
      </c>
      <c r="Z1792" s="22">
        <f t="shared" ca="1" si="835"/>
        <v>0</v>
      </c>
      <c r="AA1792" s="22">
        <f ca="1">VLOOKUP(CONCATENATE($F1792," ",$G1792),AllocFactorMatrix,(AA$4+1),FALSE)*$E1795</f>
        <v>0</v>
      </c>
      <c r="AB1792" s="22">
        <f ca="1">VLOOKUP(CONCATENATE($F1792," ",$G1792),AllocFactorMatrix,(AB$4+1),FALSE)*$E1795</f>
        <v>0</v>
      </c>
      <c r="AC1792" s="22">
        <f ca="1">VLOOKUP(CONCATENATE($F1792," ",$G1792),AllocFactorMatrix,(AC$4+1),FALSE)*$E1795</f>
        <v>0</v>
      </c>
    </row>
    <row r="1793" spans="4:29" hidden="1" outlineLevel="1">
      <c r="F1793" s="42" t="str">
        <f>F1795</f>
        <v>LABOR_M</v>
      </c>
      <c r="G1793" s="17" t="str">
        <f>$G$13</f>
        <v>ENERGY</v>
      </c>
      <c r="H1793" s="21">
        <f t="shared" ca="1" si="827"/>
        <v>0</v>
      </c>
      <c r="I1793" s="22">
        <f ca="1">VLOOKUP(CONCATENATE($F1793," ",$G1793),AllocFactorMatrix,(I$4+1),FALSE)*$E1795</f>
        <v>0</v>
      </c>
      <c r="J1793" s="22">
        <f ca="1">VLOOKUP(CONCATENATE($F1793," ",$G1793),AllocFactorMatrix,(J$4+1),FALSE)*$E1795</f>
        <v>0</v>
      </c>
      <c r="K1793" s="22">
        <f ca="1">VLOOKUP(CONCATENATE($F1793," ",$G1793),AllocFactorMatrix,(K$4+1),FALSE)*$E1795</f>
        <v>0</v>
      </c>
      <c r="L1793" s="22">
        <f ca="1">VLOOKUP(CONCATENATE($F1793," ",$G1793),AllocFactorMatrix,(L$4+1),FALSE)*$E1795</f>
        <v>0</v>
      </c>
      <c r="M1793" s="22">
        <f t="shared" ca="1" si="834"/>
        <v>0</v>
      </c>
      <c r="N1793" s="22">
        <f ca="1">VLOOKUP(CONCATENATE($F1793," ",$G1793),AllocFactorMatrix,(N$4+1),FALSE)*$E1795</f>
        <v>0</v>
      </c>
      <c r="O1793" s="22">
        <f ca="1">VLOOKUP(CONCATENATE($F1793," ",$G1793),AllocFactorMatrix,(O$4+1),FALSE)*$E1795</f>
        <v>0</v>
      </c>
      <c r="P1793" s="22">
        <f ca="1">VLOOKUP(CONCATENATE($F1793," ",$G1793),AllocFactorMatrix,(P$4+1),FALSE)*$E1795</f>
        <v>0</v>
      </c>
      <c r="Q1793" s="22">
        <f ca="1">VLOOKUP(CONCATENATE($F1793," ",$G1793),AllocFactorMatrix,(Q$4+1),FALSE)*$E1795</f>
        <v>0</v>
      </c>
      <c r="R1793" s="22">
        <f t="shared" ca="1" si="836"/>
        <v>0</v>
      </c>
      <c r="S1793" s="22">
        <f ca="1">VLOOKUP(CONCATENATE($F1793," ",$G1793),AllocFactorMatrix,(S$4+1),FALSE)*$E1795</f>
        <v>0</v>
      </c>
      <c r="T1793" s="22">
        <f ca="1">VLOOKUP(CONCATENATE($F1793," ",$G1793),AllocFactorMatrix,(T$4+1),FALSE)*$E1795</f>
        <v>0</v>
      </c>
      <c r="U1793" s="22">
        <f ca="1">VLOOKUP(CONCATENATE($F1793," ",$G1793),AllocFactorMatrix,(U$4+1),FALSE)*$E1795</f>
        <v>0</v>
      </c>
      <c r="V1793" s="22">
        <f ca="1">VLOOKUP(CONCATENATE($F1793," ",$G1793),AllocFactorMatrix,(V$4+1),FALSE)*$E1795</f>
        <v>0</v>
      </c>
      <c r="W1793" s="22">
        <f t="shared" ca="1" si="837"/>
        <v>0</v>
      </c>
      <c r="X1793" s="22">
        <f ca="1">VLOOKUP(CONCATENATE($F1793," ",$G1793),AllocFactorMatrix,(X$4+1),FALSE)*$E1795</f>
        <v>0</v>
      </c>
      <c r="Y1793" s="22">
        <f ca="1">VLOOKUP(CONCATENATE($F1793," ",$G1793),AllocFactorMatrix,(Y$4+1),FALSE)*$E1795</f>
        <v>0</v>
      </c>
      <c r="Z1793" s="22">
        <f t="shared" ca="1" si="835"/>
        <v>0</v>
      </c>
      <c r="AA1793" s="22">
        <f ca="1">VLOOKUP(CONCATENATE($F1793," ",$G1793),AllocFactorMatrix,(AA$4+1),FALSE)*$E1795</f>
        <v>0</v>
      </c>
      <c r="AB1793" s="22">
        <f ca="1">VLOOKUP(CONCATENATE($F1793," ",$G1793),AllocFactorMatrix,(AB$4+1),FALSE)*$E1795</f>
        <v>0</v>
      </c>
      <c r="AC1793" s="22">
        <f ca="1">VLOOKUP(CONCATENATE($F1793," ",$G1793),AllocFactorMatrix,(AC$4+1),FALSE)*$E1795</f>
        <v>0</v>
      </c>
    </row>
    <row r="1794" spans="4:29" hidden="1" outlineLevel="1">
      <c r="F1794" s="42" t="str">
        <f>F1795</f>
        <v>LABOR_M</v>
      </c>
      <c r="G1794" s="17" t="str">
        <f>$G$14</f>
        <v>CUSTOMER</v>
      </c>
      <c r="H1794" s="21">
        <f t="shared" ca="1" si="827"/>
        <v>0</v>
      </c>
      <c r="I1794" s="22">
        <f ca="1">VLOOKUP(CONCATENATE($F1794," ",$G1794),AllocFactorMatrix,(I$4+1),FALSE)*$E1795</f>
        <v>0</v>
      </c>
      <c r="J1794" s="22">
        <f ca="1">VLOOKUP(CONCATENATE($F1794," ",$G1794),AllocFactorMatrix,(J$4+1),FALSE)*$E1795</f>
        <v>0</v>
      </c>
      <c r="K1794" s="22">
        <f ca="1">VLOOKUP(CONCATENATE($F1794," ",$G1794),AllocFactorMatrix,(K$4+1),FALSE)*$E1795</f>
        <v>0</v>
      </c>
      <c r="L1794" s="22">
        <f ca="1">VLOOKUP(CONCATENATE($F1794," ",$G1794),AllocFactorMatrix,(L$4+1),FALSE)*$E1795</f>
        <v>0</v>
      </c>
      <c r="M1794" s="22">
        <f t="shared" ca="1" si="834"/>
        <v>0</v>
      </c>
      <c r="N1794" s="22">
        <f ca="1">VLOOKUP(CONCATENATE($F1794," ",$G1794),AllocFactorMatrix,(N$4+1),FALSE)*$E1795</f>
        <v>0</v>
      </c>
      <c r="O1794" s="22">
        <f ca="1">VLOOKUP(CONCATENATE($F1794," ",$G1794),AllocFactorMatrix,(O$4+1),FALSE)*$E1795</f>
        <v>0</v>
      </c>
      <c r="P1794" s="22">
        <f ca="1">VLOOKUP(CONCATENATE($F1794," ",$G1794),AllocFactorMatrix,(P$4+1),FALSE)*$E1795</f>
        <v>0</v>
      </c>
      <c r="Q1794" s="22">
        <f ca="1">VLOOKUP(CONCATENATE($F1794," ",$G1794),AllocFactorMatrix,(Q$4+1),FALSE)*$E1795</f>
        <v>0</v>
      </c>
      <c r="R1794" s="22">
        <f t="shared" ca="1" si="836"/>
        <v>0</v>
      </c>
      <c r="S1794" s="22">
        <f ca="1">VLOOKUP(CONCATENATE($F1794," ",$G1794),AllocFactorMatrix,(S$4+1),FALSE)*$E1795</f>
        <v>0</v>
      </c>
      <c r="T1794" s="22">
        <f ca="1">VLOOKUP(CONCATENATE($F1794," ",$G1794),AllocFactorMatrix,(T$4+1),FALSE)*$E1795</f>
        <v>0</v>
      </c>
      <c r="U1794" s="22">
        <f ca="1">VLOOKUP(CONCATENATE($F1794," ",$G1794),AllocFactorMatrix,(U$4+1),FALSE)*$E1795</f>
        <v>0</v>
      </c>
      <c r="V1794" s="22">
        <f ca="1">VLOOKUP(CONCATENATE($F1794," ",$G1794),AllocFactorMatrix,(V$4+1),FALSE)*$E1795</f>
        <v>0</v>
      </c>
      <c r="W1794" s="22">
        <f t="shared" ca="1" si="837"/>
        <v>0</v>
      </c>
      <c r="X1794" s="22">
        <f ca="1">VLOOKUP(CONCATENATE($F1794," ",$G1794),AllocFactorMatrix,(X$4+1),FALSE)*$E1795</f>
        <v>0</v>
      </c>
      <c r="Y1794" s="22">
        <f ca="1">VLOOKUP(CONCATENATE($F1794," ",$G1794),AllocFactorMatrix,(Y$4+1),FALSE)*$E1795</f>
        <v>0</v>
      </c>
      <c r="Z1794" s="22">
        <f t="shared" ca="1" si="835"/>
        <v>0</v>
      </c>
      <c r="AA1794" s="22">
        <f ca="1">VLOOKUP(CONCATENATE($F1794," ",$G1794),AllocFactorMatrix,(AA$4+1),FALSE)*$E1795</f>
        <v>0</v>
      </c>
      <c r="AB1794" s="22">
        <f ca="1">VLOOKUP(CONCATENATE($F1794," ",$G1794),AllocFactorMatrix,(AB$4+1),FALSE)*$E1795</f>
        <v>0</v>
      </c>
      <c r="AC1794" s="22">
        <f ca="1">VLOOKUP(CONCATENATE($F1794," ",$G1794),AllocFactorMatrix,(AC$4+1),FALSE)*$E1795</f>
        <v>0</v>
      </c>
    </row>
    <row r="1795" spans="4:29" collapsed="1">
      <c r="D1795" s="17" t="s">
        <v>502</v>
      </c>
      <c r="E1795" s="19">
        <v>0</v>
      </c>
      <c r="F1795" s="42" t="s">
        <v>69</v>
      </c>
      <c r="G1795" s="17" t="str">
        <f>$G$15</f>
        <v>TOTAL</v>
      </c>
      <c r="H1795" s="21">
        <f t="shared" ca="1" si="827"/>
        <v>0</v>
      </c>
      <c r="I1795" s="22">
        <f ca="1">VLOOKUP(CONCATENATE($F1795," ",$G1795),AllocFactorMatrix,(I$4+1),FALSE)*$E1795</f>
        <v>0</v>
      </c>
      <c r="J1795" s="22">
        <f ca="1">VLOOKUP(CONCATENATE($F1795," ",$G1795),AllocFactorMatrix,(J$4+1),FALSE)*$E1795</f>
        <v>0</v>
      </c>
      <c r="K1795" s="22">
        <f ca="1">VLOOKUP(CONCATENATE($F1795," ",$G1795),AllocFactorMatrix,(K$4+1),FALSE)*$E1795</f>
        <v>0</v>
      </c>
      <c r="L1795" s="22">
        <f ca="1">VLOOKUP(CONCATENATE($F1795," ",$G1795),AllocFactorMatrix,(L$4+1),FALSE)*$E1795</f>
        <v>0</v>
      </c>
      <c r="M1795" s="22">
        <f t="shared" ca="1" si="834"/>
        <v>0</v>
      </c>
      <c r="N1795" s="22">
        <f ca="1">VLOOKUP(CONCATENATE($F1795," ",$G1795),AllocFactorMatrix,(N$4+1),FALSE)*$E1795</f>
        <v>0</v>
      </c>
      <c r="O1795" s="22">
        <f ca="1">VLOOKUP(CONCATENATE($F1795," ",$G1795),AllocFactorMatrix,(O$4+1),FALSE)*$E1795</f>
        <v>0</v>
      </c>
      <c r="P1795" s="22">
        <f ca="1">VLOOKUP(CONCATENATE($F1795," ",$G1795),AllocFactorMatrix,(P$4+1),FALSE)*$E1795</f>
        <v>0</v>
      </c>
      <c r="Q1795" s="22">
        <f ca="1">VLOOKUP(CONCATENATE($F1795," ",$G1795),AllocFactorMatrix,(Q$4+1),FALSE)*$E1795</f>
        <v>0</v>
      </c>
      <c r="R1795" s="22">
        <f t="shared" ca="1" si="836"/>
        <v>0</v>
      </c>
      <c r="S1795" s="22">
        <f ca="1">VLOOKUP(CONCATENATE($F1795," ",$G1795),AllocFactorMatrix,(S$4+1),FALSE)*$E1795</f>
        <v>0</v>
      </c>
      <c r="T1795" s="22">
        <f ca="1">VLOOKUP(CONCATENATE($F1795," ",$G1795),AllocFactorMatrix,(T$4+1),FALSE)*$E1795</f>
        <v>0</v>
      </c>
      <c r="U1795" s="22">
        <f ca="1">VLOOKUP(CONCATENATE($F1795," ",$G1795),AllocFactorMatrix,(U$4+1),FALSE)*$E1795</f>
        <v>0</v>
      </c>
      <c r="V1795" s="22">
        <f ca="1">VLOOKUP(CONCATENATE($F1795," ",$G1795),AllocFactorMatrix,(V$4+1),FALSE)*$E1795</f>
        <v>0</v>
      </c>
      <c r="W1795" s="22">
        <f t="shared" ca="1" si="837"/>
        <v>0</v>
      </c>
      <c r="X1795" s="22">
        <f ca="1">VLOOKUP(CONCATENATE($F1795," ",$G1795),AllocFactorMatrix,(X$4+1),FALSE)*$E1795</f>
        <v>0</v>
      </c>
      <c r="Y1795" s="22">
        <f ca="1">VLOOKUP(CONCATENATE($F1795," ",$G1795),AllocFactorMatrix,(Y$4+1),FALSE)*$E1795</f>
        <v>0</v>
      </c>
      <c r="Z1795" s="22">
        <f t="shared" ca="1" si="835"/>
        <v>0</v>
      </c>
      <c r="AA1795" s="22">
        <f ca="1">VLOOKUP(CONCATENATE($F1795," ",$G1795),AllocFactorMatrix,(AA$4+1),FALSE)*$E1795</f>
        <v>0</v>
      </c>
      <c r="AB1795" s="22">
        <f ca="1">VLOOKUP(CONCATENATE($F1795," ",$G1795),AllocFactorMatrix,(AB$4+1),FALSE)*$E1795</f>
        <v>0</v>
      </c>
      <c r="AC1795" s="22">
        <f ca="1">VLOOKUP(CONCATENATE($F1795," ",$G1795),AllocFactorMatrix,(AC$4+1),FALSE)*$E1795</f>
        <v>0</v>
      </c>
    </row>
    <row r="1796" spans="4:29" hidden="1" outlineLevel="1">
      <c r="F1796" s="42" t="str">
        <f>F1803</f>
        <v>LABOR_M</v>
      </c>
      <c r="G1796" s="17" t="str">
        <f>$G$8</f>
        <v>PRODUCTION</v>
      </c>
      <c r="H1796" s="21">
        <f t="shared" ref="H1796:H1827" ca="1" si="838">SUBTOTAL(9,I1796:AC1796)</f>
        <v>41247.607422746623</v>
      </c>
      <c r="I1796" s="22">
        <f ca="1">VLOOKUP(CONCATENATE($F1796," ",$G1796),AllocFactorMatrix,(I$4+1),FALSE)*$E1803</f>
        <v>20450.917263896896</v>
      </c>
      <c r="J1796" s="22">
        <f ca="1">VLOOKUP(CONCATENATE($F1796," ",$G1796),AllocFactorMatrix,(J$4+1),FALSE)*$E1803</f>
        <v>5114.1173470825343</v>
      </c>
      <c r="K1796" s="22">
        <f ca="1">VLOOKUP(CONCATENATE($F1796," ",$G1796),AllocFactorMatrix,(K$4+1),FALSE)*$E1803</f>
        <v>64.815493709515195</v>
      </c>
      <c r="L1796" s="22">
        <f ca="1">VLOOKUP(CONCATENATE($F1796," ",$G1796),AllocFactorMatrix,(L$4+1),FALSE)*$E1803</f>
        <v>3.2439510329227841</v>
      </c>
      <c r="M1796" s="22">
        <f t="shared" ca="1" si="834"/>
        <v>5182.1767918249725</v>
      </c>
      <c r="N1796" s="22">
        <f ca="1">VLOOKUP(CONCATENATE($F1796," ",$G1796),AllocFactorMatrix,(N$4+1),FALSE)*$E1803</f>
        <v>2294.4371489698801</v>
      </c>
      <c r="O1796" s="22">
        <f ca="1">VLOOKUP(CONCATENATE($F1796," ",$G1796),AllocFactorMatrix,(O$4+1),FALSE)*$E1803</f>
        <v>628.85208588778835</v>
      </c>
      <c r="P1796" s="22">
        <f ca="1">VLOOKUP(CONCATENATE($F1796," ",$G1796),AllocFactorMatrix,(P$4+1),FALSE)*$E1803</f>
        <v>100.06974011031245</v>
      </c>
      <c r="Q1796" s="22">
        <f ca="1">VLOOKUP(CONCATENATE($F1796," ",$G1796),AllocFactorMatrix,(Q$4+1),FALSE)*$E1803</f>
        <v>0</v>
      </c>
      <c r="R1796" s="22">
        <f t="shared" ca="1" si="836"/>
        <v>3023.3589749679809</v>
      </c>
      <c r="S1796" s="22">
        <f ca="1">VLOOKUP(CONCATENATE($F1796," ",$G1796),AllocFactorMatrix,(S$4+1),FALSE)*$E1803</f>
        <v>99.182648414905117</v>
      </c>
      <c r="T1796" s="22">
        <f ca="1">VLOOKUP(CONCATENATE($F1796," ",$G1796),AllocFactorMatrix,(T$4+1),FALSE)*$E1803</f>
        <v>1804.9550147939835</v>
      </c>
      <c r="U1796" s="22">
        <f ca="1">VLOOKUP(CONCATENATE($F1796," ",$G1796),AllocFactorMatrix,(U$4+1),FALSE)*$E1803</f>
        <v>8794.7188955417369</v>
      </c>
      <c r="V1796" s="22">
        <f ca="1">VLOOKUP(CONCATENATE($F1796," ",$G1796),AllocFactorMatrix,(V$4+1),FALSE)*$E1803</f>
        <v>1120.6269675725896</v>
      </c>
      <c r="W1796" s="22">
        <f ca="1">SUBTOTAL(9,S1796:V1796)</f>
        <v>11819.483526323214</v>
      </c>
      <c r="X1796" s="22">
        <f ca="1">VLOOKUP(CONCATENATE($F1796," ",$G1796),AllocFactorMatrix,(X$4+1),FALSE)*$E1803</f>
        <v>641.70515547427442</v>
      </c>
      <c r="Y1796" s="22">
        <f ca="1">VLOOKUP(CONCATENATE($F1796," ",$G1796),AllocFactorMatrix,(Y$4+1),FALSE)*$E1803</f>
        <v>12.062510757225812</v>
      </c>
      <c r="Z1796" s="22">
        <f t="shared" ca="1" si="835"/>
        <v>653.76766623150024</v>
      </c>
      <c r="AA1796" s="22">
        <f ca="1">VLOOKUP(CONCATENATE($F1796," ",$G1796),AllocFactorMatrix,(AA$4+1),FALSE)*$E1803</f>
        <v>9.33201800358162</v>
      </c>
      <c r="AB1796" s="22">
        <f ca="1">VLOOKUP(CONCATENATE($F1796," ",$G1796),AllocFactorMatrix,(AB$4+1),FALSE)*$E1803</f>
        <v>87.695812927797178</v>
      </c>
      <c r="AC1796" s="22">
        <f ca="1">VLOOKUP(CONCATENATE($F1796," ",$G1796),AllocFactorMatrix,(AC$4+1),FALSE)*$E1803</f>
        <v>20.875368570679836</v>
      </c>
    </row>
    <row r="1797" spans="4:29" hidden="1" outlineLevel="1">
      <c r="F1797" s="42" t="str">
        <f>F1803</f>
        <v>LABOR_M</v>
      </c>
      <c r="G1797" s="17" t="str">
        <f>$G$9</f>
        <v>BULKTRAN</v>
      </c>
      <c r="H1797" s="21">
        <f t="shared" ca="1" si="838"/>
        <v>11469.324232397099</v>
      </c>
      <c r="I1797" s="22">
        <f ca="1">VLOOKUP(CONCATENATE($F1797," ",$G1797),AllocFactorMatrix,(I$4+1),FALSE)*$E1803</f>
        <v>5686.5892497854347</v>
      </c>
      <c r="J1797" s="22">
        <f ca="1">VLOOKUP(CONCATENATE($F1797," ",$G1797),AllocFactorMatrix,(J$4+1),FALSE)*$E1803</f>
        <v>1422.0332688646999</v>
      </c>
      <c r="K1797" s="22">
        <f ca="1">VLOOKUP(CONCATENATE($F1797," ",$G1797),AllocFactorMatrix,(K$4+1),FALSE)*$E1803</f>
        <v>18.022618985346792</v>
      </c>
      <c r="L1797" s="22">
        <f ca="1">VLOOKUP(CONCATENATE($F1797," ",$G1797),AllocFactorMatrix,(L$4+1),FALSE)*$E1803</f>
        <v>0.9020141655560161</v>
      </c>
      <c r="M1797" s="22">
        <f t="shared" ca="1" si="834"/>
        <v>1440.9579020156027</v>
      </c>
      <c r="N1797" s="22">
        <f ca="1">VLOOKUP(CONCATENATE($F1797," ",$G1797),AllocFactorMatrix,(N$4+1),FALSE)*$E1803</f>
        <v>637.99200091009925</v>
      </c>
      <c r="O1797" s="22">
        <f ca="1">VLOOKUP(CONCATENATE($F1797," ",$G1797),AllocFactorMatrix,(O$4+1),FALSE)*$E1803</f>
        <v>174.85883225529417</v>
      </c>
      <c r="P1797" s="22">
        <f ca="1">VLOOKUP(CONCATENATE($F1797," ",$G1797),AllocFactorMatrix,(P$4+1),FALSE)*$E1803</f>
        <v>27.825427143295464</v>
      </c>
      <c r="Q1797" s="22">
        <f ca="1">VLOOKUP(CONCATENATE($F1797," ",$G1797),AllocFactorMatrix,(Q$4+1),FALSE)*$E1803</f>
        <v>0</v>
      </c>
      <c r="R1797" s="22">
        <f t="shared" ca="1" si="836"/>
        <v>840.67626030868882</v>
      </c>
      <c r="S1797" s="22">
        <f ca="1">VLOOKUP(CONCATENATE($F1797," ",$G1797),AllocFactorMatrix,(S$4+1),FALSE)*$E1803</f>
        <v>27.578762114358927</v>
      </c>
      <c r="T1797" s="22">
        <f ca="1">VLOOKUP(CONCATENATE($F1797," ",$G1797),AllocFactorMatrix,(T$4+1),FALSE)*$E1803</f>
        <v>501.88642646329845</v>
      </c>
      <c r="U1797" s="22">
        <f ca="1">VLOOKUP(CONCATENATE($F1797," ",$G1797),AllocFactorMatrix,(U$4+1),FALSE)*$E1803</f>
        <v>2445.4626304005105</v>
      </c>
      <c r="V1797" s="22">
        <f ca="1">VLOOKUP(CONCATENATE($F1797," ",$G1797),AllocFactorMatrix,(V$4+1),FALSE)*$E1803</f>
        <v>311.6019288810952</v>
      </c>
      <c r="W1797" s="22">
        <f t="shared" ref="W1797:W1803" ca="1" si="839">SUBTOTAL(9,S1797:V1797)</f>
        <v>3286.5297478592634</v>
      </c>
      <c r="X1797" s="22">
        <f ca="1">VLOOKUP(CONCATENATE($F1797," ",$G1797),AllocFactorMatrix,(X$4+1),FALSE)*$E1803</f>
        <v>178.43276130669622</v>
      </c>
      <c r="Y1797" s="22">
        <f ca="1">VLOOKUP(CONCATENATE($F1797," ",$G1797),AllocFactorMatrix,(Y$4+1),FALSE)*$E1803</f>
        <v>3.3541059851899719</v>
      </c>
      <c r="Z1797" s="22">
        <f t="shared" ca="1" si="835"/>
        <v>181.78686729188618</v>
      </c>
      <c r="AA1797" s="22">
        <f ca="1">VLOOKUP(CONCATENATE($F1797," ",$G1797),AllocFactorMatrix,(AA$4+1),FALSE)*$E1803</f>
        <v>2.5948642094237049</v>
      </c>
      <c r="AB1797" s="22">
        <f ca="1">VLOOKUP(CONCATENATE($F1797," ",$G1797),AllocFactorMatrix,(AB$4+1),FALSE)*$E1803</f>
        <v>24.384728597321718</v>
      </c>
      <c r="AC1797" s="22">
        <f ca="1">VLOOKUP(CONCATENATE($F1797," ",$G1797),AllocFactorMatrix,(AC$4+1),FALSE)*$E1803</f>
        <v>5.8046123294871288</v>
      </c>
    </row>
    <row r="1798" spans="4:29" hidden="1" outlineLevel="1">
      <c r="F1798" s="42" t="str">
        <f>F1803</f>
        <v>LABOR_M</v>
      </c>
      <c r="G1798" s="17" t="str">
        <f>$G$10</f>
        <v>SUBTRAN</v>
      </c>
      <c r="H1798" s="21">
        <f t="shared" ca="1" si="838"/>
        <v>3635.8044814144323</v>
      </c>
      <c r="I1798" s="22">
        <f ca="1">VLOOKUP(CONCATENATE($F1798," ",$G1798),AllocFactorMatrix,(I$4+1),FALSE)*$E1803</f>
        <v>1754.5019136956944</v>
      </c>
      <c r="J1798" s="22">
        <f ca="1">VLOOKUP(CONCATENATE($F1798," ",$G1798),AllocFactorMatrix,(J$4+1),FALSE)*$E1803</f>
        <v>437.73669210580397</v>
      </c>
      <c r="K1798" s="22">
        <f ca="1">VLOOKUP(CONCATENATE($F1798," ",$G1798),AllocFactorMatrix,(K$4+1),FALSE)*$E1803</f>
        <v>5.5595152059840975</v>
      </c>
      <c r="L1798" s="22">
        <f ca="1">VLOOKUP(CONCATENATE($F1798," ",$G1798),AllocFactorMatrix,(L$4+1),FALSE)*$E1803</f>
        <v>0.3584132085240041</v>
      </c>
      <c r="M1798" s="22">
        <f t="shared" ca="1" si="834"/>
        <v>443.65462052031205</v>
      </c>
      <c r="N1798" s="22">
        <f ca="1">VLOOKUP(CONCATENATE($F1798," ",$G1798),AllocFactorMatrix,(N$4+1),FALSE)*$E1803</f>
        <v>194.39110918173202</v>
      </c>
      <c r="O1798" s="22">
        <f ca="1">VLOOKUP(CONCATENATE($F1798," ",$G1798),AllocFactorMatrix,(O$4+1),FALSE)*$E1803</f>
        <v>53.365391954525641</v>
      </c>
      <c r="P1798" s="22">
        <f ca="1">VLOOKUP(CONCATENATE($F1798," ",$G1798),AllocFactorMatrix,(P$4+1),FALSE)*$E1803</f>
        <v>10.726838940631575</v>
      </c>
      <c r="Q1798" s="22">
        <f ca="1">VLOOKUP(CONCATENATE($F1798," ",$G1798),AllocFactorMatrix,(Q$4+1),FALSE)*$E1803</f>
        <v>0</v>
      </c>
      <c r="R1798" s="22">
        <f t="shared" ca="1" si="836"/>
        <v>258.48334007688925</v>
      </c>
      <c r="S1798" s="22">
        <f ca="1">VLOOKUP(CONCATENATE($F1798," ",$G1798),AllocFactorMatrix,(S$4+1),FALSE)*$E1803</f>
        <v>8.2377028300242365</v>
      </c>
      <c r="T1798" s="22">
        <f ca="1">VLOOKUP(CONCATENATE($F1798," ",$G1798),AllocFactorMatrix,(T$4+1),FALSE)*$E1803</f>
        <v>154.33459786693427</v>
      </c>
      <c r="U1798" s="22">
        <f ca="1">VLOOKUP(CONCATENATE($F1798," ",$G1798),AllocFactorMatrix,(U$4+1),FALSE)*$E1803</f>
        <v>959.10055949014827</v>
      </c>
      <c r="V1798" s="22">
        <f ca="1">VLOOKUP(CONCATENATE($F1798," ",$G1798),AllocFactorMatrix,(V$4+1),FALSE)*$E1803</f>
        <v>0</v>
      </c>
      <c r="W1798" s="22">
        <f t="shared" ca="1" si="839"/>
        <v>1121.6728601871068</v>
      </c>
      <c r="X1798" s="22">
        <f ca="1">VLOOKUP(CONCATENATE($F1798," ",$G1798),AllocFactorMatrix,(X$4+1),FALSE)*$E1803</f>
        <v>54.524106173021622</v>
      </c>
      <c r="Y1798" s="22">
        <f ca="1">VLOOKUP(CONCATENATE($F1798," ",$G1798),AllocFactorMatrix,(Y$4+1),FALSE)*$E1803</f>
        <v>1.0458718823851405</v>
      </c>
      <c r="Z1798" s="22">
        <f t="shared" ca="1" si="835"/>
        <v>55.569978055406764</v>
      </c>
      <c r="AA1798" s="22">
        <f ca="1">VLOOKUP(CONCATENATE($F1798," ",$G1798),AllocFactorMatrix,(AA$4+1),FALSE)*$E1803</f>
        <v>0.79549928267560066</v>
      </c>
      <c r="AB1798" s="22">
        <f ca="1">VLOOKUP(CONCATENATE($F1798," ",$G1798),AllocFactorMatrix,(AB$4+1),FALSE)*$E1803</f>
        <v>0.91017226653152639</v>
      </c>
      <c r="AC1798" s="22">
        <f ca="1">VLOOKUP(CONCATENATE($F1798," ",$G1798),AllocFactorMatrix,(AC$4+1),FALSE)*$E1803</f>
        <v>0.21609732982005508</v>
      </c>
    </row>
    <row r="1799" spans="4:29" hidden="1" outlineLevel="1">
      <c r="F1799" s="42" t="str">
        <f>F1803</f>
        <v>LABOR_M</v>
      </c>
      <c r="G1799" s="17" t="str">
        <f>$G$11</f>
        <v>DISTPRI</v>
      </c>
      <c r="H1799" s="21">
        <f t="shared" ca="1" si="838"/>
        <v>6533.4813349293618</v>
      </c>
      <c r="I1799" s="22">
        <f ca="1">VLOOKUP(CONCATENATE($F1799," ",$G1799),AllocFactorMatrix,(I$4+1),FALSE)*$E1803</f>
        <v>4321.374360688731</v>
      </c>
      <c r="J1799" s="22">
        <f ca="1">VLOOKUP(CONCATENATE($F1799," ",$G1799),AllocFactorMatrix,(J$4+1),FALSE)*$E1803</f>
        <v>1072.3861225529085</v>
      </c>
      <c r="K1799" s="22">
        <f ca="1">VLOOKUP(CONCATENATE($F1799," ",$G1799),AllocFactorMatrix,(K$4+1),FALSE)*$E1803</f>
        <v>13.614910243163816</v>
      </c>
      <c r="L1799" s="22">
        <f ca="1">VLOOKUP(CONCATENATE($F1799," ",$G1799),AllocFactorMatrix,(L$4+1),FALSE)*$E1803</f>
        <v>0</v>
      </c>
      <c r="M1799" s="22">
        <f t="shared" ca="1" si="834"/>
        <v>1086.0010327960724</v>
      </c>
      <c r="N1799" s="22">
        <f ca="1">VLOOKUP(CONCATENATE($F1799," ",$G1799),AllocFactorMatrix,(N$4+1),FALSE)*$E1803</f>
        <v>468.08944224044217</v>
      </c>
      <c r="O1799" s="22">
        <f ca="1">VLOOKUP(CONCATENATE($F1799," ",$G1799),AllocFactorMatrix,(O$4+1),FALSE)*$E1803</f>
        <v>128.72122289048394</v>
      </c>
      <c r="P1799" s="22">
        <f ca="1">VLOOKUP(CONCATENATE($F1799," ",$G1799),AllocFactorMatrix,(P$4+1),FALSE)*$E1803</f>
        <v>0</v>
      </c>
      <c r="Q1799" s="22">
        <f ca="1">VLOOKUP(CONCATENATE($F1799," ",$G1799),AllocFactorMatrix,(Q$4+1),FALSE)*$E1803</f>
        <v>0</v>
      </c>
      <c r="R1799" s="22">
        <f t="shared" ca="1" si="836"/>
        <v>596.81066513092605</v>
      </c>
      <c r="S1799" s="22">
        <f ca="1">VLOOKUP(CONCATENATE($F1799," ",$G1799),AllocFactorMatrix,(S$4+1),FALSE)*$E1803</f>
        <v>20.057456407813145</v>
      </c>
      <c r="T1799" s="22">
        <f ca="1">VLOOKUP(CONCATENATE($F1799," ",$G1799),AllocFactorMatrix,(T$4+1),FALSE)*$E1803</f>
        <v>370.45645836766482</v>
      </c>
      <c r="U1799" s="22">
        <f ca="1">VLOOKUP(CONCATENATE($F1799," ",$G1799),AllocFactorMatrix,(U$4+1),FALSE)*$E1803</f>
        <v>0</v>
      </c>
      <c r="V1799" s="22">
        <f ca="1">VLOOKUP(CONCATENATE($F1799," ",$G1799),AllocFactorMatrix,(V$4+1),FALSE)*$E1803</f>
        <v>0</v>
      </c>
      <c r="W1799" s="22">
        <f t="shared" ca="1" si="839"/>
        <v>390.51391477547799</v>
      </c>
      <c r="X1799" s="22">
        <f ca="1">VLOOKUP(CONCATENATE($F1799," ",$G1799),AllocFactorMatrix,(X$4+1),FALSE)*$E1803</f>
        <v>131.57313214372991</v>
      </c>
      <c r="Y1799" s="22">
        <f ca="1">VLOOKUP(CONCATENATE($F1799," ",$G1799),AllocFactorMatrix,(Y$4+1),FALSE)*$E1803</f>
        <v>2.5269853026604032</v>
      </c>
      <c r="Z1799" s="22">
        <f t="shared" ca="1" si="835"/>
        <v>134.1001174463903</v>
      </c>
      <c r="AA1799" s="22">
        <f ca="1">VLOOKUP(CONCATENATE($F1799," ",$G1799),AllocFactorMatrix,(AA$4+1),FALSE)*$E1803</f>
        <v>1.9312564287229661</v>
      </c>
      <c r="AB1799" s="22">
        <f ca="1">VLOOKUP(CONCATENATE($F1799," ",$G1799),AllocFactorMatrix,(AB$4+1),FALSE)*$E1803</f>
        <v>2.2223493022357603</v>
      </c>
      <c r="AC1799" s="22">
        <f ca="1">VLOOKUP(CONCATENATE($F1799," ",$G1799),AllocFactorMatrix,(AC$4+1),FALSE)*$E1803</f>
        <v>0.52763836080267923</v>
      </c>
    </row>
    <row r="1800" spans="4:29" hidden="1" outlineLevel="1">
      <c r="F1800" s="42" t="str">
        <f>F1803</f>
        <v>LABOR_M</v>
      </c>
      <c r="G1800" s="17" t="str">
        <f>$G$12</f>
        <v>DISTSEC</v>
      </c>
      <c r="H1800" s="21">
        <f t="shared" ca="1" si="838"/>
        <v>2394.5649821533225</v>
      </c>
      <c r="I1800" s="22">
        <f ca="1">VLOOKUP(CONCATENATE($F1800," ",$G1800),AllocFactorMatrix,(I$4+1),FALSE)*$E1803</f>
        <v>1820.7755827435362</v>
      </c>
      <c r="J1800" s="22">
        <f ca="1">VLOOKUP(CONCATENATE($F1800," ",$G1800),AllocFactorMatrix,(J$4+1),FALSE)*$E1803</f>
        <v>367.51058911346911</v>
      </c>
      <c r="K1800" s="22">
        <f ca="1">VLOOKUP(CONCATENATE($F1800," ",$G1800),AllocFactorMatrix,(K$4+1),FALSE)*$E1803</f>
        <v>0</v>
      </c>
      <c r="L1800" s="22">
        <f ca="1">VLOOKUP(CONCATENATE($F1800," ",$G1800),AllocFactorMatrix,(L$4+1),FALSE)*$E1803</f>
        <v>0</v>
      </c>
      <c r="M1800" s="22">
        <f t="shared" ca="1" si="834"/>
        <v>367.51058911346911</v>
      </c>
      <c r="N1800" s="22">
        <f ca="1">VLOOKUP(CONCATENATE($F1800," ",$G1800),AllocFactorMatrix,(N$4+1),FALSE)*$E1803</f>
        <v>140.76401640733073</v>
      </c>
      <c r="O1800" s="22">
        <f ca="1">VLOOKUP(CONCATENATE($F1800," ",$G1800),AllocFactorMatrix,(O$4+1),FALSE)*$E1803</f>
        <v>0</v>
      </c>
      <c r="P1800" s="22">
        <f ca="1">VLOOKUP(CONCATENATE($F1800," ",$G1800),AllocFactorMatrix,(P$4+1),FALSE)*$E1803</f>
        <v>0</v>
      </c>
      <c r="Q1800" s="22">
        <f ca="1">VLOOKUP(CONCATENATE($F1800," ",$G1800),AllocFactorMatrix,(Q$4+1),FALSE)*$E1803</f>
        <v>0</v>
      </c>
      <c r="R1800" s="22">
        <f t="shared" ca="1" si="836"/>
        <v>140.76401640733073</v>
      </c>
      <c r="S1800" s="22">
        <f ca="1">VLOOKUP(CONCATENATE($F1800," ",$G1800),AllocFactorMatrix,(S$4+1),FALSE)*$E1803</f>
        <v>4.943927618768174</v>
      </c>
      <c r="T1800" s="22">
        <f ca="1">VLOOKUP(CONCATENATE($F1800," ",$G1800),AllocFactorMatrix,(T$4+1),FALSE)*$E1803</f>
        <v>0</v>
      </c>
      <c r="U1800" s="22">
        <f ca="1">VLOOKUP(CONCATENATE($F1800," ",$G1800),AllocFactorMatrix,(U$4+1),FALSE)*$E1803</f>
        <v>0</v>
      </c>
      <c r="V1800" s="22">
        <f ca="1">VLOOKUP(CONCATENATE($F1800," ",$G1800),AllocFactorMatrix,(V$4+1),FALSE)*$E1803</f>
        <v>0</v>
      </c>
      <c r="W1800" s="22">
        <f t="shared" ca="1" si="839"/>
        <v>4.943927618768174</v>
      </c>
      <c r="X1800" s="22">
        <f ca="1">VLOOKUP(CONCATENATE($F1800," ",$G1800),AllocFactorMatrix,(X$4+1),FALSE)*$E1803</f>
        <v>40.831064150249112</v>
      </c>
      <c r="Y1800" s="22">
        <f ca="1">VLOOKUP(CONCATENATE($F1800," ",$G1800),AllocFactorMatrix,(Y$4+1),FALSE)*$E1803</f>
        <v>0</v>
      </c>
      <c r="Z1800" s="22">
        <f t="shared" ca="1" si="835"/>
        <v>40.831064150249112</v>
      </c>
      <c r="AA1800" s="22">
        <f ca="1">VLOOKUP(CONCATENATE($F1800," ",$G1800),AllocFactorMatrix,(AA$4+1),FALSE)*$E1803</f>
        <v>0.52556774289975294</v>
      </c>
      <c r="AB1800" s="22">
        <f ca="1">VLOOKUP(CONCATENATE($F1800," ",$G1800),AllocFactorMatrix,(AB$4+1),FALSE)*$E1803</f>
        <v>15.647881835962519</v>
      </c>
      <c r="AC1800" s="22">
        <f ca="1">VLOOKUP(CONCATENATE($F1800," ",$G1800),AllocFactorMatrix,(AC$4+1),FALSE)*$E1803</f>
        <v>3.5663525411054664</v>
      </c>
    </row>
    <row r="1801" spans="4:29" hidden="1" outlineLevel="1">
      <c r="F1801" s="42" t="str">
        <f>F1803</f>
        <v>LABOR_M</v>
      </c>
      <c r="G1801" s="17" t="str">
        <f>$G$13</f>
        <v>ENERGY</v>
      </c>
      <c r="H1801" s="21">
        <f t="shared" ca="1" si="838"/>
        <v>24113.236436437543</v>
      </c>
      <c r="I1801" s="22">
        <f ca="1">VLOOKUP(CONCATENATE($F1801," ",$G1801),AllocFactorMatrix,(I$4+1),FALSE)*$E1803</f>
        <v>8859.6526151814887</v>
      </c>
      <c r="J1801" s="22">
        <f ca="1">VLOOKUP(CONCATENATE($F1801," ",$G1801),AllocFactorMatrix,(J$4+1),FALSE)*$E1803</f>
        <v>2798.6616196886002</v>
      </c>
      <c r="K1801" s="22">
        <f ca="1">VLOOKUP(CONCATENATE($F1801," ",$G1801),AllocFactorMatrix,(K$4+1),FALSE)*$E1803</f>
        <v>34.951248257672326</v>
      </c>
      <c r="L1801" s="22">
        <f ca="1">VLOOKUP(CONCATENATE($F1801," ",$G1801),AllocFactorMatrix,(L$4+1),FALSE)*$E1803</f>
        <v>1.7705508686980993</v>
      </c>
      <c r="M1801" s="22">
        <f t="shared" ca="1" si="834"/>
        <v>2835.3834188149708</v>
      </c>
      <c r="N1801" s="22">
        <f ca="1">VLOOKUP(CONCATENATE($F1801," ",$G1801),AllocFactorMatrix,(N$4+1),FALSE)*$E1803</f>
        <v>1417.926075302197</v>
      </c>
      <c r="O1801" s="22">
        <f ca="1">VLOOKUP(CONCATENATE($F1801," ",$G1801),AllocFactorMatrix,(O$4+1),FALSE)*$E1803</f>
        <v>382.51913594080929</v>
      </c>
      <c r="P1801" s="22">
        <f ca="1">VLOOKUP(CONCATENATE($F1801," ",$G1801),AllocFactorMatrix,(P$4+1),FALSE)*$E1803</f>
        <v>59.607367814232816</v>
      </c>
      <c r="Q1801" s="22">
        <f ca="1">VLOOKUP(CONCATENATE($F1801," ",$G1801),AllocFactorMatrix,(Q$4+1),FALSE)*$E1803</f>
        <v>0</v>
      </c>
      <c r="R1801" s="22">
        <f t="shared" ca="1" si="836"/>
        <v>1860.0525790572392</v>
      </c>
      <c r="S1801" s="22">
        <f ca="1">VLOOKUP(CONCATENATE($F1801," ",$G1801),AllocFactorMatrix,(S$4+1),FALSE)*$E1803</f>
        <v>71.409357197845623</v>
      </c>
      <c r="T1801" s="22">
        <f ca="1">VLOOKUP(CONCATENATE($F1801," ",$G1801),AllocFactorMatrix,(T$4+1),FALSE)*$E1803</f>
        <v>1411.4991223960669</v>
      </c>
      <c r="U1801" s="22">
        <f ca="1">VLOOKUP(CONCATENATE($F1801," ",$G1801),AllocFactorMatrix,(U$4+1),FALSE)*$E1803</f>
        <v>7420.4001073636964</v>
      </c>
      <c r="V1801" s="22">
        <f ca="1">VLOOKUP(CONCATENATE($F1801," ",$G1801),AllocFactorMatrix,(V$4+1),FALSE)*$E1803</f>
        <v>1037.6155966521526</v>
      </c>
      <c r="W1801" s="22">
        <f t="shared" ca="1" si="839"/>
        <v>9940.9241836097626</v>
      </c>
      <c r="X1801" s="22">
        <f ca="1">VLOOKUP(CONCATENATE($F1801," ",$G1801),AllocFactorMatrix,(X$4+1),FALSE)*$E1803</f>
        <v>398.66073087946558</v>
      </c>
      <c r="Y1801" s="22">
        <f ca="1">VLOOKUP(CONCATENATE($F1801," ",$G1801),AllocFactorMatrix,(Y$4+1),FALSE)*$E1803</f>
        <v>7.5383403795611299</v>
      </c>
      <c r="Z1801" s="22">
        <f t="shared" ca="1" si="835"/>
        <v>406.19907125902671</v>
      </c>
      <c r="AA1801" s="22">
        <f ca="1">VLOOKUP(CONCATENATE($F1801," ",$G1801),AllocFactorMatrix,(AA$4+1),FALSE)*$E1803</f>
        <v>7.5193067829000011</v>
      </c>
      <c r="AB1801" s="22">
        <f ca="1">VLOOKUP(CONCATENATE($F1801," ",$G1801),AllocFactorMatrix,(AB$4+1),FALSE)*$E1803</f>
        <v>164.85650039224632</v>
      </c>
      <c r="AC1801" s="22">
        <f ca="1">VLOOKUP(CONCATENATE($F1801," ",$G1801),AllocFactorMatrix,(AC$4+1),FALSE)*$E1803</f>
        <v>38.648761339904851</v>
      </c>
    </row>
    <row r="1802" spans="4:29" hidden="1" outlineLevel="1">
      <c r="F1802" s="42" t="str">
        <f>F1803</f>
        <v>LABOR_M</v>
      </c>
      <c r="G1802" s="17" t="str">
        <f>$G$14</f>
        <v>CUSTOMER</v>
      </c>
      <c r="H1802" s="21">
        <f t="shared" ca="1" si="838"/>
        <v>48229.981109921711</v>
      </c>
      <c r="I1802" s="22">
        <f ca="1">VLOOKUP(CONCATENATE($F1802," ",$G1802),AllocFactorMatrix,(I$4+1),FALSE)*$E1803</f>
        <v>37328.266470637005</v>
      </c>
      <c r="J1802" s="22">
        <f ca="1">VLOOKUP(CONCATENATE($F1802," ",$G1802),AllocFactorMatrix,(J$4+1),FALSE)*$E1803</f>
        <v>8807.097423487623</v>
      </c>
      <c r="K1802" s="22">
        <f ca="1">VLOOKUP(CONCATENATE($F1802," ",$G1802),AllocFactorMatrix,(K$4+1),FALSE)*$E1803</f>
        <v>89.690158890274787</v>
      </c>
      <c r="L1802" s="22">
        <f ca="1">VLOOKUP(CONCATENATE($F1802," ",$G1802),AllocFactorMatrix,(L$4+1),FALSE)*$E1803</f>
        <v>6.3908643715951534</v>
      </c>
      <c r="M1802" s="22">
        <f t="shared" ca="1" si="834"/>
        <v>8903.1784467494927</v>
      </c>
      <c r="N1802" s="22">
        <f ca="1">VLOOKUP(CONCATENATE($F1802," ",$G1802),AllocFactorMatrix,(N$4+1),FALSE)*$E1803</f>
        <v>156.71839422649526</v>
      </c>
      <c r="O1802" s="22">
        <f ca="1">VLOOKUP(CONCATENATE($F1802," ",$G1802),AllocFactorMatrix,(O$4+1),FALSE)*$E1803</f>
        <v>49.996629756649078</v>
      </c>
      <c r="P1802" s="22">
        <f ca="1">VLOOKUP(CONCATENATE($F1802," ",$G1802),AllocFactorMatrix,(P$4+1),FALSE)*$E1803</f>
        <v>18.250089279377576</v>
      </c>
      <c r="Q1802" s="22">
        <f ca="1">VLOOKUP(CONCATENATE($F1802," ",$G1802),AllocFactorMatrix,(Q$4+1),FALSE)*$E1803</f>
        <v>0</v>
      </c>
      <c r="R1802" s="22">
        <f t="shared" ca="1" si="836"/>
        <v>224.96511326252192</v>
      </c>
      <c r="S1802" s="22">
        <f ca="1">VLOOKUP(CONCATENATE($F1802," ",$G1802),AllocFactorMatrix,(S$4+1),FALSE)*$E1803</f>
        <v>1.486034230566651</v>
      </c>
      <c r="T1802" s="22">
        <f ca="1">VLOOKUP(CONCATENATE($F1802," ",$G1802),AllocFactorMatrix,(T$4+1),FALSE)*$E1803</f>
        <v>35.953846440077982</v>
      </c>
      <c r="U1802" s="22">
        <f ca="1">VLOOKUP(CONCATENATE($F1802," ",$G1802),AllocFactorMatrix,(U$4+1),FALSE)*$E1803</f>
        <v>60.443165910733924</v>
      </c>
      <c r="V1802" s="22">
        <f ca="1">VLOOKUP(CONCATENATE($F1802," ",$G1802),AllocFactorMatrix,(V$4+1),FALSE)*$E1803</f>
        <v>11.63068843142838</v>
      </c>
      <c r="W1802" s="22">
        <f t="shared" ca="1" si="839"/>
        <v>109.51373501280693</v>
      </c>
      <c r="X1802" s="22">
        <f ca="1">VLOOKUP(CONCATENATE($F1802," ",$G1802),AllocFactorMatrix,(X$4+1),FALSE)*$E1803</f>
        <v>50.664633081841075</v>
      </c>
      <c r="Y1802" s="22">
        <f ca="1">VLOOKUP(CONCATENATE($F1802," ",$G1802),AllocFactorMatrix,(Y$4+1),FALSE)*$E1803</f>
        <v>0.60426705753530918</v>
      </c>
      <c r="Z1802" s="22">
        <f t="shared" ca="1" si="835"/>
        <v>51.268900139376385</v>
      </c>
      <c r="AA1802" s="22">
        <f ca="1">VLOOKUP(CONCATENATE($F1802," ",$G1802),AllocFactorMatrix,(AA$4+1),FALSE)*$E1803</f>
        <v>3.5264443001691559</v>
      </c>
      <c r="AB1802" s="22">
        <f ca="1">VLOOKUP(CONCATENATE($F1802," ",$G1802),AllocFactorMatrix,(AB$4+1),FALSE)*$E1803</f>
        <v>1491.3407353896905</v>
      </c>
      <c r="AC1802" s="22">
        <f ca="1">VLOOKUP(CONCATENATE($F1802," ",$G1802),AllocFactorMatrix,(AC$4+1),FALSE)*$E1803</f>
        <v>117.92126443062065</v>
      </c>
    </row>
    <row r="1803" spans="4:29" collapsed="1">
      <c r="D1803" s="17" t="s">
        <v>503</v>
      </c>
      <c r="E1803" s="19">
        <v>137624</v>
      </c>
      <c r="F1803" s="42" t="s">
        <v>69</v>
      </c>
      <c r="G1803" s="17" t="str">
        <f>$G$15</f>
        <v>TOTAL</v>
      </c>
      <c r="H1803" s="21">
        <f t="shared" ca="1" si="838"/>
        <v>137624.00000000006</v>
      </c>
      <c r="I1803" s="22">
        <f ca="1">VLOOKUP(CONCATENATE($F1803," ",$G1803),AllocFactorMatrix,(I$4+1),FALSE)*$E1803</f>
        <v>80222.077456628787</v>
      </c>
      <c r="J1803" s="22">
        <f ca="1">VLOOKUP(CONCATENATE($F1803," ",$G1803),AllocFactorMatrix,(J$4+1),FALSE)*$E1803</f>
        <v>20019.543062895635</v>
      </c>
      <c r="K1803" s="22">
        <f ca="1">VLOOKUP(CONCATENATE($F1803," ",$G1803),AllocFactorMatrix,(K$4+1),FALSE)*$E1803</f>
        <v>226.65394529195703</v>
      </c>
      <c r="L1803" s="22">
        <f ca="1">VLOOKUP(CONCATENATE($F1803," ",$G1803),AllocFactorMatrix,(L$4+1),FALSE)*$E1803</f>
        <v>12.665793647296056</v>
      </c>
      <c r="M1803" s="22">
        <f t="shared" ca="1" si="834"/>
        <v>20258.862801834886</v>
      </c>
      <c r="N1803" s="22">
        <f ca="1">VLOOKUP(CONCATENATE($F1803," ",$G1803),AllocFactorMatrix,(N$4+1),FALSE)*$E1803</f>
        <v>5310.3181872381747</v>
      </c>
      <c r="O1803" s="22">
        <f ca="1">VLOOKUP(CONCATENATE($F1803," ",$G1803),AllocFactorMatrix,(O$4+1),FALSE)*$E1803</f>
        <v>1418.3132986855505</v>
      </c>
      <c r="P1803" s="22">
        <f ca="1">VLOOKUP(CONCATENATE($F1803," ",$G1803),AllocFactorMatrix,(P$4+1),FALSE)*$E1803</f>
        <v>216.47946328784988</v>
      </c>
      <c r="Q1803" s="22">
        <f ca="1">VLOOKUP(CONCATENATE($F1803," ",$G1803),AllocFactorMatrix,(Q$4+1),FALSE)*$E1803</f>
        <v>0</v>
      </c>
      <c r="R1803" s="22">
        <f t="shared" ca="1" si="836"/>
        <v>6945.1109492115756</v>
      </c>
      <c r="S1803" s="22">
        <f ca="1">VLOOKUP(CONCATENATE($F1803," ",$G1803),AllocFactorMatrix,(S$4+1),FALSE)*$E1803</f>
        <v>232.89588881428188</v>
      </c>
      <c r="T1803" s="22">
        <f ca="1">VLOOKUP(CONCATENATE($F1803," ",$G1803),AllocFactorMatrix,(T$4+1),FALSE)*$E1803</f>
        <v>4279.0854663280261</v>
      </c>
      <c r="U1803" s="22">
        <f ca="1">VLOOKUP(CONCATENATE($F1803," ",$G1803),AllocFactorMatrix,(U$4+1),FALSE)*$E1803</f>
        <v>19680.125358706824</v>
      </c>
      <c r="V1803" s="22">
        <f ca="1">VLOOKUP(CONCATENATE($F1803," ",$G1803),AllocFactorMatrix,(V$4+1),FALSE)*$E1803</f>
        <v>2481.4751815372656</v>
      </c>
      <c r="W1803" s="22">
        <f t="shared" ca="1" si="839"/>
        <v>26673.581895386396</v>
      </c>
      <c r="X1803" s="22">
        <f ca="1">VLOOKUP(CONCATENATE($F1803," ",$G1803),AllocFactorMatrix,(X$4+1),FALSE)*$E1803</f>
        <v>1496.3915832092778</v>
      </c>
      <c r="Y1803" s="22">
        <f ca="1">VLOOKUP(CONCATENATE($F1803," ",$G1803),AllocFactorMatrix,(Y$4+1),FALSE)*$E1803</f>
        <v>27.132081364557767</v>
      </c>
      <c r="Z1803" s="22">
        <f t="shared" ca="1" si="835"/>
        <v>1523.5236645738355</v>
      </c>
      <c r="AA1803" s="22">
        <f ca="1">VLOOKUP(CONCATENATE($F1803," ",$G1803),AllocFactorMatrix,(AA$4+1),FALSE)*$E1803</f>
        <v>26.224956750372801</v>
      </c>
      <c r="AB1803" s="22">
        <f ca="1">VLOOKUP(CONCATENATE($F1803," ",$G1803),AllocFactorMatrix,(AB$4+1),FALSE)*$E1803</f>
        <v>1787.0581807117856</v>
      </c>
      <c r="AC1803" s="22">
        <f ca="1">VLOOKUP(CONCATENATE($F1803," ",$G1803),AllocFactorMatrix,(AC$4+1),FALSE)*$E1803</f>
        <v>187.56009490242067</v>
      </c>
    </row>
    <row r="1804" spans="4:29" hidden="1" outlineLevel="1">
      <c r="F1804" s="42" t="str">
        <f>F1811</f>
        <v>LABOR_M</v>
      </c>
      <c r="G1804" s="17" t="str">
        <f>$G$8</f>
        <v>PRODUCTION</v>
      </c>
      <c r="H1804" s="21">
        <f t="shared" ca="1" si="838"/>
        <v>286643.65771003003</v>
      </c>
      <c r="I1804" s="22">
        <f ca="1">VLOOKUP(CONCATENATE($F1804," ",$G1804),AllocFactorMatrix,(I$4+1),FALSE)*$E1811</f>
        <v>142120.38211011112</v>
      </c>
      <c r="J1804" s="22">
        <f ca="1">VLOOKUP(CONCATENATE($F1804," ",$G1804),AllocFactorMatrix,(J$4+1),FALSE)*$E1811</f>
        <v>35539.741427951136</v>
      </c>
      <c r="K1804" s="22">
        <f ca="1">VLOOKUP(CONCATENATE($F1804," ",$G1804),AllocFactorMatrix,(K$4+1),FALSE)*$E1811</f>
        <v>450.42491805067067</v>
      </c>
      <c r="L1804" s="22">
        <f ca="1">VLOOKUP(CONCATENATE($F1804," ",$G1804),AllocFactorMatrix,(L$4+1),FALSE)*$E1811</f>
        <v>22.5433194216359</v>
      </c>
      <c r="M1804" s="22">
        <f t="shared" ca="1" si="834"/>
        <v>36012.709665423448</v>
      </c>
      <c r="N1804" s="22">
        <f ca="1">VLOOKUP(CONCATENATE($F1804," ",$G1804),AllocFactorMatrix,(N$4+1),FALSE)*$E1811</f>
        <v>15944.824387651843</v>
      </c>
      <c r="O1804" s="22">
        <f ca="1">VLOOKUP(CONCATENATE($F1804," ",$G1804),AllocFactorMatrix,(O$4+1),FALSE)*$E1811</f>
        <v>4370.1071000315151</v>
      </c>
      <c r="P1804" s="22">
        <f ca="1">VLOOKUP(CONCATENATE($F1804," ",$G1804),AllocFactorMatrix,(P$4+1),FALSE)*$E1811</f>
        <v>695.41867088983304</v>
      </c>
      <c r="Q1804" s="22">
        <f ca="1">VLOOKUP(CONCATENATE($F1804," ",$G1804),AllocFactorMatrix,(Q$4+1),FALSE)*$E1811</f>
        <v>0</v>
      </c>
      <c r="R1804" s="22">
        <f t="shared" ca="1" si="836"/>
        <v>21010.350158573194</v>
      </c>
      <c r="S1804" s="22">
        <f ca="1">VLOOKUP(CONCATENATE($F1804," ",$G1804),AllocFactorMatrix,(S$4+1),FALSE)*$E1811</f>
        <v>689.25396888203795</v>
      </c>
      <c r="T1804" s="22">
        <f ca="1">VLOOKUP(CONCATENATE($F1804," ",$G1804),AllocFactorMatrix,(T$4+1),FALSE)*$E1811</f>
        <v>12543.246500093783</v>
      </c>
      <c r="U1804" s="22">
        <f ca="1">VLOOKUP(CONCATENATE($F1804," ",$G1804),AllocFactorMatrix,(U$4+1),FALSE)*$E1811</f>
        <v>61117.493844246164</v>
      </c>
      <c r="V1804" s="22">
        <f ca="1">VLOOKUP(CONCATENATE($F1804," ",$G1804),AllocFactorMatrix,(V$4+1),FALSE)*$E1811</f>
        <v>7787.6180700935465</v>
      </c>
      <c r="W1804" s="22">
        <f ca="1">SUBTOTAL(9,S1804:V1804)</f>
        <v>82137.612383315529</v>
      </c>
      <c r="X1804" s="22">
        <f ca="1">VLOOKUP(CONCATENATE($F1804," ",$G1804),AllocFactorMatrix,(X$4+1),FALSE)*$E1811</f>
        <v>4459.4274536052881</v>
      </c>
      <c r="Y1804" s="22">
        <f ca="1">VLOOKUP(CONCATENATE($F1804," ",$G1804),AllocFactorMatrix,(Y$4+1),FALSE)*$E1811</f>
        <v>83.826491296341757</v>
      </c>
      <c r="Z1804" s="22">
        <f t="shared" ca="1" si="835"/>
        <v>4543.2539449016294</v>
      </c>
      <c r="AA1804" s="22">
        <f ca="1">VLOOKUP(CONCATENATE($F1804," ",$G1804),AllocFactorMatrix,(AA$4+1),FALSE)*$E1811</f>
        <v>64.851368152018892</v>
      </c>
      <c r="AB1804" s="22">
        <f ca="1">VLOOKUP(CONCATENATE($F1804," ",$G1804),AllocFactorMatrix,(AB$4+1),FALSE)*$E1811</f>
        <v>609.42804090052255</v>
      </c>
      <c r="AC1804" s="22">
        <f ca="1">VLOOKUP(CONCATENATE($F1804," ",$G1804),AllocFactorMatrix,(AC$4+1),FALSE)*$E1811</f>
        <v>145.07003865258903</v>
      </c>
    </row>
    <row r="1805" spans="4:29" hidden="1" outlineLevel="1">
      <c r="F1805" s="42" t="str">
        <f>F1811</f>
        <v>LABOR_M</v>
      </c>
      <c r="G1805" s="17" t="str">
        <f>$G$9</f>
        <v>BULKTRAN</v>
      </c>
      <c r="H1805" s="21">
        <f t="shared" ca="1" si="838"/>
        <v>79704.236314651891</v>
      </c>
      <c r="I1805" s="22">
        <f ca="1">VLOOKUP(CONCATENATE($F1805," ",$G1805),AllocFactorMatrix,(I$4+1),FALSE)*$E1811</f>
        <v>39518.043452724749</v>
      </c>
      <c r="J1805" s="22">
        <f ca="1">VLOOKUP(CONCATENATE($F1805," ",$G1805),AllocFactorMatrix,(J$4+1),FALSE)*$E1811</f>
        <v>9882.1930056467154</v>
      </c>
      <c r="K1805" s="22">
        <f ca="1">VLOOKUP(CONCATENATE($F1805," ",$G1805),AllocFactorMatrix,(K$4+1),FALSE)*$E1811</f>
        <v>125.24531118925283</v>
      </c>
      <c r="L1805" s="22">
        <f ca="1">VLOOKUP(CONCATENATE($F1805," ",$G1805),AllocFactorMatrix,(L$4+1),FALSE)*$E1811</f>
        <v>6.2684033299505284</v>
      </c>
      <c r="M1805" s="22">
        <f t="shared" ca="1" si="834"/>
        <v>10013.706720165919</v>
      </c>
      <c r="N1805" s="22">
        <f ca="1">VLOOKUP(CONCATENATE($F1805," ",$G1805),AllocFactorMatrix,(N$4+1),FALSE)*$E1811</f>
        <v>4433.6234792072264</v>
      </c>
      <c r="O1805" s="22">
        <f ca="1">VLOOKUP(CONCATENATE($F1805," ",$G1805),AllocFactorMatrix,(O$4+1),FALSE)*$E1811</f>
        <v>1215.1535177994704</v>
      </c>
      <c r="P1805" s="22">
        <f ca="1">VLOOKUP(CONCATENATE($F1805," ",$G1805),AllocFactorMatrix,(P$4+1),FALSE)*$E1811</f>
        <v>193.36836030154049</v>
      </c>
      <c r="Q1805" s="22">
        <f ca="1">VLOOKUP(CONCATENATE($F1805," ",$G1805),AllocFactorMatrix,(Q$4+1),FALSE)*$E1811</f>
        <v>0</v>
      </c>
      <c r="R1805" s="22">
        <f t="shared" ca="1" si="836"/>
        <v>5842.1453573082372</v>
      </c>
      <c r="S1805" s="22">
        <f ca="1">VLOOKUP(CONCATENATE($F1805," ",$G1805),AllocFactorMatrix,(S$4+1),FALSE)*$E1811</f>
        <v>191.65420109228347</v>
      </c>
      <c r="T1805" s="22">
        <f ca="1">VLOOKUP(CONCATENATE($F1805," ",$G1805),AllocFactorMatrix,(T$4+1),FALSE)*$E1811</f>
        <v>3487.7795349923904</v>
      </c>
      <c r="U1805" s="22">
        <f ca="1">VLOOKUP(CONCATENATE($F1805," ",$G1805),AllocFactorMatrix,(U$4+1),FALSE)*$E1811</f>
        <v>16994.351841717482</v>
      </c>
      <c r="V1805" s="22">
        <f ca="1">VLOOKUP(CONCATENATE($F1805," ",$G1805),AllocFactorMatrix,(V$4+1),FALSE)*$E1811</f>
        <v>2165.4278205412134</v>
      </c>
      <c r="W1805" s="22">
        <f t="shared" ref="W1805:W1811" ca="1" si="840">SUBTOTAL(9,S1805:V1805)</f>
        <v>22839.213398343367</v>
      </c>
      <c r="X1805" s="22">
        <f ca="1">VLOOKUP(CONCATENATE($F1805," ",$G1805),AllocFactorMatrix,(X$4+1),FALSE)*$E1811</f>
        <v>1239.989966740387</v>
      </c>
      <c r="Y1805" s="22">
        <f ca="1">VLOOKUP(CONCATENATE($F1805," ",$G1805),AllocFactorMatrix,(Y$4+1),FALSE)*$E1811</f>
        <v>23.308823663109258</v>
      </c>
      <c r="Z1805" s="22">
        <f t="shared" ca="1" si="835"/>
        <v>1263.2987904034962</v>
      </c>
      <c r="AA1805" s="22">
        <f ca="1">VLOOKUP(CONCATENATE($F1805," ",$G1805),AllocFactorMatrix,(AA$4+1),FALSE)*$E1811</f>
        <v>18.032594245451328</v>
      </c>
      <c r="AB1805" s="22">
        <f ca="1">VLOOKUP(CONCATENATE($F1805," ",$G1805),AllocFactorMatrix,(AB$4+1),FALSE)*$E1811</f>
        <v>169.45777547204051</v>
      </c>
      <c r="AC1805" s="22">
        <f ca="1">VLOOKUP(CONCATENATE($F1805," ",$G1805),AllocFactorMatrix,(AC$4+1),FALSE)*$E1811</f>
        <v>40.338225988724147</v>
      </c>
    </row>
    <row r="1806" spans="4:29" hidden="1" outlineLevel="1">
      <c r="F1806" s="42" t="str">
        <f>F1811</f>
        <v>LABOR_M</v>
      </c>
      <c r="G1806" s="17" t="str">
        <f>$G$10</f>
        <v>SUBTRAN</v>
      </c>
      <c r="H1806" s="21">
        <f t="shared" ca="1" si="838"/>
        <v>25266.442356034106</v>
      </c>
      <c r="I1806" s="22">
        <f ca="1">VLOOKUP(CONCATENATE($F1806," ",$G1806),AllocFactorMatrix,(I$4+1),FALSE)*$E1811</f>
        <v>12192.63073483482</v>
      </c>
      <c r="J1806" s="22">
        <f ca="1">VLOOKUP(CONCATENATE($F1806," ",$G1806),AllocFactorMatrix,(J$4+1),FALSE)*$E1811</f>
        <v>3041.9812051911185</v>
      </c>
      <c r="K1806" s="22">
        <f ca="1">VLOOKUP(CONCATENATE($F1806," ",$G1806),AllocFactorMatrix,(K$4+1),FALSE)*$E1811</f>
        <v>38.63496268777515</v>
      </c>
      <c r="L1806" s="22">
        <f ca="1">VLOOKUP(CONCATENATE($F1806," ",$G1806),AllocFactorMatrix,(L$4+1),FALSE)*$E1811</f>
        <v>2.4907353294448895</v>
      </c>
      <c r="M1806" s="22">
        <f t="shared" ca="1" si="834"/>
        <v>3083.1069032083383</v>
      </c>
      <c r="N1806" s="22">
        <f ca="1">VLOOKUP(CONCATENATE($F1806," ",$G1806),AllocFactorMatrix,(N$4+1),FALSE)*$E1811</f>
        <v>1350.8899556543317</v>
      </c>
      <c r="O1806" s="22">
        <f ca="1">VLOOKUP(CONCATENATE($F1806," ",$G1806),AllocFactorMatrix,(O$4+1),FALSE)*$E1811</f>
        <v>370.85426527161326</v>
      </c>
      <c r="P1806" s="22">
        <f ca="1">VLOOKUP(CONCATENATE($F1806," ",$G1806),AllocFactorMatrix,(P$4+1),FALSE)*$E1811</f>
        <v>74.544453405396411</v>
      </c>
      <c r="Q1806" s="22">
        <f ca="1">VLOOKUP(CONCATENATE($F1806," ",$G1806),AllocFactorMatrix,(Q$4+1),FALSE)*$E1811</f>
        <v>0</v>
      </c>
      <c r="R1806" s="22">
        <f t="shared" ca="1" si="836"/>
        <v>1796.2886743313413</v>
      </c>
      <c r="S1806" s="22">
        <f ca="1">VLOOKUP(CONCATENATE($F1806," ",$G1806),AllocFactorMatrix,(S$4+1),FALSE)*$E1811</f>
        <v>57.246599690634341</v>
      </c>
      <c r="T1806" s="22">
        <f ca="1">VLOOKUP(CONCATENATE($F1806," ",$G1806),AllocFactorMatrix,(T$4+1),FALSE)*$E1811</f>
        <v>1072.5236300466813</v>
      </c>
      <c r="U1806" s="22">
        <f ca="1">VLOOKUP(CONCATENATE($F1806," ",$G1806),AllocFactorMatrix,(U$4+1),FALSE)*$E1811</f>
        <v>6665.1161039799736</v>
      </c>
      <c r="V1806" s="22">
        <f ca="1">VLOOKUP(CONCATENATE($F1806," ",$G1806),AllocFactorMatrix,(V$4+1),FALSE)*$E1811</f>
        <v>0</v>
      </c>
      <c r="W1806" s="22">
        <f t="shared" ca="1" si="840"/>
        <v>7794.8863337172897</v>
      </c>
      <c r="X1806" s="22">
        <f ca="1">VLOOKUP(CONCATENATE($F1806," ",$G1806),AllocFactorMatrix,(X$4+1),FALSE)*$E1811</f>
        <v>378.90656460685045</v>
      </c>
      <c r="Y1806" s="22">
        <f ca="1">VLOOKUP(CONCATENATE($F1806," ",$G1806),AllocFactorMatrix,(Y$4+1),FALSE)*$E1811</f>
        <v>7.2681195491020372</v>
      </c>
      <c r="Z1806" s="22">
        <f t="shared" ca="1" si="835"/>
        <v>386.17468415595249</v>
      </c>
      <c r="AA1806" s="22">
        <f ca="1">VLOOKUP(CONCATENATE($F1806," ",$G1806),AllocFactorMatrix,(AA$4+1),FALSE)*$E1811</f>
        <v>5.5281951691115916</v>
      </c>
      <c r="AB1806" s="22">
        <f ca="1">VLOOKUP(CONCATENATE($F1806," ",$G1806),AllocFactorMatrix,(AB$4+1),FALSE)*$E1811</f>
        <v>6.3250967492710988</v>
      </c>
      <c r="AC1806" s="22">
        <f ca="1">VLOOKUP(CONCATENATE($F1806," ",$G1806),AllocFactorMatrix,(AC$4+1),FALSE)*$E1811</f>
        <v>1.5017338680068986</v>
      </c>
    </row>
    <row r="1807" spans="4:29" hidden="1" outlineLevel="1">
      <c r="F1807" s="42" t="str">
        <f>F1811</f>
        <v>LABOR_M</v>
      </c>
      <c r="G1807" s="17" t="str">
        <f>$G$11</f>
        <v>DISTPRI</v>
      </c>
      <c r="H1807" s="21">
        <f t="shared" ca="1" si="838"/>
        <v>45403.38469163156</v>
      </c>
      <c r="I1807" s="22">
        <f ca="1">VLOOKUP(CONCATENATE($F1807," ",$G1807),AllocFactorMatrix,(I$4+1),FALSE)*$E1811</f>
        <v>30030.700699480174</v>
      </c>
      <c r="J1807" s="22">
        <f ca="1">VLOOKUP(CONCATENATE($F1807," ",$G1807),AllocFactorMatrix,(J$4+1),FALSE)*$E1811</f>
        <v>7452.3760250037167</v>
      </c>
      <c r="K1807" s="22">
        <f ca="1">VLOOKUP(CONCATENATE($F1807," ",$G1807),AllocFactorMatrix,(K$4+1),FALSE)*$E1811</f>
        <v>94.61464349910554</v>
      </c>
      <c r="L1807" s="22">
        <f ca="1">VLOOKUP(CONCATENATE($F1807," ",$G1807),AllocFactorMatrix,(L$4+1),FALSE)*$E1811</f>
        <v>0</v>
      </c>
      <c r="M1807" s="22">
        <f t="shared" ca="1" si="834"/>
        <v>7546.9906685028218</v>
      </c>
      <c r="N1807" s="22">
        <f ca="1">VLOOKUP(CONCATENATE($F1807," ",$G1807),AllocFactorMatrix,(N$4+1),FALSE)*$E1811</f>
        <v>3252.9127928340258</v>
      </c>
      <c r="O1807" s="22">
        <f ca="1">VLOOKUP(CONCATENATE($F1807," ",$G1807),AllocFactorMatrix,(O$4+1),FALSE)*$E1811</f>
        <v>894.52757286205372</v>
      </c>
      <c r="P1807" s="22">
        <f ca="1">VLOOKUP(CONCATENATE($F1807," ",$G1807),AllocFactorMatrix,(P$4+1),FALSE)*$E1811</f>
        <v>0</v>
      </c>
      <c r="Q1807" s="22">
        <f ca="1">VLOOKUP(CONCATENATE($F1807," ",$G1807),AllocFactorMatrix,(Q$4+1),FALSE)*$E1811</f>
        <v>0</v>
      </c>
      <c r="R1807" s="22">
        <f t="shared" ca="1" si="836"/>
        <v>4147.4403656960794</v>
      </c>
      <c r="S1807" s="22">
        <f ca="1">VLOOKUP(CONCATENATE($F1807," ",$G1807),AllocFactorMatrix,(S$4+1),FALSE)*$E1811</f>
        <v>139.38608875346495</v>
      </c>
      <c r="T1807" s="22">
        <f ca="1">VLOOKUP(CONCATENATE($F1807," ",$G1807),AllocFactorMatrix,(T$4+1),FALSE)*$E1811</f>
        <v>2574.4279700997004</v>
      </c>
      <c r="U1807" s="22">
        <f ca="1">VLOOKUP(CONCATENATE($F1807," ",$G1807),AllocFactorMatrix,(U$4+1),FALSE)*$E1811</f>
        <v>0</v>
      </c>
      <c r="V1807" s="22">
        <f ca="1">VLOOKUP(CONCATENATE($F1807," ",$G1807),AllocFactorMatrix,(V$4+1),FALSE)*$E1811</f>
        <v>0</v>
      </c>
      <c r="W1807" s="22">
        <f t="shared" ca="1" si="840"/>
        <v>2713.8140588531651</v>
      </c>
      <c r="X1807" s="22">
        <f ca="1">VLOOKUP(CONCATENATE($F1807," ",$G1807),AllocFactorMatrix,(X$4+1),FALSE)*$E1811</f>
        <v>914.34646057180942</v>
      </c>
      <c r="Y1807" s="22">
        <f ca="1">VLOOKUP(CONCATENATE($F1807," ",$G1807),AllocFactorMatrix,(Y$4+1),FALSE)*$E1811</f>
        <v>17.560880627820723</v>
      </c>
      <c r="Z1807" s="22">
        <f t="shared" ca="1" si="835"/>
        <v>931.90734119963008</v>
      </c>
      <c r="AA1807" s="22">
        <f ca="1">VLOOKUP(CONCATENATE($F1807," ",$G1807),AllocFactorMatrix,(AA$4+1),FALSE)*$E1811</f>
        <v>13.420957997187481</v>
      </c>
      <c r="AB1807" s="22">
        <f ca="1">VLOOKUP(CONCATENATE($F1807," ",$G1807),AllocFactorMatrix,(AB$4+1),FALSE)*$E1811</f>
        <v>15.443861414150673</v>
      </c>
      <c r="AC1807" s="22">
        <f ca="1">VLOOKUP(CONCATENATE($F1807," ",$G1807),AllocFactorMatrix,(AC$4+1),FALSE)*$E1811</f>
        <v>3.6667384883322622</v>
      </c>
    </row>
    <row r="1808" spans="4:29" hidden="1" outlineLevel="1">
      <c r="F1808" s="42" t="str">
        <f>F1811</f>
        <v>LABOR_M</v>
      </c>
      <c r="G1808" s="17" t="str">
        <f>$G$12</f>
        <v>DISTSEC</v>
      </c>
      <c r="H1808" s="21">
        <f t="shared" ca="1" si="838"/>
        <v>16640.646767071943</v>
      </c>
      <c r="I1808" s="22">
        <f ca="1">VLOOKUP(CONCATENATE($F1808," ",$G1808),AllocFactorMatrix,(I$4+1),FALSE)*$E1811</f>
        <v>12653.189009428495</v>
      </c>
      <c r="J1808" s="22">
        <f ca="1">VLOOKUP(CONCATENATE($F1808," ",$G1808),AllocFactorMatrix,(J$4+1),FALSE)*$E1811</f>
        <v>2553.9561223752062</v>
      </c>
      <c r="K1808" s="22">
        <f ca="1">VLOOKUP(CONCATENATE($F1808," ",$G1808),AllocFactorMatrix,(K$4+1),FALSE)*$E1811</f>
        <v>0</v>
      </c>
      <c r="L1808" s="22">
        <f ca="1">VLOOKUP(CONCATENATE($F1808," ",$G1808),AllocFactorMatrix,(L$4+1),FALSE)*$E1811</f>
        <v>0</v>
      </c>
      <c r="M1808" s="22">
        <f t="shared" ca="1" si="834"/>
        <v>2553.9561223752062</v>
      </c>
      <c r="N1808" s="22">
        <f ca="1">VLOOKUP(CONCATENATE($F1808," ",$G1808),AllocFactorMatrix,(N$4+1),FALSE)*$E1811</f>
        <v>978.21704234657818</v>
      </c>
      <c r="O1808" s="22">
        <f ca="1">VLOOKUP(CONCATENATE($F1808," ",$G1808),AllocFactorMatrix,(O$4+1),FALSE)*$E1811</f>
        <v>0</v>
      </c>
      <c r="P1808" s="22">
        <f ca="1">VLOOKUP(CONCATENATE($F1808," ",$G1808),AllocFactorMatrix,(P$4+1),FALSE)*$E1811</f>
        <v>0</v>
      </c>
      <c r="Q1808" s="22">
        <f ca="1">VLOOKUP(CONCATENATE($F1808," ",$G1808),AllocFactorMatrix,(Q$4+1),FALSE)*$E1811</f>
        <v>0</v>
      </c>
      <c r="R1808" s="22">
        <f t="shared" ca="1" si="836"/>
        <v>978.21704234657818</v>
      </c>
      <c r="S1808" s="22">
        <f ca="1">VLOOKUP(CONCATENATE($F1808," ",$G1808),AllocFactorMatrix,(S$4+1),FALSE)*$E1811</f>
        <v>34.35703510201278</v>
      </c>
      <c r="T1808" s="22">
        <f ca="1">VLOOKUP(CONCATENATE($F1808," ",$G1808),AllocFactorMatrix,(T$4+1),FALSE)*$E1811</f>
        <v>0</v>
      </c>
      <c r="U1808" s="22">
        <f ca="1">VLOOKUP(CONCATENATE($F1808," ",$G1808),AllocFactorMatrix,(U$4+1),FALSE)*$E1811</f>
        <v>0</v>
      </c>
      <c r="V1808" s="22">
        <f ca="1">VLOOKUP(CONCATENATE($F1808," ",$G1808),AllocFactorMatrix,(V$4+1),FALSE)*$E1811</f>
        <v>0</v>
      </c>
      <c r="W1808" s="22">
        <f t="shared" ca="1" si="840"/>
        <v>34.35703510201278</v>
      </c>
      <c r="X1808" s="22">
        <f ca="1">VLOOKUP(CONCATENATE($F1808," ",$G1808),AllocFactorMatrix,(X$4+1),FALSE)*$E1811</f>
        <v>283.74895678836288</v>
      </c>
      <c r="Y1808" s="22">
        <f ca="1">VLOOKUP(CONCATENATE($F1808," ",$G1808),AllocFactorMatrix,(Y$4+1),FALSE)*$E1811</f>
        <v>0</v>
      </c>
      <c r="Z1808" s="22">
        <f t="shared" ca="1" si="835"/>
        <v>283.74895678836288</v>
      </c>
      <c r="AA1808" s="22">
        <f ca="1">VLOOKUP(CONCATENATE($F1808," ",$G1808),AllocFactorMatrix,(AA$4+1),FALSE)*$E1811</f>
        <v>3.6523490600356925</v>
      </c>
      <c r="AB1808" s="22">
        <f ca="1">VLOOKUP(CONCATENATE($F1808," ",$G1808),AllocFactorMatrix,(AB$4+1),FALSE)*$E1811</f>
        <v>108.74245477814341</v>
      </c>
      <c r="AC1808" s="22">
        <f ca="1">VLOOKUP(CONCATENATE($F1808," ",$G1808),AllocFactorMatrix,(AC$4+1),FALSE)*$E1811</f>
        <v>24.783797193099339</v>
      </c>
    </row>
    <row r="1809" spans="4:29" hidden="1" outlineLevel="1">
      <c r="F1809" s="42" t="str">
        <f>F1811</f>
        <v>LABOR_M</v>
      </c>
      <c r="G1809" s="17" t="str">
        <f>$G$13</f>
        <v>ENERGY</v>
      </c>
      <c r="H1809" s="21">
        <f t="shared" ca="1" si="838"/>
        <v>167571.08407591068</v>
      </c>
      <c r="I1809" s="22">
        <f ca="1">VLOOKUP(CONCATENATE($F1809," ",$G1809),AllocFactorMatrix,(I$4+1),FALSE)*$E1811</f>
        <v>61568.740354510221</v>
      </c>
      <c r="J1809" s="22">
        <f ca="1">VLOOKUP(CONCATENATE($F1809," ",$G1809),AllocFactorMatrix,(J$4+1),FALSE)*$E1811</f>
        <v>19448.851787651125</v>
      </c>
      <c r="K1809" s="22">
        <f ca="1">VLOOKUP(CONCATENATE($F1809," ",$G1809),AllocFactorMatrix,(K$4+1),FALSE)*$E1811</f>
        <v>242.88811565311849</v>
      </c>
      <c r="L1809" s="22">
        <f ca="1">VLOOKUP(CONCATENATE($F1809," ",$G1809),AllocFactorMatrix,(L$4+1),FALSE)*$E1811</f>
        <v>12.304160383504239</v>
      </c>
      <c r="M1809" s="22">
        <f t="shared" ca="1" si="834"/>
        <v>19704.044063687747</v>
      </c>
      <c r="N1809" s="22">
        <f ca="1">VLOOKUP(CONCATENATE($F1809," ",$G1809),AllocFactorMatrix,(N$4+1),FALSE)*$E1811</f>
        <v>9853.6507201848508</v>
      </c>
      <c r="O1809" s="22">
        <f ca="1">VLOOKUP(CONCATENATE($F1809," ",$G1809),AllocFactorMatrix,(O$4+1),FALSE)*$E1811</f>
        <v>2658.2556206566169</v>
      </c>
      <c r="P1809" s="22">
        <f ca="1">VLOOKUP(CONCATENATE($F1809," ",$G1809),AllocFactorMatrix,(P$4+1),FALSE)*$E1811</f>
        <v>414.23187923662306</v>
      </c>
      <c r="Q1809" s="22">
        <f ca="1">VLOOKUP(CONCATENATE($F1809," ",$G1809),AllocFactorMatrix,(Q$4+1),FALSE)*$E1811</f>
        <v>0</v>
      </c>
      <c r="R1809" s="22">
        <f t="shared" ca="1" si="836"/>
        <v>12926.13822007809</v>
      </c>
      <c r="S1809" s="22">
        <f ca="1">VLOOKUP(CONCATENATE($F1809," ",$G1809),AllocFactorMatrix,(S$4+1),FALSE)*$E1811</f>
        <v>496.24791887018807</v>
      </c>
      <c r="T1809" s="22">
        <f ca="1">VLOOKUP(CONCATENATE($F1809," ",$G1809),AllocFactorMatrix,(T$4+1),FALSE)*$E1811</f>
        <v>9808.9876377892579</v>
      </c>
      <c r="U1809" s="22">
        <f ca="1">VLOOKUP(CONCATENATE($F1809," ",$G1809),AllocFactorMatrix,(U$4+1),FALSE)*$E1811</f>
        <v>51566.884998853471</v>
      </c>
      <c r="V1809" s="22">
        <f ca="1">VLOOKUP(CONCATENATE($F1809," ",$G1809),AllocFactorMatrix,(V$4+1),FALSE)*$E1811</f>
        <v>7210.743810496223</v>
      </c>
      <c r="W1809" s="22">
        <f t="shared" ca="1" si="840"/>
        <v>69082.864366009133</v>
      </c>
      <c r="X1809" s="22">
        <f ca="1">VLOOKUP(CONCATENATE($F1809," ",$G1809),AllocFactorMatrix,(X$4+1),FALSE)*$E1811</f>
        <v>2770.429055762057</v>
      </c>
      <c r="Y1809" s="22">
        <f ca="1">VLOOKUP(CONCATENATE($F1809," ",$G1809),AllocFactorMatrix,(Y$4+1),FALSE)*$E1811</f>
        <v>52.386492077332051</v>
      </c>
      <c r="Z1809" s="22">
        <f t="shared" ca="1" si="835"/>
        <v>2822.8155478393892</v>
      </c>
      <c r="AA1809" s="22">
        <f ca="1">VLOOKUP(CONCATENATE($F1809," ",$G1809),AllocFactorMatrix,(AA$4+1),FALSE)*$E1811</f>
        <v>52.254221138307486</v>
      </c>
      <c r="AB1809" s="22">
        <f ca="1">VLOOKUP(CONCATENATE($F1809," ",$G1809),AllocFactorMatrix,(AB$4+1),FALSE)*$E1811</f>
        <v>1145.6439105762281</v>
      </c>
      <c r="AC1809" s="22">
        <f ca="1">VLOOKUP(CONCATENATE($F1809," ",$G1809),AllocFactorMatrix,(AC$4+1),FALSE)*$E1811</f>
        <v>268.58339207143842</v>
      </c>
    </row>
    <row r="1810" spans="4:29" hidden="1" outlineLevel="1">
      <c r="F1810" s="42" t="str">
        <f>F1811</f>
        <v>LABOR_M</v>
      </c>
      <c r="G1810" s="17" t="str">
        <f>$G$14</f>
        <v>CUSTOMER</v>
      </c>
      <c r="H1810" s="21">
        <f t="shared" ca="1" si="838"/>
        <v>335166.54808467033</v>
      </c>
      <c r="I1810" s="22">
        <f ca="1">VLOOKUP(CONCATENATE($F1810," ",$G1810),AllocFactorMatrix,(I$4+1),FALSE)*$E1811</f>
        <v>259406.82395113748</v>
      </c>
      <c r="J1810" s="22">
        <f ca="1">VLOOKUP(CONCATENATE($F1810," ",$G1810),AllocFactorMatrix,(J$4+1),FALSE)*$E1811</f>
        <v>61203.51644650547</v>
      </c>
      <c r="K1810" s="22">
        <f ca="1">VLOOKUP(CONCATENATE($F1810," ",$G1810),AllocFactorMatrix,(K$4+1),FALSE)*$E1811</f>
        <v>623.28742953280857</v>
      </c>
      <c r="L1810" s="22">
        <f ca="1">VLOOKUP(CONCATENATE($F1810," ",$G1810),AllocFactorMatrix,(L$4+1),FALSE)*$E1811</f>
        <v>44.412290890659463</v>
      </c>
      <c r="M1810" s="22">
        <f t="shared" ca="1" si="834"/>
        <v>61871.216166928934</v>
      </c>
      <c r="N1810" s="22">
        <f ca="1">VLOOKUP(CONCATENATE($F1810," ",$G1810),AllocFactorMatrix,(N$4+1),FALSE)*$E1811</f>
        <v>1089.089441991536</v>
      </c>
      <c r="O1810" s="22">
        <f ca="1">VLOOKUP(CONCATENATE($F1810," ",$G1810),AllocFactorMatrix,(O$4+1),FALSE)*$E1811</f>
        <v>347.44359060004177</v>
      </c>
      <c r="P1810" s="22">
        <f ca="1">VLOOKUP(CONCATENATE($F1810," ",$G1810),AllocFactorMatrix,(P$4+1),FALSE)*$E1811</f>
        <v>126.82607965499911</v>
      </c>
      <c r="Q1810" s="22">
        <f ca="1">VLOOKUP(CONCATENATE($F1810," ",$G1810),AllocFactorMatrix,(Q$4+1),FALSE)*$E1811</f>
        <v>0</v>
      </c>
      <c r="R1810" s="22">
        <f t="shared" ca="1" si="836"/>
        <v>1563.3591122465768</v>
      </c>
      <c r="S1810" s="22">
        <f ca="1">VLOOKUP(CONCATENATE($F1810," ",$G1810),AllocFactorMatrix,(S$4+1),FALSE)*$E1811</f>
        <v>10.326957463647494</v>
      </c>
      <c r="T1810" s="22">
        <f ca="1">VLOOKUP(CONCATENATE($F1810," ",$G1810),AllocFactorMatrix,(T$4+1),FALSE)*$E1811</f>
        <v>249.85551153799352</v>
      </c>
      <c r="U1810" s="22">
        <f ca="1">VLOOKUP(CONCATENATE($F1810," ",$G1810),AllocFactorMatrix,(U$4+1),FALSE)*$E1811</f>
        <v>420.0401245739281</v>
      </c>
      <c r="V1810" s="22">
        <f ca="1">VLOOKUP(CONCATENATE($F1810," ",$G1810),AllocFactorMatrix,(V$4+1),FALSE)*$E1811</f>
        <v>80.825611034880382</v>
      </c>
      <c r="W1810" s="22">
        <f t="shared" ca="1" si="840"/>
        <v>761.04820461044949</v>
      </c>
      <c r="X1810" s="22">
        <f ca="1">VLOOKUP(CONCATENATE($F1810," ",$G1810),AllocFactorMatrix,(X$4+1),FALSE)*$E1811</f>
        <v>352.08577298247741</v>
      </c>
      <c r="Y1810" s="22">
        <f ca="1">VLOOKUP(CONCATENATE($F1810," ",$G1810),AllocFactorMatrix,(Y$4+1),FALSE)*$E1811</f>
        <v>4.1992573734126282</v>
      </c>
      <c r="Z1810" s="22">
        <f t="shared" ca="1" si="835"/>
        <v>356.28503035589006</v>
      </c>
      <c r="AA1810" s="22">
        <f ca="1">VLOOKUP(CONCATENATE($F1810," ",$G1810),AllocFactorMatrix,(AA$4+1),FALSE)*$E1811</f>
        <v>24.506461248798029</v>
      </c>
      <c r="AB1810" s="22">
        <f ca="1">VLOOKUP(CONCATENATE($F1810," ",$G1810),AllocFactorMatrix,(AB$4+1),FALSE)*$E1811</f>
        <v>10363.834171102122</v>
      </c>
      <c r="AC1810" s="22">
        <f ca="1">VLOOKUP(CONCATENATE($F1810," ",$G1810),AllocFactorMatrix,(AC$4+1),FALSE)*$E1811</f>
        <v>819.47498703996303</v>
      </c>
    </row>
    <row r="1811" spans="4:29" collapsed="1">
      <c r="D1811" s="17" t="s">
        <v>504</v>
      </c>
      <c r="E1811" s="19">
        <v>956396</v>
      </c>
      <c r="F1811" s="42" t="s">
        <v>69</v>
      </c>
      <c r="G1811" s="17" t="str">
        <f>$G$15</f>
        <v>TOTAL</v>
      </c>
      <c r="H1811" s="21">
        <f t="shared" ca="1" si="838"/>
        <v>956396.00000000058</v>
      </c>
      <c r="I1811" s="22">
        <f ca="1">VLOOKUP(CONCATENATE($F1811," ",$G1811),AllocFactorMatrix,(I$4+1),FALSE)*$E1811</f>
        <v>557490.51031222707</v>
      </c>
      <c r="J1811" s="22">
        <f ca="1">VLOOKUP(CONCATENATE($F1811," ",$G1811),AllocFactorMatrix,(J$4+1),FALSE)*$E1811</f>
        <v>139122.61602032447</v>
      </c>
      <c r="K1811" s="22">
        <f ca="1">VLOOKUP(CONCATENATE($F1811," ",$G1811),AllocFactorMatrix,(K$4+1),FALSE)*$E1811</f>
        <v>1575.0953806127313</v>
      </c>
      <c r="L1811" s="22">
        <f ca="1">VLOOKUP(CONCATENATE($F1811," ",$G1811),AllocFactorMatrix,(L$4+1),FALSE)*$E1811</f>
        <v>88.018909355195021</v>
      </c>
      <c r="M1811" s="22">
        <f t="shared" ca="1" si="834"/>
        <v>140785.73031029239</v>
      </c>
      <c r="N1811" s="22">
        <f ca="1">VLOOKUP(CONCATENATE($F1811," ",$G1811),AllocFactorMatrix,(N$4+1),FALSE)*$E1811</f>
        <v>36903.207819870382</v>
      </c>
      <c r="O1811" s="22">
        <f ca="1">VLOOKUP(CONCATENATE($F1811," ",$G1811),AllocFactorMatrix,(O$4+1),FALSE)*$E1811</f>
        <v>9856.3416672213116</v>
      </c>
      <c r="P1811" s="22">
        <f ca="1">VLOOKUP(CONCATENATE($F1811," ",$G1811),AllocFactorMatrix,(P$4+1),FALSE)*$E1811</f>
        <v>1504.3894434883921</v>
      </c>
      <c r="Q1811" s="22">
        <f ca="1">VLOOKUP(CONCATENATE($F1811," ",$G1811),AllocFactorMatrix,(Q$4+1),FALSE)*$E1811</f>
        <v>0</v>
      </c>
      <c r="R1811" s="22">
        <f t="shared" ca="1" si="836"/>
        <v>48263.938930580087</v>
      </c>
      <c r="S1811" s="22">
        <f ca="1">VLOOKUP(CONCATENATE($F1811," ",$G1811),AllocFactorMatrix,(S$4+1),FALSE)*$E1811</f>
        <v>1618.472769854269</v>
      </c>
      <c r="T1811" s="22">
        <f ca="1">VLOOKUP(CONCATENATE($F1811," ",$G1811),AllocFactorMatrix,(T$4+1),FALSE)*$E1811</f>
        <v>29736.820784559804</v>
      </c>
      <c r="U1811" s="22">
        <f ca="1">VLOOKUP(CONCATENATE($F1811," ",$G1811),AllocFactorMatrix,(U$4+1),FALSE)*$E1811</f>
        <v>136763.88691337101</v>
      </c>
      <c r="V1811" s="22">
        <f ca="1">VLOOKUP(CONCATENATE($F1811," ",$G1811),AllocFactorMatrix,(V$4+1),FALSE)*$E1811</f>
        <v>17244.615312165864</v>
      </c>
      <c r="W1811" s="22">
        <f t="shared" ca="1" si="840"/>
        <v>185363.79577995095</v>
      </c>
      <c r="X1811" s="22">
        <f ca="1">VLOOKUP(CONCATENATE($F1811," ",$G1811),AllocFactorMatrix,(X$4+1),FALSE)*$E1811</f>
        <v>10398.934231057232</v>
      </c>
      <c r="Y1811" s="22">
        <f ca="1">VLOOKUP(CONCATENATE($F1811," ",$G1811),AllocFactorMatrix,(Y$4+1),FALSE)*$E1811</f>
        <v>188.55006458711844</v>
      </c>
      <c r="Z1811" s="22">
        <f t="shared" ca="1" si="835"/>
        <v>10587.48429564435</v>
      </c>
      <c r="AA1811" s="22">
        <f ca="1">VLOOKUP(CONCATENATE($F1811," ",$G1811),AllocFactorMatrix,(AA$4+1),FALSE)*$E1811</f>
        <v>182.24614701091051</v>
      </c>
      <c r="AB1811" s="22">
        <f ca="1">VLOOKUP(CONCATENATE($F1811," ",$G1811),AllocFactorMatrix,(AB$4+1),FALSE)*$E1811</f>
        <v>12418.875310992478</v>
      </c>
      <c r="AC1811" s="22">
        <f ca="1">VLOOKUP(CONCATENATE($F1811," ",$G1811),AllocFactorMatrix,(AC$4+1),FALSE)*$E1811</f>
        <v>1303.418913302153</v>
      </c>
    </row>
    <row r="1812" spans="4:29" hidden="1" outlineLevel="1">
      <c r="F1812" s="42" t="str">
        <f>F1819</f>
        <v>RSALE</v>
      </c>
      <c r="G1812" s="17" t="str">
        <f>$G$8</f>
        <v>PRODUCTION</v>
      </c>
      <c r="H1812" s="21">
        <f t="shared" ca="1" si="838"/>
        <v>792225.55491595378</v>
      </c>
      <c r="I1812" s="22">
        <f ca="1">VLOOKUP(CONCATENATE($F1812," ",$G1812),AllocFactorMatrix,(I$4+1),FALSE)*$E1819</f>
        <v>369377.19019600085</v>
      </c>
      <c r="J1812" s="22">
        <f ca="1">VLOOKUP(CONCATENATE($F1812," ",$G1812),AllocFactorMatrix,(J$4+1),FALSE)*$E1819</f>
        <v>106654.52850699681</v>
      </c>
      <c r="K1812" s="22">
        <f ca="1">VLOOKUP(CONCATENATE($F1812," ",$G1812),AllocFactorMatrix,(K$4+1),FALSE)*$E1819</f>
        <v>1347.7264151956099</v>
      </c>
      <c r="L1812" s="22">
        <f ca="1">VLOOKUP(CONCATENATE($F1812," ",$G1812),AllocFactorMatrix,(L$4+1),FALSE)*$E1819</f>
        <v>66.385356342960847</v>
      </c>
      <c r="M1812" s="22">
        <f t="shared" ca="1" si="834"/>
        <v>108068.64027853537</v>
      </c>
      <c r="N1812" s="22">
        <f ca="1">VLOOKUP(CONCATENATE($F1812," ",$G1812),AllocFactorMatrix,(N$4+1),FALSE)*$E1819</f>
        <v>53941.699184381563</v>
      </c>
      <c r="O1812" s="22">
        <f ca="1">VLOOKUP(CONCATENATE($F1812," ",$G1812),AllocFactorMatrix,(O$4+1),FALSE)*$E1819</f>
        <v>14994.572491098197</v>
      </c>
      <c r="P1812" s="22">
        <f ca="1">VLOOKUP(CONCATENATE($F1812," ",$G1812),AllocFactorMatrix,(P$4+1),FALSE)*$E1819</f>
        <v>1844.9069058285634</v>
      </c>
      <c r="Q1812" s="22">
        <f ca="1">VLOOKUP(CONCATENATE($F1812," ",$G1812),AllocFactorMatrix,(Q$4+1),FALSE)*$E1819</f>
        <v>0</v>
      </c>
      <c r="R1812" s="22">
        <f t="shared" ca="1" si="836"/>
        <v>70781.178581308326</v>
      </c>
      <c r="S1812" s="22">
        <f ca="1">VLOOKUP(CONCATENATE($F1812," ",$G1812),AllocFactorMatrix,(S$4+1),FALSE)*$E1819</f>
        <v>2172.5627734805821</v>
      </c>
      <c r="T1812" s="22">
        <f ca="1">VLOOKUP(CONCATENATE($F1812," ",$G1812),AllocFactorMatrix,(T$4+1),FALSE)*$E1819</f>
        <v>41407.966403490675</v>
      </c>
      <c r="U1812" s="22">
        <f ca="1">VLOOKUP(CONCATENATE($F1812," ",$G1812),AllocFactorMatrix,(U$4+1),FALSE)*$E1819</f>
        <v>158289.34164802008</v>
      </c>
      <c r="V1812" s="22">
        <f ca="1">VLOOKUP(CONCATENATE($F1812," ",$G1812),AllocFactorMatrix,(V$4+1),FALSE)*$E1819</f>
        <v>22976.876372698534</v>
      </c>
      <c r="W1812" s="22">
        <f ca="1">SUBTOTAL(9,S1812:V1812)</f>
        <v>224846.7471976899</v>
      </c>
      <c r="X1812" s="22">
        <f ca="1">VLOOKUP(CONCATENATE($F1812," ",$G1812),AllocFactorMatrix,(X$4+1),FALSE)*$E1819</f>
        <v>16100.816642774022</v>
      </c>
      <c r="Y1812" s="22">
        <f ca="1">VLOOKUP(CONCATENATE($F1812," ",$G1812),AllocFactorMatrix,(Y$4+1),FALSE)*$E1819</f>
        <v>289.00868718682977</v>
      </c>
      <c r="Z1812" s="22">
        <f t="shared" ca="1" si="835"/>
        <v>16389.825329960851</v>
      </c>
      <c r="AA1812" s="22">
        <f ca="1">VLOOKUP(CONCATENATE($F1812," ",$G1812),AllocFactorMatrix,(AA$4+1),FALSE)*$E1819</f>
        <v>248.51842912618966</v>
      </c>
      <c r="AB1812" s="22">
        <f ca="1">VLOOKUP(CONCATENATE($F1812," ",$G1812),AllocFactorMatrix,(AB$4+1),FALSE)*$E1819</f>
        <v>1982.066219683195</v>
      </c>
      <c r="AC1812" s="22">
        <f ca="1">VLOOKUP(CONCATENATE($F1812," ",$G1812),AllocFactorMatrix,(AC$4+1),FALSE)*$E1819</f>
        <v>531.38868364935854</v>
      </c>
    </row>
    <row r="1813" spans="4:29" hidden="1" outlineLevel="1">
      <c r="F1813" s="42" t="str">
        <f>F1819</f>
        <v>RSALE</v>
      </c>
      <c r="G1813" s="17" t="str">
        <f>$G$9</f>
        <v>BULKTRAN</v>
      </c>
      <c r="H1813" s="21">
        <f t="shared" ca="1" si="838"/>
        <v>-103060.49613283428</v>
      </c>
      <c r="I1813" s="22">
        <f ca="1">VLOOKUP(CONCATENATE($F1813," ",$G1813),AllocFactorMatrix,(I$4+1),FALSE)*$E1819</f>
        <v>-75759.20335266694</v>
      </c>
      <c r="J1813" s="22">
        <f ca="1">VLOOKUP(CONCATENATE($F1813," ",$G1813),AllocFactorMatrix,(J$4+1),FALSE)*$E1819</f>
        <v>-4323.9965605629477</v>
      </c>
      <c r="K1813" s="22">
        <f ca="1">VLOOKUP(CONCATENATE($F1813," ",$G1813),AllocFactorMatrix,(K$4+1),FALSE)*$E1819</f>
        <v>-20.885640893343183</v>
      </c>
      <c r="L1813" s="22">
        <f ca="1">VLOOKUP(CONCATENATE($F1813," ",$G1813),AllocFactorMatrix,(L$4+1),FALSE)*$E1819</f>
        <v>-3.6013748005405403E-2</v>
      </c>
      <c r="M1813" s="22">
        <f t="shared" ca="1" si="834"/>
        <v>-4344.9182152042968</v>
      </c>
      <c r="N1813" s="22">
        <f ca="1">VLOOKUP(CONCATENATE($F1813," ",$G1813),AllocFactorMatrix,(N$4+1),FALSE)*$E1819</f>
        <v>2774.80343264771</v>
      </c>
      <c r="O1813" s="22">
        <f ca="1">VLOOKUP(CONCATENATE($F1813," ",$G1813),AllocFactorMatrix,(O$4+1),FALSE)*$E1819</f>
        <v>939.85502200634733</v>
      </c>
      <c r="P1813" s="22">
        <f ca="1">VLOOKUP(CONCATENATE($F1813," ",$G1813),AllocFactorMatrix,(P$4+1),FALSE)*$E1819</f>
        <v>-331.4074350789802</v>
      </c>
      <c r="Q1813" s="22">
        <f ca="1">VLOOKUP(CONCATENATE($F1813," ",$G1813),AllocFactorMatrix,(Q$4+1),FALSE)*$E1819</f>
        <v>0</v>
      </c>
      <c r="R1813" s="22">
        <f t="shared" ca="1" si="836"/>
        <v>3383.251019575077</v>
      </c>
      <c r="S1813" s="22">
        <f ca="1">VLOOKUP(CONCATENATE($F1813," ",$G1813),AllocFactorMatrix,(S$4+1),FALSE)*$E1819</f>
        <v>34.470029806184932</v>
      </c>
      <c r="T1813" s="22">
        <f ca="1">VLOOKUP(CONCATENATE($F1813," ",$G1813),AllocFactorMatrix,(T$4+1),FALSE)*$E1819</f>
        <v>711.02631322917671</v>
      </c>
      <c r="U1813" s="22">
        <f ca="1">VLOOKUP(CONCATENATE($F1813," ",$G1813),AllocFactorMatrix,(U$4+1),FALSE)*$E1819</f>
        <v>-27646.731053088079</v>
      </c>
      <c r="V1813" s="22">
        <f ca="1">VLOOKUP(CONCATENATE($F1813," ",$G1813),AllocFactorMatrix,(V$4+1),FALSE)*$E1819</f>
        <v>-1243.734890200149</v>
      </c>
      <c r="W1813" s="22">
        <f t="shared" ref="W1813:W1819" ca="1" si="841">SUBTOTAL(9,S1813:V1813)</f>
        <v>-28144.969600252869</v>
      </c>
      <c r="X1813" s="22">
        <f ca="1">VLOOKUP(CONCATENATE($F1813," ",$G1813),AllocFactorMatrix,(X$4+1),FALSE)*$E1819</f>
        <v>1592.4355110689717</v>
      </c>
      <c r="Y1813" s="22">
        <f ca="1">VLOOKUP(CONCATENATE($F1813," ",$G1813),AllocFactorMatrix,(Y$4+1),FALSE)*$E1819</f>
        <v>19.085645578688059</v>
      </c>
      <c r="Z1813" s="22">
        <f t="shared" ca="1" si="835"/>
        <v>1611.5211566476596</v>
      </c>
      <c r="AA1813" s="22">
        <f ca="1">VLOOKUP(CONCATENATE($F1813," ",$G1813),AllocFactorMatrix,(AA$4+1),FALSE)*$E1819</f>
        <v>45.916367583050764</v>
      </c>
      <c r="AB1813" s="22">
        <f ca="1">VLOOKUP(CONCATENATE($F1813," ",$G1813),AllocFactorMatrix,(AB$4+1),FALSE)*$E1819</f>
        <v>84.290281135450073</v>
      </c>
      <c r="AC1813" s="22">
        <f ca="1">VLOOKUP(CONCATENATE($F1813," ",$G1813),AllocFactorMatrix,(AC$4+1),FALSE)*$E1819</f>
        <v>63.61621034854371</v>
      </c>
    </row>
    <row r="1814" spans="4:29" hidden="1" outlineLevel="1">
      <c r="F1814" s="42" t="str">
        <f>F1819</f>
        <v>RSALE</v>
      </c>
      <c r="G1814" s="17" t="str">
        <f>$G$10</f>
        <v>SUBTRAN</v>
      </c>
      <c r="H1814" s="21">
        <f t="shared" ca="1" si="838"/>
        <v>-32829.02840970525</v>
      </c>
      <c r="I1814" s="22">
        <f ca="1">VLOOKUP(CONCATENATE($F1814," ",$G1814),AllocFactorMatrix,(I$4+1),FALSE)*$E1819</f>
        <v>-22683.54353192183</v>
      </c>
      <c r="J1814" s="22">
        <f ca="1">VLOOKUP(CONCATENATE($F1814," ",$G1814),AllocFactorMatrix,(J$4+1),FALSE)*$E1819</f>
        <v>-1296.6162704947892</v>
      </c>
      <c r="K1814" s="22">
        <f ca="1">VLOOKUP(CONCATENATE($F1814," ",$G1814),AllocFactorMatrix,(K$4+1),FALSE)*$E1819</f>
        <v>-6.3847483567553223</v>
      </c>
      <c r="L1814" s="22">
        <f ca="1">VLOOKUP(CONCATENATE($F1814," ",$G1814),AllocFactorMatrix,(L$4+1),FALSE)*$E1819</f>
        <v>-6.0718499866323626E-2</v>
      </c>
      <c r="M1814" s="22">
        <f t="shared" ca="1" si="834"/>
        <v>-1303.061737351411</v>
      </c>
      <c r="N1814" s="22">
        <f ca="1">VLOOKUP(CONCATENATE($F1814," ",$G1814),AllocFactorMatrix,(N$4+1),FALSE)*$E1819</f>
        <v>817.15906043531697</v>
      </c>
      <c r="O1814" s="22">
        <f ca="1">VLOOKUP(CONCATENATE($F1814," ",$G1814),AllocFactorMatrix,(O$4+1),FALSE)*$E1819</f>
        <v>277.04338491364598</v>
      </c>
      <c r="P1814" s="22">
        <f ca="1">VLOOKUP(CONCATENATE($F1814," ",$G1814),AllocFactorMatrix,(P$4+1),FALSE)*$E1819</f>
        <v>-123.95452242058981</v>
      </c>
      <c r="Q1814" s="22">
        <f ca="1">VLOOKUP(CONCATENATE($F1814," ",$G1814),AllocFactorMatrix,(Q$4+1),FALSE)*$E1819</f>
        <v>0</v>
      </c>
      <c r="R1814" s="22">
        <f t="shared" ca="1" si="836"/>
        <v>970.24792292837321</v>
      </c>
      <c r="S1814" s="22">
        <f ca="1">VLOOKUP(CONCATENATE($F1814," ",$G1814),AllocFactorMatrix,(S$4+1),FALSE)*$E1819</f>
        <v>9.857616135171277</v>
      </c>
      <c r="T1814" s="22">
        <f ca="1">VLOOKUP(CONCATENATE($F1814," ",$G1814),AllocFactorMatrix,(T$4+1),FALSE)*$E1819</f>
        <v>209.32286368341624</v>
      </c>
      <c r="U1814" s="22">
        <f ca="1">VLOOKUP(CONCATENATE($F1814," ",$G1814),AllocFactorMatrix,(U$4+1),FALSE)*$E1819</f>
        <v>-10527.95321773622</v>
      </c>
      <c r="V1814" s="22">
        <f ca="1">VLOOKUP(CONCATENATE($F1814," ",$G1814),AllocFactorMatrix,(V$4+1),FALSE)*$E1819</f>
        <v>0</v>
      </c>
      <c r="W1814" s="22">
        <f t="shared" ca="1" si="841"/>
        <v>-10308.772737917632</v>
      </c>
      <c r="X1814" s="22">
        <f ca="1">VLOOKUP(CONCATENATE($F1814," ",$G1814),AllocFactorMatrix,(X$4+1),FALSE)*$E1819</f>
        <v>471.36464789670566</v>
      </c>
      <c r="Y1814" s="22">
        <f ca="1">VLOOKUP(CONCATENATE($F1814," ",$G1814),AllocFactorMatrix,(Y$4+1),FALSE)*$E1819</f>
        <v>5.7607470830971605</v>
      </c>
      <c r="Z1814" s="22">
        <f t="shared" ca="1" si="835"/>
        <v>477.12539497980282</v>
      </c>
      <c r="AA1814" s="22">
        <f ca="1">VLOOKUP(CONCATENATE($F1814," ",$G1814),AllocFactorMatrix,(AA$4+1),FALSE)*$E1819</f>
        <v>13.642616679880245</v>
      </c>
      <c r="AB1814" s="22">
        <f ca="1">VLOOKUP(CONCATENATE($F1814," ",$G1814),AllocFactorMatrix,(AB$4+1),FALSE)*$E1819</f>
        <v>3.0389603041767321</v>
      </c>
      <c r="AC1814" s="22">
        <f ca="1">VLOOKUP(CONCATENATE($F1814," ",$G1814),AllocFactorMatrix,(AC$4+1),FALSE)*$E1819</f>
        <v>2.2947025933835783</v>
      </c>
    </row>
    <row r="1815" spans="4:29" hidden="1" outlineLevel="1">
      <c r="F1815" s="42" t="str">
        <f>F1819</f>
        <v>RSALE</v>
      </c>
      <c r="G1815" s="17" t="str">
        <f>$G$11</f>
        <v>DISTPRI</v>
      </c>
      <c r="H1815" s="21">
        <f t="shared" ca="1" si="838"/>
        <v>79560.450518085068</v>
      </c>
      <c r="I1815" s="22">
        <f ca="1">VLOOKUP(CONCATENATE($F1815," ",$G1815),AllocFactorMatrix,(I$4+1),FALSE)*$E1819</f>
        <v>36584.811362058266</v>
      </c>
      <c r="J1815" s="22">
        <f ca="1">VLOOKUP(CONCATENATE($F1815," ",$G1815),AllocFactorMatrix,(J$4+1),FALSE)*$E1819</f>
        <v>17585.474237555336</v>
      </c>
      <c r="K1815" s="22">
        <f ca="1">VLOOKUP(CONCATENATE($F1815," ",$G1815),AllocFactorMatrix,(K$4+1),FALSE)*$E1819</f>
        <v>238.7246221400132</v>
      </c>
      <c r="L1815" s="22">
        <f ca="1">VLOOKUP(CONCATENATE($F1815," ",$G1815),AllocFactorMatrix,(L$4+1),FALSE)*$E1819</f>
        <v>0</v>
      </c>
      <c r="M1815" s="22">
        <f t="shared" ca="1" si="834"/>
        <v>17824.198859695349</v>
      </c>
      <c r="N1815" s="22">
        <f ca="1">VLOOKUP(CONCATENATE($F1815," ",$G1815),AllocFactorMatrix,(N$4+1),FALSE)*$E1819</f>
        <v>10556.944719120984</v>
      </c>
      <c r="O1815" s="22">
        <f ca="1">VLOOKUP(CONCATENATE($F1815," ",$G1815),AllocFactorMatrix,(O$4+1),FALSE)*$E1819</f>
        <v>3001.4425772424752</v>
      </c>
      <c r="P1815" s="22">
        <f ca="1">VLOOKUP(CONCATENATE($F1815," ",$G1815),AllocFactorMatrix,(P$4+1),FALSE)*$E1819</f>
        <v>0</v>
      </c>
      <c r="Q1815" s="22">
        <f ca="1">VLOOKUP(CONCATENATE($F1815," ",$G1815),AllocFactorMatrix,(Q$4+1),FALSE)*$E1819</f>
        <v>0</v>
      </c>
      <c r="R1815" s="22">
        <f t="shared" ca="1" si="836"/>
        <v>13558.387296363459</v>
      </c>
      <c r="S1815" s="22">
        <f ca="1">VLOOKUP(CONCATENATE($F1815," ",$G1815),AllocFactorMatrix,(S$4+1),FALSE)*$E1819</f>
        <v>394.01623907223939</v>
      </c>
      <c r="T1815" s="22">
        <f ca="1">VLOOKUP(CONCATENATE($F1815," ",$G1815),AllocFactorMatrix,(T$4+1),FALSE)*$E1819</f>
        <v>7549.7245468357223</v>
      </c>
      <c r="U1815" s="22">
        <f ca="1">VLOOKUP(CONCATENATE($F1815," ",$G1815),AllocFactorMatrix,(U$4+1),FALSE)*$E1819</f>
        <v>0</v>
      </c>
      <c r="V1815" s="22">
        <f ca="1">VLOOKUP(CONCATENATE($F1815," ",$G1815),AllocFactorMatrix,(V$4+1),FALSE)*$E1819</f>
        <v>0</v>
      </c>
      <c r="W1815" s="22">
        <f t="shared" ca="1" si="841"/>
        <v>7943.7407859079613</v>
      </c>
      <c r="X1815" s="22">
        <f ca="1">VLOOKUP(CONCATENATE($F1815," ",$G1815),AllocFactorMatrix,(X$4+1),FALSE)*$E1819</f>
        <v>3463.8722909142407</v>
      </c>
      <c r="Y1815" s="22">
        <f ca="1">VLOOKUP(CONCATENATE($F1815," ",$G1815),AllocFactorMatrix,(Y$4+1),FALSE)*$E1819</f>
        <v>59.8186282758776</v>
      </c>
      <c r="Z1815" s="22">
        <f t="shared" ca="1" si="835"/>
        <v>3523.6909191901182</v>
      </c>
      <c r="AA1815" s="22">
        <f ca="1">VLOOKUP(CONCATENATE($F1815," ",$G1815),AllocFactorMatrix,(AA$4+1),FALSE)*$E1819</f>
        <v>63.124201499700568</v>
      </c>
      <c r="AB1815" s="22">
        <f ca="1">VLOOKUP(CONCATENATE($F1815," ",$G1815),AllocFactorMatrix,(AB$4+1),FALSE)*$E1819</f>
        <v>47.826952882645045</v>
      </c>
      <c r="AC1815" s="22">
        <f ca="1">VLOOKUP(CONCATENATE($F1815," ",$G1815),AllocFactorMatrix,(AC$4+1),FALSE)*$E1819</f>
        <v>14.670140487560356</v>
      </c>
    </row>
    <row r="1816" spans="4:29" hidden="1" outlineLevel="1">
      <c r="F1816" s="42" t="str">
        <f>F1819</f>
        <v>RSALE</v>
      </c>
      <c r="G1816" s="17" t="str">
        <f>$G$12</f>
        <v>DISTSEC</v>
      </c>
      <c r="H1816" s="21">
        <f t="shared" ca="1" si="838"/>
        <v>24791.58005619088</v>
      </c>
      <c r="I1816" s="22">
        <f ca="1">VLOOKUP(CONCATENATE($F1816," ",$G1816),AllocFactorMatrix,(I$4+1),FALSE)*$E1819</f>
        <v>14813.234280375293</v>
      </c>
      <c r="J1816" s="22">
        <f ca="1">VLOOKUP(CONCATENATE($F1816," ",$G1816),AllocFactorMatrix,(J$4+1),FALSE)*$E1819</f>
        <v>5581.4435758581694</v>
      </c>
      <c r="K1816" s="22">
        <f ca="1">VLOOKUP(CONCATENATE($F1816," ",$G1816),AllocFactorMatrix,(K$4+1),FALSE)*$E1819</f>
        <v>0</v>
      </c>
      <c r="L1816" s="22">
        <f ca="1">VLOOKUP(CONCATENATE($F1816," ",$G1816),AllocFactorMatrix,(L$4+1),FALSE)*$E1819</f>
        <v>0</v>
      </c>
      <c r="M1816" s="22">
        <f t="shared" ca="1" si="834"/>
        <v>5581.4435758581694</v>
      </c>
      <c r="N1816" s="22">
        <f ca="1">VLOOKUP(CONCATENATE($F1816," ",$G1816),AllocFactorMatrix,(N$4+1),FALSE)*$E1819</f>
        <v>2910.9176524355953</v>
      </c>
      <c r="O1816" s="22">
        <f ca="1">VLOOKUP(CONCATENATE($F1816," ",$G1816),AllocFactorMatrix,(O$4+1),FALSE)*$E1819</f>
        <v>0</v>
      </c>
      <c r="P1816" s="22">
        <f ca="1">VLOOKUP(CONCATENATE($F1816," ",$G1816),AllocFactorMatrix,(P$4+1),FALSE)*$E1819</f>
        <v>0</v>
      </c>
      <c r="Q1816" s="22">
        <f ca="1">VLOOKUP(CONCATENATE($F1816," ",$G1816),AllocFactorMatrix,(Q$4+1),FALSE)*$E1819</f>
        <v>0</v>
      </c>
      <c r="R1816" s="22">
        <f t="shared" ca="1" si="836"/>
        <v>2910.9176524355953</v>
      </c>
      <c r="S1816" s="22">
        <f ca="1">VLOOKUP(CONCATENATE($F1816," ",$G1816),AllocFactorMatrix,(S$4+1),FALSE)*$E1819</f>
        <v>89.329331757455321</v>
      </c>
      <c r="T1816" s="22">
        <f ca="1">VLOOKUP(CONCATENATE($F1816," ",$G1816),AllocFactorMatrix,(T$4+1),FALSE)*$E1819</f>
        <v>0</v>
      </c>
      <c r="U1816" s="22">
        <f ca="1">VLOOKUP(CONCATENATE($F1816," ",$G1816),AllocFactorMatrix,(U$4+1),FALSE)*$E1819</f>
        <v>0</v>
      </c>
      <c r="V1816" s="22">
        <f ca="1">VLOOKUP(CONCATENATE($F1816," ",$G1816),AllocFactorMatrix,(V$4+1),FALSE)*$E1819</f>
        <v>0</v>
      </c>
      <c r="W1816" s="22">
        <f t="shared" ca="1" si="841"/>
        <v>89.329331757455321</v>
      </c>
      <c r="X1816" s="22">
        <f ca="1">VLOOKUP(CONCATENATE($F1816," ",$G1816),AllocFactorMatrix,(X$4+1),FALSE)*$E1819</f>
        <v>981.80130276050431</v>
      </c>
      <c r="Y1816" s="22">
        <f ca="1">VLOOKUP(CONCATENATE($F1816," ",$G1816),AllocFactorMatrix,(Y$4+1),FALSE)*$E1819</f>
        <v>0</v>
      </c>
      <c r="Z1816" s="22">
        <f t="shared" ca="1" si="835"/>
        <v>981.80130276050431</v>
      </c>
      <c r="AA1816" s="22">
        <f ca="1">VLOOKUP(CONCATENATE($F1816," ",$G1816),AllocFactorMatrix,(AA$4+1),FALSE)*$E1819</f>
        <v>15.592219823518914</v>
      </c>
      <c r="AB1816" s="22">
        <f ca="1">VLOOKUP(CONCATENATE($F1816," ",$G1816),AllocFactorMatrix,(AB$4+1),FALSE)*$E1819</f>
        <v>308.84928966325299</v>
      </c>
      <c r="AC1816" s="22">
        <f ca="1">VLOOKUP(CONCATENATE($F1816," ",$G1816),AllocFactorMatrix,(AC$4+1),FALSE)*$E1819</f>
        <v>90.412403517093239</v>
      </c>
    </row>
    <row r="1817" spans="4:29" hidden="1" outlineLevel="1">
      <c r="F1817" s="42" t="str">
        <f>F1819</f>
        <v>RSALE</v>
      </c>
      <c r="G1817" s="17" t="str">
        <f>$G$13</f>
        <v>ENERGY</v>
      </c>
      <c r="H1817" s="21">
        <f t="shared" ca="1" si="838"/>
        <v>653377.07169585314</v>
      </c>
      <c r="I1817" s="22">
        <f ca="1">VLOOKUP(CONCATENATE($F1817," ",$G1817),AllocFactorMatrix,(I$4+1),FALSE)*$E1819</f>
        <v>243218.23673788033</v>
      </c>
      <c r="J1817" s="22">
        <f ca="1">VLOOKUP(CONCATENATE($F1817," ",$G1817),AllocFactorMatrix,(J$4+1),FALSE)*$E1819</f>
        <v>75801.50641898207</v>
      </c>
      <c r="K1817" s="22">
        <f ca="1">VLOOKUP(CONCATENATE($F1817," ",$G1817),AllocFactorMatrix,(K$4+1),FALSE)*$E1819</f>
        <v>901.50456474407372</v>
      </c>
      <c r="L1817" s="22">
        <f ca="1">VLOOKUP(CONCATENATE($F1817," ",$G1817),AllocFactorMatrix,(L$4+1),FALSE)*$E1819</f>
        <v>45.240033446322457</v>
      </c>
      <c r="M1817" s="22">
        <f t="shared" ca="1" si="834"/>
        <v>76748.251017172457</v>
      </c>
      <c r="N1817" s="22">
        <f ca="1">VLOOKUP(CONCATENATE($F1817," ",$G1817),AllocFactorMatrix,(N$4+1),FALSE)*$E1819</f>
        <v>39675.492211508747</v>
      </c>
      <c r="O1817" s="22">
        <f ca="1">VLOOKUP(CONCATENATE($F1817," ",$G1817),AllocFactorMatrix,(O$4+1),FALSE)*$E1819</f>
        <v>10865.979127267719</v>
      </c>
      <c r="P1817" s="22">
        <f ca="1">VLOOKUP(CONCATENATE($F1817," ",$G1817),AllocFactorMatrix,(P$4+1),FALSE)*$E1819</f>
        <v>1650.3891906773661</v>
      </c>
      <c r="Q1817" s="22">
        <f ca="1">VLOOKUP(CONCATENATE($F1817," ",$G1817),AllocFactorMatrix,(Q$4+1),FALSE)*$E1819</f>
        <v>0</v>
      </c>
      <c r="R1817" s="22">
        <f t="shared" ca="1" si="836"/>
        <v>52191.860529453828</v>
      </c>
      <c r="S1817" s="22">
        <f ca="1">VLOOKUP(CONCATENATE($F1817," ",$G1817),AllocFactorMatrix,(S$4+1),FALSE)*$E1819</f>
        <v>1903.6909371489357</v>
      </c>
      <c r="T1817" s="22">
        <f ca="1">VLOOKUP(CONCATENATE($F1817," ",$G1817),AllocFactorMatrix,(T$4+1),FALSE)*$E1819</f>
        <v>40778.27804333801</v>
      </c>
      <c r="U1817" s="22">
        <f ca="1">VLOOKUP(CONCATENATE($F1817," ",$G1817),AllocFactorMatrix,(U$4+1),FALSE)*$E1819</f>
        <v>193733.80919754284</v>
      </c>
      <c r="V1817" s="22">
        <f ca="1">VLOOKUP(CONCATENATE($F1817," ",$G1817),AllocFactorMatrix,(V$4+1),FALSE)*$E1819</f>
        <v>27725.700452198922</v>
      </c>
      <c r="W1817" s="22">
        <f t="shared" ca="1" si="841"/>
        <v>264141.47863022872</v>
      </c>
      <c r="X1817" s="22">
        <f ca="1">VLOOKUP(CONCATENATE($F1817," ",$G1817),AllocFactorMatrix,(X$4+1),FALSE)*$E1819</f>
        <v>11280.116906262139</v>
      </c>
      <c r="Y1817" s="22">
        <f ca="1">VLOOKUP(CONCATENATE($F1817," ",$G1817),AllocFactorMatrix,(Y$4+1),FALSE)*$E1819</f>
        <v>210.45350251167261</v>
      </c>
      <c r="Z1817" s="22">
        <f t="shared" ca="1" si="835"/>
        <v>11490.570408773812</v>
      </c>
      <c r="AA1817" s="22">
        <f ca="1">VLOOKUP(CONCATENATE($F1817," ",$G1817),AllocFactorMatrix,(AA$4+1),FALSE)*$E1819</f>
        <v>192.30782710311487</v>
      </c>
      <c r="AB1817" s="22">
        <f ca="1">VLOOKUP(CONCATENATE($F1817," ",$G1817),AllocFactorMatrix,(AB$4+1),FALSE)*$E1819</f>
        <v>4324.3513619950782</v>
      </c>
      <c r="AC1817" s="22">
        <f ca="1">VLOOKUP(CONCATENATE($F1817," ",$G1817),AllocFactorMatrix,(AC$4+1),FALSE)*$E1819</f>
        <v>1070.0151832457368</v>
      </c>
    </row>
    <row r="1818" spans="4:29" hidden="1" outlineLevel="1">
      <c r="F1818" s="42" t="str">
        <f>F1819</f>
        <v>RSALE</v>
      </c>
      <c r="G1818" s="17" t="str">
        <f>$G$14</f>
        <v>CUSTOMER</v>
      </c>
      <c r="H1818" s="21">
        <f t="shared" ca="1" si="838"/>
        <v>297485.86735645647</v>
      </c>
      <c r="I1818" s="22">
        <f ca="1">VLOOKUP(CONCATENATE($F1818," ",$G1818),AllocFactorMatrix,(I$4+1),FALSE)*$E1819</f>
        <v>196508.53887037965</v>
      </c>
      <c r="J1818" s="22">
        <f ca="1">VLOOKUP(CONCATENATE($F1818," ",$G1818),AllocFactorMatrix,(J$4+1),FALSE)*$E1819</f>
        <v>71565.602662342528</v>
      </c>
      <c r="K1818" s="22">
        <f ca="1">VLOOKUP(CONCATENATE($F1818," ",$G1818),AllocFactorMatrix,(K$4+1),FALSE)*$E1819</f>
        <v>825.65771352748391</v>
      </c>
      <c r="L1818" s="22">
        <f ca="1">VLOOKUP(CONCATENATE($F1818," ",$G1818),AllocFactorMatrix,(L$4+1),FALSE)*$E1819</f>
        <v>61.651797392525047</v>
      </c>
      <c r="M1818" s="22">
        <f t="shared" ca="1" si="834"/>
        <v>72452.912173262535</v>
      </c>
      <c r="N1818" s="22">
        <f ca="1">VLOOKUP(CONCATENATE($F1818," ",$G1818),AllocFactorMatrix,(N$4+1),FALSE)*$E1819</f>
        <v>1691.1270042213041</v>
      </c>
      <c r="O1818" s="22">
        <f ca="1">VLOOKUP(CONCATENATE($F1818," ",$G1818),AllocFactorMatrix,(O$4+1),FALSE)*$E1819</f>
        <v>555.78133009045484</v>
      </c>
      <c r="P1818" s="22">
        <f ca="1">VLOOKUP(CONCATENATE($F1818," ",$G1818),AllocFactorMatrix,(P$4+1),FALSE)*$E1819</f>
        <v>117.3477729216779</v>
      </c>
      <c r="Q1818" s="22">
        <f ca="1">VLOOKUP(CONCATENATE($F1818," ",$G1818),AllocFactorMatrix,(Q$4+1),FALSE)*$E1819</f>
        <v>0</v>
      </c>
      <c r="R1818" s="22">
        <f t="shared" ca="1" si="836"/>
        <v>2364.256107233437</v>
      </c>
      <c r="S1818" s="22">
        <f ca="1">VLOOKUP(CONCATENATE($F1818," ",$G1818),AllocFactorMatrix,(S$4+1),FALSE)*$E1819</f>
        <v>14.048007276103942</v>
      </c>
      <c r="T1818" s="22">
        <f ca="1">VLOOKUP(CONCATENATE($F1818," ",$G1818),AllocFactorMatrix,(T$4+1),FALSE)*$E1819</f>
        <v>368.46145029846684</v>
      </c>
      <c r="U1818" s="22">
        <f ca="1">VLOOKUP(CONCATENATE($F1818," ",$G1818),AllocFactorMatrix,(U$4+1),FALSE)*$E1819</f>
        <v>386.49302613782476</v>
      </c>
      <c r="V1818" s="22">
        <f ca="1">VLOOKUP(CONCATENATE($F1818," ",$G1818),AllocFactorMatrix,(V$4+1),FALSE)*$E1819</f>
        <v>103.30324154143041</v>
      </c>
      <c r="W1818" s="22">
        <f t="shared" ca="1" si="841"/>
        <v>872.30572525382604</v>
      </c>
      <c r="X1818" s="22">
        <f ca="1">VLOOKUP(CONCATENATE($F1818," ",$G1818),AllocFactorMatrix,(X$4+1),FALSE)*$E1819</f>
        <v>612.25312558524195</v>
      </c>
      <c r="Y1818" s="22">
        <f ca="1">VLOOKUP(CONCATENATE($F1818," ",$G1818),AllocFactorMatrix,(Y$4+1),FALSE)*$E1819</f>
        <v>6.6864454744739819</v>
      </c>
      <c r="Z1818" s="22">
        <f t="shared" ca="1" si="835"/>
        <v>618.93957105971595</v>
      </c>
      <c r="AA1818" s="22">
        <f ca="1">VLOOKUP(CONCATENATE($F1818," ",$G1818),AllocFactorMatrix,(AA$4+1),FALSE)*$E1819</f>
        <v>51.395312833654998</v>
      </c>
      <c r="AB1818" s="22">
        <f ca="1">VLOOKUP(CONCATENATE($F1818," ",$G1818),AllocFactorMatrix,(AB$4+1),FALSE)*$E1819</f>
        <v>21198.182520333656</v>
      </c>
      <c r="AC1818" s="22">
        <f ca="1">VLOOKUP(CONCATENATE($F1818," ",$G1818),AllocFactorMatrix,(AC$4+1),FALSE)*$E1819</f>
        <v>3419.3370761000101</v>
      </c>
    </row>
    <row r="1819" spans="4:29" collapsed="1">
      <c r="D1819" s="17" t="s">
        <v>505</v>
      </c>
      <c r="E1819" s="19">
        <v>1711551</v>
      </c>
      <c r="F1819" s="20" t="s">
        <v>72</v>
      </c>
      <c r="G1819" s="17" t="str">
        <f>$G$15</f>
        <v>TOTAL</v>
      </c>
      <c r="H1819" s="21">
        <f t="shared" ca="1" si="838"/>
        <v>1711550.9999999995</v>
      </c>
      <c r="I1819" s="22">
        <f ca="1">VLOOKUP(CONCATENATE($F1819," ",$G1819),AllocFactorMatrix,(I$4+1),FALSE)*$E1819</f>
        <v>762059.26456210529</v>
      </c>
      <c r="J1819" s="22">
        <f ca="1">VLOOKUP(CONCATENATE($F1819," ",$G1819),AllocFactorMatrix,(J$4+1),FALSE)*$E1819</f>
        <v>271567.9425706772</v>
      </c>
      <c r="K1819" s="22">
        <f ca="1">VLOOKUP(CONCATENATE($F1819," ",$G1819),AllocFactorMatrix,(K$4+1),FALSE)*$E1819</f>
        <v>3286.3429263570829</v>
      </c>
      <c r="L1819" s="22">
        <f ca="1">VLOOKUP(CONCATENATE($F1819," ",$G1819),AllocFactorMatrix,(L$4+1),FALSE)*$E1819</f>
        <v>173.18045493393666</v>
      </c>
      <c r="M1819" s="22">
        <f t="shared" ca="1" si="834"/>
        <v>275027.46595196822</v>
      </c>
      <c r="N1819" s="22">
        <f ca="1">VLOOKUP(CONCATENATE($F1819," ",$G1819),AllocFactorMatrix,(N$4+1),FALSE)*$E1819</f>
        <v>112368.1432647512</v>
      </c>
      <c r="O1819" s="22">
        <f ca="1">VLOOKUP(CONCATENATE($F1819," ",$G1819),AllocFactorMatrix,(O$4+1),FALSE)*$E1819</f>
        <v>30634.67393261884</v>
      </c>
      <c r="P1819" s="22">
        <f ca="1">VLOOKUP(CONCATENATE($F1819," ",$G1819),AllocFactorMatrix,(P$4+1),FALSE)*$E1819</f>
        <v>3157.2819119280371</v>
      </c>
      <c r="Q1819" s="22">
        <f ca="1">VLOOKUP(CONCATENATE($F1819," ",$G1819),AllocFactorMatrix,(Q$4+1),FALSE)*$E1819</f>
        <v>0</v>
      </c>
      <c r="R1819" s="22">
        <f t="shared" ca="1" si="836"/>
        <v>146160.09910929808</v>
      </c>
      <c r="S1819" s="22">
        <f ca="1">VLOOKUP(CONCATENATE($F1819," ",$G1819),AllocFactorMatrix,(S$4+1),FALSE)*$E1819</f>
        <v>4617.9749346766739</v>
      </c>
      <c r="T1819" s="22">
        <f ca="1">VLOOKUP(CONCATENATE($F1819," ",$G1819),AllocFactorMatrix,(T$4+1),FALSE)*$E1819</f>
        <v>91024.779620875488</v>
      </c>
      <c r="U1819" s="22">
        <f ca="1">VLOOKUP(CONCATENATE($F1819," ",$G1819),AllocFactorMatrix,(U$4+1),FALSE)*$E1819</f>
        <v>314234.95960087638</v>
      </c>
      <c r="V1819" s="22">
        <f ca="1">VLOOKUP(CONCATENATE($F1819," ",$G1819),AllocFactorMatrix,(V$4+1),FALSE)*$E1819</f>
        <v>49562.145176238751</v>
      </c>
      <c r="W1819" s="22">
        <f t="shared" ca="1" si="841"/>
        <v>459439.85933266726</v>
      </c>
      <c r="X1819" s="22">
        <f ca="1">VLOOKUP(CONCATENATE($F1819," ",$G1819),AllocFactorMatrix,(X$4+1),FALSE)*$E1819</f>
        <v>34502.660427261821</v>
      </c>
      <c r="Y1819" s="22">
        <f ca="1">VLOOKUP(CONCATENATE($F1819," ",$G1819),AllocFactorMatrix,(Y$4+1),FALSE)*$E1819</f>
        <v>590.81365611063927</v>
      </c>
      <c r="Z1819" s="22">
        <f t="shared" ca="1" si="835"/>
        <v>35093.474083372457</v>
      </c>
      <c r="AA1819" s="22">
        <f ca="1">VLOOKUP(CONCATENATE($F1819," ",$G1819),AllocFactorMatrix,(AA$4+1),FALSE)*$E1819</f>
        <v>630.49697464910992</v>
      </c>
      <c r="AB1819" s="22">
        <f ca="1">VLOOKUP(CONCATENATE($F1819," ",$G1819),AllocFactorMatrix,(AB$4+1),FALSE)*$E1819</f>
        <v>27948.605585997459</v>
      </c>
      <c r="AC1819" s="22">
        <f ca="1">VLOOKUP(CONCATENATE($F1819," ",$G1819),AllocFactorMatrix,(AC$4+1),FALSE)*$E1819</f>
        <v>5191.7343999416853</v>
      </c>
    </row>
    <row r="1820" spans="4:29" hidden="1" outlineLevel="1">
      <c r="F1820" s="42" t="str">
        <f>F1827</f>
        <v>LABOR_M</v>
      </c>
      <c r="G1820" s="17" t="str">
        <f>$G$8</f>
        <v>PRODUCTION</v>
      </c>
      <c r="H1820" s="21">
        <f t="shared" ca="1" si="838"/>
        <v>418135.54184186284</v>
      </c>
      <c r="I1820" s="22">
        <f ca="1">VLOOKUP(CONCATENATE($F1820," ",$G1820),AllocFactorMatrix,(I$4+1),FALSE)*$E1827</f>
        <v>207315.18518543008</v>
      </c>
      <c r="J1820" s="22">
        <f ca="1">VLOOKUP(CONCATENATE($F1820," ",$G1820),AllocFactorMatrix,(J$4+1),FALSE)*$E1827</f>
        <v>51842.867055265262</v>
      </c>
      <c r="K1820" s="22">
        <f ca="1">VLOOKUP(CONCATENATE($F1820," ",$G1820),AllocFactorMatrix,(K$4+1),FALSE)*$E1827</f>
        <v>657.04808776448851</v>
      </c>
      <c r="L1820" s="22">
        <f ca="1">VLOOKUP(CONCATENATE($F1820," ",$G1820),AllocFactorMatrix,(L$4+1),FALSE)*$E1827</f>
        <v>32.884603680348874</v>
      </c>
      <c r="M1820" s="22">
        <f t="shared" ca="1" si="834"/>
        <v>52532.799746710101</v>
      </c>
      <c r="N1820" s="22">
        <f ca="1">VLOOKUP(CONCATENATE($F1820," ",$G1820),AllocFactorMatrix,(N$4+1),FALSE)*$E1827</f>
        <v>23259.184724919389</v>
      </c>
      <c r="O1820" s="22">
        <f ca="1">VLOOKUP(CONCATENATE($F1820," ",$G1820),AllocFactorMatrix,(O$4+1),FALSE)*$E1827</f>
        <v>6374.8038759230149</v>
      </c>
      <c r="P1820" s="22">
        <f ca="1">VLOOKUP(CONCATENATE($F1820," ",$G1820),AllocFactorMatrix,(P$4+1),FALSE)*$E1827</f>
        <v>1014.4276872632639</v>
      </c>
      <c r="Q1820" s="22">
        <f ca="1">VLOOKUP(CONCATENATE($F1820," ",$G1820),AllocFactorMatrix,(Q$4+1),FALSE)*$E1827</f>
        <v>0</v>
      </c>
      <c r="R1820" s="22">
        <f t="shared" ca="1" si="836"/>
        <v>30648.416288105669</v>
      </c>
      <c r="S1820" s="22">
        <f ca="1">VLOOKUP(CONCATENATE($F1820," ",$G1820),AllocFactorMatrix,(S$4+1),FALSE)*$E1827</f>
        <v>1005.4350549653234</v>
      </c>
      <c r="T1820" s="22">
        <f ca="1">VLOOKUP(CONCATENATE($F1820," ",$G1820),AllocFactorMatrix,(T$4+1),FALSE)*$E1827</f>
        <v>18297.202923214169</v>
      </c>
      <c r="U1820" s="22">
        <f ca="1">VLOOKUP(CONCATENATE($F1820," ",$G1820),AllocFactorMatrix,(U$4+1),FALSE)*$E1827</f>
        <v>89153.887473877185</v>
      </c>
      <c r="V1820" s="22">
        <f ca="1">VLOOKUP(CONCATENATE($F1820," ",$G1820),AllocFactorMatrix,(V$4+1),FALSE)*$E1827</f>
        <v>11360.027734121764</v>
      </c>
      <c r="W1820" s="22">
        <f ca="1">SUBTOTAL(9,S1820:V1820)</f>
        <v>119816.55318617844</v>
      </c>
      <c r="X1820" s="22">
        <f ca="1">VLOOKUP(CONCATENATE($F1820," ",$G1820),AllocFactorMatrix,(X$4+1),FALSE)*$E1827</f>
        <v>6505.0981051323615</v>
      </c>
      <c r="Y1820" s="22">
        <f ca="1">VLOOKUP(CONCATENATE($F1820," ",$G1820),AllocFactorMatrix,(Y$4+1),FALSE)*$E1827</f>
        <v>122.28017057455928</v>
      </c>
      <c r="Z1820" s="22">
        <f t="shared" ca="1" si="835"/>
        <v>6627.3782757069212</v>
      </c>
      <c r="AA1820" s="22">
        <f ca="1">VLOOKUP(CONCATENATE($F1820," ",$G1820),AllocFactorMatrix,(AA$4+1),FALSE)*$E1827</f>
        <v>94.600599846035593</v>
      </c>
      <c r="AB1820" s="22">
        <f ca="1">VLOOKUP(CONCATENATE($F1820," ",$G1820),AllocFactorMatrix,(AB$4+1),FALSE)*$E1827</f>
        <v>888.9906238684182</v>
      </c>
      <c r="AC1820" s="22">
        <f ca="1">VLOOKUP(CONCATENATE($F1820," ",$G1820),AllocFactorMatrix,(AC$4+1),FALSE)*$E1827</f>
        <v>211.61793601721041</v>
      </c>
    </row>
    <row r="1821" spans="4:29" hidden="1" outlineLevel="1">
      <c r="F1821" s="42" t="str">
        <f>F1827</f>
        <v>LABOR_M</v>
      </c>
      <c r="G1821" s="17" t="str">
        <f>$G$9</f>
        <v>BULKTRAN</v>
      </c>
      <c r="H1821" s="21">
        <f t="shared" ca="1" si="838"/>
        <v>116266.91588003932</v>
      </c>
      <c r="I1821" s="22">
        <f ca="1">VLOOKUP(CONCATENATE($F1821," ",$G1821),AllocFactorMatrix,(I$4+1),FALSE)*$E1827</f>
        <v>57646.133333781938</v>
      </c>
      <c r="J1821" s="22">
        <f ca="1">VLOOKUP(CONCATENATE($F1821," ",$G1821),AllocFactorMatrix,(J$4+1),FALSE)*$E1827</f>
        <v>14415.445853618023</v>
      </c>
      <c r="K1821" s="22">
        <f ca="1">VLOOKUP(CONCATENATE($F1821," ",$G1821),AllocFactorMatrix,(K$4+1),FALSE)*$E1827</f>
        <v>182.69902245752175</v>
      </c>
      <c r="L1821" s="22">
        <f ca="1">VLOOKUP(CONCATENATE($F1821," ",$G1821),AllocFactorMatrix,(L$4+1),FALSE)*$E1827</f>
        <v>9.1439044693731173</v>
      </c>
      <c r="M1821" s="22">
        <f t="shared" ca="1" si="834"/>
        <v>14607.288780544917</v>
      </c>
      <c r="N1821" s="22">
        <f ca="1">VLOOKUP(CONCATENATE($F1821," ",$G1821),AllocFactorMatrix,(N$4+1),FALSE)*$E1827</f>
        <v>6467.4570880493266</v>
      </c>
      <c r="O1821" s="22">
        <f ca="1">VLOOKUP(CONCATENATE($F1821," ",$G1821),AllocFactorMatrix,(O$4+1),FALSE)*$E1827</f>
        <v>1772.5802086300555</v>
      </c>
      <c r="P1821" s="22">
        <f ca="1">VLOOKUP(CONCATENATE($F1821," ",$G1821),AllocFactorMatrix,(P$4+1),FALSE)*$E1827</f>
        <v>282.07211963346361</v>
      </c>
      <c r="Q1821" s="22">
        <f ca="1">VLOOKUP(CONCATENATE($F1821," ",$G1821),AllocFactorMatrix,(Q$4+1),FALSE)*$E1827</f>
        <v>0</v>
      </c>
      <c r="R1821" s="22">
        <f t="shared" ca="1" si="836"/>
        <v>8522.1094163128455</v>
      </c>
      <c r="S1821" s="22">
        <f ca="1">VLOOKUP(CONCATENATE($F1821," ",$G1821),AllocFactorMatrix,(S$4+1),FALSE)*$E1827</f>
        <v>279.57162513275858</v>
      </c>
      <c r="T1821" s="22">
        <f ca="1">VLOOKUP(CONCATENATE($F1821," ",$G1821),AllocFactorMatrix,(T$4+1),FALSE)*$E1827</f>
        <v>5087.726682459137</v>
      </c>
      <c r="U1821" s="22">
        <f ca="1">VLOOKUP(CONCATENATE($F1821," ",$G1821),AllocFactorMatrix,(U$4+1),FALSE)*$E1827</f>
        <v>24790.161318609047</v>
      </c>
      <c r="V1821" s="22">
        <f ca="1">VLOOKUP(CONCATENATE($F1821," ",$G1821),AllocFactorMatrix,(V$4+1),FALSE)*$E1827</f>
        <v>3158.7733086262583</v>
      </c>
      <c r="W1821" s="22">
        <f t="shared" ref="W1821:W1827" ca="1" si="842">SUBTOTAL(9,S1821:V1821)</f>
        <v>33316.232934827203</v>
      </c>
      <c r="X1821" s="22">
        <f ca="1">VLOOKUP(CONCATENATE($F1821," ",$G1821),AllocFactorMatrix,(X$4+1),FALSE)*$E1827</f>
        <v>1808.80986784632</v>
      </c>
      <c r="Y1821" s="22">
        <f ca="1">VLOOKUP(CONCATENATE($F1821," ",$G1821),AllocFactorMatrix,(Y$4+1),FALSE)*$E1827</f>
        <v>34.001267252631735</v>
      </c>
      <c r="Z1821" s="22">
        <f t="shared" ca="1" si="835"/>
        <v>1842.8111350989518</v>
      </c>
      <c r="AA1821" s="22">
        <f ca="1">VLOOKUP(CONCATENATE($F1821," ",$G1821),AllocFactorMatrix,(AA$4+1),FALSE)*$E1827</f>
        <v>26.304676077165521</v>
      </c>
      <c r="AB1821" s="22">
        <f ca="1">VLOOKUP(CONCATENATE($F1821," ",$G1821),AllocFactorMatrix,(AB$4+1),FALSE)*$E1827</f>
        <v>247.19304565251167</v>
      </c>
      <c r="AC1821" s="22">
        <f ca="1">VLOOKUP(CONCATENATE($F1821," ",$G1821),AllocFactorMatrix,(AC$4+1),FALSE)*$E1827</f>
        <v>58.84255774393327</v>
      </c>
    </row>
    <row r="1822" spans="4:29" hidden="1" outlineLevel="1">
      <c r="F1822" s="42" t="str">
        <f>F1827</f>
        <v>LABOR_M</v>
      </c>
      <c r="G1822" s="17" t="str">
        <f>$G$10</f>
        <v>SUBTRAN</v>
      </c>
      <c r="H1822" s="21">
        <f t="shared" ca="1" si="838"/>
        <v>36856.903269228809</v>
      </c>
      <c r="I1822" s="22">
        <f ca="1">VLOOKUP(CONCATENATE($F1822," ",$G1822),AllocFactorMatrix,(I$4+1),FALSE)*$E1827</f>
        <v>17785.749384852046</v>
      </c>
      <c r="J1822" s="22">
        <f ca="1">VLOOKUP(CONCATENATE($F1822," ",$G1822),AllocFactorMatrix,(J$4+1),FALSE)*$E1827</f>
        <v>4437.4275351735569</v>
      </c>
      <c r="K1822" s="22">
        <f ca="1">VLOOKUP(CONCATENATE($F1822," ",$G1822),AllocFactorMatrix,(K$4+1),FALSE)*$E1827</f>
        <v>56.357957425435622</v>
      </c>
      <c r="L1822" s="22">
        <f ca="1">VLOOKUP(CONCATENATE($F1822," ",$G1822),AllocFactorMatrix,(L$4+1),FALSE)*$E1827</f>
        <v>3.6333089484075032</v>
      </c>
      <c r="M1822" s="22">
        <f t="shared" ca="1" si="834"/>
        <v>4497.4188015474001</v>
      </c>
      <c r="N1822" s="22">
        <f ca="1">VLOOKUP(CONCATENATE($F1822," ",$G1822),AllocFactorMatrix,(N$4+1),FALSE)*$E1827</f>
        <v>1970.5829463970347</v>
      </c>
      <c r="O1822" s="22">
        <f ca="1">VLOOKUP(CONCATENATE($F1822," ",$G1822),AllocFactorMatrix,(O$4+1),FALSE)*$E1827</f>
        <v>540.97603412031094</v>
      </c>
      <c r="P1822" s="22">
        <f ca="1">VLOOKUP(CONCATENATE($F1822," ",$G1822),AllocFactorMatrix,(P$4+1),FALSE)*$E1827</f>
        <v>108.74018865438255</v>
      </c>
      <c r="Q1822" s="22">
        <f ca="1">VLOOKUP(CONCATENATE($F1822," ",$G1822),AllocFactorMatrix,(Q$4+1),FALSE)*$E1827</f>
        <v>0</v>
      </c>
      <c r="R1822" s="22">
        <f t="shared" ca="1" si="836"/>
        <v>2620.2991691717284</v>
      </c>
      <c r="S1822" s="22">
        <f ca="1">VLOOKUP(CONCATENATE($F1822," ",$G1822),AllocFactorMatrix,(S$4+1),FALSE)*$E1827</f>
        <v>83.507300218943669</v>
      </c>
      <c r="T1822" s="22">
        <f ca="1">VLOOKUP(CONCATENATE($F1822," ",$G1822),AllocFactorMatrix,(T$4+1),FALSE)*$E1827</f>
        <v>1564.5217925646032</v>
      </c>
      <c r="U1822" s="22">
        <f ca="1">VLOOKUP(CONCATENATE($F1822," ",$G1822),AllocFactorMatrix,(U$4+1),FALSE)*$E1827</f>
        <v>9722.6010714524655</v>
      </c>
      <c r="V1822" s="22">
        <f ca="1">VLOOKUP(CONCATENATE($F1822," ",$G1822),AllocFactorMatrix,(V$4+1),FALSE)*$E1827</f>
        <v>0</v>
      </c>
      <c r="W1822" s="22">
        <f t="shared" ca="1" si="842"/>
        <v>11370.630164236012</v>
      </c>
      <c r="X1822" s="22">
        <f ca="1">VLOOKUP(CONCATENATE($F1822," ",$G1822),AllocFactorMatrix,(X$4+1),FALSE)*$E1827</f>
        <v>552.72216020769952</v>
      </c>
      <c r="Y1822" s="22">
        <f ca="1">VLOOKUP(CONCATENATE($F1822," ",$G1822),AllocFactorMatrix,(Y$4+1),FALSE)*$E1827</f>
        <v>10.602219948328811</v>
      </c>
      <c r="Z1822" s="22">
        <f t="shared" ca="1" si="835"/>
        <v>563.32438015602838</v>
      </c>
      <c r="AA1822" s="22">
        <f ca="1">VLOOKUP(CONCATENATE($F1822," ",$G1822),AllocFactorMatrix,(AA$4+1),FALSE)*$E1827</f>
        <v>8.0641410345886761</v>
      </c>
      <c r="AB1822" s="22">
        <f ca="1">VLOOKUP(CONCATENATE($F1822," ",$G1822),AllocFactorMatrix,(AB$4+1),FALSE)*$E1827</f>
        <v>9.2266048291014844</v>
      </c>
      <c r="AC1822" s="22">
        <f ca="1">VLOOKUP(CONCATENATE($F1822," ",$G1822),AllocFactorMatrix,(AC$4+1),FALSE)*$E1827</f>
        <v>2.1906234019541992</v>
      </c>
    </row>
    <row r="1823" spans="4:29" hidden="1" outlineLevel="1">
      <c r="F1823" s="42" t="str">
        <f>F1827</f>
        <v>LABOR_M</v>
      </c>
      <c r="G1823" s="17" t="str">
        <f>$G$11</f>
        <v>DISTPRI</v>
      </c>
      <c r="H1823" s="21">
        <f t="shared" ca="1" si="838"/>
        <v>66231.253854201728</v>
      </c>
      <c r="I1823" s="22">
        <f ca="1">VLOOKUP(CONCATENATE($F1823," ",$G1823),AllocFactorMatrix,(I$4+1),FALSE)*$E1827</f>
        <v>43806.667167115796</v>
      </c>
      <c r="J1823" s="22">
        <f ca="1">VLOOKUP(CONCATENATE($F1823," ",$G1823),AllocFactorMatrix,(J$4+1),FALSE)*$E1827</f>
        <v>10871.000293948595</v>
      </c>
      <c r="K1823" s="22">
        <f ca="1">VLOOKUP(CONCATENATE($F1823," ",$G1823),AllocFactorMatrix,(K$4+1),FALSE)*$E1827</f>
        <v>138.0171657790315</v>
      </c>
      <c r="L1823" s="22">
        <f ca="1">VLOOKUP(CONCATENATE($F1823," ",$G1823),AllocFactorMatrix,(L$4+1),FALSE)*$E1827</f>
        <v>0</v>
      </c>
      <c r="M1823" s="22">
        <f t="shared" ca="1" si="834"/>
        <v>11009.017459727625</v>
      </c>
      <c r="N1823" s="22">
        <f ca="1">VLOOKUP(CONCATENATE($F1823," ",$G1823),AllocFactorMatrix,(N$4+1),FALSE)*$E1827</f>
        <v>4745.1196515637712</v>
      </c>
      <c r="O1823" s="22">
        <f ca="1">VLOOKUP(CONCATENATE($F1823," ",$G1823),AllocFactorMatrix,(O$4+1),FALSE)*$E1827</f>
        <v>1304.8737040243027</v>
      </c>
      <c r="P1823" s="22">
        <f ca="1">VLOOKUP(CONCATENATE($F1823," ",$G1823),AllocFactorMatrix,(P$4+1),FALSE)*$E1827</f>
        <v>0</v>
      </c>
      <c r="Q1823" s="22">
        <f ca="1">VLOOKUP(CONCATENATE($F1823," ",$G1823),AllocFactorMatrix,(Q$4+1),FALSE)*$E1827</f>
        <v>0</v>
      </c>
      <c r="R1823" s="22">
        <f t="shared" ca="1" si="836"/>
        <v>6049.9933555880743</v>
      </c>
      <c r="S1823" s="22">
        <f ca="1">VLOOKUP(CONCATENATE($F1823," ",$G1823),AllocFactorMatrix,(S$4+1),FALSE)*$E1827</f>
        <v>203.32659097277727</v>
      </c>
      <c r="T1823" s="22">
        <f ca="1">VLOOKUP(CONCATENATE($F1823," ",$G1823),AllocFactorMatrix,(T$4+1),FALSE)*$E1827</f>
        <v>3755.3938671109086</v>
      </c>
      <c r="U1823" s="22">
        <f ca="1">VLOOKUP(CONCATENATE($F1823," ",$G1823),AllocFactorMatrix,(U$4+1),FALSE)*$E1827</f>
        <v>0</v>
      </c>
      <c r="V1823" s="22">
        <f ca="1">VLOOKUP(CONCATENATE($F1823," ",$G1823),AllocFactorMatrix,(V$4+1),FALSE)*$E1827</f>
        <v>0</v>
      </c>
      <c r="W1823" s="22">
        <f t="shared" ca="1" si="842"/>
        <v>3958.720458083686</v>
      </c>
      <c r="X1823" s="22">
        <f ca="1">VLOOKUP(CONCATENATE($F1823," ",$G1823),AllocFactorMatrix,(X$4+1),FALSE)*$E1827</f>
        <v>1333.7840989635301</v>
      </c>
      <c r="Y1823" s="22">
        <f ca="1">VLOOKUP(CONCATENATE($F1823," ",$G1823),AllocFactorMatrix,(Y$4+1),FALSE)*$E1827</f>
        <v>25.61657353661781</v>
      </c>
      <c r="Z1823" s="22">
        <f t="shared" ca="1" si="835"/>
        <v>1359.4006725001479</v>
      </c>
      <c r="AA1823" s="22">
        <f ca="1">VLOOKUP(CONCATENATE($F1823," ",$G1823),AllocFactorMatrix,(AA$4+1),FALSE)*$E1827</f>
        <v>19.577546522476243</v>
      </c>
      <c r="AB1823" s="22">
        <f ca="1">VLOOKUP(CONCATENATE($F1823," ",$G1823),AllocFactorMatrix,(AB$4+1),FALSE)*$E1827</f>
        <v>22.528415287908071</v>
      </c>
      <c r="AC1823" s="22">
        <f ca="1">VLOOKUP(CONCATENATE($F1823," ",$G1823),AllocFactorMatrix,(AC$4+1),FALSE)*$E1827</f>
        <v>5.3487793759672462</v>
      </c>
    </row>
    <row r="1824" spans="4:29" hidden="1" outlineLevel="1">
      <c r="F1824" s="42" t="str">
        <f>F1827</f>
        <v>LABOR_M</v>
      </c>
      <c r="G1824" s="17" t="str">
        <f>$G$12</f>
        <v>DISTSEC</v>
      </c>
      <c r="H1824" s="21">
        <f t="shared" ca="1" si="838"/>
        <v>24274.201313700294</v>
      </c>
      <c r="I1824" s="22">
        <f ca="1">VLOOKUP(CONCATENATE($F1824," ",$G1824),AllocFactorMatrix,(I$4+1),FALSE)*$E1827</f>
        <v>18457.579298115957</v>
      </c>
      <c r="J1824" s="22">
        <f ca="1">VLOOKUP(CONCATENATE($F1824," ",$G1824),AllocFactorMatrix,(J$4+1),FALSE)*$E1827</f>
        <v>3725.5309801760623</v>
      </c>
      <c r="K1824" s="22">
        <f ca="1">VLOOKUP(CONCATENATE($F1824," ",$G1824),AllocFactorMatrix,(K$4+1),FALSE)*$E1827</f>
        <v>0</v>
      </c>
      <c r="L1824" s="22">
        <f ca="1">VLOOKUP(CONCATENATE($F1824," ",$G1824),AllocFactorMatrix,(L$4+1),FALSE)*$E1827</f>
        <v>0</v>
      </c>
      <c r="M1824" s="22">
        <f t="shared" ca="1" si="834"/>
        <v>3725.5309801760623</v>
      </c>
      <c r="N1824" s="22">
        <f ca="1">VLOOKUP(CONCATENATE($F1824," ",$G1824),AllocFactorMatrix,(N$4+1),FALSE)*$E1827</f>
        <v>1426.9539968482566</v>
      </c>
      <c r="O1824" s="22">
        <f ca="1">VLOOKUP(CONCATENATE($F1824," ",$G1824),AllocFactorMatrix,(O$4+1),FALSE)*$E1827</f>
        <v>0</v>
      </c>
      <c r="P1824" s="22">
        <f ca="1">VLOOKUP(CONCATENATE($F1824," ",$G1824),AllocFactorMatrix,(P$4+1),FALSE)*$E1827</f>
        <v>0</v>
      </c>
      <c r="Q1824" s="22">
        <f ca="1">VLOOKUP(CONCATENATE($F1824," ",$G1824),AllocFactorMatrix,(Q$4+1),FALSE)*$E1827</f>
        <v>0</v>
      </c>
      <c r="R1824" s="22">
        <f t="shared" ca="1" si="836"/>
        <v>1426.9539968482566</v>
      </c>
      <c r="S1824" s="22">
        <f ca="1">VLOOKUP(CONCATENATE($F1824," ",$G1824),AllocFactorMatrix,(S$4+1),FALSE)*$E1827</f>
        <v>50.117618520597503</v>
      </c>
      <c r="T1824" s="22">
        <f ca="1">VLOOKUP(CONCATENATE($F1824," ",$G1824),AllocFactorMatrix,(T$4+1),FALSE)*$E1827</f>
        <v>0</v>
      </c>
      <c r="U1824" s="22">
        <f ca="1">VLOOKUP(CONCATENATE($F1824," ",$G1824),AllocFactorMatrix,(U$4+1),FALSE)*$E1827</f>
        <v>0</v>
      </c>
      <c r="V1824" s="22">
        <f ca="1">VLOOKUP(CONCATENATE($F1824," ",$G1824),AllocFactorMatrix,(V$4+1),FALSE)*$E1827</f>
        <v>0</v>
      </c>
      <c r="W1824" s="22">
        <f t="shared" ca="1" si="842"/>
        <v>50.117618520597503</v>
      </c>
      <c r="X1824" s="22">
        <f ca="1">VLOOKUP(CONCATENATE($F1824," ",$G1824),AllocFactorMatrix,(X$4+1),FALSE)*$E1827</f>
        <v>413.91295639196647</v>
      </c>
      <c r="Y1824" s="22">
        <f ca="1">VLOOKUP(CONCATENATE($F1824," ",$G1824),AllocFactorMatrix,(Y$4+1),FALSE)*$E1827</f>
        <v>0</v>
      </c>
      <c r="Z1824" s="22">
        <f t="shared" ca="1" si="835"/>
        <v>413.91295639196647</v>
      </c>
      <c r="AA1824" s="22">
        <f ca="1">VLOOKUP(CONCATENATE($F1824," ",$G1824),AllocFactorMatrix,(AA$4+1),FALSE)*$E1827</f>
        <v>5.3277890933088132</v>
      </c>
      <c r="AB1824" s="22">
        <f ca="1">VLOOKUP(CONCATENATE($F1824," ",$G1824),AllocFactorMatrix,(AB$4+1),FALSE)*$E1827</f>
        <v>158.6258199923962</v>
      </c>
      <c r="AC1824" s="22">
        <f ca="1">VLOOKUP(CONCATENATE($F1824," ",$G1824),AllocFactorMatrix,(AC$4+1),FALSE)*$E1827</f>
        <v>36.152854561738373</v>
      </c>
    </row>
    <row r="1825" spans="4:29" hidden="1" outlineLevel="1">
      <c r="F1825" s="42" t="str">
        <f>F1827</f>
        <v>LABOR_M</v>
      </c>
      <c r="G1825" s="17" t="str">
        <f>$G$13</f>
        <v>ENERGY</v>
      </c>
      <c r="H1825" s="21">
        <f t="shared" ca="1" si="838"/>
        <v>244440.87337173795</v>
      </c>
      <c r="I1825" s="22">
        <f ca="1">VLOOKUP(CONCATENATE($F1825," ",$G1825),AllocFactorMatrix,(I$4+1),FALSE)*$E1827</f>
        <v>89812.13404238972</v>
      </c>
      <c r="J1825" s="22">
        <f ca="1">VLOOKUP(CONCATENATE($F1825," ",$G1825),AllocFactorMatrix,(J$4+1),FALSE)*$E1827</f>
        <v>28370.612646375768</v>
      </c>
      <c r="K1825" s="22">
        <f ca="1">VLOOKUP(CONCATENATE($F1825," ",$G1825),AllocFactorMatrix,(K$4+1),FALSE)*$E1827</f>
        <v>354.30804454883298</v>
      </c>
      <c r="L1825" s="22">
        <f ca="1">VLOOKUP(CONCATENATE($F1825," ",$G1825),AllocFactorMatrix,(L$4+1),FALSE)*$E1827</f>
        <v>17.948440966624268</v>
      </c>
      <c r="M1825" s="22">
        <f t="shared" ca="1" si="834"/>
        <v>28742.869131891228</v>
      </c>
      <c r="N1825" s="22">
        <f ca="1">VLOOKUP(CONCATENATE($F1825," ",$G1825),AllocFactorMatrix,(N$4+1),FALSE)*$E1827</f>
        <v>14373.810381574629</v>
      </c>
      <c r="O1825" s="22">
        <f ca="1">VLOOKUP(CONCATENATE($F1825," ",$G1825),AllocFactorMatrix,(O$4+1),FALSE)*$E1827</f>
        <v>3877.6757287329951</v>
      </c>
      <c r="P1825" s="22">
        <f ca="1">VLOOKUP(CONCATENATE($F1825," ",$G1825),AllocFactorMatrix,(P$4+1),FALSE)*$E1827</f>
        <v>604.2522365800728</v>
      </c>
      <c r="Q1825" s="22">
        <f ca="1">VLOOKUP(CONCATENATE($F1825," ",$G1825),AllocFactorMatrix,(Q$4+1),FALSE)*$E1827</f>
        <v>0</v>
      </c>
      <c r="R1825" s="22">
        <f t="shared" ca="1" si="836"/>
        <v>18855.738346887698</v>
      </c>
      <c r="S1825" s="22">
        <f ca="1">VLOOKUP(CONCATENATE($F1825," ",$G1825),AllocFactorMatrix,(S$4+1),FALSE)*$E1827</f>
        <v>723.89144801727889</v>
      </c>
      <c r="T1825" s="22">
        <f ca="1">VLOOKUP(CONCATENATE($F1825," ",$G1825),AllocFactorMatrix,(T$4+1),FALSE)*$E1827</f>
        <v>14308.659028472999</v>
      </c>
      <c r="U1825" s="22">
        <f ca="1">VLOOKUP(CONCATENATE($F1825," ",$G1825),AllocFactorMatrix,(U$4+1),FALSE)*$E1827</f>
        <v>75222.133196139926</v>
      </c>
      <c r="V1825" s="22">
        <f ca="1">VLOOKUP(CONCATENATE($F1825," ",$G1825),AllocFactorMatrix,(V$4+1),FALSE)*$E1827</f>
        <v>10518.524269372647</v>
      </c>
      <c r="W1825" s="22">
        <f t="shared" ca="1" si="842"/>
        <v>100773.20794200285</v>
      </c>
      <c r="X1825" s="22">
        <f ca="1">VLOOKUP(CONCATENATE($F1825," ",$G1825),AllocFactorMatrix,(X$4+1),FALSE)*$E1827</f>
        <v>4041.3064207315047</v>
      </c>
      <c r="Y1825" s="22">
        <f ca="1">VLOOKUP(CONCATENATE($F1825," ",$G1825),AllocFactorMatrix,(Y$4+1),FALSE)*$E1827</f>
        <v>76.417718169465076</v>
      </c>
      <c r="Z1825" s="22">
        <f t="shared" ca="1" si="835"/>
        <v>4117.7241389009696</v>
      </c>
      <c r="AA1825" s="22">
        <f ca="1">VLOOKUP(CONCATENATE($F1825," ",$G1825),AllocFactorMatrix,(AA$4+1),FALSE)*$E1827</f>
        <v>76.224770656860713</v>
      </c>
      <c r="AB1825" s="22">
        <f ca="1">VLOOKUP(CONCATENATE($F1825," ",$G1825),AllocFactorMatrix,(AB$4+1),FALSE)*$E1827</f>
        <v>1671.1844983195654</v>
      </c>
      <c r="AC1825" s="22">
        <f ca="1">VLOOKUP(CONCATENATE($F1825," ",$G1825),AllocFactorMatrix,(AC$4+1),FALSE)*$E1827</f>
        <v>391.79050068892104</v>
      </c>
    </row>
    <row r="1826" spans="4:29" hidden="1" outlineLevel="1">
      <c r="F1826" s="42" t="str">
        <f>F1827</f>
        <v>LABOR_M</v>
      </c>
      <c r="G1826" s="17" t="str">
        <f>$G$14</f>
        <v>CUSTOMER</v>
      </c>
      <c r="H1826" s="21">
        <f t="shared" ca="1" si="838"/>
        <v>488917.31046922988</v>
      </c>
      <c r="I1826" s="22">
        <f ca="1">VLOOKUP(CONCATENATE($F1826," ",$G1826),AllocFactorMatrix,(I$4+1),FALSE)*$E1827</f>
        <v>378404.3706280482</v>
      </c>
      <c r="J1826" s="22">
        <f ca="1">VLOOKUP(CONCATENATE($F1826," ",$G1826),AllocFactorMatrix,(J$4+1),FALSE)*$E1827</f>
        <v>89279.371176163491</v>
      </c>
      <c r="K1826" s="22">
        <f ca="1">VLOOKUP(CONCATENATE($F1826," ",$G1826),AllocFactorMatrix,(K$4+1),FALSE)*$E1827</f>
        <v>909.20772206502375</v>
      </c>
      <c r="L1826" s="22">
        <f ca="1">VLOOKUP(CONCATENATE($F1826," ",$G1826),AllocFactorMatrix,(L$4+1),FALSE)*$E1827</f>
        <v>64.785516150474805</v>
      </c>
      <c r="M1826" s="22">
        <f t="shared" ca="1" si="834"/>
        <v>90253.364414378986</v>
      </c>
      <c r="N1826" s="22">
        <f ca="1">VLOOKUP(CONCATENATE($F1826," ",$G1826),AllocFactorMatrix,(N$4+1),FALSE)*$E1827</f>
        <v>1588.6868301201152</v>
      </c>
      <c r="O1826" s="22">
        <f ca="1">VLOOKUP(CONCATENATE($F1826," ",$G1826),AllocFactorMatrix,(O$4+1),FALSE)*$E1827</f>
        <v>506.82619380330124</v>
      </c>
      <c r="P1826" s="22">
        <f ca="1">VLOOKUP(CONCATENATE($F1826," ",$G1826),AllocFactorMatrix,(P$4+1),FALSE)*$E1827</f>
        <v>185.00493595385313</v>
      </c>
      <c r="Q1826" s="22">
        <f ca="1">VLOOKUP(CONCATENATE($F1826," ",$G1826),AllocFactorMatrix,(Q$4+1),FALSE)*$E1827</f>
        <v>0</v>
      </c>
      <c r="R1826" s="22">
        <f t="shared" ca="1" si="836"/>
        <v>2280.5179598772693</v>
      </c>
      <c r="S1826" s="22">
        <f ca="1">VLOOKUP(CONCATENATE($F1826," ",$G1826),AllocFactorMatrix,(S$4+1),FALSE)*$E1827</f>
        <v>15.064236861672656</v>
      </c>
      <c r="T1826" s="22">
        <f ca="1">VLOOKUP(CONCATENATE($F1826," ",$G1826),AllocFactorMatrix,(T$4+1),FALSE)*$E1827</f>
        <v>364.47159003532028</v>
      </c>
      <c r="U1826" s="22">
        <f ca="1">VLOOKUP(CONCATENATE($F1826," ",$G1826),AllocFactorMatrix,(U$4+1),FALSE)*$E1827</f>
        <v>612.72489503924339</v>
      </c>
      <c r="V1826" s="22">
        <f ca="1">VLOOKUP(CONCATENATE($F1826," ",$G1826),AllocFactorMatrix,(V$4+1),FALSE)*$E1827</f>
        <v>117.9026981959517</v>
      </c>
      <c r="W1826" s="22">
        <f t="shared" ca="1" si="842"/>
        <v>1110.1634201321881</v>
      </c>
      <c r="X1826" s="22">
        <f ca="1">VLOOKUP(CONCATENATE($F1826," ",$G1826),AllocFactorMatrix,(X$4+1),FALSE)*$E1827</f>
        <v>513.59788190313725</v>
      </c>
      <c r="Y1826" s="22">
        <f ca="1">VLOOKUP(CONCATENATE($F1826," ",$G1826),AllocFactorMatrix,(Y$4+1),FALSE)*$E1827</f>
        <v>6.1255803501557367</v>
      </c>
      <c r="Z1826" s="22">
        <f t="shared" ca="1" si="835"/>
        <v>519.72346225329295</v>
      </c>
      <c r="AA1826" s="22">
        <f ca="1">VLOOKUP(CONCATENATE($F1826," ",$G1826),AllocFactorMatrix,(AA$4+1),FALSE)*$E1827</f>
        <v>35.748296455450308</v>
      </c>
      <c r="AB1826" s="22">
        <f ca="1">VLOOKUP(CONCATENATE($F1826," ",$G1826),AllocFactorMatrix,(AB$4+1),FALSE)*$E1827</f>
        <v>15118.030000429222</v>
      </c>
      <c r="AC1826" s="22">
        <f ca="1">VLOOKUP(CONCATENATE($F1826," ",$G1826),AllocFactorMatrix,(AC$4+1),FALSE)*$E1827</f>
        <v>1195.3922876550657</v>
      </c>
    </row>
    <row r="1827" spans="4:29" collapsed="1">
      <c r="D1827" s="17" t="s">
        <v>507</v>
      </c>
      <c r="E1827" s="19">
        <f>227854+1167269</f>
        <v>1395123</v>
      </c>
      <c r="F1827" s="42" t="s">
        <v>69</v>
      </c>
      <c r="G1827" s="17" t="str">
        <f>$G$15</f>
        <v>TOTAL</v>
      </c>
      <c r="H1827" s="21">
        <f t="shared" ca="1" si="838"/>
        <v>1395123.0000000012</v>
      </c>
      <c r="I1827" s="22">
        <f ca="1">VLOOKUP(CONCATENATE($F1827," ",$G1827),AllocFactorMatrix,(I$4+1),FALSE)*$E1827</f>
        <v>813227.81903973373</v>
      </c>
      <c r="J1827" s="22">
        <f ca="1">VLOOKUP(CONCATENATE($F1827," ",$G1827),AllocFactorMatrix,(J$4+1),FALSE)*$E1827</f>
        <v>202942.25554072071</v>
      </c>
      <c r="K1827" s="22">
        <f ca="1">VLOOKUP(CONCATENATE($F1827," ",$G1827),AllocFactorMatrix,(K$4+1),FALSE)*$E1827</f>
        <v>2297.6380000403342</v>
      </c>
      <c r="L1827" s="22">
        <f ca="1">VLOOKUP(CONCATENATE($F1827," ",$G1827),AllocFactorMatrix,(L$4+1),FALSE)*$E1827</f>
        <v>128.39577421522856</v>
      </c>
      <c r="M1827" s="22">
        <f t="shared" ca="1" si="834"/>
        <v>205368.28931497628</v>
      </c>
      <c r="N1827" s="22">
        <f ca="1">VLOOKUP(CONCATENATE($F1827," ",$G1827),AllocFactorMatrix,(N$4+1),FALSE)*$E1827</f>
        <v>53831.795619472512</v>
      </c>
      <c r="O1827" s="22">
        <f ca="1">VLOOKUP(CONCATENATE($F1827," ",$G1827),AllocFactorMatrix,(O$4+1),FALSE)*$E1827</f>
        <v>14377.735745233982</v>
      </c>
      <c r="P1827" s="22">
        <f ca="1">VLOOKUP(CONCATENATE($F1827," ",$G1827),AllocFactorMatrix,(P$4+1),FALSE)*$E1827</f>
        <v>2194.4971680850358</v>
      </c>
      <c r="Q1827" s="22">
        <f ca="1">VLOOKUP(CONCATENATE($F1827," ",$G1827),AllocFactorMatrix,(Q$4+1),FALSE)*$E1827</f>
        <v>0</v>
      </c>
      <c r="R1827" s="22">
        <f t="shared" ca="1" si="836"/>
        <v>70404.028532791534</v>
      </c>
      <c r="S1827" s="22">
        <f ca="1">VLOOKUP(CONCATENATE($F1827," ",$G1827),AllocFactorMatrix,(S$4+1),FALSE)*$E1827</f>
        <v>2360.9138746893518</v>
      </c>
      <c r="T1827" s="22">
        <f ca="1">VLOOKUP(CONCATENATE($F1827," ",$G1827),AllocFactorMatrix,(T$4+1),FALSE)*$E1827</f>
        <v>43377.975883857136</v>
      </c>
      <c r="U1827" s="22">
        <f ca="1">VLOOKUP(CONCATENATE($F1827," ",$G1827),AllocFactorMatrix,(U$4+1),FALSE)*$E1827</f>
        <v>199501.50795511788</v>
      </c>
      <c r="V1827" s="22">
        <f ca="1">VLOOKUP(CONCATENATE($F1827," ",$G1827),AllocFactorMatrix,(V$4+1),FALSE)*$E1827</f>
        <v>25155.228010316619</v>
      </c>
      <c r="W1827" s="22">
        <f t="shared" ca="1" si="842"/>
        <v>270395.62572398101</v>
      </c>
      <c r="X1827" s="22">
        <f ca="1">VLOOKUP(CONCATENATE($F1827," ",$G1827),AllocFactorMatrix,(X$4+1),FALSE)*$E1827</f>
        <v>15169.231491176519</v>
      </c>
      <c r="Y1827" s="22">
        <f ca="1">VLOOKUP(CONCATENATE($F1827," ",$G1827),AllocFactorMatrix,(Y$4+1),FALSE)*$E1827</f>
        <v>275.04352983175846</v>
      </c>
      <c r="Z1827" s="22">
        <f t="shared" ca="1" si="835"/>
        <v>15444.275021008278</v>
      </c>
      <c r="AA1827" s="22">
        <f ca="1">VLOOKUP(CONCATENATE($F1827," ",$G1827),AllocFactorMatrix,(AA$4+1),FALSE)*$E1827</f>
        <v>265.84781968588584</v>
      </c>
      <c r="AB1827" s="22">
        <f ca="1">VLOOKUP(CONCATENATE($F1827," ",$G1827),AllocFactorMatrix,(AB$4+1),FALSE)*$E1827</f>
        <v>18115.779008379122</v>
      </c>
      <c r="AC1827" s="22">
        <f ca="1">VLOOKUP(CONCATENATE($F1827," ",$G1827),AllocFactorMatrix,(AC$4+1),FALSE)*$E1827</f>
        <v>1901.3355394447904</v>
      </c>
    </row>
    <row r="1828" spans="4:29" hidden="1" outlineLevel="1">
      <c r="F1828" s="42" t="str">
        <f>F1835</f>
        <v>LABOR_M</v>
      </c>
      <c r="G1828" s="17" t="str">
        <f>$G$8</f>
        <v>PRODUCTION</v>
      </c>
      <c r="H1828" s="21">
        <f t="shared" ref="H1828:H1835" ca="1" si="843">SUBTOTAL(9,I1828:AC1828)</f>
        <v>56563.50606337034</v>
      </c>
      <c r="I1828" s="22">
        <f ca="1">VLOOKUP(CONCATENATE($F1828," ",$G1828),AllocFactorMatrix,(I$4+1),FALSE)*$E1835</f>
        <v>28044.671071515182</v>
      </c>
      <c r="J1828" s="22">
        <f ca="1">VLOOKUP(CONCATENATE($F1828," ",$G1828),AllocFactorMatrix,(J$4+1),FALSE)*$E1835</f>
        <v>7013.0711972148629</v>
      </c>
      <c r="K1828" s="22">
        <f ca="1">VLOOKUP(CONCATENATE($F1828," ",$G1828),AllocFactorMatrix,(K$4+1),FALSE)*$E1835</f>
        <v>88.88252678182559</v>
      </c>
      <c r="L1828" s="22">
        <f ca="1">VLOOKUP(CONCATENATE($F1828," ",$G1828),AllocFactorMatrix,(L$4+1),FALSE)*$E1835</f>
        <v>4.4484821153242553</v>
      </c>
      <c r="M1828" s="22">
        <f t="shared" ca="1" si="834"/>
        <v>7106.4022061120131</v>
      </c>
      <c r="N1828" s="22">
        <f ca="1">VLOOKUP(CONCATENATE($F1828," ",$G1828),AllocFactorMatrix,(N$4+1),FALSE)*$E1835</f>
        <v>3146.3984870116374</v>
      </c>
      <c r="O1828" s="22">
        <f ca="1">VLOOKUP(CONCATENATE($F1828," ",$G1828),AllocFactorMatrix,(O$4+1),FALSE)*$E1835</f>
        <v>862.35495815598119</v>
      </c>
      <c r="P1828" s="22">
        <f ca="1">VLOOKUP(CONCATENATE($F1828," ",$G1828),AllocFactorMatrix,(P$4+1),FALSE)*$E1835</f>
        <v>137.22724068519173</v>
      </c>
      <c r="Q1828" s="22">
        <f ca="1">VLOOKUP(CONCATENATE($F1828," ",$G1828),AllocFactorMatrix,(Q$4+1),FALSE)*$E1835</f>
        <v>0</v>
      </c>
      <c r="R1828" s="22">
        <f t="shared" ca="1" si="836"/>
        <v>4145.98068585281</v>
      </c>
      <c r="S1828" s="22">
        <f ca="1">VLOOKUP(CONCATENATE($F1828," ",$G1828),AllocFactorMatrix,(S$4+1),FALSE)*$E1835</f>
        <v>136.01075760587821</v>
      </c>
      <c r="T1828" s="22">
        <f ca="1">VLOOKUP(CONCATENATE($F1828," ",$G1828),AllocFactorMatrix,(T$4+1),FALSE)*$E1835</f>
        <v>2475.1637804598713</v>
      </c>
      <c r="U1828" s="22">
        <f ca="1">VLOOKUP(CONCATENATE($F1828," ",$G1828),AllocFactorMatrix,(U$4+1),FALSE)*$E1835</f>
        <v>12060.339172528118</v>
      </c>
      <c r="V1828" s="22">
        <f ca="1">VLOOKUP(CONCATENATE($F1828," ",$G1828),AllocFactorMatrix,(V$4+1),FALSE)*$E1835</f>
        <v>1536.7337461642194</v>
      </c>
      <c r="W1828" s="22">
        <f ca="1">SUBTOTAL(9,S1828:V1828)</f>
        <v>16208.247456758087</v>
      </c>
      <c r="X1828" s="22">
        <f ca="1">VLOOKUP(CONCATENATE($F1828," ",$G1828),AllocFactorMatrix,(X$4+1),FALSE)*$E1835</f>
        <v>879.98057876560711</v>
      </c>
      <c r="Y1828" s="22">
        <f ca="1">VLOOKUP(CONCATENATE($F1828," ",$G1828),AllocFactorMatrix,(Y$4+1),FALSE)*$E1835</f>
        <v>16.541514598966739</v>
      </c>
      <c r="Z1828" s="22">
        <f t="shared" ca="1" si="835"/>
        <v>896.52209336457383</v>
      </c>
      <c r="AA1828" s="22">
        <f ca="1">VLOOKUP(CONCATENATE($F1828," ",$G1828),AllocFactorMatrix,(AA$4+1),FALSE)*$E1835</f>
        <v>12.797146062779348</v>
      </c>
      <c r="AB1828" s="22">
        <f ca="1">VLOOKUP(CONCATENATE($F1828," ",$G1828),AllocFactorMatrix,(AB$4+1),FALSE)*$E1835</f>
        <v>120.25867574413948</v>
      </c>
      <c r="AC1828" s="22">
        <f ca="1">VLOOKUP(CONCATENATE($F1828," ",$G1828),AllocFactorMatrix,(AC$4+1),FALSE)*$E1835</f>
        <v>28.626727960749019</v>
      </c>
    </row>
    <row r="1829" spans="4:29" hidden="1" outlineLevel="1">
      <c r="F1829" s="42" t="str">
        <f>F1835</f>
        <v>LABOR_M</v>
      </c>
      <c r="G1829" s="17" t="str">
        <f>$G$9</f>
        <v>BULKTRAN</v>
      </c>
      <c r="H1829" s="21">
        <f t="shared" ca="1" si="843"/>
        <v>15728.068397106421</v>
      </c>
      <c r="I1829" s="22">
        <f ca="1">VLOOKUP(CONCATENATE($F1829," ",$G1829),AllocFactorMatrix,(I$4+1),FALSE)*$E1835</f>
        <v>7798.1111052941787</v>
      </c>
      <c r="J1829" s="22">
        <f ca="1">VLOOKUP(CONCATENATE($F1829," ",$G1829),AllocFactorMatrix,(J$4+1),FALSE)*$E1835</f>
        <v>1950.0570445544336</v>
      </c>
      <c r="K1829" s="22">
        <f ca="1">VLOOKUP(CONCATENATE($F1829," ",$G1829),AllocFactorMatrix,(K$4+1),FALSE)*$E1835</f>
        <v>24.714706669102473</v>
      </c>
      <c r="L1829" s="22">
        <f ca="1">VLOOKUP(CONCATENATE($F1829," ",$G1829),AllocFactorMatrix,(L$4+1),FALSE)*$E1835</f>
        <v>1.2369465021269888</v>
      </c>
      <c r="M1829" s="22">
        <f t="shared" ca="1" si="834"/>
        <v>1976.0086977256631</v>
      </c>
      <c r="N1829" s="22">
        <f ca="1">VLOOKUP(CONCATENATE($F1829," ",$G1829),AllocFactorMatrix,(N$4+1),FALSE)*$E1835</f>
        <v>874.88867031738221</v>
      </c>
      <c r="O1829" s="22">
        <f ca="1">VLOOKUP(CONCATENATE($F1829," ",$G1829),AllocFactorMatrix,(O$4+1),FALSE)*$E1835</f>
        <v>239.78672307310242</v>
      </c>
      <c r="P1829" s="22">
        <f ca="1">VLOOKUP(CONCATENATE($F1829," ",$G1829),AllocFactorMatrix,(P$4+1),FALSE)*$E1835</f>
        <v>38.157454826524294</v>
      </c>
      <c r="Q1829" s="22">
        <f ca="1">VLOOKUP(CONCATENATE($F1829," ",$G1829),AllocFactorMatrix,(Q$4+1),FALSE)*$E1835</f>
        <v>0</v>
      </c>
      <c r="R1829" s="22">
        <f t="shared" ca="1" si="836"/>
        <v>1152.8328482170091</v>
      </c>
      <c r="S1829" s="22">
        <f ca="1">VLOOKUP(CONCATENATE($F1829," ",$G1829),AllocFactorMatrix,(S$4+1),FALSE)*$E1835</f>
        <v>37.819199113486768</v>
      </c>
      <c r="T1829" s="22">
        <f ca="1">VLOOKUP(CONCATENATE($F1829," ",$G1829),AllocFactorMatrix,(T$4+1),FALSE)*$E1835</f>
        <v>688.24491164849485</v>
      </c>
      <c r="U1829" s="22">
        <f ca="1">VLOOKUP(CONCATENATE($F1829," ",$G1829),AllocFactorMatrix,(U$4+1),FALSE)*$E1835</f>
        <v>3353.5021535848891</v>
      </c>
      <c r="V1829" s="22">
        <f ca="1">VLOOKUP(CONCATENATE($F1829," ",$G1829),AllocFactorMatrix,(V$4+1),FALSE)*$E1835</f>
        <v>427.30472613798156</v>
      </c>
      <c r="W1829" s="22">
        <f t="shared" ref="W1829:W1835" ca="1" si="844">SUBTOTAL(9,S1829:V1829)</f>
        <v>4506.8709904848529</v>
      </c>
      <c r="X1829" s="22">
        <f ca="1">VLOOKUP(CONCATENATE($F1829," ",$G1829),AllocFactorMatrix,(X$4+1),FALSE)*$E1835</f>
        <v>244.68770934115815</v>
      </c>
      <c r="Y1829" s="22">
        <f ca="1">VLOOKUP(CONCATENATE($F1829," ",$G1829),AllocFactorMatrix,(Y$4+1),FALSE)*$E1835</f>
        <v>4.5995393693030477</v>
      </c>
      <c r="Z1829" s="22">
        <f t="shared" ca="1" si="835"/>
        <v>249.2872487104612</v>
      </c>
      <c r="AA1829" s="22">
        <f ca="1">VLOOKUP(CONCATENATE($F1829," ",$G1829),AllocFactorMatrix,(AA$4+1),FALSE)*$E1835</f>
        <v>3.5583789367239591</v>
      </c>
      <c r="AB1829" s="22">
        <f ca="1">VLOOKUP(CONCATENATE($F1829," ",$G1829),AllocFactorMatrix,(AB$4+1),FALSE)*$E1835</f>
        <v>33.439169688848885</v>
      </c>
      <c r="AC1829" s="22">
        <f ca="1">VLOOKUP(CONCATENATE($F1829," ",$G1829),AllocFactorMatrix,(AC$4+1),FALSE)*$E1835</f>
        <v>7.9599580487036263</v>
      </c>
    </row>
    <row r="1830" spans="4:29" hidden="1" outlineLevel="1">
      <c r="F1830" s="42" t="str">
        <f>F1835</f>
        <v>LABOR_M</v>
      </c>
      <c r="G1830" s="17" t="str">
        <f>$G$10</f>
        <v>SUBTRAN</v>
      </c>
      <c r="H1830" s="21">
        <f t="shared" ca="1" si="843"/>
        <v>4985.8370383030588</v>
      </c>
      <c r="I1830" s="22">
        <f ca="1">VLOOKUP(CONCATENATE($F1830," ",$G1830),AllocFactorMatrix,(I$4+1),FALSE)*$E1835</f>
        <v>2405.9766331754172</v>
      </c>
      <c r="J1830" s="22">
        <f ca="1">VLOOKUP(CONCATENATE($F1830," ",$G1830),AllocFactorMatrix,(J$4+1),FALSE)*$E1835</f>
        <v>600.27535135121752</v>
      </c>
      <c r="K1830" s="22">
        <f ca="1">VLOOKUP(CONCATENATE($F1830," ",$G1830),AllocFactorMatrix,(K$4+1),FALSE)*$E1835</f>
        <v>7.6238524295512029</v>
      </c>
      <c r="L1830" s="22">
        <f ca="1">VLOOKUP(CONCATENATE($F1830," ",$G1830),AllocFactorMatrix,(L$4+1),FALSE)*$E1835</f>
        <v>0.49149778521116377</v>
      </c>
      <c r="M1830" s="22">
        <f t="shared" ca="1" si="834"/>
        <v>608.39070156597995</v>
      </c>
      <c r="N1830" s="22">
        <f ca="1">VLOOKUP(CONCATENATE($F1830," ",$G1830),AllocFactorMatrix,(N$4+1),FALSE)*$E1835</f>
        <v>266.57164790611779</v>
      </c>
      <c r="O1830" s="22">
        <f ca="1">VLOOKUP(CONCATENATE($F1830," ",$G1830),AllocFactorMatrix,(O$4+1),FALSE)*$E1835</f>
        <v>73.18081847649978</v>
      </c>
      <c r="P1830" s="22">
        <f ca="1">VLOOKUP(CONCATENATE($F1830," ",$G1830),AllocFactorMatrix,(P$4+1),FALSE)*$E1835</f>
        <v>14.709886399971186</v>
      </c>
      <c r="Q1830" s="22">
        <f ca="1">VLOOKUP(CONCATENATE($F1830," ",$G1830),AllocFactorMatrix,(Q$4+1),FALSE)*$E1835</f>
        <v>0</v>
      </c>
      <c r="R1830" s="22">
        <f t="shared" ca="1" si="836"/>
        <v>354.46235278258877</v>
      </c>
      <c r="S1830" s="22">
        <f ca="1">VLOOKUP(CONCATENATE($F1830," ",$G1830),AllocFactorMatrix,(S$4+1),FALSE)*$E1835</f>
        <v>11.296494102040009</v>
      </c>
      <c r="T1830" s="22">
        <f ca="1">VLOOKUP(CONCATENATE($F1830," ",$G1830),AllocFactorMatrix,(T$4+1),FALSE)*$E1835</f>
        <v>211.64151105210604</v>
      </c>
      <c r="U1830" s="22">
        <f ca="1">VLOOKUP(CONCATENATE($F1830," ",$G1830),AllocFactorMatrix,(U$4+1),FALSE)*$E1835</f>
        <v>1315.2299903384419</v>
      </c>
      <c r="V1830" s="22">
        <f ca="1">VLOOKUP(CONCATENATE($F1830," ",$G1830),AllocFactorMatrix,(V$4+1),FALSE)*$E1835</f>
        <v>0</v>
      </c>
      <c r="W1830" s="22">
        <f t="shared" ca="1" si="844"/>
        <v>1538.167995492588</v>
      </c>
      <c r="X1830" s="22">
        <f ca="1">VLOOKUP(CONCATENATE($F1830," ",$G1830),AllocFactorMatrix,(X$4+1),FALSE)*$E1835</f>
        <v>74.76978188113759</v>
      </c>
      <c r="Y1830" s="22">
        <f ca="1">VLOOKUP(CONCATENATE($F1830," ",$G1830),AllocFactorMatrix,(Y$4+1),FALSE)*$E1835</f>
        <v>1.4342208980629687</v>
      </c>
      <c r="Z1830" s="22">
        <f t="shared" ca="1" si="835"/>
        <v>76.204002779200565</v>
      </c>
      <c r="AA1830" s="22">
        <f ca="1">VLOOKUP(CONCATENATE($F1830," ",$G1830),AllocFactorMatrix,(AA$4+1),FALSE)*$E1835</f>
        <v>1.0908809337196665</v>
      </c>
      <c r="AB1830" s="22">
        <f ca="1">VLOOKUP(CONCATENATE($F1830," ",$G1830),AllocFactorMatrix,(AB$4+1),FALSE)*$E1835</f>
        <v>1.2481338369283617</v>
      </c>
      <c r="AC1830" s="22">
        <f ca="1">VLOOKUP(CONCATENATE($F1830," ",$G1830),AllocFactorMatrix,(AC$4+1),FALSE)*$E1835</f>
        <v>0.29633773664200802</v>
      </c>
    </row>
    <row r="1831" spans="4:29" hidden="1" outlineLevel="1">
      <c r="F1831" s="42" t="str">
        <f>F1835</f>
        <v>LABOR_M</v>
      </c>
      <c r="G1831" s="17" t="str">
        <f>$G$11</f>
        <v>DISTPRI</v>
      </c>
      <c r="H1831" s="21">
        <f t="shared" ca="1" si="843"/>
        <v>8959.4678138687959</v>
      </c>
      <c r="I1831" s="22">
        <f ca="1">VLOOKUP(CONCATENATE($F1831," ",$G1831),AllocFactorMatrix,(I$4+1),FALSE)*$E1835</f>
        <v>5925.970016823675</v>
      </c>
      <c r="J1831" s="22">
        <f ca="1">VLOOKUP(CONCATENATE($F1831," ",$G1831),AllocFactorMatrix,(J$4+1),FALSE)*$E1835</f>
        <v>1470.5803011460227</v>
      </c>
      <c r="K1831" s="22">
        <f ca="1">VLOOKUP(CONCATENATE($F1831," ",$G1831),AllocFactorMatrix,(K$4+1),FALSE)*$E1835</f>
        <v>18.670344929309817</v>
      </c>
      <c r="L1831" s="22">
        <f ca="1">VLOOKUP(CONCATENATE($F1831," ",$G1831),AllocFactorMatrix,(L$4+1),FALSE)*$E1835</f>
        <v>0</v>
      </c>
      <c r="M1831" s="22">
        <f t="shared" ca="1" si="834"/>
        <v>1489.2506460753325</v>
      </c>
      <c r="N1831" s="22">
        <f ca="1">VLOOKUP(CONCATENATE($F1831," ",$G1831),AllocFactorMatrix,(N$4+1),FALSE)*$E1835</f>
        <v>641.89856475810677</v>
      </c>
      <c r="O1831" s="22">
        <f ca="1">VLOOKUP(CONCATENATE($F1831," ",$G1831),AllocFactorMatrix,(O$4+1),FALSE)*$E1835</f>
        <v>176.51747886436576</v>
      </c>
      <c r="P1831" s="22">
        <f ca="1">VLOOKUP(CONCATENATE($F1831," ",$G1831),AllocFactorMatrix,(P$4+1),FALSE)*$E1835</f>
        <v>0</v>
      </c>
      <c r="Q1831" s="22">
        <f ca="1">VLOOKUP(CONCATENATE($F1831," ",$G1831),AllocFactorMatrix,(Q$4+1),FALSE)*$E1835</f>
        <v>0</v>
      </c>
      <c r="R1831" s="22">
        <f t="shared" ca="1" si="836"/>
        <v>818.41604362247256</v>
      </c>
      <c r="S1831" s="22">
        <f ca="1">VLOOKUP(CONCATENATE($F1831," ",$G1831),AllocFactorMatrix,(S$4+1),FALSE)*$E1835</f>
        <v>27.505111884707198</v>
      </c>
      <c r="T1831" s="22">
        <f ca="1">VLOOKUP(CONCATENATE($F1831," ",$G1831),AllocFactorMatrix,(T$4+1),FALSE)*$E1835</f>
        <v>508.01288701023014</v>
      </c>
      <c r="U1831" s="22">
        <f ca="1">VLOOKUP(CONCATENATE($F1831," ",$G1831),AllocFactorMatrix,(U$4+1),FALSE)*$E1835</f>
        <v>0</v>
      </c>
      <c r="V1831" s="22">
        <f ca="1">VLOOKUP(CONCATENATE($F1831," ",$G1831),AllocFactorMatrix,(V$4+1),FALSE)*$E1835</f>
        <v>0</v>
      </c>
      <c r="W1831" s="22">
        <f t="shared" ca="1" si="844"/>
        <v>535.51799889493736</v>
      </c>
      <c r="X1831" s="22">
        <f ca="1">VLOOKUP(CONCATENATE($F1831," ",$G1831),AllocFactorMatrix,(X$4+1),FALSE)*$E1835</f>
        <v>180.42834779513433</v>
      </c>
      <c r="Y1831" s="22">
        <f ca="1">VLOOKUP(CONCATENATE($F1831," ",$G1831),AllocFactorMatrix,(Y$4+1),FALSE)*$E1835</f>
        <v>3.4652955024551479</v>
      </c>
      <c r="Z1831" s="22">
        <f t="shared" ca="1" si="835"/>
        <v>183.89364329758948</v>
      </c>
      <c r="AA1831" s="22">
        <f ca="1">VLOOKUP(CONCATENATE($F1831," ",$G1831),AllocFactorMatrix,(AA$4+1),FALSE)*$E1835</f>
        <v>2.6483629364585428</v>
      </c>
      <c r="AB1831" s="22">
        <f ca="1">VLOOKUP(CONCATENATE($F1831," ",$G1831),AllocFactorMatrix,(AB$4+1),FALSE)*$E1835</f>
        <v>3.0475432658093511</v>
      </c>
      <c r="AC1831" s="22">
        <f ca="1">VLOOKUP(CONCATENATE($F1831," ",$G1831),AllocFactorMatrix,(AC$4+1),FALSE)*$E1835</f>
        <v>0.72355895251443392</v>
      </c>
    </row>
    <row r="1832" spans="4:29" hidden="1" outlineLevel="1">
      <c r="F1832" s="42" t="str">
        <f>F1835</f>
        <v>LABOR_M</v>
      </c>
      <c r="G1832" s="17" t="str">
        <f>$G$12</f>
        <v>DISTSEC</v>
      </c>
      <c r="H1832" s="21">
        <f t="shared" ca="1" si="843"/>
        <v>3283.7053916603777</v>
      </c>
      <c r="I1832" s="22">
        <f ca="1">VLOOKUP(CONCATENATE($F1832," ",$G1832),AllocFactorMatrix,(I$4+1),FALSE)*$E1835</f>
        <v>2496.8587792017138</v>
      </c>
      <c r="J1832" s="22">
        <f ca="1">VLOOKUP(CONCATENATE($F1832," ",$G1832),AllocFactorMatrix,(J$4+1),FALSE)*$E1835</f>
        <v>503.97316922214566</v>
      </c>
      <c r="K1832" s="22">
        <f ca="1">VLOOKUP(CONCATENATE($F1832," ",$G1832),AllocFactorMatrix,(K$4+1),FALSE)*$E1835</f>
        <v>0</v>
      </c>
      <c r="L1832" s="22">
        <f ca="1">VLOOKUP(CONCATENATE($F1832," ",$G1832),AllocFactorMatrix,(L$4+1),FALSE)*$E1835</f>
        <v>0</v>
      </c>
      <c r="M1832" s="22">
        <f t="shared" ca="1" si="834"/>
        <v>503.97316922214566</v>
      </c>
      <c r="N1832" s="22">
        <f ca="1">VLOOKUP(CONCATENATE($F1832," ",$G1832),AllocFactorMatrix,(N$4+1),FALSE)*$E1835</f>
        <v>193.03195489514837</v>
      </c>
      <c r="O1832" s="22">
        <f ca="1">VLOOKUP(CONCATENATE($F1832," ",$G1832),AllocFactorMatrix,(O$4+1),FALSE)*$E1835</f>
        <v>0</v>
      </c>
      <c r="P1832" s="22">
        <f ca="1">VLOOKUP(CONCATENATE($F1832," ",$G1832),AllocFactorMatrix,(P$4+1),FALSE)*$E1835</f>
        <v>0</v>
      </c>
      <c r="Q1832" s="22">
        <f ca="1">VLOOKUP(CONCATENATE($F1832," ",$G1832),AllocFactorMatrix,(Q$4+1),FALSE)*$E1835</f>
        <v>0</v>
      </c>
      <c r="R1832" s="22">
        <f t="shared" ca="1" si="836"/>
        <v>193.03195489514837</v>
      </c>
      <c r="S1832" s="22">
        <f ca="1">VLOOKUP(CONCATENATE($F1832," ",$G1832),AllocFactorMatrix,(S$4+1),FALSE)*$E1835</f>
        <v>6.7796872913128698</v>
      </c>
      <c r="T1832" s="22">
        <f ca="1">VLOOKUP(CONCATENATE($F1832," ",$G1832),AllocFactorMatrix,(T$4+1),FALSE)*$E1835</f>
        <v>0</v>
      </c>
      <c r="U1832" s="22">
        <f ca="1">VLOOKUP(CONCATENATE($F1832," ",$G1832),AllocFactorMatrix,(U$4+1),FALSE)*$E1835</f>
        <v>0</v>
      </c>
      <c r="V1832" s="22">
        <f ca="1">VLOOKUP(CONCATENATE($F1832," ",$G1832),AllocFactorMatrix,(V$4+1),FALSE)*$E1835</f>
        <v>0</v>
      </c>
      <c r="W1832" s="22">
        <f t="shared" ca="1" si="844"/>
        <v>6.7796872913128698</v>
      </c>
      <c r="X1832" s="22">
        <f ca="1">VLOOKUP(CONCATENATE($F1832," ",$G1832),AllocFactorMatrix,(X$4+1),FALSE)*$E1835</f>
        <v>55.992293588472315</v>
      </c>
      <c r="Y1832" s="22">
        <f ca="1">VLOOKUP(CONCATENATE($F1832," ",$G1832),AllocFactorMatrix,(Y$4+1),FALSE)*$E1835</f>
        <v>0</v>
      </c>
      <c r="Z1832" s="22">
        <f t="shared" ca="1" si="835"/>
        <v>55.992293588472315</v>
      </c>
      <c r="AA1832" s="22">
        <f ca="1">VLOOKUP(CONCATENATE($F1832," ",$G1832),AllocFactorMatrix,(AA$4+1),FALSE)*$E1835</f>
        <v>0.72071948095171467</v>
      </c>
      <c r="AB1832" s="22">
        <f ca="1">VLOOKUP(CONCATENATE($F1832," ",$G1832),AllocFactorMatrix,(AB$4+1),FALSE)*$E1835</f>
        <v>21.458191502745613</v>
      </c>
      <c r="AC1832" s="22">
        <f ca="1">VLOOKUP(CONCATENATE($F1832," ",$G1832),AllocFactorMatrix,(AC$4+1),FALSE)*$E1835</f>
        <v>4.8905964778866347</v>
      </c>
    </row>
    <row r="1833" spans="4:29" hidden="1" outlineLevel="1">
      <c r="F1833" s="42" t="str">
        <f>F1835</f>
        <v>LABOR_M</v>
      </c>
      <c r="G1833" s="17" t="str">
        <f>$G$13</f>
        <v>ENERGY</v>
      </c>
      <c r="H1833" s="21">
        <f t="shared" ca="1" si="843"/>
        <v>33066.868131307856</v>
      </c>
      <c r="I1833" s="22">
        <f ca="1">VLOOKUP(CONCATENATE($F1833," ",$G1833),AllocFactorMatrix,(I$4+1),FALSE)*$E1835</f>
        <v>12149.383824425548</v>
      </c>
      <c r="J1833" s="22">
        <f ca="1">VLOOKUP(CONCATENATE($F1833," ",$G1833),AllocFactorMatrix,(J$4+1),FALSE)*$E1835</f>
        <v>3837.8495962720945</v>
      </c>
      <c r="K1833" s="22">
        <f ca="1">VLOOKUP(CONCATENATE($F1833," ",$G1833),AllocFactorMatrix,(K$4+1),FALSE)*$E1835</f>
        <v>47.929207686722279</v>
      </c>
      <c r="L1833" s="22">
        <f ca="1">VLOOKUP(CONCATENATE($F1833," ",$G1833),AllocFactorMatrix,(L$4+1),FALSE)*$E1835</f>
        <v>2.4279848227483396</v>
      </c>
      <c r="M1833" s="22">
        <f t="shared" ca="1" si="834"/>
        <v>3888.2067887815651</v>
      </c>
      <c r="N1833" s="22">
        <f ca="1">VLOOKUP(CONCATENATE($F1833," ",$G1833),AllocFactorMatrix,(N$4+1),FALSE)*$E1835</f>
        <v>1944.4247841036622</v>
      </c>
      <c r="O1833" s="22">
        <f ca="1">VLOOKUP(CONCATENATE($F1833," ",$G1833),AllocFactorMatrix,(O$4+1),FALSE)*$E1835</f>
        <v>524.55463036654351</v>
      </c>
      <c r="P1833" s="22">
        <f ca="1">VLOOKUP(CONCATENATE($F1833," ",$G1833),AllocFactorMatrix,(P$4+1),FALSE)*$E1835</f>
        <v>81.740540153671617</v>
      </c>
      <c r="Q1833" s="22">
        <f ca="1">VLOOKUP(CONCATENATE($F1833," ",$G1833),AllocFactorMatrix,(Q$4+1),FALSE)*$E1835</f>
        <v>0</v>
      </c>
      <c r="R1833" s="22">
        <f t="shared" ca="1" si="836"/>
        <v>2550.7199546238771</v>
      </c>
      <c r="S1833" s="22">
        <f ca="1">VLOOKUP(CONCATENATE($F1833," ",$G1833),AllocFactorMatrix,(S$4+1),FALSE)*$E1835</f>
        <v>97.924797611758223</v>
      </c>
      <c r="T1833" s="22">
        <f ca="1">VLOOKUP(CONCATENATE($F1833," ",$G1833),AllocFactorMatrix,(T$4+1),FALSE)*$E1835</f>
        <v>1935.6114004339368</v>
      </c>
      <c r="U1833" s="22">
        <f ca="1">VLOOKUP(CONCATENATE($F1833," ",$G1833),AllocFactorMatrix,(U$4+1),FALSE)*$E1835</f>
        <v>10175.713761134111</v>
      </c>
      <c r="V1833" s="22">
        <f ca="1">VLOOKUP(CONCATENATE($F1833," ",$G1833),AllocFactorMatrix,(V$4+1),FALSE)*$E1835</f>
        <v>1422.8989209278482</v>
      </c>
      <c r="W1833" s="22">
        <f t="shared" ca="1" si="844"/>
        <v>13632.148880107654</v>
      </c>
      <c r="X1833" s="22">
        <f ca="1">VLOOKUP(CONCATENATE($F1833," ",$G1833),AllocFactorMatrix,(X$4+1),FALSE)*$E1835</f>
        <v>546.68985857087443</v>
      </c>
      <c r="Y1833" s="22">
        <f ca="1">VLOOKUP(CONCATENATE($F1833," ",$G1833),AllocFactorMatrix,(Y$4+1),FALSE)*$E1835</f>
        <v>10.337447149283946</v>
      </c>
      <c r="Z1833" s="22">
        <f t="shared" ca="1" si="835"/>
        <v>557.02730572015844</v>
      </c>
      <c r="AA1833" s="22">
        <f ca="1">VLOOKUP(CONCATENATE($F1833," ",$G1833),AllocFactorMatrix,(AA$4+1),FALSE)*$E1835</f>
        <v>10.31134607270233</v>
      </c>
      <c r="AB1833" s="22">
        <f ca="1">VLOOKUP(CONCATENATE($F1833," ",$G1833),AllocFactorMatrix,(AB$4+1),FALSE)*$E1835</f>
        <v>226.07036485661718</v>
      </c>
      <c r="AC1833" s="22">
        <f ca="1">VLOOKUP(CONCATENATE($F1833," ",$G1833),AllocFactorMatrix,(AC$4+1),FALSE)*$E1835</f>
        <v>52.999666719720999</v>
      </c>
    </row>
    <row r="1834" spans="4:29" hidden="1" outlineLevel="1">
      <c r="F1834" s="42" t="str">
        <f>F1835</f>
        <v>LABOR_M</v>
      </c>
      <c r="G1834" s="17" t="str">
        <f>$G$14</f>
        <v>CUSTOMER</v>
      </c>
      <c r="H1834" s="21">
        <f t="shared" ca="1" si="843"/>
        <v>66138.547164383272</v>
      </c>
      <c r="I1834" s="22">
        <f ca="1">VLOOKUP(CONCATENATE($F1834," ",$G1834),AllocFactorMatrix,(I$4+1),FALSE)*$E1835</f>
        <v>51188.850912176938</v>
      </c>
      <c r="J1834" s="22">
        <f ca="1">VLOOKUP(CONCATENATE($F1834," ",$G1834),AllocFactorMatrix,(J$4+1),FALSE)*$E1835</f>
        <v>12077.314046569822</v>
      </c>
      <c r="K1834" s="22">
        <f ca="1">VLOOKUP(CONCATENATE($F1834," ",$G1834),AllocFactorMatrix,(K$4+1),FALSE)*$E1835</f>
        <v>122.99355437079288</v>
      </c>
      <c r="L1834" s="22">
        <f ca="1">VLOOKUP(CONCATENATE($F1834," ",$G1834),AllocFactorMatrix,(L$4+1),FALSE)*$E1835</f>
        <v>8.7638948831138972</v>
      </c>
      <c r="M1834" s="22">
        <f t="shared" ca="1" si="834"/>
        <v>12209.071495823728</v>
      </c>
      <c r="N1834" s="22">
        <f ca="1">VLOOKUP(CONCATENATE($F1834," ",$G1834),AllocFactorMatrix,(N$4+1),FALSE)*$E1835</f>
        <v>214.91044925877424</v>
      </c>
      <c r="O1834" s="22">
        <f ca="1">VLOOKUP(CONCATENATE($F1834," ",$G1834),AllocFactorMatrix,(O$4+1),FALSE)*$E1835</f>
        <v>68.561180807514347</v>
      </c>
      <c r="P1834" s="22">
        <f ca="1">VLOOKUP(CONCATENATE($F1834," ",$G1834),AllocFactorMatrix,(P$4+1),FALSE)*$E1835</f>
        <v>25.02664033409734</v>
      </c>
      <c r="Q1834" s="22">
        <f ca="1">VLOOKUP(CONCATENATE($F1834," ",$G1834),AllocFactorMatrix,(Q$4+1),FALSE)*$E1835</f>
        <v>0</v>
      </c>
      <c r="R1834" s="22">
        <f t="shared" ca="1" si="836"/>
        <v>308.49827040038593</v>
      </c>
      <c r="S1834" s="22">
        <f ca="1">VLOOKUP(CONCATENATE($F1834," ",$G1834),AllocFactorMatrix,(S$4+1),FALSE)*$E1835</f>
        <v>2.0378225905214333</v>
      </c>
      <c r="T1834" s="22">
        <f ca="1">VLOOKUP(CONCATENATE($F1834," ",$G1834),AllocFactorMatrix,(T$4+1),FALSE)*$E1835</f>
        <v>49.304086665481002</v>
      </c>
      <c r="U1834" s="22">
        <f ca="1">VLOOKUP(CONCATENATE($F1834," ",$G1834),AllocFactorMatrix,(U$4+1),FALSE)*$E1835</f>
        <v>82.886683497567063</v>
      </c>
      <c r="V1834" s="22">
        <f ca="1">VLOOKUP(CONCATENATE($F1834," ",$G1834),AllocFactorMatrix,(V$4+1),FALSE)*$E1835</f>
        <v>15.94934971305697</v>
      </c>
      <c r="W1834" s="22">
        <f t="shared" ca="1" si="844"/>
        <v>150.17794246662646</v>
      </c>
      <c r="X1834" s="22">
        <f ca="1">VLOOKUP(CONCATENATE($F1834," ",$G1834),AllocFactorMatrix,(X$4+1),FALSE)*$E1835</f>
        <v>69.477224488487025</v>
      </c>
      <c r="Y1834" s="22">
        <f ca="1">VLOOKUP(CONCATENATE($F1834," ",$G1834),AllocFactorMatrix,(Y$4+1),FALSE)*$E1835</f>
        <v>0.82864111419816866</v>
      </c>
      <c r="Z1834" s="22">
        <f t="shared" ca="1" si="835"/>
        <v>70.305865602685188</v>
      </c>
      <c r="AA1834" s="22">
        <f ca="1">VLOOKUP(CONCATENATE($F1834," ",$G1834),AllocFactorMatrix,(AA$4+1),FALSE)*$E1835</f>
        <v>4.8358696665823118</v>
      </c>
      <c r="AB1834" s="22">
        <f ca="1">VLOOKUP(CONCATENATE($F1834," ",$G1834),AllocFactorMatrix,(AB$4+1),FALSE)*$E1835</f>
        <v>2045.0994857521562</v>
      </c>
      <c r="AC1834" s="22">
        <f ca="1">VLOOKUP(CONCATENATE($F1834," ",$G1834),AllocFactorMatrix,(AC$4+1),FALSE)*$E1835</f>
        <v>161.70732249413848</v>
      </c>
    </row>
    <row r="1835" spans="4:29" collapsed="1">
      <c r="D1835" s="17" t="s">
        <v>506</v>
      </c>
      <c r="E1835" s="19">
        <v>188726</v>
      </c>
      <c r="F1835" s="42" t="s">
        <v>69</v>
      </c>
      <c r="G1835" s="17" t="str">
        <f>$G$15</f>
        <v>TOTAL</v>
      </c>
      <c r="H1835" s="21">
        <f t="shared" ca="1" si="843"/>
        <v>188726.00000000009</v>
      </c>
      <c r="I1835" s="22">
        <f ca="1">VLOOKUP(CONCATENATE($F1835," ",$G1835),AllocFactorMatrix,(I$4+1),FALSE)*$E1835</f>
        <v>110009.82234261265</v>
      </c>
      <c r="J1835" s="22">
        <f ca="1">VLOOKUP(CONCATENATE($F1835," ",$G1835),AllocFactorMatrix,(J$4+1),FALSE)*$E1835</f>
        <v>27453.120706330596</v>
      </c>
      <c r="K1835" s="22">
        <f ca="1">VLOOKUP(CONCATENATE($F1835," ",$G1835),AllocFactorMatrix,(K$4+1),FALSE)*$E1835</f>
        <v>310.81419286730426</v>
      </c>
      <c r="L1835" s="22">
        <f ca="1">VLOOKUP(CONCATENATE($F1835," ",$G1835),AllocFactorMatrix,(L$4+1),FALSE)*$E1835</f>
        <v>17.368806108524645</v>
      </c>
      <c r="M1835" s="22">
        <f t="shared" ca="1" si="834"/>
        <v>27781.303705306422</v>
      </c>
      <c r="N1835" s="22">
        <f ca="1">VLOOKUP(CONCATENATE($F1835," ",$G1835),AllocFactorMatrix,(N$4+1),FALSE)*$E1835</f>
        <v>7282.1245582508272</v>
      </c>
      <c r="O1835" s="22">
        <f ca="1">VLOOKUP(CONCATENATE($F1835," ",$G1835),AllocFactorMatrix,(O$4+1),FALSE)*$E1835</f>
        <v>1944.955789744007</v>
      </c>
      <c r="P1835" s="22">
        <f ca="1">VLOOKUP(CONCATENATE($F1835," ",$G1835),AllocFactorMatrix,(P$4+1),FALSE)*$E1835</f>
        <v>296.86176239945615</v>
      </c>
      <c r="Q1835" s="22">
        <f ca="1">VLOOKUP(CONCATENATE($F1835," ",$G1835),AllocFactorMatrix,(Q$4+1),FALSE)*$E1835</f>
        <v>0</v>
      </c>
      <c r="R1835" s="22">
        <f t="shared" ca="1" si="836"/>
        <v>9523.9421103942896</v>
      </c>
      <c r="S1835" s="22">
        <f ca="1">VLOOKUP(CONCATENATE($F1835," ",$G1835),AllocFactorMatrix,(S$4+1),FALSE)*$E1835</f>
        <v>319.3738701997047</v>
      </c>
      <c r="T1835" s="22">
        <f ca="1">VLOOKUP(CONCATENATE($F1835," ",$G1835),AllocFactorMatrix,(T$4+1),FALSE)*$E1835</f>
        <v>5867.9785772701198</v>
      </c>
      <c r="U1835" s="22">
        <f ca="1">VLOOKUP(CONCATENATE($F1835," ",$G1835),AllocFactorMatrix,(U$4+1),FALSE)*$E1835</f>
        <v>26987.671761083129</v>
      </c>
      <c r="V1835" s="22">
        <f ca="1">VLOOKUP(CONCATENATE($F1835," ",$G1835),AllocFactorMatrix,(V$4+1),FALSE)*$E1835</f>
        <v>3402.8867429431057</v>
      </c>
      <c r="W1835" s="22">
        <f t="shared" ca="1" si="844"/>
        <v>36577.910951496058</v>
      </c>
      <c r="X1835" s="22">
        <f ca="1">VLOOKUP(CONCATENATE($F1835," ",$G1835),AllocFactorMatrix,(X$4+1),FALSE)*$E1835</f>
        <v>2052.025794430871</v>
      </c>
      <c r="Y1835" s="22">
        <f ca="1">VLOOKUP(CONCATENATE($F1835," ",$G1835),AllocFactorMatrix,(Y$4+1),FALSE)*$E1835</f>
        <v>37.20665863227002</v>
      </c>
      <c r="Z1835" s="22">
        <f t="shared" ca="1" si="835"/>
        <v>2089.2324530631408</v>
      </c>
      <c r="AA1835" s="22">
        <f ca="1">VLOOKUP(CONCATENATE($F1835," ",$G1835),AllocFactorMatrix,(AA$4+1),FALSE)*$E1835</f>
        <v>35.962704089917871</v>
      </c>
      <c r="AB1835" s="22">
        <f ca="1">VLOOKUP(CONCATENATE($F1835," ",$G1835),AllocFactorMatrix,(AB$4+1),FALSE)*$E1835</f>
        <v>2450.6215646472447</v>
      </c>
      <c r="AC1835" s="22">
        <f ca="1">VLOOKUP(CONCATENATE($F1835," ",$G1835),AllocFactorMatrix,(AC$4+1),FALSE)*$E1835</f>
        <v>257.20416839035516</v>
      </c>
    </row>
    <row r="1836" spans="4:29" hidden="1" outlineLevel="1">
      <c r="E1836" s="19"/>
      <c r="F1836" s="42"/>
      <c r="G1836" s="17" t="str">
        <f>$G$8</f>
        <v>PRODUCTION</v>
      </c>
      <c r="H1836" s="21">
        <f t="shared" ref="H1836:H1843" ca="1" si="845">H1788+H1796+H1804+H1812+H1820+H1828+H1780+H1772+H1764+H1756+H1748+H1740+H1732</f>
        <v>4823676.2038965579</v>
      </c>
      <c r="I1836" s="21">
        <f t="shared" ref="I1836:AC1836" ca="1" si="846">I1788+I1796+I1804+I1812+I1820+I1828+I1780+I1772+I1764+I1756+I1748+I1740+I1732</f>
        <v>2368204.9726365218</v>
      </c>
      <c r="J1836" s="21">
        <f t="shared" ca="1" si="846"/>
        <v>606497.13723220327</v>
      </c>
      <c r="K1836" s="21">
        <f t="shared" ca="1" si="846"/>
        <v>7682.6505600352284</v>
      </c>
      <c r="L1836" s="21">
        <f t="shared" ca="1" si="846"/>
        <v>383.44201281525591</v>
      </c>
      <c r="M1836" s="21">
        <f t="shared" ca="1" si="846"/>
        <v>614563.22980505379</v>
      </c>
      <c r="N1836" s="21">
        <f t="shared" ca="1" si="846"/>
        <v>278194.95194780926</v>
      </c>
      <c r="O1836" s="21">
        <f t="shared" ca="1" si="846"/>
        <v>76457.195614471551</v>
      </c>
      <c r="P1836" s="21">
        <f t="shared" ca="1" si="846"/>
        <v>11625.503743272382</v>
      </c>
      <c r="Q1836" s="21">
        <f t="shared" ca="1" si="846"/>
        <v>0</v>
      </c>
      <c r="R1836" s="21">
        <f t="shared" ca="1" si="846"/>
        <v>366277.65130555321</v>
      </c>
      <c r="S1836" s="21">
        <f t="shared" ca="1" si="846"/>
        <v>11866.45721496475</v>
      </c>
      <c r="T1836" s="21">
        <f t="shared" ca="1" si="846"/>
        <v>217820.3093351493</v>
      </c>
      <c r="U1836" s="21">
        <f t="shared" ca="1" si="846"/>
        <v>1017865.8701882251</v>
      </c>
      <c r="V1836" s="21">
        <f t="shared" ca="1" si="846"/>
        <v>132504.49743889162</v>
      </c>
      <c r="W1836" s="21">
        <f t="shared" ca="1" si="846"/>
        <v>1380057.1341772308</v>
      </c>
      <c r="X1836" s="21">
        <f t="shared" ca="1" si="846"/>
        <v>78819.670586877532</v>
      </c>
      <c r="Y1836" s="21">
        <f t="shared" ca="1" si="846"/>
        <v>1467.9720224937912</v>
      </c>
      <c r="Z1836" s="21">
        <f t="shared" ca="1" si="846"/>
        <v>80287.642609371309</v>
      </c>
      <c r="AA1836" s="21">
        <f t="shared" ca="1" si="846"/>
        <v>1160.6093936094007</v>
      </c>
      <c r="AB1836" s="21">
        <f t="shared" ca="1" si="846"/>
        <v>10553.26256368457</v>
      </c>
      <c r="AC1836" s="21">
        <f t="shared" ca="1" si="846"/>
        <v>2571.7014055350492</v>
      </c>
    </row>
    <row r="1837" spans="4:29" hidden="1" outlineLevel="1">
      <c r="E1837" s="19"/>
      <c r="F1837" s="42"/>
      <c r="G1837" s="17" t="str">
        <f>$G$9</f>
        <v>BULKTRAN</v>
      </c>
      <c r="H1837" s="21">
        <f t="shared" ca="1" si="845"/>
        <v>1141405.4299535335</v>
      </c>
      <c r="I1837" s="21">
        <f t="shared" ref="I1837:AC1837" ca="1" si="847">I1789+I1797+I1805+I1813+I1821+I1829+I1781+I1773+I1765+I1757+I1749+I1741+I1733</f>
        <v>541257.668227043</v>
      </c>
      <c r="J1837" s="21">
        <f t="shared" ca="1" si="847"/>
        <v>149972.09909471447</v>
      </c>
      <c r="K1837" s="21">
        <f t="shared" ca="1" si="847"/>
        <v>1934.6380474812577</v>
      </c>
      <c r="L1837" s="21">
        <f t="shared" ca="1" si="847"/>
        <v>97.836003045357259</v>
      </c>
      <c r="M1837" s="21">
        <f t="shared" ca="1" si="847"/>
        <v>152004.5731452411</v>
      </c>
      <c r="N1837" s="21">
        <f t="shared" ca="1" si="847"/>
        <v>71999.396805429511</v>
      </c>
      <c r="O1837" s="21">
        <f t="shared" ca="1" si="847"/>
        <v>19912.712899918639</v>
      </c>
      <c r="P1837" s="21">
        <f t="shared" ca="1" si="847"/>
        <v>2687.7587561441901</v>
      </c>
      <c r="Q1837" s="21">
        <f t="shared" ca="1" si="847"/>
        <v>0</v>
      </c>
      <c r="R1837" s="21">
        <f t="shared" ca="1" si="847"/>
        <v>94599.868461492355</v>
      </c>
      <c r="S1837" s="21">
        <f t="shared" ca="1" si="847"/>
        <v>3026.8721137943749</v>
      </c>
      <c r="T1837" s="21">
        <f t="shared" ca="1" si="847"/>
        <v>55167.639784369036</v>
      </c>
      <c r="U1837" s="21">
        <f t="shared" ca="1" si="847"/>
        <v>237695.39856032562</v>
      </c>
      <c r="V1837" s="21">
        <f t="shared" ca="1" si="847"/>
        <v>32566.276505237121</v>
      </c>
      <c r="W1837" s="21">
        <f t="shared" ca="1" si="847"/>
        <v>328456.18696372613</v>
      </c>
      <c r="X1837" s="21">
        <f t="shared" ca="1" si="847"/>
        <v>20953.078478721502</v>
      </c>
      <c r="Y1837" s="21">
        <f t="shared" ca="1" si="847"/>
        <v>383.01908459167549</v>
      </c>
      <c r="Z1837" s="21">
        <f t="shared" ca="1" si="847"/>
        <v>21336.097563313175</v>
      </c>
      <c r="AA1837" s="21">
        <f t="shared" ca="1" si="847"/>
        <v>327.46914488856544</v>
      </c>
      <c r="AB1837" s="21">
        <f t="shared" ca="1" si="847"/>
        <v>2730.1274064399449</v>
      </c>
      <c r="AC1837" s="21">
        <f t="shared" ca="1" si="847"/>
        <v>693.43904139059566</v>
      </c>
    </row>
    <row r="1838" spans="4:29" hidden="1" outlineLevel="1">
      <c r="E1838" s="19"/>
      <c r="F1838" s="42"/>
      <c r="G1838" s="17" t="str">
        <f>$G$10</f>
        <v>SUBTRAN</v>
      </c>
      <c r="H1838" s="21">
        <f t="shared" ca="1" si="845"/>
        <v>361627.89049523423</v>
      </c>
      <c r="I1838" s="21">
        <f t="shared" ref="I1838:AC1838" ca="1" si="848">I1790+I1798+I1806+I1814+I1822+I1830+I1782+I1774+I1766+I1758+I1750+I1742+I1734</f>
        <v>167666.46638389915</v>
      </c>
      <c r="J1838" s="21">
        <f t="shared" ca="1" si="848"/>
        <v>46194.459705219553</v>
      </c>
      <c r="K1838" s="21">
        <f t="shared" ca="1" si="848"/>
        <v>596.78003951008577</v>
      </c>
      <c r="L1838" s="21">
        <f t="shared" ca="1" si="848"/>
        <v>38.824367497445571</v>
      </c>
      <c r="M1838" s="21">
        <f t="shared" ca="1" si="848"/>
        <v>46830.06411222709</v>
      </c>
      <c r="N1838" s="21">
        <f t="shared" ca="1" si="848"/>
        <v>21907.104458299335</v>
      </c>
      <c r="O1838" s="21">
        <f t="shared" ca="1" si="848"/>
        <v>6066.7793825840799</v>
      </c>
      <c r="P1838" s="21">
        <f t="shared" ca="1" si="848"/>
        <v>1039.8252847006572</v>
      </c>
      <c r="Q1838" s="21">
        <f t="shared" ca="1" si="848"/>
        <v>0</v>
      </c>
      <c r="R1838" s="21">
        <f t="shared" ca="1" si="848"/>
        <v>29013.709125584071</v>
      </c>
      <c r="S1838" s="21">
        <f t="shared" ca="1" si="848"/>
        <v>903.58523372195168</v>
      </c>
      <c r="T1838" s="21">
        <f t="shared" ca="1" si="848"/>
        <v>16953.44380479087</v>
      </c>
      <c r="U1838" s="21">
        <f t="shared" ca="1" si="848"/>
        <v>93527.106274711652</v>
      </c>
      <c r="V1838" s="21">
        <f t="shared" ca="1" si="848"/>
        <v>0</v>
      </c>
      <c r="W1838" s="21">
        <f t="shared" ca="1" si="848"/>
        <v>111384.13531322448</v>
      </c>
      <c r="X1838" s="21">
        <f t="shared" ca="1" si="848"/>
        <v>6386.8122570841206</v>
      </c>
      <c r="Y1838" s="21">
        <f t="shared" ca="1" si="848"/>
        <v>119.2298300340201</v>
      </c>
      <c r="Z1838" s="21">
        <f t="shared" ca="1" si="848"/>
        <v>6506.0420871181404</v>
      </c>
      <c r="AA1838" s="21">
        <f t="shared" ca="1" si="848"/>
        <v>99.948191591662464</v>
      </c>
      <c r="AB1838" s="21">
        <f t="shared" ca="1" si="848"/>
        <v>101.78567503100402</v>
      </c>
      <c r="AC1838" s="21">
        <f t="shared" ca="1" si="848"/>
        <v>25.739606558968156</v>
      </c>
    </row>
    <row r="1839" spans="4:29" hidden="1" outlineLevel="1">
      <c r="E1839" s="19"/>
      <c r="F1839" s="42"/>
      <c r="G1839" s="17" t="str">
        <f>$G$11</f>
        <v>DISTPRI</v>
      </c>
      <c r="H1839" s="21">
        <f t="shared" ca="1" si="845"/>
        <v>766660.18230440095</v>
      </c>
      <c r="I1839" s="21">
        <f t="shared" ref="I1839:AC1839" ca="1" si="849">I1791+I1799+I1807+I1815+I1823+I1831+I1783+I1775+I1767+I1759+I1751+I1743+I1735</f>
        <v>491046.22511148494</v>
      </c>
      <c r="J1839" s="21">
        <f t="shared" ca="1" si="849"/>
        <v>130363.97308137841</v>
      </c>
      <c r="K1839" s="21">
        <f t="shared" ca="1" si="849"/>
        <v>1670.5495094875737</v>
      </c>
      <c r="L1839" s="21">
        <f t="shared" ca="1" si="849"/>
        <v>0</v>
      </c>
      <c r="M1839" s="21">
        <f t="shared" ca="1" si="849"/>
        <v>132034.52259086599</v>
      </c>
      <c r="N1839" s="21">
        <f t="shared" ca="1" si="849"/>
        <v>59784.01275954592</v>
      </c>
      <c r="O1839" s="21">
        <f t="shared" ca="1" si="849"/>
        <v>16538.531487318061</v>
      </c>
      <c r="P1839" s="21">
        <f t="shared" ca="1" si="849"/>
        <v>0</v>
      </c>
      <c r="Q1839" s="21">
        <f t="shared" ca="1" si="849"/>
        <v>0</v>
      </c>
      <c r="R1839" s="21">
        <f t="shared" ca="1" si="849"/>
        <v>76322.544246863981</v>
      </c>
      <c r="S1839" s="21">
        <f t="shared" ca="1" si="849"/>
        <v>2503.3775751864928</v>
      </c>
      <c r="T1839" s="21">
        <f t="shared" ca="1" si="849"/>
        <v>46509.12767883885</v>
      </c>
      <c r="U1839" s="21">
        <f t="shared" ca="1" si="849"/>
        <v>0</v>
      </c>
      <c r="V1839" s="21">
        <f t="shared" ca="1" si="849"/>
        <v>0</v>
      </c>
      <c r="W1839" s="21">
        <f t="shared" ca="1" si="849"/>
        <v>49012.505254025345</v>
      </c>
      <c r="X1839" s="21">
        <f t="shared" ca="1" si="849"/>
        <v>17300.884929631713</v>
      </c>
      <c r="Y1839" s="21">
        <f t="shared" ca="1" si="849"/>
        <v>325.5714229465151</v>
      </c>
      <c r="Z1839" s="21">
        <f t="shared" ca="1" si="849"/>
        <v>17626.456352578229</v>
      </c>
      <c r="AA1839" s="21">
        <f t="shared" ca="1" si="849"/>
        <v>266.22660681184414</v>
      </c>
      <c r="AB1839" s="21">
        <f t="shared" ca="1" si="849"/>
        <v>281.54241501126018</v>
      </c>
      <c r="AC1839" s="21">
        <f t="shared" ca="1" si="849"/>
        <v>70.159726759044219</v>
      </c>
    </row>
    <row r="1840" spans="4:29" hidden="1" outlineLevel="1">
      <c r="E1840" s="19"/>
      <c r="F1840" s="42"/>
      <c r="G1840" s="17" t="str">
        <f>$G$12</f>
        <v>DISTSEC</v>
      </c>
      <c r="H1840" s="21">
        <f t="shared" ca="1" si="845"/>
        <v>273048.51584813464</v>
      </c>
      <c r="I1840" s="21">
        <f t="shared" ref="I1840:AC1840" ca="1" si="850">I1792+I1800+I1808+I1816+I1824+I1832+I1784+I1776+I1768+I1760+I1752+I1744+I1736</f>
        <v>203582.45554002147</v>
      </c>
      <c r="J1840" s="21">
        <f t="shared" ca="1" si="850"/>
        <v>43683.167022242429</v>
      </c>
      <c r="K1840" s="21">
        <f t="shared" ca="1" si="850"/>
        <v>0</v>
      </c>
      <c r="L1840" s="21">
        <f t="shared" ca="1" si="850"/>
        <v>0</v>
      </c>
      <c r="M1840" s="21">
        <f t="shared" ca="1" si="850"/>
        <v>43683.167022242429</v>
      </c>
      <c r="N1840" s="21">
        <f t="shared" ca="1" si="850"/>
        <v>17504.651229724368</v>
      </c>
      <c r="O1840" s="21">
        <f t="shared" ca="1" si="850"/>
        <v>0</v>
      </c>
      <c r="P1840" s="21">
        <f t="shared" ca="1" si="850"/>
        <v>0</v>
      </c>
      <c r="Q1840" s="21">
        <f t="shared" ca="1" si="850"/>
        <v>0</v>
      </c>
      <c r="R1840" s="21">
        <f t="shared" ca="1" si="850"/>
        <v>17504.651229724368</v>
      </c>
      <c r="S1840" s="21">
        <f t="shared" ca="1" si="850"/>
        <v>601.89187675418202</v>
      </c>
      <c r="T1840" s="21">
        <f t="shared" ca="1" si="850"/>
        <v>0</v>
      </c>
      <c r="U1840" s="21">
        <f t="shared" ca="1" si="850"/>
        <v>0</v>
      </c>
      <c r="V1840" s="21">
        <f t="shared" ca="1" si="850"/>
        <v>0</v>
      </c>
      <c r="W1840" s="21">
        <f t="shared" ca="1" si="850"/>
        <v>601.89187675418202</v>
      </c>
      <c r="X1840" s="21">
        <f t="shared" ca="1" si="850"/>
        <v>5214.9688912841448</v>
      </c>
      <c r="Y1840" s="21">
        <f t="shared" ca="1" si="850"/>
        <v>0</v>
      </c>
      <c r="Z1840" s="21">
        <f t="shared" ca="1" si="850"/>
        <v>5214.9688912841448</v>
      </c>
      <c r="AA1840" s="21">
        <f t="shared" ca="1" si="850"/>
        <v>70.080545835056043</v>
      </c>
      <c r="AB1840" s="21">
        <f t="shared" ca="1" si="850"/>
        <v>1931.1461265347011</v>
      </c>
      <c r="AC1840" s="21">
        <f t="shared" ca="1" si="850"/>
        <v>460.15461573823796</v>
      </c>
    </row>
    <row r="1841" spans="4:29" hidden="1" outlineLevel="1">
      <c r="E1841" s="19"/>
      <c r="F1841" s="42"/>
      <c r="G1841" s="17" t="str">
        <f>$G$13</f>
        <v>ENERGY</v>
      </c>
      <c r="H1841" s="21">
        <f t="shared" ca="1" si="845"/>
        <v>2821434.4840060552</v>
      </c>
      <c r="I1841" s="21">
        <f t="shared" ref="I1841:AC1841" ca="1" si="851">I1793+I1801+I1809+I1817+I1825+I1833+I1785+I1777+I1769+I1761+I1753+I1745+I1737</f>
        <v>1039802.9495975815</v>
      </c>
      <c r="J1841" s="21">
        <f t="shared" ca="1" si="851"/>
        <v>327433.38856422144</v>
      </c>
      <c r="K1841" s="21">
        <f t="shared" ca="1" si="851"/>
        <v>4044.0239463412627</v>
      </c>
      <c r="L1841" s="21">
        <f t="shared" ca="1" si="851"/>
        <v>204.43292921839654</v>
      </c>
      <c r="M1841" s="21">
        <f t="shared" ca="1" si="851"/>
        <v>331681.84543978109</v>
      </c>
      <c r="N1841" s="21">
        <f t="shared" ca="1" si="851"/>
        <v>167163.36161345663</v>
      </c>
      <c r="O1841" s="21">
        <f t="shared" ca="1" si="851"/>
        <v>45258.850868606161</v>
      </c>
      <c r="P1841" s="21">
        <f t="shared" ca="1" si="851"/>
        <v>7009.777423717087</v>
      </c>
      <c r="Q1841" s="21">
        <f t="shared" ca="1" si="851"/>
        <v>0</v>
      </c>
      <c r="R1841" s="21">
        <f t="shared" ca="1" si="851"/>
        <v>219431.98990577986</v>
      </c>
      <c r="S1841" s="21">
        <f t="shared" ca="1" si="851"/>
        <v>8324.2138142500771</v>
      </c>
      <c r="T1841" s="21">
        <f t="shared" ca="1" si="851"/>
        <v>167688.29042789905</v>
      </c>
      <c r="U1841" s="21">
        <f t="shared" ca="1" si="851"/>
        <v>860913.16098156548</v>
      </c>
      <c r="V1841" s="21">
        <f t="shared" ca="1" si="851"/>
        <v>121019.28181695438</v>
      </c>
      <c r="W1841" s="21">
        <f t="shared" ca="1" si="851"/>
        <v>1157944.9470406692</v>
      </c>
      <c r="X1841" s="21">
        <f t="shared" ca="1" si="851"/>
        <v>47124.303764321288</v>
      </c>
      <c r="Y1841" s="21">
        <f t="shared" ca="1" si="851"/>
        <v>888.23704183483198</v>
      </c>
      <c r="Z1841" s="21">
        <f t="shared" ca="1" si="851"/>
        <v>48012.540806156132</v>
      </c>
      <c r="AA1841" s="21">
        <f t="shared" ca="1" si="851"/>
        <v>868.38002707815906</v>
      </c>
      <c r="AB1841" s="21">
        <f t="shared" ca="1" si="851"/>
        <v>19146.847652987934</v>
      </c>
      <c r="AC1841" s="21">
        <f t="shared" ca="1" si="851"/>
        <v>4544.9835360202051</v>
      </c>
    </row>
    <row r="1842" spans="4:29" hidden="1" outlineLevel="1">
      <c r="E1842" s="19"/>
      <c r="F1842" s="42"/>
      <c r="G1842" s="17" t="str">
        <f>$G$14</f>
        <v>CUSTOMER</v>
      </c>
      <c r="H1842" s="21">
        <f t="shared" ca="1" si="845"/>
        <v>4887662.2934960891</v>
      </c>
      <c r="I1842" s="21">
        <f t="shared" ref="I1842:AC1842" ca="1" si="852">I1794+I1802+I1810+I1818+I1826+I1834+I1786+I1778+I1770+I1762+I1754+I1746+I1738</f>
        <v>3741578.4827800579</v>
      </c>
      <c r="J1842" s="21">
        <f t="shared" ca="1" si="852"/>
        <v>909891.65402492322</v>
      </c>
      <c r="K1842" s="21">
        <f t="shared" ca="1" si="852"/>
        <v>9407.4974189496461</v>
      </c>
      <c r="L1842" s="21">
        <f t="shared" ca="1" si="852"/>
        <v>674.49156706138729</v>
      </c>
      <c r="M1842" s="21">
        <f t="shared" ca="1" si="852"/>
        <v>919973.64301093435</v>
      </c>
      <c r="N1842" s="21">
        <f t="shared" ca="1" si="852"/>
        <v>16646.734638471637</v>
      </c>
      <c r="O1842" s="21">
        <f t="shared" ca="1" si="852"/>
        <v>5322.8027839450597</v>
      </c>
      <c r="P1842" s="21">
        <f t="shared" ca="1" si="852"/>
        <v>1867.9274238748826</v>
      </c>
      <c r="Q1842" s="21">
        <f t="shared" ca="1" si="852"/>
        <v>0</v>
      </c>
      <c r="R1842" s="21">
        <f t="shared" ca="1" si="852"/>
        <v>23837.464846291579</v>
      </c>
      <c r="S1842" s="21">
        <f t="shared" ca="1" si="852"/>
        <v>155.67875900162554</v>
      </c>
      <c r="T1842" s="21">
        <f t="shared" ca="1" si="852"/>
        <v>3800.7927278089551</v>
      </c>
      <c r="U1842" s="21">
        <f t="shared" ca="1" si="852"/>
        <v>6184.5877205301531</v>
      </c>
      <c r="V1842" s="21">
        <f t="shared" ca="1" si="852"/>
        <v>1219.5477450774104</v>
      </c>
      <c r="W1842" s="21">
        <f t="shared" ca="1" si="852"/>
        <v>11360.606952418144</v>
      </c>
      <c r="X1842" s="21">
        <f t="shared" ca="1" si="852"/>
        <v>5444.2462906587698</v>
      </c>
      <c r="Y1842" s="21">
        <f t="shared" ca="1" si="852"/>
        <v>64.241034122162603</v>
      </c>
      <c r="Z1842" s="21">
        <f t="shared" ca="1" si="852"/>
        <v>5508.4873247809328</v>
      </c>
      <c r="AA1842" s="21">
        <f t="shared" ca="1" si="852"/>
        <v>388.29719138067054</v>
      </c>
      <c r="AB1842" s="21">
        <f t="shared" ca="1" si="852"/>
        <v>169113.40643053834</v>
      </c>
      <c r="AC1842" s="21">
        <f t="shared" ca="1" si="852"/>
        <v>15901.904959684694</v>
      </c>
    </row>
    <row r="1843" spans="4:29" collapsed="1">
      <c r="D1843" s="17" t="s">
        <v>508</v>
      </c>
      <c r="E1843" s="21">
        <f>E1795+E1803+E1811+E1819+E1827+E1835+E1787+E1779+E1771+E1763+E1755+E1747+E1739</f>
        <v>15075515</v>
      </c>
      <c r="F1843" s="42"/>
      <c r="G1843" s="17" t="str">
        <f>$G$15</f>
        <v>TOTAL</v>
      </c>
      <c r="H1843" s="21">
        <f t="shared" ca="1" si="845"/>
        <v>15075515.000000009</v>
      </c>
      <c r="I1843" s="21">
        <f t="shared" ref="I1843:AC1843" ca="1" si="853">I1795+I1803+I1811+I1819+I1827+I1835+I1787+I1779+I1771+I1763+I1755+I1747+I1739</f>
        <v>8553139.2202766091</v>
      </c>
      <c r="J1843" s="21">
        <f t="shared" ca="1" si="853"/>
        <v>2214035.8787249029</v>
      </c>
      <c r="K1843" s="21">
        <f t="shared" ca="1" si="853"/>
        <v>25336.139521805057</v>
      </c>
      <c r="L1843" s="21">
        <f t="shared" ca="1" si="853"/>
        <v>1399.0268796378427</v>
      </c>
      <c r="M1843" s="21">
        <f t="shared" ca="1" si="853"/>
        <v>2240771.0451263455</v>
      </c>
      <c r="N1843" s="21">
        <f t="shared" ca="1" si="853"/>
        <v>633200.2134527365</v>
      </c>
      <c r="O1843" s="21">
        <f t="shared" ca="1" si="853"/>
        <v>169556.87303684355</v>
      </c>
      <c r="P1843" s="21">
        <f t="shared" ca="1" si="853"/>
        <v>24230.792631709199</v>
      </c>
      <c r="Q1843" s="21">
        <f t="shared" ca="1" si="853"/>
        <v>0</v>
      </c>
      <c r="R1843" s="21">
        <f t="shared" ca="1" si="853"/>
        <v>826987.87912128936</v>
      </c>
      <c r="S1843" s="21">
        <f t="shared" ca="1" si="853"/>
        <v>27382.076587673455</v>
      </c>
      <c r="T1843" s="21">
        <f t="shared" ca="1" si="853"/>
        <v>507939.60375885607</v>
      </c>
      <c r="U1843" s="21">
        <f t="shared" ca="1" si="853"/>
        <v>2216186.1237253579</v>
      </c>
      <c r="V1843" s="21">
        <f t="shared" ca="1" si="853"/>
        <v>287309.60350616055</v>
      </c>
      <c r="W1843" s="21">
        <f t="shared" ca="1" si="853"/>
        <v>3038817.4075780478</v>
      </c>
      <c r="X1843" s="21">
        <f t="shared" ca="1" si="853"/>
        <v>181243.96519857904</v>
      </c>
      <c r="Y1843" s="21">
        <f t="shared" ca="1" si="853"/>
        <v>3248.2704360229964</v>
      </c>
      <c r="Z1843" s="21">
        <f t="shared" ca="1" si="853"/>
        <v>184492.23563460202</v>
      </c>
      <c r="AA1843" s="21">
        <f t="shared" ca="1" si="853"/>
        <v>3181.0111011953586</v>
      </c>
      <c r="AB1843" s="21">
        <f t="shared" ca="1" si="853"/>
        <v>203858.11827022774</v>
      </c>
      <c r="AC1843" s="21">
        <f t="shared" ca="1" si="853"/>
        <v>24268.08289168679</v>
      </c>
    </row>
    <row r="1844" spans="4:29">
      <c r="E1844" s="21"/>
      <c r="F1844" s="42"/>
      <c r="H1844" s="21"/>
      <c r="I1844" s="21"/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/>
    </row>
    <row r="1845" spans="4:29" hidden="1" outlineLevel="1">
      <c r="F1845" s="42" t="str">
        <f>F1852</f>
        <v>LABOR_M</v>
      </c>
      <c r="G1845" s="17" t="str">
        <f>$G$8</f>
        <v>PRODUCTION</v>
      </c>
      <c r="H1845" s="21">
        <f t="shared" ref="H1845:H1852" ca="1" si="854">SUBTOTAL(9,I1845:AC1845)</f>
        <v>777467.52778981975</v>
      </c>
      <c r="I1845" s="22">
        <f ca="1">VLOOKUP(CONCATENATE($F1845," ",$G1845),AllocFactorMatrix,(I$4+1),FALSE)*$E1852</f>
        <v>385475.06339550286</v>
      </c>
      <c r="J1845" s="22">
        <f ca="1">VLOOKUP(CONCATENATE($F1845," ",$G1845),AllocFactorMatrix,(J$4+1),FALSE)*$E1852</f>
        <v>96394.928557010833</v>
      </c>
      <c r="K1845" s="22">
        <f ca="1">VLOOKUP(CONCATENATE($F1845," ",$G1845),AllocFactorMatrix,(K$4+1),FALSE)*$E1852</f>
        <v>1221.6936885658974</v>
      </c>
      <c r="L1845" s="22">
        <f ca="1">VLOOKUP(CONCATENATE($F1845," ",$G1845),AllocFactorMatrix,(L$4+1),FALSE)*$E1852</f>
        <v>61.144554737176769</v>
      </c>
      <c r="M1845" s="22">
        <f t="shared" ref="M1845:M1852" ca="1" si="855">SUBTOTAL(9,J1845:L1845)</f>
        <v>97677.766800313897</v>
      </c>
      <c r="N1845" s="22">
        <f ca="1">VLOOKUP(CONCATENATE($F1845," ",$G1845),AllocFactorMatrix,(N$4+1),FALSE)*$E1852</f>
        <v>43247.366073771445</v>
      </c>
      <c r="O1845" s="22">
        <f ca="1">VLOOKUP(CONCATENATE($F1845," ",$G1845),AllocFactorMatrix,(O$4+1),FALSE)*$E1852</f>
        <v>11853.101479312285</v>
      </c>
      <c r="P1845" s="22">
        <f ca="1">VLOOKUP(CONCATENATE($F1845," ",$G1845),AllocFactorMatrix,(P$4+1),FALSE)*$E1852</f>
        <v>1886.1936076134655</v>
      </c>
      <c r="Q1845" s="22">
        <f ca="1">VLOOKUP(CONCATENATE($F1845," ",$G1845),AllocFactorMatrix,(Q$4+1),FALSE)*$E1852</f>
        <v>0</v>
      </c>
      <c r="R1845" s="22">
        <f ca="1">SUBTOTAL(9,N1845:Q1845)</f>
        <v>56986.661160697193</v>
      </c>
      <c r="S1845" s="22">
        <f ca="1">VLOOKUP(CONCATENATE($F1845," ",$G1845),AllocFactorMatrix,(S$4+1),FALSE)*$E1852</f>
        <v>1869.4730017300103</v>
      </c>
      <c r="T1845" s="22">
        <f ca="1">VLOOKUP(CONCATENATE($F1845," ",$G1845),AllocFactorMatrix,(T$4+1),FALSE)*$E1852</f>
        <v>34021.219673213061</v>
      </c>
      <c r="U1845" s="22">
        <f ca="1">VLOOKUP(CONCATENATE($F1845," ",$G1845),AllocFactorMatrix,(U$4+1),FALSE)*$E1852</f>
        <v>165769.81756164957</v>
      </c>
      <c r="V1845" s="22">
        <f ca="1">VLOOKUP(CONCATENATE($F1845," ",$G1845),AllocFactorMatrix,(V$4+1),FALSE)*$E1852</f>
        <v>21122.463398272143</v>
      </c>
      <c r="W1845" s="22">
        <f ca="1">SUBTOTAL(9,S1845:V1845)</f>
        <v>222782.97363486479</v>
      </c>
      <c r="X1845" s="22">
        <f ca="1">VLOOKUP(CONCATENATE($F1845," ",$G1845),AllocFactorMatrix,(X$4+1),FALSE)*$E1852</f>
        <v>12095.366300481164</v>
      </c>
      <c r="Y1845" s="22">
        <f ca="1">VLOOKUP(CONCATENATE($F1845," ",$G1845),AllocFactorMatrix,(Y$4+1),FALSE)*$E1852</f>
        <v>227.36374309523475</v>
      </c>
      <c r="Z1845" s="22">
        <f t="shared" ref="Z1845:Z1852" ca="1" si="856">SUBTOTAL(9,X1845:Y1845)</f>
        <v>12322.730043576399</v>
      </c>
      <c r="AA1845" s="22">
        <f ca="1">VLOOKUP(CONCATENATE($F1845," ",$G1845),AllocFactorMatrix,(AA$4+1),FALSE)*$E1852</f>
        <v>175.89725610445046</v>
      </c>
      <c r="AB1845" s="22">
        <f ca="1">VLOOKUP(CONCATENATE($F1845," ",$G1845),AllocFactorMatrix,(AB$4+1),FALSE)*$E1852</f>
        <v>1652.9600414324577</v>
      </c>
      <c r="AC1845" s="22">
        <f ca="1">VLOOKUP(CONCATENATE($F1845," ",$G1845),AllocFactorMatrix,(AC$4+1),FALSE)*$E1852</f>
        <v>393.47545732792059</v>
      </c>
    </row>
    <row r="1846" spans="4:29" hidden="1" outlineLevel="1">
      <c r="F1846" s="42" t="str">
        <f>F1852</f>
        <v>LABOR_M</v>
      </c>
      <c r="G1846" s="17" t="str">
        <f>$G$9</f>
        <v>BULKTRAN</v>
      </c>
      <c r="H1846" s="21">
        <f t="shared" ca="1" si="854"/>
        <v>216182.89431896142</v>
      </c>
      <c r="I1846" s="22">
        <f ca="1">VLOOKUP(CONCATENATE($F1846," ",$G1846),AllocFactorMatrix,(I$4+1),FALSE)*$E1852</f>
        <v>107185.33175208473</v>
      </c>
      <c r="J1846" s="22">
        <f ca="1">VLOOKUP(CONCATENATE($F1846," ",$G1846),AllocFactorMatrix,(J$4+1),FALSE)*$E1852</f>
        <v>26803.607749850311</v>
      </c>
      <c r="K1846" s="22">
        <f ca="1">VLOOKUP(CONCATENATE($F1846," ",$G1846),AllocFactorMatrix,(K$4+1),FALSE)*$E1852</f>
        <v>339.70457687948982</v>
      </c>
      <c r="L1846" s="22">
        <f ca="1">VLOOKUP(CONCATENATE($F1846," ",$G1846),AllocFactorMatrix,(L$4+1),FALSE)*$E1852</f>
        <v>17.00187640312679</v>
      </c>
      <c r="M1846" s="22">
        <f t="shared" ca="1" si="855"/>
        <v>27160.314203132926</v>
      </c>
      <c r="N1846" s="22">
        <f ca="1">VLOOKUP(CONCATENATE($F1846," ",$G1846),AllocFactorMatrix,(N$4+1),FALSE)*$E1852</f>
        <v>12025.377826489852</v>
      </c>
      <c r="O1846" s="22">
        <f ca="1">VLOOKUP(CONCATENATE($F1846," ",$G1846),AllocFactorMatrix,(O$4+1),FALSE)*$E1852</f>
        <v>3295.8775676954369</v>
      </c>
      <c r="P1846" s="22">
        <f ca="1">VLOOKUP(CONCATENATE($F1846," ",$G1846),AllocFactorMatrix,(P$4+1),FALSE)*$E1852</f>
        <v>524.47565816541464</v>
      </c>
      <c r="Q1846" s="22">
        <f ca="1">VLOOKUP(CONCATENATE($F1846," ",$G1846),AllocFactorMatrix,(Q$4+1),FALSE)*$E1852</f>
        <v>0</v>
      </c>
      <c r="R1846" s="22">
        <f t="shared" ref="R1846:R1852" ca="1" si="857">SUBTOTAL(9,N1846:Q1846)</f>
        <v>15845.731052350704</v>
      </c>
      <c r="S1846" s="22">
        <f ca="1">VLOOKUP(CONCATENATE($F1846," ",$G1846),AllocFactorMatrix,(S$4+1),FALSE)*$E1852</f>
        <v>519.82632061053539</v>
      </c>
      <c r="T1846" s="22">
        <f ca="1">VLOOKUP(CONCATENATE($F1846," ",$G1846),AllocFactorMatrix,(T$4+1),FALSE)*$E1852</f>
        <v>9459.9523122523206</v>
      </c>
      <c r="U1846" s="22">
        <f ca="1">VLOOKUP(CONCATENATE($F1846," ",$G1846),AllocFactorMatrix,(U$4+1),FALSE)*$E1852</f>
        <v>46094.013795122388</v>
      </c>
      <c r="V1846" s="22">
        <f ca="1">VLOOKUP(CONCATENATE($F1846," ",$G1846),AllocFactorMatrix,(V$4+1),FALSE)*$E1852</f>
        <v>5873.3196041845131</v>
      </c>
      <c r="W1846" s="22">
        <f t="shared" ref="W1846:W1852" ca="1" si="858">SUBTOTAL(9,S1846:V1846)</f>
        <v>61947.11203216976</v>
      </c>
      <c r="X1846" s="22">
        <f ca="1">VLOOKUP(CONCATENATE($F1846," ",$G1846),AllocFactorMatrix,(X$4+1),FALSE)*$E1852</f>
        <v>3363.2418091073509</v>
      </c>
      <c r="Y1846" s="22">
        <f ca="1">VLOOKUP(CONCATENATE($F1846," ",$G1846),AllocFactorMatrix,(Y$4+1),FALSE)*$E1852</f>
        <v>63.220842400003676</v>
      </c>
      <c r="Z1846" s="22">
        <f t="shared" ca="1" si="856"/>
        <v>3426.4626515073546</v>
      </c>
      <c r="AA1846" s="22">
        <f ca="1">VLOOKUP(CONCATENATE($F1846," ",$G1846),AllocFactorMatrix,(AA$4+1),FALSE)*$E1852</f>
        <v>48.910052919539645</v>
      </c>
      <c r="AB1846" s="22">
        <f ca="1">VLOOKUP(CONCATENATE($F1846," ",$G1846),AllocFactorMatrix,(AB$4+1),FALSE)*$E1852</f>
        <v>459.62265069296063</v>
      </c>
      <c r="AC1846" s="22">
        <f ca="1">VLOOKUP(CONCATENATE($F1846," ",$G1846),AllocFactorMatrix,(AC$4+1),FALSE)*$E1852</f>
        <v>109.40992410376656</v>
      </c>
    </row>
    <row r="1847" spans="4:29" hidden="1" outlineLevel="1">
      <c r="F1847" s="42" t="str">
        <f>F1852</f>
        <v>LABOR_M</v>
      </c>
      <c r="G1847" s="17" t="str">
        <f>$G$10</f>
        <v>SUBTRAN</v>
      </c>
      <c r="H1847" s="21">
        <f t="shared" ca="1" si="854"/>
        <v>68530.518454595003</v>
      </c>
      <c r="I1847" s="22">
        <f ca="1">VLOOKUP(CONCATENATE($F1847," ",$G1847),AllocFactorMatrix,(I$4+1),FALSE)*$E1852</f>
        <v>33070.239719922844</v>
      </c>
      <c r="J1847" s="22">
        <f ca="1">VLOOKUP(CONCATENATE($F1847," ",$G1847),AllocFactorMatrix,(J$4+1),FALSE)*$E1852</f>
        <v>8250.8073825080828</v>
      </c>
      <c r="K1847" s="22">
        <f ca="1">VLOOKUP(CONCATENATE($F1847," ",$G1847),AllocFactorMatrix,(K$4+1),FALSE)*$E1852</f>
        <v>104.79013967056781</v>
      </c>
      <c r="L1847" s="22">
        <f ca="1">VLOOKUP(CONCATENATE($F1847," ",$G1847),AllocFactorMatrix,(L$4+1),FALSE)*$E1852</f>
        <v>6.7556556263359502</v>
      </c>
      <c r="M1847" s="22">
        <f t="shared" ca="1" si="855"/>
        <v>8362.3531778049855</v>
      </c>
      <c r="N1847" s="22">
        <f ca="1">VLOOKUP(CONCATENATE($F1847," ",$G1847),AllocFactorMatrix,(N$4+1),FALSE)*$E1852</f>
        <v>3664.0373714500029</v>
      </c>
      <c r="O1847" s="22">
        <f ca="1">VLOOKUP(CONCATENATE($F1847," ",$G1847),AllocFactorMatrix,(O$4+1),FALSE)*$E1852</f>
        <v>1005.8731147043352</v>
      </c>
      <c r="P1847" s="22">
        <f ca="1">VLOOKUP(CONCATENATE($F1847," ",$G1847),AllocFactorMatrix,(P$4+1),FALSE)*$E1852</f>
        <v>202.1879443017902</v>
      </c>
      <c r="Q1847" s="22">
        <f ca="1">VLOOKUP(CONCATENATE($F1847," ",$G1847),AllocFactorMatrix,(Q$4+1),FALSE)*$E1852</f>
        <v>0</v>
      </c>
      <c r="R1847" s="22">
        <f t="shared" ca="1" si="857"/>
        <v>4872.0984304561289</v>
      </c>
      <c r="S1847" s="22">
        <f ca="1">VLOOKUP(CONCATENATE($F1847," ",$G1847),AllocFactorMatrix,(S$4+1),FALSE)*$E1852</f>
        <v>155.27073821000008</v>
      </c>
      <c r="T1847" s="22">
        <f ca="1">VLOOKUP(CONCATENATE($F1847," ",$G1847),AllocFactorMatrix,(T$4+1),FALSE)*$E1852</f>
        <v>2909.0205651509141</v>
      </c>
      <c r="U1847" s="22">
        <f ca="1">VLOOKUP(CONCATENATE($F1847," ",$G1847),AllocFactorMatrix,(U$4+1),FALSE)*$E1852</f>
        <v>18077.885906115076</v>
      </c>
      <c r="V1847" s="22">
        <f ca="1">VLOOKUP(CONCATENATE($F1847," ",$G1847),AllocFactorMatrix,(V$4+1),FALSE)*$E1852</f>
        <v>0</v>
      </c>
      <c r="W1847" s="22">
        <f t="shared" ca="1" si="858"/>
        <v>21142.177209475991</v>
      </c>
      <c r="X1847" s="22">
        <f ca="1">VLOOKUP(CONCATENATE($F1847," ",$G1847),AllocFactorMatrix,(X$4+1),FALSE)*$E1852</f>
        <v>1027.7134767315442</v>
      </c>
      <c r="Y1847" s="22">
        <f ca="1">VLOOKUP(CONCATENATE($F1847," ",$G1847),AllocFactorMatrix,(Y$4+1),FALSE)*$E1852</f>
        <v>19.713420428222143</v>
      </c>
      <c r="Z1847" s="22">
        <f t="shared" ca="1" si="856"/>
        <v>1047.4268971597664</v>
      </c>
      <c r="AA1847" s="22">
        <f ca="1">VLOOKUP(CONCATENATE($F1847," ",$G1847),AllocFactorMatrix,(AA$4+1),FALSE)*$E1852</f>
        <v>14.994199647063819</v>
      </c>
      <c r="AB1847" s="22">
        <f ca="1">VLOOKUP(CONCATENATE($F1847," ",$G1847),AllocFactorMatrix,(AB$4+1),FALSE)*$E1852</f>
        <v>17.155646742625123</v>
      </c>
      <c r="AC1847" s="22">
        <f ca="1">VLOOKUP(CONCATENATE($F1847," ",$G1847),AllocFactorMatrix,(AC$4+1),FALSE)*$E1852</f>
        <v>4.0731733856768777</v>
      </c>
    </row>
    <row r="1848" spans="4:29" hidden="1" outlineLevel="1">
      <c r="F1848" s="42" t="str">
        <f>F1852</f>
        <v>LABOR_M</v>
      </c>
      <c r="G1848" s="17" t="str">
        <f>$G$11</f>
        <v>DISTPRI</v>
      </c>
      <c r="H1848" s="21">
        <f t="shared" ca="1" si="854"/>
        <v>123148.22358707909</v>
      </c>
      <c r="I1848" s="22">
        <f ca="1">VLOOKUP(CONCATENATE($F1848," ",$G1848),AllocFactorMatrix,(I$4+1),FALSE)*$E1852</f>
        <v>81452.681762244669</v>
      </c>
      <c r="J1848" s="22">
        <f ca="1">VLOOKUP(CONCATENATE($F1848," ",$G1848),AllocFactorMatrix,(J$4+1),FALSE)*$E1852</f>
        <v>20213.181797243811</v>
      </c>
      <c r="K1848" s="22">
        <f ca="1">VLOOKUP(CONCATENATE($F1848," ",$G1848),AllocFactorMatrix,(K$4+1),FALSE)*$E1852</f>
        <v>256.62459641224007</v>
      </c>
      <c r="L1848" s="22">
        <f ca="1">VLOOKUP(CONCATENATE($F1848," ",$G1848),AllocFactorMatrix,(L$4+1),FALSE)*$E1852</f>
        <v>0</v>
      </c>
      <c r="M1848" s="22">
        <f t="shared" ca="1" si="855"/>
        <v>20469.80639365605</v>
      </c>
      <c r="N1848" s="22">
        <f ca="1">VLOOKUP(CONCATENATE($F1848," ",$G1848),AllocFactorMatrix,(N$4+1),FALSE)*$E1852</f>
        <v>8822.9200232957191</v>
      </c>
      <c r="O1848" s="22">
        <f ca="1">VLOOKUP(CONCATENATE($F1848," ",$G1848),AllocFactorMatrix,(O$4+1),FALSE)*$E1852</f>
        <v>2426.2394157571957</v>
      </c>
      <c r="P1848" s="22">
        <f ca="1">VLOOKUP(CONCATENATE($F1848," ",$G1848),AllocFactorMatrix,(P$4+1),FALSE)*$E1852</f>
        <v>0</v>
      </c>
      <c r="Q1848" s="22">
        <f ca="1">VLOOKUP(CONCATENATE($F1848," ",$G1848),AllocFactorMatrix,(Q$4+1),FALSE)*$E1852</f>
        <v>0</v>
      </c>
      <c r="R1848" s="22">
        <f t="shared" ca="1" si="857"/>
        <v>11249.159439052915</v>
      </c>
      <c r="S1848" s="22">
        <f ca="1">VLOOKUP(CONCATENATE($F1848," ",$G1848),AllocFactorMatrix,(S$4+1),FALSE)*$E1852</f>
        <v>378.05880198847626</v>
      </c>
      <c r="T1848" s="22">
        <f ca="1">VLOOKUP(CONCATENATE($F1848," ",$G1848),AllocFactorMatrix,(T$4+1),FALSE)*$E1852</f>
        <v>6982.6563244986883</v>
      </c>
      <c r="U1848" s="22">
        <f ca="1">VLOOKUP(CONCATENATE($F1848," ",$G1848),AllocFactorMatrix,(U$4+1),FALSE)*$E1852</f>
        <v>0</v>
      </c>
      <c r="V1848" s="22">
        <f ca="1">VLOOKUP(CONCATENATE($F1848," ",$G1848),AllocFactorMatrix,(V$4+1),FALSE)*$E1852</f>
        <v>0</v>
      </c>
      <c r="W1848" s="22">
        <f t="shared" ca="1" si="858"/>
        <v>7360.7151264871645</v>
      </c>
      <c r="X1848" s="22">
        <f ca="1">VLOOKUP(CONCATENATE($F1848," ",$G1848),AllocFactorMatrix,(X$4+1),FALSE)*$E1852</f>
        <v>2479.9944569618233</v>
      </c>
      <c r="Y1848" s="22">
        <f ca="1">VLOOKUP(CONCATENATE($F1848," ",$G1848),AllocFactorMatrix,(Y$4+1),FALSE)*$E1852</f>
        <v>47.630617598856368</v>
      </c>
      <c r="Z1848" s="22">
        <f t="shared" ca="1" si="856"/>
        <v>2527.6250745606799</v>
      </c>
      <c r="AA1848" s="22">
        <f ca="1">VLOOKUP(CONCATENATE($F1848," ",$G1848),AllocFactorMatrix,(AA$4+1),FALSE)*$E1852</f>
        <v>36.401848615816249</v>
      </c>
      <c r="AB1848" s="22">
        <f ca="1">VLOOKUP(CONCATENATE($F1848," ",$G1848),AllocFactorMatrix,(AB$4+1),FALSE)*$E1852</f>
        <v>41.888597323631529</v>
      </c>
      <c r="AC1848" s="22">
        <f ca="1">VLOOKUP(CONCATENATE($F1848," ",$G1848),AllocFactorMatrix,(AC$4+1),FALSE)*$E1852</f>
        <v>9.9453451381063402</v>
      </c>
    </row>
    <row r="1849" spans="4:29" hidden="1" outlineLevel="1">
      <c r="F1849" s="42" t="str">
        <f>F1852</f>
        <v>LABOR_M</v>
      </c>
      <c r="G1849" s="17" t="str">
        <f>$G$12</f>
        <v>DISTSEC</v>
      </c>
      <c r="H1849" s="21">
        <f t="shared" ca="1" si="854"/>
        <v>45134.654665573566</v>
      </c>
      <c r="I1849" s="22">
        <f ca="1">VLOOKUP(CONCATENATE($F1849," ",$G1849),AllocFactorMatrix,(I$4+1),FALSE)*$E1852</f>
        <v>34319.418250548886</v>
      </c>
      <c r="J1849" s="22">
        <f ca="1">VLOOKUP(CONCATENATE($F1849," ",$G1849),AllocFactorMatrix,(J$4+1),FALSE)*$E1852</f>
        <v>6927.1302508823901</v>
      </c>
      <c r="K1849" s="22">
        <f ca="1">VLOOKUP(CONCATENATE($F1849," ",$G1849),AllocFactorMatrix,(K$4+1),FALSE)*$E1852</f>
        <v>0</v>
      </c>
      <c r="L1849" s="22">
        <f ca="1">VLOOKUP(CONCATENATE($F1849," ",$G1849),AllocFactorMatrix,(L$4+1),FALSE)*$E1852</f>
        <v>0</v>
      </c>
      <c r="M1849" s="22">
        <f t="shared" ca="1" si="855"/>
        <v>6927.1302508823901</v>
      </c>
      <c r="N1849" s="22">
        <f ca="1">VLOOKUP(CONCATENATE($F1849," ",$G1849),AllocFactorMatrix,(N$4+1),FALSE)*$E1852</f>
        <v>2653.2315127112324</v>
      </c>
      <c r="O1849" s="22">
        <f ca="1">VLOOKUP(CONCATENATE($F1849," ",$G1849),AllocFactorMatrix,(O$4+1),FALSE)*$E1852</f>
        <v>0</v>
      </c>
      <c r="P1849" s="22">
        <f ca="1">VLOOKUP(CONCATENATE($F1849," ",$G1849),AllocFactorMatrix,(P$4+1),FALSE)*$E1852</f>
        <v>0</v>
      </c>
      <c r="Q1849" s="22">
        <f ca="1">VLOOKUP(CONCATENATE($F1849," ",$G1849),AllocFactorMatrix,(Q$4+1),FALSE)*$E1852</f>
        <v>0</v>
      </c>
      <c r="R1849" s="22">
        <f t="shared" ca="1" si="857"/>
        <v>2653.2315127112324</v>
      </c>
      <c r="S1849" s="22">
        <f ca="1">VLOOKUP(CONCATENATE($F1849," ",$G1849),AllocFactorMatrix,(S$4+1),FALSE)*$E1852</f>
        <v>93.187057953228404</v>
      </c>
      <c r="T1849" s="22">
        <f ca="1">VLOOKUP(CONCATENATE($F1849," ",$G1849),AllocFactorMatrix,(T$4+1),FALSE)*$E1852</f>
        <v>0</v>
      </c>
      <c r="U1849" s="22">
        <f ca="1">VLOOKUP(CONCATENATE($F1849," ",$G1849),AllocFactorMatrix,(U$4+1),FALSE)*$E1852</f>
        <v>0</v>
      </c>
      <c r="V1849" s="22">
        <f ca="1">VLOOKUP(CONCATENATE($F1849," ",$G1849),AllocFactorMatrix,(V$4+1),FALSE)*$E1852</f>
        <v>0</v>
      </c>
      <c r="W1849" s="22">
        <f t="shared" ca="1" si="858"/>
        <v>93.187057953228404</v>
      </c>
      <c r="X1849" s="22">
        <f ca="1">VLOOKUP(CONCATENATE($F1849," ",$G1849),AllocFactorMatrix,(X$4+1),FALSE)*$E1852</f>
        <v>769.61619074214605</v>
      </c>
      <c r="Y1849" s="22">
        <f ca="1">VLOOKUP(CONCATENATE($F1849," ",$G1849),AllocFactorMatrix,(Y$4+1),FALSE)*$E1852</f>
        <v>0</v>
      </c>
      <c r="Z1849" s="22">
        <f t="shared" ca="1" si="856"/>
        <v>769.61619074214605</v>
      </c>
      <c r="AA1849" s="22">
        <f ca="1">VLOOKUP(CONCATENATE($F1849," ",$G1849),AllocFactorMatrix,(AA$4+1),FALSE)*$E1852</f>
        <v>9.9063164942025566</v>
      </c>
      <c r="AB1849" s="22">
        <f ca="1">VLOOKUP(CONCATENATE($F1849," ",$G1849),AllocFactorMatrix,(AB$4+1),FALSE)*$E1852</f>
        <v>294.94365288794995</v>
      </c>
      <c r="AC1849" s="22">
        <f ca="1">VLOOKUP(CONCATENATE($F1849," ",$G1849),AllocFactorMatrix,(AC$4+1),FALSE)*$E1852</f>
        <v>67.221433353517341</v>
      </c>
    </row>
    <row r="1850" spans="4:29" hidden="1" outlineLevel="1">
      <c r="F1850" s="42" t="str">
        <f>F1852</f>
        <v>LABOR_M</v>
      </c>
      <c r="G1850" s="17" t="str">
        <f>$G$13</f>
        <v>ENERGY</v>
      </c>
      <c r="H1850" s="21">
        <f t="shared" ca="1" si="854"/>
        <v>454505.35171914106</v>
      </c>
      <c r="I1850" s="22">
        <f ca="1">VLOOKUP(CONCATENATE($F1850," ",$G1850),AllocFactorMatrix,(I$4+1),FALSE)*$E1852</f>
        <v>166993.73966605446</v>
      </c>
      <c r="J1850" s="22">
        <f ca="1">VLOOKUP(CONCATENATE($F1850," ",$G1850),AllocFactorMatrix,(J$4+1),FALSE)*$E1852</f>
        <v>52751.387693329176</v>
      </c>
      <c r="K1850" s="22">
        <f ca="1">VLOOKUP(CONCATENATE($F1850," ",$G1850),AllocFactorMatrix,(K$4+1),FALSE)*$E1852</f>
        <v>658.78877040212365</v>
      </c>
      <c r="L1850" s="22">
        <f ca="1">VLOOKUP(CONCATENATE($F1850," ",$G1850),AllocFactorMatrix,(L$4+1),FALSE)*$E1852</f>
        <v>33.372743117064104</v>
      </c>
      <c r="M1850" s="22">
        <f t="shared" ca="1" si="855"/>
        <v>53443.549206848365</v>
      </c>
      <c r="N1850" s="22">
        <f ca="1">VLOOKUP(CONCATENATE($F1850," ",$G1850),AllocFactorMatrix,(N$4+1),FALSE)*$E1852</f>
        <v>26726.192117169699</v>
      </c>
      <c r="O1850" s="22">
        <f ca="1">VLOOKUP(CONCATENATE($F1850," ",$G1850),AllocFactorMatrix,(O$4+1),FALSE)*$E1852</f>
        <v>7210.0232118722943</v>
      </c>
      <c r="P1850" s="22">
        <f ca="1">VLOOKUP(CONCATENATE($F1850," ",$G1850),AllocFactorMatrix,(P$4+1),FALSE)*$E1852</f>
        <v>1123.5268125402501</v>
      </c>
      <c r="Q1850" s="22">
        <f ca="1">VLOOKUP(CONCATENATE($F1850," ",$G1850),AllocFactorMatrix,(Q$4+1),FALSE)*$E1852</f>
        <v>0</v>
      </c>
      <c r="R1850" s="22">
        <f t="shared" ca="1" si="857"/>
        <v>35059.742141582246</v>
      </c>
      <c r="S1850" s="22">
        <f ca="1">VLOOKUP(CONCATENATE($F1850," ",$G1850),AllocFactorMatrix,(S$4+1),FALSE)*$E1852</f>
        <v>1345.9800427370419</v>
      </c>
      <c r="T1850" s="22">
        <f ca="1">VLOOKUP(CONCATENATE($F1850," ",$G1850),AllocFactorMatrix,(T$4+1),FALSE)*$E1852</f>
        <v>26605.051825662875</v>
      </c>
      <c r="U1850" s="22">
        <f ca="1">VLOOKUP(CONCATENATE($F1850," ",$G1850),AllocFactorMatrix,(U$4+1),FALSE)*$E1852</f>
        <v>139865.57008157275</v>
      </c>
      <c r="V1850" s="22">
        <f ca="1">VLOOKUP(CONCATENATE($F1850," ",$G1850),AllocFactorMatrix,(V$4+1),FALSE)*$E1852</f>
        <v>19557.799424759709</v>
      </c>
      <c r="W1850" s="22">
        <f t="shared" ca="1" si="858"/>
        <v>187374.40137473238</v>
      </c>
      <c r="X1850" s="22">
        <f ca="1">VLOOKUP(CONCATENATE($F1850," ",$G1850),AllocFactorMatrix,(X$4+1),FALSE)*$E1852</f>
        <v>7514.2727598017354</v>
      </c>
      <c r="Y1850" s="22">
        <f ca="1">VLOOKUP(CONCATENATE($F1850," ",$G1850),AllocFactorMatrix,(Y$4+1),FALSE)*$E1852</f>
        <v>142.08860161192112</v>
      </c>
      <c r="Z1850" s="22">
        <f t="shared" ca="1" si="856"/>
        <v>7656.3613614136566</v>
      </c>
      <c r="AA1850" s="22">
        <f ca="1">VLOOKUP(CONCATENATE($F1850," ",$G1850),AllocFactorMatrix,(AA$4+1),FALSE)*$E1852</f>
        <v>141.72984132821759</v>
      </c>
      <c r="AB1850" s="22">
        <f ca="1">VLOOKUP(CONCATENATE($F1850," ",$G1850),AllocFactorMatrix,(AB$4+1),FALSE)*$E1852</f>
        <v>3107.3457058107961</v>
      </c>
      <c r="AC1850" s="22">
        <f ca="1">VLOOKUP(CONCATENATE($F1850," ",$G1850),AllocFactorMatrix,(AC$4+1),FALSE)*$E1852</f>
        <v>728.48242137079876</v>
      </c>
    </row>
    <row r="1851" spans="4:29" hidden="1" outlineLevel="1">
      <c r="F1851" s="42" t="str">
        <f>F1852</f>
        <v>LABOR_M</v>
      </c>
      <c r="G1851" s="17" t="str">
        <f>$G$14</f>
        <v>CUSTOMER</v>
      </c>
      <c r="H1851" s="21">
        <f t="shared" ca="1" si="854"/>
        <v>909076.82946483151</v>
      </c>
      <c r="I1851" s="22">
        <f ca="1">VLOOKUP(CONCATENATE($F1851," ",$G1851),AllocFactorMatrix,(I$4+1),FALSE)*$E1852</f>
        <v>703592.68968413968</v>
      </c>
      <c r="J1851" s="22">
        <f ca="1">VLOOKUP(CONCATENATE($F1851," ",$G1851),AllocFactorMatrix,(J$4+1),FALSE)*$E1852</f>
        <v>166003.1378466574</v>
      </c>
      <c r="K1851" s="22">
        <f ca="1">VLOOKUP(CONCATENATE($F1851," ",$G1851),AllocFactorMatrix,(K$4+1),FALSE)*$E1852</f>
        <v>1690.551051478534</v>
      </c>
      <c r="L1851" s="22">
        <f ca="1">VLOOKUP(CONCATENATE($F1851," ",$G1851),AllocFactorMatrix,(L$4+1),FALSE)*$E1852</f>
        <v>120.46006626517847</v>
      </c>
      <c r="M1851" s="22">
        <f t="shared" ca="1" si="855"/>
        <v>167814.1489644011</v>
      </c>
      <c r="N1851" s="22">
        <f ca="1">VLOOKUP(CONCATENATE($F1851," ",$G1851),AllocFactorMatrix,(N$4+1),FALSE)*$E1852</f>
        <v>2953.9522443008714</v>
      </c>
      <c r="O1851" s="22">
        <f ca="1">VLOOKUP(CONCATENATE($F1851," ",$G1851),AllocFactorMatrix,(O$4+1),FALSE)*$E1852</f>
        <v>942.37602041589048</v>
      </c>
      <c r="P1851" s="22">
        <f ca="1">VLOOKUP(CONCATENATE($F1851," ",$G1851),AllocFactorMatrix,(P$4+1),FALSE)*$E1852</f>
        <v>343.9921168895853</v>
      </c>
      <c r="Q1851" s="22">
        <f ca="1">VLOOKUP(CONCATENATE($F1851," ",$G1851),AllocFactorMatrix,(Q$4+1),FALSE)*$E1852</f>
        <v>0</v>
      </c>
      <c r="R1851" s="22">
        <f t="shared" ca="1" si="857"/>
        <v>4240.3203816063469</v>
      </c>
      <c r="S1851" s="22">
        <f ca="1">VLOOKUP(CONCATENATE($F1851," ",$G1851),AllocFactorMatrix,(S$4+1),FALSE)*$E1852</f>
        <v>28.0099484949173</v>
      </c>
      <c r="T1851" s="22">
        <f ca="1">VLOOKUP(CONCATENATE($F1851," ",$G1851),AllocFactorMatrix,(T$4+1),FALSE)*$E1852</f>
        <v>677.68653390759266</v>
      </c>
      <c r="U1851" s="22">
        <f ca="1">VLOOKUP(CONCATENATE($F1851," ",$G1851),AllocFactorMatrix,(U$4+1),FALSE)*$E1852</f>
        <v>1139.280596102974</v>
      </c>
      <c r="V1851" s="22">
        <f ca="1">VLOOKUP(CONCATENATE($F1851," ",$G1851),AllocFactorMatrix,(V$4+1),FALSE)*$E1852</f>
        <v>219.22441436662984</v>
      </c>
      <c r="W1851" s="22">
        <f t="shared" ca="1" si="858"/>
        <v>2064.2014928721137</v>
      </c>
      <c r="X1851" s="22">
        <f ca="1">VLOOKUP(CONCATENATE($F1851," ",$G1851),AllocFactorMatrix,(X$4+1),FALSE)*$E1852</f>
        <v>954.96707541865885</v>
      </c>
      <c r="Y1851" s="22">
        <f ca="1">VLOOKUP(CONCATENATE($F1851," ",$G1851),AllocFactorMatrix,(Y$4+1),FALSE)*$E1852</f>
        <v>11.389703420415325</v>
      </c>
      <c r="Z1851" s="22">
        <f t="shared" ca="1" si="856"/>
        <v>966.3567788390742</v>
      </c>
      <c r="AA1851" s="22">
        <f ca="1">VLOOKUP(CONCATENATE($F1851," ",$G1851),AllocFactorMatrix,(AA$4+1),FALSE)*$E1852</f>
        <v>66.469211264580295</v>
      </c>
      <c r="AB1851" s="22">
        <f ca="1">VLOOKUP(CONCATENATE($F1851," ",$G1851),AllocFactorMatrix,(AB$4+1),FALSE)*$E1852</f>
        <v>28109.969694782052</v>
      </c>
      <c r="AC1851" s="22">
        <f ca="1">VLOOKUP(CONCATENATE($F1851," ",$G1851),AllocFactorMatrix,(AC$4+1),FALSE)*$E1852</f>
        <v>2222.6732569260726</v>
      </c>
    </row>
    <row r="1852" spans="4:29" collapsed="1">
      <c r="D1852" s="39" t="s">
        <v>520</v>
      </c>
      <c r="E1852" s="19">
        <f>1802180+791866</f>
        <v>2594046</v>
      </c>
      <c r="F1852" s="42" t="s">
        <v>69</v>
      </c>
      <c r="G1852" s="17" t="str">
        <f>$G$15</f>
        <v>TOTAL</v>
      </c>
      <c r="H1852" s="21">
        <f t="shared" ca="1" si="854"/>
        <v>2594046.0000000014</v>
      </c>
      <c r="I1852" s="22">
        <f ca="1">VLOOKUP(CONCATENATE($F1852," ",$G1852),AllocFactorMatrix,(I$4+1),FALSE)*$E1852</f>
        <v>1512089.164230498</v>
      </c>
      <c r="J1852" s="22">
        <f ca="1">VLOOKUP(CONCATENATE($F1852," ",$G1852),AllocFactorMatrix,(J$4+1),FALSE)*$E1852</f>
        <v>377344.1812774819</v>
      </c>
      <c r="K1852" s="22">
        <f ca="1">VLOOKUP(CONCATENATE($F1852," ",$G1852),AllocFactorMatrix,(K$4+1),FALSE)*$E1852</f>
        <v>4272.1528234088528</v>
      </c>
      <c r="L1852" s="22">
        <f ca="1">VLOOKUP(CONCATENATE($F1852," ",$G1852),AllocFactorMatrix,(L$4+1),FALSE)*$E1852</f>
        <v>238.73489614888206</v>
      </c>
      <c r="M1852" s="22">
        <f t="shared" ca="1" si="855"/>
        <v>381855.06899703963</v>
      </c>
      <c r="N1852" s="22">
        <f ca="1">VLOOKUP(CONCATENATE($F1852," ",$G1852),AllocFactorMatrix,(N$4+1),FALSE)*$E1852</f>
        <v>100093.07716918879</v>
      </c>
      <c r="O1852" s="22">
        <f ca="1">VLOOKUP(CONCATENATE($F1852," ",$G1852),AllocFactorMatrix,(O$4+1),FALSE)*$E1852</f>
        <v>26733.490809757441</v>
      </c>
      <c r="P1852" s="22">
        <f ca="1">VLOOKUP(CONCATENATE($F1852," ",$G1852),AllocFactorMatrix,(P$4+1),FALSE)*$E1852</f>
        <v>4080.3761395105057</v>
      </c>
      <c r="Q1852" s="22">
        <f ca="1">VLOOKUP(CONCATENATE($F1852," ",$G1852),AllocFactorMatrix,(Q$4+1),FALSE)*$E1852</f>
        <v>0</v>
      </c>
      <c r="R1852" s="22">
        <f t="shared" ca="1" si="857"/>
        <v>130906.94411845674</v>
      </c>
      <c r="S1852" s="22">
        <f ca="1">VLOOKUP(CONCATENATE($F1852," ",$G1852),AllocFactorMatrix,(S$4+1),FALSE)*$E1852</f>
        <v>4389.8059117242101</v>
      </c>
      <c r="T1852" s="22">
        <f ca="1">VLOOKUP(CONCATENATE($F1852," ",$G1852),AllocFactorMatrix,(T$4+1),FALSE)*$E1852</f>
        <v>80655.587234685445</v>
      </c>
      <c r="U1852" s="22">
        <f ca="1">VLOOKUP(CONCATENATE($F1852," ",$G1852),AllocFactorMatrix,(U$4+1),FALSE)*$E1852</f>
        <v>370946.56794056273</v>
      </c>
      <c r="V1852" s="22">
        <f ca="1">VLOOKUP(CONCATENATE($F1852," ",$G1852),AllocFactorMatrix,(V$4+1),FALSE)*$E1852</f>
        <v>46772.806841582991</v>
      </c>
      <c r="W1852" s="22">
        <f t="shared" ca="1" si="858"/>
        <v>502764.76792855537</v>
      </c>
      <c r="X1852" s="22">
        <f ca="1">VLOOKUP(CONCATENATE($F1852," ",$G1852),AllocFactorMatrix,(X$4+1),FALSE)*$E1852</f>
        <v>28205.172069244421</v>
      </c>
      <c r="Y1852" s="22">
        <f ca="1">VLOOKUP(CONCATENATE($F1852," ",$G1852),AllocFactorMatrix,(Y$4+1),FALSE)*$E1852</f>
        <v>511.4069285546534</v>
      </c>
      <c r="Z1852" s="22">
        <f t="shared" ca="1" si="856"/>
        <v>28716.578997799075</v>
      </c>
      <c r="AA1852" s="22">
        <f ca="1">VLOOKUP(CONCATENATE($F1852," ",$G1852),AllocFactorMatrix,(AA$4+1),FALSE)*$E1852</f>
        <v>494.30872637387057</v>
      </c>
      <c r="AB1852" s="22">
        <f ca="1">VLOOKUP(CONCATENATE($F1852," ",$G1852),AllocFactorMatrix,(AB$4+1),FALSE)*$E1852</f>
        <v>33683.885989672475</v>
      </c>
      <c r="AC1852" s="22">
        <f ca="1">VLOOKUP(CONCATENATE($F1852," ",$G1852),AllocFactorMatrix,(AC$4+1),FALSE)*$E1852</f>
        <v>3535.281011605859</v>
      </c>
    </row>
    <row r="1853" spans="4:29">
      <c r="H1853" s="21"/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  <c r="W1853" s="22"/>
      <c r="X1853" s="22"/>
      <c r="Y1853" s="22"/>
      <c r="Z1853" s="22"/>
      <c r="AA1853" s="22"/>
      <c r="AB1853" s="22"/>
      <c r="AC1853" s="22"/>
    </row>
    <row r="1854" spans="4:29" hidden="1" outlineLevel="1">
      <c r="E1854" s="19"/>
      <c r="F1854" s="42"/>
      <c r="G1854" s="17" t="str">
        <f>$G$8</f>
        <v>PRODUCTION</v>
      </c>
      <c r="H1854" s="21">
        <f ca="1">+H1836+H1845</f>
        <v>5601143.7316863779</v>
      </c>
      <c r="I1854" s="21">
        <f ca="1">+I1836+I1845</f>
        <v>2753680.0360320248</v>
      </c>
      <c r="J1854" s="21">
        <f t="shared" ref="H1854:V1861" ca="1" si="859">+J1836+J1845</f>
        <v>702892.0657892141</v>
      </c>
      <c r="K1854" s="21">
        <f t="shared" ca="1" si="859"/>
        <v>8904.3442486011263</v>
      </c>
      <c r="L1854" s="21">
        <f t="shared" ca="1" si="859"/>
        <v>444.58656755243265</v>
      </c>
      <c r="M1854" s="21">
        <f t="shared" ca="1" si="859"/>
        <v>712240.99660536763</v>
      </c>
      <c r="N1854" s="21">
        <f t="shared" ca="1" si="859"/>
        <v>321442.31802158069</v>
      </c>
      <c r="O1854" s="21">
        <f t="shared" ca="1" si="859"/>
        <v>88310.29709378384</v>
      </c>
      <c r="P1854" s="21">
        <f t="shared" ca="1" si="859"/>
        <v>13511.697350885848</v>
      </c>
      <c r="Q1854" s="21">
        <f t="shared" ca="1" si="859"/>
        <v>0</v>
      </c>
      <c r="R1854" s="21">
        <f t="shared" ca="1" si="859"/>
        <v>423264.31246625038</v>
      </c>
      <c r="S1854" s="21">
        <f t="shared" ca="1" si="859"/>
        <v>13735.93021669476</v>
      </c>
      <c r="T1854" s="21">
        <f t="shared" ca="1" si="859"/>
        <v>251841.52900836235</v>
      </c>
      <c r="U1854" s="21">
        <f t="shared" ca="1" si="859"/>
        <v>1183635.6877498745</v>
      </c>
      <c r="V1854" s="21">
        <f t="shared" ca="1" si="859"/>
        <v>153626.96083716376</v>
      </c>
      <c r="W1854" s="21">
        <f t="shared" ref="W1854:AC1854" ca="1" si="860">+W1836+W1845</f>
        <v>1602840.1078120954</v>
      </c>
      <c r="X1854" s="21">
        <f t="shared" ca="1" si="860"/>
        <v>90915.036887358699</v>
      </c>
      <c r="Y1854" s="21">
        <f t="shared" ca="1" si="860"/>
        <v>1695.3357655890259</v>
      </c>
      <c r="Z1854" s="21">
        <f t="shared" ca="1" si="860"/>
        <v>92610.372652947714</v>
      </c>
      <c r="AA1854" s="21">
        <f t="shared" ca="1" si="860"/>
        <v>1336.5066497138512</v>
      </c>
      <c r="AB1854" s="21">
        <f t="shared" ca="1" si="860"/>
        <v>12206.222605117027</v>
      </c>
      <c r="AC1854" s="21">
        <f t="shared" ca="1" si="860"/>
        <v>2965.1768628629698</v>
      </c>
    </row>
    <row r="1855" spans="4:29" hidden="1" outlineLevel="1">
      <c r="E1855" s="19"/>
      <c r="F1855" s="42"/>
      <c r="G1855" s="17" t="str">
        <f>$G$9</f>
        <v>BULKTRAN</v>
      </c>
      <c r="H1855" s="21">
        <f t="shared" ca="1" si="859"/>
        <v>1357588.3242724948</v>
      </c>
      <c r="I1855" s="21">
        <f t="shared" ca="1" si="859"/>
        <v>648442.99997912778</v>
      </c>
      <c r="J1855" s="21">
        <f t="shared" ca="1" si="859"/>
        <v>176775.70684456479</v>
      </c>
      <c r="K1855" s="21">
        <f t="shared" ca="1" si="859"/>
        <v>2274.3426243607473</v>
      </c>
      <c r="L1855" s="21">
        <f t="shared" ca="1" si="859"/>
        <v>114.83787944848405</v>
      </c>
      <c r="M1855" s="21">
        <f t="shared" ca="1" si="859"/>
        <v>179164.88734837403</v>
      </c>
      <c r="N1855" s="21">
        <f t="shared" ca="1" si="859"/>
        <v>84024.774631919368</v>
      </c>
      <c r="O1855" s="21">
        <f t="shared" ca="1" si="859"/>
        <v>23208.590467614074</v>
      </c>
      <c r="P1855" s="21">
        <f t="shared" ca="1" si="859"/>
        <v>3212.2344143096047</v>
      </c>
      <c r="Q1855" s="21">
        <f t="shared" ca="1" si="859"/>
        <v>0</v>
      </c>
      <c r="R1855" s="21">
        <f t="shared" ca="1" si="859"/>
        <v>110445.59951384306</v>
      </c>
      <c r="S1855" s="21">
        <f t="shared" ca="1" si="859"/>
        <v>3546.6984344049101</v>
      </c>
      <c r="T1855" s="21">
        <f t="shared" ca="1" si="859"/>
        <v>64627.59209662136</v>
      </c>
      <c r="U1855" s="21">
        <f t="shared" ca="1" si="859"/>
        <v>283789.412355448</v>
      </c>
      <c r="V1855" s="21">
        <f t="shared" ca="1" si="859"/>
        <v>38439.596109421633</v>
      </c>
      <c r="W1855" s="21">
        <f t="shared" ref="W1855:AC1855" ca="1" si="861">+W1837+W1846</f>
        <v>390403.29899589589</v>
      </c>
      <c r="X1855" s="21">
        <f t="shared" ca="1" si="861"/>
        <v>24316.320287828854</v>
      </c>
      <c r="Y1855" s="21">
        <f t="shared" ca="1" si="861"/>
        <v>446.23992699167917</v>
      </c>
      <c r="Z1855" s="21">
        <f t="shared" ca="1" si="861"/>
        <v>24762.560214820529</v>
      </c>
      <c r="AA1855" s="21">
        <f t="shared" ca="1" si="861"/>
        <v>376.37919780810506</v>
      </c>
      <c r="AB1855" s="21">
        <f t="shared" ca="1" si="861"/>
        <v>3189.7500571329056</v>
      </c>
      <c r="AC1855" s="21">
        <f t="shared" ca="1" si="861"/>
        <v>802.84896549436223</v>
      </c>
    </row>
    <row r="1856" spans="4:29" hidden="1" outlineLevel="1">
      <c r="E1856" s="19"/>
      <c r="F1856" s="42"/>
      <c r="G1856" s="17" t="str">
        <f>$G$10</f>
        <v>SUBTRAN</v>
      </c>
      <c r="H1856" s="21">
        <f t="shared" ca="1" si="859"/>
        <v>430158.40894982923</v>
      </c>
      <c r="I1856" s="21">
        <f t="shared" ca="1" si="859"/>
        <v>200736.70610382198</v>
      </c>
      <c r="J1856" s="21">
        <f t="shared" ca="1" si="859"/>
        <v>54445.26708772764</v>
      </c>
      <c r="K1856" s="21">
        <f t="shared" ca="1" si="859"/>
        <v>701.57017918065355</v>
      </c>
      <c r="L1856" s="21">
        <f t="shared" ca="1" si="859"/>
        <v>45.580023123781523</v>
      </c>
      <c r="M1856" s="21">
        <f t="shared" ca="1" si="859"/>
        <v>55192.417290032077</v>
      </c>
      <c r="N1856" s="21">
        <f t="shared" ca="1" si="859"/>
        <v>25571.141829749336</v>
      </c>
      <c r="O1856" s="21">
        <f t="shared" ca="1" si="859"/>
        <v>7072.6524972884154</v>
      </c>
      <c r="P1856" s="21">
        <f t="shared" ca="1" si="859"/>
        <v>1242.0132290024474</v>
      </c>
      <c r="Q1856" s="21">
        <f t="shared" ca="1" si="859"/>
        <v>0</v>
      </c>
      <c r="R1856" s="21">
        <f t="shared" ca="1" si="859"/>
        <v>33885.807556040199</v>
      </c>
      <c r="S1856" s="21">
        <f t="shared" ca="1" si="859"/>
        <v>1058.8559719319517</v>
      </c>
      <c r="T1856" s="21">
        <f t="shared" ca="1" si="859"/>
        <v>19862.464369941783</v>
      </c>
      <c r="U1856" s="21">
        <f t="shared" ca="1" si="859"/>
        <v>111604.99218082672</v>
      </c>
      <c r="V1856" s="21">
        <f t="shared" ca="1" si="859"/>
        <v>0</v>
      </c>
      <c r="W1856" s="21">
        <f t="shared" ref="W1856:AC1856" ca="1" si="862">+W1838+W1847</f>
        <v>132526.31252270046</v>
      </c>
      <c r="X1856" s="21">
        <f t="shared" ca="1" si="862"/>
        <v>7414.5257338156644</v>
      </c>
      <c r="Y1856" s="21">
        <f t="shared" ca="1" si="862"/>
        <v>138.94325046224225</v>
      </c>
      <c r="Z1856" s="21">
        <f t="shared" ca="1" si="862"/>
        <v>7553.4689842779071</v>
      </c>
      <c r="AA1856" s="21">
        <f t="shared" ca="1" si="862"/>
        <v>114.94239123872629</v>
      </c>
      <c r="AB1856" s="21">
        <f t="shared" ca="1" si="862"/>
        <v>118.94132177362914</v>
      </c>
      <c r="AC1856" s="21">
        <f t="shared" ca="1" si="862"/>
        <v>29.812779944645033</v>
      </c>
    </row>
    <row r="1857" spans="3:29" hidden="1" outlineLevel="1">
      <c r="E1857" s="19"/>
      <c r="F1857" s="42"/>
      <c r="G1857" s="17" t="str">
        <f>$G$11</f>
        <v>DISTPRI</v>
      </c>
      <c r="H1857" s="21">
        <f t="shared" ca="1" si="859"/>
        <v>889808.40589148004</v>
      </c>
      <c r="I1857" s="21">
        <f t="shared" ca="1" si="859"/>
        <v>572498.90687372955</v>
      </c>
      <c r="J1857" s="21">
        <f t="shared" ca="1" si="859"/>
        <v>150577.15487862221</v>
      </c>
      <c r="K1857" s="21">
        <f t="shared" ca="1" si="859"/>
        <v>1927.1741058998136</v>
      </c>
      <c r="L1857" s="21">
        <f t="shared" ca="1" si="859"/>
        <v>0</v>
      </c>
      <c r="M1857" s="21">
        <f t="shared" ca="1" si="859"/>
        <v>152504.32898452203</v>
      </c>
      <c r="N1857" s="21">
        <f t="shared" ca="1" si="859"/>
        <v>68606.932782841643</v>
      </c>
      <c r="O1857" s="21">
        <f t="shared" ca="1" si="859"/>
        <v>18964.770903075256</v>
      </c>
      <c r="P1857" s="21">
        <f t="shared" ca="1" si="859"/>
        <v>0</v>
      </c>
      <c r="Q1857" s="21">
        <f t="shared" ca="1" si="859"/>
        <v>0</v>
      </c>
      <c r="R1857" s="21">
        <f t="shared" ca="1" si="859"/>
        <v>87571.703685916902</v>
      </c>
      <c r="S1857" s="21">
        <f t="shared" ca="1" si="859"/>
        <v>2881.436377174969</v>
      </c>
      <c r="T1857" s="21">
        <f t="shared" ca="1" si="859"/>
        <v>53491.78400333754</v>
      </c>
      <c r="U1857" s="21">
        <f t="shared" ca="1" si="859"/>
        <v>0</v>
      </c>
      <c r="V1857" s="21">
        <f t="shared" ca="1" si="859"/>
        <v>0</v>
      </c>
      <c r="W1857" s="21">
        <f t="shared" ref="W1857:AC1857" ca="1" si="863">+W1839+W1848</f>
        <v>56373.22038051251</v>
      </c>
      <c r="X1857" s="21">
        <f t="shared" ca="1" si="863"/>
        <v>19780.879386593537</v>
      </c>
      <c r="Y1857" s="21">
        <f t="shared" ca="1" si="863"/>
        <v>373.20204054537146</v>
      </c>
      <c r="Z1857" s="21">
        <f t="shared" ca="1" si="863"/>
        <v>20154.08142713891</v>
      </c>
      <c r="AA1857" s="21">
        <f t="shared" ca="1" si="863"/>
        <v>302.62845542766036</v>
      </c>
      <c r="AB1857" s="21">
        <f t="shared" ca="1" si="863"/>
        <v>323.4310123348917</v>
      </c>
      <c r="AC1857" s="21">
        <f t="shared" ca="1" si="863"/>
        <v>80.105071897150566</v>
      </c>
    </row>
    <row r="1858" spans="3:29" hidden="1" outlineLevel="1">
      <c r="E1858" s="19"/>
      <c r="F1858" s="42"/>
      <c r="G1858" s="17" t="str">
        <f>$G$12</f>
        <v>DISTSEC</v>
      </c>
      <c r="H1858" s="21">
        <f t="shared" ca="1" si="859"/>
        <v>318183.1705137082</v>
      </c>
      <c r="I1858" s="21">
        <f t="shared" ca="1" si="859"/>
        <v>237901.87379057036</v>
      </c>
      <c r="J1858" s="21">
        <f t="shared" ca="1" si="859"/>
        <v>50610.297273124816</v>
      </c>
      <c r="K1858" s="21">
        <f t="shared" ca="1" si="859"/>
        <v>0</v>
      </c>
      <c r="L1858" s="21">
        <f t="shared" ca="1" si="859"/>
        <v>0</v>
      </c>
      <c r="M1858" s="21">
        <f t="shared" ca="1" si="859"/>
        <v>50610.297273124816</v>
      </c>
      <c r="N1858" s="21">
        <f t="shared" ca="1" si="859"/>
        <v>20157.882742435599</v>
      </c>
      <c r="O1858" s="21">
        <f t="shared" ca="1" si="859"/>
        <v>0</v>
      </c>
      <c r="P1858" s="21">
        <f t="shared" ca="1" si="859"/>
        <v>0</v>
      </c>
      <c r="Q1858" s="21">
        <f t="shared" ca="1" si="859"/>
        <v>0</v>
      </c>
      <c r="R1858" s="21">
        <f t="shared" ca="1" si="859"/>
        <v>20157.882742435599</v>
      </c>
      <c r="S1858" s="21">
        <f t="shared" ca="1" si="859"/>
        <v>695.07893470741044</v>
      </c>
      <c r="T1858" s="21">
        <f t="shared" ca="1" si="859"/>
        <v>0</v>
      </c>
      <c r="U1858" s="21">
        <f t="shared" ca="1" si="859"/>
        <v>0</v>
      </c>
      <c r="V1858" s="21">
        <f t="shared" ca="1" si="859"/>
        <v>0</v>
      </c>
      <c r="W1858" s="21">
        <f t="shared" ref="W1858:AC1858" ca="1" si="864">+W1840+W1849</f>
        <v>695.07893470741044</v>
      </c>
      <c r="X1858" s="21">
        <f t="shared" ca="1" si="864"/>
        <v>5984.5850820262913</v>
      </c>
      <c r="Y1858" s="21">
        <f t="shared" ca="1" si="864"/>
        <v>0</v>
      </c>
      <c r="Z1858" s="21">
        <f t="shared" ca="1" si="864"/>
        <v>5984.5850820262913</v>
      </c>
      <c r="AA1858" s="21">
        <f t="shared" ca="1" si="864"/>
        <v>79.986862329258599</v>
      </c>
      <c r="AB1858" s="21">
        <f t="shared" ca="1" si="864"/>
        <v>2226.0897794226512</v>
      </c>
      <c r="AC1858" s="21">
        <f t="shared" ca="1" si="864"/>
        <v>527.37604909175525</v>
      </c>
    </row>
    <row r="1859" spans="3:29" hidden="1" outlineLevel="1">
      <c r="E1859" s="19"/>
      <c r="F1859" s="42"/>
      <c r="G1859" s="17" t="str">
        <f>$G$13</f>
        <v>ENERGY</v>
      </c>
      <c r="H1859" s="21">
        <f t="shared" ca="1" si="859"/>
        <v>3275939.8357251962</v>
      </c>
      <c r="I1859" s="21">
        <f t="shared" ca="1" si="859"/>
        <v>1206796.689263636</v>
      </c>
      <c r="J1859" s="21">
        <f t="shared" ca="1" si="859"/>
        <v>380184.77625755063</v>
      </c>
      <c r="K1859" s="21">
        <f t="shared" ca="1" si="859"/>
        <v>4702.8127167433868</v>
      </c>
      <c r="L1859" s="21">
        <f t="shared" ca="1" si="859"/>
        <v>237.80567233546066</v>
      </c>
      <c r="M1859" s="21">
        <f t="shared" ca="1" si="859"/>
        <v>385125.39464662946</v>
      </c>
      <c r="N1859" s="21">
        <f t="shared" ca="1" si="859"/>
        <v>193889.55373062633</v>
      </c>
      <c r="O1859" s="21">
        <f t="shared" ca="1" si="859"/>
        <v>52468.874080478454</v>
      </c>
      <c r="P1859" s="21">
        <f t="shared" ca="1" si="859"/>
        <v>8133.3042362573369</v>
      </c>
      <c r="Q1859" s="21">
        <f t="shared" ca="1" si="859"/>
        <v>0</v>
      </c>
      <c r="R1859" s="21">
        <f t="shared" ca="1" si="859"/>
        <v>254491.73204736211</v>
      </c>
      <c r="S1859" s="21">
        <f t="shared" ca="1" si="859"/>
        <v>9670.1938569871199</v>
      </c>
      <c r="T1859" s="21">
        <f t="shared" ca="1" si="859"/>
        <v>194293.34225356192</v>
      </c>
      <c r="U1859" s="21">
        <f t="shared" ca="1" si="859"/>
        <v>1000778.7310631382</v>
      </c>
      <c r="V1859" s="21">
        <f t="shared" ca="1" si="859"/>
        <v>140577.08124171407</v>
      </c>
      <c r="W1859" s="21">
        <f t="shared" ref="W1859:AC1859" ca="1" si="865">+W1841+W1850</f>
        <v>1345319.3484154015</v>
      </c>
      <c r="X1859" s="21">
        <f t="shared" ca="1" si="865"/>
        <v>54638.576524123026</v>
      </c>
      <c r="Y1859" s="21">
        <f t="shared" ca="1" si="865"/>
        <v>1030.325643446753</v>
      </c>
      <c r="Z1859" s="21">
        <f t="shared" ca="1" si="865"/>
        <v>55668.902167569788</v>
      </c>
      <c r="AA1859" s="21">
        <f t="shared" ca="1" si="865"/>
        <v>1010.1098684063767</v>
      </c>
      <c r="AB1859" s="21">
        <f t="shared" ca="1" si="865"/>
        <v>22254.19335879873</v>
      </c>
      <c r="AC1859" s="21">
        <f t="shared" ca="1" si="865"/>
        <v>5273.4659573910039</v>
      </c>
    </row>
    <row r="1860" spans="3:29" hidden="1" outlineLevel="1">
      <c r="E1860" s="19"/>
      <c r="F1860" s="42"/>
      <c r="G1860" s="17" t="str">
        <f>$G$14</f>
        <v>CUSTOMER</v>
      </c>
      <c r="H1860" s="21">
        <f t="shared" ca="1" si="859"/>
        <v>5796739.1229609204</v>
      </c>
      <c r="I1860" s="21">
        <f t="shared" ca="1" si="859"/>
        <v>4445171.1724641975</v>
      </c>
      <c r="J1860" s="21">
        <f t="shared" ca="1" si="859"/>
        <v>1075894.7918715805</v>
      </c>
      <c r="K1860" s="21">
        <f t="shared" ca="1" si="859"/>
        <v>11098.048470428181</v>
      </c>
      <c r="L1860" s="21">
        <f t="shared" ca="1" si="859"/>
        <v>794.9516333265658</v>
      </c>
      <c r="M1860" s="21">
        <f t="shared" ca="1" si="859"/>
        <v>1087787.7919753355</v>
      </c>
      <c r="N1860" s="21">
        <f t="shared" ca="1" si="859"/>
        <v>19600.686882772508</v>
      </c>
      <c r="O1860" s="21">
        <f t="shared" ca="1" si="859"/>
        <v>6265.1788043609504</v>
      </c>
      <c r="P1860" s="21">
        <f t="shared" ca="1" si="859"/>
        <v>2211.9195407644679</v>
      </c>
      <c r="Q1860" s="21">
        <f t="shared" ca="1" si="859"/>
        <v>0</v>
      </c>
      <c r="R1860" s="21">
        <f t="shared" ca="1" si="859"/>
        <v>28077.785227897926</v>
      </c>
      <c r="S1860" s="21">
        <f t="shared" ca="1" si="859"/>
        <v>183.68870749654283</v>
      </c>
      <c r="T1860" s="21">
        <f t="shared" ca="1" si="859"/>
        <v>4478.4792617165476</v>
      </c>
      <c r="U1860" s="21">
        <f t="shared" ca="1" si="859"/>
        <v>7323.8683166331266</v>
      </c>
      <c r="V1860" s="21">
        <f t="shared" ca="1" si="859"/>
        <v>1438.7721594440402</v>
      </c>
      <c r="W1860" s="21">
        <f t="shared" ref="W1860:AC1860" ca="1" si="866">+W1842+W1851</f>
        <v>13424.808445290259</v>
      </c>
      <c r="X1860" s="21">
        <f t="shared" ca="1" si="866"/>
        <v>6399.2133660774289</v>
      </c>
      <c r="Y1860" s="21">
        <f t="shared" ca="1" si="866"/>
        <v>75.630737542577933</v>
      </c>
      <c r="Z1860" s="21">
        <f t="shared" ca="1" si="866"/>
        <v>6474.8441036200074</v>
      </c>
      <c r="AA1860" s="21">
        <f t="shared" ca="1" si="866"/>
        <v>454.76640264525082</v>
      </c>
      <c r="AB1860" s="21">
        <f t="shared" ca="1" si="866"/>
        <v>197223.37612532038</v>
      </c>
      <c r="AC1860" s="21">
        <f t="shared" ca="1" si="866"/>
        <v>18124.578216610767</v>
      </c>
    </row>
    <row r="1861" spans="3:29" collapsed="1">
      <c r="C1861" s="17" t="s">
        <v>226</v>
      </c>
      <c r="E1861" s="21">
        <f>+E1843+E1852</f>
        <v>17669561</v>
      </c>
      <c r="F1861" s="42"/>
      <c r="G1861" s="17" t="str">
        <f>$G$15</f>
        <v>TOTAL</v>
      </c>
      <c r="H1861" s="21">
        <f t="shared" ca="1" si="859"/>
        <v>17669561.000000011</v>
      </c>
      <c r="I1861" s="21">
        <f t="shared" ca="1" si="859"/>
        <v>10065228.384507107</v>
      </c>
      <c r="J1861" s="21">
        <f t="shared" ca="1" si="859"/>
        <v>2591380.0600023847</v>
      </c>
      <c r="K1861" s="21">
        <f t="shared" ca="1" si="859"/>
        <v>29608.292345213908</v>
      </c>
      <c r="L1861" s="21">
        <f t="shared" ca="1" si="859"/>
        <v>1637.7617757867247</v>
      </c>
      <c r="M1861" s="21">
        <f t="shared" ca="1" si="859"/>
        <v>2622626.1141233849</v>
      </c>
      <c r="N1861" s="21">
        <f t="shared" ca="1" si="859"/>
        <v>733293.29062192526</v>
      </c>
      <c r="O1861" s="21">
        <f t="shared" ca="1" si="859"/>
        <v>196290.36384660099</v>
      </c>
      <c r="P1861" s="21">
        <f t="shared" ca="1" si="859"/>
        <v>28311.168771219705</v>
      </c>
      <c r="Q1861" s="21">
        <f t="shared" ca="1" si="859"/>
        <v>0</v>
      </c>
      <c r="R1861" s="21">
        <f t="shared" ca="1" si="859"/>
        <v>957894.82323974604</v>
      </c>
      <c r="S1861" s="21">
        <f t="shared" ca="1" si="859"/>
        <v>31771.882499397667</v>
      </c>
      <c r="T1861" s="21">
        <f t="shared" ca="1" si="859"/>
        <v>588595.1909935415</v>
      </c>
      <c r="U1861" s="21">
        <f t="shared" ca="1" si="859"/>
        <v>2587132.6916659204</v>
      </c>
      <c r="V1861" s="21">
        <f t="shared" ca="1" si="859"/>
        <v>334082.41034774354</v>
      </c>
      <c r="W1861" s="21">
        <f t="shared" ref="W1861:AC1861" ca="1" si="867">+W1843+W1852</f>
        <v>3541582.175506603</v>
      </c>
      <c r="X1861" s="21">
        <f t="shared" ca="1" si="867"/>
        <v>209449.13726782345</v>
      </c>
      <c r="Y1861" s="21">
        <f t="shared" ca="1" si="867"/>
        <v>3759.6773645776498</v>
      </c>
      <c r="Z1861" s="21">
        <f t="shared" ca="1" si="867"/>
        <v>213208.8146324011</v>
      </c>
      <c r="AA1861" s="21">
        <f t="shared" ca="1" si="867"/>
        <v>3675.3198275692293</v>
      </c>
      <c r="AB1861" s="21">
        <f t="shared" ca="1" si="867"/>
        <v>237542.00425990022</v>
      </c>
      <c r="AC1861" s="21">
        <f t="shared" ca="1" si="867"/>
        <v>27803.363903292651</v>
      </c>
    </row>
    <row r="1862" spans="3:29">
      <c r="F1862" s="44"/>
      <c r="H1862" s="21"/>
      <c r="I1862" s="22"/>
      <c r="J1862" s="22"/>
      <c r="K1862" s="22"/>
      <c r="L1862" s="22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  <c r="W1862" s="22"/>
      <c r="X1862" s="22"/>
      <c r="Y1862" s="22"/>
      <c r="Z1862" s="22"/>
      <c r="AA1862" s="22"/>
      <c r="AB1862" s="22"/>
      <c r="AC1862" s="22"/>
    </row>
    <row r="1863" spans="3:29" hidden="1" outlineLevel="1">
      <c r="E1863" s="19"/>
      <c r="F1863" s="42"/>
      <c r="G1863" s="17" t="str">
        <f>$G$8</f>
        <v>PRODUCTION</v>
      </c>
      <c r="H1863" s="21">
        <f t="shared" ref="H1863:AC1863" ca="1" si="868">+H1854+H1722+H1713+H1704+H1654+H1383+H1448+H1277</f>
        <v>146961870.45927355</v>
      </c>
      <c r="I1863" s="21">
        <f t="shared" ca="1" si="868"/>
        <v>72841539.849107116</v>
      </c>
      <c r="J1863" s="21">
        <f t="shared" ca="1" si="868"/>
        <v>18229613.975847803</v>
      </c>
      <c r="K1863" s="21">
        <f t="shared" ca="1" si="868"/>
        <v>231035.17477361497</v>
      </c>
      <c r="L1863" s="21">
        <f t="shared" ca="1" si="868"/>
        <v>11562.013835098332</v>
      </c>
      <c r="M1863" s="21">
        <f t="shared" ca="1" si="868"/>
        <v>18472211.16445652</v>
      </c>
      <c r="N1863" s="21">
        <f t="shared" ca="1" si="868"/>
        <v>8184766.352430705</v>
      </c>
      <c r="O1863" s="21">
        <f t="shared" ca="1" si="868"/>
        <v>2243465.3089753813</v>
      </c>
      <c r="P1863" s="21">
        <f t="shared" ca="1" si="868"/>
        <v>356463.25428491493</v>
      </c>
      <c r="Q1863" s="21">
        <f t="shared" ca="1" si="868"/>
        <v>0</v>
      </c>
      <c r="R1863" s="21">
        <f t="shared" ca="1" si="868"/>
        <v>10784694.915691001</v>
      </c>
      <c r="S1863" s="21">
        <f t="shared" ca="1" si="868"/>
        <v>353647.31259098317</v>
      </c>
      <c r="T1863" s="21">
        <f t="shared" ca="1" si="868"/>
        <v>6437648.8653430855</v>
      </c>
      <c r="U1863" s="21">
        <f t="shared" ca="1" si="868"/>
        <v>31324240.976604175</v>
      </c>
      <c r="V1863" s="21">
        <f t="shared" ca="1" si="868"/>
        <v>3994156.2042190437</v>
      </c>
      <c r="W1863" s="21">
        <f t="shared" ca="1" si="868"/>
        <v>42109693.358757287</v>
      </c>
      <c r="X1863" s="21">
        <f t="shared" ca="1" si="868"/>
        <v>2290119.1311509795</v>
      </c>
      <c r="Y1863" s="21">
        <f t="shared" ca="1" si="868"/>
        <v>43035.073833897884</v>
      </c>
      <c r="Z1863" s="21">
        <f t="shared" ca="1" si="868"/>
        <v>2333154.2049848777</v>
      </c>
      <c r="AA1863" s="21">
        <f t="shared" ca="1" si="868"/>
        <v>33318.503406542557</v>
      </c>
      <c r="AB1863" s="21">
        <f t="shared" ca="1" si="868"/>
        <v>312750.77830226987</v>
      </c>
      <c r="AC1863" s="21">
        <f t="shared" ca="1" si="868"/>
        <v>74507.684567932651</v>
      </c>
    </row>
    <row r="1864" spans="3:29" hidden="1" outlineLevel="1">
      <c r="E1864" s="19"/>
      <c r="F1864" s="42"/>
      <c r="G1864" s="17" t="str">
        <f>$G$9</f>
        <v>BULKTRAN</v>
      </c>
      <c r="H1864" s="21">
        <f t="shared" ref="H1864:AC1864" ca="1" si="869">+H1855+H1723+H1714+H1705+H1655+H1384+H1449+H1278</f>
        <v>5052564.5991724972</v>
      </c>
      <c r="I1864" s="21">
        <f t="shared" ca="1" si="869"/>
        <v>2480443.9040696281</v>
      </c>
      <c r="J1864" s="21">
        <f t="shared" ca="1" si="869"/>
        <v>634900.27321889857</v>
      </c>
      <c r="K1864" s="21">
        <f t="shared" ca="1" si="869"/>
        <v>8080.5390674183773</v>
      </c>
      <c r="L1864" s="21">
        <f t="shared" ca="1" si="869"/>
        <v>405.43224000712848</v>
      </c>
      <c r="M1864" s="21">
        <f t="shared" ca="1" si="869"/>
        <v>643386.24452632433</v>
      </c>
      <c r="N1864" s="21">
        <f t="shared" ca="1" si="869"/>
        <v>289561.32231098914</v>
      </c>
      <c r="O1864" s="21">
        <f t="shared" ca="1" si="869"/>
        <v>79541.398185701881</v>
      </c>
      <c r="P1864" s="21">
        <f t="shared" ca="1" si="869"/>
        <v>12176.519584923086</v>
      </c>
      <c r="Q1864" s="21">
        <f t="shared" ca="1" si="869"/>
        <v>0</v>
      </c>
      <c r="R1864" s="21">
        <f t="shared" ca="1" si="869"/>
        <v>381279.24008161406</v>
      </c>
      <c r="S1864" s="21">
        <f t="shared" ca="1" si="869"/>
        <v>12431.517595400013</v>
      </c>
      <c r="T1864" s="21">
        <f t="shared" ca="1" si="869"/>
        <v>226316.14504885121</v>
      </c>
      <c r="U1864" s="21">
        <f t="shared" ca="1" si="869"/>
        <v>1071623.6576339004</v>
      </c>
      <c r="V1864" s="21">
        <f t="shared" ca="1" si="869"/>
        <v>138825.78374343261</v>
      </c>
      <c r="W1864" s="21">
        <f t="shared" ca="1" si="869"/>
        <v>1449197.1040215841</v>
      </c>
      <c r="X1864" s="21">
        <f t="shared" ca="1" si="869"/>
        <v>81800.510841167328</v>
      </c>
      <c r="Y1864" s="21">
        <f t="shared" ca="1" si="869"/>
        <v>1526.8042032870419</v>
      </c>
      <c r="Z1864" s="21">
        <f t="shared" ca="1" si="869"/>
        <v>83327.315044454328</v>
      </c>
      <c r="AA1864" s="21">
        <f t="shared" ca="1" si="869"/>
        <v>1212.3449004189765</v>
      </c>
      <c r="AB1864" s="21">
        <f t="shared" ca="1" si="869"/>
        <v>11045.574150279859</v>
      </c>
      <c r="AC1864" s="21">
        <f t="shared" ca="1" si="869"/>
        <v>2672.8723781958383</v>
      </c>
    </row>
    <row r="1865" spans="3:29" hidden="1" outlineLevel="1">
      <c r="E1865" s="19"/>
      <c r="F1865" s="42"/>
      <c r="G1865" s="17" t="str">
        <f>$G$10</f>
        <v>SUBTRAN</v>
      </c>
      <c r="H1865" s="21">
        <f t="shared" ref="H1865:AC1865" ca="1" si="870">+H1856+H1724+H1715+H1706+H1656+H1385+H1450+H1279</f>
        <v>1601475.1340498293</v>
      </c>
      <c r="I1865" s="21">
        <f t="shared" ca="1" si="870"/>
        <v>765969.9154903281</v>
      </c>
      <c r="J1865" s="21">
        <f t="shared" ca="1" si="870"/>
        <v>195467.23657878532</v>
      </c>
      <c r="K1865" s="21">
        <f t="shared" ca="1" si="870"/>
        <v>2492.6327012455367</v>
      </c>
      <c r="L1865" s="21">
        <f t="shared" ca="1" si="870"/>
        <v>161.04700925764516</v>
      </c>
      <c r="M1865" s="21">
        <f t="shared" ca="1" si="870"/>
        <v>198120.91628928849</v>
      </c>
      <c r="N1865" s="21">
        <f t="shared" ca="1" si="870"/>
        <v>88196.499865152626</v>
      </c>
      <c r="O1865" s="21">
        <f t="shared" ca="1" si="870"/>
        <v>24264.934551337548</v>
      </c>
      <c r="P1865" s="21">
        <f t="shared" ca="1" si="870"/>
        <v>4697.7892265411692</v>
      </c>
      <c r="Q1865" s="21">
        <f t="shared" ca="1" si="870"/>
        <v>0</v>
      </c>
      <c r="R1865" s="21">
        <f t="shared" ca="1" si="870"/>
        <v>117159.22364303136</v>
      </c>
      <c r="S1865" s="21">
        <f t="shared" ca="1" si="870"/>
        <v>3712.7278042966173</v>
      </c>
      <c r="T1865" s="21">
        <f t="shared" ca="1" si="870"/>
        <v>69583.151130522529</v>
      </c>
      <c r="U1865" s="21">
        <f t="shared" ca="1" si="870"/>
        <v>420590.39888414263</v>
      </c>
      <c r="V1865" s="21">
        <f t="shared" ca="1" si="870"/>
        <v>0</v>
      </c>
      <c r="W1865" s="21">
        <f t="shared" ca="1" si="870"/>
        <v>493886.27781896177</v>
      </c>
      <c r="X1865" s="21">
        <f t="shared" ca="1" si="870"/>
        <v>24980.101057806412</v>
      </c>
      <c r="Y1865" s="21">
        <f t="shared" ca="1" si="870"/>
        <v>475.88304863118969</v>
      </c>
      <c r="Z1865" s="21">
        <f t="shared" ca="1" si="870"/>
        <v>25455.984106437591</v>
      </c>
      <c r="AA1865" s="21">
        <f t="shared" ca="1" si="870"/>
        <v>371.22174271818005</v>
      </c>
      <c r="AB1865" s="21">
        <f t="shared" ca="1" si="870"/>
        <v>412.16390950084565</v>
      </c>
      <c r="AC1865" s="21">
        <f t="shared" ca="1" si="870"/>
        <v>99.431049563260757</v>
      </c>
    </row>
    <row r="1866" spans="3:29" hidden="1" outlineLevel="1">
      <c r="E1866" s="19"/>
      <c r="F1866" s="42"/>
      <c r="G1866" s="17" t="str">
        <f>$G$11</f>
        <v>DISTPRI</v>
      </c>
      <c r="H1866" s="21">
        <f t="shared" ref="H1866:AC1866" ca="1" si="871">+H1857+H1725+H1716+H1707+H1657+H1386+H1451+H1280</f>
        <v>7399199.7132602055</v>
      </c>
      <c r="I1866" s="21">
        <f t="shared" ca="1" si="871"/>
        <v>4877939.6447185036</v>
      </c>
      <c r="J1866" s="21">
        <f t="shared" ca="1" si="871"/>
        <v>1219009.2122213303</v>
      </c>
      <c r="K1866" s="21">
        <f t="shared" ca="1" si="871"/>
        <v>15491.883920504986</v>
      </c>
      <c r="L1866" s="21">
        <f t="shared" ca="1" si="871"/>
        <v>0</v>
      </c>
      <c r="M1866" s="21">
        <f t="shared" ca="1" si="871"/>
        <v>1234501.096141835</v>
      </c>
      <c r="N1866" s="21">
        <f t="shared" ca="1" si="871"/>
        <v>534970.45173884311</v>
      </c>
      <c r="O1866" s="21">
        <f t="shared" ca="1" si="871"/>
        <v>147211.3773298231</v>
      </c>
      <c r="P1866" s="21">
        <f t="shared" ca="1" si="871"/>
        <v>0</v>
      </c>
      <c r="Q1866" s="21">
        <f t="shared" ca="1" si="871"/>
        <v>0</v>
      </c>
      <c r="R1866" s="21">
        <f t="shared" ca="1" si="871"/>
        <v>682181.82906866632</v>
      </c>
      <c r="S1866" s="21">
        <f t="shared" ca="1" si="871"/>
        <v>22864.937621899611</v>
      </c>
      <c r="T1866" s="21">
        <f t="shared" ca="1" si="871"/>
        <v>422582.30806513998</v>
      </c>
      <c r="U1866" s="21">
        <f t="shared" ca="1" si="871"/>
        <v>0</v>
      </c>
      <c r="V1866" s="21">
        <f t="shared" ca="1" si="871"/>
        <v>0</v>
      </c>
      <c r="W1866" s="21">
        <f t="shared" ca="1" si="871"/>
        <v>445447.24568703957</v>
      </c>
      <c r="X1866" s="21">
        <f t="shared" ca="1" si="871"/>
        <v>150868.87960492313</v>
      </c>
      <c r="Y1866" s="21">
        <f t="shared" ca="1" si="871"/>
        <v>2890.8699299515347</v>
      </c>
      <c r="Z1866" s="21">
        <f t="shared" ca="1" si="871"/>
        <v>153759.74953487469</v>
      </c>
      <c r="AA1866" s="21">
        <f t="shared" ca="1" si="871"/>
        <v>2226.7640219012992</v>
      </c>
      <c r="AB1866" s="21">
        <f t="shared" ca="1" si="871"/>
        <v>2537.5861446946337</v>
      </c>
      <c r="AC1866" s="21">
        <f t="shared" ca="1" si="871"/>
        <v>605.79794269194861</v>
      </c>
    </row>
    <row r="1867" spans="3:29" hidden="1" outlineLevel="1">
      <c r="E1867" s="19"/>
      <c r="F1867" s="42"/>
      <c r="G1867" s="17" t="str">
        <f>$G$12</f>
        <v>DISTSEC</v>
      </c>
      <c r="H1867" s="21">
        <f t="shared" ref="H1867:AC1867" ca="1" si="872">+H1858+H1726+H1717+H1708+H1658+H1387+H1452+H1281</f>
        <v>2703918.9950619712</v>
      </c>
      <c r="I1867" s="21">
        <f t="shared" ca="1" si="872"/>
        <v>2051963.9554584215</v>
      </c>
      <c r="J1867" s="21">
        <f t="shared" ca="1" si="872"/>
        <v>416765.8139884781</v>
      </c>
      <c r="K1867" s="21">
        <f t="shared" ca="1" si="872"/>
        <v>0</v>
      </c>
      <c r="L1867" s="21">
        <f t="shared" ca="1" si="872"/>
        <v>0</v>
      </c>
      <c r="M1867" s="21">
        <f t="shared" ca="1" si="872"/>
        <v>416765.8139884781</v>
      </c>
      <c r="N1867" s="21">
        <f t="shared" ca="1" si="872"/>
        <v>160402.87891216821</v>
      </c>
      <c r="O1867" s="21">
        <f t="shared" ca="1" si="872"/>
        <v>0</v>
      </c>
      <c r="P1867" s="21">
        <f t="shared" ca="1" si="872"/>
        <v>0</v>
      </c>
      <c r="Q1867" s="21">
        <f t="shared" ca="1" si="872"/>
        <v>0</v>
      </c>
      <c r="R1867" s="21">
        <f t="shared" ca="1" si="872"/>
        <v>160402.87891216821</v>
      </c>
      <c r="S1867" s="21">
        <f t="shared" ca="1" si="872"/>
        <v>5620.7774736805331</v>
      </c>
      <c r="T1867" s="21">
        <f t="shared" ca="1" si="872"/>
        <v>0</v>
      </c>
      <c r="U1867" s="21">
        <f t="shared" ca="1" si="872"/>
        <v>0</v>
      </c>
      <c r="V1867" s="21">
        <f t="shared" ca="1" si="872"/>
        <v>0</v>
      </c>
      <c r="W1867" s="21">
        <f t="shared" ca="1" si="872"/>
        <v>5620.7774736805331</v>
      </c>
      <c r="X1867" s="21">
        <f t="shared" ca="1" si="872"/>
        <v>46665.098337540199</v>
      </c>
      <c r="Y1867" s="21">
        <f t="shared" ca="1" si="872"/>
        <v>0</v>
      </c>
      <c r="Z1867" s="21">
        <f t="shared" ca="1" si="872"/>
        <v>46665.098337540199</v>
      </c>
      <c r="AA1867" s="21">
        <f t="shared" ca="1" si="872"/>
        <v>603.61674993221186</v>
      </c>
      <c r="AB1867" s="21">
        <f t="shared" ca="1" si="872"/>
        <v>17816.275283924246</v>
      </c>
      <c r="AC1867" s="21">
        <f t="shared" ca="1" si="872"/>
        <v>4080.5788578260813</v>
      </c>
    </row>
    <row r="1868" spans="3:29" hidden="1" outlineLevel="1">
      <c r="E1868" s="19"/>
      <c r="F1868" s="42"/>
      <c r="G1868" s="17" t="str">
        <f>$G$13</f>
        <v>ENERGY</v>
      </c>
      <c r="H1868" s="21">
        <f t="shared" ref="H1868:AC1868" ca="1" si="873">+H1859+H1727+H1718+H1709+H1659+H1388+H1453+H1282</f>
        <v>361051963.10813808</v>
      </c>
      <c r="I1868" s="21">
        <f t="shared" ca="1" si="873"/>
        <v>132660377.73758864</v>
      </c>
      <c r="J1868" s="21">
        <f t="shared" ca="1" si="873"/>
        <v>41904848.104497507</v>
      </c>
      <c r="K1868" s="21">
        <f t="shared" ca="1" si="873"/>
        <v>523285.98354075442</v>
      </c>
      <c r="L1868" s="21">
        <f t="shared" ca="1" si="873"/>
        <v>26508.051496620537</v>
      </c>
      <c r="M1868" s="21">
        <f t="shared" ca="1" si="873"/>
        <v>42454642.139534883</v>
      </c>
      <c r="N1868" s="21">
        <f t="shared" ca="1" si="873"/>
        <v>21232125.290070787</v>
      </c>
      <c r="O1868" s="21">
        <f t="shared" ca="1" si="873"/>
        <v>5728031.1588552734</v>
      </c>
      <c r="P1868" s="21">
        <f t="shared" ca="1" si="873"/>
        <v>892547.43381723552</v>
      </c>
      <c r="Q1868" s="21">
        <f t="shared" ca="1" si="873"/>
        <v>0</v>
      </c>
      <c r="R1868" s="21">
        <f t="shared" ca="1" si="873"/>
        <v>27852703.882743295</v>
      </c>
      <c r="S1868" s="21">
        <f t="shared" ca="1" si="873"/>
        <v>1069194.3232715693</v>
      </c>
      <c r="T1868" s="21">
        <f t="shared" ca="1" si="873"/>
        <v>21137170.263588712</v>
      </c>
      <c r="U1868" s="21">
        <f t="shared" ca="1" si="873"/>
        <v>111099696.74652435</v>
      </c>
      <c r="V1868" s="21">
        <f t="shared" ca="1" si="873"/>
        <v>15536021.107770938</v>
      </c>
      <c r="W1868" s="21">
        <f t="shared" ca="1" si="873"/>
        <v>148842082.44115558</v>
      </c>
      <c r="X1868" s="21">
        <f t="shared" ca="1" si="873"/>
        <v>5969699.0166647322</v>
      </c>
      <c r="Y1868" s="21">
        <f t="shared" ca="1" si="873"/>
        <v>112879.16228479186</v>
      </c>
      <c r="Z1868" s="21">
        <f t="shared" ca="1" si="873"/>
        <v>6082578.1789495237</v>
      </c>
      <c r="AA1868" s="21">
        <f t="shared" ca="1" si="873"/>
        <v>112576.53877323962</v>
      </c>
      <c r="AB1868" s="21">
        <f t="shared" ca="1" si="873"/>
        <v>2468284.3343736953</v>
      </c>
      <c r="AC1868" s="21">
        <f t="shared" ca="1" si="873"/>
        <v>578717.85501919396</v>
      </c>
    </row>
    <row r="1869" spans="3:29" hidden="1" outlineLevel="1">
      <c r="E1869" s="19"/>
      <c r="F1869" s="42"/>
      <c r="G1869" s="17" t="str">
        <f>$G$14</f>
        <v>CUSTOMER</v>
      </c>
      <c r="H1869" s="21">
        <f t="shared" ref="H1869:AC1869" ca="1" si="874">+H1860+H1728+H1719+H1710+H1660+H1389+H1454+H1283</f>
        <v>50452582.991043925</v>
      </c>
      <c r="I1869" s="21">
        <f t="shared" ca="1" si="874"/>
        <v>38949152.425949641</v>
      </c>
      <c r="J1869" s="21">
        <f t="shared" ca="1" si="874"/>
        <v>9318180.0968409665</v>
      </c>
      <c r="K1869" s="21">
        <f t="shared" ca="1" si="874"/>
        <v>99192.972564176598</v>
      </c>
      <c r="L1869" s="21">
        <f t="shared" ca="1" si="874"/>
        <v>7109.5849258803664</v>
      </c>
      <c r="M1869" s="21">
        <f t="shared" ca="1" si="874"/>
        <v>9424482.6543310247</v>
      </c>
      <c r="N1869" s="21">
        <f t="shared" ca="1" si="874"/>
        <v>168911.04651639808</v>
      </c>
      <c r="O1869" s="21">
        <f t="shared" ca="1" si="874"/>
        <v>54765.412533400799</v>
      </c>
      <c r="P1869" s="21">
        <f t="shared" ca="1" si="874"/>
        <v>20265.013289490136</v>
      </c>
      <c r="Q1869" s="21">
        <f t="shared" ca="1" si="874"/>
        <v>0</v>
      </c>
      <c r="R1869" s="21">
        <f t="shared" ca="1" si="874"/>
        <v>243941.472339289</v>
      </c>
      <c r="S1869" s="21">
        <f t="shared" ca="1" si="874"/>
        <v>1588.327215788496</v>
      </c>
      <c r="T1869" s="21">
        <f t="shared" ca="1" si="874"/>
        <v>39498.150771982859</v>
      </c>
      <c r="U1869" s="21">
        <f t="shared" ca="1" si="874"/>
        <v>67124.387576679699</v>
      </c>
      <c r="V1869" s="21">
        <f t="shared" ca="1" si="874"/>
        <v>12969.638965705088</v>
      </c>
      <c r="W1869" s="21">
        <f t="shared" ca="1" si="874"/>
        <v>121180.50453015612</v>
      </c>
      <c r="X1869" s="21">
        <f t="shared" ca="1" si="874"/>
        <v>54453.817699786334</v>
      </c>
      <c r="Y1869" s="21">
        <f t="shared" ca="1" si="874"/>
        <v>659.91077313628239</v>
      </c>
      <c r="Z1869" s="21">
        <f t="shared" ca="1" si="874"/>
        <v>55113.728472922623</v>
      </c>
      <c r="AA1869" s="21">
        <f t="shared" ca="1" si="874"/>
        <v>3835.8972268857028</v>
      </c>
      <c r="AB1869" s="21">
        <f t="shared" ca="1" si="874"/>
        <v>1520098.0776843908</v>
      </c>
      <c r="AC1869" s="21">
        <f t="shared" ca="1" si="874"/>
        <v>134778.23050961338</v>
      </c>
    </row>
    <row r="1870" spans="3:29" collapsed="1">
      <c r="C1870" s="17" t="s">
        <v>232</v>
      </c>
      <c r="E1870" s="21">
        <f>+E1861+E1729+E1720+E1711+E1661+E1390+E1455+E1284</f>
        <v>575223575</v>
      </c>
      <c r="F1870" s="42"/>
      <c r="G1870" s="17" t="str">
        <f>$G$15</f>
        <v>TOTAL</v>
      </c>
      <c r="H1870" s="21">
        <f ca="1">+H1861+H1729+H1720+H1711+H1661+H1390+H1455+H1284</f>
        <v>575223575</v>
      </c>
      <c r="I1870" s="21">
        <f t="shared" ref="I1870:AC1870" ca="1" si="875">+I1861+I1729+I1720+I1711+I1661+I1390+I1455+I1284</f>
        <v>254627387.43238223</v>
      </c>
      <c r="J1870" s="21">
        <f t="shared" ca="1" si="875"/>
        <v>71918784.713193774</v>
      </c>
      <c r="K1870" s="21">
        <f t="shared" ca="1" si="875"/>
        <v>879579.1865677149</v>
      </c>
      <c r="L1870" s="21">
        <f t="shared" ca="1" si="875"/>
        <v>45746.12950686401</v>
      </c>
      <c r="M1870" s="21">
        <f t="shared" ca="1" si="875"/>
        <v>72844110.029268354</v>
      </c>
      <c r="N1870" s="21">
        <f t="shared" ca="1" si="875"/>
        <v>30658933.841845043</v>
      </c>
      <c r="O1870" s="21">
        <f t="shared" ca="1" si="875"/>
        <v>8277279.5904309172</v>
      </c>
      <c r="P1870" s="21">
        <f t="shared" ca="1" si="875"/>
        <v>1286150.0102031047</v>
      </c>
      <c r="Q1870" s="21">
        <f t="shared" ca="1" si="875"/>
        <v>0</v>
      </c>
      <c r="R1870" s="21">
        <f t="shared" ca="1" si="875"/>
        <v>40222363.442479059</v>
      </c>
      <c r="S1870" s="21">
        <f t="shared" ca="1" si="875"/>
        <v>1469059.9235736178</v>
      </c>
      <c r="T1870" s="21">
        <f t="shared" ca="1" si="875"/>
        <v>28332798.883948293</v>
      </c>
      <c r="U1870" s="21">
        <f t="shared" ca="1" si="875"/>
        <v>143983276.16722324</v>
      </c>
      <c r="V1870" s="21">
        <f t="shared" ca="1" si="875"/>
        <v>19681972.734699123</v>
      </c>
      <c r="W1870" s="21">
        <f t="shared" ca="1" si="875"/>
        <v>193467107.70944425</v>
      </c>
      <c r="X1870" s="21">
        <f t="shared" ca="1" si="875"/>
        <v>8618586.5553569347</v>
      </c>
      <c r="Y1870" s="21">
        <f t="shared" ca="1" si="875"/>
        <v>161467.70407369582</v>
      </c>
      <c r="Z1870" s="21">
        <f t="shared" ca="1" si="875"/>
        <v>8780054.2594306301</v>
      </c>
      <c r="AA1870" s="21">
        <f t="shared" ca="1" si="875"/>
        <v>154144.88682163856</v>
      </c>
      <c r="AB1870" s="21">
        <f t="shared" ca="1" si="875"/>
        <v>4332944.789848756</v>
      </c>
      <c r="AC1870" s="21">
        <f t="shared" ca="1" si="875"/>
        <v>795462.45032501698</v>
      </c>
    </row>
    <row r="1871" spans="3:29">
      <c r="E1871" s="21"/>
      <c r="F1871" s="42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</row>
    <row r="1872" spans="3:29">
      <c r="C1872" s="17" t="s">
        <v>227</v>
      </c>
      <c r="E1872" s="21"/>
      <c r="F1872" s="42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</row>
    <row r="1873" spans="4:29" hidden="1" outlineLevel="1">
      <c r="F1873" s="42" t="str">
        <f>F1880</f>
        <v>PROD_ENERGY</v>
      </c>
      <c r="G1873" s="17" t="str">
        <f>$G$8</f>
        <v>PRODUCTION</v>
      </c>
      <c r="H1873" s="21">
        <f t="shared" ref="H1873:H1936" si="876">SUBTOTAL(9,I1873:AC1873)</f>
        <v>0</v>
      </c>
      <c r="I1873" s="22">
        <f>VLOOKUP(CONCATENATE($F1873," ",$G1873),AllocFactorMatrix,(I$4+1),FALSE)*$E1880</f>
        <v>0</v>
      </c>
      <c r="J1873" s="22">
        <f>VLOOKUP(CONCATENATE($F1873," ",$G1873),AllocFactorMatrix,(J$4+1),FALSE)*$E1880</f>
        <v>0</v>
      </c>
      <c r="K1873" s="22">
        <f>VLOOKUP(CONCATENATE($F1873," ",$G1873),AllocFactorMatrix,(K$4+1),FALSE)*$E1880</f>
        <v>0</v>
      </c>
      <c r="L1873" s="22">
        <f>VLOOKUP(CONCATENATE($F1873," ",$G1873),AllocFactorMatrix,(L$4+1),FALSE)*$E1880</f>
        <v>0</v>
      </c>
      <c r="M1873" s="22">
        <f t="shared" ref="M1873:M1880" si="877">SUBTOTAL(9,J1873:L1873)</f>
        <v>0</v>
      </c>
      <c r="N1873" s="22">
        <f>VLOOKUP(CONCATENATE($F1873," ",$G1873),AllocFactorMatrix,(N$4+1),FALSE)*$E1880</f>
        <v>0</v>
      </c>
      <c r="O1873" s="22">
        <f>VLOOKUP(CONCATENATE($F1873," ",$G1873),AllocFactorMatrix,(O$4+1),FALSE)*$E1880</f>
        <v>0</v>
      </c>
      <c r="P1873" s="22">
        <f>VLOOKUP(CONCATENATE($F1873," ",$G1873),AllocFactorMatrix,(P$4+1),FALSE)*$E1880</f>
        <v>0</v>
      </c>
      <c r="Q1873" s="22">
        <f>VLOOKUP(CONCATENATE($F1873," ",$G1873),AllocFactorMatrix,(Q$4+1),FALSE)*$E1880</f>
        <v>0</v>
      </c>
      <c r="R1873" s="22">
        <f>SUBTOTAL(9,N1873:Q1873)</f>
        <v>0</v>
      </c>
      <c r="S1873" s="22">
        <f>VLOOKUP(CONCATENATE($F1873," ",$G1873),AllocFactorMatrix,(S$4+1),FALSE)*$E1880</f>
        <v>0</v>
      </c>
      <c r="T1873" s="22">
        <f>VLOOKUP(CONCATENATE($F1873," ",$G1873),AllocFactorMatrix,(T$4+1),FALSE)*$E1880</f>
        <v>0</v>
      </c>
      <c r="U1873" s="22">
        <f>VLOOKUP(CONCATENATE($F1873," ",$G1873),AllocFactorMatrix,(U$4+1),FALSE)*$E1880</f>
        <v>0</v>
      </c>
      <c r="V1873" s="22">
        <f>VLOOKUP(CONCATENATE($F1873," ",$G1873),AllocFactorMatrix,(V$4+1),FALSE)*$E1880</f>
        <v>0</v>
      </c>
      <c r="W1873" s="22">
        <f>SUBTOTAL(9,S1873:V1873)</f>
        <v>0</v>
      </c>
      <c r="X1873" s="22">
        <f>VLOOKUP(CONCATENATE($F1873," ",$G1873),AllocFactorMatrix,(X$4+1),FALSE)*$E1880</f>
        <v>0</v>
      </c>
      <c r="Y1873" s="22">
        <f>VLOOKUP(CONCATENATE($F1873," ",$G1873),AllocFactorMatrix,(Y$4+1),FALSE)*$E1880</f>
        <v>0</v>
      </c>
      <c r="Z1873" s="22">
        <f t="shared" ref="Z1873:Z1880" si="878">SUBTOTAL(9,X1873:Y1873)</f>
        <v>0</v>
      </c>
      <c r="AA1873" s="22">
        <f>VLOOKUP(CONCATENATE($F1873," ",$G1873),AllocFactorMatrix,(AA$4+1),FALSE)*$E1880</f>
        <v>0</v>
      </c>
      <c r="AB1873" s="22">
        <f>VLOOKUP(CONCATENATE($F1873," ",$G1873),AllocFactorMatrix,(AB$4+1),FALSE)*$E1880</f>
        <v>0</v>
      </c>
      <c r="AC1873" s="22">
        <f>VLOOKUP(CONCATENATE($F1873," ",$G1873),AllocFactorMatrix,(AC$4+1),FALSE)*$E1880</f>
        <v>0</v>
      </c>
    </row>
    <row r="1874" spans="4:29" hidden="1" outlineLevel="1">
      <c r="F1874" s="42" t="str">
        <f>F1880</f>
        <v>PROD_ENERGY</v>
      </c>
      <c r="G1874" s="17" t="str">
        <f>$G$9</f>
        <v>BULKTRAN</v>
      </c>
      <c r="H1874" s="21">
        <f t="shared" si="876"/>
        <v>0</v>
      </c>
      <c r="I1874" s="22">
        <f>VLOOKUP(CONCATENATE($F1874," ",$G1874),AllocFactorMatrix,(I$4+1),FALSE)*$E1880</f>
        <v>0</v>
      </c>
      <c r="J1874" s="22">
        <f>VLOOKUP(CONCATENATE($F1874," ",$G1874),AllocFactorMatrix,(J$4+1),FALSE)*$E1880</f>
        <v>0</v>
      </c>
      <c r="K1874" s="22">
        <f>VLOOKUP(CONCATENATE($F1874," ",$G1874),AllocFactorMatrix,(K$4+1),FALSE)*$E1880</f>
        <v>0</v>
      </c>
      <c r="L1874" s="22">
        <f>VLOOKUP(CONCATENATE($F1874," ",$G1874),AllocFactorMatrix,(L$4+1),FALSE)*$E1880</f>
        <v>0</v>
      </c>
      <c r="M1874" s="22">
        <f t="shared" si="877"/>
        <v>0</v>
      </c>
      <c r="N1874" s="22">
        <f>VLOOKUP(CONCATENATE($F1874," ",$G1874),AllocFactorMatrix,(N$4+1),FALSE)*$E1880</f>
        <v>0</v>
      </c>
      <c r="O1874" s="22">
        <f>VLOOKUP(CONCATENATE($F1874," ",$G1874),AllocFactorMatrix,(O$4+1),FALSE)*$E1880</f>
        <v>0</v>
      </c>
      <c r="P1874" s="22">
        <f>VLOOKUP(CONCATENATE($F1874," ",$G1874),AllocFactorMatrix,(P$4+1),FALSE)*$E1880</f>
        <v>0</v>
      </c>
      <c r="Q1874" s="22">
        <f>VLOOKUP(CONCATENATE($F1874," ",$G1874),AllocFactorMatrix,(Q$4+1),FALSE)*$E1880</f>
        <v>0</v>
      </c>
      <c r="R1874" s="22">
        <f t="shared" ref="R1874:R1880" si="879">SUBTOTAL(9,N1874:Q1874)</f>
        <v>0</v>
      </c>
      <c r="S1874" s="22">
        <f>VLOOKUP(CONCATENATE($F1874," ",$G1874),AllocFactorMatrix,(S$4+1),FALSE)*$E1880</f>
        <v>0</v>
      </c>
      <c r="T1874" s="22">
        <f>VLOOKUP(CONCATENATE($F1874," ",$G1874),AllocFactorMatrix,(T$4+1),FALSE)*$E1880</f>
        <v>0</v>
      </c>
      <c r="U1874" s="22">
        <f>VLOOKUP(CONCATENATE($F1874," ",$G1874),AllocFactorMatrix,(U$4+1),FALSE)*$E1880</f>
        <v>0</v>
      </c>
      <c r="V1874" s="22">
        <f>VLOOKUP(CONCATENATE($F1874," ",$G1874),AllocFactorMatrix,(V$4+1),FALSE)*$E1880</f>
        <v>0</v>
      </c>
      <c r="W1874" s="22">
        <f t="shared" ref="W1874:W1880" si="880">SUBTOTAL(9,S1874:V1874)</f>
        <v>0</v>
      </c>
      <c r="X1874" s="22">
        <f>VLOOKUP(CONCATENATE($F1874," ",$G1874),AllocFactorMatrix,(X$4+1),FALSE)*$E1880</f>
        <v>0</v>
      </c>
      <c r="Y1874" s="22">
        <f>VLOOKUP(CONCATENATE($F1874," ",$G1874),AllocFactorMatrix,(Y$4+1),FALSE)*$E1880</f>
        <v>0</v>
      </c>
      <c r="Z1874" s="22">
        <f t="shared" si="878"/>
        <v>0</v>
      </c>
      <c r="AA1874" s="22">
        <f>VLOOKUP(CONCATENATE($F1874," ",$G1874),AllocFactorMatrix,(AA$4+1),FALSE)*$E1880</f>
        <v>0</v>
      </c>
      <c r="AB1874" s="22">
        <f>VLOOKUP(CONCATENATE($F1874," ",$G1874),AllocFactorMatrix,(AB$4+1),FALSE)*$E1880</f>
        <v>0</v>
      </c>
      <c r="AC1874" s="22">
        <f>VLOOKUP(CONCATENATE($F1874," ",$G1874),AllocFactorMatrix,(AC$4+1),FALSE)*$E1880</f>
        <v>0</v>
      </c>
    </row>
    <row r="1875" spans="4:29" hidden="1" outlineLevel="1">
      <c r="F1875" s="42" t="str">
        <f>F1880</f>
        <v>PROD_ENERGY</v>
      </c>
      <c r="G1875" s="17" t="str">
        <f>$G$10</f>
        <v>SUBTRAN</v>
      </c>
      <c r="H1875" s="21">
        <f t="shared" si="876"/>
        <v>0</v>
      </c>
      <c r="I1875" s="22">
        <f>VLOOKUP(CONCATENATE($F1875," ",$G1875),AllocFactorMatrix,(I$4+1),FALSE)*$E1880</f>
        <v>0</v>
      </c>
      <c r="J1875" s="22">
        <f>VLOOKUP(CONCATENATE($F1875," ",$G1875),AllocFactorMatrix,(J$4+1),FALSE)*$E1880</f>
        <v>0</v>
      </c>
      <c r="K1875" s="22">
        <f>VLOOKUP(CONCATENATE($F1875," ",$G1875),AllocFactorMatrix,(K$4+1),FALSE)*$E1880</f>
        <v>0</v>
      </c>
      <c r="L1875" s="22">
        <f>VLOOKUP(CONCATENATE($F1875," ",$G1875),AllocFactorMatrix,(L$4+1),FALSE)*$E1880</f>
        <v>0</v>
      </c>
      <c r="M1875" s="22">
        <f t="shared" si="877"/>
        <v>0</v>
      </c>
      <c r="N1875" s="22">
        <f>VLOOKUP(CONCATENATE($F1875," ",$G1875),AllocFactorMatrix,(N$4+1),FALSE)*$E1880</f>
        <v>0</v>
      </c>
      <c r="O1875" s="22">
        <f>VLOOKUP(CONCATENATE($F1875," ",$G1875),AllocFactorMatrix,(O$4+1),FALSE)*$E1880</f>
        <v>0</v>
      </c>
      <c r="P1875" s="22">
        <f>VLOOKUP(CONCATENATE($F1875," ",$G1875),AllocFactorMatrix,(P$4+1),FALSE)*$E1880</f>
        <v>0</v>
      </c>
      <c r="Q1875" s="22">
        <f>VLOOKUP(CONCATENATE($F1875," ",$G1875),AllocFactorMatrix,(Q$4+1),FALSE)*$E1880</f>
        <v>0</v>
      </c>
      <c r="R1875" s="22">
        <f t="shared" si="879"/>
        <v>0</v>
      </c>
      <c r="S1875" s="22">
        <f>VLOOKUP(CONCATENATE($F1875," ",$G1875),AllocFactorMatrix,(S$4+1),FALSE)*$E1880</f>
        <v>0</v>
      </c>
      <c r="T1875" s="22">
        <f>VLOOKUP(CONCATENATE($F1875," ",$G1875),AllocFactorMatrix,(T$4+1),FALSE)*$E1880</f>
        <v>0</v>
      </c>
      <c r="U1875" s="22">
        <f>VLOOKUP(CONCATENATE($F1875," ",$G1875),AllocFactorMatrix,(U$4+1),FALSE)*$E1880</f>
        <v>0</v>
      </c>
      <c r="V1875" s="22">
        <f>VLOOKUP(CONCATENATE($F1875," ",$G1875),AllocFactorMatrix,(V$4+1),FALSE)*$E1880</f>
        <v>0</v>
      </c>
      <c r="W1875" s="22">
        <f t="shared" si="880"/>
        <v>0</v>
      </c>
      <c r="X1875" s="22">
        <f>VLOOKUP(CONCATENATE($F1875," ",$G1875),AllocFactorMatrix,(X$4+1),FALSE)*$E1880</f>
        <v>0</v>
      </c>
      <c r="Y1875" s="22">
        <f>VLOOKUP(CONCATENATE($F1875," ",$G1875),AllocFactorMatrix,(Y$4+1),FALSE)*$E1880</f>
        <v>0</v>
      </c>
      <c r="Z1875" s="22">
        <f t="shared" si="878"/>
        <v>0</v>
      </c>
      <c r="AA1875" s="22">
        <f>VLOOKUP(CONCATENATE($F1875," ",$G1875),AllocFactorMatrix,(AA$4+1),FALSE)*$E1880</f>
        <v>0</v>
      </c>
      <c r="AB1875" s="22">
        <f>VLOOKUP(CONCATENATE($F1875," ",$G1875),AllocFactorMatrix,(AB$4+1),FALSE)*$E1880</f>
        <v>0</v>
      </c>
      <c r="AC1875" s="22">
        <f>VLOOKUP(CONCATENATE($F1875," ",$G1875),AllocFactorMatrix,(AC$4+1),FALSE)*$E1880</f>
        <v>0</v>
      </c>
    </row>
    <row r="1876" spans="4:29" hidden="1" outlineLevel="1">
      <c r="F1876" s="42" t="str">
        <f>F1880</f>
        <v>PROD_ENERGY</v>
      </c>
      <c r="G1876" s="17" t="str">
        <f>$G$11</f>
        <v>DISTPRI</v>
      </c>
      <c r="H1876" s="21">
        <f t="shared" si="876"/>
        <v>0</v>
      </c>
      <c r="I1876" s="22">
        <f>VLOOKUP(CONCATENATE($F1876," ",$G1876),AllocFactorMatrix,(I$4+1),FALSE)*$E1880</f>
        <v>0</v>
      </c>
      <c r="J1876" s="22">
        <f>VLOOKUP(CONCATENATE($F1876," ",$G1876),AllocFactorMatrix,(J$4+1),FALSE)*$E1880</f>
        <v>0</v>
      </c>
      <c r="K1876" s="22">
        <f>VLOOKUP(CONCATENATE($F1876," ",$G1876),AllocFactorMatrix,(K$4+1),FALSE)*$E1880</f>
        <v>0</v>
      </c>
      <c r="L1876" s="22">
        <f>VLOOKUP(CONCATENATE($F1876," ",$G1876),AllocFactorMatrix,(L$4+1),FALSE)*$E1880</f>
        <v>0</v>
      </c>
      <c r="M1876" s="22">
        <f t="shared" si="877"/>
        <v>0</v>
      </c>
      <c r="N1876" s="22">
        <f>VLOOKUP(CONCATENATE($F1876," ",$G1876),AllocFactorMatrix,(N$4+1),FALSE)*$E1880</f>
        <v>0</v>
      </c>
      <c r="O1876" s="22">
        <f>VLOOKUP(CONCATENATE($F1876," ",$G1876),AllocFactorMatrix,(O$4+1),FALSE)*$E1880</f>
        <v>0</v>
      </c>
      <c r="P1876" s="22">
        <f>VLOOKUP(CONCATENATE($F1876," ",$G1876),AllocFactorMatrix,(P$4+1),FALSE)*$E1880</f>
        <v>0</v>
      </c>
      <c r="Q1876" s="22">
        <f>VLOOKUP(CONCATENATE($F1876," ",$G1876),AllocFactorMatrix,(Q$4+1),FALSE)*$E1880</f>
        <v>0</v>
      </c>
      <c r="R1876" s="22">
        <f t="shared" si="879"/>
        <v>0</v>
      </c>
      <c r="S1876" s="22">
        <f>VLOOKUP(CONCATENATE($F1876," ",$G1876),AllocFactorMatrix,(S$4+1),FALSE)*$E1880</f>
        <v>0</v>
      </c>
      <c r="T1876" s="22">
        <f>VLOOKUP(CONCATENATE($F1876," ",$G1876),AllocFactorMatrix,(T$4+1),FALSE)*$E1880</f>
        <v>0</v>
      </c>
      <c r="U1876" s="22">
        <f>VLOOKUP(CONCATENATE($F1876," ",$G1876),AllocFactorMatrix,(U$4+1),FALSE)*$E1880</f>
        <v>0</v>
      </c>
      <c r="V1876" s="22">
        <f>VLOOKUP(CONCATENATE($F1876," ",$G1876),AllocFactorMatrix,(V$4+1),FALSE)*$E1880</f>
        <v>0</v>
      </c>
      <c r="W1876" s="22">
        <f t="shared" si="880"/>
        <v>0</v>
      </c>
      <c r="X1876" s="22">
        <f>VLOOKUP(CONCATENATE($F1876," ",$G1876),AllocFactorMatrix,(X$4+1),FALSE)*$E1880</f>
        <v>0</v>
      </c>
      <c r="Y1876" s="22">
        <f>VLOOKUP(CONCATENATE($F1876," ",$G1876),AllocFactorMatrix,(Y$4+1),FALSE)*$E1880</f>
        <v>0</v>
      </c>
      <c r="Z1876" s="22">
        <f t="shared" si="878"/>
        <v>0</v>
      </c>
      <c r="AA1876" s="22">
        <f>VLOOKUP(CONCATENATE($F1876," ",$G1876),AllocFactorMatrix,(AA$4+1),FALSE)*$E1880</f>
        <v>0</v>
      </c>
      <c r="AB1876" s="22">
        <f>VLOOKUP(CONCATENATE($F1876," ",$G1876),AllocFactorMatrix,(AB$4+1),FALSE)*$E1880</f>
        <v>0</v>
      </c>
      <c r="AC1876" s="22">
        <f>VLOOKUP(CONCATENATE($F1876," ",$G1876),AllocFactorMatrix,(AC$4+1),FALSE)*$E1880</f>
        <v>0</v>
      </c>
    </row>
    <row r="1877" spans="4:29" hidden="1" outlineLevel="1">
      <c r="F1877" s="42" t="str">
        <f>F1880</f>
        <v>PROD_ENERGY</v>
      </c>
      <c r="G1877" s="17" t="str">
        <f>$G$12</f>
        <v>DISTSEC</v>
      </c>
      <c r="H1877" s="21">
        <f t="shared" si="876"/>
        <v>0</v>
      </c>
      <c r="I1877" s="22">
        <f>VLOOKUP(CONCATENATE($F1877," ",$G1877),AllocFactorMatrix,(I$4+1),FALSE)*$E1880</f>
        <v>0</v>
      </c>
      <c r="J1877" s="22">
        <f>VLOOKUP(CONCATENATE($F1877," ",$G1877),AllocFactorMatrix,(J$4+1),FALSE)*$E1880</f>
        <v>0</v>
      </c>
      <c r="K1877" s="22">
        <f>VLOOKUP(CONCATENATE($F1877," ",$G1877),AllocFactorMatrix,(K$4+1),FALSE)*$E1880</f>
        <v>0</v>
      </c>
      <c r="L1877" s="22">
        <f>VLOOKUP(CONCATENATE($F1877," ",$G1877),AllocFactorMatrix,(L$4+1),FALSE)*$E1880</f>
        <v>0</v>
      </c>
      <c r="M1877" s="22">
        <f t="shared" si="877"/>
        <v>0</v>
      </c>
      <c r="N1877" s="22">
        <f>VLOOKUP(CONCATENATE($F1877," ",$G1877),AllocFactorMatrix,(N$4+1),FALSE)*$E1880</f>
        <v>0</v>
      </c>
      <c r="O1877" s="22">
        <f>VLOOKUP(CONCATENATE($F1877," ",$G1877),AllocFactorMatrix,(O$4+1),FALSE)*$E1880</f>
        <v>0</v>
      </c>
      <c r="P1877" s="22">
        <f>VLOOKUP(CONCATENATE($F1877," ",$G1877),AllocFactorMatrix,(P$4+1),FALSE)*$E1880</f>
        <v>0</v>
      </c>
      <c r="Q1877" s="22">
        <f>VLOOKUP(CONCATENATE($F1877," ",$G1877),AllocFactorMatrix,(Q$4+1),FALSE)*$E1880</f>
        <v>0</v>
      </c>
      <c r="R1877" s="22">
        <f t="shared" si="879"/>
        <v>0</v>
      </c>
      <c r="S1877" s="22">
        <f>VLOOKUP(CONCATENATE($F1877," ",$G1877),AllocFactorMatrix,(S$4+1),FALSE)*$E1880</f>
        <v>0</v>
      </c>
      <c r="T1877" s="22">
        <f>VLOOKUP(CONCATENATE($F1877," ",$G1877),AllocFactorMatrix,(T$4+1),FALSE)*$E1880</f>
        <v>0</v>
      </c>
      <c r="U1877" s="22">
        <f>VLOOKUP(CONCATENATE($F1877," ",$G1877),AllocFactorMatrix,(U$4+1),FALSE)*$E1880</f>
        <v>0</v>
      </c>
      <c r="V1877" s="22">
        <f>VLOOKUP(CONCATENATE($F1877," ",$G1877),AllocFactorMatrix,(V$4+1),FALSE)*$E1880</f>
        <v>0</v>
      </c>
      <c r="W1877" s="22">
        <f t="shared" si="880"/>
        <v>0</v>
      </c>
      <c r="X1877" s="22">
        <f>VLOOKUP(CONCATENATE($F1877," ",$G1877),AllocFactorMatrix,(X$4+1),FALSE)*$E1880</f>
        <v>0</v>
      </c>
      <c r="Y1877" s="22">
        <f>VLOOKUP(CONCATENATE($F1877," ",$G1877),AllocFactorMatrix,(Y$4+1),FALSE)*$E1880</f>
        <v>0</v>
      </c>
      <c r="Z1877" s="22">
        <f t="shared" si="878"/>
        <v>0</v>
      </c>
      <c r="AA1877" s="22">
        <f>VLOOKUP(CONCATENATE($F1877," ",$G1877),AllocFactorMatrix,(AA$4+1),FALSE)*$E1880</f>
        <v>0</v>
      </c>
      <c r="AB1877" s="22">
        <f>VLOOKUP(CONCATENATE($F1877," ",$G1877),AllocFactorMatrix,(AB$4+1),FALSE)*$E1880</f>
        <v>0</v>
      </c>
      <c r="AC1877" s="22">
        <f>VLOOKUP(CONCATENATE($F1877," ",$G1877),AllocFactorMatrix,(AC$4+1),FALSE)*$E1880</f>
        <v>0</v>
      </c>
    </row>
    <row r="1878" spans="4:29" hidden="1" outlineLevel="1">
      <c r="F1878" s="42" t="str">
        <f>F1880</f>
        <v>PROD_ENERGY</v>
      </c>
      <c r="G1878" s="17" t="str">
        <f>$G$13</f>
        <v>ENERGY</v>
      </c>
      <c r="H1878" s="21">
        <f t="shared" si="876"/>
        <v>-2957290.0000000005</v>
      </c>
      <c r="I1878" s="22">
        <f>VLOOKUP(CONCATENATE($F1878," ",$G1878),AllocFactorMatrix,(I$4+1),FALSE)*$E1880</f>
        <v>-1086563.4794157438</v>
      </c>
      <c r="J1878" s="22">
        <f>VLOOKUP(CONCATENATE($F1878," ",$G1878),AllocFactorMatrix,(J$4+1),FALSE)*$E1880</f>
        <v>-343232.81501865678</v>
      </c>
      <c r="K1878" s="22">
        <f>VLOOKUP(CONCATENATE($F1878," ",$G1878),AllocFactorMatrix,(K$4+1),FALSE)*$E1880</f>
        <v>-4286.4829543886071</v>
      </c>
      <c r="L1878" s="22">
        <f>VLOOKUP(CONCATENATE($F1878," ",$G1878),AllocFactorMatrix,(L$4+1),FALSE)*$E1880</f>
        <v>-217.1434926329519</v>
      </c>
      <c r="M1878" s="22">
        <f t="shared" si="877"/>
        <v>-347736.44146567833</v>
      </c>
      <c r="N1878" s="22">
        <f>VLOOKUP(CONCATENATE($F1878," ",$G1878),AllocFactorMatrix,(N$4+1),FALSE)*$E1880</f>
        <v>-173896.96378102349</v>
      </c>
      <c r="O1878" s="22">
        <f>VLOOKUP(CONCATENATE($F1878," ",$G1878),AllocFactorMatrix,(O$4+1),FALSE)*$E1880</f>
        <v>-46912.823938349815</v>
      </c>
      <c r="P1878" s="22">
        <f>VLOOKUP(CONCATENATE($F1878," ",$G1878),AllocFactorMatrix,(P$4+1),FALSE)*$E1880</f>
        <v>-7310.3531012113035</v>
      </c>
      <c r="Q1878" s="22">
        <f>VLOOKUP(CONCATENATE($F1878," ",$G1878),AllocFactorMatrix,(Q$4+1),FALSE)*$E1880</f>
        <v>0</v>
      </c>
      <c r="R1878" s="22">
        <f t="shared" si="879"/>
        <v>-228120.14082058461</v>
      </c>
      <c r="S1878" s="22">
        <f>VLOOKUP(CONCATENATE($F1878," ",$G1878),AllocFactorMatrix,(S$4+1),FALSE)*$E1880</f>
        <v>-8757.7699702104401</v>
      </c>
      <c r="T1878" s="22">
        <f>VLOOKUP(CONCATENATE($F1878," ",$G1878),AllocFactorMatrix,(T$4+1),FALSE)*$E1880</f>
        <v>-173108.75090010761</v>
      </c>
      <c r="U1878" s="22">
        <f>VLOOKUP(CONCATENATE($F1878," ",$G1878),AllocFactorMatrix,(U$4+1),FALSE)*$E1880</f>
        <v>-910051.00420056283</v>
      </c>
      <c r="V1878" s="22">
        <f>VLOOKUP(CONCATENATE($F1878," ",$G1878),AllocFactorMatrix,(V$4+1),FALSE)*$E1880</f>
        <v>-127255.01348241189</v>
      </c>
      <c r="W1878" s="22">
        <f t="shared" si="880"/>
        <v>-1219172.5385532929</v>
      </c>
      <c r="X1878" s="22">
        <f>VLOOKUP(CONCATENATE($F1878," ",$G1878),AllocFactorMatrix,(X$4+1),FALSE)*$E1880</f>
        <v>-48892.457714262448</v>
      </c>
      <c r="Y1878" s="22">
        <f>VLOOKUP(CONCATENATE($F1878," ",$G1878),AllocFactorMatrix,(Y$4+1),FALSE)*$E1880</f>
        <v>-924.51540795184462</v>
      </c>
      <c r="Z1878" s="22">
        <f t="shared" si="878"/>
        <v>-49816.973122214295</v>
      </c>
      <c r="AA1878" s="22">
        <f>VLOOKUP(CONCATENATE($F1878," ",$G1878),AllocFactorMatrix,(AA$4+1),FALSE)*$E1880</f>
        <v>-922.18109396548425</v>
      </c>
      <c r="AB1878" s="22">
        <f>VLOOKUP(CONCATENATE($F1878," ",$G1878),AllocFactorMatrix,(AB$4+1),FALSE)*$E1880</f>
        <v>-20218.293024667619</v>
      </c>
      <c r="AC1878" s="22">
        <f>VLOOKUP(CONCATENATE($F1878," ",$G1878),AllocFactorMatrix,(AC$4+1),FALSE)*$E1880</f>
        <v>-4739.9525038528218</v>
      </c>
    </row>
    <row r="1879" spans="4:29" hidden="1" outlineLevel="1">
      <c r="F1879" s="42" t="str">
        <f>F1880</f>
        <v>PROD_ENERGY</v>
      </c>
      <c r="G1879" s="17" t="str">
        <f>$G$14</f>
        <v>CUSTOMER</v>
      </c>
      <c r="H1879" s="21">
        <f t="shared" si="876"/>
        <v>0</v>
      </c>
      <c r="I1879" s="22">
        <f>VLOOKUP(CONCATENATE($F1879," ",$G1879),AllocFactorMatrix,(I$4+1),FALSE)*$E1880</f>
        <v>0</v>
      </c>
      <c r="J1879" s="22">
        <f>VLOOKUP(CONCATENATE($F1879," ",$G1879),AllocFactorMatrix,(J$4+1),FALSE)*$E1880</f>
        <v>0</v>
      </c>
      <c r="K1879" s="22">
        <f>VLOOKUP(CONCATENATE($F1879," ",$G1879),AllocFactorMatrix,(K$4+1),FALSE)*$E1880</f>
        <v>0</v>
      </c>
      <c r="L1879" s="22">
        <f>VLOOKUP(CONCATENATE($F1879," ",$G1879),AllocFactorMatrix,(L$4+1),FALSE)*$E1880</f>
        <v>0</v>
      </c>
      <c r="M1879" s="22">
        <f t="shared" si="877"/>
        <v>0</v>
      </c>
      <c r="N1879" s="22">
        <f>VLOOKUP(CONCATENATE($F1879," ",$G1879),AllocFactorMatrix,(N$4+1),FALSE)*$E1880</f>
        <v>0</v>
      </c>
      <c r="O1879" s="22">
        <f>VLOOKUP(CONCATENATE($F1879," ",$G1879),AllocFactorMatrix,(O$4+1),FALSE)*$E1880</f>
        <v>0</v>
      </c>
      <c r="P1879" s="22">
        <f>VLOOKUP(CONCATENATE($F1879," ",$G1879),AllocFactorMatrix,(P$4+1),FALSE)*$E1880</f>
        <v>0</v>
      </c>
      <c r="Q1879" s="22">
        <f>VLOOKUP(CONCATENATE($F1879," ",$G1879),AllocFactorMatrix,(Q$4+1),FALSE)*$E1880</f>
        <v>0</v>
      </c>
      <c r="R1879" s="22">
        <f t="shared" si="879"/>
        <v>0</v>
      </c>
      <c r="S1879" s="22">
        <f>VLOOKUP(CONCATENATE($F1879," ",$G1879),AllocFactorMatrix,(S$4+1),FALSE)*$E1880</f>
        <v>0</v>
      </c>
      <c r="T1879" s="22">
        <f>VLOOKUP(CONCATENATE($F1879," ",$G1879),AllocFactorMatrix,(T$4+1),FALSE)*$E1880</f>
        <v>0</v>
      </c>
      <c r="U1879" s="22">
        <f>VLOOKUP(CONCATENATE($F1879," ",$G1879),AllocFactorMatrix,(U$4+1),FALSE)*$E1880</f>
        <v>0</v>
      </c>
      <c r="V1879" s="22">
        <f>VLOOKUP(CONCATENATE($F1879," ",$G1879),AllocFactorMatrix,(V$4+1),FALSE)*$E1880</f>
        <v>0</v>
      </c>
      <c r="W1879" s="22">
        <f t="shared" si="880"/>
        <v>0</v>
      </c>
      <c r="X1879" s="22">
        <f>VLOOKUP(CONCATENATE($F1879," ",$G1879),AllocFactorMatrix,(X$4+1),FALSE)*$E1880</f>
        <v>0</v>
      </c>
      <c r="Y1879" s="22">
        <f>VLOOKUP(CONCATENATE($F1879," ",$G1879),AllocFactorMatrix,(Y$4+1),FALSE)*$E1880</f>
        <v>0</v>
      </c>
      <c r="Z1879" s="22">
        <f t="shared" si="878"/>
        <v>0</v>
      </c>
      <c r="AA1879" s="22">
        <f>VLOOKUP(CONCATENATE($F1879," ",$G1879),AllocFactorMatrix,(AA$4+1),FALSE)*$E1880</f>
        <v>0</v>
      </c>
      <c r="AB1879" s="22">
        <f>VLOOKUP(CONCATENATE($F1879," ",$G1879),AllocFactorMatrix,(AB$4+1),FALSE)*$E1880</f>
        <v>0</v>
      </c>
      <c r="AC1879" s="22">
        <f>VLOOKUP(CONCATENATE($F1879," ",$G1879),AllocFactorMatrix,(AC$4+1),FALSE)*$E1880</f>
        <v>0</v>
      </c>
    </row>
    <row r="1880" spans="4:29" collapsed="1">
      <c r="D1880" s="39" t="s">
        <v>592</v>
      </c>
      <c r="E1880" s="19">
        <v>-2957290</v>
      </c>
      <c r="F1880" s="42" t="s">
        <v>31</v>
      </c>
      <c r="G1880" s="17" t="str">
        <f>$G$15</f>
        <v>TOTAL</v>
      </c>
      <c r="H1880" s="21">
        <f t="shared" si="876"/>
        <v>-2957290.0000000005</v>
      </c>
      <c r="I1880" s="22">
        <f>VLOOKUP(CONCATENATE($F1880," ",$G1880),AllocFactorMatrix,(I$4+1),FALSE)*$E1880</f>
        <v>-1086563.4794157438</v>
      </c>
      <c r="J1880" s="22">
        <f>VLOOKUP(CONCATENATE($F1880," ",$G1880),AllocFactorMatrix,(J$4+1),FALSE)*$E1880</f>
        <v>-343232.81501865678</v>
      </c>
      <c r="K1880" s="22">
        <f>VLOOKUP(CONCATENATE($F1880," ",$G1880),AllocFactorMatrix,(K$4+1),FALSE)*$E1880</f>
        <v>-4286.4829543886071</v>
      </c>
      <c r="L1880" s="22">
        <f>VLOOKUP(CONCATENATE($F1880," ",$G1880),AllocFactorMatrix,(L$4+1),FALSE)*$E1880</f>
        <v>-217.1434926329519</v>
      </c>
      <c r="M1880" s="22">
        <f t="shared" si="877"/>
        <v>-347736.44146567833</v>
      </c>
      <c r="N1880" s="22">
        <f>VLOOKUP(CONCATENATE($F1880," ",$G1880),AllocFactorMatrix,(N$4+1),FALSE)*$E1880</f>
        <v>-173896.96378102349</v>
      </c>
      <c r="O1880" s="22">
        <f>VLOOKUP(CONCATENATE($F1880," ",$G1880),AllocFactorMatrix,(O$4+1),FALSE)*$E1880</f>
        <v>-46912.823938349815</v>
      </c>
      <c r="P1880" s="22">
        <f>VLOOKUP(CONCATENATE($F1880," ",$G1880),AllocFactorMatrix,(P$4+1),FALSE)*$E1880</f>
        <v>-7310.3531012113035</v>
      </c>
      <c r="Q1880" s="22">
        <f>VLOOKUP(CONCATENATE($F1880," ",$G1880),AllocFactorMatrix,(Q$4+1),FALSE)*$E1880</f>
        <v>0</v>
      </c>
      <c r="R1880" s="22">
        <f t="shared" si="879"/>
        <v>-228120.14082058461</v>
      </c>
      <c r="S1880" s="22">
        <f>VLOOKUP(CONCATENATE($F1880," ",$G1880),AllocFactorMatrix,(S$4+1),FALSE)*$E1880</f>
        <v>-8757.7699702104401</v>
      </c>
      <c r="T1880" s="22">
        <f>VLOOKUP(CONCATENATE($F1880," ",$G1880),AllocFactorMatrix,(T$4+1),FALSE)*$E1880</f>
        <v>-173108.75090010761</v>
      </c>
      <c r="U1880" s="22">
        <f>VLOOKUP(CONCATENATE($F1880," ",$G1880),AllocFactorMatrix,(U$4+1),FALSE)*$E1880</f>
        <v>-910051.00420056283</v>
      </c>
      <c r="V1880" s="22">
        <f>VLOOKUP(CONCATENATE($F1880," ",$G1880),AllocFactorMatrix,(V$4+1),FALSE)*$E1880</f>
        <v>-127255.01348241189</v>
      </c>
      <c r="W1880" s="22">
        <f t="shared" si="880"/>
        <v>-1219172.5385532929</v>
      </c>
      <c r="X1880" s="22">
        <f>VLOOKUP(CONCATENATE($F1880," ",$G1880),AllocFactorMatrix,(X$4+1),FALSE)*$E1880</f>
        <v>-48892.457714262448</v>
      </c>
      <c r="Y1880" s="22">
        <f>VLOOKUP(CONCATENATE($F1880," ",$G1880),AllocFactorMatrix,(Y$4+1),FALSE)*$E1880</f>
        <v>-924.51540795184462</v>
      </c>
      <c r="Z1880" s="22">
        <f t="shared" si="878"/>
        <v>-49816.973122214295</v>
      </c>
      <c r="AA1880" s="22">
        <f>VLOOKUP(CONCATENATE($F1880," ",$G1880),AllocFactorMatrix,(AA$4+1),FALSE)*$E1880</f>
        <v>-922.18109396548425</v>
      </c>
      <c r="AB1880" s="22">
        <f>VLOOKUP(CONCATENATE($F1880," ",$G1880),AllocFactorMatrix,(AB$4+1),FALSE)*$E1880</f>
        <v>-20218.293024667619</v>
      </c>
      <c r="AC1880" s="22">
        <f>VLOOKUP(CONCATENATE($F1880," ",$G1880),AllocFactorMatrix,(AC$4+1),FALSE)*$E1880</f>
        <v>-4739.9525038528218</v>
      </c>
    </row>
    <row r="1881" spans="4:29" hidden="1" outlineLevel="1">
      <c r="F1881" s="42" t="str">
        <f>F1888</f>
        <v>PROD_ENERGY</v>
      </c>
      <c r="G1881" s="17" t="str">
        <f>$G$8</f>
        <v>PRODUCTION</v>
      </c>
      <c r="H1881" s="21">
        <f t="shared" si="876"/>
        <v>0</v>
      </c>
      <c r="I1881" s="22">
        <f>VLOOKUP(CONCATENATE($F1881," ",$G1881),AllocFactorMatrix,(I$4+1),FALSE)*$E1888</f>
        <v>0</v>
      </c>
      <c r="J1881" s="22">
        <f>VLOOKUP(CONCATENATE($F1881," ",$G1881),AllocFactorMatrix,(J$4+1),FALSE)*$E1888</f>
        <v>0</v>
      </c>
      <c r="K1881" s="22">
        <f>VLOOKUP(CONCATENATE($F1881," ",$G1881),AllocFactorMatrix,(K$4+1),FALSE)*$E1888</f>
        <v>0</v>
      </c>
      <c r="L1881" s="22">
        <f>VLOOKUP(CONCATENATE($F1881," ",$G1881),AllocFactorMatrix,(L$4+1),FALSE)*$E1888</f>
        <v>0</v>
      </c>
      <c r="M1881" s="22">
        <f t="shared" ref="M1881:M1888" si="881">SUBTOTAL(9,J1881:L1881)</f>
        <v>0</v>
      </c>
      <c r="N1881" s="22">
        <f>VLOOKUP(CONCATENATE($F1881," ",$G1881),AllocFactorMatrix,(N$4+1),FALSE)*$E1888</f>
        <v>0</v>
      </c>
      <c r="O1881" s="22">
        <f>VLOOKUP(CONCATENATE($F1881," ",$G1881),AllocFactorMatrix,(O$4+1),FALSE)*$E1888</f>
        <v>0</v>
      </c>
      <c r="P1881" s="22">
        <f>VLOOKUP(CONCATENATE($F1881," ",$G1881),AllocFactorMatrix,(P$4+1),FALSE)*$E1888</f>
        <v>0</v>
      </c>
      <c r="Q1881" s="22">
        <f>VLOOKUP(CONCATENATE($F1881," ",$G1881),AllocFactorMatrix,(Q$4+1),FALSE)*$E1888</f>
        <v>0</v>
      </c>
      <c r="R1881" s="22">
        <f>SUBTOTAL(9,N1881:Q1881)</f>
        <v>0</v>
      </c>
      <c r="S1881" s="22">
        <f>VLOOKUP(CONCATENATE($F1881," ",$G1881),AllocFactorMatrix,(S$4+1),FALSE)*$E1888</f>
        <v>0</v>
      </c>
      <c r="T1881" s="22">
        <f>VLOOKUP(CONCATENATE($F1881," ",$G1881),AllocFactorMatrix,(T$4+1),FALSE)*$E1888</f>
        <v>0</v>
      </c>
      <c r="U1881" s="22">
        <f>VLOOKUP(CONCATENATE($F1881," ",$G1881),AllocFactorMatrix,(U$4+1),FALSE)*$E1888</f>
        <v>0</v>
      </c>
      <c r="V1881" s="22">
        <f>VLOOKUP(CONCATENATE($F1881," ",$G1881),AllocFactorMatrix,(V$4+1),FALSE)*$E1888</f>
        <v>0</v>
      </c>
      <c r="W1881" s="22">
        <f>SUBTOTAL(9,S1881:V1881)</f>
        <v>0</v>
      </c>
      <c r="X1881" s="22">
        <f>VLOOKUP(CONCATENATE($F1881," ",$G1881),AllocFactorMatrix,(X$4+1),FALSE)*$E1888</f>
        <v>0</v>
      </c>
      <c r="Y1881" s="22">
        <f>VLOOKUP(CONCATENATE($F1881," ",$G1881),AllocFactorMatrix,(Y$4+1),FALSE)*$E1888</f>
        <v>0</v>
      </c>
      <c r="Z1881" s="22">
        <f t="shared" ref="Z1881:Z1888" si="882">SUBTOTAL(9,X1881:Y1881)</f>
        <v>0</v>
      </c>
      <c r="AA1881" s="22">
        <f>VLOOKUP(CONCATENATE($F1881," ",$G1881),AllocFactorMatrix,(AA$4+1),FALSE)*$E1888</f>
        <v>0</v>
      </c>
      <c r="AB1881" s="22">
        <f>VLOOKUP(CONCATENATE($F1881," ",$G1881),AllocFactorMatrix,(AB$4+1),FALSE)*$E1888</f>
        <v>0</v>
      </c>
      <c r="AC1881" s="22">
        <f>VLOOKUP(CONCATENATE($F1881," ",$G1881),AllocFactorMatrix,(AC$4+1),FALSE)*$E1888</f>
        <v>0</v>
      </c>
    </row>
    <row r="1882" spans="4:29" hidden="1" outlineLevel="1">
      <c r="F1882" s="42" t="str">
        <f>F1888</f>
        <v>PROD_ENERGY</v>
      </c>
      <c r="G1882" s="17" t="str">
        <f>$G$9</f>
        <v>BULKTRAN</v>
      </c>
      <c r="H1882" s="21">
        <f t="shared" si="876"/>
        <v>0</v>
      </c>
      <c r="I1882" s="22">
        <f>VLOOKUP(CONCATENATE($F1882," ",$G1882),AllocFactorMatrix,(I$4+1),FALSE)*$E1888</f>
        <v>0</v>
      </c>
      <c r="J1882" s="22">
        <f>VLOOKUP(CONCATENATE($F1882," ",$G1882),AllocFactorMatrix,(J$4+1),FALSE)*$E1888</f>
        <v>0</v>
      </c>
      <c r="K1882" s="22">
        <f>VLOOKUP(CONCATENATE($F1882," ",$G1882),AllocFactorMatrix,(K$4+1),FALSE)*$E1888</f>
        <v>0</v>
      </c>
      <c r="L1882" s="22">
        <f>VLOOKUP(CONCATENATE($F1882," ",$G1882),AllocFactorMatrix,(L$4+1),FALSE)*$E1888</f>
        <v>0</v>
      </c>
      <c r="M1882" s="22">
        <f t="shared" si="881"/>
        <v>0</v>
      </c>
      <c r="N1882" s="22">
        <f>VLOOKUP(CONCATENATE($F1882," ",$G1882),AllocFactorMatrix,(N$4+1),FALSE)*$E1888</f>
        <v>0</v>
      </c>
      <c r="O1882" s="22">
        <f>VLOOKUP(CONCATENATE($F1882," ",$G1882),AllocFactorMatrix,(O$4+1),FALSE)*$E1888</f>
        <v>0</v>
      </c>
      <c r="P1882" s="22">
        <f>VLOOKUP(CONCATENATE($F1882," ",$G1882),AllocFactorMatrix,(P$4+1),FALSE)*$E1888</f>
        <v>0</v>
      </c>
      <c r="Q1882" s="22">
        <f>VLOOKUP(CONCATENATE($F1882," ",$G1882),AllocFactorMatrix,(Q$4+1),FALSE)*$E1888</f>
        <v>0</v>
      </c>
      <c r="R1882" s="22">
        <f t="shared" ref="R1882:R1888" si="883">SUBTOTAL(9,N1882:Q1882)</f>
        <v>0</v>
      </c>
      <c r="S1882" s="22">
        <f>VLOOKUP(CONCATENATE($F1882," ",$G1882),AllocFactorMatrix,(S$4+1),FALSE)*$E1888</f>
        <v>0</v>
      </c>
      <c r="T1882" s="22">
        <f>VLOOKUP(CONCATENATE($F1882," ",$G1882),AllocFactorMatrix,(T$4+1),FALSE)*$E1888</f>
        <v>0</v>
      </c>
      <c r="U1882" s="22">
        <f>VLOOKUP(CONCATENATE($F1882," ",$G1882),AllocFactorMatrix,(U$4+1),FALSE)*$E1888</f>
        <v>0</v>
      </c>
      <c r="V1882" s="22">
        <f>VLOOKUP(CONCATENATE($F1882," ",$G1882),AllocFactorMatrix,(V$4+1),FALSE)*$E1888</f>
        <v>0</v>
      </c>
      <c r="W1882" s="22">
        <f t="shared" ref="W1882:W1888" si="884">SUBTOTAL(9,S1882:V1882)</f>
        <v>0</v>
      </c>
      <c r="X1882" s="22">
        <f>VLOOKUP(CONCATENATE($F1882," ",$G1882),AllocFactorMatrix,(X$4+1),FALSE)*$E1888</f>
        <v>0</v>
      </c>
      <c r="Y1882" s="22">
        <f>VLOOKUP(CONCATENATE($F1882," ",$G1882),AllocFactorMatrix,(Y$4+1),FALSE)*$E1888</f>
        <v>0</v>
      </c>
      <c r="Z1882" s="22">
        <f t="shared" si="882"/>
        <v>0</v>
      </c>
      <c r="AA1882" s="22">
        <f>VLOOKUP(CONCATENATE($F1882," ",$G1882),AllocFactorMatrix,(AA$4+1),FALSE)*$E1888</f>
        <v>0</v>
      </c>
      <c r="AB1882" s="22">
        <f>VLOOKUP(CONCATENATE($F1882," ",$G1882),AllocFactorMatrix,(AB$4+1),FALSE)*$E1888</f>
        <v>0</v>
      </c>
      <c r="AC1882" s="22">
        <f>VLOOKUP(CONCATENATE($F1882," ",$G1882),AllocFactorMatrix,(AC$4+1),FALSE)*$E1888</f>
        <v>0</v>
      </c>
    </row>
    <row r="1883" spans="4:29" hidden="1" outlineLevel="1">
      <c r="F1883" s="42" t="str">
        <f>F1888</f>
        <v>PROD_ENERGY</v>
      </c>
      <c r="G1883" s="17" t="str">
        <f>$G$10</f>
        <v>SUBTRAN</v>
      </c>
      <c r="H1883" s="21">
        <f t="shared" si="876"/>
        <v>0</v>
      </c>
      <c r="I1883" s="22">
        <f>VLOOKUP(CONCATENATE($F1883," ",$G1883),AllocFactorMatrix,(I$4+1),FALSE)*$E1888</f>
        <v>0</v>
      </c>
      <c r="J1883" s="22">
        <f>VLOOKUP(CONCATENATE($F1883," ",$G1883),AllocFactorMatrix,(J$4+1),FALSE)*$E1888</f>
        <v>0</v>
      </c>
      <c r="K1883" s="22">
        <f>VLOOKUP(CONCATENATE($F1883," ",$G1883),AllocFactorMatrix,(K$4+1),FALSE)*$E1888</f>
        <v>0</v>
      </c>
      <c r="L1883" s="22">
        <f>VLOOKUP(CONCATENATE($F1883," ",$G1883),AllocFactorMatrix,(L$4+1),FALSE)*$E1888</f>
        <v>0</v>
      </c>
      <c r="M1883" s="22">
        <f t="shared" si="881"/>
        <v>0</v>
      </c>
      <c r="N1883" s="22">
        <f>VLOOKUP(CONCATENATE($F1883," ",$G1883),AllocFactorMatrix,(N$4+1),FALSE)*$E1888</f>
        <v>0</v>
      </c>
      <c r="O1883" s="22">
        <f>VLOOKUP(CONCATENATE($F1883," ",$G1883),AllocFactorMatrix,(O$4+1),FALSE)*$E1888</f>
        <v>0</v>
      </c>
      <c r="P1883" s="22">
        <f>VLOOKUP(CONCATENATE($F1883," ",$G1883),AllocFactorMatrix,(P$4+1),FALSE)*$E1888</f>
        <v>0</v>
      </c>
      <c r="Q1883" s="22">
        <f>VLOOKUP(CONCATENATE($F1883," ",$G1883),AllocFactorMatrix,(Q$4+1),FALSE)*$E1888</f>
        <v>0</v>
      </c>
      <c r="R1883" s="22">
        <f t="shared" si="883"/>
        <v>0</v>
      </c>
      <c r="S1883" s="22">
        <f>VLOOKUP(CONCATENATE($F1883," ",$G1883),AllocFactorMatrix,(S$4+1),FALSE)*$E1888</f>
        <v>0</v>
      </c>
      <c r="T1883" s="22">
        <f>VLOOKUP(CONCATENATE($F1883," ",$G1883),AllocFactorMatrix,(T$4+1),FALSE)*$E1888</f>
        <v>0</v>
      </c>
      <c r="U1883" s="22">
        <f>VLOOKUP(CONCATENATE($F1883," ",$G1883),AllocFactorMatrix,(U$4+1),FALSE)*$E1888</f>
        <v>0</v>
      </c>
      <c r="V1883" s="22">
        <f>VLOOKUP(CONCATENATE($F1883," ",$G1883),AllocFactorMatrix,(V$4+1),FALSE)*$E1888</f>
        <v>0</v>
      </c>
      <c r="W1883" s="22">
        <f t="shared" si="884"/>
        <v>0</v>
      </c>
      <c r="X1883" s="22">
        <f>VLOOKUP(CONCATENATE($F1883," ",$G1883),AllocFactorMatrix,(X$4+1),FALSE)*$E1888</f>
        <v>0</v>
      </c>
      <c r="Y1883" s="22">
        <f>VLOOKUP(CONCATENATE($F1883," ",$G1883),AllocFactorMatrix,(Y$4+1),FALSE)*$E1888</f>
        <v>0</v>
      </c>
      <c r="Z1883" s="22">
        <f t="shared" si="882"/>
        <v>0</v>
      </c>
      <c r="AA1883" s="22">
        <f>VLOOKUP(CONCATENATE($F1883," ",$G1883),AllocFactorMatrix,(AA$4+1),FALSE)*$E1888</f>
        <v>0</v>
      </c>
      <c r="AB1883" s="22">
        <f>VLOOKUP(CONCATENATE($F1883," ",$G1883),AllocFactorMatrix,(AB$4+1),FALSE)*$E1888</f>
        <v>0</v>
      </c>
      <c r="AC1883" s="22">
        <f>VLOOKUP(CONCATENATE($F1883," ",$G1883),AllocFactorMatrix,(AC$4+1),FALSE)*$E1888</f>
        <v>0</v>
      </c>
    </row>
    <row r="1884" spans="4:29" hidden="1" outlineLevel="1">
      <c r="F1884" s="42" t="str">
        <f>F1888</f>
        <v>PROD_ENERGY</v>
      </c>
      <c r="G1884" s="17" t="str">
        <f>$G$11</f>
        <v>DISTPRI</v>
      </c>
      <c r="H1884" s="21">
        <f t="shared" si="876"/>
        <v>0</v>
      </c>
      <c r="I1884" s="22">
        <f>VLOOKUP(CONCATENATE($F1884," ",$G1884),AllocFactorMatrix,(I$4+1),FALSE)*$E1888</f>
        <v>0</v>
      </c>
      <c r="J1884" s="22">
        <f>VLOOKUP(CONCATENATE($F1884," ",$G1884),AllocFactorMatrix,(J$4+1),FALSE)*$E1888</f>
        <v>0</v>
      </c>
      <c r="K1884" s="22">
        <f>VLOOKUP(CONCATENATE($F1884," ",$G1884),AllocFactorMatrix,(K$4+1),FALSE)*$E1888</f>
        <v>0</v>
      </c>
      <c r="L1884" s="22">
        <f>VLOOKUP(CONCATENATE($F1884," ",$G1884),AllocFactorMatrix,(L$4+1),FALSE)*$E1888</f>
        <v>0</v>
      </c>
      <c r="M1884" s="22">
        <f t="shared" si="881"/>
        <v>0</v>
      </c>
      <c r="N1884" s="22">
        <f>VLOOKUP(CONCATENATE($F1884," ",$G1884),AllocFactorMatrix,(N$4+1),FALSE)*$E1888</f>
        <v>0</v>
      </c>
      <c r="O1884" s="22">
        <f>VLOOKUP(CONCATENATE($F1884," ",$G1884),AllocFactorMatrix,(O$4+1),FALSE)*$E1888</f>
        <v>0</v>
      </c>
      <c r="P1884" s="22">
        <f>VLOOKUP(CONCATENATE($F1884," ",$G1884),AllocFactorMatrix,(P$4+1),FALSE)*$E1888</f>
        <v>0</v>
      </c>
      <c r="Q1884" s="22">
        <f>VLOOKUP(CONCATENATE($F1884," ",$G1884),AllocFactorMatrix,(Q$4+1),FALSE)*$E1888</f>
        <v>0</v>
      </c>
      <c r="R1884" s="22">
        <f t="shared" si="883"/>
        <v>0</v>
      </c>
      <c r="S1884" s="22">
        <f>VLOOKUP(CONCATENATE($F1884," ",$G1884),AllocFactorMatrix,(S$4+1),FALSE)*$E1888</f>
        <v>0</v>
      </c>
      <c r="T1884" s="22">
        <f>VLOOKUP(CONCATENATE($F1884," ",$G1884),AllocFactorMatrix,(T$4+1),FALSE)*$E1888</f>
        <v>0</v>
      </c>
      <c r="U1884" s="22">
        <f>VLOOKUP(CONCATENATE($F1884," ",$G1884),AllocFactorMatrix,(U$4+1),FALSE)*$E1888</f>
        <v>0</v>
      </c>
      <c r="V1884" s="22">
        <f>VLOOKUP(CONCATENATE($F1884," ",$G1884),AllocFactorMatrix,(V$4+1),FALSE)*$E1888</f>
        <v>0</v>
      </c>
      <c r="W1884" s="22">
        <f t="shared" si="884"/>
        <v>0</v>
      </c>
      <c r="X1884" s="22">
        <f>VLOOKUP(CONCATENATE($F1884," ",$G1884),AllocFactorMatrix,(X$4+1),FALSE)*$E1888</f>
        <v>0</v>
      </c>
      <c r="Y1884" s="22">
        <f>VLOOKUP(CONCATENATE($F1884," ",$G1884),AllocFactorMatrix,(Y$4+1),FALSE)*$E1888</f>
        <v>0</v>
      </c>
      <c r="Z1884" s="22">
        <f t="shared" si="882"/>
        <v>0</v>
      </c>
      <c r="AA1884" s="22">
        <f>VLOOKUP(CONCATENATE($F1884," ",$G1884),AllocFactorMatrix,(AA$4+1),FALSE)*$E1888</f>
        <v>0</v>
      </c>
      <c r="AB1884" s="22">
        <f>VLOOKUP(CONCATENATE($F1884," ",$G1884),AllocFactorMatrix,(AB$4+1),FALSE)*$E1888</f>
        <v>0</v>
      </c>
      <c r="AC1884" s="22">
        <f>VLOOKUP(CONCATENATE($F1884," ",$G1884),AllocFactorMatrix,(AC$4+1),FALSE)*$E1888</f>
        <v>0</v>
      </c>
    </row>
    <row r="1885" spans="4:29" hidden="1" outlineLevel="1">
      <c r="F1885" s="42" t="str">
        <f>F1888</f>
        <v>PROD_ENERGY</v>
      </c>
      <c r="G1885" s="17" t="str">
        <f>$G$12</f>
        <v>DISTSEC</v>
      </c>
      <c r="H1885" s="21">
        <f t="shared" si="876"/>
        <v>0</v>
      </c>
      <c r="I1885" s="22">
        <f>VLOOKUP(CONCATENATE($F1885," ",$G1885),AllocFactorMatrix,(I$4+1),FALSE)*$E1888</f>
        <v>0</v>
      </c>
      <c r="J1885" s="22">
        <f>VLOOKUP(CONCATENATE($F1885," ",$G1885),AllocFactorMatrix,(J$4+1),FALSE)*$E1888</f>
        <v>0</v>
      </c>
      <c r="K1885" s="22">
        <f>VLOOKUP(CONCATENATE($F1885," ",$G1885),AllocFactorMatrix,(K$4+1),FALSE)*$E1888</f>
        <v>0</v>
      </c>
      <c r="L1885" s="22">
        <f>VLOOKUP(CONCATENATE($F1885," ",$G1885),AllocFactorMatrix,(L$4+1),FALSE)*$E1888</f>
        <v>0</v>
      </c>
      <c r="M1885" s="22">
        <f t="shared" si="881"/>
        <v>0</v>
      </c>
      <c r="N1885" s="22">
        <f>VLOOKUP(CONCATENATE($F1885," ",$G1885),AllocFactorMatrix,(N$4+1),FALSE)*$E1888</f>
        <v>0</v>
      </c>
      <c r="O1885" s="22">
        <f>VLOOKUP(CONCATENATE($F1885," ",$G1885),AllocFactorMatrix,(O$4+1),FALSE)*$E1888</f>
        <v>0</v>
      </c>
      <c r="P1885" s="22">
        <f>VLOOKUP(CONCATENATE($F1885," ",$G1885),AllocFactorMatrix,(P$4+1),FALSE)*$E1888</f>
        <v>0</v>
      </c>
      <c r="Q1885" s="22">
        <f>VLOOKUP(CONCATENATE($F1885," ",$G1885),AllocFactorMatrix,(Q$4+1),FALSE)*$E1888</f>
        <v>0</v>
      </c>
      <c r="R1885" s="22">
        <f t="shared" si="883"/>
        <v>0</v>
      </c>
      <c r="S1885" s="22">
        <f>VLOOKUP(CONCATENATE($F1885," ",$G1885),AllocFactorMatrix,(S$4+1),FALSE)*$E1888</f>
        <v>0</v>
      </c>
      <c r="T1885" s="22">
        <f>VLOOKUP(CONCATENATE($F1885," ",$G1885),AllocFactorMatrix,(T$4+1),FALSE)*$E1888</f>
        <v>0</v>
      </c>
      <c r="U1885" s="22">
        <f>VLOOKUP(CONCATENATE($F1885," ",$G1885),AllocFactorMatrix,(U$4+1),FALSE)*$E1888</f>
        <v>0</v>
      </c>
      <c r="V1885" s="22">
        <f>VLOOKUP(CONCATENATE($F1885," ",$G1885),AllocFactorMatrix,(V$4+1),FALSE)*$E1888</f>
        <v>0</v>
      </c>
      <c r="W1885" s="22">
        <f t="shared" si="884"/>
        <v>0</v>
      </c>
      <c r="X1885" s="22">
        <f>VLOOKUP(CONCATENATE($F1885," ",$G1885),AllocFactorMatrix,(X$4+1),FALSE)*$E1888</f>
        <v>0</v>
      </c>
      <c r="Y1885" s="22">
        <f>VLOOKUP(CONCATENATE($F1885," ",$G1885),AllocFactorMatrix,(Y$4+1),FALSE)*$E1888</f>
        <v>0</v>
      </c>
      <c r="Z1885" s="22">
        <f t="shared" si="882"/>
        <v>0</v>
      </c>
      <c r="AA1885" s="22">
        <f>VLOOKUP(CONCATENATE($F1885," ",$G1885),AllocFactorMatrix,(AA$4+1),FALSE)*$E1888</f>
        <v>0</v>
      </c>
      <c r="AB1885" s="22">
        <f>VLOOKUP(CONCATENATE($F1885," ",$G1885),AllocFactorMatrix,(AB$4+1),FALSE)*$E1888</f>
        <v>0</v>
      </c>
      <c r="AC1885" s="22">
        <f>VLOOKUP(CONCATENATE($F1885," ",$G1885),AllocFactorMatrix,(AC$4+1),FALSE)*$E1888</f>
        <v>0</v>
      </c>
    </row>
    <row r="1886" spans="4:29" hidden="1" outlineLevel="1">
      <c r="F1886" s="42" t="str">
        <f>F1888</f>
        <v>PROD_ENERGY</v>
      </c>
      <c r="G1886" s="17" t="str">
        <f>$G$13</f>
        <v>ENERGY</v>
      </c>
      <c r="H1886" s="21">
        <f t="shared" si="876"/>
        <v>-141738720.99999994</v>
      </c>
      <c r="I1886" s="22">
        <f>VLOOKUP(CONCATENATE($F1886," ",$G1886),AllocFactorMatrix,(I$4+1),FALSE)*$E1888</f>
        <v>-52077448.561925732</v>
      </c>
      <c r="J1886" s="22">
        <f>VLOOKUP(CONCATENATE($F1886," ",$G1886),AllocFactorMatrix,(J$4+1),FALSE)*$E1888</f>
        <v>-16450662.669529876</v>
      </c>
      <c r="K1886" s="22">
        <f>VLOOKUP(CONCATENATE($F1886," ",$G1886),AllocFactorMatrix,(K$4+1),FALSE)*$E1888</f>
        <v>-205445.05663744255</v>
      </c>
      <c r="L1886" s="22">
        <f>VLOOKUP(CONCATENATE($F1886," ",$G1886),AllocFactorMatrix,(L$4+1),FALSE)*$E1888</f>
        <v>-10407.380040262378</v>
      </c>
      <c r="M1886" s="22">
        <f t="shared" si="881"/>
        <v>-16666515.106207579</v>
      </c>
      <c r="N1886" s="22">
        <f>VLOOKUP(CONCATENATE($F1886," ",$G1886),AllocFactorMatrix,(N$4+1),FALSE)*$E1888</f>
        <v>-8334635.1666916646</v>
      </c>
      <c r="O1886" s="22">
        <f>VLOOKUP(CONCATENATE($F1886," ",$G1886),AllocFactorMatrix,(O$4+1),FALSE)*$E1888</f>
        <v>-2248465.2041294179</v>
      </c>
      <c r="P1886" s="22">
        <f>VLOOKUP(CONCATENATE($F1886," ",$G1886),AllocFactorMatrix,(P$4+1),FALSE)*$E1888</f>
        <v>-350374.86977065954</v>
      </c>
      <c r="Q1886" s="22">
        <f>VLOOKUP(CONCATENATE($F1886," ",$G1886),AllocFactorMatrix,(Q$4+1),FALSE)*$E1888</f>
        <v>0</v>
      </c>
      <c r="R1886" s="22">
        <f t="shared" si="883"/>
        <v>-10933475.240591742</v>
      </c>
      <c r="S1886" s="22">
        <f>VLOOKUP(CONCATENATE($F1886," ",$G1886),AllocFactorMatrix,(S$4+1),FALSE)*$E1888</f>
        <v>-419747.51018325426</v>
      </c>
      <c r="T1886" s="22">
        <f>VLOOKUP(CONCATENATE($F1886," ",$G1886),AllocFactorMatrix,(T$4+1),FALSE)*$E1888</f>
        <v>-8296857.239732611</v>
      </c>
      <c r="U1886" s="22">
        <f>VLOOKUP(CONCATENATE($F1886," ",$G1886),AllocFactorMatrix,(U$4+1),FALSE)*$E1888</f>
        <v>-43617455.636800379</v>
      </c>
      <c r="V1886" s="22">
        <f>VLOOKUP(CONCATENATE($F1886," ",$G1886),AllocFactorMatrix,(V$4+1),FALSE)*$E1888</f>
        <v>-6099152.5524499854</v>
      </c>
      <c r="W1886" s="22">
        <f t="shared" si="884"/>
        <v>-58433212.939166233</v>
      </c>
      <c r="X1886" s="22">
        <f>VLOOKUP(CONCATENATE($F1886," ",$G1886),AllocFactorMatrix,(X$4+1),FALSE)*$E1888</f>
        <v>-2343346.247059349</v>
      </c>
      <c r="Y1886" s="22">
        <f>VLOOKUP(CONCATENATE($F1886," ",$G1886),AllocFactorMatrix,(Y$4+1),FALSE)*$E1888</f>
        <v>-44310.714021245025</v>
      </c>
      <c r="Z1886" s="22">
        <f t="shared" si="882"/>
        <v>-2387656.961080594</v>
      </c>
      <c r="AA1886" s="22">
        <f>VLOOKUP(CONCATENATE($F1886," ",$G1886),AllocFactorMatrix,(AA$4+1),FALSE)*$E1888</f>
        <v>-44198.833658196716</v>
      </c>
      <c r="AB1886" s="22">
        <f>VLOOKUP(CONCATENATE($F1886," ",$G1886),AllocFactorMatrix,(AB$4+1),FALSE)*$E1888</f>
        <v>-969034.14752006391</v>
      </c>
      <c r="AC1886" s="22">
        <f>VLOOKUP(CONCATENATE($F1886," ",$G1886),AllocFactorMatrix,(AC$4+1),FALSE)*$E1888</f>
        <v>-227179.20984984445</v>
      </c>
    </row>
    <row r="1887" spans="4:29" hidden="1" outlineLevel="1">
      <c r="F1887" s="42" t="str">
        <f>F1888</f>
        <v>PROD_ENERGY</v>
      </c>
      <c r="G1887" s="17" t="str">
        <f>$G$14</f>
        <v>CUSTOMER</v>
      </c>
      <c r="H1887" s="21">
        <f t="shared" si="876"/>
        <v>0</v>
      </c>
      <c r="I1887" s="22">
        <f>VLOOKUP(CONCATENATE($F1887," ",$G1887),AllocFactorMatrix,(I$4+1),FALSE)*$E1888</f>
        <v>0</v>
      </c>
      <c r="J1887" s="22">
        <f>VLOOKUP(CONCATENATE($F1887," ",$G1887),AllocFactorMatrix,(J$4+1),FALSE)*$E1888</f>
        <v>0</v>
      </c>
      <c r="K1887" s="22">
        <f>VLOOKUP(CONCATENATE($F1887," ",$G1887),AllocFactorMatrix,(K$4+1),FALSE)*$E1888</f>
        <v>0</v>
      </c>
      <c r="L1887" s="22">
        <f>VLOOKUP(CONCATENATE($F1887," ",$G1887),AllocFactorMatrix,(L$4+1),FALSE)*$E1888</f>
        <v>0</v>
      </c>
      <c r="M1887" s="22">
        <f t="shared" si="881"/>
        <v>0</v>
      </c>
      <c r="N1887" s="22">
        <f>VLOOKUP(CONCATENATE($F1887," ",$G1887),AllocFactorMatrix,(N$4+1),FALSE)*$E1888</f>
        <v>0</v>
      </c>
      <c r="O1887" s="22">
        <f>VLOOKUP(CONCATENATE($F1887," ",$G1887),AllocFactorMatrix,(O$4+1),FALSE)*$E1888</f>
        <v>0</v>
      </c>
      <c r="P1887" s="22">
        <f>VLOOKUP(CONCATENATE($F1887," ",$G1887),AllocFactorMatrix,(P$4+1),FALSE)*$E1888</f>
        <v>0</v>
      </c>
      <c r="Q1887" s="22">
        <f>VLOOKUP(CONCATENATE($F1887," ",$G1887),AllocFactorMatrix,(Q$4+1),FALSE)*$E1888</f>
        <v>0</v>
      </c>
      <c r="R1887" s="22">
        <f t="shared" si="883"/>
        <v>0</v>
      </c>
      <c r="S1887" s="22">
        <f>VLOOKUP(CONCATENATE($F1887," ",$G1887),AllocFactorMatrix,(S$4+1),FALSE)*$E1888</f>
        <v>0</v>
      </c>
      <c r="T1887" s="22">
        <f>VLOOKUP(CONCATENATE($F1887," ",$G1887),AllocFactorMatrix,(T$4+1),FALSE)*$E1888</f>
        <v>0</v>
      </c>
      <c r="U1887" s="22">
        <f>VLOOKUP(CONCATENATE($F1887," ",$G1887),AllocFactorMatrix,(U$4+1),FALSE)*$E1888</f>
        <v>0</v>
      </c>
      <c r="V1887" s="22">
        <f>VLOOKUP(CONCATENATE($F1887," ",$G1887),AllocFactorMatrix,(V$4+1),FALSE)*$E1888</f>
        <v>0</v>
      </c>
      <c r="W1887" s="22">
        <f t="shared" si="884"/>
        <v>0</v>
      </c>
      <c r="X1887" s="22">
        <f>VLOOKUP(CONCATENATE($F1887," ",$G1887),AllocFactorMatrix,(X$4+1),FALSE)*$E1888</f>
        <v>0</v>
      </c>
      <c r="Y1887" s="22">
        <f>VLOOKUP(CONCATENATE($F1887," ",$G1887),AllocFactorMatrix,(Y$4+1),FALSE)*$E1888</f>
        <v>0</v>
      </c>
      <c r="Z1887" s="22">
        <f t="shared" si="882"/>
        <v>0</v>
      </c>
      <c r="AA1887" s="22">
        <f>VLOOKUP(CONCATENATE($F1887," ",$G1887),AllocFactorMatrix,(AA$4+1),FALSE)*$E1888</f>
        <v>0</v>
      </c>
      <c r="AB1887" s="22">
        <f>VLOOKUP(CONCATENATE($F1887," ",$G1887),AllocFactorMatrix,(AB$4+1),FALSE)*$E1888</f>
        <v>0</v>
      </c>
      <c r="AC1887" s="22">
        <f>VLOOKUP(CONCATENATE($F1887," ",$G1887),AllocFactorMatrix,(AC$4+1),FALSE)*$E1888</f>
        <v>0</v>
      </c>
    </row>
    <row r="1888" spans="4:29" collapsed="1">
      <c r="D1888" s="39" t="s">
        <v>624</v>
      </c>
      <c r="E1888" s="19">
        <v>-141738721</v>
      </c>
      <c r="F1888" s="42" t="s">
        <v>31</v>
      </c>
      <c r="G1888" s="17" t="str">
        <f>$G$15</f>
        <v>TOTAL</v>
      </c>
      <c r="H1888" s="21">
        <f t="shared" si="876"/>
        <v>-141738720.99999994</v>
      </c>
      <c r="I1888" s="22">
        <f>VLOOKUP(CONCATENATE($F1888," ",$G1888),AllocFactorMatrix,(I$4+1),FALSE)*$E1888</f>
        <v>-52077448.561925732</v>
      </c>
      <c r="J1888" s="22">
        <f>VLOOKUP(CONCATENATE($F1888," ",$G1888),AllocFactorMatrix,(J$4+1),FALSE)*$E1888</f>
        <v>-16450662.669529876</v>
      </c>
      <c r="K1888" s="22">
        <f>VLOOKUP(CONCATENATE($F1888," ",$G1888),AllocFactorMatrix,(K$4+1),FALSE)*$E1888</f>
        <v>-205445.05663744255</v>
      </c>
      <c r="L1888" s="22">
        <f>VLOOKUP(CONCATENATE($F1888," ",$G1888),AllocFactorMatrix,(L$4+1),FALSE)*$E1888</f>
        <v>-10407.380040262378</v>
      </c>
      <c r="M1888" s="22">
        <f t="shared" si="881"/>
        <v>-16666515.106207579</v>
      </c>
      <c r="N1888" s="22">
        <f>VLOOKUP(CONCATENATE($F1888," ",$G1888),AllocFactorMatrix,(N$4+1),FALSE)*$E1888</f>
        <v>-8334635.1666916646</v>
      </c>
      <c r="O1888" s="22">
        <f>VLOOKUP(CONCATENATE($F1888," ",$G1888),AllocFactorMatrix,(O$4+1),FALSE)*$E1888</f>
        <v>-2248465.2041294179</v>
      </c>
      <c r="P1888" s="22">
        <f>VLOOKUP(CONCATENATE($F1888," ",$G1888),AllocFactorMatrix,(P$4+1),FALSE)*$E1888</f>
        <v>-350374.86977065954</v>
      </c>
      <c r="Q1888" s="22">
        <f>VLOOKUP(CONCATENATE($F1888," ",$G1888),AllocFactorMatrix,(Q$4+1),FALSE)*$E1888</f>
        <v>0</v>
      </c>
      <c r="R1888" s="22">
        <f t="shared" si="883"/>
        <v>-10933475.240591742</v>
      </c>
      <c r="S1888" s="22">
        <f>VLOOKUP(CONCATENATE($F1888," ",$G1888),AllocFactorMatrix,(S$4+1),FALSE)*$E1888</f>
        <v>-419747.51018325426</v>
      </c>
      <c r="T1888" s="22">
        <f>VLOOKUP(CONCATENATE($F1888," ",$G1888),AllocFactorMatrix,(T$4+1),FALSE)*$E1888</f>
        <v>-8296857.239732611</v>
      </c>
      <c r="U1888" s="22">
        <f>VLOOKUP(CONCATENATE($F1888," ",$G1888),AllocFactorMatrix,(U$4+1),FALSE)*$E1888</f>
        <v>-43617455.636800379</v>
      </c>
      <c r="V1888" s="22">
        <f>VLOOKUP(CONCATENATE($F1888," ",$G1888),AllocFactorMatrix,(V$4+1),FALSE)*$E1888</f>
        <v>-6099152.5524499854</v>
      </c>
      <c r="W1888" s="22">
        <f t="shared" si="884"/>
        <v>-58433212.939166233</v>
      </c>
      <c r="X1888" s="22">
        <f>VLOOKUP(CONCATENATE($F1888," ",$G1888),AllocFactorMatrix,(X$4+1),FALSE)*$E1888</f>
        <v>-2343346.247059349</v>
      </c>
      <c r="Y1888" s="22">
        <f>VLOOKUP(CONCATENATE($F1888," ",$G1888),AllocFactorMatrix,(Y$4+1),FALSE)*$E1888</f>
        <v>-44310.714021245025</v>
      </c>
      <c r="Z1888" s="22">
        <f t="shared" si="882"/>
        <v>-2387656.961080594</v>
      </c>
      <c r="AA1888" s="22">
        <f>VLOOKUP(CONCATENATE($F1888," ",$G1888),AllocFactorMatrix,(AA$4+1),FALSE)*$E1888</f>
        <v>-44198.833658196716</v>
      </c>
      <c r="AB1888" s="22">
        <f>VLOOKUP(CONCATENATE($F1888," ",$G1888),AllocFactorMatrix,(AB$4+1),FALSE)*$E1888</f>
        <v>-969034.14752006391</v>
      </c>
      <c r="AC1888" s="22">
        <f>VLOOKUP(CONCATENATE($F1888," ",$G1888),AllocFactorMatrix,(AC$4+1),FALSE)*$E1888</f>
        <v>-227179.20984984445</v>
      </c>
    </row>
    <row r="1889" spans="4:29" hidden="1" outlineLevel="1">
      <c r="F1889" s="42" t="str">
        <f>F1896</f>
        <v>PROD_ENERGY</v>
      </c>
      <c r="G1889" s="17" t="str">
        <f>$G$8</f>
        <v>PRODUCTION</v>
      </c>
      <c r="H1889" s="21">
        <f t="shared" si="876"/>
        <v>0</v>
      </c>
      <c r="I1889" s="22">
        <f>VLOOKUP(CONCATENATE($F1889," ",$G1889),AllocFactorMatrix,(I$4+1),FALSE)*$E1896</f>
        <v>0</v>
      </c>
      <c r="J1889" s="22">
        <f>VLOOKUP(CONCATENATE($F1889," ",$G1889),AllocFactorMatrix,(J$4+1),FALSE)*$E1896</f>
        <v>0</v>
      </c>
      <c r="K1889" s="22">
        <f>VLOOKUP(CONCATENATE($F1889," ",$G1889),AllocFactorMatrix,(K$4+1),FALSE)*$E1896</f>
        <v>0</v>
      </c>
      <c r="L1889" s="22">
        <f>VLOOKUP(CONCATENATE($F1889," ",$G1889),AllocFactorMatrix,(L$4+1),FALSE)*$E1896</f>
        <v>0</v>
      </c>
      <c r="M1889" s="22">
        <f t="shared" ref="M1889:M1896" si="885">SUBTOTAL(9,J1889:L1889)</f>
        <v>0</v>
      </c>
      <c r="N1889" s="22">
        <f>VLOOKUP(CONCATENATE($F1889," ",$G1889),AllocFactorMatrix,(N$4+1),FALSE)*$E1896</f>
        <v>0</v>
      </c>
      <c r="O1889" s="22">
        <f>VLOOKUP(CONCATENATE($F1889," ",$G1889),AllocFactorMatrix,(O$4+1),FALSE)*$E1896</f>
        <v>0</v>
      </c>
      <c r="P1889" s="22">
        <f>VLOOKUP(CONCATENATE($F1889," ",$G1889),AllocFactorMatrix,(P$4+1),FALSE)*$E1896</f>
        <v>0</v>
      </c>
      <c r="Q1889" s="22">
        <f>VLOOKUP(CONCATENATE($F1889," ",$G1889),AllocFactorMatrix,(Q$4+1),FALSE)*$E1896</f>
        <v>0</v>
      </c>
      <c r="R1889" s="22">
        <f>SUBTOTAL(9,N1889:Q1889)</f>
        <v>0</v>
      </c>
      <c r="S1889" s="22">
        <f>VLOOKUP(CONCATENATE($F1889," ",$G1889),AllocFactorMatrix,(S$4+1),FALSE)*$E1896</f>
        <v>0</v>
      </c>
      <c r="T1889" s="22">
        <f>VLOOKUP(CONCATENATE($F1889," ",$G1889),AllocFactorMatrix,(T$4+1),FALSE)*$E1896</f>
        <v>0</v>
      </c>
      <c r="U1889" s="22">
        <f>VLOOKUP(CONCATENATE($F1889," ",$G1889),AllocFactorMatrix,(U$4+1),FALSE)*$E1896</f>
        <v>0</v>
      </c>
      <c r="V1889" s="22">
        <f>VLOOKUP(CONCATENATE($F1889," ",$G1889),AllocFactorMatrix,(V$4+1),FALSE)*$E1896</f>
        <v>0</v>
      </c>
      <c r="W1889" s="22">
        <f>SUBTOTAL(9,S1889:V1889)</f>
        <v>0</v>
      </c>
      <c r="X1889" s="22">
        <f>VLOOKUP(CONCATENATE($F1889," ",$G1889),AllocFactorMatrix,(X$4+1),FALSE)*$E1896</f>
        <v>0</v>
      </c>
      <c r="Y1889" s="22">
        <f>VLOOKUP(CONCATENATE($F1889," ",$G1889),AllocFactorMatrix,(Y$4+1),FALSE)*$E1896</f>
        <v>0</v>
      </c>
      <c r="Z1889" s="22">
        <f t="shared" ref="Z1889:Z1896" si="886">SUBTOTAL(9,X1889:Y1889)</f>
        <v>0</v>
      </c>
      <c r="AA1889" s="22">
        <f>VLOOKUP(CONCATENATE($F1889," ",$G1889),AllocFactorMatrix,(AA$4+1),FALSE)*$E1896</f>
        <v>0</v>
      </c>
      <c r="AB1889" s="22">
        <f>VLOOKUP(CONCATENATE($F1889," ",$G1889),AllocFactorMatrix,(AB$4+1),FALSE)*$E1896</f>
        <v>0</v>
      </c>
      <c r="AC1889" s="22">
        <f>VLOOKUP(CONCATENATE($F1889," ",$G1889),AllocFactorMatrix,(AC$4+1),FALSE)*$E1896</f>
        <v>0</v>
      </c>
    </row>
    <row r="1890" spans="4:29" hidden="1" outlineLevel="1">
      <c r="F1890" s="42" t="str">
        <f>F1896</f>
        <v>PROD_ENERGY</v>
      </c>
      <c r="G1890" s="17" t="str">
        <f>$G$9</f>
        <v>BULKTRAN</v>
      </c>
      <c r="H1890" s="21">
        <f t="shared" si="876"/>
        <v>0</v>
      </c>
      <c r="I1890" s="22">
        <f>VLOOKUP(CONCATENATE($F1890," ",$G1890),AllocFactorMatrix,(I$4+1),FALSE)*$E1896</f>
        <v>0</v>
      </c>
      <c r="J1890" s="22">
        <f>VLOOKUP(CONCATENATE($F1890," ",$G1890),AllocFactorMatrix,(J$4+1),FALSE)*$E1896</f>
        <v>0</v>
      </c>
      <c r="K1890" s="22">
        <f>VLOOKUP(CONCATENATE($F1890," ",$G1890),AllocFactorMatrix,(K$4+1),FALSE)*$E1896</f>
        <v>0</v>
      </c>
      <c r="L1890" s="22">
        <f>VLOOKUP(CONCATENATE($F1890," ",$G1890),AllocFactorMatrix,(L$4+1),FALSE)*$E1896</f>
        <v>0</v>
      </c>
      <c r="M1890" s="22">
        <f t="shared" si="885"/>
        <v>0</v>
      </c>
      <c r="N1890" s="22">
        <f>VLOOKUP(CONCATENATE($F1890," ",$G1890),AllocFactorMatrix,(N$4+1),FALSE)*$E1896</f>
        <v>0</v>
      </c>
      <c r="O1890" s="22">
        <f>VLOOKUP(CONCATENATE($F1890," ",$G1890),AllocFactorMatrix,(O$4+1),FALSE)*$E1896</f>
        <v>0</v>
      </c>
      <c r="P1890" s="22">
        <f>VLOOKUP(CONCATENATE($F1890," ",$G1890),AllocFactorMatrix,(P$4+1),FALSE)*$E1896</f>
        <v>0</v>
      </c>
      <c r="Q1890" s="22">
        <f>VLOOKUP(CONCATENATE($F1890," ",$G1890),AllocFactorMatrix,(Q$4+1),FALSE)*$E1896</f>
        <v>0</v>
      </c>
      <c r="R1890" s="22">
        <f t="shared" ref="R1890:R1896" si="887">SUBTOTAL(9,N1890:Q1890)</f>
        <v>0</v>
      </c>
      <c r="S1890" s="22">
        <f>VLOOKUP(CONCATENATE($F1890," ",$G1890),AllocFactorMatrix,(S$4+1),FALSE)*$E1896</f>
        <v>0</v>
      </c>
      <c r="T1890" s="22">
        <f>VLOOKUP(CONCATENATE($F1890," ",$G1890),AllocFactorMatrix,(T$4+1),FALSE)*$E1896</f>
        <v>0</v>
      </c>
      <c r="U1890" s="22">
        <f>VLOOKUP(CONCATENATE($F1890," ",$G1890),AllocFactorMatrix,(U$4+1),FALSE)*$E1896</f>
        <v>0</v>
      </c>
      <c r="V1890" s="22">
        <f>VLOOKUP(CONCATENATE($F1890," ",$G1890),AllocFactorMatrix,(V$4+1),FALSE)*$E1896</f>
        <v>0</v>
      </c>
      <c r="W1890" s="22">
        <f t="shared" ref="W1890:W1896" si="888">SUBTOTAL(9,S1890:V1890)</f>
        <v>0</v>
      </c>
      <c r="X1890" s="22">
        <f>VLOOKUP(CONCATENATE($F1890," ",$G1890),AllocFactorMatrix,(X$4+1),FALSE)*$E1896</f>
        <v>0</v>
      </c>
      <c r="Y1890" s="22">
        <f>VLOOKUP(CONCATENATE($F1890," ",$G1890),AllocFactorMatrix,(Y$4+1),FALSE)*$E1896</f>
        <v>0</v>
      </c>
      <c r="Z1890" s="22">
        <f t="shared" si="886"/>
        <v>0</v>
      </c>
      <c r="AA1890" s="22">
        <f>VLOOKUP(CONCATENATE($F1890," ",$G1890),AllocFactorMatrix,(AA$4+1),FALSE)*$E1896</f>
        <v>0</v>
      </c>
      <c r="AB1890" s="22">
        <f>VLOOKUP(CONCATENATE($F1890," ",$G1890),AllocFactorMatrix,(AB$4+1),FALSE)*$E1896</f>
        <v>0</v>
      </c>
      <c r="AC1890" s="22">
        <f>VLOOKUP(CONCATENATE($F1890," ",$G1890),AllocFactorMatrix,(AC$4+1),FALSE)*$E1896</f>
        <v>0</v>
      </c>
    </row>
    <row r="1891" spans="4:29" hidden="1" outlineLevel="1">
      <c r="F1891" s="42" t="str">
        <f>F1896</f>
        <v>PROD_ENERGY</v>
      </c>
      <c r="G1891" s="17" t="str">
        <f>$G$10</f>
        <v>SUBTRAN</v>
      </c>
      <c r="H1891" s="21">
        <f t="shared" si="876"/>
        <v>0</v>
      </c>
      <c r="I1891" s="22">
        <f>VLOOKUP(CONCATENATE($F1891," ",$G1891),AllocFactorMatrix,(I$4+1),FALSE)*$E1896</f>
        <v>0</v>
      </c>
      <c r="J1891" s="22">
        <f>VLOOKUP(CONCATENATE($F1891," ",$G1891),AllocFactorMatrix,(J$4+1),FALSE)*$E1896</f>
        <v>0</v>
      </c>
      <c r="K1891" s="22">
        <f>VLOOKUP(CONCATENATE($F1891," ",$G1891),AllocFactorMatrix,(K$4+1),FALSE)*$E1896</f>
        <v>0</v>
      </c>
      <c r="L1891" s="22">
        <f>VLOOKUP(CONCATENATE($F1891," ",$G1891),AllocFactorMatrix,(L$4+1),FALSE)*$E1896</f>
        <v>0</v>
      </c>
      <c r="M1891" s="22">
        <f t="shared" si="885"/>
        <v>0</v>
      </c>
      <c r="N1891" s="22">
        <f>VLOOKUP(CONCATENATE($F1891," ",$G1891),AllocFactorMatrix,(N$4+1),FALSE)*$E1896</f>
        <v>0</v>
      </c>
      <c r="O1891" s="22">
        <f>VLOOKUP(CONCATENATE($F1891," ",$G1891),AllocFactorMatrix,(O$4+1),FALSE)*$E1896</f>
        <v>0</v>
      </c>
      <c r="P1891" s="22">
        <f>VLOOKUP(CONCATENATE($F1891," ",$G1891),AllocFactorMatrix,(P$4+1),FALSE)*$E1896</f>
        <v>0</v>
      </c>
      <c r="Q1891" s="22">
        <f>VLOOKUP(CONCATENATE($F1891," ",$G1891),AllocFactorMatrix,(Q$4+1),FALSE)*$E1896</f>
        <v>0</v>
      </c>
      <c r="R1891" s="22">
        <f t="shared" si="887"/>
        <v>0</v>
      </c>
      <c r="S1891" s="22">
        <f>VLOOKUP(CONCATENATE($F1891," ",$G1891),AllocFactorMatrix,(S$4+1),FALSE)*$E1896</f>
        <v>0</v>
      </c>
      <c r="T1891" s="22">
        <f>VLOOKUP(CONCATENATE($F1891," ",$G1891),AllocFactorMatrix,(T$4+1),FALSE)*$E1896</f>
        <v>0</v>
      </c>
      <c r="U1891" s="22">
        <f>VLOOKUP(CONCATENATE($F1891," ",$G1891),AllocFactorMatrix,(U$4+1),FALSE)*$E1896</f>
        <v>0</v>
      </c>
      <c r="V1891" s="22">
        <f>VLOOKUP(CONCATENATE($F1891," ",$G1891),AllocFactorMatrix,(V$4+1),FALSE)*$E1896</f>
        <v>0</v>
      </c>
      <c r="W1891" s="22">
        <f t="shared" si="888"/>
        <v>0</v>
      </c>
      <c r="X1891" s="22">
        <f>VLOOKUP(CONCATENATE($F1891," ",$G1891),AllocFactorMatrix,(X$4+1),FALSE)*$E1896</f>
        <v>0</v>
      </c>
      <c r="Y1891" s="22">
        <f>VLOOKUP(CONCATENATE($F1891," ",$G1891),AllocFactorMatrix,(Y$4+1),FALSE)*$E1896</f>
        <v>0</v>
      </c>
      <c r="Z1891" s="22">
        <f t="shared" si="886"/>
        <v>0</v>
      </c>
      <c r="AA1891" s="22">
        <f>VLOOKUP(CONCATENATE($F1891," ",$G1891),AllocFactorMatrix,(AA$4+1),FALSE)*$E1896</f>
        <v>0</v>
      </c>
      <c r="AB1891" s="22">
        <f>VLOOKUP(CONCATENATE($F1891," ",$G1891),AllocFactorMatrix,(AB$4+1),FALSE)*$E1896</f>
        <v>0</v>
      </c>
      <c r="AC1891" s="22">
        <f>VLOOKUP(CONCATENATE($F1891," ",$G1891),AllocFactorMatrix,(AC$4+1),FALSE)*$E1896</f>
        <v>0</v>
      </c>
    </row>
    <row r="1892" spans="4:29" hidden="1" outlineLevel="1">
      <c r="F1892" s="42" t="str">
        <f>F1896</f>
        <v>PROD_ENERGY</v>
      </c>
      <c r="G1892" s="17" t="str">
        <f>$G$11</f>
        <v>DISTPRI</v>
      </c>
      <c r="H1892" s="21">
        <f t="shared" si="876"/>
        <v>0</v>
      </c>
      <c r="I1892" s="22">
        <f>VLOOKUP(CONCATENATE($F1892," ",$G1892),AllocFactorMatrix,(I$4+1),FALSE)*$E1896</f>
        <v>0</v>
      </c>
      <c r="J1892" s="22">
        <f>VLOOKUP(CONCATENATE($F1892," ",$G1892),AllocFactorMatrix,(J$4+1),FALSE)*$E1896</f>
        <v>0</v>
      </c>
      <c r="K1892" s="22">
        <f>VLOOKUP(CONCATENATE($F1892," ",$G1892),AllocFactorMatrix,(K$4+1),FALSE)*$E1896</f>
        <v>0</v>
      </c>
      <c r="L1892" s="22">
        <f>VLOOKUP(CONCATENATE($F1892," ",$G1892),AllocFactorMatrix,(L$4+1),FALSE)*$E1896</f>
        <v>0</v>
      </c>
      <c r="M1892" s="22">
        <f t="shared" si="885"/>
        <v>0</v>
      </c>
      <c r="N1892" s="22">
        <f>VLOOKUP(CONCATENATE($F1892," ",$G1892),AllocFactorMatrix,(N$4+1),FALSE)*$E1896</f>
        <v>0</v>
      </c>
      <c r="O1892" s="22">
        <f>VLOOKUP(CONCATENATE($F1892," ",$G1892),AllocFactorMatrix,(O$4+1),FALSE)*$E1896</f>
        <v>0</v>
      </c>
      <c r="P1892" s="22">
        <f>VLOOKUP(CONCATENATE($F1892," ",$G1892),AllocFactorMatrix,(P$4+1),FALSE)*$E1896</f>
        <v>0</v>
      </c>
      <c r="Q1892" s="22">
        <f>VLOOKUP(CONCATENATE($F1892," ",$G1892),AllocFactorMatrix,(Q$4+1),FALSE)*$E1896</f>
        <v>0</v>
      </c>
      <c r="R1892" s="22">
        <f t="shared" si="887"/>
        <v>0</v>
      </c>
      <c r="S1892" s="22">
        <f>VLOOKUP(CONCATENATE($F1892," ",$G1892),AllocFactorMatrix,(S$4+1),FALSE)*$E1896</f>
        <v>0</v>
      </c>
      <c r="T1892" s="22">
        <f>VLOOKUP(CONCATENATE($F1892," ",$G1892),AllocFactorMatrix,(T$4+1),FALSE)*$E1896</f>
        <v>0</v>
      </c>
      <c r="U1892" s="22">
        <f>VLOOKUP(CONCATENATE($F1892," ",$G1892),AllocFactorMatrix,(U$4+1),FALSE)*$E1896</f>
        <v>0</v>
      </c>
      <c r="V1892" s="22">
        <f>VLOOKUP(CONCATENATE($F1892," ",$G1892),AllocFactorMatrix,(V$4+1),FALSE)*$E1896</f>
        <v>0</v>
      </c>
      <c r="W1892" s="22">
        <f t="shared" si="888"/>
        <v>0</v>
      </c>
      <c r="X1892" s="22">
        <f>VLOOKUP(CONCATENATE($F1892," ",$G1892),AllocFactorMatrix,(X$4+1),FALSE)*$E1896</f>
        <v>0</v>
      </c>
      <c r="Y1892" s="22">
        <f>VLOOKUP(CONCATENATE($F1892," ",$G1892),AllocFactorMatrix,(Y$4+1),FALSE)*$E1896</f>
        <v>0</v>
      </c>
      <c r="Z1892" s="22">
        <f t="shared" si="886"/>
        <v>0</v>
      </c>
      <c r="AA1892" s="22">
        <f>VLOOKUP(CONCATENATE($F1892," ",$G1892),AllocFactorMatrix,(AA$4+1),FALSE)*$E1896</f>
        <v>0</v>
      </c>
      <c r="AB1892" s="22">
        <f>VLOOKUP(CONCATENATE($F1892," ",$G1892),AllocFactorMatrix,(AB$4+1),FALSE)*$E1896</f>
        <v>0</v>
      </c>
      <c r="AC1892" s="22">
        <f>VLOOKUP(CONCATENATE($F1892," ",$G1892),AllocFactorMatrix,(AC$4+1),FALSE)*$E1896</f>
        <v>0</v>
      </c>
    </row>
    <row r="1893" spans="4:29" hidden="1" outlineLevel="1">
      <c r="F1893" s="42" t="str">
        <f>F1896</f>
        <v>PROD_ENERGY</v>
      </c>
      <c r="G1893" s="17" t="str">
        <f>$G$12</f>
        <v>DISTSEC</v>
      </c>
      <c r="H1893" s="21">
        <f t="shared" si="876"/>
        <v>0</v>
      </c>
      <c r="I1893" s="22">
        <f>VLOOKUP(CONCATENATE($F1893," ",$G1893),AllocFactorMatrix,(I$4+1),FALSE)*$E1896</f>
        <v>0</v>
      </c>
      <c r="J1893" s="22">
        <f>VLOOKUP(CONCATENATE($F1893," ",$G1893),AllocFactorMatrix,(J$4+1),FALSE)*$E1896</f>
        <v>0</v>
      </c>
      <c r="K1893" s="22">
        <f>VLOOKUP(CONCATENATE($F1893," ",$G1893),AllocFactorMatrix,(K$4+1),FALSE)*$E1896</f>
        <v>0</v>
      </c>
      <c r="L1893" s="22">
        <f>VLOOKUP(CONCATENATE($F1893," ",$G1893),AllocFactorMatrix,(L$4+1),FALSE)*$E1896</f>
        <v>0</v>
      </c>
      <c r="M1893" s="22">
        <f t="shared" si="885"/>
        <v>0</v>
      </c>
      <c r="N1893" s="22">
        <f>VLOOKUP(CONCATENATE($F1893," ",$G1893),AllocFactorMatrix,(N$4+1),FALSE)*$E1896</f>
        <v>0</v>
      </c>
      <c r="O1893" s="22">
        <f>VLOOKUP(CONCATENATE($F1893," ",$G1893),AllocFactorMatrix,(O$4+1),FALSE)*$E1896</f>
        <v>0</v>
      </c>
      <c r="P1893" s="22">
        <f>VLOOKUP(CONCATENATE($F1893," ",$G1893),AllocFactorMatrix,(P$4+1),FALSE)*$E1896</f>
        <v>0</v>
      </c>
      <c r="Q1893" s="22">
        <f>VLOOKUP(CONCATENATE($F1893," ",$G1893),AllocFactorMatrix,(Q$4+1),FALSE)*$E1896</f>
        <v>0</v>
      </c>
      <c r="R1893" s="22">
        <f t="shared" si="887"/>
        <v>0</v>
      </c>
      <c r="S1893" s="22">
        <f>VLOOKUP(CONCATENATE($F1893," ",$G1893),AllocFactorMatrix,(S$4+1),FALSE)*$E1896</f>
        <v>0</v>
      </c>
      <c r="T1893" s="22">
        <f>VLOOKUP(CONCATENATE($F1893," ",$G1893),AllocFactorMatrix,(T$4+1),FALSE)*$E1896</f>
        <v>0</v>
      </c>
      <c r="U1893" s="22">
        <f>VLOOKUP(CONCATENATE($F1893," ",$G1893),AllocFactorMatrix,(U$4+1),FALSE)*$E1896</f>
        <v>0</v>
      </c>
      <c r="V1893" s="22">
        <f>VLOOKUP(CONCATENATE($F1893," ",$G1893),AllocFactorMatrix,(V$4+1),FALSE)*$E1896</f>
        <v>0</v>
      </c>
      <c r="W1893" s="22">
        <f t="shared" si="888"/>
        <v>0</v>
      </c>
      <c r="X1893" s="22">
        <f>VLOOKUP(CONCATENATE($F1893," ",$G1893),AllocFactorMatrix,(X$4+1),FALSE)*$E1896</f>
        <v>0</v>
      </c>
      <c r="Y1893" s="22">
        <f>VLOOKUP(CONCATENATE($F1893," ",$G1893),AllocFactorMatrix,(Y$4+1),FALSE)*$E1896</f>
        <v>0</v>
      </c>
      <c r="Z1893" s="22">
        <f t="shared" si="886"/>
        <v>0</v>
      </c>
      <c r="AA1893" s="22">
        <f>VLOOKUP(CONCATENATE($F1893," ",$G1893),AllocFactorMatrix,(AA$4+1),FALSE)*$E1896</f>
        <v>0</v>
      </c>
      <c r="AB1893" s="22">
        <f>VLOOKUP(CONCATENATE($F1893," ",$G1893),AllocFactorMatrix,(AB$4+1),FALSE)*$E1896</f>
        <v>0</v>
      </c>
      <c r="AC1893" s="22">
        <f>VLOOKUP(CONCATENATE($F1893," ",$G1893),AllocFactorMatrix,(AC$4+1),FALSE)*$E1896</f>
        <v>0</v>
      </c>
    </row>
    <row r="1894" spans="4:29" hidden="1" outlineLevel="1">
      <c r="F1894" s="42" t="str">
        <f>F1896</f>
        <v>PROD_ENERGY</v>
      </c>
      <c r="G1894" s="17" t="str">
        <f>$G$13</f>
        <v>ENERGY</v>
      </c>
      <c r="H1894" s="21">
        <f t="shared" si="876"/>
        <v>106238</v>
      </c>
      <c r="I1894" s="22">
        <f>VLOOKUP(CONCATENATE($F1894," ",$G1894),AllocFactorMatrix,(I$4+1),FALSE)*$E1896</f>
        <v>39033.821818681899</v>
      </c>
      <c r="J1894" s="22">
        <f>VLOOKUP(CONCATENATE($F1894," ",$G1894),AllocFactorMatrix,(J$4+1),FALSE)*$E1896</f>
        <v>12330.332095246682</v>
      </c>
      <c r="K1894" s="22">
        <f>VLOOKUP(CONCATENATE($F1894," ",$G1894),AllocFactorMatrix,(K$4+1),FALSE)*$E1896</f>
        <v>153.98806884287197</v>
      </c>
      <c r="L1894" s="22">
        <f>VLOOKUP(CONCATENATE($F1894," ",$G1894),AllocFactorMatrix,(L$4+1),FALSE)*$E1896</f>
        <v>7.8006858882083074</v>
      </c>
      <c r="M1894" s="22">
        <f t="shared" si="885"/>
        <v>12492.120849977762</v>
      </c>
      <c r="N1894" s="22">
        <f>VLOOKUP(CONCATENATE($F1894," ",$G1894),AllocFactorMatrix,(N$4+1),FALSE)*$E1896</f>
        <v>6247.0929933041307</v>
      </c>
      <c r="O1894" s="22">
        <f>VLOOKUP(CONCATENATE($F1894," ",$G1894),AllocFactorMatrix,(O$4+1),FALSE)*$E1896</f>
        <v>1685.3012689193172</v>
      </c>
      <c r="P1894" s="22">
        <f>VLOOKUP(CONCATENATE($F1894," ",$G1894),AllocFactorMatrix,(P$4+1),FALSE)*$E1896</f>
        <v>262.61790110759733</v>
      </c>
      <c r="Q1894" s="22">
        <f>VLOOKUP(CONCATENATE($F1894," ",$G1894),AllocFactorMatrix,(Q$4+1),FALSE)*$E1896</f>
        <v>0</v>
      </c>
      <c r="R1894" s="22">
        <f t="shared" si="887"/>
        <v>8195.0121633310446</v>
      </c>
      <c r="S1894" s="22">
        <f>VLOOKUP(CONCATENATE($F1894," ",$G1894),AllocFactorMatrix,(S$4+1),FALSE)*$E1896</f>
        <v>314.61505841335031</v>
      </c>
      <c r="T1894" s="22">
        <f>VLOOKUP(CONCATENATE($F1894," ",$G1894),AllocFactorMatrix,(T$4+1),FALSE)*$E1896</f>
        <v>6218.7771500683511</v>
      </c>
      <c r="U1894" s="22">
        <f>VLOOKUP(CONCATENATE($F1894," ",$G1894),AllocFactorMatrix,(U$4+1),FALSE)*$E1896</f>
        <v>32692.76891487118</v>
      </c>
      <c r="V1894" s="22">
        <f>VLOOKUP(CONCATENATE($F1894," ",$G1894),AllocFactorMatrix,(V$4+1),FALSE)*$E1896</f>
        <v>4571.5226177833338</v>
      </c>
      <c r="W1894" s="22">
        <f t="shared" si="888"/>
        <v>43797.683741136214</v>
      </c>
      <c r="X1894" s="22">
        <f>VLOOKUP(CONCATENATE($F1894," ",$G1894),AllocFactorMatrix,(X$4+1),FALSE)*$E1896</f>
        <v>1756.4178429061112</v>
      </c>
      <c r="Y1894" s="22">
        <f>VLOOKUP(CONCATENATE($F1894," ",$G1894),AllocFactorMatrix,(Y$4+1),FALSE)*$E1896</f>
        <v>33.212389691233554</v>
      </c>
      <c r="Z1894" s="22">
        <f t="shared" si="886"/>
        <v>1789.6302325973447</v>
      </c>
      <c r="AA1894" s="22">
        <f>VLOOKUP(CONCATENATE($F1894," ",$G1894),AllocFactorMatrix,(AA$4+1),FALSE)*$E1896</f>
        <v>33.128531547702501</v>
      </c>
      <c r="AB1894" s="22">
        <f>VLOOKUP(CONCATENATE($F1894," ",$G1894),AllocFactorMatrix,(AB$4+1),FALSE)*$E1896</f>
        <v>726.32410563544272</v>
      </c>
      <c r="AC1894" s="22">
        <f>VLOOKUP(CONCATENATE($F1894," ",$G1894),AllocFactorMatrix,(AC$4+1),FALSE)*$E1896</f>
        <v>170.27855709258006</v>
      </c>
    </row>
    <row r="1895" spans="4:29" hidden="1" outlineLevel="1">
      <c r="F1895" s="42" t="str">
        <f>F1896</f>
        <v>PROD_ENERGY</v>
      </c>
      <c r="G1895" s="17" t="str">
        <f>$G$14</f>
        <v>CUSTOMER</v>
      </c>
      <c r="H1895" s="21">
        <f t="shared" si="876"/>
        <v>0</v>
      </c>
      <c r="I1895" s="22">
        <f>VLOOKUP(CONCATENATE($F1895," ",$G1895),AllocFactorMatrix,(I$4+1),FALSE)*$E1896</f>
        <v>0</v>
      </c>
      <c r="J1895" s="22">
        <f>VLOOKUP(CONCATENATE($F1895," ",$G1895),AllocFactorMatrix,(J$4+1),FALSE)*$E1896</f>
        <v>0</v>
      </c>
      <c r="K1895" s="22">
        <f>VLOOKUP(CONCATENATE($F1895," ",$G1895),AllocFactorMatrix,(K$4+1),FALSE)*$E1896</f>
        <v>0</v>
      </c>
      <c r="L1895" s="22">
        <f>VLOOKUP(CONCATENATE($F1895," ",$G1895),AllocFactorMatrix,(L$4+1),FALSE)*$E1896</f>
        <v>0</v>
      </c>
      <c r="M1895" s="22">
        <f t="shared" si="885"/>
        <v>0</v>
      </c>
      <c r="N1895" s="22">
        <f>VLOOKUP(CONCATENATE($F1895," ",$G1895),AllocFactorMatrix,(N$4+1),FALSE)*$E1896</f>
        <v>0</v>
      </c>
      <c r="O1895" s="22">
        <f>VLOOKUP(CONCATENATE($F1895," ",$G1895),AllocFactorMatrix,(O$4+1),FALSE)*$E1896</f>
        <v>0</v>
      </c>
      <c r="P1895" s="22">
        <f>VLOOKUP(CONCATENATE($F1895," ",$G1895),AllocFactorMatrix,(P$4+1),FALSE)*$E1896</f>
        <v>0</v>
      </c>
      <c r="Q1895" s="22">
        <f>VLOOKUP(CONCATENATE($F1895," ",$G1895),AllocFactorMatrix,(Q$4+1),FALSE)*$E1896</f>
        <v>0</v>
      </c>
      <c r="R1895" s="22">
        <f t="shared" si="887"/>
        <v>0</v>
      </c>
      <c r="S1895" s="22">
        <f>VLOOKUP(CONCATENATE($F1895," ",$G1895),AllocFactorMatrix,(S$4+1),FALSE)*$E1896</f>
        <v>0</v>
      </c>
      <c r="T1895" s="22">
        <f>VLOOKUP(CONCATENATE($F1895," ",$G1895),AllocFactorMatrix,(T$4+1),FALSE)*$E1896</f>
        <v>0</v>
      </c>
      <c r="U1895" s="22">
        <f>VLOOKUP(CONCATENATE($F1895," ",$G1895),AllocFactorMatrix,(U$4+1),FALSE)*$E1896</f>
        <v>0</v>
      </c>
      <c r="V1895" s="22">
        <f>VLOOKUP(CONCATENATE($F1895," ",$G1895),AllocFactorMatrix,(V$4+1),FALSE)*$E1896</f>
        <v>0</v>
      </c>
      <c r="W1895" s="22">
        <f t="shared" si="888"/>
        <v>0</v>
      </c>
      <c r="X1895" s="22">
        <f>VLOOKUP(CONCATENATE($F1895," ",$G1895),AllocFactorMatrix,(X$4+1),FALSE)*$E1896</f>
        <v>0</v>
      </c>
      <c r="Y1895" s="22">
        <f>VLOOKUP(CONCATENATE($F1895," ",$G1895),AllocFactorMatrix,(Y$4+1),FALSE)*$E1896</f>
        <v>0</v>
      </c>
      <c r="Z1895" s="22">
        <f t="shared" si="886"/>
        <v>0</v>
      </c>
      <c r="AA1895" s="22">
        <f>VLOOKUP(CONCATENATE($F1895," ",$G1895),AllocFactorMatrix,(AA$4+1),FALSE)*$E1896</f>
        <v>0</v>
      </c>
      <c r="AB1895" s="22">
        <f>VLOOKUP(CONCATENATE($F1895," ",$G1895),AllocFactorMatrix,(AB$4+1),FALSE)*$E1896</f>
        <v>0</v>
      </c>
      <c r="AC1895" s="22">
        <f>VLOOKUP(CONCATENATE($F1895," ",$G1895),AllocFactorMatrix,(AC$4+1),FALSE)*$E1896</f>
        <v>0</v>
      </c>
    </row>
    <row r="1896" spans="4:29" collapsed="1">
      <c r="D1896" s="39" t="s">
        <v>623</v>
      </c>
      <c r="E1896" s="19">
        <v>106238</v>
      </c>
      <c r="F1896" s="42" t="s">
        <v>31</v>
      </c>
      <c r="G1896" s="17" t="str">
        <f>$G$15</f>
        <v>TOTAL</v>
      </c>
      <c r="H1896" s="21">
        <f t="shared" si="876"/>
        <v>106238</v>
      </c>
      <c r="I1896" s="22">
        <f>VLOOKUP(CONCATENATE($F1896," ",$G1896),AllocFactorMatrix,(I$4+1),FALSE)*$E1896</f>
        <v>39033.821818681899</v>
      </c>
      <c r="J1896" s="22">
        <f>VLOOKUP(CONCATENATE($F1896," ",$G1896),AllocFactorMatrix,(J$4+1),FALSE)*$E1896</f>
        <v>12330.332095246682</v>
      </c>
      <c r="K1896" s="22">
        <f>VLOOKUP(CONCATENATE($F1896," ",$G1896),AllocFactorMatrix,(K$4+1),FALSE)*$E1896</f>
        <v>153.98806884287197</v>
      </c>
      <c r="L1896" s="22">
        <f>VLOOKUP(CONCATENATE($F1896," ",$G1896),AllocFactorMatrix,(L$4+1),FALSE)*$E1896</f>
        <v>7.8006858882083074</v>
      </c>
      <c r="M1896" s="22">
        <f t="shared" si="885"/>
        <v>12492.120849977762</v>
      </c>
      <c r="N1896" s="22">
        <f>VLOOKUP(CONCATENATE($F1896," ",$G1896),AllocFactorMatrix,(N$4+1),FALSE)*$E1896</f>
        <v>6247.0929933041307</v>
      </c>
      <c r="O1896" s="22">
        <f>VLOOKUP(CONCATENATE($F1896," ",$G1896),AllocFactorMatrix,(O$4+1),FALSE)*$E1896</f>
        <v>1685.3012689193172</v>
      </c>
      <c r="P1896" s="22">
        <f>VLOOKUP(CONCATENATE($F1896," ",$G1896),AllocFactorMatrix,(P$4+1),FALSE)*$E1896</f>
        <v>262.61790110759733</v>
      </c>
      <c r="Q1896" s="22">
        <f>VLOOKUP(CONCATENATE($F1896," ",$G1896),AllocFactorMatrix,(Q$4+1),FALSE)*$E1896</f>
        <v>0</v>
      </c>
      <c r="R1896" s="22">
        <f t="shared" si="887"/>
        <v>8195.0121633310446</v>
      </c>
      <c r="S1896" s="22">
        <f>VLOOKUP(CONCATENATE($F1896," ",$G1896),AllocFactorMatrix,(S$4+1),FALSE)*$E1896</f>
        <v>314.61505841335031</v>
      </c>
      <c r="T1896" s="22">
        <f>VLOOKUP(CONCATENATE($F1896," ",$G1896),AllocFactorMatrix,(T$4+1),FALSE)*$E1896</f>
        <v>6218.7771500683511</v>
      </c>
      <c r="U1896" s="22">
        <f>VLOOKUP(CONCATENATE($F1896," ",$G1896),AllocFactorMatrix,(U$4+1),FALSE)*$E1896</f>
        <v>32692.76891487118</v>
      </c>
      <c r="V1896" s="22">
        <f>VLOOKUP(CONCATENATE($F1896," ",$G1896),AllocFactorMatrix,(V$4+1),FALSE)*$E1896</f>
        <v>4571.5226177833338</v>
      </c>
      <c r="W1896" s="22">
        <f t="shared" si="888"/>
        <v>43797.683741136214</v>
      </c>
      <c r="X1896" s="22">
        <f>VLOOKUP(CONCATENATE($F1896," ",$G1896),AllocFactorMatrix,(X$4+1),FALSE)*$E1896</f>
        <v>1756.4178429061112</v>
      </c>
      <c r="Y1896" s="22">
        <f>VLOOKUP(CONCATENATE($F1896," ",$G1896),AllocFactorMatrix,(Y$4+1),FALSE)*$E1896</f>
        <v>33.212389691233554</v>
      </c>
      <c r="Z1896" s="22">
        <f t="shared" si="886"/>
        <v>1789.6302325973447</v>
      </c>
      <c r="AA1896" s="22">
        <f>VLOOKUP(CONCATENATE($F1896," ",$G1896),AllocFactorMatrix,(AA$4+1),FALSE)*$E1896</f>
        <v>33.128531547702501</v>
      </c>
      <c r="AB1896" s="22">
        <f>VLOOKUP(CONCATENATE($F1896," ",$G1896),AllocFactorMatrix,(AB$4+1),FALSE)*$E1896</f>
        <v>726.32410563544272</v>
      </c>
      <c r="AC1896" s="22">
        <f>VLOOKUP(CONCATENATE($F1896," ",$G1896),AllocFactorMatrix,(AC$4+1),FALSE)*$E1896</f>
        <v>170.27855709258006</v>
      </c>
    </row>
    <row r="1897" spans="4:29" hidden="1" outlineLevel="1">
      <c r="F1897" s="42" t="str">
        <f>F1904</f>
        <v>PROD_DEMAND</v>
      </c>
      <c r="G1897" s="17" t="str">
        <f>$G$8</f>
        <v>PRODUCTION</v>
      </c>
      <c r="H1897" s="21">
        <f t="shared" si="876"/>
        <v>0</v>
      </c>
      <c r="I1897" s="22">
        <f>VLOOKUP(CONCATENATE($F1897," ",$G1897),AllocFactorMatrix,(I$4+1),FALSE)*$E1904</f>
        <v>0</v>
      </c>
      <c r="J1897" s="22">
        <f>VLOOKUP(CONCATENATE($F1897," ",$G1897),AllocFactorMatrix,(J$4+1),FALSE)*$E1904</f>
        <v>0</v>
      </c>
      <c r="K1897" s="22">
        <f>VLOOKUP(CONCATENATE($F1897," ",$G1897),AllocFactorMatrix,(K$4+1),FALSE)*$E1904</f>
        <v>0</v>
      </c>
      <c r="L1897" s="22">
        <f>VLOOKUP(CONCATENATE($F1897," ",$G1897),AllocFactorMatrix,(L$4+1),FALSE)*$E1904</f>
        <v>0</v>
      </c>
      <c r="M1897" s="22">
        <f t="shared" ref="M1897:M1911" si="889">SUBTOTAL(9,J1897:L1897)</f>
        <v>0</v>
      </c>
      <c r="N1897" s="22">
        <f>VLOOKUP(CONCATENATE($F1897," ",$G1897),AllocFactorMatrix,(N$4+1),FALSE)*$E1904</f>
        <v>0</v>
      </c>
      <c r="O1897" s="22">
        <f>VLOOKUP(CONCATENATE($F1897," ",$G1897),AllocFactorMatrix,(O$4+1),FALSE)*$E1904</f>
        <v>0</v>
      </c>
      <c r="P1897" s="22">
        <f>VLOOKUP(CONCATENATE($F1897," ",$G1897),AllocFactorMatrix,(P$4+1),FALSE)*$E1904</f>
        <v>0</v>
      </c>
      <c r="Q1897" s="22">
        <f>VLOOKUP(CONCATENATE($F1897," ",$G1897),AllocFactorMatrix,(Q$4+1),FALSE)*$E1904</f>
        <v>0</v>
      </c>
      <c r="R1897" s="22">
        <f>SUBTOTAL(9,N1897:Q1897)</f>
        <v>0</v>
      </c>
      <c r="S1897" s="22">
        <f>VLOOKUP(CONCATENATE($F1897," ",$G1897),AllocFactorMatrix,(S$4+1),FALSE)*$E1904</f>
        <v>0</v>
      </c>
      <c r="T1897" s="22">
        <f>VLOOKUP(CONCATENATE($F1897," ",$G1897),AllocFactorMatrix,(T$4+1),FALSE)*$E1904</f>
        <v>0</v>
      </c>
      <c r="U1897" s="22">
        <f>VLOOKUP(CONCATENATE($F1897," ",$G1897),AllocFactorMatrix,(U$4+1),FALSE)*$E1904</f>
        <v>0</v>
      </c>
      <c r="V1897" s="22">
        <f>VLOOKUP(CONCATENATE($F1897," ",$G1897),AllocFactorMatrix,(V$4+1),FALSE)*$E1904</f>
        <v>0</v>
      </c>
      <c r="W1897" s="22">
        <f>SUBTOTAL(9,S1897:V1897)</f>
        <v>0</v>
      </c>
      <c r="X1897" s="22">
        <f>VLOOKUP(CONCATENATE($F1897," ",$G1897),AllocFactorMatrix,(X$4+1),FALSE)*$E1904</f>
        <v>0</v>
      </c>
      <c r="Y1897" s="22">
        <f>VLOOKUP(CONCATENATE($F1897," ",$G1897),AllocFactorMatrix,(Y$4+1),FALSE)*$E1904</f>
        <v>0</v>
      </c>
      <c r="Z1897" s="22">
        <f t="shared" ref="Z1897:Z1911" si="890">SUBTOTAL(9,X1897:Y1897)</f>
        <v>0</v>
      </c>
      <c r="AA1897" s="22">
        <f>VLOOKUP(CONCATENATE($F1897," ",$G1897),AllocFactorMatrix,(AA$4+1),FALSE)*$E1904</f>
        <v>0</v>
      </c>
      <c r="AB1897" s="22">
        <f>VLOOKUP(CONCATENATE($F1897," ",$G1897),AllocFactorMatrix,(AB$4+1),FALSE)*$E1904</f>
        <v>0</v>
      </c>
      <c r="AC1897" s="22">
        <f>VLOOKUP(CONCATENATE($F1897," ",$G1897),AllocFactorMatrix,(AC$4+1),FALSE)*$E1904</f>
        <v>0</v>
      </c>
    </row>
    <row r="1898" spans="4:29" hidden="1" outlineLevel="1">
      <c r="F1898" s="42" t="str">
        <f>F1904</f>
        <v>PROD_DEMAND</v>
      </c>
      <c r="G1898" s="17" t="str">
        <f>$G$9</f>
        <v>BULKTRAN</v>
      </c>
      <c r="H1898" s="21">
        <f t="shared" si="876"/>
        <v>0</v>
      </c>
      <c r="I1898" s="22">
        <f>VLOOKUP(CONCATENATE($F1898," ",$G1898),AllocFactorMatrix,(I$4+1),FALSE)*$E1904</f>
        <v>0</v>
      </c>
      <c r="J1898" s="22">
        <f>VLOOKUP(CONCATENATE($F1898," ",$G1898),AllocFactorMatrix,(J$4+1),FALSE)*$E1904</f>
        <v>0</v>
      </c>
      <c r="K1898" s="22">
        <f>VLOOKUP(CONCATENATE($F1898," ",$G1898),AllocFactorMatrix,(K$4+1),FALSE)*$E1904</f>
        <v>0</v>
      </c>
      <c r="L1898" s="22">
        <f>VLOOKUP(CONCATENATE($F1898," ",$G1898),AllocFactorMatrix,(L$4+1),FALSE)*$E1904</f>
        <v>0</v>
      </c>
      <c r="M1898" s="22">
        <f t="shared" si="889"/>
        <v>0</v>
      </c>
      <c r="N1898" s="22">
        <f>VLOOKUP(CONCATENATE($F1898," ",$G1898),AllocFactorMatrix,(N$4+1),FALSE)*$E1904</f>
        <v>0</v>
      </c>
      <c r="O1898" s="22">
        <f>VLOOKUP(CONCATENATE($F1898," ",$G1898),AllocFactorMatrix,(O$4+1),FALSE)*$E1904</f>
        <v>0</v>
      </c>
      <c r="P1898" s="22">
        <f>VLOOKUP(CONCATENATE($F1898," ",$G1898),AllocFactorMatrix,(P$4+1),FALSE)*$E1904</f>
        <v>0</v>
      </c>
      <c r="Q1898" s="22">
        <f>VLOOKUP(CONCATENATE($F1898," ",$G1898),AllocFactorMatrix,(Q$4+1),FALSE)*$E1904</f>
        <v>0</v>
      </c>
      <c r="R1898" s="22">
        <f t="shared" ref="R1898:R1904" si="891">SUBTOTAL(9,N1898:Q1898)</f>
        <v>0</v>
      </c>
      <c r="S1898" s="22">
        <f>VLOOKUP(CONCATENATE($F1898," ",$G1898),AllocFactorMatrix,(S$4+1),FALSE)*$E1904</f>
        <v>0</v>
      </c>
      <c r="T1898" s="22">
        <f>VLOOKUP(CONCATENATE($F1898," ",$G1898),AllocFactorMatrix,(T$4+1),FALSE)*$E1904</f>
        <v>0</v>
      </c>
      <c r="U1898" s="22">
        <f>VLOOKUP(CONCATENATE($F1898," ",$G1898),AllocFactorMatrix,(U$4+1),FALSE)*$E1904</f>
        <v>0</v>
      </c>
      <c r="V1898" s="22">
        <f>VLOOKUP(CONCATENATE($F1898," ",$G1898),AllocFactorMatrix,(V$4+1),FALSE)*$E1904</f>
        <v>0</v>
      </c>
      <c r="W1898" s="22">
        <f t="shared" ref="W1898:W1904" si="892">SUBTOTAL(9,S1898:V1898)</f>
        <v>0</v>
      </c>
      <c r="X1898" s="22">
        <f>VLOOKUP(CONCATENATE($F1898," ",$G1898),AllocFactorMatrix,(X$4+1),FALSE)*$E1904</f>
        <v>0</v>
      </c>
      <c r="Y1898" s="22">
        <f>VLOOKUP(CONCATENATE($F1898," ",$G1898),AllocFactorMatrix,(Y$4+1),FALSE)*$E1904</f>
        <v>0</v>
      </c>
      <c r="Z1898" s="22">
        <f t="shared" si="890"/>
        <v>0</v>
      </c>
      <c r="AA1898" s="22">
        <f>VLOOKUP(CONCATENATE($F1898," ",$G1898),AllocFactorMatrix,(AA$4+1),FALSE)*$E1904</f>
        <v>0</v>
      </c>
      <c r="AB1898" s="22">
        <f>VLOOKUP(CONCATENATE($F1898," ",$G1898),AllocFactorMatrix,(AB$4+1),FALSE)*$E1904</f>
        <v>0</v>
      </c>
      <c r="AC1898" s="22">
        <f>VLOOKUP(CONCATENATE($F1898," ",$G1898),AllocFactorMatrix,(AC$4+1),FALSE)*$E1904</f>
        <v>0</v>
      </c>
    </row>
    <row r="1899" spans="4:29" hidden="1" outlineLevel="1">
      <c r="F1899" s="42" t="str">
        <f>F1904</f>
        <v>PROD_DEMAND</v>
      </c>
      <c r="G1899" s="17" t="str">
        <f>$G$10</f>
        <v>SUBTRAN</v>
      </c>
      <c r="H1899" s="21">
        <f t="shared" si="876"/>
        <v>0</v>
      </c>
      <c r="I1899" s="22">
        <f>VLOOKUP(CONCATENATE($F1899," ",$G1899),AllocFactorMatrix,(I$4+1),FALSE)*$E1904</f>
        <v>0</v>
      </c>
      <c r="J1899" s="22">
        <f>VLOOKUP(CONCATENATE($F1899," ",$G1899),AllocFactorMatrix,(J$4+1),FALSE)*$E1904</f>
        <v>0</v>
      </c>
      <c r="K1899" s="22">
        <f>VLOOKUP(CONCATENATE($F1899," ",$G1899),AllocFactorMatrix,(K$4+1),FALSE)*$E1904</f>
        <v>0</v>
      </c>
      <c r="L1899" s="22">
        <f>VLOOKUP(CONCATENATE($F1899," ",$G1899),AllocFactorMatrix,(L$4+1),FALSE)*$E1904</f>
        <v>0</v>
      </c>
      <c r="M1899" s="22">
        <f t="shared" si="889"/>
        <v>0</v>
      </c>
      <c r="N1899" s="22">
        <f>VLOOKUP(CONCATENATE($F1899," ",$G1899),AllocFactorMatrix,(N$4+1),FALSE)*$E1904</f>
        <v>0</v>
      </c>
      <c r="O1899" s="22">
        <f>VLOOKUP(CONCATENATE($F1899," ",$G1899),AllocFactorMatrix,(O$4+1),FALSE)*$E1904</f>
        <v>0</v>
      </c>
      <c r="P1899" s="22">
        <f>VLOOKUP(CONCATENATE($F1899," ",$G1899),AllocFactorMatrix,(P$4+1),FALSE)*$E1904</f>
        <v>0</v>
      </c>
      <c r="Q1899" s="22">
        <f>VLOOKUP(CONCATENATE($F1899," ",$G1899),AllocFactorMatrix,(Q$4+1),FALSE)*$E1904</f>
        <v>0</v>
      </c>
      <c r="R1899" s="22">
        <f t="shared" si="891"/>
        <v>0</v>
      </c>
      <c r="S1899" s="22">
        <f>VLOOKUP(CONCATENATE($F1899," ",$G1899),AllocFactorMatrix,(S$4+1),FALSE)*$E1904</f>
        <v>0</v>
      </c>
      <c r="T1899" s="22">
        <f>VLOOKUP(CONCATENATE($F1899," ",$G1899),AllocFactorMatrix,(T$4+1),FALSE)*$E1904</f>
        <v>0</v>
      </c>
      <c r="U1899" s="22">
        <f>VLOOKUP(CONCATENATE($F1899," ",$G1899),AllocFactorMatrix,(U$4+1),FALSE)*$E1904</f>
        <v>0</v>
      </c>
      <c r="V1899" s="22">
        <f>VLOOKUP(CONCATENATE($F1899," ",$G1899),AllocFactorMatrix,(V$4+1),FALSE)*$E1904</f>
        <v>0</v>
      </c>
      <c r="W1899" s="22">
        <f t="shared" si="892"/>
        <v>0</v>
      </c>
      <c r="X1899" s="22">
        <f>VLOOKUP(CONCATENATE($F1899," ",$G1899),AllocFactorMatrix,(X$4+1),FALSE)*$E1904</f>
        <v>0</v>
      </c>
      <c r="Y1899" s="22">
        <f>VLOOKUP(CONCATENATE($F1899," ",$G1899),AllocFactorMatrix,(Y$4+1),FALSE)*$E1904</f>
        <v>0</v>
      </c>
      <c r="Z1899" s="22">
        <f t="shared" si="890"/>
        <v>0</v>
      </c>
      <c r="AA1899" s="22">
        <f>VLOOKUP(CONCATENATE($F1899," ",$G1899),AllocFactorMatrix,(AA$4+1),FALSE)*$E1904</f>
        <v>0</v>
      </c>
      <c r="AB1899" s="22">
        <f>VLOOKUP(CONCATENATE($F1899," ",$G1899),AllocFactorMatrix,(AB$4+1),FALSE)*$E1904</f>
        <v>0</v>
      </c>
      <c r="AC1899" s="22">
        <f>VLOOKUP(CONCATENATE($F1899," ",$G1899),AllocFactorMatrix,(AC$4+1),FALSE)*$E1904</f>
        <v>0</v>
      </c>
    </row>
    <row r="1900" spans="4:29" hidden="1" outlineLevel="1">
      <c r="F1900" s="42" t="str">
        <f>F1904</f>
        <v>PROD_DEMAND</v>
      </c>
      <c r="G1900" s="17" t="str">
        <f>$G$11</f>
        <v>DISTPRI</v>
      </c>
      <c r="H1900" s="21">
        <f t="shared" si="876"/>
        <v>0</v>
      </c>
      <c r="I1900" s="22">
        <f>VLOOKUP(CONCATENATE($F1900," ",$G1900),AllocFactorMatrix,(I$4+1),FALSE)*$E1904</f>
        <v>0</v>
      </c>
      <c r="J1900" s="22">
        <f>VLOOKUP(CONCATENATE($F1900," ",$G1900),AllocFactorMatrix,(J$4+1),FALSE)*$E1904</f>
        <v>0</v>
      </c>
      <c r="K1900" s="22">
        <f>VLOOKUP(CONCATENATE($F1900," ",$G1900),AllocFactorMatrix,(K$4+1),FALSE)*$E1904</f>
        <v>0</v>
      </c>
      <c r="L1900" s="22">
        <f>VLOOKUP(CONCATENATE($F1900," ",$G1900),AllocFactorMatrix,(L$4+1),FALSE)*$E1904</f>
        <v>0</v>
      </c>
      <c r="M1900" s="22">
        <f t="shared" si="889"/>
        <v>0</v>
      </c>
      <c r="N1900" s="22">
        <f>VLOOKUP(CONCATENATE($F1900," ",$G1900),AllocFactorMatrix,(N$4+1),FALSE)*$E1904</f>
        <v>0</v>
      </c>
      <c r="O1900" s="22">
        <f>VLOOKUP(CONCATENATE($F1900," ",$G1900),AllocFactorMatrix,(O$4+1),FALSE)*$E1904</f>
        <v>0</v>
      </c>
      <c r="P1900" s="22">
        <f>VLOOKUP(CONCATENATE($F1900," ",$G1900),AllocFactorMatrix,(P$4+1),FALSE)*$E1904</f>
        <v>0</v>
      </c>
      <c r="Q1900" s="22">
        <f>VLOOKUP(CONCATENATE($F1900," ",$G1900),AllocFactorMatrix,(Q$4+1),FALSE)*$E1904</f>
        <v>0</v>
      </c>
      <c r="R1900" s="22">
        <f t="shared" si="891"/>
        <v>0</v>
      </c>
      <c r="S1900" s="22">
        <f>VLOOKUP(CONCATENATE($F1900," ",$G1900),AllocFactorMatrix,(S$4+1),FALSE)*$E1904</f>
        <v>0</v>
      </c>
      <c r="T1900" s="22">
        <f>VLOOKUP(CONCATENATE($F1900," ",$G1900),AllocFactorMatrix,(T$4+1),FALSE)*$E1904</f>
        <v>0</v>
      </c>
      <c r="U1900" s="22">
        <f>VLOOKUP(CONCATENATE($F1900," ",$G1900),AllocFactorMatrix,(U$4+1),FALSE)*$E1904</f>
        <v>0</v>
      </c>
      <c r="V1900" s="22">
        <f>VLOOKUP(CONCATENATE($F1900," ",$G1900),AllocFactorMatrix,(V$4+1),FALSE)*$E1904</f>
        <v>0</v>
      </c>
      <c r="W1900" s="22">
        <f t="shared" si="892"/>
        <v>0</v>
      </c>
      <c r="X1900" s="22">
        <f>VLOOKUP(CONCATENATE($F1900," ",$G1900),AllocFactorMatrix,(X$4+1),FALSE)*$E1904</f>
        <v>0</v>
      </c>
      <c r="Y1900" s="22">
        <f>VLOOKUP(CONCATENATE($F1900," ",$G1900),AllocFactorMatrix,(Y$4+1),FALSE)*$E1904</f>
        <v>0</v>
      </c>
      <c r="Z1900" s="22">
        <f t="shared" si="890"/>
        <v>0</v>
      </c>
      <c r="AA1900" s="22">
        <f>VLOOKUP(CONCATENATE($F1900," ",$G1900),AllocFactorMatrix,(AA$4+1),FALSE)*$E1904</f>
        <v>0</v>
      </c>
      <c r="AB1900" s="22">
        <f>VLOOKUP(CONCATENATE($F1900," ",$G1900),AllocFactorMatrix,(AB$4+1),FALSE)*$E1904</f>
        <v>0</v>
      </c>
      <c r="AC1900" s="22">
        <f>VLOOKUP(CONCATENATE($F1900," ",$G1900),AllocFactorMatrix,(AC$4+1),FALSE)*$E1904</f>
        <v>0</v>
      </c>
    </row>
    <row r="1901" spans="4:29" hidden="1" outlineLevel="1">
      <c r="F1901" s="42" t="str">
        <f>F1904</f>
        <v>PROD_DEMAND</v>
      </c>
      <c r="G1901" s="17" t="str">
        <f>$G$12</f>
        <v>DISTSEC</v>
      </c>
      <c r="H1901" s="21">
        <f t="shared" si="876"/>
        <v>0</v>
      </c>
      <c r="I1901" s="22">
        <f>VLOOKUP(CONCATENATE($F1901," ",$G1901),AllocFactorMatrix,(I$4+1),FALSE)*$E1904</f>
        <v>0</v>
      </c>
      <c r="J1901" s="22">
        <f>VLOOKUP(CONCATENATE($F1901," ",$G1901),AllocFactorMatrix,(J$4+1),FALSE)*$E1904</f>
        <v>0</v>
      </c>
      <c r="K1901" s="22">
        <f>VLOOKUP(CONCATENATE($F1901," ",$G1901),AllocFactorMatrix,(K$4+1),FALSE)*$E1904</f>
        <v>0</v>
      </c>
      <c r="L1901" s="22">
        <f>VLOOKUP(CONCATENATE($F1901," ",$G1901),AllocFactorMatrix,(L$4+1),FALSE)*$E1904</f>
        <v>0</v>
      </c>
      <c r="M1901" s="22">
        <f t="shared" si="889"/>
        <v>0</v>
      </c>
      <c r="N1901" s="22">
        <f>VLOOKUP(CONCATENATE($F1901," ",$G1901),AllocFactorMatrix,(N$4+1),FALSE)*$E1904</f>
        <v>0</v>
      </c>
      <c r="O1901" s="22">
        <f>VLOOKUP(CONCATENATE($F1901," ",$G1901),AllocFactorMatrix,(O$4+1),FALSE)*$E1904</f>
        <v>0</v>
      </c>
      <c r="P1901" s="22">
        <f>VLOOKUP(CONCATENATE($F1901," ",$G1901),AllocFactorMatrix,(P$4+1),FALSE)*$E1904</f>
        <v>0</v>
      </c>
      <c r="Q1901" s="22">
        <f>VLOOKUP(CONCATENATE($F1901," ",$G1901),AllocFactorMatrix,(Q$4+1),FALSE)*$E1904</f>
        <v>0</v>
      </c>
      <c r="R1901" s="22">
        <f t="shared" si="891"/>
        <v>0</v>
      </c>
      <c r="S1901" s="22">
        <f>VLOOKUP(CONCATENATE($F1901," ",$G1901),AllocFactorMatrix,(S$4+1),FALSE)*$E1904</f>
        <v>0</v>
      </c>
      <c r="T1901" s="22">
        <f>VLOOKUP(CONCATENATE($F1901," ",$G1901),AllocFactorMatrix,(T$4+1),FALSE)*$E1904</f>
        <v>0</v>
      </c>
      <c r="U1901" s="22">
        <f>VLOOKUP(CONCATENATE($F1901," ",$G1901),AllocFactorMatrix,(U$4+1),FALSE)*$E1904</f>
        <v>0</v>
      </c>
      <c r="V1901" s="22">
        <f>VLOOKUP(CONCATENATE($F1901," ",$G1901),AllocFactorMatrix,(V$4+1),FALSE)*$E1904</f>
        <v>0</v>
      </c>
      <c r="W1901" s="22">
        <f t="shared" si="892"/>
        <v>0</v>
      </c>
      <c r="X1901" s="22">
        <f>VLOOKUP(CONCATENATE($F1901," ",$G1901),AllocFactorMatrix,(X$4+1),FALSE)*$E1904</f>
        <v>0</v>
      </c>
      <c r="Y1901" s="22">
        <f>VLOOKUP(CONCATENATE($F1901," ",$G1901),AllocFactorMatrix,(Y$4+1),FALSE)*$E1904</f>
        <v>0</v>
      </c>
      <c r="Z1901" s="22">
        <f t="shared" si="890"/>
        <v>0</v>
      </c>
      <c r="AA1901" s="22">
        <f>VLOOKUP(CONCATENATE($F1901," ",$G1901),AllocFactorMatrix,(AA$4+1),FALSE)*$E1904</f>
        <v>0</v>
      </c>
      <c r="AB1901" s="22">
        <f>VLOOKUP(CONCATENATE($F1901," ",$G1901),AllocFactorMatrix,(AB$4+1),FALSE)*$E1904</f>
        <v>0</v>
      </c>
      <c r="AC1901" s="22">
        <f>VLOOKUP(CONCATENATE($F1901," ",$G1901),AllocFactorMatrix,(AC$4+1),FALSE)*$E1904</f>
        <v>0</v>
      </c>
    </row>
    <row r="1902" spans="4:29" hidden="1" outlineLevel="1">
      <c r="F1902" s="42" t="str">
        <f>F1904</f>
        <v>PROD_DEMAND</v>
      </c>
      <c r="G1902" s="17" t="str">
        <f>$G$13</f>
        <v>ENERGY</v>
      </c>
      <c r="H1902" s="21">
        <f t="shared" si="876"/>
        <v>0</v>
      </c>
      <c r="I1902" s="22">
        <f>VLOOKUP(CONCATENATE($F1902," ",$G1902),AllocFactorMatrix,(I$4+1),FALSE)*$E1904</f>
        <v>0</v>
      </c>
      <c r="J1902" s="22">
        <f>VLOOKUP(CONCATENATE($F1902," ",$G1902),AllocFactorMatrix,(J$4+1),FALSE)*$E1904</f>
        <v>0</v>
      </c>
      <c r="K1902" s="22">
        <f>VLOOKUP(CONCATENATE($F1902," ",$G1902),AllocFactorMatrix,(K$4+1),FALSE)*$E1904</f>
        <v>0</v>
      </c>
      <c r="L1902" s="22">
        <f>VLOOKUP(CONCATENATE($F1902," ",$G1902),AllocFactorMatrix,(L$4+1),FALSE)*$E1904</f>
        <v>0</v>
      </c>
      <c r="M1902" s="22">
        <f t="shared" si="889"/>
        <v>0</v>
      </c>
      <c r="N1902" s="22">
        <f>VLOOKUP(CONCATENATE($F1902," ",$G1902),AllocFactorMatrix,(N$4+1),FALSE)*$E1904</f>
        <v>0</v>
      </c>
      <c r="O1902" s="22">
        <f>VLOOKUP(CONCATENATE($F1902," ",$G1902),AllocFactorMatrix,(O$4+1),FALSE)*$E1904</f>
        <v>0</v>
      </c>
      <c r="P1902" s="22">
        <f>VLOOKUP(CONCATENATE($F1902," ",$G1902),AllocFactorMatrix,(P$4+1),FALSE)*$E1904</f>
        <v>0</v>
      </c>
      <c r="Q1902" s="22">
        <f>VLOOKUP(CONCATENATE($F1902," ",$G1902),AllocFactorMatrix,(Q$4+1),FALSE)*$E1904</f>
        <v>0</v>
      </c>
      <c r="R1902" s="22">
        <f t="shared" si="891"/>
        <v>0</v>
      </c>
      <c r="S1902" s="22">
        <f>VLOOKUP(CONCATENATE($F1902," ",$G1902),AllocFactorMatrix,(S$4+1),FALSE)*$E1904</f>
        <v>0</v>
      </c>
      <c r="T1902" s="22">
        <f>VLOOKUP(CONCATENATE($F1902," ",$G1902),AllocFactorMatrix,(T$4+1),FALSE)*$E1904</f>
        <v>0</v>
      </c>
      <c r="U1902" s="22">
        <f>VLOOKUP(CONCATENATE($F1902," ",$G1902),AllocFactorMatrix,(U$4+1),FALSE)*$E1904</f>
        <v>0</v>
      </c>
      <c r="V1902" s="22">
        <f>VLOOKUP(CONCATENATE($F1902," ",$G1902),AllocFactorMatrix,(V$4+1),FALSE)*$E1904</f>
        <v>0</v>
      </c>
      <c r="W1902" s="22">
        <f t="shared" si="892"/>
        <v>0</v>
      </c>
      <c r="X1902" s="22">
        <f>VLOOKUP(CONCATENATE($F1902," ",$G1902),AllocFactorMatrix,(X$4+1),FALSE)*$E1904</f>
        <v>0</v>
      </c>
      <c r="Y1902" s="22">
        <f>VLOOKUP(CONCATENATE($F1902," ",$G1902),AllocFactorMatrix,(Y$4+1),FALSE)*$E1904</f>
        <v>0</v>
      </c>
      <c r="Z1902" s="22">
        <f t="shared" si="890"/>
        <v>0</v>
      </c>
      <c r="AA1902" s="22">
        <f>VLOOKUP(CONCATENATE($F1902," ",$G1902),AllocFactorMatrix,(AA$4+1),FALSE)*$E1904</f>
        <v>0</v>
      </c>
      <c r="AB1902" s="22">
        <f>VLOOKUP(CONCATENATE($F1902," ",$G1902),AllocFactorMatrix,(AB$4+1),FALSE)*$E1904</f>
        <v>0</v>
      </c>
      <c r="AC1902" s="22">
        <f>VLOOKUP(CONCATENATE($F1902," ",$G1902),AllocFactorMatrix,(AC$4+1),FALSE)*$E1904</f>
        <v>0</v>
      </c>
    </row>
    <row r="1903" spans="4:29" hidden="1" outlineLevel="1">
      <c r="F1903" s="42" t="str">
        <f>F1904</f>
        <v>PROD_DEMAND</v>
      </c>
      <c r="G1903" s="17" t="str">
        <f>$G$14</f>
        <v>CUSTOMER</v>
      </c>
      <c r="H1903" s="21">
        <f t="shared" si="876"/>
        <v>0</v>
      </c>
      <c r="I1903" s="22">
        <f>VLOOKUP(CONCATENATE($F1903," ",$G1903),AllocFactorMatrix,(I$4+1),FALSE)*$E1904</f>
        <v>0</v>
      </c>
      <c r="J1903" s="22">
        <f>VLOOKUP(CONCATENATE($F1903," ",$G1903),AllocFactorMatrix,(J$4+1),FALSE)*$E1904</f>
        <v>0</v>
      </c>
      <c r="K1903" s="22">
        <f>VLOOKUP(CONCATENATE($F1903," ",$G1903),AllocFactorMatrix,(K$4+1),FALSE)*$E1904</f>
        <v>0</v>
      </c>
      <c r="L1903" s="22">
        <f>VLOOKUP(CONCATENATE($F1903," ",$G1903),AllocFactorMatrix,(L$4+1),FALSE)*$E1904</f>
        <v>0</v>
      </c>
      <c r="M1903" s="22">
        <f t="shared" si="889"/>
        <v>0</v>
      </c>
      <c r="N1903" s="22">
        <f>VLOOKUP(CONCATENATE($F1903," ",$G1903),AllocFactorMatrix,(N$4+1),FALSE)*$E1904</f>
        <v>0</v>
      </c>
      <c r="O1903" s="22">
        <f>VLOOKUP(CONCATENATE($F1903," ",$G1903),AllocFactorMatrix,(O$4+1),FALSE)*$E1904</f>
        <v>0</v>
      </c>
      <c r="P1903" s="22">
        <f>VLOOKUP(CONCATENATE($F1903," ",$G1903),AllocFactorMatrix,(P$4+1),FALSE)*$E1904</f>
        <v>0</v>
      </c>
      <c r="Q1903" s="22">
        <f>VLOOKUP(CONCATENATE($F1903," ",$G1903),AllocFactorMatrix,(Q$4+1),FALSE)*$E1904</f>
        <v>0</v>
      </c>
      <c r="R1903" s="22">
        <f t="shared" si="891"/>
        <v>0</v>
      </c>
      <c r="S1903" s="22">
        <f>VLOOKUP(CONCATENATE($F1903," ",$G1903),AllocFactorMatrix,(S$4+1),FALSE)*$E1904</f>
        <v>0</v>
      </c>
      <c r="T1903" s="22">
        <f>VLOOKUP(CONCATENATE($F1903," ",$G1903),AllocFactorMatrix,(T$4+1),FALSE)*$E1904</f>
        <v>0</v>
      </c>
      <c r="U1903" s="22">
        <f>VLOOKUP(CONCATENATE($F1903," ",$G1903),AllocFactorMatrix,(U$4+1),FALSE)*$E1904</f>
        <v>0</v>
      </c>
      <c r="V1903" s="22">
        <f>VLOOKUP(CONCATENATE($F1903," ",$G1903),AllocFactorMatrix,(V$4+1),FALSE)*$E1904</f>
        <v>0</v>
      </c>
      <c r="W1903" s="22">
        <f t="shared" si="892"/>
        <v>0</v>
      </c>
      <c r="X1903" s="22">
        <f>VLOOKUP(CONCATENATE($F1903," ",$G1903),AllocFactorMatrix,(X$4+1),FALSE)*$E1904</f>
        <v>0</v>
      </c>
      <c r="Y1903" s="22">
        <f>VLOOKUP(CONCATENATE($F1903," ",$G1903),AllocFactorMatrix,(Y$4+1),FALSE)*$E1904</f>
        <v>0</v>
      </c>
      <c r="Z1903" s="22">
        <f t="shared" si="890"/>
        <v>0</v>
      </c>
      <c r="AA1903" s="22">
        <f>VLOOKUP(CONCATENATE($F1903," ",$G1903),AllocFactorMatrix,(AA$4+1),FALSE)*$E1904</f>
        <v>0</v>
      </c>
      <c r="AB1903" s="22">
        <f>VLOOKUP(CONCATENATE($F1903," ",$G1903),AllocFactorMatrix,(AB$4+1),FALSE)*$E1904</f>
        <v>0</v>
      </c>
      <c r="AC1903" s="22">
        <f>VLOOKUP(CONCATENATE($F1903," ",$G1903),AllocFactorMatrix,(AC$4+1),FALSE)*$E1904</f>
        <v>0</v>
      </c>
    </row>
    <row r="1904" spans="4:29" collapsed="1">
      <c r="D1904" s="39" t="s">
        <v>712</v>
      </c>
      <c r="E1904" s="19">
        <v>0</v>
      </c>
      <c r="F1904" s="42" t="s">
        <v>29</v>
      </c>
      <c r="G1904" s="17" t="str">
        <f>$G$15</f>
        <v>TOTAL</v>
      </c>
      <c r="H1904" s="21">
        <f t="shared" si="876"/>
        <v>0</v>
      </c>
      <c r="I1904" s="22">
        <f>VLOOKUP(CONCATENATE($F1904," ",$G1904),AllocFactorMatrix,(I$4+1),FALSE)*$E1904</f>
        <v>0</v>
      </c>
      <c r="J1904" s="22">
        <f>VLOOKUP(CONCATENATE($F1904," ",$G1904),AllocFactorMatrix,(J$4+1),FALSE)*$E1904</f>
        <v>0</v>
      </c>
      <c r="K1904" s="22">
        <f>VLOOKUP(CONCATENATE($F1904," ",$G1904),AllocFactorMatrix,(K$4+1),FALSE)*$E1904</f>
        <v>0</v>
      </c>
      <c r="L1904" s="22">
        <f>VLOOKUP(CONCATENATE($F1904," ",$G1904),AllocFactorMatrix,(L$4+1),FALSE)*$E1904</f>
        <v>0</v>
      </c>
      <c r="M1904" s="22">
        <f t="shared" si="889"/>
        <v>0</v>
      </c>
      <c r="N1904" s="22">
        <f>VLOOKUP(CONCATENATE($F1904," ",$G1904),AllocFactorMatrix,(N$4+1),FALSE)*$E1904</f>
        <v>0</v>
      </c>
      <c r="O1904" s="22">
        <f>VLOOKUP(CONCATENATE($F1904," ",$G1904),AllocFactorMatrix,(O$4+1),FALSE)*$E1904</f>
        <v>0</v>
      </c>
      <c r="P1904" s="22">
        <f>VLOOKUP(CONCATENATE($F1904," ",$G1904),AllocFactorMatrix,(P$4+1),FALSE)*$E1904</f>
        <v>0</v>
      </c>
      <c r="Q1904" s="22">
        <f>VLOOKUP(CONCATENATE($F1904," ",$G1904),AllocFactorMatrix,(Q$4+1),FALSE)*$E1904</f>
        <v>0</v>
      </c>
      <c r="R1904" s="22">
        <f t="shared" si="891"/>
        <v>0</v>
      </c>
      <c r="S1904" s="22">
        <f>VLOOKUP(CONCATENATE($F1904," ",$G1904),AllocFactorMatrix,(S$4+1),FALSE)*$E1904</f>
        <v>0</v>
      </c>
      <c r="T1904" s="22">
        <f>VLOOKUP(CONCATENATE($F1904," ",$G1904),AllocFactorMatrix,(T$4+1),FALSE)*$E1904</f>
        <v>0</v>
      </c>
      <c r="U1904" s="22">
        <f>VLOOKUP(CONCATENATE($F1904," ",$G1904),AllocFactorMatrix,(U$4+1),FALSE)*$E1904</f>
        <v>0</v>
      </c>
      <c r="V1904" s="22">
        <f>VLOOKUP(CONCATENATE($F1904," ",$G1904),AllocFactorMatrix,(V$4+1),FALSE)*$E1904</f>
        <v>0</v>
      </c>
      <c r="W1904" s="22">
        <f t="shared" si="892"/>
        <v>0</v>
      </c>
      <c r="X1904" s="22">
        <f>VLOOKUP(CONCATENATE($F1904," ",$G1904),AllocFactorMatrix,(X$4+1),FALSE)*$E1904</f>
        <v>0</v>
      </c>
      <c r="Y1904" s="22">
        <f>VLOOKUP(CONCATENATE($F1904," ",$G1904),AllocFactorMatrix,(Y$4+1),FALSE)*$E1904</f>
        <v>0</v>
      </c>
      <c r="Z1904" s="22">
        <f t="shared" si="890"/>
        <v>0</v>
      </c>
      <c r="AA1904" s="22">
        <f>VLOOKUP(CONCATENATE($F1904," ",$G1904),AllocFactorMatrix,(AA$4+1),FALSE)*$E1904</f>
        <v>0</v>
      </c>
      <c r="AB1904" s="22">
        <f>VLOOKUP(CONCATENATE($F1904," ",$G1904),AllocFactorMatrix,(AB$4+1),FALSE)*$E1904</f>
        <v>0</v>
      </c>
      <c r="AC1904" s="22">
        <f>VLOOKUP(CONCATENATE($F1904," ",$G1904),AllocFactorMatrix,(AC$4+1),FALSE)*$E1904</f>
        <v>0</v>
      </c>
    </row>
    <row r="1905" spans="4:29" hidden="1" outlineLevel="1">
      <c r="F1905" s="42" t="str">
        <f>F1912</f>
        <v>CUST_TOTAL</v>
      </c>
      <c r="G1905" s="17" t="str">
        <f>$G$8</f>
        <v>PRODUCTION</v>
      </c>
      <c r="H1905" s="21">
        <f t="shared" si="876"/>
        <v>0</v>
      </c>
      <c r="I1905" s="22">
        <f>VLOOKUP(CONCATENATE($F1905," ",$G1905),AllocFactorMatrix,(I$4+1),FALSE)*$E1912</f>
        <v>0</v>
      </c>
      <c r="J1905" s="22">
        <f>VLOOKUP(CONCATENATE($F1905," ",$G1905),AllocFactorMatrix,(J$4+1),FALSE)*$E1912</f>
        <v>0</v>
      </c>
      <c r="K1905" s="22">
        <f>VLOOKUP(CONCATENATE($F1905," ",$G1905),AllocFactorMatrix,(K$4+1),FALSE)*$E1912</f>
        <v>0</v>
      </c>
      <c r="L1905" s="22">
        <f>VLOOKUP(CONCATENATE($F1905," ",$G1905),AllocFactorMatrix,(L$4+1),FALSE)*$E1912</f>
        <v>0</v>
      </c>
      <c r="M1905" s="22">
        <f t="shared" si="889"/>
        <v>0</v>
      </c>
      <c r="N1905" s="22">
        <f>VLOOKUP(CONCATENATE($F1905," ",$G1905),AllocFactorMatrix,(N$4+1),FALSE)*$E1912</f>
        <v>0</v>
      </c>
      <c r="O1905" s="22">
        <f>VLOOKUP(CONCATENATE($F1905," ",$G1905),AllocFactorMatrix,(O$4+1),FALSE)*$E1912</f>
        <v>0</v>
      </c>
      <c r="P1905" s="22">
        <f>VLOOKUP(CONCATENATE($F1905," ",$G1905),AllocFactorMatrix,(P$4+1),FALSE)*$E1912</f>
        <v>0</v>
      </c>
      <c r="Q1905" s="22">
        <f>VLOOKUP(CONCATENATE($F1905," ",$G1905),AllocFactorMatrix,(Q$4+1),FALSE)*$E1912</f>
        <v>0</v>
      </c>
      <c r="R1905" s="22">
        <f t="shared" ref="R1905:R1913" si="893">SUBTOTAL(9,N1905:Q1905)</f>
        <v>0</v>
      </c>
      <c r="S1905" s="22">
        <f>VLOOKUP(CONCATENATE($F1905," ",$G1905),AllocFactorMatrix,(S$4+1),FALSE)*$E1912</f>
        <v>0</v>
      </c>
      <c r="T1905" s="22">
        <f>VLOOKUP(CONCATENATE($F1905," ",$G1905),AllocFactorMatrix,(T$4+1),FALSE)*$E1912</f>
        <v>0</v>
      </c>
      <c r="U1905" s="22">
        <f>VLOOKUP(CONCATENATE($F1905," ",$G1905),AllocFactorMatrix,(U$4+1),FALSE)*$E1912</f>
        <v>0</v>
      </c>
      <c r="V1905" s="22">
        <f>VLOOKUP(CONCATENATE($F1905," ",$G1905),AllocFactorMatrix,(V$4+1),FALSE)*$E1912</f>
        <v>0</v>
      </c>
      <c r="W1905" s="22">
        <f t="shared" ref="W1905:W1913" si="894">SUBTOTAL(9,S1905:V1905)</f>
        <v>0</v>
      </c>
      <c r="X1905" s="22">
        <f>VLOOKUP(CONCATENATE($F1905," ",$G1905),AllocFactorMatrix,(X$4+1),FALSE)*$E1912</f>
        <v>0</v>
      </c>
      <c r="Y1905" s="22">
        <f>VLOOKUP(CONCATENATE($F1905," ",$G1905),AllocFactorMatrix,(Y$4+1),FALSE)*$E1912</f>
        <v>0</v>
      </c>
      <c r="Z1905" s="22">
        <f t="shared" si="890"/>
        <v>0</v>
      </c>
      <c r="AA1905" s="22">
        <f>VLOOKUP(CONCATENATE($F1905," ",$G1905),AllocFactorMatrix,(AA$4+1),FALSE)*$E1912</f>
        <v>0</v>
      </c>
      <c r="AB1905" s="22">
        <f>VLOOKUP(CONCATENATE($F1905," ",$G1905),AllocFactorMatrix,(AB$4+1),FALSE)*$E1912</f>
        <v>0</v>
      </c>
      <c r="AC1905" s="22">
        <f>VLOOKUP(CONCATENATE($F1905," ",$G1905),AllocFactorMatrix,(AC$4+1),FALSE)*$E1912</f>
        <v>0</v>
      </c>
    </row>
    <row r="1906" spans="4:29" hidden="1" outlineLevel="1">
      <c r="F1906" s="42" t="str">
        <f>F1912</f>
        <v>CUST_TOTAL</v>
      </c>
      <c r="G1906" s="17" t="str">
        <f>$G$9</f>
        <v>BULKTRAN</v>
      </c>
      <c r="H1906" s="21">
        <f t="shared" si="876"/>
        <v>0</v>
      </c>
      <c r="I1906" s="22">
        <f>VLOOKUP(CONCATENATE($F1906," ",$G1906),AllocFactorMatrix,(I$4+1),FALSE)*$E1912</f>
        <v>0</v>
      </c>
      <c r="J1906" s="22">
        <f>VLOOKUP(CONCATENATE($F1906," ",$G1906),AllocFactorMatrix,(J$4+1),FALSE)*$E1912</f>
        <v>0</v>
      </c>
      <c r="K1906" s="22">
        <f>VLOOKUP(CONCATENATE($F1906," ",$G1906),AllocFactorMatrix,(K$4+1),FALSE)*$E1912</f>
        <v>0</v>
      </c>
      <c r="L1906" s="22">
        <f>VLOOKUP(CONCATENATE($F1906," ",$G1906),AllocFactorMatrix,(L$4+1),FALSE)*$E1912</f>
        <v>0</v>
      </c>
      <c r="M1906" s="22">
        <f t="shared" si="889"/>
        <v>0</v>
      </c>
      <c r="N1906" s="22">
        <f>VLOOKUP(CONCATENATE($F1906," ",$G1906),AllocFactorMatrix,(N$4+1),FALSE)*$E1912</f>
        <v>0</v>
      </c>
      <c r="O1906" s="22">
        <f>VLOOKUP(CONCATENATE($F1906," ",$G1906),AllocFactorMatrix,(O$4+1),FALSE)*$E1912</f>
        <v>0</v>
      </c>
      <c r="P1906" s="22">
        <f>VLOOKUP(CONCATENATE($F1906," ",$G1906),AllocFactorMatrix,(P$4+1),FALSE)*$E1912</f>
        <v>0</v>
      </c>
      <c r="Q1906" s="22">
        <f>VLOOKUP(CONCATENATE($F1906," ",$G1906),AllocFactorMatrix,(Q$4+1),FALSE)*$E1912</f>
        <v>0</v>
      </c>
      <c r="R1906" s="22">
        <f t="shared" si="893"/>
        <v>0</v>
      </c>
      <c r="S1906" s="22">
        <f>VLOOKUP(CONCATENATE($F1906," ",$G1906),AllocFactorMatrix,(S$4+1),FALSE)*$E1912</f>
        <v>0</v>
      </c>
      <c r="T1906" s="22">
        <f>VLOOKUP(CONCATENATE($F1906," ",$G1906),AllocFactorMatrix,(T$4+1),FALSE)*$E1912</f>
        <v>0</v>
      </c>
      <c r="U1906" s="22">
        <f>VLOOKUP(CONCATENATE($F1906," ",$G1906),AllocFactorMatrix,(U$4+1),FALSE)*$E1912</f>
        <v>0</v>
      </c>
      <c r="V1906" s="22">
        <f>VLOOKUP(CONCATENATE($F1906," ",$G1906),AllocFactorMatrix,(V$4+1),FALSE)*$E1912</f>
        <v>0</v>
      </c>
      <c r="W1906" s="22">
        <f t="shared" si="894"/>
        <v>0</v>
      </c>
      <c r="X1906" s="22">
        <f>VLOOKUP(CONCATENATE($F1906," ",$G1906),AllocFactorMatrix,(X$4+1),FALSE)*$E1912</f>
        <v>0</v>
      </c>
      <c r="Y1906" s="22">
        <f>VLOOKUP(CONCATENATE($F1906," ",$G1906),AllocFactorMatrix,(Y$4+1),FALSE)*$E1912</f>
        <v>0</v>
      </c>
      <c r="Z1906" s="22">
        <f t="shared" si="890"/>
        <v>0</v>
      </c>
      <c r="AA1906" s="22">
        <f>VLOOKUP(CONCATENATE($F1906," ",$G1906),AllocFactorMatrix,(AA$4+1),FALSE)*$E1912</f>
        <v>0</v>
      </c>
      <c r="AB1906" s="22">
        <f>VLOOKUP(CONCATENATE($F1906," ",$G1906),AllocFactorMatrix,(AB$4+1),FALSE)*$E1912</f>
        <v>0</v>
      </c>
      <c r="AC1906" s="22">
        <f>VLOOKUP(CONCATENATE($F1906," ",$G1906),AllocFactorMatrix,(AC$4+1),FALSE)*$E1912</f>
        <v>0</v>
      </c>
    </row>
    <row r="1907" spans="4:29" hidden="1" outlineLevel="1">
      <c r="F1907" s="42" t="str">
        <f>F1912</f>
        <v>CUST_TOTAL</v>
      </c>
      <c r="G1907" s="17" t="str">
        <f>$G$10</f>
        <v>SUBTRAN</v>
      </c>
      <c r="H1907" s="21">
        <f t="shared" si="876"/>
        <v>0</v>
      </c>
      <c r="I1907" s="22">
        <f>VLOOKUP(CONCATENATE($F1907," ",$G1907),AllocFactorMatrix,(I$4+1),FALSE)*$E1912</f>
        <v>0</v>
      </c>
      <c r="J1907" s="22">
        <f>VLOOKUP(CONCATENATE($F1907," ",$G1907),AllocFactorMatrix,(J$4+1),FALSE)*$E1912</f>
        <v>0</v>
      </c>
      <c r="K1907" s="22">
        <f>VLOOKUP(CONCATENATE($F1907," ",$G1907),AllocFactorMatrix,(K$4+1),FALSE)*$E1912</f>
        <v>0</v>
      </c>
      <c r="L1907" s="22">
        <f>VLOOKUP(CONCATENATE($F1907," ",$G1907),AllocFactorMatrix,(L$4+1),FALSE)*$E1912</f>
        <v>0</v>
      </c>
      <c r="M1907" s="22">
        <f t="shared" si="889"/>
        <v>0</v>
      </c>
      <c r="N1907" s="22">
        <f>VLOOKUP(CONCATENATE($F1907," ",$G1907),AllocFactorMatrix,(N$4+1),FALSE)*$E1912</f>
        <v>0</v>
      </c>
      <c r="O1907" s="22">
        <f>VLOOKUP(CONCATENATE($F1907," ",$G1907),AllocFactorMatrix,(O$4+1),FALSE)*$E1912</f>
        <v>0</v>
      </c>
      <c r="P1907" s="22">
        <f>VLOOKUP(CONCATENATE($F1907," ",$G1907),AllocFactorMatrix,(P$4+1),FALSE)*$E1912</f>
        <v>0</v>
      </c>
      <c r="Q1907" s="22">
        <f>VLOOKUP(CONCATENATE($F1907," ",$G1907),AllocFactorMatrix,(Q$4+1),FALSE)*$E1912</f>
        <v>0</v>
      </c>
      <c r="R1907" s="22">
        <f t="shared" si="893"/>
        <v>0</v>
      </c>
      <c r="S1907" s="22">
        <f>VLOOKUP(CONCATENATE($F1907," ",$G1907),AllocFactorMatrix,(S$4+1),FALSE)*$E1912</f>
        <v>0</v>
      </c>
      <c r="T1907" s="22">
        <f>VLOOKUP(CONCATENATE($F1907," ",$G1907),AllocFactorMatrix,(T$4+1),FALSE)*$E1912</f>
        <v>0</v>
      </c>
      <c r="U1907" s="22">
        <f>VLOOKUP(CONCATENATE($F1907," ",$G1907),AllocFactorMatrix,(U$4+1),FALSE)*$E1912</f>
        <v>0</v>
      </c>
      <c r="V1907" s="22">
        <f>VLOOKUP(CONCATENATE($F1907," ",$G1907),AllocFactorMatrix,(V$4+1),FALSE)*$E1912</f>
        <v>0</v>
      </c>
      <c r="W1907" s="22">
        <f t="shared" si="894"/>
        <v>0</v>
      </c>
      <c r="X1907" s="22">
        <f>VLOOKUP(CONCATENATE($F1907," ",$G1907),AllocFactorMatrix,(X$4+1),FALSE)*$E1912</f>
        <v>0</v>
      </c>
      <c r="Y1907" s="22">
        <f>VLOOKUP(CONCATENATE($F1907," ",$G1907),AllocFactorMatrix,(Y$4+1),FALSE)*$E1912</f>
        <v>0</v>
      </c>
      <c r="Z1907" s="22">
        <f t="shared" si="890"/>
        <v>0</v>
      </c>
      <c r="AA1907" s="22">
        <f>VLOOKUP(CONCATENATE($F1907," ",$G1907),AllocFactorMatrix,(AA$4+1),FALSE)*$E1912</f>
        <v>0</v>
      </c>
      <c r="AB1907" s="22">
        <f>VLOOKUP(CONCATENATE($F1907," ",$G1907),AllocFactorMatrix,(AB$4+1),FALSE)*$E1912</f>
        <v>0</v>
      </c>
      <c r="AC1907" s="22">
        <f>VLOOKUP(CONCATENATE($F1907," ",$G1907),AllocFactorMatrix,(AC$4+1),FALSE)*$E1912</f>
        <v>0</v>
      </c>
    </row>
    <row r="1908" spans="4:29" hidden="1" outlineLevel="1">
      <c r="F1908" s="42" t="str">
        <f>F1912</f>
        <v>CUST_TOTAL</v>
      </c>
      <c r="G1908" s="17" t="str">
        <f>$G$11</f>
        <v>DISTPRI</v>
      </c>
      <c r="H1908" s="21">
        <f t="shared" si="876"/>
        <v>0</v>
      </c>
      <c r="I1908" s="22">
        <f>VLOOKUP(CONCATENATE($F1908," ",$G1908),AllocFactorMatrix,(I$4+1),FALSE)*$E1912</f>
        <v>0</v>
      </c>
      <c r="J1908" s="22">
        <f>VLOOKUP(CONCATENATE($F1908," ",$G1908),AllocFactorMatrix,(J$4+1),FALSE)*$E1912</f>
        <v>0</v>
      </c>
      <c r="K1908" s="22">
        <f>VLOOKUP(CONCATENATE($F1908," ",$G1908),AllocFactorMatrix,(K$4+1),FALSE)*$E1912</f>
        <v>0</v>
      </c>
      <c r="L1908" s="22">
        <f>VLOOKUP(CONCATENATE($F1908," ",$G1908),AllocFactorMatrix,(L$4+1),FALSE)*$E1912</f>
        <v>0</v>
      </c>
      <c r="M1908" s="22">
        <f t="shared" si="889"/>
        <v>0</v>
      </c>
      <c r="N1908" s="22">
        <f>VLOOKUP(CONCATENATE($F1908," ",$G1908),AllocFactorMatrix,(N$4+1),FALSE)*$E1912</f>
        <v>0</v>
      </c>
      <c r="O1908" s="22">
        <f>VLOOKUP(CONCATENATE($F1908," ",$G1908),AllocFactorMatrix,(O$4+1),FALSE)*$E1912</f>
        <v>0</v>
      </c>
      <c r="P1908" s="22">
        <f>VLOOKUP(CONCATENATE($F1908," ",$G1908),AllocFactorMatrix,(P$4+1),FALSE)*$E1912</f>
        <v>0</v>
      </c>
      <c r="Q1908" s="22">
        <f>VLOOKUP(CONCATENATE($F1908," ",$G1908),AllocFactorMatrix,(Q$4+1),FALSE)*$E1912</f>
        <v>0</v>
      </c>
      <c r="R1908" s="22">
        <f t="shared" si="893"/>
        <v>0</v>
      </c>
      <c r="S1908" s="22">
        <f>VLOOKUP(CONCATENATE($F1908," ",$G1908),AllocFactorMatrix,(S$4+1),FALSE)*$E1912</f>
        <v>0</v>
      </c>
      <c r="T1908" s="22">
        <f>VLOOKUP(CONCATENATE($F1908," ",$G1908),AllocFactorMatrix,(T$4+1),FALSE)*$E1912</f>
        <v>0</v>
      </c>
      <c r="U1908" s="22">
        <f>VLOOKUP(CONCATENATE($F1908," ",$G1908),AllocFactorMatrix,(U$4+1),FALSE)*$E1912</f>
        <v>0</v>
      </c>
      <c r="V1908" s="22">
        <f>VLOOKUP(CONCATENATE($F1908," ",$G1908),AllocFactorMatrix,(V$4+1),FALSE)*$E1912</f>
        <v>0</v>
      </c>
      <c r="W1908" s="22">
        <f t="shared" si="894"/>
        <v>0</v>
      </c>
      <c r="X1908" s="22">
        <f>VLOOKUP(CONCATENATE($F1908," ",$G1908),AllocFactorMatrix,(X$4+1),FALSE)*$E1912</f>
        <v>0</v>
      </c>
      <c r="Y1908" s="22">
        <f>VLOOKUP(CONCATENATE($F1908," ",$G1908),AllocFactorMatrix,(Y$4+1),FALSE)*$E1912</f>
        <v>0</v>
      </c>
      <c r="Z1908" s="22">
        <f t="shared" si="890"/>
        <v>0</v>
      </c>
      <c r="AA1908" s="22">
        <f>VLOOKUP(CONCATENATE($F1908," ",$G1908),AllocFactorMatrix,(AA$4+1),FALSE)*$E1912</f>
        <v>0</v>
      </c>
      <c r="AB1908" s="22">
        <f>VLOOKUP(CONCATENATE($F1908," ",$G1908),AllocFactorMatrix,(AB$4+1),FALSE)*$E1912</f>
        <v>0</v>
      </c>
      <c r="AC1908" s="22">
        <f>VLOOKUP(CONCATENATE($F1908," ",$G1908),AllocFactorMatrix,(AC$4+1),FALSE)*$E1912</f>
        <v>0</v>
      </c>
    </row>
    <row r="1909" spans="4:29" hidden="1" outlineLevel="1">
      <c r="F1909" s="42" t="str">
        <f>F1912</f>
        <v>CUST_TOTAL</v>
      </c>
      <c r="G1909" s="17" t="str">
        <f>$G$12</f>
        <v>DISTSEC</v>
      </c>
      <c r="H1909" s="21">
        <f t="shared" si="876"/>
        <v>0</v>
      </c>
      <c r="I1909" s="22">
        <f>VLOOKUP(CONCATENATE($F1909," ",$G1909),AllocFactorMatrix,(I$4+1),FALSE)*$E1912</f>
        <v>0</v>
      </c>
      <c r="J1909" s="22">
        <f>VLOOKUP(CONCATENATE($F1909," ",$G1909),AllocFactorMatrix,(J$4+1),FALSE)*$E1912</f>
        <v>0</v>
      </c>
      <c r="K1909" s="22">
        <f>VLOOKUP(CONCATENATE($F1909," ",$G1909),AllocFactorMatrix,(K$4+1),FALSE)*$E1912</f>
        <v>0</v>
      </c>
      <c r="L1909" s="22">
        <f>VLOOKUP(CONCATENATE($F1909," ",$G1909),AllocFactorMatrix,(L$4+1),FALSE)*$E1912</f>
        <v>0</v>
      </c>
      <c r="M1909" s="22">
        <f t="shared" si="889"/>
        <v>0</v>
      </c>
      <c r="N1909" s="22">
        <f>VLOOKUP(CONCATENATE($F1909," ",$G1909),AllocFactorMatrix,(N$4+1),FALSE)*$E1912</f>
        <v>0</v>
      </c>
      <c r="O1909" s="22">
        <f>VLOOKUP(CONCATENATE($F1909," ",$G1909),AllocFactorMatrix,(O$4+1),FALSE)*$E1912</f>
        <v>0</v>
      </c>
      <c r="P1909" s="22">
        <f>VLOOKUP(CONCATENATE($F1909," ",$G1909),AllocFactorMatrix,(P$4+1),FALSE)*$E1912</f>
        <v>0</v>
      </c>
      <c r="Q1909" s="22">
        <f>VLOOKUP(CONCATENATE($F1909," ",$G1909),AllocFactorMatrix,(Q$4+1),FALSE)*$E1912</f>
        <v>0</v>
      </c>
      <c r="R1909" s="22">
        <f t="shared" si="893"/>
        <v>0</v>
      </c>
      <c r="S1909" s="22">
        <f>VLOOKUP(CONCATENATE($F1909," ",$G1909),AllocFactorMatrix,(S$4+1),FALSE)*$E1912</f>
        <v>0</v>
      </c>
      <c r="T1909" s="22">
        <f>VLOOKUP(CONCATENATE($F1909," ",$G1909),AllocFactorMatrix,(T$4+1),FALSE)*$E1912</f>
        <v>0</v>
      </c>
      <c r="U1909" s="22">
        <f>VLOOKUP(CONCATENATE($F1909," ",$G1909),AllocFactorMatrix,(U$4+1),FALSE)*$E1912</f>
        <v>0</v>
      </c>
      <c r="V1909" s="22">
        <f>VLOOKUP(CONCATENATE($F1909," ",$G1909),AllocFactorMatrix,(V$4+1),FALSE)*$E1912</f>
        <v>0</v>
      </c>
      <c r="W1909" s="22">
        <f t="shared" si="894"/>
        <v>0</v>
      </c>
      <c r="X1909" s="22">
        <f>VLOOKUP(CONCATENATE($F1909," ",$G1909),AllocFactorMatrix,(X$4+1),FALSE)*$E1912</f>
        <v>0</v>
      </c>
      <c r="Y1909" s="22">
        <f>VLOOKUP(CONCATENATE($F1909," ",$G1909),AllocFactorMatrix,(Y$4+1),FALSE)*$E1912</f>
        <v>0</v>
      </c>
      <c r="Z1909" s="22">
        <f t="shared" si="890"/>
        <v>0</v>
      </c>
      <c r="AA1909" s="22">
        <f>VLOOKUP(CONCATENATE($F1909," ",$G1909),AllocFactorMatrix,(AA$4+1),FALSE)*$E1912</f>
        <v>0</v>
      </c>
      <c r="AB1909" s="22">
        <f>VLOOKUP(CONCATENATE($F1909," ",$G1909),AllocFactorMatrix,(AB$4+1),FALSE)*$E1912</f>
        <v>0</v>
      </c>
      <c r="AC1909" s="22">
        <f>VLOOKUP(CONCATENATE($F1909," ",$G1909),AllocFactorMatrix,(AC$4+1),FALSE)*$E1912</f>
        <v>0</v>
      </c>
    </row>
    <row r="1910" spans="4:29" hidden="1" outlineLevel="1">
      <c r="F1910" s="42" t="str">
        <f>F1912</f>
        <v>CUST_TOTAL</v>
      </c>
      <c r="G1910" s="17" t="str">
        <f>$G$13</f>
        <v>ENERGY</v>
      </c>
      <c r="H1910" s="21">
        <f t="shared" si="876"/>
        <v>0</v>
      </c>
      <c r="I1910" s="22">
        <f>VLOOKUP(CONCATENATE($F1910," ",$G1910),AllocFactorMatrix,(I$4+1),FALSE)*$E1912</f>
        <v>0</v>
      </c>
      <c r="J1910" s="22">
        <f>VLOOKUP(CONCATENATE($F1910," ",$G1910),AllocFactorMatrix,(J$4+1),FALSE)*$E1912</f>
        <v>0</v>
      </c>
      <c r="K1910" s="22">
        <f>VLOOKUP(CONCATENATE($F1910," ",$G1910),AllocFactorMatrix,(K$4+1),FALSE)*$E1912</f>
        <v>0</v>
      </c>
      <c r="L1910" s="22">
        <f>VLOOKUP(CONCATENATE($F1910," ",$G1910),AllocFactorMatrix,(L$4+1),FALSE)*$E1912</f>
        <v>0</v>
      </c>
      <c r="M1910" s="22">
        <f t="shared" si="889"/>
        <v>0</v>
      </c>
      <c r="N1910" s="22">
        <f>VLOOKUP(CONCATENATE($F1910," ",$G1910),AllocFactorMatrix,(N$4+1),FALSE)*$E1912</f>
        <v>0</v>
      </c>
      <c r="O1910" s="22">
        <f>VLOOKUP(CONCATENATE($F1910," ",$G1910),AllocFactorMatrix,(O$4+1),FALSE)*$E1912</f>
        <v>0</v>
      </c>
      <c r="P1910" s="22">
        <f>VLOOKUP(CONCATENATE($F1910," ",$G1910),AllocFactorMatrix,(P$4+1),FALSE)*$E1912</f>
        <v>0</v>
      </c>
      <c r="Q1910" s="22">
        <f>VLOOKUP(CONCATENATE($F1910," ",$G1910),AllocFactorMatrix,(Q$4+1),FALSE)*$E1912</f>
        <v>0</v>
      </c>
      <c r="R1910" s="22">
        <f t="shared" si="893"/>
        <v>0</v>
      </c>
      <c r="S1910" s="22">
        <f>VLOOKUP(CONCATENATE($F1910," ",$G1910),AllocFactorMatrix,(S$4+1),FALSE)*$E1912</f>
        <v>0</v>
      </c>
      <c r="T1910" s="22">
        <f>VLOOKUP(CONCATENATE($F1910," ",$G1910),AllocFactorMatrix,(T$4+1),FALSE)*$E1912</f>
        <v>0</v>
      </c>
      <c r="U1910" s="22">
        <f>VLOOKUP(CONCATENATE($F1910," ",$G1910),AllocFactorMatrix,(U$4+1),FALSE)*$E1912</f>
        <v>0</v>
      </c>
      <c r="V1910" s="22">
        <f>VLOOKUP(CONCATENATE($F1910," ",$G1910),AllocFactorMatrix,(V$4+1),FALSE)*$E1912</f>
        <v>0</v>
      </c>
      <c r="W1910" s="22">
        <f t="shared" si="894"/>
        <v>0</v>
      </c>
      <c r="X1910" s="22">
        <f>VLOOKUP(CONCATENATE($F1910," ",$G1910),AllocFactorMatrix,(X$4+1),FALSE)*$E1912</f>
        <v>0</v>
      </c>
      <c r="Y1910" s="22">
        <f>VLOOKUP(CONCATENATE($F1910," ",$G1910),AllocFactorMatrix,(Y$4+1),FALSE)*$E1912</f>
        <v>0</v>
      </c>
      <c r="Z1910" s="22">
        <f t="shared" si="890"/>
        <v>0</v>
      </c>
      <c r="AA1910" s="22">
        <f>VLOOKUP(CONCATENATE($F1910," ",$G1910),AllocFactorMatrix,(AA$4+1),FALSE)*$E1912</f>
        <v>0</v>
      </c>
      <c r="AB1910" s="22">
        <f>VLOOKUP(CONCATENATE($F1910," ",$G1910),AllocFactorMatrix,(AB$4+1),FALSE)*$E1912</f>
        <v>0</v>
      </c>
      <c r="AC1910" s="22">
        <f>VLOOKUP(CONCATENATE($F1910," ",$G1910),AllocFactorMatrix,(AC$4+1),FALSE)*$E1912</f>
        <v>0</v>
      </c>
    </row>
    <row r="1911" spans="4:29" hidden="1" outlineLevel="1">
      <c r="F1911" s="42" t="str">
        <f>F1912</f>
        <v>CUST_TOTAL</v>
      </c>
      <c r="G1911" s="17" t="str">
        <f>$G$14</f>
        <v>CUSTOMER</v>
      </c>
      <c r="H1911" s="21">
        <f t="shared" si="876"/>
        <v>-765609.99999999988</v>
      </c>
      <c r="I1911" s="22">
        <f>VLOOKUP(CONCATENATE($F1911," ",$G1911),AllocFactorMatrix,(I$4+1),FALSE)*$E1912</f>
        <v>-462792.6890363071</v>
      </c>
      <c r="J1911" s="22">
        <f>VLOOKUP(CONCATENATE($F1911," ",$G1911),AllocFactorMatrix,(J$4+1),FALSE)*$E1912</f>
        <v>-108378.34861038474</v>
      </c>
      <c r="K1911" s="22">
        <f>VLOOKUP(CONCATENATE($F1911," ",$G1911),AllocFactorMatrix,(K$4+1),FALSE)*$E1912</f>
        <v>-252.89217980126071</v>
      </c>
      <c r="L1911" s="22">
        <f>VLOOKUP(CONCATENATE($F1911," ",$G1911),AllocFactorMatrix,(L$4+1),FALSE)*$E1912</f>
        <v>-10.537174158385863</v>
      </c>
      <c r="M1911" s="22">
        <f t="shared" si="889"/>
        <v>-108641.77796434438</v>
      </c>
      <c r="N1911" s="22">
        <f>VLOOKUP(CONCATENATE($F1911," ",$G1911),AllocFactorMatrix,(N$4+1),FALSE)*$E1912</f>
        <v>-1320.6591611843614</v>
      </c>
      <c r="O1911" s="22">
        <f>VLOOKUP(CONCATENATE($F1911," ",$G1911),AllocFactorMatrix,(O$4+1),FALSE)*$E1912</f>
        <v>-249.37978841513208</v>
      </c>
      <c r="P1911" s="22">
        <f>VLOOKUP(CONCATENATE($F1911," ",$G1911),AllocFactorMatrix,(P$4+1),FALSE)*$E1912</f>
        <v>-24.586739702900346</v>
      </c>
      <c r="Q1911" s="22">
        <f>VLOOKUP(CONCATENATE($F1911," ",$G1911),AllocFactorMatrix,(Q$4+1),FALSE)*$E1912</f>
        <v>0</v>
      </c>
      <c r="R1911" s="22">
        <f t="shared" si="893"/>
        <v>-1594.6256893023938</v>
      </c>
      <c r="S1911" s="22">
        <f>VLOOKUP(CONCATENATE($F1911," ",$G1911),AllocFactorMatrix,(S$4+1),FALSE)*$E1912</f>
        <v>-14.049565544514483</v>
      </c>
      <c r="T1911" s="22">
        <f>VLOOKUP(CONCATENATE($F1911," ",$G1911),AllocFactorMatrix,(T$4+1),FALSE)*$E1912</f>
        <v>-147.52043821740207</v>
      </c>
      <c r="U1911" s="22">
        <f>VLOOKUP(CONCATENATE($F1911," ",$G1911),AllocFactorMatrix,(U$4+1),FALSE)*$E1912</f>
        <v>-77.272610494829664</v>
      </c>
      <c r="V1911" s="22">
        <f>VLOOKUP(CONCATENATE($F1911," ",$G1911),AllocFactorMatrix,(V$4+1),FALSE)*$E1912</f>
        <v>-10.537174158385863</v>
      </c>
      <c r="W1911" s="22">
        <f t="shared" si="894"/>
        <v>-249.37978841513208</v>
      </c>
      <c r="X1911" s="22">
        <f>VLOOKUP(CONCATENATE($F1911," ",$G1911),AllocFactorMatrix,(X$4+1),FALSE)*$E1912</f>
        <v>-484.71001128574966</v>
      </c>
      <c r="Y1911" s="22">
        <f>VLOOKUP(CONCATENATE($F1911," ",$G1911),AllocFactorMatrix,(Y$4+1),FALSE)*$E1912</f>
        <v>-3.5123913861286207</v>
      </c>
      <c r="Z1911" s="22">
        <f t="shared" si="890"/>
        <v>-488.22240267187829</v>
      </c>
      <c r="AA1911" s="22">
        <f>VLOOKUP(CONCATENATE($F1911," ",$G1911),AllocFactorMatrix,(AA$4+1),FALSE)*$E1912</f>
        <v>-28.099131089028965</v>
      </c>
      <c r="AB1911" s="22">
        <f>VLOOKUP(CONCATENATE($F1911," ",$G1911),AllocFactorMatrix,(AB$4+1),FALSE)*$E1912</f>
        <v>-191625.53685301915</v>
      </c>
      <c r="AC1911" s="22">
        <f>VLOOKUP(CONCATENATE($F1911," ",$G1911),AllocFactorMatrix,(AC$4+1),FALSE)*$E1912</f>
        <v>-189.66913485094551</v>
      </c>
    </row>
    <row r="1912" spans="4:29" collapsed="1">
      <c r="D1912" s="39" t="s">
        <v>713</v>
      </c>
      <c r="E1912" s="19">
        <f>-289397+-476213</f>
        <v>-765610</v>
      </c>
      <c r="F1912" s="42" t="s">
        <v>41</v>
      </c>
      <c r="G1912" s="17" t="str">
        <f>$G$15</f>
        <v>TOTAL</v>
      </c>
      <c r="H1912" s="21">
        <f t="shared" si="876"/>
        <v>-765609.99999999988</v>
      </c>
      <c r="I1912" s="22">
        <f>VLOOKUP(CONCATENATE($F1912," ",$G1912),AllocFactorMatrix,(I$4+1),FALSE)*$E1912</f>
        <v>-462792.6890363071</v>
      </c>
      <c r="J1912" s="22">
        <f>VLOOKUP(CONCATENATE($F1912," ",$G1912),AllocFactorMatrix,(J$4+1),FALSE)*$E1912</f>
        <v>-108378.34861038474</v>
      </c>
      <c r="K1912" s="22">
        <f>VLOOKUP(CONCATENATE($F1912," ",$G1912),AllocFactorMatrix,(K$4+1),FALSE)*$E1912</f>
        <v>-252.89217980126071</v>
      </c>
      <c r="L1912" s="22">
        <f>VLOOKUP(CONCATENATE($F1912," ",$G1912),AllocFactorMatrix,(L$4+1),FALSE)*$E1912</f>
        <v>-10.537174158385863</v>
      </c>
      <c r="M1912" s="22">
        <f>SUBTOTAL(9,J1912:L1912)</f>
        <v>-108641.77796434438</v>
      </c>
      <c r="N1912" s="22">
        <f>VLOOKUP(CONCATENATE($F1912," ",$G1912),AllocFactorMatrix,(N$4+1),FALSE)*$E1912</f>
        <v>-1320.6591611843614</v>
      </c>
      <c r="O1912" s="22">
        <f>VLOOKUP(CONCATENATE($F1912," ",$G1912),AllocFactorMatrix,(O$4+1),FALSE)*$E1912</f>
        <v>-249.37978841513208</v>
      </c>
      <c r="P1912" s="22">
        <f>VLOOKUP(CONCATENATE($F1912," ",$G1912),AllocFactorMatrix,(P$4+1),FALSE)*$E1912</f>
        <v>-24.586739702900346</v>
      </c>
      <c r="Q1912" s="22">
        <f>VLOOKUP(CONCATENATE($F1912," ",$G1912),AllocFactorMatrix,(Q$4+1),FALSE)*$E1912</f>
        <v>0</v>
      </c>
      <c r="R1912" s="22">
        <f t="shared" si="893"/>
        <v>-1594.6256893023938</v>
      </c>
      <c r="S1912" s="22">
        <f>VLOOKUP(CONCATENATE($F1912," ",$G1912),AllocFactorMatrix,(S$4+1),FALSE)*$E1912</f>
        <v>-14.049565544514483</v>
      </c>
      <c r="T1912" s="22">
        <f>VLOOKUP(CONCATENATE($F1912," ",$G1912),AllocFactorMatrix,(T$4+1),FALSE)*$E1912</f>
        <v>-147.52043821740207</v>
      </c>
      <c r="U1912" s="22">
        <f>VLOOKUP(CONCATENATE($F1912," ",$G1912),AllocFactorMatrix,(U$4+1),FALSE)*$E1912</f>
        <v>-77.272610494829664</v>
      </c>
      <c r="V1912" s="22">
        <f>VLOOKUP(CONCATENATE($F1912," ",$G1912),AllocFactorMatrix,(V$4+1),FALSE)*$E1912</f>
        <v>-10.537174158385863</v>
      </c>
      <c r="W1912" s="22">
        <f t="shared" si="894"/>
        <v>-249.37978841513208</v>
      </c>
      <c r="X1912" s="22">
        <f>VLOOKUP(CONCATENATE($F1912," ",$G1912),AllocFactorMatrix,(X$4+1),FALSE)*$E1912</f>
        <v>-484.71001128574966</v>
      </c>
      <c r="Y1912" s="22">
        <f>VLOOKUP(CONCATENATE($F1912," ",$G1912),AllocFactorMatrix,(Y$4+1),FALSE)*$E1912</f>
        <v>-3.5123913861286207</v>
      </c>
      <c r="Z1912" s="22">
        <f>SUBTOTAL(9,X1912:Y1912)</f>
        <v>-488.22240267187829</v>
      </c>
      <c r="AA1912" s="22">
        <f>VLOOKUP(CONCATENATE($F1912," ",$G1912),AllocFactorMatrix,(AA$4+1),FALSE)*$E1912</f>
        <v>-28.099131089028965</v>
      </c>
      <c r="AB1912" s="22">
        <f>VLOOKUP(CONCATENATE($F1912," ",$G1912),AllocFactorMatrix,(AB$4+1),FALSE)*$E1912</f>
        <v>-191625.53685301915</v>
      </c>
      <c r="AC1912" s="22">
        <f>VLOOKUP(CONCATENATE($F1912," ",$G1912),AllocFactorMatrix,(AC$4+1),FALSE)*$E1912</f>
        <v>-189.66913485094551</v>
      </c>
    </row>
    <row r="1913" spans="4:29" hidden="1" outlineLevel="1">
      <c r="F1913" s="42" t="str">
        <f>F1920</f>
        <v>CUST_TOTAL</v>
      </c>
      <c r="G1913" s="17" t="str">
        <f>$G$8</f>
        <v>PRODUCTION</v>
      </c>
      <c r="H1913" s="21">
        <f t="shared" si="876"/>
        <v>0</v>
      </c>
      <c r="I1913" s="22">
        <f>VLOOKUP(CONCATENATE($F1913," ",$G1913),AllocFactorMatrix,(I$4+1),FALSE)*$E1920</f>
        <v>0</v>
      </c>
      <c r="J1913" s="22">
        <f>VLOOKUP(CONCATENATE($F1913," ",$G1913),AllocFactorMatrix,(J$4+1),FALSE)*$E1920</f>
        <v>0</v>
      </c>
      <c r="K1913" s="22">
        <f>VLOOKUP(CONCATENATE($F1913," ",$G1913),AllocFactorMatrix,(K$4+1),FALSE)*$E1920</f>
        <v>0</v>
      </c>
      <c r="L1913" s="22">
        <f>VLOOKUP(CONCATENATE($F1913," ",$G1913),AllocFactorMatrix,(L$4+1),FALSE)*$E1920</f>
        <v>0</v>
      </c>
      <c r="M1913" s="22">
        <f t="shared" ref="M1913:M1944" si="895">SUBTOTAL(9,J1913:L1913)</f>
        <v>0</v>
      </c>
      <c r="N1913" s="22">
        <f>VLOOKUP(CONCATENATE($F1913," ",$G1913),AllocFactorMatrix,(N$4+1),FALSE)*$E1920</f>
        <v>0</v>
      </c>
      <c r="O1913" s="22">
        <f>VLOOKUP(CONCATENATE($F1913," ",$G1913),AllocFactorMatrix,(O$4+1),FALSE)*$E1920</f>
        <v>0</v>
      </c>
      <c r="P1913" s="22">
        <f>VLOOKUP(CONCATENATE($F1913," ",$G1913),AllocFactorMatrix,(P$4+1),FALSE)*$E1920</f>
        <v>0</v>
      </c>
      <c r="Q1913" s="22">
        <f>VLOOKUP(CONCATENATE($F1913," ",$G1913),AllocFactorMatrix,(Q$4+1),FALSE)*$E1920</f>
        <v>0</v>
      </c>
      <c r="R1913" s="22">
        <f t="shared" si="893"/>
        <v>0</v>
      </c>
      <c r="S1913" s="22">
        <f>VLOOKUP(CONCATENATE($F1913," ",$G1913),AllocFactorMatrix,(S$4+1),FALSE)*$E1920</f>
        <v>0</v>
      </c>
      <c r="T1913" s="22">
        <f>VLOOKUP(CONCATENATE($F1913," ",$G1913),AllocFactorMatrix,(T$4+1),FALSE)*$E1920</f>
        <v>0</v>
      </c>
      <c r="U1913" s="22">
        <f>VLOOKUP(CONCATENATE($F1913," ",$G1913),AllocFactorMatrix,(U$4+1),FALSE)*$E1920</f>
        <v>0</v>
      </c>
      <c r="V1913" s="22">
        <f>VLOOKUP(CONCATENATE($F1913," ",$G1913),AllocFactorMatrix,(V$4+1),FALSE)*$E1920</f>
        <v>0</v>
      </c>
      <c r="W1913" s="22">
        <f t="shared" si="894"/>
        <v>0</v>
      </c>
      <c r="X1913" s="22">
        <f>VLOOKUP(CONCATENATE($F1913," ",$G1913),AllocFactorMatrix,(X$4+1),FALSE)*$E1920</f>
        <v>0</v>
      </c>
      <c r="Y1913" s="22">
        <f>VLOOKUP(CONCATENATE($F1913," ",$G1913),AllocFactorMatrix,(Y$4+1),FALSE)*$E1920</f>
        <v>0</v>
      </c>
      <c r="Z1913" s="22">
        <f t="shared" ref="Z1913:Z1944" si="896">SUBTOTAL(9,X1913:Y1913)</f>
        <v>0</v>
      </c>
      <c r="AA1913" s="22">
        <f>VLOOKUP(CONCATENATE($F1913," ",$G1913),AllocFactorMatrix,(AA$4+1),FALSE)*$E1920</f>
        <v>0</v>
      </c>
      <c r="AB1913" s="22">
        <f>VLOOKUP(CONCATENATE($F1913," ",$G1913),AllocFactorMatrix,(AB$4+1),FALSE)*$E1920</f>
        <v>0</v>
      </c>
      <c r="AC1913" s="22">
        <f>VLOOKUP(CONCATENATE($F1913," ",$G1913),AllocFactorMatrix,(AC$4+1),FALSE)*$E1920</f>
        <v>0</v>
      </c>
    </row>
    <row r="1914" spans="4:29" hidden="1" outlineLevel="1">
      <c r="F1914" s="42" t="str">
        <f>F1920</f>
        <v>CUST_TOTAL</v>
      </c>
      <c r="G1914" s="17" t="str">
        <f>$G$9</f>
        <v>BULKTRAN</v>
      </c>
      <c r="H1914" s="21">
        <f t="shared" si="876"/>
        <v>0</v>
      </c>
      <c r="I1914" s="22">
        <f>VLOOKUP(CONCATENATE($F1914," ",$G1914),AllocFactorMatrix,(I$4+1),FALSE)*$E1920</f>
        <v>0</v>
      </c>
      <c r="J1914" s="22">
        <f>VLOOKUP(CONCATENATE($F1914," ",$G1914),AllocFactorMatrix,(J$4+1),FALSE)*$E1920</f>
        <v>0</v>
      </c>
      <c r="K1914" s="22">
        <f>VLOOKUP(CONCATENATE($F1914," ",$G1914),AllocFactorMatrix,(K$4+1),FALSE)*$E1920</f>
        <v>0</v>
      </c>
      <c r="L1914" s="22">
        <f>VLOOKUP(CONCATENATE($F1914," ",$G1914),AllocFactorMatrix,(L$4+1),FALSE)*$E1920</f>
        <v>0</v>
      </c>
      <c r="M1914" s="22">
        <f t="shared" si="895"/>
        <v>0</v>
      </c>
      <c r="N1914" s="22">
        <f>VLOOKUP(CONCATENATE($F1914," ",$G1914),AllocFactorMatrix,(N$4+1),FALSE)*$E1920</f>
        <v>0</v>
      </c>
      <c r="O1914" s="22">
        <f>VLOOKUP(CONCATENATE($F1914," ",$G1914),AllocFactorMatrix,(O$4+1),FALSE)*$E1920</f>
        <v>0</v>
      </c>
      <c r="P1914" s="22">
        <f>VLOOKUP(CONCATENATE($F1914," ",$G1914),AllocFactorMatrix,(P$4+1),FALSE)*$E1920</f>
        <v>0</v>
      </c>
      <c r="Q1914" s="22">
        <f>VLOOKUP(CONCATENATE($F1914," ",$G1914),AllocFactorMatrix,(Q$4+1),FALSE)*$E1920</f>
        <v>0</v>
      </c>
      <c r="R1914" s="22">
        <f t="shared" ref="R1914:R1920" si="897">SUBTOTAL(9,N1914:Q1914)</f>
        <v>0</v>
      </c>
      <c r="S1914" s="22">
        <f>VLOOKUP(CONCATENATE($F1914," ",$G1914),AllocFactorMatrix,(S$4+1),FALSE)*$E1920</f>
        <v>0</v>
      </c>
      <c r="T1914" s="22">
        <f>VLOOKUP(CONCATENATE($F1914," ",$G1914),AllocFactorMatrix,(T$4+1),FALSE)*$E1920</f>
        <v>0</v>
      </c>
      <c r="U1914" s="22">
        <f>VLOOKUP(CONCATENATE($F1914," ",$G1914),AllocFactorMatrix,(U$4+1),FALSE)*$E1920</f>
        <v>0</v>
      </c>
      <c r="V1914" s="22">
        <f>VLOOKUP(CONCATENATE($F1914," ",$G1914),AllocFactorMatrix,(V$4+1),FALSE)*$E1920</f>
        <v>0</v>
      </c>
      <c r="W1914" s="22">
        <f t="shared" ref="W1914:W1920" si="898">SUBTOTAL(9,S1914:V1914)</f>
        <v>0</v>
      </c>
      <c r="X1914" s="22">
        <f>VLOOKUP(CONCATENATE($F1914," ",$G1914),AllocFactorMatrix,(X$4+1),FALSE)*$E1920</f>
        <v>0</v>
      </c>
      <c r="Y1914" s="22">
        <f>VLOOKUP(CONCATENATE($F1914," ",$G1914),AllocFactorMatrix,(Y$4+1),FALSE)*$E1920</f>
        <v>0</v>
      </c>
      <c r="Z1914" s="22">
        <f t="shared" si="896"/>
        <v>0</v>
      </c>
      <c r="AA1914" s="22">
        <f>VLOOKUP(CONCATENATE($F1914," ",$G1914),AllocFactorMatrix,(AA$4+1),FALSE)*$E1920</f>
        <v>0</v>
      </c>
      <c r="AB1914" s="22">
        <f>VLOOKUP(CONCATENATE($F1914," ",$G1914),AllocFactorMatrix,(AB$4+1),FALSE)*$E1920</f>
        <v>0</v>
      </c>
      <c r="AC1914" s="22">
        <f>VLOOKUP(CONCATENATE($F1914," ",$G1914),AllocFactorMatrix,(AC$4+1),FALSE)*$E1920</f>
        <v>0</v>
      </c>
    </row>
    <row r="1915" spans="4:29" hidden="1" outlineLevel="1">
      <c r="F1915" s="42" t="str">
        <f>F1920</f>
        <v>CUST_TOTAL</v>
      </c>
      <c r="G1915" s="17" t="str">
        <f>$G$10</f>
        <v>SUBTRAN</v>
      </c>
      <c r="H1915" s="21">
        <f t="shared" si="876"/>
        <v>0</v>
      </c>
      <c r="I1915" s="22">
        <f>VLOOKUP(CONCATENATE($F1915," ",$G1915),AllocFactorMatrix,(I$4+1),FALSE)*$E1920</f>
        <v>0</v>
      </c>
      <c r="J1915" s="22">
        <f>VLOOKUP(CONCATENATE($F1915," ",$G1915),AllocFactorMatrix,(J$4+1),FALSE)*$E1920</f>
        <v>0</v>
      </c>
      <c r="K1915" s="22">
        <f>VLOOKUP(CONCATENATE($F1915," ",$G1915),AllocFactorMatrix,(K$4+1),FALSE)*$E1920</f>
        <v>0</v>
      </c>
      <c r="L1915" s="22">
        <f>VLOOKUP(CONCATENATE($F1915," ",$G1915),AllocFactorMatrix,(L$4+1),FALSE)*$E1920</f>
        <v>0</v>
      </c>
      <c r="M1915" s="22">
        <f t="shared" si="895"/>
        <v>0</v>
      </c>
      <c r="N1915" s="22">
        <f>VLOOKUP(CONCATENATE($F1915," ",$G1915),AllocFactorMatrix,(N$4+1),FALSE)*$E1920</f>
        <v>0</v>
      </c>
      <c r="O1915" s="22">
        <f>VLOOKUP(CONCATENATE($F1915," ",$G1915),AllocFactorMatrix,(O$4+1),FALSE)*$E1920</f>
        <v>0</v>
      </c>
      <c r="P1915" s="22">
        <f>VLOOKUP(CONCATENATE($F1915," ",$G1915),AllocFactorMatrix,(P$4+1),FALSE)*$E1920</f>
        <v>0</v>
      </c>
      <c r="Q1915" s="22">
        <f>VLOOKUP(CONCATENATE($F1915," ",$G1915),AllocFactorMatrix,(Q$4+1),FALSE)*$E1920</f>
        <v>0</v>
      </c>
      <c r="R1915" s="22">
        <f t="shared" si="897"/>
        <v>0</v>
      </c>
      <c r="S1915" s="22">
        <f>VLOOKUP(CONCATENATE($F1915," ",$G1915),AllocFactorMatrix,(S$4+1),FALSE)*$E1920</f>
        <v>0</v>
      </c>
      <c r="T1915" s="22">
        <f>VLOOKUP(CONCATENATE($F1915," ",$G1915),AllocFactorMatrix,(T$4+1),FALSE)*$E1920</f>
        <v>0</v>
      </c>
      <c r="U1915" s="22">
        <f>VLOOKUP(CONCATENATE($F1915," ",$G1915),AllocFactorMatrix,(U$4+1),FALSE)*$E1920</f>
        <v>0</v>
      </c>
      <c r="V1915" s="22">
        <f>VLOOKUP(CONCATENATE($F1915," ",$G1915),AllocFactorMatrix,(V$4+1),FALSE)*$E1920</f>
        <v>0</v>
      </c>
      <c r="W1915" s="22">
        <f t="shared" si="898"/>
        <v>0</v>
      </c>
      <c r="X1915" s="22">
        <f>VLOOKUP(CONCATENATE($F1915," ",$G1915),AllocFactorMatrix,(X$4+1),FALSE)*$E1920</f>
        <v>0</v>
      </c>
      <c r="Y1915" s="22">
        <f>VLOOKUP(CONCATENATE($F1915," ",$G1915),AllocFactorMatrix,(Y$4+1),FALSE)*$E1920</f>
        <v>0</v>
      </c>
      <c r="Z1915" s="22">
        <f t="shared" si="896"/>
        <v>0</v>
      </c>
      <c r="AA1915" s="22">
        <f>VLOOKUP(CONCATENATE($F1915," ",$G1915),AllocFactorMatrix,(AA$4+1),FALSE)*$E1920</f>
        <v>0</v>
      </c>
      <c r="AB1915" s="22">
        <f>VLOOKUP(CONCATENATE($F1915," ",$G1915),AllocFactorMatrix,(AB$4+1),FALSE)*$E1920</f>
        <v>0</v>
      </c>
      <c r="AC1915" s="22">
        <f>VLOOKUP(CONCATENATE($F1915," ",$G1915),AllocFactorMatrix,(AC$4+1),FALSE)*$E1920</f>
        <v>0</v>
      </c>
    </row>
    <row r="1916" spans="4:29" hidden="1" outlineLevel="1">
      <c r="F1916" s="42" t="str">
        <f>F1920</f>
        <v>CUST_TOTAL</v>
      </c>
      <c r="G1916" s="17" t="str">
        <f>$G$11</f>
        <v>DISTPRI</v>
      </c>
      <c r="H1916" s="21">
        <f t="shared" si="876"/>
        <v>0</v>
      </c>
      <c r="I1916" s="22">
        <f>VLOOKUP(CONCATENATE($F1916," ",$G1916),AllocFactorMatrix,(I$4+1),FALSE)*$E1920</f>
        <v>0</v>
      </c>
      <c r="J1916" s="22">
        <f>VLOOKUP(CONCATENATE($F1916," ",$G1916),AllocFactorMatrix,(J$4+1),FALSE)*$E1920</f>
        <v>0</v>
      </c>
      <c r="K1916" s="22">
        <f>VLOOKUP(CONCATENATE($F1916," ",$G1916),AllocFactorMatrix,(K$4+1),FALSE)*$E1920</f>
        <v>0</v>
      </c>
      <c r="L1916" s="22">
        <f>VLOOKUP(CONCATENATE($F1916," ",$G1916),AllocFactorMatrix,(L$4+1),FALSE)*$E1920</f>
        <v>0</v>
      </c>
      <c r="M1916" s="22">
        <f t="shared" si="895"/>
        <v>0</v>
      </c>
      <c r="N1916" s="22">
        <f>VLOOKUP(CONCATENATE($F1916," ",$G1916),AllocFactorMatrix,(N$4+1),FALSE)*$E1920</f>
        <v>0</v>
      </c>
      <c r="O1916" s="22">
        <f>VLOOKUP(CONCATENATE($F1916," ",$G1916),AllocFactorMatrix,(O$4+1),FALSE)*$E1920</f>
        <v>0</v>
      </c>
      <c r="P1916" s="22">
        <f>VLOOKUP(CONCATENATE($F1916," ",$G1916),AllocFactorMatrix,(P$4+1),FALSE)*$E1920</f>
        <v>0</v>
      </c>
      <c r="Q1916" s="22">
        <f>VLOOKUP(CONCATENATE($F1916," ",$G1916),AllocFactorMatrix,(Q$4+1),FALSE)*$E1920</f>
        <v>0</v>
      </c>
      <c r="R1916" s="22">
        <f t="shared" si="897"/>
        <v>0</v>
      </c>
      <c r="S1916" s="22">
        <f>VLOOKUP(CONCATENATE($F1916," ",$G1916),AllocFactorMatrix,(S$4+1),FALSE)*$E1920</f>
        <v>0</v>
      </c>
      <c r="T1916" s="22">
        <f>VLOOKUP(CONCATENATE($F1916," ",$G1916),AllocFactorMatrix,(T$4+1),FALSE)*$E1920</f>
        <v>0</v>
      </c>
      <c r="U1916" s="22">
        <f>VLOOKUP(CONCATENATE($F1916," ",$G1916),AllocFactorMatrix,(U$4+1),FALSE)*$E1920</f>
        <v>0</v>
      </c>
      <c r="V1916" s="22">
        <f>VLOOKUP(CONCATENATE($F1916," ",$G1916),AllocFactorMatrix,(V$4+1),FALSE)*$E1920</f>
        <v>0</v>
      </c>
      <c r="W1916" s="22">
        <f t="shared" si="898"/>
        <v>0</v>
      </c>
      <c r="X1916" s="22">
        <f>VLOOKUP(CONCATENATE($F1916," ",$G1916),AllocFactorMatrix,(X$4+1),FALSE)*$E1920</f>
        <v>0</v>
      </c>
      <c r="Y1916" s="22">
        <f>VLOOKUP(CONCATENATE($F1916," ",$G1916),AllocFactorMatrix,(Y$4+1),FALSE)*$E1920</f>
        <v>0</v>
      </c>
      <c r="Z1916" s="22">
        <f t="shared" si="896"/>
        <v>0</v>
      </c>
      <c r="AA1916" s="22">
        <f>VLOOKUP(CONCATENATE($F1916," ",$G1916),AllocFactorMatrix,(AA$4+1),FALSE)*$E1920</f>
        <v>0</v>
      </c>
      <c r="AB1916" s="22">
        <f>VLOOKUP(CONCATENATE($F1916," ",$G1916),AllocFactorMatrix,(AB$4+1),FALSE)*$E1920</f>
        <v>0</v>
      </c>
      <c r="AC1916" s="22">
        <f>VLOOKUP(CONCATENATE($F1916," ",$G1916),AllocFactorMatrix,(AC$4+1),FALSE)*$E1920</f>
        <v>0</v>
      </c>
    </row>
    <row r="1917" spans="4:29" hidden="1" outlineLevel="1">
      <c r="F1917" s="42" t="str">
        <f>F1920</f>
        <v>CUST_TOTAL</v>
      </c>
      <c r="G1917" s="17" t="str">
        <f>$G$12</f>
        <v>DISTSEC</v>
      </c>
      <c r="H1917" s="21">
        <f t="shared" si="876"/>
        <v>0</v>
      </c>
      <c r="I1917" s="22">
        <f>VLOOKUP(CONCATENATE($F1917," ",$G1917),AllocFactorMatrix,(I$4+1),FALSE)*$E1920</f>
        <v>0</v>
      </c>
      <c r="J1917" s="22">
        <f>VLOOKUP(CONCATENATE($F1917," ",$G1917),AllocFactorMatrix,(J$4+1),FALSE)*$E1920</f>
        <v>0</v>
      </c>
      <c r="K1917" s="22">
        <f>VLOOKUP(CONCATENATE($F1917," ",$G1917),AllocFactorMatrix,(K$4+1),FALSE)*$E1920</f>
        <v>0</v>
      </c>
      <c r="L1917" s="22">
        <f>VLOOKUP(CONCATENATE($F1917," ",$G1917),AllocFactorMatrix,(L$4+1),FALSE)*$E1920</f>
        <v>0</v>
      </c>
      <c r="M1917" s="22">
        <f t="shared" si="895"/>
        <v>0</v>
      </c>
      <c r="N1917" s="22">
        <f>VLOOKUP(CONCATENATE($F1917," ",$G1917),AllocFactorMatrix,(N$4+1),FALSE)*$E1920</f>
        <v>0</v>
      </c>
      <c r="O1917" s="22">
        <f>VLOOKUP(CONCATENATE($F1917," ",$G1917),AllocFactorMatrix,(O$4+1),FALSE)*$E1920</f>
        <v>0</v>
      </c>
      <c r="P1917" s="22">
        <f>VLOOKUP(CONCATENATE($F1917," ",$G1917),AllocFactorMatrix,(P$4+1),FALSE)*$E1920</f>
        <v>0</v>
      </c>
      <c r="Q1917" s="22">
        <f>VLOOKUP(CONCATENATE($F1917," ",$G1917),AllocFactorMatrix,(Q$4+1),FALSE)*$E1920</f>
        <v>0</v>
      </c>
      <c r="R1917" s="22">
        <f t="shared" si="897"/>
        <v>0</v>
      </c>
      <c r="S1917" s="22">
        <f>VLOOKUP(CONCATENATE($F1917," ",$G1917),AllocFactorMatrix,(S$4+1),FALSE)*$E1920</f>
        <v>0</v>
      </c>
      <c r="T1917" s="22">
        <f>VLOOKUP(CONCATENATE($F1917," ",$G1917),AllocFactorMatrix,(T$4+1),FALSE)*$E1920</f>
        <v>0</v>
      </c>
      <c r="U1917" s="22">
        <f>VLOOKUP(CONCATENATE($F1917," ",$G1917),AllocFactorMatrix,(U$4+1),FALSE)*$E1920</f>
        <v>0</v>
      </c>
      <c r="V1917" s="22">
        <f>VLOOKUP(CONCATENATE($F1917," ",$G1917),AllocFactorMatrix,(V$4+1),FALSE)*$E1920</f>
        <v>0</v>
      </c>
      <c r="W1917" s="22">
        <f t="shared" si="898"/>
        <v>0</v>
      </c>
      <c r="X1917" s="22">
        <f>VLOOKUP(CONCATENATE($F1917," ",$G1917),AllocFactorMatrix,(X$4+1),FALSE)*$E1920</f>
        <v>0</v>
      </c>
      <c r="Y1917" s="22">
        <f>VLOOKUP(CONCATENATE($F1917," ",$G1917),AllocFactorMatrix,(Y$4+1),FALSE)*$E1920</f>
        <v>0</v>
      </c>
      <c r="Z1917" s="22">
        <f t="shared" si="896"/>
        <v>0</v>
      </c>
      <c r="AA1917" s="22">
        <f>VLOOKUP(CONCATENATE($F1917," ",$G1917),AllocFactorMatrix,(AA$4+1),FALSE)*$E1920</f>
        <v>0</v>
      </c>
      <c r="AB1917" s="22">
        <f>VLOOKUP(CONCATENATE($F1917," ",$G1917),AllocFactorMatrix,(AB$4+1),FALSE)*$E1920</f>
        <v>0</v>
      </c>
      <c r="AC1917" s="22">
        <f>VLOOKUP(CONCATENATE($F1917," ",$G1917),AllocFactorMatrix,(AC$4+1),FALSE)*$E1920</f>
        <v>0</v>
      </c>
    </row>
    <row r="1918" spans="4:29" hidden="1" outlineLevel="1">
      <c r="F1918" s="42" t="str">
        <f>F1920</f>
        <v>CUST_TOTAL</v>
      </c>
      <c r="G1918" s="17" t="str">
        <f>$G$13</f>
        <v>ENERGY</v>
      </c>
      <c r="H1918" s="21">
        <f t="shared" si="876"/>
        <v>0</v>
      </c>
      <c r="I1918" s="22">
        <f>VLOOKUP(CONCATENATE($F1918," ",$G1918),AllocFactorMatrix,(I$4+1),FALSE)*$E1920</f>
        <v>0</v>
      </c>
      <c r="J1918" s="22">
        <f>VLOOKUP(CONCATENATE($F1918," ",$G1918),AllocFactorMatrix,(J$4+1),FALSE)*$E1920</f>
        <v>0</v>
      </c>
      <c r="K1918" s="22">
        <f>VLOOKUP(CONCATENATE($F1918," ",$G1918),AllocFactorMatrix,(K$4+1),FALSE)*$E1920</f>
        <v>0</v>
      </c>
      <c r="L1918" s="22">
        <f>VLOOKUP(CONCATENATE($F1918," ",$G1918),AllocFactorMatrix,(L$4+1),FALSE)*$E1920</f>
        <v>0</v>
      </c>
      <c r="M1918" s="22">
        <f t="shared" si="895"/>
        <v>0</v>
      </c>
      <c r="N1918" s="22">
        <f>VLOOKUP(CONCATENATE($F1918," ",$G1918),AllocFactorMatrix,(N$4+1),FALSE)*$E1920</f>
        <v>0</v>
      </c>
      <c r="O1918" s="22">
        <f>VLOOKUP(CONCATENATE($F1918," ",$G1918),AllocFactorMatrix,(O$4+1),FALSE)*$E1920</f>
        <v>0</v>
      </c>
      <c r="P1918" s="22">
        <f>VLOOKUP(CONCATENATE($F1918," ",$G1918),AllocFactorMatrix,(P$4+1),FALSE)*$E1920</f>
        <v>0</v>
      </c>
      <c r="Q1918" s="22">
        <f>VLOOKUP(CONCATENATE($F1918," ",$G1918),AllocFactorMatrix,(Q$4+1),FALSE)*$E1920</f>
        <v>0</v>
      </c>
      <c r="R1918" s="22">
        <f t="shared" si="897"/>
        <v>0</v>
      </c>
      <c r="S1918" s="22">
        <f>VLOOKUP(CONCATENATE($F1918," ",$G1918),AllocFactorMatrix,(S$4+1),FALSE)*$E1920</f>
        <v>0</v>
      </c>
      <c r="T1918" s="22">
        <f>VLOOKUP(CONCATENATE($F1918," ",$G1918),AllocFactorMatrix,(T$4+1),FALSE)*$E1920</f>
        <v>0</v>
      </c>
      <c r="U1918" s="22">
        <f>VLOOKUP(CONCATENATE($F1918," ",$G1918),AllocFactorMatrix,(U$4+1),FALSE)*$E1920</f>
        <v>0</v>
      </c>
      <c r="V1918" s="22">
        <f>VLOOKUP(CONCATENATE($F1918," ",$G1918),AllocFactorMatrix,(V$4+1),FALSE)*$E1920</f>
        <v>0</v>
      </c>
      <c r="W1918" s="22">
        <f t="shared" si="898"/>
        <v>0</v>
      </c>
      <c r="X1918" s="22">
        <f>VLOOKUP(CONCATENATE($F1918," ",$G1918),AllocFactorMatrix,(X$4+1),FALSE)*$E1920</f>
        <v>0</v>
      </c>
      <c r="Y1918" s="22">
        <f>VLOOKUP(CONCATENATE($F1918," ",$G1918),AllocFactorMatrix,(Y$4+1),FALSE)*$E1920</f>
        <v>0</v>
      </c>
      <c r="Z1918" s="22">
        <f t="shared" si="896"/>
        <v>0</v>
      </c>
      <c r="AA1918" s="22">
        <f>VLOOKUP(CONCATENATE($F1918," ",$G1918),AllocFactorMatrix,(AA$4+1),FALSE)*$E1920</f>
        <v>0</v>
      </c>
      <c r="AB1918" s="22">
        <f>VLOOKUP(CONCATENATE($F1918," ",$G1918),AllocFactorMatrix,(AB$4+1),FALSE)*$E1920</f>
        <v>0</v>
      </c>
      <c r="AC1918" s="22">
        <f>VLOOKUP(CONCATENATE($F1918," ",$G1918),AllocFactorMatrix,(AC$4+1),FALSE)*$E1920</f>
        <v>0</v>
      </c>
    </row>
    <row r="1919" spans="4:29" hidden="1" outlineLevel="1">
      <c r="F1919" s="42" t="str">
        <f>F1920</f>
        <v>CUST_TOTAL</v>
      </c>
      <c r="G1919" s="17" t="str">
        <f>$G$14</f>
        <v>CUSTOMER</v>
      </c>
      <c r="H1919" s="21">
        <f t="shared" si="876"/>
        <v>-372763</v>
      </c>
      <c r="I1919" s="22">
        <f>VLOOKUP(CONCATENATE($F1919," ",$G1919),AllocFactorMatrix,(I$4+1),FALSE)*$E1920</f>
        <v>-225326.19890445648</v>
      </c>
      <c r="J1919" s="22">
        <f>VLOOKUP(CONCATENATE($F1919," ",$G1919),AllocFactorMatrix,(J$4+1),FALSE)*$E1920</f>
        <v>-52767.647187279224</v>
      </c>
      <c r="K1919" s="22">
        <f>VLOOKUP(CONCATENATE($F1919," ",$G1919),AllocFactorMatrix,(K$4+1),FALSE)*$E1920</f>
        <v>-123.12907043959372</v>
      </c>
      <c r="L1919" s="22">
        <f>VLOOKUP(CONCATENATE($F1919," ",$G1919),AllocFactorMatrix,(L$4+1),FALSE)*$E1920</f>
        <v>-5.1303779349830716</v>
      </c>
      <c r="M1919" s="22">
        <f t="shared" si="895"/>
        <v>-52895.906635653802</v>
      </c>
      <c r="N1919" s="22">
        <f>VLOOKUP(CONCATENATE($F1919," ",$G1919),AllocFactorMatrix,(N$4+1),FALSE)*$E1920</f>
        <v>-643.0073678512116</v>
      </c>
      <c r="O1919" s="22">
        <f>VLOOKUP(CONCATENATE($F1919," ",$G1919),AllocFactorMatrix,(O$4+1),FALSE)*$E1920</f>
        <v>-121.41894446126602</v>
      </c>
      <c r="P1919" s="22">
        <f>VLOOKUP(CONCATENATE($F1919," ",$G1919),AllocFactorMatrix,(P$4+1),FALSE)*$E1920</f>
        <v>-11.970881848293832</v>
      </c>
      <c r="Q1919" s="22">
        <f>VLOOKUP(CONCATENATE($F1919," ",$G1919),AllocFactorMatrix,(Q$4+1),FALSE)*$E1920</f>
        <v>0</v>
      </c>
      <c r="R1919" s="22">
        <f t="shared" si="897"/>
        <v>-776.39719416077151</v>
      </c>
      <c r="S1919" s="22">
        <f>VLOOKUP(CONCATENATE($F1919," ",$G1919),AllocFactorMatrix,(S$4+1),FALSE)*$E1920</f>
        <v>-6.8405039133107621</v>
      </c>
      <c r="T1919" s="22">
        <f>VLOOKUP(CONCATENATE($F1919," ",$G1919),AllocFactorMatrix,(T$4+1),FALSE)*$E1920</f>
        <v>-71.825291089762999</v>
      </c>
      <c r="U1919" s="22">
        <f>VLOOKUP(CONCATENATE($F1919," ",$G1919),AllocFactorMatrix,(U$4+1),FALSE)*$E1920</f>
        <v>-37.622771523209188</v>
      </c>
      <c r="V1919" s="22">
        <f>VLOOKUP(CONCATENATE($F1919," ",$G1919),AllocFactorMatrix,(V$4+1),FALSE)*$E1920</f>
        <v>-5.1303779349830716</v>
      </c>
      <c r="W1919" s="22">
        <f t="shared" si="898"/>
        <v>-121.41894446126602</v>
      </c>
      <c r="X1919" s="22">
        <f>VLOOKUP(CONCATENATE($F1919," ",$G1919),AllocFactorMatrix,(X$4+1),FALSE)*$E1920</f>
        <v>-235.99738500922129</v>
      </c>
      <c r="Y1919" s="22">
        <f>VLOOKUP(CONCATENATE($F1919," ",$G1919),AllocFactorMatrix,(Y$4+1),FALSE)*$E1920</f>
        <v>-1.7101259783276905</v>
      </c>
      <c r="Z1919" s="22">
        <f t="shared" si="896"/>
        <v>-237.70751098754897</v>
      </c>
      <c r="AA1919" s="22">
        <f>VLOOKUP(CONCATENATE($F1919," ",$G1919),AllocFactorMatrix,(AA$4+1),FALSE)*$E1920</f>
        <v>-13.681007826621524</v>
      </c>
      <c r="AB1919" s="22">
        <f>VLOOKUP(CONCATENATE($F1919," ",$G1919),AllocFactorMatrix,(AB$4+1),FALSE)*$E1920</f>
        <v>-93299.342999623812</v>
      </c>
      <c r="AC1919" s="22">
        <f>VLOOKUP(CONCATENATE($F1919," ",$G1919),AllocFactorMatrix,(AC$4+1),FALSE)*$E1920</f>
        <v>-92.346802829695278</v>
      </c>
    </row>
    <row r="1920" spans="4:29" collapsed="1">
      <c r="D1920" s="39" t="s">
        <v>625</v>
      </c>
      <c r="E1920" s="19">
        <v>-372763</v>
      </c>
      <c r="F1920" s="42" t="s">
        <v>41</v>
      </c>
      <c r="G1920" s="17" t="str">
        <f>$G$15</f>
        <v>TOTAL</v>
      </c>
      <c r="H1920" s="21">
        <f t="shared" si="876"/>
        <v>-372763</v>
      </c>
      <c r="I1920" s="22">
        <f>VLOOKUP(CONCATENATE($F1920," ",$G1920),AllocFactorMatrix,(I$4+1),FALSE)*$E1920</f>
        <v>-225326.19890445648</v>
      </c>
      <c r="J1920" s="22">
        <f>VLOOKUP(CONCATENATE($F1920," ",$G1920),AllocFactorMatrix,(J$4+1),FALSE)*$E1920</f>
        <v>-52767.647187279224</v>
      </c>
      <c r="K1920" s="22">
        <f>VLOOKUP(CONCATENATE($F1920," ",$G1920),AllocFactorMatrix,(K$4+1),FALSE)*$E1920</f>
        <v>-123.12907043959372</v>
      </c>
      <c r="L1920" s="22">
        <f>VLOOKUP(CONCATENATE($F1920," ",$G1920),AllocFactorMatrix,(L$4+1),FALSE)*$E1920</f>
        <v>-5.1303779349830716</v>
      </c>
      <c r="M1920" s="22">
        <f t="shared" si="895"/>
        <v>-52895.906635653802</v>
      </c>
      <c r="N1920" s="22">
        <f>VLOOKUP(CONCATENATE($F1920," ",$G1920),AllocFactorMatrix,(N$4+1),FALSE)*$E1920</f>
        <v>-643.0073678512116</v>
      </c>
      <c r="O1920" s="22">
        <f>VLOOKUP(CONCATENATE($F1920," ",$G1920),AllocFactorMatrix,(O$4+1),FALSE)*$E1920</f>
        <v>-121.41894446126602</v>
      </c>
      <c r="P1920" s="22">
        <f>VLOOKUP(CONCATENATE($F1920," ",$G1920),AllocFactorMatrix,(P$4+1),FALSE)*$E1920</f>
        <v>-11.970881848293832</v>
      </c>
      <c r="Q1920" s="22">
        <f>VLOOKUP(CONCATENATE($F1920," ",$G1920),AllocFactorMatrix,(Q$4+1),FALSE)*$E1920</f>
        <v>0</v>
      </c>
      <c r="R1920" s="22">
        <f t="shared" si="897"/>
        <v>-776.39719416077151</v>
      </c>
      <c r="S1920" s="22">
        <f>VLOOKUP(CONCATENATE($F1920," ",$G1920),AllocFactorMatrix,(S$4+1),FALSE)*$E1920</f>
        <v>-6.8405039133107621</v>
      </c>
      <c r="T1920" s="22">
        <f>VLOOKUP(CONCATENATE($F1920," ",$G1920),AllocFactorMatrix,(T$4+1),FALSE)*$E1920</f>
        <v>-71.825291089762999</v>
      </c>
      <c r="U1920" s="22">
        <f>VLOOKUP(CONCATENATE($F1920," ",$G1920),AllocFactorMatrix,(U$4+1),FALSE)*$E1920</f>
        <v>-37.622771523209188</v>
      </c>
      <c r="V1920" s="22">
        <f>VLOOKUP(CONCATENATE($F1920," ",$G1920),AllocFactorMatrix,(V$4+1),FALSE)*$E1920</f>
        <v>-5.1303779349830716</v>
      </c>
      <c r="W1920" s="22">
        <f t="shared" si="898"/>
        <v>-121.41894446126602</v>
      </c>
      <c r="X1920" s="22">
        <f>VLOOKUP(CONCATENATE($F1920," ",$G1920),AllocFactorMatrix,(X$4+1),FALSE)*$E1920</f>
        <v>-235.99738500922129</v>
      </c>
      <c r="Y1920" s="22">
        <f>VLOOKUP(CONCATENATE($F1920," ",$G1920),AllocFactorMatrix,(Y$4+1),FALSE)*$E1920</f>
        <v>-1.7101259783276905</v>
      </c>
      <c r="Z1920" s="22">
        <f t="shared" si="896"/>
        <v>-237.70751098754897</v>
      </c>
      <c r="AA1920" s="22">
        <f>VLOOKUP(CONCATENATE($F1920," ",$G1920),AllocFactorMatrix,(AA$4+1),FALSE)*$E1920</f>
        <v>-13.681007826621524</v>
      </c>
      <c r="AB1920" s="22">
        <f>VLOOKUP(CONCATENATE($F1920," ",$G1920),AllocFactorMatrix,(AB$4+1),FALSE)*$E1920</f>
        <v>-93299.342999623812</v>
      </c>
      <c r="AC1920" s="22">
        <f>VLOOKUP(CONCATENATE($F1920," ",$G1920),AllocFactorMatrix,(AC$4+1),FALSE)*$E1920</f>
        <v>-92.346802829695278</v>
      </c>
    </row>
    <row r="1921" spans="4:29" hidden="1" outlineLevel="1">
      <c r="F1921" s="42" t="str">
        <f>F1928</f>
        <v>RB_GUP</v>
      </c>
      <c r="G1921" s="17" t="str">
        <f>$G$8</f>
        <v>PRODUCTION</v>
      </c>
      <c r="H1921" s="21">
        <f t="shared" ca="1" si="876"/>
        <v>0</v>
      </c>
      <c r="I1921" s="22">
        <f ca="1">VLOOKUP(CONCATENATE($F1921," ",$G1921),AllocFactorMatrix,(I$4+1),FALSE)*$E1928</f>
        <v>0</v>
      </c>
      <c r="J1921" s="22">
        <f ca="1">VLOOKUP(CONCATENATE($F1921," ",$G1921),AllocFactorMatrix,(J$4+1),FALSE)*$E1928</f>
        <v>0</v>
      </c>
      <c r="K1921" s="22">
        <f ca="1">VLOOKUP(CONCATENATE($F1921," ",$G1921),AllocFactorMatrix,(K$4+1),FALSE)*$E1928</f>
        <v>0</v>
      </c>
      <c r="L1921" s="22">
        <f ca="1">VLOOKUP(CONCATENATE($F1921," ",$G1921),AllocFactorMatrix,(L$4+1),FALSE)*$E1928</f>
        <v>0</v>
      </c>
      <c r="M1921" s="22">
        <f t="shared" ca="1" si="895"/>
        <v>0</v>
      </c>
      <c r="N1921" s="22">
        <f ca="1">VLOOKUP(CONCATENATE($F1921," ",$G1921),AllocFactorMatrix,(N$4+1),FALSE)*$E1928</f>
        <v>0</v>
      </c>
      <c r="O1921" s="22">
        <f ca="1">VLOOKUP(CONCATENATE($F1921," ",$G1921),AllocFactorMatrix,(O$4+1),FALSE)*$E1928</f>
        <v>0</v>
      </c>
      <c r="P1921" s="22">
        <f ca="1">VLOOKUP(CONCATENATE($F1921," ",$G1921),AllocFactorMatrix,(P$4+1),FALSE)*$E1928</f>
        <v>0</v>
      </c>
      <c r="Q1921" s="22">
        <f ca="1">VLOOKUP(CONCATENATE($F1921," ",$G1921),AllocFactorMatrix,(Q$4+1),FALSE)*$E1928</f>
        <v>0</v>
      </c>
      <c r="R1921" s="22">
        <f ca="1">SUBTOTAL(9,N1921:Q1921)</f>
        <v>0</v>
      </c>
      <c r="S1921" s="22">
        <f ca="1">VLOOKUP(CONCATENATE($F1921," ",$G1921),AllocFactorMatrix,(S$4+1),FALSE)*$E1928</f>
        <v>0</v>
      </c>
      <c r="T1921" s="22">
        <f ca="1">VLOOKUP(CONCATENATE($F1921," ",$G1921),AllocFactorMatrix,(T$4+1),FALSE)*$E1928</f>
        <v>0</v>
      </c>
      <c r="U1921" s="22">
        <f ca="1">VLOOKUP(CONCATENATE($F1921," ",$G1921),AllocFactorMatrix,(U$4+1),FALSE)*$E1928</f>
        <v>0</v>
      </c>
      <c r="V1921" s="22">
        <f ca="1">VLOOKUP(CONCATENATE($F1921," ",$G1921),AllocFactorMatrix,(V$4+1),FALSE)*$E1928</f>
        <v>0</v>
      </c>
      <c r="W1921" s="22">
        <f ca="1">SUBTOTAL(9,S1921:V1921)</f>
        <v>0</v>
      </c>
      <c r="X1921" s="22">
        <f ca="1">VLOOKUP(CONCATENATE($F1921," ",$G1921),AllocFactorMatrix,(X$4+1),FALSE)*$E1928</f>
        <v>0</v>
      </c>
      <c r="Y1921" s="22">
        <f ca="1">VLOOKUP(CONCATENATE($F1921," ",$G1921),AllocFactorMatrix,(Y$4+1),FALSE)*$E1928</f>
        <v>0</v>
      </c>
      <c r="Z1921" s="22">
        <f t="shared" ca="1" si="896"/>
        <v>0</v>
      </c>
      <c r="AA1921" s="22">
        <f ca="1">VLOOKUP(CONCATENATE($F1921," ",$G1921),AllocFactorMatrix,(AA$4+1),FALSE)*$E1928</f>
        <v>0</v>
      </c>
      <c r="AB1921" s="22">
        <f ca="1">VLOOKUP(CONCATENATE($F1921," ",$G1921),AllocFactorMatrix,(AB$4+1),FALSE)*$E1928</f>
        <v>0</v>
      </c>
      <c r="AC1921" s="22">
        <f ca="1">VLOOKUP(CONCATENATE($F1921," ",$G1921),AllocFactorMatrix,(AC$4+1),FALSE)*$E1928</f>
        <v>0</v>
      </c>
    </row>
    <row r="1922" spans="4:29" hidden="1" outlineLevel="1">
      <c r="F1922" s="42" t="str">
        <f>F1928</f>
        <v>RB_GUP</v>
      </c>
      <c r="G1922" s="17" t="str">
        <f>$G$9</f>
        <v>BULKTRAN</v>
      </c>
      <c r="H1922" s="21">
        <f t="shared" ca="1" si="876"/>
        <v>0</v>
      </c>
      <c r="I1922" s="22">
        <f ca="1">VLOOKUP(CONCATENATE($F1922," ",$G1922),AllocFactorMatrix,(I$4+1),FALSE)*$E1928</f>
        <v>0</v>
      </c>
      <c r="J1922" s="22">
        <f ca="1">VLOOKUP(CONCATENATE($F1922," ",$G1922),AllocFactorMatrix,(J$4+1),FALSE)*$E1928</f>
        <v>0</v>
      </c>
      <c r="K1922" s="22">
        <f ca="1">VLOOKUP(CONCATENATE($F1922," ",$G1922),AllocFactorMatrix,(K$4+1),FALSE)*$E1928</f>
        <v>0</v>
      </c>
      <c r="L1922" s="22">
        <f ca="1">VLOOKUP(CONCATENATE($F1922," ",$G1922),AllocFactorMatrix,(L$4+1),FALSE)*$E1928</f>
        <v>0</v>
      </c>
      <c r="M1922" s="22">
        <f t="shared" ca="1" si="895"/>
        <v>0</v>
      </c>
      <c r="N1922" s="22">
        <f ca="1">VLOOKUP(CONCATENATE($F1922," ",$G1922),AllocFactorMatrix,(N$4+1),FALSE)*$E1928</f>
        <v>0</v>
      </c>
      <c r="O1922" s="22">
        <f ca="1">VLOOKUP(CONCATENATE($F1922," ",$G1922),AllocFactorMatrix,(O$4+1),FALSE)*$E1928</f>
        <v>0</v>
      </c>
      <c r="P1922" s="22">
        <f ca="1">VLOOKUP(CONCATENATE($F1922," ",$G1922),AllocFactorMatrix,(P$4+1),FALSE)*$E1928</f>
        <v>0</v>
      </c>
      <c r="Q1922" s="22">
        <f ca="1">VLOOKUP(CONCATENATE($F1922," ",$G1922),AllocFactorMatrix,(Q$4+1),FALSE)*$E1928</f>
        <v>0</v>
      </c>
      <c r="R1922" s="22">
        <f t="shared" ref="R1922:R1928" ca="1" si="899">SUBTOTAL(9,N1922:Q1922)</f>
        <v>0</v>
      </c>
      <c r="S1922" s="22">
        <f ca="1">VLOOKUP(CONCATENATE($F1922," ",$G1922),AllocFactorMatrix,(S$4+1),FALSE)*$E1928</f>
        <v>0</v>
      </c>
      <c r="T1922" s="22">
        <f ca="1">VLOOKUP(CONCATENATE($F1922," ",$G1922),AllocFactorMatrix,(T$4+1),FALSE)*$E1928</f>
        <v>0</v>
      </c>
      <c r="U1922" s="22">
        <f ca="1">VLOOKUP(CONCATENATE($F1922," ",$G1922),AllocFactorMatrix,(U$4+1),FALSE)*$E1928</f>
        <v>0</v>
      </c>
      <c r="V1922" s="22">
        <f ca="1">VLOOKUP(CONCATENATE($F1922," ",$G1922),AllocFactorMatrix,(V$4+1),FALSE)*$E1928</f>
        <v>0</v>
      </c>
      <c r="W1922" s="22">
        <f t="shared" ref="W1922:W1928" ca="1" si="900">SUBTOTAL(9,S1922:V1922)</f>
        <v>0</v>
      </c>
      <c r="X1922" s="22">
        <f ca="1">VLOOKUP(CONCATENATE($F1922," ",$G1922),AllocFactorMatrix,(X$4+1),FALSE)*$E1928</f>
        <v>0</v>
      </c>
      <c r="Y1922" s="22">
        <f ca="1">VLOOKUP(CONCATENATE($F1922," ",$G1922),AllocFactorMatrix,(Y$4+1),FALSE)*$E1928</f>
        <v>0</v>
      </c>
      <c r="Z1922" s="22">
        <f t="shared" ca="1" si="896"/>
        <v>0</v>
      </c>
      <c r="AA1922" s="22">
        <f ca="1">VLOOKUP(CONCATENATE($F1922," ",$G1922),AllocFactorMatrix,(AA$4+1),FALSE)*$E1928</f>
        <v>0</v>
      </c>
      <c r="AB1922" s="22">
        <f ca="1">VLOOKUP(CONCATENATE($F1922," ",$G1922),AllocFactorMatrix,(AB$4+1),FALSE)*$E1928</f>
        <v>0</v>
      </c>
      <c r="AC1922" s="22">
        <f ca="1">VLOOKUP(CONCATENATE($F1922," ",$G1922),AllocFactorMatrix,(AC$4+1),FALSE)*$E1928</f>
        <v>0</v>
      </c>
    </row>
    <row r="1923" spans="4:29" hidden="1" outlineLevel="1">
      <c r="F1923" s="42" t="str">
        <f>F1928</f>
        <v>RB_GUP</v>
      </c>
      <c r="G1923" s="17" t="str">
        <f>$G$10</f>
        <v>SUBTRAN</v>
      </c>
      <c r="H1923" s="21">
        <f t="shared" ca="1" si="876"/>
        <v>0</v>
      </c>
      <c r="I1923" s="22">
        <f ca="1">VLOOKUP(CONCATENATE($F1923," ",$G1923),AllocFactorMatrix,(I$4+1),FALSE)*$E1928</f>
        <v>0</v>
      </c>
      <c r="J1923" s="22">
        <f ca="1">VLOOKUP(CONCATENATE($F1923," ",$G1923),AllocFactorMatrix,(J$4+1),FALSE)*$E1928</f>
        <v>0</v>
      </c>
      <c r="K1923" s="22">
        <f ca="1">VLOOKUP(CONCATENATE($F1923," ",$G1923),AllocFactorMatrix,(K$4+1),FALSE)*$E1928</f>
        <v>0</v>
      </c>
      <c r="L1923" s="22">
        <f ca="1">VLOOKUP(CONCATENATE($F1923," ",$G1923),AllocFactorMatrix,(L$4+1),FALSE)*$E1928</f>
        <v>0</v>
      </c>
      <c r="M1923" s="22">
        <f t="shared" ca="1" si="895"/>
        <v>0</v>
      </c>
      <c r="N1923" s="22">
        <f ca="1">VLOOKUP(CONCATENATE($F1923," ",$G1923),AllocFactorMatrix,(N$4+1),FALSE)*$E1928</f>
        <v>0</v>
      </c>
      <c r="O1923" s="22">
        <f ca="1">VLOOKUP(CONCATENATE($F1923," ",$G1923),AllocFactorMatrix,(O$4+1),FALSE)*$E1928</f>
        <v>0</v>
      </c>
      <c r="P1923" s="22">
        <f ca="1">VLOOKUP(CONCATENATE($F1923," ",$G1923),AllocFactorMatrix,(P$4+1),FALSE)*$E1928</f>
        <v>0</v>
      </c>
      <c r="Q1923" s="22">
        <f ca="1">VLOOKUP(CONCATENATE($F1923," ",$G1923),AllocFactorMatrix,(Q$4+1),FALSE)*$E1928</f>
        <v>0</v>
      </c>
      <c r="R1923" s="22">
        <f t="shared" ca="1" si="899"/>
        <v>0</v>
      </c>
      <c r="S1923" s="22">
        <f ca="1">VLOOKUP(CONCATENATE($F1923," ",$G1923),AllocFactorMatrix,(S$4+1),FALSE)*$E1928</f>
        <v>0</v>
      </c>
      <c r="T1923" s="22">
        <f ca="1">VLOOKUP(CONCATENATE($F1923," ",$G1923),AllocFactorMatrix,(T$4+1),FALSE)*$E1928</f>
        <v>0</v>
      </c>
      <c r="U1923" s="22">
        <f ca="1">VLOOKUP(CONCATENATE($F1923," ",$G1923),AllocFactorMatrix,(U$4+1),FALSE)*$E1928</f>
        <v>0</v>
      </c>
      <c r="V1923" s="22">
        <f ca="1">VLOOKUP(CONCATENATE($F1923," ",$G1923),AllocFactorMatrix,(V$4+1),FALSE)*$E1928</f>
        <v>0</v>
      </c>
      <c r="W1923" s="22">
        <f t="shared" ca="1" si="900"/>
        <v>0</v>
      </c>
      <c r="X1923" s="22">
        <f ca="1">VLOOKUP(CONCATENATE($F1923," ",$G1923),AllocFactorMatrix,(X$4+1),FALSE)*$E1928</f>
        <v>0</v>
      </c>
      <c r="Y1923" s="22">
        <f ca="1">VLOOKUP(CONCATENATE($F1923," ",$G1923),AllocFactorMatrix,(Y$4+1),FALSE)*$E1928</f>
        <v>0</v>
      </c>
      <c r="Z1923" s="22">
        <f t="shared" ca="1" si="896"/>
        <v>0</v>
      </c>
      <c r="AA1923" s="22">
        <f ca="1">VLOOKUP(CONCATENATE($F1923," ",$G1923),AllocFactorMatrix,(AA$4+1),FALSE)*$E1928</f>
        <v>0</v>
      </c>
      <c r="AB1923" s="22">
        <f ca="1">VLOOKUP(CONCATENATE($F1923," ",$G1923),AllocFactorMatrix,(AB$4+1),FALSE)*$E1928</f>
        <v>0</v>
      </c>
      <c r="AC1923" s="22">
        <f ca="1">VLOOKUP(CONCATENATE($F1923," ",$G1923),AllocFactorMatrix,(AC$4+1),FALSE)*$E1928</f>
        <v>0</v>
      </c>
    </row>
    <row r="1924" spans="4:29" hidden="1" outlineLevel="1">
      <c r="F1924" s="42" t="str">
        <f>F1928</f>
        <v>RB_GUP</v>
      </c>
      <c r="G1924" s="17" t="str">
        <f>$G$11</f>
        <v>DISTPRI</v>
      </c>
      <c r="H1924" s="21">
        <f t="shared" ca="1" si="876"/>
        <v>0</v>
      </c>
      <c r="I1924" s="22">
        <f ca="1">VLOOKUP(CONCATENATE($F1924," ",$G1924),AllocFactorMatrix,(I$4+1),FALSE)*$E1928</f>
        <v>0</v>
      </c>
      <c r="J1924" s="22">
        <f ca="1">VLOOKUP(CONCATENATE($F1924," ",$G1924),AllocFactorMatrix,(J$4+1),FALSE)*$E1928</f>
        <v>0</v>
      </c>
      <c r="K1924" s="22">
        <f ca="1">VLOOKUP(CONCATENATE($F1924," ",$G1924),AllocFactorMatrix,(K$4+1),FALSE)*$E1928</f>
        <v>0</v>
      </c>
      <c r="L1924" s="22">
        <f ca="1">VLOOKUP(CONCATENATE($F1924," ",$G1924),AllocFactorMatrix,(L$4+1),FALSE)*$E1928</f>
        <v>0</v>
      </c>
      <c r="M1924" s="22">
        <f t="shared" ca="1" si="895"/>
        <v>0</v>
      </c>
      <c r="N1924" s="22">
        <f ca="1">VLOOKUP(CONCATENATE($F1924," ",$G1924),AllocFactorMatrix,(N$4+1),FALSE)*$E1928</f>
        <v>0</v>
      </c>
      <c r="O1924" s="22">
        <f ca="1">VLOOKUP(CONCATENATE($F1924," ",$G1924),AllocFactorMatrix,(O$4+1),FALSE)*$E1928</f>
        <v>0</v>
      </c>
      <c r="P1924" s="22">
        <f ca="1">VLOOKUP(CONCATENATE($F1924," ",$G1924),AllocFactorMatrix,(P$4+1),FALSE)*$E1928</f>
        <v>0</v>
      </c>
      <c r="Q1924" s="22">
        <f ca="1">VLOOKUP(CONCATENATE($F1924," ",$G1924),AllocFactorMatrix,(Q$4+1),FALSE)*$E1928</f>
        <v>0</v>
      </c>
      <c r="R1924" s="22">
        <f t="shared" ca="1" si="899"/>
        <v>0</v>
      </c>
      <c r="S1924" s="22">
        <f ca="1">VLOOKUP(CONCATENATE($F1924," ",$G1924),AllocFactorMatrix,(S$4+1),FALSE)*$E1928</f>
        <v>0</v>
      </c>
      <c r="T1924" s="22">
        <f ca="1">VLOOKUP(CONCATENATE($F1924," ",$G1924),AllocFactorMatrix,(T$4+1),FALSE)*$E1928</f>
        <v>0</v>
      </c>
      <c r="U1924" s="22">
        <f ca="1">VLOOKUP(CONCATENATE($F1924," ",$G1924),AllocFactorMatrix,(U$4+1),FALSE)*$E1928</f>
        <v>0</v>
      </c>
      <c r="V1924" s="22">
        <f ca="1">VLOOKUP(CONCATENATE($F1924," ",$G1924),AllocFactorMatrix,(V$4+1),FALSE)*$E1928</f>
        <v>0</v>
      </c>
      <c r="W1924" s="22">
        <f t="shared" ca="1" si="900"/>
        <v>0</v>
      </c>
      <c r="X1924" s="22">
        <f ca="1">VLOOKUP(CONCATENATE($F1924," ",$G1924),AllocFactorMatrix,(X$4+1),FALSE)*$E1928</f>
        <v>0</v>
      </c>
      <c r="Y1924" s="22">
        <f ca="1">VLOOKUP(CONCATENATE($F1924," ",$G1924),AllocFactorMatrix,(Y$4+1),FALSE)*$E1928</f>
        <v>0</v>
      </c>
      <c r="Z1924" s="22">
        <f t="shared" ca="1" si="896"/>
        <v>0</v>
      </c>
      <c r="AA1924" s="22">
        <f ca="1">VLOOKUP(CONCATENATE($F1924," ",$G1924),AllocFactorMatrix,(AA$4+1),FALSE)*$E1928</f>
        <v>0</v>
      </c>
      <c r="AB1924" s="22">
        <f ca="1">VLOOKUP(CONCATENATE($F1924," ",$G1924),AllocFactorMatrix,(AB$4+1),FALSE)*$E1928</f>
        <v>0</v>
      </c>
      <c r="AC1924" s="22">
        <f ca="1">VLOOKUP(CONCATENATE($F1924," ",$G1924),AllocFactorMatrix,(AC$4+1),FALSE)*$E1928</f>
        <v>0</v>
      </c>
    </row>
    <row r="1925" spans="4:29" hidden="1" outlineLevel="1">
      <c r="F1925" s="42" t="str">
        <f>F1928</f>
        <v>RB_GUP</v>
      </c>
      <c r="G1925" s="17" t="str">
        <f>$G$12</f>
        <v>DISTSEC</v>
      </c>
      <c r="H1925" s="21">
        <f t="shared" ca="1" si="876"/>
        <v>0</v>
      </c>
      <c r="I1925" s="22">
        <f ca="1">VLOOKUP(CONCATENATE($F1925," ",$G1925),AllocFactorMatrix,(I$4+1),FALSE)*$E1928</f>
        <v>0</v>
      </c>
      <c r="J1925" s="22">
        <f ca="1">VLOOKUP(CONCATENATE($F1925," ",$G1925),AllocFactorMatrix,(J$4+1),FALSE)*$E1928</f>
        <v>0</v>
      </c>
      <c r="K1925" s="22">
        <f ca="1">VLOOKUP(CONCATENATE($F1925," ",$G1925),AllocFactorMatrix,(K$4+1),FALSE)*$E1928</f>
        <v>0</v>
      </c>
      <c r="L1925" s="22">
        <f ca="1">VLOOKUP(CONCATENATE($F1925," ",$G1925),AllocFactorMatrix,(L$4+1),FALSE)*$E1928</f>
        <v>0</v>
      </c>
      <c r="M1925" s="22">
        <f t="shared" ca="1" si="895"/>
        <v>0</v>
      </c>
      <c r="N1925" s="22">
        <f ca="1">VLOOKUP(CONCATENATE($F1925," ",$G1925),AllocFactorMatrix,(N$4+1),FALSE)*$E1928</f>
        <v>0</v>
      </c>
      <c r="O1925" s="22">
        <f ca="1">VLOOKUP(CONCATENATE($F1925," ",$G1925),AllocFactorMatrix,(O$4+1),FALSE)*$E1928</f>
        <v>0</v>
      </c>
      <c r="P1925" s="22">
        <f ca="1">VLOOKUP(CONCATENATE($F1925," ",$G1925),AllocFactorMatrix,(P$4+1),FALSE)*$E1928</f>
        <v>0</v>
      </c>
      <c r="Q1925" s="22">
        <f ca="1">VLOOKUP(CONCATENATE($F1925," ",$G1925),AllocFactorMatrix,(Q$4+1),FALSE)*$E1928</f>
        <v>0</v>
      </c>
      <c r="R1925" s="22">
        <f t="shared" ca="1" si="899"/>
        <v>0</v>
      </c>
      <c r="S1925" s="22">
        <f ca="1">VLOOKUP(CONCATENATE($F1925," ",$G1925),AllocFactorMatrix,(S$4+1),FALSE)*$E1928</f>
        <v>0</v>
      </c>
      <c r="T1925" s="22">
        <f ca="1">VLOOKUP(CONCATENATE($F1925," ",$G1925),AllocFactorMatrix,(T$4+1),FALSE)*$E1928</f>
        <v>0</v>
      </c>
      <c r="U1925" s="22">
        <f ca="1">VLOOKUP(CONCATENATE($F1925," ",$G1925),AllocFactorMatrix,(U$4+1),FALSE)*$E1928</f>
        <v>0</v>
      </c>
      <c r="V1925" s="22">
        <f ca="1">VLOOKUP(CONCATENATE($F1925," ",$G1925),AllocFactorMatrix,(V$4+1),FALSE)*$E1928</f>
        <v>0</v>
      </c>
      <c r="W1925" s="22">
        <f t="shared" ca="1" si="900"/>
        <v>0</v>
      </c>
      <c r="X1925" s="22">
        <f ca="1">VLOOKUP(CONCATENATE($F1925," ",$G1925),AllocFactorMatrix,(X$4+1),FALSE)*$E1928</f>
        <v>0</v>
      </c>
      <c r="Y1925" s="22">
        <f ca="1">VLOOKUP(CONCATENATE($F1925," ",$G1925),AllocFactorMatrix,(Y$4+1),FALSE)*$E1928</f>
        <v>0</v>
      </c>
      <c r="Z1925" s="22">
        <f t="shared" ca="1" si="896"/>
        <v>0</v>
      </c>
      <c r="AA1925" s="22">
        <f ca="1">VLOOKUP(CONCATENATE($F1925," ",$G1925),AllocFactorMatrix,(AA$4+1),FALSE)*$E1928</f>
        <v>0</v>
      </c>
      <c r="AB1925" s="22">
        <f ca="1">VLOOKUP(CONCATENATE($F1925," ",$G1925),AllocFactorMatrix,(AB$4+1),FALSE)*$E1928</f>
        <v>0</v>
      </c>
      <c r="AC1925" s="22">
        <f ca="1">VLOOKUP(CONCATENATE($F1925," ",$G1925),AllocFactorMatrix,(AC$4+1),FALSE)*$E1928</f>
        <v>0</v>
      </c>
    </row>
    <row r="1926" spans="4:29" hidden="1" outlineLevel="1">
      <c r="F1926" s="42" t="str">
        <f>F1928</f>
        <v>RB_GUP</v>
      </c>
      <c r="G1926" s="17" t="str">
        <f>$G$13</f>
        <v>ENERGY</v>
      </c>
      <c r="H1926" s="21">
        <f t="shared" ca="1" si="876"/>
        <v>0</v>
      </c>
      <c r="I1926" s="22">
        <f ca="1">VLOOKUP(CONCATENATE($F1926," ",$G1926),AllocFactorMatrix,(I$4+1),FALSE)*$E1928</f>
        <v>0</v>
      </c>
      <c r="J1926" s="22">
        <f ca="1">VLOOKUP(CONCATENATE($F1926," ",$G1926),AllocFactorMatrix,(J$4+1),FALSE)*$E1928</f>
        <v>0</v>
      </c>
      <c r="K1926" s="22">
        <f ca="1">VLOOKUP(CONCATENATE($F1926," ",$G1926),AllocFactorMatrix,(K$4+1),FALSE)*$E1928</f>
        <v>0</v>
      </c>
      <c r="L1926" s="22">
        <f ca="1">VLOOKUP(CONCATENATE($F1926," ",$G1926),AllocFactorMatrix,(L$4+1),FALSE)*$E1928</f>
        <v>0</v>
      </c>
      <c r="M1926" s="22">
        <f t="shared" ca="1" si="895"/>
        <v>0</v>
      </c>
      <c r="N1926" s="22">
        <f ca="1">VLOOKUP(CONCATENATE($F1926," ",$G1926),AllocFactorMatrix,(N$4+1),FALSE)*$E1928</f>
        <v>0</v>
      </c>
      <c r="O1926" s="22">
        <f ca="1">VLOOKUP(CONCATENATE($F1926," ",$G1926),AllocFactorMatrix,(O$4+1),FALSE)*$E1928</f>
        <v>0</v>
      </c>
      <c r="P1926" s="22">
        <f ca="1">VLOOKUP(CONCATENATE($F1926," ",$G1926),AllocFactorMatrix,(P$4+1),FALSE)*$E1928</f>
        <v>0</v>
      </c>
      <c r="Q1926" s="22">
        <f ca="1">VLOOKUP(CONCATENATE($F1926," ",$G1926),AllocFactorMatrix,(Q$4+1),FALSE)*$E1928</f>
        <v>0</v>
      </c>
      <c r="R1926" s="22">
        <f t="shared" ca="1" si="899"/>
        <v>0</v>
      </c>
      <c r="S1926" s="22">
        <f ca="1">VLOOKUP(CONCATENATE($F1926," ",$G1926),AllocFactorMatrix,(S$4+1),FALSE)*$E1928</f>
        <v>0</v>
      </c>
      <c r="T1926" s="22">
        <f ca="1">VLOOKUP(CONCATENATE($F1926," ",$G1926),AllocFactorMatrix,(T$4+1),FALSE)*$E1928</f>
        <v>0</v>
      </c>
      <c r="U1926" s="22">
        <f ca="1">VLOOKUP(CONCATENATE($F1926," ",$G1926),AllocFactorMatrix,(U$4+1),FALSE)*$E1928</f>
        <v>0</v>
      </c>
      <c r="V1926" s="22">
        <f ca="1">VLOOKUP(CONCATENATE($F1926," ",$G1926),AllocFactorMatrix,(V$4+1),FALSE)*$E1928</f>
        <v>0</v>
      </c>
      <c r="W1926" s="22">
        <f t="shared" ca="1" si="900"/>
        <v>0</v>
      </c>
      <c r="X1926" s="22">
        <f ca="1">VLOOKUP(CONCATENATE($F1926," ",$G1926),AllocFactorMatrix,(X$4+1),FALSE)*$E1928</f>
        <v>0</v>
      </c>
      <c r="Y1926" s="22">
        <f ca="1">VLOOKUP(CONCATENATE($F1926," ",$G1926),AllocFactorMatrix,(Y$4+1),FALSE)*$E1928</f>
        <v>0</v>
      </c>
      <c r="Z1926" s="22">
        <f t="shared" ca="1" si="896"/>
        <v>0</v>
      </c>
      <c r="AA1926" s="22">
        <f ca="1">VLOOKUP(CONCATENATE($F1926," ",$G1926),AllocFactorMatrix,(AA$4+1),FALSE)*$E1928</f>
        <v>0</v>
      </c>
      <c r="AB1926" s="22">
        <f ca="1">VLOOKUP(CONCATENATE($F1926," ",$G1926),AllocFactorMatrix,(AB$4+1),FALSE)*$E1928</f>
        <v>0</v>
      </c>
      <c r="AC1926" s="22">
        <f ca="1">VLOOKUP(CONCATENATE($F1926," ",$G1926),AllocFactorMatrix,(AC$4+1),FALSE)*$E1928</f>
        <v>0</v>
      </c>
    </row>
    <row r="1927" spans="4:29" hidden="1" outlineLevel="1">
      <c r="F1927" s="42" t="str">
        <f>F1928</f>
        <v>RB_GUP</v>
      </c>
      <c r="G1927" s="17" t="str">
        <f>$G$14</f>
        <v>CUSTOMER</v>
      </c>
      <c r="H1927" s="21">
        <f t="shared" ca="1" si="876"/>
        <v>0</v>
      </c>
      <c r="I1927" s="22">
        <f ca="1">VLOOKUP(CONCATENATE($F1927," ",$G1927),AllocFactorMatrix,(I$4+1),FALSE)*$E1928</f>
        <v>0</v>
      </c>
      <c r="J1927" s="22">
        <f ca="1">VLOOKUP(CONCATENATE($F1927," ",$G1927),AllocFactorMatrix,(J$4+1),FALSE)*$E1928</f>
        <v>0</v>
      </c>
      <c r="K1927" s="22">
        <f ca="1">VLOOKUP(CONCATENATE($F1927," ",$G1927),AllocFactorMatrix,(K$4+1),FALSE)*$E1928</f>
        <v>0</v>
      </c>
      <c r="L1927" s="22">
        <f ca="1">VLOOKUP(CONCATENATE($F1927," ",$G1927),AllocFactorMatrix,(L$4+1),FALSE)*$E1928</f>
        <v>0</v>
      </c>
      <c r="M1927" s="22">
        <f t="shared" ca="1" si="895"/>
        <v>0</v>
      </c>
      <c r="N1927" s="22">
        <f ca="1">VLOOKUP(CONCATENATE($F1927," ",$G1927),AllocFactorMatrix,(N$4+1),FALSE)*$E1928</f>
        <v>0</v>
      </c>
      <c r="O1927" s="22">
        <f ca="1">VLOOKUP(CONCATENATE($F1927," ",$G1927),AllocFactorMatrix,(O$4+1),FALSE)*$E1928</f>
        <v>0</v>
      </c>
      <c r="P1927" s="22">
        <f ca="1">VLOOKUP(CONCATENATE($F1927," ",$G1927),AllocFactorMatrix,(P$4+1),FALSE)*$E1928</f>
        <v>0</v>
      </c>
      <c r="Q1927" s="22">
        <f ca="1">VLOOKUP(CONCATENATE($F1927," ",$G1927),AllocFactorMatrix,(Q$4+1),FALSE)*$E1928</f>
        <v>0</v>
      </c>
      <c r="R1927" s="22">
        <f t="shared" ca="1" si="899"/>
        <v>0</v>
      </c>
      <c r="S1927" s="22">
        <f ca="1">VLOOKUP(CONCATENATE($F1927," ",$G1927),AllocFactorMatrix,(S$4+1),FALSE)*$E1928</f>
        <v>0</v>
      </c>
      <c r="T1927" s="22">
        <f ca="1">VLOOKUP(CONCATENATE($F1927," ",$G1927),AllocFactorMatrix,(T$4+1),FALSE)*$E1928</f>
        <v>0</v>
      </c>
      <c r="U1927" s="22">
        <f ca="1">VLOOKUP(CONCATENATE($F1927," ",$G1927),AllocFactorMatrix,(U$4+1),FALSE)*$E1928</f>
        <v>0</v>
      </c>
      <c r="V1927" s="22">
        <f ca="1">VLOOKUP(CONCATENATE($F1927," ",$G1927),AllocFactorMatrix,(V$4+1),FALSE)*$E1928</f>
        <v>0</v>
      </c>
      <c r="W1927" s="22">
        <f t="shared" ca="1" si="900"/>
        <v>0</v>
      </c>
      <c r="X1927" s="22">
        <f ca="1">VLOOKUP(CONCATENATE($F1927," ",$G1927),AllocFactorMatrix,(X$4+1),FALSE)*$E1928</f>
        <v>0</v>
      </c>
      <c r="Y1927" s="22">
        <f ca="1">VLOOKUP(CONCATENATE($F1927," ",$G1927),AllocFactorMatrix,(Y$4+1),FALSE)*$E1928</f>
        <v>0</v>
      </c>
      <c r="Z1927" s="22">
        <f t="shared" ca="1" si="896"/>
        <v>0</v>
      </c>
      <c r="AA1927" s="22">
        <f ca="1">VLOOKUP(CONCATENATE($F1927," ",$G1927),AllocFactorMatrix,(AA$4+1),FALSE)*$E1928</f>
        <v>0</v>
      </c>
      <c r="AB1927" s="22">
        <f ca="1">VLOOKUP(CONCATENATE($F1927," ",$G1927),AllocFactorMatrix,(AB$4+1),FALSE)*$E1928</f>
        <v>0</v>
      </c>
      <c r="AC1927" s="22">
        <f ca="1">VLOOKUP(CONCATENATE($F1927," ",$G1927),AllocFactorMatrix,(AC$4+1),FALSE)*$E1928</f>
        <v>0</v>
      </c>
    </row>
    <row r="1928" spans="4:29" collapsed="1">
      <c r="D1928" s="39" t="s">
        <v>638</v>
      </c>
      <c r="E1928" s="19">
        <v>0</v>
      </c>
      <c r="F1928" s="19" t="s">
        <v>73</v>
      </c>
      <c r="G1928" s="17" t="str">
        <f>$G$15</f>
        <v>TOTAL</v>
      </c>
      <c r="H1928" s="21">
        <f t="shared" ca="1" si="876"/>
        <v>0</v>
      </c>
      <c r="I1928" s="22">
        <f ca="1">VLOOKUP(CONCATENATE($F1928," ",$G1928),AllocFactorMatrix,(I$4+1),FALSE)*$E1928</f>
        <v>0</v>
      </c>
      <c r="J1928" s="22">
        <f ca="1">VLOOKUP(CONCATENATE($F1928," ",$G1928),AllocFactorMatrix,(J$4+1),FALSE)*$E1928</f>
        <v>0</v>
      </c>
      <c r="K1928" s="22">
        <f ca="1">VLOOKUP(CONCATENATE($F1928," ",$G1928),AllocFactorMatrix,(K$4+1),FALSE)*$E1928</f>
        <v>0</v>
      </c>
      <c r="L1928" s="22">
        <f ca="1">VLOOKUP(CONCATENATE($F1928," ",$G1928),AllocFactorMatrix,(L$4+1),FALSE)*$E1928</f>
        <v>0</v>
      </c>
      <c r="M1928" s="22">
        <f t="shared" ca="1" si="895"/>
        <v>0</v>
      </c>
      <c r="N1928" s="22">
        <f ca="1">VLOOKUP(CONCATENATE($F1928," ",$G1928),AllocFactorMatrix,(N$4+1),FALSE)*$E1928</f>
        <v>0</v>
      </c>
      <c r="O1928" s="22">
        <f ca="1">VLOOKUP(CONCATENATE($F1928," ",$G1928),AllocFactorMatrix,(O$4+1),FALSE)*$E1928</f>
        <v>0</v>
      </c>
      <c r="P1928" s="22">
        <f ca="1">VLOOKUP(CONCATENATE($F1928," ",$G1928),AllocFactorMatrix,(P$4+1),FALSE)*$E1928</f>
        <v>0</v>
      </c>
      <c r="Q1928" s="22">
        <f ca="1">VLOOKUP(CONCATENATE($F1928," ",$G1928),AllocFactorMatrix,(Q$4+1),FALSE)*$E1928</f>
        <v>0</v>
      </c>
      <c r="R1928" s="22">
        <f t="shared" ca="1" si="899"/>
        <v>0</v>
      </c>
      <c r="S1928" s="22">
        <f ca="1">VLOOKUP(CONCATENATE($F1928," ",$G1928),AllocFactorMatrix,(S$4+1),FALSE)*$E1928</f>
        <v>0</v>
      </c>
      <c r="T1928" s="22">
        <f ca="1">VLOOKUP(CONCATENATE($F1928," ",$G1928),AllocFactorMatrix,(T$4+1),FALSE)*$E1928</f>
        <v>0</v>
      </c>
      <c r="U1928" s="22">
        <f ca="1">VLOOKUP(CONCATENATE($F1928," ",$G1928),AllocFactorMatrix,(U$4+1),FALSE)*$E1928</f>
        <v>0</v>
      </c>
      <c r="V1928" s="22">
        <f ca="1">VLOOKUP(CONCATENATE($F1928," ",$G1928),AllocFactorMatrix,(V$4+1),FALSE)*$E1928</f>
        <v>0</v>
      </c>
      <c r="W1928" s="22">
        <f t="shared" ca="1" si="900"/>
        <v>0</v>
      </c>
      <c r="X1928" s="22">
        <f ca="1">VLOOKUP(CONCATENATE($F1928," ",$G1928),AllocFactorMatrix,(X$4+1),FALSE)*$E1928</f>
        <v>0</v>
      </c>
      <c r="Y1928" s="22">
        <f ca="1">VLOOKUP(CONCATENATE($F1928," ",$G1928),AllocFactorMatrix,(Y$4+1),FALSE)*$E1928</f>
        <v>0</v>
      </c>
      <c r="Z1928" s="22">
        <f t="shared" ca="1" si="896"/>
        <v>0</v>
      </c>
      <c r="AA1928" s="22">
        <f ca="1">VLOOKUP(CONCATENATE($F1928," ",$G1928),AllocFactorMatrix,(AA$4+1),FALSE)*$E1928</f>
        <v>0</v>
      </c>
      <c r="AB1928" s="22">
        <f ca="1">VLOOKUP(CONCATENATE($F1928," ",$G1928),AllocFactorMatrix,(AB$4+1),FALSE)*$E1928</f>
        <v>0</v>
      </c>
      <c r="AC1928" s="22">
        <f ca="1">VLOOKUP(CONCATENATE($F1928," ",$G1928),AllocFactorMatrix,(AC$4+1),FALSE)*$E1928</f>
        <v>0</v>
      </c>
    </row>
    <row r="1929" spans="4:29" hidden="1" outlineLevel="1">
      <c r="F1929" s="42" t="str">
        <f>F1936</f>
        <v>REVYEC_EXP_OM</v>
      </c>
      <c r="G1929" s="17" t="str">
        <f>$G$8</f>
        <v>PRODUCTION</v>
      </c>
      <c r="H1929" s="21">
        <f t="shared" ca="1" si="876"/>
        <v>258126.51943892334</v>
      </c>
      <c r="I1929" s="22">
        <f ca="1">VLOOKUP(CONCATENATE($F1929," ",$G1929),AllocFactorMatrix,(I$4+1),FALSE)*$E1936</f>
        <v>-81702.776448994468</v>
      </c>
      <c r="J1929" s="22">
        <f ca="1">VLOOKUP(CONCATENATE($F1929," ",$G1929),AllocFactorMatrix,(J$4+1),FALSE)*$E1936</f>
        <v>30769.115455200641</v>
      </c>
      <c r="K1929" s="22">
        <f ca="1">VLOOKUP(CONCATENATE($F1929," ",$G1929),AllocFactorMatrix,(K$4+1),FALSE)*$E1936</f>
        <v>-3917.8941164859502</v>
      </c>
      <c r="L1929" s="22">
        <f ca="1">VLOOKUP(CONCATENATE($F1929," ",$G1929),AllocFactorMatrix,(L$4+1),FALSE)*$E1936</f>
        <v>-185.54428525233857</v>
      </c>
      <c r="M1929" s="22">
        <f t="shared" ca="1" si="895"/>
        <v>26665.677053462354</v>
      </c>
      <c r="N1929" s="22">
        <f ca="1">VLOOKUP(CONCATENATE($F1929," ",$G1929),AllocFactorMatrix,(N$4+1),FALSE)*$E1936</f>
        <v>66341.104454219429</v>
      </c>
      <c r="O1929" s="22">
        <f ca="1">VLOOKUP(CONCATENATE($F1929," ",$G1929),AllocFactorMatrix,(O$4+1),FALSE)*$E1936</f>
        <v>43810.186933856661</v>
      </c>
      <c r="P1929" s="22">
        <f ca="1">VLOOKUP(CONCATENATE($F1929," ",$G1929),AllocFactorMatrix,(P$4+1),FALSE)*$E1936</f>
        <v>10736.903785877437</v>
      </c>
      <c r="Q1929" s="22">
        <f ca="1">VLOOKUP(CONCATENATE($F1929," ",$G1929),AllocFactorMatrix,(Q$4+1),FALSE)*$E1936</f>
        <v>0</v>
      </c>
      <c r="R1929" s="22">
        <f ca="1">SUBTOTAL(9,N1929:Q1929)</f>
        <v>120888.19517395353</v>
      </c>
      <c r="S1929" s="22">
        <f ca="1">VLOOKUP(CONCATENATE($F1929," ",$G1929),AllocFactorMatrix,(S$4+1),FALSE)*$E1936</f>
        <v>0</v>
      </c>
      <c r="T1929" s="22">
        <f ca="1">VLOOKUP(CONCATENATE($F1929," ",$G1929),AllocFactorMatrix,(T$4+1),FALSE)*$E1936</f>
        <v>227762.04499728308</v>
      </c>
      <c r="U1929" s="22">
        <f ca="1">VLOOKUP(CONCATENATE($F1929," ",$G1929),AllocFactorMatrix,(U$4+1),FALSE)*$E1936</f>
        <v>-41695.767703243066</v>
      </c>
      <c r="V1929" s="22">
        <f ca="1">VLOOKUP(CONCATENATE($F1929," ",$G1929),AllocFactorMatrix,(V$4+1),FALSE)*$E1936</f>
        <v>0</v>
      </c>
      <c r="W1929" s="22">
        <f ca="1">SUBTOTAL(9,S1929:V1929)</f>
        <v>186066.27729404002</v>
      </c>
      <c r="X1929" s="22">
        <f ca="1">VLOOKUP(CONCATENATE($F1929," ",$G1929),AllocFactorMatrix,(X$4+1),FALSE)*$E1936</f>
        <v>13472.439664948286</v>
      </c>
      <c r="Y1929" s="22">
        <f ca="1">VLOOKUP(CONCATENATE($F1929," ",$G1929),AllocFactorMatrix,(Y$4+1),FALSE)*$E1936</f>
        <v>0</v>
      </c>
      <c r="Z1929" s="22">
        <f t="shared" ca="1" si="896"/>
        <v>13472.439664948286</v>
      </c>
      <c r="AA1929" s="22">
        <f ca="1">VLOOKUP(CONCATENATE($F1929," ",$G1929),AllocFactorMatrix,(AA$4+1),FALSE)*$E1936</f>
        <v>-1493.0432946241465</v>
      </c>
      <c r="AB1929" s="22">
        <f ca="1">VLOOKUP(CONCATENATE($F1929," ",$G1929),AllocFactorMatrix,(AB$4+1),FALSE)*$E1936</f>
        <v>-5823.796977559502</v>
      </c>
      <c r="AC1929" s="22">
        <f ca="1">VLOOKUP(CONCATENATE($F1929," ",$G1929),AllocFactorMatrix,(AC$4+1),FALSE)*$E1936</f>
        <v>53.546973697186637</v>
      </c>
    </row>
    <row r="1930" spans="4:29" hidden="1" outlineLevel="1">
      <c r="F1930" s="42" t="str">
        <f>F1936</f>
        <v>REVYEC_EXP_OM</v>
      </c>
      <c r="G1930" s="17" t="str">
        <f>$G$9</f>
        <v>BULKTRAN</v>
      </c>
      <c r="H1930" s="21">
        <f t="shared" ca="1" si="876"/>
        <v>11778.479992360868</v>
      </c>
      <c r="I1930" s="22">
        <f ca="1">VLOOKUP(CONCATENATE($F1930," ",$G1930),AllocFactorMatrix,(I$4+1),FALSE)*$E1936</f>
        <v>-3786.5388024696836</v>
      </c>
      <c r="J1930" s="22">
        <f ca="1">VLOOKUP(CONCATENATE($F1930," ",$G1930),AllocFactorMatrix,(J$4+1),FALSE)*$E1936</f>
        <v>1415.6739529557894</v>
      </c>
      <c r="K1930" s="22">
        <f ca="1">VLOOKUP(CONCATENATE($F1930," ",$G1930),AllocFactorMatrix,(K$4+1),FALSE)*$E1936</f>
        <v>-180.00712745189446</v>
      </c>
      <c r="L1930" s="22">
        <f ca="1">VLOOKUP(CONCATENATE($F1930," ",$G1930),AllocFactorMatrix,(L$4+1),FALSE)*$E1936</f>
        <v>-8.5173628208939469</v>
      </c>
      <c r="M1930" s="22">
        <f t="shared" ca="1" si="895"/>
        <v>1227.1494626830008</v>
      </c>
      <c r="N1930" s="22">
        <f ca="1">VLOOKUP(CONCATENATE($F1930," ",$G1930),AllocFactorMatrix,(N$4+1),FALSE)*$E1936</f>
        <v>3036.550678442622</v>
      </c>
      <c r="O1930" s="22">
        <f ca="1">VLOOKUP(CONCATENATE($F1930," ",$G1930),AllocFactorMatrix,(O$4+1),FALSE)*$E1936</f>
        <v>2003.8156240546987</v>
      </c>
      <c r="P1930" s="22">
        <f ca="1">VLOOKUP(CONCATENATE($F1930," ",$G1930),AllocFactorMatrix,(P$4+1),FALSE)*$E1936</f>
        <v>497.10942049194489</v>
      </c>
      <c r="Q1930" s="22">
        <f ca="1">VLOOKUP(CONCATENATE($F1930," ",$G1930),AllocFactorMatrix,(Q$4+1),FALSE)*$E1936</f>
        <v>0</v>
      </c>
      <c r="R1930" s="22">
        <f t="shared" ref="R1930:R1936" ca="1" si="901">SUBTOTAL(9,N1930:Q1930)</f>
        <v>5537.4757229892657</v>
      </c>
      <c r="S1930" s="22">
        <f ca="1">VLOOKUP(CONCATENATE($F1930," ",$G1930),AllocFactorMatrix,(S$4+1),FALSE)*$E1936</f>
        <v>0</v>
      </c>
      <c r="T1930" s="22">
        <f ca="1">VLOOKUP(CONCATENATE($F1930," ",$G1930),AllocFactorMatrix,(T$4+1),FALSE)*$E1936</f>
        <v>10447.194956353274</v>
      </c>
      <c r="U1930" s="22">
        <f ca="1">VLOOKUP(CONCATENATE($F1930," ",$G1930),AllocFactorMatrix,(U$4+1),FALSE)*$E1936</f>
        <v>-1929.5119505752141</v>
      </c>
      <c r="V1930" s="22">
        <f ca="1">VLOOKUP(CONCATENATE($F1930," ",$G1930),AllocFactorMatrix,(V$4+1),FALSE)*$E1936</f>
        <v>0</v>
      </c>
      <c r="W1930" s="22">
        <f t="shared" ref="W1930:W1936" ca="1" si="902">SUBTOTAL(9,S1930:V1930)</f>
        <v>8517.6830057780608</v>
      </c>
      <c r="X1930" s="22">
        <f ca="1">VLOOKUP(CONCATENATE($F1930," ",$G1930),AllocFactorMatrix,(X$4+1),FALSE)*$E1936</f>
        <v>614.66835628366061</v>
      </c>
      <c r="Y1930" s="22">
        <f ca="1">VLOOKUP(CONCATENATE($F1930," ",$G1930),AllocFactorMatrix,(Y$4+1),FALSE)*$E1936</f>
        <v>0</v>
      </c>
      <c r="Z1930" s="22">
        <f t="shared" ca="1" si="896"/>
        <v>614.66835628366061</v>
      </c>
      <c r="AA1930" s="22">
        <f ca="1">VLOOKUP(CONCATENATE($F1930," ",$G1930),AllocFactorMatrix,(AA$4+1),FALSE)*$E1936</f>
        <v>-67.683554683756086</v>
      </c>
      <c r="AB1930" s="22">
        <f ca="1">VLOOKUP(CONCATENATE($F1930," ",$G1930),AllocFactorMatrix,(AB$4+1),FALSE)*$E1936</f>
        <v>-266.71361312326519</v>
      </c>
      <c r="AC1930" s="22">
        <f ca="1">VLOOKUP(CONCATENATE($F1930," ",$G1930),AllocFactorMatrix,(AC$4+1),FALSE)*$E1936</f>
        <v>2.439414903587743</v>
      </c>
    </row>
    <row r="1931" spans="4:29" hidden="1" outlineLevel="1">
      <c r="F1931" s="42" t="str">
        <f>F1936</f>
        <v>REVYEC_EXP_OM</v>
      </c>
      <c r="G1931" s="17" t="str">
        <f>$G$10</f>
        <v>SUBTRAN</v>
      </c>
      <c r="H1931" s="21">
        <f t="shared" ca="1" si="876"/>
        <v>3550.8128283107831</v>
      </c>
      <c r="I1931" s="22">
        <f ca="1">VLOOKUP(CONCATENATE($F1931," ",$G1931),AllocFactorMatrix,(I$4+1),FALSE)*$E1936</f>
        <v>-1167.9152859404776</v>
      </c>
      <c r="J1931" s="22">
        <f ca="1">VLOOKUP(CONCATENATE($F1931," ",$G1931),AllocFactorMatrix,(J$4+1),FALSE)*$E1936</f>
        <v>435.74667989518645</v>
      </c>
      <c r="K1931" s="22">
        <f ca="1">VLOOKUP(CONCATENATE($F1931," ",$G1931),AllocFactorMatrix,(K$4+1),FALSE)*$E1936</f>
        <v>-55.52625413517854</v>
      </c>
      <c r="L1931" s="22">
        <f ca="1">VLOOKUP(CONCATENATE($F1931," ",$G1931),AllocFactorMatrix,(L$4+1),FALSE)*$E1936</f>
        <v>-3.3846261471998327</v>
      </c>
      <c r="M1931" s="22">
        <f t="shared" ca="1" si="895"/>
        <v>376.8357996128081</v>
      </c>
      <c r="N1931" s="22">
        <f ca="1">VLOOKUP(CONCATENATE($F1931," ",$G1931),AllocFactorMatrix,(N$4+1),FALSE)*$E1936</f>
        <v>925.29869521231478</v>
      </c>
      <c r="O1931" s="22">
        <f ca="1">VLOOKUP(CONCATENATE($F1931," ",$G1931),AllocFactorMatrix,(O$4+1),FALSE)*$E1936</f>
        <v>611.62113235134393</v>
      </c>
      <c r="P1931" s="22">
        <f ca="1">VLOOKUP(CONCATENATE($F1931," ",$G1931),AllocFactorMatrix,(P$4+1),FALSE)*$E1936</f>
        <v>191.58487678178494</v>
      </c>
      <c r="Q1931" s="22">
        <f ca="1">VLOOKUP(CONCATENATE($F1931," ",$G1931),AllocFactorMatrix,(Q$4+1),FALSE)*$E1936</f>
        <v>0</v>
      </c>
      <c r="R1931" s="22">
        <f t="shared" ca="1" si="901"/>
        <v>1728.5047043454435</v>
      </c>
      <c r="S1931" s="22">
        <f ca="1">VLOOKUP(CONCATENATE($F1931," ",$G1931),AllocFactorMatrix,(S$4+1),FALSE)*$E1936</f>
        <v>0</v>
      </c>
      <c r="T1931" s="22">
        <f ca="1">VLOOKUP(CONCATENATE($F1931," ",$G1931),AllocFactorMatrix,(T$4+1),FALSE)*$E1936</f>
        <v>3212.6996134871802</v>
      </c>
      <c r="U1931" s="22">
        <f ca="1">VLOOKUP(CONCATENATE($F1931," ",$G1931),AllocFactorMatrix,(U$4+1),FALSE)*$E1936</f>
        <v>-756.55111354479163</v>
      </c>
      <c r="V1931" s="22">
        <f ca="1">VLOOKUP(CONCATENATE($F1931," ",$G1931),AllocFactorMatrix,(V$4+1),FALSE)*$E1936</f>
        <v>0</v>
      </c>
      <c r="W1931" s="22">
        <f t="shared" ca="1" si="902"/>
        <v>2456.1484999423883</v>
      </c>
      <c r="X1931" s="22">
        <f ca="1">VLOOKUP(CONCATENATE($F1931," ",$G1931),AllocFactorMatrix,(X$4+1),FALSE)*$E1936</f>
        <v>187.86194518349555</v>
      </c>
      <c r="Y1931" s="22">
        <f ca="1">VLOOKUP(CONCATENATE($F1931," ",$G1931),AllocFactorMatrix,(Y$4+1),FALSE)*$E1936</f>
        <v>0</v>
      </c>
      <c r="Z1931" s="22">
        <f t="shared" ca="1" si="896"/>
        <v>187.86194518349555</v>
      </c>
      <c r="AA1931" s="22">
        <f ca="1">VLOOKUP(CONCATENATE($F1931," ",$G1931),AllocFactorMatrix,(AA$4+1),FALSE)*$E1936</f>
        <v>-20.757737214388783</v>
      </c>
      <c r="AB1931" s="22">
        <f ca="1">VLOOKUP(CONCATENATE($F1931," ",$G1931),AllocFactorMatrix,(AB$4+1),FALSE)*$E1936</f>
        <v>-9.9559352833820789</v>
      </c>
      <c r="AC1931" s="22">
        <f ca="1">VLOOKUP(CONCATENATE($F1931," ",$G1931),AllocFactorMatrix,(AC$4+1),FALSE)*$E1936</f>
        <v>9.0837664896674719E-2</v>
      </c>
    </row>
    <row r="1932" spans="4:29" hidden="1" outlineLevel="1">
      <c r="F1932" s="42" t="str">
        <f>F1936</f>
        <v>REVYEC_EXP_OM</v>
      </c>
      <c r="G1932" s="17" t="str">
        <f>$G$11</f>
        <v>DISTPRI</v>
      </c>
      <c r="H1932" s="21">
        <f t="shared" ca="1" si="876"/>
        <v>22172.791413163479</v>
      </c>
      <c r="I1932" s="22">
        <f ca="1">VLOOKUP(CONCATENATE($F1932," ",$G1932),AllocFactorMatrix,(I$4+1),FALSE)*$E1936</f>
        <v>-6417.4644452453604</v>
      </c>
      <c r="J1932" s="22">
        <f ca="1">VLOOKUP(CONCATENATE($F1932," ",$G1932),AllocFactorMatrix,(J$4+1),FALSE)*$E1936</f>
        <v>2392.8818322443449</v>
      </c>
      <c r="K1932" s="22">
        <f ca="1">VLOOKUP(CONCATENATE($F1932," ",$G1932),AllocFactorMatrix,(K$4+1),FALSE)*$E1936</f>
        <v>-305.10372224721084</v>
      </c>
      <c r="L1932" s="22">
        <f ca="1">VLOOKUP(CONCATENATE($F1932," ",$G1932),AllocFactorMatrix,(L$4+1),FALSE)*$E1936</f>
        <v>0</v>
      </c>
      <c r="M1932" s="22">
        <f t="shared" ca="1" si="895"/>
        <v>2087.7781099971339</v>
      </c>
      <c r="N1932" s="22">
        <f ca="1">VLOOKUP(CONCATENATE($F1932," ",$G1932),AllocFactorMatrix,(N$4+1),FALSE)*$E1936</f>
        <v>5010.8982791258804</v>
      </c>
      <c r="O1932" s="22">
        <f ca="1">VLOOKUP(CONCATENATE($F1932," ",$G1932),AllocFactorMatrix,(O$4+1),FALSE)*$E1936</f>
        <v>3319.4379189016768</v>
      </c>
      <c r="P1932" s="22">
        <f ca="1">VLOOKUP(CONCATENATE($F1932," ",$G1932),AllocFactorMatrix,(P$4+1),FALSE)*$E1936</f>
        <v>0</v>
      </c>
      <c r="Q1932" s="22">
        <f ca="1">VLOOKUP(CONCATENATE($F1932," ",$G1932),AllocFactorMatrix,(Q$4+1),FALSE)*$E1936</f>
        <v>0</v>
      </c>
      <c r="R1932" s="22">
        <f t="shared" ca="1" si="901"/>
        <v>8330.3361980275567</v>
      </c>
      <c r="S1932" s="22">
        <f ca="1">VLOOKUP(CONCATENATE($F1932," ",$G1932),AllocFactorMatrix,(S$4+1),FALSE)*$E1936</f>
        <v>0</v>
      </c>
      <c r="T1932" s="22">
        <f ca="1">VLOOKUP(CONCATENATE($F1932," ",$G1932),AllocFactorMatrix,(T$4+1),FALSE)*$E1936</f>
        <v>17318.711667508149</v>
      </c>
      <c r="U1932" s="22">
        <f ca="1">VLOOKUP(CONCATENATE($F1932," ",$G1932),AllocFactorMatrix,(U$4+1),FALSE)*$E1936</f>
        <v>0</v>
      </c>
      <c r="V1932" s="22">
        <f ca="1">VLOOKUP(CONCATENATE($F1932," ",$G1932),AllocFactorMatrix,(V$4+1),FALSE)*$E1936</f>
        <v>0</v>
      </c>
      <c r="W1932" s="22">
        <f t="shared" ca="1" si="902"/>
        <v>17318.711667508149</v>
      </c>
      <c r="X1932" s="22">
        <f ca="1">VLOOKUP(CONCATENATE($F1932," ",$G1932),AllocFactorMatrix,(X$4+1),FALSE)*$E1936</f>
        <v>1021.6395682779694</v>
      </c>
      <c r="Y1932" s="22">
        <f ca="1">VLOOKUP(CONCATENATE($F1932," ",$G1932),AllocFactorMatrix,(Y$4+1),FALSE)*$E1936</f>
        <v>0</v>
      </c>
      <c r="Z1932" s="22">
        <f t="shared" ca="1" si="896"/>
        <v>1021.6395682779694</v>
      </c>
      <c r="AA1932" s="22">
        <f ca="1">VLOOKUP(CONCATENATE($F1932," ",$G1932),AllocFactorMatrix,(AA$4+1),FALSE)*$E1936</f>
        <v>-114.05622534484057</v>
      </c>
      <c r="AB1932" s="22">
        <f ca="1">VLOOKUP(CONCATENATE($F1932," ",$G1932),AllocFactorMatrix,(AB$4+1),FALSE)*$E1936</f>
        <v>-54.653797430813924</v>
      </c>
      <c r="AC1932" s="22">
        <f ca="1">VLOOKUP(CONCATENATE($F1932," ",$G1932),AllocFactorMatrix,(AC$4+1),FALSE)*$E1936</f>
        <v>0.50033737368473563</v>
      </c>
    </row>
    <row r="1933" spans="4:29" hidden="1" outlineLevel="1">
      <c r="F1933" s="42" t="str">
        <f>F1936</f>
        <v>REVYEC_EXP_OM</v>
      </c>
      <c r="G1933" s="17" t="str">
        <f>$G$12</f>
        <v>DISTSEC</v>
      </c>
      <c r="H1933" s="21">
        <f t="shared" ca="1" si="876"/>
        <v>-471.05392415386234</v>
      </c>
      <c r="I1933" s="22">
        <f ca="1">VLOOKUP(CONCATENATE($F1933," ",$G1933),AllocFactorMatrix,(I$4+1),FALSE)*$E1936</f>
        <v>-2701.646990145674</v>
      </c>
      <c r="J1933" s="22">
        <f ca="1">VLOOKUP(CONCATENATE($F1933," ",$G1933),AllocFactorMatrix,(J$4+1),FALSE)*$E1936</f>
        <v>819.58975929546102</v>
      </c>
      <c r="K1933" s="22">
        <f ca="1">VLOOKUP(CONCATENATE($F1933," ",$G1933),AllocFactorMatrix,(K$4+1),FALSE)*$E1936</f>
        <v>0</v>
      </c>
      <c r="L1933" s="22">
        <f ca="1">VLOOKUP(CONCATENATE($F1933," ",$G1933),AllocFactorMatrix,(L$4+1),FALSE)*$E1936</f>
        <v>0</v>
      </c>
      <c r="M1933" s="22">
        <f t="shared" ca="1" si="895"/>
        <v>819.58975929546102</v>
      </c>
      <c r="N1933" s="22">
        <f ca="1">VLOOKUP(CONCATENATE($F1933," ",$G1933),AllocFactorMatrix,(N$4+1),FALSE)*$E1936</f>
        <v>1506.3647955735341</v>
      </c>
      <c r="O1933" s="22">
        <f ca="1">VLOOKUP(CONCATENATE($F1933," ",$G1933),AllocFactorMatrix,(O$4+1),FALSE)*$E1936</f>
        <v>0</v>
      </c>
      <c r="P1933" s="22">
        <f ca="1">VLOOKUP(CONCATENATE($F1933," ",$G1933),AllocFactorMatrix,(P$4+1),FALSE)*$E1936</f>
        <v>0</v>
      </c>
      <c r="Q1933" s="22">
        <f ca="1">VLOOKUP(CONCATENATE($F1933," ",$G1933),AllocFactorMatrix,(Q$4+1),FALSE)*$E1936</f>
        <v>0</v>
      </c>
      <c r="R1933" s="22">
        <f t="shared" ca="1" si="901"/>
        <v>1506.3647955735341</v>
      </c>
      <c r="S1933" s="22">
        <f ca="1">VLOOKUP(CONCATENATE($F1933," ",$G1933),AllocFactorMatrix,(S$4+1),FALSE)*$E1936</f>
        <v>0</v>
      </c>
      <c r="T1933" s="22">
        <f ca="1">VLOOKUP(CONCATENATE($F1933," ",$G1933),AllocFactorMatrix,(T$4+1),FALSE)*$E1936</f>
        <v>0</v>
      </c>
      <c r="U1933" s="22">
        <f ca="1">VLOOKUP(CONCATENATE($F1933," ",$G1933),AllocFactorMatrix,(U$4+1),FALSE)*$E1936</f>
        <v>0</v>
      </c>
      <c r="V1933" s="22">
        <f ca="1">VLOOKUP(CONCATENATE($F1933," ",$G1933),AllocFactorMatrix,(V$4+1),FALSE)*$E1936</f>
        <v>0</v>
      </c>
      <c r="W1933" s="22">
        <f t="shared" ca="1" si="902"/>
        <v>0</v>
      </c>
      <c r="X1933" s="22">
        <f ca="1">VLOOKUP(CONCATENATE($F1933," ",$G1933),AllocFactorMatrix,(X$4+1),FALSE)*$E1936</f>
        <v>316.97984043596017</v>
      </c>
      <c r="Y1933" s="22">
        <f ca="1">VLOOKUP(CONCATENATE($F1933," ",$G1933),AllocFactorMatrix,(Y$4+1),FALSE)*$E1936</f>
        <v>0</v>
      </c>
      <c r="Z1933" s="22">
        <f t="shared" ca="1" si="896"/>
        <v>316.97984043596017</v>
      </c>
      <c r="AA1933" s="22">
        <f ca="1">VLOOKUP(CONCATENATE($F1933," ",$G1933),AllocFactorMatrix,(AA$4+1),FALSE)*$E1936</f>
        <v>-31.040217503661619</v>
      </c>
      <c r="AB1933" s="22">
        <f ca="1">VLOOKUP(CONCATENATE($F1933," ",$G1933),AllocFactorMatrix,(AB$4+1),FALSE)*$E1936</f>
        <v>-384.68242931513521</v>
      </c>
      <c r="AC1933" s="22">
        <f ca="1">VLOOKUP(CONCATENATE($F1933," ",$G1933),AllocFactorMatrix,(AC$4+1),FALSE)*$E1936</f>
        <v>3.3813175056536537</v>
      </c>
    </row>
    <row r="1934" spans="4:29" hidden="1" outlineLevel="1">
      <c r="F1934" s="42" t="str">
        <f>F1936</f>
        <v>REVYEC_EXP_OM</v>
      </c>
      <c r="G1934" s="17" t="str">
        <f>$G$13</f>
        <v>ENERGY</v>
      </c>
      <c r="H1934" s="21">
        <f t="shared" ca="1" si="876"/>
        <v>649807.07513570879</v>
      </c>
      <c r="I1934" s="22">
        <f ca="1">VLOOKUP(CONCATENATE($F1934," ",$G1934),AllocFactorMatrix,(I$4+1),FALSE)*$E1936</f>
        <v>-119375.81163951768</v>
      </c>
      <c r="J1934" s="22">
        <f ca="1">VLOOKUP(CONCATENATE($F1934," ",$G1934),AllocFactorMatrix,(J$4+1),FALSE)*$E1936</f>
        <v>56810.071081083668</v>
      </c>
      <c r="K1934" s="22">
        <f ca="1">VLOOKUP(CONCATENATE($F1934," ",$G1934),AllocFactorMatrix,(K$4+1),FALSE)*$E1936</f>
        <v>-7128.2730578809742</v>
      </c>
      <c r="L1934" s="22">
        <f ca="1">VLOOKUP(CONCATENATE($F1934," ",$G1934),AllocFactorMatrix,(L$4+1),FALSE)*$E1936</f>
        <v>-341.67699256088974</v>
      </c>
      <c r="M1934" s="22">
        <f t="shared" ca="1" si="895"/>
        <v>49340.121030641807</v>
      </c>
      <c r="N1934" s="22">
        <f ca="1">VLOOKUP(CONCATENATE($F1934," ",$G1934),AllocFactorMatrix,(N$4+1),FALSE)*$E1936</f>
        <v>138362.493890707</v>
      </c>
      <c r="O1934" s="22">
        <f ca="1">VLOOKUP(CONCATENATE($F1934," ",$G1934),AllocFactorMatrix,(O$4+1),FALSE)*$E1936</f>
        <v>89939.232252863934</v>
      </c>
      <c r="P1934" s="22">
        <f ca="1">VLOOKUP(CONCATENATE($F1934," ",$G1934),AllocFactorMatrix,(P$4+1),FALSE)*$E1936</f>
        <v>21570.893268109154</v>
      </c>
      <c r="Q1934" s="22">
        <f ca="1">VLOOKUP(CONCATENATE($F1934," ",$G1934),AllocFactorMatrix,(Q$4+1),FALSE)*$E1936</f>
        <v>0</v>
      </c>
      <c r="R1934" s="22">
        <f t="shared" ca="1" si="901"/>
        <v>249872.61941168009</v>
      </c>
      <c r="S1934" s="22">
        <f ca="1">VLOOKUP(CONCATENATE($F1934," ",$G1934),AllocFactorMatrix,(S$4+1),FALSE)*$E1936</f>
        <v>0</v>
      </c>
      <c r="T1934" s="22">
        <f ca="1">VLOOKUP(CONCATENATE($F1934," ",$G1934),AllocFactorMatrix,(T$4+1),FALSE)*$E1936</f>
        <v>601047.89521165995</v>
      </c>
      <c r="U1934" s="22">
        <f ca="1">VLOOKUP(CONCATENATE($F1934," ",$G1934),AllocFactorMatrix,(U$4+1),FALSE)*$E1936</f>
        <v>-118656.312688826</v>
      </c>
      <c r="V1934" s="22">
        <f ca="1">VLOOKUP(CONCATENATE($F1934," ",$G1934),AllocFactorMatrix,(V$4+1),FALSE)*$E1936</f>
        <v>0</v>
      </c>
      <c r="W1934" s="22">
        <f t="shared" ca="1" si="902"/>
        <v>482391.58252283395</v>
      </c>
      <c r="X1934" s="22">
        <f ca="1">VLOOKUP(CONCATENATE($F1934," ",$G1934),AllocFactorMatrix,(X$4+1),FALSE)*$E1936</f>
        <v>28252.179249975274</v>
      </c>
      <c r="Y1934" s="22">
        <f ca="1">VLOOKUP(CONCATENATE($F1934," ",$G1934),AllocFactorMatrix,(Y$4+1),FALSE)*$E1936</f>
        <v>0</v>
      </c>
      <c r="Z1934" s="22">
        <f t="shared" ca="1" si="896"/>
        <v>28252.179249975274</v>
      </c>
      <c r="AA1934" s="22">
        <f ca="1">VLOOKUP(CONCATENATE($F1934," ",$G1934),AllocFactorMatrix,(AA$4+1),FALSE)*$E1936</f>
        <v>-4061.9800668145876</v>
      </c>
      <c r="AB1934" s="22">
        <f ca="1">VLOOKUP(CONCATENATE($F1934," ",$G1934),AllocFactorMatrix,(AB$4+1),FALSE)*$E1936</f>
        <v>-36946.294959323022</v>
      </c>
      <c r="AC1934" s="22">
        <f ca="1">VLOOKUP(CONCATENATE($F1934," ",$G1934),AllocFactorMatrix,(AC$4+1),FALSE)*$E1936</f>
        <v>334.65958623292175</v>
      </c>
    </row>
    <row r="1935" spans="4:29" hidden="1" outlineLevel="1">
      <c r="F1935" s="42" t="str">
        <f>F1936</f>
        <v>REVYEC_EXP_OM</v>
      </c>
      <c r="G1935" s="17" t="str">
        <f>$G$14</f>
        <v>CUSTOMER</v>
      </c>
      <c r="H1935" s="21">
        <f t="shared" ca="1" si="876"/>
        <v>-59052.62488431338</v>
      </c>
      <c r="I1935" s="22">
        <f ca="1">VLOOKUP(CONCATENATE($F1935," ",$G1935),AllocFactorMatrix,(I$4+1),FALSE)*$E1936</f>
        <v>-52085.266024038006</v>
      </c>
      <c r="J1935" s="22">
        <f ca="1">VLOOKUP(CONCATENATE($F1935," ",$G1935),AllocFactorMatrix,(J$4+1),FALSE)*$E1936</f>
        <v>18626.410002498615</v>
      </c>
      <c r="K1935" s="22">
        <f ca="1">VLOOKUP(CONCATENATE($F1935," ",$G1935),AllocFactorMatrix,(K$4+1),FALSE)*$E1936</f>
        <v>-1980.5340587187625</v>
      </c>
      <c r="L1935" s="22">
        <f ca="1">VLOOKUP(CONCATENATE($F1935," ",$G1935),AllocFactorMatrix,(L$4+1),FALSE)*$E1936</f>
        <v>-134.16224993848914</v>
      </c>
      <c r="M1935" s="22">
        <f t="shared" ca="1" si="895"/>
        <v>16511.713693841361</v>
      </c>
      <c r="N1935" s="22">
        <f ca="1">VLOOKUP(CONCATENATE($F1935," ",$G1935),AllocFactorMatrix,(N$4+1),FALSE)*$E1936</f>
        <v>1615.6960905100589</v>
      </c>
      <c r="O1935" s="22">
        <f ca="1">VLOOKUP(CONCATENATE($F1935," ",$G1935),AllocFactorMatrix,(O$4+1),FALSE)*$E1936</f>
        <v>1259.6306380556034</v>
      </c>
      <c r="P1935" s="22">
        <f ca="1">VLOOKUP(CONCATENATE($F1935," ",$G1935),AllocFactorMatrix,(P$4+1),FALSE)*$E1936</f>
        <v>720.00998602717732</v>
      </c>
      <c r="Q1935" s="22">
        <f ca="1">VLOOKUP(CONCATENATE($F1935," ",$G1935),AllocFactorMatrix,(Q$4+1),FALSE)*$E1936</f>
        <v>0</v>
      </c>
      <c r="R1935" s="22">
        <f t="shared" ca="1" si="901"/>
        <v>3595.3367145928396</v>
      </c>
      <c r="S1935" s="22">
        <f ca="1">VLOOKUP(CONCATENATE($F1935," ",$G1935),AllocFactorMatrix,(S$4+1),FALSE)*$E1936</f>
        <v>0</v>
      </c>
      <c r="T1935" s="22">
        <f ca="1">VLOOKUP(CONCATENATE($F1935," ",$G1935),AllocFactorMatrix,(T$4+1),FALSE)*$E1936</f>
        <v>1646.6314458713691</v>
      </c>
      <c r="U1935" s="22">
        <f ca="1">VLOOKUP(CONCATENATE($F1935," ",$G1935),AllocFactorMatrix,(U$4+1),FALSE)*$E1936</f>
        <v>-105.38309518124169</v>
      </c>
      <c r="V1935" s="22">
        <f ca="1">VLOOKUP(CONCATENATE($F1935," ",$G1935),AllocFactorMatrix,(V$4+1),FALSE)*$E1936</f>
        <v>0</v>
      </c>
      <c r="W1935" s="22">
        <f t="shared" ca="1" si="902"/>
        <v>1541.2483506901274</v>
      </c>
      <c r="X1935" s="22">
        <f ca="1">VLOOKUP(CONCATENATE($F1935," ",$G1935),AllocFactorMatrix,(X$4+1),FALSE)*$E1936</f>
        <v>377.69997360076599</v>
      </c>
      <c r="Y1935" s="22">
        <f ca="1">VLOOKUP(CONCATENATE($F1935," ",$G1935),AllocFactorMatrix,(Y$4+1),FALSE)*$E1936</f>
        <v>0</v>
      </c>
      <c r="Z1935" s="22">
        <f t="shared" ca="1" si="896"/>
        <v>377.69997360076599</v>
      </c>
      <c r="AA1935" s="22">
        <f ca="1">VLOOKUP(CONCATENATE($F1935," ",$G1935),AllocFactorMatrix,(AA$4+1),FALSE)*$E1936</f>
        <v>-201.84505257537251</v>
      </c>
      <c r="AB1935" s="22">
        <f ca="1">VLOOKUP(CONCATENATE($F1935," ",$G1935),AllocFactorMatrix,(AB$4+1),FALSE)*$E1936</f>
        <v>-28902.681585607468</v>
      </c>
      <c r="AC1935" s="22">
        <f ca="1">VLOOKUP(CONCATENATE($F1935," ",$G1935),AllocFactorMatrix,(AC$4+1),FALSE)*$E1936</f>
        <v>111.16904518237436</v>
      </c>
    </row>
    <row r="1936" spans="4:29" collapsed="1">
      <c r="D1936" s="39" t="s">
        <v>626</v>
      </c>
      <c r="E1936" s="19">
        <v>885912</v>
      </c>
      <c r="F1936" s="19" t="s">
        <v>358</v>
      </c>
      <c r="G1936" s="17" t="str">
        <f>$G$15</f>
        <v>TOTAL</v>
      </c>
      <c r="H1936" s="21">
        <f t="shared" ca="1" si="876"/>
        <v>885911.99999999988</v>
      </c>
      <c r="I1936" s="22">
        <f ca="1">VLOOKUP(CONCATENATE($F1936," ",$G1936),AllocFactorMatrix,(I$4+1),FALSE)*$E1936</f>
        <v>-267237.41963635129</v>
      </c>
      <c r="J1936" s="22">
        <f ca="1">VLOOKUP(CONCATENATE($F1936," ",$G1936),AllocFactorMatrix,(J$4+1),FALSE)*$E1936</f>
        <v>111269.48876317371</v>
      </c>
      <c r="K1936" s="22">
        <f ca="1">VLOOKUP(CONCATENATE($F1936," ",$G1936),AllocFactorMatrix,(K$4+1),FALSE)*$E1936</f>
        <v>-13567.338336919969</v>
      </c>
      <c r="L1936" s="22">
        <f ca="1">VLOOKUP(CONCATENATE($F1936," ",$G1936),AllocFactorMatrix,(L$4+1),FALSE)*$E1936</f>
        <v>-673.2855167198112</v>
      </c>
      <c r="M1936" s="22">
        <f t="shared" ca="1" si="895"/>
        <v>97028.864909533921</v>
      </c>
      <c r="N1936" s="22">
        <f ca="1">VLOOKUP(CONCATENATE($F1936," ",$G1936),AllocFactorMatrix,(N$4+1),FALSE)*$E1936</f>
        <v>216798.40688379089</v>
      </c>
      <c r="O1936" s="22">
        <f ca="1">VLOOKUP(CONCATENATE($F1936," ",$G1936),AllocFactorMatrix,(O$4+1),FALSE)*$E1936</f>
        <v>140943.9245000839</v>
      </c>
      <c r="P1936" s="22">
        <f ca="1">VLOOKUP(CONCATENATE($F1936," ",$G1936),AllocFactorMatrix,(P$4+1),FALSE)*$E1936</f>
        <v>33716.501337287489</v>
      </c>
      <c r="Q1936" s="22">
        <f ca="1">VLOOKUP(CONCATENATE($F1936," ",$G1936),AllocFactorMatrix,(Q$4+1),FALSE)*$E1936</f>
        <v>0</v>
      </c>
      <c r="R1936" s="22">
        <f t="shared" ca="1" si="901"/>
        <v>391458.83272116224</v>
      </c>
      <c r="S1936" s="22">
        <f ca="1">VLOOKUP(CONCATENATE($F1936," ",$G1936),AllocFactorMatrix,(S$4+1),FALSE)*$E1936</f>
        <v>0</v>
      </c>
      <c r="T1936" s="22">
        <f ca="1">VLOOKUP(CONCATENATE($F1936," ",$G1936),AllocFactorMatrix,(T$4+1),FALSE)*$E1936</f>
        <v>861435.17789216305</v>
      </c>
      <c r="U1936" s="22">
        <f ca="1">VLOOKUP(CONCATENATE($F1936," ",$G1936),AllocFactorMatrix,(U$4+1),FALSE)*$E1936</f>
        <v>-163143.52655137033</v>
      </c>
      <c r="V1936" s="22">
        <f ca="1">VLOOKUP(CONCATENATE($F1936," ",$G1936),AllocFactorMatrix,(V$4+1),FALSE)*$E1936</f>
        <v>0</v>
      </c>
      <c r="W1936" s="22">
        <f t="shared" ca="1" si="902"/>
        <v>698291.65134079265</v>
      </c>
      <c r="X1936" s="22">
        <f ca="1">VLOOKUP(CONCATENATE($F1936," ",$G1936),AllocFactorMatrix,(X$4+1),FALSE)*$E1936</f>
        <v>44243.468598705411</v>
      </c>
      <c r="Y1936" s="22">
        <f ca="1">VLOOKUP(CONCATENATE($F1936," ",$G1936),AllocFactorMatrix,(Y$4+1),FALSE)*$E1936</f>
        <v>0</v>
      </c>
      <c r="Z1936" s="22">
        <f t="shared" ca="1" si="896"/>
        <v>44243.468598705411</v>
      </c>
      <c r="AA1936" s="22">
        <f ca="1">VLOOKUP(CONCATENATE($F1936," ",$G1936),AllocFactorMatrix,(AA$4+1),FALSE)*$E1936</f>
        <v>-5990.4061487607514</v>
      </c>
      <c r="AB1936" s="22">
        <f ca="1">VLOOKUP(CONCATENATE($F1936," ",$G1936),AllocFactorMatrix,(AB$4+1),FALSE)*$E1936</f>
        <v>-72388.779297642599</v>
      </c>
      <c r="AC1936" s="22">
        <f ca="1">VLOOKUP(CONCATENATE($F1936," ",$G1936),AllocFactorMatrix,(AC$4+1),FALSE)*$E1936</f>
        <v>505.78751256030546</v>
      </c>
    </row>
    <row r="1937" spans="4:29" hidden="1" outlineLevel="1">
      <c r="F1937" s="42" t="str">
        <f>F1944</f>
        <v>WEATHER_FXNL_OM</v>
      </c>
      <c r="G1937" s="17" t="str">
        <f>$G$8</f>
        <v>PRODUCTION</v>
      </c>
      <c r="H1937" s="21">
        <f t="shared" ref="H1937:H2000" ca="1" si="903">SUBTOTAL(9,I1937:AC1937)</f>
        <v>1759692.2042227162</v>
      </c>
      <c r="I1937" s="22">
        <f ca="1">VLOOKUP(CONCATENATE($F1937," ",$G1937),AllocFactorMatrix,(I$4+1),FALSE)*$E1944</f>
        <v>1531349.4502074975</v>
      </c>
      <c r="J1937" s="22">
        <f ca="1">VLOOKUP(CONCATENATE($F1937," ",$G1937),AllocFactorMatrix,(J$4+1),FALSE)*$E1944</f>
        <v>138943.31146568593</v>
      </c>
      <c r="K1937" s="22">
        <f ca="1">VLOOKUP(CONCATENATE($F1937," ",$G1937),AllocFactorMatrix,(K$4+1),FALSE)*$E1944</f>
        <v>737.8998837812137</v>
      </c>
      <c r="L1937" s="22">
        <f ca="1">VLOOKUP(CONCATENATE($F1937," ",$G1937),AllocFactorMatrix,(L$4+1),FALSE)*$E1944</f>
        <v>0</v>
      </c>
      <c r="M1937" s="22">
        <f t="shared" ca="1" si="895"/>
        <v>139681.21134946714</v>
      </c>
      <c r="N1937" s="22">
        <f ca="1">VLOOKUP(CONCATENATE($F1937," ",$G1937),AllocFactorMatrix,(N$4+1),FALSE)*$E1944</f>
        <v>55169.956857209407</v>
      </c>
      <c r="O1937" s="22">
        <f ca="1">VLOOKUP(CONCATENATE($F1937," ",$G1937),AllocFactorMatrix,(O$4+1),FALSE)*$E1944</f>
        <v>15816.078319504473</v>
      </c>
      <c r="P1937" s="22">
        <f ca="1">VLOOKUP(CONCATENATE($F1937," ",$G1937),AllocFactorMatrix,(P$4+1),FALSE)*$E1944</f>
        <v>0</v>
      </c>
      <c r="Q1937" s="22">
        <f ca="1">VLOOKUP(CONCATENATE($F1937," ",$G1937),AllocFactorMatrix,(Q$4+1),FALSE)*$E1944</f>
        <v>0</v>
      </c>
      <c r="R1937" s="22">
        <f ca="1">SUBTOTAL(9,N1937:Q1937)</f>
        <v>70986.035176713878</v>
      </c>
      <c r="S1937" s="22">
        <f ca="1">VLOOKUP(CONCATENATE($F1937," ",$G1937),AllocFactorMatrix,(S$4+1),FALSE)*$E1944</f>
        <v>0</v>
      </c>
      <c r="T1937" s="22">
        <f ca="1">VLOOKUP(CONCATENATE($F1937," ",$G1937),AllocFactorMatrix,(T$4+1),FALSE)*$E1944</f>
        <v>0</v>
      </c>
      <c r="U1937" s="22">
        <f ca="1">VLOOKUP(CONCATENATE($F1937," ",$G1937),AllocFactorMatrix,(U$4+1),FALSE)*$E1944</f>
        <v>0</v>
      </c>
      <c r="V1937" s="22">
        <f ca="1">VLOOKUP(CONCATENATE($F1937," ",$G1937),AllocFactorMatrix,(V$4+1),FALSE)*$E1944</f>
        <v>0</v>
      </c>
      <c r="W1937" s="22">
        <f ca="1">SUBTOTAL(9,S1937:V1937)</f>
        <v>0</v>
      </c>
      <c r="X1937" s="22">
        <f ca="1">VLOOKUP(CONCATENATE($F1937," ",$G1937),AllocFactorMatrix,(X$4+1),FALSE)*$E1944</f>
        <v>17243.890264258625</v>
      </c>
      <c r="Y1937" s="22">
        <f ca="1">VLOOKUP(CONCATENATE($F1937," ",$G1937),AllocFactorMatrix,(Y$4+1),FALSE)*$E1944</f>
        <v>431.61722477958637</v>
      </c>
      <c r="Z1937" s="22">
        <f t="shared" ca="1" si="896"/>
        <v>17675.507489038213</v>
      </c>
      <c r="AA1937" s="22">
        <f ca="1">VLOOKUP(CONCATENATE($F1937," ",$G1937),AllocFactorMatrix,(AA$4+1),FALSE)*$E1944</f>
        <v>0</v>
      </c>
      <c r="AB1937" s="22">
        <f ca="1">VLOOKUP(CONCATENATE($F1937," ",$G1937),AllocFactorMatrix,(AB$4+1),FALSE)*$E1944</f>
        <v>0</v>
      </c>
      <c r="AC1937" s="22">
        <f ca="1">VLOOKUP(CONCATENATE($F1937," ",$G1937),AllocFactorMatrix,(AC$4+1),FALSE)*$E1944</f>
        <v>0</v>
      </c>
    </row>
    <row r="1938" spans="4:29" hidden="1" outlineLevel="1">
      <c r="F1938" s="42" t="str">
        <f>F1944</f>
        <v>WEATHER_FXNL_OM</v>
      </c>
      <c r="G1938" s="17" t="str">
        <f>$G$9</f>
        <v>BULKTRAN</v>
      </c>
      <c r="H1938" s="21">
        <f t="shared" ca="1" si="903"/>
        <v>81452.565618286637</v>
      </c>
      <c r="I1938" s="22">
        <f ca="1">VLOOKUP(CONCATENATE($F1938," ",$G1938),AllocFactorMatrix,(I$4+1),FALSE)*$E1944</f>
        <v>70970.833126720114</v>
      </c>
      <c r="J1938" s="22">
        <f ca="1">VLOOKUP(CONCATENATE($F1938," ",$G1938),AllocFactorMatrix,(J$4+1),FALSE)*$E1944</f>
        <v>6392.7228348759299</v>
      </c>
      <c r="K1938" s="22">
        <f ca="1">VLOOKUP(CONCATENATE($F1938," ",$G1938),AllocFactorMatrix,(K$4+1),FALSE)*$E1944</f>
        <v>33.902712650560062</v>
      </c>
      <c r="L1938" s="22">
        <f ca="1">VLOOKUP(CONCATENATE($F1938," ",$G1938),AllocFactorMatrix,(L$4+1),FALSE)*$E1944</f>
        <v>0</v>
      </c>
      <c r="M1938" s="22">
        <f t="shared" ca="1" si="895"/>
        <v>6426.6255475264898</v>
      </c>
      <c r="N1938" s="22">
        <f ca="1">VLOOKUP(CONCATENATE($F1938," ",$G1938),AllocFactorMatrix,(N$4+1),FALSE)*$E1944</f>
        <v>2525.2273278027169</v>
      </c>
      <c r="O1938" s="22">
        <f ca="1">VLOOKUP(CONCATENATE($F1938," ",$G1938),AllocFactorMatrix,(O$4+1),FALSE)*$E1944</f>
        <v>723.40492168509263</v>
      </c>
      <c r="P1938" s="22">
        <f ca="1">VLOOKUP(CONCATENATE($F1938," ",$G1938),AllocFactorMatrix,(P$4+1),FALSE)*$E1944</f>
        <v>0</v>
      </c>
      <c r="Q1938" s="22">
        <f ca="1">VLOOKUP(CONCATENATE($F1938," ",$G1938),AllocFactorMatrix,(Q$4+1),FALSE)*$E1944</f>
        <v>0</v>
      </c>
      <c r="R1938" s="22">
        <f t="shared" ref="R1938:R1944" ca="1" si="904">SUBTOTAL(9,N1938:Q1938)</f>
        <v>3248.6322494878095</v>
      </c>
      <c r="S1938" s="22">
        <f ca="1">VLOOKUP(CONCATENATE($F1938," ",$G1938),AllocFactorMatrix,(S$4+1),FALSE)*$E1944</f>
        <v>0</v>
      </c>
      <c r="T1938" s="22">
        <f ca="1">VLOOKUP(CONCATENATE($F1938," ",$G1938),AllocFactorMatrix,(T$4+1),FALSE)*$E1944</f>
        <v>0</v>
      </c>
      <c r="U1938" s="22">
        <f ca="1">VLOOKUP(CONCATENATE($F1938," ",$G1938),AllocFactorMatrix,(U$4+1),FALSE)*$E1944</f>
        <v>0</v>
      </c>
      <c r="V1938" s="22">
        <f ca="1">VLOOKUP(CONCATENATE($F1938," ",$G1938),AllocFactorMatrix,(V$4+1),FALSE)*$E1944</f>
        <v>0</v>
      </c>
      <c r="W1938" s="22">
        <f t="shared" ref="W1938:W1944" ca="1" si="905">SUBTOTAL(9,S1938:V1938)</f>
        <v>0</v>
      </c>
      <c r="X1938" s="22">
        <f ca="1">VLOOKUP(CONCATENATE($F1938," ",$G1938),AllocFactorMatrix,(X$4+1),FALSE)*$E1944</f>
        <v>786.73751364009968</v>
      </c>
      <c r="Y1938" s="22">
        <f ca="1">VLOOKUP(CONCATENATE($F1938," ",$G1938),AllocFactorMatrix,(Y$4+1),FALSE)*$E1944</f>
        <v>19.737180912149721</v>
      </c>
      <c r="Z1938" s="22">
        <f t="shared" ca="1" si="896"/>
        <v>806.47469455224939</v>
      </c>
      <c r="AA1938" s="22">
        <f ca="1">VLOOKUP(CONCATENATE($F1938," ",$G1938),AllocFactorMatrix,(AA$4+1),FALSE)*$E1944</f>
        <v>0</v>
      </c>
      <c r="AB1938" s="22">
        <f ca="1">VLOOKUP(CONCATENATE($F1938," ",$G1938),AllocFactorMatrix,(AB$4+1),FALSE)*$E1944</f>
        <v>0</v>
      </c>
      <c r="AC1938" s="22">
        <f ca="1">VLOOKUP(CONCATENATE($F1938," ",$G1938),AllocFactorMatrix,(AC$4+1),FALSE)*$E1944</f>
        <v>0</v>
      </c>
    </row>
    <row r="1939" spans="4:29" hidden="1" outlineLevel="1">
      <c r="F1939" s="42" t="str">
        <f>F1944</f>
        <v>WEATHER_FXNL_OM</v>
      </c>
      <c r="G1939" s="17" t="str">
        <f>$G$10</f>
        <v>SUBTRAN</v>
      </c>
      <c r="H1939" s="21">
        <f t="shared" ca="1" si="903"/>
        <v>25105.201476506074</v>
      </c>
      <c r="I1939" s="22">
        <f ca="1">VLOOKUP(CONCATENATE($F1939," ",$G1939),AllocFactorMatrix,(I$4+1),FALSE)*$E1944</f>
        <v>21890.154885132957</v>
      </c>
      <c r="J1939" s="22">
        <f ca="1">VLOOKUP(CONCATENATE($F1939," ",$G1939),AllocFactorMatrix,(J$4+1),FALSE)*$E1944</f>
        <v>1967.6901909307949</v>
      </c>
      <c r="K1939" s="22">
        <f ca="1">VLOOKUP(CONCATENATE($F1939," ",$G1939),AllocFactorMatrix,(K$4+1),FALSE)*$E1944</f>
        <v>10.457867225340909</v>
      </c>
      <c r="L1939" s="22">
        <f ca="1">VLOOKUP(CONCATENATE($F1939," ",$G1939),AllocFactorMatrix,(L$4+1),FALSE)*$E1944</f>
        <v>0</v>
      </c>
      <c r="M1939" s="22">
        <f t="shared" ca="1" si="895"/>
        <v>1978.1480581561357</v>
      </c>
      <c r="N1939" s="22">
        <f ca="1">VLOOKUP(CONCATENATE($F1939," ",$G1939),AllocFactorMatrix,(N$4+1),FALSE)*$E1944</f>
        <v>769.48808005032811</v>
      </c>
      <c r="O1939" s="22">
        <f ca="1">VLOOKUP(CONCATENATE($F1939," ",$G1939),AllocFactorMatrix,(O$4+1),FALSE)*$E1944</f>
        <v>220.80361687882217</v>
      </c>
      <c r="P1939" s="22">
        <f ca="1">VLOOKUP(CONCATENATE($F1939," ",$G1939),AllocFactorMatrix,(P$4+1),FALSE)*$E1944</f>
        <v>0</v>
      </c>
      <c r="Q1939" s="22">
        <f ca="1">VLOOKUP(CONCATENATE($F1939," ",$G1939),AllocFactorMatrix,(Q$4+1),FALSE)*$E1944</f>
        <v>0</v>
      </c>
      <c r="R1939" s="22">
        <f t="shared" ca="1" si="904"/>
        <v>990.29169692915025</v>
      </c>
      <c r="S1939" s="22">
        <f ca="1">VLOOKUP(CONCATENATE($F1939," ",$G1939),AllocFactorMatrix,(S$4+1),FALSE)*$E1944</f>
        <v>0</v>
      </c>
      <c r="T1939" s="22">
        <f ca="1">VLOOKUP(CONCATENATE($F1939," ",$G1939),AllocFactorMatrix,(T$4+1),FALSE)*$E1944</f>
        <v>0</v>
      </c>
      <c r="U1939" s="22">
        <f ca="1">VLOOKUP(CONCATENATE($F1939," ",$G1939),AllocFactorMatrix,(U$4+1),FALSE)*$E1944</f>
        <v>0</v>
      </c>
      <c r="V1939" s="22">
        <f ca="1">VLOOKUP(CONCATENATE($F1939," ",$G1939),AllocFactorMatrix,(V$4+1),FALSE)*$E1944</f>
        <v>0</v>
      </c>
      <c r="W1939" s="22">
        <f t="shared" ca="1" si="905"/>
        <v>0</v>
      </c>
      <c r="X1939" s="22">
        <f ca="1">VLOOKUP(CONCATENATE($F1939," ",$G1939),AllocFactorMatrix,(X$4+1),FALSE)*$E1944</f>
        <v>240.45168122018848</v>
      </c>
      <c r="Y1939" s="22">
        <f ca="1">VLOOKUP(CONCATENATE($F1939," ",$G1939),AllocFactorMatrix,(Y$4+1),FALSE)*$E1944</f>
        <v>6.1551550676570903</v>
      </c>
      <c r="Z1939" s="22">
        <f t="shared" ca="1" si="896"/>
        <v>246.60683628784557</v>
      </c>
      <c r="AA1939" s="22">
        <f ca="1">VLOOKUP(CONCATENATE($F1939," ",$G1939),AllocFactorMatrix,(AA$4+1),FALSE)*$E1944</f>
        <v>0</v>
      </c>
      <c r="AB1939" s="22">
        <f ca="1">VLOOKUP(CONCATENATE($F1939," ",$G1939),AllocFactorMatrix,(AB$4+1),FALSE)*$E1944</f>
        <v>0</v>
      </c>
      <c r="AC1939" s="22">
        <f ca="1">VLOOKUP(CONCATENATE($F1939," ",$G1939),AllocFactorMatrix,(AC$4+1),FALSE)*$E1944</f>
        <v>0</v>
      </c>
    </row>
    <row r="1940" spans="4:29" hidden="1" outlineLevel="1">
      <c r="F1940" s="42" t="str">
        <f>F1944</f>
        <v>WEATHER_FXNL_OM</v>
      </c>
      <c r="G1940" s="17" t="str">
        <f>$G$11</f>
        <v>DISTPRI</v>
      </c>
      <c r="H1940" s="21">
        <f t="shared" ca="1" si="903"/>
        <v>137851.6081663357</v>
      </c>
      <c r="I1940" s="22">
        <f ca="1">VLOOKUP(CONCATENATE($F1940," ",$G1940),AllocFactorMatrix,(I$4+1),FALSE)*$E1944</f>
        <v>120282.08926397619</v>
      </c>
      <c r="J1940" s="22">
        <f ca="1">VLOOKUP(CONCATENATE($F1940," ",$G1940),AllocFactorMatrix,(J$4+1),FALSE)*$E1944</f>
        <v>10805.475581583929</v>
      </c>
      <c r="K1940" s="22">
        <f ca="1">VLOOKUP(CONCATENATE($F1940," ",$G1940),AllocFactorMatrix,(K$4+1),FALSE)*$E1944</f>
        <v>57.463523641461315</v>
      </c>
      <c r="L1940" s="22">
        <f ca="1">VLOOKUP(CONCATENATE($F1940," ",$G1940),AllocFactorMatrix,(L$4+1),FALSE)*$E1944</f>
        <v>0</v>
      </c>
      <c r="M1940" s="22">
        <f t="shared" ca="1" si="895"/>
        <v>10862.93910522539</v>
      </c>
      <c r="N1940" s="22">
        <f ca="1">VLOOKUP(CONCATENATE($F1940," ",$G1940),AllocFactorMatrix,(N$4+1),FALSE)*$E1944</f>
        <v>4167.1154580492803</v>
      </c>
      <c r="O1940" s="22">
        <f ca="1">VLOOKUP(CONCATENATE($F1940," ",$G1940),AllocFactorMatrix,(O$4+1),FALSE)*$E1944</f>
        <v>1198.3626132740671</v>
      </c>
      <c r="P1940" s="22">
        <f ca="1">VLOOKUP(CONCATENATE($F1940," ",$G1940),AllocFactorMatrix,(P$4+1),FALSE)*$E1944</f>
        <v>0</v>
      </c>
      <c r="Q1940" s="22">
        <f ca="1">VLOOKUP(CONCATENATE($F1940," ",$G1940),AllocFactorMatrix,(Q$4+1),FALSE)*$E1944</f>
        <v>0</v>
      </c>
      <c r="R1940" s="22">
        <f t="shared" ca="1" si="904"/>
        <v>5365.4780713233476</v>
      </c>
      <c r="S1940" s="22">
        <f ca="1">VLOOKUP(CONCATENATE($F1940," ",$G1940),AllocFactorMatrix,(S$4+1),FALSE)*$E1944</f>
        <v>0</v>
      </c>
      <c r="T1940" s="22">
        <f ca="1">VLOOKUP(CONCATENATE($F1940," ",$G1940),AllocFactorMatrix,(T$4+1),FALSE)*$E1944</f>
        <v>0</v>
      </c>
      <c r="U1940" s="22">
        <f ca="1">VLOOKUP(CONCATENATE($F1940," ",$G1940),AllocFactorMatrix,(U$4+1),FALSE)*$E1944</f>
        <v>0</v>
      </c>
      <c r="V1940" s="22">
        <f ca="1">VLOOKUP(CONCATENATE($F1940," ",$G1940),AllocFactorMatrix,(V$4+1),FALSE)*$E1944</f>
        <v>0</v>
      </c>
      <c r="W1940" s="22">
        <f t="shared" ca="1" si="905"/>
        <v>0</v>
      </c>
      <c r="X1940" s="22">
        <f ca="1">VLOOKUP(CONCATENATE($F1940," ",$G1940),AllocFactorMatrix,(X$4+1),FALSE)*$E1944</f>
        <v>1307.6355168874675</v>
      </c>
      <c r="Y1940" s="22">
        <f ca="1">VLOOKUP(CONCATENATE($F1940," ",$G1940),AllocFactorMatrix,(Y$4+1),FALSE)*$E1944</f>
        <v>33.466208923293848</v>
      </c>
      <c r="Z1940" s="22">
        <f t="shared" ca="1" si="896"/>
        <v>1341.1017258107613</v>
      </c>
      <c r="AA1940" s="22">
        <f ca="1">VLOOKUP(CONCATENATE($F1940," ",$G1940),AllocFactorMatrix,(AA$4+1),FALSE)*$E1944</f>
        <v>0</v>
      </c>
      <c r="AB1940" s="22">
        <f ca="1">VLOOKUP(CONCATENATE($F1940," ",$G1940),AllocFactorMatrix,(AB$4+1),FALSE)*$E1944</f>
        <v>0</v>
      </c>
      <c r="AC1940" s="22">
        <f ca="1">VLOOKUP(CONCATENATE($F1940," ",$G1940),AllocFactorMatrix,(AC$4+1),FALSE)*$E1944</f>
        <v>0</v>
      </c>
    </row>
    <row r="1941" spans="4:29" hidden="1" outlineLevel="1">
      <c r="F1941" s="42" t="str">
        <f>F1944</f>
        <v>WEATHER_FXNL_OM</v>
      </c>
      <c r="G1941" s="17" t="str">
        <f>$G$12</f>
        <v>DISTSEC</v>
      </c>
      <c r="H1941" s="21">
        <f t="shared" ca="1" si="903"/>
        <v>55996.205380760643</v>
      </c>
      <c r="I1941" s="22">
        <f ca="1">VLOOKUP(CONCATENATE($F1941," ",$G1941),AllocFactorMatrix,(I$4+1),FALSE)*$E1944</f>
        <v>50636.781426847512</v>
      </c>
      <c r="J1941" s="22">
        <f ca="1">VLOOKUP(CONCATENATE($F1941," ",$G1941),AllocFactorMatrix,(J$4+1),FALSE)*$E1944</f>
        <v>3701.0006142580942</v>
      </c>
      <c r="K1941" s="22">
        <f ca="1">VLOOKUP(CONCATENATE($F1941," ",$G1941),AllocFactorMatrix,(K$4+1),FALSE)*$E1944</f>
        <v>0</v>
      </c>
      <c r="L1941" s="22">
        <f ca="1">VLOOKUP(CONCATENATE($F1941," ",$G1941),AllocFactorMatrix,(L$4+1),FALSE)*$E1944</f>
        <v>0</v>
      </c>
      <c r="M1941" s="22">
        <f t="shared" ca="1" si="895"/>
        <v>3701.0006142580942</v>
      </c>
      <c r="N1941" s="22">
        <f ca="1">VLOOKUP(CONCATENATE($F1941," ",$G1941),AllocFactorMatrix,(N$4+1),FALSE)*$E1944</f>
        <v>1252.708731136074</v>
      </c>
      <c r="O1941" s="22">
        <f ca="1">VLOOKUP(CONCATENATE($F1941," ",$G1941),AllocFactorMatrix,(O$4+1),FALSE)*$E1944</f>
        <v>0</v>
      </c>
      <c r="P1941" s="22">
        <f ca="1">VLOOKUP(CONCATENATE($F1941," ",$G1941),AllocFactorMatrix,(P$4+1),FALSE)*$E1944</f>
        <v>0</v>
      </c>
      <c r="Q1941" s="22">
        <f ca="1">VLOOKUP(CONCATENATE($F1941," ",$G1941),AllocFactorMatrix,(Q$4+1),FALSE)*$E1944</f>
        <v>0</v>
      </c>
      <c r="R1941" s="22">
        <f t="shared" ca="1" si="904"/>
        <v>1252.708731136074</v>
      </c>
      <c r="S1941" s="22">
        <f ca="1">VLOOKUP(CONCATENATE($F1941," ",$G1941),AllocFactorMatrix,(S$4+1),FALSE)*$E1944</f>
        <v>0</v>
      </c>
      <c r="T1941" s="22">
        <f ca="1">VLOOKUP(CONCATENATE($F1941," ",$G1941),AllocFactorMatrix,(T$4+1),FALSE)*$E1944</f>
        <v>0</v>
      </c>
      <c r="U1941" s="22">
        <f ca="1">VLOOKUP(CONCATENATE($F1941," ",$G1941),AllocFactorMatrix,(U$4+1),FALSE)*$E1944</f>
        <v>0</v>
      </c>
      <c r="V1941" s="22">
        <f ca="1">VLOOKUP(CONCATENATE($F1941," ",$G1941),AllocFactorMatrix,(V$4+1),FALSE)*$E1944</f>
        <v>0</v>
      </c>
      <c r="W1941" s="22">
        <f t="shared" ca="1" si="905"/>
        <v>0</v>
      </c>
      <c r="X1941" s="22">
        <f ca="1">VLOOKUP(CONCATENATE($F1941," ",$G1941),AllocFactorMatrix,(X$4+1),FALSE)*$E1944</f>
        <v>405.71460851896779</v>
      </c>
      <c r="Y1941" s="22">
        <f ca="1">VLOOKUP(CONCATENATE($F1941," ",$G1941),AllocFactorMatrix,(Y$4+1),FALSE)*$E1944</f>
        <v>0</v>
      </c>
      <c r="Z1941" s="22">
        <f t="shared" ca="1" si="896"/>
        <v>405.71460851896779</v>
      </c>
      <c r="AA1941" s="22">
        <f ca="1">VLOOKUP(CONCATENATE($F1941," ",$G1941),AllocFactorMatrix,(AA$4+1),FALSE)*$E1944</f>
        <v>0</v>
      </c>
      <c r="AB1941" s="22">
        <f ca="1">VLOOKUP(CONCATENATE($F1941," ",$G1941),AllocFactorMatrix,(AB$4+1),FALSE)*$E1944</f>
        <v>0</v>
      </c>
      <c r="AC1941" s="22">
        <f ca="1">VLOOKUP(CONCATENATE($F1941," ",$G1941),AllocFactorMatrix,(AC$4+1),FALSE)*$E1944</f>
        <v>0</v>
      </c>
    </row>
    <row r="1942" spans="4:29" hidden="1" outlineLevel="1">
      <c r="F1942" s="42" t="str">
        <f>F1944</f>
        <v>WEATHER_FXNL_OM</v>
      </c>
      <c r="G1942" s="17" t="str">
        <f>$G$13</f>
        <v>ENERGY</v>
      </c>
      <c r="H1942" s="21">
        <f t="shared" ca="1" si="903"/>
        <v>2679935.275947094</v>
      </c>
      <c r="I1942" s="22">
        <f ca="1">VLOOKUP(CONCATENATE($F1942," ",$G1942),AllocFactorMatrix,(I$4+1),FALSE)*$E1944</f>
        <v>2237452.5256968667</v>
      </c>
      <c r="J1942" s="22">
        <f ca="1">VLOOKUP(CONCATENATE($F1942," ",$G1942),AllocFactorMatrix,(J$4+1),FALSE)*$E1944</f>
        <v>256535.79194044109</v>
      </c>
      <c r="K1942" s="22">
        <f ca="1">VLOOKUP(CONCATENATE($F1942," ",$G1942),AllocFactorMatrix,(K$4+1),FALSE)*$E1944</f>
        <v>1342.5456902569131</v>
      </c>
      <c r="L1942" s="22">
        <f ca="1">VLOOKUP(CONCATENATE($F1942," ",$G1942),AllocFactorMatrix,(L$4+1),FALSE)*$E1944</f>
        <v>0</v>
      </c>
      <c r="M1942" s="22">
        <f t="shared" ca="1" si="895"/>
        <v>257878.33763069799</v>
      </c>
      <c r="N1942" s="22">
        <f ca="1">VLOOKUP(CONCATENATE($F1942," ",$G1942),AllocFactorMatrix,(N$4+1),FALSE)*$E1944</f>
        <v>115063.69816127935</v>
      </c>
      <c r="O1942" s="22">
        <f ca="1">VLOOKUP(CONCATENATE($F1942," ",$G1942),AllocFactorMatrix,(O$4+1),FALSE)*$E1944</f>
        <v>32469.296318114928</v>
      </c>
      <c r="P1942" s="22">
        <f ca="1">VLOOKUP(CONCATENATE($F1942," ",$G1942),AllocFactorMatrix,(P$4+1),FALSE)*$E1944</f>
        <v>0</v>
      </c>
      <c r="Q1942" s="22">
        <f ca="1">VLOOKUP(CONCATENATE($F1942," ",$G1942),AllocFactorMatrix,(Q$4+1),FALSE)*$E1944</f>
        <v>0</v>
      </c>
      <c r="R1942" s="22">
        <f t="shared" ca="1" si="904"/>
        <v>147532.99447939429</v>
      </c>
      <c r="S1942" s="22">
        <f ca="1">VLOOKUP(CONCATENATE($F1942," ",$G1942),AllocFactorMatrix,(S$4+1),FALSE)*$E1944</f>
        <v>0</v>
      </c>
      <c r="T1942" s="22">
        <f ca="1">VLOOKUP(CONCATENATE($F1942," ",$G1942),AllocFactorMatrix,(T$4+1),FALSE)*$E1944</f>
        <v>0</v>
      </c>
      <c r="U1942" s="22">
        <f ca="1">VLOOKUP(CONCATENATE($F1942," ",$G1942),AllocFactorMatrix,(U$4+1),FALSE)*$E1944</f>
        <v>0</v>
      </c>
      <c r="V1942" s="22">
        <f ca="1">VLOOKUP(CONCATENATE($F1942," ",$G1942),AllocFactorMatrix,(V$4+1),FALSE)*$E1944</f>
        <v>0</v>
      </c>
      <c r="W1942" s="22">
        <f t="shared" ca="1" si="905"/>
        <v>0</v>
      </c>
      <c r="X1942" s="22">
        <f ca="1">VLOOKUP(CONCATENATE($F1942," ",$G1942),AllocFactorMatrix,(X$4+1),FALSE)*$E1944</f>
        <v>36161.043643806021</v>
      </c>
      <c r="Y1942" s="22">
        <f ca="1">VLOOKUP(CONCATENATE($F1942," ",$G1942),AllocFactorMatrix,(Y$4+1),FALSE)*$E1944</f>
        <v>910.37449632926564</v>
      </c>
      <c r="Z1942" s="22">
        <f t="shared" ca="1" si="896"/>
        <v>37071.418140135283</v>
      </c>
      <c r="AA1942" s="22">
        <f ca="1">VLOOKUP(CONCATENATE($F1942," ",$G1942),AllocFactorMatrix,(AA$4+1),FALSE)*$E1944</f>
        <v>0</v>
      </c>
      <c r="AB1942" s="22">
        <f ca="1">VLOOKUP(CONCATENATE($F1942," ",$G1942),AllocFactorMatrix,(AB$4+1),FALSE)*$E1944</f>
        <v>0</v>
      </c>
      <c r="AC1942" s="22">
        <f ca="1">VLOOKUP(CONCATENATE($F1942," ",$G1942),AllocFactorMatrix,(AC$4+1),FALSE)*$E1944</f>
        <v>0</v>
      </c>
    </row>
    <row r="1943" spans="4:29" hidden="1" outlineLevel="1">
      <c r="F1943" s="42" t="str">
        <f>F1944</f>
        <v>WEATHER_FXNL_OM</v>
      </c>
      <c r="G1943" s="17" t="str">
        <f>$G$14</f>
        <v>CUSTOMER</v>
      </c>
      <c r="H1943" s="21">
        <f t="shared" ca="1" si="903"/>
        <v>1063003.9391883023</v>
      </c>
      <c r="I1943" s="22">
        <f ca="1">VLOOKUP(CONCATENATE($F1943," ",$G1943),AllocFactorMatrix,(I$4+1),FALSE)*$E1944</f>
        <v>976230.51451152342</v>
      </c>
      <c r="J1943" s="22">
        <f ca="1">VLOOKUP(CONCATENATE($F1943," ",$G1943),AllocFactorMatrix,(J$4+1),FALSE)*$E1944</f>
        <v>84110.805532672617</v>
      </c>
      <c r="K1943" s="22">
        <f ca="1">VLOOKUP(CONCATENATE($F1943," ",$G1943),AllocFactorMatrix,(K$4+1),FALSE)*$E1944</f>
        <v>373.01565797906403</v>
      </c>
      <c r="L1943" s="22">
        <f ca="1">VLOOKUP(CONCATENATE($F1943," ",$G1943),AllocFactorMatrix,(L$4+1),FALSE)*$E1944</f>
        <v>0</v>
      </c>
      <c r="M1943" s="22">
        <f t="shared" ca="1" si="895"/>
        <v>84483.821190651681</v>
      </c>
      <c r="N1943" s="22">
        <f ca="1">VLOOKUP(CONCATENATE($F1943," ",$G1943),AllocFactorMatrix,(N$4+1),FALSE)*$E1944</f>
        <v>1343.6297803771722</v>
      </c>
      <c r="O1943" s="22">
        <f ca="1">VLOOKUP(CONCATENATE($F1943," ",$G1943),AllocFactorMatrix,(O$4+1),FALSE)*$E1944</f>
        <v>454.74393558770009</v>
      </c>
      <c r="P1943" s="22">
        <f ca="1">VLOOKUP(CONCATENATE($F1943," ",$G1943),AllocFactorMatrix,(P$4+1),FALSE)*$E1944</f>
        <v>0</v>
      </c>
      <c r="Q1943" s="22">
        <f ca="1">VLOOKUP(CONCATENATE($F1943," ",$G1943),AllocFactorMatrix,(Q$4+1),FALSE)*$E1944</f>
        <v>0</v>
      </c>
      <c r="R1943" s="22">
        <f t="shared" ca="1" si="904"/>
        <v>1798.3737159648722</v>
      </c>
      <c r="S1943" s="22">
        <f ca="1">VLOOKUP(CONCATENATE($F1943," ",$G1943),AllocFactorMatrix,(S$4+1),FALSE)*$E1944</f>
        <v>0</v>
      </c>
      <c r="T1943" s="22">
        <f ca="1">VLOOKUP(CONCATENATE($F1943," ",$G1943),AllocFactorMatrix,(T$4+1),FALSE)*$E1944</f>
        <v>0</v>
      </c>
      <c r="U1943" s="22">
        <f ca="1">VLOOKUP(CONCATENATE($F1943," ",$G1943),AllocFactorMatrix,(U$4+1),FALSE)*$E1944</f>
        <v>0</v>
      </c>
      <c r="V1943" s="22">
        <f ca="1">VLOOKUP(CONCATENATE($F1943," ",$G1943),AllocFactorMatrix,(V$4+1),FALSE)*$E1944</f>
        <v>0</v>
      </c>
      <c r="W1943" s="22">
        <f t="shared" ca="1" si="905"/>
        <v>0</v>
      </c>
      <c r="X1943" s="22">
        <f ca="1">VLOOKUP(CONCATENATE($F1943," ",$G1943),AllocFactorMatrix,(X$4+1),FALSE)*$E1944</f>
        <v>483.43262687085047</v>
      </c>
      <c r="Y1943" s="22">
        <f ca="1">VLOOKUP(CONCATENATE($F1943," ",$G1943),AllocFactorMatrix,(Y$4+1),FALSE)*$E1944</f>
        <v>7.7971432913034402</v>
      </c>
      <c r="Z1943" s="22">
        <f t="shared" ca="1" si="896"/>
        <v>491.2297701621539</v>
      </c>
      <c r="AA1943" s="22">
        <f ca="1">VLOOKUP(CONCATENATE($F1943," ",$G1943),AllocFactorMatrix,(AA$4+1),FALSE)*$E1944</f>
        <v>0</v>
      </c>
      <c r="AB1943" s="22">
        <f ca="1">VLOOKUP(CONCATENATE($F1943," ",$G1943),AllocFactorMatrix,(AB$4+1),FALSE)*$E1944</f>
        <v>0</v>
      </c>
      <c r="AC1943" s="22">
        <f ca="1">VLOOKUP(CONCATENATE($F1943," ",$G1943),AllocFactorMatrix,(AC$4+1),FALSE)*$E1944</f>
        <v>0</v>
      </c>
    </row>
    <row r="1944" spans="4:29" collapsed="1">
      <c r="D1944" s="39" t="s">
        <v>620</v>
      </c>
      <c r="E1944" s="19">
        <v>5803037</v>
      </c>
      <c r="F1944" s="42" t="s">
        <v>512</v>
      </c>
      <c r="G1944" s="17" t="str">
        <f>$G$15</f>
        <v>TOTAL</v>
      </c>
      <c r="H1944" s="21">
        <f t="shared" ca="1" si="903"/>
        <v>5803037</v>
      </c>
      <c r="I1944" s="22">
        <f ca="1">VLOOKUP(CONCATENATE($F1944," ",$G1944),AllocFactorMatrix,(I$4+1),FALSE)*$E1944</f>
        <v>5008812.3491185624</v>
      </c>
      <c r="J1944" s="22">
        <f ca="1">VLOOKUP(CONCATENATE($F1944," ",$G1944),AllocFactorMatrix,(J$4+1),FALSE)*$E1944</f>
        <v>502456.79816044844</v>
      </c>
      <c r="K1944" s="22">
        <f ca="1">VLOOKUP(CONCATENATE($F1944," ",$G1944),AllocFactorMatrix,(K$4+1),FALSE)*$E1944</f>
        <v>2555.2853355345533</v>
      </c>
      <c r="L1944" s="22">
        <f ca="1">VLOOKUP(CONCATENATE($F1944," ",$G1944),AllocFactorMatrix,(L$4+1),FALSE)*$E1944</f>
        <v>0</v>
      </c>
      <c r="M1944" s="22">
        <f t="shared" ca="1" si="895"/>
        <v>505012.08349598298</v>
      </c>
      <c r="N1944" s="22">
        <f ca="1">VLOOKUP(CONCATENATE($F1944," ",$G1944),AllocFactorMatrix,(N$4+1),FALSE)*$E1944</f>
        <v>180291.82439590435</v>
      </c>
      <c r="O1944" s="22">
        <f ca="1">VLOOKUP(CONCATENATE($F1944," ",$G1944),AllocFactorMatrix,(O$4+1),FALSE)*$E1944</f>
        <v>50882.689725045078</v>
      </c>
      <c r="P1944" s="22">
        <f ca="1">VLOOKUP(CONCATENATE($F1944," ",$G1944),AllocFactorMatrix,(P$4+1),FALSE)*$E1944</f>
        <v>0</v>
      </c>
      <c r="Q1944" s="22">
        <f ca="1">VLOOKUP(CONCATENATE($F1944," ",$G1944),AllocFactorMatrix,(Q$4+1),FALSE)*$E1944</f>
        <v>0</v>
      </c>
      <c r="R1944" s="22">
        <f t="shared" ca="1" si="904"/>
        <v>231174.51412094943</v>
      </c>
      <c r="S1944" s="22">
        <f ca="1">VLOOKUP(CONCATENATE($F1944," ",$G1944),AllocFactorMatrix,(S$4+1),FALSE)*$E1944</f>
        <v>0</v>
      </c>
      <c r="T1944" s="22">
        <f ca="1">VLOOKUP(CONCATENATE($F1944," ",$G1944),AllocFactorMatrix,(T$4+1),FALSE)*$E1944</f>
        <v>0</v>
      </c>
      <c r="U1944" s="22">
        <f ca="1">VLOOKUP(CONCATENATE($F1944," ",$G1944),AllocFactorMatrix,(U$4+1),FALSE)*$E1944</f>
        <v>0</v>
      </c>
      <c r="V1944" s="22">
        <f ca="1">VLOOKUP(CONCATENATE($F1944," ",$G1944),AllocFactorMatrix,(V$4+1),FALSE)*$E1944</f>
        <v>0</v>
      </c>
      <c r="W1944" s="22">
        <f t="shared" ca="1" si="905"/>
        <v>0</v>
      </c>
      <c r="X1944" s="22">
        <f ca="1">VLOOKUP(CONCATENATE($F1944," ",$G1944),AllocFactorMatrix,(X$4+1),FALSE)*$E1944</f>
        <v>56628.905855202225</v>
      </c>
      <c r="Y1944" s="22">
        <f ca="1">VLOOKUP(CONCATENATE($F1944," ",$G1944),AllocFactorMatrix,(Y$4+1),FALSE)*$E1944</f>
        <v>1409.1474093032568</v>
      </c>
      <c r="Z1944" s="22">
        <f t="shared" ca="1" si="896"/>
        <v>58038.053264505485</v>
      </c>
      <c r="AA1944" s="22">
        <f ca="1">VLOOKUP(CONCATENATE($F1944," ",$G1944),AllocFactorMatrix,(AA$4+1),FALSE)*$E1944</f>
        <v>0</v>
      </c>
      <c r="AB1944" s="22">
        <f ca="1">VLOOKUP(CONCATENATE($F1944," ",$G1944),AllocFactorMatrix,(AB$4+1),FALSE)*$E1944</f>
        <v>0</v>
      </c>
      <c r="AC1944" s="22">
        <f ca="1">VLOOKUP(CONCATENATE($F1944," ",$G1944),AllocFactorMatrix,(AC$4+1),FALSE)*$E1944</f>
        <v>0</v>
      </c>
    </row>
    <row r="1945" spans="4:29" hidden="1" outlineLevel="1">
      <c r="F1945" s="42" t="str">
        <f>F1952</f>
        <v>TDOMX</v>
      </c>
      <c r="G1945" s="17" t="str">
        <f>$G$8</f>
        <v>PRODUCTION</v>
      </c>
      <c r="H1945" s="21">
        <f t="shared" ca="1" si="903"/>
        <v>-6.7070463759108944E-10</v>
      </c>
      <c r="I1945" s="22">
        <f ca="1">VLOOKUP(CONCATENATE($F1945," ",$G1945),AllocFactorMatrix,(I$4+1),FALSE)*$E1952</f>
        <v>-7.0549519209637736E-10</v>
      </c>
      <c r="J1945" s="22">
        <f ca="1">VLOOKUP(CONCATENATE($F1945," ",$G1945),AllocFactorMatrix,(J$4+1),FALSE)*$E1952</f>
        <v>1.0090267044014041E-10</v>
      </c>
      <c r="K1945" s="22">
        <f ca="1">VLOOKUP(CONCATENATE($F1945," ",$G1945),AllocFactorMatrix,(K$4+1),FALSE)*$E1952</f>
        <v>-5.186035315334536E-13</v>
      </c>
      <c r="L1945" s="22">
        <f ca="1">VLOOKUP(CONCATENATE($F1945," ",$G1945),AllocFactorMatrix,(L$4+1),FALSE)*$E1952</f>
        <v>-3.5893868047133975E-14</v>
      </c>
      <c r="M1945" s="22">
        <f t="shared" ref="M1945:M1968" ca="1" si="906">SUBTOTAL(9,J1945:L1945)</f>
        <v>1.0034817304055983E-10</v>
      </c>
      <c r="N1945" s="22">
        <f ca="1">VLOOKUP(CONCATENATE($F1945," ",$G1945),AllocFactorMatrix,(N$4+1),FALSE)*$E1952</f>
        <v>1.4894610282158078E-11</v>
      </c>
      <c r="O1945" s="22">
        <f ca="1">VLOOKUP(CONCATENATE($F1945," ",$G1945),AllocFactorMatrix,(O$4+1),FALSE)*$E1952</f>
        <v>-1.7070076365823273E-11</v>
      </c>
      <c r="P1945" s="22">
        <f ca="1">VLOOKUP(CONCATENATE($F1945," ",$G1945),AllocFactorMatrix,(P$4+1),FALSE)*$E1952</f>
        <v>-3.5294725595631888E-13</v>
      </c>
      <c r="Q1945" s="22">
        <f ca="1">VLOOKUP(CONCATENATE($F1945," ",$G1945),AllocFactorMatrix,(Q$4+1),FALSE)*$E1952</f>
        <v>0</v>
      </c>
      <c r="R1945" s="22">
        <f ca="1">SUBTOTAL(9,N1945:Q1945)</f>
        <v>-2.5284133396215139E-12</v>
      </c>
      <c r="S1945" s="22">
        <f ca="1">VLOOKUP(CONCATENATE($F1945," ",$G1945),AllocFactorMatrix,(S$4+1),FALSE)*$E1952</f>
        <v>2.7554573365778569E-12</v>
      </c>
      <c r="T1945" s="22">
        <f ca="1">VLOOKUP(CONCATENATE($F1945," ",$G1945),AllocFactorMatrix,(T$4+1),FALSE)*$E1952</f>
        <v>9.3332274611761184E-12</v>
      </c>
      <c r="U1945" s="22">
        <f ca="1">VLOOKUP(CONCATENATE($F1945," ",$G1945),AllocFactorMatrix,(U$4+1),FALSE)*$E1952</f>
        <v>-3.7313511964334877E-11</v>
      </c>
      <c r="V1945" s="22">
        <f ca="1">VLOOKUP(CONCATENATE($F1945," ",$G1945),AllocFactorMatrix,(V$4+1),FALSE)*$E1952</f>
        <v>2.1575692368841822E-12</v>
      </c>
      <c r="W1945" s="22">
        <f ca="1">SUBTOTAL(9,S1945:V1945)</f>
        <v>-2.3067257929696719E-11</v>
      </c>
      <c r="X1945" s="22">
        <f ca="1">VLOOKUP(CONCATENATE($F1945," ",$G1945),AllocFactorMatrix,(X$4+1),FALSE)*$E1952</f>
        <v>-1.6289629172897452E-11</v>
      </c>
      <c r="Y1945" s="22">
        <f ca="1">VLOOKUP(CONCATENATE($F1945," ",$G1945),AllocFactorMatrix,(Y$4+1),FALSE)*$E1952</f>
        <v>-3.2315578612857786E-13</v>
      </c>
      <c r="Z1945" s="22">
        <f t="shared" ref="Z1945:Z1968" ca="1" si="907">SUBTOTAL(9,X1945:Y1945)</f>
        <v>-1.6612784959026028E-11</v>
      </c>
      <c r="AA1945" s="22">
        <f ca="1">VLOOKUP(CONCATENATE($F1945," ",$G1945),AllocFactorMatrix,(AA$4+1),FALSE)*$E1952</f>
        <v>8.9121804929482739E-14</v>
      </c>
      <c r="AB1945" s="22">
        <f ca="1">VLOOKUP(CONCATENATE($F1945," ",$G1945),AllocFactorMatrix,(AB$4+1),FALSE)*$E1952</f>
        <v>-1.4381343320946222E-12</v>
      </c>
      <c r="AC1945" s="22">
        <f ca="1">VLOOKUP(CONCATENATE($F1945," ",$G1945),AllocFactorMatrix,(AC$4+1),FALSE)*$E1952</f>
        <v>-4.9830142665148661E-13</v>
      </c>
    </row>
    <row r="1946" spans="4:29" hidden="1" outlineLevel="1">
      <c r="F1946" s="42" t="str">
        <f>F1952</f>
        <v>TDOMX</v>
      </c>
      <c r="G1946" s="17" t="str">
        <f>$G$9</f>
        <v>BULKTRAN</v>
      </c>
      <c r="H1946" s="21">
        <f t="shared" ca="1" si="903"/>
        <v>-141030.05374954146</v>
      </c>
      <c r="I1946" s="22">
        <f ca="1">VLOOKUP(CONCATENATE($F1946," ",$G1946),AllocFactorMatrix,(I$4+1),FALSE)*$E1952</f>
        <v>-69923.909316598787</v>
      </c>
      <c r="J1946" s="22">
        <f ca="1">VLOOKUP(CONCATENATE($F1946," ",$G1946),AllocFactorMatrix,(J$4+1),FALSE)*$E1952</f>
        <v>-17485.723158400029</v>
      </c>
      <c r="K1946" s="22">
        <f ca="1">VLOOKUP(CONCATENATE($F1946," ",$G1946),AllocFactorMatrix,(K$4+1),FALSE)*$E1952</f>
        <v>-221.61121899679165</v>
      </c>
      <c r="L1946" s="22">
        <f ca="1">VLOOKUP(CONCATENATE($F1946," ",$G1946),AllocFactorMatrix,(L$4+1),FALSE)*$E1952</f>
        <v>-11.091421227057367</v>
      </c>
      <c r="M1946" s="22">
        <f t="shared" ca="1" si="906"/>
        <v>-17718.425798623881</v>
      </c>
      <c r="N1946" s="22">
        <f ca="1">VLOOKUP(CONCATENATE($F1946," ",$G1946),AllocFactorMatrix,(N$4+1),FALSE)*$E1952</f>
        <v>-7844.9300374625172</v>
      </c>
      <c r="O1946" s="22">
        <f ca="1">VLOOKUP(CONCATENATE($F1946," ",$G1946),AllocFactorMatrix,(O$4+1),FALSE)*$E1952</f>
        <v>-2150.1136433033016</v>
      </c>
      <c r="P1946" s="22">
        <f ca="1">VLOOKUP(CONCATENATE($F1946," ",$G1946),AllocFactorMatrix,(P$4+1),FALSE)*$E1952</f>
        <v>-342.14931988218257</v>
      </c>
      <c r="Q1946" s="22">
        <f ca="1">VLOOKUP(CONCATENATE($F1946," ",$G1946),AllocFactorMatrix,(Q$4+1),FALSE)*$E1952</f>
        <v>0</v>
      </c>
      <c r="R1946" s="22">
        <f t="shared" ref="R1946:R1952" ca="1" si="908">SUBTOTAL(9,N1946:Q1946)</f>
        <v>-10337.193000648002</v>
      </c>
      <c r="S1946" s="22">
        <f ca="1">VLOOKUP(CONCATENATE($F1946," ",$G1946),AllocFactorMatrix,(S$4+1),FALSE)*$E1952</f>
        <v>-339.11625694105595</v>
      </c>
      <c r="T1946" s="22">
        <f ca="1">VLOOKUP(CONCATENATE($F1946," ",$G1946),AllocFactorMatrix,(T$4+1),FALSE)*$E1952</f>
        <v>-6171.3374097796259</v>
      </c>
      <c r="U1946" s="22">
        <f ca="1">VLOOKUP(CONCATENATE($F1946," ",$G1946),AllocFactorMatrix,(U$4+1),FALSE)*$E1952</f>
        <v>-30070.099965758647</v>
      </c>
      <c r="V1946" s="22">
        <f ca="1">VLOOKUP(CONCATENATE($F1946," ",$G1946),AllocFactorMatrix,(V$4+1),FALSE)*$E1952</f>
        <v>-3831.5454239606079</v>
      </c>
      <c r="W1946" s="22">
        <f t="shared" ref="W1946:W1952" ca="1" si="909">SUBTOTAL(9,S1946:V1946)</f>
        <v>-40412.09905643994</v>
      </c>
      <c r="X1946" s="22">
        <f ca="1">VLOOKUP(CONCATENATE($F1946," ",$G1946),AllocFactorMatrix,(X$4+1),FALSE)*$E1952</f>
        <v>-2194.0596854591731</v>
      </c>
      <c r="Y1946" s="22">
        <f ca="1">VLOOKUP(CONCATENATE($F1946," ",$G1946),AllocFactorMatrix,(Y$4+1),FALSE)*$E1952</f>
        <v>-41.243035578054844</v>
      </c>
      <c r="Z1946" s="22">
        <f t="shared" ca="1" si="907"/>
        <v>-2235.3027210372279</v>
      </c>
      <c r="AA1946" s="22">
        <f ca="1">VLOOKUP(CONCATENATE($F1946," ",$G1946),AllocFactorMatrix,(AA$4+1),FALSE)*$E1952</f>
        <v>-31.907184025200547</v>
      </c>
      <c r="AB1946" s="22">
        <f ca="1">VLOOKUP(CONCATENATE($F1946," ",$G1946),AllocFactorMatrix,(AB$4+1),FALSE)*$E1952</f>
        <v>-299.84151769240816</v>
      </c>
      <c r="AC1946" s="22">
        <f ca="1">VLOOKUP(CONCATENATE($F1946," ",$G1946),AllocFactorMatrix,(AC$4+1),FALSE)*$E1952</f>
        <v>-71.375154476012824</v>
      </c>
    </row>
    <row r="1947" spans="4:29" hidden="1" outlineLevel="1">
      <c r="F1947" s="42" t="str">
        <f>F1952</f>
        <v>TDOMX</v>
      </c>
      <c r="G1947" s="17" t="str">
        <f>$G$10</f>
        <v>SUBTRAN</v>
      </c>
      <c r="H1947" s="21">
        <f t="shared" ca="1" si="903"/>
        <v>-44706.879938778628</v>
      </c>
      <c r="I1947" s="22">
        <f ca="1">VLOOKUP(CONCATENATE($F1947," ",$G1947),AllocFactorMatrix,(I$4+1),FALSE)*$E1952</f>
        <v>-21573.851621811053</v>
      </c>
      <c r="J1947" s="22">
        <f ca="1">VLOOKUP(CONCATENATE($F1947," ",$G1947),AllocFactorMatrix,(J$4+1),FALSE)*$E1952</f>
        <v>-5382.5341375780017</v>
      </c>
      <c r="K1947" s="22">
        <f ca="1">VLOOKUP(CONCATENATE($F1947," ",$G1947),AllocFactorMatrix,(K$4+1),FALSE)*$E1952</f>
        <v>-68.361370943426607</v>
      </c>
      <c r="L1947" s="22">
        <f ca="1">VLOOKUP(CONCATENATE($F1947," ",$G1947),AllocFactorMatrix,(L$4+1),FALSE)*$E1952</f>
        <v>-4.4071501544883525</v>
      </c>
      <c r="M1947" s="22">
        <f t="shared" ca="1" si="906"/>
        <v>-5455.302658675917</v>
      </c>
      <c r="N1947" s="22">
        <f ca="1">VLOOKUP(CONCATENATE($F1947," ",$G1947),AllocFactorMatrix,(N$4+1),FALSE)*$E1952</f>
        <v>-2390.2880432043444</v>
      </c>
      <c r="O1947" s="22">
        <f ca="1">VLOOKUP(CONCATENATE($F1947," ",$G1947),AllocFactorMatrix,(O$4+1),FALSE)*$E1952</f>
        <v>-656.1959487075311</v>
      </c>
      <c r="P1947" s="22">
        <f ca="1">VLOOKUP(CONCATENATE($F1947," ",$G1947),AllocFactorMatrix,(P$4+1),FALSE)*$E1952</f>
        <v>-131.90024466190948</v>
      </c>
      <c r="Q1947" s="22">
        <f ca="1">VLOOKUP(CONCATENATE($F1947," ",$G1947),AllocFactorMatrix,(Q$4+1),FALSE)*$E1952</f>
        <v>0</v>
      </c>
      <c r="R1947" s="22">
        <f t="shared" ca="1" si="908"/>
        <v>-3178.3842365737846</v>
      </c>
      <c r="S1947" s="22">
        <f ca="1">VLOOKUP(CONCATENATE($F1947," ",$G1947),AllocFactorMatrix,(S$4+1),FALSE)*$E1952</f>
        <v>-101.29312323471194</v>
      </c>
      <c r="T1947" s="22">
        <f ca="1">VLOOKUP(CONCATENATE($F1947," ",$G1947),AllocFactorMatrix,(T$4+1),FALSE)*$E1952</f>
        <v>-1897.7418539713319</v>
      </c>
      <c r="U1947" s="22">
        <f ca="1">VLOOKUP(CONCATENATE($F1947," ",$G1947),AllocFactorMatrix,(U$4+1),FALSE)*$E1952</f>
        <v>-11793.371668231313</v>
      </c>
      <c r="V1947" s="22">
        <f ca="1">VLOOKUP(CONCATENATE($F1947," ",$G1947),AllocFactorMatrix,(V$4+1),FALSE)*$E1952</f>
        <v>0</v>
      </c>
      <c r="W1947" s="22">
        <f t="shared" ca="1" si="909"/>
        <v>-13792.406645437357</v>
      </c>
      <c r="X1947" s="22">
        <f ca="1">VLOOKUP(CONCATENATE($F1947," ",$G1947),AllocFactorMatrix,(X$4+1),FALSE)*$E1952</f>
        <v>-670.4438263682971</v>
      </c>
      <c r="Y1947" s="22">
        <f ca="1">VLOOKUP(CONCATENATE($F1947," ",$G1947),AllocFactorMatrix,(Y$4+1),FALSE)*$E1952</f>
        <v>-12.860336389416277</v>
      </c>
      <c r="Z1947" s="22">
        <f t="shared" ca="1" si="907"/>
        <v>-683.30416275771336</v>
      </c>
      <c r="AA1947" s="22">
        <f ca="1">VLOOKUP(CONCATENATE($F1947," ",$G1947),AllocFactorMatrix,(AA$4+1),FALSE)*$E1952</f>
        <v>-9.7816841097371157</v>
      </c>
      <c r="AB1947" s="22">
        <f ca="1">VLOOKUP(CONCATENATE($F1947," ",$G1947),AllocFactorMatrix,(AB$4+1),FALSE)*$E1952</f>
        <v>-11.191735543381297</v>
      </c>
      <c r="AC1947" s="22">
        <f ca="1">VLOOKUP(CONCATENATE($F1947," ",$G1947),AllocFactorMatrix,(AC$4+1),FALSE)*$E1952</f>
        <v>-2.6571938696762429</v>
      </c>
    </row>
    <row r="1948" spans="4:29" hidden="1" outlineLevel="1">
      <c r="F1948" s="42" t="str">
        <f>F1952</f>
        <v>TDOMX</v>
      </c>
      <c r="G1948" s="17" t="str">
        <f>$G$11</f>
        <v>DISTPRI</v>
      </c>
      <c r="H1948" s="21">
        <f t="shared" ca="1" si="903"/>
        <v>-913952.82928623143</v>
      </c>
      <c r="I1948" s="22">
        <f ca="1">VLOOKUP(CONCATENATE($F1948," ",$G1948),AllocFactorMatrix,(I$4+1),FALSE)*$E1952</f>
        <v>-604506.55950318836</v>
      </c>
      <c r="J1948" s="22">
        <f ca="1">VLOOKUP(CONCATENATE($F1948," ",$G1948),AllocFactorMatrix,(J$4+1),FALSE)*$E1952</f>
        <v>-150013.48906510943</v>
      </c>
      <c r="K1948" s="22">
        <f ca="1">VLOOKUP(CONCATENATE($F1948," ",$G1948),AllocFactorMatrix,(K$4+1),FALSE)*$E1952</f>
        <v>-1904.5567132323035</v>
      </c>
      <c r="L1948" s="22">
        <f ca="1">VLOOKUP(CONCATENATE($F1948," ",$G1948),AllocFactorMatrix,(L$4+1),FALSE)*$E1952</f>
        <v>0</v>
      </c>
      <c r="M1948" s="22">
        <f t="shared" ca="1" si="906"/>
        <v>-151918.04577834174</v>
      </c>
      <c r="N1948" s="22">
        <f ca="1">VLOOKUP(CONCATENATE($F1948," ",$G1948),AllocFactorMatrix,(N$4+1),FALSE)*$E1952</f>
        <v>-65479.894739653639</v>
      </c>
      <c r="O1948" s="22">
        <f ca="1">VLOOKUP(CONCATENATE($F1948," ",$G1948),AllocFactorMatrix,(O$4+1),FALSE)*$E1952</f>
        <v>-18006.499111122568</v>
      </c>
      <c r="P1948" s="22">
        <f ca="1">VLOOKUP(CONCATENATE($F1948," ",$G1948),AllocFactorMatrix,(P$4+1),FALSE)*$E1952</f>
        <v>0</v>
      </c>
      <c r="Q1948" s="22">
        <f ca="1">VLOOKUP(CONCATENATE($F1948," ",$G1948),AllocFactorMatrix,(Q$4+1),FALSE)*$E1952</f>
        <v>0</v>
      </c>
      <c r="R1948" s="22">
        <f t="shared" ca="1" si="908"/>
        <v>-83486.393850776207</v>
      </c>
      <c r="S1948" s="22">
        <f ca="1">VLOOKUP(CONCATENATE($F1948," ",$G1948),AllocFactorMatrix,(S$4+1),FALSE)*$E1952</f>
        <v>-2805.7888424968278</v>
      </c>
      <c r="T1948" s="22">
        <f ca="1">VLOOKUP(CONCATENATE($F1948," ",$G1948),AllocFactorMatrix,(T$4+1),FALSE)*$E1952</f>
        <v>-51822.25384839873</v>
      </c>
      <c r="U1948" s="22">
        <f ca="1">VLOOKUP(CONCATENATE($F1948," ",$G1948),AllocFactorMatrix,(U$4+1),FALSE)*$E1952</f>
        <v>0</v>
      </c>
      <c r="V1948" s="22">
        <f ca="1">VLOOKUP(CONCATENATE($F1948," ",$G1948),AllocFactorMatrix,(V$4+1),FALSE)*$E1952</f>
        <v>0</v>
      </c>
      <c r="W1948" s="22">
        <f t="shared" ca="1" si="909"/>
        <v>-54628.042690895556</v>
      </c>
      <c r="X1948" s="22">
        <f ca="1">VLOOKUP(CONCATENATE($F1948," ",$G1948),AllocFactorMatrix,(X$4+1),FALSE)*$E1952</f>
        <v>-18405.445767162862</v>
      </c>
      <c r="Y1948" s="22">
        <f ca="1">VLOOKUP(CONCATENATE($F1948," ",$G1948),AllocFactorMatrix,(Y$4+1),FALSE)*$E1952</f>
        <v>-353.49383407340378</v>
      </c>
      <c r="Z1948" s="22">
        <f t="shared" ca="1" si="907"/>
        <v>-18758.939601236267</v>
      </c>
      <c r="AA1948" s="22">
        <f ca="1">VLOOKUP(CONCATENATE($F1948," ",$G1948),AllocFactorMatrix,(AA$4+1),FALSE)*$E1952</f>
        <v>-270.15876936421404</v>
      </c>
      <c r="AB1948" s="22">
        <f ca="1">VLOOKUP(CONCATENATE($F1948," ",$G1948),AllocFactorMatrix,(AB$4+1),FALSE)*$E1952</f>
        <v>-310.87904416009422</v>
      </c>
      <c r="AC1948" s="22">
        <f ca="1">VLOOKUP(CONCATENATE($F1948," ",$G1948),AllocFactorMatrix,(AC$4+1),FALSE)*$E1952</f>
        <v>-73.810048268971158</v>
      </c>
    </row>
    <row r="1949" spans="4:29" hidden="1" outlineLevel="1">
      <c r="F1949" s="42" t="str">
        <f>F1952</f>
        <v>TDOMX</v>
      </c>
      <c r="G1949" s="17" t="str">
        <f>$G$12</f>
        <v>DISTSEC</v>
      </c>
      <c r="H1949" s="21">
        <f t="shared" ca="1" si="903"/>
        <v>-334969.87718453852</v>
      </c>
      <c r="I1949" s="22">
        <f ca="1">VLOOKUP(CONCATENATE($F1949," ",$G1949),AllocFactorMatrix,(I$4+1),FALSE)*$E1952</f>
        <v>-254703.8722598163</v>
      </c>
      <c r="J1949" s="22">
        <f ca="1">VLOOKUP(CONCATENATE($F1949," ",$G1949),AllocFactorMatrix,(J$4+1),FALSE)*$E1952</f>
        <v>-51410.1633561239</v>
      </c>
      <c r="K1949" s="22">
        <f ca="1">VLOOKUP(CONCATENATE($F1949," ",$G1949),AllocFactorMatrix,(K$4+1),FALSE)*$E1952</f>
        <v>0</v>
      </c>
      <c r="L1949" s="22">
        <f ca="1">VLOOKUP(CONCATENATE($F1949," ",$G1949),AllocFactorMatrix,(L$4+1),FALSE)*$E1952</f>
        <v>0</v>
      </c>
      <c r="M1949" s="22">
        <f t="shared" ca="1" si="906"/>
        <v>-51410.1633561239</v>
      </c>
      <c r="N1949" s="22">
        <f ca="1">VLOOKUP(CONCATENATE($F1949," ",$G1949),AllocFactorMatrix,(N$4+1),FALSE)*$E1952</f>
        <v>-19691.136235344336</v>
      </c>
      <c r="O1949" s="22">
        <f ca="1">VLOOKUP(CONCATENATE($F1949," ",$G1949),AllocFactorMatrix,(O$4+1),FALSE)*$E1952</f>
        <v>0</v>
      </c>
      <c r="P1949" s="22">
        <f ca="1">VLOOKUP(CONCATENATE($F1949," ",$G1949),AllocFactorMatrix,(P$4+1),FALSE)*$E1952</f>
        <v>0</v>
      </c>
      <c r="Q1949" s="22">
        <f ca="1">VLOOKUP(CONCATENATE($F1949," ",$G1949),AllocFactorMatrix,(Q$4+1),FALSE)*$E1952</f>
        <v>0</v>
      </c>
      <c r="R1949" s="22">
        <f t="shared" ca="1" si="908"/>
        <v>-19691.136235344336</v>
      </c>
      <c r="S1949" s="22">
        <f ca="1">VLOOKUP(CONCATENATE($F1949," ",$G1949),AllocFactorMatrix,(S$4+1),FALSE)*$E1952</f>
        <v>-691.59402213374005</v>
      </c>
      <c r="T1949" s="22">
        <f ca="1">VLOOKUP(CONCATENATE($F1949," ",$G1949),AllocFactorMatrix,(T$4+1),FALSE)*$E1952</f>
        <v>0</v>
      </c>
      <c r="U1949" s="22">
        <f ca="1">VLOOKUP(CONCATENATE($F1949," ",$G1949),AllocFactorMatrix,(U$4+1),FALSE)*$E1952</f>
        <v>0</v>
      </c>
      <c r="V1949" s="22">
        <f ca="1">VLOOKUP(CONCATENATE($F1949," ",$G1949),AllocFactorMatrix,(V$4+1),FALSE)*$E1952</f>
        <v>0</v>
      </c>
      <c r="W1949" s="22">
        <f t="shared" ca="1" si="909"/>
        <v>-691.59402213374005</v>
      </c>
      <c r="X1949" s="22">
        <f ca="1">VLOOKUP(CONCATENATE($F1949," ",$G1949),AllocFactorMatrix,(X$4+1),FALSE)*$E1952</f>
        <v>-5711.7583551329271</v>
      </c>
      <c r="Y1949" s="22">
        <f ca="1">VLOOKUP(CONCATENATE($F1949," ",$G1949),AllocFactorMatrix,(Y$4+1),FALSE)*$E1952</f>
        <v>0</v>
      </c>
      <c r="Z1949" s="22">
        <f t="shared" ca="1" si="907"/>
        <v>-5711.7583551329271</v>
      </c>
      <c r="AA1949" s="22">
        <f ca="1">VLOOKUP(CONCATENATE($F1949," ",$G1949),AllocFactorMatrix,(AA$4+1),FALSE)*$E1952</f>
        <v>-73.520394561592695</v>
      </c>
      <c r="AB1949" s="22">
        <f ca="1">VLOOKUP(CONCATENATE($F1949," ",$G1949),AllocFactorMatrix,(AB$4+1),FALSE)*$E1952</f>
        <v>-2188.9441697577304</v>
      </c>
      <c r="AC1949" s="22">
        <f ca="1">VLOOKUP(CONCATENATE($F1949," ",$G1949),AllocFactorMatrix,(AC$4+1),FALSE)*$E1952</f>
        <v>-498.88839166795049</v>
      </c>
    </row>
    <row r="1950" spans="4:29" hidden="1" outlineLevel="1">
      <c r="F1950" s="42" t="str">
        <f>F1952</f>
        <v>TDOMX</v>
      </c>
      <c r="G1950" s="17" t="str">
        <f>$G$13</f>
        <v>ENERGY</v>
      </c>
      <c r="H1950" s="21">
        <f t="shared" ca="1" si="903"/>
        <v>0</v>
      </c>
      <c r="I1950" s="22">
        <f ca="1">VLOOKUP(CONCATENATE($F1950," ",$G1950),AllocFactorMatrix,(I$4+1),FALSE)*$E1952</f>
        <v>0</v>
      </c>
      <c r="J1950" s="22">
        <f ca="1">VLOOKUP(CONCATENATE($F1950," ",$G1950),AllocFactorMatrix,(J$4+1),FALSE)*$E1952</f>
        <v>0</v>
      </c>
      <c r="K1950" s="22">
        <f ca="1">VLOOKUP(CONCATENATE($F1950," ",$G1950),AllocFactorMatrix,(K$4+1),FALSE)*$E1952</f>
        <v>0</v>
      </c>
      <c r="L1950" s="22">
        <f ca="1">VLOOKUP(CONCATENATE($F1950," ",$G1950),AllocFactorMatrix,(L$4+1),FALSE)*$E1952</f>
        <v>0</v>
      </c>
      <c r="M1950" s="22">
        <f t="shared" ca="1" si="906"/>
        <v>0</v>
      </c>
      <c r="N1950" s="22">
        <f ca="1">VLOOKUP(CONCATENATE($F1950," ",$G1950),AllocFactorMatrix,(N$4+1),FALSE)*$E1952</f>
        <v>0</v>
      </c>
      <c r="O1950" s="22">
        <f ca="1">VLOOKUP(CONCATENATE($F1950," ",$G1950),AllocFactorMatrix,(O$4+1),FALSE)*$E1952</f>
        <v>0</v>
      </c>
      <c r="P1950" s="22">
        <f ca="1">VLOOKUP(CONCATENATE($F1950," ",$G1950),AllocFactorMatrix,(P$4+1),FALSE)*$E1952</f>
        <v>0</v>
      </c>
      <c r="Q1950" s="22">
        <f ca="1">VLOOKUP(CONCATENATE($F1950," ",$G1950),AllocFactorMatrix,(Q$4+1),FALSE)*$E1952</f>
        <v>0</v>
      </c>
      <c r="R1950" s="22">
        <f t="shared" ca="1" si="908"/>
        <v>0</v>
      </c>
      <c r="S1950" s="22">
        <f ca="1">VLOOKUP(CONCATENATE($F1950," ",$G1950),AllocFactorMatrix,(S$4+1),FALSE)*$E1952</f>
        <v>0</v>
      </c>
      <c r="T1950" s="22">
        <f ca="1">VLOOKUP(CONCATENATE($F1950," ",$G1950),AllocFactorMatrix,(T$4+1),FALSE)*$E1952</f>
        <v>0</v>
      </c>
      <c r="U1950" s="22">
        <f ca="1">VLOOKUP(CONCATENATE($F1950," ",$G1950),AllocFactorMatrix,(U$4+1),FALSE)*$E1952</f>
        <v>0</v>
      </c>
      <c r="V1950" s="22">
        <f ca="1">VLOOKUP(CONCATENATE($F1950," ",$G1950),AllocFactorMatrix,(V$4+1),FALSE)*$E1952</f>
        <v>0</v>
      </c>
      <c r="W1950" s="22">
        <f t="shared" ca="1" si="909"/>
        <v>0</v>
      </c>
      <c r="X1950" s="22">
        <f ca="1">VLOOKUP(CONCATENATE($F1950," ",$G1950),AllocFactorMatrix,(X$4+1),FALSE)*$E1952</f>
        <v>0</v>
      </c>
      <c r="Y1950" s="22">
        <f ca="1">VLOOKUP(CONCATENATE($F1950," ",$G1950),AllocFactorMatrix,(Y$4+1),FALSE)*$E1952</f>
        <v>0</v>
      </c>
      <c r="Z1950" s="22">
        <f t="shared" ca="1" si="907"/>
        <v>0</v>
      </c>
      <c r="AA1950" s="22">
        <f ca="1">VLOOKUP(CONCATENATE($F1950," ",$G1950),AllocFactorMatrix,(AA$4+1),FALSE)*$E1952</f>
        <v>0</v>
      </c>
      <c r="AB1950" s="22">
        <f ca="1">VLOOKUP(CONCATENATE($F1950," ",$G1950),AllocFactorMatrix,(AB$4+1),FALSE)*$E1952</f>
        <v>0</v>
      </c>
      <c r="AC1950" s="22">
        <f ca="1">VLOOKUP(CONCATENATE($F1950," ",$G1950),AllocFactorMatrix,(AC$4+1),FALSE)*$E1952</f>
        <v>0</v>
      </c>
    </row>
    <row r="1951" spans="4:29" hidden="1" outlineLevel="1">
      <c r="F1951" s="42" t="str">
        <f>F1952</f>
        <v>TDOMX</v>
      </c>
      <c r="G1951" s="17" t="str">
        <f>$G$14</f>
        <v>CUSTOMER</v>
      </c>
      <c r="H1951" s="21">
        <f t="shared" ca="1" si="903"/>
        <v>-4879015.3598409109</v>
      </c>
      <c r="I1951" s="22">
        <f ca="1">VLOOKUP(CONCATENATE($F1951," ",$G1951),AllocFactorMatrix,(I$4+1),FALSE)*$E1952</f>
        <v>-3819783.1196542797</v>
      </c>
      <c r="J1951" s="22">
        <f ca="1">VLOOKUP(CONCATENATE($F1951," ",$G1951),AllocFactorMatrix,(J$4+1),FALSE)*$E1952</f>
        <v>-945394.73026865663</v>
      </c>
      <c r="K1951" s="22">
        <f ca="1">VLOOKUP(CONCATENATE($F1951," ",$G1951),AllocFactorMatrix,(K$4+1),FALSE)*$E1952</f>
        <v>-11868.127021734179</v>
      </c>
      <c r="L1951" s="22">
        <f ca="1">VLOOKUP(CONCATENATE($F1951," ",$G1951),AllocFactorMatrix,(L$4+1),FALSE)*$E1952</f>
        <v>-865.74480030287009</v>
      </c>
      <c r="M1951" s="22">
        <f t="shared" ca="1" si="906"/>
        <v>-958128.60209069366</v>
      </c>
      <c r="N1951" s="22">
        <f ca="1">VLOOKUP(CONCATENATE($F1951," ",$G1951),AllocFactorMatrix,(N$4+1),FALSE)*$E1952</f>
        <v>-18282.563493556889</v>
      </c>
      <c r="O1951" s="22">
        <f ca="1">VLOOKUP(CONCATENATE($F1951," ",$G1951),AllocFactorMatrix,(O$4+1),FALSE)*$E1952</f>
        <v>-6296.8834131796293</v>
      </c>
      <c r="P1951" s="22">
        <f ca="1">VLOOKUP(CONCATENATE($F1951," ",$G1951),AllocFactorMatrix,(P$4+1),FALSE)*$E1952</f>
        <v>-2484.0903698697284</v>
      </c>
      <c r="Q1951" s="22">
        <f ca="1">VLOOKUP(CONCATENATE($F1951," ",$G1951),AllocFactorMatrix,(Q$4+1),FALSE)*$E1952</f>
        <v>0</v>
      </c>
      <c r="R1951" s="22">
        <f t="shared" ca="1" si="908"/>
        <v>-27063.537276606246</v>
      </c>
      <c r="S1951" s="22">
        <f ca="1">VLOOKUP(CONCATENATE($F1951," ",$G1951),AllocFactorMatrix,(S$4+1),FALSE)*$E1952</f>
        <v>-167.74804423948578</v>
      </c>
      <c r="T1951" s="22">
        <f ca="1">VLOOKUP(CONCATENATE($F1951," ",$G1951),AllocFactorMatrix,(T$4+1),FALSE)*$E1952</f>
        <v>-4606.2029898073733</v>
      </c>
      <c r="U1951" s="22">
        <f ca="1">VLOOKUP(CONCATENATE($F1951," ",$G1951),AllocFactorMatrix,(U$4+1),FALSE)*$E1952</f>
        <v>-8233.5685846022079</v>
      </c>
      <c r="V1951" s="22">
        <f ca="1">VLOOKUP(CONCATENATE($F1951," ",$G1951),AllocFactorMatrix,(V$4+1),FALSE)*$E1952</f>
        <v>-1596.8914899316335</v>
      </c>
      <c r="W1951" s="22">
        <f t="shared" ca="1" si="909"/>
        <v>-14604.4111085807</v>
      </c>
      <c r="X1951" s="22">
        <f ca="1">VLOOKUP(CONCATENATE($F1951," ",$G1951),AllocFactorMatrix,(X$4+1),FALSE)*$E1952</f>
        <v>-5787.2651526622512</v>
      </c>
      <c r="Y1951" s="22">
        <f ca="1">VLOOKUP(CONCATENATE($F1951," ",$G1951),AllocFactorMatrix,(Y$4+1),FALSE)*$E1952</f>
        <v>-75.022622551587929</v>
      </c>
      <c r="Z1951" s="22">
        <f t="shared" ca="1" si="907"/>
        <v>-5862.2877752138393</v>
      </c>
      <c r="AA1951" s="22">
        <f ca="1">VLOOKUP(CONCATENATE($F1951," ",$G1951),AllocFactorMatrix,(AA$4+1),FALSE)*$E1952</f>
        <v>-421.45582535836172</v>
      </c>
      <c r="AB1951" s="22">
        <f ca="1">VLOOKUP(CONCATENATE($F1951," ",$G1951),AllocFactorMatrix,(AB$4+1),FALSE)*$E1952</f>
        <v>-37115.246453868429</v>
      </c>
      <c r="AC1951" s="22">
        <f ca="1">VLOOKUP(CONCATENATE($F1951," ",$G1951),AllocFactorMatrix,(AC$4+1),FALSE)*$E1952</f>
        <v>-16036.699656308283</v>
      </c>
    </row>
    <row r="1952" spans="4:29" collapsed="1">
      <c r="D1952" s="39" t="s">
        <v>627</v>
      </c>
      <c r="E1952" s="19">
        <v>-6313675</v>
      </c>
      <c r="F1952" s="42" t="s">
        <v>215</v>
      </c>
      <c r="G1952" s="17" t="str">
        <f>$G$15</f>
        <v>TOTAL</v>
      </c>
      <c r="H1952" s="21">
        <f t="shared" ca="1" si="903"/>
        <v>-6313674.9999999981</v>
      </c>
      <c r="I1952" s="22">
        <f ca="1">VLOOKUP(CONCATENATE($F1952," ",$G1952),AllocFactorMatrix,(I$4+1),FALSE)*$E1952</f>
        <v>-4770491.3123556944</v>
      </c>
      <c r="J1952" s="22">
        <f ca="1">VLOOKUP(CONCATENATE($F1952," ",$G1952),AllocFactorMatrix,(J$4+1),FALSE)*$E1952</f>
        <v>-1169686.639985868</v>
      </c>
      <c r="K1952" s="22">
        <f ca="1">VLOOKUP(CONCATENATE($F1952," ",$G1952),AllocFactorMatrix,(K$4+1),FALSE)*$E1952</f>
        <v>-14062.656324906699</v>
      </c>
      <c r="L1952" s="22">
        <f ca="1">VLOOKUP(CONCATENATE($F1952," ",$G1952),AllocFactorMatrix,(L$4+1),FALSE)*$E1952</f>
        <v>-881.24337168441593</v>
      </c>
      <c r="M1952" s="22">
        <f t="shared" ca="1" si="906"/>
        <v>-1184630.5396824591</v>
      </c>
      <c r="N1952" s="22">
        <f ca="1">VLOOKUP(CONCATENATE($F1952," ",$G1952),AllocFactorMatrix,(N$4+1),FALSE)*$E1952</f>
        <v>-113688.81254922171</v>
      </c>
      <c r="O1952" s="22">
        <f ca="1">VLOOKUP(CONCATENATE($F1952," ",$G1952),AllocFactorMatrix,(O$4+1),FALSE)*$E1952</f>
        <v>-27109.692116313017</v>
      </c>
      <c r="P1952" s="22">
        <f ca="1">VLOOKUP(CONCATENATE($F1952," ",$G1952),AllocFactorMatrix,(P$4+1),FALSE)*$E1952</f>
        <v>-2958.1399344138222</v>
      </c>
      <c r="Q1952" s="22">
        <f ca="1">VLOOKUP(CONCATENATE($F1952," ",$G1952),AllocFactorMatrix,(Q$4+1),FALSE)*$E1952</f>
        <v>0</v>
      </c>
      <c r="R1952" s="22">
        <f t="shared" ca="1" si="908"/>
        <v>-143756.64459994854</v>
      </c>
      <c r="S1952" s="22">
        <f ca="1">VLOOKUP(CONCATENATE($F1952," ",$G1952),AllocFactorMatrix,(S$4+1),FALSE)*$E1952</f>
        <v>-4105.5402890458254</v>
      </c>
      <c r="T1952" s="22">
        <f ca="1">VLOOKUP(CONCATENATE($F1952," ",$G1952),AllocFactorMatrix,(T$4+1),FALSE)*$E1952</f>
        <v>-64497.536101957012</v>
      </c>
      <c r="U1952" s="22">
        <f ca="1">VLOOKUP(CONCATENATE($F1952," ",$G1952),AllocFactorMatrix,(U$4+1),FALSE)*$E1952</f>
        <v>-50097.040218592068</v>
      </c>
      <c r="V1952" s="22">
        <f ca="1">VLOOKUP(CONCATENATE($F1952," ",$G1952),AllocFactorMatrix,(V$4+1),FALSE)*$E1952</f>
        <v>-5428.4369138922657</v>
      </c>
      <c r="W1952" s="22">
        <f t="shared" ca="1" si="909"/>
        <v>-124128.55352348716</v>
      </c>
      <c r="X1952" s="22">
        <f ca="1">VLOOKUP(CONCATENATE($F1952," ",$G1952),AllocFactorMatrix,(X$4+1),FALSE)*$E1952</f>
        <v>-32768.972786785474</v>
      </c>
      <c r="Y1952" s="22">
        <f ca="1">VLOOKUP(CONCATENATE($F1952," ",$G1952),AllocFactorMatrix,(Y$4+1),FALSE)*$E1952</f>
        <v>-482.61982859246291</v>
      </c>
      <c r="Z1952" s="22">
        <f t="shared" ca="1" si="907"/>
        <v>-33251.592615377936</v>
      </c>
      <c r="AA1952" s="22">
        <f ca="1">VLOOKUP(CONCATENATE($F1952," ",$G1952),AllocFactorMatrix,(AA$4+1),FALSE)*$E1952</f>
        <v>-806.8238574191065</v>
      </c>
      <c r="AB1952" s="22">
        <f ca="1">VLOOKUP(CONCATENATE($F1952," ",$G1952),AllocFactorMatrix,(AB$4+1),FALSE)*$E1952</f>
        <v>-39926.102921022044</v>
      </c>
      <c r="AC1952" s="22">
        <f ca="1">VLOOKUP(CONCATENATE($F1952," ",$G1952),AllocFactorMatrix,(AC$4+1),FALSE)*$E1952</f>
        <v>-16683.430444590897</v>
      </c>
    </row>
    <row r="1953" spans="4:29" hidden="1" outlineLevel="1">
      <c r="F1953" s="42" t="str">
        <f>F1960</f>
        <v>PROD_DEMAND</v>
      </c>
      <c r="G1953" s="17" t="str">
        <f>$G$8</f>
        <v>PRODUCTION</v>
      </c>
      <c r="H1953" s="21">
        <f t="shared" si="903"/>
        <v>0</v>
      </c>
      <c r="I1953" s="22">
        <f>VLOOKUP(CONCATENATE($F1953," ",$G1953),AllocFactorMatrix,(I$4+1),FALSE)*$E1960</f>
        <v>0</v>
      </c>
      <c r="J1953" s="22">
        <f>VLOOKUP(CONCATENATE($F1953," ",$G1953),AllocFactorMatrix,(J$4+1),FALSE)*$E1960</f>
        <v>0</v>
      </c>
      <c r="K1953" s="22">
        <f>VLOOKUP(CONCATENATE($F1953," ",$G1953),AllocFactorMatrix,(K$4+1),FALSE)*$E1960</f>
        <v>0</v>
      </c>
      <c r="L1953" s="22">
        <f>VLOOKUP(CONCATENATE($F1953," ",$G1953),AllocFactorMatrix,(L$4+1),FALSE)*$E1960</f>
        <v>0</v>
      </c>
      <c r="M1953" s="22">
        <f t="shared" si="906"/>
        <v>0</v>
      </c>
      <c r="N1953" s="22">
        <f>VLOOKUP(CONCATENATE($F1953," ",$G1953),AllocFactorMatrix,(N$4+1),FALSE)*$E1960</f>
        <v>0</v>
      </c>
      <c r="O1953" s="22">
        <f>VLOOKUP(CONCATENATE($F1953," ",$G1953),AllocFactorMatrix,(O$4+1),FALSE)*$E1960</f>
        <v>0</v>
      </c>
      <c r="P1953" s="22">
        <f>VLOOKUP(CONCATENATE($F1953," ",$G1953),AllocFactorMatrix,(P$4+1),FALSE)*$E1960</f>
        <v>0</v>
      </c>
      <c r="Q1953" s="22">
        <f>VLOOKUP(CONCATENATE($F1953," ",$G1953),AllocFactorMatrix,(Q$4+1),FALSE)*$E1960</f>
        <v>0</v>
      </c>
      <c r="R1953" s="22">
        <f>SUBTOTAL(9,N1953:Q1953)</f>
        <v>0</v>
      </c>
      <c r="S1953" s="22">
        <f>VLOOKUP(CONCATENATE($F1953," ",$G1953),AllocFactorMatrix,(S$4+1),FALSE)*$E1960</f>
        <v>0</v>
      </c>
      <c r="T1953" s="22">
        <f>VLOOKUP(CONCATENATE($F1953," ",$G1953),AllocFactorMatrix,(T$4+1),FALSE)*$E1960</f>
        <v>0</v>
      </c>
      <c r="U1953" s="22">
        <f>VLOOKUP(CONCATENATE($F1953," ",$G1953),AllocFactorMatrix,(U$4+1),FALSE)*$E1960</f>
        <v>0</v>
      </c>
      <c r="V1953" s="22">
        <f>VLOOKUP(CONCATENATE($F1953," ",$G1953),AllocFactorMatrix,(V$4+1),FALSE)*$E1960</f>
        <v>0</v>
      </c>
      <c r="W1953" s="22">
        <f>SUBTOTAL(9,S1953:V1953)</f>
        <v>0</v>
      </c>
      <c r="X1953" s="22">
        <f>VLOOKUP(CONCATENATE($F1953," ",$G1953),AllocFactorMatrix,(X$4+1),FALSE)*$E1960</f>
        <v>0</v>
      </c>
      <c r="Y1953" s="22">
        <f>VLOOKUP(CONCATENATE($F1953," ",$G1953),AllocFactorMatrix,(Y$4+1),FALSE)*$E1960</f>
        <v>0</v>
      </c>
      <c r="Z1953" s="22">
        <f t="shared" si="907"/>
        <v>0</v>
      </c>
      <c r="AA1953" s="22">
        <f>VLOOKUP(CONCATENATE($F1953," ",$G1953),AllocFactorMatrix,(AA$4+1),FALSE)*$E1960</f>
        <v>0</v>
      </c>
      <c r="AB1953" s="22">
        <f>VLOOKUP(CONCATENATE($F1953," ",$G1953),AllocFactorMatrix,(AB$4+1),FALSE)*$E1960</f>
        <v>0</v>
      </c>
      <c r="AC1953" s="22">
        <f>VLOOKUP(CONCATENATE($F1953," ",$G1953),AllocFactorMatrix,(AC$4+1),FALSE)*$E1960</f>
        <v>0</v>
      </c>
    </row>
    <row r="1954" spans="4:29" hidden="1" outlineLevel="1">
      <c r="F1954" s="42" t="str">
        <f>F1960</f>
        <v>PROD_DEMAND</v>
      </c>
      <c r="G1954" s="17" t="str">
        <f>$G$9</f>
        <v>BULKTRAN</v>
      </c>
      <c r="H1954" s="21">
        <f t="shared" si="903"/>
        <v>0</v>
      </c>
      <c r="I1954" s="22">
        <f>VLOOKUP(CONCATENATE($F1954," ",$G1954),AllocFactorMatrix,(I$4+1),FALSE)*$E1960</f>
        <v>0</v>
      </c>
      <c r="J1954" s="22">
        <f>VLOOKUP(CONCATENATE($F1954," ",$G1954),AllocFactorMatrix,(J$4+1),FALSE)*$E1960</f>
        <v>0</v>
      </c>
      <c r="K1954" s="22">
        <f>VLOOKUP(CONCATENATE($F1954," ",$G1954),AllocFactorMatrix,(K$4+1),FALSE)*$E1960</f>
        <v>0</v>
      </c>
      <c r="L1954" s="22">
        <f>VLOOKUP(CONCATENATE($F1954," ",$G1954),AllocFactorMatrix,(L$4+1),FALSE)*$E1960</f>
        <v>0</v>
      </c>
      <c r="M1954" s="22">
        <f t="shared" si="906"/>
        <v>0</v>
      </c>
      <c r="N1954" s="22">
        <f>VLOOKUP(CONCATENATE($F1954," ",$G1954),AllocFactorMatrix,(N$4+1),FALSE)*$E1960</f>
        <v>0</v>
      </c>
      <c r="O1954" s="22">
        <f>VLOOKUP(CONCATENATE($F1954," ",$G1954),AllocFactorMatrix,(O$4+1),FALSE)*$E1960</f>
        <v>0</v>
      </c>
      <c r="P1954" s="22">
        <f>VLOOKUP(CONCATENATE($F1954," ",$G1954),AllocFactorMatrix,(P$4+1),FALSE)*$E1960</f>
        <v>0</v>
      </c>
      <c r="Q1954" s="22">
        <f>VLOOKUP(CONCATENATE($F1954," ",$G1954),AllocFactorMatrix,(Q$4+1),FALSE)*$E1960</f>
        <v>0</v>
      </c>
      <c r="R1954" s="22">
        <f t="shared" ref="R1954:R1960" si="910">SUBTOTAL(9,N1954:Q1954)</f>
        <v>0</v>
      </c>
      <c r="S1954" s="22">
        <f>VLOOKUP(CONCATENATE($F1954," ",$G1954),AllocFactorMatrix,(S$4+1),FALSE)*$E1960</f>
        <v>0</v>
      </c>
      <c r="T1954" s="22">
        <f>VLOOKUP(CONCATENATE($F1954," ",$G1954),AllocFactorMatrix,(T$4+1),FALSE)*$E1960</f>
        <v>0</v>
      </c>
      <c r="U1954" s="22">
        <f>VLOOKUP(CONCATENATE($F1954," ",$G1954),AllocFactorMatrix,(U$4+1),FALSE)*$E1960</f>
        <v>0</v>
      </c>
      <c r="V1954" s="22">
        <f>VLOOKUP(CONCATENATE($F1954," ",$G1954),AllocFactorMatrix,(V$4+1),FALSE)*$E1960</f>
        <v>0</v>
      </c>
      <c r="W1954" s="22">
        <f t="shared" ref="W1954:W1960" si="911">SUBTOTAL(9,S1954:V1954)</f>
        <v>0</v>
      </c>
      <c r="X1954" s="22">
        <f>VLOOKUP(CONCATENATE($F1954," ",$G1954),AllocFactorMatrix,(X$4+1),FALSE)*$E1960</f>
        <v>0</v>
      </c>
      <c r="Y1954" s="22">
        <f>VLOOKUP(CONCATENATE($F1954," ",$G1954),AllocFactorMatrix,(Y$4+1),FALSE)*$E1960</f>
        <v>0</v>
      </c>
      <c r="Z1954" s="22">
        <f t="shared" si="907"/>
        <v>0</v>
      </c>
      <c r="AA1954" s="22">
        <f>VLOOKUP(CONCATENATE($F1954," ",$G1954),AllocFactorMatrix,(AA$4+1),FALSE)*$E1960</f>
        <v>0</v>
      </c>
      <c r="AB1954" s="22">
        <f>VLOOKUP(CONCATENATE($F1954," ",$G1954),AllocFactorMatrix,(AB$4+1),FALSE)*$E1960</f>
        <v>0</v>
      </c>
      <c r="AC1954" s="22">
        <f>VLOOKUP(CONCATENATE($F1954," ",$G1954),AllocFactorMatrix,(AC$4+1),FALSE)*$E1960</f>
        <v>0</v>
      </c>
    </row>
    <row r="1955" spans="4:29" hidden="1" outlineLevel="1">
      <c r="F1955" s="42" t="str">
        <f>F1960</f>
        <v>PROD_DEMAND</v>
      </c>
      <c r="G1955" s="17" t="str">
        <f>$G$10</f>
        <v>SUBTRAN</v>
      </c>
      <c r="H1955" s="21">
        <f t="shared" si="903"/>
        <v>0</v>
      </c>
      <c r="I1955" s="22">
        <f>VLOOKUP(CONCATENATE($F1955," ",$G1955),AllocFactorMatrix,(I$4+1),FALSE)*$E1960</f>
        <v>0</v>
      </c>
      <c r="J1955" s="22">
        <f>VLOOKUP(CONCATENATE($F1955," ",$G1955),AllocFactorMatrix,(J$4+1),FALSE)*$E1960</f>
        <v>0</v>
      </c>
      <c r="K1955" s="22">
        <f>VLOOKUP(CONCATENATE($F1955," ",$G1955),AllocFactorMatrix,(K$4+1),FALSE)*$E1960</f>
        <v>0</v>
      </c>
      <c r="L1955" s="22">
        <f>VLOOKUP(CONCATENATE($F1955," ",$G1955),AllocFactorMatrix,(L$4+1),FALSE)*$E1960</f>
        <v>0</v>
      </c>
      <c r="M1955" s="22">
        <f t="shared" si="906"/>
        <v>0</v>
      </c>
      <c r="N1955" s="22">
        <f>VLOOKUP(CONCATENATE($F1955," ",$G1955),AllocFactorMatrix,(N$4+1),FALSE)*$E1960</f>
        <v>0</v>
      </c>
      <c r="O1955" s="22">
        <f>VLOOKUP(CONCATENATE($F1955," ",$G1955),AllocFactorMatrix,(O$4+1),FALSE)*$E1960</f>
        <v>0</v>
      </c>
      <c r="P1955" s="22">
        <f>VLOOKUP(CONCATENATE($F1955," ",$G1955),AllocFactorMatrix,(P$4+1),FALSE)*$E1960</f>
        <v>0</v>
      </c>
      <c r="Q1955" s="22">
        <f>VLOOKUP(CONCATENATE($F1955," ",$G1955),AllocFactorMatrix,(Q$4+1),FALSE)*$E1960</f>
        <v>0</v>
      </c>
      <c r="R1955" s="22">
        <f t="shared" si="910"/>
        <v>0</v>
      </c>
      <c r="S1955" s="22">
        <f>VLOOKUP(CONCATENATE($F1955," ",$G1955),AllocFactorMatrix,(S$4+1),FALSE)*$E1960</f>
        <v>0</v>
      </c>
      <c r="T1955" s="22">
        <f>VLOOKUP(CONCATENATE($F1955," ",$G1955),AllocFactorMatrix,(T$4+1),FALSE)*$E1960</f>
        <v>0</v>
      </c>
      <c r="U1955" s="22">
        <f>VLOOKUP(CONCATENATE($F1955," ",$G1955),AllocFactorMatrix,(U$4+1),FALSE)*$E1960</f>
        <v>0</v>
      </c>
      <c r="V1955" s="22">
        <f>VLOOKUP(CONCATENATE($F1955," ",$G1955),AllocFactorMatrix,(V$4+1),FALSE)*$E1960</f>
        <v>0</v>
      </c>
      <c r="W1955" s="22">
        <f t="shared" si="911"/>
        <v>0</v>
      </c>
      <c r="X1955" s="22">
        <f>VLOOKUP(CONCATENATE($F1955," ",$G1955),AllocFactorMatrix,(X$4+1),FALSE)*$E1960</f>
        <v>0</v>
      </c>
      <c r="Y1955" s="22">
        <f>VLOOKUP(CONCATENATE($F1955," ",$G1955),AllocFactorMatrix,(Y$4+1),FALSE)*$E1960</f>
        <v>0</v>
      </c>
      <c r="Z1955" s="22">
        <f t="shared" si="907"/>
        <v>0</v>
      </c>
      <c r="AA1955" s="22">
        <f>VLOOKUP(CONCATENATE($F1955," ",$G1955),AllocFactorMatrix,(AA$4+1),FALSE)*$E1960</f>
        <v>0</v>
      </c>
      <c r="AB1955" s="22">
        <f>VLOOKUP(CONCATENATE($F1955," ",$G1955),AllocFactorMatrix,(AB$4+1),FALSE)*$E1960</f>
        <v>0</v>
      </c>
      <c r="AC1955" s="22">
        <f>VLOOKUP(CONCATENATE($F1955," ",$G1955),AllocFactorMatrix,(AC$4+1),FALSE)*$E1960</f>
        <v>0</v>
      </c>
    </row>
    <row r="1956" spans="4:29" hidden="1" outlineLevel="1">
      <c r="F1956" s="42" t="str">
        <f>F1960</f>
        <v>PROD_DEMAND</v>
      </c>
      <c r="G1956" s="17" t="str">
        <f>$G$11</f>
        <v>DISTPRI</v>
      </c>
      <c r="H1956" s="21">
        <f t="shared" si="903"/>
        <v>0</v>
      </c>
      <c r="I1956" s="22">
        <f>VLOOKUP(CONCATENATE($F1956," ",$G1956),AllocFactorMatrix,(I$4+1),FALSE)*$E1960</f>
        <v>0</v>
      </c>
      <c r="J1956" s="22">
        <f>VLOOKUP(CONCATENATE($F1956," ",$G1956),AllocFactorMatrix,(J$4+1),FALSE)*$E1960</f>
        <v>0</v>
      </c>
      <c r="K1956" s="22">
        <f>VLOOKUP(CONCATENATE($F1956," ",$G1956),AllocFactorMatrix,(K$4+1),FALSE)*$E1960</f>
        <v>0</v>
      </c>
      <c r="L1956" s="22">
        <f>VLOOKUP(CONCATENATE($F1956," ",$G1956),AllocFactorMatrix,(L$4+1),FALSE)*$E1960</f>
        <v>0</v>
      </c>
      <c r="M1956" s="22">
        <f t="shared" si="906"/>
        <v>0</v>
      </c>
      <c r="N1956" s="22">
        <f>VLOOKUP(CONCATENATE($F1956," ",$G1956),AllocFactorMatrix,(N$4+1),FALSE)*$E1960</f>
        <v>0</v>
      </c>
      <c r="O1956" s="22">
        <f>VLOOKUP(CONCATENATE($F1956," ",$G1956),AllocFactorMatrix,(O$4+1),FALSE)*$E1960</f>
        <v>0</v>
      </c>
      <c r="P1956" s="22">
        <f>VLOOKUP(CONCATENATE($F1956," ",$G1956),AllocFactorMatrix,(P$4+1),FALSE)*$E1960</f>
        <v>0</v>
      </c>
      <c r="Q1956" s="22">
        <f>VLOOKUP(CONCATENATE($F1956," ",$G1956),AllocFactorMatrix,(Q$4+1),FALSE)*$E1960</f>
        <v>0</v>
      </c>
      <c r="R1956" s="22">
        <f t="shared" si="910"/>
        <v>0</v>
      </c>
      <c r="S1956" s="22">
        <f>VLOOKUP(CONCATENATE($F1956," ",$G1956),AllocFactorMatrix,(S$4+1),FALSE)*$E1960</f>
        <v>0</v>
      </c>
      <c r="T1956" s="22">
        <f>VLOOKUP(CONCATENATE($F1956," ",$G1956),AllocFactorMatrix,(T$4+1),FALSE)*$E1960</f>
        <v>0</v>
      </c>
      <c r="U1956" s="22">
        <f>VLOOKUP(CONCATENATE($F1956," ",$G1956),AllocFactorMatrix,(U$4+1),FALSE)*$E1960</f>
        <v>0</v>
      </c>
      <c r="V1956" s="22">
        <f>VLOOKUP(CONCATENATE($F1956," ",$G1956),AllocFactorMatrix,(V$4+1),FALSE)*$E1960</f>
        <v>0</v>
      </c>
      <c r="W1956" s="22">
        <f t="shared" si="911"/>
        <v>0</v>
      </c>
      <c r="X1956" s="22">
        <f>VLOOKUP(CONCATENATE($F1956," ",$G1956),AllocFactorMatrix,(X$4+1),FALSE)*$E1960</f>
        <v>0</v>
      </c>
      <c r="Y1956" s="22">
        <f>VLOOKUP(CONCATENATE($F1956," ",$G1956),AllocFactorMatrix,(Y$4+1),FALSE)*$E1960</f>
        <v>0</v>
      </c>
      <c r="Z1956" s="22">
        <f t="shared" si="907"/>
        <v>0</v>
      </c>
      <c r="AA1956" s="22">
        <f>VLOOKUP(CONCATENATE($F1956," ",$G1956),AllocFactorMatrix,(AA$4+1),FALSE)*$E1960</f>
        <v>0</v>
      </c>
      <c r="AB1956" s="22">
        <f>VLOOKUP(CONCATENATE($F1956," ",$G1956),AllocFactorMatrix,(AB$4+1),FALSE)*$E1960</f>
        <v>0</v>
      </c>
      <c r="AC1956" s="22">
        <f>VLOOKUP(CONCATENATE($F1956," ",$G1956),AllocFactorMatrix,(AC$4+1),FALSE)*$E1960</f>
        <v>0</v>
      </c>
    </row>
    <row r="1957" spans="4:29" hidden="1" outlineLevel="1">
      <c r="F1957" s="42" t="str">
        <f>F1960</f>
        <v>PROD_DEMAND</v>
      </c>
      <c r="G1957" s="17" t="str">
        <f>$G$12</f>
        <v>DISTSEC</v>
      </c>
      <c r="H1957" s="21">
        <f t="shared" si="903"/>
        <v>0</v>
      </c>
      <c r="I1957" s="22">
        <f>VLOOKUP(CONCATENATE($F1957," ",$G1957),AllocFactorMatrix,(I$4+1),FALSE)*$E1960</f>
        <v>0</v>
      </c>
      <c r="J1957" s="22">
        <f>VLOOKUP(CONCATENATE($F1957," ",$G1957),AllocFactorMatrix,(J$4+1),FALSE)*$E1960</f>
        <v>0</v>
      </c>
      <c r="K1957" s="22">
        <f>VLOOKUP(CONCATENATE($F1957," ",$G1957),AllocFactorMatrix,(K$4+1),FALSE)*$E1960</f>
        <v>0</v>
      </c>
      <c r="L1957" s="22">
        <f>VLOOKUP(CONCATENATE($F1957," ",$G1957),AllocFactorMatrix,(L$4+1),FALSE)*$E1960</f>
        <v>0</v>
      </c>
      <c r="M1957" s="22">
        <f t="shared" si="906"/>
        <v>0</v>
      </c>
      <c r="N1957" s="22">
        <f>VLOOKUP(CONCATENATE($F1957," ",$G1957),AllocFactorMatrix,(N$4+1),FALSE)*$E1960</f>
        <v>0</v>
      </c>
      <c r="O1957" s="22">
        <f>VLOOKUP(CONCATENATE($F1957," ",$G1957),AllocFactorMatrix,(O$4+1),FALSE)*$E1960</f>
        <v>0</v>
      </c>
      <c r="P1957" s="22">
        <f>VLOOKUP(CONCATENATE($F1957," ",$G1957),AllocFactorMatrix,(P$4+1),FALSE)*$E1960</f>
        <v>0</v>
      </c>
      <c r="Q1957" s="22">
        <f>VLOOKUP(CONCATENATE($F1957," ",$G1957),AllocFactorMatrix,(Q$4+1),FALSE)*$E1960</f>
        <v>0</v>
      </c>
      <c r="R1957" s="22">
        <f t="shared" si="910"/>
        <v>0</v>
      </c>
      <c r="S1957" s="22">
        <f>VLOOKUP(CONCATENATE($F1957," ",$G1957),AllocFactorMatrix,(S$4+1),FALSE)*$E1960</f>
        <v>0</v>
      </c>
      <c r="T1957" s="22">
        <f>VLOOKUP(CONCATENATE($F1957," ",$G1957),AllocFactorMatrix,(T$4+1),FALSE)*$E1960</f>
        <v>0</v>
      </c>
      <c r="U1957" s="22">
        <f>VLOOKUP(CONCATENATE($F1957," ",$G1957),AllocFactorMatrix,(U$4+1),FALSE)*$E1960</f>
        <v>0</v>
      </c>
      <c r="V1957" s="22">
        <f>VLOOKUP(CONCATENATE($F1957," ",$G1957),AllocFactorMatrix,(V$4+1),FALSE)*$E1960</f>
        <v>0</v>
      </c>
      <c r="W1957" s="22">
        <f t="shared" si="911"/>
        <v>0</v>
      </c>
      <c r="X1957" s="22">
        <f>VLOOKUP(CONCATENATE($F1957," ",$G1957),AllocFactorMatrix,(X$4+1),FALSE)*$E1960</f>
        <v>0</v>
      </c>
      <c r="Y1957" s="22">
        <f>VLOOKUP(CONCATENATE($F1957," ",$G1957),AllocFactorMatrix,(Y$4+1),FALSE)*$E1960</f>
        <v>0</v>
      </c>
      <c r="Z1957" s="22">
        <f t="shared" si="907"/>
        <v>0</v>
      </c>
      <c r="AA1957" s="22">
        <f>VLOOKUP(CONCATENATE($F1957," ",$G1957),AllocFactorMatrix,(AA$4+1),FALSE)*$E1960</f>
        <v>0</v>
      </c>
      <c r="AB1957" s="22">
        <f>VLOOKUP(CONCATENATE($F1957," ",$G1957),AllocFactorMatrix,(AB$4+1),FALSE)*$E1960</f>
        <v>0</v>
      </c>
      <c r="AC1957" s="22">
        <f>VLOOKUP(CONCATENATE($F1957," ",$G1957),AllocFactorMatrix,(AC$4+1),FALSE)*$E1960</f>
        <v>0</v>
      </c>
    </row>
    <row r="1958" spans="4:29" hidden="1" outlineLevel="1">
      <c r="F1958" s="42" t="str">
        <f>F1960</f>
        <v>PROD_DEMAND</v>
      </c>
      <c r="G1958" s="17" t="str">
        <f>$G$13</f>
        <v>ENERGY</v>
      </c>
      <c r="H1958" s="21">
        <f t="shared" si="903"/>
        <v>0</v>
      </c>
      <c r="I1958" s="22">
        <f>VLOOKUP(CONCATENATE($F1958," ",$G1958),AllocFactorMatrix,(I$4+1),FALSE)*$E1960</f>
        <v>0</v>
      </c>
      <c r="J1958" s="22">
        <f>VLOOKUP(CONCATENATE($F1958," ",$G1958),AllocFactorMatrix,(J$4+1),FALSE)*$E1960</f>
        <v>0</v>
      </c>
      <c r="K1958" s="22">
        <f>VLOOKUP(CONCATENATE($F1958," ",$G1958),AllocFactorMatrix,(K$4+1),FALSE)*$E1960</f>
        <v>0</v>
      </c>
      <c r="L1958" s="22">
        <f>VLOOKUP(CONCATENATE($F1958," ",$G1958),AllocFactorMatrix,(L$4+1),FALSE)*$E1960</f>
        <v>0</v>
      </c>
      <c r="M1958" s="22">
        <f t="shared" si="906"/>
        <v>0</v>
      </c>
      <c r="N1958" s="22">
        <f>VLOOKUP(CONCATENATE($F1958," ",$G1958),AllocFactorMatrix,(N$4+1),FALSE)*$E1960</f>
        <v>0</v>
      </c>
      <c r="O1958" s="22">
        <f>VLOOKUP(CONCATENATE($F1958," ",$G1958),AllocFactorMatrix,(O$4+1),FALSE)*$E1960</f>
        <v>0</v>
      </c>
      <c r="P1958" s="22">
        <f>VLOOKUP(CONCATENATE($F1958," ",$G1958),AllocFactorMatrix,(P$4+1),FALSE)*$E1960</f>
        <v>0</v>
      </c>
      <c r="Q1958" s="22">
        <f>VLOOKUP(CONCATENATE($F1958," ",$G1958),AllocFactorMatrix,(Q$4+1),FALSE)*$E1960</f>
        <v>0</v>
      </c>
      <c r="R1958" s="22">
        <f t="shared" si="910"/>
        <v>0</v>
      </c>
      <c r="S1958" s="22">
        <f>VLOOKUP(CONCATENATE($F1958," ",$G1958),AllocFactorMatrix,(S$4+1),FALSE)*$E1960</f>
        <v>0</v>
      </c>
      <c r="T1958" s="22">
        <f>VLOOKUP(CONCATENATE($F1958," ",$G1958),AllocFactorMatrix,(T$4+1),FALSE)*$E1960</f>
        <v>0</v>
      </c>
      <c r="U1958" s="22">
        <f>VLOOKUP(CONCATENATE($F1958," ",$G1958),AllocFactorMatrix,(U$4+1),FALSE)*$E1960</f>
        <v>0</v>
      </c>
      <c r="V1958" s="22">
        <f>VLOOKUP(CONCATENATE($F1958," ",$G1958),AllocFactorMatrix,(V$4+1),FALSE)*$E1960</f>
        <v>0</v>
      </c>
      <c r="W1958" s="22">
        <f t="shared" si="911"/>
        <v>0</v>
      </c>
      <c r="X1958" s="22">
        <f>VLOOKUP(CONCATENATE($F1958," ",$G1958),AllocFactorMatrix,(X$4+1),FALSE)*$E1960</f>
        <v>0</v>
      </c>
      <c r="Y1958" s="22">
        <f>VLOOKUP(CONCATENATE($F1958," ",$G1958),AllocFactorMatrix,(Y$4+1),FALSE)*$E1960</f>
        <v>0</v>
      </c>
      <c r="Z1958" s="22">
        <f t="shared" si="907"/>
        <v>0</v>
      </c>
      <c r="AA1958" s="22">
        <f>VLOOKUP(CONCATENATE($F1958," ",$G1958),AllocFactorMatrix,(AA$4+1),FALSE)*$E1960</f>
        <v>0</v>
      </c>
      <c r="AB1958" s="22">
        <f>VLOOKUP(CONCATENATE($F1958," ",$G1958),AllocFactorMatrix,(AB$4+1),FALSE)*$E1960</f>
        <v>0</v>
      </c>
      <c r="AC1958" s="22">
        <f>VLOOKUP(CONCATENATE($F1958," ",$G1958),AllocFactorMatrix,(AC$4+1),FALSE)*$E1960</f>
        <v>0</v>
      </c>
    </row>
    <row r="1959" spans="4:29" hidden="1" outlineLevel="1">
      <c r="F1959" s="42" t="str">
        <f>F1960</f>
        <v>PROD_DEMAND</v>
      </c>
      <c r="G1959" s="17" t="str">
        <f>$G$14</f>
        <v>CUSTOMER</v>
      </c>
      <c r="H1959" s="21">
        <f t="shared" si="903"/>
        <v>0</v>
      </c>
      <c r="I1959" s="22">
        <f>VLOOKUP(CONCATENATE($F1959," ",$G1959),AllocFactorMatrix,(I$4+1),FALSE)*$E1960</f>
        <v>0</v>
      </c>
      <c r="J1959" s="22">
        <f>VLOOKUP(CONCATENATE($F1959," ",$G1959),AllocFactorMatrix,(J$4+1),FALSE)*$E1960</f>
        <v>0</v>
      </c>
      <c r="K1959" s="22">
        <f>VLOOKUP(CONCATENATE($F1959," ",$G1959),AllocFactorMatrix,(K$4+1),FALSE)*$E1960</f>
        <v>0</v>
      </c>
      <c r="L1959" s="22">
        <f>VLOOKUP(CONCATENATE($F1959," ",$G1959),AllocFactorMatrix,(L$4+1),FALSE)*$E1960</f>
        <v>0</v>
      </c>
      <c r="M1959" s="22">
        <f t="shared" si="906"/>
        <v>0</v>
      </c>
      <c r="N1959" s="22">
        <f>VLOOKUP(CONCATENATE($F1959," ",$G1959),AllocFactorMatrix,(N$4+1),FALSE)*$E1960</f>
        <v>0</v>
      </c>
      <c r="O1959" s="22">
        <f>VLOOKUP(CONCATENATE($F1959," ",$G1959),AllocFactorMatrix,(O$4+1),FALSE)*$E1960</f>
        <v>0</v>
      </c>
      <c r="P1959" s="22">
        <f>VLOOKUP(CONCATENATE($F1959," ",$G1959),AllocFactorMatrix,(P$4+1),FALSE)*$E1960</f>
        <v>0</v>
      </c>
      <c r="Q1959" s="22">
        <f>VLOOKUP(CONCATENATE($F1959," ",$G1959),AllocFactorMatrix,(Q$4+1),FALSE)*$E1960</f>
        <v>0</v>
      </c>
      <c r="R1959" s="22">
        <f t="shared" si="910"/>
        <v>0</v>
      </c>
      <c r="S1959" s="22">
        <f>VLOOKUP(CONCATENATE($F1959," ",$G1959),AllocFactorMatrix,(S$4+1),FALSE)*$E1960</f>
        <v>0</v>
      </c>
      <c r="T1959" s="22">
        <f>VLOOKUP(CONCATENATE($F1959," ",$G1959),AllocFactorMatrix,(T$4+1),FALSE)*$E1960</f>
        <v>0</v>
      </c>
      <c r="U1959" s="22">
        <f>VLOOKUP(CONCATENATE($F1959," ",$G1959),AllocFactorMatrix,(U$4+1),FALSE)*$E1960</f>
        <v>0</v>
      </c>
      <c r="V1959" s="22">
        <f>VLOOKUP(CONCATENATE($F1959," ",$G1959),AllocFactorMatrix,(V$4+1),FALSE)*$E1960</f>
        <v>0</v>
      </c>
      <c r="W1959" s="22">
        <f t="shared" si="911"/>
        <v>0</v>
      </c>
      <c r="X1959" s="22">
        <f>VLOOKUP(CONCATENATE($F1959," ",$G1959),AllocFactorMatrix,(X$4+1),FALSE)*$E1960</f>
        <v>0</v>
      </c>
      <c r="Y1959" s="22">
        <f>VLOOKUP(CONCATENATE($F1959," ",$G1959),AllocFactorMatrix,(Y$4+1),FALSE)*$E1960</f>
        <v>0</v>
      </c>
      <c r="Z1959" s="22">
        <f t="shared" si="907"/>
        <v>0</v>
      </c>
      <c r="AA1959" s="22">
        <f>VLOOKUP(CONCATENATE($F1959," ",$G1959),AllocFactorMatrix,(AA$4+1),FALSE)*$E1960</f>
        <v>0</v>
      </c>
      <c r="AB1959" s="22">
        <f>VLOOKUP(CONCATENATE($F1959," ",$G1959),AllocFactorMatrix,(AB$4+1),FALSE)*$E1960</f>
        <v>0</v>
      </c>
      <c r="AC1959" s="22">
        <f>VLOOKUP(CONCATENATE($F1959," ",$G1959),AllocFactorMatrix,(AC$4+1),FALSE)*$E1960</f>
        <v>0</v>
      </c>
    </row>
    <row r="1960" spans="4:29" collapsed="1">
      <c r="D1960" s="39" t="s">
        <v>628</v>
      </c>
      <c r="E1960" s="19">
        <v>0</v>
      </c>
      <c r="F1960" s="43" t="s">
        <v>29</v>
      </c>
      <c r="G1960" s="17" t="str">
        <f>$G$15</f>
        <v>TOTAL</v>
      </c>
      <c r="H1960" s="21">
        <f t="shared" si="903"/>
        <v>0</v>
      </c>
      <c r="I1960" s="22">
        <f>VLOOKUP(CONCATENATE($F1960," ",$G1960),AllocFactorMatrix,(I$4+1),FALSE)*$E1960</f>
        <v>0</v>
      </c>
      <c r="J1960" s="22">
        <f>VLOOKUP(CONCATENATE($F1960," ",$G1960),AllocFactorMatrix,(J$4+1),FALSE)*$E1960</f>
        <v>0</v>
      </c>
      <c r="K1960" s="22">
        <f>VLOOKUP(CONCATENATE($F1960," ",$G1960),AllocFactorMatrix,(K$4+1),FALSE)*$E1960</f>
        <v>0</v>
      </c>
      <c r="L1960" s="22">
        <f>VLOOKUP(CONCATENATE($F1960," ",$G1960),AllocFactorMatrix,(L$4+1),FALSE)*$E1960</f>
        <v>0</v>
      </c>
      <c r="M1960" s="22">
        <f t="shared" si="906"/>
        <v>0</v>
      </c>
      <c r="N1960" s="22">
        <f>VLOOKUP(CONCATENATE($F1960," ",$G1960),AllocFactorMatrix,(N$4+1),FALSE)*$E1960</f>
        <v>0</v>
      </c>
      <c r="O1960" s="22">
        <f>VLOOKUP(CONCATENATE($F1960," ",$G1960),AllocFactorMatrix,(O$4+1),FALSE)*$E1960</f>
        <v>0</v>
      </c>
      <c r="P1960" s="22">
        <f>VLOOKUP(CONCATENATE($F1960," ",$G1960),AllocFactorMatrix,(P$4+1),FALSE)*$E1960</f>
        <v>0</v>
      </c>
      <c r="Q1960" s="22">
        <f>VLOOKUP(CONCATENATE($F1960," ",$G1960),AllocFactorMatrix,(Q$4+1),FALSE)*$E1960</f>
        <v>0</v>
      </c>
      <c r="R1960" s="22">
        <f t="shared" si="910"/>
        <v>0</v>
      </c>
      <c r="S1960" s="22">
        <f>VLOOKUP(CONCATENATE($F1960," ",$G1960),AllocFactorMatrix,(S$4+1),FALSE)*$E1960</f>
        <v>0</v>
      </c>
      <c r="T1960" s="22">
        <f>VLOOKUP(CONCATENATE($F1960," ",$G1960),AllocFactorMatrix,(T$4+1),FALSE)*$E1960</f>
        <v>0</v>
      </c>
      <c r="U1960" s="22">
        <f>VLOOKUP(CONCATENATE($F1960," ",$G1960),AllocFactorMatrix,(U$4+1),FALSE)*$E1960</f>
        <v>0</v>
      </c>
      <c r="V1960" s="22">
        <f>VLOOKUP(CONCATENATE($F1960," ",$G1960),AllocFactorMatrix,(V$4+1),FALSE)*$E1960</f>
        <v>0</v>
      </c>
      <c r="W1960" s="22">
        <f t="shared" si="911"/>
        <v>0</v>
      </c>
      <c r="X1960" s="22">
        <f>VLOOKUP(CONCATENATE($F1960," ",$G1960),AllocFactorMatrix,(X$4+1),FALSE)*$E1960</f>
        <v>0</v>
      </c>
      <c r="Y1960" s="22">
        <f>VLOOKUP(CONCATENATE($F1960," ",$G1960),AllocFactorMatrix,(Y$4+1),FALSE)*$E1960</f>
        <v>0</v>
      </c>
      <c r="Z1960" s="22">
        <f t="shared" si="907"/>
        <v>0</v>
      </c>
      <c r="AA1960" s="22">
        <f>VLOOKUP(CONCATENATE($F1960," ",$G1960),AllocFactorMatrix,(AA$4+1),FALSE)*$E1960</f>
        <v>0</v>
      </c>
      <c r="AB1960" s="22">
        <f>VLOOKUP(CONCATENATE($F1960," ",$G1960),AllocFactorMatrix,(AB$4+1),FALSE)*$E1960</f>
        <v>0</v>
      </c>
      <c r="AC1960" s="22">
        <f>VLOOKUP(CONCATENATE($F1960," ",$G1960),AllocFactorMatrix,(AC$4+1),FALSE)*$E1960</f>
        <v>0</v>
      </c>
    </row>
    <row r="1961" spans="4:29" hidden="1" outlineLevel="1">
      <c r="F1961" s="42" t="str">
        <f>F1968</f>
        <v>RSALE</v>
      </c>
      <c r="G1961" s="17" t="str">
        <f>$G$8</f>
        <v>PRODUCTION</v>
      </c>
      <c r="H1961" s="21">
        <f t="shared" ca="1" si="903"/>
        <v>129330.49748390011</v>
      </c>
      <c r="I1961" s="22">
        <f ca="1">VLOOKUP(CONCATENATE($F1961," ",$G1961),AllocFactorMatrix,(I$4+1),FALSE)*$E1968</f>
        <v>60300.675067622637</v>
      </c>
      <c r="J1961" s="22">
        <f ca="1">VLOOKUP(CONCATENATE($F1961," ",$G1961),AllocFactorMatrix,(J$4+1),FALSE)*$E1968</f>
        <v>17411.30811184708</v>
      </c>
      <c r="K1961" s="22">
        <f ca="1">VLOOKUP(CONCATENATE($F1961," ",$G1961),AllocFactorMatrix,(K$4+1),FALSE)*$E1968</f>
        <v>220.01578548918809</v>
      </c>
      <c r="L1961" s="22">
        <f ca="1">VLOOKUP(CONCATENATE($F1961," ",$G1961),AllocFactorMatrix,(L$4+1),FALSE)*$E1968</f>
        <v>10.837382243232419</v>
      </c>
      <c r="M1961" s="22">
        <f t="shared" ca="1" si="906"/>
        <v>17642.161279579501</v>
      </c>
      <c r="N1961" s="22">
        <f ca="1">VLOOKUP(CONCATENATE($F1961," ",$G1961),AllocFactorMatrix,(N$4+1),FALSE)*$E1968</f>
        <v>8805.9603068258275</v>
      </c>
      <c r="O1961" s="22">
        <f ca="1">VLOOKUP(CONCATENATE($F1961," ",$G1961),AllocFactorMatrix,(O$4+1),FALSE)*$E1968</f>
        <v>2447.8578200344291</v>
      </c>
      <c r="P1961" s="22">
        <f ca="1">VLOOKUP(CONCATENATE($F1961," ",$G1961),AllocFactorMatrix,(P$4+1),FALSE)*$E1968</f>
        <v>301.18029702740898</v>
      </c>
      <c r="Q1961" s="22">
        <f ca="1">VLOOKUP(CONCATENATE($F1961," ",$G1961),AllocFactorMatrix,(Q$4+1),FALSE)*$E1968</f>
        <v>0</v>
      </c>
      <c r="R1961" s="22">
        <f ca="1">SUBTOTAL(9,N1961:Q1961)</f>
        <v>11554.998423887666</v>
      </c>
      <c r="S1961" s="22">
        <f ca="1">VLOOKUP(CONCATENATE($F1961," ",$G1961),AllocFactorMatrix,(S$4+1),FALSE)*$E1968</f>
        <v>354.66998327143597</v>
      </c>
      <c r="T1961" s="22">
        <f ca="1">VLOOKUP(CONCATENATE($F1961," ",$G1961),AllocFactorMatrix,(T$4+1),FALSE)*$E1968</f>
        <v>6759.8335619559857</v>
      </c>
      <c r="U1961" s="22">
        <f ca="1">VLOOKUP(CONCATENATE($F1961," ",$G1961),AllocFactorMatrix,(U$4+1),FALSE)*$E1968</f>
        <v>25840.6702165891</v>
      </c>
      <c r="V1961" s="22">
        <f ca="1">VLOOKUP(CONCATENATE($F1961," ",$G1961),AllocFactorMatrix,(V$4+1),FALSE)*$E1968</f>
        <v>3750.965660559164</v>
      </c>
      <c r="W1961" s="22">
        <f ca="1">SUBTOTAL(9,S1961:V1961)</f>
        <v>36706.139422375687</v>
      </c>
      <c r="X1961" s="22">
        <f ca="1">VLOOKUP(CONCATENATE($F1961," ",$G1961),AllocFactorMatrix,(X$4+1),FALSE)*$E1968</f>
        <v>2628.4517248726384</v>
      </c>
      <c r="Y1961" s="22">
        <f ca="1">VLOOKUP(CONCATENATE($F1961," ",$G1961),AllocFactorMatrix,(Y$4+1),FALSE)*$E1968</f>
        <v>47.180549856166778</v>
      </c>
      <c r="Z1961" s="22">
        <f t="shared" ca="1" si="907"/>
        <v>2675.632274728805</v>
      </c>
      <c r="AA1961" s="22">
        <f ca="1">VLOOKUP(CONCATENATE($F1961," ",$G1961),AllocFactorMatrix,(AA$4+1),FALSE)*$E1968</f>
        <v>40.570531805449356</v>
      </c>
      <c r="AB1961" s="22">
        <f ca="1">VLOOKUP(CONCATENATE($F1961," ",$G1961),AllocFactorMatrix,(AB$4+1),FALSE)*$E1968</f>
        <v>323.57149885786725</v>
      </c>
      <c r="AC1961" s="22">
        <f ca="1">VLOOKUP(CONCATENATE($F1961," ",$G1961),AllocFactorMatrix,(AC$4+1),FALSE)*$E1968</f>
        <v>86.748985042494951</v>
      </c>
    </row>
    <row r="1962" spans="4:29" hidden="1" outlineLevel="1">
      <c r="F1962" s="42" t="str">
        <f>F1968</f>
        <v>RSALE</v>
      </c>
      <c r="G1962" s="17" t="str">
        <f>$G$9</f>
        <v>BULKTRAN</v>
      </c>
      <c r="H1962" s="21">
        <f t="shared" ca="1" si="903"/>
        <v>-16824.583798248041</v>
      </c>
      <c r="I1962" s="22">
        <f ca="1">VLOOKUP(CONCATENATE($F1962," ",$G1962),AllocFactorMatrix,(I$4+1),FALSE)*$E1968</f>
        <v>-12367.658929689311</v>
      </c>
      <c r="J1962" s="22">
        <f ca="1">VLOOKUP(CONCATENATE($F1962," ",$G1962),AllocFactorMatrix,(J$4+1),FALSE)*$E1968</f>
        <v>-705.89066816407637</v>
      </c>
      <c r="K1962" s="22">
        <f ca="1">VLOOKUP(CONCATENATE($F1962," ",$G1962),AllocFactorMatrix,(K$4+1),FALSE)*$E1968</f>
        <v>-3.4095723247563283</v>
      </c>
      <c r="L1962" s="22">
        <f ca="1">VLOOKUP(CONCATENATE($F1962," ",$G1962),AllocFactorMatrix,(L$4+1),FALSE)*$E1968</f>
        <v>-5.87922961699086E-3</v>
      </c>
      <c r="M1962" s="22">
        <f t="shared" ca="1" si="906"/>
        <v>-709.30611971844974</v>
      </c>
      <c r="N1962" s="22">
        <f ca="1">VLOOKUP(CONCATENATE($F1962," ",$G1962),AllocFactorMatrix,(N$4+1),FALSE)*$E1968</f>
        <v>452.9855243087099</v>
      </c>
      <c r="O1962" s="22">
        <f ca="1">VLOOKUP(CONCATENATE($F1962," ",$G1962),AllocFactorMatrix,(O$4+1),FALSE)*$E1968</f>
        <v>153.43094754336477</v>
      </c>
      <c r="P1962" s="22">
        <f ca="1">VLOOKUP(CONCATENATE($F1962," ",$G1962),AllocFactorMatrix,(P$4+1),FALSE)*$E1968</f>
        <v>-54.102128090496784</v>
      </c>
      <c r="Q1962" s="22">
        <f ca="1">VLOOKUP(CONCATENATE($F1962," ",$G1962),AllocFactorMatrix,(Q$4+1),FALSE)*$E1968</f>
        <v>0</v>
      </c>
      <c r="R1962" s="22">
        <f t="shared" ref="R1962:R1968" ca="1" si="912">SUBTOTAL(9,N1962:Q1962)</f>
        <v>552.3143437615779</v>
      </c>
      <c r="S1962" s="22">
        <f ca="1">VLOOKUP(CONCATENATE($F1962," ",$G1962),AllocFactorMatrix,(S$4+1),FALSE)*$E1968</f>
        <v>5.6272182530033472</v>
      </c>
      <c r="T1962" s="22">
        <f ca="1">VLOOKUP(CONCATENATE($F1962," ",$G1962),AllocFactorMatrix,(T$4+1),FALSE)*$E1968</f>
        <v>116.07475452344936</v>
      </c>
      <c r="U1962" s="22">
        <f ca="1">VLOOKUP(CONCATENATE($F1962," ",$G1962),AllocFactorMatrix,(U$4+1),FALSE)*$E1968</f>
        <v>-4513.3175251823286</v>
      </c>
      <c r="V1962" s="22">
        <f ca="1">VLOOKUP(CONCATENATE($F1962," ",$G1962),AllocFactorMatrix,(V$4+1),FALSE)*$E1968</f>
        <v>-203.03921161030181</v>
      </c>
      <c r="W1962" s="22">
        <f t="shared" ref="W1962:W1968" ca="1" si="913">SUBTOTAL(9,S1962:V1962)</f>
        <v>-4594.654764016178</v>
      </c>
      <c r="X1962" s="22">
        <f ca="1">VLOOKUP(CONCATENATE($F1962," ",$G1962),AllocFactorMatrix,(X$4+1),FALSE)*$E1968</f>
        <v>259.96444520074562</v>
      </c>
      <c r="Y1962" s="22">
        <f ca="1">VLOOKUP(CONCATENATE($F1962," ",$G1962),AllocFactorMatrix,(Y$4+1),FALSE)*$E1968</f>
        <v>3.1157238266001017</v>
      </c>
      <c r="Z1962" s="22">
        <f t="shared" ca="1" si="907"/>
        <v>263.08016902734573</v>
      </c>
      <c r="AA1962" s="22">
        <f ca="1">VLOOKUP(CONCATENATE($F1962," ",$G1962),AllocFactorMatrix,(AA$4+1),FALSE)*$E1968</f>
        <v>7.495828208671675</v>
      </c>
      <c r="AB1962" s="22">
        <f ca="1">VLOOKUP(CONCATENATE($F1962," ",$G1962),AllocFactorMatrix,(AB$4+1),FALSE)*$E1968</f>
        <v>13.760353884900949</v>
      </c>
      <c r="AC1962" s="22">
        <f ca="1">VLOOKUP(CONCATENATE($F1962," ",$G1962),AllocFactorMatrix,(AC$4+1),FALSE)*$E1968</f>
        <v>10.385320293398561</v>
      </c>
    </row>
    <row r="1963" spans="4:29" hidden="1" outlineLevel="1">
      <c r="F1963" s="42" t="str">
        <f>F1968</f>
        <v>RSALE</v>
      </c>
      <c r="G1963" s="17" t="str">
        <f>$G$10</f>
        <v>SUBTRAN</v>
      </c>
      <c r="H1963" s="21">
        <f t="shared" ca="1" si="903"/>
        <v>-5359.3254468933383</v>
      </c>
      <c r="I1963" s="22">
        <f ca="1">VLOOKUP(CONCATENATE($F1963," ",$G1963),AllocFactorMatrix,(I$4+1),FALSE)*$E1968</f>
        <v>-3703.0791943998624</v>
      </c>
      <c r="J1963" s="22">
        <f ca="1">VLOOKUP(CONCATENATE($F1963," ",$G1963),AllocFactorMatrix,(J$4+1),FALSE)*$E1968</f>
        <v>-211.67207529249731</v>
      </c>
      <c r="K1963" s="22">
        <f ca="1">VLOOKUP(CONCATENATE($F1963," ",$G1963),AllocFactorMatrix,(K$4+1),FALSE)*$E1968</f>
        <v>-1.0423075551713064</v>
      </c>
      <c r="L1963" s="22">
        <f ca="1">VLOOKUP(CONCATENATE($F1963," ",$G1963),AllocFactorMatrix,(L$4+1),FALSE)*$E1968</f>
        <v>-9.9122702435682514E-3</v>
      </c>
      <c r="M1963" s="22">
        <f t="shared" ca="1" si="906"/>
        <v>-212.72429511791219</v>
      </c>
      <c r="N1963" s="22">
        <f ca="1">VLOOKUP(CONCATENATE($F1963," ",$G1963),AllocFactorMatrix,(N$4+1),FALSE)*$E1968</f>
        <v>133.40088205156135</v>
      </c>
      <c r="O1963" s="22">
        <f ca="1">VLOOKUP(CONCATENATE($F1963," ",$G1963),AllocFactorMatrix,(O$4+1),FALSE)*$E1968</f>
        <v>45.227219158951051</v>
      </c>
      <c r="P1963" s="22">
        <f ca="1">VLOOKUP(CONCATENATE($F1963," ",$G1963),AllocFactorMatrix,(P$4+1),FALSE)*$E1968</f>
        <v>-20.235525035209001</v>
      </c>
      <c r="Q1963" s="22">
        <f ca="1">VLOOKUP(CONCATENATE($F1963," ",$G1963),AllocFactorMatrix,(Q$4+1),FALSE)*$E1968</f>
        <v>0</v>
      </c>
      <c r="R1963" s="22">
        <f t="shared" ca="1" si="912"/>
        <v>158.39257617530339</v>
      </c>
      <c r="S1963" s="22">
        <f ca="1">VLOOKUP(CONCATENATE($F1963," ",$G1963),AllocFactorMatrix,(S$4+1),FALSE)*$E1968</f>
        <v>1.6092517981224086</v>
      </c>
      <c r="T1963" s="22">
        <f ca="1">VLOOKUP(CONCATENATE($F1963," ",$G1963),AllocFactorMatrix,(T$4+1),FALSE)*$E1968</f>
        <v>34.171871794520484</v>
      </c>
      <c r="U1963" s="22">
        <f ca="1">VLOOKUP(CONCATENATE($F1963," ",$G1963),AllocFactorMatrix,(U$4+1),FALSE)*$E1968</f>
        <v>-1718.6840523990682</v>
      </c>
      <c r="V1963" s="22">
        <f ca="1">VLOOKUP(CONCATENATE($F1963," ",$G1963),AllocFactorMatrix,(V$4+1),FALSE)*$E1968</f>
        <v>0</v>
      </c>
      <c r="W1963" s="22">
        <f t="shared" ca="1" si="913"/>
        <v>-1682.9029288064253</v>
      </c>
      <c r="X1963" s="22">
        <f ca="1">VLOOKUP(CONCATENATE($F1963," ",$G1963),AllocFactorMatrix,(X$4+1),FALSE)*$E1968</f>
        <v>76.950085781153192</v>
      </c>
      <c r="Y1963" s="22">
        <f ca="1">VLOOKUP(CONCATENATE($F1963," ",$G1963),AllocFactorMatrix,(Y$4+1),FALSE)*$E1968</f>
        <v>0.94043960272768823</v>
      </c>
      <c r="Z1963" s="22">
        <f t="shared" ca="1" si="907"/>
        <v>77.890525383880885</v>
      </c>
      <c r="AA1963" s="22">
        <f ca="1">VLOOKUP(CONCATENATE($F1963," ",$G1963),AllocFactorMatrix,(AA$4+1),FALSE)*$E1968</f>
        <v>2.22715158737621</v>
      </c>
      <c r="AB1963" s="22">
        <f ca="1">VLOOKUP(CONCATENATE($F1963," ",$G1963),AllocFactorMatrix,(AB$4+1),FALSE)*$E1968</f>
        <v>0.49610902543366853</v>
      </c>
      <c r="AC1963" s="22">
        <f ca="1">VLOOKUP(CONCATENATE($F1963," ",$G1963),AllocFactorMatrix,(AC$4+1),FALSE)*$E1968</f>
        <v>0.3746092588636305</v>
      </c>
    </row>
    <row r="1964" spans="4:29" hidden="1" outlineLevel="1">
      <c r="F1964" s="42" t="str">
        <f>F1968</f>
        <v>RSALE</v>
      </c>
      <c r="G1964" s="17" t="str">
        <f>$G$11</f>
        <v>DISTPRI</v>
      </c>
      <c r="H1964" s="21">
        <f t="shared" ca="1" si="903"/>
        <v>12988.210973122124</v>
      </c>
      <c r="I1964" s="22">
        <f ca="1">VLOOKUP(CONCATENATE($F1964," ",$G1964),AllocFactorMatrix,(I$4+1),FALSE)*$E1968</f>
        <v>5972.4554761574145</v>
      </c>
      <c r="J1964" s="22">
        <f ca="1">VLOOKUP(CONCATENATE($F1964," ",$G1964),AllocFactorMatrix,(J$4+1),FALSE)*$E1968</f>
        <v>2870.8214693662862</v>
      </c>
      <c r="K1964" s="22">
        <f ca="1">VLOOKUP(CONCATENATE($F1964," ",$G1964),AllocFactorMatrix,(K$4+1),FALSE)*$E1968</f>
        <v>38.971696824775357</v>
      </c>
      <c r="L1964" s="22">
        <f ca="1">VLOOKUP(CONCATENATE($F1964," ",$G1964),AllocFactorMatrix,(L$4+1),FALSE)*$E1968</f>
        <v>0</v>
      </c>
      <c r="M1964" s="22">
        <f t="shared" ca="1" si="906"/>
        <v>2909.7931661910616</v>
      </c>
      <c r="N1964" s="22">
        <f ca="1">VLOOKUP(CONCATENATE($F1964," ",$G1964),AllocFactorMatrix,(N$4+1),FALSE)*$E1968</f>
        <v>1723.4169031303152</v>
      </c>
      <c r="O1964" s="22">
        <f ca="1">VLOOKUP(CONCATENATE($F1964," ",$G1964),AllocFactorMatrix,(O$4+1),FALSE)*$E1968</f>
        <v>489.98427187230766</v>
      </c>
      <c r="P1964" s="22">
        <f ca="1">VLOOKUP(CONCATENATE($F1964," ",$G1964),AllocFactorMatrix,(P$4+1),FALSE)*$E1968</f>
        <v>0</v>
      </c>
      <c r="Q1964" s="22">
        <f ca="1">VLOOKUP(CONCATENATE($F1964," ",$G1964),AllocFactorMatrix,(Q$4+1),FALSE)*$E1968</f>
        <v>0</v>
      </c>
      <c r="R1964" s="22">
        <f t="shared" ca="1" si="912"/>
        <v>2213.4011750026229</v>
      </c>
      <c r="S1964" s="22">
        <f ca="1">VLOOKUP(CONCATENATE($F1964," ",$G1964),AllocFactorMatrix,(S$4+1),FALSE)*$E1968</f>
        <v>64.322989708851452</v>
      </c>
      <c r="T1964" s="22">
        <f ca="1">VLOOKUP(CONCATENATE($F1964," ",$G1964),AllocFactorMatrix,(T$4+1),FALSE)*$E1968</f>
        <v>1232.4894412327585</v>
      </c>
      <c r="U1964" s="22">
        <f ca="1">VLOOKUP(CONCATENATE($F1964," ",$G1964),AllocFactorMatrix,(U$4+1),FALSE)*$E1968</f>
        <v>0</v>
      </c>
      <c r="V1964" s="22">
        <f ca="1">VLOOKUP(CONCATENATE($F1964," ",$G1964),AllocFactorMatrix,(V$4+1),FALSE)*$E1968</f>
        <v>0</v>
      </c>
      <c r="W1964" s="22">
        <f t="shared" ca="1" si="913"/>
        <v>1296.81243094161</v>
      </c>
      <c r="X1964" s="22">
        <f ca="1">VLOOKUP(CONCATENATE($F1964," ",$G1964),AllocFactorMatrix,(X$4+1),FALSE)*$E1968</f>
        <v>565.47573329941554</v>
      </c>
      <c r="Y1964" s="22">
        <f ca="1">VLOOKUP(CONCATENATE($F1964," ",$G1964),AllocFactorMatrix,(Y$4+1),FALSE)*$E1968</f>
        <v>9.7653665748569338</v>
      </c>
      <c r="Z1964" s="22">
        <f t="shared" ca="1" si="907"/>
        <v>575.24109987427244</v>
      </c>
      <c r="AA1964" s="22">
        <f ca="1">VLOOKUP(CONCATENATE($F1964," ",$G1964),AllocFactorMatrix,(AA$4+1),FALSE)*$E1968</f>
        <v>10.305000050265132</v>
      </c>
      <c r="AB1964" s="22">
        <f ca="1">VLOOKUP(CONCATENATE($F1964," ",$G1964),AllocFactorMatrix,(AB$4+1),FALSE)*$E1968</f>
        <v>7.8077304765910291</v>
      </c>
      <c r="AC1964" s="22">
        <f ca="1">VLOOKUP(CONCATENATE($F1964," ",$G1964),AllocFactorMatrix,(AC$4+1),FALSE)*$E1968</f>
        <v>2.3948944282871145</v>
      </c>
    </row>
    <row r="1965" spans="4:29" hidden="1" outlineLevel="1">
      <c r="F1965" s="42" t="str">
        <f>F1968</f>
        <v>RSALE</v>
      </c>
      <c r="G1965" s="17" t="str">
        <f>$G$12</f>
        <v>DISTSEC</v>
      </c>
      <c r="H1965" s="21">
        <f t="shared" ca="1" si="903"/>
        <v>4047.2152939061075</v>
      </c>
      <c r="I1965" s="22">
        <f ca="1">VLOOKUP(CONCATENATE($F1965," ",$G1965),AllocFactorMatrix,(I$4+1),FALSE)*$E1968</f>
        <v>2418.2544313781245</v>
      </c>
      <c r="J1965" s="22">
        <f ca="1">VLOOKUP(CONCATENATE($F1965," ",$G1965),AllocFactorMatrix,(J$4+1),FALSE)*$E1968</f>
        <v>911.16837858207612</v>
      </c>
      <c r="K1965" s="22">
        <f ca="1">VLOOKUP(CONCATENATE($F1965," ",$G1965),AllocFactorMatrix,(K$4+1),FALSE)*$E1968</f>
        <v>0</v>
      </c>
      <c r="L1965" s="22">
        <f ca="1">VLOOKUP(CONCATENATE($F1965," ",$G1965),AllocFactorMatrix,(L$4+1),FALSE)*$E1968</f>
        <v>0</v>
      </c>
      <c r="M1965" s="22">
        <f t="shared" ca="1" si="906"/>
        <v>911.16837858207612</v>
      </c>
      <c r="N1965" s="22">
        <f ca="1">VLOOKUP(CONCATENATE($F1965," ",$G1965),AllocFactorMatrix,(N$4+1),FALSE)*$E1968</f>
        <v>475.20611496065828</v>
      </c>
      <c r="O1965" s="22">
        <f ca="1">VLOOKUP(CONCATENATE($F1965," ",$G1965),AllocFactorMatrix,(O$4+1),FALSE)*$E1968</f>
        <v>0</v>
      </c>
      <c r="P1965" s="22">
        <f ca="1">VLOOKUP(CONCATENATE($F1965," ",$G1965),AllocFactorMatrix,(P$4+1),FALSE)*$E1968</f>
        <v>0</v>
      </c>
      <c r="Q1965" s="22">
        <f ca="1">VLOOKUP(CONCATENATE($F1965," ",$G1965),AllocFactorMatrix,(Q$4+1),FALSE)*$E1968</f>
        <v>0</v>
      </c>
      <c r="R1965" s="22">
        <f t="shared" ca="1" si="912"/>
        <v>475.20611496065828</v>
      </c>
      <c r="S1965" s="22">
        <f ca="1">VLOOKUP(CONCATENATE($F1965," ",$G1965),AllocFactorMatrix,(S$4+1),FALSE)*$E1968</f>
        <v>14.582976835835211</v>
      </c>
      <c r="T1965" s="22">
        <f ca="1">VLOOKUP(CONCATENATE($F1965," ",$G1965),AllocFactorMatrix,(T$4+1),FALSE)*$E1968</f>
        <v>0</v>
      </c>
      <c r="U1965" s="22">
        <f ca="1">VLOOKUP(CONCATENATE($F1965," ",$G1965),AllocFactorMatrix,(U$4+1),FALSE)*$E1968</f>
        <v>0</v>
      </c>
      <c r="V1965" s="22">
        <f ca="1">VLOOKUP(CONCATENATE($F1965," ",$G1965),AllocFactorMatrix,(V$4+1),FALSE)*$E1968</f>
        <v>0</v>
      </c>
      <c r="W1965" s="22">
        <f t="shared" ca="1" si="913"/>
        <v>14.582976835835211</v>
      </c>
      <c r="X1965" s="22">
        <f ca="1">VLOOKUP(CONCATENATE($F1965," ",$G1965),AllocFactorMatrix,(X$4+1),FALSE)*$E1968</f>
        <v>160.27866070266825</v>
      </c>
      <c r="Y1965" s="22">
        <f ca="1">VLOOKUP(CONCATENATE($F1965," ",$G1965),AllocFactorMatrix,(Y$4+1),FALSE)*$E1968</f>
        <v>0</v>
      </c>
      <c r="Z1965" s="22">
        <f t="shared" ca="1" si="907"/>
        <v>160.27866070266825</v>
      </c>
      <c r="AA1965" s="22">
        <f ca="1">VLOOKUP(CONCATENATE($F1965," ",$G1965),AllocFactorMatrix,(AA$4+1),FALSE)*$E1968</f>
        <v>2.5454235023609697</v>
      </c>
      <c r="AB1965" s="22">
        <f ca="1">VLOOKUP(CONCATENATE($F1965," ",$G1965),AllocFactorMatrix,(AB$4+1),FALSE)*$E1968</f>
        <v>50.419520087224697</v>
      </c>
      <c r="AC1965" s="22">
        <f ca="1">VLOOKUP(CONCATENATE($F1965," ",$G1965),AllocFactorMatrix,(AC$4+1),FALSE)*$E1968</f>
        <v>14.759787857160564</v>
      </c>
    </row>
    <row r="1966" spans="4:29" hidden="1" outlineLevel="1">
      <c r="F1966" s="42" t="str">
        <f>F1968</f>
        <v>RSALE</v>
      </c>
      <c r="G1966" s="17" t="str">
        <f>$G$13</f>
        <v>ENERGY</v>
      </c>
      <c r="H1966" s="21">
        <f t="shared" ca="1" si="903"/>
        <v>106663.53944611541</v>
      </c>
      <c r="I1966" s="22">
        <f ca="1">VLOOKUP(CONCATENATE($F1966," ",$G1966),AllocFactorMatrix,(I$4+1),FALSE)*$E1968</f>
        <v>39705.277568083649</v>
      </c>
      <c r="J1966" s="22">
        <f ca="1">VLOOKUP(CONCATENATE($F1966," ",$G1966),AllocFactorMatrix,(J$4+1),FALSE)*$E1968</f>
        <v>12374.564887945366</v>
      </c>
      <c r="K1966" s="22">
        <f ca="1">VLOOKUP(CONCATENATE($F1966," ",$G1966),AllocFactorMatrix,(K$4+1),FALSE)*$E1968</f>
        <v>147.17025109689493</v>
      </c>
      <c r="L1966" s="22">
        <f ca="1">VLOOKUP(CONCATENATE($F1966," ",$G1966),AllocFactorMatrix,(L$4+1),FALSE)*$E1968</f>
        <v>7.3854169377581842</v>
      </c>
      <c r="M1966" s="22">
        <f t="shared" ca="1" si="906"/>
        <v>12529.120555980018</v>
      </c>
      <c r="N1966" s="22">
        <f ca="1">VLOOKUP(CONCATENATE($F1966," ",$G1966),AllocFactorMatrix,(N$4+1),FALSE)*$E1968</f>
        <v>6477.0078594313927</v>
      </c>
      <c r="O1966" s="22">
        <f ca="1">VLOOKUP(CONCATENATE($F1966," ",$G1966),AllocFactorMatrix,(O$4+1),FALSE)*$E1968</f>
        <v>1773.8666437341765</v>
      </c>
      <c r="P1966" s="22">
        <f ca="1">VLOOKUP(CONCATENATE($F1966," ",$G1966),AllocFactorMatrix,(P$4+1),FALSE)*$E1968</f>
        <v>269.42535966919058</v>
      </c>
      <c r="Q1966" s="22">
        <f ca="1">VLOOKUP(CONCATENATE($F1966," ",$G1966),AllocFactorMatrix,(Q$4+1),FALSE)*$E1968</f>
        <v>0</v>
      </c>
      <c r="R1966" s="22">
        <f t="shared" ca="1" si="912"/>
        <v>8520.2998628347596</v>
      </c>
      <c r="S1966" s="22">
        <f ca="1">VLOOKUP(CONCATENATE($F1966," ",$G1966),AllocFactorMatrix,(S$4+1),FALSE)*$E1968</f>
        <v>310.7767660728685</v>
      </c>
      <c r="T1966" s="22">
        <f ca="1">VLOOKUP(CONCATENATE($F1966," ",$G1966),AllocFactorMatrix,(T$4+1),FALSE)*$E1968</f>
        <v>6657.0371949705695</v>
      </c>
      <c r="U1966" s="22">
        <f ca="1">VLOOKUP(CONCATENATE($F1966," ",$G1966),AllocFactorMatrix,(U$4+1),FALSE)*$E1968</f>
        <v>31626.96503223418</v>
      </c>
      <c r="V1966" s="22">
        <f ca="1">VLOOKUP(CONCATENATE($F1966," ",$G1966),AllocFactorMatrix,(V$4+1),FALSE)*$E1968</f>
        <v>4526.2092472552094</v>
      </c>
      <c r="W1966" s="22">
        <f t="shared" ca="1" si="913"/>
        <v>43120.988240532832</v>
      </c>
      <c r="X1966" s="22">
        <f ca="1">VLOOKUP(CONCATENATE($F1966," ",$G1966),AllocFactorMatrix,(X$4+1),FALSE)*$E1968</f>
        <v>1841.4744665970832</v>
      </c>
      <c r="Y1966" s="22">
        <f ca="1">VLOOKUP(CONCATENATE($F1966," ",$G1966),AllocFactorMatrix,(Y$4+1),FALSE)*$E1968</f>
        <v>34.356448120322703</v>
      </c>
      <c r="Z1966" s="22">
        <f t="shared" ca="1" si="907"/>
        <v>1875.8309147174059</v>
      </c>
      <c r="AA1966" s="22">
        <f ca="1">VLOOKUP(CONCATENATE($F1966," ",$G1966),AllocFactorMatrix,(AA$4+1),FALSE)*$E1968</f>
        <v>31.394174039150059</v>
      </c>
      <c r="AB1966" s="22">
        <f ca="1">VLOOKUP(CONCATENATE($F1966," ",$G1966),AllocFactorMatrix,(AB$4+1),FALSE)*$E1968</f>
        <v>705.94858935260754</v>
      </c>
      <c r="AC1966" s="22">
        <f ca="1">VLOOKUP(CONCATENATE($F1966," ",$G1966),AllocFactorMatrix,(AC$4+1),FALSE)*$E1968</f>
        <v>174.67954057500555</v>
      </c>
    </row>
    <row r="1967" spans="4:29" hidden="1" outlineLevel="1">
      <c r="F1967" s="42" t="str">
        <f>F1968</f>
        <v>RSALE</v>
      </c>
      <c r="G1967" s="17" t="str">
        <f>$G$14</f>
        <v>CUSTOMER</v>
      </c>
      <c r="H1967" s="21">
        <f t="shared" ca="1" si="903"/>
        <v>48564.446048097598</v>
      </c>
      <c r="I1967" s="22">
        <f ca="1">VLOOKUP(CONCATENATE($F1967," ",$G1967),AllocFactorMatrix,(I$4+1),FALSE)*$E1968</f>
        <v>32079.93851528396</v>
      </c>
      <c r="J1967" s="22">
        <f ca="1">VLOOKUP(CONCATENATE($F1967," ",$G1967),AllocFactorMatrix,(J$4+1),FALSE)*$E1968</f>
        <v>11683.05533395448</v>
      </c>
      <c r="K1967" s="22">
        <f ca="1">VLOOKUP(CONCATENATE($F1967," ",$G1967),AllocFactorMatrix,(K$4+1),FALSE)*$E1968</f>
        <v>134.78828368930536</v>
      </c>
      <c r="L1967" s="22">
        <f ca="1">VLOOKUP(CONCATENATE($F1967," ",$G1967),AllocFactorMatrix,(L$4+1),FALSE)*$E1968</f>
        <v>10.064630682606259</v>
      </c>
      <c r="M1967" s="22">
        <f t="shared" ca="1" si="906"/>
        <v>11827.908248326392</v>
      </c>
      <c r="N1967" s="22">
        <f ca="1">VLOOKUP(CONCATENATE($F1967," ",$G1967),AllocFactorMatrix,(N$4+1),FALSE)*$E1968</f>
        <v>276.07579105120129</v>
      </c>
      <c r="O1967" s="22">
        <f ca="1">VLOOKUP(CONCATENATE($F1967," ",$G1967),AllocFactorMatrix,(O$4+1),FALSE)*$E1968</f>
        <v>90.731074587069855</v>
      </c>
      <c r="P1967" s="22">
        <f ca="1">VLOOKUP(CONCATENATE($F1967," ",$G1967),AllocFactorMatrix,(P$4+1),FALSE)*$E1968</f>
        <v>19.156975884473219</v>
      </c>
      <c r="Q1967" s="22">
        <f ca="1">VLOOKUP(CONCATENATE($F1967," ",$G1967),AllocFactorMatrix,(Q$4+1),FALSE)*$E1968</f>
        <v>0</v>
      </c>
      <c r="R1967" s="22">
        <f t="shared" ca="1" si="912"/>
        <v>385.96384152274436</v>
      </c>
      <c r="S1967" s="22">
        <f ca="1">VLOOKUP(CONCATENATE($F1967," ",$G1967),AllocFactorMatrix,(S$4+1),FALSE)*$E1968</f>
        <v>2.2933314362331023</v>
      </c>
      <c r="T1967" s="22">
        <f ca="1">VLOOKUP(CONCATENATE($F1967," ",$G1967),AllocFactorMatrix,(T$4+1),FALSE)*$E1968</f>
        <v>60.151180904276075</v>
      </c>
      <c r="U1967" s="22">
        <f ca="1">VLOOKUP(CONCATENATE($F1967," ",$G1967),AllocFactorMatrix,(U$4+1),FALSE)*$E1968</f>
        <v>63.094828277491942</v>
      </c>
      <c r="V1967" s="22">
        <f ca="1">VLOOKUP(CONCATENATE($F1967," ",$G1967),AllocFactorMatrix,(V$4+1),FALSE)*$E1968</f>
        <v>16.864211886815568</v>
      </c>
      <c r="W1967" s="22">
        <f t="shared" ca="1" si="913"/>
        <v>142.40355250481667</v>
      </c>
      <c r="X1967" s="22">
        <f ca="1">VLOOKUP(CONCATENATE($F1967," ",$G1967),AllocFactorMatrix,(X$4+1),FALSE)*$E1968</f>
        <v>99.950072080687306</v>
      </c>
      <c r="Y1967" s="22">
        <f ca="1">VLOOKUP(CONCATENATE($F1967," ",$G1967),AllocFactorMatrix,(Y$4+1),FALSE)*$E1968</f>
        <v>1.0915594861168467</v>
      </c>
      <c r="Z1967" s="22">
        <f t="shared" ca="1" si="907"/>
        <v>101.04163156680416</v>
      </c>
      <c r="AA1967" s="22">
        <f ca="1">VLOOKUP(CONCATENATE($F1967," ",$G1967),AllocFactorMatrix,(AA$4+1),FALSE)*$E1968</f>
        <v>8.3902637776213158</v>
      </c>
      <c r="AB1967" s="22">
        <f ca="1">VLOOKUP(CONCATENATE($F1967," ",$G1967),AllocFactorMatrix,(AB$4+1),FALSE)*$E1968</f>
        <v>3460.5946174004907</v>
      </c>
      <c r="AC1967" s="22">
        <f ca="1">VLOOKUP(CONCATENATE($F1967," ",$G1967),AllocFactorMatrix,(AC$4+1),FALSE)*$E1968</f>
        <v>558.20537771477677</v>
      </c>
    </row>
    <row r="1968" spans="4:29" collapsed="1">
      <c r="D1968" s="39" t="s">
        <v>629</v>
      </c>
      <c r="E1968" s="19">
        <v>279410</v>
      </c>
      <c r="F1968" s="20" t="s">
        <v>72</v>
      </c>
      <c r="G1968" s="17" t="str">
        <f>$G$15</f>
        <v>TOTAL</v>
      </c>
      <c r="H1968" s="21">
        <f t="shared" ca="1" si="903"/>
        <v>279409.99999999988</v>
      </c>
      <c r="I1968" s="22">
        <f ca="1">VLOOKUP(CONCATENATE($F1968," ",$G1968),AllocFactorMatrix,(I$4+1),FALSE)*$E1968</f>
        <v>124405.86293443656</v>
      </c>
      <c r="J1968" s="22">
        <f ca="1">VLOOKUP(CONCATENATE($F1968," ",$G1968),AllocFactorMatrix,(J$4+1),FALSE)*$E1968</f>
        <v>44333.355438238716</v>
      </c>
      <c r="K1968" s="22">
        <f ca="1">VLOOKUP(CONCATENATE($F1968," ",$G1968),AllocFactorMatrix,(K$4+1),FALSE)*$E1968</f>
        <v>536.49413722023621</v>
      </c>
      <c r="L1968" s="22">
        <f ca="1">VLOOKUP(CONCATENATE($F1968," ",$G1968),AllocFactorMatrix,(L$4+1),FALSE)*$E1968</f>
        <v>28.271638363736308</v>
      </c>
      <c r="M1968" s="22">
        <f t="shared" ca="1" si="906"/>
        <v>44898.121213822691</v>
      </c>
      <c r="N1968" s="22">
        <f ca="1">VLOOKUP(CONCATENATE($F1968," ",$G1968),AllocFactorMatrix,(N$4+1),FALSE)*$E1968</f>
        <v>18344.053381759662</v>
      </c>
      <c r="O1968" s="22">
        <f ca="1">VLOOKUP(CONCATENATE($F1968," ",$G1968),AllocFactorMatrix,(O$4+1),FALSE)*$E1968</f>
        <v>5001.0979769302985</v>
      </c>
      <c r="P1968" s="22">
        <f ca="1">VLOOKUP(CONCATENATE($F1968," ",$G1968),AllocFactorMatrix,(P$4+1),FALSE)*$E1968</f>
        <v>515.42497945536695</v>
      </c>
      <c r="Q1968" s="22">
        <f ca="1">VLOOKUP(CONCATENATE($F1968," ",$G1968),AllocFactorMatrix,(Q$4+1),FALSE)*$E1968</f>
        <v>0</v>
      </c>
      <c r="R1968" s="22">
        <f t="shared" ca="1" si="912"/>
        <v>23860.576338145325</v>
      </c>
      <c r="S1968" s="22">
        <f ca="1">VLOOKUP(CONCATENATE($F1968," ",$G1968),AllocFactorMatrix,(S$4+1),FALSE)*$E1968</f>
        <v>753.88251737635017</v>
      </c>
      <c r="T1968" s="22">
        <f ca="1">VLOOKUP(CONCATENATE($F1968," ",$G1968),AllocFactorMatrix,(T$4+1),FALSE)*$E1968</f>
        <v>14859.758005381562</v>
      </c>
      <c r="U1968" s="22">
        <f ca="1">VLOOKUP(CONCATENATE($F1968," ",$G1968),AllocFactorMatrix,(U$4+1),FALSE)*$E1968</f>
        <v>51298.72849951937</v>
      </c>
      <c r="V1968" s="22">
        <f ca="1">VLOOKUP(CONCATENATE($F1968," ",$G1968),AllocFactorMatrix,(V$4+1),FALSE)*$E1968</f>
        <v>8090.9999080908883</v>
      </c>
      <c r="W1968" s="22">
        <f t="shared" ca="1" si="913"/>
        <v>75003.368930368175</v>
      </c>
      <c r="X1968" s="22">
        <f ca="1">VLOOKUP(CONCATENATE($F1968," ",$G1968),AllocFactorMatrix,(X$4+1),FALSE)*$E1968</f>
        <v>5632.5451885343909</v>
      </c>
      <c r="Y1968" s="22">
        <f ca="1">VLOOKUP(CONCATENATE($F1968," ",$G1968),AllocFactorMatrix,(Y$4+1),FALSE)*$E1968</f>
        <v>96.450087466791075</v>
      </c>
      <c r="Z1968" s="22">
        <f t="shared" ca="1" si="907"/>
        <v>5728.995276001182</v>
      </c>
      <c r="AA1968" s="22">
        <f ca="1">VLOOKUP(CONCATENATE($F1968," ",$G1968),AllocFactorMatrix,(AA$4+1),FALSE)*$E1968</f>
        <v>102.9283729708947</v>
      </c>
      <c r="AB1968" s="22">
        <f ca="1">VLOOKUP(CONCATENATE($F1968," ",$G1968),AllocFactorMatrix,(AB$4+1),FALSE)*$E1968</f>
        <v>4562.5984190851159</v>
      </c>
      <c r="AC1968" s="22">
        <f ca="1">VLOOKUP(CONCATENATE($F1968," ",$G1968),AllocFactorMatrix,(AC$4+1),FALSE)*$E1968</f>
        <v>847.54851516998701</v>
      </c>
    </row>
    <row r="1969" spans="4:29" hidden="1" outlineLevel="1">
      <c r="F1969" s="42" t="str">
        <f>F1976</f>
        <v>LABOR_M</v>
      </c>
      <c r="G1969" s="17" t="str">
        <f>$G$8</f>
        <v>PRODUCTION</v>
      </c>
      <c r="H1969" s="21">
        <f t="shared" ca="1" si="903"/>
        <v>-50905.836722854234</v>
      </c>
      <c r="I1969" s="22">
        <f ca="1">VLOOKUP(CONCATENATE($F1969," ",$G1969),AllocFactorMatrix,(I$4+1),FALSE)*$E1976</f>
        <v>-25239.550124655754</v>
      </c>
      <c r="J1969" s="22">
        <f ca="1">VLOOKUP(CONCATENATE($F1969," ",$G1969),AllocFactorMatrix,(J$4+1),FALSE)*$E1976</f>
        <v>-6311.6005731894238</v>
      </c>
      <c r="K1969" s="22">
        <f ca="1">VLOOKUP(CONCATENATE($F1969," ",$G1969),AllocFactorMatrix,(K$4+1),FALSE)*$E1976</f>
        <v>-79.992201876616335</v>
      </c>
      <c r="L1969" s="22">
        <f ca="1">VLOOKUP(CONCATENATE($F1969," ",$G1969),AllocFactorMatrix,(L$4+1),FALSE)*$E1976</f>
        <v>-4.0035301908889576</v>
      </c>
      <c r="M1969" s="22">
        <f t="shared" ref="M1969:M2000" ca="1" si="914">SUBTOTAL(9,J1969:L1969)</f>
        <v>-6395.5963052569296</v>
      </c>
      <c r="N1969" s="22">
        <f ca="1">VLOOKUP(CONCATENATE($F1969," ",$G1969),AllocFactorMatrix,(N$4+1),FALSE)*$E1976</f>
        <v>-2831.6852824753323</v>
      </c>
      <c r="O1969" s="22">
        <f ca="1">VLOOKUP(CONCATENATE($F1969," ",$G1969),AllocFactorMatrix,(O$4+1),FALSE)*$E1976</f>
        <v>-776.09935720481144</v>
      </c>
      <c r="P1969" s="22">
        <f ca="1">VLOOKUP(CONCATENATE($F1969," ",$G1969),AllocFactorMatrix,(P$4+1),FALSE)*$E1976</f>
        <v>-123.50131727021783</v>
      </c>
      <c r="Q1969" s="22">
        <f ca="1">VLOOKUP(CONCATENATE($F1969," ",$G1969),AllocFactorMatrix,(Q$4+1),FALSE)*$E1976</f>
        <v>0</v>
      </c>
      <c r="R1969" s="22">
        <f ca="1">SUBTOTAL(9,N1969:Q1969)</f>
        <v>-3731.2859569503617</v>
      </c>
      <c r="S1969" s="22">
        <f ca="1">VLOOKUP(CONCATENATE($F1969," ",$G1969),AllocFactorMatrix,(S$4+1),FALSE)*$E1976</f>
        <v>-122.40651086019312</v>
      </c>
      <c r="T1969" s="22">
        <f ca="1">VLOOKUP(CONCATENATE($F1969," ",$G1969),AllocFactorMatrix,(T$4+1),FALSE)*$E1976</f>
        <v>-2227.5896958941994</v>
      </c>
      <c r="U1969" s="22">
        <f ca="1">VLOOKUP(CONCATENATE($F1969," ",$G1969),AllocFactorMatrix,(U$4+1),FALSE)*$E1976</f>
        <v>-10854.024077841572</v>
      </c>
      <c r="V1969" s="22">
        <f ca="1">VLOOKUP(CONCATENATE($F1969," ",$G1969),AllocFactorMatrix,(V$4+1),FALSE)*$E1976</f>
        <v>-1383.0245437949541</v>
      </c>
      <c r="W1969" s="22">
        <f ca="1">SUBTOTAL(9,S1969:V1969)</f>
        <v>-14587.044828390919</v>
      </c>
      <c r="X1969" s="22">
        <f ca="1">VLOOKUP(CONCATENATE($F1969," ",$G1969),AllocFactorMatrix,(X$4+1),FALSE)*$E1976</f>
        <v>-791.96200482583004</v>
      </c>
      <c r="Y1969" s="22">
        <f ca="1">VLOOKUP(CONCATENATE($F1969," ",$G1969),AllocFactorMatrix,(Y$4+1),FALSE)*$E1976</f>
        <v>-14.886977486514322</v>
      </c>
      <c r="Z1969" s="22">
        <f t="shared" ref="Z1969:Z2000" ca="1" si="915">SUBTOTAL(9,X1969:Y1969)</f>
        <v>-806.84898231234433</v>
      </c>
      <c r="AA1969" s="22">
        <f ca="1">VLOOKUP(CONCATENATE($F1969," ",$G1969),AllocFactorMatrix,(AA$4+1),FALSE)*$E1976</f>
        <v>-11.517133100987726</v>
      </c>
      <c r="AB1969" s="22">
        <f ca="1">VLOOKUP(CONCATENATE($F1969," ",$G1969),AllocFactorMatrix,(AB$4+1),FALSE)*$E1976</f>
        <v>-108.23000443217335</v>
      </c>
      <c r="AC1969" s="22">
        <f ca="1">VLOOKUP(CONCATENATE($F1969," ",$G1969),AllocFactorMatrix,(AC$4+1),FALSE)*$E1976</f>
        <v>-25.763387754762249</v>
      </c>
    </row>
    <row r="1970" spans="4:29" hidden="1" outlineLevel="1">
      <c r="F1970" s="42" t="str">
        <f>F1976</f>
        <v>LABOR_M</v>
      </c>
      <c r="G1970" s="17" t="str">
        <f>$G$9</f>
        <v>BULKTRAN</v>
      </c>
      <c r="H1970" s="21">
        <f t="shared" ca="1" si="903"/>
        <v>-14154.894869705966</v>
      </c>
      <c r="I1970" s="22">
        <f ca="1">VLOOKUP(CONCATENATE($F1970," ",$G1970),AllocFactorMatrix,(I$4+1),FALSE)*$E1976</f>
        <v>-7018.1181878655352</v>
      </c>
      <c r="J1970" s="22">
        <f ca="1">VLOOKUP(CONCATENATE($F1970," ",$G1970),AllocFactorMatrix,(J$4+1),FALSE)*$E1976</f>
        <v>-1755.0058760347063</v>
      </c>
      <c r="K1970" s="22">
        <f ca="1">VLOOKUP(CONCATENATE($F1970," ",$G1970),AllocFactorMatrix,(K$4+1),FALSE)*$E1976</f>
        <v>-22.242659798016096</v>
      </c>
      <c r="L1970" s="22">
        <f ca="1">VLOOKUP(CONCATENATE($F1970," ",$G1970),AllocFactorMatrix,(L$4+1),FALSE)*$E1976</f>
        <v>-1.1132230134680272</v>
      </c>
      <c r="M1970" s="22">
        <f t="shared" ca="1" si="914"/>
        <v>-1778.3617588461905</v>
      </c>
      <c r="N1970" s="22">
        <f ca="1">VLOOKUP(CONCATENATE($F1970," ",$G1970),AllocFactorMatrix,(N$4+1),FALSE)*$E1976</f>
        <v>-787.37940593631527</v>
      </c>
      <c r="O1970" s="22">
        <f ca="1">VLOOKUP(CONCATENATE($F1970," ",$G1970),AllocFactorMatrix,(O$4+1),FALSE)*$E1976</f>
        <v>-215.80246032472141</v>
      </c>
      <c r="P1970" s="22">
        <f ca="1">VLOOKUP(CONCATENATE($F1970," ",$G1970),AllocFactorMatrix,(P$4+1),FALSE)*$E1976</f>
        <v>-34.340819732471019</v>
      </c>
      <c r="Q1970" s="22">
        <f ca="1">VLOOKUP(CONCATENATE($F1970," ",$G1970),AllocFactorMatrix,(Q$4+1),FALSE)*$E1976</f>
        <v>0</v>
      </c>
      <c r="R1970" s="22">
        <f t="shared" ref="R1970:R1976" ca="1" si="916">SUBTOTAL(9,N1970:Q1970)</f>
        <v>-1037.5226859935078</v>
      </c>
      <c r="S1970" s="22">
        <f ca="1">VLOOKUP(CONCATENATE($F1970," ",$G1970),AllocFactorMatrix,(S$4+1),FALSE)*$E1976</f>
        <v>-34.036397476906274</v>
      </c>
      <c r="T1970" s="22">
        <f ca="1">VLOOKUP(CONCATENATE($F1970," ",$G1970),AllocFactorMatrix,(T$4+1),FALSE)*$E1976</f>
        <v>-619.40437458847862</v>
      </c>
      <c r="U1970" s="22">
        <f ca="1">VLOOKUP(CONCATENATE($F1970," ",$G1970),AllocFactorMatrix,(U$4+1),FALSE)*$E1976</f>
        <v>-3018.0737539302472</v>
      </c>
      <c r="V1970" s="22">
        <f ca="1">VLOOKUP(CONCATENATE($F1970," ",$G1970),AllocFactorMatrix,(V$4+1),FALSE)*$E1976</f>
        <v>-384.56429124662225</v>
      </c>
      <c r="W1970" s="22">
        <f t="shared" ref="W1970:W1976" ca="1" si="917">SUBTOTAL(9,S1970:V1970)</f>
        <v>-4056.0788172422544</v>
      </c>
      <c r="X1970" s="22">
        <f ca="1">VLOOKUP(CONCATENATE($F1970," ",$G1970),AllocFactorMatrix,(X$4+1),FALSE)*$E1976</f>
        <v>-220.21323370328611</v>
      </c>
      <c r="Y1970" s="22">
        <f ca="1">VLOOKUP(CONCATENATE($F1970," ",$G1970),AllocFactorMatrix,(Y$4+1),FALSE)*$E1976</f>
        <v>-4.1394781976874064</v>
      </c>
      <c r="Z1970" s="22">
        <f t="shared" ca="1" si="915"/>
        <v>-224.3527119009735</v>
      </c>
      <c r="AA1970" s="22">
        <f ca="1">VLOOKUP(CONCATENATE($F1970," ",$G1970),AllocFactorMatrix,(AA$4+1),FALSE)*$E1976</f>
        <v>-3.2024580822124546</v>
      </c>
      <c r="AB1970" s="22">
        <f ca="1">VLOOKUP(CONCATENATE($F1970," ",$G1970),AllocFactorMatrix,(AB$4+1),FALSE)*$E1976</f>
        <v>-30.094473111713775</v>
      </c>
      <c r="AC1970" s="22">
        <f ca="1">VLOOKUP(CONCATENATE($F1970," ",$G1970),AllocFactorMatrix,(AC$4+1),FALSE)*$E1976</f>
        <v>-7.1637766635983509</v>
      </c>
    </row>
    <row r="1971" spans="4:29" hidden="1" outlineLevel="1">
      <c r="F1971" s="42" t="str">
        <f>F1976</f>
        <v>LABOR_M</v>
      </c>
      <c r="G1971" s="17" t="str">
        <f>$G$10</f>
        <v>SUBTRAN</v>
      </c>
      <c r="H1971" s="21">
        <f t="shared" ca="1" si="903"/>
        <v>-4487.1370935575187</v>
      </c>
      <c r="I1971" s="22">
        <f ca="1">VLOOKUP(CONCATENATE($F1971," ",$G1971),AllocFactorMatrix,(I$4+1),FALSE)*$E1976</f>
        <v>-2165.3228763827528</v>
      </c>
      <c r="J1971" s="22">
        <f ca="1">VLOOKUP(CONCATENATE($F1971," ",$G1971),AllocFactorMatrix,(J$4+1),FALSE)*$E1976</f>
        <v>-540.23382126285162</v>
      </c>
      <c r="K1971" s="22">
        <f ca="1">VLOOKUP(CONCATENATE($F1971," ",$G1971),AllocFactorMatrix,(K$4+1),FALSE)*$E1976</f>
        <v>-6.8612894424024367</v>
      </c>
      <c r="L1971" s="22">
        <f ca="1">VLOOKUP(CONCATENATE($F1971," ",$G1971),AllocFactorMatrix,(L$4+1),FALSE)*$E1976</f>
        <v>-0.4423365478012089</v>
      </c>
      <c r="M1971" s="22">
        <f t="shared" ca="1" si="914"/>
        <v>-547.53744725305523</v>
      </c>
      <c r="N1971" s="22">
        <f ca="1">VLOOKUP(CONCATENATE($F1971," ",$G1971),AllocFactorMatrix,(N$4+1),FALSE)*$E1976</f>
        <v>-239.90826820473174</v>
      </c>
      <c r="O1971" s="22">
        <f ca="1">VLOOKUP(CONCATENATE($F1971," ",$G1971),AllocFactorMatrix,(O$4+1),FALSE)*$E1976</f>
        <v>-65.861030474947867</v>
      </c>
      <c r="P1971" s="22">
        <f ca="1">VLOOKUP(CONCATENATE($F1971," ",$G1971),AllocFactorMatrix,(P$4+1),FALSE)*$E1976</f>
        <v>-13.238554810406123</v>
      </c>
      <c r="Q1971" s="22">
        <f ca="1">VLOOKUP(CONCATENATE($F1971," ",$G1971),AllocFactorMatrix,(Q$4+1),FALSE)*$E1976</f>
        <v>0</v>
      </c>
      <c r="R1971" s="22">
        <f t="shared" ca="1" si="916"/>
        <v>-319.00785349008572</v>
      </c>
      <c r="S1971" s="22">
        <f ca="1">VLOOKUP(CONCATENATE($F1971," ",$G1971),AllocFactorMatrix,(S$4+1),FALSE)*$E1976</f>
        <v>-10.166581322856382</v>
      </c>
      <c r="T1971" s="22">
        <f ca="1">VLOOKUP(CONCATENATE($F1971," ",$G1971),AllocFactorMatrix,(T$4+1),FALSE)*$E1976</f>
        <v>-190.47242568956665</v>
      </c>
      <c r="U1971" s="22">
        <f ca="1">VLOOKUP(CONCATENATE($F1971," ",$G1971),AllocFactorMatrix,(U$4+1),FALSE)*$E1976</f>
        <v>-1183.6763277396544</v>
      </c>
      <c r="V1971" s="22">
        <f ca="1">VLOOKUP(CONCATENATE($F1971," ",$G1971),AllocFactorMatrix,(V$4+1),FALSE)*$E1976</f>
        <v>0</v>
      </c>
      <c r="W1971" s="22">
        <f t="shared" ca="1" si="917"/>
        <v>-1384.3153347520774</v>
      </c>
      <c r="X1971" s="22">
        <f ca="1">VLOOKUP(CONCATENATE($F1971," ",$G1971),AllocFactorMatrix,(X$4+1),FALSE)*$E1976</f>
        <v>-67.291060493675161</v>
      </c>
      <c r="Y1971" s="22">
        <f ca="1">VLOOKUP(CONCATENATE($F1971," ",$G1971),AllocFactorMatrix,(Y$4+1),FALSE)*$E1976</f>
        <v>-1.2907653705112023</v>
      </c>
      <c r="Z1971" s="22">
        <f t="shared" ca="1" si="915"/>
        <v>-68.581825864186357</v>
      </c>
      <c r="AA1971" s="22">
        <f ca="1">VLOOKUP(CONCATENATE($F1971," ",$G1971),AllocFactorMatrix,(AA$4+1),FALSE)*$E1976</f>
        <v>-0.98176740730663326</v>
      </c>
      <c r="AB1971" s="22">
        <f ca="1">VLOOKUP(CONCATENATE($F1971," ",$G1971),AllocFactorMatrix,(AB$4+1),FALSE)*$E1976</f>
        <v>-1.1232913539652474</v>
      </c>
      <c r="AC1971" s="22">
        <f ca="1">VLOOKUP(CONCATENATE($F1971," ",$G1971),AllocFactorMatrix,(AC$4+1),FALSE)*$E1976</f>
        <v>-0.26669705409381023</v>
      </c>
    </row>
    <row r="1972" spans="4:29" hidden="1" outlineLevel="1">
      <c r="F1972" s="42" t="str">
        <f>F1976</f>
        <v>LABOR_M</v>
      </c>
      <c r="G1972" s="17" t="str">
        <f>$G$11</f>
        <v>DISTPRI</v>
      </c>
      <c r="H1972" s="21">
        <f t="shared" ca="1" si="903"/>
        <v>-8063.3121494537099</v>
      </c>
      <c r="I1972" s="22">
        <f ca="1">VLOOKUP(CONCATENATE($F1972," ",$G1972),AllocFactorMatrix,(I$4+1),FALSE)*$E1976</f>
        <v>-5333.234855756411</v>
      </c>
      <c r="J1972" s="22">
        <f ca="1">VLOOKUP(CONCATENATE($F1972," ",$G1972),AllocFactorMatrix,(J$4+1),FALSE)*$E1976</f>
        <v>-1323.4879855947288</v>
      </c>
      <c r="K1972" s="22">
        <f ca="1">VLOOKUP(CONCATENATE($F1972," ",$G1972),AllocFactorMatrix,(K$4+1),FALSE)*$E1976</f>
        <v>-16.802875151798602</v>
      </c>
      <c r="L1972" s="22">
        <f ca="1">VLOOKUP(CONCATENATE($F1972," ",$G1972),AllocFactorMatrix,(L$4+1),FALSE)*$E1976</f>
        <v>0</v>
      </c>
      <c r="M1972" s="22">
        <f t="shared" ca="1" si="914"/>
        <v>-1340.2908607465274</v>
      </c>
      <c r="N1972" s="22">
        <f ca="1">VLOOKUP(CONCATENATE($F1972," ",$G1972),AllocFactorMatrix,(N$4+1),FALSE)*$E1976</f>
        <v>-577.69374291618374</v>
      </c>
      <c r="O1972" s="22">
        <f ca="1">VLOOKUP(CONCATENATE($F1972," ",$G1972),AllocFactorMatrix,(O$4+1),FALSE)*$E1976</f>
        <v>-158.86161561011019</v>
      </c>
      <c r="P1972" s="22">
        <f ca="1">VLOOKUP(CONCATENATE($F1972," ",$G1972),AllocFactorMatrix,(P$4+1),FALSE)*$E1976</f>
        <v>0</v>
      </c>
      <c r="Q1972" s="22">
        <f ca="1">VLOOKUP(CONCATENATE($F1972," ",$G1972),AllocFactorMatrix,(Q$4+1),FALSE)*$E1976</f>
        <v>0</v>
      </c>
      <c r="R1972" s="22">
        <f t="shared" ca="1" si="916"/>
        <v>-736.55535852629396</v>
      </c>
      <c r="S1972" s="22">
        <f ca="1">VLOOKUP(CONCATENATE($F1972," ",$G1972),AllocFactorMatrix,(S$4+1),FALSE)*$E1976</f>
        <v>-24.75395943593163</v>
      </c>
      <c r="T1972" s="22">
        <f ca="1">VLOOKUP(CONCATENATE($F1972," ",$G1972),AllocFactorMatrix,(T$4+1),FALSE)*$E1976</f>
        <v>-457.19975438360683</v>
      </c>
      <c r="U1972" s="22">
        <f ca="1">VLOOKUP(CONCATENATE($F1972," ",$G1972),AllocFactorMatrix,(U$4+1),FALSE)*$E1976</f>
        <v>0</v>
      </c>
      <c r="V1972" s="22">
        <f ca="1">VLOOKUP(CONCATENATE($F1972," ",$G1972),AllocFactorMatrix,(V$4+1),FALSE)*$E1976</f>
        <v>0</v>
      </c>
      <c r="W1972" s="22">
        <f t="shared" ca="1" si="917"/>
        <v>-481.95371381953845</v>
      </c>
      <c r="X1972" s="22">
        <f ca="1">VLOOKUP(CONCATENATE($F1972," ",$G1972),AllocFactorMatrix,(X$4+1),FALSE)*$E1976</f>
        <v>-162.38130646893259</v>
      </c>
      <c r="Y1972" s="22">
        <f ca="1">VLOOKUP(CONCATENATE($F1972," ",$G1972),AllocFactorMatrix,(Y$4+1),FALSE)*$E1976</f>
        <v>-3.1186851615384441</v>
      </c>
      <c r="Z1972" s="22">
        <f t="shared" ca="1" si="915"/>
        <v>-165.49999163047104</v>
      </c>
      <c r="AA1972" s="22">
        <f ca="1">VLOOKUP(CONCATENATE($F1972," ",$G1972),AllocFactorMatrix,(AA$4+1),FALSE)*$E1976</f>
        <v>-2.383464898289303</v>
      </c>
      <c r="AB1972" s="22">
        <f ca="1">VLOOKUP(CONCATENATE($F1972," ",$G1972),AllocFactorMatrix,(AB$4+1),FALSE)*$E1976</f>
        <v>-2.7427178881259202</v>
      </c>
      <c r="AC1972" s="22">
        <f ca="1">VLOOKUP(CONCATENATE($F1972," ",$G1972),AllocFactorMatrix,(AC$4+1),FALSE)*$E1976</f>
        <v>-0.65118618804840922</v>
      </c>
    </row>
    <row r="1973" spans="4:29" hidden="1" outlineLevel="1">
      <c r="F1973" s="42" t="str">
        <f>F1976</f>
        <v>LABOR_M</v>
      </c>
      <c r="G1973" s="17" t="str">
        <f>$G$12</f>
        <v>DISTSEC</v>
      </c>
      <c r="H1973" s="21">
        <f t="shared" ca="1" si="903"/>
        <v>-2955.2582954554409</v>
      </c>
      <c r="I1973" s="22">
        <f ca="1">VLOOKUP(CONCATENATE($F1973," ",$G1973),AllocFactorMatrix,(I$4+1),FALSE)*$E1976</f>
        <v>-2247.1146889598244</v>
      </c>
      <c r="J1973" s="22">
        <f ca="1">VLOOKUP(CONCATENATE($F1973," ",$G1973),AllocFactorMatrix,(J$4+1),FALSE)*$E1976</f>
        <v>-453.56410255721107</v>
      </c>
      <c r="K1973" s="22">
        <f ca="1">VLOOKUP(CONCATENATE($F1973," ",$G1973),AllocFactorMatrix,(K$4+1),FALSE)*$E1976</f>
        <v>0</v>
      </c>
      <c r="L1973" s="22">
        <f ca="1">VLOOKUP(CONCATENATE($F1973," ",$G1973),AllocFactorMatrix,(L$4+1),FALSE)*$E1976</f>
        <v>0</v>
      </c>
      <c r="M1973" s="22">
        <f t="shared" ca="1" si="914"/>
        <v>-453.56410255721107</v>
      </c>
      <c r="N1973" s="22">
        <f ca="1">VLOOKUP(CONCATENATE($F1973," ",$G1973),AllocFactorMatrix,(N$4+1),FALSE)*$E1976</f>
        <v>-173.72425901564202</v>
      </c>
      <c r="O1973" s="22">
        <f ca="1">VLOOKUP(CONCATENATE($F1973," ",$G1973),AllocFactorMatrix,(O$4+1),FALSE)*$E1976</f>
        <v>0</v>
      </c>
      <c r="P1973" s="22">
        <f ca="1">VLOOKUP(CONCATENATE($F1973," ",$G1973),AllocFactorMatrix,(P$4+1),FALSE)*$E1976</f>
        <v>0</v>
      </c>
      <c r="Q1973" s="22">
        <f ca="1">VLOOKUP(CONCATENATE($F1973," ",$G1973),AllocFactorMatrix,(Q$4+1),FALSE)*$E1976</f>
        <v>0</v>
      </c>
      <c r="R1973" s="22">
        <f t="shared" ca="1" si="916"/>
        <v>-173.72425901564202</v>
      </c>
      <c r="S1973" s="22">
        <f ca="1">VLOOKUP(CONCATENATE($F1973," ",$G1973),AllocFactorMatrix,(S$4+1),FALSE)*$E1976</f>
        <v>-6.1015604990419954</v>
      </c>
      <c r="T1973" s="22">
        <f ca="1">VLOOKUP(CONCATENATE($F1973," ",$G1973),AllocFactorMatrix,(T$4+1),FALSE)*$E1976</f>
        <v>0</v>
      </c>
      <c r="U1973" s="22">
        <f ca="1">VLOOKUP(CONCATENATE($F1973," ",$G1973),AllocFactorMatrix,(U$4+1),FALSE)*$E1976</f>
        <v>0</v>
      </c>
      <c r="V1973" s="22">
        <f ca="1">VLOOKUP(CONCATENATE($F1973," ",$G1973),AllocFactorMatrix,(V$4+1),FALSE)*$E1976</f>
        <v>0</v>
      </c>
      <c r="W1973" s="22">
        <f t="shared" ca="1" si="917"/>
        <v>-6.1015604990419954</v>
      </c>
      <c r="X1973" s="22">
        <f ca="1">VLOOKUP(CONCATENATE($F1973," ",$G1973),AllocFactorMatrix,(X$4+1),FALSE)*$E1976</f>
        <v>-50.391758812820889</v>
      </c>
      <c r="Y1973" s="22">
        <f ca="1">VLOOKUP(CONCATENATE($F1973," ",$G1973),AllocFactorMatrix,(Y$4+1),FALSE)*$E1976</f>
        <v>0</v>
      </c>
      <c r="Z1973" s="22">
        <f t="shared" ca="1" si="915"/>
        <v>-50.391758812820889</v>
      </c>
      <c r="AA1973" s="22">
        <f ca="1">VLOOKUP(CONCATENATE($F1973," ",$G1973),AllocFactorMatrix,(AA$4+1),FALSE)*$E1976</f>
        <v>-0.6486307298420344</v>
      </c>
      <c r="AB1973" s="22">
        <f ca="1">VLOOKUP(CONCATENATE($F1973," ",$G1973),AllocFactorMatrix,(AB$4+1),FALSE)*$E1976</f>
        <v>-19.311872071414854</v>
      </c>
      <c r="AC1973" s="22">
        <f ca="1">VLOOKUP(CONCATENATE($F1973," ",$G1973),AllocFactorMatrix,(AC$4+1),FALSE)*$E1976</f>
        <v>-4.4014228096423764</v>
      </c>
    </row>
    <row r="1974" spans="4:29" hidden="1" outlineLevel="1">
      <c r="F1974" s="42" t="str">
        <f>F1976</f>
        <v>LABOR_M</v>
      </c>
      <c r="G1974" s="17" t="str">
        <f>$G$13</f>
        <v>ENERGY</v>
      </c>
      <c r="H1974" s="21">
        <f t="shared" ca="1" si="903"/>
        <v>-29759.41038984829</v>
      </c>
      <c r="I1974" s="22">
        <f ca="1">VLOOKUP(CONCATENATE($F1974," ",$G1974),AllocFactorMatrix,(I$4+1),FALSE)*$E1976</f>
        <v>-10934.16218854241</v>
      </c>
      <c r="J1974" s="22">
        <f ca="1">VLOOKUP(CONCATENATE($F1974," ",$G1974),AllocFactorMatrix,(J$4+1),FALSE)*$E1976</f>
        <v>-3453.9751601645721</v>
      </c>
      <c r="K1974" s="22">
        <f ca="1">VLOOKUP(CONCATENATE($F1974," ",$G1974),AllocFactorMatrix,(K$4+1),FALSE)*$E1976</f>
        <v>-43.135169485826502</v>
      </c>
      <c r="L1974" s="22">
        <f ca="1">VLOOKUP(CONCATENATE($F1974," ",$G1974),AllocFactorMatrix,(L$4+1),FALSE)*$E1976</f>
        <v>-2.1851297338945495</v>
      </c>
      <c r="M1974" s="22">
        <f t="shared" ca="1" si="914"/>
        <v>-3499.2954593842928</v>
      </c>
      <c r="N1974" s="22">
        <f ca="1">VLOOKUP(CONCATENATE($F1974," ",$G1974),AllocFactorMatrix,(N$4+1),FALSE)*$E1976</f>
        <v>-1749.9369729407867</v>
      </c>
      <c r="O1974" s="22">
        <f ca="1">VLOOKUP(CONCATENATE($F1974," ",$G1974),AllocFactorMatrix,(O$4+1),FALSE)*$E1976</f>
        <v>-472.08693774639977</v>
      </c>
      <c r="P1974" s="22">
        <f ca="1">VLOOKUP(CONCATENATE($F1974," ",$G1974),AllocFactorMatrix,(P$4+1),FALSE)*$E1976</f>
        <v>-73.564580421144782</v>
      </c>
      <c r="Q1974" s="22">
        <f ca="1">VLOOKUP(CONCATENATE($F1974," ",$G1974),AllocFactorMatrix,(Q$4+1),FALSE)*$E1976</f>
        <v>0</v>
      </c>
      <c r="R1974" s="22">
        <f t="shared" ca="1" si="916"/>
        <v>-2295.5884911083313</v>
      </c>
      <c r="S1974" s="22">
        <f ca="1">VLOOKUP(CONCATENATE($F1974," ",$G1974),AllocFactorMatrix,(S$4+1),FALSE)*$E1976</f>
        <v>-88.130034810039547</v>
      </c>
      <c r="T1974" s="22">
        <f ca="1">VLOOKUP(CONCATENATE($F1974," ",$G1974),AllocFactorMatrix,(T$4+1),FALSE)*$E1976</f>
        <v>-1742.0051331152238</v>
      </c>
      <c r="U1974" s="22">
        <f ca="1">VLOOKUP(CONCATENATE($F1974," ",$G1974),AllocFactorMatrix,(U$4+1),FALSE)*$E1976</f>
        <v>-9157.905146163579</v>
      </c>
      <c r="V1974" s="22">
        <f ca="1">VLOOKUP(CONCATENATE($F1974," ",$G1974),AllocFactorMatrix,(V$4+1),FALSE)*$E1976</f>
        <v>-1280.5758550526905</v>
      </c>
      <c r="W1974" s="22">
        <f t="shared" ca="1" si="917"/>
        <v>-12268.616169141533</v>
      </c>
      <c r="X1974" s="22">
        <f ca="1">VLOOKUP(CONCATENATE($F1974," ",$G1974),AllocFactorMatrix,(X$4+1),FALSE)*$E1976</f>
        <v>-492.00812706465695</v>
      </c>
      <c r="Y1974" s="22">
        <f ca="1">VLOOKUP(CONCATENATE($F1974," ",$G1974),AllocFactorMatrix,(Y$4+1),FALSE)*$E1976</f>
        <v>-9.3034614248101946</v>
      </c>
      <c r="Z1974" s="22">
        <f t="shared" ca="1" si="915"/>
        <v>-501.31158848946711</v>
      </c>
      <c r="AA1974" s="22">
        <f ca="1">VLOOKUP(CONCATENATE($F1974," ",$G1974),AllocFactorMatrix,(AA$4+1),FALSE)*$E1976</f>
        <v>-9.2799710644130542</v>
      </c>
      <c r="AB1974" s="22">
        <f ca="1">VLOOKUP(CONCATENATE($F1974," ",$G1974),AllocFactorMatrix,(AB$4+1),FALSE)*$E1976</f>
        <v>-203.45805771611526</v>
      </c>
      <c r="AC1974" s="22">
        <f ca="1">VLOOKUP(CONCATENATE($F1974," ",$G1974),AllocFactorMatrix,(AC$4+1),FALSE)*$E1976</f>
        <v>-47.698464401714084</v>
      </c>
    </row>
    <row r="1975" spans="4:29" hidden="1" outlineLevel="1">
      <c r="F1975" s="42" t="str">
        <f>F1976</f>
        <v>LABOR_M</v>
      </c>
      <c r="G1975" s="17" t="str">
        <f>$G$14</f>
        <v>CUSTOMER</v>
      </c>
      <c r="H1975" s="21">
        <f t="shared" ca="1" si="903"/>
        <v>-59523.150479124954</v>
      </c>
      <c r="I1975" s="22">
        <f ca="1">VLOOKUP(CONCATENATE($F1975," ",$G1975),AllocFactorMatrix,(I$4+1),FALSE)*$E1976</f>
        <v>-46068.772392687497</v>
      </c>
      <c r="J1975" s="22">
        <f ca="1">VLOOKUP(CONCATENATE($F1975," ",$G1975),AllocFactorMatrix,(J$4+1),FALSE)*$E1976</f>
        <v>-10869.301068723111</v>
      </c>
      <c r="K1975" s="22">
        <f ca="1">VLOOKUP(CONCATENATE($F1975," ",$G1975),AllocFactorMatrix,(K$4+1),FALSE)*$E1976</f>
        <v>-110.69133143459194</v>
      </c>
      <c r="L1975" s="22">
        <f ca="1">VLOOKUP(CONCATENATE($F1975," ",$G1975),AllocFactorMatrix,(L$4+1),FALSE)*$E1976</f>
        <v>-7.8873010714051706</v>
      </c>
      <c r="M1975" s="22">
        <f t="shared" ca="1" si="914"/>
        <v>-10987.879701229107</v>
      </c>
      <c r="N1975" s="22">
        <f ca="1">VLOOKUP(CONCATENATE($F1975," ",$G1975),AllocFactorMatrix,(N$4+1),FALSE)*$E1976</f>
        <v>-193.41439386281456</v>
      </c>
      <c r="O1975" s="22">
        <f ca="1">VLOOKUP(CONCATENATE($F1975," ",$G1975),AllocFactorMatrix,(O$4+1),FALSE)*$E1976</f>
        <v>-61.703464276122546</v>
      </c>
      <c r="P1975" s="22">
        <f ca="1">VLOOKUP(CONCATENATE($F1975," ",$G1975),AllocFactorMatrix,(P$4+1),FALSE)*$E1976</f>
        <v>-22.523392824020533</v>
      </c>
      <c r="Q1975" s="22">
        <f ca="1">VLOOKUP(CONCATENATE($F1975," ",$G1975),AllocFactorMatrix,(Q$4+1),FALSE)*$E1976</f>
        <v>0</v>
      </c>
      <c r="R1975" s="22">
        <f t="shared" ca="1" si="916"/>
        <v>-277.64125096295766</v>
      </c>
      <c r="S1975" s="22">
        <f ca="1">VLOOKUP(CONCATENATE($F1975," ",$G1975),AllocFactorMatrix,(S$4+1),FALSE)*$E1976</f>
        <v>-1.8339928212195189</v>
      </c>
      <c r="T1975" s="22">
        <f ca="1">VLOOKUP(CONCATENATE($F1975," ",$G1975),AllocFactorMatrix,(T$4+1),FALSE)*$E1976</f>
        <v>-44.372528512474602</v>
      </c>
      <c r="U1975" s="22">
        <f ca="1">VLOOKUP(CONCATENATE($F1975," ",$G1975),AllocFactorMatrix,(U$4+1),FALSE)*$E1976</f>
        <v>-74.596082709209483</v>
      </c>
      <c r="V1975" s="22">
        <f ca="1">VLOOKUP(CONCATENATE($F1975," ",$G1975),AllocFactorMatrix,(V$4+1),FALSE)*$E1976</f>
        <v>-14.354042895059575</v>
      </c>
      <c r="W1975" s="22">
        <f t="shared" ca="1" si="917"/>
        <v>-135.15664693796316</v>
      </c>
      <c r="X1975" s="22">
        <f ca="1">VLOOKUP(CONCATENATE($F1975," ",$G1975),AllocFactorMatrix,(X$4+1),FALSE)*$E1976</f>
        <v>-62.527882232151541</v>
      </c>
      <c r="Y1975" s="22">
        <f ca="1">VLOOKUP(CONCATENATE($F1975," ",$G1975),AllocFactorMatrix,(Y$4+1),FALSE)*$E1976</f>
        <v>-0.74575768365484751</v>
      </c>
      <c r="Z1975" s="22">
        <f t="shared" ca="1" si="915"/>
        <v>-63.273639915806385</v>
      </c>
      <c r="AA1975" s="22">
        <f ca="1">VLOOKUP(CONCATENATE($F1975," ",$G1975),AllocFactorMatrix,(AA$4+1),FALSE)*$E1976</f>
        <v>-4.3521699553815534</v>
      </c>
      <c r="AB1975" s="22">
        <f ca="1">VLOOKUP(CONCATENATE($F1975," ",$G1975),AllocFactorMatrix,(AB$4+1),FALSE)*$E1976</f>
        <v>-1840.5418572720132</v>
      </c>
      <c r="AC1975" s="22">
        <f ca="1">VLOOKUP(CONCATENATE($F1975," ",$G1975),AllocFactorMatrix,(AC$4+1),FALSE)*$E1976</f>
        <v>-145.53282016419001</v>
      </c>
    </row>
    <row r="1976" spans="4:29" collapsed="1">
      <c r="D1976" s="39" t="s">
        <v>630</v>
      </c>
      <c r="E1976" s="19">
        <v>-169849</v>
      </c>
      <c r="F1976" s="42" t="s">
        <v>69</v>
      </c>
      <c r="G1976" s="17" t="str">
        <f>$G$15</f>
        <v>TOTAL</v>
      </c>
      <c r="H1976" s="21">
        <f t="shared" ca="1" si="903"/>
        <v>-169849.00000000012</v>
      </c>
      <c r="I1976" s="22">
        <f ca="1">VLOOKUP(CONCATENATE($F1976," ",$G1976),AllocFactorMatrix,(I$4+1),FALSE)*$E1976</f>
        <v>-99006.275314850194</v>
      </c>
      <c r="J1976" s="22">
        <f ca="1">VLOOKUP(CONCATENATE($F1976," ",$G1976),AllocFactorMatrix,(J$4+1),FALSE)*$E1976</f>
        <v>-24707.168587526601</v>
      </c>
      <c r="K1976" s="22">
        <f ca="1">VLOOKUP(CONCATENATE($F1976," ",$G1976),AllocFactorMatrix,(K$4+1),FALSE)*$E1976</f>
        <v>-279.72552718925192</v>
      </c>
      <c r="L1976" s="22">
        <f ca="1">VLOOKUP(CONCATENATE($F1976," ",$G1976),AllocFactorMatrix,(L$4+1),FALSE)*$E1976</f>
        <v>-15.631520557457913</v>
      </c>
      <c r="M1976" s="22">
        <f t="shared" ca="1" si="914"/>
        <v>-25002.525635273312</v>
      </c>
      <c r="N1976" s="22">
        <f ca="1">VLOOKUP(CONCATENATE($F1976," ",$G1976),AllocFactorMatrix,(N$4+1),FALSE)*$E1976</f>
        <v>-6553.7423253518045</v>
      </c>
      <c r="O1976" s="22">
        <f ca="1">VLOOKUP(CONCATENATE($F1976," ",$G1976),AllocFactorMatrix,(O$4+1),FALSE)*$E1976</f>
        <v>-1750.4148656371133</v>
      </c>
      <c r="P1976" s="22">
        <f ca="1">VLOOKUP(CONCATENATE($F1976," ",$G1976),AllocFactorMatrix,(P$4+1),FALSE)*$E1976</f>
        <v>-267.16866505826027</v>
      </c>
      <c r="Q1976" s="22">
        <f ca="1">VLOOKUP(CONCATENATE($F1976," ",$G1976),AllocFactorMatrix,(Q$4+1),FALSE)*$E1976</f>
        <v>0</v>
      </c>
      <c r="R1976" s="22">
        <f t="shared" ca="1" si="916"/>
        <v>-8571.3258560471768</v>
      </c>
      <c r="S1976" s="22">
        <f ca="1">VLOOKUP(CONCATENATE($F1976," ",$G1976),AllocFactorMatrix,(S$4+1),FALSE)*$E1976</f>
        <v>-287.42903722618848</v>
      </c>
      <c r="T1976" s="22">
        <f ca="1">VLOOKUP(CONCATENATE($F1976," ",$G1976),AllocFactorMatrix,(T$4+1),FALSE)*$E1976</f>
        <v>-5281.0439121835498</v>
      </c>
      <c r="U1976" s="22">
        <f ca="1">VLOOKUP(CONCATENATE($F1976," ",$G1976),AllocFactorMatrix,(U$4+1),FALSE)*$E1976</f>
        <v>-24288.275388384263</v>
      </c>
      <c r="V1976" s="22">
        <f ca="1">VLOOKUP(CONCATENATE($F1976," ",$G1976),AllocFactorMatrix,(V$4+1),FALSE)*$E1976</f>
        <v>-3062.5187329893261</v>
      </c>
      <c r="W1976" s="22">
        <f t="shared" ca="1" si="917"/>
        <v>-32919.267070783324</v>
      </c>
      <c r="X1976" s="22">
        <f ca="1">VLOOKUP(CONCATENATE($F1976," ",$G1976),AllocFactorMatrix,(X$4+1),FALSE)*$E1976</f>
        <v>-1846.7753736013531</v>
      </c>
      <c r="Y1976" s="22">
        <f ca="1">VLOOKUP(CONCATENATE($F1976," ",$G1976),AllocFactorMatrix,(Y$4+1),FALSE)*$E1976</f>
        <v>-33.485125324716414</v>
      </c>
      <c r="Z1976" s="22">
        <f t="shared" ca="1" si="915"/>
        <v>-1880.2604989260694</v>
      </c>
      <c r="AA1976" s="22">
        <f ca="1">VLOOKUP(CONCATENATE($F1976," ",$G1976),AllocFactorMatrix,(AA$4+1),FALSE)*$E1976</f>
        <v>-32.365595238432761</v>
      </c>
      <c r="AB1976" s="22">
        <f ca="1">VLOOKUP(CONCATENATE($F1976," ",$G1976),AllocFactorMatrix,(AB$4+1),FALSE)*$E1976</f>
        <v>-2205.5022738455214</v>
      </c>
      <c r="AC1976" s="22">
        <f ca="1">VLOOKUP(CONCATENATE($F1976," ",$G1976),AllocFactorMatrix,(AC$4+1),FALSE)*$E1976</f>
        <v>-231.4777550360493</v>
      </c>
    </row>
    <row r="1977" spans="4:29" hidden="1" outlineLevel="1">
      <c r="F1977" s="42" t="str">
        <f>F1984</f>
        <v>RB_GUP</v>
      </c>
      <c r="G1977" s="17" t="str">
        <f>$G$8</f>
        <v>PRODUCTION</v>
      </c>
      <c r="H1977" s="21">
        <f t="shared" ca="1" si="903"/>
        <v>-131956.30732841251</v>
      </c>
      <c r="I1977" s="22">
        <f ca="1">VLOOKUP(CONCATENATE($F1977," ",$G1977),AllocFactorMatrix,(I$4+1),FALSE)*$E1984</f>
        <v>-65425.068076421645</v>
      </c>
      <c r="J1977" s="22">
        <f ca="1">VLOOKUP(CONCATENATE($F1977," ",$G1977),AllocFactorMatrix,(J$4+1),FALSE)*$E1984</f>
        <v>-16360.70750598347</v>
      </c>
      <c r="K1977" s="22">
        <f ca="1">VLOOKUP(CONCATENATE($F1977," ",$G1977),AllocFactorMatrix,(K$4+1),FALSE)*$E1984</f>
        <v>-207.3529531038692</v>
      </c>
      <c r="L1977" s="22">
        <f ca="1">VLOOKUP(CONCATENATE($F1977," ",$G1977),AllocFactorMatrix,(L$4+1),FALSE)*$E1984</f>
        <v>-10.377809191973158</v>
      </c>
      <c r="M1977" s="22">
        <f t="shared" ca="1" si="914"/>
        <v>-16578.438268279311</v>
      </c>
      <c r="N1977" s="22">
        <f ca="1">VLOOKUP(CONCATENATE($F1977," ",$G1977),AllocFactorMatrix,(N$4+1),FALSE)*$E1984</f>
        <v>-7340.1943165370549</v>
      </c>
      <c r="O1977" s="22">
        <f ca="1">VLOOKUP(CONCATENATE($F1977," ",$G1977),AllocFactorMatrix,(O$4+1),FALSE)*$E1984</f>
        <v>-2011.7772713226818</v>
      </c>
      <c r="P1977" s="22">
        <f ca="1">VLOOKUP(CONCATENATE($F1977," ",$G1977),AllocFactorMatrix,(P$4+1),FALSE)*$E1984</f>
        <v>-320.13574132759936</v>
      </c>
      <c r="Q1977" s="22">
        <f ca="1">VLOOKUP(CONCATENATE($F1977," ",$G1977),AllocFactorMatrix,(Q$4+1),FALSE)*$E1984</f>
        <v>0</v>
      </c>
      <c r="R1977" s="22">
        <f ca="1">SUBTOTAL(9,N1977:Q1977)</f>
        <v>-9672.1073291873363</v>
      </c>
      <c r="S1977" s="22">
        <f ca="1">VLOOKUP(CONCATENATE($F1977," ",$G1977),AllocFactorMatrix,(S$4+1),FALSE)*$E1984</f>
        <v>-317.2978229196795</v>
      </c>
      <c r="T1977" s="22">
        <f ca="1">VLOOKUP(CONCATENATE($F1977," ",$G1977),AllocFactorMatrix,(T$4+1),FALSE)*$E1984</f>
        <v>-5774.2791286063584</v>
      </c>
      <c r="U1977" s="22">
        <f ca="1">VLOOKUP(CONCATENATE($F1977," ",$G1977),AllocFactorMatrix,(U$4+1),FALSE)*$E1984</f>
        <v>-28135.416863163726</v>
      </c>
      <c r="V1977" s="22">
        <f ca="1">VLOOKUP(CONCATENATE($F1977," ",$G1977),AllocFactorMatrix,(V$4+1),FALSE)*$E1984</f>
        <v>-3585.0272481978845</v>
      </c>
      <c r="W1977" s="22">
        <f ca="1">SUBTOTAL(9,S1977:V1977)</f>
        <v>-37812.021062887645</v>
      </c>
      <c r="X1977" s="22">
        <f ca="1">VLOOKUP(CONCATENATE($F1977," ",$G1977),AllocFactorMatrix,(X$4+1),FALSE)*$E1984</f>
        <v>-2052.8958647742998</v>
      </c>
      <c r="Y1977" s="22">
        <f ca="1">VLOOKUP(CONCATENATE($F1977," ",$G1977),AllocFactorMatrix,(Y$4+1),FALSE)*$E1984</f>
        <v>-38.589495878371594</v>
      </c>
      <c r="Z1977" s="22">
        <f t="shared" ca="1" si="915"/>
        <v>-2091.4853606526713</v>
      </c>
      <c r="AA1977" s="22">
        <f ca="1">VLOOKUP(CONCATENATE($F1977," ",$G1977),AllocFactorMatrix,(AA$4+1),FALSE)*$E1984</f>
        <v>-29.854304591635803</v>
      </c>
      <c r="AB1977" s="22">
        <f ca="1">VLOOKUP(CONCATENATE($F1977," ",$G1977),AllocFactorMatrix,(AB$4+1),FALSE)*$E1984</f>
        <v>-280.5499849606752</v>
      </c>
      <c r="AC1977" s="22">
        <f ca="1">VLOOKUP(CONCATENATE($F1977," ",$G1977),AllocFactorMatrix,(AC$4+1),FALSE)*$E1984</f>
        <v>-66.782941431590274</v>
      </c>
    </row>
    <row r="1978" spans="4:29" hidden="1" outlineLevel="1">
      <c r="F1978" s="42" t="str">
        <f>F1984</f>
        <v>RB_GUP</v>
      </c>
      <c r="G1978" s="17" t="str">
        <f>$G$9</f>
        <v>BULKTRAN</v>
      </c>
      <c r="H1978" s="21">
        <f t="shared" ca="1" si="903"/>
        <v>-84578.110256764106</v>
      </c>
      <c r="I1978" s="22">
        <f ca="1">VLOOKUP(CONCATENATE($F1978," ",$G1978),AllocFactorMatrix,(I$4+1),FALSE)*$E1984</f>
        <v>-41934.551923706509</v>
      </c>
      <c r="J1978" s="22">
        <f ca="1">VLOOKUP(CONCATENATE($F1978," ",$G1978),AllocFactorMatrix,(J$4+1),FALSE)*$E1984</f>
        <v>-10486.484135054228</v>
      </c>
      <c r="K1978" s="22">
        <f ca="1">VLOOKUP(CONCATENATE($F1978," ",$G1978),AllocFactorMatrix,(K$4+1),FALSE)*$E1984</f>
        <v>-132.90399894290269</v>
      </c>
      <c r="L1978" s="22">
        <f ca="1">VLOOKUP(CONCATENATE($F1978," ",$G1978),AllocFactorMatrix,(L$4+1),FALSE)*$E1984</f>
        <v>-6.6517130392097137</v>
      </c>
      <c r="M1978" s="22">
        <f t="shared" ca="1" si="914"/>
        <v>-10626.03984703634</v>
      </c>
      <c r="N1978" s="22">
        <f ca="1">VLOOKUP(CONCATENATE($F1978," ",$G1978),AllocFactorMatrix,(N$4+1),FALSE)*$E1984</f>
        <v>-4704.7373238859263</v>
      </c>
      <c r="O1978" s="22">
        <f ca="1">VLOOKUP(CONCATENATE($F1978," ",$G1978),AllocFactorMatrix,(O$4+1),FALSE)*$E1984</f>
        <v>-1289.4595439269694</v>
      </c>
      <c r="P1978" s="22">
        <f ca="1">VLOOKUP(CONCATENATE($F1978," ",$G1978),AllocFactorMatrix,(P$4+1),FALSE)*$E1984</f>
        <v>-205.19273822772834</v>
      </c>
      <c r="Q1978" s="22">
        <f ca="1">VLOOKUP(CONCATENATE($F1978," ",$G1978),AllocFactorMatrix,(Q$4+1),FALSE)*$E1984</f>
        <v>0</v>
      </c>
      <c r="R1978" s="22">
        <f t="shared" ref="R1978:R1984" ca="1" si="918">SUBTOTAL(9,N1978:Q1978)</f>
        <v>-6199.3896060406241</v>
      </c>
      <c r="S1978" s="22">
        <f ca="1">VLOOKUP(CONCATENATE($F1978," ",$G1978),AllocFactorMatrix,(S$4+1),FALSE)*$E1984</f>
        <v>-203.37375904541929</v>
      </c>
      <c r="T1978" s="22">
        <f ca="1">VLOOKUP(CONCATENATE($F1978," ",$G1978),AllocFactorMatrix,(T$4+1),FALSE)*$E1984</f>
        <v>-3701.0554984471287</v>
      </c>
      <c r="U1978" s="22">
        <f ca="1">VLOOKUP(CONCATENATE($F1978," ",$G1978),AllocFactorMatrix,(U$4+1),FALSE)*$E1984</f>
        <v>-18033.547904991294</v>
      </c>
      <c r="V1978" s="22">
        <f ca="1">VLOOKUP(CONCATENATE($F1978," ",$G1978),AllocFactorMatrix,(V$4+1),FALSE)*$E1984</f>
        <v>-2297.8426420871574</v>
      </c>
      <c r="W1978" s="22">
        <f t="shared" ref="W1978:W1984" ca="1" si="919">SUBTOTAL(9,S1978:V1978)</f>
        <v>-24235.819804571001</v>
      </c>
      <c r="X1978" s="22">
        <f ca="1">VLOOKUP(CONCATENATE($F1978," ",$G1978),AllocFactorMatrix,(X$4+1),FALSE)*$E1984</f>
        <v>-1315.8147292224976</v>
      </c>
      <c r="Y1978" s="22">
        <f ca="1">VLOOKUP(CONCATENATE($F1978," ",$G1978),AllocFactorMatrix,(Y$4+1),FALSE)*$E1984</f>
        <v>-24.734146500711429</v>
      </c>
      <c r="Z1978" s="22">
        <f t="shared" ca="1" si="915"/>
        <v>-1340.548875723209</v>
      </c>
      <c r="AA1978" s="22">
        <f ca="1">VLOOKUP(CONCATENATE($F1978," ",$G1978),AllocFactorMatrix,(AA$4+1),FALSE)*$E1984</f>
        <v>-19.135278309252232</v>
      </c>
      <c r="AB1978" s="22">
        <f ca="1">VLOOKUP(CONCATENATE($F1978," ",$G1978),AllocFactorMatrix,(AB$4+1),FALSE)*$E1984</f>
        <v>-179.82003316811787</v>
      </c>
      <c r="AC1978" s="22">
        <f ca="1">VLOOKUP(CONCATENATE($F1978," ",$G1978),AllocFactorMatrix,(AC$4+1),FALSE)*$E1984</f>
        <v>-42.804888209052436</v>
      </c>
    </row>
    <row r="1979" spans="4:29" hidden="1" outlineLevel="1">
      <c r="F1979" s="42" t="str">
        <f>F1984</f>
        <v>RB_GUP</v>
      </c>
      <c r="G1979" s="17" t="str">
        <f>$G$10</f>
        <v>SUBTRAN</v>
      </c>
      <c r="H1979" s="21">
        <f t="shared" ca="1" si="903"/>
        <v>-26795.22587480169</v>
      </c>
      <c r="I1979" s="22">
        <f ca="1">VLOOKUP(CONCATENATE($F1979," ",$G1979),AllocFactorMatrix,(I$4+1),FALSE)*$E1984</f>
        <v>-12930.363916862434</v>
      </c>
      <c r="J1979" s="22">
        <f ca="1">VLOOKUP(CONCATENATE($F1979," ",$G1979),AllocFactorMatrix,(J$4+1),FALSE)*$E1984</f>
        <v>-3226.0407837168659</v>
      </c>
      <c r="K1979" s="22">
        <f ca="1">VLOOKUP(CONCATENATE($F1979," ",$G1979),AllocFactorMatrix,(K$4+1),FALSE)*$E1984</f>
        <v>-40.97262833032903</v>
      </c>
      <c r="L1979" s="22">
        <f ca="1">VLOOKUP(CONCATENATE($F1979," ",$G1979),AllocFactorMatrix,(L$4+1),FALSE)*$E1984</f>
        <v>-2.641440959767154</v>
      </c>
      <c r="M1979" s="22">
        <f t="shared" ca="1" si="914"/>
        <v>-3269.6548530069622</v>
      </c>
      <c r="N1979" s="22">
        <f ca="1">VLOOKUP(CONCATENATE($F1979," ",$G1979),AllocFactorMatrix,(N$4+1),FALSE)*$E1984</f>
        <v>-1432.6275533252503</v>
      </c>
      <c r="O1979" s="22">
        <f ca="1">VLOOKUP(CONCATENATE($F1979," ",$G1979),AllocFactorMatrix,(O$4+1),FALSE)*$E1984</f>
        <v>-393.29335189183462</v>
      </c>
      <c r="P1979" s="22">
        <f ca="1">VLOOKUP(CONCATENATE($F1979," ",$G1979),AllocFactorMatrix,(P$4+1),FALSE)*$E1984</f>
        <v>-79.054875972049786</v>
      </c>
      <c r="Q1979" s="22">
        <f ca="1">VLOOKUP(CONCATENATE($F1979," ",$G1979),AllocFactorMatrix,(Q$4+1),FALSE)*$E1984</f>
        <v>0</v>
      </c>
      <c r="R1979" s="22">
        <f t="shared" ca="1" si="918"/>
        <v>-1904.9757811891348</v>
      </c>
      <c r="S1979" s="22">
        <f ca="1">VLOOKUP(CONCATENATE($F1979," ",$G1979),AllocFactorMatrix,(S$4+1),FALSE)*$E1984</f>
        <v>-60.710389997132495</v>
      </c>
      <c r="T1979" s="22">
        <f ca="1">VLOOKUP(CONCATENATE($F1979," ",$G1979),AllocFactorMatrix,(T$4+1),FALSE)*$E1984</f>
        <v>-1137.4182608775427</v>
      </c>
      <c r="U1979" s="22">
        <f ca="1">VLOOKUP(CONCATENATE($F1979," ",$G1979),AllocFactorMatrix,(U$4+1),FALSE)*$E1984</f>
        <v>-7068.3988260527585</v>
      </c>
      <c r="V1979" s="22">
        <f ca="1">VLOOKUP(CONCATENATE($F1979," ",$G1979),AllocFactorMatrix,(V$4+1),FALSE)*$E1984</f>
        <v>0</v>
      </c>
      <c r="W1979" s="22">
        <f t="shared" ca="1" si="919"/>
        <v>-8266.5274769274329</v>
      </c>
      <c r="X1979" s="22">
        <f ca="1">VLOOKUP(CONCATENATE($F1979," ",$G1979),AllocFactorMatrix,(X$4+1),FALSE)*$E1984</f>
        <v>-401.83286752521258</v>
      </c>
      <c r="Y1979" s="22">
        <f ca="1">VLOOKUP(CONCATENATE($F1979," ",$G1979),AllocFactorMatrix,(Y$4+1),FALSE)*$E1984</f>
        <v>-7.7078878877753967</v>
      </c>
      <c r="Z1979" s="22">
        <f t="shared" ca="1" si="915"/>
        <v>-409.54075541298795</v>
      </c>
      <c r="AA1979" s="22">
        <f ca="1">VLOOKUP(CONCATENATE($F1979," ",$G1979),AllocFactorMatrix,(AA$4+1),FALSE)*$E1984</f>
        <v>-5.8626868060416184</v>
      </c>
      <c r="AB1979" s="22">
        <f ca="1">VLOOKUP(CONCATENATE($F1979," ",$G1979),AllocFactorMatrix,(AB$4+1),FALSE)*$E1984</f>
        <v>-6.7078060966591524</v>
      </c>
      <c r="AC1979" s="22">
        <f ca="1">VLOOKUP(CONCATENATE($F1979," ",$G1979),AllocFactorMatrix,(AC$4+1),FALSE)*$E1984</f>
        <v>-1.5925985000208971</v>
      </c>
    </row>
    <row r="1980" spans="4:29" hidden="1" outlineLevel="1">
      <c r="F1980" s="42" t="str">
        <f>F1984</f>
        <v>RB_GUP</v>
      </c>
      <c r="G1980" s="17" t="str">
        <f>$G$11</f>
        <v>DISTPRI</v>
      </c>
      <c r="H1980" s="21">
        <f t="shared" ca="1" si="903"/>
        <v>-39722.382076510061</v>
      </c>
      <c r="I1980" s="22">
        <f ca="1">VLOOKUP(CONCATENATE($F1980," ",$G1980),AllocFactorMatrix,(I$4+1),FALSE)*$E1984</f>
        <v>-26273.172700931602</v>
      </c>
      <c r="J1980" s="22">
        <f ca="1">VLOOKUP(CONCATENATE($F1980," ",$G1980),AllocFactorMatrix,(J$4+1),FALSE)*$E1984</f>
        <v>-6519.9132146987831</v>
      </c>
      <c r="K1980" s="22">
        <f ca="1">VLOOKUP(CONCATENATE($F1980," ",$G1980),AllocFactorMatrix,(K$4+1),FALSE)*$E1984</f>
        <v>-82.776186062555126</v>
      </c>
      <c r="L1980" s="22">
        <f ca="1">VLOOKUP(CONCATENATE($F1980," ",$G1980),AllocFactorMatrix,(L$4+1),FALSE)*$E1984</f>
        <v>0</v>
      </c>
      <c r="M1980" s="22">
        <f t="shared" ca="1" si="914"/>
        <v>-6602.6894007613382</v>
      </c>
      <c r="N1980" s="22">
        <f ca="1">VLOOKUP(CONCATENATE($F1980," ",$G1980),AllocFactorMatrix,(N$4+1),FALSE)*$E1984</f>
        <v>-2845.8989499594827</v>
      </c>
      <c r="O1980" s="22">
        <f ca="1">VLOOKUP(CONCATENATE($F1980," ",$G1980),AllocFactorMatrix,(O$4+1),FALSE)*$E1984</f>
        <v>-782.60169959859547</v>
      </c>
      <c r="P1980" s="22">
        <f ca="1">VLOOKUP(CONCATENATE($F1980," ",$G1980),AllocFactorMatrix,(P$4+1),FALSE)*$E1984</f>
        <v>0</v>
      </c>
      <c r="Q1980" s="22">
        <f ca="1">VLOOKUP(CONCATENATE($F1980," ",$G1980),AllocFactorMatrix,(Q$4+1),FALSE)*$E1984</f>
        <v>0</v>
      </c>
      <c r="R1980" s="22">
        <f t="shared" ca="1" si="918"/>
        <v>-3628.5006495580783</v>
      </c>
      <c r="S1980" s="22">
        <f ca="1">VLOOKUP(CONCATENATE($F1980," ",$G1980),AllocFactorMatrix,(S$4+1),FALSE)*$E1984</f>
        <v>-121.94569878919131</v>
      </c>
      <c r="T1980" s="22">
        <f ca="1">VLOOKUP(CONCATENATE($F1980," ",$G1980),AllocFactorMatrix,(T$4+1),FALSE)*$E1984</f>
        <v>-2252.3081076729259</v>
      </c>
      <c r="U1980" s="22">
        <f ca="1">VLOOKUP(CONCATENATE($F1980," ",$G1980),AllocFactorMatrix,(U$4+1),FALSE)*$E1984</f>
        <v>0</v>
      </c>
      <c r="V1980" s="22">
        <f ca="1">VLOOKUP(CONCATENATE($F1980," ",$G1980),AllocFactorMatrix,(V$4+1),FALSE)*$E1984</f>
        <v>0</v>
      </c>
      <c r="W1980" s="22">
        <f t="shared" ca="1" si="919"/>
        <v>-2374.2538064621172</v>
      </c>
      <c r="X1980" s="22">
        <f ca="1">VLOOKUP(CONCATENATE($F1980," ",$G1980),AllocFactorMatrix,(X$4+1),FALSE)*$E1984</f>
        <v>-799.94079084223733</v>
      </c>
      <c r="Y1980" s="22">
        <f ca="1">VLOOKUP(CONCATENATE($F1980," ",$G1980),AllocFactorMatrix,(Y$4+1),FALSE)*$E1984</f>
        <v>-15.363612528800051</v>
      </c>
      <c r="Z1980" s="22">
        <f t="shared" ca="1" si="915"/>
        <v>-815.30440337103744</v>
      </c>
      <c r="AA1980" s="22">
        <f ca="1">VLOOKUP(CONCATENATE($F1980," ",$G1980),AllocFactorMatrix,(AA$4+1),FALSE)*$E1984</f>
        <v>-11.741688973582939</v>
      </c>
      <c r="AB1980" s="22">
        <f ca="1">VLOOKUP(CONCATENATE($F1980," ",$G1980),AllocFactorMatrix,(AB$4+1),FALSE)*$E1984</f>
        <v>-13.511480872980702</v>
      </c>
      <c r="AC1980" s="22">
        <f ca="1">VLOOKUP(CONCATENATE($F1980," ",$G1980),AllocFactorMatrix,(AC$4+1),FALSE)*$E1984</f>
        <v>-3.2079455793308882</v>
      </c>
    </row>
    <row r="1981" spans="4:29" hidden="1" outlineLevel="1">
      <c r="F1981" s="42" t="str">
        <f>F1984</f>
        <v>RB_GUP</v>
      </c>
      <c r="G1981" s="17" t="str">
        <f>$G$12</f>
        <v>DISTSEC</v>
      </c>
      <c r="H1981" s="21">
        <f t="shared" ca="1" si="903"/>
        <v>-13174.142545854378</v>
      </c>
      <c r="I1981" s="22">
        <f ca="1">VLOOKUP(CONCATENATE($F1981," ",$G1981),AllocFactorMatrix,(I$4+1),FALSE)*$E1984</f>
        <v>-10017.333941592968</v>
      </c>
      <c r="J1981" s="22">
        <f ca="1">VLOOKUP(CONCATENATE($F1981," ",$G1981),AllocFactorMatrix,(J$4+1),FALSE)*$E1984</f>
        <v>-2021.9275418192665</v>
      </c>
      <c r="K1981" s="22">
        <f ca="1">VLOOKUP(CONCATENATE($F1981," ",$G1981),AllocFactorMatrix,(K$4+1),FALSE)*$E1984</f>
        <v>0</v>
      </c>
      <c r="L1981" s="22">
        <f ca="1">VLOOKUP(CONCATENATE($F1981," ",$G1981),AllocFactorMatrix,(L$4+1),FALSE)*$E1984</f>
        <v>0</v>
      </c>
      <c r="M1981" s="22">
        <f t="shared" ca="1" si="914"/>
        <v>-2021.9275418192665</v>
      </c>
      <c r="N1981" s="22">
        <f ca="1">VLOOKUP(CONCATENATE($F1981," ",$G1981),AllocFactorMatrix,(N$4+1),FALSE)*$E1984</f>
        <v>-774.43929536192513</v>
      </c>
      <c r="O1981" s="22">
        <f ca="1">VLOOKUP(CONCATENATE($F1981," ",$G1981),AllocFactorMatrix,(O$4+1),FALSE)*$E1984</f>
        <v>0</v>
      </c>
      <c r="P1981" s="22">
        <f ca="1">VLOOKUP(CONCATENATE($F1981," ",$G1981),AllocFactorMatrix,(P$4+1),FALSE)*$E1984</f>
        <v>0</v>
      </c>
      <c r="Q1981" s="22">
        <f ca="1">VLOOKUP(CONCATENATE($F1981," ",$G1981),AllocFactorMatrix,(Q$4+1),FALSE)*$E1984</f>
        <v>0</v>
      </c>
      <c r="R1981" s="22">
        <f t="shared" ca="1" si="918"/>
        <v>-774.43929536192513</v>
      </c>
      <c r="S1981" s="22">
        <f ca="1">VLOOKUP(CONCATENATE($F1981," ",$G1981),AllocFactorMatrix,(S$4+1),FALSE)*$E1984</f>
        <v>-27.199933044818902</v>
      </c>
      <c r="T1981" s="22">
        <f ca="1">VLOOKUP(CONCATENATE($F1981," ",$G1981),AllocFactorMatrix,(T$4+1),FALSE)*$E1984</f>
        <v>0</v>
      </c>
      <c r="U1981" s="22">
        <f ca="1">VLOOKUP(CONCATENATE($F1981," ",$G1981),AllocFactorMatrix,(U$4+1),FALSE)*$E1984</f>
        <v>0</v>
      </c>
      <c r="V1981" s="22">
        <f ca="1">VLOOKUP(CONCATENATE($F1981," ",$G1981),AllocFactorMatrix,(V$4+1),FALSE)*$E1984</f>
        <v>0</v>
      </c>
      <c r="W1981" s="22">
        <f t="shared" ca="1" si="919"/>
        <v>-27.199933044818902</v>
      </c>
      <c r="X1981" s="22">
        <f ca="1">VLOOKUP(CONCATENATE($F1981," ",$G1981),AllocFactorMatrix,(X$4+1),FALSE)*$E1984</f>
        <v>-224.63965831930989</v>
      </c>
      <c r="Y1981" s="22">
        <f ca="1">VLOOKUP(CONCATENATE($F1981," ",$G1981),AllocFactorMatrix,(Y$4+1),FALSE)*$E1984</f>
        <v>0</v>
      </c>
      <c r="Z1981" s="22">
        <f t="shared" ca="1" si="915"/>
        <v>-224.63965831930989</v>
      </c>
      <c r="AA1981" s="22">
        <f ca="1">VLOOKUP(CONCATENATE($F1981," ",$G1981),AllocFactorMatrix,(AA$4+1),FALSE)*$E1984</f>
        <v>-2.8915082338830267</v>
      </c>
      <c r="AB1981" s="22">
        <f ca="1">VLOOKUP(CONCATENATE($F1981," ",$G1981),AllocFactorMatrix,(AB$4+1),FALSE)*$E1984</f>
        <v>-86.089718752287482</v>
      </c>
      <c r="AC1981" s="22">
        <f ca="1">VLOOKUP(CONCATENATE($F1981," ",$G1981),AllocFactorMatrix,(AC$4+1),FALSE)*$E1984</f>
        <v>-19.620948729920535</v>
      </c>
    </row>
    <row r="1982" spans="4:29" hidden="1" outlineLevel="1">
      <c r="F1982" s="42" t="str">
        <f>F1984</f>
        <v>RB_GUP</v>
      </c>
      <c r="G1982" s="17" t="str">
        <f>$G$13</f>
        <v>ENERGY</v>
      </c>
      <c r="H1982" s="21">
        <f t="shared" ca="1" si="903"/>
        <v>-3955.1421724279221</v>
      </c>
      <c r="I1982" s="22">
        <f ca="1">VLOOKUP(CONCATENATE($F1982," ",$G1982),AllocFactorMatrix,(I$4+1),FALSE)*$E1984</f>
        <v>-1453.192970745929</v>
      </c>
      <c r="J1982" s="22">
        <f ca="1">VLOOKUP(CONCATENATE($F1982," ",$G1982),AllocFactorMatrix,(J$4+1),FALSE)*$E1984</f>
        <v>-459.04682382906032</v>
      </c>
      <c r="K1982" s="22">
        <f ca="1">VLOOKUP(CONCATENATE($F1982," ",$G1982),AllocFactorMatrix,(K$4+1),FALSE)*$E1984</f>
        <v>-5.7328329329540972</v>
      </c>
      <c r="L1982" s="22">
        <f ca="1">VLOOKUP(CONCATENATE($F1982," ",$G1982),AllocFactorMatrix,(L$4+1),FALSE)*$E1984</f>
        <v>-0.29041229814488273</v>
      </c>
      <c r="M1982" s="22">
        <f t="shared" ca="1" si="914"/>
        <v>-465.07006906015931</v>
      </c>
      <c r="N1982" s="22">
        <f ca="1">VLOOKUP(CONCATENATE($F1982," ",$G1982),AllocFactorMatrix,(N$4+1),FALSE)*$E1984</f>
        <v>-232.57347609043995</v>
      </c>
      <c r="O1982" s="22">
        <f ca="1">VLOOKUP(CONCATENATE($F1982," ",$G1982),AllocFactorMatrix,(O$4+1),FALSE)*$E1984</f>
        <v>-62.742202620052005</v>
      </c>
      <c r="P1982" s="22">
        <f ca="1">VLOOKUP(CONCATENATE($F1982," ",$G1982),AllocFactorMatrix,(P$4+1),FALSE)*$E1984</f>
        <v>-9.7770208014567679</v>
      </c>
      <c r="Q1982" s="22">
        <f ca="1">VLOOKUP(CONCATENATE($F1982," ",$G1982),AllocFactorMatrix,(Q$4+1),FALSE)*$E1984</f>
        <v>0</v>
      </c>
      <c r="R1982" s="22">
        <f t="shared" ca="1" si="918"/>
        <v>-305.09269951194875</v>
      </c>
      <c r="S1982" s="22">
        <f ca="1">VLOOKUP(CONCATENATE($F1982," ",$G1982),AllocFactorMatrix,(S$4+1),FALSE)*$E1984</f>
        <v>-11.7128267250091</v>
      </c>
      <c r="T1982" s="22">
        <f ca="1">VLOOKUP(CONCATENATE($F1982," ",$G1982),AllocFactorMatrix,(T$4+1),FALSE)*$E1984</f>
        <v>-231.51930351819939</v>
      </c>
      <c r="U1982" s="22">
        <f ca="1">VLOOKUP(CONCATENATE($F1982," ",$G1982),AllocFactorMatrix,(U$4+1),FALSE)*$E1984</f>
        <v>-1217.1214543632946</v>
      </c>
      <c r="V1982" s="22">
        <f ca="1">VLOOKUP(CONCATENATE($F1982," ",$G1982),AllocFactorMatrix,(V$4+1),FALSE)*$E1984</f>
        <v>-170.19354560329603</v>
      </c>
      <c r="W1982" s="22">
        <f t="shared" ca="1" si="919"/>
        <v>-1630.5471302097992</v>
      </c>
      <c r="X1982" s="22">
        <f ca="1">VLOOKUP(CONCATENATE($F1982," ",$G1982),AllocFactorMatrix,(X$4+1),FALSE)*$E1984</f>
        <v>-65.389806687652666</v>
      </c>
      <c r="Y1982" s="22">
        <f ca="1">VLOOKUP(CONCATENATE($F1982," ",$G1982),AllocFactorMatrix,(Y$4+1),FALSE)*$E1984</f>
        <v>-1.2364664537633261</v>
      </c>
      <c r="Z1982" s="22">
        <f t="shared" ca="1" si="915"/>
        <v>-66.626273141415993</v>
      </c>
      <c r="AA1982" s="22">
        <f ca="1">VLOOKUP(CONCATENATE($F1982," ",$G1982),AllocFactorMatrix,(AA$4+1),FALSE)*$E1984</f>
        <v>-1.2333444928832156</v>
      </c>
      <c r="AB1982" s="22">
        <f ca="1">VLOOKUP(CONCATENATE($F1982," ",$G1982),AllocFactorMatrix,(AB$4+1),FALSE)*$E1984</f>
        <v>-27.040372569605356</v>
      </c>
      <c r="AC1982" s="22">
        <f ca="1">VLOOKUP(CONCATENATE($F1982," ",$G1982),AllocFactorMatrix,(AC$4+1),FALSE)*$E1984</f>
        <v>-6.3393126961825281</v>
      </c>
    </row>
    <row r="1983" spans="4:29" hidden="1" outlineLevel="1">
      <c r="F1983" s="42" t="str">
        <f>F1984</f>
        <v>RB_GUP</v>
      </c>
      <c r="G1983" s="17" t="str">
        <f>$G$14</f>
        <v>CUSTOMER</v>
      </c>
      <c r="H1983" s="21">
        <f t="shared" ca="1" si="903"/>
        <v>-106315.68974522931</v>
      </c>
      <c r="I1983" s="22">
        <f ca="1">VLOOKUP(CONCATENATE($F1983," ",$G1983),AllocFactorMatrix,(I$4+1),FALSE)*$E1984</f>
        <v>-79352.249412679303</v>
      </c>
      <c r="J1983" s="22">
        <f ca="1">VLOOKUP(CONCATENATE($F1983," ",$G1983),AllocFactorMatrix,(J$4+1),FALSE)*$E1984</f>
        <v>-19464.719613055542</v>
      </c>
      <c r="K1983" s="22">
        <f ca="1">VLOOKUP(CONCATENATE($F1983," ",$G1983),AllocFactorMatrix,(K$4+1),FALSE)*$E1984</f>
        <v>-215.46500668123358</v>
      </c>
      <c r="L1983" s="22">
        <f ca="1">VLOOKUP(CONCATENATE($F1983," ",$G1983),AllocFactorMatrix,(L$4+1),FALSE)*$E1984</f>
        <v>-15.873199181422946</v>
      </c>
      <c r="M1983" s="22">
        <f t="shared" ca="1" si="914"/>
        <v>-19696.057818918198</v>
      </c>
      <c r="N1983" s="22">
        <f ca="1">VLOOKUP(CONCATENATE($F1983," ",$G1983),AllocFactorMatrix,(N$4+1),FALSE)*$E1984</f>
        <v>-361.09004652604972</v>
      </c>
      <c r="O1983" s="22">
        <f ca="1">VLOOKUP(CONCATENATE($F1983," ",$G1983),AllocFactorMatrix,(O$4+1),FALSE)*$E1984</f>
        <v>-113.58716669812156</v>
      </c>
      <c r="P1983" s="22">
        <f ca="1">VLOOKUP(CONCATENATE($F1983," ",$G1983),AllocFactorMatrix,(P$4+1),FALSE)*$E1984</f>
        <v>-45.530815551553644</v>
      </c>
      <c r="Q1983" s="22">
        <f ca="1">VLOOKUP(CONCATENATE($F1983," ",$G1983),AllocFactorMatrix,(Q$4+1),FALSE)*$E1984</f>
        <v>0</v>
      </c>
      <c r="R1983" s="22">
        <f t="shared" ca="1" si="918"/>
        <v>-520.20802877572487</v>
      </c>
      <c r="S1983" s="22">
        <f ca="1">VLOOKUP(CONCATENATE($F1983," ",$G1983),AllocFactorMatrix,(S$4+1),FALSE)*$E1984</f>
        <v>-3.3536463408682855</v>
      </c>
      <c r="T1983" s="22">
        <f ca="1">VLOOKUP(CONCATENATE($F1983," ",$G1983),AllocFactorMatrix,(T$4+1),FALSE)*$E1984</f>
        <v>-83.329686138015646</v>
      </c>
      <c r="U1983" s="22">
        <f ca="1">VLOOKUP(CONCATENATE($F1983," ",$G1983),AllocFactorMatrix,(U$4+1),FALSE)*$E1984</f>
        <v>-150.9050934557734</v>
      </c>
      <c r="V1983" s="22">
        <f ca="1">VLOOKUP(CONCATENATE($F1983," ",$G1983),AllocFactorMatrix,(V$4+1),FALSE)*$E1984</f>
        <v>-29.252752997370703</v>
      </c>
      <c r="W1983" s="22">
        <f t="shared" ca="1" si="919"/>
        <v>-266.84117893202801</v>
      </c>
      <c r="X1983" s="22">
        <f ca="1">VLOOKUP(CONCATENATE($F1983," ",$G1983),AllocFactorMatrix,(X$4+1),FALSE)*$E1984</f>
        <v>-115.6010770047215</v>
      </c>
      <c r="Y1983" s="22">
        <f ca="1">VLOOKUP(CONCATENATE($F1983," ",$G1983),AllocFactorMatrix,(Y$4+1),FALSE)*$E1984</f>
        <v>-1.3494181147468167</v>
      </c>
      <c r="Z1983" s="22">
        <f t="shared" ca="1" si="915"/>
        <v>-116.95049511946831</v>
      </c>
      <c r="AA1983" s="22">
        <f ca="1">VLOOKUP(CONCATENATE($F1983," ",$G1983),AllocFactorMatrix,(AA$4+1),FALSE)*$E1984</f>
        <v>-8.2701912410028395</v>
      </c>
      <c r="AB1983" s="22">
        <f ca="1">VLOOKUP(CONCATENATE($F1983," ",$G1983),AllocFactorMatrix,(AB$4+1),FALSE)*$E1984</f>
        <v>-5606.6567833325016</v>
      </c>
      <c r="AC1983" s="22">
        <f ca="1">VLOOKUP(CONCATENATE($F1983," ",$G1983),AllocFactorMatrix,(AC$4+1),FALSE)*$E1984</f>
        <v>-748.45583623107893</v>
      </c>
    </row>
    <row r="1984" spans="4:29" collapsed="1">
      <c r="D1984" s="39" t="s">
        <v>631</v>
      </c>
      <c r="E1984" s="19">
        <v>-406497</v>
      </c>
      <c r="F1984" s="42" t="s">
        <v>73</v>
      </c>
      <c r="G1984" s="17" t="str">
        <f>$G$15</f>
        <v>TOTAL</v>
      </c>
      <c r="H1984" s="21">
        <f t="shared" ca="1" si="903"/>
        <v>-406496.99999999988</v>
      </c>
      <c r="I1984" s="22">
        <f ca="1">VLOOKUP(CONCATENATE($F1984," ",$G1984),AllocFactorMatrix,(I$4+1),FALSE)*$E1984</f>
        <v>-237385.93294294036</v>
      </c>
      <c r="J1984" s="22">
        <f ca="1">VLOOKUP(CONCATENATE($F1984," ",$G1984),AllocFactorMatrix,(J$4+1),FALSE)*$E1984</f>
        <v>-58538.839618157217</v>
      </c>
      <c r="K1984" s="22">
        <f ca="1">VLOOKUP(CONCATENATE($F1984," ",$G1984),AllocFactorMatrix,(K$4+1),FALSE)*$E1984</f>
        <v>-685.20360605384371</v>
      </c>
      <c r="L1984" s="22">
        <f ca="1">VLOOKUP(CONCATENATE($F1984," ",$G1984),AllocFactorMatrix,(L$4+1),FALSE)*$E1984</f>
        <v>-35.834574670517853</v>
      </c>
      <c r="M1984" s="22">
        <f t="shared" ca="1" si="914"/>
        <v>-59259.877798881578</v>
      </c>
      <c r="N1984" s="22">
        <f ca="1">VLOOKUP(CONCATENATE($F1984," ",$G1984),AllocFactorMatrix,(N$4+1),FALSE)*$E1984</f>
        <v>-17691.560961686126</v>
      </c>
      <c r="O1984" s="22">
        <f ca="1">VLOOKUP(CONCATENATE($F1984," ",$G1984),AllocFactorMatrix,(O$4+1),FALSE)*$E1984</f>
        <v>-4653.4612360582551</v>
      </c>
      <c r="P1984" s="22">
        <f ca="1">VLOOKUP(CONCATENATE($F1984," ",$G1984),AllocFactorMatrix,(P$4+1),FALSE)*$E1984</f>
        <v>-659.69119188038792</v>
      </c>
      <c r="Q1984" s="22">
        <f ca="1">VLOOKUP(CONCATENATE($F1984," ",$G1984),AllocFactorMatrix,(Q$4+1),FALSE)*$E1984</f>
        <v>0</v>
      </c>
      <c r="R1984" s="22">
        <f t="shared" ca="1" si="918"/>
        <v>-23004.713389624769</v>
      </c>
      <c r="S1984" s="22">
        <f ca="1">VLOOKUP(CONCATENATE($F1984," ",$G1984),AllocFactorMatrix,(S$4+1),FALSE)*$E1984</f>
        <v>-745.59407686211898</v>
      </c>
      <c r="T1984" s="22">
        <f ca="1">VLOOKUP(CONCATENATE($F1984," ",$G1984),AllocFactorMatrix,(T$4+1),FALSE)*$E1984</f>
        <v>-13179.909985260172</v>
      </c>
      <c r="U1984" s="22">
        <f ca="1">VLOOKUP(CONCATENATE($F1984," ",$G1984),AllocFactorMatrix,(U$4+1),FALSE)*$E1984</f>
        <v>-54605.390142026852</v>
      </c>
      <c r="V1984" s="22">
        <f ca="1">VLOOKUP(CONCATENATE($F1984," ",$G1984),AllocFactorMatrix,(V$4+1),FALSE)*$E1984</f>
        <v>-6082.3161888857085</v>
      </c>
      <c r="W1984" s="22">
        <f t="shared" ca="1" si="919"/>
        <v>-74613.210393034853</v>
      </c>
      <c r="X1984" s="22">
        <f ca="1">VLOOKUP(CONCATENATE($F1984," ",$G1984),AllocFactorMatrix,(X$4+1),FALSE)*$E1984</f>
        <v>-4976.1147943759315</v>
      </c>
      <c r="Y1984" s="22">
        <f ca="1">VLOOKUP(CONCATENATE($F1984," ",$G1984),AllocFactorMatrix,(Y$4+1),FALSE)*$E1984</f>
        <v>-88.981027364168611</v>
      </c>
      <c r="Z1984" s="22">
        <f t="shared" ca="1" si="915"/>
        <v>-5065.0958217401003</v>
      </c>
      <c r="AA1984" s="22">
        <f ca="1">VLOOKUP(CONCATENATE($F1984," ",$G1984),AllocFactorMatrix,(AA$4+1),FALSE)*$E1984</f>
        <v>-78.989002648281684</v>
      </c>
      <c r="AB1984" s="22">
        <f ca="1">VLOOKUP(CONCATENATE($F1984," ",$G1984),AllocFactorMatrix,(AB$4+1),FALSE)*$E1984</f>
        <v>-6200.3761797528277</v>
      </c>
      <c r="AC1984" s="22">
        <f ca="1">VLOOKUP(CONCATENATE($F1984," ",$G1984),AllocFactorMatrix,(AC$4+1),FALSE)*$E1984</f>
        <v>-888.80447137717647</v>
      </c>
    </row>
    <row r="1985" spans="4:29" hidden="1" outlineLevel="1">
      <c r="F1985" s="42" t="str">
        <f>F1992</f>
        <v>LABOR_M</v>
      </c>
      <c r="G1985" s="17" t="str">
        <f>$G$8</f>
        <v>PRODUCTION</v>
      </c>
      <c r="H1985" s="21">
        <f t="shared" ca="1" si="903"/>
        <v>-243306.15632577374</v>
      </c>
      <c r="I1985" s="22">
        <f ca="1">VLOOKUP(CONCATENATE($F1985," ",$G1985),AllocFactorMatrix,(I$4+1),FALSE)*$E1992</f>
        <v>-120633.2775091135</v>
      </c>
      <c r="J1985" s="22">
        <f ca="1">VLOOKUP(CONCATENATE($F1985," ",$G1985),AllocFactorMatrix,(J$4+1),FALSE)*$E1992</f>
        <v>-30166.50691917292</v>
      </c>
      <c r="K1985" s="22">
        <f ca="1">VLOOKUP(CONCATENATE($F1985," ",$G1985),AllocFactorMatrix,(K$4+1),FALSE)*$E1992</f>
        <v>-382.32541546453183</v>
      </c>
      <c r="L1985" s="22">
        <f ca="1">VLOOKUP(CONCATENATE($F1985," ",$G1985),AllocFactorMatrix,(L$4+1),FALSE)*$E1992</f>
        <v>-19.135007008775236</v>
      </c>
      <c r="M1985" s="22">
        <f t="shared" ca="1" si="914"/>
        <v>-30567.967341646228</v>
      </c>
      <c r="N1985" s="22">
        <f ca="1">VLOOKUP(CONCATENATE($F1985," ",$G1985),AllocFactorMatrix,(N$4+1),FALSE)*$E1992</f>
        <v>-13534.134911763933</v>
      </c>
      <c r="O1985" s="22">
        <f ca="1">VLOOKUP(CONCATENATE($F1985," ",$G1985),AllocFactorMatrix,(O$4+1),FALSE)*$E1992</f>
        <v>-3709.3929436117301</v>
      </c>
      <c r="P1985" s="22">
        <f ca="1">VLOOKUP(CONCATENATE($F1985," ",$G1985),AllocFactorMatrix,(P$4+1),FALSE)*$E1992</f>
        <v>-590.27869377297225</v>
      </c>
      <c r="Q1985" s="22">
        <f ca="1">VLOOKUP(CONCATENATE($F1985," ",$G1985),AllocFactorMatrix,(Q$4+1),FALSE)*$E1992</f>
        <v>0</v>
      </c>
      <c r="R1985" s="22">
        <f ca="1">SUBTOTAL(9,N1985:Q1985)</f>
        <v>-17833.806549148634</v>
      </c>
      <c r="S1985" s="22">
        <f ca="1">VLOOKUP(CONCATENATE($F1985," ",$G1985),AllocFactorMatrix,(S$4+1),FALSE)*$E1992</f>
        <v>-585.04602976640376</v>
      </c>
      <c r="T1985" s="22">
        <f ca="1">VLOOKUP(CONCATENATE($F1985," ",$G1985),AllocFactorMatrix,(T$4+1),FALSE)*$E1992</f>
        <v>-10646.839766717587</v>
      </c>
      <c r="U1985" s="22">
        <f ca="1">VLOOKUP(CONCATENATE($F1985," ",$G1985),AllocFactorMatrix,(U$4+1),FALSE)*$E1992</f>
        <v>-51877.17262019623</v>
      </c>
      <c r="V1985" s="22">
        <f ca="1">VLOOKUP(CONCATENATE($F1985," ",$G1985),AllocFactorMatrix,(V$4+1),FALSE)*$E1992</f>
        <v>-6610.2122569352769</v>
      </c>
      <c r="W1985" s="22">
        <f ca="1">SUBTOTAL(9,S1985:V1985)</f>
        <v>-69719.270673615494</v>
      </c>
      <c r="X1985" s="22">
        <f ca="1">VLOOKUP(CONCATENATE($F1985," ",$G1985),AllocFactorMatrix,(X$4+1),FALSE)*$E1992</f>
        <v>-3785.2090006747408</v>
      </c>
      <c r="Y1985" s="22">
        <f ca="1">VLOOKUP(CONCATENATE($F1985," ",$G1985),AllocFactorMatrix,(Y$4+1),FALSE)*$E1992</f>
        <v>-71.152808886568891</v>
      </c>
      <c r="Z1985" s="22">
        <f t="shared" ca="1" si="915"/>
        <v>-3856.3618095613097</v>
      </c>
      <c r="AA1985" s="22">
        <f ca="1">VLOOKUP(CONCATENATE($F1985," ",$G1985),AllocFactorMatrix,(AA$4+1),FALSE)*$E1992</f>
        <v>-55.046524467313525</v>
      </c>
      <c r="AB1985" s="22">
        <f ca="1">VLOOKUP(CONCATENATE($F1985," ",$G1985),AllocFactorMatrix,(AB$4+1),FALSE)*$E1992</f>
        <v>-517.28894116558763</v>
      </c>
      <c r="AC1985" s="22">
        <f ca="1">VLOOKUP(CONCATENATE($F1985," ",$G1985),AllocFactorMatrix,(AC$4+1),FALSE)*$E1992</f>
        <v>-123.1369770556685</v>
      </c>
    </row>
    <row r="1986" spans="4:29" hidden="1" outlineLevel="1">
      <c r="F1986" s="42" t="str">
        <f>F1992</f>
        <v>LABOR_M</v>
      </c>
      <c r="G1986" s="17" t="str">
        <f>$G$9</f>
        <v>BULKTRAN</v>
      </c>
      <c r="H1986" s="21">
        <f t="shared" ca="1" si="903"/>
        <v>-67653.795432015686</v>
      </c>
      <c r="I1986" s="22">
        <f ca="1">VLOOKUP(CONCATENATE($F1986," ",$G1986),AllocFactorMatrix,(I$4+1),FALSE)*$E1992</f>
        <v>-33543.331587416193</v>
      </c>
      <c r="J1986" s="22">
        <f ca="1">VLOOKUP(CONCATENATE($F1986," ",$G1986),AllocFactorMatrix,(J$4+1),FALSE)*$E1992</f>
        <v>-8388.1095276339493</v>
      </c>
      <c r="K1986" s="22">
        <f ca="1">VLOOKUP(CONCATENATE($F1986," ",$G1986),AllocFactorMatrix,(K$4+1),FALSE)*$E1992</f>
        <v>-106.30953954023674</v>
      </c>
      <c r="L1986" s="22">
        <f ca="1">VLOOKUP(CONCATENATE($F1986," ",$G1986),AllocFactorMatrix,(L$4+1),FALSE)*$E1992</f>
        <v>-5.320686781260596</v>
      </c>
      <c r="M1986" s="22">
        <f t="shared" ca="1" si="914"/>
        <v>-8499.7397539554458</v>
      </c>
      <c r="N1986" s="22">
        <f ca="1">VLOOKUP(CONCATENATE($F1986," ",$G1986),AllocFactorMatrix,(N$4+1),FALSE)*$E1992</f>
        <v>-3763.3063153724474</v>
      </c>
      <c r="O1986" s="22">
        <f ca="1">VLOOKUP(CONCATENATE($F1986," ",$G1986),AllocFactorMatrix,(O$4+1),FALSE)*$E1992</f>
        <v>-1031.4351070017988</v>
      </c>
      <c r="P1986" s="22">
        <f ca="1">VLOOKUP(CONCATENATE($F1986," ",$G1986),AllocFactorMatrix,(P$4+1),FALSE)*$E1992</f>
        <v>-164.13310127230798</v>
      </c>
      <c r="Q1986" s="22">
        <f ca="1">VLOOKUP(CONCATENATE($F1986," ",$G1986),AllocFactorMatrix,(Q$4+1),FALSE)*$E1992</f>
        <v>0</v>
      </c>
      <c r="R1986" s="22">
        <f t="shared" ref="R1986:R1992" ca="1" si="920">SUBTOTAL(9,N1986:Q1986)</f>
        <v>-4958.8745236465538</v>
      </c>
      <c r="S1986" s="22">
        <f ca="1">VLOOKUP(CONCATENATE($F1986," ",$G1986),AllocFactorMatrix,(S$4+1),FALSE)*$E1992</f>
        <v>-162.67810487759738</v>
      </c>
      <c r="T1986" s="22">
        <f ca="1">VLOOKUP(CONCATENATE($F1986," ",$G1986),AllocFactorMatrix,(T$4+1),FALSE)*$E1992</f>
        <v>-2960.4640114840377</v>
      </c>
      <c r="U1986" s="22">
        <f ca="1">VLOOKUP(CONCATENATE($F1986," ",$G1986),AllocFactorMatrix,(U$4+1),FALSE)*$E1992</f>
        <v>-14424.984871072664</v>
      </c>
      <c r="V1986" s="22">
        <f ca="1">VLOOKUP(CONCATENATE($F1986," ",$G1986),AllocFactorMatrix,(V$4+1),FALSE)*$E1992</f>
        <v>-1838.0379458796735</v>
      </c>
      <c r="W1986" s="22">
        <f t="shared" ref="W1986:W1992" ca="1" si="921">SUBTOTAL(9,S1986:V1986)</f>
        <v>-19386.164933313972</v>
      </c>
      <c r="X1986" s="22">
        <f ca="1">VLOOKUP(CONCATENATE($F1986," ",$G1986),AllocFactorMatrix,(X$4+1),FALSE)*$E1992</f>
        <v>-1052.5165465036234</v>
      </c>
      <c r="Y1986" s="22">
        <f ca="1">VLOOKUP(CONCATENATE($F1986," ",$G1986),AllocFactorMatrix,(Y$4+1),FALSE)*$E1992</f>
        <v>-19.784775073179343</v>
      </c>
      <c r="Z1986" s="22">
        <f t="shared" ca="1" si="915"/>
        <v>-1072.3013215768028</v>
      </c>
      <c r="AA1986" s="22">
        <f ca="1">VLOOKUP(CONCATENATE($F1986," ",$G1986),AllocFactorMatrix,(AA$4+1),FALSE)*$E1992</f>
        <v>-15.306255960776857</v>
      </c>
      <c r="AB1986" s="22">
        <f ca="1">VLOOKUP(CONCATENATE($F1986," ",$G1986),AllocFactorMatrix,(AB$4+1),FALSE)*$E1992</f>
        <v>-143.83754498181403</v>
      </c>
      <c r="AC1986" s="22">
        <f ca="1">VLOOKUP(CONCATENATE($F1986," ",$G1986),AllocFactorMatrix,(AC$4+1),FALSE)*$E1992</f>
        <v>-34.239511164225149</v>
      </c>
    </row>
    <row r="1987" spans="4:29" hidden="1" outlineLevel="1">
      <c r="F1987" s="42" t="str">
        <f>F1992</f>
        <v>LABOR_M</v>
      </c>
      <c r="G1987" s="17" t="str">
        <f>$G$10</f>
        <v>SUBTRAN</v>
      </c>
      <c r="H1987" s="21">
        <f t="shared" ca="1" si="903"/>
        <v>-21446.422442362924</v>
      </c>
      <c r="I1987" s="22">
        <f ca="1">VLOOKUP(CONCATENATE($F1987," ",$G1987),AllocFactorMatrix,(I$4+1),FALSE)*$E1992</f>
        <v>-10349.233411587013</v>
      </c>
      <c r="J1987" s="22">
        <f ca="1">VLOOKUP(CONCATENATE($F1987," ",$G1987),AllocFactorMatrix,(J$4+1),FALSE)*$E1992</f>
        <v>-2582.0656928646135</v>
      </c>
      <c r="K1987" s="22">
        <f ca="1">VLOOKUP(CONCATENATE($F1987," ",$G1987),AllocFactorMatrix,(K$4+1),FALSE)*$E1992</f>
        <v>-32.793763331269872</v>
      </c>
      <c r="L1987" s="22">
        <f ca="1">VLOOKUP(CONCATENATE($F1987," ",$G1987),AllocFactorMatrix,(L$4+1),FALSE)*$E1992</f>
        <v>-2.114162386404828</v>
      </c>
      <c r="M1987" s="22">
        <f t="shared" ca="1" si="914"/>
        <v>-2616.9736185822885</v>
      </c>
      <c r="N1987" s="22">
        <f ca="1">VLOOKUP(CONCATENATE($F1987," ",$G1987),AllocFactorMatrix,(N$4+1),FALSE)*$E1992</f>
        <v>-1146.6496253750861</v>
      </c>
      <c r="O1987" s="22">
        <f ca="1">VLOOKUP(CONCATENATE($F1987," ",$G1987),AllocFactorMatrix,(O$4+1),FALSE)*$E1992</f>
        <v>-314.78500714477099</v>
      </c>
      <c r="P1987" s="22">
        <f ca="1">VLOOKUP(CONCATENATE($F1987," ",$G1987),AllocFactorMatrix,(P$4+1),FALSE)*$E1992</f>
        <v>-63.274117342656602</v>
      </c>
      <c r="Q1987" s="22">
        <f ca="1">VLOOKUP(CONCATENATE($F1987," ",$G1987),AllocFactorMatrix,(Q$4+1),FALSE)*$E1992</f>
        <v>0</v>
      </c>
      <c r="R1987" s="22">
        <f t="shared" ca="1" si="920"/>
        <v>-1524.7087498625137</v>
      </c>
      <c r="S1987" s="22">
        <f ca="1">VLOOKUP(CONCATENATE($F1987," ",$G1987),AllocFactorMatrix,(S$4+1),FALSE)*$E1992</f>
        <v>-48.591516884488506</v>
      </c>
      <c r="T1987" s="22">
        <f ca="1">VLOOKUP(CONCATENATE($F1987," ",$G1987),AllocFactorMatrix,(T$4+1),FALSE)*$E1992</f>
        <v>-910.36935573576841</v>
      </c>
      <c r="U1987" s="22">
        <f ca="1">VLOOKUP(CONCATENATE($F1987," ",$G1987),AllocFactorMatrix,(U$4+1),FALSE)*$E1992</f>
        <v>-5657.4207630467281</v>
      </c>
      <c r="V1987" s="22">
        <f ca="1">VLOOKUP(CONCATENATE($F1987," ",$G1987),AllocFactorMatrix,(V$4+1),FALSE)*$E1992</f>
        <v>0</v>
      </c>
      <c r="W1987" s="22">
        <f t="shared" ca="1" si="921"/>
        <v>-6616.3816356669849</v>
      </c>
      <c r="X1987" s="22">
        <f ca="1">VLOOKUP(CONCATENATE($F1987," ",$G1987),AllocFactorMatrix,(X$4+1),FALSE)*$E1992</f>
        <v>-321.61988364785776</v>
      </c>
      <c r="Y1987" s="22">
        <f ca="1">VLOOKUP(CONCATENATE($F1987," ",$G1987),AllocFactorMatrix,(Y$4+1),FALSE)*$E1992</f>
        <v>-6.1692564396353449</v>
      </c>
      <c r="Z1987" s="22">
        <f t="shared" ca="1" si="915"/>
        <v>-327.78914008749308</v>
      </c>
      <c r="AA1987" s="22">
        <f ca="1">VLOOKUP(CONCATENATE($F1987," ",$G1987),AllocFactorMatrix,(AA$4+1),FALSE)*$E1992</f>
        <v>-4.692390296581773</v>
      </c>
      <c r="AB1987" s="22">
        <f ca="1">VLOOKUP(CONCATENATE($F1987," ",$G1987),AllocFactorMatrix,(AB$4+1),FALSE)*$E1992</f>
        <v>-5.3688087528194686</v>
      </c>
      <c r="AC1987" s="22">
        <f ca="1">VLOOKUP(CONCATENATE($F1987," ",$G1987),AllocFactorMatrix,(AC$4+1),FALSE)*$E1992</f>
        <v>-1.2746875272524478</v>
      </c>
    </row>
    <row r="1988" spans="4:29" hidden="1" outlineLevel="1">
      <c r="F1988" s="42" t="str">
        <f>F1992</f>
        <v>LABOR_M</v>
      </c>
      <c r="G1988" s="17" t="str">
        <f>$G$11</f>
        <v>DISTPRI</v>
      </c>
      <c r="H1988" s="21">
        <f t="shared" ca="1" si="903"/>
        <v>-38538.87123041274</v>
      </c>
      <c r="I1988" s="22">
        <f ca="1">VLOOKUP(CONCATENATE($F1988," ",$G1988),AllocFactorMatrix,(I$4+1),FALSE)*$E1992</f>
        <v>-25490.375113590297</v>
      </c>
      <c r="J1988" s="22">
        <f ca="1">VLOOKUP(CONCATENATE($F1988," ",$G1988),AllocFactorMatrix,(J$4+1),FALSE)*$E1992</f>
        <v>-6325.6552774394622</v>
      </c>
      <c r="K1988" s="22">
        <f ca="1">VLOOKUP(CONCATENATE($F1988," ",$G1988),AllocFactorMatrix,(K$4+1),FALSE)*$E1992</f>
        <v>-80.30990612458686</v>
      </c>
      <c r="L1988" s="22">
        <f ca="1">VLOOKUP(CONCATENATE($F1988," ",$G1988),AllocFactorMatrix,(L$4+1),FALSE)*$E1992</f>
        <v>0</v>
      </c>
      <c r="M1988" s="22">
        <f t="shared" ca="1" si="914"/>
        <v>-6405.9651835640489</v>
      </c>
      <c r="N1988" s="22">
        <f ca="1">VLOOKUP(CONCATENATE($F1988," ",$G1988),AllocFactorMatrix,(N$4+1),FALSE)*$E1992</f>
        <v>-2761.1066465249428</v>
      </c>
      <c r="O1988" s="22">
        <f ca="1">VLOOKUP(CONCATENATE($F1988," ",$G1988),AllocFactorMatrix,(O$4+1),FALSE)*$E1992</f>
        <v>-759.28442728936795</v>
      </c>
      <c r="P1988" s="22">
        <f ca="1">VLOOKUP(CONCATENATE($F1988," ",$G1988),AllocFactorMatrix,(P$4+1),FALSE)*$E1992</f>
        <v>0</v>
      </c>
      <c r="Q1988" s="22">
        <f ca="1">VLOOKUP(CONCATENATE($F1988," ",$G1988),AllocFactorMatrix,(Q$4+1),FALSE)*$E1992</f>
        <v>0</v>
      </c>
      <c r="R1988" s="22">
        <f t="shared" ca="1" si="920"/>
        <v>-3520.3910738143109</v>
      </c>
      <c r="S1988" s="22">
        <f ca="1">VLOOKUP(CONCATENATE($F1988," ",$G1988),AllocFactorMatrix,(S$4+1),FALSE)*$E1992</f>
        <v>-118.31238050344636</v>
      </c>
      <c r="T1988" s="22">
        <f ca="1">VLOOKUP(CONCATENATE($F1988," ",$G1988),AllocFactorMatrix,(T$4+1),FALSE)*$E1992</f>
        <v>-2185.2015814568094</v>
      </c>
      <c r="U1988" s="22">
        <f ca="1">VLOOKUP(CONCATENATE($F1988," ",$G1988),AllocFactorMatrix,(U$4+1),FALSE)*$E1992</f>
        <v>0</v>
      </c>
      <c r="V1988" s="22">
        <f ca="1">VLOOKUP(CONCATENATE($F1988," ",$G1988),AllocFactorMatrix,(V$4+1),FALSE)*$E1992</f>
        <v>0</v>
      </c>
      <c r="W1988" s="22">
        <f t="shared" ca="1" si="921"/>
        <v>-2303.513961960256</v>
      </c>
      <c r="X1988" s="22">
        <f ca="1">VLOOKUP(CONCATENATE($F1988," ",$G1988),AllocFactorMatrix,(X$4+1),FALSE)*$E1992</f>
        <v>-776.10690796044139</v>
      </c>
      <c r="Y1988" s="22">
        <f ca="1">VLOOKUP(CONCATENATE($F1988," ",$G1988),AllocFactorMatrix,(Y$4+1),FALSE)*$E1992</f>
        <v>-14.905860472842038</v>
      </c>
      <c r="Z1988" s="22">
        <f t="shared" ca="1" si="915"/>
        <v>-791.01276843328344</v>
      </c>
      <c r="AA1988" s="22">
        <f ca="1">VLOOKUP(CONCATENATE($F1988," ",$G1988),AllocFactorMatrix,(AA$4+1),FALSE)*$E1992</f>
        <v>-11.391850531745009</v>
      </c>
      <c r="AB1988" s="22">
        <f ca="1">VLOOKUP(CONCATENATE($F1988," ",$G1988),AllocFactorMatrix,(AB$4+1),FALSE)*$E1992</f>
        <v>-13.108912262437423</v>
      </c>
      <c r="AC1988" s="22">
        <f ca="1">VLOOKUP(CONCATENATE($F1988," ",$G1988),AllocFactorMatrix,(AC$4+1),FALSE)*$E1992</f>
        <v>-3.1123662563306853</v>
      </c>
    </row>
    <row r="1989" spans="4:29" hidden="1" outlineLevel="1">
      <c r="F1989" s="42" t="str">
        <f>F1992</f>
        <v>LABOR_M</v>
      </c>
      <c r="G1989" s="17" t="str">
        <f>$G$12</f>
        <v>DISTSEC</v>
      </c>
      <c r="H1989" s="21">
        <f t="shared" ca="1" si="903"/>
        <v>-14124.756277590282</v>
      </c>
      <c r="I1989" s="22">
        <f ca="1">VLOOKUP(CONCATENATE($F1989," ",$G1989),AllocFactorMatrix,(I$4+1),FALSE)*$E1992</f>
        <v>-10740.160126835581</v>
      </c>
      <c r="J1989" s="22">
        <f ca="1">VLOOKUP(CONCATENATE($F1989," ",$G1989),AllocFactorMatrix,(J$4+1),FALSE)*$E1992</f>
        <v>-2167.824861446587</v>
      </c>
      <c r="K1989" s="22">
        <f ca="1">VLOOKUP(CONCATENATE($F1989," ",$G1989),AllocFactorMatrix,(K$4+1),FALSE)*$E1992</f>
        <v>0</v>
      </c>
      <c r="L1989" s="22">
        <f ca="1">VLOOKUP(CONCATENATE($F1989," ",$G1989),AllocFactorMatrix,(L$4+1),FALSE)*$E1992</f>
        <v>0</v>
      </c>
      <c r="M1989" s="22">
        <f t="shared" ca="1" si="914"/>
        <v>-2167.824861446587</v>
      </c>
      <c r="N1989" s="22">
        <f ca="1">VLOOKUP(CONCATENATE($F1989," ",$G1989),AllocFactorMatrix,(N$4+1),FALSE)*$E1992</f>
        <v>-830.32093061860337</v>
      </c>
      <c r="O1989" s="22">
        <f ca="1">VLOOKUP(CONCATENATE($F1989," ",$G1989),AllocFactorMatrix,(O$4+1),FALSE)*$E1992</f>
        <v>0</v>
      </c>
      <c r="P1989" s="22">
        <f ca="1">VLOOKUP(CONCATENATE($F1989," ",$G1989),AllocFactorMatrix,(P$4+1),FALSE)*$E1992</f>
        <v>0</v>
      </c>
      <c r="Q1989" s="22">
        <f ca="1">VLOOKUP(CONCATENATE($F1989," ",$G1989),AllocFactorMatrix,(Q$4+1),FALSE)*$E1992</f>
        <v>0</v>
      </c>
      <c r="R1989" s="22">
        <f t="shared" ca="1" si="920"/>
        <v>-830.32093061860337</v>
      </c>
      <c r="S1989" s="22">
        <f ca="1">VLOOKUP(CONCATENATE($F1989," ",$G1989),AllocFactorMatrix,(S$4+1),FALSE)*$E1992</f>
        <v>-29.162613330439349</v>
      </c>
      <c r="T1989" s="22">
        <f ca="1">VLOOKUP(CONCATENATE($F1989," ",$G1989),AllocFactorMatrix,(T$4+1),FALSE)*$E1992</f>
        <v>0</v>
      </c>
      <c r="U1989" s="22">
        <f ca="1">VLOOKUP(CONCATENATE($F1989," ",$G1989),AllocFactorMatrix,(U$4+1),FALSE)*$E1992</f>
        <v>0</v>
      </c>
      <c r="V1989" s="22">
        <f ca="1">VLOOKUP(CONCATENATE($F1989," ",$G1989),AllocFactorMatrix,(V$4+1),FALSE)*$E1992</f>
        <v>0</v>
      </c>
      <c r="W1989" s="22">
        <f t="shared" ca="1" si="921"/>
        <v>-29.162613330439349</v>
      </c>
      <c r="X1989" s="22">
        <f ca="1">VLOOKUP(CONCATENATE($F1989," ",$G1989),AllocFactorMatrix,(X$4+1),FALSE)*$E1992</f>
        <v>-240.8491036890955</v>
      </c>
      <c r="Y1989" s="22">
        <f ca="1">VLOOKUP(CONCATENATE($F1989," ",$G1989),AllocFactorMatrix,(Y$4+1),FALSE)*$E1992</f>
        <v>0</v>
      </c>
      <c r="Z1989" s="22">
        <f t="shared" ca="1" si="915"/>
        <v>-240.8491036890955</v>
      </c>
      <c r="AA1989" s="22">
        <f ca="1">VLOOKUP(CONCATENATE($F1989," ",$G1989),AllocFactorMatrix,(AA$4+1),FALSE)*$E1992</f>
        <v>-3.1001523580064272</v>
      </c>
      <c r="AB1989" s="22">
        <f ca="1">VLOOKUP(CONCATENATE($F1989," ",$G1989),AllocFactorMatrix,(AB$4+1),FALSE)*$E1992</f>
        <v>-92.301741168346624</v>
      </c>
      <c r="AC1989" s="22">
        <f ca="1">VLOOKUP(CONCATENATE($F1989," ",$G1989),AllocFactorMatrix,(AC$4+1),FALSE)*$E1992</f>
        <v>-21.036748143615043</v>
      </c>
    </row>
    <row r="1990" spans="4:29" hidden="1" outlineLevel="1">
      <c r="F1990" s="42" t="str">
        <f>F1992</f>
        <v>LABOR_M</v>
      </c>
      <c r="G1990" s="17" t="str">
        <f>$G$13</f>
        <v>ENERGY</v>
      </c>
      <c r="H1990" s="21">
        <f t="shared" ca="1" si="903"/>
        <v>-142236.10144933706</v>
      </c>
      <c r="I1990" s="22">
        <f ca="1">VLOOKUP(CONCATENATE($F1990," ",$G1990),AllocFactorMatrix,(I$4+1),FALSE)*$E1992</f>
        <v>-52260.195411786583</v>
      </c>
      <c r="J1990" s="22">
        <f ca="1">VLOOKUP(CONCATENATE($F1990," ",$G1990),AllocFactorMatrix,(J$4+1),FALSE)*$E1992</f>
        <v>-16508.390282229742</v>
      </c>
      <c r="K1990" s="22">
        <f ca="1">VLOOKUP(CONCATENATE($F1990," ",$G1990),AllocFactorMatrix,(K$4+1),FALSE)*$E1992</f>
        <v>-206.16599128298941</v>
      </c>
      <c r="L1990" s="22">
        <f ca="1">VLOOKUP(CONCATENATE($F1990," ",$G1990),AllocFactorMatrix,(L$4+1),FALSE)*$E1992</f>
        <v>-10.443900952292102</v>
      </c>
      <c r="M1990" s="22">
        <f t="shared" ca="1" si="914"/>
        <v>-16725.000174465025</v>
      </c>
      <c r="N1990" s="22">
        <f ca="1">VLOOKUP(CONCATENATE($F1990," ",$G1990),AllocFactorMatrix,(N$4+1),FALSE)*$E1992</f>
        <v>-8363.8825350538282</v>
      </c>
      <c r="O1990" s="22">
        <f ca="1">VLOOKUP(CONCATENATE($F1990," ",$G1990),AllocFactorMatrix,(O$4+1),FALSE)*$E1992</f>
        <v>-2256.3553743359666</v>
      </c>
      <c r="P1990" s="22">
        <f ca="1">VLOOKUP(CONCATENATE($F1990," ",$G1990),AllocFactorMatrix,(P$4+1),FALSE)*$E1992</f>
        <v>-351.60438284184727</v>
      </c>
      <c r="Q1990" s="22">
        <f ca="1">VLOOKUP(CONCATENATE($F1990," ",$G1990),AllocFactorMatrix,(Q$4+1),FALSE)*$E1992</f>
        <v>0</v>
      </c>
      <c r="R1990" s="22">
        <f t="shared" ca="1" si="920"/>
        <v>-10971.842292231642</v>
      </c>
      <c r="S1990" s="22">
        <f ca="1">VLOOKUP(CONCATENATE($F1990," ",$G1990),AllocFactorMatrix,(S$4+1),FALSE)*$E1992</f>
        <v>-421.22046128476052</v>
      </c>
      <c r="T1990" s="22">
        <f ca="1">VLOOKUP(CONCATENATE($F1990," ",$G1990),AllocFactorMatrix,(T$4+1),FALSE)*$E1992</f>
        <v>-8325.9720402110433</v>
      </c>
      <c r="U1990" s="22">
        <f ca="1">VLOOKUP(CONCATENATE($F1990," ",$G1990),AllocFactorMatrix,(U$4+1),FALSE)*$E1992</f>
        <v>-43770.515220875292</v>
      </c>
      <c r="V1990" s="22">
        <f ca="1">VLOOKUP(CONCATENATE($F1990," ",$G1990),AllocFactorMatrix,(V$4+1),FALSE)*$E1992</f>
        <v>-6120.5553082792312</v>
      </c>
      <c r="W1990" s="22">
        <f t="shared" ca="1" si="921"/>
        <v>-58638.263030650327</v>
      </c>
      <c r="X1990" s="22">
        <f ca="1">VLOOKUP(CONCATENATE($F1990," ",$G1990),AllocFactorMatrix,(X$4+1),FALSE)*$E1992</f>
        <v>-2351.5693677499512</v>
      </c>
      <c r="Y1990" s="22">
        <f ca="1">VLOOKUP(CONCATENATE($F1990," ",$G1990),AllocFactorMatrix,(Y$4+1),FALSE)*$E1992</f>
        <v>-44.466206343278394</v>
      </c>
      <c r="Z1990" s="22">
        <f t="shared" ca="1" si="915"/>
        <v>-2396.0355740932296</v>
      </c>
      <c r="AA1990" s="22">
        <f ca="1">VLOOKUP(CONCATENATE($F1990," ",$G1990),AllocFactorMatrix,(AA$4+1),FALSE)*$E1992</f>
        <v>-44.353933376819725</v>
      </c>
      <c r="AB1990" s="22">
        <f ca="1">VLOOKUP(CONCATENATE($F1990," ",$G1990),AllocFactorMatrix,(AB$4+1),FALSE)*$E1992</f>
        <v>-972.43462013838553</v>
      </c>
      <c r="AC1990" s="22">
        <f ca="1">VLOOKUP(CONCATENATE($F1990," ",$G1990),AllocFactorMatrix,(AC$4+1),FALSE)*$E1992</f>
        <v>-227.97641259499372</v>
      </c>
    </row>
    <row r="1991" spans="4:29" hidden="1" outlineLevel="1">
      <c r="F1991" s="42" t="str">
        <f>F1992</f>
        <v>LABOR_M</v>
      </c>
      <c r="G1991" s="17" t="str">
        <f>$G$14</f>
        <v>CUSTOMER</v>
      </c>
      <c r="H1991" s="21">
        <f t="shared" ca="1" si="903"/>
        <v>-284492.89684250805</v>
      </c>
      <c r="I1991" s="22">
        <f ca="1">VLOOKUP(CONCATENATE($F1991," ",$G1991),AllocFactorMatrix,(I$4+1),FALSE)*$E1992</f>
        <v>-220187.24490348084</v>
      </c>
      <c r="J1991" s="22">
        <f ca="1">VLOOKUP(CONCATENATE($F1991," ",$G1991),AllocFactorMatrix,(J$4+1),FALSE)*$E1992</f>
        <v>-51950.1895112032</v>
      </c>
      <c r="K1991" s="22">
        <f ca="1">VLOOKUP(CONCATENATE($F1991," ",$G1991),AllocFactorMatrix,(K$4+1),FALSE)*$E1992</f>
        <v>-529.05293623907301</v>
      </c>
      <c r="L1991" s="22">
        <f ca="1">VLOOKUP(CONCATENATE($F1991," ",$G1991),AllocFactorMatrix,(L$4+1),FALSE)*$E1992</f>
        <v>-37.697620371421948</v>
      </c>
      <c r="M1991" s="22">
        <f t="shared" ca="1" si="914"/>
        <v>-52516.940067813695</v>
      </c>
      <c r="N1991" s="22">
        <f ca="1">VLOOKUP(CONCATENATE($F1991," ",$G1991),AllocFactorMatrix,(N$4+1),FALSE)*$E1992</f>
        <v>-924.43059142790958</v>
      </c>
      <c r="O1991" s="22">
        <f ca="1">VLOOKUP(CONCATENATE($F1991," ",$G1991),AllocFactorMatrix,(O$4+1),FALSE)*$E1992</f>
        <v>-294.91377986265451</v>
      </c>
      <c r="P1991" s="22">
        <f ca="1">VLOOKUP(CONCATENATE($F1991," ",$G1991),AllocFactorMatrix,(P$4+1),FALSE)*$E1992</f>
        <v>-107.65131246664417</v>
      </c>
      <c r="Q1991" s="22">
        <f ca="1">VLOOKUP(CONCATENATE($F1991," ",$G1991),AllocFactorMatrix,(Q$4+1),FALSE)*$E1992</f>
        <v>0</v>
      </c>
      <c r="R1991" s="22">
        <f t="shared" ca="1" si="920"/>
        <v>-1326.9956837572083</v>
      </c>
      <c r="S1991" s="22">
        <f ca="1">VLOOKUP(CONCATENATE($F1991," ",$G1991),AllocFactorMatrix,(S$4+1),FALSE)*$E1992</f>
        <v>-8.7656302849777408</v>
      </c>
      <c r="T1991" s="22">
        <f ca="1">VLOOKUP(CONCATENATE($F1991," ",$G1991),AllocFactorMatrix,(T$4+1),FALSE)*$E1992</f>
        <v>-212.07999030844087</v>
      </c>
      <c r="U1991" s="22">
        <f ca="1">VLOOKUP(CONCATENATE($F1991," ",$G1991),AllocFactorMatrix,(U$4+1),FALSE)*$E1992</f>
        <v>-356.53448267139368</v>
      </c>
      <c r="V1991" s="22">
        <f ca="1">VLOOKUP(CONCATENATE($F1991," ",$G1991),AllocFactorMatrix,(V$4+1),FALSE)*$E1992</f>
        <v>-68.605630107721964</v>
      </c>
      <c r="W1991" s="22">
        <f t="shared" ca="1" si="921"/>
        <v>-645.98573337253424</v>
      </c>
      <c r="X1991" s="22">
        <f ca="1">VLOOKUP(CONCATENATE($F1991," ",$G1991),AllocFactorMatrix,(X$4+1),FALSE)*$E1992</f>
        <v>-298.85411317216108</v>
      </c>
      <c r="Y1991" s="22">
        <f ca="1">VLOOKUP(CONCATENATE($F1991," ",$G1991),AllocFactorMatrix,(Y$4+1),FALSE)*$E1992</f>
        <v>-3.5643738958328961</v>
      </c>
      <c r="Z1991" s="22">
        <f t="shared" ca="1" si="915"/>
        <v>-302.41848706799396</v>
      </c>
      <c r="AA1991" s="22">
        <f ca="1">VLOOKUP(CONCATENATE($F1991," ",$G1991),AllocFactorMatrix,(AA$4+1),FALSE)*$E1992</f>
        <v>-20.801342472483146</v>
      </c>
      <c r="AB1991" s="22">
        <f ca="1">VLOOKUP(CONCATENATE($F1991," ",$G1991),AllocFactorMatrix,(AB$4+1),FALSE)*$E1992</f>
        <v>-8796.9316227446907</v>
      </c>
      <c r="AC1991" s="22">
        <f ca="1">VLOOKUP(CONCATENATE($F1991," ",$G1991),AllocFactorMatrix,(AC$4+1),FALSE)*$E1992</f>
        <v>-695.5790017984757</v>
      </c>
    </row>
    <row r="1992" spans="4:29" collapsed="1">
      <c r="D1992" s="39" t="s">
        <v>632</v>
      </c>
      <c r="E1992" s="19">
        <v>-811799</v>
      </c>
      <c r="F1992" s="42" t="s">
        <v>69</v>
      </c>
      <c r="G1992" s="17" t="str">
        <f>$G$15</f>
        <v>TOTAL</v>
      </c>
      <c r="H1992" s="21">
        <f t="shared" ca="1" si="903"/>
        <v>-811799.0000000007</v>
      </c>
      <c r="I1992" s="22">
        <f ca="1">VLOOKUP(CONCATENATE($F1992," ",$G1992),AllocFactorMatrix,(I$4+1),FALSE)*$E1992</f>
        <v>-473203.81806381</v>
      </c>
      <c r="J1992" s="22">
        <f ca="1">VLOOKUP(CONCATENATE($F1992," ",$G1992),AllocFactorMatrix,(J$4+1),FALSE)*$E1992</f>
        <v>-118088.74207199045</v>
      </c>
      <c r="K1992" s="22">
        <f ca="1">VLOOKUP(CONCATENATE($F1992," ",$G1992),AllocFactorMatrix,(K$4+1),FALSE)*$E1992</f>
        <v>-1336.9575519826878</v>
      </c>
      <c r="L1992" s="22">
        <f ca="1">VLOOKUP(CONCATENATE($F1992," ",$G1992),AllocFactorMatrix,(L$4+1),FALSE)*$E1992</f>
        <v>-74.711377500154711</v>
      </c>
      <c r="M1992" s="22">
        <f t="shared" ca="1" si="914"/>
        <v>-119500.41100147329</v>
      </c>
      <c r="N1992" s="22">
        <f ca="1">VLOOKUP(CONCATENATE($F1992," ",$G1992),AllocFactorMatrix,(N$4+1),FALSE)*$E1992</f>
        <v>-31323.831556136745</v>
      </c>
      <c r="O1992" s="22">
        <f ca="1">VLOOKUP(CONCATENATE($F1992," ",$G1992),AllocFactorMatrix,(O$4+1),FALSE)*$E1992</f>
        <v>-8366.1666392462885</v>
      </c>
      <c r="P1992" s="22">
        <f ca="1">VLOOKUP(CONCATENATE($F1992," ",$G1992),AllocFactorMatrix,(P$4+1),FALSE)*$E1992</f>
        <v>-1276.9416076964283</v>
      </c>
      <c r="Q1992" s="22">
        <f ca="1">VLOOKUP(CONCATENATE($F1992," ",$G1992),AllocFactorMatrix,(Q$4+1),FALSE)*$E1992</f>
        <v>0</v>
      </c>
      <c r="R1992" s="22">
        <f t="shared" ca="1" si="920"/>
        <v>-40966.939803079462</v>
      </c>
      <c r="S1992" s="22">
        <f ca="1">VLOOKUP(CONCATENATE($F1992," ",$G1992),AllocFactorMatrix,(S$4+1),FALSE)*$E1992</f>
        <v>-1373.7767369321136</v>
      </c>
      <c r="T1992" s="22">
        <f ca="1">VLOOKUP(CONCATENATE($F1992," ",$G1992),AllocFactorMatrix,(T$4+1),FALSE)*$E1992</f>
        <v>-25240.926745913686</v>
      </c>
      <c r="U1992" s="22">
        <f ca="1">VLOOKUP(CONCATENATE($F1992," ",$G1992),AllocFactorMatrix,(U$4+1),FALSE)*$E1992</f>
        <v>-116086.62795786231</v>
      </c>
      <c r="V1992" s="22">
        <f ca="1">VLOOKUP(CONCATENATE($F1992," ",$G1992),AllocFactorMatrix,(V$4+1),FALSE)*$E1992</f>
        <v>-14637.411141201903</v>
      </c>
      <c r="W1992" s="22">
        <f t="shared" ca="1" si="921"/>
        <v>-157338.74258191002</v>
      </c>
      <c r="X1992" s="22">
        <f ca="1">VLOOKUP(CONCATENATE($F1992," ",$G1992),AllocFactorMatrix,(X$4+1),FALSE)*$E1992</f>
        <v>-8826.724923397871</v>
      </c>
      <c r="Y1992" s="22">
        <f ca="1">VLOOKUP(CONCATENATE($F1992," ",$G1992),AllocFactorMatrix,(Y$4+1),FALSE)*$E1992</f>
        <v>-160.04328111133691</v>
      </c>
      <c r="Z1992" s="22">
        <f t="shared" ca="1" si="915"/>
        <v>-8986.7682045092079</v>
      </c>
      <c r="AA1992" s="22">
        <f ca="1">VLOOKUP(CONCATENATE($F1992," ",$G1992),AllocFactorMatrix,(AA$4+1),FALSE)*$E1992</f>
        <v>-154.69244946372646</v>
      </c>
      <c r="AB1992" s="22">
        <f ca="1">VLOOKUP(CONCATENATE($F1992," ",$G1992),AllocFactorMatrix,(AB$4+1),FALSE)*$E1992</f>
        <v>-10541.272191214082</v>
      </c>
      <c r="AC1992" s="22">
        <f ca="1">VLOOKUP(CONCATENATE($F1992," ",$G1992),AllocFactorMatrix,(AC$4+1),FALSE)*$E1992</f>
        <v>-1106.3557045405612</v>
      </c>
    </row>
    <row r="1993" spans="4:29" hidden="1" outlineLevel="1">
      <c r="F1993" s="42" t="str">
        <f>F2000</f>
        <v>LABOR_M</v>
      </c>
      <c r="G1993" s="17" t="str">
        <f>$G$8</f>
        <v>PRODUCTION</v>
      </c>
      <c r="H1993" s="21">
        <f t="shared" ca="1" si="903"/>
        <v>23366.171379208365</v>
      </c>
      <c r="I1993" s="22">
        <f ca="1">VLOOKUP(CONCATENATE($F1993," ",$G1993),AllocFactorMatrix,(I$4+1),FALSE)*$E2000</f>
        <v>11585.148024530094</v>
      </c>
      <c r="J1993" s="22">
        <f ca="1">VLOOKUP(CONCATENATE($F1993," ",$G1993),AllocFactorMatrix,(J$4+1),FALSE)*$E2000</f>
        <v>2897.0733056243716</v>
      </c>
      <c r="K1993" s="22">
        <f ca="1">VLOOKUP(CONCATENATE($F1993," ",$G1993),AllocFactorMatrix,(K$4+1),FALSE)*$E2000</f>
        <v>36.717037148907337</v>
      </c>
      <c r="L1993" s="22">
        <f ca="1">VLOOKUP(CONCATENATE($F1993," ",$G1993),AllocFactorMatrix,(L$4+1),FALSE)*$E2000</f>
        <v>1.8376512122066362</v>
      </c>
      <c r="M1993" s="22">
        <f t="shared" ca="1" si="914"/>
        <v>2935.6279939854858</v>
      </c>
      <c r="N1993" s="22">
        <f ca="1">VLOOKUP(CONCATENATE($F1993," ",$G1993),AllocFactorMatrix,(N$4+1),FALSE)*$E2000</f>
        <v>1299.765368017132</v>
      </c>
      <c r="O1993" s="22">
        <f ca="1">VLOOKUP(CONCATENATE($F1993," ",$G1993),AllocFactorMatrix,(O$4+1),FALSE)*$E2000</f>
        <v>356.23558623484104</v>
      </c>
      <c r="P1993" s="22">
        <f ca="1">VLOOKUP(CONCATENATE($F1993," ",$G1993),AllocFactorMatrix,(P$4+1),FALSE)*$E2000</f>
        <v>56.688056432600263</v>
      </c>
      <c r="Q1993" s="22">
        <f ca="1">VLOOKUP(CONCATENATE($F1993," ",$G1993),AllocFactorMatrix,(Q$4+1),FALSE)*$E2000</f>
        <v>0</v>
      </c>
      <c r="R1993" s="22">
        <f ca="1">SUBTOTAL(9,N1993:Q1993)</f>
        <v>1712.6890106845733</v>
      </c>
      <c r="S1993" s="22">
        <f ca="1">VLOOKUP(CONCATENATE($F1993," ",$G1993),AllocFactorMatrix,(S$4+1),FALSE)*$E2000</f>
        <v>56.185531852895082</v>
      </c>
      <c r="T1993" s="22">
        <f ca="1">VLOOKUP(CONCATENATE($F1993," ",$G1993),AllocFactorMatrix,(T$4+1),FALSE)*$E2000</f>
        <v>1022.4808381050437</v>
      </c>
      <c r="U1993" s="22">
        <f ca="1">VLOOKUP(CONCATENATE($F1993," ",$G1993),AllocFactorMatrix,(U$4+1),FALSE)*$E2000</f>
        <v>4982.0807020158172</v>
      </c>
      <c r="V1993" s="22">
        <f ca="1">VLOOKUP(CONCATENATE($F1993," ",$G1993),AllocFactorMatrix,(V$4+1),FALSE)*$E2000</f>
        <v>634.81892435835482</v>
      </c>
      <c r="W1993" s="22">
        <f ca="1">SUBTOTAL(9,S1993:V1993)</f>
        <v>6695.5659963321104</v>
      </c>
      <c r="X1993" s="22">
        <f ca="1">VLOOKUP(CONCATENATE($F1993," ",$G1993),AllocFactorMatrix,(X$4+1),FALSE)*$E2000</f>
        <v>363.51666374386286</v>
      </c>
      <c r="Y1993" s="22">
        <f ca="1">VLOOKUP(CONCATENATE($F1993," ",$G1993),AllocFactorMatrix,(Y$4+1),FALSE)*$E2000</f>
        <v>6.8332373979454077</v>
      </c>
      <c r="Z1993" s="22">
        <f t="shared" ca="1" si="915"/>
        <v>370.34990114180829</v>
      </c>
      <c r="AA1993" s="22">
        <f ca="1">VLOOKUP(CONCATENATE($F1993," ",$G1993),AllocFactorMatrix,(AA$4+1),FALSE)*$E2000</f>
        <v>5.2864528541186884</v>
      </c>
      <c r="AB1993" s="22">
        <f ca="1">VLOOKUP(CONCATENATE($F1993," ",$G1993),AllocFactorMatrix,(AB$4+1),FALSE)*$E2000</f>
        <v>49.67840614628934</v>
      </c>
      <c r="AC1993" s="22">
        <f ca="1">VLOOKUP(CONCATENATE($F1993," ",$G1993),AllocFactorMatrix,(AC$4+1),FALSE)*$E2000</f>
        <v>11.825593533884652</v>
      </c>
    </row>
    <row r="1994" spans="4:29" hidden="1" outlineLevel="1">
      <c r="F1994" s="42" t="str">
        <f>F2000</f>
        <v>LABOR_M</v>
      </c>
      <c r="G1994" s="17" t="str">
        <f>$G$9</f>
        <v>BULKTRAN</v>
      </c>
      <c r="H1994" s="21">
        <f t="shared" ca="1" si="903"/>
        <v>6497.2058347827578</v>
      </c>
      <c r="I1994" s="22">
        <f ca="1">VLOOKUP(CONCATENATE($F1994," ",$G1994),AllocFactorMatrix,(I$4+1),FALSE)*$E2000</f>
        <v>3221.3703357828003</v>
      </c>
      <c r="J1994" s="22">
        <f ca="1">VLOOKUP(CONCATENATE($F1994," ",$G1994),AllocFactorMatrix,(J$4+1),FALSE)*$E2000</f>
        <v>805.56122265905469</v>
      </c>
      <c r="K1994" s="22">
        <f ca="1">VLOOKUP(CONCATENATE($F1994," ",$G1994),AllocFactorMatrix,(K$4+1),FALSE)*$E2000</f>
        <v>10.209552268031787</v>
      </c>
      <c r="L1994" s="22">
        <f ca="1">VLOOKUP(CONCATENATE($F1994," ",$G1994),AllocFactorMatrix,(L$4+1),FALSE)*$E2000</f>
        <v>0.51097794261958762</v>
      </c>
      <c r="M1994" s="22">
        <f t="shared" ca="1" si="914"/>
        <v>816.281752869706</v>
      </c>
      <c r="N1994" s="22">
        <f ca="1">VLOOKUP(CONCATENATE($F1994," ",$G1994),AllocFactorMatrix,(N$4+1),FALSE)*$E2000</f>
        <v>361.413215536194</v>
      </c>
      <c r="O1994" s="22">
        <f ca="1">VLOOKUP(CONCATENATE($F1994," ",$G1994),AllocFactorMatrix,(O$4+1),FALSE)*$E2000</f>
        <v>99.054992445265682</v>
      </c>
      <c r="P1994" s="22">
        <f ca="1">VLOOKUP(CONCATENATE($F1994," ",$G1994),AllocFactorMatrix,(P$4+1),FALSE)*$E2000</f>
        <v>15.76270091659595</v>
      </c>
      <c r="Q1994" s="22">
        <f ca="1">VLOOKUP(CONCATENATE($F1994," ",$G1994),AllocFactorMatrix,(Q$4+1),FALSE)*$E2000</f>
        <v>0</v>
      </c>
      <c r="R1994" s="22">
        <f t="shared" ref="R1994:R2000" ca="1" si="922">SUBTOTAL(9,N1994:Q1994)</f>
        <v>476.23090889805565</v>
      </c>
      <c r="S1994" s="22">
        <f ca="1">VLOOKUP(CONCATENATE($F1994," ",$G1994),AllocFactorMatrix,(S$4+1),FALSE)*$E2000</f>
        <v>15.622968755156446</v>
      </c>
      <c r="T1994" s="22">
        <f ca="1">VLOOKUP(CONCATENATE($F1994," ",$G1994),AllocFactorMatrix,(T$4+1),FALSE)*$E2000</f>
        <v>284.31138158992377</v>
      </c>
      <c r="U1994" s="22">
        <f ca="1">VLOOKUP(CONCATENATE($F1994," ",$G1994),AllocFactorMatrix,(U$4+1),FALSE)*$E2000</f>
        <v>1385.319112882089</v>
      </c>
      <c r="V1994" s="22">
        <f ca="1">VLOOKUP(CONCATENATE($F1994," ",$G1994),AllocFactorMatrix,(V$4+1),FALSE)*$E2000</f>
        <v>176.51797345977405</v>
      </c>
      <c r="W1994" s="22">
        <f t="shared" ref="W1994:W2000" ca="1" si="923">SUBTOTAL(9,S1994:V1994)</f>
        <v>1861.7714366869434</v>
      </c>
      <c r="X1994" s="22">
        <f ca="1">VLOOKUP(CONCATENATE($F1994," ",$G1994),AllocFactorMatrix,(X$4+1),FALSE)*$E2000</f>
        <v>101.07957141917581</v>
      </c>
      <c r="Y1994" s="22">
        <f ca="1">VLOOKUP(CONCATENATE($F1994," ",$G1994),AllocFactorMatrix,(Y$4+1),FALSE)*$E2000</f>
        <v>1.9000523950574071</v>
      </c>
      <c r="Z1994" s="22">
        <f t="shared" ca="1" si="915"/>
        <v>102.97962381423321</v>
      </c>
      <c r="AA1994" s="22">
        <f ca="1">VLOOKUP(CONCATENATE($F1994," ",$G1994),AllocFactorMatrix,(AA$4+1),FALSE)*$E2000</f>
        <v>1.4699529405851515</v>
      </c>
      <c r="AB1994" s="22">
        <f ca="1">VLOOKUP(CONCATENATE($F1994," ",$G1994),AllocFactorMatrix,(AB$4+1),FALSE)*$E2000</f>
        <v>13.813595091731063</v>
      </c>
      <c r="AC1994" s="22">
        <f ca="1">VLOOKUP(CONCATENATE($F1994," ",$G1994),AllocFactorMatrix,(AC$4+1),FALSE)*$E2000</f>
        <v>3.2882286987115297</v>
      </c>
    </row>
    <row r="1995" spans="4:29" hidden="1" outlineLevel="1">
      <c r="F1995" s="42" t="str">
        <f>F2000</f>
        <v>LABOR_M</v>
      </c>
      <c r="G1995" s="17" t="str">
        <f>$G$10</f>
        <v>SUBTRAN</v>
      </c>
      <c r="H1995" s="21">
        <f t="shared" ca="1" si="903"/>
        <v>2059.6305076151834</v>
      </c>
      <c r="I1995" s="22">
        <f ca="1">VLOOKUP(CONCATENATE($F1995," ",$G1995),AllocFactorMatrix,(I$4+1),FALSE)*$E2000</f>
        <v>993.8998880685325</v>
      </c>
      <c r="J1995" s="22">
        <f ca="1">VLOOKUP(CONCATENATE($F1995," ",$G1995),AllocFactorMatrix,(J$4+1),FALSE)*$E2000</f>
        <v>247.97148745823904</v>
      </c>
      <c r="K1995" s="22">
        <f ca="1">VLOOKUP(CONCATENATE($F1995," ",$G1995),AllocFactorMatrix,(K$4+1),FALSE)*$E2000</f>
        <v>3.1493847329603284</v>
      </c>
      <c r="L1995" s="22">
        <f ca="1">VLOOKUP(CONCATENATE($F1995," ",$G1995),AllocFactorMatrix,(L$4+1),FALSE)*$E2000</f>
        <v>0.20303588446018433</v>
      </c>
      <c r="M1995" s="22">
        <f t="shared" ca="1" si="914"/>
        <v>251.32390807565955</v>
      </c>
      <c r="N1995" s="22">
        <f ca="1">VLOOKUP(CONCATENATE($F1995," ",$G1995),AllocFactorMatrix,(N$4+1),FALSE)*$E2000</f>
        <v>110.11974404192722</v>
      </c>
      <c r="O1995" s="22">
        <f ca="1">VLOOKUP(CONCATENATE($F1995," ",$G1995),AllocFactorMatrix,(O$4+1),FALSE)*$E2000</f>
        <v>30.2307205687869</v>
      </c>
      <c r="P1995" s="22">
        <f ca="1">VLOOKUP(CONCATENATE($F1995," ",$G1995),AllocFactorMatrix,(P$4+1),FALSE)*$E2000</f>
        <v>6.0765986854728746</v>
      </c>
      <c r="Q1995" s="22">
        <f ca="1">VLOOKUP(CONCATENATE($F1995," ",$G1995),AllocFactorMatrix,(Q$4+1),FALSE)*$E2000</f>
        <v>0</v>
      </c>
      <c r="R1995" s="22">
        <f t="shared" ca="1" si="922"/>
        <v>146.42706329618699</v>
      </c>
      <c r="S1995" s="22">
        <f ca="1">VLOOKUP(CONCATENATE($F1995," ",$G1995),AllocFactorMatrix,(S$4+1),FALSE)*$E2000</f>
        <v>4.666539179462518</v>
      </c>
      <c r="T1995" s="22">
        <f ca="1">VLOOKUP(CONCATENATE($F1995," ",$G1995),AllocFactorMatrix,(T$4+1),FALSE)*$E2000</f>
        <v>87.428311333066404</v>
      </c>
      <c r="U1995" s="22">
        <f ca="1">VLOOKUP(CONCATENATE($F1995," ",$G1995),AllocFactorMatrix,(U$4+1),FALSE)*$E2000</f>
        <v>543.31655684307202</v>
      </c>
      <c r="V1995" s="22">
        <f ca="1">VLOOKUP(CONCATENATE($F1995," ",$G1995),AllocFactorMatrix,(V$4+1),FALSE)*$E2000</f>
        <v>0</v>
      </c>
      <c r="W1995" s="22">
        <f t="shared" ca="1" si="923"/>
        <v>635.41140735560089</v>
      </c>
      <c r="X1995" s="22">
        <f ca="1">VLOOKUP(CONCATENATE($F1995," ",$G1995),AllocFactorMatrix,(X$4+1),FALSE)*$E2000</f>
        <v>30.887115368403126</v>
      </c>
      <c r="Y1995" s="22">
        <f ca="1">VLOOKUP(CONCATENATE($F1995," ",$G1995),AllocFactorMatrix,(Y$4+1),FALSE)*$E2000</f>
        <v>0.5924712527939191</v>
      </c>
      <c r="Z1995" s="22">
        <f t="shared" ca="1" si="915"/>
        <v>31.479586621197047</v>
      </c>
      <c r="AA1995" s="22">
        <f ca="1">VLOOKUP(CONCATENATE($F1995," ",$G1995),AllocFactorMatrix,(AA$4+1),FALSE)*$E2000</f>
        <v>0.45063880628346198</v>
      </c>
      <c r="AB1995" s="22">
        <f ca="1">VLOOKUP(CONCATENATE($F1995," ",$G1995),AllocFactorMatrix,(AB$4+1),FALSE)*$E2000</f>
        <v>0.51559938850295628</v>
      </c>
      <c r="AC1995" s="22">
        <f ca="1">VLOOKUP(CONCATENATE($F1995," ",$G1995),AllocFactorMatrix,(AC$4+1),FALSE)*$E2000</f>
        <v>0.122416003222048</v>
      </c>
    </row>
    <row r="1996" spans="4:29" hidden="1" outlineLevel="1">
      <c r="F1996" s="42" t="str">
        <f>F2000</f>
        <v>LABOR_M</v>
      </c>
      <c r="G1996" s="17" t="str">
        <f>$G$11</f>
        <v>DISTPRI</v>
      </c>
      <c r="H1996" s="21">
        <f t="shared" ca="1" si="903"/>
        <v>3701.1224193001435</v>
      </c>
      <c r="I1996" s="22">
        <f ca="1">VLOOKUP(CONCATENATE($F1996," ",$G1996),AllocFactorMatrix,(I$4+1),FALSE)*$E2000</f>
        <v>2447.995901209199</v>
      </c>
      <c r="J1996" s="22">
        <f ca="1">VLOOKUP(CONCATENATE($F1996," ",$G1996),AllocFactorMatrix,(J$4+1),FALSE)*$E2000</f>
        <v>607.49118530539624</v>
      </c>
      <c r="K1996" s="22">
        <f ca="1">VLOOKUP(CONCATENATE($F1996," ",$G1996),AllocFactorMatrix,(K$4+1),FALSE)*$E2000</f>
        <v>7.7126491918381781</v>
      </c>
      <c r="L1996" s="22">
        <f ca="1">VLOOKUP(CONCATENATE($F1996," ",$G1996),AllocFactorMatrix,(L$4+1),FALSE)*$E2000</f>
        <v>0</v>
      </c>
      <c r="M1996" s="22">
        <f t="shared" ca="1" si="914"/>
        <v>615.20383449723442</v>
      </c>
      <c r="N1996" s="22">
        <f ca="1">VLOOKUP(CONCATENATE($F1996," ",$G1996),AllocFactorMatrix,(N$4+1),FALSE)*$E2000</f>
        <v>265.16588019494674</v>
      </c>
      <c r="O1996" s="22">
        <f ca="1">VLOOKUP(CONCATENATE($F1996," ",$G1996),AllocFactorMatrix,(O$4+1),FALSE)*$E2000</f>
        <v>72.91870588696672</v>
      </c>
      <c r="P1996" s="22">
        <f ca="1">VLOOKUP(CONCATENATE($F1996," ",$G1996),AllocFactorMatrix,(P$4+1),FALSE)*$E2000</f>
        <v>0</v>
      </c>
      <c r="Q1996" s="22">
        <f ca="1">VLOOKUP(CONCATENATE($F1996," ",$G1996),AllocFactorMatrix,(Q$4+1),FALSE)*$E2000</f>
        <v>0</v>
      </c>
      <c r="R1996" s="22">
        <f t="shared" ca="1" si="922"/>
        <v>338.08458608191347</v>
      </c>
      <c r="S1996" s="22">
        <f ca="1">VLOOKUP(CONCATENATE($F1996," ",$G1996),AllocFactorMatrix,(S$4+1),FALSE)*$E2000</f>
        <v>11.362258156033311</v>
      </c>
      <c r="T1996" s="22">
        <f ca="1">VLOOKUP(CONCATENATE($F1996," ",$G1996),AllocFactorMatrix,(T$4+1),FALSE)*$E2000</f>
        <v>209.85821082994161</v>
      </c>
      <c r="U1996" s="22">
        <f ca="1">VLOOKUP(CONCATENATE($F1996," ",$G1996),AllocFactorMatrix,(U$4+1),FALSE)*$E2000</f>
        <v>0</v>
      </c>
      <c r="V1996" s="22">
        <f ca="1">VLOOKUP(CONCATENATE($F1996," ",$G1996),AllocFactorMatrix,(V$4+1),FALSE)*$E2000</f>
        <v>0</v>
      </c>
      <c r="W1996" s="22">
        <f t="shared" ca="1" si="923"/>
        <v>221.22046898597492</v>
      </c>
      <c r="X1996" s="22">
        <f ca="1">VLOOKUP(CONCATENATE($F1996," ",$G1996),AllocFactorMatrix,(X$4+1),FALSE)*$E2000</f>
        <v>74.534271116879836</v>
      </c>
      <c r="Y1996" s="22">
        <f ca="1">VLOOKUP(CONCATENATE($F1996," ",$G1996),AllocFactorMatrix,(Y$4+1),FALSE)*$E2000</f>
        <v>1.4315005243708245</v>
      </c>
      <c r="Z1996" s="22">
        <f t="shared" ca="1" si="915"/>
        <v>75.965771641250655</v>
      </c>
      <c r="AA1996" s="22">
        <f ca="1">VLOOKUP(CONCATENATE($F1996," ",$G1996),AllocFactorMatrix,(AA$4+1),FALSE)*$E2000</f>
        <v>1.0940287573104972</v>
      </c>
      <c r="AB1996" s="22">
        <f ca="1">VLOOKUP(CONCATENATE($F1996," ",$G1996),AllocFactorMatrix,(AB$4+1),FALSE)*$E2000</f>
        <v>1.2589286483527897</v>
      </c>
      <c r="AC1996" s="22">
        <f ca="1">VLOOKUP(CONCATENATE($F1996," ",$G1996),AllocFactorMatrix,(AC$4+1),FALSE)*$E2000</f>
        <v>0.29889947890555779</v>
      </c>
    </row>
    <row r="1997" spans="4:29" hidden="1" outlineLevel="1">
      <c r="F1997" s="42" t="str">
        <f>F2000</f>
        <v>LABOR_M</v>
      </c>
      <c r="G1997" s="17" t="str">
        <f>$G$12</f>
        <v>DISTSEC</v>
      </c>
      <c r="H1997" s="21">
        <f t="shared" ca="1" si="903"/>
        <v>1356.48633333312</v>
      </c>
      <c r="I1997" s="22">
        <f ca="1">VLOOKUP(CONCATENATE($F1997," ",$G1997),AllocFactorMatrix,(I$4+1),FALSE)*$E2000</f>
        <v>1031.4429603982705</v>
      </c>
      <c r="J1997" s="22">
        <f ca="1">VLOOKUP(CONCATENATE($F1997," ",$G1997),AllocFactorMatrix,(J$4+1),FALSE)*$E2000</f>
        <v>208.18941862221908</v>
      </c>
      <c r="K1997" s="22">
        <f ca="1">VLOOKUP(CONCATENATE($F1997," ",$G1997),AllocFactorMatrix,(K$4+1),FALSE)*$E2000</f>
        <v>0</v>
      </c>
      <c r="L1997" s="22">
        <f ca="1">VLOOKUP(CONCATENATE($F1997," ",$G1997),AllocFactorMatrix,(L$4+1),FALSE)*$E2000</f>
        <v>0</v>
      </c>
      <c r="M1997" s="22">
        <f t="shared" ca="1" si="914"/>
        <v>208.18941862221908</v>
      </c>
      <c r="N1997" s="22">
        <f ca="1">VLOOKUP(CONCATENATE($F1997," ",$G1997),AllocFactorMatrix,(N$4+1),FALSE)*$E2000</f>
        <v>79.740773754202152</v>
      </c>
      <c r="O1997" s="22">
        <f ca="1">VLOOKUP(CONCATENATE($F1997," ",$G1997),AllocFactorMatrix,(O$4+1),FALSE)*$E2000</f>
        <v>0</v>
      </c>
      <c r="P1997" s="22">
        <f ca="1">VLOOKUP(CONCATENATE($F1997," ",$G1997),AllocFactorMatrix,(P$4+1),FALSE)*$E2000</f>
        <v>0</v>
      </c>
      <c r="Q1997" s="22">
        <f ca="1">VLOOKUP(CONCATENATE($F1997," ",$G1997),AllocFactorMatrix,(Q$4+1),FALSE)*$E2000</f>
        <v>0</v>
      </c>
      <c r="R1997" s="22">
        <f t="shared" ca="1" si="922"/>
        <v>79.740773754202152</v>
      </c>
      <c r="S1997" s="22">
        <f ca="1">VLOOKUP(CONCATENATE($F1997," ",$G1997),AllocFactorMatrix,(S$4+1),FALSE)*$E2000</f>
        <v>2.8006632928443032</v>
      </c>
      <c r="T1997" s="22">
        <f ca="1">VLOOKUP(CONCATENATE($F1997," ",$G1997),AllocFactorMatrix,(T$4+1),FALSE)*$E2000</f>
        <v>0</v>
      </c>
      <c r="U1997" s="22">
        <f ca="1">VLOOKUP(CONCATENATE($F1997," ",$G1997),AllocFactorMatrix,(U$4+1),FALSE)*$E2000</f>
        <v>0</v>
      </c>
      <c r="V1997" s="22">
        <f ca="1">VLOOKUP(CONCATENATE($F1997," ",$G1997),AllocFactorMatrix,(V$4+1),FALSE)*$E2000</f>
        <v>0</v>
      </c>
      <c r="W1997" s="22">
        <f t="shared" ca="1" si="923"/>
        <v>2.8006632928443032</v>
      </c>
      <c r="X1997" s="22">
        <f ca="1">VLOOKUP(CONCATENATE($F1997," ",$G1997),AllocFactorMatrix,(X$4+1),FALSE)*$E2000</f>
        <v>23.130205656584035</v>
      </c>
      <c r="Y1997" s="22">
        <f ca="1">VLOOKUP(CONCATENATE($F1997," ",$G1997),AllocFactorMatrix,(Y$4+1),FALSE)*$E2000</f>
        <v>0</v>
      </c>
      <c r="Z1997" s="22">
        <f t="shared" ca="1" si="915"/>
        <v>23.130205656584035</v>
      </c>
      <c r="AA1997" s="22">
        <f ca="1">VLOOKUP(CONCATENATE($F1997," ",$G1997),AllocFactorMatrix,(AA$4+1),FALSE)*$E2000</f>
        <v>0.29772650389431016</v>
      </c>
      <c r="AB1997" s="22">
        <f ca="1">VLOOKUP(CONCATENATE($F1997," ",$G1997),AllocFactorMatrix,(AB$4+1),FALSE)*$E2000</f>
        <v>8.8642981143936357</v>
      </c>
      <c r="AC1997" s="22">
        <f ca="1">VLOOKUP(CONCATENATE($F1997," ",$G1997),AllocFactorMatrix,(AC$4+1),FALSE)*$E2000</f>
        <v>2.0202869907113903</v>
      </c>
    </row>
    <row r="1998" spans="4:29" hidden="1" outlineLevel="1">
      <c r="F1998" s="42" t="str">
        <f>F2000</f>
        <v>LABOR_M</v>
      </c>
      <c r="G1998" s="17" t="str">
        <f>$G$13</f>
        <v>ENERGY</v>
      </c>
      <c r="H1998" s="21">
        <f t="shared" ca="1" si="903"/>
        <v>13659.798720118177</v>
      </c>
      <c r="I1998" s="22">
        <f ca="1">VLOOKUP(CONCATENATE($F1998," ",$G1998),AllocFactorMatrix,(I$4+1),FALSE)*$E2000</f>
        <v>5018.8647124395393</v>
      </c>
      <c r="J1998" s="22">
        <f ca="1">VLOOKUP(CONCATENATE($F1998," ",$G1998),AllocFactorMatrix,(J$4+1),FALSE)*$E2000</f>
        <v>1585.4012177684317</v>
      </c>
      <c r="K1998" s="22">
        <f ca="1">VLOOKUP(CONCATENATE($F1998," ",$G1998),AllocFactorMatrix,(K$4+1),FALSE)*$E2000</f>
        <v>19.799375230080869</v>
      </c>
      <c r="L1998" s="22">
        <f ca="1">VLOOKUP(CONCATENATE($F1998," ",$G1998),AllocFactorMatrix,(L$4+1),FALSE)*$E2000</f>
        <v>1.0029913883148378</v>
      </c>
      <c r="M1998" s="22">
        <f t="shared" ca="1" si="914"/>
        <v>1606.2035843868273</v>
      </c>
      <c r="N1998" s="22">
        <f ca="1">VLOOKUP(CONCATENATE($F1998," ",$G1998),AllocFactorMatrix,(N$4+1),FALSE)*$E2000</f>
        <v>803.2345570736926</v>
      </c>
      <c r="O1998" s="22">
        <f ca="1">VLOOKUP(CONCATENATE($F1998," ",$G1998),AllocFactorMatrix,(O$4+1),FALSE)*$E2000</f>
        <v>216.69154272668558</v>
      </c>
      <c r="P1998" s="22">
        <f ca="1">VLOOKUP(CONCATENATE($F1998," ",$G1998),AllocFactorMatrix,(P$4+1),FALSE)*$E2000</f>
        <v>33.766709364160462</v>
      </c>
      <c r="Q1998" s="22">
        <f ca="1">VLOOKUP(CONCATENATE($F1998," ",$G1998),AllocFactorMatrix,(Q$4+1),FALSE)*$E2000</f>
        <v>0</v>
      </c>
      <c r="R1998" s="22">
        <f t="shared" ca="1" si="922"/>
        <v>1053.6928091645386</v>
      </c>
      <c r="S1998" s="22">
        <f ca="1">VLOOKUP(CONCATENATE($F1998," ",$G1998),AllocFactorMatrix,(S$4+1),FALSE)*$E2000</f>
        <v>40.452365182369647</v>
      </c>
      <c r="T1998" s="22">
        <f ca="1">VLOOKUP(CONCATENATE($F1998," ",$G1998),AllocFactorMatrix,(T$4+1),FALSE)*$E2000</f>
        <v>799.59378146429515</v>
      </c>
      <c r="U1998" s="22">
        <f ca="1">VLOOKUP(CONCATENATE($F1998," ",$G1998),AllocFactorMatrix,(U$4+1),FALSE)*$E2000</f>
        <v>4203.5490406490762</v>
      </c>
      <c r="V1998" s="22">
        <f ca="1">VLOOKUP(CONCATENATE($F1998," ",$G1998),AllocFactorMatrix,(V$4+1),FALSE)*$E2000</f>
        <v>587.79418666944082</v>
      </c>
      <c r="W1998" s="22">
        <f t="shared" ca="1" si="923"/>
        <v>5631.3893739651821</v>
      </c>
      <c r="X1998" s="22">
        <f ca="1">VLOOKUP(CONCATENATE($F1998," ",$G1998),AllocFactorMatrix,(X$4+1),FALSE)*$E2000</f>
        <v>225.83552215329371</v>
      </c>
      <c r="Y1998" s="22">
        <f ca="1">VLOOKUP(CONCATENATE($F1998," ",$G1998),AllocFactorMatrix,(Y$4+1),FALSE)*$E2000</f>
        <v>4.2703604943276234</v>
      </c>
      <c r="Z1998" s="22">
        <f t="shared" ca="1" si="915"/>
        <v>230.10588264762134</v>
      </c>
      <c r="AA1998" s="22">
        <f ca="1">VLOOKUP(CONCATENATE($F1998," ",$G1998),AllocFactorMatrix,(AA$4+1),FALSE)*$E2000</f>
        <v>4.259578237868757</v>
      </c>
      <c r="AB1998" s="22">
        <f ca="1">VLOOKUP(CONCATENATE($F1998," ",$G1998),AllocFactorMatrix,(AB$4+1),FALSE)*$E2000</f>
        <v>93.388816511511862</v>
      </c>
      <c r="AC1998" s="22">
        <f ca="1">VLOOKUP(CONCATENATE($F1998," ",$G1998),AllocFactorMatrix,(AC$4+1),FALSE)*$E2000</f>
        <v>21.893962765082122</v>
      </c>
    </row>
    <row r="1999" spans="4:29" hidden="1" outlineLevel="1">
      <c r="F1999" s="42" t="str">
        <f>F2000</f>
        <v>LABOR_M</v>
      </c>
      <c r="G1999" s="17" t="str">
        <f>$G$14</f>
        <v>CUSTOMER</v>
      </c>
      <c r="H1999" s="21">
        <f t="shared" ca="1" si="903"/>
        <v>27321.584805642295</v>
      </c>
      <c r="I1999" s="22">
        <f ca="1">VLOOKUP(CONCATENATE($F1999," ",$G1999),AllocFactorMatrix,(I$4+1),FALSE)*$E2000</f>
        <v>21145.921573154406</v>
      </c>
      <c r="J1999" s="22">
        <f ca="1">VLOOKUP(CONCATENATE($F1999," ",$G1999),AllocFactorMatrix,(J$4+1),FALSE)*$E2000</f>
        <v>4989.0929585678523</v>
      </c>
      <c r="K1999" s="22">
        <f ca="1">VLOOKUP(CONCATENATE($F1999," ",$G1999),AllocFactorMatrix,(K$4+1),FALSE)*$E2000</f>
        <v>50.808174209466394</v>
      </c>
      <c r="L1999" s="22">
        <f ca="1">VLOOKUP(CONCATENATE($F1999," ",$G1999),AllocFactorMatrix,(L$4+1),FALSE)*$E2000</f>
        <v>3.6203319779856811</v>
      </c>
      <c r="M1999" s="22">
        <f t="shared" ca="1" si="914"/>
        <v>5043.5214647553048</v>
      </c>
      <c r="N1999" s="22">
        <f ca="1">VLOOKUP(CONCATENATE($F1999," ",$G1999),AllocFactorMatrix,(N$4+1),FALSE)*$E2000</f>
        <v>88.778697397881345</v>
      </c>
      <c r="O1999" s="22">
        <f ca="1">VLOOKUP(CONCATENATE($F1999," ",$G1999),AllocFactorMatrix,(O$4+1),FALSE)*$E2000</f>
        <v>28.322365641805757</v>
      </c>
      <c r="P1999" s="22">
        <f ca="1">VLOOKUP(CONCATENATE($F1999," ",$G1999),AllocFactorMatrix,(P$4+1),FALSE)*$E2000</f>
        <v>10.338410890533879</v>
      </c>
      <c r="Q1999" s="22">
        <f ca="1">VLOOKUP(CONCATENATE($F1999," ",$G1999),AllocFactorMatrix,(Q$4+1),FALSE)*$E2000</f>
        <v>0</v>
      </c>
      <c r="R1999" s="22">
        <f t="shared" ca="1" si="922"/>
        <v>127.43947393022098</v>
      </c>
      <c r="S1999" s="22">
        <f ca="1">VLOOKUP(CONCATENATE($F1999," ",$G1999),AllocFactorMatrix,(S$4+1),FALSE)*$E2000</f>
        <v>0.84181683923906614</v>
      </c>
      <c r="T1999" s="22">
        <f ca="1">VLOOKUP(CONCATENATE($F1999," ",$G1999),AllocFactorMatrix,(T$4+1),FALSE)*$E2000</f>
        <v>20.367332559447188</v>
      </c>
      <c r="U1999" s="22">
        <f ca="1">VLOOKUP(CONCATENATE($F1999," ",$G1999),AllocFactorMatrix,(U$4+1),FALSE)*$E2000</f>
        <v>34.240176864010913</v>
      </c>
      <c r="V1999" s="22">
        <f ca="1">VLOOKUP(CONCATENATE($F1999," ",$G1999),AllocFactorMatrix,(V$4+1),FALSE)*$E2000</f>
        <v>6.5886163132231248</v>
      </c>
      <c r="W1999" s="22">
        <f t="shared" ca="1" si="923"/>
        <v>62.037942575920297</v>
      </c>
      <c r="X1999" s="22">
        <f ca="1">VLOOKUP(CONCATENATE($F1999," ",$G1999),AllocFactorMatrix,(X$4+1),FALSE)*$E2000</f>
        <v>28.700779837284873</v>
      </c>
      <c r="Y1999" s="22">
        <f ca="1">VLOOKUP(CONCATENATE($F1999," ",$G1999),AllocFactorMatrix,(Y$4+1),FALSE)*$E2000</f>
        <v>0.34230852423681751</v>
      </c>
      <c r="Z1999" s="22">
        <f t="shared" ca="1" si="915"/>
        <v>29.04308836152169</v>
      </c>
      <c r="AA1999" s="22">
        <f ca="1">VLOOKUP(CONCATENATE($F1999," ",$G1999),AllocFactorMatrix,(AA$4+1),FALSE)*$E2000</f>
        <v>1.9976795510215348</v>
      </c>
      <c r="AB1999" s="22">
        <f ca="1">VLOOKUP(CONCATENATE($F1999," ",$G1999),AllocFactorMatrix,(AB$4+1),FALSE)*$E2000</f>
        <v>844.82289725956991</v>
      </c>
      <c r="AC1999" s="22">
        <f ca="1">VLOOKUP(CONCATENATE($F1999," ",$G1999),AllocFactorMatrix,(AC$4+1),FALSE)*$E2000</f>
        <v>66.80068605432227</v>
      </c>
    </row>
    <row r="2000" spans="4:29" collapsed="1">
      <c r="D2000" s="39" t="s">
        <v>633</v>
      </c>
      <c r="E2000" s="19">
        <v>77962</v>
      </c>
      <c r="F2000" s="42" t="s">
        <v>69</v>
      </c>
      <c r="G2000" s="17" t="str">
        <f>$G$15</f>
        <v>TOTAL</v>
      </c>
      <c r="H2000" s="21">
        <f t="shared" ca="1" si="903"/>
        <v>77962.000000000044</v>
      </c>
      <c r="I2000" s="22">
        <f ca="1">VLOOKUP(CONCATENATE($F2000," ",$G2000),AllocFactorMatrix,(I$4+1),FALSE)*$E2000</f>
        <v>45444.64339558284</v>
      </c>
      <c r="J2000" s="22">
        <f ca="1">VLOOKUP(CONCATENATE($F2000," ",$G2000),AllocFactorMatrix,(J$4+1),FALSE)*$E2000</f>
        <v>11340.780796005563</v>
      </c>
      <c r="K2000" s="22">
        <f ca="1">VLOOKUP(CONCATENATE($F2000," ",$G2000),AllocFactorMatrix,(K$4+1),FALSE)*$E2000</f>
        <v>128.39617278128489</v>
      </c>
      <c r="L2000" s="22">
        <f ca="1">VLOOKUP(CONCATENATE($F2000," ",$G2000),AllocFactorMatrix,(L$4+1),FALSE)*$E2000</f>
        <v>7.1749884055869266</v>
      </c>
      <c r="M2000" s="22">
        <f t="shared" ca="1" si="914"/>
        <v>11476.351957192435</v>
      </c>
      <c r="N2000" s="22">
        <f ca="1">VLOOKUP(CONCATENATE($F2000," ",$G2000),AllocFactorMatrix,(N$4+1),FALSE)*$E2000</f>
        <v>3008.2182360159754</v>
      </c>
      <c r="O2000" s="22">
        <f ca="1">VLOOKUP(CONCATENATE($F2000," ",$G2000),AllocFactorMatrix,(O$4+1),FALSE)*$E2000</f>
        <v>803.4539135043517</v>
      </c>
      <c r="P2000" s="22">
        <f ca="1">VLOOKUP(CONCATENATE($F2000," ",$G2000),AllocFactorMatrix,(P$4+1),FALSE)*$E2000</f>
        <v>122.63247628936342</v>
      </c>
      <c r="Q2000" s="22">
        <f ca="1">VLOOKUP(CONCATENATE($F2000," ",$G2000),AllocFactorMatrix,(Q$4+1),FALSE)*$E2000</f>
        <v>0</v>
      </c>
      <c r="R2000" s="22">
        <f t="shared" ca="1" si="922"/>
        <v>3934.3046258096906</v>
      </c>
      <c r="S2000" s="22">
        <f ca="1">VLOOKUP(CONCATENATE($F2000," ",$G2000),AllocFactorMatrix,(S$4+1),FALSE)*$E2000</f>
        <v>131.93214325800037</v>
      </c>
      <c r="T2000" s="22">
        <f ca="1">VLOOKUP(CONCATENATE($F2000," ",$G2000),AllocFactorMatrix,(T$4+1),FALSE)*$E2000</f>
        <v>2424.0398558817178</v>
      </c>
      <c r="U2000" s="22">
        <f ca="1">VLOOKUP(CONCATENATE($F2000," ",$G2000),AllocFactorMatrix,(U$4+1),FALSE)*$E2000</f>
        <v>11148.505589254066</v>
      </c>
      <c r="V2000" s="22">
        <f ca="1">VLOOKUP(CONCATENATE($F2000," ",$G2000),AllocFactorMatrix,(V$4+1),FALSE)*$E2000</f>
        <v>1405.7197008007927</v>
      </c>
      <c r="W2000" s="22">
        <f t="shared" ca="1" si="923"/>
        <v>15110.197289194577</v>
      </c>
      <c r="X2000" s="22">
        <f ca="1">VLOOKUP(CONCATENATE($F2000," ",$G2000),AllocFactorMatrix,(X$4+1),FALSE)*$E2000</f>
        <v>847.68412929548413</v>
      </c>
      <c r="Y2000" s="22">
        <f ca="1">VLOOKUP(CONCATENATE($F2000," ",$G2000),AllocFactorMatrix,(Y$4+1),FALSE)*$E2000</f>
        <v>15.369930588731998</v>
      </c>
      <c r="Z2000" s="22">
        <f t="shared" ca="1" si="915"/>
        <v>863.05405988421614</v>
      </c>
      <c r="AA2000" s="22">
        <f ca="1">VLOOKUP(CONCATENATE($F2000," ",$G2000),AllocFactorMatrix,(AA$4+1),FALSE)*$E2000</f>
        <v>14.8560576510824</v>
      </c>
      <c r="AB2000" s="22">
        <f ca="1">VLOOKUP(CONCATENATE($F2000," ",$G2000),AllocFactorMatrix,(AB$4+1),FALSE)*$E2000</f>
        <v>1012.3425411603515</v>
      </c>
      <c r="AC2000" s="22">
        <f ca="1">VLOOKUP(CONCATENATE($F2000," ",$G2000),AllocFactorMatrix,(AC$4+1),FALSE)*$E2000</f>
        <v>106.25007352483956</v>
      </c>
    </row>
    <row r="2001" spans="4:29" hidden="1" outlineLevel="1">
      <c r="F2001" s="42" t="str">
        <f>F2008</f>
        <v>TRAN_LSE</v>
      </c>
      <c r="G2001" s="17" t="str">
        <f>$G$8</f>
        <v>PRODUCTION</v>
      </c>
      <c r="H2001" s="21">
        <f t="shared" ref="H2001:H2064" si="924">SUBTOTAL(9,I2001:AC2001)</f>
        <v>7893781.0000000037</v>
      </c>
      <c r="I2001" s="22">
        <f>VLOOKUP(CONCATENATE($F2001," ",$G2001),AllocFactorMatrix,(I$4+1),FALSE)*$E2008</f>
        <v>3913804.2717429306</v>
      </c>
      <c r="J2001" s="22">
        <f>VLOOKUP(CONCATENATE($F2001," ",$G2001),AllocFactorMatrix,(J$4+1),FALSE)*$E2008</f>
        <v>978716.70306646964</v>
      </c>
      <c r="K2001" s="22">
        <f>VLOOKUP(CONCATENATE($F2001," ",$G2001),AllocFactorMatrix,(K$4+1),FALSE)*$E2008</f>
        <v>12404.096739624225</v>
      </c>
      <c r="L2001" s="22">
        <f>VLOOKUP(CONCATENATE($F2001," ",$G2001),AllocFactorMatrix,(L$4+1),FALSE)*$E2008</f>
        <v>620.81271202399171</v>
      </c>
      <c r="M2001" s="22">
        <f t="shared" ref="M2001:M2040" si="925">SUBTOTAL(9,J2001:L2001)</f>
        <v>991741.61251811788</v>
      </c>
      <c r="N2001" s="22">
        <f>VLOOKUP(CONCATENATE($F2001," ",$G2001),AllocFactorMatrix,(N$4+1),FALSE)*$E2008</f>
        <v>439099.02910500963</v>
      </c>
      <c r="O2001" s="22">
        <f>VLOOKUP(CONCATENATE($F2001," ",$G2001),AllocFactorMatrix,(O$4+1),FALSE)*$E2008</f>
        <v>120346.87482634243</v>
      </c>
      <c r="P2001" s="22">
        <f>VLOOKUP(CONCATENATE($F2001," ",$G2001),AllocFactorMatrix,(P$4+1),FALSE)*$E2008</f>
        <v>19150.895349195594</v>
      </c>
      <c r="Q2001" s="22">
        <f>VLOOKUP(CONCATENATE($F2001," ",$G2001),AllocFactorMatrix,(Q$4+1),FALSE)*$E2008</f>
        <v>0</v>
      </c>
      <c r="R2001" s="22">
        <f>SUBTOTAL(9,N2001:Q2001)</f>
        <v>578596.79928054765</v>
      </c>
      <c r="S2001" s="22">
        <f>VLOOKUP(CONCATENATE($F2001," ",$G2001),AllocFactorMatrix,(S$4+1),FALSE)*$E2008</f>
        <v>18981.127743072495</v>
      </c>
      <c r="T2001" s="22">
        <f>VLOOKUP(CONCATENATE($F2001," ",$G2001),AllocFactorMatrix,(T$4+1),FALSE)*$E2008</f>
        <v>345424.14680222765</v>
      </c>
      <c r="U2001" s="22">
        <f>VLOOKUP(CONCATENATE($F2001," ",$G2001),AllocFactorMatrix,(U$4+1),FALSE)*$E2008</f>
        <v>1683093.6205934621</v>
      </c>
      <c r="V2001" s="22">
        <f>VLOOKUP(CONCATENATE($F2001," ",$G2001),AllocFactorMatrix,(V$4+1),FALSE)*$E2008</f>
        <v>214460.53280253767</v>
      </c>
      <c r="W2001" s="22">
        <f>SUBTOTAL(9,S2001:V2001)</f>
        <v>2261959.4279413</v>
      </c>
      <c r="X2001" s="22">
        <f>VLOOKUP(CONCATENATE($F2001," ",$G2001),AllocFactorMatrix,(X$4+1),FALSE)*$E2008</f>
        <v>122806.63729095344</v>
      </c>
      <c r="Y2001" s="22">
        <f>VLOOKUP(CONCATENATE($F2001," ",$G2001),AllocFactorMatrix,(Y$4+1),FALSE)*$E2008</f>
        <v>2308.468882856338</v>
      </c>
      <c r="Z2001" s="22">
        <f t="shared" ref="Z2001:Z2040" si="926">SUBTOTAL(9,X2001:Y2001)</f>
        <v>125115.10617380978</v>
      </c>
      <c r="AA2001" s="22">
        <f>VLOOKUP(CONCATENATE($F2001," ",$G2001),AllocFactorMatrix,(AA$4+1),FALSE)*$E2008</f>
        <v>1785.9194996048902</v>
      </c>
      <c r="AB2001" s="22">
        <f>VLOOKUP(CONCATENATE($F2001," ",$G2001),AllocFactorMatrix,(AB$4+1),FALSE)*$E2008</f>
        <v>16782.828995973439</v>
      </c>
      <c r="AC2001" s="22">
        <f>VLOOKUP(CONCATENATE($F2001," ",$G2001),AllocFactorMatrix,(AC$4+1),FALSE)*$E2008</f>
        <v>3995.0338477173455</v>
      </c>
    </row>
    <row r="2002" spans="4:29" hidden="1" outlineLevel="1">
      <c r="F2002" s="42" t="str">
        <f>F2008</f>
        <v>TRAN_LSE</v>
      </c>
      <c r="G2002" s="17" t="str">
        <f>$G$9</f>
        <v>BULKTRAN</v>
      </c>
      <c r="H2002" s="21">
        <f t="shared" si="924"/>
        <v>0</v>
      </c>
      <c r="I2002" s="22">
        <f>VLOOKUP(CONCATENATE($F2002," ",$G2002),AllocFactorMatrix,(I$4+1),FALSE)*$E2008</f>
        <v>0</v>
      </c>
      <c r="J2002" s="22">
        <f>VLOOKUP(CONCATENATE($F2002," ",$G2002),AllocFactorMatrix,(J$4+1),FALSE)*$E2008</f>
        <v>0</v>
      </c>
      <c r="K2002" s="22">
        <f>VLOOKUP(CONCATENATE($F2002," ",$G2002),AllocFactorMatrix,(K$4+1),FALSE)*$E2008</f>
        <v>0</v>
      </c>
      <c r="L2002" s="22">
        <f>VLOOKUP(CONCATENATE($F2002," ",$G2002),AllocFactorMatrix,(L$4+1),FALSE)*$E2008</f>
        <v>0</v>
      </c>
      <c r="M2002" s="22">
        <f t="shared" si="925"/>
        <v>0</v>
      </c>
      <c r="N2002" s="22">
        <f>VLOOKUP(CONCATENATE($F2002," ",$G2002),AllocFactorMatrix,(N$4+1),FALSE)*$E2008</f>
        <v>0</v>
      </c>
      <c r="O2002" s="22">
        <f>VLOOKUP(CONCATENATE($F2002," ",$G2002),AllocFactorMatrix,(O$4+1),FALSE)*$E2008</f>
        <v>0</v>
      </c>
      <c r="P2002" s="22">
        <f>VLOOKUP(CONCATENATE($F2002," ",$G2002),AllocFactorMatrix,(P$4+1),FALSE)*$E2008</f>
        <v>0</v>
      </c>
      <c r="Q2002" s="22">
        <f>VLOOKUP(CONCATENATE($F2002," ",$G2002),AllocFactorMatrix,(Q$4+1),FALSE)*$E2008</f>
        <v>0</v>
      </c>
      <c r="R2002" s="22">
        <f t="shared" ref="R2002:R2008" si="927">SUBTOTAL(9,N2002:Q2002)</f>
        <v>0</v>
      </c>
      <c r="S2002" s="22">
        <f>VLOOKUP(CONCATENATE($F2002," ",$G2002),AllocFactorMatrix,(S$4+1),FALSE)*$E2008</f>
        <v>0</v>
      </c>
      <c r="T2002" s="22">
        <f>VLOOKUP(CONCATENATE($F2002," ",$G2002),AllocFactorMatrix,(T$4+1),FALSE)*$E2008</f>
        <v>0</v>
      </c>
      <c r="U2002" s="22">
        <f>VLOOKUP(CONCATENATE($F2002," ",$G2002),AllocFactorMatrix,(U$4+1),FALSE)*$E2008</f>
        <v>0</v>
      </c>
      <c r="V2002" s="22">
        <f>VLOOKUP(CONCATENATE($F2002," ",$G2002),AllocFactorMatrix,(V$4+1),FALSE)*$E2008</f>
        <v>0</v>
      </c>
      <c r="W2002" s="22">
        <f t="shared" ref="W2002:W2008" si="928">SUBTOTAL(9,S2002:V2002)</f>
        <v>0</v>
      </c>
      <c r="X2002" s="22">
        <f>VLOOKUP(CONCATENATE($F2002," ",$G2002),AllocFactorMatrix,(X$4+1),FALSE)*$E2008</f>
        <v>0</v>
      </c>
      <c r="Y2002" s="22">
        <f>VLOOKUP(CONCATENATE($F2002," ",$G2002),AllocFactorMatrix,(Y$4+1),FALSE)*$E2008</f>
        <v>0</v>
      </c>
      <c r="Z2002" s="22">
        <f t="shared" si="926"/>
        <v>0</v>
      </c>
      <c r="AA2002" s="22">
        <f>VLOOKUP(CONCATENATE($F2002," ",$G2002),AllocFactorMatrix,(AA$4+1),FALSE)*$E2008</f>
        <v>0</v>
      </c>
      <c r="AB2002" s="22">
        <f>VLOOKUP(CONCATENATE($F2002," ",$G2002),AllocFactorMatrix,(AB$4+1),FALSE)*$E2008</f>
        <v>0</v>
      </c>
      <c r="AC2002" s="22">
        <f>VLOOKUP(CONCATENATE($F2002," ",$G2002),AllocFactorMatrix,(AC$4+1),FALSE)*$E2008</f>
        <v>0</v>
      </c>
    </row>
    <row r="2003" spans="4:29" hidden="1" outlineLevel="1">
      <c r="F2003" s="42" t="str">
        <f>F2008</f>
        <v>TRAN_LSE</v>
      </c>
      <c r="G2003" s="17" t="str">
        <f>$G$10</f>
        <v>SUBTRAN</v>
      </c>
      <c r="H2003" s="21">
        <f t="shared" si="924"/>
        <v>0</v>
      </c>
      <c r="I2003" s="22">
        <f>VLOOKUP(CONCATENATE($F2003," ",$G2003),AllocFactorMatrix,(I$4+1),FALSE)*$E2008</f>
        <v>0</v>
      </c>
      <c r="J2003" s="22">
        <f>VLOOKUP(CONCATENATE($F2003," ",$G2003),AllocFactorMatrix,(J$4+1),FALSE)*$E2008</f>
        <v>0</v>
      </c>
      <c r="K2003" s="22">
        <f>VLOOKUP(CONCATENATE($F2003," ",$G2003),AllocFactorMatrix,(K$4+1),FALSE)*$E2008</f>
        <v>0</v>
      </c>
      <c r="L2003" s="22">
        <f>VLOOKUP(CONCATENATE($F2003," ",$G2003),AllocFactorMatrix,(L$4+1),FALSE)*$E2008</f>
        <v>0</v>
      </c>
      <c r="M2003" s="22">
        <f t="shared" si="925"/>
        <v>0</v>
      </c>
      <c r="N2003" s="22">
        <f>VLOOKUP(CONCATENATE($F2003," ",$G2003),AllocFactorMatrix,(N$4+1),FALSE)*$E2008</f>
        <v>0</v>
      </c>
      <c r="O2003" s="22">
        <f>VLOOKUP(CONCATENATE($F2003," ",$G2003),AllocFactorMatrix,(O$4+1),FALSE)*$E2008</f>
        <v>0</v>
      </c>
      <c r="P2003" s="22">
        <f>VLOOKUP(CONCATENATE($F2003," ",$G2003),AllocFactorMatrix,(P$4+1),FALSE)*$E2008</f>
        <v>0</v>
      </c>
      <c r="Q2003" s="22">
        <f>VLOOKUP(CONCATENATE($F2003," ",$G2003),AllocFactorMatrix,(Q$4+1),FALSE)*$E2008</f>
        <v>0</v>
      </c>
      <c r="R2003" s="22">
        <f t="shared" si="927"/>
        <v>0</v>
      </c>
      <c r="S2003" s="22">
        <f>VLOOKUP(CONCATENATE($F2003," ",$G2003),AllocFactorMatrix,(S$4+1),FALSE)*$E2008</f>
        <v>0</v>
      </c>
      <c r="T2003" s="22">
        <f>VLOOKUP(CONCATENATE($F2003," ",$G2003),AllocFactorMatrix,(T$4+1),FALSE)*$E2008</f>
        <v>0</v>
      </c>
      <c r="U2003" s="22">
        <f>VLOOKUP(CONCATENATE($F2003," ",$G2003),AllocFactorMatrix,(U$4+1),FALSE)*$E2008</f>
        <v>0</v>
      </c>
      <c r="V2003" s="22">
        <f>VLOOKUP(CONCATENATE($F2003," ",$G2003),AllocFactorMatrix,(V$4+1),FALSE)*$E2008</f>
        <v>0</v>
      </c>
      <c r="W2003" s="22">
        <f t="shared" si="928"/>
        <v>0</v>
      </c>
      <c r="X2003" s="22">
        <f>VLOOKUP(CONCATENATE($F2003," ",$G2003),AllocFactorMatrix,(X$4+1),FALSE)*$E2008</f>
        <v>0</v>
      </c>
      <c r="Y2003" s="22">
        <f>VLOOKUP(CONCATENATE($F2003," ",$G2003),AllocFactorMatrix,(Y$4+1),FALSE)*$E2008</f>
        <v>0</v>
      </c>
      <c r="Z2003" s="22">
        <f t="shared" si="926"/>
        <v>0</v>
      </c>
      <c r="AA2003" s="22">
        <f>VLOOKUP(CONCATENATE($F2003," ",$G2003),AllocFactorMatrix,(AA$4+1),FALSE)*$E2008</f>
        <v>0</v>
      </c>
      <c r="AB2003" s="22">
        <f>VLOOKUP(CONCATENATE($F2003," ",$G2003),AllocFactorMatrix,(AB$4+1),FALSE)*$E2008</f>
        <v>0</v>
      </c>
      <c r="AC2003" s="22">
        <f>VLOOKUP(CONCATENATE($F2003," ",$G2003),AllocFactorMatrix,(AC$4+1),FALSE)*$E2008</f>
        <v>0</v>
      </c>
    </row>
    <row r="2004" spans="4:29" hidden="1" outlineLevel="1">
      <c r="F2004" s="42" t="str">
        <f>F2008</f>
        <v>TRAN_LSE</v>
      </c>
      <c r="G2004" s="17" t="str">
        <f>$G$11</f>
        <v>DISTPRI</v>
      </c>
      <c r="H2004" s="21">
        <f t="shared" si="924"/>
        <v>0</v>
      </c>
      <c r="I2004" s="22">
        <f>VLOOKUP(CONCATENATE($F2004," ",$G2004),AllocFactorMatrix,(I$4+1),FALSE)*$E2008</f>
        <v>0</v>
      </c>
      <c r="J2004" s="22">
        <f>VLOOKUP(CONCATENATE($F2004," ",$G2004),AllocFactorMatrix,(J$4+1),FALSE)*$E2008</f>
        <v>0</v>
      </c>
      <c r="K2004" s="22">
        <f>VLOOKUP(CONCATENATE($F2004," ",$G2004),AllocFactorMatrix,(K$4+1),FALSE)*$E2008</f>
        <v>0</v>
      </c>
      <c r="L2004" s="22">
        <f>VLOOKUP(CONCATENATE($F2004," ",$G2004),AllocFactorMatrix,(L$4+1),FALSE)*$E2008</f>
        <v>0</v>
      </c>
      <c r="M2004" s="22">
        <f t="shared" si="925"/>
        <v>0</v>
      </c>
      <c r="N2004" s="22">
        <f>VLOOKUP(CONCATENATE($F2004," ",$G2004),AllocFactorMatrix,(N$4+1),FALSE)*$E2008</f>
        <v>0</v>
      </c>
      <c r="O2004" s="22">
        <f>VLOOKUP(CONCATENATE($F2004," ",$G2004),AllocFactorMatrix,(O$4+1),FALSE)*$E2008</f>
        <v>0</v>
      </c>
      <c r="P2004" s="22">
        <f>VLOOKUP(CONCATENATE($F2004," ",$G2004),AllocFactorMatrix,(P$4+1),FALSE)*$E2008</f>
        <v>0</v>
      </c>
      <c r="Q2004" s="22">
        <f>VLOOKUP(CONCATENATE($F2004," ",$G2004),AllocFactorMatrix,(Q$4+1),FALSE)*$E2008</f>
        <v>0</v>
      </c>
      <c r="R2004" s="22">
        <f t="shared" si="927"/>
        <v>0</v>
      </c>
      <c r="S2004" s="22">
        <f>VLOOKUP(CONCATENATE($F2004," ",$G2004),AllocFactorMatrix,(S$4+1),FALSE)*$E2008</f>
        <v>0</v>
      </c>
      <c r="T2004" s="22">
        <f>VLOOKUP(CONCATENATE($F2004," ",$G2004),AllocFactorMatrix,(T$4+1),FALSE)*$E2008</f>
        <v>0</v>
      </c>
      <c r="U2004" s="22">
        <f>VLOOKUP(CONCATENATE($F2004," ",$G2004),AllocFactorMatrix,(U$4+1),FALSE)*$E2008</f>
        <v>0</v>
      </c>
      <c r="V2004" s="22">
        <f>VLOOKUP(CONCATENATE($F2004," ",$G2004),AllocFactorMatrix,(V$4+1),FALSE)*$E2008</f>
        <v>0</v>
      </c>
      <c r="W2004" s="22">
        <f t="shared" si="928"/>
        <v>0</v>
      </c>
      <c r="X2004" s="22">
        <f>VLOOKUP(CONCATENATE($F2004," ",$G2004),AllocFactorMatrix,(X$4+1),FALSE)*$E2008</f>
        <v>0</v>
      </c>
      <c r="Y2004" s="22">
        <f>VLOOKUP(CONCATENATE($F2004," ",$G2004),AllocFactorMatrix,(Y$4+1),FALSE)*$E2008</f>
        <v>0</v>
      </c>
      <c r="Z2004" s="22">
        <f t="shared" si="926"/>
        <v>0</v>
      </c>
      <c r="AA2004" s="22">
        <f>VLOOKUP(CONCATENATE($F2004," ",$G2004),AllocFactorMatrix,(AA$4+1),FALSE)*$E2008</f>
        <v>0</v>
      </c>
      <c r="AB2004" s="22">
        <f>VLOOKUP(CONCATENATE($F2004," ",$G2004),AllocFactorMatrix,(AB$4+1),FALSE)*$E2008</f>
        <v>0</v>
      </c>
      <c r="AC2004" s="22">
        <f>VLOOKUP(CONCATENATE($F2004," ",$G2004),AllocFactorMatrix,(AC$4+1),FALSE)*$E2008</f>
        <v>0</v>
      </c>
    </row>
    <row r="2005" spans="4:29" hidden="1" outlineLevel="1">
      <c r="F2005" s="42" t="str">
        <f>F2008</f>
        <v>TRAN_LSE</v>
      </c>
      <c r="G2005" s="17" t="str">
        <f>$G$12</f>
        <v>DISTSEC</v>
      </c>
      <c r="H2005" s="21">
        <f t="shared" si="924"/>
        <v>0</v>
      </c>
      <c r="I2005" s="22">
        <f>VLOOKUP(CONCATENATE($F2005," ",$G2005),AllocFactorMatrix,(I$4+1),FALSE)*$E2008</f>
        <v>0</v>
      </c>
      <c r="J2005" s="22">
        <f>VLOOKUP(CONCATENATE($F2005," ",$G2005),AllocFactorMatrix,(J$4+1),FALSE)*$E2008</f>
        <v>0</v>
      </c>
      <c r="K2005" s="22">
        <f>VLOOKUP(CONCATENATE($F2005," ",$G2005),AllocFactorMatrix,(K$4+1),FALSE)*$E2008</f>
        <v>0</v>
      </c>
      <c r="L2005" s="22">
        <f>VLOOKUP(CONCATENATE($F2005," ",$G2005),AllocFactorMatrix,(L$4+1),FALSE)*$E2008</f>
        <v>0</v>
      </c>
      <c r="M2005" s="22">
        <f t="shared" si="925"/>
        <v>0</v>
      </c>
      <c r="N2005" s="22">
        <f>VLOOKUP(CONCATENATE($F2005," ",$G2005),AllocFactorMatrix,(N$4+1),FALSE)*$E2008</f>
        <v>0</v>
      </c>
      <c r="O2005" s="22">
        <f>VLOOKUP(CONCATENATE($F2005," ",$G2005),AllocFactorMatrix,(O$4+1),FALSE)*$E2008</f>
        <v>0</v>
      </c>
      <c r="P2005" s="22">
        <f>VLOOKUP(CONCATENATE($F2005," ",$G2005),AllocFactorMatrix,(P$4+1),FALSE)*$E2008</f>
        <v>0</v>
      </c>
      <c r="Q2005" s="22">
        <f>VLOOKUP(CONCATENATE($F2005," ",$G2005),AllocFactorMatrix,(Q$4+1),FALSE)*$E2008</f>
        <v>0</v>
      </c>
      <c r="R2005" s="22">
        <f t="shared" si="927"/>
        <v>0</v>
      </c>
      <c r="S2005" s="22">
        <f>VLOOKUP(CONCATENATE($F2005," ",$G2005),AllocFactorMatrix,(S$4+1),FALSE)*$E2008</f>
        <v>0</v>
      </c>
      <c r="T2005" s="22">
        <f>VLOOKUP(CONCATENATE($F2005," ",$G2005),AllocFactorMatrix,(T$4+1),FALSE)*$E2008</f>
        <v>0</v>
      </c>
      <c r="U2005" s="22">
        <f>VLOOKUP(CONCATENATE($F2005," ",$G2005),AllocFactorMatrix,(U$4+1),FALSE)*$E2008</f>
        <v>0</v>
      </c>
      <c r="V2005" s="22">
        <f>VLOOKUP(CONCATENATE($F2005," ",$G2005),AllocFactorMatrix,(V$4+1),FALSE)*$E2008</f>
        <v>0</v>
      </c>
      <c r="W2005" s="22">
        <f t="shared" si="928"/>
        <v>0</v>
      </c>
      <c r="X2005" s="22">
        <f>VLOOKUP(CONCATENATE($F2005," ",$G2005),AllocFactorMatrix,(X$4+1),FALSE)*$E2008</f>
        <v>0</v>
      </c>
      <c r="Y2005" s="22">
        <f>VLOOKUP(CONCATENATE($F2005," ",$G2005),AllocFactorMatrix,(Y$4+1),FALSE)*$E2008</f>
        <v>0</v>
      </c>
      <c r="Z2005" s="22">
        <f t="shared" si="926"/>
        <v>0</v>
      </c>
      <c r="AA2005" s="22">
        <f>VLOOKUP(CONCATENATE($F2005," ",$G2005),AllocFactorMatrix,(AA$4+1),FALSE)*$E2008</f>
        <v>0</v>
      </c>
      <c r="AB2005" s="22">
        <f>VLOOKUP(CONCATENATE($F2005," ",$G2005),AllocFactorMatrix,(AB$4+1),FALSE)*$E2008</f>
        <v>0</v>
      </c>
      <c r="AC2005" s="22">
        <f>VLOOKUP(CONCATENATE($F2005," ",$G2005),AllocFactorMatrix,(AC$4+1),FALSE)*$E2008</f>
        <v>0</v>
      </c>
    </row>
    <row r="2006" spans="4:29" hidden="1" outlineLevel="1">
      <c r="F2006" s="42" t="str">
        <f>F2008</f>
        <v>TRAN_LSE</v>
      </c>
      <c r="G2006" s="17" t="str">
        <f>$G$13</f>
        <v>ENERGY</v>
      </c>
      <c r="H2006" s="21">
        <f t="shared" si="924"/>
        <v>0</v>
      </c>
      <c r="I2006" s="22">
        <f>VLOOKUP(CONCATENATE($F2006," ",$G2006),AllocFactorMatrix,(I$4+1),FALSE)*$E2008</f>
        <v>0</v>
      </c>
      <c r="J2006" s="22">
        <f>VLOOKUP(CONCATENATE($F2006," ",$G2006),AllocFactorMatrix,(J$4+1),FALSE)*$E2008</f>
        <v>0</v>
      </c>
      <c r="K2006" s="22">
        <f>VLOOKUP(CONCATENATE($F2006," ",$G2006),AllocFactorMatrix,(K$4+1),FALSE)*$E2008</f>
        <v>0</v>
      </c>
      <c r="L2006" s="22">
        <f>VLOOKUP(CONCATENATE($F2006," ",$G2006),AllocFactorMatrix,(L$4+1),FALSE)*$E2008</f>
        <v>0</v>
      </c>
      <c r="M2006" s="22">
        <f t="shared" si="925"/>
        <v>0</v>
      </c>
      <c r="N2006" s="22">
        <f>VLOOKUP(CONCATENATE($F2006," ",$G2006),AllocFactorMatrix,(N$4+1),FALSE)*$E2008</f>
        <v>0</v>
      </c>
      <c r="O2006" s="22">
        <f>VLOOKUP(CONCATENATE($F2006," ",$G2006),AllocFactorMatrix,(O$4+1),FALSE)*$E2008</f>
        <v>0</v>
      </c>
      <c r="P2006" s="22">
        <f>VLOOKUP(CONCATENATE($F2006," ",$G2006),AllocFactorMatrix,(P$4+1),FALSE)*$E2008</f>
        <v>0</v>
      </c>
      <c r="Q2006" s="22">
        <f>VLOOKUP(CONCATENATE($F2006," ",$G2006),AllocFactorMatrix,(Q$4+1),FALSE)*$E2008</f>
        <v>0</v>
      </c>
      <c r="R2006" s="22">
        <f t="shared" si="927"/>
        <v>0</v>
      </c>
      <c r="S2006" s="22">
        <f>VLOOKUP(CONCATENATE($F2006," ",$G2006),AllocFactorMatrix,(S$4+1),FALSE)*$E2008</f>
        <v>0</v>
      </c>
      <c r="T2006" s="22">
        <f>VLOOKUP(CONCATENATE($F2006," ",$G2006),AllocFactorMatrix,(T$4+1),FALSE)*$E2008</f>
        <v>0</v>
      </c>
      <c r="U2006" s="22">
        <f>VLOOKUP(CONCATENATE($F2006," ",$G2006),AllocFactorMatrix,(U$4+1),FALSE)*$E2008</f>
        <v>0</v>
      </c>
      <c r="V2006" s="22">
        <f>VLOOKUP(CONCATENATE($F2006," ",$G2006),AllocFactorMatrix,(V$4+1),FALSE)*$E2008</f>
        <v>0</v>
      </c>
      <c r="W2006" s="22">
        <f t="shared" si="928"/>
        <v>0</v>
      </c>
      <c r="X2006" s="22">
        <f>VLOOKUP(CONCATENATE($F2006," ",$G2006),AllocFactorMatrix,(X$4+1),FALSE)*$E2008</f>
        <v>0</v>
      </c>
      <c r="Y2006" s="22">
        <f>VLOOKUP(CONCATENATE($F2006," ",$G2006),AllocFactorMatrix,(Y$4+1),FALSE)*$E2008</f>
        <v>0</v>
      </c>
      <c r="Z2006" s="22">
        <f t="shared" si="926"/>
        <v>0</v>
      </c>
      <c r="AA2006" s="22">
        <f>VLOOKUP(CONCATENATE($F2006," ",$G2006),AllocFactorMatrix,(AA$4+1),FALSE)*$E2008</f>
        <v>0</v>
      </c>
      <c r="AB2006" s="22">
        <f>VLOOKUP(CONCATENATE($F2006," ",$G2006),AllocFactorMatrix,(AB$4+1),FALSE)*$E2008</f>
        <v>0</v>
      </c>
      <c r="AC2006" s="22">
        <f>VLOOKUP(CONCATENATE($F2006," ",$G2006),AllocFactorMatrix,(AC$4+1),FALSE)*$E2008</f>
        <v>0</v>
      </c>
    </row>
    <row r="2007" spans="4:29" hidden="1" outlineLevel="1">
      <c r="F2007" s="42" t="str">
        <f>F2008</f>
        <v>TRAN_LSE</v>
      </c>
      <c r="G2007" s="17" t="str">
        <f>$G$14</f>
        <v>CUSTOMER</v>
      </c>
      <c r="H2007" s="21">
        <f t="shared" si="924"/>
        <v>0</v>
      </c>
      <c r="I2007" s="22">
        <f>VLOOKUP(CONCATENATE($F2007," ",$G2007),AllocFactorMatrix,(I$4+1),FALSE)*$E2008</f>
        <v>0</v>
      </c>
      <c r="J2007" s="22">
        <f>VLOOKUP(CONCATENATE($F2007," ",$G2007),AllocFactorMatrix,(J$4+1),FALSE)*$E2008</f>
        <v>0</v>
      </c>
      <c r="K2007" s="22">
        <f>VLOOKUP(CONCATENATE($F2007," ",$G2007),AllocFactorMatrix,(K$4+1),FALSE)*$E2008</f>
        <v>0</v>
      </c>
      <c r="L2007" s="22">
        <f>VLOOKUP(CONCATENATE($F2007," ",$G2007),AllocFactorMatrix,(L$4+1),FALSE)*$E2008</f>
        <v>0</v>
      </c>
      <c r="M2007" s="22">
        <f t="shared" si="925"/>
        <v>0</v>
      </c>
      <c r="N2007" s="22">
        <f>VLOOKUP(CONCATENATE($F2007," ",$G2007),AllocFactorMatrix,(N$4+1),FALSE)*$E2008</f>
        <v>0</v>
      </c>
      <c r="O2007" s="22">
        <f>VLOOKUP(CONCATENATE($F2007," ",$G2007),AllocFactorMatrix,(O$4+1),FALSE)*$E2008</f>
        <v>0</v>
      </c>
      <c r="P2007" s="22">
        <f>VLOOKUP(CONCATENATE($F2007," ",$G2007),AllocFactorMatrix,(P$4+1),FALSE)*$E2008</f>
        <v>0</v>
      </c>
      <c r="Q2007" s="22">
        <f>VLOOKUP(CONCATENATE($F2007," ",$G2007),AllocFactorMatrix,(Q$4+1),FALSE)*$E2008</f>
        <v>0</v>
      </c>
      <c r="R2007" s="22">
        <f t="shared" si="927"/>
        <v>0</v>
      </c>
      <c r="S2007" s="22">
        <f>VLOOKUP(CONCATENATE($F2007," ",$G2007),AllocFactorMatrix,(S$4+1),FALSE)*$E2008</f>
        <v>0</v>
      </c>
      <c r="T2007" s="22">
        <f>VLOOKUP(CONCATENATE($F2007," ",$G2007),AllocFactorMatrix,(T$4+1),FALSE)*$E2008</f>
        <v>0</v>
      </c>
      <c r="U2007" s="22">
        <f>VLOOKUP(CONCATENATE($F2007," ",$G2007),AllocFactorMatrix,(U$4+1),FALSE)*$E2008</f>
        <v>0</v>
      </c>
      <c r="V2007" s="22">
        <f>VLOOKUP(CONCATENATE($F2007," ",$G2007),AllocFactorMatrix,(V$4+1),FALSE)*$E2008</f>
        <v>0</v>
      </c>
      <c r="W2007" s="22">
        <f t="shared" si="928"/>
        <v>0</v>
      </c>
      <c r="X2007" s="22">
        <f>VLOOKUP(CONCATENATE($F2007," ",$G2007),AllocFactorMatrix,(X$4+1),FALSE)*$E2008</f>
        <v>0</v>
      </c>
      <c r="Y2007" s="22">
        <f>VLOOKUP(CONCATENATE($F2007," ",$G2007),AllocFactorMatrix,(Y$4+1),FALSE)*$E2008</f>
        <v>0</v>
      </c>
      <c r="Z2007" s="22">
        <f t="shared" si="926"/>
        <v>0</v>
      </c>
      <c r="AA2007" s="22">
        <f>VLOOKUP(CONCATENATE($F2007," ",$G2007),AllocFactorMatrix,(AA$4+1),FALSE)*$E2008</f>
        <v>0</v>
      </c>
      <c r="AB2007" s="22">
        <f>VLOOKUP(CONCATENATE($F2007," ",$G2007),AllocFactorMatrix,(AB$4+1),FALSE)*$E2008</f>
        <v>0</v>
      </c>
      <c r="AC2007" s="22">
        <f>VLOOKUP(CONCATENATE($F2007," ",$G2007),AllocFactorMatrix,(AC$4+1),FALSE)*$E2008</f>
        <v>0</v>
      </c>
    </row>
    <row r="2008" spans="4:29" collapsed="1">
      <c r="D2008" s="39" t="s">
        <v>621</v>
      </c>
      <c r="E2008" s="19">
        <v>7893781</v>
      </c>
      <c r="F2008" s="43" t="s">
        <v>518</v>
      </c>
      <c r="G2008" s="17" t="str">
        <f>$G$15</f>
        <v>TOTAL</v>
      </c>
      <c r="H2008" s="21">
        <f t="shared" si="924"/>
        <v>7893781.0000000037</v>
      </c>
      <c r="I2008" s="22">
        <f>VLOOKUP(CONCATENATE($F2008," ",$G2008),AllocFactorMatrix,(I$4+1),FALSE)*$E2008</f>
        <v>3913804.2717429306</v>
      </c>
      <c r="J2008" s="22">
        <f>VLOOKUP(CONCATENATE($F2008," ",$G2008),AllocFactorMatrix,(J$4+1),FALSE)*$E2008</f>
        <v>978716.70306646964</v>
      </c>
      <c r="K2008" s="22">
        <f>VLOOKUP(CONCATENATE($F2008," ",$G2008),AllocFactorMatrix,(K$4+1),FALSE)*$E2008</f>
        <v>12404.096739624225</v>
      </c>
      <c r="L2008" s="22">
        <f>VLOOKUP(CONCATENATE($F2008," ",$G2008),AllocFactorMatrix,(L$4+1),FALSE)*$E2008</f>
        <v>620.81271202399171</v>
      </c>
      <c r="M2008" s="22">
        <f t="shared" si="925"/>
        <v>991741.61251811788</v>
      </c>
      <c r="N2008" s="22">
        <f>VLOOKUP(CONCATENATE($F2008," ",$G2008),AllocFactorMatrix,(N$4+1),FALSE)*$E2008</f>
        <v>439099.02910500963</v>
      </c>
      <c r="O2008" s="22">
        <f>VLOOKUP(CONCATENATE($F2008," ",$G2008),AllocFactorMatrix,(O$4+1),FALSE)*$E2008</f>
        <v>120346.87482634243</v>
      </c>
      <c r="P2008" s="22">
        <f>VLOOKUP(CONCATENATE($F2008," ",$G2008),AllocFactorMatrix,(P$4+1),FALSE)*$E2008</f>
        <v>19150.895349195594</v>
      </c>
      <c r="Q2008" s="22">
        <f>VLOOKUP(CONCATENATE($F2008," ",$G2008),AllocFactorMatrix,(Q$4+1),FALSE)*$E2008</f>
        <v>0</v>
      </c>
      <c r="R2008" s="22">
        <f t="shared" si="927"/>
        <v>578596.79928054765</v>
      </c>
      <c r="S2008" s="22">
        <f>VLOOKUP(CONCATENATE($F2008," ",$G2008),AllocFactorMatrix,(S$4+1),FALSE)*$E2008</f>
        <v>18981.127743072495</v>
      </c>
      <c r="T2008" s="22">
        <f>VLOOKUP(CONCATENATE($F2008," ",$G2008),AllocFactorMatrix,(T$4+1),FALSE)*$E2008</f>
        <v>345424.14680222765</v>
      </c>
      <c r="U2008" s="22">
        <f>VLOOKUP(CONCATENATE($F2008," ",$G2008),AllocFactorMatrix,(U$4+1),FALSE)*$E2008</f>
        <v>1683093.6205934621</v>
      </c>
      <c r="V2008" s="22">
        <f>VLOOKUP(CONCATENATE($F2008," ",$G2008),AllocFactorMatrix,(V$4+1),FALSE)*$E2008</f>
        <v>214460.53280253767</v>
      </c>
      <c r="W2008" s="22">
        <f t="shared" si="928"/>
        <v>2261959.4279413</v>
      </c>
      <c r="X2008" s="22">
        <f>VLOOKUP(CONCATENATE($F2008," ",$G2008),AllocFactorMatrix,(X$4+1),FALSE)*$E2008</f>
        <v>122806.63729095344</v>
      </c>
      <c r="Y2008" s="22">
        <f>VLOOKUP(CONCATENATE($F2008," ",$G2008),AllocFactorMatrix,(Y$4+1),FALSE)*$E2008</f>
        <v>2308.468882856338</v>
      </c>
      <c r="Z2008" s="22">
        <f t="shared" si="926"/>
        <v>125115.10617380978</v>
      </c>
      <c r="AA2008" s="22">
        <f>VLOOKUP(CONCATENATE($F2008," ",$G2008),AllocFactorMatrix,(AA$4+1),FALSE)*$E2008</f>
        <v>1785.9194996048902</v>
      </c>
      <c r="AB2008" s="22">
        <f>VLOOKUP(CONCATENATE($F2008," ",$G2008),AllocFactorMatrix,(AB$4+1),FALSE)*$E2008</f>
        <v>16782.828995973439</v>
      </c>
      <c r="AC2008" s="22">
        <f>VLOOKUP(CONCATENATE($F2008," ",$G2008),AllocFactorMatrix,(AC$4+1),FALSE)*$E2008</f>
        <v>3995.0338477173455</v>
      </c>
    </row>
    <row r="2009" spans="4:29" hidden="1" outlineLevel="1">
      <c r="F2009" s="42" t="str">
        <f>F2016</f>
        <v>CUST_TOTAL</v>
      </c>
      <c r="G2009" s="17" t="str">
        <f>$G$8</f>
        <v>PRODUCTION</v>
      </c>
      <c r="H2009" s="21">
        <f t="shared" si="924"/>
        <v>0</v>
      </c>
      <c r="I2009" s="22">
        <f>VLOOKUP(CONCATENATE($F2009," ",$G2009),AllocFactorMatrix,(I$4+1),FALSE)*$E2016</f>
        <v>0</v>
      </c>
      <c r="J2009" s="22">
        <f>VLOOKUP(CONCATENATE($F2009," ",$G2009),AllocFactorMatrix,(J$4+1),FALSE)*$E2016</f>
        <v>0</v>
      </c>
      <c r="K2009" s="22">
        <f>VLOOKUP(CONCATENATE($F2009," ",$G2009),AllocFactorMatrix,(K$4+1),FALSE)*$E2016</f>
        <v>0</v>
      </c>
      <c r="L2009" s="22">
        <f>VLOOKUP(CONCATENATE($F2009," ",$G2009),AllocFactorMatrix,(L$4+1),FALSE)*$E2016</f>
        <v>0</v>
      </c>
      <c r="M2009" s="22">
        <f t="shared" si="925"/>
        <v>0</v>
      </c>
      <c r="N2009" s="22">
        <f>VLOOKUP(CONCATENATE($F2009," ",$G2009),AllocFactorMatrix,(N$4+1),FALSE)*$E2016</f>
        <v>0</v>
      </c>
      <c r="O2009" s="22">
        <f>VLOOKUP(CONCATENATE($F2009," ",$G2009),AllocFactorMatrix,(O$4+1),FALSE)*$E2016</f>
        <v>0</v>
      </c>
      <c r="P2009" s="22">
        <f>VLOOKUP(CONCATENATE($F2009," ",$G2009),AllocFactorMatrix,(P$4+1),FALSE)*$E2016</f>
        <v>0</v>
      </c>
      <c r="Q2009" s="22">
        <f>VLOOKUP(CONCATENATE($F2009," ",$G2009),AllocFactorMatrix,(Q$4+1),FALSE)*$E2016</f>
        <v>0</v>
      </c>
      <c r="R2009" s="22">
        <f>SUBTOTAL(9,N2009:Q2009)</f>
        <v>0</v>
      </c>
      <c r="S2009" s="22">
        <f>VLOOKUP(CONCATENATE($F2009," ",$G2009),AllocFactorMatrix,(S$4+1),FALSE)*$E2016</f>
        <v>0</v>
      </c>
      <c r="T2009" s="22">
        <f>VLOOKUP(CONCATENATE($F2009," ",$G2009),AllocFactorMatrix,(T$4+1),FALSE)*$E2016</f>
        <v>0</v>
      </c>
      <c r="U2009" s="22">
        <f>VLOOKUP(CONCATENATE($F2009," ",$G2009),AllocFactorMatrix,(U$4+1),FALSE)*$E2016</f>
        <v>0</v>
      </c>
      <c r="V2009" s="22">
        <f>VLOOKUP(CONCATENATE($F2009," ",$G2009),AllocFactorMatrix,(V$4+1),FALSE)*$E2016</f>
        <v>0</v>
      </c>
      <c r="W2009" s="22">
        <f>SUBTOTAL(9,S2009:V2009)</f>
        <v>0</v>
      </c>
      <c r="X2009" s="22">
        <f>VLOOKUP(CONCATENATE($F2009," ",$G2009),AllocFactorMatrix,(X$4+1),FALSE)*$E2016</f>
        <v>0</v>
      </c>
      <c r="Y2009" s="22">
        <f>VLOOKUP(CONCATENATE($F2009," ",$G2009),AllocFactorMatrix,(Y$4+1),FALSE)*$E2016</f>
        <v>0</v>
      </c>
      <c r="Z2009" s="22">
        <f t="shared" si="926"/>
        <v>0</v>
      </c>
      <c r="AA2009" s="22">
        <f>VLOOKUP(CONCATENATE($F2009," ",$G2009),AllocFactorMatrix,(AA$4+1),FALSE)*$E2016</f>
        <v>0</v>
      </c>
      <c r="AB2009" s="22">
        <f>VLOOKUP(CONCATENATE($F2009," ",$G2009),AllocFactorMatrix,(AB$4+1),FALSE)*$E2016</f>
        <v>0</v>
      </c>
      <c r="AC2009" s="22">
        <f>VLOOKUP(CONCATENATE($F2009," ",$G2009),AllocFactorMatrix,(AC$4+1),FALSE)*$E2016</f>
        <v>0</v>
      </c>
    </row>
    <row r="2010" spans="4:29" hidden="1" outlineLevel="1">
      <c r="F2010" s="42" t="str">
        <f>F2016</f>
        <v>CUST_TOTAL</v>
      </c>
      <c r="G2010" s="17" t="str">
        <f>$G$9</f>
        <v>BULKTRAN</v>
      </c>
      <c r="H2010" s="21">
        <f t="shared" si="924"/>
        <v>0</v>
      </c>
      <c r="I2010" s="22">
        <f>VLOOKUP(CONCATENATE($F2010," ",$G2010),AllocFactorMatrix,(I$4+1),FALSE)*$E2016</f>
        <v>0</v>
      </c>
      <c r="J2010" s="22">
        <f>VLOOKUP(CONCATENATE($F2010," ",$G2010),AllocFactorMatrix,(J$4+1),FALSE)*$E2016</f>
        <v>0</v>
      </c>
      <c r="K2010" s="22">
        <f>VLOOKUP(CONCATENATE($F2010," ",$G2010),AllocFactorMatrix,(K$4+1),FALSE)*$E2016</f>
        <v>0</v>
      </c>
      <c r="L2010" s="22">
        <f>VLOOKUP(CONCATENATE($F2010," ",$G2010),AllocFactorMatrix,(L$4+1),FALSE)*$E2016</f>
        <v>0</v>
      </c>
      <c r="M2010" s="22">
        <f t="shared" si="925"/>
        <v>0</v>
      </c>
      <c r="N2010" s="22">
        <f>VLOOKUP(CONCATENATE($F2010," ",$G2010),AllocFactorMatrix,(N$4+1),FALSE)*$E2016</f>
        <v>0</v>
      </c>
      <c r="O2010" s="22">
        <f>VLOOKUP(CONCATENATE($F2010," ",$G2010),AllocFactorMatrix,(O$4+1),FALSE)*$E2016</f>
        <v>0</v>
      </c>
      <c r="P2010" s="22">
        <f>VLOOKUP(CONCATENATE($F2010," ",$G2010),AllocFactorMatrix,(P$4+1),FALSE)*$E2016</f>
        <v>0</v>
      </c>
      <c r="Q2010" s="22">
        <f>VLOOKUP(CONCATENATE($F2010," ",$G2010),AllocFactorMatrix,(Q$4+1),FALSE)*$E2016</f>
        <v>0</v>
      </c>
      <c r="R2010" s="22">
        <f t="shared" ref="R2010:R2016" si="929">SUBTOTAL(9,N2010:Q2010)</f>
        <v>0</v>
      </c>
      <c r="S2010" s="22">
        <f>VLOOKUP(CONCATENATE($F2010," ",$G2010),AllocFactorMatrix,(S$4+1),FALSE)*$E2016</f>
        <v>0</v>
      </c>
      <c r="T2010" s="22">
        <f>VLOOKUP(CONCATENATE($F2010," ",$G2010),AllocFactorMatrix,(T$4+1),FALSE)*$E2016</f>
        <v>0</v>
      </c>
      <c r="U2010" s="22">
        <f>VLOOKUP(CONCATENATE($F2010," ",$G2010),AllocFactorMatrix,(U$4+1),FALSE)*$E2016</f>
        <v>0</v>
      </c>
      <c r="V2010" s="22">
        <f>VLOOKUP(CONCATENATE($F2010," ",$G2010),AllocFactorMatrix,(V$4+1),FALSE)*$E2016</f>
        <v>0</v>
      </c>
      <c r="W2010" s="22">
        <f t="shared" ref="W2010:W2016" si="930">SUBTOTAL(9,S2010:V2010)</f>
        <v>0</v>
      </c>
      <c r="X2010" s="22">
        <f>VLOOKUP(CONCATENATE($F2010," ",$G2010),AllocFactorMatrix,(X$4+1),FALSE)*$E2016</f>
        <v>0</v>
      </c>
      <c r="Y2010" s="22">
        <f>VLOOKUP(CONCATENATE($F2010," ",$G2010),AllocFactorMatrix,(Y$4+1),FALSE)*$E2016</f>
        <v>0</v>
      </c>
      <c r="Z2010" s="22">
        <f t="shared" si="926"/>
        <v>0</v>
      </c>
      <c r="AA2010" s="22">
        <f>VLOOKUP(CONCATENATE($F2010," ",$G2010),AllocFactorMatrix,(AA$4+1),FALSE)*$E2016</f>
        <v>0</v>
      </c>
      <c r="AB2010" s="22">
        <f>VLOOKUP(CONCATENATE($F2010," ",$G2010),AllocFactorMatrix,(AB$4+1),FALSE)*$E2016</f>
        <v>0</v>
      </c>
      <c r="AC2010" s="22">
        <f>VLOOKUP(CONCATENATE($F2010," ",$G2010),AllocFactorMatrix,(AC$4+1),FALSE)*$E2016</f>
        <v>0</v>
      </c>
    </row>
    <row r="2011" spans="4:29" hidden="1" outlineLevel="1">
      <c r="F2011" s="42" t="str">
        <f>F2016</f>
        <v>CUST_TOTAL</v>
      </c>
      <c r="G2011" s="17" t="str">
        <f>$G$10</f>
        <v>SUBTRAN</v>
      </c>
      <c r="H2011" s="21">
        <f t="shared" si="924"/>
        <v>0</v>
      </c>
      <c r="I2011" s="22">
        <f>VLOOKUP(CONCATENATE($F2011," ",$G2011),AllocFactorMatrix,(I$4+1),FALSE)*$E2016</f>
        <v>0</v>
      </c>
      <c r="J2011" s="22">
        <f>VLOOKUP(CONCATENATE($F2011," ",$G2011),AllocFactorMatrix,(J$4+1),FALSE)*$E2016</f>
        <v>0</v>
      </c>
      <c r="K2011" s="22">
        <f>VLOOKUP(CONCATENATE($F2011," ",$G2011),AllocFactorMatrix,(K$4+1),FALSE)*$E2016</f>
        <v>0</v>
      </c>
      <c r="L2011" s="22">
        <f>VLOOKUP(CONCATENATE($F2011," ",$G2011),AllocFactorMatrix,(L$4+1),FALSE)*$E2016</f>
        <v>0</v>
      </c>
      <c r="M2011" s="22">
        <f t="shared" si="925"/>
        <v>0</v>
      </c>
      <c r="N2011" s="22">
        <f>VLOOKUP(CONCATENATE($F2011," ",$G2011),AllocFactorMatrix,(N$4+1),FALSE)*$E2016</f>
        <v>0</v>
      </c>
      <c r="O2011" s="22">
        <f>VLOOKUP(CONCATENATE($F2011," ",$G2011),AllocFactorMatrix,(O$4+1),FALSE)*$E2016</f>
        <v>0</v>
      </c>
      <c r="P2011" s="22">
        <f>VLOOKUP(CONCATENATE($F2011," ",$G2011),AllocFactorMatrix,(P$4+1),FALSE)*$E2016</f>
        <v>0</v>
      </c>
      <c r="Q2011" s="22">
        <f>VLOOKUP(CONCATENATE($F2011," ",$G2011),AllocFactorMatrix,(Q$4+1),FALSE)*$E2016</f>
        <v>0</v>
      </c>
      <c r="R2011" s="22">
        <f t="shared" si="929"/>
        <v>0</v>
      </c>
      <c r="S2011" s="22">
        <f>VLOOKUP(CONCATENATE($F2011," ",$G2011),AllocFactorMatrix,(S$4+1),FALSE)*$E2016</f>
        <v>0</v>
      </c>
      <c r="T2011" s="22">
        <f>VLOOKUP(CONCATENATE($F2011," ",$G2011),AllocFactorMatrix,(T$4+1),FALSE)*$E2016</f>
        <v>0</v>
      </c>
      <c r="U2011" s="22">
        <f>VLOOKUP(CONCATENATE($F2011," ",$G2011),AllocFactorMatrix,(U$4+1),FALSE)*$E2016</f>
        <v>0</v>
      </c>
      <c r="V2011" s="22">
        <f>VLOOKUP(CONCATENATE($F2011," ",$G2011),AllocFactorMatrix,(V$4+1),FALSE)*$E2016</f>
        <v>0</v>
      </c>
      <c r="W2011" s="22">
        <f t="shared" si="930"/>
        <v>0</v>
      </c>
      <c r="X2011" s="22">
        <f>VLOOKUP(CONCATENATE($F2011," ",$G2011),AllocFactorMatrix,(X$4+1),FALSE)*$E2016</f>
        <v>0</v>
      </c>
      <c r="Y2011" s="22">
        <f>VLOOKUP(CONCATENATE($F2011," ",$G2011),AllocFactorMatrix,(Y$4+1),FALSE)*$E2016</f>
        <v>0</v>
      </c>
      <c r="Z2011" s="22">
        <f t="shared" si="926"/>
        <v>0</v>
      </c>
      <c r="AA2011" s="22">
        <f>VLOOKUP(CONCATENATE($F2011," ",$G2011),AllocFactorMatrix,(AA$4+1),FALSE)*$E2016</f>
        <v>0</v>
      </c>
      <c r="AB2011" s="22">
        <f>VLOOKUP(CONCATENATE($F2011," ",$G2011),AllocFactorMatrix,(AB$4+1),FALSE)*$E2016</f>
        <v>0</v>
      </c>
      <c r="AC2011" s="22">
        <f>VLOOKUP(CONCATENATE($F2011," ",$G2011),AllocFactorMatrix,(AC$4+1),FALSE)*$E2016</f>
        <v>0</v>
      </c>
    </row>
    <row r="2012" spans="4:29" hidden="1" outlineLevel="1">
      <c r="F2012" s="42" t="str">
        <f>F2016</f>
        <v>CUST_TOTAL</v>
      </c>
      <c r="G2012" s="17" t="str">
        <f>$G$11</f>
        <v>DISTPRI</v>
      </c>
      <c r="H2012" s="21">
        <f t="shared" si="924"/>
        <v>0</v>
      </c>
      <c r="I2012" s="22">
        <f>VLOOKUP(CONCATENATE($F2012," ",$G2012),AllocFactorMatrix,(I$4+1),FALSE)*$E2016</f>
        <v>0</v>
      </c>
      <c r="J2012" s="22">
        <f>VLOOKUP(CONCATENATE($F2012," ",$G2012),AllocFactorMatrix,(J$4+1),FALSE)*$E2016</f>
        <v>0</v>
      </c>
      <c r="K2012" s="22">
        <f>VLOOKUP(CONCATENATE($F2012," ",$G2012),AllocFactorMatrix,(K$4+1),FALSE)*$E2016</f>
        <v>0</v>
      </c>
      <c r="L2012" s="22">
        <f>VLOOKUP(CONCATENATE($F2012," ",$G2012),AllocFactorMatrix,(L$4+1),FALSE)*$E2016</f>
        <v>0</v>
      </c>
      <c r="M2012" s="22">
        <f t="shared" si="925"/>
        <v>0</v>
      </c>
      <c r="N2012" s="22">
        <f>VLOOKUP(CONCATENATE($F2012," ",$G2012),AllocFactorMatrix,(N$4+1),FALSE)*$E2016</f>
        <v>0</v>
      </c>
      <c r="O2012" s="22">
        <f>VLOOKUP(CONCATENATE($F2012," ",$G2012),AllocFactorMatrix,(O$4+1),FALSE)*$E2016</f>
        <v>0</v>
      </c>
      <c r="P2012" s="22">
        <f>VLOOKUP(CONCATENATE($F2012," ",$G2012),AllocFactorMatrix,(P$4+1),FALSE)*$E2016</f>
        <v>0</v>
      </c>
      <c r="Q2012" s="22">
        <f>VLOOKUP(CONCATENATE($F2012," ",$G2012),AllocFactorMatrix,(Q$4+1),FALSE)*$E2016</f>
        <v>0</v>
      </c>
      <c r="R2012" s="22">
        <f t="shared" si="929"/>
        <v>0</v>
      </c>
      <c r="S2012" s="22">
        <f>VLOOKUP(CONCATENATE($F2012," ",$G2012),AllocFactorMatrix,(S$4+1),FALSE)*$E2016</f>
        <v>0</v>
      </c>
      <c r="T2012" s="22">
        <f>VLOOKUP(CONCATENATE($F2012," ",$G2012),AllocFactorMatrix,(T$4+1),FALSE)*$E2016</f>
        <v>0</v>
      </c>
      <c r="U2012" s="22">
        <f>VLOOKUP(CONCATENATE($F2012," ",$G2012),AllocFactorMatrix,(U$4+1),FALSE)*$E2016</f>
        <v>0</v>
      </c>
      <c r="V2012" s="22">
        <f>VLOOKUP(CONCATENATE($F2012," ",$G2012),AllocFactorMatrix,(V$4+1),FALSE)*$E2016</f>
        <v>0</v>
      </c>
      <c r="W2012" s="22">
        <f t="shared" si="930"/>
        <v>0</v>
      </c>
      <c r="X2012" s="22">
        <f>VLOOKUP(CONCATENATE($F2012," ",$G2012),AllocFactorMatrix,(X$4+1),FALSE)*$E2016</f>
        <v>0</v>
      </c>
      <c r="Y2012" s="22">
        <f>VLOOKUP(CONCATENATE($F2012," ",$G2012),AllocFactorMatrix,(Y$4+1),FALSE)*$E2016</f>
        <v>0</v>
      </c>
      <c r="Z2012" s="22">
        <f t="shared" si="926"/>
        <v>0</v>
      </c>
      <c r="AA2012" s="22">
        <f>VLOOKUP(CONCATENATE($F2012," ",$G2012),AllocFactorMatrix,(AA$4+1),FALSE)*$E2016</f>
        <v>0</v>
      </c>
      <c r="AB2012" s="22">
        <f>VLOOKUP(CONCATENATE($F2012," ",$G2012),AllocFactorMatrix,(AB$4+1),FALSE)*$E2016</f>
        <v>0</v>
      </c>
      <c r="AC2012" s="22">
        <f>VLOOKUP(CONCATENATE($F2012," ",$G2012),AllocFactorMatrix,(AC$4+1),FALSE)*$E2016</f>
        <v>0</v>
      </c>
    </row>
    <row r="2013" spans="4:29" hidden="1" outlineLevel="1">
      <c r="F2013" s="42" t="str">
        <f>F2016</f>
        <v>CUST_TOTAL</v>
      </c>
      <c r="G2013" s="17" t="str">
        <f>$G$12</f>
        <v>DISTSEC</v>
      </c>
      <c r="H2013" s="21">
        <f t="shared" si="924"/>
        <v>0</v>
      </c>
      <c r="I2013" s="22">
        <f>VLOOKUP(CONCATENATE($F2013," ",$G2013),AllocFactorMatrix,(I$4+1),FALSE)*$E2016</f>
        <v>0</v>
      </c>
      <c r="J2013" s="22">
        <f>VLOOKUP(CONCATENATE($F2013," ",$G2013),AllocFactorMatrix,(J$4+1),FALSE)*$E2016</f>
        <v>0</v>
      </c>
      <c r="K2013" s="22">
        <f>VLOOKUP(CONCATENATE($F2013," ",$G2013),AllocFactorMatrix,(K$4+1),FALSE)*$E2016</f>
        <v>0</v>
      </c>
      <c r="L2013" s="22">
        <f>VLOOKUP(CONCATENATE($F2013," ",$G2013),AllocFactorMatrix,(L$4+1),FALSE)*$E2016</f>
        <v>0</v>
      </c>
      <c r="M2013" s="22">
        <f t="shared" si="925"/>
        <v>0</v>
      </c>
      <c r="N2013" s="22">
        <f>VLOOKUP(CONCATENATE($F2013," ",$G2013),AllocFactorMatrix,(N$4+1),FALSE)*$E2016</f>
        <v>0</v>
      </c>
      <c r="O2013" s="22">
        <f>VLOOKUP(CONCATENATE($F2013," ",$G2013),AllocFactorMatrix,(O$4+1),FALSE)*$E2016</f>
        <v>0</v>
      </c>
      <c r="P2013" s="22">
        <f>VLOOKUP(CONCATENATE($F2013," ",$G2013),AllocFactorMatrix,(P$4+1),FALSE)*$E2016</f>
        <v>0</v>
      </c>
      <c r="Q2013" s="22">
        <f>VLOOKUP(CONCATENATE($F2013," ",$G2013),AllocFactorMatrix,(Q$4+1),FALSE)*$E2016</f>
        <v>0</v>
      </c>
      <c r="R2013" s="22">
        <f t="shared" si="929"/>
        <v>0</v>
      </c>
      <c r="S2013" s="22">
        <f>VLOOKUP(CONCATENATE($F2013," ",$G2013),AllocFactorMatrix,(S$4+1),FALSE)*$E2016</f>
        <v>0</v>
      </c>
      <c r="T2013" s="22">
        <f>VLOOKUP(CONCATENATE($F2013," ",$G2013),AllocFactorMatrix,(T$4+1),FALSE)*$E2016</f>
        <v>0</v>
      </c>
      <c r="U2013" s="22">
        <f>VLOOKUP(CONCATENATE($F2013," ",$G2013),AllocFactorMatrix,(U$4+1),FALSE)*$E2016</f>
        <v>0</v>
      </c>
      <c r="V2013" s="22">
        <f>VLOOKUP(CONCATENATE($F2013," ",$G2013),AllocFactorMatrix,(V$4+1),FALSE)*$E2016</f>
        <v>0</v>
      </c>
      <c r="W2013" s="22">
        <f t="shared" si="930"/>
        <v>0</v>
      </c>
      <c r="X2013" s="22">
        <f>VLOOKUP(CONCATENATE($F2013," ",$G2013),AllocFactorMatrix,(X$4+1),FALSE)*$E2016</f>
        <v>0</v>
      </c>
      <c r="Y2013" s="22">
        <f>VLOOKUP(CONCATENATE($F2013," ",$G2013),AllocFactorMatrix,(Y$4+1),FALSE)*$E2016</f>
        <v>0</v>
      </c>
      <c r="Z2013" s="22">
        <f t="shared" si="926"/>
        <v>0</v>
      </c>
      <c r="AA2013" s="22">
        <f>VLOOKUP(CONCATENATE($F2013," ",$G2013),AllocFactorMatrix,(AA$4+1),FALSE)*$E2016</f>
        <v>0</v>
      </c>
      <c r="AB2013" s="22">
        <f>VLOOKUP(CONCATENATE($F2013," ",$G2013),AllocFactorMatrix,(AB$4+1),FALSE)*$E2016</f>
        <v>0</v>
      </c>
      <c r="AC2013" s="22">
        <f>VLOOKUP(CONCATENATE($F2013," ",$G2013),AllocFactorMatrix,(AC$4+1),FALSE)*$E2016</f>
        <v>0</v>
      </c>
    </row>
    <row r="2014" spans="4:29" hidden="1" outlineLevel="1">
      <c r="F2014" s="42" t="str">
        <f>F2016</f>
        <v>CUST_TOTAL</v>
      </c>
      <c r="G2014" s="17" t="str">
        <f>$G$13</f>
        <v>ENERGY</v>
      </c>
      <c r="H2014" s="21">
        <f t="shared" si="924"/>
        <v>0</v>
      </c>
      <c r="I2014" s="22">
        <f>VLOOKUP(CONCATENATE($F2014," ",$G2014),AllocFactorMatrix,(I$4+1),FALSE)*$E2016</f>
        <v>0</v>
      </c>
      <c r="J2014" s="22">
        <f>VLOOKUP(CONCATENATE($F2014," ",$G2014),AllocFactorMatrix,(J$4+1),FALSE)*$E2016</f>
        <v>0</v>
      </c>
      <c r="K2014" s="22">
        <f>VLOOKUP(CONCATENATE($F2014," ",$G2014),AllocFactorMatrix,(K$4+1),FALSE)*$E2016</f>
        <v>0</v>
      </c>
      <c r="L2014" s="22">
        <f>VLOOKUP(CONCATENATE($F2014," ",$G2014),AllocFactorMatrix,(L$4+1),FALSE)*$E2016</f>
        <v>0</v>
      </c>
      <c r="M2014" s="22">
        <f t="shared" si="925"/>
        <v>0</v>
      </c>
      <c r="N2014" s="22">
        <f>VLOOKUP(CONCATENATE($F2014," ",$G2014),AllocFactorMatrix,(N$4+1),FALSE)*$E2016</f>
        <v>0</v>
      </c>
      <c r="O2014" s="22">
        <f>VLOOKUP(CONCATENATE($F2014," ",$G2014),AllocFactorMatrix,(O$4+1),FALSE)*$E2016</f>
        <v>0</v>
      </c>
      <c r="P2014" s="22">
        <f>VLOOKUP(CONCATENATE($F2014," ",$G2014),AllocFactorMatrix,(P$4+1),FALSE)*$E2016</f>
        <v>0</v>
      </c>
      <c r="Q2014" s="22">
        <f>VLOOKUP(CONCATENATE($F2014," ",$G2014),AllocFactorMatrix,(Q$4+1),FALSE)*$E2016</f>
        <v>0</v>
      </c>
      <c r="R2014" s="22">
        <f t="shared" si="929"/>
        <v>0</v>
      </c>
      <c r="S2014" s="22">
        <f>VLOOKUP(CONCATENATE($F2014," ",$G2014),AllocFactorMatrix,(S$4+1),FALSE)*$E2016</f>
        <v>0</v>
      </c>
      <c r="T2014" s="22">
        <f>VLOOKUP(CONCATENATE($F2014," ",$G2014),AllocFactorMatrix,(T$4+1),FALSE)*$E2016</f>
        <v>0</v>
      </c>
      <c r="U2014" s="22">
        <f>VLOOKUP(CONCATENATE($F2014," ",$G2014),AllocFactorMatrix,(U$4+1),FALSE)*$E2016</f>
        <v>0</v>
      </c>
      <c r="V2014" s="22">
        <f>VLOOKUP(CONCATENATE($F2014," ",$G2014),AllocFactorMatrix,(V$4+1),FALSE)*$E2016</f>
        <v>0</v>
      </c>
      <c r="W2014" s="22">
        <f t="shared" si="930"/>
        <v>0</v>
      </c>
      <c r="X2014" s="22">
        <f>VLOOKUP(CONCATENATE($F2014," ",$G2014),AllocFactorMatrix,(X$4+1),FALSE)*$E2016</f>
        <v>0</v>
      </c>
      <c r="Y2014" s="22">
        <f>VLOOKUP(CONCATENATE($F2014," ",$G2014),AllocFactorMatrix,(Y$4+1),FALSE)*$E2016</f>
        <v>0</v>
      </c>
      <c r="Z2014" s="22">
        <f t="shared" si="926"/>
        <v>0</v>
      </c>
      <c r="AA2014" s="22">
        <f>VLOOKUP(CONCATENATE($F2014," ",$G2014),AllocFactorMatrix,(AA$4+1),FALSE)*$E2016</f>
        <v>0</v>
      </c>
      <c r="AB2014" s="22">
        <f>VLOOKUP(CONCATENATE($F2014," ",$G2014),AllocFactorMatrix,(AB$4+1),FALSE)*$E2016</f>
        <v>0</v>
      </c>
      <c r="AC2014" s="22">
        <f>VLOOKUP(CONCATENATE($F2014," ",$G2014),AllocFactorMatrix,(AC$4+1),FALSE)*$E2016</f>
        <v>0</v>
      </c>
    </row>
    <row r="2015" spans="4:29" hidden="1" outlineLevel="1">
      <c r="F2015" s="42" t="str">
        <f>F2016</f>
        <v>CUST_TOTAL</v>
      </c>
      <c r="G2015" s="17" t="str">
        <f>$G$14</f>
        <v>CUSTOMER</v>
      </c>
      <c r="H2015" s="21">
        <f t="shared" si="924"/>
        <v>-84407.999999999985</v>
      </c>
      <c r="I2015" s="22">
        <f>VLOOKUP(CONCATENATE($F2015," ",$G2015),AllocFactorMatrix,(I$4+1),FALSE)*$E2016</f>
        <v>-51022.590217181867</v>
      </c>
      <c r="J2015" s="22">
        <f>VLOOKUP(CONCATENATE($F2015," ",$G2015),AllocFactorMatrix,(J$4+1),FALSE)*$E2016</f>
        <v>-11948.641801315754</v>
      </c>
      <c r="K2015" s="22">
        <f>VLOOKUP(CONCATENATE($F2015," ",$G2015),AllocFactorMatrix,(K$4+1),FALSE)*$E2016</f>
        <v>-27.881196839990089</v>
      </c>
      <c r="L2015" s="22">
        <f>VLOOKUP(CONCATENATE($F2015," ",$G2015),AllocFactorMatrix,(L$4+1),FALSE)*$E2016</f>
        <v>-1.1617165349995873</v>
      </c>
      <c r="M2015" s="22">
        <f t="shared" si="925"/>
        <v>-11977.684714690744</v>
      </c>
      <c r="N2015" s="22">
        <f>VLOOKUP(CONCATENATE($F2015," ",$G2015),AllocFactorMatrix,(N$4+1),FALSE)*$E2016</f>
        <v>-145.60180571994826</v>
      </c>
      <c r="O2015" s="22">
        <f>VLOOKUP(CONCATENATE($F2015," ",$G2015),AllocFactorMatrix,(O$4+1),FALSE)*$E2016</f>
        <v>-27.493957994990229</v>
      </c>
      <c r="P2015" s="22">
        <f>VLOOKUP(CONCATENATE($F2015," ",$G2015),AllocFactorMatrix,(P$4+1),FALSE)*$E2016</f>
        <v>-2.7106719149990366</v>
      </c>
      <c r="Q2015" s="22">
        <f>VLOOKUP(CONCATENATE($F2015," ",$G2015),AllocFactorMatrix,(Q$4+1),FALSE)*$E2016</f>
        <v>0</v>
      </c>
      <c r="R2015" s="22">
        <f t="shared" si="929"/>
        <v>-175.80643562993754</v>
      </c>
      <c r="S2015" s="22">
        <f>VLOOKUP(CONCATENATE($F2015," ",$G2015),AllocFactorMatrix,(S$4+1),FALSE)*$E2016</f>
        <v>-1.5489553799994495</v>
      </c>
      <c r="T2015" s="22">
        <f>VLOOKUP(CONCATENATE($F2015," ",$G2015),AllocFactorMatrix,(T$4+1),FALSE)*$E2016</f>
        <v>-16.26403148999422</v>
      </c>
      <c r="U2015" s="22">
        <f>VLOOKUP(CONCATENATE($F2015," ",$G2015),AllocFactorMatrix,(U$4+1),FALSE)*$E2016</f>
        <v>-8.5192545899969723</v>
      </c>
      <c r="V2015" s="22">
        <f>VLOOKUP(CONCATENATE($F2015," ",$G2015),AllocFactorMatrix,(V$4+1),FALSE)*$E2016</f>
        <v>-1.1617165349995873</v>
      </c>
      <c r="W2015" s="22">
        <f t="shared" si="930"/>
        <v>-27.493957994990229</v>
      </c>
      <c r="X2015" s="22">
        <f>VLOOKUP(CONCATENATE($F2015," ",$G2015),AllocFactorMatrix,(X$4+1),FALSE)*$E2016</f>
        <v>-53.438960609981009</v>
      </c>
      <c r="Y2015" s="22">
        <f>VLOOKUP(CONCATENATE($F2015," ",$G2015),AllocFactorMatrix,(Y$4+1),FALSE)*$E2016</f>
        <v>-0.38723884499986239</v>
      </c>
      <c r="Z2015" s="22">
        <f t="shared" si="926"/>
        <v>-53.826199454980873</v>
      </c>
      <c r="AA2015" s="22">
        <f>VLOOKUP(CONCATENATE($F2015," ",$G2015),AllocFactorMatrix,(AA$4+1),FALSE)*$E2016</f>
        <v>-3.0979107599988991</v>
      </c>
      <c r="AB2015" s="22">
        <f>VLOOKUP(CONCATENATE($F2015," ",$G2015),AllocFactorMatrix,(AB$4+1),FALSE)*$E2016</f>
        <v>-21126.589666657492</v>
      </c>
      <c r="AC2015" s="22">
        <f>VLOOKUP(CONCATENATE($F2015," ",$G2015),AllocFactorMatrix,(AC$4+1),FALSE)*$E2016</f>
        <v>-20.910897629992569</v>
      </c>
    </row>
    <row r="2016" spans="4:29" collapsed="1">
      <c r="D2016" s="39" t="s">
        <v>714</v>
      </c>
      <c r="E2016" s="19">
        <v>-84408</v>
      </c>
      <c r="F2016" s="43" t="s">
        <v>41</v>
      </c>
      <c r="G2016" s="17" t="str">
        <f>$G$15</f>
        <v>TOTAL</v>
      </c>
      <c r="H2016" s="21">
        <f t="shared" si="924"/>
        <v>-84407.999999999985</v>
      </c>
      <c r="I2016" s="22">
        <f>VLOOKUP(CONCATENATE($F2016," ",$G2016),AllocFactorMatrix,(I$4+1),FALSE)*$E2016</f>
        <v>-51022.590217181867</v>
      </c>
      <c r="J2016" s="22">
        <f>VLOOKUP(CONCATENATE($F2016," ",$G2016),AllocFactorMatrix,(J$4+1),FALSE)*$E2016</f>
        <v>-11948.641801315754</v>
      </c>
      <c r="K2016" s="22">
        <f>VLOOKUP(CONCATENATE($F2016," ",$G2016),AllocFactorMatrix,(K$4+1),FALSE)*$E2016</f>
        <v>-27.881196839990089</v>
      </c>
      <c r="L2016" s="22">
        <f>VLOOKUP(CONCATENATE($F2016," ",$G2016),AllocFactorMatrix,(L$4+1),FALSE)*$E2016</f>
        <v>-1.1617165349995873</v>
      </c>
      <c r="M2016" s="22">
        <f t="shared" si="925"/>
        <v>-11977.684714690744</v>
      </c>
      <c r="N2016" s="22">
        <f>VLOOKUP(CONCATENATE($F2016," ",$G2016),AllocFactorMatrix,(N$4+1),FALSE)*$E2016</f>
        <v>-145.60180571994826</v>
      </c>
      <c r="O2016" s="22">
        <f>VLOOKUP(CONCATENATE($F2016," ",$G2016),AllocFactorMatrix,(O$4+1),FALSE)*$E2016</f>
        <v>-27.493957994990229</v>
      </c>
      <c r="P2016" s="22">
        <f>VLOOKUP(CONCATENATE($F2016," ",$G2016),AllocFactorMatrix,(P$4+1),FALSE)*$E2016</f>
        <v>-2.7106719149990366</v>
      </c>
      <c r="Q2016" s="22">
        <f>VLOOKUP(CONCATENATE($F2016," ",$G2016),AllocFactorMatrix,(Q$4+1),FALSE)*$E2016</f>
        <v>0</v>
      </c>
      <c r="R2016" s="22">
        <f t="shared" si="929"/>
        <v>-175.80643562993754</v>
      </c>
      <c r="S2016" s="22">
        <f>VLOOKUP(CONCATENATE($F2016," ",$G2016),AllocFactorMatrix,(S$4+1),FALSE)*$E2016</f>
        <v>-1.5489553799994495</v>
      </c>
      <c r="T2016" s="22">
        <f>VLOOKUP(CONCATENATE($F2016," ",$G2016),AllocFactorMatrix,(T$4+1),FALSE)*$E2016</f>
        <v>-16.26403148999422</v>
      </c>
      <c r="U2016" s="22">
        <f>VLOOKUP(CONCATENATE($F2016," ",$G2016),AllocFactorMatrix,(U$4+1),FALSE)*$E2016</f>
        <v>-8.5192545899969723</v>
      </c>
      <c r="V2016" s="22">
        <f>VLOOKUP(CONCATENATE($F2016," ",$G2016),AllocFactorMatrix,(V$4+1),FALSE)*$E2016</f>
        <v>-1.1617165349995873</v>
      </c>
      <c r="W2016" s="22">
        <f t="shared" si="930"/>
        <v>-27.493957994990229</v>
      </c>
      <c r="X2016" s="22">
        <f>VLOOKUP(CONCATENATE($F2016," ",$G2016),AllocFactorMatrix,(X$4+1),FALSE)*$E2016</f>
        <v>-53.438960609981009</v>
      </c>
      <c r="Y2016" s="22">
        <f>VLOOKUP(CONCATENATE($F2016," ",$G2016),AllocFactorMatrix,(Y$4+1),FALSE)*$E2016</f>
        <v>-0.38723884499986239</v>
      </c>
      <c r="Z2016" s="22">
        <f t="shared" si="926"/>
        <v>-53.826199454980873</v>
      </c>
      <c r="AA2016" s="22">
        <f>VLOOKUP(CONCATENATE($F2016," ",$G2016),AllocFactorMatrix,(AA$4+1),FALSE)*$E2016</f>
        <v>-3.0979107599988991</v>
      </c>
      <c r="AB2016" s="22">
        <f>VLOOKUP(CONCATENATE($F2016," ",$G2016),AllocFactorMatrix,(AB$4+1),FALSE)*$E2016</f>
        <v>-21126.589666657492</v>
      </c>
      <c r="AC2016" s="22">
        <f>VLOOKUP(CONCATENATE($F2016," ",$G2016),AllocFactorMatrix,(AC$4+1),FALSE)*$E2016</f>
        <v>-20.910897629992569</v>
      </c>
    </row>
    <row r="2017" spans="4:29" hidden="1" outlineLevel="1">
      <c r="F2017" s="42" t="str">
        <f>F2024</f>
        <v>LABOR_PROD</v>
      </c>
      <c r="G2017" s="17" t="str">
        <f>$G$8</f>
        <v>PRODUCTION</v>
      </c>
      <c r="H2017" s="21">
        <f t="shared" si="924"/>
        <v>0</v>
      </c>
      <c r="I2017" s="22">
        <f>VLOOKUP(CONCATENATE($F2017," ",$G2017),AllocFactorMatrix,(I$4+1),FALSE)*$E2024</f>
        <v>0</v>
      </c>
      <c r="J2017" s="22">
        <f>VLOOKUP(CONCATENATE($F2017," ",$G2017),AllocFactorMatrix,(J$4+1),FALSE)*$E2024</f>
        <v>0</v>
      </c>
      <c r="K2017" s="22">
        <f>VLOOKUP(CONCATENATE($F2017," ",$G2017),AllocFactorMatrix,(K$4+1),FALSE)*$E2024</f>
        <v>0</v>
      </c>
      <c r="L2017" s="22">
        <f>VLOOKUP(CONCATENATE($F2017," ",$G2017),AllocFactorMatrix,(L$4+1),FALSE)*$E2024</f>
        <v>0</v>
      </c>
      <c r="M2017" s="22">
        <f t="shared" si="925"/>
        <v>0</v>
      </c>
      <c r="N2017" s="22">
        <f>VLOOKUP(CONCATENATE($F2017," ",$G2017),AllocFactorMatrix,(N$4+1),FALSE)*$E2024</f>
        <v>0</v>
      </c>
      <c r="O2017" s="22">
        <f>VLOOKUP(CONCATENATE($F2017," ",$G2017),AllocFactorMatrix,(O$4+1),FALSE)*$E2024</f>
        <v>0</v>
      </c>
      <c r="P2017" s="22">
        <f>VLOOKUP(CONCATENATE($F2017," ",$G2017),AllocFactorMatrix,(P$4+1),FALSE)*$E2024</f>
        <v>0</v>
      </c>
      <c r="Q2017" s="22">
        <f>VLOOKUP(CONCATENATE($F2017," ",$G2017),AllocFactorMatrix,(Q$4+1),FALSE)*$E2024</f>
        <v>0</v>
      </c>
      <c r="R2017" s="22">
        <f>SUBTOTAL(9,N2017:Q2017)</f>
        <v>0</v>
      </c>
      <c r="S2017" s="22">
        <f>VLOOKUP(CONCATENATE($F2017," ",$G2017),AllocFactorMatrix,(S$4+1),FALSE)*$E2024</f>
        <v>0</v>
      </c>
      <c r="T2017" s="22">
        <f>VLOOKUP(CONCATENATE($F2017," ",$G2017),AllocFactorMatrix,(T$4+1),FALSE)*$E2024</f>
        <v>0</v>
      </c>
      <c r="U2017" s="22">
        <f>VLOOKUP(CONCATENATE($F2017," ",$G2017),AllocFactorMatrix,(U$4+1),FALSE)*$E2024</f>
        <v>0</v>
      </c>
      <c r="V2017" s="22">
        <f>VLOOKUP(CONCATENATE($F2017," ",$G2017),AllocFactorMatrix,(V$4+1),FALSE)*$E2024</f>
        <v>0</v>
      </c>
      <c r="W2017" s="22">
        <f>SUBTOTAL(9,S2017:V2017)</f>
        <v>0</v>
      </c>
      <c r="X2017" s="22">
        <f>VLOOKUP(CONCATENATE($F2017," ",$G2017),AllocFactorMatrix,(X$4+1),FALSE)*$E2024</f>
        <v>0</v>
      </c>
      <c r="Y2017" s="22">
        <f>VLOOKUP(CONCATENATE($F2017," ",$G2017),AllocFactorMatrix,(Y$4+1),FALSE)*$E2024</f>
        <v>0</v>
      </c>
      <c r="Z2017" s="22">
        <f t="shared" si="926"/>
        <v>0</v>
      </c>
      <c r="AA2017" s="22">
        <f>VLOOKUP(CONCATENATE($F2017," ",$G2017),AllocFactorMatrix,(AA$4+1),FALSE)*$E2024</f>
        <v>0</v>
      </c>
      <c r="AB2017" s="22">
        <f>VLOOKUP(CONCATENATE($F2017," ",$G2017),AllocFactorMatrix,(AB$4+1),FALSE)*$E2024</f>
        <v>0</v>
      </c>
      <c r="AC2017" s="22">
        <f>VLOOKUP(CONCATENATE($F2017," ",$G2017),AllocFactorMatrix,(AC$4+1),FALSE)*$E2024</f>
        <v>0</v>
      </c>
    </row>
    <row r="2018" spans="4:29" hidden="1" outlineLevel="1">
      <c r="F2018" s="42" t="str">
        <f>F2024</f>
        <v>LABOR_PROD</v>
      </c>
      <c r="G2018" s="17" t="str">
        <f>$G$9</f>
        <v>BULKTRAN</v>
      </c>
      <c r="H2018" s="21">
        <f t="shared" si="924"/>
        <v>0</v>
      </c>
      <c r="I2018" s="22">
        <f>VLOOKUP(CONCATENATE($F2018," ",$G2018),AllocFactorMatrix,(I$4+1),FALSE)*$E2024</f>
        <v>0</v>
      </c>
      <c r="J2018" s="22">
        <f>VLOOKUP(CONCATENATE($F2018," ",$G2018),AllocFactorMatrix,(J$4+1),FALSE)*$E2024</f>
        <v>0</v>
      </c>
      <c r="K2018" s="22">
        <f>VLOOKUP(CONCATENATE($F2018," ",$G2018),AllocFactorMatrix,(K$4+1),FALSE)*$E2024</f>
        <v>0</v>
      </c>
      <c r="L2018" s="22">
        <f>VLOOKUP(CONCATENATE($F2018," ",$G2018),AllocFactorMatrix,(L$4+1),FALSE)*$E2024</f>
        <v>0</v>
      </c>
      <c r="M2018" s="22">
        <f t="shared" si="925"/>
        <v>0</v>
      </c>
      <c r="N2018" s="22">
        <f>VLOOKUP(CONCATENATE($F2018," ",$G2018),AllocFactorMatrix,(N$4+1),FALSE)*$E2024</f>
        <v>0</v>
      </c>
      <c r="O2018" s="22">
        <f>VLOOKUP(CONCATENATE($F2018," ",$G2018),AllocFactorMatrix,(O$4+1),FALSE)*$E2024</f>
        <v>0</v>
      </c>
      <c r="P2018" s="22">
        <f>VLOOKUP(CONCATENATE($F2018," ",$G2018),AllocFactorMatrix,(P$4+1),FALSE)*$E2024</f>
        <v>0</v>
      </c>
      <c r="Q2018" s="22">
        <f>VLOOKUP(CONCATENATE($F2018," ",$G2018),AllocFactorMatrix,(Q$4+1),FALSE)*$E2024</f>
        <v>0</v>
      </c>
      <c r="R2018" s="22">
        <f t="shared" ref="R2018:R2024" si="931">SUBTOTAL(9,N2018:Q2018)</f>
        <v>0</v>
      </c>
      <c r="S2018" s="22">
        <f>VLOOKUP(CONCATENATE($F2018," ",$G2018),AllocFactorMatrix,(S$4+1),FALSE)*$E2024</f>
        <v>0</v>
      </c>
      <c r="T2018" s="22">
        <f>VLOOKUP(CONCATENATE($F2018," ",$G2018),AllocFactorMatrix,(T$4+1),FALSE)*$E2024</f>
        <v>0</v>
      </c>
      <c r="U2018" s="22">
        <f>VLOOKUP(CONCATENATE($F2018," ",$G2018),AllocFactorMatrix,(U$4+1),FALSE)*$E2024</f>
        <v>0</v>
      </c>
      <c r="V2018" s="22">
        <f>VLOOKUP(CONCATENATE($F2018," ",$G2018),AllocFactorMatrix,(V$4+1),FALSE)*$E2024</f>
        <v>0</v>
      </c>
      <c r="W2018" s="22">
        <f t="shared" ref="W2018:W2024" si="932">SUBTOTAL(9,S2018:V2018)</f>
        <v>0</v>
      </c>
      <c r="X2018" s="22">
        <f>VLOOKUP(CONCATENATE($F2018," ",$G2018),AllocFactorMatrix,(X$4+1),FALSE)*$E2024</f>
        <v>0</v>
      </c>
      <c r="Y2018" s="22">
        <f>VLOOKUP(CONCATENATE($F2018," ",$G2018),AllocFactorMatrix,(Y$4+1),FALSE)*$E2024</f>
        <v>0</v>
      </c>
      <c r="Z2018" s="22">
        <f t="shared" si="926"/>
        <v>0</v>
      </c>
      <c r="AA2018" s="22">
        <f>VLOOKUP(CONCATENATE($F2018," ",$G2018),AllocFactorMatrix,(AA$4+1),FALSE)*$E2024</f>
        <v>0</v>
      </c>
      <c r="AB2018" s="22">
        <f>VLOOKUP(CONCATENATE($F2018," ",$G2018),AllocFactorMatrix,(AB$4+1),FALSE)*$E2024</f>
        <v>0</v>
      </c>
      <c r="AC2018" s="22">
        <f>VLOOKUP(CONCATENATE($F2018," ",$G2018),AllocFactorMatrix,(AC$4+1),FALSE)*$E2024</f>
        <v>0</v>
      </c>
    </row>
    <row r="2019" spans="4:29" hidden="1" outlineLevel="1">
      <c r="F2019" s="42" t="str">
        <f>F2024</f>
        <v>LABOR_PROD</v>
      </c>
      <c r="G2019" s="17" t="str">
        <f>$G$10</f>
        <v>SUBTRAN</v>
      </c>
      <c r="H2019" s="21">
        <f t="shared" si="924"/>
        <v>0</v>
      </c>
      <c r="I2019" s="22">
        <f>VLOOKUP(CONCATENATE($F2019," ",$G2019),AllocFactorMatrix,(I$4+1),FALSE)*$E2024</f>
        <v>0</v>
      </c>
      <c r="J2019" s="22">
        <f>VLOOKUP(CONCATENATE($F2019," ",$G2019),AllocFactorMatrix,(J$4+1),FALSE)*$E2024</f>
        <v>0</v>
      </c>
      <c r="K2019" s="22">
        <f>VLOOKUP(CONCATENATE($F2019," ",$G2019),AllocFactorMatrix,(K$4+1),FALSE)*$E2024</f>
        <v>0</v>
      </c>
      <c r="L2019" s="22">
        <f>VLOOKUP(CONCATENATE($F2019," ",$G2019),AllocFactorMatrix,(L$4+1),FALSE)*$E2024</f>
        <v>0</v>
      </c>
      <c r="M2019" s="22">
        <f t="shared" si="925"/>
        <v>0</v>
      </c>
      <c r="N2019" s="22">
        <f>VLOOKUP(CONCATENATE($F2019," ",$G2019),AllocFactorMatrix,(N$4+1),FALSE)*$E2024</f>
        <v>0</v>
      </c>
      <c r="O2019" s="22">
        <f>VLOOKUP(CONCATENATE($F2019," ",$G2019),AllocFactorMatrix,(O$4+1),FALSE)*$E2024</f>
        <v>0</v>
      </c>
      <c r="P2019" s="22">
        <f>VLOOKUP(CONCATENATE($F2019," ",$G2019),AllocFactorMatrix,(P$4+1),FALSE)*$E2024</f>
        <v>0</v>
      </c>
      <c r="Q2019" s="22">
        <f>VLOOKUP(CONCATENATE($F2019," ",$G2019),AllocFactorMatrix,(Q$4+1),FALSE)*$E2024</f>
        <v>0</v>
      </c>
      <c r="R2019" s="22">
        <f t="shared" si="931"/>
        <v>0</v>
      </c>
      <c r="S2019" s="22">
        <f>VLOOKUP(CONCATENATE($F2019," ",$G2019),AllocFactorMatrix,(S$4+1),FALSE)*$E2024</f>
        <v>0</v>
      </c>
      <c r="T2019" s="22">
        <f>VLOOKUP(CONCATENATE($F2019," ",$G2019),AllocFactorMatrix,(T$4+1),FALSE)*$E2024</f>
        <v>0</v>
      </c>
      <c r="U2019" s="22">
        <f>VLOOKUP(CONCATENATE($F2019," ",$G2019),AllocFactorMatrix,(U$4+1),FALSE)*$E2024</f>
        <v>0</v>
      </c>
      <c r="V2019" s="22">
        <f>VLOOKUP(CONCATENATE($F2019," ",$G2019),AllocFactorMatrix,(V$4+1),FALSE)*$E2024</f>
        <v>0</v>
      </c>
      <c r="W2019" s="22">
        <f t="shared" si="932"/>
        <v>0</v>
      </c>
      <c r="X2019" s="22">
        <f>VLOOKUP(CONCATENATE($F2019," ",$G2019),AllocFactorMatrix,(X$4+1),FALSE)*$E2024</f>
        <v>0</v>
      </c>
      <c r="Y2019" s="22">
        <f>VLOOKUP(CONCATENATE($F2019," ",$G2019),AllocFactorMatrix,(Y$4+1),FALSE)*$E2024</f>
        <v>0</v>
      </c>
      <c r="Z2019" s="22">
        <f t="shared" si="926"/>
        <v>0</v>
      </c>
      <c r="AA2019" s="22">
        <f>VLOOKUP(CONCATENATE($F2019," ",$G2019),AllocFactorMatrix,(AA$4+1),FALSE)*$E2024</f>
        <v>0</v>
      </c>
      <c r="AB2019" s="22">
        <f>VLOOKUP(CONCATENATE($F2019," ",$G2019),AllocFactorMatrix,(AB$4+1),FALSE)*$E2024</f>
        <v>0</v>
      </c>
      <c r="AC2019" s="22">
        <f>VLOOKUP(CONCATENATE($F2019," ",$G2019),AllocFactorMatrix,(AC$4+1),FALSE)*$E2024</f>
        <v>0</v>
      </c>
    </row>
    <row r="2020" spans="4:29" hidden="1" outlineLevel="1">
      <c r="F2020" s="42" t="str">
        <f>F2024</f>
        <v>LABOR_PROD</v>
      </c>
      <c r="G2020" s="17" t="str">
        <f>$G$11</f>
        <v>DISTPRI</v>
      </c>
      <c r="H2020" s="21">
        <f t="shared" si="924"/>
        <v>0</v>
      </c>
      <c r="I2020" s="22">
        <f>VLOOKUP(CONCATENATE($F2020," ",$G2020),AllocFactorMatrix,(I$4+1),FALSE)*$E2024</f>
        <v>0</v>
      </c>
      <c r="J2020" s="22">
        <f>VLOOKUP(CONCATENATE($F2020," ",$G2020),AllocFactorMatrix,(J$4+1),FALSE)*$E2024</f>
        <v>0</v>
      </c>
      <c r="K2020" s="22">
        <f>VLOOKUP(CONCATENATE($F2020," ",$G2020),AllocFactorMatrix,(K$4+1),FALSE)*$E2024</f>
        <v>0</v>
      </c>
      <c r="L2020" s="22">
        <f>VLOOKUP(CONCATENATE($F2020," ",$G2020),AllocFactorMatrix,(L$4+1),FALSE)*$E2024</f>
        <v>0</v>
      </c>
      <c r="M2020" s="22">
        <f t="shared" si="925"/>
        <v>0</v>
      </c>
      <c r="N2020" s="22">
        <f>VLOOKUP(CONCATENATE($F2020," ",$G2020),AllocFactorMatrix,(N$4+1),FALSE)*$E2024</f>
        <v>0</v>
      </c>
      <c r="O2020" s="22">
        <f>VLOOKUP(CONCATENATE($F2020," ",$G2020),AllocFactorMatrix,(O$4+1),FALSE)*$E2024</f>
        <v>0</v>
      </c>
      <c r="P2020" s="22">
        <f>VLOOKUP(CONCATENATE($F2020," ",$G2020),AllocFactorMatrix,(P$4+1),FALSE)*$E2024</f>
        <v>0</v>
      </c>
      <c r="Q2020" s="22">
        <f>VLOOKUP(CONCATENATE($F2020," ",$G2020),AllocFactorMatrix,(Q$4+1),FALSE)*$E2024</f>
        <v>0</v>
      </c>
      <c r="R2020" s="22">
        <f t="shared" si="931"/>
        <v>0</v>
      </c>
      <c r="S2020" s="22">
        <f>VLOOKUP(CONCATENATE($F2020," ",$G2020),AllocFactorMatrix,(S$4+1),FALSE)*$E2024</f>
        <v>0</v>
      </c>
      <c r="T2020" s="22">
        <f>VLOOKUP(CONCATENATE($F2020," ",$G2020),AllocFactorMatrix,(T$4+1),FALSE)*$E2024</f>
        <v>0</v>
      </c>
      <c r="U2020" s="22">
        <f>VLOOKUP(CONCATENATE($F2020," ",$G2020),AllocFactorMatrix,(U$4+1),FALSE)*$E2024</f>
        <v>0</v>
      </c>
      <c r="V2020" s="22">
        <f>VLOOKUP(CONCATENATE($F2020," ",$G2020),AllocFactorMatrix,(V$4+1),FALSE)*$E2024</f>
        <v>0</v>
      </c>
      <c r="W2020" s="22">
        <f t="shared" si="932"/>
        <v>0</v>
      </c>
      <c r="X2020" s="22">
        <f>VLOOKUP(CONCATENATE($F2020," ",$G2020),AllocFactorMatrix,(X$4+1),FALSE)*$E2024</f>
        <v>0</v>
      </c>
      <c r="Y2020" s="22">
        <f>VLOOKUP(CONCATENATE($F2020," ",$G2020),AllocFactorMatrix,(Y$4+1),FALSE)*$E2024</f>
        <v>0</v>
      </c>
      <c r="Z2020" s="22">
        <f t="shared" si="926"/>
        <v>0</v>
      </c>
      <c r="AA2020" s="22">
        <f>VLOOKUP(CONCATENATE($F2020," ",$G2020),AllocFactorMatrix,(AA$4+1),FALSE)*$E2024</f>
        <v>0</v>
      </c>
      <c r="AB2020" s="22">
        <f>VLOOKUP(CONCATENATE($F2020," ",$G2020),AllocFactorMatrix,(AB$4+1),FALSE)*$E2024</f>
        <v>0</v>
      </c>
      <c r="AC2020" s="22">
        <f>VLOOKUP(CONCATENATE($F2020," ",$G2020),AllocFactorMatrix,(AC$4+1),FALSE)*$E2024</f>
        <v>0</v>
      </c>
    </row>
    <row r="2021" spans="4:29" hidden="1" outlineLevel="1">
      <c r="F2021" s="42" t="str">
        <f>F2024</f>
        <v>LABOR_PROD</v>
      </c>
      <c r="G2021" s="17" t="str">
        <f>$G$12</f>
        <v>DISTSEC</v>
      </c>
      <c r="H2021" s="21">
        <f t="shared" si="924"/>
        <v>0</v>
      </c>
      <c r="I2021" s="22">
        <f>VLOOKUP(CONCATENATE($F2021," ",$G2021),AllocFactorMatrix,(I$4+1),FALSE)*$E2024</f>
        <v>0</v>
      </c>
      <c r="J2021" s="22">
        <f>VLOOKUP(CONCATENATE($F2021," ",$G2021),AllocFactorMatrix,(J$4+1),FALSE)*$E2024</f>
        <v>0</v>
      </c>
      <c r="K2021" s="22">
        <f>VLOOKUP(CONCATENATE($F2021," ",$G2021),AllocFactorMatrix,(K$4+1),FALSE)*$E2024</f>
        <v>0</v>
      </c>
      <c r="L2021" s="22">
        <f>VLOOKUP(CONCATENATE($F2021," ",$G2021),AllocFactorMatrix,(L$4+1),FALSE)*$E2024</f>
        <v>0</v>
      </c>
      <c r="M2021" s="22">
        <f t="shared" si="925"/>
        <v>0</v>
      </c>
      <c r="N2021" s="22">
        <f>VLOOKUP(CONCATENATE($F2021," ",$G2021),AllocFactorMatrix,(N$4+1),FALSE)*$E2024</f>
        <v>0</v>
      </c>
      <c r="O2021" s="22">
        <f>VLOOKUP(CONCATENATE($F2021," ",$G2021),AllocFactorMatrix,(O$4+1),FALSE)*$E2024</f>
        <v>0</v>
      </c>
      <c r="P2021" s="22">
        <f>VLOOKUP(CONCATENATE($F2021," ",$G2021),AllocFactorMatrix,(P$4+1),FALSE)*$E2024</f>
        <v>0</v>
      </c>
      <c r="Q2021" s="22">
        <f>VLOOKUP(CONCATENATE($F2021," ",$G2021),AllocFactorMatrix,(Q$4+1),FALSE)*$E2024</f>
        <v>0</v>
      </c>
      <c r="R2021" s="22">
        <f t="shared" si="931"/>
        <v>0</v>
      </c>
      <c r="S2021" s="22">
        <f>VLOOKUP(CONCATENATE($F2021," ",$G2021),AllocFactorMatrix,(S$4+1),FALSE)*$E2024</f>
        <v>0</v>
      </c>
      <c r="T2021" s="22">
        <f>VLOOKUP(CONCATENATE($F2021," ",$G2021),AllocFactorMatrix,(T$4+1),FALSE)*$E2024</f>
        <v>0</v>
      </c>
      <c r="U2021" s="22">
        <f>VLOOKUP(CONCATENATE($F2021," ",$G2021),AllocFactorMatrix,(U$4+1),FALSE)*$E2024</f>
        <v>0</v>
      </c>
      <c r="V2021" s="22">
        <f>VLOOKUP(CONCATENATE($F2021," ",$G2021),AllocFactorMatrix,(V$4+1),FALSE)*$E2024</f>
        <v>0</v>
      </c>
      <c r="W2021" s="22">
        <f t="shared" si="932"/>
        <v>0</v>
      </c>
      <c r="X2021" s="22">
        <f>VLOOKUP(CONCATENATE($F2021," ",$G2021),AllocFactorMatrix,(X$4+1),FALSE)*$E2024</f>
        <v>0</v>
      </c>
      <c r="Y2021" s="22">
        <f>VLOOKUP(CONCATENATE($F2021," ",$G2021),AllocFactorMatrix,(Y$4+1),FALSE)*$E2024</f>
        <v>0</v>
      </c>
      <c r="Z2021" s="22">
        <f t="shared" si="926"/>
        <v>0</v>
      </c>
      <c r="AA2021" s="22">
        <f>VLOOKUP(CONCATENATE($F2021," ",$G2021),AllocFactorMatrix,(AA$4+1),FALSE)*$E2024</f>
        <v>0</v>
      </c>
      <c r="AB2021" s="22">
        <f>VLOOKUP(CONCATENATE($F2021," ",$G2021),AllocFactorMatrix,(AB$4+1),FALSE)*$E2024</f>
        <v>0</v>
      </c>
      <c r="AC2021" s="22">
        <f>VLOOKUP(CONCATENATE($F2021," ",$G2021),AllocFactorMatrix,(AC$4+1),FALSE)*$E2024</f>
        <v>0</v>
      </c>
    </row>
    <row r="2022" spans="4:29" hidden="1" outlineLevel="1">
      <c r="F2022" s="42" t="str">
        <f>F2024</f>
        <v>LABOR_PROD</v>
      </c>
      <c r="G2022" s="17" t="str">
        <f>$G$13</f>
        <v>ENERGY</v>
      </c>
      <c r="H2022" s="21">
        <f t="shared" si="924"/>
        <v>0</v>
      </c>
      <c r="I2022" s="22">
        <f>VLOOKUP(CONCATENATE($F2022," ",$G2022),AllocFactorMatrix,(I$4+1),FALSE)*$E2024</f>
        <v>0</v>
      </c>
      <c r="J2022" s="22">
        <f>VLOOKUP(CONCATENATE($F2022," ",$G2022),AllocFactorMatrix,(J$4+1),FALSE)*$E2024</f>
        <v>0</v>
      </c>
      <c r="K2022" s="22">
        <f>VLOOKUP(CONCATENATE($F2022," ",$G2022),AllocFactorMatrix,(K$4+1),FALSE)*$E2024</f>
        <v>0</v>
      </c>
      <c r="L2022" s="22">
        <f>VLOOKUP(CONCATENATE($F2022," ",$G2022),AllocFactorMatrix,(L$4+1),FALSE)*$E2024</f>
        <v>0</v>
      </c>
      <c r="M2022" s="22">
        <f t="shared" si="925"/>
        <v>0</v>
      </c>
      <c r="N2022" s="22">
        <f>VLOOKUP(CONCATENATE($F2022," ",$G2022),AllocFactorMatrix,(N$4+1),FALSE)*$E2024</f>
        <v>0</v>
      </c>
      <c r="O2022" s="22">
        <f>VLOOKUP(CONCATENATE($F2022," ",$G2022),AllocFactorMatrix,(O$4+1),FALSE)*$E2024</f>
        <v>0</v>
      </c>
      <c r="P2022" s="22">
        <f>VLOOKUP(CONCATENATE($F2022," ",$G2022),AllocFactorMatrix,(P$4+1),FALSE)*$E2024</f>
        <v>0</v>
      </c>
      <c r="Q2022" s="22">
        <f>VLOOKUP(CONCATENATE($F2022," ",$G2022),AllocFactorMatrix,(Q$4+1),FALSE)*$E2024</f>
        <v>0</v>
      </c>
      <c r="R2022" s="22">
        <f t="shared" si="931"/>
        <v>0</v>
      </c>
      <c r="S2022" s="22">
        <f>VLOOKUP(CONCATENATE($F2022," ",$G2022),AllocFactorMatrix,(S$4+1),FALSE)*$E2024</f>
        <v>0</v>
      </c>
      <c r="T2022" s="22">
        <f>VLOOKUP(CONCATENATE($F2022," ",$G2022),AllocFactorMatrix,(T$4+1),FALSE)*$E2024</f>
        <v>0</v>
      </c>
      <c r="U2022" s="22">
        <f>VLOOKUP(CONCATENATE($F2022," ",$G2022),AllocFactorMatrix,(U$4+1),FALSE)*$E2024</f>
        <v>0</v>
      </c>
      <c r="V2022" s="22">
        <f>VLOOKUP(CONCATENATE($F2022," ",$G2022),AllocFactorMatrix,(V$4+1),FALSE)*$E2024</f>
        <v>0</v>
      </c>
      <c r="W2022" s="22">
        <f t="shared" si="932"/>
        <v>0</v>
      </c>
      <c r="X2022" s="22">
        <f>VLOOKUP(CONCATENATE($F2022," ",$G2022),AllocFactorMatrix,(X$4+1),FALSE)*$E2024</f>
        <v>0</v>
      </c>
      <c r="Y2022" s="22">
        <f>VLOOKUP(CONCATENATE($F2022," ",$G2022),AllocFactorMatrix,(Y$4+1),FALSE)*$E2024</f>
        <v>0</v>
      </c>
      <c r="Z2022" s="22">
        <f t="shared" si="926"/>
        <v>0</v>
      </c>
      <c r="AA2022" s="22">
        <f>VLOOKUP(CONCATENATE($F2022," ",$G2022),AllocFactorMatrix,(AA$4+1),FALSE)*$E2024</f>
        <v>0</v>
      </c>
      <c r="AB2022" s="22">
        <f>VLOOKUP(CONCATENATE($F2022," ",$G2022),AllocFactorMatrix,(AB$4+1),FALSE)*$E2024</f>
        <v>0</v>
      </c>
      <c r="AC2022" s="22">
        <f>VLOOKUP(CONCATENATE($F2022," ",$G2022),AllocFactorMatrix,(AC$4+1),FALSE)*$E2024</f>
        <v>0</v>
      </c>
    </row>
    <row r="2023" spans="4:29" hidden="1" outlineLevel="1">
      <c r="F2023" s="42" t="str">
        <f>F2024</f>
        <v>LABOR_PROD</v>
      </c>
      <c r="G2023" s="17" t="str">
        <f>$G$14</f>
        <v>CUSTOMER</v>
      </c>
      <c r="H2023" s="21">
        <f t="shared" si="924"/>
        <v>0</v>
      </c>
      <c r="I2023" s="22">
        <f>VLOOKUP(CONCATENATE($F2023," ",$G2023),AllocFactorMatrix,(I$4+1),FALSE)*$E2024</f>
        <v>0</v>
      </c>
      <c r="J2023" s="22">
        <f>VLOOKUP(CONCATENATE($F2023," ",$G2023),AllocFactorMatrix,(J$4+1),FALSE)*$E2024</f>
        <v>0</v>
      </c>
      <c r="K2023" s="22">
        <f>VLOOKUP(CONCATENATE($F2023," ",$G2023),AllocFactorMatrix,(K$4+1),FALSE)*$E2024</f>
        <v>0</v>
      </c>
      <c r="L2023" s="22">
        <f>VLOOKUP(CONCATENATE($F2023," ",$G2023),AllocFactorMatrix,(L$4+1),FALSE)*$E2024</f>
        <v>0</v>
      </c>
      <c r="M2023" s="22">
        <f t="shared" si="925"/>
        <v>0</v>
      </c>
      <c r="N2023" s="22">
        <f>VLOOKUP(CONCATENATE($F2023," ",$G2023),AllocFactorMatrix,(N$4+1),FALSE)*$E2024</f>
        <v>0</v>
      </c>
      <c r="O2023" s="22">
        <f>VLOOKUP(CONCATENATE($F2023," ",$G2023),AllocFactorMatrix,(O$4+1),FALSE)*$E2024</f>
        <v>0</v>
      </c>
      <c r="P2023" s="22">
        <f>VLOOKUP(CONCATENATE($F2023," ",$G2023),AllocFactorMatrix,(P$4+1),FALSE)*$E2024</f>
        <v>0</v>
      </c>
      <c r="Q2023" s="22">
        <f>VLOOKUP(CONCATENATE($F2023," ",$G2023),AllocFactorMatrix,(Q$4+1),FALSE)*$E2024</f>
        <v>0</v>
      </c>
      <c r="R2023" s="22">
        <f t="shared" si="931"/>
        <v>0</v>
      </c>
      <c r="S2023" s="22">
        <f>VLOOKUP(CONCATENATE($F2023," ",$G2023),AllocFactorMatrix,(S$4+1),FALSE)*$E2024</f>
        <v>0</v>
      </c>
      <c r="T2023" s="22">
        <f>VLOOKUP(CONCATENATE($F2023," ",$G2023),AllocFactorMatrix,(T$4+1),FALSE)*$E2024</f>
        <v>0</v>
      </c>
      <c r="U2023" s="22">
        <f>VLOOKUP(CONCATENATE($F2023," ",$G2023),AllocFactorMatrix,(U$4+1),FALSE)*$E2024</f>
        <v>0</v>
      </c>
      <c r="V2023" s="22">
        <f>VLOOKUP(CONCATENATE($F2023," ",$G2023),AllocFactorMatrix,(V$4+1),FALSE)*$E2024</f>
        <v>0</v>
      </c>
      <c r="W2023" s="22">
        <f t="shared" si="932"/>
        <v>0</v>
      </c>
      <c r="X2023" s="22">
        <f>VLOOKUP(CONCATENATE($F2023," ",$G2023),AllocFactorMatrix,(X$4+1),FALSE)*$E2024</f>
        <v>0</v>
      </c>
      <c r="Y2023" s="22">
        <f>VLOOKUP(CONCATENATE($F2023," ",$G2023),AllocFactorMatrix,(Y$4+1),FALSE)*$E2024</f>
        <v>0</v>
      </c>
      <c r="Z2023" s="22">
        <f t="shared" si="926"/>
        <v>0</v>
      </c>
      <c r="AA2023" s="22">
        <f>VLOOKUP(CONCATENATE($F2023," ",$G2023),AllocFactorMatrix,(AA$4+1),FALSE)*$E2024</f>
        <v>0</v>
      </c>
      <c r="AB2023" s="22">
        <f>VLOOKUP(CONCATENATE($F2023," ",$G2023),AllocFactorMatrix,(AB$4+1),FALSE)*$E2024</f>
        <v>0</v>
      </c>
      <c r="AC2023" s="22">
        <f>VLOOKUP(CONCATENATE($F2023," ",$G2023),AllocFactorMatrix,(AC$4+1),FALSE)*$E2024</f>
        <v>0</v>
      </c>
    </row>
    <row r="2024" spans="4:29" collapsed="1">
      <c r="D2024" s="39" t="s">
        <v>634</v>
      </c>
      <c r="E2024" s="19">
        <v>0</v>
      </c>
      <c r="F2024" s="42" t="s">
        <v>321</v>
      </c>
      <c r="G2024" s="17" t="str">
        <f>$G$15</f>
        <v>TOTAL</v>
      </c>
      <c r="H2024" s="21">
        <f t="shared" si="924"/>
        <v>0</v>
      </c>
      <c r="I2024" s="22">
        <f>VLOOKUP(CONCATENATE($F2024," ",$G2024),AllocFactorMatrix,(I$4+1),FALSE)*$E2024</f>
        <v>0</v>
      </c>
      <c r="J2024" s="22">
        <f>VLOOKUP(CONCATENATE($F2024," ",$G2024),AllocFactorMatrix,(J$4+1),FALSE)*$E2024</f>
        <v>0</v>
      </c>
      <c r="K2024" s="22">
        <f>VLOOKUP(CONCATENATE($F2024," ",$G2024),AllocFactorMatrix,(K$4+1),FALSE)*$E2024</f>
        <v>0</v>
      </c>
      <c r="L2024" s="22">
        <f>VLOOKUP(CONCATENATE($F2024," ",$G2024),AllocFactorMatrix,(L$4+1),FALSE)*$E2024</f>
        <v>0</v>
      </c>
      <c r="M2024" s="22">
        <f t="shared" si="925"/>
        <v>0</v>
      </c>
      <c r="N2024" s="22">
        <f>VLOOKUP(CONCATENATE($F2024," ",$G2024),AllocFactorMatrix,(N$4+1),FALSE)*$E2024</f>
        <v>0</v>
      </c>
      <c r="O2024" s="22">
        <f>VLOOKUP(CONCATENATE($F2024," ",$G2024),AllocFactorMatrix,(O$4+1),FALSE)*$E2024</f>
        <v>0</v>
      </c>
      <c r="P2024" s="22">
        <f>VLOOKUP(CONCATENATE($F2024," ",$G2024),AllocFactorMatrix,(P$4+1),FALSE)*$E2024</f>
        <v>0</v>
      </c>
      <c r="Q2024" s="22">
        <f>VLOOKUP(CONCATENATE($F2024," ",$G2024),AllocFactorMatrix,(Q$4+1),FALSE)*$E2024</f>
        <v>0</v>
      </c>
      <c r="R2024" s="22">
        <f t="shared" si="931"/>
        <v>0</v>
      </c>
      <c r="S2024" s="22">
        <f>VLOOKUP(CONCATENATE($F2024," ",$G2024),AllocFactorMatrix,(S$4+1),FALSE)*$E2024</f>
        <v>0</v>
      </c>
      <c r="T2024" s="22">
        <f>VLOOKUP(CONCATENATE($F2024," ",$G2024),AllocFactorMatrix,(T$4+1),FALSE)*$E2024</f>
        <v>0</v>
      </c>
      <c r="U2024" s="22">
        <f>VLOOKUP(CONCATENATE($F2024," ",$G2024),AllocFactorMatrix,(U$4+1),FALSE)*$E2024</f>
        <v>0</v>
      </c>
      <c r="V2024" s="22">
        <f>VLOOKUP(CONCATENATE($F2024," ",$G2024),AllocFactorMatrix,(V$4+1),FALSE)*$E2024</f>
        <v>0</v>
      </c>
      <c r="W2024" s="22">
        <f t="shared" si="932"/>
        <v>0</v>
      </c>
      <c r="X2024" s="22">
        <f>VLOOKUP(CONCATENATE($F2024," ",$G2024),AllocFactorMatrix,(X$4+1),FALSE)*$E2024</f>
        <v>0</v>
      </c>
      <c r="Y2024" s="22">
        <f>VLOOKUP(CONCATENATE($F2024," ",$G2024),AllocFactorMatrix,(Y$4+1),FALSE)*$E2024</f>
        <v>0</v>
      </c>
      <c r="Z2024" s="22">
        <f t="shared" si="926"/>
        <v>0</v>
      </c>
      <c r="AA2024" s="22">
        <f>VLOOKUP(CONCATENATE($F2024," ",$G2024),AllocFactorMatrix,(AA$4+1),FALSE)*$E2024</f>
        <v>0</v>
      </c>
      <c r="AB2024" s="22">
        <f>VLOOKUP(CONCATENATE($F2024," ",$G2024),AllocFactorMatrix,(AB$4+1),FALSE)*$E2024</f>
        <v>0</v>
      </c>
      <c r="AC2024" s="22">
        <f>VLOOKUP(CONCATENATE($F2024," ",$G2024),AllocFactorMatrix,(AC$4+1),FALSE)*$E2024</f>
        <v>0</v>
      </c>
    </row>
    <row r="2025" spans="4:29" hidden="1" outlineLevel="1">
      <c r="F2025" s="42" t="str">
        <f>F2032</f>
        <v>LABOR_M</v>
      </c>
      <c r="G2025" s="17" t="str">
        <f>$G$8</f>
        <v>PRODUCTION</v>
      </c>
      <c r="H2025" s="21">
        <f t="shared" ca="1" si="924"/>
        <v>428800.80451507715</v>
      </c>
      <c r="I2025" s="22">
        <f ca="1">VLOOKUP(CONCATENATE($F2025," ",$G2025),AllocFactorMatrix,(I$4+1),FALSE)*$E2032</f>
        <v>212603.11382313693</v>
      </c>
      <c r="J2025" s="22">
        <f ca="1">VLOOKUP(CONCATENATE($F2025," ",$G2025),AllocFactorMatrix,(J$4+1),FALSE)*$E2032</f>
        <v>53165.208113481356</v>
      </c>
      <c r="K2025" s="22">
        <f ca="1">VLOOKUP(CONCATENATE($F2025," ",$G2025),AllocFactorMatrix,(K$4+1),FALSE)*$E2032</f>
        <v>673.80722384288401</v>
      </c>
      <c r="L2025" s="22">
        <f ca="1">VLOOKUP(CONCATENATE($F2025," ",$G2025),AllocFactorMatrix,(L$4+1),FALSE)*$E2032</f>
        <v>33.723381782326413</v>
      </c>
      <c r="M2025" s="22">
        <f t="shared" ref="M2025:M2032" ca="1" si="933">SUBTOTAL(9,J2025:L2025)</f>
        <v>53872.738719106572</v>
      </c>
      <c r="N2025" s="22">
        <f ca="1">VLOOKUP(CONCATENATE($F2025," ",$G2025),AllocFactorMatrix,(N$4+1),FALSE)*$E2032</f>
        <v>23852.450041623546</v>
      </c>
      <c r="O2025" s="22">
        <f ca="1">VLOOKUP(CONCATENATE($F2025," ",$G2025),AllocFactorMatrix,(O$4+1),FALSE)*$E2032</f>
        <v>6537.4041598583526</v>
      </c>
      <c r="P2025" s="22">
        <f ca="1">VLOOKUP(CONCATENATE($F2025," ",$G2025),AllocFactorMatrix,(P$4+1),FALSE)*$E2032</f>
        <v>1040.30240171587</v>
      </c>
      <c r="Q2025" s="22">
        <f ca="1">VLOOKUP(CONCATENATE($F2025," ",$G2025),AllocFactorMatrix,(Q$4+1),FALSE)*$E2032</f>
        <v>0</v>
      </c>
      <c r="R2025" s="22">
        <f ca="1">SUBTOTAL(9,N2025:Q2025)</f>
        <v>31430.156603197771</v>
      </c>
      <c r="S2025" s="22">
        <f ca="1">VLOOKUP(CONCATENATE($F2025," ",$G2025),AllocFactorMatrix,(S$4+1),FALSE)*$E2032</f>
        <v>1031.0803969394296</v>
      </c>
      <c r="T2025" s="22">
        <f ca="1">VLOOKUP(CONCATENATE($F2025," ",$G2025),AllocFactorMatrix,(T$4+1),FALSE)*$E2032</f>
        <v>18763.904401164553</v>
      </c>
      <c r="U2025" s="22">
        <f ca="1">VLOOKUP(CONCATENATE($F2025," ",$G2025),AllocFactorMatrix,(U$4+1),FALSE)*$E2032</f>
        <v>91427.909969211236</v>
      </c>
      <c r="V2025" s="22">
        <f ca="1">VLOOKUP(CONCATENATE($F2025," ",$G2025),AllocFactorMatrix,(V$4+1),FALSE)*$E2032</f>
        <v>11649.784685242721</v>
      </c>
      <c r="W2025" s="22">
        <f ca="1">SUBTOTAL(9,S2025:V2025)</f>
        <v>122872.67945255793</v>
      </c>
      <c r="X2025" s="22">
        <f ca="1">VLOOKUP(CONCATENATE($F2025," ",$G2025),AllocFactorMatrix,(X$4+1),FALSE)*$E2032</f>
        <v>6671.0217663945841</v>
      </c>
      <c r="Y2025" s="22">
        <f ca="1">VLOOKUP(CONCATENATE($F2025," ",$G2025),AllocFactorMatrix,(Y$4+1),FALSE)*$E2032</f>
        <v>125.39913561914366</v>
      </c>
      <c r="Z2025" s="22">
        <f t="shared" ref="Z2025:Z2032" ca="1" si="934">SUBTOTAL(9,X2025:Y2025)</f>
        <v>6796.4209020137278</v>
      </c>
      <c r="AA2025" s="22">
        <f ca="1">VLOOKUP(CONCATENATE($F2025," ",$G2025),AllocFactorMatrix,(AA$4+1),FALSE)*$E2032</f>
        <v>97.013550062985047</v>
      </c>
      <c r="AB2025" s="22">
        <f ca="1">VLOOKUP(CONCATENATE($F2025," ",$G2025),AllocFactorMatrix,(AB$4+1),FALSE)*$E2032</f>
        <v>911.66585132173782</v>
      </c>
      <c r="AC2025" s="22">
        <f ca="1">VLOOKUP(CONCATENATE($F2025," ",$G2025),AllocFactorMatrix,(AC$4+1),FALSE)*$E2032</f>
        <v>217.01561367944694</v>
      </c>
    </row>
    <row r="2026" spans="4:29" hidden="1" outlineLevel="1">
      <c r="F2026" s="42" t="str">
        <f>F2032</f>
        <v>LABOR_M</v>
      </c>
      <c r="G2026" s="17" t="str">
        <f>$G$9</f>
        <v>BULKTRAN</v>
      </c>
      <c r="H2026" s="21">
        <f t="shared" ca="1" si="924"/>
        <v>119232.50257138569</v>
      </c>
      <c r="I2026" s="22">
        <f ca="1">VLOOKUP(CONCATENATE($F2026," ",$G2026),AllocFactorMatrix,(I$4+1),FALSE)*$E2032</f>
        <v>59116.496631270857</v>
      </c>
      <c r="J2026" s="22">
        <f ca="1">VLOOKUP(CONCATENATE($F2026," ",$G2026),AllocFactorMatrix,(J$4+1),FALSE)*$E2032</f>
        <v>14783.136473513901</v>
      </c>
      <c r="K2026" s="22">
        <f ca="1">VLOOKUP(CONCATENATE($F2026," ",$G2026),AllocFactorMatrix,(K$4+1),FALSE)*$E2032</f>
        <v>187.35907373196201</v>
      </c>
      <c r="L2026" s="22">
        <f ca="1">VLOOKUP(CONCATENATE($F2026," ",$G2026),AllocFactorMatrix,(L$4+1),FALSE)*$E2032</f>
        <v>9.3771354035220362</v>
      </c>
      <c r="M2026" s="22">
        <f t="shared" ca="1" si="933"/>
        <v>14979.872682649386</v>
      </c>
      <c r="N2026" s="22">
        <f ca="1">VLOOKUP(CONCATENATE($F2026," ",$G2026),AllocFactorMatrix,(N$4+1),FALSE)*$E2032</f>
        <v>6632.4206507446834</v>
      </c>
      <c r="O2026" s="22">
        <f ca="1">VLOOKUP(CONCATENATE($F2026," ",$G2026),AllocFactorMatrix,(O$4+1),FALSE)*$E2032</f>
        <v>1817.792900789887</v>
      </c>
      <c r="P2026" s="22">
        <f ca="1">VLOOKUP(CONCATENATE($F2026," ",$G2026),AllocFactorMatrix,(P$4+1),FALSE)*$E2032</f>
        <v>289.26685183783326</v>
      </c>
      <c r="Q2026" s="22">
        <f ca="1">VLOOKUP(CONCATENATE($F2026," ",$G2026),AllocFactorMatrix,(Q$4+1),FALSE)*$E2032</f>
        <v>0</v>
      </c>
      <c r="R2026" s="22">
        <f t="shared" ref="R2026:R2032" ca="1" si="935">SUBTOTAL(9,N2026:Q2026)</f>
        <v>8739.4804033724049</v>
      </c>
      <c r="S2026" s="22">
        <f ca="1">VLOOKUP(CONCATENATE($F2026," ",$G2026),AllocFactorMatrix,(S$4+1),FALSE)*$E2032</f>
        <v>286.70257794505488</v>
      </c>
      <c r="T2026" s="22">
        <f ca="1">VLOOKUP(CONCATENATE($F2026," ",$G2026),AllocFactorMatrix,(T$4+1),FALSE)*$E2032</f>
        <v>5217.4978596207984</v>
      </c>
      <c r="U2026" s="22">
        <f ca="1">VLOOKUP(CONCATENATE($F2026," ",$G2026),AllocFactorMatrix,(U$4+1),FALSE)*$E2032</f>
        <v>25422.47681374654</v>
      </c>
      <c r="V2026" s="22">
        <f ca="1">VLOOKUP(CONCATENATE($F2026," ",$G2026),AllocFactorMatrix,(V$4+1),FALSE)*$E2032</f>
        <v>3239.3432284021242</v>
      </c>
      <c r="W2026" s="22">
        <f t="shared" ref="W2026:W2032" ca="1" si="936">SUBTOTAL(9,S2026:V2026)</f>
        <v>34166.02047971452</v>
      </c>
      <c r="X2026" s="22">
        <f ca="1">VLOOKUP(CONCATENATE($F2026," ",$G2026),AllocFactorMatrix,(X$4+1),FALSE)*$E2032</f>
        <v>1854.9466594749515</v>
      </c>
      <c r="Y2026" s="22">
        <f ca="1">VLOOKUP(CONCATENATE($F2026," ",$G2026),AllocFactorMatrix,(Y$4+1),FALSE)*$E2032</f>
        <v>34.868527770295692</v>
      </c>
      <c r="Z2026" s="22">
        <f t="shared" ca="1" si="934"/>
        <v>1889.8151872452472</v>
      </c>
      <c r="AA2026" s="22">
        <f ca="1">VLOOKUP(CONCATENATE($F2026," ",$G2026),AllocFactorMatrix,(AA$4+1),FALSE)*$E2032</f>
        <v>26.975621863455284</v>
      </c>
      <c r="AB2026" s="22">
        <f ca="1">VLOOKUP(CONCATENATE($F2026," ",$G2026),AllocFactorMatrix,(AB$4+1),FALSE)*$E2032</f>
        <v>253.4981273761623</v>
      </c>
      <c r="AC2026" s="22">
        <f ca="1">VLOOKUP(CONCATENATE($F2026," ",$G2026),AllocFactorMatrix,(AC$4+1),FALSE)*$E2032</f>
        <v>60.343437893796661</v>
      </c>
    </row>
    <row r="2027" spans="4:29" hidden="1" outlineLevel="1">
      <c r="F2027" s="42" t="str">
        <f>F2032</f>
        <v>LABOR_M</v>
      </c>
      <c r="G2027" s="17" t="str">
        <f>$G$10</f>
        <v>SUBTRAN</v>
      </c>
      <c r="H2027" s="21">
        <f t="shared" ca="1" si="924"/>
        <v>37797.001671187296</v>
      </c>
      <c r="I2027" s="22">
        <f ca="1">VLOOKUP(CONCATENATE($F2027," ",$G2027),AllocFactorMatrix,(I$4+1),FALSE)*$E2032</f>
        <v>18239.405364905389</v>
      </c>
      <c r="J2027" s="22">
        <f ca="1">VLOOKUP(CONCATENATE($F2027," ",$G2027),AllocFactorMatrix,(J$4+1),FALSE)*$E2032</f>
        <v>4550.6117195351871</v>
      </c>
      <c r="K2027" s="22">
        <f ca="1">VLOOKUP(CONCATENATE($F2027," ",$G2027),AllocFactorMatrix,(K$4+1),FALSE)*$E2032</f>
        <v>57.795463591547232</v>
      </c>
      <c r="L2027" s="22">
        <f ca="1">VLOOKUP(CONCATENATE($F2027," ",$G2027),AllocFactorMatrix,(L$4+1),FALSE)*$E2032</f>
        <v>3.7259827118886304</v>
      </c>
      <c r="M2027" s="22">
        <f t="shared" ca="1" si="933"/>
        <v>4612.1331658386234</v>
      </c>
      <c r="N2027" s="22">
        <f ca="1">VLOOKUP(CONCATENATE($F2027," ",$G2027),AllocFactorMatrix,(N$4+1),FALSE)*$E2032</f>
        <v>2020.8460372840307</v>
      </c>
      <c r="O2027" s="22">
        <f ca="1">VLOOKUP(CONCATENATE($F2027," ",$G2027),AllocFactorMatrix,(O$4+1),FALSE)*$E2032</f>
        <v>554.7745538022109</v>
      </c>
      <c r="P2027" s="22">
        <f ca="1">VLOOKUP(CONCATENATE($F2027," ",$G2027),AllocFactorMatrix,(P$4+1),FALSE)*$E2032</f>
        <v>111.51379328513282</v>
      </c>
      <c r="Q2027" s="22">
        <f ca="1">VLOOKUP(CONCATENATE($F2027," ",$G2027),AllocFactorMatrix,(Q$4+1),FALSE)*$E2032</f>
        <v>0</v>
      </c>
      <c r="R2027" s="22">
        <f t="shared" ca="1" si="935"/>
        <v>2687.1343843713748</v>
      </c>
      <c r="S2027" s="22">
        <f ca="1">VLOOKUP(CONCATENATE($F2027," ",$G2027),AllocFactorMatrix,(S$4+1),FALSE)*$E2032</f>
        <v>85.637296841672352</v>
      </c>
      <c r="T2027" s="22">
        <f ca="1">VLOOKUP(CONCATENATE($F2027," ",$G2027),AllocFactorMatrix,(T$4+1),FALSE)*$E2032</f>
        <v>1604.4275987110229</v>
      </c>
      <c r="U2027" s="22">
        <f ca="1">VLOOKUP(CONCATENATE($F2027," ",$G2027),AllocFactorMatrix,(U$4+1),FALSE)*$E2032</f>
        <v>9970.5926529314002</v>
      </c>
      <c r="V2027" s="22">
        <f ca="1">VLOOKUP(CONCATENATE($F2027," ",$G2027),AllocFactorMatrix,(V$4+1),FALSE)*$E2032</f>
        <v>0</v>
      </c>
      <c r="W2027" s="22">
        <f t="shared" ca="1" si="936"/>
        <v>11660.657548484096</v>
      </c>
      <c r="X2027" s="22">
        <f ca="1">VLOOKUP(CONCATENATE($F2027," ",$G2027),AllocFactorMatrix,(X$4+1),FALSE)*$E2032</f>
        <v>566.82028494006443</v>
      </c>
      <c r="Y2027" s="22">
        <f ca="1">VLOOKUP(CONCATENATE($F2027," ",$G2027),AllocFactorMatrix,(Y$4+1),FALSE)*$E2032</f>
        <v>10.872647714813402</v>
      </c>
      <c r="Z2027" s="22">
        <f t="shared" ca="1" si="934"/>
        <v>577.69293265487784</v>
      </c>
      <c r="AA2027" s="22">
        <f ca="1">VLOOKUP(CONCATENATE($F2027," ",$G2027),AllocFactorMatrix,(AA$4+1),FALSE)*$E2032</f>
        <v>8.269830754216148</v>
      </c>
      <c r="AB2027" s="22">
        <f ca="1">VLOOKUP(CONCATENATE($F2027," ",$G2027),AllocFactorMatrix,(AB$4+1),FALSE)*$E2032</f>
        <v>9.4619451774747638</v>
      </c>
      <c r="AC2027" s="22">
        <f ca="1">VLOOKUP(CONCATENATE($F2027," ",$G2027),AllocFactorMatrix,(AC$4+1),FALSE)*$E2032</f>
        <v>2.2464990012802373</v>
      </c>
    </row>
    <row r="2028" spans="4:29" hidden="1" outlineLevel="1">
      <c r="F2028" s="42" t="str">
        <f>F2032</f>
        <v>LABOR_M</v>
      </c>
      <c r="G2028" s="17" t="str">
        <f>$G$11</f>
        <v>DISTPRI</v>
      </c>
      <c r="H2028" s="21">
        <f t="shared" ca="1" si="924"/>
        <v>67920.595344809903</v>
      </c>
      <c r="I2028" s="22">
        <f ca="1">VLOOKUP(CONCATENATE($F2028," ",$G2028),AllocFactorMatrix,(I$4+1),FALSE)*$E2032</f>
        <v>44924.031192468268</v>
      </c>
      <c r="J2028" s="22">
        <f ca="1">VLOOKUP(CONCATENATE($F2028," ",$G2028),AllocFactorMatrix,(J$4+1),FALSE)*$E2032</f>
        <v>11148.283763191208</v>
      </c>
      <c r="K2028" s="22">
        <f ca="1">VLOOKUP(CONCATENATE($F2028," ",$G2028),AllocFactorMatrix,(K$4+1),FALSE)*$E2032</f>
        <v>141.53752982166205</v>
      </c>
      <c r="L2028" s="22">
        <f ca="1">VLOOKUP(CONCATENATE($F2028," ",$G2028),AllocFactorMatrix,(L$4+1),FALSE)*$E2032</f>
        <v>0</v>
      </c>
      <c r="M2028" s="22">
        <f t="shared" ca="1" si="933"/>
        <v>11289.82129301287</v>
      </c>
      <c r="N2028" s="22">
        <f ca="1">VLOOKUP(CONCATENATE($F2028," ",$G2028),AllocFactorMatrix,(N$4+1),FALSE)*$E2032</f>
        <v>4866.1520499981007</v>
      </c>
      <c r="O2028" s="22">
        <f ca="1">VLOOKUP(CONCATENATE($F2028," ",$G2028),AllocFactorMatrix,(O$4+1),FALSE)*$E2032</f>
        <v>1338.1567412602344</v>
      </c>
      <c r="P2028" s="22">
        <f ca="1">VLOOKUP(CONCATENATE($F2028," ",$G2028),AllocFactorMatrix,(P$4+1),FALSE)*$E2032</f>
        <v>0</v>
      </c>
      <c r="Q2028" s="22">
        <f ca="1">VLOOKUP(CONCATENATE($F2028," ",$G2028),AllocFactorMatrix,(Q$4+1),FALSE)*$E2032</f>
        <v>0</v>
      </c>
      <c r="R2028" s="22">
        <f t="shared" ca="1" si="935"/>
        <v>6204.3087912583351</v>
      </c>
      <c r="S2028" s="22">
        <f ca="1">VLOOKUP(CONCATENATE($F2028," ",$G2028),AllocFactorMatrix,(S$4+1),FALSE)*$E2032</f>
        <v>208.51278368823409</v>
      </c>
      <c r="T2028" s="22">
        <f ca="1">VLOOKUP(CONCATENATE($F2028," ",$G2028),AllocFactorMatrix,(T$4+1),FALSE)*$E2032</f>
        <v>3851.1816154034545</v>
      </c>
      <c r="U2028" s="22">
        <f ca="1">VLOOKUP(CONCATENATE($F2028," ",$G2028),AllocFactorMatrix,(U$4+1),FALSE)*$E2032</f>
        <v>0</v>
      </c>
      <c r="V2028" s="22">
        <f ca="1">VLOOKUP(CONCATENATE($F2028," ",$G2028),AllocFactorMatrix,(V$4+1),FALSE)*$E2032</f>
        <v>0</v>
      </c>
      <c r="W2028" s="22">
        <f t="shared" ca="1" si="936"/>
        <v>4059.6943990916889</v>
      </c>
      <c r="X2028" s="22">
        <f ca="1">VLOOKUP(CONCATENATE($F2028," ",$G2028),AllocFactorMatrix,(X$4+1),FALSE)*$E2032</f>
        <v>1367.804545305263</v>
      </c>
      <c r="Y2028" s="22">
        <f ca="1">VLOOKUP(CONCATENATE($F2028," ",$G2028),AllocFactorMatrix,(Y$4+1),FALSE)*$E2032</f>
        <v>26.26996808985831</v>
      </c>
      <c r="Z2028" s="22">
        <f t="shared" ca="1" si="934"/>
        <v>1394.0745133951214</v>
      </c>
      <c r="AA2028" s="22">
        <f ca="1">VLOOKUP(CONCATENATE($F2028," ",$G2028),AllocFactorMatrix,(AA$4+1),FALSE)*$E2032</f>
        <v>20.076905355355006</v>
      </c>
      <c r="AB2028" s="22">
        <f ca="1">VLOOKUP(CONCATENATE($F2028," ",$G2028),AllocFactorMatrix,(AB$4+1),FALSE)*$E2032</f>
        <v>23.103041079340233</v>
      </c>
      <c r="AC2028" s="22">
        <f ca="1">VLOOKUP(CONCATENATE($F2028," ",$G2028),AllocFactorMatrix,(AC$4+1),FALSE)*$E2032</f>
        <v>5.4852091488932135</v>
      </c>
    </row>
    <row r="2029" spans="4:29" hidden="1" outlineLevel="1">
      <c r="F2029" s="42" t="str">
        <f>F2032</f>
        <v>LABOR_M</v>
      </c>
      <c r="G2029" s="17" t="str">
        <f>$G$12</f>
        <v>DISTSEC</v>
      </c>
      <c r="H2029" s="21">
        <f t="shared" ca="1" si="924"/>
        <v>24893.356365798227</v>
      </c>
      <c r="I2029" s="22">
        <f ca="1">VLOOKUP(CONCATENATE($F2029," ",$G2029),AllocFactorMatrix,(I$4+1),FALSE)*$E2032</f>
        <v>18928.371450007551</v>
      </c>
      <c r="J2029" s="22">
        <f ca="1">VLOOKUP(CONCATENATE($F2029," ",$G2029),AllocFactorMatrix,(J$4+1),FALSE)*$E2032</f>
        <v>3820.5570244241785</v>
      </c>
      <c r="K2029" s="22">
        <f ca="1">VLOOKUP(CONCATENATE($F2029," ",$G2029),AllocFactorMatrix,(K$4+1),FALSE)*$E2032</f>
        <v>0</v>
      </c>
      <c r="L2029" s="22">
        <f ca="1">VLOOKUP(CONCATENATE($F2029," ",$G2029),AllocFactorMatrix,(L$4+1),FALSE)*$E2032</f>
        <v>0</v>
      </c>
      <c r="M2029" s="22">
        <f t="shared" ca="1" si="933"/>
        <v>3820.5570244241785</v>
      </c>
      <c r="N2029" s="22">
        <f ca="1">VLOOKUP(CONCATENATE($F2029," ",$G2029),AllocFactorMatrix,(N$4+1),FALSE)*$E2032</f>
        <v>1463.3509009046338</v>
      </c>
      <c r="O2029" s="22">
        <f ca="1">VLOOKUP(CONCATENATE($F2029," ",$G2029),AllocFactorMatrix,(O$4+1),FALSE)*$E2032</f>
        <v>0</v>
      </c>
      <c r="P2029" s="22">
        <f ca="1">VLOOKUP(CONCATENATE($F2029," ",$G2029),AllocFactorMatrix,(P$4+1),FALSE)*$E2032</f>
        <v>0</v>
      </c>
      <c r="Q2029" s="22">
        <f ca="1">VLOOKUP(CONCATENATE($F2029," ",$G2029),AllocFactorMatrix,(Q$4+1),FALSE)*$E2032</f>
        <v>0</v>
      </c>
      <c r="R2029" s="22">
        <f t="shared" ca="1" si="935"/>
        <v>1463.3509009046338</v>
      </c>
      <c r="S2029" s="22">
        <f ca="1">VLOOKUP(CONCATENATE($F2029," ",$G2029),AllocFactorMatrix,(S$4+1),FALSE)*$E2032</f>
        <v>51.395954162010817</v>
      </c>
      <c r="T2029" s="22">
        <f ca="1">VLOOKUP(CONCATENATE($F2029," ",$G2029),AllocFactorMatrix,(T$4+1),FALSE)*$E2032</f>
        <v>0</v>
      </c>
      <c r="U2029" s="22">
        <f ca="1">VLOOKUP(CONCATENATE($F2029," ",$G2029),AllocFactorMatrix,(U$4+1),FALSE)*$E2032</f>
        <v>0</v>
      </c>
      <c r="V2029" s="22">
        <f ca="1">VLOOKUP(CONCATENATE($F2029," ",$G2029),AllocFactorMatrix,(V$4+1),FALSE)*$E2032</f>
        <v>0</v>
      </c>
      <c r="W2029" s="22">
        <f t="shared" ca="1" si="936"/>
        <v>51.395954162010817</v>
      </c>
      <c r="X2029" s="22">
        <f ca="1">VLOOKUP(CONCATENATE($F2029," ",$G2029),AllocFactorMatrix,(X$4+1),FALSE)*$E2032</f>
        <v>424.47051479592665</v>
      </c>
      <c r="Y2029" s="22">
        <f ca="1">VLOOKUP(CONCATENATE($F2029," ",$G2029),AllocFactorMatrix,(Y$4+1),FALSE)*$E2032</f>
        <v>0</v>
      </c>
      <c r="Z2029" s="22">
        <f t="shared" ca="1" si="934"/>
        <v>424.47051479592665</v>
      </c>
      <c r="AA2029" s="22">
        <f ca="1">VLOOKUP(CONCATENATE($F2029," ",$G2029),AllocFactorMatrix,(AA$4+1),FALSE)*$E2032</f>
        <v>5.4636834731487225</v>
      </c>
      <c r="AB2029" s="22">
        <f ca="1">VLOOKUP(CONCATENATE($F2029," ",$G2029),AllocFactorMatrix,(AB$4+1),FALSE)*$E2032</f>
        <v>162.67184303439998</v>
      </c>
      <c r="AC2029" s="22">
        <f ca="1">VLOOKUP(CONCATENATE($F2029," ",$G2029),AllocFactorMatrix,(AC$4+1),FALSE)*$E2032</f>
        <v>37.074994996366328</v>
      </c>
    </row>
    <row r="2030" spans="4:29" hidden="1" outlineLevel="1">
      <c r="F2030" s="42" t="str">
        <f>F2032</f>
        <v>LABOR_M</v>
      </c>
      <c r="G2030" s="17" t="str">
        <f>$G$13</f>
        <v>ENERGY</v>
      </c>
      <c r="H2030" s="21">
        <f t="shared" ca="1" si="924"/>
        <v>250675.75623076418</v>
      </c>
      <c r="I2030" s="22">
        <f ca="1">VLOOKUP(CONCATENATE($F2030," ",$G2030),AllocFactorMatrix,(I$4+1),FALSE)*$E2032</f>
        <v>92102.946243104961</v>
      </c>
      <c r="J2030" s="22">
        <f ca="1">VLOOKUP(CONCATENATE($F2030," ",$G2030),AllocFactorMatrix,(J$4+1),FALSE)*$E2032</f>
        <v>29094.253680909129</v>
      </c>
      <c r="K2030" s="22">
        <f ca="1">VLOOKUP(CONCATENATE($F2030," ",$G2030),AllocFactorMatrix,(K$4+1),FALSE)*$E2032</f>
        <v>363.34527765678848</v>
      </c>
      <c r="L2030" s="22">
        <f ca="1">VLOOKUP(CONCATENATE($F2030," ",$G2030),AllocFactorMatrix,(L$4+1),FALSE)*$E2032</f>
        <v>18.406246673932745</v>
      </c>
      <c r="M2030" s="22">
        <f t="shared" ca="1" si="933"/>
        <v>29476.005205239853</v>
      </c>
      <c r="N2030" s="22">
        <f ca="1">VLOOKUP(CONCATENATE($F2030," ",$G2030),AllocFactorMatrix,(N$4+1),FALSE)*$E2032</f>
        <v>14740.439017492992</v>
      </c>
      <c r="O2030" s="22">
        <f ca="1">VLOOKUP(CONCATENATE($F2030," ",$G2030),AllocFactorMatrix,(O$4+1),FALSE)*$E2032</f>
        <v>3976.5824852031869</v>
      </c>
      <c r="P2030" s="22">
        <f ca="1">VLOOKUP(CONCATENATE($F2030," ",$G2030),AllocFactorMatrix,(P$4+1),FALSE)*$E2032</f>
        <v>619.66472410891561</v>
      </c>
      <c r="Q2030" s="22">
        <f ca="1">VLOOKUP(CONCATENATE($F2030," ",$G2030),AllocFactorMatrix,(Q$4+1),FALSE)*$E2032</f>
        <v>0</v>
      </c>
      <c r="R2030" s="22">
        <f t="shared" ca="1" si="935"/>
        <v>19336.686226805094</v>
      </c>
      <c r="S2030" s="22">
        <f ca="1">VLOOKUP(CONCATENATE($F2030," ",$G2030),AllocFactorMatrix,(S$4+1),FALSE)*$E2032</f>
        <v>742.35553840765647</v>
      </c>
      <c r="T2030" s="22">
        <f ca="1">VLOOKUP(CONCATENATE($F2030," ",$G2030),AllocFactorMatrix,(T$4+1),FALSE)*$E2032</f>
        <v>14673.625867617799</v>
      </c>
      <c r="U2030" s="22">
        <f ca="1">VLOOKUP(CONCATENATE($F2030," ",$G2030),AllocFactorMatrix,(U$4+1),FALSE)*$E2032</f>
        <v>77140.802453104829</v>
      </c>
      <c r="V2030" s="22">
        <f ca="1">VLOOKUP(CONCATENATE($F2030," ",$G2030),AllocFactorMatrix,(V$4+1),FALSE)*$E2032</f>
        <v>10786.817234312388</v>
      </c>
      <c r="W2030" s="22">
        <f t="shared" ca="1" si="936"/>
        <v>103343.60109344267</v>
      </c>
      <c r="X2030" s="22">
        <f ca="1">VLOOKUP(CONCATENATE($F2030," ",$G2030),AllocFactorMatrix,(X$4+1),FALSE)*$E2032</f>
        <v>4144.3868580705284</v>
      </c>
      <c r="Y2030" s="22">
        <f ca="1">VLOOKUP(CONCATENATE($F2030," ",$G2030),AllocFactorMatrix,(Y$4+1),FALSE)*$E2032</f>
        <v>78.36688286753143</v>
      </c>
      <c r="Z2030" s="22">
        <f t="shared" ca="1" si="934"/>
        <v>4222.7537409380602</v>
      </c>
      <c r="AA2030" s="22">
        <f ca="1">VLOOKUP(CONCATENATE($F2030," ",$G2030),AllocFactorMatrix,(AA$4+1),FALSE)*$E2032</f>
        <v>78.169013898370153</v>
      </c>
      <c r="AB2030" s="22">
        <f ca="1">VLOOKUP(CONCATENATE($F2030," ",$G2030),AllocFactorMatrix,(AB$4+1),FALSE)*$E2032</f>
        <v>1713.8109193395771</v>
      </c>
      <c r="AC2030" s="22">
        <f ca="1">VLOOKUP(CONCATENATE($F2030," ",$G2030),AllocFactorMatrix,(AC$4+1),FALSE)*$E2032</f>
        <v>401.78378799549921</v>
      </c>
    </row>
    <row r="2031" spans="4:29" hidden="1" outlineLevel="1">
      <c r="F2031" s="42" t="str">
        <f>F2032</f>
        <v>LABOR_M</v>
      </c>
      <c r="G2031" s="17" t="str">
        <f>$G$14</f>
        <v>CUSTOMER</v>
      </c>
      <c r="H2031" s="21">
        <f t="shared" ca="1" si="924"/>
        <v>501387.98330097849</v>
      </c>
      <c r="I2031" s="22">
        <f ca="1">VLOOKUP(CONCATENATE($F2031," ",$G2031),AllocFactorMatrix,(I$4+1),FALSE)*$E2032</f>
        <v>388056.2217757958</v>
      </c>
      <c r="J2031" s="22">
        <f ca="1">VLOOKUP(CONCATENATE($F2031," ",$G2031),AllocFactorMatrix,(J$4+1),FALSE)*$E2032</f>
        <v>91556.594348101571</v>
      </c>
      <c r="K2031" s="22">
        <f ca="1">VLOOKUP(CONCATENATE($F2031," ",$G2031),AllocFactorMatrix,(K$4+1),FALSE)*$E2032</f>
        <v>932.39862121132398</v>
      </c>
      <c r="L2031" s="22">
        <f ca="1">VLOOKUP(CONCATENATE($F2031," ",$G2031),AllocFactorMatrix,(L$4+1),FALSE)*$E2032</f>
        <v>66.437981626432588</v>
      </c>
      <c r="M2031" s="22">
        <f t="shared" ca="1" si="933"/>
        <v>92555.430950939321</v>
      </c>
      <c r="N2031" s="22">
        <f ca="1">VLOOKUP(CONCATENATE($F2031," ",$G2031),AllocFactorMatrix,(N$4+1),FALSE)*$E2032</f>
        <v>1629.2090069101362</v>
      </c>
      <c r="O2031" s="22">
        <f ca="1">VLOOKUP(CONCATENATE($F2031," ",$G2031),AllocFactorMatrix,(O$4+1),FALSE)*$E2032</f>
        <v>519.75366335723345</v>
      </c>
      <c r="P2031" s="22">
        <f ca="1">VLOOKUP(CONCATENATE($F2031," ",$G2031),AllocFactorMatrix,(P$4+1),FALSE)*$E2032</f>
        <v>189.7238034988064</v>
      </c>
      <c r="Q2031" s="22">
        <f ca="1">VLOOKUP(CONCATENATE($F2031," ",$G2031),AllocFactorMatrix,(Q$4+1),FALSE)*$E2032</f>
        <v>0</v>
      </c>
      <c r="R2031" s="22">
        <f t="shared" ca="1" si="935"/>
        <v>2338.6864737661758</v>
      </c>
      <c r="S2031" s="22">
        <f ca="1">VLOOKUP(CONCATENATE($F2031," ",$G2031),AllocFactorMatrix,(S$4+1),FALSE)*$E2032</f>
        <v>15.448476006696158</v>
      </c>
      <c r="T2031" s="22">
        <f ca="1">VLOOKUP(CONCATENATE($F2031," ",$G2031),AllocFactorMatrix,(T$4+1),FALSE)*$E2032</f>
        <v>373.76806176677826</v>
      </c>
      <c r="U2031" s="22">
        <f ca="1">VLOOKUP(CONCATENATE($F2031," ",$G2031),AllocFactorMatrix,(U$4+1),FALSE)*$E2032</f>
        <v>628.353492223844</v>
      </c>
      <c r="V2031" s="22">
        <f ca="1">VLOOKUP(CONCATENATE($F2031," ",$G2031),AllocFactorMatrix,(V$4+1),FALSE)*$E2032</f>
        <v>120.91000831506157</v>
      </c>
      <c r="W2031" s="22">
        <f t="shared" ca="1" si="936"/>
        <v>1138.48003831238</v>
      </c>
      <c r="X2031" s="22">
        <f ca="1">VLOOKUP(CONCATENATE($F2031," ",$G2031),AllocFactorMatrix,(X$4+1),FALSE)*$E2032</f>
        <v>526.69807495244049</v>
      </c>
      <c r="Y2031" s="22">
        <f ca="1">VLOOKUP(CONCATENATE($F2031," ",$G2031),AllocFactorMatrix,(Y$4+1),FALSE)*$E2032</f>
        <v>6.2818237614967387</v>
      </c>
      <c r="Z2031" s="22">
        <f t="shared" ca="1" si="934"/>
        <v>532.97989871393725</v>
      </c>
      <c r="AA2031" s="22">
        <f ca="1">VLOOKUP(CONCATENATE($F2031," ",$G2031),AllocFactorMatrix,(AA$4+1),FALSE)*$E2032</f>
        <v>36.660117943137912</v>
      </c>
      <c r="AB2031" s="22">
        <f ca="1">VLOOKUP(CONCATENATE($F2031," ",$G2031),AllocFactorMatrix,(AB$4+1),FALSE)*$E2032</f>
        <v>15503.641231528754</v>
      </c>
      <c r="AC2031" s="22">
        <f ca="1">VLOOKUP(CONCATENATE($F2031," ",$G2031),AllocFactorMatrix,(AC$4+1),FALSE)*$E2032</f>
        <v>1225.8828139786986</v>
      </c>
    </row>
    <row r="2032" spans="4:29" collapsed="1">
      <c r="D2032" s="39" t="s">
        <v>635</v>
      </c>
      <c r="E2032" s="19">
        <v>1430708</v>
      </c>
      <c r="F2032" s="42" t="s">
        <v>69</v>
      </c>
      <c r="G2032" s="17" t="str">
        <f>$G$15</f>
        <v>TOTAL</v>
      </c>
      <c r="H2032" s="21">
        <f t="shared" ca="1" si="924"/>
        <v>1430708.0000000009</v>
      </c>
      <c r="I2032" s="22">
        <f ca="1">VLOOKUP(CONCATENATE($F2032," ",$G2032),AllocFactorMatrix,(I$4+1),FALSE)*$E2032</f>
        <v>833970.58648068982</v>
      </c>
      <c r="J2032" s="22">
        <f ca="1">VLOOKUP(CONCATENATE($F2032," ",$G2032),AllocFactorMatrix,(J$4+1),FALSE)*$E2032</f>
        <v>208118.64512315649</v>
      </c>
      <c r="K2032" s="22">
        <f ca="1">VLOOKUP(CONCATENATE($F2032," ",$G2032),AllocFactorMatrix,(K$4+1),FALSE)*$E2032</f>
        <v>2356.2431898561676</v>
      </c>
      <c r="L2032" s="22">
        <f ca="1">VLOOKUP(CONCATENATE($F2032," ",$G2032),AllocFactorMatrix,(L$4+1),FALSE)*$E2032</f>
        <v>131.67072819810241</v>
      </c>
      <c r="M2032" s="22">
        <f t="shared" ca="1" si="933"/>
        <v>210606.55904121077</v>
      </c>
      <c r="N2032" s="22">
        <f ca="1">VLOOKUP(CONCATENATE($F2032," ",$G2032),AllocFactorMatrix,(N$4+1),FALSE)*$E2032</f>
        <v>55204.867704958109</v>
      </c>
      <c r="O2032" s="22">
        <f ca="1">VLOOKUP(CONCATENATE($F2032," ",$G2032),AllocFactorMatrix,(O$4+1),FALSE)*$E2032</f>
        <v>14744.464504271107</v>
      </c>
      <c r="P2032" s="22">
        <f ca="1">VLOOKUP(CONCATENATE($F2032," ",$G2032),AllocFactorMatrix,(P$4+1),FALSE)*$E2032</f>
        <v>2250.4715744465584</v>
      </c>
      <c r="Q2032" s="22">
        <f ca="1">VLOOKUP(CONCATENATE($F2032," ",$G2032),AllocFactorMatrix,(Q$4+1),FALSE)*$E2032</f>
        <v>0</v>
      </c>
      <c r="R2032" s="22">
        <f t="shared" ca="1" si="935"/>
        <v>72199.803783675787</v>
      </c>
      <c r="S2032" s="22">
        <f ca="1">VLOOKUP(CONCATENATE($F2032," ",$G2032),AllocFactorMatrix,(S$4+1),FALSE)*$E2032</f>
        <v>2421.1330239907543</v>
      </c>
      <c r="T2032" s="22">
        <f ca="1">VLOOKUP(CONCATENATE($F2032," ",$G2032),AllocFactorMatrix,(T$4+1),FALSE)*$E2032</f>
        <v>44484.405404284407</v>
      </c>
      <c r="U2032" s="22">
        <f ca="1">VLOOKUP(CONCATENATE($F2032," ",$G2032),AllocFactorMatrix,(U$4+1),FALSE)*$E2032</f>
        <v>204590.13538121784</v>
      </c>
      <c r="V2032" s="22">
        <f ca="1">VLOOKUP(CONCATENATE($F2032," ",$G2032),AllocFactorMatrix,(V$4+1),FALSE)*$E2032</f>
        <v>25796.855156272293</v>
      </c>
      <c r="W2032" s="22">
        <f t="shared" ca="1" si="936"/>
        <v>277292.52896576532</v>
      </c>
      <c r="X2032" s="22">
        <f ca="1">VLOOKUP(CONCATENATE($F2032," ",$G2032),AllocFactorMatrix,(X$4+1),FALSE)*$E2032</f>
        <v>15556.148703933757</v>
      </c>
      <c r="Y2032" s="22">
        <f ca="1">VLOOKUP(CONCATENATE($F2032," ",$G2032),AllocFactorMatrix,(Y$4+1),FALSE)*$E2032</f>
        <v>282.05898582313921</v>
      </c>
      <c r="Z2032" s="22">
        <f t="shared" ca="1" si="934"/>
        <v>15838.207689756897</v>
      </c>
      <c r="AA2032" s="22">
        <f ca="1">VLOOKUP(CONCATENATE($F2032," ",$G2032),AllocFactorMatrix,(AA$4+1),FALSE)*$E2032</f>
        <v>272.62872335066828</v>
      </c>
      <c r="AB2032" s="22">
        <f ca="1">VLOOKUP(CONCATENATE($F2032," ",$G2032),AllocFactorMatrix,(AB$4+1),FALSE)*$E2032</f>
        <v>18577.852958857446</v>
      </c>
      <c r="AC2032" s="22">
        <f ca="1">VLOOKUP(CONCATENATE($F2032," ",$G2032),AllocFactorMatrix,(AC$4+1),FALSE)*$E2032</f>
        <v>1949.8323566939812</v>
      </c>
    </row>
    <row r="2033" spans="4:29" hidden="1" outlineLevel="1">
      <c r="F2033" s="42" t="str">
        <f>F2040</f>
        <v>RB_GUP</v>
      </c>
      <c r="G2033" s="17" t="str">
        <f>$G$8</f>
        <v>PRODUCTION</v>
      </c>
      <c r="H2033" s="21">
        <f t="shared" ca="1" si="924"/>
        <v>-2748.5419428671526</v>
      </c>
      <c r="I2033" s="22">
        <f ca="1">VLOOKUP(CONCATENATE($F2033," ",$G2033),AllocFactorMatrix,(I$4+1),FALSE)*$E2040</f>
        <v>-1362.750651057848</v>
      </c>
      <c r="J2033" s="22">
        <f ca="1">VLOOKUP(CONCATENATE($F2033," ",$G2033),AllocFactorMatrix,(J$4+1),FALSE)*$E2040</f>
        <v>-340.78015447386338</v>
      </c>
      <c r="K2033" s="22">
        <f ca="1">VLOOKUP(CONCATENATE($F2033," ",$G2033),AllocFactorMatrix,(K$4+1),FALSE)*$E2040</f>
        <v>-4.3189924007568576</v>
      </c>
      <c r="L2033" s="22">
        <f ca="1">VLOOKUP(CONCATENATE($F2033," ",$G2033),AllocFactorMatrix,(L$4+1),FALSE)*$E2040</f>
        <v>-0.21616127653694056</v>
      </c>
      <c r="M2033" s="22">
        <f t="shared" ca="1" si="925"/>
        <v>-345.31530815115718</v>
      </c>
      <c r="N2033" s="22">
        <f ca="1">VLOOKUP(CONCATENATE($F2033," ",$G2033),AllocFactorMatrix,(N$4+1),FALSE)*$E2040</f>
        <v>-152.89024341660394</v>
      </c>
      <c r="O2033" s="22">
        <f ca="1">VLOOKUP(CONCATENATE($F2033," ",$G2033),AllocFactorMatrix,(O$4+1),FALSE)*$E2040</f>
        <v>-41.903674950341937</v>
      </c>
      <c r="P2033" s="22">
        <f ca="1">VLOOKUP(CONCATENATE($F2033," ",$G2033),AllocFactorMatrix,(P$4+1),FALSE)*$E2040</f>
        <v>-6.6681656243976803</v>
      </c>
      <c r="Q2033" s="22">
        <f ca="1">VLOOKUP(CONCATENATE($F2033," ",$G2033),AllocFactorMatrix,(Q$4+1),FALSE)*$E2040</f>
        <v>0</v>
      </c>
      <c r="R2033" s="22">
        <f ca="1">SUBTOTAL(9,N2033:Q2033)</f>
        <v>-201.46208399134358</v>
      </c>
      <c r="S2033" s="22">
        <f ca="1">VLOOKUP(CONCATENATE($F2033," ",$G2033),AllocFactorMatrix,(S$4+1),FALSE)*$E2040</f>
        <v>-6.6090541053462291</v>
      </c>
      <c r="T2033" s="22">
        <f ca="1">VLOOKUP(CONCATENATE($F2033," ",$G2033),AllocFactorMatrix,(T$4+1),FALSE)*$E2040</f>
        <v>-120.27351095311906</v>
      </c>
      <c r="U2033" s="22">
        <f ca="1">VLOOKUP(CONCATENATE($F2033," ",$G2033),AllocFactorMatrix,(U$4+1),FALSE)*$E2040</f>
        <v>-586.03771880335466</v>
      </c>
      <c r="V2033" s="22">
        <f ca="1">VLOOKUP(CONCATENATE($F2033," ",$G2033),AllocFactorMatrix,(V$4+1),FALSE)*$E2040</f>
        <v>-74.673185067765544</v>
      </c>
      <c r="W2033" s="22">
        <f ca="1">SUBTOTAL(9,S2033:V2033)</f>
        <v>-787.59346892958547</v>
      </c>
      <c r="X2033" s="22">
        <f ca="1">VLOOKUP(CONCATENATE($F2033," ",$G2033),AllocFactorMatrix,(X$4+1),FALSE)*$E2040</f>
        <v>-42.760141617389543</v>
      </c>
      <c r="Y2033" s="22">
        <f ca="1">VLOOKUP(CONCATENATE($F2033," ",$G2033),AllocFactorMatrix,(Y$4+1),FALSE)*$E2040</f>
        <v>-0.8037876333704117</v>
      </c>
      <c r="Z2033" s="22">
        <f t="shared" ca="1" si="926"/>
        <v>-43.563929250759955</v>
      </c>
      <c r="AA2033" s="22">
        <f ca="1">VLOOKUP(CONCATENATE($F2033," ",$G2033),AllocFactorMatrix,(AA$4+1),FALSE)*$E2040</f>
        <v>-0.62184074415648904</v>
      </c>
      <c r="AB2033" s="22">
        <f ca="1">VLOOKUP(CONCATENATE($F2033," ",$G2033),AllocFactorMatrix,(AB$4+1),FALSE)*$E2040</f>
        <v>-5.8436266999806561</v>
      </c>
      <c r="AC2033" s="22">
        <f ca="1">VLOOKUP(CONCATENATE($F2033," ",$G2033),AllocFactorMatrix,(AC$4+1),FALSE)*$E2040</f>
        <v>-1.3910340423207919</v>
      </c>
    </row>
    <row r="2034" spans="4:29" hidden="1" outlineLevel="1">
      <c r="F2034" s="42" t="str">
        <f>F2040</f>
        <v>RB_GUP</v>
      </c>
      <c r="G2034" s="17" t="str">
        <f>$G$9</f>
        <v>BULKTRAN</v>
      </c>
      <c r="H2034" s="21">
        <f t="shared" ca="1" si="924"/>
        <v>-1761.6928527000732</v>
      </c>
      <c r="I2034" s="22">
        <f ca="1">VLOOKUP(CONCATENATE($F2034," ",$G2034),AllocFactorMatrix,(I$4+1),FALSE)*$E2040</f>
        <v>-873.46241457630197</v>
      </c>
      <c r="J2034" s="22">
        <f ca="1">VLOOKUP(CONCATENATE($F2034," ",$G2034),AllocFactorMatrix,(J$4+1),FALSE)*$E2040</f>
        <v>-218.42488670643115</v>
      </c>
      <c r="K2034" s="22">
        <f ca="1">VLOOKUP(CONCATENATE($F2034," ",$G2034),AllocFactorMatrix,(K$4+1),FALSE)*$E2040</f>
        <v>-2.7682815839958401</v>
      </c>
      <c r="L2034" s="22">
        <f ca="1">VLOOKUP(CONCATENATE($F2034," ",$G2034),AllocFactorMatrix,(L$4+1),FALSE)*$E2040</f>
        <v>-0.13854974157986072</v>
      </c>
      <c r="M2034" s="22">
        <f t="shared" ca="1" si="925"/>
        <v>-221.33171803200685</v>
      </c>
      <c r="N2034" s="22">
        <f ca="1">VLOOKUP(CONCATENATE($F2034," ",$G2034),AllocFactorMatrix,(N$4+1),FALSE)*$E2040</f>
        <v>-97.995830034027648</v>
      </c>
      <c r="O2034" s="22">
        <f ca="1">VLOOKUP(CONCATENATE($F2034," ",$G2034),AllocFactorMatrix,(O$4+1),FALSE)*$E2040</f>
        <v>-26.858387536512325</v>
      </c>
      <c r="P2034" s="22">
        <f ca="1">VLOOKUP(CONCATENATE($F2034," ",$G2034),AllocFactorMatrix,(P$4+1),FALSE)*$E2040</f>
        <v>-4.2739968919184541</v>
      </c>
      <c r="Q2034" s="22">
        <f ca="1">VLOOKUP(CONCATENATE($F2034," ",$G2034),AllocFactorMatrix,(Q$4+1),FALSE)*$E2040</f>
        <v>0</v>
      </c>
      <c r="R2034" s="22">
        <f t="shared" ref="R2034:R2040" ca="1" si="937">SUBTOTAL(9,N2034:Q2034)</f>
        <v>-129.12821446245843</v>
      </c>
      <c r="S2034" s="22">
        <f ca="1">VLOOKUP(CONCATENATE($F2034," ",$G2034),AllocFactorMatrix,(S$4+1),FALSE)*$E2040</f>
        <v>-4.2361090434555857</v>
      </c>
      <c r="T2034" s="22">
        <f ca="1">VLOOKUP(CONCATENATE($F2034," ",$G2034),AllocFactorMatrix,(T$4+1),FALSE)*$E2040</f>
        <v>-77.089958610646178</v>
      </c>
      <c r="U2034" s="22">
        <f ca="1">VLOOKUP(CONCATENATE($F2034," ",$G2034),AllocFactorMatrix,(U$4+1),FALSE)*$E2040</f>
        <v>-375.62405162045792</v>
      </c>
      <c r="V2034" s="22">
        <f ca="1">VLOOKUP(CONCATENATE($F2034," ",$G2034),AllocFactorMatrix,(V$4+1),FALSE)*$E2040</f>
        <v>-47.862182625091847</v>
      </c>
      <c r="W2034" s="22">
        <f t="shared" ref="W2034:W2040" ca="1" si="938">SUBTOTAL(9,S2034:V2034)</f>
        <v>-504.81230189965157</v>
      </c>
      <c r="X2034" s="22">
        <f ca="1">VLOOKUP(CONCATENATE($F2034," ",$G2034),AllocFactorMatrix,(X$4+1),FALSE)*$E2040</f>
        <v>-27.40734448797134</v>
      </c>
      <c r="Y2034" s="22">
        <f ca="1">VLOOKUP(CONCATENATE($F2034," ",$G2034),AllocFactorMatrix,(Y$4+1),FALSE)*$E2040</f>
        <v>-0.51519203935459223</v>
      </c>
      <c r="Z2034" s="22">
        <f t="shared" ca="1" si="926"/>
        <v>-27.922536527325931</v>
      </c>
      <c r="AA2034" s="22">
        <f ca="1">VLOOKUP(CONCATENATE($F2034," ",$G2034),AllocFactorMatrix,(AA$4+1),FALSE)*$E2040</f>
        <v>-0.3985721947380636</v>
      </c>
      <c r="AB2034" s="22">
        <f ca="1">VLOOKUP(CONCATENATE($F2034," ",$G2034),AllocFactorMatrix,(AB$4+1),FALSE)*$E2040</f>
        <v>-3.745504200115755</v>
      </c>
      <c r="AC2034" s="22">
        <f ca="1">VLOOKUP(CONCATENATE($F2034," ",$G2034),AllocFactorMatrix,(AC$4+1),FALSE)*$E2040</f>
        <v>-0.89159080747470942</v>
      </c>
    </row>
    <row r="2035" spans="4:29" hidden="1" outlineLevel="1">
      <c r="F2035" s="42" t="str">
        <f>F2040</f>
        <v>RB_GUP</v>
      </c>
      <c r="G2035" s="17" t="str">
        <f>$G$10</f>
        <v>SUBTRAN</v>
      </c>
      <c r="H2035" s="21">
        <f t="shared" ca="1" si="924"/>
        <v>-558.12263677701401</v>
      </c>
      <c r="I2035" s="22">
        <f ca="1">VLOOKUP(CONCATENATE($F2035," ",$G2035),AllocFactorMatrix,(I$4+1),FALSE)*$E2040</f>
        <v>-269.32890349516538</v>
      </c>
      <c r="J2035" s="22">
        <f ca="1">VLOOKUP(CONCATENATE($F2035," ",$G2035),AllocFactorMatrix,(J$4+1),FALSE)*$E2040</f>
        <v>-67.195790659539199</v>
      </c>
      <c r="K2035" s="22">
        <f ca="1">VLOOKUP(CONCATENATE($F2035," ",$G2035),AllocFactorMatrix,(K$4+1),FALSE)*$E2040</f>
        <v>-0.85342633296899095</v>
      </c>
      <c r="L2035" s="22">
        <f ca="1">VLOOKUP(CONCATENATE($F2035," ",$G2035),AllocFactorMatrix,(L$4+1),FALSE)*$E2040</f>
        <v>-5.5019054522784896E-2</v>
      </c>
      <c r="M2035" s="22">
        <f t="shared" ca="1" si="925"/>
        <v>-68.10423604703098</v>
      </c>
      <c r="N2035" s="22">
        <f ca="1">VLOOKUP(CONCATENATE($F2035," ",$G2035),AllocFactorMatrix,(N$4+1),FALSE)*$E2040</f>
        <v>-29.840460062447928</v>
      </c>
      <c r="O2035" s="22">
        <f ca="1">VLOOKUP(CONCATENATE($F2035," ",$G2035),AllocFactorMatrix,(O$4+1),FALSE)*$E2040</f>
        <v>-8.1919788103434072</v>
      </c>
      <c r="P2035" s="22">
        <f ca="1">VLOOKUP(CONCATENATE($F2035," ",$G2035),AllocFactorMatrix,(P$4+1),FALSE)*$E2040</f>
        <v>-1.6466484004933506</v>
      </c>
      <c r="Q2035" s="22">
        <f ca="1">VLOOKUP(CONCATENATE($F2035," ",$G2035),AllocFactorMatrix,(Q$4+1),FALSE)*$E2040</f>
        <v>0</v>
      </c>
      <c r="R2035" s="22">
        <f t="shared" ca="1" si="937"/>
        <v>-39.679087273284679</v>
      </c>
      <c r="S2035" s="22">
        <f ca="1">VLOOKUP(CONCATENATE($F2035," ",$G2035),AllocFactorMatrix,(S$4+1),FALSE)*$E2040</f>
        <v>-1.264547763220198</v>
      </c>
      <c r="T2035" s="22">
        <f ca="1">VLOOKUP(CONCATENATE($F2035," ",$G2035),AllocFactorMatrix,(T$4+1),FALSE)*$E2040</f>
        <v>-23.691491978661968</v>
      </c>
      <c r="U2035" s="22">
        <f ca="1">VLOOKUP(CONCATENATE($F2035," ",$G2035),AllocFactorMatrix,(U$4+1),FALSE)*$E2040</f>
        <v>-147.22896567548767</v>
      </c>
      <c r="V2035" s="22">
        <f ca="1">VLOOKUP(CONCATENATE($F2035," ",$G2035),AllocFactorMatrix,(V$4+1),FALSE)*$E2040</f>
        <v>0</v>
      </c>
      <c r="W2035" s="22">
        <f t="shared" ca="1" si="938"/>
        <v>-172.18500541736984</v>
      </c>
      <c r="X2035" s="22">
        <f ca="1">VLOOKUP(CONCATENATE($F2035," ",$G2035),AllocFactorMatrix,(X$4+1),FALSE)*$E2040</f>
        <v>-8.3698499357583813</v>
      </c>
      <c r="Y2035" s="22">
        <f ca="1">VLOOKUP(CONCATENATE($F2035," ",$G2035),AllocFactorMatrix,(Y$4+1),FALSE)*$E2040</f>
        <v>-0.16054899973626935</v>
      </c>
      <c r="Z2035" s="22">
        <f t="shared" ca="1" si="926"/>
        <v>-8.5303989354946506</v>
      </c>
      <c r="AA2035" s="22">
        <f ca="1">VLOOKUP(CONCATENATE($F2035," ",$G2035),AllocFactorMatrix,(AA$4+1),FALSE)*$E2040</f>
        <v>-0.12211497055760408</v>
      </c>
      <c r="AB2035" s="22">
        <f ca="1">VLOOKUP(CONCATENATE($F2035," ",$G2035),AllocFactorMatrix,(AB$4+1),FALSE)*$E2040</f>
        <v>-0.13971811408303883</v>
      </c>
      <c r="AC2035" s="22">
        <f ca="1">VLOOKUP(CONCATENATE($F2035," ",$G2035),AllocFactorMatrix,(AC$4+1),FALSE)*$E2040</f>
        <v>-3.3172524027672866E-2</v>
      </c>
    </row>
    <row r="2036" spans="4:29" hidden="1" outlineLevel="1">
      <c r="F2036" s="42" t="str">
        <f>F2040</f>
        <v>RB_GUP</v>
      </c>
      <c r="G2036" s="17" t="str">
        <f>$G$11</f>
        <v>DISTPRI</v>
      </c>
      <c r="H2036" s="21">
        <f t="shared" ca="1" si="924"/>
        <v>-827.38472618939545</v>
      </c>
      <c r="I2036" s="22">
        <f ca="1">VLOOKUP(CONCATENATE($F2036," ",$G2036),AllocFactorMatrix,(I$4+1),FALSE)*$E2040</f>
        <v>-547.2486961989581</v>
      </c>
      <c r="J2036" s="22">
        <f ca="1">VLOOKUP(CONCATENATE($F2036," ",$G2036),AllocFactorMatrix,(J$4+1),FALSE)*$E2040</f>
        <v>-135.80445904608052</v>
      </c>
      <c r="K2036" s="22">
        <f ca="1">VLOOKUP(CONCATENATE($F2036," ",$G2036),AllocFactorMatrix,(K$4+1),FALSE)*$E2040</f>
        <v>-1.7241602456885394</v>
      </c>
      <c r="L2036" s="22">
        <f ca="1">VLOOKUP(CONCATENATE($F2036," ",$G2036),AllocFactorMatrix,(L$4+1),FALSE)*$E2040</f>
        <v>0</v>
      </c>
      <c r="M2036" s="22">
        <f t="shared" ca="1" si="925"/>
        <v>-137.52861929176908</v>
      </c>
      <c r="N2036" s="22">
        <f ca="1">VLOOKUP(CONCATENATE($F2036," ",$G2036),AllocFactorMatrix,(N$4+1),FALSE)*$E2040</f>
        <v>-59.277747214141655</v>
      </c>
      <c r="O2036" s="22">
        <f ca="1">VLOOKUP(CONCATENATE($F2036," ",$G2036),AllocFactorMatrix,(O$4+1),FALSE)*$E2040</f>
        <v>-16.300953243200585</v>
      </c>
      <c r="P2036" s="22">
        <f ca="1">VLOOKUP(CONCATENATE($F2036," ",$G2036),AllocFactorMatrix,(P$4+1),FALSE)*$E2040</f>
        <v>0</v>
      </c>
      <c r="Q2036" s="22">
        <f ca="1">VLOOKUP(CONCATENATE($F2036," ",$G2036),AllocFactorMatrix,(Q$4+1),FALSE)*$E2040</f>
        <v>0</v>
      </c>
      <c r="R2036" s="22">
        <f t="shared" ca="1" si="937"/>
        <v>-75.578700457342237</v>
      </c>
      <c r="S2036" s="22">
        <f ca="1">VLOOKUP(CONCATENATE($F2036," ",$G2036),AllocFactorMatrix,(S$4+1),FALSE)*$E2040</f>
        <v>-2.5400291555610073</v>
      </c>
      <c r="T2036" s="22">
        <f ca="1">VLOOKUP(CONCATENATE($F2036," ",$G2036),AllocFactorMatrix,(T$4+1),FALSE)*$E2040</f>
        <v>-46.913735519983334</v>
      </c>
      <c r="U2036" s="22">
        <f ca="1">VLOOKUP(CONCATENATE($F2036," ",$G2036),AllocFactorMatrix,(U$4+1),FALSE)*$E2040</f>
        <v>0</v>
      </c>
      <c r="V2036" s="22">
        <f ca="1">VLOOKUP(CONCATENATE($F2036," ",$G2036),AllocFactorMatrix,(V$4+1),FALSE)*$E2040</f>
        <v>0</v>
      </c>
      <c r="W2036" s="22">
        <f t="shared" ca="1" si="938"/>
        <v>-49.453764675544342</v>
      </c>
      <c r="X2036" s="22">
        <f ca="1">VLOOKUP(CONCATENATE($F2036," ",$G2036),AllocFactorMatrix,(X$4+1),FALSE)*$E2040</f>
        <v>-16.662112330622918</v>
      </c>
      <c r="Y2036" s="22">
        <f ca="1">VLOOKUP(CONCATENATE($F2036," ",$G2036),AllocFactorMatrix,(Y$4+1),FALSE)*$E2040</f>
        <v>-0.32001148171167321</v>
      </c>
      <c r="Z2036" s="22">
        <f t="shared" ca="1" si="926"/>
        <v>-16.982123812334592</v>
      </c>
      <c r="AA2036" s="22">
        <f ca="1">VLOOKUP(CONCATENATE($F2036," ",$G2036),AllocFactorMatrix,(AA$4+1),FALSE)*$E2040</f>
        <v>-0.2445697767494637</v>
      </c>
      <c r="AB2036" s="22">
        <f ca="1">VLOOKUP(CONCATENATE($F2036," ",$G2036),AllocFactorMatrix,(AB$4+1),FALSE)*$E2040</f>
        <v>-0.2814330943439376</v>
      </c>
      <c r="AC2036" s="22">
        <f ca="1">VLOOKUP(CONCATENATE($F2036," ",$G2036),AllocFactorMatrix,(AC$4+1),FALSE)*$E2040</f>
        <v>-6.6818882353854109E-2</v>
      </c>
    </row>
    <row r="2037" spans="4:29" hidden="1" outlineLevel="1">
      <c r="F2037" s="42" t="str">
        <f>F2040</f>
        <v>RB_GUP</v>
      </c>
      <c r="G2037" s="17" t="str">
        <f>$G$12</f>
        <v>DISTSEC</v>
      </c>
      <c r="H2037" s="21">
        <f t="shared" ca="1" si="924"/>
        <v>-274.40661292887535</v>
      </c>
      <c r="I2037" s="22">
        <f ca="1">VLOOKUP(CONCATENATE($F2037," ",$G2037),AllocFactorMatrix,(I$4+1),FALSE)*$E2040</f>
        <v>-208.65287193624471</v>
      </c>
      <c r="J2037" s="22">
        <f ca="1">VLOOKUP(CONCATENATE($F2037," ",$G2037),AllocFactorMatrix,(J$4+1),FALSE)*$E2040</f>
        <v>-42.115096781978046</v>
      </c>
      <c r="K2037" s="22">
        <f ca="1">VLOOKUP(CONCATENATE($F2037," ",$G2037),AllocFactorMatrix,(K$4+1),FALSE)*$E2040</f>
        <v>0</v>
      </c>
      <c r="L2037" s="22">
        <f ca="1">VLOOKUP(CONCATENATE($F2037," ",$G2037),AllocFactorMatrix,(L$4+1),FALSE)*$E2040</f>
        <v>0</v>
      </c>
      <c r="M2037" s="22">
        <f t="shared" ca="1" si="925"/>
        <v>-42.115096781978046</v>
      </c>
      <c r="N2037" s="22">
        <f ca="1">VLOOKUP(CONCATENATE($F2037," ",$G2037),AllocFactorMatrix,(N$4+1),FALSE)*$E2040</f>
        <v>-16.130937039706122</v>
      </c>
      <c r="O2037" s="22">
        <f ca="1">VLOOKUP(CONCATENATE($F2037," ",$G2037),AllocFactorMatrix,(O$4+1),FALSE)*$E2040</f>
        <v>0</v>
      </c>
      <c r="P2037" s="22">
        <f ca="1">VLOOKUP(CONCATENATE($F2037," ",$G2037),AllocFactorMatrix,(P$4+1),FALSE)*$E2040</f>
        <v>0</v>
      </c>
      <c r="Q2037" s="22">
        <f ca="1">VLOOKUP(CONCATENATE($F2037," ",$G2037),AllocFactorMatrix,(Q$4+1),FALSE)*$E2040</f>
        <v>0</v>
      </c>
      <c r="R2037" s="22">
        <f t="shared" ca="1" si="937"/>
        <v>-16.130937039706122</v>
      </c>
      <c r="S2037" s="22">
        <f ca="1">VLOOKUP(CONCATENATE($F2037," ",$G2037),AllocFactorMatrix,(S$4+1),FALSE)*$E2040</f>
        <v>-0.56655235608253363</v>
      </c>
      <c r="T2037" s="22">
        <f ca="1">VLOOKUP(CONCATENATE($F2037," ",$G2037),AllocFactorMatrix,(T$4+1),FALSE)*$E2040</f>
        <v>0</v>
      </c>
      <c r="U2037" s="22">
        <f ca="1">VLOOKUP(CONCATENATE($F2037," ",$G2037),AllocFactorMatrix,(U$4+1),FALSE)*$E2040</f>
        <v>0</v>
      </c>
      <c r="V2037" s="22">
        <f ca="1">VLOOKUP(CONCATENATE($F2037," ",$G2037),AllocFactorMatrix,(V$4+1),FALSE)*$E2040</f>
        <v>0</v>
      </c>
      <c r="W2037" s="22">
        <f t="shared" ca="1" si="938"/>
        <v>-0.56655235608253363</v>
      </c>
      <c r="X2037" s="22">
        <f ca="1">VLOOKUP(CONCATENATE($F2037," ",$G2037),AllocFactorMatrix,(X$4+1),FALSE)*$E2040</f>
        <v>-4.6790603300629448</v>
      </c>
      <c r="Y2037" s="22">
        <f ca="1">VLOOKUP(CONCATENATE($F2037," ",$G2037),AllocFactorMatrix,(Y$4+1),FALSE)*$E2040</f>
        <v>0</v>
      </c>
      <c r="Z2037" s="22">
        <f t="shared" ca="1" si="926"/>
        <v>-4.6790603300629448</v>
      </c>
      <c r="AA2037" s="22">
        <f ca="1">VLOOKUP(CONCATENATE($F2037," ",$G2037),AllocFactorMatrix,(AA$4+1),FALSE)*$E2040</f>
        <v>-6.0227751290384886E-2</v>
      </c>
      <c r="AB2037" s="22">
        <f ca="1">VLOOKUP(CONCATENATE($F2037," ",$G2037),AllocFactorMatrix,(AB$4+1),FALSE)*$E2040</f>
        <v>-1.7931784211829809</v>
      </c>
      <c r="AC2037" s="22">
        <f ca="1">VLOOKUP(CONCATENATE($F2037," ",$G2037),AllocFactorMatrix,(AC$4+1),FALSE)*$E2040</f>
        <v>-0.40868831232761171</v>
      </c>
    </row>
    <row r="2038" spans="4:29" hidden="1" outlineLevel="1">
      <c r="F2038" s="42" t="str">
        <f>F2040</f>
        <v>RB_GUP</v>
      </c>
      <c r="G2038" s="17" t="str">
        <f>$G$13</f>
        <v>ENERGY</v>
      </c>
      <c r="H2038" s="21">
        <f t="shared" ca="1" si="924"/>
        <v>-82.382376189608337</v>
      </c>
      <c r="I2038" s="22">
        <f ca="1">VLOOKUP(CONCATENATE($F2038," ",$G2038),AllocFactorMatrix,(I$4+1),FALSE)*$E2040</f>
        <v>-30.268820885039204</v>
      </c>
      <c r="J2038" s="22">
        <f ca="1">VLOOKUP(CONCATENATE($F2038," ",$G2038),AllocFactorMatrix,(J$4+1),FALSE)*$E2040</f>
        <v>-9.5615698451911175</v>
      </c>
      <c r="K2038" s="22">
        <f ca="1">VLOOKUP(CONCATENATE($F2038," ",$G2038),AllocFactorMatrix,(K$4+1),FALSE)*$E2040</f>
        <v>-0.11941022060020699</v>
      </c>
      <c r="L2038" s="22">
        <f ca="1">VLOOKUP(CONCATENATE($F2038," ",$G2038),AllocFactorMatrix,(L$4+1),FALSE)*$E2040</f>
        <v>-6.049050616345808E-3</v>
      </c>
      <c r="M2038" s="22">
        <f t="shared" ca="1" si="925"/>
        <v>-9.6870291164076701</v>
      </c>
      <c r="N2038" s="22">
        <f ca="1">VLOOKUP(CONCATENATE($F2038," ",$G2038),AllocFactorMatrix,(N$4+1),FALSE)*$E2040</f>
        <v>-4.8443152644613736</v>
      </c>
      <c r="O2038" s="22">
        <f ca="1">VLOOKUP(CONCATENATE($F2038," ",$G2038),AllocFactorMatrix,(O$4+1),FALSE)*$E2040</f>
        <v>-1.3068687581556084</v>
      </c>
      <c r="P2038" s="22">
        <f ca="1">VLOOKUP(CONCATENATE($F2038," ",$G2038),AllocFactorMatrix,(P$4+1),FALSE)*$E2040</f>
        <v>-0.20364734580066879</v>
      </c>
      <c r="Q2038" s="22">
        <f ca="1">VLOOKUP(CONCATENATE($F2038," ",$G2038),AllocFactorMatrix,(Q$4+1),FALSE)*$E2040</f>
        <v>0</v>
      </c>
      <c r="R2038" s="22">
        <f t="shared" ca="1" si="937"/>
        <v>-6.3548313684176509</v>
      </c>
      <c r="S2038" s="22">
        <f ca="1">VLOOKUP(CONCATENATE($F2038," ",$G2038),AllocFactorMatrix,(S$4+1),FALSE)*$E2040</f>
        <v>-0.24396859972066717</v>
      </c>
      <c r="T2038" s="22">
        <f ca="1">VLOOKUP(CONCATENATE($F2038," ",$G2038),AllocFactorMatrix,(T$4+1),FALSE)*$E2040</f>
        <v>-4.8223577120829777</v>
      </c>
      <c r="U2038" s="22">
        <f ca="1">VLOOKUP(CONCATENATE($F2038," ",$G2038),AllocFactorMatrix,(U$4+1),FALSE)*$E2040</f>
        <v>-25.351644302649259</v>
      </c>
      <c r="V2038" s="22">
        <f ca="1">VLOOKUP(CONCATENATE($F2038," ",$G2038),AllocFactorMatrix,(V$4+1),FALSE)*$E2040</f>
        <v>-3.5449923384996875</v>
      </c>
      <c r="W2038" s="22">
        <f t="shared" ca="1" si="938"/>
        <v>-33.962962952952594</v>
      </c>
      <c r="X2038" s="22">
        <f ca="1">VLOOKUP(CONCATENATE($F2038," ",$G2038),AllocFactorMatrix,(X$4+1),FALSE)*$E2040</f>
        <v>-1.362016185173212</v>
      </c>
      <c r="Y2038" s="22">
        <f ca="1">VLOOKUP(CONCATENATE($F2038," ",$G2038),AllocFactorMatrix,(Y$4+1),FALSE)*$E2040</f>
        <v>-2.5754584816158749E-2</v>
      </c>
      <c r="Z2038" s="22">
        <f t="shared" ca="1" si="926"/>
        <v>-1.3877707699893707</v>
      </c>
      <c r="AA2038" s="22">
        <f ca="1">VLOOKUP(CONCATENATE($F2038," ",$G2038),AllocFactorMatrix,(AA$4+1),FALSE)*$E2040</f>
        <v>-2.5689556924755132E-2</v>
      </c>
      <c r="AB2038" s="22">
        <f ca="1">VLOOKUP(CONCATENATE($F2038," ",$G2038),AllocFactorMatrix,(AB$4+1),FALSE)*$E2040</f>
        <v>-0.56322884190251976</v>
      </c>
      <c r="AC2038" s="22">
        <f ca="1">VLOOKUP(CONCATENATE($F2038," ",$G2038),AllocFactorMatrix,(AC$4+1),FALSE)*$E2040</f>
        <v>-0.13204269797459137</v>
      </c>
    </row>
    <row r="2039" spans="4:29" hidden="1" outlineLevel="1">
      <c r="F2039" s="42" t="str">
        <f>F2040</f>
        <v>RB_GUP</v>
      </c>
      <c r="G2039" s="17" t="str">
        <f>$G$14</f>
        <v>CUSTOMER</v>
      </c>
      <c r="H2039" s="21">
        <f t="shared" ca="1" si="924"/>
        <v>-2214.4688523478812</v>
      </c>
      <c r="I2039" s="22">
        <f ca="1">VLOOKUP(CONCATENATE($F2039," ",$G2039),AllocFactorMatrix,(I$4+1),FALSE)*$E2040</f>
        <v>-1652.8424460135147</v>
      </c>
      <c r="J2039" s="22">
        <f ca="1">VLOOKUP(CONCATENATE($F2039," ",$G2039),AllocFactorMatrix,(J$4+1),FALSE)*$E2040</f>
        <v>-405.43418761698427</v>
      </c>
      <c r="K2039" s="22">
        <f ca="1">VLOOKUP(CONCATENATE($F2039," ",$G2039),AllocFactorMatrix,(K$4+1),FALSE)*$E2040</f>
        <v>-4.4879598412042521</v>
      </c>
      <c r="L2039" s="22">
        <f ca="1">VLOOKUP(CONCATENATE($F2039," ",$G2039),AllocFactorMatrix,(L$4+1),FALSE)*$E2040</f>
        <v>-0.33062575484962514</v>
      </c>
      <c r="M2039" s="22">
        <f t="shared" ca="1" si="925"/>
        <v>-410.25277321303815</v>
      </c>
      <c r="N2039" s="22">
        <f ca="1">VLOOKUP(CONCATENATE($F2039," ",$G2039),AllocFactorMatrix,(N$4+1),FALSE)*$E2040</f>
        <v>-7.5212103015177547</v>
      </c>
      <c r="O2039" s="22">
        <f ca="1">VLOOKUP(CONCATENATE($F2039," ",$G2039),AllocFactorMatrix,(O$4+1),FALSE)*$E2040</f>
        <v>-2.3659277692897986</v>
      </c>
      <c r="P2039" s="22">
        <f ca="1">VLOOKUP(CONCATENATE($F2039," ",$G2039),AllocFactorMatrix,(P$4+1),FALSE)*$E2040</f>
        <v>-0.9483696442409284</v>
      </c>
      <c r="Q2039" s="22">
        <f ca="1">VLOOKUP(CONCATENATE($F2039," ",$G2039),AllocFactorMatrix,(Q$4+1),FALSE)*$E2040</f>
        <v>0</v>
      </c>
      <c r="R2039" s="22">
        <f t="shared" ca="1" si="937"/>
        <v>-10.835507715048482</v>
      </c>
      <c r="S2039" s="22">
        <f ca="1">VLOOKUP(CONCATENATE($F2039," ",$G2039),AllocFactorMatrix,(S$4+1),FALSE)*$E2040</f>
        <v>-6.9853710035084574E-2</v>
      </c>
      <c r="T2039" s="22">
        <f ca="1">VLOOKUP(CONCATENATE($F2039," ",$G2039),AllocFactorMatrix,(T$4+1),FALSE)*$E2040</f>
        <v>-1.7356891995035104</v>
      </c>
      <c r="U2039" s="22">
        <f ca="1">VLOOKUP(CONCATENATE($F2039," ",$G2039),AllocFactorMatrix,(U$4+1),FALSE)*$E2040</f>
        <v>-3.1432296580049379</v>
      </c>
      <c r="V2039" s="22">
        <f ca="1">VLOOKUP(CONCATENATE($F2039," ",$G2039),AllocFactorMatrix,(V$4+1),FALSE)*$E2040</f>
        <v>-0.60931091651042379</v>
      </c>
      <c r="W2039" s="22">
        <f t="shared" ca="1" si="938"/>
        <v>-5.5580834840539568</v>
      </c>
      <c r="X2039" s="22">
        <f ca="1">VLOOKUP(CONCATENATE($F2039," ",$G2039),AllocFactorMatrix,(X$4+1),FALSE)*$E2040</f>
        <v>-2.4078758736201666</v>
      </c>
      <c r="Y2039" s="22">
        <f ca="1">VLOOKUP(CONCATENATE($F2039," ",$G2039),AllocFactorMatrix,(Y$4+1),FALSE)*$E2040</f>
        <v>-2.810727552124935E-2</v>
      </c>
      <c r="Z2039" s="22">
        <f t="shared" ca="1" si="926"/>
        <v>-2.4359831491414159</v>
      </c>
      <c r="AA2039" s="22">
        <f ca="1">VLOOKUP(CONCATENATE($F2039," ",$G2039),AllocFactorMatrix,(AA$4+1),FALSE)*$E2040</f>
        <v>-0.1722613186261425</v>
      </c>
      <c r="AB2039" s="22">
        <f ca="1">VLOOKUP(CONCATENATE($F2039," ",$G2039),AllocFactorMatrix,(AB$4+1),FALSE)*$E2040</f>
        <v>-116.78207461426848</v>
      </c>
      <c r="AC2039" s="22">
        <f ca="1">VLOOKUP(CONCATENATE($F2039," ",$G2039),AllocFactorMatrix,(AC$4+1),FALSE)*$E2040</f>
        <v>-15.589722840189582</v>
      </c>
    </row>
    <row r="2040" spans="4:29" collapsed="1">
      <c r="D2040" s="39" t="s">
        <v>636</v>
      </c>
      <c r="E2040" s="19">
        <v>-8467</v>
      </c>
      <c r="F2040" s="42" t="s">
        <v>73</v>
      </c>
      <c r="G2040" s="17" t="str">
        <f>$G$15</f>
        <v>TOTAL</v>
      </c>
      <c r="H2040" s="21">
        <f t="shared" ca="1" si="924"/>
        <v>-8466.9999999999982</v>
      </c>
      <c r="I2040" s="22">
        <f ca="1">VLOOKUP(CONCATENATE($F2040," ",$G2040),AllocFactorMatrix,(I$4+1),FALSE)*$E2040</f>
        <v>-4944.5548041630709</v>
      </c>
      <c r="J2040" s="22">
        <f ca="1">VLOOKUP(CONCATENATE($F2040," ",$G2040),AllocFactorMatrix,(J$4+1),FALSE)*$E2040</f>
        <v>-1219.3161451300678</v>
      </c>
      <c r="K2040" s="22">
        <f ca="1">VLOOKUP(CONCATENATE($F2040," ",$G2040),AllocFactorMatrix,(K$4+1),FALSE)*$E2040</f>
        <v>-14.272230625214688</v>
      </c>
      <c r="L2040" s="22">
        <f ca="1">VLOOKUP(CONCATENATE($F2040," ",$G2040),AllocFactorMatrix,(L$4+1),FALSE)*$E2040</f>
        <v>-0.74640487810555711</v>
      </c>
      <c r="M2040" s="22">
        <f t="shared" ca="1" si="925"/>
        <v>-1234.3347806333879</v>
      </c>
      <c r="N2040" s="22">
        <f ca="1">VLOOKUP(CONCATENATE($F2040," ",$G2040),AllocFactorMatrix,(N$4+1),FALSE)*$E2040</f>
        <v>-368.50074333290638</v>
      </c>
      <c r="O2040" s="22">
        <f ca="1">VLOOKUP(CONCATENATE($F2040," ",$G2040),AllocFactorMatrix,(O$4+1),FALSE)*$E2040</f>
        <v>-96.927791067843671</v>
      </c>
      <c r="P2040" s="22">
        <f ca="1">VLOOKUP(CONCATENATE($F2040," ",$G2040),AllocFactorMatrix,(P$4+1),FALSE)*$E2040</f>
        <v>-13.740827906851084</v>
      </c>
      <c r="Q2040" s="22">
        <f ca="1">VLOOKUP(CONCATENATE($F2040," ",$G2040),AllocFactorMatrix,(Q$4+1),FALSE)*$E2040</f>
        <v>0</v>
      </c>
      <c r="R2040" s="22">
        <f t="shared" ca="1" si="937"/>
        <v>-479.16936230760115</v>
      </c>
      <c r="S2040" s="22">
        <f ca="1">VLOOKUP(CONCATENATE($F2040," ",$G2040),AllocFactorMatrix,(S$4+1),FALSE)*$E2040</f>
        <v>-15.530114733421307</v>
      </c>
      <c r="T2040" s="22">
        <f ca="1">VLOOKUP(CONCATENATE($F2040," ",$G2040),AllocFactorMatrix,(T$4+1),FALSE)*$E2040</f>
        <v>-274.52674397399704</v>
      </c>
      <c r="U2040" s="22">
        <f ca="1">VLOOKUP(CONCATENATE($F2040," ",$G2040),AllocFactorMatrix,(U$4+1),FALSE)*$E2040</f>
        <v>-1137.3856100599546</v>
      </c>
      <c r="V2040" s="22">
        <f ca="1">VLOOKUP(CONCATENATE($F2040," ",$G2040),AllocFactorMatrix,(V$4+1),FALSE)*$E2040</f>
        <v>-126.6896709478675</v>
      </c>
      <c r="W2040" s="22">
        <f t="shared" ca="1" si="938"/>
        <v>-1554.1321397152403</v>
      </c>
      <c r="X2040" s="22">
        <f ca="1">VLOOKUP(CONCATENATE($F2040," ",$G2040),AllocFactorMatrix,(X$4+1),FALSE)*$E2040</f>
        <v>-103.64840076059851</v>
      </c>
      <c r="Y2040" s="22">
        <f ca="1">VLOOKUP(CONCATENATE($F2040," ",$G2040),AllocFactorMatrix,(Y$4+1),FALSE)*$E2040</f>
        <v>-1.8534020145103547</v>
      </c>
      <c r="Z2040" s="22">
        <f t="shared" ca="1" si="926"/>
        <v>-105.50180277510886</v>
      </c>
      <c r="AA2040" s="22">
        <f ca="1">VLOOKUP(CONCATENATE($F2040," ",$G2040),AllocFactorMatrix,(AA$4+1),FALSE)*$E2040</f>
        <v>-1.6452763130429031</v>
      </c>
      <c r="AB2040" s="22">
        <f ca="1">VLOOKUP(CONCATENATE($F2040," ",$G2040),AllocFactorMatrix,(AB$4+1),FALSE)*$E2040</f>
        <v>-129.14876398587737</v>
      </c>
      <c r="AC2040" s="22">
        <f ca="1">VLOOKUP(CONCATENATE($F2040," ",$G2040),AllocFactorMatrix,(AC$4+1),FALSE)*$E2040</f>
        <v>-18.513070106668813</v>
      </c>
    </row>
    <row r="2041" spans="4:29" hidden="1" outlineLevel="1">
      <c r="F2041" s="42" t="str">
        <f>F2048</f>
        <v>PROD_DEMAND</v>
      </c>
      <c r="G2041" s="17" t="str">
        <f>$G$8</f>
        <v>PRODUCTION</v>
      </c>
      <c r="H2041" s="21">
        <f t="shared" si="924"/>
        <v>0</v>
      </c>
      <c r="I2041" s="22">
        <f>VLOOKUP(CONCATENATE($F2041," ",$G2041),AllocFactorMatrix,(I$4+1),FALSE)*$E2048</f>
        <v>0</v>
      </c>
      <c r="J2041" s="22">
        <f>VLOOKUP(CONCATENATE($F2041," ",$G2041),AllocFactorMatrix,(J$4+1),FALSE)*$E2048</f>
        <v>0</v>
      </c>
      <c r="K2041" s="22">
        <f>VLOOKUP(CONCATENATE($F2041," ",$G2041),AllocFactorMatrix,(K$4+1),FALSE)*$E2048</f>
        <v>0</v>
      </c>
      <c r="L2041" s="22">
        <f>VLOOKUP(CONCATENATE($F2041," ",$G2041),AllocFactorMatrix,(L$4+1),FALSE)*$E2048</f>
        <v>0</v>
      </c>
      <c r="M2041" s="22">
        <f t="shared" ref="M2041:M2048" si="939">SUBTOTAL(9,J2041:L2041)</f>
        <v>0</v>
      </c>
      <c r="N2041" s="22">
        <f>VLOOKUP(CONCATENATE($F2041," ",$G2041),AllocFactorMatrix,(N$4+1),FALSE)*$E2048</f>
        <v>0</v>
      </c>
      <c r="O2041" s="22">
        <f>VLOOKUP(CONCATENATE($F2041," ",$G2041),AllocFactorMatrix,(O$4+1),FALSE)*$E2048</f>
        <v>0</v>
      </c>
      <c r="P2041" s="22">
        <f>VLOOKUP(CONCATENATE($F2041," ",$G2041),AllocFactorMatrix,(P$4+1),FALSE)*$E2048</f>
        <v>0</v>
      </c>
      <c r="Q2041" s="22">
        <f>VLOOKUP(CONCATENATE($F2041," ",$G2041),AllocFactorMatrix,(Q$4+1),FALSE)*$E2048</f>
        <v>0</v>
      </c>
      <c r="R2041" s="22">
        <f>SUBTOTAL(9,N2041:Q2041)</f>
        <v>0</v>
      </c>
      <c r="S2041" s="22">
        <f>VLOOKUP(CONCATENATE($F2041," ",$G2041),AllocFactorMatrix,(S$4+1),FALSE)*$E2048</f>
        <v>0</v>
      </c>
      <c r="T2041" s="22">
        <f>VLOOKUP(CONCATENATE($F2041," ",$G2041),AllocFactorMatrix,(T$4+1),FALSE)*$E2048</f>
        <v>0</v>
      </c>
      <c r="U2041" s="22">
        <f>VLOOKUP(CONCATENATE($F2041," ",$G2041),AllocFactorMatrix,(U$4+1),FALSE)*$E2048</f>
        <v>0</v>
      </c>
      <c r="V2041" s="22">
        <f>VLOOKUP(CONCATENATE($F2041," ",$G2041),AllocFactorMatrix,(V$4+1),FALSE)*$E2048</f>
        <v>0</v>
      </c>
      <c r="W2041" s="22">
        <f>SUBTOTAL(9,S2041:V2041)</f>
        <v>0</v>
      </c>
      <c r="X2041" s="22">
        <f>VLOOKUP(CONCATENATE($F2041," ",$G2041),AllocFactorMatrix,(X$4+1),FALSE)*$E2048</f>
        <v>0</v>
      </c>
      <c r="Y2041" s="22">
        <f>VLOOKUP(CONCATENATE($F2041," ",$G2041),AllocFactorMatrix,(Y$4+1),FALSE)*$E2048</f>
        <v>0</v>
      </c>
      <c r="Z2041" s="22">
        <f t="shared" ref="Z2041:Z2048" si="940">SUBTOTAL(9,X2041:Y2041)</f>
        <v>0</v>
      </c>
      <c r="AA2041" s="22">
        <f>VLOOKUP(CONCATENATE($F2041," ",$G2041),AllocFactorMatrix,(AA$4+1),FALSE)*$E2048</f>
        <v>0</v>
      </c>
      <c r="AB2041" s="22">
        <f>VLOOKUP(CONCATENATE($F2041," ",$G2041),AllocFactorMatrix,(AB$4+1),FALSE)*$E2048</f>
        <v>0</v>
      </c>
      <c r="AC2041" s="22">
        <f>VLOOKUP(CONCATENATE($F2041," ",$G2041),AllocFactorMatrix,(AC$4+1),FALSE)*$E2048</f>
        <v>0</v>
      </c>
    </row>
    <row r="2042" spans="4:29" hidden="1" outlineLevel="1">
      <c r="F2042" s="42" t="str">
        <f>F2048</f>
        <v>PROD_DEMAND</v>
      </c>
      <c r="G2042" s="17" t="str">
        <f>$G$9</f>
        <v>BULKTRAN</v>
      </c>
      <c r="H2042" s="21">
        <f t="shared" si="924"/>
        <v>0</v>
      </c>
      <c r="I2042" s="22">
        <f>VLOOKUP(CONCATENATE($F2042," ",$G2042),AllocFactorMatrix,(I$4+1),FALSE)*$E2048</f>
        <v>0</v>
      </c>
      <c r="J2042" s="22">
        <f>VLOOKUP(CONCATENATE($F2042," ",$G2042),AllocFactorMatrix,(J$4+1),FALSE)*$E2048</f>
        <v>0</v>
      </c>
      <c r="K2042" s="22">
        <f>VLOOKUP(CONCATENATE($F2042," ",$G2042),AllocFactorMatrix,(K$4+1),FALSE)*$E2048</f>
        <v>0</v>
      </c>
      <c r="L2042" s="22">
        <f>VLOOKUP(CONCATENATE($F2042," ",$G2042),AllocFactorMatrix,(L$4+1),FALSE)*$E2048</f>
        <v>0</v>
      </c>
      <c r="M2042" s="22">
        <f t="shared" si="939"/>
        <v>0</v>
      </c>
      <c r="N2042" s="22">
        <f>VLOOKUP(CONCATENATE($F2042," ",$G2042),AllocFactorMatrix,(N$4+1),FALSE)*$E2048</f>
        <v>0</v>
      </c>
      <c r="O2042" s="22">
        <f>VLOOKUP(CONCATENATE($F2042," ",$G2042),AllocFactorMatrix,(O$4+1),FALSE)*$E2048</f>
        <v>0</v>
      </c>
      <c r="P2042" s="22">
        <f>VLOOKUP(CONCATENATE($F2042," ",$G2042),AllocFactorMatrix,(P$4+1),FALSE)*$E2048</f>
        <v>0</v>
      </c>
      <c r="Q2042" s="22">
        <f>VLOOKUP(CONCATENATE($F2042," ",$G2042),AllocFactorMatrix,(Q$4+1),FALSE)*$E2048</f>
        <v>0</v>
      </c>
      <c r="R2042" s="22">
        <f t="shared" ref="R2042:R2048" si="941">SUBTOTAL(9,N2042:Q2042)</f>
        <v>0</v>
      </c>
      <c r="S2042" s="22">
        <f>VLOOKUP(CONCATENATE($F2042," ",$G2042),AllocFactorMatrix,(S$4+1),FALSE)*$E2048</f>
        <v>0</v>
      </c>
      <c r="T2042" s="22">
        <f>VLOOKUP(CONCATENATE($F2042," ",$G2042),AllocFactorMatrix,(T$4+1),FALSE)*$E2048</f>
        <v>0</v>
      </c>
      <c r="U2042" s="22">
        <f>VLOOKUP(CONCATENATE($F2042," ",$G2042),AllocFactorMatrix,(U$4+1),FALSE)*$E2048</f>
        <v>0</v>
      </c>
      <c r="V2042" s="22">
        <f>VLOOKUP(CONCATENATE($F2042," ",$G2042),AllocFactorMatrix,(V$4+1),FALSE)*$E2048</f>
        <v>0</v>
      </c>
      <c r="W2042" s="22">
        <f t="shared" ref="W2042:W2048" si="942">SUBTOTAL(9,S2042:V2042)</f>
        <v>0</v>
      </c>
      <c r="X2042" s="22">
        <f>VLOOKUP(CONCATENATE($F2042," ",$G2042),AllocFactorMatrix,(X$4+1),FALSE)*$E2048</f>
        <v>0</v>
      </c>
      <c r="Y2042" s="22">
        <f>VLOOKUP(CONCATENATE($F2042," ",$G2042),AllocFactorMatrix,(Y$4+1),FALSE)*$E2048</f>
        <v>0</v>
      </c>
      <c r="Z2042" s="22">
        <f t="shared" si="940"/>
        <v>0</v>
      </c>
      <c r="AA2042" s="22">
        <f>VLOOKUP(CONCATENATE($F2042," ",$G2042),AllocFactorMatrix,(AA$4+1),FALSE)*$E2048</f>
        <v>0</v>
      </c>
      <c r="AB2042" s="22">
        <f>VLOOKUP(CONCATENATE($F2042," ",$G2042),AllocFactorMatrix,(AB$4+1),FALSE)*$E2048</f>
        <v>0</v>
      </c>
      <c r="AC2042" s="22">
        <f>VLOOKUP(CONCATENATE($F2042," ",$G2042),AllocFactorMatrix,(AC$4+1),FALSE)*$E2048</f>
        <v>0</v>
      </c>
    </row>
    <row r="2043" spans="4:29" hidden="1" outlineLevel="1">
      <c r="F2043" s="42" t="str">
        <f>F2048</f>
        <v>PROD_DEMAND</v>
      </c>
      <c r="G2043" s="17" t="str">
        <f>$G$10</f>
        <v>SUBTRAN</v>
      </c>
      <c r="H2043" s="21">
        <f t="shared" si="924"/>
        <v>0</v>
      </c>
      <c r="I2043" s="22">
        <f>VLOOKUP(CONCATENATE($F2043," ",$G2043),AllocFactorMatrix,(I$4+1),FALSE)*$E2048</f>
        <v>0</v>
      </c>
      <c r="J2043" s="22">
        <f>VLOOKUP(CONCATENATE($F2043," ",$G2043),AllocFactorMatrix,(J$4+1),FALSE)*$E2048</f>
        <v>0</v>
      </c>
      <c r="K2043" s="22">
        <f>VLOOKUP(CONCATENATE($F2043," ",$G2043),AllocFactorMatrix,(K$4+1),FALSE)*$E2048</f>
        <v>0</v>
      </c>
      <c r="L2043" s="22">
        <f>VLOOKUP(CONCATENATE($F2043," ",$G2043),AllocFactorMatrix,(L$4+1),FALSE)*$E2048</f>
        <v>0</v>
      </c>
      <c r="M2043" s="22">
        <f t="shared" si="939"/>
        <v>0</v>
      </c>
      <c r="N2043" s="22">
        <f>VLOOKUP(CONCATENATE($F2043," ",$G2043),AllocFactorMatrix,(N$4+1),FALSE)*$E2048</f>
        <v>0</v>
      </c>
      <c r="O2043" s="22">
        <f>VLOOKUP(CONCATENATE($F2043," ",$G2043),AllocFactorMatrix,(O$4+1),FALSE)*$E2048</f>
        <v>0</v>
      </c>
      <c r="P2043" s="22">
        <f>VLOOKUP(CONCATENATE($F2043," ",$G2043),AllocFactorMatrix,(P$4+1),FALSE)*$E2048</f>
        <v>0</v>
      </c>
      <c r="Q2043" s="22">
        <f>VLOOKUP(CONCATENATE($F2043," ",$G2043),AllocFactorMatrix,(Q$4+1),FALSE)*$E2048</f>
        <v>0</v>
      </c>
      <c r="R2043" s="22">
        <f t="shared" si="941"/>
        <v>0</v>
      </c>
      <c r="S2043" s="22">
        <f>VLOOKUP(CONCATENATE($F2043," ",$G2043),AllocFactorMatrix,(S$4+1),FALSE)*$E2048</f>
        <v>0</v>
      </c>
      <c r="T2043" s="22">
        <f>VLOOKUP(CONCATENATE($F2043," ",$G2043),AllocFactorMatrix,(T$4+1),FALSE)*$E2048</f>
        <v>0</v>
      </c>
      <c r="U2043" s="22">
        <f>VLOOKUP(CONCATENATE($F2043," ",$G2043),AllocFactorMatrix,(U$4+1),FALSE)*$E2048</f>
        <v>0</v>
      </c>
      <c r="V2043" s="22">
        <f>VLOOKUP(CONCATENATE($F2043," ",$G2043),AllocFactorMatrix,(V$4+1),FALSE)*$E2048</f>
        <v>0</v>
      </c>
      <c r="W2043" s="22">
        <f t="shared" si="942"/>
        <v>0</v>
      </c>
      <c r="X2043" s="22">
        <f>VLOOKUP(CONCATENATE($F2043," ",$G2043),AllocFactorMatrix,(X$4+1),FALSE)*$E2048</f>
        <v>0</v>
      </c>
      <c r="Y2043" s="22">
        <f>VLOOKUP(CONCATENATE($F2043," ",$G2043),AllocFactorMatrix,(Y$4+1),FALSE)*$E2048</f>
        <v>0</v>
      </c>
      <c r="Z2043" s="22">
        <f t="shared" si="940"/>
        <v>0</v>
      </c>
      <c r="AA2043" s="22">
        <f>VLOOKUP(CONCATENATE($F2043," ",$G2043),AllocFactorMatrix,(AA$4+1),FALSE)*$E2048</f>
        <v>0</v>
      </c>
      <c r="AB2043" s="22">
        <f>VLOOKUP(CONCATENATE($F2043," ",$G2043),AllocFactorMatrix,(AB$4+1),FALSE)*$E2048</f>
        <v>0</v>
      </c>
      <c r="AC2043" s="22">
        <f>VLOOKUP(CONCATENATE($F2043," ",$G2043),AllocFactorMatrix,(AC$4+1),FALSE)*$E2048</f>
        <v>0</v>
      </c>
    </row>
    <row r="2044" spans="4:29" hidden="1" outlineLevel="1">
      <c r="F2044" s="42" t="str">
        <f>F2048</f>
        <v>PROD_DEMAND</v>
      </c>
      <c r="G2044" s="17" t="str">
        <f>$G$11</f>
        <v>DISTPRI</v>
      </c>
      <c r="H2044" s="21">
        <f t="shared" si="924"/>
        <v>0</v>
      </c>
      <c r="I2044" s="22">
        <f>VLOOKUP(CONCATENATE($F2044," ",$G2044),AllocFactorMatrix,(I$4+1),FALSE)*$E2048</f>
        <v>0</v>
      </c>
      <c r="J2044" s="22">
        <f>VLOOKUP(CONCATENATE($F2044," ",$G2044),AllocFactorMatrix,(J$4+1),FALSE)*$E2048</f>
        <v>0</v>
      </c>
      <c r="K2044" s="22">
        <f>VLOOKUP(CONCATENATE($F2044," ",$G2044),AllocFactorMatrix,(K$4+1),FALSE)*$E2048</f>
        <v>0</v>
      </c>
      <c r="L2044" s="22">
        <f>VLOOKUP(CONCATENATE($F2044," ",$G2044),AllocFactorMatrix,(L$4+1),FALSE)*$E2048</f>
        <v>0</v>
      </c>
      <c r="M2044" s="22">
        <f t="shared" si="939"/>
        <v>0</v>
      </c>
      <c r="N2044" s="22">
        <f>VLOOKUP(CONCATENATE($F2044," ",$G2044),AllocFactorMatrix,(N$4+1),FALSE)*$E2048</f>
        <v>0</v>
      </c>
      <c r="O2044" s="22">
        <f>VLOOKUP(CONCATENATE($F2044," ",$G2044),AllocFactorMatrix,(O$4+1),FALSE)*$E2048</f>
        <v>0</v>
      </c>
      <c r="P2044" s="22">
        <f>VLOOKUP(CONCATENATE($F2044," ",$G2044),AllocFactorMatrix,(P$4+1),FALSE)*$E2048</f>
        <v>0</v>
      </c>
      <c r="Q2044" s="22">
        <f>VLOOKUP(CONCATENATE($F2044," ",$G2044),AllocFactorMatrix,(Q$4+1),FALSE)*$E2048</f>
        <v>0</v>
      </c>
      <c r="R2044" s="22">
        <f t="shared" si="941"/>
        <v>0</v>
      </c>
      <c r="S2044" s="22">
        <f>VLOOKUP(CONCATENATE($F2044," ",$G2044),AllocFactorMatrix,(S$4+1),FALSE)*$E2048</f>
        <v>0</v>
      </c>
      <c r="T2044" s="22">
        <f>VLOOKUP(CONCATENATE($F2044," ",$G2044),AllocFactorMatrix,(T$4+1),FALSE)*$E2048</f>
        <v>0</v>
      </c>
      <c r="U2044" s="22">
        <f>VLOOKUP(CONCATENATE($F2044," ",$G2044),AllocFactorMatrix,(U$4+1),FALSE)*$E2048</f>
        <v>0</v>
      </c>
      <c r="V2044" s="22">
        <f>VLOOKUP(CONCATENATE($F2044," ",$G2044),AllocFactorMatrix,(V$4+1),FALSE)*$E2048</f>
        <v>0</v>
      </c>
      <c r="W2044" s="22">
        <f t="shared" si="942"/>
        <v>0</v>
      </c>
      <c r="X2044" s="22">
        <f>VLOOKUP(CONCATENATE($F2044," ",$G2044),AllocFactorMatrix,(X$4+1),FALSE)*$E2048</f>
        <v>0</v>
      </c>
      <c r="Y2044" s="22">
        <f>VLOOKUP(CONCATENATE($F2044," ",$G2044),AllocFactorMatrix,(Y$4+1),FALSE)*$E2048</f>
        <v>0</v>
      </c>
      <c r="Z2044" s="22">
        <f t="shared" si="940"/>
        <v>0</v>
      </c>
      <c r="AA2044" s="22">
        <f>VLOOKUP(CONCATENATE($F2044," ",$G2044),AllocFactorMatrix,(AA$4+1),FALSE)*$E2048</f>
        <v>0</v>
      </c>
      <c r="AB2044" s="22">
        <f>VLOOKUP(CONCATENATE($F2044," ",$G2044),AllocFactorMatrix,(AB$4+1),FALSE)*$E2048</f>
        <v>0</v>
      </c>
      <c r="AC2044" s="22">
        <f>VLOOKUP(CONCATENATE($F2044," ",$G2044),AllocFactorMatrix,(AC$4+1),FALSE)*$E2048</f>
        <v>0</v>
      </c>
    </row>
    <row r="2045" spans="4:29" hidden="1" outlineLevel="1">
      <c r="F2045" s="42" t="str">
        <f>F2048</f>
        <v>PROD_DEMAND</v>
      </c>
      <c r="G2045" s="17" t="str">
        <f>$G$12</f>
        <v>DISTSEC</v>
      </c>
      <c r="H2045" s="21">
        <f t="shared" si="924"/>
        <v>0</v>
      </c>
      <c r="I2045" s="22">
        <f>VLOOKUP(CONCATENATE($F2045," ",$G2045),AllocFactorMatrix,(I$4+1),FALSE)*$E2048</f>
        <v>0</v>
      </c>
      <c r="J2045" s="22">
        <f>VLOOKUP(CONCATENATE($F2045," ",$G2045),AllocFactorMatrix,(J$4+1),FALSE)*$E2048</f>
        <v>0</v>
      </c>
      <c r="K2045" s="22">
        <f>VLOOKUP(CONCATENATE($F2045," ",$G2045),AllocFactorMatrix,(K$4+1),FALSE)*$E2048</f>
        <v>0</v>
      </c>
      <c r="L2045" s="22">
        <f>VLOOKUP(CONCATENATE($F2045," ",$G2045),AllocFactorMatrix,(L$4+1),FALSE)*$E2048</f>
        <v>0</v>
      </c>
      <c r="M2045" s="22">
        <f t="shared" si="939"/>
        <v>0</v>
      </c>
      <c r="N2045" s="22">
        <f>VLOOKUP(CONCATENATE($F2045," ",$G2045),AllocFactorMatrix,(N$4+1),FALSE)*$E2048</f>
        <v>0</v>
      </c>
      <c r="O2045" s="22">
        <f>VLOOKUP(CONCATENATE($F2045," ",$G2045),AllocFactorMatrix,(O$4+1),FALSE)*$E2048</f>
        <v>0</v>
      </c>
      <c r="P2045" s="22">
        <f>VLOOKUP(CONCATENATE($F2045," ",$G2045),AllocFactorMatrix,(P$4+1),FALSE)*$E2048</f>
        <v>0</v>
      </c>
      <c r="Q2045" s="22">
        <f>VLOOKUP(CONCATENATE($F2045," ",$G2045),AllocFactorMatrix,(Q$4+1),FALSE)*$E2048</f>
        <v>0</v>
      </c>
      <c r="R2045" s="22">
        <f t="shared" si="941"/>
        <v>0</v>
      </c>
      <c r="S2045" s="22">
        <f>VLOOKUP(CONCATENATE($F2045," ",$G2045),AllocFactorMatrix,(S$4+1),FALSE)*$E2048</f>
        <v>0</v>
      </c>
      <c r="T2045" s="22">
        <f>VLOOKUP(CONCATENATE($F2045," ",$G2045),AllocFactorMatrix,(T$4+1),FALSE)*$E2048</f>
        <v>0</v>
      </c>
      <c r="U2045" s="22">
        <f>VLOOKUP(CONCATENATE($F2045," ",$G2045),AllocFactorMatrix,(U$4+1),FALSE)*$E2048</f>
        <v>0</v>
      </c>
      <c r="V2045" s="22">
        <f>VLOOKUP(CONCATENATE($F2045," ",$G2045),AllocFactorMatrix,(V$4+1),FALSE)*$E2048</f>
        <v>0</v>
      </c>
      <c r="W2045" s="22">
        <f t="shared" si="942"/>
        <v>0</v>
      </c>
      <c r="X2045" s="22">
        <f>VLOOKUP(CONCATENATE($F2045," ",$G2045),AllocFactorMatrix,(X$4+1),FALSE)*$E2048</f>
        <v>0</v>
      </c>
      <c r="Y2045" s="22">
        <f>VLOOKUP(CONCATENATE($F2045," ",$G2045),AllocFactorMatrix,(Y$4+1),FALSE)*$E2048</f>
        <v>0</v>
      </c>
      <c r="Z2045" s="22">
        <f t="shared" si="940"/>
        <v>0</v>
      </c>
      <c r="AA2045" s="22">
        <f>VLOOKUP(CONCATENATE($F2045," ",$G2045),AllocFactorMatrix,(AA$4+1),FALSE)*$E2048</f>
        <v>0</v>
      </c>
      <c r="AB2045" s="22">
        <f>VLOOKUP(CONCATENATE($F2045," ",$G2045),AllocFactorMatrix,(AB$4+1),FALSE)*$E2048</f>
        <v>0</v>
      </c>
      <c r="AC2045" s="22">
        <f>VLOOKUP(CONCATENATE($F2045," ",$G2045),AllocFactorMatrix,(AC$4+1),FALSE)*$E2048</f>
        <v>0</v>
      </c>
    </row>
    <row r="2046" spans="4:29" hidden="1" outlineLevel="1">
      <c r="F2046" s="42" t="str">
        <f>F2048</f>
        <v>PROD_DEMAND</v>
      </c>
      <c r="G2046" s="17" t="str">
        <f>$G$13</f>
        <v>ENERGY</v>
      </c>
      <c r="H2046" s="21">
        <f t="shared" si="924"/>
        <v>0</v>
      </c>
      <c r="I2046" s="22">
        <f>VLOOKUP(CONCATENATE($F2046," ",$G2046),AllocFactorMatrix,(I$4+1),FALSE)*$E2048</f>
        <v>0</v>
      </c>
      <c r="J2046" s="22">
        <f>VLOOKUP(CONCATENATE($F2046," ",$G2046),AllocFactorMatrix,(J$4+1),FALSE)*$E2048</f>
        <v>0</v>
      </c>
      <c r="K2046" s="22">
        <f>VLOOKUP(CONCATENATE($F2046," ",$G2046),AllocFactorMatrix,(K$4+1),FALSE)*$E2048</f>
        <v>0</v>
      </c>
      <c r="L2046" s="22">
        <f>VLOOKUP(CONCATENATE($F2046," ",$G2046),AllocFactorMatrix,(L$4+1),FALSE)*$E2048</f>
        <v>0</v>
      </c>
      <c r="M2046" s="22">
        <f t="shared" si="939"/>
        <v>0</v>
      </c>
      <c r="N2046" s="22">
        <f>VLOOKUP(CONCATENATE($F2046," ",$G2046),AllocFactorMatrix,(N$4+1),FALSE)*$E2048</f>
        <v>0</v>
      </c>
      <c r="O2046" s="22">
        <f>VLOOKUP(CONCATENATE($F2046," ",$G2046),AllocFactorMatrix,(O$4+1),FALSE)*$E2048</f>
        <v>0</v>
      </c>
      <c r="P2046" s="22">
        <f>VLOOKUP(CONCATENATE($F2046," ",$G2046),AllocFactorMatrix,(P$4+1),FALSE)*$E2048</f>
        <v>0</v>
      </c>
      <c r="Q2046" s="22">
        <f>VLOOKUP(CONCATENATE($F2046," ",$G2046),AllocFactorMatrix,(Q$4+1),FALSE)*$E2048</f>
        <v>0</v>
      </c>
      <c r="R2046" s="22">
        <f t="shared" si="941"/>
        <v>0</v>
      </c>
      <c r="S2046" s="22">
        <f>VLOOKUP(CONCATENATE($F2046," ",$G2046),AllocFactorMatrix,(S$4+1),FALSE)*$E2048</f>
        <v>0</v>
      </c>
      <c r="T2046" s="22">
        <f>VLOOKUP(CONCATENATE($F2046," ",$G2046),AllocFactorMatrix,(T$4+1),FALSE)*$E2048</f>
        <v>0</v>
      </c>
      <c r="U2046" s="22">
        <f>VLOOKUP(CONCATENATE($F2046," ",$G2046),AllocFactorMatrix,(U$4+1),FALSE)*$E2048</f>
        <v>0</v>
      </c>
      <c r="V2046" s="22">
        <f>VLOOKUP(CONCATENATE($F2046," ",$G2046),AllocFactorMatrix,(V$4+1),FALSE)*$E2048</f>
        <v>0</v>
      </c>
      <c r="W2046" s="22">
        <f t="shared" si="942"/>
        <v>0</v>
      </c>
      <c r="X2046" s="22">
        <f>VLOOKUP(CONCATENATE($F2046," ",$G2046),AllocFactorMatrix,(X$4+1),FALSE)*$E2048</f>
        <v>0</v>
      </c>
      <c r="Y2046" s="22">
        <f>VLOOKUP(CONCATENATE($F2046," ",$G2046),AllocFactorMatrix,(Y$4+1),FALSE)*$E2048</f>
        <v>0</v>
      </c>
      <c r="Z2046" s="22">
        <f t="shared" si="940"/>
        <v>0</v>
      </c>
      <c r="AA2046" s="22">
        <f>VLOOKUP(CONCATENATE($F2046," ",$G2046),AllocFactorMatrix,(AA$4+1),FALSE)*$E2048</f>
        <v>0</v>
      </c>
      <c r="AB2046" s="22">
        <f>VLOOKUP(CONCATENATE($F2046," ",$G2046),AllocFactorMatrix,(AB$4+1),FALSE)*$E2048</f>
        <v>0</v>
      </c>
      <c r="AC2046" s="22">
        <f>VLOOKUP(CONCATENATE($F2046," ",$G2046),AllocFactorMatrix,(AC$4+1),FALSE)*$E2048</f>
        <v>0</v>
      </c>
    </row>
    <row r="2047" spans="4:29" hidden="1" outlineLevel="1">
      <c r="F2047" s="42" t="str">
        <f>F2048</f>
        <v>PROD_DEMAND</v>
      </c>
      <c r="G2047" s="17" t="str">
        <f>$G$14</f>
        <v>CUSTOMER</v>
      </c>
      <c r="H2047" s="21">
        <f t="shared" si="924"/>
        <v>0</v>
      </c>
      <c r="I2047" s="22">
        <f>VLOOKUP(CONCATENATE($F2047," ",$G2047),AllocFactorMatrix,(I$4+1),FALSE)*$E2048</f>
        <v>0</v>
      </c>
      <c r="J2047" s="22">
        <f>VLOOKUP(CONCATENATE($F2047," ",$G2047),AllocFactorMatrix,(J$4+1),FALSE)*$E2048</f>
        <v>0</v>
      </c>
      <c r="K2047" s="22">
        <f>VLOOKUP(CONCATENATE($F2047," ",$G2047),AllocFactorMatrix,(K$4+1),FALSE)*$E2048</f>
        <v>0</v>
      </c>
      <c r="L2047" s="22">
        <f>VLOOKUP(CONCATENATE($F2047," ",$G2047),AllocFactorMatrix,(L$4+1),FALSE)*$E2048</f>
        <v>0</v>
      </c>
      <c r="M2047" s="22">
        <f t="shared" si="939"/>
        <v>0</v>
      </c>
      <c r="N2047" s="22">
        <f>VLOOKUP(CONCATENATE($F2047," ",$G2047),AllocFactorMatrix,(N$4+1),FALSE)*$E2048</f>
        <v>0</v>
      </c>
      <c r="O2047" s="22">
        <f>VLOOKUP(CONCATENATE($F2047," ",$G2047),AllocFactorMatrix,(O$4+1),FALSE)*$E2048</f>
        <v>0</v>
      </c>
      <c r="P2047" s="22">
        <f>VLOOKUP(CONCATENATE($F2047," ",$G2047),AllocFactorMatrix,(P$4+1),FALSE)*$E2048</f>
        <v>0</v>
      </c>
      <c r="Q2047" s="22">
        <f>VLOOKUP(CONCATENATE($F2047," ",$G2047),AllocFactorMatrix,(Q$4+1),FALSE)*$E2048</f>
        <v>0</v>
      </c>
      <c r="R2047" s="22">
        <f t="shared" si="941"/>
        <v>0</v>
      </c>
      <c r="S2047" s="22">
        <f>VLOOKUP(CONCATENATE($F2047," ",$G2047),AllocFactorMatrix,(S$4+1),FALSE)*$E2048</f>
        <v>0</v>
      </c>
      <c r="T2047" s="22">
        <f>VLOOKUP(CONCATENATE($F2047," ",$G2047),AllocFactorMatrix,(T$4+1),FALSE)*$E2048</f>
        <v>0</v>
      </c>
      <c r="U2047" s="22">
        <f>VLOOKUP(CONCATENATE($F2047," ",$G2047),AllocFactorMatrix,(U$4+1),FALSE)*$E2048</f>
        <v>0</v>
      </c>
      <c r="V2047" s="22">
        <f>VLOOKUP(CONCATENATE($F2047," ",$G2047),AllocFactorMatrix,(V$4+1),FALSE)*$E2048</f>
        <v>0</v>
      </c>
      <c r="W2047" s="22">
        <f t="shared" si="942"/>
        <v>0</v>
      </c>
      <c r="X2047" s="22">
        <f>VLOOKUP(CONCATENATE($F2047," ",$G2047),AllocFactorMatrix,(X$4+1),FALSE)*$E2048</f>
        <v>0</v>
      </c>
      <c r="Y2047" s="22">
        <f>VLOOKUP(CONCATENATE($F2047," ",$G2047),AllocFactorMatrix,(Y$4+1),FALSE)*$E2048</f>
        <v>0</v>
      </c>
      <c r="Z2047" s="22">
        <f t="shared" si="940"/>
        <v>0</v>
      </c>
      <c r="AA2047" s="22">
        <f>VLOOKUP(CONCATENATE($F2047," ",$G2047),AllocFactorMatrix,(AA$4+1),FALSE)*$E2048</f>
        <v>0</v>
      </c>
      <c r="AB2047" s="22">
        <f>VLOOKUP(CONCATENATE($F2047," ",$G2047),AllocFactorMatrix,(AB$4+1),FALSE)*$E2048</f>
        <v>0</v>
      </c>
      <c r="AC2047" s="22">
        <f>VLOOKUP(CONCATENATE($F2047," ",$G2047),AllocFactorMatrix,(AC$4+1),FALSE)*$E2048</f>
        <v>0</v>
      </c>
    </row>
    <row r="2048" spans="4:29" collapsed="1">
      <c r="D2048" s="39" t="s">
        <v>637</v>
      </c>
      <c r="E2048" s="19">
        <v>0</v>
      </c>
      <c r="F2048" s="42" t="s">
        <v>29</v>
      </c>
      <c r="G2048" s="17" t="str">
        <f>$G$15</f>
        <v>TOTAL</v>
      </c>
      <c r="H2048" s="21">
        <f t="shared" si="924"/>
        <v>0</v>
      </c>
      <c r="I2048" s="22">
        <f>VLOOKUP(CONCATENATE($F2048," ",$G2048),AllocFactorMatrix,(I$4+1),FALSE)*$E2048</f>
        <v>0</v>
      </c>
      <c r="J2048" s="22">
        <f>VLOOKUP(CONCATENATE($F2048," ",$G2048),AllocFactorMatrix,(J$4+1),FALSE)*$E2048</f>
        <v>0</v>
      </c>
      <c r="K2048" s="22">
        <f>VLOOKUP(CONCATENATE($F2048," ",$G2048),AllocFactorMatrix,(K$4+1),FALSE)*$E2048</f>
        <v>0</v>
      </c>
      <c r="L2048" s="22">
        <f>VLOOKUP(CONCATENATE($F2048," ",$G2048),AllocFactorMatrix,(L$4+1),FALSE)*$E2048</f>
        <v>0</v>
      </c>
      <c r="M2048" s="22">
        <f t="shared" si="939"/>
        <v>0</v>
      </c>
      <c r="N2048" s="22">
        <f>VLOOKUP(CONCATENATE($F2048," ",$G2048),AllocFactorMatrix,(N$4+1),FALSE)*$E2048</f>
        <v>0</v>
      </c>
      <c r="O2048" s="22">
        <f>VLOOKUP(CONCATENATE($F2048," ",$G2048),AllocFactorMatrix,(O$4+1),FALSE)*$E2048</f>
        <v>0</v>
      </c>
      <c r="P2048" s="22">
        <f>VLOOKUP(CONCATENATE($F2048," ",$G2048),AllocFactorMatrix,(P$4+1),FALSE)*$E2048</f>
        <v>0</v>
      </c>
      <c r="Q2048" s="22">
        <f>VLOOKUP(CONCATENATE($F2048," ",$G2048),AllocFactorMatrix,(Q$4+1),FALSE)*$E2048</f>
        <v>0</v>
      </c>
      <c r="R2048" s="22">
        <f t="shared" si="941"/>
        <v>0</v>
      </c>
      <c r="S2048" s="22">
        <f>VLOOKUP(CONCATENATE($F2048," ",$G2048),AllocFactorMatrix,(S$4+1),FALSE)*$E2048</f>
        <v>0</v>
      </c>
      <c r="T2048" s="22">
        <f>VLOOKUP(CONCATENATE($F2048," ",$G2048),AllocFactorMatrix,(T$4+1),FALSE)*$E2048</f>
        <v>0</v>
      </c>
      <c r="U2048" s="22">
        <f>VLOOKUP(CONCATENATE($F2048," ",$G2048),AllocFactorMatrix,(U$4+1),FALSE)*$E2048</f>
        <v>0</v>
      </c>
      <c r="V2048" s="22">
        <f>VLOOKUP(CONCATENATE($F2048," ",$G2048),AllocFactorMatrix,(V$4+1),FALSE)*$E2048</f>
        <v>0</v>
      </c>
      <c r="W2048" s="22">
        <f t="shared" si="942"/>
        <v>0</v>
      </c>
      <c r="X2048" s="22">
        <f>VLOOKUP(CONCATENATE($F2048," ",$G2048),AllocFactorMatrix,(X$4+1),FALSE)*$E2048</f>
        <v>0</v>
      </c>
      <c r="Y2048" s="22">
        <f>VLOOKUP(CONCATENATE($F2048," ",$G2048),AllocFactorMatrix,(Y$4+1),FALSE)*$E2048</f>
        <v>0</v>
      </c>
      <c r="Z2048" s="22">
        <f t="shared" si="940"/>
        <v>0</v>
      </c>
      <c r="AA2048" s="22">
        <f>VLOOKUP(CONCATENATE($F2048," ",$G2048),AllocFactorMatrix,(AA$4+1),FALSE)*$E2048</f>
        <v>0</v>
      </c>
      <c r="AB2048" s="22">
        <f>VLOOKUP(CONCATENATE($F2048," ",$G2048),AllocFactorMatrix,(AB$4+1),FALSE)*$E2048</f>
        <v>0</v>
      </c>
      <c r="AC2048" s="22">
        <f>VLOOKUP(CONCATENATE($F2048," ",$G2048),AllocFactorMatrix,(AC$4+1),FALSE)*$E2048</f>
        <v>0</v>
      </c>
    </row>
    <row r="2049" spans="4:29" hidden="1" outlineLevel="1">
      <c r="F2049" s="42" t="str">
        <f>F2056</f>
        <v>TOTOHLINES</v>
      </c>
      <c r="G2049" s="17" t="str">
        <f>$G$8</f>
        <v>PRODUCTION</v>
      </c>
      <c r="H2049" s="21">
        <f t="shared" si="924"/>
        <v>0</v>
      </c>
      <c r="I2049" s="22">
        <f>VLOOKUP(CONCATENATE($F2049," ",$G2049),AllocFactorMatrix,(I$4+1),FALSE)*$E2056</f>
        <v>0</v>
      </c>
      <c r="J2049" s="22">
        <f>VLOOKUP(CONCATENATE($F2049," ",$G2049),AllocFactorMatrix,(J$4+1),FALSE)*$E2056</f>
        <v>0</v>
      </c>
      <c r="K2049" s="22">
        <f>VLOOKUP(CONCATENATE($F2049," ",$G2049),AllocFactorMatrix,(K$4+1),FALSE)*$E2056</f>
        <v>0</v>
      </c>
      <c r="L2049" s="22">
        <f>VLOOKUP(CONCATENATE($F2049," ",$G2049),AllocFactorMatrix,(L$4+1),FALSE)*$E2056</f>
        <v>0</v>
      </c>
      <c r="M2049" s="22">
        <f t="shared" ref="M2049:M2064" si="943">SUBTOTAL(9,J2049:L2049)</f>
        <v>0</v>
      </c>
      <c r="N2049" s="22">
        <f>VLOOKUP(CONCATENATE($F2049," ",$G2049),AllocFactorMatrix,(N$4+1),FALSE)*$E2056</f>
        <v>0</v>
      </c>
      <c r="O2049" s="22">
        <f>VLOOKUP(CONCATENATE($F2049," ",$G2049),AllocFactorMatrix,(O$4+1),FALSE)*$E2056</f>
        <v>0</v>
      </c>
      <c r="P2049" s="22">
        <f>VLOOKUP(CONCATENATE($F2049," ",$G2049),AllocFactorMatrix,(P$4+1),FALSE)*$E2056</f>
        <v>0</v>
      </c>
      <c r="Q2049" s="22">
        <f>VLOOKUP(CONCATENATE($F2049," ",$G2049),AllocFactorMatrix,(Q$4+1),FALSE)*$E2056</f>
        <v>0</v>
      </c>
      <c r="R2049" s="22">
        <f>SUBTOTAL(9,N2049:Q2049)</f>
        <v>0</v>
      </c>
      <c r="S2049" s="22">
        <f>VLOOKUP(CONCATENATE($F2049," ",$G2049),AllocFactorMatrix,(S$4+1),FALSE)*$E2056</f>
        <v>0</v>
      </c>
      <c r="T2049" s="22">
        <f>VLOOKUP(CONCATENATE($F2049," ",$G2049),AllocFactorMatrix,(T$4+1),FALSE)*$E2056</f>
        <v>0</v>
      </c>
      <c r="U2049" s="22">
        <f>VLOOKUP(CONCATENATE($F2049," ",$G2049),AllocFactorMatrix,(U$4+1),FALSE)*$E2056</f>
        <v>0</v>
      </c>
      <c r="V2049" s="22">
        <f>VLOOKUP(CONCATENATE($F2049," ",$G2049),AllocFactorMatrix,(V$4+1),FALSE)*$E2056</f>
        <v>0</v>
      </c>
      <c r="W2049" s="22">
        <f>SUBTOTAL(9,S2049:V2049)</f>
        <v>0</v>
      </c>
      <c r="X2049" s="22">
        <f>VLOOKUP(CONCATENATE($F2049," ",$G2049),AllocFactorMatrix,(X$4+1),FALSE)*$E2056</f>
        <v>0</v>
      </c>
      <c r="Y2049" s="22">
        <f>VLOOKUP(CONCATENATE($F2049," ",$G2049),AllocFactorMatrix,(Y$4+1),FALSE)*$E2056</f>
        <v>0</v>
      </c>
      <c r="Z2049" s="22">
        <f t="shared" ref="Z2049:Z2064" si="944">SUBTOTAL(9,X2049:Y2049)</f>
        <v>0</v>
      </c>
      <c r="AA2049" s="22">
        <f>VLOOKUP(CONCATENATE($F2049," ",$G2049),AllocFactorMatrix,(AA$4+1),FALSE)*$E2056</f>
        <v>0</v>
      </c>
      <c r="AB2049" s="22">
        <f>VLOOKUP(CONCATENATE($F2049," ",$G2049),AllocFactorMatrix,(AB$4+1),FALSE)*$E2056</f>
        <v>0</v>
      </c>
      <c r="AC2049" s="22">
        <f>VLOOKUP(CONCATENATE($F2049," ",$G2049),AllocFactorMatrix,(AC$4+1),FALSE)*$E2056</f>
        <v>0</v>
      </c>
    </row>
    <row r="2050" spans="4:29" hidden="1" outlineLevel="1">
      <c r="F2050" s="42" t="str">
        <f>F2056</f>
        <v>TOTOHLINES</v>
      </c>
      <c r="G2050" s="17" t="str">
        <f>$G$9</f>
        <v>BULKTRAN</v>
      </c>
      <c r="H2050" s="21">
        <f t="shared" si="924"/>
        <v>0</v>
      </c>
      <c r="I2050" s="22">
        <f>VLOOKUP(CONCATENATE($F2050," ",$G2050),AllocFactorMatrix,(I$4+1),FALSE)*$E2056</f>
        <v>0</v>
      </c>
      <c r="J2050" s="22">
        <f>VLOOKUP(CONCATENATE($F2050," ",$G2050),AllocFactorMatrix,(J$4+1),FALSE)*$E2056</f>
        <v>0</v>
      </c>
      <c r="K2050" s="22">
        <f>VLOOKUP(CONCATENATE($F2050," ",$G2050),AllocFactorMatrix,(K$4+1),FALSE)*$E2056</f>
        <v>0</v>
      </c>
      <c r="L2050" s="22">
        <f>VLOOKUP(CONCATENATE($F2050," ",$G2050),AllocFactorMatrix,(L$4+1),FALSE)*$E2056</f>
        <v>0</v>
      </c>
      <c r="M2050" s="22">
        <f t="shared" si="943"/>
        <v>0</v>
      </c>
      <c r="N2050" s="22">
        <f>VLOOKUP(CONCATENATE($F2050," ",$G2050),AllocFactorMatrix,(N$4+1),FALSE)*$E2056</f>
        <v>0</v>
      </c>
      <c r="O2050" s="22">
        <f>VLOOKUP(CONCATENATE($F2050," ",$G2050),AllocFactorMatrix,(O$4+1),FALSE)*$E2056</f>
        <v>0</v>
      </c>
      <c r="P2050" s="22">
        <f>VLOOKUP(CONCATENATE($F2050," ",$G2050),AllocFactorMatrix,(P$4+1),FALSE)*$E2056</f>
        <v>0</v>
      </c>
      <c r="Q2050" s="22">
        <f>VLOOKUP(CONCATENATE($F2050," ",$G2050),AllocFactorMatrix,(Q$4+1),FALSE)*$E2056</f>
        <v>0</v>
      </c>
      <c r="R2050" s="22">
        <f t="shared" ref="R2050:R2056" si="945">SUBTOTAL(9,N2050:Q2050)</f>
        <v>0</v>
      </c>
      <c r="S2050" s="22">
        <f>VLOOKUP(CONCATENATE($F2050," ",$G2050),AllocFactorMatrix,(S$4+1),FALSE)*$E2056</f>
        <v>0</v>
      </c>
      <c r="T2050" s="22">
        <f>VLOOKUP(CONCATENATE($F2050," ",$G2050),AllocFactorMatrix,(T$4+1),FALSE)*$E2056</f>
        <v>0</v>
      </c>
      <c r="U2050" s="22">
        <f>VLOOKUP(CONCATENATE($F2050," ",$G2050),AllocFactorMatrix,(U$4+1),FALSE)*$E2056</f>
        <v>0</v>
      </c>
      <c r="V2050" s="22">
        <f>VLOOKUP(CONCATENATE($F2050," ",$G2050),AllocFactorMatrix,(V$4+1),FALSE)*$E2056</f>
        <v>0</v>
      </c>
      <c r="W2050" s="22">
        <f t="shared" ref="W2050:W2056" si="946">SUBTOTAL(9,S2050:V2050)</f>
        <v>0</v>
      </c>
      <c r="X2050" s="22">
        <f>VLOOKUP(CONCATENATE($F2050," ",$G2050),AllocFactorMatrix,(X$4+1),FALSE)*$E2056</f>
        <v>0</v>
      </c>
      <c r="Y2050" s="22">
        <f>VLOOKUP(CONCATENATE($F2050," ",$G2050),AllocFactorMatrix,(Y$4+1),FALSE)*$E2056</f>
        <v>0</v>
      </c>
      <c r="Z2050" s="22">
        <f t="shared" si="944"/>
        <v>0</v>
      </c>
      <c r="AA2050" s="22">
        <f>VLOOKUP(CONCATENATE($F2050," ",$G2050),AllocFactorMatrix,(AA$4+1),FALSE)*$E2056</f>
        <v>0</v>
      </c>
      <c r="AB2050" s="22">
        <f>VLOOKUP(CONCATENATE($F2050," ",$G2050),AllocFactorMatrix,(AB$4+1),FALSE)*$E2056</f>
        <v>0</v>
      </c>
      <c r="AC2050" s="22">
        <f>VLOOKUP(CONCATENATE($F2050," ",$G2050),AllocFactorMatrix,(AC$4+1),FALSE)*$E2056</f>
        <v>0</v>
      </c>
    </row>
    <row r="2051" spans="4:29" hidden="1" outlineLevel="1">
      <c r="F2051" s="42" t="str">
        <f>F2056</f>
        <v>TOTOHLINES</v>
      </c>
      <c r="G2051" s="17" t="str">
        <f>$G$10</f>
        <v>SUBTRAN</v>
      </c>
      <c r="H2051" s="21">
        <f t="shared" si="924"/>
        <v>0</v>
      </c>
      <c r="I2051" s="22">
        <f>VLOOKUP(CONCATENATE($F2051," ",$G2051),AllocFactorMatrix,(I$4+1),FALSE)*$E2056</f>
        <v>0</v>
      </c>
      <c r="J2051" s="22">
        <f>VLOOKUP(CONCATENATE($F2051," ",$G2051),AllocFactorMatrix,(J$4+1),FALSE)*$E2056</f>
        <v>0</v>
      </c>
      <c r="K2051" s="22">
        <f>VLOOKUP(CONCATENATE($F2051," ",$G2051),AllocFactorMatrix,(K$4+1),FALSE)*$E2056</f>
        <v>0</v>
      </c>
      <c r="L2051" s="22">
        <f>VLOOKUP(CONCATENATE($F2051," ",$G2051),AllocFactorMatrix,(L$4+1),FALSE)*$E2056</f>
        <v>0</v>
      </c>
      <c r="M2051" s="22">
        <f t="shared" si="943"/>
        <v>0</v>
      </c>
      <c r="N2051" s="22">
        <f>VLOOKUP(CONCATENATE($F2051," ",$G2051),AllocFactorMatrix,(N$4+1),FALSE)*$E2056</f>
        <v>0</v>
      </c>
      <c r="O2051" s="22">
        <f>VLOOKUP(CONCATENATE($F2051," ",$G2051),AllocFactorMatrix,(O$4+1),FALSE)*$E2056</f>
        <v>0</v>
      </c>
      <c r="P2051" s="22">
        <f>VLOOKUP(CONCATENATE($F2051," ",$G2051),AllocFactorMatrix,(P$4+1),FALSE)*$E2056</f>
        <v>0</v>
      </c>
      <c r="Q2051" s="22">
        <f>VLOOKUP(CONCATENATE($F2051," ",$G2051),AllocFactorMatrix,(Q$4+1),FALSE)*$E2056</f>
        <v>0</v>
      </c>
      <c r="R2051" s="22">
        <f t="shared" si="945"/>
        <v>0</v>
      </c>
      <c r="S2051" s="22">
        <f>VLOOKUP(CONCATENATE($F2051," ",$G2051),AllocFactorMatrix,(S$4+1),FALSE)*$E2056</f>
        <v>0</v>
      </c>
      <c r="T2051" s="22">
        <f>VLOOKUP(CONCATENATE($F2051," ",$G2051),AllocFactorMatrix,(T$4+1),FALSE)*$E2056</f>
        <v>0</v>
      </c>
      <c r="U2051" s="22">
        <f>VLOOKUP(CONCATENATE($F2051," ",$G2051),AllocFactorMatrix,(U$4+1),FALSE)*$E2056</f>
        <v>0</v>
      </c>
      <c r="V2051" s="22">
        <f>VLOOKUP(CONCATENATE($F2051," ",$G2051),AllocFactorMatrix,(V$4+1),FALSE)*$E2056</f>
        <v>0</v>
      </c>
      <c r="W2051" s="22">
        <f t="shared" si="946"/>
        <v>0</v>
      </c>
      <c r="X2051" s="22">
        <f>VLOOKUP(CONCATENATE($F2051," ",$G2051),AllocFactorMatrix,(X$4+1),FALSE)*$E2056</f>
        <v>0</v>
      </c>
      <c r="Y2051" s="22">
        <f>VLOOKUP(CONCATENATE($F2051," ",$G2051),AllocFactorMatrix,(Y$4+1),FALSE)*$E2056</f>
        <v>0</v>
      </c>
      <c r="Z2051" s="22">
        <f t="shared" si="944"/>
        <v>0</v>
      </c>
      <c r="AA2051" s="22">
        <f>VLOOKUP(CONCATENATE($F2051," ",$G2051),AllocFactorMatrix,(AA$4+1),FALSE)*$E2056</f>
        <v>0</v>
      </c>
      <c r="AB2051" s="22">
        <f>VLOOKUP(CONCATENATE($F2051," ",$G2051),AllocFactorMatrix,(AB$4+1),FALSE)*$E2056</f>
        <v>0</v>
      </c>
      <c r="AC2051" s="22">
        <f>VLOOKUP(CONCATENATE($F2051," ",$G2051),AllocFactorMatrix,(AC$4+1),FALSE)*$E2056</f>
        <v>0</v>
      </c>
    </row>
    <row r="2052" spans="4:29" hidden="1" outlineLevel="1">
      <c r="F2052" s="42" t="str">
        <f>F2056</f>
        <v>TOTOHLINES</v>
      </c>
      <c r="G2052" s="17" t="str">
        <f>$G$11</f>
        <v>DISTPRI</v>
      </c>
      <c r="H2052" s="21">
        <f t="shared" si="924"/>
        <v>0</v>
      </c>
      <c r="I2052" s="22">
        <f>VLOOKUP(CONCATENATE($F2052," ",$G2052),AllocFactorMatrix,(I$4+1),FALSE)*$E2056</f>
        <v>0</v>
      </c>
      <c r="J2052" s="22">
        <f>VLOOKUP(CONCATENATE($F2052," ",$G2052),AllocFactorMatrix,(J$4+1),FALSE)*$E2056</f>
        <v>0</v>
      </c>
      <c r="K2052" s="22">
        <f>VLOOKUP(CONCATENATE($F2052," ",$G2052),AllocFactorMatrix,(K$4+1),FALSE)*$E2056</f>
        <v>0</v>
      </c>
      <c r="L2052" s="22">
        <f>VLOOKUP(CONCATENATE($F2052," ",$G2052),AllocFactorMatrix,(L$4+1),FALSE)*$E2056</f>
        <v>0</v>
      </c>
      <c r="M2052" s="22">
        <f t="shared" si="943"/>
        <v>0</v>
      </c>
      <c r="N2052" s="22">
        <f>VLOOKUP(CONCATENATE($F2052," ",$G2052),AllocFactorMatrix,(N$4+1),FALSE)*$E2056</f>
        <v>0</v>
      </c>
      <c r="O2052" s="22">
        <f>VLOOKUP(CONCATENATE($F2052," ",$G2052),AllocFactorMatrix,(O$4+1),FALSE)*$E2056</f>
        <v>0</v>
      </c>
      <c r="P2052" s="22">
        <f>VLOOKUP(CONCATENATE($F2052," ",$G2052),AllocFactorMatrix,(P$4+1),FALSE)*$E2056</f>
        <v>0</v>
      </c>
      <c r="Q2052" s="22">
        <f>VLOOKUP(CONCATENATE($F2052," ",$G2052),AllocFactorMatrix,(Q$4+1),FALSE)*$E2056</f>
        <v>0</v>
      </c>
      <c r="R2052" s="22">
        <f t="shared" si="945"/>
        <v>0</v>
      </c>
      <c r="S2052" s="22">
        <f>VLOOKUP(CONCATENATE($F2052," ",$G2052),AllocFactorMatrix,(S$4+1),FALSE)*$E2056</f>
        <v>0</v>
      </c>
      <c r="T2052" s="22">
        <f>VLOOKUP(CONCATENATE($F2052," ",$G2052),AllocFactorMatrix,(T$4+1),FALSE)*$E2056</f>
        <v>0</v>
      </c>
      <c r="U2052" s="22">
        <f>VLOOKUP(CONCATENATE($F2052," ",$G2052),AllocFactorMatrix,(U$4+1),FALSE)*$E2056</f>
        <v>0</v>
      </c>
      <c r="V2052" s="22">
        <f>VLOOKUP(CONCATENATE($F2052," ",$G2052),AllocFactorMatrix,(V$4+1),FALSE)*$E2056</f>
        <v>0</v>
      </c>
      <c r="W2052" s="22">
        <f t="shared" si="946"/>
        <v>0</v>
      </c>
      <c r="X2052" s="22">
        <f>VLOOKUP(CONCATENATE($F2052," ",$G2052),AllocFactorMatrix,(X$4+1),FALSE)*$E2056</f>
        <v>0</v>
      </c>
      <c r="Y2052" s="22">
        <f>VLOOKUP(CONCATENATE($F2052," ",$G2052),AllocFactorMatrix,(Y$4+1),FALSE)*$E2056</f>
        <v>0</v>
      </c>
      <c r="Z2052" s="22">
        <f t="shared" si="944"/>
        <v>0</v>
      </c>
      <c r="AA2052" s="22">
        <f>VLOOKUP(CONCATENATE($F2052," ",$G2052),AllocFactorMatrix,(AA$4+1),FALSE)*$E2056</f>
        <v>0</v>
      </c>
      <c r="AB2052" s="22">
        <f>VLOOKUP(CONCATENATE($F2052," ",$G2052),AllocFactorMatrix,(AB$4+1),FALSE)*$E2056</f>
        <v>0</v>
      </c>
      <c r="AC2052" s="22">
        <f>VLOOKUP(CONCATENATE($F2052," ",$G2052),AllocFactorMatrix,(AC$4+1),FALSE)*$E2056</f>
        <v>0</v>
      </c>
    </row>
    <row r="2053" spans="4:29" hidden="1" outlineLevel="1">
      <c r="F2053" s="42" t="str">
        <f>F2056</f>
        <v>TOTOHLINES</v>
      </c>
      <c r="G2053" s="17" t="str">
        <f>$G$12</f>
        <v>DISTSEC</v>
      </c>
      <c r="H2053" s="21">
        <f t="shared" si="924"/>
        <v>0</v>
      </c>
      <c r="I2053" s="22">
        <f>VLOOKUP(CONCATENATE($F2053," ",$G2053),AllocFactorMatrix,(I$4+1),FALSE)*$E2056</f>
        <v>0</v>
      </c>
      <c r="J2053" s="22">
        <f>VLOOKUP(CONCATENATE($F2053," ",$G2053),AllocFactorMatrix,(J$4+1),FALSE)*$E2056</f>
        <v>0</v>
      </c>
      <c r="K2053" s="22">
        <f>VLOOKUP(CONCATENATE($F2053," ",$G2053),AllocFactorMatrix,(K$4+1),FALSE)*$E2056</f>
        <v>0</v>
      </c>
      <c r="L2053" s="22">
        <f>VLOOKUP(CONCATENATE($F2053," ",$G2053),AllocFactorMatrix,(L$4+1),FALSE)*$E2056</f>
        <v>0</v>
      </c>
      <c r="M2053" s="22">
        <f t="shared" si="943"/>
        <v>0</v>
      </c>
      <c r="N2053" s="22">
        <f>VLOOKUP(CONCATENATE($F2053," ",$G2053),AllocFactorMatrix,(N$4+1),FALSE)*$E2056</f>
        <v>0</v>
      </c>
      <c r="O2053" s="22">
        <f>VLOOKUP(CONCATENATE($F2053," ",$G2053),AllocFactorMatrix,(O$4+1),FALSE)*$E2056</f>
        <v>0</v>
      </c>
      <c r="P2053" s="22">
        <f>VLOOKUP(CONCATENATE($F2053," ",$G2053),AllocFactorMatrix,(P$4+1),FALSE)*$E2056</f>
        <v>0</v>
      </c>
      <c r="Q2053" s="22">
        <f>VLOOKUP(CONCATENATE($F2053," ",$G2053),AllocFactorMatrix,(Q$4+1),FALSE)*$E2056</f>
        <v>0</v>
      </c>
      <c r="R2053" s="22">
        <f t="shared" si="945"/>
        <v>0</v>
      </c>
      <c r="S2053" s="22">
        <f>VLOOKUP(CONCATENATE($F2053," ",$G2053),AllocFactorMatrix,(S$4+1),FALSE)*$E2056</f>
        <v>0</v>
      </c>
      <c r="T2053" s="22">
        <f>VLOOKUP(CONCATENATE($F2053," ",$G2053),AllocFactorMatrix,(T$4+1),FALSE)*$E2056</f>
        <v>0</v>
      </c>
      <c r="U2053" s="22">
        <f>VLOOKUP(CONCATENATE($F2053," ",$G2053),AllocFactorMatrix,(U$4+1),FALSE)*$E2056</f>
        <v>0</v>
      </c>
      <c r="V2053" s="22">
        <f>VLOOKUP(CONCATENATE($F2053," ",$G2053),AllocFactorMatrix,(V$4+1),FALSE)*$E2056</f>
        <v>0</v>
      </c>
      <c r="W2053" s="22">
        <f t="shared" si="946"/>
        <v>0</v>
      </c>
      <c r="X2053" s="22">
        <f>VLOOKUP(CONCATENATE($F2053," ",$G2053),AllocFactorMatrix,(X$4+1),FALSE)*$E2056</f>
        <v>0</v>
      </c>
      <c r="Y2053" s="22">
        <f>VLOOKUP(CONCATENATE($F2053," ",$G2053),AllocFactorMatrix,(Y$4+1),FALSE)*$E2056</f>
        <v>0</v>
      </c>
      <c r="Z2053" s="22">
        <f t="shared" si="944"/>
        <v>0</v>
      </c>
      <c r="AA2053" s="22">
        <f>VLOOKUP(CONCATENATE($F2053," ",$G2053),AllocFactorMatrix,(AA$4+1),FALSE)*$E2056</f>
        <v>0</v>
      </c>
      <c r="AB2053" s="22">
        <f>VLOOKUP(CONCATENATE($F2053," ",$G2053),AllocFactorMatrix,(AB$4+1),FALSE)*$E2056</f>
        <v>0</v>
      </c>
      <c r="AC2053" s="22">
        <f>VLOOKUP(CONCATENATE($F2053," ",$G2053),AllocFactorMatrix,(AC$4+1),FALSE)*$E2056</f>
        <v>0</v>
      </c>
    </row>
    <row r="2054" spans="4:29" hidden="1" outlineLevel="1">
      <c r="F2054" s="42" t="str">
        <f>F2056</f>
        <v>TOTOHLINES</v>
      </c>
      <c r="G2054" s="17" t="str">
        <f>$G$13</f>
        <v>ENERGY</v>
      </c>
      <c r="H2054" s="21">
        <f t="shared" si="924"/>
        <v>0</v>
      </c>
      <c r="I2054" s="22">
        <f>VLOOKUP(CONCATENATE($F2054," ",$G2054),AllocFactorMatrix,(I$4+1),FALSE)*$E2056</f>
        <v>0</v>
      </c>
      <c r="J2054" s="22">
        <f>VLOOKUP(CONCATENATE($F2054," ",$G2054),AllocFactorMatrix,(J$4+1),FALSE)*$E2056</f>
        <v>0</v>
      </c>
      <c r="K2054" s="22">
        <f>VLOOKUP(CONCATENATE($F2054," ",$G2054),AllocFactorMatrix,(K$4+1),FALSE)*$E2056</f>
        <v>0</v>
      </c>
      <c r="L2054" s="22">
        <f>VLOOKUP(CONCATENATE($F2054," ",$G2054),AllocFactorMatrix,(L$4+1),FALSE)*$E2056</f>
        <v>0</v>
      </c>
      <c r="M2054" s="22">
        <f t="shared" si="943"/>
        <v>0</v>
      </c>
      <c r="N2054" s="22">
        <f>VLOOKUP(CONCATENATE($F2054," ",$G2054),AllocFactorMatrix,(N$4+1),FALSE)*$E2056</f>
        <v>0</v>
      </c>
      <c r="O2054" s="22">
        <f>VLOOKUP(CONCATENATE($F2054," ",$G2054),AllocFactorMatrix,(O$4+1),FALSE)*$E2056</f>
        <v>0</v>
      </c>
      <c r="P2054" s="22">
        <f>VLOOKUP(CONCATENATE($F2054," ",$G2054),AllocFactorMatrix,(P$4+1),FALSE)*$E2056</f>
        <v>0</v>
      </c>
      <c r="Q2054" s="22">
        <f>VLOOKUP(CONCATENATE($F2054," ",$G2054),AllocFactorMatrix,(Q$4+1),FALSE)*$E2056</f>
        <v>0</v>
      </c>
      <c r="R2054" s="22">
        <f t="shared" si="945"/>
        <v>0</v>
      </c>
      <c r="S2054" s="22">
        <f>VLOOKUP(CONCATENATE($F2054," ",$G2054),AllocFactorMatrix,(S$4+1),FALSE)*$E2056</f>
        <v>0</v>
      </c>
      <c r="T2054" s="22">
        <f>VLOOKUP(CONCATENATE($F2054," ",$G2054),AllocFactorMatrix,(T$4+1),FALSE)*$E2056</f>
        <v>0</v>
      </c>
      <c r="U2054" s="22">
        <f>VLOOKUP(CONCATENATE($F2054," ",$G2054),AllocFactorMatrix,(U$4+1),FALSE)*$E2056</f>
        <v>0</v>
      </c>
      <c r="V2054" s="22">
        <f>VLOOKUP(CONCATENATE($F2054," ",$G2054),AllocFactorMatrix,(V$4+1),FALSE)*$E2056</f>
        <v>0</v>
      </c>
      <c r="W2054" s="22">
        <f t="shared" si="946"/>
        <v>0</v>
      </c>
      <c r="X2054" s="22">
        <f>VLOOKUP(CONCATENATE($F2054," ",$G2054),AllocFactorMatrix,(X$4+1),FALSE)*$E2056</f>
        <v>0</v>
      </c>
      <c r="Y2054" s="22">
        <f>VLOOKUP(CONCATENATE($F2054," ",$G2054),AllocFactorMatrix,(Y$4+1),FALSE)*$E2056</f>
        <v>0</v>
      </c>
      <c r="Z2054" s="22">
        <f t="shared" si="944"/>
        <v>0</v>
      </c>
      <c r="AA2054" s="22">
        <f>VLOOKUP(CONCATENATE($F2054," ",$G2054),AllocFactorMatrix,(AA$4+1),FALSE)*$E2056</f>
        <v>0</v>
      </c>
      <c r="AB2054" s="22">
        <f>VLOOKUP(CONCATENATE($F2054," ",$G2054),AllocFactorMatrix,(AB$4+1),FALSE)*$E2056</f>
        <v>0</v>
      </c>
      <c r="AC2054" s="22">
        <f>VLOOKUP(CONCATENATE($F2054," ",$G2054),AllocFactorMatrix,(AC$4+1),FALSE)*$E2056</f>
        <v>0</v>
      </c>
    </row>
    <row r="2055" spans="4:29" hidden="1" outlineLevel="1">
      <c r="F2055" s="42" t="str">
        <f>F2056</f>
        <v>TOTOHLINES</v>
      </c>
      <c r="G2055" s="17" t="str">
        <f>$G$14</f>
        <v>CUSTOMER</v>
      </c>
      <c r="H2055" s="21">
        <f t="shared" si="924"/>
        <v>0</v>
      </c>
      <c r="I2055" s="22">
        <f>VLOOKUP(CONCATENATE($F2055," ",$G2055),AllocFactorMatrix,(I$4+1),FALSE)*$E2056</f>
        <v>0</v>
      </c>
      <c r="J2055" s="22">
        <f>VLOOKUP(CONCATENATE($F2055," ",$G2055),AllocFactorMatrix,(J$4+1),FALSE)*$E2056</f>
        <v>0</v>
      </c>
      <c r="K2055" s="22">
        <f>VLOOKUP(CONCATENATE($F2055," ",$G2055),AllocFactorMatrix,(K$4+1),FALSE)*$E2056</f>
        <v>0</v>
      </c>
      <c r="L2055" s="22">
        <f>VLOOKUP(CONCATENATE($F2055," ",$G2055),AllocFactorMatrix,(L$4+1),FALSE)*$E2056</f>
        <v>0</v>
      </c>
      <c r="M2055" s="22">
        <f t="shared" si="943"/>
        <v>0</v>
      </c>
      <c r="N2055" s="22">
        <f>VLOOKUP(CONCATENATE($F2055," ",$G2055),AllocFactorMatrix,(N$4+1),FALSE)*$E2056</f>
        <v>0</v>
      </c>
      <c r="O2055" s="22">
        <f>VLOOKUP(CONCATENATE($F2055," ",$G2055),AllocFactorMatrix,(O$4+1),FALSE)*$E2056</f>
        <v>0</v>
      </c>
      <c r="P2055" s="22">
        <f>VLOOKUP(CONCATENATE($F2055," ",$G2055),AllocFactorMatrix,(P$4+1),FALSE)*$E2056</f>
        <v>0</v>
      </c>
      <c r="Q2055" s="22">
        <f>VLOOKUP(CONCATENATE($F2055," ",$G2055),AllocFactorMatrix,(Q$4+1),FALSE)*$E2056</f>
        <v>0</v>
      </c>
      <c r="R2055" s="22">
        <f t="shared" si="945"/>
        <v>0</v>
      </c>
      <c r="S2055" s="22">
        <f>VLOOKUP(CONCATENATE($F2055," ",$G2055),AllocFactorMatrix,(S$4+1),FALSE)*$E2056</f>
        <v>0</v>
      </c>
      <c r="T2055" s="22">
        <f>VLOOKUP(CONCATENATE($F2055," ",$G2055),AllocFactorMatrix,(T$4+1),FALSE)*$E2056</f>
        <v>0</v>
      </c>
      <c r="U2055" s="22">
        <f>VLOOKUP(CONCATENATE($F2055," ",$G2055),AllocFactorMatrix,(U$4+1),FALSE)*$E2056</f>
        <v>0</v>
      </c>
      <c r="V2055" s="22">
        <f>VLOOKUP(CONCATENATE($F2055," ",$G2055),AllocFactorMatrix,(V$4+1),FALSE)*$E2056</f>
        <v>0</v>
      </c>
      <c r="W2055" s="22">
        <f t="shared" si="946"/>
        <v>0</v>
      </c>
      <c r="X2055" s="22">
        <f>VLOOKUP(CONCATENATE($F2055," ",$G2055),AllocFactorMatrix,(X$4+1),FALSE)*$E2056</f>
        <v>0</v>
      </c>
      <c r="Y2055" s="22">
        <f>VLOOKUP(CONCATENATE($F2055," ",$G2055),AllocFactorMatrix,(Y$4+1),FALSE)*$E2056</f>
        <v>0</v>
      </c>
      <c r="Z2055" s="22">
        <f t="shared" si="944"/>
        <v>0</v>
      </c>
      <c r="AA2055" s="22">
        <f>VLOOKUP(CONCATENATE($F2055," ",$G2055),AllocFactorMatrix,(AA$4+1),FALSE)*$E2056</f>
        <v>0</v>
      </c>
      <c r="AB2055" s="22">
        <f>VLOOKUP(CONCATENATE($F2055," ",$G2055),AllocFactorMatrix,(AB$4+1),FALSE)*$E2056</f>
        <v>0</v>
      </c>
      <c r="AC2055" s="22">
        <f>VLOOKUP(CONCATENATE($F2055," ",$G2055),AllocFactorMatrix,(AC$4+1),FALSE)*$E2056</f>
        <v>0</v>
      </c>
    </row>
    <row r="2056" spans="4:29" collapsed="1">
      <c r="D2056" s="39" t="s">
        <v>639</v>
      </c>
      <c r="E2056" s="19">
        <v>0</v>
      </c>
      <c r="F2056" s="42" t="s">
        <v>66</v>
      </c>
      <c r="G2056" s="17" t="str">
        <f>$G$15</f>
        <v>TOTAL</v>
      </c>
      <c r="H2056" s="21">
        <f t="shared" si="924"/>
        <v>0</v>
      </c>
      <c r="I2056" s="22">
        <f>VLOOKUP(CONCATENATE($F2056," ",$G2056),AllocFactorMatrix,(I$4+1),FALSE)*$E2056</f>
        <v>0</v>
      </c>
      <c r="J2056" s="22">
        <f>VLOOKUP(CONCATENATE($F2056," ",$G2056),AllocFactorMatrix,(J$4+1),FALSE)*$E2056</f>
        <v>0</v>
      </c>
      <c r="K2056" s="22">
        <f>VLOOKUP(CONCATENATE($F2056," ",$G2056),AllocFactorMatrix,(K$4+1),FALSE)*$E2056</f>
        <v>0</v>
      </c>
      <c r="L2056" s="22">
        <f>VLOOKUP(CONCATENATE($F2056," ",$G2056),AllocFactorMatrix,(L$4+1),FALSE)*$E2056</f>
        <v>0</v>
      </c>
      <c r="M2056" s="22">
        <f t="shared" si="943"/>
        <v>0</v>
      </c>
      <c r="N2056" s="22">
        <f>VLOOKUP(CONCATENATE($F2056," ",$G2056),AllocFactorMatrix,(N$4+1),FALSE)*$E2056</f>
        <v>0</v>
      </c>
      <c r="O2056" s="22">
        <f>VLOOKUP(CONCATENATE($F2056," ",$G2056),AllocFactorMatrix,(O$4+1),FALSE)*$E2056</f>
        <v>0</v>
      </c>
      <c r="P2056" s="22">
        <f>VLOOKUP(CONCATENATE($F2056," ",$G2056),AllocFactorMatrix,(P$4+1),FALSE)*$E2056</f>
        <v>0</v>
      </c>
      <c r="Q2056" s="22">
        <f>VLOOKUP(CONCATENATE($F2056," ",$G2056),AllocFactorMatrix,(Q$4+1),FALSE)*$E2056</f>
        <v>0</v>
      </c>
      <c r="R2056" s="22">
        <f t="shared" si="945"/>
        <v>0</v>
      </c>
      <c r="S2056" s="22">
        <f>VLOOKUP(CONCATENATE($F2056," ",$G2056),AllocFactorMatrix,(S$4+1),FALSE)*$E2056</f>
        <v>0</v>
      </c>
      <c r="T2056" s="22">
        <f>VLOOKUP(CONCATENATE($F2056," ",$G2056),AllocFactorMatrix,(T$4+1),FALSE)*$E2056</f>
        <v>0</v>
      </c>
      <c r="U2056" s="22">
        <f>VLOOKUP(CONCATENATE($F2056," ",$G2056),AllocFactorMatrix,(U$4+1),FALSE)*$E2056</f>
        <v>0</v>
      </c>
      <c r="V2056" s="22">
        <f>VLOOKUP(CONCATENATE($F2056," ",$G2056),AllocFactorMatrix,(V$4+1),FALSE)*$E2056</f>
        <v>0</v>
      </c>
      <c r="W2056" s="22">
        <f t="shared" si="946"/>
        <v>0</v>
      </c>
      <c r="X2056" s="22">
        <f>VLOOKUP(CONCATENATE($F2056," ",$G2056),AllocFactorMatrix,(X$4+1),FALSE)*$E2056</f>
        <v>0</v>
      </c>
      <c r="Y2056" s="22">
        <f>VLOOKUP(CONCATENATE($F2056," ",$G2056),AllocFactorMatrix,(Y$4+1),FALSE)*$E2056</f>
        <v>0</v>
      </c>
      <c r="Z2056" s="22">
        <f t="shared" si="944"/>
        <v>0</v>
      </c>
      <c r="AA2056" s="22">
        <f>VLOOKUP(CONCATENATE($F2056," ",$G2056),AllocFactorMatrix,(AA$4+1),FALSE)*$E2056</f>
        <v>0</v>
      </c>
      <c r="AB2056" s="22">
        <f>VLOOKUP(CONCATENATE($F2056," ",$G2056),AllocFactorMatrix,(AB$4+1),FALSE)*$E2056</f>
        <v>0</v>
      </c>
      <c r="AC2056" s="22">
        <f>VLOOKUP(CONCATENATE($F2056," ",$G2056),AllocFactorMatrix,(AC$4+1),FALSE)*$E2056</f>
        <v>0</v>
      </c>
    </row>
    <row r="2057" spans="4:29" hidden="1" outlineLevel="1">
      <c r="F2057" s="42" t="str">
        <f>F2064</f>
        <v>CUST_TOTAL</v>
      </c>
      <c r="G2057" s="17" t="str">
        <f>$G$8</f>
        <v>PRODUCTION</v>
      </c>
      <c r="H2057" s="21">
        <f t="shared" si="924"/>
        <v>0</v>
      </c>
      <c r="I2057" s="22">
        <f>VLOOKUP(CONCATENATE($F2057," ",$G2057),AllocFactorMatrix,(I$4+1),FALSE)*$E2064</f>
        <v>0</v>
      </c>
      <c r="J2057" s="22">
        <f>VLOOKUP(CONCATENATE($F2057," ",$G2057),AllocFactorMatrix,(J$4+1),FALSE)*$E2064</f>
        <v>0</v>
      </c>
      <c r="K2057" s="22">
        <f>VLOOKUP(CONCATENATE($F2057," ",$G2057),AllocFactorMatrix,(K$4+1),FALSE)*$E2064</f>
        <v>0</v>
      </c>
      <c r="L2057" s="22">
        <f>VLOOKUP(CONCATENATE($F2057," ",$G2057),AllocFactorMatrix,(L$4+1),FALSE)*$E2064</f>
        <v>0</v>
      </c>
      <c r="M2057" s="22">
        <f t="shared" si="943"/>
        <v>0</v>
      </c>
      <c r="N2057" s="22">
        <f>VLOOKUP(CONCATENATE($F2057," ",$G2057),AllocFactorMatrix,(N$4+1),FALSE)*$E2064</f>
        <v>0</v>
      </c>
      <c r="O2057" s="22">
        <f>VLOOKUP(CONCATENATE($F2057," ",$G2057),AllocFactorMatrix,(O$4+1),FALSE)*$E2064</f>
        <v>0</v>
      </c>
      <c r="P2057" s="22">
        <f>VLOOKUP(CONCATENATE($F2057," ",$G2057),AllocFactorMatrix,(P$4+1),FALSE)*$E2064</f>
        <v>0</v>
      </c>
      <c r="Q2057" s="22">
        <f>VLOOKUP(CONCATENATE($F2057," ",$G2057),AllocFactorMatrix,(Q$4+1),FALSE)*$E2064</f>
        <v>0</v>
      </c>
      <c r="R2057" s="22">
        <f>SUBTOTAL(9,N2057:Q2057)</f>
        <v>0</v>
      </c>
      <c r="S2057" s="22">
        <f>VLOOKUP(CONCATENATE($F2057," ",$G2057),AllocFactorMatrix,(S$4+1),FALSE)*$E2064</f>
        <v>0</v>
      </c>
      <c r="T2057" s="22">
        <f>VLOOKUP(CONCATENATE($F2057," ",$G2057),AllocFactorMatrix,(T$4+1),FALSE)*$E2064</f>
        <v>0</v>
      </c>
      <c r="U2057" s="22">
        <f>VLOOKUP(CONCATENATE($F2057," ",$G2057),AllocFactorMatrix,(U$4+1),FALSE)*$E2064</f>
        <v>0</v>
      </c>
      <c r="V2057" s="22">
        <f>VLOOKUP(CONCATENATE($F2057," ",$G2057),AllocFactorMatrix,(V$4+1),FALSE)*$E2064</f>
        <v>0</v>
      </c>
      <c r="W2057" s="22">
        <f>SUBTOTAL(9,S2057:V2057)</f>
        <v>0</v>
      </c>
      <c r="X2057" s="22">
        <f>VLOOKUP(CONCATENATE($F2057," ",$G2057),AllocFactorMatrix,(X$4+1),FALSE)*$E2064</f>
        <v>0</v>
      </c>
      <c r="Y2057" s="22">
        <f>VLOOKUP(CONCATENATE($F2057," ",$G2057),AllocFactorMatrix,(Y$4+1),FALSE)*$E2064</f>
        <v>0</v>
      </c>
      <c r="Z2057" s="22">
        <f t="shared" si="944"/>
        <v>0</v>
      </c>
      <c r="AA2057" s="22">
        <f>VLOOKUP(CONCATENATE($F2057," ",$G2057),AllocFactorMatrix,(AA$4+1),FALSE)*$E2064</f>
        <v>0</v>
      </c>
      <c r="AB2057" s="22">
        <f>VLOOKUP(CONCATENATE($F2057," ",$G2057),AllocFactorMatrix,(AB$4+1),FALSE)*$E2064</f>
        <v>0</v>
      </c>
      <c r="AC2057" s="22">
        <f>VLOOKUP(CONCATENATE($F2057," ",$G2057),AllocFactorMatrix,(AC$4+1),FALSE)*$E2064</f>
        <v>0</v>
      </c>
    </row>
    <row r="2058" spans="4:29" hidden="1" outlineLevel="1">
      <c r="F2058" s="42" t="str">
        <f>F2064</f>
        <v>CUST_TOTAL</v>
      </c>
      <c r="G2058" s="17" t="str">
        <f>$G$9</f>
        <v>BULKTRAN</v>
      </c>
      <c r="H2058" s="21">
        <f t="shared" si="924"/>
        <v>0</v>
      </c>
      <c r="I2058" s="22">
        <f>VLOOKUP(CONCATENATE($F2058," ",$G2058),AllocFactorMatrix,(I$4+1),FALSE)*$E2064</f>
        <v>0</v>
      </c>
      <c r="J2058" s="22">
        <f>VLOOKUP(CONCATENATE($F2058," ",$G2058),AllocFactorMatrix,(J$4+1),FALSE)*$E2064</f>
        <v>0</v>
      </c>
      <c r="K2058" s="22">
        <f>VLOOKUP(CONCATENATE($F2058," ",$G2058),AllocFactorMatrix,(K$4+1),FALSE)*$E2064</f>
        <v>0</v>
      </c>
      <c r="L2058" s="22">
        <f>VLOOKUP(CONCATENATE($F2058," ",$G2058),AllocFactorMatrix,(L$4+1),FALSE)*$E2064</f>
        <v>0</v>
      </c>
      <c r="M2058" s="22">
        <f t="shared" si="943"/>
        <v>0</v>
      </c>
      <c r="N2058" s="22">
        <f>VLOOKUP(CONCATENATE($F2058," ",$G2058),AllocFactorMatrix,(N$4+1),FALSE)*$E2064</f>
        <v>0</v>
      </c>
      <c r="O2058" s="22">
        <f>VLOOKUP(CONCATENATE($F2058," ",$G2058),AllocFactorMatrix,(O$4+1),FALSE)*$E2064</f>
        <v>0</v>
      </c>
      <c r="P2058" s="22">
        <f>VLOOKUP(CONCATENATE($F2058," ",$G2058),AllocFactorMatrix,(P$4+1),FALSE)*$E2064</f>
        <v>0</v>
      </c>
      <c r="Q2058" s="22">
        <f>VLOOKUP(CONCATENATE($F2058," ",$G2058),AllocFactorMatrix,(Q$4+1),FALSE)*$E2064</f>
        <v>0</v>
      </c>
      <c r="R2058" s="22">
        <f t="shared" ref="R2058:R2064" si="947">SUBTOTAL(9,N2058:Q2058)</f>
        <v>0</v>
      </c>
      <c r="S2058" s="22">
        <f>VLOOKUP(CONCATENATE($F2058," ",$G2058),AllocFactorMatrix,(S$4+1),FALSE)*$E2064</f>
        <v>0</v>
      </c>
      <c r="T2058" s="22">
        <f>VLOOKUP(CONCATENATE($F2058," ",$G2058),AllocFactorMatrix,(T$4+1),FALSE)*$E2064</f>
        <v>0</v>
      </c>
      <c r="U2058" s="22">
        <f>VLOOKUP(CONCATENATE($F2058," ",$G2058),AllocFactorMatrix,(U$4+1),FALSE)*$E2064</f>
        <v>0</v>
      </c>
      <c r="V2058" s="22">
        <f>VLOOKUP(CONCATENATE($F2058," ",$G2058),AllocFactorMatrix,(V$4+1),FALSE)*$E2064</f>
        <v>0</v>
      </c>
      <c r="W2058" s="22">
        <f t="shared" ref="W2058:W2064" si="948">SUBTOTAL(9,S2058:V2058)</f>
        <v>0</v>
      </c>
      <c r="X2058" s="22">
        <f>VLOOKUP(CONCATENATE($F2058," ",$G2058),AllocFactorMatrix,(X$4+1),FALSE)*$E2064</f>
        <v>0</v>
      </c>
      <c r="Y2058" s="22">
        <f>VLOOKUP(CONCATENATE($F2058," ",$G2058),AllocFactorMatrix,(Y$4+1),FALSE)*$E2064</f>
        <v>0</v>
      </c>
      <c r="Z2058" s="22">
        <f t="shared" si="944"/>
        <v>0</v>
      </c>
      <c r="AA2058" s="22">
        <f>VLOOKUP(CONCATENATE($F2058," ",$G2058),AllocFactorMatrix,(AA$4+1),FALSE)*$E2064</f>
        <v>0</v>
      </c>
      <c r="AB2058" s="22">
        <f>VLOOKUP(CONCATENATE($F2058," ",$G2058),AllocFactorMatrix,(AB$4+1),FALSE)*$E2064</f>
        <v>0</v>
      </c>
      <c r="AC2058" s="22">
        <f>VLOOKUP(CONCATENATE($F2058," ",$G2058),AllocFactorMatrix,(AC$4+1),FALSE)*$E2064</f>
        <v>0</v>
      </c>
    </row>
    <row r="2059" spans="4:29" hidden="1" outlineLevel="1">
      <c r="F2059" s="42" t="str">
        <f>F2064</f>
        <v>CUST_TOTAL</v>
      </c>
      <c r="G2059" s="17" t="str">
        <f>$G$10</f>
        <v>SUBTRAN</v>
      </c>
      <c r="H2059" s="21">
        <f t="shared" si="924"/>
        <v>0</v>
      </c>
      <c r="I2059" s="22">
        <f>VLOOKUP(CONCATENATE($F2059," ",$G2059),AllocFactorMatrix,(I$4+1),FALSE)*$E2064</f>
        <v>0</v>
      </c>
      <c r="J2059" s="22">
        <f>VLOOKUP(CONCATENATE($F2059," ",$G2059),AllocFactorMatrix,(J$4+1),FALSE)*$E2064</f>
        <v>0</v>
      </c>
      <c r="K2059" s="22">
        <f>VLOOKUP(CONCATENATE($F2059," ",$G2059),AllocFactorMatrix,(K$4+1),FALSE)*$E2064</f>
        <v>0</v>
      </c>
      <c r="L2059" s="22">
        <f>VLOOKUP(CONCATENATE($F2059," ",$G2059),AllocFactorMatrix,(L$4+1),FALSE)*$E2064</f>
        <v>0</v>
      </c>
      <c r="M2059" s="22">
        <f t="shared" si="943"/>
        <v>0</v>
      </c>
      <c r="N2059" s="22">
        <f>VLOOKUP(CONCATENATE($F2059," ",$G2059),AllocFactorMatrix,(N$4+1),FALSE)*$E2064</f>
        <v>0</v>
      </c>
      <c r="O2059" s="22">
        <f>VLOOKUP(CONCATENATE($F2059," ",$G2059),AllocFactorMatrix,(O$4+1),FALSE)*$E2064</f>
        <v>0</v>
      </c>
      <c r="P2059" s="22">
        <f>VLOOKUP(CONCATENATE($F2059," ",$G2059),AllocFactorMatrix,(P$4+1),FALSE)*$E2064</f>
        <v>0</v>
      </c>
      <c r="Q2059" s="22">
        <f>VLOOKUP(CONCATENATE($F2059," ",$G2059),AllocFactorMatrix,(Q$4+1),FALSE)*$E2064</f>
        <v>0</v>
      </c>
      <c r="R2059" s="22">
        <f t="shared" si="947"/>
        <v>0</v>
      </c>
      <c r="S2059" s="22">
        <f>VLOOKUP(CONCATENATE($F2059," ",$G2059),AllocFactorMatrix,(S$4+1),FALSE)*$E2064</f>
        <v>0</v>
      </c>
      <c r="T2059" s="22">
        <f>VLOOKUP(CONCATENATE($F2059," ",$G2059),AllocFactorMatrix,(T$4+1),FALSE)*$E2064</f>
        <v>0</v>
      </c>
      <c r="U2059" s="22">
        <f>VLOOKUP(CONCATENATE($F2059," ",$G2059),AllocFactorMatrix,(U$4+1),FALSE)*$E2064</f>
        <v>0</v>
      </c>
      <c r="V2059" s="22">
        <f>VLOOKUP(CONCATENATE($F2059," ",$G2059),AllocFactorMatrix,(V$4+1),FALSE)*$E2064</f>
        <v>0</v>
      </c>
      <c r="W2059" s="22">
        <f t="shared" si="948"/>
        <v>0</v>
      </c>
      <c r="X2059" s="22">
        <f>VLOOKUP(CONCATENATE($F2059," ",$G2059),AllocFactorMatrix,(X$4+1),FALSE)*$E2064</f>
        <v>0</v>
      </c>
      <c r="Y2059" s="22">
        <f>VLOOKUP(CONCATENATE($F2059," ",$G2059),AllocFactorMatrix,(Y$4+1),FALSE)*$E2064</f>
        <v>0</v>
      </c>
      <c r="Z2059" s="22">
        <f t="shared" si="944"/>
        <v>0</v>
      </c>
      <c r="AA2059" s="22">
        <f>VLOOKUP(CONCATENATE($F2059," ",$G2059),AllocFactorMatrix,(AA$4+1),FALSE)*$E2064</f>
        <v>0</v>
      </c>
      <c r="AB2059" s="22">
        <f>VLOOKUP(CONCATENATE($F2059," ",$G2059),AllocFactorMatrix,(AB$4+1),FALSE)*$E2064</f>
        <v>0</v>
      </c>
      <c r="AC2059" s="22">
        <f>VLOOKUP(CONCATENATE($F2059," ",$G2059),AllocFactorMatrix,(AC$4+1),FALSE)*$E2064</f>
        <v>0</v>
      </c>
    </row>
    <row r="2060" spans="4:29" hidden="1" outlineLevel="1">
      <c r="F2060" s="42" t="str">
        <f>F2064</f>
        <v>CUST_TOTAL</v>
      </c>
      <c r="G2060" s="17" t="str">
        <f>$G$11</f>
        <v>DISTPRI</v>
      </c>
      <c r="H2060" s="21">
        <f t="shared" si="924"/>
        <v>0</v>
      </c>
      <c r="I2060" s="22">
        <f>VLOOKUP(CONCATENATE($F2060," ",$G2060),AllocFactorMatrix,(I$4+1),FALSE)*$E2064</f>
        <v>0</v>
      </c>
      <c r="J2060" s="22">
        <f>VLOOKUP(CONCATENATE($F2060," ",$G2060),AllocFactorMatrix,(J$4+1),FALSE)*$E2064</f>
        <v>0</v>
      </c>
      <c r="K2060" s="22">
        <f>VLOOKUP(CONCATENATE($F2060," ",$G2060),AllocFactorMatrix,(K$4+1),FALSE)*$E2064</f>
        <v>0</v>
      </c>
      <c r="L2060" s="22">
        <f>VLOOKUP(CONCATENATE($F2060," ",$G2060),AllocFactorMatrix,(L$4+1),FALSE)*$E2064</f>
        <v>0</v>
      </c>
      <c r="M2060" s="22">
        <f t="shared" si="943"/>
        <v>0</v>
      </c>
      <c r="N2060" s="22">
        <f>VLOOKUP(CONCATENATE($F2060," ",$G2060),AllocFactorMatrix,(N$4+1),FALSE)*$E2064</f>
        <v>0</v>
      </c>
      <c r="O2060" s="22">
        <f>VLOOKUP(CONCATENATE($F2060," ",$G2060),AllocFactorMatrix,(O$4+1),FALSE)*$E2064</f>
        <v>0</v>
      </c>
      <c r="P2060" s="22">
        <f>VLOOKUP(CONCATENATE($F2060," ",$G2060),AllocFactorMatrix,(P$4+1),FALSE)*$E2064</f>
        <v>0</v>
      </c>
      <c r="Q2060" s="22">
        <f>VLOOKUP(CONCATENATE($F2060," ",$G2060),AllocFactorMatrix,(Q$4+1),FALSE)*$E2064</f>
        <v>0</v>
      </c>
      <c r="R2060" s="22">
        <f t="shared" si="947"/>
        <v>0</v>
      </c>
      <c r="S2060" s="22">
        <f>VLOOKUP(CONCATENATE($F2060," ",$G2060),AllocFactorMatrix,(S$4+1),FALSE)*$E2064</f>
        <v>0</v>
      </c>
      <c r="T2060" s="22">
        <f>VLOOKUP(CONCATENATE($F2060," ",$G2060),AllocFactorMatrix,(T$4+1),FALSE)*$E2064</f>
        <v>0</v>
      </c>
      <c r="U2060" s="22">
        <f>VLOOKUP(CONCATENATE($F2060," ",$G2060),AllocFactorMatrix,(U$4+1),FALSE)*$E2064</f>
        <v>0</v>
      </c>
      <c r="V2060" s="22">
        <f>VLOOKUP(CONCATENATE($F2060," ",$G2060),AllocFactorMatrix,(V$4+1),FALSE)*$E2064</f>
        <v>0</v>
      </c>
      <c r="W2060" s="22">
        <f t="shared" si="948"/>
        <v>0</v>
      </c>
      <c r="X2060" s="22">
        <f>VLOOKUP(CONCATENATE($F2060," ",$G2060),AllocFactorMatrix,(X$4+1),FALSE)*$E2064</f>
        <v>0</v>
      </c>
      <c r="Y2060" s="22">
        <f>VLOOKUP(CONCATENATE($F2060," ",$G2060),AllocFactorMatrix,(Y$4+1),FALSE)*$E2064</f>
        <v>0</v>
      </c>
      <c r="Z2060" s="22">
        <f t="shared" si="944"/>
        <v>0</v>
      </c>
      <c r="AA2060" s="22">
        <f>VLOOKUP(CONCATENATE($F2060," ",$G2060),AllocFactorMatrix,(AA$4+1),FALSE)*$E2064</f>
        <v>0</v>
      </c>
      <c r="AB2060" s="22">
        <f>VLOOKUP(CONCATENATE($F2060," ",$G2060),AllocFactorMatrix,(AB$4+1),FALSE)*$E2064</f>
        <v>0</v>
      </c>
      <c r="AC2060" s="22">
        <f>VLOOKUP(CONCATENATE($F2060," ",$G2060),AllocFactorMatrix,(AC$4+1),FALSE)*$E2064</f>
        <v>0</v>
      </c>
    </row>
    <row r="2061" spans="4:29" hidden="1" outlineLevel="1">
      <c r="F2061" s="42" t="str">
        <f>F2064</f>
        <v>CUST_TOTAL</v>
      </c>
      <c r="G2061" s="17" t="str">
        <f>$G$12</f>
        <v>DISTSEC</v>
      </c>
      <c r="H2061" s="21">
        <f t="shared" si="924"/>
        <v>0</v>
      </c>
      <c r="I2061" s="22">
        <f>VLOOKUP(CONCATENATE($F2061," ",$G2061),AllocFactorMatrix,(I$4+1),FALSE)*$E2064</f>
        <v>0</v>
      </c>
      <c r="J2061" s="22">
        <f>VLOOKUP(CONCATENATE($F2061," ",$G2061),AllocFactorMatrix,(J$4+1),FALSE)*$E2064</f>
        <v>0</v>
      </c>
      <c r="K2061" s="22">
        <f>VLOOKUP(CONCATENATE($F2061," ",$G2061),AllocFactorMatrix,(K$4+1),FALSE)*$E2064</f>
        <v>0</v>
      </c>
      <c r="L2061" s="22">
        <f>VLOOKUP(CONCATENATE($F2061," ",$G2061),AllocFactorMatrix,(L$4+1),FALSE)*$E2064</f>
        <v>0</v>
      </c>
      <c r="M2061" s="22">
        <f t="shared" si="943"/>
        <v>0</v>
      </c>
      <c r="N2061" s="22">
        <f>VLOOKUP(CONCATENATE($F2061," ",$G2061),AllocFactorMatrix,(N$4+1),FALSE)*$E2064</f>
        <v>0</v>
      </c>
      <c r="O2061" s="22">
        <f>VLOOKUP(CONCATENATE($F2061," ",$G2061),AllocFactorMatrix,(O$4+1),FALSE)*$E2064</f>
        <v>0</v>
      </c>
      <c r="P2061" s="22">
        <f>VLOOKUP(CONCATENATE($F2061," ",$G2061),AllocFactorMatrix,(P$4+1),FALSE)*$E2064</f>
        <v>0</v>
      </c>
      <c r="Q2061" s="22">
        <f>VLOOKUP(CONCATENATE($F2061," ",$G2061),AllocFactorMatrix,(Q$4+1),FALSE)*$E2064</f>
        <v>0</v>
      </c>
      <c r="R2061" s="22">
        <f t="shared" si="947"/>
        <v>0</v>
      </c>
      <c r="S2061" s="22">
        <f>VLOOKUP(CONCATENATE($F2061," ",$G2061),AllocFactorMatrix,(S$4+1),FALSE)*$E2064</f>
        <v>0</v>
      </c>
      <c r="T2061" s="22">
        <f>VLOOKUP(CONCATENATE($F2061," ",$G2061),AllocFactorMatrix,(T$4+1),FALSE)*$E2064</f>
        <v>0</v>
      </c>
      <c r="U2061" s="22">
        <f>VLOOKUP(CONCATENATE($F2061," ",$G2061),AllocFactorMatrix,(U$4+1),FALSE)*$E2064</f>
        <v>0</v>
      </c>
      <c r="V2061" s="22">
        <f>VLOOKUP(CONCATENATE($F2061," ",$G2061),AllocFactorMatrix,(V$4+1),FALSE)*$E2064</f>
        <v>0</v>
      </c>
      <c r="W2061" s="22">
        <f t="shared" si="948"/>
        <v>0</v>
      </c>
      <c r="X2061" s="22">
        <f>VLOOKUP(CONCATENATE($F2061," ",$G2061),AllocFactorMatrix,(X$4+1),FALSE)*$E2064</f>
        <v>0</v>
      </c>
      <c r="Y2061" s="22">
        <f>VLOOKUP(CONCATENATE($F2061," ",$G2061),AllocFactorMatrix,(Y$4+1),FALSE)*$E2064</f>
        <v>0</v>
      </c>
      <c r="Z2061" s="22">
        <f t="shared" si="944"/>
        <v>0</v>
      </c>
      <c r="AA2061" s="22">
        <f>VLOOKUP(CONCATENATE($F2061," ",$G2061),AllocFactorMatrix,(AA$4+1),FALSE)*$E2064</f>
        <v>0</v>
      </c>
      <c r="AB2061" s="22">
        <f>VLOOKUP(CONCATENATE($F2061," ",$G2061),AllocFactorMatrix,(AB$4+1),FALSE)*$E2064</f>
        <v>0</v>
      </c>
      <c r="AC2061" s="22">
        <f>VLOOKUP(CONCATENATE($F2061," ",$G2061),AllocFactorMatrix,(AC$4+1),FALSE)*$E2064</f>
        <v>0</v>
      </c>
    </row>
    <row r="2062" spans="4:29" hidden="1" outlineLevel="1">
      <c r="F2062" s="42" t="str">
        <f>F2064</f>
        <v>CUST_TOTAL</v>
      </c>
      <c r="G2062" s="17" t="str">
        <f>$G$13</f>
        <v>ENERGY</v>
      </c>
      <c r="H2062" s="21">
        <f t="shared" si="924"/>
        <v>0</v>
      </c>
      <c r="I2062" s="22">
        <f>VLOOKUP(CONCATENATE($F2062," ",$G2062),AllocFactorMatrix,(I$4+1),FALSE)*$E2064</f>
        <v>0</v>
      </c>
      <c r="J2062" s="22">
        <f>VLOOKUP(CONCATENATE($F2062," ",$G2062),AllocFactorMatrix,(J$4+1),FALSE)*$E2064</f>
        <v>0</v>
      </c>
      <c r="K2062" s="22">
        <f>VLOOKUP(CONCATENATE($F2062," ",$G2062),AllocFactorMatrix,(K$4+1),FALSE)*$E2064</f>
        <v>0</v>
      </c>
      <c r="L2062" s="22">
        <f>VLOOKUP(CONCATENATE($F2062," ",$G2062),AllocFactorMatrix,(L$4+1),FALSE)*$E2064</f>
        <v>0</v>
      </c>
      <c r="M2062" s="22">
        <f t="shared" si="943"/>
        <v>0</v>
      </c>
      <c r="N2062" s="22">
        <f>VLOOKUP(CONCATENATE($F2062," ",$G2062),AllocFactorMatrix,(N$4+1),FALSE)*$E2064</f>
        <v>0</v>
      </c>
      <c r="O2062" s="22">
        <f>VLOOKUP(CONCATENATE($F2062," ",$G2062),AllocFactorMatrix,(O$4+1),FALSE)*$E2064</f>
        <v>0</v>
      </c>
      <c r="P2062" s="22">
        <f>VLOOKUP(CONCATENATE($F2062," ",$G2062),AllocFactorMatrix,(P$4+1),FALSE)*$E2064</f>
        <v>0</v>
      </c>
      <c r="Q2062" s="22">
        <f>VLOOKUP(CONCATENATE($F2062," ",$G2062),AllocFactorMatrix,(Q$4+1),FALSE)*$E2064</f>
        <v>0</v>
      </c>
      <c r="R2062" s="22">
        <f t="shared" si="947"/>
        <v>0</v>
      </c>
      <c r="S2062" s="22">
        <f>VLOOKUP(CONCATENATE($F2062," ",$G2062),AllocFactorMatrix,(S$4+1),FALSE)*$E2064</f>
        <v>0</v>
      </c>
      <c r="T2062" s="22">
        <f>VLOOKUP(CONCATENATE($F2062," ",$G2062),AllocFactorMatrix,(T$4+1),FALSE)*$E2064</f>
        <v>0</v>
      </c>
      <c r="U2062" s="22">
        <f>VLOOKUP(CONCATENATE($F2062," ",$G2062),AllocFactorMatrix,(U$4+1),FALSE)*$E2064</f>
        <v>0</v>
      </c>
      <c r="V2062" s="22">
        <f>VLOOKUP(CONCATENATE($F2062," ",$G2062),AllocFactorMatrix,(V$4+1),FALSE)*$E2064</f>
        <v>0</v>
      </c>
      <c r="W2062" s="22">
        <f t="shared" si="948"/>
        <v>0</v>
      </c>
      <c r="X2062" s="22">
        <f>VLOOKUP(CONCATENATE($F2062," ",$G2062),AllocFactorMatrix,(X$4+1),FALSE)*$E2064</f>
        <v>0</v>
      </c>
      <c r="Y2062" s="22">
        <f>VLOOKUP(CONCATENATE($F2062," ",$G2062),AllocFactorMatrix,(Y$4+1),FALSE)*$E2064</f>
        <v>0</v>
      </c>
      <c r="Z2062" s="22">
        <f t="shared" si="944"/>
        <v>0</v>
      </c>
      <c r="AA2062" s="22">
        <f>VLOOKUP(CONCATENATE($F2062," ",$G2062),AllocFactorMatrix,(AA$4+1),FALSE)*$E2064</f>
        <v>0</v>
      </c>
      <c r="AB2062" s="22">
        <f>VLOOKUP(CONCATENATE($F2062," ",$G2062),AllocFactorMatrix,(AB$4+1),FALSE)*$E2064</f>
        <v>0</v>
      </c>
      <c r="AC2062" s="22">
        <f>VLOOKUP(CONCATENATE($F2062," ",$G2062),AllocFactorMatrix,(AC$4+1),FALSE)*$E2064</f>
        <v>0</v>
      </c>
    </row>
    <row r="2063" spans="4:29" hidden="1" outlineLevel="1">
      <c r="F2063" s="42" t="str">
        <f>F2064</f>
        <v>CUST_TOTAL</v>
      </c>
      <c r="G2063" s="17" t="str">
        <f>$G$14</f>
        <v>CUSTOMER</v>
      </c>
      <c r="H2063" s="21">
        <f t="shared" si="924"/>
        <v>-29109.000000000004</v>
      </c>
      <c r="I2063" s="22">
        <f>VLOOKUP(CONCATENATE($F2063," ",$G2063),AllocFactorMatrix,(I$4+1),FALSE)*$E2064</f>
        <v>-17595.68498995293</v>
      </c>
      <c r="J2063" s="22">
        <f>VLOOKUP(CONCATENATE($F2063," ",$G2063),AllocFactorMatrix,(J$4+1),FALSE)*$E2064</f>
        <v>-4120.6166974042781</v>
      </c>
      <c r="K2063" s="22">
        <f>VLOOKUP(CONCATENATE($F2063," ",$G2063),AllocFactorMatrix,(K$4+1),FALSE)*$E2064</f>
        <v>-9.6151284098103442</v>
      </c>
      <c r="L2063" s="22">
        <f>VLOOKUP(CONCATENATE($F2063," ",$G2063),AllocFactorMatrix,(L$4+1),FALSE)*$E2064</f>
        <v>-0.40063035040876438</v>
      </c>
      <c r="M2063" s="22">
        <f t="shared" si="943"/>
        <v>-4130.6324561644969</v>
      </c>
      <c r="N2063" s="22">
        <f>VLOOKUP(CONCATENATE($F2063," ",$G2063),AllocFactorMatrix,(N$4+1),FALSE)*$E2064</f>
        <v>-50.212337251231801</v>
      </c>
      <c r="O2063" s="22">
        <f>VLOOKUP(CONCATENATE($F2063," ",$G2063),AllocFactorMatrix,(O$4+1),FALSE)*$E2064</f>
        <v>-9.4815849596740893</v>
      </c>
      <c r="P2063" s="22">
        <f>VLOOKUP(CONCATENATE($F2063," ",$G2063),AllocFactorMatrix,(P$4+1),FALSE)*$E2064</f>
        <v>-0.93480415095378344</v>
      </c>
      <c r="Q2063" s="22">
        <f>VLOOKUP(CONCATENATE($F2063," ",$G2063),AllocFactorMatrix,(Q$4+1),FALSE)*$E2064</f>
        <v>0</v>
      </c>
      <c r="R2063" s="22">
        <f t="shared" si="947"/>
        <v>-60.62872636185967</v>
      </c>
      <c r="S2063" s="22">
        <f>VLOOKUP(CONCATENATE($F2063," ",$G2063),AllocFactorMatrix,(S$4+1),FALSE)*$E2064</f>
        <v>-0.53417380054501917</v>
      </c>
      <c r="T2063" s="22">
        <f>VLOOKUP(CONCATENATE($F2063," ",$G2063),AllocFactorMatrix,(T$4+1),FALSE)*$E2064</f>
        <v>-5.6088249057227006</v>
      </c>
      <c r="U2063" s="22">
        <f>VLOOKUP(CONCATENATE($F2063," ",$G2063),AllocFactorMatrix,(U$4+1),FALSE)*$E2064</f>
        <v>-2.9379559029976052</v>
      </c>
      <c r="V2063" s="22">
        <f>VLOOKUP(CONCATENATE($F2063," ",$G2063),AllocFactorMatrix,(V$4+1),FALSE)*$E2064</f>
        <v>-0.40063035040876438</v>
      </c>
      <c r="W2063" s="22">
        <f t="shared" si="948"/>
        <v>-9.4815849596740911</v>
      </c>
      <c r="X2063" s="22">
        <f>VLOOKUP(CONCATENATE($F2063," ",$G2063),AllocFactorMatrix,(X$4+1),FALSE)*$E2064</f>
        <v>-18.428996118803159</v>
      </c>
      <c r="Y2063" s="22">
        <f>VLOOKUP(CONCATENATE($F2063," ",$G2063),AllocFactorMatrix,(Y$4+1),FALSE)*$E2064</f>
        <v>-0.13354345013625479</v>
      </c>
      <c r="Z2063" s="22">
        <f t="shared" si="944"/>
        <v>-18.562539568939414</v>
      </c>
      <c r="AA2063" s="22">
        <f>VLOOKUP(CONCATENATE($F2063," ",$G2063),AllocFactorMatrix,(AA$4+1),FALSE)*$E2064</f>
        <v>-1.0683476010900383</v>
      </c>
      <c r="AB2063" s="22">
        <f>VLOOKUP(CONCATENATE($F2063," ",$G2063),AllocFactorMatrix,(AB$4+1),FALSE)*$E2064</f>
        <v>-7285.7300090836516</v>
      </c>
      <c r="AC2063" s="22">
        <f>VLOOKUP(CONCATENATE($F2063," ",$G2063),AllocFactorMatrix,(AC$4+1),FALSE)*$E2064</f>
        <v>-7.2113463073577577</v>
      </c>
    </row>
    <row r="2064" spans="4:29" collapsed="1">
      <c r="D2064" s="39" t="s">
        <v>718</v>
      </c>
      <c r="E2064" s="19">
        <v>-29109</v>
      </c>
      <c r="F2064" s="42" t="s">
        <v>41</v>
      </c>
      <c r="G2064" s="17" t="str">
        <f>$G$15</f>
        <v>TOTAL</v>
      </c>
      <c r="H2064" s="21">
        <f t="shared" si="924"/>
        <v>-29109.000000000004</v>
      </c>
      <c r="I2064" s="22">
        <f>VLOOKUP(CONCATENATE($F2064," ",$G2064),AllocFactorMatrix,(I$4+1),FALSE)*$E2064</f>
        <v>-17595.68498995293</v>
      </c>
      <c r="J2064" s="22">
        <f>VLOOKUP(CONCATENATE($F2064," ",$G2064),AllocFactorMatrix,(J$4+1),FALSE)*$E2064</f>
        <v>-4120.6166974042781</v>
      </c>
      <c r="K2064" s="22">
        <f>VLOOKUP(CONCATENATE($F2064," ",$G2064),AllocFactorMatrix,(K$4+1),FALSE)*$E2064</f>
        <v>-9.6151284098103442</v>
      </c>
      <c r="L2064" s="22">
        <f>VLOOKUP(CONCATENATE($F2064," ",$G2064),AllocFactorMatrix,(L$4+1),FALSE)*$E2064</f>
        <v>-0.40063035040876438</v>
      </c>
      <c r="M2064" s="22">
        <f t="shared" si="943"/>
        <v>-4130.6324561644969</v>
      </c>
      <c r="N2064" s="22">
        <f>VLOOKUP(CONCATENATE($F2064," ",$G2064),AllocFactorMatrix,(N$4+1),FALSE)*$E2064</f>
        <v>-50.212337251231801</v>
      </c>
      <c r="O2064" s="22">
        <f>VLOOKUP(CONCATENATE($F2064," ",$G2064),AllocFactorMatrix,(O$4+1),FALSE)*$E2064</f>
        <v>-9.4815849596740893</v>
      </c>
      <c r="P2064" s="22">
        <f>VLOOKUP(CONCATENATE($F2064," ",$G2064),AllocFactorMatrix,(P$4+1),FALSE)*$E2064</f>
        <v>-0.93480415095378344</v>
      </c>
      <c r="Q2064" s="22">
        <f>VLOOKUP(CONCATENATE($F2064," ",$G2064),AllocFactorMatrix,(Q$4+1),FALSE)*$E2064</f>
        <v>0</v>
      </c>
      <c r="R2064" s="22">
        <f t="shared" si="947"/>
        <v>-60.62872636185967</v>
      </c>
      <c r="S2064" s="22">
        <f>VLOOKUP(CONCATENATE($F2064," ",$G2064),AllocFactorMatrix,(S$4+1),FALSE)*$E2064</f>
        <v>-0.53417380054501917</v>
      </c>
      <c r="T2064" s="22">
        <f>VLOOKUP(CONCATENATE($F2064," ",$G2064),AllocFactorMatrix,(T$4+1),FALSE)*$E2064</f>
        <v>-5.6088249057227006</v>
      </c>
      <c r="U2064" s="22">
        <f>VLOOKUP(CONCATENATE($F2064," ",$G2064),AllocFactorMatrix,(U$4+1),FALSE)*$E2064</f>
        <v>-2.9379559029976052</v>
      </c>
      <c r="V2064" s="22">
        <f>VLOOKUP(CONCATENATE($F2064," ",$G2064),AllocFactorMatrix,(V$4+1),FALSE)*$E2064</f>
        <v>-0.40063035040876438</v>
      </c>
      <c r="W2064" s="22">
        <f t="shared" si="948"/>
        <v>-9.4815849596740911</v>
      </c>
      <c r="X2064" s="22">
        <f>VLOOKUP(CONCATENATE($F2064," ",$G2064),AllocFactorMatrix,(X$4+1),FALSE)*$E2064</f>
        <v>-18.428996118803159</v>
      </c>
      <c r="Y2064" s="22">
        <f>VLOOKUP(CONCATENATE($F2064," ",$G2064),AllocFactorMatrix,(Y$4+1),FALSE)*$E2064</f>
        <v>-0.13354345013625479</v>
      </c>
      <c r="Z2064" s="22">
        <f t="shared" si="944"/>
        <v>-18.562539568939414</v>
      </c>
      <c r="AA2064" s="22">
        <f>VLOOKUP(CONCATENATE($F2064," ",$G2064),AllocFactorMatrix,(AA$4+1),FALSE)*$E2064</f>
        <v>-1.0683476010900383</v>
      </c>
      <c r="AB2064" s="22">
        <f>VLOOKUP(CONCATENATE($F2064," ",$G2064),AllocFactorMatrix,(AB$4+1),FALSE)*$E2064</f>
        <v>-7285.7300090836516</v>
      </c>
      <c r="AC2064" s="22">
        <f>VLOOKUP(CONCATENATE($F2064," ",$G2064),AllocFactorMatrix,(AC$4+1),FALSE)*$E2064</f>
        <v>-7.2113463073577577</v>
      </c>
    </row>
    <row r="2065" spans="4:29" hidden="1" outlineLevel="1">
      <c r="F2065" s="42" t="str">
        <f>F2072</f>
        <v>PROD_DEMAND</v>
      </c>
      <c r="G2065" s="17" t="str">
        <f>$G$8</f>
        <v>PRODUCTION</v>
      </c>
      <c r="H2065" s="21">
        <f t="shared" ref="H2065:H2128" si="949">SUBTOTAL(9,I2065:AC2065)</f>
        <v>-46035951.000000007</v>
      </c>
      <c r="I2065" s="22">
        <f>VLOOKUP(CONCATENATE($F2065," ",$G2065),AllocFactorMatrix,(I$4+1),FALSE)*$E2072</f>
        <v>-22825019.04696219</v>
      </c>
      <c r="J2065" s="22">
        <f>VLOOKUP(CONCATENATE($F2065," ",$G2065),AllocFactorMatrix,(J$4+1),FALSE)*$E2072</f>
        <v>-5707803.9263123143</v>
      </c>
      <c r="K2065" s="22">
        <f>VLOOKUP(CONCATENATE($F2065," ",$G2065),AllocFactorMatrix,(K$4+1),FALSE)*$E2072</f>
        <v>-72339.781114348196</v>
      </c>
      <c r="L2065" s="22">
        <f>VLOOKUP(CONCATENATE($F2065," ",$G2065),AllocFactorMatrix,(L$4+1),FALSE)*$E2072</f>
        <v>-3620.5341383189616</v>
      </c>
      <c r="M2065" s="22">
        <f t="shared" ref="M2065:M2072" si="950">SUBTOTAL(9,J2065:L2065)</f>
        <v>-5783764.2415649816</v>
      </c>
      <c r="N2065" s="22">
        <f>VLOOKUP(CONCATENATE($F2065," ",$G2065),AllocFactorMatrix,(N$4+1),FALSE)*$E2072</f>
        <v>-2560793.286262413</v>
      </c>
      <c r="O2065" s="22">
        <f>VLOOKUP(CONCATENATE($F2065," ",$G2065),AllocFactorMatrix,(O$4+1),FALSE)*$E2072</f>
        <v>-701854.13460401725</v>
      </c>
      <c r="P2065" s="22">
        <f>VLOOKUP(CONCATENATE($F2065," ",$G2065),AllocFactorMatrix,(P$4+1),FALSE)*$E2072</f>
        <v>-111686.61505832202</v>
      </c>
      <c r="Q2065" s="22">
        <f>VLOOKUP(CONCATENATE($F2065," ",$G2065),AllocFactorMatrix,(Q$4+1),FALSE)*$E2072</f>
        <v>0</v>
      </c>
      <c r="R2065" s="22">
        <f>SUBTOTAL(9,N2065:Q2065)</f>
        <v>-3374334.0359247522</v>
      </c>
      <c r="S2065" s="22">
        <f>VLOOKUP(CONCATENATE($F2065," ",$G2065),AllocFactorMatrix,(S$4+1),FALSE)*$E2072</f>
        <v>-110696.54284870913</v>
      </c>
      <c r="T2065" s="22">
        <f>VLOOKUP(CONCATENATE($F2065," ",$G2065),AllocFactorMatrix,(T$4+1),FALSE)*$E2072</f>
        <v>-2014488.2530189476</v>
      </c>
      <c r="U2065" s="22">
        <f>VLOOKUP(CONCATENATE($F2065," ",$G2065),AllocFactorMatrix,(U$4+1),FALSE)*$E2072</f>
        <v>-9815678.3733996693</v>
      </c>
      <c r="V2065" s="22">
        <f>VLOOKUP(CONCATENATE($F2065," ",$G2065),AllocFactorMatrix,(V$4+1),FALSE)*$E2072</f>
        <v>-1250718.0753471013</v>
      </c>
      <c r="W2065" s="22">
        <f>SUBTOTAL(9,S2065:V2065)</f>
        <v>-13191581.244614428</v>
      </c>
      <c r="X2065" s="22">
        <f>VLOOKUP(CONCATENATE($F2065," ",$G2065),AllocFactorMatrix,(X$4+1),FALSE)*$E2072</f>
        <v>-716199.28863001207</v>
      </c>
      <c r="Y2065" s="22">
        <f>VLOOKUP(CONCATENATE($F2065," ",$G2065),AllocFactorMatrix,(Y$4+1),FALSE)*$E2072</f>
        <v>-13462.820969596081</v>
      </c>
      <c r="Z2065" s="22">
        <f t="shared" ref="Z2065:Z2072" si="951">SUBTOTAL(9,X2065:Y2065)</f>
        <v>-729662.10959960811</v>
      </c>
      <c r="AA2065" s="22">
        <f>VLOOKUP(CONCATENATE($F2065," ",$G2065),AllocFactorMatrix,(AA$4+1),FALSE)*$E2072</f>
        <v>-10415.351347314456</v>
      </c>
      <c r="AB2065" s="22">
        <f>VLOOKUP(CONCATENATE($F2065," ",$G2065),AllocFactorMatrix,(AB$4+1),FALSE)*$E2072</f>
        <v>-97876.226018939778</v>
      </c>
      <c r="AC2065" s="22">
        <f>VLOOKUP(CONCATENATE($F2065," ",$G2065),AllocFactorMatrix,(AC$4+1),FALSE)*$E2072</f>
        <v>-23298.74396779657</v>
      </c>
    </row>
    <row r="2066" spans="4:29" hidden="1" outlineLevel="1">
      <c r="F2066" s="42" t="str">
        <f>F2072</f>
        <v>PROD_DEMAND</v>
      </c>
      <c r="G2066" s="17" t="str">
        <f>$G$9</f>
        <v>BULKTRAN</v>
      </c>
      <c r="H2066" s="21">
        <f t="shared" si="949"/>
        <v>0</v>
      </c>
      <c r="I2066" s="22">
        <f>VLOOKUP(CONCATENATE($F2066," ",$G2066),AllocFactorMatrix,(I$4+1),FALSE)*$E2072</f>
        <v>0</v>
      </c>
      <c r="J2066" s="22">
        <f>VLOOKUP(CONCATENATE($F2066," ",$G2066),AllocFactorMatrix,(J$4+1),FALSE)*$E2072</f>
        <v>0</v>
      </c>
      <c r="K2066" s="22">
        <f>VLOOKUP(CONCATENATE($F2066," ",$G2066),AllocFactorMatrix,(K$4+1),FALSE)*$E2072</f>
        <v>0</v>
      </c>
      <c r="L2066" s="22">
        <f>VLOOKUP(CONCATENATE($F2066," ",$G2066),AllocFactorMatrix,(L$4+1),FALSE)*$E2072</f>
        <v>0</v>
      </c>
      <c r="M2066" s="22">
        <f t="shared" si="950"/>
        <v>0</v>
      </c>
      <c r="N2066" s="22">
        <f>VLOOKUP(CONCATENATE($F2066," ",$G2066),AllocFactorMatrix,(N$4+1),FALSE)*$E2072</f>
        <v>0</v>
      </c>
      <c r="O2066" s="22">
        <f>VLOOKUP(CONCATENATE($F2066," ",$G2066),AllocFactorMatrix,(O$4+1),FALSE)*$E2072</f>
        <v>0</v>
      </c>
      <c r="P2066" s="22">
        <f>VLOOKUP(CONCATENATE($F2066," ",$G2066),AllocFactorMatrix,(P$4+1),FALSE)*$E2072</f>
        <v>0</v>
      </c>
      <c r="Q2066" s="22">
        <f>VLOOKUP(CONCATENATE($F2066," ",$G2066),AllocFactorMatrix,(Q$4+1),FALSE)*$E2072</f>
        <v>0</v>
      </c>
      <c r="R2066" s="22">
        <f t="shared" ref="R2066:R2072" si="952">SUBTOTAL(9,N2066:Q2066)</f>
        <v>0</v>
      </c>
      <c r="S2066" s="22">
        <f>VLOOKUP(CONCATENATE($F2066," ",$G2066),AllocFactorMatrix,(S$4+1),FALSE)*$E2072</f>
        <v>0</v>
      </c>
      <c r="T2066" s="22">
        <f>VLOOKUP(CONCATENATE($F2066," ",$G2066),AllocFactorMatrix,(T$4+1),FALSE)*$E2072</f>
        <v>0</v>
      </c>
      <c r="U2066" s="22">
        <f>VLOOKUP(CONCATENATE($F2066," ",$G2066),AllocFactorMatrix,(U$4+1),FALSE)*$E2072</f>
        <v>0</v>
      </c>
      <c r="V2066" s="22">
        <f>VLOOKUP(CONCATENATE($F2066," ",$G2066),AllocFactorMatrix,(V$4+1),FALSE)*$E2072</f>
        <v>0</v>
      </c>
      <c r="W2066" s="22">
        <f t="shared" ref="W2066:W2072" si="953">SUBTOTAL(9,S2066:V2066)</f>
        <v>0</v>
      </c>
      <c r="X2066" s="22">
        <f>VLOOKUP(CONCATENATE($F2066," ",$G2066),AllocFactorMatrix,(X$4+1),FALSE)*$E2072</f>
        <v>0</v>
      </c>
      <c r="Y2066" s="22">
        <f>VLOOKUP(CONCATENATE($F2066," ",$G2066),AllocFactorMatrix,(Y$4+1),FALSE)*$E2072</f>
        <v>0</v>
      </c>
      <c r="Z2066" s="22">
        <f t="shared" si="951"/>
        <v>0</v>
      </c>
      <c r="AA2066" s="22">
        <f>VLOOKUP(CONCATENATE($F2066," ",$G2066),AllocFactorMatrix,(AA$4+1),FALSE)*$E2072</f>
        <v>0</v>
      </c>
      <c r="AB2066" s="22">
        <f>VLOOKUP(CONCATENATE($F2066," ",$G2066),AllocFactorMatrix,(AB$4+1),FALSE)*$E2072</f>
        <v>0</v>
      </c>
      <c r="AC2066" s="22">
        <f>VLOOKUP(CONCATENATE($F2066," ",$G2066),AllocFactorMatrix,(AC$4+1),FALSE)*$E2072</f>
        <v>0</v>
      </c>
    </row>
    <row r="2067" spans="4:29" hidden="1" outlineLevel="1">
      <c r="F2067" s="42" t="str">
        <f>F2072</f>
        <v>PROD_DEMAND</v>
      </c>
      <c r="G2067" s="17" t="str">
        <f>$G$10</f>
        <v>SUBTRAN</v>
      </c>
      <c r="H2067" s="21">
        <f t="shared" si="949"/>
        <v>0</v>
      </c>
      <c r="I2067" s="22">
        <f>VLOOKUP(CONCATENATE($F2067," ",$G2067),AllocFactorMatrix,(I$4+1),FALSE)*$E2072</f>
        <v>0</v>
      </c>
      <c r="J2067" s="22">
        <f>VLOOKUP(CONCATENATE($F2067," ",$G2067),AllocFactorMatrix,(J$4+1),FALSE)*$E2072</f>
        <v>0</v>
      </c>
      <c r="K2067" s="22">
        <f>VLOOKUP(CONCATENATE($F2067," ",$G2067),AllocFactorMatrix,(K$4+1),FALSE)*$E2072</f>
        <v>0</v>
      </c>
      <c r="L2067" s="22">
        <f>VLOOKUP(CONCATENATE($F2067," ",$G2067),AllocFactorMatrix,(L$4+1),FALSE)*$E2072</f>
        <v>0</v>
      </c>
      <c r="M2067" s="22">
        <f t="shared" si="950"/>
        <v>0</v>
      </c>
      <c r="N2067" s="22">
        <f>VLOOKUP(CONCATENATE($F2067," ",$G2067),AllocFactorMatrix,(N$4+1),FALSE)*$E2072</f>
        <v>0</v>
      </c>
      <c r="O2067" s="22">
        <f>VLOOKUP(CONCATENATE($F2067," ",$G2067),AllocFactorMatrix,(O$4+1),FALSE)*$E2072</f>
        <v>0</v>
      </c>
      <c r="P2067" s="22">
        <f>VLOOKUP(CONCATENATE($F2067," ",$G2067),AllocFactorMatrix,(P$4+1),FALSE)*$E2072</f>
        <v>0</v>
      </c>
      <c r="Q2067" s="22">
        <f>VLOOKUP(CONCATENATE($F2067," ",$G2067),AllocFactorMatrix,(Q$4+1),FALSE)*$E2072</f>
        <v>0</v>
      </c>
      <c r="R2067" s="22">
        <f t="shared" si="952"/>
        <v>0</v>
      </c>
      <c r="S2067" s="22">
        <f>VLOOKUP(CONCATENATE($F2067," ",$G2067),AllocFactorMatrix,(S$4+1),FALSE)*$E2072</f>
        <v>0</v>
      </c>
      <c r="T2067" s="22">
        <f>VLOOKUP(CONCATENATE($F2067," ",$G2067),AllocFactorMatrix,(T$4+1),FALSE)*$E2072</f>
        <v>0</v>
      </c>
      <c r="U2067" s="22">
        <f>VLOOKUP(CONCATENATE($F2067," ",$G2067),AllocFactorMatrix,(U$4+1),FALSE)*$E2072</f>
        <v>0</v>
      </c>
      <c r="V2067" s="22">
        <f>VLOOKUP(CONCATENATE($F2067," ",$G2067),AllocFactorMatrix,(V$4+1),FALSE)*$E2072</f>
        <v>0</v>
      </c>
      <c r="W2067" s="22">
        <f t="shared" si="953"/>
        <v>0</v>
      </c>
      <c r="X2067" s="22">
        <f>VLOOKUP(CONCATENATE($F2067," ",$G2067),AllocFactorMatrix,(X$4+1),FALSE)*$E2072</f>
        <v>0</v>
      </c>
      <c r="Y2067" s="22">
        <f>VLOOKUP(CONCATENATE($F2067," ",$G2067),AllocFactorMatrix,(Y$4+1),FALSE)*$E2072</f>
        <v>0</v>
      </c>
      <c r="Z2067" s="22">
        <f t="shared" si="951"/>
        <v>0</v>
      </c>
      <c r="AA2067" s="22">
        <f>VLOOKUP(CONCATENATE($F2067," ",$G2067),AllocFactorMatrix,(AA$4+1),FALSE)*$E2072</f>
        <v>0</v>
      </c>
      <c r="AB2067" s="22">
        <f>VLOOKUP(CONCATENATE($F2067," ",$G2067),AllocFactorMatrix,(AB$4+1),FALSE)*$E2072</f>
        <v>0</v>
      </c>
      <c r="AC2067" s="22">
        <f>VLOOKUP(CONCATENATE($F2067," ",$G2067),AllocFactorMatrix,(AC$4+1),FALSE)*$E2072</f>
        <v>0</v>
      </c>
    </row>
    <row r="2068" spans="4:29" hidden="1" outlineLevel="1">
      <c r="F2068" s="42" t="str">
        <f>F2072</f>
        <v>PROD_DEMAND</v>
      </c>
      <c r="G2068" s="17" t="str">
        <f>$G$11</f>
        <v>DISTPRI</v>
      </c>
      <c r="H2068" s="21">
        <f t="shared" si="949"/>
        <v>0</v>
      </c>
      <c r="I2068" s="22">
        <f>VLOOKUP(CONCATENATE($F2068," ",$G2068),AllocFactorMatrix,(I$4+1),FALSE)*$E2072</f>
        <v>0</v>
      </c>
      <c r="J2068" s="22">
        <f>VLOOKUP(CONCATENATE($F2068," ",$G2068),AllocFactorMatrix,(J$4+1),FALSE)*$E2072</f>
        <v>0</v>
      </c>
      <c r="K2068" s="22">
        <f>VLOOKUP(CONCATENATE($F2068," ",$G2068),AllocFactorMatrix,(K$4+1),FALSE)*$E2072</f>
        <v>0</v>
      </c>
      <c r="L2068" s="22">
        <f>VLOOKUP(CONCATENATE($F2068," ",$G2068),AllocFactorMatrix,(L$4+1),FALSE)*$E2072</f>
        <v>0</v>
      </c>
      <c r="M2068" s="22">
        <f t="shared" si="950"/>
        <v>0</v>
      </c>
      <c r="N2068" s="22">
        <f>VLOOKUP(CONCATENATE($F2068," ",$G2068),AllocFactorMatrix,(N$4+1),FALSE)*$E2072</f>
        <v>0</v>
      </c>
      <c r="O2068" s="22">
        <f>VLOOKUP(CONCATENATE($F2068," ",$G2068),AllocFactorMatrix,(O$4+1),FALSE)*$E2072</f>
        <v>0</v>
      </c>
      <c r="P2068" s="22">
        <f>VLOOKUP(CONCATENATE($F2068," ",$G2068),AllocFactorMatrix,(P$4+1),FALSE)*$E2072</f>
        <v>0</v>
      </c>
      <c r="Q2068" s="22">
        <f>VLOOKUP(CONCATENATE($F2068," ",$G2068),AllocFactorMatrix,(Q$4+1),FALSE)*$E2072</f>
        <v>0</v>
      </c>
      <c r="R2068" s="22">
        <f t="shared" si="952"/>
        <v>0</v>
      </c>
      <c r="S2068" s="22">
        <f>VLOOKUP(CONCATENATE($F2068," ",$G2068),AllocFactorMatrix,(S$4+1),FALSE)*$E2072</f>
        <v>0</v>
      </c>
      <c r="T2068" s="22">
        <f>VLOOKUP(CONCATENATE($F2068," ",$G2068),AllocFactorMatrix,(T$4+1),FALSE)*$E2072</f>
        <v>0</v>
      </c>
      <c r="U2068" s="22">
        <f>VLOOKUP(CONCATENATE($F2068," ",$G2068),AllocFactorMatrix,(U$4+1),FALSE)*$E2072</f>
        <v>0</v>
      </c>
      <c r="V2068" s="22">
        <f>VLOOKUP(CONCATENATE($F2068," ",$G2068),AllocFactorMatrix,(V$4+1),FALSE)*$E2072</f>
        <v>0</v>
      </c>
      <c r="W2068" s="22">
        <f t="shared" si="953"/>
        <v>0</v>
      </c>
      <c r="X2068" s="22">
        <f>VLOOKUP(CONCATENATE($F2068," ",$G2068),AllocFactorMatrix,(X$4+1),FALSE)*$E2072</f>
        <v>0</v>
      </c>
      <c r="Y2068" s="22">
        <f>VLOOKUP(CONCATENATE($F2068," ",$G2068),AllocFactorMatrix,(Y$4+1),FALSE)*$E2072</f>
        <v>0</v>
      </c>
      <c r="Z2068" s="22">
        <f t="shared" si="951"/>
        <v>0</v>
      </c>
      <c r="AA2068" s="22">
        <f>VLOOKUP(CONCATENATE($F2068," ",$G2068),AllocFactorMatrix,(AA$4+1),FALSE)*$E2072</f>
        <v>0</v>
      </c>
      <c r="AB2068" s="22">
        <f>VLOOKUP(CONCATENATE($F2068," ",$G2068),AllocFactorMatrix,(AB$4+1),FALSE)*$E2072</f>
        <v>0</v>
      </c>
      <c r="AC2068" s="22">
        <f>VLOOKUP(CONCATENATE($F2068," ",$G2068),AllocFactorMatrix,(AC$4+1),FALSE)*$E2072</f>
        <v>0</v>
      </c>
    </row>
    <row r="2069" spans="4:29" hidden="1" outlineLevel="1">
      <c r="F2069" s="42" t="str">
        <f>F2072</f>
        <v>PROD_DEMAND</v>
      </c>
      <c r="G2069" s="17" t="str">
        <f>$G$12</f>
        <v>DISTSEC</v>
      </c>
      <c r="H2069" s="21">
        <f t="shared" si="949"/>
        <v>0</v>
      </c>
      <c r="I2069" s="22">
        <f>VLOOKUP(CONCATENATE($F2069," ",$G2069),AllocFactorMatrix,(I$4+1),FALSE)*$E2072</f>
        <v>0</v>
      </c>
      <c r="J2069" s="22">
        <f>VLOOKUP(CONCATENATE($F2069," ",$G2069),AllocFactorMatrix,(J$4+1),FALSE)*$E2072</f>
        <v>0</v>
      </c>
      <c r="K2069" s="22">
        <f>VLOOKUP(CONCATENATE($F2069," ",$G2069),AllocFactorMatrix,(K$4+1),FALSE)*$E2072</f>
        <v>0</v>
      </c>
      <c r="L2069" s="22">
        <f>VLOOKUP(CONCATENATE($F2069," ",$G2069),AllocFactorMatrix,(L$4+1),FALSE)*$E2072</f>
        <v>0</v>
      </c>
      <c r="M2069" s="22">
        <f t="shared" si="950"/>
        <v>0</v>
      </c>
      <c r="N2069" s="22">
        <f>VLOOKUP(CONCATENATE($F2069," ",$G2069),AllocFactorMatrix,(N$4+1),FALSE)*$E2072</f>
        <v>0</v>
      </c>
      <c r="O2069" s="22">
        <f>VLOOKUP(CONCATENATE($F2069," ",$G2069),AllocFactorMatrix,(O$4+1),FALSE)*$E2072</f>
        <v>0</v>
      </c>
      <c r="P2069" s="22">
        <f>VLOOKUP(CONCATENATE($F2069," ",$G2069),AllocFactorMatrix,(P$4+1),FALSE)*$E2072</f>
        <v>0</v>
      </c>
      <c r="Q2069" s="22">
        <f>VLOOKUP(CONCATENATE($F2069," ",$G2069),AllocFactorMatrix,(Q$4+1),FALSE)*$E2072</f>
        <v>0</v>
      </c>
      <c r="R2069" s="22">
        <f t="shared" si="952"/>
        <v>0</v>
      </c>
      <c r="S2069" s="22">
        <f>VLOOKUP(CONCATENATE($F2069," ",$G2069),AllocFactorMatrix,(S$4+1),FALSE)*$E2072</f>
        <v>0</v>
      </c>
      <c r="T2069" s="22">
        <f>VLOOKUP(CONCATENATE($F2069," ",$G2069),AllocFactorMatrix,(T$4+1),FALSE)*$E2072</f>
        <v>0</v>
      </c>
      <c r="U2069" s="22">
        <f>VLOOKUP(CONCATENATE($F2069," ",$G2069),AllocFactorMatrix,(U$4+1),FALSE)*$E2072</f>
        <v>0</v>
      </c>
      <c r="V2069" s="22">
        <f>VLOOKUP(CONCATENATE($F2069," ",$G2069),AllocFactorMatrix,(V$4+1),FALSE)*$E2072</f>
        <v>0</v>
      </c>
      <c r="W2069" s="22">
        <f t="shared" si="953"/>
        <v>0</v>
      </c>
      <c r="X2069" s="22">
        <f>VLOOKUP(CONCATENATE($F2069," ",$G2069),AllocFactorMatrix,(X$4+1),FALSE)*$E2072</f>
        <v>0</v>
      </c>
      <c r="Y2069" s="22">
        <f>VLOOKUP(CONCATENATE($F2069," ",$G2069),AllocFactorMatrix,(Y$4+1),FALSE)*$E2072</f>
        <v>0</v>
      </c>
      <c r="Z2069" s="22">
        <f t="shared" si="951"/>
        <v>0</v>
      </c>
      <c r="AA2069" s="22">
        <f>VLOOKUP(CONCATENATE($F2069," ",$G2069),AllocFactorMatrix,(AA$4+1),FALSE)*$E2072</f>
        <v>0</v>
      </c>
      <c r="AB2069" s="22">
        <f>VLOOKUP(CONCATENATE($F2069," ",$G2069),AllocFactorMatrix,(AB$4+1),FALSE)*$E2072</f>
        <v>0</v>
      </c>
      <c r="AC2069" s="22">
        <f>VLOOKUP(CONCATENATE($F2069," ",$G2069),AllocFactorMatrix,(AC$4+1),FALSE)*$E2072</f>
        <v>0</v>
      </c>
    </row>
    <row r="2070" spans="4:29" hidden="1" outlineLevel="1">
      <c r="F2070" s="42" t="str">
        <f>F2072</f>
        <v>PROD_DEMAND</v>
      </c>
      <c r="G2070" s="17" t="str">
        <f>$G$13</f>
        <v>ENERGY</v>
      </c>
      <c r="H2070" s="21">
        <f t="shared" si="949"/>
        <v>0</v>
      </c>
      <c r="I2070" s="22">
        <f>VLOOKUP(CONCATENATE($F2070," ",$G2070),AllocFactorMatrix,(I$4+1),FALSE)*$E2072</f>
        <v>0</v>
      </c>
      <c r="J2070" s="22">
        <f>VLOOKUP(CONCATENATE($F2070," ",$G2070),AllocFactorMatrix,(J$4+1),FALSE)*$E2072</f>
        <v>0</v>
      </c>
      <c r="K2070" s="22">
        <f>VLOOKUP(CONCATENATE($F2070," ",$G2070),AllocFactorMatrix,(K$4+1),FALSE)*$E2072</f>
        <v>0</v>
      </c>
      <c r="L2070" s="22">
        <f>VLOOKUP(CONCATENATE($F2070," ",$G2070),AllocFactorMatrix,(L$4+1),FALSE)*$E2072</f>
        <v>0</v>
      </c>
      <c r="M2070" s="22">
        <f t="shared" si="950"/>
        <v>0</v>
      </c>
      <c r="N2070" s="22">
        <f>VLOOKUP(CONCATENATE($F2070," ",$G2070),AllocFactorMatrix,(N$4+1),FALSE)*$E2072</f>
        <v>0</v>
      </c>
      <c r="O2070" s="22">
        <f>VLOOKUP(CONCATENATE($F2070," ",$G2070),AllocFactorMatrix,(O$4+1),FALSE)*$E2072</f>
        <v>0</v>
      </c>
      <c r="P2070" s="22">
        <f>VLOOKUP(CONCATENATE($F2070," ",$G2070),AllocFactorMatrix,(P$4+1),FALSE)*$E2072</f>
        <v>0</v>
      </c>
      <c r="Q2070" s="22">
        <f>VLOOKUP(CONCATENATE($F2070," ",$G2070),AllocFactorMatrix,(Q$4+1),FALSE)*$E2072</f>
        <v>0</v>
      </c>
      <c r="R2070" s="22">
        <f t="shared" si="952"/>
        <v>0</v>
      </c>
      <c r="S2070" s="22">
        <f>VLOOKUP(CONCATENATE($F2070," ",$G2070),AllocFactorMatrix,(S$4+1),FALSE)*$E2072</f>
        <v>0</v>
      </c>
      <c r="T2070" s="22">
        <f>VLOOKUP(CONCATENATE($F2070," ",$G2070),AllocFactorMatrix,(T$4+1),FALSE)*$E2072</f>
        <v>0</v>
      </c>
      <c r="U2070" s="22">
        <f>VLOOKUP(CONCATENATE($F2070," ",$G2070),AllocFactorMatrix,(U$4+1),FALSE)*$E2072</f>
        <v>0</v>
      </c>
      <c r="V2070" s="22">
        <f>VLOOKUP(CONCATENATE($F2070," ",$G2070),AllocFactorMatrix,(V$4+1),FALSE)*$E2072</f>
        <v>0</v>
      </c>
      <c r="W2070" s="22">
        <f t="shared" si="953"/>
        <v>0</v>
      </c>
      <c r="X2070" s="22">
        <f>VLOOKUP(CONCATENATE($F2070," ",$G2070),AllocFactorMatrix,(X$4+1),FALSE)*$E2072</f>
        <v>0</v>
      </c>
      <c r="Y2070" s="22">
        <f>VLOOKUP(CONCATENATE($F2070," ",$G2070),AllocFactorMatrix,(Y$4+1),FALSE)*$E2072</f>
        <v>0</v>
      </c>
      <c r="Z2070" s="22">
        <f t="shared" si="951"/>
        <v>0</v>
      </c>
      <c r="AA2070" s="22">
        <f>VLOOKUP(CONCATENATE($F2070," ",$G2070),AllocFactorMatrix,(AA$4+1),FALSE)*$E2072</f>
        <v>0</v>
      </c>
      <c r="AB2070" s="22">
        <f>VLOOKUP(CONCATENATE($F2070," ",$G2070),AllocFactorMatrix,(AB$4+1),FALSE)*$E2072</f>
        <v>0</v>
      </c>
      <c r="AC2070" s="22">
        <f>VLOOKUP(CONCATENATE($F2070," ",$G2070),AllocFactorMatrix,(AC$4+1),FALSE)*$E2072</f>
        <v>0</v>
      </c>
    </row>
    <row r="2071" spans="4:29" hidden="1" outlineLevel="1">
      <c r="F2071" s="42" t="str">
        <f>F2072</f>
        <v>PROD_DEMAND</v>
      </c>
      <c r="G2071" s="17" t="str">
        <f>$G$14</f>
        <v>CUSTOMER</v>
      </c>
      <c r="H2071" s="21">
        <f t="shared" si="949"/>
        <v>0</v>
      </c>
      <c r="I2071" s="22">
        <f>VLOOKUP(CONCATENATE($F2071," ",$G2071),AllocFactorMatrix,(I$4+1),FALSE)*$E2072</f>
        <v>0</v>
      </c>
      <c r="J2071" s="22">
        <f>VLOOKUP(CONCATENATE($F2071," ",$G2071),AllocFactorMatrix,(J$4+1),FALSE)*$E2072</f>
        <v>0</v>
      </c>
      <c r="K2071" s="22">
        <f>VLOOKUP(CONCATENATE($F2071," ",$G2071),AllocFactorMatrix,(K$4+1),FALSE)*$E2072</f>
        <v>0</v>
      </c>
      <c r="L2071" s="22">
        <f>VLOOKUP(CONCATENATE($F2071," ",$G2071),AllocFactorMatrix,(L$4+1),FALSE)*$E2072</f>
        <v>0</v>
      </c>
      <c r="M2071" s="22">
        <f t="shared" si="950"/>
        <v>0</v>
      </c>
      <c r="N2071" s="22">
        <f>VLOOKUP(CONCATENATE($F2071," ",$G2071),AllocFactorMatrix,(N$4+1),FALSE)*$E2072</f>
        <v>0</v>
      </c>
      <c r="O2071" s="22">
        <f>VLOOKUP(CONCATENATE($F2071," ",$G2071),AllocFactorMatrix,(O$4+1),FALSE)*$E2072</f>
        <v>0</v>
      </c>
      <c r="P2071" s="22">
        <f>VLOOKUP(CONCATENATE($F2071," ",$G2071),AllocFactorMatrix,(P$4+1),FALSE)*$E2072</f>
        <v>0</v>
      </c>
      <c r="Q2071" s="22">
        <f>VLOOKUP(CONCATENATE($F2071," ",$G2071),AllocFactorMatrix,(Q$4+1),FALSE)*$E2072</f>
        <v>0</v>
      </c>
      <c r="R2071" s="22">
        <f t="shared" si="952"/>
        <v>0</v>
      </c>
      <c r="S2071" s="22">
        <f>VLOOKUP(CONCATENATE($F2071," ",$G2071),AllocFactorMatrix,(S$4+1),FALSE)*$E2072</f>
        <v>0</v>
      </c>
      <c r="T2071" s="22">
        <f>VLOOKUP(CONCATENATE($F2071," ",$G2071),AllocFactorMatrix,(T$4+1),FALSE)*$E2072</f>
        <v>0</v>
      </c>
      <c r="U2071" s="22">
        <f>VLOOKUP(CONCATENATE($F2071," ",$G2071),AllocFactorMatrix,(U$4+1),FALSE)*$E2072</f>
        <v>0</v>
      </c>
      <c r="V2071" s="22">
        <f>VLOOKUP(CONCATENATE($F2071," ",$G2071),AllocFactorMatrix,(V$4+1),FALSE)*$E2072</f>
        <v>0</v>
      </c>
      <c r="W2071" s="22">
        <f t="shared" si="953"/>
        <v>0</v>
      </c>
      <c r="X2071" s="22">
        <f>VLOOKUP(CONCATENATE($F2071," ",$G2071),AllocFactorMatrix,(X$4+1),FALSE)*$E2072</f>
        <v>0</v>
      </c>
      <c r="Y2071" s="22">
        <f>VLOOKUP(CONCATENATE($F2071," ",$G2071),AllocFactorMatrix,(Y$4+1),FALSE)*$E2072</f>
        <v>0</v>
      </c>
      <c r="Z2071" s="22">
        <f t="shared" si="951"/>
        <v>0</v>
      </c>
      <c r="AA2071" s="22">
        <f>VLOOKUP(CONCATENATE($F2071," ",$G2071),AllocFactorMatrix,(AA$4+1),FALSE)*$E2072</f>
        <v>0</v>
      </c>
      <c r="AB2071" s="22">
        <f>VLOOKUP(CONCATENATE($F2071," ",$G2071),AllocFactorMatrix,(AB$4+1),FALSE)*$E2072</f>
        <v>0</v>
      </c>
      <c r="AC2071" s="22">
        <f>VLOOKUP(CONCATENATE($F2071," ",$G2071),AllocFactorMatrix,(AC$4+1),FALSE)*$E2072</f>
        <v>0</v>
      </c>
    </row>
    <row r="2072" spans="4:29" collapsed="1">
      <c r="D2072" s="39" t="s">
        <v>640</v>
      </c>
      <c r="E2072" s="19">
        <v>-46035951</v>
      </c>
      <c r="F2072" s="42" t="s">
        <v>29</v>
      </c>
      <c r="G2072" s="17" t="str">
        <f>$G$15</f>
        <v>TOTAL</v>
      </c>
      <c r="H2072" s="21">
        <f t="shared" si="949"/>
        <v>-46035951.000000007</v>
      </c>
      <c r="I2072" s="22">
        <f>VLOOKUP(CONCATENATE($F2072," ",$G2072),AllocFactorMatrix,(I$4+1),FALSE)*$E2072</f>
        <v>-22825019.04696219</v>
      </c>
      <c r="J2072" s="22">
        <f>VLOOKUP(CONCATENATE($F2072," ",$G2072),AllocFactorMatrix,(J$4+1),FALSE)*$E2072</f>
        <v>-5707803.9263123143</v>
      </c>
      <c r="K2072" s="22">
        <f>VLOOKUP(CONCATENATE($F2072," ",$G2072),AllocFactorMatrix,(K$4+1),FALSE)*$E2072</f>
        <v>-72339.781114348196</v>
      </c>
      <c r="L2072" s="22">
        <f>VLOOKUP(CONCATENATE($F2072," ",$G2072),AllocFactorMatrix,(L$4+1),FALSE)*$E2072</f>
        <v>-3620.5341383189616</v>
      </c>
      <c r="M2072" s="22">
        <f t="shared" si="950"/>
        <v>-5783764.2415649816</v>
      </c>
      <c r="N2072" s="22">
        <f>VLOOKUP(CONCATENATE($F2072," ",$G2072),AllocFactorMatrix,(N$4+1),FALSE)*$E2072</f>
        <v>-2560793.286262413</v>
      </c>
      <c r="O2072" s="22">
        <f>VLOOKUP(CONCATENATE($F2072," ",$G2072),AllocFactorMatrix,(O$4+1),FALSE)*$E2072</f>
        <v>-701854.13460401725</v>
      </c>
      <c r="P2072" s="22">
        <f>VLOOKUP(CONCATENATE($F2072," ",$G2072),AllocFactorMatrix,(P$4+1),FALSE)*$E2072</f>
        <v>-111686.61505832202</v>
      </c>
      <c r="Q2072" s="22">
        <f>VLOOKUP(CONCATENATE($F2072," ",$G2072),AllocFactorMatrix,(Q$4+1),FALSE)*$E2072</f>
        <v>0</v>
      </c>
      <c r="R2072" s="22">
        <f t="shared" si="952"/>
        <v>-3374334.0359247522</v>
      </c>
      <c r="S2072" s="22">
        <f>VLOOKUP(CONCATENATE($F2072," ",$G2072),AllocFactorMatrix,(S$4+1),FALSE)*$E2072</f>
        <v>-110696.54284870913</v>
      </c>
      <c r="T2072" s="22">
        <f>VLOOKUP(CONCATENATE($F2072," ",$G2072),AllocFactorMatrix,(T$4+1),FALSE)*$E2072</f>
        <v>-2014488.2530189476</v>
      </c>
      <c r="U2072" s="22">
        <f>VLOOKUP(CONCATENATE($F2072," ",$G2072),AllocFactorMatrix,(U$4+1),FALSE)*$E2072</f>
        <v>-9815678.3733996693</v>
      </c>
      <c r="V2072" s="22">
        <f>VLOOKUP(CONCATENATE($F2072," ",$G2072),AllocFactorMatrix,(V$4+1),FALSE)*$E2072</f>
        <v>-1250718.0753471013</v>
      </c>
      <c r="W2072" s="22">
        <f t="shared" si="953"/>
        <v>-13191581.244614428</v>
      </c>
      <c r="X2072" s="22">
        <f>VLOOKUP(CONCATENATE($F2072," ",$G2072),AllocFactorMatrix,(X$4+1),FALSE)*$E2072</f>
        <v>-716199.28863001207</v>
      </c>
      <c r="Y2072" s="22">
        <f>VLOOKUP(CONCATENATE($F2072," ",$G2072),AllocFactorMatrix,(Y$4+1),FALSE)*$E2072</f>
        <v>-13462.820969596081</v>
      </c>
      <c r="Z2072" s="22">
        <f t="shared" si="951"/>
        <v>-729662.10959960811</v>
      </c>
      <c r="AA2072" s="22">
        <f>VLOOKUP(CONCATENATE($F2072," ",$G2072),AllocFactorMatrix,(AA$4+1),FALSE)*$E2072</f>
        <v>-10415.351347314456</v>
      </c>
      <c r="AB2072" s="22">
        <f>VLOOKUP(CONCATENATE($F2072," ",$G2072),AllocFactorMatrix,(AB$4+1),FALSE)*$E2072</f>
        <v>-97876.226018939778</v>
      </c>
      <c r="AC2072" s="22">
        <f>VLOOKUP(CONCATENATE($F2072," ",$G2072),AllocFactorMatrix,(AC$4+1),FALSE)*$E2072</f>
        <v>-23298.74396779657</v>
      </c>
    </row>
    <row r="2073" spans="4:29" hidden="1" outlineLevel="1">
      <c r="F2073" s="42" t="str">
        <f>F2080</f>
        <v>PROD_DEMAND</v>
      </c>
      <c r="G2073" s="17" t="str">
        <f>$G$8</f>
        <v>PRODUCTION</v>
      </c>
      <c r="H2073" s="21">
        <f t="shared" si="949"/>
        <v>413681.00000000017</v>
      </c>
      <c r="I2073" s="22">
        <f>VLOOKUP(CONCATENATE($F2073," ",$G2073),AllocFactorMatrix,(I$4+1),FALSE)*$E2080</f>
        <v>205106.58516354676</v>
      </c>
      <c r="J2073" s="22">
        <f>VLOOKUP(CONCATENATE($F2073," ",$G2073),AllocFactorMatrix,(J$4+1),FALSE)*$E2080</f>
        <v>51290.567149157068</v>
      </c>
      <c r="K2073" s="22">
        <f>VLOOKUP(CONCATENATE($F2073," ",$G2073),AllocFactorMatrix,(K$4+1),FALSE)*$E2080</f>
        <v>650.04832834157537</v>
      </c>
      <c r="L2073" s="22">
        <f>VLOOKUP(CONCATENATE($F2073," ",$G2073),AllocFactorMatrix,(L$4+1),FALSE)*$E2080</f>
        <v>32.534272679061772</v>
      </c>
      <c r="M2073" s="22">
        <f t="shared" ref="M2073:M2088" si="954">SUBTOTAL(9,J2073:L2073)</f>
        <v>51973.149750177705</v>
      </c>
      <c r="N2073" s="22">
        <f>VLOOKUP(CONCATENATE($F2073," ",$G2073),AllocFactorMatrix,(N$4+1),FALSE)*$E2080</f>
        <v>23011.396624658006</v>
      </c>
      <c r="O2073" s="22">
        <f>VLOOKUP(CONCATENATE($F2073," ",$G2073),AllocFactorMatrix,(O$4+1),FALSE)*$E2080</f>
        <v>6306.8908961416791</v>
      </c>
      <c r="P2073" s="22">
        <f>VLOOKUP(CONCATENATE($F2073," ",$G2073),AllocFactorMatrix,(P$4+1),FALSE)*$E2080</f>
        <v>1003.6206399633562</v>
      </c>
      <c r="Q2073" s="22">
        <f>VLOOKUP(CONCATENATE($F2073," ",$G2073),AllocFactorMatrix,(Q$4+1),FALSE)*$E2080</f>
        <v>0</v>
      </c>
      <c r="R2073" s="22">
        <f>SUBTOTAL(9,N2073:Q2073)</f>
        <v>30321.90816076304</v>
      </c>
      <c r="S2073" s="22">
        <f>VLOOKUP(CONCATENATE($F2073," ",$G2073),AllocFactorMatrix,(S$4+1),FALSE)*$E2080</f>
        <v>994.72380927238453</v>
      </c>
      <c r="T2073" s="22">
        <f>VLOOKUP(CONCATENATE($F2073," ",$G2073),AllocFactorMatrix,(T$4+1),FALSE)*$E2080</f>
        <v>18102.276522909913</v>
      </c>
      <c r="U2073" s="22">
        <f>VLOOKUP(CONCATENATE($F2073," ",$G2073),AllocFactorMatrix,(U$4+1),FALSE)*$E2080</f>
        <v>88204.100425477227</v>
      </c>
      <c r="V2073" s="22">
        <f>VLOOKUP(CONCATENATE($F2073," ",$G2073),AllocFactorMatrix,(V$4+1),FALSE)*$E2080</f>
        <v>11239.005448755999</v>
      </c>
      <c r="W2073" s="22">
        <f>SUBTOTAL(9,S2073:V2073)</f>
        <v>118540.10620641553</v>
      </c>
      <c r="X2073" s="22">
        <f>VLOOKUP(CONCATENATE($F2073," ",$G2073),AllocFactorMatrix,(X$4+1),FALSE)*$E2080</f>
        <v>6435.7970560823651</v>
      </c>
      <c r="Y2073" s="22">
        <f>VLOOKUP(CONCATENATE($F2073," ",$G2073),AllocFactorMatrix,(Y$4+1),FALSE)*$E2080</f>
        <v>120.97747783082566</v>
      </c>
      <c r="Z2073" s="22">
        <f t="shared" ref="Z2073:Z2088" si="955">SUBTOTAL(9,X2073:Y2073)</f>
        <v>6556.7745339131907</v>
      </c>
      <c r="AA2073" s="22">
        <f>VLOOKUP(CONCATENATE($F2073," ",$G2073),AllocFactorMatrix,(AA$4+1),FALSE)*$E2080</f>
        <v>93.592787096076094</v>
      </c>
      <c r="AB2073" s="22">
        <f>VLOOKUP(CONCATENATE($F2073," ",$G2073),AllocFactorMatrix,(AB$4+1),FALSE)*$E2080</f>
        <v>879.51990077800338</v>
      </c>
      <c r="AC2073" s="22">
        <f>VLOOKUP(CONCATENATE($F2073," ",$G2073),AllocFactorMatrix,(AC$4+1),FALSE)*$E2080</f>
        <v>209.36349730978844</v>
      </c>
    </row>
    <row r="2074" spans="4:29" hidden="1" outlineLevel="1">
      <c r="F2074" s="42" t="str">
        <f>F2080</f>
        <v>PROD_DEMAND</v>
      </c>
      <c r="G2074" s="17" t="str">
        <f>$G$9</f>
        <v>BULKTRAN</v>
      </c>
      <c r="H2074" s="21">
        <f t="shared" si="949"/>
        <v>0</v>
      </c>
      <c r="I2074" s="22">
        <f>VLOOKUP(CONCATENATE($F2074," ",$G2074),AllocFactorMatrix,(I$4+1),FALSE)*$E2080</f>
        <v>0</v>
      </c>
      <c r="J2074" s="22">
        <f>VLOOKUP(CONCATENATE($F2074," ",$G2074),AllocFactorMatrix,(J$4+1),FALSE)*$E2080</f>
        <v>0</v>
      </c>
      <c r="K2074" s="22">
        <f>VLOOKUP(CONCATENATE($F2074," ",$G2074),AllocFactorMatrix,(K$4+1),FALSE)*$E2080</f>
        <v>0</v>
      </c>
      <c r="L2074" s="22">
        <f>VLOOKUP(CONCATENATE($F2074," ",$G2074),AllocFactorMatrix,(L$4+1),FALSE)*$E2080</f>
        <v>0</v>
      </c>
      <c r="M2074" s="22">
        <f t="shared" si="954"/>
        <v>0</v>
      </c>
      <c r="N2074" s="22">
        <f>VLOOKUP(CONCATENATE($F2074," ",$G2074),AllocFactorMatrix,(N$4+1),FALSE)*$E2080</f>
        <v>0</v>
      </c>
      <c r="O2074" s="22">
        <f>VLOOKUP(CONCATENATE($F2074," ",$G2074),AllocFactorMatrix,(O$4+1),FALSE)*$E2080</f>
        <v>0</v>
      </c>
      <c r="P2074" s="22">
        <f>VLOOKUP(CONCATENATE($F2074," ",$G2074),AllocFactorMatrix,(P$4+1),FALSE)*$E2080</f>
        <v>0</v>
      </c>
      <c r="Q2074" s="22">
        <f>VLOOKUP(CONCATENATE($F2074," ",$G2074),AllocFactorMatrix,(Q$4+1),FALSE)*$E2080</f>
        <v>0</v>
      </c>
      <c r="R2074" s="22">
        <f t="shared" ref="R2074:R2080" si="956">SUBTOTAL(9,N2074:Q2074)</f>
        <v>0</v>
      </c>
      <c r="S2074" s="22">
        <f>VLOOKUP(CONCATENATE($F2074," ",$G2074),AllocFactorMatrix,(S$4+1),FALSE)*$E2080</f>
        <v>0</v>
      </c>
      <c r="T2074" s="22">
        <f>VLOOKUP(CONCATENATE($F2074," ",$G2074),AllocFactorMatrix,(T$4+1),FALSE)*$E2080</f>
        <v>0</v>
      </c>
      <c r="U2074" s="22">
        <f>VLOOKUP(CONCATENATE($F2074," ",$G2074),AllocFactorMatrix,(U$4+1),FALSE)*$E2080</f>
        <v>0</v>
      </c>
      <c r="V2074" s="22">
        <f>VLOOKUP(CONCATENATE($F2074," ",$G2074),AllocFactorMatrix,(V$4+1),FALSE)*$E2080</f>
        <v>0</v>
      </c>
      <c r="W2074" s="22">
        <f t="shared" ref="W2074:W2080" si="957">SUBTOTAL(9,S2074:V2074)</f>
        <v>0</v>
      </c>
      <c r="X2074" s="22">
        <f>VLOOKUP(CONCATENATE($F2074," ",$G2074),AllocFactorMatrix,(X$4+1),FALSE)*$E2080</f>
        <v>0</v>
      </c>
      <c r="Y2074" s="22">
        <f>VLOOKUP(CONCATENATE($F2074," ",$G2074),AllocFactorMatrix,(Y$4+1),FALSE)*$E2080</f>
        <v>0</v>
      </c>
      <c r="Z2074" s="22">
        <f t="shared" si="955"/>
        <v>0</v>
      </c>
      <c r="AA2074" s="22">
        <f>VLOOKUP(CONCATENATE($F2074," ",$G2074),AllocFactorMatrix,(AA$4+1),FALSE)*$E2080</f>
        <v>0</v>
      </c>
      <c r="AB2074" s="22">
        <f>VLOOKUP(CONCATENATE($F2074," ",$G2074),AllocFactorMatrix,(AB$4+1),FALSE)*$E2080</f>
        <v>0</v>
      </c>
      <c r="AC2074" s="22">
        <f>VLOOKUP(CONCATENATE($F2074," ",$G2074),AllocFactorMatrix,(AC$4+1),FALSE)*$E2080</f>
        <v>0</v>
      </c>
    </row>
    <row r="2075" spans="4:29" hidden="1" outlineLevel="1">
      <c r="F2075" s="42" t="str">
        <f>F2080</f>
        <v>PROD_DEMAND</v>
      </c>
      <c r="G2075" s="17" t="str">
        <f>$G$10</f>
        <v>SUBTRAN</v>
      </c>
      <c r="H2075" s="21">
        <f t="shared" si="949"/>
        <v>0</v>
      </c>
      <c r="I2075" s="22">
        <f>VLOOKUP(CONCATENATE($F2075," ",$G2075),AllocFactorMatrix,(I$4+1),FALSE)*$E2080</f>
        <v>0</v>
      </c>
      <c r="J2075" s="22">
        <f>VLOOKUP(CONCATENATE($F2075," ",$G2075),AllocFactorMatrix,(J$4+1),FALSE)*$E2080</f>
        <v>0</v>
      </c>
      <c r="K2075" s="22">
        <f>VLOOKUP(CONCATENATE($F2075," ",$G2075),AllocFactorMatrix,(K$4+1),FALSE)*$E2080</f>
        <v>0</v>
      </c>
      <c r="L2075" s="22">
        <f>VLOOKUP(CONCATENATE($F2075," ",$G2075),AllocFactorMatrix,(L$4+1),FALSE)*$E2080</f>
        <v>0</v>
      </c>
      <c r="M2075" s="22">
        <f t="shared" si="954"/>
        <v>0</v>
      </c>
      <c r="N2075" s="22">
        <f>VLOOKUP(CONCATENATE($F2075," ",$G2075),AllocFactorMatrix,(N$4+1),FALSE)*$E2080</f>
        <v>0</v>
      </c>
      <c r="O2075" s="22">
        <f>VLOOKUP(CONCATENATE($F2075," ",$G2075),AllocFactorMatrix,(O$4+1),FALSE)*$E2080</f>
        <v>0</v>
      </c>
      <c r="P2075" s="22">
        <f>VLOOKUP(CONCATENATE($F2075," ",$G2075),AllocFactorMatrix,(P$4+1),FALSE)*$E2080</f>
        <v>0</v>
      </c>
      <c r="Q2075" s="22">
        <f>VLOOKUP(CONCATENATE($F2075," ",$G2075),AllocFactorMatrix,(Q$4+1),FALSE)*$E2080</f>
        <v>0</v>
      </c>
      <c r="R2075" s="22">
        <f t="shared" si="956"/>
        <v>0</v>
      </c>
      <c r="S2075" s="22">
        <f>VLOOKUP(CONCATENATE($F2075," ",$G2075),AllocFactorMatrix,(S$4+1),FALSE)*$E2080</f>
        <v>0</v>
      </c>
      <c r="T2075" s="22">
        <f>VLOOKUP(CONCATENATE($F2075," ",$G2075),AllocFactorMatrix,(T$4+1),FALSE)*$E2080</f>
        <v>0</v>
      </c>
      <c r="U2075" s="22">
        <f>VLOOKUP(CONCATENATE($F2075," ",$G2075),AllocFactorMatrix,(U$4+1),FALSE)*$E2080</f>
        <v>0</v>
      </c>
      <c r="V2075" s="22">
        <f>VLOOKUP(CONCATENATE($F2075," ",$G2075),AllocFactorMatrix,(V$4+1),FALSE)*$E2080</f>
        <v>0</v>
      </c>
      <c r="W2075" s="22">
        <f t="shared" si="957"/>
        <v>0</v>
      </c>
      <c r="X2075" s="22">
        <f>VLOOKUP(CONCATENATE($F2075," ",$G2075),AllocFactorMatrix,(X$4+1),FALSE)*$E2080</f>
        <v>0</v>
      </c>
      <c r="Y2075" s="22">
        <f>VLOOKUP(CONCATENATE($F2075," ",$G2075),AllocFactorMatrix,(Y$4+1),FALSE)*$E2080</f>
        <v>0</v>
      </c>
      <c r="Z2075" s="22">
        <f t="shared" si="955"/>
        <v>0</v>
      </c>
      <c r="AA2075" s="22">
        <f>VLOOKUP(CONCATENATE($F2075," ",$G2075),AllocFactorMatrix,(AA$4+1),FALSE)*$E2080</f>
        <v>0</v>
      </c>
      <c r="AB2075" s="22">
        <f>VLOOKUP(CONCATENATE($F2075," ",$G2075),AllocFactorMatrix,(AB$4+1),FALSE)*$E2080</f>
        <v>0</v>
      </c>
      <c r="AC2075" s="22">
        <f>VLOOKUP(CONCATENATE($F2075," ",$G2075),AllocFactorMatrix,(AC$4+1),FALSE)*$E2080</f>
        <v>0</v>
      </c>
    </row>
    <row r="2076" spans="4:29" hidden="1" outlineLevel="1">
      <c r="F2076" s="42" t="str">
        <f>F2080</f>
        <v>PROD_DEMAND</v>
      </c>
      <c r="G2076" s="17" t="str">
        <f>$G$11</f>
        <v>DISTPRI</v>
      </c>
      <c r="H2076" s="21">
        <f t="shared" si="949"/>
        <v>0</v>
      </c>
      <c r="I2076" s="22">
        <f>VLOOKUP(CONCATENATE($F2076," ",$G2076),AllocFactorMatrix,(I$4+1),FALSE)*$E2080</f>
        <v>0</v>
      </c>
      <c r="J2076" s="22">
        <f>VLOOKUP(CONCATENATE($F2076," ",$G2076),AllocFactorMatrix,(J$4+1),FALSE)*$E2080</f>
        <v>0</v>
      </c>
      <c r="K2076" s="22">
        <f>VLOOKUP(CONCATENATE($F2076," ",$G2076),AllocFactorMatrix,(K$4+1),FALSE)*$E2080</f>
        <v>0</v>
      </c>
      <c r="L2076" s="22">
        <f>VLOOKUP(CONCATENATE($F2076," ",$G2076),AllocFactorMatrix,(L$4+1),FALSE)*$E2080</f>
        <v>0</v>
      </c>
      <c r="M2076" s="22">
        <f t="shared" si="954"/>
        <v>0</v>
      </c>
      <c r="N2076" s="22">
        <f>VLOOKUP(CONCATENATE($F2076," ",$G2076),AllocFactorMatrix,(N$4+1),FALSE)*$E2080</f>
        <v>0</v>
      </c>
      <c r="O2076" s="22">
        <f>VLOOKUP(CONCATENATE($F2076," ",$G2076),AllocFactorMatrix,(O$4+1),FALSE)*$E2080</f>
        <v>0</v>
      </c>
      <c r="P2076" s="22">
        <f>VLOOKUP(CONCATENATE($F2076," ",$G2076),AllocFactorMatrix,(P$4+1),FALSE)*$E2080</f>
        <v>0</v>
      </c>
      <c r="Q2076" s="22">
        <f>VLOOKUP(CONCATENATE($F2076," ",$G2076),AllocFactorMatrix,(Q$4+1),FALSE)*$E2080</f>
        <v>0</v>
      </c>
      <c r="R2076" s="22">
        <f t="shared" si="956"/>
        <v>0</v>
      </c>
      <c r="S2076" s="22">
        <f>VLOOKUP(CONCATENATE($F2076," ",$G2076),AllocFactorMatrix,(S$4+1),FALSE)*$E2080</f>
        <v>0</v>
      </c>
      <c r="T2076" s="22">
        <f>VLOOKUP(CONCATENATE($F2076," ",$G2076),AllocFactorMatrix,(T$4+1),FALSE)*$E2080</f>
        <v>0</v>
      </c>
      <c r="U2076" s="22">
        <f>VLOOKUP(CONCATENATE($F2076," ",$G2076),AllocFactorMatrix,(U$4+1),FALSE)*$E2080</f>
        <v>0</v>
      </c>
      <c r="V2076" s="22">
        <f>VLOOKUP(CONCATENATE($F2076," ",$G2076),AllocFactorMatrix,(V$4+1),FALSE)*$E2080</f>
        <v>0</v>
      </c>
      <c r="W2076" s="22">
        <f t="shared" si="957"/>
        <v>0</v>
      </c>
      <c r="X2076" s="22">
        <f>VLOOKUP(CONCATENATE($F2076," ",$G2076),AllocFactorMatrix,(X$4+1),FALSE)*$E2080</f>
        <v>0</v>
      </c>
      <c r="Y2076" s="22">
        <f>VLOOKUP(CONCATENATE($F2076," ",$G2076),AllocFactorMatrix,(Y$4+1),FALSE)*$E2080</f>
        <v>0</v>
      </c>
      <c r="Z2076" s="22">
        <f t="shared" si="955"/>
        <v>0</v>
      </c>
      <c r="AA2076" s="22">
        <f>VLOOKUP(CONCATENATE($F2076," ",$G2076),AllocFactorMatrix,(AA$4+1),FALSE)*$E2080</f>
        <v>0</v>
      </c>
      <c r="AB2076" s="22">
        <f>VLOOKUP(CONCATENATE($F2076," ",$G2076),AllocFactorMatrix,(AB$4+1),FALSE)*$E2080</f>
        <v>0</v>
      </c>
      <c r="AC2076" s="22">
        <f>VLOOKUP(CONCATENATE($F2076," ",$G2076),AllocFactorMatrix,(AC$4+1),FALSE)*$E2080</f>
        <v>0</v>
      </c>
    </row>
    <row r="2077" spans="4:29" hidden="1" outlineLevel="1">
      <c r="F2077" s="42" t="str">
        <f>F2080</f>
        <v>PROD_DEMAND</v>
      </c>
      <c r="G2077" s="17" t="str">
        <f>$G$12</f>
        <v>DISTSEC</v>
      </c>
      <c r="H2077" s="21">
        <f t="shared" si="949"/>
        <v>0</v>
      </c>
      <c r="I2077" s="22">
        <f>VLOOKUP(CONCATENATE($F2077," ",$G2077),AllocFactorMatrix,(I$4+1),FALSE)*$E2080</f>
        <v>0</v>
      </c>
      <c r="J2077" s="22">
        <f>VLOOKUP(CONCATENATE($F2077," ",$G2077),AllocFactorMatrix,(J$4+1),FALSE)*$E2080</f>
        <v>0</v>
      </c>
      <c r="K2077" s="22">
        <f>VLOOKUP(CONCATENATE($F2077," ",$G2077),AllocFactorMatrix,(K$4+1),FALSE)*$E2080</f>
        <v>0</v>
      </c>
      <c r="L2077" s="22">
        <f>VLOOKUP(CONCATENATE($F2077," ",$G2077),AllocFactorMatrix,(L$4+1),FALSE)*$E2080</f>
        <v>0</v>
      </c>
      <c r="M2077" s="22">
        <f t="shared" si="954"/>
        <v>0</v>
      </c>
      <c r="N2077" s="22">
        <f>VLOOKUP(CONCATENATE($F2077," ",$G2077),AllocFactorMatrix,(N$4+1),FALSE)*$E2080</f>
        <v>0</v>
      </c>
      <c r="O2077" s="22">
        <f>VLOOKUP(CONCATENATE($F2077," ",$G2077),AllocFactorMatrix,(O$4+1),FALSE)*$E2080</f>
        <v>0</v>
      </c>
      <c r="P2077" s="22">
        <f>VLOOKUP(CONCATENATE($F2077," ",$G2077),AllocFactorMatrix,(P$4+1),FALSE)*$E2080</f>
        <v>0</v>
      </c>
      <c r="Q2077" s="22">
        <f>VLOOKUP(CONCATENATE($F2077," ",$G2077),AllocFactorMatrix,(Q$4+1),FALSE)*$E2080</f>
        <v>0</v>
      </c>
      <c r="R2077" s="22">
        <f t="shared" si="956"/>
        <v>0</v>
      </c>
      <c r="S2077" s="22">
        <f>VLOOKUP(CONCATENATE($F2077," ",$G2077),AllocFactorMatrix,(S$4+1),FALSE)*$E2080</f>
        <v>0</v>
      </c>
      <c r="T2077" s="22">
        <f>VLOOKUP(CONCATENATE($F2077," ",$G2077),AllocFactorMatrix,(T$4+1),FALSE)*$E2080</f>
        <v>0</v>
      </c>
      <c r="U2077" s="22">
        <f>VLOOKUP(CONCATENATE($F2077," ",$G2077),AllocFactorMatrix,(U$4+1),FALSE)*$E2080</f>
        <v>0</v>
      </c>
      <c r="V2077" s="22">
        <f>VLOOKUP(CONCATENATE($F2077," ",$G2077),AllocFactorMatrix,(V$4+1),FALSE)*$E2080</f>
        <v>0</v>
      </c>
      <c r="W2077" s="22">
        <f t="shared" si="957"/>
        <v>0</v>
      </c>
      <c r="X2077" s="22">
        <f>VLOOKUP(CONCATENATE($F2077," ",$G2077),AllocFactorMatrix,(X$4+1),FALSE)*$E2080</f>
        <v>0</v>
      </c>
      <c r="Y2077" s="22">
        <f>VLOOKUP(CONCATENATE($F2077," ",$G2077),AllocFactorMatrix,(Y$4+1),FALSE)*$E2080</f>
        <v>0</v>
      </c>
      <c r="Z2077" s="22">
        <f t="shared" si="955"/>
        <v>0</v>
      </c>
      <c r="AA2077" s="22">
        <f>VLOOKUP(CONCATENATE($F2077," ",$G2077),AllocFactorMatrix,(AA$4+1),FALSE)*$E2080</f>
        <v>0</v>
      </c>
      <c r="AB2077" s="22">
        <f>VLOOKUP(CONCATENATE($F2077," ",$G2077),AllocFactorMatrix,(AB$4+1),FALSE)*$E2080</f>
        <v>0</v>
      </c>
      <c r="AC2077" s="22">
        <f>VLOOKUP(CONCATENATE($F2077," ",$G2077),AllocFactorMatrix,(AC$4+1),FALSE)*$E2080</f>
        <v>0</v>
      </c>
    </row>
    <row r="2078" spans="4:29" hidden="1" outlineLevel="1">
      <c r="F2078" s="42" t="str">
        <f>F2080</f>
        <v>PROD_DEMAND</v>
      </c>
      <c r="G2078" s="17" t="str">
        <f>$G$13</f>
        <v>ENERGY</v>
      </c>
      <c r="H2078" s="21">
        <f t="shared" si="949"/>
        <v>0</v>
      </c>
      <c r="I2078" s="22">
        <f>VLOOKUP(CONCATENATE($F2078," ",$G2078),AllocFactorMatrix,(I$4+1),FALSE)*$E2080</f>
        <v>0</v>
      </c>
      <c r="J2078" s="22">
        <f>VLOOKUP(CONCATENATE($F2078," ",$G2078),AllocFactorMatrix,(J$4+1),FALSE)*$E2080</f>
        <v>0</v>
      </c>
      <c r="K2078" s="22">
        <f>VLOOKUP(CONCATENATE($F2078," ",$G2078),AllocFactorMatrix,(K$4+1),FALSE)*$E2080</f>
        <v>0</v>
      </c>
      <c r="L2078" s="22">
        <f>VLOOKUP(CONCATENATE($F2078," ",$G2078),AllocFactorMatrix,(L$4+1),FALSE)*$E2080</f>
        <v>0</v>
      </c>
      <c r="M2078" s="22">
        <f t="shared" si="954"/>
        <v>0</v>
      </c>
      <c r="N2078" s="22">
        <f>VLOOKUP(CONCATENATE($F2078," ",$G2078),AllocFactorMatrix,(N$4+1),FALSE)*$E2080</f>
        <v>0</v>
      </c>
      <c r="O2078" s="22">
        <f>VLOOKUP(CONCATENATE($F2078," ",$G2078),AllocFactorMatrix,(O$4+1),FALSE)*$E2080</f>
        <v>0</v>
      </c>
      <c r="P2078" s="22">
        <f>VLOOKUP(CONCATENATE($F2078," ",$G2078),AllocFactorMatrix,(P$4+1),FALSE)*$E2080</f>
        <v>0</v>
      </c>
      <c r="Q2078" s="22">
        <f>VLOOKUP(CONCATENATE($F2078," ",$G2078),AllocFactorMatrix,(Q$4+1),FALSE)*$E2080</f>
        <v>0</v>
      </c>
      <c r="R2078" s="22">
        <f t="shared" si="956"/>
        <v>0</v>
      </c>
      <c r="S2078" s="22">
        <f>VLOOKUP(CONCATENATE($F2078," ",$G2078),AllocFactorMatrix,(S$4+1),FALSE)*$E2080</f>
        <v>0</v>
      </c>
      <c r="T2078" s="22">
        <f>VLOOKUP(CONCATENATE($F2078," ",$G2078),AllocFactorMatrix,(T$4+1),FALSE)*$E2080</f>
        <v>0</v>
      </c>
      <c r="U2078" s="22">
        <f>VLOOKUP(CONCATENATE($F2078," ",$G2078),AllocFactorMatrix,(U$4+1),FALSE)*$E2080</f>
        <v>0</v>
      </c>
      <c r="V2078" s="22">
        <f>VLOOKUP(CONCATENATE($F2078," ",$G2078),AllocFactorMatrix,(V$4+1),FALSE)*$E2080</f>
        <v>0</v>
      </c>
      <c r="W2078" s="22">
        <f t="shared" si="957"/>
        <v>0</v>
      </c>
      <c r="X2078" s="22">
        <f>VLOOKUP(CONCATENATE($F2078," ",$G2078),AllocFactorMatrix,(X$4+1),FALSE)*$E2080</f>
        <v>0</v>
      </c>
      <c r="Y2078" s="22">
        <f>VLOOKUP(CONCATENATE($F2078," ",$G2078),AllocFactorMatrix,(Y$4+1),FALSE)*$E2080</f>
        <v>0</v>
      </c>
      <c r="Z2078" s="22">
        <f t="shared" si="955"/>
        <v>0</v>
      </c>
      <c r="AA2078" s="22">
        <f>VLOOKUP(CONCATENATE($F2078," ",$G2078),AllocFactorMatrix,(AA$4+1),FALSE)*$E2080</f>
        <v>0</v>
      </c>
      <c r="AB2078" s="22">
        <f>VLOOKUP(CONCATENATE($F2078," ",$G2078),AllocFactorMatrix,(AB$4+1),FALSE)*$E2080</f>
        <v>0</v>
      </c>
      <c r="AC2078" s="22">
        <f>VLOOKUP(CONCATENATE($F2078," ",$G2078),AllocFactorMatrix,(AC$4+1),FALSE)*$E2080</f>
        <v>0</v>
      </c>
    </row>
    <row r="2079" spans="4:29" hidden="1" outlineLevel="1">
      <c r="F2079" s="42" t="str">
        <f>F2080</f>
        <v>PROD_DEMAND</v>
      </c>
      <c r="G2079" s="17" t="str">
        <f>$G$14</f>
        <v>CUSTOMER</v>
      </c>
      <c r="H2079" s="21">
        <f t="shared" si="949"/>
        <v>0</v>
      </c>
      <c r="I2079" s="22">
        <f>VLOOKUP(CONCATENATE($F2079," ",$G2079),AllocFactorMatrix,(I$4+1),FALSE)*$E2080</f>
        <v>0</v>
      </c>
      <c r="J2079" s="22">
        <f>VLOOKUP(CONCATENATE($F2079," ",$G2079),AllocFactorMatrix,(J$4+1),FALSE)*$E2080</f>
        <v>0</v>
      </c>
      <c r="K2079" s="22">
        <f>VLOOKUP(CONCATENATE($F2079," ",$G2079),AllocFactorMatrix,(K$4+1),FALSE)*$E2080</f>
        <v>0</v>
      </c>
      <c r="L2079" s="22">
        <f>VLOOKUP(CONCATENATE($F2079," ",$G2079),AllocFactorMatrix,(L$4+1),FALSE)*$E2080</f>
        <v>0</v>
      </c>
      <c r="M2079" s="22">
        <f t="shared" si="954"/>
        <v>0</v>
      </c>
      <c r="N2079" s="22">
        <f>VLOOKUP(CONCATENATE($F2079," ",$G2079),AllocFactorMatrix,(N$4+1),FALSE)*$E2080</f>
        <v>0</v>
      </c>
      <c r="O2079" s="22">
        <f>VLOOKUP(CONCATENATE($F2079," ",$G2079),AllocFactorMatrix,(O$4+1),FALSE)*$E2080</f>
        <v>0</v>
      </c>
      <c r="P2079" s="22">
        <f>VLOOKUP(CONCATENATE($F2079," ",$G2079),AllocFactorMatrix,(P$4+1),FALSE)*$E2080</f>
        <v>0</v>
      </c>
      <c r="Q2079" s="22">
        <f>VLOOKUP(CONCATENATE($F2079," ",$G2079),AllocFactorMatrix,(Q$4+1),FALSE)*$E2080</f>
        <v>0</v>
      </c>
      <c r="R2079" s="22">
        <f t="shared" si="956"/>
        <v>0</v>
      </c>
      <c r="S2079" s="22">
        <f>VLOOKUP(CONCATENATE($F2079," ",$G2079),AllocFactorMatrix,(S$4+1),FALSE)*$E2080</f>
        <v>0</v>
      </c>
      <c r="T2079" s="22">
        <f>VLOOKUP(CONCATENATE($F2079," ",$G2079),AllocFactorMatrix,(T$4+1),FALSE)*$E2080</f>
        <v>0</v>
      </c>
      <c r="U2079" s="22">
        <f>VLOOKUP(CONCATENATE($F2079," ",$G2079),AllocFactorMatrix,(U$4+1),FALSE)*$E2080</f>
        <v>0</v>
      </c>
      <c r="V2079" s="22">
        <f>VLOOKUP(CONCATENATE($F2079," ",$G2079),AllocFactorMatrix,(V$4+1),FALSE)*$E2080</f>
        <v>0</v>
      </c>
      <c r="W2079" s="22">
        <f t="shared" si="957"/>
        <v>0</v>
      </c>
      <c r="X2079" s="22">
        <f>VLOOKUP(CONCATENATE($F2079," ",$G2079),AllocFactorMatrix,(X$4+1),FALSE)*$E2080</f>
        <v>0</v>
      </c>
      <c r="Y2079" s="22">
        <f>VLOOKUP(CONCATENATE($F2079," ",$G2079),AllocFactorMatrix,(Y$4+1),FALSE)*$E2080</f>
        <v>0</v>
      </c>
      <c r="Z2079" s="22">
        <f t="shared" si="955"/>
        <v>0</v>
      </c>
      <c r="AA2079" s="22">
        <f>VLOOKUP(CONCATENATE($F2079," ",$G2079),AllocFactorMatrix,(AA$4+1),FALSE)*$E2080</f>
        <v>0</v>
      </c>
      <c r="AB2079" s="22">
        <f>VLOOKUP(CONCATENATE($F2079," ",$G2079),AllocFactorMatrix,(AB$4+1),FALSE)*$E2080</f>
        <v>0</v>
      </c>
      <c r="AC2079" s="22">
        <f>VLOOKUP(CONCATENATE($F2079," ",$G2079),AllocFactorMatrix,(AC$4+1),FALSE)*$E2080</f>
        <v>0</v>
      </c>
    </row>
    <row r="2080" spans="4:29" collapsed="1">
      <c r="D2080" s="39" t="s">
        <v>717</v>
      </c>
      <c r="E2080" s="19">
        <v>413681</v>
      </c>
      <c r="F2080" s="43" t="s">
        <v>29</v>
      </c>
      <c r="G2080" s="17" t="str">
        <f>$G$15</f>
        <v>TOTAL</v>
      </c>
      <c r="H2080" s="21">
        <f t="shared" si="949"/>
        <v>413681.00000000017</v>
      </c>
      <c r="I2080" s="22">
        <f>VLOOKUP(CONCATENATE($F2080," ",$G2080),AllocFactorMatrix,(I$4+1),FALSE)*$E2080</f>
        <v>205106.58516354676</v>
      </c>
      <c r="J2080" s="22">
        <f>VLOOKUP(CONCATENATE($F2080," ",$G2080),AllocFactorMatrix,(J$4+1),FALSE)*$E2080</f>
        <v>51290.567149157068</v>
      </c>
      <c r="K2080" s="22">
        <f>VLOOKUP(CONCATENATE($F2080," ",$G2080),AllocFactorMatrix,(K$4+1),FALSE)*$E2080</f>
        <v>650.04832834157537</v>
      </c>
      <c r="L2080" s="22">
        <f>VLOOKUP(CONCATENATE($F2080," ",$G2080),AllocFactorMatrix,(L$4+1),FALSE)*$E2080</f>
        <v>32.534272679061772</v>
      </c>
      <c r="M2080" s="22">
        <f t="shared" si="954"/>
        <v>51973.149750177705</v>
      </c>
      <c r="N2080" s="22">
        <f>VLOOKUP(CONCATENATE($F2080," ",$G2080),AllocFactorMatrix,(N$4+1),FALSE)*$E2080</f>
        <v>23011.396624658006</v>
      </c>
      <c r="O2080" s="22">
        <f>VLOOKUP(CONCATENATE($F2080," ",$G2080),AllocFactorMatrix,(O$4+1),FALSE)*$E2080</f>
        <v>6306.8908961416791</v>
      </c>
      <c r="P2080" s="22">
        <f>VLOOKUP(CONCATENATE($F2080," ",$G2080),AllocFactorMatrix,(P$4+1),FALSE)*$E2080</f>
        <v>1003.6206399633562</v>
      </c>
      <c r="Q2080" s="22">
        <f>VLOOKUP(CONCATENATE($F2080," ",$G2080),AllocFactorMatrix,(Q$4+1),FALSE)*$E2080</f>
        <v>0</v>
      </c>
      <c r="R2080" s="22">
        <f t="shared" si="956"/>
        <v>30321.90816076304</v>
      </c>
      <c r="S2080" s="22">
        <f>VLOOKUP(CONCATENATE($F2080," ",$G2080),AllocFactorMatrix,(S$4+1),FALSE)*$E2080</f>
        <v>994.72380927238453</v>
      </c>
      <c r="T2080" s="22">
        <f>VLOOKUP(CONCATENATE($F2080," ",$G2080),AllocFactorMatrix,(T$4+1),FALSE)*$E2080</f>
        <v>18102.276522909913</v>
      </c>
      <c r="U2080" s="22">
        <f>VLOOKUP(CONCATENATE($F2080," ",$G2080),AllocFactorMatrix,(U$4+1),FALSE)*$E2080</f>
        <v>88204.100425477227</v>
      </c>
      <c r="V2080" s="22">
        <f>VLOOKUP(CONCATENATE($F2080," ",$G2080),AllocFactorMatrix,(V$4+1),FALSE)*$E2080</f>
        <v>11239.005448755999</v>
      </c>
      <c r="W2080" s="22">
        <f t="shared" si="957"/>
        <v>118540.10620641553</v>
      </c>
      <c r="X2080" s="22">
        <f>VLOOKUP(CONCATENATE($F2080," ",$G2080),AllocFactorMatrix,(X$4+1),FALSE)*$E2080</f>
        <v>6435.7970560823651</v>
      </c>
      <c r="Y2080" s="22">
        <f>VLOOKUP(CONCATENATE($F2080," ",$G2080),AllocFactorMatrix,(Y$4+1),FALSE)*$E2080</f>
        <v>120.97747783082566</v>
      </c>
      <c r="Z2080" s="22">
        <f t="shared" si="955"/>
        <v>6556.7745339131907</v>
      </c>
      <c r="AA2080" s="22">
        <f>VLOOKUP(CONCATENATE($F2080," ",$G2080),AllocFactorMatrix,(AA$4+1),FALSE)*$E2080</f>
        <v>93.592787096076094</v>
      </c>
      <c r="AB2080" s="22">
        <f>VLOOKUP(CONCATENATE($F2080," ",$G2080),AllocFactorMatrix,(AB$4+1),FALSE)*$E2080</f>
        <v>879.51990077800338</v>
      </c>
      <c r="AC2080" s="22">
        <f>VLOOKUP(CONCATENATE($F2080," ",$G2080),AllocFactorMatrix,(AC$4+1),FALSE)*$E2080</f>
        <v>209.36349730978844</v>
      </c>
    </row>
    <row r="2081" spans="4:29" hidden="1" outlineLevel="1">
      <c r="F2081" s="42" t="str">
        <f>F2088</f>
        <v>TRANS_TOTAL</v>
      </c>
      <c r="G2081" s="17" t="str">
        <f>$G$8</f>
        <v>PRODUCTION</v>
      </c>
      <c r="H2081" s="21">
        <f t="shared" si="949"/>
        <v>0</v>
      </c>
      <c r="I2081" s="22">
        <f>VLOOKUP(CONCATENATE($F2081," ",$G2081),AllocFactorMatrix,(I$4+1),FALSE)*$E2088</f>
        <v>0</v>
      </c>
      <c r="J2081" s="22">
        <f>VLOOKUP(CONCATENATE($F2081," ",$G2081),AllocFactorMatrix,(J$4+1),FALSE)*$E2088</f>
        <v>0</v>
      </c>
      <c r="K2081" s="22">
        <f>VLOOKUP(CONCATENATE($F2081," ",$G2081),AllocFactorMatrix,(K$4+1),FALSE)*$E2088</f>
        <v>0</v>
      </c>
      <c r="L2081" s="22">
        <f>VLOOKUP(CONCATENATE($F2081," ",$G2081),AllocFactorMatrix,(L$4+1),FALSE)*$E2088</f>
        <v>0</v>
      </c>
      <c r="M2081" s="22">
        <f t="shared" si="954"/>
        <v>0</v>
      </c>
      <c r="N2081" s="22">
        <f>VLOOKUP(CONCATENATE($F2081," ",$G2081),AllocFactorMatrix,(N$4+1),FALSE)*$E2088</f>
        <v>0</v>
      </c>
      <c r="O2081" s="22">
        <f>VLOOKUP(CONCATENATE($F2081," ",$G2081),AllocFactorMatrix,(O$4+1),FALSE)*$E2088</f>
        <v>0</v>
      </c>
      <c r="P2081" s="22">
        <f>VLOOKUP(CONCATENATE($F2081," ",$G2081),AllocFactorMatrix,(P$4+1),FALSE)*$E2088</f>
        <v>0</v>
      </c>
      <c r="Q2081" s="22">
        <f>VLOOKUP(CONCATENATE($F2081," ",$G2081),AllocFactorMatrix,(Q$4+1),FALSE)*$E2088</f>
        <v>0</v>
      </c>
      <c r="R2081" s="22">
        <f>SUBTOTAL(9,N2081:Q2081)</f>
        <v>0</v>
      </c>
      <c r="S2081" s="22">
        <f>VLOOKUP(CONCATENATE($F2081," ",$G2081),AllocFactorMatrix,(S$4+1),FALSE)*$E2088</f>
        <v>0</v>
      </c>
      <c r="T2081" s="22">
        <f>VLOOKUP(CONCATENATE($F2081," ",$G2081),AllocFactorMatrix,(T$4+1),FALSE)*$E2088</f>
        <v>0</v>
      </c>
      <c r="U2081" s="22">
        <f>VLOOKUP(CONCATENATE($F2081," ",$G2081),AllocFactorMatrix,(U$4+1),FALSE)*$E2088</f>
        <v>0</v>
      </c>
      <c r="V2081" s="22">
        <f>VLOOKUP(CONCATENATE($F2081," ",$G2081),AllocFactorMatrix,(V$4+1),FALSE)*$E2088</f>
        <v>0</v>
      </c>
      <c r="W2081" s="22">
        <f>SUBTOTAL(9,S2081:V2081)</f>
        <v>0</v>
      </c>
      <c r="X2081" s="22">
        <f>VLOOKUP(CONCATENATE($F2081," ",$G2081),AllocFactorMatrix,(X$4+1),FALSE)*$E2088</f>
        <v>0</v>
      </c>
      <c r="Y2081" s="22">
        <f>VLOOKUP(CONCATENATE($F2081," ",$G2081),AllocFactorMatrix,(Y$4+1),FALSE)*$E2088</f>
        <v>0</v>
      </c>
      <c r="Z2081" s="22">
        <f t="shared" si="955"/>
        <v>0</v>
      </c>
      <c r="AA2081" s="22">
        <f>VLOOKUP(CONCATENATE($F2081," ",$G2081),AllocFactorMatrix,(AA$4+1),FALSE)*$E2088</f>
        <v>0</v>
      </c>
      <c r="AB2081" s="22">
        <f>VLOOKUP(CONCATENATE($F2081," ",$G2081),AllocFactorMatrix,(AB$4+1),FALSE)*$E2088</f>
        <v>0</v>
      </c>
      <c r="AC2081" s="22">
        <f>VLOOKUP(CONCATENATE($F2081," ",$G2081),AllocFactorMatrix,(AC$4+1),FALSE)*$E2088</f>
        <v>0</v>
      </c>
    </row>
    <row r="2082" spans="4:29" hidden="1" outlineLevel="1">
      <c r="F2082" s="42" t="str">
        <f>F2088</f>
        <v>TRANS_TOTAL</v>
      </c>
      <c r="G2082" s="17" t="str">
        <f>$G$9</f>
        <v>BULKTRAN</v>
      </c>
      <c r="H2082" s="21">
        <f t="shared" si="949"/>
        <v>0</v>
      </c>
      <c r="I2082" s="22">
        <f>VLOOKUP(CONCATENATE($F2082," ",$G2082),AllocFactorMatrix,(I$4+1),FALSE)*$E2088</f>
        <v>0</v>
      </c>
      <c r="J2082" s="22">
        <f>VLOOKUP(CONCATENATE($F2082," ",$G2082),AllocFactorMatrix,(J$4+1),FALSE)*$E2088</f>
        <v>0</v>
      </c>
      <c r="K2082" s="22">
        <f>VLOOKUP(CONCATENATE($F2082," ",$G2082),AllocFactorMatrix,(K$4+1),FALSE)*$E2088</f>
        <v>0</v>
      </c>
      <c r="L2082" s="22">
        <f>VLOOKUP(CONCATENATE($F2082," ",$G2082),AllocFactorMatrix,(L$4+1),FALSE)*$E2088</f>
        <v>0</v>
      </c>
      <c r="M2082" s="22">
        <f t="shared" si="954"/>
        <v>0</v>
      </c>
      <c r="N2082" s="22">
        <f>VLOOKUP(CONCATENATE($F2082," ",$G2082),AllocFactorMatrix,(N$4+1),FALSE)*$E2088</f>
        <v>0</v>
      </c>
      <c r="O2082" s="22">
        <f>VLOOKUP(CONCATENATE($F2082," ",$G2082),AllocFactorMatrix,(O$4+1),FALSE)*$E2088</f>
        <v>0</v>
      </c>
      <c r="P2082" s="22">
        <f>VLOOKUP(CONCATENATE($F2082," ",$G2082),AllocFactorMatrix,(P$4+1),FALSE)*$E2088</f>
        <v>0</v>
      </c>
      <c r="Q2082" s="22">
        <f>VLOOKUP(CONCATENATE($F2082," ",$G2082),AllocFactorMatrix,(Q$4+1),FALSE)*$E2088</f>
        <v>0</v>
      </c>
      <c r="R2082" s="22">
        <f t="shared" ref="R2082:R2088" si="958">SUBTOTAL(9,N2082:Q2082)</f>
        <v>0</v>
      </c>
      <c r="S2082" s="22">
        <f>VLOOKUP(CONCATENATE($F2082," ",$G2082),AllocFactorMatrix,(S$4+1),FALSE)*$E2088</f>
        <v>0</v>
      </c>
      <c r="T2082" s="22">
        <f>VLOOKUP(CONCATENATE($F2082," ",$G2082),AllocFactorMatrix,(T$4+1),FALSE)*$E2088</f>
        <v>0</v>
      </c>
      <c r="U2082" s="22">
        <f>VLOOKUP(CONCATENATE($F2082," ",$G2082),AllocFactorMatrix,(U$4+1),FALSE)*$E2088</f>
        <v>0</v>
      </c>
      <c r="V2082" s="22">
        <f>VLOOKUP(CONCATENATE($F2082," ",$G2082),AllocFactorMatrix,(V$4+1),FALSE)*$E2088</f>
        <v>0</v>
      </c>
      <c r="W2082" s="22">
        <f t="shared" ref="W2082:W2088" si="959">SUBTOTAL(9,S2082:V2082)</f>
        <v>0</v>
      </c>
      <c r="X2082" s="22">
        <f>VLOOKUP(CONCATENATE($F2082," ",$G2082),AllocFactorMatrix,(X$4+1),FALSE)*$E2088</f>
        <v>0</v>
      </c>
      <c r="Y2082" s="22">
        <f>VLOOKUP(CONCATENATE($F2082," ",$G2082),AllocFactorMatrix,(Y$4+1),FALSE)*$E2088</f>
        <v>0</v>
      </c>
      <c r="Z2082" s="22">
        <f t="shared" si="955"/>
        <v>0</v>
      </c>
      <c r="AA2082" s="22">
        <f>VLOOKUP(CONCATENATE($F2082," ",$G2082),AllocFactorMatrix,(AA$4+1),FALSE)*$E2088</f>
        <v>0</v>
      </c>
      <c r="AB2082" s="22">
        <f>VLOOKUP(CONCATENATE($F2082," ",$G2082),AllocFactorMatrix,(AB$4+1),FALSE)*$E2088</f>
        <v>0</v>
      </c>
      <c r="AC2082" s="22">
        <f>VLOOKUP(CONCATENATE($F2082," ",$G2082),AllocFactorMatrix,(AC$4+1),FALSE)*$E2088</f>
        <v>0</v>
      </c>
    </row>
    <row r="2083" spans="4:29" hidden="1" outlineLevel="1">
      <c r="F2083" s="42" t="str">
        <f>F2088</f>
        <v>TRANS_TOTAL</v>
      </c>
      <c r="G2083" s="17" t="str">
        <f>$G$10</f>
        <v>SUBTRAN</v>
      </c>
      <c r="H2083" s="21">
        <f t="shared" si="949"/>
        <v>0</v>
      </c>
      <c r="I2083" s="22">
        <f>VLOOKUP(CONCATENATE($F2083," ",$G2083),AllocFactorMatrix,(I$4+1),FALSE)*$E2088</f>
        <v>0</v>
      </c>
      <c r="J2083" s="22">
        <f>VLOOKUP(CONCATENATE($F2083," ",$G2083),AllocFactorMatrix,(J$4+1),FALSE)*$E2088</f>
        <v>0</v>
      </c>
      <c r="K2083" s="22">
        <f>VLOOKUP(CONCATENATE($F2083," ",$G2083),AllocFactorMatrix,(K$4+1),FALSE)*$E2088</f>
        <v>0</v>
      </c>
      <c r="L2083" s="22">
        <f>VLOOKUP(CONCATENATE($F2083," ",$G2083),AllocFactorMatrix,(L$4+1),FALSE)*$E2088</f>
        <v>0</v>
      </c>
      <c r="M2083" s="22">
        <f t="shared" si="954"/>
        <v>0</v>
      </c>
      <c r="N2083" s="22">
        <f>VLOOKUP(CONCATENATE($F2083," ",$G2083),AllocFactorMatrix,(N$4+1),FALSE)*$E2088</f>
        <v>0</v>
      </c>
      <c r="O2083" s="22">
        <f>VLOOKUP(CONCATENATE($F2083," ",$G2083),AllocFactorMatrix,(O$4+1),FALSE)*$E2088</f>
        <v>0</v>
      </c>
      <c r="P2083" s="22">
        <f>VLOOKUP(CONCATENATE($F2083," ",$G2083),AllocFactorMatrix,(P$4+1),FALSE)*$E2088</f>
        <v>0</v>
      </c>
      <c r="Q2083" s="22">
        <f>VLOOKUP(CONCATENATE($F2083," ",$G2083),AllocFactorMatrix,(Q$4+1),FALSE)*$E2088</f>
        <v>0</v>
      </c>
      <c r="R2083" s="22">
        <f t="shared" si="958"/>
        <v>0</v>
      </c>
      <c r="S2083" s="22">
        <f>VLOOKUP(CONCATENATE($F2083," ",$G2083),AllocFactorMatrix,(S$4+1),FALSE)*$E2088</f>
        <v>0</v>
      </c>
      <c r="T2083" s="22">
        <f>VLOOKUP(CONCATENATE($F2083," ",$G2083),AllocFactorMatrix,(T$4+1),FALSE)*$E2088</f>
        <v>0</v>
      </c>
      <c r="U2083" s="22">
        <f>VLOOKUP(CONCATENATE($F2083," ",$G2083),AllocFactorMatrix,(U$4+1),FALSE)*$E2088</f>
        <v>0</v>
      </c>
      <c r="V2083" s="22">
        <f>VLOOKUP(CONCATENATE($F2083," ",$G2083),AllocFactorMatrix,(V$4+1),FALSE)*$E2088</f>
        <v>0</v>
      </c>
      <c r="W2083" s="22">
        <f t="shared" si="959"/>
        <v>0</v>
      </c>
      <c r="X2083" s="22">
        <f>VLOOKUP(CONCATENATE($F2083," ",$G2083),AllocFactorMatrix,(X$4+1),FALSE)*$E2088</f>
        <v>0</v>
      </c>
      <c r="Y2083" s="22">
        <f>VLOOKUP(CONCATENATE($F2083," ",$G2083),AllocFactorMatrix,(Y$4+1),FALSE)*$E2088</f>
        <v>0</v>
      </c>
      <c r="Z2083" s="22">
        <f t="shared" si="955"/>
        <v>0</v>
      </c>
      <c r="AA2083" s="22">
        <f>VLOOKUP(CONCATENATE($F2083," ",$G2083),AllocFactorMatrix,(AA$4+1),FALSE)*$E2088</f>
        <v>0</v>
      </c>
      <c r="AB2083" s="22">
        <f>VLOOKUP(CONCATENATE($F2083," ",$G2083),AllocFactorMatrix,(AB$4+1),FALSE)*$E2088</f>
        <v>0</v>
      </c>
      <c r="AC2083" s="22">
        <f>VLOOKUP(CONCATENATE($F2083," ",$G2083),AllocFactorMatrix,(AC$4+1),FALSE)*$E2088</f>
        <v>0</v>
      </c>
    </row>
    <row r="2084" spans="4:29" hidden="1" outlineLevel="1">
      <c r="F2084" s="42" t="str">
        <f>F2088</f>
        <v>TRANS_TOTAL</v>
      </c>
      <c r="G2084" s="17" t="str">
        <f>$G$11</f>
        <v>DISTPRI</v>
      </c>
      <c r="H2084" s="21">
        <f t="shared" si="949"/>
        <v>0</v>
      </c>
      <c r="I2084" s="22">
        <f>VLOOKUP(CONCATENATE($F2084," ",$G2084),AllocFactorMatrix,(I$4+1),FALSE)*$E2088</f>
        <v>0</v>
      </c>
      <c r="J2084" s="22">
        <f>VLOOKUP(CONCATENATE($F2084," ",$G2084),AllocFactorMatrix,(J$4+1),FALSE)*$E2088</f>
        <v>0</v>
      </c>
      <c r="K2084" s="22">
        <f>VLOOKUP(CONCATENATE($F2084," ",$G2084),AllocFactorMatrix,(K$4+1),FALSE)*$E2088</f>
        <v>0</v>
      </c>
      <c r="L2084" s="22">
        <f>VLOOKUP(CONCATENATE($F2084," ",$G2084),AllocFactorMatrix,(L$4+1),FALSE)*$E2088</f>
        <v>0</v>
      </c>
      <c r="M2084" s="22">
        <f t="shared" si="954"/>
        <v>0</v>
      </c>
      <c r="N2084" s="22">
        <f>VLOOKUP(CONCATENATE($F2084," ",$G2084),AllocFactorMatrix,(N$4+1),FALSE)*$E2088</f>
        <v>0</v>
      </c>
      <c r="O2084" s="22">
        <f>VLOOKUP(CONCATENATE($F2084," ",$G2084),AllocFactorMatrix,(O$4+1),FALSE)*$E2088</f>
        <v>0</v>
      </c>
      <c r="P2084" s="22">
        <f>VLOOKUP(CONCATENATE($F2084," ",$G2084),AllocFactorMatrix,(P$4+1),FALSE)*$E2088</f>
        <v>0</v>
      </c>
      <c r="Q2084" s="22">
        <f>VLOOKUP(CONCATENATE($F2084," ",$G2084),AllocFactorMatrix,(Q$4+1),FALSE)*$E2088</f>
        <v>0</v>
      </c>
      <c r="R2084" s="22">
        <f t="shared" si="958"/>
        <v>0</v>
      </c>
      <c r="S2084" s="22">
        <f>VLOOKUP(CONCATENATE($F2084," ",$G2084),AllocFactorMatrix,(S$4+1),FALSE)*$E2088</f>
        <v>0</v>
      </c>
      <c r="T2084" s="22">
        <f>VLOOKUP(CONCATENATE($F2084," ",$G2084),AllocFactorMatrix,(T$4+1),FALSE)*$E2088</f>
        <v>0</v>
      </c>
      <c r="U2084" s="22">
        <f>VLOOKUP(CONCATENATE($F2084," ",$G2084),AllocFactorMatrix,(U$4+1),FALSE)*$E2088</f>
        <v>0</v>
      </c>
      <c r="V2084" s="22">
        <f>VLOOKUP(CONCATENATE($F2084," ",$G2084),AllocFactorMatrix,(V$4+1),FALSE)*$E2088</f>
        <v>0</v>
      </c>
      <c r="W2084" s="22">
        <f t="shared" si="959"/>
        <v>0</v>
      </c>
      <c r="X2084" s="22">
        <f>VLOOKUP(CONCATENATE($F2084," ",$G2084),AllocFactorMatrix,(X$4+1),FALSE)*$E2088</f>
        <v>0</v>
      </c>
      <c r="Y2084" s="22">
        <f>VLOOKUP(CONCATENATE($F2084," ",$G2084),AllocFactorMatrix,(Y$4+1),FALSE)*$E2088</f>
        <v>0</v>
      </c>
      <c r="Z2084" s="22">
        <f t="shared" si="955"/>
        <v>0</v>
      </c>
      <c r="AA2084" s="22">
        <f>VLOOKUP(CONCATENATE($F2084," ",$G2084),AllocFactorMatrix,(AA$4+1),FALSE)*$E2088</f>
        <v>0</v>
      </c>
      <c r="AB2084" s="22">
        <f>VLOOKUP(CONCATENATE($F2084," ",$G2084),AllocFactorMatrix,(AB$4+1),FALSE)*$E2088</f>
        <v>0</v>
      </c>
      <c r="AC2084" s="22">
        <f>VLOOKUP(CONCATENATE($F2084," ",$G2084),AllocFactorMatrix,(AC$4+1),FALSE)*$E2088</f>
        <v>0</v>
      </c>
    </row>
    <row r="2085" spans="4:29" hidden="1" outlineLevel="1">
      <c r="F2085" s="42" t="str">
        <f>F2088</f>
        <v>TRANS_TOTAL</v>
      </c>
      <c r="G2085" s="17" t="str">
        <f>$G$12</f>
        <v>DISTSEC</v>
      </c>
      <c r="H2085" s="21">
        <f t="shared" si="949"/>
        <v>0</v>
      </c>
      <c r="I2085" s="22">
        <f>VLOOKUP(CONCATENATE($F2085," ",$G2085),AllocFactorMatrix,(I$4+1),FALSE)*$E2088</f>
        <v>0</v>
      </c>
      <c r="J2085" s="22">
        <f>VLOOKUP(CONCATENATE($F2085," ",$G2085),AllocFactorMatrix,(J$4+1),FALSE)*$E2088</f>
        <v>0</v>
      </c>
      <c r="K2085" s="22">
        <f>VLOOKUP(CONCATENATE($F2085," ",$G2085),AllocFactorMatrix,(K$4+1),FALSE)*$E2088</f>
        <v>0</v>
      </c>
      <c r="L2085" s="22">
        <f>VLOOKUP(CONCATENATE($F2085," ",$G2085),AllocFactorMatrix,(L$4+1),FALSE)*$E2088</f>
        <v>0</v>
      </c>
      <c r="M2085" s="22">
        <f t="shared" si="954"/>
        <v>0</v>
      </c>
      <c r="N2085" s="22">
        <f>VLOOKUP(CONCATENATE($F2085," ",$G2085),AllocFactorMatrix,(N$4+1),FALSE)*$E2088</f>
        <v>0</v>
      </c>
      <c r="O2085" s="22">
        <f>VLOOKUP(CONCATENATE($F2085," ",$G2085),AllocFactorMatrix,(O$4+1),FALSE)*$E2088</f>
        <v>0</v>
      </c>
      <c r="P2085" s="22">
        <f>VLOOKUP(CONCATENATE($F2085," ",$G2085),AllocFactorMatrix,(P$4+1),FALSE)*$E2088</f>
        <v>0</v>
      </c>
      <c r="Q2085" s="22">
        <f>VLOOKUP(CONCATENATE($F2085," ",$G2085),AllocFactorMatrix,(Q$4+1),FALSE)*$E2088</f>
        <v>0</v>
      </c>
      <c r="R2085" s="22">
        <f t="shared" si="958"/>
        <v>0</v>
      </c>
      <c r="S2085" s="22">
        <f>VLOOKUP(CONCATENATE($F2085," ",$G2085),AllocFactorMatrix,(S$4+1),FALSE)*$E2088</f>
        <v>0</v>
      </c>
      <c r="T2085" s="22">
        <f>VLOOKUP(CONCATENATE($F2085," ",$G2085),AllocFactorMatrix,(T$4+1),FALSE)*$E2088</f>
        <v>0</v>
      </c>
      <c r="U2085" s="22">
        <f>VLOOKUP(CONCATENATE($F2085," ",$G2085),AllocFactorMatrix,(U$4+1),FALSE)*$E2088</f>
        <v>0</v>
      </c>
      <c r="V2085" s="22">
        <f>VLOOKUP(CONCATENATE($F2085," ",$G2085),AllocFactorMatrix,(V$4+1),FALSE)*$E2088</f>
        <v>0</v>
      </c>
      <c r="W2085" s="22">
        <f t="shared" si="959"/>
        <v>0</v>
      </c>
      <c r="X2085" s="22">
        <f>VLOOKUP(CONCATENATE($F2085," ",$G2085),AllocFactorMatrix,(X$4+1),FALSE)*$E2088</f>
        <v>0</v>
      </c>
      <c r="Y2085" s="22">
        <f>VLOOKUP(CONCATENATE($F2085," ",$G2085),AllocFactorMatrix,(Y$4+1),FALSE)*$E2088</f>
        <v>0</v>
      </c>
      <c r="Z2085" s="22">
        <f t="shared" si="955"/>
        <v>0</v>
      </c>
      <c r="AA2085" s="22">
        <f>VLOOKUP(CONCATENATE($F2085," ",$G2085),AllocFactorMatrix,(AA$4+1),FALSE)*$E2088</f>
        <v>0</v>
      </c>
      <c r="AB2085" s="22">
        <f>VLOOKUP(CONCATENATE($F2085," ",$G2085),AllocFactorMatrix,(AB$4+1),FALSE)*$E2088</f>
        <v>0</v>
      </c>
      <c r="AC2085" s="22">
        <f>VLOOKUP(CONCATENATE($F2085," ",$G2085),AllocFactorMatrix,(AC$4+1),FALSE)*$E2088</f>
        <v>0</v>
      </c>
    </row>
    <row r="2086" spans="4:29" hidden="1" outlineLevel="1">
      <c r="F2086" s="42" t="str">
        <f>F2088</f>
        <v>TRANS_TOTAL</v>
      </c>
      <c r="G2086" s="17" t="str">
        <f>$G$13</f>
        <v>ENERGY</v>
      </c>
      <c r="H2086" s="21">
        <f t="shared" si="949"/>
        <v>0</v>
      </c>
      <c r="I2086" s="22">
        <f>VLOOKUP(CONCATENATE($F2086," ",$G2086),AllocFactorMatrix,(I$4+1),FALSE)*$E2088</f>
        <v>0</v>
      </c>
      <c r="J2086" s="22">
        <f>VLOOKUP(CONCATENATE($F2086," ",$G2086),AllocFactorMatrix,(J$4+1),FALSE)*$E2088</f>
        <v>0</v>
      </c>
      <c r="K2086" s="22">
        <f>VLOOKUP(CONCATENATE($F2086," ",$G2086),AllocFactorMatrix,(K$4+1),FALSE)*$E2088</f>
        <v>0</v>
      </c>
      <c r="L2086" s="22">
        <f>VLOOKUP(CONCATENATE($F2086," ",$G2086),AllocFactorMatrix,(L$4+1),FALSE)*$E2088</f>
        <v>0</v>
      </c>
      <c r="M2086" s="22">
        <f t="shared" si="954"/>
        <v>0</v>
      </c>
      <c r="N2086" s="22">
        <f>VLOOKUP(CONCATENATE($F2086," ",$G2086),AllocFactorMatrix,(N$4+1),FALSE)*$E2088</f>
        <v>0</v>
      </c>
      <c r="O2086" s="22">
        <f>VLOOKUP(CONCATENATE($F2086," ",$G2086),AllocFactorMatrix,(O$4+1),FALSE)*$E2088</f>
        <v>0</v>
      </c>
      <c r="P2086" s="22">
        <f>VLOOKUP(CONCATENATE($F2086," ",$G2086),AllocFactorMatrix,(P$4+1),FALSE)*$E2088</f>
        <v>0</v>
      </c>
      <c r="Q2086" s="22">
        <f>VLOOKUP(CONCATENATE($F2086," ",$G2086),AllocFactorMatrix,(Q$4+1),FALSE)*$E2088</f>
        <v>0</v>
      </c>
      <c r="R2086" s="22">
        <f t="shared" si="958"/>
        <v>0</v>
      </c>
      <c r="S2086" s="22">
        <f>VLOOKUP(CONCATENATE($F2086," ",$G2086),AllocFactorMatrix,(S$4+1),FALSE)*$E2088</f>
        <v>0</v>
      </c>
      <c r="T2086" s="22">
        <f>VLOOKUP(CONCATENATE($F2086," ",$G2086),AllocFactorMatrix,(T$4+1),FALSE)*$E2088</f>
        <v>0</v>
      </c>
      <c r="U2086" s="22">
        <f>VLOOKUP(CONCATENATE($F2086," ",$G2086),AllocFactorMatrix,(U$4+1),FALSE)*$E2088</f>
        <v>0</v>
      </c>
      <c r="V2086" s="22">
        <f>VLOOKUP(CONCATENATE($F2086," ",$G2086),AllocFactorMatrix,(V$4+1),FALSE)*$E2088</f>
        <v>0</v>
      </c>
      <c r="W2086" s="22">
        <f t="shared" si="959"/>
        <v>0</v>
      </c>
      <c r="X2086" s="22">
        <f>VLOOKUP(CONCATENATE($F2086," ",$G2086),AllocFactorMatrix,(X$4+1),FALSE)*$E2088</f>
        <v>0</v>
      </c>
      <c r="Y2086" s="22">
        <f>VLOOKUP(CONCATENATE($F2086," ",$G2086),AllocFactorMatrix,(Y$4+1),FALSE)*$E2088</f>
        <v>0</v>
      </c>
      <c r="Z2086" s="22">
        <f t="shared" si="955"/>
        <v>0</v>
      </c>
      <c r="AA2086" s="22">
        <f>VLOOKUP(CONCATENATE($F2086," ",$G2086),AllocFactorMatrix,(AA$4+1),FALSE)*$E2088</f>
        <v>0</v>
      </c>
      <c r="AB2086" s="22">
        <f>VLOOKUP(CONCATENATE($F2086," ",$G2086),AllocFactorMatrix,(AB$4+1),FALSE)*$E2088</f>
        <v>0</v>
      </c>
      <c r="AC2086" s="22">
        <f>VLOOKUP(CONCATENATE($F2086," ",$G2086),AllocFactorMatrix,(AC$4+1),FALSE)*$E2088</f>
        <v>0</v>
      </c>
    </row>
    <row r="2087" spans="4:29" hidden="1" outlineLevel="1">
      <c r="F2087" s="42" t="str">
        <f>F2088</f>
        <v>TRANS_TOTAL</v>
      </c>
      <c r="G2087" s="17" t="str">
        <f>$G$14</f>
        <v>CUSTOMER</v>
      </c>
      <c r="H2087" s="21">
        <f t="shared" si="949"/>
        <v>0</v>
      </c>
      <c r="I2087" s="22">
        <f>VLOOKUP(CONCATENATE($F2087," ",$G2087),AllocFactorMatrix,(I$4+1),FALSE)*$E2088</f>
        <v>0</v>
      </c>
      <c r="J2087" s="22">
        <f>VLOOKUP(CONCATENATE($F2087," ",$G2087),AllocFactorMatrix,(J$4+1),FALSE)*$E2088</f>
        <v>0</v>
      </c>
      <c r="K2087" s="22">
        <f>VLOOKUP(CONCATENATE($F2087," ",$G2087),AllocFactorMatrix,(K$4+1),FALSE)*$E2088</f>
        <v>0</v>
      </c>
      <c r="L2087" s="22">
        <f>VLOOKUP(CONCATENATE($F2087," ",$G2087),AllocFactorMatrix,(L$4+1),FALSE)*$E2088</f>
        <v>0</v>
      </c>
      <c r="M2087" s="22">
        <f t="shared" si="954"/>
        <v>0</v>
      </c>
      <c r="N2087" s="22">
        <f>VLOOKUP(CONCATENATE($F2087," ",$G2087),AllocFactorMatrix,(N$4+1),FALSE)*$E2088</f>
        <v>0</v>
      </c>
      <c r="O2087" s="22">
        <f>VLOOKUP(CONCATENATE($F2087," ",$G2087),AllocFactorMatrix,(O$4+1),FALSE)*$E2088</f>
        <v>0</v>
      </c>
      <c r="P2087" s="22">
        <f>VLOOKUP(CONCATENATE($F2087," ",$G2087),AllocFactorMatrix,(P$4+1),FALSE)*$E2088</f>
        <v>0</v>
      </c>
      <c r="Q2087" s="22">
        <f>VLOOKUP(CONCATENATE($F2087," ",$G2087),AllocFactorMatrix,(Q$4+1),FALSE)*$E2088</f>
        <v>0</v>
      </c>
      <c r="R2087" s="22">
        <f t="shared" si="958"/>
        <v>0</v>
      </c>
      <c r="S2087" s="22">
        <f>VLOOKUP(CONCATENATE($F2087," ",$G2087),AllocFactorMatrix,(S$4+1),FALSE)*$E2088</f>
        <v>0</v>
      </c>
      <c r="T2087" s="22">
        <f>VLOOKUP(CONCATENATE($F2087," ",$G2087),AllocFactorMatrix,(T$4+1),FALSE)*$E2088</f>
        <v>0</v>
      </c>
      <c r="U2087" s="22">
        <f>VLOOKUP(CONCATENATE($F2087," ",$G2087),AllocFactorMatrix,(U$4+1),FALSE)*$E2088</f>
        <v>0</v>
      </c>
      <c r="V2087" s="22">
        <f>VLOOKUP(CONCATENATE($F2087," ",$G2087),AllocFactorMatrix,(V$4+1),FALSE)*$E2088</f>
        <v>0</v>
      </c>
      <c r="W2087" s="22">
        <f t="shared" si="959"/>
        <v>0</v>
      </c>
      <c r="X2087" s="22">
        <f>VLOOKUP(CONCATENATE($F2087," ",$G2087),AllocFactorMatrix,(X$4+1),FALSE)*$E2088</f>
        <v>0</v>
      </c>
      <c r="Y2087" s="22">
        <f>VLOOKUP(CONCATENATE($F2087," ",$G2087),AllocFactorMatrix,(Y$4+1),FALSE)*$E2088</f>
        <v>0</v>
      </c>
      <c r="Z2087" s="22">
        <f t="shared" si="955"/>
        <v>0</v>
      </c>
      <c r="AA2087" s="22">
        <f>VLOOKUP(CONCATENATE($F2087," ",$G2087),AllocFactorMatrix,(AA$4+1),FALSE)*$E2088</f>
        <v>0</v>
      </c>
      <c r="AB2087" s="22">
        <f>VLOOKUP(CONCATENATE($F2087," ",$G2087),AllocFactorMatrix,(AB$4+1),FALSE)*$E2088</f>
        <v>0</v>
      </c>
      <c r="AC2087" s="22">
        <f>VLOOKUP(CONCATENATE($F2087," ",$G2087),AllocFactorMatrix,(AC$4+1),FALSE)*$E2088</f>
        <v>0</v>
      </c>
    </row>
    <row r="2088" spans="4:29" collapsed="1">
      <c r="D2088" s="39" t="s">
        <v>641</v>
      </c>
      <c r="E2088" s="19">
        <v>0</v>
      </c>
      <c r="F2088" s="43" t="s">
        <v>191</v>
      </c>
      <c r="G2088" s="17" t="str">
        <f>$G$15</f>
        <v>TOTAL</v>
      </c>
      <c r="H2088" s="21">
        <f t="shared" si="949"/>
        <v>0</v>
      </c>
      <c r="I2088" s="22">
        <f>VLOOKUP(CONCATENATE($F2088," ",$G2088),AllocFactorMatrix,(I$4+1),FALSE)*$E2088</f>
        <v>0</v>
      </c>
      <c r="J2088" s="22">
        <f>VLOOKUP(CONCATENATE($F2088," ",$G2088),AllocFactorMatrix,(J$4+1),FALSE)*$E2088</f>
        <v>0</v>
      </c>
      <c r="K2088" s="22">
        <f>VLOOKUP(CONCATENATE($F2088," ",$G2088),AllocFactorMatrix,(K$4+1),FALSE)*$E2088</f>
        <v>0</v>
      </c>
      <c r="L2088" s="22">
        <f>VLOOKUP(CONCATENATE($F2088," ",$G2088),AllocFactorMatrix,(L$4+1),FALSE)*$E2088</f>
        <v>0</v>
      </c>
      <c r="M2088" s="22">
        <f t="shared" si="954"/>
        <v>0</v>
      </c>
      <c r="N2088" s="22">
        <f>VLOOKUP(CONCATENATE($F2088," ",$G2088),AllocFactorMatrix,(N$4+1),FALSE)*$E2088</f>
        <v>0</v>
      </c>
      <c r="O2088" s="22">
        <f>VLOOKUP(CONCATENATE($F2088," ",$G2088),AllocFactorMatrix,(O$4+1),FALSE)*$E2088</f>
        <v>0</v>
      </c>
      <c r="P2088" s="22">
        <f>VLOOKUP(CONCATENATE($F2088," ",$G2088),AllocFactorMatrix,(P$4+1),FALSE)*$E2088</f>
        <v>0</v>
      </c>
      <c r="Q2088" s="22">
        <f>VLOOKUP(CONCATENATE($F2088," ",$G2088),AllocFactorMatrix,(Q$4+1),FALSE)*$E2088</f>
        <v>0</v>
      </c>
      <c r="R2088" s="22">
        <f t="shared" si="958"/>
        <v>0</v>
      </c>
      <c r="S2088" s="22">
        <f>VLOOKUP(CONCATENATE($F2088," ",$G2088),AllocFactorMatrix,(S$4+1),FALSE)*$E2088</f>
        <v>0</v>
      </c>
      <c r="T2088" s="22">
        <f>VLOOKUP(CONCATENATE($F2088," ",$G2088),AllocFactorMatrix,(T$4+1),FALSE)*$E2088</f>
        <v>0</v>
      </c>
      <c r="U2088" s="22">
        <f>VLOOKUP(CONCATENATE($F2088," ",$G2088),AllocFactorMatrix,(U$4+1),FALSE)*$E2088</f>
        <v>0</v>
      </c>
      <c r="V2088" s="22">
        <f>VLOOKUP(CONCATENATE($F2088," ",$G2088),AllocFactorMatrix,(V$4+1),FALSE)*$E2088</f>
        <v>0</v>
      </c>
      <c r="W2088" s="22">
        <f t="shared" si="959"/>
        <v>0</v>
      </c>
      <c r="X2088" s="22">
        <f>VLOOKUP(CONCATENATE($F2088," ",$G2088),AllocFactorMatrix,(X$4+1),FALSE)*$E2088</f>
        <v>0</v>
      </c>
      <c r="Y2088" s="22">
        <f>VLOOKUP(CONCATENATE($F2088," ",$G2088),AllocFactorMatrix,(Y$4+1),FALSE)*$E2088</f>
        <v>0</v>
      </c>
      <c r="Z2088" s="22">
        <f t="shared" si="955"/>
        <v>0</v>
      </c>
      <c r="AA2088" s="22">
        <f>VLOOKUP(CONCATENATE($F2088," ",$G2088),AllocFactorMatrix,(AA$4+1),FALSE)*$E2088</f>
        <v>0</v>
      </c>
      <c r="AB2088" s="22">
        <f>VLOOKUP(CONCATENATE($F2088," ",$G2088),AllocFactorMatrix,(AB$4+1),FALSE)*$E2088</f>
        <v>0</v>
      </c>
      <c r="AC2088" s="22">
        <f>VLOOKUP(CONCATENATE($F2088," ",$G2088),AllocFactorMatrix,(AC$4+1),FALSE)*$E2088</f>
        <v>0</v>
      </c>
    </row>
    <row r="2089" spans="4:29" hidden="1" outlineLevel="1">
      <c r="F2089" s="42" t="str">
        <f>F2096</f>
        <v>RB_GUP_EPIS_D</v>
      </c>
      <c r="G2089" s="17" t="str">
        <f>$G$8</f>
        <v>PRODUCTION</v>
      </c>
      <c r="H2089" s="21">
        <f t="shared" si="949"/>
        <v>0</v>
      </c>
      <c r="I2089" s="22">
        <f>VLOOKUP(CONCATENATE($F2089," ",$G2089),AllocFactorMatrix,(I$4+1),FALSE)*$E2096</f>
        <v>0</v>
      </c>
      <c r="J2089" s="22">
        <f>VLOOKUP(CONCATENATE($F2089," ",$G2089),AllocFactorMatrix,(J$4+1),FALSE)*$E2096</f>
        <v>0</v>
      </c>
      <c r="K2089" s="22">
        <f>VLOOKUP(CONCATENATE($F2089," ",$G2089),AllocFactorMatrix,(K$4+1),FALSE)*$E2096</f>
        <v>0</v>
      </c>
      <c r="L2089" s="22">
        <f>VLOOKUP(CONCATENATE($F2089," ",$G2089),AllocFactorMatrix,(L$4+1),FALSE)*$E2096</f>
        <v>0</v>
      </c>
      <c r="M2089" s="22">
        <f t="shared" ref="M2089:M2096" si="960">SUBTOTAL(9,J2089:L2089)</f>
        <v>0</v>
      </c>
      <c r="N2089" s="22">
        <f>VLOOKUP(CONCATENATE($F2089," ",$G2089),AllocFactorMatrix,(N$4+1),FALSE)*$E2096</f>
        <v>0</v>
      </c>
      <c r="O2089" s="22">
        <f>VLOOKUP(CONCATENATE($F2089," ",$G2089),AllocFactorMatrix,(O$4+1),FALSE)*$E2096</f>
        <v>0</v>
      </c>
      <c r="P2089" s="22">
        <f>VLOOKUP(CONCATENATE($F2089," ",$G2089),AllocFactorMatrix,(P$4+1),FALSE)*$E2096</f>
        <v>0</v>
      </c>
      <c r="Q2089" s="22">
        <f>VLOOKUP(CONCATENATE($F2089," ",$G2089),AllocFactorMatrix,(Q$4+1),FALSE)*$E2096</f>
        <v>0</v>
      </c>
      <c r="R2089" s="22">
        <f>SUBTOTAL(9,N2089:Q2089)</f>
        <v>0</v>
      </c>
      <c r="S2089" s="22">
        <f>VLOOKUP(CONCATENATE($F2089," ",$G2089),AllocFactorMatrix,(S$4+1),FALSE)*$E2096</f>
        <v>0</v>
      </c>
      <c r="T2089" s="22">
        <f>VLOOKUP(CONCATENATE($F2089," ",$G2089),AllocFactorMatrix,(T$4+1),FALSE)*$E2096</f>
        <v>0</v>
      </c>
      <c r="U2089" s="22">
        <f>VLOOKUP(CONCATENATE($F2089," ",$G2089),AllocFactorMatrix,(U$4+1),FALSE)*$E2096</f>
        <v>0</v>
      </c>
      <c r="V2089" s="22">
        <f>VLOOKUP(CONCATENATE($F2089," ",$G2089),AllocFactorMatrix,(V$4+1),FALSE)*$E2096</f>
        <v>0</v>
      </c>
      <c r="W2089" s="22">
        <f>SUBTOTAL(9,S2089:V2089)</f>
        <v>0</v>
      </c>
      <c r="X2089" s="22">
        <f>VLOOKUP(CONCATENATE($F2089," ",$G2089),AllocFactorMatrix,(X$4+1),FALSE)*$E2096</f>
        <v>0</v>
      </c>
      <c r="Y2089" s="22">
        <f>VLOOKUP(CONCATENATE($F2089," ",$G2089),AllocFactorMatrix,(Y$4+1),FALSE)*$E2096</f>
        <v>0</v>
      </c>
      <c r="Z2089" s="22">
        <f t="shared" ref="Z2089:Z2096" si="961">SUBTOTAL(9,X2089:Y2089)</f>
        <v>0</v>
      </c>
      <c r="AA2089" s="22">
        <f>VLOOKUP(CONCATENATE($F2089," ",$G2089),AllocFactorMatrix,(AA$4+1),FALSE)*$E2096</f>
        <v>0</v>
      </c>
      <c r="AB2089" s="22">
        <f>VLOOKUP(CONCATENATE($F2089," ",$G2089),AllocFactorMatrix,(AB$4+1),FALSE)*$E2096</f>
        <v>0</v>
      </c>
      <c r="AC2089" s="22">
        <f>VLOOKUP(CONCATENATE($F2089," ",$G2089),AllocFactorMatrix,(AC$4+1),FALSE)*$E2096</f>
        <v>0</v>
      </c>
    </row>
    <row r="2090" spans="4:29" hidden="1" outlineLevel="1">
      <c r="F2090" s="42" t="str">
        <f>F2096</f>
        <v>RB_GUP_EPIS_D</v>
      </c>
      <c r="G2090" s="17" t="str">
        <f>$G$9</f>
        <v>BULKTRAN</v>
      </c>
      <c r="H2090" s="21">
        <f t="shared" si="949"/>
        <v>0</v>
      </c>
      <c r="I2090" s="22">
        <f>VLOOKUP(CONCATENATE($F2090," ",$G2090),AllocFactorMatrix,(I$4+1),FALSE)*$E2096</f>
        <v>0</v>
      </c>
      <c r="J2090" s="22">
        <f>VLOOKUP(CONCATENATE($F2090," ",$G2090),AllocFactorMatrix,(J$4+1),FALSE)*$E2096</f>
        <v>0</v>
      </c>
      <c r="K2090" s="22">
        <f>VLOOKUP(CONCATENATE($F2090," ",$G2090),AllocFactorMatrix,(K$4+1),FALSE)*$E2096</f>
        <v>0</v>
      </c>
      <c r="L2090" s="22">
        <f>VLOOKUP(CONCATENATE($F2090," ",$G2090),AllocFactorMatrix,(L$4+1),FALSE)*$E2096</f>
        <v>0</v>
      </c>
      <c r="M2090" s="22">
        <f t="shared" si="960"/>
        <v>0</v>
      </c>
      <c r="N2090" s="22">
        <f>VLOOKUP(CONCATENATE($F2090," ",$G2090),AllocFactorMatrix,(N$4+1),FALSE)*$E2096</f>
        <v>0</v>
      </c>
      <c r="O2090" s="22">
        <f>VLOOKUP(CONCATENATE($F2090," ",$G2090),AllocFactorMatrix,(O$4+1),FALSE)*$E2096</f>
        <v>0</v>
      </c>
      <c r="P2090" s="22">
        <f>VLOOKUP(CONCATENATE($F2090," ",$G2090),AllocFactorMatrix,(P$4+1),FALSE)*$E2096</f>
        <v>0</v>
      </c>
      <c r="Q2090" s="22">
        <f>VLOOKUP(CONCATENATE($F2090," ",$G2090),AllocFactorMatrix,(Q$4+1),FALSE)*$E2096</f>
        <v>0</v>
      </c>
      <c r="R2090" s="22">
        <f t="shared" ref="R2090:R2096" si="962">SUBTOTAL(9,N2090:Q2090)</f>
        <v>0</v>
      </c>
      <c r="S2090" s="22">
        <f>VLOOKUP(CONCATENATE($F2090," ",$G2090),AllocFactorMatrix,(S$4+1),FALSE)*$E2096</f>
        <v>0</v>
      </c>
      <c r="T2090" s="22">
        <f>VLOOKUP(CONCATENATE($F2090," ",$G2090),AllocFactorMatrix,(T$4+1),FALSE)*$E2096</f>
        <v>0</v>
      </c>
      <c r="U2090" s="22">
        <f>VLOOKUP(CONCATENATE($F2090," ",$G2090),AllocFactorMatrix,(U$4+1),FALSE)*$E2096</f>
        <v>0</v>
      </c>
      <c r="V2090" s="22">
        <f>VLOOKUP(CONCATENATE($F2090," ",$G2090),AllocFactorMatrix,(V$4+1),FALSE)*$E2096</f>
        <v>0</v>
      </c>
      <c r="W2090" s="22">
        <f t="shared" ref="W2090:W2096" si="963">SUBTOTAL(9,S2090:V2090)</f>
        <v>0</v>
      </c>
      <c r="X2090" s="22">
        <f>VLOOKUP(CONCATENATE($F2090," ",$G2090),AllocFactorMatrix,(X$4+1),FALSE)*$E2096</f>
        <v>0</v>
      </c>
      <c r="Y2090" s="22">
        <f>VLOOKUP(CONCATENATE($F2090," ",$G2090),AllocFactorMatrix,(Y$4+1),FALSE)*$E2096</f>
        <v>0</v>
      </c>
      <c r="Z2090" s="22">
        <f t="shared" si="961"/>
        <v>0</v>
      </c>
      <c r="AA2090" s="22">
        <f>VLOOKUP(CONCATENATE($F2090," ",$G2090),AllocFactorMatrix,(AA$4+1),FALSE)*$E2096</f>
        <v>0</v>
      </c>
      <c r="AB2090" s="22">
        <f>VLOOKUP(CONCATENATE($F2090," ",$G2090),AllocFactorMatrix,(AB$4+1),FALSE)*$E2096</f>
        <v>0</v>
      </c>
      <c r="AC2090" s="22">
        <f>VLOOKUP(CONCATENATE($F2090," ",$G2090),AllocFactorMatrix,(AC$4+1),FALSE)*$E2096</f>
        <v>0</v>
      </c>
    </row>
    <row r="2091" spans="4:29" hidden="1" outlineLevel="1">
      <c r="F2091" s="42" t="str">
        <f>F2096</f>
        <v>RB_GUP_EPIS_D</v>
      </c>
      <c r="G2091" s="17" t="str">
        <f>$G$10</f>
        <v>SUBTRAN</v>
      </c>
      <c r="H2091" s="21">
        <f t="shared" si="949"/>
        <v>0</v>
      </c>
      <c r="I2091" s="22">
        <f>VLOOKUP(CONCATENATE($F2091," ",$G2091),AllocFactorMatrix,(I$4+1),FALSE)*$E2096</f>
        <v>0</v>
      </c>
      <c r="J2091" s="22">
        <f>VLOOKUP(CONCATENATE($F2091," ",$G2091),AllocFactorMatrix,(J$4+1),FALSE)*$E2096</f>
        <v>0</v>
      </c>
      <c r="K2091" s="22">
        <f>VLOOKUP(CONCATENATE($F2091," ",$G2091),AllocFactorMatrix,(K$4+1),FALSE)*$E2096</f>
        <v>0</v>
      </c>
      <c r="L2091" s="22">
        <f>VLOOKUP(CONCATENATE($F2091," ",$G2091),AllocFactorMatrix,(L$4+1),FALSE)*$E2096</f>
        <v>0</v>
      </c>
      <c r="M2091" s="22">
        <f t="shared" si="960"/>
        <v>0</v>
      </c>
      <c r="N2091" s="22">
        <f>VLOOKUP(CONCATENATE($F2091," ",$G2091),AllocFactorMatrix,(N$4+1),FALSE)*$E2096</f>
        <v>0</v>
      </c>
      <c r="O2091" s="22">
        <f>VLOOKUP(CONCATENATE($F2091," ",$G2091),AllocFactorMatrix,(O$4+1),FALSE)*$E2096</f>
        <v>0</v>
      </c>
      <c r="P2091" s="22">
        <f>VLOOKUP(CONCATENATE($F2091," ",$G2091),AllocFactorMatrix,(P$4+1),FALSE)*$E2096</f>
        <v>0</v>
      </c>
      <c r="Q2091" s="22">
        <f>VLOOKUP(CONCATENATE($F2091," ",$G2091),AllocFactorMatrix,(Q$4+1),FALSE)*$E2096</f>
        <v>0</v>
      </c>
      <c r="R2091" s="22">
        <f t="shared" si="962"/>
        <v>0</v>
      </c>
      <c r="S2091" s="22">
        <f>VLOOKUP(CONCATENATE($F2091," ",$G2091),AllocFactorMatrix,(S$4+1),FALSE)*$E2096</f>
        <v>0</v>
      </c>
      <c r="T2091" s="22">
        <f>VLOOKUP(CONCATENATE($F2091," ",$G2091),AllocFactorMatrix,(T$4+1),FALSE)*$E2096</f>
        <v>0</v>
      </c>
      <c r="U2091" s="22">
        <f>VLOOKUP(CONCATENATE($F2091," ",$G2091),AllocFactorMatrix,(U$4+1),FALSE)*$E2096</f>
        <v>0</v>
      </c>
      <c r="V2091" s="22">
        <f>VLOOKUP(CONCATENATE($F2091," ",$G2091),AllocFactorMatrix,(V$4+1),FALSE)*$E2096</f>
        <v>0</v>
      </c>
      <c r="W2091" s="22">
        <f t="shared" si="963"/>
        <v>0</v>
      </c>
      <c r="X2091" s="22">
        <f>VLOOKUP(CONCATENATE($F2091," ",$G2091),AllocFactorMatrix,(X$4+1),FALSE)*$E2096</f>
        <v>0</v>
      </c>
      <c r="Y2091" s="22">
        <f>VLOOKUP(CONCATENATE($F2091," ",$G2091),AllocFactorMatrix,(Y$4+1),FALSE)*$E2096</f>
        <v>0</v>
      </c>
      <c r="Z2091" s="22">
        <f t="shared" si="961"/>
        <v>0</v>
      </c>
      <c r="AA2091" s="22">
        <f>VLOOKUP(CONCATENATE($F2091," ",$G2091),AllocFactorMatrix,(AA$4+1),FALSE)*$E2096</f>
        <v>0</v>
      </c>
      <c r="AB2091" s="22">
        <f>VLOOKUP(CONCATENATE($F2091," ",$G2091),AllocFactorMatrix,(AB$4+1),FALSE)*$E2096</f>
        <v>0</v>
      </c>
      <c r="AC2091" s="22">
        <f>VLOOKUP(CONCATENATE($F2091," ",$G2091),AllocFactorMatrix,(AC$4+1),FALSE)*$E2096</f>
        <v>0</v>
      </c>
    </row>
    <row r="2092" spans="4:29" hidden="1" outlineLevel="1">
      <c r="F2092" s="42" t="str">
        <f>F2096</f>
        <v>RB_GUP_EPIS_D</v>
      </c>
      <c r="G2092" s="17" t="str">
        <f>$G$11</f>
        <v>DISTPRI</v>
      </c>
      <c r="H2092" s="21">
        <f t="shared" si="949"/>
        <v>2338.3347036997366</v>
      </c>
      <c r="I2092" s="22">
        <f>VLOOKUP(CONCATENATE($F2092," ",$G2092),AllocFactorMatrix,(I$4+1),FALSE)*$E2096</f>
        <v>1546.6210305452689</v>
      </c>
      <c r="J2092" s="22">
        <f>VLOOKUP(CONCATENATE($F2092," ",$G2092),AllocFactorMatrix,(J$4+1),FALSE)*$E2096</f>
        <v>383.80727786353697</v>
      </c>
      <c r="K2092" s="22">
        <f>VLOOKUP(CONCATENATE($F2092," ",$G2092),AllocFactorMatrix,(K$4+1),FALSE)*$E2096</f>
        <v>4.8727799893058377</v>
      </c>
      <c r="L2092" s="22">
        <f>VLOOKUP(CONCATENATE($F2092," ",$G2092),AllocFactorMatrix,(L$4+1),FALSE)*$E2096</f>
        <v>0</v>
      </c>
      <c r="M2092" s="22">
        <f t="shared" si="960"/>
        <v>388.68005785284282</v>
      </c>
      <c r="N2092" s="22">
        <f>VLOOKUP(CONCATENATE($F2092," ",$G2092),AllocFactorMatrix,(N$4+1),FALSE)*$E2096</f>
        <v>167.52933560467795</v>
      </c>
      <c r="O2092" s="22">
        <f>VLOOKUP(CONCATENATE($F2092," ",$G2092),AllocFactorMatrix,(O$4+1),FALSE)*$E2096</f>
        <v>46.069359833985345</v>
      </c>
      <c r="P2092" s="22">
        <f>VLOOKUP(CONCATENATE($F2092," ",$G2092),AllocFactorMatrix,(P$4+1),FALSE)*$E2096</f>
        <v>0</v>
      </c>
      <c r="Q2092" s="22">
        <f>VLOOKUP(CONCATENATE($F2092," ",$G2092),AllocFactorMatrix,(Q$4+1),FALSE)*$E2096</f>
        <v>0</v>
      </c>
      <c r="R2092" s="22">
        <f t="shared" si="962"/>
        <v>213.5986954386633</v>
      </c>
      <c r="S2092" s="22">
        <f>VLOOKUP(CONCATENATE($F2092," ",$G2092),AllocFactorMatrix,(S$4+1),FALSE)*$E2096</f>
        <v>7.1785689714289598</v>
      </c>
      <c r="T2092" s="22">
        <f>VLOOKUP(CONCATENATE($F2092," ",$G2092),AllocFactorMatrix,(T$4+1),FALSE)*$E2096</f>
        <v>132.58646476567509</v>
      </c>
      <c r="U2092" s="22">
        <f>VLOOKUP(CONCATENATE($F2092," ",$G2092),AllocFactorMatrix,(U$4+1),FALSE)*$E2096</f>
        <v>0</v>
      </c>
      <c r="V2092" s="22">
        <f>VLOOKUP(CONCATENATE($F2092," ",$G2092),AllocFactorMatrix,(V$4+1),FALSE)*$E2096</f>
        <v>0</v>
      </c>
      <c r="W2092" s="22">
        <f t="shared" si="963"/>
        <v>139.76503373710406</v>
      </c>
      <c r="X2092" s="22">
        <f>VLOOKUP(CONCATENATE($F2092," ",$G2092),AllocFactorMatrix,(X$4+1),FALSE)*$E2096</f>
        <v>47.090058912593733</v>
      </c>
      <c r="Y2092" s="22">
        <f>VLOOKUP(CONCATENATE($F2092," ",$G2092),AllocFactorMatrix,(Y$4+1),FALSE)*$E2096</f>
        <v>0.90440871046184657</v>
      </c>
      <c r="Z2092" s="22">
        <f t="shared" si="961"/>
        <v>47.994467623055577</v>
      </c>
      <c r="AA2092" s="22">
        <f>VLOOKUP(CONCATENATE($F2092," ",$G2092),AllocFactorMatrix,(AA$4+1),FALSE)*$E2096</f>
        <v>0.6911971883784308</v>
      </c>
      <c r="AB2092" s="22">
        <f>VLOOKUP(CONCATENATE($F2092," ",$G2092),AllocFactorMatrix,(AB$4+1),FALSE)*$E2096</f>
        <v>0.79537940506215021</v>
      </c>
      <c r="AC2092" s="22">
        <f>VLOOKUP(CONCATENATE($F2092," ",$G2092),AllocFactorMatrix,(AC$4+1),FALSE)*$E2096</f>
        <v>0.18884190936186218</v>
      </c>
    </row>
    <row r="2093" spans="4:29" hidden="1" outlineLevel="1">
      <c r="F2093" s="42" t="str">
        <f>F2096</f>
        <v>RB_GUP_EPIS_D</v>
      </c>
      <c r="G2093" s="17" t="str">
        <f>$G$12</f>
        <v>DISTSEC</v>
      </c>
      <c r="H2093" s="21">
        <f t="shared" si="949"/>
        <v>773.26179497535418</v>
      </c>
      <c r="I2093" s="22">
        <f>VLOOKUP(CONCATENATE($F2093," ",$G2093),AllocFactorMatrix,(I$4+1),FALSE)*$E2096</f>
        <v>587.97159644983685</v>
      </c>
      <c r="J2093" s="22">
        <f>VLOOKUP(CONCATENATE($F2093," ",$G2093),AllocFactorMatrix,(J$4+1),FALSE)*$E2096</f>
        <v>118.67788092131009</v>
      </c>
      <c r="K2093" s="22">
        <f>VLOOKUP(CONCATENATE($F2093," ",$G2093),AllocFactorMatrix,(K$4+1),FALSE)*$E2096</f>
        <v>0</v>
      </c>
      <c r="L2093" s="22">
        <f>VLOOKUP(CONCATENATE($F2093," ",$G2093),AllocFactorMatrix,(L$4+1),FALSE)*$E2096</f>
        <v>0</v>
      </c>
      <c r="M2093" s="22">
        <f t="shared" si="960"/>
        <v>118.67788092131009</v>
      </c>
      <c r="N2093" s="22">
        <f>VLOOKUP(CONCATENATE($F2093," ",$G2093),AllocFactorMatrix,(N$4+1),FALSE)*$E2096</f>
        <v>45.456037654568583</v>
      </c>
      <c r="O2093" s="22">
        <f>VLOOKUP(CONCATENATE($F2093," ",$G2093),AllocFactorMatrix,(O$4+1),FALSE)*$E2096</f>
        <v>0</v>
      </c>
      <c r="P2093" s="22">
        <f>VLOOKUP(CONCATENATE($F2093," ",$G2093),AllocFactorMatrix,(P$4+1),FALSE)*$E2096</f>
        <v>0</v>
      </c>
      <c r="Q2093" s="22">
        <f>VLOOKUP(CONCATENATE($F2093," ",$G2093),AllocFactorMatrix,(Q$4+1),FALSE)*$E2096</f>
        <v>0</v>
      </c>
      <c r="R2093" s="22">
        <f t="shared" si="962"/>
        <v>45.456037654568583</v>
      </c>
      <c r="S2093" s="22">
        <f>VLOOKUP(CONCATENATE($F2093," ",$G2093),AllocFactorMatrix,(S$4+1),FALSE)*$E2096</f>
        <v>1.5965114219949472</v>
      </c>
      <c r="T2093" s="22">
        <f>VLOOKUP(CONCATENATE($F2093," ",$G2093),AllocFactorMatrix,(T$4+1),FALSE)*$E2096</f>
        <v>0</v>
      </c>
      <c r="U2093" s="22">
        <f>VLOOKUP(CONCATENATE($F2093," ",$G2093),AllocFactorMatrix,(U$4+1),FALSE)*$E2096</f>
        <v>0</v>
      </c>
      <c r="V2093" s="22">
        <f>VLOOKUP(CONCATENATE($F2093," ",$G2093),AllocFactorMatrix,(V$4+1),FALSE)*$E2096</f>
        <v>0</v>
      </c>
      <c r="W2093" s="22">
        <f t="shared" si="963"/>
        <v>1.5965114219949472</v>
      </c>
      <c r="X2093" s="22">
        <f>VLOOKUP(CONCATENATE($F2093," ",$G2093),AllocFactorMatrix,(X$4+1),FALSE)*$E2096</f>
        <v>13.185318498720898</v>
      </c>
      <c r="Y2093" s="22">
        <f>VLOOKUP(CONCATENATE($F2093," ",$G2093),AllocFactorMatrix,(Y$4+1),FALSE)*$E2096</f>
        <v>0</v>
      </c>
      <c r="Z2093" s="22">
        <f t="shared" si="961"/>
        <v>13.185318498720898</v>
      </c>
      <c r="AA2093" s="22">
        <f>VLOOKUP(CONCATENATE($F2093," ",$G2093),AllocFactorMatrix,(AA$4+1),FALSE)*$E2096</f>
        <v>0.16971828256268509</v>
      </c>
      <c r="AB2093" s="22">
        <f>VLOOKUP(CONCATENATE($F2093," ",$G2093),AllocFactorMatrix,(AB$4+1),FALSE)*$E2096</f>
        <v>5.0530719718275199</v>
      </c>
      <c r="AC2093" s="22">
        <f>VLOOKUP(CONCATENATE($F2093," ",$G2093),AllocFactorMatrix,(AC$4+1),FALSE)*$E2096</f>
        <v>1.1516597745325057</v>
      </c>
    </row>
    <row r="2094" spans="4:29" hidden="1" outlineLevel="1">
      <c r="F2094" s="42" t="str">
        <f>F2096</f>
        <v>RB_GUP_EPIS_D</v>
      </c>
      <c r="G2094" s="17" t="str">
        <f>$G$13</f>
        <v>ENERGY</v>
      </c>
      <c r="H2094" s="21">
        <f t="shared" si="949"/>
        <v>0</v>
      </c>
      <c r="I2094" s="22">
        <f>VLOOKUP(CONCATENATE($F2094," ",$G2094),AllocFactorMatrix,(I$4+1),FALSE)*$E2096</f>
        <v>0</v>
      </c>
      <c r="J2094" s="22">
        <f>VLOOKUP(CONCATENATE($F2094," ",$G2094),AllocFactorMatrix,(J$4+1),FALSE)*$E2096</f>
        <v>0</v>
      </c>
      <c r="K2094" s="22">
        <f>VLOOKUP(CONCATENATE($F2094," ",$G2094),AllocFactorMatrix,(K$4+1),FALSE)*$E2096</f>
        <v>0</v>
      </c>
      <c r="L2094" s="22">
        <f>VLOOKUP(CONCATENATE($F2094," ",$G2094),AllocFactorMatrix,(L$4+1),FALSE)*$E2096</f>
        <v>0</v>
      </c>
      <c r="M2094" s="22">
        <f t="shared" si="960"/>
        <v>0</v>
      </c>
      <c r="N2094" s="22">
        <f>VLOOKUP(CONCATENATE($F2094," ",$G2094),AllocFactorMatrix,(N$4+1),FALSE)*$E2096</f>
        <v>0</v>
      </c>
      <c r="O2094" s="22">
        <f>VLOOKUP(CONCATENATE($F2094," ",$G2094),AllocFactorMatrix,(O$4+1),FALSE)*$E2096</f>
        <v>0</v>
      </c>
      <c r="P2094" s="22">
        <f>VLOOKUP(CONCATENATE($F2094," ",$G2094),AllocFactorMatrix,(P$4+1),FALSE)*$E2096</f>
        <v>0</v>
      </c>
      <c r="Q2094" s="22">
        <f>VLOOKUP(CONCATENATE($F2094," ",$G2094),AllocFactorMatrix,(Q$4+1),FALSE)*$E2096</f>
        <v>0</v>
      </c>
      <c r="R2094" s="22">
        <f t="shared" si="962"/>
        <v>0</v>
      </c>
      <c r="S2094" s="22">
        <f>VLOOKUP(CONCATENATE($F2094," ",$G2094),AllocFactorMatrix,(S$4+1),FALSE)*$E2096</f>
        <v>0</v>
      </c>
      <c r="T2094" s="22">
        <f>VLOOKUP(CONCATENATE($F2094," ",$G2094),AllocFactorMatrix,(T$4+1),FALSE)*$E2096</f>
        <v>0</v>
      </c>
      <c r="U2094" s="22">
        <f>VLOOKUP(CONCATENATE($F2094," ",$G2094),AllocFactorMatrix,(U$4+1),FALSE)*$E2096</f>
        <v>0</v>
      </c>
      <c r="V2094" s="22">
        <f>VLOOKUP(CONCATENATE($F2094," ",$G2094),AllocFactorMatrix,(V$4+1),FALSE)*$E2096</f>
        <v>0</v>
      </c>
      <c r="W2094" s="22">
        <f t="shared" si="963"/>
        <v>0</v>
      </c>
      <c r="X2094" s="22">
        <f>VLOOKUP(CONCATENATE($F2094," ",$G2094),AllocFactorMatrix,(X$4+1),FALSE)*$E2096</f>
        <v>0</v>
      </c>
      <c r="Y2094" s="22">
        <f>VLOOKUP(CONCATENATE($F2094," ",$G2094),AllocFactorMatrix,(Y$4+1),FALSE)*$E2096</f>
        <v>0</v>
      </c>
      <c r="Z2094" s="22">
        <f t="shared" si="961"/>
        <v>0</v>
      </c>
      <c r="AA2094" s="22">
        <f>VLOOKUP(CONCATENATE($F2094," ",$G2094),AllocFactorMatrix,(AA$4+1),FALSE)*$E2096</f>
        <v>0</v>
      </c>
      <c r="AB2094" s="22">
        <f>VLOOKUP(CONCATENATE($F2094," ",$G2094),AllocFactorMatrix,(AB$4+1),FALSE)*$E2096</f>
        <v>0</v>
      </c>
      <c r="AC2094" s="22">
        <f>VLOOKUP(CONCATENATE($F2094," ",$G2094),AllocFactorMatrix,(AC$4+1),FALSE)*$E2096</f>
        <v>0</v>
      </c>
    </row>
    <row r="2095" spans="4:29" hidden="1" outlineLevel="1">
      <c r="F2095" s="42" t="str">
        <f>F2096</f>
        <v>RB_GUP_EPIS_D</v>
      </c>
      <c r="G2095" s="17" t="str">
        <f>$G$14</f>
        <v>CUSTOMER</v>
      </c>
      <c r="H2095" s="21">
        <f t="shared" si="949"/>
        <v>5953.4035013249058</v>
      </c>
      <c r="I2095" s="22">
        <f>VLOOKUP(CONCATENATE($F2095," ",$G2095),AllocFactorMatrix,(I$4+1),FALSE)*$E2096</f>
        <v>4430.3204983578935</v>
      </c>
      <c r="J2095" s="22">
        <f>VLOOKUP(CONCATENATE($F2095," ",$G2095),AllocFactorMatrix,(J$4+1),FALSE)*$E2096</f>
        <v>1090.2026447115666</v>
      </c>
      <c r="K2095" s="22">
        <f>VLOOKUP(CONCATENATE($F2095," ",$G2095),AllocFactorMatrix,(K$4+1),FALSE)*$E2096</f>
        <v>12.14541758619969</v>
      </c>
      <c r="L2095" s="22">
        <f>VLOOKUP(CONCATENATE($F2095," ",$G2095),AllocFactorMatrix,(L$4+1),FALSE)*$E2096</f>
        <v>0.89689586739137728</v>
      </c>
      <c r="M2095" s="22">
        <f t="shared" si="960"/>
        <v>1103.2449581651576</v>
      </c>
      <c r="N2095" s="22">
        <f>VLOOKUP(CONCATENATE($F2095," ",$G2095),AllocFactorMatrix,(N$4+1),FALSE)*$E2096</f>
        <v>20.29046088272052</v>
      </c>
      <c r="O2095" s="22">
        <f>VLOOKUP(CONCATENATE($F2095," ",$G2095),AllocFactorMatrix,(O$4+1),FALSE)*$E2096</f>
        <v>6.3757903423933504</v>
      </c>
      <c r="P2095" s="22">
        <f>VLOOKUP(CONCATENATE($F2095," ",$G2095),AllocFactorMatrix,(P$4+1),FALSE)*$E2096</f>
        <v>2.5734724438234564</v>
      </c>
      <c r="Q2095" s="22">
        <f>VLOOKUP(CONCATENATE($F2095," ",$G2095),AllocFactorMatrix,(Q$4+1),FALSE)*$E2096</f>
        <v>0</v>
      </c>
      <c r="R2095" s="22">
        <f t="shared" si="962"/>
        <v>29.239723668937327</v>
      </c>
      <c r="S2095" s="22">
        <f>VLOOKUP(CONCATENATE($F2095," ",$G2095),AllocFactorMatrix,(S$4+1),FALSE)*$E2096</f>
        <v>0.18814623799419858</v>
      </c>
      <c r="T2095" s="22">
        <f>VLOOKUP(CONCATENATE($F2095," ",$G2095),AllocFactorMatrix,(T$4+1),FALSE)*$E2096</f>
        <v>4.684590597318949</v>
      </c>
      <c r="U2095" s="22">
        <f>VLOOKUP(CONCATENATE($F2095," ",$G2095),AllocFactorMatrix,(U$4+1),FALSE)*$E2096</f>
        <v>8.5298273057253855</v>
      </c>
      <c r="V2095" s="22">
        <f>VLOOKUP(CONCATENATE($F2095," ",$G2095),AllocFactorMatrix,(V$4+1),FALSE)*$E2096</f>
        <v>1.654350540125783</v>
      </c>
      <c r="W2095" s="22">
        <f t="shared" si="963"/>
        <v>15.056914681164315</v>
      </c>
      <c r="X2095" s="22">
        <f>VLOOKUP(CONCATENATE($F2095," ",$G2095),AllocFactorMatrix,(X$4+1),FALSE)*$E2096</f>
        <v>6.4910013125209121</v>
      </c>
      <c r="Y2095" s="22">
        <f>VLOOKUP(CONCATENATE($F2095," ",$G2095),AllocFactorMatrix,(Y$4+1),FALSE)*$E2096</f>
        <v>7.564226475560766E-2</v>
      </c>
      <c r="Z2095" s="22">
        <f t="shared" si="961"/>
        <v>6.5666435772765199</v>
      </c>
      <c r="AA2095" s="22">
        <f>VLOOKUP(CONCATENATE($F2095," ",$G2095),AllocFactorMatrix,(AA$4+1),FALSE)*$E2096</f>
        <v>0.46534520000383883</v>
      </c>
      <c r="AB2095" s="22">
        <f>VLOOKUP(CONCATENATE($F2095," ",$G2095),AllocFactorMatrix,(AB$4+1),FALSE)*$E2096</f>
        <v>324.39868071778585</v>
      </c>
      <c r="AC2095" s="22">
        <f>VLOOKUP(CONCATENATE($F2095," ",$G2095),AllocFactorMatrix,(AC$4+1),FALSE)*$E2096</f>
        <v>44.110736956687525</v>
      </c>
    </row>
    <row r="2096" spans="4:29" collapsed="1">
      <c r="D2096" s="39" t="s">
        <v>642</v>
      </c>
      <c r="E2096" s="19">
        <v>9065</v>
      </c>
      <c r="F2096" s="42" t="s">
        <v>65</v>
      </c>
      <c r="G2096" s="17" t="str">
        <f>$G$15</f>
        <v>TOTAL</v>
      </c>
      <c r="H2096" s="21">
        <f t="shared" si="949"/>
        <v>9064.9999999999982</v>
      </c>
      <c r="I2096" s="22">
        <f>VLOOKUP(CONCATENATE($F2096," ",$G2096),AllocFactorMatrix,(I$4+1),FALSE)*$E2096</f>
        <v>6564.9131253529995</v>
      </c>
      <c r="J2096" s="22">
        <f>VLOOKUP(CONCATENATE($F2096," ",$G2096),AllocFactorMatrix,(J$4+1),FALSE)*$E2096</f>
        <v>1592.6878034964138</v>
      </c>
      <c r="K2096" s="22">
        <f>VLOOKUP(CONCATENATE($F2096," ",$G2096),AllocFactorMatrix,(K$4+1),FALSE)*$E2096</f>
        <v>17.018197575505528</v>
      </c>
      <c r="L2096" s="22">
        <f>VLOOKUP(CONCATENATE($F2096," ",$G2096),AllocFactorMatrix,(L$4+1),FALSE)*$E2096</f>
        <v>0.89689586739137728</v>
      </c>
      <c r="M2096" s="22">
        <f t="shared" si="960"/>
        <v>1610.6028969393108</v>
      </c>
      <c r="N2096" s="22">
        <f>VLOOKUP(CONCATENATE($F2096," ",$G2096),AllocFactorMatrix,(N$4+1),FALSE)*$E2096</f>
        <v>233.27583414196707</v>
      </c>
      <c r="O2096" s="22">
        <f>VLOOKUP(CONCATENATE($F2096," ",$G2096),AllocFactorMatrix,(O$4+1),FALSE)*$E2096</f>
        <v>52.445150176378704</v>
      </c>
      <c r="P2096" s="22">
        <f>VLOOKUP(CONCATENATE($F2096," ",$G2096),AllocFactorMatrix,(P$4+1),FALSE)*$E2096</f>
        <v>2.5734724438234564</v>
      </c>
      <c r="Q2096" s="22">
        <f>VLOOKUP(CONCATENATE($F2096," ",$G2096),AllocFactorMatrix,(Q$4+1),FALSE)*$E2096</f>
        <v>0</v>
      </c>
      <c r="R2096" s="22">
        <f t="shared" si="962"/>
        <v>288.2944567621692</v>
      </c>
      <c r="S2096" s="22">
        <f>VLOOKUP(CONCATENATE($F2096," ",$G2096),AllocFactorMatrix,(S$4+1),FALSE)*$E2096</f>
        <v>8.9632266314181059</v>
      </c>
      <c r="T2096" s="22">
        <f>VLOOKUP(CONCATENATE($F2096," ",$G2096),AllocFactorMatrix,(T$4+1),FALSE)*$E2096</f>
        <v>137.27105536299405</v>
      </c>
      <c r="U2096" s="22">
        <f>VLOOKUP(CONCATENATE($F2096," ",$G2096),AllocFactorMatrix,(U$4+1),FALSE)*$E2096</f>
        <v>8.5298273057253855</v>
      </c>
      <c r="V2096" s="22">
        <f>VLOOKUP(CONCATENATE($F2096," ",$G2096),AllocFactorMatrix,(V$4+1),FALSE)*$E2096</f>
        <v>1.654350540125783</v>
      </c>
      <c r="W2096" s="22">
        <f t="shared" si="963"/>
        <v>156.41845984026332</v>
      </c>
      <c r="X2096" s="22">
        <f>VLOOKUP(CONCATENATE($F2096," ",$G2096),AllocFactorMatrix,(X$4+1),FALSE)*$E2096</f>
        <v>66.766378723835544</v>
      </c>
      <c r="Y2096" s="22">
        <f>VLOOKUP(CONCATENATE($F2096," ",$G2096),AllocFactorMatrix,(Y$4+1),FALSE)*$E2096</f>
        <v>0.98005097521745432</v>
      </c>
      <c r="Z2096" s="22">
        <f t="shared" si="961"/>
        <v>67.746429699052996</v>
      </c>
      <c r="AA2096" s="22">
        <f>VLOOKUP(CONCATENATE($F2096," ",$G2096),AllocFactorMatrix,(AA$4+1),FALSE)*$E2096</f>
        <v>1.3262606709449549</v>
      </c>
      <c r="AB2096" s="22">
        <f>VLOOKUP(CONCATENATE($F2096," ",$G2096),AllocFactorMatrix,(AB$4+1),FALSE)*$E2096</f>
        <v>330.24713209467546</v>
      </c>
      <c r="AC2096" s="22">
        <f>VLOOKUP(CONCATENATE($F2096," ",$G2096),AllocFactorMatrix,(AC$4+1),FALSE)*$E2096</f>
        <v>45.451238640581892</v>
      </c>
    </row>
    <row r="2097" spans="4:29" hidden="1" outlineLevel="1">
      <c r="F2097" s="42" t="str">
        <f>F2104</f>
        <v>LABOR_M</v>
      </c>
      <c r="G2097" s="17" t="str">
        <f>$G$8</f>
        <v>PRODUCTION</v>
      </c>
      <c r="H2097" s="21">
        <f t="shared" ca="1" si="949"/>
        <v>-24942.658147821734</v>
      </c>
      <c r="I2097" s="22">
        <f ca="1">VLOOKUP(CONCATENATE($F2097," ",$G2097),AllocFactorMatrix,(I$4+1),FALSE)*$E2104</f>
        <v>-12366.783675347522</v>
      </c>
      <c r="J2097" s="22">
        <f ca="1">VLOOKUP(CONCATENATE($F2097," ",$G2097),AllocFactorMatrix,(J$4+1),FALSE)*$E2104</f>
        <v>-3092.5352689858064</v>
      </c>
      <c r="K2097" s="22">
        <f ca="1">VLOOKUP(CONCATENATE($F2097," ",$G2097),AllocFactorMatrix,(K$4+1),FALSE)*$E2104</f>
        <v>-39.194290367183584</v>
      </c>
      <c r="L2097" s="22">
        <f ca="1">VLOOKUP(CONCATENATE($F2097," ",$G2097),AllocFactorMatrix,(L$4+1),FALSE)*$E2104</f>
        <v>-1.9616352733672902</v>
      </c>
      <c r="M2097" s="22">
        <f t="shared" ref="M2097:M2104" ca="1" si="964">SUBTOTAL(9,J2097:L2097)</f>
        <v>-3133.6911946263572</v>
      </c>
      <c r="N2097" s="22">
        <f ca="1">VLOOKUP(CONCATENATE($F2097," ",$G2097),AllocFactorMatrix,(N$4+1),FALSE)*$E2104</f>
        <v>-1387.45893457225</v>
      </c>
      <c r="O2097" s="22">
        <f ca="1">VLOOKUP(CONCATENATE($F2097," ",$G2097),AllocFactorMatrix,(O$4+1),FALSE)*$E2104</f>
        <v>-380.27036194089351</v>
      </c>
      <c r="P2097" s="22">
        <f ca="1">VLOOKUP(CONCATENATE($F2097," ",$G2097),AllocFactorMatrix,(P$4+1),FALSE)*$E2104</f>
        <v>-60.512729694387772</v>
      </c>
      <c r="Q2097" s="22">
        <f ca="1">VLOOKUP(CONCATENATE($F2097," ",$G2097),AllocFactorMatrix,(Q$4+1),FALSE)*$E2104</f>
        <v>0</v>
      </c>
      <c r="R2097" s="22">
        <f ca="1">SUBTOTAL(9,N2097:Q2097)</f>
        <v>-1828.2420262075314</v>
      </c>
      <c r="S2097" s="22">
        <f ca="1">VLOOKUP(CONCATENATE($F2097," ",$G2097),AllocFactorMatrix,(S$4+1),FALSE)*$E2104</f>
        <v>-59.976300400985536</v>
      </c>
      <c r="T2097" s="22">
        <f ca="1">VLOOKUP(CONCATENATE($F2097," ",$G2097),AllocFactorMatrix,(T$4+1),FALSE)*$E2104</f>
        <v>-1091.4663593645359</v>
      </c>
      <c r="U2097" s="22">
        <f ca="1">VLOOKUP(CONCATENATE($F2097," ",$G2097),AllocFactorMatrix,(U$4+1),FALSE)*$E2104</f>
        <v>-5318.2155432538975</v>
      </c>
      <c r="V2097" s="22">
        <f ca="1">VLOOKUP(CONCATENATE($F2097," ",$G2097),AllocFactorMatrix,(V$4+1),FALSE)*$E2104</f>
        <v>-677.6493743484134</v>
      </c>
      <c r="W2097" s="22">
        <f ca="1">SUBTOTAL(9,S2097:V2097)</f>
        <v>-7147.307577367832</v>
      </c>
      <c r="X2097" s="22">
        <f ca="1">VLOOKUP(CONCATENATE($F2097," ",$G2097),AllocFactorMatrix,(X$4+1),FALSE)*$E2104</f>
        <v>-388.04268477068001</v>
      </c>
      <c r="Y2097" s="22">
        <f ca="1">VLOOKUP(CONCATENATE($F2097," ",$G2097),AllocFactorMatrix,(Y$4+1),FALSE)*$E2104</f>
        <v>-7.2942674986764411</v>
      </c>
      <c r="Z2097" s="22">
        <f t="shared" ref="Z2097:Z2104" ca="1" si="965">SUBTOTAL(9,X2097:Y2097)</f>
        <v>-395.33695226935646</v>
      </c>
      <c r="AA2097" s="22">
        <f ca="1">VLOOKUP(CONCATENATE($F2097," ",$G2097),AllocFactorMatrix,(AA$4+1),FALSE)*$E2104</f>
        <v>-5.6431233091181019</v>
      </c>
      <c r="AB2097" s="22">
        <f ca="1">VLOOKUP(CONCATENATE($F2097," ",$G2097),AllocFactorMatrix,(AB$4+1),FALSE)*$E2104</f>
        <v>-53.030146947313966</v>
      </c>
      <c r="AC2097" s="22">
        <f ca="1">VLOOKUP(CONCATENATE($F2097," ",$G2097),AllocFactorMatrix,(AC$4+1),FALSE)*$E2104</f>
        <v>-12.623451746709275</v>
      </c>
    </row>
    <row r="2098" spans="4:29" hidden="1" outlineLevel="1">
      <c r="F2098" s="42" t="str">
        <f>F2104</f>
        <v>LABOR_M</v>
      </c>
      <c r="G2098" s="17" t="str">
        <f>$G$9</f>
        <v>BULKTRAN</v>
      </c>
      <c r="H2098" s="21">
        <f t="shared" ca="1" si="949"/>
        <v>-6935.564300329529</v>
      </c>
      <c r="I2098" s="22">
        <f ca="1">VLOOKUP(CONCATENATE($F2098," ",$G2098),AllocFactorMatrix,(I$4+1),FALSE)*$E2104</f>
        <v>-3438.7122198573175</v>
      </c>
      <c r="J2098" s="22">
        <f ca="1">VLOOKUP(CONCATENATE($F2098," ",$G2098),AllocFactorMatrix,(J$4+1),FALSE)*$E2104</f>
        <v>-859.91144496205641</v>
      </c>
      <c r="K2098" s="22">
        <f ca="1">VLOOKUP(CONCATENATE($F2098," ",$G2098),AllocFactorMatrix,(K$4+1),FALSE)*$E2104</f>
        <v>-10.898378169494643</v>
      </c>
      <c r="L2098" s="22">
        <f ca="1">VLOOKUP(CONCATENATE($F2098," ",$G2098),AllocFactorMatrix,(L$4+1),FALSE)*$E2104</f>
        <v>-0.54545299428808036</v>
      </c>
      <c r="M2098" s="22">
        <f t="shared" ca="1" si="964"/>
        <v>-871.35527612583917</v>
      </c>
      <c r="N2098" s="22">
        <f ca="1">VLOOKUP(CONCATENATE($F2098," ",$G2098),AllocFactorMatrix,(N$4+1),FALSE)*$E2104</f>
        <v>-385.79731950633817</v>
      </c>
      <c r="O2098" s="22">
        <f ca="1">VLOOKUP(CONCATENATE($F2098," ",$G2098),AllocFactorMatrix,(O$4+1),FALSE)*$E2104</f>
        <v>-105.73811063441036</v>
      </c>
      <c r="P2098" s="22">
        <f ca="1">VLOOKUP(CONCATENATE($F2098," ",$G2098),AllocFactorMatrix,(P$4+1),FALSE)*$E2104</f>
        <v>-16.82619090942957</v>
      </c>
      <c r="Q2098" s="22">
        <f ca="1">VLOOKUP(CONCATENATE($F2098," ",$G2098),AllocFactorMatrix,(Q$4+1),FALSE)*$E2104</f>
        <v>0</v>
      </c>
      <c r="R2098" s="22">
        <f t="shared" ref="R2098:R2104" ca="1" si="966">SUBTOTAL(9,N2098:Q2098)</f>
        <v>-508.36162105017809</v>
      </c>
      <c r="S2098" s="22">
        <f ca="1">VLOOKUP(CONCATENATE($F2098," ",$G2098),AllocFactorMatrix,(S$4+1),FALSE)*$E2104</f>
        <v>-16.677031191370535</v>
      </c>
      <c r="T2098" s="22">
        <f ca="1">VLOOKUP(CONCATENATE($F2098," ",$G2098),AllocFactorMatrix,(T$4+1),FALSE)*$E2104</f>
        <v>-303.49351990298658</v>
      </c>
      <c r="U2098" s="22">
        <f ca="1">VLOOKUP(CONCATENATE($F2098," ",$G2098),AllocFactorMatrix,(U$4+1),FALSE)*$E2104</f>
        <v>-1478.7848851013725</v>
      </c>
      <c r="V2098" s="22">
        <f ca="1">VLOOKUP(CONCATENATE($F2098," ",$G2098),AllocFactorMatrix,(V$4+1),FALSE)*$E2104</f>
        <v>-188.42742345334028</v>
      </c>
      <c r="W2098" s="22">
        <f t="shared" ref="W2098:W2104" ca="1" si="967">SUBTOTAL(9,S2098:V2098)</f>
        <v>-1987.3828596490698</v>
      </c>
      <c r="X2098" s="22">
        <f ca="1">VLOOKUP(CONCATENATE($F2098," ",$G2098),AllocFactorMatrix,(X$4+1),FALSE)*$E2104</f>
        <v>-107.89928545505052</v>
      </c>
      <c r="Y2098" s="22">
        <f ca="1">VLOOKUP(CONCATENATE($F2098," ",$G2098),AllocFactorMatrix,(Y$4+1),FALSE)*$E2104</f>
        <v>-2.0282465870740558</v>
      </c>
      <c r="Z2098" s="22">
        <f t="shared" ca="1" si="965"/>
        <v>-109.92753204212457</v>
      </c>
      <c r="AA2098" s="22">
        <f ca="1">VLOOKUP(CONCATENATE($F2098," ",$G2098),AllocFactorMatrix,(AA$4+1),FALSE)*$E2104</f>
        <v>-1.5691288527920972</v>
      </c>
      <c r="AB2098" s="22">
        <f ca="1">VLOOKUP(CONCATENATE($F2098," ",$G2098),AllocFactorMatrix,(AB$4+1),FALSE)*$E2104</f>
        <v>-14.74558131812989</v>
      </c>
      <c r="AC2098" s="22">
        <f ca="1">VLOOKUP(CONCATENATE($F2098," ",$G2098),AllocFactorMatrix,(AC$4+1),FALSE)*$E2104</f>
        <v>-3.5100814340854636</v>
      </c>
    </row>
    <row r="2099" spans="4:29" hidden="1" outlineLevel="1">
      <c r="F2099" s="42" t="str">
        <f>F2104</f>
        <v>LABOR_M</v>
      </c>
      <c r="G2099" s="17" t="str">
        <f>$G$10</f>
        <v>SUBTRAN</v>
      </c>
      <c r="H2099" s="21">
        <f t="shared" ca="1" si="949"/>
        <v>-2198.5912380999812</v>
      </c>
      <c r="I2099" s="22">
        <f ca="1">VLOOKUP(CONCATENATE($F2099," ",$G2099),AllocFactorMatrix,(I$4+1),FALSE)*$E2104</f>
        <v>-1060.9570878740851</v>
      </c>
      <c r="J2099" s="22">
        <f ca="1">VLOOKUP(CONCATENATE($F2099," ",$G2099),AllocFactorMatrix,(J$4+1),FALSE)*$E2104</f>
        <v>-264.70181792731802</v>
      </c>
      <c r="K2099" s="22">
        <f ca="1">VLOOKUP(CONCATENATE($F2099," ",$G2099),AllocFactorMatrix,(K$4+1),FALSE)*$E2104</f>
        <v>-3.3618698371825304</v>
      </c>
      <c r="L2099" s="22">
        <f ca="1">VLOOKUP(CONCATENATE($F2099," ",$G2099),AllocFactorMatrix,(L$4+1),FALSE)*$E2104</f>
        <v>-0.21673446520799186</v>
      </c>
      <c r="M2099" s="22">
        <f t="shared" ca="1" si="964"/>
        <v>-268.28042222970856</v>
      </c>
      <c r="N2099" s="22">
        <f ca="1">VLOOKUP(CONCATENATE($F2099," ",$G2099),AllocFactorMatrix,(N$4+1),FALSE)*$E2104</f>
        <v>-117.54938737663562</v>
      </c>
      <c r="O2099" s="22">
        <f ca="1">VLOOKUP(CONCATENATE($F2099," ",$G2099),AllocFactorMatrix,(O$4+1),FALSE)*$E2104</f>
        <v>-32.270350006100195</v>
      </c>
      <c r="P2099" s="22">
        <f ca="1">VLOOKUP(CONCATENATE($F2099," ",$G2099),AllocFactorMatrix,(P$4+1),FALSE)*$E2104</f>
        <v>-6.4865793053336693</v>
      </c>
      <c r="Q2099" s="22">
        <f ca="1">VLOOKUP(CONCATENATE($F2099," ",$G2099),AllocFactorMatrix,(Q$4+1),FALSE)*$E2104</f>
        <v>0</v>
      </c>
      <c r="R2099" s="22">
        <f t="shared" ca="1" si="966"/>
        <v>-156.30631668806947</v>
      </c>
      <c r="S2099" s="22">
        <f ca="1">VLOOKUP(CONCATENATE($F2099," ",$G2099),AllocFactorMatrix,(S$4+1),FALSE)*$E2104</f>
        <v>-4.9813848232886491</v>
      </c>
      <c r="T2099" s="22">
        <f ca="1">VLOOKUP(CONCATENATE($F2099," ",$G2099),AllocFactorMatrix,(T$4+1),FALSE)*$E2104</f>
        <v>-93.32699168518576</v>
      </c>
      <c r="U2099" s="22">
        <f ca="1">VLOOKUP(CONCATENATE($F2099," ",$G2099),AllocFactorMatrix,(U$4+1),FALSE)*$E2104</f>
        <v>-579.97345493438002</v>
      </c>
      <c r="V2099" s="22">
        <f ca="1">VLOOKUP(CONCATENATE($F2099," ",$G2099),AllocFactorMatrix,(V$4+1),FALSE)*$E2104</f>
        <v>0</v>
      </c>
      <c r="W2099" s="22">
        <f t="shared" ca="1" si="967"/>
        <v>-678.28183144285447</v>
      </c>
      <c r="X2099" s="22">
        <f ca="1">VLOOKUP(CONCATENATE($F2099," ",$G2099),AllocFactorMatrix,(X$4+1),FALSE)*$E2104</f>
        <v>-32.971030953403513</v>
      </c>
      <c r="Y2099" s="22">
        <f ca="1">VLOOKUP(CONCATENATE($F2099," ",$G2099),AllocFactorMatrix,(Y$4+1),FALSE)*$E2104</f>
        <v>-0.63244455760518625</v>
      </c>
      <c r="Z2099" s="22">
        <f t="shared" ca="1" si="965"/>
        <v>-33.603475511008696</v>
      </c>
      <c r="AA2099" s="22">
        <f ca="1">VLOOKUP(CONCATENATE($F2099," ",$G2099),AllocFactorMatrix,(AA$4+1),FALSE)*$E2104</f>
        <v>-0.48104285083145987</v>
      </c>
      <c r="AB2099" s="22">
        <f ca="1">VLOOKUP(CONCATENATE($F2099," ",$G2099),AllocFactorMatrix,(AB$4+1),FALSE)*$E2104</f>
        <v>-0.55038624342619513</v>
      </c>
      <c r="AC2099" s="22">
        <f ca="1">VLOOKUP(CONCATENATE($F2099," ",$G2099),AllocFactorMatrix,(AC$4+1),FALSE)*$E2104</f>
        <v>-0.13067526000032426</v>
      </c>
    </row>
    <row r="2100" spans="4:29" hidden="1" outlineLevel="1">
      <c r="F2100" s="42" t="str">
        <f>F2104</f>
        <v>LABOR_M</v>
      </c>
      <c r="G2100" s="17" t="str">
        <f>$G$11</f>
        <v>DISTPRI</v>
      </c>
      <c r="H2100" s="21">
        <f t="shared" ca="1" si="949"/>
        <v>-3950.8325848361578</v>
      </c>
      <c r="I2100" s="22">
        <f ca="1">VLOOKUP(CONCATENATE($F2100," ",$G2100),AllocFactorMatrix,(I$4+1),FALSE)*$E2104</f>
        <v>-2613.159165881224</v>
      </c>
      <c r="J2100" s="22">
        <f ca="1">VLOOKUP(CONCATENATE($F2100," ",$G2100),AllocFactorMatrix,(J$4+1),FALSE)*$E2104</f>
        <v>-648.47786644115968</v>
      </c>
      <c r="K2100" s="22">
        <f ca="1">VLOOKUP(CONCATENATE($F2100," ",$G2100),AllocFactorMatrix,(K$4+1),FALSE)*$E2104</f>
        <v>-8.2330121218434211</v>
      </c>
      <c r="L2100" s="22">
        <f ca="1">VLOOKUP(CONCATENATE($F2100," ",$G2100),AllocFactorMatrix,(L$4+1),FALSE)*$E2104</f>
        <v>0</v>
      </c>
      <c r="M2100" s="22">
        <f t="shared" ca="1" si="964"/>
        <v>-656.71087856300312</v>
      </c>
      <c r="N2100" s="22">
        <f ca="1">VLOOKUP(CONCATENATE($F2100," ",$G2100),AllocFactorMatrix,(N$4+1),FALSE)*$E2104</f>
        <v>-283.05629513845025</v>
      </c>
      <c r="O2100" s="22">
        <f ca="1">VLOOKUP(CONCATENATE($F2100," ",$G2100),AllocFactorMatrix,(O$4+1),FALSE)*$E2104</f>
        <v>-77.838441052373526</v>
      </c>
      <c r="P2100" s="22">
        <f ca="1">VLOOKUP(CONCATENATE($F2100," ",$G2100),AllocFactorMatrix,(P$4+1),FALSE)*$E2104</f>
        <v>0</v>
      </c>
      <c r="Q2100" s="22">
        <f ca="1">VLOOKUP(CONCATENATE($F2100," ",$G2100),AllocFactorMatrix,(Q$4+1),FALSE)*$E2104</f>
        <v>0</v>
      </c>
      <c r="R2100" s="22">
        <f t="shared" ca="1" si="966"/>
        <v>-360.89473619082378</v>
      </c>
      <c r="S2100" s="22">
        <f ca="1">VLOOKUP(CONCATENATE($F2100," ",$G2100),AllocFactorMatrix,(S$4+1),FALSE)*$E2104</f>
        <v>-12.128855702283218</v>
      </c>
      <c r="T2100" s="22">
        <f ca="1">VLOOKUP(CONCATENATE($F2100," ",$G2100),AllocFactorMatrix,(T$4+1),FALSE)*$E2104</f>
        <v>-224.0170855248634</v>
      </c>
      <c r="U2100" s="22">
        <f ca="1">VLOOKUP(CONCATENATE($F2100," ",$G2100),AllocFactorMatrix,(U$4+1),FALSE)*$E2104</f>
        <v>0</v>
      </c>
      <c r="V2100" s="22">
        <f ca="1">VLOOKUP(CONCATENATE($F2100," ",$G2100),AllocFactorMatrix,(V$4+1),FALSE)*$E2104</f>
        <v>0</v>
      </c>
      <c r="W2100" s="22">
        <f t="shared" ca="1" si="967"/>
        <v>-236.14594122714664</v>
      </c>
      <c r="X2100" s="22">
        <f ca="1">VLOOKUP(CONCATENATE($F2100," ",$G2100),AllocFactorMatrix,(X$4+1),FALSE)*$E2104</f>
        <v>-79.563006476090578</v>
      </c>
      <c r="Y2100" s="22">
        <f ca="1">VLOOKUP(CONCATENATE($F2100," ",$G2100),AllocFactorMatrix,(Y$4+1),FALSE)*$E2104</f>
        <v>-1.5280820994739586</v>
      </c>
      <c r="Z2100" s="22">
        <f t="shared" ca="1" si="965"/>
        <v>-81.091088575564541</v>
      </c>
      <c r="AA2100" s="22">
        <f ca="1">VLOOKUP(CONCATENATE($F2100," ",$G2100),AllocFactorMatrix,(AA$4+1),FALSE)*$E2104</f>
        <v>-1.1678415284484005</v>
      </c>
      <c r="AB2100" s="22">
        <f ca="1">VLOOKUP(CONCATENATE($F2100," ",$G2100),AllocFactorMatrix,(AB$4+1),FALSE)*$E2104</f>
        <v>-1.3438670117905631</v>
      </c>
      <c r="AC2100" s="22">
        <f ca="1">VLOOKUP(CONCATENATE($F2100," ",$G2100),AllocFactorMatrix,(AC$4+1),FALSE)*$E2104</f>
        <v>-0.31906585815497712</v>
      </c>
    </row>
    <row r="2101" spans="4:29" hidden="1" outlineLevel="1">
      <c r="E2101" s="21"/>
      <c r="F2101" s="42" t="str">
        <f>F2104</f>
        <v>LABOR_M</v>
      </c>
      <c r="G2101" s="17" t="str">
        <f>$G$12</f>
        <v>DISTSEC</v>
      </c>
      <c r="H2101" s="21">
        <f t="shared" ca="1" si="949"/>
        <v>-1448.0067934718054</v>
      </c>
      <c r="I2101" s="22">
        <f ca="1">VLOOKUP(CONCATENATE($F2101," ",$G2101),AllocFactorMatrix,(I$4+1),FALSE)*$E2104</f>
        <v>-1101.0331449971122</v>
      </c>
      <c r="J2101" s="22">
        <f ca="1">VLOOKUP(CONCATENATE($F2101," ",$G2101),AllocFactorMatrix,(J$4+1),FALSE)*$E2104</f>
        <v>-222.23570196478178</v>
      </c>
      <c r="K2101" s="22">
        <f ca="1">VLOOKUP(CONCATENATE($F2101," ",$G2101),AllocFactorMatrix,(K$4+1),FALSE)*$E2104</f>
        <v>0</v>
      </c>
      <c r="L2101" s="22">
        <f ca="1">VLOOKUP(CONCATENATE($F2101," ",$G2101),AllocFactorMatrix,(L$4+1),FALSE)*$E2104</f>
        <v>0</v>
      </c>
      <c r="M2101" s="22">
        <f t="shared" ca="1" si="964"/>
        <v>-222.23570196478178</v>
      </c>
      <c r="N2101" s="22">
        <f ca="1">VLOOKUP(CONCATENATE($F2101," ",$G2101),AllocFactorMatrix,(N$4+1),FALSE)*$E2104</f>
        <v>-85.120785425876861</v>
      </c>
      <c r="O2101" s="22">
        <f ca="1">VLOOKUP(CONCATENATE($F2101," ",$G2101),AllocFactorMatrix,(O$4+1),FALSE)*$E2104</f>
        <v>0</v>
      </c>
      <c r="P2101" s="22">
        <f ca="1">VLOOKUP(CONCATENATE($F2101," ",$G2101),AllocFactorMatrix,(P$4+1),FALSE)*$E2104</f>
        <v>0</v>
      </c>
      <c r="Q2101" s="22">
        <f ca="1">VLOOKUP(CONCATENATE($F2101," ",$G2101),AllocFactorMatrix,(Q$4+1),FALSE)*$E2104</f>
        <v>0</v>
      </c>
      <c r="R2101" s="22">
        <f t="shared" ca="1" si="966"/>
        <v>-85.120785425876861</v>
      </c>
      <c r="S2101" s="22">
        <f ca="1">VLOOKUP(CONCATENATE($F2101," ",$G2101),AllocFactorMatrix,(S$4+1),FALSE)*$E2104</f>
        <v>-2.9896205915329084</v>
      </c>
      <c r="T2101" s="22">
        <f ca="1">VLOOKUP(CONCATENATE($F2101," ",$G2101),AllocFactorMatrix,(T$4+1),FALSE)*$E2104</f>
        <v>0</v>
      </c>
      <c r="U2101" s="22">
        <f ca="1">VLOOKUP(CONCATENATE($F2101," ",$G2101),AllocFactorMatrix,(U$4+1),FALSE)*$E2104</f>
        <v>0</v>
      </c>
      <c r="V2101" s="22">
        <f ca="1">VLOOKUP(CONCATENATE($F2101," ",$G2101),AllocFactorMatrix,(V$4+1),FALSE)*$E2104</f>
        <v>0</v>
      </c>
      <c r="W2101" s="22">
        <f t="shared" ca="1" si="967"/>
        <v>-2.9896205915329084</v>
      </c>
      <c r="X2101" s="22">
        <f ca="1">VLOOKUP(CONCATENATE($F2101," ",$G2101),AllocFactorMatrix,(X$4+1),FALSE)*$E2104</f>
        <v>-24.69077210887659</v>
      </c>
      <c r="Y2101" s="22">
        <f ca="1">VLOOKUP(CONCATENATE($F2101," ",$G2101),AllocFactorMatrix,(Y$4+1),FALSE)*$E2104</f>
        <v>0</v>
      </c>
      <c r="Z2101" s="22">
        <f t="shared" ca="1" si="965"/>
        <v>-24.69077210887659</v>
      </c>
      <c r="AA2101" s="22">
        <f ca="1">VLOOKUP(CONCATENATE($F2101," ",$G2101),AllocFactorMatrix,(AA$4+1),FALSE)*$E2104</f>
        <v>-0.31781374396619222</v>
      </c>
      <c r="AB2101" s="22">
        <f ca="1">VLOOKUP(CONCATENATE($F2101," ",$G2101),AllocFactorMatrix,(AB$4+1),FALSE)*$E2104</f>
        <v>-9.4623613770306978</v>
      </c>
      <c r="AC2101" s="22">
        <f ca="1">VLOOKUP(CONCATENATE($F2101," ",$G2101),AllocFactorMatrix,(AC$4+1),FALSE)*$E2104</f>
        <v>-2.1565932626277329</v>
      </c>
    </row>
    <row r="2102" spans="4:29" hidden="1" outlineLevel="1">
      <c r="F2102" s="42" t="str">
        <f>F2104</f>
        <v>LABOR_M</v>
      </c>
      <c r="G2102" s="17" t="str">
        <f>$G$13</f>
        <v>ENERGY</v>
      </c>
      <c r="H2102" s="21">
        <f t="shared" ca="1" si="949"/>
        <v>-14581.408494980569</v>
      </c>
      <c r="I2102" s="22">
        <f ca="1">VLOOKUP(CONCATENATE($F2102," ",$G2102),AllocFactorMatrix,(I$4+1),FALSE)*$E2104</f>
        <v>-5357.4813255001582</v>
      </c>
      <c r="J2102" s="22">
        <f ca="1">VLOOKUP(CONCATENATE($F2102," ",$G2102),AllocFactorMatrix,(J$4+1),FALSE)*$E2104</f>
        <v>-1692.3662828701729</v>
      </c>
      <c r="K2102" s="22">
        <f ca="1">VLOOKUP(CONCATENATE($F2102," ",$G2102),AllocFactorMatrix,(K$4+1),FALSE)*$E2104</f>
        <v>-21.135214660960344</v>
      </c>
      <c r="L2102" s="22">
        <f ca="1">VLOOKUP(CONCATENATE($F2102," ",$G2102),AllocFactorMatrix,(L$4+1),FALSE)*$E2104</f>
        <v>-1.0706619804306896</v>
      </c>
      <c r="M2102" s="22">
        <f t="shared" ca="1" si="964"/>
        <v>-1714.572159511564</v>
      </c>
      <c r="N2102" s="22">
        <f ca="1">VLOOKUP(CONCATENATE($F2102," ",$G2102),AllocFactorMatrix,(N$4+1),FALSE)*$E2104</f>
        <v>-857.42780211881234</v>
      </c>
      <c r="O2102" s="22">
        <f ca="1">VLOOKUP(CONCATENATE($F2102," ",$G2102),AllocFactorMatrix,(O$4+1),FALSE)*$E2104</f>
        <v>-231.31145389805582</v>
      </c>
      <c r="P2102" s="22">
        <f ca="1">VLOOKUP(CONCATENATE($F2102," ",$G2102),AllocFactorMatrix,(P$4+1),FALSE)*$E2104</f>
        <v>-36.044907605040429</v>
      </c>
      <c r="Q2102" s="22">
        <f ca="1">VLOOKUP(CONCATENATE($F2102," ",$G2102),AllocFactorMatrix,(Q$4+1),FALSE)*$E2104</f>
        <v>0</v>
      </c>
      <c r="R2102" s="22">
        <f t="shared" ca="1" si="966"/>
        <v>-1124.7841636219086</v>
      </c>
      <c r="S2102" s="22">
        <f ca="1">VLOOKUP(CONCATENATE($F2102," ",$G2102),AllocFactorMatrix,(S$4+1),FALSE)*$E2104</f>
        <v>-43.181636376788269</v>
      </c>
      <c r="T2102" s="22">
        <f ca="1">VLOOKUP(CONCATENATE($F2102," ",$G2102),AllocFactorMatrix,(T$4+1),FALSE)*$E2104</f>
        <v>-853.54138786872545</v>
      </c>
      <c r="U2102" s="22">
        <f ca="1">VLOOKUP(CONCATENATE($F2102," ",$G2102),AllocFactorMatrix,(U$4+1),FALSE)*$E2104</f>
        <v>-4487.1573107526419</v>
      </c>
      <c r="V2102" s="22">
        <f ca="1">VLOOKUP(CONCATENATE($F2102," ",$G2102),AllocFactorMatrix,(V$4+1),FALSE)*$E2104</f>
        <v>-627.45193559688312</v>
      </c>
      <c r="W2102" s="22">
        <f t="shared" ca="1" si="967"/>
        <v>-6011.3322705950386</v>
      </c>
      <c r="X2102" s="22">
        <f ca="1">VLOOKUP(CONCATENATE($F2102," ",$G2102),AllocFactorMatrix,(X$4+1),FALSE)*$E2104</f>
        <v>-241.07236634054294</v>
      </c>
      <c r="Y2102" s="22">
        <f ca="1">VLOOKUP(CONCATENATE($F2102," ",$G2102),AllocFactorMatrix,(Y$4+1),FALSE)*$E2104</f>
        <v>-4.5584764508213418</v>
      </c>
      <c r="Z2102" s="22">
        <f t="shared" ca="1" si="965"/>
        <v>-245.63084279136427</v>
      </c>
      <c r="AA2102" s="22">
        <f ca="1">VLOOKUP(CONCATENATE($F2102," ",$G2102),AllocFactorMatrix,(AA$4+1),FALSE)*$E2104</f>
        <v>-4.5469667288154962</v>
      </c>
      <c r="AB2102" s="22">
        <f ca="1">VLOOKUP(CONCATENATE($F2102," ",$G2102),AllocFactorMatrix,(AB$4+1),FALSE)*$E2104</f>
        <v>-99.689644797735312</v>
      </c>
      <c r="AC2102" s="22">
        <f ca="1">VLOOKUP(CONCATENATE($F2102," ",$G2102),AllocFactorMatrix,(AC$4+1),FALSE)*$E2104</f>
        <v>-23.371121433976352</v>
      </c>
    </row>
    <row r="2103" spans="4:29" hidden="1" outlineLevel="1">
      <c r="F2103" s="42" t="str">
        <f>F2104</f>
        <v>LABOR_M</v>
      </c>
      <c r="G2103" s="17" t="str">
        <f>$G$14</f>
        <v>CUSTOMER</v>
      </c>
      <c r="H2103" s="21">
        <f t="shared" ca="1" si="949"/>
        <v>-29164.938440460272</v>
      </c>
      <c r="I2103" s="22">
        <f ca="1">VLOOKUP(CONCATENATE($F2103," ",$G2103),AllocFactorMatrix,(I$4+1),FALSE)*$E2104</f>
        <v>-22572.610825287396</v>
      </c>
      <c r="J2103" s="22">
        <f ca="1">VLOOKUP(CONCATENATE($F2103," ",$G2103),AllocFactorMatrix,(J$4+1),FALSE)*$E2104</f>
        <v>-5325.7009081082297</v>
      </c>
      <c r="K2103" s="22">
        <f ca="1">VLOOKUP(CONCATENATE($F2103," ",$G2103),AllocFactorMatrix,(K$4+1),FALSE)*$E2104</f>
        <v>-54.236139068523279</v>
      </c>
      <c r="L2103" s="22">
        <f ca="1">VLOOKUP(CONCATENATE($F2103," ",$G2103),AllocFactorMatrix,(L$4+1),FALSE)*$E2104</f>
        <v>-3.8645913120741429</v>
      </c>
      <c r="M2103" s="22">
        <f t="shared" ca="1" si="964"/>
        <v>-5383.8016384888278</v>
      </c>
      <c r="N2103" s="22">
        <f ca="1">VLOOKUP(CONCATENATE($F2103," ",$G2103),AllocFactorMatrix,(N$4+1),FALSE)*$E2104</f>
        <v>-94.768486632545105</v>
      </c>
      <c r="O2103" s="22">
        <f ca="1">VLOOKUP(CONCATENATE($F2103," ",$G2103),AllocFactorMatrix,(O$4+1),FALSE)*$E2104</f>
        <v>-30.233240725511898</v>
      </c>
      <c r="P2103" s="22">
        <f ca="1">VLOOKUP(CONCATENATE($F2103," ",$G2103),AllocFactorMatrix,(P$4+1),FALSE)*$E2104</f>
        <v>-11.035930724353024</v>
      </c>
      <c r="Q2103" s="22">
        <f ca="1">VLOOKUP(CONCATENATE($F2103," ",$G2103),AllocFactorMatrix,(Q$4+1),FALSE)*$E2104</f>
        <v>0</v>
      </c>
      <c r="R2103" s="22">
        <f t="shared" ca="1" si="966"/>
        <v>-136.03765808241002</v>
      </c>
      <c r="S2103" s="22">
        <f ca="1">VLOOKUP(CONCATENATE($F2103," ",$G2103),AllocFactorMatrix,(S$4+1),FALSE)*$E2104</f>
        <v>-0.89861318328356843</v>
      </c>
      <c r="T2103" s="22">
        <f ca="1">VLOOKUP(CONCATENATE($F2103," ",$G2103),AllocFactorMatrix,(T$4+1),FALSE)*$E2104</f>
        <v>-21.741491370953973</v>
      </c>
      <c r="U2103" s="22">
        <f ca="1">VLOOKUP(CONCATENATE($F2103," ",$G2103),AllocFactorMatrix,(U$4+1),FALSE)*$E2104</f>
        <v>-36.550319373242303</v>
      </c>
      <c r="V2103" s="22">
        <f ca="1">VLOOKUP(CONCATENATE($F2103," ",$G2103),AllocFactorMatrix,(V$4+1),FALSE)*$E2104</f>
        <v>-7.033142131026076</v>
      </c>
      <c r="W2103" s="22">
        <f t="shared" ca="1" si="967"/>
        <v>-66.223566058505924</v>
      </c>
      <c r="X2103" s="22">
        <f ca="1">VLOOKUP(CONCATENATE($F2103," ",$G2103),AllocFactorMatrix,(X$4+1),FALSE)*$E2104</f>
        <v>-30.637186060112899</v>
      </c>
      <c r="Y2103" s="22">
        <f ca="1">VLOOKUP(CONCATENATE($F2103," ",$G2103),AllocFactorMatrix,(Y$4+1),FALSE)*$E2104</f>
        <v>-0.36540365824422705</v>
      </c>
      <c r="Z2103" s="22">
        <f t="shared" ca="1" si="965"/>
        <v>-31.002589718357125</v>
      </c>
      <c r="AA2103" s="22">
        <f ca="1">VLOOKUP(CONCATENATE($F2103," ",$G2103),AllocFactorMatrix,(AA$4+1),FALSE)*$E2104</f>
        <v>-2.1324605268607035</v>
      </c>
      <c r="AB2103" s="22">
        <f ca="1">VLOOKUP(CONCATENATE($F2103," ",$G2103),AllocFactorMatrix,(AB$4+1),FALSE)*$E2104</f>
        <v>-901.82205633175045</v>
      </c>
      <c r="AC2103" s="22">
        <f ca="1">VLOOKUP(CONCATENATE($F2103," ",$G2103),AllocFactorMatrix,(AC$4+1),FALSE)*$E2104</f>
        <v>-71.307645966147703</v>
      </c>
    </row>
    <row r="2104" spans="4:29" collapsed="1">
      <c r="D2104" s="39" t="s">
        <v>643</v>
      </c>
      <c r="E2104" s="19">
        <v>-83222</v>
      </c>
      <c r="F2104" s="42" t="s">
        <v>69</v>
      </c>
      <c r="G2104" s="17" t="str">
        <f>$G$15</f>
        <v>TOTAL</v>
      </c>
      <c r="H2104" s="21">
        <f t="shared" ca="1" si="949"/>
        <v>-83222.000000000058</v>
      </c>
      <c r="I2104" s="22">
        <f ca="1">VLOOKUP(CONCATENATE($F2104," ",$G2104),AllocFactorMatrix,(I$4+1),FALSE)*$E2104</f>
        <v>-48510.737444744816</v>
      </c>
      <c r="J2104" s="22">
        <f ca="1">VLOOKUP(CONCATENATE($F2104," ",$G2104),AllocFactorMatrix,(J$4+1),FALSE)*$E2104</f>
        <v>-12105.929291259523</v>
      </c>
      <c r="K2104" s="22">
        <f ca="1">VLOOKUP(CONCATENATE($F2104," ",$G2104),AllocFactorMatrix,(K$4+1),FALSE)*$E2104</f>
        <v>-137.0589042251878</v>
      </c>
      <c r="L2104" s="22">
        <f ca="1">VLOOKUP(CONCATENATE($F2104," ",$G2104),AllocFactorMatrix,(L$4+1),FALSE)*$E2104</f>
        <v>-7.6590760253681944</v>
      </c>
      <c r="M2104" s="22">
        <f t="shared" ca="1" si="964"/>
        <v>-12250.647271510079</v>
      </c>
      <c r="N2104" s="22">
        <f ca="1">VLOOKUP(CONCATENATE($F2104," ",$G2104),AllocFactorMatrix,(N$4+1),FALSE)*$E2104</f>
        <v>-3211.1790107709076</v>
      </c>
      <c r="O2104" s="22">
        <f ca="1">VLOOKUP(CONCATENATE($F2104," ",$G2104),AllocFactorMatrix,(O$4+1),FALSE)*$E2104</f>
        <v>-857.6619582573453</v>
      </c>
      <c r="P2104" s="22">
        <f ca="1">VLOOKUP(CONCATENATE($F2104," ",$G2104),AllocFactorMatrix,(P$4+1),FALSE)*$E2104</f>
        <v>-130.90633823854446</v>
      </c>
      <c r="Q2104" s="22">
        <f ca="1">VLOOKUP(CONCATENATE($F2104," ",$G2104),AllocFactorMatrix,(Q$4+1),FALSE)*$E2104</f>
        <v>0</v>
      </c>
      <c r="R2104" s="22">
        <f t="shared" ca="1" si="966"/>
        <v>-4199.7473072667972</v>
      </c>
      <c r="S2104" s="22">
        <f ca="1">VLOOKUP(CONCATENATE($F2104," ",$G2104),AllocFactorMatrix,(S$4+1),FALSE)*$E2104</f>
        <v>-140.8334422695327</v>
      </c>
      <c r="T2104" s="22">
        <f ca="1">VLOOKUP(CONCATENATE($F2104," ",$G2104),AllocFactorMatrix,(T$4+1),FALSE)*$E2104</f>
        <v>-2587.5868357172512</v>
      </c>
      <c r="U2104" s="22">
        <f ca="1">VLOOKUP(CONCATENATE($F2104," ",$G2104),AllocFactorMatrix,(U$4+1),FALSE)*$E2104</f>
        <v>-11900.681513415533</v>
      </c>
      <c r="V2104" s="22">
        <f ca="1">VLOOKUP(CONCATENATE($F2104," ",$G2104),AllocFactorMatrix,(V$4+1),FALSE)*$E2104</f>
        <v>-1500.5618755296628</v>
      </c>
      <c r="W2104" s="22">
        <f t="shared" ca="1" si="967"/>
        <v>-16129.663666931981</v>
      </c>
      <c r="X2104" s="22">
        <f ca="1">VLOOKUP(CONCATENATE($F2104," ",$G2104),AllocFactorMatrix,(X$4+1),FALSE)*$E2104</f>
        <v>-904.87633216475695</v>
      </c>
      <c r="Y2104" s="22">
        <f ca="1">VLOOKUP(CONCATENATE($F2104," ",$G2104),AllocFactorMatrix,(Y$4+1),FALSE)*$E2104</f>
        <v>-16.406920851895212</v>
      </c>
      <c r="Z2104" s="22">
        <f t="shared" ca="1" si="965"/>
        <v>-921.28325301665211</v>
      </c>
      <c r="AA2104" s="22">
        <f ca="1">VLOOKUP(CONCATENATE($F2104," ",$G2104),AllocFactorMatrix,(AA$4+1),FALSE)*$E2104</f>
        <v>-15.858377540832452</v>
      </c>
      <c r="AB2104" s="22">
        <f ca="1">VLOOKUP(CONCATENATE($F2104," ",$G2104),AllocFactorMatrix,(AB$4+1),FALSE)*$E2104</f>
        <v>-1080.644044027177</v>
      </c>
      <c r="AC2104" s="22">
        <f ca="1">VLOOKUP(CONCATENATE($F2104," ",$G2104),AllocFactorMatrix,(AC$4+1),FALSE)*$E2104</f>
        <v>-113.41863496170183</v>
      </c>
    </row>
    <row r="2105" spans="4:29" hidden="1" outlineLevel="1">
      <c r="F2105" s="42" t="str">
        <f>F2112</f>
        <v>CUST_903</v>
      </c>
      <c r="G2105" s="17" t="str">
        <f>$G$8</f>
        <v>PRODUCTION</v>
      </c>
      <c r="H2105" s="21">
        <f t="shared" si="949"/>
        <v>0</v>
      </c>
      <c r="I2105" s="22">
        <f>VLOOKUP(CONCATENATE($F2105," ",$G2105),AllocFactorMatrix,(I$4+1),FALSE)*$E2112</f>
        <v>0</v>
      </c>
      <c r="J2105" s="22">
        <f>VLOOKUP(CONCATENATE($F2105," ",$G2105),AllocFactorMatrix,(J$4+1),FALSE)*$E2112</f>
        <v>0</v>
      </c>
      <c r="K2105" s="22">
        <f>VLOOKUP(CONCATENATE($F2105," ",$G2105),AllocFactorMatrix,(K$4+1),FALSE)*$E2112</f>
        <v>0</v>
      </c>
      <c r="L2105" s="22">
        <f>VLOOKUP(CONCATENATE($F2105," ",$G2105),AllocFactorMatrix,(L$4+1),FALSE)*$E2112</f>
        <v>0</v>
      </c>
      <c r="M2105" s="22">
        <f t="shared" ref="M2105:M2112" si="968">SUBTOTAL(9,J2105:L2105)</f>
        <v>0</v>
      </c>
      <c r="N2105" s="22">
        <f>VLOOKUP(CONCATENATE($F2105," ",$G2105),AllocFactorMatrix,(N$4+1),FALSE)*$E2112</f>
        <v>0</v>
      </c>
      <c r="O2105" s="22">
        <f>VLOOKUP(CONCATENATE($F2105," ",$G2105),AllocFactorMatrix,(O$4+1),FALSE)*$E2112</f>
        <v>0</v>
      </c>
      <c r="P2105" s="22">
        <f>VLOOKUP(CONCATENATE($F2105," ",$G2105),AllocFactorMatrix,(P$4+1),FALSE)*$E2112</f>
        <v>0</v>
      </c>
      <c r="Q2105" s="22">
        <f>VLOOKUP(CONCATENATE($F2105," ",$G2105),AllocFactorMatrix,(Q$4+1),FALSE)*$E2112</f>
        <v>0</v>
      </c>
      <c r="R2105" s="22">
        <f>SUBTOTAL(9,N2105:Q2105)</f>
        <v>0</v>
      </c>
      <c r="S2105" s="22">
        <f>VLOOKUP(CONCATENATE($F2105," ",$G2105),AllocFactorMatrix,(S$4+1),FALSE)*$E2112</f>
        <v>0</v>
      </c>
      <c r="T2105" s="22">
        <f>VLOOKUP(CONCATENATE($F2105," ",$G2105),AllocFactorMatrix,(T$4+1),FALSE)*$E2112</f>
        <v>0</v>
      </c>
      <c r="U2105" s="22">
        <f>VLOOKUP(CONCATENATE($F2105," ",$G2105),AllocFactorMatrix,(U$4+1),FALSE)*$E2112</f>
        <v>0</v>
      </c>
      <c r="V2105" s="22">
        <f>VLOOKUP(CONCATENATE($F2105," ",$G2105),AllocFactorMatrix,(V$4+1),FALSE)*$E2112</f>
        <v>0</v>
      </c>
      <c r="W2105" s="22">
        <f>SUBTOTAL(9,S2105:V2105)</f>
        <v>0</v>
      </c>
      <c r="X2105" s="22">
        <f>VLOOKUP(CONCATENATE($F2105," ",$G2105),AllocFactorMatrix,(X$4+1),FALSE)*$E2112</f>
        <v>0</v>
      </c>
      <c r="Y2105" s="22">
        <f>VLOOKUP(CONCATENATE($F2105," ",$G2105),AllocFactorMatrix,(Y$4+1),FALSE)*$E2112</f>
        <v>0</v>
      </c>
      <c r="Z2105" s="22">
        <f t="shared" ref="Z2105:Z2112" si="969">SUBTOTAL(9,X2105:Y2105)</f>
        <v>0</v>
      </c>
      <c r="AA2105" s="22">
        <f>VLOOKUP(CONCATENATE($F2105," ",$G2105),AllocFactorMatrix,(AA$4+1),FALSE)*$E2112</f>
        <v>0</v>
      </c>
      <c r="AB2105" s="22">
        <f>VLOOKUP(CONCATENATE($F2105," ",$G2105),AllocFactorMatrix,(AB$4+1),FALSE)*$E2112</f>
        <v>0</v>
      </c>
      <c r="AC2105" s="22">
        <f>VLOOKUP(CONCATENATE($F2105," ",$G2105),AllocFactorMatrix,(AC$4+1),FALSE)*$E2112</f>
        <v>0</v>
      </c>
    </row>
    <row r="2106" spans="4:29" hidden="1" outlineLevel="1">
      <c r="F2106" s="42" t="str">
        <f>F2112</f>
        <v>CUST_903</v>
      </c>
      <c r="G2106" s="17" t="str">
        <f>$G$9</f>
        <v>BULKTRAN</v>
      </c>
      <c r="H2106" s="21">
        <f t="shared" si="949"/>
        <v>0</v>
      </c>
      <c r="I2106" s="22">
        <f>VLOOKUP(CONCATENATE($F2106," ",$G2106),AllocFactorMatrix,(I$4+1),FALSE)*$E2112</f>
        <v>0</v>
      </c>
      <c r="J2106" s="22">
        <f>VLOOKUP(CONCATENATE($F2106," ",$G2106),AllocFactorMatrix,(J$4+1),FALSE)*$E2112</f>
        <v>0</v>
      </c>
      <c r="K2106" s="22">
        <f>VLOOKUP(CONCATENATE($F2106," ",$G2106),AllocFactorMatrix,(K$4+1),FALSE)*$E2112</f>
        <v>0</v>
      </c>
      <c r="L2106" s="22">
        <f>VLOOKUP(CONCATENATE($F2106," ",$G2106),AllocFactorMatrix,(L$4+1),FALSE)*$E2112</f>
        <v>0</v>
      </c>
      <c r="M2106" s="22">
        <f t="shared" si="968"/>
        <v>0</v>
      </c>
      <c r="N2106" s="22">
        <f>VLOOKUP(CONCATENATE($F2106," ",$G2106),AllocFactorMatrix,(N$4+1),FALSE)*$E2112</f>
        <v>0</v>
      </c>
      <c r="O2106" s="22">
        <f>VLOOKUP(CONCATENATE($F2106," ",$G2106),AllocFactorMatrix,(O$4+1),FALSE)*$E2112</f>
        <v>0</v>
      </c>
      <c r="P2106" s="22">
        <f>VLOOKUP(CONCATENATE($F2106," ",$G2106),AllocFactorMatrix,(P$4+1),FALSE)*$E2112</f>
        <v>0</v>
      </c>
      <c r="Q2106" s="22">
        <f>VLOOKUP(CONCATENATE($F2106," ",$G2106),AllocFactorMatrix,(Q$4+1),FALSE)*$E2112</f>
        <v>0</v>
      </c>
      <c r="R2106" s="22">
        <f t="shared" ref="R2106:R2112" si="970">SUBTOTAL(9,N2106:Q2106)</f>
        <v>0</v>
      </c>
      <c r="S2106" s="22">
        <f>VLOOKUP(CONCATENATE($F2106," ",$G2106),AllocFactorMatrix,(S$4+1),FALSE)*$E2112</f>
        <v>0</v>
      </c>
      <c r="T2106" s="22">
        <f>VLOOKUP(CONCATENATE($F2106," ",$G2106),AllocFactorMatrix,(T$4+1),FALSE)*$E2112</f>
        <v>0</v>
      </c>
      <c r="U2106" s="22">
        <f>VLOOKUP(CONCATENATE($F2106," ",$G2106),AllocFactorMatrix,(U$4+1),FALSE)*$E2112</f>
        <v>0</v>
      </c>
      <c r="V2106" s="22">
        <f>VLOOKUP(CONCATENATE($F2106," ",$G2106),AllocFactorMatrix,(V$4+1),FALSE)*$E2112</f>
        <v>0</v>
      </c>
      <c r="W2106" s="22">
        <f t="shared" ref="W2106:W2112" si="971">SUBTOTAL(9,S2106:V2106)</f>
        <v>0</v>
      </c>
      <c r="X2106" s="22">
        <f>VLOOKUP(CONCATENATE($F2106," ",$G2106),AllocFactorMatrix,(X$4+1),FALSE)*$E2112</f>
        <v>0</v>
      </c>
      <c r="Y2106" s="22">
        <f>VLOOKUP(CONCATENATE($F2106," ",$G2106),AllocFactorMatrix,(Y$4+1),FALSE)*$E2112</f>
        <v>0</v>
      </c>
      <c r="Z2106" s="22">
        <f t="shared" si="969"/>
        <v>0</v>
      </c>
      <c r="AA2106" s="22">
        <f>VLOOKUP(CONCATENATE($F2106," ",$G2106),AllocFactorMatrix,(AA$4+1),FALSE)*$E2112</f>
        <v>0</v>
      </c>
      <c r="AB2106" s="22">
        <f>VLOOKUP(CONCATENATE($F2106," ",$G2106),AllocFactorMatrix,(AB$4+1),FALSE)*$E2112</f>
        <v>0</v>
      </c>
      <c r="AC2106" s="22">
        <f>VLOOKUP(CONCATENATE($F2106," ",$G2106),AllocFactorMatrix,(AC$4+1),FALSE)*$E2112</f>
        <v>0</v>
      </c>
    </row>
    <row r="2107" spans="4:29" hidden="1" outlineLevel="1">
      <c r="F2107" s="42" t="str">
        <f>F2112</f>
        <v>CUST_903</v>
      </c>
      <c r="G2107" s="17" t="str">
        <f>$G$10</f>
        <v>SUBTRAN</v>
      </c>
      <c r="H2107" s="21">
        <f t="shared" si="949"/>
        <v>0</v>
      </c>
      <c r="I2107" s="22">
        <f>VLOOKUP(CONCATENATE($F2107," ",$G2107),AllocFactorMatrix,(I$4+1),FALSE)*$E2112</f>
        <v>0</v>
      </c>
      <c r="J2107" s="22">
        <f>VLOOKUP(CONCATENATE($F2107," ",$G2107),AllocFactorMatrix,(J$4+1),FALSE)*$E2112</f>
        <v>0</v>
      </c>
      <c r="K2107" s="22">
        <f>VLOOKUP(CONCATENATE($F2107," ",$G2107),AllocFactorMatrix,(K$4+1),FALSE)*$E2112</f>
        <v>0</v>
      </c>
      <c r="L2107" s="22">
        <f>VLOOKUP(CONCATENATE($F2107," ",$G2107),AllocFactorMatrix,(L$4+1),FALSE)*$E2112</f>
        <v>0</v>
      </c>
      <c r="M2107" s="22">
        <f t="shared" si="968"/>
        <v>0</v>
      </c>
      <c r="N2107" s="22">
        <f>VLOOKUP(CONCATENATE($F2107," ",$G2107),AllocFactorMatrix,(N$4+1),FALSE)*$E2112</f>
        <v>0</v>
      </c>
      <c r="O2107" s="22">
        <f>VLOOKUP(CONCATENATE($F2107," ",$G2107),AllocFactorMatrix,(O$4+1),FALSE)*$E2112</f>
        <v>0</v>
      </c>
      <c r="P2107" s="22">
        <f>VLOOKUP(CONCATENATE($F2107," ",$G2107),AllocFactorMatrix,(P$4+1),FALSE)*$E2112</f>
        <v>0</v>
      </c>
      <c r="Q2107" s="22">
        <f>VLOOKUP(CONCATENATE($F2107," ",$G2107),AllocFactorMatrix,(Q$4+1),FALSE)*$E2112</f>
        <v>0</v>
      </c>
      <c r="R2107" s="22">
        <f t="shared" si="970"/>
        <v>0</v>
      </c>
      <c r="S2107" s="22">
        <f>VLOOKUP(CONCATENATE($F2107," ",$G2107),AllocFactorMatrix,(S$4+1),FALSE)*$E2112</f>
        <v>0</v>
      </c>
      <c r="T2107" s="22">
        <f>VLOOKUP(CONCATENATE($F2107," ",$G2107),AllocFactorMatrix,(T$4+1),FALSE)*$E2112</f>
        <v>0</v>
      </c>
      <c r="U2107" s="22">
        <f>VLOOKUP(CONCATENATE($F2107," ",$G2107),AllocFactorMatrix,(U$4+1),FALSE)*$E2112</f>
        <v>0</v>
      </c>
      <c r="V2107" s="22">
        <f>VLOOKUP(CONCATENATE($F2107," ",$G2107),AllocFactorMatrix,(V$4+1),FALSE)*$E2112</f>
        <v>0</v>
      </c>
      <c r="W2107" s="22">
        <f t="shared" si="971"/>
        <v>0</v>
      </c>
      <c r="X2107" s="22">
        <f>VLOOKUP(CONCATENATE($F2107," ",$G2107),AllocFactorMatrix,(X$4+1),FALSE)*$E2112</f>
        <v>0</v>
      </c>
      <c r="Y2107" s="22">
        <f>VLOOKUP(CONCATENATE($F2107," ",$G2107),AllocFactorMatrix,(Y$4+1),FALSE)*$E2112</f>
        <v>0</v>
      </c>
      <c r="Z2107" s="22">
        <f t="shared" si="969"/>
        <v>0</v>
      </c>
      <c r="AA2107" s="22">
        <f>VLOOKUP(CONCATENATE($F2107," ",$G2107),AllocFactorMatrix,(AA$4+1),FALSE)*$E2112</f>
        <v>0</v>
      </c>
      <c r="AB2107" s="22">
        <f>VLOOKUP(CONCATENATE($F2107," ",$G2107),AllocFactorMatrix,(AB$4+1),FALSE)*$E2112</f>
        <v>0</v>
      </c>
      <c r="AC2107" s="22">
        <f>VLOOKUP(CONCATENATE($F2107," ",$G2107),AllocFactorMatrix,(AC$4+1),FALSE)*$E2112</f>
        <v>0</v>
      </c>
    </row>
    <row r="2108" spans="4:29" hidden="1" outlineLevel="1">
      <c r="F2108" s="42" t="str">
        <f>F2112</f>
        <v>CUST_903</v>
      </c>
      <c r="G2108" s="17" t="str">
        <f>$G$11</f>
        <v>DISTPRI</v>
      </c>
      <c r="H2108" s="21">
        <f t="shared" si="949"/>
        <v>0</v>
      </c>
      <c r="I2108" s="22">
        <f>VLOOKUP(CONCATENATE($F2108," ",$G2108),AllocFactorMatrix,(I$4+1),FALSE)*$E2112</f>
        <v>0</v>
      </c>
      <c r="J2108" s="22">
        <f>VLOOKUP(CONCATENATE($F2108," ",$G2108),AllocFactorMatrix,(J$4+1),FALSE)*$E2112</f>
        <v>0</v>
      </c>
      <c r="K2108" s="22">
        <f>VLOOKUP(CONCATENATE($F2108," ",$G2108),AllocFactorMatrix,(K$4+1),FALSE)*$E2112</f>
        <v>0</v>
      </c>
      <c r="L2108" s="22">
        <f>VLOOKUP(CONCATENATE($F2108," ",$G2108),AllocFactorMatrix,(L$4+1),FALSE)*$E2112</f>
        <v>0</v>
      </c>
      <c r="M2108" s="22">
        <f t="shared" si="968"/>
        <v>0</v>
      </c>
      <c r="N2108" s="22">
        <f>VLOOKUP(CONCATENATE($F2108," ",$G2108),AllocFactorMatrix,(N$4+1),FALSE)*$E2112</f>
        <v>0</v>
      </c>
      <c r="O2108" s="22">
        <f>VLOOKUP(CONCATENATE($F2108," ",$G2108),AllocFactorMatrix,(O$4+1),FALSE)*$E2112</f>
        <v>0</v>
      </c>
      <c r="P2108" s="22">
        <f>VLOOKUP(CONCATENATE($F2108," ",$G2108),AllocFactorMatrix,(P$4+1),FALSE)*$E2112</f>
        <v>0</v>
      </c>
      <c r="Q2108" s="22">
        <f>VLOOKUP(CONCATENATE($F2108," ",$G2108),AllocFactorMatrix,(Q$4+1),FALSE)*$E2112</f>
        <v>0</v>
      </c>
      <c r="R2108" s="22">
        <f t="shared" si="970"/>
        <v>0</v>
      </c>
      <c r="S2108" s="22">
        <f>VLOOKUP(CONCATENATE($F2108," ",$G2108),AllocFactorMatrix,(S$4+1),FALSE)*$E2112</f>
        <v>0</v>
      </c>
      <c r="T2108" s="22">
        <f>VLOOKUP(CONCATENATE($F2108," ",$G2108),AllocFactorMatrix,(T$4+1),FALSE)*$E2112</f>
        <v>0</v>
      </c>
      <c r="U2108" s="22">
        <f>VLOOKUP(CONCATENATE($F2108," ",$G2108),AllocFactorMatrix,(U$4+1),FALSE)*$E2112</f>
        <v>0</v>
      </c>
      <c r="V2108" s="22">
        <f>VLOOKUP(CONCATENATE($F2108," ",$G2108),AllocFactorMatrix,(V$4+1),FALSE)*$E2112</f>
        <v>0</v>
      </c>
      <c r="W2108" s="22">
        <f t="shared" si="971"/>
        <v>0</v>
      </c>
      <c r="X2108" s="22">
        <f>VLOOKUP(CONCATENATE($F2108," ",$G2108),AllocFactorMatrix,(X$4+1),FALSE)*$E2112</f>
        <v>0</v>
      </c>
      <c r="Y2108" s="22">
        <f>VLOOKUP(CONCATENATE($F2108," ",$G2108),AllocFactorMatrix,(Y$4+1),FALSE)*$E2112</f>
        <v>0</v>
      </c>
      <c r="Z2108" s="22">
        <f t="shared" si="969"/>
        <v>0</v>
      </c>
      <c r="AA2108" s="22">
        <f>VLOOKUP(CONCATENATE($F2108," ",$G2108),AllocFactorMatrix,(AA$4+1),FALSE)*$E2112</f>
        <v>0</v>
      </c>
      <c r="AB2108" s="22">
        <f>VLOOKUP(CONCATENATE($F2108," ",$G2108),AllocFactorMatrix,(AB$4+1),FALSE)*$E2112</f>
        <v>0</v>
      </c>
      <c r="AC2108" s="22">
        <f>VLOOKUP(CONCATENATE($F2108," ",$G2108),AllocFactorMatrix,(AC$4+1),FALSE)*$E2112</f>
        <v>0</v>
      </c>
    </row>
    <row r="2109" spans="4:29" hidden="1" outlineLevel="1">
      <c r="F2109" s="42" t="str">
        <f>F2112</f>
        <v>CUST_903</v>
      </c>
      <c r="G2109" s="17" t="str">
        <f>$G$12</f>
        <v>DISTSEC</v>
      </c>
      <c r="H2109" s="21">
        <f t="shared" si="949"/>
        <v>0</v>
      </c>
      <c r="I2109" s="22">
        <f>VLOOKUP(CONCATENATE($F2109," ",$G2109),AllocFactorMatrix,(I$4+1),FALSE)*$E2112</f>
        <v>0</v>
      </c>
      <c r="J2109" s="22">
        <f>VLOOKUP(CONCATENATE($F2109," ",$G2109),AllocFactorMatrix,(J$4+1),FALSE)*$E2112</f>
        <v>0</v>
      </c>
      <c r="K2109" s="22">
        <f>VLOOKUP(CONCATENATE($F2109," ",$G2109),AllocFactorMatrix,(K$4+1),FALSE)*$E2112</f>
        <v>0</v>
      </c>
      <c r="L2109" s="22">
        <f>VLOOKUP(CONCATENATE($F2109," ",$G2109),AllocFactorMatrix,(L$4+1),FALSE)*$E2112</f>
        <v>0</v>
      </c>
      <c r="M2109" s="22">
        <f t="shared" si="968"/>
        <v>0</v>
      </c>
      <c r="N2109" s="22">
        <f>VLOOKUP(CONCATENATE($F2109," ",$G2109),AllocFactorMatrix,(N$4+1),FALSE)*$E2112</f>
        <v>0</v>
      </c>
      <c r="O2109" s="22">
        <f>VLOOKUP(CONCATENATE($F2109," ",$G2109),AllocFactorMatrix,(O$4+1),FALSE)*$E2112</f>
        <v>0</v>
      </c>
      <c r="P2109" s="22">
        <f>VLOOKUP(CONCATENATE($F2109," ",$G2109),AllocFactorMatrix,(P$4+1),FALSE)*$E2112</f>
        <v>0</v>
      </c>
      <c r="Q2109" s="22">
        <f>VLOOKUP(CONCATENATE($F2109," ",$G2109),AllocFactorMatrix,(Q$4+1),FALSE)*$E2112</f>
        <v>0</v>
      </c>
      <c r="R2109" s="22">
        <f t="shared" si="970"/>
        <v>0</v>
      </c>
      <c r="S2109" s="22">
        <f>VLOOKUP(CONCATENATE($F2109," ",$G2109),AllocFactorMatrix,(S$4+1),FALSE)*$E2112</f>
        <v>0</v>
      </c>
      <c r="T2109" s="22">
        <f>VLOOKUP(CONCATENATE($F2109," ",$G2109),AllocFactorMatrix,(T$4+1),FALSE)*$E2112</f>
        <v>0</v>
      </c>
      <c r="U2109" s="22">
        <f>VLOOKUP(CONCATENATE($F2109," ",$G2109),AllocFactorMatrix,(U$4+1),FALSE)*$E2112</f>
        <v>0</v>
      </c>
      <c r="V2109" s="22">
        <f>VLOOKUP(CONCATENATE($F2109," ",$G2109),AllocFactorMatrix,(V$4+1),FALSE)*$E2112</f>
        <v>0</v>
      </c>
      <c r="W2109" s="22">
        <f t="shared" si="971"/>
        <v>0</v>
      </c>
      <c r="X2109" s="22">
        <f>VLOOKUP(CONCATENATE($F2109," ",$G2109),AllocFactorMatrix,(X$4+1),FALSE)*$E2112</f>
        <v>0</v>
      </c>
      <c r="Y2109" s="22">
        <f>VLOOKUP(CONCATENATE($F2109," ",$G2109),AllocFactorMatrix,(Y$4+1),FALSE)*$E2112</f>
        <v>0</v>
      </c>
      <c r="Z2109" s="22">
        <f t="shared" si="969"/>
        <v>0</v>
      </c>
      <c r="AA2109" s="22">
        <f>VLOOKUP(CONCATENATE($F2109," ",$G2109),AllocFactorMatrix,(AA$4+1),FALSE)*$E2112</f>
        <v>0</v>
      </c>
      <c r="AB2109" s="22">
        <f>VLOOKUP(CONCATENATE($F2109," ",$G2109),AllocFactorMatrix,(AB$4+1),FALSE)*$E2112</f>
        <v>0</v>
      </c>
      <c r="AC2109" s="22">
        <f>VLOOKUP(CONCATENATE($F2109," ",$G2109),AllocFactorMatrix,(AC$4+1),FALSE)*$E2112</f>
        <v>0</v>
      </c>
    </row>
    <row r="2110" spans="4:29" hidden="1" outlineLevel="1">
      <c r="F2110" s="42" t="str">
        <f>F2112</f>
        <v>CUST_903</v>
      </c>
      <c r="G2110" s="17" t="str">
        <f>$G$13</f>
        <v>ENERGY</v>
      </c>
      <c r="H2110" s="21">
        <f t="shared" si="949"/>
        <v>0</v>
      </c>
      <c r="I2110" s="22">
        <f>VLOOKUP(CONCATENATE($F2110," ",$G2110),AllocFactorMatrix,(I$4+1),FALSE)*$E2112</f>
        <v>0</v>
      </c>
      <c r="J2110" s="22">
        <f>VLOOKUP(CONCATENATE($F2110," ",$G2110),AllocFactorMatrix,(J$4+1),FALSE)*$E2112</f>
        <v>0</v>
      </c>
      <c r="K2110" s="22">
        <f>VLOOKUP(CONCATENATE($F2110," ",$G2110),AllocFactorMatrix,(K$4+1),FALSE)*$E2112</f>
        <v>0</v>
      </c>
      <c r="L2110" s="22">
        <f>VLOOKUP(CONCATENATE($F2110," ",$G2110),AllocFactorMatrix,(L$4+1),FALSE)*$E2112</f>
        <v>0</v>
      </c>
      <c r="M2110" s="22">
        <f t="shared" si="968"/>
        <v>0</v>
      </c>
      <c r="N2110" s="22">
        <f>VLOOKUP(CONCATENATE($F2110," ",$G2110),AllocFactorMatrix,(N$4+1),FALSE)*$E2112</f>
        <v>0</v>
      </c>
      <c r="O2110" s="22">
        <f>VLOOKUP(CONCATENATE($F2110," ",$G2110),AllocFactorMatrix,(O$4+1),FALSE)*$E2112</f>
        <v>0</v>
      </c>
      <c r="P2110" s="22">
        <f>VLOOKUP(CONCATENATE($F2110," ",$G2110),AllocFactorMatrix,(P$4+1),FALSE)*$E2112</f>
        <v>0</v>
      </c>
      <c r="Q2110" s="22">
        <f>VLOOKUP(CONCATENATE($F2110," ",$G2110),AllocFactorMatrix,(Q$4+1),FALSE)*$E2112</f>
        <v>0</v>
      </c>
      <c r="R2110" s="22">
        <f t="shared" si="970"/>
        <v>0</v>
      </c>
      <c r="S2110" s="22">
        <f>VLOOKUP(CONCATENATE($F2110," ",$G2110),AllocFactorMatrix,(S$4+1),FALSE)*$E2112</f>
        <v>0</v>
      </c>
      <c r="T2110" s="22">
        <f>VLOOKUP(CONCATENATE($F2110," ",$G2110),AllocFactorMatrix,(T$4+1),FALSE)*$E2112</f>
        <v>0</v>
      </c>
      <c r="U2110" s="22">
        <f>VLOOKUP(CONCATENATE($F2110," ",$G2110),AllocFactorMatrix,(U$4+1),FALSE)*$E2112</f>
        <v>0</v>
      </c>
      <c r="V2110" s="22">
        <f>VLOOKUP(CONCATENATE($F2110," ",$G2110),AllocFactorMatrix,(V$4+1),FALSE)*$E2112</f>
        <v>0</v>
      </c>
      <c r="W2110" s="22">
        <f t="shared" si="971"/>
        <v>0</v>
      </c>
      <c r="X2110" s="22">
        <f>VLOOKUP(CONCATENATE($F2110," ",$G2110),AllocFactorMatrix,(X$4+1),FALSE)*$E2112</f>
        <v>0</v>
      </c>
      <c r="Y2110" s="22">
        <f>VLOOKUP(CONCATENATE($F2110," ",$G2110),AllocFactorMatrix,(Y$4+1),FALSE)*$E2112</f>
        <v>0</v>
      </c>
      <c r="Z2110" s="22">
        <f t="shared" si="969"/>
        <v>0</v>
      </c>
      <c r="AA2110" s="22">
        <f>VLOOKUP(CONCATENATE($F2110," ",$G2110),AllocFactorMatrix,(AA$4+1),FALSE)*$E2112</f>
        <v>0</v>
      </c>
      <c r="AB2110" s="22">
        <f>VLOOKUP(CONCATENATE($F2110," ",$G2110),AllocFactorMatrix,(AB$4+1),FALSE)*$E2112</f>
        <v>0</v>
      </c>
      <c r="AC2110" s="22">
        <f>VLOOKUP(CONCATENATE($F2110," ",$G2110),AllocFactorMatrix,(AC$4+1),FALSE)*$E2112</f>
        <v>0</v>
      </c>
    </row>
    <row r="2111" spans="4:29" hidden="1" outlineLevel="1">
      <c r="F2111" s="42" t="str">
        <f>F2112</f>
        <v>CUST_903</v>
      </c>
      <c r="G2111" s="17" t="str">
        <f>$G$14</f>
        <v>CUSTOMER</v>
      </c>
      <c r="H2111" s="21">
        <f t="shared" si="949"/>
        <v>50544.000000000015</v>
      </c>
      <c r="I2111" s="22">
        <f>VLOOKUP(CONCATENATE($F2111," ",$G2111),AllocFactorMatrix,(I$4+1),FALSE)*$E2112</f>
        <v>42667.019104871084</v>
      </c>
      <c r="J2111" s="22">
        <f>VLOOKUP(CONCATENATE($F2111," ",$G2111),AllocFactorMatrix,(J$4+1),FALSE)*$E2112</f>
        <v>7677.6937069361511</v>
      </c>
      <c r="K2111" s="22">
        <f>VLOOKUP(CONCATENATE($F2111," ",$G2111),AllocFactorMatrix,(K$4+1),FALSE)*$E2112</f>
        <v>17.923284935391742</v>
      </c>
      <c r="L2111" s="22">
        <f>VLOOKUP(CONCATENATE($F2111," ",$G2111),AllocFactorMatrix,(L$4+1),FALSE)*$E2112</f>
        <v>0.74026082962193684</v>
      </c>
      <c r="M2111" s="22">
        <f t="shared" si="968"/>
        <v>7696.3572527011647</v>
      </c>
      <c r="N2111" s="22">
        <f>VLOOKUP(CONCATENATE($F2111," ",$G2111),AllocFactorMatrix,(N$4+1),FALSE)*$E2112</f>
        <v>93.542050288590204</v>
      </c>
      <c r="O2111" s="22">
        <f>VLOOKUP(CONCATENATE($F2111," ",$G2111),AllocFactorMatrix,(O$4+1),FALSE)*$E2112</f>
        <v>17.676531325517765</v>
      </c>
      <c r="P2111" s="22">
        <f>VLOOKUP(CONCATENATE($F2111," ",$G2111),AllocFactorMatrix,(P$4+1),FALSE)*$E2112</f>
        <v>1.7497074154700327</v>
      </c>
      <c r="Q2111" s="22">
        <f>VLOOKUP(CONCATENATE($F2111," ",$G2111),AllocFactorMatrix,(Q$4+1),FALSE)*$E2112</f>
        <v>0</v>
      </c>
      <c r="R2111" s="22">
        <f t="shared" si="970"/>
        <v>112.96828902957799</v>
      </c>
      <c r="S2111" s="22">
        <f>VLOOKUP(CONCATENATE($F2111," ",$G2111),AllocFactorMatrix,(S$4+1),FALSE)*$E2112</f>
        <v>0.98701443949591583</v>
      </c>
      <c r="T2111" s="22">
        <f>VLOOKUP(CONCATENATE($F2111," ",$G2111),AllocFactorMatrix,(T$4+1),FALSE)*$E2112</f>
        <v>10.453380200115836</v>
      </c>
      <c r="U2111" s="22">
        <f>VLOOKUP(CONCATENATE($F2111," ",$G2111),AllocFactorMatrix,(U$4+1),FALSE)*$E2112</f>
        <v>5.4734437099318969</v>
      </c>
      <c r="V2111" s="22">
        <f>VLOOKUP(CONCATENATE($F2111," ",$G2111),AllocFactorMatrix,(V$4+1),FALSE)*$E2112</f>
        <v>0.74026082962193684</v>
      </c>
      <c r="W2111" s="22">
        <f t="shared" si="971"/>
        <v>17.654099179165588</v>
      </c>
      <c r="X2111" s="22">
        <f>VLOOKUP(CONCATENATE($F2111," ",$G2111),AllocFactorMatrix,(X$4+1),FALSE)*$E2112</f>
        <v>34.343616065187433</v>
      </c>
      <c r="Y2111" s="22">
        <f>VLOOKUP(CONCATENATE($F2111," ",$G2111),AllocFactorMatrix,(Y$4+1),FALSE)*$E2112</f>
        <v>0.24675360987397896</v>
      </c>
      <c r="Z2111" s="22">
        <f t="shared" si="969"/>
        <v>34.59036967506141</v>
      </c>
      <c r="AA2111" s="22">
        <f>VLOOKUP(CONCATENATE($F2111," ",$G2111),AllocFactorMatrix,(AA$4+1),FALSE)*$E2112</f>
        <v>1.9740288789918317</v>
      </c>
      <c r="AB2111" s="22">
        <f>VLOOKUP(CONCATENATE($F2111," ",$G2111),AllocFactorMatrix,(AB$4+1),FALSE)*$E2112</f>
        <v>0</v>
      </c>
      <c r="AC2111" s="22">
        <f>VLOOKUP(CONCATENATE($F2111," ",$G2111),AllocFactorMatrix,(AC$4+1),FALSE)*$E2112</f>
        <v>13.436855664955765</v>
      </c>
    </row>
    <row r="2112" spans="4:29" collapsed="1">
      <c r="D2112" s="39" t="s">
        <v>644</v>
      </c>
      <c r="E2112" s="19">
        <v>50544</v>
      </c>
      <c r="F2112" s="42" t="s">
        <v>55</v>
      </c>
      <c r="G2112" s="17" t="str">
        <f>$G$15</f>
        <v>TOTAL</v>
      </c>
      <c r="H2112" s="21">
        <f t="shared" si="949"/>
        <v>50544.000000000015</v>
      </c>
      <c r="I2112" s="22">
        <f>VLOOKUP(CONCATENATE($F2112," ",$G2112),AllocFactorMatrix,(I$4+1),FALSE)*$E2112</f>
        <v>42667.019104871084</v>
      </c>
      <c r="J2112" s="22">
        <f>VLOOKUP(CONCATENATE($F2112," ",$G2112),AllocFactorMatrix,(J$4+1),FALSE)*$E2112</f>
        <v>7677.6937069361511</v>
      </c>
      <c r="K2112" s="22">
        <f>VLOOKUP(CONCATENATE($F2112," ",$G2112),AllocFactorMatrix,(K$4+1),FALSE)*$E2112</f>
        <v>17.923284935391742</v>
      </c>
      <c r="L2112" s="22">
        <f>VLOOKUP(CONCATENATE($F2112," ",$G2112),AllocFactorMatrix,(L$4+1),FALSE)*$E2112</f>
        <v>0.74026082962193684</v>
      </c>
      <c r="M2112" s="22">
        <f t="shared" si="968"/>
        <v>7696.3572527011647</v>
      </c>
      <c r="N2112" s="22">
        <f>VLOOKUP(CONCATENATE($F2112," ",$G2112),AllocFactorMatrix,(N$4+1),FALSE)*$E2112</f>
        <v>93.542050288590204</v>
      </c>
      <c r="O2112" s="22">
        <f>VLOOKUP(CONCATENATE($F2112," ",$G2112),AllocFactorMatrix,(O$4+1),FALSE)*$E2112</f>
        <v>17.676531325517765</v>
      </c>
      <c r="P2112" s="22">
        <f>VLOOKUP(CONCATENATE($F2112," ",$G2112),AllocFactorMatrix,(P$4+1),FALSE)*$E2112</f>
        <v>1.7497074154700327</v>
      </c>
      <c r="Q2112" s="22">
        <f>VLOOKUP(CONCATENATE($F2112," ",$G2112),AllocFactorMatrix,(Q$4+1),FALSE)*$E2112</f>
        <v>0</v>
      </c>
      <c r="R2112" s="22">
        <f t="shared" si="970"/>
        <v>112.96828902957799</v>
      </c>
      <c r="S2112" s="22">
        <f>VLOOKUP(CONCATENATE($F2112," ",$G2112),AllocFactorMatrix,(S$4+1),FALSE)*$E2112</f>
        <v>0.98701443949591583</v>
      </c>
      <c r="T2112" s="22">
        <f>VLOOKUP(CONCATENATE($F2112," ",$G2112),AllocFactorMatrix,(T$4+1),FALSE)*$E2112</f>
        <v>10.453380200115836</v>
      </c>
      <c r="U2112" s="22">
        <f>VLOOKUP(CONCATENATE($F2112," ",$G2112),AllocFactorMatrix,(U$4+1),FALSE)*$E2112</f>
        <v>5.4734437099318969</v>
      </c>
      <c r="V2112" s="22">
        <f>VLOOKUP(CONCATENATE($F2112," ",$G2112),AllocFactorMatrix,(V$4+1),FALSE)*$E2112</f>
        <v>0.74026082962193684</v>
      </c>
      <c r="W2112" s="22">
        <f t="shared" si="971"/>
        <v>17.654099179165588</v>
      </c>
      <c r="X2112" s="22">
        <f>VLOOKUP(CONCATENATE($F2112," ",$G2112),AllocFactorMatrix,(X$4+1),FALSE)*$E2112</f>
        <v>34.343616065187433</v>
      </c>
      <c r="Y2112" s="22">
        <f>VLOOKUP(CONCATENATE($F2112," ",$G2112),AllocFactorMatrix,(Y$4+1),FALSE)*$E2112</f>
        <v>0.24675360987397896</v>
      </c>
      <c r="Z2112" s="22">
        <f t="shared" si="969"/>
        <v>34.59036967506141</v>
      </c>
      <c r="AA2112" s="22">
        <f>VLOOKUP(CONCATENATE($F2112," ",$G2112),AllocFactorMatrix,(AA$4+1),FALSE)*$E2112</f>
        <v>1.9740288789918317</v>
      </c>
      <c r="AB2112" s="22">
        <f>VLOOKUP(CONCATENATE($F2112," ",$G2112),AllocFactorMatrix,(AB$4+1),FALSE)*$E2112</f>
        <v>0</v>
      </c>
      <c r="AC2112" s="22">
        <f>VLOOKUP(CONCATENATE($F2112," ",$G2112),AllocFactorMatrix,(AC$4+1),FALSE)*$E2112</f>
        <v>13.436855664955765</v>
      </c>
    </row>
    <row r="2113" spans="4:29" hidden="1" outlineLevel="1">
      <c r="F2113" s="42" t="str">
        <f>F2120</f>
        <v>PROD_ENERGY</v>
      </c>
      <c r="G2113" s="17" t="str">
        <f>$G$8</f>
        <v>PRODUCTION</v>
      </c>
      <c r="H2113" s="21">
        <f t="shared" si="949"/>
        <v>0</v>
      </c>
      <c r="I2113" s="22">
        <f>VLOOKUP(CONCATENATE($F2113," ",$G2113),AllocFactorMatrix,(I$4+1),FALSE)*$E2120</f>
        <v>0</v>
      </c>
      <c r="J2113" s="22">
        <f>VLOOKUP(CONCATENATE($F2113," ",$G2113),AllocFactorMatrix,(J$4+1),FALSE)*$E2120</f>
        <v>0</v>
      </c>
      <c r="K2113" s="22">
        <f>VLOOKUP(CONCATENATE($F2113," ",$G2113),AllocFactorMatrix,(K$4+1),FALSE)*$E2120</f>
        <v>0</v>
      </c>
      <c r="L2113" s="22">
        <f>VLOOKUP(CONCATENATE($F2113," ",$G2113),AllocFactorMatrix,(L$4+1),FALSE)*$E2120</f>
        <v>0</v>
      </c>
      <c r="M2113" s="22">
        <f t="shared" ref="M2113:M2128" si="972">SUBTOTAL(9,J2113:L2113)</f>
        <v>0</v>
      </c>
      <c r="N2113" s="22">
        <f>VLOOKUP(CONCATENATE($F2113," ",$G2113),AllocFactorMatrix,(N$4+1),FALSE)*$E2120</f>
        <v>0</v>
      </c>
      <c r="O2113" s="22">
        <f>VLOOKUP(CONCATENATE($F2113," ",$G2113),AllocFactorMatrix,(O$4+1),FALSE)*$E2120</f>
        <v>0</v>
      </c>
      <c r="P2113" s="22">
        <f>VLOOKUP(CONCATENATE($F2113," ",$G2113),AllocFactorMatrix,(P$4+1),FALSE)*$E2120</f>
        <v>0</v>
      </c>
      <c r="Q2113" s="22">
        <f>VLOOKUP(CONCATENATE($F2113," ",$G2113),AllocFactorMatrix,(Q$4+1),FALSE)*$E2120</f>
        <v>0</v>
      </c>
      <c r="R2113" s="22">
        <f>SUBTOTAL(9,N2113:Q2113)</f>
        <v>0</v>
      </c>
      <c r="S2113" s="22">
        <f>VLOOKUP(CONCATENATE($F2113," ",$G2113),AllocFactorMatrix,(S$4+1),FALSE)*$E2120</f>
        <v>0</v>
      </c>
      <c r="T2113" s="22">
        <f>VLOOKUP(CONCATENATE($F2113," ",$G2113),AllocFactorMatrix,(T$4+1),FALSE)*$E2120</f>
        <v>0</v>
      </c>
      <c r="U2113" s="22">
        <f>VLOOKUP(CONCATENATE($F2113," ",$G2113),AllocFactorMatrix,(U$4+1),FALSE)*$E2120</f>
        <v>0</v>
      </c>
      <c r="V2113" s="22">
        <f>VLOOKUP(CONCATENATE($F2113," ",$G2113),AllocFactorMatrix,(V$4+1),FALSE)*$E2120</f>
        <v>0</v>
      </c>
      <c r="W2113" s="22">
        <f>SUBTOTAL(9,S2113:V2113)</f>
        <v>0</v>
      </c>
      <c r="X2113" s="22">
        <f>VLOOKUP(CONCATENATE($F2113," ",$G2113),AllocFactorMatrix,(X$4+1),FALSE)*$E2120</f>
        <v>0</v>
      </c>
      <c r="Y2113" s="22">
        <f>VLOOKUP(CONCATENATE($F2113," ",$G2113),AllocFactorMatrix,(Y$4+1),FALSE)*$E2120</f>
        <v>0</v>
      </c>
      <c r="Z2113" s="22">
        <f t="shared" ref="Z2113:Z2128" si="973">SUBTOTAL(9,X2113:Y2113)</f>
        <v>0</v>
      </c>
      <c r="AA2113" s="22">
        <f>VLOOKUP(CONCATENATE($F2113," ",$G2113),AllocFactorMatrix,(AA$4+1),FALSE)*$E2120</f>
        <v>0</v>
      </c>
      <c r="AB2113" s="22">
        <f>VLOOKUP(CONCATENATE($F2113," ",$G2113),AllocFactorMatrix,(AB$4+1),FALSE)*$E2120</f>
        <v>0</v>
      </c>
      <c r="AC2113" s="22">
        <f>VLOOKUP(CONCATENATE($F2113," ",$G2113),AllocFactorMatrix,(AC$4+1),FALSE)*$E2120</f>
        <v>0</v>
      </c>
    </row>
    <row r="2114" spans="4:29" hidden="1" outlineLevel="1">
      <c r="F2114" s="42" t="str">
        <f>F2120</f>
        <v>PROD_ENERGY</v>
      </c>
      <c r="G2114" s="17" t="str">
        <f>$G$9</f>
        <v>BULKTRAN</v>
      </c>
      <c r="H2114" s="21">
        <f t="shared" si="949"/>
        <v>0</v>
      </c>
      <c r="I2114" s="22">
        <f>VLOOKUP(CONCATENATE($F2114," ",$G2114),AllocFactorMatrix,(I$4+1),FALSE)*$E2120</f>
        <v>0</v>
      </c>
      <c r="J2114" s="22">
        <f>VLOOKUP(CONCATENATE($F2114," ",$G2114),AllocFactorMatrix,(J$4+1),FALSE)*$E2120</f>
        <v>0</v>
      </c>
      <c r="K2114" s="22">
        <f>VLOOKUP(CONCATENATE($F2114," ",$G2114),AllocFactorMatrix,(K$4+1),FALSE)*$E2120</f>
        <v>0</v>
      </c>
      <c r="L2114" s="22">
        <f>VLOOKUP(CONCATENATE($F2114," ",$G2114),AllocFactorMatrix,(L$4+1),FALSE)*$E2120</f>
        <v>0</v>
      </c>
      <c r="M2114" s="22">
        <f t="shared" si="972"/>
        <v>0</v>
      </c>
      <c r="N2114" s="22">
        <f>VLOOKUP(CONCATENATE($F2114," ",$G2114),AllocFactorMatrix,(N$4+1),FALSE)*$E2120</f>
        <v>0</v>
      </c>
      <c r="O2114" s="22">
        <f>VLOOKUP(CONCATENATE($F2114," ",$G2114),AllocFactorMatrix,(O$4+1),FALSE)*$E2120</f>
        <v>0</v>
      </c>
      <c r="P2114" s="22">
        <f>VLOOKUP(CONCATENATE($F2114," ",$G2114),AllocFactorMatrix,(P$4+1),FALSE)*$E2120</f>
        <v>0</v>
      </c>
      <c r="Q2114" s="22">
        <f>VLOOKUP(CONCATENATE($F2114," ",$G2114),AllocFactorMatrix,(Q$4+1),FALSE)*$E2120</f>
        <v>0</v>
      </c>
      <c r="R2114" s="22">
        <f t="shared" ref="R2114:R2120" si="974">SUBTOTAL(9,N2114:Q2114)</f>
        <v>0</v>
      </c>
      <c r="S2114" s="22">
        <f>VLOOKUP(CONCATENATE($F2114," ",$G2114),AllocFactorMatrix,(S$4+1),FALSE)*$E2120</f>
        <v>0</v>
      </c>
      <c r="T2114" s="22">
        <f>VLOOKUP(CONCATENATE($F2114," ",$G2114),AllocFactorMatrix,(T$4+1),FALSE)*$E2120</f>
        <v>0</v>
      </c>
      <c r="U2114" s="22">
        <f>VLOOKUP(CONCATENATE($F2114," ",$G2114),AllocFactorMatrix,(U$4+1),FALSE)*$E2120</f>
        <v>0</v>
      </c>
      <c r="V2114" s="22">
        <f>VLOOKUP(CONCATENATE($F2114," ",$G2114),AllocFactorMatrix,(V$4+1),FALSE)*$E2120</f>
        <v>0</v>
      </c>
      <c r="W2114" s="22">
        <f t="shared" ref="W2114:W2120" si="975">SUBTOTAL(9,S2114:V2114)</f>
        <v>0</v>
      </c>
      <c r="X2114" s="22">
        <f>VLOOKUP(CONCATENATE($F2114," ",$G2114),AllocFactorMatrix,(X$4+1),FALSE)*$E2120</f>
        <v>0</v>
      </c>
      <c r="Y2114" s="22">
        <f>VLOOKUP(CONCATENATE($F2114," ",$G2114),AllocFactorMatrix,(Y$4+1),FALSE)*$E2120</f>
        <v>0</v>
      </c>
      <c r="Z2114" s="22">
        <f t="shared" si="973"/>
        <v>0</v>
      </c>
      <c r="AA2114" s="22">
        <f>VLOOKUP(CONCATENATE($F2114," ",$G2114),AllocFactorMatrix,(AA$4+1),FALSE)*$E2120</f>
        <v>0</v>
      </c>
      <c r="AB2114" s="22">
        <f>VLOOKUP(CONCATENATE($F2114," ",$G2114),AllocFactorMatrix,(AB$4+1),FALSE)*$E2120</f>
        <v>0</v>
      </c>
      <c r="AC2114" s="22">
        <f>VLOOKUP(CONCATENATE($F2114," ",$G2114),AllocFactorMatrix,(AC$4+1),FALSE)*$E2120</f>
        <v>0</v>
      </c>
    </row>
    <row r="2115" spans="4:29" hidden="1" outlineLevel="1">
      <c r="F2115" s="42" t="str">
        <f>F2120</f>
        <v>PROD_ENERGY</v>
      </c>
      <c r="G2115" s="17" t="str">
        <f>$G$10</f>
        <v>SUBTRAN</v>
      </c>
      <c r="H2115" s="21">
        <f t="shared" si="949"/>
        <v>0</v>
      </c>
      <c r="I2115" s="22">
        <f>VLOOKUP(CONCATENATE($F2115," ",$G2115),AllocFactorMatrix,(I$4+1),FALSE)*$E2120</f>
        <v>0</v>
      </c>
      <c r="J2115" s="22">
        <f>VLOOKUP(CONCATENATE($F2115," ",$G2115),AllocFactorMatrix,(J$4+1),FALSE)*$E2120</f>
        <v>0</v>
      </c>
      <c r="K2115" s="22">
        <f>VLOOKUP(CONCATENATE($F2115," ",$G2115),AllocFactorMatrix,(K$4+1),FALSE)*$E2120</f>
        <v>0</v>
      </c>
      <c r="L2115" s="22">
        <f>VLOOKUP(CONCATENATE($F2115," ",$G2115),AllocFactorMatrix,(L$4+1),FALSE)*$E2120</f>
        <v>0</v>
      </c>
      <c r="M2115" s="22">
        <f t="shared" si="972"/>
        <v>0</v>
      </c>
      <c r="N2115" s="22">
        <f>VLOOKUP(CONCATENATE($F2115," ",$G2115),AllocFactorMatrix,(N$4+1),FALSE)*$E2120</f>
        <v>0</v>
      </c>
      <c r="O2115" s="22">
        <f>VLOOKUP(CONCATENATE($F2115," ",$G2115),AllocFactorMatrix,(O$4+1),FALSE)*$E2120</f>
        <v>0</v>
      </c>
      <c r="P2115" s="22">
        <f>VLOOKUP(CONCATENATE($F2115," ",$G2115),AllocFactorMatrix,(P$4+1),FALSE)*$E2120</f>
        <v>0</v>
      </c>
      <c r="Q2115" s="22">
        <f>VLOOKUP(CONCATENATE($F2115," ",$G2115),AllocFactorMatrix,(Q$4+1),FALSE)*$E2120</f>
        <v>0</v>
      </c>
      <c r="R2115" s="22">
        <f t="shared" si="974"/>
        <v>0</v>
      </c>
      <c r="S2115" s="22">
        <f>VLOOKUP(CONCATENATE($F2115," ",$G2115),AllocFactorMatrix,(S$4+1),FALSE)*$E2120</f>
        <v>0</v>
      </c>
      <c r="T2115" s="22">
        <f>VLOOKUP(CONCATENATE($F2115," ",$G2115),AllocFactorMatrix,(T$4+1),FALSE)*$E2120</f>
        <v>0</v>
      </c>
      <c r="U2115" s="22">
        <f>VLOOKUP(CONCATENATE($F2115," ",$G2115),AllocFactorMatrix,(U$4+1),FALSE)*$E2120</f>
        <v>0</v>
      </c>
      <c r="V2115" s="22">
        <f>VLOOKUP(CONCATENATE($F2115," ",$G2115),AllocFactorMatrix,(V$4+1),FALSE)*$E2120</f>
        <v>0</v>
      </c>
      <c r="W2115" s="22">
        <f t="shared" si="975"/>
        <v>0</v>
      </c>
      <c r="X2115" s="22">
        <f>VLOOKUP(CONCATENATE($F2115," ",$G2115),AllocFactorMatrix,(X$4+1),FALSE)*$E2120</f>
        <v>0</v>
      </c>
      <c r="Y2115" s="22">
        <f>VLOOKUP(CONCATENATE($F2115," ",$G2115),AllocFactorMatrix,(Y$4+1),FALSE)*$E2120</f>
        <v>0</v>
      </c>
      <c r="Z2115" s="22">
        <f t="shared" si="973"/>
        <v>0</v>
      </c>
      <c r="AA2115" s="22">
        <f>VLOOKUP(CONCATENATE($F2115," ",$G2115),AllocFactorMatrix,(AA$4+1),FALSE)*$E2120</f>
        <v>0</v>
      </c>
      <c r="AB2115" s="22">
        <f>VLOOKUP(CONCATENATE($F2115," ",$G2115),AllocFactorMatrix,(AB$4+1),FALSE)*$E2120</f>
        <v>0</v>
      </c>
      <c r="AC2115" s="22">
        <f>VLOOKUP(CONCATENATE($F2115," ",$G2115),AllocFactorMatrix,(AC$4+1),FALSE)*$E2120</f>
        <v>0</v>
      </c>
    </row>
    <row r="2116" spans="4:29" hidden="1" outlineLevel="1">
      <c r="F2116" s="42" t="str">
        <f>F2120</f>
        <v>PROD_ENERGY</v>
      </c>
      <c r="G2116" s="17" t="str">
        <f>$G$11</f>
        <v>DISTPRI</v>
      </c>
      <c r="H2116" s="21">
        <f t="shared" si="949"/>
        <v>0</v>
      </c>
      <c r="I2116" s="22">
        <f>VLOOKUP(CONCATENATE($F2116," ",$G2116),AllocFactorMatrix,(I$4+1),FALSE)*$E2120</f>
        <v>0</v>
      </c>
      <c r="J2116" s="22">
        <f>VLOOKUP(CONCATENATE($F2116," ",$G2116),AllocFactorMatrix,(J$4+1),FALSE)*$E2120</f>
        <v>0</v>
      </c>
      <c r="K2116" s="22">
        <f>VLOOKUP(CONCATENATE($F2116," ",$G2116),AllocFactorMatrix,(K$4+1),FALSE)*$E2120</f>
        <v>0</v>
      </c>
      <c r="L2116" s="22">
        <f>VLOOKUP(CONCATENATE($F2116," ",$G2116),AllocFactorMatrix,(L$4+1),FALSE)*$E2120</f>
        <v>0</v>
      </c>
      <c r="M2116" s="22">
        <f t="shared" si="972"/>
        <v>0</v>
      </c>
      <c r="N2116" s="22">
        <f>VLOOKUP(CONCATENATE($F2116," ",$G2116),AllocFactorMatrix,(N$4+1),FALSE)*$E2120</f>
        <v>0</v>
      </c>
      <c r="O2116" s="22">
        <f>VLOOKUP(CONCATENATE($F2116," ",$G2116),AllocFactorMatrix,(O$4+1),FALSE)*$E2120</f>
        <v>0</v>
      </c>
      <c r="P2116" s="22">
        <f>VLOOKUP(CONCATENATE($F2116," ",$G2116),AllocFactorMatrix,(P$4+1),FALSE)*$E2120</f>
        <v>0</v>
      </c>
      <c r="Q2116" s="22">
        <f>VLOOKUP(CONCATENATE($F2116," ",$G2116),AllocFactorMatrix,(Q$4+1),FALSE)*$E2120</f>
        <v>0</v>
      </c>
      <c r="R2116" s="22">
        <f t="shared" si="974"/>
        <v>0</v>
      </c>
      <c r="S2116" s="22">
        <f>VLOOKUP(CONCATENATE($F2116," ",$G2116),AllocFactorMatrix,(S$4+1),FALSE)*$E2120</f>
        <v>0</v>
      </c>
      <c r="T2116" s="22">
        <f>VLOOKUP(CONCATENATE($F2116," ",$G2116),AllocFactorMatrix,(T$4+1),FALSE)*$E2120</f>
        <v>0</v>
      </c>
      <c r="U2116" s="22">
        <f>VLOOKUP(CONCATENATE($F2116," ",$G2116),AllocFactorMatrix,(U$4+1),FALSE)*$E2120</f>
        <v>0</v>
      </c>
      <c r="V2116" s="22">
        <f>VLOOKUP(CONCATENATE($F2116," ",$G2116),AllocFactorMatrix,(V$4+1),FALSE)*$E2120</f>
        <v>0</v>
      </c>
      <c r="W2116" s="22">
        <f t="shared" si="975"/>
        <v>0</v>
      </c>
      <c r="X2116" s="22">
        <f>VLOOKUP(CONCATENATE($F2116," ",$G2116),AllocFactorMatrix,(X$4+1),FALSE)*$E2120</f>
        <v>0</v>
      </c>
      <c r="Y2116" s="22">
        <f>VLOOKUP(CONCATENATE($F2116," ",$G2116),AllocFactorMatrix,(Y$4+1),FALSE)*$E2120</f>
        <v>0</v>
      </c>
      <c r="Z2116" s="22">
        <f t="shared" si="973"/>
        <v>0</v>
      </c>
      <c r="AA2116" s="22">
        <f>VLOOKUP(CONCATENATE($F2116," ",$G2116),AllocFactorMatrix,(AA$4+1),FALSE)*$E2120</f>
        <v>0</v>
      </c>
      <c r="AB2116" s="22">
        <f>VLOOKUP(CONCATENATE($F2116," ",$G2116),AllocFactorMatrix,(AB$4+1),FALSE)*$E2120</f>
        <v>0</v>
      </c>
      <c r="AC2116" s="22">
        <f>VLOOKUP(CONCATENATE($F2116," ",$G2116),AllocFactorMatrix,(AC$4+1),FALSE)*$E2120</f>
        <v>0</v>
      </c>
    </row>
    <row r="2117" spans="4:29" hidden="1" outlineLevel="1">
      <c r="F2117" s="42" t="str">
        <f>F2120</f>
        <v>PROD_ENERGY</v>
      </c>
      <c r="G2117" s="17" t="str">
        <f>$G$12</f>
        <v>DISTSEC</v>
      </c>
      <c r="H2117" s="21">
        <f t="shared" si="949"/>
        <v>0</v>
      </c>
      <c r="I2117" s="22">
        <f>VLOOKUP(CONCATENATE($F2117," ",$G2117),AllocFactorMatrix,(I$4+1),FALSE)*$E2120</f>
        <v>0</v>
      </c>
      <c r="J2117" s="22">
        <f>VLOOKUP(CONCATENATE($F2117," ",$G2117),AllocFactorMatrix,(J$4+1),FALSE)*$E2120</f>
        <v>0</v>
      </c>
      <c r="K2117" s="22">
        <f>VLOOKUP(CONCATENATE($F2117," ",$G2117),AllocFactorMatrix,(K$4+1),FALSE)*$E2120</f>
        <v>0</v>
      </c>
      <c r="L2117" s="22">
        <f>VLOOKUP(CONCATENATE($F2117," ",$G2117),AllocFactorMatrix,(L$4+1),FALSE)*$E2120</f>
        <v>0</v>
      </c>
      <c r="M2117" s="22">
        <f t="shared" si="972"/>
        <v>0</v>
      </c>
      <c r="N2117" s="22">
        <f>VLOOKUP(CONCATENATE($F2117," ",$G2117),AllocFactorMatrix,(N$4+1),FALSE)*$E2120</f>
        <v>0</v>
      </c>
      <c r="O2117" s="22">
        <f>VLOOKUP(CONCATENATE($F2117," ",$G2117),AllocFactorMatrix,(O$4+1),FALSE)*$E2120</f>
        <v>0</v>
      </c>
      <c r="P2117" s="22">
        <f>VLOOKUP(CONCATENATE($F2117," ",$G2117),AllocFactorMatrix,(P$4+1),FALSE)*$E2120</f>
        <v>0</v>
      </c>
      <c r="Q2117" s="22">
        <f>VLOOKUP(CONCATENATE($F2117," ",$G2117),AllocFactorMatrix,(Q$4+1),FALSE)*$E2120</f>
        <v>0</v>
      </c>
      <c r="R2117" s="22">
        <f t="shared" si="974"/>
        <v>0</v>
      </c>
      <c r="S2117" s="22">
        <f>VLOOKUP(CONCATENATE($F2117," ",$G2117),AllocFactorMatrix,(S$4+1),FALSE)*$E2120</f>
        <v>0</v>
      </c>
      <c r="T2117" s="22">
        <f>VLOOKUP(CONCATENATE($F2117," ",$G2117),AllocFactorMatrix,(T$4+1),FALSE)*$E2120</f>
        <v>0</v>
      </c>
      <c r="U2117" s="22">
        <f>VLOOKUP(CONCATENATE($F2117," ",$G2117),AllocFactorMatrix,(U$4+1),FALSE)*$E2120</f>
        <v>0</v>
      </c>
      <c r="V2117" s="22">
        <f>VLOOKUP(CONCATENATE($F2117," ",$G2117),AllocFactorMatrix,(V$4+1),FALSE)*$E2120</f>
        <v>0</v>
      </c>
      <c r="W2117" s="22">
        <f t="shared" si="975"/>
        <v>0</v>
      </c>
      <c r="X2117" s="22">
        <f>VLOOKUP(CONCATENATE($F2117," ",$G2117),AllocFactorMatrix,(X$4+1),FALSE)*$E2120</f>
        <v>0</v>
      </c>
      <c r="Y2117" s="22">
        <f>VLOOKUP(CONCATENATE($F2117," ",$G2117),AllocFactorMatrix,(Y$4+1),FALSE)*$E2120</f>
        <v>0</v>
      </c>
      <c r="Z2117" s="22">
        <f t="shared" si="973"/>
        <v>0</v>
      </c>
      <c r="AA2117" s="22">
        <f>VLOOKUP(CONCATENATE($F2117," ",$G2117),AllocFactorMatrix,(AA$4+1),FALSE)*$E2120</f>
        <v>0</v>
      </c>
      <c r="AB2117" s="22">
        <f>VLOOKUP(CONCATENATE($F2117," ",$G2117),AllocFactorMatrix,(AB$4+1),FALSE)*$E2120</f>
        <v>0</v>
      </c>
      <c r="AC2117" s="22">
        <f>VLOOKUP(CONCATENATE($F2117," ",$G2117),AllocFactorMatrix,(AC$4+1),FALSE)*$E2120</f>
        <v>0</v>
      </c>
    </row>
    <row r="2118" spans="4:29" hidden="1" outlineLevel="1">
      <c r="F2118" s="42" t="str">
        <f>F2120</f>
        <v>PROD_ENERGY</v>
      </c>
      <c r="G2118" s="17" t="str">
        <f>$G$13</f>
        <v>ENERGY</v>
      </c>
      <c r="H2118" s="21">
        <f t="shared" si="949"/>
        <v>10322580.999999998</v>
      </c>
      <c r="I2118" s="22">
        <f>VLOOKUP(CONCATENATE($F2118," ",$G2118),AllocFactorMatrix,(I$4+1),FALSE)*$E2120</f>
        <v>3792708.7055753237</v>
      </c>
      <c r="J2118" s="22">
        <f>VLOOKUP(CONCATENATE($F2118," ",$G2118),AllocFactorMatrix,(J$4+1),FALSE)*$E2120</f>
        <v>1198072.7405456014</v>
      </c>
      <c r="K2118" s="22">
        <f>VLOOKUP(CONCATENATE($F2118," ",$G2118),AllocFactorMatrix,(K$4+1),FALSE)*$E2120</f>
        <v>14962.201036014629</v>
      </c>
      <c r="L2118" s="22">
        <f>VLOOKUP(CONCATENATE($F2118," ",$G2118),AllocFactorMatrix,(L$4+1),FALSE)*$E2120</f>
        <v>757.95112800115965</v>
      </c>
      <c r="M2118" s="22">
        <f t="shared" si="972"/>
        <v>1213792.892709617</v>
      </c>
      <c r="N2118" s="22">
        <f>VLOOKUP(CONCATENATE($F2118," ",$G2118),AllocFactorMatrix,(N$4+1),FALSE)*$E2120</f>
        <v>606996.77552207629</v>
      </c>
      <c r="O2118" s="22">
        <f>VLOOKUP(CONCATENATE($F2118," ",$G2118),AllocFactorMatrix,(O$4+1),FALSE)*$E2120</f>
        <v>163751.75415409208</v>
      </c>
      <c r="P2118" s="22">
        <f>VLOOKUP(CONCATENATE($F2118," ",$G2118),AllocFactorMatrix,(P$4+1),FALSE)*$E2120</f>
        <v>25517.183646465135</v>
      </c>
      <c r="Q2118" s="22">
        <f>VLOOKUP(CONCATENATE($F2118," ",$G2118),AllocFactorMatrix,(Q$4+1),FALSE)*$E2120</f>
        <v>0</v>
      </c>
      <c r="R2118" s="22">
        <f t="shared" si="974"/>
        <v>796265.71332263353</v>
      </c>
      <c r="S2118" s="22">
        <f>VLOOKUP(CONCATENATE($F2118," ",$G2118),AllocFactorMatrix,(S$4+1),FALSE)*$E2120</f>
        <v>30569.47066295996</v>
      </c>
      <c r="T2118" s="22">
        <f>VLOOKUP(CONCATENATE($F2118," ",$G2118),AllocFactorMatrix,(T$4+1),FALSE)*$E2120</f>
        <v>604245.47574812884</v>
      </c>
      <c r="U2118" s="22">
        <f>VLOOKUP(CONCATENATE($F2118," ",$G2118),AllocFactorMatrix,(U$4+1),FALSE)*$E2120</f>
        <v>3176582.3456582376</v>
      </c>
      <c r="V2118" s="22">
        <f>VLOOKUP(CONCATENATE($F2118," ",$G2118),AllocFactorMatrix,(V$4+1),FALSE)*$E2120</f>
        <v>444190.52048608311</v>
      </c>
      <c r="W2118" s="22">
        <f t="shared" si="975"/>
        <v>4255587.812555409</v>
      </c>
      <c r="X2118" s="22">
        <f>VLOOKUP(CONCATENATE($F2118," ",$G2118),AllocFactorMatrix,(X$4+1),FALSE)*$E2120</f>
        <v>170661.77312490455</v>
      </c>
      <c r="Y2118" s="22">
        <f>VLOOKUP(CONCATENATE($F2118," ",$G2118),AllocFactorMatrix,(Y$4+1),FALSE)*$E2120</f>
        <v>3227.07113077546</v>
      </c>
      <c r="Z2118" s="22">
        <f t="shared" si="973"/>
        <v>173888.84425568001</v>
      </c>
      <c r="AA2118" s="22">
        <f>VLOOKUP(CONCATENATE($F2118," ",$G2118),AllocFactorMatrix,(AA$4+1),FALSE)*$E2120</f>
        <v>3218.9230813100248</v>
      </c>
      <c r="AB2118" s="22">
        <f>VLOOKUP(CONCATENATE($F2118," ",$G2118),AllocFactorMatrix,(AB$4+1),FALSE)*$E2120</f>
        <v>70573.047428174614</v>
      </c>
      <c r="AC2118" s="22">
        <f>VLOOKUP(CONCATENATE($F2118," ",$G2118),AllocFactorMatrix,(AC$4+1),FALSE)*$E2120</f>
        <v>16545.061071850771</v>
      </c>
    </row>
    <row r="2119" spans="4:29" hidden="1" outlineLevel="1">
      <c r="F2119" s="42" t="str">
        <f>F2120</f>
        <v>PROD_ENERGY</v>
      </c>
      <c r="G2119" s="17" t="str">
        <f>$G$14</f>
        <v>CUSTOMER</v>
      </c>
      <c r="H2119" s="21">
        <f t="shared" si="949"/>
        <v>0</v>
      </c>
      <c r="I2119" s="22">
        <f>VLOOKUP(CONCATENATE($F2119," ",$G2119),AllocFactorMatrix,(I$4+1),FALSE)*$E2120</f>
        <v>0</v>
      </c>
      <c r="J2119" s="22">
        <f>VLOOKUP(CONCATENATE($F2119," ",$G2119),AllocFactorMatrix,(J$4+1),FALSE)*$E2120</f>
        <v>0</v>
      </c>
      <c r="K2119" s="22">
        <f>VLOOKUP(CONCATENATE($F2119," ",$G2119),AllocFactorMatrix,(K$4+1),FALSE)*$E2120</f>
        <v>0</v>
      </c>
      <c r="L2119" s="22">
        <f>VLOOKUP(CONCATENATE($F2119," ",$G2119),AllocFactorMatrix,(L$4+1),FALSE)*$E2120</f>
        <v>0</v>
      </c>
      <c r="M2119" s="22">
        <f t="shared" si="972"/>
        <v>0</v>
      </c>
      <c r="N2119" s="22">
        <f>VLOOKUP(CONCATENATE($F2119," ",$G2119),AllocFactorMatrix,(N$4+1),FALSE)*$E2120</f>
        <v>0</v>
      </c>
      <c r="O2119" s="22">
        <f>VLOOKUP(CONCATENATE($F2119," ",$G2119),AllocFactorMatrix,(O$4+1),FALSE)*$E2120</f>
        <v>0</v>
      </c>
      <c r="P2119" s="22">
        <f>VLOOKUP(CONCATENATE($F2119," ",$G2119),AllocFactorMatrix,(P$4+1),FALSE)*$E2120</f>
        <v>0</v>
      </c>
      <c r="Q2119" s="22">
        <f>VLOOKUP(CONCATENATE($F2119," ",$G2119),AllocFactorMatrix,(Q$4+1),FALSE)*$E2120</f>
        <v>0</v>
      </c>
      <c r="R2119" s="22">
        <f t="shared" si="974"/>
        <v>0</v>
      </c>
      <c r="S2119" s="22">
        <f>VLOOKUP(CONCATENATE($F2119," ",$G2119),AllocFactorMatrix,(S$4+1),FALSE)*$E2120</f>
        <v>0</v>
      </c>
      <c r="T2119" s="22">
        <f>VLOOKUP(CONCATENATE($F2119," ",$G2119),AllocFactorMatrix,(T$4+1),FALSE)*$E2120</f>
        <v>0</v>
      </c>
      <c r="U2119" s="22">
        <f>VLOOKUP(CONCATENATE($F2119," ",$G2119),AllocFactorMatrix,(U$4+1),FALSE)*$E2120</f>
        <v>0</v>
      </c>
      <c r="V2119" s="22">
        <f>VLOOKUP(CONCATENATE($F2119," ",$G2119),AllocFactorMatrix,(V$4+1),FALSE)*$E2120</f>
        <v>0</v>
      </c>
      <c r="W2119" s="22">
        <f t="shared" si="975"/>
        <v>0</v>
      </c>
      <c r="X2119" s="22">
        <f>VLOOKUP(CONCATENATE($F2119," ",$G2119),AllocFactorMatrix,(X$4+1),FALSE)*$E2120</f>
        <v>0</v>
      </c>
      <c r="Y2119" s="22">
        <f>VLOOKUP(CONCATENATE($F2119," ",$G2119),AllocFactorMatrix,(Y$4+1),FALSE)*$E2120</f>
        <v>0</v>
      </c>
      <c r="Z2119" s="22">
        <f t="shared" si="973"/>
        <v>0</v>
      </c>
      <c r="AA2119" s="22">
        <f>VLOOKUP(CONCATENATE($F2119," ",$G2119),AllocFactorMatrix,(AA$4+1),FALSE)*$E2120</f>
        <v>0</v>
      </c>
      <c r="AB2119" s="22">
        <f>VLOOKUP(CONCATENATE($F2119," ",$G2119),AllocFactorMatrix,(AB$4+1),FALSE)*$E2120</f>
        <v>0</v>
      </c>
      <c r="AC2119" s="22">
        <f>VLOOKUP(CONCATENATE($F2119," ",$G2119),AllocFactorMatrix,(AC$4+1),FALSE)*$E2120</f>
        <v>0</v>
      </c>
    </row>
    <row r="2120" spans="4:29" collapsed="1">
      <c r="D2120" s="39" t="s">
        <v>715</v>
      </c>
      <c r="E2120" s="19">
        <v>10322581</v>
      </c>
      <c r="F2120" s="42" t="s">
        <v>31</v>
      </c>
      <c r="G2120" s="17" t="str">
        <f>$G$15</f>
        <v>TOTAL</v>
      </c>
      <c r="H2120" s="21">
        <f t="shared" si="949"/>
        <v>10322580.999999998</v>
      </c>
      <c r="I2120" s="22">
        <f>VLOOKUP(CONCATENATE($F2120," ",$G2120),AllocFactorMatrix,(I$4+1),FALSE)*$E2120</f>
        <v>3792708.7055753237</v>
      </c>
      <c r="J2120" s="22">
        <f>VLOOKUP(CONCATENATE($F2120," ",$G2120),AllocFactorMatrix,(J$4+1),FALSE)*$E2120</f>
        <v>1198072.7405456014</v>
      </c>
      <c r="K2120" s="22">
        <f>VLOOKUP(CONCATENATE($F2120," ",$G2120),AllocFactorMatrix,(K$4+1),FALSE)*$E2120</f>
        <v>14962.201036014629</v>
      </c>
      <c r="L2120" s="22">
        <f>VLOOKUP(CONCATENATE($F2120," ",$G2120),AllocFactorMatrix,(L$4+1),FALSE)*$E2120</f>
        <v>757.95112800115965</v>
      </c>
      <c r="M2120" s="22">
        <f t="shared" si="972"/>
        <v>1213792.892709617</v>
      </c>
      <c r="N2120" s="22">
        <f>VLOOKUP(CONCATENATE($F2120," ",$G2120),AllocFactorMatrix,(N$4+1),FALSE)*$E2120</f>
        <v>606996.77552207629</v>
      </c>
      <c r="O2120" s="22">
        <f>VLOOKUP(CONCATENATE($F2120," ",$G2120),AllocFactorMatrix,(O$4+1),FALSE)*$E2120</f>
        <v>163751.75415409208</v>
      </c>
      <c r="P2120" s="22">
        <f>VLOOKUP(CONCATENATE($F2120," ",$G2120),AllocFactorMatrix,(P$4+1),FALSE)*$E2120</f>
        <v>25517.183646465135</v>
      </c>
      <c r="Q2120" s="22">
        <f>VLOOKUP(CONCATENATE($F2120," ",$G2120),AllocFactorMatrix,(Q$4+1),FALSE)*$E2120</f>
        <v>0</v>
      </c>
      <c r="R2120" s="22">
        <f t="shared" si="974"/>
        <v>796265.71332263353</v>
      </c>
      <c r="S2120" s="22">
        <f>VLOOKUP(CONCATENATE($F2120," ",$G2120),AllocFactorMatrix,(S$4+1),FALSE)*$E2120</f>
        <v>30569.47066295996</v>
      </c>
      <c r="T2120" s="22">
        <f>VLOOKUP(CONCATENATE($F2120," ",$G2120),AllocFactorMatrix,(T$4+1),FALSE)*$E2120</f>
        <v>604245.47574812884</v>
      </c>
      <c r="U2120" s="22">
        <f>VLOOKUP(CONCATENATE($F2120," ",$G2120),AllocFactorMatrix,(U$4+1),FALSE)*$E2120</f>
        <v>3176582.3456582376</v>
      </c>
      <c r="V2120" s="22">
        <f>VLOOKUP(CONCATENATE($F2120," ",$G2120),AllocFactorMatrix,(V$4+1),FALSE)*$E2120</f>
        <v>444190.52048608311</v>
      </c>
      <c r="W2120" s="22">
        <f t="shared" si="975"/>
        <v>4255587.812555409</v>
      </c>
      <c r="X2120" s="22">
        <f>VLOOKUP(CONCATENATE($F2120," ",$G2120),AllocFactorMatrix,(X$4+1),FALSE)*$E2120</f>
        <v>170661.77312490455</v>
      </c>
      <c r="Y2120" s="22">
        <f>VLOOKUP(CONCATENATE($F2120," ",$G2120),AllocFactorMatrix,(Y$4+1),FALSE)*$E2120</f>
        <v>3227.07113077546</v>
      </c>
      <c r="Z2120" s="22">
        <f t="shared" si="973"/>
        <v>173888.84425568001</v>
      </c>
      <c r="AA2120" s="22">
        <f>VLOOKUP(CONCATENATE($F2120," ",$G2120),AllocFactorMatrix,(AA$4+1),FALSE)*$E2120</f>
        <v>3218.9230813100248</v>
      </c>
      <c r="AB2120" s="22">
        <f>VLOOKUP(CONCATENATE($F2120," ",$G2120),AllocFactorMatrix,(AB$4+1),FALSE)*$E2120</f>
        <v>70573.047428174614</v>
      </c>
      <c r="AC2120" s="22">
        <f>VLOOKUP(CONCATENATE($F2120," ",$G2120),AllocFactorMatrix,(AC$4+1),FALSE)*$E2120</f>
        <v>16545.061071850771</v>
      </c>
    </row>
    <row r="2121" spans="4:29" hidden="1" outlineLevel="1">
      <c r="F2121" s="42" t="str">
        <f>F2128</f>
        <v>PROD_ENERGY</v>
      </c>
      <c r="G2121" s="17" t="str">
        <f>$G$8</f>
        <v>PRODUCTION</v>
      </c>
      <c r="H2121" s="21">
        <f t="shared" si="949"/>
        <v>0</v>
      </c>
      <c r="I2121" s="22">
        <f>VLOOKUP(CONCATENATE($F2121," ",$G2121),AllocFactorMatrix,(I$4+1),FALSE)*$E2128</f>
        <v>0</v>
      </c>
      <c r="J2121" s="22">
        <f>VLOOKUP(CONCATENATE($F2121," ",$G2121),AllocFactorMatrix,(J$4+1),FALSE)*$E2128</f>
        <v>0</v>
      </c>
      <c r="K2121" s="22">
        <f>VLOOKUP(CONCATENATE($F2121," ",$G2121),AllocFactorMatrix,(K$4+1),FALSE)*$E2128</f>
        <v>0</v>
      </c>
      <c r="L2121" s="22">
        <f>VLOOKUP(CONCATENATE($F2121," ",$G2121),AllocFactorMatrix,(L$4+1),FALSE)*$E2128</f>
        <v>0</v>
      </c>
      <c r="M2121" s="22">
        <f t="shared" si="972"/>
        <v>0</v>
      </c>
      <c r="N2121" s="22">
        <f>VLOOKUP(CONCATENATE($F2121," ",$G2121),AllocFactorMatrix,(N$4+1),FALSE)*$E2128</f>
        <v>0</v>
      </c>
      <c r="O2121" s="22">
        <f>VLOOKUP(CONCATENATE($F2121," ",$G2121),AllocFactorMatrix,(O$4+1),FALSE)*$E2128</f>
        <v>0</v>
      </c>
      <c r="P2121" s="22">
        <f>VLOOKUP(CONCATENATE($F2121," ",$G2121),AllocFactorMatrix,(P$4+1),FALSE)*$E2128</f>
        <v>0</v>
      </c>
      <c r="Q2121" s="22">
        <f>VLOOKUP(CONCATENATE($F2121," ",$G2121),AllocFactorMatrix,(Q$4+1),FALSE)*$E2128</f>
        <v>0</v>
      </c>
      <c r="R2121" s="22">
        <f>SUBTOTAL(9,N2121:Q2121)</f>
        <v>0</v>
      </c>
      <c r="S2121" s="22">
        <f>VLOOKUP(CONCATENATE($F2121," ",$G2121),AllocFactorMatrix,(S$4+1),FALSE)*$E2128</f>
        <v>0</v>
      </c>
      <c r="T2121" s="22">
        <f>VLOOKUP(CONCATENATE($F2121," ",$G2121),AllocFactorMatrix,(T$4+1),FALSE)*$E2128</f>
        <v>0</v>
      </c>
      <c r="U2121" s="22">
        <f>VLOOKUP(CONCATENATE($F2121," ",$G2121),AllocFactorMatrix,(U$4+1),FALSE)*$E2128</f>
        <v>0</v>
      </c>
      <c r="V2121" s="22">
        <f>VLOOKUP(CONCATENATE($F2121," ",$G2121),AllocFactorMatrix,(V$4+1),FALSE)*$E2128</f>
        <v>0</v>
      </c>
      <c r="W2121" s="22">
        <f>SUBTOTAL(9,S2121:V2121)</f>
        <v>0</v>
      </c>
      <c r="X2121" s="22">
        <f>VLOOKUP(CONCATENATE($F2121," ",$G2121),AllocFactorMatrix,(X$4+1),FALSE)*$E2128</f>
        <v>0</v>
      </c>
      <c r="Y2121" s="22">
        <f>VLOOKUP(CONCATENATE($F2121," ",$G2121),AllocFactorMatrix,(Y$4+1),FALSE)*$E2128</f>
        <v>0</v>
      </c>
      <c r="Z2121" s="22">
        <f t="shared" si="973"/>
        <v>0</v>
      </c>
      <c r="AA2121" s="22">
        <f>VLOOKUP(CONCATENATE($F2121," ",$G2121),AllocFactorMatrix,(AA$4+1),FALSE)*$E2128</f>
        <v>0</v>
      </c>
      <c r="AB2121" s="22">
        <f>VLOOKUP(CONCATENATE($F2121," ",$G2121),AllocFactorMatrix,(AB$4+1),FALSE)*$E2128</f>
        <v>0</v>
      </c>
      <c r="AC2121" s="22">
        <f>VLOOKUP(CONCATENATE($F2121," ",$G2121),AllocFactorMatrix,(AC$4+1),FALSE)*$E2128</f>
        <v>0</v>
      </c>
    </row>
    <row r="2122" spans="4:29" hidden="1" outlineLevel="1">
      <c r="F2122" s="42" t="str">
        <f>F2128</f>
        <v>PROD_ENERGY</v>
      </c>
      <c r="G2122" s="17" t="str">
        <f>$G$9</f>
        <v>BULKTRAN</v>
      </c>
      <c r="H2122" s="21">
        <f t="shared" si="949"/>
        <v>0</v>
      </c>
      <c r="I2122" s="22">
        <f>VLOOKUP(CONCATENATE($F2122," ",$G2122),AllocFactorMatrix,(I$4+1),FALSE)*$E2128</f>
        <v>0</v>
      </c>
      <c r="J2122" s="22">
        <f>VLOOKUP(CONCATENATE($F2122," ",$G2122),AllocFactorMatrix,(J$4+1),FALSE)*$E2128</f>
        <v>0</v>
      </c>
      <c r="K2122" s="22">
        <f>VLOOKUP(CONCATENATE($F2122," ",$G2122),AllocFactorMatrix,(K$4+1),FALSE)*$E2128</f>
        <v>0</v>
      </c>
      <c r="L2122" s="22">
        <f>VLOOKUP(CONCATENATE($F2122," ",$G2122),AllocFactorMatrix,(L$4+1),FALSE)*$E2128</f>
        <v>0</v>
      </c>
      <c r="M2122" s="22">
        <f t="shared" si="972"/>
        <v>0</v>
      </c>
      <c r="N2122" s="22">
        <f>VLOOKUP(CONCATENATE($F2122," ",$G2122),AllocFactorMatrix,(N$4+1),FALSE)*$E2128</f>
        <v>0</v>
      </c>
      <c r="O2122" s="22">
        <f>VLOOKUP(CONCATENATE($F2122," ",$G2122),AllocFactorMatrix,(O$4+1),FALSE)*$E2128</f>
        <v>0</v>
      </c>
      <c r="P2122" s="22">
        <f>VLOOKUP(CONCATENATE($F2122," ",$G2122),AllocFactorMatrix,(P$4+1),FALSE)*$E2128</f>
        <v>0</v>
      </c>
      <c r="Q2122" s="22">
        <f>VLOOKUP(CONCATENATE($F2122," ",$G2122),AllocFactorMatrix,(Q$4+1),FALSE)*$E2128</f>
        <v>0</v>
      </c>
      <c r="R2122" s="22">
        <f t="shared" ref="R2122:R2128" si="976">SUBTOTAL(9,N2122:Q2122)</f>
        <v>0</v>
      </c>
      <c r="S2122" s="22">
        <f>VLOOKUP(CONCATENATE($F2122," ",$G2122),AllocFactorMatrix,(S$4+1),FALSE)*$E2128</f>
        <v>0</v>
      </c>
      <c r="T2122" s="22">
        <f>VLOOKUP(CONCATENATE($F2122," ",$G2122),AllocFactorMatrix,(T$4+1),FALSE)*$E2128</f>
        <v>0</v>
      </c>
      <c r="U2122" s="22">
        <f>VLOOKUP(CONCATENATE($F2122," ",$G2122),AllocFactorMatrix,(U$4+1),FALSE)*$E2128</f>
        <v>0</v>
      </c>
      <c r="V2122" s="22">
        <f>VLOOKUP(CONCATENATE($F2122," ",$G2122),AllocFactorMatrix,(V$4+1),FALSE)*$E2128</f>
        <v>0</v>
      </c>
      <c r="W2122" s="22">
        <f t="shared" ref="W2122:W2128" si="977">SUBTOTAL(9,S2122:V2122)</f>
        <v>0</v>
      </c>
      <c r="X2122" s="22">
        <f>VLOOKUP(CONCATENATE($F2122," ",$G2122),AllocFactorMatrix,(X$4+1),FALSE)*$E2128</f>
        <v>0</v>
      </c>
      <c r="Y2122" s="22">
        <f>VLOOKUP(CONCATENATE($F2122," ",$G2122),AllocFactorMatrix,(Y$4+1),FALSE)*$E2128</f>
        <v>0</v>
      </c>
      <c r="Z2122" s="22">
        <f t="shared" si="973"/>
        <v>0</v>
      </c>
      <c r="AA2122" s="22">
        <f>VLOOKUP(CONCATENATE($F2122," ",$G2122),AllocFactorMatrix,(AA$4+1),FALSE)*$E2128</f>
        <v>0</v>
      </c>
      <c r="AB2122" s="22">
        <f>VLOOKUP(CONCATENATE($F2122," ",$G2122),AllocFactorMatrix,(AB$4+1),FALSE)*$E2128</f>
        <v>0</v>
      </c>
      <c r="AC2122" s="22">
        <f>VLOOKUP(CONCATENATE($F2122," ",$G2122),AllocFactorMatrix,(AC$4+1),FALSE)*$E2128</f>
        <v>0</v>
      </c>
    </row>
    <row r="2123" spans="4:29" hidden="1" outlineLevel="1">
      <c r="F2123" s="42" t="str">
        <f>F2128</f>
        <v>PROD_ENERGY</v>
      </c>
      <c r="G2123" s="17" t="str">
        <f>$G$10</f>
        <v>SUBTRAN</v>
      </c>
      <c r="H2123" s="21">
        <f t="shared" si="949"/>
        <v>0</v>
      </c>
      <c r="I2123" s="22">
        <f>VLOOKUP(CONCATENATE($F2123," ",$G2123),AllocFactorMatrix,(I$4+1),FALSE)*$E2128</f>
        <v>0</v>
      </c>
      <c r="J2123" s="22">
        <f>VLOOKUP(CONCATENATE($F2123," ",$G2123),AllocFactorMatrix,(J$4+1),FALSE)*$E2128</f>
        <v>0</v>
      </c>
      <c r="K2123" s="22">
        <f>VLOOKUP(CONCATENATE($F2123," ",$G2123),AllocFactorMatrix,(K$4+1),FALSE)*$E2128</f>
        <v>0</v>
      </c>
      <c r="L2123" s="22">
        <f>VLOOKUP(CONCATENATE($F2123," ",$G2123),AllocFactorMatrix,(L$4+1),FALSE)*$E2128</f>
        <v>0</v>
      </c>
      <c r="M2123" s="22">
        <f t="shared" si="972"/>
        <v>0</v>
      </c>
      <c r="N2123" s="22">
        <f>VLOOKUP(CONCATENATE($F2123," ",$G2123),AllocFactorMatrix,(N$4+1),FALSE)*$E2128</f>
        <v>0</v>
      </c>
      <c r="O2123" s="22">
        <f>VLOOKUP(CONCATENATE($F2123," ",$G2123),AllocFactorMatrix,(O$4+1),FALSE)*$E2128</f>
        <v>0</v>
      </c>
      <c r="P2123" s="22">
        <f>VLOOKUP(CONCATENATE($F2123," ",$G2123),AllocFactorMatrix,(P$4+1),FALSE)*$E2128</f>
        <v>0</v>
      </c>
      <c r="Q2123" s="22">
        <f>VLOOKUP(CONCATENATE($F2123," ",$G2123),AllocFactorMatrix,(Q$4+1),FALSE)*$E2128</f>
        <v>0</v>
      </c>
      <c r="R2123" s="22">
        <f t="shared" si="976"/>
        <v>0</v>
      </c>
      <c r="S2123" s="22">
        <f>VLOOKUP(CONCATENATE($F2123," ",$G2123),AllocFactorMatrix,(S$4+1),FALSE)*$E2128</f>
        <v>0</v>
      </c>
      <c r="T2123" s="22">
        <f>VLOOKUP(CONCATENATE($F2123," ",$G2123),AllocFactorMatrix,(T$4+1),FALSE)*$E2128</f>
        <v>0</v>
      </c>
      <c r="U2123" s="22">
        <f>VLOOKUP(CONCATENATE($F2123," ",$G2123),AllocFactorMatrix,(U$4+1),FALSE)*$E2128</f>
        <v>0</v>
      </c>
      <c r="V2123" s="22">
        <f>VLOOKUP(CONCATENATE($F2123," ",$G2123),AllocFactorMatrix,(V$4+1),FALSE)*$E2128</f>
        <v>0</v>
      </c>
      <c r="W2123" s="22">
        <f t="shared" si="977"/>
        <v>0</v>
      </c>
      <c r="X2123" s="22">
        <f>VLOOKUP(CONCATENATE($F2123," ",$G2123),AllocFactorMatrix,(X$4+1),FALSE)*$E2128</f>
        <v>0</v>
      </c>
      <c r="Y2123" s="22">
        <f>VLOOKUP(CONCATENATE($F2123," ",$G2123),AllocFactorMatrix,(Y$4+1),FALSE)*$E2128</f>
        <v>0</v>
      </c>
      <c r="Z2123" s="22">
        <f t="shared" si="973"/>
        <v>0</v>
      </c>
      <c r="AA2123" s="22">
        <f>VLOOKUP(CONCATENATE($F2123," ",$G2123),AllocFactorMatrix,(AA$4+1),FALSE)*$E2128</f>
        <v>0</v>
      </c>
      <c r="AB2123" s="22">
        <f>VLOOKUP(CONCATENATE($F2123," ",$G2123),AllocFactorMatrix,(AB$4+1),FALSE)*$E2128</f>
        <v>0</v>
      </c>
      <c r="AC2123" s="22">
        <f>VLOOKUP(CONCATENATE($F2123," ",$G2123),AllocFactorMatrix,(AC$4+1),FALSE)*$E2128</f>
        <v>0</v>
      </c>
    </row>
    <row r="2124" spans="4:29" hidden="1" outlineLevel="1">
      <c r="F2124" s="42" t="str">
        <f>F2128</f>
        <v>PROD_ENERGY</v>
      </c>
      <c r="G2124" s="17" t="str">
        <f>$G$11</f>
        <v>DISTPRI</v>
      </c>
      <c r="H2124" s="21">
        <f t="shared" si="949"/>
        <v>0</v>
      </c>
      <c r="I2124" s="22">
        <f>VLOOKUP(CONCATENATE($F2124," ",$G2124),AllocFactorMatrix,(I$4+1),FALSE)*$E2128</f>
        <v>0</v>
      </c>
      <c r="J2124" s="22">
        <f>VLOOKUP(CONCATENATE($F2124," ",$G2124),AllocFactorMatrix,(J$4+1),FALSE)*$E2128</f>
        <v>0</v>
      </c>
      <c r="K2124" s="22">
        <f>VLOOKUP(CONCATENATE($F2124," ",$G2124),AllocFactorMatrix,(K$4+1),FALSE)*$E2128</f>
        <v>0</v>
      </c>
      <c r="L2124" s="22">
        <f>VLOOKUP(CONCATENATE($F2124," ",$G2124),AllocFactorMatrix,(L$4+1),FALSE)*$E2128</f>
        <v>0</v>
      </c>
      <c r="M2124" s="22">
        <f t="shared" si="972"/>
        <v>0</v>
      </c>
      <c r="N2124" s="22">
        <f>VLOOKUP(CONCATENATE($F2124," ",$G2124),AllocFactorMatrix,(N$4+1),FALSE)*$E2128</f>
        <v>0</v>
      </c>
      <c r="O2124" s="22">
        <f>VLOOKUP(CONCATENATE($F2124," ",$G2124),AllocFactorMatrix,(O$4+1),FALSE)*$E2128</f>
        <v>0</v>
      </c>
      <c r="P2124" s="22">
        <f>VLOOKUP(CONCATENATE($F2124," ",$G2124),AllocFactorMatrix,(P$4+1),FALSE)*$E2128</f>
        <v>0</v>
      </c>
      <c r="Q2124" s="22">
        <f>VLOOKUP(CONCATENATE($F2124," ",$G2124),AllocFactorMatrix,(Q$4+1),FALSE)*$E2128</f>
        <v>0</v>
      </c>
      <c r="R2124" s="22">
        <f t="shared" si="976"/>
        <v>0</v>
      </c>
      <c r="S2124" s="22">
        <f>VLOOKUP(CONCATENATE($F2124," ",$G2124),AllocFactorMatrix,(S$4+1),FALSE)*$E2128</f>
        <v>0</v>
      </c>
      <c r="T2124" s="22">
        <f>VLOOKUP(CONCATENATE($F2124," ",$G2124),AllocFactorMatrix,(T$4+1),FALSE)*$E2128</f>
        <v>0</v>
      </c>
      <c r="U2124" s="22">
        <f>VLOOKUP(CONCATENATE($F2124," ",$G2124),AllocFactorMatrix,(U$4+1),FALSE)*$E2128</f>
        <v>0</v>
      </c>
      <c r="V2124" s="22">
        <f>VLOOKUP(CONCATENATE($F2124," ",$G2124),AllocFactorMatrix,(V$4+1),FALSE)*$E2128</f>
        <v>0</v>
      </c>
      <c r="W2124" s="22">
        <f t="shared" si="977"/>
        <v>0</v>
      </c>
      <c r="X2124" s="22">
        <f>VLOOKUP(CONCATENATE($F2124," ",$G2124),AllocFactorMatrix,(X$4+1),FALSE)*$E2128</f>
        <v>0</v>
      </c>
      <c r="Y2124" s="22">
        <f>VLOOKUP(CONCATENATE($F2124," ",$G2124),AllocFactorMatrix,(Y$4+1),FALSE)*$E2128</f>
        <v>0</v>
      </c>
      <c r="Z2124" s="22">
        <f t="shared" si="973"/>
        <v>0</v>
      </c>
      <c r="AA2124" s="22">
        <f>VLOOKUP(CONCATENATE($F2124," ",$G2124),AllocFactorMatrix,(AA$4+1),FALSE)*$E2128</f>
        <v>0</v>
      </c>
      <c r="AB2124" s="22">
        <f>VLOOKUP(CONCATENATE($F2124," ",$G2124),AllocFactorMatrix,(AB$4+1),FALSE)*$E2128</f>
        <v>0</v>
      </c>
      <c r="AC2124" s="22">
        <f>VLOOKUP(CONCATENATE($F2124," ",$G2124),AllocFactorMatrix,(AC$4+1),FALSE)*$E2128</f>
        <v>0</v>
      </c>
    </row>
    <row r="2125" spans="4:29" hidden="1" outlineLevel="1">
      <c r="F2125" s="42" t="str">
        <f>F2128</f>
        <v>PROD_ENERGY</v>
      </c>
      <c r="G2125" s="17" t="str">
        <f>$G$12</f>
        <v>DISTSEC</v>
      </c>
      <c r="H2125" s="21">
        <f t="shared" si="949"/>
        <v>0</v>
      </c>
      <c r="I2125" s="22">
        <f>VLOOKUP(CONCATENATE($F2125," ",$G2125),AllocFactorMatrix,(I$4+1),FALSE)*$E2128</f>
        <v>0</v>
      </c>
      <c r="J2125" s="22">
        <f>VLOOKUP(CONCATENATE($F2125," ",$G2125),AllocFactorMatrix,(J$4+1),FALSE)*$E2128</f>
        <v>0</v>
      </c>
      <c r="K2125" s="22">
        <f>VLOOKUP(CONCATENATE($F2125," ",$G2125),AllocFactorMatrix,(K$4+1),FALSE)*$E2128</f>
        <v>0</v>
      </c>
      <c r="L2125" s="22">
        <f>VLOOKUP(CONCATENATE($F2125," ",$G2125),AllocFactorMatrix,(L$4+1),FALSE)*$E2128</f>
        <v>0</v>
      </c>
      <c r="M2125" s="22">
        <f t="shared" si="972"/>
        <v>0</v>
      </c>
      <c r="N2125" s="22">
        <f>VLOOKUP(CONCATENATE($F2125," ",$G2125),AllocFactorMatrix,(N$4+1),FALSE)*$E2128</f>
        <v>0</v>
      </c>
      <c r="O2125" s="22">
        <f>VLOOKUP(CONCATENATE($F2125," ",$G2125),AllocFactorMatrix,(O$4+1),FALSE)*$E2128</f>
        <v>0</v>
      </c>
      <c r="P2125" s="22">
        <f>VLOOKUP(CONCATENATE($F2125," ",$G2125),AllocFactorMatrix,(P$4+1),FALSE)*$E2128</f>
        <v>0</v>
      </c>
      <c r="Q2125" s="22">
        <f>VLOOKUP(CONCATENATE($F2125," ",$G2125),AllocFactorMatrix,(Q$4+1),FALSE)*$E2128</f>
        <v>0</v>
      </c>
      <c r="R2125" s="22">
        <f t="shared" si="976"/>
        <v>0</v>
      </c>
      <c r="S2125" s="22">
        <f>VLOOKUP(CONCATENATE($F2125," ",$G2125),AllocFactorMatrix,(S$4+1),FALSE)*$E2128</f>
        <v>0</v>
      </c>
      <c r="T2125" s="22">
        <f>VLOOKUP(CONCATENATE($F2125," ",$G2125),AllocFactorMatrix,(T$4+1),FALSE)*$E2128</f>
        <v>0</v>
      </c>
      <c r="U2125" s="22">
        <f>VLOOKUP(CONCATENATE($F2125," ",$G2125),AllocFactorMatrix,(U$4+1),FALSE)*$E2128</f>
        <v>0</v>
      </c>
      <c r="V2125" s="22">
        <f>VLOOKUP(CONCATENATE($F2125," ",$G2125),AllocFactorMatrix,(V$4+1),FALSE)*$E2128</f>
        <v>0</v>
      </c>
      <c r="W2125" s="22">
        <f t="shared" si="977"/>
        <v>0</v>
      </c>
      <c r="X2125" s="22">
        <f>VLOOKUP(CONCATENATE($F2125," ",$G2125),AllocFactorMatrix,(X$4+1),FALSE)*$E2128</f>
        <v>0</v>
      </c>
      <c r="Y2125" s="22">
        <f>VLOOKUP(CONCATENATE($F2125," ",$G2125),AllocFactorMatrix,(Y$4+1),FALSE)*$E2128</f>
        <v>0</v>
      </c>
      <c r="Z2125" s="22">
        <f t="shared" si="973"/>
        <v>0</v>
      </c>
      <c r="AA2125" s="22">
        <f>VLOOKUP(CONCATENATE($F2125," ",$G2125),AllocFactorMatrix,(AA$4+1),FALSE)*$E2128</f>
        <v>0</v>
      </c>
      <c r="AB2125" s="22">
        <f>VLOOKUP(CONCATENATE($F2125," ",$G2125),AllocFactorMatrix,(AB$4+1),FALSE)*$E2128</f>
        <v>0</v>
      </c>
      <c r="AC2125" s="22">
        <f>VLOOKUP(CONCATENATE($F2125," ",$G2125),AllocFactorMatrix,(AC$4+1),FALSE)*$E2128</f>
        <v>0</v>
      </c>
    </row>
    <row r="2126" spans="4:29" hidden="1" outlineLevel="1">
      <c r="F2126" s="42" t="str">
        <f>F2128</f>
        <v>PROD_ENERGY</v>
      </c>
      <c r="G2126" s="17" t="str">
        <f>$G$13</f>
        <v>ENERGY</v>
      </c>
      <c r="H2126" s="21">
        <f t="shared" si="949"/>
        <v>-931317.99999999977</v>
      </c>
      <c r="I2126" s="22">
        <f>VLOOKUP(CONCATENATE($F2126," ",$G2126),AllocFactorMatrix,(I$4+1),FALSE)*$E2128</f>
        <v>-342183.59596877941</v>
      </c>
      <c r="J2126" s="22">
        <f>VLOOKUP(CONCATENATE($F2126," ",$G2126),AllocFactorMatrix,(J$4+1),FALSE)*$E2128</f>
        <v>-108091.83367797727</v>
      </c>
      <c r="K2126" s="22">
        <f>VLOOKUP(CONCATENATE($F2126," ",$G2126),AllocFactorMatrix,(K$4+1),FALSE)*$E2128</f>
        <v>-1349.9111457162769</v>
      </c>
      <c r="L2126" s="22">
        <f>VLOOKUP(CONCATENATE($F2126," ",$G2126),AllocFactorMatrix,(L$4+1),FALSE)*$E2128</f>
        <v>-68.383433235136053</v>
      </c>
      <c r="M2126" s="22">
        <f t="shared" si="972"/>
        <v>-109510.12825692869</v>
      </c>
      <c r="N2126" s="22">
        <f>VLOOKUP(CONCATENATE($F2126," ",$G2126),AllocFactorMatrix,(N$4+1),FALSE)*$E2128</f>
        <v>-54764.115969220205</v>
      </c>
      <c r="O2126" s="22">
        <f>VLOOKUP(CONCATENATE($F2126," ",$G2126),AllocFactorMatrix,(O$4+1),FALSE)*$E2128</f>
        <v>-14773.917121626919</v>
      </c>
      <c r="P2126" s="22">
        <f>VLOOKUP(CONCATENATE($F2126," ",$G2126),AllocFactorMatrix,(P$4+1),FALSE)*$E2128</f>
        <v>-2302.1967509151655</v>
      </c>
      <c r="Q2126" s="22">
        <f>VLOOKUP(CONCATENATE($F2126," ",$G2126),AllocFactorMatrix,(Q$4+1),FALSE)*$E2128</f>
        <v>0</v>
      </c>
      <c r="R2126" s="22">
        <f t="shared" si="976"/>
        <v>-71840.229841762281</v>
      </c>
      <c r="S2126" s="22">
        <f>VLOOKUP(CONCATENATE($F2126," ",$G2126),AllocFactorMatrix,(S$4+1),FALSE)*$E2128</f>
        <v>-2758.0213009601516</v>
      </c>
      <c r="T2126" s="22">
        <f>VLOOKUP(CONCATENATE($F2126," ",$G2126),AllocFactorMatrix,(T$4+1),FALSE)*$E2128</f>
        <v>-54515.889774349635</v>
      </c>
      <c r="U2126" s="22">
        <f>VLOOKUP(CONCATENATE($F2126," ",$G2126),AllocFactorMatrix,(U$4+1),FALSE)*$E2128</f>
        <v>-286595.79585703794</v>
      </c>
      <c r="V2126" s="22">
        <f>VLOOKUP(CONCATENATE($F2126," ",$G2126),AllocFactorMatrix,(V$4+1),FALSE)*$E2128</f>
        <v>-40075.50312834145</v>
      </c>
      <c r="W2126" s="22">
        <f t="shared" si="977"/>
        <v>-383945.21006068919</v>
      </c>
      <c r="X2126" s="22">
        <f>VLOOKUP(CONCATENATE($F2126," ",$G2126),AllocFactorMatrix,(X$4+1),FALSE)*$E2128</f>
        <v>-15397.348901707805</v>
      </c>
      <c r="Y2126" s="22">
        <f>VLOOKUP(CONCATENATE($F2126," ",$G2126),AllocFactorMatrix,(Y$4+1),FALSE)*$E2128</f>
        <v>-291.15096615580347</v>
      </c>
      <c r="Z2126" s="22">
        <f t="shared" si="973"/>
        <v>-15688.499867863608</v>
      </c>
      <c r="AA2126" s="22">
        <f>VLOOKUP(CONCATENATE($F2126," ",$G2126),AllocFactorMatrix,(AA$4+1),FALSE)*$E2128</f>
        <v>-290.41583749640614</v>
      </c>
      <c r="AB2126" s="22">
        <f>VLOOKUP(CONCATENATE($F2126," ",$G2126),AllocFactorMatrix,(AB$4+1),FALSE)*$E2128</f>
        <v>-6367.2011277715055</v>
      </c>
      <c r="AC2126" s="22">
        <f>VLOOKUP(CONCATENATE($F2126," ",$G2126),AllocFactorMatrix,(AC$4+1),FALSE)*$E2128</f>
        <v>-1492.7190387088187</v>
      </c>
    </row>
    <row r="2127" spans="4:29" hidden="1" outlineLevel="1">
      <c r="F2127" s="42" t="str">
        <f>F2128</f>
        <v>PROD_ENERGY</v>
      </c>
      <c r="G2127" s="17" t="str">
        <f>$G$14</f>
        <v>CUSTOMER</v>
      </c>
      <c r="H2127" s="21">
        <f t="shared" si="949"/>
        <v>0</v>
      </c>
      <c r="I2127" s="22">
        <f>VLOOKUP(CONCATENATE($F2127," ",$G2127),AllocFactorMatrix,(I$4+1),FALSE)*$E2128</f>
        <v>0</v>
      </c>
      <c r="J2127" s="22">
        <f>VLOOKUP(CONCATENATE($F2127," ",$G2127),AllocFactorMatrix,(J$4+1),FALSE)*$E2128</f>
        <v>0</v>
      </c>
      <c r="K2127" s="22">
        <f>VLOOKUP(CONCATENATE($F2127," ",$G2127),AllocFactorMatrix,(K$4+1),FALSE)*$E2128</f>
        <v>0</v>
      </c>
      <c r="L2127" s="22">
        <f>VLOOKUP(CONCATENATE($F2127," ",$G2127),AllocFactorMatrix,(L$4+1),FALSE)*$E2128</f>
        <v>0</v>
      </c>
      <c r="M2127" s="22">
        <f t="shared" si="972"/>
        <v>0</v>
      </c>
      <c r="N2127" s="22">
        <f>VLOOKUP(CONCATENATE($F2127," ",$G2127),AllocFactorMatrix,(N$4+1),FALSE)*$E2128</f>
        <v>0</v>
      </c>
      <c r="O2127" s="22">
        <f>VLOOKUP(CONCATENATE($F2127," ",$G2127),AllocFactorMatrix,(O$4+1),FALSE)*$E2128</f>
        <v>0</v>
      </c>
      <c r="P2127" s="22">
        <f>VLOOKUP(CONCATENATE($F2127," ",$G2127),AllocFactorMatrix,(P$4+1),FALSE)*$E2128</f>
        <v>0</v>
      </c>
      <c r="Q2127" s="22">
        <f>VLOOKUP(CONCATENATE($F2127," ",$G2127),AllocFactorMatrix,(Q$4+1),FALSE)*$E2128</f>
        <v>0</v>
      </c>
      <c r="R2127" s="22">
        <f t="shared" si="976"/>
        <v>0</v>
      </c>
      <c r="S2127" s="22">
        <f>VLOOKUP(CONCATENATE($F2127," ",$G2127),AllocFactorMatrix,(S$4+1),FALSE)*$E2128</f>
        <v>0</v>
      </c>
      <c r="T2127" s="22">
        <f>VLOOKUP(CONCATENATE($F2127," ",$G2127),AllocFactorMatrix,(T$4+1),FALSE)*$E2128</f>
        <v>0</v>
      </c>
      <c r="U2127" s="22">
        <f>VLOOKUP(CONCATENATE($F2127," ",$G2127),AllocFactorMatrix,(U$4+1),FALSE)*$E2128</f>
        <v>0</v>
      </c>
      <c r="V2127" s="22">
        <f>VLOOKUP(CONCATENATE($F2127," ",$G2127),AllocFactorMatrix,(V$4+1),FALSE)*$E2128</f>
        <v>0</v>
      </c>
      <c r="W2127" s="22">
        <f t="shared" si="977"/>
        <v>0</v>
      </c>
      <c r="X2127" s="22">
        <f>VLOOKUP(CONCATENATE($F2127," ",$G2127),AllocFactorMatrix,(X$4+1),FALSE)*$E2128</f>
        <v>0</v>
      </c>
      <c r="Y2127" s="22">
        <f>VLOOKUP(CONCATENATE($F2127," ",$G2127),AllocFactorMatrix,(Y$4+1),FALSE)*$E2128</f>
        <v>0</v>
      </c>
      <c r="Z2127" s="22">
        <f t="shared" si="973"/>
        <v>0</v>
      </c>
      <c r="AA2127" s="22">
        <f>VLOOKUP(CONCATENATE($F2127," ",$G2127),AllocFactorMatrix,(AA$4+1),FALSE)*$E2128</f>
        <v>0</v>
      </c>
      <c r="AB2127" s="22">
        <f>VLOOKUP(CONCATENATE($F2127," ",$G2127),AllocFactorMatrix,(AB$4+1),FALSE)*$E2128</f>
        <v>0</v>
      </c>
      <c r="AC2127" s="22">
        <f>VLOOKUP(CONCATENATE($F2127," ",$G2127),AllocFactorMatrix,(AC$4+1),FALSE)*$E2128</f>
        <v>0</v>
      </c>
    </row>
    <row r="2128" spans="4:29" collapsed="1">
      <c r="D2128" s="39" t="s">
        <v>645</v>
      </c>
      <c r="E2128" s="19">
        <v>-931318</v>
      </c>
      <c r="F2128" s="42" t="s">
        <v>31</v>
      </c>
      <c r="G2128" s="17" t="str">
        <f>$G$15</f>
        <v>TOTAL</v>
      </c>
      <c r="H2128" s="21">
        <f t="shared" si="949"/>
        <v>-931317.99999999977</v>
      </c>
      <c r="I2128" s="22">
        <f>VLOOKUP(CONCATENATE($F2128," ",$G2128),AllocFactorMatrix,(I$4+1),FALSE)*$E2128</f>
        <v>-342183.59596877941</v>
      </c>
      <c r="J2128" s="22">
        <f>VLOOKUP(CONCATENATE($F2128," ",$G2128),AllocFactorMatrix,(J$4+1),FALSE)*$E2128</f>
        <v>-108091.83367797727</v>
      </c>
      <c r="K2128" s="22">
        <f>VLOOKUP(CONCATENATE($F2128," ",$G2128),AllocFactorMatrix,(K$4+1),FALSE)*$E2128</f>
        <v>-1349.9111457162769</v>
      </c>
      <c r="L2128" s="22">
        <f>VLOOKUP(CONCATENATE($F2128," ",$G2128),AllocFactorMatrix,(L$4+1),FALSE)*$E2128</f>
        <v>-68.383433235136053</v>
      </c>
      <c r="M2128" s="22">
        <f t="shared" si="972"/>
        <v>-109510.12825692869</v>
      </c>
      <c r="N2128" s="22">
        <f>VLOOKUP(CONCATENATE($F2128," ",$G2128),AllocFactorMatrix,(N$4+1),FALSE)*$E2128</f>
        <v>-54764.115969220205</v>
      </c>
      <c r="O2128" s="22">
        <f>VLOOKUP(CONCATENATE($F2128," ",$G2128),AllocFactorMatrix,(O$4+1),FALSE)*$E2128</f>
        <v>-14773.917121626919</v>
      </c>
      <c r="P2128" s="22">
        <f>VLOOKUP(CONCATENATE($F2128," ",$G2128),AllocFactorMatrix,(P$4+1),FALSE)*$E2128</f>
        <v>-2302.1967509151655</v>
      </c>
      <c r="Q2128" s="22">
        <f>VLOOKUP(CONCATENATE($F2128," ",$G2128),AllocFactorMatrix,(Q$4+1),FALSE)*$E2128</f>
        <v>0</v>
      </c>
      <c r="R2128" s="22">
        <f t="shared" si="976"/>
        <v>-71840.229841762281</v>
      </c>
      <c r="S2128" s="22">
        <f>VLOOKUP(CONCATENATE($F2128," ",$G2128),AllocFactorMatrix,(S$4+1),FALSE)*$E2128</f>
        <v>-2758.0213009601516</v>
      </c>
      <c r="T2128" s="22">
        <f>VLOOKUP(CONCATENATE($F2128," ",$G2128),AllocFactorMatrix,(T$4+1),FALSE)*$E2128</f>
        <v>-54515.889774349635</v>
      </c>
      <c r="U2128" s="22">
        <f>VLOOKUP(CONCATENATE($F2128," ",$G2128),AllocFactorMatrix,(U$4+1),FALSE)*$E2128</f>
        <v>-286595.79585703794</v>
      </c>
      <c r="V2128" s="22">
        <f>VLOOKUP(CONCATENATE($F2128," ",$G2128),AllocFactorMatrix,(V$4+1),FALSE)*$E2128</f>
        <v>-40075.50312834145</v>
      </c>
      <c r="W2128" s="22">
        <f t="shared" si="977"/>
        <v>-383945.21006068919</v>
      </c>
      <c r="X2128" s="22">
        <f>VLOOKUP(CONCATENATE($F2128," ",$G2128),AllocFactorMatrix,(X$4+1),FALSE)*$E2128</f>
        <v>-15397.348901707805</v>
      </c>
      <c r="Y2128" s="22">
        <f>VLOOKUP(CONCATENATE($F2128," ",$G2128),AllocFactorMatrix,(Y$4+1),FALSE)*$E2128</f>
        <v>-291.15096615580347</v>
      </c>
      <c r="Z2128" s="22">
        <f t="shared" si="973"/>
        <v>-15688.499867863608</v>
      </c>
      <c r="AA2128" s="22">
        <f>VLOOKUP(CONCATENATE($F2128," ",$G2128),AllocFactorMatrix,(AA$4+1),FALSE)*$E2128</f>
        <v>-290.41583749640614</v>
      </c>
      <c r="AB2128" s="22">
        <f>VLOOKUP(CONCATENATE($F2128," ",$G2128),AllocFactorMatrix,(AB$4+1),FALSE)*$E2128</f>
        <v>-6367.2011277715055</v>
      </c>
      <c r="AC2128" s="22">
        <f>VLOOKUP(CONCATENATE($F2128," ",$G2128),AllocFactorMatrix,(AC$4+1),FALSE)*$E2128</f>
        <v>-1492.7190387088187</v>
      </c>
    </row>
    <row r="2129" spans="4:29" hidden="1" outlineLevel="1">
      <c r="F2129" s="42" t="str">
        <f>F2136</f>
        <v>PROD_ENERGY</v>
      </c>
      <c r="G2129" s="17" t="str">
        <f>$G$8</f>
        <v>PRODUCTION</v>
      </c>
      <c r="H2129" s="21">
        <f t="shared" ref="H2129:H2136" si="978">SUBTOTAL(9,I2129:AC2129)</f>
        <v>0</v>
      </c>
      <c r="I2129" s="22">
        <f>VLOOKUP(CONCATENATE($F2129," ",$G2129),AllocFactorMatrix,(I$4+1),FALSE)*$E2136</f>
        <v>0</v>
      </c>
      <c r="J2129" s="22">
        <f>VLOOKUP(CONCATENATE($F2129," ",$G2129),AllocFactorMatrix,(J$4+1),FALSE)*$E2136</f>
        <v>0</v>
      </c>
      <c r="K2129" s="22">
        <f>VLOOKUP(CONCATENATE($F2129," ",$G2129),AllocFactorMatrix,(K$4+1),FALSE)*$E2136</f>
        <v>0</v>
      </c>
      <c r="L2129" s="22">
        <f>VLOOKUP(CONCATENATE($F2129," ",$G2129),AllocFactorMatrix,(L$4+1),FALSE)*$E2136</f>
        <v>0</v>
      </c>
      <c r="M2129" s="22">
        <f t="shared" ref="M2129:M2136" si="979">SUBTOTAL(9,J2129:L2129)</f>
        <v>0</v>
      </c>
      <c r="N2129" s="22">
        <f>VLOOKUP(CONCATENATE($F2129," ",$G2129),AllocFactorMatrix,(N$4+1),FALSE)*$E2136</f>
        <v>0</v>
      </c>
      <c r="O2129" s="22">
        <f>VLOOKUP(CONCATENATE($F2129," ",$G2129),AllocFactorMatrix,(O$4+1),FALSE)*$E2136</f>
        <v>0</v>
      </c>
      <c r="P2129" s="22">
        <f>VLOOKUP(CONCATENATE($F2129," ",$G2129),AllocFactorMatrix,(P$4+1),FALSE)*$E2136</f>
        <v>0</v>
      </c>
      <c r="Q2129" s="22">
        <f>VLOOKUP(CONCATENATE($F2129," ",$G2129),AllocFactorMatrix,(Q$4+1),FALSE)*$E2136</f>
        <v>0</v>
      </c>
      <c r="R2129" s="22">
        <f>SUBTOTAL(9,N2129:Q2129)</f>
        <v>0</v>
      </c>
      <c r="S2129" s="22">
        <f>VLOOKUP(CONCATENATE($F2129," ",$G2129),AllocFactorMatrix,(S$4+1),FALSE)*$E2136</f>
        <v>0</v>
      </c>
      <c r="T2129" s="22">
        <f>VLOOKUP(CONCATENATE($F2129," ",$G2129),AllocFactorMatrix,(T$4+1),FALSE)*$E2136</f>
        <v>0</v>
      </c>
      <c r="U2129" s="22">
        <f>VLOOKUP(CONCATENATE($F2129," ",$G2129),AllocFactorMatrix,(U$4+1),FALSE)*$E2136</f>
        <v>0</v>
      </c>
      <c r="V2129" s="22">
        <f>VLOOKUP(CONCATENATE($F2129," ",$G2129),AllocFactorMatrix,(V$4+1),FALSE)*$E2136</f>
        <v>0</v>
      </c>
      <c r="W2129" s="22">
        <f>SUBTOTAL(9,S2129:V2129)</f>
        <v>0</v>
      </c>
      <c r="X2129" s="22">
        <f>VLOOKUP(CONCATENATE($F2129," ",$G2129),AllocFactorMatrix,(X$4+1),FALSE)*$E2136</f>
        <v>0</v>
      </c>
      <c r="Y2129" s="22">
        <f>VLOOKUP(CONCATENATE($F2129," ",$G2129),AllocFactorMatrix,(Y$4+1),FALSE)*$E2136</f>
        <v>0</v>
      </c>
      <c r="Z2129" s="22">
        <f t="shared" ref="Z2129:Z2136" si="980">SUBTOTAL(9,X2129:Y2129)</f>
        <v>0</v>
      </c>
      <c r="AA2129" s="22">
        <f>VLOOKUP(CONCATENATE($F2129," ",$G2129),AllocFactorMatrix,(AA$4+1),FALSE)*$E2136</f>
        <v>0</v>
      </c>
      <c r="AB2129" s="22">
        <f>VLOOKUP(CONCATENATE($F2129," ",$G2129),AllocFactorMatrix,(AB$4+1),FALSE)*$E2136</f>
        <v>0</v>
      </c>
      <c r="AC2129" s="22">
        <f>VLOOKUP(CONCATENATE($F2129," ",$G2129),AllocFactorMatrix,(AC$4+1),FALSE)*$E2136</f>
        <v>0</v>
      </c>
    </row>
    <row r="2130" spans="4:29" hidden="1" outlineLevel="1">
      <c r="F2130" s="42" t="str">
        <f>F2136</f>
        <v>PROD_ENERGY</v>
      </c>
      <c r="G2130" s="17" t="str">
        <f>$G$9</f>
        <v>BULKTRAN</v>
      </c>
      <c r="H2130" s="21">
        <f t="shared" si="978"/>
        <v>0</v>
      </c>
      <c r="I2130" s="22">
        <f>VLOOKUP(CONCATENATE($F2130," ",$G2130),AllocFactorMatrix,(I$4+1),FALSE)*$E2136</f>
        <v>0</v>
      </c>
      <c r="J2130" s="22">
        <f>VLOOKUP(CONCATENATE($F2130," ",$G2130),AllocFactorMatrix,(J$4+1),FALSE)*$E2136</f>
        <v>0</v>
      </c>
      <c r="K2130" s="22">
        <f>VLOOKUP(CONCATENATE($F2130," ",$G2130),AllocFactorMatrix,(K$4+1),FALSE)*$E2136</f>
        <v>0</v>
      </c>
      <c r="L2130" s="22">
        <f>VLOOKUP(CONCATENATE($F2130," ",$G2130),AllocFactorMatrix,(L$4+1),FALSE)*$E2136</f>
        <v>0</v>
      </c>
      <c r="M2130" s="22">
        <f t="shared" si="979"/>
        <v>0</v>
      </c>
      <c r="N2130" s="22">
        <f>VLOOKUP(CONCATENATE($F2130," ",$G2130),AllocFactorMatrix,(N$4+1),FALSE)*$E2136</f>
        <v>0</v>
      </c>
      <c r="O2130" s="22">
        <f>VLOOKUP(CONCATENATE($F2130," ",$G2130),AllocFactorMatrix,(O$4+1),FALSE)*$E2136</f>
        <v>0</v>
      </c>
      <c r="P2130" s="22">
        <f>VLOOKUP(CONCATENATE($F2130," ",$G2130),AllocFactorMatrix,(P$4+1),FALSE)*$E2136</f>
        <v>0</v>
      </c>
      <c r="Q2130" s="22">
        <f>VLOOKUP(CONCATENATE($F2130," ",$G2130),AllocFactorMatrix,(Q$4+1),FALSE)*$E2136</f>
        <v>0</v>
      </c>
      <c r="R2130" s="22">
        <f t="shared" ref="R2130:R2136" si="981">SUBTOTAL(9,N2130:Q2130)</f>
        <v>0</v>
      </c>
      <c r="S2130" s="22">
        <f>VLOOKUP(CONCATENATE($F2130," ",$G2130),AllocFactorMatrix,(S$4+1),FALSE)*$E2136</f>
        <v>0</v>
      </c>
      <c r="T2130" s="22">
        <f>VLOOKUP(CONCATENATE($F2130," ",$G2130),AllocFactorMatrix,(T$4+1),FALSE)*$E2136</f>
        <v>0</v>
      </c>
      <c r="U2130" s="22">
        <f>VLOOKUP(CONCATENATE($F2130," ",$G2130),AllocFactorMatrix,(U$4+1),FALSE)*$E2136</f>
        <v>0</v>
      </c>
      <c r="V2130" s="22">
        <f>VLOOKUP(CONCATENATE($F2130," ",$G2130),AllocFactorMatrix,(V$4+1),FALSE)*$E2136</f>
        <v>0</v>
      </c>
      <c r="W2130" s="22">
        <f t="shared" ref="W2130:W2136" si="982">SUBTOTAL(9,S2130:V2130)</f>
        <v>0</v>
      </c>
      <c r="X2130" s="22">
        <f>VLOOKUP(CONCATENATE($F2130," ",$G2130),AllocFactorMatrix,(X$4+1),FALSE)*$E2136</f>
        <v>0</v>
      </c>
      <c r="Y2130" s="22">
        <f>VLOOKUP(CONCATENATE($F2130," ",$G2130),AllocFactorMatrix,(Y$4+1),FALSE)*$E2136</f>
        <v>0</v>
      </c>
      <c r="Z2130" s="22">
        <f t="shared" si="980"/>
        <v>0</v>
      </c>
      <c r="AA2130" s="22">
        <f>VLOOKUP(CONCATENATE($F2130," ",$G2130),AllocFactorMatrix,(AA$4+1),FALSE)*$E2136</f>
        <v>0</v>
      </c>
      <c r="AB2130" s="22">
        <f>VLOOKUP(CONCATENATE($F2130," ",$G2130),AllocFactorMatrix,(AB$4+1),FALSE)*$E2136</f>
        <v>0</v>
      </c>
      <c r="AC2130" s="22">
        <f>VLOOKUP(CONCATENATE($F2130," ",$G2130),AllocFactorMatrix,(AC$4+1),FALSE)*$E2136</f>
        <v>0</v>
      </c>
    </row>
    <row r="2131" spans="4:29" hidden="1" outlineLevel="1">
      <c r="F2131" s="42" t="str">
        <f>F2136</f>
        <v>PROD_ENERGY</v>
      </c>
      <c r="G2131" s="17" t="str">
        <f>$G$10</f>
        <v>SUBTRAN</v>
      </c>
      <c r="H2131" s="21">
        <f t="shared" si="978"/>
        <v>0</v>
      </c>
      <c r="I2131" s="22">
        <f>VLOOKUP(CONCATENATE($F2131," ",$G2131),AllocFactorMatrix,(I$4+1),FALSE)*$E2136</f>
        <v>0</v>
      </c>
      <c r="J2131" s="22">
        <f>VLOOKUP(CONCATENATE($F2131," ",$G2131),AllocFactorMatrix,(J$4+1),FALSE)*$E2136</f>
        <v>0</v>
      </c>
      <c r="K2131" s="22">
        <f>VLOOKUP(CONCATENATE($F2131," ",$G2131),AllocFactorMatrix,(K$4+1),FALSE)*$E2136</f>
        <v>0</v>
      </c>
      <c r="L2131" s="22">
        <f>VLOOKUP(CONCATENATE($F2131," ",$G2131),AllocFactorMatrix,(L$4+1),FALSE)*$E2136</f>
        <v>0</v>
      </c>
      <c r="M2131" s="22">
        <f t="shared" si="979"/>
        <v>0</v>
      </c>
      <c r="N2131" s="22">
        <f>VLOOKUP(CONCATENATE($F2131," ",$G2131),AllocFactorMatrix,(N$4+1),FALSE)*$E2136</f>
        <v>0</v>
      </c>
      <c r="O2131" s="22">
        <f>VLOOKUP(CONCATENATE($F2131," ",$G2131),AllocFactorMatrix,(O$4+1),FALSE)*$E2136</f>
        <v>0</v>
      </c>
      <c r="P2131" s="22">
        <f>VLOOKUP(CONCATENATE($F2131," ",$G2131),AllocFactorMatrix,(P$4+1),FALSE)*$E2136</f>
        <v>0</v>
      </c>
      <c r="Q2131" s="22">
        <f>VLOOKUP(CONCATENATE($F2131," ",$G2131),AllocFactorMatrix,(Q$4+1),FALSE)*$E2136</f>
        <v>0</v>
      </c>
      <c r="R2131" s="22">
        <f t="shared" si="981"/>
        <v>0</v>
      </c>
      <c r="S2131" s="22">
        <f>VLOOKUP(CONCATENATE($F2131," ",$G2131),AllocFactorMatrix,(S$4+1),FALSE)*$E2136</f>
        <v>0</v>
      </c>
      <c r="T2131" s="22">
        <f>VLOOKUP(CONCATENATE($F2131," ",$G2131),AllocFactorMatrix,(T$4+1),FALSE)*$E2136</f>
        <v>0</v>
      </c>
      <c r="U2131" s="22">
        <f>VLOOKUP(CONCATENATE($F2131," ",$G2131),AllocFactorMatrix,(U$4+1),FALSE)*$E2136</f>
        <v>0</v>
      </c>
      <c r="V2131" s="22">
        <f>VLOOKUP(CONCATENATE($F2131," ",$G2131),AllocFactorMatrix,(V$4+1),FALSE)*$E2136</f>
        <v>0</v>
      </c>
      <c r="W2131" s="22">
        <f t="shared" si="982"/>
        <v>0</v>
      </c>
      <c r="X2131" s="22">
        <f>VLOOKUP(CONCATENATE($F2131," ",$G2131),AllocFactorMatrix,(X$4+1),FALSE)*$E2136</f>
        <v>0</v>
      </c>
      <c r="Y2131" s="22">
        <f>VLOOKUP(CONCATENATE($F2131," ",$G2131),AllocFactorMatrix,(Y$4+1),FALSE)*$E2136</f>
        <v>0</v>
      </c>
      <c r="Z2131" s="22">
        <f t="shared" si="980"/>
        <v>0</v>
      </c>
      <c r="AA2131" s="22">
        <f>VLOOKUP(CONCATENATE($F2131," ",$G2131),AllocFactorMatrix,(AA$4+1),FALSE)*$E2136</f>
        <v>0</v>
      </c>
      <c r="AB2131" s="22">
        <f>VLOOKUP(CONCATENATE($F2131," ",$G2131),AllocFactorMatrix,(AB$4+1),FALSE)*$E2136</f>
        <v>0</v>
      </c>
      <c r="AC2131" s="22">
        <f>VLOOKUP(CONCATENATE($F2131," ",$G2131),AllocFactorMatrix,(AC$4+1),FALSE)*$E2136</f>
        <v>0</v>
      </c>
    </row>
    <row r="2132" spans="4:29" hidden="1" outlineLevel="1">
      <c r="F2132" s="42" t="str">
        <f>F2136</f>
        <v>PROD_ENERGY</v>
      </c>
      <c r="G2132" s="17" t="str">
        <f>$G$11</f>
        <v>DISTPRI</v>
      </c>
      <c r="H2132" s="21">
        <f t="shared" si="978"/>
        <v>0</v>
      </c>
      <c r="I2132" s="22">
        <f>VLOOKUP(CONCATENATE($F2132," ",$G2132),AllocFactorMatrix,(I$4+1),FALSE)*$E2136</f>
        <v>0</v>
      </c>
      <c r="J2132" s="22">
        <f>VLOOKUP(CONCATENATE($F2132," ",$G2132),AllocFactorMatrix,(J$4+1),FALSE)*$E2136</f>
        <v>0</v>
      </c>
      <c r="K2132" s="22">
        <f>VLOOKUP(CONCATENATE($F2132," ",$G2132),AllocFactorMatrix,(K$4+1),FALSE)*$E2136</f>
        <v>0</v>
      </c>
      <c r="L2132" s="22">
        <f>VLOOKUP(CONCATENATE($F2132," ",$G2132),AllocFactorMatrix,(L$4+1),FALSE)*$E2136</f>
        <v>0</v>
      </c>
      <c r="M2132" s="22">
        <f t="shared" si="979"/>
        <v>0</v>
      </c>
      <c r="N2132" s="22">
        <f>VLOOKUP(CONCATENATE($F2132," ",$G2132),AllocFactorMatrix,(N$4+1),FALSE)*$E2136</f>
        <v>0</v>
      </c>
      <c r="O2132" s="22">
        <f>VLOOKUP(CONCATENATE($F2132," ",$G2132),AllocFactorMatrix,(O$4+1),FALSE)*$E2136</f>
        <v>0</v>
      </c>
      <c r="P2132" s="22">
        <f>VLOOKUP(CONCATENATE($F2132," ",$G2132),AllocFactorMatrix,(P$4+1),FALSE)*$E2136</f>
        <v>0</v>
      </c>
      <c r="Q2132" s="22">
        <f>VLOOKUP(CONCATENATE($F2132," ",$G2132),AllocFactorMatrix,(Q$4+1),FALSE)*$E2136</f>
        <v>0</v>
      </c>
      <c r="R2132" s="22">
        <f t="shared" si="981"/>
        <v>0</v>
      </c>
      <c r="S2132" s="22">
        <f>VLOOKUP(CONCATENATE($F2132," ",$G2132),AllocFactorMatrix,(S$4+1),FALSE)*$E2136</f>
        <v>0</v>
      </c>
      <c r="T2132" s="22">
        <f>VLOOKUP(CONCATENATE($F2132," ",$G2132),AllocFactorMatrix,(T$4+1),FALSE)*$E2136</f>
        <v>0</v>
      </c>
      <c r="U2132" s="22">
        <f>VLOOKUP(CONCATENATE($F2132," ",$G2132),AllocFactorMatrix,(U$4+1),FALSE)*$E2136</f>
        <v>0</v>
      </c>
      <c r="V2132" s="22">
        <f>VLOOKUP(CONCATENATE($F2132," ",$G2132),AllocFactorMatrix,(V$4+1),FALSE)*$E2136</f>
        <v>0</v>
      </c>
      <c r="W2132" s="22">
        <f t="shared" si="982"/>
        <v>0</v>
      </c>
      <c r="X2132" s="22">
        <f>VLOOKUP(CONCATENATE($F2132," ",$G2132),AllocFactorMatrix,(X$4+1),FALSE)*$E2136</f>
        <v>0</v>
      </c>
      <c r="Y2132" s="22">
        <f>VLOOKUP(CONCATENATE($F2132," ",$G2132),AllocFactorMatrix,(Y$4+1),FALSE)*$E2136</f>
        <v>0</v>
      </c>
      <c r="Z2132" s="22">
        <f t="shared" si="980"/>
        <v>0</v>
      </c>
      <c r="AA2132" s="22">
        <f>VLOOKUP(CONCATENATE($F2132," ",$G2132),AllocFactorMatrix,(AA$4+1),FALSE)*$E2136</f>
        <v>0</v>
      </c>
      <c r="AB2132" s="22">
        <f>VLOOKUP(CONCATENATE($F2132," ",$G2132),AllocFactorMatrix,(AB$4+1),FALSE)*$E2136</f>
        <v>0</v>
      </c>
      <c r="AC2132" s="22">
        <f>VLOOKUP(CONCATENATE($F2132," ",$G2132),AllocFactorMatrix,(AC$4+1),FALSE)*$E2136</f>
        <v>0</v>
      </c>
    </row>
    <row r="2133" spans="4:29" hidden="1" outlineLevel="1">
      <c r="F2133" s="42" t="str">
        <f>F2136</f>
        <v>PROD_ENERGY</v>
      </c>
      <c r="G2133" s="17" t="str">
        <f>$G$12</f>
        <v>DISTSEC</v>
      </c>
      <c r="H2133" s="21">
        <f t="shared" si="978"/>
        <v>0</v>
      </c>
      <c r="I2133" s="22">
        <f>VLOOKUP(CONCATENATE($F2133," ",$G2133),AllocFactorMatrix,(I$4+1),FALSE)*$E2136</f>
        <v>0</v>
      </c>
      <c r="J2133" s="22">
        <f>VLOOKUP(CONCATENATE($F2133," ",$G2133),AllocFactorMatrix,(J$4+1),FALSE)*$E2136</f>
        <v>0</v>
      </c>
      <c r="K2133" s="22">
        <f>VLOOKUP(CONCATENATE($F2133," ",$G2133),AllocFactorMatrix,(K$4+1),FALSE)*$E2136</f>
        <v>0</v>
      </c>
      <c r="L2133" s="22">
        <f>VLOOKUP(CONCATENATE($F2133," ",$G2133),AllocFactorMatrix,(L$4+1),FALSE)*$E2136</f>
        <v>0</v>
      </c>
      <c r="M2133" s="22">
        <f t="shared" si="979"/>
        <v>0</v>
      </c>
      <c r="N2133" s="22">
        <f>VLOOKUP(CONCATENATE($F2133," ",$G2133),AllocFactorMatrix,(N$4+1),FALSE)*$E2136</f>
        <v>0</v>
      </c>
      <c r="O2133" s="22">
        <f>VLOOKUP(CONCATENATE($F2133," ",$G2133),AllocFactorMatrix,(O$4+1),FALSE)*$E2136</f>
        <v>0</v>
      </c>
      <c r="P2133" s="22">
        <f>VLOOKUP(CONCATENATE($F2133," ",$G2133),AllocFactorMatrix,(P$4+1),FALSE)*$E2136</f>
        <v>0</v>
      </c>
      <c r="Q2133" s="22">
        <f>VLOOKUP(CONCATENATE($F2133," ",$G2133),AllocFactorMatrix,(Q$4+1),FALSE)*$E2136</f>
        <v>0</v>
      </c>
      <c r="R2133" s="22">
        <f t="shared" si="981"/>
        <v>0</v>
      </c>
      <c r="S2133" s="22">
        <f>VLOOKUP(CONCATENATE($F2133," ",$G2133),AllocFactorMatrix,(S$4+1),FALSE)*$E2136</f>
        <v>0</v>
      </c>
      <c r="T2133" s="22">
        <f>VLOOKUP(CONCATENATE($F2133," ",$G2133),AllocFactorMatrix,(T$4+1),FALSE)*$E2136</f>
        <v>0</v>
      </c>
      <c r="U2133" s="22">
        <f>VLOOKUP(CONCATENATE($F2133," ",$G2133),AllocFactorMatrix,(U$4+1),FALSE)*$E2136</f>
        <v>0</v>
      </c>
      <c r="V2133" s="22">
        <f>VLOOKUP(CONCATENATE($F2133," ",$G2133),AllocFactorMatrix,(V$4+1),FALSE)*$E2136</f>
        <v>0</v>
      </c>
      <c r="W2133" s="22">
        <f t="shared" si="982"/>
        <v>0</v>
      </c>
      <c r="X2133" s="22">
        <f>VLOOKUP(CONCATENATE($F2133," ",$G2133),AllocFactorMatrix,(X$4+1),FALSE)*$E2136</f>
        <v>0</v>
      </c>
      <c r="Y2133" s="22">
        <f>VLOOKUP(CONCATENATE($F2133," ",$G2133),AllocFactorMatrix,(Y$4+1),FALSE)*$E2136</f>
        <v>0</v>
      </c>
      <c r="Z2133" s="22">
        <f t="shared" si="980"/>
        <v>0</v>
      </c>
      <c r="AA2133" s="22">
        <f>VLOOKUP(CONCATENATE($F2133," ",$G2133),AllocFactorMatrix,(AA$4+1),FALSE)*$E2136</f>
        <v>0</v>
      </c>
      <c r="AB2133" s="22">
        <f>VLOOKUP(CONCATENATE($F2133," ",$G2133),AllocFactorMatrix,(AB$4+1),FALSE)*$E2136</f>
        <v>0</v>
      </c>
      <c r="AC2133" s="22">
        <f>VLOOKUP(CONCATENATE($F2133," ",$G2133),AllocFactorMatrix,(AC$4+1),FALSE)*$E2136</f>
        <v>0</v>
      </c>
    </row>
    <row r="2134" spans="4:29" hidden="1" outlineLevel="1">
      <c r="F2134" s="42" t="str">
        <f>F2136</f>
        <v>PROD_ENERGY</v>
      </c>
      <c r="G2134" s="17" t="str">
        <f>$G$13</f>
        <v>ENERGY</v>
      </c>
      <c r="H2134" s="21">
        <f t="shared" si="978"/>
        <v>-11728132</v>
      </c>
      <c r="I2134" s="22">
        <f>VLOOKUP(CONCATENATE($F2134," ",$G2134),AllocFactorMatrix,(I$4+1),FALSE)*$E2136</f>
        <v>-4309134.346975483</v>
      </c>
      <c r="J2134" s="22">
        <f>VLOOKUP(CONCATENATE($F2134," ",$G2134),AllocFactorMatrix,(J$4+1),FALSE)*$E2136</f>
        <v>-1361205.6177346115</v>
      </c>
      <c r="K2134" s="22">
        <f>VLOOKUP(CONCATENATE($F2134," ",$G2134),AllocFactorMatrix,(K$4+1),FALSE)*$E2136</f>
        <v>-16999.495451856114</v>
      </c>
      <c r="L2134" s="22">
        <f>VLOOKUP(CONCATENATE($F2134," ",$G2134),AllocFactorMatrix,(L$4+1),FALSE)*$E2136</f>
        <v>-861.15583677633492</v>
      </c>
      <c r="M2134" s="22">
        <f t="shared" si="979"/>
        <v>-1379066.269023244</v>
      </c>
      <c r="N2134" s="22">
        <f>VLOOKUP(CONCATENATE($F2134," ",$G2134),AllocFactorMatrix,(N$4+1),FALSE)*$E2136</f>
        <v>-689647.12477405416</v>
      </c>
      <c r="O2134" s="22">
        <f>VLOOKUP(CONCATENATE($F2134," ",$G2134),AllocFactorMatrix,(O$4+1),FALSE)*$E2136</f>
        <v>-186048.64306230587</v>
      </c>
      <c r="P2134" s="22">
        <f>VLOOKUP(CONCATENATE($F2134," ",$G2134),AllocFactorMatrix,(P$4+1),FALSE)*$E2136</f>
        <v>-28991.673504328468</v>
      </c>
      <c r="Q2134" s="22">
        <f>VLOOKUP(CONCATENATE($F2134," ",$G2134),AllocFactorMatrix,(Q$4+1),FALSE)*$E2136</f>
        <v>0</v>
      </c>
      <c r="R2134" s="22">
        <f t="shared" si="981"/>
        <v>-904687.4413406885</v>
      </c>
      <c r="S2134" s="22">
        <f>VLOOKUP(CONCATENATE($F2134," ",$G2134),AllocFactorMatrix,(S$4+1),FALSE)*$E2136</f>
        <v>-34731.893806919215</v>
      </c>
      <c r="T2134" s="22">
        <f>VLOOKUP(CONCATENATE($F2134," ",$G2134),AllocFactorMatrix,(T$4+1),FALSE)*$E2136</f>
        <v>-686521.20046109136</v>
      </c>
      <c r="U2134" s="22">
        <f>VLOOKUP(CONCATENATE($F2134," ",$G2134),AllocFactorMatrix,(U$4+1),FALSE)*$E2136</f>
        <v>-3609114.5285030399</v>
      </c>
      <c r="V2134" s="22">
        <f>VLOOKUP(CONCATENATE($F2134," ",$G2134),AllocFactorMatrix,(V$4+1),FALSE)*$E2136</f>
        <v>-504672.72258841922</v>
      </c>
      <c r="W2134" s="22">
        <f t="shared" si="982"/>
        <v>-4835040.3453594698</v>
      </c>
      <c r="X2134" s="22">
        <f>VLOOKUP(CONCATENATE($F2134," ",$G2134),AllocFactorMatrix,(X$4+1),FALSE)*$E2136</f>
        <v>-193899.54920798712</v>
      </c>
      <c r="Y2134" s="22">
        <f>VLOOKUP(CONCATENATE($F2134," ",$G2134),AllocFactorMatrix,(Y$4+1),FALSE)*$E2136</f>
        <v>-3666.4780053674422</v>
      </c>
      <c r="Z2134" s="22">
        <f t="shared" si="980"/>
        <v>-197566.02721335457</v>
      </c>
      <c r="AA2134" s="22">
        <f>VLOOKUP(CONCATENATE($F2134," ",$G2134),AllocFactorMatrix,(AA$4+1),FALSE)*$E2136</f>
        <v>-3657.2204950923324</v>
      </c>
      <c r="AB2134" s="22">
        <f>VLOOKUP(CONCATENATE($F2134," ",$G2134),AllocFactorMatrix,(AB$4+1),FALSE)*$E2136</f>
        <v>-80182.467532092254</v>
      </c>
      <c r="AC2134" s="22">
        <f>VLOOKUP(CONCATENATE($F2134," ",$G2134),AllocFactorMatrix,(AC$4+1),FALSE)*$E2136</f>
        <v>-18797.882060574513</v>
      </c>
    </row>
    <row r="2135" spans="4:29" hidden="1" outlineLevel="1">
      <c r="F2135" s="42" t="str">
        <f>F2136</f>
        <v>PROD_ENERGY</v>
      </c>
      <c r="G2135" s="17" t="str">
        <f>$G$14</f>
        <v>CUSTOMER</v>
      </c>
      <c r="H2135" s="21">
        <f t="shared" si="978"/>
        <v>0</v>
      </c>
      <c r="I2135" s="22">
        <f>VLOOKUP(CONCATENATE($F2135," ",$G2135),AllocFactorMatrix,(I$4+1),FALSE)*$E2136</f>
        <v>0</v>
      </c>
      <c r="J2135" s="22">
        <f>VLOOKUP(CONCATENATE($F2135," ",$G2135),AllocFactorMatrix,(J$4+1),FALSE)*$E2136</f>
        <v>0</v>
      </c>
      <c r="K2135" s="22">
        <f>VLOOKUP(CONCATENATE($F2135," ",$G2135),AllocFactorMatrix,(K$4+1),FALSE)*$E2136</f>
        <v>0</v>
      </c>
      <c r="L2135" s="22">
        <f>VLOOKUP(CONCATENATE($F2135," ",$G2135),AllocFactorMatrix,(L$4+1),FALSE)*$E2136</f>
        <v>0</v>
      </c>
      <c r="M2135" s="22">
        <f t="shared" si="979"/>
        <v>0</v>
      </c>
      <c r="N2135" s="22">
        <f>VLOOKUP(CONCATENATE($F2135," ",$G2135),AllocFactorMatrix,(N$4+1),FALSE)*$E2136</f>
        <v>0</v>
      </c>
      <c r="O2135" s="22">
        <f>VLOOKUP(CONCATENATE($F2135," ",$G2135),AllocFactorMatrix,(O$4+1),FALSE)*$E2136</f>
        <v>0</v>
      </c>
      <c r="P2135" s="22">
        <f>VLOOKUP(CONCATENATE($F2135," ",$G2135),AllocFactorMatrix,(P$4+1),FALSE)*$E2136</f>
        <v>0</v>
      </c>
      <c r="Q2135" s="22">
        <f>VLOOKUP(CONCATENATE($F2135," ",$G2135),AllocFactorMatrix,(Q$4+1),FALSE)*$E2136</f>
        <v>0</v>
      </c>
      <c r="R2135" s="22">
        <f t="shared" si="981"/>
        <v>0</v>
      </c>
      <c r="S2135" s="22">
        <f>VLOOKUP(CONCATENATE($F2135," ",$G2135),AllocFactorMatrix,(S$4+1),FALSE)*$E2136</f>
        <v>0</v>
      </c>
      <c r="T2135" s="22">
        <f>VLOOKUP(CONCATENATE($F2135," ",$G2135),AllocFactorMatrix,(T$4+1),FALSE)*$E2136</f>
        <v>0</v>
      </c>
      <c r="U2135" s="22">
        <f>VLOOKUP(CONCATENATE($F2135," ",$G2135),AllocFactorMatrix,(U$4+1),FALSE)*$E2136</f>
        <v>0</v>
      </c>
      <c r="V2135" s="22">
        <f>VLOOKUP(CONCATENATE($F2135," ",$G2135),AllocFactorMatrix,(V$4+1),FALSE)*$E2136</f>
        <v>0</v>
      </c>
      <c r="W2135" s="22">
        <f t="shared" si="982"/>
        <v>0</v>
      </c>
      <c r="X2135" s="22">
        <f>VLOOKUP(CONCATENATE($F2135," ",$G2135),AllocFactorMatrix,(X$4+1),FALSE)*$E2136</f>
        <v>0</v>
      </c>
      <c r="Y2135" s="22">
        <f>VLOOKUP(CONCATENATE($F2135," ",$G2135),AllocFactorMatrix,(Y$4+1),FALSE)*$E2136</f>
        <v>0</v>
      </c>
      <c r="Z2135" s="22">
        <f t="shared" si="980"/>
        <v>0</v>
      </c>
      <c r="AA2135" s="22">
        <f>VLOOKUP(CONCATENATE($F2135," ",$G2135),AllocFactorMatrix,(AA$4+1),FALSE)*$E2136</f>
        <v>0</v>
      </c>
      <c r="AB2135" s="22">
        <f>VLOOKUP(CONCATENATE($F2135," ",$G2135),AllocFactorMatrix,(AB$4+1),FALSE)*$E2136</f>
        <v>0</v>
      </c>
      <c r="AC2135" s="22">
        <f>VLOOKUP(CONCATENATE($F2135," ",$G2135),AllocFactorMatrix,(AC$4+1),FALSE)*$E2136</f>
        <v>0</v>
      </c>
    </row>
    <row r="2136" spans="4:29" collapsed="1">
      <c r="D2136" s="39" t="s">
        <v>716</v>
      </c>
      <c r="E2136" s="19">
        <f>-13068150+1340018</f>
        <v>-11728132</v>
      </c>
      <c r="F2136" s="42" t="s">
        <v>31</v>
      </c>
      <c r="G2136" s="17" t="str">
        <f>$G$15</f>
        <v>TOTAL</v>
      </c>
      <c r="H2136" s="21">
        <f t="shared" si="978"/>
        <v>-11728132</v>
      </c>
      <c r="I2136" s="22">
        <f>VLOOKUP(CONCATENATE($F2136," ",$G2136),AllocFactorMatrix,(I$4+1),FALSE)*$E2136</f>
        <v>-4309134.346975483</v>
      </c>
      <c r="J2136" s="22">
        <f>VLOOKUP(CONCATENATE($F2136," ",$G2136),AllocFactorMatrix,(J$4+1),FALSE)*$E2136</f>
        <v>-1361205.6177346115</v>
      </c>
      <c r="K2136" s="22">
        <f>VLOOKUP(CONCATENATE($F2136," ",$G2136),AllocFactorMatrix,(K$4+1),FALSE)*$E2136</f>
        <v>-16999.495451856114</v>
      </c>
      <c r="L2136" s="22">
        <f>VLOOKUP(CONCATENATE($F2136," ",$G2136),AllocFactorMatrix,(L$4+1),FALSE)*$E2136</f>
        <v>-861.15583677633492</v>
      </c>
      <c r="M2136" s="22">
        <f t="shared" si="979"/>
        <v>-1379066.269023244</v>
      </c>
      <c r="N2136" s="22">
        <f>VLOOKUP(CONCATENATE($F2136," ",$G2136),AllocFactorMatrix,(N$4+1),FALSE)*$E2136</f>
        <v>-689647.12477405416</v>
      </c>
      <c r="O2136" s="22">
        <f>VLOOKUP(CONCATENATE($F2136," ",$G2136),AllocFactorMatrix,(O$4+1),FALSE)*$E2136</f>
        <v>-186048.64306230587</v>
      </c>
      <c r="P2136" s="22">
        <f>VLOOKUP(CONCATENATE($F2136," ",$G2136),AllocFactorMatrix,(P$4+1),FALSE)*$E2136</f>
        <v>-28991.673504328468</v>
      </c>
      <c r="Q2136" s="22">
        <f>VLOOKUP(CONCATENATE($F2136," ",$G2136),AllocFactorMatrix,(Q$4+1),FALSE)*$E2136</f>
        <v>0</v>
      </c>
      <c r="R2136" s="22">
        <f t="shared" si="981"/>
        <v>-904687.4413406885</v>
      </c>
      <c r="S2136" s="22">
        <f>VLOOKUP(CONCATENATE($F2136," ",$G2136),AllocFactorMatrix,(S$4+1),FALSE)*$E2136</f>
        <v>-34731.893806919215</v>
      </c>
      <c r="T2136" s="22">
        <f>VLOOKUP(CONCATENATE($F2136," ",$G2136),AllocFactorMatrix,(T$4+1),FALSE)*$E2136</f>
        <v>-686521.20046109136</v>
      </c>
      <c r="U2136" s="22">
        <f>VLOOKUP(CONCATENATE($F2136," ",$G2136),AllocFactorMatrix,(U$4+1),FALSE)*$E2136</f>
        <v>-3609114.5285030399</v>
      </c>
      <c r="V2136" s="22">
        <f>VLOOKUP(CONCATENATE($F2136," ",$G2136),AllocFactorMatrix,(V$4+1),FALSE)*$E2136</f>
        <v>-504672.72258841922</v>
      </c>
      <c r="W2136" s="22">
        <f t="shared" si="982"/>
        <v>-4835040.3453594698</v>
      </c>
      <c r="X2136" s="22">
        <f>VLOOKUP(CONCATENATE($F2136," ",$G2136),AllocFactorMatrix,(X$4+1),FALSE)*$E2136</f>
        <v>-193899.54920798712</v>
      </c>
      <c r="Y2136" s="22">
        <f>VLOOKUP(CONCATENATE($F2136," ",$G2136),AllocFactorMatrix,(Y$4+1),FALSE)*$E2136</f>
        <v>-3666.4780053674422</v>
      </c>
      <c r="Z2136" s="22">
        <f t="shared" si="980"/>
        <v>-197566.02721335457</v>
      </c>
      <c r="AA2136" s="22">
        <f>VLOOKUP(CONCATENATE($F2136," ",$G2136),AllocFactorMatrix,(AA$4+1),FALSE)*$E2136</f>
        <v>-3657.2204950923324</v>
      </c>
      <c r="AB2136" s="22">
        <f>VLOOKUP(CONCATENATE($F2136," ",$G2136),AllocFactorMatrix,(AB$4+1),FALSE)*$E2136</f>
        <v>-80182.467532092254</v>
      </c>
      <c r="AC2136" s="22">
        <f>VLOOKUP(CONCATENATE($F2136," ",$G2136),AllocFactorMatrix,(AC$4+1),FALSE)*$E2136</f>
        <v>-18797.882060574513</v>
      </c>
    </row>
    <row r="2137" spans="4:29" hidden="1" outlineLevel="1">
      <c r="D2137" s="39"/>
      <c r="F2137" s="42" t="str">
        <f>F2144</f>
        <v>RSALE</v>
      </c>
      <c r="G2137" s="17" t="str">
        <f>$G$8</f>
        <v>PRODUCTION</v>
      </c>
      <c r="H2137" s="21">
        <f t="shared" ref="H2137:H2144" ca="1" si="983">SUBTOTAL(9,I2137:AC2137)</f>
        <v>-1177069.0687219794</v>
      </c>
      <c r="I2137" s="22">
        <f ca="1">VLOOKUP(CONCATENATE($F2137," ",$G2137),AllocFactorMatrix,(I$4+1),FALSE)*$E2144</f>
        <v>-548811.46230794536</v>
      </c>
      <c r="J2137" s="22">
        <f ca="1">VLOOKUP(CONCATENATE($F2137," ",$G2137),AllocFactorMatrix,(J$4+1),FALSE)*$E2144</f>
        <v>-158464.65159537914</v>
      </c>
      <c r="K2137" s="22">
        <f ca="1">VLOOKUP(CONCATENATE($F2137," ",$G2137),AllocFactorMatrix,(K$4+1),FALSE)*$E2144</f>
        <v>-2002.418460983127</v>
      </c>
      <c r="L2137" s="22">
        <f ca="1">VLOOKUP(CONCATENATE($F2137," ",$G2137),AllocFactorMatrix,(L$4+1),FALSE)*$E2144</f>
        <v>-98.633714959719327</v>
      </c>
      <c r="M2137" s="22">
        <f t="shared" ref="M2137:M2144" ca="1" si="984">SUBTOTAL(9,J2137:L2137)</f>
        <v>-160565.70377132198</v>
      </c>
      <c r="N2137" s="22">
        <f ca="1">VLOOKUP(CONCATENATE($F2137," ",$G2137),AllocFactorMatrix,(N$4+1),FALSE)*$E2144</f>
        <v>-80145.237969478345</v>
      </c>
      <c r="O2137" s="22">
        <f ca="1">VLOOKUP(CONCATENATE($F2137," ",$G2137),AllocFactorMatrix,(O$4+1),FALSE)*$E2144</f>
        <v>-22278.563684875819</v>
      </c>
      <c r="P2137" s="22">
        <f ca="1">VLOOKUP(CONCATENATE($F2137," ",$G2137),AllocFactorMatrix,(P$4+1),FALSE)*$E2144</f>
        <v>-2741.1168953679557</v>
      </c>
      <c r="Q2137" s="22">
        <f ca="1">VLOOKUP(CONCATENATE($F2137," ",$G2137),AllocFactorMatrix,(Q$4+1),FALSE)*$E2144</f>
        <v>0</v>
      </c>
      <c r="R2137" s="22">
        <f ca="1">SUBTOTAL(9,N2137:Q2137)</f>
        <v>-105164.91854972212</v>
      </c>
      <c r="S2137" s="22">
        <f ca="1">VLOOKUP(CONCATENATE($F2137," ",$G2137),AllocFactorMatrix,(S$4+1),FALSE)*$E2144</f>
        <v>-3227.9398520439363</v>
      </c>
      <c r="T2137" s="22">
        <f ca="1">VLOOKUP(CONCATENATE($F2137," ",$G2137),AllocFactorMatrix,(T$4+1),FALSE)*$E2144</f>
        <v>-61522.928855026068</v>
      </c>
      <c r="U2137" s="22">
        <f ca="1">VLOOKUP(CONCATENATE($F2137," ",$G2137),AllocFactorMatrix,(U$4+1),FALSE)*$E2144</f>
        <v>-235182.37553194855</v>
      </c>
      <c r="V2137" s="22">
        <f ca="1">VLOOKUP(CONCATENATE($F2137," ",$G2137),AllocFactorMatrix,(V$4+1),FALSE)*$E2144</f>
        <v>-34138.472694208307</v>
      </c>
      <c r="W2137" s="22">
        <f ca="1">SUBTOTAL(9,S2137:V2137)</f>
        <v>-334071.71693322685</v>
      </c>
      <c r="X2137" s="22">
        <f ca="1">VLOOKUP(CONCATENATE($F2137," ",$G2137),AllocFactorMatrix,(X$4+1),FALSE)*$E2144</f>
        <v>-23922.193791620281</v>
      </c>
      <c r="Y2137" s="22">
        <f ca="1">VLOOKUP(CONCATENATE($F2137," ",$G2137),AllocFactorMatrix,(Y$4+1),FALSE)*$E2144</f>
        <v>-429.40193505327295</v>
      </c>
      <c r="Z2137" s="22">
        <f t="shared" ref="Z2137:Z2144" ca="1" si="985">SUBTOTAL(9,X2137:Y2137)</f>
        <v>-24351.595726673553</v>
      </c>
      <c r="AA2137" s="22">
        <f ca="1">VLOOKUP(CONCATENATE($F2137," ",$G2137),AllocFactorMatrix,(AA$4+1),FALSE)*$E2144</f>
        <v>-369.24251447915822</v>
      </c>
      <c r="AB2137" s="22">
        <f ca="1">VLOOKUP(CONCATENATE($F2137," ",$G2137),AllocFactorMatrix,(AB$4+1),FALSE)*$E2144</f>
        <v>-2944.9047999913359</v>
      </c>
      <c r="AC2137" s="22">
        <f ca="1">VLOOKUP(CONCATENATE($F2137," ",$G2137),AllocFactorMatrix,(AC$4+1),FALSE)*$E2144</f>
        <v>-789.52411861910377</v>
      </c>
    </row>
    <row r="2138" spans="4:29" hidden="1" outlineLevel="1">
      <c r="D2138" s="39"/>
      <c r="F2138" s="42" t="str">
        <f>F2144</f>
        <v>RSALE</v>
      </c>
      <c r="G2138" s="17" t="str">
        <f>$G$9</f>
        <v>BULKTRAN</v>
      </c>
      <c r="H2138" s="21">
        <f t="shared" ca="1" si="983"/>
        <v>153124.7274874514</v>
      </c>
      <c r="I2138" s="22">
        <f ca="1">VLOOKUP(CONCATENATE($F2138," ",$G2138),AllocFactorMatrix,(I$4+1),FALSE)*$E2144</f>
        <v>112561.14421467135</v>
      </c>
      <c r="J2138" s="22">
        <f ca="1">VLOOKUP(CONCATENATE($F2138," ",$G2138),AllocFactorMatrix,(J$4+1),FALSE)*$E2144</f>
        <v>6424.4867804584055</v>
      </c>
      <c r="K2138" s="22">
        <f ca="1">VLOOKUP(CONCATENATE($F2138," ",$G2138),AllocFactorMatrix,(K$4+1),FALSE)*$E2144</f>
        <v>31.03136691746483</v>
      </c>
      <c r="L2138" s="22">
        <f ca="1">VLOOKUP(CONCATENATE($F2138," ",$G2138),AllocFactorMatrix,(L$4+1),FALSE)*$E2144</f>
        <v>5.3508333028221673E-2</v>
      </c>
      <c r="M2138" s="22">
        <f t="shared" ca="1" si="984"/>
        <v>6455.5716557088981</v>
      </c>
      <c r="N2138" s="22">
        <f ca="1">VLOOKUP(CONCATENATE($F2138," ",$G2138),AllocFactorMatrix,(N$4+1),FALSE)*$E2144</f>
        <v>-4122.7340775439789</v>
      </c>
      <c r="O2138" s="22">
        <f ca="1">VLOOKUP(CONCATENATE($F2138," ",$G2138),AllocFactorMatrix,(O$4+1),FALSE)*$E2144</f>
        <v>-1396.4132671838006</v>
      </c>
      <c r="P2138" s="22">
        <f ca="1">VLOOKUP(CONCATENATE($F2138," ",$G2138),AllocFactorMatrix,(P$4+1),FALSE)*$E2144</f>
        <v>492.39694245578727</v>
      </c>
      <c r="Q2138" s="22">
        <f ca="1">VLOOKUP(CONCATENATE($F2138," ",$G2138),AllocFactorMatrix,(Q$4+1),FALSE)*$E2144</f>
        <v>0</v>
      </c>
      <c r="R2138" s="22">
        <f t="shared" ref="R2138:R2144" ca="1" si="986">SUBTOTAL(9,N2138:Q2138)</f>
        <v>-5026.7504022719922</v>
      </c>
      <c r="S2138" s="22">
        <f ca="1">VLOOKUP(CONCATENATE($F2138," ",$G2138),AllocFactorMatrix,(S$4+1),FALSE)*$E2144</f>
        <v>-51.214714838489861</v>
      </c>
      <c r="T2138" s="22">
        <f ca="1">VLOOKUP(CONCATENATE($F2138," ",$G2138),AllocFactorMatrix,(T$4+1),FALSE)*$E2144</f>
        <v>-1056.4252505566774</v>
      </c>
      <c r="U2138" s="22">
        <f ca="1">VLOOKUP(CONCATENATE($F2138," ",$G2138),AllocFactorMatrix,(U$4+1),FALSE)*$E2144</f>
        <v>41076.826885895847</v>
      </c>
      <c r="V2138" s="22">
        <f ca="1">VLOOKUP(CONCATENATE($F2138," ",$G2138),AllocFactorMatrix,(V$4+1),FALSE)*$E2144</f>
        <v>1847.9104339170583</v>
      </c>
      <c r="W2138" s="22">
        <f t="shared" ref="W2138:W2144" ca="1" si="987">SUBTOTAL(9,S2138:V2138)</f>
        <v>41817.09735441774</v>
      </c>
      <c r="X2138" s="22">
        <f ca="1">VLOOKUP(CONCATENATE($F2138," ",$G2138),AllocFactorMatrix,(X$4+1),FALSE)*$E2144</f>
        <v>-2366.0011626519881</v>
      </c>
      <c r="Y2138" s="22">
        <f ca="1">VLOOKUP(CONCATENATE($F2138," ",$G2138),AllocFactorMatrix,(Y$4+1),FALSE)*$E2144</f>
        <v>-28.356978549685145</v>
      </c>
      <c r="Z2138" s="22">
        <f t="shared" ca="1" si="985"/>
        <v>-2394.3581412016733</v>
      </c>
      <c r="AA2138" s="22">
        <f ca="1">VLOOKUP(CONCATENATE($F2138," ",$G2138),AllocFactorMatrix,(AA$4+1),FALSE)*$E2144</f>
        <v>-68.22139944199526</v>
      </c>
      <c r="AB2138" s="22">
        <f ca="1">VLOOKUP(CONCATENATE($F2138," ",$G2138),AllocFactorMatrix,(AB$4+1),FALSE)*$E2144</f>
        <v>-125.23640786738277</v>
      </c>
      <c r="AC2138" s="22">
        <f ca="1">VLOOKUP(CONCATENATE($F2138," ",$G2138),AllocFactorMatrix,(AC$4+1),FALSE)*$E2144</f>
        <v>-94.519386563496909</v>
      </c>
    </row>
    <row r="2139" spans="4:29" hidden="1" outlineLevel="1">
      <c r="D2139" s="39"/>
      <c r="F2139" s="42" t="str">
        <f>F2144</f>
        <v>RSALE</v>
      </c>
      <c r="G2139" s="17" t="str">
        <f>$G$10</f>
        <v>SUBTRAN</v>
      </c>
      <c r="H2139" s="21">
        <f t="shared" ca="1" si="983"/>
        <v>48776.555688560977</v>
      </c>
      <c r="I2139" s="22">
        <f ca="1">VLOOKUP(CONCATENATE($F2139," ",$G2139),AllocFactorMatrix,(I$4+1),FALSE)*$E2144</f>
        <v>33702.646039064326</v>
      </c>
      <c r="J2139" s="22">
        <f ca="1">VLOOKUP(CONCATENATE($F2139," ",$G2139),AllocFactorMatrix,(J$4+1),FALSE)*$E2144</f>
        <v>1926.4802763942407</v>
      </c>
      <c r="K2139" s="22">
        <f ca="1">VLOOKUP(CONCATENATE($F2139," ",$G2139),AllocFactorMatrix,(K$4+1),FALSE)*$E2144</f>
        <v>9.4863006572761499</v>
      </c>
      <c r="L2139" s="22">
        <f ca="1">VLOOKUP(CONCATENATE($F2139," ",$G2139),AllocFactorMatrix,(L$4+1),FALSE)*$E2144</f>
        <v>9.021404024189969E-2</v>
      </c>
      <c r="M2139" s="22">
        <f t="shared" ca="1" si="984"/>
        <v>1936.0567910917587</v>
      </c>
      <c r="N2139" s="22">
        <f ca="1">VLOOKUP(CONCATENATE($F2139," ",$G2139),AllocFactorMatrix,(N$4+1),FALSE)*$E2144</f>
        <v>-1214.1146524443632</v>
      </c>
      <c r="O2139" s="22">
        <f ca="1">VLOOKUP(CONCATENATE($F2139," ",$G2139),AllocFactorMatrix,(O$4+1),FALSE)*$E2144</f>
        <v>-411.62418588035268</v>
      </c>
      <c r="P2139" s="22">
        <f ca="1">VLOOKUP(CONCATENATE($F2139," ",$G2139),AllocFactorMatrix,(P$4+1),FALSE)*$E2144</f>
        <v>184.16855321583259</v>
      </c>
      <c r="Q2139" s="22">
        <f ca="1">VLOOKUP(CONCATENATE($F2139," ",$G2139),AllocFactorMatrix,(Q$4+1),FALSE)*$E2144</f>
        <v>0</v>
      </c>
      <c r="R2139" s="22">
        <f t="shared" ca="1" si="986"/>
        <v>-1441.5702851088831</v>
      </c>
      <c r="S2139" s="22">
        <f ca="1">VLOOKUP(CONCATENATE($F2139," ",$G2139),AllocFactorMatrix,(S$4+1),FALSE)*$E2144</f>
        <v>-14.646201415802308</v>
      </c>
      <c r="T2139" s="22">
        <f ca="1">VLOOKUP(CONCATENATE($F2139," ",$G2139),AllocFactorMatrix,(T$4+1),FALSE)*$E2144</f>
        <v>-311.00671606610251</v>
      </c>
      <c r="U2139" s="22">
        <f ca="1">VLOOKUP(CONCATENATE($F2139," ",$G2139),AllocFactorMatrix,(U$4+1),FALSE)*$E2144</f>
        <v>15642.171617228381</v>
      </c>
      <c r="V2139" s="22">
        <f ca="1">VLOOKUP(CONCATENATE($F2139," ",$G2139),AllocFactorMatrix,(V$4+1),FALSE)*$E2144</f>
        <v>0</v>
      </c>
      <c r="W2139" s="22">
        <f t="shared" ca="1" si="987"/>
        <v>15316.518699746477</v>
      </c>
      <c r="X2139" s="22">
        <f ca="1">VLOOKUP(CONCATENATE($F2139," ",$G2139),AllocFactorMatrix,(X$4+1),FALSE)*$E2144</f>
        <v>-700.34189592268331</v>
      </c>
      <c r="Y2139" s="22">
        <f ca="1">VLOOKUP(CONCATENATE($F2139," ",$G2139),AllocFactorMatrix,(Y$4+1),FALSE)*$E2144</f>
        <v>-8.5591750508015334</v>
      </c>
      <c r="Z2139" s="22">
        <f t="shared" ca="1" si="985"/>
        <v>-708.90107097348482</v>
      </c>
      <c r="AA2139" s="22">
        <f ca="1">VLOOKUP(CONCATENATE($F2139," ",$G2139),AllocFactorMatrix,(AA$4+1),FALSE)*$E2144</f>
        <v>-20.269861292244208</v>
      </c>
      <c r="AB2139" s="22">
        <f ca="1">VLOOKUP(CONCATENATE($F2139," ",$G2139),AllocFactorMatrix,(AB$4+1),FALSE)*$E2144</f>
        <v>-4.5152118016438578</v>
      </c>
      <c r="AC2139" s="22">
        <f ca="1">VLOOKUP(CONCATENATE($F2139," ",$G2139),AllocFactorMatrix,(AC$4+1),FALSE)*$E2144</f>
        <v>-3.4094121652948539</v>
      </c>
    </row>
    <row r="2140" spans="4:29" hidden="1" outlineLevel="1">
      <c r="D2140" s="39"/>
      <c r="F2140" s="42" t="str">
        <f>F2144</f>
        <v>RSALE</v>
      </c>
      <c r="G2140" s="17" t="str">
        <f>$G$11</f>
        <v>DISTPRI</v>
      </c>
      <c r="H2140" s="21">
        <f t="shared" ca="1" si="983"/>
        <v>-118208.94291696827</v>
      </c>
      <c r="I2140" s="22">
        <f ca="1">VLOOKUP(CONCATENATE($F2140," ",$G2140),AllocFactorMatrix,(I$4+1),FALSE)*$E2144</f>
        <v>-54356.804791377486</v>
      </c>
      <c r="J2140" s="22">
        <f ca="1">VLOOKUP(CONCATENATE($F2140," ",$G2140),AllocFactorMatrix,(J$4+1),FALSE)*$E2144</f>
        <v>-26128.061200991655</v>
      </c>
      <c r="K2140" s="22">
        <f ca="1">VLOOKUP(CONCATENATE($F2140," ",$G2140),AllocFactorMatrix,(K$4+1),FALSE)*$E2144</f>
        <v>-354.69111911337188</v>
      </c>
      <c r="L2140" s="22">
        <f ca="1">VLOOKUP(CONCATENATE($F2140," ",$G2140),AllocFactorMatrix,(L$4+1),FALSE)*$E2144</f>
        <v>0</v>
      </c>
      <c r="M2140" s="22">
        <f t="shared" ca="1" si="984"/>
        <v>-26482.752320105028</v>
      </c>
      <c r="N2140" s="22">
        <f ca="1">VLOOKUP(CONCATENATE($F2140," ",$G2140),AllocFactorMatrix,(N$4+1),FALSE)*$E2144</f>
        <v>-15685.246470499727</v>
      </c>
      <c r="O2140" s="22">
        <f ca="1">VLOOKUP(CONCATENATE($F2140," ",$G2140),AllocFactorMatrix,(O$4+1),FALSE)*$E2144</f>
        <v>-4459.4688940476035</v>
      </c>
      <c r="P2140" s="22">
        <f ca="1">VLOOKUP(CONCATENATE($F2140," ",$G2140),AllocFactorMatrix,(P$4+1),FALSE)*$E2144</f>
        <v>0</v>
      </c>
      <c r="Q2140" s="22">
        <f ca="1">VLOOKUP(CONCATENATE($F2140," ",$G2140),AllocFactorMatrix,(Q$4+1),FALSE)*$E2144</f>
        <v>0</v>
      </c>
      <c r="R2140" s="22">
        <f t="shared" ca="1" si="986"/>
        <v>-20144.71536454733</v>
      </c>
      <c r="S2140" s="22">
        <f ca="1">VLOOKUP(CONCATENATE($F2140," ",$G2140),AllocFactorMatrix,(S$4+1),FALSE)*$E2144</f>
        <v>-585.41954965754644</v>
      </c>
      <c r="T2140" s="22">
        <f ca="1">VLOOKUP(CONCATENATE($F2140," ",$G2140),AllocFactorMatrix,(T$4+1),FALSE)*$E2144</f>
        <v>-11217.193369120934</v>
      </c>
      <c r="U2140" s="22">
        <f ca="1">VLOOKUP(CONCATENATE($F2140," ",$G2140),AllocFactorMatrix,(U$4+1),FALSE)*$E2144</f>
        <v>0</v>
      </c>
      <c r="V2140" s="22">
        <f ca="1">VLOOKUP(CONCATENATE($F2140," ",$G2140),AllocFactorMatrix,(V$4+1),FALSE)*$E2144</f>
        <v>0</v>
      </c>
      <c r="W2140" s="22">
        <f t="shared" ca="1" si="987"/>
        <v>-11802.612918778481</v>
      </c>
      <c r="X2140" s="22">
        <f ca="1">VLOOKUP(CONCATENATE($F2140," ",$G2140),AllocFactorMatrix,(X$4+1),FALSE)*$E2144</f>
        <v>-5146.5354864383798</v>
      </c>
      <c r="Y2140" s="22">
        <f ca="1">VLOOKUP(CONCATENATE($F2140," ",$G2140),AllocFactorMatrix,(Y$4+1),FALSE)*$E2144</f>
        <v>-88.877033365053819</v>
      </c>
      <c r="Z2140" s="22">
        <f t="shared" ca="1" si="985"/>
        <v>-5235.4125198034335</v>
      </c>
      <c r="AA2140" s="22">
        <f ca="1">VLOOKUP(CONCATENATE($F2140," ",$G2140),AllocFactorMatrix,(AA$4+1),FALSE)*$E2144</f>
        <v>-93.78837202613802</v>
      </c>
      <c r="AB2140" s="22">
        <f ca="1">VLOOKUP(CONCATENATE($F2140," ",$G2140),AllocFactorMatrix,(AB$4+1),FALSE)*$E2144</f>
        <v>-71.060099664870464</v>
      </c>
      <c r="AC2140" s="22">
        <f ca="1">VLOOKUP(CONCATENATE($F2140," ",$G2140),AllocFactorMatrix,(AC$4+1),FALSE)*$E2144</f>
        <v>-21.796530665493599</v>
      </c>
    </row>
    <row r="2141" spans="4:29" hidden="1" outlineLevel="1">
      <c r="D2141" s="39"/>
      <c r="F2141" s="42" t="str">
        <f>F2144</f>
        <v>RSALE</v>
      </c>
      <c r="G2141" s="17" t="str">
        <f>$G$12</f>
        <v>DISTSEC</v>
      </c>
      <c r="H2141" s="21">
        <f t="shared" ca="1" si="983"/>
        <v>-36834.714391386675</v>
      </c>
      <c r="I2141" s="22">
        <f ca="1">VLOOKUP(CONCATENATE($F2141," ",$G2141),AllocFactorMatrix,(I$4+1),FALSE)*$E2144</f>
        <v>-22009.135871679409</v>
      </c>
      <c r="J2141" s="22">
        <f ca="1">VLOOKUP(CONCATENATE($F2141," ",$G2141),AllocFactorMatrix,(J$4+1),FALSE)*$E2144</f>
        <v>-8292.7703495460009</v>
      </c>
      <c r="K2141" s="22">
        <f ca="1">VLOOKUP(CONCATENATE($F2141," ",$G2141),AllocFactorMatrix,(K$4+1),FALSE)*$E2144</f>
        <v>0</v>
      </c>
      <c r="L2141" s="22">
        <f ca="1">VLOOKUP(CONCATENATE($F2141," ",$G2141),AllocFactorMatrix,(L$4+1),FALSE)*$E2144</f>
        <v>0</v>
      </c>
      <c r="M2141" s="22">
        <f t="shared" ca="1" si="984"/>
        <v>-8292.7703495460009</v>
      </c>
      <c r="N2141" s="22">
        <f ca="1">VLOOKUP(CONCATENATE($F2141," ",$G2141),AllocFactorMatrix,(N$4+1),FALSE)*$E2144</f>
        <v>-4324.9692073392316</v>
      </c>
      <c r="O2141" s="22">
        <f ca="1">VLOOKUP(CONCATENATE($F2141," ",$G2141),AllocFactorMatrix,(O$4+1),FALSE)*$E2144</f>
        <v>0</v>
      </c>
      <c r="P2141" s="22">
        <f ca="1">VLOOKUP(CONCATENATE($F2141," ",$G2141),AllocFactorMatrix,(P$4+1),FALSE)*$E2144</f>
        <v>0</v>
      </c>
      <c r="Q2141" s="22">
        <f ca="1">VLOOKUP(CONCATENATE($F2141," ",$G2141),AllocFactorMatrix,(Q$4+1),FALSE)*$E2144</f>
        <v>0</v>
      </c>
      <c r="R2141" s="22">
        <f t="shared" ca="1" si="986"/>
        <v>-4324.9692073392316</v>
      </c>
      <c r="S2141" s="22">
        <f ca="1">VLOOKUP(CONCATENATE($F2141," ",$G2141),AllocFactorMatrix,(S$4+1),FALSE)*$E2144</f>
        <v>-132.72330422673571</v>
      </c>
      <c r="T2141" s="22">
        <f ca="1">VLOOKUP(CONCATENATE($F2141," ",$G2141),AllocFactorMatrix,(T$4+1),FALSE)*$E2144</f>
        <v>0</v>
      </c>
      <c r="U2141" s="22">
        <f ca="1">VLOOKUP(CONCATENATE($F2141," ",$G2141),AllocFactorMatrix,(U$4+1),FALSE)*$E2144</f>
        <v>0</v>
      </c>
      <c r="V2141" s="22">
        <f ca="1">VLOOKUP(CONCATENATE($F2141," ",$G2141),AllocFactorMatrix,(V$4+1),FALSE)*$E2144</f>
        <v>0</v>
      </c>
      <c r="W2141" s="22">
        <f t="shared" ca="1" si="987"/>
        <v>-132.72330422673571</v>
      </c>
      <c r="X2141" s="22">
        <f ca="1">VLOOKUP(CONCATENATE($F2141," ",$G2141),AllocFactorMatrix,(X$4+1),FALSE)*$E2144</f>
        <v>-1458.7360101416243</v>
      </c>
      <c r="Y2141" s="22">
        <f ca="1">VLOOKUP(CONCATENATE($F2141," ",$G2141),AllocFactorMatrix,(Y$4+1),FALSE)*$E2144</f>
        <v>0</v>
      </c>
      <c r="Z2141" s="22">
        <f t="shared" ca="1" si="985"/>
        <v>-1458.7360101416243</v>
      </c>
      <c r="AA2141" s="22">
        <f ca="1">VLOOKUP(CONCATENATE($F2141," ",$G2141),AllocFactorMatrix,(AA$4+1),FALSE)*$E2144</f>
        <v>-23.166533259489274</v>
      </c>
      <c r="AB2141" s="22">
        <f ca="1">VLOOKUP(CONCATENATE($F2141," ",$G2141),AllocFactorMatrix,(AB$4+1),FALSE)*$E2144</f>
        <v>-458.88060982574228</v>
      </c>
      <c r="AC2141" s="22">
        <f ca="1">VLOOKUP(CONCATENATE($F2141," ",$G2141),AllocFactorMatrix,(AC$4+1),FALSE)*$E2144</f>
        <v>-134.33250536846273</v>
      </c>
    </row>
    <row r="2142" spans="4:29" hidden="1" outlineLevel="1">
      <c r="D2142" s="39"/>
      <c r="F2142" s="42" t="str">
        <f>F2144</f>
        <v>RSALE</v>
      </c>
      <c r="G2142" s="17" t="str">
        <f>$G$13</f>
        <v>ENERGY</v>
      </c>
      <c r="H2142" s="21">
        <f t="shared" ca="1" si="983"/>
        <v>-970771.43817573681</v>
      </c>
      <c r="I2142" s="22">
        <f ca="1">VLOOKUP(CONCATENATE($F2142," ",$G2142),AllocFactorMatrix,(I$4+1),FALSE)*$E2144</f>
        <v>-361367.62016422238</v>
      </c>
      <c r="J2142" s="22">
        <f ca="1">VLOOKUP(CONCATENATE($F2142," ",$G2142),AllocFactorMatrix,(J$4+1),FALSE)*$E2144</f>
        <v>-112623.99706076126</v>
      </c>
      <c r="K2142" s="22">
        <f ca="1">VLOOKUP(CONCATENATE($F2142," ",$G2142),AllocFactorMatrix,(K$4+1),FALSE)*$E2144</f>
        <v>-1339.4331095321638</v>
      </c>
      <c r="L2142" s="22">
        <f ca="1">VLOOKUP(CONCATENATE($F2142," ",$G2142),AllocFactorMatrix,(L$4+1),FALSE)*$E2144</f>
        <v>-67.216518966322994</v>
      </c>
      <c r="M2142" s="22">
        <f t="shared" ca="1" si="984"/>
        <v>-114030.64668925975</v>
      </c>
      <c r="N2142" s="22">
        <f ca="1">VLOOKUP(CONCATENATE($F2142," ",$G2142),AllocFactorMatrix,(N$4+1),FALSE)*$E2144</f>
        <v>-58948.861695633088</v>
      </c>
      <c r="O2142" s="22">
        <f ca="1">VLOOKUP(CONCATENATE($F2142," ",$G2142),AllocFactorMatrix,(O$4+1),FALSE)*$E2144</f>
        <v>-16144.402124774118</v>
      </c>
      <c r="P2142" s="22">
        <f ca="1">VLOOKUP(CONCATENATE($F2142," ",$G2142),AllocFactorMatrix,(P$4+1),FALSE)*$E2144</f>
        <v>-2452.107301569587</v>
      </c>
      <c r="Q2142" s="22">
        <f ca="1">VLOOKUP(CONCATENATE($F2142," ",$G2142),AllocFactorMatrix,(Q$4+1),FALSE)*$E2144</f>
        <v>0</v>
      </c>
      <c r="R2142" s="22">
        <f t="shared" ca="1" si="986"/>
        <v>-77545.371121976801</v>
      </c>
      <c r="S2142" s="22">
        <f ca="1">VLOOKUP(CONCATENATE($F2142," ",$G2142),AllocFactorMatrix,(S$4+1),FALSE)*$E2144</f>
        <v>-2828.4567502522568</v>
      </c>
      <c r="T2142" s="22">
        <f ca="1">VLOOKUP(CONCATENATE($F2142," ",$G2142),AllocFactorMatrix,(T$4+1),FALSE)*$E2144</f>
        <v>-60587.353516575131</v>
      </c>
      <c r="U2142" s="22">
        <f ca="1">VLOOKUP(CONCATENATE($F2142," ",$G2142),AllocFactorMatrix,(U$4+1),FALSE)*$E2144</f>
        <v>-287844.88578673231</v>
      </c>
      <c r="V2142" s="22">
        <f ca="1">VLOOKUP(CONCATENATE($F2142," ",$G2142),AllocFactorMatrix,(V$4+1),FALSE)*$E2144</f>
        <v>-41194.157659300137</v>
      </c>
      <c r="W2142" s="22">
        <f t="shared" ca="1" si="987"/>
        <v>-392454.85371285985</v>
      </c>
      <c r="X2142" s="22">
        <f ca="1">VLOOKUP(CONCATENATE($F2142," ",$G2142),AllocFactorMatrix,(X$4+1),FALSE)*$E2144</f>
        <v>-16759.717759088973</v>
      </c>
      <c r="Y2142" s="22">
        <f ca="1">VLOOKUP(CONCATENATE($F2142," ",$G2142),AllocFactorMatrix,(Y$4+1),FALSE)*$E2144</f>
        <v>-312.68659117790429</v>
      </c>
      <c r="Z2142" s="22">
        <f t="shared" ca="1" si="985"/>
        <v>-17072.404350266879</v>
      </c>
      <c r="AA2142" s="22">
        <f ca="1">VLOOKUP(CONCATENATE($F2142," ",$G2142),AllocFactorMatrix,(AA$4+1),FALSE)*$E2144</f>
        <v>-285.72619697962784</v>
      </c>
      <c r="AB2142" s="22">
        <f ca="1">VLOOKUP(CONCATENATE($F2142," ",$G2142),AllocFactorMatrix,(AB$4+1),FALSE)*$E2144</f>
        <v>-6425.0139356211084</v>
      </c>
      <c r="AC2142" s="22">
        <f ca="1">VLOOKUP(CONCATENATE($F2142," ",$G2142),AllocFactorMatrix,(AC$4+1),FALSE)*$E2144</f>
        <v>-1589.8020045504011</v>
      </c>
    </row>
    <row r="2143" spans="4:29" hidden="1" outlineLevel="1">
      <c r="D2143" s="39"/>
      <c r="F2143" s="42" t="str">
        <f>F2144</f>
        <v>RSALE</v>
      </c>
      <c r="G2143" s="17" t="str">
        <f>$G$14</f>
        <v>CUSTOMER</v>
      </c>
      <c r="H2143" s="21">
        <f t="shared" ca="1" si="983"/>
        <v>-441997.11896994105</v>
      </c>
      <c r="I2143" s="22">
        <f ca="1">VLOOKUP(CONCATENATE($F2143," ",$G2143),AllocFactorMatrix,(I$4+1),FALSE)*$E2144</f>
        <v>-291967.51027377974</v>
      </c>
      <c r="J2143" s="22">
        <f ca="1">VLOOKUP(CONCATENATE($F2143," ",$G2143),AllocFactorMatrix,(J$4+1),FALSE)*$E2144</f>
        <v>-106330.39638216085</v>
      </c>
      <c r="K2143" s="22">
        <f ca="1">VLOOKUP(CONCATENATE($F2143," ",$G2143),AllocFactorMatrix,(K$4+1),FALSE)*$E2144</f>
        <v>-1226.7417402964452</v>
      </c>
      <c r="L2143" s="22">
        <f ca="1">VLOOKUP(CONCATENATE($F2143," ",$G2143),AllocFactorMatrix,(L$4+1),FALSE)*$E2144</f>
        <v>-91.600710544554829</v>
      </c>
      <c r="M2143" s="22">
        <f t="shared" ca="1" si="984"/>
        <v>-107648.73883300186</v>
      </c>
      <c r="N2143" s="22">
        <f ca="1">VLOOKUP(CONCATENATE($F2143," ",$G2143),AllocFactorMatrix,(N$4+1),FALSE)*$E2144</f>
        <v>-2512.6345339371669</v>
      </c>
      <c r="O2143" s="22">
        <f ca="1">VLOOKUP(CONCATENATE($F2143," ",$G2143),AllocFactorMatrix,(O$4+1),FALSE)*$E2144</f>
        <v>-825.76610734557426</v>
      </c>
      <c r="P2143" s="22">
        <f ca="1">VLOOKUP(CONCATENATE($F2143," ",$G2143),AllocFactorMatrix,(P$4+1),FALSE)*$E2144</f>
        <v>-174.35240877097351</v>
      </c>
      <c r="Q2143" s="22">
        <f ca="1">VLOOKUP(CONCATENATE($F2143," ",$G2143),AllocFactorMatrix,(Q$4+1),FALSE)*$E2144</f>
        <v>0</v>
      </c>
      <c r="R2143" s="22">
        <f t="shared" ca="1" si="986"/>
        <v>-3512.7530500537146</v>
      </c>
      <c r="S2143" s="22">
        <f ca="1">VLOOKUP(CONCATENATE($F2143," ",$G2143),AllocFactorMatrix,(S$4+1),FALSE)*$E2144</f>
        <v>-20.872180579478382</v>
      </c>
      <c r="T2143" s="22">
        <f ca="1">VLOOKUP(CONCATENATE($F2143," ",$G2143),AllocFactorMatrix,(T$4+1),FALSE)*$E2144</f>
        <v>-547.45087869423412</v>
      </c>
      <c r="U2143" s="22">
        <f ca="1">VLOOKUP(CONCATENATE($F2143," ",$G2143),AllocFactorMatrix,(U$4+1),FALSE)*$E2144</f>
        <v>-574.24174658421839</v>
      </c>
      <c r="V2143" s="22">
        <f ca="1">VLOOKUP(CONCATENATE($F2143," ",$G2143),AllocFactorMatrix,(V$4+1),FALSE)*$E2144</f>
        <v>-153.48539259129683</v>
      </c>
      <c r="W2143" s="22">
        <f t="shared" ca="1" si="987"/>
        <v>-1296.0501984492278</v>
      </c>
      <c r="X2143" s="22">
        <f ca="1">VLOOKUP(CONCATENATE($F2143," ",$G2143),AllocFactorMatrix,(X$4+1),FALSE)*$E2144</f>
        <v>-909.67049962329986</v>
      </c>
      <c r="Y2143" s="22">
        <f ca="1">VLOOKUP(CONCATENATE($F2143," ",$G2143),AllocFactorMatrix,(Y$4+1),FALSE)*$E2144</f>
        <v>-9.9345547475230624</v>
      </c>
      <c r="Z2143" s="22">
        <f t="shared" ca="1" si="985"/>
        <v>-919.60505437082293</v>
      </c>
      <c r="AA2143" s="22">
        <f ca="1">VLOOKUP(CONCATENATE($F2143," ",$G2143),AllocFactorMatrix,(AA$4+1),FALSE)*$E2144</f>
        <v>-76.361880323594207</v>
      </c>
      <c r="AB2143" s="22">
        <f ca="1">VLOOKUP(CONCATENATE($F2143," ",$G2143),AllocFactorMatrix,(AB$4+1),FALSE)*$E2144</f>
        <v>-31495.733510458107</v>
      </c>
      <c r="AC2143" s="22">
        <f ca="1">VLOOKUP(CONCATENATE($F2143," ",$G2143),AllocFactorMatrix,(AC$4+1),FALSE)*$E2144</f>
        <v>-5080.3661695040373</v>
      </c>
    </row>
    <row r="2144" spans="4:29" collapsed="1">
      <c r="D2144" s="39" t="s">
        <v>686</v>
      </c>
      <c r="E2144" s="19">
        <v>-2542980</v>
      </c>
      <c r="F2144" s="20" t="s">
        <v>72</v>
      </c>
      <c r="G2144" s="17" t="str">
        <f>$G$15</f>
        <v>TOTAL</v>
      </c>
      <c r="H2144" s="21">
        <f t="shared" ca="1" si="983"/>
        <v>-2542979.9999999995</v>
      </c>
      <c r="I2144" s="22">
        <f ca="1">VLOOKUP(CONCATENATE($F2144," ",$G2144),AllocFactorMatrix,(I$4+1),FALSE)*$E2144</f>
        <v>-1132248.7431552683</v>
      </c>
      <c r="J2144" s="22">
        <f ca="1">VLOOKUP(CONCATENATE($F2144," ",$G2144),AllocFactorMatrix,(J$4+1),FALSE)*$E2144</f>
        <v>-403488.90953198628</v>
      </c>
      <c r="K2144" s="22">
        <f ca="1">VLOOKUP(CONCATENATE($F2144," ",$G2144),AllocFactorMatrix,(K$4+1),FALSE)*$E2144</f>
        <v>-4882.7667623503685</v>
      </c>
      <c r="L2144" s="22">
        <f ca="1">VLOOKUP(CONCATENATE($F2144," ",$G2144),AllocFactorMatrix,(L$4+1),FALSE)*$E2144</f>
        <v>-257.30722209732704</v>
      </c>
      <c r="M2144" s="22">
        <f t="shared" ca="1" si="984"/>
        <v>-408628.98351643403</v>
      </c>
      <c r="N2144" s="22">
        <f ca="1">VLOOKUP(CONCATENATE($F2144," ",$G2144),AllocFactorMatrix,(N$4+1),FALSE)*$E2144</f>
        <v>-166953.79860687588</v>
      </c>
      <c r="O2144" s="22">
        <f ca="1">VLOOKUP(CONCATENATE($F2144," ",$G2144),AllocFactorMatrix,(O$4+1),FALSE)*$E2144</f>
        <v>-45516.238264107269</v>
      </c>
      <c r="P2144" s="22">
        <f ca="1">VLOOKUP(CONCATENATE($F2144," ",$G2144),AllocFactorMatrix,(P$4+1),FALSE)*$E2144</f>
        <v>-4691.0111100368958</v>
      </c>
      <c r="Q2144" s="22">
        <f ca="1">VLOOKUP(CONCATENATE($F2144," ",$G2144),AllocFactorMatrix,(Q$4+1),FALSE)*$E2144</f>
        <v>0</v>
      </c>
      <c r="R2144" s="22">
        <f t="shared" ca="1" si="986"/>
        <v>-217161.04798102003</v>
      </c>
      <c r="S2144" s="22">
        <f ca="1">VLOOKUP(CONCATENATE($F2144," ",$G2144),AllocFactorMatrix,(S$4+1),FALSE)*$E2144</f>
        <v>-6861.272553014247</v>
      </c>
      <c r="T2144" s="22">
        <f ca="1">VLOOKUP(CONCATENATE($F2144," ",$G2144),AllocFactorMatrix,(T$4+1),FALSE)*$E2144</f>
        <v>-135242.35858603916</v>
      </c>
      <c r="U2144" s="22">
        <f ca="1">VLOOKUP(CONCATENATE($F2144," ",$G2144),AllocFactorMatrix,(U$4+1),FALSE)*$E2144</f>
        <v>-466882.50456214079</v>
      </c>
      <c r="V2144" s="22">
        <f ca="1">VLOOKUP(CONCATENATE($F2144," ",$G2144),AllocFactorMatrix,(V$4+1),FALSE)*$E2144</f>
        <v>-73638.205312182705</v>
      </c>
      <c r="W2144" s="22">
        <f t="shared" ca="1" si="987"/>
        <v>-682624.34101337683</v>
      </c>
      <c r="X2144" s="22">
        <f ca="1">VLOOKUP(CONCATENATE($F2144," ",$G2144),AllocFactorMatrix,(X$4+1),FALSE)*$E2144</f>
        <v>-51263.196605487225</v>
      </c>
      <c r="Y2144" s="22">
        <f ca="1">VLOOKUP(CONCATENATE($F2144," ",$G2144),AllocFactorMatrix,(Y$4+1),FALSE)*$E2144</f>
        <v>-877.81626794424096</v>
      </c>
      <c r="Z2144" s="22">
        <f t="shared" ca="1" si="985"/>
        <v>-52141.012873431464</v>
      </c>
      <c r="AA2144" s="22">
        <f ca="1">VLOOKUP(CONCATENATE($F2144," ",$G2144),AllocFactorMatrix,(AA$4+1),FALSE)*$E2144</f>
        <v>-936.77675780224683</v>
      </c>
      <c r="AB2144" s="22">
        <f ca="1">VLOOKUP(CONCATENATE($F2144," ",$G2144),AllocFactorMatrix,(AB$4+1),FALSE)*$E2144</f>
        <v>-41525.3445752302</v>
      </c>
      <c r="AC2144" s="22">
        <f ca="1">VLOOKUP(CONCATENATE($F2144," ",$G2144),AllocFactorMatrix,(AC$4+1),FALSE)*$E2144</f>
        <v>-7713.7501274362885</v>
      </c>
    </row>
    <row r="2145" spans="3:29" hidden="1" outlineLevel="1">
      <c r="G2145" s="17" t="str">
        <f>$G$8</f>
        <v>PRODUCTION</v>
      </c>
      <c r="H2145" s="21">
        <f t="shared" ref="H2145:AC2145" ca="1" si="988">+H1969+H1961+H1873+H1921+H2049+H1977+H1985+H1993+H2001+H2009+H2017+H1913+H2033+H1929+H1937+H1945+H1953+H2113+H2057+H2121+H2073+H2081+H1897+H1881+H1889+H2025+H2041+H2089+H2097+H1905+H2065+H2129+H2105+H2137</f>
        <v>-36760101.372149885</v>
      </c>
      <c r="I2145" s="21">
        <f t="shared" ca="1" si="988"/>
        <v>-17745811.471726462</v>
      </c>
      <c r="J2145" s="21">
        <f t="shared" ca="1" si="988"/>
        <v>-4649347.4216620335</v>
      </c>
      <c r="K2145" s="21">
        <f t="shared" ca="1" si="988"/>
        <v>-64250.692546802238</v>
      </c>
      <c r="L2145" s="21">
        <f t="shared" ca="1" si="988"/>
        <v>-3240.6608815317422</v>
      </c>
      <c r="M2145" s="21">
        <f t="shared" ca="1" si="988"/>
        <v>-4716838.7750903666</v>
      </c>
      <c r="N2145" s="21">
        <f t="shared" ca="1" si="988"/>
        <v>-2048605.2251630935</v>
      </c>
      <c r="O2145" s="21">
        <f t="shared" ca="1" si="988"/>
        <v>-535430.61335595069</v>
      </c>
      <c r="P2145" s="21">
        <f t="shared" ca="1" si="988"/>
        <v>-83239.238071167274</v>
      </c>
      <c r="Q2145" s="21">
        <f t="shared" ca="1" si="988"/>
        <v>0</v>
      </c>
      <c r="R2145" s="21">
        <f t="shared" ca="1" si="988"/>
        <v>-2667275.0765902111</v>
      </c>
      <c r="S2145" s="21">
        <f t="shared" ca="1" si="988"/>
        <v>-93598.030954397036</v>
      </c>
      <c r="T2145" s="21">
        <f t="shared" ca="1" si="988"/>
        <v>-1478036.9432118633</v>
      </c>
      <c r="U2145" s="21">
        <f t="shared" ca="1" si="988"/>
        <v>-8295779.0015513636</v>
      </c>
      <c r="V2145" s="21">
        <f t="shared" ca="1" si="988"/>
        <v>-1055452.0271282</v>
      </c>
      <c r="W2145" s="21">
        <f t="shared" ca="1" si="988"/>
        <v>-10922866.002845824</v>
      </c>
      <c r="X2145" s="21">
        <f t="shared" ca="1" si="988"/>
        <v>-577560.5976870415</v>
      </c>
      <c r="Y2145" s="21">
        <f t="shared" ca="1" si="988"/>
        <v>-10984.47373369285</v>
      </c>
      <c r="Z2145" s="21">
        <f t="shared" ca="1" si="988"/>
        <v>-588545.0714207344</v>
      </c>
      <c r="AA2145" s="21">
        <f t="shared" ca="1" si="988"/>
        <v>-10357.937261207453</v>
      </c>
      <c r="AB2145" s="21">
        <f t="shared" ca="1" si="988"/>
        <v>-88662.605847619008</v>
      </c>
      <c r="AC2145" s="21">
        <f t="shared" ca="1" si="988"/>
        <v>-19744.431367466579</v>
      </c>
    </row>
    <row r="2146" spans="3:29" hidden="1" outlineLevel="1">
      <c r="G2146" s="17" t="str">
        <f>$G$9</f>
        <v>BULKTRAN</v>
      </c>
      <c r="H2146" s="21">
        <f t="shared" ref="H2146:AC2146" ca="1" si="989">+H1970+H1962+H1874+H1922+H2050+H1978+H1986+H1994+H2002+H2010+H2018+H1914+H2034+H1930+H1938+H1946+H1954+H2114+H2058+H2122+H2074+H2082+H1898+H1882+H1890+H2026+H2042+H2090+H2098+H1906+H2066+H2130+H2106+H2138</f>
        <v>39146.786244962481</v>
      </c>
      <c r="I2146" s="21">
        <f t="shared" ca="1" si="989"/>
        <v>72983.560926265476</v>
      </c>
      <c r="J2146" s="21">
        <f t="shared" ca="1" si="989"/>
        <v>-10077.968432492391</v>
      </c>
      <c r="K2146" s="21">
        <f t="shared" ca="1" si="989"/>
        <v>-417.64807124006978</v>
      </c>
      <c r="L2146" s="21">
        <f t="shared" ca="1" si="989"/>
        <v>-23.442667168204739</v>
      </c>
      <c r="M2146" s="21">
        <f t="shared" ca="1" si="989"/>
        <v>-10519.059170900668</v>
      </c>
      <c r="N2146" s="21">
        <f t="shared" ca="1" si="989"/>
        <v>-8698.2829129066231</v>
      </c>
      <c r="O2146" s="21">
        <f t="shared" ca="1" si="989"/>
        <v>-1418.3211333932056</v>
      </c>
      <c r="P2146" s="21">
        <f t="shared" ca="1" si="989"/>
        <v>473.51762069562676</v>
      </c>
      <c r="Q2146" s="21">
        <f t="shared" ca="1" si="989"/>
        <v>0</v>
      </c>
      <c r="R2146" s="21">
        <f t="shared" ca="1" si="989"/>
        <v>-9643.0864256042005</v>
      </c>
      <c r="S2146" s="21">
        <f t="shared" ca="1" si="989"/>
        <v>-503.37960846108012</v>
      </c>
      <c r="T2146" s="21">
        <f t="shared" ca="1" si="989"/>
        <v>1175.8089287178659</v>
      </c>
      <c r="U2146" s="21">
        <f t="shared" ca="1" si="989"/>
        <v>-5959.3220957077428</v>
      </c>
      <c r="V2146" s="21">
        <f t="shared" ca="1" si="989"/>
        <v>-3527.5474850838391</v>
      </c>
      <c r="W2146" s="21">
        <f t="shared" ca="1" si="989"/>
        <v>-8814.4402605348005</v>
      </c>
      <c r="X2146" s="21">
        <f t="shared" ca="1" si="989"/>
        <v>-3666.5154414649569</v>
      </c>
      <c r="Y2146" s="21">
        <f t="shared" ca="1" si="989"/>
        <v>-61.180367621643889</v>
      </c>
      <c r="Z2146" s="21">
        <f t="shared" ca="1" si="989"/>
        <v>-3727.695809086601</v>
      </c>
      <c r="AA2146" s="21">
        <f t="shared" ca="1" si="989"/>
        <v>-171.48242853801145</v>
      </c>
      <c r="AB2146" s="21">
        <f t="shared" ca="1" si="989"/>
        <v>-782.96259911015318</v>
      </c>
      <c r="AC2146" s="21">
        <f t="shared" ca="1" si="989"/>
        <v>-178.04798752845136</v>
      </c>
    </row>
    <row r="2147" spans="3:29" hidden="1" outlineLevel="1">
      <c r="G2147" s="17" t="str">
        <f>$G$10</f>
        <v>SUBTRAN</v>
      </c>
      <c r="H2147" s="21">
        <f t="shared" ref="H2147:AC2147" ca="1" si="990">+H1971+H1963+H1875+H1923+H2051+H1979+H1987+H1995+H2003+H2011+H2019+H1915+H2035+H1931+H1939+H1947+H1955+H2115+H2059+H2123+H2075+H2083+H1899+H1883+H1891+H2027+H2043+H2091+H2099+H1907+H2067+H2131+H2107+H2139</f>
        <v>11737.49750090923</v>
      </c>
      <c r="I2147" s="21">
        <f t="shared" ca="1" si="990"/>
        <v>21606.053878818362</v>
      </c>
      <c r="J2147" s="21">
        <f t="shared" ca="1" si="990"/>
        <v>-3145.9437650880391</v>
      </c>
      <c r="K2147" s="21">
        <f t="shared" ca="1" si="990"/>
        <v>-128.88389370080469</v>
      </c>
      <c r="L2147" s="21">
        <f t="shared" ca="1" si="990"/>
        <v>-9.2521493490450073</v>
      </c>
      <c r="M2147" s="21">
        <f t="shared" ca="1" si="990"/>
        <v>-3284.079808137888</v>
      </c>
      <c r="N2147" s="21">
        <f t="shared" ca="1" si="990"/>
        <v>-2611.8245513526972</v>
      </c>
      <c r="O2147" s="21">
        <f t="shared" ca="1" si="990"/>
        <v>-419.56461015576599</v>
      </c>
      <c r="P2147" s="21">
        <f t="shared" ca="1" si="990"/>
        <v>177.50727644016521</v>
      </c>
      <c r="Q2147" s="21">
        <f t="shared" ca="1" si="990"/>
        <v>0</v>
      </c>
      <c r="R2147" s="21">
        <f t="shared" ca="1" si="990"/>
        <v>-2853.8818850682965</v>
      </c>
      <c r="S2147" s="21">
        <f t="shared" ca="1" si="990"/>
        <v>-149.74065762224313</v>
      </c>
      <c r="T2147" s="21">
        <f t="shared" ca="1" si="990"/>
        <v>374.70029932163027</v>
      </c>
      <c r="U2147" s="21">
        <f t="shared" ca="1" si="990"/>
        <v>-2749.2243446213251</v>
      </c>
      <c r="V2147" s="21">
        <f t="shared" ca="1" si="990"/>
        <v>0</v>
      </c>
      <c r="W2147" s="21">
        <f t="shared" ca="1" si="990"/>
        <v>-2524.2647029219406</v>
      </c>
      <c r="X2147" s="21">
        <f t="shared" ca="1" si="990"/>
        <v>-1099.8993023535829</v>
      </c>
      <c r="Y2147" s="21">
        <f t="shared" ca="1" si="990"/>
        <v>-18.819701057489112</v>
      </c>
      <c r="Z2147" s="21">
        <f t="shared" ca="1" si="990"/>
        <v>-1118.719003411072</v>
      </c>
      <c r="AA2147" s="21">
        <f t="shared" ca="1" si="990"/>
        <v>-52.001663799813372</v>
      </c>
      <c r="AB2147" s="21">
        <f t="shared" ca="1" si="990"/>
        <v>-29.079239597948952</v>
      </c>
      <c r="AC2147" s="21">
        <f t="shared" ca="1" si="990"/>
        <v>-6.5300749721036597</v>
      </c>
    </row>
    <row r="2148" spans="3:29" hidden="1" outlineLevel="1">
      <c r="G2148" s="17" t="str">
        <f>$G$11</f>
        <v>DISTPRI</v>
      </c>
      <c r="H2148" s="21">
        <f t="shared" ref="H2148:AC2148" ca="1" si="991">+H1972+H1964+H1876+H1924+H2052+H1980+H1988+H1996+H2004+H2012+H2020+H1916+H2036+H1932+H1940+H1948+H1956+H2116+H2060+H2124+H2076+H2084+H1900+H1884+H1892+H2028+H2044+H2092+H2100+H1908+H2068+H2132+H2108+H2140</f>
        <v>-876291.89195017074</v>
      </c>
      <c r="I2148" s="21">
        <f t="shared" ca="1" si="991"/>
        <v>-550364.82640781335</v>
      </c>
      <c r="J2148" s="21">
        <f t="shared" ca="1" si="991"/>
        <v>-162886.12795976663</v>
      </c>
      <c r="K2148" s="21">
        <f t="shared" ca="1" si="991"/>
        <v>-2503.6395148303154</v>
      </c>
      <c r="L2148" s="21">
        <f t="shared" ca="1" si="991"/>
        <v>0</v>
      </c>
      <c r="M2148" s="21">
        <f t="shared" ca="1" si="991"/>
        <v>-165389.76747459691</v>
      </c>
      <c r="N2148" s="21">
        <f t="shared" ca="1" si="991"/>
        <v>-71491.896685803367</v>
      </c>
      <c r="O2148" s="21">
        <f t="shared" ca="1" si="991"/>
        <v>-17795.925530934579</v>
      </c>
      <c r="P2148" s="21">
        <f t="shared" ca="1" si="991"/>
        <v>0</v>
      </c>
      <c r="Q2148" s="21">
        <f t="shared" ca="1" si="991"/>
        <v>0</v>
      </c>
      <c r="R2148" s="21">
        <f t="shared" ca="1" si="991"/>
        <v>-89287.822216737957</v>
      </c>
      <c r="S2148" s="21">
        <f t="shared" ca="1" si="991"/>
        <v>-3379.5127152162395</v>
      </c>
      <c r="T2148" s="21">
        <f t="shared" ca="1" si="991"/>
        <v>-45460.260082337874</v>
      </c>
      <c r="U2148" s="21">
        <f t="shared" ca="1" si="991"/>
        <v>0</v>
      </c>
      <c r="V2148" s="21">
        <f t="shared" ca="1" si="991"/>
        <v>0</v>
      </c>
      <c r="W2148" s="21">
        <f t="shared" ca="1" si="991"/>
        <v>-48839.772797554113</v>
      </c>
      <c r="X2148" s="21">
        <f t="shared" ca="1" si="991"/>
        <v>-21002.455683879976</v>
      </c>
      <c r="Y2148" s="21">
        <f t="shared" ca="1" si="991"/>
        <v>-405.76966635998201</v>
      </c>
      <c r="Z2148" s="21">
        <f t="shared" ca="1" si="991"/>
        <v>-21408.225350239962</v>
      </c>
      <c r="AA2148" s="21">
        <f t="shared" ca="1" si="991"/>
        <v>-472.76565109269859</v>
      </c>
      <c r="AB2148" s="21">
        <f t="shared" ca="1" si="991"/>
        <v>-434.61627277611092</v>
      </c>
      <c r="AC2148" s="21">
        <f t="shared" ca="1" si="991"/>
        <v>-94.095779359551074</v>
      </c>
    </row>
    <row r="2149" spans="3:29" hidden="1" outlineLevel="1">
      <c r="G2149" s="17" t="str">
        <f>$G$12</f>
        <v>DISTSEC</v>
      </c>
      <c r="H2149" s="21">
        <f t="shared" ref="H2149:AC2149" ca="1" si="992">+H1973+H1965+H1877+H1925+H2053+H1981+H1989+H1997+H2005+H2013+H2021+H1917+H2037+H1933+H1941+H1949+H1957+H2117+H2061+H2125+H2077+H2085+H1901+H1885+H1893+H2029+H2045+H2093+H2101+H1909+H2069+H2133+H2109+H2141</f>
        <v>-317185.69085660635</v>
      </c>
      <c r="I2149" s="21">
        <f t="shared" ca="1" si="992"/>
        <v>-230126.12803088181</v>
      </c>
      <c r="J2149" s="21">
        <f t="shared" ca="1" si="992"/>
        <v>-55031.417934136392</v>
      </c>
      <c r="K2149" s="21">
        <f t="shared" ca="1" si="992"/>
        <v>0</v>
      </c>
      <c r="L2149" s="21">
        <f t="shared" ca="1" si="992"/>
        <v>0</v>
      </c>
      <c r="M2149" s="21">
        <f t="shared" ca="1" si="992"/>
        <v>-55031.417934136392</v>
      </c>
      <c r="N2149" s="21">
        <f t="shared" ca="1" si="992"/>
        <v>-21073.014296161651</v>
      </c>
      <c r="O2149" s="21">
        <f t="shared" ca="1" si="992"/>
        <v>0</v>
      </c>
      <c r="P2149" s="21">
        <f t="shared" ca="1" si="992"/>
        <v>0</v>
      </c>
      <c r="Q2149" s="21">
        <f t="shared" ca="1" si="992"/>
        <v>0</v>
      </c>
      <c r="R2149" s="21">
        <f t="shared" ca="1" si="992"/>
        <v>-21073.014296161651</v>
      </c>
      <c r="S2149" s="21">
        <f t="shared" ca="1" si="992"/>
        <v>-819.96150046970615</v>
      </c>
      <c r="T2149" s="21">
        <f t="shared" ca="1" si="992"/>
        <v>0</v>
      </c>
      <c r="U2149" s="21">
        <f t="shared" ca="1" si="992"/>
        <v>0</v>
      </c>
      <c r="V2149" s="21">
        <f t="shared" ca="1" si="992"/>
        <v>0</v>
      </c>
      <c r="W2149" s="21">
        <f t="shared" ca="1" si="992"/>
        <v>-819.96150046970615</v>
      </c>
      <c r="X2149" s="21">
        <f t="shared" ca="1" si="992"/>
        <v>-6371.9855699258887</v>
      </c>
      <c r="Y2149" s="21">
        <f t="shared" ca="1" si="992"/>
        <v>0</v>
      </c>
      <c r="Z2149" s="21">
        <f t="shared" ca="1" si="992"/>
        <v>-6371.9855699258887</v>
      </c>
      <c r="AA2149" s="21">
        <f t="shared" ca="1" si="992"/>
        <v>-126.26892637976498</v>
      </c>
      <c r="AB2149" s="21">
        <f t="shared" ca="1" si="992"/>
        <v>-3014.457347481025</v>
      </c>
      <c r="AC2149" s="21">
        <f t="shared" ca="1" si="992"/>
        <v>-622.45725117012205</v>
      </c>
    </row>
    <row r="2150" spans="3:29" hidden="1" outlineLevel="1">
      <c r="G2150" s="17" t="str">
        <f>$G$13</f>
        <v>ENERGY</v>
      </c>
      <c r="H2150" s="21">
        <f t="shared" ref="H2150:AC2150" ca="1" si="993">+H1974+H1966+H1878+H1926+H2054+H1982+H1990+H1998+H2006+H2014+H2022+H1918+H2038+H1934+H1942+H1950+H1958+H2118+H2062+H2126+H2078+H2086+H1902+H1886+H1894+H2030+H2046+H2094+H2102+H1910+H2070+H2134+H2110+H2142</f>
        <v>-144387286.43757865</v>
      </c>
      <c r="I2150" s="21">
        <f t="shared" ca="1" si="993"/>
        <v>-52160086.575192437</v>
      </c>
      <c r="J2150" s="21">
        <f t="shared" ca="1" si="993"/>
        <v>-16831137.117691826</v>
      </c>
      <c r="K2150" s="21">
        <f t="shared" ca="1" si="993"/>
        <v>-219835.89127630182</v>
      </c>
      <c r="L2150" s="21">
        <f t="shared" ca="1" si="993"/>
        <v>-11184.40599956002</v>
      </c>
      <c r="M2150" s="21">
        <f t="shared" ca="1" si="993"/>
        <v>-17062157.414967686</v>
      </c>
      <c r="N2150" s="21">
        <f t="shared" ca="1" si="993"/>
        <v>-8434410.1560116969</v>
      </c>
      <c r="O2150" s="21">
        <f t="shared" ca="1" si="993"/>
        <v>-2221556.0685481788</v>
      </c>
      <c r="P2150" s="21">
        <f t="shared" ca="1" si="993"/>
        <v>-343628.84335887519</v>
      </c>
      <c r="Q2150" s="21">
        <f t="shared" ca="1" si="993"/>
        <v>0</v>
      </c>
      <c r="R2150" s="21">
        <f t="shared" ca="1" si="993"/>
        <v>-10999595.067918751</v>
      </c>
      <c r="S2150" s="21">
        <f t="shared" ca="1" si="993"/>
        <v>-437410.47054835648</v>
      </c>
      <c r="T2150" s="21">
        <f t="shared" ca="1" si="993"/>
        <v>-8049105.8896532496</v>
      </c>
      <c r="U2150" s="21">
        <f t="shared" ca="1" si="993"/>
        <v>-45566129.783513933</v>
      </c>
      <c r="V2150" s="21">
        <f t="shared" ca="1" si="993"/>
        <v>-6355889.4071732257</v>
      </c>
      <c r="W2150" s="21">
        <f t="shared" ca="1" si="993"/>
        <v>-60408535.550888769</v>
      </c>
      <c r="X2150" s="21">
        <f t="shared" ca="1" si="993"/>
        <v>-2378403.6116180108</v>
      </c>
      <c r="Y2150" s="21">
        <f t="shared" ca="1" si="993"/>
        <v>-45277.483648877373</v>
      </c>
      <c r="Z2150" s="21">
        <f t="shared" ca="1" si="993"/>
        <v>-2423681.0952668879</v>
      </c>
      <c r="AA2150" s="21">
        <f t="shared" ca="1" si="993"/>
        <v>-50109.922874731899</v>
      </c>
      <c r="AB2150" s="21">
        <f t="shared" ca="1" si="993"/>
        <v>-1046664.0841645894</v>
      </c>
      <c r="AC2150" s="21">
        <f t="shared" ca="1" si="993"/>
        <v>-236456.72630484399</v>
      </c>
    </row>
    <row r="2151" spans="3:29" hidden="1" outlineLevel="1">
      <c r="G2151" s="17" t="str">
        <f>$G$14</f>
        <v>CUSTOMER</v>
      </c>
      <c r="H2151" s="21">
        <f t="shared" ref="H2151:AC2151" ca="1" si="994">+H1975+H1967+H1879+H1927+H2055+H1983+H1991+H1999+H2007+H2015+H2023+H1919+H2039+H1935+H1943+H1951+H1959+H2119+H2063+H2127+H2079+H2087+H1903+H1887+H1895+H2031+H2047+H2095+H2103+H1911+H2071+H2135+H2111+H2143</f>
        <v>-5416890.8912104908</v>
      </c>
      <c r="I2151" s="21">
        <f t="shared" ca="1" si="994"/>
        <v>-3825796.8431011573</v>
      </c>
      <c r="J2151" s="21">
        <f t="shared" ca="1" si="994"/>
        <v>-1097221.8717084657</v>
      </c>
      <c r="K2151" s="21">
        <f t="shared" ca="1" si="994"/>
        <v>-14881.774329893919</v>
      </c>
      <c r="L2151" s="21">
        <f t="shared" ca="1" si="994"/>
        <v>-1092.6308964718273</v>
      </c>
      <c r="M2151" s="21">
        <f t="shared" ca="1" si="994"/>
        <v>-1113196.2769348314</v>
      </c>
      <c r="N2151" s="21">
        <f t="shared" ca="1" si="994"/>
        <v>-19468.681550833884</v>
      </c>
      <c r="O2151" s="21">
        <f t="shared" ca="1" si="994"/>
        <v>-5655.9933767906441</v>
      </c>
      <c r="P2151" s="21">
        <f t="shared" ca="1" si="994"/>
        <v>-1942.7833413083767</v>
      </c>
      <c r="Q2151" s="21">
        <f t="shared" ca="1" si="994"/>
        <v>0</v>
      </c>
      <c r="R2151" s="21">
        <f t="shared" ca="1" si="994"/>
        <v>-27067.458268932907</v>
      </c>
      <c r="S2151" s="21">
        <f t="shared" ca="1" si="994"/>
        <v>-206.75637483805963</v>
      </c>
      <c r="T2151" s="21">
        <f t="shared" ca="1" si="994"/>
        <v>-3642.075847834572</v>
      </c>
      <c r="U2151" s="21">
        <f t="shared" ca="1" si="994"/>
        <v>-8921.5834583653213</v>
      </c>
      <c r="V2151" s="21">
        <f t="shared" ca="1" si="994"/>
        <v>-1740.7042126645485</v>
      </c>
      <c r="W2151" s="21">
        <f t="shared" ca="1" si="994"/>
        <v>-14511.1198937025</v>
      </c>
      <c r="X2151" s="21">
        <f t="shared" ca="1" si="994"/>
        <v>-6442.2229949323364</v>
      </c>
      <c r="Y2151" s="21">
        <f t="shared" ca="1" si="994"/>
        <v>-80.918306648920051</v>
      </c>
      <c r="Z2151" s="21">
        <f t="shared" ca="1" si="994"/>
        <v>-6523.1413015812559</v>
      </c>
      <c r="AA2151" s="21">
        <f t="shared" ca="1" si="994"/>
        <v>-731.85014569764576</v>
      </c>
      <c r="AB2151" s="21">
        <f t="shared" ca="1" si="994"/>
        <v>-407980.13804570673</v>
      </c>
      <c r="AC2151" s="21">
        <f t="shared" ca="1" si="994"/>
        <v>-21084.063518878582</v>
      </c>
    </row>
    <row r="2152" spans="3:29" collapsed="1">
      <c r="C2152" s="17" t="s">
        <v>439</v>
      </c>
      <c r="E2152" s="21">
        <f>+E1976+E1968+E1880+E1928+E2056+E1984+E1992+E2000+E2008+E2016+E2024+E1920+E2040+E1936+E1944+E1952+E1960+E2120+E2064+E2128+E2080+E2088+E1904+E1888+E1896+E2032+E2048+E2096+E2104+E1912+E2072+E2136+E2112+E2144</f>
        <v>-187706872</v>
      </c>
      <c r="G2152" s="17" t="str">
        <f>$G$15</f>
        <v>TOTAL</v>
      </c>
      <c r="H2152" s="21">
        <f t="shared" ref="H2152:AC2152" ca="1" si="995">+H1976+H1968+H1880+H1928+H2056+H1984+H1992+H2000+H2008+H2016+H2024+H1920+H2040+H1936+H1944+H1952+H1960+H2120+H2064+H2128+H2080+H2088+H1904+H1888+H1896+H2032+H2048+H2096+H2104+H1912+H2072+H2136+H2112+H2144</f>
        <v>-187706871.99999994</v>
      </c>
      <c r="I2152" s="21">
        <f t="shared" ca="1" si="995"/>
        <v>-74417596.229653686</v>
      </c>
      <c r="J2152" s="21">
        <f t="shared" ca="1" si="995"/>
        <v>-22808847.869153805</v>
      </c>
      <c r="K2152" s="21">
        <f t="shared" ca="1" si="995"/>
        <v>-302018.52963276918</v>
      </c>
      <c r="L2152" s="21">
        <f t="shared" ca="1" si="995"/>
        <v>-15550.392594080837</v>
      </c>
      <c r="M2152" s="21">
        <f t="shared" ca="1" si="995"/>
        <v>-23126416.791380651</v>
      </c>
      <c r="N2152" s="21">
        <f t="shared" ca="1" si="995"/>
        <v>-10606359.08117185</v>
      </c>
      <c r="O2152" s="21">
        <f t="shared" ca="1" si="995"/>
        <v>-2782276.4865554036</v>
      </c>
      <c r="P2152" s="21">
        <f t="shared" ca="1" si="995"/>
        <v>-428159.83987421507</v>
      </c>
      <c r="Q2152" s="21">
        <f t="shared" ca="1" si="995"/>
        <v>0</v>
      </c>
      <c r="R2152" s="21">
        <f t="shared" ca="1" si="995"/>
        <v>-13816795.407601468</v>
      </c>
      <c r="S2152" s="21">
        <f t="shared" ca="1" si="995"/>
        <v>-536067.85235936078</v>
      </c>
      <c r="T2152" s="21">
        <f t="shared" ca="1" si="995"/>
        <v>-9574694.6595672444</v>
      </c>
      <c r="U2152" s="21">
        <f t="shared" ca="1" si="995"/>
        <v>-53879538.91496399</v>
      </c>
      <c r="V2152" s="21">
        <f t="shared" ca="1" si="995"/>
        <v>-7416609.6859991746</v>
      </c>
      <c r="W2152" s="21">
        <f t="shared" ca="1" si="995"/>
        <v>-71406911.112889782</v>
      </c>
      <c r="X2152" s="21">
        <f t="shared" ca="1" si="995"/>
        <v>-2994547.288297609</v>
      </c>
      <c r="Y2152" s="21">
        <f t="shared" ca="1" si="995"/>
        <v>-56828.645424258248</v>
      </c>
      <c r="Z2152" s="21">
        <f t="shared" ca="1" si="995"/>
        <v>-3051375.9337218674</v>
      </c>
      <c r="AA2152" s="21">
        <f t="shared" ca="1" si="995"/>
        <v>-62022.228951447287</v>
      </c>
      <c r="AB2152" s="21">
        <f t="shared" ca="1" si="995"/>
        <v>-1547567.9435168805</v>
      </c>
      <c r="AC2152" s="21">
        <f t="shared" ca="1" si="995"/>
        <v>-278186.35228421941</v>
      </c>
    </row>
    <row r="2153" spans="3:29">
      <c r="D2153" s="21"/>
      <c r="E2153" s="42"/>
      <c r="F2153" s="44"/>
      <c r="H2153" s="21"/>
      <c r="I2153" s="22"/>
      <c r="J2153" s="22"/>
      <c r="K2153" s="22"/>
      <c r="L2153" s="22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  <c r="W2153" s="22"/>
      <c r="X2153" s="22"/>
      <c r="Y2153" s="22"/>
      <c r="Z2153" s="22"/>
      <c r="AA2153" s="22"/>
      <c r="AB2153" s="22"/>
      <c r="AC2153" s="22"/>
    </row>
    <row r="2154" spans="3:29" hidden="1" outlineLevel="1">
      <c r="E2154" s="19"/>
      <c r="F2154" s="42"/>
      <c r="G2154" s="17" t="str">
        <f>$G$8</f>
        <v>PRODUCTION</v>
      </c>
      <c r="H2154" s="21">
        <f t="shared" ref="H2154:AC2154" ca="1" si="996">+H2145+H1863</f>
        <v>110201769.08712366</v>
      </c>
      <c r="I2154" s="21">
        <f t="shared" ca="1" si="996"/>
        <v>55095728.377380654</v>
      </c>
      <c r="J2154" s="21">
        <f t="shared" ca="1" si="996"/>
        <v>13580266.55418577</v>
      </c>
      <c r="K2154" s="21">
        <f t="shared" ca="1" si="996"/>
        <v>166784.48222681275</v>
      </c>
      <c r="L2154" s="21">
        <f t="shared" ca="1" si="996"/>
        <v>8321.3529535665912</v>
      </c>
      <c r="M2154" s="21">
        <f t="shared" ca="1" si="996"/>
        <v>13755372.389366154</v>
      </c>
      <c r="N2154" s="21">
        <f t="shared" ca="1" si="996"/>
        <v>6136161.1272676112</v>
      </c>
      <c r="O2154" s="21">
        <f t="shared" ca="1" si="996"/>
        <v>1708034.6956194306</v>
      </c>
      <c r="P2154" s="21">
        <f t="shared" ca="1" si="996"/>
        <v>273224.01621374767</v>
      </c>
      <c r="Q2154" s="21">
        <f t="shared" ca="1" si="996"/>
        <v>0</v>
      </c>
      <c r="R2154" s="21">
        <f t="shared" ca="1" si="996"/>
        <v>8117419.8391007902</v>
      </c>
      <c r="S2154" s="21">
        <f t="shared" ca="1" si="996"/>
        <v>260049.28163658612</v>
      </c>
      <c r="T2154" s="21">
        <f t="shared" ca="1" si="996"/>
        <v>4959611.9221312217</v>
      </c>
      <c r="U2154" s="21">
        <f t="shared" ca="1" si="996"/>
        <v>23028461.975052811</v>
      </c>
      <c r="V2154" s="21">
        <f t="shared" ca="1" si="996"/>
        <v>2938704.1770908437</v>
      </c>
      <c r="W2154" s="21">
        <f t="shared" ca="1" si="996"/>
        <v>31186827.355911463</v>
      </c>
      <c r="X2154" s="21">
        <f t="shared" ca="1" si="996"/>
        <v>1712558.5334639382</v>
      </c>
      <c r="Y2154" s="21">
        <f t="shared" ca="1" si="996"/>
        <v>32050.600100205033</v>
      </c>
      <c r="Z2154" s="21">
        <f t="shared" ca="1" si="996"/>
        <v>1744609.1335641434</v>
      </c>
      <c r="AA2154" s="21">
        <f t="shared" ca="1" si="996"/>
        <v>22960.566145335106</v>
      </c>
      <c r="AB2154" s="21">
        <f t="shared" ca="1" si="996"/>
        <v>224088.17245465086</v>
      </c>
      <c r="AC2154" s="21">
        <f t="shared" ca="1" si="996"/>
        <v>54763.253200466075</v>
      </c>
    </row>
    <row r="2155" spans="3:29" hidden="1" outlineLevel="1">
      <c r="E2155" s="19"/>
      <c r="F2155" s="42"/>
      <c r="G2155" s="17" t="str">
        <f>$G$9</f>
        <v>BULKTRAN</v>
      </c>
      <c r="H2155" s="21">
        <f t="shared" ref="H2155:AC2155" ca="1" si="997">+H2146+H1864</f>
        <v>5091711.3854174595</v>
      </c>
      <c r="I2155" s="21">
        <f t="shared" ca="1" si="997"/>
        <v>2553427.4649958936</v>
      </c>
      <c r="J2155" s="21">
        <f t="shared" ca="1" si="997"/>
        <v>624822.30478640622</v>
      </c>
      <c r="K2155" s="21">
        <f t="shared" ca="1" si="997"/>
        <v>7662.8909961783074</v>
      </c>
      <c r="L2155" s="21">
        <f t="shared" ca="1" si="997"/>
        <v>381.98957283892372</v>
      </c>
      <c r="M2155" s="21">
        <f t="shared" ca="1" si="997"/>
        <v>632867.18535542372</v>
      </c>
      <c r="N2155" s="21">
        <f t="shared" ca="1" si="997"/>
        <v>280863.03939808253</v>
      </c>
      <c r="O2155" s="21">
        <f t="shared" ca="1" si="997"/>
        <v>78123.077052308668</v>
      </c>
      <c r="P2155" s="21">
        <f t="shared" ca="1" si="997"/>
        <v>12650.037205618713</v>
      </c>
      <c r="Q2155" s="21">
        <f t="shared" ca="1" si="997"/>
        <v>0</v>
      </c>
      <c r="R2155" s="21">
        <f t="shared" ca="1" si="997"/>
        <v>371636.15365600988</v>
      </c>
      <c r="S2155" s="21">
        <f t="shared" ca="1" si="997"/>
        <v>11928.137986938933</v>
      </c>
      <c r="T2155" s="21">
        <f t="shared" ca="1" si="997"/>
        <v>227491.95397756906</v>
      </c>
      <c r="U2155" s="21">
        <f t="shared" ca="1" si="997"/>
        <v>1065664.3355381927</v>
      </c>
      <c r="V2155" s="21">
        <f t="shared" ca="1" si="997"/>
        <v>135298.23625834877</v>
      </c>
      <c r="W2155" s="21">
        <f t="shared" ca="1" si="997"/>
        <v>1440382.6637610493</v>
      </c>
      <c r="X2155" s="21">
        <f t="shared" ca="1" si="997"/>
        <v>78133.995399702369</v>
      </c>
      <c r="Y2155" s="21">
        <f t="shared" ca="1" si="997"/>
        <v>1465.623835665398</v>
      </c>
      <c r="Z2155" s="21">
        <f t="shared" ca="1" si="997"/>
        <v>79599.619235367732</v>
      </c>
      <c r="AA2155" s="21">
        <f t="shared" ca="1" si="997"/>
        <v>1040.8624718809651</v>
      </c>
      <c r="AB2155" s="21">
        <f t="shared" ca="1" si="997"/>
        <v>10262.611551169706</v>
      </c>
      <c r="AC2155" s="21">
        <f t="shared" ca="1" si="997"/>
        <v>2494.824390667387</v>
      </c>
    </row>
    <row r="2156" spans="3:29" hidden="1" outlineLevel="1">
      <c r="E2156" s="19"/>
      <c r="F2156" s="42"/>
      <c r="G2156" s="17" t="str">
        <f>$G$10</f>
        <v>SUBTRAN</v>
      </c>
      <c r="H2156" s="21">
        <f t="shared" ref="H2156:AC2156" ca="1" si="998">+H2147+H1865</f>
        <v>1613212.6315507386</v>
      </c>
      <c r="I2156" s="21">
        <f t="shared" ca="1" si="998"/>
        <v>787575.96936914651</v>
      </c>
      <c r="J2156" s="21">
        <f t="shared" ca="1" si="998"/>
        <v>192321.29281369728</v>
      </c>
      <c r="K2156" s="21">
        <f t="shared" ca="1" si="998"/>
        <v>2363.7488075447322</v>
      </c>
      <c r="L2156" s="21">
        <f t="shared" ca="1" si="998"/>
        <v>151.79485990860016</v>
      </c>
      <c r="M2156" s="21">
        <f t="shared" ca="1" si="998"/>
        <v>194836.83648115062</v>
      </c>
      <c r="N2156" s="21">
        <f t="shared" ca="1" si="998"/>
        <v>85584.675313799933</v>
      </c>
      <c r="O2156" s="21">
        <f t="shared" ca="1" si="998"/>
        <v>23845.369941181783</v>
      </c>
      <c r="P2156" s="21">
        <f t="shared" ca="1" si="998"/>
        <v>4875.296502981334</v>
      </c>
      <c r="Q2156" s="21">
        <f t="shared" ca="1" si="998"/>
        <v>0</v>
      </c>
      <c r="R2156" s="21">
        <f t="shared" ca="1" si="998"/>
        <v>114305.34175796306</v>
      </c>
      <c r="S2156" s="21">
        <f t="shared" ca="1" si="998"/>
        <v>3562.9871466743743</v>
      </c>
      <c r="T2156" s="21">
        <f t="shared" ca="1" si="998"/>
        <v>69957.851429844159</v>
      </c>
      <c r="U2156" s="21">
        <f t="shared" ca="1" si="998"/>
        <v>417841.17453952134</v>
      </c>
      <c r="V2156" s="21">
        <f t="shared" ca="1" si="998"/>
        <v>0</v>
      </c>
      <c r="W2156" s="21">
        <f t="shared" ca="1" si="998"/>
        <v>491362.0131160398</v>
      </c>
      <c r="X2156" s="21">
        <f t="shared" ca="1" si="998"/>
        <v>23880.201755452828</v>
      </c>
      <c r="Y2156" s="21">
        <f t="shared" ca="1" si="998"/>
        <v>457.06334757370058</v>
      </c>
      <c r="Z2156" s="21">
        <f t="shared" ca="1" si="998"/>
        <v>24337.265103026519</v>
      </c>
      <c r="AA2156" s="21">
        <f t="shared" ca="1" si="998"/>
        <v>319.22007891836665</v>
      </c>
      <c r="AB2156" s="21">
        <f t="shared" ca="1" si="998"/>
        <v>383.08466990289668</v>
      </c>
      <c r="AC2156" s="21">
        <f t="shared" ca="1" si="998"/>
        <v>92.900974591157095</v>
      </c>
    </row>
    <row r="2157" spans="3:29" hidden="1" outlineLevel="1">
      <c r="E2157" s="19"/>
      <c r="F2157" s="42"/>
      <c r="G2157" s="17" t="str">
        <f>$G$11</f>
        <v>DISTPRI</v>
      </c>
      <c r="H2157" s="21">
        <f t="shared" ref="H2157:AC2157" ca="1" si="999">+H2148+H1866</f>
        <v>6522907.821310035</v>
      </c>
      <c r="I2157" s="21">
        <f t="shared" ca="1" si="999"/>
        <v>4327574.8183106901</v>
      </c>
      <c r="J2157" s="21">
        <f t="shared" ca="1" si="999"/>
        <v>1056123.0842615636</v>
      </c>
      <c r="K2157" s="21">
        <f t="shared" ca="1" si="999"/>
        <v>12988.244405674672</v>
      </c>
      <c r="L2157" s="21">
        <f t="shared" ca="1" si="999"/>
        <v>0</v>
      </c>
      <c r="M2157" s="21">
        <f t="shared" ca="1" si="999"/>
        <v>1069111.3286672381</v>
      </c>
      <c r="N2157" s="21">
        <f t="shared" ca="1" si="999"/>
        <v>463478.55505303974</v>
      </c>
      <c r="O2157" s="21">
        <f t="shared" ca="1" si="999"/>
        <v>129415.45179888852</v>
      </c>
      <c r="P2157" s="21">
        <f t="shared" ca="1" si="999"/>
        <v>0</v>
      </c>
      <c r="Q2157" s="21">
        <f t="shared" ca="1" si="999"/>
        <v>0</v>
      </c>
      <c r="R2157" s="21">
        <f t="shared" ca="1" si="999"/>
        <v>592894.00685192831</v>
      </c>
      <c r="S2157" s="21">
        <f t="shared" ca="1" si="999"/>
        <v>19485.424906683373</v>
      </c>
      <c r="T2157" s="21">
        <f t="shared" ca="1" si="999"/>
        <v>377122.04798280209</v>
      </c>
      <c r="U2157" s="21">
        <f t="shared" ca="1" si="999"/>
        <v>0</v>
      </c>
      <c r="V2157" s="21">
        <f t="shared" ca="1" si="999"/>
        <v>0</v>
      </c>
      <c r="W2157" s="21">
        <f t="shared" ca="1" si="999"/>
        <v>396607.47288948548</v>
      </c>
      <c r="X2157" s="21">
        <f t="shared" ca="1" si="999"/>
        <v>129866.42392104316</v>
      </c>
      <c r="Y2157" s="21">
        <f t="shared" ca="1" si="999"/>
        <v>2485.1002635915529</v>
      </c>
      <c r="Z2157" s="21">
        <f t="shared" ca="1" si="999"/>
        <v>132351.52418463473</v>
      </c>
      <c r="AA2157" s="21">
        <f t="shared" ca="1" si="999"/>
        <v>1753.9983708086006</v>
      </c>
      <c r="AB2157" s="21">
        <f t="shared" ca="1" si="999"/>
        <v>2102.9698719185226</v>
      </c>
      <c r="AC2157" s="21">
        <f t="shared" ca="1" si="999"/>
        <v>511.7021633323975</v>
      </c>
    </row>
    <row r="2158" spans="3:29" hidden="1" outlineLevel="1">
      <c r="E2158" s="19"/>
      <c r="F2158" s="42"/>
      <c r="G2158" s="17" t="str">
        <f>$G$12</f>
        <v>DISTSEC</v>
      </c>
      <c r="H2158" s="21">
        <f t="shared" ref="H2158:AC2158" ca="1" si="1000">+H2149+H1867</f>
        <v>2386733.304205365</v>
      </c>
      <c r="I2158" s="21">
        <f t="shared" ca="1" si="1000"/>
        <v>1821837.8274275397</v>
      </c>
      <c r="J2158" s="21">
        <f t="shared" ca="1" si="1000"/>
        <v>361734.39605434169</v>
      </c>
      <c r="K2158" s="21">
        <f t="shared" ca="1" si="1000"/>
        <v>0</v>
      </c>
      <c r="L2158" s="21">
        <f t="shared" ca="1" si="1000"/>
        <v>0</v>
      </c>
      <c r="M2158" s="21">
        <f t="shared" ca="1" si="1000"/>
        <v>361734.39605434169</v>
      </c>
      <c r="N2158" s="21">
        <f t="shared" ca="1" si="1000"/>
        <v>139329.86461600655</v>
      </c>
      <c r="O2158" s="21">
        <f t="shared" ca="1" si="1000"/>
        <v>0</v>
      </c>
      <c r="P2158" s="21">
        <f t="shared" ca="1" si="1000"/>
        <v>0</v>
      </c>
      <c r="Q2158" s="21">
        <f t="shared" ca="1" si="1000"/>
        <v>0</v>
      </c>
      <c r="R2158" s="21">
        <f t="shared" ca="1" si="1000"/>
        <v>139329.86461600655</v>
      </c>
      <c r="S2158" s="21">
        <f t="shared" ca="1" si="1000"/>
        <v>4800.815973210827</v>
      </c>
      <c r="T2158" s="21">
        <f t="shared" ca="1" si="1000"/>
        <v>0</v>
      </c>
      <c r="U2158" s="21">
        <f t="shared" ca="1" si="1000"/>
        <v>0</v>
      </c>
      <c r="V2158" s="21">
        <f t="shared" ca="1" si="1000"/>
        <v>0</v>
      </c>
      <c r="W2158" s="21">
        <f t="shared" ca="1" si="1000"/>
        <v>4800.815973210827</v>
      </c>
      <c r="X2158" s="21">
        <f t="shared" ca="1" si="1000"/>
        <v>40293.112767614308</v>
      </c>
      <c r="Y2158" s="21">
        <f t="shared" ca="1" si="1000"/>
        <v>0</v>
      </c>
      <c r="Z2158" s="21">
        <f t="shared" ca="1" si="1000"/>
        <v>40293.112767614308</v>
      </c>
      <c r="AA2158" s="21">
        <f t="shared" ca="1" si="1000"/>
        <v>477.34782355244687</v>
      </c>
      <c r="AB2158" s="21">
        <f t="shared" ca="1" si="1000"/>
        <v>14801.817936443222</v>
      </c>
      <c r="AC2158" s="21">
        <f t="shared" ca="1" si="1000"/>
        <v>3458.1216066559591</v>
      </c>
    </row>
    <row r="2159" spans="3:29" hidden="1" outlineLevel="1">
      <c r="E2159" s="19"/>
      <c r="F2159" s="42"/>
      <c r="G2159" s="17" t="str">
        <f>$G$13</f>
        <v>ENERGY</v>
      </c>
      <c r="H2159" s="21">
        <f t="shared" ref="H2159:AC2159" ca="1" si="1001">+H2150+H1868</f>
        <v>216664676.67055944</v>
      </c>
      <c r="I2159" s="21">
        <f t="shared" ca="1" si="1001"/>
        <v>80500291.162396207</v>
      </c>
      <c r="J2159" s="21">
        <f t="shared" ca="1" si="1001"/>
        <v>25073710.986805681</v>
      </c>
      <c r="K2159" s="21">
        <f t="shared" ca="1" si="1001"/>
        <v>303450.0922644526</v>
      </c>
      <c r="L2159" s="21">
        <f t="shared" ca="1" si="1001"/>
        <v>15323.645497060517</v>
      </c>
      <c r="M2159" s="21">
        <f t="shared" ca="1" si="1001"/>
        <v>25392484.724567197</v>
      </c>
      <c r="N2159" s="21">
        <f t="shared" ca="1" si="1001"/>
        <v>12797715.13405909</v>
      </c>
      <c r="O2159" s="21">
        <f t="shared" ca="1" si="1001"/>
        <v>3506475.0903070946</v>
      </c>
      <c r="P2159" s="21">
        <f t="shared" ca="1" si="1001"/>
        <v>548918.59045836027</v>
      </c>
      <c r="Q2159" s="21">
        <f t="shared" ca="1" si="1001"/>
        <v>0</v>
      </c>
      <c r="R2159" s="21">
        <f t="shared" ca="1" si="1001"/>
        <v>16853108.814824544</v>
      </c>
      <c r="S2159" s="21">
        <f t="shared" ca="1" si="1001"/>
        <v>631783.85272321291</v>
      </c>
      <c r="T2159" s="21">
        <f t="shared" ca="1" si="1001"/>
        <v>13088064.373935461</v>
      </c>
      <c r="U2159" s="21">
        <f t="shared" ca="1" si="1001"/>
        <v>65533566.963010415</v>
      </c>
      <c r="V2159" s="21">
        <f t="shared" ca="1" si="1001"/>
        <v>9180131.7005977128</v>
      </c>
      <c r="W2159" s="21">
        <f t="shared" ca="1" si="1001"/>
        <v>88433546.890266806</v>
      </c>
      <c r="X2159" s="21">
        <f t="shared" ca="1" si="1001"/>
        <v>3591295.4050467215</v>
      </c>
      <c r="Y2159" s="21">
        <f t="shared" ca="1" si="1001"/>
        <v>67601.67863591449</v>
      </c>
      <c r="Z2159" s="21">
        <f t="shared" ca="1" si="1001"/>
        <v>3658897.0836826358</v>
      </c>
      <c r="AA2159" s="21">
        <f t="shared" ca="1" si="1001"/>
        <v>62466.61589850772</v>
      </c>
      <c r="AB2159" s="21">
        <f t="shared" ca="1" si="1001"/>
        <v>1421620.2502091059</v>
      </c>
      <c r="AC2159" s="21">
        <f t="shared" ca="1" si="1001"/>
        <v>342261.12871434994</v>
      </c>
    </row>
    <row r="2160" spans="3:29" hidden="1" outlineLevel="1">
      <c r="E2160" s="19"/>
      <c r="F2160" s="42"/>
      <c r="G2160" s="17" t="str">
        <f>$G$14</f>
        <v>CUSTOMER</v>
      </c>
      <c r="H2160" s="21">
        <f t="shared" ref="H2160:AC2160" ca="1" si="1002">+H2151+H1869</f>
        <v>45035692.099833436</v>
      </c>
      <c r="I2160" s="21">
        <f t="shared" ca="1" si="1002"/>
        <v>35123355.582848482</v>
      </c>
      <c r="J2160" s="21">
        <f t="shared" ca="1" si="1002"/>
        <v>8220958.2251325008</v>
      </c>
      <c r="K2160" s="21">
        <f t="shared" ca="1" si="1002"/>
        <v>84311.198234282681</v>
      </c>
      <c r="L2160" s="21">
        <f t="shared" ca="1" si="1002"/>
        <v>6016.9540294085391</v>
      </c>
      <c r="M2160" s="21">
        <f t="shared" ca="1" si="1002"/>
        <v>8311286.3773961933</v>
      </c>
      <c r="N2160" s="21">
        <f t="shared" ca="1" si="1002"/>
        <v>149442.36496556419</v>
      </c>
      <c r="O2160" s="21">
        <f t="shared" ca="1" si="1002"/>
        <v>49109.419156610151</v>
      </c>
      <c r="P2160" s="21">
        <f t="shared" ca="1" si="1002"/>
        <v>18322.229948181761</v>
      </c>
      <c r="Q2160" s="21">
        <f t="shared" ca="1" si="1002"/>
        <v>0</v>
      </c>
      <c r="R2160" s="21">
        <f t="shared" ca="1" si="1002"/>
        <v>216874.01407035609</v>
      </c>
      <c r="S2160" s="21">
        <f t="shared" ca="1" si="1002"/>
        <v>1381.5708409504364</v>
      </c>
      <c r="T2160" s="21">
        <f t="shared" ca="1" si="1002"/>
        <v>35856.074924148284</v>
      </c>
      <c r="U2160" s="21">
        <f t="shared" ca="1" si="1002"/>
        <v>58202.80411831438</v>
      </c>
      <c r="V2160" s="21">
        <f t="shared" ca="1" si="1002"/>
        <v>11228.934753040539</v>
      </c>
      <c r="W2160" s="21">
        <f t="shared" ca="1" si="1002"/>
        <v>106669.38463645361</v>
      </c>
      <c r="X2160" s="21">
        <f t="shared" ca="1" si="1002"/>
        <v>48011.594704853997</v>
      </c>
      <c r="Y2160" s="21">
        <f t="shared" ca="1" si="1002"/>
        <v>578.99246648736232</v>
      </c>
      <c r="Z2160" s="21">
        <f t="shared" ca="1" si="1002"/>
        <v>48590.587171341365</v>
      </c>
      <c r="AA2160" s="21">
        <f t="shared" ca="1" si="1002"/>
        <v>3104.0470811880568</v>
      </c>
      <c r="AB2160" s="21">
        <f t="shared" ca="1" si="1002"/>
        <v>1112117.939638684</v>
      </c>
      <c r="AC2160" s="21">
        <f t="shared" ca="1" si="1002"/>
        <v>113694.1669907348</v>
      </c>
    </row>
    <row r="2161" spans="2:29" collapsed="1">
      <c r="B2161" s="40" t="s">
        <v>231</v>
      </c>
      <c r="E2161" s="21">
        <f>+E2152+E1870</f>
        <v>387516703</v>
      </c>
      <c r="F2161" s="42"/>
      <c r="G2161" s="17" t="str">
        <f>$G$15</f>
        <v>TOTAL</v>
      </c>
      <c r="H2161" s="21">
        <f t="shared" ref="H2161:AC2161" ca="1" si="1003">+H2152+H1870</f>
        <v>387516703.00000006</v>
      </c>
      <c r="I2161" s="21">
        <f t="shared" ca="1" si="1003"/>
        <v>180209791.20272854</v>
      </c>
      <c r="J2161" s="21">
        <f t="shared" ca="1" si="1003"/>
        <v>49109936.844039969</v>
      </c>
      <c r="K2161" s="21">
        <f t="shared" ca="1" si="1003"/>
        <v>577560.65693494573</v>
      </c>
      <c r="L2161" s="21">
        <f t="shared" ca="1" si="1003"/>
        <v>30195.736912783173</v>
      </c>
      <c r="M2161" s="21">
        <f t="shared" ca="1" si="1003"/>
        <v>49717693.237887703</v>
      </c>
      <c r="N2161" s="21">
        <f t="shared" ca="1" si="1003"/>
        <v>20052574.760673195</v>
      </c>
      <c r="O2161" s="21">
        <f t="shared" ca="1" si="1003"/>
        <v>5495003.1038755141</v>
      </c>
      <c r="P2161" s="21">
        <f t="shared" ca="1" si="1003"/>
        <v>857990.17032888962</v>
      </c>
      <c r="Q2161" s="21">
        <f t="shared" ca="1" si="1003"/>
        <v>0</v>
      </c>
      <c r="R2161" s="21">
        <f t="shared" ca="1" si="1003"/>
        <v>26405568.034877591</v>
      </c>
      <c r="S2161" s="21">
        <f t="shared" ca="1" si="1003"/>
        <v>932992.07121425704</v>
      </c>
      <c r="T2161" s="21">
        <f t="shared" ca="1" si="1003"/>
        <v>18758104.224381048</v>
      </c>
      <c r="U2161" s="21">
        <f t="shared" ca="1" si="1003"/>
        <v>90103737.252259254</v>
      </c>
      <c r="V2161" s="21">
        <f t="shared" ca="1" si="1003"/>
        <v>12265363.048699949</v>
      </c>
      <c r="W2161" s="21">
        <f t="shared" ca="1" si="1003"/>
        <v>122060196.59655447</v>
      </c>
      <c r="X2161" s="21">
        <f t="shared" ca="1" si="1003"/>
        <v>5624039.2670593262</v>
      </c>
      <c r="Y2161" s="21">
        <f t="shared" ca="1" si="1003"/>
        <v>104639.05864943756</v>
      </c>
      <c r="Z2161" s="21">
        <f t="shared" ca="1" si="1003"/>
        <v>5728678.3257087627</v>
      </c>
      <c r="AA2161" s="21">
        <f t="shared" ca="1" si="1003"/>
        <v>92122.657870191266</v>
      </c>
      <c r="AB2161" s="21">
        <f t="shared" ca="1" si="1003"/>
        <v>2785376.8463318758</v>
      </c>
      <c r="AC2161" s="21">
        <f t="shared" ca="1" si="1003"/>
        <v>517276.09804079757</v>
      </c>
    </row>
    <row r="2162" spans="2:29">
      <c r="E2162" s="21"/>
      <c r="F2162" s="42"/>
      <c r="H2162" s="21"/>
      <c r="I2162" s="21"/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/>
      <c r="W2162" s="21"/>
      <c r="X2162" s="21"/>
      <c r="Y2162" s="21"/>
      <c r="Z2162" s="21"/>
      <c r="AA2162" s="21"/>
      <c r="AB2162" s="21"/>
      <c r="AC2162" s="21"/>
    </row>
    <row r="2163" spans="2:29">
      <c r="B2163" s="40" t="s">
        <v>590</v>
      </c>
      <c r="E2163" s="19"/>
      <c r="F2163" s="42"/>
      <c r="G2163" s="19"/>
      <c r="I2163" s="11"/>
      <c r="J2163" s="11"/>
      <c r="K2163" s="11"/>
      <c r="L2163" s="11"/>
      <c r="M2163" s="11"/>
      <c r="N2163" s="11"/>
      <c r="O2163" s="11"/>
      <c r="P2163" s="11"/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</row>
    <row r="2164" spans="2:29" hidden="1" outlineLevel="1">
      <c r="F2164" s="42" t="str">
        <f>F2171</f>
        <v>RB_GUP-Land_P</v>
      </c>
      <c r="G2164" s="17" t="str">
        <f>$G$8</f>
        <v>PRODUCTION</v>
      </c>
      <c r="H2164" s="21">
        <f t="shared" ref="H2164:H2195" si="1004">SUBTOTAL(9,I2164:AC2164)</f>
        <v>53226248.999999985</v>
      </c>
      <c r="I2164" s="22">
        <f>VLOOKUP(CONCATENATE($F2164," ",$G2164),AllocFactorMatrix,(I$4+1),FALSE)*$E2171</f>
        <v>26390030.418256193</v>
      </c>
      <c r="J2164" s="22">
        <f>VLOOKUP(CONCATENATE($F2164," ",$G2164),AllocFactorMatrix,(J$4+1),FALSE)*$E2171</f>
        <v>6599298.7312258808</v>
      </c>
      <c r="K2164" s="22">
        <f>VLOOKUP(CONCATENATE($F2164," ",$G2164),AllocFactorMatrix,(K$4+1),FALSE)*$E2171</f>
        <v>83638.441664815255</v>
      </c>
      <c r="L2164" s="22">
        <f>VLOOKUP(CONCATENATE($F2164," ",$G2164),AllocFactorMatrix,(L$4+1),FALSE)*$E2171</f>
        <v>4186.0208678900844</v>
      </c>
      <c r="M2164" s="22">
        <f t="shared" ref="M2164:M2195" si="1005">SUBTOTAL(9,J2164:L2164)</f>
        <v>6687123.1937585855</v>
      </c>
      <c r="N2164" s="22">
        <f>VLOOKUP(CONCATENATE($F2164," ",$G2164),AllocFactorMatrix,(N$4+1),FALSE)*$E2171</f>
        <v>2960760.4085800564</v>
      </c>
      <c r="O2164" s="22">
        <f>VLOOKUP(CONCATENATE($F2164," ",$G2164),AllocFactorMatrix,(O$4+1),FALSE)*$E2171</f>
        <v>811475.86003193306</v>
      </c>
      <c r="P2164" s="22">
        <f>VLOOKUP(CONCATENATE($F2164," ",$G2164),AllocFactorMatrix,(P$4+1),FALSE)*$E2171</f>
        <v>129130.80872515037</v>
      </c>
      <c r="Q2164" s="22">
        <f>VLOOKUP(CONCATENATE($F2164," ",$G2164),AllocFactorMatrix,(Q$4+1),FALSE)*$E2171</f>
        <v>0</v>
      </c>
      <c r="R2164" s="22">
        <f>SUBTOTAL(9,N2164:Q2164)</f>
        <v>3901367.0773371398</v>
      </c>
      <c r="S2164" s="22">
        <f>VLOOKUP(CONCATENATE($F2164," ",$G2164),AllocFactorMatrix,(S$4+1),FALSE)*$E2171</f>
        <v>127986.09836700364</v>
      </c>
      <c r="T2164" s="22">
        <f>VLOOKUP(CONCATENATE($F2164," ",$G2164),AllocFactorMatrix,(T$4+1),FALSE)*$E2171</f>
        <v>2329128.6708242754</v>
      </c>
      <c r="U2164" s="22">
        <f>VLOOKUP(CONCATENATE($F2164," ",$G2164),AllocFactorMatrix,(U$4+1),FALSE)*$E2171</f>
        <v>11348776.985327957</v>
      </c>
      <c r="V2164" s="22">
        <f>VLOOKUP(CONCATENATE($F2164," ",$G2164),AllocFactorMatrix,(V$4+1),FALSE)*$E2171</f>
        <v>1446066.1778709765</v>
      </c>
      <c r="W2164" s="22">
        <f>SUBTOTAL(9,S2164:V2164)</f>
        <v>15251957.932390211</v>
      </c>
      <c r="X2164" s="22">
        <f>VLOOKUP(CONCATENATE($F2164," ",$G2164),AllocFactorMatrix,(X$4+1),FALSE)*$E2171</f>
        <v>828061.56584543851</v>
      </c>
      <c r="Y2164" s="22">
        <f>VLOOKUP(CONCATENATE($F2164," ",$G2164),AllocFactorMatrix,(Y$4+1),FALSE)*$E2171</f>
        <v>15565.562253077866</v>
      </c>
      <c r="Z2164" s="22">
        <f t="shared" ref="Z2164:Z2179" si="1006">SUBTOTAL(9,X2164:Y2164)</f>
        <v>843627.12809851638</v>
      </c>
      <c r="AA2164" s="22">
        <f>VLOOKUP(CONCATENATE($F2164," ",$G2164),AllocFactorMatrix,(AA$4+1),FALSE)*$E2171</f>
        <v>12042.112136113892</v>
      </c>
      <c r="AB2164" s="22">
        <f>VLOOKUP(CONCATENATE($F2164," ",$G2164),AllocFactorMatrix,(AB$4+1),FALSE)*$E2171</f>
        <v>113163.3921772218</v>
      </c>
      <c r="AC2164" s="22">
        <f>VLOOKUP(CONCATENATE($F2164," ",$G2164),AllocFactorMatrix,(AC$4+1),FALSE)*$E2171</f>
        <v>26937.745846006041</v>
      </c>
    </row>
    <row r="2165" spans="2:29" hidden="1" outlineLevel="1">
      <c r="F2165" s="42" t="str">
        <f>F2171</f>
        <v>RB_GUP-Land_P</v>
      </c>
      <c r="G2165" s="17" t="str">
        <f>$G$9</f>
        <v>BULKTRAN</v>
      </c>
      <c r="H2165" s="21">
        <f t="shared" si="1004"/>
        <v>0</v>
      </c>
      <c r="I2165" s="22">
        <f>VLOOKUP(CONCATENATE($F2165," ",$G2165),AllocFactorMatrix,(I$4+1),FALSE)*$E2171</f>
        <v>0</v>
      </c>
      <c r="J2165" s="22">
        <f>VLOOKUP(CONCATENATE($F2165," ",$G2165),AllocFactorMatrix,(J$4+1),FALSE)*$E2171</f>
        <v>0</v>
      </c>
      <c r="K2165" s="22">
        <f>VLOOKUP(CONCATENATE($F2165," ",$G2165),AllocFactorMatrix,(K$4+1),FALSE)*$E2171</f>
        <v>0</v>
      </c>
      <c r="L2165" s="22">
        <f>VLOOKUP(CONCATENATE($F2165," ",$G2165),AllocFactorMatrix,(L$4+1),FALSE)*$E2171</f>
        <v>0</v>
      </c>
      <c r="M2165" s="22">
        <f t="shared" si="1005"/>
        <v>0</v>
      </c>
      <c r="N2165" s="22">
        <f>VLOOKUP(CONCATENATE($F2165," ",$G2165),AllocFactorMatrix,(N$4+1),FALSE)*$E2171</f>
        <v>0</v>
      </c>
      <c r="O2165" s="22">
        <f>VLOOKUP(CONCATENATE($F2165," ",$G2165),AllocFactorMatrix,(O$4+1),FALSE)*$E2171</f>
        <v>0</v>
      </c>
      <c r="P2165" s="22">
        <f>VLOOKUP(CONCATENATE($F2165," ",$G2165),AllocFactorMatrix,(P$4+1),FALSE)*$E2171</f>
        <v>0</v>
      </c>
      <c r="Q2165" s="22">
        <f>VLOOKUP(CONCATENATE($F2165," ",$G2165),AllocFactorMatrix,(Q$4+1),FALSE)*$E2171</f>
        <v>0</v>
      </c>
      <c r="R2165" s="22">
        <f t="shared" ref="R2165:R2195" si="1007">SUBTOTAL(9,N2165:Q2165)</f>
        <v>0</v>
      </c>
      <c r="S2165" s="22">
        <f>VLOOKUP(CONCATENATE($F2165," ",$G2165),AllocFactorMatrix,(S$4+1),FALSE)*$E2171</f>
        <v>0</v>
      </c>
      <c r="T2165" s="22">
        <f>VLOOKUP(CONCATENATE($F2165," ",$G2165),AllocFactorMatrix,(T$4+1),FALSE)*$E2171</f>
        <v>0</v>
      </c>
      <c r="U2165" s="22">
        <f>VLOOKUP(CONCATENATE($F2165," ",$G2165),AllocFactorMatrix,(U$4+1),FALSE)*$E2171</f>
        <v>0</v>
      </c>
      <c r="V2165" s="22">
        <f>VLOOKUP(CONCATENATE($F2165," ",$G2165),AllocFactorMatrix,(V$4+1),FALSE)*$E2171</f>
        <v>0</v>
      </c>
      <c r="W2165" s="22">
        <f t="shared" ref="W2165:W2171" si="1008">SUBTOTAL(9,S2165:V2165)</f>
        <v>0</v>
      </c>
      <c r="X2165" s="22">
        <f>VLOOKUP(CONCATENATE($F2165," ",$G2165),AllocFactorMatrix,(X$4+1),FALSE)*$E2171</f>
        <v>0</v>
      </c>
      <c r="Y2165" s="22">
        <f>VLOOKUP(CONCATENATE($F2165," ",$G2165),AllocFactorMatrix,(Y$4+1),FALSE)*$E2171</f>
        <v>0</v>
      </c>
      <c r="Z2165" s="22">
        <f t="shared" si="1006"/>
        <v>0</v>
      </c>
      <c r="AA2165" s="22">
        <f>VLOOKUP(CONCATENATE($F2165," ",$G2165),AllocFactorMatrix,(AA$4+1),FALSE)*$E2171</f>
        <v>0</v>
      </c>
      <c r="AB2165" s="22">
        <f>VLOOKUP(CONCATENATE($F2165," ",$G2165),AllocFactorMatrix,(AB$4+1),FALSE)*$E2171</f>
        <v>0</v>
      </c>
      <c r="AC2165" s="22">
        <f>VLOOKUP(CONCATENATE($F2165," ",$G2165),AllocFactorMatrix,(AC$4+1),FALSE)*$E2171</f>
        <v>0</v>
      </c>
    </row>
    <row r="2166" spans="2:29" hidden="1" outlineLevel="1">
      <c r="F2166" s="42" t="str">
        <f>F2171</f>
        <v>RB_GUP-Land_P</v>
      </c>
      <c r="G2166" s="17" t="str">
        <f>$G$10</f>
        <v>SUBTRAN</v>
      </c>
      <c r="H2166" s="21">
        <f t="shared" si="1004"/>
        <v>0</v>
      </c>
      <c r="I2166" s="22">
        <f>VLOOKUP(CONCATENATE($F2166," ",$G2166),AllocFactorMatrix,(I$4+1),FALSE)*$E2171</f>
        <v>0</v>
      </c>
      <c r="J2166" s="22">
        <f>VLOOKUP(CONCATENATE($F2166," ",$G2166),AllocFactorMatrix,(J$4+1),FALSE)*$E2171</f>
        <v>0</v>
      </c>
      <c r="K2166" s="22">
        <f>VLOOKUP(CONCATENATE($F2166," ",$G2166),AllocFactorMatrix,(K$4+1),FALSE)*$E2171</f>
        <v>0</v>
      </c>
      <c r="L2166" s="22">
        <f>VLOOKUP(CONCATENATE($F2166," ",$G2166),AllocFactorMatrix,(L$4+1),FALSE)*$E2171</f>
        <v>0</v>
      </c>
      <c r="M2166" s="22">
        <f t="shared" si="1005"/>
        <v>0</v>
      </c>
      <c r="N2166" s="22">
        <f>VLOOKUP(CONCATENATE($F2166," ",$G2166),AllocFactorMatrix,(N$4+1),FALSE)*$E2171</f>
        <v>0</v>
      </c>
      <c r="O2166" s="22">
        <f>VLOOKUP(CONCATENATE($F2166," ",$G2166),AllocFactorMatrix,(O$4+1),FALSE)*$E2171</f>
        <v>0</v>
      </c>
      <c r="P2166" s="22">
        <f>VLOOKUP(CONCATENATE($F2166," ",$G2166),AllocFactorMatrix,(P$4+1),FALSE)*$E2171</f>
        <v>0</v>
      </c>
      <c r="Q2166" s="22">
        <f>VLOOKUP(CONCATENATE($F2166," ",$G2166),AllocFactorMatrix,(Q$4+1),FALSE)*$E2171</f>
        <v>0</v>
      </c>
      <c r="R2166" s="22">
        <f t="shared" si="1007"/>
        <v>0</v>
      </c>
      <c r="S2166" s="22">
        <f>VLOOKUP(CONCATENATE($F2166," ",$G2166),AllocFactorMatrix,(S$4+1),FALSE)*$E2171</f>
        <v>0</v>
      </c>
      <c r="T2166" s="22">
        <f>VLOOKUP(CONCATENATE($F2166," ",$G2166),AllocFactorMatrix,(T$4+1),FALSE)*$E2171</f>
        <v>0</v>
      </c>
      <c r="U2166" s="22">
        <f>VLOOKUP(CONCATENATE($F2166," ",$G2166),AllocFactorMatrix,(U$4+1),FALSE)*$E2171</f>
        <v>0</v>
      </c>
      <c r="V2166" s="22">
        <f>VLOOKUP(CONCATENATE($F2166," ",$G2166),AllocFactorMatrix,(V$4+1),FALSE)*$E2171</f>
        <v>0</v>
      </c>
      <c r="W2166" s="22">
        <f t="shared" si="1008"/>
        <v>0</v>
      </c>
      <c r="X2166" s="22">
        <f>VLOOKUP(CONCATENATE($F2166," ",$G2166),AllocFactorMatrix,(X$4+1),FALSE)*$E2171</f>
        <v>0</v>
      </c>
      <c r="Y2166" s="22">
        <f>VLOOKUP(CONCATENATE($F2166," ",$G2166),AllocFactorMatrix,(Y$4+1),FALSE)*$E2171</f>
        <v>0</v>
      </c>
      <c r="Z2166" s="22">
        <f t="shared" si="1006"/>
        <v>0</v>
      </c>
      <c r="AA2166" s="22">
        <f>VLOOKUP(CONCATENATE($F2166," ",$G2166),AllocFactorMatrix,(AA$4+1),FALSE)*$E2171</f>
        <v>0</v>
      </c>
      <c r="AB2166" s="22">
        <f>VLOOKUP(CONCATENATE($F2166," ",$G2166),AllocFactorMatrix,(AB$4+1),FALSE)*$E2171</f>
        <v>0</v>
      </c>
      <c r="AC2166" s="22">
        <f>VLOOKUP(CONCATENATE($F2166," ",$G2166),AllocFactorMatrix,(AC$4+1),FALSE)*$E2171</f>
        <v>0</v>
      </c>
    </row>
    <row r="2167" spans="2:29" hidden="1" outlineLevel="1">
      <c r="F2167" s="42" t="str">
        <f>F2171</f>
        <v>RB_GUP-Land_P</v>
      </c>
      <c r="G2167" s="17" t="str">
        <f>$G$11</f>
        <v>DISTPRI</v>
      </c>
      <c r="H2167" s="21">
        <f t="shared" si="1004"/>
        <v>0</v>
      </c>
      <c r="I2167" s="22">
        <f>VLOOKUP(CONCATENATE($F2167," ",$G2167),AllocFactorMatrix,(I$4+1),FALSE)*$E2171</f>
        <v>0</v>
      </c>
      <c r="J2167" s="22">
        <f>VLOOKUP(CONCATENATE($F2167," ",$G2167),AllocFactorMatrix,(J$4+1),FALSE)*$E2171</f>
        <v>0</v>
      </c>
      <c r="K2167" s="22">
        <f>VLOOKUP(CONCATENATE($F2167," ",$G2167),AllocFactorMatrix,(K$4+1),FALSE)*$E2171</f>
        <v>0</v>
      </c>
      <c r="L2167" s="22">
        <f>VLOOKUP(CONCATENATE($F2167," ",$G2167),AllocFactorMatrix,(L$4+1),FALSE)*$E2171</f>
        <v>0</v>
      </c>
      <c r="M2167" s="22">
        <f t="shared" si="1005"/>
        <v>0</v>
      </c>
      <c r="N2167" s="22">
        <f>VLOOKUP(CONCATENATE($F2167," ",$G2167),AllocFactorMatrix,(N$4+1),FALSE)*$E2171</f>
        <v>0</v>
      </c>
      <c r="O2167" s="22">
        <f>VLOOKUP(CONCATENATE($F2167," ",$G2167),AllocFactorMatrix,(O$4+1),FALSE)*$E2171</f>
        <v>0</v>
      </c>
      <c r="P2167" s="22">
        <f>VLOOKUP(CONCATENATE($F2167," ",$G2167),AllocFactorMatrix,(P$4+1),FALSE)*$E2171</f>
        <v>0</v>
      </c>
      <c r="Q2167" s="22">
        <f>VLOOKUP(CONCATENATE($F2167," ",$G2167),AllocFactorMatrix,(Q$4+1),FALSE)*$E2171</f>
        <v>0</v>
      </c>
      <c r="R2167" s="22">
        <f t="shared" si="1007"/>
        <v>0</v>
      </c>
      <c r="S2167" s="22">
        <f>VLOOKUP(CONCATENATE($F2167," ",$G2167),AllocFactorMatrix,(S$4+1),FALSE)*$E2171</f>
        <v>0</v>
      </c>
      <c r="T2167" s="22">
        <f>VLOOKUP(CONCATENATE($F2167," ",$G2167),AllocFactorMatrix,(T$4+1),FALSE)*$E2171</f>
        <v>0</v>
      </c>
      <c r="U2167" s="22">
        <f>VLOOKUP(CONCATENATE($F2167," ",$G2167),AllocFactorMatrix,(U$4+1),FALSE)*$E2171</f>
        <v>0</v>
      </c>
      <c r="V2167" s="22">
        <f>VLOOKUP(CONCATENATE($F2167," ",$G2167),AllocFactorMatrix,(V$4+1),FALSE)*$E2171</f>
        <v>0</v>
      </c>
      <c r="W2167" s="22">
        <f t="shared" si="1008"/>
        <v>0</v>
      </c>
      <c r="X2167" s="22">
        <f>VLOOKUP(CONCATENATE($F2167," ",$G2167),AllocFactorMatrix,(X$4+1),FALSE)*$E2171</f>
        <v>0</v>
      </c>
      <c r="Y2167" s="22">
        <f>VLOOKUP(CONCATENATE($F2167," ",$G2167),AllocFactorMatrix,(Y$4+1),FALSE)*$E2171</f>
        <v>0</v>
      </c>
      <c r="Z2167" s="22">
        <f t="shared" si="1006"/>
        <v>0</v>
      </c>
      <c r="AA2167" s="22">
        <f>VLOOKUP(CONCATENATE($F2167," ",$G2167),AllocFactorMatrix,(AA$4+1),FALSE)*$E2171</f>
        <v>0</v>
      </c>
      <c r="AB2167" s="22">
        <f>VLOOKUP(CONCATENATE($F2167," ",$G2167),AllocFactorMatrix,(AB$4+1),FALSE)*$E2171</f>
        <v>0</v>
      </c>
      <c r="AC2167" s="22">
        <f>VLOOKUP(CONCATENATE($F2167," ",$G2167),AllocFactorMatrix,(AC$4+1),FALSE)*$E2171</f>
        <v>0</v>
      </c>
    </row>
    <row r="2168" spans="2:29" hidden="1" outlineLevel="1">
      <c r="F2168" s="42" t="str">
        <f>F2171</f>
        <v>RB_GUP-Land_P</v>
      </c>
      <c r="G2168" s="17" t="str">
        <f>$G$12</f>
        <v>DISTSEC</v>
      </c>
      <c r="H2168" s="21">
        <f t="shared" si="1004"/>
        <v>0</v>
      </c>
      <c r="I2168" s="22">
        <f>VLOOKUP(CONCATENATE($F2168," ",$G2168),AllocFactorMatrix,(I$4+1),FALSE)*$E2171</f>
        <v>0</v>
      </c>
      <c r="J2168" s="22">
        <f>VLOOKUP(CONCATENATE($F2168," ",$G2168),AllocFactorMatrix,(J$4+1),FALSE)*$E2171</f>
        <v>0</v>
      </c>
      <c r="K2168" s="22">
        <f>VLOOKUP(CONCATENATE($F2168," ",$G2168),AllocFactorMatrix,(K$4+1),FALSE)*$E2171</f>
        <v>0</v>
      </c>
      <c r="L2168" s="22">
        <f>VLOOKUP(CONCATENATE($F2168," ",$G2168),AllocFactorMatrix,(L$4+1),FALSE)*$E2171</f>
        <v>0</v>
      </c>
      <c r="M2168" s="22">
        <f t="shared" si="1005"/>
        <v>0</v>
      </c>
      <c r="N2168" s="22">
        <f>VLOOKUP(CONCATENATE($F2168," ",$G2168),AllocFactorMatrix,(N$4+1),FALSE)*$E2171</f>
        <v>0</v>
      </c>
      <c r="O2168" s="22">
        <f>VLOOKUP(CONCATENATE($F2168," ",$G2168),AllocFactorMatrix,(O$4+1),FALSE)*$E2171</f>
        <v>0</v>
      </c>
      <c r="P2168" s="22">
        <f>VLOOKUP(CONCATENATE($F2168," ",$G2168),AllocFactorMatrix,(P$4+1),FALSE)*$E2171</f>
        <v>0</v>
      </c>
      <c r="Q2168" s="22">
        <f>VLOOKUP(CONCATENATE($F2168," ",$G2168),AllocFactorMatrix,(Q$4+1),FALSE)*$E2171</f>
        <v>0</v>
      </c>
      <c r="R2168" s="22">
        <f t="shared" si="1007"/>
        <v>0</v>
      </c>
      <c r="S2168" s="22">
        <f>VLOOKUP(CONCATENATE($F2168," ",$G2168),AllocFactorMatrix,(S$4+1),FALSE)*$E2171</f>
        <v>0</v>
      </c>
      <c r="T2168" s="22">
        <f>VLOOKUP(CONCATENATE($F2168," ",$G2168),AllocFactorMatrix,(T$4+1),FALSE)*$E2171</f>
        <v>0</v>
      </c>
      <c r="U2168" s="22">
        <f>VLOOKUP(CONCATENATE($F2168," ",$G2168),AllocFactorMatrix,(U$4+1),FALSE)*$E2171</f>
        <v>0</v>
      </c>
      <c r="V2168" s="22">
        <f>VLOOKUP(CONCATENATE($F2168," ",$G2168),AllocFactorMatrix,(V$4+1),FALSE)*$E2171</f>
        <v>0</v>
      </c>
      <c r="W2168" s="22">
        <f t="shared" si="1008"/>
        <v>0</v>
      </c>
      <c r="X2168" s="22">
        <f>VLOOKUP(CONCATENATE($F2168," ",$G2168),AllocFactorMatrix,(X$4+1),FALSE)*$E2171</f>
        <v>0</v>
      </c>
      <c r="Y2168" s="22">
        <f>VLOOKUP(CONCATENATE($F2168," ",$G2168),AllocFactorMatrix,(Y$4+1),FALSE)*$E2171</f>
        <v>0</v>
      </c>
      <c r="Z2168" s="22">
        <f t="shared" si="1006"/>
        <v>0</v>
      </c>
      <c r="AA2168" s="22">
        <f>VLOOKUP(CONCATENATE($F2168," ",$G2168),AllocFactorMatrix,(AA$4+1),FALSE)*$E2171</f>
        <v>0</v>
      </c>
      <c r="AB2168" s="22">
        <f>VLOOKUP(CONCATENATE($F2168," ",$G2168),AllocFactorMatrix,(AB$4+1),FALSE)*$E2171</f>
        <v>0</v>
      </c>
      <c r="AC2168" s="22">
        <f>VLOOKUP(CONCATENATE($F2168," ",$G2168),AllocFactorMatrix,(AC$4+1),FALSE)*$E2171</f>
        <v>0</v>
      </c>
    </row>
    <row r="2169" spans="2:29" hidden="1" outlineLevel="1">
      <c r="F2169" s="42" t="str">
        <f>F2171</f>
        <v>RB_GUP-Land_P</v>
      </c>
      <c r="G2169" s="17" t="str">
        <f>$G$13</f>
        <v>ENERGY</v>
      </c>
      <c r="H2169" s="21">
        <f t="shared" si="1004"/>
        <v>0</v>
      </c>
      <c r="I2169" s="22">
        <f>VLOOKUP(CONCATENATE($F2169," ",$G2169),AllocFactorMatrix,(I$4+1),FALSE)*$E2171</f>
        <v>0</v>
      </c>
      <c r="J2169" s="22">
        <f>VLOOKUP(CONCATENATE($F2169," ",$G2169),AllocFactorMatrix,(J$4+1),FALSE)*$E2171</f>
        <v>0</v>
      </c>
      <c r="K2169" s="22">
        <f>VLOOKUP(CONCATENATE($F2169," ",$G2169),AllocFactorMatrix,(K$4+1),FALSE)*$E2171</f>
        <v>0</v>
      </c>
      <c r="L2169" s="22">
        <f>VLOOKUP(CONCATENATE($F2169," ",$G2169),AllocFactorMatrix,(L$4+1),FALSE)*$E2171</f>
        <v>0</v>
      </c>
      <c r="M2169" s="22">
        <f t="shared" si="1005"/>
        <v>0</v>
      </c>
      <c r="N2169" s="22">
        <f>VLOOKUP(CONCATENATE($F2169," ",$G2169),AllocFactorMatrix,(N$4+1),FALSE)*$E2171</f>
        <v>0</v>
      </c>
      <c r="O2169" s="22">
        <f>VLOOKUP(CONCATENATE($F2169," ",$G2169),AllocFactorMatrix,(O$4+1),FALSE)*$E2171</f>
        <v>0</v>
      </c>
      <c r="P2169" s="22">
        <f>VLOOKUP(CONCATENATE($F2169," ",$G2169),AllocFactorMatrix,(P$4+1),FALSE)*$E2171</f>
        <v>0</v>
      </c>
      <c r="Q2169" s="22">
        <f>VLOOKUP(CONCATENATE($F2169," ",$G2169),AllocFactorMatrix,(Q$4+1),FALSE)*$E2171</f>
        <v>0</v>
      </c>
      <c r="R2169" s="22">
        <f t="shared" si="1007"/>
        <v>0</v>
      </c>
      <c r="S2169" s="22">
        <f>VLOOKUP(CONCATENATE($F2169," ",$G2169),AllocFactorMatrix,(S$4+1),FALSE)*$E2171</f>
        <v>0</v>
      </c>
      <c r="T2169" s="22">
        <f>VLOOKUP(CONCATENATE($F2169," ",$G2169),AllocFactorMatrix,(T$4+1),FALSE)*$E2171</f>
        <v>0</v>
      </c>
      <c r="U2169" s="22">
        <f>VLOOKUP(CONCATENATE($F2169," ",$G2169),AllocFactorMatrix,(U$4+1),FALSE)*$E2171</f>
        <v>0</v>
      </c>
      <c r="V2169" s="22">
        <f>VLOOKUP(CONCATENATE($F2169," ",$G2169),AllocFactorMatrix,(V$4+1),FALSE)*$E2171</f>
        <v>0</v>
      </c>
      <c r="W2169" s="22">
        <f t="shared" si="1008"/>
        <v>0</v>
      </c>
      <c r="X2169" s="22">
        <f>VLOOKUP(CONCATENATE($F2169," ",$G2169),AllocFactorMatrix,(X$4+1),FALSE)*$E2171</f>
        <v>0</v>
      </c>
      <c r="Y2169" s="22">
        <f>VLOOKUP(CONCATENATE($F2169," ",$G2169),AllocFactorMatrix,(Y$4+1),FALSE)*$E2171</f>
        <v>0</v>
      </c>
      <c r="Z2169" s="22">
        <f t="shared" si="1006"/>
        <v>0</v>
      </c>
      <c r="AA2169" s="22">
        <f>VLOOKUP(CONCATENATE($F2169," ",$G2169),AllocFactorMatrix,(AA$4+1),FALSE)*$E2171</f>
        <v>0</v>
      </c>
      <c r="AB2169" s="22">
        <f>VLOOKUP(CONCATENATE($F2169," ",$G2169),AllocFactorMatrix,(AB$4+1),FALSE)*$E2171</f>
        <v>0</v>
      </c>
      <c r="AC2169" s="22">
        <f>VLOOKUP(CONCATENATE($F2169," ",$G2169),AllocFactorMatrix,(AC$4+1),FALSE)*$E2171</f>
        <v>0</v>
      </c>
    </row>
    <row r="2170" spans="2:29" hidden="1" outlineLevel="1">
      <c r="F2170" s="42" t="str">
        <f>F2171</f>
        <v>RB_GUP-Land_P</v>
      </c>
      <c r="G2170" s="17" t="str">
        <f>$G$14</f>
        <v>CUSTOMER</v>
      </c>
      <c r="H2170" s="21">
        <f t="shared" si="1004"/>
        <v>0</v>
      </c>
      <c r="I2170" s="22">
        <f>VLOOKUP(CONCATENATE($F2170," ",$G2170),AllocFactorMatrix,(I$4+1),FALSE)*$E2171</f>
        <v>0</v>
      </c>
      <c r="J2170" s="22">
        <f>VLOOKUP(CONCATENATE($F2170," ",$G2170),AllocFactorMatrix,(J$4+1),FALSE)*$E2171</f>
        <v>0</v>
      </c>
      <c r="K2170" s="22">
        <f>VLOOKUP(CONCATENATE($F2170," ",$G2170),AllocFactorMatrix,(K$4+1),FALSE)*$E2171</f>
        <v>0</v>
      </c>
      <c r="L2170" s="22">
        <f>VLOOKUP(CONCATENATE($F2170," ",$G2170),AllocFactorMatrix,(L$4+1),FALSE)*$E2171</f>
        <v>0</v>
      </c>
      <c r="M2170" s="22">
        <f t="shared" si="1005"/>
        <v>0</v>
      </c>
      <c r="N2170" s="22">
        <f>VLOOKUP(CONCATENATE($F2170," ",$G2170),AllocFactorMatrix,(N$4+1),FALSE)*$E2171</f>
        <v>0</v>
      </c>
      <c r="O2170" s="22">
        <f>VLOOKUP(CONCATENATE($F2170," ",$G2170),AllocFactorMatrix,(O$4+1),FALSE)*$E2171</f>
        <v>0</v>
      </c>
      <c r="P2170" s="22">
        <f>VLOOKUP(CONCATENATE($F2170," ",$G2170),AllocFactorMatrix,(P$4+1),FALSE)*$E2171</f>
        <v>0</v>
      </c>
      <c r="Q2170" s="22">
        <f>VLOOKUP(CONCATENATE($F2170," ",$G2170),AllocFactorMatrix,(Q$4+1),FALSE)*$E2171</f>
        <v>0</v>
      </c>
      <c r="R2170" s="22">
        <f t="shared" si="1007"/>
        <v>0</v>
      </c>
      <c r="S2170" s="22">
        <f>VLOOKUP(CONCATENATE($F2170," ",$G2170),AllocFactorMatrix,(S$4+1),FALSE)*$E2171</f>
        <v>0</v>
      </c>
      <c r="T2170" s="22">
        <f>VLOOKUP(CONCATENATE($F2170," ",$G2170),AllocFactorMatrix,(T$4+1),FALSE)*$E2171</f>
        <v>0</v>
      </c>
      <c r="U2170" s="22">
        <f>VLOOKUP(CONCATENATE($F2170," ",$G2170),AllocFactorMatrix,(U$4+1),FALSE)*$E2171</f>
        <v>0</v>
      </c>
      <c r="V2170" s="22">
        <f>VLOOKUP(CONCATENATE($F2170," ",$G2170),AllocFactorMatrix,(V$4+1),FALSE)*$E2171</f>
        <v>0</v>
      </c>
      <c r="W2170" s="22">
        <f t="shared" si="1008"/>
        <v>0</v>
      </c>
      <c r="X2170" s="22">
        <f>VLOOKUP(CONCATENATE($F2170," ",$G2170),AllocFactorMatrix,(X$4+1),FALSE)*$E2171</f>
        <v>0</v>
      </c>
      <c r="Y2170" s="22">
        <f>VLOOKUP(CONCATENATE($F2170," ",$G2170),AllocFactorMatrix,(Y$4+1),FALSE)*$E2171</f>
        <v>0</v>
      </c>
      <c r="Z2170" s="22">
        <f t="shared" si="1006"/>
        <v>0</v>
      </c>
      <c r="AA2170" s="22">
        <f>VLOOKUP(CONCATENATE($F2170," ",$G2170),AllocFactorMatrix,(AA$4+1),FALSE)*$E2171</f>
        <v>0</v>
      </c>
      <c r="AB2170" s="22">
        <f>VLOOKUP(CONCATENATE($F2170," ",$G2170),AllocFactorMatrix,(AB$4+1),FALSE)*$E2171</f>
        <v>0</v>
      </c>
      <c r="AC2170" s="22">
        <f>VLOOKUP(CONCATENATE($F2170," ",$G2170),AllocFactorMatrix,(AC$4+1),FALSE)*$E2171</f>
        <v>0</v>
      </c>
    </row>
    <row r="2171" spans="2:29" collapsed="1">
      <c r="D2171" s="17" t="s">
        <v>699</v>
      </c>
      <c r="E2171" s="19">
        <f>39349845+13597260+279144</f>
        <v>53226249</v>
      </c>
      <c r="F2171" s="42" t="s">
        <v>549</v>
      </c>
      <c r="G2171" s="17" t="str">
        <f>$G$15</f>
        <v>TOTAL</v>
      </c>
      <c r="H2171" s="21">
        <f t="shared" si="1004"/>
        <v>53226248.999999985</v>
      </c>
      <c r="I2171" s="22">
        <f>VLOOKUP(CONCATENATE($F2171," ",$G2171),AllocFactorMatrix,(I$4+1),FALSE)*$E2171</f>
        <v>26390030.418256193</v>
      </c>
      <c r="J2171" s="22">
        <f>VLOOKUP(CONCATENATE($F2171," ",$G2171),AllocFactorMatrix,(J$4+1),FALSE)*$E2171</f>
        <v>6599298.7312258808</v>
      </c>
      <c r="K2171" s="22">
        <f>VLOOKUP(CONCATENATE($F2171," ",$G2171),AllocFactorMatrix,(K$4+1),FALSE)*$E2171</f>
        <v>83638.441664815255</v>
      </c>
      <c r="L2171" s="22">
        <f>VLOOKUP(CONCATENATE($F2171," ",$G2171),AllocFactorMatrix,(L$4+1),FALSE)*$E2171</f>
        <v>4186.0208678900844</v>
      </c>
      <c r="M2171" s="22">
        <f t="shared" si="1005"/>
        <v>6687123.1937585855</v>
      </c>
      <c r="N2171" s="22">
        <f>VLOOKUP(CONCATENATE($F2171," ",$G2171),AllocFactorMatrix,(N$4+1),FALSE)*$E2171</f>
        <v>2960760.4085800564</v>
      </c>
      <c r="O2171" s="22">
        <f>VLOOKUP(CONCATENATE($F2171," ",$G2171),AllocFactorMatrix,(O$4+1),FALSE)*$E2171</f>
        <v>811475.86003193306</v>
      </c>
      <c r="P2171" s="22">
        <f>VLOOKUP(CONCATENATE($F2171," ",$G2171),AllocFactorMatrix,(P$4+1),FALSE)*$E2171</f>
        <v>129130.80872515037</v>
      </c>
      <c r="Q2171" s="22">
        <f>VLOOKUP(CONCATENATE($F2171," ",$G2171),AllocFactorMatrix,(Q$4+1),FALSE)*$E2171</f>
        <v>0</v>
      </c>
      <c r="R2171" s="22">
        <f t="shared" si="1007"/>
        <v>3901367.0773371398</v>
      </c>
      <c r="S2171" s="22">
        <f>VLOOKUP(CONCATENATE($F2171," ",$G2171),AllocFactorMatrix,(S$4+1),FALSE)*$E2171</f>
        <v>127986.09836700364</v>
      </c>
      <c r="T2171" s="22">
        <f>VLOOKUP(CONCATENATE($F2171," ",$G2171),AllocFactorMatrix,(T$4+1),FALSE)*$E2171</f>
        <v>2329128.6708242754</v>
      </c>
      <c r="U2171" s="22">
        <f>VLOOKUP(CONCATENATE($F2171," ",$G2171),AllocFactorMatrix,(U$4+1),FALSE)*$E2171</f>
        <v>11348776.985327957</v>
      </c>
      <c r="V2171" s="22">
        <f>VLOOKUP(CONCATENATE($F2171," ",$G2171),AllocFactorMatrix,(V$4+1),FALSE)*$E2171</f>
        <v>1446066.1778709765</v>
      </c>
      <c r="W2171" s="22">
        <f t="shared" si="1008"/>
        <v>15251957.932390211</v>
      </c>
      <c r="X2171" s="22">
        <f>VLOOKUP(CONCATENATE($F2171," ",$G2171),AllocFactorMatrix,(X$4+1),FALSE)*$E2171</f>
        <v>828061.56584543851</v>
      </c>
      <c r="Y2171" s="22">
        <f>VLOOKUP(CONCATENATE($F2171," ",$G2171),AllocFactorMatrix,(Y$4+1),FALSE)*$E2171</f>
        <v>15565.562253077866</v>
      </c>
      <c r="Z2171" s="22">
        <f t="shared" si="1006"/>
        <v>843627.12809851638</v>
      </c>
      <c r="AA2171" s="22">
        <f>VLOOKUP(CONCATENATE($F2171," ",$G2171),AllocFactorMatrix,(AA$4+1),FALSE)*$E2171</f>
        <v>12042.112136113892</v>
      </c>
      <c r="AB2171" s="22">
        <f>VLOOKUP(CONCATENATE($F2171," ",$G2171),AllocFactorMatrix,(AB$4+1),FALSE)*$E2171</f>
        <v>113163.3921772218</v>
      </c>
      <c r="AC2171" s="22">
        <f>VLOOKUP(CONCATENATE($F2171," ",$G2171),AllocFactorMatrix,(AC$4+1),FALSE)*$E2171</f>
        <v>26937.745846006041</v>
      </c>
    </row>
    <row r="2172" spans="2:29" hidden="1" outlineLevel="1">
      <c r="F2172" s="42" t="str">
        <f>F2179</f>
        <v>RB_GUP-Land_T</v>
      </c>
      <c r="G2172" s="17" t="str">
        <f>$G$8</f>
        <v>PRODUCTION</v>
      </c>
      <c r="H2172" s="21">
        <f t="shared" si="1004"/>
        <v>359139.50015988463</v>
      </c>
      <c r="I2172" s="22">
        <f>VLOOKUP(CONCATENATE($F2172," ",$G2172),AllocFactorMatrix,(I$4+1),FALSE)*$E2179</f>
        <v>178064.44210668842</v>
      </c>
      <c r="J2172" s="22">
        <f>VLOOKUP(CONCATENATE($F2172," ",$G2172),AllocFactorMatrix,(J$4+1),FALSE)*$E2179</f>
        <v>44528.195998523646</v>
      </c>
      <c r="K2172" s="22">
        <f>VLOOKUP(CONCATENATE($F2172," ",$G2172),AllocFactorMatrix,(K$4+1),FALSE)*$E2179</f>
        <v>564.34313328473354</v>
      </c>
      <c r="L2172" s="22">
        <f>VLOOKUP(CONCATENATE($F2172," ",$G2172),AllocFactorMatrix,(L$4+1),FALSE)*$E2179</f>
        <v>28.244812858273963</v>
      </c>
      <c r="M2172" s="22">
        <f t="shared" si="1005"/>
        <v>45120.783944666655</v>
      </c>
      <c r="N2172" s="22">
        <f>VLOOKUP(CONCATENATE($F2172," ",$G2172),AllocFactorMatrix,(N$4+1),FALSE)*$E2179</f>
        <v>19977.474144958385</v>
      </c>
      <c r="O2172" s="22">
        <f>VLOOKUP(CONCATENATE($F2172," ",$G2172),AllocFactorMatrix,(O$4+1),FALSE)*$E2179</f>
        <v>5475.363006769102</v>
      </c>
      <c r="P2172" s="22">
        <f>VLOOKUP(CONCATENATE($F2172," ",$G2172),AllocFactorMatrix,(P$4+1),FALSE)*$E2179</f>
        <v>871.29893562088455</v>
      </c>
      <c r="Q2172" s="22">
        <f>VLOOKUP(CONCATENATE($F2172," ",$G2172),AllocFactorMatrix,(Q$4+1),FALSE)*$E2179</f>
        <v>0</v>
      </c>
      <c r="R2172" s="22">
        <f t="shared" si="1007"/>
        <v>26324.136087348372</v>
      </c>
      <c r="S2172" s="22">
        <f>VLOOKUP(CONCATENATE($F2172," ",$G2172),AllocFactorMatrix,(S$4+1),FALSE)*$E2179</f>
        <v>863.57510173109347</v>
      </c>
      <c r="T2172" s="22">
        <f>VLOOKUP(CONCATENATE($F2172," ",$G2172),AllocFactorMatrix,(T$4+1),FALSE)*$E2179</f>
        <v>15715.593759911329</v>
      </c>
      <c r="U2172" s="22">
        <f>VLOOKUP(CONCATENATE($F2172," ",$G2172),AllocFactorMatrix,(U$4+1),FALSE)*$E2179</f>
        <v>76574.888715841778</v>
      </c>
      <c r="V2172" s="22">
        <f>VLOOKUP(CONCATENATE($F2172," ",$G2172),AllocFactorMatrix,(V$4+1),FALSE)*$E2179</f>
        <v>9757.2061544050794</v>
      </c>
      <c r="W2172" s="22">
        <f>SUBTOTAL(9,S2172:V2172)</f>
        <v>102911.26373188928</v>
      </c>
      <c r="X2172" s="22">
        <f>VLOOKUP(CONCATENATE($F2172," ",$G2172),AllocFactorMatrix,(X$4+1),FALSE)*$E2179</f>
        <v>5587.2736186865659</v>
      </c>
      <c r="Y2172" s="22">
        <f>VLOOKUP(CONCATENATE($F2172," ",$G2172),AllocFactorMatrix,(Y$4+1),FALSE)*$E2179</f>
        <v>105.0272816947509</v>
      </c>
      <c r="Z2172" s="22">
        <f t="shared" si="1006"/>
        <v>5692.3009003813168</v>
      </c>
      <c r="AA2172" s="22">
        <f>VLOOKUP(CONCATENATE($F2172," ",$G2172),AllocFactorMatrix,(AA$4+1),FALSE)*$E2179</f>
        <v>81.253107530331974</v>
      </c>
      <c r="AB2172" s="22">
        <f>VLOOKUP(CONCATENATE($F2172," ",$G2172),AllocFactorMatrix,(AB$4+1),FALSE)*$E2179</f>
        <v>763.56017691429713</v>
      </c>
      <c r="AC2172" s="22">
        <f>VLOOKUP(CONCATENATE($F2172," ",$G2172),AllocFactorMatrix,(AC$4+1),FALSE)*$E2179</f>
        <v>181.76010446591152</v>
      </c>
    </row>
    <row r="2173" spans="2:29" hidden="1" outlineLevel="1">
      <c r="F2173" s="42" t="str">
        <f>F2179</f>
        <v>RB_GUP-Land_T</v>
      </c>
      <c r="G2173" s="17" t="str">
        <f>$G$9</f>
        <v>BULKTRAN</v>
      </c>
      <c r="H2173" s="21">
        <f t="shared" si="1004"/>
        <v>15602504.732656764</v>
      </c>
      <c r="I2173" s="22">
        <f>VLOOKUP(CONCATENATE($F2173," ",$G2173),AllocFactorMatrix,(I$4+1),FALSE)*$E2179</f>
        <v>7735855.5643437933</v>
      </c>
      <c r="J2173" s="22">
        <f>VLOOKUP(CONCATENATE($F2173," ",$G2173),AllocFactorMatrix,(J$4+1),FALSE)*$E2179</f>
        <v>1934488.9339500058</v>
      </c>
      <c r="K2173" s="22">
        <f>VLOOKUP(CONCATENATE($F2173," ",$G2173),AllocFactorMatrix,(K$4+1),FALSE)*$E2179</f>
        <v>24517.398960563922</v>
      </c>
      <c r="L2173" s="22">
        <f>VLOOKUP(CONCATENATE($F2173," ",$G2173),AllocFactorMatrix,(L$4+1),FALSE)*$E2179</f>
        <v>1227.0714474404353</v>
      </c>
      <c r="M2173" s="22">
        <f t="shared" si="1005"/>
        <v>1960233.40435801</v>
      </c>
      <c r="N2173" s="22">
        <f>VLOOKUP(CONCATENATE($F2173," ",$G2173),AllocFactorMatrix,(N$4+1),FALSE)*$E2179</f>
        <v>867904.07280312188</v>
      </c>
      <c r="O2173" s="22">
        <f>VLOOKUP(CONCATENATE($F2173," ",$G2173),AllocFactorMatrix,(O$4+1),FALSE)*$E2179</f>
        <v>237872.40665005255</v>
      </c>
      <c r="P2173" s="22">
        <f>VLOOKUP(CONCATENATE($F2173," ",$G2173),AllocFactorMatrix,(P$4+1),FALSE)*$E2179</f>
        <v>37852.8281086641</v>
      </c>
      <c r="Q2173" s="22">
        <f>VLOOKUP(CONCATENATE($F2173," ",$G2173),AllocFactorMatrix,(Q$4+1),FALSE)*$E2179</f>
        <v>0</v>
      </c>
      <c r="R2173" s="22">
        <f t="shared" si="1007"/>
        <v>1143629.3075618385</v>
      </c>
      <c r="S2173" s="22">
        <f>VLOOKUP(CONCATENATE($F2173," ",$G2173),AllocFactorMatrix,(S$4+1),FALSE)*$E2179</f>
        <v>37517.272830656322</v>
      </c>
      <c r="T2173" s="22">
        <f>VLOOKUP(CONCATENATE($F2173," ",$G2173),AllocFactorMatrix,(T$4+1),FALSE)*$E2179</f>
        <v>682750.36832864757</v>
      </c>
      <c r="U2173" s="22">
        <f>VLOOKUP(CONCATENATE($F2173," ",$G2173),AllocFactorMatrix,(U$4+1),FALSE)*$E2179</f>
        <v>3326729.761164376</v>
      </c>
      <c r="V2173" s="22">
        <f>VLOOKUP(CONCATENATE($F2173," ",$G2173),AllocFactorMatrix,(V$4+1),FALSE)*$E2179</f>
        <v>423893.37606651161</v>
      </c>
      <c r="W2173" s="22">
        <f t="shared" ref="W2173:W2179" si="1009">SUBTOTAL(9,S2173:V2173)</f>
        <v>4470890.7783901915</v>
      </c>
      <c r="X2173" s="22">
        <f>VLOOKUP(CONCATENATE($F2173," ",$G2173),AllocFactorMatrix,(X$4+1),FALSE)*$E2179</f>
        <v>242734.26632101435</v>
      </c>
      <c r="Y2173" s="22">
        <f>VLOOKUP(CONCATENATE($F2173," ",$G2173),AllocFactorMatrix,(Y$4+1),FALSE)*$E2179</f>
        <v>4562.8193472756438</v>
      </c>
      <c r="Z2173" s="22">
        <f t="shared" si="1006"/>
        <v>247297.08566829</v>
      </c>
      <c r="AA2173" s="22">
        <f>VLOOKUP(CONCATENATE($F2173," ",$G2173),AllocFactorMatrix,(AA$4+1),FALSE)*$E2179</f>
        <v>3529.9709283459088</v>
      </c>
      <c r="AB2173" s="22">
        <f>VLOOKUP(CONCATENATE($F2173," ",$G2173),AllocFactorMatrix,(AB$4+1),FALSE)*$E2179</f>
        <v>33172.210989517524</v>
      </c>
      <c r="AC2173" s="22">
        <f>VLOOKUP(CONCATENATE($F2173," ",$G2173),AllocFactorMatrix,(AC$4+1),FALSE)*$E2179</f>
        <v>7896.4104167741452</v>
      </c>
    </row>
    <row r="2174" spans="2:29" hidden="1" outlineLevel="1">
      <c r="F2174" s="42" t="str">
        <f>F2179</f>
        <v>RB_GUP-Land_T</v>
      </c>
      <c r="G2174" s="17" t="str">
        <f>$G$10</f>
        <v>SUBTRAN</v>
      </c>
      <c r="H2174" s="21">
        <f t="shared" si="1004"/>
        <v>5280002.7671833504</v>
      </c>
      <c r="I2174" s="22">
        <f>VLOOKUP(CONCATENATE($F2174," ",$G2174),AllocFactorMatrix,(I$4+1),FALSE)*$E2179</f>
        <v>2547929.9029132267</v>
      </c>
      <c r="J2174" s="22">
        <f>VLOOKUP(CONCATENATE($F2174," ",$G2174),AllocFactorMatrix,(J$4+1),FALSE)*$E2179</f>
        <v>635691.7588476002</v>
      </c>
      <c r="K2174" s="22">
        <f>VLOOKUP(CONCATENATE($F2174," ",$G2174),AllocFactorMatrix,(K$4+1),FALSE)*$E2179</f>
        <v>8073.6617774271117</v>
      </c>
      <c r="L2174" s="22">
        <f>VLOOKUP(CONCATENATE($F2174," ",$G2174),AllocFactorMatrix,(L$4+1),FALSE)*$E2179</f>
        <v>520.49628699109621</v>
      </c>
      <c r="M2174" s="22">
        <f t="shared" si="1005"/>
        <v>644285.91691201832</v>
      </c>
      <c r="N2174" s="22">
        <f>VLOOKUP(CONCATENATE($F2174," ",$G2174),AllocFactorMatrix,(N$4+1),FALSE)*$E2179</f>
        <v>282299.4469702869</v>
      </c>
      <c r="O2174" s="22">
        <f>VLOOKUP(CONCATENATE($F2174," ",$G2174),AllocFactorMatrix,(O$4+1),FALSE)*$E2179</f>
        <v>77498.506487923834</v>
      </c>
      <c r="P2174" s="22">
        <f>VLOOKUP(CONCATENATE($F2174," ",$G2174),AllocFactorMatrix,(P$4+1),FALSE)*$E2179</f>
        <v>15577.773661698942</v>
      </c>
      <c r="Q2174" s="22">
        <f>VLOOKUP(CONCATENATE($F2174," ",$G2174),AllocFactorMatrix,(Q$4+1),FALSE)*$E2179</f>
        <v>0</v>
      </c>
      <c r="R2174" s="22">
        <f t="shared" si="1007"/>
        <v>375375.72711990972</v>
      </c>
      <c r="S2174" s="22">
        <f>VLOOKUP(CONCATENATE($F2174," ",$G2174),AllocFactorMatrix,(S$4+1),FALSE)*$E2179</f>
        <v>11962.99029832353</v>
      </c>
      <c r="T2174" s="22">
        <f>VLOOKUP(CONCATENATE($F2174," ",$G2174),AllocFactorMatrix,(T$4+1),FALSE)*$E2179</f>
        <v>224128.41723890678</v>
      </c>
      <c r="U2174" s="22">
        <f>VLOOKUP(CONCATENATE($F2174," ",$G2174),AllocFactorMatrix,(U$4+1),FALSE)*$E2179</f>
        <v>1392828.9142063579</v>
      </c>
      <c r="V2174" s="22">
        <f>VLOOKUP(CONCATENATE($F2174," ",$G2174),AllocFactorMatrix,(V$4+1),FALSE)*$E2179</f>
        <v>0</v>
      </c>
      <c r="W2174" s="22">
        <f t="shared" si="1009"/>
        <v>1628920.3217435882</v>
      </c>
      <c r="X2174" s="22">
        <f>VLOOKUP(CONCATENATE($F2174," ",$G2174),AllocFactorMatrix,(X$4+1),FALSE)*$E2179</f>
        <v>79181.219161640925</v>
      </c>
      <c r="Y2174" s="22">
        <f>VLOOKUP(CONCATENATE($F2174," ",$G2174),AllocFactorMatrix,(Y$4+1),FALSE)*$E2179</f>
        <v>1518.8403175531862</v>
      </c>
      <c r="Z2174" s="22">
        <f t="shared" si="1006"/>
        <v>80700.059479194111</v>
      </c>
      <c r="AA2174" s="22">
        <f>VLOOKUP(CONCATENATE($F2174," ",$G2174),AllocFactorMatrix,(AA$4+1),FALSE)*$E2179</f>
        <v>1155.2432027878242</v>
      </c>
      <c r="AB2174" s="22">
        <f>VLOOKUP(CONCATENATE($F2174," ",$G2174),AllocFactorMatrix,(AB$4+1),FALSE)*$E2179</f>
        <v>1321.774069663513</v>
      </c>
      <c r="AC2174" s="22">
        <f>VLOOKUP(CONCATENATE($F2174," ",$G2174),AllocFactorMatrix,(AC$4+1),FALSE)*$E2179</f>
        <v>313.82174296318112</v>
      </c>
    </row>
    <row r="2175" spans="2:29" hidden="1" outlineLevel="1">
      <c r="F2175" s="42" t="str">
        <f>F2179</f>
        <v>RB_GUP-Land_T</v>
      </c>
      <c r="G2175" s="17" t="str">
        <f>$G$11</f>
        <v>DISTPRI</v>
      </c>
      <c r="H2175" s="21">
        <f t="shared" si="1004"/>
        <v>0</v>
      </c>
      <c r="I2175" s="22">
        <f>VLOOKUP(CONCATENATE($F2175," ",$G2175),AllocFactorMatrix,(I$4+1),FALSE)*$E2179</f>
        <v>0</v>
      </c>
      <c r="J2175" s="22">
        <f>VLOOKUP(CONCATENATE($F2175," ",$G2175),AllocFactorMatrix,(J$4+1),FALSE)*$E2179</f>
        <v>0</v>
      </c>
      <c r="K2175" s="22">
        <f>VLOOKUP(CONCATENATE($F2175," ",$G2175),AllocFactorMatrix,(K$4+1),FALSE)*$E2179</f>
        <v>0</v>
      </c>
      <c r="L2175" s="22">
        <f>VLOOKUP(CONCATENATE($F2175," ",$G2175),AllocFactorMatrix,(L$4+1),FALSE)*$E2179</f>
        <v>0</v>
      </c>
      <c r="M2175" s="22">
        <f t="shared" si="1005"/>
        <v>0</v>
      </c>
      <c r="N2175" s="22">
        <f>VLOOKUP(CONCATENATE($F2175," ",$G2175),AllocFactorMatrix,(N$4+1),FALSE)*$E2179</f>
        <v>0</v>
      </c>
      <c r="O2175" s="22">
        <f>VLOOKUP(CONCATENATE($F2175," ",$G2175),AllocFactorMatrix,(O$4+1),FALSE)*$E2179</f>
        <v>0</v>
      </c>
      <c r="P2175" s="22">
        <f>VLOOKUP(CONCATENATE($F2175," ",$G2175),AllocFactorMatrix,(P$4+1),FALSE)*$E2179</f>
        <v>0</v>
      </c>
      <c r="Q2175" s="22">
        <f>VLOOKUP(CONCATENATE($F2175," ",$G2175),AllocFactorMatrix,(Q$4+1),FALSE)*$E2179</f>
        <v>0</v>
      </c>
      <c r="R2175" s="22">
        <f t="shared" si="1007"/>
        <v>0</v>
      </c>
      <c r="S2175" s="22">
        <f>VLOOKUP(CONCATENATE($F2175," ",$G2175),AllocFactorMatrix,(S$4+1),FALSE)*$E2179</f>
        <v>0</v>
      </c>
      <c r="T2175" s="22">
        <f>VLOOKUP(CONCATENATE($F2175," ",$G2175),AllocFactorMatrix,(T$4+1),FALSE)*$E2179</f>
        <v>0</v>
      </c>
      <c r="U2175" s="22">
        <f>VLOOKUP(CONCATENATE($F2175," ",$G2175),AllocFactorMatrix,(U$4+1),FALSE)*$E2179</f>
        <v>0</v>
      </c>
      <c r="V2175" s="22">
        <f>VLOOKUP(CONCATENATE($F2175," ",$G2175),AllocFactorMatrix,(V$4+1),FALSE)*$E2179</f>
        <v>0</v>
      </c>
      <c r="W2175" s="22">
        <f t="shared" si="1009"/>
        <v>0</v>
      </c>
      <c r="X2175" s="22">
        <f>VLOOKUP(CONCATENATE($F2175," ",$G2175),AllocFactorMatrix,(X$4+1),FALSE)*$E2179</f>
        <v>0</v>
      </c>
      <c r="Y2175" s="22">
        <f>VLOOKUP(CONCATENATE($F2175," ",$G2175),AllocFactorMatrix,(Y$4+1),FALSE)*$E2179</f>
        <v>0</v>
      </c>
      <c r="Z2175" s="22">
        <f t="shared" si="1006"/>
        <v>0</v>
      </c>
      <c r="AA2175" s="22">
        <f>VLOOKUP(CONCATENATE($F2175," ",$G2175),AllocFactorMatrix,(AA$4+1),FALSE)*$E2179</f>
        <v>0</v>
      </c>
      <c r="AB2175" s="22">
        <f>VLOOKUP(CONCATENATE($F2175," ",$G2175),AllocFactorMatrix,(AB$4+1),FALSE)*$E2179</f>
        <v>0</v>
      </c>
      <c r="AC2175" s="22">
        <f>VLOOKUP(CONCATENATE($F2175," ",$G2175),AllocFactorMatrix,(AC$4+1),FALSE)*$E2179</f>
        <v>0</v>
      </c>
    </row>
    <row r="2176" spans="2:29" hidden="1" outlineLevel="1">
      <c r="F2176" s="42" t="str">
        <f>F2179</f>
        <v>RB_GUP-Land_T</v>
      </c>
      <c r="G2176" s="17" t="str">
        <f>$G$12</f>
        <v>DISTSEC</v>
      </c>
      <c r="H2176" s="21">
        <f t="shared" si="1004"/>
        <v>0</v>
      </c>
      <c r="I2176" s="22">
        <f>VLOOKUP(CONCATENATE($F2176," ",$G2176),AllocFactorMatrix,(I$4+1),FALSE)*$E2179</f>
        <v>0</v>
      </c>
      <c r="J2176" s="22">
        <f>VLOOKUP(CONCATENATE($F2176," ",$G2176),AllocFactorMatrix,(J$4+1),FALSE)*$E2179</f>
        <v>0</v>
      </c>
      <c r="K2176" s="22">
        <f>VLOOKUP(CONCATENATE($F2176," ",$G2176),AllocFactorMatrix,(K$4+1),FALSE)*$E2179</f>
        <v>0</v>
      </c>
      <c r="L2176" s="22">
        <f>VLOOKUP(CONCATENATE($F2176," ",$G2176),AllocFactorMatrix,(L$4+1),FALSE)*$E2179</f>
        <v>0</v>
      </c>
      <c r="M2176" s="22">
        <f t="shared" si="1005"/>
        <v>0</v>
      </c>
      <c r="N2176" s="22">
        <f>VLOOKUP(CONCATENATE($F2176," ",$G2176),AllocFactorMatrix,(N$4+1),FALSE)*$E2179</f>
        <v>0</v>
      </c>
      <c r="O2176" s="22">
        <f>VLOOKUP(CONCATENATE($F2176," ",$G2176),AllocFactorMatrix,(O$4+1),FALSE)*$E2179</f>
        <v>0</v>
      </c>
      <c r="P2176" s="22">
        <f>VLOOKUP(CONCATENATE($F2176," ",$G2176),AllocFactorMatrix,(P$4+1),FALSE)*$E2179</f>
        <v>0</v>
      </c>
      <c r="Q2176" s="22">
        <f>VLOOKUP(CONCATENATE($F2176," ",$G2176),AllocFactorMatrix,(Q$4+1),FALSE)*$E2179</f>
        <v>0</v>
      </c>
      <c r="R2176" s="22">
        <f t="shared" si="1007"/>
        <v>0</v>
      </c>
      <c r="S2176" s="22">
        <f>VLOOKUP(CONCATENATE($F2176," ",$G2176),AllocFactorMatrix,(S$4+1),FALSE)*$E2179</f>
        <v>0</v>
      </c>
      <c r="T2176" s="22">
        <f>VLOOKUP(CONCATENATE($F2176," ",$G2176),AllocFactorMatrix,(T$4+1),FALSE)*$E2179</f>
        <v>0</v>
      </c>
      <c r="U2176" s="22">
        <f>VLOOKUP(CONCATENATE($F2176," ",$G2176),AllocFactorMatrix,(U$4+1),FALSE)*$E2179</f>
        <v>0</v>
      </c>
      <c r="V2176" s="22">
        <f>VLOOKUP(CONCATENATE($F2176," ",$G2176),AllocFactorMatrix,(V$4+1),FALSE)*$E2179</f>
        <v>0</v>
      </c>
      <c r="W2176" s="22">
        <f t="shared" si="1009"/>
        <v>0</v>
      </c>
      <c r="X2176" s="22">
        <f>VLOOKUP(CONCATENATE($F2176," ",$G2176),AllocFactorMatrix,(X$4+1),FALSE)*$E2179</f>
        <v>0</v>
      </c>
      <c r="Y2176" s="22">
        <f>VLOOKUP(CONCATENATE($F2176," ",$G2176),AllocFactorMatrix,(Y$4+1),FALSE)*$E2179</f>
        <v>0</v>
      </c>
      <c r="Z2176" s="22">
        <f t="shared" si="1006"/>
        <v>0</v>
      </c>
      <c r="AA2176" s="22">
        <f>VLOOKUP(CONCATENATE($F2176," ",$G2176),AllocFactorMatrix,(AA$4+1),FALSE)*$E2179</f>
        <v>0</v>
      </c>
      <c r="AB2176" s="22">
        <f>VLOOKUP(CONCATENATE($F2176," ",$G2176),AllocFactorMatrix,(AB$4+1),FALSE)*$E2179</f>
        <v>0</v>
      </c>
      <c r="AC2176" s="22">
        <f>VLOOKUP(CONCATENATE($F2176," ",$G2176),AllocFactorMatrix,(AC$4+1),FALSE)*$E2179</f>
        <v>0</v>
      </c>
    </row>
    <row r="2177" spans="4:29" hidden="1" outlineLevel="1">
      <c r="F2177" s="42" t="str">
        <f>F2179</f>
        <v>RB_GUP-Land_T</v>
      </c>
      <c r="G2177" s="17" t="str">
        <f>$G$13</f>
        <v>ENERGY</v>
      </c>
      <c r="H2177" s="21">
        <f t="shared" si="1004"/>
        <v>0</v>
      </c>
      <c r="I2177" s="22">
        <f>VLOOKUP(CONCATENATE($F2177," ",$G2177),AllocFactorMatrix,(I$4+1),FALSE)*$E2179</f>
        <v>0</v>
      </c>
      <c r="J2177" s="22">
        <f>VLOOKUP(CONCATENATE($F2177," ",$G2177),AllocFactorMatrix,(J$4+1),FALSE)*$E2179</f>
        <v>0</v>
      </c>
      <c r="K2177" s="22">
        <f>VLOOKUP(CONCATENATE($F2177," ",$G2177),AllocFactorMatrix,(K$4+1),FALSE)*$E2179</f>
        <v>0</v>
      </c>
      <c r="L2177" s="22">
        <f>VLOOKUP(CONCATENATE($F2177," ",$G2177),AllocFactorMatrix,(L$4+1),FALSE)*$E2179</f>
        <v>0</v>
      </c>
      <c r="M2177" s="22">
        <f t="shared" si="1005"/>
        <v>0</v>
      </c>
      <c r="N2177" s="22">
        <f>VLOOKUP(CONCATENATE($F2177," ",$G2177),AllocFactorMatrix,(N$4+1),FALSE)*$E2179</f>
        <v>0</v>
      </c>
      <c r="O2177" s="22">
        <f>VLOOKUP(CONCATENATE($F2177," ",$G2177),AllocFactorMatrix,(O$4+1),FALSE)*$E2179</f>
        <v>0</v>
      </c>
      <c r="P2177" s="22">
        <f>VLOOKUP(CONCATENATE($F2177," ",$G2177),AllocFactorMatrix,(P$4+1),FALSE)*$E2179</f>
        <v>0</v>
      </c>
      <c r="Q2177" s="22">
        <f>VLOOKUP(CONCATENATE($F2177," ",$G2177),AllocFactorMatrix,(Q$4+1),FALSE)*$E2179</f>
        <v>0</v>
      </c>
      <c r="R2177" s="22">
        <f t="shared" si="1007"/>
        <v>0</v>
      </c>
      <c r="S2177" s="22">
        <f>VLOOKUP(CONCATENATE($F2177," ",$G2177),AllocFactorMatrix,(S$4+1),FALSE)*$E2179</f>
        <v>0</v>
      </c>
      <c r="T2177" s="22">
        <f>VLOOKUP(CONCATENATE($F2177," ",$G2177),AllocFactorMatrix,(T$4+1),FALSE)*$E2179</f>
        <v>0</v>
      </c>
      <c r="U2177" s="22">
        <f>VLOOKUP(CONCATENATE($F2177," ",$G2177),AllocFactorMatrix,(U$4+1),FALSE)*$E2179</f>
        <v>0</v>
      </c>
      <c r="V2177" s="22">
        <f>VLOOKUP(CONCATENATE($F2177," ",$G2177),AllocFactorMatrix,(V$4+1),FALSE)*$E2179</f>
        <v>0</v>
      </c>
      <c r="W2177" s="22">
        <f t="shared" si="1009"/>
        <v>0</v>
      </c>
      <c r="X2177" s="22">
        <f>VLOOKUP(CONCATENATE($F2177," ",$G2177),AllocFactorMatrix,(X$4+1),FALSE)*$E2179</f>
        <v>0</v>
      </c>
      <c r="Y2177" s="22">
        <f>VLOOKUP(CONCATENATE($F2177," ",$G2177),AllocFactorMatrix,(Y$4+1),FALSE)*$E2179</f>
        <v>0</v>
      </c>
      <c r="Z2177" s="22">
        <f t="shared" si="1006"/>
        <v>0</v>
      </c>
      <c r="AA2177" s="22">
        <f>VLOOKUP(CONCATENATE($F2177," ",$G2177),AllocFactorMatrix,(AA$4+1),FALSE)*$E2179</f>
        <v>0</v>
      </c>
      <c r="AB2177" s="22">
        <f>VLOOKUP(CONCATENATE($F2177," ",$G2177),AllocFactorMatrix,(AB$4+1),FALSE)*$E2179</f>
        <v>0</v>
      </c>
      <c r="AC2177" s="22">
        <f>VLOOKUP(CONCATENATE($F2177," ",$G2177),AllocFactorMatrix,(AC$4+1),FALSE)*$E2179</f>
        <v>0</v>
      </c>
    </row>
    <row r="2178" spans="4:29" hidden="1" outlineLevel="1">
      <c r="F2178" s="42" t="str">
        <f>F2179</f>
        <v>RB_GUP-Land_T</v>
      </c>
      <c r="G2178" s="17" t="str">
        <f>$G$14</f>
        <v>CUSTOMER</v>
      </c>
      <c r="H2178" s="21">
        <f t="shared" si="1004"/>
        <v>0</v>
      </c>
      <c r="I2178" s="22">
        <f>VLOOKUP(CONCATENATE($F2178," ",$G2178),AllocFactorMatrix,(I$4+1),FALSE)*$E2179</f>
        <v>0</v>
      </c>
      <c r="J2178" s="22">
        <f>VLOOKUP(CONCATENATE($F2178," ",$G2178),AllocFactorMatrix,(J$4+1),FALSE)*$E2179</f>
        <v>0</v>
      </c>
      <c r="K2178" s="22">
        <f>VLOOKUP(CONCATENATE($F2178," ",$G2178),AllocFactorMatrix,(K$4+1),FALSE)*$E2179</f>
        <v>0</v>
      </c>
      <c r="L2178" s="22">
        <f>VLOOKUP(CONCATENATE($F2178," ",$G2178),AllocFactorMatrix,(L$4+1),FALSE)*$E2179</f>
        <v>0</v>
      </c>
      <c r="M2178" s="22">
        <f t="shared" si="1005"/>
        <v>0</v>
      </c>
      <c r="N2178" s="22">
        <f>VLOOKUP(CONCATENATE($F2178," ",$G2178),AllocFactorMatrix,(N$4+1),FALSE)*$E2179</f>
        <v>0</v>
      </c>
      <c r="O2178" s="22">
        <f>VLOOKUP(CONCATENATE($F2178," ",$G2178),AllocFactorMatrix,(O$4+1),FALSE)*$E2179</f>
        <v>0</v>
      </c>
      <c r="P2178" s="22">
        <f>VLOOKUP(CONCATENATE($F2178," ",$G2178),AllocFactorMatrix,(P$4+1),FALSE)*$E2179</f>
        <v>0</v>
      </c>
      <c r="Q2178" s="22">
        <f>VLOOKUP(CONCATENATE($F2178," ",$G2178),AllocFactorMatrix,(Q$4+1),FALSE)*$E2179</f>
        <v>0</v>
      </c>
      <c r="R2178" s="22">
        <f t="shared" si="1007"/>
        <v>0</v>
      </c>
      <c r="S2178" s="22">
        <f>VLOOKUP(CONCATENATE($F2178," ",$G2178),AllocFactorMatrix,(S$4+1),FALSE)*$E2179</f>
        <v>0</v>
      </c>
      <c r="T2178" s="22">
        <f>VLOOKUP(CONCATENATE($F2178," ",$G2178),AllocFactorMatrix,(T$4+1),FALSE)*$E2179</f>
        <v>0</v>
      </c>
      <c r="U2178" s="22">
        <f>VLOOKUP(CONCATENATE($F2178," ",$G2178),AllocFactorMatrix,(U$4+1),FALSE)*$E2179</f>
        <v>0</v>
      </c>
      <c r="V2178" s="22">
        <f>VLOOKUP(CONCATENATE($F2178," ",$G2178),AllocFactorMatrix,(V$4+1),FALSE)*$E2179</f>
        <v>0</v>
      </c>
      <c r="W2178" s="22">
        <f t="shared" si="1009"/>
        <v>0</v>
      </c>
      <c r="X2178" s="22">
        <f>VLOOKUP(CONCATENATE($F2178," ",$G2178),AllocFactorMatrix,(X$4+1),FALSE)*$E2179</f>
        <v>0</v>
      </c>
      <c r="Y2178" s="22">
        <f>VLOOKUP(CONCATENATE($F2178," ",$G2178),AllocFactorMatrix,(Y$4+1),FALSE)*$E2179</f>
        <v>0</v>
      </c>
      <c r="Z2178" s="22">
        <f t="shared" si="1006"/>
        <v>0</v>
      </c>
      <c r="AA2178" s="22">
        <f>VLOOKUP(CONCATENATE($F2178," ",$G2178),AllocFactorMatrix,(AA$4+1),FALSE)*$E2179</f>
        <v>0</v>
      </c>
      <c r="AB2178" s="22">
        <f>VLOOKUP(CONCATENATE($F2178," ",$G2178),AllocFactorMatrix,(AB$4+1),FALSE)*$E2179</f>
        <v>0</v>
      </c>
      <c r="AC2178" s="22">
        <f>VLOOKUP(CONCATENATE($F2178," ",$G2178),AllocFactorMatrix,(AC$4+1),FALSE)*$E2179</f>
        <v>0</v>
      </c>
    </row>
    <row r="2179" spans="4:29" collapsed="1">
      <c r="D2179" s="17" t="s">
        <v>589</v>
      </c>
      <c r="E2179" s="19">
        <f>21203610+38037</f>
        <v>21241647</v>
      </c>
      <c r="F2179" s="42" t="s">
        <v>550</v>
      </c>
      <c r="G2179" s="17" t="str">
        <f>$G$15</f>
        <v>TOTAL</v>
      </c>
      <c r="H2179" s="21">
        <f t="shared" si="1004"/>
        <v>21241646.999999996</v>
      </c>
      <c r="I2179" s="22">
        <f>VLOOKUP(CONCATENATE($F2179," ",$G2179),AllocFactorMatrix,(I$4+1),FALSE)*$E2179</f>
        <v>10461849.909363709</v>
      </c>
      <c r="J2179" s="22">
        <f>VLOOKUP(CONCATENATE($F2179," ",$G2179),AllocFactorMatrix,(J$4+1),FALSE)*$E2179</f>
        <v>2614708.8887961297</v>
      </c>
      <c r="K2179" s="22">
        <f>VLOOKUP(CONCATENATE($F2179," ",$G2179),AllocFactorMatrix,(K$4+1),FALSE)*$E2179</f>
        <v>33155.403871275761</v>
      </c>
      <c r="L2179" s="22">
        <f>VLOOKUP(CONCATENATE($F2179," ",$G2179),AllocFactorMatrix,(L$4+1),FALSE)*$E2179</f>
        <v>1775.8125472898057</v>
      </c>
      <c r="M2179" s="22">
        <f t="shared" si="1005"/>
        <v>2649640.1052146954</v>
      </c>
      <c r="N2179" s="22">
        <f>VLOOKUP(CONCATENATE($F2179," ",$G2179),AllocFactorMatrix,(N$4+1),FALSE)*$E2179</f>
        <v>1170180.9939183672</v>
      </c>
      <c r="O2179" s="22">
        <f>VLOOKUP(CONCATENATE($F2179," ",$G2179),AllocFactorMatrix,(O$4+1),FALSE)*$E2179</f>
        <v>320846.27614474547</v>
      </c>
      <c r="P2179" s="22">
        <f>VLOOKUP(CONCATENATE($F2179," ",$G2179),AllocFactorMatrix,(P$4+1),FALSE)*$E2179</f>
        <v>54301.900705983928</v>
      </c>
      <c r="Q2179" s="22">
        <f>VLOOKUP(CONCATENATE($F2179," ",$G2179),AllocFactorMatrix,(Q$4+1),FALSE)*$E2179</f>
        <v>0</v>
      </c>
      <c r="R2179" s="22">
        <f t="shared" si="1007"/>
        <v>1545329.1707690966</v>
      </c>
      <c r="S2179" s="22">
        <f>VLOOKUP(CONCATENATE($F2179," ",$G2179),AllocFactorMatrix,(S$4+1),FALSE)*$E2179</f>
        <v>50343.838230710942</v>
      </c>
      <c r="T2179" s="22">
        <f>VLOOKUP(CONCATENATE($F2179," ",$G2179),AllocFactorMatrix,(T$4+1),FALSE)*$E2179</f>
        <v>922594.37932746578</v>
      </c>
      <c r="U2179" s="22">
        <f>VLOOKUP(CONCATENATE($F2179," ",$G2179),AllocFactorMatrix,(U$4+1),FALSE)*$E2179</f>
        <v>4796133.5640865751</v>
      </c>
      <c r="V2179" s="22">
        <f>VLOOKUP(CONCATENATE($F2179," ",$G2179),AllocFactorMatrix,(V$4+1),FALSE)*$E2179</f>
        <v>433650.58222091664</v>
      </c>
      <c r="W2179" s="22">
        <f t="shared" si="1009"/>
        <v>6202722.3638656689</v>
      </c>
      <c r="X2179" s="22">
        <f>VLOOKUP(CONCATENATE($F2179," ",$G2179),AllocFactorMatrix,(X$4+1),FALSE)*$E2179</f>
        <v>327502.75910134183</v>
      </c>
      <c r="Y2179" s="22">
        <f>VLOOKUP(CONCATENATE($F2179," ",$G2179),AllocFactorMatrix,(Y$4+1),FALSE)*$E2179</f>
        <v>6186.6869465235795</v>
      </c>
      <c r="Z2179" s="22">
        <f t="shared" si="1006"/>
        <v>333689.44604786544</v>
      </c>
      <c r="AA2179" s="22">
        <f>VLOOKUP(CONCATENATE($F2179," ",$G2179),AllocFactorMatrix,(AA$4+1),FALSE)*$E2179</f>
        <v>4766.467238664065</v>
      </c>
      <c r="AB2179" s="22">
        <f>VLOOKUP(CONCATENATE($F2179," ",$G2179),AllocFactorMatrix,(AB$4+1),FALSE)*$E2179</f>
        <v>35257.545236095328</v>
      </c>
      <c r="AC2179" s="22">
        <f>VLOOKUP(CONCATENATE($F2179," ",$G2179),AllocFactorMatrix,(AC$4+1),FALSE)*$E2179</f>
        <v>8391.9922642032379</v>
      </c>
    </row>
    <row r="2180" spans="4:29" hidden="1" outlineLevel="1">
      <c r="F2180" s="42" t="str">
        <f>F2187</f>
        <v>RB_GUP-Land_D</v>
      </c>
      <c r="G2180" s="17" t="str">
        <f>$G$8</f>
        <v>PRODUCTION</v>
      </c>
      <c r="H2180" s="21">
        <f t="shared" si="1004"/>
        <v>0</v>
      </c>
      <c r="I2180" s="22">
        <f>VLOOKUP(CONCATENATE($F2180," ",$G2180),AllocFactorMatrix,(I$4+1),FALSE)*$E2187</f>
        <v>0</v>
      </c>
      <c r="J2180" s="22">
        <f>VLOOKUP(CONCATENATE($F2180," ",$G2180),AllocFactorMatrix,(J$4+1),FALSE)*$E2187</f>
        <v>0</v>
      </c>
      <c r="K2180" s="22">
        <f>VLOOKUP(CONCATENATE($F2180," ",$G2180),AllocFactorMatrix,(K$4+1),FALSE)*$E2187</f>
        <v>0</v>
      </c>
      <c r="L2180" s="22">
        <f>VLOOKUP(CONCATENATE($F2180," ",$G2180),AllocFactorMatrix,(L$4+1),FALSE)*$E2187</f>
        <v>0</v>
      </c>
      <c r="M2180" s="22">
        <f t="shared" si="1005"/>
        <v>0</v>
      </c>
      <c r="N2180" s="22">
        <f>VLOOKUP(CONCATENATE($F2180," ",$G2180),AllocFactorMatrix,(N$4+1),FALSE)*$E2187</f>
        <v>0</v>
      </c>
      <c r="O2180" s="22">
        <f>VLOOKUP(CONCATENATE($F2180," ",$G2180),AllocFactorMatrix,(O$4+1),FALSE)*$E2187</f>
        <v>0</v>
      </c>
      <c r="P2180" s="22">
        <f>VLOOKUP(CONCATENATE($F2180," ",$G2180),AllocFactorMatrix,(P$4+1),FALSE)*$E2187</f>
        <v>0</v>
      </c>
      <c r="Q2180" s="22">
        <f>VLOOKUP(CONCATENATE($F2180," ",$G2180),AllocFactorMatrix,(Q$4+1),FALSE)*$E2187</f>
        <v>0</v>
      </c>
      <c r="R2180" s="22">
        <f t="shared" si="1007"/>
        <v>0</v>
      </c>
      <c r="S2180" s="22">
        <f>VLOOKUP(CONCATENATE($F2180," ",$G2180),AllocFactorMatrix,(S$4+1),FALSE)*$E2187</f>
        <v>0</v>
      </c>
      <c r="T2180" s="22">
        <f>VLOOKUP(CONCATENATE($F2180," ",$G2180),AllocFactorMatrix,(T$4+1),FALSE)*$E2187</f>
        <v>0</v>
      </c>
      <c r="U2180" s="22">
        <f>VLOOKUP(CONCATENATE($F2180," ",$G2180),AllocFactorMatrix,(U$4+1),FALSE)*$E2187</f>
        <v>0</v>
      </c>
      <c r="V2180" s="22">
        <f>VLOOKUP(CONCATENATE($F2180," ",$G2180),AllocFactorMatrix,(V$4+1),FALSE)*$E2187</f>
        <v>0</v>
      </c>
      <c r="W2180" s="22">
        <f>SUBTOTAL(9,S2180:V2180)</f>
        <v>0</v>
      </c>
      <c r="X2180" s="22">
        <f>VLOOKUP(CONCATENATE($F2180," ",$G2180),AllocFactorMatrix,(X$4+1),FALSE)*$E2187</f>
        <v>0</v>
      </c>
      <c r="Y2180" s="22">
        <f>VLOOKUP(CONCATENATE($F2180," ",$G2180),AllocFactorMatrix,(Y$4+1),FALSE)*$E2187</f>
        <v>0</v>
      </c>
      <c r="Z2180" s="22">
        <f t="shared" ref="Z2180:Z2195" si="1010">SUBTOTAL(9,X2180:Y2180)</f>
        <v>0</v>
      </c>
      <c r="AA2180" s="22">
        <f>VLOOKUP(CONCATENATE($F2180," ",$G2180),AllocFactorMatrix,(AA$4+1),FALSE)*$E2187</f>
        <v>0</v>
      </c>
      <c r="AB2180" s="22">
        <f>VLOOKUP(CONCATENATE($F2180," ",$G2180),AllocFactorMatrix,(AB$4+1),FALSE)*$E2187</f>
        <v>0</v>
      </c>
      <c r="AC2180" s="22">
        <f>VLOOKUP(CONCATENATE($F2180," ",$G2180),AllocFactorMatrix,(AC$4+1),FALSE)*$E2187</f>
        <v>0</v>
      </c>
    </row>
    <row r="2181" spans="4:29" hidden="1" outlineLevel="1">
      <c r="F2181" s="42" t="str">
        <f>F2187</f>
        <v>RB_GUP-Land_D</v>
      </c>
      <c r="G2181" s="17" t="str">
        <f>$G$9</f>
        <v>BULKTRAN</v>
      </c>
      <c r="H2181" s="21">
        <f t="shared" si="1004"/>
        <v>0</v>
      </c>
      <c r="I2181" s="22">
        <f>VLOOKUP(CONCATENATE($F2181," ",$G2181),AllocFactorMatrix,(I$4+1),FALSE)*$E2187</f>
        <v>0</v>
      </c>
      <c r="J2181" s="22">
        <f>VLOOKUP(CONCATENATE($F2181," ",$G2181),AllocFactorMatrix,(J$4+1),FALSE)*$E2187</f>
        <v>0</v>
      </c>
      <c r="K2181" s="22">
        <f>VLOOKUP(CONCATENATE($F2181," ",$G2181),AllocFactorMatrix,(K$4+1),FALSE)*$E2187</f>
        <v>0</v>
      </c>
      <c r="L2181" s="22">
        <f>VLOOKUP(CONCATENATE($F2181," ",$G2181),AllocFactorMatrix,(L$4+1),FALSE)*$E2187</f>
        <v>0</v>
      </c>
      <c r="M2181" s="22">
        <f t="shared" si="1005"/>
        <v>0</v>
      </c>
      <c r="N2181" s="22">
        <f>VLOOKUP(CONCATENATE($F2181," ",$G2181),AllocFactorMatrix,(N$4+1),FALSE)*$E2187</f>
        <v>0</v>
      </c>
      <c r="O2181" s="22">
        <f>VLOOKUP(CONCATENATE($F2181," ",$G2181),AllocFactorMatrix,(O$4+1),FALSE)*$E2187</f>
        <v>0</v>
      </c>
      <c r="P2181" s="22">
        <f>VLOOKUP(CONCATENATE($F2181," ",$G2181),AllocFactorMatrix,(P$4+1),FALSE)*$E2187</f>
        <v>0</v>
      </c>
      <c r="Q2181" s="22">
        <f>VLOOKUP(CONCATENATE($F2181," ",$G2181),AllocFactorMatrix,(Q$4+1),FALSE)*$E2187</f>
        <v>0</v>
      </c>
      <c r="R2181" s="22">
        <f t="shared" si="1007"/>
        <v>0</v>
      </c>
      <c r="S2181" s="22">
        <f>VLOOKUP(CONCATENATE($F2181," ",$G2181),AllocFactorMatrix,(S$4+1),FALSE)*$E2187</f>
        <v>0</v>
      </c>
      <c r="T2181" s="22">
        <f>VLOOKUP(CONCATENATE($F2181," ",$G2181),AllocFactorMatrix,(T$4+1),FALSE)*$E2187</f>
        <v>0</v>
      </c>
      <c r="U2181" s="22">
        <f>VLOOKUP(CONCATENATE($F2181," ",$G2181),AllocFactorMatrix,(U$4+1),FALSE)*$E2187</f>
        <v>0</v>
      </c>
      <c r="V2181" s="22">
        <f>VLOOKUP(CONCATENATE($F2181," ",$G2181),AllocFactorMatrix,(V$4+1),FALSE)*$E2187</f>
        <v>0</v>
      </c>
      <c r="W2181" s="22">
        <f t="shared" ref="W2181:W2187" si="1011">SUBTOTAL(9,S2181:V2181)</f>
        <v>0</v>
      </c>
      <c r="X2181" s="22">
        <f>VLOOKUP(CONCATENATE($F2181," ",$G2181),AllocFactorMatrix,(X$4+1),FALSE)*$E2187</f>
        <v>0</v>
      </c>
      <c r="Y2181" s="22">
        <f>VLOOKUP(CONCATENATE($F2181," ",$G2181),AllocFactorMatrix,(Y$4+1),FALSE)*$E2187</f>
        <v>0</v>
      </c>
      <c r="Z2181" s="22">
        <f t="shared" si="1010"/>
        <v>0</v>
      </c>
      <c r="AA2181" s="22">
        <f>VLOOKUP(CONCATENATE($F2181," ",$G2181),AllocFactorMatrix,(AA$4+1),FALSE)*$E2187</f>
        <v>0</v>
      </c>
      <c r="AB2181" s="22">
        <f>VLOOKUP(CONCATENATE($F2181," ",$G2181),AllocFactorMatrix,(AB$4+1),FALSE)*$E2187</f>
        <v>0</v>
      </c>
      <c r="AC2181" s="22">
        <f>VLOOKUP(CONCATENATE($F2181," ",$G2181),AllocFactorMatrix,(AC$4+1),FALSE)*$E2187</f>
        <v>0</v>
      </c>
    </row>
    <row r="2182" spans="4:29" hidden="1" outlineLevel="1">
      <c r="F2182" s="42" t="str">
        <f>F2187</f>
        <v>RB_GUP-Land_D</v>
      </c>
      <c r="G2182" s="17" t="str">
        <f>$G$10</f>
        <v>SUBTRAN</v>
      </c>
      <c r="H2182" s="21">
        <f t="shared" si="1004"/>
        <v>0</v>
      </c>
      <c r="I2182" s="22">
        <f>VLOOKUP(CONCATENATE($F2182," ",$G2182),AllocFactorMatrix,(I$4+1),FALSE)*$E2187</f>
        <v>0</v>
      </c>
      <c r="J2182" s="22">
        <f>VLOOKUP(CONCATENATE($F2182," ",$G2182),AllocFactorMatrix,(J$4+1),FALSE)*$E2187</f>
        <v>0</v>
      </c>
      <c r="K2182" s="22">
        <f>VLOOKUP(CONCATENATE($F2182," ",$G2182),AllocFactorMatrix,(K$4+1),FALSE)*$E2187</f>
        <v>0</v>
      </c>
      <c r="L2182" s="22">
        <f>VLOOKUP(CONCATENATE($F2182," ",$G2182),AllocFactorMatrix,(L$4+1),FALSE)*$E2187</f>
        <v>0</v>
      </c>
      <c r="M2182" s="22">
        <f t="shared" si="1005"/>
        <v>0</v>
      </c>
      <c r="N2182" s="22">
        <f>VLOOKUP(CONCATENATE($F2182," ",$G2182),AllocFactorMatrix,(N$4+1),FALSE)*$E2187</f>
        <v>0</v>
      </c>
      <c r="O2182" s="22">
        <f>VLOOKUP(CONCATENATE($F2182," ",$G2182),AllocFactorMatrix,(O$4+1),FALSE)*$E2187</f>
        <v>0</v>
      </c>
      <c r="P2182" s="22">
        <f>VLOOKUP(CONCATENATE($F2182," ",$G2182),AllocFactorMatrix,(P$4+1),FALSE)*$E2187</f>
        <v>0</v>
      </c>
      <c r="Q2182" s="22">
        <f>VLOOKUP(CONCATENATE($F2182," ",$G2182),AllocFactorMatrix,(Q$4+1),FALSE)*$E2187</f>
        <v>0</v>
      </c>
      <c r="R2182" s="22">
        <f t="shared" si="1007"/>
        <v>0</v>
      </c>
      <c r="S2182" s="22">
        <f>VLOOKUP(CONCATENATE($F2182," ",$G2182),AllocFactorMatrix,(S$4+1),FALSE)*$E2187</f>
        <v>0</v>
      </c>
      <c r="T2182" s="22">
        <f>VLOOKUP(CONCATENATE($F2182," ",$G2182),AllocFactorMatrix,(T$4+1),FALSE)*$E2187</f>
        <v>0</v>
      </c>
      <c r="U2182" s="22">
        <f>VLOOKUP(CONCATENATE($F2182," ",$G2182),AllocFactorMatrix,(U$4+1),FALSE)*$E2187</f>
        <v>0</v>
      </c>
      <c r="V2182" s="22">
        <f>VLOOKUP(CONCATENATE($F2182," ",$G2182),AllocFactorMatrix,(V$4+1),FALSE)*$E2187</f>
        <v>0</v>
      </c>
      <c r="W2182" s="22">
        <f t="shared" si="1011"/>
        <v>0</v>
      </c>
      <c r="X2182" s="22">
        <f>VLOOKUP(CONCATENATE($F2182," ",$G2182),AllocFactorMatrix,(X$4+1),FALSE)*$E2187</f>
        <v>0</v>
      </c>
      <c r="Y2182" s="22">
        <f>VLOOKUP(CONCATENATE($F2182," ",$G2182),AllocFactorMatrix,(Y$4+1),FALSE)*$E2187</f>
        <v>0</v>
      </c>
      <c r="Z2182" s="22">
        <f t="shared" si="1010"/>
        <v>0</v>
      </c>
      <c r="AA2182" s="22">
        <f>VLOOKUP(CONCATENATE($F2182," ",$G2182),AllocFactorMatrix,(AA$4+1),FALSE)*$E2187</f>
        <v>0</v>
      </c>
      <c r="AB2182" s="22">
        <f>VLOOKUP(CONCATENATE($F2182," ",$G2182),AllocFactorMatrix,(AB$4+1),FALSE)*$E2187</f>
        <v>0</v>
      </c>
      <c r="AC2182" s="22">
        <f>VLOOKUP(CONCATENATE($F2182," ",$G2182),AllocFactorMatrix,(AC$4+1),FALSE)*$E2187</f>
        <v>0</v>
      </c>
    </row>
    <row r="2183" spans="4:29" hidden="1" outlineLevel="1">
      <c r="F2183" s="42" t="str">
        <f>F2187</f>
        <v>RB_GUP-Land_D</v>
      </c>
      <c r="G2183" s="17" t="str">
        <f>$G$11</f>
        <v>DISTPRI</v>
      </c>
      <c r="H2183" s="21">
        <f t="shared" si="1004"/>
        <v>9254143.8932466861</v>
      </c>
      <c r="I2183" s="22">
        <f>VLOOKUP(CONCATENATE($F2183," ",$G2183),AllocFactorMatrix,(I$4+1),FALSE)*$E2187</f>
        <v>6120874.6302835839</v>
      </c>
      <c r="J2183" s="22">
        <f>VLOOKUP(CONCATENATE($F2183," ",$G2183),AllocFactorMatrix,(J$4+1),FALSE)*$E2187</f>
        <v>1518947.5531474513</v>
      </c>
      <c r="K2183" s="22">
        <f>VLOOKUP(CONCATENATE($F2183," ",$G2183),AllocFactorMatrix,(K$4+1),FALSE)*$E2187</f>
        <v>19284.410871472781</v>
      </c>
      <c r="L2183" s="22">
        <f>VLOOKUP(CONCATENATE($F2183," ",$G2183),AllocFactorMatrix,(L$4+1),FALSE)*$E2187</f>
        <v>0</v>
      </c>
      <c r="M2183" s="22">
        <f t="shared" si="1005"/>
        <v>1538231.9640189239</v>
      </c>
      <c r="N2183" s="22">
        <f>VLOOKUP(CONCATENATE($F2183," ",$G2183),AllocFactorMatrix,(N$4+1),FALSE)*$E2187</f>
        <v>663010.5500178145</v>
      </c>
      <c r="O2183" s="22">
        <f>VLOOKUP(CONCATENATE($F2183," ",$G2183),AllocFactorMatrix,(O$4+1),FALSE)*$E2187</f>
        <v>182323.12264746029</v>
      </c>
      <c r="P2183" s="22">
        <f>VLOOKUP(CONCATENATE($F2183," ",$G2183),AllocFactorMatrix,(P$4+1),FALSE)*$E2187</f>
        <v>0</v>
      </c>
      <c r="Q2183" s="22">
        <f>VLOOKUP(CONCATENATE($F2183," ",$G2183),AllocFactorMatrix,(Q$4+1),FALSE)*$E2187</f>
        <v>0</v>
      </c>
      <c r="R2183" s="22">
        <f t="shared" si="1007"/>
        <v>845333.67266527482</v>
      </c>
      <c r="S2183" s="22">
        <f>VLOOKUP(CONCATENATE($F2183," ",$G2183),AllocFactorMatrix,(S$4+1),FALSE)*$E2187</f>
        <v>28409.75250638451</v>
      </c>
      <c r="T2183" s="22">
        <f>VLOOKUP(CONCATENATE($F2183," ",$G2183),AllocFactorMatrix,(T$4+1),FALSE)*$E2187</f>
        <v>524721.38453793991</v>
      </c>
      <c r="U2183" s="22">
        <f>VLOOKUP(CONCATENATE($F2183," ",$G2183),AllocFactorMatrix,(U$4+1),FALSE)*$E2187</f>
        <v>0</v>
      </c>
      <c r="V2183" s="22">
        <f>VLOOKUP(CONCATENATE($F2183," ",$G2183),AllocFactorMatrix,(V$4+1),FALSE)*$E2187</f>
        <v>0</v>
      </c>
      <c r="W2183" s="22">
        <f t="shared" si="1011"/>
        <v>553131.13704432442</v>
      </c>
      <c r="X2183" s="22">
        <f>VLOOKUP(CONCATENATE($F2183," ",$G2183),AllocFactorMatrix,(X$4+1),FALSE)*$E2187</f>
        <v>186362.61970072697</v>
      </c>
      <c r="Y2183" s="22">
        <f>VLOOKUP(CONCATENATE($F2183," ",$G2183),AllocFactorMatrix,(Y$4+1),FALSE)*$E2187</f>
        <v>3579.2687555281364</v>
      </c>
      <c r="Z2183" s="22">
        <f t="shared" si="1010"/>
        <v>189941.88845625511</v>
      </c>
      <c r="AA2183" s="22">
        <f>VLOOKUP(CONCATENATE($F2183," ",$G2183),AllocFactorMatrix,(AA$4+1),FALSE)*$E2187</f>
        <v>2735.4673519325643</v>
      </c>
      <c r="AB2183" s="22">
        <f>VLOOKUP(CONCATENATE($F2183," ",$G2183),AllocFactorMatrix,(AB$4+1),FALSE)*$E2187</f>
        <v>3147.7766859141834</v>
      </c>
      <c r="AC2183" s="22">
        <f>VLOOKUP(CONCATENATE($F2183," ",$G2183),AllocFactorMatrix,(AC$4+1),FALSE)*$E2187</f>
        <v>747.35674048077817</v>
      </c>
    </row>
    <row r="2184" spans="4:29" hidden="1" outlineLevel="1">
      <c r="F2184" s="42" t="str">
        <f>F2187</f>
        <v>RB_GUP-Land_D</v>
      </c>
      <c r="G2184" s="17" t="str">
        <f>$G$12</f>
        <v>DISTSEC</v>
      </c>
      <c r="H2184" s="21">
        <f t="shared" si="1004"/>
        <v>3165854.7650822229</v>
      </c>
      <c r="I2184" s="22">
        <f>VLOOKUP(CONCATENATE($F2184," ",$G2184),AllocFactorMatrix,(I$4+1),FALSE)*$E2187</f>
        <v>2407247.7037521894</v>
      </c>
      <c r="J2184" s="22">
        <f>VLOOKUP(CONCATENATE($F2184," ",$G2184),AllocFactorMatrix,(J$4+1),FALSE)*$E2187</f>
        <v>485885.81159187527</v>
      </c>
      <c r="K2184" s="22">
        <f>VLOOKUP(CONCATENATE($F2184," ",$G2184),AllocFactorMatrix,(K$4+1),FALSE)*$E2187</f>
        <v>0</v>
      </c>
      <c r="L2184" s="22">
        <f>VLOOKUP(CONCATENATE($F2184," ",$G2184),AllocFactorMatrix,(L$4+1),FALSE)*$E2187</f>
        <v>0</v>
      </c>
      <c r="M2184" s="22">
        <f t="shared" si="1005"/>
        <v>485885.81159187527</v>
      </c>
      <c r="N2184" s="22">
        <f>VLOOKUP(CONCATENATE($F2184," ",$G2184),AllocFactorMatrix,(N$4+1),FALSE)*$E2187</f>
        <v>186104.12973404379</v>
      </c>
      <c r="O2184" s="22">
        <f>VLOOKUP(CONCATENATE($F2184," ",$G2184),AllocFactorMatrix,(O$4+1),FALSE)*$E2187</f>
        <v>0</v>
      </c>
      <c r="P2184" s="22">
        <f>VLOOKUP(CONCATENATE($F2184," ",$G2184),AllocFactorMatrix,(P$4+1),FALSE)*$E2187</f>
        <v>0</v>
      </c>
      <c r="Q2184" s="22">
        <f>VLOOKUP(CONCATENATE($F2184," ",$G2184),AllocFactorMatrix,(Q$4+1),FALSE)*$E2187</f>
        <v>0</v>
      </c>
      <c r="R2184" s="22">
        <f t="shared" si="1007"/>
        <v>186104.12973404379</v>
      </c>
      <c r="S2184" s="22">
        <f>VLOOKUP(CONCATENATE($F2184," ",$G2184),AllocFactorMatrix,(S$4+1),FALSE)*$E2187</f>
        <v>6536.367535126953</v>
      </c>
      <c r="T2184" s="22">
        <f>VLOOKUP(CONCATENATE($F2184," ",$G2184),AllocFactorMatrix,(T$4+1),FALSE)*$E2187</f>
        <v>0</v>
      </c>
      <c r="U2184" s="22">
        <f>VLOOKUP(CONCATENATE($F2184," ",$G2184),AllocFactorMatrix,(U$4+1),FALSE)*$E2187</f>
        <v>0</v>
      </c>
      <c r="V2184" s="22">
        <f>VLOOKUP(CONCATENATE($F2184," ",$G2184),AllocFactorMatrix,(V$4+1),FALSE)*$E2187</f>
        <v>0</v>
      </c>
      <c r="W2184" s="22">
        <f t="shared" si="1011"/>
        <v>6536.367535126953</v>
      </c>
      <c r="X2184" s="22">
        <f>VLOOKUP(CONCATENATE($F2184," ",$G2184),AllocFactorMatrix,(X$4+1),FALSE)*$E2187</f>
        <v>53982.756770794273</v>
      </c>
      <c r="Y2184" s="22">
        <f>VLOOKUP(CONCATENATE($F2184," ",$G2184),AllocFactorMatrix,(Y$4+1),FALSE)*$E2187</f>
        <v>0</v>
      </c>
      <c r="Z2184" s="22">
        <f t="shared" si="1010"/>
        <v>53982.756770794273</v>
      </c>
      <c r="AA2184" s="22">
        <f>VLOOKUP(CONCATENATE($F2184," ",$G2184),AllocFactorMatrix,(AA$4+1),FALSE)*$E2187</f>
        <v>694.85320115908848</v>
      </c>
      <c r="AB2184" s="22">
        <f>VLOOKUP(CONCATENATE($F2184," ",$G2184),AllocFactorMatrix,(AB$4+1),FALSE)*$E2187</f>
        <v>20688.067203453978</v>
      </c>
      <c r="AC2184" s="22">
        <f>VLOOKUP(CONCATENATE($F2184," ",$G2184),AllocFactorMatrix,(AC$4+1),FALSE)*$E2187</f>
        <v>4715.075293579529</v>
      </c>
    </row>
    <row r="2185" spans="4:29" hidden="1" outlineLevel="1">
      <c r="F2185" s="42" t="str">
        <f>F2187</f>
        <v>RB_GUP-Land_D</v>
      </c>
      <c r="G2185" s="17" t="str">
        <f>$G$13</f>
        <v>ENERGY</v>
      </c>
      <c r="H2185" s="21">
        <f t="shared" si="1004"/>
        <v>0</v>
      </c>
      <c r="I2185" s="22">
        <f>VLOOKUP(CONCATENATE($F2185," ",$G2185),AllocFactorMatrix,(I$4+1),FALSE)*$E2187</f>
        <v>0</v>
      </c>
      <c r="J2185" s="22">
        <f>VLOOKUP(CONCATENATE($F2185," ",$G2185),AllocFactorMatrix,(J$4+1),FALSE)*$E2187</f>
        <v>0</v>
      </c>
      <c r="K2185" s="22">
        <f>VLOOKUP(CONCATENATE($F2185," ",$G2185),AllocFactorMatrix,(K$4+1),FALSE)*$E2187</f>
        <v>0</v>
      </c>
      <c r="L2185" s="22">
        <f>VLOOKUP(CONCATENATE($F2185," ",$G2185),AllocFactorMatrix,(L$4+1),FALSE)*$E2187</f>
        <v>0</v>
      </c>
      <c r="M2185" s="22">
        <f t="shared" si="1005"/>
        <v>0</v>
      </c>
      <c r="N2185" s="22">
        <f>VLOOKUP(CONCATENATE($F2185," ",$G2185),AllocFactorMatrix,(N$4+1),FALSE)*$E2187</f>
        <v>0</v>
      </c>
      <c r="O2185" s="22">
        <f>VLOOKUP(CONCATENATE($F2185," ",$G2185),AllocFactorMatrix,(O$4+1),FALSE)*$E2187</f>
        <v>0</v>
      </c>
      <c r="P2185" s="22">
        <f>VLOOKUP(CONCATENATE($F2185," ",$G2185),AllocFactorMatrix,(P$4+1),FALSE)*$E2187</f>
        <v>0</v>
      </c>
      <c r="Q2185" s="22">
        <f>VLOOKUP(CONCATENATE($F2185," ",$G2185),AllocFactorMatrix,(Q$4+1),FALSE)*$E2187</f>
        <v>0</v>
      </c>
      <c r="R2185" s="22">
        <f t="shared" si="1007"/>
        <v>0</v>
      </c>
      <c r="S2185" s="22">
        <f>VLOOKUP(CONCATENATE($F2185," ",$G2185),AllocFactorMatrix,(S$4+1),FALSE)*$E2187</f>
        <v>0</v>
      </c>
      <c r="T2185" s="22">
        <f>VLOOKUP(CONCATENATE($F2185," ",$G2185),AllocFactorMatrix,(T$4+1),FALSE)*$E2187</f>
        <v>0</v>
      </c>
      <c r="U2185" s="22">
        <f>VLOOKUP(CONCATENATE($F2185," ",$G2185),AllocFactorMatrix,(U$4+1),FALSE)*$E2187</f>
        <v>0</v>
      </c>
      <c r="V2185" s="22">
        <f>VLOOKUP(CONCATENATE($F2185," ",$G2185),AllocFactorMatrix,(V$4+1),FALSE)*$E2187</f>
        <v>0</v>
      </c>
      <c r="W2185" s="22">
        <f t="shared" si="1011"/>
        <v>0</v>
      </c>
      <c r="X2185" s="22">
        <f>VLOOKUP(CONCATENATE($F2185," ",$G2185),AllocFactorMatrix,(X$4+1),FALSE)*$E2187</f>
        <v>0</v>
      </c>
      <c r="Y2185" s="22">
        <f>VLOOKUP(CONCATENATE($F2185," ",$G2185),AllocFactorMatrix,(Y$4+1),FALSE)*$E2187</f>
        <v>0</v>
      </c>
      <c r="Z2185" s="22">
        <f t="shared" si="1010"/>
        <v>0</v>
      </c>
      <c r="AA2185" s="22">
        <f>VLOOKUP(CONCATENATE($F2185," ",$G2185),AllocFactorMatrix,(AA$4+1),FALSE)*$E2187</f>
        <v>0</v>
      </c>
      <c r="AB2185" s="22">
        <f>VLOOKUP(CONCATENATE($F2185," ",$G2185),AllocFactorMatrix,(AB$4+1),FALSE)*$E2187</f>
        <v>0</v>
      </c>
      <c r="AC2185" s="22">
        <f>VLOOKUP(CONCATENATE($F2185," ",$G2185),AllocFactorMatrix,(AC$4+1),FALSE)*$E2187</f>
        <v>0</v>
      </c>
    </row>
    <row r="2186" spans="4:29" hidden="1" outlineLevel="1">
      <c r="F2186" s="42" t="str">
        <f>F2187</f>
        <v>RB_GUP-Land_D</v>
      </c>
      <c r="G2186" s="17" t="str">
        <f>$G$14</f>
        <v>CUSTOMER</v>
      </c>
      <c r="H2186" s="21">
        <f t="shared" si="1004"/>
        <v>24374165.341671079</v>
      </c>
      <c r="I2186" s="22">
        <f>VLOOKUP(CONCATENATE($F2186," ",$G2186),AllocFactorMatrix,(I$4+1),FALSE)*$E2187</f>
        <v>18138425.241886962</v>
      </c>
      <c r="J2186" s="22">
        <f>VLOOKUP(CONCATENATE($F2186," ",$G2186),AllocFactorMatrix,(J$4+1),FALSE)*$E2187</f>
        <v>4463460.1891528349</v>
      </c>
      <c r="K2186" s="22">
        <f>VLOOKUP(CONCATENATE($F2186," ",$G2186),AllocFactorMatrix,(K$4+1),FALSE)*$E2187</f>
        <v>49725.23974291169</v>
      </c>
      <c r="L2186" s="22">
        <f>VLOOKUP(CONCATENATE($F2186," ",$G2186),AllocFactorMatrix,(L$4+1),FALSE)*$E2187</f>
        <v>3672.0320000473389</v>
      </c>
      <c r="M2186" s="22">
        <f t="shared" si="1005"/>
        <v>4516857.4608957935</v>
      </c>
      <c r="N2186" s="22">
        <f>VLOOKUP(CONCATENATE($F2186," ",$G2186),AllocFactorMatrix,(N$4+1),FALSE)*$E2187</f>
        <v>83072.321287155515</v>
      </c>
      <c r="O2186" s="22">
        <f>VLOOKUP(CONCATENATE($F2186," ",$G2186),AllocFactorMatrix,(O$4+1),FALSE)*$E2187</f>
        <v>26103.48315123282</v>
      </c>
      <c r="P2186" s="22">
        <f>VLOOKUP(CONCATENATE($F2186," ",$G2186),AllocFactorMatrix,(P$4+1),FALSE)*$E2187</f>
        <v>10536.198803596595</v>
      </c>
      <c r="Q2186" s="22">
        <f>VLOOKUP(CONCATENATE($F2186," ",$G2186),AllocFactorMatrix,(Q$4+1),FALSE)*$E2187</f>
        <v>0</v>
      </c>
      <c r="R2186" s="22">
        <f t="shared" si="1007"/>
        <v>119712.00324198493</v>
      </c>
      <c r="S2186" s="22">
        <f>VLOOKUP(CONCATENATE($F2186," ",$G2186),AllocFactorMatrix,(S$4+1),FALSE)*$E2187</f>
        <v>770.30013374087901</v>
      </c>
      <c r="T2186" s="22">
        <f>VLOOKUP(CONCATENATE($F2186," ",$G2186),AllocFactorMatrix,(T$4+1),FALSE)*$E2187</f>
        <v>19179.446807473872</v>
      </c>
      <c r="U2186" s="22">
        <f>VLOOKUP(CONCATENATE($F2186," ",$G2186),AllocFactorMatrix,(U$4+1),FALSE)*$E2187</f>
        <v>34922.447477209011</v>
      </c>
      <c r="V2186" s="22">
        <f>VLOOKUP(CONCATENATE($F2186," ",$G2186),AllocFactorMatrix,(V$4+1),FALSE)*$E2187</f>
        <v>6773.1699336580941</v>
      </c>
      <c r="W2186" s="22">
        <f t="shared" si="1011"/>
        <v>61645.364352081859</v>
      </c>
      <c r="X2186" s="22">
        <f>VLOOKUP(CONCATENATE($F2186," ",$G2186),AllocFactorMatrix,(X$4+1),FALSE)*$E2187</f>
        <v>26575.174887638485</v>
      </c>
      <c r="Y2186" s="22">
        <f>VLOOKUP(CONCATENATE($F2186," ",$G2186),AllocFactorMatrix,(Y$4+1),FALSE)*$E2187</f>
        <v>309.69126610708111</v>
      </c>
      <c r="Z2186" s="22">
        <f t="shared" si="1010"/>
        <v>26884.866153745566</v>
      </c>
      <c r="AA2186" s="22">
        <f>VLOOKUP(CONCATENATE($F2186," ",$G2186),AllocFactorMatrix,(AA$4+1),FALSE)*$E2187</f>
        <v>1905.1960518587996</v>
      </c>
      <c r="AB2186" s="22">
        <f>VLOOKUP(CONCATENATE($F2186," ",$G2186),AllocFactorMatrix,(AB$4+1),FALSE)*$E2187</f>
        <v>1328138.9508834092</v>
      </c>
      <c r="AC2186" s="22">
        <f>VLOOKUP(CONCATENATE($F2186," ",$G2186),AllocFactorMatrix,(AC$4+1),FALSE)*$E2187</f>
        <v>180596.25820524164</v>
      </c>
    </row>
    <row r="2187" spans="4:29" collapsed="1">
      <c r="D2187" s="17" t="s">
        <v>8</v>
      </c>
      <c r="E2187" s="19">
        <f>36794164</f>
        <v>36794164</v>
      </c>
      <c r="F2187" s="42" t="s">
        <v>551</v>
      </c>
      <c r="G2187" s="17" t="str">
        <f>$G$15</f>
        <v>TOTAL</v>
      </c>
      <c r="H2187" s="21">
        <f t="shared" si="1004"/>
        <v>36794163.999999993</v>
      </c>
      <c r="I2187" s="22">
        <f>VLOOKUP(CONCATENATE($F2187," ",$G2187),AllocFactorMatrix,(I$4+1),FALSE)*$E2187</f>
        <v>26666547.575922735</v>
      </c>
      <c r="J2187" s="22">
        <f>VLOOKUP(CONCATENATE($F2187," ",$G2187),AllocFactorMatrix,(J$4+1),FALSE)*$E2187</f>
        <v>6468293.5538921608</v>
      </c>
      <c r="K2187" s="22">
        <f>VLOOKUP(CONCATENATE($F2187," ",$G2187),AllocFactorMatrix,(K$4+1),FALSE)*$E2187</f>
        <v>69009.650614384474</v>
      </c>
      <c r="L2187" s="22">
        <f>VLOOKUP(CONCATENATE($F2187," ",$G2187),AllocFactorMatrix,(L$4+1),FALSE)*$E2187</f>
        <v>3672.0320000473389</v>
      </c>
      <c r="M2187" s="22">
        <f t="shared" si="1005"/>
        <v>6540975.2365065925</v>
      </c>
      <c r="N2187" s="22">
        <f>VLOOKUP(CONCATENATE($F2187," ",$G2187),AllocFactorMatrix,(N$4+1),FALSE)*$E2187</f>
        <v>932187.00103901373</v>
      </c>
      <c r="O2187" s="22">
        <f>VLOOKUP(CONCATENATE($F2187," ",$G2187),AllocFactorMatrix,(O$4+1),FALSE)*$E2187</f>
        <v>208426.60579869308</v>
      </c>
      <c r="P2187" s="22">
        <f>VLOOKUP(CONCATENATE($F2187," ",$G2187),AllocFactorMatrix,(P$4+1),FALSE)*$E2187</f>
        <v>10536.198803596595</v>
      </c>
      <c r="Q2187" s="22">
        <f>VLOOKUP(CONCATENATE($F2187," ",$G2187),AllocFactorMatrix,(Q$4+1),FALSE)*$E2187</f>
        <v>0</v>
      </c>
      <c r="R2187" s="22">
        <f t="shared" si="1007"/>
        <v>1151149.8056413035</v>
      </c>
      <c r="S2187" s="22">
        <f>VLOOKUP(CONCATENATE($F2187," ",$G2187),AllocFactorMatrix,(S$4+1),FALSE)*$E2187</f>
        <v>35716.420175252337</v>
      </c>
      <c r="T2187" s="22">
        <f>VLOOKUP(CONCATENATE($F2187," ",$G2187),AllocFactorMatrix,(T$4+1),FALSE)*$E2187</f>
        <v>543900.83134541381</v>
      </c>
      <c r="U2187" s="22">
        <f>VLOOKUP(CONCATENATE($F2187," ",$G2187),AllocFactorMatrix,(U$4+1),FALSE)*$E2187</f>
        <v>34922.447477209011</v>
      </c>
      <c r="V2187" s="22">
        <f>VLOOKUP(CONCATENATE($F2187," ",$G2187),AllocFactorMatrix,(V$4+1),FALSE)*$E2187</f>
        <v>6773.1699336580941</v>
      </c>
      <c r="W2187" s="22">
        <f t="shared" si="1011"/>
        <v>621312.8689315333</v>
      </c>
      <c r="X2187" s="22">
        <f>VLOOKUP(CONCATENATE($F2187," ",$G2187),AllocFactorMatrix,(X$4+1),FALSE)*$E2187</f>
        <v>266920.5513591597</v>
      </c>
      <c r="Y2187" s="22">
        <f>VLOOKUP(CONCATENATE($F2187," ",$G2187),AllocFactorMatrix,(Y$4+1),FALSE)*$E2187</f>
        <v>3888.9600216352178</v>
      </c>
      <c r="Z2187" s="22">
        <f t="shared" si="1010"/>
        <v>270809.51138079492</v>
      </c>
      <c r="AA2187" s="22">
        <f>VLOOKUP(CONCATENATE($F2187," ",$G2187),AllocFactorMatrix,(AA$4+1),FALSE)*$E2187</f>
        <v>5335.5166049504533</v>
      </c>
      <c r="AB2187" s="22">
        <f>VLOOKUP(CONCATENATE($F2187," ",$G2187),AllocFactorMatrix,(AB$4+1),FALSE)*$E2187</f>
        <v>1351974.7947727775</v>
      </c>
      <c r="AC2187" s="22">
        <f>VLOOKUP(CONCATENATE($F2187," ",$G2187),AllocFactorMatrix,(AC$4+1),FALSE)*$E2187</f>
        <v>186058.69023930194</v>
      </c>
    </row>
    <row r="2188" spans="4:29" hidden="1" outlineLevel="1">
      <c r="F2188" s="42" t="str">
        <f>F2195</f>
        <v>RB_GUP-Land_G</v>
      </c>
      <c r="G2188" s="17" t="str">
        <f>$G$8</f>
        <v>PRODUCTION</v>
      </c>
      <c r="H2188" s="21">
        <f t="shared" ca="1" si="1004"/>
        <v>4205069.5557937184</v>
      </c>
      <c r="I2188" s="22">
        <f ca="1">VLOOKUP(CONCATENATE($F2188," ",$G2188),AllocFactorMatrix,(I$4+1),FALSE)*$E2195</f>
        <v>2084909.5244017555</v>
      </c>
      <c r="J2188" s="22">
        <f ca="1">VLOOKUP(CONCATENATE($F2188," ",$G2188),AllocFactorMatrix,(J$4+1),FALSE)*$E2195</f>
        <v>521368.88669847889</v>
      </c>
      <c r="K2188" s="22">
        <f ca="1">VLOOKUP(CONCATENATE($F2188," ",$G2188),AllocFactorMatrix,(K$4+1),FALSE)*$E2195</f>
        <v>6607.7447001524297</v>
      </c>
      <c r="L2188" s="22">
        <f ca="1">VLOOKUP(CONCATENATE($F2188," ",$G2188),AllocFactorMatrix,(L$4+1),FALSE)*$E2195</f>
        <v>330.71105407938541</v>
      </c>
      <c r="M2188" s="22">
        <f t="shared" ca="1" si="1005"/>
        <v>528307.34245271073</v>
      </c>
      <c r="N2188" s="22">
        <f ca="1">VLOOKUP(CONCATENATE($F2188," ",$G2188),AllocFactorMatrix,(N$4+1),FALSE)*$E2195</f>
        <v>233910.96855461985</v>
      </c>
      <c r="O2188" s="22">
        <f ca="1">VLOOKUP(CONCATENATE($F2188," ",$G2188),AllocFactorMatrix,(O$4+1),FALSE)*$E2195</f>
        <v>64109.579359646654</v>
      </c>
      <c r="P2188" s="22">
        <f ca="1">VLOOKUP(CONCATENATE($F2188," ",$G2188),AllocFactorMatrix,(P$4+1),FALSE)*$E2195</f>
        <v>10201.809120254764</v>
      </c>
      <c r="Q2188" s="22">
        <f ca="1">VLOOKUP(CONCATENATE($F2188," ",$G2188),AllocFactorMatrix,(Q$4+1),FALSE)*$E2195</f>
        <v>0</v>
      </c>
      <c r="R2188" s="22">
        <f t="shared" ca="1" si="1007"/>
        <v>308222.35703452124</v>
      </c>
      <c r="S2188" s="22">
        <f ca="1">VLOOKUP(CONCATENATE($F2188," ",$G2188),AllocFactorMatrix,(S$4+1),FALSE)*$E2195</f>
        <v>10111.372789164738</v>
      </c>
      <c r="T2188" s="22">
        <f ca="1">VLOOKUP(CONCATENATE($F2188," ",$G2188),AllocFactorMatrix,(T$4+1),FALSE)*$E2195</f>
        <v>184009.73672237282</v>
      </c>
      <c r="U2188" s="22">
        <f ca="1">VLOOKUP(CONCATENATE($F2188," ",$G2188),AllocFactorMatrix,(U$4+1),FALSE)*$E2195</f>
        <v>896595.14794091706</v>
      </c>
      <c r="V2188" s="22">
        <f ca="1">VLOOKUP(CONCATENATE($F2188," ",$G2188),AllocFactorMatrix,(V$4+1),FALSE)*$E2195</f>
        <v>114244.54990672418</v>
      </c>
      <c r="W2188" s="22">
        <f ca="1">SUBTOTAL(9,S2188:V2188)</f>
        <v>1204960.8073591788</v>
      </c>
      <c r="X2188" s="22">
        <f ca="1">VLOOKUP(CONCATENATE($F2188," ",$G2188),AllocFactorMatrix,(X$4+1),FALSE)*$E2195</f>
        <v>65419.911158111689</v>
      </c>
      <c r="Y2188" s="22">
        <f ca="1">VLOOKUP(CONCATENATE($F2188," ",$G2188),AllocFactorMatrix,(Y$4+1),FALSE)*$E2195</f>
        <v>1229.7367028292674</v>
      </c>
      <c r="Z2188" s="22">
        <f t="shared" ca="1" si="1010"/>
        <v>66649.647860940953</v>
      </c>
      <c r="AA2188" s="22">
        <f ca="1">VLOOKUP(CONCATENATE($F2188," ",$G2188),AllocFactorMatrix,(AA$4+1),FALSE)*$E2195</f>
        <v>951.37117648524338</v>
      </c>
      <c r="AB2188" s="22">
        <f ca="1">VLOOKUP(CONCATENATE($F2188," ",$G2188),AllocFactorMatrix,(AB$4+1),FALSE)*$E2195</f>
        <v>8940.324449216434</v>
      </c>
      <c r="AC2188" s="22">
        <f ca="1">VLOOKUP(CONCATENATE($F2188," ",$G2188),AllocFactorMatrix,(AC$4+1),FALSE)*$E2195</f>
        <v>2128.1810589122783</v>
      </c>
    </row>
    <row r="2189" spans="4:29" hidden="1" outlineLevel="1">
      <c r="F2189" s="42" t="str">
        <f>F2195</f>
        <v>RB_GUP-Land_G</v>
      </c>
      <c r="G2189" s="17" t="str">
        <f>$G$9</f>
        <v>BULKTRAN</v>
      </c>
      <c r="H2189" s="21">
        <f t="shared" ca="1" si="1004"/>
        <v>1169263.1201824199</v>
      </c>
      <c r="I2189" s="22">
        <f ca="1">VLOOKUP(CONCATENATE($F2189," ",$G2189),AllocFactorMatrix,(I$4+1),FALSE)*$E2195</f>
        <v>579730.67590314546</v>
      </c>
      <c r="J2189" s="22">
        <f ca="1">VLOOKUP(CONCATENATE($F2189," ",$G2189),AllocFactorMatrix,(J$4+1),FALSE)*$E2195</f>
        <v>144972.01607216449</v>
      </c>
      <c r="K2189" s="22">
        <f ca="1">VLOOKUP(CONCATENATE($F2189," ",$G2189),AllocFactorMatrix,(K$4+1),FALSE)*$E2195</f>
        <v>1837.3518161724428</v>
      </c>
      <c r="L2189" s="22">
        <f ca="1">VLOOKUP(CONCATENATE($F2189," ",$G2189),AllocFactorMatrix,(L$4+1),FALSE)*$E2195</f>
        <v>91.957632053648283</v>
      </c>
      <c r="M2189" s="22">
        <f t="shared" ca="1" si="1005"/>
        <v>146901.32552039059</v>
      </c>
      <c r="N2189" s="22">
        <f ca="1">VLOOKUP(CONCATENATE($F2189," ",$G2189),AllocFactorMatrix,(N$4+1),FALSE)*$E2195</f>
        <v>65041.36621479522</v>
      </c>
      <c r="O2189" s="22">
        <f ca="1">VLOOKUP(CONCATENATE($F2189," ",$G2189),AllocFactorMatrix,(O$4+1),FALSE)*$E2195</f>
        <v>17826.332192855556</v>
      </c>
      <c r="P2189" s="22">
        <f ca="1">VLOOKUP(CONCATENATE($F2189," ",$G2189),AllocFactorMatrix,(P$4+1),FALSE)*$E2195</f>
        <v>2836.7186333503996</v>
      </c>
      <c r="Q2189" s="22">
        <f ca="1">VLOOKUP(CONCATENATE($F2189," ",$G2189),AllocFactorMatrix,(Q$4+1),FALSE)*$E2195</f>
        <v>0</v>
      </c>
      <c r="R2189" s="22">
        <f t="shared" ca="1" si="1007"/>
        <v>85704.417041001172</v>
      </c>
      <c r="S2189" s="22">
        <f ca="1">VLOOKUP(CONCATENATE($F2189," ",$G2189),AllocFactorMatrix,(S$4+1),FALSE)*$E2195</f>
        <v>2811.5718753086708</v>
      </c>
      <c r="T2189" s="22">
        <f ca="1">VLOOKUP(CONCATENATE($F2189," ",$G2189),AllocFactorMatrix,(T$4+1),FALSE)*$E2195</f>
        <v>51165.812134428525</v>
      </c>
      <c r="U2189" s="22">
        <f ca="1">VLOOKUP(CONCATENATE($F2189," ",$G2189),AllocFactorMatrix,(U$4+1),FALSE)*$E2195</f>
        <v>249307.56229166102</v>
      </c>
      <c r="V2189" s="22">
        <f ca="1">VLOOKUP(CONCATENATE($F2189," ",$G2189),AllocFactorMatrix,(V$4+1),FALSE)*$E2195</f>
        <v>31766.879742505986</v>
      </c>
      <c r="W2189" s="22">
        <f t="shared" ref="W2189:W2195" ca="1" si="1012">SUBTOTAL(9,S2189:V2189)</f>
        <v>335051.82604390418</v>
      </c>
      <c r="X2189" s="22">
        <f ca="1">VLOOKUP(CONCATENATE($F2189," ",$G2189),AllocFactorMatrix,(X$4+1),FALSE)*$E2195</f>
        <v>18190.683513759803</v>
      </c>
      <c r="Y2189" s="22">
        <f ca="1">VLOOKUP(CONCATENATE($F2189," ",$G2189),AllocFactorMatrix,(Y$4+1),FALSE)*$E2195</f>
        <v>341.94102025539064</v>
      </c>
      <c r="Z2189" s="22">
        <f t="shared" ca="1" si="1010"/>
        <v>18532.624534015195</v>
      </c>
      <c r="AA2189" s="22">
        <f ca="1">VLOOKUP(CONCATENATE($F2189," ",$G2189),AllocFactorMatrix,(AA$4+1),FALSE)*$E2195</f>
        <v>264.53860406092218</v>
      </c>
      <c r="AB2189" s="22">
        <f ca="1">VLOOKUP(CONCATENATE($F2189," ",$G2189),AllocFactorMatrix,(AB$4+1),FALSE)*$E2195</f>
        <v>2485.9497618846799</v>
      </c>
      <c r="AC2189" s="22">
        <f ca="1">VLOOKUP(CONCATENATE($F2189," ",$G2189),AllocFactorMatrix,(AC$4+1),FALSE)*$E2195</f>
        <v>591.76277401366326</v>
      </c>
    </row>
    <row r="2190" spans="4:29" hidden="1" outlineLevel="1">
      <c r="F2190" s="42" t="str">
        <f>F2195</f>
        <v>RB_GUP-Land_G</v>
      </c>
      <c r="G2190" s="17" t="str">
        <f>$G$10</f>
        <v>SUBTRAN</v>
      </c>
      <c r="H2190" s="21">
        <f t="shared" ca="1" si="1004"/>
        <v>370659.33495049161</v>
      </c>
      <c r="I2190" s="22">
        <f ca="1">VLOOKUP(CONCATENATE($F2190," ",$G2190),AllocFactorMatrix,(I$4+1),FALSE)*$E2195</f>
        <v>178866.19476491041</v>
      </c>
      <c r="J2190" s="22">
        <f ca="1">VLOOKUP(CONCATENATE($F2190," ",$G2190),AllocFactorMatrix,(J$4+1),FALSE)*$E2195</f>
        <v>44625.939598447367</v>
      </c>
      <c r="K2190" s="22">
        <f ca="1">VLOOKUP(CONCATENATE($F2190," ",$G2190),AllocFactorMatrix,(K$4+1),FALSE)*$E2195</f>
        <v>566.77585921659215</v>
      </c>
      <c r="L2190" s="22">
        <f ca="1">VLOOKUP(CONCATENATE($F2190," ",$G2190),AllocFactorMatrix,(L$4+1),FALSE)*$E2195</f>
        <v>36.539148952612678</v>
      </c>
      <c r="M2190" s="22">
        <f t="shared" ca="1" si="1005"/>
        <v>45229.254606616574</v>
      </c>
      <c r="N2190" s="22">
        <f ca="1">VLOOKUP(CONCATENATE($F2190," ",$G2190),AllocFactorMatrix,(N$4+1),FALSE)*$E2195</f>
        <v>19817.589096968772</v>
      </c>
      <c r="O2190" s="22">
        <f ca="1">VLOOKUP(CONCATENATE($F2190," ",$G2190),AllocFactorMatrix,(O$4+1),FALSE)*$E2195</f>
        <v>5440.4412537446342</v>
      </c>
      <c r="P2190" s="22">
        <f ca="1">VLOOKUP(CONCATENATE($F2190," ",$G2190),AllocFactorMatrix,(P$4+1),FALSE)*$E2195</f>
        <v>1093.5689771493812</v>
      </c>
      <c r="Q2190" s="22">
        <f ca="1">VLOOKUP(CONCATENATE($F2190," ",$G2190),AllocFactorMatrix,(Q$4+1),FALSE)*$E2195</f>
        <v>0</v>
      </c>
      <c r="R2190" s="22">
        <f t="shared" ca="1" si="1007"/>
        <v>26351.599327862787</v>
      </c>
      <c r="S2190" s="22">
        <f ca="1">VLOOKUP(CONCATENATE($F2190," ",$G2190),AllocFactorMatrix,(S$4+1),FALSE)*$E2195</f>
        <v>839.80903486556542</v>
      </c>
      <c r="T2190" s="22">
        <f ca="1">VLOOKUP(CONCATENATE($F2190," ",$G2190),AllocFactorMatrix,(T$4+1),FALSE)*$E2195</f>
        <v>15733.948208060556</v>
      </c>
      <c r="U2190" s="22">
        <f ca="1">VLOOKUP(CONCATENATE($F2190," ",$G2190),AllocFactorMatrix,(U$4+1),FALSE)*$E2195</f>
        <v>97777.418271117145</v>
      </c>
      <c r="V2190" s="22">
        <f ca="1">VLOOKUP(CONCATENATE($F2190," ",$G2190),AllocFactorMatrix,(V$4+1),FALSE)*$E2195</f>
        <v>0</v>
      </c>
      <c r="W2190" s="22">
        <f t="shared" ca="1" si="1012"/>
        <v>114351.17551404327</v>
      </c>
      <c r="X2190" s="22">
        <f ca="1">VLOOKUP(CONCATENATE($F2190," ",$G2190),AllocFactorMatrix,(X$4+1),FALSE)*$E2195</f>
        <v>5558.5686843644235</v>
      </c>
      <c r="Y2190" s="22">
        <f ca="1">VLOOKUP(CONCATENATE($F2190," ",$G2190),AllocFactorMatrix,(Y$4+1),FALSE)*$E2195</f>
        <v>106.62349374119296</v>
      </c>
      <c r="Z2190" s="22">
        <f t="shared" ca="1" si="1010"/>
        <v>5665.1921781056162</v>
      </c>
      <c r="AA2190" s="22">
        <f ca="1">VLOOKUP(CONCATENATE($F2190," ",$G2190),AllocFactorMatrix,(AA$4+1),FALSE)*$E2195</f>
        <v>81.098760006869583</v>
      </c>
      <c r="AB2190" s="22">
        <f ca="1">VLOOKUP(CONCATENATE($F2190," ",$G2190),AllocFactorMatrix,(AB$4+1),FALSE)*$E2195</f>
        <v>92.789325918788478</v>
      </c>
      <c r="AC2190" s="22">
        <f ca="1">VLOOKUP(CONCATENATE($F2190," ",$G2190),AllocFactorMatrix,(AC$4+1),FALSE)*$E2195</f>
        <v>22.030473026018633</v>
      </c>
    </row>
    <row r="2191" spans="4:29" hidden="1" outlineLevel="1">
      <c r="F2191" s="42" t="str">
        <f>F2195</f>
        <v>RB_GUP-Land_G</v>
      </c>
      <c r="G2191" s="17" t="str">
        <f>$G$11</f>
        <v>DISTPRI</v>
      </c>
      <c r="H2191" s="21">
        <f t="shared" ca="1" si="1004"/>
        <v>666068.77759671386</v>
      </c>
      <c r="I2191" s="22">
        <f ca="1">VLOOKUP(CONCATENATE($F2191," ",$G2191),AllocFactorMatrix,(I$4+1),FALSE)*$E2195</f>
        <v>440551.12281006377</v>
      </c>
      <c r="J2191" s="22">
        <f ca="1">VLOOKUP(CONCATENATE($F2191," ",$G2191),AllocFactorMatrix,(J$4+1),FALSE)*$E2195</f>
        <v>109326.54080479109</v>
      </c>
      <c r="K2191" s="22">
        <f ca="1">VLOOKUP(CONCATENATE($F2191," ",$G2191),AllocFactorMatrix,(K$4+1),FALSE)*$E2195</f>
        <v>1387.9991627543466</v>
      </c>
      <c r="L2191" s="22">
        <f ca="1">VLOOKUP(CONCATENATE($F2191," ",$G2191),AllocFactorMatrix,(L$4+1),FALSE)*$E2195</f>
        <v>0</v>
      </c>
      <c r="M2191" s="22">
        <f t="shared" ca="1" si="1005"/>
        <v>110714.53996754544</v>
      </c>
      <c r="N2191" s="22">
        <f ca="1">VLOOKUP(CONCATENATE($F2191," ",$G2191),AllocFactorMatrix,(N$4+1),FALSE)*$E2195</f>
        <v>47720.311211754619</v>
      </c>
      <c r="O2191" s="22">
        <f ca="1">VLOOKUP(CONCATENATE($F2191," ",$G2191),AllocFactorMatrix,(O$4+1),FALSE)*$E2195</f>
        <v>13122.741642047684</v>
      </c>
      <c r="P2191" s="22">
        <f ca="1">VLOOKUP(CONCATENATE($F2191," ",$G2191),AllocFactorMatrix,(P$4+1),FALSE)*$E2195</f>
        <v>0</v>
      </c>
      <c r="Q2191" s="22">
        <f ca="1">VLOOKUP(CONCATENATE($F2191," ",$G2191),AllocFactorMatrix,(Q$4+1),FALSE)*$E2195</f>
        <v>0</v>
      </c>
      <c r="R2191" s="22">
        <f t="shared" ca="1" si="1007"/>
        <v>60843.052853802306</v>
      </c>
      <c r="S2191" s="22">
        <f ca="1">VLOOKUP(CONCATENATE($F2191," ",$G2191),AllocFactorMatrix,(S$4+1),FALSE)*$E2195</f>
        <v>2044.7973731596992</v>
      </c>
      <c r="T2191" s="22">
        <f ca="1">VLOOKUP(CONCATENATE($F2191," ",$G2191),AllocFactorMatrix,(T$4+1),FALSE)*$E2195</f>
        <v>37766.922063216749</v>
      </c>
      <c r="U2191" s="22">
        <f ca="1">VLOOKUP(CONCATENATE($F2191," ",$G2191),AllocFactorMatrix,(U$4+1),FALSE)*$E2195</f>
        <v>0</v>
      </c>
      <c r="V2191" s="22">
        <f ca="1">VLOOKUP(CONCATENATE($F2191," ",$G2191),AllocFactorMatrix,(V$4+1),FALSE)*$E2195</f>
        <v>0</v>
      </c>
      <c r="W2191" s="22">
        <f t="shared" ca="1" si="1012"/>
        <v>39811.71943637645</v>
      </c>
      <c r="X2191" s="22">
        <f ca="1">VLOOKUP(CONCATENATE($F2191," ",$G2191),AllocFactorMatrix,(X$4+1),FALSE)*$E2195</f>
        <v>13413.485215457895</v>
      </c>
      <c r="Y2191" s="22">
        <f ca="1">VLOOKUP(CONCATENATE($F2191," ",$G2191),AllocFactorMatrix,(Y$4+1),FALSE)*$E2195</f>
        <v>257.61855361083315</v>
      </c>
      <c r="Z2191" s="22">
        <f t="shared" ca="1" si="1010"/>
        <v>13671.103769068728</v>
      </c>
      <c r="AA2191" s="22">
        <f ca="1">VLOOKUP(CONCATENATE($F2191," ",$G2191),AllocFactorMatrix,(AA$4+1),FALSE)*$E2195</f>
        <v>196.88578611653895</v>
      </c>
      <c r="AB2191" s="22">
        <f ca="1">VLOOKUP(CONCATENATE($F2191," ",$G2191),AllocFactorMatrix,(AB$4+1),FALSE)*$E2195</f>
        <v>226.56182932970566</v>
      </c>
      <c r="AC2191" s="22">
        <f ca="1">VLOOKUP(CONCATENATE($F2191," ",$G2191),AllocFactorMatrix,(AC$4+1),FALSE)*$E2195</f>
        <v>53.791144410880044</v>
      </c>
    </row>
    <row r="2192" spans="4:29" hidden="1" outlineLevel="1">
      <c r="F2192" s="42" t="str">
        <f>F2195</f>
        <v>RB_GUP-Land_G</v>
      </c>
      <c r="G2192" s="17" t="str">
        <f>$G$12</f>
        <v>DISTSEC</v>
      </c>
      <c r="H2192" s="21">
        <f t="shared" ca="1" si="1004"/>
        <v>244118.70008900919</v>
      </c>
      <c r="I2192" s="22">
        <f ca="1">VLOOKUP(CONCATENATE($F2192," ",$G2192),AllocFactorMatrix,(I$4+1),FALSE)*$E2195</f>
        <v>185622.59605644748</v>
      </c>
      <c r="J2192" s="22">
        <f ca="1">VLOOKUP(CONCATENATE($F2192," ",$G2192),AllocFactorMatrix,(J$4+1),FALSE)*$E2195</f>
        <v>37466.599550223284</v>
      </c>
      <c r="K2192" s="22">
        <f ca="1">VLOOKUP(CONCATENATE($F2192," ",$G2192),AllocFactorMatrix,(K$4+1),FALSE)*$E2195</f>
        <v>0</v>
      </c>
      <c r="L2192" s="22">
        <f ca="1">VLOOKUP(CONCATENATE($F2192," ",$G2192),AllocFactorMatrix,(L$4+1),FALSE)*$E2195</f>
        <v>0</v>
      </c>
      <c r="M2192" s="22">
        <f t="shared" ca="1" si="1005"/>
        <v>37466.599550223284</v>
      </c>
      <c r="N2192" s="22">
        <f ca="1">VLOOKUP(CONCATENATE($F2192," ",$G2192),AllocFactorMatrix,(N$4+1),FALSE)*$E2195</f>
        <v>14350.468231504987</v>
      </c>
      <c r="O2192" s="22">
        <f ca="1">VLOOKUP(CONCATENATE($F2192," ",$G2192),AllocFactorMatrix,(O$4+1),FALSE)*$E2195</f>
        <v>0</v>
      </c>
      <c r="P2192" s="22">
        <f ca="1">VLOOKUP(CONCATENATE($F2192," ",$G2192),AllocFactorMatrix,(P$4+1),FALSE)*$E2195</f>
        <v>0</v>
      </c>
      <c r="Q2192" s="22">
        <f ca="1">VLOOKUP(CONCATENATE($F2192," ",$G2192),AllocFactorMatrix,(Q$4+1),FALSE)*$E2195</f>
        <v>0</v>
      </c>
      <c r="R2192" s="22">
        <f t="shared" ca="1" si="1007"/>
        <v>14350.468231504987</v>
      </c>
      <c r="S2192" s="22">
        <f ca="1">VLOOKUP(CONCATENATE($F2192," ",$G2192),AllocFactorMatrix,(S$4+1),FALSE)*$E2195</f>
        <v>504.01855561360594</v>
      </c>
      <c r="T2192" s="22">
        <f ca="1">VLOOKUP(CONCATENATE($F2192," ",$G2192),AllocFactorMatrix,(T$4+1),FALSE)*$E2195</f>
        <v>0</v>
      </c>
      <c r="U2192" s="22">
        <f ca="1">VLOOKUP(CONCATENATE($F2192," ",$G2192),AllocFactorMatrix,(U$4+1),FALSE)*$E2195</f>
        <v>0</v>
      </c>
      <c r="V2192" s="22">
        <f ca="1">VLOOKUP(CONCATENATE($F2192," ",$G2192),AllocFactorMatrix,(V$4+1),FALSE)*$E2195</f>
        <v>0</v>
      </c>
      <c r="W2192" s="22">
        <f t="shared" ca="1" si="1012"/>
        <v>504.01855561360594</v>
      </c>
      <c r="X2192" s="22">
        <f ca="1">VLOOKUP(CONCATENATE($F2192," ",$G2192),AllocFactorMatrix,(X$4+1),FALSE)*$E2195</f>
        <v>4162.6042216011756</v>
      </c>
      <c r="Y2192" s="22">
        <f ca="1">VLOOKUP(CONCATENATE($F2192," ",$G2192),AllocFactorMatrix,(Y$4+1),FALSE)*$E2195</f>
        <v>0</v>
      </c>
      <c r="Z2192" s="22">
        <f t="shared" ca="1" si="1010"/>
        <v>4162.6042216011756</v>
      </c>
      <c r="AA2192" s="22">
        <f ca="1">VLOOKUP(CONCATENATE($F2192," ",$G2192),AllocFactorMatrix,(AA$4+1),FALSE)*$E2195</f>
        <v>53.580051141492611</v>
      </c>
      <c r="AB2192" s="22">
        <f ca="1">VLOOKUP(CONCATENATE($F2192," ",$G2192),AllocFactorMatrix,(AB$4+1),FALSE)*$E2195</f>
        <v>1595.254504017048</v>
      </c>
      <c r="AC2192" s="22">
        <f ca="1">VLOOKUP(CONCATENATE($F2192," ",$G2192),AllocFactorMatrix,(AC$4+1),FALSE)*$E2195</f>
        <v>363.57891846012842</v>
      </c>
    </row>
    <row r="2193" spans="3:29" hidden="1" outlineLevel="1">
      <c r="F2193" s="42" t="str">
        <f>F2195</f>
        <v>RB_GUP-Land_G</v>
      </c>
      <c r="G2193" s="17" t="str">
        <f>$G$13</f>
        <v>ENERGY</v>
      </c>
      <c r="H2193" s="21">
        <f t="shared" ca="1" si="1004"/>
        <v>2458271.9523897055</v>
      </c>
      <c r="I2193" s="22">
        <f ca="1">VLOOKUP(CONCATENATE($F2193," ",$G2193),AllocFactorMatrix,(I$4+1),FALSE)*$E2195</f>
        <v>903214.94541918149</v>
      </c>
      <c r="J2193" s="22">
        <f ca="1">VLOOKUP(CONCATENATE($F2193," ",$G2193),AllocFactorMatrix,(J$4+1),FALSE)*$E2195</f>
        <v>285315.13727099064</v>
      </c>
      <c r="K2193" s="22">
        <f ca="1">VLOOKUP(CONCATENATE($F2193," ",$G2193),AllocFactorMatrix,(K$4+1),FALSE)*$E2195</f>
        <v>3563.1746704483066</v>
      </c>
      <c r="L2193" s="22">
        <f ca="1">VLOOKUP(CONCATENATE($F2193," ",$G2193),AllocFactorMatrix,(L$4+1),FALSE)*$E2195</f>
        <v>180.50233747232306</v>
      </c>
      <c r="M2193" s="22">
        <f t="shared" ca="1" si="1005"/>
        <v>289058.81427891128</v>
      </c>
      <c r="N2193" s="22">
        <f ca="1">VLOOKUP(CONCATENATE($F2193," ",$G2193),AllocFactorMatrix,(N$4+1),FALSE)*$E2195</f>
        <v>144553.30003774347</v>
      </c>
      <c r="O2193" s="22">
        <f ca="1">VLOOKUP(CONCATENATE($F2193," ",$G2193),AllocFactorMatrix,(O$4+1),FALSE)*$E2195</f>
        <v>38996.675772427356</v>
      </c>
      <c r="P2193" s="22">
        <f ca="1">VLOOKUP(CONCATENATE($F2193," ",$G2193),AllocFactorMatrix,(P$4+1),FALSE)*$E2195</f>
        <v>6076.791924624521</v>
      </c>
      <c r="Q2193" s="22">
        <f ca="1">VLOOKUP(CONCATENATE($F2193," ",$G2193),AllocFactorMatrix,(Q$4+1),FALSE)*$E2195</f>
        <v>0</v>
      </c>
      <c r="R2193" s="22">
        <f t="shared" ca="1" si="1007"/>
        <v>189626.76773479534</v>
      </c>
      <c r="S2193" s="22">
        <f ca="1">VLOOKUP(CONCATENATE($F2193," ",$G2193),AllocFactorMatrix,(S$4+1),FALSE)*$E2195</f>
        <v>7279.9692567347638</v>
      </c>
      <c r="T2193" s="22">
        <f ca="1">VLOOKUP(CONCATENATE($F2193," ",$G2193),AllocFactorMatrix,(T$4+1),FALSE)*$E2195</f>
        <v>143898.09151315925</v>
      </c>
      <c r="U2193" s="22">
        <f ca="1">VLOOKUP(CONCATENATE($F2193," ",$G2193),AllocFactorMatrix,(U$4+1),FALSE)*$E2195</f>
        <v>756487.47970957519</v>
      </c>
      <c r="V2193" s="22">
        <f ca="1">VLOOKUP(CONCATENATE($F2193," ",$G2193),AllocFactorMatrix,(V$4+1),FALSE)*$E2195</f>
        <v>105781.79023524474</v>
      </c>
      <c r="W2193" s="22">
        <f t="shared" ca="1" si="1012"/>
        <v>1013447.330714714</v>
      </c>
      <c r="X2193" s="22">
        <f ca="1">VLOOKUP(CONCATENATE($F2193," ",$G2193),AllocFactorMatrix,(X$4+1),FALSE)*$E2195</f>
        <v>40642.262842795608</v>
      </c>
      <c r="Y2193" s="22">
        <f ca="1">VLOOKUP(CONCATENATE($F2193," ",$G2193),AllocFactorMatrix,(Y$4+1),FALSE)*$E2195</f>
        <v>768.51113584401446</v>
      </c>
      <c r="Z2193" s="22">
        <f t="shared" ca="1" si="1010"/>
        <v>41410.77397863962</v>
      </c>
      <c r="AA2193" s="22">
        <f ca="1">VLOOKUP(CONCATENATE($F2193," ",$G2193),AllocFactorMatrix,(AA$4+1),FALSE)*$E2195</f>
        <v>766.5707178935462</v>
      </c>
      <c r="AB2193" s="22">
        <f ca="1">VLOOKUP(CONCATENATE($F2193," ",$G2193),AllocFactorMatrix,(AB$4+1),FALSE)*$E2195</f>
        <v>16806.624533859322</v>
      </c>
      <c r="AC2193" s="22">
        <f ca="1">VLOOKUP(CONCATENATE($F2193," ",$G2193),AllocFactorMatrix,(AC$4+1),FALSE)*$E2195</f>
        <v>3940.1250117102986</v>
      </c>
    </row>
    <row r="2194" spans="3:29" hidden="1" outlineLevel="1">
      <c r="F2194" s="42" t="str">
        <f>F2195</f>
        <v>RB_GUP-Land_G</v>
      </c>
      <c r="G2194" s="17" t="str">
        <f>$G$14</f>
        <v>CUSTOMER</v>
      </c>
      <c r="H2194" s="21">
        <f t="shared" ca="1" si="1004"/>
        <v>4916901.5589979459</v>
      </c>
      <c r="I2194" s="22">
        <f ca="1">VLOOKUP(CONCATENATE($F2194," ",$G2194),AllocFactorMatrix,(I$4+1),FALSE)*$E2195</f>
        <v>3805504.5301771592</v>
      </c>
      <c r="J2194" s="22">
        <f ca="1">VLOOKUP(CONCATENATE($F2194," ",$G2194),AllocFactorMatrix,(J$4+1),FALSE)*$E2195</f>
        <v>897857.10164594743</v>
      </c>
      <c r="K2194" s="22">
        <f ca="1">VLOOKUP(CONCATENATE($F2194," ",$G2194),AllocFactorMatrix,(K$4+1),FALSE)*$E2195</f>
        <v>9143.6420236052127</v>
      </c>
      <c r="L2194" s="22">
        <f ca="1">VLOOKUP(CONCATENATE($F2194," ",$G2194),AllocFactorMatrix,(L$4+1),FALSE)*$E2195</f>
        <v>651.52940699734927</v>
      </c>
      <c r="M2194" s="22">
        <f t="shared" ca="1" si="1005"/>
        <v>907652.27307654999</v>
      </c>
      <c r="N2194" s="22">
        <f ca="1">VLOOKUP(CONCATENATE($F2194," ",$G2194),AllocFactorMatrix,(N$4+1),FALSE)*$E2195</f>
        <v>15976.969079454822</v>
      </c>
      <c r="O2194" s="22">
        <f ca="1">VLOOKUP(CONCATENATE($F2194," ",$G2194),AllocFactorMatrix,(O$4+1),FALSE)*$E2195</f>
        <v>5097.0060766733332</v>
      </c>
      <c r="P2194" s="22">
        <f ca="1">VLOOKUP(CONCATENATE($F2194," ",$G2194),AllocFactorMatrix,(P$4+1),FALSE)*$E2195</f>
        <v>1860.5417287041728</v>
      </c>
      <c r="Q2194" s="22">
        <f ca="1">VLOOKUP(CONCATENATE($F2194," ",$G2194),AllocFactorMatrix,(Q$4+1),FALSE)*$E2195</f>
        <v>0</v>
      </c>
      <c r="R2194" s="22">
        <f t="shared" ca="1" si="1007"/>
        <v>22934.51688483233</v>
      </c>
      <c r="S2194" s="22">
        <f ca="1">VLOOKUP(CONCATENATE($F2194," ",$G2194),AllocFactorMatrix,(S$4+1),FALSE)*$E2195</f>
        <v>151.4967216832348</v>
      </c>
      <c r="T2194" s="22">
        <f ca="1">VLOOKUP(CONCATENATE($F2194," ",$G2194),AllocFactorMatrix,(T$4+1),FALSE)*$E2195</f>
        <v>3665.3865405894867</v>
      </c>
      <c r="U2194" s="22">
        <f ca="1">VLOOKUP(CONCATENATE($F2194," ",$G2194),AllocFactorMatrix,(U$4+1),FALSE)*$E2195</f>
        <v>6161.9990275327236</v>
      </c>
      <c r="V2194" s="22">
        <f ca="1">VLOOKUP(CONCATENATE($F2194," ",$G2194),AllocFactorMatrix,(V$4+1),FALSE)*$E2195</f>
        <v>1185.7137150929816</v>
      </c>
      <c r="W2194" s="22">
        <f t="shared" ca="1" si="1012"/>
        <v>11164.596004898427</v>
      </c>
      <c r="X2194" s="22">
        <f ca="1">VLOOKUP(CONCATENATE($F2194," ",$G2194),AllocFactorMatrix,(X$4+1),FALSE)*$E2195</f>
        <v>5165.107007162328</v>
      </c>
      <c r="Y2194" s="22">
        <f ca="1">VLOOKUP(CONCATENATE($F2194," ",$G2194),AllocFactorMatrix,(Y$4+1),FALSE)*$E2195</f>
        <v>61.603209639973393</v>
      </c>
      <c r="Z2194" s="22">
        <f t="shared" ca="1" si="1010"/>
        <v>5226.7102168023011</v>
      </c>
      <c r="AA2194" s="22">
        <f ca="1">VLOOKUP(CONCATENATE($F2194," ",$G2194),AllocFactorMatrix,(AA$4+1),FALSE)*$E2195</f>
        <v>359.51039329049598</v>
      </c>
      <c r="AB2194" s="22">
        <f ca="1">VLOOKUP(CONCATENATE($F2194," ",$G2194),AllocFactorMatrix,(AB$4+1),FALSE)*$E2195</f>
        <v>152037.70389464739</v>
      </c>
      <c r="AC2194" s="22">
        <f ca="1">VLOOKUP(CONCATENATE($F2194," ",$G2194),AllocFactorMatrix,(AC$4+1),FALSE)*$E2195</f>
        <v>12021.718349764225</v>
      </c>
    </row>
    <row r="2195" spans="3:29" collapsed="1">
      <c r="D2195" s="17" t="s">
        <v>150</v>
      </c>
      <c r="E2195" s="19">
        <f>4389417+9640936</f>
        <v>14030353</v>
      </c>
      <c r="F2195" s="42" t="s">
        <v>552</v>
      </c>
      <c r="G2195" s="17" t="str">
        <f>$G$15</f>
        <v>TOTAL</v>
      </c>
      <c r="H2195" s="21">
        <f t="shared" ca="1" si="1004"/>
        <v>14030352.999999998</v>
      </c>
      <c r="I2195" s="22">
        <f ca="1">VLOOKUP(CONCATENATE($F2195," ",$G2195),AllocFactorMatrix,(I$4+1),FALSE)*$E2195</f>
        <v>8178399.589532664</v>
      </c>
      <c r="J2195" s="22">
        <f ca="1">VLOOKUP(CONCATENATE($F2195," ",$G2195),AllocFactorMatrix,(J$4+1),FALSE)*$E2195</f>
        <v>2040932.2216410432</v>
      </c>
      <c r="K2195" s="22">
        <f ca="1">VLOOKUP(CONCATENATE($F2195," ",$G2195),AllocFactorMatrix,(K$4+1),FALSE)*$E2195</f>
        <v>23106.68823234933</v>
      </c>
      <c r="L2195" s="22">
        <f ca="1">VLOOKUP(CONCATENATE($F2195," ",$G2195),AllocFactorMatrix,(L$4+1),FALSE)*$E2195</f>
        <v>1291.2395795553189</v>
      </c>
      <c r="M2195" s="22">
        <f t="shared" ca="1" si="1005"/>
        <v>2065330.1494529478</v>
      </c>
      <c r="N2195" s="22">
        <f ca="1">VLOOKUP(CONCATENATE($F2195," ",$G2195),AllocFactorMatrix,(N$4+1),FALSE)*$E2195</f>
        <v>541370.97242684173</v>
      </c>
      <c r="O2195" s="22">
        <f ca="1">VLOOKUP(CONCATENATE($F2195," ",$G2195),AllocFactorMatrix,(O$4+1),FALSE)*$E2195</f>
        <v>144592.77629739523</v>
      </c>
      <c r="P2195" s="22">
        <f ca="1">VLOOKUP(CONCATENATE($F2195," ",$G2195),AllocFactorMatrix,(P$4+1),FALSE)*$E2195</f>
        <v>22069.430384083236</v>
      </c>
      <c r="Q2195" s="22">
        <f ca="1">VLOOKUP(CONCATENATE($F2195," ",$G2195),AllocFactorMatrix,(Q$4+1),FALSE)*$E2195</f>
        <v>0</v>
      </c>
      <c r="R2195" s="22">
        <f t="shared" ca="1" si="1007"/>
        <v>708033.17910832015</v>
      </c>
      <c r="S2195" s="22">
        <f ca="1">VLOOKUP(CONCATENATE($F2195," ",$G2195),AllocFactorMatrix,(S$4+1),FALSE)*$E2195</f>
        <v>23743.035606530277</v>
      </c>
      <c r="T2195" s="22">
        <f ca="1">VLOOKUP(CONCATENATE($F2195," ",$G2195),AllocFactorMatrix,(T$4+1),FALSE)*$E2195</f>
        <v>436239.8971818274</v>
      </c>
      <c r="U2195" s="22">
        <f ca="1">VLOOKUP(CONCATENATE($F2195," ",$G2195),AllocFactorMatrix,(U$4+1),FALSE)*$E2195</f>
        <v>2006329.6072408031</v>
      </c>
      <c r="V2195" s="22">
        <f ca="1">VLOOKUP(CONCATENATE($F2195," ",$G2195),AllocFactorMatrix,(V$4+1),FALSE)*$E2195</f>
        <v>252978.93359956786</v>
      </c>
      <c r="W2195" s="22">
        <f t="shared" ca="1" si="1012"/>
        <v>2719291.4736287287</v>
      </c>
      <c r="X2195" s="22">
        <f ca="1">VLOOKUP(CONCATENATE($F2195," ",$G2195),AllocFactorMatrix,(X$4+1),FALSE)*$E2195</f>
        <v>152552.62264325292</v>
      </c>
      <c r="Y2195" s="22">
        <f ca="1">VLOOKUP(CONCATENATE($F2195," ",$G2195),AllocFactorMatrix,(Y$4+1),FALSE)*$E2195</f>
        <v>2766.0341159206723</v>
      </c>
      <c r="Z2195" s="22">
        <f t="shared" ca="1" si="1010"/>
        <v>155318.65675917358</v>
      </c>
      <c r="AA2195" s="22">
        <f ca="1">VLOOKUP(CONCATENATE($F2195," ",$G2195),AllocFactorMatrix,(AA$4+1),FALSE)*$E2195</f>
        <v>2673.5554889951095</v>
      </c>
      <c r="AB2195" s="22">
        <f ca="1">VLOOKUP(CONCATENATE($F2195," ",$G2195),AllocFactorMatrix,(AB$4+1),FALSE)*$E2195</f>
        <v>182185.20829887336</v>
      </c>
      <c r="AC2195" s="22">
        <f ca="1">VLOOKUP(CONCATENATE($F2195," ",$G2195),AllocFactorMatrix,(AC$4+1),FALSE)*$E2195</f>
        <v>19121.187730297494</v>
      </c>
    </row>
    <row r="2196" spans="3:29" hidden="1" outlineLevel="1">
      <c r="E2196" s="19"/>
      <c r="F2196" s="42"/>
      <c r="G2196" s="17" t="str">
        <f>$G$8</f>
        <v>PRODUCTION</v>
      </c>
      <c r="H2196" s="21">
        <f t="shared" ref="H2196:AC2196" ca="1" si="1013">+H2164+H2172+H2180+H2188</f>
        <v>57790458.055953585</v>
      </c>
      <c r="I2196" s="21">
        <f t="shared" ca="1" si="1013"/>
        <v>28653004.384764638</v>
      </c>
      <c r="J2196" s="21">
        <f t="shared" ca="1" si="1013"/>
        <v>7165195.813922883</v>
      </c>
      <c r="K2196" s="21">
        <f t="shared" ca="1" si="1013"/>
        <v>90810.529498252421</v>
      </c>
      <c r="L2196" s="21">
        <f t="shared" ca="1" si="1013"/>
        <v>4544.9767348277437</v>
      </c>
      <c r="M2196" s="21">
        <f t="shared" ca="1" si="1013"/>
        <v>7260551.3201559624</v>
      </c>
      <c r="N2196" s="21">
        <f t="shared" ca="1" si="1013"/>
        <v>3214648.8512796345</v>
      </c>
      <c r="O2196" s="21">
        <f t="shared" ca="1" si="1013"/>
        <v>881060.80239834881</v>
      </c>
      <c r="P2196" s="21">
        <f t="shared" ca="1" si="1013"/>
        <v>140203.91678102603</v>
      </c>
      <c r="Q2196" s="21">
        <f t="shared" ca="1" si="1013"/>
        <v>0</v>
      </c>
      <c r="R2196" s="21">
        <f t="shared" ca="1" si="1013"/>
        <v>4235913.5704590091</v>
      </c>
      <c r="S2196" s="21">
        <f t="shared" ca="1" si="1013"/>
        <v>138961.04625789946</v>
      </c>
      <c r="T2196" s="21">
        <f t="shared" ca="1" si="1013"/>
        <v>2528854.0013065594</v>
      </c>
      <c r="U2196" s="21">
        <f t="shared" ca="1" si="1013"/>
        <v>12321947.021984715</v>
      </c>
      <c r="V2196" s="21">
        <f t="shared" ca="1" si="1013"/>
        <v>1570067.9339321058</v>
      </c>
      <c r="W2196" s="21">
        <f t="shared" ca="1" si="1013"/>
        <v>16559830.00348128</v>
      </c>
      <c r="X2196" s="21">
        <f t="shared" ca="1" si="1013"/>
        <v>899068.75062223675</v>
      </c>
      <c r="Y2196" s="21">
        <f t="shared" ca="1" si="1013"/>
        <v>16900.326237601883</v>
      </c>
      <c r="Z2196" s="21">
        <f t="shared" ca="1" si="1013"/>
        <v>915969.07685983856</v>
      </c>
      <c r="AA2196" s="21">
        <f t="shared" ca="1" si="1013"/>
        <v>13074.736420129468</v>
      </c>
      <c r="AB2196" s="21">
        <f t="shared" ca="1" si="1013"/>
        <v>122867.27680335254</v>
      </c>
      <c r="AC2196" s="21">
        <f t="shared" ca="1" si="1013"/>
        <v>29247.687009384234</v>
      </c>
    </row>
    <row r="2197" spans="3:29" hidden="1" outlineLevel="1">
      <c r="E2197" s="19"/>
      <c r="F2197" s="42"/>
      <c r="G2197" s="17" t="str">
        <f>$G$9</f>
        <v>BULKTRAN</v>
      </c>
      <c r="H2197" s="21">
        <f t="shared" ref="H2197:AC2197" ca="1" si="1014">+H2165+H2173+H2181+H2189</f>
        <v>16771767.852839183</v>
      </c>
      <c r="I2197" s="21">
        <f t="shared" ca="1" si="1014"/>
        <v>8315586.2402469385</v>
      </c>
      <c r="J2197" s="21">
        <f t="shared" ca="1" si="1014"/>
        <v>2079460.9500221703</v>
      </c>
      <c r="K2197" s="21">
        <f t="shared" ca="1" si="1014"/>
        <v>26354.750776736364</v>
      </c>
      <c r="L2197" s="21">
        <f t="shared" ca="1" si="1014"/>
        <v>1319.0290794940836</v>
      </c>
      <c r="M2197" s="21">
        <f t="shared" ca="1" si="1014"/>
        <v>2107134.7298784005</v>
      </c>
      <c r="N2197" s="21">
        <f t="shared" ca="1" si="1014"/>
        <v>932945.43901791715</v>
      </c>
      <c r="O2197" s="21">
        <f t="shared" ca="1" si="1014"/>
        <v>255698.73884290812</v>
      </c>
      <c r="P2197" s="21">
        <f t="shared" ca="1" si="1014"/>
        <v>40689.5467420145</v>
      </c>
      <c r="Q2197" s="21">
        <f t="shared" ca="1" si="1014"/>
        <v>0</v>
      </c>
      <c r="R2197" s="21">
        <f t="shared" ca="1" si="1014"/>
        <v>1229333.7246028397</v>
      </c>
      <c r="S2197" s="21">
        <f t="shared" ca="1" si="1014"/>
        <v>40328.844705964992</v>
      </c>
      <c r="T2197" s="21">
        <f t="shared" ca="1" si="1014"/>
        <v>733916.1804630761</v>
      </c>
      <c r="U2197" s="21">
        <f t="shared" ca="1" si="1014"/>
        <v>3576037.3234560369</v>
      </c>
      <c r="V2197" s="21">
        <f t="shared" ca="1" si="1014"/>
        <v>455660.25580901757</v>
      </c>
      <c r="W2197" s="21">
        <f t="shared" ca="1" si="1014"/>
        <v>4805942.6044340953</v>
      </c>
      <c r="X2197" s="21">
        <f t="shared" ca="1" si="1014"/>
        <v>260924.94983477416</v>
      </c>
      <c r="Y2197" s="21">
        <f t="shared" ca="1" si="1014"/>
        <v>4904.7603675310347</v>
      </c>
      <c r="Z2197" s="21">
        <f t="shared" ca="1" si="1014"/>
        <v>265829.71020230523</v>
      </c>
      <c r="AA2197" s="21">
        <f t="shared" ca="1" si="1014"/>
        <v>3794.5095324068311</v>
      </c>
      <c r="AB2197" s="21">
        <f t="shared" ca="1" si="1014"/>
        <v>35658.160751402203</v>
      </c>
      <c r="AC2197" s="21">
        <f t="shared" ca="1" si="1014"/>
        <v>8488.1731907878093</v>
      </c>
    </row>
    <row r="2198" spans="3:29" hidden="1" outlineLevel="1">
      <c r="E2198" s="19"/>
      <c r="F2198" s="42"/>
      <c r="G2198" s="17" t="str">
        <f>$G$10</f>
        <v>SUBTRAN</v>
      </c>
      <c r="H2198" s="21">
        <f t="shared" ref="H2198:AC2198" ca="1" si="1015">+H2166+H2174+H2182+H2190</f>
        <v>5650662.1021338422</v>
      </c>
      <c r="I2198" s="21">
        <f t="shared" ca="1" si="1015"/>
        <v>2726796.097678137</v>
      </c>
      <c r="J2198" s="21">
        <f t="shared" ca="1" si="1015"/>
        <v>680317.69844604761</v>
      </c>
      <c r="K2198" s="21">
        <f t="shared" ca="1" si="1015"/>
        <v>8640.4376366437045</v>
      </c>
      <c r="L2198" s="21">
        <f t="shared" ca="1" si="1015"/>
        <v>557.03543594370888</v>
      </c>
      <c r="M2198" s="21">
        <f t="shared" ca="1" si="1015"/>
        <v>689515.17151863489</v>
      </c>
      <c r="N2198" s="21">
        <f t="shared" ca="1" si="1015"/>
        <v>302117.03606725566</v>
      </c>
      <c r="O2198" s="21">
        <f t="shared" ca="1" si="1015"/>
        <v>82938.947741668468</v>
      </c>
      <c r="P2198" s="21">
        <f t="shared" ca="1" si="1015"/>
        <v>16671.342638848324</v>
      </c>
      <c r="Q2198" s="21">
        <f t="shared" ca="1" si="1015"/>
        <v>0</v>
      </c>
      <c r="R2198" s="21">
        <f t="shared" ca="1" si="1015"/>
        <v>401727.3264477725</v>
      </c>
      <c r="S2198" s="21">
        <f t="shared" ca="1" si="1015"/>
        <v>12802.799333189096</v>
      </c>
      <c r="T2198" s="21">
        <f t="shared" ca="1" si="1015"/>
        <v>239862.36544696733</v>
      </c>
      <c r="U2198" s="21">
        <f t="shared" ca="1" si="1015"/>
        <v>1490606.3324774751</v>
      </c>
      <c r="V2198" s="21">
        <f t="shared" ca="1" si="1015"/>
        <v>0</v>
      </c>
      <c r="W2198" s="21">
        <f t="shared" ca="1" si="1015"/>
        <v>1743271.4972576315</v>
      </c>
      <c r="X2198" s="21">
        <f t="shared" ca="1" si="1015"/>
        <v>84739.787846005347</v>
      </c>
      <c r="Y2198" s="21">
        <f t="shared" ca="1" si="1015"/>
        <v>1625.4638112943792</v>
      </c>
      <c r="Z2198" s="21">
        <f t="shared" ca="1" si="1015"/>
        <v>86365.251657299727</v>
      </c>
      <c r="AA2198" s="21">
        <f t="shared" ca="1" si="1015"/>
        <v>1236.3419627946937</v>
      </c>
      <c r="AB2198" s="21">
        <f t="shared" ca="1" si="1015"/>
        <v>1414.5633955823016</v>
      </c>
      <c r="AC2198" s="21">
        <f t="shared" ca="1" si="1015"/>
        <v>335.85221598919975</v>
      </c>
    </row>
    <row r="2199" spans="3:29" hidden="1" outlineLevel="1">
      <c r="E2199" s="19"/>
      <c r="F2199" s="42"/>
      <c r="G2199" s="17" t="str">
        <f>$G$11</f>
        <v>DISTPRI</v>
      </c>
      <c r="H2199" s="21">
        <f t="shared" ref="H2199:AC2199" ca="1" si="1016">+H2167+H2175+H2183+H2191</f>
        <v>9920212.6708434001</v>
      </c>
      <c r="I2199" s="21">
        <f t="shared" ca="1" si="1016"/>
        <v>6561425.7530936478</v>
      </c>
      <c r="J2199" s="21">
        <f t="shared" ca="1" si="1016"/>
        <v>1628274.0939522423</v>
      </c>
      <c r="K2199" s="21">
        <f t="shared" ca="1" si="1016"/>
        <v>20672.410034227127</v>
      </c>
      <c r="L2199" s="21">
        <f t="shared" ca="1" si="1016"/>
        <v>0</v>
      </c>
      <c r="M2199" s="21">
        <f t="shared" ca="1" si="1016"/>
        <v>1648946.5039864695</v>
      </c>
      <c r="N2199" s="21">
        <f t="shared" ca="1" si="1016"/>
        <v>710730.86122956907</v>
      </c>
      <c r="O2199" s="21">
        <f t="shared" ca="1" si="1016"/>
        <v>195445.86428950797</v>
      </c>
      <c r="P2199" s="21">
        <f t="shared" ca="1" si="1016"/>
        <v>0</v>
      </c>
      <c r="Q2199" s="21">
        <f t="shared" ca="1" si="1016"/>
        <v>0</v>
      </c>
      <c r="R2199" s="21">
        <f t="shared" ca="1" si="1016"/>
        <v>906176.72551907715</v>
      </c>
      <c r="S2199" s="21">
        <f t="shared" ca="1" si="1016"/>
        <v>30454.549879544207</v>
      </c>
      <c r="T2199" s="21">
        <f t="shared" ca="1" si="1016"/>
        <v>562488.30660115671</v>
      </c>
      <c r="U2199" s="21">
        <f t="shared" ca="1" si="1016"/>
        <v>0</v>
      </c>
      <c r="V2199" s="21">
        <f t="shared" ca="1" si="1016"/>
        <v>0</v>
      </c>
      <c r="W2199" s="21">
        <f t="shared" ca="1" si="1016"/>
        <v>592942.8564807009</v>
      </c>
      <c r="X2199" s="21">
        <f t="shared" ca="1" si="1016"/>
        <v>199776.10491618485</v>
      </c>
      <c r="Y2199" s="21">
        <f t="shared" ca="1" si="1016"/>
        <v>3836.8873091389696</v>
      </c>
      <c r="Z2199" s="21">
        <f t="shared" ca="1" si="1016"/>
        <v>203612.99222532383</v>
      </c>
      <c r="AA2199" s="21">
        <f t="shared" ca="1" si="1016"/>
        <v>2932.3531380491031</v>
      </c>
      <c r="AB2199" s="21">
        <f t="shared" ca="1" si="1016"/>
        <v>3374.3385152438891</v>
      </c>
      <c r="AC2199" s="21">
        <f t="shared" ca="1" si="1016"/>
        <v>801.14788489165824</v>
      </c>
    </row>
    <row r="2200" spans="3:29" hidden="1" outlineLevel="1">
      <c r="E2200" s="19"/>
      <c r="F2200" s="42"/>
      <c r="G2200" s="17" t="str">
        <f>$G$12</f>
        <v>DISTSEC</v>
      </c>
      <c r="H2200" s="21">
        <f t="shared" ref="H2200:AC2200" ca="1" si="1017">+H2168+H2176+H2184+H2192</f>
        <v>3409973.4651712319</v>
      </c>
      <c r="I2200" s="21">
        <f t="shared" ca="1" si="1017"/>
        <v>2592870.2998086368</v>
      </c>
      <c r="J2200" s="21">
        <f t="shared" ca="1" si="1017"/>
        <v>523352.41114209854</v>
      </c>
      <c r="K2200" s="21">
        <f t="shared" ca="1" si="1017"/>
        <v>0</v>
      </c>
      <c r="L2200" s="21">
        <f t="shared" ca="1" si="1017"/>
        <v>0</v>
      </c>
      <c r="M2200" s="21">
        <f t="shared" ca="1" si="1017"/>
        <v>523352.41114209854</v>
      </c>
      <c r="N2200" s="21">
        <f t="shared" ca="1" si="1017"/>
        <v>200454.59796554878</v>
      </c>
      <c r="O2200" s="21">
        <f t="shared" ca="1" si="1017"/>
        <v>0</v>
      </c>
      <c r="P2200" s="21">
        <f t="shared" ca="1" si="1017"/>
        <v>0</v>
      </c>
      <c r="Q2200" s="21">
        <f t="shared" ca="1" si="1017"/>
        <v>0</v>
      </c>
      <c r="R2200" s="21">
        <f t="shared" ca="1" si="1017"/>
        <v>200454.59796554878</v>
      </c>
      <c r="S2200" s="21">
        <f t="shared" ca="1" si="1017"/>
        <v>7040.3860907405588</v>
      </c>
      <c r="T2200" s="21">
        <f t="shared" ca="1" si="1017"/>
        <v>0</v>
      </c>
      <c r="U2200" s="21">
        <f t="shared" ca="1" si="1017"/>
        <v>0</v>
      </c>
      <c r="V2200" s="21">
        <f t="shared" ca="1" si="1017"/>
        <v>0</v>
      </c>
      <c r="W2200" s="21">
        <f t="shared" ca="1" si="1017"/>
        <v>7040.3860907405588</v>
      </c>
      <c r="X2200" s="21">
        <f t="shared" ca="1" si="1017"/>
        <v>58145.36099239545</v>
      </c>
      <c r="Y2200" s="21">
        <f t="shared" ca="1" si="1017"/>
        <v>0</v>
      </c>
      <c r="Z2200" s="21">
        <f t="shared" ca="1" si="1017"/>
        <v>58145.36099239545</v>
      </c>
      <c r="AA2200" s="21">
        <f t="shared" ca="1" si="1017"/>
        <v>748.4332523005811</v>
      </c>
      <c r="AB2200" s="21">
        <f t="shared" ca="1" si="1017"/>
        <v>22283.321707471026</v>
      </c>
      <c r="AC2200" s="21">
        <f t="shared" ca="1" si="1017"/>
        <v>5078.6542120396571</v>
      </c>
    </row>
    <row r="2201" spans="3:29" hidden="1" outlineLevel="1">
      <c r="E2201" s="19"/>
      <c r="F2201" s="42"/>
      <c r="G2201" s="17" t="str">
        <f>$G$13</f>
        <v>ENERGY</v>
      </c>
      <c r="H2201" s="21">
        <f t="shared" ref="H2201:AC2201" ca="1" si="1018">+H2169+H2177+H2185+H2193</f>
        <v>2458271.9523897055</v>
      </c>
      <c r="I2201" s="21">
        <f t="shared" ca="1" si="1018"/>
        <v>903214.94541918149</v>
      </c>
      <c r="J2201" s="21">
        <f t="shared" ca="1" si="1018"/>
        <v>285315.13727099064</v>
      </c>
      <c r="K2201" s="21">
        <f t="shared" ca="1" si="1018"/>
        <v>3563.1746704483066</v>
      </c>
      <c r="L2201" s="21">
        <f t="shared" ca="1" si="1018"/>
        <v>180.50233747232306</v>
      </c>
      <c r="M2201" s="21">
        <f t="shared" ca="1" si="1018"/>
        <v>289058.81427891128</v>
      </c>
      <c r="N2201" s="21">
        <f t="shared" ca="1" si="1018"/>
        <v>144553.30003774347</v>
      </c>
      <c r="O2201" s="21">
        <f t="shared" ca="1" si="1018"/>
        <v>38996.675772427356</v>
      </c>
      <c r="P2201" s="21">
        <f t="shared" ca="1" si="1018"/>
        <v>6076.791924624521</v>
      </c>
      <c r="Q2201" s="21">
        <f t="shared" ca="1" si="1018"/>
        <v>0</v>
      </c>
      <c r="R2201" s="21">
        <f t="shared" ca="1" si="1018"/>
        <v>189626.76773479534</v>
      </c>
      <c r="S2201" s="21">
        <f t="shared" ca="1" si="1018"/>
        <v>7279.9692567347638</v>
      </c>
      <c r="T2201" s="21">
        <f t="shared" ca="1" si="1018"/>
        <v>143898.09151315925</v>
      </c>
      <c r="U2201" s="21">
        <f t="shared" ca="1" si="1018"/>
        <v>756487.47970957519</v>
      </c>
      <c r="V2201" s="21">
        <f t="shared" ca="1" si="1018"/>
        <v>105781.79023524474</v>
      </c>
      <c r="W2201" s="21">
        <f t="shared" ca="1" si="1018"/>
        <v>1013447.330714714</v>
      </c>
      <c r="X2201" s="21">
        <f t="shared" ca="1" si="1018"/>
        <v>40642.262842795608</v>
      </c>
      <c r="Y2201" s="21">
        <f t="shared" ca="1" si="1018"/>
        <v>768.51113584401446</v>
      </c>
      <c r="Z2201" s="21">
        <f t="shared" ca="1" si="1018"/>
        <v>41410.77397863962</v>
      </c>
      <c r="AA2201" s="21">
        <f t="shared" ca="1" si="1018"/>
        <v>766.5707178935462</v>
      </c>
      <c r="AB2201" s="21">
        <f t="shared" ca="1" si="1018"/>
        <v>16806.624533859322</v>
      </c>
      <c r="AC2201" s="21">
        <f t="shared" ca="1" si="1018"/>
        <v>3940.1250117102986</v>
      </c>
    </row>
    <row r="2202" spans="3:29" hidden="1" outlineLevel="1">
      <c r="E2202" s="19"/>
      <c r="F2202" s="42"/>
      <c r="G2202" s="17" t="str">
        <f>$G$14</f>
        <v>CUSTOMER</v>
      </c>
      <c r="H2202" s="21">
        <f t="shared" ref="H2202:AC2202" ca="1" si="1019">+H2170+H2178+H2186+H2194</f>
        <v>29291066.900669023</v>
      </c>
      <c r="I2202" s="21">
        <f t="shared" ca="1" si="1019"/>
        <v>21943929.77206412</v>
      </c>
      <c r="J2202" s="21">
        <f t="shared" ca="1" si="1019"/>
        <v>5361317.2907987824</v>
      </c>
      <c r="K2202" s="21">
        <f t="shared" ca="1" si="1019"/>
        <v>58868.881766516904</v>
      </c>
      <c r="L2202" s="21">
        <f t="shared" ca="1" si="1019"/>
        <v>4323.5614070446882</v>
      </c>
      <c r="M2202" s="21">
        <f t="shared" ca="1" si="1019"/>
        <v>5424509.7339723436</v>
      </c>
      <c r="N2202" s="21">
        <f t="shared" ca="1" si="1019"/>
        <v>99049.290366610338</v>
      </c>
      <c r="O2202" s="21">
        <f t="shared" ca="1" si="1019"/>
        <v>31200.489227906153</v>
      </c>
      <c r="P2202" s="21">
        <f t="shared" ca="1" si="1019"/>
        <v>12396.740532300768</v>
      </c>
      <c r="Q2202" s="21">
        <f t="shared" ca="1" si="1019"/>
        <v>0</v>
      </c>
      <c r="R2202" s="21">
        <f t="shared" ca="1" si="1019"/>
        <v>142646.52012681725</v>
      </c>
      <c r="S2202" s="21">
        <f t="shared" ca="1" si="1019"/>
        <v>921.7968554241138</v>
      </c>
      <c r="T2202" s="21">
        <f t="shared" ca="1" si="1019"/>
        <v>22844.833348063359</v>
      </c>
      <c r="U2202" s="21">
        <f t="shared" ca="1" si="1019"/>
        <v>41084.446504741732</v>
      </c>
      <c r="V2202" s="21">
        <f t="shared" ca="1" si="1019"/>
        <v>7958.8836487510762</v>
      </c>
      <c r="W2202" s="21">
        <f t="shared" ca="1" si="1019"/>
        <v>72809.960356980286</v>
      </c>
      <c r="X2202" s="21">
        <f t="shared" ca="1" si="1019"/>
        <v>31740.281894800813</v>
      </c>
      <c r="Y2202" s="21">
        <f t="shared" ca="1" si="1019"/>
        <v>371.29447574705449</v>
      </c>
      <c r="Z2202" s="21">
        <f t="shared" ca="1" si="1019"/>
        <v>32111.576370547868</v>
      </c>
      <c r="AA2202" s="21">
        <f t="shared" ca="1" si="1019"/>
        <v>2264.7064451492956</v>
      </c>
      <c r="AB2202" s="21">
        <f t="shared" ca="1" si="1019"/>
        <v>1480176.6547780565</v>
      </c>
      <c r="AC2202" s="21">
        <f t="shared" ca="1" si="1019"/>
        <v>192617.97655500588</v>
      </c>
    </row>
    <row r="2203" spans="3:29" collapsed="1">
      <c r="C2203" s="17" t="s">
        <v>149</v>
      </c>
      <c r="E2203" s="21">
        <f>+E2171+E2179+E2187+E2195</f>
        <v>125292413</v>
      </c>
      <c r="F2203" s="42"/>
      <c r="G2203" s="17" t="str">
        <f>$G$15</f>
        <v>TOTAL</v>
      </c>
      <c r="H2203" s="21">
        <f t="shared" ref="H2203:AC2203" ca="1" si="1020">+H2171+H2179+H2187+H2195</f>
        <v>125292412.99999997</v>
      </c>
      <c r="I2203" s="21">
        <f t="shared" ca="1" si="1020"/>
        <v>71696827.493075296</v>
      </c>
      <c r="J2203" s="21">
        <f t="shared" ca="1" si="1020"/>
        <v>17723233.395555213</v>
      </c>
      <c r="K2203" s="21">
        <f t="shared" ca="1" si="1020"/>
        <v>208910.18438282481</v>
      </c>
      <c r="L2203" s="21">
        <f t="shared" ca="1" si="1020"/>
        <v>10925.104994782547</v>
      </c>
      <c r="M2203" s="21">
        <f t="shared" ca="1" si="1020"/>
        <v>17943068.68493282</v>
      </c>
      <c r="N2203" s="21">
        <f t="shared" ca="1" si="1020"/>
        <v>5604499.3759642793</v>
      </c>
      <c r="O2203" s="21">
        <f t="shared" ca="1" si="1020"/>
        <v>1485341.5182727668</v>
      </c>
      <c r="P2203" s="21">
        <f t="shared" ca="1" si="1020"/>
        <v>216038.33861881416</v>
      </c>
      <c r="Q2203" s="21">
        <f t="shared" ca="1" si="1020"/>
        <v>0</v>
      </c>
      <c r="R2203" s="21">
        <f t="shared" ca="1" si="1020"/>
        <v>7305879.2328558601</v>
      </c>
      <c r="S2203" s="21">
        <f t="shared" ca="1" si="1020"/>
        <v>237789.39237949718</v>
      </c>
      <c r="T2203" s="21">
        <f t="shared" ca="1" si="1020"/>
        <v>4231863.7786789825</v>
      </c>
      <c r="U2203" s="21">
        <f t="shared" ca="1" si="1020"/>
        <v>18186162.604132544</v>
      </c>
      <c r="V2203" s="21">
        <f t="shared" ca="1" si="1020"/>
        <v>2139468.863625119</v>
      </c>
      <c r="W2203" s="21">
        <f t="shared" ca="1" si="1020"/>
        <v>24795284.638816141</v>
      </c>
      <c r="X2203" s="21">
        <f t="shared" ca="1" si="1020"/>
        <v>1575037.4989491927</v>
      </c>
      <c r="Y2203" s="21">
        <f t="shared" ca="1" si="1020"/>
        <v>28407.243337157335</v>
      </c>
      <c r="Z2203" s="21">
        <f t="shared" ca="1" si="1020"/>
        <v>1603444.7422863503</v>
      </c>
      <c r="AA2203" s="21">
        <f t="shared" ca="1" si="1020"/>
        <v>24817.651468723518</v>
      </c>
      <c r="AB2203" s="21">
        <f t="shared" ca="1" si="1020"/>
        <v>1682580.940484968</v>
      </c>
      <c r="AC2203" s="21">
        <f t="shared" ca="1" si="1020"/>
        <v>240509.61607980874</v>
      </c>
    </row>
    <row r="2204" spans="3:29">
      <c r="E2204" s="21"/>
      <c r="F2204" s="42"/>
      <c r="H2204" s="21"/>
      <c r="I2204" s="21"/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/>
      <c r="AC2204" s="21"/>
    </row>
    <row r="2205" spans="3:29">
      <c r="C2205" s="39" t="s">
        <v>595</v>
      </c>
      <c r="E2205" s="21"/>
      <c r="F2205" s="42"/>
      <c r="H2205" s="21"/>
      <c r="I2205" s="21"/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/>
      <c r="W2205" s="21"/>
      <c r="X2205" s="21"/>
      <c r="Y2205" s="21"/>
      <c r="Z2205" s="21"/>
      <c r="AA2205" s="21"/>
      <c r="AB2205" s="21"/>
      <c r="AC2205" s="21"/>
    </row>
    <row r="2206" spans="3:29" hidden="1" outlineLevel="1">
      <c r="F2206" s="42" t="str">
        <f>F2213</f>
        <v>RB_GUP-Land_P</v>
      </c>
      <c r="G2206" s="17" t="str">
        <f>$G$8</f>
        <v>PRODUCTION</v>
      </c>
      <c r="H2206" s="21">
        <f t="shared" ref="H2206:H2237" si="1021">SUBTOTAL(9,I2206:AC2206)</f>
        <v>-13032206.999999998</v>
      </c>
      <c r="I2206" s="22">
        <f>VLOOKUP(CONCATENATE($F2206," ",$G2206),AllocFactorMatrix,(I$4+1),FALSE)*$E2213</f>
        <v>-6461479.9203117108</v>
      </c>
      <c r="J2206" s="22">
        <f>VLOOKUP(CONCATENATE($F2206," ",$G2206),AllocFactorMatrix,(J$4+1),FALSE)*$E2213</f>
        <v>-1615808.5293625151</v>
      </c>
      <c r="K2206" s="22">
        <f>VLOOKUP(CONCATENATE($F2206," ",$G2206),AllocFactorMatrix,(K$4+1),FALSE)*$E2213</f>
        <v>-20478.495205125146</v>
      </c>
      <c r="L2206" s="22">
        <f>VLOOKUP(CONCATENATE($F2206," ",$G2206),AllocFactorMatrix,(L$4+1),FALSE)*$E2213</f>
        <v>-1024.9283291907952</v>
      </c>
      <c r="M2206" s="22">
        <f t="shared" ref="M2206:M2213" si="1022">SUBTOTAL(9,J2206:L2206)</f>
        <v>-1637311.9528968309</v>
      </c>
      <c r="N2206" s="22">
        <f>VLOOKUP(CONCATENATE($F2206," ",$G2206),AllocFactorMatrix,(N$4+1),FALSE)*$E2213</f>
        <v>-724928.83205089031</v>
      </c>
      <c r="O2206" s="22">
        <f>VLOOKUP(CONCATENATE($F2206," ",$G2206),AllocFactorMatrix,(O$4+1),FALSE)*$E2213</f>
        <v>-198686.20430944097</v>
      </c>
      <c r="P2206" s="22">
        <f>VLOOKUP(CONCATENATE($F2206," ",$G2206),AllocFactorMatrix,(P$4+1),FALSE)*$E2213</f>
        <v>-31617.096094514676</v>
      </c>
      <c r="Q2206" s="22">
        <f>VLOOKUP(CONCATENATE($F2206," ",$G2206),AllocFactorMatrix,(Q$4+1),FALSE)*$E2213</f>
        <v>0</v>
      </c>
      <c r="R2206" s="22">
        <f t="shared" ref="R2206:R2213" si="1023">SUBTOTAL(9,N2206:Q2206)</f>
        <v>-955232.13245484605</v>
      </c>
      <c r="S2206" s="22">
        <f>VLOOKUP(CONCATENATE($F2206," ",$G2206),AllocFactorMatrix,(S$4+1),FALSE)*$E2213</f>
        <v>-31336.818926337517</v>
      </c>
      <c r="T2206" s="22">
        <f>VLOOKUP(CONCATENATE($F2206," ",$G2206),AllocFactorMatrix,(T$4+1),FALSE)*$E2213</f>
        <v>-570276.64992543089</v>
      </c>
      <c r="U2206" s="22">
        <f>VLOOKUP(CONCATENATE($F2206," ",$G2206),AllocFactorMatrix,(U$4+1),FALSE)*$E2213</f>
        <v>-2778696.8581917146</v>
      </c>
      <c r="V2206" s="22">
        <f>VLOOKUP(CONCATENATE($F2206," ",$G2206),AllocFactorMatrix,(V$4+1),FALSE)*$E2213</f>
        <v>-354062.78142413124</v>
      </c>
      <c r="W2206" s="22">
        <f>SUBTOTAL(9,S2206:V2206)</f>
        <v>-3734373.1084676143</v>
      </c>
      <c r="X2206" s="22">
        <f>VLOOKUP(CONCATENATE($F2206," ",$G2206),AllocFactorMatrix,(X$4+1),FALSE)*$E2213</f>
        <v>-202747.13957096403</v>
      </c>
      <c r="Y2206" s="22">
        <f>VLOOKUP(CONCATENATE($F2206," ",$G2206),AllocFactorMatrix,(Y$4+1),FALSE)*$E2213</f>
        <v>-3811.157711930764</v>
      </c>
      <c r="Z2206" s="22">
        <f t="shared" ref="Z2206:Z2213" si="1024">SUBTOTAL(9,X2206:Y2206)</f>
        <v>-206558.29728289481</v>
      </c>
      <c r="AA2206" s="22">
        <f>VLOOKUP(CONCATENATE($F2206," ",$G2206),AllocFactorMatrix,(AA$4+1),FALSE)*$E2213</f>
        <v>-2948.4568426951973</v>
      </c>
      <c r="AB2206" s="22">
        <f>VLOOKUP(CONCATENATE($F2206," ",$G2206),AllocFactorMatrix,(AB$4+1),FALSE)*$E2213</f>
        <v>-27707.546170982951</v>
      </c>
      <c r="AC2206" s="22">
        <f>VLOOKUP(CONCATENATE($F2206," ",$G2206),AllocFactorMatrix,(AC$4+1),FALSE)*$E2213</f>
        <v>-6595.5855724219991</v>
      </c>
    </row>
    <row r="2207" spans="3:29" hidden="1" outlineLevel="1">
      <c r="F2207" s="42" t="str">
        <f>F2213</f>
        <v>RB_GUP-Land_P</v>
      </c>
      <c r="G2207" s="17" t="str">
        <f>$G$9</f>
        <v>BULKTRAN</v>
      </c>
      <c r="H2207" s="21">
        <f t="shared" si="1021"/>
        <v>0</v>
      </c>
      <c r="I2207" s="22">
        <f>VLOOKUP(CONCATENATE($F2207," ",$G2207),AllocFactorMatrix,(I$4+1),FALSE)*$E2213</f>
        <v>0</v>
      </c>
      <c r="J2207" s="22">
        <f>VLOOKUP(CONCATENATE($F2207," ",$G2207),AllocFactorMatrix,(J$4+1),FALSE)*$E2213</f>
        <v>0</v>
      </c>
      <c r="K2207" s="22">
        <f>VLOOKUP(CONCATENATE($F2207," ",$G2207),AllocFactorMatrix,(K$4+1),FALSE)*$E2213</f>
        <v>0</v>
      </c>
      <c r="L2207" s="22">
        <f>VLOOKUP(CONCATENATE($F2207," ",$G2207),AllocFactorMatrix,(L$4+1),FALSE)*$E2213</f>
        <v>0</v>
      </c>
      <c r="M2207" s="22">
        <f t="shared" si="1022"/>
        <v>0</v>
      </c>
      <c r="N2207" s="22">
        <f>VLOOKUP(CONCATENATE($F2207," ",$G2207),AllocFactorMatrix,(N$4+1),FALSE)*$E2213</f>
        <v>0</v>
      </c>
      <c r="O2207" s="22">
        <f>VLOOKUP(CONCATENATE($F2207," ",$G2207),AllocFactorMatrix,(O$4+1),FALSE)*$E2213</f>
        <v>0</v>
      </c>
      <c r="P2207" s="22">
        <f>VLOOKUP(CONCATENATE($F2207," ",$G2207),AllocFactorMatrix,(P$4+1),FALSE)*$E2213</f>
        <v>0</v>
      </c>
      <c r="Q2207" s="22">
        <f>VLOOKUP(CONCATENATE($F2207," ",$G2207),AllocFactorMatrix,(Q$4+1),FALSE)*$E2213</f>
        <v>0</v>
      </c>
      <c r="R2207" s="22">
        <f t="shared" si="1023"/>
        <v>0</v>
      </c>
      <c r="S2207" s="22">
        <f>VLOOKUP(CONCATENATE($F2207," ",$G2207),AllocFactorMatrix,(S$4+1),FALSE)*$E2213</f>
        <v>0</v>
      </c>
      <c r="T2207" s="22">
        <f>VLOOKUP(CONCATENATE($F2207," ",$G2207),AllocFactorMatrix,(T$4+1),FALSE)*$E2213</f>
        <v>0</v>
      </c>
      <c r="U2207" s="22">
        <f>VLOOKUP(CONCATENATE($F2207," ",$G2207),AllocFactorMatrix,(U$4+1),FALSE)*$E2213</f>
        <v>0</v>
      </c>
      <c r="V2207" s="22">
        <f>VLOOKUP(CONCATENATE($F2207," ",$G2207),AllocFactorMatrix,(V$4+1),FALSE)*$E2213</f>
        <v>0</v>
      </c>
      <c r="W2207" s="22">
        <f t="shared" ref="W2207:W2213" si="1025">SUBTOTAL(9,S2207:V2207)</f>
        <v>0</v>
      </c>
      <c r="X2207" s="22">
        <f>VLOOKUP(CONCATENATE($F2207," ",$G2207),AllocFactorMatrix,(X$4+1),FALSE)*$E2213</f>
        <v>0</v>
      </c>
      <c r="Y2207" s="22">
        <f>VLOOKUP(CONCATENATE($F2207," ",$G2207),AllocFactorMatrix,(Y$4+1),FALSE)*$E2213</f>
        <v>0</v>
      </c>
      <c r="Z2207" s="22">
        <f t="shared" si="1024"/>
        <v>0</v>
      </c>
      <c r="AA2207" s="22">
        <f>VLOOKUP(CONCATENATE($F2207," ",$G2207),AllocFactorMatrix,(AA$4+1),FALSE)*$E2213</f>
        <v>0</v>
      </c>
      <c r="AB2207" s="22">
        <f>VLOOKUP(CONCATENATE($F2207," ",$G2207),AllocFactorMatrix,(AB$4+1),FALSE)*$E2213</f>
        <v>0</v>
      </c>
      <c r="AC2207" s="22">
        <f>VLOOKUP(CONCATENATE($F2207," ",$G2207),AllocFactorMatrix,(AC$4+1),FALSE)*$E2213</f>
        <v>0</v>
      </c>
    </row>
    <row r="2208" spans="3:29" hidden="1" outlineLevel="1">
      <c r="F2208" s="42" t="str">
        <f>F2213</f>
        <v>RB_GUP-Land_P</v>
      </c>
      <c r="G2208" s="17" t="str">
        <f>$G$10</f>
        <v>SUBTRAN</v>
      </c>
      <c r="H2208" s="21">
        <f t="shared" si="1021"/>
        <v>0</v>
      </c>
      <c r="I2208" s="22">
        <f>VLOOKUP(CONCATENATE($F2208," ",$G2208),AllocFactorMatrix,(I$4+1),FALSE)*$E2213</f>
        <v>0</v>
      </c>
      <c r="J2208" s="22">
        <f>VLOOKUP(CONCATENATE($F2208," ",$G2208),AllocFactorMatrix,(J$4+1),FALSE)*$E2213</f>
        <v>0</v>
      </c>
      <c r="K2208" s="22">
        <f>VLOOKUP(CONCATENATE($F2208," ",$G2208),AllocFactorMatrix,(K$4+1),FALSE)*$E2213</f>
        <v>0</v>
      </c>
      <c r="L2208" s="22">
        <f>VLOOKUP(CONCATENATE($F2208," ",$G2208),AllocFactorMatrix,(L$4+1),FALSE)*$E2213</f>
        <v>0</v>
      </c>
      <c r="M2208" s="22">
        <f t="shared" si="1022"/>
        <v>0</v>
      </c>
      <c r="N2208" s="22">
        <f>VLOOKUP(CONCATENATE($F2208," ",$G2208),AllocFactorMatrix,(N$4+1),FALSE)*$E2213</f>
        <v>0</v>
      </c>
      <c r="O2208" s="22">
        <f>VLOOKUP(CONCATENATE($F2208," ",$G2208),AllocFactorMatrix,(O$4+1),FALSE)*$E2213</f>
        <v>0</v>
      </c>
      <c r="P2208" s="22">
        <f>VLOOKUP(CONCATENATE($F2208," ",$G2208),AllocFactorMatrix,(P$4+1),FALSE)*$E2213</f>
        <v>0</v>
      </c>
      <c r="Q2208" s="22">
        <f>VLOOKUP(CONCATENATE($F2208," ",$G2208),AllocFactorMatrix,(Q$4+1),FALSE)*$E2213</f>
        <v>0</v>
      </c>
      <c r="R2208" s="22">
        <f t="shared" si="1023"/>
        <v>0</v>
      </c>
      <c r="S2208" s="22">
        <f>VLOOKUP(CONCATENATE($F2208," ",$G2208),AllocFactorMatrix,(S$4+1),FALSE)*$E2213</f>
        <v>0</v>
      </c>
      <c r="T2208" s="22">
        <f>VLOOKUP(CONCATENATE($F2208," ",$G2208),AllocFactorMatrix,(T$4+1),FALSE)*$E2213</f>
        <v>0</v>
      </c>
      <c r="U2208" s="22">
        <f>VLOOKUP(CONCATENATE($F2208," ",$G2208),AllocFactorMatrix,(U$4+1),FALSE)*$E2213</f>
        <v>0</v>
      </c>
      <c r="V2208" s="22">
        <f>VLOOKUP(CONCATENATE($F2208," ",$G2208),AllocFactorMatrix,(V$4+1),FALSE)*$E2213</f>
        <v>0</v>
      </c>
      <c r="W2208" s="22">
        <f t="shared" si="1025"/>
        <v>0</v>
      </c>
      <c r="X2208" s="22">
        <f>VLOOKUP(CONCATENATE($F2208," ",$G2208),AllocFactorMatrix,(X$4+1),FALSE)*$E2213</f>
        <v>0</v>
      </c>
      <c r="Y2208" s="22">
        <f>VLOOKUP(CONCATENATE($F2208," ",$G2208),AllocFactorMatrix,(Y$4+1),FALSE)*$E2213</f>
        <v>0</v>
      </c>
      <c r="Z2208" s="22">
        <f t="shared" si="1024"/>
        <v>0</v>
      </c>
      <c r="AA2208" s="22">
        <f>VLOOKUP(CONCATENATE($F2208," ",$G2208),AllocFactorMatrix,(AA$4+1),FALSE)*$E2213</f>
        <v>0</v>
      </c>
      <c r="AB2208" s="22">
        <f>VLOOKUP(CONCATENATE($F2208," ",$G2208),AllocFactorMatrix,(AB$4+1),FALSE)*$E2213</f>
        <v>0</v>
      </c>
      <c r="AC2208" s="22">
        <f>VLOOKUP(CONCATENATE($F2208," ",$G2208),AllocFactorMatrix,(AC$4+1),FALSE)*$E2213</f>
        <v>0</v>
      </c>
    </row>
    <row r="2209" spans="4:29" hidden="1" outlineLevel="1">
      <c r="F2209" s="42" t="str">
        <f>F2213</f>
        <v>RB_GUP-Land_P</v>
      </c>
      <c r="G2209" s="17" t="str">
        <f>$G$11</f>
        <v>DISTPRI</v>
      </c>
      <c r="H2209" s="21">
        <f t="shared" si="1021"/>
        <v>0</v>
      </c>
      <c r="I2209" s="22">
        <f>VLOOKUP(CONCATENATE($F2209," ",$G2209),AllocFactorMatrix,(I$4+1),FALSE)*$E2213</f>
        <v>0</v>
      </c>
      <c r="J2209" s="22">
        <f>VLOOKUP(CONCATENATE($F2209," ",$G2209),AllocFactorMatrix,(J$4+1),FALSE)*$E2213</f>
        <v>0</v>
      </c>
      <c r="K2209" s="22">
        <f>VLOOKUP(CONCATENATE($F2209," ",$G2209),AllocFactorMatrix,(K$4+1),FALSE)*$E2213</f>
        <v>0</v>
      </c>
      <c r="L2209" s="22">
        <f>VLOOKUP(CONCATENATE($F2209," ",$G2209),AllocFactorMatrix,(L$4+1),FALSE)*$E2213</f>
        <v>0</v>
      </c>
      <c r="M2209" s="22">
        <f t="shared" si="1022"/>
        <v>0</v>
      </c>
      <c r="N2209" s="22">
        <f>VLOOKUP(CONCATENATE($F2209," ",$G2209),AllocFactorMatrix,(N$4+1),FALSE)*$E2213</f>
        <v>0</v>
      </c>
      <c r="O2209" s="22">
        <f>VLOOKUP(CONCATENATE($F2209," ",$G2209),AllocFactorMatrix,(O$4+1),FALSE)*$E2213</f>
        <v>0</v>
      </c>
      <c r="P2209" s="22">
        <f>VLOOKUP(CONCATENATE($F2209," ",$G2209),AllocFactorMatrix,(P$4+1),FALSE)*$E2213</f>
        <v>0</v>
      </c>
      <c r="Q2209" s="22">
        <f>VLOOKUP(CONCATENATE($F2209," ",$G2209),AllocFactorMatrix,(Q$4+1),FALSE)*$E2213</f>
        <v>0</v>
      </c>
      <c r="R2209" s="22">
        <f t="shared" si="1023"/>
        <v>0</v>
      </c>
      <c r="S2209" s="22">
        <f>VLOOKUP(CONCATENATE($F2209," ",$G2209),AllocFactorMatrix,(S$4+1),FALSE)*$E2213</f>
        <v>0</v>
      </c>
      <c r="T2209" s="22">
        <f>VLOOKUP(CONCATENATE($F2209," ",$G2209),AllocFactorMatrix,(T$4+1),FALSE)*$E2213</f>
        <v>0</v>
      </c>
      <c r="U2209" s="22">
        <f>VLOOKUP(CONCATENATE($F2209," ",$G2209),AllocFactorMatrix,(U$4+1),FALSE)*$E2213</f>
        <v>0</v>
      </c>
      <c r="V2209" s="22">
        <f>VLOOKUP(CONCATENATE($F2209," ",$G2209),AllocFactorMatrix,(V$4+1),FALSE)*$E2213</f>
        <v>0</v>
      </c>
      <c r="W2209" s="22">
        <f t="shared" si="1025"/>
        <v>0</v>
      </c>
      <c r="X2209" s="22">
        <f>VLOOKUP(CONCATENATE($F2209," ",$G2209),AllocFactorMatrix,(X$4+1),FALSE)*$E2213</f>
        <v>0</v>
      </c>
      <c r="Y2209" s="22">
        <f>VLOOKUP(CONCATENATE($F2209," ",$G2209),AllocFactorMatrix,(Y$4+1),FALSE)*$E2213</f>
        <v>0</v>
      </c>
      <c r="Z2209" s="22">
        <f t="shared" si="1024"/>
        <v>0</v>
      </c>
      <c r="AA2209" s="22">
        <f>VLOOKUP(CONCATENATE($F2209," ",$G2209),AllocFactorMatrix,(AA$4+1),FALSE)*$E2213</f>
        <v>0</v>
      </c>
      <c r="AB2209" s="22">
        <f>VLOOKUP(CONCATENATE($F2209," ",$G2209),AllocFactorMatrix,(AB$4+1),FALSE)*$E2213</f>
        <v>0</v>
      </c>
      <c r="AC2209" s="22">
        <f>VLOOKUP(CONCATENATE($F2209," ",$G2209),AllocFactorMatrix,(AC$4+1),FALSE)*$E2213</f>
        <v>0</v>
      </c>
    </row>
    <row r="2210" spans="4:29" hidden="1" outlineLevel="1">
      <c r="F2210" s="42" t="str">
        <f>F2213</f>
        <v>RB_GUP-Land_P</v>
      </c>
      <c r="G2210" s="17" t="str">
        <f>$G$12</f>
        <v>DISTSEC</v>
      </c>
      <c r="H2210" s="21">
        <f t="shared" si="1021"/>
        <v>0</v>
      </c>
      <c r="I2210" s="22">
        <f>VLOOKUP(CONCATENATE($F2210," ",$G2210),AllocFactorMatrix,(I$4+1),FALSE)*$E2213</f>
        <v>0</v>
      </c>
      <c r="J2210" s="22">
        <f>VLOOKUP(CONCATENATE($F2210," ",$G2210),AllocFactorMatrix,(J$4+1),FALSE)*$E2213</f>
        <v>0</v>
      </c>
      <c r="K2210" s="22">
        <f>VLOOKUP(CONCATENATE($F2210," ",$G2210),AllocFactorMatrix,(K$4+1),FALSE)*$E2213</f>
        <v>0</v>
      </c>
      <c r="L2210" s="22">
        <f>VLOOKUP(CONCATENATE($F2210," ",$G2210),AllocFactorMatrix,(L$4+1),FALSE)*$E2213</f>
        <v>0</v>
      </c>
      <c r="M2210" s="22">
        <f t="shared" si="1022"/>
        <v>0</v>
      </c>
      <c r="N2210" s="22">
        <f>VLOOKUP(CONCATENATE($F2210," ",$G2210),AllocFactorMatrix,(N$4+1),FALSE)*$E2213</f>
        <v>0</v>
      </c>
      <c r="O2210" s="22">
        <f>VLOOKUP(CONCATENATE($F2210," ",$G2210),AllocFactorMatrix,(O$4+1),FALSE)*$E2213</f>
        <v>0</v>
      </c>
      <c r="P2210" s="22">
        <f>VLOOKUP(CONCATENATE($F2210," ",$G2210),AllocFactorMatrix,(P$4+1),FALSE)*$E2213</f>
        <v>0</v>
      </c>
      <c r="Q2210" s="22">
        <f>VLOOKUP(CONCATENATE($F2210," ",$G2210),AllocFactorMatrix,(Q$4+1),FALSE)*$E2213</f>
        <v>0</v>
      </c>
      <c r="R2210" s="22">
        <f t="shared" si="1023"/>
        <v>0</v>
      </c>
      <c r="S2210" s="22">
        <f>VLOOKUP(CONCATENATE($F2210," ",$G2210),AllocFactorMatrix,(S$4+1),FALSE)*$E2213</f>
        <v>0</v>
      </c>
      <c r="T2210" s="22">
        <f>VLOOKUP(CONCATENATE($F2210," ",$G2210),AllocFactorMatrix,(T$4+1),FALSE)*$E2213</f>
        <v>0</v>
      </c>
      <c r="U2210" s="22">
        <f>VLOOKUP(CONCATENATE($F2210," ",$G2210),AllocFactorMatrix,(U$4+1),FALSE)*$E2213</f>
        <v>0</v>
      </c>
      <c r="V2210" s="22">
        <f>VLOOKUP(CONCATENATE($F2210," ",$G2210),AllocFactorMatrix,(V$4+1),FALSE)*$E2213</f>
        <v>0</v>
      </c>
      <c r="W2210" s="22">
        <f t="shared" si="1025"/>
        <v>0</v>
      </c>
      <c r="X2210" s="22">
        <f>VLOOKUP(CONCATENATE($F2210," ",$G2210),AllocFactorMatrix,(X$4+1),FALSE)*$E2213</f>
        <v>0</v>
      </c>
      <c r="Y2210" s="22">
        <f>VLOOKUP(CONCATENATE($F2210," ",$G2210),AllocFactorMatrix,(Y$4+1),FALSE)*$E2213</f>
        <v>0</v>
      </c>
      <c r="Z2210" s="22">
        <f t="shared" si="1024"/>
        <v>0</v>
      </c>
      <c r="AA2210" s="22">
        <f>VLOOKUP(CONCATENATE($F2210," ",$G2210),AllocFactorMatrix,(AA$4+1),FALSE)*$E2213</f>
        <v>0</v>
      </c>
      <c r="AB2210" s="22">
        <f>VLOOKUP(CONCATENATE($F2210," ",$G2210),AllocFactorMatrix,(AB$4+1),FALSE)*$E2213</f>
        <v>0</v>
      </c>
      <c r="AC2210" s="22">
        <f>VLOOKUP(CONCATENATE($F2210," ",$G2210),AllocFactorMatrix,(AC$4+1),FALSE)*$E2213</f>
        <v>0</v>
      </c>
    </row>
    <row r="2211" spans="4:29" hidden="1" outlineLevel="1">
      <c r="F2211" s="42" t="str">
        <f>F2213</f>
        <v>RB_GUP-Land_P</v>
      </c>
      <c r="G2211" s="17" t="str">
        <f>$G$13</f>
        <v>ENERGY</v>
      </c>
      <c r="H2211" s="21">
        <f t="shared" si="1021"/>
        <v>0</v>
      </c>
      <c r="I2211" s="22">
        <f>VLOOKUP(CONCATENATE($F2211," ",$G2211),AllocFactorMatrix,(I$4+1),FALSE)*$E2213</f>
        <v>0</v>
      </c>
      <c r="J2211" s="22">
        <f>VLOOKUP(CONCATENATE($F2211," ",$G2211),AllocFactorMatrix,(J$4+1),FALSE)*$E2213</f>
        <v>0</v>
      </c>
      <c r="K2211" s="22">
        <f>VLOOKUP(CONCATENATE($F2211," ",$G2211),AllocFactorMatrix,(K$4+1),FALSE)*$E2213</f>
        <v>0</v>
      </c>
      <c r="L2211" s="22">
        <f>VLOOKUP(CONCATENATE($F2211," ",$G2211),AllocFactorMatrix,(L$4+1),FALSE)*$E2213</f>
        <v>0</v>
      </c>
      <c r="M2211" s="22">
        <f t="shared" si="1022"/>
        <v>0</v>
      </c>
      <c r="N2211" s="22">
        <f>VLOOKUP(CONCATENATE($F2211," ",$G2211),AllocFactorMatrix,(N$4+1),FALSE)*$E2213</f>
        <v>0</v>
      </c>
      <c r="O2211" s="22">
        <f>VLOOKUP(CONCATENATE($F2211," ",$G2211),AllocFactorMatrix,(O$4+1),FALSE)*$E2213</f>
        <v>0</v>
      </c>
      <c r="P2211" s="22">
        <f>VLOOKUP(CONCATENATE($F2211," ",$G2211),AllocFactorMatrix,(P$4+1),FALSE)*$E2213</f>
        <v>0</v>
      </c>
      <c r="Q2211" s="22">
        <f>VLOOKUP(CONCATENATE($F2211," ",$G2211),AllocFactorMatrix,(Q$4+1),FALSE)*$E2213</f>
        <v>0</v>
      </c>
      <c r="R2211" s="22">
        <f t="shared" si="1023"/>
        <v>0</v>
      </c>
      <c r="S2211" s="22">
        <f>VLOOKUP(CONCATENATE($F2211," ",$G2211),AllocFactorMatrix,(S$4+1),FALSE)*$E2213</f>
        <v>0</v>
      </c>
      <c r="T2211" s="22">
        <f>VLOOKUP(CONCATENATE($F2211," ",$G2211),AllocFactorMatrix,(T$4+1),FALSE)*$E2213</f>
        <v>0</v>
      </c>
      <c r="U2211" s="22">
        <f>VLOOKUP(CONCATENATE($F2211," ",$G2211),AllocFactorMatrix,(U$4+1),FALSE)*$E2213</f>
        <v>0</v>
      </c>
      <c r="V2211" s="22">
        <f>VLOOKUP(CONCATENATE($F2211," ",$G2211),AllocFactorMatrix,(V$4+1),FALSE)*$E2213</f>
        <v>0</v>
      </c>
      <c r="W2211" s="22">
        <f t="shared" si="1025"/>
        <v>0</v>
      </c>
      <c r="X2211" s="22">
        <f>VLOOKUP(CONCATENATE($F2211," ",$G2211),AllocFactorMatrix,(X$4+1),FALSE)*$E2213</f>
        <v>0</v>
      </c>
      <c r="Y2211" s="22">
        <f>VLOOKUP(CONCATENATE($F2211," ",$G2211),AllocFactorMatrix,(Y$4+1),FALSE)*$E2213</f>
        <v>0</v>
      </c>
      <c r="Z2211" s="22">
        <f t="shared" si="1024"/>
        <v>0</v>
      </c>
      <c r="AA2211" s="22">
        <f>VLOOKUP(CONCATENATE($F2211," ",$G2211),AllocFactorMatrix,(AA$4+1),FALSE)*$E2213</f>
        <v>0</v>
      </c>
      <c r="AB2211" s="22">
        <f>VLOOKUP(CONCATENATE($F2211," ",$G2211),AllocFactorMatrix,(AB$4+1),FALSE)*$E2213</f>
        <v>0</v>
      </c>
      <c r="AC2211" s="22">
        <f>VLOOKUP(CONCATENATE($F2211," ",$G2211),AllocFactorMatrix,(AC$4+1),FALSE)*$E2213</f>
        <v>0</v>
      </c>
    </row>
    <row r="2212" spans="4:29" hidden="1" outlineLevel="1">
      <c r="F2212" s="42" t="str">
        <f>F2213</f>
        <v>RB_GUP-Land_P</v>
      </c>
      <c r="G2212" s="17" t="str">
        <f>$G$14</f>
        <v>CUSTOMER</v>
      </c>
      <c r="H2212" s="21">
        <f t="shared" si="1021"/>
        <v>0</v>
      </c>
      <c r="I2212" s="22">
        <f>VLOOKUP(CONCATENATE($F2212," ",$G2212),AllocFactorMatrix,(I$4+1),FALSE)*$E2213</f>
        <v>0</v>
      </c>
      <c r="J2212" s="22">
        <f>VLOOKUP(CONCATENATE($F2212," ",$G2212),AllocFactorMatrix,(J$4+1),FALSE)*$E2213</f>
        <v>0</v>
      </c>
      <c r="K2212" s="22">
        <f>VLOOKUP(CONCATENATE($F2212," ",$G2212),AllocFactorMatrix,(K$4+1),FALSE)*$E2213</f>
        <v>0</v>
      </c>
      <c r="L2212" s="22">
        <f>VLOOKUP(CONCATENATE($F2212," ",$G2212),AllocFactorMatrix,(L$4+1),FALSE)*$E2213</f>
        <v>0</v>
      </c>
      <c r="M2212" s="22">
        <f t="shared" si="1022"/>
        <v>0</v>
      </c>
      <c r="N2212" s="22">
        <f>VLOOKUP(CONCATENATE($F2212," ",$G2212),AllocFactorMatrix,(N$4+1),FALSE)*$E2213</f>
        <v>0</v>
      </c>
      <c r="O2212" s="22">
        <f>VLOOKUP(CONCATENATE($F2212," ",$G2212),AllocFactorMatrix,(O$4+1),FALSE)*$E2213</f>
        <v>0</v>
      </c>
      <c r="P2212" s="22">
        <f>VLOOKUP(CONCATENATE($F2212," ",$G2212),AllocFactorMatrix,(P$4+1),FALSE)*$E2213</f>
        <v>0</v>
      </c>
      <c r="Q2212" s="22">
        <f>VLOOKUP(CONCATENATE($F2212," ",$G2212),AllocFactorMatrix,(Q$4+1),FALSE)*$E2213</f>
        <v>0</v>
      </c>
      <c r="R2212" s="22">
        <f t="shared" si="1023"/>
        <v>0</v>
      </c>
      <c r="S2212" s="22">
        <f>VLOOKUP(CONCATENATE($F2212," ",$G2212),AllocFactorMatrix,(S$4+1),FALSE)*$E2213</f>
        <v>0</v>
      </c>
      <c r="T2212" s="22">
        <f>VLOOKUP(CONCATENATE($F2212," ",$G2212),AllocFactorMatrix,(T$4+1),FALSE)*$E2213</f>
        <v>0</v>
      </c>
      <c r="U2212" s="22">
        <f>VLOOKUP(CONCATENATE($F2212," ",$G2212),AllocFactorMatrix,(U$4+1),FALSE)*$E2213</f>
        <v>0</v>
      </c>
      <c r="V2212" s="22">
        <f>VLOOKUP(CONCATENATE($F2212," ",$G2212),AllocFactorMatrix,(V$4+1),FALSE)*$E2213</f>
        <v>0</v>
      </c>
      <c r="W2212" s="22">
        <f t="shared" si="1025"/>
        <v>0</v>
      </c>
      <c r="X2212" s="22">
        <f>VLOOKUP(CONCATENATE($F2212," ",$G2212),AllocFactorMatrix,(X$4+1),FALSE)*$E2213</f>
        <v>0</v>
      </c>
      <c r="Y2212" s="22">
        <f>VLOOKUP(CONCATENATE($F2212," ",$G2212),AllocFactorMatrix,(Y$4+1),FALSE)*$E2213</f>
        <v>0</v>
      </c>
      <c r="Z2212" s="22">
        <f t="shared" si="1024"/>
        <v>0</v>
      </c>
      <c r="AA2212" s="22">
        <f>VLOOKUP(CONCATENATE($F2212," ",$G2212),AllocFactorMatrix,(AA$4+1),FALSE)*$E2213</f>
        <v>0</v>
      </c>
      <c r="AB2212" s="22">
        <f>VLOOKUP(CONCATENATE($F2212," ",$G2212),AllocFactorMatrix,(AB$4+1),FALSE)*$E2213</f>
        <v>0</v>
      </c>
      <c r="AC2212" s="22">
        <f>VLOOKUP(CONCATENATE($F2212," ",$G2212),AllocFactorMatrix,(AC$4+1),FALSE)*$E2213</f>
        <v>0</v>
      </c>
    </row>
    <row r="2213" spans="4:29" collapsed="1">
      <c r="D2213" s="39" t="s">
        <v>591</v>
      </c>
      <c r="E2213" s="42">
        <v>-13032207</v>
      </c>
      <c r="F2213" s="42" t="s">
        <v>549</v>
      </c>
      <c r="G2213" s="17" t="str">
        <f>$G$15</f>
        <v>TOTAL</v>
      </c>
      <c r="H2213" s="21">
        <f t="shared" si="1021"/>
        <v>-13032206.999999998</v>
      </c>
      <c r="I2213" s="22">
        <f>VLOOKUP(CONCATENATE($F2213," ",$G2213),AllocFactorMatrix,(I$4+1),FALSE)*$E2213</f>
        <v>-6461479.9203117108</v>
      </c>
      <c r="J2213" s="22">
        <f>VLOOKUP(CONCATENATE($F2213," ",$G2213),AllocFactorMatrix,(J$4+1),FALSE)*$E2213</f>
        <v>-1615808.5293625151</v>
      </c>
      <c r="K2213" s="22">
        <f>VLOOKUP(CONCATENATE($F2213," ",$G2213),AllocFactorMatrix,(K$4+1),FALSE)*$E2213</f>
        <v>-20478.495205125146</v>
      </c>
      <c r="L2213" s="22">
        <f>VLOOKUP(CONCATENATE($F2213," ",$G2213),AllocFactorMatrix,(L$4+1),FALSE)*$E2213</f>
        <v>-1024.9283291907952</v>
      </c>
      <c r="M2213" s="22">
        <f t="shared" si="1022"/>
        <v>-1637311.9528968309</v>
      </c>
      <c r="N2213" s="22">
        <f>VLOOKUP(CONCATENATE($F2213," ",$G2213),AllocFactorMatrix,(N$4+1),FALSE)*$E2213</f>
        <v>-724928.83205089031</v>
      </c>
      <c r="O2213" s="22">
        <f>VLOOKUP(CONCATENATE($F2213," ",$G2213),AllocFactorMatrix,(O$4+1),FALSE)*$E2213</f>
        <v>-198686.20430944097</v>
      </c>
      <c r="P2213" s="22">
        <f>VLOOKUP(CONCATENATE($F2213," ",$G2213),AllocFactorMatrix,(P$4+1),FALSE)*$E2213</f>
        <v>-31617.096094514676</v>
      </c>
      <c r="Q2213" s="22">
        <f>VLOOKUP(CONCATENATE($F2213," ",$G2213),AllocFactorMatrix,(Q$4+1),FALSE)*$E2213</f>
        <v>0</v>
      </c>
      <c r="R2213" s="22">
        <f t="shared" si="1023"/>
        <v>-955232.13245484605</v>
      </c>
      <c r="S2213" s="22">
        <f>VLOOKUP(CONCATENATE($F2213," ",$G2213),AllocFactorMatrix,(S$4+1),FALSE)*$E2213</f>
        <v>-31336.818926337517</v>
      </c>
      <c r="T2213" s="22">
        <f>VLOOKUP(CONCATENATE($F2213," ",$G2213),AllocFactorMatrix,(T$4+1),FALSE)*$E2213</f>
        <v>-570276.64992543089</v>
      </c>
      <c r="U2213" s="22">
        <f>VLOOKUP(CONCATENATE($F2213," ",$G2213),AllocFactorMatrix,(U$4+1),FALSE)*$E2213</f>
        <v>-2778696.8581917146</v>
      </c>
      <c r="V2213" s="22">
        <f>VLOOKUP(CONCATENATE($F2213," ",$G2213),AllocFactorMatrix,(V$4+1),FALSE)*$E2213</f>
        <v>-354062.78142413124</v>
      </c>
      <c r="W2213" s="22">
        <f t="shared" si="1025"/>
        <v>-3734373.1084676143</v>
      </c>
      <c r="X2213" s="22">
        <f>VLOOKUP(CONCATENATE($F2213," ",$G2213),AllocFactorMatrix,(X$4+1),FALSE)*$E2213</f>
        <v>-202747.13957096403</v>
      </c>
      <c r="Y2213" s="22">
        <f>VLOOKUP(CONCATENATE($F2213," ",$G2213),AllocFactorMatrix,(Y$4+1),FALSE)*$E2213</f>
        <v>-3811.157711930764</v>
      </c>
      <c r="Z2213" s="22">
        <f t="shared" si="1024"/>
        <v>-206558.29728289481</v>
      </c>
      <c r="AA2213" s="22">
        <f>VLOOKUP(CONCATENATE($F2213," ",$G2213),AllocFactorMatrix,(AA$4+1),FALSE)*$E2213</f>
        <v>-2948.4568426951973</v>
      </c>
      <c r="AB2213" s="22">
        <f>VLOOKUP(CONCATENATE($F2213," ",$G2213),AllocFactorMatrix,(AB$4+1),FALSE)*$E2213</f>
        <v>-27707.546170982951</v>
      </c>
      <c r="AC2213" s="22">
        <f>VLOOKUP(CONCATENATE($F2213," ",$G2213),AllocFactorMatrix,(AC$4+1),FALSE)*$E2213</f>
        <v>-6595.5855724219991</v>
      </c>
    </row>
    <row r="2214" spans="4:29" hidden="1" outlineLevel="1">
      <c r="F2214" s="42" t="str">
        <f>F2221</f>
        <v>RB_GUP-Land_P</v>
      </c>
      <c r="G2214" s="17" t="str">
        <f>$G$8</f>
        <v>PRODUCTION</v>
      </c>
      <c r="H2214" s="21">
        <f t="shared" si="1021"/>
        <v>-9079176</v>
      </c>
      <c r="I2214" s="22">
        <f>VLOOKUP(CONCATENATE($F2214," ",$G2214),AllocFactorMatrix,(I$4+1),FALSE)*$E2221</f>
        <v>-4501533.2719144197</v>
      </c>
      <c r="J2214" s="22">
        <f>VLOOKUP(CONCATENATE($F2214," ",$G2214),AllocFactorMatrix,(J$4+1),FALSE)*$E2221</f>
        <v>-1125688.8430626863</v>
      </c>
      <c r="K2214" s="22">
        <f>VLOOKUP(CONCATENATE($F2214," ",$G2214),AllocFactorMatrix,(K$4+1),FALSE)*$E2221</f>
        <v>-14266.797801975314</v>
      </c>
      <c r="L2214" s="22">
        <f>VLOOKUP(CONCATENATE($F2214," ",$G2214),AllocFactorMatrix,(L$4+1),FALSE)*$E2221</f>
        <v>-714.0390486514807</v>
      </c>
      <c r="M2214" s="22">
        <f t="shared" ref="M2214:M2221" si="1026">SUBTOTAL(9,J2214:L2214)</f>
        <v>-1140669.6799133131</v>
      </c>
      <c r="N2214" s="22">
        <f>VLOOKUP(CONCATENATE($F2214," ",$G2214),AllocFactorMatrix,(N$4+1),FALSE)*$E2221</f>
        <v>-505037.74638205749</v>
      </c>
      <c r="O2214" s="22">
        <f>VLOOKUP(CONCATENATE($F2214," ",$G2214),AllocFactorMatrix,(O$4+1),FALSE)*$E2221</f>
        <v>-138419.15016369623</v>
      </c>
      <c r="P2214" s="22">
        <f>VLOOKUP(CONCATENATE($F2214," ",$G2214),AllocFactorMatrix,(P$4+1),FALSE)*$E2221</f>
        <v>-22026.751113684073</v>
      </c>
      <c r="Q2214" s="22">
        <f>VLOOKUP(CONCATENATE($F2214," ",$G2214),AllocFactorMatrix,(Q$4+1),FALSE)*$E2221</f>
        <v>0</v>
      </c>
      <c r="R2214" s="22">
        <f t="shared" ref="R2214:R2221" si="1027">SUBTOTAL(9,N2214:Q2214)</f>
        <v>-665483.64765943773</v>
      </c>
      <c r="S2214" s="22">
        <f>VLOOKUP(CONCATENATE($F2214," ",$G2214),AllocFactorMatrix,(S$4+1),FALSE)*$E2221</f>
        <v>-21831.489809235638</v>
      </c>
      <c r="T2214" s="22">
        <f>VLOOKUP(CONCATENATE($F2214," ",$G2214),AllocFactorMatrix,(T$4+1),FALSE)*$E2221</f>
        <v>-397295.8742416671</v>
      </c>
      <c r="U2214" s="22">
        <f>VLOOKUP(CONCATENATE($F2214," ",$G2214),AllocFactorMatrix,(U$4+1),FALSE)*$E2221</f>
        <v>-1935840.7847703479</v>
      </c>
      <c r="V2214" s="22">
        <f>VLOOKUP(CONCATENATE($F2214," ",$G2214),AllocFactorMatrix,(V$4+1),FALSE)*$E2221</f>
        <v>-246665.68813702991</v>
      </c>
      <c r="W2214" s="22">
        <f>SUBTOTAL(9,S2214:V2214)</f>
        <v>-2601633.8369582803</v>
      </c>
      <c r="X2214" s="22">
        <f>VLOOKUP(CONCATENATE($F2214," ",$G2214),AllocFactorMatrix,(X$4+1),FALSE)*$E2221</f>
        <v>-141248.29076620308</v>
      </c>
      <c r="Y2214" s="22">
        <f>VLOOKUP(CONCATENATE($F2214," ",$G2214),AllocFactorMatrix,(Y$4+1),FALSE)*$E2221</f>
        <v>-2655.1275336845638</v>
      </c>
      <c r="Z2214" s="22">
        <f t="shared" ref="Z2214:Z2221" si="1028">SUBTOTAL(9,X2214:Y2214)</f>
        <v>-143903.41829988765</v>
      </c>
      <c r="AA2214" s="22">
        <f>VLOOKUP(CONCATENATE($F2214," ",$G2214),AllocFactorMatrix,(AA$4+1),FALSE)*$E2221</f>
        <v>-2054.1078424578441</v>
      </c>
      <c r="AB2214" s="22">
        <f>VLOOKUP(CONCATENATE($F2214," ",$G2214),AllocFactorMatrix,(AB$4+1),FALSE)*$E2221</f>
        <v>-19303.076463908248</v>
      </c>
      <c r="AC2214" s="22">
        <f>VLOOKUP(CONCATENATE($F2214," ",$G2214),AllocFactorMatrix,(AC$4+1),FALSE)*$E2221</f>
        <v>-4594.9609482937212</v>
      </c>
    </row>
    <row r="2215" spans="4:29" hidden="1" outlineLevel="1">
      <c r="F2215" s="42" t="str">
        <f>F2221</f>
        <v>RB_GUP-Land_P</v>
      </c>
      <c r="G2215" s="17" t="str">
        <f>$G$9</f>
        <v>BULKTRAN</v>
      </c>
      <c r="H2215" s="21">
        <f t="shared" si="1021"/>
        <v>0</v>
      </c>
      <c r="I2215" s="22">
        <f>VLOOKUP(CONCATENATE($F2215," ",$G2215),AllocFactorMatrix,(I$4+1),FALSE)*$E2221</f>
        <v>0</v>
      </c>
      <c r="J2215" s="22">
        <f>VLOOKUP(CONCATENATE($F2215," ",$G2215),AllocFactorMatrix,(J$4+1),FALSE)*$E2221</f>
        <v>0</v>
      </c>
      <c r="K2215" s="22">
        <f>VLOOKUP(CONCATENATE($F2215," ",$G2215),AllocFactorMatrix,(K$4+1),FALSE)*$E2221</f>
        <v>0</v>
      </c>
      <c r="L2215" s="22">
        <f>VLOOKUP(CONCATENATE($F2215," ",$G2215),AllocFactorMatrix,(L$4+1),FALSE)*$E2221</f>
        <v>0</v>
      </c>
      <c r="M2215" s="22">
        <f t="shared" si="1026"/>
        <v>0</v>
      </c>
      <c r="N2215" s="22">
        <f>VLOOKUP(CONCATENATE($F2215," ",$G2215),AllocFactorMatrix,(N$4+1),FALSE)*$E2221</f>
        <v>0</v>
      </c>
      <c r="O2215" s="22">
        <f>VLOOKUP(CONCATENATE($F2215," ",$G2215),AllocFactorMatrix,(O$4+1),FALSE)*$E2221</f>
        <v>0</v>
      </c>
      <c r="P2215" s="22">
        <f>VLOOKUP(CONCATENATE($F2215," ",$G2215),AllocFactorMatrix,(P$4+1),FALSE)*$E2221</f>
        <v>0</v>
      </c>
      <c r="Q2215" s="22">
        <f>VLOOKUP(CONCATENATE($F2215," ",$G2215),AllocFactorMatrix,(Q$4+1),FALSE)*$E2221</f>
        <v>0</v>
      </c>
      <c r="R2215" s="22">
        <f t="shared" si="1027"/>
        <v>0</v>
      </c>
      <c r="S2215" s="22">
        <f>VLOOKUP(CONCATENATE($F2215," ",$G2215),AllocFactorMatrix,(S$4+1),FALSE)*$E2221</f>
        <v>0</v>
      </c>
      <c r="T2215" s="22">
        <f>VLOOKUP(CONCATENATE($F2215," ",$G2215),AllocFactorMatrix,(T$4+1),FALSE)*$E2221</f>
        <v>0</v>
      </c>
      <c r="U2215" s="22">
        <f>VLOOKUP(CONCATENATE($F2215," ",$G2215),AllocFactorMatrix,(U$4+1),FALSE)*$E2221</f>
        <v>0</v>
      </c>
      <c r="V2215" s="22">
        <f>VLOOKUP(CONCATENATE($F2215," ",$G2215),AllocFactorMatrix,(V$4+1),FALSE)*$E2221</f>
        <v>0</v>
      </c>
      <c r="W2215" s="22">
        <f t="shared" ref="W2215:W2221" si="1029">SUBTOTAL(9,S2215:V2215)</f>
        <v>0</v>
      </c>
      <c r="X2215" s="22">
        <f>VLOOKUP(CONCATENATE($F2215," ",$G2215),AllocFactorMatrix,(X$4+1),FALSE)*$E2221</f>
        <v>0</v>
      </c>
      <c r="Y2215" s="22">
        <f>VLOOKUP(CONCATENATE($F2215," ",$G2215),AllocFactorMatrix,(Y$4+1),FALSE)*$E2221</f>
        <v>0</v>
      </c>
      <c r="Z2215" s="22">
        <f t="shared" si="1028"/>
        <v>0</v>
      </c>
      <c r="AA2215" s="22">
        <f>VLOOKUP(CONCATENATE($F2215," ",$G2215),AllocFactorMatrix,(AA$4+1),FALSE)*$E2221</f>
        <v>0</v>
      </c>
      <c r="AB2215" s="22">
        <f>VLOOKUP(CONCATENATE($F2215," ",$G2215),AllocFactorMatrix,(AB$4+1),FALSE)*$E2221</f>
        <v>0</v>
      </c>
      <c r="AC2215" s="22">
        <f>VLOOKUP(CONCATENATE($F2215," ",$G2215),AllocFactorMatrix,(AC$4+1),FALSE)*$E2221</f>
        <v>0</v>
      </c>
    </row>
    <row r="2216" spans="4:29" hidden="1" outlineLevel="1">
      <c r="F2216" s="42" t="str">
        <f>F2221</f>
        <v>RB_GUP-Land_P</v>
      </c>
      <c r="G2216" s="17" t="str">
        <f>$G$10</f>
        <v>SUBTRAN</v>
      </c>
      <c r="H2216" s="21">
        <f t="shared" si="1021"/>
        <v>0</v>
      </c>
      <c r="I2216" s="22">
        <f>VLOOKUP(CONCATENATE($F2216," ",$G2216),AllocFactorMatrix,(I$4+1),FALSE)*$E2221</f>
        <v>0</v>
      </c>
      <c r="J2216" s="22">
        <f>VLOOKUP(CONCATENATE($F2216," ",$G2216),AllocFactorMatrix,(J$4+1),FALSE)*$E2221</f>
        <v>0</v>
      </c>
      <c r="K2216" s="22">
        <f>VLOOKUP(CONCATENATE($F2216," ",$G2216),AllocFactorMatrix,(K$4+1),FALSE)*$E2221</f>
        <v>0</v>
      </c>
      <c r="L2216" s="22">
        <f>VLOOKUP(CONCATENATE($F2216," ",$G2216),AllocFactorMatrix,(L$4+1),FALSE)*$E2221</f>
        <v>0</v>
      </c>
      <c r="M2216" s="22">
        <f t="shared" si="1026"/>
        <v>0</v>
      </c>
      <c r="N2216" s="22">
        <f>VLOOKUP(CONCATENATE($F2216," ",$G2216),AllocFactorMatrix,(N$4+1),FALSE)*$E2221</f>
        <v>0</v>
      </c>
      <c r="O2216" s="22">
        <f>VLOOKUP(CONCATENATE($F2216," ",$G2216),AllocFactorMatrix,(O$4+1),FALSE)*$E2221</f>
        <v>0</v>
      </c>
      <c r="P2216" s="22">
        <f>VLOOKUP(CONCATENATE($F2216," ",$G2216),AllocFactorMatrix,(P$4+1),FALSE)*$E2221</f>
        <v>0</v>
      </c>
      <c r="Q2216" s="22">
        <f>VLOOKUP(CONCATENATE($F2216," ",$G2216),AllocFactorMatrix,(Q$4+1),FALSE)*$E2221</f>
        <v>0</v>
      </c>
      <c r="R2216" s="22">
        <f t="shared" si="1027"/>
        <v>0</v>
      </c>
      <c r="S2216" s="22">
        <f>VLOOKUP(CONCATENATE($F2216," ",$G2216),AllocFactorMatrix,(S$4+1),FALSE)*$E2221</f>
        <v>0</v>
      </c>
      <c r="T2216" s="22">
        <f>VLOOKUP(CONCATENATE($F2216," ",$G2216),AllocFactorMatrix,(T$4+1),FALSE)*$E2221</f>
        <v>0</v>
      </c>
      <c r="U2216" s="22">
        <f>VLOOKUP(CONCATENATE($F2216," ",$G2216),AllocFactorMatrix,(U$4+1),FALSE)*$E2221</f>
        <v>0</v>
      </c>
      <c r="V2216" s="22">
        <f>VLOOKUP(CONCATENATE($F2216," ",$G2216),AllocFactorMatrix,(V$4+1),FALSE)*$E2221</f>
        <v>0</v>
      </c>
      <c r="W2216" s="22">
        <f t="shared" si="1029"/>
        <v>0</v>
      </c>
      <c r="X2216" s="22">
        <f>VLOOKUP(CONCATENATE($F2216," ",$G2216),AllocFactorMatrix,(X$4+1),FALSE)*$E2221</f>
        <v>0</v>
      </c>
      <c r="Y2216" s="22">
        <f>VLOOKUP(CONCATENATE($F2216," ",$G2216),AllocFactorMatrix,(Y$4+1),FALSE)*$E2221</f>
        <v>0</v>
      </c>
      <c r="Z2216" s="22">
        <f t="shared" si="1028"/>
        <v>0</v>
      </c>
      <c r="AA2216" s="22">
        <f>VLOOKUP(CONCATENATE($F2216," ",$G2216),AllocFactorMatrix,(AA$4+1),FALSE)*$E2221</f>
        <v>0</v>
      </c>
      <c r="AB2216" s="22">
        <f>VLOOKUP(CONCATENATE($F2216," ",$G2216),AllocFactorMatrix,(AB$4+1),FALSE)*$E2221</f>
        <v>0</v>
      </c>
      <c r="AC2216" s="22">
        <f>VLOOKUP(CONCATENATE($F2216," ",$G2216),AllocFactorMatrix,(AC$4+1),FALSE)*$E2221</f>
        <v>0</v>
      </c>
    </row>
    <row r="2217" spans="4:29" hidden="1" outlineLevel="1">
      <c r="F2217" s="42" t="str">
        <f>F2221</f>
        <v>RB_GUP-Land_P</v>
      </c>
      <c r="G2217" s="17" t="str">
        <f>$G$11</f>
        <v>DISTPRI</v>
      </c>
      <c r="H2217" s="21">
        <f t="shared" si="1021"/>
        <v>0</v>
      </c>
      <c r="I2217" s="22">
        <f>VLOOKUP(CONCATENATE($F2217," ",$G2217),AllocFactorMatrix,(I$4+1),FALSE)*$E2221</f>
        <v>0</v>
      </c>
      <c r="J2217" s="22">
        <f>VLOOKUP(CONCATENATE($F2217," ",$G2217),AllocFactorMatrix,(J$4+1),FALSE)*$E2221</f>
        <v>0</v>
      </c>
      <c r="K2217" s="22">
        <f>VLOOKUP(CONCATENATE($F2217," ",$G2217),AllocFactorMatrix,(K$4+1),FALSE)*$E2221</f>
        <v>0</v>
      </c>
      <c r="L2217" s="22">
        <f>VLOOKUP(CONCATENATE($F2217," ",$G2217),AllocFactorMatrix,(L$4+1),FALSE)*$E2221</f>
        <v>0</v>
      </c>
      <c r="M2217" s="22">
        <f t="shared" si="1026"/>
        <v>0</v>
      </c>
      <c r="N2217" s="22">
        <f>VLOOKUP(CONCATENATE($F2217," ",$G2217),AllocFactorMatrix,(N$4+1),FALSE)*$E2221</f>
        <v>0</v>
      </c>
      <c r="O2217" s="22">
        <f>VLOOKUP(CONCATENATE($F2217," ",$G2217),AllocFactorMatrix,(O$4+1),FALSE)*$E2221</f>
        <v>0</v>
      </c>
      <c r="P2217" s="22">
        <f>VLOOKUP(CONCATENATE($F2217," ",$G2217),AllocFactorMatrix,(P$4+1),FALSE)*$E2221</f>
        <v>0</v>
      </c>
      <c r="Q2217" s="22">
        <f>VLOOKUP(CONCATENATE($F2217," ",$G2217),AllocFactorMatrix,(Q$4+1),FALSE)*$E2221</f>
        <v>0</v>
      </c>
      <c r="R2217" s="22">
        <f t="shared" si="1027"/>
        <v>0</v>
      </c>
      <c r="S2217" s="22">
        <f>VLOOKUP(CONCATENATE($F2217," ",$G2217),AllocFactorMatrix,(S$4+1),FALSE)*$E2221</f>
        <v>0</v>
      </c>
      <c r="T2217" s="22">
        <f>VLOOKUP(CONCATENATE($F2217," ",$G2217),AllocFactorMatrix,(T$4+1),FALSE)*$E2221</f>
        <v>0</v>
      </c>
      <c r="U2217" s="22">
        <f>VLOOKUP(CONCATENATE($F2217," ",$G2217),AllocFactorMatrix,(U$4+1),FALSE)*$E2221</f>
        <v>0</v>
      </c>
      <c r="V2217" s="22">
        <f>VLOOKUP(CONCATENATE($F2217," ",$G2217),AllocFactorMatrix,(V$4+1),FALSE)*$E2221</f>
        <v>0</v>
      </c>
      <c r="W2217" s="22">
        <f t="shared" si="1029"/>
        <v>0</v>
      </c>
      <c r="X2217" s="22">
        <f>VLOOKUP(CONCATENATE($F2217," ",$G2217),AllocFactorMatrix,(X$4+1),FALSE)*$E2221</f>
        <v>0</v>
      </c>
      <c r="Y2217" s="22">
        <f>VLOOKUP(CONCATENATE($F2217," ",$G2217),AllocFactorMatrix,(Y$4+1),FALSE)*$E2221</f>
        <v>0</v>
      </c>
      <c r="Z2217" s="22">
        <f t="shared" si="1028"/>
        <v>0</v>
      </c>
      <c r="AA2217" s="22">
        <f>VLOOKUP(CONCATENATE($F2217," ",$G2217),AllocFactorMatrix,(AA$4+1),FALSE)*$E2221</f>
        <v>0</v>
      </c>
      <c r="AB2217" s="22">
        <f>VLOOKUP(CONCATENATE($F2217," ",$G2217),AllocFactorMatrix,(AB$4+1),FALSE)*$E2221</f>
        <v>0</v>
      </c>
      <c r="AC2217" s="22">
        <f>VLOOKUP(CONCATENATE($F2217," ",$G2217),AllocFactorMatrix,(AC$4+1),FALSE)*$E2221</f>
        <v>0</v>
      </c>
    </row>
    <row r="2218" spans="4:29" hidden="1" outlineLevel="1">
      <c r="F2218" s="42" t="str">
        <f>F2221</f>
        <v>RB_GUP-Land_P</v>
      </c>
      <c r="G2218" s="17" t="str">
        <f>$G$12</f>
        <v>DISTSEC</v>
      </c>
      <c r="H2218" s="21">
        <f t="shared" si="1021"/>
        <v>0</v>
      </c>
      <c r="I2218" s="22">
        <f>VLOOKUP(CONCATENATE($F2218," ",$G2218),AllocFactorMatrix,(I$4+1),FALSE)*$E2221</f>
        <v>0</v>
      </c>
      <c r="J2218" s="22">
        <f>VLOOKUP(CONCATENATE($F2218," ",$G2218),AllocFactorMatrix,(J$4+1),FALSE)*$E2221</f>
        <v>0</v>
      </c>
      <c r="K2218" s="22">
        <f>VLOOKUP(CONCATENATE($F2218," ",$G2218),AllocFactorMatrix,(K$4+1),FALSE)*$E2221</f>
        <v>0</v>
      </c>
      <c r="L2218" s="22">
        <f>VLOOKUP(CONCATENATE($F2218," ",$G2218),AllocFactorMatrix,(L$4+1),FALSE)*$E2221</f>
        <v>0</v>
      </c>
      <c r="M2218" s="22">
        <f t="shared" si="1026"/>
        <v>0</v>
      </c>
      <c r="N2218" s="22">
        <f>VLOOKUP(CONCATENATE($F2218," ",$G2218),AllocFactorMatrix,(N$4+1),FALSE)*$E2221</f>
        <v>0</v>
      </c>
      <c r="O2218" s="22">
        <f>VLOOKUP(CONCATENATE($F2218," ",$G2218),AllocFactorMatrix,(O$4+1),FALSE)*$E2221</f>
        <v>0</v>
      </c>
      <c r="P2218" s="22">
        <f>VLOOKUP(CONCATENATE($F2218," ",$G2218),AllocFactorMatrix,(P$4+1),FALSE)*$E2221</f>
        <v>0</v>
      </c>
      <c r="Q2218" s="22">
        <f>VLOOKUP(CONCATENATE($F2218," ",$G2218),AllocFactorMatrix,(Q$4+1),FALSE)*$E2221</f>
        <v>0</v>
      </c>
      <c r="R2218" s="22">
        <f t="shared" si="1027"/>
        <v>0</v>
      </c>
      <c r="S2218" s="22">
        <f>VLOOKUP(CONCATENATE($F2218," ",$G2218),AllocFactorMatrix,(S$4+1),FALSE)*$E2221</f>
        <v>0</v>
      </c>
      <c r="T2218" s="22">
        <f>VLOOKUP(CONCATENATE($F2218," ",$G2218),AllocFactorMatrix,(T$4+1),FALSE)*$E2221</f>
        <v>0</v>
      </c>
      <c r="U2218" s="22">
        <f>VLOOKUP(CONCATENATE($F2218," ",$G2218),AllocFactorMatrix,(U$4+1),FALSE)*$E2221</f>
        <v>0</v>
      </c>
      <c r="V2218" s="22">
        <f>VLOOKUP(CONCATENATE($F2218," ",$G2218),AllocFactorMatrix,(V$4+1),FALSE)*$E2221</f>
        <v>0</v>
      </c>
      <c r="W2218" s="22">
        <f t="shared" si="1029"/>
        <v>0</v>
      </c>
      <c r="X2218" s="22">
        <f>VLOOKUP(CONCATENATE($F2218," ",$G2218),AllocFactorMatrix,(X$4+1),FALSE)*$E2221</f>
        <v>0</v>
      </c>
      <c r="Y2218" s="22">
        <f>VLOOKUP(CONCATENATE($F2218," ",$G2218),AllocFactorMatrix,(Y$4+1),FALSE)*$E2221</f>
        <v>0</v>
      </c>
      <c r="Z2218" s="22">
        <f t="shared" si="1028"/>
        <v>0</v>
      </c>
      <c r="AA2218" s="22">
        <f>VLOOKUP(CONCATENATE($F2218," ",$G2218),AllocFactorMatrix,(AA$4+1),FALSE)*$E2221</f>
        <v>0</v>
      </c>
      <c r="AB2218" s="22">
        <f>VLOOKUP(CONCATENATE($F2218," ",$G2218),AllocFactorMatrix,(AB$4+1),FALSE)*$E2221</f>
        <v>0</v>
      </c>
      <c r="AC2218" s="22">
        <f>VLOOKUP(CONCATENATE($F2218," ",$G2218),AllocFactorMatrix,(AC$4+1),FALSE)*$E2221</f>
        <v>0</v>
      </c>
    </row>
    <row r="2219" spans="4:29" hidden="1" outlineLevel="1">
      <c r="F2219" s="42" t="str">
        <f>F2221</f>
        <v>RB_GUP-Land_P</v>
      </c>
      <c r="G2219" s="17" t="str">
        <f>$G$13</f>
        <v>ENERGY</v>
      </c>
      <c r="H2219" s="21">
        <f t="shared" si="1021"/>
        <v>0</v>
      </c>
      <c r="I2219" s="22">
        <f>VLOOKUP(CONCATENATE($F2219," ",$G2219),AllocFactorMatrix,(I$4+1),FALSE)*$E2221</f>
        <v>0</v>
      </c>
      <c r="J2219" s="22">
        <f>VLOOKUP(CONCATENATE($F2219," ",$G2219),AllocFactorMatrix,(J$4+1),FALSE)*$E2221</f>
        <v>0</v>
      </c>
      <c r="K2219" s="22">
        <f>VLOOKUP(CONCATENATE($F2219," ",$G2219),AllocFactorMatrix,(K$4+1),FALSE)*$E2221</f>
        <v>0</v>
      </c>
      <c r="L2219" s="22">
        <f>VLOOKUP(CONCATENATE($F2219," ",$G2219),AllocFactorMatrix,(L$4+1),FALSE)*$E2221</f>
        <v>0</v>
      </c>
      <c r="M2219" s="22">
        <f t="shared" si="1026"/>
        <v>0</v>
      </c>
      <c r="N2219" s="22">
        <f>VLOOKUP(CONCATENATE($F2219," ",$G2219),AllocFactorMatrix,(N$4+1),FALSE)*$E2221</f>
        <v>0</v>
      </c>
      <c r="O2219" s="22">
        <f>VLOOKUP(CONCATENATE($F2219," ",$G2219),AllocFactorMatrix,(O$4+1),FALSE)*$E2221</f>
        <v>0</v>
      </c>
      <c r="P2219" s="22">
        <f>VLOOKUP(CONCATENATE($F2219," ",$G2219),AllocFactorMatrix,(P$4+1),FALSE)*$E2221</f>
        <v>0</v>
      </c>
      <c r="Q2219" s="22">
        <f>VLOOKUP(CONCATENATE($F2219," ",$G2219),AllocFactorMatrix,(Q$4+1),FALSE)*$E2221</f>
        <v>0</v>
      </c>
      <c r="R2219" s="22">
        <f t="shared" si="1027"/>
        <v>0</v>
      </c>
      <c r="S2219" s="22">
        <f>VLOOKUP(CONCATENATE($F2219," ",$G2219),AllocFactorMatrix,(S$4+1),FALSE)*$E2221</f>
        <v>0</v>
      </c>
      <c r="T2219" s="22">
        <f>VLOOKUP(CONCATENATE($F2219," ",$G2219),AllocFactorMatrix,(T$4+1),FALSE)*$E2221</f>
        <v>0</v>
      </c>
      <c r="U2219" s="22">
        <f>VLOOKUP(CONCATENATE($F2219," ",$G2219),AllocFactorMatrix,(U$4+1),FALSE)*$E2221</f>
        <v>0</v>
      </c>
      <c r="V2219" s="22">
        <f>VLOOKUP(CONCATENATE($F2219," ",$G2219),AllocFactorMatrix,(V$4+1),FALSE)*$E2221</f>
        <v>0</v>
      </c>
      <c r="W2219" s="22">
        <f t="shared" si="1029"/>
        <v>0</v>
      </c>
      <c r="X2219" s="22">
        <f>VLOOKUP(CONCATENATE($F2219," ",$G2219),AllocFactorMatrix,(X$4+1),FALSE)*$E2221</f>
        <v>0</v>
      </c>
      <c r="Y2219" s="22">
        <f>VLOOKUP(CONCATENATE($F2219," ",$G2219),AllocFactorMatrix,(Y$4+1),FALSE)*$E2221</f>
        <v>0</v>
      </c>
      <c r="Z2219" s="22">
        <f t="shared" si="1028"/>
        <v>0</v>
      </c>
      <c r="AA2219" s="22">
        <f>VLOOKUP(CONCATENATE($F2219," ",$G2219),AllocFactorMatrix,(AA$4+1),FALSE)*$E2221</f>
        <v>0</v>
      </c>
      <c r="AB2219" s="22">
        <f>VLOOKUP(CONCATENATE($F2219," ",$G2219),AllocFactorMatrix,(AB$4+1),FALSE)*$E2221</f>
        <v>0</v>
      </c>
      <c r="AC2219" s="22">
        <f>VLOOKUP(CONCATENATE($F2219," ",$G2219),AllocFactorMatrix,(AC$4+1),FALSE)*$E2221</f>
        <v>0</v>
      </c>
    </row>
    <row r="2220" spans="4:29" hidden="1" outlineLevel="1">
      <c r="F2220" s="42" t="str">
        <f>F2221</f>
        <v>RB_GUP-Land_P</v>
      </c>
      <c r="G2220" s="17" t="str">
        <f>$G$14</f>
        <v>CUSTOMER</v>
      </c>
      <c r="H2220" s="21">
        <f t="shared" si="1021"/>
        <v>0</v>
      </c>
      <c r="I2220" s="22">
        <f>VLOOKUP(CONCATENATE($F2220," ",$G2220),AllocFactorMatrix,(I$4+1),FALSE)*$E2221</f>
        <v>0</v>
      </c>
      <c r="J2220" s="22">
        <f>VLOOKUP(CONCATENATE($F2220," ",$G2220),AllocFactorMatrix,(J$4+1),FALSE)*$E2221</f>
        <v>0</v>
      </c>
      <c r="K2220" s="22">
        <f>VLOOKUP(CONCATENATE($F2220," ",$G2220),AllocFactorMatrix,(K$4+1),FALSE)*$E2221</f>
        <v>0</v>
      </c>
      <c r="L2220" s="22">
        <f>VLOOKUP(CONCATENATE($F2220," ",$G2220),AllocFactorMatrix,(L$4+1),FALSE)*$E2221</f>
        <v>0</v>
      </c>
      <c r="M2220" s="22">
        <f t="shared" si="1026"/>
        <v>0</v>
      </c>
      <c r="N2220" s="22">
        <f>VLOOKUP(CONCATENATE($F2220," ",$G2220),AllocFactorMatrix,(N$4+1),FALSE)*$E2221</f>
        <v>0</v>
      </c>
      <c r="O2220" s="22">
        <f>VLOOKUP(CONCATENATE($F2220," ",$G2220),AllocFactorMatrix,(O$4+1),FALSE)*$E2221</f>
        <v>0</v>
      </c>
      <c r="P2220" s="22">
        <f>VLOOKUP(CONCATENATE($F2220," ",$G2220),AllocFactorMatrix,(P$4+1),FALSE)*$E2221</f>
        <v>0</v>
      </c>
      <c r="Q2220" s="22">
        <f>VLOOKUP(CONCATENATE($F2220," ",$G2220),AllocFactorMatrix,(Q$4+1),FALSE)*$E2221</f>
        <v>0</v>
      </c>
      <c r="R2220" s="22">
        <f t="shared" si="1027"/>
        <v>0</v>
      </c>
      <c r="S2220" s="22">
        <f>VLOOKUP(CONCATENATE($F2220," ",$G2220),AllocFactorMatrix,(S$4+1),FALSE)*$E2221</f>
        <v>0</v>
      </c>
      <c r="T2220" s="22">
        <f>VLOOKUP(CONCATENATE($F2220," ",$G2220),AllocFactorMatrix,(T$4+1),FALSE)*$E2221</f>
        <v>0</v>
      </c>
      <c r="U2220" s="22">
        <f>VLOOKUP(CONCATENATE($F2220," ",$G2220),AllocFactorMatrix,(U$4+1),FALSE)*$E2221</f>
        <v>0</v>
      </c>
      <c r="V2220" s="22">
        <f>VLOOKUP(CONCATENATE($F2220," ",$G2220),AllocFactorMatrix,(V$4+1),FALSE)*$E2221</f>
        <v>0</v>
      </c>
      <c r="W2220" s="22">
        <f t="shared" si="1029"/>
        <v>0</v>
      </c>
      <c r="X2220" s="22">
        <f>VLOOKUP(CONCATENATE($F2220," ",$G2220),AllocFactorMatrix,(X$4+1),FALSE)*$E2221</f>
        <v>0</v>
      </c>
      <c r="Y2220" s="22">
        <f>VLOOKUP(CONCATENATE($F2220," ",$G2220),AllocFactorMatrix,(Y$4+1),FALSE)*$E2221</f>
        <v>0</v>
      </c>
      <c r="Z2220" s="22">
        <f t="shared" si="1028"/>
        <v>0</v>
      </c>
      <c r="AA2220" s="22">
        <f>VLOOKUP(CONCATENATE($F2220," ",$G2220),AllocFactorMatrix,(AA$4+1),FALSE)*$E2221</f>
        <v>0</v>
      </c>
      <c r="AB2220" s="22">
        <f>VLOOKUP(CONCATENATE($F2220," ",$G2220),AllocFactorMatrix,(AB$4+1),FALSE)*$E2221</f>
        <v>0</v>
      </c>
      <c r="AC2220" s="22">
        <f>VLOOKUP(CONCATENATE($F2220," ",$G2220),AllocFactorMatrix,(AC$4+1),FALSE)*$E2221</f>
        <v>0</v>
      </c>
    </row>
    <row r="2221" spans="4:29" collapsed="1">
      <c r="D2221" s="17" t="str">
        <f>D1880</f>
        <v>Adj 3 - Env Surcharge - Remove Mitchell FGD Expenses</v>
      </c>
      <c r="E2221" s="42">
        <v>-9079176</v>
      </c>
      <c r="F2221" s="42" t="s">
        <v>549</v>
      </c>
      <c r="G2221" s="17" t="str">
        <f>$G$15</f>
        <v>TOTAL</v>
      </c>
      <c r="H2221" s="21">
        <f t="shared" si="1021"/>
        <v>-9079176</v>
      </c>
      <c r="I2221" s="22">
        <f>VLOOKUP(CONCATENATE($F2221," ",$G2221),AllocFactorMatrix,(I$4+1),FALSE)*$E2221</f>
        <v>-4501533.2719144197</v>
      </c>
      <c r="J2221" s="22">
        <f>VLOOKUP(CONCATENATE($F2221," ",$G2221),AllocFactorMatrix,(J$4+1),FALSE)*$E2221</f>
        <v>-1125688.8430626863</v>
      </c>
      <c r="K2221" s="22">
        <f>VLOOKUP(CONCATENATE($F2221," ",$G2221),AllocFactorMatrix,(K$4+1),FALSE)*$E2221</f>
        <v>-14266.797801975314</v>
      </c>
      <c r="L2221" s="22">
        <f>VLOOKUP(CONCATENATE($F2221," ",$G2221),AllocFactorMatrix,(L$4+1),FALSE)*$E2221</f>
        <v>-714.0390486514807</v>
      </c>
      <c r="M2221" s="22">
        <f t="shared" si="1026"/>
        <v>-1140669.6799133131</v>
      </c>
      <c r="N2221" s="22">
        <f>VLOOKUP(CONCATENATE($F2221," ",$G2221),AllocFactorMatrix,(N$4+1),FALSE)*$E2221</f>
        <v>-505037.74638205749</v>
      </c>
      <c r="O2221" s="22">
        <f>VLOOKUP(CONCATENATE($F2221," ",$G2221),AllocFactorMatrix,(O$4+1),FALSE)*$E2221</f>
        <v>-138419.15016369623</v>
      </c>
      <c r="P2221" s="22">
        <f>VLOOKUP(CONCATENATE($F2221," ",$G2221),AllocFactorMatrix,(P$4+1),FALSE)*$E2221</f>
        <v>-22026.751113684073</v>
      </c>
      <c r="Q2221" s="22">
        <f>VLOOKUP(CONCATENATE($F2221," ",$G2221),AllocFactorMatrix,(Q$4+1),FALSE)*$E2221</f>
        <v>0</v>
      </c>
      <c r="R2221" s="22">
        <f t="shared" si="1027"/>
        <v>-665483.64765943773</v>
      </c>
      <c r="S2221" s="22">
        <f>VLOOKUP(CONCATENATE($F2221," ",$G2221),AllocFactorMatrix,(S$4+1),FALSE)*$E2221</f>
        <v>-21831.489809235638</v>
      </c>
      <c r="T2221" s="22">
        <f>VLOOKUP(CONCATENATE($F2221," ",$G2221),AllocFactorMatrix,(T$4+1),FALSE)*$E2221</f>
        <v>-397295.8742416671</v>
      </c>
      <c r="U2221" s="22">
        <f>VLOOKUP(CONCATENATE($F2221," ",$G2221),AllocFactorMatrix,(U$4+1),FALSE)*$E2221</f>
        <v>-1935840.7847703479</v>
      </c>
      <c r="V2221" s="22">
        <f>VLOOKUP(CONCATENATE($F2221," ",$G2221),AllocFactorMatrix,(V$4+1),FALSE)*$E2221</f>
        <v>-246665.68813702991</v>
      </c>
      <c r="W2221" s="22">
        <f t="shared" si="1029"/>
        <v>-2601633.8369582803</v>
      </c>
      <c r="X2221" s="22">
        <f>VLOOKUP(CONCATENATE($F2221," ",$G2221),AllocFactorMatrix,(X$4+1),FALSE)*$E2221</f>
        <v>-141248.29076620308</v>
      </c>
      <c r="Y2221" s="22">
        <f>VLOOKUP(CONCATENATE($F2221," ",$G2221),AllocFactorMatrix,(Y$4+1),FALSE)*$E2221</f>
        <v>-2655.1275336845638</v>
      </c>
      <c r="Z2221" s="22">
        <f t="shared" si="1028"/>
        <v>-143903.41829988765</v>
      </c>
      <c r="AA2221" s="22">
        <f>VLOOKUP(CONCATENATE($F2221," ",$G2221),AllocFactorMatrix,(AA$4+1),FALSE)*$E2221</f>
        <v>-2054.1078424578441</v>
      </c>
      <c r="AB2221" s="22">
        <f>VLOOKUP(CONCATENATE($F2221," ",$G2221),AllocFactorMatrix,(AB$4+1),FALSE)*$E2221</f>
        <v>-19303.076463908248</v>
      </c>
      <c r="AC2221" s="22">
        <f>VLOOKUP(CONCATENATE($F2221," ",$G2221),AllocFactorMatrix,(AC$4+1),FALSE)*$E2221</f>
        <v>-4594.9609482937212</v>
      </c>
    </row>
    <row r="2222" spans="4:29" hidden="1" outlineLevel="1">
      <c r="F2222" s="42" t="str">
        <f>F2229</f>
        <v>RB_GUP-Land_P</v>
      </c>
      <c r="G2222" s="17" t="str">
        <f>$G$8</f>
        <v>PRODUCTION</v>
      </c>
      <c r="H2222" s="21">
        <f t="shared" si="1021"/>
        <v>-3573269.9999999995</v>
      </c>
      <c r="I2222" s="22">
        <f>VLOOKUP(CONCATENATE($F2222," ",$G2222),AllocFactorMatrix,(I$4+1),FALSE)*$E2229</f>
        <v>-1771657.8899377694</v>
      </c>
      <c r="J2222" s="22">
        <f>VLOOKUP(CONCATENATE($F2222," ",$G2222),AllocFactorMatrix,(J$4+1),FALSE)*$E2229</f>
        <v>-443034.71727507049</v>
      </c>
      <c r="K2222" s="22">
        <f>VLOOKUP(CONCATENATE($F2222," ",$G2222),AllocFactorMatrix,(K$4+1),FALSE)*$E2229</f>
        <v>-5614.9501432579709</v>
      </c>
      <c r="L2222" s="22">
        <f>VLOOKUP(CONCATENATE($F2222," ",$G2222),AllocFactorMatrix,(L$4+1),FALSE)*$E2229</f>
        <v>-281.02267335437449</v>
      </c>
      <c r="M2222" s="22">
        <f t="shared" ref="M2222:M2229" si="1030">SUBTOTAL(9,J2222:L2222)</f>
        <v>-448930.69009168283</v>
      </c>
      <c r="N2222" s="22">
        <f>VLOOKUP(CONCATENATE($F2222," ",$G2222),AllocFactorMatrix,(N$4+1),FALSE)*$E2229</f>
        <v>-198766.52110440578</v>
      </c>
      <c r="O2222" s="22">
        <f>VLOOKUP(CONCATENATE($F2222," ",$G2222),AllocFactorMatrix,(O$4+1),FALSE)*$E2229</f>
        <v>-54477.300220353784</v>
      </c>
      <c r="P2222" s="22">
        <f>VLOOKUP(CONCATENATE($F2222," ",$G2222),AllocFactorMatrix,(P$4+1),FALSE)*$E2229</f>
        <v>-8669.0167645162837</v>
      </c>
      <c r="Q2222" s="22">
        <f>VLOOKUP(CONCATENATE($F2222," ",$G2222),AllocFactorMatrix,(Q$4+1),FALSE)*$E2229</f>
        <v>0</v>
      </c>
      <c r="R2222" s="22">
        <f t="shared" ref="R2222:R2229" si="1031">SUBTOTAL(9,N2222:Q2222)</f>
        <v>-261912.83808927584</v>
      </c>
      <c r="S2222" s="22">
        <f>VLOOKUP(CONCATENATE($F2222," ",$G2222),AllocFactorMatrix,(S$4+1),FALSE)*$E2229</f>
        <v>-8592.1682309768457</v>
      </c>
      <c r="T2222" s="22">
        <f>VLOOKUP(CONCATENATE($F2222," ",$G2222),AllocFactorMatrix,(T$4+1),FALSE)*$E2229</f>
        <v>-156362.80523161154</v>
      </c>
      <c r="U2222" s="22">
        <f>VLOOKUP(CONCATENATE($F2222," ",$G2222),AllocFactorMatrix,(U$4+1),FALSE)*$E2229</f>
        <v>-761884.31648382416</v>
      </c>
      <c r="V2222" s="22">
        <f>VLOOKUP(CONCATENATE($F2222," ",$G2222),AllocFactorMatrix,(V$4+1),FALSE)*$E2229</f>
        <v>-97079.636241152824</v>
      </c>
      <c r="W2222" s="22">
        <f>SUBTOTAL(9,S2222:V2222)</f>
        <v>-1023918.9261875653</v>
      </c>
      <c r="X2222" s="22">
        <f>VLOOKUP(CONCATENATE($F2222," ",$G2222),AllocFactorMatrix,(X$4+1),FALSE)*$E2229</f>
        <v>-55590.758450563182</v>
      </c>
      <c r="Y2222" s="22">
        <f>VLOOKUP(CONCATENATE($F2222," ",$G2222),AllocFactorMatrix,(Y$4+1),FALSE)*$E2229</f>
        <v>-1044.9723149203232</v>
      </c>
      <c r="Z2222" s="22">
        <f t="shared" ref="Z2222:Z2229" si="1032">SUBTOTAL(9,X2222:Y2222)</f>
        <v>-56635.730765483502</v>
      </c>
      <c r="AA2222" s="22">
        <f>VLOOKUP(CONCATENATE($F2222," ",$G2222),AllocFactorMatrix,(AA$4+1),FALSE)*$E2229</f>
        <v>-808.43040494196168</v>
      </c>
      <c r="AB2222" s="22">
        <f>VLOOKUP(CONCATENATE($F2222," ",$G2222),AllocFactorMatrix,(AB$4+1),FALSE)*$E2229</f>
        <v>-7597.0665219166831</v>
      </c>
      <c r="AC2222" s="22">
        <f>VLOOKUP(CONCATENATE($F2222," ",$G2222),AllocFactorMatrix,(AC$4+1),FALSE)*$E2229</f>
        <v>-1808.4280013637258</v>
      </c>
    </row>
    <row r="2223" spans="4:29" hidden="1" outlineLevel="1">
      <c r="F2223" s="42" t="str">
        <f>F2229</f>
        <v>RB_GUP-Land_P</v>
      </c>
      <c r="G2223" s="17" t="str">
        <f>$G$9</f>
        <v>BULKTRAN</v>
      </c>
      <c r="H2223" s="21">
        <f t="shared" si="1021"/>
        <v>0</v>
      </c>
      <c r="I2223" s="22">
        <f>VLOOKUP(CONCATENATE($F2223," ",$G2223),AllocFactorMatrix,(I$4+1),FALSE)*$E2229</f>
        <v>0</v>
      </c>
      <c r="J2223" s="22">
        <f>VLOOKUP(CONCATENATE($F2223," ",$G2223),AllocFactorMatrix,(J$4+1),FALSE)*$E2229</f>
        <v>0</v>
      </c>
      <c r="K2223" s="22">
        <f>VLOOKUP(CONCATENATE($F2223," ",$G2223),AllocFactorMatrix,(K$4+1),FALSE)*$E2229</f>
        <v>0</v>
      </c>
      <c r="L2223" s="22">
        <f>VLOOKUP(CONCATENATE($F2223," ",$G2223),AllocFactorMatrix,(L$4+1),FALSE)*$E2229</f>
        <v>0</v>
      </c>
      <c r="M2223" s="22">
        <f t="shared" si="1030"/>
        <v>0</v>
      </c>
      <c r="N2223" s="22">
        <f>VLOOKUP(CONCATENATE($F2223," ",$G2223),AllocFactorMatrix,(N$4+1),FALSE)*$E2229</f>
        <v>0</v>
      </c>
      <c r="O2223" s="22">
        <f>VLOOKUP(CONCATENATE($F2223," ",$G2223),AllocFactorMatrix,(O$4+1),FALSE)*$E2229</f>
        <v>0</v>
      </c>
      <c r="P2223" s="22">
        <f>VLOOKUP(CONCATENATE($F2223," ",$G2223),AllocFactorMatrix,(P$4+1),FALSE)*$E2229</f>
        <v>0</v>
      </c>
      <c r="Q2223" s="22">
        <f>VLOOKUP(CONCATENATE($F2223," ",$G2223),AllocFactorMatrix,(Q$4+1),FALSE)*$E2229</f>
        <v>0</v>
      </c>
      <c r="R2223" s="22">
        <f t="shared" si="1031"/>
        <v>0</v>
      </c>
      <c r="S2223" s="22">
        <f>VLOOKUP(CONCATENATE($F2223," ",$G2223),AllocFactorMatrix,(S$4+1),FALSE)*$E2229</f>
        <v>0</v>
      </c>
      <c r="T2223" s="22">
        <f>VLOOKUP(CONCATENATE($F2223," ",$G2223),AllocFactorMatrix,(T$4+1),FALSE)*$E2229</f>
        <v>0</v>
      </c>
      <c r="U2223" s="22">
        <f>VLOOKUP(CONCATENATE($F2223," ",$G2223),AllocFactorMatrix,(U$4+1),FALSE)*$E2229</f>
        <v>0</v>
      </c>
      <c r="V2223" s="22">
        <f>VLOOKUP(CONCATENATE($F2223," ",$G2223),AllocFactorMatrix,(V$4+1),FALSE)*$E2229</f>
        <v>0</v>
      </c>
      <c r="W2223" s="22">
        <f t="shared" ref="W2223:W2229" si="1033">SUBTOTAL(9,S2223:V2223)</f>
        <v>0</v>
      </c>
      <c r="X2223" s="22">
        <f>VLOOKUP(CONCATENATE($F2223," ",$G2223),AllocFactorMatrix,(X$4+1),FALSE)*$E2229</f>
        <v>0</v>
      </c>
      <c r="Y2223" s="22">
        <f>VLOOKUP(CONCATENATE($F2223," ",$G2223),AllocFactorMatrix,(Y$4+1),FALSE)*$E2229</f>
        <v>0</v>
      </c>
      <c r="Z2223" s="22">
        <f t="shared" si="1032"/>
        <v>0</v>
      </c>
      <c r="AA2223" s="22">
        <f>VLOOKUP(CONCATENATE($F2223," ",$G2223),AllocFactorMatrix,(AA$4+1),FALSE)*$E2229</f>
        <v>0</v>
      </c>
      <c r="AB2223" s="22">
        <f>VLOOKUP(CONCATENATE($F2223," ",$G2223),AllocFactorMatrix,(AB$4+1),FALSE)*$E2229</f>
        <v>0</v>
      </c>
      <c r="AC2223" s="22">
        <f>VLOOKUP(CONCATENATE($F2223," ",$G2223),AllocFactorMatrix,(AC$4+1),FALSE)*$E2229</f>
        <v>0</v>
      </c>
    </row>
    <row r="2224" spans="4:29" hidden="1" outlineLevel="1">
      <c r="F2224" s="42" t="str">
        <f>F2229</f>
        <v>RB_GUP-Land_P</v>
      </c>
      <c r="G2224" s="17" t="str">
        <f>$G$10</f>
        <v>SUBTRAN</v>
      </c>
      <c r="H2224" s="21">
        <f t="shared" si="1021"/>
        <v>0</v>
      </c>
      <c r="I2224" s="22">
        <f>VLOOKUP(CONCATENATE($F2224," ",$G2224),AllocFactorMatrix,(I$4+1),FALSE)*$E2229</f>
        <v>0</v>
      </c>
      <c r="J2224" s="22">
        <f>VLOOKUP(CONCATENATE($F2224," ",$G2224),AllocFactorMatrix,(J$4+1),FALSE)*$E2229</f>
        <v>0</v>
      </c>
      <c r="K2224" s="22">
        <f>VLOOKUP(CONCATENATE($F2224," ",$G2224),AllocFactorMatrix,(K$4+1),FALSE)*$E2229</f>
        <v>0</v>
      </c>
      <c r="L2224" s="22">
        <f>VLOOKUP(CONCATENATE($F2224," ",$G2224),AllocFactorMatrix,(L$4+1),FALSE)*$E2229</f>
        <v>0</v>
      </c>
      <c r="M2224" s="22">
        <f t="shared" si="1030"/>
        <v>0</v>
      </c>
      <c r="N2224" s="22">
        <f>VLOOKUP(CONCATENATE($F2224," ",$G2224),AllocFactorMatrix,(N$4+1),FALSE)*$E2229</f>
        <v>0</v>
      </c>
      <c r="O2224" s="22">
        <f>VLOOKUP(CONCATENATE($F2224," ",$G2224),AllocFactorMatrix,(O$4+1),FALSE)*$E2229</f>
        <v>0</v>
      </c>
      <c r="P2224" s="22">
        <f>VLOOKUP(CONCATENATE($F2224," ",$G2224),AllocFactorMatrix,(P$4+1),FALSE)*$E2229</f>
        <v>0</v>
      </c>
      <c r="Q2224" s="22">
        <f>VLOOKUP(CONCATENATE($F2224," ",$G2224),AllocFactorMatrix,(Q$4+1),FALSE)*$E2229</f>
        <v>0</v>
      </c>
      <c r="R2224" s="22">
        <f t="shared" si="1031"/>
        <v>0</v>
      </c>
      <c r="S2224" s="22">
        <f>VLOOKUP(CONCATENATE($F2224," ",$G2224),AllocFactorMatrix,(S$4+1),FALSE)*$E2229</f>
        <v>0</v>
      </c>
      <c r="T2224" s="22">
        <f>VLOOKUP(CONCATENATE($F2224," ",$G2224),AllocFactorMatrix,(T$4+1),FALSE)*$E2229</f>
        <v>0</v>
      </c>
      <c r="U2224" s="22">
        <f>VLOOKUP(CONCATENATE($F2224," ",$G2224),AllocFactorMatrix,(U$4+1),FALSE)*$E2229</f>
        <v>0</v>
      </c>
      <c r="V2224" s="22">
        <f>VLOOKUP(CONCATENATE($F2224," ",$G2224),AllocFactorMatrix,(V$4+1),FALSE)*$E2229</f>
        <v>0</v>
      </c>
      <c r="W2224" s="22">
        <f t="shared" si="1033"/>
        <v>0</v>
      </c>
      <c r="X2224" s="22">
        <f>VLOOKUP(CONCATENATE($F2224," ",$G2224),AllocFactorMatrix,(X$4+1),FALSE)*$E2229</f>
        <v>0</v>
      </c>
      <c r="Y2224" s="22">
        <f>VLOOKUP(CONCATENATE($F2224," ",$G2224),AllocFactorMatrix,(Y$4+1),FALSE)*$E2229</f>
        <v>0</v>
      </c>
      <c r="Z2224" s="22">
        <f t="shared" si="1032"/>
        <v>0</v>
      </c>
      <c r="AA2224" s="22">
        <f>VLOOKUP(CONCATENATE($F2224," ",$G2224),AllocFactorMatrix,(AA$4+1),FALSE)*$E2229</f>
        <v>0</v>
      </c>
      <c r="AB2224" s="22">
        <f>VLOOKUP(CONCATENATE($F2224," ",$G2224),AllocFactorMatrix,(AB$4+1),FALSE)*$E2229</f>
        <v>0</v>
      </c>
      <c r="AC2224" s="22">
        <f>VLOOKUP(CONCATENATE($F2224," ",$G2224),AllocFactorMatrix,(AC$4+1),FALSE)*$E2229</f>
        <v>0</v>
      </c>
    </row>
    <row r="2225" spans="4:29" hidden="1" outlineLevel="1">
      <c r="F2225" s="42" t="str">
        <f>F2229</f>
        <v>RB_GUP-Land_P</v>
      </c>
      <c r="G2225" s="17" t="str">
        <f>$G$11</f>
        <v>DISTPRI</v>
      </c>
      <c r="H2225" s="21">
        <f t="shared" si="1021"/>
        <v>0</v>
      </c>
      <c r="I2225" s="22">
        <f>VLOOKUP(CONCATENATE($F2225," ",$G2225),AllocFactorMatrix,(I$4+1),FALSE)*$E2229</f>
        <v>0</v>
      </c>
      <c r="J2225" s="22">
        <f>VLOOKUP(CONCATENATE($F2225," ",$G2225),AllocFactorMatrix,(J$4+1),FALSE)*$E2229</f>
        <v>0</v>
      </c>
      <c r="K2225" s="22">
        <f>VLOOKUP(CONCATENATE($F2225," ",$G2225),AllocFactorMatrix,(K$4+1),FALSE)*$E2229</f>
        <v>0</v>
      </c>
      <c r="L2225" s="22">
        <f>VLOOKUP(CONCATENATE($F2225," ",$G2225),AllocFactorMatrix,(L$4+1),FALSE)*$E2229</f>
        <v>0</v>
      </c>
      <c r="M2225" s="22">
        <f t="shared" si="1030"/>
        <v>0</v>
      </c>
      <c r="N2225" s="22">
        <f>VLOOKUP(CONCATENATE($F2225," ",$G2225),AllocFactorMatrix,(N$4+1),FALSE)*$E2229</f>
        <v>0</v>
      </c>
      <c r="O2225" s="22">
        <f>VLOOKUP(CONCATENATE($F2225," ",$G2225),AllocFactorMatrix,(O$4+1),FALSE)*$E2229</f>
        <v>0</v>
      </c>
      <c r="P2225" s="22">
        <f>VLOOKUP(CONCATENATE($F2225," ",$G2225),AllocFactorMatrix,(P$4+1),FALSE)*$E2229</f>
        <v>0</v>
      </c>
      <c r="Q2225" s="22">
        <f>VLOOKUP(CONCATENATE($F2225," ",$G2225),AllocFactorMatrix,(Q$4+1),FALSE)*$E2229</f>
        <v>0</v>
      </c>
      <c r="R2225" s="22">
        <f t="shared" si="1031"/>
        <v>0</v>
      </c>
      <c r="S2225" s="22">
        <f>VLOOKUP(CONCATENATE($F2225," ",$G2225),AllocFactorMatrix,(S$4+1),FALSE)*$E2229</f>
        <v>0</v>
      </c>
      <c r="T2225" s="22">
        <f>VLOOKUP(CONCATENATE($F2225," ",$G2225),AllocFactorMatrix,(T$4+1),FALSE)*$E2229</f>
        <v>0</v>
      </c>
      <c r="U2225" s="22">
        <f>VLOOKUP(CONCATENATE($F2225," ",$G2225),AllocFactorMatrix,(U$4+1),FALSE)*$E2229</f>
        <v>0</v>
      </c>
      <c r="V2225" s="22">
        <f>VLOOKUP(CONCATENATE($F2225," ",$G2225),AllocFactorMatrix,(V$4+1),FALSE)*$E2229</f>
        <v>0</v>
      </c>
      <c r="W2225" s="22">
        <f t="shared" si="1033"/>
        <v>0</v>
      </c>
      <c r="X2225" s="22">
        <f>VLOOKUP(CONCATENATE($F2225," ",$G2225),AllocFactorMatrix,(X$4+1),FALSE)*$E2229</f>
        <v>0</v>
      </c>
      <c r="Y2225" s="22">
        <f>VLOOKUP(CONCATENATE($F2225," ",$G2225),AllocFactorMatrix,(Y$4+1),FALSE)*$E2229</f>
        <v>0</v>
      </c>
      <c r="Z2225" s="22">
        <f t="shared" si="1032"/>
        <v>0</v>
      </c>
      <c r="AA2225" s="22">
        <f>VLOOKUP(CONCATENATE($F2225," ",$G2225),AllocFactorMatrix,(AA$4+1),FALSE)*$E2229</f>
        <v>0</v>
      </c>
      <c r="AB2225" s="22">
        <f>VLOOKUP(CONCATENATE($F2225," ",$G2225),AllocFactorMatrix,(AB$4+1),FALSE)*$E2229</f>
        <v>0</v>
      </c>
      <c r="AC2225" s="22">
        <f>VLOOKUP(CONCATENATE($F2225," ",$G2225),AllocFactorMatrix,(AC$4+1),FALSE)*$E2229</f>
        <v>0</v>
      </c>
    </row>
    <row r="2226" spans="4:29" hidden="1" outlineLevel="1">
      <c r="F2226" s="42" t="str">
        <f>F2229</f>
        <v>RB_GUP-Land_P</v>
      </c>
      <c r="G2226" s="17" t="str">
        <f>$G$12</f>
        <v>DISTSEC</v>
      </c>
      <c r="H2226" s="21">
        <f t="shared" si="1021"/>
        <v>0</v>
      </c>
      <c r="I2226" s="22">
        <f>VLOOKUP(CONCATENATE($F2226," ",$G2226),AllocFactorMatrix,(I$4+1),FALSE)*$E2229</f>
        <v>0</v>
      </c>
      <c r="J2226" s="22">
        <f>VLOOKUP(CONCATENATE($F2226," ",$G2226),AllocFactorMatrix,(J$4+1),FALSE)*$E2229</f>
        <v>0</v>
      </c>
      <c r="K2226" s="22">
        <f>VLOOKUP(CONCATENATE($F2226," ",$G2226),AllocFactorMatrix,(K$4+1),FALSE)*$E2229</f>
        <v>0</v>
      </c>
      <c r="L2226" s="22">
        <f>VLOOKUP(CONCATENATE($F2226," ",$G2226),AllocFactorMatrix,(L$4+1),FALSE)*$E2229</f>
        <v>0</v>
      </c>
      <c r="M2226" s="22">
        <f t="shared" si="1030"/>
        <v>0</v>
      </c>
      <c r="N2226" s="22">
        <f>VLOOKUP(CONCATENATE($F2226," ",$G2226),AllocFactorMatrix,(N$4+1),FALSE)*$E2229</f>
        <v>0</v>
      </c>
      <c r="O2226" s="22">
        <f>VLOOKUP(CONCATENATE($F2226," ",$G2226),AllocFactorMatrix,(O$4+1),FALSE)*$E2229</f>
        <v>0</v>
      </c>
      <c r="P2226" s="22">
        <f>VLOOKUP(CONCATENATE($F2226," ",$G2226),AllocFactorMatrix,(P$4+1),FALSE)*$E2229</f>
        <v>0</v>
      </c>
      <c r="Q2226" s="22">
        <f>VLOOKUP(CONCATENATE($F2226," ",$G2226),AllocFactorMatrix,(Q$4+1),FALSE)*$E2229</f>
        <v>0</v>
      </c>
      <c r="R2226" s="22">
        <f t="shared" si="1031"/>
        <v>0</v>
      </c>
      <c r="S2226" s="22">
        <f>VLOOKUP(CONCATENATE($F2226," ",$G2226),AllocFactorMatrix,(S$4+1),FALSE)*$E2229</f>
        <v>0</v>
      </c>
      <c r="T2226" s="22">
        <f>VLOOKUP(CONCATENATE($F2226," ",$G2226),AllocFactorMatrix,(T$4+1),FALSE)*$E2229</f>
        <v>0</v>
      </c>
      <c r="U2226" s="22">
        <f>VLOOKUP(CONCATENATE($F2226," ",$G2226),AllocFactorMatrix,(U$4+1),FALSE)*$E2229</f>
        <v>0</v>
      </c>
      <c r="V2226" s="22">
        <f>VLOOKUP(CONCATENATE($F2226," ",$G2226),AllocFactorMatrix,(V$4+1),FALSE)*$E2229</f>
        <v>0</v>
      </c>
      <c r="W2226" s="22">
        <f t="shared" si="1033"/>
        <v>0</v>
      </c>
      <c r="X2226" s="22">
        <f>VLOOKUP(CONCATENATE($F2226," ",$G2226),AllocFactorMatrix,(X$4+1),FALSE)*$E2229</f>
        <v>0</v>
      </c>
      <c r="Y2226" s="22">
        <f>VLOOKUP(CONCATENATE($F2226," ",$G2226),AllocFactorMatrix,(Y$4+1),FALSE)*$E2229</f>
        <v>0</v>
      </c>
      <c r="Z2226" s="22">
        <f t="shared" si="1032"/>
        <v>0</v>
      </c>
      <c r="AA2226" s="22">
        <f>VLOOKUP(CONCATENATE($F2226," ",$G2226),AllocFactorMatrix,(AA$4+1),FALSE)*$E2229</f>
        <v>0</v>
      </c>
      <c r="AB2226" s="22">
        <f>VLOOKUP(CONCATENATE($F2226," ",$G2226),AllocFactorMatrix,(AB$4+1),FALSE)*$E2229</f>
        <v>0</v>
      </c>
      <c r="AC2226" s="22">
        <f>VLOOKUP(CONCATENATE($F2226," ",$G2226),AllocFactorMatrix,(AC$4+1),FALSE)*$E2229</f>
        <v>0</v>
      </c>
    </row>
    <row r="2227" spans="4:29" hidden="1" outlineLevel="1">
      <c r="F2227" s="42" t="str">
        <f>F2229</f>
        <v>RB_GUP-Land_P</v>
      </c>
      <c r="G2227" s="17" t="str">
        <f>$G$13</f>
        <v>ENERGY</v>
      </c>
      <c r="H2227" s="21">
        <f t="shared" si="1021"/>
        <v>0</v>
      </c>
      <c r="I2227" s="22">
        <f>VLOOKUP(CONCATENATE($F2227," ",$G2227),AllocFactorMatrix,(I$4+1),FALSE)*$E2229</f>
        <v>0</v>
      </c>
      <c r="J2227" s="22">
        <f>VLOOKUP(CONCATENATE($F2227," ",$G2227),AllocFactorMatrix,(J$4+1),FALSE)*$E2229</f>
        <v>0</v>
      </c>
      <c r="K2227" s="22">
        <f>VLOOKUP(CONCATENATE($F2227," ",$G2227),AllocFactorMatrix,(K$4+1),FALSE)*$E2229</f>
        <v>0</v>
      </c>
      <c r="L2227" s="22">
        <f>VLOOKUP(CONCATENATE($F2227," ",$G2227),AllocFactorMatrix,(L$4+1),FALSE)*$E2229</f>
        <v>0</v>
      </c>
      <c r="M2227" s="22">
        <f t="shared" si="1030"/>
        <v>0</v>
      </c>
      <c r="N2227" s="22">
        <f>VLOOKUP(CONCATENATE($F2227," ",$G2227),AllocFactorMatrix,(N$4+1),FALSE)*$E2229</f>
        <v>0</v>
      </c>
      <c r="O2227" s="22">
        <f>VLOOKUP(CONCATENATE($F2227," ",$G2227),AllocFactorMatrix,(O$4+1),FALSE)*$E2229</f>
        <v>0</v>
      </c>
      <c r="P2227" s="22">
        <f>VLOOKUP(CONCATENATE($F2227," ",$G2227),AllocFactorMatrix,(P$4+1),FALSE)*$E2229</f>
        <v>0</v>
      </c>
      <c r="Q2227" s="22">
        <f>VLOOKUP(CONCATENATE($F2227," ",$G2227),AllocFactorMatrix,(Q$4+1),FALSE)*$E2229</f>
        <v>0</v>
      </c>
      <c r="R2227" s="22">
        <f t="shared" si="1031"/>
        <v>0</v>
      </c>
      <c r="S2227" s="22">
        <f>VLOOKUP(CONCATENATE($F2227," ",$G2227),AllocFactorMatrix,(S$4+1),FALSE)*$E2229</f>
        <v>0</v>
      </c>
      <c r="T2227" s="22">
        <f>VLOOKUP(CONCATENATE($F2227," ",$G2227),AllocFactorMatrix,(T$4+1),FALSE)*$E2229</f>
        <v>0</v>
      </c>
      <c r="U2227" s="22">
        <f>VLOOKUP(CONCATENATE($F2227," ",$G2227),AllocFactorMatrix,(U$4+1),FALSE)*$E2229</f>
        <v>0</v>
      </c>
      <c r="V2227" s="22">
        <f>VLOOKUP(CONCATENATE($F2227," ",$G2227),AllocFactorMatrix,(V$4+1),FALSE)*$E2229</f>
        <v>0</v>
      </c>
      <c r="W2227" s="22">
        <f t="shared" si="1033"/>
        <v>0</v>
      </c>
      <c r="X2227" s="22">
        <f>VLOOKUP(CONCATENATE($F2227," ",$G2227),AllocFactorMatrix,(X$4+1),FALSE)*$E2229</f>
        <v>0</v>
      </c>
      <c r="Y2227" s="22">
        <f>VLOOKUP(CONCATENATE($F2227," ",$G2227),AllocFactorMatrix,(Y$4+1),FALSE)*$E2229</f>
        <v>0</v>
      </c>
      <c r="Z2227" s="22">
        <f t="shared" si="1032"/>
        <v>0</v>
      </c>
      <c r="AA2227" s="22">
        <f>VLOOKUP(CONCATENATE($F2227," ",$G2227),AllocFactorMatrix,(AA$4+1),FALSE)*$E2229</f>
        <v>0</v>
      </c>
      <c r="AB2227" s="22">
        <f>VLOOKUP(CONCATENATE($F2227," ",$G2227),AllocFactorMatrix,(AB$4+1),FALSE)*$E2229</f>
        <v>0</v>
      </c>
      <c r="AC2227" s="22">
        <f>VLOOKUP(CONCATENATE($F2227," ",$G2227),AllocFactorMatrix,(AC$4+1),FALSE)*$E2229</f>
        <v>0</v>
      </c>
    </row>
    <row r="2228" spans="4:29" hidden="1" outlineLevel="1">
      <c r="F2228" s="42" t="str">
        <f>F2229</f>
        <v>RB_GUP-Land_P</v>
      </c>
      <c r="G2228" s="17" t="str">
        <f>$G$14</f>
        <v>CUSTOMER</v>
      </c>
      <c r="H2228" s="21">
        <f t="shared" si="1021"/>
        <v>0</v>
      </c>
      <c r="I2228" s="22">
        <f>VLOOKUP(CONCATENATE($F2228," ",$G2228),AllocFactorMatrix,(I$4+1),FALSE)*$E2229</f>
        <v>0</v>
      </c>
      <c r="J2228" s="22">
        <f>VLOOKUP(CONCATENATE($F2228," ",$G2228),AllocFactorMatrix,(J$4+1),FALSE)*$E2229</f>
        <v>0</v>
      </c>
      <c r="K2228" s="22">
        <f>VLOOKUP(CONCATENATE($F2228," ",$G2228),AllocFactorMatrix,(K$4+1),FALSE)*$E2229</f>
        <v>0</v>
      </c>
      <c r="L2228" s="22">
        <f>VLOOKUP(CONCATENATE($F2228," ",$G2228),AllocFactorMatrix,(L$4+1),FALSE)*$E2229</f>
        <v>0</v>
      </c>
      <c r="M2228" s="22">
        <f t="shared" si="1030"/>
        <v>0</v>
      </c>
      <c r="N2228" s="22">
        <f>VLOOKUP(CONCATENATE($F2228," ",$G2228),AllocFactorMatrix,(N$4+1),FALSE)*$E2229</f>
        <v>0</v>
      </c>
      <c r="O2228" s="22">
        <f>VLOOKUP(CONCATENATE($F2228," ",$G2228),AllocFactorMatrix,(O$4+1),FALSE)*$E2229</f>
        <v>0</v>
      </c>
      <c r="P2228" s="22">
        <f>VLOOKUP(CONCATENATE($F2228," ",$G2228),AllocFactorMatrix,(P$4+1),FALSE)*$E2229</f>
        <v>0</v>
      </c>
      <c r="Q2228" s="22">
        <f>VLOOKUP(CONCATENATE($F2228," ",$G2228),AllocFactorMatrix,(Q$4+1),FALSE)*$E2229</f>
        <v>0</v>
      </c>
      <c r="R2228" s="22">
        <f t="shared" si="1031"/>
        <v>0</v>
      </c>
      <c r="S2228" s="22">
        <f>VLOOKUP(CONCATENATE($F2228," ",$G2228),AllocFactorMatrix,(S$4+1),FALSE)*$E2229</f>
        <v>0</v>
      </c>
      <c r="T2228" s="22">
        <f>VLOOKUP(CONCATENATE($F2228," ",$G2228),AllocFactorMatrix,(T$4+1),FALSE)*$E2229</f>
        <v>0</v>
      </c>
      <c r="U2228" s="22">
        <f>VLOOKUP(CONCATENATE($F2228," ",$G2228),AllocFactorMatrix,(U$4+1),FALSE)*$E2229</f>
        <v>0</v>
      </c>
      <c r="V2228" s="22">
        <f>VLOOKUP(CONCATENATE($F2228," ",$G2228),AllocFactorMatrix,(V$4+1),FALSE)*$E2229</f>
        <v>0</v>
      </c>
      <c r="W2228" s="22">
        <f t="shared" si="1033"/>
        <v>0</v>
      </c>
      <c r="X2228" s="22">
        <f>VLOOKUP(CONCATENATE($F2228," ",$G2228),AllocFactorMatrix,(X$4+1),FALSE)*$E2229</f>
        <v>0</v>
      </c>
      <c r="Y2228" s="22">
        <f>VLOOKUP(CONCATENATE($F2228," ",$G2228),AllocFactorMatrix,(Y$4+1),FALSE)*$E2229</f>
        <v>0</v>
      </c>
      <c r="Z2228" s="22">
        <f t="shared" si="1032"/>
        <v>0</v>
      </c>
      <c r="AA2228" s="22">
        <f>VLOOKUP(CONCATENATE($F2228," ",$G2228),AllocFactorMatrix,(AA$4+1),FALSE)*$E2229</f>
        <v>0</v>
      </c>
      <c r="AB2228" s="22">
        <f>VLOOKUP(CONCATENATE($F2228," ",$G2228),AllocFactorMatrix,(AB$4+1),FALSE)*$E2229</f>
        <v>0</v>
      </c>
      <c r="AC2228" s="22">
        <f>VLOOKUP(CONCATENATE($F2228," ",$G2228),AllocFactorMatrix,(AC$4+1),FALSE)*$E2229</f>
        <v>0</v>
      </c>
    </row>
    <row r="2229" spans="4:29" collapsed="1">
      <c r="D2229" s="17" t="s">
        <v>652</v>
      </c>
      <c r="E2229" s="42">
        <v>-3573270</v>
      </c>
      <c r="F2229" s="42" t="s">
        <v>549</v>
      </c>
      <c r="G2229" s="17" t="str">
        <f>$G$15</f>
        <v>TOTAL</v>
      </c>
      <c r="H2229" s="21">
        <f t="shared" si="1021"/>
        <v>-3573269.9999999995</v>
      </c>
      <c r="I2229" s="22">
        <f>VLOOKUP(CONCATENATE($F2229," ",$G2229),AllocFactorMatrix,(I$4+1),FALSE)*$E2229</f>
        <v>-1771657.8899377694</v>
      </c>
      <c r="J2229" s="22">
        <f>VLOOKUP(CONCATENATE($F2229," ",$G2229),AllocFactorMatrix,(J$4+1),FALSE)*$E2229</f>
        <v>-443034.71727507049</v>
      </c>
      <c r="K2229" s="22">
        <f>VLOOKUP(CONCATENATE($F2229," ",$G2229),AllocFactorMatrix,(K$4+1),FALSE)*$E2229</f>
        <v>-5614.9501432579709</v>
      </c>
      <c r="L2229" s="22">
        <f>VLOOKUP(CONCATENATE($F2229," ",$G2229),AllocFactorMatrix,(L$4+1),FALSE)*$E2229</f>
        <v>-281.02267335437449</v>
      </c>
      <c r="M2229" s="22">
        <f t="shared" si="1030"/>
        <v>-448930.69009168283</v>
      </c>
      <c r="N2229" s="22">
        <f>VLOOKUP(CONCATENATE($F2229," ",$G2229),AllocFactorMatrix,(N$4+1),FALSE)*$E2229</f>
        <v>-198766.52110440578</v>
      </c>
      <c r="O2229" s="22">
        <f>VLOOKUP(CONCATENATE($F2229," ",$G2229),AllocFactorMatrix,(O$4+1),FALSE)*$E2229</f>
        <v>-54477.300220353784</v>
      </c>
      <c r="P2229" s="22">
        <f>VLOOKUP(CONCATENATE($F2229," ",$G2229),AllocFactorMatrix,(P$4+1),FALSE)*$E2229</f>
        <v>-8669.0167645162837</v>
      </c>
      <c r="Q2229" s="22">
        <f>VLOOKUP(CONCATENATE($F2229," ",$G2229),AllocFactorMatrix,(Q$4+1),FALSE)*$E2229</f>
        <v>0</v>
      </c>
      <c r="R2229" s="22">
        <f t="shared" si="1031"/>
        <v>-261912.83808927584</v>
      </c>
      <c r="S2229" s="22">
        <f>VLOOKUP(CONCATENATE($F2229," ",$G2229),AllocFactorMatrix,(S$4+1),FALSE)*$E2229</f>
        <v>-8592.1682309768457</v>
      </c>
      <c r="T2229" s="22">
        <f>VLOOKUP(CONCATENATE($F2229," ",$G2229),AllocFactorMatrix,(T$4+1),FALSE)*$E2229</f>
        <v>-156362.80523161154</v>
      </c>
      <c r="U2229" s="22">
        <f>VLOOKUP(CONCATENATE($F2229," ",$G2229),AllocFactorMatrix,(U$4+1),FALSE)*$E2229</f>
        <v>-761884.31648382416</v>
      </c>
      <c r="V2229" s="22">
        <f>VLOOKUP(CONCATENATE($F2229," ",$G2229),AllocFactorMatrix,(V$4+1),FALSE)*$E2229</f>
        <v>-97079.636241152824</v>
      </c>
      <c r="W2229" s="22">
        <f t="shared" si="1033"/>
        <v>-1023918.9261875653</v>
      </c>
      <c r="X2229" s="22">
        <f>VLOOKUP(CONCATENATE($F2229," ",$G2229),AllocFactorMatrix,(X$4+1),FALSE)*$E2229</f>
        <v>-55590.758450563182</v>
      </c>
      <c r="Y2229" s="22">
        <f>VLOOKUP(CONCATENATE($F2229," ",$G2229),AllocFactorMatrix,(Y$4+1),FALSE)*$E2229</f>
        <v>-1044.9723149203232</v>
      </c>
      <c r="Z2229" s="22">
        <f t="shared" si="1032"/>
        <v>-56635.730765483502</v>
      </c>
      <c r="AA2229" s="22">
        <f>VLOOKUP(CONCATENATE($F2229," ",$G2229),AllocFactorMatrix,(AA$4+1),FALSE)*$E2229</f>
        <v>-808.43040494196168</v>
      </c>
      <c r="AB2229" s="22">
        <f>VLOOKUP(CONCATENATE($F2229," ",$G2229),AllocFactorMatrix,(AB$4+1),FALSE)*$E2229</f>
        <v>-7597.0665219166831</v>
      </c>
      <c r="AC2229" s="22">
        <f>VLOOKUP(CONCATENATE($F2229," ",$G2229),AllocFactorMatrix,(AC$4+1),FALSE)*$E2229</f>
        <v>-1808.4280013637258</v>
      </c>
    </row>
    <row r="2230" spans="4:29" hidden="1" outlineLevel="1">
      <c r="F2230" s="42" t="str">
        <f>F2237</f>
        <v>RB_GUP-Land_P</v>
      </c>
      <c r="G2230" s="17" t="str">
        <f>$G$8</f>
        <v>PRODUCTION</v>
      </c>
      <c r="H2230" s="21">
        <f t="shared" si="1021"/>
        <v>666114.99999999965</v>
      </c>
      <c r="I2230" s="22">
        <f>VLOOKUP(CONCATENATE($F2230," ",$G2230),AllocFactorMatrix,(I$4+1),FALSE)*$E2237</f>
        <v>330265.52579455159</v>
      </c>
      <c r="J2230" s="22">
        <f>VLOOKUP(CONCATENATE($F2230," ",$G2230),AllocFactorMatrix,(J$4+1),FALSE)*$E2237</f>
        <v>82588.797011612216</v>
      </c>
      <c r="K2230" s="22">
        <f>VLOOKUP(CONCATENATE($F2230," ",$G2230),AllocFactorMatrix,(K$4+1),FALSE)*$E2237</f>
        <v>1046.7170168154892</v>
      </c>
      <c r="L2230" s="22">
        <f>VLOOKUP(CONCATENATE($F2230," ",$G2230),AllocFactorMatrix,(L$4+1),FALSE)*$E2237</f>
        <v>52.38714624460205</v>
      </c>
      <c r="M2230" s="22">
        <f t="shared" ref="M2230:M2237" si="1034">SUBTOTAL(9,J2230:L2230)</f>
        <v>83687.901174672297</v>
      </c>
      <c r="N2230" s="22">
        <f>VLOOKUP(CONCATENATE($F2230," ",$G2230),AllocFactorMatrix,(N$4+1),FALSE)*$E2237</f>
        <v>37053.276468182157</v>
      </c>
      <c r="O2230" s="22">
        <f>VLOOKUP(CONCATENATE($F2230," ",$G2230),AllocFactorMatrix,(O$4+1),FALSE)*$E2237</f>
        <v>10155.444966733821</v>
      </c>
      <c r="P2230" s="22">
        <f>VLOOKUP(CONCATENATE($F2230," ",$G2230),AllocFactorMatrix,(P$4+1),FALSE)*$E2237</f>
        <v>1616.0441562198671</v>
      </c>
      <c r="Q2230" s="22">
        <f>VLOOKUP(CONCATENATE($F2230," ",$G2230),AllocFactorMatrix,(Q$4+1),FALSE)*$E2237</f>
        <v>0</v>
      </c>
      <c r="R2230" s="22">
        <f t="shared" ref="R2230:R2237" si="1035">SUBTOTAL(9,N2230:Q2230)</f>
        <v>48824.765591135845</v>
      </c>
      <c r="S2230" s="22">
        <f>VLOOKUP(CONCATENATE($F2230," ",$G2230),AllocFactorMatrix,(S$4+1),FALSE)*$E2237</f>
        <v>1601.718353546511</v>
      </c>
      <c r="T2230" s="22">
        <f>VLOOKUP(CONCATENATE($F2230," ",$G2230),AllocFactorMatrix,(T$4+1),FALSE)*$E2237</f>
        <v>29148.541813760203</v>
      </c>
      <c r="U2230" s="22">
        <f>VLOOKUP(CONCATENATE($F2230," ",$G2230),AllocFactorMatrix,(U$4+1),FALSE)*$E2237</f>
        <v>142027.49063872098</v>
      </c>
      <c r="V2230" s="22">
        <f>VLOOKUP(CONCATENATE($F2230," ",$G2230),AllocFactorMatrix,(V$4+1),FALSE)*$E2237</f>
        <v>18097.205611323945</v>
      </c>
      <c r="W2230" s="22">
        <f>SUBTOTAL(9,S2230:V2230)</f>
        <v>190874.95641735164</v>
      </c>
      <c r="X2230" s="22">
        <f>VLOOKUP(CONCATENATE($F2230," ",$G2230),AllocFactorMatrix,(X$4+1),FALSE)*$E2237</f>
        <v>10363.011489559114</v>
      </c>
      <c r="Y2230" s="22">
        <f>VLOOKUP(CONCATENATE($F2230," ",$G2230),AllocFactorMatrix,(Y$4+1),FALSE)*$E2237</f>
        <v>194.79964669704532</v>
      </c>
      <c r="Z2230" s="22">
        <f t="shared" ref="Z2230:Z2237" si="1036">SUBTOTAL(9,X2230:Y2230)</f>
        <v>10557.811136256159</v>
      </c>
      <c r="AA2230" s="22">
        <f>VLOOKUP(CONCATENATE($F2230," ",$G2230),AllocFactorMatrix,(AA$4+1),FALSE)*$E2237</f>
        <v>150.70443016842131</v>
      </c>
      <c r="AB2230" s="22">
        <f>VLOOKUP(CONCATENATE($F2230," ",$G2230),AllocFactorMatrix,(AB$4+1),FALSE)*$E2237</f>
        <v>1416.2153898939994</v>
      </c>
      <c r="AC2230" s="22">
        <f>VLOOKUP(CONCATENATE($F2230," ",$G2230),AllocFactorMatrix,(AC$4+1),FALSE)*$E2237</f>
        <v>337.1200659699374</v>
      </c>
    </row>
    <row r="2231" spans="4:29" hidden="1" outlineLevel="1">
      <c r="F2231" s="42" t="str">
        <f>F2237</f>
        <v>RB_GUP-Land_P</v>
      </c>
      <c r="G2231" s="17" t="str">
        <f>$G$9</f>
        <v>BULKTRAN</v>
      </c>
      <c r="H2231" s="21">
        <f t="shared" si="1021"/>
        <v>0</v>
      </c>
      <c r="I2231" s="22">
        <f>VLOOKUP(CONCATENATE($F2231," ",$G2231),AllocFactorMatrix,(I$4+1),FALSE)*$E2237</f>
        <v>0</v>
      </c>
      <c r="J2231" s="22">
        <f>VLOOKUP(CONCATENATE($F2231," ",$G2231),AllocFactorMatrix,(J$4+1),FALSE)*$E2237</f>
        <v>0</v>
      </c>
      <c r="K2231" s="22">
        <f>VLOOKUP(CONCATENATE($F2231," ",$G2231),AllocFactorMatrix,(K$4+1),FALSE)*$E2237</f>
        <v>0</v>
      </c>
      <c r="L2231" s="22">
        <f>VLOOKUP(CONCATENATE($F2231," ",$G2231),AllocFactorMatrix,(L$4+1),FALSE)*$E2237</f>
        <v>0</v>
      </c>
      <c r="M2231" s="22">
        <f t="shared" si="1034"/>
        <v>0</v>
      </c>
      <c r="N2231" s="22">
        <f>VLOOKUP(CONCATENATE($F2231," ",$G2231),AllocFactorMatrix,(N$4+1),FALSE)*$E2237</f>
        <v>0</v>
      </c>
      <c r="O2231" s="22">
        <f>VLOOKUP(CONCATENATE($F2231," ",$G2231),AllocFactorMatrix,(O$4+1),FALSE)*$E2237</f>
        <v>0</v>
      </c>
      <c r="P2231" s="22">
        <f>VLOOKUP(CONCATENATE($F2231," ",$G2231),AllocFactorMatrix,(P$4+1),FALSE)*$E2237</f>
        <v>0</v>
      </c>
      <c r="Q2231" s="22">
        <f>VLOOKUP(CONCATENATE($F2231," ",$G2231),AllocFactorMatrix,(Q$4+1),FALSE)*$E2237</f>
        <v>0</v>
      </c>
      <c r="R2231" s="22">
        <f t="shared" si="1035"/>
        <v>0</v>
      </c>
      <c r="S2231" s="22">
        <f>VLOOKUP(CONCATENATE($F2231," ",$G2231),AllocFactorMatrix,(S$4+1),FALSE)*$E2237</f>
        <v>0</v>
      </c>
      <c r="T2231" s="22">
        <f>VLOOKUP(CONCATENATE($F2231," ",$G2231),AllocFactorMatrix,(T$4+1),FALSE)*$E2237</f>
        <v>0</v>
      </c>
      <c r="U2231" s="22">
        <f>VLOOKUP(CONCATENATE($F2231," ",$G2231),AllocFactorMatrix,(U$4+1),FALSE)*$E2237</f>
        <v>0</v>
      </c>
      <c r="V2231" s="22">
        <f>VLOOKUP(CONCATENATE($F2231," ",$G2231),AllocFactorMatrix,(V$4+1),FALSE)*$E2237</f>
        <v>0</v>
      </c>
      <c r="W2231" s="22">
        <f t="shared" ref="W2231:W2237" si="1037">SUBTOTAL(9,S2231:V2231)</f>
        <v>0</v>
      </c>
      <c r="X2231" s="22">
        <f>VLOOKUP(CONCATENATE($F2231," ",$G2231),AllocFactorMatrix,(X$4+1),FALSE)*$E2237</f>
        <v>0</v>
      </c>
      <c r="Y2231" s="22">
        <f>VLOOKUP(CONCATENATE($F2231," ",$G2231),AllocFactorMatrix,(Y$4+1),FALSE)*$E2237</f>
        <v>0</v>
      </c>
      <c r="Z2231" s="22">
        <f t="shared" si="1036"/>
        <v>0</v>
      </c>
      <c r="AA2231" s="22">
        <f>VLOOKUP(CONCATENATE($F2231," ",$G2231),AllocFactorMatrix,(AA$4+1),FALSE)*$E2237</f>
        <v>0</v>
      </c>
      <c r="AB2231" s="22">
        <f>VLOOKUP(CONCATENATE($F2231," ",$G2231),AllocFactorMatrix,(AB$4+1),FALSE)*$E2237</f>
        <v>0</v>
      </c>
      <c r="AC2231" s="22">
        <f>VLOOKUP(CONCATENATE($F2231," ",$G2231),AllocFactorMatrix,(AC$4+1),FALSE)*$E2237</f>
        <v>0</v>
      </c>
    </row>
    <row r="2232" spans="4:29" hidden="1" outlineLevel="1">
      <c r="F2232" s="42" t="str">
        <f>F2237</f>
        <v>RB_GUP-Land_P</v>
      </c>
      <c r="G2232" s="17" t="str">
        <f>$G$10</f>
        <v>SUBTRAN</v>
      </c>
      <c r="H2232" s="21">
        <f t="shared" si="1021"/>
        <v>0</v>
      </c>
      <c r="I2232" s="22">
        <f>VLOOKUP(CONCATENATE($F2232," ",$G2232),AllocFactorMatrix,(I$4+1),FALSE)*$E2237</f>
        <v>0</v>
      </c>
      <c r="J2232" s="22">
        <f>VLOOKUP(CONCATENATE($F2232," ",$G2232),AllocFactorMatrix,(J$4+1),FALSE)*$E2237</f>
        <v>0</v>
      </c>
      <c r="K2232" s="22">
        <f>VLOOKUP(CONCATENATE($F2232," ",$G2232),AllocFactorMatrix,(K$4+1),FALSE)*$E2237</f>
        <v>0</v>
      </c>
      <c r="L2232" s="22">
        <f>VLOOKUP(CONCATENATE($F2232," ",$G2232),AllocFactorMatrix,(L$4+1),FALSE)*$E2237</f>
        <v>0</v>
      </c>
      <c r="M2232" s="22">
        <f t="shared" si="1034"/>
        <v>0</v>
      </c>
      <c r="N2232" s="22">
        <f>VLOOKUP(CONCATENATE($F2232," ",$G2232),AllocFactorMatrix,(N$4+1),FALSE)*$E2237</f>
        <v>0</v>
      </c>
      <c r="O2232" s="22">
        <f>VLOOKUP(CONCATENATE($F2232," ",$G2232),AllocFactorMatrix,(O$4+1),FALSE)*$E2237</f>
        <v>0</v>
      </c>
      <c r="P2232" s="22">
        <f>VLOOKUP(CONCATENATE($F2232," ",$G2232),AllocFactorMatrix,(P$4+1),FALSE)*$E2237</f>
        <v>0</v>
      </c>
      <c r="Q2232" s="22">
        <f>VLOOKUP(CONCATENATE($F2232," ",$G2232),AllocFactorMatrix,(Q$4+1),FALSE)*$E2237</f>
        <v>0</v>
      </c>
      <c r="R2232" s="22">
        <f t="shared" si="1035"/>
        <v>0</v>
      </c>
      <c r="S2232" s="22">
        <f>VLOOKUP(CONCATENATE($F2232," ",$G2232),AllocFactorMatrix,(S$4+1),FALSE)*$E2237</f>
        <v>0</v>
      </c>
      <c r="T2232" s="22">
        <f>VLOOKUP(CONCATENATE($F2232," ",$G2232),AllocFactorMatrix,(T$4+1),FALSE)*$E2237</f>
        <v>0</v>
      </c>
      <c r="U2232" s="22">
        <f>VLOOKUP(CONCATENATE($F2232," ",$G2232),AllocFactorMatrix,(U$4+1),FALSE)*$E2237</f>
        <v>0</v>
      </c>
      <c r="V2232" s="22">
        <f>VLOOKUP(CONCATENATE($F2232," ",$G2232),AllocFactorMatrix,(V$4+1),FALSE)*$E2237</f>
        <v>0</v>
      </c>
      <c r="W2232" s="22">
        <f t="shared" si="1037"/>
        <v>0</v>
      </c>
      <c r="X2232" s="22">
        <f>VLOOKUP(CONCATENATE($F2232," ",$G2232),AllocFactorMatrix,(X$4+1),FALSE)*$E2237</f>
        <v>0</v>
      </c>
      <c r="Y2232" s="22">
        <f>VLOOKUP(CONCATENATE($F2232," ",$G2232),AllocFactorMatrix,(Y$4+1),FALSE)*$E2237</f>
        <v>0</v>
      </c>
      <c r="Z2232" s="22">
        <f t="shared" si="1036"/>
        <v>0</v>
      </c>
      <c r="AA2232" s="22">
        <f>VLOOKUP(CONCATENATE($F2232," ",$G2232),AllocFactorMatrix,(AA$4+1),FALSE)*$E2237</f>
        <v>0</v>
      </c>
      <c r="AB2232" s="22">
        <f>VLOOKUP(CONCATENATE($F2232," ",$G2232),AllocFactorMatrix,(AB$4+1),FALSE)*$E2237</f>
        <v>0</v>
      </c>
      <c r="AC2232" s="22">
        <f>VLOOKUP(CONCATENATE($F2232," ",$G2232),AllocFactorMatrix,(AC$4+1),FALSE)*$E2237</f>
        <v>0</v>
      </c>
    </row>
    <row r="2233" spans="4:29" hidden="1" outlineLevel="1">
      <c r="F2233" s="42" t="str">
        <f>F2237</f>
        <v>RB_GUP-Land_P</v>
      </c>
      <c r="G2233" s="17" t="str">
        <f>$G$11</f>
        <v>DISTPRI</v>
      </c>
      <c r="H2233" s="21">
        <f t="shared" si="1021"/>
        <v>0</v>
      </c>
      <c r="I2233" s="22">
        <f>VLOOKUP(CONCATENATE($F2233," ",$G2233),AllocFactorMatrix,(I$4+1),FALSE)*$E2237</f>
        <v>0</v>
      </c>
      <c r="J2233" s="22">
        <f>VLOOKUP(CONCATENATE($F2233," ",$G2233),AllocFactorMatrix,(J$4+1),FALSE)*$E2237</f>
        <v>0</v>
      </c>
      <c r="K2233" s="22">
        <f>VLOOKUP(CONCATENATE($F2233," ",$G2233),AllocFactorMatrix,(K$4+1),FALSE)*$E2237</f>
        <v>0</v>
      </c>
      <c r="L2233" s="22">
        <f>VLOOKUP(CONCATENATE($F2233," ",$G2233),AllocFactorMatrix,(L$4+1),FALSE)*$E2237</f>
        <v>0</v>
      </c>
      <c r="M2233" s="22">
        <f t="shared" si="1034"/>
        <v>0</v>
      </c>
      <c r="N2233" s="22">
        <f>VLOOKUP(CONCATENATE($F2233," ",$G2233),AllocFactorMatrix,(N$4+1),FALSE)*$E2237</f>
        <v>0</v>
      </c>
      <c r="O2233" s="22">
        <f>VLOOKUP(CONCATENATE($F2233," ",$G2233),AllocFactorMatrix,(O$4+1),FALSE)*$E2237</f>
        <v>0</v>
      </c>
      <c r="P2233" s="22">
        <f>VLOOKUP(CONCATENATE($F2233," ",$G2233),AllocFactorMatrix,(P$4+1),FALSE)*$E2237</f>
        <v>0</v>
      </c>
      <c r="Q2233" s="22">
        <f>VLOOKUP(CONCATENATE($F2233," ",$G2233),AllocFactorMatrix,(Q$4+1),FALSE)*$E2237</f>
        <v>0</v>
      </c>
      <c r="R2233" s="22">
        <f t="shared" si="1035"/>
        <v>0</v>
      </c>
      <c r="S2233" s="22">
        <f>VLOOKUP(CONCATENATE($F2233," ",$G2233),AllocFactorMatrix,(S$4+1),FALSE)*$E2237</f>
        <v>0</v>
      </c>
      <c r="T2233" s="22">
        <f>VLOOKUP(CONCATENATE($F2233," ",$G2233),AllocFactorMatrix,(T$4+1),FALSE)*$E2237</f>
        <v>0</v>
      </c>
      <c r="U2233" s="22">
        <f>VLOOKUP(CONCATENATE($F2233," ",$G2233),AllocFactorMatrix,(U$4+1),FALSE)*$E2237</f>
        <v>0</v>
      </c>
      <c r="V2233" s="22">
        <f>VLOOKUP(CONCATENATE($F2233," ",$G2233),AllocFactorMatrix,(V$4+1),FALSE)*$E2237</f>
        <v>0</v>
      </c>
      <c r="W2233" s="22">
        <f t="shared" si="1037"/>
        <v>0</v>
      </c>
      <c r="X2233" s="22">
        <f>VLOOKUP(CONCATENATE($F2233," ",$G2233),AllocFactorMatrix,(X$4+1),FALSE)*$E2237</f>
        <v>0</v>
      </c>
      <c r="Y2233" s="22">
        <f>VLOOKUP(CONCATENATE($F2233," ",$G2233),AllocFactorMatrix,(Y$4+1),FALSE)*$E2237</f>
        <v>0</v>
      </c>
      <c r="Z2233" s="22">
        <f t="shared" si="1036"/>
        <v>0</v>
      </c>
      <c r="AA2233" s="22">
        <f>VLOOKUP(CONCATENATE($F2233," ",$G2233),AllocFactorMatrix,(AA$4+1),FALSE)*$E2237</f>
        <v>0</v>
      </c>
      <c r="AB2233" s="22">
        <f>VLOOKUP(CONCATENATE($F2233," ",$G2233),AllocFactorMatrix,(AB$4+1),FALSE)*$E2237</f>
        <v>0</v>
      </c>
      <c r="AC2233" s="22">
        <f>VLOOKUP(CONCATENATE($F2233," ",$G2233),AllocFactorMatrix,(AC$4+1),FALSE)*$E2237</f>
        <v>0</v>
      </c>
    </row>
    <row r="2234" spans="4:29" hidden="1" outlineLevel="1">
      <c r="F2234" s="42" t="str">
        <f>F2237</f>
        <v>RB_GUP-Land_P</v>
      </c>
      <c r="G2234" s="17" t="str">
        <f>$G$12</f>
        <v>DISTSEC</v>
      </c>
      <c r="H2234" s="21">
        <f t="shared" si="1021"/>
        <v>0</v>
      </c>
      <c r="I2234" s="22">
        <f>VLOOKUP(CONCATENATE($F2234," ",$G2234),AllocFactorMatrix,(I$4+1),FALSE)*$E2237</f>
        <v>0</v>
      </c>
      <c r="J2234" s="22">
        <f>VLOOKUP(CONCATENATE($F2234," ",$G2234),AllocFactorMatrix,(J$4+1),FALSE)*$E2237</f>
        <v>0</v>
      </c>
      <c r="K2234" s="22">
        <f>VLOOKUP(CONCATENATE($F2234," ",$G2234),AllocFactorMatrix,(K$4+1),FALSE)*$E2237</f>
        <v>0</v>
      </c>
      <c r="L2234" s="22">
        <f>VLOOKUP(CONCATENATE($F2234," ",$G2234),AllocFactorMatrix,(L$4+1),FALSE)*$E2237</f>
        <v>0</v>
      </c>
      <c r="M2234" s="22">
        <f t="shared" si="1034"/>
        <v>0</v>
      </c>
      <c r="N2234" s="22">
        <f>VLOOKUP(CONCATENATE($F2234," ",$G2234),AllocFactorMatrix,(N$4+1),FALSE)*$E2237</f>
        <v>0</v>
      </c>
      <c r="O2234" s="22">
        <f>VLOOKUP(CONCATENATE($F2234," ",$G2234),AllocFactorMatrix,(O$4+1),FALSE)*$E2237</f>
        <v>0</v>
      </c>
      <c r="P2234" s="22">
        <f>VLOOKUP(CONCATENATE($F2234," ",$G2234),AllocFactorMatrix,(P$4+1),FALSE)*$E2237</f>
        <v>0</v>
      </c>
      <c r="Q2234" s="22">
        <f>VLOOKUP(CONCATENATE($F2234," ",$G2234),AllocFactorMatrix,(Q$4+1),FALSE)*$E2237</f>
        <v>0</v>
      </c>
      <c r="R2234" s="22">
        <f t="shared" si="1035"/>
        <v>0</v>
      </c>
      <c r="S2234" s="22">
        <f>VLOOKUP(CONCATENATE($F2234," ",$G2234),AllocFactorMatrix,(S$4+1),FALSE)*$E2237</f>
        <v>0</v>
      </c>
      <c r="T2234" s="22">
        <f>VLOOKUP(CONCATENATE($F2234," ",$G2234),AllocFactorMatrix,(T$4+1),FALSE)*$E2237</f>
        <v>0</v>
      </c>
      <c r="U2234" s="22">
        <f>VLOOKUP(CONCATENATE($F2234," ",$G2234),AllocFactorMatrix,(U$4+1),FALSE)*$E2237</f>
        <v>0</v>
      </c>
      <c r="V2234" s="22">
        <f>VLOOKUP(CONCATENATE($F2234," ",$G2234),AllocFactorMatrix,(V$4+1),FALSE)*$E2237</f>
        <v>0</v>
      </c>
      <c r="W2234" s="22">
        <f t="shared" si="1037"/>
        <v>0</v>
      </c>
      <c r="X2234" s="22">
        <f>VLOOKUP(CONCATENATE($F2234," ",$G2234),AllocFactorMatrix,(X$4+1),FALSE)*$E2237</f>
        <v>0</v>
      </c>
      <c r="Y2234" s="22">
        <f>VLOOKUP(CONCATENATE($F2234," ",$G2234),AllocFactorMatrix,(Y$4+1),FALSE)*$E2237</f>
        <v>0</v>
      </c>
      <c r="Z2234" s="22">
        <f t="shared" si="1036"/>
        <v>0</v>
      </c>
      <c r="AA2234" s="22">
        <f>VLOOKUP(CONCATENATE($F2234," ",$G2234),AllocFactorMatrix,(AA$4+1),FALSE)*$E2237</f>
        <v>0</v>
      </c>
      <c r="AB2234" s="22">
        <f>VLOOKUP(CONCATENATE($F2234," ",$G2234),AllocFactorMatrix,(AB$4+1),FALSE)*$E2237</f>
        <v>0</v>
      </c>
      <c r="AC2234" s="22">
        <f>VLOOKUP(CONCATENATE($F2234," ",$G2234),AllocFactorMatrix,(AC$4+1),FALSE)*$E2237</f>
        <v>0</v>
      </c>
    </row>
    <row r="2235" spans="4:29" hidden="1" outlineLevel="1">
      <c r="F2235" s="42" t="str">
        <f>F2237</f>
        <v>RB_GUP-Land_P</v>
      </c>
      <c r="G2235" s="17" t="str">
        <f>$G$13</f>
        <v>ENERGY</v>
      </c>
      <c r="H2235" s="21">
        <f t="shared" si="1021"/>
        <v>0</v>
      </c>
      <c r="I2235" s="22">
        <f>VLOOKUP(CONCATENATE($F2235," ",$G2235),AllocFactorMatrix,(I$4+1),FALSE)*$E2237</f>
        <v>0</v>
      </c>
      <c r="J2235" s="22">
        <f>VLOOKUP(CONCATENATE($F2235," ",$G2235),AllocFactorMatrix,(J$4+1),FALSE)*$E2237</f>
        <v>0</v>
      </c>
      <c r="K2235" s="22">
        <f>VLOOKUP(CONCATENATE($F2235," ",$G2235),AllocFactorMatrix,(K$4+1),FALSE)*$E2237</f>
        <v>0</v>
      </c>
      <c r="L2235" s="22">
        <f>VLOOKUP(CONCATENATE($F2235," ",$G2235),AllocFactorMatrix,(L$4+1),FALSE)*$E2237</f>
        <v>0</v>
      </c>
      <c r="M2235" s="22">
        <f t="shared" si="1034"/>
        <v>0</v>
      </c>
      <c r="N2235" s="22">
        <f>VLOOKUP(CONCATENATE($F2235," ",$G2235),AllocFactorMatrix,(N$4+1),FALSE)*$E2237</f>
        <v>0</v>
      </c>
      <c r="O2235" s="22">
        <f>VLOOKUP(CONCATENATE($F2235," ",$G2235),AllocFactorMatrix,(O$4+1),FALSE)*$E2237</f>
        <v>0</v>
      </c>
      <c r="P2235" s="22">
        <f>VLOOKUP(CONCATENATE($F2235," ",$G2235),AllocFactorMatrix,(P$4+1),FALSE)*$E2237</f>
        <v>0</v>
      </c>
      <c r="Q2235" s="22">
        <f>VLOOKUP(CONCATENATE($F2235," ",$G2235),AllocFactorMatrix,(Q$4+1),FALSE)*$E2237</f>
        <v>0</v>
      </c>
      <c r="R2235" s="22">
        <f t="shared" si="1035"/>
        <v>0</v>
      </c>
      <c r="S2235" s="22">
        <f>VLOOKUP(CONCATENATE($F2235," ",$G2235),AllocFactorMatrix,(S$4+1),FALSE)*$E2237</f>
        <v>0</v>
      </c>
      <c r="T2235" s="22">
        <f>VLOOKUP(CONCATENATE($F2235," ",$G2235),AllocFactorMatrix,(T$4+1),FALSE)*$E2237</f>
        <v>0</v>
      </c>
      <c r="U2235" s="22">
        <f>VLOOKUP(CONCATENATE($F2235," ",$G2235),AllocFactorMatrix,(U$4+1),FALSE)*$E2237</f>
        <v>0</v>
      </c>
      <c r="V2235" s="22">
        <f>VLOOKUP(CONCATENATE($F2235," ",$G2235),AllocFactorMatrix,(V$4+1),FALSE)*$E2237</f>
        <v>0</v>
      </c>
      <c r="W2235" s="22">
        <f t="shared" si="1037"/>
        <v>0</v>
      </c>
      <c r="X2235" s="22">
        <f>VLOOKUP(CONCATENATE($F2235," ",$G2235),AllocFactorMatrix,(X$4+1),FALSE)*$E2237</f>
        <v>0</v>
      </c>
      <c r="Y2235" s="22">
        <f>VLOOKUP(CONCATENATE($F2235," ",$G2235),AllocFactorMatrix,(Y$4+1),FALSE)*$E2237</f>
        <v>0</v>
      </c>
      <c r="Z2235" s="22">
        <f t="shared" si="1036"/>
        <v>0</v>
      </c>
      <c r="AA2235" s="22">
        <f>VLOOKUP(CONCATENATE($F2235," ",$G2235),AllocFactorMatrix,(AA$4+1),FALSE)*$E2237</f>
        <v>0</v>
      </c>
      <c r="AB2235" s="22">
        <f>VLOOKUP(CONCATENATE($F2235," ",$G2235),AllocFactorMatrix,(AB$4+1),FALSE)*$E2237</f>
        <v>0</v>
      </c>
      <c r="AC2235" s="22">
        <f>VLOOKUP(CONCATENATE($F2235," ",$G2235),AllocFactorMatrix,(AC$4+1),FALSE)*$E2237</f>
        <v>0</v>
      </c>
    </row>
    <row r="2236" spans="4:29" hidden="1" outlineLevel="1">
      <c r="F2236" s="42" t="str">
        <f>F2237</f>
        <v>RB_GUP-Land_P</v>
      </c>
      <c r="G2236" s="17" t="str">
        <f>$G$14</f>
        <v>CUSTOMER</v>
      </c>
      <c r="H2236" s="21">
        <f t="shared" si="1021"/>
        <v>0</v>
      </c>
      <c r="I2236" s="22">
        <f>VLOOKUP(CONCATENATE($F2236," ",$G2236),AllocFactorMatrix,(I$4+1),FALSE)*$E2237</f>
        <v>0</v>
      </c>
      <c r="J2236" s="22">
        <f>VLOOKUP(CONCATENATE($F2236," ",$G2236),AllocFactorMatrix,(J$4+1),FALSE)*$E2237</f>
        <v>0</v>
      </c>
      <c r="K2236" s="22">
        <f>VLOOKUP(CONCATENATE($F2236," ",$G2236),AllocFactorMatrix,(K$4+1),FALSE)*$E2237</f>
        <v>0</v>
      </c>
      <c r="L2236" s="22">
        <f>VLOOKUP(CONCATENATE($F2236," ",$G2236),AllocFactorMatrix,(L$4+1),FALSE)*$E2237</f>
        <v>0</v>
      </c>
      <c r="M2236" s="22">
        <f t="shared" si="1034"/>
        <v>0</v>
      </c>
      <c r="N2236" s="22">
        <f>VLOOKUP(CONCATENATE($F2236," ",$G2236),AllocFactorMatrix,(N$4+1),FALSE)*$E2237</f>
        <v>0</v>
      </c>
      <c r="O2236" s="22">
        <f>VLOOKUP(CONCATENATE($F2236," ",$G2236),AllocFactorMatrix,(O$4+1),FALSE)*$E2237</f>
        <v>0</v>
      </c>
      <c r="P2236" s="22">
        <f>VLOOKUP(CONCATENATE($F2236," ",$G2236),AllocFactorMatrix,(P$4+1),FALSE)*$E2237</f>
        <v>0</v>
      </c>
      <c r="Q2236" s="22">
        <f>VLOOKUP(CONCATENATE($F2236," ",$G2236),AllocFactorMatrix,(Q$4+1),FALSE)*$E2237</f>
        <v>0</v>
      </c>
      <c r="R2236" s="22">
        <f t="shared" si="1035"/>
        <v>0</v>
      </c>
      <c r="S2236" s="22">
        <f>VLOOKUP(CONCATENATE($F2236," ",$G2236),AllocFactorMatrix,(S$4+1),FALSE)*$E2237</f>
        <v>0</v>
      </c>
      <c r="T2236" s="22">
        <f>VLOOKUP(CONCATENATE($F2236," ",$G2236),AllocFactorMatrix,(T$4+1),FALSE)*$E2237</f>
        <v>0</v>
      </c>
      <c r="U2236" s="22">
        <f>VLOOKUP(CONCATENATE($F2236," ",$G2236),AllocFactorMatrix,(U$4+1),FALSE)*$E2237</f>
        <v>0</v>
      </c>
      <c r="V2236" s="22">
        <f>VLOOKUP(CONCATENATE($F2236," ",$G2236),AllocFactorMatrix,(V$4+1),FALSE)*$E2237</f>
        <v>0</v>
      </c>
      <c r="W2236" s="22">
        <f t="shared" si="1037"/>
        <v>0</v>
      </c>
      <c r="X2236" s="22">
        <f>VLOOKUP(CONCATENATE($F2236," ",$G2236),AllocFactorMatrix,(X$4+1),FALSE)*$E2237</f>
        <v>0</v>
      </c>
      <c r="Y2236" s="22">
        <f>VLOOKUP(CONCATENATE($F2236," ",$G2236),AllocFactorMatrix,(Y$4+1),FALSE)*$E2237</f>
        <v>0</v>
      </c>
      <c r="Z2236" s="22">
        <f t="shared" si="1036"/>
        <v>0</v>
      </c>
      <c r="AA2236" s="22">
        <f>VLOOKUP(CONCATENATE($F2236," ",$G2236),AllocFactorMatrix,(AA$4+1),FALSE)*$E2237</f>
        <v>0</v>
      </c>
      <c r="AB2236" s="22">
        <f>VLOOKUP(CONCATENATE($F2236," ",$G2236),AllocFactorMatrix,(AB$4+1),FALSE)*$E2237</f>
        <v>0</v>
      </c>
      <c r="AC2236" s="22">
        <f>VLOOKUP(CONCATENATE($F2236," ",$G2236),AllocFactorMatrix,(AC$4+1),FALSE)*$E2237</f>
        <v>0</v>
      </c>
    </row>
    <row r="2237" spans="4:29" collapsed="1">
      <c r="D2237" s="39" t="s">
        <v>719</v>
      </c>
      <c r="E2237" s="42">
        <f>221947+444168</f>
        <v>666115</v>
      </c>
      <c r="F2237" s="42" t="s">
        <v>549</v>
      </c>
      <c r="G2237" s="17" t="str">
        <f>$G$15</f>
        <v>TOTAL</v>
      </c>
      <c r="H2237" s="21">
        <f t="shared" si="1021"/>
        <v>666114.99999999965</v>
      </c>
      <c r="I2237" s="22">
        <f>VLOOKUP(CONCATENATE($F2237," ",$G2237),AllocFactorMatrix,(I$4+1),FALSE)*$E2237</f>
        <v>330265.52579455159</v>
      </c>
      <c r="J2237" s="22">
        <f>VLOOKUP(CONCATENATE($F2237," ",$G2237),AllocFactorMatrix,(J$4+1),FALSE)*$E2237</f>
        <v>82588.797011612216</v>
      </c>
      <c r="K2237" s="22">
        <f>VLOOKUP(CONCATENATE($F2237," ",$G2237),AllocFactorMatrix,(K$4+1),FALSE)*$E2237</f>
        <v>1046.7170168154892</v>
      </c>
      <c r="L2237" s="22">
        <f>VLOOKUP(CONCATENATE($F2237," ",$G2237),AllocFactorMatrix,(L$4+1),FALSE)*$E2237</f>
        <v>52.38714624460205</v>
      </c>
      <c r="M2237" s="22">
        <f t="shared" si="1034"/>
        <v>83687.901174672297</v>
      </c>
      <c r="N2237" s="22">
        <f>VLOOKUP(CONCATENATE($F2237," ",$G2237),AllocFactorMatrix,(N$4+1),FALSE)*$E2237</f>
        <v>37053.276468182157</v>
      </c>
      <c r="O2237" s="22">
        <f>VLOOKUP(CONCATENATE($F2237," ",$G2237),AllocFactorMatrix,(O$4+1),FALSE)*$E2237</f>
        <v>10155.444966733821</v>
      </c>
      <c r="P2237" s="22">
        <f>VLOOKUP(CONCATENATE($F2237," ",$G2237),AllocFactorMatrix,(P$4+1),FALSE)*$E2237</f>
        <v>1616.0441562198671</v>
      </c>
      <c r="Q2237" s="22">
        <f>VLOOKUP(CONCATENATE($F2237," ",$G2237),AllocFactorMatrix,(Q$4+1),FALSE)*$E2237</f>
        <v>0</v>
      </c>
      <c r="R2237" s="22">
        <f t="shared" si="1035"/>
        <v>48824.765591135845</v>
      </c>
      <c r="S2237" s="22">
        <f>VLOOKUP(CONCATENATE($F2237," ",$G2237),AllocFactorMatrix,(S$4+1),FALSE)*$E2237</f>
        <v>1601.718353546511</v>
      </c>
      <c r="T2237" s="22">
        <f>VLOOKUP(CONCATENATE($F2237," ",$G2237),AllocFactorMatrix,(T$4+1),FALSE)*$E2237</f>
        <v>29148.541813760203</v>
      </c>
      <c r="U2237" s="22">
        <f>VLOOKUP(CONCATENATE($F2237," ",$G2237),AllocFactorMatrix,(U$4+1),FALSE)*$E2237</f>
        <v>142027.49063872098</v>
      </c>
      <c r="V2237" s="22">
        <f>VLOOKUP(CONCATENATE($F2237," ",$G2237),AllocFactorMatrix,(V$4+1),FALSE)*$E2237</f>
        <v>18097.205611323945</v>
      </c>
      <c r="W2237" s="22">
        <f t="shared" si="1037"/>
        <v>190874.95641735164</v>
      </c>
      <c r="X2237" s="22">
        <f>VLOOKUP(CONCATENATE($F2237," ",$G2237),AllocFactorMatrix,(X$4+1),FALSE)*$E2237</f>
        <v>10363.011489559114</v>
      </c>
      <c r="Y2237" s="22">
        <f>VLOOKUP(CONCATENATE($F2237," ",$G2237),AllocFactorMatrix,(Y$4+1),FALSE)*$E2237</f>
        <v>194.79964669704532</v>
      </c>
      <c r="Z2237" s="22">
        <f t="shared" si="1036"/>
        <v>10557.811136256159</v>
      </c>
      <c r="AA2237" s="22">
        <f>VLOOKUP(CONCATENATE($F2237," ",$G2237),AllocFactorMatrix,(AA$4+1),FALSE)*$E2237</f>
        <v>150.70443016842131</v>
      </c>
      <c r="AB2237" s="22">
        <f>VLOOKUP(CONCATENATE($F2237," ",$G2237),AllocFactorMatrix,(AB$4+1),FALSE)*$E2237</f>
        <v>1416.2153898939994</v>
      </c>
      <c r="AC2237" s="22">
        <f>VLOOKUP(CONCATENATE($F2237," ",$G2237),AllocFactorMatrix,(AC$4+1),FALSE)*$E2237</f>
        <v>337.1200659699374</v>
      </c>
    </row>
    <row r="2238" spans="4:29" hidden="1" outlineLevel="1">
      <c r="F2238" s="42" t="str">
        <f>F2245</f>
        <v>RB_GUP-Land_P</v>
      </c>
      <c r="G2238" s="17" t="str">
        <f>$G$8</f>
        <v>PRODUCTION</v>
      </c>
      <c r="H2238" s="21">
        <f t="shared" ref="H2238:H2269" si="1038">SUBTOTAL(9,I2238:AC2238)</f>
        <v>553060.99999999977</v>
      </c>
      <c r="I2238" s="22">
        <f>VLOOKUP(CONCATENATE($F2238," ",$G2238),AllocFactorMatrix,(I$4+1),FALSE)*$E2245</f>
        <v>274212.38368969393</v>
      </c>
      <c r="J2238" s="22">
        <f>VLOOKUP(CONCATENATE($F2238," ",$G2238),AllocFactorMatrix,(J$4+1),FALSE)*$E2245</f>
        <v>68571.707083670626</v>
      </c>
      <c r="K2238" s="22">
        <f>VLOOKUP(CONCATENATE($F2238," ",$G2238),AllocFactorMatrix,(K$4+1),FALSE)*$E2245</f>
        <v>869.06669274373235</v>
      </c>
      <c r="L2238" s="22">
        <f>VLOOKUP(CONCATENATE($F2238," ",$G2238),AllocFactorMatrix,(L$4+1),FALSE)*$E2245</f>
        <v>43.495924110980617</v>
      </c>
      <c r="M2238" s="22">
        <f t="shared" ref="M2238:M2245" si="1039">SUBTOTAL(9,J2238:L2238)</f>
        <v>69484.269700525329</v>
      </c>
      <c r="N2238" s="22">
        <f>VLOOKUP(CONCATENATE($F2238," ",$G2238),AllocFactorMatrix,(N$4+1),FALSE)*$E2245</f>
        <v>30764.540862717837</v>
      </c>
      <c r="O2238" s="22">
        <f>VLOOKUP(CONCATENATE($F2238," ",$G2238),AllocFactorMatrix,(O$4+1),FALSE)*$E2245</f>
        <v>8431.8481774870306</v>
      </c>
      <c r="P2238" s="22">
        <f>VLOOKUP(CONCATENATE($F2238," ",$G2238),AllocFactorMatrix,(P$4+1),FALSE)*$E2245</f>
        <v>1341.7668076580107</v>
      </c>
      <c r="Q2238" s="22">
        <f>VLOOKUP(CONCATENATE($F2238," ",$G2238),AllocFactorMatrix,(Q$4+1),FALSE)*$E2245</f>
        <v>0</v>
      </c>
      <c r="R2238" s="22">
        <f t="shared" ref="R2238:R2245" si="1040">SUBTOTAL(9,N2238:Q2238)</f>
        <v>40538.155847862879</v>
      </c>
      <c r="S2238" s="22">
        <f>VLOOKUP(CONCATENATE($F2238," ",$G2238),AllocFactorMatrix,(S$4+1),FALSE)*$E2245</f>
        <v>1329.8724009079317</v>
      </c>
      <c r="T2238" s="22">
        <f>VLOOKUP(CONCATENATE($F2238," ",$G2238),AllocFactorMatrix,(T$4+1),FALSE)*$E2245</f>
        <v>24201.409192196588</v>
      </c>
      <c r="U2238" s="22">
        <f>VLOOKUP(CONCATENATE($F2238," ",$G2238),AllocFactorMatrix,(U$4+1),FALSE)*$E2245</f>
        <v>117922.37976947174</v>
      </c>
      <c r="V2238" s="22">
        <f>VLOOKUP(CONCATENATE($F2238," ",$G2238),AllocFactorMatrix,(V$4+1),FALSE)*$E2245</f>
        <v>15025.721733641236</v>
      </c>
      <c r="W2238" s="22">
        <f>SUBTOTAL(9,S2238:V2238)</f>
        <v>158479.38309621747</v>
      </c>
      <c r="X2238" s="22">
        <f>VLOOKUP(CONCATENATE($F2238," ",$G2238),AllocFactorMatrix,(X$4+1),FALSE)*$E2245</f>
        <v>8604.1862102295454</v>
      </c>
      <c r="Y2238" s="22">
        <f>VLOOKUP(CONCATENATE($F2238," ",$G2238),AllocFactorMatrix,(Y$4+1),FALSE)*$E2245</f>
        <v>161.73796927244481</v>
      </c>
      <c r="Z2238" s="22">
        <f t="shared" ref="Z2238:Z2245" si="1041">SUBTOTAL(9,X2238:Y2238)</f>
        <v>8765.9241795019898</v>
      </c>
      <c r="AA2238" s="22">
        <f>VLOOKUP(CONCATENATE($F2238," ",$G2238),AllocFactorMatrix,(AA$4+1),FALSE)*$E2245</f>
        <v>125.12665658839279</v>
      </c>
      <c r="AB2238" s="22">
        <f>VLOOKUP(CONCATENATE($F2238," ",$G2238),AllocFactorMatrix,(AB$4+1),FALSE)*$E2245</f>
        <v>1175.8532682046871</v>
      </c>
      <c r="AC2238" s="22">
        <f>VLOOKUP(CONCATENATE($F2238," ",$G2238),AllocFactorMatrix,(AC$4+1),FALSE)*$E2245</f>
        <v>279.90356140516212</v>
      </c>
    </row>
    <row r="2239" spans="4:29" hidden="1" outlineLevel="1">
      <c r="F2239" s="42" t="str">
        <f>F2245</f>
        <v>RB_GUP-Land_P</v>
      </c>
      <c r="G2239" s="17" t="str">
        <f>$G$9</f>
        <v>BULKTRAN</v>
      </c>
      <c r="H2239" s="21">
        <f t="shared" si="1038"/>
        <v>0</v>
      </c>
      <c r="I2239" s="22">
        <f>VLOOKUP(CONCATENATE($F2239," ",$G2239),AllocFactorMatrix,(I$4+1),FALSE)*$E2245</f>
        <v>0</v>
      </c>
      <c r="J2239" s="22">
        <f>VLOOKUP(CONCATENATE($F2239," ",$G2239),AllocFactorMatrix,(J$4+1),FALSE)*$E2245</f>
        <v>0</v>
      </c>
      <c r="K2239" s="22">
        <f>VLOOKUP(CONCATENATE($F2239," ",$G2239),AllocFactorMatrix,(K$4+1),FALSE)*$E2245</f>
        <v>0</v>
      </c>
      <c r="L2239" s="22">
        <f>VLOOKUP(CONCATENATE($F2239," ",$G2239),AllocFactorMatrix,(L$4+1),FALSE)*$E2245</f>
        <v>0</v>
      </c>
      <c r="M2239" s="22">
        <f t="shared" si="1039"/>
        <v>0</v>
      </c>
      <c r="N2239" s="22">
        <f>VLOOKUP(CONCATENATE($F2239," ",$G2239),AllocFactorMatrix,(N$4+1),FALSE)*$E2245</f>
        <v>0</v>
      </c>
      <c r="O2239" s="22">
        <f>VLOOKUP(CONCATENATE($F2239," ",$G2239),AllocFactorMatrix,(O$4+1),FALSE)*$E2245</f>
        <v>0</v>
      </c>
      <c r="P2239" s="22">
        <f>VLOOKUP(CONCATENATE($F2239," ",$G2239),AllocFactorMatrix,(P$4+1),FALSE)*$E2245</f>
        <v>0</v>
      </c>
      <c r="Q2239" s="22">
        <f>VLOOKUP(CONCATENATE($F2239," ",$G2239),AllocFactorMatrix,(Q$4+1),FALSE)*$E2245</f>
        <v>0</v>
      </c>
      <c r="R2239" s="22">
        <f t="shared" si="1040"/>
        <v>0</v>
      </c>
      <c r="S2239" s="22">
        <f>VLOOKUP(CONCATENATE($F2239," ",$G2239),AllocFactorMatrix,(S$4+1),FALSE)*$E2245</f>
        <v>0</v>
      </c>
      <c r="T2239" s="22">
        <f>VLOOKUP(CONCATENATE($F2239," ",$G2239),AllocFactorMatrix,(T$4+1),FALSE)*$E2245</f>
        <v>0</v>
      </c>
      <c r="U2239" s="22">
        <f>VLOOKUP(CONCATENATE($F2239," ",$G2239),AllocFactorMatrix,(U$4+1),FALSE)*$E2245</f>
        <v>0</v>
      </c>
      <c r="V2239" s="22">
        <f>VLOOKUP(CONCATENATE($F2239," ",$G2239),AllocFactorMatrix,(V$4+1),FALSE)*$E2245</f>
        <v>0</v>
      </c>
      <c r="W2239" s="22">
        <f t="shared" ref="W2239:W2245" si="1042">SUBTOTAL(9,S2239:V2239)</f>
        <v>0</v>
      </c>
      <c r="X2239" s="22">
        <f>VLOOKUP(CONCATENATE($F2239," ",$G2239),AllocFactorMatrix,(X$4+1),FALSE)*$E2245</f>
        <v>0</v>
      </c>
      <c r="Y2239" s="22">
        <f>VLOOKUP(CONCATENATE($F2239," ",$G2239),AllocFactorMatrix,(Y$4+1),FALSE)*$E2245</f>
        <v>0</v>
      </c>
      <c r="Z2239" s="22">
        <f t="shared" si="1041"/>
        <v>0</v>
      </c>
      <c r="AA2239" s="22">
        <f>VLOOKUP(CONCATENATE($F2239," ",$G2239),AllocFactorMatrix,(AA$4+1),FALSE)*$E2245</f>
        <v>0</v>
      </c>
      <c r="AB2239" s="22">
        <f>VLOOKUP(CONCATENATE($F2239," ",$G2239),AllocFactorMatrix,(AB$4+1),FALSE)*$E2245</f>
        <v>0</v>
      </c>
      <c r="AC2239" s="22">
        <f>VLOOKUP(CONCATENATE($F2239," ",$G2239),AllocFactorMatrix,(AC$4+1),FALSE)*$E2245</f>
        <v>0</v>
      </c>
    </row>
    <row r="2240" spans="4:29" hidden="1" outlineLevel="1">
      <c r="F2240" s="42" t="str">
        <f>F2245</f>
        <v>RB_GUP-Land_P</v>
      </c>
      <c r="G2240" s="17" t="str">
        <f>$G$10</f>
        <v>SUBTRAN</v>
      </c>
      <c r="H2240" s="21">
        <f t="shared" si="1038"/>
        <v>0</v>
      </c>
      <c r="I2240" s="22">
        <f>VLOOKUP(CONCATENATE($F2240," ",$G2240),AllocFactorMatrix,(I$4+1),FALSE)*$E2245</f>
        <v>0</v>
      </c>
      <c r="J2240" s="22">
        <f>VLOOKUP(CONCATENATE($F2240," ",$G2240),AllocFactorMatrix,(J$4+1),FALSE)*$E2245</f>
        <v>0</v>
      </c>
      <c r="K2240" s="22">
        <f>VLOOKUP(CONCATENATE($F2240," ",$G2240),AllocFactorMatrix,(K$4+1),FALSE)*$E2245</f>
        <v>0</v>
      </c>
      <c r="L2240" s="22">
        <f>VLOOKUP(CONCATENATE($F2240," ",$G2240),AllocFactorMatrix,(L$4+1),FALSE)*$E2245</f>
        <v>0</v>
      </c>
      <c r="M2240" s="22">
        <f t="shared" si="1039"/>
        <v>0</v>
      </c>
      <c r="N2240" s="22">
        <f>VLOOKUP(CONCATENATE($F2240," ",$G2240),AllocFactorMatrix,(N$4+1),FALSE)*$E2245</f>
        <v>0</v>
      </c>
      <c r="O2240" s="22">
        <f>VLOOKUP(CONCATENATE($F2240," ",$G2240),AllocFactorMatrix,(O$4+1),FALSE)*$E2245</f>
        <v>0</v>
      </c>
      <c r="P2240" s="22">
        <f>VLOOKUP(CONCATENATE($F2240," ",$G2240),AllocFactorMatrix,(P$4+1),FALSE)*$E2245</f>
        <v>0</v>
      </c>
      <c r="Q2240" s="22">
        <f>VLOOKUP(CONCATENATE($F2240," ",$G2240),AllocFactorMatrix,(Q$4+1),FALSE)*$E2245</f>
        <v>0</v>
      </c>
      <c r="R2240" s="22">
        <f t="shared" si="1040"/>
        <v>0</v>
      </c>
      <c r="S2240" s="22">
        <f>VLOOKUP(CONCATENATE($F2240," ",$G2240),AllocFactorMatrix,(S$4+1),FALSE)*$E2245</f>
        <v>0</v>
      </c>
      <c r="T2240" s="22">
        <f>VLOOKUP(CONCATENATE($F2240," ",$G2240),AllocFactorMatrix,(T$4+1),FALSE)*$E2245</f>
        <v>0</v>
      </c>
      <c r="U2240" s="22">
        <f>VLOOKUP(CONCATENATE($F2240," ",$G2240),AllocFactorMatrix,(U$4+1),FALSE)*$E2245</f>
        <v>0</v>
      </c>
      <c r="V2240" s="22">
        <f>VLOOKUP(CONCATENATE($F2240," ",$G2240),AllocFactorMatrix,(V$4+1),FALSE)*$E2245</f>
        <v>0</v>
      </c>
      <c r="W2240" s="22">
        <f t="shared" si="1042"/>
        <v>0</v>
      </c>
      <c r="X2240" s="22">
        <f>VLOOKUP(CONCATENATE($F2240," ",$G2240),AllocFactorMatrix,(X$4+1),FALSE)*$E2245</f>
        <v>0</v>
      </c>
      <c r="Y2240" s="22">
        <f>VLOOKUP(CONCATENATE($F2240," ",$G2240),AllocFactorMatrix,(Y$4+1),FALSE)*$E2245</f>
        <v>0</v>
      </c>
      <c r="Z2240" s="22">
        <f t="shared" si="1041"/>
        <v>0</v>
      </c>
      <c r="AA2240" s="22">
        <f>VLOOKUP(CONCATENATE($F2240," ",$G2240),AllocFactorMatrix,(AA$4+1),FALSE)*$E2245</f>
        <v>0</v>
      </c>
      <c r="AB2240" s="22">
        <f>VLOOKUP(CONCATENATE($F2240," ",$G2240),AllocFactorMatrix,(AB$4+1),FALSE)*$E2245</f>
        <v>0</v>
      </c>
      <c r="AC2240" s="22">
        <f>VLOOKUP(CONCATENATE($F2240," ",$G2240),AllocFactorMatrix,(AC$4+1),FALSE)*$E2245</f>
        <v>0</v>
      </c>
    </row>
    <row r="2241" spans="4:29" hidden="1" outlineLevel="1">
      <c r="F2241" s="42" t="str">
        <f>F2245</f>
        <v>RB_GUP-Land_P</v>
      </c>
      <c r="G2241" s="17" t="str">
        <f>$G$11</f>
        <v>DISTPRI</v>
      </c>
      <c r="H2241" s="21">
        <f t="shared" si="1038"/>
        <v>0</v>
      </c>
      <c r="I2241" s="22">
        <f>VLOOKUP(CONCATENATE($F2241," ",$G2241),AllocFactorMatrix,(I$4+1),FALSE)*$E2245</f>
        <v>0</v>
      </c>
      <c r="J2241" s="22">
        <f>VLOOKUP(CONCATENATE($F2241," ",$G2241),AllocFactorMatrix,(J$4+1),FALSE)*$E2245</f>
        <v>0</v>
      </c>
      <c r="K2241" s="22">
        <f>VLOOKUP(CONCATENATE($F2241," ",$G2241),AllocFactorMatrix,(K$4+1),FALSE)*$E2245</f>
        <v>0</v>
      </c>
      <c r="L2241" s="22">
        <f>VLOOKUP(CONCATENATE($F2241," ",$G2241),AllocFactorMatrix,(L$4+1),FALSE)*$E2245</f>
        <v>0</v>
      </c>
      <c r="M2241" s="22">
        <f t="shared" si="1039"/>
        <v>0</v>
      </c>
      <c r="N2241" s="22">
        <f>VLOOKUP(CONCATENATE($F2241," ",$G2241),AllocFactorMatrix,(N$4+1),FALSE)*$E2245</f>
        <v>0</v>
      </c>
      <c r="O2241" s="22">
        <f>VLOOKUP(CONCATENATE($F2241," ",$G2241),AllocFactorMatrix,(O$4+1),FALSE)*$E2245</f>
        <v>0</v>
      </c>
      <c r="P2241" s="22">
        <f>VLOOKUP(CONCATENATE($F2241," ",$G2241),AllocFactorMatrix,(P$4+1),FALSE)*$E2245</f>
        <v>0</v>
      </c>
      <c r="Q2241" s="22">
        <f>VLOOKUP(CONCATENATE($F2241," ",$G2241),AllocFactorMatrix,(Q$4+1),FALSE)*$E2245</f>
        <v>0</v>
      </c>
      <c r="R2241" s="22">
        <f t="shared" si="1040"/>
        <v>0</v>
      </c>
      <c r="S2241" s="22">
        <f>VLOOKUP(CONCATENATE($F2241," ",$G2241),AllocFactorMatrix,(S$4+1),FALSE)*$E2245</f>
        <v>0</v>
      </c>
      <c r="T2241" s="22">
        <f>VLOOKUP(CONCATENATE($F2241," ",$G2241),AllocFactorMatrix,(T$4+1),FALSE)*$E2245</f>
        <v>0</v>
      </c>
      <c r="U2241" s="22">
        <f>VLOOKUP(CONCATENATE($F2241," ",$G2241),AllocFactorMatrix,(U$4+1),FALSE)*$E2245</f>
        <v>0</v>
      </c>
      <c r="V2241" s="22">
        <f>VLOOKUP(CONCATENATE($F2241," ",$G2241),AllocFactorMatrix,(V$4+1),FALSE)*$E2245</f>
        <v>0</v>
      </c>
      <c r="W2241" s="22">
        <f t="shared" si="1042"/>
        <v>0</v>
      </c>
      <c r="X2241" s="22">
        <f>VLOOKUP(CONCATENATE($F2241," ",$G2241),AllocFactorMatrix,(X$4+1),FALSE)*$E2245</f>
        <v>0</v>
      </c>
      <c r="Y2241" s="22">
        <f>VLOOKUP(CONCATENATE($F2241," ",$G2241),AllocFactorMatrix,(Y$4+1),FALSE)*$E2245</f>
        <v>0</v>
      </c>
      <c r="Z2241" s="22">
        <f t="shared" si="1041"/>
        <v>0</v>
      </c>
      <c r="AA2241" s="22">
        <f>VLOOKUP(CONCATENATE($F2241," ",$G2241),AllocFactorMatrix,(AA$4+1),FALSE)*$E2245</f>
        <v>0</v>
      </c>
      <c r="AB2241" s="22">
        <f>VLOOKUP(CONCATENATE($F2241," ",$G2241),AllocFactorMatrix,(AB$4+1),FALSE)*$E2245</f>
        <v>0</v>
      </c>
      <c r="AC2241" s="22">
        <f>VLOOKUP(CONCATENATE($F2241," ",$G2241),AllocFactorMatrix,(AC$4+1),FALSE)*$E2245</f>
        <v>0</v>
      </c>
    </row>
    <row r="2242" spans="4:29" hidden="1" outlineLevel="1">
      <c r="F2242" s="42" t="str">
        <f>F2245</f>
        <v>RB_GUP-Land_P</v>
      </c>
      <c r="G2242" s="17" t="str">
        <f>$G$12</f>
        <v>DISTSEC</v>
      </c>
      <c r="H2242" s="21">
        <f t="shared" si="1038"/>
        <v>0</v>
      </c>
      <c r="I2242" s="22">
        <f>VLOOKUP(CONCATENATE($F2242," ",$G2242),AllocFactorMatrix,(I$4+1),FALSE)*$E2245</f>
        <v>0</v>
      </c>
      <c r="J2242" s="22">
        <f>VLOOKUP(CONCATENATE($F2242," ",$G2242),AllocFactorMatrix,(J$4+1),FALSE)*$E2245</f>
        <v>0</v>
      </c>
      <c r="K2242" s="22">
        <f>VLOOKUP(CONCATENATE($F2242," ",$G2242),AllocFactorMatrix,(K$4+1),FALSE)*$E2245</f>
        <v>0</v>
      </c>
      <c r="L2242" s="22">
        <f>VLOOKUP(CONCATENATE($F2242," ",$G2242),AllocFactorMatrix,(L$4+1),FALSE)*$E2245</f>
        <v>0</v>
      </c>
      <c r="M2242" s="22">
        <f t="shared" si="1039"/>
        <v>0</v>
      </c>
      <c r="N2242" s="22">
        <f>VLOOKUP(CONCATENATE($F2242," ",$G2242),AllocFactorMatrix,(N$4+1),FALSE)*$E2245</f>
        <v>0</v>
      </c>
      <c r="O2242" s="22">
        <f>VLOOKUP(CONCATENATE($F2242," ",$G2242),AllocFactorMatrix,(O$4+1),FALSE)*$E2245</f>
        <v>0</v>
      </c>
      <c r="P2242" s="22">
        <f>VLOOKUP(CONCATENATE($F2242," ",$G2242),AllocFactorMatrix,(P$4+1),FALSE)*$E2245</f>
        <v>0</v>
      </c>
      <c r="Q2242" s="22">
        <f>VLOOKUP(CONCATENATE($F2242," ",$G2242),AllocFactorMatrix,(Q$4+1),FALSE)*$E2245</f>
        <v>0</v>
      </c>
      <c r="R2242" s="22">
        <f t="shared" si="1040"/>
        <v>0</v>
      </c>
      <c r="S2242" s="22">
        <f>VLOOKUP(CONCATENATE($F2242," ",$G2242),AllocFactorMatrix,(S$4+1),FALSE)*$E2245</f>
        <v>0</v>
      </c>
      <c r="T2242" s="22">
        <f>VLOOKUP(CONCATENATE($F2242," ",$G2242),AllocFactorMatrix,(T$4+1),FALSE)*$E2245</f>
        <v>0</v>
      </c>
      <c r="U2242" s="22">
        <f>VLOOKUP(CONCATENATE($F2242," ",$G2242),AllocFactorMatrix,(U$4+1),FALSE)*$E2245</f>
        <v>0</v>
      </c>
      <c r="V2242" s="22">
        <f>VLOOKUP(CONCATENATE($F2242," ",$G2242),AllocFactorMatrix,(V$4+1),FALSE)*$E2245</f>
        <v>0</v>
      </c>
      <c r="W2242" s="22">
        <f t="shared" si="1042"/>
        <v>0</v>
      </c>
      <c r="X2242" s="22">
        <f>VLOOKUP(CONCATENATE($F2242," ",$G2242),AllocFactorMatrix,(X$4+1),FALSE)*$E2245</f>
        <v>0</v>
      </c>
      <c r="Y2242" s="22">
        <f>VLOOKUP(CONCATENATE($F2242," ",$G2242),AllocFactorMatrix,(Y$4+1),FALSE)*$E2245</f>
        <v>0</v>
      </c>
      <c r="Z2242" s="22">
        <f t="shared" si="1041"/>
        <v>0</v>
      </c>
      <c r="AA2242" s="22">
        <f>VLOOKUP(CONCATENATE($F2242," ",$G2242),AllocFactorMatrix,(AA$4+1),FALSE)*$E2245</f>
        <v>0</v>
      </c>
      <c r="AB2242" s="22">
        <f>VLOOKUP(CONCATENATE($F2242," ",$G2242),AllocFactorMatrix,(AB$4+1),FALSE)*$E2245</f>
        <v>0</v>
      </c>
      <c r="AC2242" s="22">
        <f>VLOOKUP(CONCATENATE($F2242," ",$G2242),AllocFactorMatrix,(AC$4+1),FALSE)*$E2245</f>
        <v>0</v>
      </c>
    </row>
    <row r="2243" spans="4:29" hidden="1" outlineLevel="1">
      <c r="F2243" s="42" t="str">
        <f>F2245</f>
        <v>RB_GUP-Land_P</v>
      </c>
      <c r="G2243" s="17" t="str">
        <f>$G$13</f>
        <v>ENERGY</v>
      </c>
      <c r="H2243" s="21">
        <f t="shared" si="1038"/>
        <v>0</v>
      </c>
      <c r="I2243" s="22">
        <f>VLOOKUP(CONCATENATE($F2243," ",$G2243),AllocFactorMatrix,(I$4+1),FALSE)*$E2245</f>
        <v>0</v>
      </c>
      <c r="J2243" s="22">
        <f>VLOOKUP(CONCATENATE($F2243," ",$G2243),AllocFactorMatrix,(J$4+1),FALSE)*$E2245</f>
        <v>0</v>
      </c>
      <c r="K2243" s="22">
        <f>VLOOKUP(CONCATENATE($F2243," ",$G2243),AllocFactorMatrix,(K$4+1),FALSE)*$E2245</f>
        <v>0</v>
      </c>
      <c r="L2243" s="22">
        <f>VLOOKUP(CONCATENATE($F2243," ",$G2243),AllocFactorMatrix,(L$4+1),FALSE)*$E2245</f>
        <v>0</v>
      </c>
      <c r="M2243" s="22">
        <f t="shared" si="1039"/>
        <v>0</v>
      </c>
      <c r="N2243" s="22">
        <f>VLOOKUP(CONCATENATE($F2243," ",$G2243),AllocFactorMatrix,(N$4+1),FALSE)*$E2245</f>
        <v>0</v>
      </c>
      <c r="O2243" s="22">
        <f>VLOOKUP(CONCATENATE($F2243," ",$G2243),AllocFactorMatrix,(O$4+1),FALSE)*$E2245</f>
        <v>0</v>
      </c>
      <c r="P2243" s="22">
        <f>VLOOKUP(CONCATENATE($F2243," ",$G2243),AllocFactorMatrix,(P$4+1),FALSE)*$E2245</f>
        <v>0</v>
      </c>
      <c r="Q2243" s="22">
        <f>VLOOKUP(CONCATENATE($F2243," ",$G2243),AllocFactorMatrix,(Q$4+1),FALSE)*$E2245</f>
        <v>0</v>
      </c>
      <c r="R2243" s="22">
        <f t="shared" si="1040"/>
        <v>0</v>
      </c>
      <c r="S2243" s="22">
        <f>VLOOKUP(CONCATENATE($F2243," ",$G2243),AllocFactorMatrix,(S$4+1),FALSE)*$E2245</f>
        <v>0</v>
      </c>
      <c r="T2243" s="22">
        <f>VLOOKUP(CONCATENATE($F2243," ",$G2243),AllocFactorMatrix,(T$4+1),FALSE)*$E2245</f>
        <v>0</v>
      </c>
      <c r="U2243" s="22">
        <f>VLOOKUP(CONCATENATE($F2243," ",$G2243),AllocFactorMatrix,(U$4+1),FALSE)*$E2245</f>
        <v>0</v>
      </c>
      <c r="V2243" s="22">
        <f>VLOOKUP(CONCATENATE($F2243," ",$G2243),AllocFactorMatrix,(V$4+1),FALSE)*$E2245</f>
        <v>0</v>
      </c>
      <c r="W2243" s="22">
        <f t="shared" si="1042"/>
        <v>0</v>
      </c>
      <c r="X2243" s="22">
        <f>VLOOKUP(CONCATENATE($F2243," ",$G2243),AllocFactorMatrix,(X$4+1),FALSE)*$E2245</f>
        <v>0</v>
      </c>
      <c r="Y2243" s="22">
        <f>VLOOKUP(CONCATENATE($F2243," ",$G2243),AllocFactorMatrix,(Y$4+1),FALSE)*$E2245</f>
        <v>0</v>
      </c>
      <c r="Z2243" s="22">
        <f t="shared" si="1041"/>
        <v>0</v>
      </c>
      <c r="AA2243" s="22">
        <f>VLOOKUP(CONCATENATE($F2243," ",$G2243),AllocFactorMatrix,(AA$4+1),FALSE)*$E2245</f>
        <v>0</v>
      </c>
      <c r="AB2243" s="22">
        <f>VLOOKUP(CONCATENATE($F2243," ",$G2243),AllocFactorMatrix,(AB$4+1),FALSE)*$E2245</f>
        <v>0</v>
      </c>
      <c r="AC2243" s="22">
        <f>VLOOKUP(CONCATENATE($F2243," ",$G2243),AllocFactorMatrix,(AC$4+1),FALSE)*$E2245</f>
        <v>0</v>
      </c>
    </row>
    <row r="2244" spans="4:29" hidden="1" outlineLevel="1">
      <c r="F2244" s="42" t="str">
        <f>F2245</f>
        <v>RB_GUP-Land_P</v>
      </c>
      <c r="G2244" s="17" t="str">
        <f>$G$14</f>
        <v>CUSTOMER</v>
      </c>
      <c r="H2244" s="21">
        <f t="shared" si="1038"/>
        <v>0</v>
      </c>
      <c r="I2244" s="22">
        <f>VLOOKUP(CONCATENATE($F2244," ",$G2244),AllocFactorMatrix,(I$4+1),FALSE)*$E2245</f>
        <v>0</v>
      </c>
      <c r="J2244" s="22">
        <f>VLOOKUP(CONCATENATE($F2244," ",$G2244),AllocFactorMatrix,(J$4+1),FALSE)*$E2245</f>
        <v>0</v>
      </c>
      <c r="K2244" s="22">
        <f>VLOOKUP(CONCATENATE($F2244," ",$G2244),AllocFactorMatrix,(K$4+1),FALSE)*$E2245</f>
        <v>0</v>
      </c>
      <c r="L2244" s="22">
        <f>VLOOKUP(CONCATENATE($F2244," ",$G2244),AllocFactorMatrix,(L$4+1),FALSE)*$E2245</f>
        <v>0</v>
      </c>
      <c r="M2244" s="22">
        <f t="shared" si="1039"/>
        <v>0</v>
      </c>
      <c r="N2244" s="22">
        <f>VLOOKUP(CONCATENATE($F2244," ",$G2244),AllocFactorMatrix,(N$4+1),FALSE)*$E2245</f>
        <v>0</v>
      </c>
      <c r="O2244" s="22">
        <f>VLOOKUP(CONCATENATE($F2244," ",$G2244),AllocFactorMatrix,(O$4+1),FALSE)*$E2245</f>
        <v>0</v>
      </c>
      <c r="P2244" s="22">
        <f>VLOOKUP(CONCATENATE($F2244," ",$G2244),AllocFactorMatrix,(P$4+1),FALSE)*$E2245</f>
        <v>0</v>
      </c>
      <c r="Q2244" s="22">
        <f>VLOOKUP(CONCATENATE($F2244," ",$G2244),AllocFactorMatrix,(Q$4+1),FALSE)*$E2245</f>
        <v>0</v>
      </c>
      <c r="R2244" s="22">
        <f t="shared" si="1040"/>
        <v>0</v>
      </c>
      <c r="S2244" s="22">
        <f>VLOOKUP(CONCATENATE($F2244," ",$G2244),AllocFactorMatrix,(S$4+1),FALSE)*$E2245</f>
        <v>0</v>
      </c>
      <c r="T2244" s="22">
        <f>VLOOKUP(CONCATENATE($F2244," ",$G2244),AllocFactorMatrix,(T$4+1),FALSE)*$E2245</f>
        <v>0</v>
      </c>
      <c r="U2244" s="22">
        <f>VLOOKUP(CONCATENATE($F2244," ",$G2244),AllocFactorMatrix,(U$4+1),FALSE)*$E2245</f>
        <v>0</v>
      </c>
      <c r="V2244" s="22">
        <f>VLOOKUP(CONCATENATE($F2244," ",$G2244),AllocFactorMatrix,(V$4+1),FALSE)*$E2245</f>
        <v>0</v>
      </c>
      <c r="W2244" s="22">
        <f t="shared" si="1042"/>
        <v>0</v>
      </c>
      <c r="X2244" s="22">
        <f>VLOOKUP(CONCATENATE($F2244," ",$G2244),AllocFactorMatrix,(X$4+1),FALSE)*$E2245</f>
        <v>0</v>
      </c>
      <c r="Y2244" s="22">
        <f>VLOOKUP(CONCATENATE($F2244," ",$G2244),AllocFactorMatrix,(Y$4+1),FALSE)*$E2245</f>
        <v>0</v>
      </c>
      <c r="Z2244" s="22">
        <f t="shared" si="1041"/>
        <v>0</v>
      </c>
      <c r="AA2244" s="22">
        <f>VLOOKUP(CONCATENATE($F2244," ",$G2244),AllocFactorMatrix,(AA$4+1),FALSE)*$E2245</f>
        <v>0</v>
      </c>
      <c r="AB2244" s="22">
        <f>VLOOKUP(CONCATENATE($F2244," ",$G2244),AllocFactorMatrix,(AB$4+1),FALSE)*$E2245</f>
        <v>0</v>
      </c>
      <c r="AC2244" s="22">
        <f>VLOOKUP(CONCATENATE($F2244," ",$G2244),AllocFactorMatrix,(AC$4+1),FALSE)*$E2245</f>
        <v>0</v>
      </c>
    </row>
    <row r="2245" spans="4:29" collapsed="1">
      <c r="D2245" s="39" t="s">
        <v>687</v>
      </c>
      <c r="E2245" s="42">
        <v>553061</v>
      </c>
      <c r="F2245" s="42" t="s">
        <v>549</v>
      </c>
      <c r="G2245" s="17" t="str">
        <f>$G$15</f>
        <v>TOTAL</v>
      </c>
      <c r="H2245" s="21">
        <f t="shared" si="1038"/>
        <v>553060.99999999977</v>
      </c>
      <c r="I2245" s="22">
        <f>VLOOKUP(CONCATENATE($F2245," ",$G2245),AllocFactorMatrix,(I$4+1),FALSE)*$E2245</f>
        <v>274212.38368969393</v>
      </c>
      <c r="J2245" s="22">
        <f>VLOOKUP(CONCATENATE($F2245," ",$G2245),AllocFactorMatrix,(J$4+1),FALSE)*$E2245</f>
        <v>68571.707083670626</v>
      </c>
      <c r="K2245" s="22">
        <f>VLOOKUP(CONCATENATE($F2245," ",$G2245),AllocFactorMatrix,(K$4+1),FALSE)*$E2245</f>
        <v>869.06669274373235</v>
      </c>
      <c r="L2245" s="22">
        <f>VLOOKUP(CONCATENATE($F2245," ",$G2245),AllocFactorMatrix,(L$4+1),FALSE)*$E2245</f>
        <v>43.495924110980617</v>
      </c>
      <c r="M2245" s="22">
        <f t="shared" si="1039"/>
        <v>69484.269700525329</v>
      </c>
      <c r="N2245" s="22">
        <f>VLOOKUP(CONCATENATE($F2245," ",$G2245),AllocFactorMatrix,(N$4+1),FALSE)*$E2245</f>
        <v>30764.540862717837</v>
      </c>
      <c r="O2245" s="22">
        <f>VLOOKUP(CONCATENATE($F2245," ",$G2245),AllocFactorMatrix,(O$4+1),FALSE)*$E2245</f>
        <v>8431.8481774870306</v>
      </c>
      <c r="P2245" s="22">
        <f>VLOOKUP(CONCATENATE($F2245," ",$G2245),AllocFactorMatrix,(P$4+1),FALSE)*$E2245</f>
        <v>1341.7668076580107</v>
      </c>
      <c r="Q2245" s="22">
        <f>VLOOKUP(CONCATENATE($F2245," ",$G2245),AllocFactorMatrix,(Q$4+1),FALSE)*$E2245</f>
        <v>0</v>
      </c>
      <c r="R2245" s="22">
        <f t="shared" si="1040"/>
        <v>40538.155847862879</v>
      </c>
      <c r="S2245" s="22">
        <f>VLOOKUP(CONCATENATE($F2245," ",$G2245),AllocFactorMatrix,(S$4+1),FALSE)*$E2245</f>
        <v>1329.8724009079317</v>
      </c>
      <c r="T2245" s="22">
        <f>VLOOKUP(CONCATENATE($F2245," ",$G2245),AllocFactorMatrix,(T$4+1),FALSE)*$E2245</f>
        <v>24201.409192196588</v>
      </c>
      <c r="U2245" s="22">
        <f>VLOOKUP(CONCATENATE($F2245," ",$G2245),AllocFactorMatrix,(U$4+1),FALSE)*$E2245</f>
        <v>117922.37976947174</v>
      </c>
      <c r="V2245" s="22">
        <f>VLOOKUP(CONCATENATE($F2245," ",$G2245),AllocFactorMatrix,(V$4+1),FALSE)*$E2245</f>
        <v>15025.721733641236</v>
      </c>
      <c r="W2245" s="22">
        <f t="shared" si="1042"/>
        <v>158479.38309621747</v>
      </c>
      <c r="X2245" s="22">
        <f>VLOOKUP(CONCATENATE($F2245," ",$G2245),AllocFactorMatrix,(X$4+1),FALSE)*$E2245</f>
        <v>8604.1862102295454</v>
      </c>
      <c r="Y2245" s="22">
        <f>VLOOKUP(CONCATENATE($F2245," ",$G2245),AllocFactorMatrix,(Y$4+1),FALSE)*$E2245</f>
        <v>161.73796927244481</v>
      </c>
      <c r="Z2245" s="22">
        <f t="shared" si="1041"/>
        <v>8765.9241795019898</v>
      </c>
      <c r="AA2245" s="22">
        <f>VLOOKUP(CONCATENATE($F2245," ",$G2245),AllocFactorMatrix,(AA$4+1),FALSE)*$E2245</f>
        <v>125.12665658839279</v>
      </c>
      <c r="AB2245" s="22">
        <f>VLOOKUP(CONCATENATE($F2245," ",$G2245),AllocFactorMatrix,(AB$4+1),FALSE)*$E2245</f>
        <v>1175.8532682046871</v>
      </c>
      <c r="AC2245" s="22">
        <f>VLOOKUP(CONCATENATE($F2245," ",$G2245),AllocFactorMatrix,(AC$4+1),FALSE)*$E2245</f>
        <v>279.90356140516212</v>
      </c>
    </row>
    <row r="2246" spans="4:29" hidden="1" outlineLevel="1">
      <c r="F2246" s="42" t="str">
        <f>F2253</f>
        <v>RB_GUP-Land_T</v>
      </c>
      <c r="G2246" s="17" t="str">
        <f>$G$8</f>
        <v>PRODUCTION</v>
      </c>
      <c r="H2246" s="21">
        <f t="shared" si="1038"/>
        <v>8906.5607704866343</v>
      </c>
      <c r="I2246" s="22">
        <f>VLOOKUP(CONCATENATE($F2246," ",$G2246),AllocFactorMatrix,(I$4+1),FALSE)*$E2253</f>
        <v>4415.9491617602007</v>
      </c>
      <c r="J2246" s="22">
        <f>VLOOKUP(CONCATENATE($F2246," ",$G2246),AllocFactorMatrix,(J$4+1),FALSE)*$E2253</f>
        <v>1104.2870068161042</v>
      </c>
      <c r="K2246" s="22">
        <f>VLOOKUP(CONCATENATE($F2246," ",$G2246),AllocFactorMatrix,(K$4+1),FALSE)*$E2253</f>
        <v>13.995554400921215</v>
      </c>
      <c r="L2246" s="22">
        <f>VLOOKUP(CONCATENATE($F2246," ",$G2246),AllocFactorMatrix,(L$4+1),FALSE)*$E2253</f>
        <v>0.70046358604733272</v>
      </c>
      <c r="M2246" s="22">
        <f t="shared" ref="M2246:M2253" si="1043">SUBTOTAL(9,J2246:L2246)</f>
        <v>1118.9830248030728</v>
      </c>
      <c r="N2246" s="22">
        <f>VLOOKUP(CONCATENATE($F2246," ",$G2246),AllocFactorMatrix,(N$4+1),FALSE)*$E2253</f>
        <v>495.43586108931157</v>
      </c>
      <c r="O2246" s="22">
        <f>VLOOKUP(CONCATENATE($F2246," ",$G2246),AllocFactorMatrix,(O$4+1),FALSE)*$E2253</f>
        <v>135.78749577407416</v>
      </c>
      <c r="P2246" s="22">
        <f>VLOOKUP(CONCATENATE($F2246," ",$G2246),AllocFactorMatrix,(P$4+1),FALSE)*$E2253</f>
        <v>21.607973826084152</v>
      </c>
      <c r="Q2246" s="22">
        <f>VLOOKUP(CONCATENATE($F2246," ",$G2246),AllocFactorMatrix,(Q$4+1),FALSE)*$E2253</f>
        <v>0</v>
      </c>
      <c r="R2246" s="22">
        <f>SUBTOTAL(9,N2246:Q2246)</f>
        <v>652.83133068946995</v>
      </c>
      <c r="S2246" s="22">
        <f>VLOOKUP(CONCATENATE($F2246," ",$G2246),AllocFactorMatrix,(S$4+1),FALSE)*$E2253</f>
        <v>21.416424871179601</v>
      </c>
      <c r="T2246" s="22">
        <f>VLOOKUP(CONCATENATE($F2246," ",$G2246),AllocFactorMatrix,(T$4+1),FALSE)*$E2253</f>
        <v>389.74240038931111</v>
      </c>
      <c r="U2246" s="22">
        <f>VLOOKUP(CONCATENATE($F2246," ",$G2246),AllocFactorMatrix,(U$4+1),FALSE)*$E2253</f>
        <v>1899.0361671085177</v>
      </c>
      <c r="V2246" s="22">
        <f>VLOOKUP(CONCATENATE($F2246," ",$G2246),AllocFactorMatrix,(V$4+1),FALSE)*$E2253</f>
        <v>241.97602749262282</v>
      </c>
      <c r="W2246" s="22">
        <f>SUBTOTAL(9,S2246:V2246)</f>
        <v>2552.1710198616315</v>
      </c>
      <c r="X2246" s="22">
        <f>VLOOKUP(CONCATENATE($F2246," ",$G2246),AllocFactorMatrix,(X$4+1),FALSE)*$E2253</f>
        <v>138.56284815236032</v>
      </c>
      <c r="Y2246" s="22">
        <f>VLOOKUP(CONCATENATE($F2246," ",$G2246),AllocFactorMatrix,(Y$4+1),FALSE)*$E2253</f>
        <v>2.6046476830225425</v>
      </c>
      <c r="Z2246" s="22">
        <f t="shared" ref="Z2246:Z2253" si="1044">SUBTOTAL(9,X2246:Y2246)</f>
        <v>141.16749583538285</v>
      </c>
      <c r="AA2246" s="22">
        <f>VLOOKUP(CONCATENATE($F2246," ",$G2246),AllocFactorMatrix,(AA$4+1),FALSE)*$E2253</f>
        <v>2.0150547062843569</v>
      </c>
      <c r="AB2246" s="22">
        <f>VLOOKUP(CONCATENATE($F2246," ",$G2246),AllocFactorMatrix,(AB$4+1),FALSE)*$E2253</f>
        <v>18.936082259353611</v>
      </c>
      <c r="AC2246" s="22">
        <f>VLOOKUP(CONCATENATE($F2246," ",$G2246),AllocFactorMatrix,(AC$4+1),FALSE)*$E2253</f>
        <v>4.5076005712402685</v>
      </c>
    </row>
    <row r="2247" spans="4:29" hidden="1" outlineLevel="1">
      <c r="F2247" s="42" t="str">
        <f>F2253</f>
        <v>RB_GUP-Land_T</v>
      </c>
      <c r="G2247" s="17" t="str">
        <f>$G$9</f>
        <v>BULKTRAN</v>
      </c>
      <c r="H2247" s="21">
        <f t="shared" si="1038"/>
        <v>386937.82363495906</v>
      </c>
      <c r="I2247" s="22">
        <f>VLOOKUP(CONCATENATE($F2247," ",$G2247),AllocFactorMatrix,(I$4+1),FALSE)*$E2253</f>
        <v>191847.08912514994</v>
      </c>
      <c r="J2247" s="22">
        <f>VLOOKUP(CONCATENATE($F2247," ",$G2247),AllocFactorMatrix,(J$4+1),FALSE)*$E2253</f>
        <v>47974.793199826818</v>
      </c>
      <c r="K2247" s="22">
        <f>VLOOKUP(CONCATENATE($F2247," ",$G2247),AllocFactorMatrix,(K$4+1),FALSE)*$E2253</f>
        <v>608.02474715066046</v>
      </c>
      <c r="L2247" s="22">
        <f>VLOOKUP(CONCATENATE($F2247," ",$G2247),AllocFactorMatrix,(L$4+1),FALSE)*$E2253</f>
        <v>30.431034212309648</v>
      </c>
      <c r="M2247" s="22">
        <f t="shared" si="1043"/>
        <v>48613.248981189783</v>
      </c>
      <c r="N2247" s="22">
        <f>VLOOKUP(CONCATENATE($F2247," ",$G2247),AllocFactorMatrix,(N$4+1),FALSE)*$E2253</f>
        <v>21523.782162453703</v>
      </c>
      <c r="O2247" s="22">
        <f>VLOOKUP(CONCATENATE($F2247," ",$G2247),AllocFactorMatrix,(O$4+1),FALSE)*$E2253</f>
        <v>5899.1702235688799</v>
      </c>
      <c r="P2247" s="22">
        <f>VLOOKUP(CONCATENATE($F2247," ",$G2247),AllocFactorMatrix,(P$4+1),FALSE)*$E2253</f>
        <v>938.73972017701044</v>
      </c>
      <c r="Q2247" s="22">
        <f>VLOOKUP(CONCATENATE($F2247," ",$G2247),AllocFactorMatrix,(Q$4+1),FALSE)*$E2253</f>
        <v>0</v>
      </c>
      <c r="R2247" s="22">
        <f t="shared" ref="R2247:R2253" si="1045">SUBTOTAL(9,N2247:Q2247)</f>
        <v>28361.692106199593</v>
      </c>
      <c r="S2247" s="22">
        <f>VLOOKUP(CONCATENATE($F2247," ",$G2247),AllocFactorMatrix,(S$4+1),FALSE)*$E2253</f>
        <v>930.41804162563051</v>
      </c>
      <c r="T2247" s="22">
        <f>VLOOKUP(CONCATENATE($F2247," ",$G2247),AllocFactorMatrix,(T$4+1),FALSE)*$E2253</f>
        <v>16932.021244903623</v>
      </c>
      <c r="U2247" s="22">
        <f>VLOOKUP(CONCATENATE($F2247," ",$G2247),AllocFactorMatrix,(U$4+1),FALSE)*$E2253</f>
        <v>82501.98257670406</v>
      </c>
      <c r="V2247" s="22">
        <f>VLOOKUP(CONCATENATE($F2247," ",$G2247),AllocFactorMatrix,(V$4+1),FALSE)*$E2253</f>
        <v>10512.439073013004</v>
      </c>
      <c r="W2247" s="22">
        <f t="shared" ref="W2247:W2253" si="1046">SUBTOTAL(9,S2247:V2247)</f>
        <v>110876.86093624632</v>
      </c>
      <c r="X2247" s="22">
        <f>VLOOKUP(CONCATENATE($F2247," ",$G2247),AllocFactorMatrix,(X$4+1),FALSE)*$E2253</f>
        <v>6019.7430054481265</v>
      </c>
      <c r="Y2247" s="22">
        <f>VLOOKUP(CONCATENATE($F2247," ",$G2247),AllocFactorMatrix,(Y$4+1),FALSE)*$E2253</f>
        <v>113.15666414630158</v>
      </c>
      <c r="Z2247" s="22">
        <f t="shared" si="1044"/>
        <v>6132.8996695944279</v>
      </c>
      <c r="AA2247" s="22">
        <f>VLOOKUP(CONCATENATE($F2247," ",$G2247),AllocFactorMatrix,(AA$4+1),FALSE)*$E2253</f>
        <v>87.542307591805681</v>
      </c>
      <c r="AB2247" s="22">
        <f>VLOOKUP(CONCATENATE($F2247," ",$G2247),AllocFactorMatrix,(AB$4+1),FALSE)*$E2253</f>
        <v>822.66170370569512</v>
      </c>
      <c r="AC2247" s="22">
        <f>VLOOKUP(CONCATENATE($F2247," ",$G2247),AllocFactorMatrix,(AC$4+1),FALSE)*$E2253</f>
        <v>195.82880528149261</v>
      </c>
    </row>
    <row r="2248" spans="4:29" hidden="1" outlineLevel="1">
      <c r="F2248" s="42" t="str">
        <f>F2253</f>
        <v>RB_GUP-Land_T</v>
      </c>
      <c r="G2248" s="17" t="str">
        <f>$G$10</f>
        <v>SUBTRAN</v>
      </c>
      <c r="H2248" s="21">
        <f t="shared" si="1038"/>
        <v>130942.61559455426</v>
      </c>
      <c r="I2248" s="22">
        <f>VLOOKUP(CONCATENATE($F2248," ",$G2248),AllocFactorMatrix,(I$4+1),FALSE)*$E2253</f>
        <v>63187.960414084184</v>
      </c>
      <c r="J2248" s="22">
        <f>VLOOKUP(CONCATENATE($F2248," ",$G2248),AllocFactorMatrix,(J$4+1),FALSE)*$E2253</f>
        <v>15764.980680078655</v>
      </c>
      <c r="K2248" s="22">
        <f>VLOOKUP(CONCATENATE($F2248," ",$G2248),AllocFactorMatrix,(K$4+1),FALSE)*$E2253</f>
        <v>200.22459024695667</v>
      </c>
      <c r="L2248" s="22">
        <f>VLOOKUP(CONCATENATE($F2248," ",$G2248),AllocFactorMatrix,(L$4+1),FALSE)*$E2253</f>
        <v>12.9081646792821</v>
      </c>
      <c r="M2248" s="22">
        <f t="shared" si="1043"/>
        <v>15978.113435004894</v>
      </c>
      <c r="N2248" s="22">
        <f>VLOOKUP(CONCATENATE($F2248," ",$G2248),AllocFactorMatrix,(N$4+1),FALSE)*$E2253</f>
        <v>7000.9485974009704</v>
      </c>
      <c r="O2248" s="22">
        <f>VLOOKUP(CONCATENATE($F2248," ",$G2248),AllocFactorMatrix,(O$4+1),FALSE)*$E2253</f>
        <v>1921.9416336809443</v>
      </c>
      <c r="P2248" s="22">
        <f>VLOOKUP(CONCATENATE($F2248," ",$G2248),AllocFactorMatrix,(P$4+1),FALSE)*$E2253</f>
        <v>386.324499881078</v>
      </c>
      <c r="Q2248" s="22">
        <f>VLOOKUP(CONCATENATE($F2248," ",$G2248),AllocFactorMatrix,(Q$4+1),FALSE)*$E2253</f>
        <v>0</v>
      </c>
      <c r="R2248" s="22">
        <f t="shared" si="1045"/>
        <v>9309.2147309629927</v>
      </c>
      <c r="S2248" s="22">
        <f>VLOOKUP(CONCATENATE($F2248," ",$G2248),AllocFactorMatrix,(S$4+1),FALSE)*$E2253</f>
        <v>296.67886724051846</v>
      </c>
      <c r="T2248" s="22">
        <f>VLOOKUP(CONCATENATE($F2248," ",$G2248),AllocFactorMatrix,(T$4+1),FALSE)*$E2253</f>
        <v>5558.3230684528371</v>
      </c>
      <c r="U2248" s="22">
        <f>VLOOKUP(CONCATENATE($F2248," ",$G2248),AllocFactorMatrix,(U$4+1),FALSE)*$E2253</f>
        <v>34541.773772439803</v>
      </c>
      <c r="V2248" s="22">
        <f>VLOOKUP(CONCATENATE($F2248," ",$G2248),AllocFactorMatrix,(V$4+1),FALSE)*$E2253</f>
        <v>0</v>
      </c>
      <c r="W2248" s="22">
        <f t="shared" si="1046"/>
        <v>40396.775708133158</v>
      </c>
      <c r="X2248" s="22">
        <f>VLOOKUP(CONCATENATE($F2248," ",$G2248),AllocFactorMatrix,(X$4+1),FALSE)*$E2253</f>
        <v>1963.6724449146218</v>
      </c>
      <c r="Y2248" s="22">
        <f>VLOOKUP(CONCATENATE($F2248," ",$G2248),AllocFactorMatrix,(Y$4+1),FALSE)*$E2253</f>
        <v>37.666821897703613</v>
      </c>
      <c r="Z2248" s="22">
        <f t="shared" si="1044"/>
        <v>2001.3392668123254</v>
      </c>
      <c r="AA2248" s="22">
        <f>VLOOKUP(CONCATENATE($F2248," ",$G2248),AllocFactorMatrix,(AA$4+1),FALSE)*$E2253</f>
        <v>28.649713511715429</v>
      </c>
      <c r="AB2248" s="22">
        <f>VLOOKUP(CONCATENATE($F2248," ",$G2248),AllocFactorMatrix,(AB$4+1),FALSE)*$E2253</f>
        <v>32.779633181731768</v>
      </c>
      <c r="AC2248" s="22">
        <f>VLOOKUP(CONCATENATE($F2248," ",$G2248),AllocFactorMatrix,(AC$4+1),FALSE)*$E2253</f>
        <v>7.7826928632391494</v>
      </c>
    </row>
    <row r="2249" spans="4:29" hidden="1" outlineLevel="1">
      <c r="F2249" s="42" t="str">
        <f>F2253</f>
        <v>RB_GUP-Land_T</v>
      </c>
      <c r="G2249" s="17" t="str">
        <f>$G$11</f>
        <v>DISTPRI</v>
      </c>
      <c r="H2249" s="21">
        <f t="shared" si="1038"/>
        <v>0</v>
      </c>
      <c r="I2249" s="22">
        <f>VLOOKUP(CONCATENATE($F2249," ",$G2249),AllocFactorMatrix,(I$4+1),FALSE)*$E2253</f>
        <v>0</v>
      </c>
      <c r="J2249" s="22">
        <f>VLOOKUP(CONCATENATE($F2249," ",$G2249),AllocFactorMatrix,(J$4+1),FALSE)*$E2253</f>
        <v>0</v>
      </c>
      <c r="K2249" s="22">
        <f>VLOOKUP(CONCATENATE($F2249," ",$G2249),AllocFactorMatrix,(K$4+1),FALSE)*$E2253</f>
        <v>0</v>
      </c>
      <c r="L2249" s="22">
        <f>VLOOKUP(CONCATENATE($F2249," ",$G2249),AllocFactorMatrix,(L$4+1),FALSE)*$E2253</f>
        <v>0</v>
      </c>
      <c r="M2249" s="22">
        <f t="shared" si="1043"/>
        <v>0</v>
      </c>
      <c r="N2249" s="22">
        <f>VLOOKUP(CONCATENATE($F2249," ",$G2249),AllocFactorMatrix,(N$4+1),FALSE)*$E2253</f>
        <v>0</v>
      </c>
      <c r="O2249" s="22">
        <f>VLOOKUP(CONCATENATE($F2249," ",$G2249),AllocFactorMatrix,(O$4+1),FALSE)*$E2253</f>
        <v>0</v>
      </c>
      <c r="P2249" s="22">
        <f>VLOOKUP(CONCATENATE($F2249," ",$G2249),AllocFactorMatrix,(P$4+1),FALSE)*$E2253</f>
        <v>0</v>
      </c>
      <c r="Q2249" s="22">
        <f>VLOOKUP(CONCATENATE($F2249," ",$G2249),AllocFactorMatrix,(Q$4+1),FALSE)*$E2253</f>
        <v>0</v>
      </c>
      <c r="R2249" s="22">
        <f t="shared" si="1045"/>
        <v>0</v>
      </c>
      <c r="S2249" s="22">
        <f>VLOOKUP(CONCATENATE($F2249," ",$G2249),AllocFactorMatrix,(S$4+1),FALSE)*$E2253</f>
        <v>0</v>
      </c>
      <c r="T2249" s="22">
        <f>VLOOKUP(CONCATENATE($F2249," ",$G2249),AllocFactorMatrix,(T$4+1),FALSE)*$E2253</f>
        <v>0</v>
      </c>
      <c r="U2249" s="22">
        <f>VLOOKUP(CONCATENATE($F2249," ",$G2249),AllocFactorMatrix,(U$4+1),FALSE)*$E2253</f>
        <v>0</v>
      </c>
      <c r="V2249" s="22">
        <f>VLOOKUP(CONCATENATE($F2249," ",$G2249),AllocFactorMatrix,(V$4+1),FALSE)*$E2253</f>
        <v>0</v>
      </c>
      <c r="W2249" s="22">
        <f t="shared" si="1046"/>
        <v>0</v>
      </c>
      <c r="X2249" s="22">
        <f>VLOOKUP(CONCATENATE($F2249," ",$G2249),AllocFactorMatrix,(X$4+1),FALSE)*$E2253</f>
        <v>0</v>
      </c>
      <c r="Y2249" s="22">
        <f>VLOOKUP(CONCATENATE($F2249," ",$G2249),AllocFactorMatrix,(Y$4+1),FALSE)*$E2253</f>
        <v>0</v>
      </c>
      <c r="Z2249" s="22">
        <f t="shared" si="1044"/>
        <v>0</v>
      </c>
      <c r="AA2249" s="22">
        <f>VLOOKUP(CONCATENATE($F2249," ",$G2249),AllocFactorMatrix,(AA$4+1),FALSE)*$E2253</f>
        <v>0</v>
      </c>
      <c r="AB2249" s="22">
        <f>VLOOKUP(CONCATENATE($F2249," ",$G2249),AllocFactorMatrix,(AB$4+1),FALSE)*$E2253</f>
        <v>0</v>
      </c>
      <c r="AC2249" s="22">
        <f>VLOOKUP(CONCATENATE($F2249," ",$G2249),AllocFactorMatrix,(AC$4+1),FALSE)*$E2253</f>
        <v>0</v>
      </c>
    </row>
    <row r="2250" spans="4:29" hidden="1" outlineLevel="1">
      <c r="F2250" s="42" t="str">
        <f>F2253</f>
        <v>RB_GUP-Land_T</v>
      </c>
      <c r="G2250" s="17" t="str">
        <f>$G$12</f>
        <v>DISTSEC</v>
      </c>
      <c r="H2250" s="21">
        <f t="shared" si="1038"/>
        <v>0</v>
      </c>
      <c r="I2250" s="22">
        <f>VLOOKUP(CONCATENATE($F2250," ",$G2250),AllocFactorMatrix,(I$4+1),FALSE)*$E2253</f>
        <v>0</v>
      </c>
      <c r="J2250" s="22">
        <f>VLOOKUP(CONCATENATE($F2250," ",$G2250),AllocFactorMatrix,(J$4+1),FALSE)*$E2253</f>
        <v>0</v>
      </c>
      <c r="K2250" s="22">
        <f>VLOOKUP(CONCATENATE($F2250," ",$G2250),AllocFactorMatrix,(K$4+1),FALSE)*$E2253</f>
        <v>0</v>
      </c>
      <c r="L2250" s="22">
        <f>VLOOKUP(CONCATENATE($F2250," ",$G2250),AllocFactorMatrix,(L$4+1),FALSE)*$E2253</f>
        <v>0</v>
      </c>
      <c r="M2250" s="22">
        <f t="shared" si="1043"/>
        <v>0</v>
      </c>
      <c r="N2250" s="22">
        <f>VLOOKUP(CONCATENATE($F2250," ",$G2250),AllocFactorMatrix,(N$4+1),FALSE)*$E2253</f>
        <v>0</v>
      </c>
      <c r="O2250" s="22">
        <f>VLOOKUP(CONCATENATE($F2250," ",$G2250),AllocFactorMatrix,(O$4+1),FALSE)*$E2253</f>
        <v>0</v>
      </c>
      <c r="P2250" s="22">
        <f>VLOOKUP(CONCATENATE($F2250," ",$G2250),AllocFactorMatrix,(P$4+1),FALSE)*$E2253</f>
        <v>0</v>
      </c>
      <c r="Q2250" s="22">
        <f>VLOOKUP(CONCATENATE($F2250," ",$G2250),AllocFactorMatrix,(Q$4+1),FALSE)*$E2253</f>
        <v>0</v>
      </c>
      <c r="R2250" s="22">
        <f t="shared" si="1045"/>
        <v>0</v>
      </c>
      <c r="S2250" s="22">
        <f>VLOOKUP(CONCATENATE($F2250," ",$G2250),AllocFactorMatrix,(S$4+1),FALSE)*$E2253</f>
        <v>0</v>
      </c>
      <c r="T2250" s="22">
        <f>VLOOKUP(CONCATENATE($F2250," ",$G2250),AllocFactorMatrix,(T$4+1),FALSE)*$E2253</f>
        <v>0</v>
      </c>
      <c r="U2250" s="22">
        <f>VLOOKUP(CONCATENATE($F2250," ",$G2250),AllocFactorMatrix,(U$4+1),FALSE)*$E2253</f>
        <v>0</v>
      </c>
      <c r="V2250" s="22">
        <f>VLOOKUP(CONCATENATE($F2250," ",$G2250),AllocFactorMatrix,(V$4+1),FALSE)*$E2253</f>
        <v>0</v>
      </c>
      <c r="W2250" s="22">
        <f t="shared" si="1046"/>
        <v>0</v>
      </c>
      <c r="X2250" s="22">
        <f>VLOOKUP(CONCATENATE($F2250," ",$G2250),AllocFactorMatrix,(X$4+1),FALSE)*$E2253</f>
        <v>0</v>
      </c>
      <c r="Y2250" s="22">
        <f>VLOOKUP(CONCATENATE($F2250," ",$G2250),AllocFactorMatrix,(Y$4+1),FALSE)*$E2253</f>
        <v>0</v>
      </c>
      <c r="Z2250" s="22">
        <f t="shared" si="1044"/>
        <v>0</v>
      </c>
      <c r="AA2250" s="22">
        <f>VLOOKUP(CONCATENATE($F2250," ",$G2250),AllocFactorMatrix,(AA$4+1),FALSE)*$E2253</f>
        <v>0</v>
      </c>
      <c r="AB2250" s="22">
        <f>VLOOKUP(CONCATENATE($F2250," ",$G2250),AllocFactorMatrix,(AB$4+1),FALSE)*$E2253</f>
        <v>0</v>
      </c>
      <c r="AC2250" s="22">
        <f>VLOOKUP(CONCATENATE($F2250," ",$G2250),AllocFactorMatrix,(AC$4+1),FALSE)*$E2253</f>
        <v>0</v>
      </c>
    </row>
    <row r="2251" spans="4:29" hidden="1" outlineLevel="1">
      <c r="F2251" s="42" t="str">
        <f>F2253</f>
        <v>RB_GUP-Land_T</v>
      </c>
      <c r="G2251" s="17" t="str">
        <f>$G$13</f>
        <v>ENERGY</v>
      </c>
      <c r="H2251" s="21">
        <f t="shared" si="1038"/>
        <v>0</v>
      </c>
      <c r="I2251" s="22">
        <f>VLOOKUP(CONCATENATE($F2251," ",$G2251),AllocFactorMatrix,(I$4+1),FALSE)*$E2253</f>
        <v>0</v>
      </c>
      <c r="J2251" s="22">
        <f>VLOOKUP(CONCATENATE($F2251," ",$G2251),AllocFactorMatrix,(J$4+1),FALSE)*$E2253</f>
        <v>0</v>
      </c>
      <c r="K2251" s="22">
        <f>VLOOKUP(CONCATENATE($F2251," ",$G2251),AllocFactorMatrix,(K$4+1),FALSE)*$E2253</f>
        <v>0</v>
      </c>
      <c r="L2251" s="22">
        <f>VLOOKUP(CONCATENATE($F2251," ",$G2251),AllocFactorMatrix,(L$4+1),FALSE)*$E2253</f>
        <v>0</v>
      </c>
      <c r="M2251" s="22">
        <f t="shared" si="1043"/>
        <v>0</v>
      </c>
      <c r="N2251" s="22">
        <f>VLOOKUP(CONCATENATE($F2251," ",$G2251),AllocFactorMatrix,(N$4+1),FALSE)*$E2253</f>
        <v>0</v>
      </c>
      <c r="O2251" s="22">
        <f>VLOOKUP(CONCATENATE($F2251," ",$G2251),AllocFactorMatrix,(O$4+1),FALSE)*$E2253</f>
        <v>0</v>
      </c>
      <c r="P2251" s="22">
        <f>VLOOKUP(CONCATENATE($F2251," ",$G2251),AllocFactorMatrix,(P$4+1),FALSE)*$E2253</f>
        <v>0</v>
      </c>
      <c r="Q2251" s="22">
        <f>VLOOKUP(CONCATENATE($F2251," ",$G2251),AllocFactorMatrix,(Q$4+1),FALSE)*$E2253</f>
        <v>0</v>
      </c>
      <c r="R2251" s="22">
        <f t="shared" si="1045"/>
        <v>0</v>
      </c>
      <c r="S2251" s="22">
        <f>VLOOKUP(CONCATENATE($F2251," ",$G2251),AllocFactorMatrix,(S$4+1),FALSE)*$E2253</f>
        <v>0</v>
      </c>
      <c r="T2251" s="22">
        <f>VLOOKUP(CONCATENATE($F2251," ",$G2251),AllocFactorMatrix,(T$4+1),FALSE)*$E2253</f>
        <v>0</v>
      </c>
      <c r="U2251" s="22">
        <f>VLOOKUP(CONCATENATE($F2251," ",$G2251),AllocFactorMatrix,(U$4+1),FALSE)*$E2253</f>
        <v>0</v>
      </c>
      <c r="V2251" s="22">
        <f>VLOOKUP(CONCATENATE($F2251," ",$G2251),AllocFactorMatrix,(V$4+1),FALSE)*$E2253</f>
        <v>0</v>
      </c>
      <c r="W2251" s="22">
        <f t="shared" si="1046"/>
        <v>0</v>
      </c>
      <c r="X2251" s="22">
        <f>VLOOKUP(CONCATENATE($F2251," ",$G2251),AllocFactorMatrix,(X$4+1),FALSE)*$E2253</f>
        <v>0</v>
      </c>
      <c r="Y2251" s="22">
        <f>VLOOKUP(CONCATENATE($F2251," ",$G2251),AllocFactorMatrix,(Y$4+1),FALSE)*$E2253</f>
        <v>0</v>
      </c>
      <c r="Z2251" s="22">
        <f t="shared" si="1044"/>
        <v>0</v>
      </c>
      <c r="AA2251" s="22">
        <f>VLOOKUP(CONCATENATE($F2251," ",$G2251),AllocFactorMatrix,(AA$4+1),FALSE)*$E2253</f>
        <v>0</v>
      </c>
      <c r="AB2251" s="22">
        <f>VLOOKUP(CONCATENATE($F2251," ",$G2251),AllocFactorMatrix,(AB$4+1),FALSE)*$E2253</f>
        <v>0</v>
      </c>
      <c r="AC2251" s="22">
        <f>VLOOKUP(CONCATENATE($F2251," ",$G2251),AllocFactorMatrix,(AC$4+1),FALSE)*$E2253</f>
        <v>0</v>
      </c>
    </row>
    <row r="2252" spans="4:29" hidden="1" outlineLevel="1">
      <c r="F2252" s="42" t="str">
        <f>F2253</f>
        <v>RB_GUP-Land_T</v>
      </c>
      <c r="G2252" s="17" t="str">
        <f>$G$14</f>
        <v>CUSTOMER</v>
      </c>
      <c r="H2252" s="21">
        <f t="shared" si="1038"/>
        <v>0</v>
      </c>
      <c r="I2252" s="22">
        <f>VLOOKUP(CONCATENATE($F2252," ",$G2252),AllocFactorMatrix,(I$4+1),FALSE)*$E2253</f>
        <v>0</v>
      </c>
      <c r="J2252" s="22">
        <f>VLOOKUP(CONCATENATE($F2252," ",$G2252),AllocFactorMatrix,(J$4+1),FALSE)*$E2253</f>
        <v>0</v>
      </c>
      <c r="K2252" s="22">
        <f>VLOOKUP(CONCATENATE($F2252," ",$G2252),AllocFactorMatrix,(K$4+1),FALSE)*$E2253</f>
        <v>0</v>
      </c>
      <c r="L2252" s="22">
        <f>VLOOKUP(CONCATENATE($F2252," ",$G2252),AllocFactorMatrix,(L$4+1),FALSE)*$E2253</f>
        <v>0</v>
      </c>
      <c r="M2252" s="22">
        <f t="shared" si="1043"/>
        <v>0</v>
      </c>
      <c r="N2252" s="22">
        <f>VLOOKUP(CONCATENATE($F2252," ",$G2252),AllocFactorMatrix,(N$4+1),FALSE)*$E2253</f>
        <v>0</v>
      </c>
      <c r="O2252" s="22">
        <f>VLOOKUP(CONCATENATE($F2252," ",$G2252),AllocFactorMatrix,(O$4+1),FALSE)*$E2253</f>
        <v>0</v>
      </c>
      <c r="P2252" s="22">
        <f>VLOOKUP(CONCATENATE($F2252," ",$G2252),AllocFactorMatrix,(P$4+1),FALSE)*$E2253</f>
        <v>0</v>
      </c>
      <c r="Q2252" s="22">
        <f>VLOOKUP(CONCATENATE($F2252," ",$G2252),AllocFactorMatrix,(Q$4+1),FALSE)*$E2253</f>
        <v>0</v>
      </c>
      <c r="R2252" s="22">
        <f t="shared" si="1045"/>
        <v>0</v>
      </c>
      <c r="S2252" s="22">
        <f>VLOOKUP(CONCATENATE($F2252," ",$G2252),AllocFactorMatrix,(S$4+1),FALSE)*$E2253</f>
        <v>0</v>
      </c>
      <c r="T2252" s="22">
        <f>VLOOKUP(CONCATENATE($F2252," ",$G2252),AllocFactorMatrix,(T$4+1),FALSE)*$E2253</f>
        <v>0</v>
      </c>
      <c r="U2252" s="22">
        <f>VLOOKUP(CONCATENATE($F2252," ",$G2252),AllocFactorMatrix,(U$4+1),FALSE)*$E2253</f>
        <v>0</v>
      </c>
      <c r="V2252" s="22">
        <f>VLOOKUP(CONCATENATE($F2252," ",$G2252),AllocFactorMatrix,(V$4+1),FALSE)*$E2253</f>
        <v>0</v>
      </c>
      <c r="W2252" s="22">
        <f t="shared" si="1046"/>
        <v>0</v>
      </c>
      <c r="X2252" s="22">
        <f>VLOOKUP(CONCATENATE($F2252," ",$G2252),AllocFactorMatrix,(X$4+1),FALSE)*$E2253</f>
        <v>0</v>
      </c>
      <c r="Y2252" s="22">
        <f>VLOOKUP(CONCATENATE($F2252," ",$G2252),AllocFactorMatrix,(Y$4+1),FALSE)*$E2253</f>
        <v>0</v>
      </c>
      <c r="Z2252" s="22">
        <f t="shared" si="1044"/>
        <v>0</v>
      </c>
      <c r="AA2252" s="22">
        <f>VLOOKUP(CONCATENATE($F2252," ",$G2252),AllocFactorMatrix,(AA$4+1),FALSE)*$E2253</f>
        <v>0</v>
      </c>
      <c r="AB2252" s="22">
        <f>VLOOKUP(CONCATENATE($F2252," ",$G2252),AllocFactorMatrix,(AB$4+1),FALSE)*$E2253</f>
        <v>0</v>
      </c>
      <c r="AC2252" s="22">
        <f>VLOOKUP(CONCATENATE($F2252," ",$G2252),AllocFactorMatrix,(AC$4+1),FALSE)*$E2253</f>
        <v>0</v>
      </c>
    </row>
    <row r="2253" spans="4:29" collapsed="1">
      <c r="D2253" s="39" t="s">
        <v>688</v>
      </c>
      <c r="E2253" s="42">
        <v>526787</v>
      </c>
      <c r="F2253" s="42" t="s">
        <v>550</v>
      </c>
      <c r="G2253" s="17" t="str">
        <f>$G$15</f>
        <v>TOTAL</v>
      </c>
      <c r="H2253" s="21">
        <f t="shared" si="1038"/>
        <v>526787</v>
      </c>
      <c r="I2253" s="22">
        <f>VLOOKUP(CONCATENATE($F2253," ",$G2253),AllocFactorMatrix,(I$4+1),FALSE)*$E2253</f>
        <v>259450.99870099433</v>
      </c>
      <c r="J2253" s="22">
        <f>VLOOKUP(CONCATENATE($F2253," ",$G2253),AllocFactorMatrix,(J$4+1),FALSE)*$E2253</f>
        <v>64844.060886721578</v>
      </c>
      <c r="K2253" s="22">
        <f>VLOOKUP(CONCATENATE($F2253," ",$G2253),AllocFactorMatrix,(K$4+1),FALSE)*$E2253</f>
        <v>822.24489179853833</v>
      </c>
      <c r="L2253" s="22">
        <f>VLOOKUP(CONCATENATE($F2253," ",$G2253),AllocFactorMatrix,(L$4+1),FALSE)*$E2253</f>
        <v>44.039662477639084</v>
      </c>
      <c r="M2253" s="22">
        <f t="shared" si="1043"/>
        <v>65710.345440997742</v>
      </c>
      <c r="N2253" s="22">
        <f>VLOOKUP(CONCATENATE($F2253," ",$G2253),AllocFactorMatrix,(N$4+1),FALSE)*$E2253</f>
        <v>29020.166620943983</v>
      </c>
      <c r="O2253" s="22">
        <f>VLOOKUP(CONCATENATE($F2253," ",$G2253),AllocFactorMatrix,(O$4+1),FALSE)*$E2253</f>
        <v>7956.8993530238986</v>
      </c>
      <c r="P2253" s="22">
        <f>VLOOKUP(CONCATENATE($F2253," ",$G2253),AllocFactorMatrix,(P$4+1),FALSE)*$E2253</f>
        <v>1346.6721938841727</v>
      </c>
      <c r="Q2253" s="22">
        <f>VLOOKUP(CONCATENATE($F2253," ",$G2253),AllocFactorMatrix,(Q$4+1),FALSE)*$E2253</f>
        <v>0</v>
      </c>
      <c r="R2253" s="22">
        <f t="shared" si="1045"/>
        <v>38323.738167852054</v>
      </c>
      <c r="S2253" s="22">
        <f>VLOOKUP(CONCATENATE($F2253," ",$G2253),AllocFactorMatrix,(S$4+1),FALSE)*$E2253</f>
        <v>1248.5133337373286</v>
      </c>
      <c r="T2253" s="22">
        <f>VLOOKUP(CONCATENATE($F2253," ",$G2253),AllocFactorMatrix,(T$4+1),FALSE)*$E2253</f>
        <v>22880.086713745772</v>
      </c>
      <c r="U2253" s="22">
        <f>VLOOKUP(CONCATENATE($F2253," ",$G2253),AllocFactorMatrix,(U$4+1),FALSE)*$E2253</f>
        <v>118942.79251625238</v>
      </c>
      <c r="V2253" s="22">
        <f>VLOOKUP(CONCATENATE($F2253," ",$G2253),AllocFactorMatrix,(V$4+1),FALSE)*$E2253</f>
        <v>10754.415100505625</v>
      </c>
      <c r="W2253" s="22">
        <f t="shared" si="1046"/>
        <v>153825.80766424112</v>
      </c>
      <c r="X2253" s="22">
        <f>VLOOKUP(CONCATENATE($F2253," ",$G2253),AllocFactorMatrix,(X$4+1),FALSE)*$E2253</f>
        <v>8121.9782985151078</v>
      </c>
      <c r="Y2253" s="22">
        <f>VLOOKUP(CONCATENATE($F2253," ",$G2253),AllocFactorMatrix,(Y$4+1),FALSE)*$E2253</f>
        <v>153.42813372702773</v>
      </c>
      <c r="Z2253" s="22">
        <f t="shared" si="1044"/>
        <v>8275.4064322421364</v>
      </c>
      <c r="AA2253" s="22">
        <f>VLOOKUP(CONCATENATE($F2253," ",$G2253),AllocFactorMatrix,(AA$4+1),FALSE)*$E2253</f>
        <v>118.20707580980546</v>
      </c>
      <c r="AB2253" s="22">
        <f>VLOOKUP(CONCATENATE($F2253," ",$G2253),AllocFactorMatrix,(AB$4+1),FALSE)*$E2253</f>
        <v>874.37741914678043</v>
      </c>
      <c r="AC2253" s="22">
        <f>VLOOKUP(CONCATENATE($F2253," ",$G2253),AllocFactorMatrix,(AC$4+1),FALSE)*$E2253</f>
        <v>208.11909871597203</v>
      </c>
    </row>
    <row r="2254" spans="4:29" hidden="1" outlineLevel="1">
      <c r="F2254" s="42" t="str">
        <f>F2261</f>
        <v>RB_GUP-Land_D</v>
      </c>
      <c r="G2254" s="17" t="str">
        <f>$G$8</f>
        <v>PRODUCTION</v>
      </c>
      <c r="H2254" s="21">
        <f t="shared" si="1038"/>
        <v>0</v>
      </c>
      <c r="I2254" s="22">
        <f>VLOOKUP(CONCATENATE($F2254," ",$G2254),AllocFactorMatrix,(I$4+1),FALSE)*$E2261</f>
        <v>0</v>
      </c>
      <c r="J2254" s="22">
        <f>VLOOKUP(CONCATENATE($F2254," ",$G2254),AllocFactorMatrix,(J$4+1),FALSE)*$E2261</f>
        <v>0</v>
      </c>
      <c r="K2254" s="22">
        <f>VLOOKUP(CONCATENATE($F2254," ",$G2254),AllocFactorMatrix,(K$4+1),FALSE)*$E2261</f>
        <v>0</v>
      </c>
      <c r="L2254" s="22">
        <f>VLOOKUP(CONCATENATE($F2254," ",$G2254),AllocFactorMatrix,(L$4+1),FALSE)*$E2261</f>
        <v>0</v>
      </c>
      <c r="M2254" s="22">
        <f t="shared" ref="M2254:M2261" si="1047">SUBTOTAL(9,J2254:L2254)</f>
        <v>0</v>
      </c>
      <c r="N2254" s="22">
        <f>VLOOKUP(CONCATENATE($F2254," ",$G2254),AllocFactorMatrix,(N$4+1),FALSE)*$E2261</f>
        <v>0</v>
      </c>
      <c r="O2254" s="22">
        <f>VLOOKUP(CONCATENATE($F2254," ",$G2254),AllocFactorMatrix,(O$4+1),FALSE)*$E2261</f>
        <v>0</v>
      </c>
      <c r="P2254" s="22">
        <f>VLOOKUP(CONCATENATE($F2254," ",$G2254),AllocFactorMatrix,(P$4+1),FALSE)*$E2261</f>
        <v>0</v>
      </c>
      <c r="Q2254" s="22">
        <f>VLOOKUP(CONCATENATE($F2254," ",$G2254),AllocFactorMatrix,(Q$4+1),FALSE)*$E2261</f>
        <v>0</v>
      </c>
      <c r="R2254" s="22">
        <f>SUBTOTAL(9,N2254:Q2254)</f>
        <v>0</v>
      </c>
      <c r="S2254" s="22">
        <f>VLOOKUP(CONCATENATE($F2254," ",$G2254),AllocFactorMatrix,(S$4+1),FALSE)*$E2261</f>
        <v>0</v>
      </c>
      <c r="T2254" s="22">
        <f>VLOOKUP(CONCATENATE($F2254," ",$G2254),AllocFactorMatrix,(T$4+1),FALSE)*$E2261</f>
        <v>0</v>
      </c>
      <c r="U2254" s="22">
        <f>VLOOKUP(CONCATENATE($F2254," ",$G2254),AllocFactorMatrix,(U$4+1),FALSE)*$E2261</f>
        <v>0</v>
      </c>
      <c r="V2254" s="22">
        <f>VLOOKUP(CONCATENATE($F2254," ",$G2254),AllocFactorMatrix,(V$4+1),FALSE)*$E2261</f>
        <v>0</v>
      </c>
      <c r="W2254" s="22">
        <f>SUBTOTAL(9,S2254:V2254)</f>
        <v>0</v>
      </c>
      <c r="X2254" s="22">
        <f>VLOOKUP(CONCATENATE($F2254," ",$G2254),AllocFactorMatrix,(X$4+1),FALSE)*$E2261</f>
        <v>0</v>
      </c>
      <c r="Y2254" s="22">
        <f>VLOOKUP(CONCATENATE($F2254," ",$G2254),AllocFactorMatrix,(Y$4+1),FALSE)*$E2261</f>
        <v>0</v>
      </c>
      <c r="Z2254" s="22">
        <f t="shared" ref="Z2254:Z2261" si="1048">SUBTOTAL(9,X2254:Y2254)</f>
        <v>0</v>
      </c>
      <c r="AA2254" s="22">
        <f>VLOOKUP(CONCATENATE($F2254," ",$G2254),AllocFactorMatrix,(AA$4+1),FALSE)*$E2261</f>
        <v>0</v>
      </c>
      <c r="AB2254" s="22">
        <f>VLOOKUP(CONCATENATE($F2254," ",$G2254),AllocFactorMatrix,(AB$4+1),FALSE)*$E2261</f>
        <v>0</v>
      </c>
      <c r="AC2254" s="22">
        <f>VLOOKUP(CONCATENATE($F2254," ",$G2254),AllocFactorMatrix,(AC$4+1),FALSE)*$E2261</f>
        <v>0</v>
      </c>
    </row>
    <row r="2255" spans="4:29" hidden="1" outlineLevel="1">
      <c r="F2255" s="42" t="str">
        <f>F2261</f>
        <v>RB_GUP-Land_D</v>
      </c>
      <c r="G2255" s="17" t="str">
        <f>$G$9</f>
        <v>BULKTRAN</v>
      </c>
      <c r="H2255" s="21">
        <f t="shared" si="1038"/>
        <v>0</v>
      </c>
      <c r="I2255" s="22">
        <f>VLOOKUP(CONCATENATE($F2255," ",$G2255),AllocFactorMatrix,(I$4+1),FALSE)*$E2261</f>
        <v>0</v>
      </c>
      <c r="J2255" s="22">
        <f>VLOOKUP(CONCATENATE($F2255," ",$G2255),AllocFactorMatrix,(J$4+1),FALSE)*$E2261</f>
        <v>0</v>
      </c>
      <c r="K2255" s="22">
        <f>VLOOKUP(CONCATENATE($F2255," ",$G2255),AllocFactorMatrix,(K$4+1),FALSE)*$E2261</f>
        <v>0</v>
      </c>
      <c r="L2255" s="22">
        <f>VLOOKUP(CONCATENATE($F2255," ",$G2255),AllocFactorMatrix,(L$4+1),FALSE)*$E2261</f>
        <v>0</v>
      </c>
      <c r="M2255" s="22">
        <f t="shared" si="1047"/>
        <v>0</v>
      </c>
      <c r="N2255" s="22">
        <f>VLOOKUP(CONCATENATE($F2255," ",$G2255),AllocFactorMatrix,(N$4+1),FALSE)*$E2261</f>
        <v>0</v>
      </c>
      <c r="O2255" s="22">
        <f>VLOOKUP(CONCATENATE($F2255," ",$G2255),AllocFactorMatrix,(O$4+1),FALSE)*$E2261</f>
        <v>0</v>
      </c>
      <c r="P2255" s="22">
        <f>VLOOKUP(CONCATENATE($F2255," ",$G2255),AllocFactorMatrix,(P$4+1),FALSE)*$E2261</f>
        <v>0</v>
      </c>
      <c r="Q2255" s="22">
        <f>VLOOKUP(CONCATENATE($F2255," ",$G2255),AllocFactorMatrix,(Q$4+1),FALSE)*$E2261</f>
        <v>0</v>
      </c>
      <c r="R2255" s="22">
        <f t="shared" ref="R2255:R2261" si="1049">SUBTOTAL(9,N2255:Q2255)</f>
        <v>0</v>
      </c>
      <c r="S2255" s="22">
        <f>VLOOKUP(CONCATENATE($F2255," ",$G2255),AllocFactorMatrix,(S$4+1),FALSE)*$E2261</f>
        <v>0</v>
      </c>
      <c r="T2255" s="22">
        <f>VLOOKUP(CONCATENATE($F2255," ",$G2255),AllocFactorMatrix,(T$4+1),FALSE)*$E2261</f>
        <v>0</v>
      </c>
      <c r="U2255" s="22">
        <f>VLOOKUP(CONCATENATE($F2255," ",$G2255),AllocFactorMatrix,(U$4+1),FALSE)*$E2261</f>
        <v>0</v>
      </c>
      <c r="V2255" s="22">
        <f>VLOOKUP(CONCATENATE($F2255," ",$G2255),AllocFactorMatrix,(V$4+1),FALSE)*$E2261</f>
        <v>0</v>
      </c>
      <c r="W2255" s="22">
        <f t="shared" ref="W2255:W2261" si="1050">SUBTOTAL(9,S2255:V2255)</f>
        <v>0</v>
      </c>
      <c r="X2255" s="22">
        <f>VLOOKUP(CONCATENATE($F2255," ",$G2255),AllocFactorMatrix,(X$4+1),FALSE)*$E2261</f>
        <v>0</v>
      </c>
      <c r="Y2255" s="22">
        <f>VLOOKUP(CONCATENATE($F2255," ",$G2255),AllocFactorMatrix,(Y$4+1),FALSE)*$E2261</f>
        <v>0</v>
      </c>
      <c r="Z2255" s="22">
        <f t="shared" si="1048"/>
        <v>0</v>
      </c>
      <c r="AA2255" s="22">
        <f>VLOOKUP(CONCATENATE($F2255," ",$G2255),AllocFactorMatrix,(AA$4+1),FALSE)*$E2261</f>
        <v>0</v>
      </c>
      <c r="AB2255" s="22">
        <f>VLOOKUP(CONCATENATE($F2255," ",$G2255),AllocFactorMatrix,(AB$4+1),FALSE)*$E2261</f>
        <v>0</v>
      </c>
      <c r="AC2255" s="22">
        <f>VLOOKUP(CONCATENATE($F2255," ",$G2255),AllocFactorMatrix,(AC$4+1),FALSE)*$E2261</f>
        <v>0</v>
      </c>
    </row>
    <row r="2256" spans="4:29" hidden="1" outlineLevel="1">
      <c r="F2256" s="42" t="str">
        <f>F2261</f>
        <v>RB_GUP-Land_D</v>
      </c>
      <c r="G2256" s="17" t="str">
        <f>$G$10</f>
        <v>SUBTRAN</v>
      </c>
      <c r="H2256" s="21">
        <f t="shared" si="1038"/>
        <v>0</v>
      </c>
      <c r="I2256" s="22">
        <f>VLOOKUP(CONCATENATE($F2256," ",$G2256),AllocFactorMatrix,(I$4+1),FALSE)*$E2261</f>
        <v>0</v>
      </c>
      <c r="J2256" s="22">
        <f>VLOOKUP(CONCATENATE($F2256," ",$G2256),AllocFactorMatrix,(J$4+1),FALSE)*$E2261</f>
        <v>0</v>
      </c>
      <c r="K2256" s="22">
        <f>VLOOKUP(CONCATENATE($F2256," ",$G2256),AllocFactorMatrix,(K$4+1),FALSE)*$E2261</f>
        <v>0</v>
      </c>
      <c r="L2256" s="22">
        <f>VLOOKUP(CONCATENATE($F2256," ",$G2256),AllocFactorMatrix,(L$4+1),FALSE)*$E2261</f>
        <v>0</v>
      </c>
      <c r="M2256" s="22">
        <f t="shared" si="1047"/>
        <v>0</v>
      </c>
      <c r="N2256" s="22">
        <f>VLOOKUP(CONCATENATE($F2256," ",$G2256),AllocFactorMatrix,(N$4+1),FALSE)*$E2261</f>
        <v>0</v>
      </c>
      <c r="O2256" s="22">
        <f>VLOOKUP(CONCATENATE($F2256," ",$G2256),AllocFactorMatrix,(O$4+1),FALSE)*$E2261</f>
        <v>0</v>
      </c>
      <c r="P2256" s="22">
        <f>VLOOKUP(CONCATENATE($F2256," ",$G2256),AllocFactorMatrix,(P$4+1),FALSE)*$E2261</f>
        <v>0</v>
      </c>
      <c r="Q2256" s="22">
        <f>VLOOKUP(CONCATENATE($F2256," ",$G2256),AllocFactorMatrix,(Q$4+1),FALSE)*$E2261</f>
        <v>0</v>
      </c>
      <c r="R2256" s="22">
        <f t="shared" si="1049"/>
        <v>0</v>
      </c>
      <c r="S2256" s="22">
        <f>VLOOKUP(CONCATENATE($F2256," ",$G2256),AllocFactorMatrix,(S$4+1),FALSE)*$E2261</f>
        <v>0</v>
      </c>
      <c r="T2256" s="22">
        <f>VLOOKUP(CONCATENATE($F2256," ",$G2256),AllocFactorMatrix,(T$4+1),FALSE)*$E2261</f>
        <v>0</v>
      </c>
      <c r="U2256" s="22">
        <f>VLOOKUP(CONCATENATE($F2256," ",$G2256),AllocFactorMatrix,(U$4+1),FALSE)*$E2261</f>
        <v>0</v>
      </c>
      <c r="V2256" s="22">
        <f>VLOOKUP(CONCATENATE($F2256," ",$G2256),AllocFactorMatrix,(V$4+1),FALSE)*$E2261</f>
        <v>0</v>
      </c>
      <c r="W2256" s="22">
        <f t="shared" si="1050"/>
        <v>0</v>
      </c>
      <c r="X2256" s="22">
        <f>VLOOKUP(CONCATENATE($F2256," ",$G2256),AllocFactorMatrix,(X$4+1),FALSE)*$E2261</f>
        <v>0</v>
      </c>
      <c r="Y2256" s="22">
        <f>VLOOKUP(CONCATENATE($F2256," ",$G2256),AllocFactorMatrix,(Y$4+1),FALSE)*$E2261</f>
        <v>0</v>
      </c>
      <c r="Z2256" s="22">
        <f t="shared" si="1048"/>
        <v>0</v>
      </c>
      <c r="AA2256" s="22">
        <f>VLOOKUP(CONCATENATE($F2256," ",$G2256),AllocFactorMatrix,(AA$4+1),FALSE)*$E2261</f>
        <v>0</v>
      </c>
      <c r="AB2256" s="22">
        <f>VLOOKUP(CONCATENATE($F2256," ",$G2256),AllocFactorMatrix,(AB$4+1),FALSE)*$E2261</f>
        <v>0</v>
      </c>
      <c r="AC2256" s="22">
        <f>VLOOKUP(CONCATENATE($F2256," ",$G2256),AllocFactorMatrix,(AC$4+1),FALSE)*$E2261</f>
        <v>0</v>
      </c>
    </row>
    <row r="2257" spans="4:29" hidden="1" outlineLevel="1">
      <c r="F2257" s="42" t="str">
        <f>F2261</f>
        <v>RB_GUP-Land_D</v>
      </c>
      <c r="G2257" s="17" t="str">
        <f>$G$11</f>
        <v>DISTPRI</v>
      </c>
      <c r="H2257" s="21">
        <f t="shared" si="1038"/>
        <v>243077.26317886854</v>
      </c>
      <c r="I2257" s="22">
        <f>VLOOKUP(CONCATENATE($F2257," ",$G2257),AllocFactorMatrix,(I$4+1),FALSE)*$E2261</f>
        <v>160776.13127196705</v>
      </c>
      <c r="J2257" s="22">
        <f>VLOOKUP(CONCATENATE($F2257," ",$G2257),AllocFactorMatrix,(J$4+1),FALSE)*$E2261</f>
        <v>39897.976343415707</v>
      </c>
      <c r="K2257" s="22">
        <f>VLOOKUP(CONCATENATE($F2257," ",$G2257),AllocFactorMatrix,(K$4+1),FALSE)*$E2261</f>
        <v>506.54083951247497</v>
      </c>
      <c r="L2257" s="22">
        <f>VLOOKUP(CONCATENATE($F2257," ",$G2257),AllocFactorMatrix,(L$4+1),FALSE)*$E2261</f>
        <v>0</v>
      </c>
      <c r="M2257" s="22">
        <f t="shared" si="1047"/>
        <v>40404.517182928183</v>
      </c>
      <c r="N2257" s="22">
        <f>VLOOKUP(CONCATENATE($F2257," ",$G2257),AllocFactorMatrix,(N$4+1),FALSE)*$E2261</f>
        <v>17415.202509943345</v>
      </c>
      <c r="O2257" s="22">
        <f>VLOOKUP(CONCATENATE($F2257," ",$G2257),AllocFactorMatrix,(O$4+1),FALSE)*$E2261</f>
        <v>4789.0551712419119</v>
      </c>
      <c r="P2257" s="22">
        <f>VLOOKUP(CONCATENATE($F2257," ",$G2257),AllocFactorMatrix,(P$4+1),FALSE)*$E2261</f>
        <v>0</v>
      </c>
      <c r="Q2257" s="22">
        <f>VLOOKUP(CONCATENATE($F2257," ",$G2257),AllocFactorMatrix,(Q$4+1),FALSE)*$E2261</f>
        <v>0</v>
      </c>
      <c r="R2257" s="22">
        <f t="shared" si="1049"/>
        <v>22204.257681185256</v>
      </c>
      <c r="S2257" s="22">
        <f>VLOOKUP(CONCATENATE($F2257," ",$G2257),AllocFactorMatrix,(S$4+1),FALSE)*$E2261</f>
        <v>746.23487234518814</v>
      </c>
      <c r="T2257" s="22">
        <f>VLOOKUP(CONCATENATE($F2257," ",$G2257),AllocFactorMatrix,(T$4+1),FALSE)*$E2261</f>
        <v>13782.780941842548</v>
      </c>
      <c r="U2257" s="22">
        <f>VLOOKUP(CONCATENATE($F2257," ",$G2257),AllocFactorMatrix,(U$4+1),FALSE)*$E2261</f>
        <v>0</v>
      </c>
      <c r="V2257" s="22">
        <f>VLOOKUP(CONCATENATE($F2257," ",$G2257),AllocFactorMatrix,(V$4+1),FALSE)*$E2261</f>
        <v>0</v>
      </c>
      <c r="W2257" s="22">
        <f t="shared" si="1050"/>
        <v>14529.015814187736</v>
      </c>
      <c r="X2257" s="22">
        <f>VLOOKUP(CONCATENATE($F2257," ",$G2257),AllocFactorMatrix,(X$4+1),FALSE)*$E2261</f>
        <v>4895.1600578369571</v>
      </c>
      <c r="Y2257" s="22">
        <f>VLOOKUP(CONCATENATE($F2257," ",$G2257),AllocFactorMatrix,(Y$4+1),FALSE)*$E2261</f>
        <v>94.016136264137202</v>
      </c>
      <c r="Z2257" s="22">
        <f t="shared" si="1048"/>
        <v>4989.1761941010946</v>
      </c>
      <c r="AA2257" s="22">
        <f>VLOOKUP(CONCATENATE($F2257," ",$G2257),AllocFactorMatrix,(AA$4+1),FALSE)*$E2261</f>
        <v>71.852126473649733</v>
      </c>
      <c r="AB2257" s="22">
        <f>VLOOKUP(CONCATENATE($F2257," ",$G2257),AllocFactorMatrix,(AB$4+1),FALSE)*$E2261</f>
        <v>82.682196293559571</v>
      </c>
      <c r="AC2257" s="22">
        <f>VLOOKUP(CONCATENATE($F2257," ",$G2257),AllocFactorMatrix,(AC$4+1),FALSE)*$E2261</f>
        <v>19.630711731953912</v>
      </c>
    </row>
    <row r="2258" spans="4:29" hidden="1" outlineLevel="1">
      <c r="F2258" s="42" t="str">
        <f>F2261</f>
        <v>RB_GUP-Land_D</v>
      </c>
      <c r="G2258" s="17" t="str">
        <f>$G$12</f>
        <v>DISTSEC</v>
      </c>
      <c r="H2258" s="21">
        <f t="shared" si="1038"/>
        <v>83157.050592173269</v>
      </c>
      <c r="I2258" s="22">
        <f>VLOOKUP(CONCATENATE($F2258," ",$G2258),AllocFactorMatrix,(I$4+1),FALSE)*$E2261</f>
        <v>63230.828304789502</v>
      </c>
      <c r="J2258" s="22">
        <f>VLOOKUP(CONCATENATE($F2258," ",$G2258),AllocFactorMatrix,(J$4+1),FALSE)*$E2261</f>
        <v>12762.692547431297</v>
      </c>
      <c r="K2258" s="22">
        <f>VLOOKUP(CONCATENATE($F2258," ",$G2258),AllocFactorMatrix,(K$4+1),FALSE)*$E2261</f>
        <v>0</v>
      </c>
      <c r="L2258" s="22">
        <f>VLOOKUP(CONCATENATE($F2258," ",$G2258),AllocFactorMatrix,(L$4+1),FALSE)*$E2261</f>
        <v>0</v>
      </c>
      <c r="M2258" s="22">
        <f t="shared" si="1047"/>
        <v>12762.692547431297</v>
      </c>
      <c r="N2258" s="22">
        <f>VLOOKUP(CONCATENATE($F2258," ",$G2258),AllocFactorMatrix,(N$4+1),FALSE)*$E2261</f>
        <v>4888.3703391568315</v>
      </c>
      <c r="O2258" s="22">
        <f>VLOOKUP(CONCATENATE($F2258," ",$G2258),AllocFactorMatrix,(O$4+1),FALSE)*$E2261</f>
        <v>0</v>
      </c>
      <c r="P2258" s="22">
        <f>VLOOKUP(CONCATENATE($F2258," ",$G2258),AllocFactorMatrix,(P$4+1),FALSE)*$E2261</f>
        <v>0</v>
      </c>
      <c r="Q2258" s="22">
        <f>VLOOKUP(CONCATENATE($F2258," ",$G2258),AllocFactorMatrix,(Q$4+1),FALSE)*$E2261</f>
        <v>0</v>
      </c>
      <c r="R2258" s="22">
        <f t="shared" si="1049"/>
        <v>4888.3703391568315</v>
      </c>
      <c r="S2258" s="22">
        <f>VLOOKUP(CONCATENATE($F2258," ",$G2258),AllocFactorMatrix,(S$4+1),FALSE)*$E2261</f>
        <v>171.68982348862556</v>
      </c>
      <c r="T2258" s="22">
        <f>VLOOKUP(CONCATENATE($F2258," ",$G2258),AllocFactorMatrix,(T$4+1),FALSE)*$E2261</f>
        <v>0</v>
      </c>
      <c r="U2258" s="22">
        <f>VLOOKUP(CONCATENATE($F2258," ",$G2258),AllocFactorMatrix,(U$4+1),FALSE)*$E2261</f>
        <v>0</v>
      </c>
      <c r="V2258" s="22">
        <f>VLOOKUP(CONCATENATE($F2258," ",$G2258),AllocFactorMatrix,(V$4+1),FALSE)*$E2261</f>
        <v>0</v>
      </c>
      <c r="W2258" s="22">
        <f t="shared" si="1050"/>
        <v>171.68982348862556</v>
      </c>
      <c r="X2258" s="22">
        <f>VLOOKUP(CONCATENATE($F2258," ",$G2258),AllocFactorMatrix,(X$4+1),FALSE)*$E2261</f>
        <v>1417.9572876828843</v>
      </c>
      <c r="Y2258" s="22">
        <f>VLOOKUP(CONCATENATE($F2258," ",$G2258),AllocFactorMatrix,(Y$4+1),FALSE)*$E2261</f>
        <v>0</v>
      </c>
      <c r="Z2258" s="22">
        <f t="shared" si="1048"/>
        <v>1417.9572876828843</v>
      </c>
      <c r="AA2258" s="22">
        <f>VLOOKUP(CONCATENATE($F2258," ",$G2258),AllocFactorMatrix,(AA$4+1),FALSE)*$E2261</f>
        <v>18.251608835700704</v>
      </c>
      <c r="AB2258" s="22">
        <f>VLOOKUP(CONCATENATE($F2258," ",$G2258),AllocFactorMatrix,(AB$4+1),FALSE)*$E2261</f>
        <v>543.41047797472879</v>
      </c>
      <c r="AC2258" s="22">
        <f>VLOOKUP(CONCATENATE($F2258," ",$G2258),AllocFactorMatrix,(AC$4+1),FALSE)*$E2261</f>
        <v>123.85020281368334</v>
      </c>
    </row>
    <row r="2259" spans="4:29" hidden="1" outlineLevel="1">
      <c r="F2259" s="42" t="str">
        <f>F2261</f>
        <v>RB_GUP-Land_D</v>
      </c>
      <c r="G2259" s="17" t="str">
        <f>$G$13</f>
        <v>ENERGY</v>
      </c>
      <c r="H2259" s="21">
        <f t="shared" si="1038"/>
        <v>0</v>
      </c>
      <c r="I2259" s="22">
        <f>VLOOKUP(CONCATENATE($F2259," ",$G2259),AllocFactorMatrix,(I$4+1),FALSE)*$E2261</f>
        <v>0</v>
      </c>
      <c r="J2259" s="22">
        <f>VLOOKUP(CONCATENATE($F2259," ",$G2259),AllocFactorMatrix,(J$4+1),FALSE)*$E2261</f>
        <v>0</v>
      </c>
      <c r="K2259" s="22">
        <f>VLOOKUP(CONCATENATE($F2259," ",$G2259),AllocFactorMatrix,(K$4+1),FALSE)*$E2261</f>
        <v>0</v>
      </c>
      <c r="L2259" s="22">
        <f>VLOOKUP(CONCATENATE($F2259," ",$G2259),AllocFactorMatrix,(L$4+1),FALSE)*$E2261</f>
        <v>0</v>
      </c>
      <c r="M2259" s="22">
        <f t="shared" si="1047"/>
        <v>0</v>
      </c>
      <c r="N2259" s="22">
        <f>VLOOKUP(CONCATENATE($F2259," ",$G2259),AllocFactorMatrix,(N$4+1),FALSE)*$E2261</f>
        <v>0</v>
      </c>
      <c r="O2259" s="22">
        <f>VLOOKUP(CONCATENATE($F2259," ",$G2259),AllocFactorMatrix,(O$4+1),FALSE)*$E2261</f>
        <v>0</v>
      </c>
      <c r="P2259" s="22">
        <f>VLOOKUP(CONCATENATE($F2259," ",$G2259),AllocFactorMatrix,(P$4+1),FALSE)*$E2261</f>
        <v>0</v>
      </c>
      <c r="Q2259" s="22">
        <f>VLOOKUP(CONCATENATE($F2259," ",$G2259),AllocFactorMatrix,(Q$4+1),FALSE)*$E2261</f>
        <v>0</v>
      </c>
      <c r="R2259" s="22">
        <f t="shared" si="1049"/>
        <v>0</v>
      </c>
      <c r="S2259" s="22">
        <f>VLOOKUP(CONCATENATE($F2259," ",$G2259),AllocFactorMatrix,(S$4+1),FALSE)*$E2261</f>
        <v>0</v>
      </c>
      <c r="T2259" s="22">
        <f>VLOOKUP(CONCATENATE($F2259," ",$G2259),AllocFactorMatrix,(T$4+1),FALSE)*$E2261</f>
        <v>0</v>
      </c>
      <c r="U2259" s="22">
        <f>VLOOKUP(CONCATENATE($F2259," ",$G2259),AllocFactorMatrix,(U$4+1),FALSE)*$E2261</f>
        <v>0</v>
      </c>
      <c r="V2259" s="22">
        <f>VLOOKUP(CONCATENATE($F2259," ",$G2259),AllocFactorMatrix,(V$4+1),FALSE)*$E2261</f>
        <v>0</v>
      </c>
      <c r="W2259" s="22">
        <f t="shared" si="1050"/>
        <v>0</v>
      </c>
      <c r="X2259" s="22">
        <f>VLOOKUP(CONCATENATE($F2259," ",$G2259),AllocFactorMatrix,(X$4+1),FALSE)*$E2261</f>
        <v>0</v>
      </c>
      <c r="Y2259" s="22">
        <f>VLOOKUP(CONCATENATE($F2259," ",$G2259),AllocFactorMatrix,(Y$4+1),FALSE)*$E2261</f>
        <v>0</v>
      </c>
      <c r="Z2259" s="22">
        <f t="shared" si="1048"/>
        <v>0</v>
      </c>
      <c r="AA2259" s="22">
        <f>VLOOKUP(CONCATENATE($F2259," ",$G2259),AllocFactorMatrix,(AA$4+1),FALSE)*$E2261</f>
        <v>0</v>
      </c>
      <c r="AB2259" s="22">
        <f>VLOOKUP(CONCATENATE($F2259," ",$G2259),AllocFactorMatrix,(AB$4+1),FALSE)*$E2261</f>
        <v>0</v>
      </c>
      <c r="AC2259" s="22">
        <f>VLOOKUP(CONCATENATE($F2259," ",$G2259),AllocFactorMatrix,(AC$4+1),FALSE)*$E2261</f>
        <v>0</v>
      </c>
    </row>
    <row r="2260" spans="4:29" hidden="1" outlineLevel="1">
      <c r="F2260" s="42" t="str">
        <f>F2261</f>
        <v>RB_GUP-Land_D</v>
      </c>
      <c r="G2260" s="17" t="str">
        <f>$G$14</f>
        <v>CUSTOMER</v>
      </c>
      <c r="H2260" s="21">
        <f t="shared" si="1038"/>
        <v>640232.68622895796</v>
      </c>
      <c r="I2260" s="22">
        <f>VLOOKUP(CONCATENATE($F2260," ",$G2260),AllocFactorMatrix,(I$4+1),FALSE)*$E2261</f>
        <v>476439.4002334383</v>
      </c>
      <c r="J2260" s="22">
        <f>VLOOKUP(CONCATENATE($F2260," ",$G2260),AllocFactorMatrix,(J$4+1),FALSE)*$E2261</f>
        <v>117241.06514908106</v>
      </c>
      <c r="K2260" s="22">
        <f>VLOOKUP(CONCATENATE($F2260," ",$G2260),AllocFactorMatrix,(K$4+1),FALSE)*$E2261</f>
        <v>1306.1257018534959</v>
      </c>
      <c r="L2260" s="22">
        <f>VLOOKUP(CONCATENATE($F2260," ",$G2260),AllocFactorMatrix,(L$4+1),FALSE)*$E2261</f>
        <v>96.452735031287887</v>
      </c>
      <c r="M2260" s="22">
        <f t="shared" si="1047"/>
        <v>118643.64358596584</v>
      </c>
      <c r="N2260" s="22">
        <f>VLOOKUP(CONCATENATE($F2260," ",$G2260),AllocFactorMatrix,(N$4+1),FALSE)*$E2261</f>
        <v>2182.0486840639546</v>
      </c>
      <c r="O2260" s="22">
        <f>VLOOKUP(CONCATENATE($F2260," ",$G2260),AllocFactorMatrix,(O$4+1),FALSE)*$E2261</f>
        <v>685.65642776181926</v>
      </c>
      <c r="P2260" s="22">
        <f>VLOOKUP(CONCATENATE($F2260," ",$G2260),AllocFactorMatrix,(P$4+1),FALSE)*$E2261</f>
        <v>276.75281463428792</v>
      </c>
      <c r="Q2260" s="22">
        <f>VLOOKUP(CONCATENATE($F2260," ",$G2260),AllocFactorMatrix,(Q$4+1),FALSE)*$E2261</f>
        <v>0</v>
      </c>
      <c r="R2260" s="22">
        <f t="shared" si="1049"/>
        <v>3144.457926460062</v>
      </c>
      <c r="S2260" s="22">
        <f>VLOOKUP(CONCATENATE($F2260," ",$G2260),AllocFactorMatrix,(S$4+1),FALSE)*$E2261</f>
        <v>20.233362534236303</v>
      </c>
      <c r="T2260" s="22">
        <f>VLOOKUP(CONCATENATE($F2260," ",$G2260),AllocFactorMatrix,(T$4+1),FALSE)*$E2261</f>
        <v>503.78376357943205</v>
      </c>
      <c r="U2260" s="22">
        <f>VLOOKUP(CONCATENATE($F2260," ",$G2260),AllocFactorMatrix,(U$4+1),FALSE)*$E2261</f>
        <v>917.30289200090988</v>
      </c>
      <c r="V2260" s="22">
        <f>VLOOKUP(CONCATENATE($F2260," ",$G2260),AllocFactorMatrix,(V$4+1),FALSE)*$E2261</f>
        <v>177.90987794348953</v>
      </c>
      <c r="W2260" s="22">
        <f t="shared" si="1050"/>
        <v>1619.2298960580679</v>
      </c>
      <c r="X2260" s="22">
        <f>VLOOKUP(CONCATENATE($F2260," ",$G2260),AllocFactorMatrix,(X$4+1),FALSE)*$E2261</f>
        <v>698.04628658314675</v>
      </c>
      <c r="Y2260" s="22">
        <f>VLOOKUP(CONCATENATE($F2260," ",$G2260),AllocFactorMatrix,(Y$4+1),FALSE)*$E2261</f>
        <v>8.1346158287687249</v>
      </c>
      <c r="Z2260" s="22">
        <f t="shared" si="1048"/>
        <v>706.18090241191544</v>
      </c>
      <c r="AA2260" s="22">
        <f>VLOOKUP(CONCATENATE($F2260," ",$G2260),AllocFactorMatrix,(AA$4+1),FALSE)*$E2261</f>
        <v>50.043509961303066</v>
      </c>
      <c r="AB2260" s="22">
        <f>VLOOKUP(CONCATENATE($F2260," ",$G2260),AllocFactorMatrix,(AB$4+1),FALSE)*$E2261</f>
        <v>34886.034302707245</v>
      </c>
      <c r="AC2260" s="22">
        <f>VLOOKUP(CONCATENATE($F2260," ",$G2260),AllocFactorMatrix,(AC$4+1),FALSE)*$E2261</f>
        <v>4743.6958719552722</v>
      </c>
    </row>
    <row r="2261" spans="4:29" collapsed="1">
      <c r="D2261" s="39" t="s">
        <v>689</v>
      </c>
      <c r="E2261" s="42">
        <v>966467</v>
      </c>
      <c r="F2261" s="42" t="s">
        <v>551</v>
      </c>
      <c r="G2261" s="17" t="str">
        <f>$G$15</f>
        <v>TOTAL</v>
      </c>
      <c r="H2261" s="21">
        <f t="shared" si="1038"/>
        <v>966466.99999999977</v>
      </c>
      <c r="I2261" s="22">
        <f>VLOOKUP(CONCATENATE($F2261," ",$G2261),AllocFactorMatrix,(I$4+1),FALSE)*$E2261</f>
        <v>700446.35981019482</v>
      </c>
      <c r="J2261" s="22">
        <f>VLOOKUP(CONCATENATE($F2261," ",$G2261),AllocFactorMatrix,(J$4+1),FALSE)*$E2261</f>
        <v>169901.73403992807</v>
      </c>
      <c r="K2261" s="22">
        <f>VLOOKUP(CONCATENATE($F2261," ",$G2261),AllocFactorMatrix,(K$4+1),FALSE)*$E2261</f>
        <v>1812.6665413659707</v>
      </c>
      <c r="L2261" s="22">
        <f>VLOOKUP(CONCATENATE($F2261," ",$G2261),AllocFactorMatrix,(L$4+1),FALSE)*$E2261</f>
        <v>96.452735031287887</v>
      </c>
      <c r="M2261" s="22">
        <f t="shared" si="1047"/>
        <v>171810.85331632532</v>
      </c>
      <c r="N2261" s="22">
        <f>VLOOKUP(CONCATENATE($F2261," ",$G2261),AllocFactorMatrix,(N$4+1),FALSE)*$E2261</f>
        <v>24485.621533164129</v>
      </c>
      <c r="O2261" s="22">
        <f>VLOOKUP(CONCATENATE($F2261," ",$G2261),AllocFactorMatrix,(O$4+1),FALSE)*$E2261</f>
        <v>5474.711599003731</v>
      </c>
      <c r="P2261" s="22">
        <f>VLOOKUP(CONCATENATE($F2261," ",$G2261),AllocFactorMatrix,(P$4+1),FALSE)*$E2261</f>
        <v>276.75281463428792</v>
      </c>
      <c r="Q2261" s="22">
        <f>VLOOKUP(CONCATENATE($F2261," ",$G2261),AllocFactorMatrix,(Q$4+1),FALSE)*$E2261</f>
        <v>0</v>
      </c>
      <c r="R2261" s="22">
        <f t="shared" si="1049"/>
        <v>30237.085946802148</v>
      </c>
      <c r="S2261" s="22">
        <f>VLOOKUP(CONCATENATE($F2261," ",$G2261),AllocFactorMatrix,(S$4+1),FALSE)*$E2261</f>
        <v>938.15805836804998</v>
      </c>
      <c r="T2261" s="22">
        <f>VLOOKUP(CONCATENATE($F2261," ",$G2261),AllocFactorMatrix,(T$4+1),FALSE)*$E2261</f>
        <v>14286.564705421981</v>
      </c>
      <c r="U2261" s="22">
        <f>VLOOKUP(CONCATENATE($F2261," ",$G2261),AllocFactorMatrix,(U$4+1),FALSE)*$E2261</f>
        <v>917.30289200090988</v>
      </c>
      <c r="V2261" s="22">
        <f>VLOOKUP(CONCATENATE($F2261," ",$G2261),AllocFactorMatrix,(V$4+1),FALSE)*$E2261</f>
        <v>177.90987794348953</v>
      </c>
      <c r="W2261" s="22">
        <f t="shared" si="1050"/>
        <v>16319.93553373443</v>
      </c>
      <c r="X2261" s="22">
        <f>VLOOKUP(CONCATENATE($F2261," ",$G2261),AllocFactorMatrix,(X$4+1),FALSE)*$E2261</f>
        <v>7011.1636321029882</v>
      </c>
      <c r="Y2261" s="22">
        <f>VLOOKUP(CONCATENATE($F2261," ",$G2261),AllocFactorMatrix,(Y$4+1),FALSE)*$E2261</f>
        <v>102.15075209290593</v>
      </c>
      <c r="Z2261" s="22">
        <f t="shared" si="1048"/>
        <v>7113.3143841958945</v>
      </c>
      <c r="AA2261" s="22">
        <f>VLOOKUP(CONCATENATE($F2261," ",$G2261),AllocFactorMatrix,(AA$4+1),FALSE)*$E2261</f>
        <v>140.14724527065351</v>
      </c>
      <c r="AB2261" s="22">
        <f>VLOOKUP(CONCATENATE($F2261," ",$G2261),AllocFactorMatrix,(AB$4+1),FALSE)*$E2261</f>
        <v>35512.126976975531</v>
      </c>
      <c r="AC2261" s="22">
        <f>VLOOKUP(CONCATENATE($F2261," ",$G2261),AllocFactorMatrix,(AC$4+1),FALSE)*$E2261</f>
        <v>4887.1767865009097</v>
      </c>
    </row>
    <row r="2262" spans="4:29" hidden="1" outlineLevel="1">
      <c r="F2262" s="42" t="str">
        <f>F2269</f>
        <v>RB_GUP-Land_G</v>
      </c>
      <c r="G2262" s="17" t="str">
        <f>$G$8</f>
        <v>PRODUCTION</v>
      </c>
      <c r="H2262" s="21">
        <f t="shared" ca="1" si="1038"/>
        <v>18892.965101346243</v>
      </c>
      <c r="I2262" s="22">
        <f ca="1">VLOOKUP(CONCATENATE($F2262," ",$G2262),AllocFactorMatrix,(I$4+1),FALSE)*$E2269</f>
        <v>9367.2940153190357</v>
      </c>
      <c r="J2262" s="22">
        <f ca="1">VLOOKUP(CONCATENATE($F2262," ",$G2262),AllocFactorMatrix,(J$4+1),FALSE)*$E2269</f>
        <v>2342.4592746035692</v>
      </c>
      <c r="K2262" s="22">
        <f ca="1">VLOOKUP(CONCATENATE($F2262," ",$G2262),AllocFactorMatrix,(K$4+1),FALSE)*$E2269</f>
        <v>29.687948882220478</v>
      </c>
      <c r="L2262" s="22">
        <f ca="1">VLOOKUP(CONCATENATE($F2262," ",$G2262),AllocFactorMatrix,(L$4+1),FALSE)*$E2269</f>
        <v>1.4858523314418546</v>
      </c>
      <c r="M2262" s="22">
        <f t="shared" ref="M2262:M2269" ca="1" si="1051">SUBTOTAL(9,J2262:L2262)</f>
        <v>2373.6330758172317</v>
      </c>
      <c r="N2262" s="22">
        <f ca="1">VLOOKUP(CONCATENATE($F2262," ",$G2262),AllocFactorMatrix,(N$4+1),FALSE)*$E2269</f>
        <v>1050.939040862163</v>
      </c>
      <c r="O2262" s="22">
        <f ca="1">VLOOKUP(CONCATENATE($F2262," ",$G2262),AllocFactorMatrix,(O$4+1),FALSE)*$E2269</f>
        <v>288.0380525061662</v>
      </c>
      <c r="P2262" s="22">
        <f ca="1">VLOOKUP(CONCATENATE($F2262," ",$G2262),AllocFactorMatrix,(P$4+1),FALSE)*$E2269</f>
        <v>45.83572783332675</v>
      </c>
      <c r="Q2262" s="22">
        <f ca="1">VLOOKUP(CONCATENATE($F2262," ",$G2262),AllocFactorMatrix,(Q$4+1),FALSE)*$E2269</f>
        <v>0</v>
      </c>
      <c r="R2262" s="22">
        <f t="shared" ref="R2262:R2269" ca="1" si="1052">SUBTOTAL(9,N2262:Q2262)</f>
        <v>1384.8128212016559</v>
      </c>
      <c r="S2262" s="22">
        <f ca="1">VLOOKUP(CONCATENATE($F2262," ",$G2262),AllocFactorMatrix,(S$4+1),FALSE)*$E2269</f>
        <v>45.429406267296173</v>
      </c>
      <c r="T2262" s="22">
        <f ca="1">VLOOKUP(CONCATENATE($F2262," ",$G2262),AllocFactorMatrix,(T$4+1),FALSE)*$E2269</f>
        <v>826.73770031076299</v>
      </c>
      <c r="U2262" s="22">
        <f ca="1">VLOOKUP(CONCATENATE($F2262," ",$G2262),AllocFactorMatrix,(U$4+1),FALSE)*$E2269</f>
        <v>4028.314065993321</v>
      </c>
      <c r="V2262" s="22">
        <f ca="1">VLOOKUP(CONCATENATE($F2262," ",$G2262),AllocFactorMatrix,(V$4+1),FALSE)*$E2269</f>
        <v>513.28955817933956</v>
      </c>
      <c r="W2262" s="22">
        <f ca="1">SUBTOTAL(9,S2262:V2262)</f>
        <v>5413.7707307507189</v>
      </c>
      <c r="X2262" s="22">
        <f ca="1">VLOOKUP(CONCATENATE($F2262," ",$G2262),AllocFactorMatrix,(X$4+1),FALSE)*$E2269</f>
        <v>293.92524476567957</v>
      </c>
      <c r="Y2262" s="22">
        <f ca="1">VLOOKUP(CONCATENATE($F2262," ",$G2262),AllocFactorMatrix,(Y$4+1),FALSE)*$E2269</f>
        <v>5.5250863991981198</v>
      </c>
      <c r="Z2262" s="22">
        <f t="shared" ref="Z2262:Z2269" ca="1" si="1053">SUBTOTAL(9,X2262:Y2262)</f>
        <v>299.4503311648777</v>
      </c>
      <c r="AA2262" s="22">
        <f ca="1">VLOOKUP(CONCATENATE($F2262," ",$G2262),AllocFactorMatrix,(AA$4+1),FALSE)*$E2269</f>
        <v>4.2744173900756657</v>
      </c>
      <c r="AB2262" s="22">
        <f ca="1">VLOOKUP(CONCATENATE($F2262," ",$G2262),AllocFactorMatrix,(AB$4+1),FALSE)*$E2269</f>
        <v>40.16800092665212</v>
      </c>
      <c r="AC2262" s="22">
        <f ca="1">VLOOKUP(CONCATENATE($F2262," ",$G2262),AllocFactorMatrix,(AC$4+1),FALSE)*$E2269</f>
        <v>9.5617087760124981</v>
      </c>
    </row>
    <row r="2263" spans="4:29" hidden="1" outlineLevel="1">
      <c r="F2263" s="42" t="str">
        <f>F2269</f>
        <v>RB_GUP-Land_G</v>
      </c>
      <c r="G2263" s="17" t="str">
        <f>$G$9</f>
        <v>BULKTRAN</v>
      </c>
      <c r="H2263" s="21">
        <f t="shared" ca="1" si="1038"/>
        <v>5253.3845233216298</v>
      </c>
      <c r="I2263" s="22">
        <f ca="1">VLOOKUP(CONCATENATE($F2263," ",$G2263),AllocFactorMatrix,(I$4+1),FALSE)*$E2269</f>
        <v>2604.673069658802</v>
      </c>
      <c r="J2263" s="22">
        <f ca="1">VLOOKUP(CONCATENATE($F2263," ",$G2263),AllocFactorMatrix,(J$4+1),FALSE)*$E2269</f>
        <v>651.34505005975495</v>
      </c>
      <c r="K2263" s="22">
        <f ca="1">VLOOKUP(CONCATENATE($F2263," ",$G2263),AllocFactorMatrix,(K$4+1),FALSE)*$E2269</f>
        <v>8.2550415115045421</v>
      </c>
      <c r="L2263" s="22">
        <f ca="1">VLOOKUP(CONCATENATE($F2263," ",$G2263),AllocFactorMatrix,(L$4+1),FALSE)*$E2269</f>
        <v>0.41315662205832077</v>
      </c>
      <c r="M2263" s="22">
        <f t="shared" ca="1" si="1051"/>
        <v>660.01324819331774</v>
      </c>
      <c r="N2263" s="22">
        <f ca="1">VLOOKUP(CONCATENATE($F2263," ",$G2263),AllocFactorMatrix,(N$4+1),FALSE)*$E2269</f>
        <v>292.22447946121144</v>
      </c>
      <c r="O2263" s="22">
        <f ca="1">VLOOKUP(CONCATENATE($F2263," ",$G2263),AllocFactorMatrix,(O$4+1),FALSE)*$E2269</f>
        <v>80.091962222264527</v>
      </c>
      <c r="P2263" s="22">
        <f ca="1">VLOOKUP(CONCATENATE($F2263," ",$G2263),AllocFactorMatrix,(P$4+1),FALSE)*$E2269</f>
        <v>12.745098608032823</v>
      </c>
      <c r="Q2263" s="22">
        <f ca="1">VLOOKUP(CONCATENATE($F2263," ",$G2263),AllocFactorMatrix,(Q$4+1),FALSE)*$E2269</f>
        <v>0</v>
      </c>
      <c r="R2263" s="22">
        <f t="shared" ca="1" si="1052"/>
        <v>385.06154029150883</v>
      </c>
      <c r="S2263" s="22">
        <f ca="1">VLOOKUP(CONCATENATE($F2263," ",$G2263),AllocFactorMatrix,(S$4+1),FALSE)*$E2269</f>
        <v>12.632116690423448</v>
      </c>
      <c r="T2263" s="22">
        <f ca="1">VLOOKUP(CONCATENATE($F2263," ",$G2263),AllocFactorMatrix,(T$4+1),FALSE)*$E2269</f>
        <v>229.88297582519635</v>
      </c>
      <c r="U2263" s="22">
        <f ca="1">VLOOKUP(CONCATENATE($F2263," ",$G2263),AllocFactorMatrix,(U$4+1),FALSE)*$E2269</f>
        <v>1120.1144264994214</v>
      </c>
      <c r="V2263" s="22">
        <f ca="1">VLOOKUP(CONCATENATE($F2263," ",$G2263),AllocFactorMatrix,(V$4+1),FALSE)*$E2269</f>
        <v>142.72547514152708</v>
      </c>
      <c r="W2263" s="22">
        <f t="shared" ref="W2263:W2269" ca="1" si="1054">SUBTOTAL(9,S2263:V2263)</f>
        <v>1505.3549941565684</v>
      </c>
      <c r="X2263" s="22">
        <f ca="1">VLOOKUP(CONCATENATE($F2263," ",$G2263),AllocFactorMatrix,(X$4+1),FALSE)*$E2269</f>
        <v>81.728956973276198</v>
      </c>
      <c r="Y2263" s="22">
        <f ca="1">VLOOKUP(CONCATENATE($F2263," ",$G2263),AllocFactorMatrix,(Y$4+1),FALSE)*$E2269</f>
        <v>1.5363074680900086</v>
      </c>
      <c r="Z2263" s="22">
        <f t="shared" ca="1" si="1053"/>
        <v>83.265264441366213</v>
      </c>
      <c r="AA2263" s="22">
        <f ca="1">VLOOKUP(CONCATENATE($F2263," ",$G2263),AllocFactorMatrix,(AA$4+1),FALSE)*$E2269</f>
        <v>1.1885460033819786</v>
      </c>
      <c r="AB2263" s="22">
        <f ca="1">VLOOKUP(CONCATENATE($F2263," ",$G2263),AllocFactorMatrix,(AB$4+1),FALSE)*$E2269</f>
        <v>11.169128470247653</v>
      </c>
      <c r="AC2263" s="22">
        <f ca="1">VLOOKUP(CONCATENATE($F2263," ",$G2263),AllocFactorMatrix,(AC$4+1),FALSE)*$E2269</f>
        <v>2.6587321064195097</v>
      </c>
    </row>
    <row r="2264" spans="4:29" hidden="1" outlineLevel="1">
      <c r="F2264" s="42" t="str">
        <f>F2269</f>
        <v>RB_GUP-Land_G</v>
      </c>
      <c r="G2264" s="17" t="str">
        <f>$G$10</f>
        <v>SUBTRAN</v>
      </c>
      <c r="H2264" s="21">
        <f t="shared" ca="1" si="1038"/>
        <v>1665.3360394620247</v>
      </c>
      <c r="I2264" s="22">
        <f ca="1">VLOOKUP(CONCATENATE($F2264," ",$G2264),AllocFactorMatrix,(I$4+1),FALSE)*$E2269</f>
        <v>803.62827074954259</v>
      </c>
      <c r="J2264" s="22">
        <f ca="1">VLOOKUP(CONCATENATE($F2264," ",$G2264),AllocFactorMatrix,(J$4+1),FALSE)*$E2269</f>
        <v>200.4999699200246</v>
      </c>
      <c r="K2264" s="22">
        <f ca="1">VLOOKUP(CONCATENATE($F2264," ",$G2264),AllocFactorMatrix,(K$4+1),FALSE)*$E2269</f>
        <v>2.5464683488317306</v>
      </c>
      <c r="L2264" s="22">
        <f ca="1">VLOOKUP(CONCATENATE($F2264," ",$G2264),AllocFactorMatrix,(L$4+1),FALSE)*$E2269</f>
        <v>0.16416681266150931</v>
      </c>
      <c r="M2264" s="22">
        <f t="shared" ca="1" si="1051"/>
        <v>203.21060508151783</v>
      </c>
      <c r="N2264" s="22">
        <f ca="1">VLOOKUP(CONCATENATE($F2264," ",$G2264),AllocFactorMatrix,(N$4+1),FALSE)*$E2269</f>
        <v>89.038484199622104</v>
      </c>
      <c r="O2264" s="22">
        <f ca="1">VLOOKUP(CONCATENATE($F2264," ",$G2264),AllocFactorMatrix,(O$4+1),FALSE)*$E2269</f>
        <v>24.443368980972931</v>
      </c>
      <c r="P2264" s="22">
        <f ca="1">VLOOKUP(CONCATENATE($F2264," ",$G2264),AllocFactorMatrix,(P$4+1),FALSE)*$E2269</f>
        <v>4.9132981623887542</v>
      </c>
      <c r="Q2264" s="22">
        <f ca="1">VLOOKUP(CONCATENATE($F2264," ",$G2264),AllocFactorMatrix,(Q$4+1),FALSE)*$E2269</f>
        <v>0</v>
      </c>
      <c r="R2264" s="22">
        <f t="shared" ca="1" si="1052"/>
        <v>118.39515134298379</v>
      </c>
      <c r="S2264" s="22">
        <f ca="1">VLOOKUP(CONCATENATE($F2264," ",$G2264),AllocFactorMatrix,(S$4+1),FALSE)*$E2269</f>
        <v>3.7731796292524247</v>
      </c>
      <c r="T2264" s="22">
        <f ca="1">VLOOKUP(CONCATENATE($F2264," ",$G2264),AllocFactorMatrix,(T$4+1),FALSE)*$E2269</f>
        <v>70.691086189457465</v>
      </c>
      <c r="U2264" s="22">
        <f ca="1">VLOOKUP(CONCATENATE($F2264," ",$G2264),AllocFactorMatrix,(U$4+1),FALSE)*$E2269</f>
        <v>439.30435075699171</v>
      </c>
      <c r="V2264" s="22">
        <f ca="1">VLOOKUP(CONCATENATE($F2264," ",$G2264),AllocFactorMatrix,(V$4+1),FALSE)*$E2269</f>
        <v>0</v>
      </c>
      <c r="W2264" s="22">
        <f t="shared" ca="1" si="1054"/>
        <v>513.76861657570157</v>
      </c>
      <c r="X2264" s="22">
        <f ca="1">VLOOKUP(CONCATENATE($F2264," ",$G2264),AllocFactorMatrix,(X$4+1),FALSE)*$E2269</f>
        <v>24.974103941381955</v>
      </c>
      <c r="Y2264" s="22">
        <f ca="1">VLOOKUP(CONCATENATE($F2264," ",$G2264),AllocFactorMatrix,(Y$4+1),FALSE)*$E2269</f>
        <v>0.47904890026384794</v>
      </c>
      <c r="Z2264" s="22">
        <f t="shared" ca="1" si="1053"/>
        <v>25.453152841645803</v>
      </c>
      <c r="AA2264" s="22">
        <f ca="1">VLOOKUP(CONCATENATE($F2264," ",$G2264),AllocFactorMatrix,(AA$4+1),FALSE)*$E2269</f>
        <v>0.36436877493766823</v>
      </c>
      <c r="AB2264" s="22">
        <f ca="1">VLOOKUP(CONCATENATE($F2264," ",$G2264),AllocFactorMatrix,(AB$4+1),FALSE)*$E2269</f>
        <v>0.41689334102589359</v>
      </c>
      <c r="AC2264" s="22">
        <f ca="1">VLOOKUP(CONCATENATE($F2264," ",$G2264),AllocFactorMatrix,(AC$4+1),FALSE)*$E2269</f>
        <v>9.8980754663915899E-2</v>
      </c>
    </row>
    <row r="2265" spans="4:29" hidden="1" outlineLevel="1">
      <c r="F2265" s="42" t="str">
        <f>F2269</f>
        <v>RB_GUP-Land_G</v>
      </c>
      <c r="G2265" s="17" t="str">
        <f>$G$11</f>
        <v>DISTPRI</v>
      </c>
      <c r="H2265" s="21">
        <f t="shared" ca="1" si="1038"/>
        <v>2992.5816929455768</v>
      </c>
      <c r="I2265" s="22">
        <f ca="1">VLOOKUP(CONCATENATE($F2265," ",$G2265),AllocFactorMatrix,(I$4+1),FALSE)*$E2269</f>
        <v>1979.3529876673801</v>
      </c>
      <c r="J2265" s="22">
        <f ca="1">VLOOKUP(CONCATENATE($F2265," ",$G2265),AllocFactorMatrix,(J$4+1),FALSE)*$E2269</f>
        <v>491.19342561884338</v>
      </c>
      <c r="K2265" s="22">
        <f ca="1">VLOOKUP(CONCATENATE($F2265," ",$G2265),AllocFactorMatrix,(K$4+1),FALSE)*$E2269</f>
        <v>6.2361441100267223</v>
      </c>
      <c r="L2265" s="22">
        <f ca="1">VLOOKUP(CONCATENATE($F2265," ",$G2265),AllocFactorMatrix,(L$4+1),FALSE)*$E2269</f>
        <v>0</v>
      </c>
      <c r="M2265" s="22">
        <f t="shared" ca="1" si="1051"/>
        <v>497.42956972887009</v>
      </c>
      <c r="N2265" s="22">
        <f ca="1">VLOOKUP(CONCATENATE($F2265," ",$G2265),AllocFactorMatrix,(N$4+1),FALSE)*$E2269</f>
        <v>214.40267809764842</v>
      </c>
      <c r="O2265" s="22">
        <f ca="1">VLOOKUP(CONCATENATE($F2265," ",$G2265),AllocFactorMatrix,(O$4+1),FALSE)*$E2269</f>
        <v>58.959191182841934</v>
      </c>
      <c r="P2265" s="22">
        <f ca="1">VLOOKUP(CONCATENATE($F2265," ",$G2265),AllocFactorMatrix,(P$4+1),FALSE)*$E2269</f>
        <v>0</v>
      </c>
      <c r="Q2265" s="22">
        <f ca="1">VLOOKUP(CONCATENATE($F2265," ",$G2265),AllocFactorMatrix,(Q$4+1),FALSE)*$E2269</f>
        <v>0</v>
      </c>
      <c r="R2265" s="22">
        <f t="shared" ca="1" si="1052"/>
        <v>273.36186928049034</v>
      </c>
      <c r="S2265" s="22">
        <f ca="1">VLOOKUP(CONCATENATE($F2265," ",$G2265),AllocFactorMatrix,(S$4+1),FALSE)*$E2269</f>
        <v>9.1870740537937969</v>
      </c>
      <c r="T2265" s="22">
        <f ca="1">VLOOKUP(CONCATENATE($F2265," ",$G2265),AllocFactorMatrix,(T$4+1),FALSE)*$E2269</f>
        <v>169.68307683341925</v>
      </c>
      <c r="U2265" s="22">
        <f ca="1">VLOOKUP(CONCATENATE($F2265," ",$G2265),AllocFactorMatrix,(U$4+1),FALSE)*$E2269</f>
        <v>0</v>
      </c>
      <c r="V2265" s="22">
        <f ca="1">VLOOKUP(CONCATENATE($F2265," ",$G2265),AllocFactorMatrix,(V$4+1),FALSE)*$E2269</f>
        <v>0</v>
      </c>
      <c r="W2265" s="22">
        <f t="shared" ca="1" si="1054"/>
        <v>178.87015088721304</v>
      </c>
      <c r="X2265" s="22">
        <f ca="1">VLOOKUP(CONCATENATE($F2265," ",$G2265),AllocFactorMatrix,(X$4+1),FALSE)*$E2269</f>
        <v>60.265473543453922</v>
      </c>
      <c r="Y2265" s="22">
        <f ca="1">VLOOKUP(CONCATENATE($F2265," ",$G2265),AllocFactorMatrix,(Y$4+1),FALSE)*$E2269</f>
        <v>1.1574548953947268</v>
      </c>
      <c r="Z2265" s="22">
        <f t="shared" ca="1" si="1053"/>
        <v>61.422928438848651</v>
      </c>
      <c r="AA2265" s="22">
        <f ca="1">VLOOKUP(CONCATENATE($F2265," ",$G2265),AllocFactorMatrix,(AA$4+1),FALSE)*$E2269</f>
        <v>0.88458852741825278</v>
      </c>
      <c r="AB2265" s="22">
        <f ca="1">VLOOKUP(CONCATENATE($F2265," ",$G2265),AllocFactorMatrix,(AB$4+1),FALSE)*$E2269</f>
        <v>1.0179200790925687</v>
      </c>
      <c r="AC2265" s="22">
        <f ca="1">VLOOKUP(CONCATENATE($F2265," ",$G2265),AllocFactorMatrix,(AC$4+1),FALSE)*$E2269</f>
        <v>0.24167833626343152</v>
      </c>
    </row>
    <row r="2266" spans="4:29" hidden="1" outlineLevel="1">
      <c r="F2266" s="42" t="str">
        <f>F2269</f>
        <v>RB_GUP-Land_G</v>
      </c>
      <c r="G2266" s="17" t="str">
        <f>$G$12</f>
        <v>DISTSEC</v>
      </c>
      <c r="H2266" s="21">
        <f t="shared" ca="1" si="1038"/>
        <v>1096.8013775213547</v>
      </c>
      <c r="I2266" s="22">
        <f ca="1">VLOOKUP(CONCATENATE($F2266," ",$G2266),AllocFactorMatrix,(I$4+1),FALSE)*$E2269</f>
        <v>833.9841191173366</v>
      </c>
      <c r="J2266" s="22">
        <f ca="1">VLOOKUP(CONCATENATE($F2266," ",$G2266),AllocFactorMatrix,(J$4+1),FALSE)*$E2269</f>
        <v>168.33375723671566</v>
      </c>
      <c r="K2266" s="22">
        <f ca="1">VLOOKUP(CONCATENATE($F2266," ",$G2266),AllocFactorMatrix,(K$4+1),FALSE)*$E2269</f>
        <v>0</v>
      </c>
      <c r="L2266" s="22">
        <f ca="1">VLOOKUP(CONCATENATE($F2266," ",$G2266),AllocFactorMatrix,(L$4+1),FALSE)*$E2269</f>
        <v>0</v>
      </c>
      <c r="M2266" s="22">
        <f t="shared" ca="1" si="1051"/>
        <v>168.33375723671566</v>
      </c>
      <c r="N2266" s="22">
        <f ca="1">VLOOKUP(CONCATENATE($F2266," ",$G2266),AllocFactorMatrix,(N$4+1),FALSE)*$E2269</f>
        <v>64.475246339801984</v>
      </c>
      <c r="O2266" s="22">
        <f ca="1">VLOOKUP(CONCATENATE($F2266," ",$G2266),AllocFactorMatrix,(O$4+1),FALSE)*$E2269</f>
        <v>0</v>
      </c>
      <c r="P2266" s="22">
        <f ca="1">VLOOKUP(CONCATENATE($F2266," ",$G2266),AllocFactorMatrix,(P$4+1),FALSE)*$E2269</f>
        <v>0</v>
      </c>
      <c r="Q2266" s="22">
        <f ca="1">VLOOKUP(CONCATENATE($F2266," ",$G2266),AllocFactorMatrix,(Q$4+1),FALSE)*$E2269</f>
        <v>0</v>
      </c>
      <c r="R2266" s="22">
        <f t="shared" ca="1" si="1052"/>
        <v>64.475246339801984</v>
      </c>
      <c r="S2266" s="22">
        <f ca="1">VLOOKUP(CONCATENATE($F2266," ",$G2266),AllocFactorMatrix,(S$4+1),FALSE)*$E2269</f>
        <v>2.2645059386755899</v>
      </c>
      <c r="T2266" s="22">
        <f ca="1">VLOOKUP(CONCATENATE($F2266," ",$G2266),AllocFactorMatrix,(T$4+1),FALSE)*$E2269</f>
        <v>0</v>
      </c>
      <c r="U2266" s="22">
        <f ca="1">VLOOKUP(CONCATENATE($F2266," ",$G2266),AllocFactorMatrix,(U$4+1),FALSE)*$E2269</f>
        <v>0</v>
      </c>
      <c r="V2266" s="22">
        <f ca="1">VLOOKUP(CONCATENATE($F2266," ",$G2266),AllocFactorMatrix,(V$4+1),FALSE)*$E2269</f>
        <v>0</v>
      </c>
      <c r="W2266" s="22">
        <f t="shared" ca="1" si="1054"/>
        <v>2.2645059386755899</v>
      </c>
      <c r="X2266" s="22">
        <f ca="1">VLOOKUP(CONCATENATE($F2266," ",$G2266),AllocFactorMatrix,(X$4+1),FALSE)*$E2269</f>
        <v>18.702172519613249</v>
      </c>
      <c r="Y2266" s="22">
        <f ca="1">VLOOKUP(CONCATENATE($F2266," ",$G2266),AllocFactorMatrix,(Y$4+1),FALSE)*$E2269</f>
        <v>0</v>
      </c>
      <c r="Z2266" s="22">
        <f t="shared" ca="1" si="1053"/>
        <v>18.702172519613249</v>
      </c>
      <c r="AA2266" s="22">
        <f ca="1">VLOOKUP(CONCATENATE($F2266," ",$G2266),AllocFactorMatrix,(AA$4+1),FALSE)*$E2269</f>
        <v>0.24072991490707824</v>
      </c>
      <c r="AB2266" s="22">
        <f ca="1">VLOOKUP(CONCATENATE($F2266," ",$G2266),AllocFactorMatrix,(AB$4+1),FALSE)*$E2269</f>
        <v>7.167322031720988</v>
      </c>
      <c r="AC2266" s="22">
        <f ca="1">VLOOKUP(CONCATENATE($F2266," ",$G2266),AllocFactorMatrix,(AC$4+1),FALSE)*$E2269</f>
        <v>1.6335244225837449</v>
      </c>
    </row>
    <row r="2267" spans="4:29" hidden="1" outlineLevel="1">
      <c r="F2267" s="42" t="str">
        <f>F2269</f>
        <v>RB_GUP-Land_G</v>
      </c>
      <c r="G2267" s="17" t="str">
        <f>$G$13</f>
        <v>ENERGY</v>
      </c>
      <c r="H2267" s="21">
        <f t="shared" ca="1" si="1038"/>
        <v>11044.774786692098</v>
      </c>
      <c r="I2267" s="22">
        <f ca="1">VLOOKUP(CONCATENATE($F2267," ",$G2267),AllocFactorMatrix,(I$4+1),FALSE)*$E2269</f>
        <v>4058.0561668255209</v>
      </c>
      <c r="J2267" s="22">
        <f ca="1">VLOOKUP(CONCATENATE($F2267," ",$G2267),AllocFactorMatrix,(J$4+1),FALSE)*$E2269</f>
        <v>1281.8929294331681</v>
      </c>
      <c r="K2267" s="22">
        <f ca="1">VLOOKUP(CONCATENATE($F2267," ",$G2267),AllocFactorMatrix,(K$4+1),FALSE)*$E2269</f>
        <v>16.008994335427619</v>
      </c>
      <c r="L2267" s="22">
        <f ca="1">VLOOKUP(CONCATENATE($F2267," ",$G2267),AllocFactorMatrix,(L$4+1),FALSE)*$E2269</f>
        <v>0.81097929946900327</v>
      </c>
      <c r="M2267" s="22">
        <f t="shared" ca="1" si="1051"/>
        <v>1298.7129030680646</v>
      </c>
      <c r="N2267" s="22">
        <f ca="1">VLOOKUP(CONCATENATE($F2267," ",$G2267),AllocFactorMatrix,(N$4+1),FALSE)*$E2269</f>
        <v>649.46379998273994</v>
      </c>
      <c r="O2267" s="22">
        <f ca="1">VLOOKUP(CONCATENATE($F2267," ",$G2267),AllocFactorMatrix,(O$4+1),FALSE)*$E2269</f>
        <v>175.20823964062083</v>
      </c>
      <c r="P2267" s="22">
        <f ca="1">VLOOKUP(CONCATENATE($F2267," ",$G2267),AllocFactorMatrix,(P$4+1),FALSE)*$E2269</f>
        <v>27.302430135047629</v>
      </c>
      <c r="Q2267" s="22">
        <f ca="1">VLOOKUP(CONCATENATE($F2267," ",$G2267),AllocFactorMatrix,(Q$4+1),FALSE)*$E2269</f>
        <v>0</v>
      </c>
      <c r="R2267" s="22">
        <f t="shared" ca="1" si="1052"/>
        <v>851.97446975840842</v>
      </c>
      <c r="S2267" s="22">
        <f ca="1">VLOOKUP(CONCATENATE($F2267," ",$G2267),AllocFactorMatrix,(S$4+1),FALSE)*$E2269</f>
        <v>32.708187886419488</v>
      </c>
      <c r="T2267" s="22">
        <f ca="1">VLOOKUP(CONCATENATE($F2267," ",$G2267),AllocFactorMatrix,(T$4+1),FALSE)*$E2269</f>
        <v>646.52001234145848</v>
      </c>
      <c r="U2267" s="22">
        <f ca="1">VLOOKUP(CONCATENATE($F2267," ",$G2267),AllocFactorMatrix,(U$4+1),FALSE)*$E2269</f>
        <v>3398.824053710729</v>
      </c>
      <c r="V2267" s="22">
        <f ca="1">VLOOKUP(CONCATENATE($F2267," ",$G2267),AllocFactorMatrix,(V$4+1),FALSE)*$E2269</f>
        <v>475.26720896182178</v>
      </c>
      <c r="W2267" s="22">
        <f t="shared" ca="1" si="1054"/>
        <v>4553.3194629004283</v>
      </c>
      <c r="X2267" s="22">
        <f ca="1">VLOOKUP(CONCATENATE($F2267," ",$G2267),AllocFactorMatrix,(X$4+1),FALSE)*$E2269</f>
        <v>182.6017009565837</v>
      </c>
      <c r="Y2267" s="22">
        <f ca="1">VLOOKUP(CONCATENATE($F2267," ",$G2267),AllocFactorMatrix,(Y$4+1),FALSE)*$E2269</f>
        <v>3.4528451615008646</v>
      </c>
      <c r="Z2267" s="22">
        <f t="shared" ca="1" si="1053"/>
        <v>186.05454611808457</v>
      </c>
      <c r="AA2267" s="22">
        <f ca="1">VLOOKUP(CONCATENATE($F2267," ",$G2267),AllocFactorMatrix,(AA$4+1),FALSE)*$E2269</f>
        <v>3.4441270539561955</v>
      </c>
      <c r="AB2267" s="22">
        <f ca="1">VLOOKUP(CONCATENATE($F2267," ",$G2267),AllocFactorMatrix,(AB$4+1),FALSE)*$E2269</f>
        <v>75.51051571837786</v>
      </c>
      <c r="AC2267" s="22">
        <f ca="1">VLOOKUP(CONCATENATE($F2267," ",$G2267),AllocFactorMatrix,(AC$4+1),FALSE)*$E2269</f>
        <v>17.702595249255815</v>
      </c>
    </row>
    <row r="2268" spans="4:29" hidden="1" outlineLevel="1">
      <c r="F2268" s="42" t="str">
        <f>F2269</f>
        <v>RB_GUP-Land_G</v>
      </c>
      <c r="G2268" s="17" t="str">
        <f>$G$14</f>
        <v>CUSTOMER</v>
      </c>
      <c r="H2268" s="21">
        <f t="shared" ca="1" si="1038"/>
        <v>22091.15647871108</v>
      </c>
      <c r="I2268" s="22">
        <f ca="1">VLOOKUP(CONCATENATE($F2268," ",$G2268),AllocFactorMatrix,(I$4+1),FALSE)*$E2269</f>
        <v>17097.75862865158</v>
      </c>
      <c r="J2268" s="22">
        <f ca="1">VLOOKUP(CONCATENATE($F2268," ",$G2268),AllocFactorMatrix,(J$4+1),FALSE)*$E2269</f>
        <v>4033.9839002237213</v>
      </c>
      <c r="K2268" s="22">
        <f ca="1">VLOOKUP(CONCATENATE($F2268," ",$G2268),AllocFactorMatrix,(K$4+1),FALSE)*$E2269</f>
        <v>41.08148684797893</v>
      </c>
      <c r="L2268" s="22">
        <f ca="1">VLOOKUP(CONCATENATE($F2268," ",$G2268),AllocFactorMatrix,(L$4+1),FALSE)*$E2269</f>
        <v>2.9272577267936102</v>
      </c>
      <c r="M2268" s="22">
        <f t="shared" ca="1" si="1051"/>
        <v>4077.9926447984935</v>
      </c>
      <c r="N2268" s="22">
        <f ca="1">VLOOKUP(CONCATENATE($F2268," ",$G2268),AllocFactorMatrix,(N$4+1),FALSE)*$E2269</f>
        <v>71.78295513032306</v>
      </c>
      <c r="O2268" s="22">
        <f ca="1">VLOOKUP(CONCATENATE($F2268," ",$G2268),AllocFactorMatrix,(O$4+1),FALSE)*$E2269</f>
        <v>22.900348412848693</v>
      </c>
      <c r="P2268" s="22">
        <f ca="1">VLOOKUP(CONCATENATE($F2268," ",$G2268),AllocFactorMatrix,(P$4+1),FALSE)*$E2269</f>
        <v>8.3592315141554128</v>
      </c>
      <c r="Q2268" s="22">
        <f ca="1">VLOOKUP(CONCATENATE($F2268," ",$G2268),AllocFactorMatrix,(Q$4+1),FALSE)*$E2269</f>
        <v>0</v>
      </c>
      <c r="R2268" s="22">
        <f t="shared" ca="1" si="1052"/>
        <v>103.04253505732716</v>
      </c>
      <c r="S2268" s="22">
        <f ca="1">VLOOKUP(CONCATENATE($F2268," ",$G2268),AllocFactorMatrix,(S$4+1),FALSE)*$E2269</f>
        <v>0.68065991245880064</v>
      </c>
      <c r="T2268" s="22">
        <f ca="1">VLOOKUP(CONCATENATE($F2268," ",$G2268),AllocFactorMatrix,(T$4+1),FALSE)*$E2269</f>
        <v>16.468222243527265</v>
      </c>
      <c r="U2268" s="22">
        <f ca="1">VLOOKUP(CONCATENATE($F2268," ",$G2268),AllocFactorMatrix,(U$4+1),FALSE)*$E2269</f>
        <v>27.685257291714635</v>
      </c>
      <c r="V2268" s="22">
        <f ca="1">VLOOKUP(CONCATENATE($F2268," ",$G2268),AllocFactorMatrix,(V$4+1),FALSE)*$E2269</f>
        <v>5.3272954328601907</v>
      </c>
      <c r="W2268" s="22">
        <f t="shared" ca="1" si="1054"/>
        <v>50.16143488056089</v>
      </c>
      <c r="X2268" s="22">
        <f ca="1">VLOOKUP(CONCATENATE($F2268," ",$G2268),AllocFactorMatrix,(X$4+1),FALSE)*$E2269</f>
        <v>23.206319214526651</v>
      </c>
      <c r="Y2268" s="22">
        <f ca="1">VLOOKUP(CONCATENATE($F2268," ",$G2268),AllocFactorMatrix,(Y$4+1),FALSE)*$E2269</f>
        <v>0.27677717916826489</v>
      </c>
      <c r="Z2268" s="22">
        <f t="shared" ca="1" si="1053"/>
        <v>23.483096393694915</v>
      </c>
      <c r="AA2268" s="22">
        <f ca="1">VLOOKUP(CONCATENATE($F2268," ",$G2268),AllocFactorMatrix,(AA$4+1),FALSE)*$E2269</f>
        <v>1.6152449380178102</v>
      </c>
      <c r="AB2268" s="22">
        <f ca="1">VLOOKUP(CONCATENATE($F2268," ",$G2268),AllocFactorMatrix,(AB$4+1),FALSE)*$E2269</f>
        <v>683.090492477765</v>
      </c>
      <c r="AC2268" s="22">
        <f ca="1">VLOOKUP(CONCATENATE($F2268," ",$G2268),AllocFactorMatrix,(AC$4+1),FALSE)*$E2269</f>
        <v>54.012401513638856</v>
      </c>
    </row>
    <row r="2269" spans="4:29" collapsed="1">
      <c r="D2269" s="39" t="s">
        <v>690</v>
      </c>
      <c r="E2269" s="42">
        <f>410291+-347254</f>
        <v>63037</v>
      </c>
      <c r="F2269" s="42" t="s">
        <v>552</v>
      </c>
      <c r="G2269" s="17" t="str">
        <f>$G$15</f>
        <v>TOTAL</v>
      </c>
      <c r="H2269" s="21">
        <f t="shared" ca="1" si="1038"/>
        <v>63037.000000000015</v>
      </c>
      <c r="I2269" s="22">
        <f ca="1">VLOOKUP(CONCATENATE($F2269," ",$G2269),AllocFactorMatrix,(I$4+1),FALSE)*$E2269</f>
        <v>36744.747257989198</v>
      </c>
      <c r="J2269" s="22">
        <f ca="1">VLOOKUP(CONCATENATE($F2269," ",$G2269),AllocFactorMatrix,(J$4+1),FALSE)*$E2269</f>
        <v>9169.708307095796</v>
      </c>
      <c r="K2269" s="22">
        <f ca="1">VLOOKUP(CONCATENATE($F2269," ",$G2269),AllocFactorMatrix,(K$4+1),FALSE)*$E2269</f>
        <v>103.81608403599002</v>
      </c>
      <c r="L2269" s="22">
        <f ca="1">VLOOKUP(CONCATENATE($F2269," ",$G2269),AllocFactorMatrix,(L$4+1),FALSE)*$E2269</f>
        <v>5.8014127924242986</v>
      </c>
      <c r="M2269" s="22">
        <f t="shared" ca="1" si="1051"/>
        <v>9279.32580392421</v>
      </c>
      <c r="N2269" s="22">
        <f ca="1">VLOOKUP(CONCATENATE($F2269," ",$G2269),AllocFactorMatrix,(N$4+1),FALSE)*$E2269</f>
        <v>2432.32668407351</v>
      </c>
      <c r="O2269" s="22">
        <f ca="1">VLOOKUP(CONCATENATE($F2269," ",$G2269),AllocFactorMatrix,(O$4+1),FALSE)*$E2269</f>
        <v>649.64116294571511</v>
      </c>
      <c r="P2269" s="22">
        <f ca="1">VLOOKUP(CONCATENATE($F2269," ",$G2269),AllocFactorMatrix,(P$4+1),FALSE)*$E2269</f>
        <v>99.155786252951373</v>
      </c>
      <c r="Q2269" s="22">
        <f ca="1">VLOOKUP(CONCATENATE($F2269," ",$G2269),AllocFactorMatrix,(Q$4+1),FALSE)*$E2269</f>
        <v>0</v>
      </c>
      <c r="R2269" s="22">
        <f t="shared" ca="1" si="1052"/>
        <v>3181.1236332721764</v>
      </c>
      <c r="S2269" s="22">
        <f ca="1">VLOOKUP(CONCATENATE($F2269," ",$G2269),AllocFactorMatrix,(S$4+1),FALSE)*$E2269</f>
        <v>106.67513037831971</v>
      </c>
      <c r="T2269" s="22">
        <f ca="1">VLOOKUP(CONCATENATE($F2269," ",$G2269),AllocFactorMatrix,(T$4+1),FALSE)*$E2269</f>
        <v>1959.9830737438222</v>
      </c>
      <c r="U2269" s="22">
        <f ca="1">VLOOKUP(CONCATENATE($F2269," ",$G2269),AllocFactorMatrix,(U$4+1),FALSE)*$E2269</f>
        <v>9014.242154252177</v>
      </c>
      <c r="V2269" s="22">
        <f ca="1">VLOOKUP(CONCATENATE($F2269," ",$G2269),AllocFactorMatrix,(V$4+1),FALSE)*$E2269</f>
        <v>1136.6095377155484</v>
      </c>
      <c r="W2269" s="22">
        <f t="shared" ca="1" si="1054"/>
        <v>12217.509896089867</v>
      </c>
      <c r="X2269" s="22">
        <f ca="1">VLOOKUP(CONCATENATE($F2269," ",$G2269),AllocFactorMatrix,(X$4+1),FALSE)*$E2269</f>
        <v>685.40397191451518</v>
      </c>
      <c r="Y2269" s="22">
        <f ca="1">VLOOKUP(CONCATENATE($F2269," ",$G2269),AllocFactorMatrix,(Y$4+1),FALSE)*$E2269</f>
        <v>12.427520003615832</v>
      </c>
      <c r="Z2269" s="22">
        <f t="shared" ca="1" si="1053"/>
        <v>697.83149191813106</v>
      </c>
      <c r="AA2269" s="22">
        <f ca="1">VLOOKUP(CONCATENATE($F2269," ",$G2269),AllocFactorMatrix,(AA$4+1),FALSE)*$E2269</f>
        <v>12.012022602694651</v>
      </c>
      <c r="AB2269" s="22">
        <f ca="1">VLOOKUP(CONCATENATE($F2269," ",$G2269),AllocFactorMatrix,(AB$4+1),FALSE)*$E2269</f>
        <v>818.54027304488204</v>
      </c>
      <c r="AC2269" s="22">
        <f ca="1">VLOOKUP(CONCATENATE($F2269," ",$G2269),AllocFactorMatrix,(AC$4+1),FALSE)*$E2269</f>
        <v>85.909621158837766</v>
      </c>
    </row>
    <row r="2270" spans="4:29" hidden="1" outlineLevel="1">
      <c r="F2270" s="42" t="str">
        <f>F2277</f>
        <v>RB_GUP-Land_P</v>
      </c>
      <c r="G2270" s="17" t="str">
        <f>$G$8</f>
        <v>PRODUCTION</v>
      </c>
      <c r="H2270" s="21">
        <f t="shared" ref="H2270:H2277" si="1055">SUBTOTAL(9,I2270:AC2270)</f>
        <v>471245.99999999994</v>
      </c>
      <c r="I2270" s="22">
        <f>VLOOKUP(CONCATENATE($F2270," ",$G2270),AllocFactorMatrix,(I$4+1),FALSE)*$E2277</f>
        <v>233647.80551193</v>
      </c>
      <c r="J2270" s="22">
        <f>VLOOKUP(CONCATENATE($F2270," ",$G2270),AllocFactorMatrix,(J$4+1),FALSE)*$E2277</f>
        <v>58427.809367052549</v>
      </c>
      <c r="K2270" s="22">
        <f>VLOOKUP(CONCATENATE($F2270," ",$G2270),AllocFactorMatrix,(K$4+1),FALSE)*$E2277</f>
        <v>740.50457849805525</v>
      </c>
      <c r="L2270" s="22">
        <f>VLOOKUP(CONCATENATE($F2270," ",$G2270),AllocFactorMatrix,(L$4+1),FALSE)*$E2277</f>
        <v>37.061518084990936</v>
      </c>
      <c r="M2270" s="22">
        <f t="shared" ref="M2270:M2277" si="1056">SUBTOTAL(9,J2270:L2270)</f>
        <v>59205.375463635595</v>
      </c>
      <c r="N2270" s="22">
        <f>VLOOKUP(CONCATENATE($F2270," ",$G2270),AllocFactorMatrix,(N$4+1),FALSE)*$E2277</f>
        <v>26213.504158478594</v>
      </c>
      <c r="O2270" s="22">
        <f>VLOOKUP(CONCATENATE($F2270," ",$G2270),AllocFactorMatrix,(O$4+1),FALSE)*$E2277</f>
        <v>7184.5144138676451</v>
      </c>
      <c r="P2270" s="22">
        <f>VLOOKUP(CONCATENATE($F2270," ",$G2270),AllocFactorMatrix,(P$4+1),FALSE)*$E2277</f>
        <v>1143.2775788594874</v>
      </c>
      <c r="Q2270" s="22">
        <f>VLOOKUP(CONCATENATE($F2270," ",$G2270),AllocFactorMatrix,(Q$4+1),FALSE)*$E2277</f>
        <v>0</v>
      </c>
      <c r="R2270" s="22">
        <f>SUBTOTAL(9,N2270:Q2270)</f>
        <v>34541.29615120573</v>
      </c>
      <c r="S2270" s="22">
        <f>VLOOKUP(CONCATENATE($F2270," ",$G2270),AllocFactorMatrix,(S$4+1),FALSE)*$E2277</f>
        <v>1133.1427264592137</v>
      </c>
      <c r="T2270" s="22">
        <f>VLOOKUP(CONCATENATE($F2270," ",$G2270),AllocFactorMatrix,(T$4+1),FALSE)*$E2277</f>
        <v>20621.26469989002</v>
      </c>
      <c r="U2270" s="22">
        <f>VLOOKUP(CONCATENATE($F2270," ",$G2270),AllocFactorMatrix,(U$4+1),FALSE)*$E2277</f>
        <v>100477.97580528093</v>
      </c>
      <c r="V2270" s="22">
        <f>VLOOKUP(CONCATENATE($F2270," ",$G2270),AllocFactorMatrix,(V$4+1),FALSE)*$E2277</f>
        <v>12802.948072801188</v>
      </c>
      <c r="W2270" s="22">
        <f>SUBTOTAL(9,S2270:V2270)</f>
        <v>135035.33130443137</v>
      </c>
      <c r="X2270" s="22">
        <f>VLOOKUP(CONCATENATE($F2270," ",$G2270),AllocFactorMatrix,(X$4+1),FALSE)*$E2277</f>
        <v>7331.3582675795833</v>
      </c>
      <c r="Y2270" s="22">
        <f>VLOOKUP(CONCATENATE($F2270," ",$G2270),AllocFactorMatrix,(Y$4+1),FALSE)*$E2277</f>
        <v>137.81187078416764</v>
      </c>
      <c r="Z2270" s="22">
        <f t="shared" ref="Z2270:Z2277" si="1057">SUBTOTAL(9,X2270:Y2270)</f>
        <v>7469.170138363751</v>
      </c>
      <c r="AA2270" s="22">
        <f>VLOOKUP(CONCATENATE($F2270," ",$G2270),AllocFactorMatrix,(AA$4+1),FALSE)*$E2277</f>
        <v>106.61651501489663</v>
      </c>
      <c r="AB2270" s="22">
        <f>VLOOKUP(CONCATENATE($F2270," ",$G2270),AllocFactorMatrix,(AB$4+1),FALSE)*$E2277</f>
        <v>1001.9078351725868</v>
      </c>
      <c r="AC2270" s="22">
        <f>VLOOKUP(CONCATENATE($F2270," ",$G2270),AllocFactorMatrix,(AC$4+1),FALSE)*$E2277</f>
        <v>238.49708024600724</v>
      </c>
    </row>
    <row r="2271" spans="4:29" hidden="1" outlineLevel="1">
      <c r="F2271" s="42" t="str">
        <f>F2277</f>
        <v>RB_GUP-Land_P</v>
      </c>
      <c r="G2271" s="17" t="str">
        <f>$G$9</f>
        <v>BULKTRAN</v>
      </c>
      <c r="H2271" s="21">
        <f t="shared" si="1055"/>
        <v>0</v>
      </c>
      <c r="I2271" s="22">
        <f>VLOOKUP(CONCATENATE($F2271," ",$G2271),AllocFactorMatrix,(I$4+1),FALSE)*$E2277</f>
        <v>0</v>
      </c>
      <c r="J2271" s="22">
        <f>VLOOKUP(CONCATENATE($F2271," ",$G2271),AllocFactorMatrix,(J$4+1),FALSE)*$E2277</f>
        <v>0</v>
      </c>
      <c r="K2271" s="22">
        <f>VLOOKUP(CONCATENATE($F2271," ",$G2271),AllocFactorMatrix,(K$4+1),FALSE)*$E2277</f>
        <v>0</v>
      </c>
      <c r="L2271" s="22">
        <f>VLOOKUP(CONCATENATE($F2271," ",$G2271),AllocFactorMatrix,(L$4+1),FALSE)*$E2277</f>
        <v>0</v>
      </c>
      <c r="M2271" s="22">
        <f t="shared" si="1056"/>
        <v>0</v>
      </c>
      <c r="N2271" s="22">
        <f>VLOOKUP(CONCATENATE($F2271," ",$G2271),AllocFactorMatrix,(N$4+1),FALSE)*$E2277</f>
        <v>0</v>
      </c>
      <c r="O2271" s="22">
        <f>VLOOKUP(CONCATENATE($F2271," ",$G2271),AllocFactorMatrix,(O$4+1),FALSE)*$E2277</f>
        <v>0</v>
      </c>
      <c r="P2271" s="22">
        <f>VLOOKUP(CONCATENATE($F2271," ",$G2271),AllocFactorMatrix,(P$4+1),FALSE)*$E2277</f>
        <v>0</v>
      </c>
      <c r="Q2271" s="22">
        <f>VLOOKUP(CONCATENATE($F2271," ",$G2271),AllocFactorMatrix,(Q$4+1),FALSE)*$E2277</f>
        <v>0</v>
      </c>
      <c r="R2271" s="22">
        <f t="shared" ref="R2271:R2277" si="1058">SUBTOTAL(9,N2271:Q2271)</f>
        <v>0</v>
      </c>
      <c r="S2271" s="22">
        <f>VLOOKUP(CONCATENATE($F2271," ",$G2271),AllocFactorMatrix,(S$4+1),FALSE)*$E2277</f>
        <v>0</v>
      </c>
      <c r="T2271" s="22">
        <f>VLOOKUP(CONCATENATE($F2271," ",$G2271),AllocFactorMatrix,(T$4+1),FALSE)*$E2277</f>
        <v>0</v>
      </c>
      <c r="U2271" s="22">
        <f>VLOOKUP(CONCATENATE($F2271," ",$G2271),AllocFactorMatrix,(U$4+1),FALSE)*$E2277</f>
        <v>0</v>
      </c>
      <c r="V2271" s="22">
        <f>VLOOKUP(CONCATENATE($F2271," ",$G2271),AllocFactorMatrix,(V$4+1),FALSE)*$E2277</f>
        <v>0</v>
      </c>
      <c r="W2271" s="22">
        <f t="shared" ref="W2271:W2277" si="1059">SUBTOTAL(9,S2271:V2271)</f>
        <v>0</v>
      </c>
      <c r="X2271" s="22">
        <f>VLOOKUP(CONCATENATE($F2271," ",$G2271),AllocFactorMatrix,(X$4+1),FALSE)*$E2277</f>
        <v>0</v>
      </c>
      <c r="Y2271" s="22">
        <f>VLOOKUP(CONCATENATE($F2271," ",$G2271),AllocFactorMatrix,(Y$4+1),FALSE)*$E2277</f>
        <v>0</v>
      </c>
      <c r="Z2271" s="22">
        <f t="shared" si="1057"/>
        <v>0</v>
      </c>
      <c r="AA2271" s="22">
        <f>VLOOKUP(CONCATENATE($F2271," ",$G2271),AllocFactorMatrix,(AA$4+1),FALSE)*$E2277</f>
        <v>0</v>
      </c>
      <c r="AB2271" s="22">
        <f>VLOOKUP(CONCATENATE($F2271," ",$G2271),AllocFactorMatrix,(AB$4+1),FALSE)*$E2277</f>
        <v>0</v>
      </c>
      <c r="AC2271" s="22">
        <f>VLOOKUP(CONCATENATE($F2271," ",$G2271),AllocFactorMatrix,(AC$4+1),FALSE)*$E2277</f>
        <v>0</v>
      </c>
    </row>
    <row r="2272" spans="4:29" hidden="1" outlineLevel="1">
      <c r="F2272" s="42" t="str">
        <f>F2277</f>
        <v>RB_GUP-Land_P</v>
      </c>
      <c r="G2272" s="17" t="str">
        <f>$G$10</f>
        <v>SUBTRAN</v>
      </c>
      <c r="H2272" s="21">
        <f t="shared" si="1055"/>
        <v>0</v>
      </c>
      <c r="I2272" s="22">
        <f>VLOOKUP(CONCATENATE($F2272," ",$G2272),AllocFactorMatrix,(I$4+1),FALSE)*$E2277</f>
        <v>0</v>
      </c>
      <c r="J2272" s="22">
        <f>VLOOKUP(CONCATENATE($F2272," ",$G2272),AllocFactorMatrix,(J$4+1),FALSE)*$E2277</f>
        <v>0</v>
      </c>
      <c r="K2272" s="22">
        <f>VLOOKUP(CONCATENATE($F2272," ",$G2272),AllocFactorMatrix,(K$4+1),FALSE)*$E2277</f>
        <v>0</v>
      </c>
      <c r="L2272" s="22">
        <f>VLOOKUP(CONCATENATE($F2272," ",$G2272),AllocFactorMatrix,(L$4+1),FALSE)*$E2277</f>
        <v>0</v>
      </c>
      <c r="M2272" s="22">
        <f t="shared" si="1056"/>
        <v>0</v>
      </c>
      <c r="N2272" s="22">
        <f>VLOOKUP(CONCATENATE($F2272," ",$G2272),AllocFactorMatrix,(N$4+1),FALSE)*$E2277</f>
        <v>0</v>
      </c>
      <c r="O2272" s="22">
        <f>VLOOKUP(CONCATENATE($F2272," ",$G2272),AllocFactorMatrix,(O$4+1),FALSE)*$E2277</f>
        <v>0</v>
      </c>
      <c r="P2272" s="22">
        <f>VLOOKUP(CONCATENATE($F2272," ",$G2272),AllocFactorMatrix,(P$4+1),FALSE)*$E2277</f>
        <v>0</v>
      </c>
      <c r="Q2272" s="22">
        <f>VLOOKUP(CONCATENATE($F2272," ",$G2272),AllocFactorMatrix,(Q$4+1),FALSE)*$E2277</f>
        <v>0</v>
      </c>
      <c r="R2272" s="22">
        <f t="shared" si="1058"/>
        <v>0</v>
      </c>
      <c r="S2272" s="22">
        <f>VLOOKUP(CONCATENATE($F2272," ",$G2272),AllocFactorMatrix,(S$4+1),FALSE)*$E2277</f>
        <v>0</v>
      </c>
      <c r="T2272" s="22">
        <f>VLOOKUP(CONCATENATE($F2272," ",$G2272),AllocFactorMatrix,(T$4+1),FALSE)*$E2277</f>
        <v>0</v>
      </c>
      <c r="U2272" s="22">
        <f>VLOOKUP(CONCATENATE($F2272," ",$G2272),AllocFactorMatrix,(U$4+1),FALSE)*$E2277</f>
        <v>0</v>
      </c>
      <c r="V2272" s="22">
        <f>VLOOKUP(CONCATENATE($F2272," ",$G2272),AllocFactorMatrix,(V$4+1),FALSE)*$E2277</f>
        <v>0</v>
      </c>
      <c r="W2272" s="22">
        <f t="shared" si="1059"/>
        <v>0</v>
      </c>
      <c r="X2272" s="22">
        <f>VLOOKUP(CONCATENATE($F2272," ",$G2272),AllocFactorMatrix,(X$4+1),FALSE)*$E2277</f>
        <v>0</v>
      </c>
      <c r="Y2272" s="22">
        <f>VLOOKUP(CONCATENATE($F2272," ",$G2272),AllocFactorMatrix,(Y$4+1),FALSE)*$E2277</f>
        <v>0</v>
      </c>
      <c r="Z2272" s="22">
        <f t="shared" si="1057"/>
        <v>0</v>
      </c>
      <c r="AA2272" s="22">
        <f>VLOOKUP(CONCATENATE($F2272," ",$G2272),AllocFactorMatrix,(AA$4+1),FALSE)*$E2277</f>
        <v>0</v>
      </c>
      <c r="AB2272" s="22">
        <f>VLOOKUP(CONCATENATE($F2272," ",$G2272),AllocFactorMatrix,(AB$4+1),FALSE)*$E2277</f>
        <v>0</v>
      </c>
      <c r="AC2272" s="22">
        <f>VLOOKUP(CONCATENATE($F2272," ",$G2272),AllocFactorMatrix,(AC$4+1),FALSE)*$E2277</f>
        <v>0</v>
      </c>
    </row>
    <row r="2273" spans="3:29" hidden="1" outlineLevel="1">
      <c r="F2273" s="42" t="str">
        <f>F2277</f>
        <v>RB_GUP-Land_P</v>
      </c>
      <c r="G2273" s="17" t="str">
        <f>$G$11</f>
        <v>DISTPRI</v>
      </c>
      <c r="H2273" s="21">
        <f t="shared" si="1055"/>
        <v>0</v>
      </c>
      <c r="I2273" s="22">
        <f>VLOOKUP(CONCATENATE($F2273," ",$G2273),AllocFactorMatrix,(I$4+1),FALSE)*$E2277</f>
        <v>0</v>
      </c>
      <c r="J2273" s="22">
        <f>VLOOKUP(CONCATENATE($F2273," ",$G2273),AllocFactorMatrix,(J$4+1),FALSE)*$E2277</f>
        <v>0</v>
      </c>
      <c r="K2273" s="22">
        <f>VLOOKUP(CONCATENATE($F2273," ",$G2273),AllocFactorMatrix,(K$4+1),FALSE)*$E2277</f>
        <v>0</v>
      </c>
      <c r="L2273" s="22">
        <f>VLOOKUP(CONCATENATE($F2273," ",$G2273),AllocFactorMatrix,(L$4+1),FALSE)*$E2277</f>
        <v>0</v>
      </c>
      <c r="M2273" s="22">
        <f t="shared" si="1056"/>
        <v>0</v>
      </c>
      <c r="N2273" s="22">
        <f>VLOOKUP(CONCATENATE($F2273," ",$G2273),AllocFactorMatrix,(N$4+1),FALSE)*$E2277</f>
        <v>0</v>
      </c>
      <c r="O2273" s="22">
        <f>VLOOKUP(CONCATENATE($F2273," ",$G2273),AllocFactorMatrix,(O$4+1),FALSE)*$E2277</f>
        <v>0</v>
      </c>
      <c r="P2273" s="22">
        <f>VLOOKUP(CONCATENATE($F2273," ",$G2273),AllocFactorMatrix,(P$4+1),FALSE)*$E2277</f>
        <v>0</v>
      </c>
      <c r="Q2273" s="22">
        <f>VLOOKUP(CONCATENATE($F2273," ",$G2273),AllocFactorMatrix,(Q$4+1),FALSE)*$E2277</f>
        <v>0</v>
      </c>
      <c r="R2273" s="22">
        <f t="shared" si="1058"/>
        <v>0</v>
      </c>
      <c r="S2273" s="22">
        <f>VLOOKUP(CONCATENATE($F2273," ",$G2273),AllocFactorMatrix,(S$4+1),FALSE)*$E2277</f>
        <v>0</v>
      </c>
      <c r="T2273" s="22">
        <f>VLOOKUP(CONCATENATE($F2273," ",$G2273),AllocFactorMatrix,(T$4+1),FALSE)*$E2277</f>
        <v>0</v>
      </c>
      <c r="U2273" s="22">
        <f>VLOOKUP(CONCATENATE($F2273," ",$G2273),AllocFactorMatrix,(U$4+1),FALSE)*$E2277</f>
        <v>0</v>
      </c>
      <c r="V2273" s="22">
        <f>VLOOKUP(CONCATENATE($F2273," ",$G2273),AllocFactorMatrix,(V$4+1),FALSE)*$E2277</f>
        <v>0</v>
      </c>
      <c r="W2273" s="22">
        <f t="shared" si="1059"/>
        <v>0</v>
      </c>
      <c r="X2273" s="22">
        <f>VLOOKUP(CONCATENATE($F2273," ",$G2273),AllocFactorMatrix,(X$4+1),FALSE)*$E2277</f>
        <v>0</v>
      </c>
      <c r="Y2273" s="22">
        <f>VLOOKUP(CONCATENATE($F2273," ",$G2273),AllocFactorMatrix,(Y$4+1),FALSE)*$E2277</f>
        <v>0</v>
      </c>
      <c r="Z2273" s="22">
        <f t="shared" si="1057"/>
        <v>0</v>
      </c>
      <c r="AA2273" s="22">
        <f>VLOOKUP(CONCATENATE($F2273," ",$G2273),AllocFactorMatrix,(AA$4+1),FALSE)*$E2277</f>
        <v>0</v>
      </c>
      <c r="AB2273" s="22">
        <f>VLOOKUP(CONCATENATE($F2273," ",$G2273),AllocFactorMatrix,(AB$4+1),FALSE)*$E2277</f>
        <v>0</v>
      </c>
      <c r="AC2273" s="22">
        <f>VLOOKUP(CONCATENATE($F2273," ",$G2273),AllocFactorMatrix,(AC$4+1),FALSE)*$E2277</f>
        <v>0</v>
      </c>
    </row>
    <row r="2274" spans="3:29" hidden="1" outlineLevel="1">
      <c r="F2274" s="42" t="str">
        <f>F2277</f>
        <v>RB_GUP-Land_P</v>
      </c>
      <c r="G2274" s="17" t="str">
        <f>$G$12</f>
        <v>DISTSEC</v>
      </c>
      <c r="H2274" s="21">
        <f t="shared" si="1055"/>
        <v>0</v>
      </c>
      <c r="I2274" s="22">
        <f>VLOOKUP(CONCATENATE($F2274," ",$G2274),AllocFactorMatrix,(I$4+1),FALSE)*$E2277</f>
        <v>0</v>
      </c>
      <c r="J2274" s="22">
        <f>VLOOKUP(CONCATENATE($F2274," ",$G2274),AllocFactorMatrix,(J$4+1),FALSE)*$E2277</f>
        <v>0</v>
      </c>
      <c r="K2274" s="22">
        <f>VLOOKUP(CONCATENATE($F2274," ",$G2274),AllocFactorMatrix,(K$4+1),FALSE)*$E2277</f>
        <v>0</v>
      </c>
      <c r="L2274" s="22">
        <f>VLOOKUP(CONCATENATE($F2274," ",$G2274),AllocFactorMatrix,(L$4+1),FALSE)*$E2277</f>
        <v>0</v>
      </c>
      <c r="M2274" s="22">
        <f t="shared" si="1056"/>
        <v>0</v>
      </c>
      <c r="N2274" s="22">
        <f>VLOOKUP(CONCATENATE($F2274," ",$G2274),AllocFactorMatrix,(N$4+1),FALSE)*$E2277</f>
        <v>0</v>
      </c>
      <c r="O2274" s="22">
        <f>VLOOKUP(CONCATENATE($F2274," ",$G2274),AllocFactorMatrix,(O$4+1),FALSE)*$E2277</f>
        <v>0</v>
      </c>
      <c r="P2274" s="22">
        <f>VLOOKUP(CONCATENATE($F2274," ",$G2274),AllocFactorMatrix,(P$4+1),FALSE)*$E2277</f>
        <v>0</v>
      </c>
      <c r="Q2274" s="22">
        <f>VLOOKUP(CONCATENATE($F2274," ",$G2274),AllocFactorMatrix,(Q$4+1),FALSE)*$E2277</f>
        <v>0</v>
      </c>
      <c r="R2274" s="22">
        <f t="shared" si="1058"/>
        <v>0</v>
      </c>
      <c r="S2274" s="22">
        <f>VLOOKUP(CONCATENATE($F2274," ",$G2274),AllocFactorMatrix,(S$4+1),FALSE)*$E2277</f>
        <v>0</v>
      </c>
      <c r="T2274" s="22">
        <f>VLOOKUP(CONCATENATE($F2274," ",$G2274),AllocFactorMatrix,(T$4+1),FALSE)*$E2277</f>
        <v>0</v>
      </c>
      <c r="U2274" s="22">
        <f>VLOOKUP(CONCATENATE($F2274," ",$G2274),AllocFactorMatrix,(U$4+1),FALSE)*$E2277</f>
        <v>0</v>
      </c>
      <c r="V2274" s="22">
        <f>VLOOKUP(CONCATENATE($F2274," ",$G2274),AllocFactorMatrix,(V$4+1),FALSE)*$E2277</f>
        <v>0</v>
      </c>
      <c r="W2274" s="22">
        <f t="shared" si="1059"/>
        <v>0</v>
      </c>
      <c r="X2274" s="22">
        <f>VLOOKUP(CONCATENATE($F2274," ",$G2274),AllocFactorMatrix,(X$4+1),FALSE)*$E2277</f>
        <v>0</v>
      </c>
      <c r="Y2274" s="22">
        <f>VLOOKUP(CONCATENATE($F2274," ",$G2274),AllocFactorMatrix,(Y$4+1),FALSE)*$E2277</f>
        <v>0</v>
      </c>
      <c r="Z2274" s="22">
        <f t="shared" si="1057"/>
        <v>0</v>
      </c>
      <c r="AA2274" s="22">
        <f>VLOOKUP(CONCATENATE($F2274," ",$G2274),AllocFactorMatrix,(AA$4+1),FALSE)*$E2277</f>
        <v>0</v>
      </c>
      <c r="AB2274" s="22">
        <f>VLOOKUP(CONCATENATE($F2274," ",$G2274),AllocFactorMatrix,(AB$4+1),FALSE)*$E2277</f>
        <v>0</v>
      </c>
      <c r="AC2274" s="22">
        <f>VLOOKUP(CONCATENATE($F2274," ",$G2274),AllocFactorMatrix,(AC$4+1),FALSE)*$E2277</f>
        <v>0</v>
      </c>
    </row>
    <row r="2275" spans="3:29" hidden="1" outlineLevel="1">
      <c r="F2275" s="42" t="str">
        <f>F2277</f>
        <v>RB_GUP-Land_P</v>
      </c>
      <c r="G2275" s="17" t="str">
        <f>$G$13</f>
        <v>ENERGY</v>
      </c>
      <c r="H2275" s="21">
        <f t="shared" si="1055"/>
        <v>0</v>
      </c>
      <c r="I2275" s="22">
        <f>VLOOKUP(CONCATENATE($F2275," ",$G2275),AllocFactorMatrix,(I$4+1),FALSE)*$E2277</f>
        <v>0</v>
      </c>
      <c r="J2275" s="22">
        <f>VLOOKUP(CONCATENATE($F2275," ",$G2275),AllocFactorMatrix,(J$4+1),FALSE)*$E2277</f>
        <v>0</v>
      </c>
      <c r="K2275" s="22">
        <f>VLOOKUP(CONCATENATE($F2275," ",$G2275),AllocFactorMatrix,(K$4+1),FALSE)*$E2277</f>
        <v>0</v>
      </c>
      <c r="L2275" s="22">
        <f>VLOOKUP(CONCATENATE($F2275," ",$G2275),AllocFactorMatrix,(L$4+1),FALSE)*$E2277</f>
        <v>0</v>
      </c>
      <c r="M2275" s="22">
        <f t="shared" si="1056"/>
        <v>0</v>
      </c>
      <c r="N2275" s="22">
        <f>VLOOKUP(CONCATENATE($F2275," ",$G2275),AllocFactorMatrix,(N$4+1),FALSE)*$E2277</f>
        <v>0</v>
      </c>
      <c r="O2275" s="22">
        <f>VLOOKUP(CONCATENATE($F2275," ",$G2275),AllocFactorMatrix,(O$4+1),FALSE)*$E2277</f>
        <v>0</v>
      </c>
      <c r="P2275" s="22">
        <f>VLOOKUP(CONCATENATE($F2275," ",$G2275),AllocFactorMatrix,(P$4+1),FALSE)*$E2277</f>
        <v>0</v>
      </c>
      <c r="Q2275" s="22">
        <f>VLOOKUP(CONCATENATE($F2275," ",$G2275),AllocFactorMatrix,(Q$4+1),FALSE)*$E2277</f>
        <v>0</v>
      </c>
      <c r="R2275" s="22">
        <f t="shared" si="1058"/>
        <v>0</v>
      </c>
      <c r="S2275" s="22">
        <f>VLOOKUP(CONCATENATE($F2275," ",$G2275),AllocFactorMatrix,(S$4+1),FALSE)*$E2277</f>
        <v>0</v>
      </c>
      <c r="T2275" s="22">
        <f>VLOOKUP(CONCATENATE($F2275," ",$G2275),AllocFactorMatrix,(T$4+1),FALSE)*$E2277</f>
        <v>0</v>
      </c>
      <c r="U2275" s="22">
        <f>VLOOKUP(CONCATENATE($F2275," ",$G2275),AllocFactorMatrix,(U$4+1),FALSE)*$E2277</f>
        <v>0</v>
      </c>
      <c r="V2275" s="22">
        <f>VLOOKUP(CONCATENATE($F2275," ",$G2275),AllocFactorMatrix,(V$4+1),FALSE)*$E2277</f>
        <v>0</v>
      </c>
      <c r="W2275" s="22">
        <f t="shared" si="1059"/>
        <v>0</v>
      </c>
      <c r="X2275" s="22">
        <f>VLOOKUP(CONCATENATE($F2275," ",$G2275),AllocFactorMatrix,(X$4+1),FALSE)*$E2277</f>
        <v>0</v>
      </c>
      <c r="Y2275" s="22">
        <f>VLOOKUP(CONCATENATE($F2275," ",$G2275),AllocFactorMatrix,(Y$4+1),FALSE)*$E2277</f>
        <v>0</v>
      </c>
      <c r="Z2275" s="22">
        <f t="shared" si="1057"/>
        <v>0</v>
      </c>
      <c r="AA2275" s="22">
        <f>VLOOKUP(CONCATENATE($F2275," ",$G2275),AllocFactorMatrix,(AA$4+1),FALSE)*$E2277</f>
        <v>0</v>
      </c>
      <c r="AB2275" s="22">
        <f>VLOOKUP(CONCATENATE($F2275," ",$G2275),AllocFactorMatrix,(AB$4+1),FALSE)*$E2277</f>
        <v>0</v>
      </c>
      <c r="AC2275" s="22">
        <f>VLOOKUP(CONCATENATE($F2275," ",$G2275),AllocFactorMatrix,(AC$4+1),FALSE)*$E2277</f>
        <v>0</v>
      </c>
    </row>
    <row r="2276" spans="3:29" hidden="1" outlineLevel="1">
      <c r="F2276" s="42" t="str">
        <f>F2277</f>
        <v>RB_GUP-Land_P</v>
      </c>
      <c r="G2276" s="17" t="str">
        <f>$G$14</f>
        <v>CUSTOMER</v>
      </c>
      <c r="H2276" s="21">
        <f t="shared" si="1055"/>
        <v>0</v>
      </c>
      <c r="I2276" s="22">
        <f>VLOOKUP(CONCATENATE($F2276," ",$G2276),AllocFactorMatrix,(I$4+1),FALSE)*$E2277</f>
        <v>0</v>
      </c>
      <c r="J2276" s="22">
        <f>VLOOKUP(CONCATENATE($F2276," ",$G2276),AllocFactorMatrix,(J$4+1),FALSE)*$E2277</f>
        <v>0</v>
      </c>
      <c r="K2276" s="22">
        <f>VLOOKUP(CONCATENATE($F2276," ",$G2276),AllocFactorMatrix,(K$4+1),FALSE)*$E2277</f>
        <v>0</v>
      </c>
      <c r="L2276" s="22">
        <f>VLOOKUP(CONCATENATE($F2276," ",$G2276),AllocFactorMatrix,(L$4+1),FALSE)*$E2277</f>
        <v>0</v>
      </c>
      <c r="M2276" s="22">
        <f t="shared" si="1056"/>
        <v>0</v>
      </c>
      <c r="N2276" s="22">
        <f>VLOOKUP(CONCATENATE($F2276," ",$G2276),AllocFactorMatrix,(N$4+1),FALSE)*$E2277</f>
        <v>0</v>
      </c>
      <c r="O2276" s="22">
        <f>VLOOKUP(CONCATENATE($F2276," ",$G2276),AllocFactorMatrix,(O$4+1),FALSE)*$E2277</f>
        <v>0</v>
      </c>
      <c r="P2276" s="22">
        <f>VLOOKUP(CONCATENATE($F2276," ",$G2276),AllocFactorMatrix,(P$4+1),FALSE)*$E2277</f>
        <v>0</v>
      </c>
      <c r="Q2276" s="22">
        <f>VLOOKUP(CONCATENATE($F2276," ",$G2276),AllocFactorMatrix,(Q$4+1),FALSE)*$E2277</f>
        <v>0</v>
      </c>
      <c r="R2276" s="22">
        <f t="shared" si="1058"/>
        <v>0</v>
      </c>
      <c r="S2276" s="22">
        <f>VLOOKUP(CONCATENATE($F2276," ",$G2276),AllocFactorMatrix,(S$4+1),FALSE)*$E2277</f>
        <v>0</v>
      </c>
      <c r="T2276" s="22">
        <f>VLOOKUP(CONCATENATE($F2276," ",$G2276),AllocFactorMatrix,(T$4+1),FALSE)*$E2277</f>
        <v>0</v>
      </c>
      <c r="U2276" s="22">
        <f>VLOOKUP(CONCATENATE($F2276," ",$G2276),AllocFactorMatrix,(U$4+1),FALSE)*$E2277</f>
        <v>0</v>
      </c>
      <c r="V2276" s="22">
        <f>VLOOKUP(CONCATENATE($F2276," ",$G2276),AllocFactorMatrix,(V$4+1),FALSE)*$E2277</f>
        <v>0</v>
      </c>
      <c r="W2276" s="22">
        <f t="shared" si="1059"/>
        <v>0</v>
      </c>
      <c r="X2276" s="22">
        <f>VLOOKUP(CONCATENATE($F2276," ",$G2276),AllocFactorMatrix,(X$4+1),FALSE)*$E2277</f>
        <v>0</v>
      </c>
      <c r="Y2276" s="22">
        <f>VLOOKUP(CONCATENATE($F2276," ",$G2276),AllocFactorMatrix,(Y$4+1),FALSE)*$E2277</f>
        <v>0</v>
      </c>
      <c r="Z2276" s="22">
        <f t="shared" si="1057"/>
        <v>0</v>
      </c>
      <c r="AA2276" s="22">
        <f>VLOOKUP(CONCATENATE($F2276," ",$G2276),AllocFactorMatrix,(AA$4+1),FALSE)*$E2277</f>
        <v>0</v>
      </c>
      <c r="AB2276" s="22">
        <f>VLOOKUP(CONCATENATE($F2276," ",$G2276),AllocFactorMatrix,(AB$4+1),FALSE)*$E2277</f>
        <v>0</v>
      </c>
      <c r="AC2276" s="22">
        <f>VLOOKUP(CONCATENATE($F2276," ",$G2276),AllocFactorMatrix,(AC$4+1),FALSE)*$E2277</f>
        <v>0</v>
      </c>
    </row>
    <row r="2277" spans="3:29" collapsed="1">
      <c r="D2277" s="39" t="s">
        <v>654</v>
      </c>
      <c r="E2277" s="42">
        <v>471246</v>
      </c>
      <c r="F2277" s="42" t="s">
        <v>549</v>
      </c>
      <c r="G2277" s="17" t="str">
        <f>$G$15</f>
        <v>TOTAL</v>
      </c>
      <c r="H2277" s="21">
        <f t="shared" si="1055"/>
        <v>471245.99999999994</v>
      </c>
      <c r="I2277" s="22">
        <f>VLOOKUP(CONCATENATE($F2277," ",$G2277),AllocFactorMatrix,(I$4+1),FALSE)*$E2277</f>
        <v>233647.80551193</v>
      </c>
      <c r="J2277" s="22">
        <f>VLOOKUP(CONCATENATE($F2277," ",$G2277),AllocFactorMatrix,(J$4+1),FALSE)*$E2277</f>
        <v>58427.809367052549</v>
      </c>
      <c r="K2277" s="22">
        <f>VLOOKUP(CONCATENATE($F2277," ",$G2277),AllocFactorMatrix,(K$4+1),FALSE)*$E2277</f>
        <v>740.50457849805525</v>
      </c>
      <c r="L2277" s="22">
        <f>VLOOKUP(CONCATENATE($F2277," ",$G2277),AllocFactorMatrix,(L$4+1),FALSE)*$E2277</f>
        <v>37.061518084990936</v>
      </c>
      <c r="M2277" s="22">
        <f t="shared" si="1056"/>
        <v>59205.375463635595</v>
      </c>
      <c r="N2277" s="22">
        <f>VLOOKUP(CONCATENATE($F2277," ",$G2277),AllocFactorMatrix,(N$4+1),FALSE)*$E2277</f>
        <v>26213.504158478594</v>
      </c>
      <c r="O2277" s="22">
        <f>VLOOKUP(CONCATENATE($F2277," ",$G2277),AllocFactorMatrix,(O$4+1),FALSE)*$E2277</f>
        <v>7184.5144138676451</v>
      </c>
      <c r="P2277" s="22">
        <f>VLOOKUP(CONCATENATE($F2277," ",$G2277),AllocFactorMatrix,(P$4+1),FALSE)*$E2277</f>
        <v>1143.2775788594874</v>
      </c>
      <c r="Q2277" s="22">
        <f>VLOOKUP(CONCATENATE($F2277," ",$G2277),AllocFactorMatrix,(Q$4+1),FALSE)*$E2277</f>
        <v>0</v>
      </c>
      <c r="R2277" s="22">
        <f t="shared" si="1058"/>
        <v>34541.29615120573</v>
      </c>
      <c r="S2277" s="22">
        <f>VLOOKUP(CONCATENATE($F2277," ",$G2277),AllocFactorMatrix,(S$4+1),FALSE)*$E2277</f>
        <v>1133.1427264592137</v>
      </c>
      <c r="T2277" s="22">
        <f>VLOOKUP(CONCATENATE($F2277," ",$G2277),AllocFactorMatrix,(T$4+1),FALSE)*$E2277</f>
        <v>20621.26469989002</v>
      </c>
      <c r="U2277" s="22">
        <f>VLOOKUP(CONCATENATE($F2277," ",$G2277),AllocFactorMatrix,(U$4+1),FALSE)*$E2277</f>
        <v>100477.97580528093</v>
      </c>
      <c r="V2277" s="22">
        <f>VLOOKUP(CONCATENATE($F2277," ",$G2277),AllocFactorMatrix,(V$4+1),FALSE)*$E2277</f>
        <v>12802.948072801188</v>
      </c>
      <c r="W2277" s="22">
        <f t="shared" si="1059"/>
        <v>135035.33130443137</v>
      </c>
      <c r="X2277" s="22">
        <f>VLOOKUP(CONCATENATE($F2277," ",$G2277),AllocFactorMatrix,(X$4+1),FALSE)*$E2277</f>
        <v>7331.3582675795833</v>
      </c>
      <c r="Y2277" s="22">
        <f>VLOOKUP(CONCATENATE($F2277," ",$G2277),AllocFactorMatrix,(Y$4+1),FALSE)*$E2277</f>
        <v>137.81187078416764</v>
      </c>
      <c r="Z2277" s="22">
        <f t="shared" si="1057"/>
        <v>7469.170138363751</v>
      </c>
      <c r="AA2277" s="22">
        <f>VLOOKUP(CONCATENATE($F2277," ",$G2277),AllocFactorMatrix,(AA$4+1),FALSE)*$E2277</f>
        <v>106.61651501489663</v>
      </c>
      <c r="AB2277" s="22">
        <f>VLOOKUP(CONCATENATE($F2277," ",$G2277),AllocFactorMatrix,(AB$4+1),FALSE)*$E2277</f>
        <v>1001.9078351725868</v>
      </c>
      <c r="AC2277" s="22">
        <f>VLOOKUP(CONCATENATE($F2277," ",$G2277),AllocFactorMatrix,(AC$4+1),FALSE)*$E2277</f>
        <v>238.49708024600724</v>
      </c>
    </row>
    <row r="2278" spans="3:29" hidden="1" outlineLevel="1">
      <c r="E2278" s="19"/>
      <c r="F2278" s="42"/>
      <c r="G2278" s="17" t="str">
        <f>$G$8</f>
        <v>PRODUCTION</v>
      </c>
      <c r="H2278" s="19">
        <f t="shared" ref="H2278:AC2278" ca="1" si="1060">+H2206+H2214+H2222+H2230+H2238+H2246+H2254+H2262+H2270</f>
        <v>-23966431.474128168</v>
      </c>
      <c r="I2278" s="19">
        <f t="shared" ca="1" si="1060"/>
        <v>-11882762.123990647</v>
      </c>
      <c r="J2278" s="19">
        <f t="shared" ca="1" si="1060"/>
        <v>-2971497.0299565168</v>
      </c>
      <c r="K2278" s="19">
        <f t="shared" ca="1" si="1060"/>
        <v>-37660.271359018006</v>
      </c>
      <c r="L2278" s="19">
        <f t="shared" ca="1" si="1060"/>
        <v>-1884.8591468385875</v>
      </c>
      <c r="M2278" s="19">
        <f t="shared" ca="1" si="1060"/>
        <v>-3011042.1604623729</v>
      </c>
      <c r="N2278" s="19">
        <f t="shared" ca="1" si="1060"/>
        <v>-1333155.4031460234</v>
      </c>
      <c r="O2278" s="19">
        <f t="shared" ca="1" si="1060"/>
        <v>-365387.02158712217</v>
      </c>
      <c r="P2278" s="19">
        <f t="shared" ca="1" si="1060"/>
        <v>-58144.331728318255</v>
      </c>
      <c r="Q2278" s="19">
        <f t="shared" ca="1" si="1060"/>
        <v>0</v>
      </c>
      <c r="R2278" s="19">
        <f t="shared" ca="1" si="1060"/>
        <v>-1756686.7564614641</v>
      </c>
      <c r="S2278" s="19">
        <f t="shared" ca="1" si="1060"/>
        <v>-57628.897654497865</v>
      </c>
      <c r="T2278" s="19">
        <f t="shared" ca="1" si="1060"/>
        <v>-1048747.6335921625</v>
      </c>
      <c r="U2278" s="19">
        <f t="shared" ca="1" si="1060"/>
        <v>-5110066.762999312</v>
      </c>
      <c r="V2278" s="19">
        <f t="shared" ca="1" si="1060"/>
        <v>-651126.9647988755</v>
      </c>
      <c r="W2278" s="19">
        <f t="shared" ca="1" si="1060"/>
        <v>-6867570.2590448475</v>
      </c>
      <c r="X2278" s="19">
        <f t="shared" ca="1" si="1060"/>
        <v>-372855.14472744399</v>
      </c>
      <c r="Y2278" s="19">
        <f t="shared" ca="1" si="1060"/>
        <v>-7008.7783396997729</v>
      </c>
      <c r="Z2278" s="19">
        <f t="shared" ca="1" si="1060"/>
        <v>-379863.92306714383</v>
      </c>
      <c r="AA2278" s="19">
        <f t="shared" ca="1" si="1060"/>
        <v>-5422.2580162269342</v>
      </c>
      <c r="AB2278" s="19">
        <f t="shared" ca="1" si="1060"/>
        <v>-50954.608580350614</v>
      </c>
      <c r="AC2278" s="19">
        <f t="shared" ca="1" si="1060"/>
        <v>-12129.384505111087</v>
      </c>
    </row>
    <row r="2279" spans="3:29" hidden="1" outlineLevel="1">
      <c r="E2279" s="19"/>
      <c r="F2279" s="42"/>
      <c r="G2279" s="17" t="str">
        <f>$G$9</f>
        <v>BULKTRAN</v>
      </c>
      <c r="H2279" s="19">
        <f t="shared" ref="H2279:AC2279" ca="1" si="1061">+H2207+H2215+H2223+H2231+H2239+H2247+H2255+H2263+H2271</f>
        <v>392191.2081582807</v>
      </c>
      <c r="I2279" s="19">
        <f t="shared" ca="1" si="1061"/>
        <v>194451.76219480875</v>
      </c>
      <c r="J2279" s="19">
        <f t="shared" ca="1" si="1061"/>
        <v>48626.138249886571</v>
      </c>
      <c r="K2279" s="19">
        <f t="shared" ca="1" si="1061"/>
        <v>616.27978866216495</v>
      </c>
      <c r="L2279" s="19">
        <f t="shared" ca="1" si="1061"/>
        <v>30.844190834367968</v>
      </c>
      <c r="M2279" s="19">
        <f t="shared" ca="1" si="1061"/>
        <v>49273.262229383101</v>
      </c>
      <c r="N2279" s="19">
        <f t="shared" ca="1" si="1061"/>
        <v>21816.006641914915</v>
      </c>
      <c r="O2279" s="19">
        <f t="shared" ca="1" si="1061"/>
        <v>5979.2621857911445</v>
      </c>
      <c r="P2279" s="19">
        <f t="shared" ca="1" si="1061"/>
        <v>951.48481878504322</v>
      </c>
      <c r="Q2279" s="19">
        <f t="shared" ca="1" si="1061"/>
        <v>0</v>
      </c>
      <c r="R2279" s="19">
        <f t="shared" ca="1" si="1061"/>
        <v>28746.753646491103</v>
      </c>
      <c r="S2279" s="19">
        <f t="shared" ca="1" si="1061"/>
        <v>943.05015831605397</v>
      </c>
      <c r="T2279" s="19">
        <f t="shared" ca="1" si="1061"/>
        <v>17161.904220728818</v>
      </c>
      <c r="U2279" s="19">
        <f t="shared" ca="1" si="1061"/>
        <v>83622.097003203482</v>
      </c>
      <c r="V2279" s="19">
        <f t="shared" ca="1" si="1061"/>
        <v>10655.164548154531</v>
      </c>
      <c r="W2279" s="19">
        <f t="shared" ca="1" si="1061"/>
        <v>112382.21593040289</v>
      </c>
      <c r="X2279" s="19">
        <f t="shared" ca="1" si="1061"/>
        <v>6101.4719624214031</v>
      </c>
      <c r="Y2279" s="19">
        <f t="shared" ca="1" si="1061"/>
        <v>114.6929716143916</v>
      </c>
      <c r="Z2279" s="19">
        <f t="shared" ca="1" si="1061"/>
        <v>6216.1649340357944</v>
      </c>
      <c r="AA2279" s="19">
        <f t="shared" ca="1" si="1061"/>
        <v>88.730853595187654</v>
      </c>
      <c r="AB2279" s="19">
        <f t="shared" ca="1" si="1061"/>
        <v>833.83083217594276</v>
      </c>
      <c r="AC2279" s="19">
        <f t="shared" ca="1" si="1061"/>
        <v>198.48753738791211</v>
      </c>
    </row>
    <row r="2280" spans="3:29" hidden="1" outlineLevel="1">
      <c r="E2280" s="19"/>
      <c r="F2280" s="42"/>
      <c r="G2280" s="17" t="str">
        <f>$G$10</f>
        <v>SUBTRAN</v>
      </c>
      <c r="H2280" s="19">
        <f t="shared" ref="H2280:AC2280" ca="1" si="1062">+H2208+H2216+H2224+H2232+H2240+H2248+H2256+H2264+H2272</f>
        <v>132607.95163401627</v>
      </c>
      <c r="I2280" s="19">
        <f t="shared" ca="1" si="1062"/>
        <v>63991.588684833725</v>
      </c>
      <c r="J2280" s="19">
        <f t="shared" ca="1" si="1062"/>
        <v>15965.480649998681</v>
      </c>
      <c r="K2280" s="19">
        <f t="shared" ca="1" si="1062"/>
        <v>202.77105859578839</v>
      </c>
      <c r="L2280" s="19">
        <f t="shared" ca="1" si="1062"/>
        <v>13.07233149194361</v>
      </c>
      <c r="M2280" s="19">
        <f t="shared" ca="1" si="1062"/>
        <v>16181.324040086412</v>
      </c>
      <c r="N2280" s="19">
        <f t="shared" ca="1" si="1062"/>
        <v>7089.9870816005923</v>
      </c>
      <c r="O2280" s="19">
        <f t="shared" ca="1" si="1062"/>
        <v>1946.3850026619173</v>
      </c>
      <c r="P2280" s="19">
        <f t="shared" ca="1" si="1062"/>
        <v>391.23779804346674</v>
      </c>
      <c r="Q2280" s="19">
        <f t="shared" ca="1" si="1062"/>
        <v>0</v>
      </c>
      <c r="R2280" s="19">
        <f t="shared" ca="1" si="1062"/>
        <v>9427.6098823059765</v>
      </c>
      <c r="S2280" s="19">
        <f t="shared" ca="1" si="1062"/>
        <v>300.45204686977087</v>
      </c>
      <c r="T2280" s="19">
        <f t="shared" ca="1" si="1062"/>
        <v>5629.0141546422947</v>
      </c>
      <c r="U2280" s="19">
        <f t="shared" ca="1" si="1062"/>
        <v>34981.078123196792</v>
      </c>
      <c r="V2280" s="19">
        <f t="shared" ca="1" si="1062"/>
        <v>0</v>
      </c>
      <c r="W2280" s="19">
        <f t="shared" ca="1" si="1062"/>
        <v>40910.544324708862</v>
      </c>
      <c r="X2280" s="19">
        <f t="shared" ca="1" si="1062"/>
        <v>1988.6465488560038</v>
      </c>
      <c r="Y2280" s="19">
        <f t="shared" ca="1" si="1062"/>
        <v>38.145870797967461</v>
      </c>
      <c r="Z2280" s="19">
        <f t="shared" ca="1" si="1062"/>
        <v>2026.7924196539711</v>
      </c>
      <c r="AA2280" s="19">
        <f t="shared" ca="1" si="1062"/>
        <v>29.014082286653096</v>
      </c>
      <c r="AB2280" s="19">
        <f t="shared" ca="1" si="1062"/>
        <v>33.196526522757658</v>
      </c>
      <c r="AC2280" s="19">
        <f t="shared" ca="1" si="1062"/>
        <v>7.8816736179030658</v>
      </c>
    </row>
    <row r="2281" spans="3:29" hidden="1" outlineLevel="1">
      <c r="E2281" s="19"/>
      <c r="F2281" s="42"/>
      <c r="G2281" s="17" t="str">
        <f>$G$11</f>
        <v>DISTPRI</v>
      </c>
      <c r="H2281" s="19">
        <f t="shared" ref="H2281:AC2281" ca="1" si="1063">+H2209+H2217+H2225+H2233+H2241+H2249+H2257+H2265+H2273</f>
        <v>246069.84487181413</v>
      </c>
      <c r="I2281" s="19">
        <f t="shared" ca="1" si="1063"/>
        <v>162755.48425963442</v>
      </c>
      <c r="J2281" s="19">
        <f t="shared" ca="1" si="1063"/>
        <v>40389.169769034554</v>
      </c>
      <c r="K2281" s="19">
        <f t="shared" ca="1" si="1063"/>
        <v>512.77698362250169</v>
      </c>
      <c r="L2281" s="19">
        <f t="shared" ca="1" si="1063"/>
        <v>0</v>
      </c>
      <c r="M2281" s="19">
        <f t="shared" ca="1" si="1063"/>
        <v>40901.946752657052</v>
      </c>
      <c r="N2281" s="19">
        <f t="shared" ca="1" si="1063"/>
        <v>17629.605188040994</v>
      </c>
      <c r="O2281" s="19">
        <f t="shared" ca="1" si="1063"/>
        <v>4848.0143624247539</v>
      </c>
      <c r="P2281" s="19">
        <f t="shared" ca="1" si="1063"/>
        <v>0</v>
      </c>
      <c r="Q2281" s="19">
        <f t="shared" ca="1" si="1063"/>
        <v>0</v>
      </c>
      <c r="R2281" s="19">
        <f t="shared" ca="1" si="1063"/>
        <v>22477.619550465748</v>
      </c>
      <c r="S2281" s="19">
        <f t="shared" ca="1" si="1063"/>
        <v>755.42194639898196</v>
      </c>
      <c r="T2281" s="19">
        <f t="shared" ca="1" si="1063"/>
        <v>13952.464018675966</v>
      </c>
      <c r="U2281" s="19">
        <f t="shared" ca="1" si="1063"/>
        <v>0</v>
      </c>
      <c r="V2281" s="19">
        <f t="shared" ca="1" si="1063"/>
        <v>0</v>
      </c>
      <c r="W2281" s="19">
        <f t="shared" ca="1" si="1063"/>
        <v>14707.885965074949</v>
      </c>
      <c r="X2281" s="19">
        <f t="shared" ca="1" si="1063"/>
        <v>4955.4255313804106</v>
      </c>
      <c r="Y2281" s="19">
        <f t="shared" ca="1" si="1063"/>
        <v>95.173591159531924</v>
      </c>
      <c r="Z2281" s="19">
        <f t="shared" ca="1" si="1063"/>
        <v>5050.599122539943</v>
      </c>
      <c r="AA2281" s="19">
        <f t="shared" ca="1" si="1063"/>
        <v>72.736715001067992</v>
      </c>
      <c r="AB2281" s="19">
        <f t="shared" ca="1" si="1063"/>
        <v>83.700116372652133</v>
      </c>
      <c r="AC2281" s="19">
        <f t="shared" ca="1" si="1063"/>
        <v>19.872390068217342</v>
      </c>
    </row>
    <row r="2282" spans="3:29" hidden="1" outlineLevel="1">
      <c r="E2282" s="19"/>
      <c r="F2282" s="42"/>
      <c r="G2282" s="17" t="str">
        <f>$G$12</f>
        <v>DISTSEC</v>
      </c>
      <c r="H2282" s="19">
        <f t="shared" ref="H2282:AC2282" ca="1" si="1064">+H2210+H2218+H2226+H2234+H2242+H2250+H2258+H2266+H2274</f>
        <v>84253.851969694617</v>
      </c>
      <c r="I2282" s="19">
        <f t="shared" ca="1" si="1064"/>
        <v>64064.812423906842</v>
      </c>
      <c r="J2282" s="19">
        <f t="shared" ca="1" si="1064"/>
        <v>12931.026304668014</v>
      </c>
      <c r="K2282" s="19">
        <f t="shared" ca="1" si="1064"/>
        <v>0</v>
      </c>
      <c r="L2282" s="19">
        <f t="shared" ca="1" si="1064"/>
        <v>0</v>
      </c>
      <c r="M2282" s="19">
        <f t="shared" ca="1" si="1064"/>
        <v>12931.026304668014</v>
      </c>
      <c r="N2282" s="19">
        <f t="shared" ca="1" si="1064"/>
        <v>4952.8455854966332</v>
      </c>
      <c r="O2282" s="19">
        <f t="shared" ca="1" si="1064"/>
        <v>0</v>
      </c>
      <c r="P2282" s="19">
        <f t="shared" ca="1" si="1064"/>
        <v>0</v>
      </c>
      <c r="Q2282" s="19">
        <f t="shared" ca="1" si="1064"/>
        <v>0</v>
      </c>
      <c r="R2282" s="19">
        <f t="shared" ca="1" si="1064"/>
        <v>4952.8455854966332</v>
      </c>
      <c r="S2282" s="19">
        <f t="shared" ca="1" si="1064"/>
        <v>173.95432942730116</v>
      </c>
      <c r="T2282" s="19">
        <f t="shared" ca="1" si="1064"/>
        <v>0</v>
      </c>
      <c r="U2282" s="19">
        <f t="shared" ca="1" si="1064"/>
        <v>0</v>
      </c>
      <c r="V2282" s="19">
        <f t="shared" ca="1" si="1064"/>
        <v>0</v>
      </c>
      <c r="W2282" s="19">
        <f t="shared" ca="1" si="1064"/>
        <v>173.95432942730116</v>
      </c>
      <c r="X2282" s="19">
        <f t="shared" ca="1" si="1064"/>
        <v>1436.6594602024975</v>
      </c>
      <c r="Y2282" s="19">
        <f t="shared" ca="1" si="1064"/>
        <v>0</v>
      </c>
      <c r="Z2282" s="19">
        <f t="shared" ca="1" si="1064"/>
        <v>1436.6594602024975</v>
      </c>
      <c r="AA2282" s="19">
        <f t="shared" ca="1" si="1064"/>
        <v>18.492338750607782</v>
      </c>
      <c r="AB2282" s="19">
        <f t="shared" ca="1" si="1064"/>
        <v>550.57780000644982</v>
      </c>
      <c r="AC2282" s="19">
        <f t="shared" ca="1" si="1064"/>
        <v>125.48372723626709</v>
      </c>
    </row>
    <row r="2283" spans="3:29" hidden="1" outlineLevel="1">
      <c r="E2283" s="19"/>
      <c r="F2283" s="42"/>
      <c r="G2283" s="17" t="str">
        <f>$G$13</f>
        <v>ENERGY</v>
      </c>
      <c r="H2283" s="19">
        <f t="shared" ref="H2283:AC2283" ca="1" si="1065">+H2211+H2219+H2227+H2235+H2243+H2251+H2259+H2267+H2275</f>
        <v>11044.774786692098</v>
      </c>
      <c r="I2283" s="19">
        <f t="shared" ca="1" si="1065"/>
        <v>4058.0561668255209</v>
      </c>
      <c r="J2283" s="19">
        <f t="shared" ca="1" si="1065"/>
        <v>1281.8929294331681</v>
      </c>
      <c r="K2283" s="19">
        <f t="shared" ca="1" si="1065"/>
        <v>16.008994335427619</v>
      </c>
      <c r="L2283" s="19">
        <f t="shared" ca="1" si="1065"/>
        <v>0.81097929946900327</v>
      </c>
      <c r="M2283" s="19">
        <f t="shared" ca="1" si="1065"/>
        <v>1298.7129030680646</v>
      </c>
      <c r="N2283" s="19">
        <f t="shared" ca="1" si="1065"/>
        <v>649.46379998273994</v>
      </c>
      <c r="O2283" s="19">
        <f t="shared" ca="1" si="1065"/>
        <v>175.20823964062083</v>
      </c>
      <c r="P2283" s="19">
        <f t="shared" ca="1" si="1065"/>
        <v>27.302430135047629</v>
      </c>
      <c r="Q2283" s="19">
        <f t="shared" ca="1" si="1065"/>
        <v>0</v>
      </c>
      <c r="R2283" s="19">
        <f t="shared" ca="1" si="1065"/>
        <v>851.97446975840842</v>
      </c>
      <c r="S2283" s="19">
        <f t="shared" ca="1" si="1065"/>
        <v>32.708187886419488</v>
      </c>
      <c r="T2283" s="19">
        <f t="shared" ca="1" si="1065"/>
        <v>646.52001234145848</v>
      </c>
      <c r="U2283" s="19">
        <f t="shared" ca="1" si="1065"/>
        <v>3398.824053710729</v>
      </c>
      <c r="V2283" s="19">
        <f t="shared" ca="1" si="1065"/>
        <v>475.26720896182178</v>
      </c>
      <c r="W2283" s="19">
        <f t="shared" ca="1" si="1065"/>
        <v>4553.3194629004283</v>
      </c>
      <c r="X2283" s="19">
        <f t="shared" ca="1" si="1065"/>
        <v>182.6017009565837</v>
      </c>
      <c r="Y2283" s="19">
        <f t="shared" ca="1" si="1065"/>
        <v>3.4528451615008646</v>
      </c>
      <c r="Z2283" s="19">
        <f t="shared" ca="1" si="1065"/>
        <v>186.05454611808457</v>
      </c>
      <c r="AA2283" s="19">
        <f t="shared" ca="1" si="1065"/>
        <v>3.4441270539561955</v>
      </c>
      <c r="AB2283" s="19">
        <f t="shared" ca="1" si="1065"/>
        <v>75.51051571837786</v>
      </c>
      <c r="AC2283" s="19">
        <f t="shared" ca="1" si="1065"/>
        <v>17.702595249255815</v>
      </c>
    </row>
    <row r="2284" spans="3:29" hidden="1" outlineLevel="1">
      <c r="F2284" s="42"/>
      <c r="G2284" s="17" t="str">
        <f>$G$14</f>
        <v>CUSTOMER</v>
      </c>
      <c r="H2284" s="19">
        <f t="shared" ref="H2284:AC2284" ca="1" si="1066">+H2212+H2220+H2228+H2236+H2244+H2252+H2260+H2268+H2276</f>
        <v>662323.84270766901</v>
      </c>
      <c r="I2284" s="19">
        <f t="shared" ca="1" si="1066"/>
        <v>493537.15886208985</v>
      </c>
      <c r="J2284" s="19">
        <f t="shared" ca="1" si="1066"/>
        <v>121275.04904930478</v>
      </c>
      <c r="K2284" s="19">
        <f t="shared" ca="1" si="1066"/>
        <v>1347.2071887014749</v>
      </c>
      <c r="L2284" s="19">
        <f t="shared" ca="1" si="1066"/>
        <v>99.379992758081499</v>
      </c>
      <c r="M2284" s="19">
        <f t="shared" ca="1" si="1066"/>
        <v>122721.63623076433</v>
      </c>
      <c r="N2284" s="19">
        <f t="shared" ca="1" si="1066"/>
        <v>2253.8316391942776</v>
      </c>
      <c r="O2284" s="19">
        <f t="shared" ca="1" si="1066"/>
        <v>708.5567761746679</v>
      </c>
      <c r="P2284" s="19">
        <f t="shared" ca="1" si="1066"/>
        <v>285.11204614844331</v>
      </c>
      <c r="Q2284" s="19">
        <f t="shared" ca="1" si="1066"/>
        <v>0</v>
      </c>
      <c r="R2284" s="19">
        <f t="shared" ca="1" si="1066"/>
        <v>3247.5004615173893</v>
      </c>
      <c r="S2284" s="19">
        <f t="shared" ca="1" si="1066"/>
        <v>20.914022446695103</v>
      </c>
      <c r="T2284" s="19">
        <f t="shared" ca="1" si="1066"/>
        <v>520.25198582295934</v>
      </c>
      <c r="U2284" s="19">
        <f t="shared" ca="1" si="1066"/>
        <v>944.98814929262448</v>
      </c>
      <c r="V2284" s="19">
        <f t="shared" ca="1" si="1066"/>
        <v>183.23717337634972</v>
      </c>
      <c r="W2284" s="19">
        <f t="shared" ca="1" si="1066"/>
        <v>1669.3913309386287</v>
      </c>
      <c r="X2284" s="19">
        <f t="shared" ca="1" si="1066"/>
        <v>721.25260579767337</v>
      </c>
      <c r="Y2284" s="19">
        <f t="shared" ca="1" si="1066"/>
        <v>8.4113930079369901</v>
      </c>
      <c r="Z2284" s="19">
        <f t="shared" ca="1" si="1066"/>
        <v>729.66399880561039</v>
      </c>
      <c r="AA2284" s="19">
        <f t="shared" ca="1" si="1066"/>
        <v>51.658754899320876</v>
      </c>
      <c r="AB2284" s="19">
        <f t="shared" ca="1" si="1066"/>
        <v>35569.124795185009</v>
      </c>
      <c r="AC2284" s="19">
        <f t="shared" ca="1" si="1066"/>
        <v>4797.7082734689111</v>
      </c>
    </row>
    <row r="2285" spans="3:29" collapsed="1">
      <c r="C2285" s="17" t="s">
        <v>323</v>
      </c>
      <c r="E2285" s="19">
        <f>+E2213+E2221+E2229+E2237+E2245+E2253+E2261+E2269+E2277</f>
        <v>-22437940</v>
      </c>
      <c r="F2285" s="42"/>
      <c r="G2285" s="17" t="str">
        <f>$G$15</f>
        <v>TOTAL</v>
      </c>
      <c r="H2285" s="19">
        <f t="shared" ref="H2285:AC2285" ca="1" si="1067">+H2213+H2221+H2229+H2237+H2245+H2253+H2261+H2269+H2277</f>
        <v>-22437940</v>
      </c>
      <c r="I2285" s="19">
        <f t="shared" ca="1" si="1067"/>
        <v>-10899903.261398548</v>
      </c>
      <c r="J2285" s="19">
        <f t="shared" ca="1" si="1067"/>
        <v>-2731028.2730041905</v>
      </c>
      <c r="K2285" s="19">
        <f t="shared" ca="1" si="1067"/>
        <v>-34965.227345100648</v>
      </c>
      <c r="L2285" s="19">
        <f t="shared" ca="1" si="1067"/>
        <v>-1740.7516524547257</v>
      </c>
      <c r="M2285" s="19">
        <f t="shared" ca="1" si="1067"/>
        <v>-2767734.2520017456</v>
      </c>
      <c r="N2285" s="19">
        <f t="shared" ca="1" si="1067"/>
        <v>-1278763.6632097934</v>
      </c>
      <c r="O2285" s="19">
        <f t="shared" ca="1" si="1067"/>
        <v>-351729.59502042906</v>
      </c>
      <c r="P2285" s="19">
        <f t="shared" ca="1" si="1067"/>
        <v>-56489.194635206251</v>
      </c>
      <c r="Q2285" s="19">
        <f t="shared" ca="1" si="1067"/>
        <v>0</v>
      </c>
      <c r="R2285" s="19">
        <f t="shared" ca="1" si="1067"/>
        <v>-1686982.4528654288</v>
      </c>
      <c r="S2285" s="19">
        <f t="shared" ca="1" si="1067"/>
        <v>-55402.396963152656</v>
      </c>
      <c r="T2285" s="19">
        <f t="shared" ca="1" si="1067"/>
        <v>-1010837.479199951</v>
      </c>
      <c r="U2285" s="19">
        <f t="shared" ca="1" si="1067"/>
        <v>-4987119.7756699091</v>
      </c>
      <c r="V2285" s="19">
        <f t="shared" ca="1" si="1067"/>
        <v>-639813.29586838291</v>
      </c>
      <c r="W2285" s="19">
        <f t="shared" ca="1" si="1067"/>
        <v>-6693172.9477013946</v>
      </c>
      <c r="X2285" s="19">
        <f t="shared" ca="1" si="1067"/>
        <v>-357469.08691782947</v>
      </c>
      <c r="Y2285" s="19">
        <f t="shared" ca="1" si="1067"/>
        <v>-6748.9016679584438</v>
      </c>
      <c r="Z2285" s="19">
        <f t="shared" ca="1" si="1067"/>
        <v>-364217.98858578794</v>
      </c>
      <c r="AA2285" s="19">
        <f t="shared" ca="1" si="1067"/>
        <v>-5158.1811446401398</v>
      </c>
      <c r="AB2285" s="19">
        <f t="shared" ca="1" si="1067"/>
        <v>-13808.667994369416</v>
      </c>
      <c r="AC2285" s="19">
        <f t="shared" ca="1" si="1067"/>
        <v>-6962.2483080826205</v>
      </c>
    </row>
    <row r="2286" spans="3:29">
      <c r="F2286" s="69"/>
    </row>
    <row r="2287" spans="3:29" hidden="1" outlineLevel="1">
      <c r="E2287" s="19"/>
      <c r="F2287" s="42"/>
      <c r="G2287" s="17" t="str">
        <f>$G$8</f>
        <v>PRODUCTION</v>
      </c>
      <c r="H2287" s="21">
        <f t="shared" ref="H2287:AC2287" ca="1" si="1068">+H2278+H2196</f>
        <v>33824026.58182542</v>
      </c>
      <c r="I2287" s="21">
        <f t="shared" ca="1" si="1068"/>
        <v>16770242.26077399</v>
      </c>
      <c r="J2287" s="21">
        <f t="shared" ca="1" si="1068"/>
        <v>4193698.7839663662</v>
      </c>
      <c r="K2287" s="21">
        <f t="shared" ca="1" si="1068"/>
        <v>53150.258139234415</v>
      </c>
      <c r="L2287" s="21">
        <f t="shared" ca="1" si="1068"/>
        <v>2660.1175879891562</v>
      </c>
      <c r="M2287" s="21">
        <f t="shared" ca="1" si="1068"/>
        <v>4249509.1596935894</v>
      </c>
      <c r="N2287" s="21">
        <f t="shared" ca="1" si="1068"/>
        <v>1881493.4481336111</v>
      </c>
      <c r="O2287" s="21">
        <f t="shared" ca="1" si="1068"/>
        <v>515673.78081122664</v>
      </c>
      <c r="P2287" s="21">
        <f t="shared" ca="1" si="1068"/>
        <v>82059.585052707771</v>
      </c>
      <c r="Q2287" s="21">
        <f t="shared" ca="1" si="1068"/>
        <v>0</v>
      </c>
      <c r="R2287" s="21">
        <f t="shared" ca="1" si="1068"/>
        <v>2479226.8139975453</v>
      </c>
      <c r="S2287" s="21">
        <f t="shared" ca="1" si="1068"/>
        <v>81332.148603401598</v>
      </c>
      <c r="T2287" s="21">
        <f t="shared" ca="1" si="1068"/>
        <v>1480106.3677143969</v>
      </c>
      <c r="U2287" s="21">
        <f t="shared" ca="1" si="1068"/>
        <v>7211880.258985403</v>
      </c>
      <c r="V2287" s="21">
        <f t="shared" ca="1" si="1068"/>
        <v>918940.96913323028</v>
      </c>
      <c r="W2287" s="21">
        <f t="shared" ca="1" si="1068"/>
        <v>9692259.7444364317</v>
      </c>
      <c r="X2287" s="21">
        <f t="shared" ca="1" si="1068"/>
        <v>526213.60589479282</v>
      </c>
      <c r="Y2287" s="21">
        <f t="shared" ca="1" si="1068"/>
        <v>9891.54789790211</v>
      </c>
      <c r="Z2287" s="21">
        <f t="shared" ca="1" si="1068"/>
        <v>536105.15379269468</v>
      </c>
      <c r="AA2287" s="21">
        <f t="shared" ca="1" si="1068"/>
        <v>7652.4784039025335</v>
      </c>
      <c r="AB2287" s="21">
        <f t="shared" ca="1" si="1068"/>
        <v>71912.668223001921</v>
      </c>
      <c r="AC2287" s="21">
        <f t="shared" ca="1" si="1068"/>
        <v>17118.302504273146</v>
      </c>
    </row>
    <row r="2288" spans="3:29" hidden="1" outlineLevel="1">
      <c r="E2288" s="19"/>
      <c r="F2288" s="42"/>
      <c r="G2288" s="17" t="str">
        <f>$G$9</f>
        <v>BULKTRAN</v>
      </c>
      <c r="H2288" s="21">
        <f t="shared" ref="H2288:AC2288" ca="1" si="1069">+H2279+H2197</f>
        <v>17163959.060997464</v>
      </c>
      <c r="I2288" s="21">
        <f t="shared" ca="1" si="1069"/>
        <v>8510038.0024417471</v>
      </c>
      <c r="J2288" s="21">
        <f t="shared" ca="1" si="1069"/>
        <v>2128087.088272057</v>
      </c>
      <c r="K2288" s="21">
        <f t="shared" ca="1" si="1069"/>
        <v>26971.030565398531</v>
      </c>
      <c r="L2288" s="21">
        <f t="shared" ca="1" si="1069"/>
        <v>1349.8732703284516</v>
      </c>
      <c r="M2288" s="21">
        <f t="shared" ca="1" si="1069"/>
        <v>2156407.9921077834</v>
      </c>
      <c r="N2288" s="21">
        <f t="shared" ca="1" si="1069"/>
        <v>954761.4456598321</v>
      </c>
      <c r="O2288" s="21">
        <f t="shared" ca="1" si="1069"/>
        <v>261678.00102869928</v>
      </c>
      <c r="P2288" s="21">
        <f t="shared" ca="1" si="1069"/>
        <v>41641.031560799544</v>
      </c>
      <c r="Q2288" s="21">
        <f t="shared" ca="1" si="1069"/>
        <v>0</v>
      </c>
      <c r="R2288" s="21">
        <f t="shared" ca="1" si="1069"/>
        <v>1258080.4782493308</v>
      </c>
      <c r="S2288" s="21">
        <f t="shared" ca="1" si="1069"/>
        <v>41271.894864281043</v>
      </c>
      <c r="T2288" s="21">
        <f t="shared" ca="1" si="1069"/>
        <v>751078.08468380489</v>
      </c>
      <c r="U2288" s="21">
        <f t="shared" ca="1" si="1069"/>
        <v>3659659.4204592402</v>
      </c>
      <c r="V2288" s="21">
        <f t="shared" ca="1" si="1069"/>
        <v>466315.42035717209</v>
      </c>
      <c r="W2288" s="21">
        <f t="shared" ca="1" si="1069"/>
        <v>4918324.8203644985</v>
      </c>
      <c r="X2288" s="21">
        <f t="shared" ca="1" si="1069"/>
        <v>267026.42179719557</v>
      </c>
      <c r="Y2288" s="21">
        <f t="shared" ca="1" si="1069"/>
        <v>5019.4533391454261</v>
      </c>
      <c r="Z2288" s="21">
        <f t="shared" ca="1" si="1069"/>
        <v>272045.87513634103</v>
      </c>
      <c r="AA2288" s="21">
        <f t="shared" ca="1" si="1069"/>
        <v>3883.2403860020186</v>
      </c>
      <c r="AB2288" s="21">
        <f t="shared" ca="1" si="1069"/>
        <v>36491.991583578143</v>
      </c>
      <c r="AC2288" s="21">
        <f t="shared" ca="1" si="1069"/>
        <v>8686.6607281757206</v>
      </c>
    </row>
    <row r="2289" spans="2:29" hidden="1" outlineLevel="1">
      <c r="E2289" s="19"/>
      <c r="F2289" s="42"/>
      <c r="G2289" s="17" t="str">
        <f>$G$10</f>
        <v>SUBTRAN</v>
      </c>
      <c r="H2289" s="21">
        <f t="shared" ref="H2289:AC2289" ca="1" si="1070">+H2280+H2198</f>
        <v>5783270.0537678581</v>
      </c>
      <c r="I2289" s="21">
        <f t="shared" ca="1" si="1070"/>
        <v>2790787.6863629706</v>
      </c>
      <c r="J2289" s="21">
        <f t="shared" ca="1" si="1070"/>
        <v>696283.17909604625</v>
      </c>
      <c r="K2289" s="21">
        <f t="shared" ca="1" si="1070"/>
        <v>8843.208695239493</v>
      </c>
      <c r="L2289" s="21">
        <f t="shared" ca="1" si="1070"/>
        <v>570.10776743565248</v>
      </c>
      <c r="M2289" s="21">
        <f t="shared" ca="1" si="1070"/>
        <v>705696.49555872125</v>
      </c>
      <c r="N2289" s="21">
        <f t="shared" ca="1" si="1070"/>
        <v>309207.02314885624</v>
      </c>
      <c r="O2289" s="21">
        <f t="shared" ca="1" si="1070"/>
        <v>84885.332744330386</v>
      </c>
      <c r="P2289" s="21">
        <f t="shared" ca="1" si="1070"/>
        <v>17062.580436891792</v>
      </c>
      <c r="Q2289" s="21">
        <f t="shared" ca="1" si="1070"/>
        <v>0</v>
      </c>
      <c r="R2289" s="21">
        <f t="shared" ca="1" si="1070"/>
        <v>411154.93633007846</v>
      </c>
      <c r="S2289" s="21">
        <f t="shared" ca="1" si="1070"/>
        <v>13103.251380058866</v>
      </c>
      <c r="T2289" s="21">
        <f t="shared" ca="1" si="1070"/>
        <v>245491.37960160963</v>
      </c>
      <c r="U2289" s="21">
        <f t="shared" ca="1" si="1070"/>
        <v>1525587.4106006718</v>
      </c>
      <c r="V2289" s="21">
        <f t="shared" ca="1" si="1070"/>
        <v>0</v>
      </c>
      <c r="W2289" s="21">
        <f t="shared" ca="1" si="1070"/>
        <v>1784182.0415823404</v>
      </c>
      <c r="X2289" s="21">
        <f t="shared" ca="1" si="1070"/>
        <v>86728.434394861353</v>
      </c>
      <c r="Y2289" s="21">
        <f t="shared" ca="1" si="1070"/>
        <v>1663.6096820923467</v>
      </c>
      <c r="Z2289" s="21">
        <f t="shared" ca="1" si="1070"/>
        <v>88392.044076953694</v>
      </c>
      <c r="AA2289" s="21">
        <f t="shared" ca="1" si="1070"/>
        <v>1265.3560450813468</v>
      </c>
      <c r="AB2289" s="21">
        <f t="shared" ca="1" si="1070"/>
        <v>1447.7599221050593</v>
      </c>
      <c r="AC2289" s="21">
        <f t="shared" ca="1" si="1070"/>
        <v>343.73388960710281</v>
      </c>
    </row>
    <row r="2290" spans="2:29" hidden="1" outlineLevel="1">
      <c r="E2290" s="19"/>
      <c r="F2290" s="42"/>
      <c r="G2290" s="17" t="str">
        <f>$G$11</f>
        <v>DISTPRI</v>
      </c>
      <c r="H2290" s="21">
        <f t="shared" ref="H2290:AC2290" ca="1" si="1071">+H2281+H2199</f>
        <v>10166282.515715213</v>
      </c>
      <c r="I2290" s="21">
        <f t="shared" ca="1" si="1071"/>
        <v>6724181.237353282</v>
      </c>
      <c r="J2290" s="21">
        <f t="shared" ca="1" si="1071"/>
        <v>1668663.2637212768</v>
      </c>
      <c r="K2290" s="21">
        <f t="shared" ca="1" si="1071"/>
        <v>21185.187017849628</v>
      </c>
      <c r="L2290" s="21">
        <f t="shared" ca="1" si="1071"/>
        <v>0</v>
      </c>
      <c r="M2290" s="21">
        <f t="shared" ca="1" si="1071"/>
        <v>1689848.4507391264</v>
      </c>
      <c r="N2290" s="21">
        <f t="shared" ca="1" si="1071"/>
        <v>728360.46641761006</v>
      </c>
      <c r="O2290" s="21">
        <f t="shared" ca="1" si="1071"/>
        <v>200293.87865193273</v>
      </c>
      <c r="P2290" s="21">
        <f t="shared" ca="1" si="1071"/>
        <v>0</v>
      </c>
      <c r="Q2290" s="21">
        <f t="shared" ca="1" si="1071"/>
        <v>0</v>
      </c>
      <c r="R2290" s="21">
        <f t="shared" ca="1" si="1071"/>
        <v>928654.34506954288</v>
      </c>
      <c r="S2290" s="21">
        <f t="shared" ca="1" si="1071"/>
        <v>31209.97182594319</v>
      </c>
      <c r="T2290" s="21">
        <f t="shared" ca="1" si="1071"/>
        <v>576440.77061983268</v>
      </c>
      <c r="U2290" s="21">
        <f t="shared" ca="1" si="1071"/>
        <v>0</v>
      </c>
      <c r="V2290" s="21">
        <f t="shared" ca="1" si="1071"/>
        <v>0</v>
      </c>
      <c r="W2290" s="21">
        <f t="shared" ca="1" si="1071"/>
        <v>607650.74244577589</v>
      </c>
      <c r="X2290" s="21">
        <f t="shared" ca="1" si="1071"/>
        <v>204731.53044756525</v>
      </c>
      <c r="Y2290" s="21">
        <f t="shared" ca="1" si="1071"/>
        <v>3932.0609002985016</v>
      </c>
      <c r="Z2290" s="21">
        <f t="shared" ca="1" si="1071"/>
        <v>208663.59134786378</v>
      </c>
      <c r="AA2290" s="21">
        <f t="shared" ca="1" si="1071"/>
        <v>3005.0898530501713</v>
      </c>
      <c r="AB2290" s="21">
        <f t="shared" ca="1" si="1071"/>
        <v>3458.0386316165414</v>
      </c>
      <c r="AC2290" s="21">
        <f t="shared" ca="1" si="1071"/>
        <v>821.02027495987556</v>
      </c>
    </row>
    <row r="2291" spans="2:29" hidden="1" outlineLevel="1">
      <c r="E2291" s="19"/>
      <c r="F2291" s="42"/>
      <c r="G2291" s="17" t="str">
        <f>$G$12</f>
        <v>DISTSEC</v>
      </c>
      <c r="H2291" s="21">
        <f t="shared" ref="H2291:AC2291" ca="1" si="1072">+H2282+H2200</f>
        <v>3494227.3171409266</v>
      </c>
      <c r="I2291" s="21">
        <f t="shared" ca="1" si="1072"/>
        <v>2656935.1122325435</v>
      </c>
      <c r="J2291" s="21">
        <f t="shared" ca="1" si="1072"/>
        <v>536283.43744676653</v>
      </c>
      <c r="K2291" s="21">
        <f t="shared" ca="1" si="1072"/>
        <v>0</v>
      </c>
      <c r="L2291" s="21">
        <f t="shared" ca="1" si="1072"/>
        <v>0</v>
      </c>
      <c r="M2291" s="21">
        <f t="shared" ca="1" si="1072"/>
        <v>536283.43744676653</v>
      </c>
      <c r="N2291" s="21">
        <f t="shared" ca="1" si="1072"/>
        <v>205407.44355104541</v>
      </c>
      <c r="O2291" s="21">
        <f t="shared" ca="1" si="1072"/>
        <v>0</v>
      </c>
      <c r="P2291" s="21">
        <f t="shared" ca="1" si="1072"/>
        <v>0</v>
      </c>
      <c r="Q2291" s="21">
        <f t="shared" ca="1" si="1072"/>
        <v>0</v>
      </c>
      <c r="R2291" s="21">
        <f t="shared" ca="1" si="1072"/>
        <v>205407.44355104541</v>
      </c>
      <c r="S2291" s="21">
        <f t="shared" ca="1" si="1072"/>
        <v>7214.3404201678595</v>
      </c>
      <c r="T2291" s="21">
        <f t="shared" ca="1" si="1072"/>
        <v>0</v>
      </c>
      <c r="U2291" s="21">
        <f t="shared" ca="1" si="1072"/>
        <v>0</v>
      </c>
      <c r="V2291" s="21">
        <f t="shared" ca="1" si="1072"/>
        <v>0</v>
      </c>
      <c r="W2291" s="21">
        <f t="shared" ca="1" si="1072"/>
        <v>7214.3404201678595</v>
      </c>
      <c r="X2291" s="21">
        <f t="shared" ca="1" si="1072"/>
        <v>59582.02045259795</v>
      </c>
      <c r="Y2291" s="21">
        <f t="shared" ca="1" si="1072"/>
        <v>0</v>
      </c>
      <c r="Z2291" s="21">
        <f t="shared" ca="1" si="1072"/>
        <v>59582.02045259795</v>
      </c>
      <c r="AA2291" s="21">
        <f t="shared" ca="1" si="1072"/>
        <v>766.92559105118892</v>
      </c>
      <c r="AB2291" s="21">
        <f t="shared" ca="1" si="1072"/>
        <v>22833.899507477476</v>
      </c>
      <c r="AC2291" s="21">
        <f t="shared" ca="1" si="1072"/>
        <v>5204.1379392759245</v>
      </c>
    </row>
    <row r="2292" spans="2:29" hidden="1" outlineLevel="1">
      <c r="E2292" s="19"/>
      <c r="F2292" s="42"/>
      <c r="G2292" s="17" t="str">
        <f>$G$13</f>
        <v>ENERGY</v>
      </c>
      <c r="H2292" s="21">
        <f t="shared" ref="H2292:AC2292" ca="1" si="1073">+H2283+H2201</f>
        <v>2469316.7271763976</v>
      </c>
      <c r="I2292" s="21">
        <f t="shared" ca="1" si="1073"/>
        <v>907273.00158600695</v>
      </c>
      <c r="J2292" s="21">
        <f t="shared" ca="1" si="1073"/>
        <v>286597.03020042379</v>
      </c>
      <c r="K2292" s="21">
        <f t="shared" ca="1" si="1073"/>
        <v>3579.1836647837345</v>
      </c>
      <c r="L2292" s="21">
        <f t="shared" ca="1" si="1073"/>
        <v>181.31331677179207</v>
      </c>
      <c r="M2292" s="21">
        <f t="shared" ca="1" si="1073"/>
        <v>290357.52718197933</v>
      </c>
      <c r="N2292" s="21">
        <f t="shared" ca="1" si="1073"/>
        <v>145202.7638377262</v>
      </c>
      <c r="O2292" s="21">
        <f t="shared" ca="1" si="1073"/>
        <v>39171.884012067974</v>
      </c>
      <c r="P2292" s="21">
        <f t="shared" ca="1" si="1073"/>
        <v>6104.0943547595689</v>
      </c>
      <c r="Q2292" s="21">
        <f t="shared" ca="1" si="1073"/>
        <v>0</v>
      </c>
      <c r="R2292" s="21">
        <f t="shared" ca="1" si="1073"/>
        <v>190478.74220455374</v>
      </c>
      <c r="S2292" s="21">
        <f t="shared" ca="1" si="1073"/>
        <v>7312.677444621183</v>
      </c>
      <c r="T2292" s="21">
        <f t="shared" ca="1" si="1073"/>
        <v>144544.61152550072</v>
      </c>
      <c r="U2292" s="21">
        <f t="shared" ca="1" si="1073"/>
        <v>759886.30376328586</v>
      </c>
      <c r="V2292" s="21">
        <f t="shared" ca="1" si="1073"/>
        <v>106257.05744420657</v>
      </c>
      <c r="W2292" s="21">
        <f t="shared" ca="1" si="1073"/>
        <v>1018000.6501776144</v>
      </c>
      <c r="X2292" s="21">
        <f t="shared" ca="1" si="1073"/>
        <v>40824.864543752192</v>
      </c>
      <c r="Y2292" s="21">
        <f t="shared" ca="1" si="1073"/>
        <v>771.96398100551528</v>
      </c>
      <c r="Z2292" s="21">
        <f t="shared" ca="1" si="1073"/>
        <v>41596.828524757708</v>
      </c>
      <c r="AA2292" s="21">
        <f t="shared" ca="1" si="1073"/>
        <v>770.01484494750241</v>
      </c>
      <c r="AB2292" s="21">
        <f t="shared" ca="1" si="1073"/>
        <v>16882.135049577701</v>
      </c>
      <c r="AC2292" s="21">
        <f t="shared" ca="1" si="1073"/>
        <v>3957.8276069595545</v>
      </c>
    </row>
    <row r="2293" spans="2:29" hidden="1" outlineLevel="1">
      <c r="E2293" s="19"/>
      <c r="F2293" s="42"/>
      <c r="G2293" s="17" t="str">
        <f>$G$14</f>
        <v>CUSTOMER</v>
      </c>
      <c r="H2293" s="21">
        <f t="shared" ref="H2293:AC2293" ca="1" si="1074">+H2284+H2202</f>
        <v>29953390.743376691</v>
      </c>
      <c r="I2293" s="21">
        <f t="shared" ca="1" si="1074"/>
        <v>22437466.930926211</v>
      </c>
      <c r="J2293" s="21">
        <f t="shared" ca="1" si="1074"/>
        <v>5482592.3398480872</v>
      </c>
      <c r="K2293" s="21">
        <f t="shared" ca="1" si="1074"/>
        <v>60216.08895521838</v>
      </c>
      <c r="L2293" s="21">
        <f t="shared" ca="1" si="1074"/>
        <v>4422.9413998027694</v>
      </c>
      <c r="M2293" s="21">
        <f t="shared" ca="1" si="1074"/>
        <v>5547231.3702031076</v>
      </c>
      <c r="N2293" s="21">
        <f t="shared" ca="1" si="1074"/>
        <v>101303.12200580462</v>
      </c>
      <c r="O2293" s="21">
        <f t="shared" ca="1" si="1074"/>
        <v>31909.046004080821</v>
      </c>
      <c r="P2293" s="21">
        <f t="shared" ca="1" si="1074"/>
        <v>12681.85257844921</v>
      </c>
      <c r="Q2293" s="21">
        <f t="shared" ca="1" si="1074"/>
        <v>0</v>
      </c>
      <c r="R2293" s="21">
        <f t="shared" ca="1" si="1074"/>
        <v>145894.02058833465</v>
      </c>
      <c r="S2293" s="21">
        <f t="shared" ca="1" si="1074"/>
        <v>942.71087787080887</v>
      </c>
      <c r="T2293" s="21">
        <f t="shared" ca="1" si="1074"/>
        <v>23365.08533388632</v>
      </c>
      <c r="U2293" s="21">
        <f t="shared" ca="1" si="1074"/>
        <v>42029.434654034354</v>
      </c>
      <c r="V2293" s="21">
        <f t="shared" ca="1" si="1074"/>
        <v>8142.1208221274255</v>
      </c>
      <c r="W2293" s="21">
        <f t="shared" ca="1" si="1074"/>
        <v>74479.351687918912</v>
      </c>
      <c r="X2293" s="21">
        <f t="shared" ca="1" si="1074"/>
        <v>32461.534500598485</v>
      </c>
      <c r="Y2293" s="21">
        <f t="shared" ca="1" si="1074"/>
        <v>379.70586875499146</v>
      </c>
      <c r="Z2293" s="21">
        <f t="shared" ca="1" si="1074"/>
        <v>32841.24036935348</v>
      </c>
      <c r="AA2293" s="21">
        <f t="shared" ca="1" si="1074"/>
        <v>2316.3652000486163</v>
      </c>
      <c r="AB2293" s="21">
        <f t="shared" ca="1" si="1074"/>
        <v>1515745.7795732415</v>
      </c>
      <c r="AC2293" s="21">
        <f t="shared" ca="1" si="1074"/>
        <v>197415.6848284748</v>
      </c>
    </row>
    <row r="2294" spans="2:29" collapsed="1">
      <c r="B2294" s="40" t="s">
        <v>588</v>
      </c>
      <c r="E2294" s="21">
        <f>+E2285+E2203</f>
        <v>102854473</v>
      </c>
      <c r="F2294" s="42"/>
      <c r="G2294" s="17" t="str">
        <f>$G$15</f>
        <v>TOTAL</v>
      </c>
      <c r="H2294" s="21">
        <f t="shared" ref="H2294:AC2294" ca="1" si="1075">+H2285+H2203</f>
        <v>102854472.99999997</v>
      </c>
      <c r="I2294" s="21">
        <f t="shared" ca="1" si="1075"/>
        <v>60796924.23167675</v>
      </c>
      <c r="J2294" s="21">
        <f t="shared" ca="1" si="1075"/>
        <v>14992205.122551022</v>
      </c>
      <c r="K2294" s="21">
        <f t="shared" ca="1" si="1075"/>
        <v>173944.95703772415</v>
      </c>
      <c r="L2294" s="21">
        <f t="shared" ca="1" si="1075"/>
        <v>9184.3533423278204</v>
      </c>
      <c r="M2294" s="21">
        <f t="shared" ca="1" si="1075"/>
        <v>15175334.432931075</v>
      </c>
      <c r="N2294" s="21">
        <f t="shared" ca="1" si="1075"/>
        <v>4325735.7127544861</v>
      </c>
      <c r="O2294" s="21">
        <f t="shared" ca="1" si="1075"/>
        <v>1133611.9232523378</v>
      </c>
      <c r="P2294" s="21">
        <f t="shared" ca="1" si="1075"/>
        <v>159549.14398360791</v>
      </c>
      <c r="Q2294" s="21">
        <f t="shared" ca="1" si="1075"/>
        <v>0</v>
      </c>
      <c r="R2294" s="21">
        <f t="shared" ca="1" si="1075"/>
        <v>5618896.7799904309</v>
      </c>
      <c r="S2294" s="21">
        <f t="shared" ca="1" si="1075"/>
        <v>182386.99541634452</v>
      </c>
      <c r="T2294" s="21">
        <f t="shared" ca="1" si="1075"/>
        <v>3221026.2994790315</v>
      </c>
      <c r="U2294" s="21">
        <f t="shared" ca="1" si="1075"/>
        <v>13199042.828462634</v>
      </c>
      <c r="V2294" s="21">
        <f t="shared" ca="1" si="1075"/>
        <v>1499655.5677567362</v>
      </c>
      <c r="W2294" s="21">
        <f t="shared" ca="1" si="1075"/>
        <v>18102111.691114746</v>
      </c>
      <c r="X2294" s="21">
        <f t="shared" ca="1" si="1075"/>
        <v>1217568.4120313632</v>
      </c>
      <c r="Y2294" s="21">
        <f t="shared" ca="1" si="1075"/>
        <v>21658.34166919889</v>
      </c>
      <c r="Z2294" s="21">
        <f t="shared" ca="1" si="1075"/>
        <v>1239226.7537005623</v>
      </c>
      <c r="AA2294" s="21">
        <f t="shared" ca="1" si="1075"/>
        <v>19659.470324083377</v>
      </c>
      <c r="AB2294" s="21">
        <f t="shared" ca="1" si="1075"/>
        <v>1668772.2724905985</v>
      </c>
      <c r="AC2294" s="21">
        <f t="shared" ca="1" si="1075"/>
        <v>233547.3677717261</v>
      </c>
    </row>
    <row r="2295" spans="2:29">
      <c r="E2295" s="21"/>
      <c r="F2295" s="42"/>
      <c r="H2295" s="21"/>
      <c r="I2295" s="21"/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/>
      <c r="W2295" s="21"/>
      <c r="X2295" s="21"/>
      <c r="Y2295" s="21"/>
      <c r="Z2295" s="21"/>
      <c r="AA2295" s="21"/>
      <c r="AB2295" s="21"/>
      <c r="AC2295" s="21"/>
    </row>
    <row r="2296" spans="2:29">
      <c r="B2296" s="40" t="s">
        <v>151</v>
      </c>
      <c r="E2296" s="19"/>
      <c r="F2296" s="42"/>
      <c r="G2296" s="19"/>
      <c r="I2296" s="11"/>
      <c r="J2296" s="11"/>
      <c r="K2296" s="11"/>
      <c r="L2296" s="11"/>
      <c r="M2296" s="11"/>
      <c r="N2296" s="11"/>
      <c r="O2296" s="11"/>
      <c r="P2296" s="11"/>
      <c r="Q2296" s="11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</row>
    <row r="2297" spans="2:29" hidden="1" outlineLevel="1">
      <c r="F2297" s="42" t="str">
        <f>F2304</f>
        <v>LABOR_M</v>
      </c>
      <c r="G2297" s="17" t="str">
        <f>$G$8</f>
        <v>PRODUCTION</v>
      </c>
      <c r="H2297" s="21">
        <f t="shared" ref="H2297:H2328" ca="1" si="1076">SUBTOTAL(9,I2297:AC2297)</f>
        <v>531528.09907829773</v>
      </c>
      <c r="I2297" s="22">
        <f ca="1">VLOOKUP(CONCATENATE($F2297," ",$G2297),AllocFactorMatrix,(I$4+1),FALSE)*$E2304</f>
        <v>263536.18686964375</v>
      </c>
      <c r="J2297" s="22">
        <f ca="1">VLOOKUP(CONCATENATE($F2297," ",$G2297),AllocFactorMatrix,(J$4+1),FALSE)*$E2304</f>
        <v>65901.933270899972</v>
      </c>
      <c r="K2297" s="22">
        <f ca="1">VLOOKUP(CONCATENATE($F2297," ",$G2297),AllocFactorMatrix,(K$4+1),FALSE)*$E2304</f>
        <v>835.23041249760604</v>
      </c>
      <c r="L2297" s="22">
        <f ca="1">VLOOKUP(CONCATENATE($F2297," ",$G2297),AllocFactorMatrix,(L$4+1),FALSE)*$E2304</f>
        <v>41.802451918257525</v>
      </c>
      <c r="M2297" s="22">
        <f t="shared" ref="M2297:M2376" ca="1" si="1077">SUBTOTAL(9,J2297:L2297)</f>
        <v>66778.96613531583</v>
      </c>
      <c r="N2297" s="22">
        <f ca="1">VLOOKUP(CONCATENATE($F2297," ",$G2297),AllocFactorMatrix,(N$4+1),FALSE)*$E2304</f>
        <v>29566.752896655176</v>
      </c>
      <c r="O2297" s="22">
        <f ca="1">VLOOKUP(CONCATENATE($F2297," ",$G2297),AllocFactorMatrix,(O$4+1),FALSE)*$E2304</f>
        <v>8103.5622354432589</v>
      </c>
      <c r="P2297" s="22">
        <f ca="1">VLOOKUP(CONCATENATE($F2297," ",$G2297),AllocFactorMatrix,(P$4+1),FALSE)*$E2304</f>
        <v>1289.5264006697585</v>
      </c>
      <c r="Q2297" s="22">
        <f ca="1">VLOOKUP(CONCATENATE($F2297," ",$G2297),AllocFactorMatrix,(Q$4+1),FALSE)*$E2304</f>
        <v>0</v>
      </c>
      <c r="R2297" s="22">
        <f ca="1">SUBTOTAL(9,N2297:Q2297)</f>
        <v>38959.841532768194</v>
      </c>
      <c r="S2297" s="22">
        <f ca="1">VLOOKUP(CONCATENATE($F2297," ",$G2297),AllocFactorMatrix,(S$4+1),FALSE)*$E2304</f>
        <v>1278.0950912671194</v>
      </c>
      <c r="T2297" s="22">
        <f ca="1">VLOOKUP(CONCATENATE($F2297," ",$G2297),AllocFactorMatrix,(T$4+1),FALSE)*$E2304</f>
        <v>23259.15047877952</v>
      </c>
      <c r="U2297" s="22">
        <f ca="1">VLOOKUP(CONCATENATE($F2297," ",$G2297),AllocFactorMatrix,(U$4+1),FALSE)*$E2304</f>
        <v>113331.18472945376</v>
      </c>
      <c r="V2297" s="22">
        <f ca="1">VLOOKUP(CONCATENATE($F2297," ",$G2297),AllocFactorMatrix,(V$4+1),FALSE)*$E2304</f>
        <v>14440.709633045488</v>
      </c>
      <c r="W2297" s="22">
        <f ca="1">SUBTOTAL(9,S2297:V2297)</f>
        <v>152309.13993254589</v>
      </c>
      <c r="X2297" s="22">
        <f ca="1">VLOOKUP(CONCATENATE($F2297," ",$G2297),AllocFactorMatrix,(X$4+1),FALSE)*$E2304</f>
        <v>8269.1904517566873</v>
      </c>
      <c r="Y2297" s="22">
        <f ca="1">VLOOKUP(CONCATENATE($F2297," ",$G2297),AllocFactorMatrix,(Y$4+1),FALSE)*$E2304</f>
        <v>155.44085617349043</v>
      </c>
      <c r="Z2297" s="22">
        <f t="shared" ref="Z2297:Z2384" ca="1" si="1078">SUBTOTAL(9,X2297:Y2297)</f>
        <v>8424.6313079301781</v>
      </c>
      <c r="AA2297" s="22">
        <f ca="1">VLOOKUP(CONCATENATE($F2297," ",$G2297),AllocFactorMatrix,(AA$4+1),FALSE)*$E2304</f>
        <v>120.25496992275959</v>
      </c>
      <c r="AB2297" s="22">
        <f ca="1">VLOOKUP(CONCATENATE($F2297," ",$G2297),AllocFactorMatrix,(AB$4+1),FALSE)*$E2304</f>
        <v>1130.072546145615</v>
      </c>
      <c r="AC2297" s="22">
        <f ca="1">VLOOKUP(CONCATENATE($F2297," ",$G2297),AllocFactorMatrix,(AC$4+1),FALSE)*$E2304</f>
        <v>269.00578402550741</v>
      </c>
    </row>
    <row r="2298" spans="2:29" hidden="1" outlineLevel="1">
      <c r="F2298" s="42" t="str">
        <f>F2304</f>
        <v>LABOR_M</v>
      </c>
      <c r="G2298" s="17" t="str">
        <f>$G$9</f>
        <v>BULKTRAN</v>
      </c>
      <c r="H2298" s="21">
        <f t="shared" ca="1" si="1076"/>
        <v>147796.89024088229</v>
      </c>
      <c r="I2298" s="22">
        <f ca="1">VLOOKUP(CONCATENATE($F2298," ",$G2298),AllocFactorMatrix,(I$4+1),FALSE)*$E2304</f>
        <v>73278.964842714413</v>
      </c>
      <c r="J2298" s="22">
        <f ca="1">VLOOKUP(CONCATENATE($F2298," ",$G2298),AllocFactorMatrix,(J$4+1),FALSE)*$E2304</f>
        <v>18324.714752034961</v>
      </c>
      <c r="K2298" s="22">
        <f ca="1">VLOOKUP(CONCATENATE($F2298," ",$G2298),AllocFactorMatrix,(K$4+1),FALSE)*$E2304</f>
        <v>232.24446236391987</v>
      </c>
      <c r="L2298" s="22">
        <f ca="1">VLOOKUP(CONCATENATE($F2298," ",$G2298),AllocFactorMatrix,(L$4+1),FALSE)*$E2304</f>
        <v>11.623604488033612</v>
      </c>
      <c r="M2298" s="22">
        <f t="shared" ca="1" si="1077"/>
        <v>18568.582818886916</v>
      </c>
      <c r="N2298" s="22">
        <f ca="1">VLOOKUP(CONCATENATE($F2298," ",$G2298),AllocFactorMatrix,(N$4+1),FALSE)*$E2304</f>
        <v>8221.3417131170845</v>
      </c>
      <c r="O2298" s="22">
        <f ca="1">VLOOKUP(CONCATENATE($F2298," ",$G2298),AllocFactorMatrix,(O$4+1),FALSE)*$E2304</f>
        <v>2253.2793663191469</v>
      </c>
      <c r="P2298" s="22">
        <f ca="1">VLOOKUP(CONCATENATE($F2298," ",$G2298),AllocFactorMatrix,(P$4+1),FALSE)*$E2304</f>
        <v>358.56616467313779</v>
      </c>
      <c r="Q2298" s="22">
        <f ca="1">VLOOKUP(CONCATENATE($F2298," ",$G2298),AllocFactorMatrix,(Q$4+1),FALSE)*$E2304</f>
        <v>0</v>
      </c>
      <c r="R2298" s="22">
        <f t="shared" ref="R2298:R2376" ca="1" si="1079">SUBTOTAL(9,N2298:Q2298)</f>
        <v>10833.187244109369</v>
      </c>
      <c r="S2298" s="22">
        <f ca="1">VLOOKUP(CONCATENATE($F2298," ",$G2298),AllocFactorMatrix,(S$4+1),FALSE)*$E2304</f>
        <v>355.38757075868375</v>
      </c>
      <c r="T2298" s="22">
        <f ca="1">VLOOKUP(CONCATENATE($F2298," ",$G2298),AllocFactorMatrix,(T$4+1),FALSE)*$E2304</f>
        <v>6467.447565555628</v>
      </c>
      <c r="U2298" s="22">
        <f ca="1">VLOOKUP(CONCATENATE($F2298," ",$G2298),AllocFactorMatrix,(U$4+1),FALSE)*$E2304</f>
        <v>31512.909099958728</v>
      </c>
      <c r="V2298" s="22">
        <f ca="1">VLOOKUP(CONCATENATE($F2298," ",$G2298),AllocFactorMatrix,(V$4+1),FALSE)*$E2304</f>
        <v>4015.3888013384003</v>
      </c>
      <c r="W2298" s="22">
        <f t="shared" ref="W2298:W2304" ca="1" si="1080">SUBTOTAL(9,S2298:V2298)</f>
        <v>42351.133037611435</v>
      </c>
      <c r="X2298" s="22">
        <f ca="1">VLOOKUP(CONCATENATE($F2298," ",$G2298),AllocFactorMatrix,(X$4+1),FALSE)*$E2304</f>
        <v>2299.3340064213712</v>
      </c>
      <c r="Y2298" s="22">
        <f ca="1">VLOOKUP(CONCATENATE($F2298," ",$G2298),AllocFactorMatrix,(Y$4+1),FALSE)*$E2304</f>
        <v>43.221939157421623</v>
      </c>
      <c r="Z2298" s="22">
        <f t="shared" ca="1" si="1078"/>
        <v>2342.5559455787929</v>
      </c>
      <c r="AA2298" s="22">
        <f ca="1">VLOOKUP(CONCATENATE($F2298," ",$G2298),AllocFactorMatrix,(AA$4+1),FALSE)*$E2304</f>
        <v>33.438139246852103</v>
      </c>
      <c r="AB2298" s="22">
        <f ca="1">VLOOKUP(CONCATENATE($F2298," ",$G2298),AllocFactorMatrix,(AB$4+1),FALSE)*$E2304</f>
        <v>314.22836978241276</v>
      </c>
      <c r="AC2298" s="22">
        <f ca="1">VLOOKUP(CONCATENATE($F2298," ",$G2298),AllocFactorMatrix,(AC$4+1),FALSE)*$E2304</f>
        <v>74.799842952279931</v>
      </c>
    </row>
    <row r="2299" spans="2:29" hidden="1" outlineLevel="1">
      <c r="F2299" s="42" t="str">
        <f>F2304</f>
        <v>LABOR_M</v>
      </c>
      <c r="G2299" s="17" t="str">
        <f>$G$10</f>
        <v>SUBTRAN</v>
      </c>
      <c r="H2299" s="21">
        <f t="shared" ca="1" si="1076"/>
        <v>46851.984039220777</v>
      </c>
      <c r="I2299" s="22">
        <f ca="1">VLOOKUP(CONCATENATE($F2299," ",$G2299),AllocFactorMatrix,(I$4+1),FALSE)*$E2304</f>
        <v>22608.997837329825</v>
      </c>
      <c r="J2299" s="22">
        <f ca="1">VLOOKUP(CONCATENATE($F2299," ",$G2299),AllocFactorMatrix,(J$4+1),FALSE)*$E2304</f>
        <v>5640.7963125519618</v>
      </c>
      <c r="K2299" s="22">
        <f ca="1">VLOOKUP(CONCATENATE($F2299," ",$G2299),AllocFactorMatrix,(K$4+1),FALSE)*$E2304</f>
        <v>71.641453501713102</v>
      </c>
      <c r="L2299" s="22">
        <f ca="1">VLOOKUP(CONCATENATE($F2299," ",$G2299),AllocFactorMatrix,(L$4+1),FALSE)*$E2304</f>
        <v>4.6186119223550319</v>
      </c>
      <c r="M2299" s="22">
        <f t="shared" ca="1" si="1077"/>
        <v>5717.0563779760296</v>
      </c>
      <c r="N2299" s="22">
        <f ca="1">VLOOKUP(CONCATENATE($F2299," ",$G2299),AllocFactorMatrix,(N$4+1),FALSE)*$E2304</f>
        <v>2504.9776992424549</v>
      </c>
      <c r="O2299" s="22">
        <f ca="1">VLOOKUP(CONCATENATE($F2299," ",$G2299),AllocFactorMatrix,(O$4+1),FALSE)*$E2304</f>
        <v>687.68122842720015</v>
      </c>
      <c r="P2299" s="22">
        <f ca="1">VLOOKUP(CONCATENATE($F2299," ",$G2299),AllocFactorMatrix,(P$4+1),FALSE)*$E2304</f>
        <v>138.22901902641556</v>
      </c>
      <c r="Q2299" s="22">
        <f ca="1">VLOOKUP(CONCATENATE($F2299," ",$G2299),AllocFactorMatrix,(Q$4+1),FALSE)*$E2304</f>
        <v>0</v>
      </c>
      <c r="R2299" s="22">
        <f t="shared" ca="1" si="1079"/>
        <v>3330.8879466960707</v>
      </c>
      <c r="S2299" s="22">
        <f ca="1">VLOOKUP(CONCATENATE($F2299," ",$G2299),AllocFactorMatrix,(S$4+1),FALSE)*$E2304</f>
        <v>106.15332135846664</v>
      </c>
      <c r="T2299" s="22">
        <f ca="1">VLOOKUP(CONCATENATE($F2299," ",$G2299),AllocFactorMatrix,(T$4+1),FALSE)*$E2304</f>
        <v>1988.7983946672903</v>
      </c>
      <c r="U2299" s="22">
        <f ca="1">VLOOKUP(CONCATENATE($F2299," ",$G2299),AllocFactorMatrix,(U$4+1),FALSE)*$E2304</f>
        <v>12359.235579070206</v>
      </c>
      <c r="V2299" s="22">
        <f ca="1">VLOOKUP(CONCATENATE($F2299," ",$G2299),AllocFactorMatrix,(V$4+1),FALSE)*$E2304</f>
        <v>0</v>
      </c>
      <c r="W2299" s="22">
        <f t="shared" ca="1" si="1080"/>
        <v>14454.187295095962</v>
      </c>
      <c r="X2299" s="22">
        <f ca="1">VLOOKUP(CONCATENATE($F2299," ",$G2299),AllocFactorMatrix,(X$4+1),FALSE)*$E2304</f>
        <v>702.61274092972951</v>
      </c>
      <c r="Y2299" s="22">
        <f ca="1">VLOOKUP(CONCATENATE($F2299," ",$G2299),AllocFactorMatrix,(Y$4+1),FALSE)*$E2304</f>
        <v>13.47739489047429</v>
      </c>
      <c r="Z2299" s="22">
        <f t="shared" ca="1" si="1078"/>
        <v>716.09013582020384</v>
      </c>
      <c r="AA2299" s="22">
        <f ca="1">VLOOKUP(CONCATENATE($F2299," ",$G2299),AllocFactorMatrix,(AA$4+1),FALSE)*$E2304</f>
        <v>10.251024191660999</v>
      </c>
      <c r="AB2299" s="22">
        <f ca="1">VLOOKUP(CONCATENATE($F2299," ",$G2299),AllocFactorMatrix,(AB$4+1),FALSE)*$E2304</f>
        <v>11.728732037836913</v>
      </c>
      <c r="AC2299" s="22">
        <f ca="1">VLOOKUP(CONCATENATE($F2299," ",$G2299),AllocFactorMatrix,(AC$4+1),FALSE)*$E2304</f>
        <v>2.7846900732430733</v>
      </c>
    </row>
    <row r="2300" spans="2:29" hidden="1" outlineLevel="1">
      <c r="F2300" s="42" t="str">
        <f>F2304</f>
        <v>LABOR_M</v>
      </c>
      <c r="G2300" s="17" t="str">
        <f>$G$11</f>
        <v>DISTPRI</v>
      </c>
      <c r="H2300" s="21">
        <f t="shared" ca="1" si="1076"/>
        <v>84192.250928073307</v>
      </c>
      <c r="I2300" s="22">
        <f ca="1">VLOOKUP(CONCATENATE($F2300," ",$G2300),AllocFactorMatrix,(I$4+1),FALSE)*$E2304</f>
        <v>55686.427476903715</v>
      </c>
      <c r="J2300" s="22">
        <f ca="1">VLOOKUP(CONCATENATE($F2300," ",$G2300),AllocFactorMatrix,(J$4+1),FALSE)*$E2304</f>
        <v>13819.064736447159</v>
      </c>
      <c r="K2300" s="22">
        <f ca="1">VLOOKUP(CONCATENATE($F2300," ",$G2300),AllocFactorMatrix,(K$4+1),FALSE)*$E2304</f>
        <v>175.44550612357978</v>
      </c>
      <c r="L2300" s="22">
        <f ca="1">VLOOKUP(CONCATENATE($F2300," ",$G2300),AllocFactorMatrix,(L$4+1),FALSE)*$E2304</f>
        <v>0</v>
      </c>
      <c r="M2300" s="22">
        <f t="shared" ca="1" si="1077"/>
        <v>13994.510242570739</v>
      </c>
      <c r="N2300" s="22">
        <f ca="1">VLOOKUP(CONCATENATE($F2300," ",$G2300),AllocFactorMatrix,(N$4+1),FALSE)*$E2304</f>
        <v>6031.9302616198975</v>
      </c>
      <c r="O2300" s="22">
        <f ca="1">VLOOKUP(CONCATENATE($F2300," ",$G2300),AllocFactorMatrix,(O$4+1),FALSE)*$E2304</f>
        <v>1658.737347182036</v>
      </c>
      <c r="P2300" s="22">
        <f ca="1">VLOOKUP(CONCATENATE($F2300," ",$G2300),AllocFactorMatrix,(P$4+1),FALSE)*$E2304</f>
        <v>0</v>
      </c>
      <c r="Q2300" s="22">
        <f ca="1">VLOOKUP(CONCATENATE($F2300," ",$G2300),AllocFactorMatrix,(Q$4+1),FALSE)*$E2304</f>
        <v>0</v>
      </c>
      <c r="R2300" s="22">
        <f t="shared" ca="1" si="1079"/>
        <v>7690.667608801934</v>
      </c>
      <c r="S2300" s="22">
        <f ca="1">VLOOKUP(CONCATENATE($F2300," ",$G2300),AllocFactorMatrix,(S$4+1),FALSE)*$E2304</f>
        <v>258.46594124903146</v>
      </c>
      <c r="T2300" s="22">
        <f ca="1">VLOOKUP(CONCATENATE($F2300," ",$G2300),AllocFactorMatrix,(T$4+1),FALSE)*$E2304</f>
        <v>4773.8045770590688</v>
      </c>
      <c r="U2300" s="22">
        <f ca="1">VLOOKUP(CONCATENATE($F2300," ",$G2300),AllocFactorMatrix,(U$4+1),FALSE)*$E2304</f>
        <v>0</v>
      </c>
      <c r="V2300" s="22">
        <f ca="1">VLOOKUP(CONCATENATE($F2300," ",$G2300),AllocFactorMatrix,(V$4+1),FALSE)*$E2304</f>
        <v>0</v>
      </c>
      <c r="W2300" s="22">
        <f t="shared" ca="1" si="1080"/>
        <v>5032.2705183081007</v>
      </c>
      <c r="X2300" s="22">
        <f ca="1">VLOOKUP(CONCATENATE($F2300," ",$G2300),AllocFactorMatrix,(X$4+1),FALSE)*$E2304</f>
        <v>1695.4878400914911</v>
      </c>
      <c r="Y2300" s="22">
        <f ca="1">VLOOKUP(CONCATENATE($F2300," ",$G2300),AllocFactorMatrix,(Y$4+1),FALSE)*$E2304</f>
        <v>32.563432844862973</v>
      </c>
      <c r="Z2300" s="22">
        <f t="shared" ca="1" si="1078"/>
        <v>1728.0512729363541</v>
      </c>
      <c r="AA2300" s="22">
        <f ca="1">VLOOKUP(CONCATENATE($F2300," ",$G2300),AllocFactorMatrix,(AA$4+1),FALSE)*$E2304</f>
        <v>24.886705497147737</v>
      </c>
      <c r="AB2300" s="22">
        <f ca="1">VLOOKUP(CONCATENATE($F2300," ",$G2300),AllocFactorMatrix,(AB$4+1),FALSE)*$E2304</f>
        <v>28.637808927892909</v>
      </c>
      <c r="AC2300" s="22">
        <f ca="1">VLOOKUP(CONCATENATE($F2300," ",$G2300),AllocFactorMatrix,(AC$4+1),FALSE)*$E2304</f>
        <v>6.7992941273867959</v>
      </c>
    </row>
    <row r="2301" spans="2:29" hidden="1" outlineLevel="1">
      <c r="F2301" s="42" t="str">
        <f>F2304</f>
        <v>LABOR_M</v>
      </c>
      <c r="G2301" s="17" t="str">
        <f>$G$12</f>
        <v>DISTSEC</v>
      </c>
      <c r="H2301" s="21">
        <f t="shared" ca="1" si="1076"/>
        <v>30857.027900763042</v>
      </c>
      <c r="I2301" s="22">
        <f ca="1">VLOOKUP(CONCATENATE($F2301," ",$G2301),AllocFactorMatrix,(I$4+1),FALSE)*$E2304</f>
        <v>23463.018701301622</v>
      </c>
      <c r="J2301" s="22">
        <f ca="1">VLOOKUP(CONCATENATE($F2301," ",$G2301),AllocFactorMatrix,(J$4+1),FALSE)*$E2304</f>
        <v>4735.8432895407923</v>
      </c>
      <c r="K2301" s="22">
        <f ca="1">VLOOKUP(CONCATENATE($F2301," ",$G2301),AllocFactorMatrix,(K$4+1),FALSE)*$E2304</f>
        <v>0</v>
      </c>
      <c r="L2301" s="22">
        <f ca="1">VLOOKUP(CONCATENATE($F2301," ",$G2301),AllocFactorMatrix,(L$4+1),FALSE)*$E2304</f>
        <v>0</v>
      </c>
      <c r="M2301" s="22">
        <f t="shared" ca="1" si="1077"/>
        <v>4735.8432895407923</v>
      </c>
      <c r="N2301" s="22">
        <f ca="1">VLOOKUP(CONCATENATE($F2301," ",$G2301),AllocFactorMatrix,(N$4+1),FALSE)*$E2304</f>
        <v>1813.9241215322993</v>
      </c>
      <c r="O2301" s="22">
        <f ca="1">VLOOKUP(CONCATENATE($F2301," ",$G2301),AllocFactorMatrix,(O$4+1),FALSE)*$E2304</f>
        <v>0</v>
      </c>
      <c r="P2301" s="22">
        <f ca="1">VLOOKUP(CONCATENATE($F2301," ",$G2301),AllocFactorMatrix,(P$4+1),FALSE)*$E2304</f>
        <v>0</v>
      </c>
      <c r="Q2301" s="22">
        <f ca="1">VLOOKUP(CONCATENATE($F2301," ",$G2301),AllocFactorMatrix,(Q$4+1),FALSE)*$E2304</f>
        <v>0</v>
      </c>
      <c r="R2301" s="22">
        <f t="shared" ca="1" si="1079"/>
        <v>1813.9241215322993</v>
      </c>
      <c r="S2301" s="22">
        <f ca="1">VLOOKUP(CONCATENATE($F2301," ",$G2301),AllocFactorMatrix,(S$4+1),FALSE)*$E2304</f>
        <v>63.708821271785624</v>
      </c>
      <c r="T2301" s="22">
        <f ca="1">VLOOKUP(CONCATENATE($F2301," ",$G2301),AllocFactorMatrix,(T$4+1),FALSE)*$E2304</f>
        <v>0</v>
      </c>
      <c r="U2301" s="22">
        <f ca="1">VLOOKUP(CONCATENATE($F2301," ",$G2301),AllocFactorMatrix,(U$4+1),FALSE)*$E2304</f>
        <v>0</v>
      </c>
      <c r="V2301" s="22">
        <f ca="1">VLOOKUP(CONCATENATE($F2301," ",$G2301),AllocFactorMatrix,(V$4+1),FALSE)*$E2304</f>
        <v>0</v>
      </c>
      <c r="W2301" s="22">
        <f t="shared" ca="1" si="1080"/>
        <v>63.708821271785624</v>
      </c>
      <c r="X2301" s="22">
        <f ca="1">VLOOKUP(CONCATENATE($F2301," ",$G2301),AllocFactorMatrix,(X$4+1),FALSE)*$E2304</f>
        <v>526.16040704357488</v>
      </c>
      <c r="Y2301" s="22">
        <f ca="1">VLOOKUP(CONCATENATE($F2301," ",$G2301),AllocFactorMatrix,(Y$4+1),FALSE)*$E2304</f>
        <v>0</v>
      </c>
      <c r="Z2301" s="22">
        <f t="shared" ca="1" si="1078"/>
        <v>526.16040704357488</v>
      </c>
      <c r="AA2301" s="22">
        <f ca="1">VLOOKUP(CONCATENATE($F2301," ",$G2301),AllocFactorMatrix,(AA$4+1),FALSE)*$E2304</f>
        <v>6.772611571315605</v>
      </c>
      <c r="AB2301" s="22">
        <f ca="1">VLOOKUP(CONCATENATE($F2301," ",$G2301),AllocFactorMatrix,(AB$4+1),FALSE)*$E2304</f>
        <v>201.64294141056737</v>
      </c>
      <c r="AC2301" s="22">
        <f ca="1">VLOOKUP(CONCATENATE($F2301," ",$G2301),AllocFactorMatrix,(AC$4+1),FALSE)*$E2304</f>
        <v>45.957007091070174</v>
      </c>
    </row>
    <row r="2302" spans="2:29" hidden="1" outlineLevel="1">
      <c r="F2302" s="42" t="str">
        <f>F2304</f>
        <v>LABOR_M</v>
      </c>
      <c r="G2302" s="17" t="str">
        <f>$G$13</f>
        <v>ENERGY</v>
      </c>
      <c r="H2302" s="21">
        <f t="shared" ca="1" si="1076"/>
        <v>310729.84656601294</v>
      </c>
      <c r="I2302" s="22">
        <f ca="1">VLOOKUP(CONCATENATE($F2302," ",$G2302),AllocFactorMatrix,(I$4+1),FALSE)*$E2304</f>
        <v>114167.93863404913</v>
      </c>
      <c r="J2302" s="22">
        <f ca="1">VLOOKUP(CONCATENATE($F2302," ",$G2302),AllocFactorMatrix,(J$4+1),FALSE)*$E2304</f>
        <v>36064.32914836485</v>
      </c>
      <c r="K2302" s="22">
        <f ca="1">VLOOKUP(CONCATENATE($F2302," ",$G2302),AllocFactorMatrix,(K$4+1),FALSE)*$E2304</f>
        <v>450.39147013820133</v>
      </c>
      <c r="L2302" s="22">
        <f ca="1">VLOOKUP(CONCATENATE($F2302," ",$G2302),AllocFactorMatrix,(L$4+1),FALSE)*$E2304</f>
        <v>22.815809118701679</v>
      </c>
      <c r="M2302" s="22">
        <f t="shared" ca="1" si="1077"/>
        <v>36537.536427621751</v>
      </c>
      <c r="N2302" s="22">
        <f ca="1">VLOOKUP(CONCATENATE($F2302," ",$G2302),AllocFactorMatrix,(N$4+1),FALSE)*$E2304</f>
        <v>18271.788317673585</v>
      </c>
      <c r="O2302" s="22">
        <f ca="1">VLOOKUP(CONCATENATE($F2302," ",$G2302),AllocFactorMatrix,(O$4+1),FALSE)*$E2304</f>
        <v>4929.247582868712</v>
      </c>
      <c r="P2302" s="22">
        <f ca="1">VLOOKUP(CONCATENATE($F2302," ",$G2302),AllocFactorMatrix,(P$4+1),FALSE)*$E2304</f>
        <v>768.11705902456799</v>
      </c>
      <c r="Q2302" s="22">
        <f ca="1">VLOOKUP(CONCATENATE($F2302," ",$G2302),AllocFactorMatrix,(Q$4+1),FALSE)*$E2304</f>
        <v>0</v>
      </c>
      <c r="R2302" s="22">
        <f t="shared" ca="1" si="1079"/>
        <v>23969.152959566865</v>
      </c>
      <c r="S2302" s="22">
        <f ca="1">VLOOKUP(CONCATENATE($F2302," ",$G2302),AllocFactorMatrix,(S$4+1),FALSE)*$E2304</f>
        <v>920.20076458647111</v>
      </c>
      <c r="T2302" s="22">
        <f ca="1">VLOOKUP(CONCATENATE($F2302," ",$G2302),AllocFactorMatrix,(T$4+1),FALSE)*$E2304</f>
        <v>18188.968821598348</v>
      </c>
      <c r="U2302" s="22">
        <f ca="1">VLOOKUP(CONCATENATE($F2302," ",$G2302),AllocFactorMatrix,(U$4+1),FALSE)*$E2304</f>
        <v>95621.331997364759</v>
      </c>
      <c r="V2302" s="22">
        <f ca="1">VLOOKUP(CONCATENATE($F2302," ",$G2302),AllocFactorMatrix,(V$4+1),FALSE)*$E2304</f>
        <v>13371.002104678859</v>
      </c>
      <c r="W2302" s="22">
        <f t="shared" ca="1" si="1080"/>
        <v>128101.50368822843</v>
      </c>
      <c r="X2302" s="22">
        <f ca="1">VLOOKUP(CONCATENATE($F2302," ",$G2302),AllocFactorMatrix,(X$4+1),FALSE)*$E2304</f>
        <v>5137.2526481298892</v>
      </c>
      <c r="Y2302" s="22">
        <f ca="1">VLOOKUP(CONCATENATE($F2302," ",$G2302),AllocFactorMatrix,(Y$4+1),FALSE)*$E2304</f>
        <v>97.141143026484201</v>
      </c>
      <c r="Z2302" s="22">
        <f t="shared" ca="1" si="1078"/>
        <v>5234.3937911563735</v>
      </c>
      <c r="AA2302" s="22">
        <f ca="1">VLOOKUP(CONCATENATE($F2302," ",$G2302),AllocFactorMatrix,(AA$4+1),FALSE)*$E2304</f>
        <v>96.895870825645375</v>
      </c>
      <c r="AB2302" s="22">
        <f ca="1">VLOOKUP(CONCATENATE($F2302," ",$G2302),AllocFactorMatrix,(AB$4+1),FALSE)*$E2304</f>
        <v>2124.3865462574372</v>
      </c>
      <c r="AC2302" s="22">
        <f ca="1">VLOOKUP(CONCATENATE($F2302," ",$G2302),AllocFactorMatrix,(AC$4+1),FALSE)*$E2304</f>
        <v>498.03864830719203</v>
      </c>
    </row>
    <row r="2303" spans="2:29" hidden="1" outlineLevel="1">
      <c r="F2303" s="42" t="str">
        <f>F2304</f>
        <v>LABOR_M</v>
      </c>
      <c r="G2303" s="17" t="str">
        <f>$G$14</f>
        <v>CUSTOMER</v>
      </c>
      <c r="H2303" s="21">
        <f t="shared" ca="1" si="1076"/>
        <v>621504.90124675084</v>
      </c>
      <c r="I2303" s="22">
        <f ca="1">VLOOKUP(CONCATENATE($F2303," ",$G2303),AllocFactorMatrix,(I$4+1),FALSE)*$E2304</f>
        <v>481022.38550894009</v>
      </c>
      <c r="J2303" s="22">
        <f ca="1">VLOOKUP(CONCATENATE($F2303," ",$G2303),AllocFactorMatrix,(J$4+1),FALSE)*$E2304</f>
        <v>113490.69787068959</v>
      </c>
      <c r="K2303" s="22">
        <f ca="1">VLOOKUP(CONCATENATE($F2303," ",$G2303),AllocFactorMatrix,(K$4+1),FALSE)*$E2304</f>
        <v>1155.7722408570135</v>
      </c>
      <c r="L2303" s="22">
        <f ca="1">VLOOKUP(CONCATENATE($F2303," ",$G2303),AllocFactorMatrix,(L$4+1),FALSE)*$E2304</f>
        <v>82.354449218984428</v>
      </c>
      <c r="M2303" s="22">
        <f t="shared" ca="1" si="1077"/>
        <v>114728.82456076558</v>
      </c>
      <c r="N2303" s="22">
        <f ca="1">VLOOKUP(CONCATENATE($F2303," ",$G2303),AllocFactorMatrix,(N$4+1),FALSE)*$E2304</f>
        <v>2019.5166551133125</v>
      </c>
      <c r="O2303" s="22">
        <f ca="1">VLOOKUP(CONCATENATE($F2303," ",$G2303),AllocFactorMatrix,(O$4+1),FALSE)*$E2304</f>
        <v>644.27042525182117</v>
      </c>
      <c r="P2303" s="22">
        <f ca="1">VLOOKUP(CONCATENATE($F2303," ",$G2303),AllocFactorMatrix,(P$4+1),FALSE)*$E2304</f>
        <v>235.17570760546297</v>
      </c>
      <c r="Q2303" s="22">
        <f ca="1">VLOOKUP(CONCATENATE($F2303," ",$G2303),AllocFactorMatrix,(Q$4+1),FALSE)*$E2304</f>
        <v>0</v>
      </c>
      <c r="R2303" s="22">
        <f t="shared" ca="1" si="1079"/>
        <v>2898.9627879705963</v>
      </c>
      <c r="S2303" s="22">
        <f ca="1">VLOOKUP(CONCATENATE($F2303," ",$G2303),AllocFactorMatrix,(S$4+1),FALSE)*$E2304</f>
        <v>19.149448879373971</v>
      </c>
      <c r="T2303" s="22">
        <f ca="1">VLOOKUP(CONCATENATE($F2303," ",$G2303),AllocFactorMatrix,(T$4+1),FALSE)*$E2304</f>
        <v>463.31122813947519</v>
      </c>
      <c r="U2303" s="22">
        <f ca="1">VLOOKUP(CONCATENATE($F2303," ",$G2303),AllocFactorMatrix,(U$4+1),FALSE)*$E2304</f>
        <v>778.88738489809987</v>
      </c>
      <c r="V2303" s="22">
        <f ca="1">VLOOKUP(CONCATENATE($F2303," ",$G2303),AllocFactorMatrix,(V$4+1),FALSE)*$E2304</f>
        <v>149.8762740240758</v>
      </c>
      <c r="W2303" s="22">
        <f t="shared" ca="1" si="1080"/>
        <v>1411.2243359410249</v>
      </c>
      <c r="X2303" s="22">
        <f ca="1">VLOOKUP(CONCATENATE($F2303," ",$G2303),AllocFactorMatrix,(X$4+1),FALSE)*$E2304</f>
        <v>652.87850120585756</v>
      </c>
      <c r="Y2303" s="22">
        <f ca="1">VLOOKUP(CONCATENATE($F2303," ",$G2303),AllocFactorMatrix,(Y$4+1),FALSE)*$E2304</f>
        <v>7.7867527475122582</v>
      </c>
      <c r="Z2303" s="22">
        <f t="shared" ca="1" si="1078"/>
        <v>660.66525395336987</v>
      </c>
      <c r="AA2303" s="22">
        <f ca="1">VLOOKUP(CONCATENATE($F2303," ",$G2303),AllocFactorMatrix,(AA$4+1),FALSE)*$E2304</f>
        <v>45.442738439678337</v>
      </c>
      <c r="AB2303" s="22">
        <f ca="1">VLOOKUP(CONCATENATE($F2303," ",$G2303),AllocFactorMatrix,(AB$4+1),FALSE)*$E2304</f>
        <v>19217.829970971168</v>
      </c>
      <c r="AC2303" s="22">
        <f ca="1">VLOOKUP(CONCATENATE($F2303," ",$G2303),AllocFactorMatrix,(AC$4+1),FALSE)*$E2304</f>
        <v>1519.5660897691751</v>
      </c>
    </row>
    <row r="2304" spans="2:29" collapsed="1">
      <c r="D2304" s="17" t="s">
        <v>313</v>
      </c>
      <c r="E2304" s="19">
        <v>1773461</v>
      </c>
      <c r="F2304" s="42" t="s">
        <v>69</v>
      </c>
      <c r="G2304" s="17" t="str">
        <f>$G$15</f>
        <v>TOTAL</v>
      </c>
      <c r="H2304" s="21">
        <f t="shared" ca="1" si="1076"/>
        <v>1773461.0000000009</v>
      </c>
      <c r="I2304" s="22">
        <f ca="1">VLOOKUP(CONCATENATE($F2304," ",$G2304),AllocFactorMatrix,(I$4+1),FALSE)*$E2304</f>
        <v>1033763.9198708825</v>
      </c>
      <c r="J2304" s="22">
        <f ca="1">VLOOKUP(CONCATENATE($F2304," ",$G2304),AllocFactorMatrix,(J$4+1),FALSE)*$E2304</f>
        <v>257977.37938052925</v>
      </c>
      <c r="K2304" s="22">
        <f ca="1">VLOOKUP(CONCATENATE($F2304," ",$G2304),AllocFactorMatrix,(K$4+1),FALSE)*$E2304</f>
        <v>2920.7255454820338</v>
      </c>
      <c r="L2304" s="22">
        <f ca="1">VLOOKUP(CONCATENATE($F2304," ",$G2304),AllocFactorMatrix,(L$4+1),FALSE)*$E2304</f>
        <v>163.21492666633227</v>
      </c>
      <c r="M2304" s="22">
        <f t="shared" ca="1" si="1077"/>
        <v>261061.31985267761</v>
      </c>
      <c r="N2304" s="22">
        <f ca="1">VLOOKUP(CONCATENATE($F2304," ",$G2304),AllocFactorMatrix,(N$4+1),FALSE)*$E2304</f>
        <v>68430.231664953797</v>
      </c>
      <c r="O2304" s="22">
        <f ca="1">VLOOKUP(CONCATENATE($F2304," ",$G2304),AllocFactorMatrix,(O$4+1),FALSE)*$E2304</f>
        <v>18276.778185492178</v>
      </c>
      <c r="P2304" s="22">
        <f ca="1">VLOOKUP(CONCATENATE($F2304," ",$G2304),AllocFactorMatrix,(P$4+1),FALSE)*$E2304</f>
        <v>2789.6143509993426</v>
      </c>
      <c r="Q2304" s="22">
        <f ca="1">VLOOKUP(CONCATENATE($F2304," ",$G2304),AllocFactorMatrix,(Q$4+1),FALSE)*$E2304</f>
        <v>0</v>
      </c>
      <c r="R2304" s="22">
        <f t="shared" ca="1" si="1079"/>
        <v>89496.624201445316</v>
      </c>
      <c r="S2304" s="22">
        <f ca="1">VLOOKUP(CONCATENATE($F2304," ",$G2304),AllocFactorMatrix,(S$4+1),FALSE)*$E2304</f>
        <v>3001.1609593709318</v>
      </c>
      <c r="T2304" s="22">
        <f ca="1">VLOOKUP(CONCATENATE($F2304," ",$G2304),AllocFactorMatrix,(T$4+1),FALSE)*$E2304</f>
        <v>55141.481065799329</v>
      </c>
      <c r="U2304" s="22">
        <f ca="1">VLOOKUP(CONCATENATE($F2304," ",$G2304),AllocFactorMatrix,(U$4+1),FALSE)*$E2304</f>
        <v>253603.54879074555</v>
      </c>
      <c r="V2304" s="22">
        <f ca="1">VLOOKUP(CONCATENATE($F2304," ",$G2304),AllocFactorMatrix,(V$4+1),FALSE)*$E2304</f>
        <v>31976.976813086821</v>
      </c>
      <c r="W2304" s="22">
        <f t="shared" ca="1" si="1080"/>
        <v>343723.16762900265</v>
      </c>
      <c r="X2304" s="22">
        <f ca="1">VLOOKUP(CONCATENATE($F2304," ",$G2304),AllocFactorMatrix,(X$4+1),FALSE)*$E2304</f>
        <v>19282.916595578597</v>
      </c>
      <c r="Y2304" s="22">
        <f ca="1">VLOOKUP(CONCATENATE($F2304," ",$G2304),AllocFactorMatrix,(Y$4+1),FALSE)*$E2304</f>
        <v>349.63151884024575</v>
      </c>
      <c r="Z2304" s="22">
        <f t="shared" ca="1" si="1078"/>
        <v>19632.548114418842</v>
      </c>
      <c r="AA2304" s="22">
        <f ca="1">VLOOKUP(CONCATENATE($F2304," ",$G2304),AllocFactorMatrix,(AA$4+1),FALSE)*$E2304</f>
        <v>337.9420596950597</v>
      </c>
      <c r="AB2304" s="22">
        <f ca="1">VLOOKUP(CONCATENATE($F2304," ",$G2304),AllocFactorMatrix,(AB$4+1),FALSE)*$E2304</f>
        <v>23028.52691553293</v>
      </c>
      <c r="AC2304" s="22">
        <f ca="1">VLOOKUP(CONCATENATE($F2304," ",$G2304),AllocFactorMatrix,(AC$4+1),FALSE)*$E2304</f>
        <v>2416.9513563458545</v>
      </c>
    </row>
    <row r="2305" spans="4:29" hidden="1" outlineLevel="1">
      <c r="F2305" s="42" t="str">
        <f>F2312</f>
        <v>LABOR_M</v>
      </c>
      <c r="G2305" s="17" t="str">
        <f>$G$8</f>
        <v>PRODUCTION</v>
      </c>
      <c r="H2305" s="21">
        <f t="shared" ca="1" si="1076"/>
        <v>3918.1390733997455</v>
      </c>
      <c r="I2305" s="22">
        <f ca="1">VLOOKUP(CONCATENATE($F2305," ",$G2305),AllocFactorMatrix,(I$4+1),FALSE)*$E2312</f>
        <v>1942.6469321551772</v>
      </c>
      <c r="J2305" s="22">
        <f ca="1">VLOOKUP(CONCATENATE($F2305," ",$G2305),AllocFactorMatrix,(J$4+1),FALSE)*$E2312</f>
        <v>485.79358308441817</v>
      </c>
      <c r="K2305" s="22">
        <f ca="1">VLOOKUP(CONCATENATE($F2305," ",$G2305),AllocFactorMatrix,(K$4+1),FALSE)*$E2312</f>
        <v>6.1568690727234507</v>
      </c>
      <c r="L2305" s="22">
        <f ca="1">VLOOKUP(CONCATENATE($F2305," ",$G2305),AllocFactorMatrix,(L$4+1),FALSE)*$E2312</f>
        <v>0.30814517710137446</v>
      </c>
      <c r="M2305" s="22">
        <f t="shared" ca="1" si="1077"/>
        <v>492.25859733424301</v>
      </c>
      <c r="N2305" s="22">
        <f ca="1">VLOOKUP(CONCATENATE($F2305," ",$G2305),AllocFactorMatrix,(N$4+1),FALSE)*$E2312</f>
        <v>217.95018927282479</v>
      </c>
      <c r="O2305" s="22">
        <f ca="1">VLOOKUP(CONCATENATE($F2305," ",$G2305),AllocFactorMatrix,(O$4+1),FALSE)*$E2312</f>
        <v>59.735099392628157</v>
      </c>
      <c r="P2305" s="22">
        <f ca="1">VLOOKUP(CONCATENATE($F2305," ",$G2305),AllocFactorMatrix,(P$4+1),FALSE)*$E2312</f>
        <v>9.505694591511034</v>
      </c>
      <c r="Q2305" s="22">
        <f ca="1">VLOOKUP(CONCATENATE($F2305," ",$G2305),AllocFactorMatrix,(Q$4+1),FALSE)*$E2312</f>
        <v>0</v>
      </c>
      <c r="R2305" s="22">
        <f t="shared" ca="1" si="1079"/>
        <v>287.19098325696399</v>
      </c>
      <c r="S2305" s="22">
        <f ca="1">VLOOKUP(CONCATENATE($F2305," ",$G2305),AllocFactorMatrix,(S$4+1),FALSE)*$E2312</f>
        <v>9.4214291310240554</v>
      </c>
      <c r="T2305" s="22">
        <f ca="1">VLOOKUP(CONCATENATE($F2305," ",$G2305),AllocFactorMatrix,(T$4+1),FALSE)*$E2312</f>
        <v>171.45393905424743</v>
      </c>
      <c r="U2305" s="22">
        <f ca="1">VLOOKUP(CONCATENATE($F2305," ",$G2305),AllocFactorMatrix,(U$4+1),FALSE)*$E2312</f>
        <v>835.41649800483287</v>
      </c>
      <c r="V2305" s="22">
        <f ca="1">VLOOKUP(CONCATENATE($F2305," ",$G2305),AllocFactorMatrix,(V$4+1),FALSE)*$E2312</f>
        <v>106.44913930038702</v>
      </c>
      <c r="W2305" s="22">
        <f ca="1">SUBTOTAL(9,S2305:V2305)</f>
        <v>1122.7410054904915</v>
      </c>
      <c r="X2305" s="22">
        <f ca="1">VLOOKUP(CONCATENATE($F2305," ",$G2305),AllocFactorMatrix,(X$4+1),FALSE)*$E2312</f>
        <v>60.956021460756773</v>
      </c>
      <c r="Y2305" s="22">
        <f ca="1">VLOOKUP(CONCATENATE($F2305," ",$G2305),AllocFactorMatrix,(Y$4+1),FALSE)*$E2312</f>
        <v>1.1458263321020536</v>
      </c>
      <c r="Z2305" s="22">
        <f t="shared" ca="1" si="1078"/>
        <v>62.101847792858827</v>
      </c>
      <c r="AA2305" s="22">
        <f ca="1">VLOOKUP(CONCATENATE($F2305," ",$G2305),AllocFactorMatrix,(AA$4+1),FALSE)*$E2312</f>
        <v>0.88645491600899939</v>
      </c>
      <c r="AB2305" s="22">
        <f ca="1">VLOOKUP(CONCATENATE($F2305," ",$G2305),AllocFactorMatrix,(AB$4+1),FALSE)*$E2312</f>
        <v>8.3302865953982774</v>
      </c>
      <c r="AC2305" s="22">
        <f ca="1">VLOOKUP(CONCATENATE($F2305," ",$G2305),AllocFactorMatrix,(AC$4+1),FALSE)*$E2312</f>
        <v>1.982965858603859</v>
      </c>
    </row>
    <row r="2306" spans="4:29" hidden="1" outlineLevel="1">
      <c r="F2306" s="42" t="str">
        <f>F2312</f>
        <v>LABOR_M</v>
      </c>
      <c r="G2306" s="17" t="str">
        <f>$G$9</f>
        <v>BULKTRAN</v>
      </c>
      <c r="H2306" s="21">
        <f t="shared" ca="1" si="1076"/>
        <v>1089.4791292952336</v>
      </c>
      <c r="I2306" s="22">
        <f ca="1">VLOOKUP(CONCATENATE($F2306," ",$G2306),AllocFactorMatrix,(I$4+1),FALSE)*$E2312</f>
        <v>540.17308944984154</v>
      </c>
      <c r="J2306" s="22">
        <f ca="1">VLOOKUP(CONCATENATE($F2306," ",$G2306),AllocFactorMatrix,(J$4+1),FALSE)*$E2312</f>
        <v>135.07993463253663</v>
      </c>
      <c r="K2306" s="22">
        <f ca="1">VLOOKUP(CONCATENATE($F2306," ",$G2306),AllocFactorMatrix,(K$4+1),FALSE)*$E2312</f>
        <v>1.7119811805748897</v>
      </c>
      <c r="L2306" s="22">
        <f ca="1">VLOOKUP(CONCATENATE($F2306," ",$G2306),AllocFactorMatrix,(L$4+1),FALSE)*$E2312</f>
        <v>8.5682956361636031E-2</v>
      </c>
      <c r="M2306" s="22">
        <f t="shared" ca="1" si="1077"/>
        <v>136.87759876947317</v>
      </c>
      <c r="N2306" s="22">
        <f ca="1">VLOOKUP(CONCATENATE($F2306," ",$G2306),AllocFactorMatrix,(N$4+1),FALSE)*$E2312</f>
        <v>60.603306312109282</v>
      </c>
      <c r="O2306" s="22">
        <f ca="1">VLOOKUP(CONCATENATE($F2306," ",$G2306),AllocFactorMatrix,(O$4+1),FALSE)*$E2312</f>
        <v>16.60996275412327</v>
      </c>
      <c r="P2306" s="22">
        <f ca="1">VLOOKUP(CONCATENATE($F2306," ",$G2306),AllocFactorMatrix,(P$4+1),FALSE)*$E2312</f>
        <v>2.6431567825691857</v>
      </c>
      <c r="Q2306" s="22">
        <f ca="1">VLOOKUP(CONCATENATE($F2306," ",$G2306),AllocFactorMatrix,(Q$4+1),FALSE)*$E2312</f>
        <v>0</v>
      </c>
      <c r="R2306" s="22">
        <f t="shared" ca="1" si="1079"/>
        <v>79.856425848801734</v>
      </c>
      <c r="S2306" s="22">
        <f ca="1">VLOOKUP(CONCATENATE($F2306," ",$G2306),AllocFactorMatrix,(S$4+1),FALSE)*$E2312</f>
        <v>2.6197258989784795</v>
      </c>
      <c r="T2306" s="22">
        <f ca="1">VLOOKUP(CONCATENATE($F2306," ",$G2306),AllocFactorMatrix,(T$4+1),FALSE)*$E2312</f>
        <v>47.674542617237549</v>
      </c>
      <c r="U2306" s="22">
        <f ca="1">VLOOKUP(CONCATENATE($F2306," ",$G2306),AllocFactorMatrix,(U$4+1),FALSE)*$E2312</f>
        <v>232.29620536553128</v>
      </c>
      <c r="V2306" s="22">
        <f ca="1">VLOOKUP(CONCATENATE($F2306," ",$G2306),AllocFactorMatrix,(V$4+1),FALSE)*$E2312</f>
        <v>29.599285126595344</v>
      </c>
      <c r="W2306" s="22">
        <f t="shared" ref="W2306:W2312" ca="1" si="1081">SUBTOTAL(9,S2306:V2306)</f>
        <v>312.18975900834266</v>
      </c>
      <c r="X2306" s="22">
        <f ca="1">VLOOKUP(CONCATENATE($F2306," ",$G2306),AllocFactorMatrix,(X$4+1),FALSE)*$E2312</f>
        <v>16.949452773952505</v>
      </c>
      <c r="Y2306" s="22">
        <f ca="1">VLOOKUP(CONCATENATE($F2306," ",$G2306),AllocFactorMatrix,(Y$4+1),FALSE)*$E2312</f>
        <v>0.318608873048222</v>
      </c>
      <c r="Z2306" s="22">
        <f t="shared" ca="1" si="1078"/>
        <v>17.268061647000728</v>
      </c>
      <c r="AA2306" s="22">
        <f ca="1">VLOOKUP(CONCATENATE($F2306," ",$G2306),AllocFactorMatrix,(AA$4+1),FALSE)*$E2312</f>
        <v>0.24648796583296587</v>
      </c>
      <c r="AB2306" s="22">
        <f ca="1">VLOOKUP(CONCATENATE($F2306," ",$G2306),AllocFactorMatrix,(AB$4+1),FALSE)*$E2312</f>
        <v>2.3163224216182265</v>
      </c>
      <c r="AC2306" s="22">
        <f ca="1">VLOOKUP(CONCATENATE($F2306," ",$G2306),AllocFactorMatrix,(AC$4+1),FALSE)*$E2312</f>
        <v>0.55138418432384784</v>
      </c>
    </row>
    <row r="2307" spans="4:29" hidden="1" outlineLevel="1">
      <c r="F2307" s="42" t="str">
        <f>F2312</f>
        <v>LABOR_M</v>
      </c>
      <c r="G2307" s="17" t="str">
        <f>$G$10</f>
        <v>SUBTRAN</v>
      </c>
      <c r="H2307" s="21">
        <f t="shared" ca="1" si="1076"/>
        <v>345.36761019539387</v>
      </c>
      <c r="I2307" s="22">
        <f ca="1">VLOOKUP(CONCATENATE($F2307," ",$G2307),AllocFactorMatrix,(I$4+1),FALSE)*$E2312</f>
        <v>166.66136369923714</v>
      </c>
      <c r="J2307" s="22">
        <f ca="1">VLOOKUP(CONCATENATE($F2307," ",$G2307),AllocFactorMatrix,(J$4+1),FALSE)*$E2312</f>
        <v>41.580914490925821</v>
      </c>
      <c r="K2307" s="22">
        <f ca="1">VLOOKUP(CONCATENATE($F2307," ",$G2307),AllocFactorMatrix,(K$4+1),FALSE)*$E2312</f>
        <v>0.52810223716670135</v>
      </c>
      <c r="L2307" s="22">
        <f ca="1">VLOOKUP(CONCATENATE($F2307," ",$G2307),AllocFactorMatrix,(L$4+1),FALSE)*$E2312</f>
        <v>3.4045921314845566E-2</v>
      </c>
      <c r="M2307" s="22">
        <f t="shared" ca="1" si="1077"/>
        <v>42.143062649407362</v>
      </c>
      <c r="N2307" s="22">
        <f ca="1">VLOOKUP(CONCATENATE($F2307," ",$G2307),AllocFactorMatrix,(N$4+1),FALSE)*$E2312</f>
        <v>18.465347398221112</v>
      </c>
      <c r="O2307" s="22">
        <f ca="1">VLOOKUP(CONCATENATE($F2307," ",$G2307),AllocFactorMatrix,(O$4+1),FALSE)*$E2312</f>
        <v>5.0692158999993735</v>
      </c>
      <c r="P2307" s="22">
        <f ca="1">VLOOKUP(CONCATENATE($F2307," ",$G2307),AllocFactorMatrix,(P$4+1),FALSE)*$E2312</f>
        <v>1.0189499322129612</v>
      </c>
      <c r="Q2307" s="22">
        <f ca="1">VLOOKUP(CONCATENATE($F2307," ",$G2307),AllocFactorMatrix,(Q$4+1),FALSE)*$E2312</f>
        <v>0</v>
      </c>
      <c r="R2307" s="22">
        <f t="shared" ca="1" si="1079"/>
        <v>24.553513230433449</v>
      </c>
      <c r="S2307" s="22">
        <f ca="1">VLOOKUP(CONCATENATE($F2307," ",$G2307),AllocFactorMatrix,(S$4+1),FALSE)*$E2312</f>
        <v>0.7825051524218658</v>
      </c>
      <c r="T2307" s="22">
        <f ca="1">VLOOKUP(CONCATENATE($F2307," ",$G2307),AllocFactorMatrix,(T$4+1),FALSE)*$E2312</f>
        <v>14.660351377044933</v>
      </c>
      <c r="U2307" s="22">
        <f ca="1">VLOOKUP(CONCATENATE($F2307," ",$G2307),AllocFactorMatrix,(U$4+1),FALSE)*$E2312</f>
        <v>91.1056328417624</v>
      </c>
      <c r="V2307" s="22">
        <f ca="1">VLOOKUP(CONCATENATE($F2307," ",$G2307),AllocFactorMatrix,(V$4+1),FALSE)*$E2312</f>
        <v>0</v>
      </c>
      <c r="W2307" s="22">
        <f t="shared" ca="1" si="1081"/>
        <v>106.54848937122919</v>
      </c>
      <c r="X2307" s="22">
        <f ca="1">VLOOKUP(CONCATENATE($F2307," ",$G2307),AllocFactorMatrix,(X$4+1),FALSE)*$E2312</f>
        <v>5.1792829738992596</v>
      </c>
      <c r="Y2307" s="22">
        <f ca="1">VLOOKUP(CONCATENATE($F2307," ",$G2307),AllocFactorMatrix,(Y$4+1),FALSE)*$E2312</f>
        <v>9.9348101482451767E-2</v>
      </c>
      <c r="Z2307" s="22">
        <f t="shared" ca="1" si="1078"/>
        <v>5.2786310753817114</v>
      </c>
      <c r="AA2307" s="22">
        <f ca="1">VLOOKUP(CONCATENATE($F2307," ",$G2307),AllocFactorMatrix,(AA$4+1),FALSE)*$E2312</f>
        <v>7.5565033151326275E-2</v>
      </c>
      <c r="AB2307" s="22">
        <f ca="1">VLOOKUP(CONCATENATE($F2307," ",$G2307),AllocFactorMatrix,(AB$4+1),FALSE)*$E2312</f>
        <v>8.6457900078232314E-2</v>
      </c>
      <c r="AC2307" s="22">
        <f ca="1">VLOOKUP(CONCATENATE($F2307," ",$G2307),AllocFactorMatrix,(AC$4+1),FALSE)*$E2312</f>
        <v>2.0527236475742457E-2</v>
      </c>
    </row>
    <row r="2308" spans="4:29" hidden="1" outlineLevel="1">
      <c r="F2308" s="42" t="str">
        <f>F2312</f>
        <v>LABOR_M</v>
      </c>
      <c r="G2308" s="17" t="str">
        <f>$G$11</f>
        <v>DISTPRI</v>
      </c>
      <c r="H2308" s="21">
        <f t="shared" ca="1" si="1076"/>
        <v>620.61996084644795</v>
      </c>
      <c r="I2308" s="22">
        <f ca="1">VLOOKUP(CONCATENATE($F2308," ",$G2308),AllocFactorMatrix,(I$4+1),FALSE)*$E2312</f>
        <v>410.49037244436857</v>
      </c>
      <c r="J2308" s="22">
        <f ca="1">VLOOKUP(CONCATENATE($F2308," ",$G2308),AllocFactorMatrix,(J$4+1),FALSE)*$E2312</f>
        <v>101.86670769730696</v>
      </c>
      <c r="K2308" s="22">
        <f ca="1">VLOOKUP(CONCATENATE($F2308," ",$G2308),AllocFactorMatrix,(K$4+1),FALSE)*$E2312</f>
        <v>1.2932898448590404</v>
      </c>
      <c r="L2308" s="22">
        <f ca="1">VLOOKUP(CONCATENATE($F2308," ",$G2308),AllocFactorMatrix,(L$4+1),FALSE)*$E2312</f>
        <v>0</v>
      </c>
      <c r="M2308" s="22">
        <f t="shared" ca="1" si="1077"/>
        <v>103.15999754216601</v>
      </c>
      <c r="N2308" s="22">
        <f ca="1">VLOOKUP(CONCATENATE($F2308," ",$G2308),AllocFactorMatrix,(N$4+1),FALSE)*$E2312</f>
        <v>44.464143451791116</v>
      </c>
      <c r="O2308" s="22">
        <f ca="1">VLOOKUP(CONCATENATE($F2308," ",$G2308),AllocFactorMatrix,(O$4+1),FALSE)*$E2312</f>
        <v>12.227318976685</v>
      </c>
      <c r="P2308" s="22">
        <f ca="1">VLOOKUP(CONCATENATE($F2308," ",$G2308),AllocFactorMatrix,(P$4+1),FALSE)*$E2312</f>
        <v>0</v>
      </c>
      <c r="Q2308" s="22">
        <f ca="1">VLOOKUP(CONCATENATE($F2308," ",$G2308),AllocFactorMatrix,(Q$4+1),FALSE)*$E2312</f>
        <v>0</v>
      </c>
      <c r="R2308" s="22">
        <f t="shared" ca="1" si="1079"/>
        <v>56.691462428476115</v>
      </c>
      <c r="S2308" s="22">
        <f ca="1">VLOOKUP(CONCATENATE($F2308," ",$G2308),AllocFactorMatrix,(S$4+1),FALSE)*$E2312</f>
        <v>1.9052718102899293</v>
      </c>
      <c r="T2308" s="22">
        <f ca="1">VLOOKUP(CONCATENATE($F2308," ",$G2308),AllocFactorMatrix,(T$4+1),FALSE)*$E2312</f>
        <v>35.189918039298973</v>
      </c>
      <c r="U2308" s="22">
        <f ca="1">VLOOKUP(CONCATENATE($F2308," ",$G2308),AllocFactorMatrix,(U$4+1),FALSE)*$E2312</f>
        <v>0</v>
      </c>
      <c r="V2308" s="22">
        <f ca="1">VLOOKUP(CONCATENATE($F2308," ",$G2308),AllocFactorMatrix,(V$4+1),FALSE)*$E2312</f>
        <v>0</v>
      </c>
      <c r="W2308" s="22">
        <f t="shared" ca="1" si="1081"/>
        <v>37.095189849588905</v>
      </c>
      <c r="X2308" s="22">
        <f ca="1">VLOOKUP(CONCATENATE($F2308," ",$G2308),AllocFactorMatrix,(X$4+1),FALSE)*$E2312</f>
        <v>12.498223830981376</v>
      </c>
      <c r="Y2308" s="22">
        <f ca="1">VLOOKUP(CONCATENATE($F2308," ",$G2308),AllocFactorMatrix,(Y$4+1),FALSE)*$E2312</f>
        <v>0.2400401010120288</v>
      </c>
      <c r="Z2308" s="22">
        <f t="shared" ca="1" si="1078"/>
        <v>12.738263931993405</v>
      </c>
      <c r="AA2308" s="22">
        <f ca="1">VLOOKUP(CONCATENATE($F2308," ",$G2308),AllocFactorMatrix,(AA$4+1),FALSE)*$E2312</f>
        <v>0.18345139868551513</v>
      </c>
      <c r="AB2308" s="22">
        <f ca="1">VLOOKUP(CONCATENATE($F2308," ",$G2308),AllocFactorMatrix,(AB$4+1),FALSE)*$E2312</f>
        <v>0.21110251430076218</v>
      </c>
      <c r="AC2308" s="22">
        <f ca="1">VLOOKUP(CONCATENATE($F2308," ",$G2308),AllocFactorMatrix,(AC$4+1),FALSE)*$E2312</f>
        <v>5.0120736868376342E-2</v>
      </c>
    </row>
    <row r="2309" spans="4:29" hidden="1" outlineLevel="1">
      <c r="F2309" s="42" t="str">
        <f>F2312</f>
        <v>LABOR_M</v>
      </c>
      <c r="G2309" s="17" t="str">
        <f>$G$12</f>
        <v>DISTSEC</v>
      </c>
      <c r="H2309" s="21">
        <f t="shared" ca="1" si="1076"/>
        <v>227.46140216597672</v>
      </c>
      <c r="I2309" s="22">
        <f ca="1">VLOOKUP(CONCATENATE($F2309," ",$G2309),AllocFactorMatrix,(I$4+1),FALSE)*$E2312</f>
        <v>172.95674586704536</v>
      </c>
      <c r="J2309" s="22">
        <f ca="1">VLOOKUP(CONCATENATE($F2309," ",$G2309),AllocFactorMatrix,(J$4+1),FALSE)*$E2312</f>
        <v>34.91008785880647</v>
      </c>
      <c r="K2309" s="22">
        <f ca="1">VLOOKUP(CONCATENATE($F2309," ",$G2309),AllocFactorMatrix,(K$4+1),FALSE)*$E2312</f>
        <v>0</v>
      </c>
      <c r="L2309" s="22">
        <f ca="1">VLOOKUP(CONCATENATE($F2309," ",$G2309),AllocFactorMatrix,(L$4+1),FALSE)*$E2312</f>
        <v>0</v>
      </c>
      <c r="M2309" s="22">
        <f t="shared" ca="1" si="1077"/>
        <v>34.91008785880647</v>
      </c>
      <c r="N2309" s="22">
        <f ca="1">VLOOKUP(CONCATENATE($F2309," ",$G2309),AllocFactorMatrix,(N$4+1),FALSE)*$E2312</f>
        <v>13.37127235433525</v>
      </c>
      <c r="O2309" s="22">
        <f ca="1">VLOOKUP(CONCATENATE($F2309," ",$G2309),AllocFactorMatrix,(O$4+1),FALSE)*$E2312</f>
        <v>0</v>
      </c>
      <c r="P2309" s="22">
        <f ca="1">VLOOKUP(CONCATENATE($F2309," ",$G2309),AllocFactorMatrix,(P$4+1),FALSE)*$E2312</f>
        <v>0</v>
      </c>
      <c r="Q2309" s="22">
        <f ca="1">VLOOKUP(CONCATENATE($F2309," ",$G2309),AllocFactorMatrix,(Q$4+1),FALSE)*$E2312</f>
        <v>0</v>
      </c>
      <c r="R2309" s="22">
        <f t="shared" ca="1" si="1079"/>
        <v>13.37127235433525</v>
      </c>
      <c r="S2309" s="22">
        <f ca="1">VLOOKUP(CONCATENATE($F2309," ",$G2309),AllocFactorMatrix,(S$4+1),FALSE)*$E2312</f>
        <v>0.46962714177873288</v>
      </c>
      <c r="T2309" s="22">
        <f ca="1">VLOOKUP(CONCATENATE($F2309," ",$G2309),AllocFactorMatrix,(T$4+1),FALSE)*$E2312</f>
        <v>0</v>
      </c>
      <c r="U2309" s="22">
        <f ca="1">VLOOKUP(CONCATENATE($F2309," ",$G2309),AllocFactorMatrix,(U$4+1),FALSE)*$E2312</f>
        <v>0</v>
      </c>
      <c r="V2309" s="22">
        <f ca="1">VLOOKUP(CONCATENATE($F2309," ",$G2309),AllocFactorMatrix,(V$4+1),FALSE)*$E2312</f>
        <v>0</v>
      </c>
      <c r="W2309" s="22">
        <f t="shared" ca="1" si="1081"/>
        <v>0.46962714177873288</v>
      </c>
      <c r="X2309" s="22">
        <f ca="1">VLOOKUP(CONCATENATE($F2309," ",$G2309),AllocFactorMatrix,(X$4+1),FALSE)*$E2312</f>
        <v>3.8785713366578989</v>
      </c>
      <c r="Y2309" s="22">
        <f ca="1">VLOOKUP(CONCATENATE($F2309," ",$G2309),AllocFactorMatrix,(Y$4+1),FALSE)*$E2312</f>
        <v>0</v>
      </c>
      <c r="Z2309" s="22">
        <f t="shared" ca="1" si="1078"/>
        <v>3.8785713366578989</v>
      </c>
      <c r="AA2309" s="22">
        <f ca="1">VLOOKUP(CONCATENATE($F2309," ",$G2309),AllocFactorMatrix,(AA$4+1),FALSE)*$E2312</f>
        <v>4.9924047425801248E-2</v>
      </c>
      <c r="AB2309" s="22">
        <f ca="1">VLOOKUP(CONCATENATE($F2309," ",$G2309),AllocFactorMatrix,(AB$4+1),FALSE)*$E2312</f>
        <v>1.4864032381091816</v>
      </c>
      <c r="AC2309" s="22">
        <f ca="1">VLOOKUP(CONCATENATE($F2309," ",$G2309),AllocFactorMatrix,(AC$4+1),FALSE)*$E2312</f>
        <v>0.33877032181793698</v>
      </c>
    </row>
    <row r="2310" spans="4:29" hidden="1" outlineLevel="1">
      <c r="F2310" s="42" t="str">
        <f>F2312</f>
        <v>LABOR_M</v>
      </c>
      <c r="G2310" s="17" t="str">
        <f>$G$13</f>
        <v>ENERGY</v>
      </c>
      <c r="H2310" s="21">
        <f t="shared" ca="1" si="1076"/>
        <v>2290.533191402285</v>
      </c>
      <c r="I2310" s="22">
        <f ca="1">VLOOKUP(CONCATENATE($F2310," ",$G2310),AllocFactorMatrix,(I$4+1),FALSE)*$E2312</f>
        <v>841.5845974413445</v>
      </c>
      <c r="J2310" s="22">
        <f ca="1">VLOOKUP(CONCATENATE($F2310," ",$G2310),AllocFactorMatrix,(J$4+1),FALSE)*$E2312</f>
        <v>265.84682434887134</v>
      </c>
      <c r="K2310" s="22">
        <f ca="1">VLOOKUP(CONCATENATE($F2310," ",$G2310),AllocFactorMatrix,(K$4+1),FALSE)*$E2312</f>
        <v>3.3200435132865658</v>
      </c>
      <c r="L2310" s="22">
        <f ca="1">VLOOKUP(CONCATENATE($F2310," ",$G2310),AllocFactorMatrix,(L$4+1),FALSE)*$E2312</f>
        <v>0.16818586515789583</v>
      </c>
      <c r="M2310" s="22">
        <f t="shared" ca="1" si="1077"/>
        <v>269.33505372731582</v>
      </c>
      <c r="N2310" s="22">
        <f ca="1">VLOOKUP(CONCATENATE($F2310," ",$G2310),AllocFactorMatrix,(N$4+1),FALSE)*$E2312</f>
        <v>134.68978944388783</v>
      </c>
      <c r="O2310" s="22">
        <f ca="1">VLOOKUP(CONCATENATE($F2310," ",$G2310),AllocFactorMatrix,(O$4+1),FALSE)*$E2312</f>
        <v>36.335760217361795</v>
      </c>
      <c r="P2310" s="22">
        <f ca="1">VLOOKUP(CONCATENATE($F2310," ",$G2310),AllocFactorMatrix,(P$4+1),FALSE)*$E2312</f>
        <v>5.6621455519056676</v>
      </c>
      <c r="Q2310" s="22">
        <f ca="1">VLOOKUP(CONCATENATE($F2310," ",$G2310),AllocFactorMatrix,(Q$4+1),FALSE)*$E2312</f>
        <v>0</v>
      </c>
      <c r="R2310" s="22">
        <f t="shared" ca="1" si="1079"/>
        <v>176.68769521315528</v>
      </c>
      <c r="S2310" s="22">
        <f ca="1">VLOOKUP(CONCATENATE($F2310," ",$G2310),AllocFactorMatrix,(S$4+1),FALSE)*$E2312</f>
        <v>6.7832247765465024</v>
      </c>
      <c r="T2310" s="22">
        <f ca="1">VLOOKUP(CONCATENATE($F2310," ",$G2310),AllocFactorMatrix,(T$4+1),FALSE)*$E2312</f>
        <v>134.079288692988</v>
      </c>
      <c r="U2310" s="22">
        <f ca="1">VLOOKUP(CONCATENATE($F2310," ",$G2310),AllocFactorMatrix,(U$4+1),FALSE)*$E2312</f>
        <v>704.86899525929778</v>
      </c>
      <c r="V2310" s="22">
        <f ca="1">VLOOKUP(CONCATENATE($F2310," ",$G2310),AllocFactorMatrix,(V$4+1),FALSE)*$E2312</f>
        <v>98.563831127082423</v>
      </c>
      <c r="W2310" s="22">
        <f t="shared" ca="1" si="1081"/>
        <v>944.29533985591468</v>
      </c>
      <c r="X2310" s="22">
        <f ca="1">VLOOKUP(CONCATENATE($F2310," ",$G2310),AllocFactorMatrix,(X$4+1),FALSE)*$E2312</f>
        <v>37.869061608347771</v>
      </c>
      <c r="Y2310" s="22">
        <f ca="1">VLOOKUP(CONCATENATE($F2310," ",$G2310),AllocFactorMatrix,(Y$4+1),FALSE)*$E2312</f>
        <v>0.71607222419056737</v>
      </c>
      <c r="Z2310" s="22">
        <f t="shared" ca="1" si="1078"/>
        <v>38.58513383253834</v>
      </c>
      <c r="AA2310" s="22">
        <f ca="1">VLOOKUP(CONCATENATE($F2310," ",$G2310),AllocFactorMatrix,(AA$4+1),FALSE)*$E2312</f>
        <v>0.71426420953359671</v>
      </c>
      <c r="AB2310" s="22">
        <f ca="1">VLOOKUP(CONCATENATE($F2310," ",$G2310),AllocFactorMatrix,(AB$4+1),FALSE)*$E2312</f>
        <v>15.659834255855348</v>
      </c>
      <c r="AC2310" s="22">
        <f ca="1">VLOOKUP(CONCATENATE($F2310," ",$G2310),AllocFactorMatrix,(AC$4+1),FALSE)*$E2312</f>
        <v>3.6712728666262868</v>
      </c>
    </row>
    <row r="2311" spans="4:29" hidden="1" outlineLevel="1">
      <c r="F2311" s="42" t="str">
        <f>F2312</f>
        <v>LABOR_M</v>
      </c>
      <c r="G2311" s="17" t="str">
        <f>$G$14</f>
        <v>CUSTOMER</v>
      </c>
      <c r="H2311" s="21">
        <f t="shared" ca="1" si="1076"/>
        <v>4581.3996326949273</v>
      </c>
      <c r="I2311" s="22">
        <f ca="1">VLOOKUP(CONCATENATE($F2311," ",$G2311),AllocFactorMatrix,(I$4+1),FALSE)*$E2312</f>
        <v>3545.8381355769161</v>
      </c>
      <c r="J2311" s="22">
        <f ca="1">VLOOKUP(CONCATENATE($F2311," ",$G2311),AllocFactorMatrix,(J$4+1),FALSE)*$E2312</f>
        <v>836.59234303067558</v>
      </c>
      <c r="K2311" s="22">
        <f ca="1">VLOOKUP(CONCATENATE($F2311," ",$G2311),AllocFactorMatrix,(K$4+1),FALSE)*$E2312</f>
        <v>8.5197309130134453</v>
      </c>
      <c r="L2311" s="22">
        <f ca="1">VLOOKUP(CONCATENATE($F2311," ",$G2311),AllocFactorMatrix,(L$4+1),FALSE)*$E2312</f>
        <v>0.60707267576776902</v>
      </c>
      <c r="M2311" s="22">
        <f t="shared" ca="1" si="1077"/>
        <v>845.71914661945675</v>
      </c>
      <c r="N2311" s="22">
        <f ca="1">VLOOKUP(CONCATENATE($F2311," ",$G2311),AllocFactorMatrix,(N$4+1),FALSE)*$E2312</f>
        <v>14.886789860220402</v>
      </c>
      <c r="O2311" s="22">
        <f ca="1">VLOOKUP(CONCATENATE($F2311," ",$G2311),AllocFactorMatrix,(O$4+1),FALSE)*$E2312</f>
        <v>4.7492148230590114</v>
      </c>
      <c r="P2311" s="22">
        <f ca="1">VLOOKUP(CONCATENATE($F2311," ",$G2311),AllocFactorMatrix,(P$4+1),FALSE)*$E2312</f>
        <v>1.7335887428740848</v>
      </c>
      <c r="Q2311" s="22">
        <f ca="1">VLOOKUP(CONCATENATE($F2311," ",$G2311),AllocFactorMatrix,(Q$4+1),FALSE)*$E2312</f>
        <v>0</v>
      </c>
      <c r="R2311" s="22">
        <f t="shared" ca="1" si="1079"/>
        <v>21.369593426153497</v>
      </c>
      <c r="S2311" s="22">
        <f ca="1">VLOOKUP(CONCATENATE($F2311," ",$G2311),AllocFactorMatrix,(S$4+1),FALSE)*$E2312</f>
        <v>0.14115943074026208</v>
      </c>
      <c r="T2311" s="22">
        <f ca="1">VLOOKUP(CONCATENATE($F2311," ",$G2311),AllocFactorMatrix,(T$4+1),FALSE)*$E2312</f>
        <v>3.4152810157468134</v>
      </c>
      <c r="U2311" s="22">
        <f ca="1">VLOOKUP(CONCATENATE($F2311," ",$G2311),AllocFactorMatrix,(U$4+1),FALSE)*$E2312</f>
        <v>5.7415385975631033</v>
      </c>
      <c r="V2311" s="22">
        <f ca="1">VLOOKUP(CONCATENATE($F2311," ",$G2311),AllocFactorMatrix,(V$4+1),FALSE)*$E2312</f>
        <v>1.1048072274026566</v>
      </c>
      <c r="W2311" s="22">
        <f t="shared" ca="1" si="1081"/>
        <v>10.402786271452834</v>
      </c>
      <c r="X2311" s="22">
        <f ca="1">VLOOKUP(CONCATENATE($F2311," ",$G2311),AllocFactorMatrix,(X$4+1),FALSE)*$E2312</f>
        <v>4.8126689260514759</v>
      </c>
      <c r="Y2311" s="22">
        <f ca="1">VLOOKUP(CONCATENATE($F2311," ",$G2311),AllocFactorMatrix,(Y$4+1),FALSE)*$E2312</f>
        <v>5.7399750357198576E-2</v>
      </c>
      <c r="Z2311" s="22">
        <f t="shared" ca="1" si="1078"/>
        <v>4.8700686764086747</v>
      </c>
      <c r="AA2311" s="22">
        <f ca="1">VLOOKUP(CONCATENATE($F2311," ",$G2311),AllocFactorMatrix,(AA$4+1),FALSE)*$E2312</f>
        <v>0.33497941010369831</v>
      </c>
      <c r="AB2311" s="22">
        <f ca="1">VLOOKUP(CONCATENATE($F2311," ",$G2311),AllocFactorMatrix,(AB$4+1),FALSE)*$E2312</f>
        <v>141.66349934422357</v>
      </c>
      <c r="AC2311" s="22">
        <f ca="1">VLOOKUP(CONCATENATE($F2311," ",$G2311),AllocFactorMatrix,(AC$4+1),FALSE)*$E2312</f>
        <v>11.201423370207985</v>
      </c>
    </row>
    <row r="2312" spans="4:29" collapsed="1">
      <c r="D2312" s="17" t="s">
        <v>314</v>
      </c>
      <c r="E2312" s="19">
        <v>13073</v>
      </c>
      <c r="F2312" s="42" t="s">
        <v>69</v>
      </c>
      <c r="G2312" s="17" t="str">
        <f>$G$15</f>
        <v>TOTAL</v>
      </c>
      <c r="H2312" s="21">
        <f t="shared" ca="1" si="1076"/>
        <v>13073.000000000007</v>
      </c>
      <c r="I2312" s="22">
        <f ca="1">VLOOKUP(CONCATENATE($F2312," ",$G2312),AllocFactorMatrix,(I$4+1),FALSE)*$E2312</f>
        <v>7620.351236633931</v>
      </c>
      <c r="J2312" s="22">
        <f ca="1">VLOOKUP(CONCATENATE($F2312," ",$G2312),AllocFactorMatrix,(J$4+1),FALSE)*$E2312</f>
        <v>1901.6703951435406</v>
      </c>
      <c r="K2312" s="22">
        <f ca="1">VLOOKUP(CONCATENATE($F2312," ",$G2312),AllocFactorMatrix,(K$4+1),FALSE)*$E2312</f>
        <v>21.530016761624093</v>
      </c>
      <c r="L2312" s="22">
        <f ca="1">VLOOKUP(CONCATENATE($F2312," ",$G2312),AllocFactorMatrix,(L$4+1),FALSE)*$E2312</f>
        <v>1.2031325957035208</v>
      </c>
      <c r="M2312" s="22">
        <f t="shared" ca="1" si="1077"/>
        <v>1924.4035445008681</v>
      </c>
      <c r="N2312" s="22">
        <f ca="1">VLOOKUP(CONCATENATE($F2312," ",$G2312),AllocFactorMatrix,(N$4+1),FALSE)*$E2312</f>
        <v>504.4308380933897</v>
      </c>
      <c r="O2312" s="22">
        <f ca="1">VLOOKUP(CONCATENATE($F2312," ",$G2312),AllocFactorMatrix,(O$4+1),FALSE)*$E2312</f>
        <v>134.72657206385662</v>
      </c>
      <c r="P2312" s="22">
        <f ca="1">VLOOKUP(CONCATENATE($F2312," ",$G2312),AllocFactorMatrix,(P$4+1),FALSE)*$E2312</f>
        <v>20.563535601072935</v>
      </c>
      <c r="Q2312" s="22">
        <f ca="1">VLOOKUP(CONCATENATE($F2312," ",$G2312),AllocFactorMatrix,(Q$4+1),FALSE)*$E2312</f>
        <v>0</v>
      </c>
      <c r="R2312" s="22">
        <f t="shared" ca="1" si="1079"/>
        <v>659.7209457583192</v>
      </c>
      <c r="S2312" s="22">
        <f ca="1">VLOOKUP(CONCATENATE($F2312," ",$G2312),AllocFactorMatrix,(S$4+1),FALSE)*$E2312</f>
        <v>22.122943341779827</v>
      </c>
      <c r="T2312" s="22">
        <f ca="1">VLOOKUP(CONCATENATE($F2312," ",$G2312),AllocFactorMatrix,(T$4+1),FALSE)*$E2312</f>
        <v>406.47332079656371</v>
      </c>
      <c r="U2312" s="22">
        <f ca="1">VLOOKUP(CONCATENATE($F2312," ",$G2312),AllocFactorMatrix,(U$4+1),FALSE)*$E2312</f>
        <v>1869.4288700689874</v>
      </c>
      <c r="V2312" s="22">
        <f ca="1">VLOOKUP(CONCATENATE($F2312," ",$G2312),AllocFactorMatrix,(V$4+1),FALSE)*$E2312</f>
        <v>235.71706278146743</v>
      </c>
      <c r="W2312" s="22">
        <f t="shared" ca="1" si="1081"/>
        <v>2533.7421969887987</v>
      </c>
      <c r="X2312" s="22">
        <f ca="1">VLOOKUP(CONCATENATE($F2312," ",$G2312),AllocFactorMatrix,(X$4+1),FALSE)*$E2312</f>
        <v>142.14328291064703</v>
      </c>
      <c r="Y2312" s="22">
        <f ca="1">VLOOKUP(CONCATENATE($F2312," ",$G2312),AllocFactorMatrix,(Y$4+1),FALSE)*$E2312</f>
        <v>2.5772953821925224</v>
      </c>
      <c r="Z2312" s="22">
        <f t="shared" ca="1" si="1078"/>
        <v>144.72057829283955</v>
      </c>
      <c r="AA2312" s="22">
        <f ca="1">VLOOKUP(CONCATENATE($F2312," ",$G2312),AllocFactorMatrix,(AA$4+1),FALSE)*$E2312</f>
        <v>2.4911269807419028</v>
      </c>
      <c r="AB2312" s="22">
        <f ca="1">VLOOKUP(CONCATENATE($F2312," ",$G2312),AllocFactorMatrix,(AB$4+1),FALSE)*$E2312</f>
        <v>169.75390626958358</v>
      </c>
      <c r="AC2312" s="22">
        <f ca="1">VLOOKUP(CONCATENATE($F2312," ",$G2312),AllocFactorMatrix,(AC$4+1),FALSE)*$E2312</f>
        <v>17.816464574924034</v>
      </c>
    </row>
    <row r="2313" spans="4:29" hidden="1" outlineLevel="1">
      <c r="F2313" s="42" t="str">
        <f>F2320</f>
        <v>LABOR_M</v>
      </c>
      <c r="G2313" s="17" t="str">
        <f>$G$8</f>
        <v>PRODUCTION</v>
      </c>
      <c r="H2313" s="21">
        <f t="shared" ca="1" si="1076"/>
        <v>6743.5270520534123</v>
      </c>
      <c r="I2313" s="22">
        <f ca="1">VLOOKUP(CONCATENATE($F2313," ",$G2313),AllocFactorMatrix,(I$4+1),FALSE)*$E2320</f>
        <v>3343.4985063483123</v>
      </c>
      <c r="J2313" s="22">
        <f ca="1">VLOOKUP(CONCATENATE($F2313," ",$G2313),AllocFactorMatrix,(J$4+1),FALSE)*$E2320</f>
        <v>836.10155430271618</v>
      </c>
      <c r="K2313" s="22">
        <f ca="1">VLOOKUP(CONCATENATE($F2313," ",$G2313),AllocFactorMatrix,(K$4+1),FALSE)*$E2320</f>
        <v>10.596615477417398</v>
      </c>
      <c r="L2313" s="22">
        <f ca="1">VLOOKUP(CONCATENATE($F2313," ",$G2313),AllocFactorMatrix,(L$4+1),FALSE)*$E2320</f>
        <v>0.53035007150469859</v>
      </c>
      <c r="M2313" s="22">
        <f t="shared" ref="M2313:M2320" ca="1" si="1082">SUBTOTAL(9,J2313:L2313)</f>
        <v>847.22851985163823</v>
      </c>
      <c r="N2313" s="22">
        <f ca="1">VLOOKUP(CONCATENATE($F2313," ",$G2313),AllocFactorMatrix,(N$4+1),FALSE)*$E2320</f>
        <v>375.11506606276737</v>
      </c>
      <c r="O2313" s="22">
        <f ca="1">VLOOKUP(CONCATENATE($F2313," ",$G2313),AllocFactorMatrix,(O$4+1),FALSE)*$E2320</f>
        <v>102.81035235478724</v>
      </c>
      <c r="P2313" s="22">
        <f ca="1">VLOOKUP(CONCATENATE($F2313," ",$G2313),AllocFactorMatrix,(P$4+1),FALSE)*$E2320</f>
        <v>16.360294370764038</v>
      </c>
      <c r="Q2313" s="22">
        <f ca="1">VLOOKUP(CONCATENATE($F2313," ",$G2313),AllocFactorMatrix,(Q$4+1),FALSE)*$E2320</f>
        <v>0</v>
      </c>
      <c r="R2313" s="22">
        <f t="shared" ref="R2313:R2320" ca="1" si="1083">SUBTOTAL(9,N2313:Q2313)</f>
        <v>494.28571278831868</v>
      </c>
      <c r="S2313" s="22">
        <f ca="1">VLOOKUP(CONCATENATE($F2313," ",$G2313),AllocFactorMatrix,(S$4+1),FALSE)*$E2320</f>
        <v>16.215264701907845</v>
      </c>
      <c r="T2313" s="22">
        <f ca="1">VLOOKUP(CONCATENATE($F2313," ",$G2313),AllocFactorMatrix,(T$4+1),FALSE)*$E2320</f>
        <v>295.09015747881642</v>
      </c>
      <c r="U2313" s="22">
        <f ca="1">VLOOKUP(CONCATENATE($F2313," ",$G2313),AllocFactorMatrix,(U$4+1),FALSE)*$E2320</f>
        <v>1437.8391497826619</v>
      </c>
      <c r="V2313" s="22">
        <f ca="1">VLOOKUP(CONCATENATE($F2313," ",$G2313),AllocFactorMatrix,(V$4+1),FALSE)*$E2320</f>
        <v>183.21009976736082</v>
      </c>
      <c r="W2313" s="22">
        <f ca="1">SUBTOTAL(9,S2313:V2313)</f>
        <v>1932.354671730747</v>
      </c>
      <c r="X2313" s="22">
        <f ca="1">VLOOKUP(CONCATENATE($F2313," ",$G2313),AllocFactorMatrix,(X$4+1),FALSE)*$E2320</f>
        <v>104.91168690178439</v>
      </c>
      <c r="Y2313" s="22">
        <f ca="1">VLOOKUP(CONCATENATE($F2313," ",$G2313),AllocFactorMatrix,(Y$4+1),FALSE)*$E2320</f>
        <v>1.9720869327848396</v>
      </c>
      <c r="Z2313" s="22">
        <f t="shared" ref="Z2313:Z2320" ca="1" si="1084">SUBTOTAL(9,X2313:Y2313)</f>
        <v>106.88377383456923</v>
      </c>
      <c r="AA2313" s="22">
        <f ca="1">VLOOKUP(CONCATENATE($F2313," ",$G2313),AllocFactorMatrix,(AA$4+1),FALSE)*$E2320</f>
        <v>1.525681604084945</v>
      </c>
      <c r="AB2313" s="22">
        <f ca="1">VLOOKUP(CONCATENATE($F2313," ",$G2313),AllocFactorMatrix,(AB$4+1),FALSE)*$E2320</f>
        <v>14.337294300960854</v>
      </c>
      <c r="AC2313" s="22">
        <f ca="1">VLOOKUP(CONCATENATE($F2313," ",$G2313),AllocFactorMatrix,(AC$4+1),FALSE)*$E2320</f>
        <v>3.4128915947821334</v>
      </c>
    </row>
    <row r="2314" spans="4:29" hidden="1" outlineLevel="1">
      <c r="F2314" s="42" t="str">
        <f>F2320</f>
        <v>LABOR_M</v>
      </c>
      <c r="G2314" s="17" t="str">
        <f>$G$9</f>
        <v>BULKTRAN</v>
      </c>
      <c r="H2314" s="21">
        <f t="shared" ca="1" si="1076"/>
        <v>1875.1075047152719</v>
      </c>
      <c r="I2314" s="22">
        <f ca="1">VLOOKUP(CONCATENATE($F2314," ",$G2314),AllocFactorMatrix,(I$4+1),FALSE)*$E2320</f>
        <v>929.69437104118674</v>
      </c>
      <c r="J2314" s="22">
        <f ca="1">VLOOKUP(CONCATENATE($F2314," ",$G2314),AllocFactorMatrix,(J$4+1),FALSE)*$E2320</f>
        <v>232.4866923607492</v>
      </c>
      <c r="K2314" s="22">
        <f ca="1">VLOOKUP(CONCATENATE($F2314," ",$G2314),AllocFactorMatrix,(K$4+1),FALSE)*$E2320</f>
        <v>2.9464986279304686</v>
      </c>
      <c r="L2314" s="22">
        <f ca="1">VLOOKUP(CONCATENATE($F2314," ",$G2314),AllocFactorMatrix,(L$4+1),FALSE)*$E2320</f>
        <v>0.14746932747929403</v>
      </c>
      <c r="M2314" s="22">
        <f t="shared" ca="1" si="1082"/>
        <v>235.58066031615897</v>
      </c>
      <c r="N2314" s="22">
        <f ca="1">VLOOKUP(CONCATENATE($F2314," ",$G2314),AllocFactorMatrix,(N$4+1),FALSE)*$E2320</f>
        <v>104.30462724871559</v>
      </c>
      <c r="O2314" s="22">
        <f ca="1">VLOOKUP(CONCATENATE($F2314," ",$G2314),AllocFactorMatrix,(O$4+1),FALSE)*$E2320</f>
        <v>28.587482748242447</v>
      </c>
      <c r="P2314" s="22">
        <f ca="1">VLOOKUP(CONCATENATE($F2314," ",$G2314),AllocFactorMatrix,(P$4+1),FALSE)*$E2320</f>
        <v>4.5491492088890597</v>
      </c>
      <c r="Q2314" s="22">
        <f ca="1">VLOOKUP(CONCATENATE($F2314," ",$G2314),AllocFactorMatrix,(Q$4+1),FALSE)*$E2320</f>
        <v>0</v>
      </c>
      <c r="R2314" s="22">
        <f t="shared" ca="1" si="1083"/>
        <v>137.44125920584708</v>
      </c>
      <c r="S2314" s="22">
        <f ca="1">VLOOKUP(CONCATENATE($F2314," ",$G2314),AllocFactorMatrix,(S$4+1),FALSE)*$E2320</f>
        <v>4.5088222081401197</v>
      </c>
      <c r="T2314" s="22">
        <f ca="1">VLOOKUP(CONCATENATE($F2314," ",$G2314),AllocFactorMatrix,(T$4+1),FALSE)*$E2320</f>
        <v>82.052873012150599</v>
      </c>
      <c r="U2314" s="22">
        <f ca="1">VLOOKUP(CONCATENATE($F2314," ",$G2314),AllocFactorMatrix,(U$4+1),FALSE)*$E2320</f>
        <v>399.80605987336139</v>
      </c>
      <c r="V2314" s="22">
        <f ca="1">VLOOKUP(CONCATENATE($F2314," ",$G2314),AllocFactorMatrix,(V$4+1),FALSE)*$E2320</f>
        <v>50.943464801376521</v>
      </c>
      <c r="W2314" s="22">
        <f t="shared" ref="W2314:W2320" ca="1" si="1085">SUBTOTAL(9,S2314:V2314)</f>
        <v>537.31121989502867</v>
      </c>
      <c r="X2314" s="22">
        <f ca="1">VLOOKUP(CONCATENATE($F2314," ",$G2314),AllocFactorMatrix,(X$4+1),FALSE)*$E2320</f>
        <v>29.171780571707441</v>
      </c>
      <c r="Y2314" s="22">
        <f ca="1">VLOOKUP(CONCATENATE($F2314," ",$G2314),AllocFactorMatrix,(Y$4+1),FALSE)*$E2320</f>
        <v>0.54835918638300274</v>
      </c>
      <c r="Z2314" s="22">
        <f t="shared" ca="1" si="1084"/>
        <v>29.720139758090443</v>
      </c>
      <c r="AA2314" s="22">
        <f ca="1">VLOOKUP(CONCATENATE($F2314," ",$G2314),AllocFactorMatrix,(AA$4+1),FALSE)*$E2320</f>
        <v>0.4242315636228664</v>
      </c>
      <c r="AB2314" s="22">
        <f ca="1">VLOOKUP(CONCATENATE($F2314," ",$G2314),AllocFactorMatrix,(AB$4+1),FALSE)*$E2320</f>
        <v>3.9866330977136157</v>
      </c>
      <c r="AC2314" s="22">
        <f ca="1">VLOOKUP(CONCATENATE($F2314," ",$G2314),AllocFactorMatrix,(AC$4+1),FALSE)*$E2320</f>
        <v>0.94898983762614375</v>
      </c>
    </row>
    <row r="2315" spans="4:29" hidden="1" outlineLevel="1">
      <c r="F2315" s="42" t="str">
        <f>F2320</f>
        <v>LABOR_M</v>
      </c>
      <c r="G2315" s="17" t="str">
        <f>$G$10</f>
        <v>SUBTRAN</v>
      </c>
      <c r="H2315" s="21">
        <f t="shared" ca="1" si="1076"/>
        <v>594.41377108516474</v>
      </c>
      <c r="I2315" s="22">
        <f ca="1">VLOOKUP(CONCATENATE($F2315," ",$G2315),AllocFactorMatrix,(I$4+1),FALSE)*$E2320</f>
        <v>286.84163414922631</v>
      </c>
      <c r="J2315" s="22">
        <f ca="1">VLOOKUP(CONCATENATE($F2315," ",$G2315),AllocFactorMatrix,(J$4+1),FALSE)*$E2320</f>
        <v>71.565101816402588</v>
      </c>
      <c r="K2315" s="22">
        <f ca="1">VLOOKUP(CONCATENATE($F2315," ",$G2315),AllocFactorMatrix,(K$4+1),FALSE)*$E2320</f>
        <v>0.90891917205314621</v>
      </c>
      <c r="L2315" s="22">
        <f ca="1">VLOOKUP(CONCATENATE($F2315," ",$G2315),AllocFactorMatrix,(L$4+1),FALSE)*$E2320</f>
        <v>5.8596590651267898E-2</v>
      </c>
      <c r="M2315" s="22">
        <f t="shared" ca="1" si="1082"/>
        <v>72.532617579106997</v>
      </c>
      <c r="N2315" s="22">
        <f ca="1">VLOOKUP(CONCATENATE($F2315," ",$G2315),AllocFactorMatrix,(N$4+1),FALSE)*$E2320</f>
        <v>31.780793732117729</v>
      </c>
      <c r="O2315" s="22">
        <f ca="1">VLOOKUP(CONCATENATE($F2315," ",$G2315),AllocFactorMatrix,(O$4+1),FALSE)*$E2320</f>
        <v>8.7246506348952728</v>
      </c>
      <c r="P2315" s="22">
        <f ca="1">VLOOKUP(CONCATENATE($F2315," ",$G2315),AllocFactorMatrix,(P$4+1),FALSE)*$E2320</f>
        <v>1.7537193815338199</v>
      </c>
      <c r="Q2315" s="22">
        <f ca="1">VLOOKUP(CONCATENATE($F2315," ",$G2315),AllocFactorMatrix,(Q$4+1),FALSE)*$E2320</f>
        <v>0</v>
      </c>
      <c r="R2315" s="22">
        <f t="shared" ca="1" si="1083"/>
        <v>42.259163748546818</v>
      </c>
      <c r="S2315" s="22">
        <f ca="1">VLOOKUP(CONCATENATE($F2315," ",$G2315),AllocFactorMatrix,(S$4+1),FALSE)*$E2320</f>
        <v>1.346773191271474</v>
      </c>
      <c r="T2315" s="22">
        <f ca="1">VLOOKUP(CONCATENATE($F2315," ",$G2315),AllocFactorMatrix,(T$4+1),FALSE)*$E2320</f>
        <v>25.23199770393261</v>
      </c>
      <c r="U2315" s="22">
        <f ca="1">VLOOKUP(CONCATENATE($F2315," ",$G2315),AllocFactorMatrix,(U$4+1),FALSE)*$E2320</f>
        <v>156.80232073278162</v>
      </c>
      <c r="V2315" s="22">
        <f ca="1">VLOOKUP(CONCATENATE($F2315," ",$G2315),AllocFactorMatrix,(V$4+1),FALSE)*$E2320</f>
        <v>0</v>
      </c>
      <c r="W2315" s="22">
        <f t="shared" ca="1" si="1085"/>
        <v>183.38109162798571</v>
      </c>
      <c r="X2315" s="22">
        <f ca="1">VLOOKUP(CONCATENATE($F2315," ",$G2315),AllocFactorMatrix,(X$4+1),FALSE)*$E2320</f>
        <v>8.9140875784237235</v>
      </c>
      <c r="Y2315" s="22">
        <f ca="1">VLOOKUP(CONCATENATE($F2315," ",$G2315),AllocFactorMatrix,(Y$4+1),FALSE)*$E2320</f>
        <v>0.17098847115085786</v>
      </c>
      <c r="Z2315" s="22">
        <f t="shared" ca="1" si="1084"/>
        <v>9.0850760495745817</v>
      </c>
      <c r="AA2315" s="22">
        <f ca="1">VLOOKUP(CONCATENATE($F2315," ",$G2315),AllocFactorMatrix,(AA$4+1),FALSE)*$E2320</f>
        <v>0.13005532363687303</v>
      </c>
      <c r="AB2315" s="22">
        <f ca="1">VLOOKUP(CONCATENATE($F2315," ",$G2315),AllocFactorMatrix,(AB$4+1),FALSE)*$E2320</f>
        <v>0.14880308664883554</v>
      </c>
      <c r="AC2315" s="22">
        <f ca="1">VLOOKUP(CONCATENATE($F2315," ",$G2315),AllocFactorMatrix,(AC$4+1),FALSE)*$E2320</f>
        <v>3.5329520439394579E-2</v>
      </c>
    </row>
    <row r="2316" spans="4:29" hidden="1" outlineLevel="1">
      <c r="F2316" s="42" t="str">
        <f>F2320</f>
        <v>LABOR_M</v>
      </c>
      <c r="G2316" s="17" t="str">
        <f>$G$11</f>
        <v>DISTPRI</v>
      </c>
      <c r="H2316" s="21">
        <f t="shared" ca="1" si="1076"/>
        <v>1068.1518487757271</v>
      </c>
      <c r="I2316" s="22">
        <f ca="1">VLOOKUP(CONCATENATE($F2316," ",$G2316),AllocFactorMatrix,(I$4+1),FALSE)*$E2320</f>
        <v>706.49685458565693</v>
      </c>
      <c r="J2316" s="22">
        <f ca="1">VLOOKUP(CONCATENATE($F2316," ",$G2316),AllocFactorMatrix,(J$4+1),FALSE)*$E2320</f>
        <v>175.32325580887377</v>
      </c>
      <c r="K2316" s="22">
        <f ca="1">VLOOKUP(CONCATENATE($F2316," ",$G2316),AllocFactorMatrix,(K$4+1),FALSE)*$E2320</f>
        <v>2.2258870580072214</v>
      </c>
      <c r="L2316" s="22">
        <f ca="1">VLOOKUP(CONCATENATE($F2316," ",$G2316),AllocFactorMatrix,(L$4+1),FALSE)*$E2320</f>
        <v>0</v>
      </c>
      <c r="M2316" s="22">
        <f t="shared" ca="1" si="1082"/>
        <v>177.549142866881</v>
      </c>
      <c r="N2316" s="22">
        <f ca="1">VLOOKUP(CONCATENATE($F2316," ",$G2316),AllocFactorMatrix,(N$4+1),FALSE)*$E2320</f>
        <v>76.527440347686081</v>
      </c>
      <c r="O2316" s="22">
        <f ca="1">VLOOKUP(CONCATENATE($F2316," ",$G2316),AllocFactorMatrix,(O$4+1),FALSE)*$E2320</f>
        <v>21.044494528831372</v>
      </c>
      <c r="P2316" s="22">
        <f ca="1">VLOOKUP(CONCATENATE($F2316," ",$G2316),AllocFactorMatrix,(P$4+1),FALSE)*$E2320</f>
        <v>0</v>
      </c>
      <c r="Q2316" s="22">
        <f ca="1">VLOOKUP(CONCATENATE($F2316," ",$G2316),AllocFactorMatrix,(Q$4+1),FALSE)*$E2320</f>
        <v>0</v>
      </c>
      <c r="R2316" s="22">
        <f t="shared" ca="1" si="1083"/>
        <v>97.571934876517446</v>
      </c>
      <c r="S2316" s="22">
        <f ca="1">VLOOKUP(CONCATENATE($F2316," ",$G2316),AllocFactorMatrix,(S$4+1),FALSE)*$E2320</f>
        <v>3.2791720134264062</v>
      </c>
      <c r="T2316" s="22">
        <f ca="1">VLOOKUP(CONCATENATE($F2316," ",$G2316),AllocFactorMatrix,(T$4+1),FALSE)*$E2320</f>
        <v>60.565528637973451</v>
      </c>
      <c r="U2316" s="22">
        <f ca="1">VLOOKUP(CONCATENATE($F2316," ",$G2316),AllocFactorMatrix,(U$4+1),FALSE)*$E2320</f>
        <v>0</v>
      </c>
      <c r="V2316" s="22">
        <f ca="1">VLOOKUP(CONCATENATE($F2316," ",$G2316),AllocFactorMatrix,(V$4+1),FALSE)*$E2320</f>
        <v>0</v>
      </c>
      <c r="W2316" s="22">
        <f t="shared" ca="1" si="1085"/>
        <v>63.844700651399855</v>
      </c>
      <c r="X2316" s="22">
        <f ca="1">VLOOKUP(CONCATENATE($F2316," ",$G2316),AllocFactorMatrix,(X$4+1),FALSE)*$E2320</f>
        <v>21.510750110692339</v>
      </c>
      <c r="Y2316" s="22">
        <f ca="1">VLOOKUP(CONCATENATE($F2316," ",$G2316),AllocFactorMatrix,(Y$4+1),FALSE)*$E2320</f>
        <v>0.41313411403431866</v>
      </c>
      <c r="Z2316" s="22">
        <f t="shared" ca="1" si="1084"/>
        <v>21.923884224726656</v>
      </c>
      <c r="AA2316" s="22">
        <f ca="1">VLOOKUP(CONCATENATE($F2316," ",$G2316),AllocFactorMatrix,(AA$4+1),FALSE)*$E2320</f>
        <v>0.31573904003855968</v>
      </c>
      <c r="AB2316" s="22">
        <f ca="1">VLOOKUP(CONCATENATE($F2316," ",$G2316),AllocFactorMatrix,(AB$4+1),FALSE)*$E2320</f>
        <v>0.36332950139731884</v>
      </c>
      <c r="AC2316" s="22">
        <f ca="1">VLOOKUP(CONCATENATE($F2316," ",$G2316),AllocFactorMatrix,(AC$4+1),FALSE)*$E2320</f>
        <v>8.6263029108733097E-2</v>
      </c>
    </row>
    <row r="2317" spans="4:29" hidden="1" outlineLevel="1">
      <c r="F2317" s="42" t="str">
        <f>F2320</f>
        <v>LABOR_M</v>
      </c>
      <c r="G2317" s="17" t="str">
        <f>$G$12</f>
        <v>DISTSEC</v>
      </c>
      <c r="H2317" s="21">
        <f t="shared" ca="1" si="1076"/>
        <v>391.48485800768572</v>
      </c>
      <c r="I2317" s="22">
        <f ca="1">VLOOKUP(CONCATENATE($F2317," ",$G2317),AllocFactorMatrix,(I$4+1),FALSE)*$E2320</f>
        <v>297.67664514713687</v>
      </c>
      <c r="J2317" s="22">
        <f ca="1">VLOOKUP(CONCATENATE($F2317," ",$G2317),AllocFactorMatrix,(J$4+1),FALSE)*$E2320</f>
        <v>60.083911636437357</v>
      </c>
      <c r="K2317" s="22">
        <f ca="1">VLOOKUP(CONCATENATE($F2317," ",$G2317),AllocFactorMatrix,(K$4+1),FALSE)*$E2320</f>
        <v>0</v>
      </c>
      <c r="L2317" s="22">
        <f ca="1">VLOOKUP(CONCATENATE($F2317," ",$G2317),AllocFactorMatrix,(L$4+1),FALSE)*$E2320</f>
        <v>0</v>
      </c>
      <c r="M2317" s="22">
        <f t="shared" ca="1" si="1082"/>
        <v>60.083911636437357</v>
      </c>
      <c r="N2317" s="22">
        <f ca="1">VLOOKUP(CONCATENATE($F2317," ",$G2317),AllocFactorMatrix,(N$4+1),FALSE)*$E2320</f>
        <v>23.013357911156056</v>
      </c>
      <c r="O2317" s="22">
        <f ca="1">VLOOKUP(CONCATENATE($F2317," ",$G2317),AllocFactorMatrix,(O$4+1),FALSE)*$E2320</f>
        <v>0</v>
      </c>
      <c r="P2317" s="22">
        <f ca="1">VLOOKUP(CONCATENATE($F2317," ",$G2317),AllocFactorMatrix,(P$4+1),FALSE)*$E2320</f>
        <v>0</v>
      </c>
      <c r="Q2317" s="22">
        <f ca="1">VLOOKUP(CONCATENATE($F2317," ",$G2317),AllocFactorMatrix,(Q$4+1),FALSE)*$E2320</f>
        <v>0</v>
      </c>
      <c r="R2317" s="22">
        <f t="shared" ca="1" si="1083"/>
        <v>23.013357911156056</v>
      </c>
      <c r="S2317" s="22">
        <f ca="1">VLOOKUP(CONCATENATE($F2317," ",$G2317),AllocFactorMatrix,(S$4+1),FALSE)*$E2320</f>
        <v>0.80827741834479383</v>
      </c>
      <c r="T2317" s="22">
        <f ca="1">VLOOKUP(CONCATENATE($F2317," ",$G2317),AllocFactorMatrix,(T$4+1),FALSE)*$E2320</f>
        <v>0</v>
      </c>
      <c r="U2317" s="22">
        <f ca="1">VLOOKUP(CONCATENATE($F2317," ",$G2317),AllocFactorMatrix,(U$4+1),FALSE)*$E2320</f>
        <v>0</v>
      </c>
      <c r="V2317" s="22">
        <f ca="1">VLOOKUP(CONCATENATE($F2317," ",$G2317),AllocFactorMatrix,(V$4+1),FALSE)*$E2320</f>
        <v>0</v>
      </c>
      <c r="W2317" s="22">
        <f t="shared" ca="1" si="1085"/>
        <v>0.80827741834479383</v>
      </c>
      <c r="X2317" s="22">
        <f ca="1">VLOOKUP(CONCATENATE($F2317," ",$G2317),AllocFactorMatrix,(X$4+1),FALSE)*$E2320</f>
        <v>6.6754268396544569</v>
      </c>
      <c r="Y2317" s="22">
        <f ca="1">VLOOKUP(CONCATENATE($F2317," ",$G2317),AllocFactorMatrix,(Y$4+1),FALSE)*$E2320</f>
        <v>0</v>
      </c>
      <c r="Z2317" s="22">
        <f t="shared" ca="1" si="1084"/>
        <v>6.6754268396544569</v>
      </c>
      <c r="AA2317" s="22">
        <f ca="1">VLOOKUP(CONCATENATE($F2317," ",$G2317),AllocFactorMatrix,(AA$4+1),FALSE)*$E2320</f>
        <v>8.5924506010902471E-2</v>
      </c>
      <c r="AB2317" s="22">
        <f ca="1">VLOOKUP(CONCATENATE($F2317," ",$G2317),AllocFactorMatrix,(AB$4+1),FALSE)*$E2320</f>
        <v>2.5582554010140428</v>
      </c>
      <c r="AC2317" s="22">
        <f ca="1">VLOOKUP(CONCATENATE($F2317," ",$G2317),AllocFactorMatrix,(AC$4+1),FALSE)*$E2320</f>
        <v>0.5830591479311239</v>
      </c>
    </row>
    <row r="2318" spans="4:29" hidden="1" outlineLevel="1">
      <c r="F2318" s="42" t="str">
        <f>F2320</f>
        <v>LABOR_M</v>
      </c>
      <c r="G2318" s="17" t="str">
        <f>$G$13</f>
        <v>ENERGY</v>
      </c>
      <c r="H2318" s="21">
        <f t="shared" ca="1" si="1076"/>
        <v>3942.247135818207</v>
      </c>
      <c r="I2318" s="22">
        <f ca="1">VLOOKUP(CONCATENATE($F2318," ",$G2318),AllocFactorMatrix,(I$4+1),FALSE)*$E2320</f>
        <v>1448.4550938904804</v>
      </c>
      <c r="J2318" s="22">
        <f ca="1">VLOOKUP(CONCATENATE($F2318," ",$G2318),AllocFactorMatrix,(J$4+1),FALSE)*$E2320</f>
        <v>457.55018341999579</v>
      </c>
      <c r="K2318" s="22">
        <f ca="1">VLOOKUP(CONCATENATE($F2318," ",$G2318),AllocFactorMatrix,(K$4+1),FALSE)*$E2320</f>
        <v>5.7141420522410868</v>
      </c>
      <c r="L2318" s="22">
        <f ca="1">VLOOKUP(CONCATENATE($F2318," ",$G2318),AllocFactorMatrix,(L$4+1),FALSE)*$E2320</f>
        <v>0.28946546057160988</v>
      </c>
      <c r="M2318" s="22">
        <f t="shared" ca="1" si="1082"/>
        <v>463.55379093280845</v>
      </c>
      <c r="N2318" s="22">
        <f ca="1">VLOOKUP(CONCATENATE($F2318," ",$G2318),AllocFactorMatrix,(N$4+1),FALSE)*$E2320</f>
        <v>231.81521169490372</v>
      </c>
      <c r="O2318" s="22">
        <f ca="1">VLOOKUP(CONCATENATE($F2318," ",$G2318),AllocFactorMatrix,(O$4+1),FALSE)*$E2320</f>
        <v>62.537642843313733</v>
      </c>
      <c r="P2318" s="22">
        <f ca="1">VLOOKUP(CONCATENATE($F2318," ",$G2318),AllocFactorMatrix,(P$4+1),FALSE)*$E2320</f>
        <v>9.7451445665017609</v>
      </c>
      <c r="Q2318" s="22">
        <f ca="1">VLOOKUP(CONCATENATE($F2318," ",$G2318),AllocFactorMatrix,(Q$4+1),FALSE)*$E2320</f>
        <v>0</v>
      </c>
      <c r="R2318" s="22">
        <f t="shared" ca="1" si="1083"/>
        <v>304.09799910471924</v>
      </c>
      <c r="S2318" s="22">
        <f ca="1">VLOOKUP(CONCATENATE($F2318," ",$G2318),AllocFactorMatrix,(S$4+1),FALSE)*$E2320</f>
        <v>11.67463913962337</v>
      </c>
      <c r="T2318" s="22">
        <f ca="1">VLOOKUP(CONCATENATE($F2318," ",$G2318),AllocFactorMatrix,(T$4+1),FALSE)*$E2320</f>
        <v>230.76447606457816</v>
      </c>
      <c r="U2318" s="22">
        <f ca="1">VLOOKUP(CONCATENATE($F2318," ",$G2318),AllocFactorMatrix,(U$4+1),FALSE)*$E2320</f>
        <v>1213.1532466407252</v>
      </c>
      <c r="V2318" s="22">
        <f ca="1">VLOOKUP(CONCATENATE($F2318," ",$G2318),AllocFactorMatrix,(V$4+1),FALSE)*$E2320</f>
        <v>169.63865986073239</v>
      </c>
      <c r="W2318" s="22">
        <f t="shared" ca="1" si="1085"/>
        <v>1625.231021705659</v>
      </c>
      <c r="X2318" s="22">
        <f ca="1">VLOOKUP(CONCATENATE($F2318," ",$G2318),AllocFactorMatrix,(X$4+1),FALSE)*$E2320</f>
        <v>65.176614869412134</v>
      </c>
      <c r="Y2318" s="22">
        <f ca="1">VLOOKUP(CONCATENATE($F2318," ",$G2318),AllocFactorMatrix,(Y$4+1),FALSE)*$E2320</f>
        <v>1.232435175115717</v>
      </c>
      <c r="Z2318" s="22">
        <f t="shared" ca="1" si="1084"/>
        <v>66.409050044527845</v>
      </c>
      <c r="AA2318" s="22">
        <f ca="1">VLOOKUP(CONCATENATE($F2318," ",$G2318),AllocFactorMatrix,(AA$4+1),FALSE)*$E2320</f>
        <v>1.229323392833009</v>
      </c>
      <c r="AB2318" s="22">
        <f ca="1">VLOOKUP(CONCATENATE($F2318," ",$G2318),AllocFactorMatrix,(AB$4+1),FALSE)*$E2320</f>
        <v>26.95221225095581</v>
      </c>
      <c r="AC2318" s="22">
        <f ca="1">VLOOKUP(CONCATENATE($F2318," ",$G2318),AllocFactorMatrix,(AC$4+1),FALSE)*$E2320</f>
        <v>6.3186444962205659</v>
      </c>
    </row>
    <row r="2319" spans="4:29" hidden="1" outlineLevel="1">
      <c r="F2319" s="42" t="str">
        <f>F2320</f>
        <v>LABOR_M</v>
      </c>
      <c r="G2319" s="17" t="str">
        <f>$G$14</f>
        <v>CUSTOMER</v>
      </c>
      <c r="H2319" s="21">
        <f t="shared" ca="1" si="1076"/>
        <v>7885.067829544545</v>
      </c>
      <c r="I2319" s="22">
        <f ca="1">VLOOKUP(CONCATENATE($F2319," ",$G2319),AllocFactorMatrix,(I$4+1),FALSE)*$E2320</f>
        <v>6102.7582077932084</v>
      </c>
      <c r="J2319" s="22">
        <f ca="1">VLOOKUP(CONCATENATE($F2319," ",$G2319),AllocFactorMatrix,(J$4+1),FALSE)*$E2320</f>
        <v>1439.8629020263293</v>
      </c>
      <c r="K2319" s="22">
        <f ca="1">VLOOKUP(CONCATENATE($F2319," ",$G2319),AllocFactorMatrix,(K$4+1),FALSE)*$E2320</f>
        <v>14.663347781136885</v>
      </c>
      <c r="L2319" s="22">
        <f ca="1">VLOOKUP(CONCATENATE($F2319," ",$G2319),AllocFactorMatrix,(L$4+1),FALSE)*$E2320</f>
        <v>1.044835554560912</v>
      </c>
      <c r="M2319" s="22">
        <f t="shared" ca="1" si="1082"/>
        <v>1455.5710853620271</v>
      </c>
      <c r="N2319" s="22">
        <f ca="1">VLOOKUP(CONCATENATE($F2319," ",$G2319),AllocFactorMatrix,(N$4+1),FALSE)*$E2320</f>
        <v>25.621722011394404</v>
      </c>
      <c r="O2319" s="22">
        <f ca="1">VLOOKUP(CONCATENATE($F2319," ",$G2319),AllocFactorMatrix,(O$4+1),FALSE)*$E2320</f>
        <v>8.1738953200357809</v>
      </c>
      <c r="P2319" s="22">
        <f ca="1">VLOOKUP(CONCATENATE($F2319," ",$G2319),AllocFactorMatrix,(P$4+1),FALSE)*$E2320</f>
        <v>2.9836875020780931</v>
      </c>
      <c r="Q2319" s="22">
        <f ca="1">VLOOKUP(CONCATENATE($F2319," ",$G2319),AllocFactorMatrix,(Q$4+1),FALSE)*$E2320</f>
        <v>0</v>
      </c>
      <c r="R2319" s="22">
        <f t="shared" ca="1" si="1083"/>
        <v>36.779304833508277</v>
      </c>
      <c r="S2319" s="22">
        <f ca="1">VLOOKUP(CONCATENATE($F2319," ",$G2319),AllocFactorMatrix,(S$4+1),FALSE)*$E2320</f>
        <v>0.24295014087477215</v>
      </c>
      <c r="T2319" s="22">
        <f ca="1">VLOOKUP(CONCATENATE($F2319," ",$G2319),AllocFactorMatrix,(T$4+1),FALSE)*$E2320</f>
        <v>5.8780557526431041</v>
      </c>
      <c r="U2319" s="22">
        <f ca="1">VLOOKUP(CONCATENATE($F2319," ",$G2319),AllocFactorMatrix,(U$4+1),FALSE)*$E2320</f>
        <v>9.8817882999441462</v>
      </c>
      <c r="V2319" s="22">
        <f ca="1">VLOOKUP(CONCATENATE($F2319," ",$G2319),AllocFactorMatrix,(V$4+1),FALSE)*$E2320</f>
        <v>1.9014887643662337</v>
      </c>
      <c r="W2319" s="22">
        <f t="shared" ca="1" si="1085"/>
        <v>17.904282957828258</v>
      </c>
      <c r="X2319" s="22">
        <f ca="1">VLOOKUP(CONCATENATE($F2319," ",$G2319),AllocFactorMatrix,(X$4+1),FALSE)*$E2320</f>
        <v>8.2831064664696861</v>
      </c>
      <c r="Y2319" s="22">
        <f ca="1">VLOOKUP(CONCATENATE($F2319," ",$G2319),AllocFactorMatrix,(Y$4+1),FALSE)*$E2320</f>
        <v>9.8790972465154739E-2</v>
      </c>
      <c r="Z2319" s="22">
        <f t="shared" ca="1" si="1084"/>
        <v>8.3818974389348408</v>
      </c>
      <c r="AA2319" s="22">
        <f ca="1">VLOOKUP(CONCATENATE($F2319," ",$G2319),AllocFactorMatrix,(AA$4+1),FALSE)*$E2320</f>
        <v>0.57653459246792715</v>
      </c>
      <c r="AB2319" s="22">
        <f ca="1">VLOOKUP(CONCATENATE($F2319," ",$G2319),AllocFactorMatrix,(AB$4+1),FALSE)*$E2320</f>
        <v>243.81769565096229</v>
      </c>
      <c r="AC2319" s="22">
        <f ca="1">VLOOKUP(CONCATENATE($F2319," ",$G2319),AllocFactorMatrix,(AC$4+1),FALSE)*$E2320</f>
        <v>19.278820915603127</v>
      </c>
    </row>
    <row r="2320" spans="4:29" collapsed="1">
      <c r="D2320" s="17" t="s">
        <v>579</v>
      </c>
      <c r="E2320" s="19">
        <v>22500</v>
      </c>
      <c r="F2320" s="42" t="s">
        <v>69</v>
      </c>
      <c r="G2320" s="17" t="str">
        <f>$G$15</f>
        <v>TOTAL</v>
      </c>
      <c r="H2320" s="21">
        <f t="shared" ca="1" si="1076"/>
        <v>22500.000000000011</v>
      </c>
      <c r="I2320" s="22">
        <f ca="1">VLOOKUP(CONCATENATE($F2320," ",$G2320),AllocFactorMatrix,(I$4+1),FALSE)*$E2320</f>
        <v>13115.421312955208</v>
      </c>
      <c r="J2320" s="22">
        <f ca="1">VLOOKUP(CONCATENATE($F2320," ",$G2320),AllocFactorMatrix,(J$4+1),FALSE)*$E2320</f>
        <v>3272.9736013715037</v>
      </c>
      <c r="K2320" s="22">
        <f ca="1">VLOOKUP(CONCATENATE($F2320," ",$G2320),AllocFactorMatrix,(K$4+1),FALSE)*$E2320</f>
        <v>37.05541016878621</v>
      </c>
      <c r="L2320" s="22">
        <f ca="1">VLOOKUP(CONCATENATE($F2320," ",$G2320),AllocFactorMatrix,(L$4+1),FALSE)*$E2320</f>
        <v>2.0707170047677823</v>
      </c>
      <c r="M2320" s="22">
        <f t="shared" ca="1" si="1082"/>
        <v>3312.0997285450576</v>
      </c>
      <c r="N2320" s="22">
        <f ca="1">VLOOKUP(CONCATENATE($F2320," ",$G2320),AllocFactorMatrix,(N$4+1),FALSE)*$E2320</f>
        <v>868.17821900874071</v>
      </c>
      <c r="O2320" s="22">
        <f ca="1">VLOOKUP(CONCATENATE($F2320," ",$G2320),AllocFactorMatrix,(O$4+1),FALSE)*$E2320</f>
        <v>231.87851843010586</v>
      </c>
      <c r="P2320" s="22">
        <f ca="1">VLOOKUP(CONCATENATE($F2320," ",$G2320),AllocFactorMatrix,(P$4+1),FALSE)*$E2320</f>
        <v>35.391995029766775</v>
      </c>
      <c r="Q2320" s="22">
        <f ca="1">VLOOKUP(CONCATENATE($F2320," ",$G2320),AllocFactorMatrix,(Q$4+1),FALSE)*$E2320</f>
        <v>0</v>
      </c>
      <c r="R2320" s="22">
        <f t="shared" ca="1" si="1083"/>
        <v>1135.4487324686133</v>
      </c>
      <c r="S2320" s="22">
        <f ca="1">VLOOKUP(CONCATENATE($F2320," ",$G2320),AllocFactorMatrix,(S$4+1),FALSE)*$E2320</f>
        <v>38.075898813588779</v>
      </c>
      <c r="T2320" s="22">
        <f ca="1">VLOOKUP(CONCATENATE($F2320," ",$G2320),AllocFactorMatrix,(T$4+1),FALSE)*$E2320</f>
        <v>699.58308865009428</v>
      </c>
      <c r="U2320" s="22">
        <f ca="1">VLOOKUP(CONCATENATE($F2320," ",$G2320),AllocFactorMatrix,(U$4+1),FALSE)*$E2320</f>
        <v>3217.4825653294743</v>
      </c>
      <c r="V2320" s="22">
        <f ca="1">VLOOKUP(CONCATENATE($F2320," ",$G2320),AllocFactorMatrix,(V$4+1),FALSE)*$E2320</f>
        <v>405.69371319383595</v>
      </c>
      <c r="W2320" s="22">
        <f t="shared" ca="1" si="1085"/>
        <v>4360.8352659869934</v>
      </c>
      <c r="X2320" s="22">
        <f ca="1">VLOOKUP(CONCATENATE($F2320," ",$G2320),AllocFactorMatrix,(X$4+1),FALSE)*$E2320</f>
        <v>244.64345333814416</v>
      </c>
      <c r="Y2320" s="22">
        <f ca="1">VLOOKUP(CONCATENATE($F2320," ",$G2320),AllocFactorMatrix,(Y$4+1),FALSE)*$E2320</f>
        <v>4.435794851933891</v>
      </c>
      <c r="Z2320" s="22">
        <f t="shared" ca="1" si="1084"/>
        <v>249.07924819007803</v>
      </c>
      <c r="AA2320" s="22">
        <f ca="1">VLOOKUP(CONCATENATE($F2320," ",$G2320),AllocFactorMatrix,(AA$4+1),FALSE)*$E2320</f>
        <v>4.2874900226950823</v>
      </c>
      <c r="AB2320" s="22">
        <f ca="1">VLOOKUP(CONCATENATE($F2320," ",$G2320),AllocFactorMatrix,(AB$4+1),FALSE)*$E2320</f>
        <v>292.1642232896528</v>
      </c>
      <c r="AC2320" s="22">
        <f ca="1">VLOOKUP(CONCATENATE($F2320," ",$G2320),AllocFactorMatrix,(AC$4+1),FALSE)*$E2320</f>
        <v>30.663998541711219</v>
      </c>
    </row>
    <row r="2321" spans="4:29" hidden="1" outlineLevel="1">
      <c r="F2321" s="42" t="str">
        <f>F2328</f>
        <v>RB_GUP</v>
      </c>
      <c r="G2321" s="17" t="str">
        <f>$G$8</f>
        <v>PRODUCTION</v>
      </c>
      <c r="H2321" s="21">
        <f t="shared" ca="1" si="1076"/>
        <v>6091155.5656196587</v>
      </c>
      <c r="I2321" s="22">
        <f ca="1">VLOOKUP(CONCATENATE($F2321," ",$G2321),AllocFactorMatrix,(I$4+1),FALSE)*$E2328</f>
        <v>3020047.1323657115</v>
      </c>
      <c r="J2321" s="22">
        <f ca="1">VLOOKUP(CONCATENATE($F2321," ",$G2321),AllocFactorMatrix,(J$4+1),FALSE)*$E2328</f>
        <v>755216.75772969227</v>
      </c>
      <c r="K2321" s="22">
        <f ca="1">VLOOKUP(CONCATENATE($F2321," ",$G2321),AllocFactorMatrix,(K$4+1),FALSE)*$E2328</f>
        <v>9571.4946857591749</v>
      </c>
      <c r="L2321" s="22">
        <f ca="1">VLOOKUP(CONCATENATE($F2321," ",$G2321),AllocFactorMatrix,(L$4+1),FALSE)*$E2328</f>
        <v>479.04379486235678</v>
      </c>
      <c r="M2321" s="22">
        <f t="shared" ca="1" si="1077"/>
        <v>765267.2962103138</v>
      </c>
      <c r="N2321" s="22">
        <f ca="1">VLOOKUP(CONCATENATE($F2321," ",$G2321),AllocFactorMatrix,(N$4+1),FALSE)*$E2328</f>
        <v>338826.28552669083</v>
      </c>
      <c r="O2321" s="22">
        <f ca="1">VLOOKUP(CONCATENATE($F2321," ",$G2321),AllocFactorMatrix,(O$4+1),FALSE)*$E2328</f>
        <v>92864.438018157321</v>
      </c>
      <c r="P2321" s="22">
        <f ca="1">VLOOKUP(CONCATENATE($F2321," ",$G2321),AllocFactorMatrix,(P$4+1),FALSE)*$E2328</f>
        <v>14777.59299287025</v>
      </c>
      <c r="Q2321" s="22">
        <f ca="1">VLOOKUP(CONCATENATE($F2321," ",$G2321),AllocFactorMatrix,(Q$4+1),FALSE)*$E2328</f>
        <v>0</v>
      </c>
      <c r="R2321" s="22">
        <f t="shared" ca="1" si="1079"/>
        <v>446468.31653771841</v>
      </c>
      <c r="S2321" s="22">
        <f ca="1">VLOOKUP(CONCATENATE($F2321," ",$G2321),AllocFactorMatrix,(S$4+1),FALSE)*$E2328</f>
        <v>14646.593551804097</v>
      </c>
      <c r="T2321" s="22">
        <f ca="1">VLOOKUP(CONCATENATE($F2321," ",$G2321),AllocFactorMatrix,(T$4+1),FALSE)*$E2328</f>
        <v>266543.01839559653</v>
      </c>
      <c r="U2321" s="22">
        <f ca="1">VLOOKUP(CONCATENATE($F2321," ",$G2321),AllocFactorMatrix,(U$4+1),FALSE)*$E2328</f>
        <v>1298742.0191333923</v>
      </c>
      <c r="V2321" s="22">
        <f ca="1">VLOOKUP(CONCATENATE($F2321," ",$G2321),AllocFactorMatrix,(V$4+1),FALSE)*$E2328</f>
        <v>165486.28192065808</v>
      </c>
      <c r="W2321" s="22">
        <f ca="1">SUBTOTAL(9,S2321:V2321)</f>
        <v>1745417.9130014507</v>
      </c>
      <c r="X2321" s="22">
        <f ca="1">VLOOKUP(CONCATENATE($F2321," ",$G2321),AllocFactorMatrix,(X$4+1),FALSE)*$E2328</f>
        <v>94762.488626150851</v>
      </c>
      <c r="Y2321" s="22">
        <f ca="1">VLOOKUP(CONCATENATE($F2321," ",$G2321),AllocFactorMatrix,(Y$4+1),FALSE)*$E2328</f>
        <v>1781.3064593342751</v>
      </c>
      <c r="Z2321" s="22">
        <f t="shared" ca="1" si="1078"/>
        <v>96543.795085485122</v>
      </c>
      <c r="AA2321" s="22">
        <f ca="1">VLOOKUP(CONCATENATE($F2321," ",$G2321),AllocFactorMatrix,(AA$4+1),FALSE)*$E2328</f>
        <v>1378.0865595038672</v>
      </c>
      <c r="AB2321" s="22">
        <f ca="1">VLOOKUP(CONCATENATE($F2321," ",$G2321),AllocFactorMatrix,(AB$4+1),FALSE)*$E2328</f>
        <v>12950.298753622197</v>
      </c>
      <c r="AC2321" s="22">
        <f ca="1">VLOOKUP(CONCATENATE($F2321," ",$G2321),AllocFactorMatrix,(AC$4+1),FALSE)*$E2328</f>
        <v>3082.7271058523684</v>
      </c>
    </row>
    <row r="2322" spans="4:29" hidden="1" outlineLevel="1">
      <c r="F2322" s="42" t="str">
        <f>F2328</f>
        <v>RB_GUP</v>
      </c>
      <c r="G2322" s="17" t="str">
        <f>$G$9</f>
        <v>BULKTRAN</v>
      </c>
      <c r="H2322" s="21">
        <f t="shared" ca="1" si="1076"/>
        <v>3904159.1679123528</v>
      </c>
      <c r="I2322" s="22">
        <f ca="1">VLOOKUP(CONCATENATE($F2322," ",$G2322),AllocFactorMatrix,(I$4+1),FALSE)*$E2328</f>
        <v>1935715.5752027694</v>
      </c>
      <c r="J2322" s="22">
        <f ca="1">VLOOKUP(CONCATENATE($F2322," ",$G2322),AllocFactorMatrix,(J$4+1),FALSE)*$E2328</f>
        <v>484060.27340585057</v>
      </c>
      <c r="K2322" s="22">
        <f ca="1">VLOOKUP(CONCATENATE($F2322," ",$G2322),AllocFactorMatrix,(K$4+1),FALSE)*$E2328</f>
        <v>6134.9013870128429</v>
      </c>
      <c r="L2322" s="22">
        <f ca="1">VLOOKUP(CONCATENATE($F2322," ",$G2322),AllocFactorMatrix,(L$4+1),FALSE)*$E2328</f>
        <v>307.04571626765397</v>
      </c>
      <c r="M2322" s="22">
        <f t="shared" ca="1" si="1077"/>
        <v>490502.22050913109</v>
      </c>
      <c r="N2322" s="22">
        <f ca="1">VLOOKUP(CONCATENATE($F2322," ",$G2322),AllocFactorMatrix,(N$4+1),FALSE)*$E2328</f>
        <v>217172.54381667497</v>
      </c>
      <c r="O2322" s="22">
        <f ca="1">VLOOKUP(CONCATENATE($F2322," ",$G2322),AllocFactorMatrix,(O$4+1),FALSE)*$E2328</f>
        <v>59521.964782512347</v>
      </c>
      <c r="P2322" s="22">
        <f ca="1">VLOOKUP(CONCATENATE($F2322," ",$G2322),AllocFactorMatrix,(P$4+1),FALSE)*$E2328</f>
        <v>9471.7783089361128</v>
      </c>
      <c r="Q2322" s="22">
        <f ca="1">VLOOKUP(CONCATENATE($F2322," ",$G2322),AllocFactorMatrix,(Q$4+1),FALSE)*$E2328</f>
        <v>0</v>
      </c>
      <c r="R2322" s="22">
        <f t="shared" ca="1" si="1079"/>
        <v>286166.28690812341</v>
      </c>
      <c r="S2322" s="22">
        <f ca="1">VLOOKUP(CONCATENATE($F2322," ",$G2322),AllocFactorMatrix,(S$4+1),FALSE)*$E2328</f>
        <v>9387.8135072954228</v>
      </c>
      <c r="T2322" s="22">
        <f ca="1">VLOOKUP(CONCATENATE($F2322," ",$G2322),AllocFactorMatrix,(T$4+1),FALSE)*$E2328</f>
        <v>170842.19204411921</v>
      </c>
      <c r="U2322" s="22">
        <f ca="1">VLOOKUP(CONCATENATE($F2322," ",$G2322),AllocFactorMatrix,(U$4+1),FALSE)*$E2328</f>
        <v>832435.73507990141</v>
      </c>
      <c r="V2322" s="22">
        <f ca="1">VLOOKUP(CONCATENATE($F2322," ",$G2322),AllocFactorMatrix,(V$4+1),FALSE)*$E2328</f>
        <v>106069.32917145728</v>
      </c>
      <c r="W2322" s="22">
        <f t="shared" ref="W2322:W2328" ca="1" si="1086">SUBTOTAL(9,S2322:V2322)</f>
        <v>1118735.0698027734</v>
      </c>
      <c r="X2322" s="22">
        <f ca="1">VLOOKUP(CONCATENATE($F2322," ",$G2322),AllocFactorMatrix,(X$4+1),FALSE)*$E2328</f>
        <v>60738.530605290776</v>
      </c>
      <c r="Y2322" s="22">
        <f ca="1">VLOOKUP(CONCATENATE($F2322," ",$G2322),AllocFactorMatrix,(Y$4+1),FALSE)*$E2328</f>
        <v>1141.7380280557513</v>
      </c>
      <c r="Z2322" s="22">
        <f t="shared" ca="1" si="1078"/>
        <v>61880.268633346524</v>
      </c>
      <c r="AA2322" s="22">
        <f ca="1">VLOOKUP(CONCATENATE($F2322," ",$G2322),AllocFactorMatrix,(AA$4+1),FALSE)*$E2328</f>
        <v>883.29204820045993</v>
      </c>
      <c r="AB2322" s="22">
        <f ca="1">VLOOKUP(CONCATENATE($F2322," ",$G2322),AllocFactorMatrix,(AB$4+1),FALSE)*$E2328</f>
        <v>8300.5641641356597</v>
      </c>
      <c r="AC2322" s="22">
        <f ca="1">VLOOKUP(CONCATENATE($F2322," ",$G2322),AllocFactorMatrix,(AC$4+1),FALSE)*$E2328</f>
        <v>1975.8906438734284</v>
      </c>
    </row>
    <row r="2323" spans="4:29" hidden="1" outlineLevel="1">
      <c r="F2323" s="42" t="str">
        <f>F2328</f>
        <v>RB_GUP</v>
      </c>
      <c r="G2323" s="17" t="str">
        <f>$G$10</f>
        <v>SUBTRAN</v>
      </c>
      <c r="H2323" s="21">
        <f t="shared" ca="1" si="1076"/>
        <v>1236878.2707228067</v>
      </c>
      <c r="I2323" s="22">
        <f ca="1">VLOOKUP(CONCATENATE($F2323," ",$G2323),AllocFactorMatrix,(I$4+1),FALSE)*$E2328</f>
        <v>596870.73495974997</v>
      </c>
      <c r="J2323" s="22">
        <f ca="1">VLOOKUP(CONCATENATE($F2323," ",$G2323),AllocFactorMatrix,(J$4+1),FALSE)*$E2328</f>
        <v>148915.32411366541</v>
      </c>
      <c r="K2323" s="22">
        <f ca="1">VLOOKUP(CONCATENATE($F2323," ",$G2323),AllocFactorMatrix,(K$4+1),FALSE)*$E2328</f>
        <v>1891.312800010526</v>
      </c>
      <c r="L2323" s="22">
        <f ca="1">VLOOKUP(CONCATENATE($F2323," ",$G2323),AllocFactorMatrix,(L$4+1),FALSE)*$E2328</f>
        <v>121.92996400920877</v>
      </c>
      <c r="M2323" s="22">
        <f t="shared" ca="1" si="1077"/>
        <v>150928.56687768514</v>
      </c>
      <c r="N2323" s="22">
        <f ca="1">VLOOKUP(CONCATENATE($F2323," ",$G2323),AllocFactorMatrix,(N$4+1),FALSE)*$E2328</f>
        <v>66130.656969500036</v>
      </c>
      <c r="O2323" s="22">
        <f ca="1">VLOOKUP(CONCATENATE($F2323," ",$G2323),AllocFactorMatrix,(O$4+1),FALSE)*$E2328</f>
        <v>18154.577358208189</v>
      </c>
      <c r="P2323" s="22">
        <f ca="1">VLOOKUP(CONCATENATE($F2323," ",$G2323),AllocFactorMatrix,(P$4+1),FALSE)*$E2328</f>
        <v>3649.2044792378015</v>
      </c>
      <c r="Q2323" s="22">
        <f ca="1">VLOOKUP(CONCATENATE($F2323," ",$G2323),AllocFactorMatrix,(Q$4+1),FALSE)*$E2328</f>
        <v>0</v>
      </c>
      <c r="R2323" s="22">
        <f t="shared" ca="1" si="1079"/>
        <v>87934.438806946026</v>
      </c>
      <c r="S2323" s="22">
        <f ca="1">VLOOKUP(CONCATENATE($F2323," ",$G2323),AllocFactorMatrix,(S$4+1),FALSE)*$E2328</f>
        <v>2802.4157193306814</v>
      </c>
      <c r="T2323" s="22">
        <f ca="1">VLOOKUP(CONCATENATE($F2323," ",$G2323),AllocFactorMatrix,(T$4+1),FALSE)*$E2328</f>
        <v>52503.678758900183</v>
      </c>
      <c r="U2323" s="22">
        <f ca="1">VLOOKUP(CONCATENATE($F2323," ",$G2323),AllocFactorMatrix,(U$4+1),FALSE)*$E2328</f>
        <v>326280.09771580115</v>
      </c>
      <c r="V2323" s="22">
        <f ca="1">VLOOKUP(CONCATENATE($F2323," ",$G2323),AllocFactorMatrix,(V$4+1),FALSE)*$E2328</f>
        <v>0</v>
      </c>
      <c r="W2323" s="22">
        <f t="shared" ca="1" si="1086"/>
        <v>381586.19219403202</v>
      </c>
      <c r="X2323" s="22">
        <f ca="1">VLOOKUP(CONCATENATE($F2323," ",$G2323),AllocFactorMatrix,(X$4+1),FALSE)*$E2328</f>
        <v>18548.764792147897</v>
      </c>
      <c r="Y2323" s="22">
        <f ca="1">VLOOKUP(CONCATENATE($F2323," ",$G2323),AllocFactorMatrix,(Y$4+1),FALSE)*$E2328</f>
        <v>355.7991668404797</v>
      </c>
      <c r="Z2323" s="22">
        <f t="shared" ca="1" si="1078"/>
        <v>18904.563958988376</v>
      </c>
      <c r="AA2323" s="22">
        <f ca="1">VLOOKUP(CONCATENATE($F2323," ",$G2323),AllocFactorMatrix,(AA$4+1),FALSE)*$E2328</f>
        <v>270.62395190575506</v>
      </c>
      <c r="AB2323" s="22">
        <f ca="1">VLOOKUP(CONCATENATE($F2323," ",$G2323),AllocFactorMatrix,(AB$4+1),FALSE)*$E2328</f>
        <v>309.63499408235833</v>
      </c>
      <c r="AC2323" s="22">
        <f ca="1">VLOOKUP(CONCATENATE($F2323," ",$G2323),AllocFactorMatrix,(AC$4+1),FALSE)*$E2328</f>
        <v>73.514979417062406</v>
      </c>
    </row>
    <row r="2324" spans="4:29" hidden="1" outlineLevel="1">
      <c r="F2324" s="42" t="str">
        <f>F2328</f>
        <v>RB_GUP</v>
      </c>
      <c r="G2324" s="17" t="str">
        <f>$G$11</f>
        <v>DISTPRI</v>
      </c>
      <c r="H2324" s="21">
        <f t="shared" ca="1" si="1076"/>
        <v>1833600.9362767884</v>
      </c>
      <c r="I2324" s="22">
        <f ca="1">VLOOKUP(CONCATENATE($F2324," ",$G2324),AllocFactorMatrix,(I$4+1),FALSE)*$E2328</f>
        <v>1212780.0888325393</v>
      </c>
      <c r="J2324" s="22">
        <f ca="1">VLOOKUP(CONCATENATE($F2324," ",$G2324),AllocFactorMatrix,(J$4+1),FALSE)*$E2328</f>
        <v>300961.7840110517</v>
      </c>
      <c r="K2324" s="22">
        <f ca="1">VLOOKUP(CONCATENATE($F2324," ",$G2324),AllocFactorMatrix,(K$4+1),FALSE)*$E2328</f>
        <v>3820.9816312974176</v>
      </c>
      <c r="L2324" s="22">
        <f ca="1">VLOOKUP(CONCATENATE($F2324," ",$G2324),AllocFactorMatrix,(L$4+1),FALSE)*$E2328</f>
        <v>0</v>
      </c>
      <c r="M2324" s="22">
        <f t="shared" ca="1" si="1077"/>
        <v>304782.76564234914</v>
      </c>
      <c r="N2324" s="22">
        <f ca="1">VLOOKUP(CONCATENATE($F2324," ",$G2324),AllocFactorMatrix,(N$4+1),FALSE)*$E2328</f>
        <v>131367.82605695387</v>
      </c>
      <c r="O2324" s="22">
        <f ca="1">VLOOKUP(CONCATENATE($F2324," ",$G2324),AllocFactorMatrix,(O$4+1),FALSE)*$E2328</f>
        <v>36125.205340199609</v>
      </c>
      <c r="P2324" s="22">
        <f ca="1">VLOOKUP(CONCATENATE($F2324," ",$G2324),AllocFactorMatrix,(P$4+1),FALSE)*$E2328</f>
        <v>0</v>
      </c>
      <c r="Q2324" s="22">
        <f ca="1">VLOOKUP(CONCATENATE($F2324," ",$G2324),AllocFactorMatrix,(Q$4+1),FALSE)*$E2328</f>
        <v>0</v>
      </c>
      <c r="R2324" s="22">
        <f t="shared" ca="1" si="1079"/>
        <v>167493.03139715348</v>
      </c>
      <c r="S2324" s="22">
        <f ca="1">VLOOKUP(CONCATENATE($F2324," ",$G2324),AllocFactorMatrix,(S$4+1),FALSE)*$E2328</f>
        <v>5629.0618987579473</v>
      </c>
      <c r="T2324" s="22">
        <f ca="1">VLOOKUP(CONCATENATE($F2324," ",$G2324),AllocFactorMatrix,(T$4+1),FALSE)*$E2328</f>
        <v>103967.4369744071</v>
      </c>
      <c r="U2324" s="22">
        <f ca="1">VLOOKUP(CONCATENATE($F2324," ",$G2324),AllocFactorMatrix,(U$4+1),FALSE)*$E2328</f>
        <v>0</v>
      </c>
      <c r="V2324" s="22">
        <f ca="1">VLOOKUP(CONCATENATE($F2324," ",$G2324),AllocFactorMatrix,(V$4+1),FALSE)*$E2328</f>
        <v>0</v>
      </c>
      <c r="W2324" s="22">
        <f t="shared" ca="1" si="1086"/>
        <v>109596.49887316505</v>
      </c>
      <c r="X2324" s="22">
        <f ca="1">VLOOKUP(CONCATENATE($F2324," ",$G2324),AllocFactorMatrix,(X$4+1),FALSE)*$E2328</f>
        <v>36925.584679920306</v>
      </c>
      <c r="Y2324" s="22">
        <f ca="1">VLOOKUP(CONCATENATE($F2324," ",$G2324),AllocFactorMatrix,(Y$4+1),FALSE)*$E2328</f>
        <v>709.19045748921508</v>
      </c>
      <c r="Z2324" s="22">
        <f t="shared" ca="1" si="1078"/>
        <v>37634.775137409524</v>
      </c>
      <c r="AA2324" s="22">
        <f ca="1">VLOOKUP(CONCATENATE($F2324," ",$G2324),AllocFactorMatrix,(AA$4+1),FALSE)*$E2328</f>
        <v>542.00102737957627</v>
      </c>
      <c r="AB2324" s="22">
        <f ca="1">VLOOKUP(CONCATENATE($F2324," ",$G2324),AllocFactorMatrix,(AB$4+1),FALSE)*$E2328</f>
        <v>623.69532450154588</v>
      </c>
      <c r="AC2324" s="22">
        <f ca="1">VLOOKUP(CONCATENATE($F2324," ",$G2324),AllocFactorMatrix,(AC$4+1),FALSE)*$E2328</f>
        <v>148.08004229093029</v>
      </c>
    </row>
    <row r="2325" spans="4:29" hidden="1" outlineLevel="1">
      <c r="F2325" s="42" t="str">
        <f>F2328</f>
        <v>RB_GUP</v>
      </c>
      <c r="G2325" s="17" t="str">
        <f>$G$12</f>
        <v>DISTSEC</v>
      </c>
      <c r="H2325" s="21">
        <f t="shared" ca="1" si="1076"/>
        <v>608123.65331451886</v>
      </c>
      <c r="I2325" s="22">
        <f ca="1">VLOOKUP(CONCATENATE($F2325," ",$G2325),AllocFactorMatrix,(I$4+1),FALSE)*$E2328</f>
        <v>462404.11410684156</v>
      </c>
      <c r="J2325" s="22">
        <f ca="1">VLOOKUP(CONCATENATE($F2325," ",$G2325),AllocFactorMatrix,(J$4+1),FALSE)*$E2328</f>
        <v>93332.978536451323</v>
      </c>
      <c r="K2325" s="22">
        <f ca="1">VLOOKUP(CONCATENATE($F2325," ",$G2325),AllocFactorMatrix,(K$4+1),FALSE)*$E2328</f>
        <v>0</v>
      </c>
      <c r="L2325" s="22">
        <f ca="1">VLOOKUP(CONCATENATE($F2325," ",$G2325),AllocFactorMatrix,(L$4+1),FALSE)*$E2328</f>
        <v>0</v>
      </c>
      <c r="M2325" s="22">
        <f t="shared" ca="1" si="1077"/>
        <v>93332.978536451323</v>
      </c>
      <c r="N2325" s="22">
        <f ca="1">VLOOKUP(CONCATENATE($F2325," ",$G2325),AllocFactorMatrix,(N$4+1),FALSE)*$E2328</f>
        <v>35748.42551813856</v>
      </c>
      <c r="O2325" s="22">
        <f ca="1">VLOOKUP(CONCATENATE($F2325," ",$G2325),AllocFactorMatrix,(O$4+1),FALSE)*$E2328</f>
        <v>0</v>
      </c>
      <c r="P2325" s="22">
        <f ca="1">VLOOKUP(CONCATENATE($F2325," ",$G2325),AllocFactorMatrix,(P$4+1),FALSE)*$E2328</f>
        <v>0</v>
      </c>
      <c r="Q2325" s="22">
        <f ca="1">VLOOKUP(CONCATENATE($F2325," ",$G2325),AllocFactorMatrix,(Q$4+1),FALSE)*$E2328</f>
        <v>0</v>
      </c>
      <c r="R2325" s="22">
        <f t="shared" ca="1" si="1079"/>
        <v>35748.42551813856</v>
      </c>
      <c r="S2325" s="22">
        <f ca="1">VLOOKUP(CONCATENATE($F2325," ",$G2325),AllocFactorMatrix,(S$4+1),FALSE)*$E2328</f>
        <v>1255.5597144597962</v>
      </c>
      <c r="T2325" s="22">
        <f ca="1">VLOOKUP(CONCATENATE($F2325," ",$G2325),AllocFactorMatrix,(T$4+1),FALSE)*$E2328</f>
        <v>0</v>
      </c>
      <c r="U2325" s="22">
        <f ca="1">VLOOKUP(CONCATENATE($F2325," ",$G2325),AllocFactorMatrix,(U$4+1),FALSE)*$E2328</f>
        <v>0</v>
      </c>
      <c r="V2325" s="22">
        <f ca="1">VLOOKUP(CONCATENATE($F2325," ",$G2325),AllocFactorMatrix,(V$4+1),FALSE)*$E2328</f>
        <v>0</v>
      </c>
      <c r="W2325" s="22">
        <f t="shared" ca="1" si="1086"/>
        <v>1255.5597144597962</v>
      </c>
      <c r="X2325" s="22">
        <f ca="1">VLOOKUP(CONCATENATE($F2325," ",$G2325),AllocFactorMatrix,(X$4+1),FALSE)*$E2328</f>
        <v>10369.455865607875</v>
      </c>
      <c r="Y2325" s="22">
        <f ca="1">VLOOKUP(CONCATENATE($F2325," ",$G2325),AllocFactorMatrix,(Y$4+1),FALSE)*$E2328</f>
        <v>0</v>
      </c>
      <c r="Z2325" s="22">
        <f t="shared" ca="1" si="1078"/>
        <v>10369.455865607875</v>
      </c>
      <c r="AA2325" s="22">
        <f ca="1">VLOOKUP(CONCATENATE($F2325," ",$G2325),AllocFactorMatrix,(AA$4+1),FALSE)*$E2328</f>
        <v>133.47316872104798</v>
      </c>
      <c r="AB2325" s="22">
        <f ca="1">VLOOKUP(CONCATENATE($F2325," ",$G2325),AllocFactorMatrix,(AB$4+1),FALSE)*$E2328</f>
        <v>3973.935616548717</v>
      </c>
      <c r="AC2325" s="22">
        <f ca="1">VLOOKUP(CONCATENATE($F2325," ",$G2325),AllocFactorMatrix,(AC$4+1),FALSE)*$E2328</f>
        <v>905.7107877499684</v>
      </c>
    </row>
    <row r="2326" spans="4:29" hidden="1" outlineLevel="1">
      <c r="F2326" s="42" t="str">
        <f>F2328</f>
        <v>RB_GUP</v>
      </c>
      <c r="G2326" s="17" t="str">
        <f>$G$13</f>
        <v>ENERGY</v>
      </c>
      <c r="H2326" s="21">
        <f t="shared" ca="1" si="1076"/>
        <v>182570.93385042052</v>
      </c>
      <c r="I2326" s="22">
        <f ca="1">VLOOKUP(CONCATENATE($F2326," ",$G2326),AllocFactorMatrix,(I$4+1),FALSE)*$E2328</f>
        <v>67079.964807203418</v>
      </c>
      <c r="J2326" s="22">
        <f ca="1">VLOOKUP(CONCATENATE($F2326," ",$G2326),AllocFactorMatrix,(J$4+1),FALSE)*$E2328</f>
        <v>21189.783743246295</v>
      </c>
      <c r="K2326" s="22">
        <f ca="1">VLOOKUP(CONCATENATE($F2326," ",$G2326),AllocFactorMatrix,(K$4+1),FALSE)*$E2328</f>
        <v>264.62984553988213</v>
      </c>
      <c r="L2326" s="22">
        <f ca="1">VLOOKUP(CONCATENATE($F2326," ",$G2326),AllocFactorMatrix,(L$4+1),FALSE)*$E2328</f>
        <v>13.405547047986486</v>
      </c>
      <c r="M2326" s="22">
        <f t="shared" ca="1" si="1077"/>
        <v>21467.819135834165</v>
      </c>
      <c r="N2326" s="22">
        <f ca="1">VLOOKUP(CONCATENATE($F2326," ",$G2326),AllocFactorMatrix,(N$4+1),FALSE)*$E2328</f>
        <v>10735.684045614134</v>
      </c>
      <c r="O2326" s="22">
        <f ca="1">VLOOKUP(CONCATENATE($F2326," ",$G2326),AllocFactorMatrix,(O$4+1),FALSE)*$E2328</f>
        <v>2896.2049971375459</v>
      </c>
      <c r="P2326" s="22">
        <f ca="1">VLOOKUP(CONCATENATE($F2326," ",$G2326),AllocFactorMatrix,(P$4+1),FALSE)*$E2328</f>
        <v>451.31116409431138</v>
      </c>
      <c r="Q2326" s="22">
        <f ca="1">VLOOKUP(CONCATENATE($F2326," ",$G2326),AllocFactorMatrix,(Q$4+1),FALSE)*$E2328</f>
        <v>0</v>
      </c>
      <c r="R2326" s="22">
        <f t="shared" ca="1" si="1079"/>
        <v>14083.200206845991</v>
      </c>
      <c r="S2326" s="22">
        <f ca="1">VLOOKUP(CONCATENATE($F2326," ",$G2326),AllocFactorMatrix,(S$4+1),FALSE)*$E2328</f>
        <v>540.66873451994582</v>
      </c>
      <c r="T2326" s="22">
        <f ca="1">VLOOKUP(CONCATENATE($F2326," ",$G2326),AllocFactorMatrix,(T$4+1),FALSE)*$E2328</f>
        <v>10687.023020911876</v>
      </c>
      <c r="U2326" s="22">
        <f ca="1">VLOOKUP(CONCATENATE($F2326," ",$G2326),AllocFactorMatrix,(U$4+1),FALSE)*$E2328</f>
        <v>56182.809832113118</v>
      </c>
      <c r="V2326" s="22">
        <f ca="1">VLOOKUP(CONCATENATE($F2326," ",$G2326),AllocFactorMatrix,(V$4+1),FALSE)*$E2328</f>
        <v>7856.2016740433992</v>
      </c>
      <c r="W2326" s="22">
        <f t="shared" ca="1" si="1086"/>
        <v>75266.703261588351</v>
      </c>
      <c r="X2326" s="22">
        <f ca="1">VLOOKUP(CONCATENATE($F2326," ",$G2326),AllocFactorMatrix,(X$4+1),FALSE)*$E2328</f>
        <v>3018.4194526526294</v>
      </c>
      <c r="Y2326" s="22">
        <f ca="1">VLOOKUP(CONCATENATE($F2326," ",$G2326),AllocFactorMatrix,(Y$4+1),FALSE)*$E2328</f>
        <v>57.075782689175171</v>
      </c>
      <c r="Z2326" s="22">
        <f t="shared" ca="1" si="1078"/>
        <v>3075.4952353418043</v>
      </c>
      <c r="AA2326" s="22">
        <f ca="1">VLOOKUP(CONCATENATE($F2326," ",$G2326),AllocFactorMatrix,(AA$4+1),FALSE)*$E2328</f>
        <v>56.931671734757479</v>
      </c>
      <c r="AB2326" s="22">
        <f ca="1">VLOOKUP(CONCATENATE($F2326," ",$G2326),AllocFactorMatrix,(AB$4+1),FALSE)*$E2328</f>
        <v>1248.1943395389064</v>
      </c>
      <c r="AC2326" s="22">
        <f ca="1">VLOOKUP(CONCATENATE($F2326," ",$G2326),AllocFactorMatrix,(AC$4+1),FALSE)*$E2328</f>
        <v>292.6251923332</v>
      </c>
    </row>
    <row r="2327" spans="4:29" hidden="1" outlineLevel="1">
      <c r="F2327" s="42" t="str">
        <f>F2328</f>
        <v>RB_GUP</v>
      </c>
      <c r="G2327" s="17" t="str">
        <f>$G$14</f>
        <v>CUSTOMER</v>
      </c>
      <c r="H2327" s="21">
        <f t="shared" ca="1" si="1076"/>
        <v>4907574.472303452</v>
      </c>
      <c r="I2327" s="22">
        <f ca="1">VLOOKUP(CONCATENATE($F2327," ",$G2327),AllocFactorMatrix,(I$4+1),FALSE)*$E2328</f>
        <v>3662931.3553881766</v>
      </c>
      <c r="J2327" s="22">
        <f ca="1">VLOOKUP(CONCATENATE($F2327," ",$G2327),AllocFactorMatrix,(J$4+1),FALSE)*$E2328</f>
        <v>898499.18965382222</v>
      </c>
      <c r="K2327" s="22">
        <f ca="1">VLOOKUP(CONCATENATE($F2327," ",$G2327),AllocFactorMatrix,(K$4+1),FALSE)*$E2328</f>
        <v>9945.9503013849735</v>
      </c>
      <c r="L2327" s="22">
        <f ca="1">VLOOKUP(CONCATENATE($F2327," ",$G2327),AllocFactorMatrix,(L$4+1),FALSE)*$E2328</f>
        <v>732.71317980641572</v>
      </c>
      <c r="M2327" s="22">
        <f t="shared" ca="1" si="1077"/>
        <v>909177.8531350136</v>
      </c>
      <c r="N2327" s="22">
        <f ca="1">VLOOKUP(CONCATENATE($F2327," ",$G2327),AllocFactorMatrix,(N$4+1),FALSE)*$E2328</f>
        <v>16668.059989834434</v>
      </c>
      <c r="O2327" s="22">
        <f ca="1">VLOOKUP(CONCATENATE($F2327," ",$G2327),AllocFactorMatrix,(O$4+1),FALSE)*$E2328</f>
        <v>5243.2287370264849</v>
      </c>
      <c r="P2327" s="22">
        <f ca="1">VLOOKUP(CONCATENATE($F2327," ",$G2327),AllocFactorMatrix,(P$4+1),FALSE)*$E2328</f>
        <v>2101.7205328716627</v>
      </c>
      <c r="Q2327" s="22">
        <f ca="1">VLOOKUP(CONCATENATE($F2327," ",$G2327),AllocFactorMatrix,(Q$4+1),FALSE)*$E2328</f>
        <v>0</v>
      </c>
      <c r="R2327" s="22">
        <f t="shared" ca="1" si="1079"/>
        <v>24013.009259732582</v>
      </c>
      <c r="S2327" s="22">
        <f ca="1">VLOOKUP(CONCATENATE($F2327," ",$G2327),AllocFactorMatrix,(S$4+1),FALSE)*$E2328</f>
        <v>154.80564732278955</v>
      </c>
      <c r="T2327" s="22">
        <f ca="1">VLOOKUP(CONCATENATE($F2327," ",$G2327),AllocFactorMatrix,(T$4+1),FALSE)*$E2328</f>
        <v>3846.5314146573091</v>
      </c>
      <c r="U2327" s="22">
        <f ca="1">VLOOKUP(CONCATENATE($F2327," ",$G2327),AllocFactorMatrix,(U$4+1),FALSE)*$E2328</f>
        <v>6965.8390606204221</v>
      </c>
      <c r="V2327" s="22">
        <f ca="1">VLOOKUP(CONCATENATE($F2327," ",$G2327),AllocFactorMatrix,(V$4+1),FALSE)*$E2328</f>
        <v>1350.3186989476003</v>
      </c>
      <c r="W2327" s="22">
        <f t="shared" ca="1" si="1086"/>
        <v>12317.49482154812</v>
      </c>
      <c r="X2327" s="22">
        <f ca="1">VLOOKUP(CONCATENATE($F2327," ",$G2327),AllocFactorMatrix,(X$4+1),FALSE)*$E2328</f>
        <v>5336.191636800384</v>
      </c>
      <c r="Y2327" s="22">
        <f ca="1">VLOOKUP(CONCATENATE($F2327," ",$G2327),AllocFactorMatrix,(Y$4+1),FALSE)*$E2328</f>
        <v>62.289676229961103</v>
      </c>
      <c r="Z2327" s="22">
        <f t="shared" ca="1" si="1078"/>
        <v>5398.4813130303455</v>
      </c>
      <c r="AA2327" s="22">
        <f ca="1">VLOOKUP(CONCATENATE($F2327," ",$G2327),AllocFactorMatrix,(AA$4+1),FALSE)*$E2328</f>
        <v>381.75531299917458</v>
      </c>
      <c r="AB2327" s="22">
        <f ca="1">VLOOKUP(CONCATENATE($F2327," ",$G2327),AllocFactorMatrix,(AB$4+1),FALSE)*$E2328</f>
        <v>258805.50435016351</v>
      </c>
      <c r="AC2327" s="22">
        <f ca="1">VLOOKUP(CONCATENATE($F2327," ",$G2327),AllocFactorMatrix,(AC$4+1),FALSE)*$E2328</f>
        <v>34549.018722789209</v>
      </c>
    </row>
    <row r="2328" spans="4:29" collapsed="1">
      <c r="D2328" s="17" t="s">
        <v>317</v>
      </c>
      <c r="E2328" s="19">
        <v>18764063</v>
      </c>
      <c r="F2328" s="42" t="s">
        <v>73</v>
      </c>
      <c r="G2328" s="17" t="str">
        <f>$G$15</f>
        <v>TOTAL</v>
      </c>
      <c r="H2328" s="21">
        <f t="shared" ca="1" si="1076"/>
        <v>18764062.999999996</v>
      </c>
      <c r="I2328" s="22">
        <f ca="1">VLOOKUP(CONCATENATE($F2328," ",$G2328),AllocFactorMatrix,(I$4+1),FALSE)*$E2328</f>
        <v>10957828.96566299</v>
      </c>
      <c r="J2328" s="22">
        <f ca="1">VLOOKUP(CONCATENATE($F2328," ",$G2328),AllocFactorMatrix,(J$4+1),FALSE)*$E2328</f>
        <v>2702176.0911937798</v>
      </c>
      <c r="K2328" s="22">
        <f ca="1">VLOOKUP(CONCATENATE($F2328," ",$G2328),AllocFactorMatrix,(K$4+1),FALSE)*$E2328</f>
        <v>31629.270651004816</v>
      </c>
      <c r="L2328" s="22">
        <f ca="1">VLOOKUP(CONCATENATE($F2328," ",$G2328),AllocFactorMatrix,(L$4+1),FALSE)*$E2328</f>
        <v>1654.1382019936218</v>
      </c>
      <c r="M2328" s="22">
        <f t="shared" ca="1" si="1077"/>
        <v>2735459.500046778</v>
      </c>
      <c r="N2328" s="22">
        <f ca="1">VLOOKUP(CONCATENATE($F2328," ",$G2328),AllocFactorMatrix,(N$4+1),FALSE)*$E2328</f>
        <v>816649.48192340671</v>
      </c>
      <c r="O2328" s="22">
        <f ca="1">VLOOKUP(CONCATENATE($F2328," ",$G2328),AllocFactorMatrix,(O$4+1),FALSE)*$E2328</f>
        <v>214805.61923324151</v>
      </c>
      <c r="P2328" s="22">
        <f ca="1">VLOOKUP(CONCATENATE($F2328," ",$G2328),AllocFactorMatrix,(P$4+1),FALSE)*$E2328</f>
        <v>30451.607478010141</v>
      </c>
      <c r="Q2328" s="22">
        <f ca="1">VLOOKUP(CONCATENATE($F2328," ",$G2328),AllocFactorMatrix,(Q$4+1),FALSE)*$E2328</f>
        <v>0</v>
      </c>
      <c r="R2328" s="22">
        <f t="shared" ca="1" si="1079"/>
        <v>1061906.7086346585</v>
      </c>
      <c r="S2328" s="22">
        <f ca="1">VLOOKUP(CONCATENATE($F2328," ",$G2328),AllocFactorMatrix,(S$4+1),FALSE)*$E2328</f>
        <v>34416.918773490681</v>
      </c>
      <c r="T2328" s="22">
        <f ca="1">VLOOKUP(CONCATENATE($F2328," ",$G2328),AllocFactorMatrix,(T$4+1),FALSE)*$E2328</f>
        <v>608389.8806085923</v>
      </c>
      <c r="U2328" s="22">
        <f ca="1">VLOOKUP(CONCATENATE($F2328," ",$G2328),AllocFactorMatrix,(U$4+1),FALSE)*$E2328</f>
        <v>2520606.5008218284</v>
      </c>
      <c r="V2328" s="22">
        <f ca="1">VLOOKUP(CONCATENATE($F2328," ",$G2328),AllocFactorMatrix,(V$4+1),FALSE)*$E2328</f>
        <v>280762.13146510633</v>
      </c>
      <c r="W2328" s="22">
        <f t="shared" ca="1" si="1086"/>
        <v>3444175.4316690178</v>
      </c>
      <c r="X2328" s="22">
        <f ca="1">VLOOKUP(CONCATENATE($F2328," ",$G2328),AllocFactorMatrix,(X$4+1),FALSE)*$E2328</f>
        <v>229699.43565857073</v>
      </c>
      <c r="Y2328" s="22">
        <f ca="1">VLOOKUP(CONCATENATE($F2328," ",$G2328),AllocFactorMatrix,(Y$4+1),FALSE)*$E2328</f>
        <v>4107.3995706388578</v>
      </c>
      <c r="Z2328" s="22">
        <f t="shared" ca="1" si="1078"/>
        <v>233806.8352292096</v>
      </c>
      <c r="AA2328" s="22">
        <f ca="1">VLOOKUP(CONCATENATE($F2328," ",$G2328),AllocFactorMatrix,(AA$4+1),FALSE)*$E2328</f>
        <v>3646.1637404446387</v>
      </c>
      <c r="AB2328" s="22">
        <f ca="1">VLOOKUP(CONCATENATE($F2328," ",$G2328),AllocFactorMatrix,(AB$4+1),FALSE)*$E2328</f>
        <v>286211.82754259289</v>
      </c>
      <c r="AC2328" s="22">
        <f ca="1">VLOOKUP(CONCATENATE($F2328," ",$G2328),AllocFactorMatrix,(AC$4+1),FALSE)*$E2328</f>
        <v>41027.567474306168</v>
      </c>
    </row>
    <row r="2329" spans="4:29" hidden="1" outlineLevel="1">
      <c r="F2329" s="42" t="str">
        <f>F2336</f>
        <v>RSALE</v>
      </c>
      <c r="G2329" s="17" t="str">
        <f>$G$8</f>
        <v>PRODUCTION</v>
      </c>
      <c r="H2329" s="21">
        <f t="shared" ref="H2329:H2360" ca="1" si="1087">SUBTOTAL(9,I2329:AC2329)</f>
        <v>0</v>
      </c>
      <c r="I2329" s="22">
        <f ca="1">VLOOKUP(CONCATENATE($F2329," ",$G2329),AllocFactorMatrix,(I$4+1),FALSE)*$E2336</f>
        <v>0</v>
      </c>
      <c r="J2329" s="22">
        <f ca="1">VLOOKUP(CONCATENATE($F2329," ",$G2329),AllocFactorMatrix,(J$4+1),FALSE)*$E2336</f>
        <v>0</v>
      </c>
      <c r="K2329" s="22">
        <f ca="1">VLOOKUP(CONCATENATE($F2329," ",$G2329),AllocFactorMatrix,(K$4+1),FALSE)*$E2336</f>
        <v>0</v>
      </c>
      <c r="L2329" s="22">
        <f ca="1">VLOOKUP(CONCATENATE($F2329," ",$G2329),AllocFactorMatrix,(L$4+1),FALSE)*$E2336</f>
        <v>0</v>
      </c>
      <c r="M2329" s="22">
        <f t="shared" ca="1" si="1077"/>
        <v>0</v>
      </c>
      <c r="N2329" s="22">
        <f ca="1">VLOOKUP(CONCATENATE($F2329," ",$G2329),AllocFactorMatrix,(N$4+1),FALSE)*$E2336</f>
        <v>0</v>
      </c>
      <c r="O2329" s="22">
        <f ca="1">VLOOKUP(CONCATENATE($F2329," ",$G2329),AllocFactorMatrix,(O$4+1),FALSE)*$E2336</f>
        <v>0</v>
      </c>
      <c r="P2329" s="22">
        <f ca="1">VLOOKUP(CONCATENATE($F2329," ",$G2329),AllocFactorMatrix,(P$4+1),FALSE)*$E2336</f>
        <v>0</v>
      </c>
      <c r="Q2329" s="22">
        <f ca="1">VLOOKUP(CONCATENATE($F2329," ",$G2329),AllocFactorMatrix,(Q$4+1),FALSE)*$E2336</f>
        <v>0</v>
      </c>
      <c r="R2329" s="22">
        <f t="shared" ca="1" si="1079"/>
        <v>0</v>
      </c>
      <c r="S2329" s="22">
        <f ca="1">VLOOKUP(CONCATENATE($F2329," ",$G2329),AllocFactorMatrix,(S$4+1),FALSE)*$E2336</f>
        <v>0</v>
      </c>
      <c r="T2329" s="22">
        <f ca="1">VLOOKUP(CONCATENATE($F2329," ",$G2329),AllocFactorMatrix,(T$4+1),FALSE)*$E2336</f>
        <v>0</v>
      </c>
      <c r="U2329" s="22">
        <f ca="1">VLOOKUP(CONCATENATE($F2329," ",$G2329),AllocFactorMatrix,(U$4+1),FALSE)*$E2336</f>
        <v>0</v>
      </c>
      <c r="V2329" s="22">
        <f ca="1">VLOOKUP(CONCATENATE($F2329," ",$G2329),AllocFactorMatrix,(V$4+1),FALSE)*$E2336</f>
        <v>0</v>
      </c>
      <c r="W2329" s="22">
        <f ca="1">SUBTOTAL(9,S2329:V2329)</f>
        <v>0</v>
      </c>
      <c r="X2329" s="22">
        <f ca="1">VLOOKUP(CONCATENATE($F2329," ",$G2329),AllocFactorMatrix,(X$4+1),FALSE)*$E2336</f>
        <v>0</v>
      </c>
      <c r="Y2329" s="22">
        <f ca="1">VLOOKUP(CONCATENATE($F2329," ",$G2329),AllocFactorMatrix,(Y$4+1),FALSE)*$E2336</f>
        <v>0</v>
      </c>
      <c r="Z2329" s="22">
        <f t="shared" ca="1" si="1078"/>
        <v>0</v>
      </c>
      <c r="AA2329" s="22">
        <f ca="1">VLOOKUP(CONCATENATE($F2329," ",$G2329),AllocFactorMatrix,(AA$4+1),FALSE)*$E2336</f>
        <v>0</v>
      </c>
      <c r="AB2329" s="22">
        <f ca="1">VLOOKUP(CONCATENATE($F2329," ",$G2329),AllocFactorMatrix,(AB$4+1),FALSE)*$E2336</f>
        <v>0</v>
      </c>
      <c r="AC2329" s="22">
        <f ca="1">VLOOKUP(CONCATENATE($F2329," ",$G2329),AllocFactorMatrix,(AC$4+1),FALSE)*$E2336</f>
        <v>0</v>
      </c>
    </row>
    <row r="2330" spans="4:29" hidden="1" outlineLevel="1">
      <c r="F2330" s="42" t="str">
        <f>F2336</f>
        <v>RSALE</v>
      </c>
      <c r="G2330" s="17" t="str">
        <f>$G$9</f>
        <v>BULKTRAN</v>
      </c>
      <c r="H2330" s="21">
        <f t="shared" ca="1" si="1087"/>
        <v>0</v>
      </c>
      <c r="I2330" s="22">
        <f ca="1">VLOOKUP(CONCATENATE($F2330," ",$G2330),AllocFactorMatrix,(I$4+1),FALSE)*$E2336</f>
        <v>0</v>
      </c>
      <c r="J2330" s="22">
        <f ca="1">VLOOKUP(CONCATENATE($F2330," ",$G2330),AllocFactorMatrix,(J$4+1),FALSE)*$E2336</f>
        <v>0</v>
      </c>
      <c r="K2330" s="22">
        <f ca="1">VLOOKUP(CONCATENATE($F2330," ",$G2330),AllocFactorMatrix,(K$4+1),FALSE)*$E2336</f>
        <v>0</v>
      </c>
      <c r="L2330" s="22">
        <f ca="1">VLOOKUP(CONCATENATE($F2330," ",$G2330),AllocFactorMatrix,(L$4+1),FALSE)*$E2336</f>
        <v>0</v>
      </c>
      <c r="M2330" s="22">
        <f t="shared" ca="1" si="1077"/>
        <v>0</v>
      </c>
      <c r="N2330" s="22">
        <f ca="1">VLOOKUP(CONCATENATE($F2330," ",$G2330),AllocFactorMatrix,(N$4+1),FALSE)*$E2336</f>
        <v>0</v>
      </c>
      <c r="O2330" s="22">
        <f ca="1">VLOOKUP(CONCATENATE($F2330," ",$G2330),AllocFactorMatrix,(O$4+1),FALSE)*$E2336</f>
        <v>0</v>
      </c>
      <c r="P2330" s="22">
        <f ca="1">VLOOKUP(CONCATENATE($F2330," ",$G2330),AllocFactorMatrix,(P$4+1),FALSE)*$E2336</f>
        <v>0</v>
      </c>
      <c r="Q2330" s="22">
        <f ca="1">VLOOKUP(CONCATENATE($F2330," ",$G2330),AllocFactorMatrix,(Q$4+1),FALSE)*$E2336</f>
        <v>0</v>
      </c>
      <c r="R2330" s="22">
        <f t="shared" ca="1" si="1079"/>
        <v>0</v>
      </c>
      <c r="S2330" s="22">
        <f ca="1">VLOOKUP(CONCATENATE($F2330," ",$G2330),AllocFactorMatrix,(S$4+1),FALSE)*$E2336</f>
        <v>0</v>
      </c>
      <c r="T2330" s="22">
        <f ca="1">VLOOKUP(CONCATENATE($F2330," ",$G2330),AllocFactorMatrix,(T$4+1),FALSE)*$E2336</f>
        <v>0</v>
      </c>
      <c r="U2330" s="22">
        <f ca="1">VLOOKUP(CONCATENATE($F2330," ",$G2330),AllocFactorMatrix,(U$4+1),FALSE)*$E2336</f>
        <v>0</v>
      </c>
      <c r="V2330" s="22">
        <f ca="1">VLOOKUP(CONCATENATE($F2330," ",$G2330),AllocFactorMatrix,(V$4+1),FALSE)*$E2336</f>
        <v>0</v>
      </c>
      <c r="W2330" s="22">
        <f t="shared" ref="W2330:W2336" ca="1" si="1088">SUBTOTAL(9,S2330:V2330)</f>
        <v>0</v>
      </c>
      <c r="X2330" s="22">
        <f ca="1">VLOOKUP(CONCATENATE($F2330," ",$G2330),AllocFactorMatrix,(X$4+1),FALSE)*$E2336</f>
        <v>0</v>
      </c>
      <c r="Y2330" s="22">
        <f ca="1">VLOOKUP(CONCATENATE($F2330," ",$G2330),AllocFactorMatrix,(Y$4+1),FALSE)*$E2336</f>
        <v>0</v>
      </c>
      <c r="Z2330" s="22">
        <f t="shared" ca="1" si="1078"/>
        <v>0</v>
      </c>
      <c r="AA2330" s="22">
        <f ca="1">VLOOKUP(CONCATENATE($F2330," ",$G2330),AllocFactorMatrix,(AA$4+1),FALSE)*$E2336</f>
        <v>0</v>
      </c>
      <c r="AB2330" s="22">
        <f ca="1">VLOOKUP(CONCATENATE($F2330," ",$G2330),AllocFactorMatrix,(AB$4+1),FALSE)*$E2336</f>
        <v>0</v>
      </c>
      <c r="AC2330" s="22">
        <f ca="1">VLOOKUP(CONCATENATE($F2330," ",$G2330),AllocFactorMatrix,(AC$4+1),FALSE)*$E2336</f>
        <v>0</v>
      </c>
    </row>
    <row r="2331" spans="4:29" hidden="1" outlineLevel="1">
      <c r="F2331" s="42" t="str">
        <f>F2336</f>
        <v>RSALE</v>
      </c>
      <c r="G2331" s="17" t="str">
        <f>$G$10</f>
        <v>SUBTRAN</v>
      </c>
      <c r="H2331" s="21">
        <f t="shared" ca="1" si="1087"/>
        <v>0</v>
      </c>
      <c r="I2331" s="22">
        <f ca="1">VLOOKUP(CONCATENATE($F2331," ",$G2331),AllocFactorMatrix,(I$4+1),FALSE)*$E2336</f>
        <v>0</v>
      </c>
      <c r="J2331" s="22">
        <f ca="1">VLOOKUP(CONCATENATE($F2331," ",$G2331),AllocFactorMatrix,(J$4+1),FALSE)*$E2336</f>
        <v>0</v>
      </c>
      <c r="K2331" s="22">
        <f ca="1">VLOOKUP(CONCATENATE($F2331," ",$G2331),AllocFactorMatrix,(K$4+1),FALSE)*$E2336</f>
        <v>0</v>
      </c>
      <c r="L2331" s="22">
        <f ca="1">VLOOKUP(CONCATENATE($F2331," ",$G2331),AllocFactorMatrix,(L$4+1),FALSE)*$E2336</f>
        <v>0</v>
      </c>
      <c r="M2331" s="22">
        <f t="shared" ca="1" si="1077"/>
        <v>0</v>
      </c>
      <c r="N2331" s="22">
        <f ca="1">VLOOKUP(CONCATENATE($F2331," ",$G2331),AllocFactorMatrix,(N$4+1),FALSE)*$E2336</f>
        <v>0</v>
      </c>
      <c r="O2331" s="22">
        <f ca="1">VLOOKUP(CONCATENATE($F2331," ",$G2331),AllocFactorMatrix,(O$4+1),FALSE)*$E2336</f>
        <v>0</v>
      </c>
      <c r="P2331" s="22">
        <f ca="1">VLOOKUP(CONCATENATE($F2331," ",$G2331),AllocFactorMatrix,(P$4+1),FALSE)*$E2336</f>
        <v>0</v>
      </c>
      <c r="Q2331" s="22">
        <f ca="1">VLOOKUP(CONCATENATE($F2331," ",$G2331),AllocFactorMatrix,(Q$4+1),FALSE)*$E2336</f>
        <v>0</v>
      </c>
      <c r="R2331" s="22">
        <f t="shared" ca="1" si="1079"/>
        <v>0</v>
      </c>
      <c r="S2331" s="22">
        <f ca="1">VLOOKUP(CONCATENATE($F2331," ",$G2331),AllocFactorMatrix,(S$4+1),FALSE)*$E2336</f>
        <v>0</v>
      </c>
      <c r="T2331" s="22">
        <f ca="1">VLOOKUP(CONCATENATE($F2331," ",$G2331),AllocFactorMatrix,(T$4+1),FALSE)*$E2336</f>
        <v>0</v>
      </c>
      <c r="U2331" s="22">
        <f ca="1">VLOOKUP(CONCATENATE($F2331," ",$G2331),AllocFactorMatrix,(U$4+1),FALSE)*$E2336</f>
        <v>0</v>
      </c>
      <c r="V2331" s="22">
        <f ca="1">VLOOKUP(CONCATENATE($F2331," ",$G2331),AllocFactorMatrix,(V$4+1),FALSE)*$E2336</f>
        <v>0</v>
      </c>
      <c r="W2331" s="22">
        <f t="shared" ca="1" si="1088"/>
        <v>0</v>
      </c>
      <c r="X2331" s="22">
        <f ca="1">VLOOKUP(CONCATENATE($F2331," ",$G2331),AllocFactorMatrix,(X$4+1),FALSE)*$E2336</f>
        <v>0</v>
      </c>
      <c r="Y2331" s="22">
        <f ca="1">VLOOKUP(CONCATENATE($F2331," ",$G2331),AllocFactorMatrix,(Y$4+1),FALSE)*$E2336</f>
        <v>0</v>
      </c>
      <c r="Z2331" s="22">
        <f t="shared" ca="1" si="1078"/>
        <v>0</v>
      </c>
      <c r="AA2331" s="22">
        <f ca="1">VLOOKUP(CONCATENATE($F2331," ",$G2331),AllocFactorMatrix,(AA$4+1),FALSE)*$E2336</f>
        <v>0</v>
      </c>
      <c r="AB2331" s="22">
        <f ca="1">VLOOKUP(CONCATENATE($F2331," ",$G2331),AllocFactorMatrix,(AB$4+1),FALSE)*$E2336</f>
        <v>0</v>
      </c>
      <c r="AC2331" s="22">
        <f ca="1">VLOOKUP(CONCATENATE($F2331," ",$G2331),AllocFactorMatrix,(AC$4+1),FALSE)*$E2336</f>
        <v>0</v>
      </c>
    </row>
    <row r="2332" spans="4:29" hidden="1" outlineLevel="1">
      <c r="F2332" s="42" t="str">
        <f>F2336</f>
        <v>RSALE</v>
      </c>
      <c r="G2332" s="17" t="str">
        <f>$G$11</f>
        <v>DISTPRI</v>
      </c>
      <c r="H2332" s="21">
        <f t="shared" ca="1" si="1087"/>
        <v>0</v>
      </c>
      <c r="I2332" s="22">
        <f ca="1">VLOOKUP(CONCATENATE($F2332," ",$G2332),AllocFactorMatrix,(I$4+1),FALSE)*$E2336</f>
        <v>0</v>
      </c>
      <c r="J2332" s="22">
        <f ca="1">VLOOKUP(CONCATENATE($F2332," ",$G2332),AllocFactorMatrix,(J$4+1),FALSE)*$E2336</f>
        <v>0</v>
      </c>
      <c r="K2332" s="22">
        <f ca="1">VLOOKUP(CONCATENATE($F2332," ",$G2332),AllocFactorMatrix,(K$4+1),FALSE)*$E2336</f>
        <v>0</v>
      </c>
      <c r="L2332" s="22">
        <f ca="1">VLOOKUP(CONCATENATE($F2332," ",$G2332),AllocFactorMatrix,(L$4+1),FALSE)*$E2336</f>
        <v>0</v>
      </c>
      <c r="M2332" s="22">
        <f t="shared" ca="1" si="1077"/>
        <v>0</v>
      </c>
      <c r="N2332" s="22">
        <f ca="1">VLOOKUP(CONCATENATE($F2332," ",$G2332),AllocFactorMatrix,(N$4+1),FALSE)*$E2336</f>
        <v>0</v>
      </c>
      <c r="O2332" s="22">
        <f ca="1">VLOOKUP(CONCATENATE($F2332," ",$G2332),AllocFactorMatrix,(O$4+1),FALSE)*$E2336</f>
        <v>0</v>
      </c>
      <c r="P2332" s="22">
        <f ca="1">VLOOKUP(CONCATENATE($F2332," ",$G2332),AllocFactorMatrix,(P$4+1),FALSE)*$E2336</f>
        <v>0</v>
      </c>
      <c r="Q2332" s="22">
        <f ca="1">VLOOKUP(CONCATENATE($F2332," ",$G2332),AllocFactorMatrix,(Q$4+1),FALSE)*$E2336</f>
        <v>0</v>
      </c>
      <c r="R2332" s="22">
        <f t="shared" ca="1" si="1079"/>
        <v>0</v>
      </c>
      <c r="S2332" s="22">
        <f ca="1">VLOOKUP(CONCATENATE($F2332," ",$G2332),AllocFactorMatrix,(S$4+1),FALSE)*$E2336</f>
        <v>0</v>
      </c>
      <c r="T2332" s="22">
        <f ca="1">VLOOKUP(CONCATENATE($F2332," ",$G2332),AllocFactorMatrix,(T$4+1),FALSE)*$E2336</f>
        <v>0</v>
      </c>
      <c r="U2332" s="22">
        <f ca="1">VLOOKUP(CONCATENATE($F2332," ",$G2332),AllocFactorMatrix,(U$4+1),FALSE)*$E2336</f>
        <v>0</v>
      </c>
      <c r="V2332" s="22">
        <f ca="1">VLOOKUP(CONCATENATE($F2332," ",$G2332),AllocFactorMatrix,(V$4+1),FALSE)*$E2336</f>
        <v>0</v>
      </c>
      <c r="W2332" s="22">
        <f t="shared" ca="1" si="1088"/>
        <v>0</v>
      </c>
      <c r="X2332" s="22">
        <f ca="1">VLOOKUP(CONCATENATE($F2332," ",$G2332),AllocFactorMatrix,(X$4+1),FALSE)*$E2336</f>
        <v>0</v>
      </c>
      <c r="Y2332" s="22">
        <f ca="1">VLOOKUP(CONCATENATE($F2332," ",$G2332),AllocFactorMatrix,(Y$4+1),FALSE)*$E2336</f>
        <v>0</v>
      </c>
      <c r="Z2332" s="22">
        <f t="shared" ca="1" si="1078"/>
        <v>0</v>
      </c>
      <c r="AA2332" s="22">
        <f ca="1">VLOOKUP(CONCATENATE($F2332," ",$G2332),AllocFactorMatrix,(AA$4+1),FALSE)*$E2336</f>
        <v>0</v>
      </c>
      <c r="AB2332" s="22">
        <f ca="1">VLOOKUP(CONCATENATE($F2332," ",$G2332),AllocFactorMatrix,(AB$4+1),FALSE)*$E2336</f>
        <v>0</v>
      </c>
      <c r="AC2332" s="22">
        <f ca="1">VLOOKUP(CONCATENATE($F2332," ",$G2332),AllocFactorMatrix,(AC$4+1),FALSE)*$E2336</f>
        <v>0</v>
      </c>
    </row>
    <row r="2333" spans="4:29" hidden="1" outlineLevel="1">
      <c r="F2333" s="42" t="str">
        <f>F2336</f>
        <v>RSALE</v>
      </c>
      <c r="G2333" s="17" t="str">
        <f>$G$12</f>
        <v>DISTSEC</v>
      </c>
      <c r="H2333" s="21">
        <f t="shared" ca="1" si="1087"/>
        <v>0</v>
      </c>
      <c r="I2333" s="22">
        <f ca="1">VLOOKUP(CONCATENATE($F2333," ",$G2333),AllocFactorMatrix,(I$4+1),FALSE)*$E2336</f>
        <v>0</v>
      </c>
      <c r="J2333" s="22">
        <f ca="1">VLOOKUP(CONCATENATE($F2333," ",$G2333),AllocFactorMatrix,(J$4+1),FALSE)*$E2336</f>
        <v>0</v>
      </c>
      <c r="K2333" s="22">
        <f ca="1">VLOOKUP(CONCATENATE($F2333," ",$G2333),AllocFactorMatrix,(K$4+1),FALSE)*$E2336</f>
        <v>0</v>
      </c>
      <c r="L2333" s="22">
        <f ca="1">VLOOKUP(CONCATENATE($F2333," ",$G2333),AllocFactorMatrix,(L$4+1),FALSE)*$E2336</f>
        <v>0</v>
      </c>
      <c r="M2333" s="22">
        <f t="shared" ca="1" si="1077"/>
        <v>0</v>
      </c>
      <c r="N2333" s="22">
        <f ca="1">VLOOKUP(CONCATENATE($F2333," ",$G2333),AllocFactorMatrix,(N$4+1),FALSE)*$E2336</f>
        <v>0</v>
      </c>
      <c r="O2333" s="22">
        <f ca="1">VLOOKUP(CONCATENATE($F2333," ",$G2333),AllocFactorMatrix,(O$4+1),FALSE)*$E2336</f>
        <v>0</v>
      </c>
      <c r="P2333" s="22">
        <f ca="1">VLOOKUP(CONCATENATE($F2333," ",$G2333),AllocFactorMatrix,(P$4+1),FALSE)*$E2336</f>
        <v>0</v>
      </c>
      <c r="Q2333" s="22">
        <f ca="1">VLOOKUP(CONCATENATE($F2333," ",$G2333),AllocFactorMatrix,(Q$4+1),FALSE)*$E2336</f>
        <v>0</v>
      </c>
      <c r="R2333" s="22">
        <f t="shared" ca="1" si="1079"/>
        <v>0</v>
      </c>
      <c r="S2333" s="22">
        <f ca="1">VLOOKUP(CONCATENATE($F2333," ",$G2333),AllocFactorMatrix,(S$4+1),FALSE)*$E2336</f>
        <v>0</v>
      </c>
      <c r="T2333" s="22">
        <f ca="1">VLOOKUP(CONCATENATE($F2333," ",$G2333),AllocFactorMatrix,(T$4+1),FALSE)*$E2336</f>
        <v>0</v>
      </c>
      <c r="U2333" s="22">
        <f ca="1">VLOOKUP(CONCATENATE($F2333," ",$G2333),AllocFactorMatrix,(U$4+1),FALSE)*$E2336</f>
        <v>0</v>
      </c>
      <c r="V2333" s="22">
        <f ca="1">VLOOKUP(CONCATENATE($F2333," ",$G2333),AllocFactorMatrix,(V$4+1),FALSE)*$E2336</f>
        <v>0</v>
      </c>
      <c r="W2333" s="22">
        <f t="shared" ca="1" si="1088"/>
        <v>0</v>
      </c>
      <c r="X2333" s="22">
        <f ca="1">VLOOKUP(CONCATENATE($F2333," ",$G2333),AllocFactorMatrix,(X$4+1),FALSE)*$E2336</f>
        <v>0</v>
      </c>
      <c r="Y2333" s="22">
        <f ca="1">VLOOKUP(CONCATENATE($F2333," ",$G2333),AllocFactorMatrix,(Y$4+1),FALSE)*$E2336</f>
        <v>0</v>
      </c>
      <c r="Z2333" s="22">
        <f t="shared" ca="1" si="1078"/>
        <v>0</v>
      </c>
      <c r="AA2333" s="22">
        <f ca="1">VLOOKUP(CONCATENATE($F2333," ",$G2333),AllocFactorMatrix,(AA$4+1),FALSE)*$E2336</f>
        <v>0</v>
      </c>
      <c r="AB2333" s="22">
        <f ca="1">VLOOKUP(CONCATENATE($F2333," ",$G2333),AllocFactorMatrix,(AB$4+1),FALSE)*$E2336</f>
        <v>0</v>
      </c>
      <c r="AC2333" s="22">
        <f ca="1">VLOOKUP(CONCATENATE($F2333," ",$G2333),AllocFactorMatrix,(AC$4+1),FALSE)*$E2336</f>
        <v>0</v>
      </c>
    </row>
    <row r="2334" spans="4:29" hidden="1" outlineLevel="1">
      <c r="F2334" s="42" t="str">
        <f>F2336</f>
        <v>RSALE</v>
      </c>
      <c r="G2334" s="17" t="str">
        <f>$G$13</f>
        <v>ENERGY</v>
      </c>
      <c r="H2334" s="21">
        <f t="shared" ca="1" si="1087"/>
        <v>0</v>
      </c>
      <c r="I2334" s="22">
        <f ca="1">VLOOKUP(CONCATENATE($F2334," ",$G2334),AllocFactorMatrix,(I$4+1),FALSE)*$E2336</f>
        <v>0</v>
      </c>
      <c r="J2334" s="22">
        <f ca="1">VLOOKUP(CONCATENATE($F2334," ",$G2334),AllocFactorMatrix,(J$4+1),FALSE)*$E2336</f>
        <v>0</v>
      </c>
      <c r="K2334" s="22">
        <f ca="1">VLOOKUP(CONCATENATE($F2334," ",$G2334),AllocFactorMatrix,(K$4+1),FALSE)*$E2336</f>
        <v>0</v>
      </c>
      <c r="L2334" s="22">
        <f ca="1">VLOOKUP(CONCATENATE($F2334," ",$G2334),AllocFactorMatrix,(L$4+1),FALSE)*$E2336</f>
        <v>0</v>
      </c>
      <c r="M2334" s="22">
        <f t="shared" ca="1" si="1077"/>
        <v>0</v>
      </c>
      <c r="N2334" s="22">
        <f ca="1">VLOOKUP(CONCATENATE($F2334," ",$G2334),AllocFactorMatrix,(N$4+1),FALSE)*$E2336</f>
        <v>0</v>
      </c>
      <c r="O2334" s="22">
        <f ca="1">VLOOKUP(CONCATENATE($F2334," ",$G2334),AllocFactorMatrix,(O$4+1),FALSE)*$E2336</f>
        <v>0</v>
      </c>
      <c r="P2334" s="22">
        <f ca="1">VLOOKUP(CONCATENATE($F2334," ",$G2334),AllocFactorMatrix,(P$4+1),FALSE)*$E2336</f>
        <v>0</v>
      </c>
      <c r="Q2334" s="22">
        <f ca="1">VLOOKUP(CONCATENATE($F2334," ",$G2334),AllocFactorMatrix,(Q$4+1),FALSE)*$E2336</f>
        <v>0</v>
      </c>
      <c r="R2334" s="22">
        <f t="shared" ca="1" si="1079"/>
        <v>0</v>
      </c>
      <c r="S2334" s="22">
        <f ca="1">VLOOKUP(CONCATENATE($F2334," ",$G2334),AllocFactorMatrix,(S$4+1),FALSE)*$E2336</f>
        <v>0</v>
      </c>
      <c r="T2334" s="22">
        <f ca="1">VLOOKUP(CONCATENATE($F2334," ",$G2334),AllocFactorMatrix,(T$4+1),FALSE)*$E2336</f>
        <v>0</v>
      </c>
      <c r="U2334" s="22">
        <f ca="1">VLOOKUP(CONCATENATE($F2334," ",$G2334),AllocFactorMatrix,(U$4+1),FALSE)*$E2336</f>
        <v>0</v>
      </c>
      <c r="V2334" s="22">
        <f ca="1">VLOOKUP(CONCATENATE($F2334," ",$G2334),AllocFactorMatrix,(V$4+1),FALSE)*$E2336</f>
        <v>0</v>
      </c>
      <c r="W2334" s="22">
        <f t="shared" ca="1" si="1088"/>
        <v>0</v>
      </c>
      <c r="X2334" s="22">
        <f ca="1">VLOOKUP(CONCATENATE($F2334," ",$G2334),AllocFactorMatrix,(X$4+1),FALSE)*$E2336</f>
        <v>0</v>
      </c>
      <c r="Y2334" s="22">
        <f ca="1">VLOOKUP(CONCATENATE($F2334," ",$G2334),AllocFactorMatrix,(Y$4+1),FALSE)*$E2336</f>
        <v>0</v>
      </c>
      <c r="Z2334" s="22">
        <f t="shared" ca="1" si="1078"/>
        <v>0</v>
      </c>
      <c r="AA2334" s="22">
        <f ca="1">VLOOKUP(CONCATENATE($F2334," ",$G2334),AllocFactorMatrix,(AA$4+1),FALSE)*$E2336</f>
        <v>0</v>
      </c>
      <c r="AB2334" s="22">
        <f ca="1">VLOOKUP(CONCATENATE($F2334," ",$G2334),AllocFactorMatrix,(AB$4+1),FALSE)*$E2336</f>
        <v>0</v>
      </c>
      <c r="AC2334" s="22">
        <f ca="1">VLOOKUP(CONCATENATE($F2334," ",$G2334),AllocFactorMatrix,(AC$4+1),FALSE)*$E2336</f>
        <v>0</v>
      </c>
    </row>
    <row r="2335" spans="4:29" hidden="1" outlineLevel="1">
      <c r="F2335" s="42" t="str">
        <f>F2336</f>
        <v>RSALE</v>
      </c>
      <c r="G2335" s="17" t="str">
        <f>$G$14</f>
        <v>CUSTOMER</v>
      </c>
      <c r="H2335" s="21">
        <f t="shared" ca="1" si="1087"/>
        <v>0</v>
      </c>
      <c r="I2335" s="22">
        <f ca="1">VLOOKUP(CONCATENATE($F2335," ",$G2335),AllocFactorMatrix,(I$4+1),FALSE)*$E2336</f>
        <v>0</v>
      </c>
      <c r="J2335" s="22">
        <f ca="1">VLOOKUP(CONCATENATE($F2335," ",$G2335),AllocFactorMatrix,(J$4+1),FALSE)*$E2336</f>
        <v>0</v>
      </c>
      <c r="K2335" s="22">
        <f ca="1">VLOOKUP(CONCATENATE($F2335," ",$G2335),AllocFactorMatrix,(K$4+1),FALSE)*$E2336</f>
        <v>0</v>
      </c>
      <c r="L2335" s="22">
        <f ca="1">VLOOKUP(CONCATENATE($F2335," ",$G2335),AllocFactorMatrix,(L$4+1),FALSE)*$E2336</f>
        <v>0</v>
      </c>
      <c r="M2335" s="22">
        <f t="shared" ca="1" si="1077"/>
        <v>0</v>
      </c>
      <c r="N2335" s="22">
        <f ca="1">VLOOKUP(CONCATENATE($F2335," ",$G2335),AllocFactorMatrix,(N$4+1),FALSE)*$E2336</f>
        <v>0</v>
      </c>
      <c r="O2335" s="22">
        <f ca="1">VLOOKUP(CONCATENATE($F2335," ",$G2335),AllocFactorMatrix,(O$4+1),FALSE)*$E2336</f>
        <v>0</v>
      </c>
      <c r="P2335" s="22">
        <f ca="1">VLOOKUP(CONCATENATE($F2335," ",$G2335),AllocFactorMatrix,(P$4+1),FALSE)*$E2336</f>
        <v>0</v>
      </c>
      <c r="Q2335" s="22">
        <f ca="1">VLOOKUP(CONCATENATE($F2335," ",$G2335),AllocFactorMatrix,(Q$4+1),FALSE)*$E2336</f>
        <v>0</v>
      </c>
      <c r="R2335" s="22">
        <f t="shared" ca="1" si="1079"/>
        <v>0</v>
      </c>
      <c r="S2335" s="22">
        <f ca="1">VLOOKUP(CONCATENATE($F2335," ",$G2335),AllocFactorMatrix,(S$4+1),FALSE)*$E2336</f>
        <v>0</v>
      </c>
      <c r="T2335" s="22">
        <f ca="1">VLOOKUP(CONCATENATE($F2335," ",$G2335),AllocFactorMatrix,(T$4+1),FALSE)*$E2336</f>
        <v>0</v>
      </c>
      <c r="U2335" s="22">
        <f ca="1">VLOOKUP(CONCATENATE($F2335," ",$G2335),AllocFactorMatrix,(U$4+1),FALSE)*$E2336</f>
        <v>0</v>
      </c>
      <c r="V2335" s="22">
        <f ca="1">VLOOKUP(CONCATENATE($F2335," ",$G2335),AllocFactorMatrix,(V$4+1),FALSE)*$E2336</f>
        <v>0</v>
      </c>
      <c r="W2335" s="22">
        <f t="shared" ca="1" si="1088"/>
        <v>0</v>
      </c>
      <c r="X2335" s="22">
        <f ca="1">VLOOKUP(CONCATENATE($F2335," ",$G2335),AllocFactorMatrix,(X$4+1),FALSE)*$E2336</f>
        <v>0</v>
      </c>
      <c r="Y2335" s="22">
        <f ca="1">VLOOKUP(CONCATENATE($F2335," ",$G2335),AllocFactorMatrix,(Y$4+1),FALSE)*$E2336</f>
        <v>0</v>
      </c>
      <c r="Z2335" s="22">
        <f t="shared" ca="1" si="1078"/>
        <v>0</v>
      </c>
      <c r="AA2335" s="22">
        <f ca="1">VLOOKUP(CONCATENATE($F2335," ",$G2335),AllocFactorMatrix,(AA$4+1),FALSE)*$E2336</f>
        <v>0</v>
      </c>
      <c r="AB2335" s="22">
        <f ca="1">VLOOKUP(CONCATENATE($F2335," ",$G2335),AllocFactorMatrix,(AB$4+1),FALSE)*$E2336</f>
        <v>0</v>
      </c>
      <c r="AC2335" s="22">
        <f ca="1">VLOOKUP(CONCATENATE($F2335," ",$G2335),AllocFactorMatrix,(AC$4+1),FALSE)*$E2336</f>
        <v>0</v>
      </c>
    </row>
    <row r="2336" spans="4:29" collapsed="1">
      <c r="D2336" s="17" t="s">
        <v>315</v>
      </c>
      <c r="E2336" s="19">
        <v>0</v>
      </c>
      <c r="F2336" s="20" t="s">
        <v>72</v>
      </c>
      <c r="G2336" s="17" t="str">
        <f>$G$15</f>
        <v>TOTAL</v>
      </c>
      <c r="H2336" s="21">
        <f t="shared" ca="1" si="1087"/>
        <v>0</v>
      </c>
      <c r="I2336" s="22">
        <f ca="1">VLOOKUP(CONCATENATE($F2336," ",$G2336),AllocFactorMatrix,(I$4+1),FALSE)*$E2336</f>
        <v>0</v>
      </c>
      <c r="J2336" s="22">
        <f ca="1">VLOOKUP(CONCATENATE($F2336," ",$G2336),AllocFactorMatrix,(J$4+1),FALSE)*$E2336</f>
        <v>0</v>
      </c>
      <c r="K2336" s="22">
        <f ca="1">VLOOKUP(CONCATENATE($F2336," ",$G2336),AllocFactorMatrix,(K$4+1),FALSE)*$E2336</f>
        <v>0</v>
      </c>
      <c r="L2336" s="22">
        <f ca="1">VLOOKUP(CONCATENATE($F2336," ",$G2336),AllocFactorMatrix,(L$4+1),FALSE)*$E2336</f>
        <v>0</v>
      </c>
      <c r="M2336" s="22">
        <f t="shared" ca="1" si="1077"/>
        <v>0</v>
      </c>
      <c r="N2336" s="22">
        <f ca="1">VLOOKUP(CONCATENATE($F2336," ",$G2336),AllocFactorMatrix,(N$4+1),FALSE)*$E2336</f>
        <v>0</v>
      </c>
      <c r="O2336" s="22">
        <f ca="1">VLOOKUP(CONCATENATE($F2336," ",$G2336),AllocFactorMatrix,(O$4+1),FALSE)*$E2336</f>
        <v>0</v>
      </c>
      <c r="P2336" s="22">
        <f ca="1">VLOOKUP(CONCATENATE($F2336," ",$G2336),AllocFactorMatrix,(P$4+1),FALSE)*$E2336</f>
        <v>0</v>
      </c>
      <c r="Q2336" s="22">
        <f ca="1">VLOOKUP(CONCATENATE($F2336," ",$G2336),AllocFactorMatrix,(Q$4+1),FALSE)*$E2336</f>
        <v>0</v>
      </c>
      <c r="R2336" s="22">
        <f t="shared" ca="1" si="1079"/>
        <v>0</v>
      </c>
      <c r="S2336" s="22">
        <f ca="1">VLOOKUP(CONCATENATE($F2336," ",$G2336),AllocFactorMatrix,(S$4+1),FALSE)*$E2336</f>
        <v>0</v>
      </c>
      <c r="T2336" s="22">
        <f ca="1">VLOOKUP(CONCATENATE($F2336," ",$G2336),AllocFactorMatrix,(T$4+1),FALSE)*$E2336</f>
        <v>0</v>
      </c>
      <c r="U2336" s="22">
        <f ca="1">VLOOKUP(CONCATENATE($F2336," ",$G2336),AllocFactorMatrix,(U$4+1),FALSE)*$E2336</f>
        <v>0</v>
      </c>
      <c r="V2336" s="22">
        <f ca="1">VLOOKUP(CONCATENATE($F2336," ",$G2336),AllocFactorMatrix,(V$4+1),FALSE)*$E2336</f>
        <v>0</v>
      </c>
      <c r="W2336" s="22">
        <f t="shared" ca="1" si="1088"/>
        <v>0</v>
      </c>
      <c r="X2336" s="22">
        <f ca="1">VLOOKUP(CONCATENATE($F2336," ",$G2336),AllocFactorMatrix,(X$4+1),FALSE)*$E2336</f>
        <v>0</v>
      </c>
      <c r="Y2336" s="22">
        <f ca="1">VLOOKUP(CONCATENATE($F2336," ",$G2336),AllocFactorMatrix,(Y$4+1),FALSE)*$E2336</f>
        <v>0</v>
      </c>
      <c r="Z2336" s="22">
        <f t="shared" ca="1" si="1078"/>
        <v>0</v>
      </c>
      <c r="AA2336" s="22">
        <f ca="1">VLOOKUP(CONCATENATE($F2336," ",$G2336),AllocFactorMatrix,(AA$4+1),FALSE)*$E2336</f>
        <v>0</v>
      </c>
      <c r="AB2336" s="22">
        <f ca="1">VLOOKUP(CONCATENATE($F2336," ",$G2336),AllocFactorMatrix,(AB$4+1),FALSE)*$E2336</f>
        <v>0</v>
      </c>
      <c r="AC2336" s="22">
        <f ca="1">VLOOKUP(CONCATENATE($F2336," ",$G2336),AllocFactorMatrix,(AC$4+1),FALSE)*$E2336</f>
        <v>0</v>
      </c>
    </row>
    <row r="2337" spans="4:29" hidden="1" outlineLevel="1">
      <c r="F2337" s="42" t="str">
        <f>F2344</f>
        <v>TDPLANT</v>
      </c>
      <c r="G2337" s="17" t="str">
        <f>$G$8</f>
        <v>PRODUCTION</v>
      </c>
      <c r="H2337" s="21">
        <f t="shared" si="1087"/>
        <v>-811.17844407780933</v>
      </c>
      <c r="I2337" s="22">
        <f>VLOOKUP(CONCATENATE($F2337," ",$G2337),AllocFactorMatrix,(I$4+1),FALSE)*$E2344</f>
        <v>-402.1892246032051</v>
      </c>
      <c r="J2337" s="22">
        <f>VLOOKUP(CONCATENATE($F2337," ",$G2337),AllocFactorMatrix,(J$4+1),FALSE)*$E2344</f>
        <v>-100.57460327141351</v>
      </c>
      <c r="K2337" s="22">
        <f>VLOOKUP(CONCATENATE($F2337," ",$G2337),AllocFactorMatrix,(K$4+1),FALSE)*$E2344</f>
        <v>-1.2746662079222875</v>
      </c>
      <c r="L2337" s="22">
        <f>VLOOKUP(CONCATENATE($F2337," ",$G2337),AllocFactorMatrix,(L$4+1),FALSE)*$E2344</f>
        <v>-6.37957766757586E-2</v>
      </c>
      <c r="M2337" s="22">
        <f t="shared" ref="M2337:M2344" si="1089">SUBTOTAL(9,J2337:L2337)</f>
        <v>-101.91306525601156</v>
      </c>
      <c r="N2337" s="22">
        <f>VLOOKUP(CONCATENATE($F2337," ",$G2337),AllocFactorMatrix,(N$4+1),FALSE)*$E2344</f>
        <v>-45.122567654901786</v>
      </c>
      <c r="O2337" s="22">
        <f>VLOOKUP(CONCATENATE($F2337," ",$G2337),AllocFactorMatrix,(O$4+1),FALSE)*$E2344</f>
        <v>-12.367050805090651</v>
      </c>
      <c r="P2337" s="22">
        <f>VLOOKUP(CONCATENATE($F2337," ",$G2337),AllocFactorMatrix,(P$4+1),FALSE)*$E2344</f>
        <v>-1.9679787787446128</v>
      </c>
      <c r="Q2337" s="22">
        <f>VLOOKUP(CONCATENATE($F2337," ",$G2337),AllocFactorMatrix,(Q$4+1),FALSE)*$E2344</f>
        <v>0</v>
      </c>
      <c r="R2337" s="22">
        <f t="shared" ref="R2337:R2344" si="1090">SUBTOTAL(9,N2337:Q2337)</f>
        <v>-59.457597238737051</v>
      </c>
      <c r="S2337" s="22">
        <f>VLOOKUP(CONCATENATE($F2337," ",$G2337),AllocFactorMatrix,(S$4+1),FALSE)*$E2344</f>
        <v>-1.9505331690184564</v>
      </c>
      <c r="T2337" s="22">
        <f>VLOOKUP(CONCATENATE($F2337," ",$G2337),AllocFactorMatrix,(T$4+1),FALSE)*$E2344</f>
        <v>-35.496376444942634</v>
      </c>
      <c r="U2337" s="22">
        <f>VLOOKUP(CONCATENATE($F2337," ",$G2337),AllocFactorMatrix,(U$4+1),FALSE)*$E2344</f>
        <v>-172.95758070692494</v>
      </c>
      <c r="V2337" s="22">
        <f>VLOOKUP(CONCATENATE($F2337," ",$G2337),AllocFactorMatrix,(V$4+1),FALSE)*$E2344</f>
        <v>-22.038331354120462</v>
      </c>
      <c r="W2337" s="22">
        <f>SUBTOTAL(9,S2337:V2337)</f>
        <v>-232.44282167500648</v>
      </c>
      <c r="X2337" s="22">
        <f>VLOOKUP(CONCATENATE($F2337," ",$G2337),AllocFactorMatrix,(X$4+1),FALSE)*$E2344</f>
        <v>-12.619820205311427</v>
      </c>
      <c r="Y2337" s="22">
        <f>VLOOKUP(CONCATENATE($F2337," ",$G2337),AllocFactorMatrix,(Y$4+1),FALSE)*$E2344</f>
        <v>-0.23722221285306019</v>
      </c>
      <c r="Z2337" s="22">
        <f t="shared" si="1078"/>
        <v>-12.857042418164488</v>
      </c>
      <c r="AA2337" s="22">
        <f>VLOOKUP(CONCATENATE($F2337," ",$G2337),AllocFactorMatrix,(AA$4+1),FALSE)*$E2344</f>
        <v>-0.18352414399863817</v>
      </c>
      <c r="AB2337" s="22">
        <f>VLOOKUP(CONCATENATE($F2337," ",$G2337),AllocFactorMatrix,(AB$4+1),FALSE)*$E2344</f>
        <v>-1.7246322278484378</v>
      </c>
      <c r="AC2337" s="22">
        <f>VLOOKUP(CONCATENATE($F2337," ",$G2337),AllocFactorMatrix,(AC$4+1),FALSE)*$E2344</f>
        <v>-0.41053651483738129</v>
      </c>
    </row>
    <row r="2338" spans="4:29" hidden="1" outlineLevel="1">
      <c r="F2338" s="42" t="str">
        <f>F2344</f>
        <v>TDPLANT</v>
      </c>
      <c r="G2338" s="17" t="str">
        <f>$G$9</f>
        <v>BULKTRAN</v>
      </c>
      <c r="H2338" s="21">
        <f t="shared" si="1087"/>
        <v>-37643.840363027382</v>
      </c>
      <c r="I2338" s="22">
        <f>VLOOKUP(CONCATENATE($F2338," ",$G2338),AllocFactorMatrix,(I$4+1),FALSE)*$E2344</f>
        <v>-18664.138670381853</v>
      </c>
      <c r="J2338" s="22">
        <f>VLOOKUP(CONCATENATE($F2338," ",$G2338),AllocFactorMatrix,(J$4+1),FALSE)*$E2344</f>
        <v>-4667.3014276507865</v>
      </c>
      <c r="K2338" s="22">
        <f>VLOOKUP(CONCATENATE($F2338," ",$G2338),AllocFactorMatrix,(K$4+1),FALSE)*$E2344</f>
        <v>-59.152621223462198</v>
      </c>
      <c r="L2338" s="22">
        <f>VLOOKUP(CONCATENATE($F2338," ",$G2338),AllocFactorMatrix,(L$4+1),FALSE)*$E2344</f>
        <v>-2.9605298939467959</v>
      </c>
      <c r="M2338" s="22">
        <f t="shared" si="1089"/>
        <v>-4729.4145787681955</v>
      </c>
      <c r="N2338" s="22">
        <f>VLOOKUP(CONCATENATE($F2338," ",$G2338),AllocFactorMatrix,(N$4+1),FALSE)*$E2344</f>
        <v>-2093.9742000936303</v>
      </c>
      <c r="O2338" s="22">
        <f>VLOOKUP(CONCATENATE($F2338," ",$G2338),AllocFactorMatrix,(O$4+1),FALSE)*$E2344</f>
        <v>-573.90983410257695</v>
      </c>
      <c r="P2338" s="22">
        <f>VLOOKUP(CONCATENATE($F2338," ",$G2338),AllocFactorMatrix,(P$4+1),FALSE)*$E2344</f>
        <v>-91.326735227917069</v>
      </c>
      <c r="Q2338" s="22">
        <f>VLOOKUP(CONCATENATE($F2338," ",$G2338),AllocFactorMatrix,(Q$4+1),FALSE)*$E2344</f>
        <v>0</v>
      </c>
      <c r="R2338" s="22">
        <f t="shared" si="1090"/>
        <v>-2759.2107694241245</v>
      </c>
      <c r="S2338" s="22">
        <f>VLOOKUP(CONCATENATE($F2338," ",$G2338),AllocFactorMatrix,(S$4+1),FALSE)*$E2344</f>
        <v>-90.517147951083402</v>
      </c>
      <c r="T2338" s="22">
        <f>VLOOKUP(CONCATENATE($F2338," ",$G2338),AllocFactorMatrix,(T$4+1),FALSE)*$E2344</f>
        <v>-1647.2576880151596</v>
      </c>
      <c r="U2338" s="22">
        <f>VLOOKUP(CONCATENATE($F2338," ",$G2338),AllocFactorMatrix,(U$4+1),FALSE)*$E2344</f>
        <v>-8026.332066933458</v>
      </c>
      <c r="V2338" s="22">
        <f>VLOOKUP(CONCATENATE($F2338," ",$G2338),AllocFactorMatrix,(V$4+1),FALSE)*$E2344</f>
        <v>-1022.7187783634389</v>
      </c>
      <c r="W2338" s="22">
        <f t="shared" ref="W2338:W2344" si="1091">SUBTOTAL(9,S2338:V2338)</f>
        <v>-10786.825681263139</v>
      </c>
      <c r="X2338" s="22">
        <f>VLOOKUP(CONCATENATE($F2338," ",$G2338),AllocFactorMatrix,(X$4+1),FALSE)*$E2344</f>
        <v>-585.63994234206109</v>
      </c>
      <c r="Y2338" s="22">
        <f>VLOOKUP(CONCATENATE($F2338," ",$G2338),AllocFactorMatrix,(Y$4+1),FALSE)*$E2344</f>
        <v>-11.008619837472073</v>
      </c>
      <c r="Z2338" s="22">
        <f t="shared" si="1078"/>
        <v>-596.6485621795332</v>
      </c>
      <c r="AA2338" s="22">
        <f>VLOOKUP(CONCATENATE($F2338," ",$G2338),AllocFactorMatrix,(AA$4+1),FALSE)*$E2344</f>
        <v>-8.5166878260676651</v>
      </c>
      <c r="AB2338" s="22">
        <f>VLOOKUP(CONCATENATE($F2338," ",$G2338),AllocFactorMatrix,(AB$4+1),FALSE)*$E2344</f>
        <v>-80.033907143409635</v>
      </c>
      <c r="AC2338" s="22">
        <f>VLOOKUP(CONCATENATE($F2338," ",$G2338),AllocFactorMatrix,(AC$4+1),FALSE)*$E2344</f>
        <v>-19.051506041067366</v>
      </c>
    </row>
    <row r="2339" spans="4:29" hidden="1" outlineLevel="1">
      <c r="F2339" s="42" t="str">
        <f>F2344</f>
        <v>TDPLANT</v>
      </c>
      <c r="G2339" s="17" t="str">
        <f>$G$10</f>
        <v>SUBTRAN</v>
      </c>
      <c r="H2339" s="21">
        <f t="shared" si="1087"/>
        <v>-11925.796041659485</v>
      </c>
      <c r="I2339" s="22">
        <f>VLOOKUP(CONCATENATE($F2339," ",$G2339),AllocFactorMatrix,(I$4+1),FALSE)*$E2344</f>
        <v>-5754.9387169730662</v>
      </c>
      <c r="J2339" s="22">
        <f>VLOOKUP(CONCATENATE($F2339," ",$G2339),AllocFactorMatrix,(J$4+1),FALSE)*$E2344</f>
        <v>-1435.819372766061</v>
      </c>
      <c r="K2339" s="22">
        <f>VLOOKUP(CONCATENATE($F2339," ",$G2339),AllocFactorMatrix,(K$4+1),FALSE)*$E2344</f>
        <v>-18.235756288874342</v>
      </c>
      <c r="L2339" s="22">
        <f>VLOOKUP(CONCATENATE($F2339," ",$G2339),AllocFactorMatrix,(L$4+1),FALSE)*$E2344</f>
        <v>-1.1756305503620432</v>
      </c>
      <c r="M2339" s="22">
        <f t="shared" si="1089"/>
        <v>-1455.2307596052974</v>
      </c>
      <c r="N2339" s="22">
        <f>VLOOKUP(CONCATENATE($F2339," ",$G2339),AllocFactorMatrix,(N$4+1),FALSE)*$E2344</f>
        <v>-637.62194371668227</v>
      </c>
      <c r="O2339" s="22">
        <f>VLOOKUP(CONCATENATE($F2339," ",$G2339),AllocFactorMatrix,(O$4+1),FALSE)*$E2344</f>
        <v>-175.04373059282327</v>
      </c>
      <c r="P2339" s="22">
        <f>VLOOKUP(CONCATENATE($F2339," ",$G2339),AllocFactorMatrix,(P$4+1),FALSE)*$E2344</f>
        <v>-35.1850860054872</v>
      </c>
      <c r="Q2339" s="22">
        <f>VLOOKUP(CONCATENATE($F2339," ",$G2339),AllocFactorMatrix,(Q$4+1),FALSE)*$E2344</f>
        <v>0</v>
      </c>
      <c r="R2339" s="22">
        <f t="shared" si="1090"/>
        <v>-847.85076031499273</v>
      </c>
      <c r="S2339" s="22">
        <f>VLOOKUP(CONCATENATE($F2339," ",$G2339),AllocFactorMatrix,(S$4+1),FALSE)*$E2344</f>
        <v>-27.020474919611594</v>
      </c>
      <c r="T2339" s="22">
        <f>VLOOKUP(CONCATENATE($F2339," ",$G2339),AllocFactorMatrix,(T$4+1),FALSE)*$E2344</f>
        <v>-506.23264967662874</v>
      </c>
      <c r="U2339" s="22">
        <f>VLOOKUP(CONCATENATE($F2339," ",$G2339),AllocFactorMatrix,(U$4+1),FALSE)*$E2344</f>
        <v>-3145.9440996869171</v>
      </c>
      <c r="V2339" s="22">
        <f>VLOOKUP(CONCATENATE($F2339," ",$G2339),AllocFactorMatrix,(V$4+1),FALSE)*$E2344</f>
        <v>0</v>
      </c>
      <c r="W2339" s="22">
        <f t="shared" si="1091"/>
        <v>-3679.1972242831575</v>
      </c>
      <c r="X2339" s="22">
        <f>VLOOKUP(CONCATENATE($F2339," ",$G2339),AllocFactorMatrix,(X$4+1),FALSE)*$E2344</f>
        <v>-178.84442711294477</v>
      </c>
      <c r="Y2339" s="22">
        <f>VLOOKUP(CONCATENATE($F2339," ",$G2339),AllocFactorMatrix,(Y$4+1),FALSE)*$E2344</f>
        <v>-3.4305625670441295</v>
      </c>
      <c r="Z2339" s="22">
        <f t="shared" si="1078"/>
        <v>-182.27498967998889</v>
      </c>
      <c r="AA2339" s="22">
        <f>VLOOKUP(CONCATENATE($F2339," ",$G2339),AllocFactorMatrix,(AA$4+1),FALSE)*$E2344</f>
        <v>-2.6093158322927517</v>
      </c>
      <c r="AB2339" s="22">
        <f>VLOOKUP(CONCATENATE($F2339," ",$G2339),AllocFactorMatrix,(AB$4+1),FALSE)*$E2344</f>
        <v>-2.9854544898979753</v>
      </c>
      <c r="AC2339" s="22">
        <f>VLOOKUP(CONCATENATE($F2339," ",$G2339),AllocFactorMatrix,(AC$4+1),FALSE)*$E2344</f>
        <v>-0.70882048079180904</v>
      </c>
    </row>
    <row r="2340" spans="4:29" hidden="1" outlineLevel="1">
      <c r="F2340" s="42" t="str">
        <f>F2344</f>
        <v>TDPLANT</v>
      </c>
      <c r="G2340" s="17" t="str">
        <f>$G$11</f>
        <v>DISTPRI</v>
      </c>
      <c r="H2340" s="21">
        <f t="shared" si="1087"/>
        <v>-17593.920545626392</v>
      </c>
      <c r="I2340" s="22">
        <f>VLOOKUP(CONCATENATE($F2340," ",$G2340),AllocFactorMatrix,(I$4+1),FALSE)*$E2344</f>
        <v>-11636.968601011029</v>
      </c>
      <c r="J2340" s="22">
        <f>VLOOKUP(CONCATENATE($F2340," ",$G2340),AllocFactorMatrix,(J$4+1),FALSE)*$E2344</f>
        <v>-2887.8135969500299</v>
      </c>
      <c r="K2340" s="22">
        <f>VLOOKUP(CONCATENATE($F2340," ",$G2340),AllocFactorMatrix,(K$4+1),FALSE)*$E2344</f>
        <v>-36.663401450836005</v>
      </c>
      <c r="L2340" s="22">
        <f>VLOOKUP(CONCATENATE($F2340," ",$G2340),AllocFactorMatrix,(L$4+1),FALSE)*$E2344</f>
        <v>0</v>
      </c>
      <c r="M2340" s="22">
        <f t="shared" si="1089"/>
        <v>-2924.4769984008658</v>
      </c>
      <c r="N2340" s="22">
        <f>VLOOKUP(CONCATENATE($F2340," ",$G2340),AllocFactorMatrix,(N$4+1),FALSE)*$E2344</f>
        <v>-1260.5115148942198</v>
      </c>
      <c r="O2340" s="22">
        <f>VLOOKUP(CONCATENATE($F2340," ",$G2340),AllocFactorMatrix,(O$4+1),FALSE)*$E2344</f>
        <v>-346.631581537307</v>
      </c>
      <c r="P2340" s="22">
        <f>VLOOKUP(CONCATENATE($F2340," ",$G2340),AllocFactorMatrix,(P$4+1),FALSE)*$E2344</f>
        <v>0</v>
      </c>
      <c r="Q2340" s="22">
        <f>VLOOKUP(CONCATENATE($F2340," ",$G2340),AllocFactorMatrix,(Q$4+1),FALSE)*$E2344</f>
        <v>0</v>
      </c>
      <c r="R2340" s="22">
        <f t="shared" si="1090"/>
        <v>-1607.1430964315268</v>
      </c>
      <c r="S2340" s="22">
        <f>VLOOKUP(CONCATENATE($F2340," ",$G2340),AllocFactorMatrix,(S$4+1),FALSE)*$E2344</f>
        <v>-54.012443947732649</v>
      </c>
      <c r="T2340" s="22">
        <f>VLOOKUP(CONCATENATE($F2340," ",$G2340),AllocFactorMatrix,(T$4+1),FALSE)*$E2344</f>
        <v>-997.59701757919163</v>
      </c>
      <c r="U2340" s="22">
        <f>VLOOKUP(CONCATENATE($F2340," ",$G2340),AllocFactorMatrix,(U$4+1),FALSE)*$E2344</f>
        <v>0</v>
      </c>
      <c r="V2340" s="22">
        <f>VLOOKUP(CONCATENATE($F2340," ",$G2340),AllocFactorMatrix,(V$4+1),FALSE)*$E2344</f>
        <v>0</v>
      </c>
      <c r="W2340" s="22">
        <f t="shared" si="1091"/>
        <v>-1051.6094615269242</v>
      </c>
      <c r="X2340" s="22">
        <f>VLOOKUP(CONCATENATE($F2340," ",$G2340),AllocFactorMatrix,(X$4+1),FALSE)*$E2344</f>
        <v>-354.31144809431294</v>
      </c>
      <c r="Y2340" s="22">
        <f>VLOOKUP(CONCATENATE($F2340," ",$G2340),AllocFactorMatrix,(Y$4+1),FALSE)*$E2344</f>
        <v>-6.8048833930668149</v>
      </c>
      <c r="Z2340" s="22">
        <f t="shared" si="1078"/>
        <v>-361.11633148737974</v>
      </c>
      <c r="AA2340" s="22">
        <f>VLOOKUP(CONCATENATE($F2340," ",$G2340),AllocFactorMatrix,(AA$4+1),FALSE)*$E2344</f>
        <v>-5.2006534370162738</v>
      </c>
      <c r="AB2340" s="22">
        <f>VLOOKUP(CONCATENATE($F2340," ",$G2340),AllocFactorMatrix,(AB$4+1),FALSE)*$E2344</f>
        <v>-5.9845333664807949</v>
      </c>
      <c r="AC2340" s="22">
        <f>VLOOKUP(CONCATENATE($F2340," ",$G2340),AllocFactorMatrix,(AC$4+1),FALSE)*$E2344</f>
        <v>-1.4208699651680052</v>
      </c>
    </row>
    <row r="2341" spans="4:29" hidden="1" outlineLevel="1">
      <c r="F2341" s="42" t="str">
        <f>F2344</f>
        <v>TDPLANT</v>
      </c>
      <c r="G2341" s="17" t="str">
        <f>$G$12</f>
        <v>DISTSEC</v>
      </c>
      <c r="H2341" s="21">
        <f t="shared" si="1087"/>
        <v>-5818.1177229415944</v>
      </c>
      <c r="I2341" s="22">
        <f>VLOOKUP(CONCATENATE($F2341," ",$G2341),AllocFactorMatrix,(I$4+1),FALSE)*$E2344</f>
        <v>-4423.9712709459436</v>
      </c>
      <c r="J2341" s="22">
        <f>VLOOKUP(CONCATENATE($F2341," ",$G2341),AllocFactorMatrix,(J$4+1),FALSE)*$E2344</f>
        <v>-892.9471063954918</v>
      </c>
      <c r="K2341" s="22">
        <f>VLOOKUP(CONCATENATE($F2341," ",$G2341),AllocFactorMatrix,(K$4+1),FALSE)*$E2344</f>
        <v>0</v>
      </c>
      <c r="L2341" s="22">
        <f>VLOOKUP(CONCATENATE($F2341," ",$G2341),AllocFactorMatrix,(L$4+1),FALSE)*$E2344</f>
        <v>0</v>
      </c>
      <c r="M2341" s="22">
        <f t="shared" si="1089"/>
        <v>-892.9471063954918</v>
      </c>
      <c r="N2341" s="22">
        <f>VLOOKUP(CONCATENATE($F2341," ",$G2341),AllocFactorMatrix,(N$4+1),FALSE)*$E2344</f>
        <v>-342.01686933359389</v>
      </c>
      <c r="O2341" s="22">
        <f>VLOOKUP(CONCATENATE($F2341," ",$G2341),AllocFactorMatrix,(O$4+1),FALSE)*$E2344</f>
        <v>0</v>
      </c>
      <c r="P2341" s="22">
        <f>VLOOKUP(CONCATENATE($F2341," ",$G2341),AllocFactorMatrix,(P$4+1),FALSE)*$E2344</f>
        <v>0</v>
      </c>
      <c r="Q2341" s="22">
        <f>VLOOKUP(CONCATENATE($F2341," ",$G2341),AllocFactorMatrix,(Q$4+1),FALSE)*$E2344</f>
        <v>0</v>
      </c>
      <c r="R2341" s="22">
        <f t="shared" si="1090"/>
        <v>-342.01686933359389</v>
      </c>
      <c r="S2341" s="22">
        <f>VLOOKUP(CONCATENATE($F2341," ",$G2341),AllocFactorMatrix,(S$4+1),FALSE)*$E2344</f>
        <v>-12.012350098692702</v>
      </c>
      <c r="T2341" s="22">
        <f>VLOOKUP(CONCATENATE($F2341," ",$G2341),AllocFactorMatrix,(T$4+1),FALSE)*$E2344</f>
        <v>0</v>
      </c>
      <c r="U2341" s="22">
        <f>VLOOKUP(CONCATENATE($F2341," ",$G2341),AllocFactorMatrix,(U$4+1),FALSE)*$E2344</f>
        <v>0</v>
      </c>
      <c r="V2341" s="22">
        <f>VLOOKUP(CONCATENATE($F2341," ",$G2341),AllocFactorMatrix,(V$4+1),FALSE)*$E2344</f>
        <v>0</v>
      </c>
      <c r="W2341" s="22">
        <f t="shared" si="1091"/>
        <v>-12.012350098692702</v>
      </c>
      <c r="X2341" s="22">
        <f>VLOOKUP(CONCATENATE($F2341," ",$G2341),AllocFactorMatrix,(X$4+1),FALSE)*$E2344</f>
        <v>-99.20797295110485</v>
      </c>
      <c r="Y2341" s="22">
        <f>VLOOKUP(CONCATENATE($F2341," ",$G2341),AllocFactorMatrix,(Y$4+1),FALSE)*$E2344</f>
        <v>0</v>
      </c>
      <c r="Z2341" s="22">
        <f t="shared" si="1078"/>
        <v>-99.20797295110485</v>
      </c>
      <c r="AA2341" s="22">
        <f>VLOOKUP(CONCATENATE($F2341," ",$G2341),AllocFactorMatrix,(AA$4+1),FALSE)*$E2344</f>
        <v>-1.2769814234991914</v>
      </c>
      <c r="AB2341" s="22">
        <f>VLOOKUP(CONCATENATE($F2341," ",$G2341),AllocFactorMatrix,(AB$4+1),FALSE)*$E2344</f>
        <v>-38.019940705238341</v>
      </c>
      <c r="AC2341" s="22">
        <f>VLOOKUP(CONCATENATE($F2341," ",$G2341),AllocFactorMatrix,(AC$4+1),FALSE)*$E2344</f>
        <v>-8.6652310880302252</v>
      </c>
    </row>
    <row r="2342" spans="4:29" hidden="1" outlineLevel="1">
      <c r="F2342" s="42" t="str">
        <f>F2344</f>
        <v>TDPLANT</v>
      </c>
      <c r="G2342" s="17" t="str">
        <f>$G$13</f>
        <v>ENERGY</v>
      </c>
      <c r="H2342" s="21">
        <f t="shared" si="1087"/>
        <v>0</v>
      </c>
      <c r="I2342" s="22">
        <f>VLOOKUP(CONCATENATE($F2342," ",$G2342),AllocFactorMatrix,(I$4+1),FALSE)*$E2344</f>
        <v>0</v>
      </c>
      <c r="J2342" s="22">
        <f>VLOOKUP(CONCATENATE($F2342," ",$G2342),AllocFactorMatrix,(J$4+1),FALSE)*$E2344</f>
        <v>0</v>
      </c>
      <c r="K2342" s="22">
        <f>VLOOKUP(CONCATENATE($F2342," ",$G2342),AllocFactorMatrix,(K$4+1),FALSE)*$E2344</f>
        <v>0</v>
      </c>
      <c r="L2342" s="22">
        <f>VLOOKUP(CONCATENATE($F2342," ",$G2342),AllocFactorMatrix,(L$4+1),FALSE)*$E2344</f>
        <v>0</v>
      </c>
      <c r="M2342" s="22">
        <f t="shared" si="1089"/>
        <v>0</v>
      </c>
      <c r="N2342" s="22">
        <f>VLOOKUP(CONCATENATE($F2342," ",$G2342),AllocFactorMatrix,(N$4+1),FALSE)*$E2344</f>
        <v>0</v>
      </c>
      <c r="O2342" s="22">
        <f>VLOOKUP(CONCATENATE($F2342," ",$G2342),AllocFactorMatrix,(O$4+1),FALSE)*$E2344</f>
        <v>0</v>
      </c>
      <c r="P2342" s="22">
        <f>VLOOKUP(CONCATENATE($F2342," ",$G2342),AllocFactorMatrix,(P$4+1),FALSE)*$E2344</f>
        <v>0</v>
      </c>
      <c r="Q2342" s="22">
        <f>VLOOKUP(CONCATENATE($F2342," ",$G2342),AllocFactorMatrix,(Q$4+1),FALSE)*$E2344</f>
        <v>0</v>
      </c>
      <c r="R2342" s="22">
        <f t="shared" si="1090"/>
        <v>0</v>
      </c>
      <c r="S2342" s="22">
        <f>VLOOKUP(CONCATENATE($F2342," ",$G2342),AllocFactorMatrix,(S$4+1),FALSE)*$E2344</f>
        <v>0</v>
      </c>
      <c r="T2342" s="22">
        <f>VLOOKUP(CONCATENATE($F2342," ",$G2342),AllocFactorMatrix,(T$4+1),FALSE)*$E2344</f>
        <v>0</v>
      </c>
      <c r="U2342" s="22">
        <f>VLOOKUP(CONCATENATE($F2342," ",$G2342),AllocFactorMatrix,(U$4+1),FALSE)*$E2344</f>
        <v>0</v>
      </c>
      <c r="V2342" s="22">
        <f>VLOOKUP(CONCATENATE($F2342," ",$G2342),AllocFactorMatrix,(V$4+1),FALSE)*$E2344</f>
        <v>0</v>
      </c>
      <c r="W2342" s="22">
        <f t="shared" si="1091"/>
        <v>0</v>
      </c>
      <c r="X2342" s="22">
        <f>VLOOKUP(CONCATENATE($F2342," ",$G2342),AllocFactorMatrix,(X$4+1),FALSE)*$E2344</f>
        <v>0</v>
      </c>
      <c r="Y2342" s="22">
        <f>VLOOKUP(CONCATENATE($F2342," ",$G2342),AllocFactorMatrix,(Y$4+1),FALSE)*$E2344</f>
        <v>0</v>
      </c>
      <c r="Z2342" s="22">
        <f t="shared" si="1078"/>
        <v>0</v>
      </c>
      <c r="AA2342" s="22">
        <f>VLOOKUP(CONCATENATE($F2342," ",$G2342),AllocFactorMatrix,(AA$4+1),FALSE)*$E2344</f>
        <v>0</v>
      </c>
      <c r="AB2342" s="22">
        <f>VLOOKUP(CONCATENATE($F2342," ",$G2342),AllocFactorMatrix,(AB$4+1),FALSE)*$E2344</f>
        <v>0</v>
      </c>
      <c r="AC2342" s="22">
        <f>VLOOKUP(CONCATENATE($F2342," ",$G2342),AllocFactorMatrix,(AC$4+1),FALSE)*$E2344</f>
        <v>0</v>
      </c>
    </row>
    <row r="2343" spans="4:29" hidden="1" outlineLevel="1">
      <c r="F2343" s="42" t="str">
        <f>F2344</f>
        <v>TDPLANT</v>
      </c>
      <c r="G2343" s="17" t="str">
        <f>$G$14</f>
        <v>CUSTOMER</v>
      </c>
      <c r="H2343" s="21">
        <f t="shared" si="1087"/>
        <v>-44794.146882667301</v>
      </c>
      <c r="I2343" s="22">
        <f>VLOOKUP(CONCATENATE($F2343," ",$G2343),AllocFactorMatrix,(I$4+1),FALSE)*$E2344</f>
        <v>-33334.281322703973</v>
      </c>
      <c r="J2343" s="22">
        <f>VLOOKUP(CONCATENATE($F2343," ",$G2343),AllocFactorMatrix,(J$4+1),FALSE)*$E2344</f>
        <v>-8202.8200151752371</v>
      </c>
      <c r="K2343" s="22">
        <f>VLOOKUP(CONCATENATE($F2343," ",$G2343),AllocFactorMatrix,(K$4+1),FALSE)*$E2344</f>
        <v>-91.383629412399941</v>
      </c>
      <c r="L2343" s="22">
        <f>VLOOKUP(CONCATENATE($F2343," ",$G2343),AllocFactorMatrix,(L$4+1),FALSE)*$E2344</f>
        <v>-6.7483558293076742</v>
      </c>
      <c r="M2343" s="22">
        <f t="shared" si="1089"/>
        <v>-8300.9520004169444</v>
      </c>
      <c r="N2343" s="22">
        <f>VLOOKUP(CONCATENATE($F2343," ",$G2343),AllocFactorMatrix,(N$4+1),FALSE)*$E2344</f>
        <v>-152.66794614128332</v>
      </c>
      <c r="O2343" s="22">
        <f>VLOOKUP(CONCATENATE($F2343," ",$G2343),AllocFactorMatrix,(O$4+1),FALSE)*$E2344</f>
        <v>-47.972237901681062</v>
      </c>
      <c r="P2343" s="22">
        <f>VLOOKUP(CONCATENATE($F2343," ",$G2343),AllocFactorMatrix,(P$4+1),FALSE)*$E2344</f>
        <v>-19.363126087702668</v>
      </c>
      <c r="Q2343" s="22">
        <f>VLOOKUP(CONCATENATE($F2343," ",$G2343),AllocFactorMatrix,(Q$4+1),FALSE)*$E2344</f>
        <v>0</v>
      </c>
      <c r="R2343" s="22">
        <f t="shared" si="1090"/>
        <v>-220.00331013066705</v>
      </c>
      <c r="S2343" s="22">
        <f>VLOOKUP(CONCATENATE($F2343," ",$G2343),AllocFactorMatrix,(S$4+1),FALSE)*$E2344</f>
        <v>-1.4156356474507108</v>
      </c>
      <c r="T2343" s="22">
        <f>VLOOKUP(CONCATENATE($F2343," ",$G2343),AllocFactorMatrix,(T$4+1),FALSE)*$E2344</f>
        <v>-35.247441107388006</v>
      </c>
      <c r="U2343" s="22">
        <f>VLOOKUP(CONCATENATE($F2343," ",$G2343),AllocFactorMatrix,(U$4+1),FALSE)*$E2344</f>
        <v>-64.179479373675491</v>
      </c>
      <c r="V2343" s="22">
        <f>VLOOKUP(CONCATENATE($F2343," ",$G2343),AllocFactorMatrix,(V$4+1),FALSE)*$E2344</f>
        <v>-12.44753880252237</v>
      </c>
      <c r="W2343" s="22">
        <f t="shared" si="1091"/>
        <v>-113.29009493103659</v>
      </c>
      <c r="X2343" s="22">
        <f>VLOOKUP(CONCATENATE($F2343," ",$G2343),AllocFactorMatrix,(X$4+1),FALSE)*$E2344</f>
        <v>-48.839099540950109</v>
      </c>
      <c r="Y2343" s="22">
        <f>VLOOKUP(CONCATENATE($F2343," ",$G2343),AllocFactorMatrix,(Y$4+1),FALSE)*$E2344</f>
        <v>-0.56914178876775934</v>
      </c>
      <c r="Z2343" s="22">
        <f t="shared" si="1078"/>
        <v>-49.408241329717868</v>
      </c>
      <c r="AA2343" s="22">
        <f>VLOOKUP(CONCATENATE($F2343," ",$G2343),AllocFactorMatrix,(AA$4+1),FALSE)*$E2344</f>
        <v>-3.5013150436514575</v>
      </c>
      <c r="AB2343" s="22">
        <f>VLOOKUP(CONCATENATE($F2343," ",$G2343),AllocFactorMatrix,(AB$4+1),FALSE)*$E2344</f>
        <v>-2440.815938207807</v>
      </c>
      <c r="AC2343" s="22">
        <f>VLOOKUP(CONCATENATE($F2343," ",$G2343),AllocFactorMatrix,(AC$4+1),FALSE)*$E2344</f>
        <v>-331.89465990350436</v>
      </c>
    </row>
    <row r="2344" spans="4:29" collapsed="1">
      <c r="D2344" s="17" t="s">
        <v>316</v>
      </c>
      <c r="E2344" s="19">
        <v>-118587</v>
      </c>
      <c r="F2344" s="42" t="s">
        <v>204</v>
      </c>
      <c r="G2344" s="17" t="str">
        <f>$G$15</f>
        <v>TOTAL</v>
      </c>
      <c r="H2344" s="21">
        <f t="shared" si="1087"/>
        <v>-118586.99999999996</v>
      </c>
      <c r="I2344" s="22">
        <f>VLOOKUP(CONCATENATE($F2344," ",$G2344),AllocFactorMatrix,(I$4+1),FALSE)*$E2344</f>
        <v>-74216.487806619072</v>
      </c>
      <c r="J2344" s="22">
        <f>VLOOKUP(CONCATENATE($F2344," ",$G2344),AllocFactorMatrix,(J$4+1),FALSE)*$E2344</f>
        <v>-18187.276122209019</v>
      </c>
      <c r="K2344" s="22">
        <f>VLOOKUP(CONCATENATE($F2344," ",$G2344),AllocFactorMatrix,(K$4+1),FALSE)*$E2344</f>
        <v>-206.71007458349476</v>
      </c>
      <c r="L2344" s="22">
        <f>VLOOKUP(CONCATENATE($F2344," ",$G2344),AllocFactorMatrix,(L$4+1),FALSE)*$E2344</f>
        <v>-10.948312050292271</v>
      </c>
      <c r="M2344" s="22">
        <f t="shared" si="1089"/>
        <v>-18404.934508842805</v>
      </c>
      <c r="N2344" s="22">
        <f>VLOOKUP(CONCATENATE($F2344," ",$G2344),AllocFactorMatrix,(N$4+1),FALSE)*$E2344</f>
        <v>-4531.9150418343115</v>
      </c>
      <c r="O2344" s="22">
        <f>VLOOKUP(CONCATENATE($F2344," ",$G2344),AllocFactorMatrix,(O$4+1),FALSE)*$E2344</f>
        <v>-1155.9244349394789</v>
      </c>
      <c r="P2344" s="22">
        <f>VLOOKUP(CONCATENATE($F2344," ",$G2344),AllocFactorMatrix,(P$4+1),FALSE)*$E2344</f>
        <v>-147.84292609985158</v>
      </c>
      <c r="Q2344" s="22">
        <f>VLOOKUP(CONCATENATE($F2344," ",$G2344),AllocFactorMatrix,(Q$4+1),FALSE)*$E2344</f>
        <v>0</v>
      </c>
      <c r="R2344" s="22">
        <f t="shared" si="1090"/>
        <v>-5835.6824028736419</v>
      </c>
      <c r="S2344" s="22">
        <f>VLOOKUP(CONCATENATE($F2344," ",$G2344),AllocFactorMatrix,(S$4+1),FALSE)*$E2344</f>
        <v>-186.92858573358953</v>
      </c>
      <c r="T2344" s="22">
        <f>VLOOKUP(CONCATENATE($F2344," ",$G2344),AllocFactorMatrix,(T$4+1),FALSE)*$E2344</f>
        <v>-3221.8311728233111</v>
      </c>
      <c r="U2344" s="22">
        <f>VLOOKUP(CONCATENATE($F2344," ",$G2344),AllocFactorMatrix,(U$4+1),FALSE)*$E2344</f>
        <v>-11409.413226700975</v>
      </c>
      <c r="V2344" s="22">
        <f>VLOOKUP(CONCATENATE($F2344," ",$G2344),AllocFactorMatrix,(V$4+1),FALSE)*$E2344</f>
        <v>-1057.2046485200817</v>
      </c>
      <c r="W2344" s="22">
        <f t="shared" si="1091"/>
        <v>-15875.377633777956</v>
      </c>
      <c r="X2344" s="22">
        <f>VLOOKUP(CONCATENATE($F2344," ",$G2344),AllocFactorMatrix,(X$4+1),FALSE)*$E2344</f>
        <v>-1279.4627102466852</v>
      </c>
      <c r="Y2344" s="22">
        <f>VLOOKUP(CONCATENATE($F2344," ",$G2344),AllocFactorMatrix,(Y$4+1),FALSE)*$E2344</f>
        <v>-22.050429799203837</v>
      </c>
      <c r="Z2344" s="22">
        <f t="shared" si="1078"/>
        <v>-1301.513140045889</v>
      </c>
      <c r="AA2344" s="22">
        <f>VLOOKUP(CONCATENATE($F2344," ",$G2344),AllocFactorMatrix,(AA$4+1),FALSE)*$E2344</f>
        <v>-21.288477706525974</v>
      </c>
      <c r="AB2344" s="22">
        <f>VLOOKUP(CONCATENATE($F2344," ",$G2344),AllocFactorMatrix,(AB$4+1),FALSE)*$E2344</f>
        <v>-2569.5644061406824</v>
      </c>
      <c r="AC2344" s="22">
        <f>VLOOKUP(CONCATENATE($F2344," ",$G2344),AllocFactorMatrix,(AC$4+1),FALSE)*$E2344</f>
        <v>-362.15162399339914</v>
      </c>
    </row>
    <row r="2345" spans="4:29" hidden="1" outlineLevel="1">
      <c r="F2345" s="42" t="str">
        <f>F2352</f>
        <v>LABOR_M</v>
      </c>
      <c r="G2345" s="17" t="str">
        <f>$G$8</f>
        <v>PRODUCTION</v>
      </c>
      <c r="H2345" s="21">
        <f t="shared" ca="1" si="1087"/>
        <v>7.7925201490394995</v>
      </c>
      <c r="I2345" s="22">
        <f ca="1">VLOOKUP(CONCATENATE($F2345," ",$G2345),AllocFactorMatrix,(I$4+1),FALSE)*$E2352</f>
        <v>3.8635982740024941</v>
      </c>
      <c r="J2345" s="22">
        <f ca="1">VLOOKUP(CONCATENATE($F2345," ",$G2345),AllocFactorMatrix,(J$4+1),FALSE)*$E2352</f>
        <v>0.96616179608313868</v>
      </c>
      <c r="K2345" s="22">
        <f ca="1">VLOOKUP(CONCATENATE($F2345," ",$G2345),AllocFactorMatrix,(K$4+1),FALSE)*$E2352</f>
        <v>1.224497788501566E-2</v>
      </c>
      <c r="L2345" s="22">
        <f ca="1">VLOOKUP(CONCATENATE($F2345," ",$G2345),AllocFactorMatrix,(L$4+1),FALSE)*$E2352</f>
        <v>6.1284897151654065E-4</v>
      </c>
      <c r="M2345" s="22">
        <f t="shared" ca="1" si="1077"/>
        <v>0.97901962293967093</v>
      </c>
      <c r="N2345" s="22">
        <f ca="1">VLOOKUP(CONCATENATE($F2345," ",$G2345),AllocFactorMatrix,(N$4+1),FALSE)*$E2352</f>
        <v>0.4334662985614201</v>
      </c>
      <c r="O2345" s="22">
        <f ca="1">VLOOKUP(CONCATENATE($F2345," ",$G2345),AllocFactorMatrix,(O$4+1),FALSE)*$E2352</f>
        <v>0.11880307383219858</v>
      </c>
      <c r="P2345" s="22">
        <f ca="1">VLOOKUP(CONCATENATE($F2345," ",$G2345),AllocFactorMatrix,(P$4+1),FALSE)*$E2352</f>
        <v>1.8905229050660666E-2</v>
      </c>
      <c r="Q2345" s="22">
        <f ca="1">VLOOKUP(CONCATENATE($F2345," ",$G2345),AllocFactorMatrix,(Q$4+1),FALSE)*$E2352</f>
        <v>0</v>
      </c>
      <c r="R2345" s="22">
        <f t="shared" ca="1" si="1079"/>
        <v>0.57117460144427934</v>
      </c>
      <c r="S2345" s="22">
        <f ca="1">VLOOKUP(CONCATENATE($F2345," ",$G2345),AllocFactorMatrix,(S$4+1),FALSE)*$E2352</f>
        <v>1.8737639211093508E-2</v>
      </c>
      <c r="T2345" s="22">
        <f ca="1">VLOOKUP(CONCATENATE($F2345," ",$G2345),AllocFactorMatrix,(T$4+1),FALSE)*$E2352</f>
        <v>0.34099307086441011</v>
      </c>
      <c r="U2345" s="22">
        <f ca="1">VLOOKUP(CONCATENATE($F2345," ",$G2345),AllocFactorMatrix,(U$4+1),FALSE)*$E2352</f>
        <v>1.6615030175266317</v>
      </c>
      <c r="V2345" s="22">
        <f ca="1">VLOOKUP(CONCATENATE($F2345," ",$G2345),AllocFactorMatrix,(V$4+1),FALSE)*$E2352</f>
        <v>0.21170944862006139</v>
      </c>
      <c r="W2345" s="22">
        <f ca="1">SUBTOTAL(9,S2345:V2345)</f>
        <v>2.232943176222197</v>
      </c>
      <c r="X2345" s="22">
        <f ca="1">VLOOKUP(CONCATENATE($F2345," ",$G2345),AllocFactorMatrix,(X$4+1),FALSE)*$E2352</f>
        <v>0.12123128264206195</v>
      </c>
      <c r="Y2345" s="22">
        <f ca="1">VLOOKUP(CONCATENATE($F2345," ",$G2345),AllocFactorMatrix,(Y$4+1),FALSE)*$E2352</f>
        <v>2.278856011218037E-3</v>
      </c>
      <c r="Z2345" s="22">
        <f t="shared" ref="Z2345:Z2376" ca="1" si="1092">SUBTOTAL(9,X2345:Y2345)</f>
        <v>0.12351013865327999</v>
      </c>
      <c r="AA2345" s="22">
        <f ca="1">VLOOKUP(CONCATENATE($F2345," ",$G2345),AllocFactorMatrix,(AA$4+1),FALSE)*$E2352</f>
        <v>1.7630098536092697E-3</v>
      </c>
      <c r="AB2345" s="22">
        <f ca="1">VLOOKUP(CONCATENATE($F2345," ",$G2345),AllocFactorMatrix,(AB$4+1),FALSE)*$E2352</f>
        <v>1.6567540081110322E-2</v>
      </c>
      <c r="AC2345" s="22">
        <f ca="1">VLOOKUP(CONCATENATE($F2345," ",$G2345),AllocFactorMatrix,(AC$4+1),FALSE)*$E2352</f>
        <v>3.9437858428593544E-3</v>
      </c>
    </row>
    <row r="2346" spans="4:29" hidden="1" outlineLevel="1">
      <c r="F2346" s="42" t="str">
        <f>F2352</f>
        <v>LABOR_M</v>
      </c>
      <c r="G2346" s="17" t="str">
        <f>$G$9</f>
        <v>BULKTRAN</v>
      </c>
      <c r="H2346" s="21">
        <f t="shared" ca="1" si="1087"/>
        <v>2.1667908943376477</v>
      </c>
      <c r="I2346" s="22">
        <f ca="1">VLOOKUP(CONCATENATE($F2346," ",$G2346),AllocFactorMatrix,(I$4+1),FALSE)*$E2352</f>
        <v>1.0743134954253715</v>
      </c>
      <c r="J2346" s="22">
        <f ca="1">VLOOKUP(CONCATENATE($F2346," ",$G2346),AllocFactorMatrix,(J$4+1),FALSE)*$E2352</f>
        <v>0.26865128895019907</v>
      </c>
      <c r="K2346" s="22">
        <f ca="1">VLOOKUP(CONCATENATE($F2346," ",$G2346),AllocFactorMatrix,(K$4+1),FALSE)*$E2352</f>
        <v>3.404842858941875E-3</v>
      </c>
      <c r="L2346" s="22">
        <f ca="1">VLOOKUP(CONCATENATE($F2346," ",$G2346),AllocFactorMatrix,(L$4+1),FALSE)*$E2352</f>
        <v>1.7040900064273977E-4</v>
      </c>
      <c r="M2346" s="22">
        <f t="shared" ca="1" si="1077"/>
        <v>0.2722265408097837</v>
      </c>
      <c r="N2346" s="22">
        <f ca="1">VLOOKUP(CONCATENATE($F2346," ",$G2346),AllocFactorMatrix,(N$4+1),FALSE)*$E2352</f>
        <v>0.12052979148740468</v>
      </c>
      <c r="O2346" s="22">
        <f ca="1">VLOOKUP(CONCATENATE($F2346," ",$G2346),AllocFactorMatrix,(O$4+1),FALSE)*$E2352</f>
        <v>3.303442450908016E-2</v>
      </c>
      <c r="P2346" s="22">
        <f ca="1">VLOOKUP(CONCATENATE($F2346," ",$G2346),AllocFactorMatrix,(P$4+1),FALSE)*$E2352</f>
        <v>5.2567946413829133E-3</v>
      </c>
      <c r="Q2346" s="22">
        <f ca="1">VLOOKUP(CONCATENATE($F2346," ",$G2346),AllocFactorMatrix,(Q$4+1),FALSE)*$E2352</f>
        <v>0</v>
      </c>
      <c r="R2346" s="22">
        <f t="shared" ca="1" si="1079"/>
        <v>0.15882101063786774</v>
      </c>
      <c r="S2346" s="22">
        <f ca="1">VLOOKUP(CONCATENATE($F2346," ",$G2346),AllocFactorMatrix,(S$4+1),FALSE)*$E2352</f>
        <v>5.2101945516285827E-3</v>
      </c>
      <c r="T2346" s="22">
        <f ca="1">VLOOKUP(CONCATENATE($F2346," ",$G2346),AllocFactorMatrix,(T$4+1),FALSE)*$E2352</f>
        <v>9.4816653258485137E-2</v>
      </c>
      <c r="U2346" s="22">
        <f ca="1">VLOOKUP(CONCATENATE($F2346," ",$G2346),AllocFactorMatrix,(U$4+1),FALSE)*$E2352</f>
        <v>0.46199811363143983</v>
      </c>
      <c r="V2346" s="22">
        <f ca="1">VLOOKUP(CONCATENATE($F2346," ",$G2346),AllocFactorMatrix,(V$4+1),FALSE)*$E2352</f>
        <v>5.8868003770479529E-2</v>
      </c>
      <c r="W2346" s="22">
        <f t="shared" ref="W2346:W2352" ca="1" si="1093">SUBTOTAL(9,S2346:V2346)</f>
        <v>0.62089296521203308</v>
      </c>
      <c r="X2346" s="22">
        <f ca="1">VLOOKUP(CONCATENATE($F2346," ",$G2346),AllocFactorMatrix,(X$4+1),FALSE)*$E2352</f>
        <v>3.3709613105084156E-2</v>
      </c>
      <c r="Y2346" s="22">
        <f ca="1">VLOOKUP(CONCATENATE($F2346," ",$G2346),AllocFactorMatrix,(Y$4+1),FALSE)*$E2352</f>
        <v>6.3365950426480316E-4</v>
      </c>
      <c r="Z2346" s="22">
        <f t="shared" ca="1" si="1092"/>
        <v>3.4343272609348961E-2</v>
      </c>
      <c r="AA2346" s="22">
        <f ca="1">VLOOKUP(CONCATENATE($F2346," ",$G2346),AllocFactorMatrix,(AA$4+1),FALSE)*$E2352</f>
        <v>4.9022314018642337E-4</v>
      </c>
      <c r="AB2346" s="22">
        <f ca="1">VLOOKUP(CONCATENATE($F2346," ",$G2346),AllocFactorMatrix,(AB$4+1),FALSE)*$E2352</f>
        <v>4.6067760240246225E-3</v>
      </c>
      <c r="AC2346" s="22">
        <f ca="1">VLOOKUP(CONCATENATE($F2346," ",$G2346),AllocFactorMatrix,(AC$4+1),FALSE)*$E2352</f>
        <v>1.0966104790346551E-3</v>
      </c>
    </row>
    <row r="2347" spans="4:29" hidden="1" outlineLevel="1">
      <c r="F2347" s="42" t="str">
        <f>F2352</f>
        <v>LABOR_M</v>
      </c>
      <c r="G2347" s="17" t="str">
        <f>$G$10</f>
        <v>SUBTRAN</v>
      </c>
      <c r="H2347" s="21">
        <f t="shared" ca="1" si="1087"/>
        <v>0.68687813547619025</v>
      </c>
      <c r="I2347" s="22">
        <f ca="1">VLOOKUP(CONCATENATE($F2347," ",$G2347),AllocFactorMatrix,(I$4+1),FALSE)*$E2352</f>
        <v>0.33146144390577265</v>
      </c>
      <c r="J2347" s="22">
        <f ca="1">VLOOKUP(CONCATENATE($F2347," ",$G2347),AllocFactorMatrix,(J$4+1),FALSE)*$E2352</f>
        <v>8.2697450987842994E-2</v>
      </c>
      <c r="K2347" s="22">
        <f ca="1">VLOOKUP(CONCATENATE($F2347," ",$G2347),AllocFactorMatrix,(K$4+1),FALSE)*$E2352</f>
        <v>1.0503065988169691E-3</v>
      </c>
      <c r="L2347" s="22">
        <f ca="1">VLOOKUP(CONCATENATE($F2347," ",$G2347),AllocFactorMatrix,(L$4+1),FALSE)*$E2352</f>
        <v>6.7711615863687348E-5</v>
      </c>
      <c r="M2347" s="22">
        <f t="shared" ca="1" si="1077"/>
        <v>8.3815469202523654E-2</v>
      </c>
      <c r="N2347" s="22">
        <f ca="1">VLOOKUP(CONCATENATE($F2347," ",$G2347),AllocFactorMatrix,(N$4+1),FALSE)*$E2352</f>
        <v>3.6724472757113817E-2</v>
      </c>
      <c r="O2347" s="22">
        <f ca="1">VLOOKUP(CONCATENATE($F2347," ",$G2347),AllocFactorMatrix,(O$4+1),FALSE)*$E2352</f>
        <v>1.0081818511434536E-2</v>
      </c>
      <c r="P2347" s="22">
        <f ca="1">VLOOKUP(CONCATENATE($F2347," ",$G2347),AllocFactorMatrix,(P$4+1),FALSE)*$E2352</f>
        <v>2.0265201742168588E-3</v>
      </c>
      <c r="Q2347" s="22">
        <f ca="1">VLOOKUP(CONCATENATE($F2347," ",$G2347),AllocFactorMatrix,(Q$4+1),FALSE)*$E2352</f>
        <v>0</v>
      </c>
      <c r="R2347" s="22">
        <f t="shared" ca="1" si="1079"/>
        <v>4.883281144276521E-2</v>
      </c>
      <c r="S2347" s="22">
        <f ca="1">VLOOKUP(CONCATENATE($F2347," ",$G2347),AllocFactorMatrix,(S$4+1),FALSE)*$E2352</f>
        <v>1.5562712432470366E-3</v>
      </c>
      <c r="T2347" s="22">
        <f ca="1">VLOOKUP(CONCATENATE($F2347," ",$G2347),AllocFactorMatrix,(T$4+1),FALSE)*$E2352</f>
        <v>2.9156975124544349E-2</v>
      </c>
      <c r="U2347" s="22">
        <f ca="1">VLOOKUP(CONCATENATE($F2347," ",$G2347),AllocFactorMatrix,(U$4+1),FALSE)*$E2352</f>
        <v>0.18119379284676987</v>
      </c>
      <c r="V2347" s="22">
        <f ca="1">VLOOKUP(CONCATENATE($F2347," ",$G2347),AllocFactorMatrix,(V$4+1),FALSE)*$E2352</f>
        <v>0</v>
      </c>
      <c r="W2347" s="22">
        <f t="shared" ca="1" si="1093"/>
        <v>0.21190703921456125</v>
      </c>
      <c r="X2347" s="22">
        <f ca="1">VLOOKUP(CONCATENATE($F2347," ",$G2347),AllocFactorMatrix,(X$4+1),FALSE)*$E2352</f>
        <v>1.0300723423956302E-2</v>
      </c>
      <c r="Y2347" s="22">
        <f ca="1">VLOOKUP(CONCATENATE($F2347," ",$G2347),AllocFactorMatrix,(Y$4+1),FALSE)*$E2352</f>
        <v>1.9758667777432462E-4</v>
      </c>
      <c r="Z2347" s="22">
        <f t="shared" ca="1" si="1092"/>
        <v>1.0498310101730626E-2</v>
      </c>
      <c r="AA2347" s="22">
        <f ca="1">VLOOKUP(CONCATENATE($F2347," ",$G2347),AllocFactorMatrix,(AA$4+1),FALSE)*$E2352</f>
        <v>1.5028615175816438E-4</v>
      </c>
      <c r="AB2347" s="22">
        <f ca="1">VLOOKUP(CONCATENATE($F2347," ",$G2347),AllocFactorMatrix,(AB$4+1),FALSE)*$E2352</f>
        <v>1.7195023346087664E-4</v>
      </c>
      <c r="AC2347" s="22">
        <f ca="1">VLOOKUP(CONCATENATE($F2347," ",$G2347),AllocFactorMatrix,(AC$4+1),FALSE)*$E2352</f>
        <v>4.0825223618855959E-5</v>
      </c>
    </row>
    <row r="2348" spans="4:29" hidden="1" outlineLevel="1">
      <c r="F2348" s="42" t="str">
        <f>F2352</f>
        <v>LABOR_M</v>
      </c>
      <c r="G2348" s="17" t="str">
        <f>$G$11</f>
        <v>DISTPRI</v>
      </c>
      <c r="H2348" s="21">
        <f t="shared" ca="1" si="1087"/>
        <v>1.2343088030297289</v>
      </c>
      <c r="I2348" s="22">
        <f ca="1">VLOOKUP(CONCATENATE($F2348," ",$G2348),AllocFactorMatrix,(I$4+1),FALSE)*$E2352</f>
        <v>0.8163963652989813</v>
      </c>
      <c r="J2348" s="22">
        <f ca="1">VLOOKUP(CONCATENATE($F2348," ",$G2348),AllocFactorMatrix,(J$4+1),FALSE)*$E2352</f>
        <v>0.20259576226803189</v>
      </c>
      <c r="K2348" s="22">
        <f ca="1">VLOOKUP(CONCATENATE($F2348," ",$G2348),AllocFactorMatrix,(K$4+1),FALSE)*$E2352</f>
        <v>2.5721361559194562E-3</v>
      </c>
      <c r="L2348" s="22">
        <f ca="1">VLOOKUP(CONCATENATE($F2348," ",$G2348),AllocFactorMatrix,(L$4+1),FALSE)*$E2352</f>
        <v>0</v>
      </c>
      <c r="M2348" s="22">
        <f t="shared" ca="1" si="1077"/>
        <v>0.20516789842395133</v>
      </c>
      <c r="N2348" s="22">
        <f ca="1">VLOOKUP(CONCATENATE($F2348," ",$G2348),AllocFactorMatrix,(N$4+1),FALSE)*$E2352</f>
        <v>8.8431708846215026E-2</v>
      </c>
      <c r="O2348" s="22">
        <f ca="1">VLOOKUP(CONCATENATE($F2348," ",$G2348),AllocFactorMatrix,(O$4+1),FALSE)*$E2352</f>
        <v>2.4318082566649583E-2</v>
      </c>
      <c r="P2348" s="22">
        <f ca="1">VLOOKUP(CONCATENATE($F2348," ",$G2348),AllocFactorMatrix,(P$4+1),FALSE)*$E2352</f>
        <v>0</v>
      </c>
      <c r="Q2348" s="22">
        <f ca="1">VLOOKUP(CONCATENATE($F2348," ",$G2348),AllocFactorMatrix,(Q$4+1),FALSE)*$E2352</f>
        <v>0</v>
      </c>
      <c r="R2348" s="22">
        <f t="shared" ca="1" si="1079"/>
        <v>0.11274979141286461</v>
      </c>
      <c r="S2348" s="22">
        <f ca="1">VLOOKUP(CONCATENATE($F2348," ",$G2348),AllocFactorMatrix,(S$4+1),FALSE)*$E2352</f>
        <v>3.7892654377371807E-3</v>
      </c>
      <c r="T2348" s="22">
        <f ca="1">VLOOKUP(CONCATENATE($F2348," ",$G2348),AllocFactorMatrix,(T$4+1),FALSE)*$E2352</f>
        <v>6.9986833092769318E-2</v>
      </c>
      <c r="U2348" s="22">
        <f ca="1">VLOOKUP(CONCATENATE($F2348," ",$G2348),AllocFactorMatrix,(U$4+1),FALSE)*$E2352</f>
        <v>0</v>
      </c>
      <c r="V2348" s="22">
        <f ca="1">VLOOKUP(CONCATENATE($F2348," ",$G2348),AllocFactorMatrix,(V$4+1),FALSE)*$E2352</f>
        <v>0</v>
      </c>
      <c r="W2348" s="22">
        <f t="shared" ca="1" si="1093"/>
        <v>7.3776098530506498E-2</v>
      </c>
      <c r="X2348" s="22">
        <f ca="1">VLOOKUP(CONCATENATE($F2348," ",$G2348),AllocFactorMatrix,(X$4+1),FALSE)*$E2352</f>
        <v>2.4856866794577815E-2</v>
      </c>
      <c r="Y2348" s="22">
        <f ca="1">VLOOKUP(CONCATENATE($F2348," ",$G2348),AllocFactorMatrix,(Y$4+1),FALSE)*$E2352</f>
        <v>4.7739942066187934E-4</v>
      </c>
      <c r="Z2348" s="22">
        <f t="shared" ca="1" si="1092"/>
        <v>2.5334266215239695E-2</v>
      </c>
      <c r="AA2348" s="22">
        <f ca="1">VLOOKUP(CONCATENATE($F2348," ",$G2348),AllocFactorMatrix,(AA$4+1),FALSE)*$E2352</f>
        <v>3.6485400182233559E-4</v>
      </c>
      <c r="AB2348" s="22">
        <f ca="1">VLOOKUP(CONCATENATE($F2348," ",$G2348),AllocFactorMatrix,(AB$4+1),FALSE)*$E2352</f>
        <v>4.1984742383690177E-4</v>
      </c>
      <c r="AC2348" s="22">
        <f ca="1">VLOOKUP(CONCATENATE($F2348," ",$G2348),AllocFactorMatrix,(AC$4+1),FALSE)*$E2352</f>
        <v>9.9681722525647137E-5</v>
      </c>
    </row>
    <row r="2349" spans="4:29" hidden="1" outlineLevel="1">
      <c r="F2349" s="42" t="str">
        <f>F2352</f>
        <v>LABOR_M</v>
      </c>
      <c r="G2349" s="17" t="str">
        <f>$G$12</f>
        <v>DISTSEC</v>
      </c>
      <c r="H2349" s="21">
        <f t="shared" ca="1" si="1087"/>
        <v>0.45238250258665907</v>
      </c>
      <c r="I2349" s="22">
        <f ca="1">VLOOKUP(CONCATENATE($F2349," ",$G2349),AllocFactorMatrix,(I$4+1),FALSE)*$E2352</f>
        <v>0.34398190105891374</v>
      </c>
      <c r="J2349" s="22">
        <f ca="1">VLOOKUP(CONCATENATE($F2349," ",$G2349),AllocFactorMatrix,(J$4+1),FALSE)*$E2352</f>
        <v>6.943029789099428E-2</v>
      </c>
      <c r="K2349" s="22">
        <f ca="1">VLOOKUP(CONCATENATE($F2349," ",$G2349),AllocFactorMatrix,(K$4+1),FALSE)*$E2352</f>
        <v>0</v>
      </c>
      <c r="L2349" s="22">
        <f ca="1">VLOOKUP(CONCATENATE($F2349," ",$G2349),AllocFactorMatrix,(L$4+1),FALSE)*$E2352</f>
        <v>0</v>
      </c>
      <c r="M2349" s="22">
        <f t="shared" ca="1" si="1077"/>
        <v>6.943029789099428E-2</v>
      </c>
      <c r="N2349" s="22">
        <f ca="1">VLOOKUP(CONCATENATE($F2349," ",$G2349),AllocFactorMatrix,(N$4+1),FALSE)*$E2352</f>
        <v>2.6593213586224778E-2</v>
      </c>
      <c r="O2349" s="22">
        <f ca="1">VLOOKUP(CONCATENATE($F2349," ",$G2349),AllocFactorMatrix,(O$4+1),FALSE)*$E2352</f>
        <v>0</v>
      </c>
      <c r="P2349" s="22">
        <f ca="1">VLOOKUP(CONCATENATE($F2349," ",$G2349),AllocFactorMatrix,(P$4+1),FALSE)*$E2352</f>
        <v>0</v>
      </c>
      <c r="Q2349" s="22">
        <f ca="1">VLOOKUP(CONCATENATE($F2349," ",$G2349),AllocFactorMatrix,(Q$4+1),FALSE)*$E2352</f>
        <v>0</v>
      </c>
      <c r="R2349" s="22">
        <f t="shared" ca="1" si="1079"/>
        <v>2.6593213586224778E-2</v>
      </c>
      <c r="S2349" s="22">
        <f ca="1">VLOOKUP(CONCATENATE($F2349," ",$G2349),AllocFactorMatrix,(S$4+1),FALSE)*$E2352</f>
        <v>9.3400946119842848E-4</v>
      </c>
      <c r="T2349" s="22">
        <f ca="1">VLOOKUP(CONCATENATE($F2349," ",$G2349),AllocFactorMatrix,(T$4+1),FALSE)*$E2352</f>
        <v>0</v>
      </c>
      <c r="U2349" s="22">
        <f ca="1">VLOOKUP(CONCATENATE($F2349," ",$G2349),AllocFactorMatrix,(U$4+1),FALSE)*$E2352</f>
        <v>0</v>
      </c>
      <c r="V2349" s="22">
        <f ca="1">VLOOKUP(CONCATENATE($F2349," ",$G2349),AllocFactorMatrix,(V$4+1),FALSE)*$E2352</f>
        <v>0</v>
      </c>
      <c r="W2349" s="22">
        <f t="shared" ca="1" si="1093"/>
        <v>9.3400946119842848E-4</v>
      </c>
      <c r="X2349" s="22">
        <f ca="1">VLOOKUP(CONCATENATE($F2349," ",$G2349),AllocFactorMatrix,(X$4+1),FALSE)*$E2352</f>
        <v>7.7138265702673733E-3</v>
      </c>
      <c r="Y2349" s="22">
        <f ca="1">VLOOKUP(CONCATENATE($F2349," ",$G2349),AllocFactorMatrix,(Y$4+1),FALSE)*$E2352</f>
        <v>0</v>
      </c>
      <c r="Z2349" s="22">
        <f t="shared" ca="1" si="1092"/>
        <v>7.7138265702673733E-3</v>
      </c>
      <c r="AA2349" s="22">
        <f ca="1">VLOOKUP(CONCATENATE($F2349," ",$G2349),AllocFactorMatrix,(AA$4+1),FALSE)*$E2352</f>
        <v>9.9290540279265072E-5</v>
      </c>
      <c r="AB2349" s="22">
        <f ca="1">VLOOKUP(CONCATENATE($F2349," ",$G2349),AllocFactorMatrix,(AB$4+1),FALSE)*$E2352</f>
        <v>2.9562062411717829E-3</v>
      </c>
      <c r="AC2349" s="22">
        <f ca="1">VLOOKUP(CONCATENATE($F2349," ",$G2349),AllocFactorMatrix,(AC$4+1),FALSE)*$E2352</f>
        <v>6.7375723760929875E-4</v>
      </c>
    </row>
    <row r="2350" spans="4:29" hidden="1" outlineLevel="1">
      <c r="F2350" s="42" t="str">
        <f>F2352</f>
        <v>LABOR_M</v>
      </c>
      <c r="G2350" s="17" t="str">
        <f>$G$13</f>
        <v>ENERGY</v>
      </c>
      <c r="H2350" s="21">
        <f t="shared" ca="1" si="1087"/>
        <v>4.5554855791677067</v>
      </c>
      <c r="I2350" s="22">
        <f ca="1">VLOOKUP(CONCATENATE($F2350," ",$G2350),AllocFactorMatrix,(I$4+1),FALSE)*$E2352</f>
        <v>1.6737703307178886</v>
      </c>
      <c r="J2350" s="22">
        <f ca="1">VLOOKUP(CONCATENATE($F2350," ",$G2350),AllocFactorMatrix,(J$4+1),FALSE)*$E2352</f>
        <v>0.52872465639643962</v>
      </c>
      <c r="K2350" s="22">
        <f ca="1">VLOOKUP(CONCATENATE($F2350," ",$G2350),AllocFactorMatrix,(K$4+1),FALSE)*$E2352</f>
        <v>6.6030085937008112E-3</v>
      </c>
      <c r="L2350" s="22">
        <f ca="1">VLOOKUP(CONCATENATE($F2350," ",$G2350),AllocFactorMatrix,(L$4+1),FALSE)*$E2352</f>
        <v>3.3449342110497142E-4</v>
      </c>
      <c r="M2350" s="22">
        <f t="shared" ca="1" si="1077"/>
        <v>0.53566215841124531</v>
      </c>
      <c r="N2350" s="22">
        <f ca="1">VLOOKUP(CONCATENATE($F2350," ",$G2350),AllocFactorMatrix,(N$4+1),FALSE)*$E2352</f>
        <v>0.2678753557363332</v>
      </c>
      <c r="O2350" s="22">
        <f ca="1">VLOOKUP(CONCATENATE($F2350," ",$G2350),AllocFactorMatrix,(O$4+1),FALSE)*$E2352</f>
        <v>7.2265720618940321E-2</v>
      </c>
      <c r="P2350" s="22">
        <f ca="1">VLOOKUP(CONCATENATE($F2350," ",$G2350),AllocFactorMatrix,(P$4+1),FALSE)*$E2352</f>
        <v>1.1261055943513147E-2</v>
      </c>
      <c r="Q2350" s="22">
        <f ca="1">VLOOKUP(CONCATENATE($F2350," ",$G2350),AllocFactorMatrix,(Q$4+1),FALSE)*$E2352</f>
        <v>0</v>
      </c>
      <c r="R2350" s="22">
        <f t="shared" ca="1" si="1079"/>
        <v>0.35140213229878664</v>
      </c>
      <c r="S2350" s="22">
        <f ca="1">VLOOKUP(CONCATENATE($F2350," ",$G2350),AllocFactorMatrix,(S$4+1),FALSE)*$E2352</f>
        <v>1.3490694116898115E-2</v>
      </c>
      <c r="T2350" s="22">
        <f ca="1">VLOOKUP(CONCATENATE($F2350," ",$G2350),AllocFactorMatrix,(T$4+1),FALSE)*$E2352</f>
        <v>0.26666117234129033</v>
      </c>
      <c r="U2350" s="22">
        <f ca="1">VLOOKUP(CONCATENATE($F2350," ",$G2350),AllocFactorMatrix,(U$4+1),FALSE)*$E2352</f>
        <v>1.4018659738959491</v>
      </c>
      <c r="V2350" s="22">
        <f ca="1">VLOOKUP(CONCATENATE($F2350," ",$G2350),AllocFactorMatrix,(V$4+1),FALSE)*$E2352</f>
        <v>0.19602689583906854</v>
      </c>
      <c r="W2350" s="22">
        <f t="shared" ca="1" si="1093"/>
        <v>1.878044736193206</v>
      </c>
      <c r="X2350" s="22">
        <f ca="1">VLOOKUP(CONCATENATE($F2350," ",$G2350),AllocFactorMatrix,(X$4+1),FALSE)*$E2352</f>
        <v>7.5315199404654018E-2</v>
      </c>
      <c r="Y2350" s="22">
        <f ca="1">VLOOKUP(CONCATENATE($F2350," ",$G2350),AllocFactorMatrix,(Y$4+1),FALSE)*$E2352</f>
        <v>1.4241473134670507E-3</v>
      </c>
      <c r="Z2350" s="22">
        <f t="shared" ca="1" si="1092"/>
        <v>7.6739346718121063E-2</v>
      </c>
      <c r="AA2350" s="22">
        <f ca="1">VLOOKUP(CONCATENATE($F2350," ",$G2350),AllocFactorMatrix,(AA$4+1),FALSE)*$E2352</f>
        <v>1.420551476162588E-3</v>
      </c>
      <c r="AB2350" s="22">
        <f ca="1">VLOOKUP(CONCATENATE($F2350," ",$G2350),AllocFactorMatrix,(AB$4+1),FALSE)*$E2352</f>
        <v>3.1144778601104491E-2</v>
      </c>
      <c r="AC2350" s="22">
        <f ca="1">VLOOKUP(CONCATENATE($F2350," ",$G2350),AllocFactorMatrix,(AC$4+1),FALSE)*$E2352</f>
        <v>7.3015447511882089E-3</v>
      </c>
    </row>
    <row r="2351" spans="4:29" hidden="1" outlineLevel="1">
      <c r="F2351" s="42" t="str">
        <f>F2352</f>
        <v>LABOR_M</v>
      </c>
      <c r="G2351" s="17" t="str">
        <f>$G$14</f>
        <v>CUSTOMER</v>
      </c>
      <c r="H2351" s="21">
        <f t="shared" ca="1" si="1087"/>
        <v>9.1116339363625851</v>
      </c>
      <c r="I2351" s="22">
        <f ca="1">VLOOKUP(CONCATENATE($F2351," ",$G2351),AllocFactorMatrix,(I$4+1),FALSE)*$E2352</f>
        <v>7.0520761512277081</v>
      </c>
      <c r="J2351" s="22">
        <f ca="1">VLOOKUP(CONCATENATE($F2351," ",$G2351),AllocFactorMatrix,(J$4+1),FALSE)*$E2352</f>
        <v>1.6638415756748692</v>
      </c>
      <c r="K2351" s="22">
        <f ca="1">VLOOKUP(CONCATENATE($F2351," ",$G2351),AllocFactorMatrix,(K$4+1),FALSE)*$E2352</f>
        <v>1.6944312991535957E-2</v>
      </c>
      <c r="L2351" s="22">
        <f ca="1">VLOOKUP(CONCATENATE($F2351," ",$G2351),AllocFactorMatrix,(L$4+1),FALSE)*$E2352</f>
        <v>1.2073655297148316E-3</v>
      </c>
      <c r="M2351" s="22">
        <f t="shared" ca="1" si="1077"/>
        <v>1.68199325419612</v>
      </c>
      <c r="N2351" s="22">
        <f ca="1">VLOOKUP(CONCATENATE($F2351," ",$G2351),AllocFactorMatrix,(N$4+1),FALSE)*$E2352</f>
        <v>2.9607323213166864E-2</v>
      </c>
      <c r="O2351" s="22">
        <f ca="1">VLOOKUP(CONCATENATE($F2351," ",$G2351),AllocFactorMatrix,(O$4+1),FALSE)*$E2352</f>
        <v>9.4453901475969014E-3</v>
      </c>
      <c r="P2351" s="22">
        <f ca="1">VLOOKUP(CONCATENATE($F2351," ",$G2351),AllocFactorMatrix,(P$4+1),FALSE)*$E2352</f>
        <v>3.4478166690680187E-3</v>
      </c>
      <c r="Q2351" s="22">
        <f ca="1">VLOOKUP(CONCATENATE($F2351," ",$G2351),AllocFactorMatrix,(Q$4+1),FALSE)*$E2352</f>
        <v>0</v>
      </c>
      <c r="R2351" s="22">
        <f t="shared" ca="1" si="1079"/>
        <v>4.2500530029831785E-2</v>
      </c>
      <c r="S2351" s="22">
        <f ca="1">VLOOKUP(CONCATENATE($F2351," ",$G2351),AllocFactorMatrix,(S$4+1),FALSE)*$E2352</f>
        <v>2.8074238501084786E-4</v>
      </c>
      <c r="T2351" s="22">
        <f ca="1">VLOOKUP(CONCATENATE($F2351," ",$G2351),AllocFactorMatrix,(T$4+1),FALSE)*$E2352</f>
        <v>6.792419980832032E-3</v>
      </c>
      <c r="U2351" s="22">
        <f ca="1">VLOOKUP(CONCATENATE($F2351," ",$G2351),AllocFactorMatrix,(U$4+1),FALSE)*$E2352</f>
        <v>1.1418955368824348E-2</v>
      </c>
      <c r="V2351" s="22">
        <f ca="1">VLOOKUP(CONCATENATE($F2351," ",$G2351),AllocFactorMatrix,(V$4+1),FALSE)*$E2352</f>
        <v>2.19727590548987E-3</v>
      </c>
      <c r="W2351" s="22">
        <f t="shared" ca="1" si="1093"/>
        <v>2.0689393640157094E-2</v>
      </c>
      <c r="X2351" s="22">
        <f ca="1">VLOOKUP(CONCATENATE($F2351," ",$G2351),AllocFactorMatrix,(X$4+1),FALSE)*$E2352</f>
        <v>9.5715896945871935E-3</v>
      </c>
      <c r="Y2351" s="22">
        <f ca="1">VLOOKUP(CONCATENATE($F2351," ",$G2351),AllocFactorMatrix,(Y$4+1),FALSE)*$E2352</f>
        <v>1.1415845707084549E-4</v>
      </c>
      <c r="Z2351" s="22">
        <f t="shared" ca="1" si="1092"/>
        <v>9.6857481516580395E-3</v>
      </c>
      <c r="AA2351" s="22">
        <f ca="1">VLOOKUP(CONCATENATE($F2351," ",$G2351),AllocFactorMatrix,(AA$4+1),FALSE)*$E2352</f>
        <v>6.6621775129627138E-4</v>
      </c>
      <c r="AB2351" s="22">
        <f ca="1">VLOOKUP(CONCATENATE($F2351," ",$G2351),AllocFactorMatrix,(AB$4+1),FALSE)*$E2352</f>
        <v>0.28174489275222309</v>
      </c>
      <c r="AC2351" s="22">
        <f ca="1">VLOOKUP(CONCATENATE($F2351," ",$G2351),AllocFactorMatrix,(AC$4+1),FALSE)*$E2352</f>
        <v>2.2277748613585835E-2</v>
      </c>
    </row>
    <row r="2352" spans="4:29" collapsed="1">
      <c r="D2352" s="71" t="s">
        <v>510</v>
      </c>
      <c r="E2352" s="19">
        <v>26</v>
      </c>
      <c r="F2352" s="42" t="s">
        <v>69</v>
      </c>
      <c r="G2352" s="17" t="str">
        <f>$G$15</f>
        <v>TOTAL</v>
      </c>
      <c r="H2352" s="21">
        <f t="shared" ca="1" si="1087"/>
        <v>26.000000000000007</v>
      </c>
      <c r="I2352" s="22">
        <f ca="1">VLOOKUP(CONCATENATE($F2352," ",$G2352),AllocFactorMatrix,(I$4+1),FALSE)*$E2352</f>
        <v>15.155597961637129</v>
      </c>
      <c r="J2352" s="22">
        <f ca="1">VLOOKUP(CONCATENATE($F2352," ",$G2352),AllocFactorMatrix,(J$4+1),FALSE)*$E2352</f>
        <v>3.7821028282515154</v>
      </c>
      <c r="K2352" s="22">
        <f ca="1">VLOOKUP(CONCATENATE($F2352," ",$G2352),AllocFactorMatrix,(K$4+1),FALSE)*$E2352</f>
        <v>4.2819585083930731E-2</v>
      </c>
      <c r="L2352" s="22">
        <f ca="1">VLOOKUP(CONCATENATE($F2352," ",$G2352),AllocFactorMatrix,(L$4+1),FALSE)*$E2352</f>
        <v>2.3928285388427708E-3</v>
      </c>
      <c r="M2352" s="22">
        <f t="shared" ca="1" si="1077"/>
        <v>3.8273152418742891</v>
      </c>
      <c r="N2352" s="22">
        <f ca="1">VLOOKUP(CONCATENATE($F2352," ",$G2352),AllocFactorMatrix,(N$4+1),FALSE)*$E2352</f>
        <v>1.0032281641878782</v>
      </c>
      <c r="O2352" s="22">
        <f ca="1">VLOOKUP(CONCATENATE($F2352," ",$G2352),AllocFactorMatrix,(O$4+1),FALSE)*$E2352</f>
        <v>0.2679485101859001</v>
      </c>
      <c r="P2352" s="22">
        <f ca="1">VLOOKUP(CONCATENATE($F2352," ",$G2352),AllocFactorMatrix,(P$4+1),FALSE)*$E2352</f>
        <v>4.0897416478841604E-2</v>
      </c>
      <c r="Q2352" s="22">
        <f ca="1">VLOOKUP(CONCATENATE($F2352," ",$G2352),AllocFactorMatrix,(Q$4+1),FALSE)*$E2352</f>
        <v>0</v>
      </c>
      <c r="R2352" s="22">
        <f t="shared" ca="1" si="1079"/>
        <v>1.3120740908526198</v>
      </c>
      <c r="S2352" s="22">
        <f ca="1">VLOOKUP(CONCATENATE($F2352," ",$G2352),AllocFactorMatrix,(S$4+1),FALSE)*$E2352</f>
        <v>4.3998816406813704E-2</v>
      </c>
      <c r="T2352" s="22">
        <f ca="1">VLOOKUP(CONCATENATE($F2352," ",$G2352),AllocFactorMatrix,(T$4+1),FALSE)*$E2352</f>
        <v>0.80840712466233122</v>
      </c>
      <c r="U2352" s="22">
        <f ca="1">VLOOKUP(CONCATENATE($F2352," ",$G2352),AllocFactorMatrix,(U$4+1),FALSE)*$E2352</f>
        <v>3.7179798532696147</v>
      </c>
      <c r="V2352" s="22">
        <f ca="1">VLOOKUP(CONCATENATE($F2352," ",$G2352),AllocFactorMatrix,(V$4+1),FALSE)*$E2352</f>
        <v>0.46880162413509929</v>
      </c>
      <c r="W2352" s="22">
        <f t="shared" ca="1" si="1093"/>
        <v>5.0391874184738592</v>
      </c>
      <c r="X2352" s="22">
        <f ca="1">VLOOKUP(CONCATENATE($F2352," ",$G2352),AllocFactorMatrix,(X$4+1),FALSE)*$E2352</f>
        <v>0.2826991016351888</v>
      </c>
      <c r="Y2352" s="22">
        <f ca="1">VLOOKUP(CONCATENATE($F2352," ",$G2352),AllocFactorMatrix,(Y$4+1),FALSE)*$E2352</f>
        <v>5.1258073844569398E-3</v>
      </c>
      <c r="Z2352" s="22">
        <f t="shared" ca="1" si="1092"/>
        <v>0.28782490901964575</v>
      </c>
      <c r="AA2352" s="22">
        <f ca="1">VLOOKUP(CONCATENATE($F2352," ",$G2352),AllocFactorMatrix,(AA$4+1),FALSE)*$E2352</f>
        <v>4.9544329151143176E-3</v>
      </c>
      <c r="AB2352" s="22">
        <f ca="1">VLOOKUP(CONCATENATE($F2352," ",$G2352),AllocFactorMatrix,(AB$4+1),FALSE)*$E2352</f>
        <v>0.3376119913569321</v>
      </c>
      <c r="AC2352" s="22">
        <f ca="1">VLOOKUP(CONCATENATE($F2352," ",$G2352),AllocFactorMatrix,(AC$4+1),FALSE)*$E2352</f>
        <v>3.5433953870421857E-2</v>
      </c>
    </row>
    <row r="2353" spans="4:29" hidden="1" outlineLevel="1">
      <c r="F2353" s="42" t="str">
        <f>F2360</f>
        <v>LABOR_M</v>
      </c>
      <c r="G2353" s="17" t="str">
        <f>$G$8</f>
        <v>PRODUCTION</v>
      </c>
      <c r="H2353" s="21">
        <f t="shared" ca="1" si="1087"/>
        <v>1871857.4494657032</v>
      </c>
      <c r="I2353" s="22">
        <f ca="1">VLOOKUP(CONCATENATE($F2353," ",$G2353),AllocFactorMatrix,(I$4+1),FALSE)*$E2360</f>
        <v>928082.96579455433</v>
      </c>
      <c r="J2353" s="22">
        <f ca="1">VLOOKUP(CONCATENATE($F2353," ",$G2353),AllocFactorMatrix,(J$4+1),FALSE)*$E2360</f>
        <v>232083.73168086106</v>
      </c>
      <c r="K2353" s="22">
        <f ca="1">VLOOKUP(CONCATENATE($F2353," ",$G2353),AllocFactorMatrix,(K$4+1),FALSE)*$E2360</f>
        <v>2941.3915696367576</v>
      </c>
      <c r="L2353" s="22">
        <f ca="1">VLOOKUP(CONCATENATE($F2353," ",$G2353),AllocFactorMatrix,(L$4+1),FALSE)*$E2360</f>
        <v>147.21372428815982</v>
      </c>
      <c r="M2353" s="22">
        <f t="shared" ca="1" si="1077"/>
        <v>235172.33697478598</v>
      </c>
      <c r="N2353" s="22">
        <f ca="1">VLOOKUP(CONCATENATE($F2353," ",$G2353),AllocFactorMatrix,(N$4+1),FALSE)*$E2360</f>
        <v>104123.83985359727</v>
      </c>
      <c r="O2353" s="22">
        <f ca="1">VLOOKUP(CONCATENATE($F2353," ",$G2353),AllocFactorMatrix,(O$4+1),FALSE)*$E2360</f>
        <v>28537.933110078073</v>
      </c>
      <c r="P2353" s="22">
        <f ca="1">VLOOKUP(CONCATENATE($F2353," ",$G2353),AllocFactorMatrix,(P$4+1),FALSE)*$E2360</f>
        <v>4541.2643349656882</v>
      </c>
      <c r="Q2353" s="22">
        <f ca="1">VLOOKUP(CONCATENATE($F2353," ",$G2353),AllocFactorMatrix,(Q$4+1),FALSE)*$E2360</f>
        <v>0</v>
      </c>
      <c r="R2353" s="22">
        <f t="shared" ca="1" si="1079"/>
        <v>137203.03729864105</v>
      </c>
      <c r="S2353" s="22">
        <f ca="1">VLOOKUP(CONCATENATE($F2353," ",$G2353),AllocFactorMatrix,(S$4+1),FALSE)*$E2360</f>
        <v>4501.0072315320558</v>
      </c>
      <c r="T2353" s="22">
        <f ca="1">VLOOKUP(CONCATENATE($F2353," ",$G2353),AllocFactorMatrix,(T$4+1),FALSE)*$E2360</f>
        <v>81910.653768717893</v>
      </c>
      <c r="U2353" s="22">
        <f ca="1">VLOOKUP(CONCATENATE($F2353," ",$G2353),AllocFactorMatrix,(U$4+1),FALSE)*$E2360</f>
        <v>399113.09065403166</v>
      </c>
      <c r="V2353" s="22">
        <f ca="1">VLOOKUP(CONCATENATE($F2353," ",$G2353),AllocFactorMatrix,(V$4+1),FALSE)*$E2360</f>
        <v>50855.166357264381</v>
      </c>
      <c r="W2353" s="22">
        <f ca="1">SUBTOTAL(9,S2353:V2353)</f>
        <v>536379.91801154602</v>
      </c>
      <c r="X2353" s="22">
        <f ca="1">VLOOKUP(CONCATENATE($F2353," ",$G2353),AllocFactorMatrix,(X$4+1),FALSE)*$E2360</f>
        <v>29121.218191498268</v>
      </c>
      <c r="Y2353" s="22">
        <f ca="1">VLOOKUP(CONCATENATE($F2353," ",$G2353),AllocFactorMatrix,(Y$4+1),FALSE)*$E2360</f>
        <v>547.4087354633233</v>
      </c>
      <c r="Z2353" s="22">
        <f t="shared" ca="1" si="1092"/>
        <v>29668.626926961591</v>
      </c>
      <c r="AA2353" s="22">
        <f ca="1">VLOOKUP(CONCATENATE($F2353," ",$G2353),AllocFactorMatrix,(AA$4+1),FALSE)*$E2360</f>
        <v>423.49625857133248</v>
      </c>
      <c r="AB2353" s="22">
        <f ca="1">VLOOKUP(CONCATENATE($F2353," ",$G2353),AllocFactorMatrix,(AB$4+1),FALSE)*$E2360</f>
        <v>3979.7232123898325</v>
      </c>
      <c r="AC2353" s="22">
        <f ca="1">VLOOKUP(CONCATENATE($F2353," ",$G2353),AllocFactorMatrix,(AC$4+1),FALSE)*$E2360</f>
        <v>947.34498825307287</v>
      </c>
    </row>
    <row r="2354" spans="4:29" hidden="1" outlineLevel="1">
      <c r="F2354" s="42" t="str">
        <f>F2360</f>
        <v>LABOR_M</v>
      </c>
      <c r="G2354" s="17" t="str">
        <f>$G$9</f>
        <v>BULKTRAN</v>
      </c>
      <c r="H2354" s="21">
        <f t="shared" ca="1" si="1087"/>
        <v>520489.34098685771</v>
      </c>
      <c r="I2354" s="22">
        <f ca="1">VLOOKUP(CONCATENATE($F2354," ",$G2354),AllocFactorMatrix,(I$4+1),FALSE)*$E2360</f>
        <v>258063.07600261897</v>
      </c>
      <c r="J2354" s="22">
        <f ca="1">VLOOKUP(CONCATENATE($F2354," ",$G2354),AllocFactorMatrix,(J$4+1),FALSE)*$E2360</f>
        <v>64533.28408678899</v>
      </c>
      <c r="K2354" s="22">
        <f ca="1">VLOOKUP(CONCATENATE($F2354," ",$G2354),AllocFactorMatrix,(K$4+1),FALSE)*$E2360</f>
        <v>817.8843747431348</v>
      </c>
      <c r="L2354" s="22">
        <f ca="1">VLOOKUP(CONCATENATE($F2354," ",$G2354),AllocFactorMatrix,(L$4+1),FALSE)*$E2360</f>
        <v>40.934299970778468</v>
      </c>
      <c r="M2354" s="22">
        <f t="shared" ca="1" si="1077"/>
        <v>65392.102761502909</v>
      </c>
      <c r="N2354" s="22">
        <f ca="1">VLOOKUP(CONCATENATE($F2354," ",$G2354),AllocFactorMatrix,(N$4+1),FALSE)*$E2360</f>
        <v>28952.711544294874</v>
      </c>
      <c r="O2354" s="22">
        <f ca="1">VLOOKUP(CONCATENATE($F2354," ",$G2354),AllocFactorMatrix,(O$4+1),FALSE)*$E2360</f>
        <v>7935.267721284742</v>
      </c>
      <c r="P2354" s="22">
        <f ca="1">VLOOKUP(CONCATENATE($F2354," ",$G2354),AllocFactorMatrix,(P$4+1),FALSE)*$E2360</f>
        <v>1262.7455587646909</v>
      </c>
      <c r="Q2354" s="22">
        <f ca="1">VLOOKUP(CONCATENATE($F2354," ",$G2354),AllocFactorMatrix,(Q$4+1),FALSE)*$E2360</f>
        <v>0</v>
      </c>
      <c r="R2354" s="22">
        <f t="shared" ca="1" si="1079"/>
        <v>38150.72482434431</v>
      </c>
      <c r="S2354" s="22">
        <f ca="1">VLOOKUP(CONCATENATE($F2354," ",$G2354),AllocFactorMatrix,(S$4+1),FALSE)*$E2360</f>
        <v>1251.5516544200013</v>
      </c>
      <c r="T2354" s="22">
        <f ca="1">VLOOKUP(CONCATENATE($F2354," ",$G2354),AllocFactorMatrix,(T$4+1),FALSE)*$E2360</f>
        <v>22776.105206115946</v>
      </c>
      <c r="U2354" s="22">
        <f ca="1">VLOOKUP(CONCATENATE($F2354," ",$G2354),AllocFactorMatrix,(U$4+1),FALSE)*$E2360</f>
        <v>110977.52640995187</v>
      </c>
      <c r="V2354" s="22">
        <f ca="1">VLOOKUP(CONCATENATE($F2354," ",$G2354),AllocFactorMatrix,(V$4+1),FALSE)*$E2360</f>
        <v>14140.805450022412</v>
      </c>
      <c r="W2354" s="22">
        <f t="shared" ref="W2354:W2360" ca="1" si="1094">SUBTOTAL(9,S2354:V2354)</f>
        <v>149145.98872051024</v>
      </c>
      <c r="X2354" s="22">
        <f ca="1">VLOOKUP(CONCATENATE($F2354," ",$G2354),AllocFactorMatrix,(X$4+1),FALSE)*$E2360</f>
        <v>8097.4561762456369</v>
      </c>
      <c r="Y2354" s="22">
        <f ca="1">VLOOKUP(CONCATENATE($F2354," ",$G2354),AllocFactorMatrix,(Y$4+1),FALSE)*$E2360</f>
        <v>152.21266558149568</v>
      </c>
      <c r="Z2354" s="22">
        <f t="shared" ca="1" si="1092"/>
        <v>8249.6688418271333</v>
      </c>
      <c r="AA2354" s="22">
        <f ca="1">VLOOKUP(CONCATENATE($F2354," ",$G2354),AllocFactorMatrix,(AA$4+1),FALSE)*$E2360</f>
        <v>117.75751865993345</v>
      </c>
      <c r="AB2354" s="22">
        <f ca="1">VLOOKUP(CONCATENATE($F2354," ",$G2354),AllocFactorMatrix,(AB$4+1),FALSE)*$E2360</f>
        <v>1106.6032366503891</v>
      </c>
      <c r="AC2354" s="22">
        <f ca="1">VLOOKUP(CONCATENATE($F2354," ",$G2354),AllocFactorMatrix,(AC$4+1),FALSE)*$E2360</f>
        <v>263.41908074452476</v>
      </c>
    </row>
    <row r="2355" spans="4:29" hidden="1" outlineLevel="1">
      <c r="F2355" s="42" t="str">
        <f>F2360</f>
        <v>LABOR_M</v>
      </c>
      <c r="G2355" s="17" t="str">
        <f>$G$10</f>
        <v>SUBTRAN</v>
      </c>
      <c r="H2355" s="21">
        <f t="shared" ca="1" si="1087"/>
        <v>164996.4235157863</v>
      </c>
      <c r="I2355" s="22">
        <f ca="1">VLOOKUP(CONCATENATE($F2355," ",$G2355),AllocFactorMatrix,(I$4+1),FALSE)*$E2360</f>
        <v>79621.041860527606</v>
      </c>
      <c r="J2355" s="22">
        <f ca="1">VLOOKUP(CONCATENATE($F2355," ",$G2355),AllocFactorMatrix,(J$4+1),FALSE)*$E2360</f>
        <v>19864.926458034122</v>
      </c>
      <c r="K2355" s="22">
        <f ca="1">VLOOKUP(CONCATENATE($F2355," ",$G2355),AllocFactorMatrix,(K$4+1),FALSE)*$E2360</f>
        <v>252.29632950783704</v>
      </c>
      <c r="L2355" s="22">
        <f ca="1">VLOOKUP(CONCATENATE($F2355," ",$G2355),AllocFactorMatrix,(L$4+1),FALSE)*$E2360</f>
        <v>16.265147878433901</v>
      </c>
      <c r="M2355" s="22">
        <f t="shared" ca="1" si="1077"/>
        <v>20133.487935420395</v>
      </c>
      <c r="N2355" s="22">
        <f ca="1">VLOOKUP(CONCATENATE($F2355," ",$G2355),AllocFactorMatrix,(N$4+1),FALSE)*$E2360</f>
        <v>8821.6618748912679</v>
      </c>
      <c r="O2355" s="22">
        <f ca="1">VLOOKUP(CONCATENATE($F2355," ",$G2355),AllocFactorMatrix,(O$4+1),FALSE)*$E2360</f>
        <v>2421.7745637932139</v>
      </c>
      <c r="P2355" s="22">
        <f ca="1">VLOOKUP(CONCATENATE($F2355," ",$G2355),AllocFactorMatrix,(P$4+1),FALSE)*$E2360</f>
        <v>486.79461997514727</v>
      </c>
      <c r="Q2355" s="22">
        <f ca="1">VLOOKUP(CONCATENATE($F2355," ",$G2355),AllocFactorMatrix,(Q$4+1),FALSE)*$E2360</f>
        <v>0</v>
      </c>
      <c r="R2355" s="22">
        <f t="shared" ca="1" si="1079"/>
        <v>11730.23105865963</v>
      </c>
      <c r="S2355" s="22">
        <f ca="1">VLOOKUP(CONCATENATE($F2355," ",$G2355),AllocFactorMatrix,(S$4+1),FALSE)*$E2360</f>
        <v>373.83514759602974</v>
      </c>
      <c r="T2355" s="22">
        <f ca="1">VLOOKUP(CONCATENATE($F2355," ",$G2355),AllocFactorMatrix,(T$4+1),FALSE)*$E2360</f>
        <v>7003.8575514612876</v>
      </c>
      <c r="U2355" s="22">
        <f ca="1">VLOOKUP(CONCATENATE($F2355," ",$G2355),AllocFactorMatrix,(U$4+1),FALSE)*$E2360</f>
        <v>43524.937305292347</v>
      </c>
      <c r="V2355" s="22">
        <f ca="1">VLOOKUP(CONCATENATE($F2355," ",$G2355),AllocFactorMatrix,(V$4+1),FALSE)*$E2360</f>
        <v>0</v>
      </c>
      <c r="W2355" s="22">
        <f t="shared" ca="1" si="1094"/>
        <v>50902.630004349667</v>
      </c>
      <c r="X2355" s="22">
        <f ca="1">VLOOKUP(CONCATENATE($F2355," ",$G2355),AllocFactorMatrix,(X$4+1),FALSE)*$E2360</f>
        <v>2474.3581674787315</v>
      </c>
      <c r="Y2355" s="22">
        <f ca="1">VLOOKUP(CONCATENATE($F2355," ",$G2355),AllocFactorMatrix,(Y$4+1),FALSE)*$E2360</f>
        <v>47.462706240501277</v>
      </c>
      <c r="Z2355" s="22">
        <f t="shared" ca="1" si="1092"/>
        <v>2521.8208737192326</v>
      </c>
      <c r="AA2355" s="22">
        <f ca="1">VLOOKUP(CONCATENATE($F2355," ",$G2355),AllocFactorMatrix,(AA$4+1),FALSE)*$E2360</f>
        <v>36.100548646605397</v>
      </c>
      <c r="AB2355" s="22">
        <f ca="1">VLOOKUP(CONCATENATE($F2355," ",$G2355),AllocFactorMatrix,(AB$4+1),FALSE)*$E2360</f>
        <v>41.30452270704513</v>
      </c>
      <c r="AC2355" s="22">
        <f ca="1">VLOOKUP(CONCATENATE($F2355," ",$G2355),AllocFactorMatrix,(AC$4+1),FALSE)*$E2360</f>
        <v>9.8067117563344439</v>
      </c>
    </row>
    <row r="2356" spans="4:29" hidden="1" outlineLevel="1">
      <c r="F2356" s="42" t="str">
        <f>F2360</f>
        <v>LABOR_M</v>
      </c>
      <c r="G2356" s="17" t="str">
        <f>$G$11</f>
        <v>DISTPRI</v>
      </c>
      <c r="H2356" s="21">
        <f t="shared" ca="1" si="1087"/>
        <v>296495.88114020834</v>
      </c>
      <c r="I2356" s="22">
        <f ca="1">VLOOKUP(CONCATENATE($F2356," ",$G2356),AllocFactorMatrix,(I$4+1),FALSE)*$E2360</f>
        <v>196108.2665009193</v>
      </c>
      <c r="J2356" s="22">
        <f ca="1">VLOOKUP(CONCATENATE($F2356," ",$G2356),AllocFactorMatrix,(J$4+1),FALSE)*$E2360</f>
        <v>48665.948830217887</v>
      </c>
      <c r="K2356" s="22">
        <f ca="1">VLOOKUP(CONCATENATE($F2356," ",$G2356),AllocFactorMatrix,(K$4+1),FALSE)*$E2360</f>
        <v>617.8581681423517</v>
      </c>
      <c r="L2356" s="22">
        <f ca="1">VLOOKUP(CONCATENATE($F2356," ",$G2356),AllocFactorMatrix,(L$4+1),FALSE)*$E2360</f>
        <v>0</v>
      </c>
      <c r="M2356" s="22">
        <f t="shared" ca="1" si="1077"/>
        <v>49283.80699836024</v>
      </c>
      <c r="N2356" s="22">
        <f ca="1">VLOOKUP(CONCATENATE($F2356," ",$G2356),AllocFactorMatrix,(N$4+1),FALSE)*$E2360</f>
        <v>21242.364447806147</v>
      </c>
      <c r="O2356" s="22">
        <f ca="1">VLOOKUP(CONCATENATE($F2356," ",$G2356),AllocFactorMatrix,(O$4+1),FALSE)*$E2360</f>
        <v>5841.4971201217659</v>
      </c>
      <c r="P2356" s="22">
        <f ca="1">VLOOKUP(CONCATENATE($F2356," ",$G2356),AllocFactorMatrix,(P$4+1),FALSE)*$E2360</f>
        <v>0</v>
      </c>
      <c r="Q2356" s="22">
        <f ca="1">VLOOKUP(CONCATENATE($F2356," ",$G2356),AllocFactorMatrix,(Q$4+1),FALSE)*$E2360</f>
        <v>0</v>
      </c>
      <c r="R2356" s="22">
        <f t="shared" ca="1" si="1079"/>
        <v>27083.861567927914</v>
      </c>
      <c r="S2356" s="22">
        <f ca="1">VLOOKUP(CONCATENATE($F2356," ",$G2356),AllocFactorMatrix,(S$4+1),FALSE)*$E2360</f>
        <v>910.22732081168044</v>
      </c>
      <c r="T2356" s="22">
        <f ca="1">VLOOKUP(CONCATENATE($F2356," ",$G2356),AllocFactorMatrix,(T$4+1),FALSE)*$E2360</f>
        <v>16811.68253448285</v>
      </c>
      <c r="U2356" s="22">
        <f ca="1">VLOOKUP(CONCATENATE($F2356," ",$G2356),AllocFactorMatrix,(U$4+1),FALSE)*$E2360</f>
        <v>0</v>
      </c>
      <c r="V2356" s="22">
        <f ca="1">VLOOKUP(CONCATENATE($F2356," ",$G2356),AllocFactorMatrix,(V$4+1),FALSE)*$E2360</f>
        <v>0</v>
      </c>
      <c r="W2356" s="22">
        <f t="shared" ca="1" si="1094"/>
        <v>17721.909855294532</v>
      </c>
      <c r="X2356" s="22">
        <f ca="1">VLOOKUP(CONCATENATE($F2356," ",$G2356),AllocFactorMatrix,(X$4+1),FALSE)*$E2360</f>
        <v>5970.9195985258029</v>
      </c>
      <c r="Y2356" s="22">
        <f ca="1">VLOOKUP(CONCATENATE($F2356," ",$G2356),AllocFactorMatrix,(Y$4+1),FALSE)*$E2360</f>
        <v>114.67710635906373</v>
      </c>
      <c r="Z2356" s="22">
        <f t="shared" ca="1" si="1092"/>
        <v>6085.596704884867</v>
      </c>
      <c r="AA2356" s="22">
        <f ca="1">VLOOKUP(CONCATENATE($F2356," ",$G2356),AllocFactorMatrix,(AA$4+1),FALSE)*$E2360</f>
        <v>87.642337551439326</v>
      </c>
      <c r="AB2356" s="22">
        <f ca="1">VLOOKUP(CONCATENATE($F2356," ",$G2356),AllocFactorMatrix,(AB$4+1),FALSE)*$E2360</f>
        <v>100.85242167066552</v>
      </c>
      <c r="AC2356" s="22">
        <f ca="1">VLOOKUP(CONCATENATE($F2356," ",$G2356),AllocFactorMatrix,(AC$4+1),FALSE)*$E2360</f>
        <v>23.944753599155558</v>
      </c>
    </row>
    <row r="2357" spans="4:29" hidden="1" outlineLevel="1">
      <c r="F2357" s="42" t="str">
        <f>F2360</f>
        <v>LABOR_M</v>
      </c>
      <c r="G2357" s="17" t="str">
        <f>$G$12</f>
        <v>DISTSEC</v>
      </c>
      <c r="H2357" s="21">
        <f t="shared" ca="1" si="1087"/>
        <v>108667.74051000061</v>
      </c>
      <c r="I2357" s="22">
        <f ca="1">VLOOKUP(CONCATENATE($F2357," ",$G2357),AllocFactorMatrix,(I$4+1),FALSE)*$E2360</f>
        <v>82628.606877310027</v>
      </c>
      <c r="J2357" s="22">
        <f ca="1">VLOOKUP(CONCATENATE($F2357," ",$G2357),AllocFactorMatrix,(J$4+1),FALSE)*$E2360</f>
        <v>16677.996057783665</v>
      </c>
      <c r="K2357" s="22">
        <f ca="1">VLOOKUP(CONCATENATE($F2357," ",$G2357),AllocFactorMatrix,(K$4+1),FALSE)*$E2360</f>
        <v>0</v>
      </c>
      <c r="L2357" s="22">
        <f ca="1">VLOOKUP(CONCATENATE($F2357," ",$G2357),AllocFactorMatrix,(L$4+1),FALSE)*$E2360</f>
        <v>0</v>
      </c>
      <c r="M2357" s="22">
        <f t="shared" ca="1" si="1077"/>
        <v>16677.996057783665</v>
      </c>
      <c r="N2357" s="22">
        <f ca="1">VLOOKUP(CONCATENATE($F2357," ",$G2357),AllocFactorMatrix,(N$4+1),FALSE)*$E2360</f>
        <v>6388.0110676060403</v>
      </c>
      <c r="O2357" s="22">
        <f ca="1">VLOOKUP(CONCATENATE($F2357," ",$G2357),AllocFactorMatrix,(O$4+1),FALSE)*$E2360</f>
        <v>0</v>
      </c>
      <c r="P2357" s="22">
        <f ca="1">VLOOKUP(CONCATENATE($F2357," ",$G2357),AllocFactorMatrix,(P$4+1),FALSE)*$E2360</f>
        <v>0</v>
      </c>
      <c r="Q2357" s="22">
        <f ca="1">VLOOKUP(CONCATENATE($F2357," ",$G2357),AllocFactorMatrix,(Q$4+1),FALSE)*$E2360</f>
        <v>0</v>
      </c>
      <c r="R2357" s="22">
        <f t="shared" ca="1" si="1079"/>
        <v>6388.0110676060403</v>
      </c>
      <c r="S2357" s="22">
        <f ca="1">VLOOKUP(CONCATENATE($F2357," ",$G2357),AllocFactorMatrix,(S$4+1),FALSE)*$E2360</f>
        <v>224.36035254027854</v>
      </c>
      <c r="T2357" s="22">
        <f ca="1">VLOOKUP(CONCATENATE($F2357," ",$G2357),AllocFactorMatrix,(T$4+1),FALSE)*$E2360</f>
        <v>0</v>
      </c>
      <c r="U2357" s="22">
        <f ca="1">VLOOKUP(CONCATENATE($F2357," ",$G2357),AllocFactorMatrix,(U$4+1),FALSE)*$E2360</f>
        <v>0</v>
      </c>
      <c r="V2357" s="22">
        <f ca="1">VLOOKUP(CONCATENATE($F2357," ",$G2357),AllocFactorMatrix,(V$4+1),FALSE)*$E2360</f>
        <v>0</v>
      </c>
      <c r="W2357" s="22">
        <f t="shared" ca="1" si="1094"/>
        <v>224.36035254027854</v>
      </c>
      <c r="X2357" s="22">
        <f ca="1">VLOOKUP(CONCATENATE($F2357," ",$G2357),AllocFactorMatrix,(X$4+1),FALSE)*$E2360</f>
        <v>1852.9543014683409</v>
      </c>
      <c r="Y2357" s="22">
        <f ca="1">VLOOKUP(CONCATENATE($F2357," ",$G2357),AllocFactorMatrix,(Y$4+1),FALSE)*$E2360</f>
        <v>0</v>
      </c>
      <c r="Z2357" s="22">
        <f t="shared" ca="1" si="1092"/>
        <v>1852.9543014683409</v>
      </c>
      <c r="AA2357" s="22">
        <f ca="1">VLOOKUP(CONCATENATE($F2357," ",$G2357),AllocFactorMatrix,(AA$4+1),FALSE)*$E2360</f>
        <v>23.85078689929669</v>
      </c>
      <c r="AB2357" s="22">
        <f ca="1">VLOOKUP(CONCATENATE($F2357," ",$G2357),AllocFactorMatrix,(AB$4+1),FALSE)*$E2360</f>
        <v>710.11644100483647</v>
      </c>
      <c r="AC2357" s="22">
        <f ca="1">VLOOKUP(CONCATENATE($F2357," ",$G2357),AllocFactorMatrix,(AC$4+1),FALSE)*$E2360</f>
        <v>161.84462538808467</v>
      </c>
    </row>
    <row r="2358" spans="4:29" hidden="1" outlineLevel="1">
      <c r="F2358" s="42" t="str">
        <f>F2360</f>
        <v>LABOR_M</v>
      </c>
      <c r="G2358" s="17" t="str">
        <f>$G$13</f>
        <v>ENERGY</v>
      </c>
      <c r="H2358" s="21">
        <f t="shared" ca="1" si="1087"/>
        <v>1094282.6523650005</v>
      </c>
      <c r="I2358" s="22">
        <f ca="1">VLOOKUP(CONCATENATE($F2358," ",$G2358),AllocFactorMatrix,(I$4+1),FALSE)*$E2360</f>
        <v>402059.84743396932</v>
      </c>
      <c r="J2358" s="22">
        <f ca="1">VLOOKUP(CONCATENATE($F2358," ",$G2358),AllocFactorMatrix,(J$4+1),FALSE)*$E2360</f>
        <v>127006.04783342897</v>
      </c>
      <c r="K2358" s="22">
        <f ca="1">VLOOKUP(CONCATENATE($F2358," ",$G2358),AllocFactorMatrix,(K$4+1),FALSE)*$E2360</f>
        <v>1586.1224082337972</v>
      </c>
      <c r="L2358" s="22">
        <f ca="1">VLOOKUP(CONCATENATE($F2358," ",$G2358),AllocFactorMatrix,(L$4+1),FALSE)*$E2360</f>
        <v>80.349359400730549</v>
      </c>
      <c r="M2358" s="22">
        <f t="shared" ca="1" si="1077"/>
        <v>128672.5196010635</v>
      </c>
      <c r="N2358" s="22">
        <f ca="1">VLOOKUP(CONCATENATE($F2358," ",$G2358),AllocFactorMatrix,(N$4+1),FALSE)*$E2360</f>
        <v>64346.895557932665</v>
      </c>
      <c r="O2358" s="22">
        <f ca="1">VLOOKUP(CONCATENATE($F2358," ",$G2358),AllocFactorMatrix,(O$4+1),FALSE)*$E2360</f>
        <v>17359.098840218478</v>
      </c>
      <c r="P2358" s="22">
        <f ca="1">VLOOKUP(CONCATENATE($F2358," ",$G2358),AllocFactorMatrix,(P$4+1),FALSE)*$E2360</f>
        <v>2705.0416365382525</v>
      </c>
      <c r="Q2358" s="22">
        <f ca="1">VLOOKUP(CONCATENATE($F2358," ",$G2358),AllocFactorMatrix,(Q$4+1),FALSE)*$E2360</f>
        <v>0</v>
      </c>
      <c r="R2358" s="22">
        <f t="shared" ca="1" si="1079"/>
        <v>84411.036034689401</v>
      </c>
      <c r="S2358" s="22">
        <f ca="1">VLOOKUP(CONCATENATE($F2358," ",$G2358),AllocFactorMatrix,(S$4+1),FALSE)*$E2360</f>
        <v>3240.6276529540314</v>
      </c>
      <c r="T2358" s="22">
        <f ca="1">VLOOKUP(CONCATENATE($F2358," ",$G2358),AllocFactorMatrix,(T$4+1),FALSE)*$E2360</f>
        <v>64055.234042843898</v>
      </c>
      <c r="U2358" s="22">
        <f ca="1">VLOOKUP(CONCATENATE($F2358," ",$G2358),AllocFactorMatrix,(U$4+1),FALSE)*$E2360</f>
        <v>336745.13715733786</v>
      </c>
      <c r="V2358" s="22">
        <f ca="1">VLOOKUP(CONCATENATE($F2358," ",$G2358),AllocFactorMatrix,(V$4+1),FALSE)*$E2360</f>
        <v>47088.027782286321</v>
      </c>
      <c r="W2358" s="22">
        <f t="shared" ca="1" si="1094"/>
        <v>451129.02663542214</v>
      </c>
      <c r="X2358" s="22">
        <f ca="1">VLOOKUP(CONCATENATE($F2358," ",$G2358),AllocFactorMatrix,(X$4+1),FALSE)*$E2360</f>
        <v>18091.620472867628</v>
      </c>
      <c r="Y2358" s="22">
        <f ca="1">VLOOKUP(CONCATENATE($F2358," ",$G2358),AllocFactorMatrix,(Y$4+1),FALSE)*$E2360</f>
        <v>342.09738401234051</v>
      </c>
      <c r="Z2358" s="22">
        <f t="shared" ca="1" si="1092"/>
        <v>18433.717856879968</v>
      </c>
      <c r="AA2358" s="22">
        <f ca="1">VLOOKUP(CONCATENATE($F2358," ",$G2358),AllocFactorMatrix,(AA$4+1),FALSE)*$E2360</f>
        <v>341.23362046515808</v>
      </c>
      <c r="AB2358" s="22">
        <f ca="1">VLOOKUP(CONCATENATE($F2358," ",$G2358),AllocFactorMatrix,(AB$4+1),FALSE)*$E2360</f>
        <v>7481.3519530807125</v>
      </c>
      <c r="AC2358" s="22">
        <f ca="1">VLOOKUP(CONCATENATE($F2358," ",$G2358),AllocFactorMatrix,(AC$4+1),FALSE)*$E2360</f>
        <v>1753.9192294297106</v>
      </c>
    </row>
    <row r="2359" spans="4:29" hidden="1" outlineLevel="1">
      <c r="F2359" s="42" t="str">
        <f>F2360</f>
        <v>LABOR_M</v>
      </c>
      <c r="G2359" s="17" t="str">
        <f>$G$14</f>
        <v>CUSTOMER</v>
      </c>
      <c r="H2359" s="21">
        <f t="shared" ca="1" si="1087"/>
        <v>2188724.5120164473</v>
      </c>
      <c r="I2359" s="22">
        <f ca="1">VLOOKUP(CONCATENATE($F2359," ",$G2359),AllocFactorMatrix,(I$4+1),FALSE)*$E2360</f>
        <v>1693993.8589061063</v>
      </c>
      <c r="J2359" s="22">
        <f ca="1">VLOOKUP(CONCATENATE($F2359," ",$G2359),AllocFactorMatrix,(J$4+1),FALSE)*$E2360</f>
        <v>399674.84056382522</v>
      </c>
      <c r="K2359" s="22">
        <f ca="1">VLOOKUP(CONCATENATE($F2359," ",$G2359),AllocFactorMatrix,(K$4+1),FALSE)*$E2360</f>
        <v>4070.2286157315266</v>
      </c>
      <c r="L2359" s="22">
        <f ca="1">VLOOKUP(CONCATENATE($F2359," ",$G2359),AllocFactorMatrix,(L$4+1),FALSE)*$E2360</f>
        <v>290.02378149813063</v>
      </c>
      <c r="M2359" s="22">
        <f t="shared" ca="1" si="1077"/>
        <v>404035.09296105488</v>
      </c>
      <c r="N2359" s="22">
        <f ca="1">VLOOKUP(CONCATENATE($F2359," ",$G2359),AllocFactorMatrix,(N$4+1),FALSE)*$E2360</f>
        <v>7112.0366011676397</v>
      </c>
      <c r="O2359" s="22">
        <f ca="1">VLOOKUP(CONCATENATE($F2359," ",$G2359),AllocFactorMatrix,(O$4+1),FALSE)*$E2360</f>
        <v>2268.8967847030199</v>
      </c>
      <c r="P2359" s="22">
        <f ca="1">VLOOKUP(CONCATENATE($F2359," ",$G2359),AllocFactorMatrix,(P$4+1),FALSE)*$E2360</f>
        <v>828.2072029268337</v>
      </c>
      <c r="Q2359" s="22">
        <f ca="1">VLOOKUP(CONCATENATE($F2359," ",$G2359),AllocFactorMatrix,(Q$4+1),FALSE)*$E2360</f>
        <v>0</v>
      </c>
      <c r="R2359" s="22">
        <f t="shared" ca="1" si="1079"/>
        <v>10209.140588797492</v>
      </c>
      <c r="S2359" s="22">
        <f ca="1">VLOOKUP(CONCATENATE($F2359," ",$G2359),AllocFactorMatrix,(S$4+1),FALSE)*$E2360</f>
        <v>67.437711383793854</v>
      </c>
      <c r="T2359" s="22">
        <f ca="1">VLOOKUP(CONCATENATE($F2359," ",$G2359),AllocFactorMatrix,(T$4+1),FALSE)*$E2360</f>
        <v>1631.6213109294686</v>
      </c>
      <c r="U2359" s="22">
        <f ca="1">VLOOKUP(CONCATENATE($F2359," ",$G2359),AllocFactorMatrix,(U$4+1),FALSE)*$E2360</f>
        <v>2742.9709854372163</v>
      </c>
      <c r="V2359" s="22">
        <f ca="1">VLOOKUP(CONCATENATE($F2359," ",$G2359),AllocFactorMatrix,(V$4+1),FALSE)*$E2360</f>
        <v>527.81220883075616</v>
      </c>
      <c r="W2359" s="22">
        <f t="shared" ca="1" si="1094"/>
        <v>4969.8422165812353</v>
      </c>
      <c r="X2359" s="22">
        <f ca="1">VLOOKUP(CONCATENATE($F2359," ",$G2359),AllocFactorMatrix,(X$4+1),FALSE)*$E2360</f>
        <v>2299.2114399923094</v>
      </c>
      <c r="Y2359" s="22">
        <f ca="1">VLOOKUP(CONCATENATE($F2359," ",$G2359),AllocFactorMatrix,(Y$4+1),FALSE)*$E2360</f>
        <v>27.42224007132171</v>
      </c>
      <c r="Z2359" s="22">
        <f t="shared" ca="1" si="1092"/>
        <v>2326.6336800636309</v>
      </c>
      <c r="AA2359" s="22">
        <f ca="1">VLOOKUP(CONCATENATE($F2359," ",$G2359),AllocFactorMatrix,(AA$4+1),FALSE)*$E2360</f>
        <v>160.03354972189928</v>
      </c>
      <c r="AB2359" s="22">
        <f ca="1">VLOOKUP(CONCATENATE($F2359," ",$G2359),AllocFactorMatrix,(AB$4+1),FALSE)*$E2360</f>
        <v>67678.525850481077</v>
      </c>
      <c r="AC2359" s="22">
        <f ca="1">VLOOKUP(CONCATENATE($F2359," ",$G2359),AllocFactorMatrix,(AC$4+1),FALSE)*$E2360</f>
        <v>5351.3842636396512</v>
      </c>
    </row>
    <row r="2360" spans="4:29" collapsed="1">
      <c r="D2360" s="39" t="s">
        <v>405</v>
      </c>
      <c r="E2360" s="19">
        <v>6245514</v>
      </c>
      <c r="F2360" s="42" t="s">
        <v>69</v>
      </c>
      <c r="G2360" s="17" t="str">
        <f>$G$15</f>
        <v>TOTAL</v>
      </c>
      <c r="H2360" s="21">
        <f t="shared" ca="1" si="1087"/>
        <v>6245514.0000000056</v>
      </c>
      <c r="I2360" s="22">
        <f ca="1">VLOOKUP(CONCATENATE($F2360," ",$G2360),AllocFactorMatrix,(I$4+1),FALSE)*$E2360</f>
        <v>3640557.6633760063</v>
      </c>
      <c r="J2360" s="22">
        <f ca="1">VLOOKUP(CONCATENATE($F2360," ",$G2360),AllocFactorMatrix,(J$4+1),FALSE)*$E2360</f>
        <v>908506.77551093977</v>
      </c>
      <c r="K2360" s="22">
        <f ca="1">VLOOKUP(CONCATENATE($F2360," ",$G2360),AllocFactorMatrix,(K$4+1),FALSE)*$E2360</f>
        <v>10285.781465995406</v>
      </c>
      <c r="L2360" s="22">
        <f ca="1">VLOOKUP(CONCATENATE($F2360," ",$G2360),AllocFactorMatrix,(L$4+1),FALSE)*$E2360</f>
        <v>574.78631303623342</v>
      </c>
      <c r="M2360" s="22">
        <f t="shared" ca="1" si="1077"/>
        <v>919367.34328997135</v>
      </c>
      <c r="N2360" s="22">
        <f ca="1">VLOOKUP(CONCATENATE($F2360," ",$G2360),AllocFactorMatrix,(N$4+1),FALSE)*$E2360</f>
        <v>240987.52094729585</v>
      </c>
      <c r="O2360" s="22">
        <f ca="1">VLOOKUP(CONCATENATE($F2360," ",$G2360),AllocFactorMatrix,(O$4+1),FALSE)*$E2360</f>
        <v>64364.468140199293</v>
      </c>
      <c r="P2360" s="22">
        <f ca="1">VLOOKUP(CONCATENATE($F2360," ",$G2360),AllocFactorMatrix,(P$4+1),FALSE)*$E2360</f>
        <v>9824.0533531706133</v>
      </c>
      <c r="Q2360" s="22">
        <f ca="1">VLOOKUP(CONCATENATE($F2360," ",$G2360),AllocFactorMatrix,(Q$4+1),FALSE)*$E2360</f>
        <v>0</v>
      </c>
      <c r="R2360" s="22">
        <f t="shared" ca="1" si="1079"/>
        <v>315176.04244066577</v>
      </c>
      <c r="S2360" s="22">
        <f ca="1">VLOOKUP(CONCATENATE($F2360," ",$G2360),AllocFactorMatrix,(S$4+1),FALSE)*$E2360</f>
        <v>10569.047071237872</v>
      </c>
      <c r="T2360" s="22">
        <f ca="1">VLOOKUP(CONCATENATE($F2360," ",$G2360),AllocFactorMatrix,(T$4+1),FALSE)*$E2360</f>
        <v>194189.15441455133</v>
      </c>
      <c r="U2360" s="22">
        <f ca="1">VLOOKUP(CONCATENATE($F2360," ",$G2360),AllocFactorMatrix,(U$4+1),FALSE)*$E2360</f>
        <v>893103.66251205094</v>
      </c>
      <c r="V2360" s="22">
        <f ca="1">VLOOKUP(CONCATENATE($F2360," ",$G2360),AllocFactorMatrix,(V$4+1),FALSE)*$E2360</f>
        <v>112611.81179840387</v>
      </c>
      <c r="W2360" s="22">
        <f t="shared" ca="1" si="1094"/>
        <v>1210473.6757962441</v>
      </c>
      <c r="X2360" s="22">
        <f ca="1">VLOOKUP(CONCATENATE($F2360," ",$G2360),AllocFactorMatrix,(X$4+1),FALSE)*$E2360</f>
        <v>67907.738348076717</v>
      </c>
      <c r="Y2360" s="22">
        <f ca="1">VLOOKUP(CONCATENATE($F2360," ",$G2360),AllocFactorMatrix,(Y$4+1),FALSE)*$E2360</f>
        <v>1231.2808377280462</v>
      </c>
      <c r="Z2360" s="22">
        <f t="shared" ca="1" si="1092"/>
        <v>69139.019185804762</v>
      </c>
      <c r="AA2360" s="22">
        <f ca="1">VLOOKUP(CONCATENATE($F2360," ",$G2360),AllocFactorMatrix,(AA$4+1),FALSE)*$E2360</f>
        <v>1190.1146205156647</v>
      </c>
      <c r="AB2360" s="22">
        <f ca="1">VLOOKUP(CONCATENATE($F2360," ",$G2360),AllocFactorMatrix,(AB$4+1),FALSE)*$E2360</f>
        <v>81098.477637984557</v>
      </c>
      <c r="AC2360" s="22">
        <f ca="1">VLOOKUP(CONCATENATE($F2360," ",$G2360),AllocFactorMatrix,(AC$4+1),FALSE)*$E2360</f>
        <v>8511.6636528105337</v>
      </c>
    </row>
    <row r="2361" spans="4:29" hidden="1" outlineLevel="1">
      <c r="F2361" s="42" t="str">
        <f>F2368</f>
        <v>RSALE</v>
      </c>
      <c r="G2361" s="17" t="str">
        <f>$G$8</f>
        <v>PRODUCTION</v>
      </c>
      <c r="H2361" s="21">
        <f t="shared" ref="H2361:H2392" ca="1" si="1095">SUBTOTAL(9,I2361:AC2361)</f>
        <v>7629.9485362893547</v>
      </c>
      <c r="I2361" s="22">
        <f ca="1">VLOOKUP(CONCATENATE($F2361," ",$G2361),AllocFactorMatrix,(I$4+1),FALSE)*$E2368</f>
        <v>3557.4830099663272</v>
      </c>
      <c r="J2361" s="22">
        <f ca="1">VLOOKUP(CONCATENATE($F2361," ",$G2361),AllocFactorMatrix,(J$4+1),FALSE)*$E2368</f>
        <v>1027.1930242857709</v>
      </c>
      <c r="K2361" s="22">
        <f ca="1">VLOOKUP(CONCATENATE($F2361," ",$G2361),AllocFactorMatrix,(K$4+1),FALSE)*$E2368</f>
        <v>12.979994302293321</v>
      </c>
      <c r="L2361" s="22">
        <f ca="1">VLOOKUP(CONCATENATE($F2361," ",$G2361),AllocFactorMatrix,(L$4+1),FALSE)*$E2368</f>
        <v>0.63935939621861493</v>
      </c>
      <c r="M2361" s="22">
        <f t="shared" ref="M2361:M2368" ca="1" si="1096">SUBTOTAL(9,J2361:L2361)</f>
        <v>1040.8123779842829</v>
      </c>
      <c r="N2361" s="22">
        <f ca="1">VLOOKUP(CONCATENATE($F2361," ",$G2361),AllocFactorMatrix,(N$4+1),FALSE)*$E2368</f>
        <v>519.51415374437897</v>
      </c>
      <c r="O2361" s="22">
        <f ca="1">VLOOKUP(CONCATENATE($F2361," ",$G2361),AllocFactorMatrix,(O$4+1),FALSE)*$E2368</f>
        <v>144.41318601856599</v>
      </c>
      <c r="P2361" s="22">
        <f ca="1">VLOOKUP(CONCATENATE($F2361," ",$G2361),AllocFactorMatrix,(P$4+1),FALSE)*$E2368</f>
        <v>17.7683548054823</v>
      </c>
      <c r="Q2361" s="22">
        <f ca="1">VLOOKUP(CONCATENATE($F2361," ",$G2361),AllocFactorMatrix,(Q$4+1),FALSE)*$E2368</f>
        <v>0</v>
      </c>
      <c r="R2361" s="22">
        <f t="shared" ref="R2361:R2368" ca="1" si="1097">SUBTOTAL(9,N2361:Q2361)</f>
        <v>681.69569456842726</v>
      </c>
      <c r="S2361" s="22">
        <f ca="1">VLOOKUP(CONCATENATE($F2361," ",$G2361),AllocFactorMatrix,(S$4+1),FALSE)*$E2368</f>
        <v>20.924018482682619</v>
      </c>
      <c r="T2361" s="22">
        <f ca="1">VLOOKUP(CONCATENATE($F2361," ",$G2361),AllocFactorMatrix,(T$4+1),FALSE)*$E2368</f>
        <v>398.80139019821218</v>
      </c>
      <c r="U2361" s="22">
        <f ca="1">VLOOKUP(CONCATENATE($F2361," ",$G2361),AllocFactorMatrix,(U$4+1),FALSE)*$E2368</f>
        <v>1524.489488029257</v>
      </c>
      <c r="V2361" s="22">
        <f ca="1">VLOOKUP(CONCATENATE($F2361," ",$G2361),AllocFactorMatrix,(V$4+1),FALSE)*$E2368</f>
        <v>221.29099870676518</v>
      </c>
      <c r="W2361" s="22">
        <f ca="1">SUBTOTAL(9,S2361:V2361)</f>
        <v>2165.5058954169172</v>
      </c>
      <c r="X2361" s="22">
        <f ca="1">VLOOKUP(CONCATENATE($F2361," ",$G2361),AllocFactorMatrix,(X$4+1),FALSE)*$E2368</f>
        <v>155.06745725922684</v>
      </c>
      <c r="Y2361" s="22">
        <f ca="1">VLOOKUP(CONCATENATE($F2361," ",$G2361),AllocFactorMatrix,(Y$4+1),FALSE)*$E2368</f>
        <v>2.7834515007660898</v>
      </c>
      <c r="Z2361" s="22">
        <f t="shared" ref="Z2361:Z2368" ca="1" si="1098">SUBTOTAL(9,X2361:Y2361)</f>
        <v>157.85090875999293</v>
      </c>
      <c r="AA2361" s="22">
        <f ca="1">VLOOKUP(CONCATENATE($F2361," ",$G2361),AllocFactorMatrix,(AA$4+1),FALSE)*$E2368</f>
        <v>2.3934885876705456</v>
      </c>
      <c r="AB2361" s="22">
        <f ca="1">VLOOKUP(CONCATENATE($F2361," ",$G2361),AllocFactorMatrix,(AB$4+1),FALSE)*$E2368</f>
        <v>19.089340349926928</v>
      </c>
      <c r="AC2361" s="22">
        <f ca="1">VLOOKUP(CONCATENATE($F2361," ",$G2361),AllocFactorMatrix,(AC$4+1),FALSE)*$E2368</f>
        <v>5.1178206558121992</v>
      </c>
    </row>
    <row r="2362" spans="4:29" hidden="1" outlineLevel="1">
      <c r="F2362" s="42" t="str">
        <f>F2368</f>
        <v>RSALE</v>
      </c>
      <c r="G2362" s="17" t="str">
        <f>$G$9</f>
        <v>BULKTRAN</v>
      </c>
      <c r="H2362" s="21">
        <f t="shared" ca="1" si="1095"/>
        <v>-992.57878862718076</v>
      </c>
      <c r="I2362" s="22">
        <f ca="1">VLOOKUP(CONCATENATE($F2362," ",$G2362),AllocFactorMatrix,(I$4+1),FALSE)*$E2368</f>
        <v>-729.63920331054214</v>
      </c>
      <c r="J2362" s="22">
        <f ca="1">VLOOKUP(CONCATENATE($F2362," ",$G2362),AllocFactorMatrix,(J$4+1),FALSE)*$E2368</f>
        <v>-41.644543051489336</v>
      </c>
      <c r="K2362" s="22">
        <f ca="1">VLOOKUP(CONCATENATE($F2362," ",$G2362),AllocFactorMatrix,(K$4+1),FALSE)*$E2368</f>
        <v>-0.20115024587983005</v>
      </c>
      <c r="L2362" s="22">
        <f ca="1">VLOOKUP(CONCATENATE($F2362," ",$G2362),AllocFactorMatrix,(L$4+1),FALSE)*$E2368</f>
        <v>-3.46849507914811E-4</v>
      </c>
      <c r="M2362" s="22">
        <f t="shared" ca="1" si="1096"/>
        <v>-41.84604014687708</v>
      </c>
      <c r="N2362" s="22">
        <f ca="1">VLOOKUP(CONCATENATE($F2362," ",$G2362),AllocFactorMatrix,(N$4+1),FALSE)*$E2368</f>
        <v>26.724216680522435</v>
      </c>
      <c r="O2362" s="22">
        <f ca="1">VLOOKUP(CONCATENATE($F2362," ",$G2362),AllocFactorMatrix,(O$4+1),FALSE)*$E2368</f>
        <v>9.0517724466011416</v>
      </c>
      <c r="P2362" s="22">
        <f ca="1">VLOOKUP(CONCATENATE($F2362," ",$G2362),AllocFactorMatrix,(P$4+1),FALSE)*$E2368</f>
        <v>-3.1917951377679716</v>
      </c>
      <c r="Q2362" s="22">
        <f ca="1">VLOOKUP(CONCATENATE($F2362," ",$G2362),AllocFactorMatrix,(Q$4+1),FALSE)*$E2368</f>
        <v>0</v>
      </c>
      <c r="R2362" s="22">
        <f t="shared" ca="1" si="1097"/>
        <v>32.584193989355612</v>
      </c>
      <c r="S2362" s="22">
        <f ca="1">VLOOKUP(CONCATENATE($F2362," ",$G2362),AllocFactorMatrix,(S$4+1),FALSE)*$E2368</f>
        <v>0.33198191074946198</v>
      </c>
      <c r="T2362" s="22">
        <f ca="1">VLOOKUP(CONCATENATE($F2362," ",$G2362),AllocFactorMatrix,(T$4+1),FALSE)*$E2368</f>
        <v>6.847916157490924</v>
      </c>
      <c r="U2362" s="22">
        <f ca="1">VLOOKUP(CONCATENATE($F2362," ",$G2362),AllocFactorMatrix,(U$4+1),FALSE)*$E2368</f>
        <v>-266.26651188255795</v>
      </c>
      <c r="V2362" s="22">
        <f ca="1">VLOOKUP(CONCATENATE($F2362," ",$G2362),AllocFactorMatrix,(V$4+1),FALSE)*$E2368</f>
        <v>-11.978448746230324</v>
      </c>
      <c r="W2362" s="22">
        <f t="shared" ref="W2362:W2368" ca="1" si="1099">SUBTOTAL(9,S2362:V2362)</f>
        <v>-271.06506256054786</v>
      </c>
      <c r="X2362" s="22">
        <f ca="1">VLOOKUP(CONCATENATE($F2362," ",$G2362),AllocFactorMatrix,(X$4+1),FALSE)*$E2368</f>
        <v>15.336795084961492</v>
      </c>
      <c r="Y2362" s="22">
        <f ca="1">VLOOKUP(CONCATENATE($F2362," ",$G2362),AllocFactorMatrix,(Y$4+1),FALSE)*$E2368</f>
        <v>0.1838144359818048</v>
      </c>
      <c r="Z2362" s="22">
        <f t="shared" ca="1" si="1098"/>
        <v>15.520609520943298</v>
      </c>
      <c r="AA2362" s="22">
        <f ca="1">VLOOKUP(CONCATENATE($F2362," ",$G2362),AllocFactorMatrix,(AA$4+1),FALSE)*$E2368</f>
        <v>0.44222193977217672</v>
      </c>
      <c r="AB2362" s="22">
        <f ca="1">VLOOKUP(CONCATENATE($F2362," ",$G2362),AllocFactorMatrix,(AB$4+1),FALSE)*$E2368</f>
        <v>0.81180227421605256</v>
      </c>
      <c r="AC2362" s="22">
        <f ca="1">VLOOKUP(CONCATENATE($F2362," ",$G2362),AllocFactorMatrix,(AC$4+1),FALSE)*$E2368</f>
        <v>0.61268966649862877</v>
      </c>
    </row>
    <row r="2363" spans="4:29" hidden="1" outlineLevel="1">
      <c r="F2363" s="42" t="str">
        <f>F2368</f>
        <v>RSALE</v>
      </c>
      <c r="G2363" s="17" t="str">
        <f>$G$10</f>
        <v>SUBTRAN</v>
      </c>
      <c r="H2363" s="21">
        <f t="shared" ca="1" si="1095"/>
        <v>-316.17737613753906</v>
      </c>
      <c r="I2363" s="22">
        <f ca="1">VLOOKUP(CONCATENATE($F2363," ",$G2363),AllocFactorMatrix,(I$4+1),FALSE)*$E2368</f>
        <v>-218.46590115059351</v>
      </c>
      <c r="J2363" s="22">
        <f ca="1">VLOOKUP(CONCATENATE($F2363," ",$G2363),AllocFactorMatrix,(J$4+1),FALSE)*$E2368</f>
        <v>-12.487750936335585</v>
      </c>
      <c r="K2363" s="22">
        <f ca="1">VLOOKUP(CONCATENATE($F2363," ",$G2363),AllocFactorMatrix,(K$4+1),FALSE)*$E2368</f>
        <v>-6.1491706594051093E-2</v>
      </c>
      <c r="L2363" s="22">
        <f ca="1">VLOOKUP(CONCATENATE($F2363," ",$G2363),AllocFactorMatrix,(L$4+1),FALSE)*$E2368</f>
        <v>-5.8478172826662987E-4</v>
      </c>
      <c r="M2363" s="22">
        <f t="shared" ca="1" si="1096"/>
        <v>-12.549827424657902</v>
      </c>
      <c r="N2363" s="22">
        <f ca="1">VLOOKUP(CONCATENATE($F2363," ",$G2363),AllocFactorMatrix,(N$4+1),FALSE)*$E2368</f>
        <v>7.8700838901182406</v>
      </c>
      <c r="O2363" s="22">
        <f ca="1">VLOOKUP(CONCATENATE($F2363," ",$G2363),AllocFactorMatrix,(O$4+1),FALSE)*$E2368</f>
        <v>2.6682133088155369</v>
      </c>
      <c r="P2363" s="22">
        <f ca="1">VLOOKUP(CONCATENATE($F2363," ",$G2363),AllocFactorMatrix,(P$4+1),FALSE)*$E2368</f>
        <v>-1.1938097944969226</v>
      </c>
      <c r="Q2363" s="22">
        <f ca="1">VLOOKUP(CONCATENATE($F2363," ",$G2363),AllocFactorMatrix,(Q$4+1),FALSE)*$E2368</f>
        <v>0</v>
      </c>
      <c r="R2363" s="22">
        <f t="shared" ca="1" si="1097"/>
        <v>9.3444874044368547</v>
      </c>
      <c r="S2363" s="22">
        <f ca="1">VLOOKUP(CONCATENATE($F2363," ",$G2363),AllocFactorMatrix,(S$4+1),FALSE)*$E2368</f>
        <v>9.493900232722445E-2</v>
      </c>
      <c r="T2363" s="22">
        <f ca="1">VLOOKUP(CONCATENATE($F2363," ",$G2363),AllocFactorMatrix,(T$4+1),FALSE)*$E2368</f>
        <v>2.0159948987540734</v>
      </c>
      <c r="U2363" s="22">
        <f ca="1">VLOOKUP(CONCATENATE($F2363," ",$G2363),AllocFactorMatrix,(U$4+1),FALSE)*$E2368</f>
        <v>-101.39503926039239</v>
      </c>
      <c r="V2363" s="22">
        <f ca="1">VLOOKUP(CONCATENATE($F2363," ",$G2363),AllocFactorMatrix,(V$4+1),FALSE)*$E2368</f>
        <v>0</v>
      </c>
      <c r="W2363" s="22">
        <f t="shared" ca="1" si="1099"/>
        <v>-99.284105359311098</v>
      </c>
      <c r="X2363" s="22">
        <f ca="1">VLOOKUP(CONCATENATE($F2363," ",$G2363),AllocFactorMatrix,(X$4+1),FALSE)*$E2368</f>
        <v>4.5397273326528369</v>
      </c>
      <c r="Y2363" s="22">
        <f ca="1">VLOOKUP(CONCATENATE($F2363," ",$G2363),AllocFactorMatrix,(Y$4+1),FALSE)*$E2368</f>
        <v>5.5481931252865727E-2</v>
      </c>
      <c r="Z2363" s="22">
        <f t="shared" ca="1" si="1098"/>
        <v>4.5952092639057023</v>
      </c>
      <c r="AA2363" s="22">
        <f ca="1">VLOOKUP(CONCATENATE($F2363," ",$G2363),AllocFactorMatrix,(AA$4+1),FALSE)*$E2368</f>
        <v>0.13139245827389659</v>
      </c>
      <c r="AB2363" s="22">
        <f ca="1">VLOOKUP(CONCATENATE($F2363," ",$G2363),AllocFactorMatrix,(AB$4+1),FALSE)*$E2368</f>
        <v>2.9268319585013393E-2</v>
      </c>
      <c r="AC2363" s="22">
        <f ca="1">VLOOKUP(CONCATENATE($F2363," ",$G2363),AllocFactorMatrix,(AC$4+1),FALSE)*$E2368</f>
        <v>2.2100350821760442E-2</v>
      </c>
    </row>
    <row r="2364" spans="4:29" hidden="1" outlineLevel="1">
      <c r="F2364" s="42" t="str">
        <f>F2368</f>
        <v>RSALE</v>
      </c>
      <c r="G2364" s="17" t="str">
        <f>$G$11</f>
        <v>DISTPRI</v>
      </c>
      <c r="H2364" s="21">
        <f t="shared" ca="1" si="1095"/>
        <v>766.24913095789373</v>
      </c>
      <c r="I2364" s="22">
        <f ca="1">VLOOKUP(CONCATENATE($F2364," ",$G2364),AllocFactorMatrix,(I$4+1),FALSE)*$E2368</f>
        <v>352.34943655910251</v>
      </c>
      <c r="J2364" s="22">
        <f ca="1">VLOOKUP(CONCATENATE($F2364," ",$G2364),AllocFactorMatrix,(J$4+1),FALSE)*$E2368</f>
        <v>169.3662399378471</v>
      </c>
      <c r="K2364" s="22">
        <f ca="1">VLOOKUP(CONCATENATE($F2364," ",$G2364),AllocFactorMatrix,(K$4+1),FALSE)*$E2368</f>
        <v>2.2991641332078201</v>
      </c>
      <c r="L2364" s="22">
        <f ca="1">VLOOKUP(CONCATENATE($F2364," ",$G2364),AllocFactorMatrix,(L$4+1),FALSE)*$E2368</f>
        <v>0</v>
      </c>
      <c r="M2364" s="22">
        <f t="shared" ca="1" si="1096"/>
        <v>171.66540407105492</v>
      </c>
      <c r="N2364" s="22">
        <f ca="1">VLOOKUP(CONCATENATE($F2364," ",$G2364),AllocFactorMatrix,(N$4+1),FALSE)*$E2368</f>
        <v>101.67425729644648</v>
      </c>
      <c r="O2364" s="22">
        <f ca="1">VLOOKUP(CONCATENATE($F2364," ",$G2364),AllocFactorMatrix,(O$4+1),FALSE)*$E2368</f>
        <v>28.906985210060913</v>
      </c>
      <c r="P2364" s="22">
        <f ca="1">VLOOKUP(CONCATENATE($F2364," ",$G2364),AllocFactorMatrix,(P$4+1),FALSE)*$E2368</f>
        <v>0</v>
      </c>
      <c r="Q2364" s="22">
        <f ca="1">VLOOKUP(CONCATENATE($F2364," ",$G2364),AllocFactorMatrix,(Q$4+1),FALSE)*$E2368</f>
        <v>0</v>
      </c>
      <c r="R2364" s="22">
        <f t="shared" ca="1" si="1097"/>
        <v>130.58124250650741</v>
      </c>
      <c r="S2364" s="22">
        <f ca="1">VLOOKUP(CONCATENATE($F2364," ",$G2364),AllocFactorMatrix,(S$4+1),FALSE)*$E2368</f>
        <v>3.7947824428642756</v>
      </c>
      <c r="T2364" s="22">
        <f ca="1">VLOOKUP(CONCATENATE($F2364," ",$G2364),AllocFactorMatrix,(T$4+1),FALSE)*$E2368</f>
        <v>72.711627891917942</v>
      </c>
      <c r="U2364" s="22">
        <f ca="1">VLOOKUP(CONCATENATE($F2364," ",$G2364),AllocFactorMatrix,(U$4+1),FALSE)*$E2368</f>
        <v>0</v>
      </c>
      <c r="V2364" s="22">
        <f ca="1">VLOOKUP(CONCATENATE($F2364," ",$G2364),AllocFactorMatrix,(V$4+1),FALSE)*$E2368</f>
        <v>0</v>
      </c>
      <c r="W2364" s="22">
        <f t="shared" ca="1" si="1099"/>
        <v>76.506410334782217</v>
      </c>
      <c r="X2364" s="22">
        <f ca="1">VLOOKUP(CONCATENATE($F2364," ",$G2364),AllocFactorMatrix,(X$4+1),FALSE)*$E2368</f>
        <v>33.36065991806867</v>
      </c>
      <c r="Y2364" s="22">
        <f ca="1">VLOOKUP(CONCATENATE($F2364," ",$G2364),AllocFactorMatrix,(Y$4+1),FALSE)*$E2368</f>
        <v>0.57611503747160697</v>
      </c>
      <c r="Z2364" s="22">
        <f t="shared" ca="1" si="1098"/>
        <v>33.93677495554028</v>
      </c>
      <c r="AA2364" s="22">
        <f ca="1">VLOOKUP(CONCATENATE($F2364," ",$G2364),AllocFactorMatrix,(AA$4+1),FALSE)*$E2368</f>
        <v>0.60795111423560511</v>
      </c>
      <c r="AB2364" s="22">
        <f ca="1">VLOOKUP(CONCATENATE($F2364," ",$G2364),AllocFactorMatrix,(AB$4+1),FALSE)*$E2368</f>
        <v>0.46062284519568564</v>
      </c>
      <c r="AC2364" s="22">
        <f ca="1">VLOOKUP(CONCATENATE($F2364," ",$G2364),AllocFactorMatrix,(AC$4+1),FALSE)*$E2368</f>
        <v>0.14128857147519699</v>
      </c>
    </row>
    <row r="2365" spans="4:29" hidden="1" outlineLevel="1">
      <c r="F2365" s="42" t="str">
        <f>F2368</f>
        <v>RSALE</v>
      </c>
      <c r="G2365" s="17" t="str">
        <f>$G$12</f>
        <v>DISTSEC</v>
      </c>
      <c r="H2365" s="21">
        <f t="shared" ca="1" si="1095"/>
        <v>238.76846535466979</v>
      </c>
      <c r="I2365" s="22">
        <f ca="1">VLOOKUP(CONCATENATE($F2365," ",$G2365),AllocFactorMatrix,(I$4+1),FALSE)*$E2368</f>
        <v>142.66671216791457</v>
      </c>
      <c r="J2365" s="22">
        <f ca="1">VLOOKUP(CONCATENATE($F2365," ",$G2365),AllocFactorMatrix,(J$4+1),FALSE)*$E2368</f>
        <v>53.755053693665019</v>
      </c>
      <c r="K2365" s="22">
        <f ca="1">VLOOKUP(CONCATENATE($F2365," ",$G2365),AllocFactorMatrix,(K$4+1),FALSE)*$E2368</f>
        <v>0</v>
      </c>
      <c r="L2365" s="22">
        <f ca="1">VLOOKUP(CONCATENATE($F2365," ",$G2365),AllocFactorMatrix,(L$4+1),FALSE)*$E2368</f>
        <v>0</v>
      </c>
      <c r="M2365" s="22">
        <f t="shared" ca="1" si="1096"/>
        <v>53.755053693665019</v>
      </c>
      <c r="N2365" s="22">
        <f ca="1">VLOOKUP(CONCATENATE($F2365," ",$G2365),AllocFactorMatrix,(N$4+1),FALSE)*$E2368</f>
        <v>28.035136892063601</v>
      </c>
      <c r="O2365" s="22">
        <f ca="1">VLOOKUP(CONCATENATE($F2365," ",$G2365),AllocFactorMatrix,(O$4+1),FALSE)*$E2368</f>
        <v>0</v>
      </c>
      <c r="P2365" s="22">
        <f ca="1">VLOOKUP(CONCATENATE($F2365," ",$G2365),AllocFactorMatrix,(P$4+1),FALSE)*$E2368</f>
        <v>0</v>
      </c>
      <c r="Q2365" s="22">
        <f ca="1">VLOOKUP(CONCATENATE($F2365," ",$G2365),AllocFactorMatrix,(Q$4+1),FALSE)*$E2368</f>
        <v>0</v>
      </c>
      <c r="R2365" s="22">
        <f t="shared" ca="1" si="1097"/>
        <v>28.035136892063601</v>
      </c>
      <c r="S2365" s="22">
        <f ca="1">VLOOKUP(CONCATENATE($F2365," ",$G2365),AllocFactorMatrix,(S$4+1),FALSE)*$E2368</f>
        <v>0.8603335247911944</v>
      </c>
      <c r="T2365" s="22">
        <f ca="1">VLOOKUP(CONCATENATE($F2365," ",$G2365),AllocFactorMatrix,(T$4+1),FALSE)*$E2368</f>
        <v>0</v>
      </c>
      <c r="U2365" s="22">
        <f ca="1">VLOOKUP(CONCATENATE($F2365," ",$G2365),AllocFactorMatrix,(U$4+1),FALSE)*$E2368</f>
        <v>0</v>
      </c>
      <c r="V2365" s="22">
        <f ca="1">VLOOKUP(CONCATENATE($F2365," ",$G2365),AllocFactorMatrix,(V$4+1),FALSE)*$E2368</f>
        <v>0</v>
      </c>
      <c r="W2365" s="22">
        <f t="shared" ca="1" si="1099"/>
        <v>0.8603335247911944</v>
      </c>
      <c r="X2365" s="22">
        <f ca="1">VLOOKUP(CONCATENATE($F2365," ",$G2365),AllocFactorMatrix,(X$4+1),FALSE)*$E2368</f>
        <v>9.4557583587659106</v>
      </c>
      <c r="Y2365" s="22">
        <f ca="1">VLOOKUP(CONCATENATE($F2365," ",$G2365),AllocFactorMatrix,(Y$4+1),FALSE)*$E2368</f>
        <v>0</v>
      </c>
      <c r="Z2365" s="22">
        <f t="shared" ca="1" si="1098"/>
        <v>9.4557583587659106</v>
      </c>
      <c r="AA2365" s="22">
        <f ca="1">VLOOKUP(CONCATENATE($F2365," ",$G2365),AllocFactorMatrix,(AA$4+1),FALSE)*$E2368</f>
        <v>0.15016914574610152</v>
      </c>
      <c r="AB2365" s="22">
        <f ca="1">VLOOKUP(CONCATENATE($F2365," ",$G2365),AllocFactorMatrix,(AB$4+1),FALSE)*$E2368</f>
        <v>2.9745369497076406</v>
      </c>
      <c r="AC2365" s="22">
        <f ca="1">VLOOKUP(CONCATENATE($F2365," ",$G2365),AllocFactorMatrix,(AC$4+1),FALSE)*$E2368</f>
        <v>0.87076462201580018</v>
      </c>
    </row>
    <row r="2366" spans="4:29" hidden="1" outlineLevel="1">
      <c r="F2366" s="42" t="str">
        <f>F2368</f>
        <v>RSALE</v>
      </c>
      <c r="G2366" s="17" t="str">
        <f>$G$13</f>
        <v>ENERGY</v>
      </c>
      <c r="H2366" s="21">
        <f t="shared" ca="1" si="1095"/>
        <v>6292.6945500510601</v>
      </c>
      <c r="I2366" s="22">
        <f ca="1">VLOOKUP(CONCATENATE($F2366," ",$G2366),AllocFactorMatrix,(I$4+1),FALSE)*$E2368</f>
        <v>2342.4422727615006</v>
      </c>
      <c r="J2366" s="22">
        <f ca="1">VLOOKUP(CONCATENATE($F2366," ",$G2366),AllocFactorMatrix,(J$4+1),FALSE)*$E2368</f>
        <v>730.04662543535096</v>
      </c>
      <c r="K2366" s="22">
        <f ca="1">VLOOKUP(CONCATENATE($F2366," ",$G2366),AllocFactorMatrix,(K$4+1),FALSE)*$E2368</f>
        <v>8.6824180204044819</v>
      </c>
      <c r="L2366" s="22">
        <f ca="1">VLOOKUP(CONCATENATE($F2366," ",$G2366),AllocFactorMatrix,(L$4+1),FALSE)*$E2368</f>
        <v>0.43570814502704236</v>
      </c>
      <c r="M2366" s="22">
        <f t="shared" ca="1" si="1096"/>
        <v>739.16475160078255</v>
      </c>
      <c r="N2366" s="22">
        <f ca="1">VLOOKUP(CONCATENATE($F2366," ",$G2366),AllocFactorMatrix,(N$4+1),FALSE)*$E2368</f>
        <v>382.11587829665035</v>
      </c>
      <c r="O2366" s="22">
        <f ca="1">VLOOKUP(CONCATENATE($F2366," ",$G2366),AllocFactorMatrix,(O$4+1),FALSE)*$E2368</f>
        <v>104.65057712792729</v>
      </c>
      <c r="P2366" s="22">
        <f ca="1">VLOOKUP(CONCATENATE($F2366," ",$G2366),AllocFactorMatrix,(P$4+1),FALSE)*$E2368</f>
        <v>15.894948744808481</v>
      </c>
      <c r="Q2366" s="22">
        <f ca="1">VLOOKUP(CONCATENATE($F2366," ",$G2366),AllocFactorMatrix,(Q$4+1),FALSE)*$E2368</f>
        <v>0</v>
      </c>
      <c r="R2366" s="22">
        <f t="shared" ca="1" si="1097"/>
        <v>502.66140416938612</v>
      </c>
      <c r="S2366" s="22">
        <f ca="1">VLOOKUP(CONCATENATE($F2366," ",$G2366),AllocFactorMatrix,(S$4+1),FALSE)*$E2368</f>
        <v>18.334505608049689</v>
      </c>
      <c r="T2366" s="22">
        <f ca="1">VLOOKUP(CONCATENATE($F2366," ",$G2366),AllocFactorMatrix,(T$4+1),FALSE)*$E2368</f>
        <v>392.73684235315437</v>
      </c>
      <c r="U2366" s="22">
        <f ca="1">VLOOKUP(CONCATENATE($F2366," ",$G2366),AllocFactorMatrix,(U$4+1),FALSE)*$E2368</f>
        <v>1865.8562384715945</v>
      </c>
      <c r="V2366" s="22">
        <f ca="1">VLOOKUP(CONCATENATE($F2366," ",$G2366),AllocFactorMatrix,(V$4+1),FALSE)*$E2368</f>
        <v>267.02706857934527</v>
      </c>
      <c r="W2366" s="22">
        <f t="shared" ca="1" si="1099"/>
        <v>2543.9546550121436</v>
      </c>
      <c r="X2366" s="22">
        <f ca="1">VLOOKUP(CONCATENATE($F2366," ",$G2366),AllocFactorMatrix,(X$4+1),FALSE)*$E2368</f>
        <v>108.63915073686094</v>
      </c>
      <c r="Y2366" s="22">
        <f ca="1">VLOOKUP(CONCATENATE($F2366," ",$G2366),AllocFactorMatrix,(Y$4+1),FALSE)*$E2368</f>
        <v>2.0268841158705824</v>
      </c>
      <c r="Z2366" s="22">
        <f t="shared" ca="1" si="1098"/>
        <v>110.66603485273153</v>
      </c>
      <c r="AA2366" s="22">
        <f ca="1">VLOOKUP(CONCATENATE($F2366," ",$G2366),AllocFactorMatrix,(AA$4+1),FALSE)*$E2368</f>
        <v>1.8521225613304806</v>
      </c>
      <c r="AB2366" s="22">
        <f ca="1">VLOOKUP(CONCATENATE($F2366," ",$G2366),AllocFactorMatrix,(AB$4+1),FALSE)*$E2368</f>
        <v>41.647960154927823</v>
      </c>
      <c r="AC2366" s="22">
        <f ca="1">VLOOKUP(CONCATENATE($F2366," ",$G2366),AllocFactorMatrix,(AC$4+1),FALSE)*$E2368</f>
        <v>10.30534893825701</v>
      </c>
    </row>
    <row r="2367" spans="4:29" hidden="1" outlineLevel="1">
      <c r="F2367" s="42" t="str">
        <f>F2368</f>
        <v>RSALE</v>
      </c>
      <c r="G2367" s="17" t="str">
        <f>$G$14</f>
        <v>CUSTOMER</v>
      </c>
      <c r="H2367" s="21">
        <f t="shared" ca="1" si="1095"/>
        <v>2865.0954821117384</v>
      </c>
      <c r="I2367" s="22">
        <f ca="1">VLOOKUP(CONCATENATE($F2367," ",$G2367),AllocFactorMatrix,(I$4+1),FALSE)*$E2368</f>
        <v>1892.5797447691234</v>
      </c>
      <c r="J2367" s="22">
        <f ca="1">VLOOKUP(CONCATENATE($F2367," ",$G2367),AllocFactorMatrix,(J$4+1),FALSE)*$E2368</f>
        <v>689.25050687128464</v>
      </c>
      <c r="K2367" s="22">
        <f ca="1">VLOOKUP(CONCATENATE($F2367," ",$G2367),AllocFactorMatrix,(K$4+1),FALSE)*$E2368</f>
        <v>7.9519346778372624</v>
      </c>
      <c r="L2367" s="22">
        <f ca="1">VLOOKUP(CONCATENATE($F2367," ",$G2367),AllocFactorMatrix,(L$4+1),FALSE)*$E2368</f>
        <v>0.59377034527068306</v>
      </c>
      <c r="M2367" s="22">
        <f t="shared" ca="1" si="1096"/>
        <v>697.79621189439251</v>
      </c>
      <c r="N2367" s="22">
        <f ca="1">VLOOKUP(CONCATENATE($F2367," ",$G2367),AllocFactorMatrix,(N$4+1),FALSE)*$E2368</f>
        <v>16.28729587233099</v>
      </c>
      <c r="O2367" s="22">
        <f ca="1">VLOOKUP(CONCATENATE($F2367," ",$G2367),AllocFactorMatrix,(O$4+1),FALSE)*$E2368</f>
        <v>5.3527469793252189</v>
      </c>
      <c r="P2367" s="22">
        <f ca="1">VLOOKUP(CONCATENATE($F2367," ",$G2367),AllocFactorMatrix,(P$4+1),FALSE)*$E2368</f>
        <v>1.1301799881165906</v>
      </c>
      <c r="Q2367" s="22">
        <f ca="1">VLOOKUP(CONCATENATE($F2367," ",$G2367),AllocFactorMatrix,(Q$4+1),FALSE)*$E2368</f>
        <v>0</v>
      </c>
      <c r="R2367" s="22">
        <f t="shared" ca="1" si="1097"/>
        <v>22.770222839772799</v>
      </c>
      <c r="S2367" s="22">
        <f ca="1">VLOOKUP(CONCATENATE($F2367," ",$G2367),AllocFactorMatrix,(S$4+1),FALSE)*$E2368</f>
        <v>0.13529678749817994</v>
      </c>
      <c r="T2367" s="22">
        <f ca="1">VLOOKUP(CONCATENATE($F2367," ",$G2367),AllocFactorMatrix,(T$4+1),FALSE)*$E2368</f>
        <v>3.5486634910206747</v>
      </c>
      <c r="U2367" s="22">
        <f ca="1">VLOOKUP(CONCATENATE($F2367," ",$G2367),AllocFactorMatrix,(U$4+1),FALSE)*$E2368</f>
        <v>3.7223261491219972</v>
      </c>
      <c r="V2367" s="22">
        <f ca="1">VLOOKUP(CONCATENATE($F2367," ",$G2367),AllocFactorMatrix,(V$4+1),FALSE)*$E2368</f>
        <v>0.99491667707765574</v>
      </c>
      <c r="W2367" s="22">
        <f t="shared" ca="1" si="1099"/>
        <v>8.4012031047185083</v>
      </c>
      <c r="X2367" s="22">
        <f ca="1">VLOOKUP(CONCATENATE($F2367," ",$G2367),AllocFactorMatrix,(X$4+1),FALSE)*$E2368</f>
        <v>5.8966285679755543</v>
      </c>
      <c r="Y2367" s="22">
        <f ca="1">VLOOKUP(CONCATENATE($F2367," ",$G2367),AllocFactorMatrix,(Y$4+1),FALSE)*$E2368</f>
        <v>6.4397360757131469E-2</v>
      </c>
      <c r="Z2367" s="22">
        <f t="shared" ca="1" si="1098"/>
        <v>5.9610259287326857</v>
      </c>
      <c r="AA2367" s="22">
        <f ca="1">VLOOKUP(CONCATENATE($F2367," ",$G2367),AllocFactorMatrix,(AA$4+1),FALSE)*$E2368</f>
        <v>0.49498982896213373</v>
      </c>
      <c r="AB2367" s="22">
        <f ca="1">VLOOKUP(CONCATENATE($F2367," ",$G2367),AllocFactorMatrix,(AB$4+1),FALSE)*$E2368</f>
        <v>204.1603438432042</v>
      </c>
      <c r="AC2367" s="22">
        <f ca="1">VLOOKUP(CONCATENATE($F2367," ",$G2367),AllocFactorMatrix,(AC$4+1),FALSE)*$E2368</f>
        <v>32.931739902832327</v>
      </c>
    </row>
    <row r="2368" spans="4:29" collapsed="1">
      <c r="D2368" s="17" t="s">
        <v>700</v>
      </c>
      <c r="E2368" s="19">
        <v>16484</v>
      </c>
      <c r="F2368" s="20" t="s">
        <v>72</v>
      </c>
      <c r="G2368" s="17" t="str">
        <f>$G$15</f>
        <v>TOTAL</v>
      </c>
      <c r="H2368" s="21">
        <f t="shared" ca="1" si="1095"/>
        <v>16483.999999999993</v>
      </c>
      <c r="I2368" s="22">
        <f ca="1">VLOOKUP(CONCATENATE($F2368," ",$G2368),AllocFactorMatrix,(I$4+1),FALSE)*$E2368</f>
        <v>7339.4160717628301</v>
      </c>
      <c r="J2368" s="22">
        <f ca="1">VLOOKUP(CONCATENATE($F2368," ",$G2368),AllocFactorMatrix,(J$4+1),FALSE)*$E2368</f>
        <v>2615.4791562360938</v>
      </c>
      <c r="K2368" s="22">
        <f ca="1">VLOOKUP(CONCATENATE($F2368," ",$G2368),AllocFactorMatrix,(K$4+1),FALSE)*$E2368</f>
        <v>31.650869181269009</v>
      </c>
      <c r="L2368" s="22">
        <f ca="1">VLOOKUP(CONCATENATE($F2368," ",$G2368),AllocFactorMatrix,(L$4+1),FALSE)*$E2368</f>
        <v>1.6679062552801593</v>
      </c>
      <c r="M2368" s="22">
        <f t="shared" ca="1" si="1096"/>
        <v>2648.7979316726432</v>
      </c>
      <c r="N2368" s="22">
        <f ca="1">VLOOKUP(CONCATENATE($F2368," ",$G2368),AllocFactorMatrix,(N$4+1),FALSE)*$E2368</f>
        <v>1082.221022672511</v>
      </c>
      <c r="O2368" s="22">
        <f ca="1">VLOOKUP(CONCATENATE($F2368," ",$G2368),AllocFactorMatrix,(O$4+1),FALSE)*$E2368</f>
        <v>295.04348109129609</v>
      </c>
      <c r="P2368" s="22">
        <f ca="1">VLOOKUP(CONCATENATE($F2368," ",$G2368),AllocFactorMatrix,(P$4+1),FALSE)*$E2368</f>
        <v>30.407878606142475</v>
      </c>
      <c r="Q2368" s="22">
        <f ca="1">VLOOKUP(CONCATENATE($F2368," ",$G2368),AllocFactorMatrix,(Q$4+1),FALSE)*$E2368</f>
        <v>0</v>
      </c>
      <c r="R2368" s="22">
        <f t="shared" ca="1" si="1097"/>
        <v>1407.6723823699497</v>
      </c>
      <c r="S2368" s="22">
        <f ca="1">VLOOKUP(CONCATENATE($F2368," ",$G2368),AllocFactorMatrix,(S$4+1),FALSE)*$E2368</f>
        <v>44.475857758962654</v>
      </c>
      <c r="T2368" s="22">
        <f ca="1">VLOOKUP(CONCATENATE($F2368," ",$G2368),AllocFactorMatrix,(T$4+1),FALSE)*$E2368</f>
        <v>876.66243499055031</v>
      </c>
      <c r="U2368" s="22">
        <f ca="1">VLOOKUP(CONCATENATE($F2368," ",$G2368),AllocFactorMatrix,(U$4+1),FALSE)*$E2368</f>
        <v>3026.4065015070228</v>
      </c>
      <c r="V2368" s="22">
        <f ca="1">VLOOKUP(CONCATENATE($F2368," ",$G2368),AllocFactorMatrix,(V$4+1),FALSE)*$E2368</f>
        <v>477.33453521695793</v>
      </c>
      <c r="W2368" s="22">
        <f t="shared" ca="1" si="1099"/>
        <v>4424.8793294734933</v>
      </c>
      <c r="X2368" s="22">
        <f ca="1">VLOOKUP(CONCATENATE($F2368," ",$G2368),AllocFactorMatrix,(X$4+1),FALSE)*$E2368</f>
        <v>332.29617725851222</v>
      </c>
      <c r="Y2368" s="22">
        <f ca="1">VLOOKUP(CONCATENATE($F2368," ",$G2368),AllocFactorMatrix,(Y$4+1),FALSE)*$E2368</f>
        <v>5.6901443821000823</v>
      </c>
      <c r="Z2368" s="22">
        <f t="shared" ca="1" si="1098"/>
        <v>337.98632164061229</v>
      </c>
      <c r="AA2368" s="22">
        <f ca="1">VLOOKUP(CONCATENATE($F2368," ",$G2368),AllocFactorMatrix,(AA$4+1),FALSE)*$E2368</f>
        <v>6.0723356359909388</v>
      </c>
      <c r="AB2368" s="22">
        <f ca="1">VLOOKUP(CONCATENATE($F2368," ",$G2368),AllocFactorMatrix,(AB$4+1),FALSE)*$E2368</f>
        <v>269.17387473676337</v>
      </c>
      <c r="AC2368" s="22">
        <f ca="1">VLOOKUP(CONCATENATE($F2368," ",$G2368),AllocFactorMatrix,(AC$4+1),FALSE)*$E2368</f>
        <v>50.001752707712917</v>
      </c>
    </row>
    <row r="2369" spans="4:29" hidden="1" outlineLevel="1">
      <c r="F2369" s="42" t="str">
        <f>F2376</f>
        <v>RSALE</v>
      </c>
      <c r="G2369" s="17" t="str">
        <f>$G$8</f>
        <v>PRODUCTION</v>
      </c>
      <c r="H2369" s="21">
        <f t="shared" ca="1" si="1095"/>
        <v>0</v>
      </c>
      <c r="I2369" s="22">
        <f ca="1">VLOOKUP(CONCATENATE($F2369," ",$G2369),AllocFactorMatrix,(I$4+1),FALSE)*$E2376</f>
        <v>0</v>
      </c>
      <c r="J2369" s="22">
        <f ca="1">VLOOKUP(CONCATENATE($F2369," ",$G2369),AllocFactorMatrix,(J$4+1),FALSE)*$E2376</f>
        <v>0</v>
      </c>
      <c r="K2369" s="22">
        <f ca="1">VLOOKUP(CONCATENATE($F2369," ",$G2369),AllocFactorMatrix,(K$4+1),FALSE)*$E2376</f>
        <v>0</v>
      </c>
      <c r="L2369" s="22">
        <f ca="1">VLOOKUP(CONCATENATE($F2369," ",$G2369),AllocFactorMatrix,(L$4+1),FALSE)*$E2376</f>
        <v>0</v>
      </c>
      <c r="M2369" s="22">
        <f t="shared" ca="1" si="1077"/>
        <v>0</v>
      </c>
      <c r="N2369" s="22">
        <f ca="1">VLOOKUP(CONCATENATE($F2369," ",$G2369),AllocFactorMatrix,(N$4+1),FALSE)*$E2376</f>
        <v>0</v>
      </c>
      <c r="O2369" s="22">
        <f ca="1">VLOOKUP(CONCATENATE($F2369," ",$G2369),AllocFactorMatrix,(O$4+1),FALSE)*$E2376</f>
        <v>0</v>
      </c>
      <c r="P2369" s="22">
        <f ca="1">VLOOKUP(CONCATENATE($F2369," ",$G2369),AllocFactorMatrix,(P$4+1),FALSE)*$E2376</f>
        <v>0</v>
      </c>
      <c r="Q2369" s="22">
        <f ca="1">VLOOKUP(CONCATENATE($F2369," ",$G2369),AllocFactorMatrix,(Q$4+1),FALSE)*$E2376</f>
        <v>0</v>
      </c>
      <c r="R2369" s="22">
        <f t="shared" ca="1" si="1079"/>
        <v>0</v>
      </c>
      <c r="S2369" s="22">
        <f ca="1">VLOOKUP(CONCATENATE($F2369," ",$G2369),AllocFactorMatrix,(S$4+1),FALSE)*$E2376</f>
        <v>0</v>
      </c>
      <c r="T2369" s="22">
        <f ca="1">VLOOKUP(CONCATENATE($F2369," ",$G2369),AllocFactorMatrix,(T$4+1),FALSE)*$E2376</f>
        <v>0</v>
      </c>
      <c r="U2369" s="22">
        <f ca="1">VLOOKUP(CONCATENATE($F2369," ",$G2369),AllocFactorMatrix,(U$4+1),FALSE)*$E2376</f>
        <v>0</v>
      </c>
      <c r="V2369" s="22">
        <f ca="1">VLOOKUP(CONCATENATE($F2369," ",$G2369),AllocFactorMatrix,(V$4+1),FALSE)*$E2376</f>
        <v>0</v>
      </c>
      <c r="W2369" s="22">
        <f ca="1">SUBTOTAL(9,S2369:V2369)</f>
        <v>0</v>
      </c>
      <c r="X2369" s="22">
        <f ca="1">VLOOKUP(CONCATENATE($F2369," ",$G2369),AllocFactorMatrix,(X$4+1),FALSE)*$E2376</f>
        <v>0</v>
      </c>
      <c r="Y2369" s="22">
        <f ca="1">VLOOKUP(CONCATENATE($F2369," ",$G2369),AllocFactorMatrix,(Y$4+1),FALSE)*$E2376</f>
        <v>0</v>
      </c>
      <c r="Z2369" s="22">
        <f t="shared" ca="1" si="1092"/>
        <v>0</v>
      </c>
      <c r="AA2369" s="22">
        <f ca="1">VLOOKUP(CONCATENATE($F2369," ",$G2369),AllocFactorMatrix,(AA$4+1),FALSE)*$E2376</f>
        <v>0</v>
      </c>
      <c r="AB2369" s="22">
        <f ca="1">VLOOKUP(CONCATENATE($F2369," ",$G2369),AllocFactorMatrix,(AB$4+1),FALSE)*$E2376</f>
        <v>0</v>
      </c>
      <c r="AC2369" s="22">
        <f ca="1">VLOOKUP(CONCATENATE($F2369," ",$G2369),AllocFactorMatrix,(AC$4+1),FALSE)*$E2376</f>
        <v>0</v>
      </c>
    </row>
    <row r="2370" spans="4:29" hidden="1" outlineLevel="1">
      <c r="F2370" s="42" t="str">
        <f>F2376</f>
        <v>RSALE</v>
      </c>
      <c r="G2370" s="17" t="str">
        <f>$G$9</f>
        <v>BULKTRAN</v>
      </c>
      <c r="H2370" s="21">
        <f t="shared" ca="1" si="1095"/>
        <v>0</v>
      </c>
      <c r="I2370" s="22">
        <f ca="1">VLOOKUP(CONCATENATE($F2370," ",$G2370),AllocFactorMatrix,(I$4+1),FALSE)*$E2376</f>
        <v>0</v>
      </c>
      <c r="J2370" s="22">
        <f ca="1">VLOOKUP(CONCATENATE($F2370," ",$G2370),AllocFactorMatrix,(J$4+1),FALSE)*$E2376</f>
        <v>0</v>
      </c>
      <c r="K2370" s="22">
        <f ca="1">VLOOKUP(CONCATENATE($F2370," ",$G2370),AllocFactorMatrix,(K$4+1),FALSE)*$E2376</f>
        <v>0</v>
      </c>
      <c r="L2370" s="22">
        <f ca="1">VLOOKUP(CONCATENATE($F2370," ",$G2370),AllocFactorMatrix,(L$4+1),FALSE)*$E2376</f>
        <v>0</v>
      </c>
      <c r="M2370" s="22">
        <f t="shared" ca="1" si="1077"/>
        <v>0</v>
      </c>
      <c r="N2370" s="22">
        <f ca="1">VLOOKUP(CONCATENATE($F2370," ",$G2370),AllocFactorMatrix,(N$4+1),FALSE)*$E2376</f>
        <v>0</v>
      </c>
      <c r="O2370" s="22">
        <f ca="1">VLOOKUP(CONCATENATE($F2370," ",$G2370),AllocFactorMatrix,(O$4+1),FALSE)*$E2376</f>
        <v>0</v>
      </c>
      <c r="P2370" s="22">
        <f ca="1">VLOOKUP(CONCATENATE($F2370," ",$G2370),AllocFactorMatrix,(P$4+1),FALSE)*$E2376</f>
        <v>0</v>
      </c>
      <c r="Q2370" s="22">
        <f ca="1">VLOOKUP(CONCATENATE($F2370," ",$G2370),AllocFactorMatrix,(Q$4+1),FALSE)*$E2376</f>
        <v>0</v>
      </c>
      <c r="R2370" s="22">
        <f t="shared" ca="1" si="1079"/>
        <v>0</v>
      </c>
      <c r="S2370" s="22">
        <f ca="1">VLOOKUP(CONCATENATE($F2370," ",$G2370),AllocFactorMatrix,(S$4+1),FALSE)*$E2376</f>
        <v>0</v>
      </c>
      <c r="T2370" s="22">
        <f ca="1">VLOOKUP(CONCATENATE($F2370," ",$G2370),AllocFactorMatrix,(T$4+1),FALSE)*$E2376</f>
        <v>0</v>
      </c>
      <c r="U2370" s="22">
        <f ca="1">VLOOKUP(CONCATENATE($F2370," ",$G2370),AllocFactorMatrix,(U$4+1),FALSE)*$E2376</f>
        <v>0</v>
      </c>
      <c r="V2370" s="22">
        <f ca="1">VLOOKUP(CONCATENATE($F2370," ",$G2370),AllocFactorMatrix,(V$4+1),FALSE)*$E2376</f>
        <v>0</v>
      </c>
      <c r="W2370" s="22">
        <f t="shared" ref="W2370:W2376" ca="1" si="1100">SUBTOTAL(9,S2370:V2370)</f>
        <v>0</v>
      </c>
      <c r="X2370" s="22">
        <f ca="1">VLOOKUP(CONCATENATE($F2370," ",$G2370),AllocFactorMatrix,(X$4+1),FALSE)*$E2376</f>
        <v>0</v>
      </c>
      <c r="Y2370" s="22">
        <f ca="1">VLOOKUP(CONCATENATE($F2370," ",$G2370),AllocFactorMatrix,(Y$4+1),FALSE)*$E2376</f>
        <v>0</v>
      </c>
      <c r="Z2370" s="22">
        <f t="shared" ca="1" si="1092"/>
        <v>0</v>
      </c>
      <c r="AA2370" s="22">
        <f ca="1">VLOOKUP(CONCATENATE($F2370," ",$G2370),AllocFactorMatrix,(AA$4+1),FALSE)*$E2376</f>
        <v>0</v>
      </c>
      <c r="AB2370" s="22">
        <f ca="1">VLOOKUP(CONCATENATE($F2370," ",$G2370),AllocFactorMatrix,(AB$4+1),FALSE)*$E2376</f>
        <v>0</v>
      </c>
      <c r="AC2370" s="22">
        <f ca="1">VLOOKUP(CONCATENATE($F2370," ",$G2370),AllocFactorMatrix,(AC$4+1),FALSE)*$E2376</f>
        <v>0</v>
      </c>
    </row>
    <row r="2371" spans="4:29" hidden="1" outlineLevel="1">
      <c r="F2371" s="42" t="str">
        <f>F2376</f>
        <v>RSALE</v>
      </c>
      <c r="G2371" s="17" t="str">
        <f>$G$10</f>
        <v>SUBTRAN</v>
      </c>
      <c r="H2371" s="21">
        <f t="shared" ca="1" si="1095"/>
        <v>0</v>
      </c>
      <c r="I2371" s="22">
        <f ca="1">VLOOKUP(CONCATENATE($F2371," ",$G2371),AllocFactorMatrix,(I$4+1),FALSE)*$E2376</f>
        <v>0</v>
      </c>
      <c r="J2371" s="22">
        <f ca="1">VLOOKUP(CONCATENATE($F2371," ",$G2371),AllocFactorMatrix,(J$4+1),FALSE)*$E2376</f>
        <v>0</v>
      </c>
      <c r="K2371" s="22">
        <f ca="1">VLOOKUP(CONCATENATE($F2371," ",$G2371),AllocFactorMatrix,(K$4+1),FALSE)*$E2376</f>
        <v>0</v>
      </c>
      <c r="L2371" s="22">
        <f ca="1">VLOOKUP(CONCATENATE($F2371," ",$G2371),AllocFactorMatrix,(L$4+1),FALSE)*$E2376</f>
        <v>0</v>
      </c>
      <c r="M2371" s="22">
        <f t="shared" ca="1" si="1077"/>
        <v>0</v>
      </c>
      <c r="N2371" s="22">
        <f ca="1">VLOOKUP(CONCATENATE($F2371," ",$G2371),AllocFactorMatrix,(N$4+1),FALSE)*$E2376</f>
        <v>0</v>
      </c>
      <c r="O2371" s="22">
        <f ca="1">VLOOKUP(CONCATENATE($F2371," ",$G2371),AllocFactorMatrix,(O$4+1),FALSE)*$E2376</f>
        <v>0</v>
      </c>
      <c r="P2371" s="22">
        <f ca="1">VLOOKUP(CONCATENATE($F2371," ",$G2371),AllocFactorMatrix,(P$4+1),FALSE)*$E2376</f>
        <v>0</v>
      </c>
      <c r="Q2371" s="22">
        <f ca="1">VLOOKUP(CONCATENATE($F2371," ",$G2371),AllocFactorMatrix,(Q$4+1),FALSE)*$E2376</f>
        <v>0</v>
      </c>
      <c r="R2371" s="22">
        <f t="shared" ca="1" si="1079"/>
        <v>0</v>
      </c>
      <c r="S2371" s="22">
        <f ca="1">VLOOKUP(CONCATENATE($F2371," ",$G2371),AllocFactorMatrix,(S$4+1),FALSE)*$E2376</f>
        <v>0</v>
      </c>
      <c r="T2371" s="22">
        <f ca="1">VLOOKUP(CONCATENATE($F2371," ",$G2371),AllocFactorMatrix,(T$4+1),FALSE)*$E2376</f>
        <v>0</v>
      </c>
      <c r="U2371" s="22">
        <f ca="1">VLOOKUP(CONCATENATE($F2371," ",$G2371),AllocFactorMatrix,(U$4+1),FALSE)*$E2376</f>
        <v>0</v>
      </c>
      <c r="V2371" s="22">
        <f ca="1">VLOOKUP(CONCATENATE($F2371," ",$G2371),AllocFactorMatrix,(V$4+1),FALSE)*$E2376</f>
        <v>0</v>
      </c>
      <c r="W2371" s="22">
        <f t="shared" ca="1" si="1100"/>
        <v>0</v>
      </c>
      <c r="X2371" s="22">
        <f ca="1">VLOOKUP(CONCATENATE($F2371," ",$G2371),AllocFactorMatrix,(X$4+1),FALSE)*$E2376</f>
        <v>0</v>
      </c>
      <c r="Y2371" s="22">
        <f ca="1">VLOOKUP(CONCATENATE($F2371," ",$G2371),AllocFactorMatrix,(Y$4+1),FALSE)*$E2376</f>
        <v>0</v>
      </c>
      <c r="Z2371" s="22">
        <f t="shared" ca="1" si="1092"/>
        <v>0</v>
      </c>
      <c r="AA2371" s="22">
        <f ca="1">VLOOKUP(CONCATENATE($F2371," ",$G2371),AllocFactorMatrix,(AA$4+1),FALSE)*$E2376</f>
        <v>0</v>
      </c>
      <c r="AB2371" s="22">
        <f ca="1">VLOOKUP(CONCATENATE($F2371," ",$G2371),AllocFactorMatrix,(AB$4+1),FALSE)*$E2376</f>
        <v>0</v>
      </c>
      <c r="AC2371" s="22">
        <f ca="1">VLOOKUP(CONCATENATE($F2371," ",$G2371),AllocFactorMatrix,(AC$4+1),FALSE)*$E2376</f>
        <v>0</v>
      </c>
    </row>
    <row r="2372" spans="4:29" hidden="1" outlineLevel="1">
      <c r="F2372" s="42" t="str">
        <f>F2376</f>
        <v>RSALE</v>
      </c>
      <c r="G2372" s="17" t="str">
        <f>$G$11</f>
        <v>DISTPRI</v>
      </c>
      <c r="H2372" s="21">
        <f t="shared" ca="1" si="1095"/>
        <v>0</v>
      </c>
      <c r="I2372" s="22">
        <f ca="1">VLOOKUP(CONCATENATE($F2372," ",$G2372),AllocFactorMatrix,(I$4+1),FALSE)*$E2376</f>
        <v>0</v>
      </c>
      <c r="J2372" s="22">
        <f ca="1">VLOOKUP(CONCATENATE($F2372," ",$G2372),AllocFactorMatrix,(J$4+1),FALSE)*$E2376</f>
        <v>0</v>
      </c>
      <c r="K2372" s="22">
        <f ca="1">VLOOKUP(CONCATENATE($F2372," ",$G2372),AllocFactorMatrix,(K$4+1),FALSE)*$E2376</f>
        <v>0</v>
      </c>
      <c r="L2372" s="22">
        <f ca="1">VLOOKUP(CONCATENATE($F2372," ",$G2372),AllocFactorMatrix,(L$4+1),FALSE)*$E2376</f>
        <v>0</v>
      </c>
      <c r="M2372" s="22">
        <f t="shared" ca="1" si="1077"/>
        <v>0</v>
      </c>
      <c r="N2372" s="22">
        <f ca="1">VLOOKUP(CONCATENATE($F2372," ",$G2372),AllocFactorMatrix,(N$4+1),FALSE)*$E2376</f>
        <v>0</v>
      </c>
      <c r="O2372" s="22">
        <f ca="1">VLOOKUP(CONCATENATE($F2372," ",$G2372),AllocFactorMatrix,(O$4+1),FALSE)*$E2376</f>
        <v>0</v>
      </c>
      <c r="P2372" s="22">
        <f ca="1">VLOOKUP(CONCATENATE($F2372," ",$G2372),AllocFactorMatrix,(P$4+1),FALSE)*$E2376</f>
        <v>0</v>
      </c>
      <c r="Q2372" s="22">
        <f ca="1">VLOOKUP(CONCATENATE($F2372," ",$G2372),AllocFactorMatrix,(Q$4+1),FALSE)*$E2376</f>
        <v>0</v>
      </c>
      <c r="R2372" s="22">
        <f t="shared" ca="1" si="1079"/>
        <v>0</v>
      </c>
      <c r="S2372" s="22">
        <f ca="1">VLOOKUP(CONCATENATE($F2372," ",$G2372),AllocFactorMatrix,(S$4+1),FALSE)*$E2376</f>
        <v>0</v>
      </c>
      <c r="T2372" s="22">
        <f ca="1">VLOOKUP(CONCATENATE($F2372," ",$G2372),AllocFactorMatrix,(T$4+1),FALSE)*$E2376</f>
        <v>0</v>
      </c>
      <c r="U2372" s="22">
        <f ca="1">VLOOKUP(CONCATENATE($F2372," ",$G2372),AllocFactorMatrix,(U$4+1),FALSE)*$E2376</f>
        <v>0</v>
      </c>
      <c r="V2372" s="22">
        <f ca="1">VLOOKUP(CONCATENATE($F2372," ",$G2372),AllocFactorMatrix,(V$4+1),FALSE)*$E2376</f>
        <v>0</v>
      </c>
      <c r="W2372" s="22">
        <f t="shared" ca="1" si="1100"/>
        <v>0</v>
      </c>
      <c r="X2372" s="22">
        <f ca="1">VLOOKUP(CONCATENATE($F2372," ",$G2372),AllocFactorMatrix,(X$4+1),FALSE)*$E2376</f>
        <v>0</v>
      </c>
      <c r="Y2372" s="22">
        <f ca="1">VLOOKUP(CONCATENATE($F2372," ",$G2372),AllocFactorMatrix,(Y$4+1),FALSE)*$E2376</f>
        <v>0</v>
      </c>
      <c r="Z2372" s="22">
        <f t="shared" ca="1" si="1092"/>
        <v>0</v>
      </c>
      <c r="AA2372" s="22">
        <f ca="1">VLOOKUP(CONCATENATE($F2372," ",$G2372),AllocFactorMatrix,(AA$4+1),FALSE)*$E2376</f>
        <v>0</v>
      </c>
      <c r="AB2372" s="22">
        <f ca="1">VLOOKUP(CONCATENATE($F2372," ",$G2372),AllocFactorMatrix,(AB$4+1),FALSE)*$E2376</f>
        <v>0</v>
      </c>
      <c r="AC2372" s="22">
        <f ca="1">VLOOKUP(CONCATENATE($F2372," ",$G2372),AllocFactorMatrix,(AC$4+1),FALSE)*$E2376</f>
        <v>0</v>
      </c>
    </row>
    <row r="2373" spans="4:29" hidden="1" outlineLevel="1">
      <c r="F2373" s="42" t="str">
        <f>F2376</f>
        <v>RSALE</v>
      </c>
      <c r="G2373" s="17" t="str">
        <f>$G$12</f>
        <v>DISTSEC</v>
      </c>
      <c r="H2373" s="21">
        <f t="shared" ca="1" si="1095"/>
        <v>0</v>
      </c>
      <c r="I2373" s="22">
        <f ca="1">VLOOKUP(CONCATENATE($F2373," ",$G2373),AllocFactorMatrix,(I$4+1),FALSE)*$E2376</f>
        <v>0</v>
      </c>
      <c r="J2373" s="22">
        <f ca="1">VLOOKUP(CONCATENATE($F2373," ",$G2373),AllocFactorMatrix,(J$4+1),FALSE)*$E2376</f>
        <v>0</v>
      </c>
      <c r="K2373" s="22">
        <f ca="1">VLOOKUP(CONCATENATE($F2373," ",$G2373),AllocFactorMatrix,(K$4+1),FALSE)*$E2376</f>
        <v>0</v>
      </c>
      <c r="L2373" s="22">
        <f ca="1">VLOOKUP(CONCATENATE($F2373," ",$G2373),AllocFactorMatrix,(L$4+1),FALSE)*$E2376</f>
        <v>0</v>
      </c>
      <c r="M2373" s="22">
        <f t="shared" ca="1" si="1077"/>
        <v>0</v>
      </c>
      <c r="N2373" s="22">
        <f ca="1">VLOOKUP(CONCATENATE($F2373," ",$G2373),AllocFactorMatrix,(N$4+1),FALSE)*$E2376</f>
        <v>0</v>
      </c>
      <c r="O2373" s="22">
        <f ca="1">VLOOKUP(CONCATENATE($F2373," ",$G2373),AllocFactorMatrix,(O$4+1),FALSE)*$E2376</f>
        <v>0</v>
      </c>
      <c r="P2373" s="22">
        <f ca="1">VLOOKUP(CONCATENATE($F2373," ",$G2373),AllocFactorMatrix,(P$4+1),FALSE)*$E2376</f>
        <v>0</v>
      </c>
      <c r="Q2373" s="22">
        <f ca="1">VLOOKUP(CONCATENATE($F2373," ",$G2373),AllocFactorMatrix,(Q$4+1),FALSE)*$E2376</f>
        <v>0</v>
      </c>
      <c r="R2373" s="22">
        <f t="shared" ca="1" si="1079"/>
        <v>0</v>
      </c>
      <c r="S2373" s="22">
        <f ca="1">VLOOKUP(CONCATENATE($F2373," ",$G2373),AllocFactorMatrix,(S$4+1),FALSE)*$E2376</f>
        <v>0</v>
      </c>
      <c r="T2373" s="22">
        <f ca="1">VLOOKUP(CONCATENATE($F2373," ",$G2373),AllocFactorMatrix,(T$4+1),FALSE)*$E2376</f>
        <v>0</v>
      </c>
      <c r="U2373" s="22">
        <f ca="1">VLOOKUP(CONCATENATE($F2373," ",$G2373),AllocFactorMatrix,(U$4+1),FALSE)*$E2376</f>
        <v>0</v>
      </c>
      <c r="V2373" s="22">
        <f ca="1">VLOOKUP(CONCATENATE($F2373," ",$G2373),AllocFactorMatrix,(V$4+1),FALSE)*$E2376</f>
        <v>0</v>
      </c>
      <c r="W2373" s="22">
        <f t="shared" ca="1" si="1100"/>
        <v>0</v>
      </c>
      <c r="X2373" s="22">
        <f ca="1">VLOOKUP(CONCATENATE($F2373," ",$G2373),AllocFactorMatrix,(X$4+1),FALSE)*$E2376</f>
        <v>0</v>
      </c>
      <c r="Y2373" s="22">
        <f ca="1">VLOOKUP(CONCATENATE($F2373," ",$G2373),AllocFactorMatrix,(Y$4+1),FALSE)*$E2376</f>
        <v>0</v>
      </c>
      <c r="Z2373" s="22">
        <f t="shared" ca="1" si="1092"/>
        <v>0</v>
      </c>
      <c r="AA2373" s="22">
        <f ca="1">VLOOKUP(CONCATENATE($F2373," ",$G2373),AllocFactorMatrix,(AA$4+1),FALSE)*$E2376</f>
        <v>0</v>
      </c>
      <c r="AB2373" s="22">
        <f ca="1">VLOOKUP(CONCATENATE($F2373," ",$G2373),AllocFactorMatrix,(AB$4+1),FALSE)*$E2376</f>
        <v>0</v>
      </c>
      <c r="AC2373" s="22">
        <f ca="1">VLOOKUP(CONCATENATE($F2373," ",$G2373),AllocFactorMatrix,(AC$4+1),FALSE)*$E2376</f>
        <v>0</v>
      </c>
    </row>
    <row r="2374" spans="4:29" hidden="1" outlineLevel="1">
      <c r="F2374" s="42" t="str">
        <f>F2376</f>
        <v>RSALE</v>
      </c>
      <c r="G2374" s="17" t="str">
        <f>$G$13</f>
        <v>ENERGY</v>
      </c>
      <c r="H2374" s="21">
        <f t="shared" ca="1" si="1095"/>
        <v>0</v>
      </c>
      <c r="I2374" s="22">
        <f ca="1">VLOOKUP(CONCATENATE($F2374," ",$G2374),AllocFactorMatrix,(I$4+1),FALSE)*$E2376</f>
        <v>0</v>
      </c>
      <c r="J2374" s="22">
        <f ca="1">VLOOKUP(CONCATENATE($F2374," ",$G2374),AllocFactorMatrix,(J$4+1),FALSE)*$E2376</f>
        <v>0</v>
      </c>
      <c r="K2374" s="22">
        <f ca="1">VLOOKUP(CONCATENATE($F2374," ",$G2374),AllocFactorMatrix,(K$4+1),FALSE)*$E2376</f>
        <v>0</v>
      </c>
      <c r="L2374" s="22">
        <f ca="1">VLOOKUP(CONCATENATE($F2374," ",$G2374),AllocFactorMatrix,(L$4+1),FALSE)*$E2376</f>
        <v>0</v>
      </c>
      <c r="M2374" s="22">
        <f t="shared" ca="1" si="1077"/>
        <v>0</v>
      </c>
      <c r="N2374" s="22">
        <f ca="1">VLOOKUP(CONCATENATE($F2374," ",$G2374),AllocFactorMatrix,(N$4+1),FALSE)*$E2376</f>
        <v>0</v>
      </c>
      <c r="O2374" s="22">
        <f ca="1">VLOOKUP(CONCATENATE($F2374," ",$G2374),AllocFactorMatrix,(O$4+1),FALSE)*$E2376</f>
        <v>0</v>
      </c>
      <c r="P2374" s="22">
        <f ca="1">VLOOKUP(CONCATENATE($F2374," ",$G2374),AllocFactorMatrix,(P$4+1),FALSE)*$E2376</f>
        <v>0</v>
      </c>
      <c r="Q2374" s="22">
        <f ca="1">VLOOKUP(CONCATENATE($F2374," ",$G2374),AllocFactorMatrix,(Q$4+1),FALSE)*$E2376</f>
        <v>0</v>
      </c>
      <c r="R2374" s="22">
        <f t="shared" ca="1" si="1079"/>
        <v>0</v>
      </c>
      <c r="S2374" s="22">
        <f ca="1">VLOOKUP(CONCATENATE($F2374," ",$G2374),AllocFactorMatrix,(S$4+1),FALSE)*$E2376</f>
        <v>0</v>
      </c>
      <c r="T2374" s="22">
        <f ca="1">VLOOKUP(CONCATENATE($F2374," ",$G2374),AllocFactorMatrix,(T$4+1),FALSE)*$E2376</f>
        <v>0</v>
      </c>
      <c r="U2374" s="22">
        <f ca="1">VLOOKUP(CONCATENATE($F2374," ",$G2374),AllocFactorMatrix,(U$4+1),FALSE)*$E2376</f>
        <v>0</v>
      </c>
      <c r="V2374" s="22">
        <f ca="1">VLOOKUP(CONCATENATE($F2374," ",$G2374),AllocFactorMatrix,(V$4+1),FALSE)*$E2376</f>
        <v>0</v>
      </c>
      <c r="W2374" s="22">
        <f t="shared" ca="1" si="1100"/>
        <v>0</v>
      </c>
      <c r="X2374" s="22">
        <f ca="1">VLOOKUP(CONCATENATE($F2374," ",$G2374),AllocFactorMatrix,(X$4+1),FALSE)*$E2376</f>
        <v>0</v>
      </c>
      <c r="Y2374" s="22">
        <f ca="1">VLOOKUP(CONCATENATE($F2374," ",$G2374),AllocFactorMatrix,(Y$4+1),FALSE)*$E2376</f>
        <v>0</v>
      </c>
      <c r="Z2374" s="22">
        <f t="shared" ca="1" si="1092"/>
        <v>0</v>
      </c>
      <c r="AA2374" s="22">
        <f ca="1">VLOOKUP(CONCATENATE($F2374," ",$G2374),AllocFactorMatrix,(AA$4+1),FALSE)*$E2376</f>
        <v>0</v>
      </c>
      <c r="AB2374" s="22">
        <f ca="1">VLOOKUP(CONCATENATE($F2374," ",$G2374),AllocFactorMatrix,(AB$4+1),FALSE)*$E2376</f>
        <v>0</v>
      </c>
      <c r="AC2374" s="22">
        <f ca="1">VLOOKUP(CONCATENATE($F2374," ",$G2374),AllocFactorMatrix,(AC$4+1),FALSE)*$E2376</f>
        <v>0</v>
      </c>
    </row>
    <row r="2375" spans="4:29" hidden="1" outlineLevel="1">
      <c r="F2375" s="42" t="str">
        <f>F2376</f>
        <v>RSALE</v>
      </c>
      <c r="G2375" s="17" t="str">
        <f>$G$14</f>
        <v>CUSTOMER</v>
      </c>
      <c r="H2375" s="21">
        <f t="shared" ca="1" si="1095"/>
        <v>0</v>
      </c>
      <c r="I2375" s="22">
        <f ca="1">VLOOKUP(CONCATENATE($F2375," ",$G2375),AllocFactorMatrix,(I$4+1),FALSE)*$E2376</f>
        <v>0</v>
      </c>
      <c r="J2375" s="22">
        <f ca="1">VLOOKUP(CONCATENATE($F2375," ",$G2375),AllocFactorMatrix,(J$4+1),FALSE)*$E2376</f>
        <v>0</v>
      </c>
      <c r="K2375" s="22">
        <f ca="1">VLOOKUP(CONCATENATE($F2375," ",$G2375),AllocFactorMatrix,(K$4+1),FALSE)*$E2376</f>
        <v>0</v>
      </c>
      <c r="L2375" s="22">
        <f ca="1">VLOOKUP(CONCATENATE($F2375," ",$G2375),AllocFactorMatrix,(L$4+1),FALSE)*$E2376</f>
        <v>0</v>
      </c>
      <c r="M2375" s="22">
        <f t="shared" ca="1" si="1077"/>
        <v>0</v>
      </c>
      <c r="N2375" s="22">
        <f ca="1">VLOOKUP(CONCATENATE($F2375," ",$G2375),AllocFactorMatrix,(N$4+1),FALSE)*$E2376</f>
        <v>0</v>
      </c>
      <c r="O2375" s="22">
        <f ca="1">VLOOKUP(CONCATENATE($F2375," ",$G2375),AllocFactorMatrix,(O$4+1),FALSE)*$E2376</f>
        <v>0</v>
      </c>
      <c r="P2375" s="22">
        <f ca="1">VLOOKUP(CONCATENATE($F2375," ",$G2375),AllocFactorMatrix,(P$4+1),FALSE)*$E2376</f>
        <v>0</v>
      </c>
      <c r="Q2375" s="22">
        <f ca="1">VLOOKUP(CONCATENATE($F2375," ",$G2375),AllocFactorMatrix,(Q$4+1),FALSE)*$E2376</f>
        <v>0</v>
      </c>
      <c r="R2375" s="22">
        <f t="shared" ca="1" si="1079"/>
        <v>0</v>
      </c>
      <c r="S2375" s="22">
        <f ca="1">VLOOKUP(CONCATENATE($F2375," ",$G2375),AllocFactorMatrix,(S$4+1),FALSE)*$E2376</f>
        <v>0</v>
      </c>
      <c r="T2375" s="22">
        <f ca="1">VLOOKUP(CONCATENATE($F2375," ",$G2375),AllocFactorMatrix,(T$4+1),FALSE)*$E2376</f>
        <v>0</v>
      </c>
      <c r="U2375" s="22">
        <f ca="1">VLOOKUP(CONCATENATE($F2375," ",$G2375),AllocFactorMatrix,(U$4+1),FALSE)*$E2376</f>
        <v>0</v>
      </c>
      <c r="V2375" s="22">
        <f ca="1">VLOOKUP(CONCATENATE($F2375," ",$G2375),AllocFactorMatrix,(V$4+1),FALSE)*$E2376</f>
        <v>0</v>
      </c>
      <c r="W2375" s="22">
        <f t="shared" ca="1" si="1100"/>
        <v>0</v>
      </c>
      <c r="X2375" s="22">
        <f ca="1">VLOOKUP(CONCATENATE($F2375," ",$G2375),AllocFactorMatrix,(X$4+1),FALSE)*$E2376</f>
        <v>0</v>
      </c>
      <c r="Y2375" s="22">
        <f ca="1">VLOOKUP(CONCATENATE($F2375," ",$G2375),AllocFactorMatrix,(Y$4+1),FALSE)*$E2376</f>
        <v>0</v>
      </c>
      <c r="Z2375" s="22">
        <f t="shared" ca="1" si="1092"/>
        <v>0</v>
      </c>
      <c r="AA2375" s="22">
        <f ca="1">VLOOKUP(CONCATENATE($F2375," ",$G2375),AllocFactorMatrix,(AA$4+1),FALSE)*$E2376</f>
        <v>0</v>
      </c>
      <c r="AB2375" s="22">
        <f ca="1">VLOOKUP(CONCATENATE($F2375," ",$G2375),AllocFactorMatrix,(AB$4+1),FALSE)*$E2376</f>
        <v>0</v>
      </c>
      <c r="AC2375" s="22">
        <f ca="1">VLOOKUP(CONCATENATE($F2375," ",$G2375),AllocFactorMatrix,(AC$4+1),FALSE)*$E2376</f>
        <v>0</v>
      </c>
    </row>
    <row r="2376" spans="4:29" collapsed="1">
      <c r="D2376" s="17" t="s">
        <v>701</v>
      </c>
      <c r="E2376" s="19">
        <v>0</v>
      </c>
      <c r="F2376" s="20" t="s">
        <v>72</v>
      </c>
      <c r="G2376" s="17" t="str">
        <f>$G$15</f>
        <v>TOTAL</v>
      </c>
      <c r="H2376" s="21">
        <f t="shared" ca="1" si="1095"/>
        <v>0</v>
      </c>
      <c r="I2376" s="22">
        <f ca="1">VLOOKUP(CONCATENATE($F2376," ",$G2376),AllocFactorMatrix,(I$4+1),FALSE)*$E2376</f>
        <v>0</v>
      </c>
      <c r="J2376" s="22">
        <f ca="1">VLOOKUP(CONCATENATE($F2376," ",$G2376),AllocFactorMatrix,(J$4+1),FALSE)*$E2376</f>
        <v>0</v>
      </c>
      <c r="K2376" s="22">
        <f ca="1">VLOOKUP(CONCATENATE($F2376," ",$G2376),AllocFactorMatrix,(K$4+1),FALSE)*$E2376</f>
        <v>0</v>
      </c>
      <c r="L2376" s="22">
        <f ca="1">VLOOKUP(CONCATENATE($F2376," ",$G2376),AllocFactorMatrix,(L$4+1),FALSE)*$E2376</f>
        <v>0</v>
      </c>
      <c r="M2376" s="22">
        <f t="shared" ca="1" si="1077"/>
        <v>0</v>
      </c>
      <c r="N2376" s="22">
        <f ca="1">VLOOKUP(CONCATENATE($F2376," ",$G2376),AllocFactorMatrix,(N$4+1),FALSE)*$E2376</f>
        <v>0</v>
      </c>
      <c r="O2376" s="22">
        <f ca="1">VLOOKUP(CONCATENATE($F2376," ",$G2376),AllocFactorMatrix,(O$4+1),FALSE)*$E2376</f>
        <v>0</v>
      </c>
      <c r="P2376" s="22">
        <f ca="1">VLOOKUP(CONCATENATE($F2376," ",$G2376),AllocFactorMatrix,(P$4+1),FALSE)*$E2376</f>
        <v>0</v>
      </c>
      <c r="Q2376" s="22">
        <f ca="1">VLOOKUP(CONCATENATE($F2376," ",$G2376),AllocFactorMatrix,(Q$4+1),FALSE)*$E2376</f>
        <v>0</v>
      </c>
      <c r="R2376" s="22">
        <f t="shared" ca="1" si="1079"/>
        <v>0</v>
      </c>
      <c r="S2376" s="22">
        <f ca="1">VLOOKUP(CONCATENATE($F2376," ",$G2376),AllocFactorMatrix,(S$4+1),FALSE)*$E2376</f>
        <v>0</v>
      </c>
      <c r="T2376" s="22">
        <f ca="1">VLOOKUP(CONCATENATE($F2376," ",$G2376),AllocFactorMatrix,(T$4+1),FALSE)*$E2376</f>
        <v>0</v>
      </c>
      <c r="U2376" s="22">
        <f ca="1">VLOOKUP(CONCATENATE($F2376," ",$G2376),AllocFactorMatrix,(U$4+1),FALSE)*$E2376</f>
        <v>0</v>
      </c>
      <c r="V2376" s="22">
        <f ca="1">VLOOKUP(CONCATENATE($F2376," ",$G2376),AllocFactorMatrix,(V$4+1),FALSE)*$E2376</f>
        <v>0</v>
      </c>
      <c r="W2376" s="22">
        <f t="shared" ca="1" si="1100"/>
        <v>0</v>
      </c>
      <c r="X2376" s="22">
        <f ca="1">VLOOKUP(CONCATENATE($F2376," ",$G2376),AllocFactorMatrix,(X$4+1),FALSE)*$E2376</f>
        <v>0</v>
      </c>
      <c r="Y2376" s="22">
        <f ca="1">VLOOKUP(CONCATENATE($F2376," ",$G2376),AllocFactorMatrix,(Y$4+1),FALSE)*$E2376</f>
        <v>0</v>
      </c>
      <c r="Z2376" s="22">
        <f t="shared" ca="1" si="1092"/>
        <v>0</v>
      </c>
      <c r="AA2376" s="22">
        <f ca="1">VLOOKUP(CONCATENATE($F2376," ",$G2376),AllocFactorMatrix,(AA$4+1),FALSE)*$E2376</f>
        <v>0</v>
      </c>
      <c r="AB2376" s="22">
        <f ca="1">VLOOKUP(CONCATENATE($F2376," ",$G2376),AllocFactorMatrix,(AB$4+1),FALSE)*$E2376</f>
        <v>0</v>
      </c>
      <c r="AC2376" s="22">
        <f ca="1">VLOOKUP(CONCATENATE($F2376," ",$G2376),AllocFactorMatrix,(AC$4+1),FALSE)*$E2376</f>
        <v>0</v>
      </c>
    </row>
    <row r="2377" spans="4:29" hidden="1" outlineLevel="1">
      <c r="F2377" s="42" t="str">
        <f>F2384</f>
        <v>LABOR_M</v>
      </c>
      <c r="G2377" s="17" t="str">
        <f>$G$8</f>
        <v>PRODUCTION</v>
      </c>
      <c r="H2377" s="21">
        <f t="shared" ca="1" si="1095"/>
        <v>1707.7607618933491</v>
      </c>
      <c r="I2377" s="22">
        <f ca="1">VLOOKUP(CONCATENATE($F2377," ",$G2377),AllocFactorMatrix,(I$4+1),FALSE)*$E2384</f>
        <v>846.72242174100813</v>
      </c>
      <c r="J2377" s="22">
        <f ca="1">VLOOKUP(CONCATENATE($F2377," ",$G2377),AllocFactorMatrix,(J$4+1),FALSE)*$E2384</f>
        <v>211.73807361852786</v>
      </c>
      <c r="K2377" s="22">
        <f ca="1">VLOOKUP(CONCATENATE($F2377," ",$G2377),AllocFactorMatrix,(K$4+1),FALSE)*$E2384</f>
        <v>2.6835339995699705</v>
      </c>
      <c r="L2377" s="22">
        <f ca="1">VLOOKUP(CONCATENATE($F2377," ",$G2377),AllocFactorMatrix,(L$4+1),FALSE)*$E2384</f>
        <v>0.13430820921927877</v>
      </c>
      <c r="M2377" s="22">
        <f t="shared" ref="M2377:M2384" ca="1" si="1101">SUBTOTAL(9,J2377:L2377)</f>
        <v>214.55591582731711</v>
      </c>
      <c r="N2377" s="22">
        <f ca="1">VLOOKUP(CONCATENATE($F2377," ",$G2377),AllocFactorMatrix,(N$4+1),FALSE)*$E2384</f>
        <v>94.995806507806606</v>
      </c>
      <c r="O2377" s="22">
        <f ca="1">VLOOKUP(CONCATENATE($F2377," ",$G2377),AllocFactorMatrix,(O$4+1),FALSE)*$E2384</f>
        <v>26.036150565225675</v>
      </c>
      <c r="P2377" s="22">
        <f ca="1">VLOOKUP(CONCATENATE($F2377," ",$G2377),AllocFactorMatrix,(P$4+1),FALSE)*$E2384</f>
        <v>4.1431536588717108</v>
      </c>
      <c r="Q2377" s="22">
        <f ca="1">VLOOKUP(CONCATENATE($F2377," ",$G2377),AllocFactorMatrix,(Q$4+1),FALSE)*$E2384</f>
        <v>0</v>
      </c>
      <c r="R2377" s="22">
        <f t="shared" ref="R2377:R2384" ca="1" si="1102">SUBTOTAL(9,N2377:Q2377)</f>
        <v>125.175110731904</v>
      </c>
      <c r="S2377" s="22">
        <f ca="1">VLOOKUP(CONCATENATE($F2377," ",$G2377),AllocFactorMatrix,(S$4+1),FALSE)*$E2384</f>
        <v>4.1064257009542615</v>
      </c>
      <c r="T2377" s="22">
        <f ca="1">VLOOKUP(CONCATENATE($F2377," ",$G2377),AllocFactorMatrix,(T$4+1),FALSE)*$E2384</f>
        <v>74.729942991746483</v>
      </c>
      <c r="U2377" s="22">
        <f ca="1">VLOOKUP(CONCATENATE($F2377," ",$G2377),AllocFactorMatrix,(U$4+1),FALSE)*$E2384</f>
        <v>364.12477668718259</v>
      </c>
      <c r="V2377" s="22">
        <f ca="1">VLOOKUP(CONCATENATE($F2377," ",$G2377),AllocFactorMatrix,(V$4+1),FALSE)*$E2384</f>
        <v>46.396939932196524</v>
      </c>
      <c r="W2377" s="22">
        <f ca="1">SUBTOTAL(9,S2377:V2377)</f>
        <v>489.35808531207982</v>
      </c>
      <c r="X2377" s="22">
        <f ca="1">VLOOKUP(CONCATENATE($F2377," ",$G2377),AllocFactorMatrix,(X$4+1),FALSE)*$E2384</f>
        <v>26.568301865171886</v>
      </c>
      <c r="Y2377" s="22">
        <f ca="1">VLOOKUP(CONCATENATE($F2377," ",$G2377),AllocFactorMatrix,(Y$4+1),FALSE)*$E2384</f>
        <v>0.49942005968924519</v>
      </c>
      <c r="Z2377" s="22">
        <f t="shared" ca="1" si="1078"/>
        <v>27.067721924861132</v>
      </c>
      <c r="AA2377" s="22">
        <f ca="1">VLOOKUP(CONCATENATE($F2377," ",$G2377),AllocFactorMatrix,(AA$4+1),FALSE)*$E2384</f>
        <v>0.38637039022560071</v>
      </c>
      <c r="AB2377" s="22">
        <f ca="1">VLOOKUP(CONCATENATE($F2377," ",$G2377),AllocFactorMatrix,(AB$4+1),FALSE)*$E2384</f>
        <v>3.6308401300833308</v>
      </c>
      <c r="AC2377" s="22">
        <f ca="1">VLOOKUP(CONCATENATE($F2377," ",$G2377),AllocFactorMatrix,(AC$4+1),FALSE)*$E2384</f>
        <v>0.86429583586971537</v>
      </c>
    </row>
    <row r="2378" spans="4:29" hidden="1" outlineLevel="1">
      <c r="F2378" s="42" t="str">
        <f>F2384</f>
        <v>LABOR_M</v>
      </c>
      <c r="G2378" s="17" t="str">
        <f>$G$9</f>
        <v>BULKTRAN</v>
      </c>
      <c r="H2378" s="21">
        <f t="shared" ca="1" si="1095"/>
        <v>474.86055830522758</v>
      </c>
      <c r="I2378" s="22">
        <f ca="1">VLOOKUP(CONCATENATE($F2378," ",$G2378),AllocFactorMatrix,(I$4+1),FALSE)*$E2384</f>
        <v>235.43993449745255</v>
      </c>
      <c r="J2378" s="22">
        <f ca="1">VLOOKUP(CONCATENATE($F2378," ",$G2378),AllocFactorMatrix,(J$4+1),FALSE)*$E2384</f>
        <v>58.875963247624398</v>
      </c>
      <c r="K2378" s="22">
        <f ca="1">VLOOKUP(CONCATENATE($F2378," ",$G2378),AllocFactorMatrix,(K$4+1),FALSE)*$E2384</f>
        <v>0.74618440808656938</v>
      </c>
      <c r="L2378" s="22">
        <f ca="1">VLOOKUP(CONCATENATE($F2378," ",$G2378),AllocFactorMatrix,(L$4+1),FALSE)*$E2384</f>
        <v>3.7345787910089662E-2</v>
      </c>
      <c r="M2378" s="22">
        <f t="shared" ca="1" si="1101"/>
        <v>59.659493443621059</v>
      </c>
      <c r="N2378" s="22">
        <f ca="1">VLOOKUP(CONCATENATE($F2378," ",$G2378),AllocFactorMatrix,(N$4+1),FALSE)*$E2384</f>
        <v>26.41456738058584</v>
      </c>
      <c r="O2378" s="22">
        <f ca="1">VLOOKUP(CONCATENATE($F2378," ",$G2378),AllocFactorMatrix,(O$4+1),FALSE)*$E2384</f>
        <v>7.2396211866437987</v>
      </c>
      <c r="P2378" s="22">
        <f ca="1">VLOOKUP(CONCATENATE($F2378," ",$G2378),AllocFactorMatrix,(P$4+1),FALSE)*$E2384</f>
        <v>1.1520467640999938</v>
      </c>
      <c r="Q2378" s="22">
        <f ca="1">VLOOKUP(CONCATENATE($F2378," ",$G2378),AllocFactorMatrix,(Q$4+1),FALSE)*$E2384</f>
        <v>0</v>
      </c>
      <c r="R2378" s="22">
        <f t="shared" ca="1" si="1102"/>
        <v>34.806235331329631</v>
      </c>
      <c r="S2378" s="22">
        <f ca="1">VLOOKUP(CONCATENATE($F2378," ",$G2378),AllocFactorMatrix,(S$4+1),FALSE)*$E2384</f>
        <v>1.1418341751992178</v>
      </c>
      <c r="T2378" s="22">
        <f ca="1">VLOOKUP(CONCATENATE($F2378," ",$G2378),AllocFactorMatrix,(T$4+1),FALSE)*$E2384</f>
        <v>20.779434241032629</v>
      </c>
      <c r="U2378" s="22">
        <f ca="1">VLOOKUP(CONCATENATE($F2378," ",$G2378),AllocFactorMatrix,(U$4+1),FALSE)*$E2384</f>
        <v>101.2486635181517</v>
      </c>
      <c r="V2378" s="22">
        <f ca="1">VLOOKUP(CONCATENATE($F2378," ",$G2378),AllocFactorMatrix,(V$4+1),FALSE)*$E2384</f>
        <v>12.901149441699706</v>
      </c>
      <c r="W2378" s="22">
        <f t="shared" ref="W2378:W2384" ca="1" si="1103">SUBTOTAL(9,S2378:V2378)</f>
        <v>136.07108137608327</v>
      </c>
      <c r="X2378" s="22">
        <f ca="1">VLOOKUP(CONCATENATE($F2378," ",$G2378),AllocFactorMatrix,(X$4+1),FALSE)*$E2384</f>
        <v>7.3875913643372888</v>
      </c>
      <c r="Y2378" s="22">
        <f ca="1">VLOOKUP(CONCATENATE($F2378," ",$G2378),AllocFactorMatrix,(Y$4+1),FALSE)*$E2384</f>
        <v>0.1388689175115711</v>
      </c>
      <c r="Z2378" s="22">
        <f t="shared" ca="1" si="1078"/>
        <v>7.52646028184886</v>
      </c>
      <c r="AA2378" s="22">
        <f ca="1">VLOOKUP(CONCATENATE($F2378," ",$G2378),AllocFactorMatrix,(AA$4+1),FALSE)*$E2384</f>
        <v>0.10743428664547078</v>
      </c>
      <c r="AB2378" s="22">
        <f ca="1">VLOOKUP(CONCATENATE($F2378," ",$G2378),AllocFactorMatrix,(AB$4+1),FALSE)*$E2384</f>
        <v>1.0095926840343192</v>
      </c>
      <c r="AC2378" s="22">
        <f ca="1">VLOOKUP(CONCATENATE($F2378," ",$G2378),AllocFactorMatrix,(AC$4+1),FALSE)*$E2384</f>
        <v>0.24032640421305632</v>
      </c>
    </row>
    <row r="2379" spans="4:29" hidden="1" outlineLevel="1">
      <c r="F2379" s="42" t="str">
        <f>F2384</f>
        <v>LABOR_M</v>
      </c>
      <c r="G2379" s="17" t="str">
        <f>$G$10</f>
        <v>SUBTRAN</v>
      </c>
      <c r="H2379" s="21">
        <f t="shared" ca="1" si="1095"/>
        <v>150.53198522858975</v>
      </c>
      <c r="I2379" s="22">
        <f ca="1">VLOOKUP(CONCATENATE($F2379," ",$G2379),AllocFactorMatrix,(I$4+1),FALSE)*$E2384</f>
        <v>72.641050283657407</v>
      </c>
      <c r="J2379" s="22">
        <f ca="1">VLOOKUP(CONCATENATE($F2379," ",$G2379),AllocFactorMatrix,(J$4+1),FALSE)*$E2384</f>
        <v>18.123464451104976</v>
      </c>
      <c r="K2379" s="22">
        <f ca="1">VLOOKUP(CONCATENATE($F2379," ",$G2379),AllocFactorMatrix,(K$4+1),FALSE)*$E2384</f>
        <v>0.23017873077150344</v>
      </c>
      <c r="L2379" s="22">
        <f ca="1">VLOOKUP(CONCATENATE($F2379," ",$G2379),AllocFactorMatrix,(L$4+1),FALSE)*$E2384</f>
        <v>1.4839261045818865E-2</v>
      </c>
      <c r="M2379" s="22">
        <f t="shared" ca="1" si="1101"/>
        <v>18.368482442922296</v>
      </c>
      <c r="N2379" s="22">
        <f ca="1">VLOOKUP(CONCATENATE($F2379," ",$G2379),AllocFactorMatrix,(N$4+1),FALSE)*$E2384</f>
        <v>8.048309452693637</v>
      </c>
      <c r="O2379" s="22">
        <f ca="1">VLOOKUP(CONCATENATE($F2379," ",$G2379),AllocFactorMatrix,(O$4+1),FALSE)*$E2384</f>
        <v>2.2094693030059229</v>
      </c>
      <c r="P2379" s="22">
        <f ca="1">VLOOKUP(CONCATENATE($F2379," ",$G2379),AllocFactorMatrix,(P$4+1),FALSE)*$E2384</f>
        <v>0.44411969048798694</v>
      </c>
      <c r="Q2379" s="22">
        <f ca="1">VLOOKUP(CONCATENATE($F2379," ",$G2379),AllocFactorMatrix,(Q$4+1),FALSE)*$E2384</f>
        <v>0</v>
      </c>
      <c r="R2379" s="22">
        <f t="shared" ca="1" si="1102"/>
        <v>10.701898446187547</v>
      </c>
      <c r="S2379" s="22">
        <f ca="1">VLOOKUP(CONCATENATE($F2379," ",$G2379),AllocFactorMatrix,(S$4+1),FALSE)*$E2384</f>
        <v>0.34106282861621595</v>
      </c>
      <c r="T2379" s="22">
        <f ca="1">VLOOKUP(CONCATENATE($F2379," ",$G2379),AllocFactorMatrix,(T$4+1),FALSE)*$E2384</f>
        <v>6.3898632407559113</v>
      </c>
      <c r="U2379" s="22">
        <f ca="1">VLOOKUP(CONCATENATE($F2379," ",$G2379),AllocFactorMatrix,(U$4+1),FALSE)*$E2384</f>
        <v>39.709316601572873</v>
      </c>
      <c r="V2379" s="22">
        <f ca="1">VLOOKUP(CONCATENATE($F2379," ",$G2379),AllocFactorMatrix,(V$4+1),FALSE)*$E2384</f>
        <v>0</v>
      </c>
      <c r="W2379" s="22">
        <f t="shared" ca="1" si="1103"/>
        <v>46.440242670944997</v>
      </c>
      <c r="X2379" s="22">
        <f ca="1">VLOOKUP(CONCATENATE($F2379," ",$G2379),AllocFactorMatrix,(X$4+1),FALSE)*$E2384</f>
        <v>2.2574431565270388</v>
      </c>
      <c r="Y2379" s="22">
        <f ca="1">VLOOKUP(CONCATENATE($F2379," ",$G2379),AllocFactorMatrix,(Y$4+1),FALSE)*$E2384</f>
        <v>4.3301880383003914E-2</v>
      </c>
      <c r="Z2379" s="22">
        <f t="shared" ca="1" si="1078"/>
        <v>2.3007450369100426</v>
      </c>
      <c r="AA2379" s="22">
        <f ca="1">VLOOKUP(CONCATENATE($F2379," ",$G2379),AllocFactorMatrix,(AA$4+1),FALSE)*$E2384</f>
        <v>3.2935788181462332E-2</v>
      </c>
      <c r="AB2379" s="22">
        <f ca="1">VLOOKUP(CONCATENATE($F2379," ",$G2379),AllocFactorMatrix,(AB$4+1),FALSE)*$E2384</f>
        <v>3.7683555010002888E-2</v>
      </c>
      <c r="AC2379" s="22">
        <f ca="1">VLOOKUP(CONCATENATE($F2379," ",$G2379),AllocFactorMatrix,(AC$4+1),FALSE)*$E2384</f>
        <v>8.9470047761631248E-3</v>
      </c>
    </row>
    <row r="2380" spans="4:29" hidden="1" outlineLevel="1">
      <c r="F2380" s="42" t="str">
        <f>F2384</f>
        <v>LABOR_M</v>
      </c>
      <c r="G2380" s="17" t="str">
        <f>$G$11</f>
        <v>DISTPRI</v>
      </c>
      <c r="H2380" s="21">
        <f t="shared" ca="1" si="1095"/>
        <v>270.50352152551528</v>
      </c>
      <c r="I2380" s="22">
        <f ca="1">VLOOKUP(CONCATENATE($F2380," ",$G2380),AllocFactorMatrix,(I$4+1),FALSE)*$E2384</f>
        <v>178.91640344129212</v>
      </c>
      <c r="J2380" s="22">
        <f ca="1">VLOOKUP(CONCATENATE($F2380," ",$G2380),AllocFactorMatrix,(J$4+1),FALSE)*$E2384</f>
        <v>44.399640515509454</v>
      </c>
      <c r="K2380" s="22">
        <f ca="1">VLOOKUP(CONCATENATE($F2380," ",$G2380),AllocFactorMatrix,(K$4+1),FALSE)*$E2384</f>
        <v>0.56369353140111766</v>
      </c>
      <c r="L2380" s="22">
        <f ca="1">VLOOKUP(CONCATENATE($F2380," ",$G2380),AllocFactorMatrix,(L$4+1),FALSE)*$E2384</f>
        <v>0</v>
      </c>
      <c r="M2380" s="22">
        <f t="shared" ca="1" si="1101"/>
        <v>44.963334046910575</v>
      </c>
      <c r="N2380" s="22">
        <f ca="1">VLOOKUP(CONCATENATE($F2380," ",$G2380),AllocFactorMatrix,(N$4+1),FALSE)*$E2384</f>
        <v>19.380149115605125</v>
      </c>
      <c r="O2380" s="22">
        <f ca="1">VLOOKUP(CONCATENATE($F2380," ",$G2380),AllocFactorMatrix,(O$4+1),FALSE)*$E2384</f>
        <v>5.3294013255680515</v>
      </c>
      <c r="P2380" s="22">
        <f ca="1">VLOOKUP(CONCATENATE($F2380," ",$G2380),AllocFactorMatrix,(P$4+1),FALSE)*$E2384</f>
        <v>0</v>
      </c>
      <c r="Q2380" s="22">
        <f ca="1">VLOOKUP(CONCATENATE($F2380," ",$G2380),AllocFactorMatrix,(Q$4+1),FALSE)*$E2384</f>
        <v>0</v>
      </c>
      <c r="R2380" s="22">
        <f t="shared" ca="1" si="1102"/>
        <v>24.709550441173178</v>
      </c>
      <c r="S2380" s="22">
        <f ca="1">VLOOKUP(CONCATENATE($F2380," ",$G2380),AllocFactorMatrix,(S$4+1),FALSE)*$E2384</f>
        <v>0.83043209477794055</v>
      </c>
      <c r="T2380" s="22">
        <f ca="1">VLOOKUP(CONCATENATE($F2380," ",$G2380),AllocFactorMatrix,(T$4+1),FALSE)*$E2384</f>
        <v>15.337883652407678</v>
      </c>
      <c r="U2380" s="22">
        <f ca="1">VLOOKUP(CONCATENATE($F2380," ",$G2380),AllocFactorMatrix,(U$4+1),FALSE)*$E2384</f>
        <v>0</v>
      </c>
      <c r="V2380" s="22">
        <f ca="1">VLOOKUP(CONCATENATE($F2380," ",$G2380),AllocFactorMatrix,(V$4+1),FALSE)*$E2384</f>
        <v>0</v>
      </c>
      <c r="W2380" s="22">
        <f t="shared" ca="1" si="1103"/>
        <v>16.16831574718562</v>
      </c>
      <c r="X2380" s="22">
        <f ca="1">VLOOKUP(CONCATENATE($F2380," ",$G2380),AllocFactorMatrix,(X$4+1),FALSE)*$E2384</f>
        <v>5.4474779613655535</v>
      </c>
      <c r="Y2380" s="22">
        <f ca="1">VLOOKUP(CONCATENATE($F2380," ",$G2380),AllocFactorMatrix,(Y$4+1),FALSE)*$E2384</f>
        <v>0.10462391918966879</v>
      </c>
      <c r="Z2380" s="22">
        <f t="shared" ca="1" si="1078"/>
        <v>5.552101880555222</v>
      </c>
      <c r="AA2380" s="22">
        <f ca="1">VLOOKUP(CONCATENATE($F2380," ",$G2380),AllocFactorMatrix,(AA$4+1),FALSE)*$E2384</f>
        <v>7.9959157783987239E-2</v>
      </c>
      <c r="AB2380" s="22">
        <f ca="1">VLOOKUP(CONCATENATE($F2380," ",$G2380),AllocFactorMatrix,(AB$4+1),FALSE)*$E2384</f>
        <v>9.2011177731641011E-2</v>
      </c>
      <c r="AC2380" s="22">
        <f ca="1">VLOOKUP(CONCATENATE($F2380," ",$G2380),AllocFactorMatrix,(AC$4+1),FALSE)*$E2384</f>
        <v>2.1845632882736051E-2</v>
      </c>
    </row>
    <row r="2381" spans="4:29" hidden="1" outlineLevel="1">
      <c r="F2381" s="42" t="str">
        <f>F2384</f>
        <v>LABOR_M</v>
      </c>
      <c r="G2381" s="17" t="str">
        <f>$G$12</f>
        <v>DISTSEC</v>
      </c>
      <c r="H2381" s="21">
        <f t="shared" ca="1" si="1095"/>
        <v>99.141365374568593</v>
      </c>
      <c r="I2381" s="22">
        <f ca="1">VLOOKUP(CONCATENATE($F2381," ",$G2381),AllocFactorMatrix,(I$4+1),FALSE)*$E2384</f>
        <v>75.384956624372705</v>
      </c>
      <c r="J2381" s="22">
        <f ca="1">VLOOKUP(CONCATENATE($F2381," ",$G2381),AllocFactorMatrix,(J$4+1),FALSE)*$E2384</f>
        <v>15.21591682241867</v>
      </c>
      <c r="K2381" s="22">
        <f ca="1">VLOOKUP(CONCATENATE($F2381," ",$G2381),AllocFactorMatrix,(K$4+1),FALSE)*$E2384</f>
        <v>0</v>
      </c>
      <c r="L2381" s="22">
        <f ca="1">VLOOKUP(CONCATENATE($F2381," ",$G2381),AllocFactorMatrix,(L$4+1),FALSE)*$E2384</f>
        <v>0</v>
      </c>
      <c r="M2381" s="22">
        <f t="shared" ca="1" si="1101"/>
        <v>15.21591682241867</v>
      </c>
      <c r="N2381" s="22">
        <f ca="1">VLOOKUP(CONCATENATE($F2381," ",$G2381),AllocFactorMatrix,(N$4+1),FALSE)*$E2384</f>
        <v>5.8280050390118765</v>
      </c>
      <c r="O2381" s="22">
        <f ca="1">VLOOKUP(CONCATENATE($F2381," ",$G2381),AllocFactorMatrix,(O$4+1),FALSE)*$E2384</f>
        <v>0</v>
      </c>
      <c r="P2381" s="22">
        <f ca="1">VLOOKUP(CONCATENATE($F2381," ",$G2381),AllocFactorMatrix,(P$4+1),FALSE)*$E2384</f>
        <v>0</v>
      </c>
      <c r="Q2381" s="22">
        <f ca="1">VLOOKUP(CONCATENATE($F2381," ",$G2381),AllocFactorMatrix,(Q$4+1),FALSE)*$E2384</f>
        <v>0</v>
      </c>
      <c r="R2381" s="22">
        <f t="shared" ca="1" si="1102"/>
        <v>5.8280050390118765</v>
      </c>
      <c r="S2381" s="22">
        <f ca="1">VLOOKUP(CONCATENATE($F2381," ",$G2381),AllocFactorMatrix,(S$4+1),FALSE)*$E2384</f>
        <v>0.20469176576571713</v>
      </c>
      <c r="T2381" s="22">
        <f ca="1">VLOOKUP(CONCATENATE($F2381," ",$G2381),AllocFactorMatrix,(T$4+1),FALSE)*$E2384</f>
        <v>0</v>
      </c>
      <c r="U2381" s="22">
        <f ca="1">VLOOKUP(CONCATENATE($F2381," ",$G2381),AllocFactorMatrix,(U$4+1),FALSE)*$E2384</f>
        <v>0</v>
      </c>
      <c r="V2381" s="22">
        <f ca="1">VLOOKUP(CONCATENATE($F2381," ",$G2381),AllocFactorMatrix,(V$4+1),FALSE)*$E2384</f>
        <v>0</v>
      </c>
      <c r="W2381" s="22">
        <f t="shared" ca="1" si="1103"/>
        <v>0.20469176576571713</v>
      </c>
      <c r="X2381" s="22">
        <f ca="1">VLOOKUP(CONCATENATE($F2381," ",$G2381),AllocFactorMatrix,(X$4+1),FALSE)*$E2384</f>
        <v>1.6905147614378266</v>
      </c>
      <c r="Y2381" s="22">
        <f ca="1">VLOOKUP(CONCATENATE($F2381," ",$G2381),AllocFactorMatrix,(Y$4+1),FALSE)*$E2384</f>
        <v>0</v>
      </c>
      <c r="Z2381" s="22">
        <f t="shared" ca="1" si="1078"/>
        <v>1.6905147614378266</v>
      </c>
      <c r="AA2381" s="22">
        <f ca="1">VLOOKUP(CONCATENATE($F2381," ",$G2381),AllocFactorMatrix,(AA$4+1),FALSE)*$E2384</f>
        <v>2.1759903788894322E-2</v>
      </c>
      <c r="AB2381" s="22">
        <f ca="1">VLOOKUP(CONCATENATE($F2381," ",$G2381),AllocFactorMatrix,(AB$4+1),FALSE)*$E2384</f>
        <v>0.64786396777680078</v>
      </c>
      <c r="AC2381" s="22">
        <f ca="1">VLOOKUP(CONCATENATE($F2381," ",$G2381),AllocFactorMatrix,(AC$4+1),FALSE)*$E2384</f>
        <v>0.14765648999606862</v>
      </c>
    </row>
    <row r="2382" spans="4:29" hidden="1" outlineLevel="1">
      <c r="F2382" s="42" t="str">
        <f>F2384</f>
        <v>LABOR_M</v>
      </c>
      <c r="G2382" s="17" t="str">
        <f>$G$13</f>
        <v>ENERGY</v>
      </c>
      <c r="H2382" s="21">
        <f t="shared" ca="1" si="1095"/>
        <v>998.35218577298383</v>
      </c>
      <c r="I2382" s="22">
        <f ca="1">VLOOKUP(CONCATENATE($F2382," ",$G2382),AllocFactorMatrix,(I$4+1),FALSE)*$E2384</f>
        <v>366.81320555502032</v>
      </c>
      <c r="J2382" s="22">
        <f ca="1">VLOOKUP(CONCATENATE($F2382," ",$G2382),AllocFactorMatrix,(J$4+1),FALSE)*$E2384</f>
        <v>115.8720420056505</v>
      </c>
      <c r="K2382" s="22">
        <f ca="1">VLOOKUP(CONCATENATE($F2382," ",$G2382),AllocFactorMatrix,(K$4+1),FALSE)*$E2384</f>
        <v>1.4470747294964317</v>
      </c>
      <c r="L2382" s="22">
        <f ca="1">VLOOKUP(CONCATENATE($F2382," ",$G2382),AllocFactorMatrix,(L$4+1),FALSE)*$E2384</f>
        <v>7.3305519748312578E-2</v>
      </c>
      <c r="M2382" s="22">
        <f t="shared" ca="1" si="1101"/>
        <v>117.39242225489525</v>
      </c>
      <c r="N2382" s="22">
        <f ca="1">VLOOKUP(CONCATENATE($F2382," ",$G2382),AllocFactorMatrix,(N$4+1),FALSE)*$E2384</f>
        <v>58.705914499447175</v>
      </c>
      <c r="O2382" s="22">
        <f ca="1">VLOOKUP(CONCATENATE($F2382," ",$G2382),AllocFactorMatrix,(O$4+1),FALSE)*$E2384</f>
        <v>15.837310618720073</v>
      </c>
      <c r="P2382" s="22">
        <f ca="1">VLOOKUP(CONCATENATE($F2382," ",$G2382),AllocFactorMatrix,(P$4+1),FALSE)*$E2384</f>
        <v>2.467903721774535</v>
      </c>
      <c r="Q2382" s="22">
        <f ca="1">VLOOKUP(CONCATENATE($F2382," ",$G2382),AllocFactorMatrix,(Q$4+1),FALSE)*$E2384</f>
        <v>0</v>
      </c>
      <c r="R2382" s="22">
        <f t="shared" ca="1" si="1102"/>
        <v>77.011128839941776</v>
      </c>
      <c r="S2382" s="22">
        <f ca="1">VLOOKUP(CONCATENATE($F2382," ",$G2382),AllocFactorMatrix,(S$4+1),FALSE)*$E2384</f>
        <v>2.956537503003287</v>
      </c>
      <c r="T2382" s="22">
        <f ca="1">VLOOKUP(CONCATENATE($F2382," ",$G2382),AllocFactorMatrix,(T$4+1),FALSE)*$E2384</f>
        <v>58.439821538487394</v>
      </c>
      <c r="U2382" s="22">
        <f ca="1">VLOOKUP(CONCATENATE($F2382," ",$G2382),AllocFactorMatrix,(U$4+1),FALSE)*$E2384</f>
        <v>307.22431997150454</v>
      </c>
      <c r="V2382" s="22">
        <f ca="1">VLOOKUP(CONCATENATE($F2382," ",$G2382),AllocFactorMatrix,(V$4+1),FALSE)*$E2384</f>
        <v>42.960048172731248</v>
      </c>
      <c r="W2382" s="22">
        <f t="shared" ca="1" si="1103"/>
        <v>411.58072718572646</v>
      </c>
      <c r="X2382" s="22">
        <f ca="1">VLOOKUP(CONCATENATE($F2382," ",$G2382),AllocFactorMatrix,(X$4+1),FALSE)*$E2384</f>
        <v>16.505615623373792</v>
      </c>
      <c r="Y2382" s="22">
        <f ca="1">VLOOKUP(CONCATENATE($F2382," ",$G2382),AllocFactorMatrix,(Y$4+1),FALSE)*$E2384</f>
        <v>0.31210736123597133</v>
      </c>
      <c r="Z2382" s="22">
        <f t="shared" ca="1" si="1078"/>
        <v>16.817722984609762</v>
      </c>
      <c r="AA2382" s="22">
        <f ca="1">VLOOKUP(CONCATENATE($F2382," ",$G2382),AllocFactorMatrix,(AA$4+1),FALSE)*$E2384</f>
        <v>0.31131931966055487</v>
      </c>
      <c r="AB2382" s="22">
        <f ca="1">VLOOKUP(CONCATENATE($F2382," ",$G2382),AllocFactorMatrix,(AB$4+1),FALSE)*$E2384</f>
        <v>6.8254980180420537</v>
      </c>
      <c r="AC2382" s="22">
        <f ca="1">VLOOKUP(CONCATENATE($F2382," ",$G2382),AllocFactorMatrix,(AC$4+1),FALSE)*$E2384</f>
        <v>1.6001616150873237</v>
      </c>
    </row>
    <row r="2383" spans="4:29" hidden="1" outlineLevel="1">
      <c r="F2383" s="42" t="str">
        <f>F2384</f>
        <v>LABOR_M</v>
      </c>
      <c r="G2383" s="17" t="str">
        <f>$G$14</f>
        <v>CUSTOMER</v>
      </c>
      <c r="H2383" s="21">
        <f t="shared" ca="1" si="1095"/>
        <v>1996.84962189977</v>
      </c>
      <c r="I2383" s="22">
        <f ca="1">VLOOKUP(CONCATENATE($F2383," ",$G2383),AllocFactorMatrix,(I$4+1),FALSE)*$E2384</f>
        <v>1545.4896119113646</v>
      </c>
      <c r="J2383" s="22">
        <f ca="1">VLOOKUP(CONCATENATE($F2383," ",$G2383),AllocFactorMatrix,(J$4+1),FALSE)*$E2384</f>
        <v>364.63728069982329</v>
      </c>
      <c r="K2383" s="22">
        <f ca="1">VLOOKUP(CONCATENATE($F2383," ",$G2383),AllocFactorMatrix,(K$4+1),FALSE)*$E2384</f>
        <v>3.7134113625296878</v>
      </c>
      <c r="L2383" s="22">
        <f ca="1">VLOOKUP(CONCATENATE($F2383," ",$G2383),AllocFactorMatrix,(L$4+1),FALSE)*$E2384</f>
        <v>0.26459879955058119</v>
      </c>
      <c r="M2383" s="22">
        <f t="shared" ca="1" si="1101"/>
        <v>368.61529086190359</v>
      </c>
      <c r="N2383" s="22">
        <f ca="1">VLOOKUP(CONCATENATE($F2383," ",$G2383),AllocFactorMatrix,(N$4+1),FALSE)*$E2384</f>
        <v>6.4885587564855696</v>
      </c>
      <c r="O2383" s="22">
        <f ca="1">VLOOKUP(CONCATENATE($F2383," ",$G2383),AllocFactorMatrix,(O$4+1),FALSE)*$E2384</f>
        <v>2.0699935792695059</v>
      </c>
      <c r="P2383" s="22">
        <f ca="1">VLOOKUP(CONCATENATE($F2383," ",$G2383),AllocFactorMatrix,(P$4+1),FALSE)*$E2384</f>
        <v>0.75560228385959882</v>
      </c>
      <c r="Q2383" s="22">
        <f ca="1">VLOOKUP(CONCATENATE($F2383," ",$G2383),AllocFactorMatrix,(Q$4+1),FALSE)*$E2384</f>
        <v>0</v>
      </c>
      <c r="R2383" s="22">
        <f t="shared" ca="1" si="1102"/>
        <v>9.3141546196146745</v>
      </c>
      <c r="S2383" s="22">
        <f ca="1">VLOOKUP(CONCATENATE($F2383," ",$G2383),AllocFactorMatrix,(S$4+1),FALSE)*$E2384</f>
        <v>6.1525773453531191E-2</v>
      </c>
      <c r="T2383" s="22">
        <f ca="1">VLOOKUP(CONCATENATE($F2383," ",$G2383),AllocFactorMatrix,(T$4+1),FALSE)*$E2384</f>
        <v>1.4885849634915738</v>
      </c>
      <c r="U2383" s="22">
        <f ca="1">VLOOKUP(CONCATENATE($F2383," ",$G2383),AllocFactorMatrix,(U$4+1),FALSE)*$E2384</f>
        <v>2.5025079881369665</v>
      </c>
      <c r="V2383" s="22">
        <f ca="1">VLOOKUP(CONCATENATE($F2383," ",$G2383),AllocFactorMatrix,(V$4+1),FALSE)*$E2384</f>
        <v>0.48154146574927997</v>
      </c>
      <c r="W2383" s="22">
        <f t="shared" ca="1" si="1103"/>
        <v>4.5341601908313516</v>
      </c>
      <c r="X2383" s="22">
        <f ca="1">VLOOKUP(CONCATENATE($F2383," ",$G2383),AllocFactorMatrix,(X$4+1),FALSE)*$E2384</f>
        <v>2.0976506953753011</v>
      </c>
      <c r="Y2383" s="22">
        <f ca="1">VLOOKUP(CONCATENATE($F2383," ",$G2383),AllocFactorMatrix,(Y$4+1),FALSE)*$E2384</f>
        <v>2.501826493806452E-2</v>
      </c>
      <c r="Z2383" s="22">
        <f t="shared" ca="1" si="1078"/>
        <v>2.1226689603133657</v>
      </c>
      <c r="AA2383" s="22">
        <f ca="1">VLOOKUP(CONCATENATE($F2383," ",$G2383),AllocFactorMatrix,(AA$4+1),FALSE)*$E2384</f>
        <v>0.14600418257254438</v>
      </c>
      <c r="AB2383" s="22">
        <f ca="1">VLOOKUP(CONCATENATE($F2383," ",$G2383),AllocFactorMatrix,(AB$4+1),FALSE)*$E2384</f>
        <v>61.745476880852586</v>
      </c>
      <c r="AC2383" s="22">
        <f ca="1">VLOOKUP(CONCATENATE($F2383," ",$G2383),AllocFactorMatrix,(AC$4+1),FALSE)*$E2384</f>
        <v>4.8822542923158494</v>
      </c>
    </row>
    <row r="2384" spans="4:29" collapsed="1">
      <c r="D2384" s="17" t="s">
        <v>509</v>
      </c>
      <c r="E2384" s="19">
        <v>5698</v>
      </c>
      <c r="F2384" s="42" t="s">
        <v>69</v>
      </c>
      <c r="G2384" s="17" t="str">
        <f>$G$15</f>
        <v>TOTAL</v>
      </c>
      <c r="H2384" s="21">
        <f t="shared" ca="1" si="1095"/>
        <v>5698.0000000000027</v>
      </c>
      <c r="I2384" s="22">
        <f ca="1">VLOOKUP(CONCATENATE($F2384," ",$G2384),AllocFactorMatrix,(I$4+1),FALSE)*$E2384</f>
        <v>3321.4075840541677</v>
      </c>
      <c r="J2384" s="22">
        <f ca="1">VLOOKUP(CONCATENATE($F2384," ",$G2384),AllocFactorMatrix,(J$4+1),FALSE)*$E2384</f>
        <v>828.86238136065901</v>
      </c>
      <c r="K2384" s="22">
        <f ca="1">VLOOKUP(CONCATENATE($F2384," ",$G2384),AllocFactorMatrix,(K$4+1),FALSE)*$E2384</f>
        <v>9.3840767618552796</v>
      </c>
      <c r="L2384" s="22">
        <f ca="1">VLOOKUP(CONCATENATE($F2384," ",$G2384),AllocFactorMatrix,(L$4+1),FALSE)*$E2384</f>
        <v>0.524397577474081</v>
      </c>
      <c r="M2384" s="22">
        <f t="shared" ca="1" si="1101"/>
        <v>838.77085569998837</v>
      </c>
      <c r="N2384" s="22">
        <f ca="1">VLOOKUP(CONCATENATE($F2384," ",$G2384),AllocFactorMatrix,(N$4+1),FALSE)*$E2384</f>
        <v>219.86131075163578</v>
      </c>
      <c r="O2384" s="22">
        <f ca="1">VLOOKUP(CONCATENATE($F2384," ",$G2384),AllocFactorMatrix,(O$4+1),FALSE)*$E2384</f>
        <v>58.721946578433034</v>
      </c>
      <c r="P2384" s="22">
        <f ca="1">VLOOKUP(CONCATENATE($F2384," ",$G2384),AllocFactorMatrix,(P$4+1),FALSE)*$E2384</f>
        <v>8.9628261190938261</v>
      </c>
      <c r="Q2384" s="22">
        <f ca="1">VLOOKUP(CONCATENATE($F2384," ",$G2384),AllocFactorMatrix,(Q$4+1),FALSE)*$E2384</f>
        <v>0</v>
      </c>
      <c r="R2384" s="22">
        <f t="shared" ca="1" si="1102"/>
        <v>287.54608344916267</v>
      </c>
      <c r="S2384" s="22">
        <f ca="1">VLOOKUP(CONCATENATE($F2384," ",$G2384),AllocFactorMatrix,(S$4+1),FALSE)*$E2384</f>
        <v>9.6425098417701722</v>
      </c>
      <c r="T2384" s="22">
        <f ca="1">VLOOKUP(CONCATENATE($F2384," ",$G2384),AllocFactorMatrix,(T$4+1),FALSE)*$E2384</f>
        <v>177.16553062792167</v>
      </c>
      <c r="U2384" s="22">
        <f ca="1">VLOOKUP(CONCATENATE($F2384," ",$G2384),AllocFactorMatrix,(U$4+1),FALSE)*$E2384</f>
        <v>814.80958476654871</v>
      </c>
      <c r="V2384" s="22">
        <f ca="1">VLOOKUP(CONCATENATE($F2384," ",$G2384),AllocFactorMatrix,(V$4+1),FALSE)*$E2384</f>
        <v>102.73967901237677</v>
      </c>
      <c r="W2384" s="22">
        <f t="shared" ca="1" si="1103"/>
        <v>1104.3573042486173</v>
      </c>
      <c r="X2384" s="22">
        <f ca="1">VLOOKUP(CONCATENATE($F2384," ",$G2384),AllocFactorMatrix,(X$4+1),FALSE)*$E2384</f>
        <v>61.954595427588686</v>
      </c>
      <c r="Y2384" s="22">
        <f ca="1">VLOOKUP(CONCATENATE($F2384," ",$G2384),AllocFactorMatrix,(Y$4+1),FALSE)*$E2384</f>
        <v>1.1233404029475249</v>
      </c>
      <c r="Z2384" s="22">
        <f t="shared" ca="1" si="1078"/>
        <v>63.077935830536212</v>
      </c>
      <c r="AA2384" s="22">
        <f ca="1">VLOOKUP(CONCATENATE($F2384," ",$G2384),AllocFactorMatrix,(AA$4+1),FALSE)*$E2384</f>
        <v>1.0857830288585146</v>
      </c>
      <c r="AB2384" s="22">
        <f ca="1">VLOOKUP(CONCATENATE($F2384," ",$G2384),AllocFactorMatrix,(AB$4+1),FALSE)*$E2384</f>
        <v>73.988966413530733</v>
      </c>
      <c r="AC2384" s="22">
        <f ca="1">VLOOKUP(CONCATENATE($F2384," ",$G2384),AllocFactorMatrix,(AC$4+1),FALSE)*$E2384</f>
        <v>7.7654872751409121</v>
      </c>
    </row>
    <row r="2385" spans="3:29" hidden="1" outlineLevel="1">
      <c r="F2385" s="42" t="str">
        <f>F2392</f>
        <v>RB_GUP</v>
      </c>
      <c r="G2385" s="17" t="str">
        <f>$G$8</f>
        <v>PRODUCTION</v>
      </c>
      <c r="H2385" s="21">
        <f t="shared" ca="1" si="1095"/>
        <v>180725.96551555462</v>
      </c>
      <c r="I2385" s="22">
        <f ca="1">VLOOKUP(CONCATENATE($F2385," ",$G2385),AllocFactorMatrix,(I$4+1),FALSE)*$E2392</f>
        <v>89605.482575415139</v>
      </c>
      <c r="J2385" s="22">
        <f ca="1">VLOOKUP(CONCATENATE($F2385," ",$G2385),AllocFactorMatrix,(J$4+1),FALSE)*$E2392</f>
        <v>22407.452287805816</v>
      </c>
      <c r="K2385" s="22">
        <f ca="1">VLOOKUP(CONCATENATE($F2385," ",$G2385),AllocFactorMatrix,(K$4+1),FALSE)*$E2392</f>
        <v>283.98841564225444</v>
      </c>
      <c r="L2385" s="22">
        <f ca="1">VLOOKUP(CONCATENATE($F2385," ",$G2385),AllocFactorMatrix,(L$4+1),FALSE)*$E2392</f>
        <v>14.213337915615575</v>
      </c>
      <c r="M2385" s="22">
        <f t="shared" ref="M2385:M2392" ca="1" si="1104">SUBTOTAL(9,J2385:L2385)</f>
        <v>22705.654041363687</v>
      </c>
      <c r="N2385" s="22">
        <f ca="1">VLOOKUP(CONCATENATE($F2385," ",$G2385),AllocFactorMatrix,(N$4+1),FALSE)*$E2392</f>
        <v>10053.052648907473</v>
      </c>
      <c r="O2385" s="22">
        <f ca="1">VLOOKUP(CONCATENATE($F2385," ",$G2385),AllocFactorMatrix,(O$4+1),FALSE)*$E2392</f>
        <v>2755.3089134054176</v>
      </c>
      <c r="P2385" s="22">
        <f ca="1">VLOOKUP(CONCATENATE($F2385," ",$G2385),AllocFactorMatrix,(P$4+1),FALSE)*$E2392</f>
        <v>438.45453179797073</v>
      </c>
      <c r="Q2385" s="22">
        <f ca="1">VLOOKUP(CONCATENATE($F2385," ",$G2385),AllocFactorMatrix,(Q$4+1),FALSE)*$E2392</f>
        <v>0</v>
      </c>
      <c r="R2385" s="22">
        <f t="shared" ref="R2385:R2392" ca="1" si="1105">SUBTOTAL(9,N2385:Q2385)</f>
        <v>13246.81609411086</v>
      </c>
      <c r="S2385" s="22">
        <f ca="1">VLOOKUP(CONCATENATE($F2385," ",$G2385),AllocFactorMatrix,(S$4+1),FALSE)*$E2392</f>
        <v>434.56774870507002</v>
      </c>
      <c r="T2385" s="22">
        <f ca="1">VLOOKUP(CONCATENATE($F2385," ",$G2385),AllocFactorMatrix,(T$4+1),FALSE)*$E2392</f>
        <v>7908.391738156819</v>
      </c>
      <c r="U2385" s="22">
        <f ca="1">VLOOKUP(CONCATENATE($F2385," ",$G2385),AllocFactorMatrix,(U$4+1),FALSE)*$E2392</f>
        <v>38533.969923262892</v>
      </c>
      <c r="V2385" s="22">
        <f ca="1">VLOOKUP(CONCATENATE($F2385," ",$G2385),AllocFactorMatrix,(V$4+1),FALSE)*$E2392</f>
        <v>4910.0154736645072</v>
      </c>
      <c r="W2385" s="22">
        <f ca="1">SUBTOTAL(9,S2385:V2385)</f>
        <v>51786.944883789285</v>
      </c>
      <c r="X2385" s="22">
        <f ca="1">VLOOKUP(CONCATENATE($F2385," ",$G2385),AllocFactorMatrix,(X$4+1),FALSE)*$E2392</f>
        <v>2811.6245049268628</v>
      </c>
      <c r="Y2385" s="22">
        <f ca="1">VLOOKUP(CONCATENATE($F2385," ",$G2385),AllocFactorMatrix,(Y$4+1),FALSE)*$E2392</f>
        <v>52.851766183635625</v>
      </c>
      <c r="Z2385" s="22">
        <f t="shared" ref="Z2385:Z2392" ca="1" si="1106">SUBTOTAL(9,X2385:Y2385)</f>
        <v>2864.4762711104986</v>
      </c>
      <c r="AA2385" s="22">
        <f ca="1">VLOOKUP(CONCATENATE($F2385," ",$G2385),AllocFactorMatrix,(AA$4+1),FALSE)*$E2392</f>
        <v>40.888140410678965</v>
      </c>
      <c r="AB2385" s="22">
        <f ca="1">VLOOKUP(CONCATENATE($F2385," ",$G2385),AllocFactorMatrix,(AB$4+1),FALSE)*$E2392</f>
        <v>384.23829776627269</v>
      </c>
      <c r="AC2385" s="22">
        <f ca="1">VLOOKUP(CONCATENATE($F2385," ",$G2385),AllocFactorMatrix,(AC$4+1),FALSE)*$E2392</f>
        <v>91.465211588215865</v>
      </c>
    </row>
    <row r="2386" spans="3:29" hidden="1" outlineLevel="1">
      <c r="F2386" s="42" t="str">
        <f>F2392</f>
        <v>RB_GUP</v>
      </c>
      <c r="G2386" s="17" t="str">
        <f>$G$9</f>
        <v>BULKTRAN</v>
      </c>
      <c r="H2386" s="21">
        <f t="shared" ca="1" si="1095"/>
        <v>115837.28695584298</v>
      </c>
      <c r="I2386" s="22">
        <f ca="1">VLOOKUP(CONCATENATE($F2386," ",$G2386),AllocFactorMatrix,(I$4+1),FALSE)*$E2392</f>
        <v>57433.119631123525</v>
      </c>
      <c r="J2386" s="22">
        <f ca="1">VLOOKUP(CONCATENATE($F2386," ",$G2386),AllocFactorMatrix,(J$4+1),FALSE)*$E2392</f>
        <v>14362.177970428516</v>
      </c>
      <c r="K2386" s="22">
        <f ca="1">VLOOKUP(CONCATENATE($F2386," ",$G2386),AllocFactorMatrix,(K$4+1),FALSE)*$E2392</f>
        <v>182.02391394642024</v>
      </c>
      <c r="L2386" s="22">
        <f ca="1">VLOOKUP(CONCATENATE($F2386," ",$G2386),AllocFactorMatrix,(L$4+1),FALSE)*$E2392</f>
        <v>9.1101159594569712</v>
      </c>
      <c r="M2386" s="22">
        <f t="shared" ca="1" si="1104"/>
        <v>14553.312000334394</v>
      </c>
      <c r="N2386" s="22">
        <f ca="1">VLOOKUP(CONCATENATE($F2386," ",$G2386),AllocFactorMatrix,(N$4+1),FALSE)*$E2392</f>
        <v>6443.5585730677158</v>
      </c>
      <c r="O2386" s="22">
        <f ca="1">VLOOKUP(CONCATENATE($F2386," ",$G2386),AllocFactorMatrix,(O$4+1),FALSE)*$E2392</f>
        <v>1766.0301791369614</v>
      </c>
      <c r="P2386" s="22">
        <f ca="1">VLOOKUP(CONCATENATE($F2386," ",$G2386),AllocFactorMatrix,(P$4+1),FALSE)*$E2392</f>
        <v>281.02980815227693</v>
      </c>
      <c r="Q2386" s="22">
        <f ca="1">VLOOKUP(CONCATENATE($F2386," ",$G2386),AllocFactorMatrix,(Q$4+1),FALSE)*$E2392</f>
        <v>0</v>
      </c>
      <c r="R2386" s="22">
        <f t="shared" ca="1" si="1105"/>
        <v>8490.6185603569538</v>
      </c>
      <c r="S2386" s="22">
        <f ca="1">VLOOKUP(CONCATENATE($F2386," ",$G2386),AllocFactorMatrix,(S$4+1),FALSE)*$E2392</f>
        <v>278.53855346630473</v>
      </c>
      <c r="T2386" s="22">
        <f ca="1">VLOOKUP(CONCATENATE($F2386," ",$G2386),AllocFactorMatrix,(T$4+1),FALSE)*$E2392</f>
        <v>5068.9265403495319</v>
      </c>
      <c r="U2386" s="22">
        <f ca="1">VLOOKUP(CONCATENATE($F2386," ",$G2386),AllocFactorMatrix,(U$4+1),FALSE)*$E2392</f>
        <v>24698.556838887922</v>
      </c>
      <c r="V2386" s="22">
        <f ca="1">VLOOKUP(CONCATENATE($F2386," ",$G2386),AllocFactorMatrix,(V$4+1),FALSE)*$E2392</f>
        <v>3147.1010253452087</v>
      </c>
      <c r="W2386" s="22">
        <f t="shared" ref="W2386:W2392" ca="1" si="1107">SUBTOTAL(9,S2386:V2386)</f>
        <v>33193.122958048967</v>
      </c>
      <c r="X2386" s="22">
        <f ca="1">VLOOKUP(CONCATENATE($F2386," ",$G2386),AllocFactorMatrix,(X$4+1),FALSE)*$E2392</f>
        <v>1802.1259626982683</v>
      </c>
      <c r="Y2386" s="22">
        <f ca="1">VLOOKUP(CONCATENATE($F2386," ",$G2386),AllocFactorMatrix,(Y$4+1),FALSE)*$E2392</f>
        <v>33.875625940479452</v>
      </c>
      <c r="Z2386" s="22">
        <f t="shared" ca="1" si="1106"/>
        <v>1836.0015886387478</v>
      </c>
      <c r="AA2386" s="22">
        <f ca="1">VLOOKUP(CONCATENATE($F2386," ",$G2386),AllocFactorMatrix,(AA$4+1),FALSE)*$E2392</f>
        <v>26.207475170107607</v>
      </c>
      <c r="AB2386" s="22">
        <f ca="1">VLOOKUP(CONCATENATE($F2386," ",$G2386),AllocFactorMatrix,(AB$4+1),FALSE)*$E2392</f>
        <v>246.27961915049542</v>
      </c>
      <c r="AC2386" s="22">
        <f ca="1">VLOOKUP(CONCATENATE($F2386," ",$G2386),AllocFactorMatrix,(AC$4+1),FALSE)*$E2392</f>
        <v>58.625123019797435</v>
      </c>
    </row>
    <row r="2387" spans="3:29" hidden="1" outlineLevel="1">
      <c r="F2387" s="42" t="str">
        <f>F2392</f>
        <v>RB_GUP</v>
      </c>
      <c r="G2387" s="17" t="str">
        <f>$G$10</f>
        <v>SUBTRAN</v>
      </c>
      <c r="H2387" s="21">
        <f t="shared" ca="1" si="1095"/>
        <v>36698.458493375932</v>
      </c>
      <c r="I2387" s="22">
        <f ca="1">VLOOKUP(CONCATENATE($F2387," ",$G2387),AllocFactorMatrix,(I$4+1),FALSE)*$E2392</f>
        <v>17709.289920689429</v>
      </c>
      <c r="J2387" s="22">
        <f ca="1">VLOOKUP(CONCATENATE($F2387," ",$G2387),AllocFactorMatrix,(J$4+1),FALSE)*$E2392</f>
        <v>4418.3514015646506</v>
      </c>
      <c r="K2387" s="22">
        <f ca="1">VLOOKUP(CONCATENATE($F2387," ",$G2387),AllocFactorMatrix,(K$4+1),FALSE)*$E2392</f>
        <v>56.115679232214269</v>
      </c>
      <c r="L2387" s="22">
        <f ca="1">VLOOKUP(CONCATENATE($F2387," ",$G2387),AllocFactorMatrix,(L$4+1),FALSE)*$E2392</f>
        <v>3.6176896540319037</v>
      </c>
      <c r="M2387" s="22">
        <f t="shared" ca="1" si="1104"/>
        <v>4478.0847704508969</v>
      </c>
      <c r="N2387" s="22">
        <f ca="1">VLOOKUP(CONCATENATE($F2387," ",$G2387),AllocFactorMatrix,(N$4+1),FALSE)*$E2392</f>
        <v>1962.1115734506773</v>
      </c>
      <c r="O2387" s="22">
        <f ca="1">VLOOKUP(CONCATENATE($F2387," ",$G2387),AllocFactorMatrix,(O$4+1),FALSE)*$E2392</f>
        <v>538.65042293583633</v>
      </c>
      <c r="P2387" s="22">
        <f ca="1">VLOOKUP(CONCATENATE($F2387," ",$G2387),AllocFactorMatrix,(P$4+1),FALSE)*$E2392</f>
        <v>108.27272358571692</v>
      </c>
      <c r="Q2387" s="22">
        <f ca="1">VLOOKUP(CONCATENATE($F2387," ",$G2387),AllocFactorMatrix,(Q$4+1),FALSE)*$E2392</f>
        <v>0</v>
      </c>
      <c r="R2387" s="22">
        <f t="shared" ca="1" si="1105"/>
        <v>2609.0347199722305</v>
      </c>
      <c r="S2387" s="22">
        <f ca="1">VLOOKUP(CONCATENATE($F2387," ",$G2387),AllocFactorMatrix,(S$4+1),FALSE)*$E2392</f>
        <v>83.148309248687113</v>
      </c>
      <c r="T2387" s="22">
        <f ca="1">VLOOKUP(CONCATENATE($F2387," ",$G2387),AllocFactorMatrix,(T$4+1),FALSE)*$E2392</f>
        <v>1557.7960429016644</v>
      </c>
      <c r="U2387" s="22">
        <f ca="1">VLOOKUP(CONCATENATE($F2387," ",$G2387),AllocFactorMatrix,(U$4+1),FALSE)*$E2392</f>
        <v>9680.8044143589177</v>
      </c>
      <c r="V2387" s="22">
        <f ca="1">VLOOKUP(CONCATENATE($F2387," ",$G2387),AllocFactorMatrix,(V$4+1),FALSE)*$E2392</f>
        <v>0</v>
      </c>
      <c r="W2387" s="22">
        <f t="shared" ca="1" si="1107"/>
        <v>11321.748766509269</v>
      </c>
      <c r="X2387" s="22">
        <f ca="1">VLOOKUP(CONCATENATE($F2387," ",$G2387),AllocFactorMatrix,(X$4+1),FALSE)*$E2392</f>
        <v>550.34605339961104</v>
      </c>
      <c r="Y2387" s="22">
        <f ca="1">VLOOKUP(CONCATENATE($F2387," ",$G2387),AllocFactorMatrix,(Y$4+1),FALSE)*$E2392</f>
        <v>10.556641882505277</v>
      </c>
      <c r="Z2387" s="22">
        <f t="shared" ca="1" si="1106"/>
        <v>560.90269528211627</v>
      </c>
      <c r="AA2387" s="22">
        <f ca="1">VLOOKUP(CONCATENATE($F2387," ",$G2387),AllocFactorMatrix,(AA$4+1),FALSE)*$E2392</f>
        <v>8.0294739598933678</v>
      </c>
      <c r="AB2387" s="22">
        <f ca="1">VLOOKUP(CONCATENATE($F2387," ",$G2387),AllocFactorMatrix,(AB$4+1),FALSE)*$E2392</f>
        <v>9.1869404187913712</v>
      </c>
      <c r="AC2387" s="22">
        <f ca="1">VLOOKUP(CONCATENATE($F2387," ",$G2387),AllocFactorMatrix,(AC$4+1),FALSE)*$E2392</f>
        <v>2.1812060933060615</v>
      </c>
    </row>
    <row r="2388" spans="3:29" hidden="1" outlineLevel="1">
      <c r="F2388" s="42" t="str">
        <f>F2392</f>
        <v>RB_GUP</v>
      </c>
      <c r="G2388" s="17" t="str">
        <f>$G$11</f>
        <v>DISTPRI</v>
      </c>
      <c r="H2388" s="21">
        <f t="shared" ca="1" si="1095"/>
        <v>54403.355161252744</v>
      </c>
      <c r="I2388" s="22">
        <f ca="1">VLOOKUP(CONCATENATE($F2388," ",$G2388),AllocFactorMatrix,(I$4+1),FALSE)*$E2392</f>
        <v>35983.45997751633</v>
      </c>
      <c r="J2388" s="22">
        <f ca="1">VLOOKUP(CONCATENATE($F2388," ",$G2388),AllocFactorMatrix,(J$4+1),FALSE)*$E2392</f>
        <v>8929.6043111563249</v>
      </c>
      <c r="K2388" s="22">
        <f ca="1">VLOOKUP(CONCATENATE($F2388," ",$G2388),AllocFactorMatrix,(K$4+1),FALSE)*$E2392</f>
        <v>113.36939060153104</v>
      </c>
      <c r="L2388" s="22">
        <f ca="1">VLOOKUP(CONCATENATE($F2388," ",$G2388),AllocFactorMatrix,(L$4+1),FALSE)*$E2392</f>
        <v>0</v>
      </c>
      <c r="M2388" s="22">
        <f t="shared" ca="1" si="1104"/>
        <v>9042.9737017578555</v>
      </c>
      <c r="N2388" s="22">
        <f ca="1">VLOOKUP(CONCATENATE($F2388," ",$G2388),AllocFactorMatrix,(N$4+1),FALSE)*$E2392</f>
        <v>3897.7131590312911</v>
      </c>
      <c r="O2388" s="22">
        <f ca="1">VLOOKUP(CONCATENATE($F2388," ",$G2388),AllocFactorMatrix,(O$4+1),FALSE)*$E2392</f>
        <v>1071.8430262076336</v>
      </c>
      <c r="P2388" s="22">
        <f ca="1">VLOOKUP(CONCATENATE($F2388," ",$G2388),AllocFactorMatrix,(P$4+1),FALSE)*$E2392</f>
        <v>0</v>
      </c>
      <c r="Q2388" s="22">
        <f ca="1">VLOOKUP(CONCATENATE($F2388," ",$G2388),AllocFactorMatrix,(Q$4+1),FALSE)*$E2392</f>
        <v>0</v>
      </c>
      <c r="R2388" s="22">
        <f t="shared" ca="1" si="1105"/>
        <v>4969.5561852389246</v>
      </c>
      <c r="S2388" s="22">
        <f ca="1">VLOOKUP(CONCATENATE($F2388," ",$G2388),AllocFactorMatrix,(S$4+1),FALSE)*$E2392</f>
        <v>167.01554173758143</v>
      </c>
      <c r="T2388" s="22">
        <f ca="1">VLOOKUP(CONCATENATE($F2388," ",$G2388),AllocFactorMatrix,(T$4+1),FALSE)*$E2392</f>
        <v>3084.7374076984056</v>
      </c>
      <c r="U2388" s="22">
        <f ca="1">VLOOKUP(CONCATENATE($F2388," ",$G2388),AllocFactorMatrix,(U$4+1),FALSE)*$E2392</f>
        <v>0</v>
      </c>
      <c r="V2388" s="22">
        <f ca="1">VLOOKUP(CONCATENATE($F2388," ",$G2388),AllocFactorMatrix,(V$4+1),FALSE)*$E2392</f>
        <v>0</v>
      </c>
      <c r="W2388" s="22">
        <f t="shared" ca="1" si="1107"/>
        <v>3251.7529494359869</v>
      </c>
      <c r="X2388" s="22">
        <f ca="1">VLOOKUP(CONCATENATE($F2388," ",$G2388),AllocFactorMatrix,(X$4+1),FALSE)*$E2392</f>
        <v>1095.5904625341939</v>
      </c>
      <c r="Y2388" s="22">
        <f ca="1">VLOOKUP(CONCATENATE($F2388," ",$G2388),AllocFactorMatrix,(Y$4+1),FALSE)*$E2392</f>
        <v>21.041841532923904</v>
      </c>
      <c r="Z2388" s="22">
        <f t="shared" ca="1" si="1106"/>
        <v>1116.6323040671177</v>
      </c>
      <c r="AA2388" s="22">
        <f ca="1">VLOOKUP(CONCATENATE($F2388," ",$G2388),AllocFactorMatrix,(AA$4+1),FALSE)*$E2392</f>
        <v>16.081293266663035</v>
      </c>
      <c r="AB2388" s="22">
        <f ca="1">VLOOKUP(CONCATENATE($F2388," ",$G2388),AllocFactorMatrix,(AB$4+1),FALSE)*$E2392</f>
        <v>18.505181569207245</v>
      </c>
      <c r="AC2388" s="22">
        <f ca="1">VLOOKUP(CONCATENATE($F2388," ",$G2388),AllocFactorMatrix,(AC$4+1),FALSE)*$E2392</f>
        <v>4.393568400660282</v>
      </c>
    </row>
    <row r="2389" spans="3:29" hidden="1" outlineLevel="1">
      <c r="F2389" s="42" t="str">
        <f>F2392</f>
        <v>RB_GUP</v>
      </c>
      <c r="G2389" s="17" t="str">
        <f>$G$12</f>
        <v>DISTSEC</v>
      </c>
      <c r="H2389" s="21">
        <f t="shared" ca="1" si="1095"/>
        <v>18043.166557499055</v>
      </c>
      <c r="I2389" s="22">
        <f ca="1">VLOOKUP(CONCATENATE($F2389," ",$G2389),AllocFactorMatrix,(I$4+1),FALSE)*$E2392</f>
        <v>13719.634818064635</v>
      </c>
      <c r="J2389" s="22">
        <f ca="1">VLOOKUP(CONCATENATE($F2389," ",$G2389),AllocFactorMatrix,(J$4+1),FALSE)*$E2392</f>
        <v>2769.2106167258494</v>
      </c>
      <c r="K2389" s="22">
        <f ca="1">VLOOKUP(CONCATENATE($F2389," ",$G2389),AllocFactorMatrix,(K$4+1),FALSE)*$E2392</f>
        <v>0</v>
      </c>
      <c r="L2389" s="22">
        <f ca="1">VLOOKUP(CONCATENATE($F2389," ",$G2389),AllocFactorMatrix,(L$4+1),FALSE)*$E2392</f>
        <v>0</v>
      </c>
      <c r="M2389" s="22">
        <f t="shared" ca="1" si="1104"/>
        <v>2769.2106167258494</v>
      </c>
      <c r="N2389" s="22">
        <f ca="1">VLOOKUP(CONCATENATE($F2389," ",$G2389),AllocFactorMatrix,(N$4+1),FALSE)*$E2392</f>
        <v>1060.6638835317999</v>
      </c>
      <c r="O2389" s="22">
        <f ca="1">VLOOKUP(CONCATENATE($F2389," ",$G2389),AllocFactorMatrix,(O$4+1),FALSE)*$E2392</f>
        <v>0</v>
      </c>
      <c r="P2389" s="22">
        <f ca="1">VLOOKUP(CONCATENATE($F2389," ",$G2389),AllocFactorMatrix,(P$4+1),FALSE)*$E2392</f>
        <v>0</v>
      </c>
      <c r="Q2389" s="22">
        <f ca="1">VLOOKUP(CONCATENATE($F2389," ",$G2389),AllocFactorMatrix,(Q$4+1),FALSE)*$E2392</f>
        <v>0</v>
      </c>
      <c r="R2389" s="22">
        <f t="shared" ca="1" si="1105"/>
        <v>1060.6638835317999</v>
      </c>
      <c r="S2389" s="22">
        <f ca="1">VLOOKUP(CONCATENATE($F2389," ",$G2389),AllocFactorMatrix,(S$4+1),FALSE)*$E2392</f>
        <v>37.252741161125932</v>
      </c>
      <c r="T2389" s="22">
        <f ca="1">VLOOKUP(CONCATENATE($F2389," ",$G2389),AllocFactorMatrix,(T$4+1),FALSE)*$E2392</f>
        <v>0</v>
      </c>
      <c r="U2389" s="22">
        <f ca="1">VLOOKUP(CONCATENATE($F2389," ",$G2389),AllocFactorMatrix,(U$4+1),FALSE)*$E2392</f>
        <v>0</v>
      </c>
      <c r="V2389" s="22">
        <f ca="1">VLOOKUP(CONCATENATE($F2389," ",$G2389),AllocFactorMatrix,(V$4+1),FALSE)*$E2392</f>
        <v>0</v>
      </c>
      <c r="W2389" s="22">
        <f t="shared" ca="1" si="1107"/>
        <v>37.252741161125932</v>
      </c>
      <c r="X2389" s="22">
        <f ca="1">VLOOKUP(CONCATENATE($F2389," ",$G2389),AllocFactorMatrix,(X$4+1),FALSE)*$E2392</f>
        <v>307.66410461760523</v>
      </c>
      <c r="Y2389" s="22">
        <f ca="1">VLOOKUP(CONCATENATE($F2389," ",$G2389),AllocFactorMatrix,(Y$4+1),FALSE)*$E2392</f>
        <v>0</v>
      </c>
      <c r="Z2389" s="22">
        <f t="shared" ca="1" si="1106"/>
        <v>307.66410461760523</v>
      </c>
      <c r="AA2389" s="22">
        <f ca="1">VLOOKUP(CONCATENATE($F2389," ",$G2389),AllocFactorMatrix,(AA$4+1),FALSE)*$E2392</f>
        <v>3.960179152816953</v>
      </c>
      <c r="AB2389" s="22">
        <f ca="1">VLOOKUP(CONCATENATE($F2389," ",$G2389),AllocFactorMatrix,(AB$4+1),FALSE)*$E2392</f>
        <v>117.90756999396311</v>
      </c>
      <c r="AC2389" s="22">
        <f ca="1">VLOOKUP(CONCATENATE($F2389," ",$G2389),AllocFactorMatrix,(AC$4+1),FALSE)*$E2392</f>
        <v>26.872644251257892</v>
      </c>
    </row>
    <row r="2390" spans="3:29" hidden="1" outlineLevel="1">
      <c r="F2390" s="42" t="str">
        <f>F2392</f>
        <v>RB_GUP</v>
      </c>
      <c r="G2390" s="17" t="str">
        <f>$G$13</f>
        <v>ENERGY</v>
      </c>
      <c r="H2390" s="21">
        <f t="shared" ca="1" si="1095"/>
        <v>5416.9209667586392</v>
      </c>
      <c r="I2390" s="22">
        <f ca="1">VLOOKUP(CONCATENATE($F2390," ",$G2390),AllocFactorMatrix,(I$4+1),FALSE)*$E2392</f>
        <v>1990.2777520504803</v>
      </c>
      <c r="J2390" s="22">
        <f ca="1">VLOOKUP(CONCATENATE($F2390," ",$G2390),AllocFactorMatrix,(J$4+1),FALSE)*$E2392</f>
        <v>628.70568397220165</v>
      </c>
      <c r="K2390" s="22">
        <f ca="1">VLOOKUP(CONCATENATE($F2390," ",$G2390),AllocFactorMatrix,(K$4+1),FALSE)*$E2392</f>
        <v>7.8516274661197167</v>
      </c>
      <c r="L2390" s="22">
        <f ca="1">VLOOKUP(CONCATENATE($F2390," ",$G2390),AllocFactorMatrix,(L$4+1),FALSE)*$E2392</f>
        <v>0.3977456177915043</v>
      </c>
      <c r="M2390" s="22">
        <f t="shared" ca="1" si="1104"/>
        <v>636.95505705611288</v>
      </c>
      <c r="N2390" s="22">
        <f ca="1">VLOOKUP(CONCATENATE($F2390," ",$G2390),AllocFactorMatrix,(N$4+1),FALSE)*$E2392</f>
        <v>318.53017768331625</v>
      </c>
      <c r="O2390" s="22">
        <f ca="1">VLOOKUP(CONCATENATE($F2390," ",$G2390),AllocFactorMatrix,(O$4+1),FALSE)*$E2392</f>
        <v>85.931058368135638</v>
      </c>
      <c r="P2390" s="22">
        <f ca="1">VLOOKUP(CONCATENATE($F2390," ",$G2390),AllocFactorMatrix,(P$4+1),FALSE)*$E2392</f>
        <v>13.390504478208284</v>
      </c>
      <c r="Q2390" s="22">
        <f ca="1">VLOOKUP(CONCATENATE($F2390," ",$G2390),AllocFactorMatrix,(Q$4+1),FALSE)*$E2392</f>
        <v>0</v>
      </c>
      <c r="R2390" s="22">
        <f t="shared" ca="1" si="1105"/>
        <v>417.85174052966022</v>
      </c>
      <c r="S2390" s="22">
        <f ca="1">VLOOKUP(CONCATENATE($F2390," ",$G2390),AllocFactorMatrix,(S$4+1),FALSE)*$E2392</f>
        <v>16.041763835701655</v>
      </c>
      <c r="T2390" s="22">
        <f ca="1">VLOOKUP(CONCATENATE($F2390," ",$G2390),AllocFactorMatrix,(T$4+1),FALSE)*$E2392</f>
        <v>317.08639405678571</v>
      </c>
      <c r="U2390" s="22">
        <f ca="1">VLOOKUP(CONCATENATE($F2390," ",$G2390),AllocFactorMatrix,(U$4+1),FALSE)*$E2392</f>
        <v>1666.956695310161</v>
      </c>
      <c r="V2390" s="22">
        <f ca="1">VLOOKUP(CONCATENATE($F2390," ",$G2390),AllocFactorMatrix,(V$4+1),FALSE)*$E2392</f>
        <v>233.09528340407286</v>
      </c>
      <c r="W2390" s="22">
        <f t="shared" ca="1" si="1107"/>
        <v>2233.1801366067211</v>
      </c>
      <c r="X2390" s="22">
        <f ca="1">VLOOKUP(CONCATENATE($F2390," ",$G2390),AllocFactorMatrix,(X$4+1),FALSE)*$E2392</f>
        <v>89.557188949595243</v>
      </c>
      <c r="Y2390" s="22">
        <f ca="1">VLOOKUP(CONCATENATE($F2390," ",$G2390),AllocFactorMatrix,(Y$4+1),FALSE)*$E2392</f>
        <v>1.6934514022722718</v>
      </c>
      <c r="Z2390" s="22">
        <f t="shared" ca="1" si="1106"/>
        <v>91.250640351867517</v>
      </c>
      <c r="AA2390" s="22">
        <f ca="1">VLOOKUP(CONCATENATE($F2390," ",$G2390),AllocFactorMatrix,(AA$4+1),FALSE)*$E2392</f>
        <v>1.6891755976079632</v>
      </c>
      <c r="AB2390" s="22">
        <f ca="1">VLOOKUP(CONCATENATE($F2390," ",$G2390),AllocFactorMatrix,(AB$4+1),FALSE)*$E2392</f>
        <v>37.034208818679275</v>
      </c>
      <c r="AC2390" s="22">
        <f ca="1">VLOOKUP(CONCATENATE($F2390," ",$G2390),AllocFactorMatrix,(AC$4+1),FALSE)*$E2392</f>
        <v>8.6822557475122402</v>
      </c>
    </row>
    <row r="2391" spans="3:29" hidden="1" outlineLevel="1">
      <c r="F2391" s="42" t="str">
        <f>F2392</f>
        <v>RB_GUP</v>
      </c>
      <c r="G2391" s="17" t="str">
        <f>$G$14</f>
        <v>CUSTOMER</v>
      </c>
      <c r="H2391" s="21">
        <f t="shared" ca="1" si="1095"/>
        <v>145608.84634971598</v>
      </c>
      <c r="I2391" s="22">
        <f ca="1">VLOOKUP(CONCATENATE($F2391," ",$G2391),AllocFactorMatrix,(I$4+1),FALSE)*$E2392</f>
        <v>108680.00311076983</v>
      </c>
      <c r="J2391" s="22">
        <f ca="1">VLOOKUP(CONCATENATE($F2391," ",$G2391),AllocFactorMatrix,(J$4+1),FALSE)*$E2392</f>
        <v>26658.674502037811</v>
      </c>
      <c r="K2391" s="22">
        <f ca="1">VLOOKUP(CONCATENATE($F2391," ",$G2391),AllocFactorMatrix,(K$4+1),FALSE)*$E2392</f>
        <v>295.0985985866314</v>
      </c>
      <c r="L2391" s="22">
        <f ca="1">VLOOKUP(CONCATENATE($F2391," ",$G2391),AllocFactorMatrix,(L$4+1),FALSE)*$E2392</f>
        <v>21.739766032886642</v>
      </c>
      <c r="M2391" s="22">
        <f t="shared" ca="1" si="1104"/>
        <v>26975.512866657329</v>
      </c>
      <c r="N2391" s="22">
        <f ca="1">VLOOKUP(CONCATENATE($F2391," ",$G2391),AllocFactorMatrix,(N$4+1),FALSE)*$E2392</f>
        <v>494.54511586219274</v>
      </c>
      <c r="O2391" s="22">
        <f ca="1">VLOOKUP(CONCATENATE($F2391," ",$G2391),AllocFactorMatrix,(O$4+1),FALSE)*$E2392</f>
        <v>155.56778442279281</v>
      </c>
      <c r="P2391" s="22">
        <f ca="1">VLOOKUP(CONCATENATE($F2391," ",$G2391),AllocFactorMatrix,(P$4+1),FALSE)*$E2392</f>
        <v>62.358524331738401</v>
      </c>
      <c r="Q2391" s="22">
        <f ca="1">VLOOKUP(CONCATENATE($F2391," ",$G2391),AllocFactorMatrix,(Q$4+1),FALSE)*$E2392</f>
        <v>0</v>
      </c>
      <c r="R2391" s="22">
        <f t="shared" ca="1" si="1105"/>
        <v>712.47142461672399</v>
      </c>
      <c r="S2391" s="22">
        <f ca="1">VLOOKUP(CONCATENATE($F2391," ",$G2391),AllocFactorMatrix,(S$4+1),FALSE)*$E2392</f>
        <v>4.5931186255666434</v>
      </c>
      <c r="T2391" s="22">
        <f ca="1">VLOOKUP(CONCATENATE($F2391," ",$G2391),AllocFactorMatrix,(T$4+1),FALSE)*$E2392</f>
        <v>114.12745846183859</v>
      </c>
      <c r="U2391" s="22">
        <f ca="1">VLOOKUP(CONCATENATE($F2391," ",$G2391),AllocFactorMatrix,(U$4+1),FALSE)*$E2392</f>
        <v>206.67802296205517</v>
      </c>
      <c r="V2391" s="22">
        <f ca="1">VLOOKUP(CONCATENATE($F2391," ",$G2391),AllocFactorMatrix,(V$4+1),FALSE)*$E2392</f>
        <v>40.06426169747423</v>
      </c>
      <c r="W2391" s="22">
        <f t="shared" ca="1" si="1107"/>
        <v>365.46286174693466</v>
      </c>
      <c r="X2391" s="22">
        <f ca="1">VLOOKUP(CONCATENATE($F2391," ",$G2391),AllocFactorMatrix,(X$4+1),FALSE)*$E2392</f>
        <v>158.3260147187965</v>
      </c>
      <c r="Y2391" s="22">
        <f ca="1">VLOOKUP(CONCATENATE($F2391," ",$G2391),AllocFactorMatrix,(Y$4+1),FALSE)*$E2392</f>
        <v>1.8481488047770445</v>
      </c>
      <c r="Z2391" s="22">
        <f t="shared" ca="1" si="1106"/>
        <v>160.17416352357355</v>
      </c>
      <c r="AA2391" s="22">
        <f ca="1">VLOOKUP(CONCATENATE($F2391," ",$G2391),AllocFactorMatrix,(AA$4+1),FALSE)*$E2392</f>
        <v>11.326766619110288</v>
      </c>
      <c r="AB2391" s="22">
        <f ca="1">VLOOKUP(CONCATENATE($F2391," ",$G2391),AllocFactorMatrix,(AB$4+1),FALSE)*$E2392</f>
        <v>7678.8179435809789</v>
      </c>
      <c r="AC2391" s="22">
        <f ca="1">VLOOKUP(CONCATENATE($F2391," ",$G2391),AllocFactorMatrix,(AC$4+1),FALSE)*$E2392</f>
        <v>1025.0772122015007</v>
      </c>
    </row>
    <row r="2392" spans="3:29" collapsed="1">
      <c r="D2392" s="17" t="s">
        <v>511</v>
      </c>
      <c r="E2392" s="19">
        <v>556734</v>
      </c>
      <c r="F2392" s="42" t="s">
        <v>73</v>
      </c>
      <c r="G2392" s="17" t="str">
        <f>$G$15</f>
        <v>TOTAL</v>
      </c>
      <c r="H2392" s="21">
        <f t="shared" ca="1" si="1095"/>
        <v>556733.99999999977</v>
      </c>
      <c r="I2392" s="22">
        <f ca="1">VLOOKUP(CONCATENATE($F2392," ",$G2392),AllocFactorMatrix,(I$4+1),FALSE)*$E2392</f>
        <v>325121.26778562932</v>
      </c>
      <c r="J2392" s="22">
        <f ca="1">VLOOKUP(CONCATENATE($F2392," ",$G2392),AllocFactorMatrix,(J$4+1),FALSE)*$E2392</f>
        <v>80174.176773691172</v>
      </c>
      <c r="K2392" s="22">
        <f ca="1">VLOOKUP(CONCATENATE($F2392," ",$G2392),AllocFactorMatrix,(K$4+1),FALSE)*$E2392</f>
        <v>938.44762547517109</v>
      </c>
      <c r="L2392" s="22">
        <f ca="1">VLOOKUP(CONCATENATE($F2392," ",$G2392),AllocFactorMatrix,(L$4+1),FALSE)*$E2392</f>
        <v>49.078655179782601</v>
      </c>
      <c r="M2392" s="22">
        <f t="shared" ca="1" si="1104"/>
        <v>81161.703054346115</v>
      </c>
      <c r="N2392" s="22">
        <f ca="1">VLOOKUP(CONCATENATE($F2392," ",$G2392),AllocFactorMatrix,(N$4+1),FALSE)*$E2392</f>
        <v>24230.175131534463</v>
      </c>
      <c r="O2392" s="22">
        <f ca="1">VLOOKUP(CONCATENATE($F2392," ",$G2392),AllocFactorMatrix,(O$4+1),FALSE)*$E2392</f>
        <v>6373.3313844767772</v>
      </c>
      <c r="P2392" s="22">
        <f ca="1">VLOOKUP(CONCATENATE($F2392," ",$G2392),AllocFactorMatrix,(P$4+1),FALSE)*$E2392</f>
        <v>903.50609234591127</v>
      </c>
      <c r="Q2392" s="22">
        <f ca="1">VLOOKUP(CONCATENATE($F2392," ",$G2392),AllocFactorMatrix,(Q$4+1),FALSE)*$E2392</f>
        <v>0</v>
      </c>
      <c r="R2392" s="22">
        <f t="shared" ca="1" si="1105"/>
        <v>31507.012608357149</v>
      </c>
      <c r="S2392" s="22">
        <f ca="1">VLOOKUP(CONCATENATE($F2392," ",$G2392),AllocFactorMatrix,(S$4+1),FALSE)*$E2392</f>
        <v>1021.1577767800376</v>
      </c>
      <c r="T2392" s="22">
        <f ca="1">VLOOKUP(CONCATENATE($F2392," ",$G2392),AllocFactorMatrix,(T$4+1),FALSE)*$E2392</f>
        <v>18051.065581625047</v>
      </c>
      <c r="U2392" s="22">
        <f ca="1">VLOOKUP(CONCATENATE($F2392," ",$G2392),AllocFactorMatrix,(U$4+1),FALSE)*$E2392</f>
        <v>74786.965894781941</v>
      </c>
      <c r="V2392" s="22">
        <f ca="1">VLOOKUP(CONCATENATE($F2392," ",$G2392),AllocFactorMatrix,(V$4+1),FALSE)*$E2392</f>
        <v>8330.2760441112623</v>
      </c>
      <c r="W2392" s="22">
        <f t="shared" ca="1" si="1107"/>
        <v>102189.46529729829</v>
      </c>
      <c r="X2392" s="22">
        <f ca="1">VLOOKUP(CONCATENATE($F2392," ",$G2392),AllocFactorMatrix,(X$4+1),FALSE)*$E2392</f>
        <v>6815.2342918449331</v>
      </c>
      <c r="Y2392" s="22">
        <f ca="1">VLOOKUP(CONCATENATE($F2392," ",$G2392),AllocFactorMatrix,(Y$4+1),FALSE)*$E2392</f>
        <v>121.86747574659357</v>
      </c>
      <c r="Z2392" s="22">
        <f t="shared" ca="1" si="1106"/>
        <v>6937.1017675915264</v>
      </c>
      <c r="AA2392" s="22">
        <f ca="1">VLOOKUP(CONCATENATE($F2392," ",$G2392),AllocFactorMatrix,(AA$4+1),FALSE)*$E2392</f>
        <v>108.18250417687818</v>
      </c>
      <c r="AB2392" s="22">
        <f ca="1">VLOOKUP(CONCATENATE($F2392," ",$G2392),AllocFactorMatrix,(AB$4+1),FALSE)*$E2392</f>
        <v>8491.9697612983873</v>
      </c>
      <c r="AC2392" s="22">
        <f ca="1">VLOOKUP(CONCATENATE($F2392," ",$G2392),AllocFactorMatrix,(AC$4+1),FALSE)*$E2392</f>
        <v>1217.2972213022506</v>
      </c>
    </row>
    <row r="2393" spans="3:29" hidden="1" outlineLevel="1">
      <c r="E2393" s="19"/>
      <c r="F2393" s="42"/>
      <c r="G2393" s="17" t="str">
        <f>$G$8</f>
        <v>PRODUCTION</v>
      </c>
      <c r="H2393" s="21">
        <f t="shared" ref="H2393:AC2393" ca="1" si="1108">+H2297+H2305+H2313+H2321+H2329+H2337+H2345+H2353+H2361+H2369+H2377+H2385</f>
        <v>8694463.0691789202</v>
      </c>
      <c r="I2393" s="21">
        <f t="shared" ca="1" si="1108"/>
        <v>4310563.7928492054</v>
      </c>
      <c r="J2393" s="21">
        <f t="shared" ca="1" si="1108"/>
        <v>1078071.0927630754</v>
      </c>
      <c r="K2393" s="21">
        <f t="shared" ca="1" si="1108"/>
        <v>13663.259675157758</v>
      </c>
      <c r="L2393" s="21">
        <f t="shared" ca="1" si="1108"/>
        <v>683.82228891072953</v>
      </c>
      <c r="M2393" s="21">
        <f t="shared" ca="1" si="1108"/>
        <v>1092418.1747271435</v>
      </c>
      <c r="N2393" s="21">
        <f t="shared" ca="1" si="1108"/>
        <v>483732.81704008224</v>
      </c>
      <c r="O2393" s="21">
        <f t="shared" ca="1" si="1108"/>
        <v>132581.988817684</v>
      </c>
      <c r="P2393" s="21">
        <f t="shared" ca="1" si="1108"/>
        <v>21092.666684180604</v>
      </c>
      <c r="Q2393" s="21">
        <f t="shared" ca="1" si="1108"/>
        <v>0</v>
      </c>
      <c r="R2393" s="21">
        <f t="shared" ca="1" si="1108"/>
        <v>637407.4725419468</v>
      </c>
      <c r="S2393" s="21">
        <f t="shared" ca="1" si="1108"/>
        <v>20908.998965795101</v>
      </c>
      <c r="T2393" s="21">
        <f t="shared" ca="1" si="1108"/>
        <v>380526.13442759978</v>
      </c>
      <c r="U2393" s="21">
        <f t="shared" ca="1" si="1108"/>
        <v>1853710.8382749548</v>
      </c>
      <c r="V2393" s="21">
        <f t="shared" ca="1" si="1108"/>
        <v>236227.69394043367</v>
      </c>
      <c r="W2393" s="21">
        <f t="shared" ca="1" si="1108"/>
        <v>2491373.6656087833</v>
      </c>
      <c r="X2393" s="21">
        <f t="shared" ca="1" si="1108"/>
        <v>135299.52665289695</v>
      </c>
      <c r="Y2393" s="21">
        <f t="shared" ca="1" si="1108"/>
        <v>2543.173658623225</v>
      </c>
      <c r="Z2393" s="21">
        <f t="shared" ca="1" si="1108"/>
        <v>137842.70031152017</v>
      </c>
      <c r="AA2393" s="21">
        <f t="shared" ca="1" si="1108"/>
        <v>1967.7361627724833</v>
      </c>
      <c r="AB2393" s="21">
        <f t="shared" ca="1" si="1108"/>
        <v>18488.012506612522</v>
      </c>
      <c r="AC2393" s="21">
        <f t="shared" ca="1" si="1108"/>
        <v>4401.5144709352371</v>
      </c>
    </row>
    <row r="2394" spans="3:29" hidden="1" outlineLevel="1">
      <c r="E2394" s="19"/>
      <c r="F2394" s="42"/>
      <c r="G2394" s="17" t="str">
        <f>$G$9</f>
        <v>BULKTRAN</v>
      </c>
      <c r="H2394" s="21">
        <f t="shared" ref="H2394:AC2394" ca="1" si="1109">+H2298+H2306+H2314+H2322+H2330+H2338+H2346+H2354+H2362+H2370+H2378+H2386</f>
        <v>4653087.880927491</v>
      </c>
      <c r="I2394" s="21">
        <f t="shared" ca="1" si="1109"/>
        <v>2306803.339514018</v>
      </c>
      <c r="J2394" s="21">
        <f t="shared" ca="1" si="1109"/>
        <v>576998.21548593056</v>
      </c>
      <c r="K2394" s="21">
        <f t="shared" ca="1" si="1109"/>
        <v>7313.1084356564261</v>
      </c>
      <c r="L2394" s="21">
        <f t="shared" ca="1" si="1109"/>
        <v>366.02352842321994</v>
      </c>
      <c r="M2394" s="21">
        <f t="shared" ca="1" si="1109"/>
        <v>584677.34745001036</v>
      </c>
      <c r="N2394" s="21">
        <f t="shared" ca="1" si="1109"/>
        <v>258914.34869447441</v>
      </c>
      <c r="O2394" s="21">
        <f t="shared" ca="1" si="1109"/>
        <v>70964.15408871074</v>
      </c>
      <c r="P2394" s="21">
        <f t="shared" ca="1" si="1109"/>
        <v>11287.950919710736</v>
      </c>
      <c r="Q2394" s="21">
        <f t="shared" ca="1" si="1109"/>
        <v>0</v>
      </c>
      <c r="R2394" s="21">
        <f t="shared" ca="1" si="1109"/>
        <v>341166.4537028959</v>
      </c>
      <c r="S2394" s="21">
        <f t="shared" ca="1" si="1109"/>
        <v>11191.38171237695</v>
      </c>
      <c r="T2394" s="21">
        <f t="shared" ca="1" si="1109"/>
        <v>203664.86325080632</v>
      </c>
      <c r="U2394" s="21">
        <f t="shared" ca="1" si="1109"/>
        <v>992065.94177675457</v>
      </c>
      <c r="V2394" s="21">
        <f t="shared" ca="1" si="1109"/>
        <v>126431.42998842709</v>
      </c>
      <c r="W2394" s="21">
        <f t="shared" ca="1" si="1109"/>
        <v>1333353.616728365</v>
      </c>
      <c r="X2394" s="21">
        <f t="shared" ca="1" si="1109"/>
        <v>72420.686137722063</v>
      </c>
      <c r="Y2394" s="21">
        <f t="shared" ca="1" si="1109"/>
        <v>1361.2299239701051</v>
      </c>
      <c r="Z2394" s="21">
        <f t="shared" ca="1" si="1109"/>
        <v>73781.916061692144</v>
      </c>
      <c r="AA2394" s="21">
        <f t="shared" ca="1" si="1109"/>
        <v>1053.399359430299</v>
      </c>
      <c r="AB2394" s="21">
        <f t="shared" ca="1" si="1109"/>
        <v>9895.7704398291535</v>
      </c>
      <c r="AC2394" s="21">
        <f t="shared" ca="1" si="1109"/>
        <v>2356.0376712521038</v>
      </c>
    </row>
    <row r="2395" spans="3:29" hidden="1" outlineLevel="1">
      <c r="E2395" s="19"/>
      <c r="F2395" s="42"/>
      <c r="G2395" s="17" t="str">
        <f>$G$10</f>
        <v>SUBTRAN</v>
      </c>
      <c r="H2395" s="21">
        <f t="shared" ref="H2395:AC2395" ca="1" si="1110">+H2299+H2307+H2315+H2323+H2331+H2339+H2347+H2355+H2363+H2371+H2379+H2387</f>
        <v>1474274.1635980373</v>
      </c>
      <c r="I2395" s="21">
        <f t="shared" ca="1" si="1110"/>
        <v>711363.13546974922</v>
      </c>
      <c r="J2395" s="21">
        <f t="shared" ca="1" si="1110"/>
        <v>177522.44334032317</v>
      </c>
      <c r="K2395" s="21">
        <f t="shared" ca="1" si="1110"/>
        <v>2254.7372647034122</v>
      </c>
      <c r="L2395" s="21">
        <f t="shared" ca="1" si="1110"/>
        <v>145.36274761656708</v>
      </c>
      <c r="M2395" s="21">
        <f t="shared" ca="1" si="1110"/>
        <v>179922.54335264312</v>
      </c>
      <c r="N2395" s="21">
        <f t="shared" ca="1" si="1110"/>
        <v>78847.987432313661</v>
      </c>
      <c r="O2395" s="21">
        <f t="shared" ca="1" si="1110"/>
        <v>21646.32147373684</v>
      </c>
      <c r="P2395" s="21">
        <f t="shared" ca="1" si="1110"/>
        <v>4349.3407615495062</v>
      </c>
      <c r="Q2395" s="21">
        <f t="shared" ca="1" si="1110"/>
        <v>0</v>
      </c>
      <c r="R2395" s="21">
        <f t="shared" ca="1" si="1110"/>
        <v>104843.64966760001</v>
      </c>
      <c r="S2395" s="21">
        <f t="shared" ca="1" si="1110"/>
        <v>3341.0988590601332</v>
      </c>
      <c r="T2395" s="21">
        <f t="shared" ca="1" si="1110"/>
        <v>62596.225462449424</v>
      </c>
      <c r="U2395" s="21">
        <f t="shared" ca="1" si="1110"/>
        <v>388885.53433954425</v>
      </c>
      <c r="V2395" s="21">
        <f t="shared" ca="1" si="1110"/>
        <v>0</v>
      </c>
      <c r="W2395" s="21">
        <f t="shared" ca="1" si="1110"/>
        <v>454822.85866105388</v>
      </c>
      <c r="X2395" s="21">
        <f t="shared" ca="1" si="1110"/>
        <v>22118.138168607951</v>
      </c>
      <c r="Y2395" s="21">
        <f t="shared" ca="1" si="1110"/>
        <v>424.23466525786336</v>
      </c>
      <c r="Z2395" s="21">
        <f t="shared" ca="1" si="1110"/>
        <v>22542.372833865811</v>
      </c>
      <c r="AA2395" s="21">
        <f t="shared" ca="1" si="1110"/>
        <v>322.76578176101748</v>
      </c>
      <c r="AB2395" s="21">
        <f t="shared" ca="1" si="1110"/>
        <v>369.17211956768932</v>
      </c>
      <c r="AC2395" s="21">
        <f t="shared" ca="1" si="1110"/>
        <v>87.665711796890847</v>
      </c>
    </row>
    <row r="2396" spans="3:29" hidden="1" outlineLevel="1">
      <c r="E2396" s="19"/>
      <c r="F2396" s="42"/>
      <c r="G2396" s="17" t="str">
        <f>$G$11</f>
        <v>DISTPRI</v>
      </c>
      <c r="H2396" s="21">
        <f t="shared" ref="H2396:AC2396" ca="1" si="1111">+H2300+H2308+H2316+H2324+H2332+H2340+H2348+H2356+H2364+H2372+H2380+H2388</f>
        <v>2253825.2617316046</v>
      </c>
      <c r="I2396" s="21">
        <f t="shared" ca="1" si="1111"/>
        <v>1490570.3436502635</v>
      </c>
      <c r="J2396" s="21">
        <f t="shared" ca="1" si="1111"/>
        <v>369979.74673164485</v>
      </c>
      <c r="K2396" s="21">
        <f t="shared" ca="1" si="1111"/>
        <v>4697.3759014176767</v>
      </c>
      <c r="L2396" s="21">
        <f t="shared" ca="1" si="1111"/>
        <v>0</v>
      </c>
      <c r="M2396" s="21">
        <f t="shared" ca="1" si="1111"/>
        <v>374677.12263306254</v>
      </c>
      <c r="N2396" s="21">
        <f t="shared" ca="1" si="1111"/>
        <v>161521.45683243734</v>
      </c>
      <c r="O2396" s="21">
        <f t="shared" ca="1" si="1111"/>
        <v>44418.183770297437</v>
      </c>
      <c r="P2396" s="21">
        <f t="shared" ca="1" si="1111"/>
        <v>0</v>
      </c>
      <c r="Q2396" s="21">
        <f t="shared" ca="1" si="1111"/>
        <v>0</v>
      </c>
      <c r="R2396" s="21">
        <f t="shared" ca="1" si="1111"/>
        <v>205939.64060273481</v>
      </c>
      <c r="S2396" s="21">
        <f t="shared" ca="1" si="1111"/>
        <v>6920.5717062353051</v>
      </c>
      <c r="T2396" s="21">
        <f t="shared" ca="1" si="1111"/>
        <v>127823.93942112294</v>
      </c>
      <c r="U2396" s="21">
        <f t="shared" ca="1" si="1111"/>
        <v>0</v>
      </c>
      <c r="V2396" s="21">
        <f t="shared" ca="1" si="1111"/>
        <v>0</v>
      </c>
      <c r="W2396" s="21">
        <f t="shared" ca="1" si="1111"/>
        <v>134744.51112735824</v>
      </c>
      <c r="X2396" s="21">
        <f t="shared" ca="1" si="1111"/>
        <v>45406.113101665389</v>
      </c>
      <c r="Y2396" s="21">
        <f t="shared" ca="1" si="1111"/>
        <v>872.00234540412703</v>
      </c>
      <c r="Z2396" s="21">
        <f t="shared" ca="1" si="1111"/>
        <v>46278.115447069518</v>
      </c>
      <c r="AA2396" s="21">
        <f t="shared" ca="1" si="1111"/>
        <v>666.5981758225555</v>
      </c>
      <c r="AB2396" s="21">
        <f t="shared" ca="1" si="1111"/>
        <v>766.83368918887993</v>
      </c>
      <c r="AC2396" s="21">
        <f t="shared" ca="1" si="1111"/>
        <v>182.09640610502248</v>
      </c>
    </row>
    <row r="2397" spans="3:29" hidden="1" outlineLevel="1">
      <c r="E2397" s="19"/>
      <c r="F2397" s="42"/>
      <c r="G2397" s="17" t="str">
        <f>$G$12</f>
        <v>DISTSEC</v>
      </c>
      <c r="H2397" s="21">
        <f t="shared" ref="H2397:AC2397" ca="1" si="1112">+H2301+H2309+H2317+H2325+H2333+H2341+H2349+H2357+H2365+H2373+H2381+H2389</f>
        <v>760830.77903324552</v>
      </c>
      <c r="I2397" s="21">
        <f t="shared" ca="1" si="1112"/>
        <v>578480.4322742793</v>
      </c>
      <c r="J2397" s="21">
        <f t="shared" ca="1" si="1112"/>
        <v>116787.11579441534</v>
      </c>
      <c r="K2397" s="21">
        <f t="shared" ca="1" si="1112"/>
        <v>0</v>
      </c>
      <c r="L2397" s="21">
        <f t="shared" ca="1" si="1112"/>
        <v>0</v>
      </c>
      <c r="M2397" s="21">
        <f t="shared" ca="1" si="1112"/>
        <v>116787.11579441534</v>
      </c>
      <c r="N2397" s="21">
        <f t="shared" ca="1" si="1112"/>
        <v>44739.282086885258</v>
      </c>
      <c r="O2397" s="21">
        <f t="shared" ca="1" si="1112"/>
        <v>0</v>
      </c>
      <c r="P2397" s="21">
        <f t="shared" ca="1" si="1112"/>
        <v>0</v>
      </c>
      <c r="Q2397" s="21">
        <f t="shared" ca="1" si="1112"/>
        <v>0</v>
      </c>
      <c r="R2397" s="21">
        <f t="shared" ca="1" si="1112"/>
        <v>44739.282086885258</v>
      </c>
      <c r="S2397" s="21">
        <f t="shared" ca="1" si="1112"/>
        <v>1571.2131431944354</v>
      </c>
      <c r="T2397" s="21">
        <f t="shared" ca="1" si="1112"/>
        <v>0</v>
      </c>
      <c r="U2397" s="21">
        <f t="shared" ca="1" si="1112"/>
        <v>0</v>
      </c>
      <c r="V2397" s="21">
        <f t="shared" ca="1" si="1112"/>
        <v>0</v>
      </c>
      <c r="W2397" s="21">
        <f t="shared" ca="1" si="1112"/>
        <v>1571.2131431944354</v>
      </c>
      <c r="X2397" s="21">
        <f t="shared" ca="1" si="1112"/>
        <v>12978.734690909378</v>
      </c>
      <c r="Y2397" s="21">
        <f t="shared" ca="1" si="1112"/>
        <v>0</v>
      </c>
      <c r="Z2397" s="21">
        <f t="shared" ca="1" si="1112"/>
        <v>12978.734690909378</v>
      </c>
      <c r="AA2397" s="21">
        <f t="shared" ca="1" si="1112"/>
        <v>167.08764181449001</v>
      </c>
      <c r="AB2397" s="21">
        <f t="shared" ca="1" si="1112"/>
        <v>4973.2526440156944</v>
      </c>
      <c r="AC2397" s="21">
        <f t="shared" ca="1" si="1112"/>
        <v>1133.6607577313493</v>
      </c>
    </row>
    <row r="2398" spans="3:29" hidden="1" outlineLevel="1">
      <c r="E2398" s="19"/>
      <c r="F2398" s="42"/>
      <c r="G2398" s="17" t="str">
        <f>$G$13</f>
        <v>ENERGY</v>
      </c>
      <c r="H2398" s="21">
        <f t="shared" ref="H2398:AC2398" ca="1" si="1113">+H2302+H2310+H2318+H2326+H2334+H2342+H2350+H2358+H2366+H2374+H2382+H2390</f>
        <v>1606528.7362968163</v>
      </c>
      <c r="I2398" s="21">
        <f t="shared" ca="1" si="1113"/>
        <v>590298.99756725132</v>
      </c>
      <c r="J2398" s="21">
        <f t="shared" ca="1" si="1113"/>
        <v>186458.71080887856</v>
      </c>
      <c r="K2398" s="21">
        <f t="shared" ca="1" si="1113"/>
        <v>2328.1656327020223</v>
      </c>
      <c r="L2398" s="21">
        <f t="shared" ca="1" si="1113"/>
        <v>117.93546066913618</v>
      </c>
      <c r="M2398" s="21">
        <f t="shared" ca="1" si="1113"/>
        <v>188904.81190224976</v>
      </c>
      <c r="N2398" s="21">
        <f t="shared" ca="1" si="1113"/>
        <v>94480.492768194323</v>
      </c>
      <c r="O2398" s="21">
        <f t="shared" ca="1" si="1113"/>
        <v>25489.916035120812</v>
      </c>
      <c r="P2398" s="21">
        <f t="shared" ca="1" si="1113"/>
        <v>3971.6417677762743</v>
      </c>
      <c r="Q2398" s="21">
        <f t="shared" ca="1" si="1113"/>
        <v>0</v>
      </c>
      <c r="R2398" s="21">
        <f t="shared" ca="1" si="1113"/>
        <v>123942.0505710914</v>
      </c>
      <c r="S2398" s="21">
        <f t="shared" ca="1" si="1113"/>
        <v>4757.3013136174895</v>
      </c>
      <c r="T2398" s="21">
        <f t="shared" ca="1" si="1113"/>
        <v>94064.599369232456</v>
      </c>
      <c r="U2398" s="21">
        <f t="shared" ca="1" si="1113"/>
        <v>494308.74034844292</v>
      </c>
      <c r="V2398" s="21">
        <f t="shared" ca="1" si="1113"/>
        <v>69126.712479048394</v>
      </c>
      <c r="W2398" s="21">
        <f t="shared" ca="1" si="1113"/>
        <v>662257.35351034114</v>
      </c>
      <c r="X2398" s="21">
        <f t="shared" ca="1" si="1113"/>
        <v>26565.11552063714</v>
      </c>
      <c r="Y2398" s="21">
        <f t="shared" ca="1" si="1113"/>
        <v>502.29668415399846</v>
      </c>
      <c r="Z2398" s="21">
        <f t="shared" ca="1" si="1113"/>
        <v>27067.412204791144</v>
      </c>
      <c r="AA2398" s="21">
        <f t="shared" ca="1" si="1113"/>
        <v>500.85878865800271</v>
      </c>
      <c r="AB2398" s="21">
        <f t="shared" ca="1" si="1113"/>
        <v>10982.083697154118</v>
      </c>
      <c r="AC2398" s="21">
        <f t="shared" ca="1" si="1113"/>
        <v>2575.1680552785569</v>
      </c>
    </row>
    <row r="2399" spans="3:29" hidden="1" outlineLevel="1">
      <c r="E2399" s="19"/>
      <c r="F2399" s="42"/>
      <c r="G2399" s="17" t="str">
        <f>$G$14</f>
        <v>CUSTOMER</v>
      </c>
      <c r="H2399" s="21">
        <f t="shared" ref="H2399:AC2399" ca="1" si="1114">+H2303+H2311+H2319+H2327+H2335+H2343+H2351+H2359+H2367+H2375+H2383+H2391</f>
        <v>7835956.109233886</v>
      </c>
      <c r="I2399" s="21">
        <f t="shared" ca="1" si="1114"/>
        <v>5926387.0393674914</v>
      </c>
      <c r="J2399" s="21">
        <f t="shared" ca="1" si="1114"/>
        <v>1433452.5894494031</v>
      </c>
      <c r="K2399" s="21">
        <f t="shared" ca="1" si="1114"/>
        <v>15410.531496195254</v>
      </c>
      <c r="L2399" s="21">
        <f t="shared" ca="1" si="1114"/>
        <v>1122.5943054677894</v>
      </c>
      <c r="M2399" s="21">
        <f t="shared" ca="1" si="1114"/>
        <v>1449985.7152510663</v>
      </c>
      <c r="N2399" s="21">
        <f t="shared" ca="1" si="1114"/>
        <v>26204.804389659941</v>
      </c>
      <c r="O2399" s="21">
        <f t="shared" ca="1" si="1114"/>
        <v>8284.346789594274</v>
      </c>
      <c r="P2399" s="21">
        <f t="shared" ca="1" si="1114"/>
        <v>3214.7053479815922</v>
      </c>
      <c r="Q2399" s="21">
        <f t="shared" ca="1" si="1114"/>
        <v>0</v>
      </c>
      <c r="R2399" s="21">
        <f t="shared" ca="1" si="1114"/>
        <v>37703.85652723581</v>
      </c>
      <c r="S2399" s="21">
        <f t="shared" ca="1" si="1114"/>
        <v>245.15150343902505</v>
      </c>
      <c r="T2399" s="21">
        <f t="shared" ca="1" si="1114"/>
        <v>6034.6813487235859</v>
      </c>
      <c r="U2399" s="21">
        <f t="shared" ca="1" si="1114"/>
        <v>10652.05555453425</v>
      </c>
      <c r="V2399" s="21">
        <f t="shared" ca="1" si="1114"/>
        <v>2060.1088561078859</v>
      </c>
      <c r="W2399" s="21">
        <f t="shared" ca="1" si="1114"/>
        <v>18991.997262804751</v>
      </c>
      <c r="X2399" s="21">
        <f t="shared" ca="1" si="1114"/>
        <v>8418.8681194219644</v>
      </c>
      <c r="Y2399" s="21">
        <f t="shared" ca="1" si="1114"/>
        <v>99.02339657177896</v>
      </c>
      <c r="Z2399" s="21">
        <f t="shared" ca="1" si="1114"/>
        <v>8517.8915159937424</v>
      </c>
      <c r="AA2399" s="21">
        <f t="shared" ca="1" si="1114"/>
        <v>596.61022696806867</v>
      </c>
      <c r="AB2399" s="21">
        <f t="shared" ca="1" si="1114"/>
        <v>351591.53093760094</v>
      </c>
      <c r="AC2399" s="21">
        <f t="shared" ca="1" si="1114"/>
        <v>42181.468144725601</v>
      </c>
    </row>
    <row r="2400" spans="3:29" collapsed="1">
      <c r="C2400" s="17" t="s">
        <v>152</v>
      </c>
      <c r="E2400" s="21">
        <f>+E2304+E2312+E2320+E2328+E2336+E2344+E2352+E2360+E2368+E2376+E2384+E2392</f>
        <v>27278966</v>
      </c>
      <c r="F2400" s="42"/>
      <c r="G2400" s="17" t="str">
        <f>$G$15</f>
        <v>TOTAL</v>
      </c>
      <c r="H2400" s="21">
        <f t="shared" ref="H2400:AC2400" ca="1" si="1115">+H2304+H2312+H2320+H2328+H2336+H2344+H2352+H2360+H2368+H2376+H2384+H2392</f>
        <v>27278966</v>
      </c>
      <c r="I2400" s="21">
        <f t="shared" ca="1" si="1115"/>
        <v>15914467.08069226</v>
      </c>
      <c r="J2400" s="21">
        <f t="shared" ca="1" si="1115"/>
        <v>3939269.9143736707</v>
      </c>
      <c r="K2400" s="21">
        <f t="shared" ca="1" si="1115"/>
        <v>45667.178405832543</v>
      </c>
      <c r="L2400" s="21">
        <f t="shared" ca="1" si="1115"/>
        <v>2435.7383310874425</v>
      </c>
      <c r="M2400" s="21">
        <f t="shared" ca="1" si="1115"/>
        <v>3987372.8311105906</v>
      </c>
      <c r="N2400" s="21">
        <f t="shared" ca="1" si="1115"/>
        <v>1148441.1892440468</v>
      </c>
      <c r="O2400" s="21">
        <f t="shared" ca="1" si="1115"/>
        <v>303384.91097514413</v>
      </c>
      <c r="P2400" s="21">
        <f t="shared" ca="1" si="1115"/>
        <v>43916.305481198709</v>
      </c>
      <c r="Q2400" s="21">
        <f t="shared" ca="1" si="1115"/>
        <v>0</v>
      </c>
      <c r="R2400" s="21">
        <f t="shared" ca="1" si="1115"/>
        <v>1495742.4057003898</v>
      </c>
      <c r="S2400" s="21">
        <f t="shared" ca="1" si="1115"/>
        <v>48935.717203718435</v>
      </c>
      <c r="T2400" s="21">
        <f t="shared" ca="1" si="1115"/>
        <v>874710.44327993458</v>
      </c>
      <c r="U2400" s="21">
        <f t="shared" ca="1" si="1115"/>
        <v>3739623.1102942312</v>
      </c>
      <c r="V2400" s="21">
        <f t="shared" ca="1" si="1115"/>
        <v>433845.94526401698</v>
      </c>
      <c r="W2400" s="21">
        <f t="shared" ca="1" si="1115"/>
        <v>5097115.2160419021</v>
      </c>
      <c r="X2400" s="21">
        <f t="shared" ca="1" si="1115"/>
        <v>323207.18239186087</v>
      </c>
      <c r="Y2400" s="21">
        <f t="shared" ca="1" si="1115"/>
        <v>5801.960673981097</v>
      </c>
      <c r="Z2400" s="21">
        <f t="shared" ca="1" si="1115"/>
        <v>329009.14306584193</v>
      </c>
      <c r="AA2400" s="21">
        <f t="shared" ca="1" si="1115"/>
        <v>5275.0561372269167</v>
      </c>
      <c r="AB2400" s="21">
        <f t="shared" ca="1" si="1115"/>
        <v>397066.6560339689</v>
      </c>
      <c r="AC2400" s="21">
        <f t="shared" ca="1" si="1115"/>
        <v>52917.611217824764</v>
      </c>
    </row>
    <row r="2402" spans="3:29">
      <c r="C2402" s="39" t="s">
        <v>596</v>
      </c>
    </row>
    <row r="2403" spans="3:29" hidden="1" outlineLevel="1">
      <c r="F2403" s="42" t="str">
        <f>F2410</f>
        <v>RB_GUP</v>
      </c>
      <c r="G2403" s="17" t="str">
        <f>$G$8</f>
        <v>PRODUCTION</v>
      </c>
      <c r="H2403" s="21">
        <f t="shared" ref="H2403:H2434" ca="1" si="1116">SUBTOTAL(9,I2403:AC2403)</f>
        <v>-60471.16892465626</v>
      </c>
      <c r="I2403" s="22">
        <f ca="1">VLOOKUP(CONCATENATE($F2403," ",$G2403),AllocFactorMatrix,(I$4+1),FALSE)*$E2410</f>
        <v>-29982.123807920179</v>
      </c>
      <c r="J2403" s="22">
        <f ca="1">VLOOKUP(CONCATENATE($F2403," ",$G2403),AllocFactorMatrix,(J$4+1),FALSE)*$E2410</f>
        <v>-7497.5658788247511</v>
      </c>
      <c r="K2403" s="22">
        <f ca="1">VLOOKUP(CONCATENATE($F2403," ",$G2403),AllocFactorMatrix,(K$4+1),FALSE)*$E2410</f>
        <v>-95.022933787952113</v>
      </c>
      <c r="L2403" s="22">
        <f ca="1">VLOOKUP(CONCATENATE($F2403," ",$G2403),AllocFactorMatrix,(L$4+1),FALSE)*$E2410</f>
        <v>-4.7558033823559036</v>
      </c>
      <c r="M2403" s="22">
        <f t="shared" ref="M2403:M2410" ca="1" si="1117">SUBTOTAL(9,J2403:L2403)</f>
        <v>-7597.344615995059</v>
      </c>
      <c r="N2403" s="22">
        <f ca="1">VLOOKUP(CONCATENATE($F2403," ",$G2403),AllocFactorMatrix,(N$4+1),FALSE)*$E2410</f>
        <v>-3363.765927083813</v>
      </c>
      <c r="O2403" s="22">
        <f ca="1">VLOOKUP(CONCATENATE($F2403," ",$G2403),AllocFactorMatrix,(O$4+1),FALSE)*$E2410</f>
        <v>-921.9303394885435</v>
      </c>
      <c r="P2403" s="22">
        <f ca="1">VLOOKUP(CONCATENATE($F2403," ",$G2403),AllocFactorMatrix,(P$4+1),FALSE)*$E2410</f>
        <v>-146.7075192128614</v>
      </c>
      <c r="Q2403" s="22">
        <f ca="1">VLOOKUP(CONCATENATE($F2403," ",$G2403),AllocFactorMatrix,(Q$4+1),FALSE)*$E2410</f>
        <v>0</v>
      </c>
      <c r="R2403" s="22">
        <f ca="1">SUBTOTAL(9,N2403:Q2403)</f>
        <v>-4432.4037857852181</v>
      </c>
      <c r="S2403" s="22">
        <f ca="1">VLOOKUP(CONCATENATE($F2403," ",$G2403),AllocFactorMatrix,(S$4+1),FALSE)*$E2410</f>
        <v>-145.40699597972329</v>
      </c>
      <c r="T2403" s="22">
        <f ca="1">VLOOKUP(CONCATENATE($F2403," ",$G2403),AllocFactorMatrix,(T$4+1),FALSE)*$E2410</f>
        <v>-2646.1592907040072</v>
      </c>
      <c r="U2403" s="22">
        <f ca="1">VLOOKUP(CONCATENATE($F2403," ",$G2403),AllocFactorMatrix,(U$4+1),FALSE)*$E2410</f>
        <v>-12893.521956958088</v>
      </c>
      <c r="V2403" s="22">
        <f ca="1">VLOOKUP(CONCATENATE($F2403," ",$G2403),AllocFactorMatrix,(V$4+1),FALSE)*$E2410</f>
        <v>-1642.8982646939453</v>
      </c>
      <c r="W2403" s="22">
        <f ca="1">SUBTOTAL(9,S2403:V2403)</f>
        <v>-17327.986508335762</v>
      </c>
      <c r="X2403" s="22">
        <f ca="1">VLOOKUP(CONCATENATE($F2403," ",$G2403),AllocFactorMatrix,(X$4+1),FALSE)*$E2410</f>
        <v>-940.77361769857009</v>
      </c>
      <c r="Y2403" s="22">
        <f ca="1">VLOOKUP(CONCATENATE($F2403," ",$G2403),AllocFactorMatrix,(Y$4+1),FALSE)*$E2410</f>
        <v>-17.684277252246815</v>
      </c>
      <c r="Z2403" s="22">
        <f t="shared" ref="Z2403:Z2410" ca="1" si="1118">SUBTOTAL(9,X2403:Y2403)</f>
        <v>-958.45789495081692</v>
      </c>
      <c r="AA2403" s="22">
        <f ca="1">VLOOKUP(CONCATENATE($F2403," ",$G2403),AllocFactorMatrix,(AA$4+1),FALSE)*$E2410</f>
        <v>-13.681230800100085</v>
      </c>
      <c r="AB2403" s="22">
        <f ca="1">VLOOKUP(CONCATENATE($F2403," ",$G2403),AllocFactorMatrix,(AB$4+1),FALSE)*$E2410</f>
        <v>-128.56668904915514</v>
      </c>
      <c r="AC2403" s="22">
        <f ca="1">VLOOKUP(CONCATENATE($F2403," ",$G2403),AllocFactorMatrix,(AC$4+1),FALSE)*$E2410</f>
        <v>-30.604391819970044</v>
      </c>
    </row>
    <row r="2404" spans="3:29" hidden="1" outlineLevel="1">
      <c r="F2404" s="42" t="str">
        <f>F2410</f>
        <v>RB_GUP</v>
      </c>
      <c r="G2404" s="17" t="str">
        <f>$G$9</f>
        <v>BULKTRAN</v>
      </c>
      <c r="H2404" s="21">
        <f t="shared" ca="1" si="1116"/>
        <v>-38759.32341707575</v>
      </c>
      <c r="I2404" s="22">
        <f ca="1">VLOOKUP(CONCATENATE($F2404," ",$G2404),AllocFactorMatrix,(I$4+1),FALSE)*$E2410</f>
        <v>-19217.204728585311</v>
      </c>
      <c r="J2404" s="22">
        <f ca="1">VLOOKUP(CONCATENATE($F2404," ",$G2404),AllocFactorMatrix,(J$4+1),FALSE)*$E2410</f>
        <v>-4805.6054795347609</v>
      </c>
      <c r="K2404" s="22">
        <f ca="1">VLOOKUP(CONCATENATE($F2404," ",$G2404),AllocFactorMatrix,(K$4+1),FALSE)*$E2410</f>
        <v>-60.90546434310631</v>
      </c>
      <c r="L2404" s="22">
        <f ca="1">VLOOKUP(CONCATENATE($F2404," ",$G2404),AllocFactorMatrix,(L$4+1),FALSE)*$E2410</f>
        <v>-3.0482579497416764</v>
      </c>
      <c r="M2404" s="22">
        <f t="shared" ca="1" si="1117"/>
        <v>-4869.5592018276093</v>
      </c>
      <c r="N2404" s="22">
        <f ca="1">VLOOKUP(CONCATENATE($F2404," ",$G2404),AllocFactorMatrix,(N$4+1),FALSE)*$E2410</f>
        <v>-2156.023999298312</v>
      </c>
      <c r="O2404" s="22">
        <f ca="1">VLOOKUP(CONCATENATE($F2404," ",$G2404),AllocFactorMatrix,(O$4+1),FALSE)*$E2410</f>
        <v>-590.91624705936715</v>
      </c>
      <c r="P2404" s="22">
        <f ca="1">VLOOKUP(CONCATENATE($F2404," ",$G2404),AllocFactorMatrix,(P$4+1),FALSE)*$E2410</f>
        <v>-94.032979451297663</v>
      </c>
      <c r="Q2404" s="22">
        <f ca="1">VLOOKUP(CONCATENATE($F2404," ",$G2404),AllocFactorMatrix,(Q$4+1),FALSE)*$E2410</f>
        <v>0</v>
      </c>
      <c r="R2404" s="22">
        <f t="shared" ref="R2404:R2410" ca="1" si="1119">SUBTOTAL(9,N2404:Q2404)</f>
        <v>-2840.9732258089766</v>
      </c>
      <c r="S2404" s="22">
        <f ca="1">VLOOKUP(CONCATENATE($F2404," ",$G2404),AllocFactorMatrix,(S$4+1),FALSE)*$E2410</f>
        <v>-93.199402037448962</v>
      </c>
      <c r="T2404" s="22">
        <f ca="1">VLOOKUP(CONCATENATE($F2404," ",$G2404),AllocFactorMatrix,(T$4+1),FALSE)*$E2410</f>
        <v>-1696.0701369818842</v>
      </c>
      <c r="U2404" s="22">
        <f ca="1">VLOOKUP(CONCATENATE($F2404," ",$G2404),AllocFactorMatrix,(U$4+1),FALSE)*$E2410</f>
        <v>-8264.1727686388786</v>
      </c>
      <c r="V2404" s="22">
        <f ca="1">VLOOKUP(CONCATENATE($F2404," ",$G2404),AllocFactorMatrix,(V$4+1),FALSE)*$E2410</f>
        <v>-1053.0245456634711</v>
      </c>
      <c r="W2404" s="22">
        <f t="shared" ref="W2404:W2410" ca="1" si="1120">SUBTOTAL(9,S2404:V2404)</f>
        <v>-11106.466853321683</v>
      </c>
      <c r="X2404" s="22">
        <f ca="1">VLOOKUP(CONCATENATE($F2404," ",$G2404),AllocFactorMatrix,(X$4+1),FALSE)*$E2410</f>
        <v>-602.99394834029215</v>
      </c>
      <c r="Y2404" s="22">
        <f ca="1">VLOOKUP(CONCATENATE($F2404," ",$G2404),AllocFactorMatrix,(Y$4+1),FALSE)*$E2410</f>
        <v>-11.334833336380164</v>
      </c>
      <c r="Z2404" s="22">
        <f t="shared" ca="1" si="1118"/>
        <v>-614.32878167667229</v>
      </c>
      <c r="AA2404" s="22">
        <f ca="1">VLOOKUP(CONCATENATE($F2404," ",$G2404),AllocFactorMatrix,(AA$4+1),FALSE)*$E2410</f>
        <v>-8.7690590202651997</v>
      </c>
      <c r="AB2404" s="22">
        <f ca="1">VLOOKUP(CONCATENATE($F2404," ",$G2404),AllocFactorMatrix,(AB$4+1),FALSE)*$E2410</f>
        <v>-82.405516052245574</v>
      </c>
      <c r="AC2404" s="22">
        <f ca="1">VLOOKUP(CONCATENATE($F2404," ",$G2404),AllocFactorMatrix,(AC$4+1),FALSE)*$E2410</f>
        <v>-19.616050782995011</v>
      </c>
    </row>
    <row r="2405" spans="3:29" hidden="1" outlineLevel="1">
      <c r="F2405" s="42" t="str">
        <f>F2410</f>
        <v>RB_GUP</v>
      </c>
      <c r="G2405" s="17" t="str">
        <f>$G$10</f>
        <v>SUBTRAN</v>
      </c>
      <c r="H2405" s="21">
        <f t="shared" ca="1" si="1116"/>
        <v>-12279.357183107271</v>
      </c>
      <c r="I2405" s="22">
        <f ca="1">VLOOKUP(CONCATENATE($F2405," ",$G2405),AllocFactorMatrix,(I$4+1),FALSE)*$E2410</f>
        <v>-5925.5539693744404</v>
      </c>
      <c r="J2405" s="22">
        <f ca="1">VLOOKUP(CONCATENATE($F2405," ",$G2405),AllocFactorMatrix,(J$4+1),FALSE)*$E2410</f>
        <v>-1478.3867564924531</v>
      </c>
      <c r="K2405" s="22">
        <f ca="1">VLOOKUP(CONCATENATE($F2405," ",$G2405),AllocFactorMatrix,(K$4+1),FALSE)*$E2410</f>
        <v>-18.776387269492798</v>
      </c>
      <c r="L2405" s="22">
        <f ca="1">VLOOKUP(CONCATENATE($F2405," ",$G2405),AllocFactorMatrix,(L$4+1),FALSE)*$E2410</f>
        <v>-1.2104841800782404</v>
      </c>
      <c r="M2405" s="22">
        <f t="shared" ca="1" si="1117"/>
        <v>-1498.3736279420241</v>
      </c>
      <c r="N2405" s="22">
        <f ca="1">VLOOKUP(CONCATENATE($F2405," ",$G2405),AllocFactorMatrix,(N$4+1),FALSE)*$E2410</f>
        <v>-656.52536462419391</v>
      </c>
      <c r="O2405" s="22">
        <f ca="1">VLOOKUP(CONCATENATE($F2405," ",$G2405),AllocFactorMatrix,(O$4+1),FALSE)*$E2410</f>
        <v>-180.23320901216618</v>
      </c>
      <c r="P2405" s="22">
        <f ca="1">VLOOKUP(CONCATENATE($F2405," ",$G2405),AllocFactorMatrix,(P$4+1),FALSE)*$E2410</f>
        <v>-36.228209594602966</v>
      </c>
      <c r="Q2405" s="22">
        <f ca="1">VLOOKUP(CONCATENATE($F2405," ",$G2405),AllocFactorMatrix,(Q$4+1),FALSE)*$E2410</f>
        <v>0</v>
      </c>
      <c r="R2405" s="22">
        <f t="shared" ca="1" si="1119"/>
        <v>-872.98678323096306</v>
      </c>
      <c r="S2405" s="22">
        <f ca="1">VLOOKUP(CONCATENATE($F2405," ",$G2405),AllocFactorMatrix,(S$4+1),FALSE)*$E2410</f>
        <v>-27.821544292395345</v>
      </c>
      <c r="T2405" s="22">
        <f ca="1">VLOOKUP(CONCATENATE($F2405," ",$G2405),AllocFactorMatrix,(T$4+1),FALSE)*$E2410</f>
        <v>-521.24080450609029</v>
      </c>
      <c r="U2405" s="22">
        <f ca="1">VLOOKUP(CONCATENATE($F2405," ",$G2405),AllocFactorMatrix,(U$4+1),FALSE)*$E2410</f>
        <v>-3239.2111304939817</v>
      </c>
      <c r="V2405" s="22">
        <f ca="1">VLOOKUP(CONCATENATE($F2405," ",$G2405),AllocFactorMatrix,(V$4+1),FALSE)*$E2410</f>
        <v>0</v>
      </c>
      <c r="W2405" s="22">
        <f t="shared" ca="1" si="1120"/>
        <v>-3788.2734792924675</v>
      </c>
      <c r="X2405" s="22">
        <f ca="1">VLOOKUP(CONCATENATE($F2405," ",$G2405),AllocFactorMatrix,(X$4+1),FALSE)*$E2410</f>
        <v>-184.14658384703134</v>
      </c>
      <c r="Y2405" s="22">
        <f ca="1">VLOOKUP(CONCATENATE($F2405," ",$G2405),AllocFactorMatrix,(Y$4+1),FALSE)*$E2410</f>
        <v>-3.5322676115355143</v>
      </c>
      <c r="Z2405" s="22">
        <f t="shared" ca="1" si="1118"/>
        <v>-187.67885145856684</v>
      </c>
      <c r="AA2405" s="22">
        <f ca="1">VLOOKUP(CONCATENATE($F2405," ",$G2405),AllocFactorMatrix,(AA$4+1),FALSE)*$E2410</f>
        <v>-2.6866735768693419</v>
      </c>
      <c r="AB2405" s="22">
        <f ca="1">VLOOKUP(CONCATENATE($F2405," ",$G2405),AllocFactorMatrix,(AB$4+1),FALSE)*$E2410</f>
        <v>-3.0739635247247912</v>
      </c>
      <c r="AC2405" s="22">
        <f ca="1">VLOOKUP(CONCATENATE($F2405," ",$G2405),AllocFactorMatrix,(AC$4+1),FALSE)*$E2410</f>
        <v>-0.72983470721282762</v>
      </c>
    </row>
    <row r="2406" spans="3:29" hidden="1" outlineLevel="1">
      <c r="F2406" s="42" t="str">
        <f>F2410</f>
        <v>RB_GUP</v>
      </c>
      <c r="G2406" s="17" t="str">
        <f>$G$11</f>
        <v>DISTPRI</v>
      </c>
      <c r="H2406" s="21">
        <f t="shared" ca="1" si="1116"/>
        <v>-18203.441163749307</v>
      </c>
      <c r="I2406" s="22">
        <f ca="1">VLOOKUP(CONCATENATE($F2406," ",$G2406),AllocFactorMatrix,(I$4+1),FALSE)*$E2410</f>
        <v>-12040.117647658759</v>
      </c>
      <c r="J2406" s="22">
        <f ca="1">VLOOKUP(CONCATENATE($F2406," ",$G2406),AllocFactorMatrix,(J$4+1),FALSE)*$E2410</f>
        <v>-2987.8584916664777</v>
      </c>
      <c r="K2406" s="22">
        <f ca="1">VLOOKUP(CONCATENATE($F2406," ",$G2406),AllocFactorMatrix,(K$4+1),FALSE)*$E2410</f>
        <v>-37.933561734716413</v>
      </c>
      <c r="L2406" s="22">
        <f ca="1">VLOOKUP(CONCATENATE($F2406," ",$G2406),AllocFactorMatrix,(L$4+1),FALSE)*$E2410</f>
        <v>0</v>
      </c>
      <c r="M2406" s="22">
        <f t="shared" ca="1" si="1117"/>
        <v>-3025.7920534011942</v>
      </c>
      <c r="N2406" s="22">
        <f ca="1">VLOOKUP(CONCATENATE($F2406," ",$G2406),AllocFactorMatrix,(N$4+1),FALSE)*$E2410</f>
        <v>-1304.180449042065</v>
      </c>
      <c r="O2406" s="22">
        <f ca="1">VLOOKUP(CONCATENATE($F2406," ",$G2406),AllocFactorMatrix,(O$4+1),FALSE)*$E2410</f>
        <v>-358.64022368682862</v>
      </c>
      <c r="P2406" s="22">
        <f ca="1">VLOOKUP(CONCATENATE($F2406," ",$G2406),AllocFactorMatrix,(P$4+1),FALSE)*$E2410</f>
        <v>0</v>
      </c>
      <c r="Q2406" s="22">
        <f ca="1">VLOOKUP(CONCATENATE($F2406," ",$G2406),AllocFactorMatrix,(Q$4+1),FALSE)*$E2410</f>
        <v>0</v>
      </c>
      <c r="R2406" s="22">
        <f t="shared" ca="1" si="1119"/>
        <v>-1662.8206727288937</v>
      </c>
      <c r="S2406" s="22">
        <f ca="1">VLOOKUP(CONCATENATE($F2406," ",$G2406),AllocFactorMatrix,(S$4+1),FALSE)*$E2410</f>
        <v>-55.88364133867092</v>
      </c>
      <c r="T2406" s="22">
        <f ca="1">VLOOKUP(CONCATENATE($F2406," ",$G2406),AllocFactorMatrix,(T$4+1),FALSE)*$E2410</f>
        <v>-1032.1575891820685</v>
      </c>
      <c r="U2406" s="22">
        <f ca="1">VLOOKUP(CONCATENATE($F2406," ",$G2406),AllocFactorMatrix,(U$4+1),FALSE)*$E2410</f>
        <v>0</v>
      </c>
      <c r="V2406" s="22">
        <f ca="1">VLOOKUP(CONCATENATE($F2406," ",$G2406),AllocFactorMatrix,(V$4+1),FALSE)*$E2410</f>
        <v>0</v>
      </c>
      <c r="W2406" s="22">
        <f t="shared" ca="1" si="1120"/>
        <v>-1088.0412305207394</v>
      </c>
      <c r="X2406" s="22">
        <f ca="1">VLOOKUP(CONCATENATE($F2406," ",$G2406),AllocFactorMatrix,(X$4+1),FALSE)*$E2410</f>
        <v>-366.58615015917792</v>
      </c>
      <c r="Y2406" s="22">
        <f ca="1">VLOOKUP(CONCATENATE($F2406," ",$G2406),AllocFactorMatrix,(Y$4+1),FALSE)*$E2410</f>
        <v>-7.0406305490938159</v>
      </c>
      <c r="Z2406" s="22">
        <f t="shared" ca="1" si="1118"/>
        <v>-373.62678070827172</v>
      </c>
      <c r="AA2406" s="22">
        <f ca="1">VLOOKUP(CONCATENATE($F2406," ",$G2406),AllocFactorMatrix,(AA$4+1),FALSE)*$E2410</f>
        <v>-5.3808239390571746</v>
      </c>
      <c r="AB2406" s="22">
        <f ca="1">VLOOKUP(CONCATENATE($F2406," ",$G2406),AllocFactorMatrix,(AB$4+1),FALSE)*$E2410</f>
        <v>-6.1918604637730095</v>
      </c>
      <c r="AC2406" s="22">
        <f ca="1">VLOOKUP(CONCATENATE($F2406," ",$G2406),AllocFactorMatrix,(AC$4+1),FALSE)*$E2410</f>
        <v>-1.4700943286176165</v>
      </c>
    </row>
    <row r="2407" spans="3:29" hidden="1" outlineLevel="1">
      <c r="F2407" s="42" t="str">
        <f>F2410</f>
        <v>RB_GUP</v>
      </c>
      <c r="G2407" s="17" t="str">
        <f>$G$12</f>
        <v>DISTSEC</v>
      </c>
      <c r="H2407" s="21">
        <f t="shared" ca="1" si="1116"/>
        <v>-6037.2695739745614</v>
      </c>
      <c r="I2407" s="22">
        <f ca="1">VLOOKUP(CONCATENATE($F2407," ",$G2407),AllocFactorMatrix,(I$4+1),FALSE)*$E2410</f>
        <v>-4590.6096132953126</v>
      </c>
      <c r="J2407" s="22">
        <f ca="1">VLOOKUP(CONCATENATE($F2407," ",$G2407),AllocFactorMatrix,(J$4+1),FALSE)*$E2410</f>
        <v>-926.58186948553191</v>
      </c>
      <c r="K2407" s="22">
        <f ca="1">VLOOKUP(CONCATENATE($F2407," ",$G2407),AllocFactorMatrix,(K$4+1),FALSE)*$E2410</f>
        <v>0</v>
      </c>
      <c r="L2407" s="22">
        <f ca="1">VLOOKUP(CONCATENATE($F2407," ",$G2407),AllocFactorMatrix,(L$4+1),FALSE)*$E2410</f>
        <v>0</v>
      </c>
      <c r="M2407" s="22">
        <f t="shared" ca="1" si="1117"/>
        <v>-926.58186948553191</v>
      </c>
      <c r="N2407" s="22">
        <f ca="1">VLOOKUP(CONCATENATE($F2407," ",$G2407),AllocFactorMatrix,(N$4+1),FALSE)*$E2410</f>
        <v>-354.89966641131633</v>
      </c>
      <c r="O2407" s="22">
        <f ca="1">VLOOKUP(CONCATENATE($F2407," ",$G2407),AllocFactorMatrix,(O$4+1),FALSE)*$E2410</f>
        <v>0</v>
      </c>
      <c r="P2407" s="22">
        <f ca="1">VLOOKUP(CONCATENATE($F2407," ",$G2407),AllocFactorMatrix,(P$4+1),FALSE)*$E2410</f>
        <v>0</v>
      </c>
      <c r="Q2407" s="22">
        <f ca="1">VLOOKUP(CONCATENATE($F2407," ",$G2407),AllocFactorMatrix,(Q$4+1),FALSE)*$E2410</f>
        <v>0</v>
      </c>
      <c r="R2407" s="22">
        <f t="shared" ca="1" si="1119"/>
        <v>-354.89966641131633</v>
      </c>
      <c r="S2407" s="22">
        <f ca="1">VLOOKUP(CONCATENATE($F2407," ",$G2407),AllocFactorMatrix,(S$4+1),FALSE)*$E2410</f>
        <v>-12.46482096379812</v>
      </c>
      <c r="T2407" s="22">
        <f ca="1">VLOOKUP(CONCATENATE($F2407," ",$G2407),AllocFactorMatrix,(T$4+1),FALSE)*$E2410</f>
        <v>0</v>
      </c>
      <c r="U2407" s="22">
        <f ca="1">VLOOKUP(CONCATENATE($F2407," ",$G2407),AllocFactorMatrix,(U$4+1),FALSE)*$E2410</f>
        <v>0</v>
      </c>
      <c r="V2407" s="22">
        <f ca="1">VLOOKUP(CONCATENATE($F2407," ",$G2407),AllocFactorMatrix,(V$4+1),FALSE)*$E2410</f>
        <v>0</v>
      </c>
      <c r="W2407" s="22">
        <f t="shared" ca="1" si="1120"/>
        <v>-12.46482096379812</v>
      </c>
      <c r="X2407" s="22">
        <f ca="1">VLOOKUP(CONCATENATE($F2407," ",$G2407),AllocFactorMatrix,(X$4+1),FALSE)*$E2410</f>
        <v>-102.94485349302533</v>
      </c>
      <c r="Y2407" s="22">
        <f ca="1">VLOOKUP(CONCATENATE($F2407," ",$G2407),AllocFactorMatrix,(Y$4+1),FALSE)*$E2410</f>
        <v>0</v>
      </c>
      <c r="Z2407" s="22">
        <f t="shared" ca="1" si="1118"/>
        <v>-102.94485349302533</v>
      </c>
      <c r="AA2407" s="22">
        <f ca="1">VLOOKUP(CONCATENATE($F2407," ",$G2407),AllocFactorMatrix,(AA$4+1),FALSE)*$E2410</f>
        <v>-1.325081660727301</v>
      </c>
      <c r="AB2407" s="22">
        <f ca="1">VLOOKUP(CONCATENATE($F2407," ",$G2407),AllocFactorMatrix,(AB$4+1),FALSE)*$E2410</f>
        <v>-39.45204310991501</v>
      </c>
      <c r="AC2407" s="22">
        <f ca="1">VLOOKUP(CONCATENATE($F2407," ",$G2407),AllocFactorMatrix,(AC$4+1),FALSE)*$E2410</f>
        <v>-8.9916255549352559</v>
      </c>
    </row>
    <row r="2408" spans="3:29" hidden="1" outlineLevel="1">
      <c r="F2408" s="42" t="str">
        <f>F2410</f>
        <v>RB_GUP</v>
      </c>
      <c r="G2408" s="17" t="str">
        <f>$G$13</f>
        <v>ENERGY</v>
      </c>
      <c r="H2408" s="21">
        <f t="shared" ca="1" si="1116"/>
        <v>-1812.5095743598679</v>
      </c>
      <c r="I2408" s="22">
        <f ca="1">VLOOKUP(CONCATENATE($F2408," ",$G2408),AllocFactorMatrix,(I$4+1),FALSE)*$E2410</f>
        <v>-665.94980863926344</v>
      </c>
      <c r="J2408" s="22">
        <f ca="1">VLOOKUP(CONCATENATE($F2408," ",$G2408),AllocFactorMatrix,(J$4+1),FALSE)*$E2410</f>
        <v>-210.36582934233874</v>
      </c>
      <c r="K2408" s="22">
        <f ca="1">VLOOKUP(CONCATENATE($F2408," ",$G2408),AllocFactorMatrix,(K$4+1),FALSE)*$E2410</f>
        <v>-2.6271658833458083</v>
      </c>
      <c r="L2408" s="22">
        <f ca="1">VLOOKUP(CONCATENATE($F2408," ",$G2408),AllocFactorMatrix,(L$4+1),FALSE)*$E2410</f>
        <v>-0.13308625782630951</v>
      </c>
      <c r="M2408" s="22">
        <f t="shared" ca="1" si="1117"/>
        <v>-213.12608148351086</v>
      </c>
      <c r="N2408" s="22">
        <f ca="1">VLOOKUP(CONCATENATE($F2408," ",$G2408),AllocFactorMatrix,(N$4+1),FALSE)*$E2410</f>
        <v>-106.58065722510011</v>
      </c>
      <c r="O2408" s="22">
        <f ca="1">VLOOKUP(CONCATENATE($F2408," ",$G2408),AllocFactorMatrix,(O$4+1),FALSE)*$E2410</f>
        <v>-28.752656164433606</v>
      </c>
      <c r="P2408" s="22">
        <f ca="1">VLOOKUP(CONCATENATE($F2408," ",$G2408),AllocFactorMatrix,(P$4+1),FALSE)*$E2410</f>
        <v>-4.4804821265066472</v>
      </c>
      <c r="Q2408" s="22">
        <f ca="1">VLOOKUP(CONCATENATE($F2408," ",$G2408),AllocFactorMatrix,(Q$4+1),FALSE)*$E2410</f>
        <v>0</v>
      </c>
      <c r="R2408" s="22">
        <f t="shared" ca="1" si="1119"/>
        <v>-139.81379551604036</v>
      </c>
      <c r="S2408" s="22">
        <f ca="1">VLOOKUP(CONCATENATE($F2408," ",$G2408),AllocFactorMatrix,(S$4+1),FALSE)*$E2410</f>
        <v>-5.3675973343999956</v>
      </c>
      <c r="T2408" s="22">
        <f ca="1">VLOOKUP(CONCATENATE($F2408," ",$G2408),AllocFactorMatrix,(T$4+1),FALSE)*$E2410</f>
        <v>-106.0975651396794</v>
      </c>
      <c r="U2408" s="22">
        <f ca="1">VLOOKUP(CONCATENATE($F2408," ",$G2408),AllocFactorMatrix,(U$4+1),FALSE)*$E2410</f>
        <v>-557.76611636644793</v>
      </c>
      <c r="V2408" s="22">
        <f ca="1">VLOOKUP(CONCATENATE($F2408," ",$G2408),AllocFactorMatrix,(V$4+1),FALSE)*$E2410</f>
        <v>-77.994018280982147</v>
      </c>
      <c r="W2408" s="22">
        <f t="shared" ca="1" si="1120"/>
        <v>-747.22529712150947</v>
      </c>
      <c r="X2408" s="22">
        <f ca="1">VLOOKUP(CONCATENATE($F2408," ",$G2408),AllocFactorMatrix,(X$4+1),FALSE)*$E2410</f>
        <v>-29.965964691012946</v>
      </c>
      <c r="Y2408" s="22">
        <f ca="1">VLOOKUP(CONCATENATE($F2408," ",$G2408),AllocFactorMatrix,(Y$4+1),FALSE)*$E2410</f>
        <v>-0.56663128355891301</v>
      </c>
      <c r="Z2408" s="22">
        <f t="shared" ca="1" si="1118"/>
        <v>-30.532595974571858</v>
      </c>
      <c r="AA2408" s="22">
        <f ca="1">VLOOKUP(CONCATENATE($F2408," ",$G2408),AllocFactorMatrix,(AA$4+1),FALSE)*$E2410</f>
        <v>-0.56520059314646098</v>
      </c>
      <c r="AB2408" s="22">
        <f ca="1">VLOOKUP(CONCATENATE($F2408," ",$G2408),AllocFactorMatrix,(AB$4+1),FALSE)*$E2410</f>
        <v>-12.391699726581905</v>
      </c>
      <c r="AC2408" s="22">
        <f ca="1">VLOOKUP(CONCATENATE($F2408," ",$G2408),AllocFactorMatrix,(AC$4+1),FALSE)*$E2410</f>
        <v>-2.9050953052437434</v>
      </c>
    </row>
    <row r="2409" spans="3:29" hidden="1" outlineLevel="1">
      <c r="F2409" s="42" t="str">
        <f>F2410</f>
        <v>RB_GUP</v>
      </c>
      <c r="G2409" s="17" t="str">
        <f>$G$14</f>
        <v>CUSTOMER</v>
      </c>
      <c r="H2409" s="21">
        <f t="shared" ca="1" si="1116"/>
        <v>-48720.930163076955</v>
      </c>
      <c r="I2409" s="22">
        <f ca="1">VLOOKUP(CONCATENATE($F2409," ",$G2409),AllocFactorMatrix,(I$4+1),FALSE)*$E2410</f>
        <v>-36364.485911560361</v>
      </c>
      <c r="J2409" s="22">
        <f ca="1">VLOOKUP(CONCATENATE($F2409," ",$G2409),AllocFactorMatrix,(J$4+1),FALSE)*$E2410</f>
        <v>-8920.030967998382</v>
      </c>
      <c r="K2409" s="22">
        <f ca="1">VLOOKUP(CONCATENATE($F2409," ",$G2409),AllocFactorMatrix,(K$4+1),FALSE)*$E2410</f>
        <v>-98.740417037781128</v>
      </c>
      <c r="L2409" s="22">
        <f ca="1">VLOOKUP(CONCATENATE($F2409," ",$G2409),AllocFactorMatrix,(L$4+1),FALSE)*$E2410</f>
        <v>-7.2741570941782889</v>
      </c>
      <c r="M2409" s="22">
        <f t="shared" ca="1" si="1117"/>
        <v>-9026.0455421303413</v>
      </c>
      <c r="N2409" s="22">
        <f ca="1">VLOOKUP(CONCATENATE($F2409," ",$G2409),AllocFactorMatrix,(N$4+1),FALSE)*$E2410</f>
        <v>-165.47550960292116</v>
      </c>
      <c r="O2409" s="22">
        <f ca="1">VLOOKUP(CONCATENATE($F2409," ",$G2409),AllocFactorMatrix,(O$4+1),FALSE)*$E2410</f>
        <v>-52.053205217241157</v>
      </c>
      <c r="P2409" s="22">
        <f ca="1">VLOOKUP(CONCATENATE($F2409," ",$G2409),AllocFactorMatrix,(P$4+1),FALSE)*$E2410</f>
        <v>-20.86525225082994</v>
      </c>
      <c r="Q2409" s="22">
        <f ca="1">VLOOKUP(CONCATENATE($F2409," ",$G2409),AllocFactorMatrix,(Q$4+1),FALSE)*$E2410</f>
        <v>0</v>
      </c>
      <c r="R2409" s="22">
        <f t="shared" ca="1" si="1119"/>
        <v>-238.39396707099226</v>
      </c>
      <c r="S2409" s="22">
        <f ca="1">VLOOKUP(CONCATENATE($F2409," ",$G2409),AllocFactorMatrix,(S$4+1),FALSE)*$E2410</f>
        <v>-1.5368641219057155</v>
      </c>
      <c r="T2409" s="22">
        <f ca="1">VLOOKUP(CONCATENATE($F2409," ",$G2409),AllocFactorMatrix,(T$4+1),FALSE)*$E2410</f>
        <v>-38.187212334984281</v>
      </c>
      <c r="U2409" s="22">
        <f ca="1">VLOOKUP(CONCATENATE($F2409," ",$G2409),AllocFactorMatrix,(U$4+1),FALSE)*$E2410</f>
        <v>-69.15476480592794</v>
      </c>
      <c r="V2409" s="22">
        <f ca="1">VLOOKUP(CONCATENATE($F2409," ",$G2409),AllocFactorMatrix,(V$4+1),FALSE)*$E2410</f>
        <v>-13.405559793460233</v>
      </c>
      <c r="W2409" s="22">
        <f t="shared" ca="1" si="1120"/>
        <v>-122.28440105627816</v>
      </c>
      <c r="X2409" s="22">
        <f ca="1">VLOOKUP(CONCATENATE($F2409," ",$G2409),AllocFactorMatrix,(X$4+1),FALSE)*$E2410</f>
        <v>-52.976113055563857</v>
      </c>
      <c r="Y2409" s="22">
        <f ca="1">VLOOKUP(CONCATENATE($F2409," ",$G2409),AllocFactorMatrix,(Y$4+1),FALSE)*$E2410</f>
        <v>-0.61839325773005949</v>
      </c>
      <c r="Z2409" s="22">
        <f t="shared" ca="1" si="1118"/>
        <v>-53.59450631329392</v>
      </c>
      <c r="AA2409" s="22">
        <f ca="1">VLOOKUP(CONCATENATE($F2409," ",$G2409),AllocFactorMatrix,(AA$4+1),FALSE)*$E2410</f>
        <v>-3.7899524600156287</v>
      </c>
      <c r="AB2409" s="22">
        <f ca="1">VLOOKUP(CONCATENATE($F2409," ",$G2409),AllocFactorMatrix,(AB$4+1),FALSE)*$E2410</f>
        <v>-2569.3435676679333</v>
      </c>
      <c r="AC2409" s="22">
        <f ca="1">VLOOKUP(CONCATENATE($F2409," ",$G2409),AllocFactorMatrix,(AC$4+1),FALSE)*$E2410</f>
        <v>-342.99231481774848</v>
      </c>
    </row>
    <row r="2410" spans="3:29" collapsed="1">
      <c r="D2410" s="39" t="str">
        <f>D2221</f>
        <v>Adj 3 - Env Surcharge - Remove Mitchell FGD Expenses</v>
      </c>
      <c r="E2410" s="19">
        <v>-186284</v>
      </c>
      <c r="F2410" s="42" t="s">
        <v>73</v>
      </c>
      <c r="G2410" s="17" t="str">
        <f>$G$15</f>
        <v>TOTAL</v>
      </c>
      <c r="H2410" s="21">
        <f t="shared" ca="1" si="1116"/>
        <v>-186284</v>
      </c>
      <c r="I2410" s="22">
        <f ca="1">VLOOKUP(CONCATENATE($F2410," ",$G2410),AllocFactorMatrix,(I$4+1),FALSE)*$E2410</f>
        <v>-108786.04548703361</v>
      </c>
      <c r="J2410" s="22">
        <f ca="1">VLOOKUP(CONCATENATE($F2410," ",$G2410),AllocFactorMatrix,(J$4+1),FALSE)*$E2410</f>
        <v>-26826.395273344697</v>
      </c>
      <c r="K2410" s="22">
        <f ca="1">VLOOKUP(CONCATENATE($F2410," ",$G2410),AllocFactorMatrix,(K$4+1),FALSE)*$E2410</f>
        <v>-314.00593005639456</v>
      </c>
      <c r="L2410" s="22">
        <f ca="1">VLOOKUP(CONCATENATE($F2410," ",$G2410),AllocFactorMatrix,(L$4+1),FALSE)*$E2410</f>
        <v>-16.421788864180421</v>
      </c>
      <c r="M2410" s="22">
        <f t="shared" ca="1" si="1117"/>
        <v>-27156.822992265272</v>
      </c>
      <c r="N2410" s="22">
        <f ca="1">VLOOKUP(CONCATENATE($F2410," ",$G2410),AllocFactorMatrix,(N$4+1),FALSE)*$E2410</f>
        <v>-8107.4515732877198</v>
      </c>
      <c r="O2410" s="22">
        <f ca="1">VLOOKUP(CONCATENATE($F2410," ",$G2410),AllocFactorMatrix,(O$4+1),FALSE)*$E2410</f>
        <v>-2132.5258806285801</v>
      </c>
      <c r="P2410" s="22">
        <f ca="1">VLOOKUP(CONCATENATE($F2410," ",$G2410),AllocFactorMatrix,(P$4+1),FALSE)*$E2410</f>
        <v>-302.31444263609865</v>
      </c>
      <c r="Q2410" s="22">
        <f ca="1">VLOOKUP(CONCATENATE($F2410," ",$G2410),AllocFactorMatrix,(Q$4+1),FALSE)*$E2410</f>
        <v>0</v>
      </c>
      <c r="R2410" s="22">
        <f t="shared" ca="1" si="1119"/>
        <v>-10542.2918965524</v>
      </c>
      <c r="S2410" s="22">
        <f ca="1">VLOOKUP(CONCATENATE($F2410," ",$G2410),AllocFactorMatrix,(S$4+1),FALSE)*$E2410</f>
        <v>-341.68086606834237</v>
      </c>
      <c r="T2410" s="22">
        <f ca="1">VLOOKUP(CONCATENATE($F2410," ",$G2410),AllocFactorMatrix,(T$4+1),FALSE)*$E2410</f>
        <v>-6039.912598848714</v>
      </c>
      <c r="U2410" s="22">
        <f ca="1">VLOOKUP(CONCATENATE($F2410," ",$G2410),AllocFactorMatrix,(U$4+1),FALSE)*$E2410</f>
        <v>-25023.826737263324</v>
      </c>
      <c r="V2410" s="22">
        <f ca="1">VLOOKUP(CONCATENATE($F2410," ",$G2410),AllocFactorMatrix,(V$4+1),FALSE)*$E2410</f>
        <v>-2787.3223884318591</v>
      </c>
      <c r="W2410" s="22">
        <f t="shared" ca="1" si="1120"/>
        <v>-34192.742590612237</v>
      </c>
      <c r="X2410" s="22">
        <f ca="1">VLOOKUP(CONCATENATE($F2410," ",$G2410),AllocFactorMatrix,(X$4+1),FALSE)*$E2410</f>
        <v>-2280.3872312846738</v>
      </c>
      <c r="Y2410" s="22">
        <f ca="1">VLOOKUP(CONCATENATE($F2410," ",$G2410),AllocFactorMatrix,(Y$4+1),FALSE)*$E2410</f>
        <v>-40.777033290545283</v>
      </c>
      <c r="Z2410" s="22">
        <f t="shared" ca="1" si="1118"/>
        <v>-2321.164264575219</v>
      </c>
      <c r="AA2410" s="22">
        <f ca="1">VLOOKUP(CONCATENATE($F2410," ",$G2410),AllocFactorMatrix,(AA$4+1),FALSE)*$E2410</f>
        <v>-36.198022050181194</v>
      </c>
      <c r="AB2410" s="22">
        <f ca="1">VLOOKUP(CONCATENATE($F2410," ",$G2410),AllocFactorMatrix,(AB$4+1),FALSE)*$E2410</f>
        <v>-2841.4253395943288</v>
      </c>
      <c r="AC2410" s="22">
        <f ca="1">VLOOKUP(CONCATENATE($F2410," ",$G2410),AllocFactorMatrix,(AC$4+1),FALSE)*$E2410</f>
        <v>-407.30940731672297</v>
      </c>
    </row>
    <row r="2411" spans="3:29" hidden="1" outlineLevel="1">
      <c r="F2411" s="42" t="str">
        <f>F2418</f>
        <v>LABOR_M</v>
      </c>
      <c r="G2411" s="17" t="str">
        <f>$G$8</f>
        <v>PRODUCTION</v>
      </c>
      <c r="H2411" s="21">
        <f t="shared" ca="1" si="1116"/>
        <v>38590.058339610725</v>
      </c>
      <c r="I2411" s="22">
        <f ca="1">VLOOKUP(CONCATENATE($F2411," ",$G2411),AllocFactorMatrix,(I$4+1),FALSE)*$E2418</f>
        <v>19133.281652528429</v>
      </c>
      <c r="J2411" s="22">
        <f ca="1">VLOOKUP(CONCATENATE($F2411," ",$G2411),AllocFactorMatrix,(J$4+1),FALSE)*$E2418</f>
        <v>4784.6190145491037</v>
      </c>
      <c r="K2411" s="22">
        <f ca="1">VLOOKUP(CONCATENATE($F2411," ",$G2411),AllocFactorMatrix,(K$4+1),FALSE)*$E2418</f>
        <v>60.639485290036973</v>
      </c>
      <c r="L2411" s="22">
        <f ca="1">VLOOKUP(CONCATENATE($F2411," ",$G2411),AllocFactorMatrix,(L$4+1),FALSE)*$E2418</f>
        <v>3.0349459625213546</v>
      </c>
      <c r="M2411" s="22">
        <f t="shared" ref="M2411:M2418" ca="1" si="1121">SUBTOTAL(9,J2411:L2411)</f>
        <v>4848.2934458016616</v>
      </c>
      <c r="N2411" s="22">
        <f ca="1">VLOOKUP(CONCATENATE($F2411," ",$G2411),AllocFactorMatrix,(N$4+1),FALSE)*$E2418</f>
        <v>2146.6084693797216</v>
      </c>
      <c r="O2411" s="22">
        <f ca="1">VLOOKUP(CONCATENATE($F2411," ",$G2411),AllocFactorMatrix,(O$4+1),FALSE)*$E2418</f>
        <v>588.3356683620151</v>
      </c>
      <c r="P2411" s="22">
        <f ca="1">VLOOKUP(CONCATENATE($F2411," ",$G2411),AllocFactorMatrix,(P$4+1),FALSE)*$E2418</f>
        <v>93.622329879842908</v>
      </c>
      <c r="Q2411" s="22">
        <f ca="1">VLOOKUP(CONCATENATE($F2411," ",$G2411),AllocFactorMatrix,(Q$4+1),FALSE)*$E2418</f>
        <v>0</v>
      </c>
      <c r="R2411" s="22">
        <f ca="1">SUBTOTAL(9,N2411:Q2411)</f>
        <v>2828.5664676215792</v>
      </c>
      <c r="S2411" s="22">
        <f ca="1">VLOOKUP(CONCATENATE($F2411," ",$G2411),AllocFactorMatrix,(S$4+1),FALSE)*$E2418</f>
        <v>92.79239276549103</v>
      </c>
      <c r="T2411" s="22">
        <f ca="1">VLOOKUP(CONCATENATE($F2411," ",$G2411),AllocFactorMatrix,(T$4+1),FALSE)*$E2418</f>
        <v>1688.6632625111097</v>
      </c>
      <c r="U2411" s="22">
        <f ca="1">VLOOKUP(CONCATENATE($F2411," ",$G2411),AllocFactorMatrix,(U$4+1),FALSE)*$E2418</f>
        <v>8228.0824626029425</v>
      </c>
      <c r="V2411" s="22">
        <f ca="1">VLOOKUP(CONCATENATE($F2411," ",$G2411),AllocFactorMatrix,(V$4+1),FALSE)*$E2418</f>
        <v>1048.4259029220477</v>
      </c>
      <c r="W2411" s="22">
        <f ca="1">SUBTOTAL(9,S2411:V2411)</f>
        <v>11057.964020801592</v>
      </c>
      <c r="X2411" s="22">
        <f ca="1">VLOOKUP(CONCATENATE($F2411," ",$G2411),AllocFactorMatrix,(X$4+1),FALSE)*$E2418</f>
        <v>600.36062535169117</v>
      </c>
      <c r="Y2411" s="22">
        <f ca="1">VLOOKUP(CONCATENATE($F2411," ",$G2411),AllocFactorMatrix,(Y$4+1),FALSE)*$E2418</f>
        <v>11.285333209092338</v>
      </c>
      <c r="Z2411" s="22">
        <f t="shared" ref="Z2411:Z2418" ca="1" si="1122">SUBTOTAL(9,X2411:Y2411)</f>
        <v>611.64595856078347</v>
      </c>
      <c r="AA2411" s="22">
        <f ca="1">VLOOKUP(CONCATENATE($F2411," ",$G2411),AllocFactorMatrix,(AA$4+1),FALSE)*$E2418</f>
        <v>8.7307638354295669</v>
      </c>
      <c r="AB2411" s="22">
        <f ca="1">VLOOKUP(CONCATENATE($F2411," ",$G2411),AllocFactorMatrix,(AB$4+1),FALSE)*$E2418</f>
        <v>82.045644547058515</v>
      </c>
      <c r="AC2411" s="22">
        <f ca="1">VLOOKUP(CONCATENATE($F2411," ",$G2411),AllocFactorMatrix,(AC$4+1),FALSE)*$E2418</f>
        <v>19.530385914193918</v>
      </c>
    </row>
    <row r="2412" spans="3:29" hidden="1" outlineLevel="1">
      <c r="F2412" s="42" t="str">
        <f>F2418</f>
        <v>LABOR_M</v>
      </c>
      <c r="G2412" s="17" t="str">
        <f>$G$9</f>
        <v>BULKTRAN</v>
      </c>
      <c r="H2412" s="21">
        <f t="shared" ca="1" si="1116"/>
        <v>10730.365199316635</v>
      </c>
      <c r="I2412" s="22">
        <f ca="1">VLOOKUP(CONCATENATE($F2412," ",$G2412),AllocFactorMatrix,(I$4+1),FALSE)*$E2418</f>
        <v>5320.2070280955595</v>
      </c>
      <c r="J2412" s="22">
        <f ca="1">VLOOKUP(CONCATENATE($F2412," ",$G2412),AllocFactorMatrix,(J$4+1),FALSE)*$E2418</f>
        <v>1330.4128465907993</v>
      </c>
      <c r="K2412" s="22">
        <f ca="1">VLOOKUP(CONCATENATE($F2412," ",$G2412),AllocFactorMatrix,(K$4+1),FALSE)*$E2418</f>
        <v>16.861436614953039</v>
      </c>
      <c r="L2412" s="22">
        <f ca="1">VLOOKUP(CONCATENATE($F2412," ",$G2412),AllocFactorMatrix,(L$4+1),FALSE)*$E2418</f>
        <v>0.84389814214450942</v>
      </c>
      <c r="M2412" s="22">
        <f t="shared" ca="1" si="1121"/>
        <v>1348.1181813478968</v>
      </c>
      <c r="N2412" s="22">
        <f ca="1">VLOOKUP(CONCATENATE($F2412," ",$G2412),AllocFactorMatrix,(N$4+1),FALSE)*$E2418</f>
        <v>596.88670625168322</v>
      </c>
      <c r="O2412" s="22">
        <f ca="1">VLOOKUP(CONCATENATE($F2412," ",$G2412),AllocFactorMatrix,(O$4+1),FALSE)*$E2418</f>
        <v>163.59282294290901</v>
      </c>
      <c r="P2412" s="22">
        <f ca="1">VLOOKUP(CONCATENATE($F2412," ",$G2412),AllocFactorMatrix,(P$4+1),FALSE)*$E2418</f>
        <v>26.032657986174605</v>
      </c>
      <c r="Q2412" s="22">
        <f ca="1">VLOOKUP(CONCATENATE($F2412," ",$G2412),AllocFactorMatrix,(Q$4+1),FALSE)*$E2418</f>
        <v>0</v>
      </c>
      <c r="R2412" s="22">
        <f t="shared" ref="R2412:R2418" ca="1" si="1123">SUBTOTAL(9,N2412:Q2412)</f>
        <v>786.51218718076689</v>
      </c>
      <c r="S2412" s="22">
        <f ca="1">VLOOKUP(CONCATENATE($F2412," ",$G2412),AllocFactorMatrix,(S$4+1),FALSE)*$E2418</f>
        <v>25.80188538015544</v>
      </c>
      <c r="T2412" s="22">
        <f ca="1">VLOOKUP(CONCATENATE($F2412," ",$G2412),AllocFactorMatrix,(T$4+1),FALSE)*$E2418</f>
        <v>469.55030090779888</v>
      </c>
      <c r="U2412" s="22">
        <f ca="1">VLOOKUP(CONCATENATE($F2412," ",$G2412),AllocFactorMatrix,(U$4+1),FALSE)*$E2418</f>
        <v>2287.9035044939733</v>
      </c>
      <c r="V2412" s="22">
        <f ca="1">VLOOKUP(CONCATENATE($F2412," ",$G2412),AllocFactorMatrix,(V$4+1),FALSE)*$E2418</f>
        <v>291.52567544137048</v>
      </c>
      <c r="W2412" s="22">
        <f t="shared" ref="W2412:W2418" ca="1" si="1124">SUBTOTAL(9,S2412:V2412)</f>
        <v>3074.7813662232979</v>
      </c>
      <c r="X2412" s="22">
        <f ca="1">VLOOKUP(CONCATENATE($F2412," ",$G2412),AllocFactorMatrix,(X$4+1),FALSE)*$E2418</f>
        <v>166.93648671428156</v>
      </c>
      <c r="Y2412" s="22">
        <f ca="1">VLOOKUP(CONCATENATE($F2412," ",$G2412),AllocFactorMatrix,(Y$4+1),FALSE)*$E2418</f>
        <v>3.1380037227162796</v>
      </c>
      <c r="Z2412" s="22">
        <f t="shared" ca="1" si="1122"/>
        <v>170.07449043699785</v>
      </c>
      <c r="AA2412" s="22">
        <f ca="1">VLOOKUP(CONCATENATE($F2412," ",$G2412),AllocFactorMatrix,(AA$4+1),FALSE)*$E2418</f>
        <v>2.4276792638839737</v>
      </c>
      <c r="AB2412" s="22">
        <f ca="1">VLOOKUP(CONCATENATE($F2412," ",$G2412),AllocFactorMatrix,(AB$4+1),FALSE)*$E2418</f>
        <v>22.813640789436089</v>
      </c>
      <c r="AC2412" s="22">
        <f ca="1">VLOOKUP(CONCATENATE($F2412," ",$G2412),AllocFactorMatrix,(AC$4+1),FALSE)*$E2418</f>
        <v>5.4306259788101947</v>
      </c>
    </row>
    <row r="2413" spans="3:29" hidden="1" outlineLevel="1">
      <c r="F2413" s="42" t="str">
        <f>F2418</f>
        <v>LABOR_M</v>
      </c>
      <c r="G2413" s="17" t="str">
        <f>$G$10</f>
        <v>SUBTRAN</v>
      </c>
      <c r="H2413" s="21">
        <f t="shared" ca="1" si="1116"/>
        <v>3401.5526188272256</v>
      </c>
      <c r="I2413" s="22">
        <f ca="1">VLOOKUP(CONCATENATE($F2413," ",$G2413),AllocFactorMatrix,(I$4+1),FALSE)*$E2418</f>
        <v>1641.4608128067525</v>
      </c>
      <c r="J2413" s="22">
        <f ca="1">VLOOKUP(CONCATENATE($F2413," ",$G2413),AllocFactorMatrix,(J$4+1),FALSE)*$E2418</f>
        <v>409.53368064775765</v>
      </c>
      <c r="K2413" s="22">
        <f ca="1">VLOOKUP(CONCATENATE($F2413," ",$G2413),AllocFactorMatrix,(K$4+1),FALSE)*$E2418</f>
        <v>5.2013202593798642</v>
      </c>
      <c r="L2413" s="22">
        <f ca="1">VLOOKUP(CONCATENATE($F2413," ",$G2413),AllocFactorMatrix,(L$4+1),FALSE)*$E2418</f>
        <v>0.33532094322156891</v>
      </c>
      <c r="M2413" s="22">
        <f t="shared" ca="1" si="1121"/>
        <v>415.07032185035911</v>
      </c>
      <c r="N2413" s="22">
        <f ca="1">VLOOKUP(CONCATENATE($F2413," ",$G2413),AllocFactorMatrix,(N$4+1),FALSE)*$E2418</f>
        <v>181.86665149183477</v>
      </c>
      <c r="O2413" s="22">
        <f ca="1">VLOOKUP(CONCATENATE($F2413," ",$G2413),AllocFactorMatrix,(O$4+1),FALSE)*$E2418</f>
        <v>49.927104079876024</v>
      </c>
      <c r="P2413" s="22">
        <f ca="1">VLOOKUP(CONCATENATE($F2413," ",$G2413),AllocFactorMatrix,(P$4+1),FALSE)*$E2418</f>
        <v>10.035717618140003</v>
      </c>
      <c r="Q2413" s="22">
        <f ca="1">VLOOKUP(CONCATENATE($F2413," ",$G2413),AllocFactorMatrix,(Q$4+1),FALSE)*$E2418</f>
        <v>0</v>
      </c>
      <c r="R2413" s="22">
        <f t="shared" ca="1" si="1123"/>
        <v>241.8294731898508</v>
      </c>
      <c r="S2413" s="22">
        <f ca="1">VLOOKUP(CONCATENATE($F2413," ",$G2413),AllocFactorMatrix,(S$4+1),FALSE)*$E2418</f>
        <v>7.7069544794907188</v>
      </c>
      <c r="T2413" s="22">
        <f ca="1">VLOOKUP(CONCATENATE($F2413," ",$G2413),AllocFactorMatrix,(T$4+1),FALSE)*$E2418</f>
        <v>144.39094792734448</v>
      </c>
      <c r="U2413" s="22">
        <f ca="1">VLOOKUP(CONCATENATE($F2413," ",$G2413),AllocFactorMatrix,(U$4+1),FALSE)*$E2418</f>
        <v>897.30650713736725</v>
      </c>
      <c r="V2413" s="22">
        <f ca="1">VLOOKUP(CONCATENATE($F2413," ",$G2413),AllocFactorMatrix,(V$4+1),FALSE)*$E2418</f>
        <v>0</v>
      </c>
      <c r="W2413" s="22">
        <f t="shared" ca="1" si="1124"/>
        <v>1049.4044095442025</v>
      </c>
      <c r="X2413" s="22">
        <f ca="1">VLOOKUP(CONCATENATE($F2413," ",$G2413),AllocFactorMatrix,(X$4+1),FALSE)*$E2418</f>
        <v>51.011163303782368</v>
      </c>
      <c r="Y2413" s="22">
        <f ca="1">VLOOKUP(CONCATENATE($F2413," ",$G2413),AllocFactorMatrix,(Y$4+1),FALSE)*$E2418</f>
        <v>0.97848722577648906</v>
      </c>
      <c r="Z2413" s="22">
        <f t="shared" ca="1" si="1122"/>
        <v>51.989650529558858</v>
      </c>
      <c r="AA2413" s="22">
        <f ca="1">VLOOKUP(CONCATENATE($F2413," ",$G2413),AllocFactorMatrix,(AA$4+1),FALSE)*$E2418</f>
        <v>0.74424592468946049</v>
      </c>
      <c r="AB2413" s="22">
        <f ca="1">VLOOKUP(CONCATENATE($F2413," ",$G2413),AllocFactorMatrix,(AB$4+1),FALSE)*$E2418</f>
        <v>0.85153062345084973</v>
      </c>
      <c r="AC2413" s="22">
        <f ca="1">VLOOKUP(CONCATENATE($F2413," ",$G2413),AllocFactorMatrix,(AC$4+1),FALSE)*$E2418</f>
        <v>0.20217435836511677</v>
      </c>
    </row>
    <row r="2414" spans="3:29" hidden="1" outlineLevel="1">
      <c r="F2414" s="42" t="str">
        <f>F2418</f>
        <v>LABOR_M</v>
      </c>
      <c r="G2414" s="17" t="str">
        <f>$G$11</f>
        <v>DISTPRI</v>
      </c>
      <c r="H2414" s="21">
        <f t="shared" ca="1" si="1116"/>
        <v>6112.5345596807247</v>
      </c>
      <c r="I2414" s="22">
        <f ca="1">VLOOKUP(CONCATENATE($F2414," ",$G2414),AllocFactorMatrix,(I$4+1),FALSE)*$E2418</f>
        <v>4042.9518002615746</v>
      </c>
      <c r="J2414" s="22">
        <f ca="1">VLOOKUP(CONCATENATE($F2414," ",$G2414),AllocFactorMatrix,(J$4+1),FALSE)*$E2418</f>
        <v>1003.2931754748071</v>
      </c>
      <c r="K2414" s="22">
        <f ca="1">VLOOKUP(CONCATENATE($F2414," ",$G2414),AllocFactorMatrix,(K$4+1),FALSE)*$E2418</f>
        <v>12.737712885681592</v>
      </c>
      <c r="L2414" s="22">
        <f ca="1">VLOOKUP(CONCATENATE($F2414," ",$G2414),AllocFactorMatrix,(L$4+1),FALSE)*$E2418</f>
        <v>0</v>
      </c>
      <c r="M2414" s="22">
        <f t="shared" ca="1" si="1121"/>
        <v>1016.0308883604887</v>
      </c>
      <c r="N2414" s="22">
        <f ca="1">VLOOKUP(CONCATENATE($F2414," ",$G2414),AllocFactorMatrix,(N$4+1),FALSE)*$E2418</f>
        <v>437.93082830431183</v>
      </c>
      <c r="O2414" s="22">
        <f ca="1">VLOOKUP(CONCATENATE($F2414," ",$G2414),AllocFactorMatrix,(O$4+1),FALSE)*$E2418</f>
        <v>120.42782142438848</v>
      </c>
      <c r="P2414" s="22">
        <f ca="1">VLOOKUP(CONCATENATE($F2414," ",$G2414),AllocFactorMatrix,(P$4+1),FALSE)*$E2418</f>
        <v>0</v>
      </c>
      <c r="Q2414" s="22">
        <f ca="1">VLOOKUP(CONCATENATE($F2414," ",$G2414),AllocFactorMatrix,(Q$4+1),FALSE)*$E2418</f>
        <v>0</v>
      </c>
      <c r="R2414" s="22">
        <f t="shared" ca="1" si="1123"/>
        <v>558.35864972870036</v>
      </c>
      <c r="S2414" s="22">
        <f ca="1">VLOOKUP(CONCATENATE($F2414," ",$G2414),AllocFactorMatrix,(S$4+1),FALSE)*$E2418</f>
        <v>18.765171152566392</v>
      </c>
      <c r="T2414" s="22">
        <f ca="1">VLOOKUP(CONCATENATE($F2414," ",$G2414),AllocFactorMatrix,(T$4+1),FALSE)*$E2418</f>
        <v>346.5882564817577</v>
      </c>
      <c r="U2414" s="22">
        <f ca="1">VLOOKUP(CONCATENATE($F2414," ",$G2414),AllocFactorMatrix,(U$4+1),FALSE)*$E2418</f>
        <v>0</v>
      </c>
      <c r="V2414" s="22">
        <f ca="1">VLOOKUP(CONCATENATE($F2414," ",$G2414),AllocFactorMatrix,(V$4+1),FALSE)*$E2418</f>
        <v>0</v>
      </c>
      <c r="W2414" s="22">
        <f t="shared" ca="1" si="1124"/>
        <v>365.35342763432408</v>
      </c>
      <c r="X2414" s="22">
        <f ca="1">VLOOKUP(CONCATENATE($F2414," ",$G2414),AllocFactorMatrix,(X$4+1),FALSE)*$E2418</f>
        <v>123.09598453344061</v>
      </c>
      <c r="Y2414" s="22">
        <f ca="1">VLOOKUP(CONCATENATE($F2414," ",$G2414),AllocFactorMatrix,(Y$4+1),FALSE)*$E2418</f>
        <v>2.3641737386985229</v>
      </c>
      <c r="Z2414" s="22">
        <f t="shared" ca="1" si="1122"/>
        <v>125.46015827213914</v>
      </c>
      <c r="AA2414" s="22">
        <f ca="1">VLOOKUP(CONCATENATE($F2414," ",$G2414),AllocFactorMatrix,(AA$4+1),FALSE)*$E2418</f>
        <v>1.8068271812553256</v>
      </c>
      <c r="AB2414" s="22">
        <f ca="1">VLOOKUP(CONCATENATE($F2414," ",$G2414),AllocFactorMatrix,(AB$4+1),FALSE)*$E2418</f>
        <v>2.079165182729537</v>
      </c>
      <c r="AC2414" s="22">
        <f ca="1">VLOOKUP(CONCATENATE($F2414," ",$G2414),AllocFactorMatrix,(AC$4+1),FALSE)*$E2418</f>
        <v>0.49364305950902876</v>
      </c>
    </row>
    <row r="2415" spans="3:29" hidden="1" outlineLevel="1">
      <c r="F2415" s="42" t="str">
        <f>F2418</f>
        <v>LABOR_M</v>
      </c>
      <c r="G2415" s="17" t="str">
        <f>$G$12</f>
        <v>DISTSEC</v>
      </c>
      <c r="H2415" s="21">
        <f t="shared" ca="1" si="1116"/>
        <v>2240.2851494442489</v>
      </c>
      <c r="I2415" s="22">
        <f ca="1">VLOOKUP(CONCATENATE($F2415," ",$G2415),AllocFactorMatrix,(I$4+1),FALSE)*$E2418</f>
        <v>1703.464524409329</v>
      </c>
      <c r="J2415" s="22">
        <f ca="1">VLOOKUP(CONCATENATE($F2415," ",$G2415),AllocFactorMatrix,(J$4+1),FALSE)*$E2418</f>
        <v>343.83218713656731</v>
      </c>
      <c r="K2415" s="22">
        <f ca="1">VLOOKUP(CONCATENATE($F2415," ",$G2415),AllocFactorMatrix,(K$4+1),FALSE)*$E2418</f>
        <v>0</v>
      </c>
      <c r="L2415" s="22">
        <f ca="1">VLOOKUP(CONCATENATE($F2415," ",$G2415),AllocFactorMatrix,(L$4+1),FALSE)*$E2418</f>
        <v>0</v>
      </c>
      <c r="M2415" s="22">
        <f t="shared" ca="1" si="1121"/>
        <v>343.83218713656731</v>
      </c>
      <c r="N2415" s="22">
        <f ca="1">VLOOKUP(CONCATENATE($F2415," ",$G2415),AllocFactorMatrix,(N$4+1),FALSE)*$E2418</f>
        <v>131.69470775852091</v>
      </c>
      <c r="O2415" s="22">
        <f ca="1">VLOOKUP(CONCATENATE($F2415," ",$G2415),AllocFactorMatrix,(O$4+1),FALSE)*$E2418</f>
        <v>0</v>
      </c>
      <c r="P2415" s="22">
        <f ca="1">VLOOKUP(CONCATENATE($F2415," ",$G2415),AllocFactorMatrix,(P$4+1),FALSE)*$E2418</f>
        <v>0</v>
      </c>
      <c r="Q2415" s="22">
        <f ca="1">VLOOKUP(CONCATENATE($F2415," ",$G2415),AllocFactorMatrix,(Q$4+1),FALSE)*$E2418</f>
        <v>0</v>
      </c>
      <c r="R2415" s="22">
        <f t="shared" ca="1" si="1123"/>
        <v>131.69470775852091</v>
      </c>
      <c r="S2415" s="22">
        <f ca="1">VLOOKUP(CONCATENATE($F2415," ",$G2415),AllocFactorMatrix,(S$4+1),FALSE)*$E2418</f>
        <v>4.6253944690586941</v>
      </c>
      <c r="T2415" s="22">
        <f ca="1">VLOOKUP(CONCATENATE($F2415," ",$G2415),AllocFactorMatrix,(T$4+1),FALSE)*$E2418</f>
        <v>0</v>
      </c>
      <c r="U2415" s="22">
        <f ca="1">VLOOKUP(CONCATENATE($F2415," ",$G2415),AllocFactorMatrix,(U$4+1),FALSE)*$E2418</f>
        <v>0</v>
      </c>
      <c r="V2415" s="22">
        <f ca="1">VLOOKUP(CONCATENATE($F2415," ",$G2415),AllocFactorMatrix,(V$4+1),FALSE)*$E2418</f>
        <v>0</v>
      </c>
      <c r="W2415" s="22">
        <f t="shared" ca="1" si="1124"/>
        <v>4.6253944690586941</v>
      </c>
      <c r="X2415" s="22">
        <f ca="1">VLOOKUP(CONCATENATE($F2415," ",$G2415),AllocFactorMatrix,(X$4+1),FALSE)*$E2418</f>
        <v>38.200352604150623</v>
      </c>
      <c r="Y2415" s="22">
        <f ca="1">VLOOKUP(CONCATENATE($F2415," ",$G2415),AllocFactorMatrix,(Y$4+1),FALSE)*$E2418</f>
        <v>0</v>
      </c>
      <c r="Z2415" s="22">
        <f t="shared" ca="1" si="1122"/>
        <v>38.200352604150623</v>
      </c>
      <c r="AA2415" s="22">
        <f ca="1">VLOOKUP(CONCATENATE($F2415," ",$G2415),AllocFactorMatrix,(AA$4+1),FALSE)*$E2418</f>
        <v>0.49170584979758974</v>
      </c>
      <c r="AB2415" s="22">
        <f ca="1">VLOOKUP(CONCATENATE($F2415," ",$G2415),AllocFactorMatrix,(AB$4+1),FALSE)*$E2418</f>
        <v>14.639701807482895</v>
      </c>
      <c r="AC2415" s="22">
        <f ca="1">VLOOKUP(CONCATENATE($F2415," ",$G2415),AllocFactorMatrix,(AC$4+1),FALSE)*$E2418</f>
        <v>3.3365754093407873</v>
      </c>
    </row>
    <row r="2416" spans="3:29" hidden="1" outlineLevel="1">
      <c r="F2416" s="42" t="str">
        <f>F2418</f>
        <v>LABOR_M</v>
      </c>
      <c r="G2416" s="17" t="str">
        <f>$G$13</f>
        <v>ENERGY</v>
      </c>
      <c r="H2416" s="21">
        <f t="shared" ca="1" si="1116"/>
        <v>22559.640642957547</v>
      </c>
      <c r="I2416" s="22">
        <f ca="1">VLOOKUP(CONCATENATE($F2416," ",$G2416),AllocFactorMatrix,(I$4+1),FALSE)*$E2418</f>
        <v>8288.8325566247368</v>
      </c>
      <c r="J2416" s="22">
        <f ca="1">VLOOKUP(CONCATENATE($F2416," ",$G2416),AllocFactorMatrix,(J$4+1),FALSE)*$E2418</f>
        <v>2618.3461762937068</v>
      </c>
      <c r="K2416" s="22">
        <f ca="1">VLOOKUP(CONCATENATE($F2416," ",$G2416),AllocFactorMatrix,(K$4+1),FALSE)*$E2418</f>
        <v>32.699368365351361</v>
      </c>
      <c r="L2416" s="22">
        <f ca="1">VLOOKUP(CONCATENATE($F2416," ",$G2416),AllocFactorMatrix,(L$4+1),FALSE)*$E2418</f>
        <v>1.6564757469697231</v>
      </c>
      <c r="M2416" s="22">
        <f t="shared" ca="1" si="1121"/>
        <v>2652.7020204060277</v>
      </c>
      <c r="N2416" s="22">
        <f ca="1">VLOOKUP(CONCATENATE($F2416," ",$G2416),AllocFactorMatrix,(N$4+1),FALSE)*$E2418</f>
        <v>1326.5702760978097</v>
      </c>
      <c r="O2416" s="22">
        <f ca="1">VLOOKUP(CONCATENATE($F2416," ",$G2416),AllocFactorMatrix,(O$4+1),FALSE)*$E2418</f>
        <v>357.87374575895763</v>
      </c>
      <c r="P2416" s="22">
        <f ca="1">VLOOKUP(CONCATENATE($F2416," ",$G2416),AllocFactorMatrix,(P$4+1),FALSE)*$E2418</f>
        <v>55.766914619958548</v>
      </c>
      <c r="Q2416" s="22">
        <f ca="1">VLOOKUP(CONCATENATE($F2416," ",$G2416),AllocFactorMatrix,(Q$4+1),FALSE)*$E2418</f>
        <v>0</v>
      </c>
      <c r="R2416" s="22">
        <f t="shared" ca="1" si="1123"/>
        <v>1740.2109364767259</v>
      </c>
      <c r="S2416" s="22">
        <f ca="1">VLOOKUP(CONCATENATE($F2416," ",$G2416),AllocFactorMatrix,(S$4+1),FALSE)*$E2418</f>
        <v>66.808511631132717</v>
      </c>
      <c r="T2416" s="22">
        <f ca="1">VLOOKUP(CONCATENATE($F2416," ",$G2416),AllocFactorMatrix,(T$4+1),FALSE)*$E2418</f>
        <v>1320.5574064287507</v>
      </c>
      <c r="U2416" s="22">
        <f ca="1">VLOOKUP(CONCATENATE($F2416," ",$G2416),AllocFactorMatrix,(U$4+1),FALSE)*$E2418</f>
        <v>6942.3098923431044</v>
      </c>
      <c r="V2416" s="22">
        <f ca="1">VLOOKUP(CONCATENATE($F2416," ",$G2416),AllocFactorMatrix,(V$4+1),FALSE)*$E2418</f>
        <v>970.7628856750365</v>
      </c>
      <c r="W2416" s="22">
        <f t="shared" ca="1" si="1124"/>
        <v>9300.438696078023</v>
      </c>
      <c r="X2416" s="22">
        <f ca="1">VLOOKUP(CONCATENATE($F2416," ",$G2416),AllocFactorMatrix,(X$4+1),FALSE)*$E2418</f>
        <v>372.97535114403991</v>
      </c>
      <c r="Y2416" s="22">
        <f ca="1">VLOOKUP(CONCATENATE($F2416," ",$G2416),AllocFactorMatrix,(Y$4+1),FALSE)*$E2418</f>
        <v>7.0526513707721934</v>
      </c>
      <c r="Z2416" s="22">
        <f t="shared" ca="1" si="1122"/>
        <v>380.0280025148121</v>
      </c>
      <c r="AA2416" s="22">
        <f ca="1">VLOOKUP(CONCATENATE($F2416," ",$G2416),AllocFactorMatrix,(AA$4+1),FALSE)*$E2418</f>
        <v>7.0348440929333211</v>
      </c>
      <c r="AB2416" s="22">
        <f ca="1">VLOOKUP(CONCATENATE($F2416," ",$G2416),AllocFactorMatrix,(AB$4+1),FALSE)*$E2418</f>
        <v>154.23493301316967</v>
      </c>
      <c r="AC2416" s="22">
        <f ca="1">VLOOKUP(CONCATENATE($F2416," ",$G2416),AllocFactorMatrix,(AC$4+1),FALSE)*$E2418</f>
        <v>36.15865375110539</v>
      </c>
    </row>
    <row r="2417" spans="4:29" hidden="1" outlineLevel="1">
      <c r="F2417" s="42" t="str">
        <f>F2418</f>
        <v>LABOR_M</v>
      </c>
      <c r="G2417" s="17" t="str">
        <f>$G$14</f>
        <v>CUSTOMER</v>
      </c>
      <c r="H2417" s="21">
        <f t="shared" ca="1" si="1116"/>
        <v>45122.563490162967</v>
      </c>
      <c r="I2417" s="22">
        <f ca="1">VLOOKUP(CONCATENATE($F2417," ",$G2417),AllocFactorMatrix,(I$4+1),FALSE)*$E2418</f>
        <v>34923.237269370227</v>
      </c>
      <c r="J2417" s="22">
        <f ca="1">VLOOKUP(CONCATENATE($F2417," ",$G2417),AllocFactorMatrix,(J$4+1),FALSE)*$E2418</f>
        <v>8239.6634522757358</v>
      </c>
      <c r="K2417" s="22">
        <f ca="1">VLOOKUP(CONCATENATE($F2417," ",$G2417),AllocFactorMatrix,(K$4+1),FALSE)*$E2418</f>
        <v>83.911496455815197</v>
      </c>
      <c r="L2417" s="22">
        <f ca="1">VLOOKUP(CONCATENATE($F2417," ",$G2417),AllocFactorMatrix,(L$4+1),FALSE)*$E2418</f>
        <v>5.9791062888266371</v>
      </c>
      <c r="M2417" s="22">
        <f t="shared" ca="1" si="1121"/>
        <v>8329.5540550203787</v>
      </c>
      <c r="N2417" s="22">
        <f ca="1">VLOOKUP(CONCATENATE($F2417," ",$G2417),AllocFactorMatrix,(N$4+1),FALSE)*$E2418</f>
        <v>146.62115826760484</v>
      </c>
      <c r="O2417" s="22">
        <f ca="1">VLOOKUP(CONCATENATE($F2417," ",$G2417),AllocFactorMatrix,(O$4+1),FALSE)*$E2418</f>
        <v>46.775388432082089</v>
      </c>
      <c r="P2417" s="22">
        <f ca="1">VLOOKUP(CONCATENATE($F2417," ",$G2417),AllocFactorMatrix,(P$4+1),FALSE)*$E2418</f>
        <v>17.074251186891956</v>
      </c>
      <c r="Q2417" s="22">
        <f ca="1">VLOOKUP(CONCATENATE($F2417," ",$G2417),AllocFactorMatrix,(Q$4+1),FALSE)*$E2418</f>
        <v>0</v>
      </c>
      <c r="R2417" s="22">
        <f t="shared" ca="1" si="1123"/>
        <v>210.47079788657888</v>
      </c>
      <c r="S2417" s="22">
        <f ca="1">VLOOKUP(CONCATENATE($F2417," ",$G2417),AllocFactorMatrix,(S$4+1),FALSE)*$E2418</f>
        <v>1.3902902794939129</v>
      </c>
      <c r="T2417" s="22">
        <f ca="1">VLOOKUP(CONCATENATE($F2417," ",$G2417),AllocFactorMatrix,(T$4+1),FALSE)*$E2418</f>
        <v>33.637369979691918</v>
      </c>
      <c r="U2417" s="22">
        <f ca="1">VLOOKUP(CONCATENATE($F2417," ",$G2417),AllocFactorMatrix,(U$4+1),FALSE)*$E2418</f>
        <v>56.548862939373713</v>
      </c>
      <c r="V2417" s="22">
        <f ca="1">VLOOKUP(CONCATENATE($F2417," ",$G2417),AllocFactorMatrix,(V$4+1),FALSE)*$E2418</f>
        <v>10.881332837044585</v>
      </c>
      <c r="W2417" s="22">
        <f t="shared" ca="1" si="1124"/>
        <v>102.45785603560412</v>
      </c>
      <c r="X2417" s="22">
        <f ca="1">VLOOKUP(CONCATENATE($F2417," ",$G2417),AllocFactorMatrix,(X$4+1),FALSE)*$E2418</f>
        <v>47.400352857921661</v>
      </c>
      <c r="Y2417" s="22">
        <f ca="1">VLOOKUP(CONCATENATE($F2417," ",$G2417),AllocFactorMatrix,(Y$4+1),FALSE)*$E2418</f>
        <v>0.56533463296426356</v>
      </c>
      <c r="Z2417" s="22">
        <f t="shared" ca="1" si="1122"/>
        <v>47.965687490885927</v>
      </c>
      <c r="AA2417" s="22">
        <f ca="1">VLOOKUP(CONCATENATE($F2417," ",$G2417),AllocFactorMatrix,(AA$4+1),FALSE)*$E2418</f>
        <v>3.2992384232174619</v>
      </c>
      <c r="AB2417" s="22">
        <f ca="1">VLOOKUP(CONCATENATE($F2417," ",$G2417),AllocFactorMatrix,(AB$4+1),FALSE)*$E2418</f>
        <v>1395.2548906191535</v>
      </c>
      <c r="AC2417" s="22">
        <f ca="1">VLOOKUP(CONCATENATE($F2417," ",$G2417),AllocFactorMatrix,(AC$4+1),FALSE)*$E2418</f>
        <v>110.32369531690274</v>
      </c>
    </row>
    <row r="2418" spans="4:29" collapsed="1">
      <c r="D2418" s="39" t="str">
        <f>D2032</f>
        <v>Adjs 27-33 - Total Incentive Compensation &amp; Payroll Adjs</v>
      </c>
      <c r="E2418" s="19">
        <v>128757</v>
      </c>
      <c r="F2418" s="42" t="s">
        <v>69</v>
      </c>
      <c r="G2418" s="17" t="str">
        <f>$G$15</f>
        <v>TOTAL</v>
      </c>
      <c r="H2418" s="21">
        <f t="shared" ca="1" si="1116"/>
        <v>128757.00000000004</v>
      </c>
      <c r="I2418" s="22">
        <f ca="1">VLOOKUP(CONCATENATE($F2418," ",$G2418),AllocFactorMatrix,(I$4+1),FALSE)*$E2418</f>
        <v>75053.435644096608</v>
      </c>
      <c r="J2418" s="22">
        <f ca="1">VLOOKUP(CONCATENATE($F2418," ",$G2418),AllocFactorMatrix,(J$4+1),FALSE)*$E2418</f>
        <v>18729.700532968476</v>
      </c>
      <c r="K2418" s="22">
        <f ca="1">VLOOKUP(CONCATENATE($F2418," ",$G2418),AllocFactorMatrix,(K$4+1),FALSE)*$E2418</f>
        <v>212.05081987121804</v>
      </c>
      <c r="L2418" s="22">
        <f ca="1">VLOOKUP(CONCATENATE($F2418," ",$G2418),AllocFactorMatrix,(L$4+1),FALSE)*$E2418</f>
        <v>11.849747083683793</v>
      </c>
      <c r="M2418" s="22">
        <f t="shared" ca="1" si="1121"/>
        <v>18953.60109992338</v>
      </c>
      <c r="N2418" s="22">
        <f ca="1">VLOOKUP(CONCATENATE($F2418," ",$G2418),AllocFactorMatrix,(N$4+1),FALSE)*$E2418</f>
        <v>4968.1787975514862</v>
      </c>
      <c r="O2418" s="22">
        <f ca="1">VLOOKUP(CONCATENATE($F2418," ",$G2418),AllocFactorMatrix,(O$4+1),FALSE)*$E2418</f>
        <v>1326.9325510002284</v>
      </c>
      <c r="P2418" s="22">
        <f ca="1">VLOOKUP(CONCATENATE($F2418," ",$G2418),AllocFactorMatrix,(P$4+1),FALSE)*$E2418</f>
        <v>202.53187129100803</v>
      </c>
      <c r="Q2418" s="22">
        <f ca="1">VLOOKUP(CONCATENATE($F2418," ",$G2418),AllocFactorMatrix,(Q$4+1),FALSE)*$E2418</f>
        <v>0</v>
      </c>
      <c r="R2418" s="22">
        <f t="shared" ca="1" si="1123"/>
        <v>6497.6432198427228</v>
      </c>
      <c r="S2418" s="22">
        <f ca="1">VLOOKUP(CONCATENATE($F2418," ",$G2418),AllocFactorMatrix,(S$4+1),FALSE)*$E2418</f>
        <v>217.89060015738892</v>
      </c>
      <c r="T2418" s="22">
        <f ca="1">VLOOKUP(CONCATENATE($F2418," ",$G2418),AllocFactorMatrix,(T$4+1),FALSE)*$E2418</f>
        <v>4003.3875442364533</v>
      </c>
      <c r="U2418" s="22">
        <f ca="1">VLOOKUP(CONCATENATE($F2418," ",$G2418),AllocFactorMatrix,(U$4+1),FALSE)*$E2418</f>
        <v>18412.151229516759</v>
      </c>
      <c r="V2418" s="22">
        <f ca="1">VLOOKUP(CONCATENATE($F2418," ",$G2418),AllocFactorMatrix,(V$4+1),FALSE)*$E2418</f>
        <v>2321.5957968754992</v>
      </c>
      <c r="W2418" s="22">
        <f t="shared" ca="1" si="1124"/>
        <v>24955.025170786099</v>
      </c>
      <c r="X2418" s="22">
        <f ca="1">VLOOKUP(CONCATENATE($F2418," ",$G2418),AllocFactorMatrix,(X$4+1),FALSE)*$E2418</f>
        <v>1399.9803165093078</v>
      </c>
      <c r="Y2418" s="22">
        <f ca="1">VLOOKUP(CONCATENATE($F2418," ",$G2418),AllocFactorMatrix,(Y$4+1),FALSE)*$E2418</f>
        <v>25.383983900020088</v>
      </c>
      <c r="Z2418" s="22">
        <f t="shared" ca="1" si="1122"/>
        <v>1425.3643004093278</v>
      </c>
      <c r="AA2418" s="22">
        <f ca="1">VLOOKUP(CONCATENATE($F2418," ",$G2418),AllocFactorMatrix,(AA$4+1),FALSE)*$E2418</f>
        <v>24.535304571206698</v>
      </c>
      <c r="AB2418" s="22">
        <f ca="1">VLOOKUP(CONCATENATE($F2418," ",$G2418),AllocFactorMatrix,(AB$4+1),FALSE)*$E2418</f>
        <v>1671.9195065824811</v>
      </c>
      <c r="AC2418" s="22">
        <f ca="1">VLOOKUP(CONCATENATE($F2418," ",$G2418),AllocFactorMatrix,(AC$4+1),FALSE)*$E2418</f>
        <v>175.47575378822717</v>
      </c>
    </row>
    <row r="2419" spans="4:29" hidden="1" outlineLevel="1">
      <c r="F2419" s="42" t="str">
        <f>F2426</f>
        <v>RSALE</v>
      </c>
      <c r="G2419" s="17" t="str">
        <f>$G$8</f>
        <v>PRODUCTION</v>
      </c>
      <c r="H2419" s="21">
        <f t="shared" ca="1" si="1116"/>
        <v>0</v>
      </c>
      <c r="I2419" s="22">
        <f ca="1">VLOOKUP(CONCATENATE($F2419," ",$G2419),AllocFactorMatrix,(I$4+1),FALSE)*$E2426</f>
        <v>0</v>
      </c>
      <c r="J2419" s="22">
        <f ca="1">VLOOKUP(CONCATENATE($F2419," ",$G2419),AllocFactorMatrix,(J$4+1),FALSE)*$E2426</f>
        <v>0</v>
      </c>
      <c r="K2419" s="22">
        <f ca="1">VLOOKUP(CONCATENATE($F2419," ",$G2419),AllocFactorMatrix,(K$4+1),FALSE)*$E2426</f>
        <v>0</v>
      </c>
      <c r="L2419" s="22">
        <f ca="1">VLOOKUP(CONCATENATE($F2419," ",$G2419),AllocFactorMatrix,(L$4+1),FALSE)*$E2426</f>
        <v>0</v>
      </c>
      <c r="M2419" s="22">
        <f t="shared" ref="M2419:M2426" ca="1" si="1125">SUBTOTAL(9,J2419:L2419)</f>
        <v>0</v>
      </c>
      <c r="N2419" s="22">
        <f ca="1">VLOOKUP(CONCATENATE($F2419," ",$G2419),AllocFactorMatrix,(N$4+1),FALSE)*$E2426</f>
        <v>0</v>
      </c>
      <c r="O2419" s="22">
        <f ca="1">VLOOKUP(CONCATENATE($F2419," ",$G2419),AllocFactorMatrix,(O$4+1),FALSE)*$E2426</f>
        <v>0</v>
      </c>
      <c r="P2419" s="22">
        <f ca="1">VLOOKUP(CONCATENATE($F2419," ",$G2419),AllocFactorMatrix,(P$4+1),FALSE)*$E2426</f>
        <v>0</v>
      </c>
      <c r="Q2419" s="22">
        <f ca="1">VLOOKUP(CONCATENATE($F2419," ",$G2419),AllocFactorMatrix,(Q$4+1),FALSE)*$E2426</f>
        <v>0</v>
      </c>
      <c r="R2419" s="22">
        <f ca="1">SUBTOTAL(9,N2419:Q2419)</f>
        <v>0</v>
      </c>
      <c r="S2419" s="22">
        <f ca="1">VLOOKUP(CONCATENATE($F2419," ",$G2419),AllocFactorMatrix,(S$4+1),FALSE)*$E2426</f>
        <v>0</v>
      </c>
      <c r="T2419" s="22">
        <f ca="1">VLOOKUP(CONCATENATE($F2419," ",$G2419),AllocFactorMatrix,(T$4+1),FALSE)*$E2426</f>
        <v>0</v>
      </c>
      <c r="U2419" s="22">
        <f ca="1">VLOOKUP(CONCATENATE($F2419," ",$G2419),AllocFactorMatrix,(U$4+1),FALSE)*$E2426</f>
        <v>0</v>
      </c>
      <c r="V2419" s="22">
        <f ca="1">VLOOKUP(CONCATENATE($F2419," ",$G2419),AllocFactorMatrix,(V$4+1),FALSE)*$E2426</f>
        <v>0</v>
      </c>
      <c r="W2419" s="22">
        <f ca="1">SUBTOTAL(9,S2419:V2419)</f>
        <v>0</v>
      </c>
      <c r="X2419" s="22">
        <f ca="1">VLOOKUP(CONCATENATE($F2419," ",$G2419),AllocFactorMatrix,(X$4+1),FALSE)*$E2426</f>
        <v>0</v>
      </c>
      <c r="Y2419" s="22">
        <f ca="1">VLOOKUP(CONCATENATE($F2419," ",$G2419),AllocFactorMatrix,(Y$4+1),FALSE)*$E2426</f>
        <v>0</v>
      </c>
      <c r="Z2419" s="22">
        <f t="shared" ref="Z2419:Z2426" ca="1" si="1126">SUBTOTAL(9,X2419:Y2419)</f>
        <v>0</v>
      </c>
      <c r="AA2419" s="22">
        <f ca="1">VLOOKUP(CONCATENATE($F2419," ",$G2419),AllocFactorMatrix,(AA$4+1),FALSE)*$E2426</f>
        <v>0</v>
      </c>
      <c r="AB2419" s="22">
        <f ca="1">VLOOKUP(CONCATENATE($F2419," ",$G2419),AllocFactorMatrix,(AB$4+1),FALSE)*$E2426</f>
        <v>0</v>
      </c>
      <c r="AC2419" s="22">
        <f ca="1">VLOOKUP(CONCATENATE($F2419," ",$G2419),AllocFactorMatrix,(AC$4+1),FALSE)*$E2426</f>
        <v>0</v>
      </c>
    </row>
    <row r="2420" spans="4:29" hidden="1" outlineLevel="1">
      <c r="F2420" s="42" t="str">
        <f>F2426</f>
        <v>RSALE</v>
      </c>
      <c r="G2420" s="17" t="str">
        <f>$G$9</f>
        <v>BULKTRAN</v>
      </c>
      <c r="H2420" s="21">
        <f t="shared" ca="1" si="1116"/>
        <v>0</v>
      </c>
      <c r="I2420" s="22">
        <f ca="1">VLOOKUP(CONCATENATE($F2420," ",$G2420),AllocFactorMatrix,(I$4+1),FALSE)*$E2426</f>
        <v>0</v>
      </c>
      <c r="J2420" s="22">
        <f ca="1">VLOOKUP(CONCATENATE($F2420," ",$G2420),AllocFactorMatrix,(J$4+1),FALSE)*$E2426</f>
        <v>0</v>
      </c>
      <c r="K2420" s="22">
        <f ca="1">VLOOKUP(CONCATENATE($F2420," ",$G2420),AllocFactorMatrix,(K$4+1),FALSE)*$E2426</f>
        <v>0</v>
      </c>
      <c r="L2420" s="22">
        <f ca="1">VLOOKUP(CONCATENATE($F2420," ",$G2420),AllocFactorMatrix,(L$4+1),FALSE)*$E2426</f>
        <v>0</v>
      </c>
      <c r="M2420" s="22">
        <f t="shared" ca="1" si="1125"/>
        <v>0</v>
      </c>
      <c r="N2420" s="22">
        <f ca="1">VLOOKUP(CONCATENATE($F2420," ",$G2420),AllocFactorMatrix,(N$4+1),FALSE)*$E2426</f>
        <v>0</v>
      </c>
      <c r="O2420" s="22">
        <f ca="1">VLOOKUP(CONCATENATE($F2420," ",$G2420),AllocFactorMatrix,(O$4+1),FALSE)*$E2426</f>
        <v>0</v>
      </c>
      <c r="P2420" s="22">
        <f ca="1">VLOOKUP(CONCATENATE($F2420," ",$G2420),AllocFactorMatrix,(P$4+1),FALSE)*$E2426</f>
        <v>0</v>
      </c>
      <c r="Q2420" s="22">
        <f ca="1">VLOOKUP(CONCATENATE($F2420," ",$G2420),AllocFactorMatrix,(Q$4+1),FALSE)*$E2426</f>
        <v>0</v>
      </c>
      <c r="R2420" s="22">
        <f t="shared" ref="R2420:R2426" ca="1" si="1127">SUBTOTAL(9,N2420:Q2420)</f>
        <v>0</v>
      </c>
      <c r="S2420" s="22">
        <f ca="1">VLOOKUP(CONCATENATE($F2420," ",$G2420),AllocFactorMatrix,(S$4+1),FALSE)*$E2426</f>
        <v>0</v>
      </c>
      <c r="T2420" s="22">
        <f ca="1">VLOOKUP(CONCATENATE($F2420," ",$G2420),AllocFactorMatrix,(T$4+1),FALSE)*$E2426</f>
        <v>0</v>
      </c>
      <c r="U2420" s="22">
        <f ca="1">VLOOKUP(CONCATENATE($F2420," ",$G2420),AllocFactorMatrix,(U$4+1),FALSE)*$E2426</f>
        <v>0</v>
      </c>
      <c r="V2420" s="22">
        <f ca="1">VLOOKUP(CONCATENATE($F2420," ",$G2420),AllocFactorMatrix,(V$4+1),FALSE)*$E2426</f>
        <v>0</v>
      </c>
      <c r="W2420" s="22">
        <f t="shared" ref="W2420:W2426" ca="1" si="1128">SUBTOTAL(9,S2420:V2420)</f>
        <v>0</v>
      </c>
      <c r="X2420" s="22">
        <f ca="1">VLOOKUP(CONCATENATE($F2420," ",$G2420),AllocFactorMatrix,(X$4+1),FALSE)*$E2426</f>
        <v>0</v>
      </c>
      <c r="Y2420" s="22">
        <f ca="1">VLOOKUP(CONCATENATE($F2420," ",$G2420),AllocFactorMatrix,(Y$4+1),FALSE)*$E2426</f>
        <v>0</v>
      </c>
      <c r="Z2420" s="22">
        <f t="shared" ca="1" si="1126"/>
        <v>0</v>
      </c>
      <c r="AA2420" s="22">
        <f ca="1">VLOOKUP(CONCATENATE($F2420," ",$G2420),AllocFactorMatrix,(AA$4+1),FALSE)*$E2426</f>
        <v>0</v>
      </c>
      <c r="AB2420" s="22">
        <f ca="1">VLOOKUP(CONCATENATE($F2420," ",$G2420),AllocFactorMatrix,(AB$4+1),FALSE)*$E2426</f>
        <v>0</v>
      </c>
      <c r="AC2420" s="22">
        <f ca="1">VLOOKUP(CONCATENATE($F2420," ",$G2420),AllocFactorMatrix,(AC$4+1),FALSE)*$E2426</f>
        <v>0</v>
      </c>
    </row>
    <row r="2421" spans="4:29" hidden="1" outlineLevel="1">
      <c r="F2421" s="42" t="str">
        <f>F2426</f>
        <v>RSALE</v>
      </c>
      <c r="G2421" s="17" t="str">
        <f>$G$10</f>
        <v>SUBTRAN</v>
      </c>
      <c r="H2421" s="21">
        <f t="shared" ca="1" si="1116"/>
        <v>0</v>
      </c>
      <c r="I2421" s="22">
        <f ca="1">VLOOKUP(CONCATENATE($F2421," ",$G2421),AllocFactorMatrix,(I$4+1),FALSE)*$E2426</f>
        <v>0</v>
      </c>
      <c r="J2421" s="22">
        <f ca="1">VLOOKUP(CONCATENATE($F2421," ",$G2421),AllocFactorMatrix,(J$4+1),FALSE)*$E2426</f>
        <v>0</v>
      </c>
      <c r="K2421" s="22">
        <f ca="1">VLOOKUP(CONCATENATE($F2421," ",$G2421),AllocFactorMatrix,(K$4+1),FALSE)*$E2426</f>
        <v>0</v>
      </c>
      <c r="L2421" s="22">
        <f ca="1">VLOOKUP(CONCATENATE($F2421," ",$G2421),AllocFactorMatrix,(L$4+1),FALSE)*$E2426</f>
        <v>0</v>
      </c>
      <c r="M2421" s="22">
        <f t="shared" ca="1" si="1125"/>
        <v>0</v>
      </c>
      <c r="N2421" s="22">
        <f ca="1">VLOOKUP(CONCATENATE($F2421," ",$G2421),AllocFactorMatrix,(N$4+1),FALSE)*$E2426</f>
        <v>0</v>
      </c>
      <c r="O2421" s="22">
        <f ca="1">VLOOKUP(CONCATENATE($F2421," ",$G2421),AllocFactorMatrix,(O$4+1),FALSE)*$E2426</f>
        <v>0</v>
      </c>
      <c r="P2421" s="22">
        <f ca="1">VLOOKUP(CONCATENATE($F2421," ",$G2421),AllocFactorMatrix,(P$4+1),FALSE)*$E2426</f>
        <v>0</v>
      </c>
      <c r="Q2421" s="22">
        <f ca="1">VLOOKUP(CONCATENATE($F2421," ",$G2421),AllocFactorMatrix,(Q$4+1),FALSE)*$E2426</f>
        <v>0</v>
      </c>
      <c r="R2421" s="22">
        <f t="shared" ca="1" si="1127"/>
        <v>0</v>
      </c>
      <c r="S2421" s="22">
        <f ca="1">VLOOKUP(CONCATENATE($F2421," ",$G2421),AllocFactorMatrix,(S$4+1),FALSE)*$E2426</f>
        <v>0</v>
      </c>
      <c r="T2421" s="22">
        <f ca="1">VLOOKUP(CONCATENATE($F2421," ",$G2421),AllocFactorMatrix,(T$4+1),FALSE)*$E2426</f>
        <v>0</v>
      </c>
      <c r="U2421" s="22">
        <f ca="1">VLOOKUP(CONCATENATE($F2421," ",$G2421),AllocFactorMatrix,(U$4+1),FALSE)*$E2426</f>
        <v>0</v>
      </c>
      <c r="V2421" s="22">
        <f ca="1">VLOOKUP(CONCATENATE($F2421," ",$G2421),AllocFactorMatrix,(V$4+1),FALSE)*$E2426</f>
        <v>0</v>
      </c>
      <c r="W2421" s="22">
        <f t="shared" ca="1" si="1128"/>
        <v>0</v>
      </c>
      <c r="X2421" s="22">
        <f ca="1">VLOOKUP(CONCATENATE($F2421," ",$G2421),AllocFactorMatrix,(X$4+1),FALSE)*$E2426</f>
        <v>0</v>
      </c>
      <c r="Y2421" s="22">
        <f ca="1">VLOOKUP(CONCATENATE($F2421," ",$G2421),AllocFactorMatrix,(Y$4+1),FALSE)*$E2426</f>
        <v>0</v>
      </c>
      <c r="Z2421" s="22">
        <f t="shared" ca="1" si="1126"/>
        <v>0</v>
      </c>
      <c r="AA2421" s="22">
        <f ca="1">VLOOKUP(CONCATENATE($F2421," ",$G2421),AllocFactorMatrix,(AA$4+1),FALSE)*$E2426</f>
        <v>0</v>
      </c>
      <c r="AB2421" s="22">
        <f ca="1">VLOOKUP(CONCATENATE($F2421," ",$G2421),AllocFactorMatrix,(AB$4+1),FALSE)*$E2426</f>
        <v>0</v>
      </c>
      <c r="AC2421" s="22">
        <f ca="1">VLOOKUP(CONCATENATE($F2421," ",$G2421),AllocFactorMatrix,(AC$4+1),FALSE)*$E2426</f>
        <v>0</v>
      </c>
    </row>
    <row r="2422" spans="4:29" hidden="1" outlineLevel="1">
      <c r="F2422" s="42" t="str">
        <f>F2426</f>
        <v>RSALE</v>
      </c>
      <c r="G2422" s="17" t="str">
        <f>$G$11</f>
        <v>DISTPRI</v>
      </c>
      <c r="H2422" s="21">
        <f t="shared" ca="1" si="1116"/>
        <v>0</v>
      </c>
      <c r="I2422" s="22">
        <f ca="1">VLOOKUP(CONCATENATE($F2422," ",$G2422),AllocFactorMatrix,(I$4+1),FALSE)*$E2426</f>
        <v>0</v>
      </c>
      <c r="J2422" s="22">
        <f ca="1">VLOOKUP(CONCATENATE($F2422," ",$G2422),AllocFactorMatrix,(J$4+1),FALSE)*$E2426</f>
        <v>0</v>
      </c>
      <c r="K2422" s="22">
        <f ca="1">VLOOKUP(CONCATENATE($F2422," ",$G2422),AllocFactorMatrix,(K$4+1),FALSE)*$E2426</f>
        <v>0</v>
      </c>
      <c r="L2422" s="22">
        <f ca="1">VLOOKUP(CONCATENATE($F2422," ",$G2422),AllocFactorMatrix,(L$4+1),FALSE)*$E2426</f>
        <v>0</v>
      </c>
      <c r="M2422" s="22">
        <f t="shared" ca="1" si="1125"/>
        <v>0</v>
      </c>
      <c r="N2422" s="22">
        <f ca="1">VLOOKUP(CONCATENATE($F2422," ",$G2422),AllocFactorMatrix,(N$4+1),FALSE)*$E2426</f>
        <v>0</v>
      </c>
      <c r="O2422" s="22">
        <f ca="1">VLOOKUP(CONCATENATE($F2422," ",$G2422),AllocFactorMatrix,(O$4+1),FALSE)*$E2426</f>
        <v>0</v>
      </c>
      <c r="P2422" s="22">
        <f ca="1">VLOOKUP(CONCATENATE($F2422," ",$G2422),AllocFactorMatrix,(P$4+1),FALSE)*$E2426</f>
        <v>0</v>
      </c>
      <c r="Q2422" s="22">
        <f ca="1">VLOOKUP(CONCATENATE($F2422," ",$G2422),AllocFactorMatrix,(Q$4+1),FALSE)*$E2426</f>
        <v>0</v>
      </c>
      <c r="R2422" s="22">
        <f t="shared" ca="1" si="1127"/>
        <v>0</v>
      </c>
      <c r="S2422" s="22">
        <f ca="1">VLOOKUP(CONCATENATE($F2422," ",$G2422),AllocFactorMatrix,(S$4+1),FALSE)*$E2426</f>
        <v>0</v>
      </c>
      <c r="T2422" s="22">
        <f ca="1">VLOOKUP(CONCATENATE($F2422," ",$G2422),AllocFactorMatrix,(T$4+1),FALSE)*$E2426</f>
        <v>0</v>
      </c>
      <c r="U2422" s="22">
        <f ca="1">VLOOKUP(CONCATENATE($F2422," ",$G2422),AllocFactorMatrix,(U$4+1),FALSE)*$E2426</f>
        <v>0</v>
      </c>
      <c r="V2422" s="22">
        <f ca="1">VLOOKUP(CONCATENATE($F2422," ",$G2422),AllocFactorMatrix,(V$4+1),FALSE)*$E2426</f>
        <v>0</v>
      </c>
      <c r="W2422" s="22">
        <f t="shared" ca="1" si="1128"/>
        <v>0</v>
      </c>
      <c r="X2422" s="22">
        <f ca="1">VLOOKUP(CONCATENATE($F2422," ",$G2422),AllocFactorMatrix,(X$4+1),FALSE)*$E2426</f>
        <v>0</v>
      </c>
      <c r="Y2422" s="22">
        <f ca="1">VLOOKUP(CONCATENATE($F2422," ",$G2422),AllocFactorMatrix,(Y$4+1),FALSE)*$E2426</f>
        <v>0</v>
      </c>
      <c r="Z2422" s="22">
        <f t="shared" ca="1" si="1126"/>
        <v>0</v>
      </c>
      <c r="AA2422" s="22">
        <f ca="1">VLOOKUP(CONCATENATE($F2422," ",$G2422),AllocFactorMatrix,(AA$4+1),FALSE)*$E2426</f>
        <v>0</v>
      </c>
      <c r="AB2422" s="22">
        <f ca="1">VLOOKUP(CONCATENATE($F2422," ",$G2422),AllocFactorMatrix,(AB$4+1),FALSE)*$E2426</f>
        <v>0</v>
      </c>
      <c r="AC2422" s="22">
        <f ca="1">VLOOKUP(CONCATENATE($F2422," ",$G2422),AllocFactorMatrix,(AC$4+1),FALSE)*$E2426</f>
        <v>0</v>
      </c>
    </row>
    <row r="2423" spans="4:29" hidden="1" outlineLevel="1">
      <c r="F2423" s="42" t="str">
        <f>F2426</f>
        <v>RSALE</v>
      </c>
      <c r="G2423" s="17" t="str">
        <f>$G$12</f>
        <v>DISTSEC</v>
      </c>
      <c r="H2423" s="21">
        <f t="shared" ca="1" si="1116"/>
        <v>0</v>
      </c>
      <c r="I2423" s="22">
        <f ca="1">VLOOKUP(CONCATENATE($F2423," ",$G2423),AllocFactorMatrix,(I$4+1),FALSE)*$E2426</f>
        <v>0</v>
      </c>
      <c r="J2423" s="22">
        <f ca="1">VLOOKUP(CONCATENATE($F2423," ",$G2423),AllocFactorMatrix,(J$4+1),FALSE)*$E2426</f>
        <v>0</v>
      </c>
      <c r="K2423" s="22">
        <f ca="1">VLOOKUP(CONCATENATE($F2423," ",$G2423),AllocFactorMatrix,(K$4+1),FALSE)*$E2426</f>
        <v>0</v>
      </c>
      <c r="L2423" s="22">
        <f ca="1">VLOOKUP(CONCATENATE($F2423," ",$G2423),AllocFactorMatrix,(L$4+1),FALSE)*$E2426</f>
        <v>0</v>
      </c>
      <c r="M2423" s="22">
        <f t="shared" ca="1" si="1125"/>
        <v>0</v>
      </c>
      <c r="N2423" s="22">
        <f ca="1">VLOOKUP(CONCATENATE($F2423," ",$G2423),AllocFactorMatrix,(N$4+1),FALSE)*$E2426</f>
        <v>0</v>
      </c>
      <c r="O2423" s="22">
        <f ca="1">VLOOKUP(CONCATENATE($F2423," ",$G2423),AllocFactorMatrix,(O$4+1),FALSE)*$E2426</f>
        <v>0</v>
      </c>
      <c r="P2423" s="22">
        <f ca="1">VLOOKUP(CONCATENATE($F2423," ",$G2423),AllocFactorMatrix,(P$4+1),FALSE)*$E2426</f>
        <v>0</v>
      </c>
      <c r="Q2423" s="22">
        <f ca="1">VLOOKUP(CONCATENATE($F2423," ",$G2423),AllocFactorMatrix,(Q$4+1),FALSE)*$E2426</f>
        <v>0</v>
      </c>
      <c r="R2423" s="22">
        <f t="shared" ca="1" si="1127"/>
        <v>0</v>
      </c>
      <c r="S2423" s="22">
        <f ca="1">VLOOKUP(CONCATENATE($F2423," ",$G2423),AllocFactorMatrix,(S$4+1),FALSE)*$E2426</f>
        <v>0</v>
      </c>
      <c r="T2423" s="22">
        <f ca="1">VLOOKUP(CONCATENATE($F2423," ",$G2423),AllocFactorMatrix,(T$4+1),FALSE)*$E2426</f>
        <v>0</v>
      </c>
      <c r="U2423" s="22">
        <f ca="1">VLOOKUP(CONCATENATE($F2423," ",$G2423),AllocFactorMatrix,(U$4+1),FALSE)*$E2426</f>
        <v>0</v>
      </c>
      <c r="V2423" s="22">
        <f ca="1">VLOOKUP(CONCATENATE($F2423," ",$G2423),AllocFactorMatrix,(V$4+1),FALSE)*$E2426</f>
        <v>0</v>
      </c>
      <c r="W2423" s="22">
        <f t="shared" ca="1" si="1128"/>
        <v>0</v>
      </c>
      <c r="X2423" s="22">
        <f ca="1">VLOOKUP(CONCATENATE($F2423," ",$G2423),AllocFactorMatrix,(X$4+1),FALSE)*$E2426</f>
        <v>0</v>
      </c>
      <c r="Y2423" s="22">
        <f ca="1">VLOOKUP(CONCATENATE($F2423," ",$G2423),AllocFactorMatrix,(Y$4+1),FALSE)*$E2426</f>
        <v>0</v>
      </c>
      <c r="Z2423" s="22">
        <f t="shared" ca="1" si="1126"/>
        <v>0</v>
      </c>
      <c r="AA2423" s="22">
        <f ca="1">VLOOKUP(CONCATENATE($F2423," ",$G2423),AllocFactorMatrix,(AA$4+1),FALSE)*$E2426</f>
        <v>0</v>
      </c>
      <c r="AB2423" s="22">
        <f ca="1">VLOOKUP(CONCATENATE($F2423," ",$G2423),AllocFactorMatrix,(AB$4+1),FALSE)*$E2426</f>
        <v>0</v>
      </c>
      <c r="AC2423" s="22">
        <f ca="1">VLOOKUP(CONCATENATE($F2423," ",$G2423),AllocFactorMatrix,(AC$4+1),FALSE)*$E2426</f>
        <v>0</v>
      </c>
    </row>
    <row r="2424" spans="4:29" hidden="1" outlineLevel="1">
      <c r="F2424" s="42" t="str">
        <f>F2426</f>
        <v>RSALE</v>
      </c>
      <c r="G2424" s="17" t="str">
        <f>$G$13</f>
        <v>ENERGY</v>
      </c>
      <c r="H2424" s="21">
        <f t="shared" ca="1" si="1116"/>
        <v>0</v>
      </c>
      <c r="I2424" s="22">
        <f ca="1">VLOOKUP(CONCATENATE($F2424," ",$G2424),AllocFactorMatrix,(I$4+1),FALSE)*$E2426</f>
        <v>0</v>
      </c>
      <c r="J2424" s="22">
        <f ca="1">VLOOKUP(CONCATENATE($F2424," ",$G2424),AllocFactorMatrix,(J$4+1),FALSE)*$E2426</f>
        <v>0</v>
      </c>
      <c r="K2424" s="22">
        <f ca="1">VLOOKUP(CONCATENATE($F2424," ",$G2424),AllocFactorMatrix,(K$4+1),FALSE)*$E2426</f>
        <v>0</v>
      </c>
      <c r="L2424" s="22">
        <f ca="1">VLOOKUP(CONCATENATE($F2424," ",$G2424),AllocFactorMatrix,(L$4+1),FALSE)*$E2426</f>
        <v>0</v>
      </c>
      <c r="M2424" s="22">
        <f t="shared" ca="1" si="1125"/>
        <v>0</v>
      </c>
      <c r="N2424" s="22">
        <f ca="1">VLOOKUP(CONCATENATE($F2424," ",$G2424),AllocFactorMatrix,(N$4+1),FALSE)*$E2426</f>
        <v>0</v>
      </c>
      <c r="O2424" s="22">
        <f ca="1">VLOOKUP(CONCATENATE($F2424," ",$G2424),AllocFactorMatrix,(O$4+1),FALSE)*$E2426</f>
        <v>0</v>
      </c>
      <c r="P2424" s="22">
        <f ca="1">VLOOKUP(CONCATENATE($F2424," ",$G2424),AllocFactorMatrix,(P$4+1),FALSE)*$E2426</f>
        <v>0</v>
      </c>
      <c r="Q2424" s="22">
        <f ca="1">VLOOKUP(CONCATENATE($F2424," ",$G2424),AllocFactorMatrix,(Q$4+1),FALSE)*$E2426</f>
        <v>0</v>
      </c>
      <c r="R2424" s="22">
        <f t="shared" ca="1" si="1127"/>
        <v>0</v>
      </c>
      <c r="S2424" s="22">
        <f ca="1">VLOOKUP(CONCATENATE($F2424," ",$G2424),AllocFactorMatrix,(S$4+1),FALSE)*$E2426</f>
        <v>0</v>
      </c>
      <c r="T2424" s="22">
        <f ca="1">VLOOKUP(CONCATENATE($F2424," ",$G2424),AllocFactorMatrix,(T$4+1),FALSE)*$E2426</f>
        <v>0</v>
      </c>
      <c r="U2424" s="22">
        <f ca="1">VLOOKUP(CONCATENATE($F2424," ",$G2424),AllocFactorMatrix,(U$4+1),FALSE)*$E2426</f>
        <v>0</v>
      </c>
      <c r="V2424" s="22">
        <f ca="1">VLOOKUP(CONCATENATE($F2424," ",$G2424),AllocFactorMatrix,(V$4+1),FALSE)*$E2426</f>
        <v>0</v>
      </c>
      <c r="W2424" s="22">
        <f t="shared" ca="1" si="1128"/>
        <v>0</v>
      </c>
      <c r="X2424" s="22">
        <f ca="1">VLOOKUP(CONCATENATE($F2424," ",$G2424),AllocFactorMatrix,(X$4+1),FALSE)*$E2426</f>
        <v>0</v>
      </c>
      <c r="Y2424" s="22">
        <f ca="1">VLOOKUP(CONCATENATE($F2424," ",$G2424),AllocFactorMatrix,(Y$4+1),FALSE)*$E2426</f>
        <v>0</v>
      </c>
      <c r="Z2424" s="22">
        <f t="shared" ca="1" si="1126"/>
        <v>0</v>
      </c>
      <c r="AA2424" s="22">
        <f ca="1">VLOOKUP(CONCATENATE($F2424," ",$G2424),AllocFactorMatrix,(AA$4+1),FALSE)*$E2426</f>
        <v>0</v>
      </c>
      <c r="AB2424" s="22">
        <f ca="1">VLOOKUP(CONCATENATE($F2424," ",$G2424),AllocFactorMatrix,(AB$4+1),FALSE)*$E2426</f>
        <v>0</v>
      </c>
      <c r="AC2424" s="22">
        <f ca="1">VLOOKUP(CONCATENATE($F2424," ",$G2424),AllocFactorMatrix,(AC$4+1),FALSE)*$E2426</f>
        <v>0</v>
      </c>
    </row>
    <row r="2425" spans="4:29" hidden="1" outlineLevel="1">
      <c r="F2425" s="42" t="str">
        <f>F2426</f>
        <v>RSALE</v>
      </c>
      <c r="G2425" s="17" t="str">
        <f>$G$14</f>
        <v>CUSTOMER</v>
      </c>
      <c r="H2425" s="21">
        <f t="shared" ca="1" si="1116"/>
        <v>0</v>
      </c>
      <c r="I2425" s="22">
        <f ca="1">VLOOKUP(CONCATENATE($F2425," ",$G2425),AllocFactorMatrix,(I$4+1),FALSE)*$E2426</f>
        <v>0</v>
      </c>
      <c r="J2425" s="22">
        <f ca="1">VLOOKUP(CONCATENATE($F2425," ",$G2425),AllocFactorMatrix,(J$4+1),FALSE)*$E2426</f>
        <v>0</v>
      </c>
      <c r="K2425" s="22">
        <f ca="1">VLOOKUP(CONCATENATE($F2425," ",$G2425),AllocFactorMatrix,(K$4+1),FALSE)*$E2426</f>
        <v>0</v>
      </c>
      <c r="L2425" s="22">
        <f ca="1">VLOOKUP(CONCATENATE($F2425," ",$G2425),AllocFactorMatrix,(L$4+1),FALSE)*$E2426</f>
        <v>0</v>
      </c>
      <c r="M2425" s="22">
        <f t="shared" ca="1" si="1125"/>
        <v>0</v>
      </c>
      <c r="N2425" s="22">
        <f ca="1">VLOOKUP(CONCATENATE($F2425," ",$G2425),AllocFactorMatrix,(N$4+1),FALSE)*$E2426</f>
        <v>0</v>
      </c>
      <c r="O2425" s="22">
        <f ca="1">VLOOKUP(CONCATENATE($F2425," ",$G2425),AllocFactorMatrix,(O$4+1),FALSE)*$E2426</f>
        <v>0</v>
      </c>
      <c r="P2425" s="22">
        <f ca="1">VLOOKUP(CONCATENATE($F2425," ",$G2425),AllocFactorMatrix,(P$4+1),FALSE)*$E2426</f>
        <v>0</v>
      </c>
      <c r="Q2425" s="22">
        <f ca="1">VLOOKUP(CONCATENATE($F2425," ",$G2425),AllocFactorMatrix,(Q$4+1),FALSE)*$E2426</f>
        <v>0</v>
      </c>
      <c r="R2425" s="22">
        <f t="shared" ca="1" si="1127"/>
        <v>0</v>
      </c>
      <c r="S2425" s="22">
        <f ca="1">VLOOKUP(CONCATENATE($F2425," ",$G2425),AllocFactorMatrix,(S$4+1),FALSE)*$E2426</f>
        <v>0</v>
      </c>
      <c r="T2425" s="22">
        <f ca="1">VLOOKUP(CONCATENATE($F2425," ",$G2425),AllocFactorMatrix,(T$4+1),FALSE)*$E2426</f>
        <v>0</v>
      </c>
      <c r="U2425" s="22">
        <f ca="1">VLOOKUP(CONCATENATE($F2425," ",$G2425),AllocFactorMatrix,(U$4+1),FALSE)*$E2426</f>
        <v>0</v>
      </c>
      <c r="V2425" s="22">
        <f ca="1">VLOOKUP(CONCATENATE($F2425," ",$G2425),AllocFactorMatrix,(V$4+1),FALSE)*$E2426</f>
        <v>0</v>
      </c>
      <c r="W2425" s="22">
        <f t="shared" ca="1" si="1128"/>
        <v>0</v>
      </c>
      <c r="X2425" s="22">
        <f ca="1">VLOOKUP(CONCATENATE($F2425," ",$G2425),AllocFactorMatrix,(X$4+1),FALSE)*$E2426</f>
        <v>0</v>
      </c>
      <c r="Y2425" s="22">
        <f ca="1">VLOOKUP(CONCATENATE($F2425," ",$G2425),AllocFactorMatrix,(Y$4+1),FALSE)*$E2426</f>
        <v>0</v>
      </c>
      <c r="Z2425" s="22">
        <f t="shared" ca="1" si="1126"/>
        <v>0</v>
      </c>
      <c r="AA2425" s="22">
        <f ca="1">VLOOKUP(CONCATENATE($F2425," ",$G2425),AllocFactorMatrix,(AA$4+1),FALSE)*$E2426</f>
        <v>0</v>
      </c>
      <c r="AB2425" s="22">
        <f ca="1">VLOOKUP(CONCATENATE($F2425," ",$G2425),AllocFactorMatrix,(AB$4+1),FALSE)*$E2426</f>
        <v>0</v>
      </c>
      <c r="AC2425" s="22">
        <f ca="1">VLOOKUP(CONCATENATE($F2425," ",$G2425),AllocFactorMatrix,(AC$4+1),FALSE)*$E2426</f>
        <v>0</v>
      </c>
    </row>
    <row r="2426" spans="4:29" collapsed="1">
      <c r="D2426" s="39" t="s">
        <v>655</v>
      </c>
      <c r="E2426" s="19">
        <v>0</v>
      </c>
      <c r="F2426" s="20" t="s">
        <v>72</v>
      </c>
      <c r="G2426" s="17" t="str">
        <f>$G$15</f>
        <v>TOTAL</v>
      </c>
      <c r="H2426" s="21">
        <f t="shared" ca="1" si="1116"/>
        <v>0</v>
      </c>
      <c r="I2426" s="22">
        <f ca="1">VLOOKUP(CONCATENATE($F2426," ",$G2426),AllocFactorMatrix,(I$4+1),FALSE)*$E2426</f>
        <v>0</v>
      </c>
      <c r="J2426" s="22">
        <f ca="1">VLOOKUP(CONCATENATE($F2426," ",$G2426),AllocFactorMatrix,(J$4+1),FALSE)*$E2426</f>
        <v>0</v>
      </c>
      <c r="K2426" s="22">
        <f ca="1">VLOOKUP(CONCATENATE($F2426," ",$G2426),AllocFactorMatrix,(K$4+1),FALSE)*$E2426</f>
        <v>0</v>
      </c>
      <c r="L2426" s="22">
        <f ca="1">VLOOKUP(CONCATENATE($F2426," ",$G2426),AllocFactorMatrix,(L$4+1),FALSE)*$E2426</f>
        <v>0</v>
      </c>
      <c r="M2426" s="22">
        <f t="shared" ca="1" si="1125"/>
        <v>0</v>
      </c>
      <c r="N2426" s="22">
        <f ca="1">VLOOKUP(CONCATENATE($F2426," ",$G2426),AllocFactorMatrix,(N$4+1),FALSE)*$E2426</f>
        <v>0</v>
      </c>
      <c r="O2426" s="22">
        <f ca="1">VLOOKUP(CONCATENATE($F2426," ",$G2426),AllocFactorMatrix,(O$4+1),FALSE)*$E2426</f>
        <v>0</v>
      </c>
      <c r="P2426" s="22">
        <f ca="1">VLOOKUP(CONCATENATE($F2426," ",$G2426),AllocFactorMatrix,(P$4+1),FALSE)*$E2426</f>
        <v>0</v>
      </c>
      <c r="Q2426" s="22">
        <f ca="1">VLOOKUP(CONCATENATE($F2426," ",$G2426),AllocFactorMatrix,(Q$4+1),FALSE)*$E2426</f>
        <v>0</v>
      </c>
      <c r="R2426" s="22">
        <f t="shared" ca="1" si="1127"/>
        <v>0</v>
      </c>
      <c r="S2426" s="22">
        <f ca="1">VLOOKUP(CONCATENATE($F2426," ",$G2426),AllocFactorMatrix,(S$4+1),FALSE)*$E2426</f>
        <v>0</v>
      </c>
      <c r="T2426" s="22">
        <f ca="1">VLOOKUP(CONCATENATE($F2426," ",$G2426),AllocFactorMatrix,(T$4+1),FALSE)*$E2426</f>
        <v>0</v>
      </c>
      <c r="U2426" s="22">
        <f ca="1">VLOOKUP(CONCATENATE($F2426," ",$G2426),AllocFactorMatrix,(U$4+1),FALSE)*$E2426</f>
        <v>0</v>
      </c>
      <c r="V2426" s="22">
        <f ca="1">VLOOKUP(CONCATENATE($F2426," ",$G2426),AllocFactorMatrix,(V$4+1),FALSE)*$E2426</f>
        <v>0</v>
      </c>
      <c r="W2426" s="22">
        <f t="shared" ca="1" si="1128"/>
        <v>0</v>
      </c>
      <c r="X2426" s="22">
        <f ca="1">VLOOKUP(CONCATENATE($F2426," ",$G2426),AllocFactorMatrix,(X$4+1),FALSE)*$E2426</f>
        <v>0</v>
      </c>
      <c r="Y2426" s="22">
        <f ca="1">VLOOKUP(CONCATENATE($F2426," ",$G2426),AllocFactorMatrix,(Y$4+1),FALSE)*$E2426</f>
        <v>0</v>
      </c>
      <c r="Z2426" s="22">
        <f t="shared" ca="1" si="1126"/>
        <v>0</v>
      </c>
      <c r="AA2426" s="22">
        <f ca="1">VLOOKUP(CONCATENATE($F2426," ",$G2426),AllocFactorMatrix,(AA$4+1),FALSE)*$E2426</f>
        <v>0</v>
      </c>
      <c r="AB2426" s="22">
        <f ca="1">VLOOKUP(CONCATENATE($F2426," ",$G2426),AllocFactorMatrix,(AB$4+1),FALSE)*$E2426</f>
        <v>0</v>
      </c>
      <c r="AC2426" s="22">
        <f ca="1">VLOOKUP(CONCATENATE($F2426," ",$G2426),AllocFactorMatrix,(AC$4+1),FALSE)*$E2426</f>
        <v>0</v>
      </c>
    </row>
    <row r="2427" spans="4:29" hidden="1" outlineLevel="1">
      <c r="F2427" s="42" t="str">
        <f>F2434</f>
        <v>RB_GUP</v>
      </c>
      <c r="G2427" s="17" t="str">
        <f>$G$8</f>
        <v>PRODUCTION</v>
      </c>
      <c r="H2427" s="21">
        <f t="shared" ca="1" si="1116"/>
        <v>839864.75820499181</v>
      </c>
      <c r="I2427" s="22">
        <f ca="1">VLOOKUP(CONCATENATE($F2427," ",$G2427),AllocFactorMatrix,(I$4+1),FALSE)*$E2434</f>
        <v>416412.14499731379</v>
      </c>
      <c r="J2427" s="22">
        <f ca="1">VLOOKUP(CONCATENATE($F2427," ",$G2427),AllocFactorMatrix,(J$4+1),FALSE)*$E2434</f>
        <v>104131.29869857137</v>
      </c>
      <c r="K2427" s="22">
        <f ca="1">VLOOKUP(CONCATENATE($F2427," ",$G2427),AllocFactorMatrix,(K$4+1),FALSE)*$E2434</f>
        <v>1319.7431888439557</v>
      </c>
      <c r="L2427" s="22">
        <f ca="1">VLOOKUP(CONCATENATE($F2427," ",$G2427),AllocFactorMatrix,(L$4+1),FALSE)*$E2434</f>
        <v>66.051834763925541</v>
      </c>
      <c r="M2427" s="22">
        <f t="shared" ref="M2427:M2434" ca="1" si="1129">SUBTOTAL(9,J2427:L2427)</f>
        <v>105517.09372217926</v>
      </c>
      <c r="N2427" s="22">
        <f ca="1">VLOOKUP(CONCATENATE($F2427," ",$G2427),AllocFactorMatrix,(N$4+1),FALSE)*$E2434</f>
        <v>46718.27099172445</v>
      </c>
      <c r="O2427" s="22">
        <f ca="1">VLOOKUP(CONCATENATE($F2427," ",$G2427),AllocFactorMatrix,(O$4+1),FALSE)*$E2434</f>
        <v>12804.396134976701</v>
      </c>
      <c r="P2427" s="22">
        <f ca="1">VLOOKUP(CONCATENATE($F2427," ",$G2427),AllocFactorMatrix,(P$4+1),FALSE)*$E2434</f>
        <v>2037.5738941657057</v>
      </c>
      <c r="Q2427" s="22">
        <f ca="1">VLOOKUP(CONCATENATE($F2427," ",$G2427),AllocFactorMatrix,(Q$4+1),FALSE)*$E2434</f>
        <v>0</v>
      </c>
      <c r="R2427" s="22">
        <f ca="1">SUBTOTAL(9,N2427:Q2427)</f>
        <v>61560.241020866859</v>
      </c>
      <c r="S2427" s="22">
        <f ca="1">VLOOKUP(CONCATENATE($F2427," ",$G2427),AllocFactorMatrix,(S$4+1),FALSE)*$E2434</f>
        <v>2019.5113422064337</v>
      </c>
      <c r="T2427" s="22">
        <f ca="1">VLOOKUP(CONCATENATE($F2427," ",$G2427),AllocFactorMatrix,(T$4+1),FALSE)*$E2434</f>
        <v>36751.661533581762</v>
      </c>
      <c r="U2427" s="22">
        <f ca="1">VLOOKUP(CONCATENATE($F2427," ",$G2427),AllocFactorMatrix,(U$4+1),FALSE)*$E2434</f>
        <v>179074.00986879328</v>
      </c>
      <c r="V2427" s="22">
        <f ca="1">VLOOKUP(CONCATENATE($F2427," ",$G2427),AllocFactorMatrix,(V$4+1),FALSE)*$E2434</f>
        <v>22817.689460439429</v>
      </c>
      <c r="W2427" s="22">
        <f ca="1">SUBTOTAL(9,S2427:V2427)</f>
        <v>240662.87220502092</v>
      </c>
      <c r="X2427" s="22">
        <f ca="1">VLOOKUP(CONCATENATE($F2427," ",$G2427),AllocFactorMatrix,(X$4+1),FALSE)*$E2434</f>
        <v>13066.104409830317</v>
      </c>
      <c r="Y2427" s="22">
        <f ca="1">VLOOKUP(CONCATENATE($F2427," ",$G2427),AllocFactorMatrix,(Y$4+1),FALSE)*$E2434</f>
        <v>245.6112805921378</v>
      </c>
      <c r="Z2427" s="22">
        <f t="shared" ref="Z2427:Z2434" ca="1" si="1130">SUBTOTAL(9,X2427:Y2427)</f>
        <v>13311.715690422456</v>
      </c>
      <c r="AA2427" s="22">
        <f ca="1">VLOOKUP(CONCATENATE($F2427," ",$G2427),AllocFactorMatrix,(AA$4+1),FALSE)*$E2434</f>
        <v>190.01424649470778</v>
      </c>
      <c r="AB2427" s="22">
        <f ca="1">VLOOKUP(CONCATENATE($F2427," ",$G2427),AllocFactorMatrix,(AB$4+1),FALSE)*$E2434</f>
        <v>1785.6216959526696</v>
      </c>
      <c r="AC2427" s="22">
        <f ca="1">VLOOKUP(CONCATENATE($F2427," ",$G2427),AllocFactorMatrix,(AC$4+1),FALSE)*$E2434</f>
        <v>425.05462674146725</v>
      </c>
    </row>
    <row r="2428" spans="4:29" hidden="1" outlineLevel="1">
      <c r="F2428" s="42" t="str">
        <f>F2434</f>
        <v>RB_GUP</v>
      </c>
      <c r="G2428" s="17" t="str">
        <f>$G$9</f>
        <v>BULKTRAN</v>
      </c>
      <c r="H2428" s="21">
        <f t="shared" ca="1" si="1116"/>
        <v>538315.86802018248</v>
      </c>
      <c r="I2428" s="22">
        <f ca="1">VLOOKUP(CONCATENATE($F2428," ",$G2428),AllocFactorMatrix,(I$4+1),FALSE)*$E2434</f>
        <v>266901.62088413571</v>
      </c>
      <c r="J2428" s="22">
        <f ca="1">VLOOKUP(CONCATENATE($F2428," ",$G2428),AllocFactorMatrix,(J$4+1),FALSE)*$E2434</f>
        <v>66743.520191031086</v>
      </c>
      <c r="K2428" s="22">
        <f ca="1">VLOOKUP(CONCATENATE($F2428," ",$G2428),AllocFactorMatrix,(K$4+1),FALSE)*$E2434</f>
        <v>845.89654861176496</v>
      </c>
      <c r="L2428" s="22">
        <f ca="1">VLOOKUP(CONCATENATE($F2428," ",$G2428),AllocFactorMatrix,(L$4+1),FALSE)*$E2434</f>
        <v>42.336281428526902</v>
      </c>
      <c r="M2428" s="22">
        <f t="shared" ca="1" si="1129"/>
        <v>67631.753021071374</v>
      </c>
      <c r="N2428" s="22">
        <f ca="1">VLOOKUP(CONCATENATE($F2428," ",$G2428),AllocFactorMatrix,(N$4+1),FALSE)*$E2434</f>
        <v>29944.328959656035</v>
      </c>
      <c r="O2428" s="22">
        <f ca="1">VLOOKUP(CONCATENATE($F2428," ",$G2428),AllocFactorMatrix,(O$4+1),FALSE)*$E2434</f>
        <v>8207.0470900647942</v>
      </c>
      <c r="P2428" s="22">
        <f ca="1">VLOOKUP(CONCATENATE($F2428," ",$G2428),AllocFactorMatrix,(P$4+1),FALSE)*$E2434</f>
        <v>1305.9940291307676</v>
      </c>
      <c r="Q2428" s="22">
        <f ca="1">VLOOKUP(CONCATENATE($F2428," ",$G2428),AllocFactorMatrix,(Q$4+1),FALSE)*$E2434</f>
        <v>0</v>
      </c>
      <c r="R2428" s="22">
        <f t="shared" ref="R2428:R2434" ca="1" si="1131">SUBTOTAL(9,N2428:Q2428)</f>
        <v>39457.370078851593</v>
      </c>
      <c r="S2428" s="22">
        <f ca="1">VLOOKUP(CONCATENATE($F2428," ",$G2428),AllocFactorMatrix,(S$4+1),FALSE)*$E2434</f>
        <v>1294.4167385710389</v>
      </c>
      <c r="T2428" s="22">
        <f ca="1">VLOOKUP(CONCATENATE($F2428," ",$G2428),AllocFactorMatrix,(T$4+1),FALSE)*$E2434</f>
        <v>23556.176618146877</v>
      </c>
      <c r="U2428" s="22">
        <f ca="1">VLOOKUP(CONCATENATE($F2428," ",$G2428),AllocFactorMatrix,(U$4+1),FALSE)*$E2434</f>
        <v>114778.45703206118</v>
      </c>
      <c r="V2428" s="22">
        <f ca="1">VLOOKUP(CONCATENATE($F2428," ",$G2428),AllocFactorMatrix,(V$4+1),FALSE)*$E2434</f>
        <v>14625.121709313808</v>
      </c>
      <c r="W2428" s="22">
        <f t="shared" ref="W2428:W2434" ca="1" si="1132">SUBTOTAL(9,S2428:V2428)</f>
        <v>154254.17209809288</v>
      </c>
      <c r="X2428" s="22">
        <f ca="1">VLOOKUP(CONCATENATE($F2428," ",$G2428),AllocFactorMatrix,(X$4+1),FALSE)*$E2434</f>
        <v>8374.7904270360796</v>
      </c>
      <c r="Y2428" s="22">
        <f ca="1">VLOOKUP(CONCATENATE($F2428," ",$G2428),AllocFactorMatrix,(Y$4+1),FALSE)*$E2434</f>
        <v>157.42588126936764</v>
      </c>
      <c r="Z2428" s="22">
        <f t="shared" ca="1" si="1130"/>
        <v>8532.2163083054475</v>
      </c>
      <c r="AA2428" s="22">
        <f ca="1">VLOOKUP(CONCATENATE($F2428," ",$G2428),AllocFactorMatrix,(AA$4+1),FALSE)*$E2434</f>
        <v>121.79066098286441</v>
      </c>
      <c r="AB2428" s="22">
        <f ca="1">VLOOKUP(CONCATENATE($F2428," ",$G2428),AllocFactorMatrix,(AB$4+1),FALSE)*$E2434</f>
        <v>1144.5039023506893</v>
      </c>
      <c r="AC2428" s="22">
        <f ca="1">VLOOKUP(CONCATENATE($F2428," ",$G2428),AllocFactorMatrix,(AC$4+1),FALSE)*$E2434</f>
        <v>272.44106639188141</v>
      </c>
    </row>
    <row r="2429" spans="4:29" hidden="1" outlineLevel="1">
      <c r="F2429" s="42" t="str">
        <f>F2434</f>
        <v>RB_GUP</v>
      </c>
      <c r="G2429" s="17" t="str">
        <f>$G$10</f>
        <v>SUBTRAN</v>
      </c>
      <c r="H2429" s="21">
        <f t="shared" ca="1" si="1116"/>
        <v>170544.07141281737</v>
      </c>
      <c r="I2429" s="22">
        <f ca="1">VLOOKUP(CONCATENATE($F2429," ",$G2429),AllocFactorMatrix,(I$4+1),FALSE)*$E2434</f>
        <v>82298.127193802778</v>
      </c>
      <c r="J2429" s="22">
        <f ca="1">VLOOKUP(CONCATENATE($F2429," ",$G2429),AllocFactorMatrix,(J$4+1),FALSE)*$E2434</f>
        <v>20532.841647596026</v>
      </c>
      <c r="K2429" s="22">
        <f ca="1">VLOOKUP(CONCATENATE($F2429," ",$G2429),AllocFactorMatrix,(K$4+1),FALSE)*$E2434</f>
        <v>260.77924793721024</v>
      </c>
      <c r="L2429" s="22">
        <f ca="1">VLOOKUP(CONCATENATE($F2429," ",$G2429),AllocFactorMatrix,(L$4+1),FALSE)*$E2434</f>
        <v>16.81202829862708</v>
      </c>
      <c r="M2429" s="22">
        <f t="shared" ca="1" si="1129"/>
        <v>20810.432923831864</v>
      </c>
      <c r="N2429" s="22">
        <f ca="1">VLOOKUP(CONCATENATE($F2429," ",$G2429),AllocFactorMatrix,(N$4+1),FALSE)*$E2434</f>
        <v>9118.2711765097101</v>
      </c>
      <c r="O2429" s="22">
        <f ca="1">VLOOKUP(CONCATENATE($F2429," ",$G2429),AllocFactorMatrix,(O$4+1),FALSE)*$E2434</f>
        <v>2503.2014958419823</v>
      </c>
      <c r="P2429" s="22">
        <f ca="1">VLOOKUP(CONCATENATE($F2429," ",$G2429),AllocFactorMatrix,(P$4+1),FALSE)*$E2434</f>
        <v>503.16203626361357</v>
      </c>
      <c r="Q2429" s="22">
        <f ca="1">VLOOKUP(CONCATENATE($F2429," ",$G2429),AllocFactorMatrix,(Q$4+1),FALSE)*$E2434</f>
        <v>0</v>
      </c>
      <c r="R2429" s="22">
        <f t="shared" ca="1" si="1131"/>
        <v>12124.634708615305</v>
      </c>
      <c r="S2429" s="22">
        <f ca="1">VLOOKUP(CONCATENATE($F2429," ",$G2429),AllocFactorMatrix,(S$4+1),FALSE)*$E2434</f>
        <v>386.40454592725428</v>
      </c>
      <c r="T2429" s="22">
        <f ca="1">VLOOKUP(CONCATENATE($F2429," ",$G2429),AllocFactorMatrix,(T$4+1),FALSE)*$E2434</f>
        <v>7239.3471141350437</v>
      </c>
      <c r="U2429" s="22">
        <f ca="1">VLOOKUP(CONCATENATE($F2429," ",$G2429),AllocFactorMatrix,(U$4+1),FALSE)*$E2434</f>
        <v>44988.369189238576</v>
      </c>
      <c r="V2429" s="22">
        <f ca="1">VLOOKUP(CONCATENATE($F2429," ",$G2429),AllocFactorMatrix,(V$4+1),FALSE)*$E2434</f>
        <v>0</v>
      </c>
      <c r="W2429" s="22">
        <f t="shared" ca="1" si="1132"/>
        <v>52614.120849300874</v>
      </c>
      <c r="X2429" s="22">
        <f ca="1">VLOOKUP(CONCATENATE($F2429," ",$G2429),AllocFactorMatrix,(X$4+1),FALSE)*$E2434</f>
        <v>2557.553109476979</v>
      </c>
      <c r="Y2429" s="22">
        <f ca="1">VLOOKUP(CONCATENATE($F2429," ",$G2429),AllocFactorMatrix,(Y$4+1),FALSE)*$E2434</f>
        <v>49.058537088539715</v>
      </c>
      <c r="Z2429" s="22">
        <f t="shared" ca="1" si="1130"/>
        <v>2606.6116465655186</v>
      </c>
      <c r="AA2429" s="22">
        <f ca="1">VLOOKUP(CONCATENATE($F2429," ",$G2429),AllocFactorMatrix,(AA$4+1),FALSE)*$E2434</f>
        <v>37.314351518895123</v>
      </c>
      <c r="AB2429" s="22">
        <f ca="1">VLOOKUP(CONCATENATE($F2429," ",$G2429),AllocFactorMatrix,(AB$4+1),FALSE)*$E2434</f>
        <v>42.693297952295659</v>
      </c>
      <c r="AC2429" s="22">
        <f ca="1">VLOOKUP(CONCATENATE($F2429," ",$G2429),AllocFactorMatrix,(AC$4+1),FALSE)*$E2434</f>
        <v>10.136441229813666</v>
      </c>
    </row>
    <row r="2430" spans="4:29" hidden="1" outlineLevel="1">
      <c r="F2430" s="42" t="str">
        <f>F2434</f>
        <v>RB_GUP</v>
      </c>
      <c r="G2430" s="17" t="str">
        <f>$G$11</f>
        <v>DISTPRI</v>
      </c>
      <c r="H2430" s="21">
        <f t="shared" ca="1" si="1116"/>
        <v>252821.78240244786</v>
      </c>
      <c r="I2430" s="22">
        <f ca="1">VLOOKUP(CONCATENATE($F2430," ",$G2430),AllocFactorMatrix,(I$4+1),FALSE)*$E2434</f>
        <v>167221.34988840157</v>
      </c>
      <c r="J2430" s="22">
        <f ca="1">VLOOKUP(CONCATENATE($F2430," ",$G2430),AllocFactorMatrix,(J$4+1),FALSE)*$E2434</f>
        <v>41497.41263941447</v>
      </c>
      <c r="K2430" s="22">
        <f ca="1">VLOOKUP(CONCATENATE($F2430," ",$G2430),AllocFactorMatrix,(K$4+1),FALSE)*$E2434</f>
        <v>526.84712765973438</v>
      </c>
      <c r="L2430" s="22">
        <f ca="1">VLOOKUP(CONCATENATE($F2430," ",$G2430),AllocFactorMatrix,(L$4+1),FALSE)*$E2434</f>
        <v>0</v>
      </c>
      <c r="M2430" s="22">
        <f t="shared" ca="1" si="1129"/>
        <v>42024.259767074203</v>
      </c>
      <c r="N2430" s="22">
        <f ca="1">VLOOKUP(CONCATENATE($F2430," ",$G2430),AllocFactorMatrix,(N$4+1),FALSE)*$E2434</f>
        <v>18113.345863300892</v>
      </c>
      <c r="O2430" s="22">
        <f ca="1">VLOOKUP(CONCATENATE($F2430," ",$G2430),AllocFactorMatrix,(O$4+1),FALSE)*$E2434</f>
        <v>4981.0395615902962</v>
      </c>
      <c r="P2430" s="22">
        <f ca="1">VLOOKUP(CONCATENATE($F2430," ",$G2430),AllocFactorMatrix,(P$4+1),FALSE)*$E2434</f>
        <v>0</v>
      </c>
      <c r="Q2430" s="22">
        <f ca="1">VLOOKUP(CONCATENATE($F2430," ",$G2430),AllocFactorMatrix,(Q$4+1),FALSE)*$E2434</f>
        <v>0</v>
      </c>
      <c r="R2430" s="22">
        <f t="shared" ca="1" si="1131"/>
        <v>23094.385424891188</v>
      </c>
      <c r="S2430" s="22">
        <f ca="1">VLOOKUP(CONCATENATE($F2430," ",$G2430),AllocFactorMatrix,(S$4+1),FALSE)*$E2434</f>
        <v>776.15005225044354</v>
      </c>
      <c r="T2430" s="22">
        <f ca="1">VLOOKUP(CONCATENATE($F2430," ",$G2430),AllocFactorMatrix,(T$4+1),FALSE)*$E2434</f>
        <v>14335.307213060842</v>
      </c>
      <c r="U2430" s="22">
        <f ca="1">VLOOKUP(CONCATENATE($F2430," ",$G2430),AllocFactorMatrix,(U$4+1),FALSE)*$E2434</f>
        <v>0</v>
      </c>
      <c r="V2430" s="22">
        <f ca="1">VLOOKUP(CONCATENATE($F2430," ",$G2430),AllocFactorMatrix,(V$4+1),FALSE)*$E2434</f>
        <v>0</v>
      </c>
      <c r="W2430" s="22">
        <f t="shared" ca="1" si="1132"/>
        <v>15111.457265311285</v>
      </c>
      <c r="X2430" s="22">
        <f ca="1">VLOOKUP(CONCATENATE($F2430," ",$G2430),AllocFactorMatrix,(X$4+1),FALSE)*$E2434</f>
        <v>5091.3979974215781</v>
      </c>
      <c r="Y2430" s="22">
        <f ca="1">VLOOKUP(CONCATENATE($F2430," ",$G2430),AllocFactorMatrix,(Y$4+1),FALSE)*$E2434</f>
        <v>97.78506979239728</v>
      </c>
      <c r="Z2430" s="22">
        <f t="shared" ca="1" si="1130"/>
        <v>5189.1830672139749</v>
      </c>
      <c r="AA2430" s="22">
        <f ca="1">VLOOKUP(CONCATENATE($F2430," ",$G2430),AllocFactorMatrix,(AA$4+1),FALSE)*$E2434</f>
        <v>74.73254572192107</v>
      </c>
      <c r="AB2430" s="22">
        <f ca="1">VLOOKUP(CONCATENATE($F2430," ",$G2430),AllocFactorMatrix,(AB$4+1),FALSE)*$E2434</f>
        <v>85.996773069247041</v>
      </c>
      <c r="AC2430" s="22">
        <f ca="1">VLOOKUP(CONCATENATE($F2430," ",$G2430),AllocFactorMatrix,(AC$4+1),FALSE)*$E2434</f>
        <v>20.417670764415156</v>
      </c>
    </row>
    <row r="2431" spans="4:29" hidden="1" outlineLevel="1">
      <c r="F2431" s="42" t="str">
        <f>F2434</f>
        <v>RB_GUP</v>
      </c>
      <c r="G2431" s="17" t="str">
        <f>$G$12</f>
        <v>DISTSEC</v>
      </c>
      <c r="H2431" s="21">
        <f t="shared" ca="1" si="1116"/>
        <v>83849.70955798871</v>
      </c>
      <c r="I2431" s="22">
        <f ca="1">VLOOKUP(CONCATENATE($F2431," ",$G2431),AllocFactorMatrix,(I$4+1),FALSE)*$E2434</f>
        <v>63757.511247839589</v>
      </c>
      <c r="J2431" s="22">
        <f ca="1">VLOOKUP(CONCATENATE($F2431," ",$G2431),AllocFactorMatrix,(J$4+1),FALSE)*$E2434</f>
        <v>12868.999749983241</v>
      </c>
      <c r="K2431" s="22">
        <f ca="1">VLOOKUP(CONCATENATE($F2431," ",$G2431),AllocFactorMatrix,(K$4+1),FALSE)*$E2434</f>
        <v>0</v>
      </c>
      <c r="L2431" s="22">
        <f ca="1">VLOOKUP(CONCATENATE($F2431," ",$G2431),AllocFactorMatrix,(L$4+1),FALSE)*$E2434</f>
        <v>0</v>
      </c>
      <c r="M2431" s="22">
        <f t="shared" ca="1" si="1129"/>
        <v>12868.999749983241</v>
      </c>
      <c r="N2431" s="22">
        <f ca="1">VLOOKUP(CONCATENATE($F2431," ",$G2431),AllocFactorMatrix,(N$4+1),FALSE)*$E2434</f>
        <v>4929.0881558606625</v>
      </c>
      <c r="O2431" s="22">
        <f ca="1">VLOOKUP(CONCATENATE($F2431," ",$G2431),AllocFactorMatrix,(O$4+1),FALSE)*$E2434</f>
        <v>0</v>
      </c>
      <c r="P2431" s="22">
        <f ca="1">VLOOKUP(CONCATENATE($F2431," ",$G2431),AllocFactorMatrix,(P$4+1),FALSE)*$E2434</f>
        <v>0</v>
      </c>
      <c r="Q2431" s="22">
        <f ca="1">VLOOKUP(CONCATENATE($F2431," ",$G2431),AllocFactorMatrix,(Q$4+1),FALSE)*$E2434</f>
        <v>0</v>
      </c>
      <c r="R2431" s="22">
        <f t="shared" ca="1" si="1131"/>
        <v>4929.0881558606625</v>
      </c>
      <c r="S2431" s="22">
        <f ca="1">VLOOKUP(CONCATENATE($F2431," ",$G2431),AllocFactorMatrix,(S$4+1),FALSE)*$E2434</f>
        <v>173.11991864870888</v>
      </c>
      <c r="T2431" s="22">
        <f ca="1">VLOOKUP(CONCATENATE($F2431," ",$G2431),AllocFactorMatrix,(T$4+1),FALSE)*$E2434</f>
        <v>0</v>
      </c>
      <c r="U2431" s="22">
        <f ca="1">VLOOKUP(CONCATENATE($F2431," ",$G2431),AllocFactorMatrix,(U$4+1),FALSE)*$E2434</f>
        <v>0</v>
      </c>
      <c r="V2431" s="22">
        <f ca="1">VLOOKUP(CONCATENATE($F2431," ",$G2431),AllocFactorMatrix,(V$4+1),FALSE)*$E2434</f>
        <v>0</v>
      </c>
      <c r="W2431" s="22">
        <f t="shared" ca="1" si="1132"/>
        <v>173.11991864870888</v>
      </c>
      <c r="X2431" s="22">
        <f ca="1">VLOOKUP(CONCATENATE($F2431," ",$G2431),AllocFactorMatrix,(X$4+1),FALSE)*$E2434</f>
        <v>1429.7682023493235</v>
      </c>
      <c r="Y2431" s="22">
        <f ca="1">VLOOKUP(CONCATENATE($F2431," ",$G2431),AllocFactorMatrix,(Y$4+1),FALSE)*$E2434</f>
        <v>0</v>
      </c>
      <c r="Z2431" s="22">
        <f t="shared" ca="1" si="1130"/>
        <v>1429.7682023493235</v>
      </c>
      <c r="AA2431" s="22">
        <f ca="1">VLOOKUP(CONCATENATE($F2431," ",$G2431),AllocFactorMatrix,(AA$4+1),FALSE)*$E2434</f>
        <v>18.403636119143037</v>
      </c>
      <c r="AB2431" s="22">
        <f ca="1">VLOOKUP(CONCATENATE($F2431," ",$G2431),AllocFactorMatrix,(AB$4+1),FALSE)*$E2434</f>
        <v>547.93683066529275</v>
      </c>
      <c r="AC2431" s="22">
        <f ca="1">VLOOKUP(CONCATENATE($F2431," ",$G2431),AllocFactorMatrix,(AC$4+1),FALSE)*$E2434</f>
        <v>124.88181652275632</v>
      </c>
    </row>
    <row r="2432" spans="4:29" hidden="1" outlineLevel="1">
      <c r="F2432" s="42" t="str">
        <f>F2434</f>
        <v>RB_GUP</v>
      </c>
      <c r="G2432" s="17" t="str">
        <f>$G$13</f>
        <v>ENERGY</v>
      </c>
      <c r="H2432" s="21">
        <f t="shared" ca="1" si="1116"/>
        <v>25173.366787578365</v>
      </c>
      <c r="I2432" s="22">
        <f ca="1">VLOOKUP(CONCATENATE($F2432," ",$G2432),AllocFactorMatrix,(I$4+1),FALSE)*$E2434</f>
        <v>9249.1642704367478</v>
      </c>
      <c r="J2432" s="22">
        <f ca="1">VLOOKUP(CONCATENATE($F2432," ",$G2432),AllocFactorMatrix,(J$4+1),FALSE)*$E2434</f>
        <v>2921.7038389869399</v>
      </c>
      <c r="K2432" s="22">
        <f ca="1">VLOOKUP(CONCATENATE($F2432," ",$G2432),AllocFactorMatrix,(K$4+1),FALSE)*$E2434</f>
        <v>36.487868162921806</v>
      </c>
      <c r="L2432" s="22">
        <f ca="1">VLOOKUP(CONCATENATE($F2432," ",$G2432),AllocFactorMatrix,(L$4+1),FALSE)*$E2434</f>
        <v>1.8483925437089774</v>
      </c>
      <c r="M2432" s="22">
        <f t="shared" ca="1" si="1129"/>
        <v>2960.0400996935705</v>
      </c>
      <c r="N2432" s="22">
        <f ca="1">VLOOKUP(CONCATENATE($F2432," ",$G2432),AllocFactorMatrix,(N$4+1),FALSE)*$E2434</f>
        <v>1480.2647195594402</v>
      </c>
      <c r="O2432" s="22">
        <f ca="1">VLOOKUP(CONCATENATE($F2432," ",$G2432),AllocFactorMatrix,(O$4+1),FALSE)*$E2434</f>
        <v>399.33646143637156</v>
      </c>
      <c r="P2432" s="22">
        <f ca="1">VLOOKUP(CONCATENATE($F2432," ",$G2432),AllocFactorMatrix,(P$4+1),FALSE)*$E2434</f>
        <v>62.227985744889153</v>
      </c>
      <c r="Q2432" s="22">
        <f ca="1">VLOOKUP(CONCATENATE($F2432," ",$G2432),AllocFactorMatrix,(Q$4+1),FALSE)*$E2434</f>
        <v>0</v>
      </c>
      <c r="R2432" s="22">
        <f t="shared" ca="1" si="1131"/>
        <v>1941.8291667407009</v>
      </c>
      <c r="S2432" s="22">
        <f ca="1">VLOOKUP(CONCATENATE($F2432," ",$G2432),AllocFactorMatrix,(S$4+1),FALSE)*$E2434</f>
        <v>74.548845632774203</v>
      </c>
      <c r="T2432" s="22">
        <f ca="1">VLOOKUP(CONCATENATE($F2432," ",$G2432),AllocFactorMatrix,(T$4+1),FALSE)*$E2434</f>
        <v>1473.5552078247138</v>
      </c>
      <c r="U2432" s="22">
        <f ca="1">VLOOKUP(CONCATENATE($F2432," ",$G2432),AllocFactorMatrix,(U$4+1),FALSE)*$E2434</f>
        <v>7746.635508910118</v>
      </c>
      <c r="V2432" s="22">
        <f ca="1">VLOOKUP(CONCATENATE($F2432," ",$G2432),AllocFactorMatrix,(V$4+1),FALSE)*$E2434</f>
        <v>1083.2340182907278</v>
      </c>
      <c r="W2432" s="22">
        <f t="shared" ca="1" si="1132"/>
        <v>10377.973580658334</v>
      </c>
      <c r="X2432" s="22">
        <f ca="1">VLOOKUP(CONCATENATE($F2432," ",$G2432),AllocFactorMatrix,(X$4+1),FALSE)*$E2434</f>
        <v>416.18771618180648</v>
      </c>
      <c r="Y2432" s="22">
        <f ca="1">VLOOKUP(CONCATENATE($F2432," ",$G2432),AllocFactorMatrix,(Y$4+1),FALSE)*$E2434</f>
        <v>7.8697609856116388</v>
      </c>
      <c r="Z2432" s="22">
        <f t="shared" ca="1" si="1130"/>
        <v>424.05747716741814</v>
      </c>
      <c r="AA2432" s="22">
        <f ca="1">VLOOKUP(CONCATENATE($F2432," ",$G2432),AllocFactorMatrix,(AA$4+1),FALSE)*$E2434</f>
        <v>7.8498905832581247</v>
      </c>
      <c r="AB2432" s="22">
        <f ca="1">VLOOKUP(CONCATENATE($F2432," ",$G2432),AllocFactorMatrix,(AB$4+1),FALSE)*$E2434</f>
        <v>172.1043611308649</v>
      </c>
      <c r="AC2432" s="22">
        <f ca="1">VLOOKUP(CONCATENATE($F2432," ",$G2432),AllocFactorMatrix,(AC$4+1),FALSE)*$E2434</f>
        <v>40.347941167483611</v>
      </c>
    </row>
    <row r="2433" spans="4:29" hidden="1" outlineLevel="1">
      <c r="F2433" s="42" t="str">
        <f>F2434</f>
        <v>RB_GUP</v>
      </c>
      <c r="G2433" s="17" t="str">
        <f>$G$14</f>
        <v>CUSTOMER</v>
      </c>
      <c r="H2433" s="21">
        <f t="shared" ca="1" si="1116"/>
        <v>676669.44361399312</v>
      </c>
      <c r="I2433" s="22">
        <f ca="1">VLOOKUP(CONCATENATE($F2433," ",$G2433),AllocFactorMatrix,(I$4+1),FALSE)*$E2434</f>
        <v>505054.73452008504</v>
      </c>
      <c r="J2433" s="22">
        <f ca="1">VLOOKUP(CONCATENATE($F2433," ",$G2433),AllocFactorMatrix,(J$4+1),FALSE)*$E2434</f>
        <v>123887.46216321942</v>
      </c>
      <c r="K2433" s="22">
        <f ca="1">VLOOKUP(CONCATENATE($F2433," ",$G2433),AllocFactorMatrix,(K$4+1),FALSE)*$E2434</f>
        <v>1371.374126797856</v>
      </c>
      <c r="L2433" s="22">
        <f ca="1">VLOOKUP(CONCATENATE($F2433," ",$G2433),AllocFactorMatrix,(L$4+1),FALSE)*$E2434</f>
        <v>101.02844541766734</v>
      </c>
      <c r="M2433" s="22">
        <f t="shared" ca="1" si="1129"/>
        <v>125359.86473543495</v>
      </c>
      <c r="N2433" s="22">
        <f ca="1">VLOOKUP(CONCATENATE($F2433," ",$G2433),AllocFactorMatrix,(N$4+1),FALSE)*$E2434</f>
        <v>2298.2365205253923</v>
      </c>
      <c r="O2433" s="22">
        <f ca="1">VLOOKUP(CONCATENATE($F2433," ",$G2433),AllocFactorMatrix,(O$4+1),FALSE)*$E2434</f>
        <v>722.95034792601507</v>
      </c>
      <c r="P2433" s="22">
        <f ca="1">VLOOKUP(CONCATENATE($F2433," ",$G2433),AllocFactorMatrix,(P$4+1),FALSE)*$E2434</f>
        <v>289.79082673866247</v>
      </c>
      <c r="Q2433" s="22">
        <f ca="1">VLOOKUP(CONCATENATE($F2433," ",$G2433),AllocFactorMatrix,(Q$4+1),FALSE)*$E2434</f>
        <v>0</v>
      </c>
      <c r="R2433" s="22">
        <f t="shared" ca="1" si="1131"/>
        <v>3310.9776951900699</v>
      </c>
      <c r="S2433" s="22">
        <f ca="1">VLOOKUP(CONCATENATE($F2433," ",$G2433),AllocFactorMatrix,(S$4+1),FALSE)*$E2434</f>
        <v>21.345015105404766</v>
      </c>
      <c r="T2433" s="22">
        <f ca="1">VLOOKUP(CONCATENATE($F2433," ",$G2433),AllocFactorMatrix,(T$4+1),FALSE)*$E2434</f>
        <v>530.3699998623199</v>
      </c>
      <c r="U2433" s="22">
        <f ca="1">VLOOKUP(CONCATENATE($F2433," ",$G2433),AllocFactorMatrix,(U$4+1),FALSE)*$E2434</f>
        <v>960.46844893669993</v>
      </c>
      <c r="V2433" s="22">
        <f ca="1">VLOOKUP(CONCATENATE($F2433," ",$G2433),AllocFactorMatrix,(V$4+1),FALSE)*$E2434</f>
        <v>186.18553989860783</v>
      </c>
      <c r="W2433" s="22">
        <f t="shared" ca="1" si="1132"/>
        <v>1698.3690038030325</v>
      </c>
      <c r="X2433" s="22">
        <f ca="1">VLOOKUP(CONCATENATE($F2433," ",$G2433),AllocFactorMatrix,(X$4+1),FALSE)*$E2434</f>
        <v>735.76832023020745</v>
      </c>
      <c r="Y2433" s="22">
        <f ca="1">VLOOKUP(CONCATENATE($F2433," ",$G2433),AllocFactorMatrix,(Y$4+1),FALSE)*$E2434</f>
        <v>8.5886665185215136</v>
      </c>
      <c r="Z2433" s="22">
        <f t="shared" ca="1" si="1130"/>
        <v>744.35698674872901</v>
      </c>
      <c r="AA2433" s="22">
        <f ca="1">VLOOKUP(CONCATENATE($F2433," ",$G2433),AllocFactorMatrix,(AA$4+1),FALSE)*$E2434</f>
        <v>52.637439676506702</v>
      </c>
      <c r="AB2433" s="22">
        <f ca="1">VLOOKUP(CONCATENATE($F2433," ",$G2433),AllocFactorMatrix,(AB$4+1),FALSE)*$E2434</f>
        <v>35684.792481746234</v>
      </c>
      <c r="AC2433" s="22">
        <f ca="1">VLOOKUP(CONCATENATE($F2433," ",$G2433),AllocFactorMatrix,(AC$4+1),FALSE)*$E2434</f>
        <v>4763.710751308522</v>
      </c>
    </row>
    <row r="2434" spans="4:29" collapsed="1">
      <c r="D2434" s="39" t="s">
        <v>656</v>
      </c>
      <c r="E2434" s="19">
        <v>2587239</v>
      </c>
      <c r="F2434" s="42" t="s">
        <v>73</v>
      </c>
      <c r="G2434" s="17" t="str">
        <f>$G$15</f>
        <v>TOTAL</v>
      </c>
      <c r="H2434" s="21">
        <f t="shared" ca="1" si="1116"/>
        <v>2587239</v>
      </c>
      <c r="I2434" s="22">
        <f ca="1">VLOOKUP(CONCATENATE($F2434," ",$G2434),AllocFactorMatrix,(I$4+1),FALSE)*$E2434</f>
        <v>1510894.6530020148</v>
      </c>
      <c r="J2434" s="22">
        <f ca="1">VLOOKUP(CONCATENATE($F2434," ",$G2434),AllocFactorMatrix,(J$4+1),FALSE)*$E2434</f>
        <v>372583.23892880254</v>
      </c>
      <c r="K2434" s="22">
        <f ca="1">VLOOKUP(CONCATENATE($F2434," ",$G2434),AllocFactorMatrix,(K$4+1),FALSE)*$E2434</f>
        <v>4361.1281080134431</v>
      </c>
      <c r="L2434" s="22">
        <f ca="1">VLOOKUP(CONCATENATE($F2434," ",$G2434),AllocFactorMatrix,(L$4+1),FALSE)*$E2434</f>
        <v>228.07698245245584</v>
      </c>
      <c r="M2434" s="22">
        <f t="shared" ca="1" si="1129"/>
        <v>377172.44401926844</v>
      </c>
      <c r="N2434" s="22">
        <f ca="1">VLOOKUP(CONCATENATE($F2434," ",$G2434),AllocFactorMatrix,(N$4+1),FALSE)*$E2434</f>
        <v>112601.80638713656</v>
      </c>
      <c r="O2434" s="22">
        <f ca="1">VLOOKUP(CONCATENATE($F2434," ",$G2434),AllocFactorMatrix,(O$4+1),FALSE)*$E2434</f>
        <v>29617.97109183616</v>
      </c>
      <c r="P2434" s="22">
        <f ca="1">VLOOKUP(CONCATENATE($F2434," ",$G2434),AllocFactorMatrix,(P$4+1),FALSE)*$E2434</f>
        <v>4198.7487720436393</v>
      </c>
      <c r="Q2434" s="22">
        <f ca="1">VLOOKUP(CONCATENATE($F2434," ",$G2434),AllocFactorMatrix,(Q$4+1),FALSE)*$E2434</f>
        <v>0</v>
      </c>
      <c r="R2434" s="22">
        <f t="shared" ca="1" si="1131"/>
        <v>146418.52625101636</v>
      </c>
      <c r="S2434" s="22">
        <f ca="1">VLOOKUP(CONCATENATE($F2434," ",$G2434),AllocFactorMatrix,(S$4+1),FALSE)*$E2434</f>
        <v>4745.4964583420588</v>
      </c>
      <c r="T2434" s="22">
        <f ca="1">VLOOKUP(CONCATENATE($F2434," ",$G2434),AllocFactorMatrix,(T$4+1),FALSE)*$E2434</f>
        <v>83886.417686611559</v>
      </c>
      <c r="U2434" s="22">
        <f ca="1">VLOOKUP(CONCATENATE($F2434," ",$G2434),AllocFactorMatrix,(U$4+1),FALSE)*$E2434</f>
        <v>347547.94004793983</v>
      </c>
      <c r="V2434" s="22">
        <f ca="1">VLOOKUP(CONCATENATE($F2434," ",$G2434),AllocFactorMatrix,(V$4+1),FALSE)*$E2434</f>
        <v>38712.230727942573</v>
      </c>
      <c r="W2434" s="22">
        <f t="shared" ca="1" si="1132"/>
        <v>474892.08492083603</v>
      </c>
      <c r="X2434" s="22">
        <f ca="1">VLOOKUP(CONCATENATE($F2434," ",$G2434),AllocFactorMatrix,(X$4+1),FALSE)*$E2434</f>
        <v>31671.570182526291</v>
      </c>
      <c r="Y2434" s="22">
        <f ca="1">VLOOKUP(CONCATENATE($F2434," ",$G2434),AllocFactorMatrix,(Y$4+1),FALSE)*$E2434</f>
        <v>566.33919624657551</v>
      </c>
      <c r="Z2434" s="22">
        <f t="shared" ca="1" si="1130"/>
        <v>32237.909378772867</v>
      </c>
      <c r="AA2434" s="22">
        <f ca="1">VLOOKUP(CONCATENATE($F2434," ",$G2434),AllocFactorMatrix,(AA$4+1),FALSE)*$E2434</f>
        <v>502.74277109729627</v>
      </c>
      <c r="AB2434" s="22">
        <f ca="1">VLOOKUP(CONCATENATE($F2434," ",$G2434),AllocFactorMatrix,(AB$4+1),FALSE)*$E2434</f>
        <v>39463.649342867291</v>
      </c>
      <c r="AC2434" s="22">
        <f ca="1">VLOOKUP(CONCATENATE($F2434," ",$G2434),AllocFactorMatrix,(AC$4+1),FALSE)*$E2434</f>
        <v>5656.9903141263394</v>
      </c>
    </row>
    <row r="2435" spans="4:29" hidden="1" outlineLevel="1">
      <c r="F2435" s="42" t="str">
        <f>F2442</f>
        <v>TDPLANT</v>
      </c>
      <c r="G2435" s="17" t="str">
        <f>$G$8</f>
        <v>PRODUCTION</v>
      </c>
      <c r="H2435" s="21">
        <f t="shared" ref="H2435:H2450" si="1133">SUBTOTAL(9,I2435:AC2435)</f>
        <v>-449.51463020881909</v>
      </c>
      <c r="I2435" s="22">
        <f>VLOOKUP(CONCATENATE($F2435," ",$G2435),AllocFactorMatrix,(I$4+1),FALSE)*$E2442</f>
        <v>-222.87320612545744</v>
      </c>
      <c r="J2435" s="22">
        <f>VLOOKUP(CONCATENATE($F2435," ",$G2435),AllocFactorMatrix,(J$4+1),FALSE)*$E2442</f>
        <v>-55.733428233962734</v>
      </c>
      <c r="K2435" s="22">
        <f>VLOOKUP(CONCATENATE($F2435," ",$G2435),AllocFactorMatrix,(K$4+1),FALSE)*$E2442</f>
        <v>-0.70635642906569118</v>
      </c>
      <c r="L2435" s="22">
        <f>VLOOKUP(CONCATENATE($F2435," ",$G2435),AllocFactorMatrix,(L$4+1),FALSE)*$E2442</f>
        <v>-3.5352437149497644E-2</v>
      </c>
      <c r="M2435" s="22">
        <f t="shared" ref="M2435:M2442" si="1134">SUBTOTAL(9,J2435:L2435)</f>
        <v>-56.475137100177925</v>
      </c>
      <c r="N2435" s="22">
        <f>VLOOKUP(CONCATENATE($F2435," ",$G2435),AllocFactorMatrix,(N$4+1),FALSE)*$E2442</f>
        <v>-25.004676173964015</v>
      </c>
      <c r="O2435" s="22">
        <f>VLOOKUP(CONCATENATE($F2435," ",$G2435),AllocFactorMatrix,(O$4+1),FALSE)*$E2442</f>
        <v>-6.8532026584409094</v>
      </c>
      <c r="P2435" s="22">
        <f>VLOOKUP(CONCATENATE($F2435," ",$G2435),AllocFactorMatrix,(P$4+1),FALSE)*$E2442</f>
        <v>-1.0905556717448137</v>
      </c>
      <c r="Q2435" s="22">
        <f>VLOOKUP(CONCATENATE($F2435," ",$G2435),AllocFactorMatrix,(Q$4+1),FALSE)*$E2442</f>
        <v>0</v>
      </c>
      <c r="R2435" s="22">
        <f>SUBTOTAL(9,N2435:Q2435)</f>
        <v>-32.948434504149738</v>
      </c>
      <c r="S2435" s="22">
        <f>VLOOKUP(CONCATENATE($F2435," ",$G2435),AllocFactorMatrix,(S$4+1),FALSE)*$E2442</f>
        <v>-1.0808881850628473</v>
      </c>
      <c r="T2435" s="22">
        <f>VLOOKUP(CONCATENATE($F2435," ",$G2435),AllocFactorMatrix,(T$4+1),FALSE)*$E2442</f>
        <v>-19.670321182586669</v>
      </c>
      <c r="U2435" s="22">
        <f>VLOOKUP(CONCATENATE($F2435," ",$G2435),AllocFactorMatrix,(U$4+1),FALSE)*$E2442</f>
        <v>-95.844463694634086</v>
      </c>
      <c r="V2435" s="22">
        <f>VLOOKUP(CONCATENATE($F2435," ",$G2435),AllocFactorMatrix,(V$4+1),FALSE)*$E2442</f>
        <v>-12.212543912368357</v>
      </c>
      <c r="W2435" s="22">
        <f>SUBTOTAL(9,S2435:V2435)</f>
        <v>-128.80821697465194</v>
      </c>
      <c r="X2435" s="22">
        <f>VLOOKUP(CONCATENATE($F2435," ",$G2435),AllocFactorMatrix,(X$4+1),FALSE)*$E2442</f>
        <v>-6.9932748513078202</v>
      </c>
      <c r="Y2435" s="22">
        <f>VLOOKUP(CONCATENATE($F2435," ",$G2435),AllocFactorMatrix,(Y$4+1),FALSE)*$E2442</f>
        <v>-0.13145671715819485</v>
      </c>
      <c r="Z2435" s="22">
        <f t="shared" ref="Z2435:Z2442" si="1135">SUBTOTAL(9,X2435:Y2435)</f>
        <v>-7.1247315684660153</v>
      </c>
      <c r="AA2435" s="22">
        <f>VLOOKUP(CONCATENATE($F2435," ",$G2435),AllocFactorMatrix,(AA$4+1),FALSE)*$E2442</f>
        <v>-0.10169992598573628</v>
      </c>
      <c r="AB2435" s="22">
        <f>VLOOKUP(CONCATENATE($F2435," ",$G2435),AllocFactorMatrix,(AB$4+1),FALSE)*$E2442</f>
        <v>-0.95570515193958949</v>
      </c>
      <c r="AC2435" s="22">
        <f>VLOOKUP(CONCATENATE($F2435," ",$G2435),AllocFactorMatrix,(AC$4+1),FALSE)*$E2442</f>
        <v>-0.22749885799066097</v>
      </c>
    </row>
    <row r="2436" spans="4:29" hidden="1" outlineLevel="1">
      <c r="F2436" s="42" t="str">
        <f>F2442</f>
        <v>TDPLANT</v>
      </c>
      <c r="G2436" s="17" t="str">
        <f>$G$9</f>
        <v>BULKTRAN</v>
      </c>
      <c r="H2436" s="21">
        <f t="shared" si="1133"/>
        <v>-20860.338565410588</v>
      </c>
      <c r="I2436" s="22">
        <f>VLOOKUP(CONCATENATE($F2436," ",$G2436),AllocFactorMatrix,(I$4+1),FALSE)*$E2442</f>
        <v>-10342.73463975093</v>
      </c>
      <c r="J2436" s="22">
        <f>VLOOKUP(CONCATENATE($F2436," ",$G2436),AllocFactorMatrix,(J$4+1),FALSE)*$E2442</f>
        <v>-2586.3856351714053</v>
      </c>
      <c r="K2436" s="22">
        <f>VLOOKUP(CONCATENATE($F2436," ",$G2436),AllocFactorMatrix,(K$4+1),FALSE)*$E2442</f>
        <v>-32.779432009409284</v>
      </c>
      <c r="L2436" s="22">
        <f>VLOOKUP(CONCATENATE($F2436," ",$G2436),AllocFactorMatrix,(L$4+1),FALSE)*$E2442</f>
        <v>-1.6405779889930068</v>
      </c>
      <c r="M2436" s="22">
        <f t="shared" si="1134"/>
        <v>-2620.8056451698076</v>
      </c>
      <c r="N2436" s="22">
        <f>VLOOKUP(CONCATENATE($F2436," ",$G2436),AllocFactorMatrix,(N$4+1),FALSE)*$E2442</f>
        <v>-1160.3760493068626</v>
      </c>
      <c r="O2436" s="22">
        <f>VLOOKUP(CONCATENATE($F2436," ",$G2436),AllocFactorMatrix,(O$4+1),FALSE)*$E2442</f>
        <v>-318.03220207991467</v>
      </c>
      <c r="P2436" s="22">
        <f>VLOOKUP(CONCATENATE($F2436," ",$G2436),AllocFactorMatrix,(P$4+1),FALSE)*$E2442</f>
        <v>-50.608721069784806</v>
      </c>
      <c r="Q2436" s="22">
        <f>VLOOKUP(CONCATENATE($F2436," ",$G2436),AllocFactorMatrix,(Q$4+1),FALSE)*$E2442</f>
        <v>0</v>
      </c>
      <c r="R2436" s="22">
        <f t="shared" ref="R2436:R2442" si="1136">SUBTOTAL(9,N2436:Q2436)</f>
        <v>-1529.0169724565621</v>
      </c>
      <c r="S2436" s="22">
        <f>VLOOKUP(CONCATENATE($F2436," ",$G2436),AllocFactorMatrix,(S$4+1),FALSE)*$E2442</f>
        <v>-50.160088185091503</v>
      </c>
      <c r="T2436" s="22">
        <f>VLOOKUP(CONCATENATE($F2436," ",$G2436),AllocFactorMatrix,(T$4+1),FALSE)*$E2442</f>
        <v>-912.8280415890124</v>
      </c>
      <c r="U2436" s="22">
        <f>VLOOKUP(CONCATENATE($F2436," ",$G2436),AllocFactorMatrix,(U$4+1),FALSE)*$E2442</f>
        <v>-4447.7928590699839</v>
      </c>
      <c r="V2436" s="22">
        <f>VLOOKUP(CONCATENATE($F2436," ",$G2436),AllocFactorMatrix,(V$4+1),FALSE)*$E2442</f>
        <v>-566.73973133778054</v>
      </c>
      <c r="W2436" s="22">
        <f t="shared" ref="W2436:W2442" si="1137">SUBTOTAL(9,S2436:V2436)</f>
        <v>-5977.5207201818685</v>
      </c>
      <c r="X2436" s="22">
        <f>VLOOKUP(CONCATENATE($F2436," ",$G2436),AllocFactorMatrix,(X$4+1),FALSE)*$E2442</f>
        <v>-324.53244294069793</v>
      </c>
      <c r="Y2436" s="22">
        <f>VLOOKUP(CONCATENATE($F2436," ",$G2436),AllocFactorMatrix,(Y$4+1),FALSE)*$E2442</f>
        <v>-6.1004279779358388</v>
      </c>
      <c r="Z2436" s="22">
        <f t="shared" si="1135"/>
        <v>-330.63287091863378</v>
      </c>
      <c r="AA2436" s="22">
        <f>VLOOKUP(CONCATENATE($F2436," ",$G2436),AllocFactorMatrix,(AA$4+1),FALSE)*$E2442</f>
        <v>-4.7195235606772803</v>
      </c>
      <c r="AB2436" s="22">
        <f>VLOOKUP(CONCATENATE($F2436," ",$G2436),AllocFactorMatrix,(AB$4+1),FALSE)*$E2442</f>
        <v>-44.350799058321435</v>
      </c>
      <c r="AC2436" s="22">
        <f>VLOOKUP(CONCATENATE($F2436," ",$G2436),AllocFactorMatrix,(AC$4+1),FALSE)*$E2442</f>
        <v>-10.557394313784327</v>
      </c>
    </row>
    <row r="2437" spans="4:29" hidden="1" outlineLevel="1">
      <c r="F2437" s="42" t="str">
        <f>F2442</f>
        <v>TDPLANT</v>
      </c>
      <c r="G2437" s="17" t="str">
        <f>$G$10</f>
        <v>SUBTRAN</v>
      </c>
      <c r="H2437" s="21">
        <f t="shared" si="1133"/>
        <v>-6608.6812793784575</v>
      </c>
      <c r="I2437" s="22">
        <f>VLOOKUP(CONCATENATE($F2437," ",$G2437),AllocFactorMatrix,(I$4+1),FALSE)*$E2442</f>
        <v>-3189.0999669937264</v>
      </c>
      <c r="J2437" s="22">
        <f>VLOOKUP(CONCATENATE($F2437," ",$G2437),AllocFactorMatrix,(J$4+1),FALSE)*$E2442</f>
        <v>-795.65947432114558</v>
      </c>
      <c r="K2437" s="22">
        <f>VLOOKUP(CONCATENATE($F2437," ",$G2437),AllocFactorMatrix,(K$4+1),FALSE)*$E2442</f>
        <v>-10.105346492645715</v>
      </c>
      <c r="L2437" s="22">
        <f>VLOOKUP(CONCATENATE($F2437," ",$G2437),AllocFactorMatrix,(L$4+1),FALSE)*$E2442</f>
        <v>-0.65147580777860703</v>
      </c>
      <c r="M2437" s="22">
        <f t="shared" si="1134"/>
        <v>-806.41629662156993</v>
      </c>
      <c r="N2437" s="22">
        <f>VLOOKUP(CONCATENATE($F2437," ",$G2437),AllocFactorMatrix,(N$4+1),FALSE)*$E2442</f>
        <v>-353.33827511735495</v>
      </c>
      <c r="O2437" s="22">
        <f>VLOOKUP(CONCATENATE($F2437," ",$G2437),AllocFactorMatrix,(O$4+1),FALSE)*$E2442</f>
        <v>-97.000503899309209</v>
      </c>
      <c r="P2437" s="22">
        <f>VLOOKUP(CONCATENATE($F2437," ",$G2437),AllocFactorMatrix,(P$4+1),FALSE)*$E2442</f>
        <v>-19.497819548943738</v>
      </c>
      <c r="Q2437" s="22">
        <f>VLOOKUP(CONCATENATE($F2437," ",$G2437),AllocFactorMatrix,(Q$4+1),FALSE)*$E2442</f>
        <v>0</v>
      </c>
      <c r="R2437" s="22">
        <f t="shared" si="1136"/>
        <v>-469.83659856560791</v>
      </c>
      <c r="S2437" s="22">
        <f>VLOOKUP(CONCATENATE($F2437," ",$G2437),AllocFactorMatrix,(S$4+1),FALSE)*$E2442</f>
        <v>-14.973399355260492</v>
      </c>
      <c r="T2437" s="22">
        <f>VLOOKUP(CONCATENATE($F2437," ",$G2437),AllocFactorMatrix,(T$4+1),FALSE)*$E2442</f>
        <v>-280.52888236905949</v>
      </c>
      <c r="U2437" s="22">
        <f>VLOOKUP(CONCATENATE($F2437," ",$G2437),AllocFactorMatrix,(U$4+1),FALSE)*$E2442</f>
        <v>-1743.3252929151236</v>
      </c>
      <c r="V2437" s="22">
        <f>VLOOKUP(CONCATENATE($F2437," ",$G2437),AllocFactorMatrix,(V$4+1),FALSE)*$E2442</f>
        <v>0</v>
      </c>
      <c r="W2437" s="22">
        <f t="shared" si="1137"/>
        <v>-2038.8275746394436</v>
      </c>
      <c r="X2437" s="22">
        <f>VLOOKUP(CONCATENATE($F2437," ",$G2437),AllocFactorMatrix,(X$4+1),FALSE)*$E2442</f>
        <v>-99.106660323030056</v>
      </c>
      <c r="Y2437" s="22">
        <f>VLOOKUP(CONCATENATE($F2437," ",$G2437),AllocFactorMatrix,(Y$4+1),FALSE)*$E2442</f>
        <v>-1.90104665008226</v>
      </c>
      <c r="Z2437" s="22">
        <f t="shared" si="1135"/>
        <v>-101.00770697311232</v>
      </c>
      <c r="AA2437" s="22">
        <f>VLOOKUP(CONCATENATE($F2437," ",$G2437),AllocFactorMatrix,(AA$4+1),FALSE)*$E2442</f>
        <v>-1.445952675412298</v>
      </c>
      <c r="AB2437" s="22">
        <f>VLOOKUP(CONCATENATE($F2437," ",$G2437),AllocFactorMatrix,(AB$4+1),FALSE)*$E2442</f>
        <v>-1.6543899567713616</v>
      </c>
      <c r="AC2437" s="22">
        <f>VLOOKUP(CONCATENATE($F2437," ",$G2437),AllocFactorMatrix,(AC$4+1),FALSE)*$E2442</f>
        <v>-0.39279295281298737</v>
      </c>
    </row>
    <row r="2438" spans="4:29" hidden="1" outlineLevel="1">
      <c r="F2438" s="42" t="str">
        <f>F2442</f>
        <v>TDPLANT</v>
      </c>
      <c r="G2438" s="17" t="str">
        <f>$G$11</f>
        <v>DISTPRI</v>
      </c>
      <c r="H2438" s="21">
        <f t="shared" si="1133"/>
        <v>-9749.6731400224144</v>
      </c>
      <c r="I2438" s="22">
        <f>VLOOKUP(CONCATENATE($F2438," ",$G2438),AllocFactorMatrix,(I$4+1),FALSE)*$E2442</f>
        <v>-6448.6275191668547</v>
      </c>
      <c r="J2438" s="22">
        <f>VLOOKUP(CONCATENATE($F2438," ",$G2438),AllocFactorMatrix,(J$4+1),FALSE)*$E2442</f>
        <v>-1600.2822444582562</v>
      </c>
      <c r="K2438" s="22">
        <f>VLOOKUP(CONCATENATE($F2438," ",$G2438),AllocFactorMatrix,(K$4+1),FALSE)*$E2442</f>
        <v>-20.317028226885647</v>
      </c>
      <c r="L2438" s="22">
        <f>VLOOKUP(CONCATENATE($F2438," ",$G2438),AllocFactorMatrix,(L$4+1),FALSE)*$E2442</f>
        <v>0</v>
      </c>
      <c r="M2438" s="22">
        <f t="shared" si="1134"/>
        <v>-1620.5992726851418</v>
      </c>
      <c r="N2438" s="22">
        <f>VLOOKUP(CONCATENATE($F2438," ",$G2438),AllocFactorMatrix,(N$4+1),FALSE)*$E2442</f>
        <v>-698.512604259098</v>
      </c>
      <c r="O2438" s="22">
        <f>VLOOKUP(CONCATENATE($F2438," ",$G2438),AllocFactorMatrix,(O$4+1),FALSE)*$E2442</f>
        <v>-192.08593168495813</v>
      </c>
      <c r="P2438" s="22">
        <f>VLOOKUP(CONCATENATE($F2438," ",$G2438),AllocFactorMatrix,(P$4+1),FALSE)*$E2442</f>
        <v>0</v>
      </c>
      <c r="Q2438" s="22">
        <f>VLOOKUP(CONCATENATE($F2438," ",$G2438),AllocFactorMatrix,(Q$4+1),FALSE)*$E2442</f>
        <v>0</v>
      </c>
      <c r="R2438" s="22">
        <f t="shared" si="1136"/>
        <v>-890.59853594405615</v>
      </c>
      <c r="S2438" s="22">
        <f>VLOOKUP(CONCATENATE($F2438," ",$G2438),AllocFactorMatrix,(S$4+1),FALSE)*$E2442</f>
        <v>-29.931002167398205</v>
      </c>
      <c r="T2438" s="22">
        <f>VLOOKUP(CONCATENATE($F2438," ",$G2438),AllocFactorMatrix,(T$4+1),FALSE)*$E2442</f>
        <v>-552.81850464398781</v>
      </c>
      <c r="U2438" s="22">
        <f>VLOOKUP(CONCATENATE($F2438," ",$G2438),AllocFactorMatrix,(U$4+1),FALSE)*$E2442</f>
        <v>0</v>
      </c>
      <c r="V2438" s="22">
        <f>VLOOKUP(CONCATENATE($F2438," ",$G2438),AllocFactorMatrix,(V$4+1),FALSE)*$E2442</f>
        <v>0</v>
      </c>
      <c r="W2438" s="22">
        <f t="shared" si="1137"/>
        <v>-582.74950681138603</v>
      </c>
      <c r="X2438" s="22">
        <f>VLOOKUP(CONCATENATE($F2438," ",$G2438),AllocFactorMatrix,(X$4+1),FALSE)*$E2442</f>
        <v>-196.34173064094526</v>
      </c>
      <c r="Y2438" s="22">
        <f>VLOOKUP(CONCATENATE($F2438," ",$G2438),AllocFactorMatrix,(Y$4+1),FALSE)*$E2442</f>
        <v>-3.7709269327614807</v>
      </c>
      <c r="Z2438" s="22">
        <f t="shared" si="1135"/>
        <v>-200.11265757370674</v>
      </c>
      <c r="AA2438" s="22">
        <f>VLOOKUP(CONCATENATE($F2438," ",$G2438),AllocFactorMatrix,(AA$4+1),FALSE)*$E2442</f>
        <v>-2.881942713902236</v>
      </c>
      <c r="AB2438" s="22">
        <f>VLOOKUP(CONCATENATE($F2438," ",$G2438),AllocFactorMatrix,(AB$4+1),FALSE)*$E2442</f>
        <v>-3.3163298690268364</v>
      </c>
      <c r="AC2438" s="22">
        <f>VLOOKUP(CONCATENATE($F2438," ",$G2438),AllocFactorMatrix,(AC$4+1),FALSE)*$E2442</f>
        <v>-0.7873752583421072</v>
      </c>
    </row>
    <row r="2439" spans="4:29" hidden="1" outlineLevel="1">
      <c r="F2439" s="42" t="str">
        <f>F2442</f>
        <v>TDPLANT</v>
      </c>
      <c r="G2439" s="17" t="str">
        <f>$G$12</f>
        <v>DISTSEC</v>
      </c>
      <c r="H2439" s="21">
        <f t="shared" si="1133"/>
        <v>-3224.1106205832584</v>
      </c>
      <c r="I2439" s="22">
        <f>VLOOKUP(CONCATENATE($F2439," ",$G2439),AllocFactorMatrix,(I$4+1),FALSE)*$E2442</f>
        <v>-2451.5442002092359</v>
      </c>
      <c r="J2439" s="22">
        <f>VLOOKUP(CONCATENATE($F2439," ",$G2439),AllocFactorMatrix,(J$4+1),FALSE)*$E2442</f>
        <v>-494.82674405103211</v>
      </c>
      <c r="K2439" s="22">
        <f>VLOOKUP(CONCATENATE($F2439," ",$G2439),AllocFactorMatrix,(K$4+1),FALSE)*$E2442</f>
        <v>0</v>
      </c>
      <c r="L2439" s="22">
        <f>VLOOKUP(CONCATENATE($F2439," ",$G2439),AllocFactorMatrix,(L$4+1),FALSE)*$E2442</f>
        <v>0</v>
      </c>
      <c r="M2439" s="22">
        <f t="shared" si="1134"/>
        <v>-494.82674405103211</v>
      </c>
      <c r="N2439" s="22">
        <f>VLOOKUP(CONCATENATE($F2439," ",$G2439),AllocFactorMatrix,(N$4+1),FALSE)*$E2442</f>
        <v>-189.52868837441812</v>
      </c>
      <c r="O2439" s="22">
        <f>VLOOKUP(CONCATENATE($F2439," ",$G2439),AllocFactorMatrix,(O$4+1),FALSE)*$E2442</f>
        <v>0</v>
      </c>
      <c r="P2439" s="22">
        <f>VLOOKUP(CONCATENATE($F2439," ",$G2439),AllocFactorMatrix,(P$4+1),FALSE)*$E2442</f>
        <v>0</v>
      </c>
      <c r="Q2439" s="22">
        <f>VLOOKUP(CONCATENATE($F2439," ",$G2439),AllocFactorMatrix,(Q$4+1),FALSE)*$E2442</f>
        <v>0</v>
      </c>
      <c r="R2439" s="22">
        <f t="shared" si="1136"/>
        <v>-189.52868837441812</v>
      </c>
      <c r="S2439" s="22">
        <f>VLOOKUP(CONCATENATE($F2439," ",$G2439),AllocFactorMatrix,(S$4+1),FALSE)*$E2442</f>
        <v>-6.6566452202652142</v>
      </c>
      <c r="T2439" s="22">
        <f>VLOOKUP(CONCATENATE($F2439," ",$G2439),AllocFactorMatrix,(T$4+1),FALSE)*$E2442</f>
        <v>0</v>
      </c>
      <c r="U2439" s="22">
        <f>VLOOKUP(CONCATENATE($F2439," ",$G2439),AllocFactorMatrix,(U$4+1),FALSE)*$E2442</f>
        <v>0</v>
      </c>
      <c r="V2439" s="22">
        <f>VLOOKUP(CONCATENATE($F2439," ",$G2439),AllocFactorMatrix,(V$4+1),FALSE)*$E2442</f>
        <v>0</v>
      </c>
      <c r="W2439" s="22">
        <f t="shared" si="1137"/>
        <v>-6.6566452202652142</v>
      </c>
      <c r="X2439" s="22">
        <f>VLOOKUP(CONCATENATE($F2439," ",$G2439),AllocFactorMatrix,(X$4+1),FALSE)*$E2442</f>
        <v>-54.976109881199925</v>
      </c>
      <c r="Y2439" s="22">
        <f>VLOOKUP(CONCATENATE($F2439," ",$G2439),AllocFactorMatrix,(Y$4+1),FALSE)*$E2442</f>
        <v>0</v>
      </c>
      <c r="Z2439" s="22">
        <f t="shared" si="1135"/>
        <v>-54.976109881199925</v>
      </c>
      <c r="AA2439" s="22">
        <f>VLOOKUP(CONCATENATE($F2439," ",$G2439),AllocFactorMatrix,(AA$4+1),FALSE)*$E2442</f>
        <v>-0.70763940604998321</v>
      </c>
      <c r="AB2439" s="22">
        <f>VLOOKUP(CONCATENATE($F2439," ",$G2439),AllocFactorMatrix,(AB$4+1),FALSE)*$E2442</f>
        <v>-21.068754614289404</v>
      </c>
      <c r="AC2439" s="22">
        <f>VLOOKUP(CONCATENATE($F2439," ",$G2439),AllocFactorMatrix,(AC$4+1),FALSE)*$E2442</f>
        <v>-4.8018388267677423</v>
      </c>
    </row>
    <row r="2440" spans="4:29" hidden="1" outlineLevel="1">
      <c r="F2440" s="42" t="str">
        <f>F2442</f>
        <v>TDPLANT</v>
      </c>
      <c r="G2440" s="17" t="str">
        <f>$G$13</f>
        <v>ENERGY</v>
      </c>
      <c r="H2440" s="21">
        <f t="shared" si="1133"/>
        <v>0</v>
      </c>
      <c r="I2440" s="22">
        <f>VLOOKUP(CONCATENATE($F2440," ",$G2440),AllocFactorMatrix,(I$4+1),FALSE)*$E2442</f>
        <v>0</v>
      </c>
      <c r="J2440" s="22">
        <f>VLOOKUP(CONCATENATE($F2440," ",$G2440),AllocFactorMatrix,(J$4+1),FALSE)*$E2442</f>
        <v>0</v>
      </c>
      <c r="K2440" s="22">
        <f>VLOOKUP(CONCATENATE($F2440," ",$G2440),AllocFactorMatrix,(K$4+1),FALSE)*$E2442</f>
        <v>0</v>
      </c>
      <c r="L2440" s="22">
        <f>VLOOKUP(CONCATENATE($F2440," ",$G2440),AllocFactorMatrix,(L$4+1),FALSE)*$E2442</f>
        <v>0</v>
      </c>
      <c r="M2440" s="22">
        <f t="shared" si="1134"/>
        <v>0</v>
      </c>
      <c r="N2440" s="22">
        <f>VLOOKUP(CONCATENATE($F2440," ",$G2440),AllocFactorMatrix,(N$4+1),FALSE)*$E2442</f>
        <v>0</v>
      </c>
      <c r="O2440" s="22">
        <f>VLOOKUP(CONCATENATE($F2440," ",$G2440),AllocFactorMatrix,(O$4+1),FALSE)*$E2442</f>
        <v>0</v>
      </c>
      <c r="P2440" s="22">
        <f>VLOOKUP(CONCATENATE($F2440," ",$G2440),AllocFactorMatrix,(P$4+1),FALSE)*$E2442</f>
        <v>0</v>
      </c>
      <c r="Q2440" s="22">
        <f>VLOOKUP(CONCATENATE($F2440," ",$G2440),AllocFactorMatrix,(Q$4+1),FALSE)*$E2442</f>
        <v>0</v>
      </c>
      <c r="R2440" s="22">
        <f t="shared" si="1136"/>
        <v>0</v>
      </c>
      <c r="S2440" s="22">
        <f>VLOOKUP(CONCATENATE($F2440," ",$G2440),AllocFactorMatrix,(S$4+1),FALSE)*$E2442</f>
        <v>0</v>
      </c>
      <c r="T2440" s="22">
        <f>VLOOKUP(CONCATENATE($F2440," ",$G2440),AllocFactorMatrix,(T$4+1),FALSE)*$E2442</f>
        <v>0</v>
      </c>
      <c r="U2440" s="22">
        <f>VLOOKUP(CONCATENATE($F2440," ",$G2440),AllocFactorMatrix,(U$4+1),FALSE)*$E2442</f>
        <v>0</v>
      </c>
      <c r="V2440" s="22">
        <f>VLOOKUP(CONCATENATE($F2440," ",$G2440),AllocFactorMatrix,(V$4+1),FALSE)*$E2442</f>
        <v>0</v>
      </c>
      <c r="W2440" s="22">
        <f t="shared" si="1137"/>
        <v>0</v>
      </c>
      <c r="X2440" s="22">
        <f>VLOOKUP(CONCATENATE($F2440," ",$G2440),AllocFactorMatrix,(X$4+1),FALSE)*$E2442</f>
        <v>0</v>
      </c>
      <c r="Y2440" s="22">
        <f>VLOOKUP(CONCATENATE($F2440," ",$G2440),AllocFactorMatrix,(Y$4+1),FALSE)*$E2442</f>
        <v>0</v>
      </c>
      <c r="Z2440" s="22">
        <f t="shared" si="1135"/>
        <v>0</v>
      </c>
      <c r="AA2440" s="22">
        <f>VLOOKUP(CONCATENATE($F2440," ",$G2440),AllocFactorMatrix,(AA$4+1),FALSE)*$E2442</f>
        <v>0</v>
      </c>
      <c r="AB2440" s="22">
        <f>VLOOKUP(CONCATENATE($F2440," ",$G2440),AllocFactorMatrix,(AB$4+1),FALSE)*$E2442</f>
        <v>0</v>
      </c>
      <c r="AC2440" s="22">
        <f>VLOOKUP(CONCATENATE($F2440," ",$G2440),AllocFactorMatrix,(AC$4+1),FALSE)*$E2442</f>
        <v>0</v>
      </c>
    </row>
    <row r="2441" spans="4:29" hidden="1" outlineLevel="1">
      <c r="F2441" s="42" t="str">
        <f>F2442</f>
        <v>TDPLANT</v>
      </c>
      <c r="G2441" s="17" t="str">
        <f>$G$14</f>
        <v>CUSTOMER</v>
      </c>
      <c r="H2441" s="21">
        <f t="shared" si="1133"/>
        <v>-24822.681764396446</v>
      </c>
      <c r="I2441" s="22">
        <f>VLOOKUP(CONCATENATE($F2441," ",$G2441),AllocFactorMatrix,(I$4+1),FALSE)*$E2442</f>
        <v>-18472.195916259723</v>
      </c>
      <c r="J2441" s="22">
        <f>VLOOKUP(CONCATENATE($F2441," ",$G2441),AllocFactorMatrix,(J$4+1),FALSE)*$E2442</f>
        <v>-4545.5936763493528</v>
      </c>
      <c r="K2441" s="22">
        <f>VLOOKUP(CONCATENATE($F2441," ",$G2441),AllocFactorMatrix,(K$4+1),FALSE)*$E2442</f>
        <v>-50.640248988808743</v>
      </c>
      <c r="L2441" s="22">
        <f>VLOOKUP(CONCATENATE($F2441," ",$G2441),AllocFactorMatrix,(L$4+1),FALSE)*$E2442</f>
        <v>-3.7396021766547247</v>
      </c>
      <c r="M2441" s="22">
        <f t="shared" si="1134"/>
        <v>-4599.9735275148159</v>
      </c>
      <c r="N2441" s="22">
        <f>VLOOKUP(CONCATENATE($F2441," ",$G2441),AllocFactorMatrix,(N$4+1),FALSE)*$E2442</f>
        <v>-84.6009603133095</v>
      </c>
      <c r="O2441" s="22">
        <f>VLOOKUP(CONCATENATE($F2441," ",$G2441),AllocFactorMatrix,(O$4+1),FALSE)*$E2442</f>
        <v>-26.583821276438151</v>
      </c>
      <c r="P2441" s="22">
        <f>VLOOKUP(CONCATENATE($F2441," ",$G2441),AllocFactorMatrix,(P$4+1),FALSE)*$E2442</f>
        <v>-10.73007859928475</v>
      </c>
      <c r="Q2441" s="22">
        <f>VLOOKUP(CONCATENATE($F2441," ",$G2441),AllocFactorMatrix,(Q$4+1),FALSE)*$E2442</f>
        <v>0</v>
      </c>
      <c r="R2441" s="22">
        <f t="shared" si="1136"/>
        <v>-121.9148601890324</v>
      </c>
      <c r="S2441" s="22">
        <f>VLOOKUP(CONCATENATE($F2441," ",$G2441),AllocFactorMatrix,(S$4+1),FALSE)*$E2442</f>
        <v>-0.7844746605633286</v>
      </c>
      <c r="T2441" s="22">
        <f>VLOOKUP(CONCATENATE($F2441," ",$G2441),AllocFactorMatrix,(T$4+1),FALSE)*$E2442</f>
        <v>-19.532373635997224</v>
      </c>
      <c r="U2441" s="22">
        <f>VLOOKUP(CONCATENATE($F2441," ",$G2441),AllocFactorMatrix,(U$4+1),FALSE)*$E2442</f>
        <v>-35.565066044685203</v>
      </c>
      <c r="V2441" s="22">
        <f>VLOOKUP(CONCATENATE($F2441," ",$G2441),AllocFactorMatrix,(V$4+1),FALSE)*$E2442</f>
        <v>-6.8978050916859148</v>
      </c>
      <c r="W2441" s="22">
        <f t="shared" si="1137"/>
        <v>-62.779719432931678</v>
      </c>
      <c r="X2441" s="22">
        <f>VLOOKUP(CONCATENATE($F2441," ",$G2441),AllocFactorMatrix,(X$4+1),FALSE)*$E2442</f>
        <v>-27.064192755812496</v>
      </c>
      <c r="Y2441" s="22">
        <f>VLOOKUP(CONCATENATE($F2441," ",$G2441),AllocFactorMatrix,(Y$4+1),FALSE)*$E2442</f>
        <v>-0.31538998919673572</v>
      </c>
      <c r="Z2441" s="22">
        <f t="shared" si="1135"/>
        <v>-27.37958274500923</v>
      </c>
      <c r="AA2441" s="22">
        <f>VLOOKUP(CONCATENATE($F2441," ",$G2441),AllocFactorMatrix,(AA$4+1),FALSE)*$E2442</f>
        <v>-1.9402541433171894</v>
      </c>
      <c r="AB2441" s="22">
        <f>VLOOKUP(CONCATENATE($F2441," ",$G2441),AllocFactorMatrix,(AB$4+1),FALSE)*$E2442</f>
        <v>-1352.5784392836149</v>
      </c>
      <c r="AC2441" s="22">
        <f>VLOOKUP(CONCATENATE($F2441," ",$G2441),AllocFactorMatrix,(AC$4+1),FALSE)*$E2442</f>
        <v>-183.91946482800634</v>
      </c>
    </row>
    <row r="2442" spans="4:29" collapsed="1">
      <c r="D2442" s="39" t="s">
        <v>657</v>
      </c>
      <c r="E2442" s="19">
        <v>-65715</v>
      </c>
      <c r="F2442" s="42" t="s">
        <v>204</v>
      </c>
      <c r="G2442" s="17" t="str">
        <f>$G$15</f>
        <v>TOTAL</v>
      </c>
      <c r="H2442" s="21">
        <f t="shared" si="1133"/>
        <v>-65715</v>
      </c>
      <c r="I2442" s="22">
        <f>VLOOKUP(CONCATENATE($F2442," ",$G2442),AllocFactorMatrix,(I$4+1),FALSE)*$E2442</f>
        <v>-41127.07544850593</v>
      </c>
      <c r="J2442" s="22">
        <f>VLOOKUP(CONCATENATE($F2442," ",$G2442),AllocFactorMatrix,(J$4+1),FALSE)*$E2442</f>
        <v>-10078.481202585155</v>
      </c>
      <c r="K2442" s="22">
        <f>VLOOKUP(CONCATENATE($F2442," ",$G2442),AllocFactorMatrix,(K$4+1),FALSE)*$E2442</f>
        <v>-114.54841214681507</v>
      </c>
      <c r="L2442" s="22">
        <f>VLOOKUP(CONCATENATE($F2442," ",$G2442),AllocFactorMatrix,(L$4+1),FALSE)*$E2442</f>
        <v>-6.067008410575836</v>
      </c>
      <c r="M2442" s="22">
        <f t="shared" si="1134"/>
        <v>-10199.096623142545</v>
      </c>
      <c r="N2442" s="22">
        <f>VLOOKUP(CONCATENATE($F2442," ",$G2442),AllocFactorMatrix,(N$4+1),FALSE)*$E2442</f>
        <v>-2511.3612535450075</v>
      </c>
      <c r="O2442" s="22">
        <f>VLOOKUP(CONCATENATE($F2442," ",$G2442),AllocFactorMatrix,(O$4+1),FALSE)*$E2442</f>
        <v>-640.55566159906107</v>
      </c>
      <c r="P2442" s="22">
        <f>VLOOKUP(CONCATENATE($F2442," ",$G2442),AllocFactorMatrix,(P$4+1),FALSE)*$E2442</f>
        <v>-81.92717488975812</v>
      </c>
      <c r="Q2442" s="22">
        <f>VLOOKUP(CONCATENATE($F2442," ",$G2442),AllocFactorMatrix,(Q$4+1),FALSE)*$E2442</f>
        <v>0</v>
      </c>
      <c r="R2442" s="22">
        <f t="shared" si="1136"/>
        <v>-3233.8440900338264</v>
      </c>
      <c r="S2442" s="22">
        <f>VLOOKUP(CONCATENATE($F2442," ",$G2442),AllocFactorMatrix,(S$4+1),FALSE)*$E2442</f>
        <v>-103.5864977736416</v>
      </c>
      <c r="T2442" s="22">
        <f>VLOOKUP(CONCATENATE($F2442," ",$G2442),AllocFactorMatrix,(T$4+1),FALSE)*$E2442</f>
        <v>-1785.3781234206438</v>
      </c>
      <c r="U2442" s="22">
        <f>VLOOKUP(CONCATENATE($F2442," ",$G2442),AllocFactorMatrix,(U$4+1),FALSE)*$E2442</f>
        <v>-6322.5276817244267</v>
      </c>
      <c r="V2442" s="22">
        <f>VLOOKUP(CONCATENATE($F2442," ",$G2442),AllocFactorMatrix,(V$4+1),FALSE)*$E2442</f>
        <v>-585.85008034183477</v>
      </c>
      <c r="W2442" s="22">
        <f t="shared" si="1137"/>
        <v>-8797.3423832605476</v>
      </c>
      <c r="X2442" s="22">
        <f>VLOOKUP(CONCATENATE($F2442," ",$G2442),AllocFactorMatrix,(X$4+1),FALSE)*$E2442</f>
        <v>-709.01441139299345</v>
      </c>
      <c r="Y2442" s="22">
        <f>VLOOKUP(CONCATENATE($F2442," ",$G2442),AllocFactorMatrix,(Y$4+1),FALSE)*$E2442</f>
        <v>-12.21924826713451</v>
      </c>
      <c r="Z2442" s="22">
        <f t="shared" si="1135"/>
        <v>-721.23365966012796</v>
      </c>
      <c r="AA2442" s="22">
        <f>VLOOKUP(CONCATENATE($F2442," ",$G2442),AllocFactorMatrix,(AA$4+1),FALSE)*$E2442</f>
        <v>-11.797012425344722</v>
      </c>
      <c r="AB2442" s="22">
        <f>VLOOKUP(CONCATENATE($F2442," ",$G2442),AllocFactorMatrix,(AB$4+1),FALSE)*$E2442</f>
        <v>-1423.9244179339635</v>
      </c>
      <c r="AC2442" s="22">
        <f>VLOOKUP(CONCATENATE($F2442," ",$G2442),AllocFactorMatrix,(AC$4+1),FALSE)*$E2442</f>
        <v>-200.68636503770418</v>
      </c>
    </row>
    <row r="2443" spans="4:29" hidden="1" outlineLevel="1">
      <c r="F2443" s="42" t="str">
        <f>F2450</f>
        <v>LABOR_M</v>
      </c>
      <c r="G2443" s="17" t="str">
        <f>$G$8</f>
        <v>PRODUCTION</v>
      </c>
      <c r="H2443" s="21">
        <f t="shared" ca="1" si="1133"/>
        <v>1268.0827980994661</v>
      </c>
      <c r="I2443" s="22">
        <f ca="1">VLOOKUP(CONCATENATE($F2443," ",$G2443),AllocFactorMatrix,(I$4+1),FALSE)*$E2450</f>
        <v>628.72631912709824</v>
      </c>
      <c r="J2443" s="22">
        <f ca="1">VLOOKUP(CONCATENATE($F2443," ",$G2443),AllocFactorMatrix,(J$4+1),FALSE)*$E2450</f>
        <v>157.22425227799076</v>
      </c>
      <c r="K2443" s="22">
        <f ca="1">VLOOKUP(CONCATENATE($F2443," ",$G2443),AllocFactorMatrix,(K$4+1),FALSE)*$E2450</f>
        <v>1.9926346704423561</v>
      </c>
      <c r="L2443" s="22">
        <f ca="1">VLOOKUP(CONCATENATE($F2443," ",$G2443),AllocFactorMatrix,(L$4+1),FALSE)*$E2450</f>
        <v>9.9729384557172437E-2</v>
      </c>
      <c r="M2443" s="22">
        <f t="shared" ref="M2443:M2450" ca="1" si="1138">SUBTOTAL(9,J2443:L2443)</f>
        <v>159.31661633299029</v>
      </c>
      <c r="N2443" s="22">
        <f ca="1">VLOOKUP(CONCATENATE($F2443," ",$G2443),AllocFactorMatrix,(N$4+1),FALSE)*$E2450</f>
        <v>70.538304200514162</v>
      </c>
      <c r="O2443" s="22">
        <f ca="1">VLOOKUP(CONCATENATE($F2443," ",$G2443),AllocFactorMatrix,(O$4+1),FALSE)*$E2450</f>
        <v>19.332915591693546</v>
      </c>
      <c r="P2443" s="22">
        <f ca="1">VLOOKUP(CONCATENATE($F2443," ",$G2443),AllocFactorMatrix,(P$4+1),FALSE)*$E2450</f>
        <v>3.0764624658978956</v>
      </c>
      <c r="Q2443" s="22">
        <f ca="1">VLOOKUP(CONCATENATE($F2443," ",$G2443),AllocFactorMatrix,(Q$4+1),FALSE)*$E2450</f>
        <v>0</v>
      </c>
      <c r="R2443" s="22">
        <f ca="1">SUBTOTAL(9,N2443:Q2443)</f>
        <v>92.947682258105601</v>
      </c>
      <c r="S2443" s="22">
        <f ca="1">VLOOKUP(CONCATENATE($F2443," ",$G2443),AllocFactorMatrix,(S$4+1),FALSE)*$E2450</f>
        <v>3.0491904423898704</v>
      </c>
      <c r="T2443" s="22">
        <f ca="1">VLOOKUP(CONCATENATE($F2443," ",$G2443),AllocFactorMatrix,(T$4+1),FALSE)*$E2450</f>
        <v>55.490064724127656</v>
      </c>
      <c r="U2443" s="22">
        <f ca="1">VLOOKUP(CONCATENATE($F2443," ",$G2443),AllocFactorMatrix,(U$4+1),FALSE)*$E2450</f>
        <v>270.37766412135301</v>
      </c>
      <c r="V2443" s="22">
        <f ca="1">VLOOKUP(CONCATENATE($F2443," ",$G2443),AllocFactorMatrix,(V$4+1),FALSE)*$E2450</f>
        <v>34.451641427364606</v>
      </c>
      <c r="W2443" s="22">
        <f ca="1">SUBTOTAL(9,S2443:V2443)</f>
        <v>363.36856071523516</v>
      </c>
      <c r="X2443" s="22">
        <f ca="1">VLOOKUP(CONCATENATE($F2443," ",$G2443),AllocFactorMatrix,(X$4+1),FALSE)*$E2450</f>
        <v>19.728059879175543</v>
      </c>
      <c r="Y2443" s="22">
        <f ca="1">VLOOKUP(CONCATENATE($F2443," ",$G2443),AllocFactorMatrix,(Y$4+1),FALSE)*$E2450</f>
        <v>0.37083999167167364</v>
      </c>
      <c r="Z2443" s="22">
        <f t="shared" ref="Z2443:Z2450" ca="1" si="1139">SUBTOTAL(9,X2443:Y2443)</f>
        <v>20.098899870847216</v>
      </c>
      <c r="AA2443" s="22">
        <f ca="1">VLOOKUP(CONCATENATE($F2443," ",$G2443),AllocFactorMatrix,(AA$4+1),FALSE)*$E2450</f>
        <v>0.28689594963926229</v>
      </c>
      <c r="AB2443" s="22">
        <f ca="1">VLOOKUP(CONCATENATE($F2443," ",$G2443),AllocFactorMatrix,(AB$4+1),FALSE)*$E2450</f>
        <v>2.6960485416606832</v>
      </c>
      <c r="AC2443" s="22">
        <f ca="1">VLOOKUP(CONCATENATE($F2443," ",$G2443),AllocFactorMatrix,(AC$4+1),FALSE)*$E2450</f>
        <v>0.64177530388992032</v>
      </c>
    </row>
    <row r="2444" spans="4:29" hidden="1" outlineLevel="1">
      <c r="F2444" s="42" t="str">
        <f>F2450</f>
        <v>LABOR_M</v>
      </c>
      <c r="G2444" s="17" t="str">
        <f>$G$9</f>
        <v>BULKTRAN</v>
      </c>
      <c r="H2444" s="21">
        <f t="shared" ca="1" si="1133"/>
        <v>352.60354899779179</v>
      </c>
      <c r="I2444" s="22">
        <f ca="1">VLOOKUP(CONCATENATE($F2444," ",$G2444),AllocFactorMatrix,(I$4+1),FALSE)*$E2450</f>
        <v>174.82386150556718</v>
      </c>
      <c r="J2444" s="22">
        <f ca="1">VLOOKUP(CONCATENATE($F2444," ",$G2444),AllocFactorMatrix,(J$4+1),FALSE)*$E2450</f>
        <v>43.717830905703551</v>
      </c>
      <c r="K2444" s="22">
        <f ca="1">VLOOKUP(CONCATENATE($F2444," ",$G2444),AllocFactorMatrix,(K$4+1),FALSE)*$E2450</f>
        <v>0.55407269754550281</v>
      </c>
      <c r="L2444" s="22">
        <f ca="1">VLOOKUP(CONCATENATE($F2444," ",$G2444),AllocFactorMatrix,(L$4+1),FALSE)*$E2450</f>
        <v>2.7730787758439689E-2</v>
      </c>
      <c r="M2444" s="22">
        <f t="shared" ca="1" si="1138"/>
        <v>44.299634391007487</v>
      </c>
      <c r="N2444" s="22">
        <f ca="1">VLOOKUP(CONCATENATE($F2444," ",$G2444),AllocFactorMatrix,(N$4+1),FALSE)*$E2450</f>
        <v>19.613905683969584</v>
      </c>
      <c r="O2444" s="22">
        <f ca="1">VLOOKUP(CONCATENATE($F2444," ",$G2444),AllocFactorMatrix,(O$4+1),FALSE)*$E2450</f>
        <v>5.3757173114583914</v>
      </c>
      <c r="P2444" s="22">
        <f ca="1">VLOOKUP(CONCATENATE($F2444," ",$G2444),AllocFactorMatrix,(P$4+1),FALSE)*$E2450</f>
        <v>0.85544223568042721</v>
      </c>
      <c r="Q2444" s="22">
        <f ca="1">VLOOKUP(CONCATENATE($F2444," ",$G2444),AllocFactorMatrix,(Q$4+1),FALSE)*$E2450</f>
        <v>0</v>
      </c>
      <c r="R2444" s="22">
        <f t="shared" ref="R2444:R2450" ca="1" si="1140">SUBTOTAL(9,N2444:Q2444)</f>
        <v>25.845065231108403</v>
      </c>
      <c r="S2444" s="22">
        <f ca="1">VLOOKUP(CONCATENATE($F2444," ",$G2444),AllocFactorMatrix,(S$4+1),FALSE)*$E2450</f>
        <v>0.84785896722848209</v>
      </c>
      <c r="T2444" s="22">
        <f ca="1">VLOOKUP(CONCATENATE($F2444," ",$G2444),AllocFactorMatrix,(T$4+1),FALSE)*$E2450</f>
        <v>15.429586920640409</v>
      </c>
      <c r="U2444" s="22">
        <f ca="1">VLOOKUP(CONCATENATE($F2444," ",$G2444),AllocFactorMatrix,(U$4+1),FALSE)*$E2450</f>
        <v>75.181308414408534</v>
      </c>
      <c r="V2444" s="22">
        <f ca="1">VLOOKUP(CONCATENATE($F2444," ",$G2444),AllocFactorMatrix,(V$4+1),FALSE)*$E2450</f>
        <v>9.5796355366499579</v>
      </c>
      <c r="W2444" s="22">
        <f t="shared" ref="W2444:W2450" ca="1" si="1141">SUBTOTAL(9,S2444:V2444)</f>
        <v>101.03838983892739</v>
      </c>
      <c r="X2444" s="22">
        <f ca="1">VLOOKUP(CONCATENATE($F2444," ",$G2444),AllocFactorMatrix,(X$4+1),FALSE)*$E2450</f>
        <v>5.4855912710619634</v>
      </c>
      <c r="Y2444" s="22">
        <f ca="1">VLOOKUP(CONCATENATE($F2444," ",$G2444),AllocFactorMatrix,(Y$4+1),FALSE)*$E2450</f>
        <v>0.10311589855939932</v>
      </c>
      <c r="Z2444" s="22">
        <f t="shared" ca="1" si="1139"/>
        <v>5.5887071696213626</v>
      </c>
      <c r="AA2444" s="22">
        <f ca="1">VLOOKUP(CONCATENATE($F2444," ",$G2444),AllocFactorMatrix,(AA$4+1),FALSE)*$E2450</f>
        <v>7.977438869725989E-2</v>
      </c>
      <c r="AB2444" s="22">
        <f ca="1">VLOOKUP(CONCATENATE($F2444," ",$G2444),AllocFactorMatrix,(AB$4+1),FALSE)*$E2450</f>
        <v>0.74966420606339146</v>
      </c>
      <c r="AC2444" s="22">
        <f ca="1">VLOOKUP(CONCATENATE($F2444," ",$G2444),AllocFactorMatrix,(AC$4+1),FALSE)*$E2450</f>
        <v>0.17845226679983173</v>
      </c>
    </row>
    <row r="2445" spans="4:29" hidden="1" outlineLevel="1">
      <c r="F2445" s="42" t="str">
        <f>F2450</f>
        <v>LABOR_M</v>
      </c>
      <c r="G2445" s="17" t="str">
        <f>$G$10</f>
        <v>SUBTRAN</v>
      </c>
      <c r="H2445" s="21">
        <f t="shared" ca="1" si="1133"/>
        <v>111.77620735383699</v>
      </c>
      <c r="I2445" s="22">
        <f ca="1">VLOOKUP(CONCATENATE($F2445," ",$G2445),AllocFactorMatrix,(I$4+1),FALSE)*$E2450</f>
        <v>53.938975737127848</v>
      </c>
      <c r="J2445" s="22">
        <f ca="1">VLOOKUP(CONCATENATE($F2445," ",$G2445),AllocFactorMatrix,(J$4+1),FALSE)*$E2450</f>
        <v>13.457419812675527</v>
      </c>
      <c r="K2445" s="22">
        <f ca="1">VLOOKUP(CONCATENATE($F2445," ",$G2445),AllocFactorMatrix,(K$4+1),FALSE)*$E2450</f>
        <v>0.17091720075363831</v>
      </c>
      <c r="L2445" s="22">
        <f ca="1">VLOOKUP(CONCATENATE($F2445," ",$G2445),AllocFactorMatrix,(L$4+1),FALSE)*$E2450</f>
        <v>1.1018763335356199E-2</v>
      </c>
      <c r="M2445" s="22">
        <f t="shared" ca="1" si="1138"/>
        <v>13.639355776764521</v>
      </c>
      <c r="N2445" s="22">
        <f ca="1">VLOOKUP(CONCATENATE($F2445," ",$G2445),AllocFactorMatrix,(N$4+1),FALSE)*$E2450</f>
        <v>5.9762017013595603</v>
      </c>
      <c r="O2445" s="22">
        <f ca="1">VLOOKUP(CONCATENATE($F2445," ",$G2445),AllocFactorMatrix,(O$4+1),FALSE)*$E2450</f>
        <v>1.6406220816107511</v>
      </c>
      <c r="P2445" s="22">
        <f ca="1">VLOOKUP(CONCATENATE($F2445," ",$G2445),AllocFactorMatrix,(P$4+1),FALSE)*$E2450</f>
        <v>0.32977718681198187</v>
      </c>
      <c r="Q2445" s="22">
        <f ca="1">VLOOKUP(CONCATENATE($F2445," ",$G2445),AllocFactorMatrix,(Q$4+1),FALSE)*$E2450</f>
        <v>0</v>
      </c>
      <c r="R2445" s="22">
        <f t="shared" ca="1" si="1140"/>
        <v>7.9466009697822928</v>
      </c>
      <c r="S2445" s="22">
        <f ca="1">VLOOKUP(CONCATENATE($F2445," ",$G2445),AllocFactorMatrix,(S$4+1),FALSE)*$E2450</f>
        <v>0.25325321654531585</v>
      </c>
      <c r="T2445" s="22">
        <f ca="1">VLOOKUP(CONCATENATE($F2445," ",$G2445),AllocFactorMatrix,(T$4+1),FALSE)*$E2450</f>
        <v>4.7447369904595051</v>
      </c>
      <c r="U2445" s="22">
        <f ca="1">VLOOKUP(CONCATENATE($F2445," ",$G2445),AllocFactorMatrix,(U$4+1),FALSE)*$E2450</f>
        <v>29.485805289795511</v>
      </c>
      <c r="V2445" s="22">
        <f ca="1">VLOOKUP(CONCATENATE($F2445," ",$G2445),AllocFactorMatrix,(V$4+1),FALSE)*$E2450</f>
        <v>0</v>
      </c>
      <c r="W2445" s="22">
        <f t="shared" ca="1" si="1141"/>
        <v>34.483795496800333</v>
      </c>
      <c r="X2445" s="22">
        <f ca="1">VLOOKUP(CONCATENATE($F2445," ",$G2445),AllocFactorMatrix,(X$4+1),FALSE)*$E2450</f>
        <v>1.6762446464138121</v>
      </c>
      <c r="Y2445" s="22">
        <f ca="1">VLOOKUP(CONCATENATE($F2445," ",$G2445),AllocFactorMatrix,(Y$4+1),FALSE)*$E2450</f>
        <v>3.2153432063967979E-2</v>
      </c>
      <c r="Z2445" s="22">
        <f t="shared" ca="1" si="1139"/>
        <v>1.7083980784777801</v>
      </c>
      <c r="AA2445" s="22">
        <f ca="1">VLOOKUP(CONCATENATE($F2445," ",$G2445),AllocFactorMatrix,(AA$4+1),FALSE)*$E2450</f>
        <v>2.4456181080338212E-2</v>
      </c>
      <c r="AB2445" s="22">
        <f ca="1">VLOOKUP(CONCATENATE($F2445," ",$G2445),AllocFactorMatrix,(AB$4+1),FALSE)*$E2450</f>
        <v>2.7981593760498809E-2</v>
      </c>
      <c r="AC2445" s="22">
        <f ca="1">VLOOKUP(CONCATENATE($F2445," ",$G2445),AllocFactorMatrix,(AC$4+1),FALSE)*$E2450</f>
        <v>6.6435200435145982E-3</v>
      </c>
    </row>
    <row r="2446" spans="4:29" hidden="1" outlineLevel="1">
      <c r="F2446" s="42" t="str">
        <f>F2450</f>
        <v>LABOR_M</v>
      </c>
      <c r="G2446" s="17" t="str">
        <f>$G$11</f>
        <v>DISTPRI</v>
      </c>
      <c r="H2446" s="21">
        <f t="shared" ca="1" si="1133"/>
        <v>200.86002098533783</v>
      </c>
      <c r="I2446" s="22">
        <f ca="1">VLOOKUP(CONCATENATE($F2446," ",$G2446),AllocFactorMatrix,(I$4+1),FALSE)*$E2450</f>
        <v>132.8528085223073</v>
      </c>
      <c r="J2446" s="22">
        <f ca="1">VLOOKUP(CONCATENATE($F2446," ",$G2446),AllocFactorMatrix,(J$4+1),FALSE)*$E2450</f>
        <v>32.968564236770881</v>
      </c>
      <c r="K2446" s="22">
        <f ca="1">VLOOKUP(CONCATENATE($F2446," ",$G2446),AllocFactorMatrix,(K$4+1),FALSE)*$E2450</f>
        <v>0.41856569521904685</v>
      </c>
      <c r="L2446" s="22">
        <f ca="1">VLOOKUP(CONCATENATE($F2446," ",$G2446),AllocFactorMatrix,(L$4+1),FALSE)*$E2450</f>
        <v>0</v>
      </c>
      <c r="M2446" s="22">
        <f t="shared" ca="1" si="1138"/>
        <v>33.387129931989925</v>
      </c>
      <c r="N2446" s="22">
        <f ca="1">VLOOKUP(CONCATENATE($F2446," ",$G2446),AllocFactorMatrix,(N$4+1),FALSE)*$E2450</f>
        <v>14.390560004935992</v>
      </c>
      <c r="O2446" s="22">
        <f ca="1">VLOOKUP(CONCATENATE($F2446," ",$G2446),AllocFactorMatrix,(O$4+1),FALSE)*$E2450</f>
        <v>3.9573002822882457</v>
      </c>
      <c r="P2446" s="22">
        <f ca="1">VLOOKUP(CONCATENATE($F2446," ",$G2446),AllocFactorMatrix,(P$4+1),FALSE)*$E2450</f>
        <v>0</v>
      </c>
      <c r="Q2446" s="22">
        <f ca="1">VLOOKUP(CONCATENATE($F2446," ",$G2446),AllocFactorMatrix,(Q$4+1),FALSE)*$E2450</f>
        <v>0</v>
      </c>
      <c r="R2446" s="22">
        <f t="shared" ca="1" si="1140"/>
        <v>18.347860287224236</v>
      </c>
      <c r="S2446" s="22">
        <f ca="1">VLOOKUP(CONCATENATE($F2446," ",$G2446),AllocFactorMatrix,(S$4+1),FALSE)*$E2450</f>
        <v>0.6166300795025389</v>
      </c>
      <c r="T2446" s="22">
        <f ca="1">VLOOKUP(CONCATENATE($F2446," ",$G2446),AllocFactorMatrix,(T$4+1),FALSE)*$E2450</f>
        <v>11.389011185211809</v>
      </c>
      <c r="U2446" s="22">
        <f ca="1">VLOOKUP(CONCATENATE($F2446," ",$G2446),AllocFactorMatrix,(U$4+1),FALSE)*$E2450</f>
        <v>0</v>
      </c>
      <c r="V2446" s="22">
        <f ca="1">VLOOKUP(CONCATENATE($F2446," ",$G2446),AllocFactorMatrix,(V$4+1),FALSE)*$E2450</f>
        <v>0</v>
      </c>
      <c r="W2446" s="22">
        <f t="shared" ca="1" si="1141"/>
        <v>12.005641264714347</v>
      </c>
      <c r="X2446" s="22">
        <f ca="1">VLOOKUP(CONCATENATE($F2446," ",$G2446),AllocFactorMatrix,(X$4+1),FALSE)*$E2450</f>
        <v>4.0449770541484131</v>
      </c>
      <c r="Y2446" s="22">
        <f ca="1">VLOOKUP(CONCATENATE($F2446," ",$G2446),AllocFactorMatrix,(Y$4+1),FALSE)*$E2450</f>
        <v>7.7687574954631217E-2</v>
      </c>
      <c r="Z2446" s="22">
        <f t="shared" ca="1" si="1139"/>
        <v>4.1226646291030447</v>
      </c>
      <c r="AA2446" s="22">
        <f ca="1">VLOOKUP(CONCATENATE($F2446," ",$G2446),AllocFactorMatrix,(AA$4+1),FALSE)*$E2450</f>
        <v>5.9372972373473151E-2</v>
      </c>
      <c r="AB2446" s="22">
        <f ca="1">VLOOKUP(CONCATENATE($F2446," ",$G2446),AllocFactorMatrix,(AB$4+1),FALSE)*$E2450</f>
        <v>6.8322094240535827E-2</v>
      </c>
      <c r="AC2446" s="22">
        <f ca="1">VLOOKUP(CONCATENATE($F2446," ",$G2446),AllocFactorMatrix,(AC$4+1),FALSE)*$E2450</f>
        <v>1.6221283384846654E-2</v>
      </c>
    </row>
    <row r="2447" spans="4:29" hidden="1" outlineLevel="1">
      <c r="F2447" s="42" t="str">
        <f>F2450</f>
        <v>LABOR_M</v>
      </c>
      <c r="G2447" s="17" t="str">
        <f>$G$12</f>
        <v>DISTSEC</v>
      </c>
      <c r="H2447" s="21">
        <f t="shared" ca="1" si="1133"/>
        <v>73.616552632467489</v>
      </c>
      <c r="I2447" s="22">
        <f ca="1">VLOOKUP(CONCATENATE($F2447," ",$G2447),AllocFactorMatrix,(I$4+1),FALSE)*$E2450</f>
        <v>55.976439360779388</v>
      </c>
      <c r="J2447" s="22">
        <f ca="1">VLOOKUP(CONCATENATE($F2447," ",$G2447),AllocFactorMatrix,(J$4+1),FALSE)*$E2450</f>
        <v>11.298445783722954</v>
      </c>
      <c r="K2447" s="22">
        <f ca="1">VLOOKUP(CONCATENATE($F2447," ",$G2447),AllocFactorMatrix,(K$4+1),FALSE)*$E2450</f>
        <v>0</v>
      </c>
      <c r="L2447" s="22">
        <f ca="1">VLOOKUP(CONCATENATE($F2447," ",$G2447),AllocFactorMatrix,(L$4+1),FALSE)*$E2450</f>
        <v>0</v>
      </c>
      <c r="M2447" s="22">
        <f t="shared" ca="1" si="1138"/>
        <v>11.298445783722954</v>
      </c>
      <c r="N2447" s="22">
        <f ca="1">VLOOKUP(CONCATENATE($F2447," ",$G2447),AllocFactorMatrix,(N$4+1),FALSE)*$E2450</f>
        <v>4.3275341032045009</v>
      </c>
      <c r="O2447" s="22">
        <f ca="1">VLOOKUP(CONCATENATE($F2447," ",$G2447),AllocFactorMatrix,(O$4+1),FALSE)*$E2450</f>
        <v>0</v>
      </c>
      <c r="P2447" s="22">
        <f ca="1">VLOOKUP(CONCATENATE($F2447," ",$G2447),AllocFactorMatrix,(P$4+1),FALSE)*$E2450</f>
        <v>0</v>
      </c>
      <c r="Q2447" s="22">
        <f ca="1">VLOOKUP(CONCATENATE($F2447," ",$G2447),AllocFactorMatrix,(Q$4+1),FALSE)*$E2450</f>
        <v>0</v>
      </c>
      <c r="R2447" s="22">
        <f t="shared" ca="1" si="1140"/>
        <v>4.3275341032045009</v>
      </c>
      <c r="S2447" s="22">
        <f ca="1">VLOOKUP(CONCATENATE($F2447," ",$G2447),AllocFactorMatrix,(S$4+1),FALSE)*$E2450</f>
        <v>0.15199207808963658</v>
      </c>
      <c r="T2447" s="22">
        <f ca="1">VLOOKUP(CONCATENATE($F2447," ",$G2447),AllocFactorMatrix,(T$4+1),FALSE)*$E2450</f>
        <v>0</v>
      </c>
      <c r="U2447" s="22">
        <f ca="1">VLOOKUP(CONCATENATE($F2447," ",$G2447),AllocFactorMatrix,(U$4+1),FALSE)*$E2450</f>
        <v>0</v>
      </c>
      <c r="V2447" s="22">
        <f ca="1">VLOOKUP(CONCATENATE($F2447," ",$G2447),AllocFactorMatrix,(V$4+1),FALSE)*$E2450</f>
        <v>0</v>
      </c>
      <c r="W2447" s="22">
        <f t="shared" ca="1" si="1141"/>
        <v>0.15199207808963658</v>
      </c>
      <c r="X2447" s="22">
        <f ca="1">VLOOKUP(CONCATENATE($F2447," ",$G2447),AllocFactorMatrix,(X$4+1),FALSE)*$E2450</f>
        <v>1.255276931492356</v>
      </c>
      <c r="Y2447" s="22">
        <f ca="1">VLOOKUP(CONCATENATE($F2447," ",$G2447),AllocFactorMatrix,(Y$4+1),FALSE)*$E2450</f>
        <v>0</v>
      </c>
      <c r="Z2447" s="22">
        <f t="shared" ca="1" si="1139"/>
        <v>1.255276931492356</v>
      </c>
      <c r="AA2447" s="22">
        <f ca="1">VLOOKUP(CONCATENATE($F2447," ",$G2447),AllocFactorMatrix,(AA$4+1),FALSE)*$E2450</f>
        <v>1.6157625996983484E-2</v>
      </c>
      <c r="AB2447" s="22">
        <f ca="1">VLOOKUP(CONCATENATE($F2447," ",$G2447),AllocFactorMatrix,(AB$4+1),FALSE)*$E2450</f>
        <v>0.48106571563068518</v>
      </c>
      <c r="AC2447" s="22">
        <f ca="1">VLOOKUP(CONCATENATE($F2447," ",$G2447),AllocFactorMatrix,(AC$4+1),FALSE)*$E2450</f>
        <v>0.10964103355095935</v>
      </c>
    </row>
    <row r="2448" spans="4:29" hidden="1" outlineLevel="1">
      <c r="F2448" s="42" t="str">
        <f>F2450</f>
        <v>LABOR_M</v>
      </c>
      <c r="G2448" s="17" t="str">
        <f>$G$13</f>
        <v>ENERGY</v>
      </c>
      <c r="H2448" s="21">
        <f t="shared" ca="1" si="1133"/>
        <v>741.31767251763688</v>
      </c>
      <c r="I2448" s="22">
        <f ca="1">VLOOKUP(CONCATENATE($F2448," ",$G2448),AllocFactorMatrix,(I$4+1),FALSE)*$E2450</f>
        <v>272.373933433361</v>
      </c>
      <c r="J2448" s="22">
        <f ca="1">VLOOKUP(CONCATENATE($F2448," ",$G2448),AllocFactorMatrix,(J$4+1),FALSE)*$E2450</f>
        <v>86.039770046666774</v>
      </c>
      <c r="K2448" s="22">
        <f ca="1">VLOOKUP(CONCATENATE($F2448," ",$G2448),AllocFactorMatrix,(K$4+1),FALSE)*$E2450</f>
        <v>1.0745126676903127</v>
      </c>
      <c r="L2448" s="22">
        <f ca="1">VLOOKUP(CONCATENATE($F2448," ",$G2448),AllocFactorMatrix,(L$4+1),FALSE)*$E2450</f>
        <v>5.4432371719043617E-2</v>
      </c>
      <c r="M2448" s="22">
        <f t="shared" ca="1" si="1138"/>
        <v>87.168715086076134</v>
      </c>
      <c r="N2448" s="22">
        <f ca="1">VLOOKUP(CONCATENATE($F2448," ",$G2448),AllocFactorMatrix,(N$4+1),FALSE)*$E2450</f>
        <v>43.591562696939448</v>
      </c>
      <c r="O2448" s="22">
        <f ca="1">VLOOKUP(CONCATENATE($F2448," ",$G2448),AllocFactorMatrix,(O$4+1),FALSE)*$E2450</f>
        <v>11.759856305336019</v>
      </c>
      <c r="P2448" s="22">
        <f ca="1">VLOOKUP(CONCATENATE($F2448," ",$G2448),AllocFactorMatrix,(P$4+1),FALSE)*$E2450</f>
        <v>1.8325202960386202</v>
      </c>
      <c r="Q2448" s="22">
        <f ca="1">VLOOKUP(CONCATENATE($F2448," ",$G2448),AllocFactorMatrix,(Q$4+1),FALSE)*$E2450</f>
        <v>0</v>
      </c>
      <c r="R2448" s="22">
        <f t="shared" ca="1" si="1140"/>
        <v>57.183939298314087</v>
      </c>
      <c r="S2448" s="22">
        <f ca="1">VLOOKUP(CONCATENATE($F2448," ",$G2448),AllocFactorMatrix,(S$4+1),FALSE)*$E2450</f>
        <v>2.1953510310998432</v>
      </c>
      <c r="T2448" s="22">
        <f ca="1">VLOOKUP(CONCATENATE($F2448," ",$G2448),AllocFactorMatrix,(T$4+1),FALSE)*$E2450</f>
        <v>43.393977699076899</v>
      </c>
      <c r="U2448" s="22">
        <f ca="1">VLOOKUP(CONCATENATE($F2448," ",$G2448),AllocFactorMatrix,(U$4+1),FALSE)*$E2450</f>
        <v>228.12672829052926</v>
      </c>
      <c r="V2448" s="22">
        <f ca="1">VLOOKUP(CONCATENATE($F2448," ",$G2448),AllocFactorMatrix,(V$4+1),FALSE)*$E2450</f>
        <v>31.899607549811499</v>
      </c>
      <c r="W2448" s="22">
        <f t="shared" ca="1" si="1141"/>
        <v>305.61566457051748</v>
      </c>
      <c r="X2448" s="22">
        <f ca="1">VLOOKUP(CONCATENATE($F2448," ",$G2448),AllocFactorMatrix,(X$4+1),FALSE)*$E2450</f>
        <v>12.256100333888121</v>
      </c>
      <c r="Y2448" s="22">
        <f ca="1">VLOOKUP(CONCATENATE($F2448," ",$G2448),AllocFactorMatrix,(Y$4+1),FALSE)*$E2450</f>
        <v>0.23175258781842659</v>
      </c>
      <c r="Z2448" s="22">
        <f t="shared" ca="1" si="1139"/>
        <v>12.487852921706548</v>
      </c>
      <c r="AA2448" s="22">
        <f ca="1">VLOOKUP(CONCATENATE($F2448," ",$G2448),AllocFactorMatrix,(AA$4+1),FALSE)*$E2450</f>
        <v>0.23116743444784268</v>
      </c>
      <c r="AB2448" s="22">
        <f ca="1">VLOOKUP(CONCATENATE($F2448," ",$G2448),AllocFactorMatrix,(AB$4+1),FALSE)*$E2450</f>
        <v>5.068213779279735</v>
      </c>
      <c r="AC2448" s="22">
        <f ca="1">VLOOKUP(CONCATENATE($F2448," ",$G2448),AllocFactorMatrix,(AC$4+1),FALSE)*$E2450</f>
        <v>1.1881859939337427</v>
      </c>
    </row>
    <row r="2449" spans="3:29" hidden="1" outlineLevel="1">
      <c r="F2449" s="42" t="str">
        <f>F2450</f>
        <v>LABOR_M</v>
      </c>
      <c r="G2449" s="17" t="str">
        <f>$G$14</f>
        <v>CUSTOMER</v>
      </c>
      <c r="H2449" s="21">
        <f t="shared" ca="1" si="1133"/>
        <v>1482.7431994134654</v>
      </c>
      <c r="I2449" s="22">
        <f ca="1">VLOOKUP(CONCATENATE($F2449," ",$G2449),AllocFactorMatrix,(I$4+1),FALSE)*$E2450</f>
        <v>1147.5897767632473</v>
      </c>
      <c r="J2449" s="22">
        <f ca="1">VLOOKUP(CONCATENATE($F2449," ",$G2449),AllocFactorMatrix,(J$4+1),FALSE)*$E2450</f>
        <v>270.75821948770658</v>
      </c>
      <c r="K2449" s="22">
        <f ca="1">VLOOKUP(CONCATENATE($F2449," ",$G2449),AllocFactorMatrix,(K$4+1),FALSE)*$E2450</f>
        <v>2.7573610871995626</v>
      </c>
      <c r="L2449" s="22">
        <f ca="1">VLOOKUP(CONCATENATE($F2449," ",$G2449),AllocFactorMatrix,(L$4+1),FALSE)*$E2450</f>
        <v>0.1964755213932097</v>
      </c>
      <c r="M2449" s="22">
        <f t="shared" ca="1" si="1138"/>
        <v>273.71205609629936</v>
      </c>
      <c r="N2449" s="22">
        <f ca="1">VLOOKUP(CONCATENATE($F2449," ",$G2449),AllocFactorMatrix,(N$4+1),FALSE)*$E2450</f>
        <v>4.8180224813426538</v>
      </c>
      <c r="O2449" s="22">
        <f ca="1">VLOOKUP(CONCATENATE($F2449," ",$G2449),AllocFactorMatrix,(O$4+1),FALSE)*$E2450</f>
        <v>1.5370556044031727</v>
      </c>
      <c r="P2449" s="22">
        <f ca="1">VLOOKUP(CONCATENATE($F2449," ",$G2449),AllocFactorMatrix,(P$4+1),FALSE)*$E2450</f>
        <v>0.56106585872410719</v>
      </c>
      <c r="Q2449" s="22">
        <f ca="1">VLOOKUP(CONCATENATE($F2449," ",$G2449),AllocFactorMatrix,(Q$4+1),FALSE)*$E2450</f>
        <v>0</v>
      </c>
      <c r="R2449" s="22">
        <f t="shared" ca="1" si="1140"/>
        <v>6.9161439444699333</v>
      </c>
      <c r="S2449" s="22">
        <f ca="1">VLOOKUP(CONCATENATE($F2449," ",$G2449),AllocFactorMatrix,(S$4+1),FALSE)*$E2450</f>
        <v>4.5685424268496047E-2</v>
      </c>
      <c r="T2449" s="22">
        <f ca="1">VLOOKUP(CONCATENATE($F2449," ",$G2449),AllocFactorMatrix,(T$4+1),FALSE)*$E2450</f>
        <v>1.1053357284192433</v>
      </c>
      <c r="U2449" s="22">
        <f ca="1">VLOOKUP(CONCATENATE($F2449," ",$G2449),AllocFactorMatrix,(U$4+1),FALSE)*$E2450</f>
        <v>1.8582153909806083</v>
      </c>
      <c r="V2449" s="22">
        <f ca="1">VLOOKUP(CONCATENATE($F2449," ",$G2449),AllocFactorMatrix,(V$4+1),FALSE)*$E2450</f>
        <v>0.35756439831260156</v>
      </c>
      <c r="W2449" s="22">
        <f t="shared" ca="1" si="1141"/>
        <v>3.3668009419809493</v>
      </c>
      <c r="X2449" s="22">
        <f ca="1">VLOOKUP(CONCATENATE($F2449," ",$G2449),AllocFactorMatrix,(X$4+1),FALSE)*$E2450</f>
        <v>1.5575921537614774</v>
      </c>
      <c r="Y2449" s="22">
        <f ca="1">VLOOKUP(CONCATENATE($F2449," ",$G2449),AllocFactorMatrix,(Y$4+1),FALSE)*$E2450</f>
        <v>1.8577093533336433E-2</v>
      </c>
      <c r="Z2449" s="22">
        <f t="shared" ca="1" si="1139"/>
        <v>1.5761692472948139</v>
      </c>
      <c r="AA2449" s="22">
        <f ca="1">VLOOKUP(CONCATENATE($F2449," ",$G2449),AllocFactorMatrix,(AA$4+1),FALSE)*$E2450</f>
        <v>0.10841412714363555</v>
      </c>
      <c r="AB2449" s="22">
        <f ca="1">VLOOKUP(CONCATENATE($F2449," ",$G2449),AllocFactorMatrix,(AB$4+1),FALSE)*$E2450</f>
        <v>45.848563124409843</v>
      </c>
      <c r="AC2449" s="22">
        <f ca="1">VLOOKUP(CONCATENATE($F2449," ",$G2449),AllocFactorMatrix,(AC$4+1),FALSE)*$E2450</f>
        <v>3.6252751686185256</v>
      </c>
    </row>
    <row r="2450" spans="3:29" collapsed="1">
      <c r="D2450" s="39" t="s">
        <v>658</v>
      </c>
      <c r="E2450" s="19">
        <v>4231</v>
      </c>
      <c r="F2450" s="42" t="s">
        <v>69</v>
      </c>
      <c r="G2450" s="17" t="str">
        <f>$G$15</f>
        <v>TOTAL</v>
      </c>
      <c r="H2450" s="21">
        <f t="shared" ca="1" si="1133"/>
        <v>4231.0000000000027</v>
      </c>
      <c r="I2450" s="22">
        <f ca="1">VLOOKUP(CONCATENATE($F2450," ",$G2450),AllocFactorMatrix,(I$4+1),FALSE)*$E2450</f>
        <v>2466.2821144494883</v>
      </c>
      <c r="J2450" s="22">
        <f ca="1">VLOOKUP(CONCATENATE($F2450," ",$G2450),AllocFactorMatrix,(J$4+1),FALSE)*$E2450</f>
        <v>615.46450255123693</v>
      </c>
      <c r="K2450" s="22">
        <f ca="1">VLOOKUP(CONCATENATE($F2450," ",$G2450),AllocFactorMatrix,(K$4+1),FALSE)*$E2450</f>
        <v>6.9680640188504199</v>
      </c>
      <c r="L2450" s="22">
        <f ca="1">VLOOKUP(CONCATENATE($F2450," ",$G2450),AllocFactorMatrix,(L$4+1),FALSE)*$E2450</f>
        <v>0.38938682876322162</v>
      </c>
      <c r="M2450" s="22">
        <f t="shared" ca="1" si="1138"/>
        <v>622.82195339885061</v>
      </c>
      <c r="N2450" s="22">
        <f ca="1">VLOOKUP(CONCATENATE($F2450," ",$G2450),AllocFactorMatrix,(N$4+1),FALSE)*$E2450</f>
        <v>163.25609087226587</v>
      </c>
      <c r="O2450" s="22">
        <f ca="1">VLOOKUP(CONCATENATE($F2450," ",$G2450),AllocFactorMatrix,(O$4+1),FALSE)*$E2450</f>
        <v>43.603467176790126</v>
      </c>
      <c r="P2450" s="22">
        <f ca="1">VLOOKUP(CONCATENATE($F2450," ",$G2450),AllocFactorMatrix,(P$4+1),FALSE)*$E2450</f>
        <v>6.6552680431530318</v>
      </c>
      <c r="Q2450" s="22">
        <f ca="1">VLOOKUP(CONCATENATE($F2450," ",$G2450),AllocFactorMatrix,(Q$4+1),FALSE)*$E2450</f>
        <v>0</v>
      </c>
      <c r="R2450" s="22">
        <f t="shared" ca="1" si="1140"/>
        <v>213.51482609220903</v>
      </c>
      <c r="S2450" s="22">
        <f ca="1">VLOOKUP(CONCATENATE($F2450," ",$G2450),AllocFactorMatrix,(S$4+1),FALSE)*$E2450</f>
        <v>7.1599612391241836</v>
      </c>
      <c r="T2450" s="22">
        <f ca="1">VLOOKUP(CONCATENATE($F2450," ",$G2450),AllocFactorMatrix,(T$4+1),FALSE)*$E2450</f>
        <v>131.55271324793551</v>
      </c>
      <c r="U2450" s="22">
        <f ca="1">VLOOKUP(CONCATENATE($F2450," ",$G2450),AllocFactorMatrix,(U$4+1),FALSE)*$E2450</f>
        <v>605.02972150706694</v>
      </c>
      <c r="V2450" s="22">
        <f ca="1">VLOOKUP(CONCATENATE($F2450," ",$G2450),AllocFactorMatrix,(V$4+1),FALSE)*$E2450</f>
        <v>76.288448912138662</v>
      </c>
      <c r="W2450" s="22">
        <f t="shared" ca="1" si="1141"/>
        <v>820.0308449062652</v>
      </c>
      <c r="X2450" s="22">
        <f ca="1">VLOOKUP(CONCATENATE($F2450," ",$G2450),AllocFactorMatrix,(X$4+1),FALSE)*$E2450</f>
        <v>46.003842269941686</v>
      </c>
      <c r="Y2450" s="22">
        <f ca="1">VLOOKUP(CONCATENATE($F2450," ",$G2450),AllocFactorMatrix,(Y$4+1),FALSE)*$E2450</f>
        <v>0.83412657860143513</v>
      </c>
      <c r="Z2450" s="22">
        <f t="shared" ca="1" si="1139"/>
        <v>46.83796884854312</v>
      </c>
      <c r="AA2450" s="22">
        <f ca="1">VLOOKUP(CONCATENATE($F2450," ",$G2450),AllocFactorMatrix,(AA$4+1),FALSE)*$E2450</f>
        <v>0.80623867937879534</v>
      </c>
      <c r="AB2450" s="22">
        <f ca="1">VLOOKUP(CONCATENATE($F2450," ",$G2450),AllocFactorMatrix,(AB$4+1),FALSE)*$E2450</f>
        <v>54.939859055045375</v>
      </c>
      <c r="AC2450" s="22">
        <f ca="1">VLOOKUP(CONCATENATE($F2450," ",$G2450),AllocFactorMatrix,(AC$4+1),FALSE)*$E2450</f>
        <v>5.7661945702213409</v>
      </c>
    </row>
    <row r="2451" spans="3:29" hidden="1" outlineLevel="1">
      <c r="F2451" s="42"/>
      <c r="G2451" s="17" t="str">
        <f>$G$8</f>
        <v>PRODUCTION</v>
      </c>
      <c r="H2451" s="21">
        <f t="shared" ref="H2451:AC2451" ca="1" si="1142">H2403+H2411+H2419+H2427+H2435+H2443</f>
        <v>818802.21578783693</v>
      </c>
      <c r="I2451" s="21">
        <f t="shared" ca="1" si="1142"/>
        <v>405969.15595492366</v>
      </c>
      <c r="J2451" s="21">
        <f t="shared" ca="1" si="1142"/>
        <v>101519.84265833975</v>
      </c>
      <c r="K2451" s="21">
        <f t="shared" ca="1" si="1142"/>
        <v>1286.6460185874173</v>
      </c>
      <c r="L2451" s="21">
        <f t="shared" ca="1" si="1142"/>
        <v>64.395354291498677</v>
      </c>
      <c r="M2451" s="21">
        <f t="shared" ca="1" si="1142"/>
        <v>102870.88403121867</v>
      </c>
      <c r="N2451" s="21">
        <f t="shared" ca="1" si="1142"/>
        <v>45546.647162046909</v>
      </c>
      <c r="O2451" s="21">
        <f t="shared" ca="1" si="1142"/>
        <v>12483.281176783425</v>
      </c>
      <c r="P2451" s="21">
        <f t="shared" ca="1" si="1142"/>
        <v>1986.4746116268404</v>
      </c>
      <c r="Q2451" s="21">
        <f t="shared" ca="1" si="1142"/>
        <v>0</v>
      </c>
      <c r="R2451" s="21">
        <f t="shared" ca="1" si="1142"/>
        <v>60016.402950457174</v>
      </c>
      <c r="S2451" s="21">
        <f t="shared" ca="1" si="1142"/>
        <v>1968.8650412495283</v>
      </c>
      <c r="T2451" s="21">
        <f t="shared" ca="1" si="1142"/>
        <v>35829.98524893041</v>
      </c>
      <c r="U2451" s="21">
        <f t="shared" ca="1" si="1142"/>
        <v>174583.10357486486</v>
      </c>
      <c r="V2451" s="21">
        <f t="shared" ca="1" si="1142"/>
        <v>22245.456196182524</v>
      </c>
      <c r="W2451" s="21">
        <f t="shared" ca="1" si="1142"/>
        <v>234627.4100612273</v>
      </c>
      <c r="X2451" s="21">
        <f t="shared" ca="1" si="1142"/>
        <v>12738.426202511306</v>
      </c>
      <c r="Y2451" s="21">
        <f t="shared" ca="1" si="1142"/>
        <v>239.45171982349683</v>
      </c>
      <c r="Z2451" s="21">
        <f t="shared" ca="1" si="1142"/>
        <v>12977.877922334803</v>
      </c>
      <c r="AA2451" s="21">
        <f t="shared" ca="1" si="1142"/>
        <v>185.2489755536908</v>
      </c>
      <c r="AB2451" s="21">
        <f t="shared" ca="1" si="1142"/>
        <v>1740.8409948402941</v>
      </c>
      <c r="AC2451" s="21">
        <f t="shared" ca="1" si="1142"/>
        <v>414.39489728159037</v>
      </c>
    </row>
    <row r="2452" spans="3:29" hidden="1" outlineLevel="1">
      <c r="F2452" s="42"/>
      <c r="G2452" s="17" t="str">
        <f>$G$9</f>
        <v>BULKTRAN</v>
      </c>
      <c r="H2452" s="21">
        <f t="shared" ref="H2452:AC2452" ca="1" si="1143">H2404+H2412+H2420+H2428+H2436+H2444</f>
        <v>489779.17478601058</v>
      </c>
      <c r="I2452" s="21">
        <f t="shared" ca="1" si="1143"/>
        <v>242836.71240540058</v>
      </c>
      <c r="J2452" s="21">
        <f t="shared" ca="1" si="1143"/>
        <v>60725.659753821426</v>
      </c>
      <c r="K2452" s="21">
        <f t="shared" ca="1" si="1143"/>
        <v>769.62716157174782</v>
      </c>
      <c r="L2452" s="21">
        <f t="shared" ca="1" si="1143"/>
        <v>38.519074419695166</v>
      </c>
      <c r="M2452" s="21">
        <f t="shared" ca="1" si="1143"/>
        <v>61533.805989812863</v>
      </c>
      <c r="N2452" s="21">
        <f t="shared" ca="1" si="1143"/>
        <v>27244.429522986517</v>
      </c>
      <c r="O2452" s="21">
        <f t="shared" ca="1" si="1143"/>
        <v>7467.0671811798793</v>
      </c>
      <c r="P2452" s="21">
        <f t="shared" ca="1" si="1143"/>
        <v>1188.2404288315399</v>
      </c>
      <c r="Q2452" s="21">
        <f t="shared" ca="1" si="1143"/>
        <v>0</v>
      </c>
      <c r="R2452" s="21">
        <f t="shared" ca="1" si="1143"/>
        <v>35899.737132997929</v>
      </c>
      <c r="S2452" s="21">
        <f t="shared" ca="1" si="1143"/>
        <v>1177.706992695882</v>
      </c>
      <c r="T2452" s="21">
        <f t="shared" ca="1" si="1143"/>
        <v>21432.258327404419</v>
      </c>
      <c r="U2452" s="21">
        <f t="shared" ca="1" si="1143"/>
        <v>104429.57621726069</v>
      </c>
      <c r="V2452" s="21">
        <f t="shared" ca="1" si="1143"/>
        <v>13306.462743290576</v>
      </c>
      <c r="W2452" s="21">
        <f t="shared" ca="1" si="1143"/>
        <v>140346.00428065157</v>
      </c>
      <c r="X2452" s="21">
        <f t="shared" ca="1" si="1143"/>
        <v>7619.6861137404321</v>
      </c>
      <c r="Y2452" s="21">
        <f t="shared" ca="1" si="1143"/>
        <v>143.2317395763273</v>
      </c>
      <c r="Z2452" s="21">
        <f t="shared" ca="1" si="1143"/>
        <v>7762.9178533167606</v>
      </c>
      <c r="AA2452" s="21">
        <f t="shared" ca="1" si="1143"/>
        <v>110.80953205450317</v>
      </c>
      <c r="AB2452" s="21">
        <f t="shared" ca="1" si="1143"/>
        <v>1041.3108922356218</v>
      </c>
      <c r="AC2452" s="21">
        <f t="shared" ca="1" si="1143"/>
        <v>247.87669954071208</v>
      </c>
    </row>
    <row r="2453" spans="3:29" hidden="1" outlineLevel="1">
      <c r="F2453" s="42"/>
      <c r="G2453" s="17" t="str">
        <f>$G$10</f>
        <v>SUBTRAN</v>
      </c>
      <c r="H2453" s="21">
        <f t="shared" ref="H2453:AC2453" ca="1" si="1144">H2405+H2413+H2421+H2429+H2437+H2445</f>
        <v>155169.3617765127</v>
      </c>
      <c r="I2453" s="21">
        <f t="shared" ca="1" si="1144"/>
        <v>74878.873045978486</v>
      </c>
      <c r="J2453" s="21">
        <f t="shared" ca="1" si="1144"/>
        <v>18681.786517242861</v>
      </c>
      <c r="K2453" s="21">
        <f t="shared" ca="1" si="1144"/>
        <v>237.26975163520524</v>
      </c>
      <c r="L2453" s="21">
        <f t="shared" ca="1" si="1144"/>
        <v>15.296408017327158</v>
      </c>
      <c r="M2453" s="21">
        <f t="shared" ca="1" si="1144"/>
        <v>18934.352676895396</v>
      </c>
      <c r="N2453" s="21">
        <f t="shared" ca="1" si="1144"/>
        <v>8296.2503899613548</v>
      </c>
      <c r="O2453" s="21">
        <f t="shared" ca="1" si="1144"/>
        <v>2277.5355090919938</v>
      </c>
      <c r="P2453" s="21">
        <f t="shared" ca="1" si="1144"/>
        <v>457.80150192501884</v>
      </c>
      <c r="Q2453" s="21">
        <f t="shared" ca="1" si="1144"/>
        <v>0</v>
      </c>
      <c r="R2453" s="21">
        <f t="shared" ca="1" si="1144"/>
        <v>11031.587400978369</v>
      </c>
      <c r="S2453" s="21">
        <f t="shared" ca="1" si="1144"/>
        <v>351.56980997563448</v>
      </c>
      <c r="T2453" s="21">
        <f t="shared" ca="1" si="1144"/>
        <v>6586.7131121776974</v>
      </c>
      <c r="U2453" s="21">
        <f t="shared" ca="1" si="1144"/>
        <v>40932.625078256642</v>
      </c>
      <c r="V2453" s="21">
        <f t="shared" ca="1" si="1144"/>
        <v>0</v>
      </c>
      <c r="W2453" s="21">
        <f t="shared" ca="1" si="1144"/>
        <v>47870.908000409967</v>
      </c>
      <c r="X2453" s="21">
        <f t="shared" ca="1" si="1144"/>
        <v>2326.9872732571139</v>
      </c>
      <c r="Y2453" s="21">
        <f t="shared" ca="1" si="1144"/>
        <v>44.635863484762403</v>
      </c>
      <c r="Z2453" s="21">
        <f t="shared" ca="1" si="1144"/>
        <v>2371.6231367418759</v>
      </c>
      <c r="AA2453" s="21">
        <f t="shared" ca="1" si="1144"/>
        <v>33.950427372383281</v>
      </c>
      <c r="AB2453" s="21">
        <f t="shared" ca="1" si="1144"/>
        <v>38.844456688010858</v>
      </c>
      <c r="AC2453" s="21">
        <f t="shared" ca="1" si="1144"/>
        <v>9.2226314481964824</v>
      </c>
    </row>
    <row r="2454" spans="3:29" hidden="1" outlineLevel="1">
      <c r="F2454" s="42"/>
      <c r="G2454" s="17" t="str">
        <f>$G$11</f>
        <v>DISTPRI</v>
      </c>
      <c r="H2454" s="21">
        <f t="shared" ref="H2454:AC2454" ca="1" si="1145">H2406+H2414+H2422+H2430+H2438+H2446</f>
        <v>231182.0626793422</v>
      </c>
      <c r="I2454" s="21">
        <f t="shared" ca="1" si="1145"/>
        <v>152908.40933035983</v>
      </c>
      <c r="J2454" s="21">
        <f t="shared" ca="1" si="1145"/>
        <v>37945.533643001312</v>
      </c>
      <c r="K2454" s="21">
        <f t="shared" ca="1" si="1145"/>
        <v>481.75281627903297</v>
      </c>
      <c r="L2454" s="21">
        <f t="shared" ca="1" si="1145"/>
        <v>0</v>
      </c>
      <c r="M2454" s="21">
        <f t="shared" ca="1" si="1145"/>
        <v>38427.286459280345</v>
      </c>
      <c r="N2454" s="21">
        <f t="shared" ca="1" si="1145"/>
        <v>16562.974198308981</v>
      </c>
      <c r="O2454" s="21">
        <f t="shared" ca="1" si="1145"/>
        <v>4554.6985279251858</v>
      </c>
      <c r="P2454" s="21">
        <f t="shared" ca="1" si="1145"/>
        <v>0</v>
      </c>
      <c r="Q2454" s="21">
        <f t="shared" ca="1" si="1145"/>
        <v>0</v>
      </c>
      <c r="R2454" s="21">
        <f t="shared" ca="1" si="1145"/>
        <v>21117.672726234163</v>
      </c>
      <c r="S2454" s="21">
        <f t="shared" ca="1" si="1145"/>
        <v>709.71720997644331</v>
      </c>
      <c r="T2454" s="21">
        <f t="shared" ca="1" si="1145"/>
        <v>13108.308386901756</v>
      </c>
      <c r="U2454" s="21">
        <f t="shared" ca="1" si="1145"/>
        <v>0</v>
      </c>
      <c r="V2454" s="21">
        <f t="shared" ca="1" si="1145"/>
        <v>0</v>
      </c>
      <c r="W2454" s="21">
        <f t="shared" ca="1" si="1145"/>
        <v>13818.025596878197</v>
      </c>
      <c r="X2454" s="21">
        <f t="shared" ca="1" si="1145"/>
        <v>4655.6110782090436</v>
      </c>
      <c r="Y2454" s="21">
        <f t="shared" ca="1" si="1145"/>
        <v>89.415373624195141</v>
      </c>
      <c r="Z2454" s="21">
        <f t="shared" ca="1" si="1145"/>
        <v>4745.0264518332388</v>
      </c>
      <c r="AA2454" s="21">
        <f t="shared" ca="1" si="1145"/>
        <v>68.335979222590453</v>
      </c>
      <c r="AB2454" s="21">
        <f t="shared" ca="1" si="1145"/>
        <v>78.636070013417282</v>
      </c>
      <c r="AC2454" s="21">
        <f t="shared" ca="1" si="1145"/>
        <v>18.670065520349311</v>
      </c>
    </row>
    <row r="2455" spans="3:29" hidden="1" outlineLevel="1">
      <c r="F2455" s="42"/>
      <c r="G2455" s="17" t="str">
        <f>$G$12</f>
        <v>DISTSEC</v>
      </c>
      <c r="H2455" s="21">
        <f t="shared" ref="H2455:AC2455" ca="1" si="1146">H2407+H2415+H2423+H2431+H2439+H2447</f>
        <v>76902.2310655076</v>
      </c>
      <c r="I2455" s="21">
        <f t="shared" ca="1" si="1146"/>
        <v>58474.798398105144</v>
      </c>
      <c r="J2455" s="21">
        <f t="shared" ca="1" si="1146"/>
        <v>11802.721769366966</v>
      </c>
      <c r="K2455" s="21">
        <f t="shared" ca="1" si="1146"/>
        <v>0</v>
      </c>
      <c r="L2455" s="21">
        <f t="shared" ca="1" si="1146"/>
        <v>0</v>
      </c>
      <c r="M2455" s="21">
        <f t="shared" ca="1" si="1146"/>
        <v>11802.721769366966</v>
      </c>
      <c r="N2455" s="21">
        <f t="shared" ca="1" si="1146"/>
        <v>4520.6820429366535</v>
      </c>
      <c r="O2455" s="21">
        <f t="shared" ca="1" si="1146"/>
        <v>0</v>
      </c>
      <c r="P2455" s="21">
        <f t="shared" ca="1" si="1146"/>
        <v>0</v>
      </c>
      <c r="Q2455" s="21">
        <f t="shared" ca="1" si="1146"/>
        <v>0</v>
      </c>
      <c r="R2455" s="21">
        <f t="shared" ca="1" si="1146"/>
        <v>4520.6820429366535</v>
      </c>
      <c r="S2455" s="21">
        <f t="shared" ca="1" si="1146"/>
        <v>158.77583901179389</v>
      </c>
      <c r="T2455" s="21">
        <f t="shared" ca="1" si="1146"/>
        <v>0</v>
      </c>
      <c r="U2455" s="21">
        <f t="shared" ca="1" si="1146"/>
        <v>0</v>
      </c>
      <c r="V2455" s="21">
        <f t="shared" ca="1" si="1146"/>
        <v>0</v>
      </c>
      <c r="W2455" s="21">
        <f t="shared" ca="1" si="1146"/>
        <v>158.77583901179389</v>
      </c>
      <c r="X2455" s="21">
        <f t="shared" ca="1" si="1146"/>
        <v>1311.3028685107413</v>
      </c>
      <c r="Y2455" s="21">
        <f t="shared" ca="1" si="1146"/>
        <v>0</v>
      </c>
      <c r="Z2455" s="21">
        <f t="shared" ca="1" si="1146"/>
        <v>1311.3028685107413</v>
      </c>
      <c r="AA2455" s="21">
        <f t="shared" ca="1" si="1146"/>
        <v>16.878778528160325</v>
      </c>
      <c r="AB2455" s="21">
        <f t="shared" ca="1" si="1146"/>
        <v>502.53680046420197</v>
      </c>
      <c r="AC2455" s="21">
        <f t="shared" ca="1" si="1146"/>
        <v>114.53456858394506</v>
      </c>
    </row>
    <row r="2456" spans="3:29" hidden="1" outlineLevel="1">
      <c r="F2456" s="42"/>
      <c r="G2456" s="17" t="str">
        <f>$G$13</f>
        <v>ENERGY</v>
      </c>
      <c r="H2456" s="21">
        <f t="shared" ref="H2456:AC2456" ca="1" si="1147">H2408+H2416+H2424+H2432+H2440+H2448</f>
        <v>46661.815528693682</v>
      </c>
      <c r="I2456" s="21">
        <f t="shared" ca="1" si="1147"/>
        <v>17144.420951855584</v>
      </c>
      <c r="J2456" s="21">
        <f t="shared" ca="1" si="1147"/>
        <v>5415.7239559849741</v>
      </c>
      <c r="K2456" s="21">
        <f t="shared" ca="1" si="1147"/>
        <v>67.634583312617679</v>
      </c>
      <c r="L2456" s="21">
        <f t="shared" ca="1" si="1147"/>
        <v>3.4262144045714349</v>
      </c>
      <c r="M2456" s="21">
        <f t="shared" ca="1" si="1147"/>
        <v>5486.7847537021635</v>
      </c>
      <c r="N2456" s="21">
        <f t="shared" ca="1" si="1147"/>
        <v>2743.8459011290893</v>
      </c>
      <c r="O2456" s="21">
        <f t="shared" ca="1" si="1147"/>
        <v>740.21740733623153</v>
      </c>
      <c r="P2456" s="21">
        <f t="shared" ca="1" si="1147"/>
        <v>115.34693853437967</v>
      </c>
      <c r="Q2456" s="21">
        <f t="shared" ca="1" si="1147"/>
        <v>0</v>
      </c>
      <c r="R2456" s="21">
        <f t="shared" ca="1" si="1147"/>
        <v>3599.410246999701</v>
      </c>
      <c r="S2456" s="21">
        <f t="shared" ca="1" si="1147"/>
        <v>138.18511096060678</v>
      </c>
      <c r="T2456" s="21">
        <f t="shared" ca="1" si="1147"/>
        <v>2731.4090268128621</v>
      </c>
      <c r="U2456" s="21">
        <f t="shared" ca="1" si="1147"/>
        <v>14359.306013177304</v>
      </c>
      <c r="V2456" s="21">
        <f t="shared" ca="1" si="1147"/>
        <v>2007.9024932345935</v>
      </c>
      <c r="W2456" s="21">
        <f t="shared" ca="1" si="1147"/>
        <v>19236.802644185362</v>
      </c>
      <c r="X2456" s="21">
        <f t="shared" ca="1" si="1147"/>
        <v>771.45320296872148</v>
      </c>
      <c r="Y2456" s="21">
        <f t="shared" ca="1" si="1147"/>
        <v>14.587533660643345</v>
      </c>
      <c r="Z2456" s="21">
        <f t="shared" ca="1" si="1147"/>
        <v>786.04073662936491</v>
      </c>
      <c r="AA2456" s="21">
        <f t="shared" ca="1" si="1147"/>
        <v>14.550701517492827</v>
      </c>
      <c r="AB2456" s="21">
        <f t="shared" ca="1" si="1147"/>
        <v>319.01580819673239</v>
      </c>
      <c r="AC2456" s="21">
        <f t="shared" ca="1" si="1147"/>
        <v>74.789685607278997</v>
      </c>
    </row>
    <row r="2457" spans="3:29" hidden="1" outlineLevel="1">
      <c r="F2457" s="42"/>
      <c r="G2457" s="17" t="str">
        <f>$G$14</f>
        <v>CUSTOMER</v>
      </c>
      <c r="H2457" s="21">
        <f t="shared" ref="H2457:AC2457" ca="1" si="1148">H2409+H2417+H2425+H2433+H2441+H2449</f>
        <v>649731.13837609603</v>
      </c>
      <c r="I2457" s="21">
        <f t="shared" ca="1" si="1148"/>
        <v>486288.87973839842</v>
      </c>
      <c r="J2457" s="21">
        <f t="shared" ca="1" si="1148"/>
        <v>118932.25919063512</v>
      </c>
      <c r="K2457" s="21">
        <f t="shared" ca="1" si="1148"/>
        <v>1308.6623183142808</v>
      </c>
      <c r="L2457" s="21">
        <f t="shared" ca="1" si="1148"/>
        <v>96.190267957054175</v>
      </c>
      <c r="M2457" s="21">
        <f t="shared" ca="1" si="1148"/>
        <v>120337.11177690647</v>
      </c>
      <c r="N2457" s="21">
        <f t="shared" ca="1" si="1148"/>
        <v>2199.5992313581091</v>
      </c>
      <c r="O2457" s="21">
        <f t="shared" ca="1" si="1148"/>
        <v>692.62576546882099</v>
      </c>
      <c r="P2457" s="21">
        <f t="shared" ca="1" si="1148"/>
        <v>275.83081293416387</v>
      </c>
      <c r="Q2457" s="21">
        <f t="shared" ca="1" si="1148"/>
        <v>0</v>
      </c>
      <c r="R2457" s="21">
        <f t="shared" ca="1" si="1148"/>
        <v>3168.0558097610942</v>
      </c>
      <c r="S2457" s="21">
        <f t="shared" ca="1" si="1148"/>
        <v>20.45965202669813</v>
      </c>
      <c r="T2457" s="21">
        <f t="shared" ca="1" si="1148"/>
        <v>507.39311959944951</v>
      </c>
      <c r="U2457" s="21">
        <f t="shared" ca="1" si="1148"/>
        <v>914.15569641644117</v>
      </c>
      <c r="V2457" s="21">
        <f t="shared" ca="1" si="1148"/>
        <v>177.12107224881888</v>
      </c>
      <c r="W2457" s="21">
        <f t="shared" ca="1" si="1148"/>
        <v>1619.1295402914077</v>
      </c>
      <c r="X2457" s="21">
        <f t="shared" ca="1" si="1148"/>
        <v>704.68595943051412</v>
      </c>
      <c r="Y2457" s="21">
        <f t="shared" ca="1" si="1148"/>
        <v>8.2387949980923185</v>
      </c>
      <c r="Z2457" s="21">
        <f t="shared" ca="1" si="1148"/>
        <v>712.92475442860666</v>
      </c>
      <c r="AA2457" s="21">
        <f t="shared" ca="1" si="1148"/>
        <v>50.314885623534977</v>
      </c>
      <c r="AB2457" s="21">
        <f t="shared" ca="1" si="1148"/>
        <v>33203.973928538253</v>
      </c>
      <c r="AC2457" s="21">
        <f t="shared" ca="1" si="1148"/>
        <v>4350.7479421482885</v>
      </c>
    </row>
    <row r="2458" spans="3:29" collapsed="1">
      <c r="C2458" s="17" t="s">
        <v>233</v>
      </c>
      <c r="E2458" s="21">
        <f>E2410+E2418+E2426+E2434+E2442+E2450</f>
        <v>2468228</v>
      </c>
      <c r="F2458" s="42"/>
      <c r="G2458" s="17" t="str">
        <f>$G$15</f>
        <v>TOTAL</v>
      </c>
      <c r="H2458" s="21">
        <f t="shared" ref="H2458:AC2458" ca="1" si="1149">H2410+H2418+H2426+H2434+H2442+H2450</f>
        <v>2468228</v>
      </c>
      <c r="I2458" s="21">
        <f t="shared" ca="1" si="1149"/>
        <v>1438501.2498250213</v>
      </c>
      <c r="J2458" s="21">
        <f t="shared" ca="1" si="1149"/>
        <v>355023.52748839243</v>
      </c>
      <c r="K2458" s="21">
        <f t="shared" ca="1" si="1149"/>
        <v>4151.592649700302</v>
      </c>
      <c r="L2458" s="21">
        <f t="shared" ca="1" si="1149"/>
        <v>217.8273190901466</v>
      </c>
      <c r="M2458" s="21">
        <f t="shared" ca="1" si="1149"/>
        <v>359392.94745718286</v>
      </c>
      <c r="N2458" s="21">
        <f t="shared" ca="1" si="1149"/>
        <v>107114.42844872759</v>
      </c>
      <c r="O2458" s="21">
        <f t="shared" ca="1" si="1149"/>
        <v>28215.425567785536</v>
      </c>
      <c r="P2458" s="21">
        <f t="shared" ca="1" si="1149"/>
        <v>4023.6942938519442</v>
      </c>
      <c r="Q2458" s="21">
        <f t="shared" ca="1" si="1149"/>
        <v>0</v>
      </c>
      <c r="R2458" s="21">
        <f t="shared" ca="1" si="1149"/>
        <v>139353.54831036506</v>
      </c>
      <c r="S2458" s="21">
        <f t="shared" ca="1" si="1149"/>
        <v>4525.2796558965874</v>
      </c>
      <c r="T2458" s="21">
        <f t="shared" ca="1" si="1149"/>
        <v>80196.067221826597</v>
      </c>
      <c r="U2458" s="21">
        <f t="shared" ca="1" si="1149"/>
        <v>335218.7665799759</v>
      </c>
      <c r="V2458" s="21">
        <f t="shared" ca="1" si="1149"/>
        <v>37736.942504956511</v>
      </c>
      <c r="W2458" s="21">
        <f t="shared" ca="1" si="1149"/>
        <v>457677.05596265564</v>
      </c>
      <c r="X2458" s="21">
        <f t="shared" ca="1" si="1149"/>
        <v>30128.152698627873</v>
      </c>
      <c r="Y2458" s="21">
        <f t="shared" ca="1" si="1149"/>
        <v>539.56102516751719</v>
      </c>
      <c r="Z2458" s="21">
        <f t="shared" ca="1" si="1149"/>
        <v>30667.713723795394</v>
      </c>
      <c r="AA2458" s="21">
        <f t="shared" ca="1" si="1149"/>
        <v>480.0892798723558</v>
      </c>
      <c r="AB2458" s="21">
        <f t="shared" ca="1" si="1149"/>
        <v>36925.158950976525</v>
      </c>
      <c r="AC2458" s="21">
        <f t="shared" ca="1" si="1149"/>
        <v>5230.2364901303599</v>
      </c>
    </row>
    <row r="2459" spans="3:29">
      <c r="F2459" s="44"/>
    </row>
    <row r="2460" spans="3:29" hidden="1" outlineLevel="1">
      <c r="F2460" s="42"/>
      <c r="G2460" s="17" t="str">
        <f>$G$8</f>
        <v>PRODUCTION</v>
      </c>
      <c r="H2460" s="21">
        <f t="shared" ref="H2460:AC2460" ca="1" si="1150">+H2393+H2451</f>
        <v>9513265.2849667575</v>
      </c>
      <c r="I2460" s="21">
        <f t="shared" ca="1" si="1150"/>
        <v>4716532.9488041289</v>
      </c>
      <c r="J2460" s="21">
        <f t="shared" ca="1" si="1150"/>
        <v>1179590.9354214151</v>
      </c>
      <c r="K2460" s="21">
        <f t="shared" ca="1" si="1150"/>
        <v>14949.905693745175</v>
      </c>
      <c r="L2460" s="21">
        <f t="shared" ca="1" si="1150"/>
        <v>748.21764320222815</v>
      </c>
      <c r="M2460" s="21">
        <f t="shared" ca="1" si="1150"/>
        <v>1195289.0587583622</v>
      </c>
      <c r="N2460" s="21">
        <f t="shared" ca="1" si="1150"/>
        <v>529279.46420212917</v>
      </c>
      <c r="O2460" s="21">
        <f t="shared" ca="1" si="1150"/>
        <v>145065.26999446744</v>
      </c>
      <c r="P2460" s="21">
        <f t="shared" ca="1" si="1150"/>
        <v>23079.141295807443</v>
      </c>
      <c r="Q2460" s="21">
        <f t="shared" ca="1" si="1150"/>
        <v>0</v>
      </c>
      <c r="R2460" s="21">
        <f t="shared" ca="1" si="1150"/>
        <v>697423.87549240398</v>
      </c>
      <c r="S2460" s="21">
        <f t="shared" ca="1" si="1150"/>
        <v>22877.864007044631</v>
      </c>
      <c r="T2460" s="21">
        <f t="shared" ca="1" si="1150"/>
        <v>416356.11967653019</v>
      </c>
      <c r="U2460" s="21">
        <f t="shared" ca="1" si="1150"/>
        <v>2028293.9418498196</v>
      </c>
      <c r="V2460" s="21">
        <f t="shared" ca="1" si="1150"/>
        <v>258473.1501366162</v>
      </c>
      <c r="W2460" s="21">
        <f t="shared" ca="1" si="1150"/>
        <v>2726001.0756700104</v>
      </c>
      <c r="X2460" s="21">
        <f t="shared" ca="1" si="1150"/>
        <v>148037.95285540825</v>
      </c>
      <c r="Y2460" s="21">
        <f t="shared" ca="1" si="1150"/>
        <v>2782.6253784467217</v>
      </c>
      <c r="Z2460" s="21">
        <f t="shared" ca="1" si="1150"/>
        <v>150820.57823385496</v>
      </c>
      <c r="AA2460" s="21">
        <f t="shared" ca="1" si="1150"/>
        <v>2152.9851383261739</v>
      </c>
      <c r="AB2460" s="21">
        <f t="shared" ca="1" si="1150"/>
        <v>20228.853501452817</v>
      </c>
      <c r="AC2460" s="21">
        <f t="shared" ca="1" si="1150"/>
        <v>4815.9093682168277</v>
      </c>
    </row>
    <row r="2461" spans="3:29" hidden="1" outlineLevel="1">
      <c r="F2461" s="42"/>
      <c r="G2461" s="17" t="str">
        <f>$G$9</f>
        <v>BULKTRAN</v>
      </c>
      <c r="H2461" s="21">
        <f t="shared" ref="H2461:AC2461" ca="1" si="1151">+H2394+H2452</f>
        <v>5142867.0557135018</v>
      </c>
      <c r="I2461" s="21">
        <f t="shared" ca="1" si="1151"/>
        <v>2549640.0519194184</v>
      </c>
      <c r="J2461" s="21">
        <f t="shared" ca="1" si="1151"/>
        <v>637723.875239752</v>
      </c>
      <c r="K2461" s="21">
        <f t="shared" ca="1" si="1151"/>
        <v>8082.7355972281739</v>
      </c>
      <c r="L2461" s="21">
        <f t="shared" ca="1" si="1151"/>
        <v>404.54260284291513</v>
      </c>
      <c r="M2461" s="21">
        <f t="shared" ca="1" si="1151"/>
        <v>646211.15343982319</v>
      </c>
      <c r="N2461" s="21">
        <f t="shared" ca="1" si="1151"/>
        <v>286158.7782174609</v>
      </c>
      <c r="O2461" s="21">
        <f t="shared" ca="1" si="1151"/>
        <v>78431.221269890622</v>
      </c>
      <c r="P2461" s="21">
        <f t="shared" ca="1" si="1151"/>
        <v>12476.191348542276</v>
      </c>
      <c r="Q2461" s="21">
        <f t="shared" ca="1" si="1151"/>
        <v>0</v>
      </c>
      <c r="R2461" s="21">
        <f t="shared" ca="1" si="1151"/>
        <v>377066.19083589385</v>
      </c>
      <c r="S2461" s="21">
        <f t="shared" ca="1" si="1151"/>
        <v>12369.088705072831</v>
      </c>
      <c r="T2461" s="21">
        <f t="shared" ca="1" si="1151"/>
        <v>225097.12157821073</v>
      </c>
      <c r="U2461" s="21">
        <f t="shared" ca="1" si="1151"/>
        <v>1096495.5179940152</v>
      </c>
      <c r="V2461" s="21">
        <f t="shared" ca="1" si="1151"/>
        <v>139737.89273171767</v>
      </c>
      <c r="W2461" s="21">
        <f t="shared" ca="1" si="1151"/>
        <v>1473699.6210090164</v>
      </c>
      <c r="X2461" s="21">
        <f t="shared" ca="1" si="1151"/>
        <v>80040.372251462497</v>
      </c>
      <c r="Y2461" s="21">
        <f t="shared" ca="1" si="1151"/>
        <v>1504.4616635464324</v>
      </c>
      <c r="Z2461" s="21">
        <f t="shared" ca="1" si="1151"/>
        <v>81544.833915008901</v>
      </c>
      <c r="AA2461" s="21">
        <f t="shared" ca="1" si="1151"/>
        <v>1164.2088914848023</v>
      </c>
      <c r="AB2461" s="21">
        <f t="shared" ca="1" si="1151"/>
        <v>10937.081332064776</v>
      </c>
      <c r="AC2461" s="21">
        <f t="shared" ca="1" si="1151"/>
        <v>2603.914370792816</v>
      </c>
    </row>
    <row r="2462" spans="3:29" hidden="1" outlineLevel="1">
      <c r="F2462" s="42"/>
      <c r="G2462" s="17" t="str">
        <f>$G$10</f>
        <v>SUBTRAN</v>
      </c>
      <c r="H2462" s="21">
        <f t="shared" ref="H2462:AC2462" ca="1" si="1152">+H2395+H2453</f>
        <v>1629443.5253745499</v>
      </c>
      <c r="I2462" s="21">
        <f t="shared" ca="1" si="1152"/>
        <v>786242.00851572771</v>
      </c>
      <c r="J2462" s="21">
        <f t="shared" ca="1" si="1152"/>
        <v>196204.22985756604</v>
      </c>
      <c r="K2462" s="21">
        <f t="shared" ca="1" si="1152"/>
        <v>2492.0070163386172</v>
      </c>
      <c r="L2462" s="21">
        <f t="shared" ca="1" si="1152"/>
        <v>160.65915563389424</v>
      </c>
      <c r="M2462" s="21">
        <f t="shared" ca="1" si="1152"/>
        <v>198856.8960295385</v>
      </c>
      <c r="N2462" s="21">
        <f t="shared" ca="1" si="1152"/>
        <v>87144.237822275012</v>
      </c>
      <c r="O2462" s="21">
        <f t="shared" ca="1" si="1152"/>
        <v>23923.856982828835</v>
      </c>
      <c r="P2462" s="21">
        <f t="shared" ca="1" si="1152"/>
        <v>4807.142263474525</v>
      </c>
      <c r="Q2462" s="21">
        <f t="shared" ca="1" si="1152"/>
        <v>0</v>
      </c>
      <c r="R2462" s="21">
        <f t="shared" ca="1" si="1152"/>
        <v>115875.23706857838</v>
      </c>
      <c r="S2462" s="21">
        <f t="shared" ca="1" si="1152"/>
        <v>3692.6686690357678</v>
      </c>
      <c r="T2462" s="21">
        <f t="shared" ca="1" si="1152"/>
        <v>69182.938574627115</v>
      </c>
      <c r="U2462" s="21">
        <f t="shared" ca="1" si="1152"/>
        <v>429818.1594178009</v>
      </c>
      <c r="V2462" s="21">
        <f t="shared" ca="1" si="1152"/>
        <v>0</v>
      </c>
      <c r="W2462" s="21">
        <f t="shared" ca="1" si="1152"/>
        <v>502693.76666146383</v>
      </c>
      <c r="X2462" s="21">
        <f t="shared" ca="1" si="1152"/>
        <v>24445.125441865064</v>
      </c>
      <c r="Y2462" s="21">
        <f t="shared" ca="1" si="1152"/>
        <v>468.87052874262577</v>
      </c>
      <c r="Z2462" s="21">
        <f t="shared" ca="1" si="1152"/>
        <v>24913.995970607688</v>
      </c>
      <c r="AA2462" s="21">
        <f t="shared" ca="1" si="1152"/>
        <v>356.71620913340075</v>
      </c>
      <c r="AB2462" s="21">
        <f t="shared" ca="1" si="1152"/>
        <v>408.01657625570016</v>
      </c>
      <c r="AC2462" s="21">
        <f t="shared" ca="1" si="1152"/>
        <v>96.888343245087327</v>
      </c>
    </row>
    <row r="2463" spans="3:29" hidden="1" outlineLevel="1">
      <c r="F2463" s="42"/>
      <c r="G2463" s="17" t="str">
        <f>$G$11</f>
        <v>DISTPRI</v>
      </c>
      <c r="H2463" s="21">
        <f t="shared" ref="H2463:AC2463" ca="1" si="1153">+H2396+H2454</f>
        <v>2485007.3244109466</v>
      </c>
      <c r="I2463" s="21">
        <f t="shared" ca="1" si="1153"/>
        <v>1643478.7529806234</v>
      </c>
      <c r="J2463" s="21">
        <f t="shared" ca="1" si="1153"/>
        <v>407925.28037464619</v>
      </c>
      <c r="K2463" s="21">
        <f t="shared" ca="1" si="1153"/>
        <v>5179.1287176967098</v>
      </c>
      <c r="L2463" s="21">
        <f t="shared" ca="1" si="1153"/>
        <v>0</v>
      </c>
      <c r="M2463" s="21">
        <f t="shared" ca="1" si="1153"/>
        <v>413104.40909234289</v>
      </c>
      <c r="N2463" s="21">
        <f t="shared" ca="1" si="1153"/>
        <v>178084.43103074632</v>
      </c>
      <c r="O2463" s="21">
        <f t="shared" ca="1" si="1153"/>
        <v>48972.882298222627</v>
      </c>
      <c r="P2463" s="21">
        <f t="shared" ca="1" si="1153"/>
        <v>0</v>
      </c>
      <c r="Q2463" s="21">
        <f t="shared" ca="1" si="1153"/>
        <v>0</v>
      </c>
      <c r="R2463" s="21">
        <f t="shared" ca="1" si="1153"/>
        <v>227057.31332896897</v>
      </c>
      <c r="S2463" s="21">
        <f t="shared" ca="1" si="1153"/>
        <v>7630.2889162117481</v>
      </c>
      <c r="T2463" s="21">
        <f t="shared" ca="1" si="1153"/>
        <v>140932.24780802469</v>
      </c>
      <c r="U2463" s="21">
        <f t="shared" ca="1" si="1153"/>
        <v>0</v>
      </c>
      <c r="V2463" s="21">
        <f t="shared" ca="1" si="1153"/>
        <v>0</v>
      </c>
      <c r="W2463" s="21">
        <f t="shared" ca="1" si="1153"/>
        <v>148562.53672423644</v>
      </c>
      <c r="X2463" s="21">
        <f t="shared" ca="1" si="1153"/>
        <v>50061.724179874436</v>
      </c>
      <c r="Y2463" s="21">
        <f t="shared" ca="1" si="1153"/>
        <v>961.41771902832215</v>
      </c>
      <c r="Z2463" s="21">
        <f t="shared" ca="1" si="1153"/>
        <v>51023.141898902759</v>
      </c>
      <c r="AA2463" s="21">
        <f t="shared" ca="1" si="1153"/>
        <v>734.93415504514599</v>
      </c>
      <c r="AB2463" s="21">
        <f t="shared" ca="1" si="1153"/>
        <v>845.46975920229715</v>
      </c>
      <c r="AC2463" s="21">
        <f t="shared" ca="1" si="1153"/>
        <v>200.76647162537179</v>
      </c>
    </row>
    <row r="2464" spans="3:29" hidden="1" outlineLevel="1">
      <c r="F2464" s="42"/>
      <c r="G2464" s="17" t="str">
        <f>$G$12</f>
        <v>DISTSEC</v>
      </c>
      <c r="H2464" s="21">
        <f t="shared" ref="H2464:AC2464" ca="1" si="1154">+H2397+H2455</f>
        <v>837733.01009875315</v>
      </c>
      <c r="I2464" s="21">
        <f t="shared" ca="1" si="1154"/>
        <v>636955.2306723845</v>
      </c>
      <c r="J2464" s="21">
        <f t="shared" ca="1" si="1154"/>
        <v>128589.8375637823</v>
      </c>
      <c r="K2464" s="21">
        <f t="shared" ca="1" si="1154"/>
        <v>0</v>
      </c>
      <c r="L2464" s="21">
        <f t="shared" ca="1" si="1154"/>
        <v>0</v>
      </c>
      <c r="M2464" s="21">
        <f t="shared" ca="1" si="1154"/>
        <v>128589.8375637823</v>
      </c>
      <c r="N2464" s="21">
        <f t="shared" ca="1" si="1154"/>
        <v>49259.964129821914</v>
      </c>
      <c r="O2464" s="21">
        <f t="shared" ca="1" si="1154"/>
        <v>0</v>
      </c>
      <c r="P2464" s="21">
        <f t="shared" ca="1" si="1154"/>
        <v>0</v>
      </c>
      <c r="Q2464" s="21">
        <f t="shared" ca="1" si="1154"/>
        <v>0</v>
      </c>
      <c r="R2464" s="21">
        <f t="shared" ca="1" si="1154"/>
        <v>49259.964129821914</v>
      </c>
      <c r="S2464" s="21">
        <f t="shared" ca="1" si="1154"/>
        <v>1729.9889822062291</v>
      </c>
      <c r="T2464" s="21">
        <f t="shared" ca="1" si="1154"/>
        <v>0</v>
      </c>
      <c r="U2464" s="21">
        <f t="shared" ca="1" si="1154"/>
        <v>0</v>
      </c>
      <c r="V2464" s="21">
        <f t="shared" ca="1" si="1154"/>
        <v>0</v>
      </c>
      <c r="W2464" s="21">
        <f t="shared" ca="1" si="1154"/>
        <v>1729.9889822062291</v>
      </c>
      <c r="X2464" s="21">
        <f t="shared" ca="1" si="1154"/>
        <v>14290.03755942012</v>
      </c>
      <c r="Y2464" s="21">
        <f t="shared" ca="1" si="1154"/>
        <v>0</v>
      </c>
      <c r="Z2464" s="21">
        <f t="shared" ca="1" si="1154"/>
        <v>14290.03755942012</v>
      </c>
      <c r="AA2464" s="21">
        <f t="shared" ca="1" si="1154"/>
        <v>183.96642034265034</v>
      </c>
      <c r="AB2464" s="21">
        <f t="shared" ca="1" si="1154"/>
        <v>5475.7894444798967</v>
      </c>
      <c r="AC2464" s="21">
        <f t="shared" ca="1" si="1154"/>
        <v>1248.1953263152943</v>
      </c>
    </row>
    <row r="2465" spans="2:29" hidden="1" outlineLevel="1">
      <c r="F2465" s="42"/>
      <c r="G2465" s="17" t="str">
        <f>$G$13</f>
        <v>ENERGY</v>
      </c>
      <c r="H2465" s="21">
        <f t="shared" ref="H2465:AC2465" ca="1" si="1155">+H2398+H2456</f>
        <v>1653190.5518255099</v>
      </c>
      <c r="I2465" s="21">
        <f t="shared" ca="1" si="1155"/>
        <v>607443.41851910693</v>
      </c>
      <c r="J2465" s="21">
        <f t="shared" ca="1" si="1155"/>
        <v>191874.43476486354</v>
      </c>
      <c r="K2465" s="21">
        <f t="shared" ca="1" si="1155"/>
        <v>2395.8002160146398</v>
      </c>
      <c r="L2465" s="21">
        <f t="shared" ca="1" si="1155"/>
        <v>121.36167507370762</v>
      </c>
      <c r="M2465" s="21">
        <f t="shared" ca="1" si="1155"/>
        <v>194391.59665595193</v>
      </c>
      <c r="N2465" s="21">
        <f t="shared" ca="1" si="1155"/>
        <v>97224.338669323406</v>
      </c>
      <c r="O2465" s="21">
        <f t="shared" ca="1" si="1155"/>
        <v>26230.133442457045</v>
      </c>
      <c r="P2465" s="21">
        <f t="shared" ca="1" si="1155"/>
        <v>4086.9887063106539</v>
      </c>
      <c r="Q2465" s="21">
        <f t="shared" ca="1" si="1155"/>
        <v>0</v>
      </c>
      <c r="R2465" s="21">
        <f t="shared" ca="1" si="1155"/>
        <v>127541.4608180911</v>
      </c>
      <c r="S2465" s="21">
        <f t="shared" ca="1" si="1155"/>
        <v>4895.4864245780964</v>
      </c>
      <c r="T2465" s="21">
        <f t="shared" ca="1" si="1155"/>
        <v>96796.008396045319</v>
      </c>
      <c r="U2465" s="21">
        <f t="shared" ca="1" si="1155"/>
        <v>508668.04636162025</v>
      </c>
      <c r="V2465" s="21">
        <f t="shared" ca="1" si="1155"/>
        <v>71134.614972282987</v>
      </c>
      <c r="W2465" s="21">
        <f t="shared" ca="1" si="1155"/>
        <v>681494.15615452651</v>
      </c>
      <c r="X2465" s="21">
        <f t="shared" ca="1" si="1155"/>
        <v>27336.568723605862</v>
      </c>
      <c r="Y2465" s="21">
        <f t="shared" ca="1" si="1155"/>
        <v>516.88421781464183</v>
      </c>
      <c r="Z2465" s="21">
        <f t="shared" ca="1" si="1155"/>
        <v>27853.45294142051</v>
      </c>
      <c r="AA2465" s="21">
        <f t="shared" ca="1" si="1155"/>
        <v>515.40949017549553</v>
      </c>
      <c r="AB2465" s="21">
        <f t="shared" ca="1" si="1155"/>
        <v>11301.09950535085</v>
      </c>
      <c r="AC2465" s="21">
        <f t="shared" ca="1" si="1155"/>
        <v>2649.9577408858358</v>
      </c>
    </row>
    <row r="2466" spans="2:29" hidden="1" outlineLevel="1">
      <c r="F2466" s="42"/>
      <c r="G2466" s="17" t="str">
        <f>$G$14</f>
        <v>CUSTOMER</v>
      </c>
      <c r="H2466" s="21">
        <f t="shared" ref="H2466:AC2466" ca="1" si="1156">+H2399+H2457</f>
        <v>8485687.2476099823</v>
      </c>
      <c r="I2466" s="21">
        <f t="shared" ca="1" si="1156"/>
        <v>6412675.9191058902</v>
      </c>
      <c r="J2466" s="21">
        <f t="shared" ca="1" si="1156"/>
        <v>1552384.8486400382</v>
      </c>
      <c r="K2466" s="21">
        <f t="shared" ca="1" si="1156"/>
        <v>16719.193814509534</v>
      </c>
      <c r="L2466" s="21">
        <f t="shared" ca="1" si="1156"/>
        <v>1218.7845734248435</v>
      </c>
      <c r="M2466" s="21">
        <f t="shared" ca="1" si="1156"/>
        <v>1570322.8270279728</v>
      </c>
      <c r="N2466" s="21">
        <f t="shared" ca="1" si="1156"/>
        <v>28404.403621018049</v>
      </c>
      <c r="O2466" s="21">
        <f t="shared" ca="1" si="1156"/>
        <v>8976.9725550630956</v>
      </c>
      <c r="P2466" s="21">
        <f t="shared" ca="1" si="1156"/>
        <v>3490.5361609157562</v>
      </c>
      <c r="Q2466" s="21">
        <f t="shared" ca="1" si="1156"/>
        <v>0</v>
      </c>
      <c r="R2466" s="21">
        <f t="shared" ca="1" si="1156"/>
        <v>40871.912336996902</v>
      </c>
      <c r="S2466" s="21">
        <f t="shared" ca="1" si="1156"/>
        <v>265.61115546572319</v>
      </c>
      <c r="T2466" s="21">
        <f t="shared" ca="1" si="1156"/>
        <v>6542.074468323035</v>
      </c>
      <c r="U2466" s="21">
        <f t="shared" ca="1" si="1156"/>
        <v>11566.211250950691</v>
      </c>
      <c r="V2466" s="21">
        <f t="shared" ca="1" si="1156"/>
        <v>2237.2299283567049</v>
      </c>
      <c r="W2466" s="21">
        <f t="shared" ca="1" si="1156"/>
        <v>20611.126803096158</v>
      </c>
      <c r="X2466" s="21">
        <f t="shared" ca="1" si="1156"/>
        <v>9123.5540788524777</v>
      </c>
      <c r="Y2466" s="21">
        <f t="shared" ca="1" si="1156"/>
        <v>107.26219156987128</v>
      </c>
      <c r="Z2466" s="21">
        <f t="shared" ca="1" si="1156"/>
        <v>9230.8162704223487</v>
      </c>
      <c r="AA2466" s="21">
        <f t="shared" ca="1" si="1156"/>
        <v>646.92511259160369</v>
      </c>
      <c r="AB2466" s="21">
        <f t="shared" ca="1" si="1156"/>
        <v>384795.50486613921</v>
      </c>
      <c r="AC2466" s="21">
        <f t="shared" ca="1" si="1156"/>
        <v>46532.216086873887</v>
      </c>
    </row>
    <row r="2467" spans="2:29" collapsed="1">
      <c r="B2467" s="40" t="s">
        <v>234</v>
      </c>
      <c r="E2467" s="21">
        <f>+E2400+E2458</f>
        <v>29747194</v>
      </c>
      <c r="F2467" s="42"/>
      <c r="G2467" s="17" t="str">
        <f>$G$15</f>
        <v>TOTAL</v>
      </c>
      <c r="H2467" s="21">
        <f t="shared" ref="H2467:AC2467" ca="1" si="1157">+H2400+H2458</f>
        <v>29747194</v>
      </c>
      <c r="I2467" s="21">
        <f t="shared" ca="1" si="1157"/>
        <v>17352968.330517281</v>
      </c>
      <c r="J2467" s="21">
        <f t="shared" ca="1" si="1157"/>
        <v>4294293.4418620635</v>
      </c>
      <c r="K2467" s="21">
        <f t="shared" ca="1" si="1157"/>
        <v>49818.771055532845</v>
      </c>
      <c r="L2467" s="21">
        <f t="shared" ca="1" si="1157"/>
        <v>2653.5656501775893</v>
      </c>
      <c r="M2467" s="21">
        <f t="shared" ca="1" si="1157"/>
        <v>4346765.7785677733</v>
      </c>
      <c r="N2467" s="21">
        <f t="shared" ca="1" si="1157"/>
        <v>1255555.6176927744</v>
      </c>
      <c r="O2467" s="21">
        <f t="shared" ca="1" si="1157"/>
        <v>331600.33654292964</v>
      </c>
      <c r="P2467" s="21">
        <f t="shared" ca="1" si="1157"/>
        <v>47939.999775050652</v>
      </c>
      <c r="Q2467" s="21">
        <f t="shared" ca="1" si="1157"/>
        <v>0</v>
      </c>
      <c r="R2467" s="21">
        <f t="shared" ca="1" si="1157"/>
        <v>1635095.9540107548</v>
      </c>
      <c r="S2467" s="21">
        <f t="shared" ca="1" si="1157"/>
        <v>53460.996859615021</v>
      </c>
      <c r="T2467" s="21">
        <f t="shared" ca="1" si="1157"/>
        <v>954906.51050176122</v>
      </c>
      <c r="U2467" s="21">
        <f t="shared" ca="1" si="1157"/>
        <v>4074841.8768742071</v>
      </c>
      <c r="V2467" s="21">
        <f t="shared" ca="1" si="1157"/>
        <v>471582.88776897348</v>
      </c>
      <c r="W2467" s="21">
        <f t="shared" ca="1" si="1157"/>
        <v>5554792.2720045578</v>
      </c>
      <c r="X2467" s="21">
        <f t="shared" ca="1" si="1157"/>
        <v>353335.33509048872</v>
      </c>
      <c r="Y2467" s="21">
        <f t="shared" ca="1" si="1157"/>
        <v>6341.5216991486141</v>
      </c>
      <c r="Z2467" s="21">
        <f t="shared" ca="1" si="1157"/>
        <v>359676.8567896373</v>
      </c>
      <c r="AA2467" s="21">
        <f t="shared" ca="1" si="1157"/>
        <v>5755.1454170992729</v>
      </c>
      <c r="AB2467" s="21">
        <f t="shared" ca="1" si="1157"/>
        <v>433991.81498494541</v>
      </c>
      <c r="AC2467" s="21">
        <f t="shared" ca="1" si="1157"/>
        <v>58147.847707955123</v>
      </c>
    </row>
    <row r="2468" spans="2:29">
      <c r="E2468" s="21"/>
      <c r="F2468" s="42"/>
      <c r="H2468" s="21"/>
      <c r="I2468" s="21"/>
      <c r="J2468" s="21"/>
      <c r="K2468" s="21"/>
      <c r="L2468" s="21"/>
      <c r="M2468" s="21"/>
      <c r="N2468" s="21"/>
      <c r="O2468" s="21"/>
      <c r="P2468" s="21"/>
      <c r="Q2468" s="21"/>
      <c r="R2468" s="21"/>
      <c r="S2468" s="21"/>
      <c r="T2468" s="21"/>
      <c r="U2468" s="21"/>
      <c r="V2468" s="21"/>
      <c r="W2468" s="21"/>
      <c r="X2468" s="21"/>
      <c r="Y2468" s="21"/>
      <c r="Z2468" s="21"/>
      <c r="AA2468" s="21"/>
      <c r="AB2468" s="21"/>
      <c r="AC2468" s="21"/>
    </row>
    <row r="2469" spans="2:29">
      <c r="B2469" s="40" t="s">
        <v>417</v>
      </c>
      <c r="E2469" s="21"/>
      <c r="F2469" s="42"/>
      <c r="H2469" s="21"/>
      <c r="I2469" s="21"/>
      <c r="J2469" s="21"/>
      <c r="K2469" s="21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/>
      <c r="W2469" s="21"/>
      <c r="X2469" s="21"/>
      <c r="Y2469" s="21"/>
      <c r="Z2469" s="21"/>
      <c r="AA2469" s="21"/>
      <c r="AB2469" s="21"/>
      <c r="AC2469" s="21"/>
    </row>
    <row r="2470" spans="2:29" hidden="1" outlineLevel="1">
      <c r="F2470" s="42" t="str">
        <f>F2477</f>
        <v>RB_GUP_EPIS_D</v>
      </c>
      <c r="G2470" s="17" t="str">
        <f>$G$8</f>
        <v>PRODUCTION</v>
      </c>
      <c r="H2470" s="21">
        <f t="shared" ref="H2470:H2501" si="1158">SUBTOTAL(9,I2470:AC2470)</f>
        <v>0</v>
      </c>
      <c r="I2470" s="22">
        <f>VLOOKUP(CONCATENATE($F2470," ",$G2470),AllocFactorMatrix,(I$4+1),FALSE)*$E2477</f>
        <v>0</v>
      </c>
      <c r="J2470" s="22">
        <f>VLOOKUP(CONCATENATE($F2470," ",$G2470),AllocFactorMatrix,(J$4+1),FALSE)*$E2477</f>
        <v>0</v>
      </c>
      <c r="K2470" s="22">
        <f>VLOOKUP(CONCATENATE($F2470," ",$G2470),AllocFactorMatrix,(K$4+1),FALSE)*$E2477</f>
        <v>0</v>
      </c>
      <c r="L2470" s="22">
        <f>VLOOKUP(CONCATENATE($F2470," ",$G2470),AllocFactorMatrix,(L$4+1),FALSE)*$E2477</f>
        <v>0</v>
      </c>
      <c r="M2470" s="22">
        <f t="shared" ref="M2470:M2485" si="1159">SUBTOTAL(9,J2470:L2470)</f>
        <v>0</v>
      </c>
      <c r="N2470" s="22">
        <f>VLOOKUP(CONCATENATE($F2470," ",$G2470),AllocFactorMatrix,(N$4+1),FALSE)*$E2477</f>
        <v>0</v>
      </c>
      <c r="O2470" s="22">
        <f>VLOOKUP(CONCATENATE($F2470," ",$G2470),AllocFactorMatrix,(O$4+1),FALSE)*$E2477</f>
        <v>0</v>
      </c>
      <c r="P2470" s="22">
        <f>VLOOKUP(CONCATENATE($F2470," ",$G2470),AllocFactorMatrix,(P$4+1),FALSE)*$E2477</f>
        <v>0</v>
      </c>
      <c r="Q2470" s="22">
        <f>VLOOKUP(CONCATENATE($F2470," ",$G2470),AllocFactorMatrix,(Q$4+1),FALSE)*$E2477</f>
        <v>0</v>
      </c>
      <c r="R2470" s="22">
        <f>SUBTOTAL(9,N2470:Q2470)</f>
        <v>0</v>
      </c>
      <c r="S2470" s="22">
        <f>VLOOKUP(CONCATENATE($F2470," ",$G2470),AllocFactorMatrix,(S$4+1),FALSE)*$E2477</f>
        <v>0</v>
      </c>
      <c r="T2470" s="22">
        <f>VLOOKUP(CONCATENATE($F2470," ",$G2470),AllocFactorMatrix,(T$4+1),FALSE)*$E2477</f>
        <v>0</v>
      </c>
      <c r="U2470" s="22">
        <f>VLOOKUP(CONCATENATE($F2470," ",$G2470),AllocFactorMatrix,(U$4+1),FALSE)*$E2477</f>
        <v>0</v>
      </c>
      <c r="V2470" s="22">
        <f>VLOOKUP(CONCATENATE($F2470," ",$G2470),AllocFactorMatrix,(V$4+1),FALSE)*$E2477</f>
        <v>0</v>
      </c>
      <c r="W2470" s="22">
        <f>SUBTOTAL(9,S2470:V2470)</f>
        <v>0</v>
      </c>
      <c r="X2470" s="22">
        <f>VLOOKUP(CONCATENATE($F2470," ",$G2470),AllocFactorMatrix,(X$4+1),FALSE)*$E2477</f>
        <v>0</v>
      </c>
      <c r="Y2470" s="22">
        <f>VLOOKUP(CONCATENATE($F2470," ",$G2470),AllocFactorMatrix,(Y$4+1),FALSE)*$E2477</f>
        <v>0</v>
      </c>
      <c r="Z2470" s="22">
        <f t="shared" ref="Z2470:Z2485" si="1160">SUBTOTAL(9,X2470:Y2470)</f>
        <v>0</v>
      </c>
      <c r="AA2470" s="22">
        <f>VLOOKUP(CONCATENATE($F2470," ",$G2470),AllocFactorMatrix,(AA$4+1),FALSE)*$E2477</f>
        <v>0</v>
      </c>
      <c r="AB2470" s="22">
        <f>VLOOKUP(CONCATENATE($F2470," ",$G2470),AllocFactorMatrix,(AB$4+1),FALSE)*$E2477</f>
        <v>0</v>
      </c>
      <c r="AC2470" s="22">
        <f>VLOOKUP(CONCATENATE($F2470," ",$G2470),AllocFactorMatrix,(AC$4+1),FALSE)*$E2477</f>
        <v>0</v>
      </c>
    </row>
    <row r="2471" spans="2:29" hidden="1" outlineLevel="1">
      <c r="F2471" s="42" t="str">
        <f>F2477</f>
        <v>RB_GUP_EPIS_D</v>
      </c>
      <c r="G2471" s="17" t="str">
        <f>$G$9</f>
        <v>BULKTRAN</v>
      </c>
      <c r="H2471" s="21">
        <f t="shared" si="1158"/>
        <v>0</v>
      </c>
      <c r="I2471" s="22">
        <f>VLOOKUP(CONCATENATE($F2471," ",$G2471),AllocFactorMatrix,(I$4+1),FALSE)*$E2477</f>
        <v>0</v>
      </c>
      <c r="J2471" s="22">
        <f>VLOOKUP(CONCATENATE($F2471," ",$G2471),AllocFactorMatrix,(J$4+1),FALSE)*$E2477</f>
        <v>0</v>
      </c>
      <c r="K2471" s="22">
        <f>VLOOKUP(CONCATENATE($F2471," ",$G2471),AllocFactorMatrix,(K$4+1),FALSE)*$E2477</f>
        <v>0</v>
      </c>
      <c r="L2471" s="22">
        <f>VLOOKUP(CONCATENATE($F2471," ",$G2471),AllocFactorMatrix,(L$4+1),FALSE)*$E2477</f>
        <v>0</v>
      </c>
      <c r="M2471" s="22">
        <f t="shared" si="1159"/>
        <v>0</v>
      </c>
      <c r="N2471" s="22">
        <f>VLOOKUP(CONCATENATE($F2471," ",$G2471),AllocFactorMatrix,(N$4+1),FALSE)*$E2477</f>
        <v>0</v>
      </c>
      <c r="O2471" s="22">
        <f>VLOOKUP(CONCATENATE($F2471," ",$G2471),AllocFactorMatrix,(O$4+1),FALSE)*$E2477</f>
        <v>0</v>
      </c>
      <c r="P2471" s="22">
        <f>VLOOKUP(CONCATENATE($F2471," ",$G2471),AllocFactorMatrix,(P$4+1),FALSE)*$E2477</f>
        <v>0</v>
      </c>
      <c r="Q2471" s="22">
        <f>VLOOKUP(CONCATENATE($F2471," ",$G2471),AllocFactorMatrix,(Q$4+1),FALSE)*$E2477</f>
        <v>0</v>
      </c>
      <c r="R2471" s="22">
        <f t="shared" ref="R2471:R2477" si="1161">SUBTOTAL(9,N2471:Q2471)</f>
        <v>0</v>
      </c>
      <c r="S2471" s="22">
        <f>VLOOKUP(CONCATENATE($F2471," ",$G2471),AllocFactorMatrix,(S$4+1),FALSE)*$E2477</f>
        <v>0</v>
      </c>
      <c r="T2471" s="22">
        <f>VLOOKUP(CONCATENATE($F2471," ",$G2471),AllocFactorMatrix,(T$4+1),FALSE)*$E2477</f>
        <v>0</v>
      </c>
      <c r="U2471" s="22">
        <f>VLOOKUP(CONCATENATE($F2471," ",$G2471),AllocFactorMatrix,(U$4+1),FALSE)*$E2477</f>
        <v>0</v>
      </c>
      <c r="V2471" s="22">
        <f>VLOOKUP(CONCATENATE($F2471," ",$G2471),AllocFactorMatrix,(V$4+1),FALSE)*$E2477</f>
        <v>0</v>
      </c>
      <c r="W2471" s="22">
        <f t="shared" ref="W2471:W2477" si="1162">SUBTOTAL(9,S2471:V2471)</f>
        <v>0</v>
      </c>
      <c r="X2471" s="22">
        <f>VLOOKUP(CONCATENATE($F2471," ",$G2471),AllocFactorMatrix,(X$4+1),FALSE)*$E2477</f>
        <v>0</v>
      </c>
      <c r="Y2471" s="22">
        <f>VLOOKUP(CONCATENATE($F2471," ",$G2471),AllocFactorMatrix,(Y$4+1),FALSE)*$E2477</f>
        <v>0</v>
      </c>
      <c r="Z2471" s="22">
        <f t="shared" si="1160"/>
        <v>0</v>
      </c>
      <c r="AA2471" s="22">
        <f>VLOOKUP(CONCATENATE($F2471," ",$G2471),AllocFactorMatrix,(AA$4+1),FALSE)*$E2477</f>
        <v>0</v>
      </c>
      <c r="AB2471" s="22">
        <f>VLOOKUP(CONCATENATE($F2471," ",$G2471),AllocFactorMatrix,(AB$4+1),FALSE)*$E2477</f>
        <v>0</v>
      </c>
      <c r="AC2471" s="22">
        <f>VLOOKUP(CONCATENATE($F2471," ",$G2471),AllocFactorMatrix,(AC$4+1),FALSE)*$E2477</f>
        <v>0</v>
      </c>
    </row>
    <row r="2472" spans="2:29" hidden="1" outlineLevel="1">
      <c r="F2472" s="42" t="str">
        <f>F2477</f>
        <v>RB_GUP_EPIS_D</v>
      </c>
      <c r="G2472" s="17" t="str">
        <f>$G$10</f>
        <v>SUBTRAN</v>
      </c>
      <c r="H2472" s="21">
        <f t="shared" si="1158"/>
        <v>0</v>
      </c>
      <c r="I2472" s="22">
        <f>VLOOKUP(CONCATENATE($F2472," ",$G2472),AllocFactorMatrix,(I$4+1),FALSE)*$E2477</f>
        <v>0</v>
      </c>
      <c r="J2472" s="22">
        <f>VLOOKUP(CONCATENATE($F2472," ",$G2472),AllocFactorMatrix,(J$4+1),FALSE)*$E2477</f>
        <v>0</v>
      </c>
      <c r="K2472" s="22">
        <f>VLOOKUP(CONCATENATE($F2472," ",$G2472),AllocFactorMatrix,(K$4+1),FALSE)*$E2477</f>
        <v>0</v>
      </c>
      <c r="L2472" s="22">
        <f>VLOOKUP(CONCATENATE($F2472," ",$G2472),AllocFactorMatrix,(L$4+1),FALSE)*$E2477</f>
        <v>0</v>
      </c>
      <c r="M2472" s="22">
        <f t="shared" si="1159"/>
        <v>0</v>
      </c>
      <c r="N2472" s="22">
        <f>VLOOKUP(CONCATENATE($F2472," ",$G2472),AllocFactorMatrix,(N$4+1),FALSE)*$E2477</f>
        <v>0</v>
      </c>
      <c r="O2472" s="22">
        <f>VLOOKUP(CONCATENATE($F2472," ",$G2472),AllocFactorMatrix,(O$4+1),FALSE)*$E2477</f>
        <v>0</v>
      </c>
      <c r="P2472" s="22">
        <f>VLOOKUP(CONCATENATE($F2472," ",$G2472),AllocFactorMatrix,(P$4+1),FALSE)*$E2477</f>
        <v>0</v>
      </c>
      <c r="Q2472" s="22">
        <f>VLOOKUP(CONCATENATE($F2472," ",$G2472),AllocFactorMatrix,(Q$4+1),FALSE)*$E2477</f>
        <v>0</v>
      </c>
      <c r="R2472" s="22">
        <f t="shared" si="1161"/>
        <v>0</v>
      </c>
      <c r="S2472" s="22">
        <f>VLOOKUP(CONCATENATE($F2472," ",$G2472),AllocFactorMatrix,(S$4+1),FALSE)*$E2477</f>
        <v>0</v>
      </c>
      <c r="T2472" s="22">
        <f>VLOOKUP(CONCATENATE($F2472," ",$G2472),AllocFactorMatrix,(T$4+1),FALSE)*$E2477</f>
        <v>0</v>
      </c>
      <c r="U2472" s="22">
        <f>VLOOKUP(CONCATENATE($F2472," ",$G2472),AllocFactorMatrix,(U$4+1),FALSE)*$E2477</f>
        <v>0</v>
      </c>
      <c r="V2472" s="22">
        <f>VLOOKUP(CONCATENATE($F2472," ",$G2472),AllocFactorMatrix,(V$4+1),FALSE)*$E2477</f>
        <v>0</v>
      </c>
      <c r="W2472" s="22">
        <f t="shared" si="1162"/>
        <v>0</v>
      </c>
      <c r="X2472" s="22">
        <f>VLOOKUP(CONCATENATE($F2472," ",$G2472),AllocFactorMatrix,(X$4+1),FALSE)*$E2477</f>
        <v>0</v>
      </c>
      <c r="Y2472" s="22">
        <f>VLOOKUP(CONCATENATE($F2472," ",$G2472),AllocFactorMatrix,(Y$4+1),FALSE)*$E2477</f>
        <v>0</v>
      </c>
      <c r="Z2472" s="22">
        <f t="shared" si="1160"/>
        <v>0</v>
      </c>
      <c r="AA2472" s="22">
        <f>VLOOKUP(CONCATENATE($F2472," ",$G2472),AllocFactorMatrix,(AA$4+1),FALSE)*$E2477</f>
        <v>0</v>
      </c>
      <c r="AB2472" s="22">
        <f>VLOOKUP(CONCATENATE($F2472," ",$G2472),AllocFactorMatrix,(AB$4+1),FALSE)*$E2477</f>
        <v>0</v>
      </c>
      <c r="AC2472" s="22">
        <f>VLOOKUP(CONCATENATE($F2472," ",$G2472),AllocFactorMatrix,(AC$4+1),FALSE)*$E2477</f>
        <v>0</v>
      </c>
    </row>
    <row r="2473" spans="2:29" hidden="1" outlineLevel="1">
      <c r="F2473" s="42" t="str">
        <f>F2477</f>
        <v>RB_GUP_EPIS_D</v>
      </c>
      <c r="G2473" s="17" t="str">
        <f>$G$11</f>
        <v>DISTPRI</v>
      </c>
      <c r="H2473" s="21">
        <f t="shared" si="1158"/>
        <v>-2970.5750080315688</v>
      </c>
      <c r="I2473" s="22">
        <f>VLOOKUP(CONCATENATE($F2473," ",$G2473),AllocFactorMatrix,(I$4+1),FALSE)*$E2477</f>
        <v>-1964.7973290412926</v>
      </c>
      <c r="J2473" s="22">
        <f>VLOOKUP(CONCATENATE($F2473," ",$G2473),AllocFactorMatrix,(J$4+1),FALSE)*$E2477</f>
        <v>-487.58131405146077</v>
      </c>
      <c r="K2473" s="22">
        <f>VLOOKUP(CONCATENATE($F2473," ",$G2473),AllocFactorMatrix,(K$4+1),FALSE)*$E2477</f>
        <v>-6.1902850917645926</v>
      </c>
      <c r="L2473" s="22">
        <f>VLOOKUP(CONCATENATE($F2473," ",$G2473),AllocFactorMatrix,(L$4+1),FALSE)*$E2477</f>
        <v>0</v>
      </c>
      <c r="M2473" s="22">
        <f t="shared" si="1159"/>
        <v>-493.77159914322533</v>
      </c>
      <c r="N2473" s="22">
        <f>VLOOKUP(CONCATENATE($F2473," ",$G2473),AllocFactorMatrix,(N$4+1),FALSE)*$E2477</f>
        <v>-212.82601531422739</v>
      </c>
      <c r="O2473" s="22">
        <f>VLOOKUP(CONCATENATE($F2473," ",$G2473),AllocFactorMatrix,(O$4+1),FALSE)*$E2477</f>
        <v>-58.525620281100416</v>
      </c>
      <c r="P2473" s="22">
        <f>VLOOKUP(CONCATENATE($F2473," ",$G2473),AllocFactorMatrix,(P$4+1),FALSE)*$E2477</f>
        <v>0</v>
      </c>
      <c r="Q2473" s="22">
        <f>VLOOKUP(CONCATENATE($F2473," ",$G2473),AllocFactorMatrix,(Q$4+1),FALSE)*$E2477</f>
        <v>0</v>
      </c>
      <c r="R2473" s="22">
        <f t="shared" si="1161"/>
        <v>-271.35163559532782</v>
      </c>
      <c r="S2473" s="22">
        <f>VLOOKUP(CONCATENATE($F2473," ",$G2473),AllocFactorMatrix,(S$4+1),FALSE)*$E2477</f>
        <v>-9.1195146469912736</v>
      </c>
      <c r="T2473" s="22">
        <f>VLOOKUP(CONCATENATE($F2473," ",$G2473),AllocFactorMatrix,(T$4+1),FALSE)*$E2477</f>
        <v>-168.43527062785597</v>
      </c>
      <c r="U2473" s="22">
        <f>VLOOKUP(CONCATENATE($F2473," ",$G2473),AllocFactorMatrix,(U$4+1),FALSE)*$E2477</f>
        <v>0</v>
      </c>
      <c r="V2473" s="22">
        <f>VLOOKUP(CONCATENATE($F2473," ",$G2473),AllocFactorMatrix,(V$4+1),FALSE)*$E2477</f>
        <v>0</v>
      </c>
      <c r="W2473" s="22">
        <f t="shared" si="1162"/>
        <v>-177.55478527484723</v>
      </c>
      <c r="X2473" s="22">
        <f>VLOOKUP(CONCATENATE($F2473," ",$G2473),AllocFactorMatrix,(X$4+1),FALSE)*$E2477</f>
        <v>-59.822296573351288</v>
      </c>
      <c r="Y2473" s="22">
        <f>VLOOKUP(CONCATENATE($F2473," ",$G2473),AllocFactorMatrix,(Y$4+1),FALSE)*$E2477</f>
        <v>-1.1489432663738142</v>
      </c>
      <c r="Z2473" s="22">
        <f t="shared" si="1160"/>
        <v>-60.971239839725101</v>
      </c>
      <c r="AA2473" s="22">
        <f>VLOOKUP(CONCATENATE($F2473," ",$G2473),AllocFactorMatrix,(AA$4+1),FALSE)*$E2477</f>
        <v>-0.87808348829189298</v>
      </c>
      <c r="AB2473" s="22">
        <f>VLOOKUP(CONCATENATE($F2473," ",$G2473),AllocFactorMatrix,(AB$4+1),FALSE)*$E2477</f>
        <v>-1.0104345536343873</v>
      </c>
      <c r="AC2473" s="22">
        <f>VLOOKUP(CONCATENATE($F2473," ",$G2473),AllocFactorMatrix,(AC$4+1),FALSE)*$E2477</f>
        <v>-0.23990109522462272</v>
      </c>
    </row>
    <row r="2474" spans="2:29" hidden="1" outlineLevel="1">
      <c r="F2474" s="42" t="str">
        <f>F2477</f>
        <v>RB_GUP_EPIS_D</v>
      </c>
      <c r="G2474" s="17" t="str">
        <f>$G$12</f>
        <v>DISTSEC</v>
      </c>
      <c r="H2474" s="21">
        <f t="shared" si="1158"/>
        <v>-982.33677120090215</v>
      </c>
      <c r="I2474" s="22">
        <f>VLOOKUP(CONCATENATE($F2474," ",$G2474),AllocFactorMatrix,(I$4+1),FALSE)*$E2477</f>
        <v>-746.94770046512087</v>
      </c>
      <c r="J2474" s="22">
        <f>VLOOKUP(CONCATENATE($F2474," ",$G2474),AllocFactorMatrix,(J$4+1),FALSE)*$E2477</f>
        <v>-150.76607575177133</v>
      </c>
      <c r="K2474" s="22">
        <f>VLOOKUP(CONCATENATE($F2474," ",$G2474),AllocFactorMatrix,(K$4+1),FALSE)*$E2477</f>
        <v>0</v>
      </c>
      <c r="L2474" s="22">
        <f>VLOOKUP(CONCATENATE($F2474," ",$G2474),AllocFactorMatrix,(L$4+1),FALSE)*$E2477</f>
        <v>0</v>
      </c>
      <c r="M2474" s="22">
        <f t="shared" si="1159"/>
        <v>-150.76607575177133</v>
      </c>
      <c r="N2474" s="22">
        <f>VLOOKUP(CONCATENATE($F2474," ",$G2474),AllocFactorMatrix,(N$4+1),FALSE)*$E2477</f>
        <v>-57.746467692224137</v>
      </c>
      <c r="O2474" s="22">
        <f>VLOOKUP(CONCATENATE($F2474," ",$G2474),AllocFactorMatrix,(O$4+1),FALSE)*$E2477</f>
        <v>0</v>
      </c>
      <c r="P2474" s="22">
        <f>VLOOKUP(CONCATENATE($F2474," ",$G2474),AllocFactorMatrix,(P$4+1),FALSE)*$E2477</f>
        <v>0</v>
      </c>
      <c r="Q2474" s="22">
        <f>VLOOKUP(CONCATENATE($F2474," ",$G2474),AllocFactorMatrix,(Q$4+1),FALSE)*$E2477</f>
        <v>0</v>
      </c>
      <c r="R2474" s="22">
        <f t="shared" si="1161"/>
        <v>-57.746467692224137</v>
      </c>
      <c r="S2474" s="22">
        <f>VLOOKUP(CONCATENATE($F2474," ",$G2474),AllocFactorMatrix,(S$4+1),FALSE)*$E2477</f>
        <v>-2.0281771137003655</v>
      </c>
      <c r="T2474" s="22">
        <f>VLOOKUP(CONCATENATE($F2474," ",$G2474),AllocFactorMatrix,(T$4+1),FALSE)*$E2477</f>
        <v>0</v>
      </c>
      <c r="U2474" s="22">
        <f>VLOOKUP(CONCATENATE($F2474," ",$G2474),AllocFactorMatrix,(U$4+1),FALSE)*$E2477</f>
        <v>0</v>
      </c>
      <c r="V2474" s="22">
        <f>VLOOKUP(CONCATENATE($F2474," ",$G2474),AllocFactorMatrix,(V$4+1),FALSE)*$E2477</f>
        <v>0</v>
      </c>
      <c r="W2474" s="22">
        <f t="shared" si="1162"/>
        <v>-2.0281771137003655</v>
      </c>
      <c r="X2474" s="22">
        <f>VLOOKUP(CONCATENATE($F2474," ",$G2474),AllocFactorMatrix,(X$4+1),FALSE)*$E2477</f>
        <v>-16.750372623416421</v>
      </c>
      <c r="Y2474" s="22">
        <f>VLOOKUP(CONCATENATE($F2474," ",$G2474),AllocFactorMatrix,(Y$4+1),FALSE)*$E2477</f>
        <v>0</v>
      </c>
      <c r="Z2474" s="22">
        <f t="shared" si="1160"/>
        <v>-16.750372623416421</v>
      </c>
      <c r="AA2474" s="22">
        <f>VLOOKUP(CONCATENATE($F2474," ",$G2474),AllocFactorMatrix,(AA$4+1),FALSE)*$E2477</f>
        <v>-0.21560681103054399</v>
      </c>
      <c r="AB2474" s="22">
        <f>VLOOKUP(CONCATENATE($F2474," ",$G2474),AllocFactorMatrix,(AB$4+1),FALSE)*$E2477</f>
        <v>-6.4193245259311338</v>
      </c>
      <c r="AC2474" s="22">
        <f>VLOOKUP(CONCATENATE($F2474," ",$G2474),AllocFactorMatrix,(AC$4+1),FALSE)*$E2477</f>
        <v>-1.4630462177072625</v>
      </c>
    </row>
    <row r="2475" spans="2:29" hidden="1" outlineLevel="1">
      <c r="F2475" s="42" t="str">
        <f>F2477</f>
        <v>RB_GUP_EPIS_D</v>
      </c>
      <c r="G2475" s="17" t="str">
        <f>$G$13</f>
        <v>ENERGY</v>
      </c>
      <c r="H2475" s="21">
        <f t="shared" si="1158"/>
        <v>0</v>
      </c>
      <c r="I2475" s="22">
        <f>VLOOKUP(CONCATENATE($F2475," ",$G2475),AllocFactorMatrix,(I$4+1),FALSE)*$E2477</f>
        <v>0</v>
      </c>
      <c r="J2475" s="22">
        <f>VLOOKUP(CONCATENATE($F2475," ",$G2475),AllocFactorMatrix,(J$4+1),FALSE)*$E2477</f>
        <v>0</v>
      </c>
      <c r="K2475" s="22">
        <f>VLOOKUP(CONCATENATE($F2475," ",$G2475),AllocFactorMatrix,(K$4+1),FALSE)*$E2477</f>
        <v>0</v>
      </c>
      <c r="L2475" s="22">
        <f>VLOOKUP(CONCATENATE($F2475," ",$G2475),AllocFactorMatrix,(L$4+1),FALSE)*$E2477</f>
        <v>0</v>
      </c>
      <c r="M2475" s="22">
        <f t="shared" si="1159"/>
        <v>0</v>
      </c>
      <c r="N2475" s="22">
        <f>VLOOKUP(CONCATENATE($F2475," ",$G2475),AllocFactorMatrix,(N$4+1),FALSE)*$E2477</f>
        <v>0</v>
      </c>
      <c r="O2475" s="22">
        <f>VLOOKUP(CONCATENATE($F2475," ",$G2475),AllocFactorMatrix,(O$4+1),FALSE)*$E2477</f>
        <v>0</v>
      </c>
      <c r="P2475" s="22">
        <f>VLOOKUP(CONCATENATE($F2475," ",$G2475),AllocFactorMatrix,(P$4+1),FALSE)*$E2477</f>
        <v>0</v>
      </c>
      <c r="Q2475" s="22">
        <f>VLOOKUP(CONCATENATE($F2475," ",$G2475),AllocFactorMatrix,(Q$4+1),FALSE)*$E2477</f>
        <v>0</v>
      </c>
      <c r="R2475" s="22">
        <f t="shared" si="1161"/>
        <v>0</v>
      </c>
      <c r="S2475" s="22">
        <f>VLOOKUP(CONCATENATE($F2475," ",$G2475),AllocFactorMatrix,(S$4+1),FALSE)*$E2477</f>
        <v>0</v>
      </c>
      <c r="T2475" s="22">
        <f>VLOOKUP(CONCATENATE($F2475," ",$G2475),AllocFactorMatrix,(T$4+1),FALSE)*$E2477</f>
        <v>0</v>
      </c>
      <c r="U2475" s="22">
        <f>VLOOKUP(CONCATENATE($F2475," ",$G2475),AllocFactorMatrix,(U$4+1),FALSE)*$E2477</f>
        <v>0</v>
      </c>
      <c r="V2475" s="22">
        <f>VLOOKUP(CONCATENATE($F2475," ",$G2475),AllocFactorMatrix,(V$4+1),FALSE)*$E2477</f>
        <v>0</v>
      </c>
      <c r="W2475" s="22">
        <f t="shared" si="1162"/>
        <v>0</v>
      </c>
      <c r="X2475" s="22">
        <f>VLOOKUP(CONCATENATE($F2475," ",$G2475),AllocFactorMatrix,(X$4+1),FALSE)*$E2477</f>
        <v>0</v>
      </c>
      <c r="Y2475" s="22">
        <f>VLOOKUP(CONCATENATE($F2475," ",$G2475),AllocFactorMatrix,(Y$4+1),FALSE)*$E2477</f>
        <v>0</v>
      </c>
      <c r="Z2475" s="22">
        <f t="shared" si="1160"/>
        <v>0</v>
      </c>
      <c r="AA2475" s="22">
        <f>VLOOKUP(CONCATENATE($F2475," ",$G2475),AllocFactorMatrix,(AA$4+1),FALSE)*$E2477</f>
        <v>0</v>
      </c>
      <c r="AB2475" s="22">
        <f>VLOOKUP(CONCATENATE($F2475," ",$G2475),AllocFactorMatrix,(AB$4+1),FALSE)*$E2477</f>
        <v>0</v>
      </c>
      <c r="AC2475" s="22">
        <f>VLOOKUP(CONCATENATE($F2475," ",$G2475),AllocFactorMatrix,(AC$4+1),FALSE)*$E2477</f>
        <v>0</v>
      </c>
    </row>
    <row r="2476" spans="2:29" hidden="1" outlineLevel="1">
      <c r="F2476" s="42" t="str">
        <f>F2477</f>
        <v>RB_GUP_EPIS_D</v>
      </c>
      <c r="G2476" s="17" t="str">
        <f>$G$14</f>
        <v>CUSTOMER</v>
      </c>
      <c r="H2476" s="21">
        <f t="shared" si="1158"/>
        <v>-7563.0882207675268</v>
      </c>
      <c r="I2476" s="22">
        <f>VLOOKUP(CONCATENATE($F2476," ",$G2476),AllocFactorMatrix,(I$4+1),FALSE)*$E2477</f>
        <v>-5628.1931449629901</v>
      </c>
      <c r="J2476" s="22">
        <f>VLOOKUP(CONCATENATE($F2476," ",$G2476),AllocFactorMatrix,(J$4+1),FALSE)*$E2477</f>
        <v>-1384.9722731934255</v>
      </c>
      <c r="K2476" s="22">
        <f>VLOOKUP(CONCATENATE($F2476," ",$G2476),AllocFactorMatrix,(K$4+1),FALSE)*$E2477</f>
        <v>-15.429302694172712</v>
      </c>
      <c r="L2476" s="22">
        <f>VLOOKUP(CONCATENATE($F2476," ",$G2476),AllocFactorMatrix,(L$4+1),FALSE)*$E2477</f>
        <v>-1.1393990964014451</v>
      </c>
      <c r="M2476" s="22">
        <f t="shared" si="1159"/>
        <v>-1401.5409749839996</v>
      </c>
      <c r="N2476" s="22">
        <f>VLOOKUP(CONCATENATE($F2476," ",$G2476),AllocFactorMatrix,(N$4+1),FALSE)*$E2477</f>
        <v>-25.776607559339162</v>
      </c>
      <c r="O2476" s="22">
        <f>VLOOKUP(CONCATENATE($F2476," ",$G2476),AllocFactorMatrix,(O$4+1),FALSE)*$E2477</f>
        <v>-8.0996802628794065</v>
      </c>
      <c r="P2476" s="22">
        <f>VLOOKUP(CONCATENATE($F2476," ",$G2476),AllocFactorMatrix,(P$4+1),FALSE)*$E2477</f>
        <v>-3.2692894278070521</v>
      </c>
      <c r="Q2476" s="22">
        <f>VLOOKUP(CONCATENATE($F2476," ",$G2476),AllocFactorMatrix,(Q$4+1),FALSE)*$E2477</f>
        <v>0</v>
      </c>
      <c r="R2476" s="22">
        <f t="shared" si="1161"/>
        <v>-37.145577250025624</v>
      </c>
      <c r="S2476" s="22">
        <f>VLOOKUP(CONCATENATE($F2476," ",$G2476),AllocFactorMatrix,(S$4+1),FALSE)*$E2477</f>
        <v>-0.23901732782583462</v>
      </c>
      <c r="T2476" s="22">
        <f>VLOOKUP(CONCATENATE($F2476," ",$G2476),AllocFactorMatrix,(T$4+1),FALSE)*$E2477</f>
        <v>-5.9512129419442932</v>
      </c>
      <c r="U2476" s="22">
        <f>VLOOKUP(CONCATENATE($F2476," ",$G2476),AllocFactorMatrix,(U$4+1),FALSE)*$E2477</f>
        <v>-10.836126999749977</v>
      </c>
      <c r="V2476" s="22">
        <f>VLOOKUP(CONCATENATE($F2476," ",$G2476),AllocFactorMatrix,(V$4+1),FALSE)*$E2477</f>
        <v>-2.1016548064079994</v>
      </c>
      <c r="W2476" s="22">
        <f t="shared" si="1162"/>
        <v>-19.128012075928105</v>
      </c>
      <c r="X2476" s="22">
        <f>VLOOKUP(CONCATENATE($F2476," ",$G2476),AllocFactorMatrix,(X$4+1),FALSE)*$E2477</f>
        <v>-8.2460420424700303</v>
      </c>
      <c r="Y2476" s="22">
        <f>VLOOKUP(CONCATENATE($F2476," ",$G2476),AllocFactorMatrix,(Y$4+1),FALSE)*$E2477</f>
        <v>-9.609446452571184E-2</v>
      </c>
      <c r="Z2476" s="22">
        <f t="shared" si="1160"/>
        <v>-8.3421365069957414</v>
      </c>
      <c r="AA2476" s="22">
        <f>VLOOKUP(CONCATENATE($F2476," ",$G2476),AllocFactorMatrix,(AA$4+1),FALSE)*$E2477</f>
        <v>-0.59116550725253258</v>
      </c>
      <c r="AB2476" s="22">
        <f>VLOOKUP(CONCATENATE($F2476," ",$G2476),AllocFactorMatrix,(AB$4+1),FALSE)*$E2477</f>
        <v>-412.10978567523682</v>
      </c>
      <c r="AC2476" s="22">
        <f>VLOOKUP(CONCATENATE($F2476," ",$G2476),AllocFactorMatrix,(AC$4+1),FALSE)*$E2477</f>
        <v>-56.037423805098015</v>
      </c>
    </row>
    <row r="2477" spans="2:29" collapsed="1">
      <c r="D2477" s="39" t="s">
        <v>412</v>
      </c>
      <c r="E2477" s="19">
        <v>-11516</v>
      </c>
      <c r="F2477" s="42" t="s">
        <v>65</v>
      </c>
      <c r="G2477" s="17" t="str">
        <f>$G$15</f>
        <v>TOTAL</v>
      </c>
      <c r="H2477" s="21">
        <f t="shared" si="1158"/>
        <v>-11515.999999999996</v>
      </c>
      <c r="I2477" s="22">
        <f>VLOOKUP(CONCATENATE($F2477," ",$G2477),AllocFactorMatrix,(I$4+1),FALSE)*$E2477</f>
        <v>-8339.9381744694037</v>
      </c>
      <c r="J2477" s="22">
        <f>VLOOKUP(CONCATENATE($F2477," ",$G2477),AllocFactorMatrix,(J$4+1),FALSE)*$E2477</f>
        <v>-2023.3196629966576</v>
      </c>
      <c r="K2477" s="22">
        <f>VLOOKUP(CONCATENATE($F2477," ",$G2477),AllocFactorMatrix,(K$4+1),FALSE)*$E2477</f>
        <v>-21.619587785937306</v>
      </c>
      <c r="L2477" s="22">
        <f>VLOOKUP(CONCATENATE($F2477," ",$G2477),AllocFactorMatrix,(L$4+1),FALSE)*$E2477</f>
        <v>-1.1393990964014451</v>
      </c>
      <c r="M2477" s="22">
        <f t="shared" si="1159"/>
        <v>-2046.0786498789962</v>
      </c>
      <c r="N2477" s="22">
        <f>VLOOKUP(CONCATENATE($F2477," ",$G2477),AllocFactorMatrix,(N$4+1),FALSE)*$E2477</f>
        <v>-296.34909056579068</v>
      </c>
      <c r="O2477" s="22">
        <f>VLOOKUP(CONCATENATE($F2477," ",$G2477),AllocFactorMatrix,(O$4+1),FALSE)*$E2477</f>
        <v>-66.625300543979819</v>
      </c>
      <c r="P2477" s="22">
        <f>VLOOKUP(CONCATENATE($F2477," ",$G2477),AllocFactorMatrix,(P$4+1),FALSE)*$E2477</f>
        <v>-3.2692894278070521</v>
      </c>
      <c r="Q2477" s="22">
        <f>VLOOKUP(CONCATENATE($F2477," ",$G2477),AllocFactorMatrix,(Q$4+1),FALSE)*$E2477</f>
        <v>0</v>
      </c>
      <c r="R2477" s="22">
        <f t="shared" si="1161"/>
        <v>-366.24368053757757</v>
      </c>
      <c r="S2477" s="22">
        <f>VLOOKUP(CONCATENATE($F2477," ",$G2477),AllocFactorMatrix,(S$4+1),FALSE)*$E2477</f>
        <v>-11.386709088517474</v>
      </c>
      <c r="T2477" s="22">
        <f>VLOOKUP(CONCATENATE($F2477," ",$G2477),AllocFactorMatrix,(T$4+1),FALSE)*$E2477</f>
        <v>-174.38648356980028</v>
      </c>
      <c r="U2477" s="22">
        <f>VLOOKUP(CONCATENATE($F2477," ",$G2477),AllocFactorMatrix,(U$4+1),FALSE)*$E2477</f>
        <v>-10.836126999749977</v>
      </c>
      <c r="V2477" s="22">
        <f>VLOOKUP(CONCATENATE($F2477," ",$G2477),AllocFactorMatrix,(V$4+1),FALSE)*$E2477</f>
        <v>-2.1016548064079994</v>
      </c>
      <c r="W2477" s="22">
        <f t="shared" si="1162"/>
        <v>-198.71097446447573</v>
      </c>
      <c r="X2477" s="22">
        <f>VLOOKUP(CONCATENATE($F2477," ",$G2477),AllocFactorMatrix,(X$4+1),FALSE)*$E2477</f>
        <v>-84.818711239237743</v>
      </c>
      <c r="Y2477" s="22">
        <f>VLOOKUP(CONCATENATE($F2477," ",$G2477),AllocFactorMatrix,(Y$4+1),FALSE)*$E2477</f>
        <v>-1.245037730899526</v>
      </c>
      <c r="Z2477" s="22">
        <f t="shared" si="1160"/>
        <v>-86.063748970137269</v>
      </c>
      <c r="AA2477" s="22">
        <f>VLOOKUP(CONCATENATE($F2477," ",$G2477),AllocFactorMatrix,(AA$4+1),FALSE)*$E2477</f>
        <v>-1.6848558065749697</v>
      </c>
      <c r="AB2477" s="22">
        <f>VLOOKUP(CONCATENATE($F2477," ",$G2477),AllocFactorMatrix,(AB$4+1),FALSE)*$E2477</f>
        <v>-419.53954475480231</v>
      </c>
      <c r="AC2477" s="22">
        <f>VLOOKUP(CONCATENATE($F2477," ",$G2477),AllocFactorMatrix,(AC$4+1),FALSE)*$E2477</f>
        <v>-57.740371118029898</v>
      </c>
    </row>
    <row r="2478" spans="2:29" hidden="1" outlineLevel="1">
      <c r="F2478" s="42" t="str">
        <f>F2485</f>
        <v>RB_GUP</v>
      </c>
      <c r="G2478" s="17" t="str">
        <f>$G$8</f>
        <v>PRODUCTION</v>
      </c>
      <c r="H2478" s="21">
        <f t="shared" ca="1" si="1158"/>
        <v>0</v>
      </c>
      <c r="I2478" s="22">
        <f ca="1">VLOOKUP(CONCATENATE($F2478," ",$G2478),AllocFactorMatrix,(I$4+1),FALSE)*$E2485</f>
        <v>0</v>
      </c>
      <c r="J2478" s="22">
        <f ca="1">VLOOKUP(CONCATENATE($F2478," ",$G2478),AllocFactorMatrix,(J$4+1),FALSE)*$E2485</f>
        <v>0</v>
      </c>
      <c r="K2478" s="22">
        <f ca="1">VLOOKUP(CONCATENATE($F2478," ",$G2478),AllocFactorMatrix,(K$4+1),FALSE)*$E2485</f>
        <v>0</v>
      </c>
      <c r="L2478" s="22">
        <f ca="1">VLOOKUP(CONCATENATE($F2478," ",$G2478),AllocFactorMatrix,(L$4+1),FALSE)*$E2485</f>
        <v>0</v>
      </c>
      <c r="M2478" s="22">
        <f t="shared" ca="1" si="1159"/>
        <v>0</v>
      </c>
      <c r="N2478" s="22">
        <f ca="1">VLOOKUP(CONCATENATE($F2478," ",$G2478),AllocFactorMatrix,(N$4+1),FALSE)*$E2485</f>
        <v>0</v>
      </c>
      <c r="O2478" s="22">
        <f ca="1">VLOOKUP(CONCATENATE($F2478," ",$G2478),AllocFactorMatrix,(O$4+1),FALSE)*$E2485</f>
        <v>0</v>
      </c>
      <c r="P2478" s="22">
        <f ca="1">VLOOKUP(CONCATENATE($F2478," ",$G2478),AllocFactorMatrix,(P$4+1),FALSE)*$E2485</f>
        <v>0</v>
      </c>
      <c r="Q2478" s="22">
        <f ca="1">VLOOKUP(CONCATENATE($F2478," ",$G2478),AllocFactorMatrix,(Q$4+1),FALSE)*$E2485</f>
        <v>0</v>
      </c>
      <c r="R2478" s="22">
        <f ca="1">SUBTOTAL(9,N2478:Q2478)</f>
        <v>0</v>
      </c>
      <c r="S2478" s="22">
        <f ca="1">VLOOKUP(CONCATENATE($F2478," ",$G2478),AllocFactorMatrix,(S$4+1),FALSE)*$E2485</f>
        <v>0</v>
      </c>
      <c r="T2478" s="22">
        <f ca="1">VLOOKUP(CONCATENATE($F2478," ",$G2478),AllocFactorMatrix,(T$4+1),FALSE)*$E2485</f>
        <v>0</v>
      </c>
      <c r="U2478" s="22">
        <f ca="1">VLOOKUP(CONCATENATE($F2478," ",$G2478),AllocFactorMatrix,(U$4+1),FALSE)*$E2485</f>
        <v>0</v>
      </c>
      <c r="V2478" s="22">
        <f ca="1">VLOOKUP(CONCATENATE($F2478," ",$G2478),AllocFactorMatrix,(V$4+1),FALSE)*$E2485</f>
        <v>0</v>
      </c>
      <c r="W2478" s="22">
        <f ca="1">SUBTOTAL(9,S2478:V2478)</f>
        <v>0</v>
      </c>
      <c r="X2478" s="22">
        <f ca="1">VLOOKUP(CONCATENATE($F2478," ",$G2478),AllocFactorMatrix,(X$4+1),FALSE)*$E2485</f>
        <v>0</v>
      </c>
      <c r="Y2478" s="22">
        <f ca="1">VLOOKUP(CONCATENATE($F2478," ",$G2478),AllocFactorMatrix,(Y$4+1),FALSE)*$E2485</f>
        <v>0</v>
      </c>
      <c r="Z2478" s="22">
        <f t="shared" ca="1" si="1160"/>
        <v>0</v>
      </c>
      <c r="AA2478" s="22">
        <f ca="1">VLOOKUP(CONCATENATE($F2478," ",$G2478),AllocFactorMatrix,(AA$4+1),FALSE)*$E2485</f>
        <v>0</v>
      </c>
      <c r="AB2478" s="22">
        <f ca="1">VLOOKUP(CONCATENATE($F2478," ",$G2478),AllocFactorMatrix,(AB$4+1),FALSE)*$E2485</f>
        <v>0</v>
      </c>
      <c r="AC2478" s="22">
        <f ca="1">VLOOKUP(CONCATENATE($F2478," ",$G2478),AllocFactorMatrix,(AC$4+1),FALSE)*$E2485</f>
        <v>0</v>
      </c>
    </row>
    <row r="2479" spans="2:29" hidden="1" outlineLevel="1">
      <c r="F2479" s="42" t="str">
        <f>F2485</f>
        <v>RB_GUP</v>
      </c>
      <c r="G2479" s="17" t="str">
        <f>$G$9</f>
        <v>BULKTRAN</v>
      </c>
      <c r="H2479" s="21">
        <f t="shared" ca="1" si="1158"/>
        <v>0</v>
      </c>
      <c r="I2479" s="22">
        <f ca="1">VLOOKUP(CONCATENATE($F2479," ",$G2479),AllocFactorMatrix,(I$4+1),FALSE)*$E2485</f>
        <v>0</v>
      </c>
      <c r="J2479" s="22">
        <f ca="1">VLOOKUP(CONCATENATE($F2479," ",$G2479),AllocFactorMatrix,(J$4+1),FALSE)*$E2485</f>
        <v>0</v>
      </c>
      <c r="K2479" s="22">
        <f ca="1">VLOOKUP(CONCATENATE($F2479," ",$G2479),AllocFactorMatrix,(K$4+1),FALSE)*$E2485</f>
        <v>0</v>
      </c>
      <c r="L2479" s="22">
        <f ca="1">VLOOKUP(CONCATENATE($F2479," ",$G2479),AllocFactorMatrix,(L$4+1),FALSE)*$E2485</f>
        <v>0</v>
      </c>
      <c r="M2479" s="22">
        <f t="shared" ca="1" si="1159"/>
        <v>0</v>
      </c>
      <c r="N2479" s="22">
        <f ca="1">VLOOKUP(CONCATENATE($F2479," ",$G2479),AllocFactorMatrix,(N$4+1),FALSE)*$E2485</f>
        <v>0</v>
      </c>
      <c r="O2479" s="22">
        <f ca="1">VLOOKUP(CONCATENATE($F2479," ",$G2479),AllocFactorMatrix,(O$4+1),FALSE)*$E2485</f>
        <v>0</v>
      </c>
      <c r="P2479" s="22">
        <f ca="1">VLOOKUP(CONCATENATE($F2479," ",$G2479),AllocFactorMatrix,(P$4+1),FALSE)*$E2485</f>
        <v>0</v>
      </c>
      <c r="Q2479" s="22">
        <f ca="1">VLOOKUP(CONCATENATE($F2479," ",$G2479),AllocFactorMatrix,(Q$4+1),FALSE)*$E2485</f>
        <v>0</v>
      </c>
      <c r="R2479" s="22">
        <f t="shared" ref="R2479:R2485" ca="1" si="1163">SUBTOTAL(9,N2479:Q2479)</f>
        <v>0</v>
      </c>
      <c r="S2479" s="22">
        <f ca="1">VLOOKUP(CONCATENATE($F2479," ",$G2479),AllocFactorMatrix,(S$4+1),FALSE)*$E2485</f>
        <v>0</v>
      </c>
      <c r="T2479" s="22">
        <f ca="1">VLOOKUP(CONCATENATE($F2479," ",$G2479),AllocFactorMatrix,(T$4+1),FALSE)*$E2485</f>
        <v>0</v>
      </c>
      <c r="U2479" s="22">
        <f ca="1">VLOOKUP(CONCATENATE($F2479," ",$G2479),AllocFactorMatrix,(U$4+1),FALSE)*$E2485</f>
        <v>0</v>
      </c>
      <c r="V2479" s="22">
        <f ca="1">VLOOKUP(CONCATENATE($F2479," ",$G2479),AllocFactorMatrix,(V$4+1),FALSE)*$E2485</f>
        <v>0</v>
      </c>
      <c r="W2479" s="22">
        <f t="shared" ref="W2479:W2485" ca="1" si="1164">SUBTOTAL(9,S2479:V2479)</f>
        <v>0</v>
      </c>
      <c r="X2479" s="22">
        <f ca="1">VLOOKUP(CONCATENATE($F2479," ",$G2479),AllocFactorMatrix,(X$4+1),FALSE)*$E2485</f>
        <v>0</v>
      </c>
      <c r="Y2479" s="22">
        <f ca="1">VLOOKUP(CONCATENATE($F2479," ",$G2479),AllocFactorMatrix,(Y$4+1),FALSE)*$E2485</f>
        <v>0</v>
      </c>
      <c r="Z2479" s="22">
        <f t="shared" ca="1" si="1160"/>
        <v>0</v>
      </c>
      <c r="AA2479" s="22">
        <f ca="1">VLOOKUP(CONCATENATE($F2479," ",$G2479),AllocFactorMatrix,(AA$4+1),FALSE)*$E2485</f>
        <v>0</v>
      </c>
      <c r="AB2479" s="22">
        <f ca="1">VLOOKUP(CONCATENATE($F2479," ",$G2479),AllocFactorMatrix,(AB$4+1),FALSE)*$E2485</f>
        <v>0</v>
      </c>
      <c r="AC2479" s="22">
        <f ca="1">VLOOKUP(CONCATENATE($F2479," ",$G2479),AllocFactorMatrix,(AC$4+1),FALSE)*$E2485</f>
        <v>0</v>
      </c>
    </row>
    <row r="2480" spans="2:29" hidden="1" outlineLevel="1">
      <c r="F2480" s="42" t="str">
        <f>F2485</f>
        <v>RB_GUP</v>
      </c>
      <c r="G2480" s="17" t="str">
        <f>$G$10</f>
        <v>SUBTRAN</v>
      </c>
      <c r="H2480" s="21">
        <f t="shared" ca="1" si="1158"/>
        <v>0</v>
      </c>
      <c r="I2480" s="22">
        <f ca="1">VLOOKUP(CONCATENATE($F2480," ",$G2480),AllocFactorMatrix,(I$4+1),FALSE)*$E2485</f>
        <v>0</v>
      </c>
      <c r="J2480" s="22">
        <f ca="1">VLOOKUP(CONCATENATE($F2480," ",$G2480),AllocFactorMatrix,(J$4+1),FALSE)*$E2485</f>
        <v>0</v>
      </c>
      <c r="K2480" s="22">
        <f ca="1">VLOOKUP(CONCATENATE($F2480," ",$G2480),AllocFactorMatrix,(K$4+1),FALSE)*$E2485</f>
        <v>0</v>
      </c>
      <c r="L2480" s="22">
        <f ca="1">VLOOKUP(CONCATENATE($F2480," ",$G2480),AllocFactorMatrix,(L$4+1),FALSE)*$E2485</f>
        <v>0</v>
      </c>
      <c r="M2480" s="22">
        <f t="shared" ca="1" si="1159"/>
        <v>0</v>
      </c>
      <c r="N2480" s="22">
        <f ca="1">VLOOKUP(CONCATENATE($F2480," ",$G2480),AllocFactorMatrix,(N$4+1),FALSE)*$E2485</f>
        <v>0</v>
      </c>
      <c r="O2480" s="22">
        <f ca="1">VLOOKUP(CONCATENATE($F2480," ",$G2480),AllocFactorMatrix,(O$4+1),FALSE)*$E2485</f>
        <v>0</v>
      </c>
      <c r="P2480" s="22">
        <f ca="1">VLOOKUP(CONCATENATE($F2480," ",$G2480),AllocFactorMatrix,(P$4+1),FALSE)*$E2485</f>
        <v>0</v>
      </c>
      <c r="Q2480" s="22">
        <f ca="1">VLOOKUP(CONCATENATE($F2480," ",$G2480),AllocFactorMatrix,(Q$4+1),FALSE)*$E2485</f>
        <v>0</v>
      </c>
      <c r="R2480" s="22">
        <f t="shared" ca="1" si="1163"/>
        <v>0</v>
      </c>
      <c r="S2480" s="22">
        <f ca="1">VLOOKUP(CONCATENATE($F2480," ",$G2480),AllocFactorMatrix,(S$4+1),FALSE)*$E2485</f>
        <v>0</v>
      </c>
      <c r="T2480" s="22">
        <f ca="1">VLOOKUP(CONCATENATE($F2480," ",$G2480),AllocFactorMatrix,(T$4+1),FALSE)*$E2485</f>
        <v>0</v>
      </c>
      <c r="U2480" s="22">
        <f ca="1">VLOOKUP(CONCATENATE($F2480," ",$G2480),AllocFactorMatrix,(U$4+1),FALSE)*$E2485</f>
        <v>0</v>
      </c>
      <c r="V2480" s="22">
        <f ca="1">VLOOKUP(CONCATENATE($F2480," ",$G2480),AllocFactorMatrix,(V$4+1),FALSE)*$E2485</f>
        <v>0</v>
      </c>
      <c r="W2480" s="22">
        <f t="shared" ca="1" si="1164"/>
        <v>0</v>
      </c>
      <c r="X2480" s="22">
        <f ca="1">VLOOKUP(CONCATENATE($F2480," ",$G2480),AllocFactorMatrix,(X$4+1),FALSE)*$E2485</f>
        <v>0</v>
      </c>
      <c r="Y2480" s="22">
        <f ca="1">VLOOKUP(CONCATENATE($F2480," ",$G2480),AllocFactorMatrix,(Y$4+1),FALSE)*$E2485</f>
        <v>0</v>
      </c>
      <c r="Z2480" s="22">
        <f t="shared" ca="1" si="1160"/>
        <v>0</v>
      </c>
      <c r="AA2480" s="22">
        <f ca="1">VLOOKUP(CONCATENATE($F2480," ",$G2480),AllocFactorMatrix,(AA$4+1),FALSE)*$E2485</f>
        <v>0</v>
      </c>
      <c r="AB2480" s="22">
        <f ca="1">VLOOKUP(CONCATENATE($F2480," ",$G2480),AllocFactorMatrix,(AB$4+1),FALSE)*$E2485</f>
        <v>0</v>
      </c>
      <c r="AC2480" s="22">
        <f ca="1">VLOOKUP(CONCATENATE($F2480," ",$G2480),AllocFactorMatrix,(AC$4+1),FALSE)*$E2485</f>
        <v>0</v>
      </c>
    </row>
    <row r="2481" spans="4:29" hidden="1" outlineLevel="1">
      <c r="F2481" s="42" t="str">
        <f>F2485</f>
        <v>RB_GUP</v>
      </c>
      <c r="G2481" s="17" t="str">
        <f>$G$11</f>
        <v>DISTPRI</v>
      </c>
      <c r="H2481" s="21">
        <f t="shared" ca="1" si="1158"/>
        <v>0</v>
      </c>
      <c r="I2481" s="22">
        <f ca="1">VLOOKUP(CONCATENATE($F2481," ",$G2481),AllocFactorMatrix,(I$4+1),FALSE)*$E2485</f>
        <v>0</v>
      </c>
      <c r="J2481" s="22">
        <f ca="1">VLOOKUP(CONCATENATE($F2481," ",$G2481),AllocFactorMatrix,(J$4+1),FALSE)*$E2485</f>
        <v>0</v>
      </c>
      <c r="K2481" s="22">
        <f ca="1">VLOOKUP(CONCATENATE($F2481," ",$G2481),AllocFactorMatrix,(K$4+1),FALSE)*$E2485</f>
        <v>0</v>
      </c>
      <c r="L2481" s="22">
        <f ca="1">VLOOKUP(CONCATENATE($F2481," ",$G2481),AllocFactorMatrix,(L$4+1),FALSE)*$E2485</f>
        <v>0</v>
      </c>
      <c r="M2481" s="22">
        <f t="shared" ca="1" si="1159"/>
        <v>0</v>
      </c>
      <c r="N2481" s="22">
        <f ca="1">VLOOKUP(CONCATENATE($F2481," ",$G2481),AllocFactorMatrix,(N$4+1),FALSE)*$E2485</f>
        <v>0</v>
      </c>
      <c r="O2481" s="22">
        <f ca="1">VLOOKUP(CONCATENATE($F2481," ",$G2481),AllocFactorMatrix,(O$4+1),FALSE)*$E2485</f>
        <v>0</v>
      </c>
      <c r="P2481" s="22">
        <f ca="1">VLOOKUP(CONCATENATE($F2481," ",$G2481),AllocFactorMatrix,(P$4+1),FALSE)*$E2485</f>
        <v>0</v>
      </c>
      <c r="Q2481" s="22">
        <f ca="1">VLOOKUP(CONCATENATE($F2481," ",$G2481),AllocFactorMatrix,(Q$4+1),FALSE)*$E2485</f>
        <v>0</v>
      </c>
      <c r="R2481" s="22">
        <f t="shared" ca="1" si="1163"/>
        <v>0</v>
      </c>
      <c r="S2481" s="22">
        <f ca="1">VLOOKUP(CONCATENATE($F2481," ",$G2481),AllocFactorMatrix,(S$4+1),FALSE)*$E2485</f>
        <v>0</v>
      </c>
      <c r="T2481" s="22">
        <f ca="1">VLOOKUP(CONCATENATE($F2481," ",$G2481),AllocFactorMatrix,(T$4+1),FALSE)*$E2485</f>
        <v>0</v>
      </c>
      <c r="U2481" s="22">
        <f ca="1">VLOOKUP(CONCATENATE($F2481," ",$G2481),AllocFactorMatrix,(U$4+1),FALSE)*$E2485</f>
        <v>0</v>
      </c>
      <c r="V2481" s="22">
        <f ca="1">VLOOKUP(CONCATENATE($F2481," ",$G2481),AllocFactorMatrix,(V$4+1),FALSE)*$E2485</f>
        <v>0</v>
      </c>
      <c r="W2481" s="22">
        <f t="shared" ca="1" si="1164"/>
        <v>0</v>
      </c>
      <c r="X2481" s="22">
        <f ca="1">VLOOKUP(CONCATENATE($F2481," ",$G2481),AllocFactorMatrix,(X$4+1),FALSE)*$E2485</f>
        <v>0</v>
      </c>
      <c r="Y2481" s="22">
        <f ca="1">VLOOKUP(CONCATENATE($F2481," ",$G2481),AllocFactorMatrix,(Y$4+1),FALSE)*$E2485</f>
        <v>0</v>
      </c>
      <c r="Z2481" s="22">
        <f t="shared" ca="1" si="1160"/>
        <v>0</v>
      </c>
      <c r="AA2481" s="22">
        <f ca="1">VLOOKUP(CONCATENATE($F2481," ",$G2481),AllocFactorMatrix,(AA$4+1),FALSE)*$E2485</f>
        <v>0</v>
      </c>
      <c r="AB2481" s="22">
        <f ca="1">VLOOKUP(CONCATENATE($F2481," ",$G2481),AllocFactorMatrix,(AB$4+1),FALSE)*$E2485</f>
        <v>0</v>
      </c>
      <c r="AC2481" s="22">
        <f ca="1">VLOOKUP(CONCATENATE($F2481," ",$G2481),AllocFactorMatrix,(AC$4+1),FALSE)*$E2485</f>
        <v>0</v>
      </c>
    </row>
    <row r="2482" spans="4:29" hidden="1" outlineLevel="1">
      <c r="F2482" s="42" t="str">
        <f>F2485</f>
        <v>RB_GUP</v>
      </c>
      <c r="G2482" s="17" t="str">
        <f>$G$12</f>
        <v>DISTSEC</v>
      </c>
      <c r="H2482" s="21">
        <f t="shared" ca="1" si="1158"/>
        <v>0</v>
      </c>
      <c r="I2482" s="22">
        <f ca="1">VLOOKUP(CONCATENATE($F2482," ",$G2482),AllocFactorMatrix,(I$4+1),FALSE)*$E2485</f>
        <v>0</v>
      </c>
      <c r="J2482" s="22">
        <f ca="1">VLOOKUP(CONCATENATE($F2482," ",$G2482),AllocFactorMatrix,(J$4+1),FALSE)*$E2485</f>
        <v>0</v>
      </c>
      <c r="K2482" s="22">
        <f ca="1">VLOOKUP(CONCATENATE($F2482," ",$G2482),AllocFactorMatrix,(K$4+1),FALSE)*$E2485</f>
        <v>0</v>
      </c>
      <c r="L2482" s="22">
        <f ca="1">VLOOKUP(CONCATENATE($F2482," ",$G2482),AllocFactorMatrix,(L$4+1),FALSE)*$E2485</f>
        <v>0</v>
      </c>
      <c r="M2482" s="22">
        <f t="shared" ca="1" si="1159"/>
        <v>0</v>
      </c>
      <c r="N2482" s="22">
        <f ca="1">VLOOKUP(CONCATENATE($F2482," ",$G2482),AllocFactorMatrix,(N$4+1),FALSE)*$E2485</f>
        <v>0</v>
      </c>
      <c r="O2482" s="22">
        <f ca="1">VLOOKUP(CONCATENATE($F2482," ",$G2482),AllocFactorMatrix,(O$4+1),FALSE)*$E2485</f>
        <v>0</v>
      </c>
      <c r="P2482" s="22">
        <f ca="1">VLOOKUP(CONCATENATE($F2482," ",$G2482),AllocFactorMatrix,(P$4+1),FALSE)*$E2485</f>
        <v>0</v>
      </c>
      <c r="Q2482" s="22">
        <f ca="1">VLOOKUP(CONCATENATE($F2482," ",$G2482),AllocFactorMatrix,(Q$4+1),FALSE)*$E2485</f>
        <v>0</v>
      </c>
      <c r="R2482" s="22">
        <f t="shared" ca="1" si="1163"/>
        <v>0</v>
      </c>
      <c r="S2482" s="22">
        <f ca="1">VLOOKUP(CONCATENATE($F2482," ",$G2482),AllocFactorMatrix,(S$4+1),FALSE)*$E2485</f>
        <v>0</v>
      </c>
      <c r="T2482" s="22">
        <f ca="1">VLOOKUP(CONCATENATE($F2482," ",$G2482),AllocFactorMatrix,(T$4+1),FALSE)*$E2485</f>
        <v>0</v>
      </c>
      <c r="U2482" s="22">
        <f ca="1">VLOOKUP(CONCATENATE($F2482," ",$G2482),AllocFactorMatrix,(U$4+1),FALSE)*$E2485</f>
        <v>0</v>
      </c>
      <c r="V2482" s="22">
        <f ca="1">VLOOKUP(CONCATENATE($F2482," ",$G2482),AllocFactorMatrix,(V$4+1),FALSE)*$E2485</f>
        <v>0</v>
      </c>
      <c r="W2482" s="22">
        <f t="shared" ca="1" si="1164"/>
        <v>0</v>
      </c>
      <c r="X2482" s="22">
        <f ca="1">VLOOKUP(CONCATENATE($F2482," ",$G2482),AllocFactorMatrix,(X$4+1),FALSE)*$E2485</f>
        <v>0</v>
      </c>
      <c r="Y2482" s="22">
        <f ca="1">VLOOKUP(CONCATENATE($F2482," ",$G2482),AllocFactorMatrix,(Y$4+1),FALSE)*$E2485</f>
        <v>0</v>
      </c>
      <c r="Z2482" s="22">
        <f t="shared" ca="1" si="1160"/>
        <v>0</v>
      </c>
      <c r="AA2482" s="22">
        <f ca="1">VLOOKUP(CONCATENATE($F2482," ",$G2482),AllocFactorMatrix,(AA$4+1),FALSE)*$E2485</f>
        <v>0</v>
      </c>
      <c r="AB2482" s="22">
        <f ca="1">VLOOKUP(CONCATENATE($F2482," ",$G2482),AllocFactorMatrix,(AB$4+1),FALSE)*$E2485</f>
        <v>0</v>
      </c>
      <c r="AC2482" s="22">
        <f ca="1">VLOOKUP(CONCATENATE($F2482," ",$G2482),AllocFactorMatrix,(AC$4+1),FALSE)*$E2485</f>
        <v>0</v>
      </c>
    </row>
    <row r="2483" spans="4:29" hidden="1" outlineLevel="1">
      <c r="F2483" s="42" t="str">
        <f>F2485</f>
        <v>RB_GUP</v>
      </c>
      <c r="G2483" s="17" t="str">
        <f>$G$13</f>
        <v>ENERGY</v>
      </c>
      <c r="H2483" s="21">
        <f t="shared" ca="1" si="1158"/>
        <v>0</v>
      </c>
      <c r="I2483" s="22">
        <f ca="1">VLOOKUP(CONCATENATE($F2483," ",$G2483),AllocFactorMatrix,(I$4+1),FALSE)*$E2485</f>
        <v>0</v>
      </c>
      <c r="J2483" s="22">
        <f ca="1">VLOOKUP(CONCATENATE($F2483," ",$G2483),AllocFactorMatrix,(J$4+1),FALSE)*$E2485</f>
        <v>0</v>
      </c>
      <c r="K2483" s="22">
        <f ca="1">VLOOKUP(CONCATENATE($F2483," ",$G2483),AllocFactorMatrix,(K$4+1),FALSE)*$E2485</f>
        <v>0</v>
      </c>
      <c r="L2483" s="22">
        <f ca="1">VLOOKUP(CONCATENATE($F2483," ",$G2483),AllocFactorMatrix,(L$4+1),FALSE)*$E2485</f>
        <v>0</v>
      </c>
      <c r="M2483" s="22">
        <f t="shared" ca="1" si="1159"/>
        <v>0</v>
      </c>
      <c r="N2483" s="22">
        <f ca="1">VLOOKUP(CONCATENATE($F2483," ",$G2483),AllocFactorMatrix,(N$4+1),FALSE)*$E2485</f>
        <v>0</v>
      </c>
      <c r="O2483" s="22">
        <f ca="1">VLOOKUP(CONCATENATE($F2483," ",$G2483),AllocFactorMatrix,(O$4+1),FALSE)*$E2485</f>
        <v>0</v>
      </c>
      <c r="P2483" s="22">
        <f ca="1">VLOOKUP(CONCATENATE($F2483," ",$G2483),AllocFactorMatrix,(P$4+1),FALSE)*$E2485</f>
        <v>0</v>
      </c>
      <c r="Q2483" s="22">
        <f ca="1">VLOOKUP(CONCATENATE($F2483," ",$G2483),AllocFactorMatrix,(Q$4+1),FALSE)*$E2485</f>
        <v>0</v>
      </c>
      <c r="R2483" s="22">
        <f t="shared" ca="1" si="1163"/>
        <v>0</v>
      </c>
      <c r="S2483" s="22">
        <f ca="1">VLOOKUP(CONCATENATE($F2483," ",$G2483),AllocFactorMatrix,(S$4+1),FALSE)*$E2485</f>
        <v>0</v>
      </c>
      <c r="T2483" s="22">
        <f ca="1">VLOOKUP(CONCATENATE($F2483," ",$G2483),AllocFactorMatrix,(T$4+1),FALSE)*$E2485</f>
        <v>0</v>
      </c>
      <c r="U2483" s="22">
        <f ca="1">VLOOKUP(CONCATENATE($F2483," ",$G2483),AllocFactorMatrix,(U$4+1),FALSE)*$E2485</f>
        <v>0</v>
      </c>
      <c r="V2483" s="22">
        <f ca="1">VLOOKUP(CONCATENATE($F2483," ",$G2483),AllocFactorMatrix,(V$4+1),FALSE)*$E2485</f>
        <v>0</v>
      </c>
      <c r="W2483" s="22">
        <f t="shared" ca="1" si="1164"/>
        <v>0</v>
      </c>
      <c r="X2483" s="22">
        <f ca="1">VLOOKUP(CONCATENATE($F2483," ",$G2483),AllocFactorMatrix,(X$4+1),FALSE)*$E2485</f>
        <v>0</v>
      </c>
      <c r="Y2483" s="22">
        <f ca="1">VLOOKUP(CONCATENATE($F2483," ",$G2483),AllocFactorMatrix,(Y$4+1),FALSE)*$E2485</f>
        <v>0</v>
      </c>
      <c r="Z2483" s="22">
        <f t="shared" ca="1" si="1160"/>
        <v>0</v>
      </c>
      <c r="AA2483" s="22">
        <f ca="1">VLOOKUP(CONCATENATE($F2483," ",$G2483),AllocFactorMatrix,(AA$4+1),FALSE)*$E2485</f>
        <v>0</v>
      </c>
      <c r="AB2483" s="22">
        <f ca="1">VLOOKUP(CONCATENATE($F2483," ",$G2483),AllocFactorMatrix,(AB$4+1),FALSE)*$E2485</f>
        <v>0</v>
      </c>
      <c r="AC2483" s="22">
        <f ca="1">VLOOKUP(CONCATENATE($F2483," ",$G2483),AllocFactorMatrix,(AC$4+1),FALSE)*$E2485</f>
        <v>0</v>
      </c>
    </row>
    <row r="2484" spans="4:29" hidden="1" outlineLevel="1">
      <c r="F2484" s="42" t="str">
        <f>F2485</f>
        <v>RB_GUP</v>
      </c>
      <c r="G2484" s="17" t="str">
        <f>$G$14</f>
        <v>CUSTOMER</v>
      </c>
      <c r="H2484" s="21">
        <f t="shared" ca="1" si="1158"/>
        <v>0</v>
      </c>
      <c r="I2484" s="22">
        <f ca="1">VLOOKUP(CONCATENATE($F2484," ",$G2484),AllocFactorMatrix,(I$4+1),FALSE)*$E2485</f>
        <v>0</v>
      </c>
      <c r="J2484" s="22">
        <f ca="1">VLOOKUP(CONCATENATE($F2484," ",$G2484),AllocFactorMatrix,(J$4+1),FALSE)*$E2485</f>
        <v>0</v>
      </c>
      <c r="K2484" s="22">
        <f ca="1">VLOOKUP(CONCATENATE($F2484," ",$G2484),AllocFactorMatrix,(K$4+1),FALSE)*$E2485</f>
        <v>0</v>
      </c>
      <c r="L2484" s="22">
        <f ca="1">VLOOKUP(CONCATENATE($F2484," ",$G2484),AllocFactorMatrix,(L$4+1),FALSE)*$E2485</f>
        <v>0</v>
      </c>
      <c r="M2484" s="22">
        <f t="shared" ca="1" si="1159"/>
        <v>0</v>
      </c>
      <c r="N2484" s="22">
        <f ca="1">VLOOKUP(CONCATENATE($F2484," ",$G2484),AllocFactorMatrix,(N$4+1),FALSE)*$E2485</f>
        <v>0</v>
      </c>
      <c r="O2484" s="22">
        <f ca="1">VLOOKUP(CONCATENATE($F2484," ",$G2484),AllocFactorMatrix,(O$4+1),FALSE)*$E2485</f>
        <v>0</v>
      </c>
      <c r="P2484" s="22">
        <f ca="1">VLOOKUP(CONCATENATE($F2484," ",$G2484),AllocFactorMatrix,(P$4+1),FALSE)*$E2485</f>
        <v>0</v>
      </c>
      <c r="Q2484" s="22">
        <f ca="1">VLOOKUP(CONCATENATE($F2484," ",$G2484),AllocFactorMatrix,(Q$4+1),FALSE)*$E2485</f>
        <v>0</v>
      </c>
      <c r="R2484" s="22">
        <f t="shared" ca="1" si="1163"/>
        <v>0</v>
      </c>
      <c r="S2484" s="22">
        <f ca="1">VLOOKUP(CONCATENATE($F2484," ",$G2484),AllocFactorMatrix,(S$4+1),FALSE)*$E2485</f>
        <v>0</v>
      </c>
      <c r="T2484" s="22">
        <f ca="1">VLOOKUP(CONCATENATE($F2484," ",$G2484),AllocFactorMatrix,(T$4+1),FALSE)*$E2485</f>
        <v>0</v>
      </c>
      <c r="U2484" s="22">
        <f ca="1">VLOOKUP(CONCATENATE($F2484," ",$G2484),AllocFactorMatrix,(U$4+1),FALSE)*$E2485</f>
        <v>0</v>
      </c>
      <c r="V2484" s="22">
        <f ca="1">VLOOKUP(CONCATENATE($F2484," ",$G2484),AllocFactorMatrix,(V$4+1),FALSE)*$E2485</f>
        <v>0</v>
      </c>
      <c r="W2484" s="22">
        <f t="shared" ca="1" si="1164"/>
        <v>0</v>
      </c>
      <c r="X2484" s="22">
        <f ca="1">VLOOKUP(CONCATENATE($F2484," ",$G2484),AllocFactorMatrix,(X$4+1),FALSE)*$E2485</f>
        <v>0</v>
      </c>
      <c r="Y2484" s="22">
        <f ca="1">VLOOKUP(CONCATENATE($F2484," ",$G2484),AllocFactorMatrix,(Y$4+1),FALSE)*$E2485</f>
        <v>0</v>
      </c>
      <c r="Z2484" s="22">
        <f t="shared" ca="1" si="1160"/>
        <v>0</v>
      </c>
      <c r="AA2484" s="22">
        <f ca="1">VLOOKUP(CONCATENATE($F2484," ",$G2484),AllocFactorMatrix,(AA$4+1),FALSE)*$E2485</f>
        <v>0</v>
      </c>
      <c r="AB2484" s="22">
        <f ca="1">VLOOKUP(CONCATENATE($F2484," ",$G2484),AllocFactorMatrix,(AB$4+1),FALSE)*$E2485</f>
        <v>0</v>
      </c>
      <c r="AC2484" s="22">
        <f ca="1">VLOOKUP(CONCATENATE($F2484," ",$G2484),AllocFactorMatrix,(AC$4+1),FALSE)*$E2485</f>
        <v>0</v>
      </c>
    </row>
    <row r="2485" spans="4:29" collapsed="1">
      <c r="D2485" s="39" t="s">
        <v>440</v>
      </c>
      <c r="E2485" s="19">
        <v>0</v>
      </c>
      <c r="F2485" s="42" t="s">
        <v>73</v>
      </c>
      <c r="G2485" s="17" t="str">
        <f>$G$15</f>
        <v>TOTAL</v>
      </c>
      <c r="H2485" s="21">
        <f t="shared" ca="1" si="1158"/>
        <v>0</v>
      </c>
      <c r="I2485" s="22">
        <f ca="1">VLOOKUP(CONCATENATE($F2485," ",$G2485),AllocFactorMatrix,(I$4+1),FALSE)*$E2485</f>
        <v>0</v>
      </c>
      <c r="J2485" s="22">
        <f ca="1">VLOOKUP(CONCATENATE($F2485," ",$G2485),AllocFactorMatrix,(J$4+1),FALSE)*$E2485</f>
        <v>0</v>
      </c>
      <c r="K2485" s="22">
        <f ca="1">VLOOKUP(CONCATENATE($F2485," ",$G2485),AllocFactorMatrix,(K$4+1),FALSE)*$E2485</f>
        <v>0</v>
      </c>
      <c r="L2485" s="22">
        <f ca="1">VLOOKUP(CONCATENATE($F2485," ",$G2485),AllocFactorMatrix,(L$4+1),FALSE)*$E2485</f>
        <v>0</v>
      </c>
      <c r="M2485" s="22">
        <f t="shared" ca="1" si="1159"/>
        <v>0</v>
      </c>
      <c r="N2485" s="22">
        <f ca="1">VLOOKUP(CONCATENATE($F2485," ",$G2485),AllocFactorMatrix,(N$4+1),FALSE)*$E2485</f>
        <v>0</v>
      </c>
      <c r="O2485" s="22">
        <f ca="1">VLOOKUP(CONCATENATE($F2485," ",$G2485),AllocFactorMatrix,(O$4+1),FALSE)*$E2485</f>
        <v>0</v>
      </c>
      <c r="P2485" s="22">
        <f ca="1">VLOOKUP(CONCATENATE($F2485," ",$G2485),AllocFactorMatrix,(P$4+1),FALSE)*$E2485</f>
        <v>0</v>
      </c>
      <c r="Q2485" s="22">
        <f ca="1">VLOOKUP(CONCATENATE($F2485," ",$G2485),AllocFactorMatrix,(Q$4+1),FALSE)*$E2485</f>
        <v>0</v>
      </c>
      <c r="R2485" s="22">
        <f t="shared" ca="1" si="1163"/>
        <v>0</v>
      </c>
      <c r="S2485" s="22">
        <f ca="1">VLOOKUP(CONCATENATE($F2485," ",$G2485),AllocFactorMatrix,(S$4+1),FALSE)*$E2485</f>
        <v>0</v>
      </c>
      <c r="T2485" s="22">
        <f ca="1">VLOOKUP(CONCATENATE($F2485," ",$G2485),AllocFactorMatrix,(T$4+1),FALSE)*$E2485</f>
        <v>0</v>
      </c>
      <c r="U2485" s="22">
        <f ca="1">VLOOKUP(CONCATENATE($F2485," ",$G2485),AllocFactorMatrix,(U$4+1),FALSE)*$E2485</f>
        <v>0</v>
      </c>
      <c r="V2485" s="22">
        <f ca="1">VLOOKUP(CONCATENATE($F2485," ",$G2485),AllocFactorMatrix,(V$4+1),FALSE)*$E2485</f>
        <v>0</v>
      </c>
      <c r="W2485" s="22">
        <f t="shared" ca="1" si="1164"/>
        <v>0</v>
      </c>
      <c r="X2485" s="22">
        <f ca="1">VLOOKUP(CONCATENATE($F2485," ",$G2485),AllocFactorMatrix,(X$4+1),FALSE)*$E2485</f>
        <v>0</v>
      </c>
      <c r="Y2485" s="22">
        <f ca="1">VLOOKUP(CONCATENATE($F2485," ",$G2485),AllocFactorMatrix,(Y$4+1),FALSE)*$E2485</f>
        <v>0</v>
      </c>
      <c r="Z2485" s="22">
        <f t="shared" ca="1" si="1160"/>
        <v>0</v>
      </c>
      <c r="AA2485" s="22">
        <f ca="1">VLOOKUP(CONCATENATE($F2485," ",$G2485),AllocFactorMatrix,(AA$4+1),FALSE)*$E2485</f>
        <v>0</v>
      </c>
      <c r="AB2485" s="22">
        <f ca="1">VLOOKUP(CONCATENATE($F2485," ",$G2485),AllocFactorMatrix,(AB$4+1),FALSE)*$E2485</f>
        <v>0</v>
      </c>
      <c r="AC2485" s="22">
        <f ca="1">VLOOKUP(CONCATENATE($F2485," ",$G2485),AllocFactorMatrix,(AC$4+1),FALSE)*$E2485</f>
        <v>0</v>
      </c>
    </row>
    <row r="2486" spans="4:29" hidden="1" outlineLevel="1">
      <c r="F2486" s="42" t="str">
        <f>F2493</f>
        <v>PROD_ENERGY</v>
      </c>
      <c r="G2486" s="17" t="str">
        <f>$G$8</f>
        <v>PRODUCTION</v>
      </c>
      <c r="H2486" s="21">
        <f t="shared" si="1158"/>
        <v>0</v>
      </c>
      <c r="I2486" s="22">
        <f>VLOOKUP(CONCATENATE($F2486," ",$G2486),AllocFactorMatrix,(I$4+1),FALSE)*$E2493</f>
        <v>0</v>
      </c>
      <c r="J2486" s="22">
        <f>VLOOKUP(CONCATENATE($F2486," ",$G2486),AllocFactorMatrix,(J$4+1),FALSE)*$E2493</f>
        <v>0</v>
      </c>
      <c r="K2486" s="22">
        <f>VLOOKUP(CONCATENATE($F2486," ",$G2486),AllocFactorMatrix,(K$4+1),FALSE)*$E2493</f>
        <v>0</v>
      </c>
      <c r="L2486" s="22">
        <f>VLOOKUP(CONCATENATE($F2486," ",$G2486),AllocFactorMatrix,(L$4+1),FALSE)*$E2493</f>
        <v>0</v>
      </c>
      <c r="M2486" s="22">
        <f t="shared" ref="M2486:M2493" si="1165">SUBTOTAL(9,J2486:L2486)</f>
        <v>0</v>
      </c>
      <c r="N2486" s="22">
        <f>VLOOKUP(CONCATENATE($F2486," ",$G2486),AllocFactorMatrix,(N$4+1),FALSE)*$E2493</f>
        <v>0</v>
      </c>
      <c r="O2486" s="22">
        <f>VLOOKUP(CONCATENATE($F2486," ",$G2486),AllocFactorMatrix,(O$4+1),FALSE)*$E2493</f>
        <v>0</v>
      </c>
      <c r="P2486" s="22">
        <f>VLOOKUP(CONCATENATE($F2486," ",$G2486),AllocFactorMatrix,(P$4+1),FALSE)*$E2493</f>
        <v>0</v>
      </c>
      <c r="Q2486" s="22">
        <f>VLOOKUP(CONCATENATE($F2486," ",$G2486),AllocFactorMatrix,(Q$4+1),FALSE)*$E2493</f>
        <v>0</v>
      </c>
      <c r="R2486" s="22">
        <f>SUBTOTAL(9,N2486:Q2486)</f>
        <v>0</v>
      </c>
      <c r="S2486" s="22">
        <f>VLOOKUP(CONCATENATE($F2486," ",$G2486),AllocFactorMatrix,(S$4+1),FALSE)*$E2493</f>
        <v>0</v>
      </c>
      <c r="T2486" s="22">
        <f>VLOOKUP(CONCATENATE($F2486," ",$G2486),AllocFactorMatrix,(T$4+1),FALSE)*$E2493</f>
        <v>0</v>
      </c>
      <c r="U2486" s="22">
        <f>VLOOKUP(CONCATENATE($F2486," ",$G2486),AllocFactorMatrix,(U$4+1),FALSE)*$E2493</f>
        <v>0</v>
      </c>
      <c r="V2486" s="22">
        <f>VLOOKUP(CONCATENATE($F2486," ",$G2486),AllocFactorMatrix,(V$4+1),FALSE)*$E2493</f>
        <v>0</v>
      </c>
      <c r="W2486" s="22">
        <f>SUBTOTAL(9,S2486:V2486)</f>
        <v>0</v>
      </c>
      <c r="X2486" s="22">
        <f>VLOOKUP(CONCATENATE($F2486," ",$G2486),AllocFactorMatrix,(X$4+1),FALSE)*$E2493</f>
        <v>0</v>
      </c>
      <c r="Y2486" s="22">
        <f>VLOOKUP(CONCATENATE($F2486," ",$G2486),AllocFactorMatrix,(Y$4+1),FALSE)*$E2493</f>
        <v>0</v>
      </c>
      <c r="Z2486" s="22">
        <f t="shared" ref="Z2486:Z2493" si="1166">SUBTOTAL(9,X2486:Y2486)</f>
        <v>0</v>
      </c>
      <c r="AA2486" s="22">
        <f>VLOOKUP(CONCATENATE($F2486," ",$G2486),AllocFactorMatrix,(AA$4+1),FALSE)*$E2493</f>
        <v>0</v>
      </c>
      <c r="AB2486" s="22">
        <f>VLOOKUP(CONCATENATE($F2486," ",$G2486),AllocFactorMatrix,(AB$4+1),FALSE)*$E2493</f>
        <v>0</v>
      </c>
      <c r="AC2486" s="22">
        <f>VLOOKUP(CONCATENATE($F2486," ",$G2486),AllocFactorMatrix,(AC$4+1),FALSE)*$E2493</f>
        <v>0</v>
      </c>
    </row>
    <row r="2487" spans="4:29" hidden="1" outlineLevel="1">
      <c r="F2487" s="42" t="str">
        <f>F2493</f>
        <v>PROD_ENERGY</v>
      </c>
      <c r="G2487" s="17" t="str">
        <f>$G$9</f>
        <v>BULKTRAN</v>
      </c>
      <c r="H2487" s="21">
        <f t="shared" si="1158"/>
        <v>0</v>
      </c>
      <c r="I2487" s="22">
        <f>VLOOKUP(CONCATENATE($F2487," ",$G2487),AllocFactorMatrix,(I$4+1),FALSE)*$E2493</f>
        <v>0</v>
      </c>
      <c r="J2487" s="22">
        <f>VLOOKUP(CONCATENATE($F2487," ",$G2487),AllocFactorMatrix,(J$4+1),FALSE)*$E2493</f>
        <v>0</v>
      </c>
      <c r="K2487" s="22">
        <f>VLOOKUP(CONCATENATE($F2487," ",$G2487),AllocFactorMatrix,(K$4+1),FALSE)*$E2493</f>
        <v>0</v>
      </c>
      <c r="L2487" s="22">
        <f>VLOOKUP(CONCATENATE($F2487," ",$G2487),AllocFactorMatrix,(L$4+1),FALSE)*$E2493</f>
        <v>0</v>
      </c>
      <c r="M2487" s="22">
        <f t="shared" si="1165"/>
        <v>0</v>
      </c>
      <c r="N2487" s="22">
        <f>VLOOKUP(CONCATENATE($F2487," ",$G2487),AllocFactorMatrix,(N$4+1),FALSE)*$E2493</f>
        <v>0</v>
      </c>
      <c r="O2487" s="22">
        <f>VLOOKUP(CONCATENATE($F2487," ",$G2487),AllocFactorMatrix,(O$4+1),FALSE)*$E2493</f>
        <v>0</v>
      </c>
      <c r="P2487" s="22">
        <f>VLOOKUP(CONCATENATE($F2487," ",$G2487),AllocFactorMatrix,(P$4+1),FALSE)*$E2493</f>
        <v>0</v>
      </c>
      <c r="Q2487" s="22">
        <f>VLOOKUP(CONCATENATE($F2487," ",$G2487),AllocFactorMatrix,(Q$4+1),FALSE)*$E2493</f>
        <v>0</v>
      </c>
      <c r="R2487" s="22">
        <f t="shared" ref="R2487:R2493" si="1167">SUBTOTAL(9,N2487:Q2487)</f>
        <v>0</v>
      </c>
      <c r="S2487" s="22">
        <f>VLOOKUP(CONCATENATE($F2487," ",$G2487),AllocFactorMatrix,(S$4+1),FALSE)*$E2493</f>
        <v>0</v>
      </c>
      <c r="T2487" s="22">
        <f>VLOOKUP(CONCATENATE($F2487," ",$G2487),AllocFactorMatrix,(T$4+1),FALSE)*$E2493</f>
        <v>0</v>
      </c>
      <c r="U2487" s="22">
        <f>VLOOKUP(CONCATENATE($F2487," ",$G2487),AllocFactorMatrix,(U$4+1),FALSE)*$E2493</f>
        <v>0</v>
      </c>
      <c r="V2487" s="22">
        <f>VLOOKUP(CONCATENATE($F2487," ",$G2487),AllocFactorMatrix,(V$4+1),FALSE)*$E2493</f>
        <v>0</v>
      </c>
      <c r="W2487" s="22">
        <f t="shared" ref="W2487:W2493" si="1168">SUBTOTAL(9,S2487:V2487)</f>
        <v>0</v>
      </c>
      <c r="X2487" s="22">
        <f>VLOOKUP(CONCATENATE($F2487," ",$G2487),AllocFactorMatrix,(X$4+1),FALSE)*$E2493</f>
        <v>0</v>
      </c>
      <c r="Y2487" s="22">
        <f>VLOOKUP(CONCATENATE($F2487," ",$G2487),AllocFactorMatrix,(Y$4+1),FALSE)*$E2493</f>
        <v>0</v>
      </c>
      <c r="Z2487" s="22">
        <f t="shared" si="1166"/>
        <v>0</v>
      </c>
      <c r="AA2487" s="22">
        <f>VLOOKUP(CONCATENATE($F2487," ",$G2487),AllocFactorMatrix,(AA$4+1),FALSE)*$E2493</f>
        <v>0</v>
      </c>
      <c r="AB2487" s="22">
        <f>VLOOKUP(CONCATENATE($F2487," ",$G2487),AllocFactorMatrix,(AB$4+1),FALSE)*$E2493</f>
        <v>0</v>
      </c>
      <c r="AC2487" s="22">
        <f>VLOOKUP(CONCATENATE($F2487," ",$G2487),AllocFactorMatrix,(AC$4+1),FALSE)*$E2493</f>
        <v>0</v>
      </c>
    </row>
    <row r="2488" spans="4:29" hidden="1" outlineLevel="1">
      <c r="F2488" s="42" t="str">
        <f>F2493</f>
        <v>PROD_ENERGY</v>
      </c>
      <c r="G2488" s="17" t="str">
        <f>$G$10</f>
        <v>SUBTRAN</v>
      </c>
      <c r="H2488" s="21">
        <f t="shared" si="1158"/>
        <v>0</v>
      </c>
      <c r="I2488" s="22">
        <f>VLOOKUP(CONCATENATE($F2488," ",$G2488),AllocFactorMatrix,(I$4+1),FALSE)*$E2493</f>
        <v>0</v>
      </c>
      <c r="J2488" s="22">
        <f>VLOOKUP(CONCATENATE($F2488," ",$G2488),AllocFactorMatrix,(J$4+1),FALSE)*$E2493</f>
        <v>0</v>
      </c>
      <c r="K2488" s="22">
        <f>VLOOKUP(CONCATENATE($F2488," ",$G2488),AllocFactorMatrix,(K$4+1),FALSE)*$E2493</f>
        <v>0</v>
      </c>
      <c r="L2488" s="22">
        <f>VLOOKUP(CONCATENATE($F2488," ",$G2488),AllocFactorMatrix,(L$4+1),FALSE)*$E2493</f>
        <v>0</v>
      </c>
      <c r="M2488" s="22">
        <f t="shared" si="1165"/>
        <v>0</v>
      </c>
      <c r="N2488" s="22">
        <f>VLOOKUP(CONCATENATE($F2488," ",$G2488),AllocFactorMatrix,(N$4+1),FALSE)*$E2493</f>
        <v>0</v>
      </c>
      <c r="O2488" s="22">
        <f>VLOOKUP(CONCATENATE($F2488," ",$G2488),AllocFactorMatrix,(O$4+1),FALSE)*$E2493</f>
        <v>0</v>
      </c>
      <c r="P2488" s="22">
        <f>VLOOKUP(CONCATENATE($F2488," ",$G2488),AllocFactorMatrix,(P$4+1),FALSE)*$E2493</f>
        <v>0</v>
      </c>
      <c r="Q2488" s="22">
        <f>VLOOKUP(CONCATENATE($F2488," ",$G2488),AllocFactorMatrix,(Q$4+1),FALSE)*$E2493</f>
        <v>0</v>
      </c>
      <c r="R2488" s="22">
        <f t="shared" si="1167"/>
        <v>0</v>
      </c>
      <c r="S2488" s="22">
        <f>VLOOKUP(CONCATENATE($F2488," ",$G2488),AllocFactorMatrix,(S$4+1),FALSE)*$E2493</f>
        <v>0</v>
      </c>
      <c r="T2488" s="22">
        <f>VLOOKUP(CONCATENATE($F2488," ",$G2488),AllocFactorMatrix,(T$4+1),FALSE)*$E2493</f>
        <v>0</v>
      </c>
      <c r="U2488" s="22">
        <f>VLOOKUP(CONCATENATE($F2488," ",$G2488),AllocFactorMatrix,(U$4+1),FALSE)*$E2493</f>
        <v>0</v>
      </c>
      <c r="V2488" s="22">
        <f>VLOOKUP(CONCATENATE($F2488," ",$G2488),AllocFactorMatrix,(V$4+1),FALSE)*$E2493</f>
        <v>0</v>
      </c>
      <c r="W2488" s="22">
        <f t="shared" si="1168"/>
        <v>0</v>
      </c>
      <c r="X2488" s="22">
        <f>VLOOKUP(CONCATENATE($F2488," ",$G2488),AllocFactorMatrix,(X$4+1),FALSE)*$E2493</f>
        <v>0</v>
      </c>
      <c r="Y2488" s="22">
        <f>VLOOKUP(CONCATENATE($F2488," ",$G2488),AllocFactorMatrix,(Y$4+1),FALSE)*$E2493</f>
        <v>0</v>
      </c>
      <c r="Z2488" s="22">
        <f t="shared" si="1166"/>
        <v>0</v>
      </c>
      <c r="AA2488" s="22">
        <f>VLOOKUP(CONCATENATE($F2488," ",$G2488),AllocFactorMatrix,(AA$4+1),FALSE)*$E2493</f>
        <v>0</v>
      </c>
      <c r="AB2488" s="22">
        <f>VLOOKUP(CONCATENATE($F2488," ",$G2488),AllocFactorMatrix,(AB$4+1),FALSE)*$E2493</f>
        <v>0</v>
      </c>
      <c r="AC2488" s="22">
        <f>VLOOKUP(CONCATENATE($F2488," ",$G2488),AllocFactorMatrix,(AC$4+1),FALSE)*$E2493</f>
        <v>0</v>
      </c>
    </row>
    <row r="2489" spans="4:29" hidden="1" outlineLevel="1">
      <c r="F2489" s="42" t="str">
        <f>F2493</f>
        <v>PROD_ENERGY</v>
      </c>
      <c r="G2489" s="17" t="str">
        <f>$G$11</f>
        <v>DISTPRI</v>
      </c>
      <c r="H2489" s="21">
        <f t="shared" si="1158"/>
        <v>0</v>
      </c>
      <c r="I2489" s="22">
        <f>VLOOKUP(CONCATENATE($F2489," ",$G2489),AllocFactorMatrix,(I$4+1),FALSE)*$E2493</f>
        <v>0</v>
      </c>
      <c r="J2489" s="22">
        <f>VLOOKUP(CONCATENATE($F2489," ",$G2489),AllocFactorMatrix,(J$4+1),FALSE)*$E2493</f>
        <v>0</v>
      </c>
      <c r="K2489" s="22">
        <f>VLOOKUP(CONCATENATE($F2489," ",$G2489),AllocFactorMatrix,(K$4+1),FALSE)*$E2493</f>
        <v>0</v>
      </c>
      <c r="L2489" s="22">
        <f>VLOOKUP(CONCATENATE($F2489," ",$G2489),AllocFactorMatrix,(L$4+1),FALSE)*$E2493</f>
        <v>0</v>
      </c>
      <c r="M2489" s="22">
        <f t="shared" si="1165"/>
        <v>0</v>
      </c>
      <c r="N2489" s="22">
        <f>VLOOKUP(CONCATENATE($F2489," ",$G2489),AllocFactorMatrix,(N$4+1),FALSE)*$E2493</f>
        <v>0</v>
      </c>
      <c r="O2489" s="22">
        <f>VLOOKUP(CONCATENATE($F2489," ",$G2489),AllocFactorMatrix,(O$4+1),FALSE)*$E2493</f>
        <v>0</v>
      </c>
      <c r="P2489" s="22">
        <f>VLOOKUP(CONCATENATE($F2489," ",$G2489),AllocFactorMatrix,(P$4+1),FALSE)*$E2493</f>
        <v>0</v>
      </c>
      <c r="Q2489" s="22">
        <f>VLOOKUP(CONCATENATE($F2489," ",$G2489),AllocFactorMatrix,(Q$4+1),FALSE)*$E2493</f>
        <v>0</v>
      </c>
      <c r="R2489" s="22">
        <f t="shared" si="1167"/>
        <v>0</v>
      </c>
      <c r="S2489" s="22">
        <f>VLOOKUP(CONCATENATE($F2489," ",$G2489),AllocFactorMatrix,(S$4+1),FALSE)*$E2493</f>
        <v>0</v>
      </c>
      <c r="T2489" s="22">
        <f>VLOOKUP(CONCATENATE($F2489," ",$G2489),AllocFactorMatrix,(T$4+1),FALSE)*$E2493</f>
        <v>0</v>
      </c>
      <c r="U2489" s="22">
        <f>VLOOKUP(CONCATENATE($F2489," ",$G2489),AllocFactorMatrix,(U$4+1),FALSE)*$E2493</f>
        <v>0</v>
      </c>
      <c r="V2489" s="22">
        <f>VLOOKUP(CONCATENATE($F2489," ",$G2489),AllocFactorMatrix,(V$4+1),FALSE)*$E2493</f>
        <v>0</v>
      </c>
      <c r="W2489" s="22">
        <f t="shared" si="1168"/>
        <v>0</v>
      </c>
      <c r="X2489" s="22">
        <f>VLOOKUP(CONCATENATE($F2489," ",$G2489),AllocFactorMatrix,(X$4+1),FALSE)*$E2493</f>
        <v>0</v>
      </c>
      <c r="Y2489" s="22">
        <f>VLOOKUP(CONCATENATE($F2489," ",$G2489),AllocFactorMatrix,(Y$4+1),FALSE)*$E2493</f>
        <v>0</v>
      </c>
      <c r="Z2489" s="22">
        <f t="shared" si="1166"/>
        <v>0</v>
      </c>
      <c r="AA2489" s="22">
        <f>VLOOKUP(CONCATENATE($F2489," ",$G2489),AllocFactorMatrix,(AA$4+1),FALSE)*$E2493</f>
        <v>0</v>
      </c>
      <c r="AB2489" s="22">
        <f>VLOOKUP(CONCATENATE($F2489," ",$G2489),AllocFactorMatrix,(AB$4+1),FALSE)*$E2493</f>
        <v>0</v>
      </c>
      <c r="AC2489" s="22">
        <f>VLOOKUP(CONCATENATE($F2489," ",$G2489),AllocFactorMatrix,(AC$4+1),FALSE)*$E2493</f>
        <v>0</v>
      </c>
    </row>
    <row r="2490" spans="4:29" hidden="1" outlineLevel="1">
      <c r="F2490" s="42" t="str">
        <f>F2493</f>
        <v>PROD_ENERGY</v>
      </c>
      <c r="G2490" s="17" t="str">
        <f>$G$12</f>
        <v>DISTSEC</v>
      </c>
      <c r="H2490" s="21">
        <f t="shared" si="1158"/>
        <v>0</v>
      </c>
      <c r="I2490" s="22">
        <f>VLOOKUP(CONCATENATE($F2490," ",$G2490),AllocFactorMatrix,(I$4+1),FALSE)*$E2493</f>
        <v>0</v>
      </c>
      <c r="J2490" s="22">
        <f>VLOOKUP(CONCATENATE($F2490," ",$G2490),AllocFactorMatrix,(J$4+1),FALSE)*$E2493</f>
        <v>0</v>
      </c>
      <c r="K2490" s="22">
        <f>VLOOKUP(CONCATENATE($F2490," ",$G2490),AllocFactorMatrix,(K$4+1),FALSE)*$E2493</f>
        <v>0</v>
      </c>
      <c r="L2490" s="22">
        <f>VLOOKUP(CONCATENATE($F2490," ",$G2490),AllocFactorMatrix,(L$4+1),FALSE)*$E2493</f>
        <v>0</v>
      </c>
      <c r="M2490" s="22">
        <f t="shared" si="1165"/>
        <v>0</v>
      </c>
      <c r="N2490" s="22">
        <f>VLOOKUP(CONCATENATE($F2490," ",$G2490),AllocFactorMatrix,(N$4+1),FALSE)*$E2493</f>
        <v>0</v>
      </c>
      <c r="O2490" s="22">
        <f>VLOOKUP(CONCATENATE($F2490," ",$G2490),AllocFactorMatrix,(O$4+1),FALSE)*$E2493</f>
        <v>0</v>
      </c>
      <c r="P2490" s="22">
        <f>VLOOKUP(CONCATENATE($F2490," ",$G2490),AllocFactorMatrix,(P$4+1),FALSE)*$E2493</f>
        <v>0</v>
      </c>
      <c r="Q2490" s="22">
        <f>VLOOKUP(CONCATENATE($F2490," ",$G2490),AllocFactorMatrix,(Q$4+1),FALSE)*$E2493</f>
        <v>0</v>
      </c>
      <c r="R2490" s="22">
        <f t="shared" si="1167"/>
        <v>0</v>
      </c>
      <c r="S2490" s="22">
        <f>VLOOKUP(CONCATENATE($F2490," ",$G2490),AllocFactorMatrix,(S$4+1),FALSE)*$E2493</f>
        <v>0</v>
      </c>
      <c r="T2490" s="22">
        <f>VLOOKUP(CONCATENATE($F2490," ",$G2490),AllocFactorMatrix,(T$4+1),FALSE)*$E2493</f>
        <v>0</v>
      </c>
      <c r="U2490" s="22">
        <f>VLOOKUP(CONCATENATE($F2490," ",$G2490),AllocFactorMatrix,(U$4+1),FALSE)*$E2493</f>
        <v>0</v>
      </c>
      <c r="V2490" s="22">
        <f>VLOOKUP(CONCATENATE($F2490," ",$G2490),AllocFactorMatrix,(V$4+1),FALSE)*$E2493</f>
        <v>0</v>
      </c>
      <c r="W2490" s="22">
        <f t="shared" si="1168"/>
        <v>0</v>
      </c>
      <c r="X2490" s="22">
        <f>VLOOKUP(CONCATENATE($F2490," ",$G2490),AllocFactorMatrix,(X$4+1),FALSE)*$E2493</f>
        <v>0</v>
      </c>
      <c r="Y2490" s="22">
        <f>VLOOKUP(CONCATENATE($F2490," ",$G2490),AllocFactorMatrix,(Y$4+1),FALSE)*$E2493</f>
        <v>0</v>
      </c>
      <c r="Z2490" s="22">
        <f t="shared" si="1166"/>
        <v>0</v>
      </c>
      <c r="AA2490" s="22">
        <f>VLOOKUP(CONCATENATE($F2490," ",$G2490),AllocFactorMatrix,(AA$4+1),FALSE)*$E2493</f>
        <v>0</v>
      </c>
      <c r="AB2490" s="22">
        <f>VLOOKUP(CONCATENATE($F2490," ",$G2490),AllocFactorMatrix,(AB$4+1),FALSE)*$E2493</f>
        <v>0</v>
      </c>
      <c r="AC2490" s="22">
        <f>VLOOKUP(CONCATENATE($F2490," ",$G2490),AllocFactorMatrix,(AC$4+1),FALSE)*$E2493</f>
        <v>0</v>
      </c>
    </row>
    <row r="2491" spans="4:29" hidden="1" outlineLevel="1">
      <c r="F2491" s="42" t="str">
        <f>F2493</f>
        <v>PROD_ENERGY</v>
      </c>
      <c r="G2491" s="17" t="str">
        <f>$G$13</f>
        <v>ENERGY</v>
      </c>
      <c r="H2491" s="21">
        <f t="shared" si="1158"/>
        <v>-138221.00000000003</v>
      </c>
      <c r="I2491" s="22">
        <f>VLOOKUP(CONCATENATE($F2491," ",$G2491),AllocFactorMatrix,(I$4+1),FALSE)*$E2493</f>
        <v>-50784.972284870113</v>
      </c>
      <c r="J2491" s="22">
        <f>VLOOKUP(CONCATENATE($F2491," ",$G2491),AllocFactorMatrix,(J$4+1),FALSE)*$E2493</f>
        <v>-16042.384387291662</v>
      </c>
      <c r="K2491" s="22">
        <f>VLOOKUP(CONCATENATE($F2491," ",$G2491),AllocFactorMatrix,(K$4+1),FALSE)*$E2493</f>
        <v>-200.34624958612366</v>
      </c>
      <c r="L2491" s="22">
        <f>VLOOKUP(CONCATENATE($F2491," ",$G2491),AllocFactorMatrix,(L$4+1),FALSE)*$E2493</f>
        <v>-10.149086053521719</v>
      </c>
      <c r="M2491" s="22">
        <f t="shared" si="1165"/>
        <v>-16252.879722931308</v>
      </c>
      <c r="N2491" s="22">
        <f>VLOOKUP(CONCATENATE($F2491," ",$G2491),AllocFactorMatrix,(N$4+1),FALSE)*$E2493</f>
        <v>-8127.7832849591505</v>
      </c>
      <c r="O2491" s="22">
        <f>VLOOKUP(CONCATENATE($F2491," ",$G2491),AllocFactorMatrix,(O$4+1),FALSE)*$E2493</f>
        <v>-2192.6620106863547</v>
      </c>
      <c r="P2491" s="22">
        <f>VLOOKUP(CONCATENATE($F2491," ",$G2491),AllocFactorMatrix,(P$4+1),FALSE)*$E2493</f>
        <v>-341.67914408209123</v>
      </c>
      <c r="Q2491" s="22">
        <f>VLOOKUP(CONCATENATE($F2491," ",$G2491),AllocFactorMatrix,(Q$4+1),FALSE)*$E2493</f>
        <v>0</v>
      </c>
      <c r="R2491" s="22">
        <f t="shared" si="1167"/>
        <v>-10662.124439727597</v>
      </c>
      <c r="S2491" s="22">
        <f>VLOOKUP(CONCATENATE($F2491," ",$G2491),AllocFactorMatrix,(S$4+1),FALSE)*$E2493</f>
        <v>-409.33007011569964</v>
      </c>
      <c r="T2491" s="22">
        <f>VLOOKUP(CONCATENATE($F2491," ",$G2491),AllocFactorMatrix,(T$4+1),FALSE)*$E2493</f>
        <v>-8090.9429437639783</v>
      </c>
      <c r="U2491" s="22">
        <f>VLOOKUP(CONCATENATE($F2491," ",$G2491),AllocFactorMatrix,(U$4+1),FALSE)*$E2493</f>
        <v>-42534.942414036501</v>
      </c>
      <c r="V2491" s="22">
        <f>VLOOKUP(CONCATENATE($F2491," ",$G2491),AllocFactorMatrix,(V$4+1),FALSE)*$E2493</f>
        <v>-5947.781657717861</v>
      </c>
      <c r="W2491" s="22">
        <f t="shared" si="1168"/>
        <v>-56982.997085634037</v>
      </c>
      <c r="X2491" s="22">
        <f>VLOOKUP(CONCATENATE($F2491," ",$G2491),AllocFactorMatrix,(X$4+1),FALSE)*$E2493</f>
        <v>-2285.1882628092171</v>
      </c>
      <c r="Y2491" s="22">
        <f>VLOOKUP(CONCATENATE($F2491," ",$G2491),AllocFactorMatrix,(Y$4+1),FALSE)*$E2493</f>
        <v>-43.210995270166919</v>
      </c>
      <c r="Z2491" s="22">
        <f t="shared" si="1166"/>
        <v>-2328.3992580793843</v>
      </c>
      <c r="AA2491" s="22">
        <f>VLOOKUP(CONCATENATE($F2491," ",$G2491),AllocFactorMatrix,(AA$4+1),FALSE)*$E2493</f>
        <v>-43.10189159297979</v>
      </c>
      <c r="AB2491" s="22">
        <f>VLOOKUP(CONCATENATE($F2491," ",$G2491),AllocFactorMatrix,(AB$4+1),FALSE)*$E2493</f>
        <v>-944.98432015885589</v>
      </c>
      <c r="AC2491" s="22">
        <f>VLOOKUP(CONCATENATE($F2491," ",$G2491),AllocFactorMatrix,(AC$4+1),FALSE)*$E2493</f>
        <v>-221.54099700571837</v>
      </c>
    </row>
    <row r="2492" spans="4:29" hidden="1" outlineLevel="1">
      <c r="F2492" s="42" t="str">
        <f>F2493</f>
        <v>PROD_ENERGY</v>
      </c>
      <c r="G2492" s="17" t="str">
        <f>$G$14</f>
        <v>CUSTOMER</v>
      </c>
      <c r="H2492" s="21">
        <f t="shared" si="1158"/>
        <v>0</v>
      </c>
      <c r="I2492" s="22">
        <f>VLOOKUP(CONCATENATE($F2492," ",$G2492),AllocFactorMatrix,(I$4+1),FALSE)*$E2493</f>
        <v>0</v>
      </c>
      <c r="J2492" s="22">
        <f>VLOOKUP(CONCATENATE($F2492," ",$G2492),AllocFactorMatrix,(J$4+1),FALSE)*$E2493</f>
        <v>0</v>
      </c>
      <c r="K2492" s="22">
        <f>VLOOKUP(CONCATENATE($F2492," ",$G2492),AllocFactorMatrix,(K$4+1),FALSE)*$E2493</f>
        <v>0</v>
      </c>
      <c r="L2492" s="22">
        <f>VLOOKUP(CONCATENATE($F2492," ",$G2492),AllocFactorMatrix,(L$4+1),FALSE)*$E2493</f>
        <v>0</v>
      </c>
      <c r="M2492" s="22">
        <f t="shared" si="1165"/>
        <v>0</v>
      </c>
      <c r="N2492" s="22">
        <f>VLOOKUP(CONCATENATE($F2492," ",$G2492),AllocFactorMatrix,(N$4+1),FALSE)*$E2493</f>
        <v>0</v>
      </c>
      <c r="O2492" s="22">
        <f>VLOOKUP(CONCATENATE($F2492," ",$G2492),AllocFactorMatrix,(O$4+1),FALSE)*$E2493</f>
        <v>0</v>
      </c>
      <c r="P2492" s="22">
        <f>VLOOKUP(CONCATENATE($F2492," ",$G2492),AllocFactorMatrix,(P$4+1),FALSE)*$E2493</f>
        <v>0</v>
      </c>
      <c r="Q2492" s="22">
        <f>VLOOKUP(CONCATENATE($F2492," ",$G2492),AllocFactorMatrix,(Q$4+1),FALSE)*$E2493</f>
        <v>0</v>
      </c>
      <c r="R2492" s="22">
        <f t="shared" si="1167"/>
        <v>0</v>
      </c>
      <c r="S2492" s="22">
        <f>VLOOKUP(CONCATENATE($F2492," ",$G2492),AllocFactorMatrix,(S$4+1),FALSE)*$E2493</f>
        <v>0</v>
      </c>
      <c r="T2492" s="22">
        <f>VLOOKUP(CONCATENATE($F2492," ",$G2492),AllocFactorMatrix,(T$4+1),FALSE)*$E2493</f>
        <v>0</v>
      </c>
      <c r="U2492" s="22">
        <f>VLOOKUP(CONCATENATE($F2492," ",$G2492),AllocFactorMatrix,(U$4+1),FALSE)*$E2493</f>
        <v>0</v>
      </c>
      <c r="V2492" s="22">
        <f>VLOOKUP(CONCATENATE($F2492," ",$G2492),AllocFactorMatrix,(V$4+1),FALSE)*$E2493</f>
        <v>0</v>
      </c>
      <c r="W2492" s="22">
        <f t="shared" si="1168"/>
        <v>0</v>
      </c>
      <c r="X2492" s="22">
        <f>VLOOKUP(CONCATENATE($F2492," ",$G2492),AllocFactorMatrix,(X$4+1),FALSE)*$E2493</f>
        <v>0</v>
      </c>
      <c r="Y2492" s="22">
        <f>VLOOKUP(CONCATENATE($F2492," ",$G2492),AllocFactorMatrix,(Y$4+1),FALSE)*$E2493</f>
        <v>0</v>
      </c>
      <c r="Z2492" s="22">
        <f t="shared" si="1166"/>
        <v>0</v>
      </c>
      <c r="AA2492" s="22">
        <f>VLOOKUP(CONCATENATE($F2492," ",$G2492),AllocFactorMatrix,(AA$4+1),FALSE)*$E2493</f>
        <v>0</v>
      </c>
      <c r="AB2492" s="22">
        <f>VLOOKUP(CONCATENATE($F2492," ",$G2492),AllocFactorMatrix,(AB$4+1),FALSE)*$E2493</f>
        <v>0</v>
      </c>
      <c r="AC2492" s="22">
        <f>VLOOKUP(CONCATENATE($F2492," ",$G2492),AllocFactorMatrix,(AC$4+1),FALSE)*$E2493</f>
        <v>0</v>
      </c>
    </row>
    <row r="2493" spans="4:29" collapsed="1">
      <c r="D2493" s="39" t="s">
        <v>413</v>
      </c>
      <c r="E2493" s="19">
        <v>-138221</v>
      </c>
      <c r="F2493" s="42" t="s">
        <v>31</v>
      </c>
      <c r="G2493" s="17" t="str">
        <f>$G$15</f>
        <v>TOTAL</v>
      </c>
      <c r="H2493" s="21">
        <f t="shared" si="1158"/>
        <v>-138221.00000000003</v>
      </c>
      <c r="I2493" s="22">
        <f>VLOOKUP(CONCATENATE($F2493," ",$G2493),AllocFactorMatrix,(I$4+1),FALSE)*$E2493</f>
        <v>-50784.972284870113</v>
      </c>
      <c r="J2493" s="22">
        <f>VLOOKUP(CONCATENATE($F2493," ",$G2493),AllocFactorMatrix,(J$4+1),FALSE)*$E2493</f>
        <v>-16042.384387291662</v>
      </c>
      <c r="K2493" s="22">
        <f>VLOOKUP(CONCATENATE($F2493," ",$G2493),AllocFactorMatrix,(K$4+1),FALSE)*$E2493</f>
        <v>-200.34624958612366</v>
      </c>
      <c r="L2493" s="22">
        <f>VLOOKUP(CONCATENATE($F2493," ",$G2493),AllocFactorMatrix,(L$4+1),FALSE)*$E2493</f>
        <v>-10.149086053521719</v>
      </c>
      <c r="M2493" s="22">
        <f t="shared" si="1165"/>
        <v>-16252.879722931308</v>
      </c>
      <c r="N2493" s="22">
        <f>VLOOKUP(CONCATENATE($F2493," ",$G2493),AllocFactorMatrix,(N$4+1),FALSE)*$E2493</f>
        <v>-8127.7832849591505</v>
      </c>
      <c r="O2493" s="22">
        <f>VLOOKUP(CONCATENATE($F2493," ",$G2493),AllocFactorMatrix,(O$4+1),FALSE)*$E2493</f>
        <v>-2192.6620106863547</v>
      </c>
      <c r="P2493" s="22">
        <f>VLOOKUP(CONCATENATE($F2493," ",$G2493),AllocFactorMatrix,(P$4+1),FALSE)*$E2493</f>
        <v>-341.67914408209123</v>
      </c>
      <c r="Q2493" s="22">
        <f>VLOOKUP(CONCATENATE($F2493," ",$G2493),AllocFactorMatrix,(Q$4+1),FALSE)*$E2493</f>
        <v>0</v>
      </c>
      <c r="R2493" s="22">
        <f t="shared" si="1167"/>
        <v>-10662.124439727597</v>
      </c>
      <c r="S2493" s="22">
        <f>VLOOKUP(CONCATENATE($F2493," ",$G2493),AllocFactorMatrix,(S$4+1),FALSE)*$E2493</f>
        <v>-409.33007011569964</v>
      </c>
      <c r="T2493" s="22">
        <f>VLOOKUP(CONCATENATE($F2493," ",$G2493),AllocFactorMatrix,(T$4+1),FALSE)*$E2493</f>
        <v>-8090.9429437639783</v>
      </c>
      <c r="U2493" s="22">
        <f>VLOOKUP(CONCATENATE($F2493," ",$G2493),AllocFactorMatrix,(U$4+1),FALSE)*$E2493</f>
        <v>-42534.942414036501</v>
      </c>
      <c r="V2493" s="22">
        <f>VLOOKUP(CONCATENATE($F2493," ",$G2493),AllocFactorMatrix,(V$4+1),FALSE)*$E2493</f>
        <v>-5947.781657717861</v>
      </c>
      <c r="W2493" s="22">
        <f t="shared" si="1168"/>
        <v>-56982.997085634037</v>
      </c>
      <c r="X2493" s="22">
        <f>VLOOKUP(CONCATENATE($F2493," ",$G2493),AllocFactorMatrix,(X$4+1),FALSE)*$E2493</f>
        <v>-2285.1882628092171</v>
      </c>
      <c r="Y2493" s="22">
        <f>VLOOKUP(CONCATENATE($F2493," ",$G2493),AllocFactorMatrix,(Y$4+1),FALSE)*$E2493</f>
        <v>-43.210995270166919</v>
      </c>
      <c r="Z2493" s="22">
        <f t="shared" si="1166"/>
        <v>-2328.3992580793843</v>
      </c>
      <c r="AA2493" s="22">
        <f>VLOOKUP(CONCATENATE($F2493," ",$G2493),AllocFactorMatrix,(AA$4+1),FALSE)*$E2493</f>
        <v>-43.10189159297979</v>
      </c>
      <c r="AB2493" s="22">
        <f>VLOOKUP(CONCATENATE($F2493," ",$G2493),AllocFactorMatrix,(AB$4+1),FALSE)*$E2493</f>
        <v>-944.98432015885589</v>
      </c>
      <c r="AC2493" s="22">
        <f>VLOOKUP(CONCATENATE($F2493," ",$G2493),AllocFactorMatrix,(AC$4+1),FALSE)*$E2493</f>
        <v>-221.54099700571837</v>
      </c>
    </row>
    <row r="2494" spans="4:29" hidden="1" outlineLevel="1">
      <c r="F2494" s="42" t="str">
        <f>F2501</f>
        <v>PROD_DEMAND</v>
      </c>
      <c r="G2494" s="17" t="str">
        <f>$G$8</f>
        <v>PRODUCTION</v>
      </c>
      <c r="H2494" s="21">
        <f t="shared" si="1158"/>
        <v>549697.00000000012</v>
      </c>
      <c r="I2494" s="22">
        <f>VLOOKUP(CONCATENATE($F2494," ",$G2494),AllocFactorMatrix,(I$4+1),FALSE)*$E2501</f>
        <v>272544.48365925957</v>
      </c>
      <c r="J2494" s="22">
        <f>VLOOKUP(CONCATENATE($F2494," ",$G2494),AllocFactorMatrix,(J$4+1),FALSE)*$E2501</f>
        <v>68154.6188734561</v>
      </c>
      <c r="K2494" s="22">
        <f>VLOOKUP(CONCATENATE($F2494," ",$G2494),AllocFactorMatrix,(K$4+1),FALSE)*$E2501</f>
        <v>863.78058442224551</v>
      </c>
      <c r="L2494" s="22">
        <f>VLOOKUP(CONCATENATE($F2494," ",$G2494),AllocFactorMatrix,(L$4+1),FALSE)*$E2501</f>
        <v>43.231359643933892</v>
      </c>
      <c r="M2494" s="22">
        <f t="shared" ref="M2494:M2525" si="1169">SUBTOTAL(9,J2494:L2494)</f>
        <v>69061.63081752228</v>
      </c>
      <c r="N2494" s="22">
        <f>VLOOKUP(CONCATENATE($F2494," ",$G2494),AllocFactorMatrix,(N$4+1),FALSE)*$E2501</f>
        <v>30577.415183159563</v>
      </c>
      <c r="O2494" s="22">
        <f>VLOOKUP(CONCATENATE($F2494," ",$G2494),AllocFactorMatrix,(O$4+1),FALSE)*$E2501</f>
        <v>8380.5613623453646</v>
      </c>
      <c r="P2494" s="22">
        <f>VLOOKUP(CONCATENATE($F2494," ",$G2494),AllocFactorMatrix,(P$4+1),FALSE)*$E2501</f>
        <v>1333.6054953597991</v>
      </c>
      <c r="Q2494" s="22">
        <f>VLOOKUP(CONCATENATE($F2494," ",$G2494),AllocFactorMatrix,(Q$4+1),FALSE)*$E2501</f>
        <v>0</v>
      </c>
      <c r="R2494" s="22">
        <f>SUBTOTAL(9,N2494:Q2494)</f>
        <v>40291.582040864727</v>
      </c>
      <c r="S2494" s="22">
        <f>VLOOKUP(CONCATENATE($F2494," ",$G2494),AllocFactorMatrix,(S$4+1),FALSE)*$E2501</f>
        <v>1321.7834364778705</v>
      </c>
      <c r="T2494" s="22">
        <f>VLOOKUP(CONCATENATE($F2494," ",$G2494),AllocFactorMatrix,(T$4+1),FALSE)*$E2501</f>
        <v>24054.203837773577</v>
      </c>
      <c r="U2494" s="22">
        <f>VLOOKUP(CONCATENATE($F2494," ",$G2494),AllocFactorMatrix,(U$4+1),FALSE)*$E2501</f>
        <v>117205.11551553867</v>
      </c>
      <c r="V2494" s="22">
        <f>VLOOKUP(CONCATENATE($F2494," ",$G2494),AllocFactorMatrix,(V$4+1),FALSE)*$E2501</f>
        <v>14934.32760548545</v>
      </c>
      <c r="W2494" s="22">
        <f>SUBTOTAL(9,S2494:V2494)</f>
        <v>157515.43039527556</v>
      </c>
      <c r="X2494" s="22">
        <f>VLOOKUP(CONCATENATE($F2494," ",$G2494),AllocFactorMatrix,(X$4+1),FALSE)*$E2501</f>
        <v>8551.8511469883997</v>
      </c>
      <c r="Y2494" s="22">
        <f>VLOOKUP(CONCATENATE($F2494," ",$G2494),AllocFactorMatrix,(Y$4+1),FALSE)*$E2501</f>
        <v>160.75419618298005</v>
      </c>
      <c r="Z2494" s="22">
        <f t="shared" ref="Z2494:Z2525" si="1170">SUBTOTAL(9,X2494:Y2494)</f>
        <v>8712.605343171379</v>
      </c>
      <c r="AA2494" s="22">
        <f>VLOOKUP(CONCATENATE($F2494," ",$G2494),AllocFactorMatrix,(AA$4+1),FALSE)*$E2501</f>
        <v>124.36557223646177</v>
      </c>
      <c r="AB2494" s="22">
        <f>VLOOKUP(CONCATENATE($F2494," ",$G2494),AllocFactorMatrix,(AB$4+1),FALSE)*$E2501</f>
        <v>1168.7011269503944</v>
      </c>
      <c r="AC2494" s="22">
        <f>VLOOKUP(CONCATENATE($F2494," ",$G2494),AllocFactorMatrix,(AC$4+1),FALSE)*$E2501</f>
        <v>278.2010447197207</v>
      </c>
    </row>
    <row r="2495" spans="4:29" hidden="1" outlineLevel="1">
      <c r="F2495" s="42" t="str">
        <f>F2501</f>
        <v>PROD_DEMAND</v>
      </c>
      <c r="G2495" s="17" t="str">
        <f>$G$9</f>
        <v>BULKTRAN</v>
      </c>
      <c r="H2495" s="21">
        <f t="shared" si="1158"/>
        <v>0</v>
      </c>
      <c r="I2495" s="22">
        <f>VLOOKUP(CONCATENATE($F2495," ",$G2495),AllocFactorMatrix,(I$4+1),FALSE)*$E2501</f>
        <v>0</v>
      </c>
      <c r="J2495" s="22">
        <f>VLOOKUP(CONCATENATE($F2495," ",$G2495),AllocFactorMatrix,(J$4+1),FALSE)*$E2501</f>
        <v>0</v>
      </c>
      <c r="K2495" s="22">
        <f>VLOOKUP(CONCATENATE($F2495," ",$G2495),AllocFactorMatrix,(K$4+1),FALSE)*$E2501</f>
        <v>0</v>
      </c>
      <c r="L2495" s="22">
        <f>VLOOKUP(CONCATENATE($F2495," ",$G2495),AllocFactorMatrix,(L$4+1),FALSE)*$E2501</f>
        <v>0</v>
      </c>
      <c r="M2495" s="22">
        <f t="shared" si="1169"/>
        <v>0</v>
      </c>
      <c r="N2495" s="22">
        <f>VLOOKUP(CONCATENATE($F2495," ",$G2495),AllocFactorMatrix,(N$4+1),FALSE)*$E2501</f>
        <v>0</v>
      </c>
      <c r="O2495" s="22">
        <f>VLOOKUP(CONCATENATE($F2495," ",$G2495),AllocFactorMatrix,(O$4+1),FALSE)*$E2501</f>
        <v>0</v>
      </c>
      <c r="P2495" s="22">
        <f>VLOOKUP(CONCATENATE($F2495," ",$G2495),AllocFactorMatrix,(P$4+1),FALSE)*$E2501</f>
        <v>0</v>
      </c>
      <c r="Q2495" s="22">
        <f>VLOOKUP(CONCATENATE($F2495," ",$G2495),AllocFactorMatrix,(Q$4+1),FALSE)*$E2501</f>
        <v>0</v>
      </c>
      <c r="R2495" s="22">
        <f t="shared" ref="R2495:R2501" si="1171">SUBTOTAL(9,N2495:Q2495)</f>
        <v>0</v>
      </c>
      <c r="S2495" s="22">
        <f>VLOOKUP(CONCATENATE($F2495," ",$G2495),AllocFactorMatrix,(S$4+1),FALSE)*$E2501</f>
        <v>0</v>
      </c>
      <c r="T2495" s="22">
        <f>VLOOKUP(CONCATENATE($F2495," ",$G2495),AllocFactorMatrix,(T$4+1),FALSE)*$E2501</f>
        <v>0</v>
      </c>
      <c r="U2495" s="22">
        <f>VLOOKUP(CONCATENATE($F2495," ",$G2495),AllocFactorMatrix,(U$4+1),FALSE)*$E2501</f>
        <v>0</v>
      </c>
      <c r="V2495" s="22">
        <f>VLOOKUP(CONCATENATE($F2495," ",$G2495),AllocFactorMatrix,(V$4+1),FALSE)*$E2501</f>
        <v>0</v>
      </c>
      <c r="W2495" s="22">
        <f t="shared" ref="W2495:W2501" si="1172">SUBTOTAL(9,S2495:V2495)</f>
        <v>0</v>
      </c>
      <c r="X2495" s="22">
        <f>VLOOKUP(CONCATENATE($F2495," ",$G2495),AllocFactorMatrix,(X$4+1),FALSE)*$E2501</f>
        <v>0</v>
      </c>
      <c r="Y2495" s="22">
        <f>VLOOKUP(CONCATENATE($F2495," ",$G2495),AllocFactorMatrix,(Y$4+1),FALSE)*$E2501</f>
        <v>0</v>
      </c>
      <c r="Z2495" s="22">
        <f t="shared" si="1170"/>
        <v>0</v>
      </c>
      <c r="AA2495" s="22">
        <f>VLOOKUP(CONCATENATE($F2495," ",$G2495),AllocFactorMatrix,(AA$4+1),FALSE)*$E2501</f>
        <v>0</v>
      </c>
      <c r="AB2495" s="22">
        <f>VLOOKUP(CONCATENATE($F2495," ",$G2495),AllocFactorMatrix,(AB$4+1),FALSE)*$E2501</f>
        <v>0</v>
      </c>
      <c r="AC2495" s="22">
        <f>VLOOKUP(CONCATENATE($F2495," ",$G2495),AllocFactorMatrix,(AC$4+1),FALSE)*$E2501</f>
        <v>0</v>
      </c>
    </row>
    <row r="2496" spans="4:29" hidden="1" outlineLevel="1">
      <c r="F2496" s="42" t="str">
        <f>F2501</f>
        <v>PROD_DEMAND</v>
      </c>
      <c r="G2496" s="17" t="str">
        <f>$G$10</f>
        <v>SUBTRAN</v>
      </c>
      <c r="H2496" s="21">
        <f t="shared" si="1158"/>
        <v>0</v>
      </c>
      <c r="I2496" s="22">
        <f>VLOOKUP(CONCATENATE($F2496," ",$G2496),AllocFactorMatrix,(I$4+1),FALSE)*$E2501</f>
        <v>0</v>
      </c>
      <c r="J2496" s="22">
        <f>VLOOKUP(CONCATENATE($F2496," ",$G2496),AllocFactorMatrix,(J$4+1),FALSE)*$E2501</f>
        <v>0</v>
      </c>
      <c r="K2496" s="22">
        <f>VLOOKUP(CONCATENATE($F2496," ",$G2496),AllocFactorMatrix,(K$4+1),FALSE)*$E2501</f>
        <v>0</v>
      </c>
      <c r="L2496" s="22">
        <f>VLOOKUP(CONCATENATE($F2496," ",$G2496),AllocFactorMatrix,(L$4+1),FALSE)*$E2501</f>
        <v>0</v>
      </c>
      <c r="M2496" s="22">
        <f t="shared" si="1169"/>
        <v>0</v>
      </c>
      <c r="N2496" s="22">
        <f>VLOOKUP(CONCATENATE($F2496," ",$G2496),AllocFactorMatrix,(N$4+1),FALSE)*$E2501</f>
        <v>0</v>
      </c>
      <c r="O2496" s="22">
        <f>VLOOKUP(CONCATENATE($F2496," ",$G2496),AllocFactorMatrix,(O$4+1),FALSE)*$E2501</f>
        <v>0</v>
      </c>
      <c r="P2496" s="22">
        <f>VLOOKUP(CONCATENATE($F2496," ",$G2496),AllocFactorMatrix,(P$4+1),FALSE)*$E2501</f>
        <v>0</v>
      </c>
      <c r="Q2496" s="22">
        <f>VLOOKUP(CONCATENATE($F2496," ",$G2496),AllocFactorMatrix,(Q$4+1),FALSE)*$E2501</f>
        <v>0</v>
      </c>
      <c r="R2496" s="22">
        <f t="shared" si="1171"/>
        <v>0</v>
      </c>
      <c r="S2496" s="22">
        <f>VLOOKUP(CONCATENATE($F2496," ",$G2496),AllocFactorMatrix,(S$4+1),FALSE)*$E2501</f>
        <v>0</v>
      </c>
      <c r="T2496" s="22">
        <f>VLOOKUP(CONCATENATE($F2496," ",$G2496),AllocFactorMatrix,(T$4+1),FALSE)*$E2501</f>
        <v>0</v>
      </c>
      <c r="U2496" s="22">
        <f>VLOOKUP(CONCATENATE($F2496," ",$G2496),AllocFactorMatrix,(U$4+1),FALSE)*$E2501</f>
        <v>0</v>
      </c>
      <c r="V2496" s="22">
        <f>VLOOKUP(CONCATENATE($F2496," ",$G2496),AllocFactorMatrix,(V$4+1),FALSE)*$E2501</f>
        <v>0</v>
      </c>
      <c r="W2496" s="22">
        <f t="shared" si="1172"/>
        <v>0</v>
      </c>
      <c r="X2496" s="22">
        <f>VLOOKUP(CONCATENATE($F2496," ",$G2496),AllocFactorMatrix,(X$4+1),FALSE)*$E2501</f>
        <v>0</v>
      </c>
      <c r="Y2496" s="22">
        <f>VLOOKUP(CONCATENATE($F2496," ",$G2496),AllocFactorMatrix,(Y$4+1),FALSE)*$E2501</f>
        <v>0</v>
      </c>
      <c r="Z2496" s="22">
        <f t="shared" si="1170"/>
        <v>0</v>
      </c>
      <c r="AA2496" s="22">
        <f>VLOOKUP(CONCATENATE($F2496," ",$G2496),AllocFactorMatrix,(AA$4+1),FALSE)*$E2501</f>
        <v>0</v>
      </c>
      <c r="AB2496" s="22">
        <f>VLOOKUP(CONCATENATE($F2496," ",$G2496),AllocFactorMatrix,(AB$4+1),FALSE)*$E2501</f>
        <v>0</v>
      </c>
      <c r="AC2496" s="22">
        <f>VLOOKUP(CONCATENATE($F2496," ",$G2496),AllocFactorMatrix,(AC$4+1),FALSE)*$E2501</f>
        <v>0</v>
      </c>
    </row>
    <row r="2497" spans="4:29" hidden="1" outlineLevel="1">
      <c r="F2497" s="42" t="str">
        <f>F2501</f>
        <v>PROD_DEMAND</v>
      </c>
      <c r="G2497" s="17" t="str">
        <f>$G$11</f>
        <v>DISTPRI</v>
      </c>
      <c r="H2497" s="21">
        <f t="shared" si="1158"/>
        <v>0</v>
      </c>
      <c r="I2497" s="22">
        <f>VLOOKUP(CONCATENATE($F2497," ",$G2497),AllocFactorMatrix,(I$4+1),FALSE)*$E2501</f>
        <v>0</v>
      </c>
      <c r="J2497" s="22">
        <f>VLOOKUP(CONCATENATE($F2497," ",$G2497),AllocFactorMatrix,(J$4+1),FALSE)*$E2501</f>
        <v>0</v>
      </c>
      <c r="K2497" s="22">
        <f>VLOOKUP(CONCATENATE($F2497," ",$G2497),AllocFactorMatrix,(K$4+1),FALSE)*$E2501</f>
        <v>0</v>
      </c>
      <c r="L2497" s="22">
        <f>VLOOKUP(CONCATENATE($F2497," ",$G2497),AllocFactorMatrix,(L$4+1),FALSE)*$E2501</f>
        <v>0</v>
      </c>
      <c r="M2497" s="22">
        <f t="shared" si="1169"/>
        <v>0</v>
      </c>
      <c r="N2497" s="22">
        <f>VLOOKUP(CONCATENATE($F2497," ",$G2497),AllocFactorMatrix,(N$4+1),FALSE)*$E2501</f>
        <v>0</v>
      </c>
      <c r="O2497" s="22">
        <f>VLOOKUP(CONCATENATE($F2497," ",$G2497),AllocFactorMatrix,(O$4+1),FALSE)*$E2501</f>
        <v>0</v>
      </c>
      <c r="P2497" s="22">
        <f>VLOOKUP(CONCATENATE($F2497," ",$G2497),AllocFactorMatrix,(P$4+1),FALSE)*$E2501</f>
        <v>0</v>
      </c>
      <c r="Q2497" s="22">
        <f>VLOOKUP(CONCATENATE($F2497," ",$G2497),AllocFactorMatrix,(Q$4+1),FALSE)*$E2501</f>
        <v>0</v>
      </c>
      <c r="R2497" s="22">
        <f t="shared" si="1171"/>
        <v>0</v>
      </c>
      <c r="S2497" s="22">
        <f>VLOOKUP(CONCATENATE($F2497," ",$G2497),AllocFactorMatrix,(S$4+1),FALSE)*$E2501</f>
        <v>0</v>
      </c>
      <c r="T2497" s="22">
        <f>VLOOKUP(CONCATENATE($F2497," ",$G2497),AllocFactorMatrix,(T$4+1),FALSE)*$E2501</f>
        <v>0</v>
      </c>
      <c r="U2497" s="22">
        <f>VLOOKUP(CONCATENATE($F2497," ",$G2497),AllocFactorMatrix,(U$4+1),FALSE)*$E2501</f>
        <v>0</v>
      </c>
      <c r="V2497" s="22">
        <f>VLOOKUP(CONCATENATE($F2497," ",$G2497),AllocFactorMatrix,(V$4+1),FALSE)*$E2501</f>
        <v>0</v>
      </c>
      <c r="W2497" s="22">
        <f t="shared" si="1172"/>
        <v>0</v>
      </c>
      <c r="X2497" s="22">
        <f>VLOOKUP(CONCATENATE($F2497," ",$G2497),AllocFactorMatrix,(X$4+1),FALSE)*$E2501</f>
        <v>0</v>
      </c>
      <c r="Y2497" s="22">
        <f>VLOOKUP(CONCATENATE($F2497," ",$G2497),AllocFactorMatrix,(Y$4+1),FALSE)*$E2501</f>
        <v>0</v>
      </c>
      <c r="Z2497" s="22">
        <f t="shared" si="1170"/>
        <v>0</v>
      </c>
      <c r="AA2497" s="22">
        <f>VLOOKUP(CONCATENATE($F2497," ",$G2497),AllocFactorMatrix,(AA$4+1),FALSE)*$E2501</f>
        <v>0</v>
      </c>
      <c r="AB2497" s="22">
        <f>VLOOKUP(CONCATENATE($F2497," ",$G2497),AllocFactorMatrix,(AB$4+1),FALSE)*$E2501</f>
        <v>0</v>
      </c>
      <c r="AC2497" s="22">
        <f>VLOOKUP(CONCATENATE($F2497," ",$G2497),AllocFactorMatrix,(AC$4+1),FALSE)*$E2501</f>
        <v>0</v>
      </c>
    </row>
    <row r="2498" spans="4:29" hidden="1" outlineLevel="1">
      <c r="F2498" s="42" t="str">
        <f>F2501</f>
        <v>PROD_DEMAND</v>
      </c>
      <c r="G2498" s="17" t="str">
        <f>$G$12</f>
        <v>DISTSEC</v>
      </c>
      <c r="H2498" s="21">
        <f t="shared" si="1158"/>
        <v>0</v>
      </c>
      <c r="I2498" s="22">
        <f>VLOOKUP(CONCATENATE($F2498," ",$G2498),AllocFactorMatrix,(I$4+1),FALSE)*$E2501</f>
        <v>0</v>
      </c>
      <c r="J2498" s="22">
        <f>VLOOKUP(CONCATENATE($F2498," ",$G2498),AllocFactorMatrix,(J$4+1),FALSE)*$E2501</f>
        <v>0</v>
      </c>
      <c r="K2498" s="22">
        <f>VLOOKUP(CONCATENATE($F2498," ",$G2498),AllocFactorMatrix,(K$4+1),FALSE)*$E2501</f>
        <v>0</v>
      </c>
      <c r="L2498" s="22">
        <f>VLOOKUP(CONCATENATE($F2498," ",$G2498),AllocFactorMatrix,(L$4+1),FALSE)*$E2501</f>
        <v>0</v>
      </c>
      <c r="M2498" s="22">
        <f t="shared" si="1169"/>
        <v>0</v>
      </c>
      <c r="N2498" s="22">
        <f>VLOOKUP(CONCATENATE($F2498," ",$G2498),AllocFactorMatrix,(N$4+1),FALSE)*$E2501</f>
        <v>0</v>
      </c>
      <c r="O2498" s="22">
        <f>VLOOKUP(CONCATENATE($F2498," ",$G2498),AllocFactorMatrix,(O$4+1),FALSE)*$E2501</f>
        <v>0</v>
      </c>
      <c r="P2498" s="22">
        <f>VLOOKUP(CONCATENATE($F2498," ",$G2498),AllocFactorMatrix,(P$4+1),FALSE)*$E2501</f>
        <v>0</v>
      </c>
      <c r="Q2498" s="22">
        <f>VLOOKUP(CONCATENATE($F2498," ",$G2498),AllocFactorMatrix,(Q$4+1),FALSE)*$E2501</f>
        <v>0</v>
      </c>
      <c r="R2498" s="22">
        <f t="shared" si="1171"/>
        <v>0</v>
      </c>
      <c r="S2498" s="22">
        <f>VLOOKUP(CONCATENATE($F2498," ",$G2498),AllocFactorMatrix,(S$4+1),FALSE)*$E2501</f>
        <v>0</v>
      </c>
      <c r="T2498" s="22">
        <f>VLOOKUP(CONCATENATE($F2498," ",$G2498),AllocFactorMatrix,(T$4+1),FALSE)*$E2501</f>
        <v>0</v>
      </c>
      <c r="U2498" s="22">
        <f>VLOOKUP(CONCATENATE($F2498," ",$G2498),AllocFactorMatrix,(U$4+1),FALSE)*$E2501</f>
        <v>0</v>
      </c>
      <c r="V2498" s="22">
        <f>VLOOKUP(CONCATENATE($F2498," ",$G2498),AllocFactorMatrix,(V$4+1),FALSE)*$E2501</f>
        <v>0</v>
      </c>
      <c r="W2498" s="22">
        <f t="shared" si="1172"/>
        <v>0</v>
      </c>
      <c r="X2498" s="22">
        <f>VLOOKUP(CONCATENATE($F2498," ",$G2498),AllocFactorMatrix,(X$4+1),FALSE)*$E2501</f>
        <v>0</v>
      </c>
      <c r="Y2498" s="22">
        <f>VLOOKUP(CONCATENATE($F2498," ",$G2498),AllocFactorMatrix,(Y$4+1),FALSE)*$E2501</f>
        <v>0</v>
      </c>
      <c r="Z2498" s="22">
        <f t="shared" si="1170"/>
        <v>0</v>
      </c>
      <c r="AA2498" s="22">
        <f>VLOOKUP(CONCATENATE($F2498," ",$G2498),AllocFactorMatrix,(AA$4+1),FALSE)*$E2501</f>
        <v>0</v>
      </c>
      <c r="AB2498" s="22">
        <f>VLOOKUP(CONCATENATE($F2498," ",$G2498),AllocFactorMatrix,(AB$4+1),FALSE)*$E2501</f>
        <v>0</v>
      </c>
      <c r="AC2498" s="22">
        <f>VLOOKUP(CONCATENATE($F2498," ",$G2498),AllocFactorMatrix,(AC$4+1),FALSE)*$E2501</f>
        <v>0</v>
      </c>
    </row>
    <row r="2499" spans="4:29" hidden="1" outlineLevel="1">
      <c r="F2499" s="42" t="str">
        <f>F2501</f>
        <v>PROD_DEMAND</v>
      </c>
      <c r="G2499" s="17" t="str">
        <f>$G$13</f>
        <v>ENERGY</v>
      </c>
      <c r="H2499" s="21">
        <f t="shared" si="1158"/>
        <v>0</v>
      </c>
      <c r="I2499" s="22">
        <f>VLOOKUP(CONCATENATE($F2499," ",$G2499),AllocFactorMatrix,(I$4+1),FALSE)*$E2501</f>
        <v>0</v>
      </c>
      <c r="J2499" s="22">
        <f>VLOOKUP(CONCATENATE($F2499," ",$G2499),AllocFactorMatrix,(J$4+1),FALSE)*$E2501</f>
        <v>0</v>
      </c>
      <c r="K2499" s="22">
        <f>VLOOKUP(CONCATENATE($F2499," ",$G2499),AllocFactorMatrix,(K$4+1),FALSE)*$E2501</f>
        <v>0</v>
      </c>
      <c r="L2499" s="22">
        <f>VLOOKUP(CONCATENATE($F2499," ",$G2499),AllocFactorMatrix,(L$4+1),FALSE)*$E2501</f>
        <v>0</v>
      </c>
      <c r="M2499" s="22">
        <f t="shared" si="1169"/>
        <v>0</v>
      </c>
      <c r="N2499" s="22">
        <f>VLOOKUP(CONCATENATE($F2499," ",$G2499),AllocFactorMatrix,(N$4+1),FALSE)*$E2501</f>
        <v>0</v>
      </c>
      <c r="O2499" s="22">
        <f>VLOOKUP(CONCATENATE($F2499," ",$G2499),AllocFactorMatrix,(O$4+1),FALSE)*$E2501</f>
        <v>0</v>
      </c>
      <c r="P2499" s="22">
        <f>VLOOKUP(CONCATENATE($F2499," ",$G2499),AllocFactorMatrix,(P$4+1),FALSE)*$E2501</f>
        <v>0</v>
      </c>
      <c r="Q2499" s="22">
        <f>VLOOKUP(CONCATENATE($F2499," ",$G2499),AllocFactorMatrix,(Q$4+1),FALSE)*$E2501</f>
        <v>0</v>
      </c>
      <c r="R2499" s="22">
        <f t="shared" si="1171"/>
        <v>0</v>
      </c>
      <c r="S2499" s="22">
        <f>VLOOKUP(CONCATENATE($F2499," ",$G2499),AllocFactorMatrix,(S$4+1),FALSE)*$E2501</f>
        <v>0</v>
      </c>
      <c r="T2499" s="22">
        <f>VLOOKUP(CONCATENATE($F2499," ",$G2499),AllocFactorMatrix,(T$4+1),FALSE)*$E2501</f>
        <v>0</v>
      </c>
      <c r="U2499" s="22">
        <f>VLOOKUP(CONCATENATE($F2499," ",$G2499),AllocFactorMatrix,(U$4+1),FALSE)*$E2501</f>
        <v>0</v>
      </c>
      <c r="V2499" s="22">
        <f>VLOOKUP(CONCATENATE($F2499," ",$G2499),AllocFactorMatrix,(V$4+1),FALSE)*$E2501</f>
        <v>0</v>
      </c>
      <c r="W2499" s="22">
        <f t="shared" si="1172"/>
        <v>0</v>
      </c>
      <c r="X2499" s="22">
        <f>VLOOKUP(CONCATENATE($F2499," ",$G2499),AllocFactorMatrix,(X$4+1),FALSE)*$E2501</f>
        <v>0</v>
      </c>
      <c r="Y2499" s="22">
        <f>VLOOKUP(CONCATENATE($F2499," ",$G2499),AllocFactorMatrix,(Y$4+1),FALSE)*$E2501</f>
        <v>0</v>
      </c>
      <c r="Z2499" s="22">
        <f t="shared" si="1170"/>
        <v>0</v>
      </c>
      <c r="AA2499" s="22">
        <f>VLOOKUP(CONCATENATE($F2499," ",$G2499),AllocFactorMatrix,(AA$4+1),FALSE)*$E2501</f>
        <v>0</v>
      </c>
      <c r="AB2499" s="22">
        <f>VLOOKUP(CONCATENATE($F2499," ",$G2499),AllocFactorMatrix,(AB$4+1),FALSE)*$E2501</f>
        <v>0</v>
      </c>
      <c r="AC2499" s="22">
        <f>VLOOKUP(CONCATENATE($F2499," ",$G2499),AllocFactorMatrix,(AC$4+1),FALSE)*$E2501</f>
        <v>0</v>
      </c>
    </row>
    <row r="2500" spans="4:29" hidden="1" outlineLevel="1">
      <c r="F2500" s="42" t="str">
        <f>F2501</f>
        <v>PROD_DEMAND</v>
      </c>
      <c r="G2500" s="17" t="str">
        <f>$G$14</f>
        <v>CUSTOMER</v>
      </c>
      <c r="H2500" s="21">
        <f t="shared" si="1158"/>
        <v>0</v>
      </c>
      <c r="I2500" s="22">
        <f>VLOOKUP(CONCATENATE($F2500," ",$G2500),AllocFactorMatrix,(I$4+1),FALSE)*$E2501</f>
        <v>0</v>
      </c>
      <c r="J2500" s="22">
        <f>VLOOKUP(CONCATENATE($F2500," ",$G2500),AllocFactorMatrix,(J$4+1),FALSE)*$E2501</f>
        <v>0</v>
      </c>
      <c r="K2500" s="22">
        <f>VLOOKUP(CONCATENATE($F2500," ",$G2500),AllocFactorMatrix,(K$4+1),FALSE)*$E2501</f>
        <v>0</v>
      </c>
      <c r="L2500" s="22">
        <f>VLOOKUP(CONCATENATE($F2500," ",$G2500),AllocFactorMatrix,(L$4+1),FALSE)*$E2501</f>
        <v>0</v>
      </c>
      <c r="M2500" s="22">
        <f t="shared" si="1169"/>
        <v>0</v>
      </c>
      <c r="N2500" s="22">
        <f>VLOOKUP(CONCATENATE($F2500," ",$G2500),AllocFactorMatrix,(N$4+1),FALSE)*$E2501</f>
        <v>0</v>
      </c>
      <c r="O2500" s="22">
        <f>VLOOKUP(CONCATENATE($F2500," ",$G2500),AllocFactorMatrix,(O$4+1),FALSE)*$E2501</f>
        <v>0</v>
      </c>
      <c r="P2500" s="22">
        <f>VLOOKUP(CONCATENATE($F2500," ",$G2500),AllocFactorMatrix,(P$4+1),FALSE)*$E2501</f>
        <v>0</v>
      </c>
      <c r="Q2500" s="22">
        <f>VLOOKUP(CONCATENATE($F2500," ",$G2500),AllocFactorMatrix,(Q$4+1),FALSE)*$E2501</f>
        <v>0</v>
      </c>
      <c r="R2500" s="22">
        <f t="shared" si="1171"/>
        <v>0</v>
      </c>
      <c r="S2500" s="22">
        <f>VLOOKUP(CONCATENATE($F2500," ",$G2500),AllocFactorMatrix,(S$4+1),FALSE)*$E2501</f>
        <v>0</v>
      </c>
      <c r="T2500" s="22">
        <f>VLOOKUP(CONCATENATE($F2500," ",$G2500),AllocFactorMatrix,(T$4+1),FALSE)*$E2501</f>
        <v>0</v>
      </c>
      <c r="U2500" s="22">
        <f>VLOOKUP(CONCATENATE($F2500," ",$G2500),AllocFactorMatrix,(U$4+1),FALSE)*$E2501</f>
        <v>0</v>
      </c>
      <c r="V2500" s="22">
        <f>VLOOKUP(CONCATENATE($F2500," ",$G2500),AllocFactorMatrix,(V$4+1),FALSE)*$E2501</f>
        <v>0</v>
      </c>
      <c r="W2500" s="22">
        <f t="shared" si="1172"/>
        <v>0</v>
      </c>
      <c r="X2500" s="22">
        <f>VLOOKUP(CONCATENATE($F2500," ",$G2500),AllocFactorMatrix,(X$4+1),FALSE)*$E2501</f>
        <v>0</v>
      </c>
      <c r="Y2500" s="22">
        <f>VLOOKUP(CONCATENATE($F2500," ",$G2500),AllocFactorMatrix,(Y$4+1),FALSE)*$E2501</f>
        <v>0</v>
      </c>
      <c r="Z2500" s="22">
        <f t="shared" si="1170"/>
        <v>0</v>
      </c>
      <c r="AA2500" s="22">
        <f>VLOOKUP(CONCATENATE($F2500," ",$G2500),AllocFactorMatrix,(AA$4+1),FALSE)*$E2501</f>
        <v>0</v>
      </c>
      <c r="AB2500" s="22">
        <f>VLOOKUP(CONCATENATE($F2500," ",$G2500),AllocFactorMatrix,(AB$4+1),FALSE)*$E2501</f>
        <v>0</v>
      </c>
      <c r="AC2500" s="22">
        <f>VLOOKUP(CONCATENATE($F2500," ",$G2500),AllocFactorMatrix,(AC$4+1),FALSE)*$E2501</f>
        <v>0</v>
      </c>
    </row>
    <row r="2501" spans="4:29" collapsed="1">
      <c r="D2501" s="39" t="s">
        <v>414</v>
      </c>
      <c r="E2501" s="19">
        <v>549697</v>
      </c>
      <c r="F2501" s="42" t="s">
        <v>29</v>
      </c>
      <c r="G2501" s="17" t="str">
        <f>$G$15</f>
        <v>TOTAL</v>
      </c>
      <c r="H2501" s="21">
        <f t="shared" si="1158"/>
        <v>549697.00000000012</v>
      </c>
      <c r="I2501" s="22">
        <f>VLOOKUP(CONCATENATE($F2501," ",$G2501),AllocFactorMatrix,(I$4+1),FALSE)*$E2501</f>
        <v>272544.48365925957</v>
      </c>
      <c r="J2501" s="22">
        <f>VLOOKUP(CONCATENATE($F2501," ",$G2501),AllocFactorMatrix,(J$4+1),FALSE)*$E2501</f>
        <v>68154.6188734561</v>
      </c>
      <c r="K2501" s="22">
        <f>VLOOKUP(CONCATENATE($F2501," ",$G2501),AllocFactorMatrix,(K$4+1),FALSE)*$E2501</f>
        <v>863.78058442224551</v>
      </c>
      <c r="L2501" s="22">
        <f>VLOOKUP(CONCATENATE($F2501," ",$G2501),AllocFactorMatrix,(L$4+1),FALSE)*$E2501</f>
        <v>43.231359643933892</v>
      </c>
      <c r="M2501" s="22">
        <f t="shared" si="1169"/>
        <v>69061.63081752228</v>
      </c>
      <c r="N2501" s="22">
        <f>VLOOKUP(CONCATENATE($F2501," ",$G2501),AllocFactorMatrix,(N$4+1),FALSE)*$E2501</f>
        <v>30577.415183159563</v>
      </c>
      <c r="O2501" s="22">
        <f>VLOOKUP(CONCATENATE($F2501," ",$G2501),AllocFactorMatrix,(O$4+1),FALSE)*$E2501</f>
        <v>8380.5613623453646</v>
      </c>
      <c r="P2501" s="22">
        <f>VLOOKUP(CONCATENATE($F2501," ",$G2501),AllocFactorMatrix,(P$4+1),FALSE)*$E2501</f>
        <v>1333.6054953597991</v>
      </c>
      <c r="Q2501" s="22">
        <f>VLOOKUP(CONCATENATE($F2501," ",$G2501),AllocFactorMatrix,(Q$4+1),FALSE)*$E2501</f>
        <v>0</v>
      </c>
      <c r="R2501" s="22">
        <f t="shared" si="1171"/>
        <v>40291.582040864727</v>
      </c>
      <c r="S2501" s="22">
        <f>VLOOKUP(CONCATENATE($F2501," ",$G2501),AllocFactorMatrix,(S$4+1),FALSE)*$E2501</f>
        <v>1321.7834364778705</v>
      </c>
      <c r="T2501" s="22">
        <f>VLOOKUP(CONCATENATE($F2501," ",$G2501),AllocFactorMatrix,(T$4+1),FALSE)*$E2501</f>
        <v>24054.203837773577</v>
      </c>
      <c r="U2501" s="22">
        <f>VLOOKUP(CONCATENATE($F2501," ",$G2501),AllocFactorMatrix,(U$4+1),FALSE)*$E2501</f>
        <v>117205.11551553867</v>
      </c>
      <c r="V2501" s="22">
        <f>VLOOKUP(CONCATENATE($F2501," ",$G2501),AllocFactorMatrix,(V$4+1),FALSE)*$E2501</f>
        <v>14934.32760548545</v>
      </c>
      <c r="W2501" s="22">
        <f t="shared" si="1172"/>
        <v>157515.43039527556</v>
      </c>
      <c r="X2501" s="22">
        <f>VLOOKUP(CONCATENATE($F2501," ",$G2501),AllocFactorMatrix,(X$4+1),FALSE)*$E2501</f>
        <v>8551.8511469883997</v>
      </c>
      <c r="Y2501" s="22">
        <f>VLOOKUP(CONCATENATE($F2501," ",$G2501),AllocFactorMatrix,(Y$4+1),FALSE)*$E2501</f>
        <v>160.75419618298005</v>
      </c>
      <c r="Z2501" s="22">
        <f t="shared" si="1170"/>
        <v>8712.605343171379</v>
      </c>
      <c r="AA2501" s="22">
        <f>VLOOKUP(CONCATENATE($F2501," ",$G2501),AllocFactorMatrix,(AA$4+1),FALSE)*$E2501</f>
        <v>124.36557223646177</v>
      </c>
      <c r="AB2501" s="22">
        <f>VLOOKUP(CONCATENATE($F2501," ",$G2501),AllocFactorMatrix,(AB$4+1),FALSE)*$E2501</f>
        <v>1168.7011269503944</v>
      </c>
      <c r="AC2501" s="22">
        <f>VLOOKUP(CONCATENATE($F2501," ",$G2501),AllocFactorMatrix,(AC$4+1),FALSE)*$E2501</f>
        <v>278.2010447197207</v>
      </c>
    </row>
    <row r="2502" spans="4:29" hidden="1" outlineLevel="1">
      <c r="F2502" s="42" t="str">
        <f>F2509</f>
        <v>RB_GUP</v>
      </c>
      <c r="G2502" s="17" t="str">
        <f>$G$8</f>
        <v>PRODUCTION</v>
      </c>
      <c r="H2502" s="21">
        <f t="shared" ref="H2502:H2533" ca="1" si="1173">SUBTOTAL(9,I2502:AC2502)</f>
        <v>-32488.759096252881</v>
      </c>
      <c r="I2502" s="22">
        <f ca="1">VLOOKUP(CONCATENATE($F2502," ",$G2502),AllocFactorMatrix,(I$4+1),FALSE)*$E2509</f>
        <v>-16108.205197805906</v>
      </c>
      <c r="J2502" s="22">
        <f ca="1">VLOOKUP(CONCATENATE($F2502," ",$G2502),AllocFactorMatrix,(J$4+1),FALSE)*$E2509</f>
        <v>-4028.1445848833905</v>
      </c>
      <c r="K2502" s="22">
        <f ca="1">VLOOKUP(CONCATENATE($F2502," ",$G2502),AllocFactorMatrix,(K$4+1),FALSE)*$E2509</f>
        <v>-51.05205107416424</v>
      </c>
      <c r="L2502" s="22">
        <f ca="1">VLOOKUP(CONCATENATE($F2502," ",$G2502),AllocFactorMatrix,(L$4+1),FALSE)*$E2509</f>
        <v>-2.5551044100208604</v>
      </c>
      <c r="M2502" s="22">
        <f t="shared" ca="1" si="1169"/>
        <v>-4081.7517403675756</v>
      </c>
      <c r="N2502" s="22">
        <f ca="1">VLOOKUP(CONCATENATE($F2502," ",$G2502),AllocFactorMatrix,(N$4+1),FALSE)*$E2509</f>
        <v>-1807.2179321913277</v>
      </c>
      <c r="O2502" s="22">
        <f ca="1">VLOOKUP(CONCATENATE($F2502," ",$G2502),AllocFactorMatrix,(O$4+1),FALSE)*$E2509</f>
        <v>-495.31658203083413</v>
      </c>
      <c r="P2502" s="22">
        <f ca="1">VLOOKUP(CONCATENATE($F2502," ",$G2502),AllocFactorMatrix,(P$4+1),FALSE)*$E2509</f>
        <v>-78.820127576070988</v>
      </c>
      <c r="Q2502" s="22">
        <f ca="1">VLOOKUP(CONCATENATE($F2502," ",$G2502),AllocFactorMatrix,(Q$4+1),FALSE)*$E2509</f>
        <v>0</v>
      </c>
      <c r="R2502" s="22">
        <f ca="1">SUBTOTAL(9,N2502:Q2502)</f>
        <v>-2381.3546417982329</v>
      </c>
      <c r="S2502" s="22">
        <f ca="1">VLOOKUP(CONCATENATE($F2502," ",$G2502),AllocFactorMatrix,(S$4+1),FALSE)*$E2509</f>
        <v>-78.121408057796941</v>
      </c>
      <c r="T2502" s="22">
        <f ca="1">VLOOKUP(CONCATENATE($F2502," ",$G2502),AllocFactorMatrix,(T$4+1),FALSE)*$E2509</f>
        <v>-1421.676366684896</v>
      </c>
      <c r="U2502" s="22">
        <f ca="1">VLOOKUP(CONCATENATE($F2502," ",$G2502),AllocFactorMatrix,(U$4+1),FALSE)*$E2509</f>
        <v>-6927.1776321006437</v>
      </c>
      <c r="V2502" s="22">
        <f ca="1">VLOOKUP(CONCATENATE($F2502," ",$G2502),AllocFactorMatrix,(V$4+1),FALSE)*$E2509</f>
        <v>-882.6640346211384</v>
      </c>
      <c r="W2502" s="22">
        <f ca="1">SUBTOTAL(9,S2502:V2502)</f>
        <v>-9309.6394414644747</v>
      </c>
      <c r="X2502" s="22">
        <f ca="1">VLOOKUP(CONCATENATE($F2502," ",$G2502),AllocFactorMatrix,(X$4+1),FALSE)*$E2509</f>
        <v>-505.44032756504043</v>
      </c>
      <c r="Y2502" s="22">
        <f ca="1">VLOOKUP(CONCATENATE($F2502," ",$G2502),AllocFactorMatrix,(Y$4+1),FALSE)*$E2509</f>
        <v>-9.5010603177761794</v>
      </c>
      <c r="Z2502" s="22">
        <f t="shared" ca="1" si="1170"/>
        <v>-514.94138788281657</v>
      </c>
      <c r="AA2502" s="22">
        <f ca="1">VLOOKUP(CONCATENATE($F2502," ",$G2502),AllocFactorMatrix,(AA$4+1),FALSE)*$E2509</f>
        <v>-7.3503823310988423</v>
      </c>
      <c r="AB2502" s="22">
        <f ca="1">VLOOKUP(CONCATENATE($F2502," ",$G2502),AllocFactorMatrix,(AB$4+1),FALSE)*$E2509</f>
        <v>-69.073779498543061</v>
      </c>
      <c r="AC2502" s="22">
        <f ca="1">VLOOKUP(CONCATENATE($F2502," ",$G2502),AllocFactorMatrix,(AC$4+1),FALSE)*$E2509</f>
        <v>-16.442525104239021</v>
      </c>
    </row>
    <row r="2503" spans="4:29" hidden="1" outlineLevel="1">
      <c r="F2503" s="42" t="str">
        <f>F2509</f>
        <v>RB_GUP</v>
      </c>
      <c r="G2503" s="17" t="str">
        <f>$G$9</f>
        <v>BULKTRAN</v>
      </c>
      <c r="H2503" s="21">
        <f t="shared" ca="1" si="1173"/>
        <v>-20823.846200163156</v>
      </c>
      <c r="I2503" s="22">
        <f ca="1">VLOOKUP(CONCATENATE($F2503," ",$G2503),AllocFactorMatrix,(I$4+1),FALSE)*$E2509</f>
        <v>-10324.64141231133</v>
      </c>
      <c r="J2503" s="22">
        <f ca="1">VLOOKUP(CONCATENATE($F2503," ",$G2503),AllocFactorMatrix,(J$4+1),FALSE)*$E2509</f>
        <v>-2581.8611002999587</v>
      </c>
      <c r="K2503" s="22">
        <f ca="1">VLOOKUP(CONCATENATE($F2503," ",$G2503),AllocFactorMatrix,(K$4+1),FALSE)*$E2509</f>
        <v>-32.722088788361368</v>
      </c>
      <c r="L2503" s="22">
        <f ca="1">VLOOKUP(CONCATENATE($F2503," ",$G2503),AllocFactorMatrix,(L$4+1),FALSE)*$E2509</f>
        <v>-1.6377080177792844</v>
      </c>
      <c r="M2503" s="22">
        <f t="shared" ca="1" si="1169"/>
        <v>-2616.2208971060995</v>
      </c>
      <c r="N2503" s="22">
        <f ca="1">VLOOKUP(CONCATENATE($F2503," ",$G2503),AllocFactorMatrix,(N$4+1),FALSE)*$E2509</f>
        <v>-1158.3461269984161</v>
      </c>
      <c r="O2503" s="22">
        <f ca="1">VLOOKUP(CONCATENATE($F2503," ",$G2503),AllocFactorMatrix,(O$4+1),FALSE)*$E2509</f>
        <v>-317.47584738594105</v>
      </c>
      <c r="P2503" s="22">
        <f ca="1">VLOOKUP(CONCATENATE($F2503," ",$G2503),AllocFactorMatrix,(P$4+1),FALSE)*$E2509</f>
        <v>-50.520187898178179</v>
      </c>
      <c r="Q2503" s="22">
        <f ca="1">VLOOKUP(CONCATENATE($F2503," ",$G2503),AllocFactorMatrix,(Q$4+1),FALSE)*$E2509</f>
        <v>0</v>
      </c>
      <c r="R2503" s="22">
        <f t="shared" ref="R2503:R2509" ca="1" si="1174">SUBTOTAL(9,N2503:Q2503)</f>
        <v>-1526.3421622825354</v>
      </c>
      <c r="S2503" s="22">
        <f ca="1">VLOOKUP(CONCATENATE($F2503," ",$G2503),AllocFactorMatrix,(S$4+1),FALSE)*$E2509</f>
        <v>-50.072339836561397</v>
      </c>
      <c r="T2503" s="22">
        <f ca="1">VLOOKUP(CONCATENATE($F2503," ",$G2503),AllocFactorMatrix,(T$4+1),FALSE)*$E2509</f>
        <v>-911.23117132742425</v>
      </c>
      <c r="U2503" s="22">
        <f ca="1">VLOOKUP(CONCATENATE($F2503," ",$G2503),AllocFactorMatrix,(U$4+1),FALSE)*$E2509</f>
        <v>-4440.0120418483866</v>
      </c>
      <c r="V2503" s="22">
        <f ca="1">VLOOKUP(CONCATENATE($F2503," ",$G2503),AllocFactorMatrix,(V$4+1),FALSE)*$E2509</f>
        <v>-565.74829616948944</v>
      </c>
      <c r="W2503" s="22">
        <f t="shared" ref="W2503:W2509" ca="1" si="1175">SUBTOTAL(9,S2503:V2503)</f>
        <v>-5967.0638491818618</v>
      </c>
      <c r="X2503" s="22">
        <f ca="1">VLOOKUP(CONCATENATE($F2503," ",$G2503),AllocFactorMatrix,(X$4+1),FALSE)*$E2509</f>
        <v>-323.96471694692758</v>
      </c>
      <c r="Y2503" s="22">
        <f ca="1">VLOOKUP(CONCATENATE($F2503," ",$G2503),AllocFactorMatrix,(Y$4+1),FALSE)*$E2509</f>
        <v>-6.0897560971684959</v>
      </c>
      <c r="Z2503" s="22">
        <f t="shared" ca="1" si="1170"/>
        <v>-330.05447304409608</v>
      </c>
      <c r="AA2503" s="22">
        <f ca="1">VLOOKUP(CONCATENATE($F2503," ",$G2503),AllocFactorMatrix,(AA$4+1),FALSE)*$E2509</f>
        <v>-4.7112673870284185</v>
      </c>
      <c r="AB2503" s="22">
        <f ca="1">VLOOKUP(CONCATENATE($F2503," ",$G2503),AllocFactorMatrix,(AB$4+1),FALSE)*$E2509</f>
        <v>-44.273213282176108</v>
      </c>
      <c r="AC2503" s="22">
        <f ca="1">VLOOKUP(CONCATENATE($F2503," ",$G2503),AllocFactorMatrix,(AC$4+1),FALSE)*$E2509</f>
        <v>-10.538925568027794</v>
      </c>
    </row>
    <row r="2504" spans="4:29" hidden="1" outlineLevel="1">
      <c r="F2504" s="42" t="str">
        <f>F2509</f>
        <v>RB_GUP</v>
      </c>
      <c r="G2504" s="17" t="str">
        <f>$G$10</f>
        <v>SUBTRAN</v>
      </c>
      <c r="H2504" s="21">
        <f t="shared" ca="1" si="1173"/>
        <v>-6597.2112739522718</v>
      </c>
      <c r="I2504" s="22">
        <f ca="1">VLOOKUP(CONCATENATE($F2504," ",$G2504),AllocFactorMatrix,(I$4+1),FALSE)*$E2509</f>
        <v>-3183.5649756119801</v>
      </c>
      <c r="J2504" s="22">
        <f ca="1">VLOOKUP(CONCATENATE($F2504," ",$G2504),AllocFactorMatrix,(J$4+1),FALSE)*$E2509</f>
        <v>-794.27853036242607</v>
      </c>
      <c r="K2504" s="22">
        <f ca="1">VLOOKUP(CONCATENATE($F2504," ",$G2504),AllocFactorMatrix,(K$4+1),FALSE)*$E2509</f>
        <v>-10.087807686611022</v>
      </c>
      <c r="L2504" s="22">
        <f ca="1">VLOOKUP(CONCATENATE($F2504," ",$G2504),AllocFactorMatrix,(L$4+1),FALSE)*$E2509</f>
        <v>-0.65034510851587113</v>
      </c>
      <c r="M2504" s="22">
        <f t="shared" ca="1" si="1169"/>
        <v>-805.01668315755296</v>
      </c>
      <c r="N2504" s="22">
        <f ca="1">VLOOKUP(CONCATENATE($F2504," ",$G2504),AllocFactorMatrix,(N$4+1),FALSE)*$E2509</f>
        <v>-352.72502237273835</v>
      </c>
      <c r="O2504" s="22">
        <f ca="1">VLOOKUP(CONCATENATE($F2504," ",$G2504),AllocFactorMatrix,(O$4+1),FALSE)*$E2509</f>
        <v>-96.832150144750102</v>
      </c>
      <c r="P2504" s="22">
        <f ca="1">VLOOKUP(CONCATENATE($F2504," ",$G2504),AllocFactorMatrix,(P$4+1),FALSE)*$E2509</f>
        <v>-19.463979197658677</v>
      </c>
      <c r="Q2504" s="22">
        <f ca="1">VLOOKUP(CONCATENATE($F2504," ",$G2504),AllocFactorMatrix,(Q$4+1),FALSE)*$E2509</f>
        <v>0</v>
      </c>
      <c r="R2504" s="22">
        <f t="shared" ca="1" si="1174"/>
        <v>-469.02115171514708</v>
      </c>
      <c r="S2504" s="22">
        <f ca="1">VLOOKUP(CONCATENATE($F2504," ",$G2504),AllocFactorMatrix,(S$4+1),FALSE)*$E2509</f>
        <v>-14.947411572737343</v>
      </c>
      <c r="T2504" s="22">
        <f ca="1">VLOOKUP(CONCATENATE($F2504," ",$G2504),AllocFactorMatrix,(T$4+1),FALSE)*$E2509</f>
        <v>-280.04199736629573</v>
      </c>
      <c r="U2504" s="22">
        <f ca="1">VLOOKUP(CONCATENATE($F2504," ",$G2504),AllocFactorMatrix,(U$4+1),FALSE)*$E2509</f>
        <v>-1740.2995832880397</v>
      </c>
      <c r="V2504" s="22">
        <f ca="1">VLOOKUP(CONCATENATE($F2504," ",$G2504),AllocFactorMatrix,(V$4+1),FALSE)*$E2509</f>
        <v>0</v>
      </c>
      <c r="W2504" s="22">
        <f t="shared" ca="1" si="1175"/>
        <v>-2035.2889922270729</v>
      </c>
      <c r="X2504" s="22">
        <f ca="1">VLOOKUP(CONCATENATE($F2504," ",$G2504),AllocFactorMatrix,(X$4+1),FALSE)*$E2509</f>
        <v>-98.934651130330238</v>
      </c>
      <c r="Y2504" s="22">
        <f ca="1">VLOOKUP(CONCATENATE($F2504," ",$G2504),AllocFactorMatrix,(Y$4+1),FALSE)*$E2509</f>
        <v>-1.8977471997880058</v>
      </c>
      <c r="Z2504" s="22">
        <f t="shared" ca="1" si="1170"/>
        <v>-100.83239833011824</v>
      </c>
      <c r="AA2504" s="22">
        <f ca="1">VLOOKUP(CONCATENATE($F2504," ",$G2504),AllocFactorMatrix,(AA$4+1),FALSE)*$E2509</f>
        <v>-1.4434430847191082</v>
      </c>
      <c r="AB2504" s="22">
        <f ca="1">VLOOKUP(CONCATENATE($F2504," ",$G2504),AllocFactorMatrix,(AB$4+1),FALSE)*$E2509</f>
        <v>-1.6515186030202877</v>
      </c>
      <c r="AC2504" s="22">
        <f ca="1">VLOOKUP(CONCATENATE($F2504," ",$G2504),AllocFactorMatrix,(AC$4+1),FALSE)*$E2509</f>
        <v>-0.39211122265992482</v>
      </c>
    </row>
    <row r="2505" spans="4:29" hidden="1" outlineLevel="1">
      <c r="F2505" s="42" t="str">
        <f>F2509</f>
        <v>RB_GUP</v>
      </c>
      <c r="G2505" s="17" t="str">
        <f>$G$11</f>
        <v>DISTPRI</v>
      </c>
      <c r="H2505" s="21">
        <f t="shared" ca="1" si="1173"/>
        <v>-9779.9864829589314</v>
      </c>
      <c r="I2505" s="22">
        <f ca="1">VLOOKUP(CONCATENATE($F2505," ",$G2505),AllocFactorMatrix,(I$4+1),FALSE)*$E2509</f>
        <v>-6468.6773664438788</v>
      </c>
      <c r="J2505" s="22">
        <f ca="1">VLOOKUP(CONCATENATE($F2505," ",$G2505),AllocFactorMatrix,(J$4+1),FALSE)*$E2509</f>
        <v>-1605.2577860763997</v>
      </c>
      <c r="K2505" s="22">
        <f ca="1">VLOOKUP(CONCATENATE($F2505," ",$G2505),AllocFactorMatrix,(K$4+1),FALSE)*$E2509</f>
        <v>-20.380197220886512</v>
      </c>
      <c r="L2505" s="22">
        <f ca="1">VLOOKUP(CONCATENATE($F2505," ",$G2505),AllocFactorMatrix,(L$4+1),FALSE)*$E2509</f>
        <v>0</v>
      </c>
      <c r="M2505" s="22">
        <f t="shared" ca="1" si="1169"/>
        <v>-1625.6379832972862</v>
      </c>
      <c r="N2505" s="22">
        <f ca="1">VLOOKUP(CONCATENATE($F2505," ",$G2505),AllocFactorMatrix,(N$4+1),FALSE)*$E2509</f>
        <v>-700.68439523242466</v>
      </c>
      <c r="O2505" s="22">
        <f ca="1">VLOOKUP(CONCATENATE($F2505," ",$G2505),AllocFactorMatrix,(O$4+1),FALSE)*$E2509</f>
        <v>-192.68315854957413</v>
      </c>
      <c r="P2505" s="22">
        <f ca="1">VLOOKUP(CONCATENATE($F2505," ",$G2505),AllocFactorMatrix,(P$4+1),FALSE)*$E2509</f>
        <v>0</v>
      </c>
      <c r="Q2505" s="22">
        <f ca="1">VLOOKUP(CONCATENATE($F2505," ",$G2505),AllocFactorMatrix,(Q$4+1),FALSE)*$E2509</f>
        <v>0</v>
      </c>
      <c r="R2505" s="22">
        <f t="shared" ca="1" si="1174"/>
        <v>-893.36755378199882</v>
      </c>
      <c r="S2505" s="22">
        <f ca="1">VLOOKUP(CONCATENATE($F2505," ",$G2505),AllocFactorMatrix,(S$4+1),FALSE)*$E2509</f>
        <v>-30.024062593127706</v>
      </c>
      <c r="T2505" s="22">
        <f ca="1">VLOOKUP(CONCATENATE($F2505," ",$G2505),AllocFactorMatrix,(T$4+1),FALSE)*$E2509</f>
        <v>-554.53730861538816</v>
      </c>
      <c r="U2505" s="22">
        <f ca="1">VLOOKUP(CONCATENATE($F2505," ",$G2505),AllocFactorMatrix,(U$4+1),FALSE)*$E2509</f>
        <v>0</v>
      </c>
      <c r="V2505" s="22">
        <f ca="1">VLOOKUP(CONCATENATE($F2505," ",$G2505),AllocFactorMatrix,(V$4+1),FALSE)*$E2509</f>
        <v>0</v>
      </c>
      <c r="W2505" s="22">
        <f t="shared" ca="1" si="1175"/>
        <v>-584.56137120851588</v>
      </c>
      <c r="X2505" s="22">
        <f ca="1">VLOOKUP(CONCATENATE($F2505," ",$G2505),AllocFactorMatrix,(X$4+1),FALSE)*$E2509</f>
        <v>-196.95218948691786</v>
      </c>
      <c r="Y2505" s="22">
        <f ca="1">VLOOKUP(CONCATENATE($F2505," ",$G2505),AllocFactorMatrix,(Y$4+1),FALSE)*$E2509</f>
        <v>-3.782651366971701</v>
      </c>
      <c r="Z2505" s="22">
        <f t="shared" ca="1" si="1170"/>
        <v>-200.73484085388955</v>
      </c>
      <c r="AA2505" s="22">
        <f ca="1">VLOOKUP(CONCATENATE($F2505," ",$G2505),AllocFactorMatrix,(AA$4+1),FALSE)*$E2509</f>
        <v>-2.8909031494527664</v>
      </c>
      <c r="AB2505" s="22">
        <f ca="1">VLOOKUP(CONCATENATE($F2505," ",$G2505),AllocFactorMatrix,(AB$4+1),FALSE)*$E2509</f>
        <v>-3.3266408859364955</v>
      </c>
      <c r="AC2505" s="22">
        <f ca="1">VLOOKUP(CONCATENATE($F2505," ",$G2505),AllocFactorMatrix,(AC$4+1),FALSE)*$E2509</f>
        <v>-0.78982333797340032</v>
      </c>
    </row>
    <row r="2506" spans="4:29" hidden="1" outlineLevel="1">
      <c r="F2506" s="42" t="str">
        <f>F2509</f>
        <v>RB_GUP</v>
      </c>
      <c r="G2506" s="17" t="str">
        <f>$G$12</f>
        <v>DISTSEC</v>
      </c>
      <c r="H2506" s="21">
        <f t="shared" ca="1" si="1173"/>
        <v>-3243.5853362183334</v>
      </c>
      <c r="I2506" s="22">
        <f ca="1">VLOOKUP(CONCATENATE($F2506," ",$G2506),AllocFactorMatrix,(I$4+1),FALSE)*$E2509</f>
        <v>-2466.3523540799788</v>
      </c>
      <c r="J2506" s="22">
        <f ca="1">VLOOKUP(CONCATENATE($F2506," ",$G2506),AllocFactorMatrix,(J$4+1),FALSE)*$E2509</f>
        <v>-497.81566448927708</v>
      </c>
      <c r="K2506" s="22">
        <f ca="1">VLOOKUP(CONCATENATE($F2506," ",$G2506),AllocFactorMatrix,(K$4+1),FALSE)*$E2509</f>
        <v>0</v>
      </c>
      <c r="L2506" s="22">
        <f ca="1">VLOOKUP(CONCATENATE($F2506," ",$G2506),AllocFactorMatrix,(L$4+1),FALSE)*$E2509</f>
        <v>0</v>
      </c>
      <c r="M2506" s="22">
        <f t="shared" ca="1" si="1169"/>
        <v>-497.81566448927708</v>
      </c>
      <c r="N2506" s="22">
        <f ca="1">VLOOKUP(CONCATENATE($F2506," ",$G2506),AllocFactorMatrix,(N$4+1),FALSE)*$E2509</f>
        <v>-190.67350557988757</v>
      </c>
      <c r="O2506" s="22">
        <f ca="1">VLOOKUP(CONCATENATE($F2506," ",$G2506),AllocFactorMatrix,(O$4+1),FALSE)*$E2509</f>
        <v>0</v>
      </c>
      <c r="P2506" s="22">
        <f ca="1">VLOOKUP(CONCATENATE($F2506," ",$G2506),AllocFactorMatrix,(P$4+1),FALSE)*$E2509</f>
        <v>0</v>
      </c>
      <c r="Q2506" s="22">
        <f ca="1">VLOOKUP(CONCATENATE($F2506," ",$G2506),AllocFactorMatrix,(Q$4+1),FALSE)*$E2509</f>
        <v>0</v>
      </c>
      <c r="R2506" s="22">
        <f t="shared" ca="1" si="1174"/>
        <v>-190.67350557988757</v>
      </c>
      <c r="S2506" s="22">
        <f ca="1">VLOOKUP(CONCATENATE($F2506," ",$G2506),AllocFactorMatrix,(S$4+1),FALSE)*$E2509</f>
        <v>-6.6968536026701555</v>
      </c>
      <c r="T2506" s="22">
        <f ca="1">VLOOKUP(CONCATENATE($F2506," ",$G2506),AllocFactorMatrix,(T$4+1),FALSE)*$E2509</f>
        <v>0</v>
      </c>
      <c r="U2506" s="22">
        <f ca="1">VLOOKUP(CONCATENATE($F2506," ",$G2506),AllocFactorMatrix,(U$4+1),FALSE)*$E2509</f>
        <v>0</v>
      </c>
      <c r="V2506" s="22">
        <f ca="1">VLOOKUP(CONCATENATE($F2506," ",$G2506),AllocFactorMatrix,(V$4+1),FALSE)*$E2509</f>
        <v>0</v>
      </c>
      <c r="W2506" s="22">
        <f t="shared" ca="1" si="1175"/>
        <v>-6.6968536026701555</v>
      </c>
      <c r="X2506" s="22">
        <f ca="1">VLOOKUP(CONCATENATE($F2506," ",$G2506),AllocFactorMatrix,(X$4+1),FALSE)*$E2509</f>
        <v>-55.308184128226017</v>
      </c>
      <c r="Y2506" s="22">
        <f ca="1">VLOOKUP(CONCATENATE($F2506," ",$G2506),AllocFactorMatrix,(Y$4+1),FALSE)*$E2509</f>
        <v>0</v>
      </c>
      <c r="Z2506" s="22">
        <f t="shared" ca="1" si="1170"/>
        <v>-55.308184128226017</v>
      </c>
      <c r="AA2506" s="22">
        <f ca="1">VLOOKUP(CONCATENATE($F2506," ",$G2506),AllocFactorMatrix,(AA$4+1),FALSE)*$E2509</f>
        <v>-0.71191378674803241</v>
      </c>
      <c r="AB2506" s="22">
        <f ca="1">VLOOKUP(CONCATENATE($F2506," ",$G2506),AllocFactorMatrix,(AB$4+1),FALSE)*$E2509</f>
        <v>-21.196016998613</v>
      </c>
      <c r="AC2506" s="22">
        <f ca="1">VLOOKUP(CONCATENATE($F2506," ",$G2506),AllocFactorMatrix,(AC$4+1),FALSE)*$E2509</f>
        <v>-4.8308435529330769</v>
      </c>
    </row>
    <row r="2507" spans="4:29" hidden="1" outlineLevel="1">
      <c r="F2507" s="42" t="str">
        <f>F2509</f>
        <v>RB_GUP</v>
      </c>
      <c r="G2507" s="17" t="str">
        <f>$G$13</f>
        <v>ENERGY</v>
      </c>
      <c r="H2507" s="21">
        <f t="shared" ca="1" si="1173"/>
        <v>-973.78945980684659</v>
      </c>
      <c r="I2507" s="22">
        <f ca="1">VLOOKUP(CONCATENATE($F2507," ",$G2507),AllocFactorMatrix,(I$4+1),FALSE)*$E2509</f>
        <v>-357.78840210669409</v>
      </c>
      <c r="J2507" s="22">
        <f ca="1">VLOOKUP(CONCATENATE($F2507," ",$G2507),AllocFactorMatrix,(J$4+1),FALSE)*$E2509</f>
        <v>-113.02121115108807</v>
      </c>
      <c r="K2507" s="22">
        <f ca="1">VLOOKUP(CONCATENATE($F2507," ",$G2507),AllocFactorMatrix,(K$4+1),FALSE)*$E2509</f>
        <v>-1.4114719627176706</v>
      </c>
      <c r="L2507" s="22">
        <f ca="1">VLOOKUP(CONCATENATE($F2507," ",$G2507),AllocFactorMatrix,(L$4+1),FALSE)*$E2509</f>
        <v>-7.1501964430818174E-2</v>
      </c>
      <c r="M2507" s="22">
        <f t="shared" ca="1" si="1169"/>
        <v>-114.50418507823656</v>
      </c>
      <c r="N2507" s="22">
        <f ca="1">VLOOKUP(CONCATENATE($F2507," ",$G2507),AllocFactorMatrix,(N$4+1),FALSE)*$E2509</f>
        <v>-57.261557176460101</v>
      </c>
      <c r="O2507" s="22">
        <f ca="1">VLOOKUP(CONCATENATE($F2507," ",$G2507),AllocFactorMatrix,(O$4+1),FALSE)*$E2509</f>
        <v>-15.447661027812419</v>
      </c>
      <c r="P2507" s="22">
        <f ca="1">VLOOKUP(CONCATENATE($F2507," ",$G2507),AllocFactorMatrix,(P$4+1),FALSE)*$E2509</f>
        <v>-2.4071852261448368</v>
      </c>
      <c r="Q2507" s="22">
        <f ca="1">VLOOKUP(CONCATENATE($F2507," ",$G2507),AllocFactorMatrix,(Q$4+1),FALSE)*$E2509</f>
        <v>0</v>
      </c>
      <c r="R2507" s="22">
        <f t="shared" ca="1" si="1174"/>
        <v>-75.11640343041735</v>
      </c>
      <c r="S2507" s="22">
        <f ca="1">VLOOKUP(CONCATENATE($F2507," ",$G2507),AllocFactorMatrix,(S$4+1),FALSE)*$E2509</f>
        <v>-2.8837970197051535</v>
      </c>
      <c r="T2507" s="22">
        <f ca="1">VLOOKUP(CONCATENATE($F2507," ",$G2507),AllocFactorMatrix,(T$4+1),FALSE)*$E2509</f>
        <v>-57.002010971820084</v>
      </c>
      <c r="U2507" s="22">
        <f ca="1">VLOOKUP(CONCATENATE($F2507," ",$G2507),AllocFactorMatrix,(U$4+1),FALSE)*$E2509</f>
        <v>-299.66559782001252</v>
      </c>
      <c r="V2507" s="22">
        <f ca="1">VLOOKUP(CONCATENATE($F2507," ",$G2507),AllocFactorMatrix,(V$4+1),FALSE)*$E2509</f>
        <v>-41.903090612266944</v>
      </c>
      <c r="W2507" s="22">
        <f t="shared" ca="1" si="1175"/>
        <v>-401.4544964238047</v>
      </c>
      <c r="X2507" s="22">
        <f ca="1">VLOOKUP(CONCATENATE($F2507," ",$G2507),AllocFactorMatrix,(X$4+1),FALSE)*$E2509</f>
        <v>-16.099523545611262</v>
      </c>
      <c r="Y2507" s="22">
        <f ca="1">VLOOKUP(CONCATENATE($F2507," ",$G2507),AllocFactorMatrix,(Y$4+1),FALSE)*$E2509</f>
        <v>-0.3044285003136431</v>
      </c>
      <c r="Z2507" s="22">
        <f t="shared" ca="1" si="1170"/>
        <v>-16.403952045924907</v>
      </c>
      <c r="AA2507" s="22">
        <f ca="1">VLOOKUP(CONCATENATE($F2507," ",$G2507),AllocFactorMatrix,(AA$4+1),FALSE)*$E2509</f>
        <v>-0.30365984713597116</v>
      </c>
      <c r="AB2507" s="22">
        <f ca="1">VLOOKUP(CONCATENATE($F2507," ",$G2507),AllocFactorMatrix,(AB$4+1),FALSE)*$E2509</f>
        <v>-6.6575684639340826</v>
      </c>
      <c r="AC2507" s="22">
        <f ca="1">VLOOKUP(CONCATENATE($F2507," ",$G2507),AllocFactorMatrix,(AC$4+1),FALSE)*$E2509</f>
        <v>-1.5607924106993063</v>
      </c>
    </row>
    <row r="2508" spans="4:29" hidden="1" outlineLevel="1">
      <c r="F2508" s="42" t="str">
        <f>F2509</f>
        <v>RB_GUP</v>
      </c>
      <c r="G2508" s="17" t="str">
        <f>$G$14</f>
        <v>CUSTOMER</v>
      </c>
      <c r="H2508" s="21">
        <f t="shared" ca="1" si="1173"/>
        <v>-26175.822150647571</v>
      </c>
      <c r="I2508" s="22">
        <f ca="1">VLOOKUP(CONCATENATE($F2508," ",$G2508),AllocFactorMatrix,(I$4+1),FALSE)*$E2509</f>
        <v>-19537.195054254233</v>
      </c>
      <c r="J2508" s="22">
        <f ca="1">VLOOKUP(CONCATENATE($F2508," ",$G2508),AllocFactorMatrix,(J$4+1),FALSE)*$E2509</f>
        <v>-4792.3786228027211</v>
      </c>
      <c r="K2508" s="22">
        <f ca="1">VLOOKUP(CONCATENATE($F2508," ",$G2508),AllocFactorMatrix,(K$4+1),FALSE)*$E2509</f>
        <v>-53.049307285608258</v>
      </c>
      <c r="L2508" s="22">
        <f ca="1">VLOOKUP(CONCATENATE($F2508," ",$G2508),AllocFactorMatrix,(L$4+1),FALSE)*$E2509</f>
        <v>-3.9081159114934492</v>
      </c>
      <c r="M2508" s="22">
        <f t="shared" ca="1" si="1169"/>
        <v>-4849.3360459998221</v>
      </c>
      <c r="N2508" s="22">
        <f ca="1">VLOOKUP(CONCATENATE($F2508," ",$G2508),AllocFactorMatrix,(N$4+1),FALSE)*$E2509</f>
        <v>-88.903423952616208</v>
      </c>
      <c r="O2508" s="22">
        <f ca="1">VLOOKUP(CONCATENATE($F2508," ",$G2508),AllocFactorMatrix,(O$4+1),FALSE)*$E2509</f>
        <v>-27.96612128662229</v>
      </c>
      <c r="P2508" s="22">
        <f ca="1">VLOOKUP(CONCATENATE($F2508," ",$G2508),AllocFactorMatrix,(P$4+1),FALSE)*$E2509</f>
        <v>-11.210071938651806</v>
      </c>
      <c r="Q2508" s="22">
        <f ca="1">VLOOKUP(CONCATENATE($F2508," ",$G2508),AllocFactorMatrix,(Q$4+1),FALSE)*$E2509</f>
        <v>0</v>
      </c>
      <c r="R2508" s="22">
        <f t="shared" ca="1" si="1174"/>
        <v>-128.0796171778903</v>
      </c>
      <c r="S2508" s="22">
        <f ca="1">VLOOKUP(CONCATENATE($F2508," ",$G2508),AllocFactorMatrix,(S$4+1),FALSE)*$E2509</f>
        <v>-0.82569609796165921</v>
      </c>
      <c r="T2508" s="22">
        <f ca="1">VLOOKUP(CONCATENATE($F2508," ",$G2508),AllocFactorMatrix,(T$4+1),FALSE)*$E2509</f>
        <v>-20.516473621579053</v>
      </c>
      <c r="U2508" s="22">
        <f ca="1">VLOOKUP(CONCATENATE($F2508," ",$G2508),AllocFactorMatrix,(U$4+1),FALSE)*$E2509</f>
        <v>-37.154110530543079</v>
      </c>
      <c r="V2508" s="22">
        <f ca="1">VLOOKUP(CONCATENATE($F2508," ",$G2508),AllocFactorMatrix,(V$4+1),FALSE)*$E2509</f>
        <v>-7.2022752400038677</v>
      </c>
      <c r="W2508" s="22">
        <f t="shared" ca="1" si="1175"/>
        <v>-65.698555490087656</v>
      </c>
      <c r="X2508" s="22">
        <f ca="1">VLOOKUP(CONCATENATE($F2508," ",$G2508),AllocFactorMatrix,(X$4+1),FALSE)*$E2509</f>
        <v>-28.461963039981949</v>
      </c>
      <c r="Y2508" s="22">
        <f ca="1">VLOOKUP(CONCATENATE($F2508," ",$G2508),AllocFactorMatrix,(Y$4+1),FALSE)*$E2509</f>
        <v>-0.33223815471751489</v>
      </c>
      <c r="Z2508" s="22">
        <f t="shared" ca="1" si="1170"/>
        <v>-28.794201194699465</v>
      </c>
      <c r="AA2508" s="22">
        <f ca="1">VLOOKUP(CONCATENATE($F2508," ",$G2508),AllocFactorMatrix,(AA$4+1),FALSE)*$E2509</f>
        <v>-2.0361910419345954</v>
      </c>
      <c r="AB2508" s="22">
        <f ca="1">VLOOKUP(CONCATENATE($F2508," ",$G2508),AllocFactorMatrix,(AB$4+1),FALSE)*$E2509</f>
        <v>-1380.4063273437855</v>
      </c>
      <c r="AC2508" s="22">
        <f ca="1">VLOOKUP(CONCATENATE($F2508," ",$G2508),AllocFactorMatrix,(AC$4+1),FALSE)*$E2509</f>
        <v>-184.27615814511563</v>
      </c>
    </row>
    <row r="2509" spans="4:29" collapsed="1">
      <c r="D2509" s="39" t="s">
        <v>415</v>
      </c>
      <c r="E2509" s="19">
        <v>-100083</v>
      </c>
      <c r="F2509" s="42" t="s">
        <v>73</v>
      </c>
      <c r="G2509" s="17" t="str">
        <f>$G$15</f>
        <v>TOTAL</v>
      </c>
      <c r="H2509" s="21">
        <f t="shared" ca="1" si="1173"/>
        <v>-100082.99999999999</v>
      </c>
      <c r="I2509" s="22">
        <f ca="1">VLOOKUP(CONCATENATE($F2509," ",$G2509),AllocFactorMatrix,(I$4+1),FALSE)*$E2509</f>
        <v>-58446.424762613991</v>
      </c>
      <c r="J2509" s="22">
        <f ca="1">VLOOKUP(CONCATENATE($F2509," ",$G2509),AllocFactorMatrix,(J$4+1),FALSE)*$E2509</f>
        <v>-14412.757500065261</v>
      </c>
      <c r="K2509" s="22">
        <f ca="1">VLOOKUP(CONCATENATE($F2509," ",$G2509),AllocFactorMatrix,(K$4+1),FALSE)*$E2509</f>
        <v>-168.70292401834908</v>
      </c>
      <c r="L2509" s="22">
        <f ca="1">VLOOKUP(CONCATENATE($F2509," ",$G2509),AllocFactorMatrix,(L$4+1),FALSE)*$E2509</f>
        <v>-8.8227754122402828</v>
      </c>
      <c r="M2509" s="22">
        <f t="shared" ca="1" si="1169"/>
        <v>-14590.283199495851</v>
      </c>
      <c r="N2509" s="22">
        <f ca="1">VLOOKUP(CONCATENATE($F2509," ",$G2509),AllocFactorMatrix,(N$4+1),FALSE)*$E2509</f>
        <v>-4355.8119635038702</v>
      </c>
      <c r="O2509" s="22">
        <f ca="1">VLOOKUP(CONCATENATE($F2509," ",$G2509),AllocFactorMatrix,(O$4+1),FALSE)*$E2509</f>
        <v>-1145.7215204255342</v>
      </c>
      <c r="P2509" s="22">
        <f ca="1">VLOOKUP(CONCATENATE($F2509," ",$G2509),AllocFactorMatrix,(P$4+1),FALSE)*$E2509</f>
        <v>-162.42155183670451</v>
      </c>
      <c r="Q2509" s="22">
        <f ca="1">VLOOKUP(CONCATENATE($F2509," ",$G2509),AllocFactorMatrix,(Q$4+1),FALSE)*$E2509</f>
        <v>0</v>
      </c>
      <c r="R2509" s="22">
        <f t="shared" ca="1" si="1174"/>
        <v>-5663.9550357661092</v>
      </c>
      <c r="S2509" s="22">
        <f ca="1">VLOOKUP(CONCATENATE($F2509," ",$G2509),AllocFactorMatrix,(S$4+1),FALSE)*$E2509</f>
        <v>-183.57156878056037</v>
      </c>
      <c r="T2509" s="22">
        <f ca="1">VLOOKUP(CONCATENATE($F2509," ",$G2509),AllocFactorMatrix,(T$4+1),FALSE)*$E2509</f>
        <v>-3245.0053285874033</v>
      </c>
      <c r="U2509" s="22">
        <f ca="1">VLOOKUP(CONCATENATE($F2509," ",$G2509),AllocFactorMatrix,(U$4+1),FALSE)*$E2509</f>
        <v>-13444.308965587627</v>
      </c>
      <c r="V2509" s="22">
        <f ca="1">VLOOKUP(CONCATENATE($F2509," ",$G2509),AllocFactorMatrix,(V$4+1),FALSE)*$E2509</f>
        <v>-1497.5176966428987</v>
      </c>
      <c r="W2509" s="22">
        <f t="shared" ca="1" si="1175"/>
        <v>-18370.40355959849</v>
      </c>
      <c r="X2509" s="22">
        <f ca="1">VLOOKUP(CONCATENATE($F2509," ",$G2509),AllocFactorMatrix,(X$4+1),FALSE)*$E2509</f>
        <v>-1225.1615558430353</v>
      </c>
      <c r="Y2509" s="22">
        <f ca="1">VLOOKUP(CONCATENATE($F2509," ",$G2509),AllocFactorMatrix,(Y$4+1),FALSE)*$E2509</f>
        <v>-21.907881636735539</v>
      </c>
      <c r="Z2509" s="22">
        <f t="shared" ca="1" si="1170"/>
        <v>-1247.0694374797708</v>
      </c>
      <c r="AA2509" s="22">
        <f ca="1">VLOOKUP(CONCATENATE($F2509," ",$G2509),AllocFactorMatrix,(AA$4+1),FALSE)*$E2509</f>
        <v>-19.447760628117734</v>
      </c>
      <c r="AB2509" s="22">
        <f ca="1">VLOOKUP(CONCATENATE($F2509," ",$G2509),AllocFactorMatrix,(AB$4+1),FALSE)*$E2509</f>
        <v>-1526.5850650760085</v>
      </c>
      <c r="AC2509" s="22">
        <f ca="1">VLOOKUP(CONCATENATE($F2509," ",$G2509),AllocFactorMatrix,(AC$4+1),FALSE)*$E2509</f>
        <v>-218.83117934164815</v>
      </c>
    </row>
    <row r="2510" spans="4:29" hidden="1" outlineLevel="1">
      <c r="F2510" s="42" t="str">
        <f>F2517</f>
        <v>RB_GUP</v>
      </c>
      <c r="G2510" s="17" t="str">
        <f>$G$8</f>
        <v>PRODUCTION</v>
      </c>
      <c r="H2510" s="21">
        <f t="shared" ca="1" si="1173"/>
        <v>0</v>
      </c>
      <c r="I2510" s="22">
        <f ca="1">VLOOKUP(CONCATENATE($F2510," ",$G2510),AllocFactorMatrix,(I$4+1),FALSE)*$E2517</f>
        <v>0</v>
      </c>
      <c r="J2510" s="22">
        <f ca="1">VLOOKUP(CONCATENATE($F2510," ",$G2510),AllocFactorMatrix,(J$4+1),FALSE)*$E2517</f>
        <v>0</v>
      </c>
      <c r="K2510" s="22">
        <f ca="1">VLOOKUP(CONCATENATE($F2510," ",$G2510),AllocFactorMatrix,(K$4+1),FALSE)*$E2517</f>
        <v>0</v>
      </c>
      <c r="L2510" s="22">
        <f ca="1">VLOOKUP(CONCATENATE($F2510," ",$G2510),AllocFactorMatrix,(L$4+1),FALSE)*$E2517</f>
        <v>0</v>
      </c>
      <c r="M2510" s="22">
        <f t="shared" ca="1" si="1169"/>
        <v>0</v>
      </c>
      <c r="N2510" s="22">
        <f ca="1">VLOOKUP(CONCATENATE($F2510," ",$G2510),AllocFactorMatrix,(N$4+1),FALSE)*$E2517</f>
        <v>0</v>
      </c>
      <c r="O2510" s="22">
        <f ca="1">VLOOKUP(CONCATENATE($F2510," ",$G2510),AllocFactorMatrix,(O$4+1),FALSE)*$E2517</f>
        <v>0</v>
      </c>
      <c r="P2510" s="22">
        <f ca="1">VLOOKUP(CONCATENATE($F2510," ",$G2510),AllocFactorMatrix,(P$4+1),FALSE)*$E2517</f>
        <v>0</v>
      </c>
      <c r="Q2510" s="22">
        <f ca="1">VLOOKUP(CONCATENATE($F2510," ",$G2510),AllocFactorMatrix,(Q$4+1),FALSE)*$E2517</f>
        <v>0</v>
      </c>
      <c r="R2510" s="22">
        <f ca="1">SUBTOTAL(9,N2510:Q2510)</f>
        <v>0</v>
      </c>
      <c r="S2510" s="22">
        <f ca="1">VLOOKUP(CONCATENATE($F2510," ",$G2510),AllocFactorMatrix,(S$4+1),FALSE)*$E2517</f>
        <v>0</v>
      </c>
      <c r="T2510" s="22">
        <f ca="1">VLOOKUP(CONCATENATE($F2510," ",$G2510),AllocFactorMatrix,(T$4+1),FALSE)*$E2517</f>
        <v>0</v>
      </c>
      <c r="U2510" s="22">
        <f ca="1">VLOOKUP(CONCATENATE($F2510," ",$G2510),AllocFactorMatrix,(U$4+1),FALSE)*$E2517</f>
        <v>0</v>
      </c>
      <c r="V2510" s="22">
        <f ca="1">VLOOKUP(CONCATENATE($F2510," ",$G2510),AllocFactorMatrix,(V$4+1),FALSE)*$E2517</f>
        <v>0</v>
      </c>
      <c r="W2510" s="22">
        <f ca="1">SUBTOTAL(9,S2510:V2510)</f>
        <v>0</v>
      </c>
      <c r="X2510" s="22">
        <f ca="1">VLOOKUP(CONCATENATE($F2510," ",$G2510),AllocFactorMatrix,(X$4+1),FALSE)*$E2517</f>
        <v>0</v>
      </c>
      <c r="Y2510" s="22">
        <f ca="1">VLOOKUP(CONCATENATE($F2510," ",$G2510),AllocFactorMatrix,(Y$4+1),FALSE)*$E2517</f>
        <v>0</v>
      </c>
      <c r="Z2510" s="22">
        <f t="shared" ca="1" si="1170"/>
        <v>0</v>
      </c>
      <c r="AA2510" s="22">
        <f ca="1">VLOOKUP(CONCATENATE($F2510," ",$G2510),AllocFactorMatrix,(AA$4+1),FALSE)*$E2517</f>
        <v>0</v>
      </c>
      <c r="AB2510" s="22">
        <f ca="1">VLOOKUP(CONCATENATE($F2510," ",$G2510),AllocFactorMatrix,(AB$4+1),FALSE)*$E2517</f>
        <v>0</v>
      </c>
      <c r="AC2510" s="22">
        <f ca="1">VLOOKUP(CONCATENATE($F2510," ",$G2510),AllocFactorMatrix,(AC$4+1),FALSE)*$E2517</f>
        <v>0</v>
      </c>
    </row>
    <row r="2511" spans="4:29" hidden="1" outlineLevel="1">
      <c r="F2511" s="42" t="str">
        <f>F2517</f>
        <v>RB_GUP</v>
      </c>
      <c r="G2511" s="17" t="str">
        <f>$G$9</f>
        <v>BULKTRAN</v>
      </c>
      <c r="H2511" s="21">
        <f t="shared" ca="1" si="1173"/>
        <v>0</v>
      </c>
      <c r="I2511" s="22">
        <f ca="1">VLOOKUP(CONCATENATE($F2511," ",$G2511),AllocFactorMatrix,(I$4+1),FALSE)*$E2517</f>
        <v>0</v>
      </c>
      <c r="J2511" s="22">
        <f ca="1">VLOOKUP(CONCATENATE($F2511," ",$G2511),AllocFactorMatrix,(J$4+1),FALSE)*$E2517</f>
        <v>0</v>
      </c>
      <c r="K2511" s="22">
        <f ca="1">VLOOKUP(CONCATENATE($F2511," ",$G2511),AllocFactorMatrix,(K$4+1),FALSE)*$E2517</f>
        <v>0</v>
      </c>
      <c r="L2511" s="22">
        <f ca="1">VLOOKUP(CONCATENATE($F2511," ",$G2511),AllocFactorMatrix,(L$4+1),FALSE)*$E2517</f>
        <v>0</v>
      </c>
      <c r="M2511" s="22">
        <f t="shared" ca="1" si="1169"/>
        <v>0</v>
      </c>
      <c r="N2511" s="22">
        <f ca="1">VLOOKUP(CONCATENATE($F2511," ",$G2511),AllocFactorMatrix,(N$4+1),FALSE)*$E2517</f>
        <v>0</v>
      </c>
      <c r="O2511" s="22">
        <f ca="1">VLOOKUP(CONCATENATE($F2511," ",$G2511),AllocFactorMatrix,(O$4+1),FALSE)*$E2517</f>
        <v>0</v>
      </c>
      <c r="P2511" s="22">
        <f ca="1">VLOOKUP(CONCATENATE($F2511," ",$G2511),AllocFactorMatrix,(P$4+1),FALSE)*$E2517</f>
        <v>0</v>
      </c>
      <c r="Q2511" s="22">
        <f ca="1">VLOOKUP(CONCATENATE($F2511," ",$G2511),AllocFactorMatrix,(Q$4+1),FALSE)*$E2517</f>
        <v>0</v>
      </c>
      <c r="R2511" s="22">
        <f t="shared" ref="R2511:R2517" ca="1" si="1176">SUBTOTAL(9,N2511:Q2511)</f>
        <v>0</v>
      </c>
      <c r="S2511" s="22">
        <f ca="1">VLOOKUP(CONCATENATE($F2511," ",$G2511),AllocFactorMatrix,(S$4+1),FALSE)*$E2517</f>
        <v>0</v>
      </c>
      <c r="T2511" s="22">
        <f ca="1">VLOOKUP(CONCATENATE($F2511," ",$G2511),AllocFactorMatrix,(T$4+1),FALSE)*$E2517</f>
        <v>0</v>
      </c>
      <c r="U2511" s="22">
        <f ca="1">VLOOKUP(CONCATENATE($F2511," ",$G2511),AllocFactorMatrix,(U$4+1),FALSE)*$E2517</f>
        <v>0</v>
      </c>
      <c r="V2511" s="22">
        <f ca="1">VLOOKUP(CONCATENATE($F2511," ",$G2511),AllocFactorMatrix,(V$4+1),FALSE)*$E2517</f>
        <v>0</v>
      </c>
      <c r="W2511" s="22">
        <f t="shared" ref="W2511:W2517" ca="1" si="1177">SUBTOTAL(9,S2511:V2511)</f>
        <v>0</v>
      </c>
      <c r="X2511" s="22">
        <f ca="1">VLOOKUP(CONCATENATE($F2511," ",$G2511),AllocFactorMatrix,(X$4+1),FALSE)*$E2517</f>
        <v>0</v>
      </c>
      <c r="Y2511" s="22">
        <f ca="1">VLOOKUP(CONCATENATE($F2511," ",$G2511),AllocFactorMatrix,(Y$4+1),FALSE)*$E2517</f>
        <v>0</v>
      </c>
      <c r="Z2511" s="22">
        <f t="shared" ca="1" si="1170"/>
        <v>0</v>
      </c>
      <c r="AA2511" s="22">
        <f ca="1">VLOOKUP(CONCATENATE($F2511," ",$G2511),AllocFactorMatrix,(AA$4+1),FALSE)*$E2517</f>
        <v>0</v>
      </c>
      <c r="AB2511" s="22">
        <f ca="1">VLOOKUP(CONCATENATE($F2511," ",$G2511),AllocFactorMatrix,(AB$4+1),FALSE)*$E2517</f>
        <v>0</v>
      </c>
      <c r="AC2511" s="22">
        <f ca="1">VLOOKUP(CONCATENATE($F2511," ",$G2511),AllocFactorMatrix,(AC$4+1),FALSE)*$E2517</f>
        <v>0</v>
      </c>
    </row>
    <row r="2512" spans="4:29" hidden="1" outlineLevel="1">
      <c r="F2512" s="42" t="str">
        <f>F2517</f>
        <v>RB_GUP</v>
      </c>
      <c r="G2512" s="17" t="str">
        <f>$G$10</f>
        <v>SUBTRAN</v>
      </c>
      <c r="H2512" s="21">
        <f t="shared" ca="1" si="1173"/>
        <v>0</v>
      </c>
      <c r="I2512" s="22">
        <f ca="1">VLOOKUP(CONCATENATE($F2512," ",$G2512),AllocFactorMatrix,(I$4+1),FALSE)*$E2517</f>
        <v>0</v>
      </c>
      <c r="J2512" s="22">
        <f ca="1">VLOOKUP(CONCATENATE($F2512," ",$G2512),AllocFactorMatrix,(J$4+1),FALSE)*$E2517</f>
        <v>0</v>
      </c>
      <c r="K2512" s="22">
        <f ca="1">VLOOKUP(CONCATENATE($F2512," ",$G2512),AllocFactorMatrix,(K$4+1),FALSE)*$E2517</f>
        <v>0</v>
      </c>
      <c r="L2512" s="22">
        <f ca="1">VLOOKUP(CONCATENATE($F2512," ",$G2512),AllocFactorMatrix,(L$4+1),FALSE)*$E2517</f>
        <v>0</v>
      </c>
      <c r="M2512" s="22">
        <f t="shared" ca="1" si="1169"/>
        <v>0</v>
      </c>
      <c r="N2512" s="22">
        <f ca="1">VLOOKUP(CONCATENATE($F2512," ",$G2512),AllocFactorMatrix,(N$4+1),FALSE)*$E2517</f>
        <v>0</v>
      </c>
      <c r="O2512" s="22">
        <f ca="1">VLOOKUP(CONCATENATE($F2512," ",$G2512),AllocFactorMatrix,(O$4+1),FALSE)*$E2517</f>
        <v>0</v>
      </c>
      <c r="P2512" s="22">
        <f ca="1">VLOOKUP(CONCATENATE($F2512," ",$G2512),AllocFactorMatrix,(P$4+1),FALSE)*$E2517</f>
        <v>0</v>
      </c>
      <c r="Q2512" s="22">
        <f ca="1">VLOOKUP(CONCATENATE($F2512," ",$G2512),AllocFactorMatrix,(Q$4+1),FALSE)*$E2517</f>
        <v>0</v>
      </c>
      <c r="R2512" s="22">
        <f t="shared" ca="1" si="1176"/>
        <v>0</v>
      </c>
      <c r="S2512" s="22">
        <f ca="1">VLOOKUP(CONCATENATE($F2512," ",$G2512),AllocFactorMatrix,(S$4+1),FALSE)*$E2517</f>
        <v>0</v>
      </c>
      <c r="T2512" s="22">
        <f ca="1">VLOOKUP(CONCATENATE($F2512," ",$G2512),AllocFactorMatrix,(T$4+1),FALSE)*$E2517</f>
        <v>0</v>
      </c>
      <c r="U2512" s="22">
        <f ca="1">VLOOKUP(CONCATENATE($F2512," ",$G2512),AllocFactorMatrix,(U$4+1),FALSE)*$E2517</f>
        <v>0</v>
      </c>
      <c r="V2512" s="22">
        <f ca="1">VLOOKUP(CONCATENATE($F2512," ",$G2512),AllocFactorMatrix,(V$4+1),FALSE)*$E2517</f>
        <v>0</v>
      </c>
      <c r="W2512" s="22">
        <f t="shared" ca="1" si="1177"/>
        <v>0</v>
      </c>
      <c r="X2512" s="22">
        <f ca="1">VLOOKUP(CONCATENATE($F2512," ",$G2512),AllocFactorMatrix,(X$4+1),FALSE)*$E2517</f>
        <v>0</v>
      </c>
      <c r="Y2512" s="22">
        <f ca="1">VLOOKUP(CONCATENATE($F2512," ",$G2512),AllocFactorMatrix,(Y$4+1),FALSE)*$E2517</f>
        <v>0</v>
      </c>
      <c r="Z2512" s="22">
        <f t="shared" ca="1" si="1170"/>
        <v>0</v>
      </c>
      <c r="AA2512" s="22">
        <f ca="1">VLOOKUP(CONCATENATE($F2512," ",$G2512),AllocFactorMatrix,(AA$4+1),FALSE)*$E2517</f>
        <v>0</v>
      </c>
      <c r="AB2512" s="22">
        <f ca="1">VLOOKUP(CONCATENATE($F2512," ",$G2512),AllocFactorMatrix,(AB$4+1),FALSE)*$E2517</f>
        <v>0</v>
      </c>
      <c r="AC2512" s="22">
        <f ca="1">VLOOKUP(CONCATENATE($F2512," ",$G2512),AllocFactorMatrix,(AC$4+1),FALSE)*$E2517</f>
        <v>0</v>
      </c>
    </row>
    <row r="2513" spans="4:29" hidden="1" outlineLevel="1">
      <c r="F2513" s="42" t="str">
        <f>F2517</f>
        <v>RB_GUP</v>
      </c>
      <c r="G2513" s="17" t="str">
        <f>$G$11</f>
        <v>DISTPRI</v>
      </c>
      <c r="H2513" s="21">
        <f t="shared" ca="1" si="1173"/>
        <v>0</v>
      </c>
      <c r="I2513" s="22">
        <f ca="1">VLOOKUP(CONCATENATE($F2513," ",$G2513),AllocFactorMatrix,(I$4+1),FALSE)*$E2517</f>
        <v>0</v>
      </c>
      <c r="J2513" s="22">
        <f ca="1">VLOOKUP(CONCATENATE($F2513," ",$G2513),AllocFactorMatrix,(J$4+1),FALSE)*$E2517</f>
        <v>0</v>
      </c>
      <c r="K2513" s="22">
        <f ca="1">VLOOKUP(CONCATENATE($F2513," ",$G2513),AllocFactorMatrix,(K$4+1),FALSE)*$E2517</f>
        <v>0</v>
      </c>
      <c r="L2513" s="22">
        <f ca="1">VLOOKUP(CONCATENATE($F2513," ",$G2513),AllocFactorMatrix,(L$4+1),FALSE)*$E2517</f>
        <v>0</v>
      </c>
      <c r="M2513" s="22">
        <f t="shared" ca="1" si="1169"/>
        <v>0</v>
      </c>
      <c r="N2513" s="22">
        <f ca="1">VLOOKUP(CONCATENATE($F2513," ",$G2513),AllocFactorMatrix,(N$4+1),FALSE)*$E2517</f>
        <v>0</v>
      </c>
      <c r="O2513" s="22">
        <f ca="1">VLOOKUP(CONCATENATE($F2513," ",$G2513),AllocFactorMatrix,(O$4+1),FALSE)*$E2517</f>
        <v>0</v>
      </c>
      <c r="P2513" s="22">
        <f ca="1">VLOOKUP(CONCATENATE($F2513," ",$G2513),AllocFactorMatrix,(P$4+1),FALSE)*$E2517</f>
        <v>0</v>
      </c>
      <c r="Q2513" s="22">
        <f ca="1">VLOOKUP(CONCATENATE($F2513," ",$G2513),AllocFactorMatrix,(Q$4+1),FALSE)*$E2517</f>
        <v>0</v>
      </c>
      <c r="R2513" s="22">
        <f t="shared" ca="1" si="1176"/>
        <v>0</v>
      </c>
      <c r="S2513" s="22">
        <f ca="1">VLOOKUP(CONCATENATE($F2513," ",$G2513),AllocFactorMatrix,(S$4+1),FALSE)*$E2517</f>
        <v>0</v>
      </c>
      <c r="T2513" s="22">
        <f ca="1">VLOOKUP(CONCATENATE($F2513," ",$G2513),AllocFactorMatrix,(T$4+1),FALSE)*$E2517</f>
        <v>0</v>
      </c>
      <c r="U2513" s="22">
        <f ca="1">VLOOKUP(CONCATENATE($F2513," ",$G2513),AllocFactorMatrix,(U$4+1),FALSE)*$E2517</f>
        <v>0</v>
      </c>
      <c r="V2513" s="22">
        <f ca="1">VLOOKUP(CONCATENATE($F2513," ",$G2513),AllocFactorMatrix,(V$4+1),FALSE)*$E2517</f>
        <v>0</v>
      </c>
      <c r="W2513" s="22">
        <f t="shared" ca="1" si="1177"/>
        <v>0</v>
      </c>
      <c r="X2513" s="22">
        <f ca="1">VLOOKUP(CONCATENATE($F2513," ",$G2513),AllocFactorMatrix,(X$4+1),FALSE)*$E2517</f>
        <v>0</v>
      </c>
      <c r="Y2513" s="22">
        <f ca="1">VLOOKUP(CONCATENATE($F2513," ",$G2513),AllocFactorMatrix,(Y$4+1),FALSE)*$E2517</f>
        <v>0</v>
      </c>
      <c r="Z2513" s="22">
        <f t="shared" ca="1" si="1170"/>
        <v>0</v>
      </c>
      <c r="AA2513" s="22">
        <f ca="1">VLOOKUP(CONCATENATE($F2513," ",$G2513),AllocFactorMatrix,(AA$4+1),FALSE)*$E2517</f>
        <v>0</v>
      </c>
      <c r="AB2513" s="22">
        <f ca="1">VLOOKUP(CONCATENATE($F2513," ",$G2513),AllocFactorMatrix,(AB$4+1),FALSE)*$E2517</f>
        <v>0</v>
      </c>
      <c r="AC2513" s="22">
        <f ca="1">VLOOKUP(CONCATENATE($F2513," ",$G2513),AllocFactorMatrix,(AC$4+1),FALSE)*$E2517</f>
        <v>0</v>
      </c>
    </row>
    <row r="2514" spans="4:29" hidden="1" outlineLevel="1">
      <c r="F2514" s="42" t="str">
        <f>F2517</f>
        <v>RB_GUP</v>
      </c>
      <c r="G2514" s="17" t="str">
        <f>$G$12</f>
        <v>DISTSEC</v>
      </c>
      <c r="H2514" s="21">
        <f t="shared" ca="1" si="1173"/>
        <v>0</v>
      </c>
      <c r="I2514" s="22">
        <f ca="1">VLOOKUP(CONCATENATE($F2514," ",$G2514),AllocFactorMatrix,(I$4+1),FALSE)*$E2517</f>
        <v>0</v>
      </c>
      <c r="J2514" s="22">
        <f ca="1">VLOOKUP(CONCATENATE($F2514," ",$G2514),AllocFactorMatrix,(J$4+1),FALSE)*$E2517</f>
        <v>0</v>
      </c>
      <c r="K2514" s="22">
        <f ca="1">VLOOKUP(CONCATENATE($F2514," ",$G2514),AllocFactorMatrix,(K$4+1),FALSE)*$E2517</f>
        <v>0</v>
      </c>
      <c r="L2514" s="22">
        <f ca="1">VLOOKUP(CONCATENATE($F2514," ",$G2514),AllocFactorMatrix,(L$4+1),FALSE)*$E2517</f>
        <v>0</v>
      </c>
      <c r="M2514" s="22">
        <f t="shared" ca="1" si="1169"/>
        <v>0</v>
      </c>
      <c r="N2514" s="22">
        <f ca="1">VLOOKUP(CONCATENATE($F2514," ",$G2514),AllocFactorMatrix,(N$4+1),FALSE)*$E2517</f>
        <v>0</v>
      </c>
      <c r="O2514" s="22">
        <f ca="1">VLOOKUP(CONCATENATE($F2514," ",$G2514),AllocFactorMatrix,(O$4+1),FALSE)*$E2517</f>
        <v>0</v>
      </c>
      <c r="P2514" s="22">
        <f ca="1">VLOOKUP(CONCATENATE($F2514," ",$G2514),AllocFactorMatrix,(P$4+1),FALSE)*$E2517</f>
        <v>0</v>
      </c>
      <c r="Q2514" s="22">
        <f ca="1">VLOOKUP(CONCATENATE($F2514," ",$G2514),AllocFactorMatrix,(Q$4+1),FALSE)*$E2517</f>
        <v>0</v>
      </c>
      <c r="R2514" s="22">
        <f t="shared" ca="1" si="1176"/>
        <v>0</v>
      </c>
      <c r="S2514" s="22">
        <f ca="1">VLOOKUP(CONCATENATE($F2514," ",$G2514),AllocFactorMatrix,(S$4+1),FALSE)*$E2517</f>
        <v>0</v>
      </c>
      <c r="T2514" s="22">
        <f ca="1">VLOOKUP(CONCATENATE($F2514," ",$G2514),AllocFactorMatrix,(T$4+1),FALSE)*$E2517</f>
        <v>0</v>
      </c>
      <c r="U2514" s="22">
        <f ca="1">VLOOKUP(CONCATENATE($F2514," ",$G2514),AllocFactorMatrix,(U$4+1),FALSE)*$E2517</f>
        <v>0</v>
      </c>
      <c r="V2514" s="22">
        <f ca="1">VLOOKUP(CONCATENATE($F2514," ",$G2514),AllocFactorMatrix,(V$4+1),FALSE)*$E2517</f>
        <v>0</v>
      </c>
      <c r="W2514" s="22">
        <f t="shared" ca="1" si="1177"/>
        <v>0</v>
      </c>
      <c r="X2514" s="22">
        <f ca="1">VLOOKUP(CONCATENATE($F2514," ",$G2514),AllocFactorMatrix,(X$4+1),FALSE)*$E2517</f>
        <v>0</v>
      </c>
      <c r="Y2514" s="22">
        <f ca="1">VLOOKUP(CONCATENATE($F2514," ",$G2514),AllocFactorMatrix,(Y$4+1),FALSE)*$E2517</f>
        <v>0</v>
      </c>
      <c r="Z2514" s="22">
        <f t="shared" ca="1" si="1170"/>
        <v>0</v>
      </c>
      <c r="AA2514" s="22">
        <f ca="1">VLOOKUP(CONCATENATE($F2514," ",$G2514),AllocFactorMatrix,(AA$4+1),FALSE)*$E2517</f>
        <v>0</v>
      </c>
      <c r="AB2514" s="22">
        <f ca="1">VLOOKUP(CONCATENATE($F2514," ",$G2514),AllocFactorMatrix,(AB$4+1),FALSE)*$E2517</f>
        <v>0</v>
      </c>
      <c r="AC2514" s="22">
        <f ca="1">VLOOKUP(CONCATENATE($F2514," ",$G2514),AllocFactorMatrix,(AC$4+1),FALSE)*$E2517</f>
        <v>0</v>
      </c>
    </row>
    <row r="2515" spans="4:29" hidden="1" outlineLevel="1">
      <c r="F2515" s="42" t="str">
        <f>F2517</f>
        <v>RB_GUP</v>
      </c>
      <c r="G2515" s="17" t="str">
        <f>$G$13</f>
        <v>ENERGY</v>
      </c>
      <c r="H2515" s="21">
        <f t="shared" ca="1" si="1173"/>
        <v>0</v>
      </c>
      <c r="I2515" s="22">
        <f ca="1">VLOOKUP(CONCATENATE($F2515," ",$G2515),AllocFactorMatrix,(I$4+1),FALSE)*$E2517</f>
        <v>0</v>
      </c>
      <c r="J2515" s="22">
        <f ca="1">VLOOKUP(CONCATENATE($F2515," ",$G2515),AllocFactorMatrix,(J$4+1),FALSE)*$E2517</f>
        <v>0</v>
      </c>
      <c r="K2515" s="22">
        <f ca="1">VLOOKUP(CONCATENATE($F2515," ",$G2515),AllocFactorMatrix,(K$4+1),FALSE)*$E2517</f>
        <v>0</v>
      </c>
      <c r="L2515" s="22">
        <f ca="1">VLOOKUP(CONCATENATE($F2515," ",$G2515),AllocFactorMatrix,(L$4+1),FALSE)*$E2517</f>
        <v>0</v>
      </c>
      <c r="M2515" s="22">
        <f t="shared" ca="1" si="1169"/>
        <v>0</v>
      </c>
      <c r="N2515" s="22">
        <f ca="1">VLOOKUP(CONCATENATE($F2515," ",$G2515),AllocFactorMatrix,(N$4+1),FALSE)*$E2517</f>
        <v>0</v>
      </c>
      <c r="O2515" s="22">
        <f ca="1">VLOOKUP(CONCATENATE($F2515," ",$G2515),AllocFactorMatrix,(O$4+1),FALSE)*$E2517</f>
        <v>0</v>
      </c>
      <c r="P2515" s="22">
        <f ca="1">VLOOKUP(CONCATENATE($F2515," ",$G2515),AllocFactorMatrix,(P$4+1),FALSE)*$E2517</f>
        <v>0</v>
      </c>
      <c r="Q2515" s="22">
        <f ca="1">VLOOKUP(CONCATENATE($F2515," ",$G2515),AllocFactorMatrix,(Q$4+1),FALSE)*$E2517</f>
        <v>0</v>
      </c>
      <c r="R2515" s="22">
        <f t="shared" ca="1" si="1176"/>
        <v>0</v>
      </c>
      <c r="S2515" s="22">
        <f ca="1">VLOOKUP(CONCATENATE($F2515," ",$G2515),AllocFactorMatrix,(S$4+1),FALSE)*$E2517</f>
        <v>0</v>
      </c>
      <c r="T2515" s="22">
        <f ca="1">VLOOKUP(CONCATENATE($F2515," ",$G2515),AllocFactorMatrix,(T$4+1),FALSE)*$E2517</f>
        <v>0</v>
      </c>
      <c r="U2515" s="22">
        <f ca="1">VLOOKUP(CONCATENATE($F2515," ",$G2515),AllocFactorMatrix,(U$4+1),FALSE)*$E2517</f>
        <v>0</v>
      </c>
      <c r="V2515" s="22">
        <f ca="1">VLOOKUP(CONCATENATE($F2515," ",$G2515),AllocFactorMatrix,(V$4+1),FALSE)*$E2517</f>
        <v>0</v>
      </c>
      <c r="W2515" s="22">
        <f t="shared" ca="1" si="1177"/>
        <v>0</v>
      </c>
      <c r="X2515" s="22">
        <f ca="1">VLOOKUP(CONCATENATE($F2515," ",$G2515),AllocFactorMatrix,(X$4+1),FALSE)*$E2517</f>
        <v>0</v>
      </c>
      <c r="Y2515" s="22">
        <f ca="1">VLOOKUP(CONCATENATE($F2515," ",$G2515),AllocFactorMatrix,(Y$4+1),FALSE)*$E2517</f>
        <v>0</v>
      </c>
      <c r="Z2515" s="22">
        <f t="shared" ca="1" si="1170"/>
        <v>0</v>
      </c>
      <c r="AA2515" s="22">
        <f ca="1">VLOOKUP(CONCATENATE($F2515," ",$G2515),AllocFactorMatrix,(AA$4+1),FALSE)*$E2517</f>
        <v>0</v>
      </c>
      <c r="AB2515" s="22">
        <f ca="1">VLOOKUP(CONCATENATE($F2515," ",$G2515),AllocFactorMatrix,(AB$4+1),FALSE)*$E2517</f>
        <v>0</v>
      </c>
      <c r="AC2515" s="22">
        <f ca="1">VLOOKUP(CONCATENATE($F2515," ",$G2515),AllocFactorMatrix,(AC$4+1),FALSE)*$E2517</f>
        <v>0</v>
      </c>
    </row>
    <row r="2516" spans="4:29" hidden="1" outlineLevel="1">
      <c r="F2516" s="42" t="str">
        <f>F2517</f>
        <v>RB_GUP</v>
      </c>
      <c r="G2516" s="17" t="str">
        <f>$G$14</f>
        <v>CUSTOMER</v>
      </c>
      <c r="H2516" s="21">
        <f t="shared" ca="1" si="1173"/>
        <v>0</v>
      </c>
      <c r="I2516" s="22">
        <f ca="1">VLOOKUP(CONCATENATE($F2516," ",$G2516),AllocFactorMatrix,(I$4+1),FALSE)*$E2517</f>
        <v>0</v>
      </c>
      <c r="J2516" s="22">
        <f ca="1">VLOOKUP(CONCATENATE($F2516," ",$G2516),AllocFactorMatrix,(J$4+1),FALSE)*$E2517</f>
        <v>0</v>
      </c>
      <c r="K2516" s="22">
        <f ca="1">VLOOKUP(CONCATENATE($F2516," ",$G2516),AllocFactorMatrix,(K$4+1),FALSE)*$E2517</f>
        <v>0</v>
      </c>
      <c r="L2516" s="22">
        <f ca="1">VLOOKUP(CONCATENATE($F2516," ",$G2516),AllocFactorMatrix,(L$4+1),FALSE)*$E2517</f>
        <v>0</v>
      </c>
      <c r="M2516" s="22">
        <f t="shared" ca="1" si="1169"/>
        <v>0</v>
      </c>
      <c r="N2516" s="22">
        <f ca="1">VLOOKUP(CONCATENATE($F2516," ",$G2516),AllocFactorMatrix,(N$4+1),FALSE)*$E2517</f>
        <v>0</v>
      </c>
      <c r="O2516" s="22">
        <f ca="1">VLOOKUP(CONCATENATE($F2516," ",$G2516),AllocFactorMatrix,(O$4+1),FALSE)*$E2517</f>
        <v>0</v>
      </c>
      <c r="P2516" s="22">
        <f ca="1">VLOOKUP(CONCATENATE($F2516," ",$G2516),AllocFactorMatrix,(P$4+1),FALSE)*$E2517</f>
        <v>0</v>
      </c>
      <c r="Q2516" s="22">
        <f ca="1">VLOOKUP(CONCATENATE($F2516," ",$G2516),AllocFactorMatrix,(Q$4+1),FALSE)*$E2517</f>
        <v>0</v>
      </c>
      <c r="R2516" s="22">
        <f t="shared" ca="1" si="1176"/>
        <v>0</v>
      </c>
      <c r="S2516" s="22">
        <f ca="1">VLOOKUP(CONCATENATE($F2516," ",$G2516),AllocFactorMatrix,(S$4+1),FALSE)*$E2517</f>
        <v>0</v>
      </c>
      <c r="T2516" s="22">
        <f ca="1">VLOOKUP(CONCATENATE($F2516," ",$G2516),AllocFactorMatrix,(T$4+1),FALSE)*$E2517</f>
        <v>0</v>
      </c>
      <c r="U2516" s="22">
        <f ca="1">VLOOKUP(CONCATENATE($F2516," ",$G2516),AllocFactorMatrix,(U$4+1),FALSE)*$E2517</f>
        <v>0</v>
      </c>
      <c r="V2516" s="22">
        <f ca="1">VLOOKUP(CONCATENATE($F2516," ",$G2516),AllocFactorMatrix,(V$4+1),FALSE)*$E2517</f>
        <v>0</v>
      </c>
      <c r="W2516" s="22">
        <f t="shared" ca="1" si="1177"/>
        <v>0</v>
      </c>
      <c r="X2516" s="22">
        <f ca="1">VLOOKUP(CONCATENATE($F2516," ",$G2516),AllocFactorMatrix,(X$4+1),FALSE)*$E2517</f>
        <v>0</v>
      </c>
      <c r="Y2516" s="22">
        <f ca="1">VLOOKUP(CONCATENATE($F2516," ",$G2516),AllocFactorMatrix,(Y$4+1),FALSE)*$E2517</f>
        <v>0</v>
      </c>
      <c r="Z2516" s="22">
        <f t="shared" ca="1" si="1170"/>
        <v>0</v>
      </c>
      <c r="AA2516" s="22">
        <f ca="1">VLOOKUP(CONCATENATE($F2516," ",$G2516),AllocFactorMatrix,(AA$4+1),FALSE)*$E2517</f>
        <v>0</v>
      </c>
      <c r="AB2516" s="22">
        <f ca="1">VLOOKUP(CONCATENATE($F2516," ",$G2516),AllocFactorMatrix,(AB$4+1),FALSE)*$E2517</f>
        <v>0</v>
      </c>
      <c r="AC2516" s="22">
        <f ca="1">VLOOKUP(CONCATENATE($F2516," ",$G2516),AllocFactorMatrix,(AC$4+1),FALSE)*$E2517</f>
        <v>0</v>
      </c>
    </row>
    <row r="2517" spans="4:29" collapsed="1">
      <c r="D2517" s="39" t="s">
        <v>416</v>
      </c>
      <c r="E2517" s="19">
        <v>0</v>
      </c>
      <c r="F2517" s="42" t="s">
        <v>73</v>
      </c>
      <c r="G2517" s="17" t="str">
        <f>$G$15</f>
        <v>TOTAL</v>
      </c>
      <c r="H2517" s="21">
        <f t="shared" ca="1" si="1173"/>
        <v>0</v>
      </c>
      <c r="I2517" s="22">
        <f ca="1">VLOOKUP(CONCATENATE($F2517," ",$G2517),AllocFactorMatrix,(I$4+1),FALSE)*$E2517</f>
        <v>0</v>
      </c>
      <c r="J2517" s="22">
        <f ca="1">VLOOKUP(CONCATENATE($F2517," ",$G2517),AllocFactorMatrix,(J$4+1),FALSE)*$E2517</f>
        <v>0</v>
      </c>
      <c r="K2517" s="22">
        <f ca="1">VLOOKUP(CONCATENATE($F2517," ",$G2517),AllocFactorMatrix,(K$4+1),FALSE)*$E2517</f>
        <v>0</v>
      </c>
      <c r="L2517" s="22">
        <f ca="1">VLOOKUP(CONCATENATE($F2517," ",$G2517),AllocFactorMatrix,(L$4+1),FALSE)*$E2517</f>
        <v>0</v>
      </c>
      <c r="M2517" s="22">
        <f t="shared" ca="1" si="1169"/>
        <v>0</v>
      </c>
      <c r="N2517" s="22">
        <f ca="1">VLOOKUP(CONCATENATE($F2517," ",$G2517),AllocFactorMatrix,(N$4+1),FALSE)*$E2517</f>
        <v>0</v>
      </c>
      <c r="O2517" s="22">
        <f ca="1">VLOOKUP(CONCATENATE($F2517," ",$G2517),AllocFactorMatrix,(O$4+1),FALSE)*$E2517</f>
        <v>0</v>
      </c>
      <c r="P2517" s="22">
        <f ca="1">VLOOKUP(CONCATENATE($F2517," ",$G2517),AllocFactorMatrix,(P$4+1),FALSE)*$E2517</f>
        <v>0</v>
      </c>
      <c r="Q2517" s="22">
        <f ca="1">VLOOKUP(CONCATENATE($F2517," ",$G2517),AllocFactorMatrix,(Q$4+1),FALSE)*$E2517</f>
        <v>0</v>
      </c>
      <c r="R2517" s="22">
        <f t="shared" ca="1" si="1176"/>
        <v>0</v>
      </c>
      <c r="S2517" s="22">
        <f ca="1">VLOOKUP(CONCATENATE($F2517," ",$G2517),AllocFactorMatrix,(S$4+1),FALSE)*$E2517</f>
        <v>0</v>
      </c>
      <c r="T2517" s="22">
        <f ca="1">VLOOKUP(CONCATENATE($F2517," ",$G2517),AllocFactorMatrix,(T$4+1),FALSE)*$E2517</f>
        <v>0</v>
      </c>
      <c r="U2517" s="22">
        <f ca="1">VLOOKUP(CONCATENATE($F2517," ",$G2517),AllocFactorMatrix,(U$4+1),FALSE)*$E2517</f>
        <v>0</v>
      </c>
      <c r="V2517" s="22">
        <f ca="1">VLOOKUP(CONCATENATE($F2517," ",$G2517),AllocFactorMatrix,(V$4+1),FALSE)*$E2517</f>
        <v>0</v>
      </c>
      <c r="W2517" s="22">
        <f t="shared" ca="1" si="1177"/>
        <v>0</v>
      </c>
      <c r="X2517" s="22">
        <f ca="1">VLOOKUP(CONCATENATE($F2517," ",$G2517),AllocFactorMatrix,(X$4+1),FALSE)*$E2517</f>
        <v>0</v>
      </c>
      <c r="Y2517" s="22">
        <f ca="1">VLOOKUP(CONCATENATE($F2517," ",$G2517),AllocFactorMatrix,(Y$4+1),FALSE)*$E2517</f>
        <v>0</v>
      </c>
      <c r="Z2517" s="22">
        <f t="shared" ca="1" si="1170"/>
        <v>0</v>
      </c>
      <c r="AA2517" s="22">
        <f ca="1">VLOOKUP(CONCATENATE($F2517," ",$G2517),AllocFactorMatrix,(AA$4+1),FALSE)*$E2517</f>
        <v>0</v>
      </c>
      <c r="AB2517" s="22">
        <f ca="1">VLOOKUP(CONCATENATE($F2517," ",$G2517),AllocFactorMatrix,(AB$4+1),FALSE)*$E2517</f>
        <v>0</v>
      </c>
      <c r="AC2517" s="22">
        <f ca="1">VLOOKUP(CONCATENATE($F2517," ",$G2517),AllocFactorMatrix,(AC$4+1),FALSE)*$E2517</f>
        <v>0</v>
      </c>
    </row>
    <row r="2518" spans="4:29" hidden="1" outlineLevel="1">
      <c r="F2518" s="42" t="str">
        <f>F2525</f>
        <v>RB_GUP</v>
      </c>
      <c r="G2518" s="17" t="str">
        <f>$G$8</f>
        <v>PRODUCTION</v>
      </c>
      <c r="H2518" s="21">
        <f t="shared" ca="1" si="1173"/>
        <v>146872.83630168388</v>
      </c>
      <c r="I2518" s="22">
        <f ca="1">VLOOKUP(CONCATENATE($F2518," ",$G2518),AllocFactorMatrix,(I$4+1),FALSE)*$E2525</f>
        <v>72820.81098025525</v>
      </c>
      <c r="J2518" s="22">
        <f ca="1">VLOOKUP(CONCATENATE($F2518," ",$G2518),AllocFactorMatrix,(J$4+1),FALSE)*$E2525</f>
        <v>18210.14519090475</v>
      </c>
      <c r="K2518" s="22">
        <f ca="1">VLOOKUP(CONCATENATE($F2518," ",$G2518),AllocFactorMatrix,(K$4+1),FALSE)*$E2525</f>
        <v>230.79242633018058</v>
      </c>
      <c r="L2518" s="22">
        <f ca="1">VLOOKUP(CONCATENATE($F2518," ",$G2518),AllocFactorMatrix,(L$4+1),FALSE)*$E2525</f>
        <v>11.550931527883039</v>
      </c>
      <c r="M2518" s="22">
        <f t="shared" ca="1" si="1169"/>
        <v>18452.488548762813</v>
      </c>
      <c r="N2518" s="22">
        <f ca="1">VLOOKUP(CONCATENATE($F2518," ",$G2518),AllocFactorMatrix,(N$4+1),FALSE)*$E2525</f>
        <v>8169.9403393593493</v>
      </c>
      <c r="O2518" s="22">
        <f ca="1">VLOOKUP(CONCATENATE($F2518," ",$G2518),AllocFactorMatrix,(O$4+1),FALSE)*$E2525</f>
        <v>2239.1914401715258</v>
      </c>
      <c r="P2518" s="22">
        <f ca="1">VLOOKUP(CONCATENATE($F2518," ",$G2518),AllocFactorMatrix,(P$4+1),FALSE)*$E2525</f>
        <v>356.32434161184381</v>
      </c>
      <c r="Q2518" s="22">
        <f ca="1">VLOOKUP(CONCATENATE($F2518," ",$G2518),AllocFactorMatrix,(Q$4+1),FALSE)*$E2525</f>
        <v>0</v>
      </c>
      <c r="R2518" s="22">
        <f ca="1">SUBTOTAL(9,N2518:Q2518)</f>
        <v>10765.456121142719</v>
      </c>
      <c r="S2518" s="22">
        <f ca="1">VLOOKUP(CONCATENATE($F2518," ",$G2518),AllocFactorMatrix,(S$4+1),FALSE)*$E2525</f>
        <v>353.16562086402394</v>
      </c>
      <c r="T2518" s="22">
        <f ca="1">VLOOKUP(CONCATENATE($F2518," ",$G2518),AllocFactorMatrix,(T$4+1),FALSE)*$E2525</f>
        <v>6427.0118676882967</v>
      </c>
      <c r="U2518" s="22">
        <f ca="1">VLOOKUP(CONCATENATE($F2518," ",$G2518),AllocFactorMatrix,(U$4+1),FALSE)*$E2525</f>
        <v>31315.884468777633</v>
      </c>
      <c r="V2518" s="22">
        <f ca="1">VLOOKUP(CONCATENATE($F2518," ",$G2518),AllocFactorMatrix,(V$4+1),FALSE)*$E2525</f>
        <v>3990.2838357789515</v>
      </c>
      <c r="W2518" s="22">
        <f ca="1">SUBTOTAL(9,S2518:V2518)</f>
        <v>42086.345793108907</v>
      </c>
      <c r="X2518" s="22">
        <f ca="1">VLOOKUP(CONCATENATE($F2518," ",$G2518),AllocFactorMatrix,(X$4+1),FALSE)*$E2525</f>
        <v>2284.9581380069285</v>
      </c>
      <c r="Y2518" s="22">
        <f ca="1">VLOOKUP(CONCATENATE($F2518," ",$G2518),AllocFactorMatrix,(Y$4+1),FALSE)*$E2525</f>
        <v>42.951707469372394</v>
      </c>
      <c r="Z2518" s="22">
        <f t="shared" ca="1" si="1170"/>
        <v>2327.9098454763007</v>
      </c>
      <c r="AA2518" s="22">
        <f ca="1">VLOOKUP(CONCATENATE($F2518," ",$G2518),AllocFactorMatrix,(AA$4+1),FALSE)*$E2525</f>
        <v>33.229077714906715</v>
      </c>
      <c r="AB2518" s="22">
        <f ca="1">VLOOKUP(CONCATENATE($F2518," ",$G2518),AllocFactorMatrix,(AB$4+1),FALSE)*$E2525</f>
        <v>312.26375494896047</v>
      </c>
      <c r="AC2518" s="22">
        <f ca="1">VLOOKUP(CONCATENATE($F2518," ",$G2518),AllocFactorMatrix,(AC$4+1),FALSE)*$E2525</f>
        <v>74.332180273999953</v>
      </c>
    </row>
    <row r="2519" spans="4:29" hidden="1" outlineLevel="1">
      <c r="F2519" s="42" t="str">
        <f>F2525</f>
        <v>RB_GUP</v>
      </c>
      <c r="G2519" s="17" t="str">
        <f>$G$9</f>
        <v>BULKTRAN</v>
      </c>
      <c r="H2519" s="21">
        <f t="shared" ca="1" si="1173"/>
        <v>94138.940335235966</v>
      </c>
      <c r="I2519" s="22">
        <f ca="1">VLOOKUP(CONCATENATE($F2519," ",$G2519),AllocFactorMatrix,(I$4+1),FALSE)*$E2525</f>
        <v>46674.893415639388</v>
      </c>
      <c r="J2519" s="22">
        <f ca="1">VLOOKUP(CONCATENATE($F2519," ",$G2519),AllocFactorMatrix,(J$4+1),FALSE)*$E2525</f>
        <v>11671.891241354831</v>
      </c>
      <c r="K2519" s="22">
        <f ca="1">VLOOKUP(CONCATENATE($F2519," ",$G2519),AllocFactorMatrix,(K$4+1),FALSE)*$E2525</f>
        <v>147.92765632641431</v>
      </c>
      <c r="L2519" s="22">
        <f ca="1">VLOOKUP(CONCATENATE($F2519," ",$G2519),AllocFactorMatrix,(L$4+1),FALSE)*$E2525</f>
        <v>7.4036321575912156</v>
      </c>
      <c r="M2519" s="22">
        <f t="shared" ca="1" si="1169"/>
        <v>11827.222529838837</v>
      </c>
      <c r="N2519" s="22">
        <f ca="1">VLOOKUP(CONCATENATE($F2519," ",$G2519),AllocFactorMatrix,(N$4+1),FALSE)*$E2525</f>
        <v>5236.5675336288823</v>
      </c>
      <c r="O2519" s="22">
        <f ca="1">VLOOKUP(CONCATENATE($F2519," ",$G2519),AllocFactorMatrix,(O$4+1),FALSE)*$E2525</f>
        <v>1435.2218878138572</v>
      </c>
      <c r="P2519" s="22">
        <f ca="1">VLOOKUP(CONCATENATE($F2519," ",$G2519),AllocFactorMatrix,(P$4+1),FALSE)*$E2525</f>
        <v>228.38801768686909</v>
      </c>
      <c r="Q2519" s="22">
        <f ca="1">VLOOKUP(CONCATENATE($F2519," ",$G2519),AllocFactorMatrix,(Q$4+1),FALSE)*$E2525</f>
        <v>0</v>
      </c>
      <c r="R2519" s="22">
        <f t="shared" ref="R2519:R2525" ca="1" si="1178">SUBTOTAL(9,N2519:Q2519)</f>
        <v>6900.1774391296085</v>
      </c>
      <c r="S2519" s="22">
        <f ca="1">VLOOKUP(CONCATENATE($F2519," ",$G2519),AllocFactorMatrix,(S$4+1),FALSE)*$E2525</f>
        <v>226.36341850636504</v>
      </c>
      <c r="T2519" s="22">
        <f ca="1">VLOOKUP(CONCATENATE($F2519," ",$G2519),AllocFactorMatrix,(T$4+1),FALSE)*$E2525</f>
        <v>4119.4280847371729</v>
      </c>
      <c r="U2519" s="22">
        <f ca="1">VLOOKUP(CONCATENATE($F2519," ",$G2519),AllocFactorMatrix,(U$4+1),FALSE)*$E2525</f>
        <v>20072.085851845157</v>
      </c>
      <c r="V2519" s="22">
        <f ca="1">VLOOKUP(CONCATENATE($F2519," ",$G2519),AllocFactorMatrix,(V$4+1),FALSE)*$E2525</f>
        <v>2557.5940479930973</v>
      </c>
      <c r="W2519" s="22">
        <f t="shared" ref="W2519:W2525" ca="1" si="1179">SUBTOTAL(9,S2519:V2519)</f>
        <v>26975.471403081792</v>
      </c>
      <c r="X2519" s="22">
        <f ca="1">VLOOKUP(CONCATENATE($F2519," ",$G2519),AllocFactorMatrix,(X$4+1),FALSE)*$E2525</f>
        <v>1464.5563008023689</v>
      </c>
      <c r="Y2519" s="22">
        <f ca="1">VLOOKUP(CONCATENATE($F2519," ",$G2519),AllocFactorMatrix,(Y$4+1),FALSE)*$E2525</f>
        <v>27.530129658900027</v>
      </c>
      <c r="Z2519" s="22">
        <f t="shared" ca="1" si="1170"/>
        <v>1492.0864304612689</v>
      </c>
      <c r="AA2519" s="22">
        <f ca="1">VLOOKUP(CONCATENATE($F2519," ",$G2519),AllocFactorMatrix,(AA$4+1),FALSE)*$E2525</f>
        <v>21.298357430594947</v>
      </c>
      <c r="AB2519" s="22">
        <f ca="1">VLOOKUP(CONCATENATE($F2519," ",$G2519),AllocFactorMatrix,(AB$4+1),FALSE)*$E2525</f>
        <v>200.14714589984328</v>
      </c>
      <c r="AC2519" s="22">
        <f ca="1">VLOOKUP(CONCATENATE($F2519," ",$G2519),AllocFactorMatrix,(AC$4+1),FALSE)*$E2525</f>
        <v>47.643613754614066</v>
      </c>
    </row>
    <row r="2520" spans="4:29" hidden="1" outlineLevel="1">
      <c r="F2520" s="42" t="str">
        <f>F2525</f>
        <v>RB_GUP</v>
      </c>
      <c r="G2520" s="17" t="str">
        <f>$G$10</f>
        <v>SUBTRAN</v>
      </c>
      <c r="H2520" s="21">
        <f t="shared" ca="1" si="1173"/>
        <v>29824.196381774709</v>
      </c>
      <c r="I2520" s="22">
        <f ca="1">VLOOKUP(CONCATENATE($F2520," ",$G2520),AllocFactorMatrix,(I$4+1),FALSE)*$E2525</f>
        <v>14392.030675396312</v>
      </c>
      <c r="J2520" s="22">
        <f ca="1">VLOOKUP(CONCATENATE($F2520," ",$G2520),AllocFactorMatrix,(J$4+1),FALSE)*$E2525</f>
        <v>3590.7170299193563</v>
      </c>
      <c r="K2520" s="22">
        <f ca="1">VLOOKUP(CONCATENATE($F2520," ",$G2520),AllocFactorMatrix,(K$4+1),FALSE)*$E2525</f>
        <v>45.604232608852485</v>
      </c>
      <c r="L2520" s="22">
        <f ca="1">VLOOKUP(CONCATENATE($F2520," ",$G2520),AllocFactorMatrix,(L$4+1),FALSE)*$E2525</f>
        <v>2.9400332090144068</v>
      </c>
      <c r="M2520" s="22">
        <f t="shared" ca="1" si="1169"/>
        <v>3639.261295737223</v>
      </c>
      <c r="N2520" s="22">
        <f ca="1">VLOOKUP(CONCATENATE($F2520," ",$G2520),AllocFactorMatrix,(N$4+1),FALSE)*$E2525</f>
        <v>1594.5738129602503</v>
      </c>
      <c r="O2520" s="22">
        <f ca="1">VLOOKUP(CONCATENATE($F2520," ",$G2520),AllocFactorMatrix,(O$4+1),FALSE)*$E2525</f>
        <v>437.75179269897882</v>
      </c>
      <c r="P2520" s="22">
        <f ca="1">VLOOKUP(CONCATENATE($F2520," ",$G2520),AllocFactorMatrix,(P$4+1),FALSE)*$E2525</f>
        <v>87.991351778246781</v>
      </c>
      <c r="Q2520" s="22">
        <f ca="1">VLOOKUP(CONCATENATE($F2520," ",$G2520),AllocFactorMatrix,(Q$4+1),FALSE)*$E2525</f>
        <v>0</v>
      </c>
      <c r="R2520" s="22">
        <f t="shared" ca="1" si="1178"/>
        <v>2120.316957437476</v>
      </c>
      <c r="S2520" s="22">
        <f ca="1">VLOOKUP(CONCATENATE($F2520," ",$G2520),AllocFactorMatrix,(S$4+1),FALSE)*$E2525</f>
        <v>67.573178974070174</v>
      </c>
      <c r="T2520" s="22">
        <f ca="1">VLOOKUP(CONCATENATE($F2520," ",$G2520),AllocFactorMatrix,(T$4+1),FALSE)*$E2525</f>
        <v>1265.9936415213949</v>
      </c>
      <c r="U2520" s="22">
        <f ca="1">VLOOKUP(CONCATENATE($F2520," ",$G2520),AllocFactorMatrix,(U$4+1),FALSE)*$E2525</f>
        <v>7867.4206994145561</v>
      </c>
      <c r="V2520" s="22">
        <f ca="1">VLOOKUP(CONCATENATE($F2520," ",$G2520),AllocFactorMatrix,(V$4+1),FALSE)*$E2525</f>
        <v>0</v>
      </c>
      <c r="W2520" s="22">
        <f t="shared" ca="1" si="1179"/>
        <v>9200.9875199100206</v>
      </c>
      <c r="X2520" s="22">
        <f ca="1">VLOOKUP(CONCATENATE($F2520," ",$G2520),AllocFactorMatrix,(X$4+1),FALSE)*$E2525</f>
        <v>447.25662734545983</v>
      </c>
      <c r="Y2520" s="22">
        <f ca="1">VLOOKUP(CONCATENATE($F2520," ",$G2520),AllocFactorMatrix,(Y$4+1),FALSE)*$E2525</f>
        <v>8.5791985157287822</v>
      </c>
      <c r="Z2520" s="22">
        <f t="shared" ca="1" si="1170"/>
        <v>455.8358258611886</v>
      </c>
      <c r="AA2520" s="22">
        <f ca="1">VLOOKUP(CONCATENATE($F2520," ",$G2520),AllocFactorMatrix,(AA$4+1),FALSE)*$E2525</f>
        <v>6.5254132749317169</v>
      </c>
      <c r="AB2520" s="22">
        <f ca="1">VLOOKUP(CONCATENATE($F2520," ",$G2520),AllocFactorMatrix,(AB$4+1),FALSE)*$E2525</f>
        <v>7.4660660541682722</v>
      </c>
      <c r="AC2520" s="22">
        <f ca="1">VLOOKUP(CONCATENATE($F2520," ",$G2520),AllocFactorMatrix,(AC$4+1),FALSE)*$E2525</f>
        <v>1.7726281033745757</v>
      </c>
    </row>
    <row r="2521" spans="4:29" hidden="1" outlineLevel="1">
      <c r="F2521" s="42" t="str">
        <f>F2525</f>
        <v>RB_GUP</v>
      </c>
      <c r="G2521" s="17" t="str">
        <f>$G$11</f>
        <v>DISTPRI</v>
      </c>
      <c r="H2521" s="21">
        <f t="shared" ca="1" si="1173"/>
        <v>44212.656737326048</v>
      </c>
      <c r="I2521" s="22">
        <f ca="1">VLOOKUP(CONCATENATE($F2521," ",$G2521),AllocFactorMatrix,(I$4+1),FALSE)*$E2525</f>
        <v>29243.129573382095</v>
      </c>
      <c r="J2521" s="22">
        <f ca="1">VLOOKUP(CONCATENATE($F2521," ",$G2521),AllocFactorMatrix,(J$4+1),FALSE)*$E2525</f>
        <v>7256.9334931476369</v>
      </c>
      <c r="K2521" s="22">
        <f ca="1">VLOOKUP(CONCATENATE($F2521," ",$G2521),AllocFactorMatrix,(K$4+1),FALSE)*$E2525</f>
        <v>92.133324062984329</v>
      </c>
      <c r="L2521" s="22">
        <f ca="1">VLOOKUP(CONCATENATE($F2521," ",$G2521),AllocFactorMatrix,(L$4+1),FALSE)*$E2525</f>
        <v>0</v>
      </c>
      <c r="M2521" s="22">
        <f t="shared" ca="1" si="1169"/>
        <v>7349.0668172106216</v>
      </c>
      <c r="N2521" s="22">
        <f ca="1">VLOOKUP(CONCATENATE($F2521," ",$G2521),AllocFactorMatrix,(N$4+1),FALSE)*$E2525</f>
        <v>3167.6034217011884</v>
      </c>
      <c r="O2521" s="22">
        <f ca="1">VLOOKUP(CONCATENATE($F2521," ",$G2521),AllocFactorMatrix,(O$4+1),FALSE)*$E2525</f>
        <v>871.06811066252726</v>
      </c>
      <c r="P2521" s="22">
        <f ca="1">VLOOKUP(CONCATENATE($F2521," ",$G2521),AllocFactorMatrix,(P$4+1),FALSE)*$E2525</f>
        <v>0</v>
      </c>
      <c r="Q2521" s="22">
        <f ca="1">VLOOKUP(CONCATENATE($F2521," ",$G2521),AllocFactorMatrix,(Q$4+1),FALSE)*$E2525</f>
        <v>0</v>
      </c>
      <c r="R2521" s="22">
        <f t="shared" ca="1" si="1178"/>
        <v>4038.6715323637154</v>
      </c>
      <c r="S2521" s="22">
        <f ca="1">VLOOKUP(CONCATENATE($F2521," ",$G2521),AllocFactorMatrix,(S$4+1),FALSE)*$E2525</f>
        <v>135.73061431147593</v>
      </c>
      <c r="T2521" s="22">
        <f ca="1">VLOOKUP(CONCATENATE($F2521," ",$G2521),AllocFactorMatrix,(T$4+1),FALSE)*$E2525</f>
        <v>2506.9122249374532</v>
      </c>
      <c r="U2521" s="22">
        <f ca="1">VLOOKUP(CONCATENATE($F2521," ",$G2521),AllocFactorMatrix,(U$4+1),FALSE)*$E2525</f>
        <v>0</v>
      </c>
      <c r="V2521" s="22">
        <f ca="1">VLOOKUP(CONCATENATE($F2521," ",$G2521),AllocFactorMatrix,(V$4+1),FALSE)*$E2525</f>
        <v>0</v>
      </c>
      <c r="W2521" s="22">
        <f t="shared" ca="1" si="1179"/>
        <v>2642.6428392489292</v>
      </c>
      <c r="X2521" s="22">
        <f ca="1">VLOOKUP(CONCATENATE($F2521," ",$G2521),AllocFactorMatrix,(X$4+1),FALSE)*$E2525</f>
        <v>890.36723748265945</v>
      </c>
      <c r="Y2521" s="22">
        <f ca="1">VLOOKUP(CONCATENATE($F2521," ",$G2521),AllocFactorMatrix,(Y$4+1),FALSE)*$E2525</f>
        <v>17.100337176979227</v>
      </c>
      <c r="Z2521" s="22">
        <f t="shared" ca="1" si="1170"/>
        <v>907.46757465963867</v>
      </c>
      <c r="AA2521" s="22">
        <f ca="1">VLOOKUP(CONCATENATE($F2521," ",$G2521),AllocFactorMatrix,(AA$4+1),FALSE)*$E2525</f>
        <v>13.068986223070905</v>
      </c>
      <c r="AB2521" s="22">
        <f ca="1">VLOOKUP(CONCATENATE($F2521," ",$G2521),AllocFactorMatrix,(AB$4+1),FALSE)*$E2525</f>
        <v>15.038837920128248</v>
      </c>
      <c r="AC2521" s="22">
        <f ca="1">VLOOKUP(CONCATENATE($F2521," ",$G2521),AllocFactorMatrix,(AC$4+1),FALSE)*$E2525</f>
        <v>3.5705763178500747</v>
      </c>
    </row>
    <row r="2522" spans="4:29" hidden="1" outlineLevel="1">
      <c r="F2522" s="42" t="str">
        <f>F2525</f>
        <v>RB_GUP</v>
      </c>
      <c r="G2522" s="17" t="str">
        <f>$G$12</f>
        <v>DISTSEC</v>
      </c>
      <c r="H2522" s="21">
        <f t="shared" ca="1" si="1173"/>
        <v>14663.366387911159</v>
      </c>
      <c r="I2522" s="22">
        <f ca="1">VLOOKUP(CONCATENATE($F2522," ",$G2522),AllocFactorMatrix,(I$4+1),FALSE)*$E2525</f>
        <v>11149.707641645216</v>
      </c>
      <c r="J2522" s="22">
        <f ca="1">VLOOKUP(CONCATENATE($F2522," ",$G2522),AllocFactorMatrix,(J$4+1),FALSE)*$E2525</f>
        <v>2250.4891117057286</v>
      </c>
      <c r="K2522" s="22">
        <f ca="1">VLOOKUP(CONCATENATE($F2522," ",$G2522),AllocFactorMatrix,(K$4+1),FALSE)*$E2525</f>
        <v>0</v>
      </c>
      <c r="L2522" s="22">
        <f ca="1">VLOOKUP(CONCATENATE($F2522," ",$G2522),AllocFactorMatrix,(L$4+1),FALSE)*$E2525</f>
        <v>0</v>
      </c>
      <c r="M2522" s="22">
        <f t="shared" ca="1" si="1169"/>
        <v>2250.4891117057286</v>
      </c>
      <c r="N2522" s="22">
        <f ca="1">VLOOKUP(CONCATENATE($F2522," ",$G2522),AllocFactorMatrix,(N$4+1),FALSE)*$E2525</f>
        <v>861.98301662229312</v>
      </c>
      <c r="O2522" s="22">
        <f ca="1">VLOOKUP(CONCATENATE($F2522," ",$G2522),AllocFactorMatrix,(O$4+1),FALSE)*$E2525</f>
        <v>0</v>
      </c>
      <c r="P2522" s="22">
        <f ca="1">VLOOKUP(CONCATENATE($F2522," ",$G2522),AllocFactorMatrix,(P$4+1),FALSE)*$E2525</f>
        <v>0</v>
      </c>
      <c r="Q2522" s="22">
        <f ca="1">VLOOKUP(CONCATENATE($F2522," ",$G2522),AllocFactorMatrix,(Q$4+1),FALSE)*$E2525</f>
        <v>0</v>
      </c>
      <c r="R2522" s="22">
        <f t="shared" ca="1" si="1178"/>
        <v>861.98301662229312</v>
      </c>
      <c r="S2522" s="22">
        <f ca="1">VLOOKUP(CONCATENATE($F2522," ",$G2522),AllocFactorMatrix,(S$4+1),FALSE)*$E2525</f>
        <v>30.274652226860773</v>
      </c>
      <c r="T2522" s="22">
        <f ca="1">VLOOKUP(CONCATENATE($F2522," ",$G2522),AllocFactorMatrix,(T$4+1),FALSE)*$E2525</f>
        <v>0</v>
      </c>
      <c r="U2522" s="22">
        <f ca="1">VLOOKUP(CONCATENATE($F2522," ",$G2522),AllocFactorMatrix,(U$4+1),FALSE)*$E2525</f>
        <v>0</v>
      </c>
      <c r="V2522" s="22">
        <f ca="1">VLOOKUP(CONCATENATE($F2522," ",$G2522),AllocFactorMatrix,(V$4+1),FALSE)*$E2525</f>
        <v>0</v>
      </c>
      <c r="W2522" s="22">
        <f t="shared" ca="1" si="1179"/>
        <v>30.274652226860773</v>
      </c>
      <c r="X2522" s="22">
        <f ca="1">VLOOKUP(CONCATENATE($F2522," ",$G2522),AllocFactorMatrix,(X$4+1),FALSE)*$E2525</f>
        <v>250.03324533085143</v>
      </c>
      <c r="Y2522" s="22">
        <f ca="1">VLOOKUP(CONCATENATE($F2522," ",$G2522),AllocFactorMatrix,(Y$4+1),FALSE)*$E2525</f>
        <v>0</v>
      </c>
      <c r="Z2522" s="22">
        <f t="shared" ca="1" si="1170"/>
        <v>250.03324533085143</v>
      </c>
      <c r="AA2522" s="22">
        <f ca="1">VLOOKUP(CONCATENATE($F2522," ",$G2522),AllocFactorMatrix,(AA$4+1),FALSE)*$E2525</f>
        <v>3.2183684440571705</v>
      </c>
      <c r="AB2522" s="22">
        <f ca="1">VLOOKUP(CONCATENATE($F2522," ",$G2522),AllocFactorMatrix,(AB$4+1),FALSE)*$E2525</f>
        <v>95.821423208621383</v>
      </c>
      <c r="AC2522" s="22">
        <f ca="1">VLOOKUP(CONCATENATE($F2522," ",$G2522),AllocFactorMatrix,(AC$4+1),FALSE)*$E2525</f>
        <v>21.838928727530796</v>
      </c>
    </row>
    <row r="2523" spans="4:29" hidden="1" outlineLevel="1">
      <c r="F2523" s="42" t="str">
        <f>F2525</f>
        <v>RB_GUP</v>
      </c>
      <c r="G2523" s="17" t="str">
        <f>$G$13</f>
        <v>ENERGY</v>
      </c>
      <c r="H2523" s="21">
        <f t="shared" ca="1" si="1173"/>
        <v>4402.2370783318665</v>
      </c>
      <c r="I2523" s="22">
        <f ca="1">VLOOKUP(CONCATENATE($F2523," ",$G2523),AllocFactorMatrix,(I$4+1),FALSE)*$E2525</f>
        <v>1617.4639744648894</v>
      </c>
      <c r="J2523" s="22">
        <f ca="1">VLOOKUP(CONCATENATE($F2523," ",$G2523),AllocFactorMatrix,(J$4+1),FALSE)*$E2525</f>
        <v>510.93813078032724</v>
      </c>
      <c r="K2523" s="22">
        <f ca="1">VLOOKUP(CONCATENATE($F2523," ",$G2523),AllocFactorMatrix,(K$4+1),FALSE)*$E2525</f>
        <v>6.3808805350327686</v>
      </c>
      <c r="L2523" s="22">
        <f ca="1">VLOOKUP(CONCATENATE($F2523," ",$G2523),AllocFactorMatrix,(L$4+1),FALSE)*$E2525</f>
        <v>0.32324091806595351</v>
      </c>
      <c r="M2523" s="22">
        <f t="shared" ca="1" si="1169"/>
        <v>517.64225223342601</v>
      </c>
      <c r="N2523" s="22">
        <f ca="1">VLOOKUP(CONCATENATE($F2523," ",$G2523),AllocFactorMatrix,(N$4+1),FALSE)*$E2525</f>
        <v>258.86391316582257</v>
      </c>
      <c r="O2523" s="22">
        <f ca="1">VLOOKUP(CONCATENATE($F2523," ",$G2523),AllocFactorMatrix,(O$4+1),FALSE)*$E2525</f>
        <v>69.834670590526599</v>
      </c>
      <c r="P2523" s="22">
        <f ca="1">VLOOKUP(CONCATENATE($F2523," ",$G2523),AllocFactorMatrix,(P$4+1),FALSE)*$E2525</f>
        <v>10.882229161783512</v>
      </c>
      <c r="Q2523" s="22">
        <f ca="1">VLOOKUP(CONCATENATE($F2523," ",$G2523),AllocFactorMatrix,(Q$4+1),FALSE)*$E2525</f>
        <v>0</v>
      </c>
      <c r="R2523" s="22">
        <f t="shared" ca="1" si="1178"/>
        <v>339.58081291813272</v>
      </c>
      <c r="S2523" s="22">
        <f ca="1">VLOOKUP(CONCATENATE($F2523," ",$G2523),AllocFactorMatrix,(S$4+1),FALSE)*$E2525</f>
        <v>13.036861344799389</v>
      </c>
      <c r="T2523" s="22">
        <f ca="1">VLOOKUP(CONCATENATE($F2523," ",$G2523),AllocFactorMatrix,(T$4+1),FALSE)*$E2525</f>
        <v>257.69057542417846</v>
      </c>
      <c r="U2523" s="22">
        <f ca="1">VLOOKUP(CONCATENATE($F2523," ",$G2523),AllocFactorMatrix,(U$4+1),FALSE)*$E2525</f>
        <v>1354.7065975487246</v>
      </c>
      <c r="V2523" s="22">
        <f ca="1">VLOOKUP(CONCATENATE($F2523," ",$G2523),AllocFactorMatrix,(V$4+1),FALSE)*$E2525</f>
        <v>189.43246646622259</v>
      </c>
      <c r="W2523" s="22">
        <f t="shared" ca="1" si="1179"/>
        <v>1814.8665007839252</v>
      </c>
      <c r="X2523" s="22">
        <f ca="1">VLOOKUP(CONCATENATE($F2523," ",$G2523),AllocFactorMatrix,(X$4+1),FALSE)*$E2525</f>
        <v>72.781563593864348</v>
      </c>
      <c r="Y2523" s="22">
        <f ca="1">VLOOKUP(CONCATENATE($F2523," ",$G2523),AllocFactorMatrix,(Y$4+1),FALSE)*$E2525</f>
        <v>1.3762383832409819</v>
      </c>
      <c r="Z2523" s="22">
        <f t="shared" ca="1" si="1170"/>
        <v>74.157801977105336</v>
      </c>
      <c r="AA2523" s="22">
        <f ca="1">VLOOKUP(CONCATENATE($F2523," ",$G2523),AllocFactorMatrix,(AA$4+1),FALSE)*$E2525</f>
        <v>1.372763511455251</v>
      </c>
      <c r="AB2523" s="22">
        <f ca="1">VLOOKUP(CONCATENATE($F2523," ",$G2523),AllocFactorMatrix,(AB$4+1),FALSE)*$E2525</f>
        <v>30.097054808209666</v>
      </c>
      <c r="AC2523" s="22">
        <f ca="1">VLOOKUP(CONCATENATE($F2523," ",$G2523),AllocFactorMatrix,(AC$4+1),FALSE)*$E2525</f>
        <v>7.0559176347239765</v>
      </c>
    </row>
    <row r="2524" spans="4:29" hidden="1" outlineLevel="1">
      <c r="F2524" s="42" t="str">
        <f>F2525</f>
        <v>RB_GUP</v>
      </c>
      <c r="G2524" s="17" t="str">
        <f>$G$14</f>
        <v>CUSTOMER</v>
      </c>
      <c r="H2524" s="21">
        <f t="shared" ca="1" si="1173"/>
        <v>118333.76677773641</v>
      </c>
      <c r="I2524" s="22">
        <f ca="1">VLOOKUP(CONCATENATE($F2524," ",$G2524),AllocFactorMatrix,(I$4+1),FALSE)*$E2525</f>
        <v>88322.340736261103</v>
      </c>
      <c r="J2524" s="22">
        <f ca="1">VLOOKUP(CONCATENATE($F2524," ",$G2524),AllocFactorMatrix,(J$4+1),FALSE)*$E2525</f>
        <v>21665.039248722016</v>
      </c>
      <c r="K2524" s="22">
        <f ca="1">VLOOKUP(CONCATENATE($F2524," ",$G2524),AllocFactorMatrix,(K$4+1),FALSE)*$E2525</f>
        <v>239.82147800084815</v>
      </c>
      <c r="L2524" s="22">
        <f ca="1">VLOOKUP(CONCATENATE($F2524," ",$G2524),AllocFactorMatrix,(L$4+1),FALSE)*$E2525</f>
        <v>17.667528230802315</v>
      </c>
      <c r="M2524" s="22">
        <f t="shared" ca="1" si="1169"/>
        <v>21922.528254953668</v>
      </c>
      <c r="N2524" s="22">
        <f ca="1">VLOOKUP(CONCATENATE($F2524," ",$G2524),AllocFactorMatrix,(N$4+1),FALSE)*$E2525</f>
        <v>401.90817981588583</v>
      </c>
      <c r="O2524" s="22">
        <f ca="1">VLOOKUP(CONCATENATE($F2524," ",$G2524),AllocFactorMatrix,(O$4+1),FALSE)*$E2525</f>
        <v>126.42722184476565</v>
      </c>
      <c r="P2524" s="22">
        <f ca="1">VLOOKUP(CONCATENATE($F2524," ",$G2524),AllocFactorMatrix,(P$4+1),FALSE)*$E2525</f>
        <v>50.677683807431151</v>
      </c>
      <c r="Q2524" s="22">
        <f ca="1">VLOOKUP(CONCATENATE($F2524," ",$G2524),AllocFactorMatrix,(Q$4+1),FALSE)*$E2525</f>
        <v>0</v>
      </c>
      <c r="R2524" s="22">
        <f t="shared" ca="1" si="1178"/>
        <v>579.01308546808264</v>
      </c>
      <c r="S2524" s="22">
        <f ca="1">VLOOKUP(CONCATENATE($F2524," ",$G2524),AllocFactorMatrix,(S$4+1),FALSE)*$E2525</f>
        <v>3.7327473010457002</v>
      </c>
      <c r="T2524" s="22">
        <f ca="1">VLOOKUP(CONCATENATE($F2524," ",$G2524),AllocFactorMatrix,(T$4+1),FALSE)*$E2525</f>
        <v>92.749392575524297</v>
      </c>
      <c r="U2524" s="22">
        <f ca="1">VLOOKUP(CONCATENATE($F2524," ",$G2524),AllocFactorMatrix,(U$4+1),FALSE)*$E2525</f>
        <v>167.96362020845851</v>
      </c>
      <c r="V2524" s="22">
        <f ca="1">VLOOKUP(CONCATENATE($F2524," ",$G2524),AllocFactorMatrix,(V$4+1),FALSE)*$E2525</f>
        <v>32.559525871419417</v>
      </c>
      <c r="W2524" s="22">
        <f t="shared" ca="1" si="1179"/>
        <v>297.00528595644789</v>
      </c>
      <c r="X2524" s="22">
        <f ca="1">VLOOKUP(CONCATENATE($F2524," ",$G2524),AllocFactorMatrix,(X$4+1),FALSE)*$E2525</f>
        <v>128.66878744156102</v>
      </c>
      <c r="Y2524" s="22">
        <f ca="1">VLOOKUP(CONCATENATE($F2524," ",$G2524),AllocFactorMatrix,(Y$4+1),FALSE)*$E2525</f>
        <v>1.501958260899755</v>
      </c>
      <c r="Z2524" s="22">
        <f t="shared" ca="1" si="1170"/>
        <v>130.17074570246078</v>
      </c>
      <c r="AA2524" s="22">
        <f ca="1">VLOOKUP(CONCATENATE($F2524," ",$G2524),AllocFactorMatrix,(AA$4+1),FALSE)*$E2525</f>
        <v>9.2050654410961279</v>
      </c>
      <c r="AB2524" s="22">
        <f ca="1">VLOOKUP(CONCATENATE($F2524," ",$G2524),AllocFactorMatrix,(AB$4+1),FALSE)*$E2525</f>
        <v>6240.4412536998398</v>
      </c>
      <c r="AC2524" s="22">
        <f ca="1">VLOOKUP(CONCATENATE($F2524," ",$G2524),AllocFactorMatrix,(AC$4+1),FALSE)*$E2525</f>
        <v>833.06235025370222</v>
      </c>
    </row>
    <row r="2525" spans="4:29" collapsed="1">
      <c r="D2525" s="39" t="s">
        <v>418</v>
      </c>
      <c r="E2525" s="19">
        <v>452448</v>
      </c>
      <c r="F2525" s="42" t="s">
        <v>73</v>
      </c>
      <c r="G2525" s="17" t="str">
        <f>$G$15</f>
        <v>TOTAL</v>
      </c>
      <c r="H2525" s="21">
        <f t="shared" ca="1" si="1173"/>
        <v>452448</v>
      </c>
      <c r="I2525" s="22">
        <f ca="1">VLOOKUP(CONCATENATE($F2525," ",$G2525),AllocFactorMatrix,(I$4+1),FALSE)*$E2525</f>
        <v>264220.37699704419</v>
      </c>
      <c r="J2525" s="22">
        <f ca="1">VLOOKUP(CONCATENATE($F2525," ",$G2525),AllocFactorMatrix,(J$4+1),FALSE)*$E2525</f>
        <v>65156.153446534649</v>
      </c>
      <c r="K2525" s="22">
        <f ca="1">VLOOKUP(CONCATENATE($F2525," ",$G2525),AllocFactorMatrix,(K$4+1),FALSE)*$E2525</f>
        <v>762.65999786431257</v>
      </c>
      <c r="L2525" s="22">
        <f ca="1">VLOOKUP(CONCATENATE($F2525," ",$G2525),AllocFactorMatrix,(L$4+1),FALSE)*$E2525</f>
        <v>39.885366043356932</v>
      </c>
      <c r="M2525" s="22">
        <f t="shared" ca="1" si="1169"/>
        <v>65958.698810442307</v>
      </c>
      <c r="N2525" s="22">
        <f ca="1">VLOOKUP(CONCATENATE($F2525," ",$G2525),AllocFactorMatrix,(N$4+1),FALSE)*$E2525</f>
        <v>19691.440217253668</v>
      </c>
      <c r="O2525" s="22">
        <f ca="1">VLOOKUP(CONCATENATE($F2525," ",$G2525),AllocFactorMatrix,(O$4+1),FALSE)*$E2525</f>
        <v>5179.4951237821815</v>
      </c>
      <c r="P2525" s="22">
        <f ca="1">VLOOKUP(CONCATENATE($F2525," ",$G2525),AllocFactorMatrix,(P$4+1),FALSE)*$E2525</f>
        <v>734.26362404617441</v>
      </c>
      <c r="Q2525" s="22">
        <f ca="1">VLOOKUP(CONCATENATE($F2525," ",$G2525),AllocFactorMatrix,(Q$4+1),FALSE)*$E2525</f>
        <v>0</v>
      </c>
      <c r="R2525" s="22">
        <f t="shared" ca="1" si="1178"/>
        <v>25605.198965082025</v>
      </c>
      <c r="S2525" s="22">
        <f ca="1">VLOOKUP(CONCATENATE($F2525," ",$G2525),AllocFactorMatrix,(S$4+1),FALSE)*$E2525</f>
        <v>829.87709352864101</v>
      </c>
      <c r="T2525" s="22">
        <f ca="1">VLOOKUP(CONCATENATE($F2525," ",$G2525),AllocFactorMatrix,(T$4+1),FALSE)*$E2525</f>
        <v>14669.785786884022</v>
      </c>
      <c r="U2525" s="22">
        <f ca="1">VLOOKUP(CONCATENATE($F2525," ",$G2525),AllocFactorMatrix,(U$4+1),FALSE)*$E2525</f>
        <v>60778.061237794529</v>
      </c>
      <c r="V2525" s="22">
        <f ca="1">VLOOKUP(CONCATENATE($F2525," ",$G2525),AllocFactorMatrix,(V$4+1),FALSE)*$E2525</f>
        <v>6769.8698761096912</v>
      </c>
      <c r="W2525" s="22">
        <f t="shared" ca="1" si="1179"/>
        <v>83047.593994316878</v>
      </c>
      <c r="X2525" s="22">
        <f ca="1">VLOOKUP(CONCATENATE($F2525," ",$G2525),AllocFactorMatrix,(X$4+1),FALSE)*$E2525</f>
        <v>5538.6219000036936</v>
      </c>
      <c r="Y2525" s="22">
        <f ca="1">VLOOKUP(CONCATENATE($F2525," ",$G2525),AllocFactorMatrix,(Y$4+1),FALSE)*$E2525</f>
        <v>99.039569465121161</v>
      </c>
      <c r="Z2525" s="22">
        <f t="shared" ca="1" si="1170"/>
        <v>5637.6614694688151</v>
      </c>
      <c r="AA2525" s="22">
        <f ca="1">VLOOKUP(CONCATENATE($F2525," ",$G2525),AllocFactorMatrix,(AA$4+1),FALSE)*$E2525</f>
        <v>87.918032040112834</v>
      </c>
      <c r="AB2525" s="22">
        <f ca="1">VLOOKUP(CONCATENATE($F2525," ",$G2525),AllocFactorMatrix,(AB$4+1),FALSE)*$E2525</f>
        <v>6901.2755365397716</v>
      </c>
      <c r="AC2525" s="22">
        <f ca="1">VLOOKUP(CONCATENATE($F2525," ",$G2525),AllocFactorMatrix,(AC$4+1),FALSE)*$E2525</f>
        <v>989.2761950657956</v>
      </c>
    </row>
    <row r="2526" spans="4:29" hidden="1" outlineLevel="1">
      <c r="F2526" s="42" t="str">
        <f>F2533</f>
        <v>CUST_DEP_FXNL</v>
      </c>
      <c r="G2526" s="17" t="str">
        <f>$G$8</f>
        <v>PRODUCTION</v>
      </c>
      <c r="H2526" s="21">
        <f t="shared" ca="1" si="1173"/>
        <v>140804.01233229859</v>
      </c>
      <c r="I2526" s="22">
        <f ca="1">VLOOKUP(CONCATENATE($F2526," ",$G2526),AllocFactorMatrix,(I$4+1),FALSE)*$E2533</f>
        <v>81414.438883477123</v>
      </c>
      <c r="J2526" s="22">
        <f ca="1">VLOOKUP(CONCATENATE($F2526," ",$G2526),AllocFactorMatrix,(J$4+1),FALSE)*$E2533</f>
        <v>18065.854218471533</v>
      </c>
      <c r="K2526" s="22">
        <f ca="1">VLOOKUP(CONCATENATE($F2526," ",$G2526),AllocFactorMatrix,(K$4+1),FALSE)*$E2533</f>
        <v>1114.7705806941842</v>
      </c>
      <c r="L2526" s="22">
        <f ca="1">VLOOKUP(CONCATENATE($F2526," ",$G2526),AllocFactorMatrix,(L$4+1),FALSE)*$E2533</f>
        <v>274.82973176550644</v>
      </c>
      <c r="M2526" s="22">
        <f t="shared" ref="M2526:M2533" ca="1" si="1180">SUBTOTAL(9,J2526:L2526)</f>
        <v>19455.454530931223</v>
      </c>
      <c r="N2526" s="22">
        <f ca="1">VLOOKUP(CONCATENATE($F2526," ",$G2526),AllocFactorMatrix,(N$4+1),FALSE)*$E2533</f>
        <v>6143.0443556661148</v>
      </c>
      <c r="O2526" s="22">
        <f ca="1">VLOOKUP(CONCATENATE($F2526," ",$G2526),AllocFactorMatrix,(O$4+1),FALSE)*$E2533</f>
        <v>4454.478719226141</v>
      </c>
      <c r="P2526" s="22">
        <f ca="1">VLOOKUP(CONCATENATE($F2526," ",$G2526),AllocFactorMatrix,(P$4+1),FALSE)*$E2533</f>
        <v>725.36202734071037</v>
      </c>
      <c r="Q2526" s="22">
        <f ca="1">VLOOKUP(CONCATENATE($F2526," ",$G2526),AllocFactorMatrix,(Q$4+1),FALSE)*$E2533</f>
        <v>0</v>
      </c>
      <c r="R2526" s="22">
        <f ca="1">SUBTOTAL(9,N2526:Q2526)</f>
        <v>11322.885102232965</v>
      </c>
      <c r="S2526" s="22">
        <f ca="1">VLOOKUP(CONCATENATE($F2526," ",$G2526),AllocFactorMatrix,(S$4+1),FALSE)*$E2533</f>
        <v>384.91700133523551</v>
      </c>
      <c r="T2526" s="22">
        <f ca="1">VLOOKUP(CONCATENATE($F2526," ",$G2526),AllocFactorMatrix,(T$4+1),FALSE)*$E2533</f>
        <v>13544.693895366794</v>
      </c>
      <c r="U2526" s="22">
        <f ca="1">VLOOKUP(CONCATENATE($F2526," ",$G2526),AllocFactorMatrix,(U$4+1),FALSE)*$E2533</f>
        <v>11914.810902394631</v>
      </c>
      <c r="V2526" s="22">
        <f ca="1">VLOOKUP(CONCATENATE($F2526," ",$G2526),AllocFactorMatrix,(V$4+1),FALSE)*$E2533</f>
        <v>2548.958607101617</v>
      </c>
      <c r="W2526" s="22">
        <f ca="1">SUBTOTAL(9,S2526:V2526)</f>
        <v>28393.380406198277</v>
      </c>
      <c r="X2526" s="22">
        <f ca="1">VLOOKUP(CONCATENATE($F2526," ",$G2526),AllocFactorMatrix,(X$4+1),FALSE)*$E2533</f>
        <v>150.30600436964687</v>
      </c>
      <c r="Y2526" s="22">
        <f ca="1">VLOOKUP(CONCATENATE($F2526," ",$G2526),AllocFactorMatrix,(Y$4+1),FALSE)*$E2533</f>
        <v>0</v>
      </c>
      <c r="Z2526" s="22">
        <f t="shared" ref="Z2526:Z2533" ca="1" si="1181">SUBTOTAL(9,X2526:Y2526)</f>
        <v>150.30600436964687</v>
      </c>
      <c r="AA2526" s="22">
        <f ca="1">VLOOKUP(CONCATENATE($F2526," ",$G2526),AllocFactorMatrix,(AA$4+1),FALSE)*$E2533</f>
        <v>0</v>
      </c>
      <c r="AB2526" s="22">
        <f ca="1">VLOOKUP(CONCATENATE($F2526," ",$G2526),AllocFactorMatrix,(AB$4+1),FALSE)*$E2533</f>
        <v>67.547405089328123</v>
      </c>
      <c r="AC2526" s="22">
        <f ca="1">VLOOKUP(CONCATENATE($F2526," ",$G2526),AllocFactorMatrix,(AC$4+1),FALSE)*$E2533</f>
        <v>0</v>
      </c>
    </row>
    <row r="2527" spans="4:29" hidden="1" outlineLevel="1">
      <c r="F2527" s="42" t="str">
        <f>F2533</f>
        <v>CUST_DEP_FXNL</v>
      </c>
      <c r="G2527" s="17" t="str">
        <f>$G$9</f>
        <v>BULKTRAN</v>
      </c>
      <c r="H2527" s="21">
        <f t="shared" ca="1" si="1173"/>
        <v>90249.09472494552</v>
      </c>
      <c r="I2527" s="22">
        <f ca="1">VLOOKUP(CONCATENATE($F2527," ",$G2527),AllocFactorMatrix,(I$4+1),FALSE)*$E2533</f>
        <v>52183.025789299747</v>
      </c>
      <c r="J2527" s="22">
        <f ca="1">VLOOKUP(CONCATENATE($F2527," ",$G2527),AllocFactorMatrix,(J$4+1),FALSE)*$E2533</f>
        <v>11579.407160657274</v>
      </c>
      <c r="K2527" s="22">
        <f ca="1">VLOOKUP(CONCATENATE($F2527," ",$G2527),AllocFactorMatrix,(K$4+1),FALSE)*$E2533</f>
        <v>714.51824466634162</v>
      </c>
      <c r="L2527" s="22">
        <f ca="1">VLOOKUP(CONCATENATE($F2527," ",$G2527),AllocFactorMatrix,(L$4+1),FALSE)*$E2533</f>
        <v>176.15360588447552</v>
      </c>
      <c r="M2527" s="22">
        <f t="shared" ca="1" si="1180"/>
        <v>12470.079011208092</v>
      </c>
      <c r="N2527" s="22">
        <f ca="1">VLOOKUP(CONCATENATE($F2527," ",$G2527),AllocFactorMatrix,(N$4+1),FALSE)*$E2533</f>
        <v>3937.4175690793159</v>
      </c>
      <c r="O2527" s="22">
        <f ca="1">VLOOKUP(CONCATENATE($F2527," ",$G2527),AllocFactorMatrix,(O$4+1),FALSE)*$E2533</f>
        <v>2855.1222740225671</v>
      </c>
      <c r="P2527" s="22">
        <f ca="1">VLOOKUP(CONCATENATE($F2527," ",$G2527),AllocFactorMatrix,(P$4+1),FALSE)*$E2533</f>
        <v>464.92472217948216</v>
      </c>
      <c r="Q2527" s="22">
        <f ca="1">VLOOKUP(CONCATENATE($F2527," ",$G2527),AllocFactorMatrix,(Q$4+1),FALSE)*$E2533</f>
        <v>0</v>
      </c>
      <c r="R2527" s="22">
        <f t="shared" ref="R2527:R2533" ca="1" si="1182">SUBTOTAL(9,N2527:Q2527)</f>
        <v>7257.4645652813651</v>
      </c>
      <c r="S2527" s="22">
        <f ca="1">VLOOKUP(CONCATENATE($F2527," ",$G2527),AllocFactorMatrix,(S$4+1),FALSE)*$E2533</f>
        <v>246.71463788093425</v>
      </c>
      <c r="T2527" s="22">
        <f ca="1">VLOOKUP(CONCATENATE($F2527," ",$G2527),AllocFactorMatrix,(T$4+1),FALSE)*$E2533</f>
        <v>8681.5449512793966</v>
      </c>
      <c r="U2527" s="22">
        <f ca="1">VLOOKUP(CONCATENATE($F2527," ",$G2527),AllocFactorMatrix,(U$4+1),FALSE)*$E2533</f>
        <v>7636.8626145560929</v>
      </c>
      <c r="V2527" s="22">
        <f ca="1">VLOOKUP(CONCATENATE($F2527," ",$G2527),AllocFactorMatrix,(V$4+1),FALSE)*$E2533</f>
        <v>1633.7688320939317</v>
      </c>
      <c r="W2527" s="22">
        <f t="shared" ref="W2527:W2533" ca="1" si="1183">SUBTOTAL(9,S2527:V2527)</f>
        <v>18198.891035810353</v>
      </c>
      <c r="X2527" s="22">
        <f ca="1">VLOOKUP(CONCATENATE($F2527," ",$G2527),AllocFactorMatrix,(X$4+1),FALSE)*$E2533</f>
        <v>96.339448012822729</v>
      </c>
      <c r="Y2527" s="22">
        <f ca="1">VLOOKUP(CONCATENATE($F2527," ",$G2527),AllocFactorMatrix,(Y$4+1),FALSE)*$E2533</f>
        <v>0</v>
      </c>
      <c r="Z2527" s="22">
        <f t="shared" ca="1" si="1181"/>
        <v>96.339448012822729</v>
      </c>
      <c r="AA2527" s="22">
        <f ca="1">VLOOKUP(CONCATENATE($F2527," ",$G2527),AllocFactorMatrix,(AA$4+1),FALSE)*$E2533</f>
        <v>0</v>
      </c>
      <c r="AB2527" s="22">
        <f ca="1">VLOOKUP(CONCATENATE($F2527," ",$G2527),AllocFactorMatrix,(AB$4+1),FALSE)*$E2533</f>
        <v>43.294875333127678</v>
      </c>
      <c r="AC2527" s="22">
        <f ca="1">VLOOKUP(CONCATENATE($F2527," ",$G2527),AllocFactorMatrix,(AC$4+1),FALSE)*$E2533</f>
        <v>0</v>
      </c>
    </row>
    <row r="2528" spans="4:29" hidden="1" outlineLevel="1">
      <c r="F2528" s="42" t="str">
        <f>F2533</f>
        <v>CUST_DEP_FXNL</v>
      </c>
      <c r="G2528" s="17" t="str">
        <f>$G$10</f>
        <v>SUBTRAN</v>
      </c>
      <c r="H2528" s="21">
        <f t="shared" ca="1" si="1173"/>
        <v>27957.914157253221</v>
      </c>
      <c r="I2528" s="22">
        <f ca="1">VLOOKUP(CONCATENATE($F2528," ",$G2528),AllocFactorMatrix,(I$4+1),FALSE)*$E2533</f>
        <v>16090.442911283739</v>
      </c>
      <c r="J2528" s="22">
        <f ca="1">VLOOKUP(CONCATENATE($F2528," ",$G2528),AllocFactorMatrix,(J$4+1),FALSE)*$E2533</f>
        <v>3562.2654142651127</v>
      </c>
      <c r="K2528" s="22">
        <f ca="1">VLOOKUP(CONCATENATE($F2528," ",$G2528),AllocFactorMatrix,(K$4+1),FALSE)*$E2533</f>
        <v>220.2769721513823</v>
      </c>
      <c r="L2528" s="22">
        <f ca="1">VLOOKUP(CONCATENATE($F2528," ",$G2528),AllocFactorMatrix,(L$4+1),FALSE)*$E2533</f>
        <v>69.951807459393351</v>
      </c>
      <c r="M2528" s="22">
        <f t="shared" ca="1" si="1180"/>
        <v>3852.4941938758884</v>
      </c>
      <c r="N2528" s="22">
        <f ca="1">VLOOKUP(CONCATENATE($F2528," ",$G2528),AllocFactorMatrix,(N$4+1),FALSE)*$E2533</f>
        <v>1198.9729734264599</v>
      </c>
      <c r="O2528" s="22">
        <f ca="1">VLOOKUP(CONCATENATE($F2528," ",$G2528),AllocFactorMatrix,(O$4+1),FALSE)*$E2533</f>
        <v>870.83043008208551</v>
      </c>
      <c r="P2528" s="22">
        <f ca="1">VLOOKUP(CONCATENATE($F2528," ",$G2528),AllocFactorMatrix,(P$4+1),FALSE)*$E2533</f>
        <v>179.12215883316242</v>
      </c>
      <c r="Q2528" s="22">
        <f ca="1">VLOOKUP(CONCATENATE($F2528," ",$G2528),AllocFactorMatrix,(Q$4+1),FALSE)*$E2533</f>
        <v>0</v>
      </c>
      <c r="R2528" s="22">
        <f t="shared" ca="1" si="1182"/>
        <v>2248.925562341708</v>
      </c>
      <c r="S2528" s="22">
        <f ca="1">VLOOKUP(CONCATENATE($F2528," ",$G2528),AllocFactorMatrix,(S$4+1),FALSE)*$E2533</f>
        <v>73.648350475774905</v>
      </c>
      <c r="T2528" s="22">
        <f ca="1">VLOOKUP(CONCATENATE($F2528," ",$G2528),AllocFactorMatrix,(T$4+1),FALSE)*$E2533</f>
        <v>2668.0355818380835</v>
      </c>
      <c r="U2528" s="22">
        <f ca="1">VLOOKUP(CONCATENATE($F2528," ",$G2528),AllocFactorMatrix,(U$4+1),FALSE)*$E2533</f>
        <v>2993.3317073183302</v>
      </c>
      <c r="V2528" s="22">
        <f ca="1">VLOOKUP(CONCATENATE($F2528," ",$G2528),AllocFactorMatrix,(V$4+1),FALSE)*$E2533</f>
        <v>0</v>
      </c>
      <c r="W2528" s="22">
        <f t="shared" ca="1" si="1183"/>
        <v>5735.015639632189</v>
      </c>
      <c r="X2528" s="22">
        <f ca="1">VLOOKUP(CONCATENATE($F2528," ",$G2528),AllocFactorMatrix,(X$4+1),FALSE)*$E2533</f>
        <v>29.420826345106708</v>
      </c>
      <c r="Y2528" s="22">
        <f ca="1">VLOOKUP(CONCATENATE($F2528," ",$G2528),AllocFactorMatrix,(Y$4+1),FALSE)*$E2533</f>
        <v>0</v>
      </c>
      <c r="Z2528" s="22">
        <f t="shared" ca="1" si="1181"/>
        <v>29.420826345106708</v>
      </c>
      <c r="AA2528" s="22">
        <f ca="1">VLOOKUP(CONCATENATE($F2528," ",$G2528),AllocFactorMatrix,(AA$4+1),FALSE)*$E2533</f>
        <v>0</v>
      </c>
      <c r="AB2528" s="22">
        <f ca="1">VLOOKUP(CONCATENATE($F2528," ",$G2528),AllocFactorMatrix,(AB$4+1),FALSE)*$E2533</f>
        <v>1.615023774587659</v>
      </c>
      <c r="AC2528" s="22">
        <f ca="1">VLOOKUP(CONCATENATE($F2528," ",$G2528),AllocFactorMatrix,(AC$4+1),FALSE)*$E2533</f>
        <v>0</v>
      </c>
    </row>
    <row r="2529" spans="3:29" hidden="1" outlineLevel="1">
      <c r="F2529" s="42" t="str">
        <f>F2533</f>
        <v>CUST_DEP_FXNL</v>
      </c>
      <c r="G2529" s="17" t="str">
        <f>$G$11</f>
        <v>DISTPRI</v>
      </c>
      <c r="H2529" s="21">
        <f t="shared" ca="1" si="1173"/>
        <v>49946.148054898644</v>
      </c>
      <c r="I2529" s="22">
        <f ca="1">VLOOKUP(CONCATENATE($F2529," ",$G2529),AllocFactorMatrix,(I$4+1),FALSE)*$E2533</f>
        <v>32694.128963480729</v>
      </c>
      <c r="J2529" s="22">
        <f ca="1">VLOOKUP(CONCATENATE($F2529," ",$G2529),AllocFactorMatrix,(J$4+1),FALSE)*$E2533</f>
        <v>7199.4320301097441</v>
      </c>
      <c r="K2529" s="22">
        <f ca="1">VLOOKUP(CONCATENATE($F2529," ",$G2529),AllocFactorMatrix,(K$4+1),FALSE)*$E2533</f>
        <v>445.02118548743505</v>
      </c>
      <c r="L2529" s="22">
        <f ca="1">VLOOKUP(CONCATENATE($F2529," ",$G2529),AllocFactorMatrix,(L$4+1),FALSE)*$E2533</f>
        <v>0</v>
      </c>
      <c r="M2529" s="22">
        <f t="shared" ca="1" si="1180"/>
        <v>7644.4532155971792</v>
      </c>
      <c r="N2529" s="22">
        <f ca="1">VLOOKUP(CONCATENATE($F2529," ",$G2529),AllocFactorMatrix,(N$4+1),FALSE)*$E2533</f>
        <v>2381.7466850921983</v>
      </c>
      <c r="O2529" s="22">
        <f ca="1">VLOOKUP(CONCATENATE($F2529," ",$G2529),AllocFactorMatrix,(O$4+1),FALSE)*$E2533</f>
        <v>1732.8372609559112</v>
      </c>
      <c r="P2529" s="22">
        <f ca="1">VLOOKUP(CONCATENATE($F2529," ",$G2529),AllocFactorMatrix,(P$4+1),FALSE)*$E2533</f>
        <v>0</v>
      </c>
      <c r="Q2529" s="22">
        <f ca="1">VLOOKUP(CONCATENATE($F2529," ",$G2529),AllocFactorMatrix,(Q$4+1),FALSE)*$E2533</f>
        <v>0</v>
      </c>
      <c r="R2529" s="22">
        <f t="shared" ca="1" si="1182"/>
        <v>4114.5839460481093</v>
      </c>
      <c r="S2529" s="22">
        <f ca="1">VLOOKUP(CONCATENATE($F2529," ",$G2529),AllocFactorMatrix,(S$4+1),FALSE)*$E2533</f>
        <v>147.93348492513127</v>
      </c>
      <c r="T2529" s="22">
        <f ca="1">VLOOKUP(CONCATENATE($F2529," ",$G2529),AllocFactorMatrix,(T$4+1),FALSE)*$E2533</f>
        <v>5283.2263901737524</v>
      </c>
      <c r="U2529" s="22">
        <f ca="1">VLOOKUP(CONCATENATE($F2529," ",$G2529),AllocFactorMatrix,(U$4+1),FALSE)*$E2533</f>
        <v>0</v>
      </c>
      <c r="V2529" s="22">
        <f ca="1">VLOOKUP(CONCATENATE($F2529," ",$G2529),AllocFactorMatrix,(V$4+1),FALSE)*$E2533</f>
        <v>0</v>
      </c>
      <c r="W2529" s="22">
        <f t="shared" ca="1" si="1183"/>
        <v>5431.1598750988833</v>
      </c>
      <c r="X2529" s="22">
        <f ca="1">VLOOKUP(CONCATENATE($F2529," ",$G2529),AllocFactorMatrix,(X$4+1),FALSE)*$E2533</f>
        <v>58.568925032644621</v>
      </c>
      <c r="Y2529" s="22">
        <f ca="1">VLOOKUP(CONCATENATE($F2529," ",$G2529),AllocFactorMatrix,(Y$4+1),FALSE)*$E2533</f>
        <v>0</v>
      </c>
      <c r="Z2529" s="22">
        <f t="shared" ca="1" si="1181"/>
        <v>58.568925032644621</v>
      </c>
      <c r="AA2529" s="22">
        <f ca="1">VLOOKUP(CONCATENATE($F2529," ",$G2529),AllocFactorMatrix,(AA$4+1),FALSE)*$E2533</f>
        <v>0</v>
      </c>
      <c r="AB2529" s="22">
        <f ca="1">VLOOKUP(CONCATENATE($F2529," ",$G2529),AllocFactorMatrix,(AB$4+1),FALSE)*$E2533</f>
        <v>3.2531296410935999</v>
      </c>
      <c r="AC2529" s="22">
        <f ca="1">VLOOKUP(CONCATENATE($F2529," ",$G2529),AllocFactorMatrix,(AC$4+1),FALSE)*$E2533</f>
        <v>0</v>
      </c>
    </row>
    <row r="2530" spans="3:29" hidden="1" outlineLevel="1">
      <c r="F2530" s="42" t="str">
        <f>F2533</f>
        <v>CUST_DEP_FXNL</v>
      </c>
      <c r="G2530" s="17" t="str">
        <f>$G$12</f>
        <v>DISTSEC</v>
      </c>
      <c r="H2530" s="21">
        <f t="shared" ca="1" si="1173"/>
        <v>15416.451874328672</v>
      </c>
      <c r="I2530" s="22">
        <f ca="1">VLOOKUP(CONCATENATE($F2530," ",$G2530),AllocFactorMatrix,(I$4+1),FALSE)*$E2533</f>
        <v>12465.491377258766</v>
      </c>
      <c r="J2530" s="22">
        <f ca="1">VLOOKUP(CONCATENATE($F2530," ",$G2530),AllocFactorMatrix,(J$4+1),FALSE)*$E2533</f>
        <v>2232.657004439468</v>
      </c>
      <c r="K2530" s="22">
        <f ca="1">VLOOKUP(CONCATENATE($F2530," ",$G2530),AllocFactorMatrix,(K$4+1),FALSE)*$E2533</f>
        <v>0</v>
      </c>
      <c r="L2530" s="22">
        <f ca="1">VLOOKUP(CONCATENATE($F2530," ",$G2530),AllocFactorMatrix,(L$4+1),FALSE)*$E2533</f>
        <v>0</v>
      </c>
      <c r="M2530" s="22">
        <f t="shared" ca="1" si="1180"/>
        <v>2232.657004439468</v>
      </c>
      <c r="N2530" s="22">
        <f ca="1">VLOOKUP(CONCATENATE($F2530," ",$G2530),AllocFactorMatrix,(N$4+1),FALSE)*$E2533</f>
        <v>648.13201626841442</v>
      </c>
      <c r="O2530" s="22">
        <f ca="1">VLOOKUP(CONCATENATE($F2530," ",$G2530),AllocFactorMatrix,(O$4+1),FALSE)*$E2533</f>
        <v>0</v>
      </c>
      <c r="P2530" s="22">
        <f ca="1">VLOOKUP(CONCATENATE($F2530," ",$G2530),AllocFactorMatrix,(P$4+1),FALSE)*$E2533</f>
        <v>0</v>
      </c>
      <c r="Q2530" s="22">
        <f ca="1">VLOOKUP(CONCATENATE($F2530," ",$G2530),AllocFactorMatrix,(Q$4+1),FALSE)*$E2533</f>
        <v>0</v>
      </c>
      <c r="R2530" s="22">
        <f t="shared" ca="1" si="1182"/>
        <v>648.13201626841442</v>
      </c>
      <c r="S2530" s="22">
        <f ca="1">VLOOKUP(CONCATENATE($F2530," ",$G2530),AllocFactorMatrix,(S$4+1),FALSE)*$E2533</f>
        <v>32.996497006477</v>
      </c>
      <c r="T2530" s="22">
        <f ca="1">VLOOKUP(CONCATENATE($F2530," ",$G2530),AllocFactorMatrix,(T$4+1),FALSE)*$E2533</f>
        <v>0</v>
      </c>
      <c r="U2530" s="22">
        <f ca="1">VLOOKUP(CONCATENATE($F2530," ",$G2530),AllocFactorMatrix,(U$4+1),FALSE)*$E2533</f>
        <v>0</v>
      </c>
      <c r="V2530" s="22">
        <f ca="1">VLOOKUP(CONCATENATE($F2530," ",$G2530),AllocFactorMatrix,(V$4+1),FALSE)*$E2533</f>
        <v>0</v>
      </c>
      <c r="W2530" s="22">
        <f t="shared" ca="1" si="1183"/>
        <v>32.996497006477</v>
      </c>
      <c r="X2530" s="22">
        <f ca="1">VLOOKUP(CONCATENATE($F2530," ",$G2530),AllocFactorMatrix,(X$4+1),FALSE)*$E2533</f>
        <v>16.447346426239864</v>
      </c>
      <c r="Y2530" s="22">
        <f ca="1">VLOOKUP(CONCATENATE($F2530," ",$G2530),AllocFactorMatrix,(Y$4+1),FALSE)*$E2533</f>
        <v>0</v>
      </c>
      <c r="Z2530" s="22">
        <f t="shared" ca="1" si="1181"/>
        <v>16.447346426239864</v>
      </c>
      <c r="AA2530" s="22">
        <f ca="1">VLOOKUP(CONCATENATE($F2530," ",$G2530),AllocFactorMatrix,(AA$4+1),FALSE)*$E2533</f>
        <v>0</v>
      </c>
      <c r="AB2530" s="22">
        <f ca="1">VLOOKUP(CONCATENATE($F2530," ",$G2530),AllocFactorMatrix,(AB$4+1),FALSE)*$E2533</f>
        <v>20.727632929305628</v>
      </c>
      <c r="AC2530" s="22">
        <f ca="1">VLOOKUP(CONCATENATE($F2530," ",$G2530),AllocFactorMatrix,(AC$4+1),FALSE)*$E2533</f>
        <v>0</v>
      </c>
    </row>
    <row r="2531" spans="3:29" hidden="1" outlineLevel="1">
      <c r="F2531" s="42" t="str">
        <f>F2533</f>
        <v>CUST_DEP_FXNL</v>
      </c>
      <c r="G2531" s="17" t="str">
        <f>$G$13</f>
        <v>ENERGY</v>
      </c>
      <c r="H2531" s="21">
        <f t="shared" ca="1" si="1173"/>
        <v>3914.4776119784797</v>
      </c>
      <c r="I2531" s="22">
        <f ca="1">VLOOKUP(CONCATENATE($F2531," ",$G2531),AllocFactorMatrix,(I$4+1),FALSE)*$E2533</f>
        <v>1808.3418753878339</v>
      </c>
      <c r="J2531" s="22">
        <f ca="1">VLOOKUP(CONCATENATE($F2531," ",$G2531),AllocFactorMatrix,(J$4+1),FALSE)*$E2533</f>
        <v>506.8896314976127</v>
      </c>
      <c r="K2531" s="22">
        <f ca="1">VLOOKUP(CONCATENATE($F2531," ",$G2531),AllocFactorMatrix,(K$4+1),FALSE)*$E2533</f>
        <v>30.820846301092441</v>
      </c>
      <c r="L2531" s="22">
        <f ca="1">VLOOKUP(CONCATENATE($F2531," ",$G2531),AllocFactorMatrix,(L$4+1),FALSE)*$E2533</f>
        <v>7.6908268907367718</v>
      </c>
      <c r="M2531" s="22">
        <f t="shared" ca="1" si="1180"/>
        <v>545.40130468944187</v>
      </c>
      <c r="N2531" s="22">
        <f ca="1">VLOOKUP(CONCATENATE($F2531," ",$G2531),AllocFactorMatrix,(N$4+1),FALSE)*$E2533</f>
        <v>194.6418743106326</v>
      </c>
      <c r="O2531" s="22">
        <f ca="1">VLOOKUP(CONCATENATE($F2531," ",$G2531),AllocFactorMatrix,(O$4+1),FALSE)*$E2533</f>
        <v>138.9238313566612</v>
      </c>
      <c r="P2531" s="22">
        <f ca="1">VLOOKUP(CONCATENATE($F2531," ",$G2531),AllocFactorMatrix,(P$4+1),FALSE)*$E2533</f>
        <v>22.152726841704808</v>
      </c>
      <c r="Q2531" s="22">
        <f ca="1">VLOOKUP(CONCATENATE($F2531," ",$G2531),AllocFactorMatrix,(Q$4+1),FALSE)*$E2533</f>
        <v>0</v>
      </c>
      <c r="R2531" s="22">
        <f t="shared" ca="1" si="1182"/>
        <v>355.7184325089986</v>
      </c>
      <c r="S2531" s="22">
        <f ca="1">VLOOKUP(CONCATENATE($F2531," ",$G2531),AllocFactorMatrix,(S$4+1),FALSE)*$E2533</f>
        <v>14.208941298947957</v>
      </c>
      <c r="T2531" s="22">
        <f ca="1">VLOOKUP(CONCATENATE($F2531," ",$G2531),AllocFactorMatrix,(T$4+1),FALSE)*$E2533</f>
        <v>543.07352089842198</v>
      </c>
      <c r="U2531" s="22">
        <f ca="1">VLOOKUP(CONCATENATE($F2531," ",$G2531),AllocFactorMatrix,(U$4+1),FALSE)*$E2533</f>
        <v>515.42765634201862</v>
      </c>
      <c r="V2531" s="22">
        <f ca="1">VLOOKUP(CONCATENATE($F2531," ",$G2531),AllocFactorMatrix,(V$4+1),FALSE)*$E2533</f>
        <v>121.00781190902607</v>
      </c>
      <c r="W2531" s="22">
        <f t="shared" ca="1" si="1183"/>
        <v>1193.7179304484146</v>
      </c>
      <c r="X2531" s="22">
        <f ca="1">VLOOKUP(CONCATENATE($F2531," ",$G2531),AllocFactorMatrix,(X$4+1),FALSE)*$E2533</f>
        <v>4.7876176957496339</v>
      </c>
      <c r="Y2531" s="22">
        <f ca="1">VLOOKUP(CONCATENATE($F2531," ",$G2531),AllocFactorMatrix,(Y$4+1),FALSE)*$E2533</f>
        <v>0</v>
      </c>
      <c r="Z2531" s="22">
        <f t="shared" ca="1" si="1181"/>
        <v>4.7876176957496339</v>
      </c>
      <c r="AA2531" s="22">
        <f ca="1">VLOOKUP(CONCATENATE($F2531," ",$G2531),AllocFactorMatrix,(AA$4+1),FALSE)*$E2533</f>
        <v>0</v>
      </c>
      <c r="AB2531" s="22">
        <f ca="1">VLOOKUP(CONCATENATE($F2531," ",$G2531),AllocFactorMatrix,(AB$4+1),FALSE)*$E2533</f>
        <v>6.5104512480423473</v>
      </c>
      <c r="AC2531" s="22">
        <f ca="1">VLOOKUP(CONCATENATE($F2531," ",$G2531),AllocFactorMatrix,(AC$4+1),FALSE)*$E2533</f>
        <v>0</v>
      </c>
    </row>
    <row r="2532" spans="3:29" hidden="1" outlineLevel="1">
      <c r="F2532" s="42" t="str">
        <f>F2533</f>
        <v>CUST_DEP_FXNL</v>
      </c>
      <c r="G2532" s="17" t="str">
        <f>$G$14</f>
        <v>CUSTOMER</v>
      </c>
      <c r="H2532" s="21">
        <f t="shared" ca="1" si="1173"/>
        <v>124116.90124429697</v>
      </c>
      <c r="I2532" s="22">
        <f ca="1">VLOOKUP(CONCATENATE($F2532," ",$G2532),AllocFactorMatrix,(I$4+1),FALSE)*$E2533</f>
        <v>98745.313532249347</v>
      </c>
      <c r="J2532" s="22">
        <f ca="1">VLOOKUP(CONCATENATE($F2532," ",$G2532),AllocFactorMatrix,(J$4+1),FALSE)*$E2533</f>
        <v>21493.372875487206</v>
      </c>
      <c r="K2532" s="22">
        <f ca="1">VLOOKUP(CONCATENATE($F2532," ",$G2532),AllocFactorMatrix,(K$4+1),FALSE)*$E2533</f>
        <v>1158.3825888266697</v>
      </c>
      <c r="L2532" s="22">
        <f ca="1">VLOOKUP(CONCATENATE($F2532," ",$G2532),AllocFactorMatrix,(L$4+1),FALSE)*$E2533</f>
        <v>420.36107935623801</v>
      </c>
      <c r="M2532" s="22">
        <f t="shared" ca="1" si="1180"/>
        <v>23072.116543670112</v>
      </c>
      <c r="N2532" s="22">
        <f ca="1">VLOOKUP(CONCATENATE($F2532," ",$G2532),AllocFactorMatrix,(N$4+1),FALSE)*$E2533</f>
        <v>302.19801772844068</v>
      </c>
      <c r="O2532" s="22">
        <f ca="1">VLOOKUP(CONCATENATE($F2532," ",$G2532),AllocFactorMatrix,(O$4+1),FALSE)*$E2533</f>
        <v>251.50478835130389</v>
      </c>
      <c r="P2532" s="22">
        <f ca="1">VLOOKUP(CONCATENATE($F2532," ",$G2532),AllocFactorMatrix,(P$4+1),FALSE)*$E2533</f>
        <v>103.16350351257591</v>
      </c>
      <c r="Q2532" s="22">
        <f ca="1">VLOOKUP(CONCATENATE($F2532," ",$G2532),AllocFactorMatrix,(Q$4+1),FALSE)*$E2533</f>
        <v>0</v>
      </c>
      <c r="R2532" s="22">
        <f t="shared" ca="1" si="1182"/>
        <v>656.86630959232048</v>
      </c>
      <c r="S2532" s="22">
        <f ca="1">VLOOKUP(CONCATENATE($F2532," ",$G2532),AllocFactorMatrix,(S$4+1),FALSE)*$E2533</f>
        <v>4.0683402148418661</v>
      </c>
      <c r="T2532" s="22">
        <f ca="1">VLOOKUP(CONCATENATE($F2532," ",$G2532),AllocFactorMatrix,(T$4+1),FALSE)*$E2533</f>
        <v>195.46597350045684</v>
      </c>
      <c r="U2532" s="22">
        <f ca="1">VLOOKUP(CONCATENATE($F2532," ",$G2532),AllocFactorMatrix,(U$4+1),FALSE)*$E2533</f>
        <v>63.905420754144465</v>
      </c>
      <c r="V2532" s="22">
        <f ca="1">VLOOKUP(CONCATENATE($F2532," ",$G2532),AllocFactorMatrix,(V$4+1),FALSE)*$E2533</f>
        <v>20.798741926312388</v>
      </c>
      <c r="W2532" s="22">
        <f t="shared" ca="1" si="1183"/>
        <v>284.23847639575558</v>
      </c>
      <c r="X2532" s="22">
        <f ca="1">VLOOKUP(CONCATENATE($F2532," ",$G2532),AllocFactorMatrix,(X$4+1),FALSE)*$E2533</f>
        <v>8.4639149425720444</v>
      </c>
      <c r="Y2532" s="22">
        <f ca="1">VLOOKUP(CONCATENATE($F2532," ",$G2532),AllocFactorMatrix,(Y$4+1),FALSE)*$E2533</f>
        <v>0</v>
      </c>
      <c r="Z2532" s="22">
        <f t="shared" ca="1" si="1181"/>
        <v>8.4639149425720444</v>
      </c>
      <c r="AA2532" s="22">
        <f ca="1">VLOOKUP(CONCATENATE($F2532," ",$G2532),AllocFactorMatrix,(AA$4+1),FALSE)*$E2533</f>
        <v>0</v>
      </c>
      <c r="AB2532" s="22">
        <f ca="1">VLOOKUP(CONCATENATE($F2532," ",$G2532),AllocFactorMatrix,(AB$4+1),FALSE)*$E2533</f>
        <v>1349.9024674468419</v>
      </c>
      <c r="AC2532" s="22">
        <f ca="1">VLOOKUP(CONCATENATE($F2532," ",$G2532),AllocFactorMatrix,(AC$4+1),FALSE)*$E2533</f>
        <v>0</v>
      </c>
    </row>
    <row r="2533" spans="3:29" collapsed="1">
      <c r="D2533" s="39" t="s">
        <v>319</v>
      </c>
      <c r="E2533" s="19">
        <v>452405</v>
      </c>
      <c r="F2533" s="42" t="s">
        <v>357</v>
      </c>
      <c r="G2533" s="17" t="str">
        <f>$G$15</f>
        <v>TOTAL</v>
      </c>
      <c r="H2533" s="21">
        <f t="shared" ca="1" si="1173"/>
        <v>452404.99999999994</v>
      </c>
      <c r="I2533" s="22">
        <f ca="1">VLOOKUP(CONCATENATE($F2533," ",$G2533),AllocFactorMatrix,(I$4+1),FALSE)*$E2533</f>
        <v>295401.18333243724</v>
      </c>
      <c r="J2533" s="22">
        <f ca="1">VLOOKUP(CONCATENATE($F2533," ",$G2533),AllocFactorMatrix,(J$4+1),FALSE)*$E2533</f>
        <v>64639.878334927955</v>
      </c>
      <c r="K2533" s="22">
        <f ca="1">VLOOKUP(CONCATENATE($F2533," ",$G2533),AllocFactorMatrix,(K$4+1),FALSE)*$E2533</f>
        <v>3683.7904181271051</v>
      </c>
      <c r="L2533" s="22">
        <f ca="1">VLOOKUP(CONCATENATE($F2533," ",$G2533),AllocFactorMatrix,(L$4+1),FALSE)*$E2533</f>
        <v>948.98705135635009</v>
      </c>
      <c r="M2533" s="22">
        <f t="shared" ca="1" si="1180"/>
        <v>69272.655804411406</v>
      </c>
      <c r="N2533" s="22">
        <f ca="1">VLOOKUP(CONCATENATE($F2533," ",$G2533),AllocFactorMatrix,(N$4+1),FALSE)*$E2533</f>
        <v>14806.153491571575</v>
      </c>
      <c r="O2533" s="22">
        <f ca="1">VLOOKUP(CONCATENATE($F2533," ",$G2533),AllocFactorMatrix,(O$4+1),FALSE)*$E2533</f>
        <v>10303.697303994672</v>
      </c>
      <c r="P2533" s="22">
        <f ca="1">VLOOKUP(CONCATENATE($F2533," ",$G2533),AllocFactorMatrix,(P$4+1),FALSE)*$E2533</f>
        <v>1494.7251387076358</v>
      </c>
      <c r="Q2533" s="22">
        <f ca="1">VLOOKUP(CONCATENATE($F2533," ",$G2533),AllocFactorMatrix,(Q$4+1),FALSE)*$E2533</f>
        <v>0</v>
      </c>
      <c r="R2533" s="22">
        <f t="shared" ca="1" si="1182"/>
        <v>26604.575934273882</v>
      </c>
      <c r="S2533" s="22">
        <f ca="1">VLOOKUP(CONCATENATE($F2533," ",$G2533),AllocFactorMatrix,(S$4+1),FALSE)*$E2533</f>
        <v>904.4872531373428</v>
      </c>
      <c r="T2533" s="22">
        <f ca="1">VLOOKUP(CONCATENATE($F2533," ",$G2533),AllocFactorMatrix,(T$4+1),FALSE)*$E2533</f>
        <v>30916.040313056907</v>
      </c>
      <c r="U2533" s="22">
        <f ca="1">VLOOKUP(CONCATENATE($F2533," ",$G2533),AllocFactorMatrix,(U$4+1),FALSE)*$E2533</f>
        <v>23124.338301365216</v>
      </c>
      <c r="V2533" s="22">
        <f ca="1">VLOOKUP(CONCATENATE($F2533," ",$G2533),AllocFactorMatrix,(V$4+1),FALSE)*$E2533</f>
        <v>4324.5339930308864</v>
      </c>
      <c r="W2533" s="22">
        <f t="shared" ca="1" si="1183"/>
        <v>59269.399860590347</v>
      </c>
      <c r="X2533" s="22">
        <f ca="1">VLOOKUP(CONCATENATE($F2533," ",$G2533),AllocFactorMatrix,(X$4+1),FALSE)*$E2533</f>
        <v>364.33408282478251</v>
      </c>
      <c r="Y2533" s="22">
        <f ca="1">VLOOKUP(CONCATENATE($F2533," ",$G2533),AllocFactorMatrix,(Y$4+1),FALSE)*$E2533</f>
        <v>0</v>
      </c>
      <c r="Z2533" s="22">
        <f t="shared" ca="1" si="1181"/>
        <v>364.33408282478251</v>
      </c>
      <c r="AA2533" s="22">
        <f ca="1">VLOOKUP(CONCATENATE($F2533," ",$G2533),AllocFactorMatrix,(AA$4+1),FALSE)*$E2533</f>
        <v>0</v>
      </c>
      <c r="AB2533" s="22">
        <f ca="1">VLOOKUP(CONCATENATE($F2533," ",$G2533),AllocFactorMatrix,(AB$4+1),FALSE)*$E2533</f>
        <v>1492.8509854623269</v>
      </c>
      <c r="AC2533" s="22">
        <f ca="1">VLOOKUP(CONCATENATE($F2533," ",$G2533),AllocFactorMatrix,(AC$4+1),FALSE)*$E2533</f>
        <v>0</v>
      </c>
    </row>
    <row r="2534" spans="3:29" hidden="1" outlineLevel="1">
      <c r="D2534" s="39"/>
      <c r="G2534" s="17" t="str">
        <f>$G$8</f>
        <v>PRODUCTION</v>
      </c>
      <c r="H2534" s="21">
        <f t="shared" ref="H2534:AC2534" ca="1" si="1184">+H2470+H2478+H2486+H2494+H2502+H2510+H2518+H2526</f>
        <v>804885.08953772963</v>
      </c>
      <c r="I2534" s="21">
        <f t="shared" ca="1" si="1184"/>
        <v>410671.52832518599</v>
      </c>
      <c r="J2534" s="21">
        <f t="shared" ca="1" si="1184"/>
        <v>100402.473697949</v>
      </c>
      <c r="K2534" s="21">
        <f t="shared" ca="1" si="1184"/>
        <v>2158.2915403724464</v>
      </c>
      <c r="L2534" s="21">
        <f t="shared" ca="1" si="1184"/>
        <v>327.05691852730251</v>
      </c>
      <c r="M2534" s="21">
        <f t="shared" ca="1" si="1184"/>
        <v>102887.82215684874</v>
      </c>
      <c r="N2534" s="21">
        <f t="shared" ca="1" si="1184"/>
        <v>43083.181945993696</v>
      </c>
      <c r="O2534" s="21">
        <f t="shared" ca="1" si="1184"/>
        <v>14578.914939712196</v>
      </c>
      <c r="P2534" s="21">
        <f t="shared" ca="1" si="1184"/>
        <v>2336.4717367362823</v>
      </c>
      <c r="Q2534" s="21">
        <f t="shared" ca="1" si="1184"/>
        <v>0</v>
      </c>
      <c r="R2534" s="21">
        <f t="shared" ca="1" si="1184"/>
        <v>59998.568622442181</v>
      </c>
      <c r="S2534" s="21">
        <f t="shared" ca="1" si="1184"/>
        <v>1981.7446506193328</v>
      </c>
      <c r="T2534" s="21">
        <f t="shared" ca="1" si="1184"/>
        <v>42604.233234143772</v>
      </c>
      <c r="U2534" s="21">
        <f t="shared" ca="1" si="1184"/>
        <v>153508.63325461029</v>
      </c>
      <c r="V2534" s="21">
        <f t="shared" ca="1" si="1184"/>
        <v>20590.90601374488</v>
      </c>
      <c r="W2534" s="21">
        <f t="shared" ca="1" si="1184"/>
        <v>218685.51715311827</v>
      </c>
      <c r="X2534" s="21">
        <f t="shared" ca="1" si="1184"/>
        <v>10481.674961799934</v>
      </c>
      <c r="Y2534" s="21">
        <f t="shared" ca="1" si="1184"/>
        <v>194.20484333457628</v>
      </c>
      <c r="Z2534" s="21">
        <f t="shared" ca="1" si="1184"/>
        <v>10675.879805134511</v>
      </c>
      <c r="AA2534" s="21">
        <f t="shared" ca="1" si="1184"/>
        <v>150.24426762026965</v>
      </c>
      <c r="AB2534" s="21">
        <f t="shared" ca="1" si="1184"/>
        <v>1479.43850749014</v>
      </c>
      <c r="AC2534" s="21">
        <f t="shared" ca="1" si="1184"/>
        <v>336.09069988948164</v>
      </c>
    </row>
    <row r="2535" spans="3:29" hidden="1" outlineLevel="1">
      <c r="D2535" s="39"/>
      <c r="G2535" s="17" t="str">
        <f>$G$9</f>
        <v>BULKTRAN</v>
      </c>
      <c r="H2535" s="21">
        <f t="shared" ref="H2535:AC2535" ca="1" si="1185">+H2471+H2479+H2487+H2495+H2503+H2511+H2519+H2527</f>
        <v>163564.18886001833</v>
      </c>
      <c r="I2535" s="21">
        <f t="shared" ca="1" si="1185"/>
        <v>88533.277792627807</v>
      </c>
      <c r="J2535" s="21">
        <f t="shared" ca="1" si="1185"/>
        <v>20669.437301712147</v>
      </c>
      <c r="K2535" s="21">
        <f t="shared" ca="1" si="1185"/>
        <v>829.72381220439456</v>
      </c>
      <c r="L2535" s="21">
        <f t="shared" ca="1" si="1185"/>
        <v>181.91953002428747</v>
      </c>
      <c r="M2535" s="21">
        <f t="shared" ca="1" si="1185"/>
        <v>21681.08064394083</v>
      </c>
      <c r="N2535" s="21">
        <f t="shared" ca="1" si="1185"/>
        <v>8015.6389757097822</v>
      </c>
      <c r="O2535" s="21">
        <f t="shared" ca="1" si="1185"/>
        <v>3972.868314450483</v>
      </c>
      <c r="P2535" s="21">
        <f t="shared" ca="1" si="1185"/>
        <v>642.79255196817303</v>
      </c>
      <c r="Q2535" s="21">
        <f t="shared" ca="1" si="1185"/>
        <v>0</v>
      </c>
      <c r="R2535" s="21">
        <f t="shared" ca="1" si="1185"/>
        <v>12631.299842128439</v>
      </c>
      <c r="S2535" s="21">
        <f t="shared" ca="1" si="1185"/>
        <v>423.00571655073793</v>
      </c>
      <c r="T2535" s="21">
        <f t="shared" ca="1" si="1185"/>
        <v>11889.741864689146</v>
      </c>
      <c r="U2535" s="21">
        <f t="shared" ca="1" si="1185"/>
        <v>23268.936424552863</v>
      </c>
      <c r="V2535" s="21">
        <f t="shared" ca="1" si="1185"/>
        <v>3625.6145839175397</v>
      </c>
      <c r="W2535" s="21">
        <f t="shared" ca="1" si="1185"/>
        <v>39207.298589710284</v>
      </c>
      <c r="X2535" s="21">
        <f t="shared" ca="1" si="1185"/>
        <v>1236.931031868264</v>
      </c>
      <c r="Y2535" s="21">
        <f t="shared" ca="1" si="1185"/>
        <v>21.44037356173153</v>
      </c>
      <c r="Z2535" s="21">
        <f t="shared" ca="1" si="1185"/>
        <v>1258.3714054299955</v>
      </c>
      <c r="AA2535" s="21">
        <f t="shared" ca="1" si="1185"/>
        <v>16.58709004356653</v>
      </c>
      <c r="AB2535" s="21">
        <f t="shared" ca="1" si="1185"/>
        <v>199.16880795079487</v>
      </c>
      <c r="AC2535" s="21">
        <f t="shared" ca="1" si="1185"/>
        <v>37.104688186586273</v>
      </c>
    </row>
    <row r="2536" spans="3:29" hidden="1" outlineLevel="1">
      <c r="D2536" s="39"/>
      <c r="G2536" s="17" t="str">
        <f>$G$10</f>
        <v>SUBTRAN</v>
      </c>
      <c r="H2536" s="21">
        <f t="shared" ref="H2536:AC2536" ca="1" si="1186">+H2472+H2480+H2488+H2496+H2504+H2512+H2520+H2528</f>
        <v>51184.899265075655</v>
      </c>
      <c r="I2536" s="21">
        <f t="shared" ca="1" si="1186"/>
        <v>27298.908611068073</v>
      </c>
      <c r="J2536" s="21">
        <f t="shared" ca="1" si="1186"/>
        <v>6358.7039138220425</v>
      </c>
      <c r="K2536" s="21">
        <f t="shared" ca="1" si="1186"/>
        <v>255.79339707362377</v>
      </c>
      <c r="L2536" s="21">
        <f t="shared" ca="1" si="1186"/>
        <v>72.241495559891888</v>
      </c>
      <c r="M2536" s="21">
        <f t="shared" ca="1" si="1186"/>
        <v>6686.738806455558</v>
      </c>
      <c r="N2536" s="21">
        <f t="shared" ca="1" si="1186"/>
        <v>2440.8217640139719</v>
      </c>
      <c r="O2536" s="21">
        <f t="shared" ca="1" si="1186"/>
        <v>1211.7500726363141</v>
      </c>
      <c r="P2536" s="21">
        <f t="shared" ca="1" si="1186"/>
        <v>247.64953141375054</v>
      </c>
      <c r="Q2536" s="21">
        <f t="shared" ca="1" si="1186"/>
        <v>0</v>
      </c>
      <c r="R2536" s="21">
        <f t="shared" ca="1" si="1186"/>
        <v>3900.2213680640371</v>
      </c>
      <c r="S2536" s="21">
        <f t="shared" ca="1" si="1186"/>
        <v>126.27411787710773</v>
      </c>
      <c r="T2536" s="21">
        <f t="shared" ca="1" si="1186"/>
        <v>3653.9872259931826</v>
      </c>
      <c r="U2536" s="21">
        <f t="shared" ca="1" si="1186"/>
        <v>9120.4528234448462</v>
      </c>
      <c r="V2536" s="21">
        <f t="shared" ca="1" si="1186"/>
        <v>0</v>
      </c>
      <c r="W2536" s="21">
        <f t="shared" ca="1" si="1186"/>
        <v>12900.714167315136</v>
      </c>
      <c r="X2536" s="21">
        <f t="shared" ca="1" si="1186"/>
        <v>377.74280256023633</v>
      </c>
      <c r="Y2536" s="21">
        <f t="shared" ca="1" si="1186"/>
        <v>6.6814513159407767</v>
      </c>
      <c r="Z2536" s="21">
        <f t="shared" ca="1" si="1186"/>
        <v>384.42425387617709</v>
      </c>
      <c r="AA2536" s="21">
        <f t="shared" ca="1" si="1186"/>
        <v>5.0819701902126084</v>
      </c>
      <c r="AB2536" s="21">
        <f t="shared" ca="1" si="1186"/>
        <v>7.4295712257356428</v>
      </c>
      <c r="AC2536" s="21">
        <f t="shared" ca="1" si="1186"/>
        <v>1.3805168807146508</v>
      </c>
    </row>
    <row r="2537" spans="3:29" hidden="1" outlineLevel="1">
      <c r="D2537" s="39"/>
      <c r="G2537" s="17" t="str">
        <f>$G$11</f>
        <v>DISTPRI</v>
      </c>
      <c r="H2537" s="21">
        <f t="shared" ref="H2537:AC2537" ca="1" si="1187">+H2473+H2481+H2489+H2497+H2505+H2513+H2521+H2529</f>
        <v>81408.243301234193</v>
      </c>
      <c r="I2537" s="21">
        <f t="shared" ca="1" si="1187"/>
        <v>53503.783841377648</v>
      </c>
      <c r="J2537" s="21">
        <f t="shared" ca="1" si="1187"/>
        <v>12363.52642312952</v>
      </c>
      <c r="K2537" s="21">
        <f t="shared" ca="1" si="1187"/>
        <v>510.58402723776828</v>
      </c>
      <c r="L2537" s="21">
        <f t="shared" ca="1" si="1187"/>
        <v>0</v>
      </c>
      <c r="M2537" s="21">
        <f t="shared" ca="1" si="1187"/>
        <v>12874.11045036729</v>
      </c>
      <c r="N2537" s="21">
        <f t="shared" ca="1" si="1187"/>
        <v>4635.8396962467341</v>
      </c>
      <c r="O2537" s="21">
        <f t="shared" ca="1" si="1187"/>
        <v>2352.6965927877641</v>
      </c>
      <c r="P2537" s="21">
        <f t="shared" ca="1" si="1187"/>
        <v>0</v>
      </c>
      <c r="Q2537" s="21">
        <f t="shared" ca="1" si="1187"/>
        <v>0</v>
      </c>
      <c r="R2537" s="21">
        <f t="shared" ca="1" si="1187"/>
        <v>6988.5362890344986</v>
      </c>
      <c r="S2537" s="21">
        <f t="shared" ca="1" si="1187"/>
        <v>244.52052199648821</v>
      </c>
      <c r="T2537" s="21">
        <f t="shared" ca="1" si="1187"/>
        <v>7067.1660358679619</v>
      </c>
      <c r="U2537" s="21">
        <f t="shared" ca="1" si="1187"/>
        <v>0</v>
      </c>
      <c r="V2537" s="21">
        <f t="shared" ca="1" si="1187"/>
        <v>0</v>
      </c>
      <c r="W2537" s="21">
        <f t="shared" ca="1" si="1187"/>
        <v>7311.6865578644492</v>
      </c>
      <c r="X2537" s="21">
        <f t="shared" ca="1" si="1187"/>
        <v>692.16167645503492</v>
      </c>
      <c r="Y2537" s="21">
        <f t="shared" ca="1" si="1187"/>
        <v>12.168742543633712</v>
      </c>
      <c r="Z2537" s="21">
        <f t="shared" ca="1" si="1187"/>
        <v>704.33041899866873</v>
      </c>
      <c r="AA2537" s="21">
        <f t="shared" ca="1" si="1187"/>
        <v>9.2999995853262458</v>
      </c>
      <c r="AB2537" s="21">
        <f t="shared" ca="1" si="1187"/>
        <v>13.954892121650964</v>
      </c>
      <c r="AC2537" s="21">
        <f t="shared" ca="1" si="1187"/>
        <v>2.5408518846520516</v>
      </c>
    </row>
    <row r="2538" spans="3:29" hidden="1" outlineLevel="1">
      <c r="D2538" s="39"/>
      <c r="G2538" s="17" t="str">
        <f>$G$12</f>
        <v>DISTSEC</v>
      </c>
      <c r="H2538" s="21">
        <f t="shared" ref="H2538:AC2538" ca="1" si="1188">+H2474+H2482+H2490+H2498+H2506+H2514+H2522+H2530</f>
        <v>25853.896154820595</v>
      </c>
      <c r="I2538" s="21">
        <f t="shared" ca="1" si="1188"/>
        <v>20401.898964358883</v>
      </c>
      <c r="J2538" s="21">
        <f t="shared" ca="1" si="1188"/>
        <v>3834.5643759041482</v>
      </c>
      <c r="K2538" s="21">
        <f t="shared" ca="1" si="1188"/>
        <v>0</v>
      </c>
      <c r="L2538" s="21">
        <f t="shared" ca="1" si="1188"/>
        <v>0</v>
      </c>
      <c r="M2538" s="21">
        <f t="shared" ca="1" si="1188"/>
        <v>3834.5643759041482</v>
      </c>
      <c r="N2538" s="21">
        <f t="shared" ca="1" si="1188"/>
        <v>1261.6950596185957</v>
      </c>
      <c r="O2538" s="21">
        <f t="shared" ca="1" si="1188"/>
        <v>0</v>
      </c>
      <c r="P2538" s="21">
        <f t="shared" ca="1" si="1188"/>
        <v>0</v>
      </c>
      <c r="Q2538" s="21">
        <f t="shared" ca="1" si="1188"/>
        <v>0</v>
      </c>
      <c r="R2538" s="21">
        <f t="shared" ca="1" si="1188"/>
        <v>1261.6950596185957</v>
      </c>
      <c r="S2538" s="21">
        <f t="shared" ca="1" si="1188"/>
        <v>54.546118516967255</v>
      </c>
      <c r="T2538" s="21">
        <f t="shared" ca="1" si="1188"/>
        <v>0</v>
      </c>
      <c r="U2538" s="21">
        <f t="shared" ca="1" si="1188"/>
        <v>0</v>
      </c>
      <c r="V2538" s="21">
        <f t="shared" ca="1" si="1188"/>
        <v>0</v>
      </c>
      <c r="W2538" s="21">
        <f t="shared" ca="1" si="1188"/>
        <v>54.546118516967255</v>
      </c>
      <c r="X2538" s="21">
        <f t="shared" ca="1" si="1188"/>
        <v>194.42203500544886</v>
      </c>
      <c r="Y2538" s="21">
        <f t="shared" ca="1" si="1188"/>
        <v>0</v>
      </c>
      <c r="Z2538" s="21">
        <f t="shared" ca="1" si="1188"/>
        <v>194.42203500544886</v>
      </c>
      <c r="AA2538" s="21">
        <f t="shared" ca="1" si="1188"/>
        <v>2.2908478462785942</v>
      </c>
      <c r="AB2538" s="21">
        <f t="shared" ca="1" si="1188"/>
        <v>88.933714613382875</v>
      </c>
      <c r="AC2538" s="21">
        <f t="shared" ca="1" si="1188"/>
        <v>15.545038956890457</v>
      </c>
    </row>
    <row r="2539" spans="3:29" hidden="1" outlineLevel="1">
      <c r="D2539" s="39"/>
      <c r="G2539" s="17" t="str">
        <f>$G$13</f>
        <v>ENERGY</v>
      </c>
      <c r="H2539" s="21">
        <f t="shared" ref="H2539:AC2539" ca="1" si="1189">+H2475+H2483+H2491+H2499+H2507+H2515+H2523+H2531</f>
        <v>-130878.07476949651</v>
      </c>
      <c r="I2539" s="21">
        <f t="shared" ca="1" si="1189"/>
        <v>-47716.954837124082</v>
      </c>
      <c r="J2539" s="21">
        <f t="shared" ca="1" si="1189"/>
        <v>-15137.577836164812</v>
      </c>
      <c r="K2539" s="21">
        <f t="shared" ca="1" si="1189"/>
        <v>-164.55599471271614</v>
      </c>
      <c r="L2539" s="21">
        <f t="shared" ca="1" si="1189"/>
        <v>-2.2065202091498106</v>
      </c>
      <c r="M2539" s="21">
        <f t="shared" ca="1" si="1189"/>
        <v>-15304.340351086676</v>
      </c>
      <c r="N2539" s="21">
        <f t="shared" ca="1" si="1189"/>
        <v>-7731.5390546591552</v>
      </c>
      <c r="O2539" s="21">
        <f t="shared" ca="1" si="1189"/>
        <v>-1999.3511697669796</v>
      </c>
      <c r="P2539" s="21">
        <f t="shared" ca="1" si="1189"/>
        <v>-311.05137330474776</v>
      </c>
      <c r="Q2539" s="21">
        <f t="shared" ca="1" si="1189"/>
        <v>0</v>
      </c>
      <c r="R2539" s="21">
        <f t="shared" ca="1" si="1189"/>
        <v>-10041.941597730882</v>
      </c>
      <c r="S2539" s="21">
        <f t="shared" ca="1" si="1189"/>
        <v>-384.96806449165746</v>
      </c>
      <c r="T2539" s="21">
        <f t="shared" ca="1" si="1189"/>
        <v>-7347.1808584131977</v>
      </c>
      <c r="U2539" s="21">
        <f t="shared" ca="1" si="1189"/>
        <v>-40964.473757965767</v>
      </c>
      <c r="V2539" s="21">
        <f t="shared" ca="1" si="1189"/>
        <v>-5679.2444699548796</v>
      </c>
      <c r="W2539" s="21">
        <f t="shared" ca="1" si="1189"/>
        <v>-54375.867150825499</v>
      </c>
      <c r="X2539" s="21">
        <f t="shared" ca="1" si="1189"/>
        <v>-2223.7186050652144</v>
      </c>
      <c r="Y2539" s="21">
        <f t="shared" ca="1" si="1189"/>
        <v>-42.139185387239579</v>
      </c>
      <c r="Z2539" s="21">
        <f t="shared" ca="1" si="1189"/>
        <v>-2265.8577904524541</v>
      </c>
      <c r="AA2539" s="21">
        <f t="shared" ca="1" si="1189"/>
        <v>-42.032787928660504</v>
      </c>
      <c r="AB2539" s="21">
        <f t="shared" ca="1" si="1189"/>
        <v>-915.03438256653794</v>
      </c>
      <c r="AC2539" s="21">
        <f t="shared" ca="1" si="1189"/>
        <v>-216.04587178169368</v>
      </c>
    </row>
    <row r="2540" spans="3:29" hidden="1" outlineLevel="1">
      <c r="D2540" s="39"/>
      <c r="G2540" s="17" t="str">
        <f>$G$14</f>
        <v>CUSTOMER</v>
      </c>
      <c r="H2540" s="21">
        <f t="shared" ref="H2540:AC2540" ca="1" si="1190">+H2476+H2484+H2492+H2500+H2508+H2516+H2524+H2532</f>
        <v>208711.75765061827</v>
      </c>
      <c r="I2540" s="21">
        <f t="shared" ca="1" si="1190"/>
        <v>161902.26606929323</v>
      </c>
      <c r="J2540" s="21">
        <f t="shared" ca="1" si="1190"/>
        <v>36981.061228213075</v>
      </c>
      <c r="K2540" s="21">
        <f t="shared" ca="1" si="1190"/>
        <v>1329.725456847737</v>
      </c>
      <c r="L2540" s="21">
        <f t="shared" ca="1" si="1190"/>
        <v>432.98109257914541</v>
      </c>
      <c r="M2540" s="21">
        <f t="shared" ca="1" si="1190"/>
        <v>38743.767777639958</v>
      </c>
      <c r="N2540" s="21">
        <f t="shared" ca="1" si="1190"/>
        <v>589.42616603237116</v>
      </c>
      <c r="O2540" s="21">
        <f t="shared" ca="1" si="1190"/>
        <v>341.86620864656783</v>
      </c>
      <c r="P2540" s="21">
        <f t="shared" ca="1" si="1190"/>
        <v>139.36182595354819</v>
      </c>
      <c r="Q2540" s="21">
        <f t="shared" ca="1" si="1190"/>
        <v>0</v>
      </c>
      <c r="R2540" s="21">
        <f t="shared" ca="1" si="1190"/>
        <v>1070.6542006324871</v>
      </c>
      <c r="S2540" s="21">
        <f t="shared" ca="1" si="1190"/>
        <v>6.7363740901000728</v>
      </c>
      <c r="T2540" s="21">
        <f t="shared" ca="1" si="1190"/>
        <v>261.74767951245781</v>
      </c>
      <c r="U2540" s="21">
        <f t="shared" ca="1" si="1190"/>
        <v>183.87880343230992</v>
      </c>
      <c r="V2540" s="21">
        <f t="shared" ca="1" si="1190"/>
        <v>44.054337751319935</v>
      </c>
      <c r="W2540" s="21">
        <f t="shared" ca="1" si="1190"/>
        <v>496.41719478618768</v>
      </c>
      <c r="X2540" s="21">
        <f t="shared" ca="1" si="1190"/>
        <v>100.42469730168109</v>
      </c>
      <c r="Y2540" s="21">
        <f t="shared" ca="1" si="1190"/>
        <v>1.0736256416565282</v>
      </c>
      <c r="Z2540" s="21">
        <f t="shared" ca="1" si="1190"/>
        <v>101.49832294333763</v>
      </c>
      <c r="AA2540" s="21">
        <f t="shared" ca="1" si="1190"/>
        <v>6.5777088919089994</v>
      </c>
      <c r="AB2540" s="21">
        <f t="shared" ca="1" si="1190"/>
        <v>5797.8276081276599</v>
      </c>
      <c r="AC2540" s="21">
        <f t="shared" ca="1" si="1190"/>
        <v>592.74876830348853</v>
      </c>
    </row>
    <row r="2541" spans="3:29" collapsed="1">
      <c r="C2541" s="39" t="s">
        <v>419</v>
      </c>
      <c r="D2541" s="39"/>
      <c r="E2541" s="21">
        <f>+E2477+E2485+E2493+E2501+E2509+E2517+E2525+E2533</f>
        <v>1204730</v>
      </c>
      <c r="G2541" s="17" t="str">
        <f>$G$15</f>
        <v>TOTAL</v>
      </c>
      <c r="H2541" s="21">
        <f t="shared" ref="H2541:AC2541" ca="1" si="1191">+H2477+H2485+H2493+H2501+H2509+H2517+H2525+H2533</f>
        <v>1204730</v>
      </c>
      <c r="I2541" s="21">
        <f t="shared" ca="1" si="1191"/>
        <v>714594.70876678755</v>
      </c>
      <c r="J2541" s="21">
        <f t="shared" ca="1" si="1191"/>
        <v>165472.18910456513</v>
      </c>
      <c r="K2541" s="21">
        <f t="shared" ca="1" si="1191"/>
        <v>4919.5622390232529</v>
      </c>
      <c r="L2541" s="21">
        <f t="shared" ca="1" si="1191"/>
        <v>1011.9925164814774</v>
      </c>
      <c r="M2541" s="21">
        <f t="shared" ca="1" si="1191"/>
        <v>171403.74386006984</v>
      </c>
      <c r="N2541" s="21">
        <f t="shared" ca="1" si="1191"/>
        <v>52295.064552955992</v>
      </c>
      <c r="O2541" s="21">
        <f t="shared" ca="1" si="1191"/>
        <v>20458.744958466348</v>
      </c>
      <c r="P2541" s="21">
        <f t="shared" ca="1" si="1191"/>
        <v>3055.2242727670064</v>
      </c>
      <c r="Q2541" s="21">
        <f t="shared" ca="1" si="1191"/>
        <v>0</v>
      </c>
      <c r="R2541" s="21">
        <f t="shared" ca="1" si="1191"/>
        <v>75809.033784189349</v>
      </c>
      <c r="S2541" s="21">
        <f t="shared" ca="1" si="1191"/>
        <v>2451.8594351590768</v>
      </c>
      <c r="T2541" s="21">
        <f t="shared" ca="1" si="1191"/>
        <v>58129.69518179333</v>
      </c>
      <c r="U2541" s="21">
        <f t="shared" ca="1" si="1191"/>
        <v>145117.42754807454</v>
      </c>
      <c r="V2541" s="21">
        <f t="shared" ca="1" si="1191"/>
        <v>18581.330465458861</v>
      </c>
      <c r="W2541" s="21">
        <f t="shared" ca="1" si="1191"/>
        <v>224280.31263048577</v>
      </c>
      <c r="X2541" s="21">
        <f t="shared" ca="1" si="1191"/>
        <v>10859.638599925383</v>
      </c>
      <c r="Y2541" s="21">
        <f t="shared" ca="1" si="1191"/>
        <v>193.42985101029922</v>
      </c>
      <c r="Z2541" s="21">
        <f t="shared" ca="1" si="1191"/>
        <v>11053.068450935683</v>
      </c>
      <c r="AA2541" s="21">
        <f t="shared" ca="1" si="1191"/>
        <v>148.04909624890212</v>
      </c>
      <c r="AB2541" s="21">
        <f t="shared" ca="1" si="1191"/>
        <v>6671.7187189628266</v>
      </c>
      <c r="AC2541" s="21">
        <f t="shared" ca="1" si="1191"/>
        <v>769.36469232011984</v>
      </c>
    </row>
    <row r="2542" spans="3:29">
      <c r="D2542" s="39"/>
      <c r="H2542" s="21"/>
      <c r="I2542" s="22"/>
      <c r="J2542" s="22"/>
      <c r="K2542" s="22"/>
      <c r="L2542" s="22"/>
      <c r="M2542" s="22"/>
      <c r="N2542" s="22"/>
      <c r="O2542" s="22"/>
      <c r="P2542" s="22"/>
      <c r="Q2542" s="22"/>
      <c r="R2542" s="22"/>
      <c r="S2542" s="22"/>
      <c r="T2542" s="22"/>
      <c r="U2542" s="22"/>
      <c r="V2542" s="22"/>
      <c r="W2542" s="22"/>
      <c r="X2542" s="22"/>
      <c r="Y2542" s="22"/>
      <c r="Z2542" s="22"/>
      <c r="AA2542" s="22"/>
      <c r="AB2542" s="22"/>
      <c r="AC2542" s="22"/>
    </row>
    <row r="2543" spans="3:29">
      <c r="C2543" s="39" t="s">
        <v>597</v>
      </c>
    </row>
    <row r="2544" spans="3:29" hidden="1" outlineLevel="1">
      <c r="F2544" s="42" t="str">
        <f>F2551</f>
        <v>CUST_DEP_FXNL</v>
      </c>
      <c r="G2544" s="17" t="str">
        <f>$G$8</f>
        <v>PRODUCTION</v>
      </c>
      <c r="H2544" s="21">
        <f t="shared" ref="H2544:H2559" ca="1" si="1192">SUBTOTAL(9,I2544:AC2544)</f>
        <v>391601.38459288632</v>
      </c>
      <c r="I2544" s="22">
        <f ca="1">VLOOKUP(CONCATENATE($F2544," ",$G2544),AllocFactorMatrix,(I$4+1),FALSE)*$E2551</f>
        <v>226428.25630125351</v>
      </c>
      <c r="J2544" s="22">
        <f ca="1">VLOOKUP(CONCATENATE($F2544," ",$G2544),AllocFactorMatrix,(J$4+1),FALSE)*$E2551</f>
        <v>50244.402901747882</v>
      </c>
      <c r="K2544" s="22">
        <f ca="1">VLOOKUP(CONCATENATE($F2544," ",$G2544),AllocFactorMatrix,(K$4+1),FALSE)*$E2551</f>
        <v>3100.3782894553251</v>
      </c>
      <c r="L2544" s="22">
        <f ca="1">VLOOKUP(CONCATENATE($F2544," ",$G2544),AllocFactorMatrix,(L$4+1),FALSE)*$E2551</f>
        <v>764.35111261368797</v>
      </c>
      <c r="M2544" s="22">
        <f t="shared" ref="M2544:M2551" ca="1" si="1193">SUBTOTAL(9,J2544:L2544)</f>
        <v>54109.132303816892</v>
      </c>
      <c r="N2544" s="22">
        <f ca="1">VLOOKUP(CONCATENATE($F2544," ",$G2544),AllocFactorMatrix,(N$4+1),FALSE)*$E2551</f>
        <v>17084.915660052869</v>
      </c>
      <c r="O2544" s="22">
        <f ca="1">VLOOKUP(CONCATENATE($F2544," ",$G2544),AllocFactorMatrix,(O$4+1),FALSE)*$E2551</f>
        <v>12388.709705031368</v>
      </c>
      <c r="P2544" s="22">
        <f ca="1">VLOOKUP(CONCATENATE($F2544," ",$G2544),AllocFactorMatrix,(P$4+1),FALSE)*$E2551</f>
        <v>2017.3627834365857</v>
      </c>
      <c r="Q2544" s="22">
        <f ca="1">VLOOKUP(CONCATENATE($F2544," ",$G2544),AllocFactorMatrix,(Q$4+1),FALSE)*$E2551</f>
        <v>0</v>
      </c>
      <c r="R2544" s="22">
        <f ca="1">SUBTOTAL(9,N2544:Q2544)</f>
        <v>31490.988148520824</v>
      </c>
      <c r="S2544" s="22">
        <f ca="1">VLOOKUP(CONCATENATE($F2544," ",$G2544),AllocFactorMatrix,(S$4+1),FALSE)*$E2551</f>
        <v>1070.5236887744832</v>
      </c>
      <c r="T2544" s="22">
        <f ca="1">VLOOKUP(CONCATENATE($F2544," ",$G2544),AllocFactorMatrix,(T$4+1),FALSE)*$E2551</f>
        <v>37670.239615009574</v>
      </c>
      <c r="U2544" s="22">
        <f ca="1">VLOOKUP(CONCATENATE($F2544," ",$G2544),AllocFactorMatrix,(U$4+1),FALSE)*$E2551</f>
        <v>33137.240688345555</v>
      </c>
      <c r="V2544" s="22">
        <f ca="1">VLOOKUP(CONCATENATE($F2544," ",$G2544),AllocFactorMatrix,(V$4+1),FALSE)*$E2551</f>
        <v>7089.1141756333291</v>
      </c>
      <c r="W2544" s="22">
        <f ca="1">SUBTOTAL(9,S2544:V2544)</f>
        <v>78967.118167762936</v>
      </c>
      <c r="X2544" s="22">
        <f ca="1">VLOOKUP(CONCATENATE($F2544," ",$G2544),AllocFactorMatrix,(X$4+1),FALSE)*$E2551</f>
        <v>418.02814031228007</v>
      </c>
      <c r="Y2544" s="22">
        <f ca="1">VLOOKUP(CONCATENATE($F2544," ",$G2544),AllocFactorMatrix,(Y$4+1),FALSE)*$E2551</f>
        <v>0</v>
      </c>
      <c r="Z2544" s="22">
        <f t="shared" ref="Z2544:Z2551" ca="1" si="1194">SUBTOTAL(9,X2544:Y2544)</f>
        <v>418.02814031228007</v>
      </c>
      <c r="AA2544" s="22">
        <f ca="1">VLOOKUP(CONCATENATE($F2544," ",$G2544),AllocFactorMatrix,(AA$4+1),FALSE)*$E2551</f>
        <v>0</v>
      </c>
      <c r="AB2544" s="22">
        <f ca="1">VLOOKUP(CONCATENATE($F2544," ",$G2544),AllocFactorMatrix,(AB$4+1),FALSE)*$E2551</f>
        <v>187.8615312198018</v>
      </c>
      <c r="AC2544" s="22">
        <f ca="1">VLOOKUP(CONCATENATE($F2544," ",$G2544),AllocFactorMatrix,(AC$4+1),FALSE)*$E2551</f>
        <v>0</v>
      </c>
    </row>
    <row r="2545" spans="4:29" hidden="1" outlineLevel="1">
      <c r="F2545" s="42" t="str">
        <f>F2551</f>
        <v>CUST_DEP_FXNL</v>
      </c>
      <c r="G2545" s="17" t="str">
        <f>$G$9</f>
        <v>BULKTRAN</v>
      </c>
      <c r="H2545" s="21">
        <f t="shared" ca="1" si="1192"/>
        <v>250999.02955277008</v>
      </c>
      <c r="I2545" s="22">
        <f ca="1">VLOOKUP(CONCATENATE($F2545," ",$G2545),AllocFactorMatrix,(I$4+1),FALSE)*$E2551</f>
        <v>145130.41789682413</v>
      </c>
      <c r="J2545" s="22">
        <f ca="1">VLOOKUP(CONCATENATE($F2545," ",$G2545),AllocFactorMatrix,(J$4+1),FALSE)*$E2551</f>
        <v>32204.422315584921</v>
      </c>
      <c r="K2545" s="22">
        <f ca="1">VLOOKUP(CONCATENATE($F2545," ",$G2545),AllocFactorMatrix,(K$4+1),FALSE)*$E2551</f>
        <v>1987.2042656559595</v>
      </c>
      <c r="L2545" s="22">
        <f ca="1">VLOOKUP(CONCATENATE($F2545," ",$G2545),AllocFactorMatrix,(L$4+1),FALSE)*$E2551</f>
        <v>489.91498766805137</v>
      </c>
      <c r="M2545" s="22">
        <f t="shared" ca="1" si="1193"/>
        <v>34681.541568908935</v>
      </c>
      <c r="N2545" s="22">
        <f ca="1">VLOOKUP(CONCATENATE($F2545," ",$G2545),AllocFactorMatrix,(N$4+1),FALSE)*$E2551</f>
        <v>10950.669275907598</v>
      </c>
      <c r="O2545" s="22">
        <f ca="1">VLOOKUP(CONCATENATE($F2545," ",$G2545),AllocFactorMatrix,(O$4+1),FALSE)*$E2551</f>
        <v>7940.6106201758921</v>
      </c>
      <c r="P2545" s="22">
        <f ca="1">VLOOKUP(CONCATENATE($F2545," ",$G2545),AllocFactorMatrix,(P$4+1),FALSE)*$E2551</f>
        <v>1293.0396081844101</v>
      </c>
      <c r="Q2545" s="22">
        <f ca="1">VLOOKUP(CONCATENATE($F2545," ",$G2545),AllocFactorMatrix,(Q$4+1),FALSE)*$E2551</f>
        <v>0</v>
      </c>
      <c r="R2545" s="22">
        <f t="shared" ref="R2545:R2551" ca="1" si="1195">SUBTOTAL(9,N2545:Q2545)</f>
        <v>20184.3195042679</v>
      </c>
      <c r="S2545" s="22">
        <f ca="1">VLOOKUP(CONCATENATE($F2545," ",$G2545),AllocFactorMatrix,(S$4+1),FALSE)*$E2551</f>
        <v>686.15795951536586</v>
      </c>
      <c r="T2545" s="22">
        <f ca="1">VLOOKUP(CONCATENATE($F2545," ",$G2545),AllocFactorMatrix,(T$4+1),FALSE)*$E2551</f>
        <v>24144.944217236247</v>
      </c>
      <c r="U2545" s="22">
        <f ca="1">VLOOKUP(CONCATENATE($F2545," ",$G2545),AllocFactorMatrix,(U$4+1),FALSE)*$E2551</f>
        <v>21239.493990753344</v>
      </c>
      <c r="V2545" s="22">
        <f ca="1">VLOOKUP(CONCATENATE($F2545," ",$G2545),AllocFactorMatrix,(V$4+1),FALSE)*$E2551</f>
        <v>4543.8061469639524</v>
      </c>
      <c r="W2545" s="22">
        <f t="shared" ref="W2545:W2551" ca="1" si="1196">SUBTOTAL(9,S2545:V2545)</f>
        <v>50614.402314468913</v>
      </c>
      <c r="X2545" s="22">
        <f ca="1">VLOOKUP(CONCATENATE($F2545," ",$G2545),AllocFactorMatrix,(X$4+1),FALSE)*$E2551</f>
        <v>267.93740183838338</v>
      </c>
      <c r="Y2545" s="22">
        <f ca="1">VLOOKUP(CONCATENATE($F2545," ",$G2545),AllocFactorMatrix,(Y$4+1),FALSE)*$E2551</f>
        <v>0</v>
      </c>
      <c r="Z2545" s="22">
        <f t="shared" ca="1" si="1194"/>
        <v>267.93740183838338</v>
      </c>
      <c r="AA2545" s="22">
        <f ca="1">VLOOKUP(CONCATENATE($F2545," ",$G2545),AllocFactorMatrix,(AA$4+1),FALSE)*$E2551</f>
        <v>0</v>
      </c>
      <c r="AB2545" s="22">
        <f ca="1">VLOOKUP(CONCATENATE($F2545," ",$G2545),AllocFactorMatrix,(AB$4+1),FALSE)*$E2551</f>
        <v>120.41086646179399</v>
      </c>
      <c r="AC2545" s="22">
        <f ca="1">VLOOKUP(CONCATENATE($F2545," ",$G2545),AllocFactorMatrix,(AC$4+1),FALSE)*$E2551</f>
        <v>0</v>
      </c>
    </row>
    <row r="2546" spans="4:29" hidden="1" outlineLevel="1">
      <c r="F2546" s="42" t="str">
        <f>F2551</f>
        <v>CUST_DEP_FXNL</v>
      </c>
      <c r="G2546" s="17" t="str">
        <f>$G$10</f>
        <v>SUBTRAN</v>
      </c>
      <c r="H2546" s="21">
        <f t="shared" ca="1" si="1192"/>
        <v>77756.007893235379</v>
      </c>
      <c r="I2546" s="22">
        <f ca="1">VLOOKUP(CONCATENATE($F2546," ",$G2546),AllocFactorMatrix,(I$4+1),FALSE)*$E2551</f>
        <v>44750.427337972455</v>
      </c>
      <c r="J2546" s="22">
        <f ca="1">VLOOKUP(CONCATENATE($F2546," ",$G2546),AllocFactorMatrix,(J$4+1),FALSE)*$E2551</f>
        <v>9907.3033886377252</v>
      </c>
      <c r="K2546" s="22">
        <f ca="1">VLOOKUP(CONCATENATE($F2546," ",$G2546),AllocFactorMatrix,(K$4+1),FALSE)*$E2551</f>
        <v>612.63003702503784</v>
      </c>
      <c r="L2546" s="22">
        <f ca="1">VLOOKUP(CONCATENATE($F2546," ",$G2546),AllocFactorMatrix,(L$4+1),FALSE)*$E2551</f>
        <v>194.54860839636586</v>
      </c>
      <c r="M2546" s="22">
        <f t="shared" ca="1" si="1193"/>
        <v>10714.482034059129</v>
      </c>
      <c r="N2546" s="22">
        <f ca="1">VLOOKUP(CONCATENATE($F2546," ",$G2546),AllocFactorMatrix,(N$4+1),FALSE)*$E2551</f>
        <v>3334.5603488569768</v>
      </c>
      <c r="O2546" s="22">
        <f ca="1">VLOOKUP(CONCATENATE($F2546," ",$G2546),AllocFactorMatrix,(O$4+1),FALSE)*$E2551</f>
        <v>2421.9366800496937</v>
      </c>
      <c r="P2546" s="22">
        <f ca="1">VLOOKUP(CONCATENATE($F2546," ",$G2546),AllocFactorMatrix,(P$4+1),FALSE)*$E2551</f>
        <v>498.17106947770606</v>
      </c>
      <c r="Q2546" s="22">
        <f ca="1">VLOOKUP(CONCATENATE($F2546," ",$G2546),AllocFactorMatrix,(Q$4+1),FALSE)*$E2551</f>
        <v>0</v>
      </c>
      <c r="R2546" s="22">
        <f t="shared" ca="1" si="1195"/>
        <v>6254.6680983843762</v>
      </c>
      <c r="S2546" s="22">
        <f ca="1">VLOOKUP(CONCATENATE($F2546," ",$G2546),AllocFactorMatrix,(S$4+1),FALSE)*$E2551</f>
        <v>204.82936204425127</v>
      </c>
      <c r="T2546" s="22">
        <f ca="1">VLOOKUP(CONCATENATE($F2546," ",$G2546),AllocFactorMatrix,(T$4+1),FALSE)*$E2551</f>
        <v>7420.2887452179211</v>
      </c>
      <c r="U2546" s="22">
        <f ca="1">VLOOKUP(CONCATENATE($F2546," ",$G2546),AllocFactorMatrix,(U$4+1),FALSE)*$E2551</f>
        <v>8324.9960119407824</v>
      </c>
      <c r="V2546" s="22">
        <f ca="1">VLOOKUP(CONCATENATE($F2546," ",$G2546),AllocFactorMatrix,(V$4+1),FALSE)*$E2551</f>
        <v>0</v>
      </c>
      <c r="W2546" s="22">
        <f t="shared" ca="1" si="1196"/>
        <v>15950.114119202954</v>
      </c>
      <c r="X2546" s="22">
        <f ca="1">VLOOKUP(CONCATENATE($F2546," ",$G2546),AllocFactorMatrix,(X$4+1),FALSE)*$E2551</f>
        <v>81.824630859385209</v>
      </c>
      <c r="Y2546" s="22">
        <f ca="1">VLOOKUP(CONCATENATE($F2546," ",$G2546),AllocFactorMatrix,(Y$4+1),FALSE)*$E2551</f>
        <v>0</v>
      </c>
      <c r="Z2546" s="22">
        <f t="shared" ca="1" si="1194"/>
        <v>81.824630859385209</v>
      </c>
      <c r="AA2546" s="22">
        <f ca="1">VLOOKUP(CONCATENATE($F2546," ",$G2546),AllocFactorMatrix,(AA$4+1),FALSE)*$E2551</f>
        <v>0</v>
      </c>
      <c r="AB2546" s="22">
        <f ca="1">VLOOKUP(CONCATENATE($F2546," ",$G2546),AllocFactorMatrix,(AB$4+1),FALSE)*$E2551</f>
        <v>4.4916727570687422</v>
      </c>
      <c r="AC2546" s="22">
        <f ca="1">VLOOKUP(CONCATENATE($F2546," ",$G2546),AllocFactorMatrix,(AC$4+1),FALSE)*$E2551</f>
        <v>0</v>
      </c>
    </row>
    <row r="2547" spans="4:29" hidden="1" outlineLevel="1">
      <c r="F2547" s="42" t="str">
        <f>F2551</f>
        <v>CUST_DEP_FXNL</v>
      </c>
      <c r="G2547" s="17" t="str">
        <f>$G$11</f>
        <v>DISTPRI</v>
      </c>
      <c r="H2547" s="21">
        <f t="shared" ca="1" si="1192"/>
        <v>138909.25698353152</v>
      </c>
      <c r="I2547" s="22">
        <f ca="1">VLOOKUP(CONCATENATE($F2547," ",$G2547),AllocFactorMatrix,(I$4+1),FALSE)*$E2551</f>
        <v>90928.276531936484</v>
      </c>
      <c r="J2547" s="22">
        <f ca="1">VLOOKUP(CONCATENATE($F2547," ",$G2547),AllocFactorMatrix,(J$4+1),FALSE)*$E2551</f>
        <v>20022.920544478249</v>
      </c>
      <c r="K2547" s="22">
        <f ca="1">VLOOKUP(CONCATENATE($F2547," ",$G2547),AllocFactorMatrix,(K$4+1),FALSE)*$E2551</f>
        <v>1237.6842784761454</v>
      </c>
      <c r="L2547" s="22">
        <f ca="1">VLOOKUP(CONCATENATE($F2547," ",$G2547),AllocFactorMatrix,(L$4+1),FALSE)*$E2551</f>
        <v>0</v>
      </c>
      <c r="M2547" s="22">
        <f t="shared" ca="1" si="1193"/>
        <v>21260.604822954396</v>
      </c>
      <c r="N2547" s="22">
        <f ca="1">VLOOKUP(CONCATENATE($F2547," ",$G2547),AllocFactorMatrix,(N$4+1),FALSE)*$E2551</f>
        <v>6624.0676255052567</v>
      </c>
      <c r="O2547" s="22">
        <f ca="1">VLOOKUP(CONCATENATE($F2547," ",$G2547),AllocFactorMatrix,(O$4+1),FALSE)*$E2551</f>
        <v>4819.3333373414234</v>
      </c>
      <c r="P2547" s="22">
        <f ca="1">VLOOKUP(CONCATENATE($F2547," ",$G2547),AllocFactorMatrix,(P$4+1),FALSE)*$E2551</f>
        <v>0</v>
      </c>
      <c r="Q2547" s="22">
        <f ca="1">VLOOKUP(CONCATENATE($F2547," ",$G2547),AllocFactorMatrix,(Q$4+1),FALSE)*$E2551</f>
        <v>0</v>
      </c>
      <c r="R2547" s="22">
        <f t="shared" ca="1" si="1195"/>
        <v>11443.400962846681</v>
      </c>
      <c r="S2547" s="22">
        <f ca="1">VLOOKUP(CONCATENATE($F2547," ",$G2547),AllocFactorMatrix,(S$4+1),FALSE)*$E2551</f>
        <v>411.42973530906744</v>
      </c>
      <c r="T2547" s="22">
        <f ca="1">VLOOKUP(CONCATENATE($F2547," ",$G2547),AllocFactorMatrix,(T$4+1),FALSE)*$E2551</f>
        <v>14693.606632650874</v>
      </c>
      <c r="U2547" s="22">
        <f ca="1">VLOOKUP(CONCATENATE($F2547," ",$G2547),AllocFactorMatrix,(U$4+1),FALSE)*$E2551</f>
        <v>0</v>
      </c>
      <c r="V2547" s="22">
        <f ca="1">VLOOKUP(CONCATENATE($F2547," ",$G2547),AllocFactorMatrix,(V$4+1),FALSE)*$E2551</f>
        <v>0</v>
      </c>
      <c r="W2547" s="22">
        <f t="shared" ca="1" si="1196"/>
        <v>15105.036367959941</v>
      </c>
      <c r="X2547" s="22">
        <f ca="1">VLOOKUP(CONCATENATE($F2547," ",$G2547),AllocFactorMatrix,(X$4+1),FALSE)*$E2551</f>
        <v>162.89075685408895</v>
      </c>
      <c r="Y2547" s="22">
        <f ca="1">VLOOKUP(CONCATENATE($F2547," ",$G2547),AllocFactorMatrix,(Y$4+1),FALSE)*$E2551</f>
        <v>0</v>
      </c>
      <c r="Z2547" s="22">
        <f t="shared" ca="1" si="1194"/>
        <v>162.89075685408895</v>
      </c>
      <c r="AA2547" s="22">
        <f ca="1">VLOOKUP(CONCATENATE($F2547," ",$G2547),AllocFactorMatrix,(AA$4+1),FALSE)*$E2551</f>
        <v>0</v>
      </c>
      <c r="AB2547" s="22">
        <f ca="1">VLOOKUP(CONCATENATE($F2547," ",$G2547),AllocFactorMatrix,(AB$4+1),FALSE)*$E2551</f>
        <v>9.0475409799113393</v>
      </c>
      <c r="AC2547" s="22">
        <f ca="1">VLOOKUP(CONCATENATE($F2547," ",$G2547),AllocFactorMatrix,(AC$4+1),FALSE)*$E2551</f>
        <v>0</v>
      </c>
    </row>
    <row r="2548" spans="4:29" hidden="1" outlineLevel="1">
      <c r="F2548" s="42" t="str">
        <f>F2551</f>
        <v>CUST_DEP_FXNL</v>
      </c>
      <c r="G2548" s="17" t="str">
        <f>$G$12</f>
        <v>DISTSEC</v>
      </c>
      <c r="H2548" s="21">
        <f t="shared" ca="1" si="1192"/>
        <v>42875.936555338296</v>
      </c>
      <c r="I2548" s="22">
        <f ca="1">VLOOKUP(CONCATENATE($F2548," ",$G2548),AllocFactorMatrix,(I$4+1),FALSE)*$E2551</f>
        <v>34668.782530463912</v>
      </c>
      <c r="J2548" s="22">
        <f ca="1">VLOOKUP(CONCATENATE($F2548," ",$G2548),AllocFactorMatrix,(J$4+1),FALSE)*$E2551</f>
        <v>6209.4223010926662</v>
      </c>
      <c r="K2548" s="22">
        <f ca="1">VLOOKUP(CONCATENATE($F2548," ",$G2548),AllocFactorMatrix,(K$4+1),FALSE)*$E2551</f>
        <v>0</v>
      </c>
      <c r="L2548" s="22">
        <f ca="1">VLOOKUP(CONCATENATE($F2548," ",$G2548),AllocFactorMatrix,(L$4+1),FALSE)*$E2551</f>
        <v>0</v>
      </c>
      <c r="M2548" s="22">
        <f t="shared" ca="1" si="1193"/>
        <v>6209.4223010926662</v>
      </c>
      <c r="N2548" s="22">
        <f ca="1">VLOOKUP(CONCATENATE($F2548," ",$G2548),AllocFactorMatrix,(N$4+1),FALSE)*$E2551</f>
        <v>1802.5721764994737</v>
      </c>
      <c r="O2548" s="22">
        <f ca="1">VLOOKUP(CONCATENATE($F2548," ",$G2548),AllocFactorMatrix,(O$4+1),FALSE)*$E2551</f>
        <v>0</v>
      </c>
      <c r="P2548" s="22">
        <f ca="1">VLOOKUP(CONCATENATE($F2548," ",$G2548),AllocFactorMatrix,(P$4+1),FALSE)*$E2551</f>
        <v>0</v>
      </c>
      <c r="Q2548" s="22">
        <f ca="1">VLOOKUP(CONCATENATE($F2548," ",$G2548),AllocFactorMatrix,(Q$4+1),FALSE)*$E2551</f>
        <v>0</v>
      </c>
      <c r="R2548" s="22">
        <f t="shared" ca="1" si="1195"/>
        <v>1802.5721764994737</v>
      </c>
      <c r="S2548" s="22">
        <f ca="1">VLOOKUP(CONCATENATE($F2548," ",$G2548),AllocFactorMatrix,(S$4+1),FALSE)*$E2551</f>
        <v>91.769216660933225</v>
      </c>
      <c r="T2548" s="22">
        <f ca="1">VLOOKUP(CONCATENATE($F2548," ",$G2548),AllocFactorMatrix,(T$4+1),FALSE)*$E2551</f>
        <v>0</v>
      </c>
      <c r="U2548" s="22">
        <f ca="1">VLOOKUP(CONCATENATE($F2548," ",$G2548),AllocFactorMatrix,(U$4+1),FALSE)*$E2551</f>
        <v>0</v>
      </c>
      <c r="V2548" s="22">
        <f ca="1">VLOOKUP(CONCATENATE($F2548," ",$G2548),AllocFactorMatrix,(V$4+1),FALSE)*$E2551</f>
        <v>0</v>
      </c>
      <c r="W2548" s="22">
        <f t="shared" ca="1" si="1196"/>
        <v>91.769216660933225</v>
      </c>
      <c r="X2548" s="22">
        <f ca="1">VLOOKUP(CONCATENATE($F2548," ",$G2548),AllocFactorMatrix,(X$4+1),FALSE)*$E2551</f>
        <v>45.743040462469516</v>
      </c>
      <c r="Y2548" s="22">
        <f ca="1">VLOOKUP(CONCATENATE($F2548," ",$G2548),AllocFactorMatrix,(Y$4+1),FALSE)*$E2551</f>
        <v>0</v>
      </c>
      <c r="Z2548" s="22">
        <f t="shared" ca="1" si="1194"/>
        <v>45.743040462469516</v>
      </c>
      <c r="AA2548" s="22">
        <f ca="1">VLOOKUP(CONCATENATE($F2548," ",$G2548),AllocFactorMatrix,(AA$4+1),FALSE)*$E2551</f>
        <v>0</v>
      </c>
      <c r="AB2548" s="22">
        <f ca="1">VLOOKUP(CONCATENATE($F2548," ",$G2548),AllocFactorMatrix,(AB$4+1),FALSE)*$E2551</f>
        <v>57.647290158842033</v>
      </c>
      <c r="AC2548" s="22">
        <f ca="1">VLOOKUP(CONCATENATE($F2548," ",$G2548),AllocFactorMatrix,(AC$4+1),FALSE)*$E2551</f>
        <v>0</v>
      </c>
    </row>
    <row r="2549" spans="4:29" hidden="1" outlineLevel="1">
      <c r="F2549" s="42" t="str">
        <f>F2551</f>
        <v>CUST_DEP_FXNL</v>
      </c>
      <c r="G2549" s="17" t="str">
        <f>$G$13</f>
        <v>ENERGY</v>
      </c>
      <c r="H2549" s="21">
        <f t="shared" ca="1" si="1192"/>
        <v>10886.869112727672</v>
      </c>
      <c r="I2549" s="22">
        <f ca="1">VLOOKUP(CONCATENATE($F2549," ",$G2549),AllocFactorMatrix,(I$4+1),FALSE)*$E2551</f>
        <v>5029.3253046506561</v>
      </c>
      <c r="J2549" s="22">
        <f ca="1">VLOOKUP(CONCATENATE($F2549," ",$G2549),AllocFactorMatrix,(J$4+1),FALSE)*$E2551</f>
        <v>1409.751598994101</v>
      </c>
      <c r="K2549" s="22">
        <f ca="1">VLOOKUP(CONCATENATE($F2549," ",$G2549),AllocFactorMatrix,(K$4+1),FALSE)*$E2551</f>
        <v>85.718339171672582</v>
      </c>
      <c r="L2549" s="22">
        <f ca="1">VLOOKUP(CONCATENATE($F2549," ",$G2549),AllocFactorMatrix,(L$4+1),FALSE)*$E2551</f>
        <v>21.389578387645628</v>
      </c>
      <c r="M2549" s="22">
        <f t="shared" ca="1" si="1193"/>
        <v>1516.8595165534191</v>
      </c>
      <c r="N2549" s="22">
        <f ca="1">VLOOKUP(CONCATENATE($F2549," ",$G2549),AllocFactorMatrix,(N$4+1),FALSE)*$E2551</f>
        <v>541.33420076065511</v>
      </c>
      <c r="O2549" s="22">
        <f ca="1">VLOOKUP(CONCATENATE($F2549," ",$G2549),AllocFactorMatrix,(O$4+1),FALSE)*$E2551</f>
        <v>386.37226177778376</v>
      </c>
      <c r="P2549" s="22">
        <f ca="1">VLOOKUP(CONCATENATE($F2549," ",$G2549),AllocFactorMatrix,(P$4+1),FALSE)*$E2551</f>
        <v>61.610733671753906</v>
      </c>
      <c r="Q2549" s="22">
        <f ca="1">VLOOKUP(CONCATENATE($F2549," ",$G2549),AllocFactorMatrix,(Q$4+1),FALSE)*$E2551</f>
        <v>0</v>
      </c>
      <c r="R2549" s="22">
        <f t="shared" ca="1" si="1195"/>
        <v>989.31719621019283</v>
      </c>
      <c r="S2549" s="22">
        <f ca="1">VLOOKUP(CONCATENATE($F2549," ",$G2549),AllocFactorMatrix,(S$4+1),FALSE)*$E2551</f>
        <v>39.517631593731942</v>
      </c>
      <c r="T2549" s="22">
        <f ca="1">VLOOKUP(CONCATENATE($F2549," ",$G2549),AllocFactorMatrix,(T$4+1),FALSE)*$E2551</f>
        <v>1510.385529480913</v>
      </c>
      <c r="U2549" s="22">
        <f ca="1">VLOOKUP(CONCATENATE($F2549," ",$G2549),AllocFactorMatrix,(U$4+1),FALSE)*$E2551</f>
        <v>1433.4973878773549</v>
      </c>
      <c r="V2549" s="22">
        <f ca="1">VLOOKUP(CONCATENATE($F2549," ",$G2549),AllocFactorMatrix,(V$4+1),FALSE)*$E2551</f>
        <v>336.54457643079712</v>
      </c>
      <c r="W2549" s="22">
        <f t="shared" ca="1" si="1196"/>
        <v>3319.9451253827965</v>
      </c>
      <c r="X2549" s="22">
        <f ca="1">VLOOKUP(CONCATENATE($F2549," ",$G2549),AllocFactorMatrix,(X$4+1),FALSE)*$E2551</f>
        <v>13.315229356762424</v>
      </c>
      <c r="Y2549" s="22">
        <f ca="1">VLOOKUP(CONCATENATE($F2549," ",$G2549),AllocFactorMatrix,(Y$4+1),FALSE)*$E2551</f>
        <v>0</v>
      </c>
      <c r="Z2549" s="22">
        <f t="shared" ca="1" si="1194"/>
        <v>13.315229356762424</v>
      </c>
      <c r="AA2549" s="22">
        <f ca="1">VLOOKUP(CONCATENATE($F2549," ",$G2549),AllocFactorMatrix,(AA$4+1),FALSE)*$E2551</f>
        <v>0</v>
      </c>
      <c r="AB2549" s="22">
        <f ca="1">VLOOKUP(CONCATENATE($F2549," ",$G2549),AllocFactorMatrix,(AB$4+1),FALSE)*$E2551</f>
        <v>18.106740573848302</v>
      </c>
      <c r="AC2549" s="22">
        <f ca="1">VLOOKUP(CONCATENATE($F2549," ",$G2549),AllocFactorMatrix,(AC$4+1),FALSE)*$E2551</f>
        <v>0</v>
      </c>
    </row>
    <row r="2550" spans="4:29" hidden="1" outlineLevel="1">
      <c r="F2550" s="42" t="str">
        <f>F2551</f>
        <v>CUST_DEP_FXNL</v>
      </c>
      <c r="G2550" s="17" t="str">
        <f>$G$14</f>
        <v>CUSTOMER</v>
      </c>
      <c r="H2550" s="21">
        <f t="shared" ca="1" si="1192"/>
        <v>345191.51530951099</v>
      </c>
      <c r="I2550" s="22">
        <f ca="1">VLOOKUP(CONCATENATE($F2550," ",$G2550),AllocFactorMatrix,(I$4+1),FALSE)*$E2551</f>
        <v>274628.54829753598</v>
      </c>
      <c r="J2550" s="22">
        <f ca="1">VLOOKUP(CONCATENATE($F2550," ",$G2550),AllocFactorMatrix,(J$4+1),FALSE)*$E2551</f>
        <v>59776.951225993333</v>
      </c>
      <c r="K2550" s="22">
        <f ca="1">VLOOKUP(CONCATENATE($F2550," ",$G2550),AllocFactorMatrix,(K$4+1),FALSE)*$E2551</f>
        <v>3221.6711594997673</v>
      </c>
      <c r="L2550" s="22">
        <f ca="1">VLOOKUP(CONCATENATE($F2550," ",$G2550),AllocFactorMatrix,(L$4+1),FALSE)*$E2551</f>
        <v>1169.1000702193958</v>
      </c>
      <c r="M2550" s="22">
        <f t="shared" ca="1" si="1193"/>
        <v>64167.722455712494</v>
      </c>
      <c r="N2550" s="22">
        <f ca="1">VLOOKUP(CONCATENATE($F2550," ",$G2550),AllocFactorMatrix,(N$4+1),FALSE)*$E2551</f>
        <v>840.46725802384731</v>
      </c>
      <c r="O2550" s="22">
        <f ca="1">VLOOKUP(CONCATENATE($F2550," ",$G2550),AllocFactorMatrix,(O$4+1),FALSE)*$E2551</f>
        <v>699.48023297571331</v>
      </c>
      <c r="P2550" s="22">
        <f ca="1">VLOOKUP(CONCATENATE($F2550," ",$G2550),AllocFactorMatrix,(P$4+1),FALSE)*$E2551</f>
        <v>286.91633246669085</v>
      </c>
      <c r="Q2550" s="22">
        <f ca="1">VLOOKUP(CONCATENATE($F2550," ",$G2550),AllocFactorMatrix,(Q$4+1),FALSE)*$E2551</f>
        <v>0</v>
      </c>
      <c r="R2550" s="22">
        <f t="shared" ca="1" si="1195"/>
        <v>1826.8638234662515</v>
      </c>
      <c r="S2550" s="22">
        <f ca="1">VLOOKUP(CONCATENATE($F2550," ",$G2550),AllocFactorMatrix,(S$4+1),FALSE)*$E2551</f>
        <v>11.314788795699281</v>
      </c>
      <c r="T2550" s="22">
        <f ca="1">VLOOKUP(CONCATENATE($F2550," ",$G2550),AllocFactorMatrix,(T$4+1),FALSE)*$E2551</f>
        <v>543.62616942285069</v>
      </c>
      <c r="U2550" s="22">
        <f ca="1">VLOOKUP(CONCATENATE($F2550," ",$G2550),AllocFactorMatrix,(U$4+1),FALSE)*$E2551</f>
        <v>177.73251511649883</v>
      </c>
      <c r="V2550" s="22">
        <f ca="1">VLOOKUP(CONCATENATE($F2550," ",$G2550),AllocFactorMatrix,(V$4+1),FALSE)*$E2551</f>
        <v>57.845057120334154</v>
      </c>
      <c r="W2550" s="22">
        <f t="shared" ca="1" si="1196"/>
        <v>790.51853045538292</v>
      </c>
      <c r="X2550" s="22">
        <f ca="1">VLOOKUP(CONCATENATE($F2550," ",$G2550),AllocFactorMatrix,(X$4+1),FALSE)*$E2551</f>
        <v>23.539675863535983</v>
      </c>
      <c r="Y2550" s="22">
        <f ca="1">VLOOKUP(CONCATENATE($F2550," ",$G2550),AllocFactorMatrix,(Y$4+1),FALSE)*$E2551</f>
        <v>0</v>
      </c>
      <c r="Z2550" s="22">
        <f t="shared" ca="1" si="1194"/>
        <v>23.539675863535983</v>
      </c>
      <c r="AA2550" s="22">
        <f ca="1">VLOOKUP(CONCATENATE($F2550," ",$G2550),AllocFactorMatrix,(AA$4+1),FALSE)*$E2551</f>
        <v>0</v>
      </c>
      <c r="AB2550" s="22">
        <f ca="1">VLOOKUP(CONCATENATE($F2550," ",$G2550),AllocFactorMatrix,(AB$4+1),FALSE)*$E2551</f>
        <v>3754.3225264773059</v>
      </c>
      <c r="AC2550" s="22">
        <f ca="1">VLOOKUP(CONCATENATE($F2550," ",$G2550),AllocFactorMatrix,(AC$4+1),FALSE)*$E2551</f>
        <v>0</v>
      </c>
    </row>
    <row r="2551" spans="4:29" collapsed="1">
      <c r="D2551" s="39" t="s">
        <v>659</v>
      </c>
      <c r="E2551" s="19">
        <v>1258220</v>
      </c>
      <c r="F2551" s="42" t="s">
        <v>357</v>
      </c>
      <c r="G2551" s="17" t="str">
        <f>$G$15</f>
        <v>TOTAL</v>
      </c>
      <c r="H2551" s="21">
        <f t="shared" ca="1" si="1192"/>
        <v>1258220.0000000005</v>
      </c>
      <c r="I2551" s="22">
        <f ca="1">VLOOKUP(CONCATENATE($F2551," ",$G2551),AllocFactorMatrix,(I$4+1),FALSE)*$E2551</f>
        <v>821564.03420063702</v>
      </c>
      <c r="J2551" s="22">
        <f ca="1">VLOOKUP(CONCATENATE($F2551," ",$G2551),AllocFactorMatrix,(J$4+1),FALSE)*$E2551</f>
        <v>179775.17427652888</v>
      </c>
      <c r="K2551" s="22">
        <f ca="1">VLOOKUP(CONCATENATE($F2551," ",$G2551),AllocFactorMatrix,(K$4+1),FALSE)*$E2551</f>
        <v>10245.286369283907</v>
      </c>
      <c r="L2551" s="22">
        <f ca="1">VLOOKUP(CONCATENATE($F2551," ",$G2551),AllocFactorMatrix,(L$4+1),FALSE)*$E2551</f>
        <v>2639.3043572851466</v>
      </c>
      <c r="M2551" s="22">
        <f t="shared" ca="1" si="1193"/>
        <v>192659.76500309794</v>
      </c>
      <c r="N2551" s="22">
        <f ca="1">VLOOKUP(CONCATENATE($F2551," ",$G2551),AllocFactorMatrix,(N$4+1),FALSE)*$E2551</f>
        <v>41178.586545606675</v>
      </c>
      <c r="O2551" s="22">
        <f ca="1">VLOOKUP(CONCATENATE($F2551," ",$G2551),AllocFactorMatrix,(O$4+1),FALSE)*$E2551</f>
        <v>28656.442837351875</v>
      </c>
      <c r="P2551" s="22">
        <f ca="1">VLOOKUP(CONCATENATE($F2551," ",$G2551),AllocFactorMatrix,(P$4+1),FALSE)*$E2551</f>
        <v>4157.1005272371467</v>
      </c>
      <c r="Q2551" s="22">
        <f ca="1">VLOOKUP(CONCATENATE($F2551," ",$G2551),AllocFactorMatrix,(Q$4+1),FALSE)*$E2551</f>
        <v>0</v>
      </c>
      <c r="R2551" s="22">
        <f t="shared" ca="1" si="1195"/>
        <v>73992.129910195683</v>
      </c>
      <c r="S2551" s="22">
        <f ca="1">VLOOKUP(CONCATENATE($F2551," ",$G2551),AllocFactorMatrix,(S$4+1),FALSE)*$E2551</f>
        <v>2515.5423826935321</v>
      </c>
      <c r="T2551" s="22">
        <f ca="1">VLOOKUP(CONCATENATE($F2551," ",$G2551),AllocFactorMatrix,(T$4+1),FALSE)*$E2551</f>
        <v>85983.090909018385</v>
      </c>
      <c r="U2551" s="22">
        <f ca="1">VLOOKUP(CONCATENATE($F2551," ",$G2551),AllocFactorMatrix,(U$4+1),FALSE)*$E2551</f>
        <v>64312.960594033539</v>
      </c>
      <c r="V2551" s="22">
        <f ca="1">VLOOKUP(CONCATENATE($F2551," ",$G2551),AllocFactorMatrix,(V$4+1),FALSE)*$E2551</f>
        <v>12027.309956148412</v>
      </c>
      <c r="W2551" s="22">
        <f t="shared" ca="1" si="1196"/>
        <v>164838.90384189386</v>
      </c>
      <c r="X2551" s="22">
        <f ca="1">VLOOKUP(CONCATENATE($F2551," ",$G2551),AllocFactorMatrix,(X$4+1),FALSE)*$E2551</f>
        <v>1013.2788755469056</v>
      </c>
      <c r="Y2551" s="22">
        <f ca="1">VLOOKUP(CONCATENATE($F2551," ",$G2551),AllocFactorMatrix,(Y$4+1),FALSE)*$E2551</f>
        <v>0</v>
      </c>
      <c r="Z2551" s="22">
        <f t="shared" ca="1" si="1194"/>
        <v>1013.2788755469056</v>
      </c>
      <c r="AA2551" s="22">
        <f ca="1">VLOOKUP(CONCATENATE($F2551," ",$G2551),AllocFactorMatrix,(AA$4+1),FALSE)*$E2551</f>
        <v>0</v>
      </c>
      <c r="AB2551" s="22">
        <f ca="1">VLOOKUP(CONCATENATE($F2551," ",$G2551),AllocFactorMatrix,(AB$4+1),FALSE)*$E2551</f>
        <v>4151.8881686285722</v>
      </c>
      <c r="AC2551" s="22">
        <f ca="1">VLOOKUP(CONCATENATE($F2551," ",$G2551),AllocFactorMatrix,(AC$4+1),FALSE)*$E2551</f>
        <v>0</v>
      </c>
    </row>
    <row r="2552" spans="4:29" hidden="1" outlineLevel="1">
      <c r="F2552" s="42" t="str">
        <f>F2559</f>
        <v>PROD_DEMAND</v>
      </c>
      <c r="G2552" s="17" t="str">
        <f>$G$8</f>
        <v>PRODUCTION</v>
      </c>
      <c r="H2552" s="21">
        <f t="shared" si="1192"/>
        <v>255569.00000000006</v>
      </c>
      <c r="I2552" s="22">
        <f>VLOOKUP(CONCATENATE($F2552," ",$G2552),AllocFactorMatrix,(I$4+1),FALSE)*$E2559</f>
        <v>126713.30049884447</v>
      </c>
      <c r="J2552" s="22">
        <f>VLOOKUP(CONCATENATE($F2552," ",$G2552),AllocFactorMatrix,(J$4+1),FALSE)*$E2559</f>
        <v>31686.925325898268</v>
      </c>
      <c r="K2552" s="22">
        <f>VLOOKUP(CONCATENATE($F2552," ",$G2552),AllocFactorMatrix,(K$4+1),FALSE)*$E2559</f>
        <v>401.59495172833192</v>
      </c>
      <c r="L2552" s="22">
        <f>VLOOKUP(CONCATENATE($F2552," ",$G2552),AllocFactorMatrix,(L$4+1),FALSE)*$E2559</f>
        <v>20.099428144669776</v>
      </c>
      <c r="M2552" s="22">
        <f t="shared" ref="M2552:M2559" si="1197">SUBTOTAL(9,J2552:L2552)</f>
        <v>32108.619705771271</v>
      </c>
      <c r="N2552" s="22">
        <f>VLOOKUP(CONCATENATE($F2552," ",$G2552),AllocFactorMatrix,(N$4+1),FALSE)*$E2559</f>
        <v>14216.267181638079</v>
      </c>
      <c r="O2552" s="22">
        <f>VLOOKUP(CONCATENATE($F2552," ",$G2552),AllocFactorMatrix,(O$4+1),FALSE)*$E2559</f>
        <v>3896.3496013499121</v>
      </c>
      <c r="P2552" s="22">
        <f>VLOOKUP(CONCATENATE($F2552," ",$G2552),AllocFactorMatrix,(P$4+1),FALSE)*$E2559</f>
        <v>620.02925765214013</v>
      </c>
      <c r="Q2552" s="22">
        <f>VLOOKUP(CONCATENATE($F2552," ",$G2552),AllocFactorMatrix,(Q$4+1),FALSE)*$E2559</f>
        <v>0</v>
      </c>
      <c r="R2552" s="22">
        <f>SUBTOTAL(9,N2552:Q2552)</f>
        <v>18732.646040640131</v>
      </c>
      <c r="S2552" s="22">
        <f>VLOOKUP(CONCATENATE($F2552," ",$G2552),AllocFactorMatrix,(S$4+1),FALSE)*$E2559</f>
        <v>614.53286279025156</v>
      </c>
      <c r="T2552" s="22">
        <f>VLOOKUP(CONCATENATE($F2552," ",$G2552),AllocFactorMatrix,(T$4+1),FALSE)*$E2559</f>
        <v>11183.449828934768</v>
      </c>
      <c r="U2552" s="22">
        <f>VLOOKUP(CONCATENATE($F2552," ",$G2552),AllocFactorMatrix,(U$4+1),FALSE)*$E2559</f>
        <v>54491.827619926436</v>
      </c>
      <c r="V2552" s="22">
        <f>VLOOKUP(CONCATENATE($F2552," ",$G2552),AllocFactorMatrix,(V$4+1),FALSE)*$E2559</f>
        <v>6943.3727522731815</v>
      </c>
      <c r="W2552" s="22">
        <f>SUBTOTAL(9,S2552:V2552)</f>
        <v>73233.183063924633</v>
      </c>
      <c r="X2552" s="22">
        <f>VLOOKUP(CONCATENATE($F2552," ",$G2552),AllocFactorMatrix,(X$4+1),FALSE)*$E2559</f>
        <v>3975.9868541845385</v>
      </c>
      <c r="Y2552" s="22">
        <f>VLOOKUP(CONCATENATE($F2552," ",$G2552),AllocFactorMatrix,(Y$4+1),FALSE)*$E2559</f>
        <v>74.738972860117542</v>
      </c>
      <c r="Z2552" s="22">
        <f t="shared" ref="Z2552:Z2559" si="1198">SUBTOTAL(9,X2552:Y2552)</f>
        <v>4050.7258270446559</v>
      </c>
      <c r="AA2552" s="22">
        <f>VLOOKUP(CONCATENATE($F2552," ",$G2552),AllocFactorMatrix,(AA$4+1),FALSE)*$E2559</f>
        <v>57.82091757986727</v>
      </c>
      <c r="AB2552" s="22">
        <f>VLOOKUP(CONCATENATE($F2552," ",$G2552),AllocFactorMatrix,(AB$4+1),FALSE)*$E2559</f>
        <v>543.36075749655777</v>
      </c>
      <c r="AC2552" s="22">
        <f>VLOOKUP(CONCATENATE($F2552," ",$G2552),AllocFactorMatrix,(AC$4+1),FALSE)*$E2559</f>
        <v>129.34318869845441</v>
      </c>
    </row>
    <row r="2553" spans="4:29" hidden="1" outlineLevel="1">
      <c r="F2553" s="42" t="str">
        <f>F2559</f>
        <v>PROD_DEMAND</v>
      </c>
      <c r="G2553" s="17" t="str">
        <f>$G$9</f>
        <v>BULKTRAN</v>
      </c>
      <c r="H2553" s="21">
        <f t="shared" si="1192"/>
        <v>0</v>
      </c>
      <c r="I2553" s="22">
        <f>VLOOKUP(CONCATENATE($F2553," ",$G2553),AllocFactorMatrix,(I$4+1),FALSE)*$E2559</f>
        <v>0</v>
      </c>
      <c r="J2553" s="22">
        <f>VLOOKUP(CONCATENATE($F2553," ",$G2553),AllocFactorMatrix,(J$4+1),FALSE)*$E2559</f>
        <v>0</v>
      </c>
      <c r="K2553" s="22">
        <f>VLOOKUP(CONCATENATE($F2553," ",$G2553),AllocFactorMatrix,(K$4+1),FALSE)*$E2559</f>
        <v>0</v>
      </c>
      <c r="L2553" s="22">
        <f>VLOOKUP(CONCATENATE($F2553," ",$G2553),AllocFactorMatrix,(L$4+1),FALSE)*$E2559</f>
        <v>0</v>
      </c>
      <c r="M2553" s="22">
        <f t="shared" si="1197"/>
        <v>0</v>
      </c>
      <c r="N2553" s="22">
        <f>VLOOKUP(CONCATENATE($F2553," ",$G2553),AllocFactorMatrix,(N$4+1),FALSE)*$E2559</f>
        <v>0</v>
      </c>
      <c r="O2553" s="22">
        <f>VLOOKUP(CONCATENATE($F2553," ",$G2553),AllocFactorMatrix,(O$4+1),FALSE)*$E2559</f>
        <v>0</v>
      </c>
      <c r="P2553" s="22">
        <f>VLOOKUP(CONCATENATE($F2553," ",$G2553),AllocFactorMatrix,(P$4+1),FALSE)*$E2559</f>
        <v>0</v>
      </c>
      <c r="Q2553" s="22">
        <f>VLOOKUP(CONCATENATE($F2553," ",$G2553),AllocFactorMatrix,(Q$4+1),FALSE)*$E2559</f>
        <v>0</v>
      </c>
      <c r="R2553" s="22">
        <f t="shared" ref="R2553:R2559" si="1199">SUBTOTAL(9,N2553:Q2553)</f>
        <v>0</v>
      </c>
      <c r="S2553" s="22">
        <f>VLOOKUP(CONCATENATE($F2553," ",$G2553),AllocFactorMatrix,(S$4+1),FALSE)*$E2559</f>
        <v>0</v>
      </c>
      <c r="T2553" s="22">
        <f>VLOOKUP(CONCATENATE($F2553," ",$G2553),AllocFactorMatrix,(T$4+1),FALSE)*$E2559</f>
        <v>0</v>
      </c>
      <c r="U2553" s="22">
        <f>VLOOKUP(CONCATENATE($F2553," ",$G2553),AllocFactorMatrix,(U$4+1),FALSE)*$E2559</f>
        <v>0</v>
      </c>
      <c r="V2553" s="22">
        <f>VLOOKUP(CONCATENATE($F2553," ",$G2553),AllocFactorMatrix,(V$4+1),FALSE)*$E2559</f>
        <v>0</v>
      </c>
      <c r="W2553" s="22">
        <f t="shared" ref="W2553:W2559" si="1200">SUBTOTAL(9,S2553:V2553)</f>
        <v>0</v>
      </c>
      <c r="X2553" s="22">
        <f>VLOOKUP(CONCATENATE($F2553," ",$G2553),AllocFactorMatrix,(X$4+1),FALSE)*$E2559</f>
        <v>0</v>
      </c>
      <c r="Y2553" s="22">
        <f>VLOOKUP(CONCATENATE($F2553," ",$G2553),AllocFactorMatrix,(Y$4+1),FALSE)*$E2559</f>
        <v>0</v>
      </c>
      <c r="Z2553" s="22">
        <f t="shared" si="1198"/>
        <v>0</v>
      </c>
      <c r="AA2553" s="22">
        <f>VLOOKUP(CONCATENATE($F2553," ",$G2553),AllocFactorMatrix,(AA$4+1),FALSE)*$E2559</f>
        <v>0</v>
      </c>
      <c r="AB2553" s="22">
        <f>VLOOKUP(CONCATENATE($F2553," ",$G2553),AllocFactorMatrix,(AB$4+1),FALSE)*$E2559</f>
        <v>0</v>
      </c>
      <c r="AC2553" s="22">
        <f>VLOOKUP(CONCATENATE($F2553," ",$G2553),AllocFactorMatrix,(AC$4+1),FALSE)*$E2559</f>
        <v>0</v>
      </c>
    </row>
    <row r="2554" spans="4:29" hidden="1" outlineLevel="1">
      <c r="F2554" s="42" t="str">
        <f>F2559</f>
        <v>PROD_DEMAND</v>
      </c>
      <c r="G2554" s="17" t="str">
        <f>$G$10</f>
        <v>SUBTRAN</v>
      </c>
      <c r="H2554" s="21">
        <f t="shared" si="1192"/>
        <v>0</v>
      </c>
      <c r="I2554" s="22">
        <f>VLOOKUP(CONCATENATE($F2554," ",$G2554),AllocFactorMatrix,(I$4+1),FALSE)*$E2559</f>
        <v>0</v>
      </c>
      <c r="J2554" s="22">
        <f>VLOOKUP(CONCATENATE($F2554," ",$G2554),AllocFactorMatrix,(J$4+1),FALSE)*$E2559</f>
        <v>0</v>
      </c>
      <c r="K2554" s="22">
        <f>VLOOKUP(CONCATENATE($F2554," ",$G2554),AllocFactorMatrix,(K$4+1),FALSE)*$E2559</f>
        <v>0</v>
      </c>
      <c r="L2554" s="22">
        <f>VLOOKUP(CONCATENATE($F2554," ",$G2554),AllocFactorMatrix,(L$4+1),FALSE)*$E2559</f>
        <v>0</v>
      </c>
      <c r="M2554" s="22">
        <f t="shared" si="1197"/>
        <v>0</v>
      </c>
      <c r="N2554" s="22">
        <f>VLOOKUP(CONCATENATE($F2554," ",$G2554),AllocFactorMatrix,(N$4+1),FALSE)*$E2559</f>
        <v>0</v>
      </c>
      <c r="O2554" s="22">
        <f>VLOOKUP(CONCATENATE($F2554," ",$G2554),AllocFactorMatrix,(O$4+1),FALSE)*$E2559</f>
        <v>0</v>
      </c>
      <c r="P2554" s="22">
        <f>VLOOKUP(CONCATENATE($F2554," ",$G2554),AllocFactorMatrix,(P$4+1),FALSE)*$E2559</f>
        <v>0</v>
      </c>
      <c r="Q2554" s="22">
        <f>VLOOKUP(CONCATENATE($F2554," ",$G2554),AllocFactorMatrix,(Q$4+1),FALSE)*$E2559</f>
        <v>0</v>
      </c>
      <c r="R2554" s="22">
        <f t="shared" si="1199"/>
        <v>0</v>
      </c>
      <c r="S2554" s="22">
        <f>VLOOKUP(CONCATENATE($F2554," ",$G2554),AllocFactorMatrix,(S$4+1),FALSE)*$E2559</f>
        <v>0</v>
      </c>
      <c r="T2554" s="22">
        <f>VLOOKUP(CONCATENATE($F2554," ",$G2554),AllocFactorMatrix,(T$4+1),FALSE)*$E2559</f>
        <v>0</v>
      </c>
      <c r="U2554" s="22">
        <f>VLOOKUP(CONCATENATE($F2554," ",$G2554),AllocFactorMatrix,(U$4+1),FALSE)*$E2559</f>
        <v>0</v>
      </c>
      <c r="V2554" s="22">
        <f>VLOOKUP(CONCATENATE($F2554," ",$G2554),AllocFactorMatrix,(V$4+1),FALSE)*$E2559</f>
        <v>0</v>
      </c>
      <c r="W2554" s="22">
        <f t="shared" si="1200"/>
        <v>0</v>
      </c>
      <c r="X2554" s="22">
        <f>VLOOKUP(CONCATENATE($F2554," ",$G2554),AllocFactorMatrix,(X$4+1),FALSE)*$E2559</f>
        <v>0</v>
      </c>
      <c r="Y2554" s="22">
        <f>VLOOKUP(CONCATENATE($F2554," ",$G2554),AllocFactorMatrix,(Y$4+1),FALSE)*$E2559</f>
        <v>0</v>
      </c>
      <c r="Z2554" s="22">
        <f t="shared" si="1198"/>
        <v>0</v>
      </c>
      <c r="AA2554" s="22">
        <f>VLOOKUP(CONCATENATE($F2554," ",$G2554),AllocFactorMatrix,(AA$4+1),FALSE)*$E2559</f>
        <v>0</v>
      </c>
      <c r="AB2554" s="22">
        <f>VLOOKUP(CONCATENATE($F2554," ",$G2554),AllocFactorMatrix,(AB$4+1),FALSE)*$E2559</f>
        <v>0</v>
      </c>
      <c r="AC2554" s="22">
        <f>VLOOKUP(CONCATENATE($F2554," ",$G2554),AllocFactorMatrix,(AC$4+1),FALSE)*$E2559</f>
        <v>0</v>
      </c>
    </row>
    <row r="2555" spans="4:29" hidden="1" outlineLevel="1">
      <c r="F2555" s="42" t="str">
        <f>F2559</f>
        <v>PROD_DEMAND</v>
      </c>
      <c r="G2555" s="17" t="str">
        <f>$G$11</f>
        <v>DISTPRI</v>
      </c>
      <c r="H2555" s="21">
        <f t="shared" si="1192"/>
        <v>0</v>
      </c>
      <c r="I2555" s="22">
        <f>VLOOKUP(CONCATENATE($F2555," ",$G2555),AllocFactorMatrix,(I$4+1),FALSE)*$E2559</f>
        <v>0</v>
      </c>
      <c r="J2555" s="22">
        <f>VLOOKUP(CONCATENATE($F2555," ",$G2555),AllocFactorMatrix,(J$4+1),FALSE)*$E2559</f>
        <v>0</v>
      </c>
      <c r="K2555" s="22">
        <f>VLOOKUP(CONCATENATE($F2555," ",$G2555),AllocFactorMatrix,(K$4+1),FALSE)*$E2559</f>
        <v>0</v>
      </c>
      <c r="L2555" s="22">
        <f>VLOOKUP(CONCATENATE($F2555," ",$G2555),AllocFactorMatrix,(L$4+1),FALSE)*$E2559</f>
        <v>0</v>
      </c>
      <c r="M2555" s="22">
        <f t="shared" si="1197"/>
        <v>0</v>
      </c>
      <c r="N2555" s="22">
        <f>VLOOKUP(CONCATENATE($F2555," ",$G2555),AllocFactorMatrix,(N$4+1),FALSE)*$E2559</f>
        <v>0</v>
      </c>
      <c r="O2555" s="22">
        <f>VLOOKUP(CONCATENATE($F2555," ",$G2555),AllocFactorMatrix,(O$4+1),FALSE)*$E2559</f>
        <v>0</v>
      </c>
      <c r="P2555" s="22">
        <f>VLOOKUP(CONCATENATE($F2555," ",$G2555),AllocFactorMatrix,(P$4+1),FALSE)*$E2559</f>
        <v>0</v>
      </c>
      <c r="Q2555" s="22">
        <f>VLOOKUP(CONCATENATE($F2555," ",$G2555),AllocFactorMatrix,(Q$4+1),FALSE)*$E2559</f>
        <v>0</v>
      </c>
      <c r="R2555" s="22">
        <f t="shared" si="1199"/>
        <v>0</v>
      </c>
      <c r="S2555" s="22">
        <f>VLOOKUP(CONCATENATE($F2555," ",$G2555),AllocFactorMatrix,(S$4+1),FALSE)*$E2559</f>
        <v>0</v>
      </c>
      <c r="T2555" s="22">
        <f>VLOOKUP(CONCATENATE($F2555," ",$G2555),AllocFactorMatrix,(T$4+1),FALSE)*$E2559</f>
        <v>0</v>
      </c>
      <c r="U2555" s="22">
        <f>VLOOKUP(CONCATENATE($F2555," ",$G2555),AllocFactorMatrix,(U$4+1),FALSE)*$E2559</f>
        <v>0</v>
      </c>
      <c r="V2555" s="22">
        <f>VLOOKUP(CONCATENATE($F2555," ",$G2555),AllocFactorMatrix,(V$4+1),FALSE)*$E2559</f>
        <v>0</v>
      </c>
      <c r="W2555" s="22">
        <f t="shared" si="1200"/>
        <v>0</v>
      </c>
      <c r="X2555" s="22">
        <f>VLOOKUP(CONCATENATE($F2555," ",$G2555),AllocFactorMatrix,(X$4+1),FALSE)*$E2559</f>
        <v>0</v>
      </c>
      <c r="Y2555" s="22">
        <f>VLOOKUP(CONCATENATE($F2555," ",$G2555),AllocFactorMatrix,(Y$4+1),FALSE)*$E2559</f>
        <v>0</v>
      </c>
      <c r="Z2555" s="22">
        <f t="shared" si="1198"/>
        <v>0</v>
      </c>
      <c r="AA2555" s="22">
        <f>VLOOKUP(CONCATENATE($F2555," ",$G2555),AllocFactorMatrix,(AA$4+1),FALSE)*$E2559</f>
        <v>0</v>
      </c>
      <c r="AB2555" s="22">
        <f>VLOOKUP(CONCATENATE($F2555," ",$G2555),AllocFactorMatrix,(AB$4+1),FALSE)*$E2559</f>
        <v>0</v>
      </c>
      <c r="AC2555" s="22">
        <f>VLOOKUP(CONCATENATE($F2555," ",$G2555),AllocFactorMatrix,(AC$4+1),FALSE)*$E2559</f>
        <v>0</v>
      </c>
    </row>
    <row r="2556" spans="4:29" hidden="1" outlineLevel="1">
      <c r="F2556" s="42" t="str">
        <f>F2559</f>
        <v>PROD_DEMAND</v>
      </c>
      <c r="G2556" s="17" t="str">
        <f>$G$12</f>
        <v>DISTSEC</v>
      </c>
      <c r="H2556" s="21">
        <f t="shared" si="1192"/>
        <v>0</v>
      </c>
      <c r="I2556" s="22">
        <f>VLOOKUP(CONCATENATE($F2556," ",$G2556),AllocFactorMatrix,(I$4+1),FALSE)*$E2559</f>
        <v>0</v>
      </c>
      <c r="J2556" s="22">
        <f>VLOOKUP(CONCATENATE($F2556," ",$G2556),AllocFactorMatrix,(J$4+1),FALSE)*$E2559</f>
        <v>0</v>
      </c>
      <c r="K2556" s="22">
        <f>VLOOKUP(CONCATENATE($F2556," ",$G2556),AllocFactorMatrix,(K$4+1),FALSE)*$E2559</f>
        <v>0</v>
      </c>
      <c r="L2556" s="22">
        <f>VLOOKUP(CONCATENATE($F2556," ",$G2556),AllocFactorMatrix,(L$4+1),FALSE)*$E2559</f>
        <v>0</v>
      </c>
      <c r="M2556" s="22">
        <f t="shared" si="1197"/>
        <v>0</v>
      </c>
      <c r="N2556" s="22">
        <f>VLOOKUP(CONCATENATE($F2556," ",$G2556),AllocFactorMatrix,(N$4+1),FALSE)*$E2559</f>
        <v>0</v>
      </c>
      <c r="O2556" s="22">
        <f>VLOOKUP(CONCATENATE($F2556," ",$G2556),AllocFactorMatrix,(O$4+1),FALSE)*$E2559</f>
        <v>0</v>
      </c>
      <c r="P2556" s="22">
        <f>VLOOKUP(CONCATENATE($F2556," ",$G2556),AllocFactorMatrix,(P$4+1),FALSE)*$E2559</f>
        <v>0</v>
      </c>
      <c r="Q2556" s="22">
        <f>VLOOKUP(CONCATENATE($F2556," ",$G2556),AllocFactorMatrix,(Q$4+1),FALSE)*$E2559</f>
        <v>0</v>
      </c>
      <c r="R2556" s="22">
        <f t="shared" si="1199"/>
        <v>0</v>
      </c>
      <c r="S2556" s="22">
        <f>VLOOKUP(CONCATENATE($F2556," ",$G2556),AllocFactorMatrix,(S$4+1),FALSE)*$E2559</f>
        <v>0</v>
      </c>
      <c r="T2556" s="22">
        <f>VLOOKUP(CONCATENATE($F2556," ",$G2556),AllocFactorMatrix,(T$4+1),FALSE)*$E2559</f>
        <v>0</v>
      </c>
      <c r="U2556" s="22">
        <f>VLOOKUP(CONCATENATE($F2556," ",$G2556),AllocFactorMatrix,(U$4+1),FALSE)*$E2559</f>
        <v>0</v>
      </c>
      <c r="V2556" s="22">
        <f>VLOOKUP(CONCATENATE($F2556," ",$G2556),AllocFactorMatrix,(V$4+1),FALSE)*$E2559</f>
        <v>0</v>
      </c>
      <c r="W2556" s="22">
        <f t="shared" si="1200"/>
        <v>0</v>
      </c>
      <c r="X2556" s="22">
        <f>VLOOKUP(CONCATENATE($F2556," ",$G2556),AllocFactorMatrix,(X$4+1),FALSE)*$E2559</f>
        <v>0</v>
      </c>
      <c r="Y2556" s="22">
        <f>VLOOKUP(CONCATENATE($F2556," ",$G2556),AllocFactorMatrix,(Y$4+1),FALSE)*$E2559</f>
        <v>0</v>
      </c>
      <c r="Z2556" s="22">
        <f t="shared" si="1198"/>
        <v>0</v>
      </c>
      <c r="AA2556" s="22">
        <f>VLOOKUP(CONCATENATE($F2556," ",$G2556),AllocFactorMatrix,(AA$4+1),FALSE)*$E2559</f>
        <v>0</v>
      </c>
      <c r="AB2556" s="22">
        <f>VLOOKUP(CONCATENATE($F2556," ",$G2556),AllocFactorMatrix,(AB$4+1),FALSE)*$E2559</f>
        <v>0</v>
      </c>
      <c r="AC2556" s="22">
        <f>VLOOKUP(CONCATENATE($F2556," ",$G2556),AllocFactorMatrix,(AC$4+1),FALSE)*$E2559</f>
        <v>0</v>
      </c>
    </row>
    <row r="2557" spans="4:29" hidden="1" outlineLevel="1">
      <c r="F2557" s="42" t="str">
        <f>F2559</f>
        <v>PROD_DEMAND</v>
      </c>
      <c r="G2557" s="17" t="str">
        <f>$G$13</f>
        <v>ENERGY</v>
      </c>
      <c r="H2557" s="21">
        <f t="shared" si="1192"/>
        <v>0</v>
      </c>
      <c r="I2557" s="22">
        <f>VLOOKUP(CONCATENATE($F2557," ",$G2557),AllocFactorMatrix,(I$4+1),FALSE)*$E2559</f>
        <v>0</v>
      </c>
      <c r="J2557" s="22">
        <f>VLOOKUP(CONCATENATE($F2557," ",$G2557),AllocFactorMatrix,(J$4+1),FALSE)*$E2559</f>
        <v>0</v>
      </c>
      <c r="K2557" s="22">
        <f>VLOOKUP(CONCATENATE($F2557," ",$G2557),AllocFactorMatrix,(K$4+1),FALSE)*$E2559</f>
        <v>0</v>
      </c>
      <c r="L2557" s="22">
        <f>VLOOKUP(CONCATENATE($F2557," ",$G2557),AllocFactorMatrix,(L$4+1),FALSE)*$E2559</f>
        <v>0</v>
      </c>
      <c r="M2557" s="22">
        <f t="shared" si="1197"/>
        <v>0</v>
      </c>
      <c r="N2557" s="22">
        <f>VLOOKUP(CONCATENATE($F2557," ",$G2557),AllocFactorMatrix,(N$4+1),FALSE)*$E2559</f>
        <v>0</v>
      </c>
      <c r="O2557" s="22">
        <f>VLOOKUP(CONCATENATE($F2557," ",$G2557),AllocFactorMatrix,(O$4+1),FALSE)*$E2559</f>
        <v>0</v>
      </c>
      <c r="P2557" s="22">
        <f>VLOOKUP(CONCATENATE($F2557," ",$G2557),AllocFactorMatrix,(P$4+1),FALSE)*$E2559</f>
        <v>0</v>
      </c>
      <c r="Q2557" s="22">
        <f>VLOOKUP(CONCATENATE($F2557," ",$G2557),AllocFactorMatrix,(Q$4+1),FALSE)*$E2559</f>
        <v>0</v>
      </c>
      <c r="R2557" s="22">
        <f t="shared" si="1199"/>
        <v>0</v>
      </c>
      <c r="S2557" s="22">
        <f>VLOOKUP(CONCATENATE($F2557," ",$G2557),AllocFactorMatrix,(S$4+1),FALSE)*$E2559</f>
        <v>0</v>
      </c>
      <c r="T2557" s="22">
        <f>VLOOKUP(CONCATENATE($F2557," ",$G2557),AllocFactorMatrix,(T$4+1),FALSE)*$E2559</f>
        <v>0</v>
      </c>
      <c r="U2557" s="22">
        <f>VLOOKUP(CONCATENATE($F2557," ",$G2557),AllocFactorMatrix,(U$4+1),FALSE)*$E2559</f>
        <v>0</v>
      </c>
      <c r="V2557" s="22">
        <f>VLOOKUP(CONCATENATE($F2557," ",$G2557),AllocFactorMatrix,(V$4+1),FALSE)*$E2559</f>
        <v>0</v>
      </c>
      <c r="W2557" s="22">
        <f t="shared" si="1200"/>
        <v>0</v>
      </c>
      <c r="X2557" s="22">
        <f>VLOOKUP(CONCATENATE($F2557," ",$G2557),AllocFactorMatrix,(X$4+1),FALSE)*$E2559</f>
        <v>0</v>
      </c>
      <c r="Y2557" s="22">
        <f>VLOOKUP(CONCATENATE($F2557," ",$G2557),AllocFactorMatrix,(Y$4+1),FALSE)*$E2559</f>
        <v>0</v>
      </c>
      <c r="Z2557" s="22">
        <f t="shared" si="1198"/>
        <v>0</v>
      </c>
      <c r="AA2557" s="22">
        <f>VLOOKUP(CONCATENATE($F2557," ",$G2557),AllocFactorMatrix,(AA$4+1),FALSE)*$E2559</f>
        <v>0</v>
      </c>
      <c r="AB2557" s="22">
        <f>VLOOKUP(CONCATENATE($F2557," ",$G2557),AllocFactorMatrix,(AB$4+1),FALSE)*$E2559</f>
        <v>0</v>
      </c>
      <c r="AC2557" s="22">
        <f>VLOOKUP(CONCATENATE($F2557," ",$G2557),AllocFactorMatrix,(AC$4+1),FALSE)*$E2559</f>
        <v>0</v>
      </c>
    </row>
    <row r="2558" spans="4:29" hidden="1" outlineLevel="1">
      <c r="F2558" s="42" t="str">
        <f>F2559</f>
        <v>PROD_DEMAND</v>
      </c>
      <c r="G2558" s="17" t="str">
        <f>$G$14</f>
        <v>CUSTOMER</v>
      </c>
      <c r="H2558" s="21">
        <f t="shared" si="1192"/>
        <v>0</v>
      </c>
      <c r="I2558" s="22">
        <f>VLOOKUP(CONCATENATE($F2558," ",$G2558),AllocFactorMatrix,(I$4+1),FALSE)*$E2559</f>
        <v>0</v>
      </c>
      <c r="J2558" s="22">
        <f>VLOOKUP(CONCATENATE($F2558," ",$G2558),AllocFactorMatrix,(J$4+1),FALSE)*$E2559</f>
        <v>0</v>
      </c>
      <c r="K2558" s="22">
        <f>VLOOKUP(CONCATENATE($F2558," ",$G2558),AllocFactorMatrix,(K$4+1),FALSE)*$E2559</f>
        <v>0</v>
      </c>
      <c r="L2558" s="22">
        <f>VLOOKUP(CONCATENATE($F2558," ",$G2558),AllocFactorMatrix,(L$4+1),FALSE)*$E2559</f>
        <v>0</v>
      </c>
      <c r="M2558" s="22">
        <f t="shared" si="1197"/>
        <v>0</v>
      </c>
      <c r="N2558" s="22">
        <f>VLOOKUP(CONCATENATE($F2558," ",$G2558),AllocFactorMatrix,(N$4+1),FALSE)*$E2559</f>
        <v>0</v>
      </c>
      <c r="O2558" s="22">
        <f>VLOOKUP(CONCATENATE($F2558," ",$G2558),AllocFactorMatrix,(O$4+1),FALSE)*$E2559</f>
        <v>0</v>
      </c>
      <c r="P2558" s="22">
        <f>VLOOKUP(CONCATENATE($F2558," ",$G2558),AllocFactorMatrix,(P$4+1),FALSE)*$E2559</f>
        <v>0</v>
      </c>
      <c r="Q2558" s="22">
        <f>VLOOKUP(CONCATENATE($F2558," ",$G2558),AllocFactorMatrix,(Q$4+1),FALSE)*$E2559</f>
        <v>0</v>
      </c>
      <c r="R2558" s="22">
        <f t="shared" si="1199"/>
        <v>0</v>
      </c>
      <c r="S2558" s="22">
        <f>VLOOKUP(CONCATENATE($F2558," ",$G2558),AllocFactorMatrix,(S$4+1),FALSE)*$E2559</f>
        <v>0</v>
      </c>
      <c r="T2558" s="22">
        <f>VLOOKUP(CONCATENATE($F2558," ",$G2558),AllocFactorMatrix,(T$4+1),FALSE)*$E2559</f>
        <v>0</v>
      </c>
      <c r="U2558" s="22">
        <f>VLOOKUP(CONCATENATE($F2558," ",$G2558),AllocFactorMatrix,(U$4+1),FALSE)*$E2559</f>
        <v>0</v>
      </c>
      <c r="V2558" s="22">
        <f>VLOOKUP(CONCATENATE($F2558," ",$G2558),AllocFactorMatrix,(V$4+1),FALSE)*$E2559</f>
        <v>0</v>
      </c>
      <c r="W2558" s="22">
        <f t="shared" si="1200"/>
        <v>0</v>
      </c>
      <c r="X2558" s="22">
        <f>VLOOKUP(CONCATENATE($F2558," ",$G2558),AllocFactorMatrix,(X$4+1),FALSE)*$E2559</f>
        <v>0</v>
      </c>
      <c r="Y2558" s="22">
        <f>VLOOKUP(CONCATENATE($F2558," ",$G2558),AllocFactorMatrix,(Y$4+1),FALSE)*$E2559</f>
        <v>0</v>
      </c>
      <c r="Z2558" s="22">
        <f t="shared" si="1198"/>
        <v>0</v>
      </c>
      <c r="AA2558" s="22">
        <f>VLOOKUP(CONCATENATE($F2558," ",$G2558),AllocFactorMatrix,(AA$4+1),FALSE)*$E2559</f>
        <v>0</v>
      </c>
      <c r="AB2558" s="22">
        <f>VLOOKUP(CONCATENATE($F2558," ",$G2558),AllocFactorMatrix,(AB$4+1),FALSE)*$E2559</f>
        <v>0</v>
      </c>
      <c r="AC2558" s="22">
        <f>VLOOKUP(CONCATENATE($F2558," ",$G2558),AllocFactorMatrix,(AC$4+1),FALSE)*$E2559</f>
        <v>0</v>
      </c>
    </row>
    <row r="2559" spans="4:29" collapsed="1">
      <c r="D2559" s="39" t="s">
        <v>702</v>
      </c>
      <c r="E2559" s="19">
        <v>255569</v>
      </c>
      <c r="F2559" s="42" t="s">
        <v>29</v>
      </c>
      <c r="G2559" s="17" t="str">
        <f>$G$15</f>
        <v>TOTAL</v>
      </c>
      <c r="H2559" s="21">
        <f t="shared" si="1192"/>
        <v>255569.00000000006</v>
      </c>
      <c r="I2559" s="22">
        <f>VLOOKUP(CONCATENATE($F2559," ",$G2559),AllocFactorMatrix,(I$4+1),FALSE)*$E2559</f>
        <v>126713.30049884447</v>
      </c>
      <c r="J2559" s="22">
        <f>VLOOKUP(CONCATENATE($F2559," ",$G2559),AllocFactorMatrix,(J$4+1),FALSE)*$E2559</f>
        <v>31686.925325898268</v>
      </c>
      <c r="K2559" s="22">
        <f>VLOOKUP(CONCATENATE($F2559," ",$G2559),AllocFactorMatrix,(K$4+1),FALSE)*$E2559</f>
        <v>401.59495172833192</v>
      </c>
      <c r="L2559" s="22">
        <f>VLOOKUP(CONCATENATE($F2559," ",$G2559),AllocFactorMatrix,(L$4+1),FALSE)*$E2559</f>
        <v>20.099428144669776</v>
      </c>
      <c r="M2559" s="22">
        <f t="shared" si="1197"/>
        <v>32108.619705771271</v>
      </c>
      <c r="N2559" s="22">
        <f>VLOOKUP(CONCATENATE($F2559," ",$G2559),AllocFactorMatrix,(N$4+1),FALSE)*$E2559</f>
        <v>14216.267181638079</v>
      </c>
      <c r="O2559" s="22">
        <f>VLOOKUP(CONCATENATE($F2559," ",$G2559),AllocFactorMatrix,(O$4+1),FALSE)*$E2559</f>
        <v>3896.3496013499121</v>
      </c>
      <c r="P2559" s="22">
        <f>VLOOKUP(CONCATENATE($F2559," ",$G2559),AllocFactorMatrix,(P$4+1),FALSE)*$E2559</f>
        <v>620.02925765214013</v>
      </c>
      <c r="Q2559" s="22">
        <f>VLOOKUP(CONCATENATE($F2559," ",$G2559),AllocFactorMatrix,(Q$4+1),FALSE)*$E2559</f>
        <v>0</v>
      </c>
      <c r="R2559" s="22">
        <f t="shared" si="1199"/>
        <v>18732.646040640131</v>
      </c>
      <c r="S2559" s="22">
        <f>VLOOKUP(CONCATENATE($F2559," ",$G2559),AllocFactorMatrix,(S$4+1),FALSE)*$E2559</f>
        <v>614.53286279025156</v>
      </c>
      <c r="T2559" s="22">
        <f>VLOOKUP(CONCATENATE($F2559," ",$G2559),AllocFactorMatrix,(T$4+1),FALSE)*$E2559</f>
        <v>11183.449828934768</v>
      </c>
      <c r="U2559" s="22">
        <f>VLOOKUP(CONCATENATE($F2559," ",$G2559),AllocFactorMatrix,(U$4+1),FALSE)*$E2559</f>
        <v>54491.827619926436</v>
      </c>
      <c r="V2559" s="22">
        <f>VLOOKUP(CONCATENATE($F2559," ",$G2559),AllocFactorMatrix,(V$4+1),FALSE)*$E2559</f>
        <v>6943.3727522731815</v>
      </c>
      <c r="W2559" s="22">
        <f t="shared" si="1200"/>
        <v>73233.183063924633</v>
      </c>
      <c r="X2559" s="22">
        <f>VLOOKUP(CONCATENATE($F2559," ",$G2559),AllocFactorMatrix,(X$4+1),FALSE)*$E2559</f>
        <v>3975.9868541845385</v>
      </c>
      <c r="Y2559" s="22">
        <f>VLOOKUP(CONCATENATE($F2559," ",$G2559),AllocFactorMatrix,(Y$4+1),FALSE)*$E2559</f>
        <v>74.738972860117542</v>
      </c>
      <c r="Z2559" s="22">
        <f t="shared" si="1198"/>
        <v>4050.7258270446559</v>
      </c>
      <c r="AA2559" s="22">
        <f>VLOOKUP(CONCATENATE($F2559," ",$G2559),AllocFactorMatrix,(AA$4+1),FALSE)*$E2559</f>
        <v>57.82091757986727</v>
      </c>
      <c r="AB2559" s="22">
        <f>VLOOKUP(CONCATENATE($F2559," ",$G2559),AllocFactorMatrix,(AB$4+1),FALSE)*$E2559</f>
        <v>543.36075749655777</v>
      </c>
      <c r="AC2559" s="22">
        <f>VLOOKUP(CONCATENATE($F2559," ",$G2559),AllocFactorMatrix,(AC$4+1),FALSE)*$E2559</f>
        <v>129.34318869845441</v>
      </c>
    </row>
    <row r="2560" spans="4:29" hidden="1" outlineLevel="1">
      <c r="D2560" s="39"/>
      <c r="G2560" s="17" t="str">
        <f>$G$8</f>
        <v>PRODUCTION</v>
      </c>
      <c r="H2560" s="21">
        <f t="shared" ref="H2560:AC2560" ca="1" si="1201">H2544+H2552</f>
        <v>647170.38459288632</v>
      </c>
      <c r="I2560" s="21">
        <f t="shared" ca="1" si="1201"/>
        <v>353141.55680009798</v>
      </c>
      <c r="J2560" s="21">
        <f t="shared" ca="1" si="1201"/>
        <v>81931.328227646154</v>
      </c>
      <c r="K2560" s="21">
        <f t="shared" ca="1" si="1201"/>
        <v>3501.9732411836571</v>
      </c>
      <c r="L2560" s="21">
        <f t="shared" ca="1" si="1201"/>
        <v>784.45054075835776</v>
      </c>
      <c r="M2560" s="21">
        <f t="shared" ca="1" si="1201"/>
        <v>86217.752009588163</v>
      </c>
      <c r="N2560" s="21">
        <f t="shared" ca="1" si="1201"/>
        <v>31301.182841690948</v>
      </c>
      <c r="O2560" s="21">
        <f t="shared" ca="1" si="1201"/>
        <v>16285.059306381279</v>
      </c>
      <c r="P2560" s="21">
        <f t="shared" ca="1" si="1201"/>
        <v>2637.3920410887258</v>
      </c>
      <c r="Q2560" s="21">
        <f t="shared" ca="1" si="1201"/>
        <v>0</v>
      </c>
      <c r="R2560" s="21">
        <f t="shared" ca="1" si="1201"/>
        <v>50223.634189160955</v>
      </c>
      <c r="S2560" s="21">
        <f t="shared" ca="1" si="1201"/>
        <v>1685.0565515647347</v>
      </c>
      <c r="T2560" s="21">
        <f t="shared" ca="1" si="1201"/>
        <v>48853.689443944342</v>
      </c>
      <c r="U2560" s="21">
        <f t="shared" ca="1" si="1201"/>
        <v>87629.068308271992</v>
      </c>
      <c r="V2560" s="21">
        <f t="shared" ca="1" si="1201"/>
        <v>14032.48692790651</v>
      </c>
      <c r="W2560" s="21">
        <f t="shared" ca="1" si="1201"/>
        <v>152200.30123168757</v>
      </c>
      <c r="X2560" s="21">
        <f t="shared" ca="1" si="1201"/>
        <v>4394.0149944968189</v>
      </c>
      <c r="Y2560" s="21">
        <f t="shared" ca="1" si="1201"/>
        <v>74.738972860117542</v>
      </c>
      <c r="Z2560" s="21">
        <f t="shared" ca="1" si="1201"/>
        <v>4468.7539673569363</v>
      </c>
      <c r="AA2560" s="21">
        <f t="shared" ca="1" si="1201"/>
        <v>57.82091757986727</v>
      </c>
      <c r="AB2560" s="21">
        <f t="shared" ca="1" si="1201"/>
        <v>731.22228871635957</v>
      </c>
      <c r="AC2560" s="21">
        <f t="shared" ca="1" si="1201"/>
        <v>129.34318869845441</v>
      </c>
    </row>
    <row r="2561" spans="2:29" hidden="1" outlineLevel="1">
      <c r="D2561" s="39"/>
      <c r="G2561" s="17" t="str">
        <f>$G$9</f>
        <v>BULKTRAN</v>
      </c>
      <c r="H2561" s="21">
        <f t="shared" ref="H2561:AC2561" ca="1" si="1202">H2545+H2553</f>
        <v>250999.02955277008</v>
      </c>
      <c r="I2561" s="21">
        <f t="shared" ca="1" si="1202"/>
        <v>145130.41789682413</v>
      </c>
      <c r="J2561" s="21">
        <f t="shared" ca="1" si="1202"/>
        <v>32204.422315584921</v>
      </c>
      <c r="K2561" s="21">
        <f t="shared" ca="1" si="1202"/>
        <v>1987.2042656559595</v>
      </c>
      <c r="L2561" s="21">
        <f t="shared" ca="1" si="1202"/>
        <v>489.91498766805137</v>
      </c>
      <c r="M2561" s="21">
        <f t="shared" ca="1" si="1202"/>
        <v>34681.541568908935</v>
      </c>
      <c r="N2561" s="21">
        <f t="shared" ca="1" si="1202"/>
        <v>10950.669275907598</v>
      </c>
      <c r="O2561" s="21">
        <f t="shared" ca="1" si="1202"/>
        <v>7940.6106201758921</v>
      </c>
      <c r="P2561" s="21">
        <f t="shared" ca="1" si="1202"/>
        <v>1293.0396081844101</v>
      </c>
      <c r="Q2561" s="21">
        <f t="shared" ca="1" si="1202"/>
        <v>0</v>
      </c>
      <c r="R2561" s="21">
        <f t="shared" ca="1" si="1202"/>
        <v>20184.3195042679</v>
      </c>
      <c r="S2561" s="21">
        <f t="shared" ca="1" si="1202"/>
        <v>686.15795951536586</v>
      </c>
      <c r="T2561" s="21">
        <f t="shared" ca="1" si="1202"/>
        <v>24144.944217236247</v>
      </c>
      <c r="U2561" s="21">
        <f t="shared" ca="1" si="1202"/>
        <v>21239.493990753344</v>
      </c>
      <c r="V2561" s="21">
        <f t="shared" ca="1" si="1202"/>
        <v>4543.8061469639524</v>
      </c>
      <c r="W2561" s="21">
        <f t="shared" ca="1" si="1202"/>
        <v>50614.402314468913</v>
      </c>
      <c r="X2561" s="21">
        <f t="shared" ca="1" si="1202"/>
        <v>267.93740183838338</v>
      </c>
      <c r="Y2561" s="21">
        <f t="shared" ca="1" si="1202"/>
        <v>0</v>
      </c>
      <c r="Z2561" s="21">
        <f t="shared" ca="1" si="1202"/>
        <v>267.93740183838338</v>
      </c>
      <c r="AA2561" s="21">
        <f t="shared" ca="1" si="1202"/>
        <v>0</v>
      </c>
      <c r="AB2561" s="21">
        <f t="shared" ca="1" si="1202"/>
        <v>120.41086646179399</v>
      </c>
      <c r="AC2561" s="21">
        <f t="shared" ca="1" si="1202"/>
        <v>0</v>
      </c>
    </row>
    <row r="2562" spans="2:29" hidden="1" outlineLevel="1">
      <c r="D2562" s="39"/>
      <c r="G2562" s="17" t="str">
        <f>$G$10</f>
        <v>SUBTRAN</v>
      </c>
      <c r="H2562" s="21">
        <f t="shared" ref="H2562:AC2562" ca="1" si="1203">H2546+H2554</f>
        <v>77756.007893235379</v>
      </c>
      <c r="I2562" s="21">
        <f t="shared" ca="1" si="1203"/>
        <v>44750.427337972455</v>
      </c>
      <c r="J2562" s="21">
        <f t="shared" ca="1" si="1203"/>
        <v>9907.3033886377252</v>
      </c>
      <c r="K2562" s="21">
        <f t="shared" ca="1" si="1203"/>
        <v>612.63003702503784</v>
      </c>
      <c r="L2562" s="21">
        <f t="shared" ca="1" si="1203"/>
        <v>194.54860839636586</v>
      </c>
      <c r="M2562" s="21">
        <f t="shared" ca="1" si="1203"/>
        <v>10714.482034059129</v>
      </c>
      <c r="N2562" s="21">
        <f t="shared" ca="1" si="1203"/>
        <v>3334.5603488569768</v>
      </c>
      <c r="O2562" s="21">
        <f t="shared" ca="1" si="1203"/>
        <v>2421.9366800496937</v>
      </c>
      <c r="P2562" s="21">
        <f t="shared" ca="1" si="1203"/>
        <v>498.17106947770606</v>
      </c>
      <c r="Q2562" s="21">
        <f t="shared" ca="1" si="1203"/>
        <v>0</v>
      </c>
      <c r="R2562" s="21">
        <f t="shared" ca="1" si="1203"/>
        <v>6254.6680983843762</v>
      </c>
      <c r="S2562" s="21">
        <f t="shared" ca="1" si="1203"/>
        <v>204.82936204425127</v>
      </c>
      <c r="T2562" s="21">
        <f t="shared" ca="1" si="1203"/>
        <v>7420.2887452179211</v>
      </c>
      <c r="U2562" s="21">
        <f t="shared" ca="1" si="1203"/>
        <v>8324.9960119407824</v>
      </c>
      <c r="V2562" s="21">
        <f t="shared" ca="1" si="1203"/>
        <v>0</v>
      </c>
      <c r="W2562" s="21">
        <f t="shared" ca="1" si="1203"/>
        <v>15950.114119202954</v>
      </c>
      <c r="X2562" s="21">
        <f t="shared" ca="1" si="1203"/>
        <v>81.824630859385209</v>
      </c>
      <c r="Y2562" s="21">
        <f t="shared" ca="1" si="1203"/>
        <v>0</v>
      </c>
      <c r="Z2562" s="21">
        <f t="shared" ca="1" si="1203"/>
        <v>81.824630859385209</v>
      </c>
      <c r="AA2562" s="21">
        <f t="shared" ca="1" si="1203"/>
        <v>0</v>
      </c>
      <c r="AB2562" s="21">
        <f t="shared" ca="1" si="1203"/>
        <v>4.4916727570687422</v>
      </c>
      <c r="AC2562" s="21">
        <f t="shared" ca="1" si="1203"/>
        <v>0</v>
      </c>
    </row>
    <row r="2563" spans="2:29" hidden="1" outlineLevel="1">
      <c r="D2563" s="39"/>
      <c r="G2563" s="17" t="str">
        <f>$G$11</f>
        <v>DISTPRI</v>
      </c>
      <c r="H2563" s="21">
        <f t="shared" ref="H2563:AC2563" ca="1" si="1204">H2547+H2555</f>
        <v>138909.25698353152</v>
      </c>
      <c r="I2563" s="21">
        <f t="shared" ca="1" si="1204"/>
        <v>90928.276531936484</v>
      </c>
      <c r="J2563" s="21">
        <f t="shared" ca="1" si="1204"/>
        <v>20022.920544478249</v>
      </c>
      <c r="K2563" s="21">
        <f t="shared" ca="1" si="1204"/>
        <v>1237.6842784761454</v>
      </c>
      <c r="L2563" s="21">
        <f t="shared" ca="1" si="1204"/>
        <v>0</v>
      </c>
      <c r="M2563" s="21">
        <f t="shared" ca="1" si="1204"/>
        <v>21260.604822954396</v>
      </c>
      <c r="N2563" s="21">
        <f t="shared" ca="1" si="1204"/>
        <v>6624.0676255052567</v>
      </c>
      <c r="O2563" s="21">
        <f t="shared" ca="1" si="1204"/>
        <v>4819.3333373414234</v>
      </c>
      <c r="P2563" s="21">
        <f t="shared" ca="1" si="1204"/>
        <v>0</v>
      </c>
      <c r="Q2563" s="21">
        <f t="shared" ca="1" si="1204"/>
        <v>0</v>
      </c>
      <c r="R2563" s="21">
        <f t="shared" ca="1" si="1204"/>
        <v>11443.400962846681</v>
      </c>
      <c r="S2563" s="21">
        <f t="shared" ca="1" si="1204"/>
        <v>411.42973530906744</v>
      </c>
      <c r="T2563" s="21">
        <f t="shared" ca="1" si="1204"/>
        <v>14693.606632650874</v>
      </c>
      <c r="U2563" s="21">
        <f t="shared" ca="1" si="1204"/>
        <v>0</v>
      </c>
      <c r="V2563" s="21">
        <f t="shared" ca="1" si="1204"/>
        <v>0</v>
      </c>
      <c r="W2563" s="21">
        <f t="shared" ca="1" si="1204"/>
        <v>15105.036367959941</v>
      </c>
      <c r="X2563" s="21">
        <f t="shared" ca="1" si="1204"/>
        <v>162.89075685408895</v>
      </c>
      <c r="Y2563" s="21">
        <f t="shared" ca="1" si="1204"/>
        <v>0</v>
      </c>
      <c r="Z2563" s="21">
        <f t="shared" ca="1" si="1204"/>
        <v>162.89075685408895</v>
      </c>
      <c r="AA2563" s="21">
        <f t="shared" ca="1" si="1204"/>
        <v>0</v>
      </c>
      <c r="AB2563" s="21">
        <f t="shared" ca="1" si="1204"/>
        <v>9.0475409799113393</v>
      </c>
      <c r="AC2563" s="21">
        <f t="shared" ca="1" si="1204"/>
        <v>0</v>
      </c>
    </row>
    <row r="2564" spans="2:29" hidden="1" outlineLevel="1">
      <c r="D2564" s="39"/>
      <c r="G2564" s="17" t="str">
        <f>$G$12</f>
        <v>DISTSEC</v>
      </c>
      <c r="H2564" s="21">
        <f t="shared" ref="H2564:AC2564" ca="1" si="1205">H2548+H2556</f>
        <v>42875.936555338296</v>
      </c>
      <c r="I2564" s="21">
        <f t="shared" ca="1" si="1205"/>
        <v>34668.782530463912</v>
      </c>
      <c r="J2564" s="21">
        <f t="shared" ca="1" si="1205"/>
        <v>6209.4223010926662</v>
      </c>
      <c r="K2564" s="21">
        <f t="shared" ca="1" si="1205"/>
        <v>0</v>
      </c>
      <c r="L2564" s="21">
        <f t="shared" ca="1" si="1205"/>
        <v>0</v>
      </c>
      <c r="M2564" s="21">
        <f t="shared" ca="1" si="1205"/>
        <v>6209.4223010926662</v>
      </c>
      <c r="N2564" s="21">
        <f t="shared" ca="1" si="1205"/>
        <v>1802.5721764994737</v>
      </c>
      <c r="O2564" s="21">
        <f t="shared" ca="1" si="1205"/>
        <v>0</v>
      </c>
      <c r="P2564" s="21">
        <f t="shared" ca="1" si="1205"/>
        <v>0</v>
      </c>
      <c r="Q2564" s="21">
        <f t="shared" ca="1" si="1205"/>
        <v>0</v>
      </c>
      <c r="R2564" s="21">
        <f t="shared" ca="1" si="1205"/>
        <v>1802.5721764994737</v>
      </c>
      <c r="S2564" s="21">
        <f t="shared" ca="1" si="1205"/>
        <v>91.769216660933225</v>
      </c>
      <c r="T2564" s="21">
        <f t="shared" ca="1" si="1205"/>
        <v>0</v>
      </c>
      <c r="U2564" s="21">
        <f t="shared" ca="1" si="1205"/>
        <v>0</v>
      </c>
      <c r="V2564" s="21">
        <f t="shared" ca="1" si="1205"/>
        <v>0</v>
      </c>
      <c r="W2564" s="21">
        <f t="shared" ca="1" si="1205"/>
        <v>91.769216660933225</v>
      </c>
      <c r="X2564" s="21">
        <f t="shared" ca="1" si="1205"/>
        <v>45.743040462469516</v>
      </c>
      <c r="Y2564" s="21">
        <f t="shared" ca="1" si="1205"/>
        <v>0</v>
      </c>
      <c r="Z2564" s="21">
        <f t="shared" ca="1" si="1205"/>
        <v>45.743040462469516</v>
      </c>
      <c r="AA2564" s="21">
        <f t="shared" ca="1" si="1205"/>
        <v>0</v>
      </c>
      <c r="AB2564" s="21">
        <f t="shared" ca="1" si="1205"/>
        <v>57.647290158842033</v>
      </c>
      <c r="AC2564" s="21">
        <f t="shared" ca="1" si="1205"/>
        <v>0</v>
      </c>
    </row>
    <row r="2565" spans="2:29" hidden="1" outlineLevel="1">
      <c r="D2565" s="39"/>
      <c r="G2565" s="17" t="str">
        <f>$G$13</f>
        <v>ENERGY</v>
      </c>
      <c r="H2565" s="21">
        <f t="shared" ref="H2565:AC2565" ca="1" si="1206">H2549+H2557</f>
        <v>10886.869112727672</v>
      </c>
      <c r="I2565" s="21">
        <f t="shared" ca="1" si="1206"/>
        <v>5029.3253046506561</v>
      </c>
      <c r="J2565" s="21">
        <f t="shared" ca="1" si="1206"/>
        <v>1409.751598994101</v>
      </c>
      <c r="K2565" s="21">
        <f t="shared" ca="1" si="1206"/>
        <v>85.718339171672582</v>
      </c>
      <c r="L2565" s="21">
        <f t="shared" ca="1" si="1206"/>
        <v>21.389578387645628</v>
      </c>
      <c r="M2565" s="21">
        <f t="shared" ca="1" si="1206"/>
        <v>1516.8595165534191</v>
      </c>
      <c r="N2565" s="21">
        <f t="shared" ca="1" si="1206"/>
        <v>541.33420076065511</v>
      </c>
      <c r="O2565" s="21">
        <f t="shared" ca="1" si="1206"/>
        <v>386.37226177778376</v>
      </c>
      <c r="P2565" s="21">
        <f t="shared" ca="1" si="1206"/>
        <v>61.610733671753906</v>
      </c>
      <c r="Q2565" s="21">
        <f t="shared" ca="1" si="1206"/>
        <v>0</v>
      </c>
      <c r="R2565" s="21">
        <f t="shared" ca="1" si="1206"/>
        <v>989.31719621019283</v>
      </c>
      <c r="S2565" s="21">
        <f t="shared" ca="1" si="1206"/>
        <v>39.517631593731942</v>
      </c>
      <c r="T2565" s="21">
        <f t="shared" ca="1" si="1206"/>
        <v>1510.385529480913</v>
      </c>
      <c r="U2565" s="21">
        <f t="shared" ca="1" si="1206"/>
        <v>1433.4973878773549</v>
      </c>
      <c r="V2565" s="21">
        <f t="shared" ca="1" si="1206"/>
        <v>336.54457643079712</v>
      </c>
      <c r="W2565" s="21">
        <f t="shared" ca="1" si="1206"/>
        <v>3319.9451253827965</v>
      </c>
      <c r="X2565" s="21">
        <f t="shared" ca="1" si="1206"/>
        <v>13.315229356762424</v>
      </c>
      <c r="Y2565" s="21">
        <f t="shared" ca="1" si="1206"/>
        <v>0</v>
      </c>
      <c r="Z2565" s="21">
        <f t="shared" ca="1" si="1206"/>
        <v>13.315229356762424</v>
      </c>
      <c r="AA2565" s="21">
        <f t="shared" ca="1" si="1206"/>
        <v>0</v>
      </c>
      <c r="AB2565" s="21">
        <f t="shared" ca="1" si="1206"/>
        <v>18.106740573848302</v>
      </c>
      <c r="AC2565" s="21">
        <f t="shared" ca="1" si="1206"/>
        <v>0</v>
      </c>
    </row>
    <row r="2566" spans="2:29" hidden="1" outlineLevel="1">
      <c r="D2566" s="39"/>
      <c r="G2566" s="17" t="str">
        <f>$G$14</f>
        <v>CUSTOMER</v>
      </c>
      <c r="H2566" s="21">
        <f t="shared" ref="H2566:AC2566" ca="1" si="1207">H2550+H2558</f>
        <v>345191.51530951099</v>
      </c>
      <c r="I2566" s="21">
        <f t="shared" ca="1" si="1207"/>
        <v>274628.54829753598</v>
      </c>
      <c r="J2566" s="21">
        <f t="shared" ca="1" si="1207"/>
        <v>59776.951225993333</v>
      </c>
      <c r="K2566" s="21">
        <f t="shared" ca="1" si="1207"/>
        <v>3221.6711594997673</v>
      </c>
      <c r="L2566" s="21">
        <f t="shared" ca="1" si="1207"/>
        <v>1169.1000702193958</v>
      </c>
      <c r="M2566" s="21">
        <f t="shared" ca="1" si="1207"/>
        <v>64167.722455712494</v>
      </c>
      <c r="N2566" s="21">
        <f t="shared" ca="1" si="1207"/>
        <v>840.46725802384731</v>
      </c>
      <c r="O2566" s="21">
        <f t="shared" ca="1" si="1207"/>
        <v>699.48023297571331</v>
      </c>
      <c r="P2566" s="21">
        <f t="shared" ca="1" si="1207"/>
        <v>286.91633246669085</v>
      </c>
      <c r="Q2566" s="21">
        <f t="shared" ca="1" si="1207"/>
        <v>0</v>
      </c>
      <c r="R2566" s="21">
        <f t="shared" ca="1" si="1207"/>
        <v>1826.8638234662515</v>
      </c>
      <c r="S2566" s="21">
        <f t="shared" ca="1" si="1207"/>
        <v>11.314788795699281</v>
      </c>
      <c r="T2566" s="21">
        <f t="shared" ca="1" si="1207"/>
        <v>543.62616942285069</v>
      </c>
      <c r="U2566" s="21">
        <f t="shared" ca="1" si="1207"/>
        <v>177.73251511649883</v>
      </c>
      <c r="V2566" s="21">
        <f t="shared" ca="1" si="1207"/>
        <v>57.845057120334154</v>
      </c>
      <c r="W2566" s="21">
        <f t="shared" ca="1" si="1207"/>
        <v>790.51853045538292</v>
      </c>
      <c r="X2566" s="21">
        <f t="shared" ca="1" si="1207"/>
        <v>23.539675863535983</v>
      </c>
      <c r="Y2566" s="21">
        <f t="shared" ca="1" si="1207"/>
        <v>0</v>
      </c>
      <c r="Z2566" s="21">
        <f t="shared" ca="1" si="1207"/>
        <v>23.539675863535983</v>
      </c>
      <c r="AA2566" s="21">
        <f t="shared" ca="1" si="1207"/>
        <v>0</v>
      </c>
      <c r="AB2566" s="21">
        <f t="shared" ca="1" si="1207"/>
        <v>3754.3225264773059</v>
      </c>
      <c r="AC2566" s="21">
        <f t="shared" ca="1" si="1207"/>
        <v>0</v>
      </c>
    </row>
    <row r="2567" spans="2:29" collapsed="1">
      <c r="C2567" s="39" t="s">
        <v>420</v>
      </c>
      <c r="D2567" s="39"/>
      <c r="E2567" s="21">
        <f>E2551+E2559</f>
        <v>1513789</v>
      </c>
      <c r="G2567" s="17" t="str">
        <f>$G$15</f>
        <v>TOTAL</v>
      </c>
      <c r="H2567" s="21">
        <f t="shared" ref="H2567:AC2567" ca="1" si="1208">H2551+H2559</f>
        <v>1513789.0000000005</v>
      </c>
      <c r="I2567" s="21">
        <f t="shared" ca="1" si="1208"/>
        <v>948277.33469948149</v>
      </c>
      <c r="J2567" s="21">
        <f t="shared" ca="1" si="1208"/>
        <v>211462.09960242716</v>
      </c>
      <c r="K2567" s="21">
        <f t="shared" ca="1" si="1208"/>
        <v>10646.881321012239</v>
      </c>
      <c r="L2567" s="21">
        <f t="shared" ca="1" si="1208"/>
        <v>2659.4037854298163</v>
      </c>
      <c r="M2567" s="21">
        <f t="shared" ca="1" si="1208"/>
        <v>224768.38470886921</v>
      </c>
      <c r="N2567" s="21">
        <f t="shared" ca="1" si="1208"/>
        <v>55394.853727244757</v>
      </c>
      <c r="O2567" s="21">
        <f t="shared" ca="1" si="1208"/>
        <v>32552.792438701788</v>
      </c>
      <c r="P2567" s="21">
        <f t="shared" ca="1" si="1208"/>
        <v>4777.1297848892864</v>
      </c>
      <c r="Q2567" s="21">
        <f t="shared" ca="1" si="1208"/>
        <v>0</v>
      </c>
      <c r="R2567" s="21">
        <f t="shared" ca="1" si="1208"/>
        <v>92724.775950835814</v>
      </c>
      <c r="S2567" s="21">
        <f t="shared" ca="1" si="1208"/>
        <v>3130.0752454837839</v>
      </c>
      <c r="T2567" s="21">
        <f t="shared" ca="1" si="1208"/>
        <v>97166.540737953153</v>
      </c>
      <c r="U2567" s="21">
        <f t="shared" ca="1" si="1208"/>
        <v>118804.78821395998</v>
      </c>
      <c r="V2567" s="21">
        <f t="shared" ca="1" si="1208"/>
        <v>18970.682708421595</v>
      </c>
      <c r="W2567" s="21">
        <f t="shared" ca="1" si="1208"/>
        <v>238072.08690581849</v>
      </c>
      <c r="X2567" s="21">
        <f t="shared" ca="1" si="1208"/>
        <v>4989.2657297314445</v>
      </c>
      <c r="Y2567" s="21">
        <f t="shared" ca="1" si="1208"/>
        <v>74.738972860117542</v>
      </c>
      <c r="Z2567" s="21">
        <f t="shared" ca="1" si="1208"/>
        <v>5064.0047025915619</v>
      </c>
      <c r="AA2567" s="21">
        <f t="shared" ca="1" si="1208"/>
        <v>57.82091757986727</v>
      </c>
      <c r="AB2567" s="21">
        <f t="shared" ca="1" si="1208"/>
        <v>4695.2489261251303</v>
      </c>
      <c r="AC2567" s="21">
        <f t="shared" ca="1" si="1208"/>
        <v>129.34318869845441</v>
      </c>
    </row>
    <row r="2568" spans="2:29">
      <c r="D2568" s="39"/>
      <c r="F2568" s="97"/>
      <c r="H2568" s="21"/>
      <c r="I2568" s="22"/>
      <c r="J2568" s="22"/>
      <c r="K2568" s="22"/>
      <c r="L2568" s="22"/>
      <c r="M2568" s="22"/>
      <c r="N2568" s="22"/>
      <c r="O2568" s="22"/>
      <c r="P2568" s="22"/>
      <c r="Q2568" s="22"/>
      <c r="R2568" s="22"/>
      <c r="S2568" s="22"/>
      <c r="T2568" s="22"/>
      <c r="U2568" s="22"/>
      <c r="V2568" s="22"/>
      <c r="W2568" s="22"/>
      <c r="X2568" s="22"/>
      <c r="Y2568" s="22"/>
      <c r="Z2568" s="22"/>
      <c r="AA2568" s="22"/>
      <c r="AB2568" s="22"/>
      <c r="AC2568" s="22"/>
    </row>
    <row r="2569" spans="2:29" hidden="1" outlineLevel="1">
      <c r="D2569" s="39"/>
      <c r="G2569" s="17" t="str">
        <f>$G$8</f>
        <v>PRODUCTION</v>
      </c>
      <c r="H2569" s="21">
        <f t="shared" ref="H2569:AC2569" ca="1" si="1209">+H2534+H2560</f>
        <v>1452055.4741306161</v>
      </c>
      <c r="I2569" s="21">
        <f t="shared" ca="1" si="1209"/>
        <v>763813.08512528404</v>
      </c>
      <c r="J2569" s="21">
        <f t="shared" ca="1" si="1209"/>
        <v>182333.80192559515</v>
      </c>
      <c r="K2569" s="21">
        <f t="shared" ca="1" si="1209"/>
        <v>5660.2647815561031</v>
      </c>
      <c r="L2569" s="21">
        <f t="shared" ca="1" si="1209"/>
        <v>1111.5074592856604</v>
      </c>
      <c r="M2569" s="21">
        <f t="shared" ca="1" si="1209"/>
        <v>189105.57416643691</v>
      </c>
      <c r="N2569" s="21">
        <f t="shared" ca="1" si="1209"/>
        <v>74384.364787684637</v>
      </c>
      <c r="O2569" s="21">
        <f t="shared" ca="1" si="1209"/>
        <v>30863.974246093476</v>
      </c>
      <c r="P2569" s="21">
        <f t="shared" ca="1" si="1209"/>
        <v>4973.8637778250086</v>
      </c>
      <c r="Q2569" s="21">
        <f t="shared" ca="1" si="1209"/>
        <v>0</v>
      </c>
      <c r="R2569" s="21">
        <f t="shared" ca="1" si="1209"/>
        <v>110222.20281160314</v>
      </c>
      <c r="S2569" s="21">
        <f t="shared" ca="1" si="1209"/>
        <v>3666.8012021840677</v>
      </c>
      <c r="T2569" s="21">
        <f t="shared" ca="1" si="1209"/>
        <v>91457.922678088114</v>
      </c>
      <c r="U2569" s="21">
        <f t="shared" ca="1" si="1209"/>
        <v>241137.70156288228</v>
      </c>
      <c r="V2569" s="21">
        <f t="shared" ca="1" si="1209"/>
        <v>34623.392941651386</v>
      </c>
      <c r="W2569" s="21">
        <f t="shared" ca="1" si="1209"/>
        <v>370885.81838480581</v>
      </c>
      <c r="X2569" s="21">
        <f t="shared" ca="1" si="1209"/>
        <v>14875.689956296752</v>
      </c>
      <c r="Y2569" s="21">
        <f t="shared" ca="1" si="1209"/>
        <v>268.9438161946938</v>
      </c>
      <c r="Z2569" s="21">
        <f t="shared" ca="1" si="1209"/>
        <v>15144.633772491448</v>
      </c>
      <c r="AA2569" s="21">
        <f t="shared" ca="1" si="1209"/>
        <v>208.06518520013691</v>
      </c>
      <c r="AB2569" s="21">
        <f t="shared" ca="1" si="1209"/>
        <v>2210.6607962064995</v>
      </c>
      <c r="AC2569" s="21">
        <f t="shared" ca="1" si="1209"/>
        <v>465.43388858793605</v>
      </c>
    </row>
    <row r="2570" spans="2:29" hidden="1" outlineLevel="1">
      <c r="D2570" s="39"/>
      <c r="G2570" s="17" t="str">
        <f>$G$9</f>
        <v>BULKTRAN</v>
      </c>
      <c r="H2570" s="21">
        <f t="shared" ref="H2570:AC2570" ca="1" si="1210">+H2535+H2561</f>
        <v>414563.21841278841</v>
      </c>
      <c r="I2570" s="21">
        <f t="shared" ca="1" si="1210"/>
        <v>233663.69568945194</v>
      </c>
      <c r="J2570" s="21">
        <f t="shared" ca="1" si="1210"/>
        <v>52873.859617297072</v>
      </c>
      <c r="K2570" s="21">
        <f t="shared" ca="1" si="1210"/>
        <v>2816.9280778603543</v>
      </c>
      <c r="L2570" s="21">
        <f t="shared" ca="1" si="1210"/>
        <v>671.83451769233886</v>
      </c>
      <c r="M2570" s="21">
        <f t="shared" ca="1" si="1210"/>
        <v>56362.622212849761</v>
      </c>
      <c r="N2570" s="21">
        <f t="shared" ca="1" si="1210"/>
        <v>18966.308251617382</v>
      </c>
      <c r="O2570" s="21">
        <f t="shared" ca="1" si="1210"/>
        <v>11913.478934626375</v>
      </c>
      <c r="P2570" s="21">
        <f t="shared" ca="1" si="1210"/>
        <v>1935.8321601525831</v>
      </c>
      <c r="Q2570" s="21">
        <f t="shared" ca="1" si="1210"/>
        <v>0</v>
      </c>
      <c r="R2570" s="21">
        <f t="shared" ca="1" si="1210"/>
        <v>32815.619346396343</v>
      </c>
      <c r="S2570" s="21">
        <f t="shared" ca="1" si="1210"/>
        <v>1109.1636760661038</v>
      </c>
      <c r="T2570" s="21">
        <f t="shared" ca="1" si="1210"/>
        <v>36034.686081925393</v>
      </c>
      <c r="U2570" s="21">
        <f t="shared" ca="1" si="1210"/>
        <v>44508.430415306211</v>
      </c>
      <c r="V2570" s="21">
        <f t="shared" ca="1" si="1210"/>
        <v>8169.4207308814921</v>
      </c>
      <c r="W2570" s="21">
        <f t="shared" ca="1" si="1210"/>
        <v>89821.70090417919</v>
      </c>
      <c r="X2570" s="21">
        <f t="shared" ca="1" si="1210"/>
        <v>1504.8684337066475</v>
      </c>
      <c r="Y2570" s="21">
        <f t="shared" ca="1" si="1210"/>
        <v>21.44037356173153</v>
      </c>
      <c r="Z2570" s="21">
        <f t="shared" ca="1" si="1210"/>
        <v>1526.308807268379</v>
      </c>
      <c r="AA2570" s="21">
        <f t="shared" ca="1" si="1210"/>
        <v>16.58709004356653</v>
      </c>
      <c r="AB2570" s="21">
        <f t="shared" ca="1" si="1210"/>
        <v>319.57967441258887</v>
      </c>
      <c r="AC2570" s="21">
        <f t="shared" ca="1" si="1210"/>
        <v>37.104688186586273</v>
      </c>
    </row>
    <row r="2571" spans="2:29" hidden="1" outlineLevel="1">
      <c r="D2571" s="39"/>
      <c r="G2571" s="17" t="str">
        <f>$G$10</f>
        <v>SUBTRAN</v>
      </c>
      <c r="H2571" s="21">
        <f t="shared" ref="H2571:AC2571" ca="1" si="1211">+H2536+H2562</f>
        <v>128940.90715831103</v>
      </c>
      <c r="I2571" s="21">
        <f t="shared" ca="1" si="1211"/>
        <v>72049.335949040527</v>
      </c>
      <c r="J2571" s="21">
        <f t="shared" ca="1" si="1211"/>
        <v>16266.007302459768</v>
      </c>
      <c r="K2571" s="21">
        <f t="shared" ca="1" si="1211"/>
        <v>868.42343409866157</v>
      </c>
      <c r="L2571" s="21">
        <f t="shared" ca="1" si="1211"/>
        <v>266.79010395625778</v>
      </c>
      <c r="M2571" s="21">
        <f t="shared" ca="1" si="1211"/>
        <v>17401.220840514688</v>
      </c>
      <c r="N2571" s="21">
        <f t="shared" ca="1" si="1211"/>
        <v>5775.3821128709487</v>
      </c>
      <c r="O2571" s="21">
        <f t="shared" ca="1" si="1211"/>
        <v>3633.6867526860078</v>
      </c>
      <c r="P2571" s="21">
        <f t="shared" ca="1" si="1211"/>
        <v>745.82060089145659</v>
      </c>
      <c r="Q2571" s="21">
        <f t="shared" ca="1" si="1211"/>
        <v>0</v>
      </c>
      <c r="R2571" s="21">
        <f t="shared" ca="1" si="1211"/>
        <v>10154.889466448414</v>
      </c>
      <c r="S2571" s="21">
        <f t="shared" ca="1" si="1211"/>
        <v>331.103479921359</v>
      </c>
      <c r="T2571" s="21">
        <f t="shared" ca="1" si="1211"/>
        <v>11074.275971211104</v>
      </c>
      <c r="U2571" s="21">
        <f t="shared" ca="1" si="1211"/>
        <v>17445.448835385629</v>
      </c>
      <c r="V2571" s="21">
        <f t="shared" ca="1" si="1211"/>
        <v>0</v>
      </c>
      <c r="W2571" s="21">
        <f t="shared" ca="1" si="1211"/>
        <v>28850.828286518088</v>
      </c>
      <c r="X2571" s="21">
        <f t="shared" ca="1" si="1211"/>
        <v>459.56743341962152</v>
      </c>
      <c r="Y2571" s="21">
        <f t="shared" ca="1" si="1211"/>
        <v>6.6814513159407767</v>
      </c>
      <c r="Z2571" s="21">
        <f t="shared" ca="1" si="1211"/>
        <v>466.24888473556229</v>
      </c>
      <c r="AA2571" s="21">
        <f t="shared" ca="1" si="1211"/>
        <v>5.0819701902126084</v>
      </c>
      <c r="AB2571" s="21">
        <f t="shared" ca="1" si="1211"/>
        <v>11.921243982804384</v>
      </c>
      <c r="AC2571" s="21">
        <f t="shared" ca="1" si="1211"/>
        <v>1.3805168807146508</v>
      </c>
    </row>
    <row r="2572" spans="2:29" hidden="1" outlineLevel="1">
      <c r="D2572" s="39"/>
      <c r="G2572" s="17" t="str">
        <f>$G$11</f>
        <v>DISTPRI</v>
      </c>
      <c r="H2572" s="21">
        <f t="shared" ref="H2572:AC2572" ca="1" si="1212">+H2537+H2563</f>
        <v>220317.50028476573</v>
      </c>
      <c r="I2572" s="21">
        <f t="shared" ca="1" si="1212"/>
        <v>144432.06037331413</v>
      </c>
      <c r="J2572" s="21">
        <f t="shared" ca="1" si="1212"/>
        <v>32386.446967607772</v>
      </c>
      <c r="K2572" s="21">
        <f t="shared" ca="1" si="1212"/>
        <v>1748.2683057139138</v>
      </c>
      <c r="L2572" s="21">
        <f t="shared" ca="1" si="1212"/>
        <v>0</v>
      </c>
      <c r="M2572" s="21">
        <f t="shared" ca="1" si="1212"/>
        <v>34134.715273321686</v>
      </c>
      <c r="N2572" s="21">
        <f t="shared" ca="1" si="1212"/>
        <v>11259.907321751991</v>
      </c>
      <c r="O2572" s="21">
        <f t="shared" ca="1" si="1212"/>
        <v>7172.0299301291871</v>
      </c>
      <c r="P2572" s="21">
        <f t="shared" ca="1" si="1212"/>
        <v>0</v>
      </c>
      <c r="Q2572" s="21">
        <f t="shared" ca="1" si="1212"/>
        <v>0</v>
      </c>
      <c r="R2572" s="21">
        <f t="shared" ca="1" si="1212"/>
        <v>18431.93725188118</v>
      </c>
      <c r="S2572" s="21">
        <f t="shared" ca="1" si="1212"/>
        <v>655.95025730555562</v>
      </c>
      <c r="T2572" s="21">
        <f t="shared" ca="1" si="1212"/>
        <v>21760.772668518835</v>
      </c>
      <c r="U2572" s="21">
        <f t="shared" ca="1" si="1212"/>
        <v>0</v>
      </c>
      <c r="V2572" s="21">
        <f t="shared" ca="1" si="1212"/>
        <v>0</v>
      </c>
      <c r="W2572" s="21">
        <f t="shared" ca="1" si="1212"/>
        <v>22416.72292582439</v>
      </c>
      <c r="X2572" s="21">
        <f t="shared" ca="1" si="1212"/>
        <v>855.0524333091239</v>
      </c>
      <c r="Y2572" s="21">
        <f t="shared" ca="1" si="1212"/>
        <v>12.168742543633712</v>
      </c>
      <c r="Z2572" s="21">
        <f t="shared" ca="1" si="1212"/>
        <v>867.22117585275771</v>
      </c>
      <c r="AA2572" s="21">
        <f t="shared" ca="1" si="1212"/>
        <v>9.2999995853262458</v>
      </c>
      <c r="AB2572" s="21">
        <f t="shared" ca="1" si="1212"/>
        <v>23.002433101562303</v>
      </c>
      <c r="AC2572" s="21">
        <f t="shared" ca="1" si="1212"/>
        <v>2.5408518846520516</v>
      </c>
    </row>
    <row r="2573" spans="2:29" hidden="1" outlineLevel="1">
      <c r="D2573" s="39"/>
      <c r="G2573" s="17" t="str">
        <f>$G$12</f>
        <v>DISTSEC</v>
      </c>
      <c r="H2573" s="21">
        <f t="shared" ref="H2573:AC2573" ca="1" si="1213">+H2538+H2564</f>
        <v>68729.832710158895</v>
      </c>
      <c r="I2573" s="21">
        <f t="shared" ca="1" si="1213"/>
        <v>55070.681494822798</v>
      </c>
      <c r="J2573" s="21">
        <f t="shared" ca="1" si="1213"/>
        <v>10043.986676996814</v>
      </c>
      <c r="K2573" s="21">
        <f t="shared" ca="1" si="1213"/>
        <v>0</v>
      </c>
      <c r="L2573" s="21">
        <f t="shared" ca="1" si="1213"/>
        <v>0</v>
      </c>
      <c r="M2573" s="21">
        <f t="shared" ca="1" si="1213"/>
        <v>10043.986676996814</v>
      </c>
      <c r="N2573" s="21">
        <f t="shared" ca="1" si="1213"/>
        <v>3064.2672361180694</v>
      </c>
      <c r="O2573" s="21">
        <f t="shared" ca="1" si="1213"/>
        <v>0</v>
      </c>
      <c r="P2573" s="21">
        <f t="shared" ca="1" si="1213"/>
        <v>0</v>
      </c>
      <c r="Q2573" s="21">
        <f t="shared" ca="1" si="1213"/>
        <v>0</v>
      </c>
      <c r="R2573" s="21">
        <f t="shared" ca="1" si="1213"/>
        <v>3064.2672361180694</v>
      </c>
      <c r="S2573" s="21">
        <f t="shared" ca="1" si="1213"/>
        <v>146.31533517790047</v>
      </c>
      <c r="T2573" s="21">
        <f t="shared" ca="1" si="1213"/>
        <v>0</v>
      </c>
      <c r="U2573" s="21">
        <f t="shared" ca="1" si="1213"/>
        <v>0</v>
      </c>
      <c r="V2573" s="21">
        <f t="shared" ca="1" si="1213"/>
        <v>0</v>
      </c>
      <c r="W2573" s="21">
        <f t="shared" ca="1" si="1213"/>
        <v>146.31533517790047</v>
      </c>
      <c r="X2573" s="21">
        <f t="shared" ca="1" si="1213"/>
        <v>240.16507546791837</v>
      </c>
      <c r="Y2573" s="21">
        <f t="shared" ca="1" si="1213"/>
        <v>0</v>
      </c>
      <c r="Z2573" s="21">
        <f t="shared" ca="1" si="1213"/>
        <v>240.16507546791837</v>
      </c>
      <c r="AA2573" s="21">
        <f t="shared" ca="1" si="1213"/>
        <v>2.2908478462785942</v>
      </c>
      <c r="AB2573" s="21">
        <f t="shared" ca="1" si="1213"/>
        <v>146.5810047722249</v>
      </c>
      <c r="AC2573" s="21">
        <f t="shared" ca="1" si="1213"/>
        <v>15.545038956890457</v>
      </c>
    </row>
    <row r="2574" spans="2:29" hidden="1" outlineLevel="1">
      <c r="D2574" s="39"/>
      <c r="G2574" s="17" t="str">
        <f>$G$13</f>
        <v>ENERGY</v>
      </c>
      <c r="H2574" s="21">
        <f t="shared" ref="H2574:AC2574" ca="1" si="1214">+H2539+H2565</f>
        <v>-119991.20565676884</v>
      </c>
      <c r="I2574" s="21">
        <f t="shared" ca="1" si="1214"/>
        <v>-42687.629532473424</v>
      </c>
      <c r="J2574" s="21">
        <f t="shared" ca="1" si="1214"/>
        <v>-13727.826237170711</v>
      </c>
      <c r="K2574" s="21">
        <f t="shared" ca="1" si="1214"/>
        <v>-78.83765554104356</v>
      </c>
      <c r="L2574" s="21">
        <f t="shared" ca="1" si="1214"/>
        <v>19.183058178495816</v>
      </c>
      <c r="M2574" s="21">
        <f t="shared" ca="1" si="1214"/>
        <v>-13787.480834533257</v>
      </c>
      <c r="N2574" s="21">
        <f t="shared" ca="1" si="1214"/>
        <v>-7190.2048538985</v>
      </c>
      <c r="O2574" s="21">
        <f t="shared" ca="1" si="1214"/>
        <v>-1612.9789079891959</v>
      </c>
      <c r="P2574" s="21">
        <f t="shared" ca="1" si="1214"/>
        <v>-249.44063963299385</v>
      </c>
      <c r="Q2574" s="21">
        <f t="shared" ca="1" si="1214"/>
        <v>0</v>
      </c>
      <c r="R2574" s="21">
        <f t="shared" ca="1" si="1214"/>
        <v>-9052.6244015206885</v>
      </c>
      <c r="S2574" s="21">
        <f t="shared" ca="1" si="1214"/>
        <v>-345.45043289792551</v>
      </c>
      <c r="T2574" s="21">
        <f t="shared" ca="1" si="1214"/>
        <v>-5836.795328932285</v>
      </c>
      <c r="U2574" s="21">
        <f t="shared" ca="1" si="1214"/>
        <v>-39530.976370088414</v>
      </c>
      <c r="V2574" s="21">
        <f t="shared" ca="1" si="1214"/>
        <v>-5342.6998935240827</v>
      </c>
      <c r="W2574" s="21">
        <f t="shared" ca="1" si="1214"/>
        <v>-51055.922025442705</v>
      </c>
      <c r="X2574" s="21">
        <f t="shared" ca="1" si="1214"/>
        <v>-2210.4033757084521</v>
      </c>
      <c r="Y2574" s="21">
        <f t="shared" ca="1" si="1214"/>
        <v>-42.139185387239579</v>
      </c>
      <c r="Z2574" s="21">
        <f t="shared" ca="1" si="1214"/>
        <v>-2252.5425610956918</v>
      </c>
      <c r="AA2574" s="21">
        <f t="shared" ca="1" si="1214"/>
        <v>-42.032787928660504</v>
      </c>
      <c r="AB2574" s="21">
        <f t="shared" ca="1" si="1214"/>
        <v>-896.92764199268959</v>
      </c>
      <c r="AC2574" s="21">
        <f t="shared" ca="1" si="1214"/>
        <v>-216.04587178169368</v>
      </c>
    </row>
    <row r="2575" spans="2:29" hidden="1" outlineLevel="1">
      <c r="D2575" s="39"/>
      <c r="G2575" s="17" t="str">
        <f>$G$14</f>
        <v>CUSTOMER</v>
      </c>
      <c r="H2575" s="21">
        <f t="shared" ref="H2575:AC2575" ca="1" si="1215">+H2540+H2566</f>
        <v>553903.27296012919</v>
      </c>
      <c r="I2575" s="21">
        <f t="shared" ca="1" si="1215"/>
        <v>436530.81436682923</v>
      </c>
      <c r="J2575" s="21">
        <f t="shared" ca="1" si="1215"/>
        <v>96758.012454206415</v>
      </c>
      <c r="K2575" s="21">
        <f t="shared" ca="1" si="1215"/>
        <v>4551.3966163475043</v>
      </c>
      <c r="L2575" s="21">
        <f t="shared" ca="1" si="1215"/>
        <v>1602.0811627985413</v>
      </c>
      <c r="M2575" s="21">
        <f t="shared" ca="1" si="1215"/>
        <v>102911.49023335245</v>
      </c>
      <c r="N2575" s="21">
        <f t="shared" ca="1" si="1215"/>
        <v>1429.8934240562185</v>
      </c>
      <c r="O2575" s="21">
        <f t="shared" ca="1" si="1215"/>
        <v>1041.3464416222812</v>
      </c>
      <c r="P2575" s="21">
        <f t="shared" ca="1" si="1215"/>
        <v>426.27815842023904</v>
      </c>
      <c r="Q2575" s="21">
        <f t="shared" ca="1" si="1215"/>
        <v>0</v>
      </c>
      <c r="R2575" s="21">
        <f t="shared" ca="1" si="1215"/>
        <v>2897.5180240987384</v>
      </c>
      <c r="S2575" s="21">
        <f t="shared" ca="1" si="1215"/>
        <v>18.051162885799354</v>
      </c>
      <c r="T2575" s="21">
        <f t="shared" ca="1" si="1215"/>
        <v>805.3738489353085</v>
      </c>
      <c r="U2575" s="21">
        <f t="shared" ca="1" si="1215"/>
        <v>361.61131854880875</v>
      </c>
      <c r="V2575" s="21">
        <f t="shared" ca="1" si="1215"/>
        <v>101.8993948716541</v>
      </c>
      <c r="W2575" s="21">
        <f t="shared" ca="1" si="1215"/>
        <v>1286.9357252415707</v>
      </c>
      <c r="X2575" s="21">
        <f t="shared" ca="1" si="1215"/>
        <v>123.96437316521707</v>
      </c>
      <c r="Y2575" s="21">
        <f t="shared" ca="1" si="1215"/>
        <v>1.0736256416565282</v>
      </c>
      <c r="Z2575" s="21">
        <f t="shared" ca="1" si="1215"/>
        <v>125.03799880687362</v>
      </c>
      <c r="AA2575" s="21">
        <f t="shared" ca="1" si="1215"/>
        <v>6.5777088919089994</v>
      </c>
      <c r="AB2575" s="21">
        <f t="shared" ca="1" si="1215"/>
        <v>9552.1501346049663</v>
      </c>
      <c r="AC2575" s="21">
        <f t="shared" ca="1" si="1215"/>
        <v>592.74876830348853</v>
      </c>
    </row>
    <row r="2576" spans="2:29" collapsed="1">
      <c r="B2576" s="40" t="s">
        <v>421</v>
      </c>
      <c r="C2576" s="39"/>
      <c r="D2576" s="39"/>
      <c r="E2576" s="21">
        <f>+E2541+E2567</f>
        <v>2718519</v>
      </c>
      <c r="F2576" s="97"/>
      <c r="G2576" s="17" t="str">
        <f>$G$15</f>
        <v>TOTAL</v>
      </c>
      <c r="H2576" s="21">
        <f t="shared" ref="H2576:AC2576" ca="1" si="1216">+H2541+H2567</f>
        <v>2718519.0000000005</v>
      </c>
      <c r="I2576" s="21">
        <f t="shared" ca="1" si="1216"/>
        <v>1662872.043466269</v>
      </c>
      <c r="J2576" s="21">
        <f t="shared" ca="1" si="1216"/>
        <v>376934.28870699229</v>
      </c>
      <c r="K2576" s="21">
        <f t="shared" ca="1" si="1216"/>
        <v>15566.443560035492</v>
      </c>
      <c r="L2576" s="21">
        <f t="shared" ca="1" si="1216"/>
        <v>3671.3963019112934</v>
      </c>
      <c r="M2576" s="21">
        <f t="shared" ca="1" si="1216"/>
        <v>396172.12856893905</v>
      </c>
      <c r="N2576" s="21">
        <f t="shared" ca="1" si="1216"/>
        <v>107689.91828020074</v>
      </c>
      <c r="O2576" s="21">
        <f t="shared" ca="1" si="1216"/>
        <v>53011.53739716814</v>
      </c>
      <c r="P2576" s="21">
        <f t="shared" ca="1" si="1216"/>
        <v>7832.3540576562928</v>
      </c>
      <c r="Q2576" s="21">
        <f t="shared" ca="1" si="1216"/>
        <v>0</v>
      </c>
      <c r="R2576" s="21">
        <f t="shared" ca="1" si="1216"/>
        <v>168533.80973502516</v>
      </c>
      <c r="S2576" s="21">
        <f t="shared" ca="1" si="1216"/>
        <v>5581.9346806428603</v>
      </c>
      <c r="T2576" s="21">
        <f t="shared" ca="1" si="1216"/>
        <v>155296.23591974648</v>
      </c>
      <c r="U2576" s="21">
        <f t="shared" ca="1" si="1216"/>
        <v>263922.21576203452</v>
      </c>
      <c r="V2576" s="21">
        <f t="shared" ca="1" si="1216"/>
        <v>37552.013173880456</v>
      </c>
      <c r="W2576" s="21">
        <f t="shared" ca="1" si="1216"/>
        <v>462352.39953630429</v>
      </c>
      <c r="X2576" s="21">
        <f t="shared" ca="1" si="1216"/>
        <v>15848.904329656827</v>
      </c>
      <c r="Y2576" s="21">
        <f t="shared" ca="1" si="1216"/>
        <v>268.16882387041676</v>
      </c>
      <c r="Z2576" s="21">
        <f t="shared" ca="1" si="1216"/>
        <v>16117.073153527246</v>
      </c>
      <c r="AA2576" s="21">
        <f t="shared" ca="1" si="1216"/>
        <v>205.8700138287694</v>
      </c>
      <c r="AB2576" s="21">
        <f t="shared" ca="1" si="1216"/>
        <v>11366.967645087956</v>
      </c>
      <c r="AC2576" s="21">
        <f t="shared" ca="1" si="1216"/>
        <v>898.7078810185742</v>
      </c>
    </row>
    <row r="2577" spans="2:29">
      <c r="D2577" s="39"/>
      <c r="H2577" s="21"/>
      <c r="I2577" s="22"/>
      <c r="J2577" s="22"/>
      <c r="K2577" s="22"/>
      <c r="L2577" s="22"/>
      <c r="M2577" s="22"/>
      <c r="N2577" s="22"/>
      <c r="O2577" s="22"/>
      <c r="P2577" s="22"/>
      <c r="Q2577" s="22"/>
      <c r="R2577" s="22"/>
      <c r="S2577" s="22"/>
      <c r="T2577" s="22"/>
      <c r="U2577" s="22"/>
      <c r="V2577" s="22"/>
      <c r="W2577" s="22"/>
      <c r="X2577" s="22"/>
      <c r="Y2577" s="22"/>
      <c r="Z2577" s="22"/>
      <c r="AA2577" s="22"/>
      <c r="AB2577" s="22"/>
      <c r="AC2577" s="22"/>
    </row>
    <row r="2578" spans="2:29">
      <c r="F2578" s="44"/>
    </row>
    <row r="2579" spans="2:29" hidden="1" outlineLevel="1">
      <c r="E2579" s="19"/>
      <c r="F2579" s="42"/>
      <c r="G2579" s="17" t="str">
        <f>$G$8</f>
        <v>PRODUCTION</v>
      </c>
      <c r="H2579" s="21">
        <f t="shared" ref="H2579:AC2579" ca="1" si="1217">+H2460+H2287+H2154+H2569</f>
        <v>154991116.42804646</v>
      </c>
      <c r="I2579" s="21">
        <f t="shared" ca="1" si="1217"/>
        <v>77346316.672084048</v>
      </c>
      <c r="J2579" s="21">
        <f t="shared" ca="1" si="1217"/>
        <v>19135890.075499147</v>
      </c>
      <c r="K2579" s="21">
        <f t="shared" ca="1" si="1217"/>
        <v>240544.91084134844</v>
      </c>
      <c r="L2579" s="21">
        <f t="shared" ca="1" si="1217"/>
        <v>12841.195644043635</v>
      </c>
      <c r="M2579" s="21">
        <f t="shared" ca="1" si="1217"/>
        <v>19389276.18198454</v>
      </c>
      <c r="N2579" s="21">
        <f t="shared" ca="1" si="1217"/>
        <v>8621318.4043910373</v>
      </c>
      <c r="O2579" s="21">
        <f t="shared" ca="1" si="1217"/>
        <v>2399637.7206712184</v>
      </c>
      <c r="P2579" s="21">
        <f t="shared" ca="1" si="1217"/>
        <v>383336.60634008795</v>
      </c>
      <c r="Q2579" s="21">
        <f t="shared" ca="1" si="1217"/>
        <v>0</v>
      </c>
      <c r="R2579" s="21">
        <f t="shared" ca="1" si="1217"/>
        <v>11404292.731402341</v>
      </c>
      <c r="S2579" s="21">
        <f t="shared" ca="1" si="1217"/>
        <v>367926.09544921643</v>
      </c>
      <c r="T2579" s="21">
        <f t="shared" ca="1" si="1217"/>
        <v>6947532.3322002366</v>
      </c>
      <c r="U2579" s="21">
        <f t="shared" ca="1" si="1217"/>
        <v>32509773.877450913</v>
      </c>
      <c r="V2579" s="21">
        <f t="shared" ca="1" si="1217"/>
        <v>4150741.6893023415</v>
      </c>
      <c r="W2579" s="21">
        <f t="shared" ca="1" si="1217"/>
        <v>43975973.994402714</v>
      </c>
      <c r="X2579" s="21">
        <f t="shared" ca="1" si="1217"/>
        <v>2401685.7821704359</v>
      </c>
      <c r="Y2579" s="21">
        <f t="shared" ca="1" si="1217"/>
        <v>44993.717192748562</v>
      </c>
      <c r="Z2579" s="21">
        <f t="shared" ca="1" si="1217"/>
        <v>2446679.4993631844</v>
      </c>
      <c r="AA2579" s="21">
        <f t="shared" ca="1" si="1217"/>
        <v>32974.094872763948</v>
      </c>
      <c r="AB2579" s="21">
        <f t="shared" ca="1" si="1217"/>
        <v>318440.35497531208</v>
      </c>
      <c r="AC2579" s="21">
        <f t="shared" ca="1" si="1217"/>
        <v>77162.898961543993</v>
      </c>
    </row>
    <row r="2580" spans="2:29" hidden="1" outlineLevel="1">
      <c r="E2580" s="19"/>
      <c r="F2580" s="42"/>
      <c r="G2580" s="17" t="str">
        <f>$G$9</f>
        <v>BULKTRAN</v>
      </c>
      <c r="H2580" s="21">
        <f t="shared" ref="H2580:AC2580" ca="1" si="1218">+H2461+H2288+H2155+H2570</f>
        <v>27813100.720541209</v>
      </c>
      <c r="I2580" s="21">
        <f t="shared" ca="1" si="1218"/>
        <v>13846769.215046512</v>
      </c>
      <c r="J2580" s="21">
        <f t="shared" ca="1" si="1218"/>
        <v>3443507.1279155123</v>
      </c>
      <c r="K2580" s="21">
        <f t="shared" ca="1" si="1218"/>
        <v>45533.585236665371</v>
      </c>
      <c r="L2580" s="21">
        <f t="shared" ca="1" si="1218"/>
        <v>2808.2399637026292</v>
      </c>
      <c r="M2580" s="21">
        <f t="shared" ca="1" si="1218"/>
        <v>3491848.9531158796</v>
      </c>
      <c r="N2580" s="21">
        <f t="shared" ca="1" si="1218"/>
        <v>1540749.5715269931</v>
      </c>
      <c r="O2580" s="21">
        <f t="shared" ca="1" si="1218"/>
        <v>430145.77828552492</v>
      </c>
      <c r="P2580" s="21">
        <f t="shared" ca="1" si="1218"/>
        <v>68703.092275113115</v>
      </c>
      <c r="Q2580" s="21">
        <f t="shared" ca="1" si="1218"/>
        <v>0</v>
      </c>
      <c r="R2580" s="21">
        <f t="shared" ca="1" si="1218"/>
        <v>2039598.4420876307</v>
      </c>
      <c r="S2580" s="21">
        <f t="shared" ca="1" si="1218"/>
        <v>66678.285232358918</v>
      </c>
      <c r="T2580" s="21">
        <f t="shared" ca="1" si="1218"/>
        <v>1239701.8463215102</v>
      </c>
      <c r="U2580" s="21">
        <f t="shared" ca="1" si="1218"/>
        <v>5866327.7044067541</v>
      </c>
      <c r="V2580" s="21">
        <f t="shared" ca="1" si="1218"/>
        <v>749520.97007812001</v>
      </c>
      <c r="W2580" s="21">
        <f t="shared" ca="1" si="1218"/>
        <v>7922228.8060387438</v>
      </c>
      <c r="X2580" s="21">
        <f t="shared" ca="1" si="1218"/>
        <v>426705.65788206708</v>
      </c>
      <c r="Y2580" s="21">
        <f t="shared" ca="1" si="1218"/>
        <v>8010.9792119189888</v>
      </c>
      <c r="Z2580" s="21">
        <f t="shared" ca="1" si="1218"/>
        <v>434716.63709398604</v>
      </c>
      <c r="AA2580" s="21">
        <f t="shared" ca="1" si="1218"/>
        <v>6104.898839411353</v>
      </c>
      <c r="AB2580" s="21">
        <f t="shared" ca="1" si="1218"/>
        <v>58011.264141225212</v>
      </c>
      <c r="AC2580" s="21">
        <f t="shared" ca="1" si="1218"/>
        <v>13822.50417782251</v>
      </c>
    </row>
    <row r="2581" spans="2:29" hidden="1" outlineLevel="1">
      <c r="E2581" s="19"/>
      <c r="F2581" s="42"/>
      <c r="G2581" s="17" t="str">
        <f>$G$10</f>
        <v>SUBTRAN</v>
      </c>
      <c r="H2581" s="21">
        <f t="shared" ref="H2581:AC2581" ca="1" si="1219">+H2462+H2289+H2156+H2571</f>
        <v>9154867.1178514585</v>
      </c>
      <c r="I2581" s="21">
        <f t="shared" ca="1" si="1219"/>
        <v>4436655.0001968853</v>
      </c>
      <c r="J2581" s="21">
        <f t="shared" ca="1" si="1219"/>
        <v>1101074.7090697694</v>
      </c>
      <c r="K2581" s="21">
        <f t="shared" ca="1" si="1219"/>
        <v>14567.387953221505</v>
      </c>
      <c r="L2581" s="21">
        <f t="shared" ca="1" si="1219"/>
        <v>1149.3518869344048</v>
      </c>
      <c r="M2581" s="21">
        <f t="shared" ca="1" si="1219"/>
        <v>1116791.4489099251</v>
      </c>
      <c r="N2581" s="21">
        <f t="shared" ca="1" si="1219"/>
        <v>487711.31839780213</v>
      </c>
      <c r="O2581" s="21">
        <f t="shared" ca="1" si="1219"/>
        <v>136288.24642102703</v>
      </c>
      <c r="P2581" s="21">
        <f t="shared" ca="1" si="1219"/>
        <v>27490.839804239109</v>
      </c>
      <c r="Q2581" s="21">
        <f t="shared" ca="1" si="1219"/>
        <v>0</v>
      </c>
      <c r="R2581" s="21">
        <f t="shared" ca="1" si="1219"/>
        <v>651490.4046230684</v>
      </c>
      <c r="S2581" s="21">
        <f t="shared" ca="1" si="1219"/>
        <v>20690.01067569037</v>
      </c>
      <c r="T2581" s="21">
        <f t="shared" ca="1" si="1219"/>
        <v>395706.445577292</v>
      </c>
      <c r="U2581" s="21">
        <f t="shared" ca="1" si="1219"/>
        <v>2390692.1933933794</v>
      </c>
      <c r="V2581" s="21">
        <f t="shared" ca="1" si="1219"/>
        <v>0</v>
      </c>
      <c r="W2581" s="21">
        <f t="shared" ca="1" si="1219"/>
        <v>2807088.6496463618</v>
      </c>
      <c r="X2581" s="21">
        <f t="shared" ca="1" si="1219"/>
        <v>135513.32902559885</v>
      </c>
      <c r="Y2581" s="21">
        <f t="shared" ca="1" si="1219"/>
        <v>2596.2250097246133</v>
      </c>
      <c r="Z2581" s="21">
        <f t="shared" ca="1" si="1219"/>
        <v>138109.55403532347</v>
      </c>
      <c r="AA2581" s="21">
        <f t="shared" ca="1" si="1219"/>
        <v>1946.3743033233268</v>
      </c>
      <c r="AB2581" s="21">
        <f t="shared" ca="1" si="1219"/>
        <v>2250.7824122464604</v>
      </c>
      <c r="AC2581" s="21">
        <f t="shared" ca="1" si="1219"/>
        <v>534.90372432406184</v>
      </c>
    </row>
    <row r="2582" spans="2:29" hidden="1" outlineLevel="1">
      <c r="E2582" s="19"/>
      <c r="F2582" s="42"/>
      <c r="G2582" s="17" t="str">
        <f>$G$11</f>
        <v>DISTPRI</v>
      </c>
      <c r="H2582" s="21">
        <f t="shared" ref="H2582:AC2582" ca="1" si="1220">+H2463+H2290+H2157+H2572</f>
        <v>19394515.161720961</v>
      </c>
      <c r="I2582" s="21">
        <f t="shared" ca="1" si="1220"/>
        <v>12839666.86901791</v>
      </c>
      <c r="J2582" s="21">
        <f t="shared" ca="1" si="1220"/>
        <v>3165098.0753250946</v>
      </c>
      <c r="K2582" s="21">
        <f t="shared" ca="1" si="1220"/>
        <v>41100.828446934924</v>
      </c>
      <c r="L2582" s="21">
        <f t="shared" ca="1" si="1220"/>
        <v>0</v>
      </c>
      <c r="M2582" s="21">
        <f t="shared" ca="1" si="1220"/>
        <v>3206198.9037720291</v>
      </c>
      <c r="N2582" s="21">
        <f t="shared" ca="1" si="1220"/>
        <v>1381183.3598231482</v>
      </c>
      <c r="O2582" s="21">
        <f t="shared" ca="1" si="1220"/>
        <v>385854.24267917307</v>
      </c>
      <c r="P2582" s="21">
        <f t="shared" ca="1" si="1220"/>
        <v>0</v>
      </c>
      <c r="Q2582" s="21">
        <f t="shared" ca="1" si="1220"/>
        <v>0</v>
      </c>
      <c r="R2582" s="21">
        <f t="shared" ca="1" si="1220"/>
        <v>1767037.6025023214</v>
      </c>
      <c r="S2582" s="21">
        <f t="shared" ca="1" si="1220"/>
        <v>58981.635906143871</v>
      </c>
      <c r="T2582" s="21">
        <f t="shared" ca="1" si="1220"/>
        <v>1116255.8390791784</v>
      </c>
      <c r="U2582" s="21">
        <f t="shared" ca="1" si="1220"/>
        <v>0</v>
      </c>
      <c r="V2582" s="21">
        <f t="shared" ca="1" si="1220"/>
        <v>0</v>
      </c>
      <c r="W2582" s="21">
        <f t="shared" ca="1" si="1220"/>
        <v>1175237.4749853222</v>
      </c>
      <c r="X2582" s="21">
        <f t="shared" ca="1" si="1220"/>
        <v>385514.73098179197</v>
      </c>
      <c r="Y2582" s="21">
        <f t="shared" ca="1" si="1220"/>
        <v>7390.7476254620105</v>
      </c>
      <c r="Z2582" s="21">
        <f t="shared" ca="1" si="1220"/>
        <v>392905.47860725404</v>
      </c>
      <c r="AA2582" s="21">
        <f t="shared" ca="1" si="1220"/>
        <v>5503.3223784892434</v>
      </c>
      <c r="AB2582" s="21">
        <f t="shared" ca="1" si="1220"/>
        <v>6429.4806958389236</v>
      </c>
      <c r="AC2582" s="21">
        <f t="shared" ca="1" si="1220"/>
        <v>1536.0297618022969</v>
      </c>
    </row>
    <row r="2583" spans="2:29" hidden="1" outlineLevel="1">
      <c r="E2583" s="19"/>
      <c r="F2583" s="42"/>
      <c r="G2583" s="17" t="str">
        <f>$G$12</f>
        <v>DISTSEC</v>
      </c>
      <c r="H2583" s="21">
        <f t="shared" ref="H2583:AC2583" ca="1" si="1221">+H2464+H2291+H2158+H2573</f>
        <v>6787423.4641552037</v>
      </c>
      <c r="I2583" s="21">
        <f t="shared" ca="1" si="1221"/>
        <v>5170798.8518272908</v>
      </c>
      <c r="J2583" s="21">
        <f t="shared" ca="1" si="1221"/>
        <v>1036651.6577418874</v>
      </c>
      <c r="K2583" s="21">
        <f t="shared" ca="1" si="1221"/>
        <v>0</v>
      </c>
      <c r="L2583" s="21">
        <f t="shared" ca="1" si="1221"/>
        <v>0</v>
      </c>
      <c r="M2583" s="21">
        <f t="shared" ca="1" si="1221"/>
        <v>1036651.6577418874</v>
      </c>
      <c r="N2583" s="21">
        <f t="shared" ca="1" si="1221"/>
        <v>397061.53953299194</v>
      </c>
      <c r="O2583" s="21">
        <f t="shared" ca="1" si="1221"/>
        <v>0</v>
      </c>
      <c r="P2583" s="21">
        <f t="shared" ca="1" si="1221"/>
        <v>0</v>
      </c>
      <c r="Q2583" s="21">
        <f t="shared" ca="1" si="1221"/>
        <v>0</v>
      </c>
      <c r="R2583" s="21">
        <f t="shared" ca="1" si="1221"/>
        <v>397061.53953299194</v>
      </c>
      <c r="S2583" s="21">
        <f t="shared" ca="1" si="1221"/>
        <v>13891.460710762816</v>
      </c>
      <c r="T2583" s="21">
        <f t="shared" ca="1" si="1221"/>
        <v>0</v>
      </c>
      <c r="U2583" s="21">
        <f t="shared" ca="1" si="1221"/>
        <v>0</v>
      </c>
      <c r="V2583" s="21">
        <f t="shared" ca="1" si="1221"/>
        <v>0</v>
      </c>
      <c r="W2583" s="21">
        <f t="shared" ca="1" si="1221"/>
        <v>13891.460710762816</v>
      </c>
      <c r="X2583" s="21">
        <f t="shared" ca="1" si="1221"/>
        <v>114405.33585510029</v>
      </c>
      <c r="Y2583" s="21">
        <f t="shared" ca="1" si="1221"/>
        <v>0</v>
      </c>
      <c r="Z2583" s="21">
        <f t="shared" ca="1" si="1221"/>
        <v>114405.33585510029</v>
      </c>
      <c r="AA2583" s="21">
        <f t="shared" ca="1" si="1221"/>
        <v>1430.5306827925649</v>
      </c>
      <c r="AB2583" s="21">
        <f t="shared" ca="1" si="1221"/>
        <v>43258.087893172822</v>
      </c>
      <c r="AC2583" s="21">
        <f t="shared" ca="1" si="1221"/>
        <v>9925.9999112040678</v>
      </c>
    </row>
    <row r="2584" spans="2:29" hidden="1" outlineLevel="1">
      <c r="E2584" s="19"/>
      <c r="F2584" s="42"/>
      <c r="G2584" s="17" t="str">
        <f>$G$13</f>
        <v>ENERGY</v>
      </c>
      <c r="H2584" s="21">
        <f t="shared" ref="H2584:AC2584" ca="1" si="1222">+H2465+H2292+H2159+H2574</f>
        <v>220667192.74390459</v>
      </c>
      <c r="I2584" s="21">
        <f t="shared" ca="1" si="1222"/>
        <v>81972319.952968851</v>
      </c>
      <c r="J2584" s="21">
        <f t="shared" ca="1" si="1222"/>
        <v>25538454.625533797</v>
      </c>
      <c r="K2584" s="21">
        <f t="shared" ca="1" si="1222"/>
        <v>309346.23848970997</v>
      </c>
      <c r="L2584" s="21">
        <f t="shared" ca="1" si="1222"/>
        <v>15645.503547084512</v>
      </c>
      <c r="M2584" s="21">
        <f t="shared" ca="1" si="1222"/>
        <v>25863446.367570598</v>
      </c>
      <c r="N2584" s="21">
        <f t="shared" ca="1" si="1222"/>
        <v>13032952.031712241</v>
      </c>
      <c r="O2584" s="21">
        <f t="shared" ca="1" si="1222"/>
        <v>3570264.1288536303</v>
      </c>
      <c r="P2584" s="21">
        <f t="shared" ca="1" si="1222"/>
        <v>558860.23287979746</v>
      </c>
      <c r="Q2584" s="21">
        <f t="shared" ca="1" si="1222"/>
        <v>0</v>
      </c>
      <c r="R2584" s="21">
        <f t="shared" ca="1" si="1222"/>
        <v>17162076.393445667</v>
      </c>
      <c r="S2584" s="21">
        <f t="shared" ca="1" si="1222"/>
        <v>643646.56615951424</v>
      </c>
      <c r="T2584" s="21">
        <f t="shared" ca="1" si="1222"/>
        <v>13323568.198528076</v>
      </c>
      <c r="U2584" s="21">
        <f t="shared" ca="1" si="1222"/>
        <v>66762590.33676523</v>
      </c>
      <c r="V2584" s="21">
        <f t="shared" ca="1" si="1222"/>
        <v>9352180.6731206775</v>
      </c>
      <c r="W2584" s="21">
        <f t="shared" ca="1" si="1222"/>
        <v>90081985.774573505</v>
      </c>
      <c r="X2584" s="21">
        <f t="shared" ca="1" si="1222"/>
        <v>3657246.4349383712</v>
      </c>
      <c r="Y2584" s="21">
        <f t="shared" ca="1" si="1222"/>
        <v>68848.387649347409</v>
      </c>
      <c r="Z2584" s="21">
        <f t="shared" ca="1" si="1222"/>
        <v>3726094.8225877183</v>
      </c>
      <c r="AA2584" s="21">
        <f t="shared" ca="1" si="1222"/>
        <v>63710.007445702053</v>
      </c>
      <c r="AB2584" s="21">
        <f t="shared" ca="1" si="1222"/>
        <v>1448906.5571220417</v>
      </c>
      <c r="AC2584" s="21">
        <f t="shared" ca="1" si="1222"/>
        <v>348652.86819041363</v>
      </c>
    </row>
    <row r="2585" spans="2:29" hidden="1" outlineLevel="1">
      <c r="E2585" s="19"/>
      <c r="F2585" s="42"/>
      <c r="G2585" s="17" t="str">
        <f>$G$14</f>
        <v>CUSTOMER</v>
      </c>
      <c r="H2585" s="21">
        <f t="shared" ref="H2585:AC2585" ca="1" si="1223">+H2466+H2293+H2160+H2575</f>
        <v>84028673.36378023</v>
      </c>
      <c r="I2585" s="21">
        <f t="shared" ca="1" si="1223"/>
        <v>64410029.247247413</v>
      </c>
      <c r="J2585" s="21">
        <f t="shared" ca="1" si="1223"/>
        <v>15352693.426074833</v>
      </c>
      <c r="K2585" s="21">
        <f t="shared" ca="1" si="1223"/>
        <v>165797.87762035811</v>
      </c>
      <c r="L2585" s="21">
        <f t="shared" ca="1" si="1223"/>
        <v>13260.761165434695</v>
      </c>
      <c r="M2585" s="21">
        <f t="shared" ca="1" si="1223"/>
        <v>15531752.064860625</v>
      </c>
      <c r="N2585" s="21">
        <f t="shared" ca="1" si="1223"/>
        <v>280579.78401644307</v>
      </c>
      <c r="O2585" s="21">
        <f t="shared" ca="1" si="1223"/>
        <v>91036.784157376344</v>
      </c>
      <c r="P2585" s="21">
        <f t="shared" ca="1" si="1223"/>
        <v>34920.896845966963</v>
      </c>
      <c r="Q2585" s="21">
        <f t="shared" ca="1" si="1223"/>
        <v>0</v>
      </c>
      <c r="R2585" s="21">
        <f t="shared" ca="1" si="1223"/>
        <v>406537.46501978638</v>
      </c>
      <c r="S2585" s="21">
        <f t="shared" ca="1" si="1223"/>
        <v>2607.9440371727678</v>
      </c>
      <c r="T2585" s="21">
        <f t="shared" ca="1" si="1223"/>
        <v>66568.60857529295</v>
      </c>
      <c r="U2585" s="21">
        <f t="shared" ca="1" si="1223"/>
        <v>112160.06134184824</v>
      </c>
      <c r="V2585" s="21">
        <f t="shared" ca="1" si="1223"/>
        <v>21710.184898396321</v>
      </c>
      <c r="W2585" s="21">
        <f t="shared" ca="1" si="1223"/>
        <v>203046.79885271026</v>
      </c>
      <c r="X2585" s="21">
        <f t="shared" ca="1" si="1223"/>
        <v>89720.647657470181</v>
      </c>
      <c r="Y2585" s="21">
        <f t="shared" ca="1" si="1223"/>
        <v>1067.0341524538815</v>
      </c>
      <c r="Z2585" s="21">
        <f t="shared" ca="1" si="1223"/>
        <v>90787.681809924063</v>
      </c>
      <c r="AA2585" s="21">
        <f t="shared" ca="1" si="1223"/>
        <v>6073.915102720186</v>
      </c>
      <c r="AB2585" s="21">
        <f t="shared" ca="1" si="1223"/>
        <v>3022211.3742126697</v>
      </c>
      <c r="AC2585" s="21">
        <f t="shared" ca="1" si="1223"/>
        <v>358234.81667438697</v>
      </c>
    </row>
    <row r="2586" spans="2:29" collapsed="1">
      <c r="B2586" s="40" t="s">
        <v>153</v>
      </c>
      <c r="E2586" s="21">
        <f>+E2467+E2294+E2161+E2576</f>
        <v>522836889</v>
      </c>
      <c r="F2586" s="42"/>
      <c r="G2586" s="17" t="str">
        <f>$G$15</f>
        <v>TOTAL</v>
      </c>
      <c r="H2586" s="21">
        <f t="shared" ref="H2586:AC2586" ca="1" si="1224">+H2467+H2294+H2161+H2576</f>
        <v>522836889</v>
      </c>
      <c r="I2586" s="21">
        <f t="shared" ca="1" si="1224"/>
        <v>260022555.80838883</v>
      </c>
      <c r="J2586" s="21">
        <f t="shared" ca="1" si="1224"/>
        <v>68773369.697160035</v>
      </c>
      <c r="K2586" s="21">
        <f t="shared" ca="1" si="1224"/>
        <v>816890.82858823822</v>
      </c>
      <c r="L2586" s="21">
        <f t="shared" ca="1" si="1224"/>
        <v>45705.052207199878</v>
      </c>
      <c r="M2586" s="21">
        <f t="shared" ca="1" si="1224"/>
        <v>69635965.577955484</v>
      </c>
      <c r="N2586" s="21">
        <f t="shared" ca="1" si="1224"/>
        <v>25741556.009400655</v>
      </c>
      <c r="O2586" s="21">
        <f t="shared" ca="1" si="1224"/>
        <v>7013226.9010679498</v>
      </c>
      <c r="P2586" s="21">
        <f t="shared" ca="1" si="1224"/>
        <v>1073311.6681452047</v>
      </c>
      <c r="Q2586" s="21">
        <f t="shared" ca="1" si="1224"/>
        <v>0</v>
      </c>
      <c r="R2586" s="21">
        <f t="shared" ca="1" si="1224"/>
        <v>33828094.578613795</v>
      </c>
      <c r="S2586" s="21">
        <f t="shared" ca="1" si="1224"/>
        <v>1174421.9981708594</v>
      </c>
      <c r="T2586" s="21">
        <f t="shared" ca="1" si="1224"/>
        <v>23089333.270281587</v>
      </c>
      <c r="U2586" s="21">
        <f t="shared" ca="1" si="1224"/>
        <v>107641544.17335813</v>
      </c>
      <c r="V2586" s="21">
        <f t="shared" ca="1" si="1224"/>
        <v>14274153.517399538</v>
      </c>
      <c r="W2586" s="21">
        <f t="shared" ca="1" si="1224"/>
        <v>146179452.9592101</v>
      </c>
      <c r="X2586" s="21">
        <f t="shared" ca="1" si="1224"/>
        <v>7210791.9185108347</v>
      </c>
      <c r="Y2586" s="21">
        <f t="shared" ca="1" si="1224"/>
        <v>132907.0908416555</v>
      </c>
      <c r="Z2586" s="21">
        <f t="shared" ca="1" si="1224"/>
        <v>7343699.0093524903</v>
      </c>
      <c r="AA2586" s="21">
        <f t="shared" ca="1" si="1224"/>
        <v>117743.14362520268</v>
      </c>
      <c r="AB2586" s="21">
        <f t="shared" ca="1" si="1224"/>
        <v>4899507.9014525078</v>
      </c>
      <c r="AC2586" s="21">
        <f t="shared" ca="1" si="1224"/>
        <v>809870.0214014973</v>
      </c>
    </row>
    <row r="2587" spans="2:29">
      <c r="F2587" s="44"/>
    </row>
    <row r="2588" spans="2:29" hidden="1" outlineLevel="1">
      <c r="E2588" s="19"/>
      <c r="F2588" s="42"/>
      <c r="G2588" s="17" t="str">
        <f>$G$8</f>
        <v>PRODUCTION</v>
      </c>
      <c r="H2588" s="21">
        <f t="shared" ref="H2588:AC2588" ca="1" si="1225">H1113-H2579</f>
        <v>21245589.238434315</v>
      </c>
      <c r="I2588" s="21">
        <f t="shared" ca="1" si="1225"/>
        <v>4465126.713040784</v>
      </c>
      <c r="J2588" s="21">
        <f t="shared" ca="1" si="1225"/>
        <v>4991173.6533260047</v>
      </c>
      <c r="K2588" s="21">
        <f t="shared" ca="1" si="1225"/>
        <v>49401.583484625298</v>
      </c>
      <c r="L2588" s="21">
        <f t="shared" ca="1" si="1225"/>
        <v>1536.5995962982033</v>
      </c>
      <c r="M2588" s="21">
        <f t="shared" ca="1" si="1225"/>
        <v>5042111.8364069276</v>
      </c>
      <c r="N2588" s="21">
        <f t="shared" ca="1" si="1225"/>
        <v>4063197.8281872123</v>
      </c>
      <c r="O2588" s="21">
        <f t="shared" ca="1" si="1225"/>
        <v>1276692.1503856624</v>
      </c>
      <c r="P2588" s="21">
        <f t="shared" ca="1" si="1225"/>
        <v>56606.532566535869</v>
      </c>
      <c r="Q2588" s="21">
        <f t="shared" ca="1" si="1225"/>
        <v>0</v>
      </c>
      <c r="R2588" s="21">
        <f t="shared" ca="1" si="1225"/>
        <v>5396496.5111394115</v>
      </c>
      <c r="S2588" s="21">
        <f t="shared" ca="1" si="1225"/>
        <v>123574.11422329856</v>
      </c>
      <c r="T2588" s="21">
        <f t="shared" ca="1" si="1225"/>
        <v>3337620.3077377584</v>
      </c>
      <c r="U2588" s="21">
        <f t="shared" ca="1" si="1225"/>
        <v>425566.71316804737</v>
      </c>
      <c r="V2588" s="21">
        <f t="shared" ca="1" si="1225"/>
        <v>853115.79294593679</v>
      </c>
      <c r="W2588" s="21">
        <f t="shared" ca="1" si="1225"/>
        <v>4739876.9280750379</v>
      </c>
      <c r="X2588" s="21">
        <f t="shared" ca="1" si="1225"/>
        <v>1399835.177199557</v>
      </c>
      <c r="Y2588" s="21">
        <f t="shared" ca="1" si="1225"/>
        <v>22155.234340003124</v>
      </c>
      <c r="Z2588" s="21">
        <f t="shared" ca="1" si="1225"/>
        <v>1421990.4115395597</v>
      </c>
      <c r="AA2588" s="21">
        <f t="shared" ca="1" si="1225"/>
        <v>19937.699066312372</v>
      </c>
      <c r="AB2588" s="21">
        <f t="shared" ca="1" si="1225"/>
        <v>114516.83308230806</v>
      </c>
      <c r="AC2588" s="21">
        <f t="shared" ca="1" si="1225"/>
        <v>45532.306084025506</v>
      </c>
    </row>
    <row r="2589" spans="2:29" hidden="1" outlineLevel="1">
      <c r="E2589" s="19"/>
      <c r="F2589" s="42"/>
      <c r="G2589" s="17" t="str">
        <f>$G$9</f>
        <v>BULKTRAN</v>
      </c>
      <c r="H2589" s="21">
        <f t="shared" ref="H2589:AC2589" ca="1" si="1226">H1114-H2580</f>
        <v>6520848.0788924843</v>
      </c>
      <c r="I2589" s="21">
        <f t="shared" ca="1" si="1226"/>
        <v>-4377054.3841691669</v>
      </c>
      <c r="J2589" s="21">
        <f t="shared" ca="1" si="1226"/>
        <v>3314138.602201981</v>
      </c>
      <c r="K2589" s="21">
        <f t="shared" ca="1" si="1226"/>
        <v>50275.640165591816</v>
      </c>
      <c r="L2589" s="21">
        <f t="shared" ca="1" si="1226"/>
        <v>2271.5438412153735</v>
      </c>
      <c r="M2589" s="21">
        <f t="shared" ca="1" si="1226"/>
        <v>3366685.7862087898</v>
      </c>
      <c r="N2589" s="21">
        <f t="shared" ca="1" si="1226"/>
        <v>2876248.5318273362</v>
      </c>
      <c r="O2589" s="21">
        <f t="shared" ca="1" si="1226"/>
        <v>841886.998166907</v>
      </c>
      <c r="P2589" s="21">
        <f t="shared" ca="1" si="1226"/>
        <v>-15741.722006830954</v>
      </c>
      <c r="Q2589" s="21">
        <f t="shared" ca="1" si="1226"/>
        <v>0</v>
      </c>
      <c r="R2589" s="21">
        <f t="shared" ca="1" si="1226"/>
        <v>3702393.8079874124</v>
      </c>
      <c r="S2589" s="21">
        <f t="shared" ca="1" si="1226"/>
        <v>98936.850026052838</v>
      </c>
      <c r="T2589" s="21">
        <f t="shared" ca="1" si="1226"/>
        <v>1812186.4451721301</v>
      </c>
      <c r="U2589" s="21">
        <f t="shared" ca="1" si="1226"/>
        <v>42170.319878200069</v>
      </c>
      <c r="V2589" s="21">
        <f t="shared" ca="1" si="1226"/>
        <v>653523.29091648362</v>
      </c>
      <c r="W2589" s="21">
        <f t="shared" ca="1" si="1226"/>
        <v>2606816.9059928665</v>
      </c>
      <c r="X2589" s="21">
        <f t="shared" ca="1" si="1226"/>
        <v>1044535.4702493667</v>
      </c>
      <c r="Y2589" s="21">
        <f t="shared" ca="1" si="1226"/>
        <v>16459.617765598348</v>
      </c>
      <c r="Z2589" s="21">
        <f t="shared" ca="1" si="1226"/>
        <v>1060995.0880149654</v>
      </c>
      <c r="AA2589" s="21">
        <f t="shared" ca="1" si="1226"/>
        <v>20714.426276458325</v>
      </c>
      <c r="AB2589" s="21">
        <f t="shared" ca="1" si="1226"/>
        <v>103195.48510673251</v>
      </c>
      <c r="AC2589" s="21">
        <f t="shared" ca="1" si="1226"/>
        <v>37100.963474398595</v>
      </c>
    </row>
    <row r="2590" spans="2:29" hidden="1" outlineLevel="1">
      <c r="E2590" s="19"/>
      <c r="F2590" s="42"/>
      <c r="G2590" s="17" t="str">
        <f>$G$10</f>
        <v>SUBTRAN</v>
      </c>
      <c r="H2590" s="21">
        <f t="shared" ref="H2590:AC2590" ca="1" si="1227">H1115-H2581</f>
        <v>1700056.2354278807</v>
      </c>
      <c r="I2590" s="21">
        <f t="shared" ca="1" si="1227"/>
        <v>-1308712.8573934017</v>
      </c>
      <c r="J2590" s="21">
        <f t="shared" ca="1" si="1227"/>
        <v>989177.3654071209</v>
      </c>
      <c r="K2590" s="21">
        <f t="shared" ca="1" si="1227"/>
        <v>15003.641523421165</v>
      </c>
      <c r="L2590" s="21">
        <f t="shared" ca="1" si="1227"/>
        <v>855.87964097962185</v>
      </c>
      <c r="M2590" s="21">
        <f t="shared" ca="1" si="1227"/>
        <v>1005036.8865715212</v>
      </c>
      <c r="N2590" s="21">
        <f t="shared" ca="1" si="1227"/>
        <v>849781.75212658709</v>
      </c>
      <c r="O2590" s="21">
        <f t="shared" ca="1" si="1227"/>
        <v>248952.4738508359</v>
      </c>
      <c r="P2590" s="21">
        <f t="shared" ca="1" si="1227"/>
        <v>-5879.3660381427871</v>
      </c>
      <c r="Q2590" s="21">
        <f t="shared" ca="1" si="1227"/>
        <v>0</v>
      </c>
      <c r="R2590" s="21">
        <f t="shared" ca="1" si="1227"/>
        <v>1092854.8599392802</v>
      </c>
      <c r="S2590" s="21">
        <f t="shared" ca="1" si="1227"/>
        <v>28651.718201163101</v>
      </c>
      <c r="T2590" s="21">
        <f t="shared" ca="1" si="1227"/>
        <v>539894.83614634746</v>
      </c>
      <c r="U2590" s="21">
        <f t="shared" ca="1" si="1227"/>
        <v>16501.915822819341</v>
      </c>
      <c r="V2590" s="21">
        <f t="shared" ca="1" si="1227"/>
        <v>0</v>
      </c>
      <c r="W2590" s="21">
        <f t="shared" ca="1" si="1227"/>
        <v>585048.47017032886</v>
      </c>
      <c r="X2590" s="21">
        <f t="shared" ca="1" si="1227"/>
        <v>309613.36765405629</v>
      </c>
      <c r="Y2590" s="21">
        <f t="shared" ca="1" si="1227"/>
        <v>4978.8230778042152</v>
      </c>
      <c r="Z2590" s="21">
        <f t="shared" ca="1" si="1227"/>
        <v>314592.19073186046</v>
      </c>
      <c r="AA2590" s="21">
        <f t="shared" ca="1" si="1227"/>
        <v>6160.4964133448366</v>
      </c>
      <c r="AB2590" s="21">
        <f t="shared" ca="1" si="1227"/>
        <v>3736.3156965710909</v>
      </c>
      <c r="AC2590" s="21">
        <f t="shared" ca="1" si="1227"/>
        <v>1339.8732983692987</v>
      </c>
    </row>
    <row r="2591" spans="2:29" hidden="1" outlineLevel="1">
      <c r="E2591" s="19"/>
      <c r="F2591" s="42"/>
      <c r="G2591" s="17" t="str">
        <f>$G$11</f>
        <v>DISTPRI</v>
      </c>
      <c r="H2591" s="21">
        <f t="shared" ref="H2591:AC2591" ca="1" si="1228">H1116-H2582</f>
        <v>5322574.672007598</v>
      </c>
      <c r="I2591" s="21">
        <f t="shared" ca="1" si="1228"/>
        <v>-1214990.4111168757</v>
      </c>
      <c r="J2591" s="21">
        <f t="shared" ca="1" si="1228"/>
        <v>2155562.6341067976</v>
      </c>
      <c r="K2591" s="21">
        <f t="shared" ca="1" si="1228"/>
        <v>28351.726399953863</v>
      </c>
      <c r="L2591" s="21">
        <f t="shared" ca="1" si="1228"/>
        <v>0</v>
      </c>
      <c r="M2591" s="21">
        <f t="shared" ca="1" si="1228"/>
        <v>2183914.3605067525</v>
      </c>
      <c r="N2591" s="21">
        <f t="shared" ca="1" si="1228"/>
        <v>1798902.461373257</v>
      </c>
      <c r="O2591" s="21">
        <f t="shared" ca="1" si="1228"/>
        <v>545185.70612685801</v>
      </c>
      <c r="P2591" s="21">
        <f t="shared" ca="1" si="1228"/>
        <v>0</v>
      </c>
      <c r="Q2591" s="21">
        <f t="shared" ca="1" si="1228"/>
        <v>0</v>
      </c>
      <c r="R2591" s="21">
        <f t="shared" ca="1" si="1228"/>
        <v>2344088.1675001155</v>
      </c>
      <c r="S2591" s="21">
        <f t="shared" ca="1" si="1228"/>
        <v>58300.724488025735</v>
      </c>
      <c r="T2591" s="21">
        <f t="shared" ca="1" si="1228"/>
        <v>1274425.6717366404</v>
      </c>
      <c r="U2591" s="21">
        <f t="shared" ca="1" si="1228"/>
        <v>0</v>
      </c>
      <c r="V2591" s="21">
        <f t="shared" ca="1" si="1228"/>
        <v>0</v>
      </c>
      <c r="W2591" s="21">
        <f t="shared" ca="1" si="1228"/>
        <v>1332726.3962246657</v>
      </c>
      <c r="X2591" s="21">
        <f t="shared" ca="1" si="1228"/>
        <v>644875.59037949995</v>
      </c>
      <c r="Y2591" s="21">
        <f t="shared" ca="1" si="1228"/>
        <v>10374.273985699101</v>
      </c>
      <c r="Z2591" s="21">
        <f t="shared" ca="1" si="1228"/>
        <v>655249.86436519888</v>
      </c>
      <c r="AA2591" s="21">
        <f t="shared" ca="1" si="1228"/>
        <v>11535.061721252117</v>
      </c>
      <c r="AB2591" s="21">
        <f t="shared" ca="1" si="1228"/>
        <v>7316.0627301111545</v>
      </c>
      <c r="AC2591" s="21">
        <f t="shared" ca="1" si="1228"/>
        <v>2735.1700763719818</v>
      </c>
    </row>
    <row r="2592" spans="2:29" hidden="1" outlineLevel="1">
      <c r="E2592" s="19"/>
      <c r="F2592" s="42"/>
      <c r="G2592" s="17" t="str">
        <f>$G$12</f>
        <v>DISTSEC</v>
      </c>
      <c r="H2592" s="21">
        <f t="shared" ref="H2592:AC2592" ca="1" si="1229">H1117-H2583</f>
        <v>965873.87112043612</v>
      </c>
      <c r="I2592" s="21">
        <f t="shared" ca="1" si="1229"/>
        <v>-434082.57692180108</v>
      </c>
      <c r="J2592" s="21">
        <f t="shared" ca="1" si="1229"/>
        <v>660223.62739443837</v>
      </c>
      <c r="K2592" s="21">
        <f t="shared" ca="1" si="1229"/>
        <v>0</v>
      </c>
      <c r="L2592" s="21">
        <f t="shared" ca="1" si="1229"/>
        <v>0</v>
      </c>
      <c r="M2592" s="21">
        <f t="shared" ca="1" si="1229"/>
        <v>660223.62739443837</v>
      </c>
      <c r="N2592" s="21">
        <f t="shared" ca="1" si="1229"/>
        <v>483131.06892413914</v>
      </c>
      <c r="O2592" s="21">
        <f t="shared" ca="1" si="1229"/>
        <v>0</v>
      </c>
      <c r="P2592" s="21">
        <f t="shared" ca="1" si="1229"/>
        <v>0</v>
      </c>
      <c r="Q2592" s="21">
        <f t="shared" ca="1" si="1229"/>
        <v>0</v>
      </c>
      <c r="R2592" s="21">
        <f t="shared" ca="1" si="1229"/>
        <v>483131.06892413914</v>
      </c>
      <c r="S2592" s="21">
        <f t="shared" ca="1" si="1229"/>
        <v>12813.042191957711</v>
      </c>
      <c r="T2592" s="21">
        <f t="shared" ca="1" si="1229"/>
        <v>0</v>
      </c>
      <c r="U2592" s="21">
        <f t="shared" ca="1" si="1229"/>
        <v>0</v>
      </c>
      <c r="V2592" s="21">
        <f t="shared" ca="1" si="1229"/>
        <v>0</v>
      </c>
      <c r="W2592" s="21">
        <f t="shared" ca="1" si="1229"/>
        <v>12813.042191957711</v>
      </c>
      <c r="X2592" s="21">
        <f t="shared" ca="1" si="1229"/>
        <v>178637.97831648163</v>
      </c>
      <c r="Y2592" s="21">
        <f t="shared" ca="1" si="1229"/>
        <v>0</v>
      </c>
      <c r="Z2592" s="21">
        <f t="shared" ca="1" si="1229"/>
        <v>178637.97831648163</v>
      </c>
      <c r="AA2592" s="21">
        <f t="shared" ca="1" si="1229"/>
        <v>2791.2899962861939</v>
      </c>
      <c r="AB2592" s="21">
        <f t="shared" ca="1" si="1229"/>
        <v>45874.702445660121</v>
      </c>
      <c r="AC2592" s="21">
        <f t="shared" ca="1" si="1229"/>
        <v>16484.738773276258</v>
      </c>
    </row>
    <row r="2593" spans="2:29" hidden="1" outlineLevel="1">
      <c r="E2593" s="19"/>
      <c r="F2593" s="42"/>
      <c r="G2593" s="17" t="str">
        <f>$G$13</f>
        <v>ENERGY</v>
      </c>
      <c r="H2593" s="21">
        <f t="shared" ref="H2593:AC2593" ca="1" si="1230">H1118-H2584</f>
        <v>7817388.8252584338</v>
      </c>
      <c r="I2593" s="21">
        <f t="shared" ca="1" si="1230"/>
        <v>4094574.018391639</v>
      </c>
      <c r="J2593" s="21">
        <f t="shared" ca="1" si="1230"/>
        <v>918120.22948660702</v>
      </c>
      <c r="K2593" s="21">
        <f t="shared" ca="1" si="1230"/>
        <v>-1978.5932276043459</v>
      </c>
      <c r="L2593" s="21">
        <f t="shared" ca="1" si="1230"/>
        <v>-81.748772358236238</v>
      </c>
      <c r="M2593" s="21">
        <f t="shared" ca="1" si="1230"/>
        <v>916059.88748663664</v>
      </c>
      <c r="N2593" s="21">
        <f t="shared" ca="1" si="1230"/>
        <v>798922.34322373755</v>
      </c>
      <c r="O2593" s="21">
        <f t="shared" ca="1" si="1230"/>
        <v>308971.91981488559</v>
      </c>
      <c r="P2593" s="21">
        <f t="shared" ca="1" si="1230"/>
        <v>49819.110103600426</v>
      </c>
      <c r="Q2593" s="21">
        <f t="shared" ca="1" si="1230"/>
        <v>0</v>
      </c>
      <c r="R2593" s="21">
        <f t="shared" ca="1" si="1230"/>
        <v>1157713.3731422275</v>
      </c>
      <c r="S2593" s="21">
        <f t="shared" ca="1" si="1230"/>
        <v>16428.499786059023</v>
      </c>
      <c r="T2593" s="21">
        <f t="shared" ca="1" si="1230"/>
        <v>1422667.2063924558</v>
      </c>
      <c r="U2593" s="21">
        <f t="shared" ca="1" si="1230"/>
        <v>-201291.70201691985</v>
      </c>
      <c r="V2593" s="21">
        <f t="shared" ca="1" si="1230"/>
        <v>143692.43135798164</v>
      </c>
      <c r="W2593" s="21">
        <f t="shared" ca="1" si="1230"/>
        <v>1381496.4355195612</v>
      </c>
      <c r="X2593" s="21">
        <f t="shared" ca="1" si="1230"/>
        <v>237183.3333639293</v>
      </c>
      <c r="Y2593" s="21">
        <f t="shared" ca="1" si="1230"/>
        <v>3721.8176928167668</v>
      </c>
      <c r="Z2593" s="21">
        <f t="shared" ca="1" si="1230"/>
        <v>240905.15105674649</v>
      </c>
      <c r="AA2593" s="21">
        <f t="shared" ca="1" si="1230"/>
        <v>-1297.4218073342345</v>
      </c>
      <c r="AB2593" s="21">
        <f t="shared" ca="1" si="1230"/>
        <v>12334.178740150528</v>
      </c>
      <c r="AC2593" s="21">
        <f t="shared" ca="1" si="1230"/>
        <v>15603.202728843899</v>
      </c>
    </row>
    <row r="2594" spans="2:29" hidden="1" outlineLevel="1">
      <c r="E2594" s="19"/>
      <c r="F2594" s="42"/>
      <c r="G2594" s="17" t="str">
        <f>$G$14</f>
        <v>CUSTOMER</v>
      </c>
      <c r="H2594" s="21">
        <f t="shared" ref="H2594:AC2594" ca="1" si="1231">H1119-H2585</f>
        <v>8889158.0788587332</v>
      </c>
      <c r="I2594" s="21">
        <f t="shared" ca="1" si="1231"/>
        <v>-1804734.3417503759</v>
      </c>
      <c r="J2594" s="21">
        <f t="shared" ca="1" si="1231"/>
        <v>6531744.089136228</v>
      </c>
      <c r="K2594" s="21">
        <f t="shared" ca="1" si="1231"/>
        <v>71224.192930593039</v>
      </c>
      <c r="L2594" s="21">
        <f t="shared" ca="1" si="1231"/>
        <v>4485.8769577511412</v>
      </c>
      <c r="M2594" s="21">
        <f t="shared" ca="1" si="1231"/>
        <v>6607454.159024572</v>
      </c>
      <c r="N2594" s="21">
        <f t="shared" ca="1" si="1231"/>
        <v>229771.69039895234</v>
      </c>
      <c r="O2594" s="21">
        <f t="shared" ca="1" si="1231"/>
        <v>80568.316323266321</v>
      </c>
      <c r="P2594" s="21">
        <f t="shared" ca="1" si="1231"/>
        <v>2462.1945198869798</v>
      </c>
      <c r="Q2594" s="21">
        <f t="shared" ca="1" si="1231"/>
        <v>0</v>
      </c>
      <c r="R2594" s="21">
        <f t="shared" ca="1" si="1231"/>
        <v>312802.2012421058</v>
      </c>
      <c r="S2594" s="21">
        <f t="shared" ca="1" si="1231"/>
        <v>1590.5612696749831</v>
      </c>
      <c r="T2594" s="21">
        <f t="shared" ca="1" si="1231"/>
        <v>49208.91025543194</v>
      </c>
      <c r="U2594" s="21">
        <f t="shared" ca="1" si="1231"/>
        <v>-92.419614070298849</v>
      </c>
      <c r="V2594" s="21">
        <f t="shared" ca="1" si="1231"/>
        <v>8141.5482096034139</v>
      </c>
      <c r="W2594" s="21">
        <f t="shared" ca="1" si="1231"/>
        <v>58848.600120640069</v>
      </c>
      <c r="X2594" s="21">
        <f t="shared" ca="1" si="1231"/>
        <v>93209.910458212034</v>
      </c>
      <c r="Y2594" s="21">
        <f t="shared" ca="1" si="1231"/>
        <v>912.81679910616162</v>
      </c>
      <c r="Z2594" s="21">
        <f t="shared" ca="1" si="1231"/>
        <v>94122.727257318198</v>
      </c>
      <c r="AA2594" s="21">
        <f t="shared" ca="1" si="1231"/>
        <v>7828.92929322909</v>
      </c>
      <c r="AB2594" s="21">
        <f t="shared" ca="1" si="1231"/>
        <v>2984279.5108272103</v>
      </c>
      <c r="AC2594" s="21">
        <f t="shared" ca="1" si="1231"/>
        <v>628556.29284404195</v>
      </c>
    </row>
    <row r="2595" spans="2:29" collapsed="1">
      <c r="B2595" s="40" t="s">
        <v>235</v>
      </c>
      <c r="E2595" s="21">
        <f>E1120-E2586</f>
        <v>52461489</v>
      </c>
      <c r="F2595" s="42"/>
      <c r="G2595" s="17" t="str">
        <f>$G$15</f>
        <v>TOTAL</v>
      </c>
      <c r="H2595" s="21">
        <f t="shared" ref="H2595:AC2595" ca="1" si="1232">H1120-H2586</f>
        <v>52461488.999999881</v>
      </c>
      <c r="I2595" s="21">
        <f t="shared" ca="1" si="1232"/>
        <v>-579873.83991917968</v>
      </c>
      <c r="J2595" s="21">
        <f t="shared" ca="1" si="1232"/>
        <v>19560140.201059192</v>
      </c>
      <c r="K2595" s="21">
        <f t="shared" ca="1" si="1232"/>
        <v>212278.19127658126</v>
      </c>
      <c r="L2595" s="21">
        <f t="shared" ca="1" si="1232"/>
        <v>9068.1512638861095</v>
      </c>
      <c r="M2595" s="21">
        <f t="shared" ca="1" si="1232"/>
        <v>19781486.543599665</v>
      </c>
      <c r="N2595" s="21">
        <f t="shared" ca="1" si="1232"/>
        <v>11099955.676061224</v>
      </c>
      <c r="O2595" s="21">
        <f t="shared" ca="1" si="1232"/>
        <v>3302257.564668417</v>
      </c>
      <c r="P2595" s="21">
        <f t="shared" ca="1" si="1232"/>
        <v>87266.749145049369</v>
      </c>
      <c r="Q2595" s="21">
        <f t="shared" ca="1" si="1232"/>
        <v>0</v>
      </c>
      <c r="R2595" s="21">
        <f t="shared" ca="1" si="1232"/>
        <v>14489479.989874706</v>
      </c>
      <c r="S2595" s="21">
        <f t="shared" ca="1" si="1232"/>
        <v>340295.51018623216</v>
      </c>
      <c r="T2595" s="21">
        <f t="shared" ca="1" si="1232"/>
        <v>8436003.3774407692</v>
      </c>
      <c r="U2595" s="21">
        <f t="shared" ca="1" si="1232"/>
        <v>282854.82723805308</v>
      </c>
      <c r="V2595" s="21">
        <f t="shared" ca="1" si="1232"/>
        <v>1658473.0634300057</v>
      </c>
      <c r="W2595" s="21">
        <f t="shared" ca="1" si="1232"/>
        <v>10717626.77829507</v>
      </c>
      <c r="X2595" s="21">
        <f t="shared" ca="1" si="1232"/>
        <v>3907890.8276211033</v>
      </c>
      <c r="Y2595" s="21">
        <f t="shared" ca="1" si="1232"/>
        <v>58602.583661027718</v>
      </c>
      <c r="Z2595" s="21">
        <f t="shared" ca="1" si="1232"/>
        <v>3966493.4112821314</v>
      </c>
      <c r="AA2595" s="21">
        <f t="shared" ca="1" si="1232"/>
        <v>67670.480959548673</v>
      </c>
      <c r="AB2595" s="21">
        <f t="shared" ca="1" si="1232"/>
        <v>3271253.0886287447</v>
      </c>
      <c r="AC2595" s="21">
        <f t="shared" ca="1" si="1232"/>
        <v>747352.54727932764</v>
      </c>
    </row>
    <row r="2597" spans="2:29" hidden="1" outlineLevel="1">
      <c r="F2597" s="42" t="str">
        <f>F2604</f>
        <v>RATEBASE</v>
      </c>
      <c r="G2597" s="17" t="str">
        <f>$G$8</f>
        <v>PRODUCTION</v>
      </c>
      <c r="H2597" s="21">
        <f t="shared" ref="H2597:H2612" ca="1" si="1233">SUBTOTAL(9,I2597:AC2597)</f>
        <v>1997449.5747816246</v>
      </c>
      <c r="I2597" s="22">
        <f ca="1">VLOOKUP(CONCATENATE($F2597," ",$G2597),AllocFactorMatrix,(I$4+1),FALSE)*$E2604</f>
        <v>986504.17927552212</v>
      </c>
      <c r="J2597" s="22">
        <f ca="1">VLOOKUP(CONCATENATE($F2597," ",$G2597),AllocFactorMatrix,(J$4+1),FALSE)*$E2604</f>
        <v>247435.56268827053</v>
      </c>
      <c r="K2597" s="22">
        <f ca="1">VLOOKUP(CONCATENATE($F2597," ",$G2597),AllocFactorMatrix,(K$4+1),FALSE)*$E2604</f>
        <v>2835.3586527861162</v>
      </c>
      <c r="L2597" s="22">
        <f ca="1">VLOOKUP(CONCATENATE($F2597," ",$G2597),AllocFactorMatrix,(L$4+1),FALSE)*$E2604</f>
        <v>67.794727251312054</v>
      </c>
      <c r="M2597" s="22">
        <f t="shared" ref="M2597:M2612" ca="1" si="1234">SUBTOTAL(9,J2597:L2597)</f>
        <v>250338.71606830796</v>
      </c>
      <c r="N2597" s="22">
        <f ca="1">VLOOKUP(CONCATENATE($F2597," ",$G2597),AllocFactorMatrix,(N$4+1),FALSE)*$E2604</f>
        <v>111682.60132398283</v>
      </c>
      <c r="O2597" s="22">
        <f ca="1">VLOOKUP(CONCATENATE($F2597," ",$G2597),AllocFactorMatrix,(O$4+1),FALSE)*$E2604</f>
        <v>29676.585071582675</v>
      </c>
      <c r="P2597" s="22">
        <f ca="1">VLOOKUP(CONCATENATE($F2597," ",$G2597),AllocFactorMatrix,(P$4+1),FALSE)*$E2604</f>
        <v>4717.1108907147182</v>
      </c>
      <c r="Q2597" s="22">
        <f ca="1">VLOOKUP(CONCATENATE($F2597," ",$G2597),AllocFactorMatrix,(Q$4+1),FALSE)*$E2604</f>
        <v>0</v>
      </c>
      <c r="R2597" s="22">
        <f t="shared" ref="R2597:R2612" ca="1" si="1235">SUBTOTAL(9,N2597:Q2597)</f>
        <v>146076.29728628023</v>
      </c>
      <c r="S2597" s="22">
        <f ca="1">VLOOKUP(CONCATENATE($F2597," ",$G2597),AllocFactorMatrix,(S$4+1),FALSE)*$E2604</f>
        <v>4786.4881468665153</v>
      </c>
      <c r="T2597" s="22">
        <f ca="1">VLOOKUP(CONCATENATE($F2597," ",$G2597),AllocFactorMatrix,(T$4+1),FALSE)*$E2604</f>
        <v>84931.614367941525</v>
      </c>
      <c r="U2597" s="22">
        <f ca="1">VLOOKUP(CONCATENATE($F2597," ",$G2597),AllocFactorMatrix,(U$4+1),FALSE)*$E2604</f>
        <v>431938.70208077616</v>
      </c>
      <c r="V2597" s="22">
        <f ca="1">VLOOKUP(CONCATENATE($F2597," ",$G2597),AllocFactorMatrix,(V$4+1),FALSE)*$E2604</f>
        <v>54689.819501574711</v>
      </c>
      <c r="W2597" s="22">
        <f ca="1">SUBTOTAL(9,S2597:V2597)</f>
        <v>576346.6240971589</v>
      </c>
      <c r="X2597" s="22">
        <f ca="1">VLOOKUP(CONCATENATE($F2597," ",$G2597),AllocFactorMatrix,(X$4+1),FALSE)*$E2604</f>
        <v>31765.068022606007</v>
      </c>
      <c r="Y2597" s="22">
        <f ca="1">VLOOKUP(CONCATENATE($F2597," ",$G2597),AllocFactorMatrix,(Y$4+1),FALSE)*$E2604</f>
        <v>598.0387975799415</v>
      </c>
      <c r="Z2597" s="22">
        <f t="shared" ref="Z2597:Z2612" ca="1" si="1236">SUBTOTAL(9,X2597:Y2597)</f>
        <v>32363.106820185949</v>
      </c>
      <c r="AA2597" s="22">
        <f ca="1">VLOOKUP(CONCATENATE($F2597," ",$G2597),AllocFactorMatrix,(AA$4+1),FALSE)*$E2604</f>
        <v>462.35573510876475</v>
      </c>
      <c r="AB2597" s="22">
        <f ca="1">VLOOKUP(CONCATENATE($F2597," ",$G2597),AllocFactorMatrix,(AB$4+1),FALSE)*$E2604</f>
        <v>4323.4489721270947</v>
      </c>
      <c r="AC2597" s="22">
        <f ca="1">VLOOKUP(CONCATENATE($F2597," ",$G2597),AllocFactorMatrix,(AC$4+1),FALSE)*$E2604</f>
        <v>1034.8465269337767</v>
      </c>
    </row>
    <row r="2598" spans="2:29" hidden="1" outlineLevel="1">
      <c r="F2598" s="42" t="str">
        <f>F2604</f>
        <v>RATEBASE</v>
      </c>
      <c r="G2598" s="17" t="str">
        <f>$G$9</f>
        <v>BULKTRAN</v>
      </c>
      <c r="H2598" s="21">
        <f t="shared" ca="1" si="1233"/>
        <v>1699580.8000119629</v>
      </c>
      <c r="I2598" s="22">
        <f ca="1">VLOOKUP(CONCATENATE($F2598," ",$G2598),AllocFactorMatrix,(I$4+1),FALSE)*$E2604</f>
        <v>840155.49518792774</v>
      </c>
      <c r="J2598" s="22">
        <f ca="1">VLOOKUP(CONCATENATE($F2598," ",$G2598),AllocFactorMatrix,(J$4+1),FALSE)*$E2604</f>
        <v>210590.89718222164</v>
      </c>
      <c r="K2598" s="22">
        <f ca="1">VLOOKUP(CONCATENATE($F2598," ",$G2598),AllocFactorMatrix,(K$4+1),FALSE)*$E2604</f>
        <v>2476.8575949523793</v>
      </c>
      <c r="L2598" s="22">
        <f ca="1">VLOOKUP(CONCATENATE($F2598," ",$G2598),AllocFactorMatrix,(L$4+1),FALSE)*$E2604</f>
        <v>76.464233779182109</v>
      </c>
      <c r="M2598" s="22">
        <f t="shared" ca="1" si="1234"/>
        <v>213144.21901095318</v>
      </c>
      <c r="N2598" s="22">
        <f ca="1">VLOOKUP(CONCATENATE($F2598," ",$G2598),AllocFactorMatrix,(N$4+1),FALSE)*$E2604</f>
        <v>94906.72878988189</v>
      </c>
      <c r="O2598" s="22">
        <f ca="1">VLOOKUP(CONCATENATE($F2598," ",$G2598),AllocFactorMatrix,(O$4+1),FALSE)*$E2604</f>
        <v>25411.057735313774</v>
      </c>
      <c r="P2598" s="22">
        <f ca="1">VLOOKUP(CONCATENATE($F2598," ",$G2598),AllocFactorMatrix,(P$4+1),FALSE)*$E2604</f>
        <v>4040.1370978573482</v>
      </c>
      <c r="Q2598" s="22">
        <f ca="1">VLOOKUP(CONCATENATE($F2598," ",$G2598),AllocFactorMatrix,(Q$4+1),FALSE)*$E2604</f>
        <v>0</v>
      </c>
      <c r="R2598" s="22">
        <f t="shared" ca="1" si="1235"/>
        <v>124357.92362305302</v>
      </c>
      <c r="S2598" s="22">
        <f ca="1">VLOOKUP(CONCATENATE($F2598," ",$G2598),AllocFactorMatrix,(S$4+1),FALSE)*$E2604</f>
        <v>4076.6530879130551</v>
      </c>
      <c r="T2598" s="22">
        <f ca="1">VLOOKUP(CONCATENATE($F2598," ",$G2598),AllocFactorMatrix,(T$4+1),FALSE)*$E2604</f>
        <v>72771.672574508004</v>
      </c>
      <c r="U2598" s="22">
        <f ca="1">VLOOKUP(CONCATENATE($F2598," ",$G2598),AllocFactorMatrix,(U$4+1),FALSE)*$E2604</f>
        <v>366303.95319322223</v>
      </c>
      <c r="V2598" s="22">
        <f ca="1">VLOOKUP(CONCATENATE($F2598," ",$G2598),AllocFactorMatrix,(V$4+1),FALSE)*$E2604</f>
        <v>46450.998946231259</v>
      </c>
      <c r="W2598" s="22">
        <f t="shared" ref="W2598:W2604" ca="1" si="1237">SUBTOTAL(9,S2598:V2598)</f>
        <v>489603.27780187456</v>
      </c>
      <c r="X2598" s="22">
        <f ca="1">VLOOKUP(CONCATENATE($F2598," ",$G2598),AllocFactorMatrix,(X$4+1),FALSE)*$E2604</f>
        <v>26883.301794969571</v>
      </c>
      <c r="Y2598" s="22">
        <f ca="1">VLOOKUP(CONCATENATE($F2598," ",$G2598),AllocFactorMatrix,(Y$4+1),FALSE)*$E2604</f>
        <v>505.95348246735779</v>
      </c>
      <c r="Z2598" s="22">
        <f t="shared" ca="1" si="1236"/>
        <v>27389.255277436929</v>
      </c>
      <c r="AA2598" s="22">
        <f ca="1">VLOOKUP(CONCATENATE($F2598," ",$G2598),AllocFactorMatrix,(AA$4+1),FALSE)*$E2604</f>
        <v>391.40919053393333</v>
      </c>
      <c r="AB2598" s="22">
        <f ca="1">VLOOKUP(CONCATENATE($F2598," ",$G2598),AllocFactorMatrix,(AB$4+1),FALSE)*$E2604</f>
        <v>3663.6243715511537</v>
      </c>
      <c r="AC2598" s="22">
        <f ca="1">VLOOKUP(CONCATENATE($F2598," ",$G2598),AllocFactorMatrix,(AC$4+1),FALSE)*$E2604</f>
        <v>875.59554863282142</v>
      </c>
    </row>
    <row r="2599" spans="2:29" hidden="1" outlineLevel="1">
      <c r="F2599" s="42" t="str">
        <f>F2604</f>
        <v>RATEBASE</v>
      </c>
      <c r="G2599" s="17" t="str">
        <f>$G$10</f>
        <v>SUBTRAN</v>
      </c>
      <c r="H2599" s="21">
        <f t="shared" ca="1" si="1233"/>
        <v>522537.11068029888</v>
      </c>
      <c r="I2599" s="22">
        <f ca="1">VLOOKUP(CONCATENATE($F2599," ",$G2599),AllocFactorMatrix,(I$4+1),FALSE)*$E2604</f>
        <v>251278.87336385425</v>
      </c>
      <c r="J2599" s="22">
        <f ca="1">VLOOKUP(CONCATENATE($F2599," ",$G2599),AllocFactorMatrix,(J$4+1),FALSE)*$E2604</f>
        <v>62844.715210950038</v>
      </c>
      <c r="K2599" s="22">
        <f ca="1">VLOOKUP(CONCATENATE($F2599," ",$G2599),AllocFactorMatrix,(K$4+1),FALSE)*$E2604</f>
        <v>738.93160981751214</v>
      </c>
      <c r="L2599" s="22">
        <f ca="1">VLOOKUP(CONCATENATE($F2599," ",$G2599),AllocFactorMatrix,(L$4+1),FALSE)*$E2604</f>
        <v>28.775175178582753</v>
      </c>
      <c r="M2599" s="22">
        <f t="shared" ca="1" si="1234"/>
        <v>63612.421995946133</v>
      </c>
      <c r="N2599" s="22">
        <f ca="1">VLOOKUP(CONCATENATE($F2599," ",$G2599),AllocFactorMatrix,(N$4+1),FALSE)*$E2604</f>
        <v>28037.825466149476</v>
      </c>
      <c r="O2599" s="22">
        <f ca="1">VLOOKUP(CONCATENATE($F2599," ",$G2599),AllocFactorMatrix,(O$4+1),FALSE)*$E2604</f>
        <v>7513.8982856716884</v>
      </c>
      <c r="P2599" s="22">
        <f ca="1">VLOOKUP(CONCATENATE($F2599," ",$G2599),AllocFactorMatrix,(P$4+1),FALSE)*$E2604</f>
        <v>1508.9830757508614</v>
      </c>
      <c r="Q2599" s="22">
        <f ca="1">VLOOKUP(CONCATENATE($F2599," ",$G2599),AllocFactorMatrix,(Q$4+1),FALSE)*$E2604</f>
        <v>0</v>
      </c>
      <c r="R2599" s="22">
        <f t="shared" ca="1" si="1235"/>
        <v>37060.706827572023</v>
      </c>
      <c r="S2599" s="22">
        <f ca="1">VLOOKUP(CONCATENATE($F2599," ",$G2599),AllocFactorMatrix,(S$4+1),FALSE)*$E2604</f>
        <v>1180.41940933968</v>
      </c>
      <c r="T2599" s="22">
        <f ca="1">VLOOKUP(CONCATENATE($F2599," ",$G2599),AllocFactorMatrix,(T$4+1),FALSE)*$E2604</f>
        <v>21680.024894937873</v>
      </c>
      <c r="U2599" s="22">
        <f ca="1">VLOOKUP(CONCATENATE($F2599," ",$G2599),AllocFactorMatrix,(U$4+1),FALSE)*$E2604</f>
        <v>139322.95143454027</v>
      </c>
      <c r="V2599" s="22">
        <f ca="1">VLOOKUP(CONCATENATE($F2599," ",$G2599),AllocFactorMatrix,(V$4+1),FALSE)*$E2604</f>
        <v>0</v>
      </c>
      <c r="W2599" s="22">
        <f t="shared" ca="1" si="1237"/>
        <v>162183.39573881781</v>
      </c>
      <c r="X2599" s="22">
        <f ca="1">VLOOKUP(CONCATENATE($F2599," ",$G2599),AllocFactorMatrix,(X$4+1),FALSE)*$E2604</f>
        <v>7968.040504848992</v>
      </c>
      <c r="Y2599" s="22">
        <f ca="1">VLOOKUP(CONCATENATE($F2599," ",$G2599),AllocFactorMatrix,(Y$4+1),FALSE)*$E2604</f>
        <v>153.03232987962593</v>
      </c>
      <c r="Z2599" s="22">
        <f t="shared" ca="1" si="1236"/>
        <v>8121.0728347286176</v>
      </c>
      <c r="AA2599" s="22">
        <f ca="1">VLOOKUP(CONCATENATE($F2599," ",$G2599),AllocFactorMatrix,(AA$4+1),FALSE)*$E2604</f>
        <v>116.39292562200924</v>
      </c>
      <c r="AB2599" s="22">
        <f ca="1">VLOOKUP(CONCATENATE($F2599," ",$G2599),AllocFactorMatrix,(AB$4+1),FALSE)*$E2604</f>
        <v>132.62781846277554</v>
      </c>
      <c r="AC2599" s="22">
        <f ca="1">VLOOKUP(CONCATENATE($F2599," ",$G2599),AllocFactorMatrix,(AC$4+1),FALSE)*$E2604</f>
        <v>31.619175295214674</v>
      </c>
    </row>
    <row r="2600" spans="2:29" hidden="1" outlineLevel="1">
      <c r="F2600" s="42" t="str">
        <f>F2604</f>
        <v>RATEBASE</v>
      </c>
      <c r="G2600" s="17" t="str">
        <f>$G$11</f>
        <v>DISTPRI</v>
      </c>
      <c r="H2600" s="21">
        <f t="shared" ca="1" si="1233"/>
        <v>781216.19789051579</v>
      </c>
      <c r="I2600" s="22">
        <f ca="1">VLOOKUP(CONCATENATE($F2600," ",$G2600),AllocFactorMatrix,(I$4+1),FALSE)*$E2604</f>
        <v>516829.59771680913</v>
      </c>
      <c r="J2600" s="22">
        <f ca="1">VLOOKUP(CONCATENATE($F2600," ",$G2600),AllocFactorMatrix,(J$4+1),FALSE)*$E2604</f>
        <v>128561.89594384615</v>
      </c>
      <c r="K2600" s="22">
        <f ca="1">VLOOKUP(CONCATENATE($F2600," ",$G2600),AllocFactorMatrix,(K$4+1),FALSE)*$E2604</f>
        <v>1512.4970708980686</v>
      </c>
      <c r="L2600" s="22">
        <f ca="1">VLOOKUP(CONCATENATE($F2600," ",$G2600),AllocFactorMatrix,(L$4+1),FALSE)*$E2604</f>
        <v>0</v>
      </c>
      <c r="M2600" s="22">
        <f t="shared" ca="1" si="1234"/>
        <v>130074.39301474422</v>
      </c>
      <c r="N2600" s="22">
        <f ca="1">VLOOKUP(CONCATENATE($F2600," ",$G2600),AllocFactorMatrix,(N$4+1),FALSE)*$E2604</f>
        <v>56374.22751065842</v>
      </c>
      <c r="O2600" s="22">
        <f ca="1">VLOOKUP(CONCATENATE($F2600," ",$G2600),AllocFactorMatrix,(O$4+1),FALSE)*$E2604</f>
        <v>15138.154979234487</v>
      </c>
      <c r="P2600" s="22">
        <f ca="1">VLOOKUP(CONCATENATE($F2600," ",$G2600),AllocFactorMatrix,(P$4+1),FALSE)*$E2604</f>
        <v>0</v>
      </c>
      <c r="Q2600" s="22">
        <f ca="1">VLOOKUP(CONCATENATE($F2600," ",$G2600),AllocFactorMatrix,(Q$4+1),FALSE)*$E2604</f>
        <v>0</v>
      </c>
      <c r="R2600" s="22">
        <f t="shared" ca="1" si="1235"/>
        <v>71512.382489892902</v>
      </c>
      <c r="S2600" s="22">
        <f ca="1">VLOOKUP(CONCATENATE($F2600," ",$G2600),AllocFactorMatrix,(S$4+1),FALSE)*$E2604</f>
        <v>2400.0295545663225</v>
      </c>
      <c r="T2600" s="22">
        <f ca="1">VLOOKUP(CONCATENATE($F2600," ",$G2600),AllocFactorMatrix,(T$4+1),FALSE)*$E2604</f>
        <v>43467.81670488228</v>
      </c>
      <c r="U2600" s="22">
        <f ca="1">VLOOKUP(CONCATENATE($F2600," ",$G2600),AllocFactorMatrix,(U$4+1),FALSE)*$E2604</f>
        <v>0</v>
      </c>
      <c r="V2600" s="22">
        <f ca="1">VLOOKUP(CONCATENATE($F2600," ",$G2600),AllocFactorMatrix,(V$4+1),FALSE)*$E2604</f>
        <v>0</v>
      </c>
      <c r="W2600" s="22">
        <f t="shared" ca="1" si="1237"/>
        <v>45867.846259448605</v>
      </c>
      <c r="X2600" s="22">
        <f ca="1">VLOOKUP(CONCATENATE($F2600," ",$G2600),AllocFactorMatrix,(X$4+1),FALSE)*$E2604</f>
        <v>16052.596573674327</v>
      </c>
      <c r="Y2600" s="22">
        <f ca="1">VLOOKUP(CONCATENATE($F2600," ",$G2600),AllocFactorMatrix,(Y$4+1),FALSE)*$E2604</f>
        <v>308.68420605250913</v>
      </c>
      <c r="Z2600" s="22">
        <f t="shared" ca="1" si="1236"/>
        <v>16361.280779726836</v>
      </c>
      <c r="AA2600" s="22">
        <f ca="1">VLOOKUP(CONCATENATE($F2600," ",$G2600),AllocFactorMatrix,(AA$4+1),FALSE)*$E2604</f>
        <v>235.88834354326551</v>
      </c>
      <c r="AB2600" s="22">
        <f ca="1">VLOOKUP(CONCATENATE($F2600," ",$G2600),AllocFactorMatrix,(AB$4+1),FALSE)*$E2604</f>
        <v>270.35677055769105</v>
      </c>
      <c r="AC2600" s="22">
        <f ca="1">VLOOKUP(CONCATENATE($F2600," ",$G2600),AllocFactorMatrix,(AC$4+1),FALSE)*$E2604</f>
        <v>64.452515792866734</v>
      </c>
    </row>
    <row r="2601" spans="2:29" hidden="1" outlineLevel="1">
      <c r="F2601" s="42" t="str">
        <f>F2604</f>
        <v>RATEBASE</v>
      </c>
      <c r="G2601" s="17" t="str">
        <f>$G$12</f>
        <v>DISTSEC</v>
      </c>
      <c r="H2601" s="21">
        <f t="shared" ca="1" si="1233"/>
        <v>255511.17427874389</v>
      </c>
      <c r="I2601" s="22">
        <f ca="1">VLOOKUP(CONCATENATE($F2601," ",$G2601),AllocFactorMatrix,(I$4+1),FALSE)*$E2604</f>
        <v>194034.93778298647</v>
      </c>
      <c r="J2601" s="22">
        <f ca="1">VLOOKUP(CONCATENATE($F2601," ",$G2601),AllocFactorMatrix,(J$4+1),FALSE)*$E2604</f>
        <v>39259.44802459034</v>
      </c>
      <c r="K2601" s="22">
        <f ca="1">VLOOKUP(CONCATENATE($F2601," ",$G2601),AllocFactorMatrix,(K$4+1),FALSE)*$E2604</f>
        <v>0</v>
      </c>
      <c r="L2601" s="22">
        <f ca="1">VLOOKUP(CONCATENATE($F2601," ",$G2601),AllocFactorMatrix,(L$4+1),FALSE)*$E2604</f>
        <v>0</v>
      </c>
      <c r="M2601" s="22">
        <f t="shared" ca="1" si="1234"/>
        <v>39259.44802459034</v>
      </c>
      <c r="N2601" s="22">
        <f ca="1">VLOOKUP(CONCATENATE($F2601," ",$G2601),AllocFactorMatrix,(N$4+1),FALSE)*$E2604</f>
        <v>15107.339460402754</v>
      </c>
      <c r="O2601" s="22">
        <f ca="1">VLOOKUP(CONCATENATE($F2601," ",$G2601),AllocFactorMatrix,(O$4+1),FALSE)*$E2604</f>
        <v>0</v>
      </c>
      <c r="P2601" s="22">
        <f ca="1">VLOOKUP(CONCATENATE($F2601," ",$G2601),AllocFactorMatrix,(P$4+1),FALSE)*$E2604</f>
        <v>0</v>
      </c>
      <c r="Q2601" s="22">
        <f ca="1">VLOOKUP(CONCATENATE($F2601," ",$G2601),AllocFactorMatrix,(Q$4+1),FALSE)*$E2604</f>
        <v>0</v>
      </c>
      <c r="R2601" s="22">
        <f t="shared" ca="1" si="1235"/>
        <v>15107.339460402754</v>
      </c>
      <c r="S2601" s="22">
        <f ca="1">VLOOKUP(CONCATENATE($F2601," ",$G2601),AllocFactorMatrix,(S$4+1),FALSE)*$E2604</f>
        <v>527.12370531332863</v>
      </c>
      <c r="T2601" s="22">
        <f ca="1">VLOOKUP(CONCATENATE($F2601," ",$G2601),AllocFactorMatrix,(T$4+1),FALSE)*$E2604</f>
        <v>0</v>
      </c>
      <c r="U2601" s="22">
        <f ca="1">VLOOKUP(CONCATENATE($F2601," ",$G2601),AllocFactorMatrix,(U$4+1),FALSE)*$E2604</f>
        <v>0</v>
      </c>
      <c r="V2601" s="22">
        <f ca="1">VLOOKUP(CONCATENATE($F2601," ",$G2601),AllocFactorMatrix,(V$4+1),FALSE)*$E2604</f>
        <v>0</v>
      </c>
      <c r="W2601" s="22">
        <f t="shared" ca="1" si="1237"/>
        <v>527.12370531332863</v>
      </c>
      <c r="X2601" s="22">
        <f ca="1">VLOOKUP(CONCATENATE($F2601," ",$G2601),AllocFactorMatrix,(X$4+1),FALSE)*$E2604</f>
        <v>4440.1703277374027</v>
      </c>
      <c r="Y2601" s="22">
        <f ca="1">VLOOKUP(CONCATENATE($F2601," ",$G2601),AllocFactorMatrix,(Y$4+1),FALSE)*$E2604</f>
        <v>0</v>
      </c>
      <c r="Z2601" s="22">
        <f t="shared" ca="1" si="1236"/>
        <v>4440.1703277374027</v>
      </c>
      <c r="AA2601" s="22">
        <f ca="1">VLOOKUP(CONCATENATE($F2601," ",$G2601),AllocFactorMatrix,(AA$4+1),FALSE)*$E2604</f>
        <v>57.217470287403131</v>
      </c>
      <c r="AB2601" s="22">
        <f ca="1">VLOOKUP(CONCATENATE($F2601," ",$G2601),AllocFactorMatrix,(AB$4+1),FALSE)*$E2604</f>
        <v>1696.6391243702433</v>
      </c>
      <c r="AC2601" s="22">
        <f ca="1">VLOOKUP(CONCATENATE($F2601," ",$G2601),AllocFactorMatrix,(AC$4+1),FALSE)*$E2604</f>
        <v>388.29838305591909</v>
      </c>
    </row>
    <row r="2602" spans="2:29" hidden="1" outlineLevel="1">
      <c r="F2602" s="42" t="str">
        <f>F2604</f>
        <v>RATEBASE</v>
      </c>
      <c r="G2602" s="17" t="str">
        <f>$G$13</f>
        <v>ENERGY</v>
      </c>
      <c r="H2602" s="21">
        <f t="shared" ca="1" si="1233"/>
        <v>218313.94883157712</v>
      </c>
      <c r="I2602" s="22">
        <f ca="1">VLOOKUP(CONCATENATE($F2602," ",$G2602),AllocFactorMatrix,(I$4+1),FALSE)*$E2604</f>
        <v>80238.307503458258</v>
      </c>
      <c r="J2602" s="22">
        <f ca="1">VLOOKUP(CONCATENATE($F2602," ",$G2602),AllocFactorMatrix,(J$4+1),FALSE)*$E2604</f>
        <v>25308.107113332255</v>
      </c>
      <c r="K2602" s="22">
        <f ca="1">VLOOKUP(CONCATENATE($F2602," ",$G2602),AllocFactorMatrix,(K$4+1),FALSE)*$E2604</f>
        <v>306.14039601196254</v>
      </c>
      <c r="L2602" s="22">
        <f ca="1">VLOOKUP(CONCATENATE($F2602," ",$G2602),AllocFactorMatrix,(L$4+1),FALSE)*$E2604</f>
        <v>13.426366981865064</v>
      </c>
      <c r="M2602" s="22">
        <f t="shared" ca="1" si="1234"/>
        <v>25627.673876326084</v>
      </c>
      <c r="N2602" s="22">
        <f ca="1">VLOOKUP(CONCATENATE($F2602," ",$G2602),AllocFactorMatrix,(N$4+1),FALSE)*$E2604</f>
        <v>12859.161402177349</v>
      </c>
      <c r="O2602" s="22">
        <f ca="1">VLOOKUP(CONCATENATE($F2602," ",$G2602),AllocFactorMatrix,(O$4+1),FALSE)*$E2604</f>
        <v>3448.9430149367554</v>
      </c>
      <c r="P2602" s="22">
        <f ca="1">VLOOKUP(CONCATENATE($F2602," ",$G2602),AllocFactorMatrix,(P$4+1),FALSE)*$E2604</f>
        <v>537.69665807475383</v>
      </c>
      <c r="Q2602" s="22">
        <f ca="1">VLOOKUP(CONCATENATE($F2602," ",$G2602),AllocFactorMatrix,(Q$4+1),FALSE)*$E2604</f>
        <v>0</v>
      </c>
      <c r="R2602" s="22">
        <f t="shared" ca="1" si="1235"/>
        <v>16845.801075188858</v>
      </c>
      <c r="S2602" s="22">
        <f ca="1">VLOOKUP(CONCATENATE($F2602," ",$G2602),AllocFactorMatrix,(S$4+1),FALSE)*$E2604</f>
        <v>643.9700076916057</v>
      </c>
      <c r="T2602" s="22">
        <f ca="1">VLOOKUP(CONCATENATE($F2602," ",$G2602),AllocFactorMatrix,(T$4+1),FALSE)*$E2604</f>
        <v>12741.515858453598</v>
      </c>
      <c r="U2602" s="22">
        <f ca="1">VLOOKUP(CONCATENATE($F2602," ",$G2602),AllocFactorMatrix,(U$4+1),FALSE)*$E2604</f>
        <v>67222.562805707363</v>
      </c>
      <c r="V2602" s="22">
        <f ca="1">VLOOKUP(CONCATENATE($F2602," ",$G2602),AllocFactorMatrix,(V$4+1),FALSE)*$E2604</f>
        <v>9386.1327547015007</v>
      </c>
      <c r="W2602" s="22">
        <f t="shared" ca="1" si="1237"/>
        <v>89994.18142655406</v>
      </c>
      <c r="X2602" s="22">
        <f ca="1">VLOOKUP(CONCATENATE($F2602," ",$G2602),AllocFactorMatrix,(X$4+1),FALSE)*$E2604</f>
        <v>3631.1851254741755</v>
      </c>
      <c r="Y2602" s="22">
        <f ca="1">VLOOKUP(CONCATENATE($F2602," ",$G2602),AllocFactorMatrix,(Y$4+1),FALSE)*$E2604</f>
        <v>68.641504951708711</v>
      </c>
      <c r="Z2602" s="22">
        <f t="shared" ca="1" si="1236"/>
        <v>3699.8266304258841</v>
      </c>
      <c r="AA2602" s="22">
        <f ca="1">VLOOKUP(CONCATENATE($F2602," ",$G2602),AllocFactorMatrix,(AA$4+1),FALSE)*$E2604</f>
        <v>67.629877732562534</v>
      </c>
      <c r="AB2602" s="22">
        <f ca="1">VLOOKUP(CONCATENATE($F2602," ",$G2602),AllocFactorMatrix,(AB$4+1),FALSE)*$E2604</f>
        <v>1489.3374394384182</v>
      </c>
      <c r="AC2602" s="22">
        <f ca="1">VLOOKUP(CONCATENATE($F2602," ",$G2602),AllocFactorMatrix,(AC$4+1),FALSE)*$E2604</f>
        <v>351.19100245313462</v>
      </c>
    </row>
    <row r="2603" spans="2:29" hidden="1" outlineLevel="1">
      <c r="F2603" s="42" t="str">
        <f>F2604</f>
        <v>RATEBASE</v>
      </c>
      <c r="G2603" s="17" t="str">
        <f>$G$14</f>
        <v>CUSTOMER</v>
      </c>
      <c r="H2603" s="21">
        <f t="shared" ca="1" si="1233"/>
        <v>2063958.1935252759</v>
      </c>
      <c r="I2603" s="22">
        <f ca="1">VLOOKUP(CONCATENATE($F2603," ",$G2603),AllocFactorMatrix,(I$4+1),FALSE)*$E2604</f>
        <v>1538578.7114943685</v>
      </c>
      <c r="J2603" s="22">
        <f ca="1">VLOOKUP(CONCATENATE($F2603," ",$G2603),AllocFactorMatrix,(J$4+1),FALSE)*$E2604</f>
        <v>378292.23894600838</v>
      </c>
      <c r="K2603" s="22">
        <f ca="1">VLOOKUP(CONCATENATE($F2603," ",$G2603),AllocFactorMatrix,(K$4+1),FALSE)*$E2604</f>
        <v>3875.6255422919339</v>
      </c>
      <c r="L2603" s="22">
        <f ca="1">VLOOKUP(CONCATENATE($F2603," ",$G2603),AllocFactorMatrix,(L$4+1),FALSE)*$E2604</f>
        <v>172.15090622604995</v>
      </c>
      <c r="M2603" s="22">
        <f t="shared" ca="1" si="1234"/>
        <v>382340.01539452636</v>
      </c>
      <c r="N2603" s="22">
        <f ca="1">VLOOKUP(CONCATENATE($F2603," ",$G2603),AllocFactorMatrix,(N$4+1),FALSE)*$E2604</f>
        <v>7050.4110969167668</v>
      </c>
      <c r="O2603" s="22">
        <f ca="1">VLOOKUP(CONCATENATE($F2603," ",$G2603),AllocFactorMatrix,(O$4+1),FALSE)*$E2604</f>
        <v>2165.1942451463296</v>
      </c>
      <c r="P2603" s="22">
        <f ca="1">VLOOKUP(CONCATENATE($F2603," ",$G2603),AllocFactorMatrix,(P$4+1),FALSE)*$E2604</f>
        <v>867.03510264638692</v>
      </c>
      <c r="Q2603" s="22">
        <f ca="1">VLOOKUP(CONCATENATE($F2603," ",$G2603),AllocFactorMatrix,(Q$4+1),FALSE)*$E2604</f>
        <v>0</v>
      </c>
      <c r="R2603" s="22">
        <f t="shared" ca="1" si="1235"/>
        <v>10082.640444709483</v>
      </c>
      <c r="S2603" s="22">
        <f ca="1">VLOOKUP(CONCATENATE($F2603," ",$G2603),AllocFactorMatrix,(S$4+1),FALSE)*$E2604</f>
        <v>65.050579262354503</v>
      </c>
      <c r="T2603" s="22">
        <f ca="1">VLOOKUP(CONCATENATE($F2603," ",$G2603),AllocFactorMatrix,(T$4+1),FALSE)*$E2604</f>
        <v>1584.7531623525829</v>
      </c>
      <c r="U2603" s="22">
        <f ca="1">VLOOKUP(CONCATENATE($F2603," ",$G2603),AllocFactorMatrix,(U$4+1),FALSE)*$E2604</f>
        <v>2967.2981955770979</v>
      </c>
      <c r="V2603" s="22">
        <f ca="1">VLOOKUP(CONCATENATE($F2603," ",$G2603),AllocFactorMatrix,(V$4+1),FALSE)*$E2604</f>
        <v>572.35950650602217</v>
      </c>
      <c r="W2603" s="22">
        <f t="shared" ca="1" si="1237"/>
        <v>5189.4614436980573</v>
      </c>
      <c r="X2603" s="22">
        <f ca="1">VLOOKUP(CONCATENATE($F2603," ",$G2603),AllocFactorMatrix,(X$4+1),FALSE)*$E2604</f>
        <v>2287.0075770887725</v>
      </c>
      <c r="Y2603" s="22">
        <f ca="1">VLOOKUP(CONCATENATE($F2603," ",$G2603),AllocFactorMatrix,(Y$4+1),FALSE)*$E2604</f>
        <v>26.731831597329244</v>
      </c>
      <c r="Z2603" s="22">
        <f t="shared" ca="1" si="1236"/>
        <v>2313.7394086861018</v>
      </c>
      <c r="AA2603" s="22">
        <f ca="1">VLOOKUP(CONCATENATE($F2603," ",$G2603),AllocFactorMatrix,(AA$4+1),FALSE)*$E2604</f>
        <v>163.77172934476715</v>
      </c>
      <c r="AB2603" s="22">
        <f ca="1">VLOOKUP(CONCATENATE($F2603," ",$G2603),AllocFactorMatrix,(AB$4+1),FALSE)*$E2604</f>
        <v>110479.44432487024</v>
      </c>
      <c r="AC2603" s="22">
        <f ca="1">VLOOKUP(CONCATENATE($F2603," ",$G2603),AllocFactorMatrix,(AC$4+1),FALSE)*$E2604</f>
        <v>14810.409285072379</v>
      </c>
    </row>
    <row r="2604" spans="2:29" collapsed="1">
      <c r="D2604" s="39" t="s">
        <v>411</v>
      </c>
      <c r="E2604" s="19">
        <v>7538567</v>
      </c>
      <c r="F2604" s="42" t="s">
        <v>75</v>
      </c>
      <c r="G2604" s="17" t="str">
        <f>$G$15</f>
        <v>TOTAL</v>
      </c>
      <c r="H2604" s="21">
        <f t="shared" ca="1" si="1233"/>
        <v>7538566.9999999981</v>
      </c>
      <c r="I2604" s="22">
        <f ca="1">VLOOKUP(CONCATENATE($F2604," ",$G2604),AllocFactorMatrix,(I$4+1),FALSE)*$E2604</f>
        <v>4407620.1023249263</v>
      </c>
      <c r="J2604" s="22">
        <f ca="1">VLOOKUP(CONCATENATE($F2604," ",$G2604),AllocFactorMatrix,(J$4+1),FALSE)*$E2604</f>
        <v>1092292.865109219</v>
      </c>
      <c r="K2604" s="22">
        <f ca="1">VLOOKUP(CONCATENATE($F2604," ",$G2604),AllocFactorMatrix,(K$4+1),FALSE)*$E2604</f>
        <v>11745.410866757977</v>
      </c>
      <c r="L2604" s="22">
        <f ca="1">VLOOKUP(CONCATENATE($F2604," ",$G2604),AllocFactorMatrix,(L$4+1),FALSE)*$E2604</f>
        <v>358.61140941699205</v>
      </c>
      <c r="M2604" s="22">
        <f t="shared" ca="1" si="1234"/>
        <v>1104396.887385394</v>
      </c>
      <c r="N2604" s="22">
        <f ca="1">VLOOKUP(CONCATENATE($F2604," ",$G2604),AllocFactorMatrix,(N$4+1),FALSE)*$E2604</f>
        <v>326018.29505016928</v>
      </c>
      <c r="O2604" s="22">
        <f ca="1">VLOOKUP(CONCATENATE($F2604," ",$G2604),AllocFactorMatrix,(O$4+1),FALSE)*$E2604</f>
        <v>83353.833331885704</v>
      </c>
      <c r="P2604" s="22">
        <f ca="1">VLOOKUP(CONCATENATE($F2604," ",$G2604),AllocFactorMatrix,(P$4+1),FALSE)*$E2604</f>
        <v>11670.962825044066</v>
      </c>
      <c r="Q2604" s="22">
        <f ca="1">VLOOKUP(CONCATENATE($F2604," ",$G2604),AllocFactorMatrix,(Q$4+1),FALSE)*$E2604</f>
        <v>0</v>
      </c>
      <c r="R2604" s="22">
        <f t="shared" ca="1" si="1235"/>
        <v>421043.09120709903</v>
      </c>
      <c r="S2604" s="22">
        <f ca="1">VLOOKUP(CONCATENATE($F2604," ",$G2604),AllocFactorMatrix,(S$4+1),FALSE)*$E2604</f>
        <v>13679.734490952864</v>
      </c>
      <c r="T2604" s="22">
        <f ca="1">VLOOKUP(CONCATENATE($F2604," ",$G2604),AllocFactorMatrix,(T$4+1),FALSE)*$E2604</f>
        <v>237177.39756307588</v>
      </c>
      <c r="U2604" s="22">
        <f ca="1">VLOOKUP(CONCATENATE($F2604," ",$G2604),AllocFactorMatrix,(U$4+1),FALSE)*$E2604</f>
        <v>1007755.4677098228</v>
      </c>
      <c r="V2604" s="22">
        <f ca="1">VLOOKUP(CONCATENATE($F2604," ",$G2604),AllocFactorMatrix,(V$4+1),FALSE)*$E2604</f>
        <v>111099.31070901346</v>
      </c>
      <c r="W2604" s="22">
        <f t="shared" ca="1" si="1237"/>
        <v>1369711.910472865</v>
      </c>
      <c r="X2604" s="22">
        <f ca="1">VLOOKUP(CONCATENATE($F2604," ",$G2604),AllocFactorMatrix,(X$4+1),FALSE)*$E2604</f>
        <v>93027.36992639926</v>
      </c>
      <c r="Y2604" s="22">
        <f ca="1">VLOOKUP(CONCATENATE($F2604," ",$G2604),AllocFactorMatrix,(Y$4+1),FALSE)*$E2604</f>
        <v>1661.0821525284719</v>
      </c>
      <c r="Z2604" s="22">
        <f t="shared" ca="1" si="1236"/>
        <v>94688.45207892773</v>
      </c>
      <c r="AA2604" s="22">
        <f ca="1">VLOOKUP(CONCATENATE($F2604," ",$G2604),AllocFactorMatrix,(AA$4+1),FALSE)*$E2604</f>
        <v>1494.6652721727053</v>
      </c>
      <c r="AB2604" s="22">
        <f ca="1">VLOOKUP(CONCATENATE($F2604," ",$G2604),AllocFactorMatrix,(AB$4+1),FALSE)*$E2604</f>
        <v>122055.47882137766</v>
      </c>
      <c r="AC2604" s="22">
        <f ca="1">VLOOKUP(CONCATENATE($F2604," ",$G2604),AllocFactorMatrix,(AC$4+1),FALSE)*$E2604</f>
        <v>17556.412437236111</v>
      </c>
    </row>
    <row r="2605" spans="2:29" hidden="1" outlineLevel="1">
      <c r="F2605" s="42" t="str">
        <f>F2612</f>
        <v>RATEBASE</v>
      </c>
      <c r="G2605" s="17" t="str">
        <f>$G$8</f>
        <v>PRODUCTION</v>
      </c>
      <c r="H2605" s="21">
        <f t="shared" ca="1" si="1233"/>
        <v>-13395087.277649961</v>
      </c>
      <c r="I2605" s="22">
        <f ca="1">VLOOKUP(CONCATENATE($F2605," ",$G2605),AllocFactorMatrix,(I$4+1),FALSE)*$E2612</f>
        <v>-6615591.0757380435</v>
      </c>
      <c r="J2605" s="22">
        <f ca="1">VLOOKUP(CONCATENATE($F2605," ",$G2605),AllocFactorMatrix,(J$4+1),FALSE)*$E2612</f>
        <v>-1659326.4729429618</v>
      </c>
      <c r="K2605" s="22">
        <f ca="1">VLOOKUP(CONCATENATE($F2605," ",$G2605),AllocFactorMatrix,(K$4+1),FALSE)*$E2612</f>
        <v>-19014.185437778709</v>
      </c>
      <c r="L2605" s="22">
        <f ca="1">VLOOKUP(CONCATENATE($F2605," ",$G2605),AllocFactorMatrix,(L$4+1),FALSE)*$E2612</f>
        <v>-454.63790423599607</v>
      </c>
      <c r="M2605" s="22">
        <f t="shared" ca="1" si="1234"/>
        <v>-1678795.2962849766</v>
      </c>
      <c r="N2605" s="22">
        <f ca="1">VLOOKUP(CONCATENATE($F2605," ",$G2605),AllocFactorMatrix,(N$4+1),FALSE)*$E2612</f>
        <v>-748954.17186853813</v>
      </c>
      <c r="O2605" s="22">
        <f ca="1">VLOOKUP(CONCATENATE($F2605," ",$G2605),AllocFactorMatrix,(O$4+1),FALSE)*$E2612</f>
        <v>-199014.00874157919</v>
      </c>
      <c r="P2605" s="22">
        <f ca="1">VLOOKUP(CONCATENATE($F2605," ",$G2605),AllocFactorMatrix,(P$4+1),FALSE)*$E2612</f>
        <v>-31633.395344352939</v>
      </c>
      <c r="Q2605" s="22">
        <f ca="1">VLOOKUP(CONCATENATE($F2605," ",$G2605),AllocFactorMatrix,(Q$4+1),FALSE)*$E2612</f>
        <v>0</v>
      </c>
      <c r="R2605" s="22">
        <f t="shared" ca="1" si="1235"/>
        <v>-979601.5759544702</v>
      </c>
      <c r="S2605" s="22">
        <f ca="1">VLOOKUP(CONCATENATE($F2605," ",$G2605),AllocFactorMatrix,(S$4+1),FALSE)*$E2612</f>
        <v>-32098.645838267814</v>
      </c>
      <c r="T2605" s="22">
        <f ca="1">VLOOKUP(CONCATENATE($F2605," ",$G2605),AllocFactorMatrix,(T$4+1),FALSE)*$E2612</f>
        <v>-569559.50300505781</v>
      </c>
      <c r="U2605" s="22">
        <f ca="1">VLOOKUP(CONCATENATE($F2605," ",$G2605),AllocFactorMatrix,(U$4+1),FALSE)*$E2612</f>
        <v>-2896622.1155291959</v>
      </c>
      <c r="V2605" s="22">
        <f ca="1">VLOOKUP(CONCATENATE($F2605," ",$G2605),AllocFactorMatrix,(V$4+1),FALSE)*$E2612</f>
        <v>-366755.14349472703</v>
      </c>
      <c r="W2605" s="22">
        <f ca="1">SUBTOTAL(9,S2605:V2605)</f>
        <v>-3865035.4078672486</v>
      </c>
      <c r="X2605" s="22">
        <f ca="1">VLOOKUP(CONCATENATE($F2605," ",$G2605),AllocFactorMatrix,(X$4+1),FALSE)*$E2612</f>
        <v>-213019.57451907822</v>
      </c>
      <c r="Y2605" s="22">
        <f ca="1">VLOOKUP(CONCATENATE($F2605," ",$G2605),AllocFactorMatrix,(Y$4+1),FALSE)*$E2612</f>
        <v>-4010.5051912912249</v>
      </c>
      <c r="Z2605" s="22">
        <f t="shared" ca="1" si="1236"/>
        <v>-217030.07971036943</v>
      </c>
      <c r="AA2605" s="22">
        <f ca="1">VLOOKUP(CONCATENATE($F2605," ",$G2605),AllocFactorMatrix,(AA$4+1),FALSE)*$E2612</f>
        <v>-3100.6016388578951</v>
      </c>
      <c r="AB2605" s="22">
        <f ca="1">VLOOKUP(CONCATENATE($F2605," ",$G2605),AllocFactorMatrix,(AB$4+1),FALSE)*$E2612</f>
        <v>-28993.460988090232</v>
      </c>
      <c r="AC2605" s="22">
        <f ca="1">VLOOKUP(CONCATENATE($F2605," ",$G2605),AllocFactorMatrix,(AC$4+1),FALSE)*$E2612</f>
        <v>-6939.7794679078988</v>
      </c>
    </row>
    <row r="2606" spans="2:29" hidden="1" outlineLevel="1">
      <c r="F2606" s="42" t="str">
        <f>F2612</f>
        <v>RATEBASE</v>
      </c>
      <c r="G2606" s="17" t="str">
        <f>$G$9</f>
        <v>BULKTRAN</v>
      </c>
      <c r="H2606" s="21">
        <f t="shared" ca="1" si="1233"/>
        <v>-11397550.876380613</v>
      </c>
      <c r="I2606" s="22">
        <f ca="1">VLOOKUP(CONCATENATE($F2606," ",$G2606),AllocFactorMatrix,(I$4+1),FALSE)*$E2612</f>
        <v>-5634162.847925649</v>
      </c>
      <c r="J2606" s="22">
        <f ca="1">VLOOKUP(CONCATENATE($F2606," ",$G2606),AllocFactorMatrix,(J$4+1),FALSE)*$E2612</f>
        <v>-1412242.6334306176</v>
      </c>
      <c r="K2606" s="22">
        <f ca="1">VLOOKUP(CONCATENATE($F2606," ",$G2606),AllocFactorMatrix,(K$4+1),FALSE)*$E2612</f>
        <v>-16610.043165832874</v>
      </c>
      <c r="L2606" s="22">
        <f ca="1">VLOOKUP(CONCATENATE($F2606," ",$G2606),AllocFactorMatrix,(L$4+1),FALSE)*$E2612</f>
        <v>-512.77644152931998</v>
      </c>
      <c r="M2606" s="22">
        <f t="shared" ca="1" si="1234"/>
        <v>-1429365.45303798</v>
      </c>
      <c r="N2606" s="22">
        <f ca="1">VLOOKUP(CONCATENATE($F2606," ",$G2606),AllocFactorMatrix,(N$4+1),FALSE)*$E2612</f>
        <v>-636453.57130765519</v>
      </c>
      <c r="O2606" s="22">
        <f ca="1">VLOOKUP(CONCATENATE($F2606," ",$G2606),AllocFactorMatrix,(O$4+1),FALSE)*$E2612</f>
        <v>-170408.97576558014</v>
      </c>
      <c r="P2606" s="22">
        <f ca="1">VLOOKUP(CONCATENATE($F2606," ",$G2606),AllocFactorMatrix,(P$4+1),FALSE)*$E2612</f>
        <v>-27093.544549372255</v>
      </c>
      <c r="Q2606" s="22">
        <f ca="1">VLOOKUP(CONCATENATE($F2606," ",$G2606),AllocFactorMatrix,(Q$4+1),FALSE)*$E2612</f>
        <v>0</v>
      </c>
      <c r="R2606" s="22">
        <f t="shared" ca="1" si="1235"/>
        <v>-833956.09162260755</v>
      </c>
      <c r="S2606" s="22">
        <f ca="1">VLOOKUP(CONCATENATE($F2606," ",$G2606),AllocFactorMatrix,(S$4+1),FALSE)*$E2612</f>
        <v>-27338.424259979951</v>
      </c>
      <c r="T2606" s="22">
        <f ca="1">VLOOKUP(CONCATENATE($F2606," ",$G2606),AllocFactorMatrix,(T$4+1),FALSE)*$E2612</f>
        <v>-488013.77405618422</v>
      </c>
      <c r="U2606" s="22">
        <f ca="1">VLOOKUP(CONCATENATE($F2606," ",$G2606),AllocFactorMatrix,(U$4+1),FALSE)*$E2612</f>
        <v>-2456469.2321245964</v>
      </c>
      <c r="V2606" s="22">
        <f ca="1">VLOOKUP(CONCATENATE($F2606," ",$G2606),AllocFactorMatrix,(V$4+1),FALSE)*$E2612</f>
        <v>-311504.8273931116</v>
      </c>
      <c r="W2606" s="22">
        <f t="shared" ref="W2606:W2612" ca="1" si="1238">SUBTOTAL(9,S2606:V2606)</f>
        <v>-3283326.2578338725</v>
      </c>
      <c r="X2606" s="22">
        <f ca="1">VLOOKUP(CONCATENATE($F2606," ",$G2606),AllocFactorMatrix,(X$4+1),FALSE)*$E2612</f>
        <v>-180281.98478772133</v>
      </c>
      <c r="Y2606" s="22">
        <f ca="1">VLOOKUP(CONCATENATE($F2606," ",$G2606),AllocFactorMatrix,(Y$4+1),FALSE)*$E2612</f>
        <v>-3392.9722890862663</v>
      </c>
      <c r="Z2606" s="22">
        <f t="shared" ca="1" si="1236"/>
        <v>-183674.95707680759</v>
      </c>
      <c r="AA2606" s="22">
        <f ca="1">VLOOKUP(CONCATENATE($F2606," ",$G2606),AllocFactorMatrix,(AA$4+1),FALSE)*$E2612</f>
        <v>-2624.8273471682301</v>
      </c>
      <c r="AB2606" s="22">
        <f ca="1">VLOOKUP(CONCATENATE($F2606," ",$G2606),AllocFactorMatrix,(AB$4+1),FALSE)*$E2612</f>
        <v>-24568.614311486876</v>
      </c>
      <c r="AC2606" s="22">
        <f ca="1">VLOOKUP(CONCATENATE($F2606," ",$G2606),AllocFactorMatrix,(AC$4+1),FALSE)*$E2612</f>
        <v>-5871.827225045573</v>
      </c>
    </row>
    <row r="2607" spans="2:29" hidden="1" outlineLevel="1">
      <c r="F2607" s="42" t="str">
        <f>F2612</f>
        <v>RATEBASE</v>
      </c>
      <c r="G2607" s="17" t="str">
        <f>$G$10</f>
        <v>SUBTRAN</v>
      </c>
      <c r="H2607" s="21">
        <f t="shared" ca="1" si="1233"/>
        <v>-3504183.6809016163</v>
      </c>
      <c r="I2607" s="22">
        <f ca="1">VLOOKUP(CONCATENATE($F2607," ",$G2607),AllocFactorMatrix,(I$4+1),FALSE)*$E2612</f>
        <v>-1685100.0807398928</v>
      </c>
      <c r="J2607" s="22">
        <f ca="1">VLOOKUP(CONCATENATE($F2607," ",$G2607),AllocFactorMatrix,(J$4+1),FALSE)*$E2612</f>
        <v>-421442.65157820802</v>
      </c>
      <c r="K2607" s="22">
        <f ca="1">VLOOKUP(CONCATENATE($F2607," ",$G2607),AllocFactorMatrix,(K$4+1),FALSE)*$E2612</f>
        <v>-4955.3458223355092</v>
      </c>
      <c r="L2607" s="22">
        <f ca="1">VLOOKUP(CONCATENATE($F2607," ",$G2607),AllocFactorMatrix,(L$4+1),FALSE)*$E2612</f>
        <v>-192.96906806216748</v>
      </c>
      <c r="M2607" s="22">
        <f t="shared" ca="1" si="1234"/>
        <v>-426590.96646860568</v>
      </c>
      <c r="N2607" s="22">
        <f ca="1">VLOOKUP(CONCATENATE($F2607," ",$G2607),AllocFactorMatrix,(N$4+1),FALSE)*$E2612</f>
        <v>-188024.33059450268</v>
      </c>
      <c r="O2607" s="22">
        <f ca="1">VLOOKUP(CONCATENATE($F2607," ",$G2607),AllocFactorMatrix,(O$4+1),FALSE)*$E2612</f>
        <v>-50388.918249893941</v>
      </c>
      <c r="P2607" s="22">
        <f ca="1">VLOOKUP(CONCATENATE($F2607," ",$G2607),AllocFactorMatrix,(P$4+1),FALSE)*$E2612</f>
        <v>-10119.384366631282</v>
      </c>
      <c r="Q2607" s="22">
        <f ca="1">VLOOKUP(CONCATENATE($F2607," ",$G2607),AllocFactorMatrix,(Q$4+1),FALSE)*$E2612</f>
        <v>0</v>
      </c>
      <c r="R2607" s="22">
        <f t="shared" ca="1" si="1235"/>
        <v>-248532.63321102789</v>
      </c>
      <c r="S2607" s="22">
        <f ca="1">VLOOKUP(CONCATENATE($F2607," ",$G2607),AllocFactorMatrix,(S$4+1),FALSE)*$E2612</f>
        <v>-7916.0050956809218</v>
      </c>
      <c r="T2607" s="22">
        <f ca="1">VLOOKUP(CONCATENATE($F2607," ",$G2607),AllocFactorMatrix,(T$4+1),FALSE)*$E2612</f>
        <v>-145388.31383569021</v>
      </c>
      <c r="U2607" s="22">
        <f ca="1">VLOOKUP(CONCATENATE($F2607," ",$G2607),AllocFactorMatrix,(U$4+1),FALSE)*$E2612</f>
        <v>-934312.99483466812</v>
      </c>
      <c r="V2607" s="22">
        <f ca="1">VLOOKUP(CONCATENATE($F2607," ",$G2607),AllocFactorMatrix,(V$4+1),FALSE)*$E2612</f>
        <v>0</v>
      </c>
      <c r="W2607" s="22">
        <f t="shared" ca="1" si="1238"/>
        <v>-1087617.3137660392</v>
      </c>
      <c r="X2607" s="22">
        <f ca="1">VLOOKUP(CONCATENATE($F2607," ",$G2607),AllocFactorMatrix,(X$4+1),FALSE)*$E2612</f>
        <v>-53434.439267870424</v>
      </c>
      <c r="Y2607" s="22">
        <f ca="1">VLOOKUP(CONCATENATE($F2607," ",$G2607),AllocFactorMatrix,(Y$4+1),FALSE)*$E2612</f>
        <v>-1026.2493936868555</v>
      </c>
      <c r="Z2607" s="22">
        <f t="shared" ca="1" si="1236"/>
        <v>-54460.68866155728</v>
      </c>
      <c r="AA2607" s="22">
        <f ca="1">VLOOKUP(CONCATENATE($F2607," ",$G2607),AllocFactorMatrix,(AA$4+1),FALSE)*$E2612</f>
        <v>-780.54205567531562</v>
      </c>
      <c r="AB2607" s="22">
        <f ca="1">VLOOKUP(CONCATENATE($F2607," ",$G2607),AllocFactorMatrix,(AB$4+1),FALSE)*$E2612</f>
        <v>-889.41479483777198</v>
      </c>
      <c r="AC2607" s="22">
        <f ca="1">VLOOKUP(CONCATENATE($F2607," ",$G2607),AllocFactorMatrix,(AC$4+1),FALSE)*$E2612</f>
        <v>-212.04120398034013</v>
      </c>
    </row>
    <row r="2608" spans="2:29" hidden="1" outlineLevel="1">
      <c r="F2608" s="42" t="str">
        <f>F2612</f>
        <v>RATEBASE</v>
      </c>
      <c r="G2608" s="17" t="str">
        <f>$G$11</f>
        <v>DISTPRI</v>
      </c>
      <c r="H2608" s="21">
        <f t="shared" ca="1" si="1233"/>
        <v>-5238910.3012031578</v>
      </c>
      <c r="I2608" s="22">
        <f ca="1">VLOOKUP(CONCATENATE($F2608," ",$G2608),AllocFactorMatrix,(I$4+1),FALSE)*$E2612</f>
        <v>-3465908.5548361074</v>
      </c>
      <c r="J2608" s="22">
        <f ca="1">VLOOKUP(CONCATENATE($F2608," ",$G2608),AllocFactorMatrix,(J$4+1),FALSE)*$E2612</f>
        <v>-862148.33079640765</v>
      </c>
      <c r="K2608" s="22">
        <f ca="1">VLOOKUP(CONCATENATE($F2608," ",$G2608),AllocFactorMatrix,(K$4+1),FALSE)*$E2612</f>
        <v>-10142.949553099244</v>
      </c>
      <c r="L2608" s="22">
        <f ca="1">VLOOKUP(CONCATENATE($F2608," ",$G2608),AllocFactorMatrix,(L$4+1),FALSE)*$E2612</f>
        <v>0</v>
      </c>
      <c r="M2608" s="22">
        <f t="shared" ca="1" si="1234"/>
        <v>-872291.28034950688</v>
      </c>
      <c r="N2608" s="22">
        <f ca="1">VLOOKUP(CONCATENATE($F2608," ",$G2608),AllocFactorMatrix,(N$4+1),FALSE)*$E2612</f>
        <v>-378050.94418862724</v>
      </c>
      <c r="O2608" s="22">
        <f ca="1">VLOOKUP(CONCATENATE($F2608," ",$G2608),AllocFactorMatrix,(O$4+1),FALSE)*$E2612</f>
        <v>-101517.91050425207</v>
      </c>
      <c r="P2608" s="22">
        <f ca="1">VLOOKUP(CONCATENATE($F2608," ",$G2608),AllocFactorMatrix,(P$4+1),FALSE)*$E2612</f>
        <v>0</v>
      </c>
      <c r="Q2608" s="22">
        <f ca="1">VLOOKUP(CONCATENATE($F2608," ",$G2608),AllocFactorMatrix,(Q$4+1),FALSE)*$E2612</f>
        <v>0</v>
      </c>
      <c r="R2608" s="22">
        <f t="shared" ca="1" si="1235"/>
        <v>-479568.85469287931</v>
      </c>
      <c r="S2608" s="22">
        <f ca="1">VLOOKUP(CONCATENATE($F2608," ",$G2608),AllocFactorMatrix,(S$4+1),FALSE)*$E2612</f>
        <v>-16094.827002513926</v>
      </c>
      <c r="T2608" s="22">
        <f ca="1">VLOOKUP(CONCATENATE($F2608," ",$G2608),AllocFactorMatrix,(T$4+1),FALSE)*$E2612</f>
        <v>-291499.32287749765</v>
      </c>
      <c r="U2608" s="22">
        <f ca="1">VLOOKUP(CONCATENATE($F2608," ",$G2608),AllocFactorMatrix,(U$4+1),FALSE)*$E2612</f>
        <v>0</v>
      </c>
      <c r="V2608" s="22">
        <f ca="1">VLOOKUP(CONCATENATE($F2608," ",$G2608),AllocFactorMatrix,(V$4+1),FALSE)*$E2612</f>
        <v>0</v>
      </c>
      <c r="W2608" s="22">
        <f t="shared" ca="1" si="1238"/>
        <v>-307594.14988001157</v>
      </c>
      <c r="X2608" s="22">
        <f ca="1">VLOOKUP(CONCATENATE($F2608," ",$G2608),AllocFactorMatrix,(X$4+1),FALSE)*$E2612</f>
        <v>-107650.2430159122</v>
      </c>
      <c r="Y2608" s="22">
        <f ca="1">VLOOKUP(CONCATENATE($F2608," ",$G2608),AllocFactorMatrix,(Y$4+1),FALSE)*$E2612</f>
        <v>-2070.0657145537684</v>
      </c>
      <c r="Z2608" s="22">
        <f t="shared" ca="1" si="1236"/>
        <v>-109720.30873046597</v>
      </c>
      <c r="AA2608" s="22">
        <f ca="1">VLOOKUP(CONCATENATE($F2608," ",$G2608),AllocFactorMatrix,(AA$4+1),FALSE)*$E2612</f>
        <v>-1581.8897204890718</v>
      </c>
      <c r="AB2608" s="22">
        <f ca="1">VLOOKUP(CONCATENATE($F2608," ",$G2608),AllocFactorMatrix,(AB$4+1),FALSE)*$E2612</f>
        <v>-1813.0382781351468</v>
      </c>
      <c r="AC2608" s="22">
        <f ca="1">VLOOKUP(CONCATENATE($F2608," ",$G2608),AllocFactorMatrix,(AC$4+1),FALSE)*$E2612</f>
        <v>-432.22471556206858</v>
      </c>
    </row>
    <row r="2609" spans="2:29" hidden="1" outlineLevel="1">
      <c r="F2609" s="42" t="str">
        <f>F2612</f>
        <v>RATEBASE</v>
      </c>
      <c r="G2609" s="17" t="str">
        <f>$G$12</f>
        <v>DISTSEC</v>
      </c>
      <c r="H2609" s="21">
        <f t="shared" ca="1" si="1233"/>
        <v>-1713482.2941664429</v>
      </c>
      <c r="I2609" s="22">
        <f ca="1">VLOOKUP(CONCATENATE($F2609," ",$G2609),AllocFactorMatrix,(I$4+1),FALSE)*$E2612</f>
        <v>-1301216.7913178173</v>
      </c>
      <c r="J2609" s="22">
        <f ca="1">VLOOKUP(CONCATENATE($F2609," ",$G2609),AllocFactorMatrix,(J$4+1),FALSE)*$E2612</f>
        <v>-263277.60129776661</v>
      </c>
      <c r="K2609" s="22">
        <f ca="1">VLOOKUP(CONCATENATE($F2609," ",$G2609),AllocFactorMatrix,(K$4+1),FALSE)*$E2612</f>
        <v>0</v>
      </c>
      <c r="L2609" s="22">
        <f ca="1">VLOOKUP(CONCATENATE($F2609," ",$G2609),AllocFactorMatrix,(L$4+1),FALSE)*$E2612</f>
        <v>0</v>
      </c>
      <c r="M2609" s="22">
        <f t="shared" ca="1" si="1234"/>
        <v>-263277.60129776661</v>
      </c>
      <c r="N2609" s="22">
        <f ca="1">VLOOKUP(CONCATENATE($F2609," ",$G2609),AllocFactorMatrix,(N$4+1),FALSE)*$E2612</f>
        <v>-101311.25869713335</v>
      </c>
      <c r="O2609" s="22">
        <f ca="1">VLOOKUP(CONCATENATE($F2609," ",$G2609),AllocFactorMatrix,(O$4+1),FALSE)*$E2612</f>
        <v>0</v>
      </c>
      <c r="P2609" s="22">
        <f ca="1">VLOOKUP(CONCATENATE($F2609," ",$G2609),AllocFactorMatrix,(P$4+1),FALSE)*$E2612</f>
        <v>0</v>
      </c>
      <c r="Q2609" s="22">
        <f ca="1">VLOOKUP(CONCATENATE($F2609," ",$G2609),AllocFactorMatrix,(Q$4+1),FALSE)*$E2612</f>
        <v>0</v>
      </c>
      <c r="R2609" s="22">
        <f t="shared" ca="1" si="1235"/>
        <v>-101311.25869713335</v>
      </c>
      <c r="S2609" s="22">
        <f ca="1">VLOOKUP(CONCATENATE($F2609," ",$G2609),AllocFactorMatrix,(S$4+1),FALSE)*$E2612</f>
        <v>-3534.9418217790158</v>
      </c>
      <c r="T2609" s="22">
        <f ca="1">VLOOKUP(CONCATENATE($F2609," ",$G2609),AllocFactorMatrix,(T$4+1),FALSE)*$E2612</f>
        <v>0</v>
      </c>
      <c r="U2609" s="22">
        <f ca="1">VLOOKUP(CONCATENATE($F2609," ",$G2609),AllocFactorMatrix,(U$4+1),FALSE)*$E2612</f>
        <v>0</v>
      </c>
      <c r="V2609" s="22">
        <f ca="1">VLOOKUP(CONCATENATE($F2609," ",$G2609),AllocFactorMatrix,(V$4+1),FALSE)*$E2612</f>
        <v>0</v>
      </c>
      <c r="W2609" s="22">
        <f t="shared" ca="1" si="1238"/>
        <v>-3534.9418217790158</v>
      </c>
      <c r="X2609" s="22">
        <f ca="1">VLOOKUP(CONCATENATE($F2609," ",$G2609),AllocFactorMatrix,(X$4+1),FALSE)*$E2612</f>
        <v>-29776.205526578335</v>
      </c>
      <c r="Y2609" s="22">
        <f ca="1">VLOOKUP(CONCATENATE($F2609," ",$G2609),AllocFactorMatrix,(Y$4+1),FALSE)*$E2612</f>
        <v>0</v>
      </c>
      <c r="Z2609" s="22">
        <f t="shared" ca="1" si="1236"/>
        <v>-29776.205526578335</v>
      </c>
      <c r="AA2609" s="22">
        <f ca="1">VLOOKUP(CONCATENATE($F2609," ",$G2609),AllocFactorMatrix,(AA$4+1),FALSE)*$E2612</f>
        <v>-383.70581064100219</v>
      </c>
      <c r="AB2609" s="22">
        <f ca="1">VLOOKUP(CONCATENATE($F2609," ",$G2609),AllocFactorMatrix,(AB$4+1),FALSE)*$E2612</f>
        <v>-11377.823719079195</v>
      </c>
      <c r="AC2609" s="22">
        <f ca="1">VLOOKUP(CONCATENATE($F2609," ",$G2609),AllocFactorMatrix,(AC$4+1),FALSE)*$E2612</f>
        <v>-2603.9659756482392</v>
      </c>
    </row>
    <row r="2610" spans="2:29" hidden="1" outlineLevel="1">
      <c r="F2610" s="42" t="str">
        <f>F2612</f>
        <v>RATEBASE</v>
      </c>
      <c r="G2610" s="17" t="str">
        <f>$G$13</f>
        <v>ENERGY</v>
      </c>
      <c r="H2610" s="21">
        <f t="shared" ca="1" si="1233"/>
        <v>-1464034.1540772528</v>
      </c>
      <c r="I2610" s="22">
        <f ca="1">VLOOKUP(CONCATENATE($F2610," ",$G2610),AllocFactorMatrix,(I$4+1),FALSE)*$E2612</f>
        <v>-538085.73972999747</v>
      </c>
      <c r="J2610" s="22">
        <f ca="1">VLOOKUP(CONCATENATE($F2610," ",$G2610),AllocFactorMatrix,(J$4+1),FALSE)*$E2612</f>
        <v>-169718.57907965549</v>
      </c>
      <c r="K2610" s="22">
        <f ca="1">VLOOKUP(CONCATENATE($F2610," ",$G2610),AllocFactorMatrix,(K$4+1),FALSE)*$E2612</f>
        <v>-2053.006681904792</v>
      </c>
      <c r="L2610" s="22">
        <f ca="1">VLOOKUP(CONCATENATE($F2610," ",$G2610),AllocFactorMatrix,(L$4+1),FALSE)*$E2612</f>
        <v>-90.038496998605055</v>
      </c>
      <c r="M2610" s="22">
        <f t="shared" ca="1" si="1234"/>
        <v>-171861.62425855888</v>
      </c>
      <c r="N2610" s="22">
        <f ca="1">VLOOKUP(CONCATENATE($F2610," ",$G2610),AllocFactorMatrix,(N$4+1),FALSE)*$E2612</f>
        <v>-86234.762306019576</v>
      </c>
      <c r="O2610" s="22">
        <f ca="1">VLOOKUP(CONCATENATE($F2610," ",$G2610),AllocFactorMatrix,(O$4+1),FALSE)*$E2612</f>
        <v>-23128.940667135405</v>
      </c>
      <c r="P2610" s="22">
        <f ca="1">VLOOKUP(CONCATENATE($F2610," ",$G2610),AllocFactorMatrix,(P$4+1),FALSE)*$E2612</f>
        <v>-3605.8450509818081</v>
      </c>
      <c r="Q2610" s="22">
        <f ca="1">VLOOKUP(CONCATENATE($F2610," ",$G2610),AllocFactorMatrix,(Q$4+1),FALSE)*$E2612</f>
        <v>0</v>
      </c>
      <c r="R2610" s="22">
        <f t="shared" ca="1" si="1235"/>
        <v>-112969.54802413679</v>
      </c>
      <c r="S2610" s="22">
        <f ca="1">VLOOKUP(CONCATENATE($F2610," ",$G2610),AllocFactorMatrix,(S$4+1),FALSE)*$E2612</f>
        <v>-4318.5242652050611</v>
      </c>
      <c r="T2610" s="22">
        <f ca="1">VLOOKUP(CONCATENATE($F2610," ",$G2610),AllocFactorMatrix,(T$4+1),FALSE)*$E2612</f>
        <v>-85445.820073934185</v>
      </c>
      <c r="U2610" s="22">
        <f ca="1">VLOOKUP(CONCATENATE($F2610," ",$G2610),AllocFactorMatrix,(U$4+1),FALSE)*$E2612</f>
        <v>-450800.91491581214</v>
      </c>
      <c r="V2610" s="22">
        <f ca="1">VLOOKUP(CONCATENATE($F2610," ",$G2610),AllocFactorMatrix,(V$4+1),FALSE)*$E2612</f>
        <v>-62944.301090845394</v>
      </c>
      <c r="W2610" s="22">
        <f t="shared" ca="1" si="1238"/>
        <v>-603509.56034579675</v>
      </c>
      <c r="X2610" s="22">
        <f ca="1">VLOOKUP(CONCATENATE($F2610," ",$G2610),AllocFactorMatrix,(X$4+1),FALSE)*$E2612</f>
        <v>-24351.073634661632</v>
      </c>
      <c r="Y2610" s="22">
        <f ca="1">VLOOKUP(CONCATENATE($F2610," ",$G2610),AllocFactorMatrix,(Y$4+1),FALSE)*$E2612</f>
        <v>-460.3164762233871</v>
      </c>
      <c r="Z2610" s="22">
        <f t="shared" ca="1" si="1236"/>
        <v>-24811.390110885019</v>
      </c>
      <c r="AA2610" s="22">
        <f ca="1">VLOOKUP(CONCATENATE($F2610," ",$G2610),AllocFactorMatrix,(AA$4+1),FALSE)*$E2612</f>
        <v>-453.53240764714235</v>
      </c>
      <c r="AB2610" s="22">
        <f ca="1">VLOOKUP(CONCATENATE($F2610," ",$G2610),AllocFactorMatrix,(AB$4+1),FALSE)*$E2612</f>
        <v>-9987.6388565805883</v>
      </c>
      <c r="AC2610" s="22">
        <f ca="1">VLOOKUP(CONCATENATE($F2610," ",$G2610),AllocFactorMatrix,(AC$4+1),FALSE)*$E2612</f>
        <v>-2355.1203436509381</v>
      </c>
    </row>
    <row r="2611" spans="2:29" hidden="1" outlineLevel="1">
      <c r="F2611" s="42" t="str">
        <f>F2612</f>
        <v>RATEBASE</v>
      </c>
      <c r="G2611" s="17" t="str">
        <f>$G$14</f>
        <v>CUSTOMER</v>
      </c>
      <c r="H2611" s="21">
        <f t="shared" ca="1" si="1233"/>
        <v>-13841100.415620944</v>
      </c>
      <c r="I2611" s="22">
        <f ca="1">VLOOKUP(CONCATENATE($F2611," ",$G2611),AllocFactorMatrix,(I$4+1),FALSE)*$E2612</f>
        <v>-10317855.521461388</v>
      </c>
      <c r="J2611" s="22">
        <f ca="1">VLOOKUP(CONCATENATE($F2611," ",$G2611),AllocFactorMatrix,(J$4+1),FALSE)*$E2612</f>
        <v>-2536863.8192998618</v>
      </c>
      <c r="K2611" s="22">
        <f ca="1">VLOOKUP(CONCATENATE($F2611," ",$G2611),AllocFactorMatrix,(K$4+1),FALSE)*$E2612</f>
        <v>-25990.314373851248</v>
      </c>
      <c r="L2611" s="22">
        <f ca="1">VLOOKUP(CONCATENATE($F2611," ",$G2611),AllocFactorMatrix,(L$4+1),FALSE)*$E2612</f>
        <v>-1154.4603893575531</v>
      </c>
      <c r="M2611" s="22">
        <f t="shared" ca="1" si="1234"/>
        <v>-2564008.5940630706</v>
      </c>
      <c r="N2611" s="22">
        <f ca="1">VLOOKUP(CONCATENATE($F2611," ",$G2611),AllocFactorMatrix,(N$4+1),FALSE)*$E2612</f>
        <v>-47280.728975016478</v>
      </c>
      <c r="O2611" s="22">
        <f ca="1">VLOOKUP(CONCATENATE($F2611," ",$G2611),AllocFactorMatrix,(O$4+1),FALSE)*$E2612</f>
        <v>-14519.999029247747</v>
      </c>
      <c r="P2611" s="22">
        <f ca="1">VLOOKUP(CONCATENATE($F2611," ",$G2611),AllocFactorMatrix,(P$4+1),FALSE)*$E2612</f>
        <v>-5814.4200581405285</v>
      </c>
      <c r="Q2611" s="22">
        <f ca="1">VLOOKUP(CONCATENATE($F2611," ",$G2611),AllocFactorMatrix,(Q$4+1),FALSE)*$E2612</f>
        <v>0</v>
      </c>
      <c r="R2611" s="22">
        <f t="shared" ca="1" si="1235"/>
        <v>-67615.148062404754</v>
      </c>
      <c r="S2611" s="22">
        <f ca="1">VLOOKUP(CONCATENATE($F2611," ",$G2611),AllocFactorMatrix,(S$4+1),FALSE)*$E2612</f>
        <v>-436.23538620552586</v>
      </c>
      <c r="T2611" s="22">
        <f ca="1">VLOOKUP(CONCATENATE($F2611," ",$G2611),AllocFactorMatrix,(T$4+1),FALSE)*$E2612</f>
        <v>-10627.505791011228</v>
      </c>
      <c r="U2611" s="22">
        <f ca="1">VLOOKUP(CONCATENATE($F2611," ",$G2611),AllocFactorMatrix,(U$4+1),FALSE)*$E2612</f>
        <v>-19898.984590343876</v>
      </c>
      <c r="V2611" s="22">
        <f ca="1">VLOOKUP(CONCATENATE($F2611," ",$G2611),AllocFactorMatrix,(V$4+1),FALSE)*$E2612</f>
        <v>-3838.2974171846204</v>
      </c>
      <c r="W2611" s="22">
        <f t="shared" ca="1" si="1238"/>
        <v>-34801.023184745252</v>
      </c>
      <c r="X2611" s="22">
        <f ca="1">VLOOKUP(CONCATENATE($F2611," ",$G2611),AllocFactorMatrix,(X$4+1),FALSE)*$E2612</f>
        <v>-15336.890846468594</v>
      </c>
      <c r="Y2611" s="22">
        <f ca="1">VLOOKUP(CONCATENATE($F2611," ",$G2611),AllocFactorMatrix,(Y$4+1),FALSE)*$E2612</f>
        <v>-179.26621120175892</v>
      </c>
      <c r="Z2611" s="22">
        <f t="shared" ca="1" si="1236"/>
        <v>-15516.157057670353</v>
      </c>
      <c r="AA2611" s="22">
        <f ca="1">VLOOKUP(CONCATENATE($F2611," ",$G2611),AllocFactorMatrix,(AA$4+1),FALSE)*$E2612</f>
        <v>-1098.2688303531561</v>
      </c>
      <c r="AB2611" s="22">
        <f ca="1">VLOOKUP(CONCATENATE($F2611," ",$G2611),AllocFactorMatrix,(AB$4+1),FALSE)*$E2612</f>
        <v>-740885.68632812577</v>
      </c>
      <c r="AC2611" s="22">
        <f ca="1">VLOOKUP(CONCATENATE($F2611," ",$G2611),AllocFactorMatrix,(AC$4+1),FALSE)*$E2612</f>
        <v>-99320.016633186329</v>
      </c>
    </row>
    <row r="2612" spans="2:29" collapsed="1">
      <c r="D2612" s="17" t="s">
        <v>236</v>
      </c>
      <c r="E2612" s="19">
        <v>-50554349</v>
      </c>
      <c r="F2612" s="42" t="s">
        <v>75</v>
      </c>
      <c r="G2612" s="17" t="str">
        <f>$G$15</f>
        <v>TOTAL</v>
      </c>
      <c r="H2612" s="21">
        <f t="shared" ca="1" si="1233"/>
        <v>-50554348.99999997</v>
      </c>
      <c r="I2612" s="22">
        <f ca="1">VLOOKUP(CONCATENATE($F2612," ",$G2612),AllocFactorMatrix,(I$4+1),FALSE)*$E2612</f>
        <v>-29557920.611748897</v>
      </c>
      <c r="J2612" s="22">
        <f ca="1">VLOOKUP(CONCATENATE($F2612," ",$G2612),AllocFactorMatrix,(J$4+1),FALSE)*$E2612</f>
        <v>-7325020.0884254761</v>
      </c>
      <c r="K2612" s="22">
        <f ca="1">VLOOKUP(CONCATENATE($F2612," ",$G2612),AllocFactorMatrix,(K$4+1),FALSE)*$E2612</f>
        <v>-78765.845034802391</v>
      </c>
      <c r="L2612" s="22">
        <f ca="1">VLOOKUP(CONCATENATE($F2612," ",$G2612),AllocFactorMatrix,(L$4+1),FALSE)*$E2612</f>
        <v>-2404.8823001836427</v>
      </c>
      <c r="M2612" s="22">
        <f t="shared" ca="1" si="1234"/>
        <v>-7406190.8157604616</v>
      </c>
      <c r="N2612" s="22">
        <f ca="1">VLOOKUP(CONCATENATE($F2612," ",$G2612),AllocFactorMatrix,(N$4+1),FALSE)*$E2612</f>
        <v>-2186309.7679374916</v>
      </c>
      <c r="O2612" s="22">
        <f ca="1">VLOOKUP(CONCATENATE($F2612," ",$G2612),AllocFactorMatrix,(O$4+1),FALSE)*$E2612</f>
        <v>-558978.75295768841</v>
      </c>
      <c r="P2612" s="22">
        <f ca="1">VLOOKUP(CONCATENATE($F2612," ",$G2612),AllocFactorMatrix,(P$4+1),FALSE)*$E2612</f>
        <v>-78266.589369478796</v>
      </c>
      <c r="Q2612" s="22">
        <f ca="1">VLOOKUP(CONCATENATE($F2612," ",$G2612),AllocFactorMatrix,(Q$4+1),FALSE)*$E2612</f>
        <v>0</v>
      </c>
      <c r="R2612" s="22">
        <f t="shared" ca="1" si="1235"/>
        <v>-2823555.1102646589</v>
      </c>
      <c r="S2612" s="22">
        <f ca="1">VLOOKUP(CONCATENATE($F2612," ",$G2612),AllocFactorMatrix,(S$4+1),FALSE)*$E2612</f>
        <v>-91737.603669632226</v>
      </c>
      <c r="T2612" s="22">
        <f ca="1">VLOOKUP(CONCATENATE($F2612," ",$G2612),AllocFactorMatrix,(T$4+1),FALSE)*$E2612</f>
        <v>-1590534.2396393754</v>
      </c>
      <c r="U2612" s="22">
        <f ca="1">VLOOKUP(CONCATENATE($F2612," ",$G2612),AllocFactorMatrix,(U$4+1),FALSE)*$E2612</f>
        <v>-6758104.2419946147</v>
      </c>
      <c r="V2612" s="22">
        <f ca="1">VLOOKUP(CONCATENATE($F2612," ",$G2612),AllocFactorMatrix,(V$4+1),FALSE)*$E2612</f>
        <v>-745042.56939586846</v>
      </c>
      <c r="W2612" s="22">
        <f t="shared" ca="1" si="1238"/>
        <v>-9185418.6546994913</v>
      </c>
      <c r="X2612" s="22">
        <f ca="1">VLOOKUP(CONCATENATE($F2612," ",$G2612),AllocFactorMatrix,(X$4+1),FALSE)*$E2612</f>
        <v>-623850.41159829078</v>
      </c>
      <c r="Y2612" s="22">
        <f ca="1">VLOOKUP(CONCATENATE($F2612," ",$G2612),AllocFactorMatrix,(Y$4+1),FALSE)*$E2612</f>
        <v>-11139.375276043258</v>
      </c>
      <c r="Z2612" s="22">
        <f t="shared" ca="1" si="1236"/>
        <v>-634989.7868743341</v>
      </c>
      <c r="AA2612" s="22">
        <f ca="1">VLOOKUP(CONCATENATE($F2612," ",$G2612),AllocFactorMatrix,(AA$4+1),FALSE)*$E2612</f>
        <v>-10023.367810831811</v>
      </c>
      <c r="AB2612" s="22">
        <f ca="1">VLOOKUP(CONCATENATE($F2612," ",$G2612),AllocFactorMatrix,(AB$4+1),FALSE)*$E2612</f>
        <v>-818515.67727633589</v>
      </c>
      <c r="AC2612" s="22">
        <f ca="1">VLOOKUP(CONCATENATE($F2612," ",$G2612),AllocFactorMatrix,(AC$4+1),FALSE)*$E2612</f>
        <v>-117734.97556498137</v>
      </c>
    </row>
    <row r="2613" spans="2:29">
      <c r="D2613" s="1"/>
    </row>
    <row r="2614" spans="2:29" hidden="1" outlineLevel="1">
      <c r="E2614" s="19"/>
      <c r="F2614" s="42"/>
      <c r="G2614" s="17" t="str">
        <f>$G$8</f>
        <v>PRODUCTION</v>
      </c>
      <c r="H2614" s="21">
        <f t="shared" ref="H2614:AC2614" ca="1" si="1239">+H2588+H2597+H2605</f>
        <v>9847951.5355659798</v>
      </c>
      <c r="I2614" s="21">
        <f t="shared" ca="1" si="1239"/>
        <v>-1163960.1834217375</v>
      </c>
      <c r="J2614" s="21">
        <f t="shared" ca="1" si="1239"/>
        <v>3579282.7430713135</v>
      </c>
      <c r="K2614" s="21">
        <f t="shared" ca="1" si="1239"/>
        <v>33222.756699632708</v>
      </c>
      <c r="L2614" s="21">
        <f t="shared" ca="1" si="1239"/>
        <v>1149.7564193135192</v>
      </c>
      <c r="M2614" s="21">
        <f t="shared" ca="1" si="1239"/>
        <v>3613655.256190259</v>
      </c>
      <c r="N2614" s="21">
        <f t="shared" ca="1" si="1239"/>
        <v>3425926.257642657</v>
      </c>
      <c r="O2614" s="21">
        <f t="shared" ca="1" si="1239"/>
        <v>1107354.7267156658</v>
      </c>
      <c r="P2614" s="21">
        <f t="shared" ca="1" si="1239"/>
        <v>29690.248112897651</v>
      </c>
      <c r="Q2614" s="21">
        <f t="shared" ca="1" si="1239"/>
        <v>0</v>
      </c>
      <c r="R2614" s="21">
        <f t="shared" ca="1" si="1239"/>
        <v>4562971.2324712221</v>
      </c>
      <c r="S2614" s="21">
        <f t="shared" ca="1" si="1239"/>
        <v>96261.95653189726</v>
      </c>
      <c r="T2614" s="21">
        <f t="shared" ca="1" si="1239"/>
        <v>2852992.4191006422</v>
      </c>
      <c r="U2614" s="21">
        <f t="shared" ca="1" si="1239"/>
        <v>-2039116.7002803723</v>
      </c>
      <c r="V2614" s="21">
        <f t="shared" ca="1" si="1239"/>
        <v>541050.46895278455</v>
      </c>
      <c r="W2614" s="21">
        <f t="shared" ca="1" si="1239"/>
        <v>1451188.1443049484</v>
      </c>
      <c r="X2614" s="21">
        <f t="shared" ca="1" si="1239"/>
        <v>1218580.6707030847</v>
      </c>
      <c r="Y2614" s="21">
        <f t="shared" ca="1" si="1239"/>
        <v>18742.767946291842</v>
      </c>
      <c r="Z2614" s="21">
        <f t="shared" ca="1" si="1239"/>
        <v>1237323.4386493762</v>
      </c>
      <c r="AA2614" s="21">
        <f t="shared" ca="1" si="1239"/>
        <v>17299.453162563244</v>
      </c>
      <c r="AB2614" s="21">
        <f t="shared" ca="1" si="1239"/>
        <v>89846.821066344928</v>
      </c>
      <c r="AC2614" s="21">
        <f t="shared" ca="1" si="1239"/>
        <v>39627.37314305138</v>
      </c>
    </row>
    <row r="2615" spans="2:29" hidden="1" outlineLevel="1">
      <c r="E2615" s="19"/>
      <c r="F2615" s="42"/>
      <c r="G2615" s="17" t="str">
        <f>$G$9</f>
        <v>BULKTRAN</v>
      </c>
      <c r="H2615" s="21">
        <f t="shared" ref="H2615:AC2615" ca="1" si="1240">+H2589+H2598+H2606</f>
        <v>-3177121.9974761661</v>
      </c>
      <c r="I2615" s="21">
        <f t="shared" ca="1" si="1240"/>
        <v>-9171061.736906888</v>
      </c>
      <c r="J2615" s="21">
        <f t="shared" ca="1" si="1240"/>
        <v>2112486.8659535851</v>
      </c>
      <c r="K2615" s="21">
        <f t="shared" ca="1" si="1240"/>
        <v>36142.454594711322</v>
      </c>
      <c r="L2615" s="21">
        <f t="shared" ca="1" si="1240"/>
        <v>1835.2316334652355</v>
      </c>
      <c r="M2615" s="21">
        <f t="shared" ca="1" si="1240"/>
        <v>2150464.5521817631</v>
      </c>
      <c r="N2615" s="21">
        <f t="shared" ca="1" si="1240"/>
        <v>2334701.6893095626</v>
      </c>
      <c r="O2615" s="21">
        <f t="shared" ca="1" si="1240"/>
        <v>696889.0801366407</v>
      </c>
      <c r="P2615" s="21">
        <f t="shared" ca="1" si="1240"/>
        <v>-38795.129458345858</v>
      </c>
      <c r="Q2615" s="21">
        <f t="shared" ca="1" si="1240"/>
        <v>0</v>
      </c>
      <c r="R2615" s="21">
        <f t="shared" ca="1" si="1240"/>
        <v>2992795.639987858</v>
      </c>
      <c r="S2615" s="21">
        <f t="shared" ca="1" si="1240"/>
        <v>75675.07885398595</v>
      </c>
      <c r="T2615" s="21">
        <f t="shared" ca="1" si="1240"/>
        <v>1396944.343690454</v>
      </c>
      <c r="U2615" s="21">
        <f t="shared" ca="1" si="1240"/>
        <v>-2047994.9590531741</v>
      </c>
      <c r="V2615" s="21">
        <f t="shared" ca="1" si="1240"/>
        <v>388469.46246960323</v>
      </c>
      <c r="W2615" s="21">
        <f t="shared" ca="1" si="1240"/>
        <v>-186906.0740391314</v>
      </c>
      <c r="X2615" s="21">
        <f t="shared" ca="1" si="1240"/>
        <v>891136.78725661489</v>
      </c>
      <c r="Y2615" s="21">
        <f t="shared" ca="1" si="1240"/>
        <v>13572.598958979439</v>
      </c>
      <c r="Z2615" s="21">
        <f t="shared" ca="1" si="1240"/>
        <v>904709.38621559471</v>
      </c>
      <c r="AA2615" s="21">
        <f t="shared" ca="1" si="1240"/>
        <v>18481.00811982403</v>
      </c>
      <c r="AB2615" s="21">
        <f t="shared" ca="1" si="1240"/>
        <v>82290.495166796783</v>
      </c>
      <c r="AC2615" s="21">
        <f t="shared" ca="1" si="1240"/>
        <v>32104.731797985845</v>
      </c>
    </row>
    <row r="2616" spans="2:29" hidden="1" outlineLevel="1">
      <c r="E2616" s="19"/>
      <c r="F2616" s="42"/>
      <c r="G2616" s="17" t="str">
        <f>$G$10</f>
        <v>SUBTRAN</v>
      </c>
      <c r="H2616" s="21">
        <f t="shared" ref="H2616:AC2616" ca="1" si="1241">+H2590+H2599+H2607</f>
        <v>-1281590.3347934368</v>
      </c>
      <c r="I2616" s="21">
        <f t="shared" ca="1" si="1241"/>
        <v>-2742534.0647694403</v>
      </c>
      <c r="J2616" s="21">
        <f t="shared" ca="1" si="1241"/>
        <v>630579.42903986294</v>
      </c>
      <c r="K2616" s="21">
        <f t="shared" ca="1" si="1241"/>
        <v>10787.227310903167</v>
      </c>
      <c r="L2616" s="21">
        <f t="shared" ca="1" si="1241"/>
        <v>691.68574809603717</v>
      </c>
      <c r="M2616" s="21">
        <f t="shared" ca="1" si="1241"/>
        <v>642058.3420988617</v>
      </c>
      <c r="N2616" s="21">
        <f t="shared" ca="1" si="1241"/>
        <v>689795.24699823395</v>
      </c>
      <c r="O2616" s="21">
        <f t="shared" ca="1" si="1241"/>
        <v>206077.45388661366</v>
      </c>
      <c r="P2616" s="21">
        <f t="shared" ca="1" si="1241"/>
        <v>-14489.767329023209</v>
      </c>
      <c r="Q2616" s="21">
        <f t="shared" ca="1" si="1241"/>
        <v>0</v>
      </c>
      <c r="R2616" s="21">
        <f t="shared" ca="1" si="1241"/>
        <v>881382.93355582445</v>
      </c>
      <c r="S2616" s="21">
        <f t="shared" ca="1" si="1241"/>
        <v>21916.13251482186</v>
      </c>
      <c r="T2616" s="21">
        <f t="shared" ca="1" si="1241"/>
        <v>416186.54720559512</v>
      </c>
      <c r="U2616" s="21">
        <f t="shared" ca="1" si="1241"/>
        <v>-778488.12757730857</v>
      </c>
      <c r="V2616" s="21">
        <f t="shared" ca="1" si="1241"/>
        <v>0</v>
      </c>
      <c r="W2616" s="21">
        <f t="shared" ca="1" si="1241"/>
        <v>-340385.4478568926</v>
      </c>
      <c r="X2616" s="21">
        <f t="shared" ca="1" si="1241"/>
        <v>264146.96889103483</v>
      </c>
      <c r="Y2616" s="21">
        <f t="shared" ca="1" si="1241"/>
        <v>4105.606013996985</v>
      </c>
      <c r="Z2616" s="21">
        <f t="shared" ca="1" si="1241"/>
        <v>268252.57490503183</v>
      </c>
      <c r="AA2616" s="21">
        <f t="shared" ca="1" si="1241"/>
        <v>5496.3472832915304</v>
      </c>
      <c r="AB2616" s="21">
        <f t="shared" ca="1" si="1241"/>
        <v>2979.5287201960946</v>
      </c>
      <c r="AC2616" s="21">
        <f t="shared" ca="1" si="1241"/>
        <v>1159.4512696841734</v>
      </c>
    </row>
    <row r="2617" spans="2:29" hidden="1" outlineLevel="1">
      <c r="E2617" s="19"/>
      <c r="F2617" s="42"/>
      <c r="G2617" s="17" t="str">
        <f>$G$11</f>
        <v>DISTPRI</v>
      </c>
      <c r="H2617" s="21">
        <f t="shared" ref="H2617:AC2617" ca="1" si="1242">+H2591+H2600+H2608</f>
        <v>864880.56869495567</v>
      </c>
      <c r="I2617" s="21">
        <f t="shared" ca="1" si="1242"/>
        <v>-4164069.3682361739</v>
      </c>
      <c r="J2617" s="21">
        <f t="shared" ca="1" si="1242"/>
        <v>1421976.1992542362</v>
      </c>
      <c r="K2617" s="21">
        <f t="shared" ca="1" si="1242"/>
        <v>19721.273917752689</v>
      </c>
      <c r="L2617" s="21">
        <f t="shared" ca="1" si="1242"/>
        <v>0</v>
      </c>
      <c r="M2617" s="21">
        <f t="shared" ca="1" si="1242"/>
        <v>1441697.4731719899</v>
      </c>
      <c r="N2617" s="21">
        <f t="shared" ca="1" si="1242"/>
        <v>1477225.7446952881</v>
      </c>
      <c r="O2617" s="21">
        <f t="shared" ca="1" si="1242"/>
        <v>458805.95060184039</v>
      </c>
      <c r="P2617" s="21">
        <f t="shared" ca="1" si="1242"/>
        <v>0</v>
      </c>
      <c r="Q2617" s="21">
        <f t="shared" ca="1" si="1242"/>
        <v>0</v>
      </c>
      <c r="R2617" s="21">
        <f t="shared" ca="1" si="1242"/>
        <v>1936031.6952971292</v>
      </c>
      <c r="S2617" s="21">
        <f t="shared" ca="1" si="1242"/>
        <v>44605.927040078132</v>
      </c>
      <c r="T2617" s="21">
        <f t="shared" ca="1" si="1242"/>
        <v>1026394.1655640251</v>
      </c>
      <c r="U2617" s="21">
        <f t="shared" ca="1" si="1242"/>
        <v>0</v>
      </c>
      <c r="V2617" s="21">
        <f t="shared" ca="1" si="1242"/>
        <v>0</v>
      </c>
      <c r="W2617" s="21">
        <f t="shared" ca="1" si="1242"/>
        <v>1071000.0926041028</v>
      </c>
      <c r="X2617" s="21">
        <f t="shared" ca="1" si="1242"/>
        <v>553277.94393726205</v>
      </c>
      <c r="Y2617" s="21">
        <f t="shared" ca="1" si="1242"/>
        <v>8612.8924771978418</v>
      </c>
      <c r="Z2617" s="21">
        <f t="shared" ca="1" si="1242"/>
        <v>561890.83641445974</v>
      </c>
      <c r="AA2617" s="21">
        <f t="shared" ca="1" si="1242"/>
        <v>10189.060344306312</v>
      </c>
      <c r="AB2617" s="21">
        <f t="shared" ca="1" si="1242"/>
        <v>5773.3812225336987</v>
      </c>
      <c r="AC2617" s="21">
        <f t="shared" ca="1" si="1242"/>
        <v>2367.3978766027799</v>
      </c>
    </row>
    <row r="2618" spans="2:29" hidden="1" outlineLevel="1">
      <c r="E2618" s="19"/>
      <c r="F2618" s="42"/>
      <c r="G2618" s="17" t="str">
        <f>$G$12</f>
        <v>DISTSEC</v>
      </c>
      <c r="H2618" s="21">
        <f t="shared" ref="H2618:AC2618" ca="1" si="1243">+H2592+H2601+H2609</f>
        <v>-492097.24876726302</v>
      </c>
      <c r="I2618" s="21">
        <f t="shared" ca="1" si="1243"/>
        <v>-1541264.4304566318</v>
      </c>
      <c r="J2618" s="21">
        <f t="shared" ca="1" si="1243"/>
        <v>436205.47412126214</v>
      </c>
      <c r="K2618" s="21">
        <f t="shared" ca="1" si="1243"/>
        <v>0</v>
      </c>
      <c r="L2618" s="21">
        <f t="shared" ca="1" si="1243"/>
        <v>0</v>
      </c>
      <c r="M2618" s="21">
        <f t="shared" ca="1" si="1243"/>
        <v>436205.47412126214</v>
      </c>
      <c r="N2618" s="21">
        <f t="shared" ca="1" si="1243"/>
        <v>396927.14968740853</v>
      </c>
      <c r="O2618" s="21">
        <f t="shared" ca="1" si="1243"/>
        <v>0</v>
      </c>
      <c r="P2618" s="21">
        <f t="shared" ca="1" si="1243"/>
        <v>0</v>
      </c>
      <c r="Q2618" s="21">
        <f t="shared" ca="1" si="1243"/>
        <v>0</v>
      </c>
      <c r="R2618" s="21">
        <f t="shared" ca="1" si="1243"/>
        <v>396927.14968740853</v>
      </c>
      <c r="S2618" s="21">
        <f t="shared" ca="1" si="1243"/>
        <v>9805.224075492024</v>
      </c>
      <c r="T2618" s="21">
        <f t="shared" ca="1" si="1243"/>
        <v>0</v>
      </c>
      <c r="U2618" s="21">
        <f t="shared" ca="1" si="1243"/>
        <v>0</v>
      </c>
      <c r="V2618" s="21">
        <f t="shared" ca="1" si="1243"/>
        <v>0</v>
      </c>
      <c r="W2618" s="21">
        <f t="shared" ca="1" si="1243"/>
        <v>9805.224075492024</v>
      </c>
      <c r="X2618" s="21">
        <f t="shared" ca="1" si="1243"/>
        <v>153301.94311764071</v>
      </c>
      <c r="Y2618" s="21">
        <f t="shared" ca="1" si="1243"/>
        <v>0</v>
      </c>
      <c r="Z2618" s="21">
        <f t="shared" ca="1" si="1243"/>
        <v>153301.94311764071</v>
      </c>
      <c r="AA2618" s="21">
        <f t="shared" ca="1" si="1243"/>
        <v>2464.8016559325947</v>
      </c>
      <c r="AB2618" s="21">
        <f t="shared" ca="1" si="1243"/>
        <v>36193.517850951175</v>
      </c>
      <c r="AC2618" s="21">
        <f t="shared" ca="1" si="1243"/>
        <v>14269.071180683939</v>
      </c>
    </row>
    <row r="2619" spans="2:29" hidden="1" outlineLevel="1">
      <c r="E2619" s="19"/>
      <c r="F2619" s="42"/>
      <c r="G2619" s="17" t="str">
        <f>$G$13</f>
        <v>ENERGY</v>
      </c>
      <c r="H2619" s="21">
        <f t="shared" ref="H2619:AC2619" ca="1" si="1244">+H2593+H2602+H2610</f>
        <v>6571668.6200127583</v>
      </c>
      <c r="I2619" s="21">
        <f t="shared" ca="1" si="1244"/>
        <v>3636726.5861650994</v>
      </c>
      <c r="J2619" s="21">
        <f t="shared" ca="1" si="1244"/>
        <v>773709.75752028381</v>
      </c>
      <c r="K2619" s="21">
        <f t="shared" ca="1" si="1244"/>
        <v>-3725.4595134971751</v>
      </c>
      <c r="L2619" s="21">
        <f t="shared" ca="1" si="1244"/>
        <v>-158.36090237497623</v>
      </c>
      <c r="M2619" s="21">
        <f t="shared" ca="1" si="1244"/>
        <v>769825.93710440386</v>
      </c>
      <c r="N2619" s="21">
        <f t="shared" ca="1" si="1244"/>
        <v>725546.7423198953</v>
      </c>
      <c r="O2619" s="21">
        <f t="shared" ca="1" si="1244"/>
        <v>289291.92216268694</v>
      </c>
      <c r="P2619" s="21">
        <f t="shared" ca="1" si="1244"/>
        <v>46750.961710693373</v>
      </c>
      <c r="Q2619" s="21">
        <f t="shared" ca="1" si="1244"/>
        <v>0</v>
      </c>
      <c r="R2619" s="21">
        <f t="shared" ca="1" si="1244"/>
        <v>1061589.6261932796</v>
      </c>
      <c r="S2619" s="21">
        <f t="shared" ca="1" si="1244"/>
        <v>12753.945528545566</v>
      </c>
      <c r="T2619" s="21">
        <f t="shared" ca="1" si="1244"/>
        <v>1349962.9021769753</v>
      </c>
      <c r="U2619" s="21">
        <f t="shared" ca="1" si="1244"/>
        <v>-584870.0541270246</v>
      </c>
      <c r="V2619" s="21">
        <f t="shared" ca="1" si="1244"/>
        <v>90134.263021837745</v>
      </c>
      <c r="W2619" s="21">
        <f t="shared" ca="1" si="1244"/>
        <v>867981.05660031841</v>
      </c>
      <c r="X2619" s="21">
        <f t="shared" ca="1" si="1244"/>
        <v>216463.44485474186</v>
      </c>
      <c r="Y2619" s="21">
        <f t="shared" ca="1" si="1244"/>
        <v>3330.1427215450885</v>
      </c>
      <c r="Z2619" s="21">
        <f t="shared" ca="1" si="1244"/>
        <v>219793.58757628733</v>
      </c>
      <c r="AA2619" s="21">
        <f t="shared" ca="1" si="1244"/>
        <v>-1683.3243372488141</v>
      </c>
      <c r="AB2619" s="21">
        <f t="shared" ca="1" si="1244"/>
        <v>3835.8773230083589</v>
      </c>
      <c r="AC2619" s="21">
        <f t="shared" ca="1" si="1244"/>
        <v>13599.273387646095</v>
      </c>
    </row>
    <row r="2620" spans="2:29" hidden="1" outlineLevel="1">
      <c r="E2620" s="19"/>
      <c r="F2620" s="42"/>
      <c r="G2620" s="17" t="str">
        <f>$G$14</f>
        <v>CUSTOMER</v>
      </c>
      <c r="H2620" s="21">
        <f t="shared" ref="H2620:AC2620" ca="1" si="1245">+H2594+H2603+H2611</f>
        <v>-2887984.1432369351</v>
      </c>
      <c r="I2620" s="21">
        <f t="shared" ca="1" si="1245"/>
        <v>-10584011.151717395</v>
      </c>
      <c r="J2620" s="21">
        <f t="shared" ca="1" si="1245"/>
        <v>4373172.5087823747</v>
      </c>
      <c r="K2620" s="21">
        <f t="shared" ca="1" si="1245"/>
        <v>49109.504099033729</v>
      </c>
      <c r="L2620" s="21">
        <f t="shared" ca="1" si="1245"/>
        <v>3503.5674746196382</v>
      </c>
      <c r="M2620" s="21">
        <f t="shared" ca="1" si="1245"/>
        <v>4425785.5803560279</v>
      </c>
      <c r="N2620" s="21">
        <f t="shared" ca="1" si="1245"/>
        <v>189541.37252085263</v>
      </c>
      <c r="O2620" s="21">
        <f t="shared" ca="1" si="1245"/>
        <v>68213.511539164901</v>
      </c>
      <c r="P2620" s="21">
        <f t="shared" ca="1" si="1245"/>
        <v>-2485.1904356071618</v>
      </c>
      <c r="Q2620" s="21">
        <f t="shared" ca="1" si="1245"/>
        <v>0</v>
      </c>
      <c r="R2620" s="21">
        <f t="shared" ca="1" si="1245"/>
        <v>255269.69362441049</v>
      </c>
      <c r="S2620" s="21">
        <f t="shared" ca="1" si="1245"/>
        <v>1219.3764627318117</v>
      </c>
      <c r="T2620" s="21">
        <f t="shared" ca="1" si="1245"/>
        <v>40166.157626773296</v>
      </c>
      <c r="U2620" s="21">
        <f t="shared" ca="1" si="1245"/>
        <v>-17024.106008837076</v>
      </c>
      <c r="V2620" s="21">
        <f t="shared" ca="1" si="1245"/>
        <v>4875.6102989248157</v>
      </c>
      <c r="W2620" s="21">
        <f t="shared" ca="1" si="1245"/>
        <v>29237.038379592872</v>
      </c>
      <c r="X2620" s="21">
        <f t="shared" ca="1" si="1245"/>
        <v>80160.027188832217</v>
      </c>
      <c r="Y2620" s="21">
        <f t="shared" ca="1" si="1245"/>
        <v>760.28241950173197</v>
      </c>
      <c r="Z2620" s="21">
        <f t="shared" ca="1" si="1245"/>
        <v>80920.309608333948</v>
      </c>
      <c r="AA2620" s="21">
        <f t="shared" ca="1" si="1245"/>
        <v>6894.4321922207009</v>
      </c>
      <c r="AB2620" s="21">
        <f t="shared" ca="1" si="1245"/>
        <v>2353873.2688239547</v>
      </c>
      <c r="AC2620" s="21">
        <f t="shared" ca="1" si="1245"/>
        <v>544046.68549592793</v>
      </c>
    </row>
    <row r="2621" spans="2:29" collapsed="1">
      <c r="B2621" s="40" t="s">
        <v>184</v>
      </c>
      <c r="E2621" s="21">
        <f>+E2595+E2604+E2612</f>
        <v>9445707</v>
      </c>
      <c r="F2621" s="42"/>
      <c r="G2621" s="17" t="str">
        <f>$G$15</f>
        <v>TOTAL</v>
      </c>
      <c r="H2621" s="21">
        <f t="shared" ref="H2621:AC2621" ca="1" si="1246">+H2595+H2604+H2612</f>
        <v>9445706.9999999106</v>
      </c>
      <c r="I2621" s="21">
        <f t="shared" ca="1" si="1246"/>
        <v>-25730174.349343151</v>
      </c>
      <c r="J2621" s="21">
        <f t="shared" ca="1" si="1246"/>
        <v>13327412.977742936</v>
      </c>
      <c r="K2621" s="21">
        <f t="shared" ca="1" si="1246"/>
        <v>145257.75710853684</v>
      </c>
      <c r="L2621" s="21">
        <f t="shared" ca="1" si="1246"/>
        <v>7021.8803731194585</v>
      </c>
      <c r="M2621" s="21">
        <f t="shared" ca="1" si="1246"/>
        <v>13479692.615224598</v>
      </c>
      <c r="N2621" s="21">
        <f t="shared" ca="1" si="1246"/>
        <v>9239664.2031739019</v>
      </c>
      <c r="O2621" s="21">
        <f t="shared" ca="1" si="1246"/>
        <v>2826632.6450426141</v>
      </c>
      <c r="P2621" s="21">
        <f t="shared" ca="1" si="1246"/>
        <v>20671.122600614632</v>
      </c>
      <c r="Q2621" s="21">
        <f t="shared" ca="1" si="1246"/>
        <v>0</v>
      </c>
      <c r="R2621" s="21">
        <f t="shared" ca="1" si="1246"/>
        <v>12086967.970817145</v>
      </c>
      <c r="S2621" s="21">
        <f t="shared" ca="1" si="1246"/>
        <v>262237.6410075528</v>
      </c>
      <c r="T2621" s="21">
        <f t="shared" ca="1" si="1246"/>
        <v>7082646.5353644695</v>
      </c>
      <c r="U2621" s="21">
        <f t="shared" ca="1" si="1246"/>
        <v>-5467493.947046739</v>
      </c>
      <c r="V2621" s="21">
        <f t="shared" ca="1" si="1246"/>
        <v>1024529.8047431506</v>
      </c>
      <c r="W2621" s="21">
        <f t="shared" ca="1" si="1246"/>
        <v>2901920.0340684429</v>
      </c>
      <c r="X2621" s="21">
        <f t="shared" ca="1" si="1246"/>
        <v>3377067.7859492116</v>
      </c>
      <c r="Y2621" s="21">
        <f t="shared" ca="1" si="1246"/>
        <v>49124.290537512934</v>
      </c>
      <c r="Z2621" s="21">
        <f t="shared" ca="1" si="1246"/>
        <v>3426192.0764867254</v>
      </c>
      <c r="AA2621" s="21">
        <f t="shared" ca="1" si="1246"/>
        <v>59141.778420889561</v>
      </c>
      <c r="AB2621" s="21">
        <f t="shared" ca="1" si="1246"/>
        <v>2574792.8901737863</v>
      </c>
      <c r="AC2621" s="21">
        <f t="shared" ca="1" si="1246"/>
        <v>647173.98415158247</v>
      </c>
    </row>
    <row r="2622" spans="2:29">
      <c r="F2622" s="44"/>
      <c r="H2622" s="21"/>
    </row>
    <row r="2623" spans="2:29">
      <c r="B2623" s="40" t="s">
        <v>154</v>
      </c>
      <c r="E2623" s="19"/>
      <c r="F2623" s="42"/>
      <c r="G2623" s="19"/>
      <c r="I2623" s="11"/>
      <c r="J2623" s="11"/>
      <c r="K2623" s="11"/>
      <c r="L2623" s="11"/>
      <c r="M2623" s="11"/>
      <c r="N2623" s="11"/>
      <c r="O2623" s="11"/>
      <c r="P2623" s="11"/>
      <c r="Q2623" s="11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</row>
    <row r="2624" spans="2:29" hidden="1" outlineLevel="1">
      <c r="F2624" s="42" t="str">
        <f>F2631</f>
        <v>RB_GUP</v>
      </c>
      <c r="G2624" s="17" t="str">
        <f>$G$8</f>
        <v>PRODUCTION</v>
      </c>
      <c r="H2624" s="21">
        <f t="shared" ref="H2624:H2687" ca="1" si="1247">SUBTOTAL(9,I2624:AC2624)</f>
        <v>10877075.404971886</v>
      </c>
      <c r="I2624" s="22">
        <f ca="1">VLOOKUP(CONCATENATE($F2624," ",$G2624),AllocFactorMatrix,(I$4+1),FALSE)*$E2631</f>
        <v>5392947.2054075142</v>
      </c>
      <c r="J2624" s="22">
        <f ca="1">VLOOKUP(CONCATENATE($F2624," ",$G2624),AllocFactorMatrix,(J$4+1),FALSE)*$E2631</f>
        <v>1348602.8278919153</v>
      </c>
      <c r="K2624" s="22">
        <f ca="1">VLOOKUP(CONCATENATE($F2624," ",$G2624),AllocFactorMatrix,(K$4+1),FALSE)*$E2631</f>
        <v>17091.973487414794</v>
      </c>
      <c r="L2624" s="22">
        <f ca="1">VLOOKUP(CONCATENATE($F2624," ",$G2624),AllocFactorMatrix,(L$4+1),FALSE)*$E2631</f>
        <v>855.43628345529896</v>
      </c>
      <c r="M2624" s="22">
        <f t="shared" ref="M2624:M2631" ca="1" si="1248">SUBTOTAL(9,J2624:L2624)</f>
        <v>1366550.2376627855</v>
      </c>
      <c r="N2624" s="22">
        <f ca="1">VLOOKUP(CONCATENATE($F2624," ",$G2624),AllocFactorMatrix,(N$4+1),FALSE)*$E2631</f>
        <v>605047.60010762082</v>
      </c>
      <c r="O2624" s="22">
        <f ca="1">VLOOKUP(CONCATENATE($F2624," ",$G2624),AllocFactorMatrix,(O$4+1),FALSE)*$E2631</f>
        <v>165829.53495148139</v>
      </c>
      <c r="P2624" s="22">
        <f ca="1">VLOOKUP(CONCATENATE($F2624," ",$G2624),AllocFactorMatrix,(P$4+1),FALSE)*$E2631</f>
        <v>26388.587773834344</v>
      </c>
      <c r="Q2624" s="22">
        <f ca="1">VLOOKUP(CONCATENATE($F2624," ",$G2624),AllocFactorMatrix,(Q$4+1),FALSE)*$E2631</f>
        <v>0</v>
      </c>
      <c r="R2624" s="22">
        <f ca="1">SUBTOTAL(9,N2624:Q2624)</f>
        <v>797265.72283293656</v>
      </c>
      <c r="S2624" s="22">
        <f ca="1">VLOOKUP(CONCATENATE($F2624," ",$G2624),AllocFactorMatrix,(S$4+1),FALSE)*$E2631</f>
        <v>26154.659944683463</v>
      </c>
      <c r="T2624" s="22">
        <f ca="1">VLOOKUP(CONCATENATE($F2624," ",$G2624),AllocFactorMatrix,(T$4+1),FALSE)*$E2631</f>
        <v>475970.1962172385</v>
      </c>
      <c r="U2624" s="22">
        <f ca="1">VLOOKUP(CONCATENATE($F2624," ",$G2624),AllocFactorMatrix,(U$4+1),FALSE)*$E2631</f>
        <v>2319184.7132346635</v>
      </c>
      <c r="V2624" s="22">
        <f ca="1">VLOOKUP(CONCATENATE($F2624," ",$G2624),AllocFactorMatrix,(V$4+1),FALSE)*$E2631</f>
        <v>295511.54088055505</v>
      </c>
      <c r="W2624" s="22">
        <f ca="1">SUBTOTAL(9,S2624:V2624)</f>
        <v>3116821.1102771405</v>
      </c>
      <c r="X2624" s="22">
        <f ca="1">VLOOKUP(CONCATENATE($F2624," ",$G2624),AllocFactorMatrix,(X$4+1),FALSE)*$E2631</f>
        <v>169218.91474373729</v>
      </c>
      <c r="Y2624" s="22">
        <f ca="1">VLOOKUP(CONCATENATE($F2624," ",$G2624),AllocFactorMatrix,(Y$4+1),FALSE)*$E2631</f>
        <v>3180.9078702410925</v>
      </c>
      <c r="Z2624" s="22">
        <f t="shared" ref="Z2624:Z2631" ca="1" si="1249">SUBTOTAL(9,X2624:Y2624)</f>
        <v>172399.82261397838</v>
      </c>
      <c r="AA2624" s="22">
        <f ca="1">VLOOKUP(CONCATENATE($F2624," ",$G2624),AllocFactorMatrix,(AA$4+1),FALSE)*$E2631</f>
        <v>2460.8715474133428</v>
      </c>
      <c r="AB2624" s="22">
        <f ca="1">VLOOKUP(CONCATENATE($F2624," ",$G2624),AllocFactorMatrix,(AB$4+1),FALSE)*$E2631</f>
        <v>23125.55877822703</v>
      </c>
      <c r="AC2624" s="22">
        <f ca="1">VLOOKUP(CONCATENATE($F2624," ",$G2624),AllocFactorMatrix,(AC$4+1),FALSE)*$E2631</f>
        <v>5504.875851893602</v>
      </c>
    </row>
    <row r="2625" spans="4:29" hidden="1" outlineLevel="1">
      <c r="F2625" s="42" t="str">
        <f>F2631</f>
        <v>RB_GUP</v>
      </c>
      <c r="G2625" s="17" t="str">
        <f>$G$9</f>
        <v>BULKTRAN</v>
      </c>
      <c r="H2625" s="21">
        <f t="shared" ca="1" si="1247"/>
        <v>6971720.42396768</v>
      </c>
      <c r="I2625" s="22">
        <f ca="1">VLOOKUP(CONCATENATE($F2625," ",$G2625),AllocFactorMatrix,(I$4+1),FALSE)*$E2631</f>
        <v>3456638.7358253463</v>
      </c>
      <c r="J2625" s="22">
        <f ca="1">VLOOKUP(CONCATENATE($F2625," ",$G2625),AllocFactorMatrix,(J$4+1),FALSE)*$E2631</f>
        <v>864394.29065067996</v>
      </c>
      <c r="K2625" s="22">
        <f ca="1">VLOOKUP(CONCATENATE($F2625," ",$G2625),AllocFactorMatrix,(K$4+1),FALSE)*$E2631</f>
        <v>10955.193028601765</v>
      </c>
      <c r="L2625" s="22">
        <f ca="1">VLOOKUP(CONCATENATE($F2625," ",$G2625),AllocFactorMatrix,(L$4+1),FALSE)*$E2631</f>
        <v>548.2965215118619</v>
      </c>
      <c r="M2625" s="22">
        <f t="shared" ca="1" si="1248"/>
        <v>875897.78020079364</v>
      </c>
      <c r="N2625" s="22">
        <f ca="1">VLOOKUP(CONCATENATE($F2625," ",$G2625),AllocFactorMatrix,(N$4+1),FALSE)*$E2631</f>
        <v>387808.53805746243</v>
      </c>
      <c r="O2625" s="22">
        <f ca="1">VLOOKUP(CONCATENATE($F2625," ",$G2625),AllocFactorMatrix,(O$4+1),FALSE)*$E2631</f>
        <v>106289.33906166046</v>
      </c>
      <c r="P2625" s="22">
        <f ca="1">VLOOKUP(CONCATENATE($F2625," ",$G2625),AllocFactorMatrix,(P$4+1),FALSE)*$E2631</f>
        <v>16913.908334073945</v>
      </c>
      <c r="Q2625" s="22">
        <f ca="1">VLOOKUP(CONCATENATE($F2625," ",$G2625),AllocFactorMatrix,(Q$4+1),FALSE)*$E2631</f>
        <v>0</v>
      </c>
      <c r="R2625" s="22">
        <f t="shared" ref="R2625:R2631" ca="1" si="1250">SUBTOTAL(9,N2625:Q2625)</f>
        <v>511011.78545319685</v>
      </c>
      <c r="S2625" s="22">
        <f ca="1">VLOOKUP(CONCATENATE($F2625," ",$G2625),AllocFactorMatrix,(S$4+1),FALSE)*$E2631</f>
        <v>16763.971024318766</v>
      </c>
      <c r="T2625" s="22">
        <f ca="1">VLOOKUP(CONCATENATE($F2625," ",$G2625),AllocFactorMatrix,(T$4+1),FALSE)*$E2631</f>
        <v>305075.67656015541</v>
      </c>
      <c r="U2625" s="22">
        <f ca="1">VLOOKUP(CONCATENATE($F2625," ",$G2625),AllocFactorMatrix,(U$4+1),FALSE)*$E2631</f>
        <v>1486494.0096692757</v>
      </c>
      <c r="V2625" s="22">
        <f ca="1">VLOOKUP(CONCATENATE($F2625," ",$G2625),AllocFactorMatrix,(V$4+1),FALSE)*$E2631</f>
        <v>189409.72351202066</v>
      </c>
      <c r="W2625" s="22">
        <f t="shared" ref="W2625:W2631" ca="1" si="1251">SUBTOTAL(9,S2625:V2625)</f>
        <v>1997743.3807657706</v>
      </c>
      <c r="X2625" s="22">
        <f ca="1">VLOOKUP(CONCATENATE($F2625," ",$G2625),AllocFactorMatrix,(X$4+1),FALSE)*$E2631</f>
        <v>108461.780406643</v>
      </c>
      <c r="Y2625" s="22">
        <f ca="1">VLOOKUP(CONCATENATE($F2625," ",$G2625),AllocFactorMatrix,(Y$4+1),FALSE)*$E2631</f>
        <v>2038.820136852464</v>
      </c>
      <c r="Z2625" s="22">
        <f t="shared" ca="1" si="1249"/>
        <v>110500.60054349546</v>
      </c>
      <c r="AA2625" s="22">
        <f ca="1">VLOOKUP(CONCATENATE($F2625," ",$G2625),AllocFactorMatrix,(AA$4+1),FALSE)*$E2631</f>
        <v>1577.3089538406946</v>
      </c>
      <c r="AB2625" s="22">
        <f ca="1">VLOOKUP(CONCATENATE($F2625," ",$G2625),AllocFactorMatrix,(AB$4+1),FALSE)*$E2631</f>
        <v>14822.452216901504</v>
      </c>
      <c r="AC2625" s="22">
        <f ca="1">VLOOKUP(CONCATENATE($F2625," ",$G2625),AllocFactorMatrix,(AC$4+1),FALSE)*$E2631</f>
        <v>3528.3800083348142</v>
      </c>
    </row>
    <row r="2626" spans="4:29" hidden="1" outlineLevel="1">
      <c r="F2626" s="42" t="str">
        <f>F2631</f>
        <v>RB_GUP</v>
      </c>
      <c r="G2626" s="17" t="str">
        <f>$G$10</f>
        <v>SUBTRAN</v>
      </c>
      <c r="H2626" s="21">
        <f t="shared" ca="1" si="1247"/>
        <v>2208713.6131212171</v>
      </c>
      <c r="I2626" s="22">
        <f ca="1">VLOOKUP(CONCATENATE($F2626," ",$G2626),AllocFactorMatrix,(I$4+1),FALSE)*$E2631</f>
        <v>1065841.7637241438</v>
      </c>
      <c r="J2626" s="22">
        <f ca="1">VLOOKUP(CONCATENATE($F2626," ",$G2626),AllocFactorMatrix,(J$4+1),FALSE)*$E2631</f>
        <v>265920.51243652444</v>
      </c>
      <c r="K2626" s="22">
        <f ca="1">VLOOKUP(CONCATENATE($F2626," ",$G2626),AllocFactorMatrix,(K$4+1),FALSE)*$E2631</f>
        <v>3377.3479791285231</v>
      </c>
      <c r="L2626" s="22">
        <f ca="1">VLOOKUP(CONCATENATE($F2626," ",$G2626),AllocFactorMatrix,(L$4+1),FALSE)*$E2631</f>
        <v>217.73231669527271</v>
      </c>
      <c r="M2626" s="22">
        <f t="shared" ca="1" si="1248"/>
        <v>269515.59273234825</v>
      </c>
      <c r="N2626" s="22">
        <f ca="1">VLOOKUP(CONCATENATE($F2626," ",$G2626),AllocFactorMatrix,(N$4+1),FALSE)*$E2631</f>
        <v>118090.58801544596</v>
      </c>
      <c r="O2626" s="22">
        <f ca="1">VLOOKUP(CONCATENATE($F2626," ",$G2626),AllocFactorMatrix,(O$4+1),FALSE)*$E2631</f>
        <v>32418.923592298233</v>
      </c>
      <c r="P2626" s="22">
        <f ca="1">VLOOKUP(CONCATENATE($F2626," ",$G2626),AllocFactorMatrix,(P$4+1),FALSE)*$E2631</f>
        <v>6516.4436963108119</v>
      </c>
      <c r="Q2626" s="22">
        <f ca="1">VLOOKUP(CONCATENATE($F2626," ",$G2626),AllocFactorMatrix,(Q$4+1),FALSE)*$E2631</f>
        <v>0</v>
      </c>
      <c r="R2626" s="22">
        <f t="shared" ca="1" si="1250"/>
        <v>157025.95530405501</v>
      </c>
      <c r="S2626" s="22">
        <f ca="1">VLOOKUP(CONCATENATE($F2626," ",$G2626),AllocFactorMatrix,(S$4+1),FALSE)*$E2631</f>
        <v>5004.3192571354712</v>
      </c>
      <c r="T2626" s="22">
        <f ca="1">VLOOKUP(CONCATENATE($F2626," ",$G2626),AllocFactorMatrix,(T$4+1),FALSE)*$E2631</f>
        <v>93756.671742610648</v>
      </c>
      <c r="U2626" s="22">
        <f ca="1">VLOOKUP(CONCATENATE($F2626," ",$G2626),AllocFactorMatrix,(U$4+1),FALSE)*$E2631</f>
        <v>582643.66880200105</v>
      </c>
      <c r="V2626" s="22">
        <f ca="1">VLOOKUP(CONCATENATE($F2626," ",$G2626),AllocFactorMatrix,(V$4+1),FALSE)*$E2631</f>
        <v>0</v>
      </c>
      <c r="W2626" s="22">
        <f t="shared" ca="1" si="1251"/>
        <v>681404.65980174718</v>
      </c>
      <c r="X2626" s="22">
        <f ca="1">VLOOKUP(CONCATENATE($F2626," ",$G2626),AllocFactorMatrix,(X$4+1),FALSE)*$E2631</f>
        <v>33122.830494110938</v>
      </c>
      <c r="Y2626" s="22">
        <f ca="1">VLOOKUP(CONCATENATE($F2626," ",$G2626),AllocFactorMatrix,(Y$4+1),FALSE)*$E2631</f>
        <v>635.35634988438642</v>
      </c>
      <c r="Z2626" s="22">
        <f t="shared" ca="1" si="1249"/>
        <v>33758.186843995325</v>
      </c>
      <c r="AA2626" s="22">
        <f ca="1">VLOOKUP(CONCATENATE($F2626," ",$G2626),AllocFactorMatrix,(AA$4+1),FALSE)*$E2631</f>
        <v>483.25758545471155</v>
      </c>
      <c r="AB2626" s="22">
        <f ca="1">VLOOKUP(CONCATENATE($F2626," ",$G2626),AllocFactorMatrix,(AB$4+1),FALSE)*$E2631</f>
        <v>552.92023695165881</v>
      </c>
      <c r="AC2626" s="22">
        <f ca="1">VLOOKUP(CONCATENATE($F2626," ",$G2626),AllocFactorMatrix,(AC$4+1),FALSE)*$E2631</f>
        <v>131.27689252063905</v>
      </c>
    </row>
    <row r="2627" spans="4:29" hidden="1" outlineLevel="1">
      <c r="F2627" s="42" t="str">
        <f>F2631</f>
        <v>RB_GUP</v>
      </c>
      <c r="G2627" s="17" t="str">
        <f>$G$11</f>
        <v>DISTPRI</v>
      </c>
      <c r="H2627" s="21">
        <f t="shared" ca="1" si="1247"/>
        <v>3274290.9669030504</v>
      </c>
      <c r="I2627" s="22">
        <f ca="1">VLOOKUP(CONCATENATE($F2627," ",$G2627),AllocFactorMatrix,(I$4+1),FALSE)*$E2631</f>
        <v>2165681.0984005881</v>
      </c>
      <c r="J2627" s="22">
        <f ca="1">VLOOKUP(CONCATENATE($F2627," ",$G2627),AllocFactorMatrix,(J$4+1),FALSE)*$E2631</f>
        <v>537432.3448870983</v>
      </c>
      <c r="K2627" s="22">
        <f ca="1">VLOOKUP(CONCATENATE($F2627," ",$G2627),AllocFactorMatrix,(K$4+1),FALSE)*$E2631</f>
        <v>6823.1889461530218</v>
      </c>
      <c r="L2627" s="22">
        <f ca="1">VLOOKUP(CONCATENATE($F2627," ",$G2627),AllocFactorMatrix,(L$4+1),FALSE)*$E2631</f>
        <v>0</v>
      </c>
      <c r="M2627" s="22">
        <f t="shared" ca="1" si="1248"/>
        <v>544255.53383325133</v>
      </c>
      <c r="N2627" s="22">
        <f ca="1">VLOOKUP(CONCATENATE($F2627," ",$G2627),AllocFactorMatrix,(N$4+1),FALSE)*$E2631</f>
        <v>234585.66021098747</v>
      </c>
      <c r="O2627" s="22">
        <f ca="1">VLOOKUP(CONCATENATE($F2627," ",$G2627),AllocFactorMatrix,(O$4+1),FALSE)*$E2631</f>
        <v>64509.36579641774</v>
      </c>
      <c r="P2627" s="22">
        <f ca="1">VLOOKUP(CONCATENATE($F2627," ",$G2627),AllocFactorMatrix,(P$4+1),FALSE)*$E2631</f>
        <v>0</v>
      </c>
      <c r="Q2627" s="22">
        <f ca="1">VLOOKUP(CONCATENATE($F2627," ",$G2627),AllocFactorMatrix,(Q$4+1),FALSE)*$E2631</f>
        <v>0</v>
      </c>
      <c r="R2627" s="22">
        <f t="shared" ca="1" si="1250"/>
        <v>299095.02600740519</v>
      </c>
      <c r="S2627" s="22">
        <f ca="1">VLOOKUP(CONCATENATE($F2627," ",$G2627),AllocFactorMatrix,(S$4+1),FALSE)*$E2631</f>
        <v>10051.907240332597</v>
      </c>
      <c r="T2627" s="22">
        <f ca="1">VLOOKUP(CONCATENATE($F2627," ",$G2627),AllocFactorMatrix,(T$4+1),FALSE)*$E2631</f>
        <v>185656.34048409748</v>
      </c>
      <c r="U2627" s="22">
        <f ca="1">VLOOKUP(CONCATENATE($F2627," ",$G2627),AllocFactorMatrix,(U$4+1),FALSE)*$E2631</f>
        <v>0</v>
      </c>
      <c r="V2627" s="22">
        <f ca="1">VLOOKUP(CONCATENATE($F2627," ",$G2627),AllocFactorMatrix,(V$4+1),FALSE)*$E2631</f>
        <v>0</v>
      </c>
      <c r="W2627" s="22">
        <f t="shared" ca="1" si="1251"/>
        <v>195708.24772443008</v>
      </c>
      <c r="X2627" s="22">
        <f ca="1">VLOOKUP(CONCATENATE($F2627," ",$G2627),AllocFactorMatrix,(X$4+1),FALSE)*$E2631</f>
        <v>65938.616180345183</v>
      </c>
      <c r="Y2627" s="22">
        <f ca="1">VLOOKUP(CONCATENATE($F2627," ",$G2627),AllocFactorMatrix,(Y$4+1),FALSE)*$E2631</f>
        <v>1266.4129161527926</v>
      </c>
      <c r="Z2627" s="22">
        <f t="shared" ca="1" si="1249"/>
        <v>67205.029096497979</v>
      </c>
      <c r="AA2627" s="22">
        <f ca="1">VLOOKUP(CONCATENATE($F2627," ",$G2627),AllocFactorMatrix,(AA$4+1),FALSE)*$E2631</f>
        <v>967.86003589454242</v>
      </c>
      <c r="AB2627" s="22">
        <f ca="1">VLOOKUP(CONCATENATE($F2627," ",$G2627),AllocFactorMatrix,(AB$4+1),FALSE)*$E2631</f>
        <v>1113.7428688609739</v>
      </c>
      <c r="AC2627" s="22">
        <f ca="1">VLOOKUP(CONCATENATE($F2627," ",$G2627),AllocFactorMatrix,(AC$4+1),FALSE)*$E2631</f>
        <v>264.42893612191295</v>
      </c>
    </row>
    <row r="2628" spans="4:29" hidden="1" outlineLevel="1">
      <c r="F2628" s="42" t="str">
        <f>F2631</f>
        <v>RB_GUP</v>
      </c>
      <c r="G2628" s="17" t="str">
        <f>$G$12</f>
        <v>DISTSEC</v>
      </c>
      <c r="H2628" s="21">
        <f t="shared" ca="1" si="1247"/>
        <v>1085936.2827611668</v>
      </c>
      <c r="I2628" s="22">
        <f ca="1">VLOOKUP(CONCATENATE($F2628," ",$G2628),AllocFactorMatrix,(I$4+1),FALSE)*$E2631</f>
        <v>825722.53532613162</v>
      </c>
      <c r="J2628" s="22">
        <f ca="1">VLOOKUP(CONCATENATE($F2628," ",$G2628),AllocFactorMatrix,(J$4+1),FALSE)*$E2631</f>
        <v>166666.21536341074</v>
      </c>
      <c r="K2628" s="22">
        <f ca="1">VLOOKUP(CONCATENATE($F2628," ",$G2628),AllocFactorMatrix,(K$4+1),FALSE)*$E2631</f>
        <v>0</v>
      </c>
      <c r="L2628" s="22">
        <f ca="1">VLOOKUP(CONCATENATE($F2628," ",$G2628),AllocFactorMatrix,(L$4+1),FALSE)*$E2631</f>
        <v>0</v>
      </c>
      <c r="M2628" s="22">
        <f t="shared" ca="1" si="1248"/>
        <v>166666.21536341074</v>
      </c>
      <c r="N2628" s="22">
        <f ca="1">VLOOKUP(CONCATENATE($F2628," ",$G2628),AllocFactorMatrix,(N$4+1),FALSE)*$E2631</f>
        <v>63836.543949810875</v>
      </c>
      <c r="O2628" s="22">
        <f ca="1">VLOOKUP(CONCATENATE($F2628," ",$G2628),AllocFactorMatrix,(O$4+1),FALSE)*$E2631</f>
        <v>0</v>
      </c>
      <c r="P2628" s="22">
        <f ca="1">VLOOKUP(CONCATENATE($F2628," ",$G2628),AllocFactorMatrix,(P$4+1),FALSE)*$E2631</f>
        <v>0</v>
      </c>
      <c r="Q2628" s="22">
        <f ca="1">VLOOKUP(CONCATENATE($F2628," ",$G2628),AllocFactorMatrix,(Q$4+1),FALSE)*$E2631</f>
        <v>0</v>
      </c>
      <c r="R2628" s="22">
        <f t="shared" ca="1" si="1250"/>
        <v>63836.543949810875</v>
      </c>
      <c r="S2628" s="22">
        <f ca="1">VLOOKUP(CONCATENATE($F2628," ",$G2628),AllocFactorMatrix,(S$4+1),FALSE)*$E2631</f>
        <v>2242.0733705616426</v>
      </c>
      <c r="T2628" s="22">
        <f ca="1">VLOOKUP(CONCATENATE($F2628," ",$G2628),AllocFactorMatrix,(T$4+1),FALSE)*$E2631</f>
        <v>0</v>
      </c>
      <c r="U2628" s="22">
        <f ca="1">VLOOKUP(CONCATENATE($F2628," ",$G2628),AllocFactorMatrix,(U$4+1),FALSE)*$E2631</f>
        <v>0</v>
      </c>
      <c r="V2628" s="22">
        <f ca="1">VLOOKUP(CONCATENATE($F2628," ",$G2628),AllocFactorMatrix,(V$4+1),FALSE)*$E2631</f>
        <v>0</v>
      </c>
      <c r="W2628" s="22">
        <f t="shared" ca="1" si="1251"/>
        <v>2242.0733705616426</v>
      </c>
      <c r="X2628" s="22">
        <f ca="1">VLOOKUP(CONCATENATE($F2628," ",$G2628),AllocFactorMatrix,(X$4+1),FALSE)*$E2631</f>
        <v>18516.905723991433</v>
      </c>
      <c r="Y2628" s="22">
        <f ca="1">VLOOKUP(CONCATENATE($F2628," ",$G2628),AllocFactorMatrix,(Y$4+1),FALSE)*$E2631</f>
        <v>0</v>
      </c>
      <c r="Z2628" s="22">
        <f t="shared" ca="1" si="1249"/>
        <v>18516.905723991433</v>
      </c>
      <c r="AA2628" s="22">
        <f ca="1">VLOOKUP(CONCATENATE($F2628," ",$G2628),AllocFactorMatrix,(AA$4+1),FALSE)*$E2631</f>
        <v>238.34520479394158</v>
      </c>
      <c r="AB2628" s="22">
        <f ca="1">VLOOKUP(CONCATENATE($F2628," ",$G2628),AllocFactorMatrix,(AB$4+1),FALSE)*$E2631</f>
        <v>7096.3213613649605</v>
      </c>
      <c r="AC2628" s="22">
        <f ca="1">VLOOKUP(CONCATENATE($F2628," ",$G2628),AllocFactorMatrix,(AC$4+1),FALSE)*$E2631</f>
        <v>1617.3424611017463</v>
      </c>
    </row>
    <row r="2629" spans="4:29" hidden="1" outlineLevel="1">
      <c r="F2629" s="42" t="str">
        <f>F2631</f>
        <v>RB_GUP</v>
      </c>
      <c r="G2629" s="17" t="str">
        <f>$G$13</f>
        <v>ENERGY</v>
      </c>
      <c r="H2629" s="21">
        <f t="shared" ca="1" si="1247"/>
        <v>326019.88126125588</v>
      </c>
      <c r="I2629" s="22">
        <f ca="1">VLOOKUP(CONCATENATE($F2629," ",$G2629),AllocFactorMatrix,(I$4+1),FALSE)*$E2631</f>
        <v>119785.78243660176</v>
      </c>
      <c r="J2629" s="22">
        <f ca="1">VLOOKUP(CONCATENATE($F2629," ",$G2629),AllocFactorMatrix,(J$4+1),FALSE)*$E2631</f>
        <v>37838.940921366906</v>
      </c>
      <c r="K2629" s="22">
        <f ca="1">VLOOKUP(CONCATENATE($F2629," ",$G2629),AllocFactorMatrix,(K$4+1),FALSE)*$E2631</f>
        <v>472.55381238166422</v>
      </c>
      <c r="L2629" s="22">
        <f ca="1">VLOOKUP(CONCATENATE($F2629," ",$G2629),AllocFactorMatrix,(L$4+1),FALSE)*$E2631</f>
        <v>23.938503050038854</v>
      </c>
      <c r="M2629" s="22">
        <f t="shared" ca="1" si="1248"/>
        <v>38335.433236798614</v>
      </c>
      <c r="N2629" s="22">
        <f ca="1">VLOOKUP(CONCATENATE($F2629," ",$G2629),AllocFactorMatrix,(N$4+1),FALSE)*$E2631</f>
        <v>19170.885332037851</v>
      </c>
      <c r="O2629" s="22">
        <f ca="1">VLOOKUP(CONCATENATE($F2629," ",$G2629),AllocFactorMatrix,(O$4+1),FALSE)*$E2631</f>
        <v>5171.8002935156901</v>
      </c>
      <c r="P2629" s="22">
        <f ca="1">VLOOKUP(CONCATENATE($F2629," ",$G2629),AllocFactorMatrix,(P$4+1),FALSE)*$E2631</f>
        <v>805.9136743554958</v>
      </c>
      <c r="Q2629" s="22">
        <f ca="1">VLOOKUP(CONCATENATE($F2629," ",$G2629),AllocFactorMatrix,(Q$4+1),FALSE)*$E2631</f>
        <v>0</v>
      </c>
      <c r="R2629" s="22">
        <f t="shared" ca="1" si="1250"/>
        <v>25148.599299909038</v>
      </c>
      <c r="S2629" s="22">
        <f ca="1">VLOOKUP(CONCATENATE($F2629," ",$G2629),AllocFactorMatrix,(S$4+1),FALSE)*$E2631</f>
        <v>965.4809389006158</v>
      </c>
      <c r="T2629" s="22">
        <f ca="1">VLOOKUP(CONCATENATE($F2629," ",$G2629),AllocFactorMatrix,(T$4+1),FALSE)*$E2631</f>
        <v>19083.990550043258</v>
      </c>
      <c r="U2629" s="22">
        <f ca="1">VLOOKUP(CONCATENATE($F2629," ",$G2629),AllocFactorMatrix,(U$4+1),FALSE)*$E2631</f>
        <v>100326.55584374692</v>
      </c>
      <c r="V2629" s="22">
        <f ca="1">VLOOKUP(CONCATENATE($F2629," ",$G2629),AllocFactorMatrix,(V$4+1),FALSE)*$E2631</f>
        <v>14028.946902547759</v>
      </c>
      <c r="W2629" s="22">
        <f t="shared" ca="1" si="1251"/>
        <v>134404.97423523857</v>
      </c>
      <c r="X2629" s="22">
        <f ca="1">VLOOKUP(CONCATENATE($F2629," ",$G2629),AllocFactorMatrix,(X$4+1),FALSE)*$E2631</f>
        <v>5390.0406313127296</v>
      </c>
      <c r="Y2629" s="22">
        <f ca="1">VLOOKUP(CONCATENATE($F2629," ",$G2629),AllocFactorMatrix,(Y$4+1),FALSE)*$E2631</f>
        <v>101.92115197517391</v>
      </c>
      <c r="Z2629" s="22">
        <f t="shared" ca="1" si="1249"/>
        <v>5491.9617832879039</v>
      </c>
      <c r="AA2629" s="22">
        <f ca="1">VLOOKUP(CONCATENATE($F2629," ",$G2629),AllocFactorMatrix,(AA$4+1),FALSE)*$E2631</f>
        <v>101.66381070371941</v>
      </c>
      <c r="AB2629" s="22">
        <f ca="1">VLOOKUP(CONCATENATE($F2629," ",$G2629),AllocFactorMatrix,(AB$4+1),FALSE)*$E2631</f>
        <v>2228.9209009625092</v>
      </c>
      <c r="AC2629" s="22">
        <f ca="1">VLOOKUP(CONCATENATE($F2629," ",$G2629),AllocFactorMatrix,(AC$4+1),FALSE)*$E2631</f>
        <v>522.54555775392009</v>
      </c>
    </row>
    <row r="2630" spans="4:29" hidden="1" outlineLevel="1">
      <c r="F2630" s="42" t="str">
        <f>F2631</f>
        <v>RB_GUP</v>
      </c>
      <c r="G2630" s="17" t="str">
        <f>$G$14</f>
        <v>CUSTOMER</v>
      </c>
      <c r="H2630" s="21">
        <f t="shared" ca="1" si="1247"/>
        <v>8763535.4270137399</v>
      </c>
      <c r="I2630" s="22">
        <f ca="1">VLOOKUP(CONCATENATE($F2630," ",$G2630),AllocFactorMatrix,(I$4+1),FALSE)*$E2631</f>
        <v>6540956.0019569006</v>
      </c>
      <c r="J2630" s="22">
        <f ca="1">VLOOKUP(CONCATENATE($F2630," ",$G2630),AllocFactorMatrix,(J$4+1),FALSE)*$E2631</f>
        <v>1604464.5932756674</v>
      </c>
      <c r="K2630" s="22">
        <f ca="1">VLOOKUP(CONCATENATE($F2630," ",$G2630),AllocFactorMatrix,(K$4+1),FALSE)*$E2631</f>
        <v>17760.644960848527</v>
      </c>
      <c r="L2630" s="22">
        <f ca="1">VLOOKUP(CONCATENATE($F2630," ",$G2630),AllocFactorMatrix,(L$4+1),FALSE)*$E2631</f>
        <v>1308.4178233691753</v>
      </c>
      <c r="M2630" s="22">
        <f t="shared" ca="1" si="1248"/>
        <v>1623533.6560598852</v>
      </c>
      <c r="N2630" s="22">
        <f ca="1">VLOOKUP(CONCATENATE($F2630," ",$G2630),AllocFactorMatrix,(N$4+1),FALSE)*$E2631</f>
        <v>29764.42538872841</v>
      </c>
      <c r="O2630" s="22">
        <f ca="1">VLOOKUP(CONCATENATE($F2630," ",$G2630),AllocFactorMatrix,(O$4+1),FALSE)*$E2631</f>
        <v>9362.9186980632949</v>
      </c>
      <c r="P2630" s="22">
        <f ca="1">VLOOKUP(CONCATENATE($F2630," ",$G2630),AllocFactorMatrix,(P$4+1),FALSE)*$E2631</f>
        <v>3753.0764844120595</v>
      </c>
      <c r="Q2630" s="22">
        <f ca="1">VLOOKUP(CONCATENATE($F2630," ",$G2630),AllocFactorMatrix,(Q$4+1),FALSE)*$E2631</f>
        <v>0</v>
      </c>
      <c r="R2630" s="22">
        <f t="shared" ca="1" si="1250"/>
        <v>42880.420571203766</v>
      </c>
      <c r="S2630" s="22">
        <f ca="1">VLOOKUP(CONCATENATE($F2630," ",$G2630),AllocFactorMatrix,(S$4+1),FALSE)*$E2631</f>
        <v>276.43895824127895</v>
      </c>
      <c r="T2630" s="22">
        <f ca="1">VLOOKUP(CONCATENATE($F2630," ",$G2630),AllocFactorMatrix,(T$4+1),FALSE)*$E2631</f>
        <v>6868.8136091898405</v>
      </c>
      <c r="U2630" s="22">
        <f ca="1">VLOOKUP(CONCATENATE($F2630," ",$G2630),AllocFactorMatrix,(U$4+1),FALSE)*$E2631</f>
        <v>12439.011925573592</v>
      </c>
      <c r="V2630" s="22">
        <f ca="1">VLOOKUP(CONCATENATE($F2630," ",$G2630),AllocFactorMatrix,(V$4+1),FALSE)*$E2631</f>
        <v>2411.2860279086326</v>
      </c>
      <c r="W2630" s="22">
        <f t="shared" ca="1" si="1251"/>
        <v>21995.550520913341</v>
      </c>
      <c r="X2630" s="22">
        <f ca="1">VLOOKUP(CONCATENATE($F2630," ",$G2630),AllocFactorMatrix,(X$4+1),FALSE)*$E2631</f>
        <v>9528.9240577708788</v>
      </c>
      <c r="Y2630" s="22">
        <f ca="1">VLOOKUP(CONCATENATE($F2630," ",$G2630),AllocFactorMatrix,(Y$4+1),FALSE)*$E2631</f>
        <v>111.23168633694983</v>
      </c>
      <c r="Z2630" s="22">
        <f t="shared" ca="1" si="1249"/>
        <v>9640.1557441078294</v>
      </c>
      <c r="AA2630" s="22">
        <f ca="1">VLOOKUP(CONCATENATE($F2630," ",$G2630),AllocFactorMatrix,(AA$4+1),FALSE)*$E2631</f>
        <v>681.70666156976438</v>
      </c>
      <c r="AB2630" s="22">
        <f ca="1">VLOOKUP(CONCATENATE($F2630," ",$G2630),AllocFactorMatrix,(AB$4+1),FALSE)*$E2631</f>
        <v>462153.19174041355</v>
      </c>
      <c r="AC2630" s="22">
        <f ca="1">VLOOKUP(CONCATENATE($F2630," ",$G2630),AllocFactorMatrix,(AC$4+1),FALSE)*$E2631</f>
        <v>61694.743758745921</v>
      </c>
    </row>
    <row r="2631" spans="4:29" collapsed="1">
      <c r="D2631" s="17" t="s">
        <v>241</v>
      </c>
      <c r="E2631" s="38">
        <v>33507292</v>
      </c>
      <c r="F2631" s="42" t="s">
        <v>73</v>
      </c>
      <c r="G2631" s="17" t="str">
        <f>$G$15</f>
        <v>TOTAL</v>
      </c>
      <c r="H2631" s="21">
        <f t="shared" ca="1" si="1247"/>
        <v>33507291.999999989</v>
      </c>
      <c r="I2631" s="22">
        <f ca="1">VLOOKUP(CONCATENATE($F2631," ",$G2631),AllocFactorMatrix,(I$4+1),FALSE)*$E2631</f>
        <v>19567573.123077221</v>
      </c>
      <c r="J2631" s="22">
        <f ca="1">VLOOKUP(CONCATENATE($F2631," ",$G2631),AllocFactorMatrix,(J$4+1),FALSE)*$E2631</f>
        <v>4825319.7254266636</v>
      </c>
      <c r="K2631" s="22">
        <f ca="1">VLOOKUP(CONCATENATE($F2631," ",$G2631),AllocFactorMatrix,(K$4+1),FALSE)*$E2631</f>
        <v>56480.902214528294</v>
      </c>
      <c r="L2631" s="22">
        <f ca="1">VLOOKUP(CONCATENATE($F2631," ",$G2631),AllocFactorMatrix,(L$4+1),FALSE)*$E2631</f>
        <v>2953.8214480816478</v>
      </c>
      <c r="M2631" s="22">
        <f t="shared" ca="1" si="1248"/>
        <v>4884754.4490892738</v>
      </c>
      <c r="N2631" s="22">
        <f ca="1">VLOOKUP(CONCATENATE($F2631," ",$G2631),AllocFactorMatrix,(N$4+1),FALSE)*$E2631</f>
        <v>1458304.2410620935</v>
      </c>
      <c r="O2631" s="22">
        <f ca="1">VLOOKUP(CONCATENATE($F2631," ",$G2631),AllocFactorMatrix,(O$4+1),FALSE)*$E2631</f>
        <v>383581.8823934368</v>
      </c>
      <c r="P2631" s="22">
        <f ca="1">VLOOKUP(CONCATENATE($F2631," ",$G2631),AllocFactorMatrix,(P$4+1),FALSE)*$E2631</f>
        <v>54377.929962986658</v>
      </c>
      <c r="Q2631" s="22">
        <f ca="1">VLOOKUP(CONCATENATE($F2631," ",$G2631),AllocFactorMatrix,(Q$4+1),FALSE)*$E2631</f>
        <v>0</v>
      </c>
      <c r="R2631" s="22">
        <f t="shared" ca="1" si="1250"/>
        <v>1896264.0534185169</v>
      </c>
      <c r="S2631" s="22">
        <f ca="1">VLOOKUP(CONCATENATE($F2631," ",$G2631),AllocFactorMatrix,(S$4+1),FALSE)*$E2631</f>
        <v>61458.850734173837</v>
      </c>
      <c r="T2631" s="22">
        <f ca="1">VLOOKUP(CONCATENATE($F2631," ",$G2631),AllocFactorMatrix,(T$4+1),FALSE)*$E2631</f>
        <v>1086411.6891633351</v>
      </c>
      <c r="U2631" s="22">
        <f ca="1">VLOOKUP(CONCATENATE($F2631," ",$G2631),AllocFactorMatrix,(U$4+1),FALSE)*$E2631</f>
        <v>4501087.9594752612</v>
      </c>
      <c r="V2631" s="22">
        <f ca="1">VLOOKUP(CONCATENATE($F2631," ",$G2631),AllocFactorMatrix,(V$4+1),FALSE)*$E2631</f>
        <v>501361.49732303212</v>
      </c>
      <c r="W2631" s="22">
        <f t="shared" ca="1" si="1251"/>
        <v>6150319.9966958025</v>
      </c>
      <c r="X2631" s="22">
        <f ca="1">VLOOKUP(CONCATENATE($F2631," ",$G2631),AllocFactorMatrix,(X$4+1),FALSE)*$E2631</f>
        <v>410178.01223791146</v>
      </c>
      <c r="Y2631" s="22">
        <f ca="1">VLOOKUP(CONCATENATE($F2631," ",$G2631),AllocFactorMatrix,(Y$4+1),FALSE)*$E2631</f>
        <v>7334.6501114428593</v>
      </c>
      <c r="Z2631" s="22">
        <f t="shared" ca="1" si="1249"/>
        <v>417512.6623493543</v>
      </c>
      <c r="AA2631" s="22">
        <f ca="1">VLOOKUP(CONCATENATE($F2631," ",$G2631),AllocFactorMatrix,(AA$4+1),FALSE)*$E2631</f>
        <v>6511.0137996707172</v>
      </c>
      <c r="AB2631" s="22">
        <f ca="1">VLOOKUP(CONCATENATE($F2631," ",$G2631),AllocFactorMatrix,(AB$4+1),FALSE)*$E2631</f>
        <v>511093.10810368217</v>
      </c>
      <c r="AC2631" s="22">
        <f ca="1">VLOOKUP(CONCATENATE($F2631," ",$G2631),AllocFactorMatrix,(AC$4+1),FALSE)*$E2631</f>
        <v>73263.59346647255</v>
      </c>
    </row>
    <row r="2632" spans="4:29" hidden="1" outlineLevel="1">
      <c r="F2632" s="42" t="str">
        <f>F2639</f>
        <v>BULK_TRANS</v>
      </c>
      <c r="G2632" s="17" t="str">
        <f>$G$8</f>
        <v>PRODUCTION</v>
      </c>
      <c r="H2632" s="21">
        <f t="shared" si="1247"/>
        <v>0</v>
      </c>
      <c r="I2632" s="22">
        <f>VLOOKUP(CONCATENATE($F2632," ",$G2632),AllocFactorMatrix,(I$4+1),FALSE)*$E2639</f>
        <v>0</v>
      </c>
      <c r="J2632" s="22">
        <f>VLOOKUP(CONCATENATE($F2632," ",$G2632),AllocFactorMatrix,(J$4+1),FALSE)*$E2639</f>
        <v>0</v>
      </c>
      <c r="K2632" s="22">
        <f>VLOOKUP(CONCATENATE($F2632," ",$G2632),AllocFactorMatrix,(K$4+1),FALSE)*$E2639</f>
        <v>0</v>
      </c>
      <c r="L2632" s="22">
        <f>VLOOKUP(CONCATENATE($F2632," ",$G2632),AllocFactorMatrix,(L$4+1),FALSE)*$E2639</f>
        <v>0</v>
      </c>
      <c r="M2632" s="22">
        <f t="shared" ref="M2632:M2639" si="1252">SUBTOTAL(9,J2632:L2632)</f>
        <v>0</v>
      </c>
      <c r="N2632" s="22">
        <f>VLOOKUP(CONCATENATE($F2632," ",$G2632),AllocFactorMatrix,(N$4+1),FALSE)*$E2639</f>
        <v>0</v>
      </c>
      <c r="O2632" s="22">
        <f>VLOOKUP(CONCATENATE($F2632," ",$G2632),AllocFactorMatrix,(O$4+1),FALSE)*$E2639</f>
        <v>0</v>
      </c>
      <c r="P2632" s="22">
        <f>VLOOKUP(CONCATENATE($F2632," ",$G2632),AllocFactorMatrix,(P$4+1),FALSE)*$E2639</f>
        <v>0</v>
      </c>
      <c r="Q2632" s="22">
        <f>VLOOKUP(CONCATENATE($F2632," ",$G2632),AllocFactorMatrix,(Q$4+1),FALSE)*$E2639</f>
        <v>0</v>
      </c>
      <c r="R2632" s="22">
        <f>SUBTOTAL(9,N2632:Q2632)</f>
        <v>0</v>
      </c>
      <c r="S2632" s="22">
        <f>VLOOKUP(CONCATENATE($F2632," ",$G2632),AllocFactorMatrix,(S$4+1),FALSE)*$E2639</f>
        <v>0</v>
      </c>
      <c r="T2632" s="22">
        <f>VLOOKUP(CONCATENATE($F2632," ",$G2632),AllocFactorMatrix,(T$4+1),FALSE)*$E2639</f>
        <v>0</v>
      </c>
      <c r="U2632" s="22">
        <f>VLOOKUP(CONCATENATE($F2632," ",$G2632),AllocFactorMatrix,(U$4+1),FALSE)*$E2639</f>
        <v>0</v>
      </c>
      <c r="V2632" s="22">
        <f>VLOOKUP(CONCATENATE($F2632," ",$G2632),AllocFactorMatrix,(V$4+1),FALSE)*$E2639</f>
        <v>0</v>
      </c>
      <c r="W2632" s="22">
        <f>SUBTOTAL(9,S2632:V2632)</f>
        <v>0</v>
      </c>
      <c r="X2632" s="22">
        <f>VLOOKUP(CONCATENATE($F2632," ",$G2632),AllocFactorMatrix,(X$4+1),FALSE)*$E2639</f>
        <v>0</v>
      </c>
      <c r="Y2632" s="22">
        <f>VLOOKUP(CONCATENATE($F2632," ",$G2632),AllocFactorMatrix,(Y$4+1),FALSE)*$E2639</f>
        <v>0</v>
      </c>
      <c r="Z2632" s="22">
        <f t="shared" ref="Z2632:Z2639" si="1253">SUBTOTAL(9,X2632:Y2632)</f>
        <v>0</v>
      </c>
      <c r="AA2632" s="22">
        <f>VLOOKUP(CONCATENATE($F2632," ",$G2632),AllocFactorMatrix,(AA$4+1),FALSE)*$E2639</f>
        <v>0</v>
      </c>
      <c r="AB2632" s="22">
        <f>VLOOKUP(CONCATENATE($F2632," ",$G2632),AllocFactorMatrix,(AB$4+1),FALSE)*$E2639</f>
        <v>0</v>
      </c>
      <c r="AC2632" s="22">
        <f>VLOOKUP(CONCATENATE($F2632," ",$G2632),AllocFactorMatrix,(AC$4+1),FALSE)*$E2639</f>
        <v>0</v>
      </c>
    </row>
    <row r="2633" spans="4:29" hidden="1" outlineLevel="1">
      <c r="F2633" s="42" t="str">
        <f>F2639</f>
        <v>BULK_TRANS</v>
      </c>
      <c r="G2633" s="17" t="str">
        <f>$G$9</f>
        <v>BULKTRAN</v>
      </c>
      <c r="H2633" s="21">
        <f t="shared" si="1247"/>
        <v>0</v>
      </c>
      <c r="I2633" s="22">
        <f>VLOOKUP(CONCATENATE($F2633," ",$G2633),AllocFactorMatrix,(I$4+1),FALSE)*$E2639</f>
        <v>0</v>
      </c>
      <c r="J2633" s="22">
        <f>VLOOKUP(CONCATENATE($F2633," ",$G2633),AllocFactorMatrix,(J$4+1),FALSE)*$E2639</f>
        <v>0</v>
      </c>
      <c r="K2633" s="22">
        <f>VLOOKUP(CONCATENATE($F2633," ",$G2633),AllocFactorMatrix,(K$4+1),FALSE)*$E2639</f>
        <v>0</v>
      </c>
      <c r="L2633" s="22">
        <f>VLOOKUP(CONCATENATE($F2633," ",$G2633),AllocFactorMatrix,(L$4+1),FALSE)*$E2639</f>
        <v>0</v>
      </c>
      <c r="M2633" s="22">
        <f t="shared" si="1252"/>
        <v>0</v>
      </c>
      <c r="N2633" s="22">
        <f>VLOOKUP(CONCATENATE($F2633," ",$G2633),AllocFactorMatrix,(N$4+1),FALSE)*$E2639</f>
        <v>0</v>
      </c>
      <c r="O2633" s="22">
        <f>VLOOKUP(CONCATENATE($F2633," ",$G2633),AllocFactorMatrix,(O$4+1),FALSE)*$E2639</f>
        <v>0</v>
      </c>
      <c r="P2633" s="22">
        <f>VLOOKUP(CONCATENATE($F2633," ",$G2633),AllocFactorMatrix,(P$4+1),FALSE)*$E2639</f>
        <v>0</v>
      </c>
      <c r="Q2633" s="22">
        <f>VLOOKUP(CONCATENATE($F2633," ",$G2633),AllocFactorMatrix,(Q$4+1),FALSE)*$E2639</f>
        <v>0</v>
      </c>
      <c r="R2633" s="22">
        <f t="shared" ref="R2633:R2639" si="1254">SUBTOTAL(9,N2633:Q2633)</f>
        <v>0</v>
      </c>
      <c r="S2633" s="22">
        <f>VLOOKUP(CONCATENATE($F2633," ",$G2633),AllocFactorMatrix,(S$4+1),FALSE)*$E2639</f>
        <v>0</v>
      </c>
      <c r="T2633" s="22">
        <f>VLOOKUP(CONCATENATE($F2633," ",$G2633),AllocFactorMatrix,(T$4+1),FALSE)*$E2639</f>
        <v>0</v>
      </c>
      <c r="U2633" s="22">
        <f>VLOOKUP(CONCATENATE($F2633," ",$G2633),AllocFactorMatrix,(U$4+1),FALSE)*$E2639</f>
        <v>0</v>
      </c>
      <c r="V2633" s="22">
        <f>VLOOKUP(CONCATENATE($F2633," ",$G2633),AllocFactorMatrix,(V$4+1),FALSE)*$E2639</f>
        <v>0</v>
      </c>
      <c r="W2633" s="22">
        <f t="shared" ref="W2633:W2639" si="1255">SUBTOTAL(9,S2633:V2633)</f>
        <v>0</v>
      </c>
      <c r="X2633" s="22">
        <f>VLOOKUP(CONCATENATE($F2633," ",$G2633),AllocFactorMatrix,(X$4+1),FALSE)*$E2639</f>
        <v>0</v>
      </c>
      <c r="Y2633" s="22">
        <f>VLOOKUP(CONCATENATE($F2633," ",$G2633),AllocFactorMatrix,(Y$4+1),FALSE)*$E2639</f>
        <v>0</v>
      </c>
      <c r="Z2633" s="22">
        <f t="shared" si="1253"/>
        <v>0</v>
      </c>
      <c r="AA2633" s="22">
        <f>VLOOKUP(CONCATENATE($F2633," ",$G2633),AllocFactorMatrix,(AA$4+1),FALSE)*$E2639</f>
        <v>0</v>
      </c>
      <c r="AB2633" s="22">
        <f>VLOOKUP(CONCATENATE($F2633," ",$G2633),AllocFactorMatrix,(AB$4+1),FALSE)*$E2639</f>
        <v>0</v>
      </c>
      <c r="AC2633" s="22">
        <f>VLOOKUP(CONCATENATE($F2633," ",$G2633),AllocFactorMatrix,(AC$4+1),FALSE)*$E2639</f>
        <v>0</v>
      </c>
    </row>
    <row r="2634" spans="4:29" hidden="1" outlineLevel="1">
      <c r="F2634" s="42" t="str">
        <f>F2639</f>
        <v>BULK_TRANS</v>
      </c>
      <c r="G2634" s="17" t="str">
        <f>$G$10</f>
        <v>SUBTRAN</v>
      </c>
      <c r="H2634" s="21">
        <f t="shared" si="1247"/>
        <v>0</v>
      </c>
      <c r="I2634" s="22">
        <f>VLOOKUP(CONCATENATE($F2634," ",$G2634),AllocFactorMatrix,(I$4+1),FALSE)*$E2639</f>
        <v>0</v>
      </c>
      <c r="J2634" s="22">
        <f>VLOOKUP(CONCATENATE($F2634," ",$G2634),AllocFactorMatrix,(J$4+1),FALSE)*$E2639</f>
        <v>0</v>
      </c>
      <c r="K2634" s="22">
        <f>VLOOKUP(CONCATENATE($F2634," ",$G2634),AllocFactorMatrix,(K$4+1),FALSE)*$E2639</f>
        <v>0</v>
      </c>
      <c r="L2634" s="22">
        <f>VLOOKUP(CONCATENATE($F2634," ",$G2634),AllocFactorMatrix,(L$4+1),FALSE)*$E2639</f>
        <v>0</v>
      </c>
      <c r="M2634" s="22">
        <f t="shared" si="1252"/>
        <v>0</v>
      </c>
      <c r="N2634" s="22">
        <f>VLOOKUP(CONCATENATE($F2634," ",$G2634),AllocFactorMatrix,(N$4+1),FALSE)*$E2639</f>
        <v>0</v>
      </c>
      <c r="O2634" s="22">
        <f>VLOOKUP(CONCATENATE($F2634," ",$G2634),AllocFactorMatrix,(O$4+1),FALSE)*$E2639</f>
        <v>0</v>
      </c>
      <c r="P2634" s="22">
        <f>VLOOKUP(CONCATENATE($F2634," ",$G2634),AllocFactorMatrix,(P$4+1),FALSE)*$E2639</f>
        <v>0</v>
      </c>
      <c r="Q2634" s="22">
        <f>VLOOKUP(CONCATENATE($F2634," ",$G2634),AllocFactorMatrix,(Q$4+1),FALSE)*$E2639</f>
        <v>0</v>
      </c>
      <c r="R2634" s="22">
        <f t="shared" si="1254"/>
        <v>0</v>
      </c>
      <c r="S2634" s="22">
        <f>VLOOKUP(CONCATENATE($F2634," ",$G2634),AllocFactorMatrix,(S$4+1),FALSE)*$E2639</f>
        <v>0</v>
      </c>
      <c r="T2634" s="22">
        <f>VLOOKUP(CONCATENATE($F2634," ",$G2634),AllocFactorMatrix,(T$4+1),FALSE)*$E2639</f>
        <v>0</v>
      </c>
      <c r="U2634" s="22">
        <f>VLOOKUP(CONCATENATE($F2634," ",$G2634),AllocFactorMatrix,(U$4+1),FALSE)*$E2639</f>
        <v>0</v>
      </c>
      <c r="V2634" s="22">
        <f>VLOOKUP(CONCATENATE($F2634," ",$G2634),AllocFactorMatrix,(V$4+1),FALSE)*$E2639</f>
        <v>0</v>
      </c>
      <c r="W2634" s="22">
        <f t="shared" si="1255"/>
        <v>0</v>
      </c>
      <c r="X2634" s="22">
        <f>VLOOKUP(CONCATENATE($F2634," ",$G2634),AllocFactorMatrix,(X$4+1),FALSE)*$E2639</f>
        <v>0</v>
      </c>
      <c r="Y2634" s="22">
        <f>VLOOKUP(CONCATENATE($F2634," ",$G2634),AllocFactorMatrix,(Y$4+1),FALSE)*$E2639</f>
        <v>0</v>
      </c>
      <c r="Z2634" s="22">
        <f t="shared" si="1253"/>
        <v>0</v>
      </c>
      <c r="AA2634" s="22">
        <f>VLOOKUP(CONCATENATE($F2634," ",$G2634),AllocFactorMatrix,(AA$4+1),FALSE)*$E2639</f>
        <v>0</v>
      </c>
      <c r="AB2634" s="22">
        <f>VLOOKUP(CONCATENATE($F2634," ",$G2634),AllocFactorMatrix,(AB$4+1),FALSE)*$E2639</f>
        <v>0</v>
      </c>
      <c r="AC2634" s="22">
        <f>VLOOKUP(CONCATENATE($F2634," ",$G2634),AllocFactorMatrix,(AC$4+1),FALSE)*$E2639</f>
        <v>0</v>
      </c>
    </row>
    <row r="2635" spans="4:29" hidden="1" outlineLevel="1">
      <c r="F2635" s="42" t="str">
        <f>F2639</f>
        <v>BULK_TRANS</v>
      </c>
      <c r="G2635" s="17" t="str">
        <f>$G$11</f>
        <v>DISTPRI</v>
      </c>
      <c r="H2635" s="21">
        <f t="shared" si="1247"/>
        <v>0</v>
      </c>
      <c r="I2635" s="22">
        <f>VLOOKUP(CONCATENATE($F2635," ",$G2635),AllocFactorMatrix,(I$4+1),FALSE)*$E2639</f>
        <v>0</v>
      </c>
      <c r="J2635" s="22">
        <f>VLOOKUP(CONCATENATE($F2635," ",$G2635),AllocFactorMatrix,(J$4+1),FALSE)*$E2639</f>
        <v>0</v>
      </c>
      <c r="K2635" s="22">
        <f>VLOOKUP(CONCATENATE($F2635," ",$G2635),AllocFactorMatrix,(K$4+1),FALSE)*$E2639</f>
        <v>0</v>
      </c>
      <c r="L2635" s="22">
        <f>VLOOKUP(CONCATENATE($F2635," ",$G2635),AllocFactorMatrix,(L$4+1),FALSE)*$E2639</f>
        <v>0</v>
      </c>
      <c r="M2635" s="22">
        <f t="shared" si="1252"/>
        <v>0</v>
      </c>
      <c r="N2635" s="22">
        <f>VLOOKUP(CONCATENATE($F2635," ",$G2635),AllocFactorMatrix,(N$4+1),FALSE)*$E2639</f>
        <v>0</v>
      </c>
      <c r="O2635" s="22">
        <f>VLOOKUP(CONCATENATE($F2635," ",$G2635),AllocFactorMatrix,(O$4+1),FALSE)*$E2639</f>
        <v>0</v>
      </c>
      <c r="P2635" s="22">
        <f>VLOOKUP(CONCATENATE($F2635," ",$G2635),AllocFactorMatrix,(P$4+1),FALSE)*$E2639</f>
        <v>0</v>
      </c>
      <c r="Q2635" s="22">
        <f>VLOOKUP(CONCATENATE($F2635," ",$G2635),AllocFactorMatrix,(Q$4+1),FALSE)*$E2639</f>
        <v>0</v>
      </c>
      <c r="R2635" s="22">
        <f t="shared" si="1254"/>
        <v>0</v>
      </c>
      <c r="S2635" s="22">
        <f>VLOOKUP(CONCATENATE($F2635," ",$G2635),AllocFactorMatrix,(S$4+1),FALSE)*$E2639</f>
        <v>0</v>
      </c>
      <c r="T2635" s="22">
        <f>VLOOKUP(CONCATENATE($F2635," ",$G2635),AllocFactorMatrix,(T$4+1),FALSE)*$E2639</f>
        <v>0</v>
      </c>
      <c r="U2635" s="22">
        <f>VLOOKUP(CONCATENATE($F2635," ",$G2635),AllocFactorMatrix,(U$4+1),FALSE)*$E2639</f>
        <v>0</v>
      </c>
      <c r="V2635" s="22">
        <f>VLOOKUP(CONCATENATE($F2635," ",$G2635),AllocFactorMatrix,(V$4+1),FALSE)*$E2639</f>
        <v>0</v>
      </c>
      <c r="W2635" s="22">
        <f t="shared" si="1255"/>
        <v>0</v>
      </c>
      <c r="X2635" s="22">
        <f>VLOOKUP(CONCATENATE($F2635," ",$G2635),AllocFactorMatrix,(X$4+1),FALSE)*$E2639</f>
        <v>0</v>
      </c>
      <c r="Y2635" s="22">
        <f>VLOOKUP(CONCATENATE($F2635," ",$G2635),AllocFactorMatrix,(Y$4+1),FALSE)*$E2639</f>
        <v>0</v>
      </c>
      <c r="Z2635" s="22">
        <f t="shared" si="1253"/>
        <v>0</v>
      </c>
      <c r="AA2635" s="22">
        <f>VLOOKUP(CONCATENATE($F2635," ",$G2635),AllocFactorMatrix,(AA$4+1),FALSE)*$E2639</f>
        <v>0</v>
      </c>
      <c r="AB2635" s="22">
        <f>VLOOKUP(CONCATENATE($F2635," ",$G2635),AllocFactorMatrix,(AB$4+1),FALSE)*$E2639</f>
        <v>0</v>
      </c>
      <c r="AC2635" s="22">
        <f>VLOOKUP(CONCATENATE($F2635," ",$G2635),AllocFactorMatrix,(AC$4+1),FALSE)*$E2639</f>
        <v>0</v>
      </c>
    </row>
    <row r="2636" spans="4:29" hidden="1" outlineLevel="1">
      <c r="F2636" s="42" t="str">
        <f>F2639</f>
        <v>BULK_TRANS</v>
      </c>
      <c r="G2636" s="17" t="str">
        <f>$G$12</f>
        <v>DISTSEC</v>
      </c>
      <c r="H2636" s="21">
        <f t="shared" si="1247"/>
        <v>0</v>
      </c>
      <c r="I2636" s="22">
        <f>VLOOKUP(CONCATENATE($F2636," ",$G2636),AllocFactorMatrix,(I$4+1),FALSE)*$E2639</f>
        <v>0</v>
      </c>
      <c r="J2636" s="22">
        <f>VLOOKUP(CONCATENATE($F2636," ",$G2636),AllocFactorMatrix,(J$4+1),FALSE)*$E2639</f>
        <v>0</v>
      </c>
      <c r="K2636" s="22">
        <f>VLOOKUP(CONCATENATE($F2636," ",$G2636),AllocFactorMatrix,(K$4+1),FALSE)*$E2639</f>
        <v>0</v>
      </c>
      <c r="L2636" s="22">
        <f>VLOOKUP(CONCATENATE($F2636," ",$G2636),AllocFactorMatrix,(L$4+1),FALSE)*$E2639</f>
        <v>0</v>
      </c>
      <c r="M2636" s="22">
        <f t="shared" si="1252"/>
        <v>0</v>
      </c>
      <c r="N2636" s="22">
        <f>VLOOKUP(CONCATENATE($F2636," ",$G2636),AllocFactorMatrix,(N$4+1),FALSE)*$E2639</f>
        <v>0</v>
      </c>
      <c r="O2636" s="22">
        <f>VLOOKUP(CONCATENATE($F2636," ",$G2636),AllocFactorMatrix,(O$4+1),FALSE)*$E2639</f>
        <v>0</v>
      </c>
      <c r="P2636" s="22">
        <f>VLOOKUP(CONCATENATE($F2636," ",$G2636),AllocFactorMatrix,(P$4+1),FALSE)*$E2639</f>
        <v>0</v>
      </c>
      <c r="Q2636" s="22">
        <f>VLOOKUP(CONCATENATE($F2636," ",$G2636),AllocFactorMatrix,(Q$4+1),FALSE)*$E2639</f>
        <v>0</v>
      </c>
      <c r="R2636" s="22">
        <f t="shared" si="1254"/>
        <v>0</v>
      </c>
      <c r="S2636" s="22">
        <f>VLOOKUP(CONCATENATE($F2636," ",$G2636),AllocFactorMatrix,(S$4+1),FALSE)*$E2639</f>
        <v>0</v>
      </c>
      <c r="T2636" s="22">
        <f>VLOOKUP(CONCATENATE($F2636," ",$G2636),AllocFactorMatrix,(T$4+1),FALSE)*$E2639</f>
        <v>0</v>
      </c>
      <c r="U2636" s="22">
        <f>VLOOKUP(CONCATENATE($F2636," ",$G2636),AllocFactorMatrix,(U$4+1),FALSE)*$E2639</f>
        <v>0</v>
      </c>
      <c r="V2636" s="22">
        <f>VLOOKUP(CONCATENATE($F2636," ",$G2636),AllocFactorMatrix,(V$4+1),FALSE)*$E2639</f>
        <v>0</v>
      </c>
      <c r="W2636" s="22">
        <f t="shared" si="1255"/>
        <v>0</v>
      </c>
      <c r="X2636" s="22">
        <f>VLOOKUP(CONCATENATE($F2636," ",$G2636),AllocFactorMatrix,(X$4+1),FALSE)*$E2639</f>
        <v>0</v>
      </c>
      <c r="Y2636" s="22">
        <f>VLOOKUP(CONCATENATE($F2636," ",$G2636),AllocFactorMatrix,(Y$4+1),FALSE)*$E2639</f>
        <v>0</v>
      </c>
      <c r="Z2636" s="22">
        <f t="shared" si="1253"/>
        <v>0</v>
      </c>
      <c r="AA2636" s="22">
        <f>VLOOKUP(CONCATENATE($F2636," ",$G2636),AllocFactorMatrix,(AA$4+1),FALSE)*$E2639</f>
        <v>0</v>
      </c>
      <c r="AB2636" s="22">
        <f>VLOOKUP(CONCATENATE($F2636," ",$G2636),AllocFactorMatrix,(AB$4+1),FALSE)*$E2639</f>
        <v>0</v>
      </c>
      <c r="AC2636" s="22">
        <f>VLOOKUP(CONCATENATE($F2636," ",$G2636),AllocFactorMatrix,(AC$4+1),FALSE)*$E2639</f>
        <v>0</v>
      </c>
    </row>
    <row r="2637" spans="4:29" hidden="1" outlineLevel="1">
      <c r="F2637" s="42" t="str">
        <f>F2639</f>
        <v>BULK_TRANS</v>
      </c>
      <c r="G2637" s="17" t="str">
        <f>$G$13</f>
        <v>ENERGY</v>
      </c>
      <c r="H2637" s="21">
        <f t="shared" si="1247"/>
        <v>0</v>
      </c>
      <c r="I2637" s="22">
        <f>VLOOKUP(CONCATENATE($F2637," ",$G2637),AllocFactorMatrix,(I$4+1),FALSE)*$E2639</f>
        <v>0</v>
      </c>
      <c r="J2637" s="22">
        <f>VLOOKUP(CONCATENATE($F2637," ",$G2637),AllocFactorMatrix,(J$4+1),FALSE)*$E2639</f>
        <v>0</v>
      </c>
      <c r="K2637" s="22">
        <f>VLOOKUP(CONCATENATE($F2637," ",$G2637),AllocFactorMatrix,(K$4+1),FALSE)*$E2639</f>
        <v>0</v>
      </c>
      <c r="L2637" s="22">
        <f>VLOOKUP(CONCATENATE($F2637," ",$G2637),AllocFactorMatrix,(L$4+1),FALSE)*$E2639</f>
        <v>0</v>
      </c>
      <c r="M2637" s="22">
        <f t="shared" si="1252"/>
        <v>0</v>
      </c>
      <c r="N2637" s="22">
        <f>VLOOKUP(CONCATENATE($F2637," ",$G2637),AllocFactorMatrix,(N$4+1),FALSE)*$E2639</f>
        <v>0</v>
      </c>
      <c r="O2637" s="22">
        <f>VLOOKUP(CONCATENATE($F2637," ",$G2637),AllocFactorMatrix,(O$4+1),FALSE)*$E2639</f>
        <v>0</v>
      </c>
      <c r="P2637" s="22">
        <f>VLOOKUP(CONCATENATE($F2637," ",$G2637),AllocFactorMatrix,(P$4+1),FALSE)*$E2639</f>
        <v>0</v>
      </c>
      <c r="Q2637" s="22">
        <f>VLOOKUP(CONCATENATE($F2637," ",$G2637),AllocFactorMatrix,(Q$4+1),FALSE)*$E2639</f>
        <v>0</v>
      </c>
      <c r="R2637" s="22">
        <f t="shared" si="1254"/>
        <v>0</v>
      </c>
      <c r="S2637" s="22">
        <f>VLOOKUP(CONCATENATE($F2637," ",$G2637),AllocFactorMatrix,(S$4+1),FALSE)*$E2639</f>
        <v>0</v>
      </c>
      <c r="T2637" s="22">
        <f>VLOOKUP(CONCATENATE($F2637," ",$G2637),AllocFactorMatrix,(T$4+1),FALSE)*$E2639</f>
        <v>0</v>
      </c>
      <c r="U2637" s="22">
        <f>VLOOKUP(CONCATENATE($F2637," ",$G2637),AllocFactorMatrix,(U$4+1),FALSE)*$E2639</f>
        <v>0</v>
      </c>
      <c r="V2637" s="22">
        <f>VLOOKUP(CONCATENATE($F2637," ",$G2637),AllocFactorMatrix,(V$4+1),FALSE)*$E2639</f>
        <v>0</v>
      </c>
      <c r="W2637" s="22">
        <f t="shared" si="1255"/>
        <v>0</v>
      </c>
      <c r="X2637" s="22">
        <f>VLOOKUP(CONCATENATE($F2637," ",$G2637),AllocFactorMatrix,(X$4+1),FALSE)*$E2639</f>
        <v>0</v>
      </c>
      <c r="Y2637" s="22">
        <f>VLOOKUP(CONCATENATE($F2637," ",$G2637),AllocFactorMatrix,(Y$4+1),FALSE)*$E2639</f>
        <v>0</v>
      </c>
      <c r="Z2637" s="22">
        <f t="shared" si="1253"/>
        <v>0</v>
      </c>
      <c r="AA2637" s="22">
        <f>VLOOKUP(CONCATENATE($F2637," ",$G2637),AllocFactorMatrix,(AA$4+1),FALSE)*$E2639</f>
        <v>0</v>
      </c>
      <c r="AB2637" s="22">
        <f>VLOOKUP(CONCATENATE($F2637," ",$G2637),AllocFactorMatrix,(AB$4+1),FALSE)*$E2639</f>
        <v>0</v>
      </c>
      <c r="AC2637" s="22">
        <f>VLOOKUP(CONCATENATE($F2637," ",$G2637),AllocFactorMatrix,(AC$4+1),FALSE)*$E2639</f>
        <v>0</v>
      </c>
    </row>
    <row r="2638" spans="4:29" hidden="1" outlineLevel="1">
      <c r="F2638" s="42" t="str">
        <f>F2639</f>
        <v>BULK_TRANS</v>
      </c>
      <c r="G2638" s="17" t="str">
        <f>$G$14</f>
        <v>CUSTOMER</v>
      </c>
      <c r="H2638" s="21">
        <f t="shared" si="1247"/>
        <v>0</v>
      </c>
      <c r="I2638" s="22">
        <f>VLOOKUP(CONCATENATE($F2638," ",$G2638),AllocFactorMatrix,(I$4+1),FALSE)*$E2639</f>
        <v>0</v>
      </c>
      <c r="J2638" s="22">
        <f>VLOOKUP(CONCATENATE($F2638," ",$G2638),AllocFactorMatrix,(J$4+1),FALSE)*$E2639</f>
        <v>0</v>
      </c>
      <c r="K2638" s="22">
        <f>VLOOKUP(CONCATENATE($F2638," ",$G2638),AllocFactorMatrix,(K$4+1),FALSE)*$E2639</f>
        <v>0</v>
      </c>
      <c r="L2638" s="22">
        <f>VLOOKUP(CONCATENATE($F2638," ",$G2638),AllocFactorMatrix,(L$4+1),FALSE)*$E2639</f>
        <v>0</v>
      </c>
      <c r="M2638" s="22">
        <f t="shared" si="1252"/>
        <v>0</v>
      </c>
      <c r="N2638" s="22">
        <f>VLOOKUP(CONCATENATE($F2638," ",$G2638),AllocFactorMatrix,(N$4+1),FALSE)*$E2639</f>
        <v>0</v>
      </c>
      <c r="O2638" s="22">
        <f>VLOOKUP(CONCATENATE($F2638," ",$G2638),AllocFactorMatrix,(O$4+1),FALSE)*$E2639</f>
        <v>0</v>
      </c>
      <c r="P2638" s="22">
        <f>VLOOKUP(CONCATENATE($F2638," ",$G2638),AllocFactorMatrix,(P$4+1),FALSE)*$E2639</f>
        <v>0</v>
      </c>
      <c r="Q2638" s="22">
        <f>VLOOKUP(CONCATENATE($F2638," ",$G2638),AllocFactorMatrix,(Q$4+1),FALSE)*$E2639</f>
        <v>0</v>
      </c>
      <c r="R2638" s="22">
        <f t="shared" si="1254"/>
        <v>0</v>
      </c>
      <c r="S2638" s="22">
        <f>VLOOKUP(CONCATENATE($F2638," ",$G2638),AllocFactorMatrix,(S$4+1),FALSE)*$E2639</f>
        <v>0</v>
      </c>
      <c r="T2638" s="22">
        <f>VLOOKUP(CONCATENATE($F2638," ",$G2638),AllocFactorMatrix,(T$4+1),FALSE)*$E2639</f>
        <v>0</v>
      </c>
      <c r="U2638" s="22">
        <f>VLOOKUP(CONCATENATE($F2638," ",$G2638),AllocFactorMatrix,(U$4+1),FALSE)*$E2639</f>
        <v>0</v>
      </c>
      <c r="V2638" s="22">
        <f>VLOOKUP(CONCATENATE($F2638," ",$G2638),AllocFactorMatrix,(V$4+1),FALSE)*$E2639</f>
        <v>0</v>
      </c>
      <c r="W2638" s="22">
        <f t="shared" si="1255"/>
        <v>0</v>
      </c>
      <c r="X2638" s="22">
        <f>VLOOKUP(CONCATENATE($F2638," ",$G2638),AllocFactorMatrix,(X$4+1),FALSE)*$E2639</f>
        <v>0</v>
      </c>
      <c r="Y2638" s="22">
        <f>VLOOKUP(CONCATENATE($F2638," ",$G2638),AllocFactorMatrix,(Y$4+1),FALSE)*$E2639</f>
        <v>0</v>
      </c>
      <c r="Z2638" s="22">
        <f t="shared" si="1253"/>
        <v>0</v>
      </c>
      <c r="AA2638" s="22">
        <f>VLOOKUP(CONCATENATE($F2638," ",$G2638),AllocFactorMatrix,(AA$4+1),FALSE)*$E2639</f>
        <v>0</v>
      </c>
      <c r="AB2638" s="22">
        <f>VLOOKUP(CONCATENATE($F2638," ",$G2638),AllocFactorMatrix,(AB$4+1),FALSE)*$E2639</f>
        <v>0</v>
      </c>
      <c r="AC2638" s="22">
        <f>VLOOKUP(CONCATENATE($F2638," ",$G2638),AllocFactorMatrix,(AC$4+1),FALSE)*$E2639</f>
        <v>0</v>
      </c>
    </row>
    <row r="2639" spans="4:29" collapsed="1">
      <c r="D2639" s="17" t="s">
        <v>242</v>
      </c>
      <c r="E2639" s="19">
        <v>0</v>
      </c>
      <c r="F2639" s="42" t="s">
        <v>33</v>
      </c>
      <c r="G2639" s="17" t="str">
        <f>$G$15</f>
        <v>TOTAL</v>
      </c>
      <c r="H2639" s="21">
        <f t="shared" si="1247"/>
        <v>0</v>
      </c>
      <c r="I2639" s="22">
        <f>VLOOKUP(CONCATENATE($F2639," ",$G2639),AllocFactorMatrix,(I$4+1),FALSE)*$E2639</f>
        <v>0</v>
      </c>
      <c r="J2639" s="22">
        <f>VLOOKUP(CONCATENATE($F2639," ",$G2639),AllocFactorMatrix,(J$4+1),FALSE)*$E2639</f>
        <v>0</v>
      </c>
      <c r="K2639" s="22">
        <f>VLOOKUP(CONCATENATE($F2639," ",$G2639),AllocFactorMatrix,(K$4+1),FALSE)*$E2639</f>
        <v>0</v>
      </c>
      <c r="L2639" s="22">
        <f>VLOOKUP(CONCATENATE($F2639," ",$G2639),AllocFactorMatrix,(L$4+1),FALSE)*$E2639</f>
        <v>0</v>
      </c>
      <c r="M2639" s="22">
        <f t="shared" si="1252"/>
        <v>0</v>
      </c>
      <c r="N2639" s="22">
        <f>VLOOKUP(CONCATENATE($F2639," ",$G2639),AllocFactorMatrix,(N$4+1),FALSE)*$E2639</f>
        <v>0</v>
      </c>
      <c r="O2639" s="22">
        <f>VLOOKUP(CONCATENATE($F2639," ",$G2639),AllocFactorMatrix,(O$4+1),FALSE)*$E2639</f>
        <v>0</v>
      </c>
      <c r="P2639" s="22">
        <f>VLOOKUP(CONCATENATE($F2639," ",$G2639),AllocFactorMatrix,(P$4+1),FALSE)*$E2639</f>
        <v>0</v>
      </c>
      <c r="Q2639" s="22">
        <f>VLOOKUP(CONCATENATE($F2639," ",$G2639),AllocFactorMatrix,(Q$4+1),FALSE)*$E2639</f>
        <v>0</v>
      </c>
      <c r="R2639" s="22">
        <f t="shared" si="1254"/>
        <v>0</v>
      </c>
      <c r="S2639" s="22">
        <f>VLOOKUP(CONCATENATE($F2639," ",$G2639),AllocFactorMatrix,(S$4+1),FALSE)*$E2639</f>
        <v>0</v>
      </c>
      <c r="T2639" s="22">
        <f>VLOOKUP(CONCATENATE($F2639," ",$G2639),AllocFactorMatrix,(T$4+1),FALSE)*$E2639</f>
        <v>0</v>
      </c>
      <c r="U2639" s="22">
        <f>VLOOKUP(CONCATENATE($F2639," ",$G2639),AllocFactorMatrix,(U$4+1),FALSE)*$E2639</f>
        <v>0</v>
      </c>
      <c r="V2639" s="22">
        <f>VLOOKUP(CONCATENATE($F2639," ",$G2639),AllocFactorMatrix,(V$4+1),FALSE)*$E2639</f>
        <v>0</v>
      </c>
      <c r="W2639" s="22">
        <f t="shared" si="1255"/>
        <v>0</v>
      </c>
      <c r="X2639" s="22">
        <f>VLOOKUP(CONCATENATE($F2639," ",$G2639),AllocFactorMatrix,(X$4+1),FALSE)*$E2639</f>
        <v>0</v>
      </c>
      <c r="Y2639" s="22">
        <f>VLOOKUP(CONCATENATE($F2639," ",$G2639),AllocFactorMatrix,(Y$4+1),FALSE)*$E2639</f>
        <v>0</v>
      </c>
      <c r="Z2639" s="22">
        <f t="shared" si="1253"/>
        <v>0</v>
      </c>
      <c r="AA2639" s="22">
        <f>VLOOKUP(CONCATENATE($F2639," ",$G2639),AllocFactorMatrix,(AA$4+1),FALSE)*$E2639</f>
        <v>0</v>
      </c>
      <c r="AB2639" s="22">
        <f>VLOOKUP(CONCATENATE($F2639," ",$G2639),AllocFactorMatrix,(AB$4+1),FALSE)*$E2639</f>
        <v>0</v>
      </c>
      <c r="AC2639" s="22">
        <f>VLOOKUP(CONCATENATE($F2639," ",$G2639),AllocFactorMatrix,(AC$4+1),FALSE)*$E2639</f>
        <v>0</v>
      </c>
    </row>
    <row r="2640" spans="4:29" hidden="1" outlineLevel="1">
      <c r="F2640" s="42" t="str">
        <f>F2647</f>
        <v>RB_GUP_CWIP</v>
      </c>
      <c r="G2640" s="17" t="str">
        <f>$G$8</f>
        <v>PRODUCTION</v>
      </c>
      <c r="H2640" s="21">
        <f t="shared" ca="1" si="1247"/>
        <v>0</v>
      </c>
      <c r="I2640" s="22">
        <f ca="1">VLOOKUP(CONCATENATE($F2640," ",$G2640),AllocFactorMatrix,(I$4+1),FALSE)*$E2647</f>
        <v>0</v>
      </c>
      <c r="J2640" s="22">
        <f ca="1">VLOOKUP(CONCATENATE($F2640," ",$G2640),AllocFactorMatrix,(J$4+1),FALSE)*$E2647</f>
        <v>0</v>
      </c>
      <c r="K2640" s="22">
        <f ca="1">VLOOKUP(CONCATENATE($F2640," ",$G2640),AllocFactorMatrix,(K$4+1),FALSE)*$E2647</f>
        <v>0</v>
      </c>
      <c r="L2640" s="22">
        <f ca="1">VLOOKUP(CONCATENATE($F2640," ",$G2640),AllocFactorMatrix,(L$4+1),FALSE)*$E2647</f>
        <v>0</v>
      </c>
      <c r="M2640" s="22">
        <f t="shared" ref="M2640:M2647" ca="1" si="1256">SUBTOTAL(9,J2640:L2640)</f>
        <v>0</v>
      </c>
      <c r="N2640" s="22">
        <f ca="1">VLOOKUP(CONCATENATE($F2640," ",$G2640),AllocFactorMatrix,(N$4+1),FALSE)*$E2647</f>
        <v>0</v>
      </c>
      <c r="O2640" s="22">
        <f ca="1">VLOOKUP(CONCATENATE($F2640," ",$G2640),AllocFactorMatrix,(O$4+1),FALSE)*$E2647</f>
        <v>0</v>
      </c>
      <c r="P2640" s="22">
        <f ca="1">VLOOKUP(CONCATENATE($F2640," ",$G2640),AllocFactorMatrix,(P$4+1),FALSE)*$E2647</f>
        <v>0</v>
      </c>
      <c r="Q2640" s="22">
        <f ca="1">VLOOKUP(CONCATENATE($F2640," ",$G2640),AllocFactorMatrix,(Q$4+1),FALSE)*$E2647</f>
        <v>0</v>
      </c>
      <c r="R2640" s="22">
        <f ca="1">SUBTOTAL(9,N2640:Q2640)</f>
        <v>0</v>
      </c>
      <c r="S2640" s="22">
        <f ca="1">VLOOKUP(CONCATENATE($F2640," ",$G2640),AllocFactorMatrix,(S$4+1),FALSE)*$E2647</f>
        <v>0</v>
      </c>
      <c r="T2640" s="22">
        <f ca="1">VLOOKUP(CONCATENATE($F2640," ",$G2640),AllocFactorMatrix,(T$4+1),FALSE)*$E2647</f>
        <v>0</v>
      </c>
      <c r="U2640" s="22">
        <f ca="1">VLOOKUP(CONCATENATE($F2640," ",$G2640),AllocFactorMatrix,(U$4+1),FALSE)*$E2647</f>
        <v>0</v>
      </c>
      <c r="V2640" s="22">
        <f ca="1">VLOOKUP(CONCATENATE($F2640," ",$G2640),AllocFactorMatrix,(V$4+1),FALSE)*$E2647</f>
        <v>0</v>
      </c>
      <c r="W2640" s="22">
        <f ca="1">SUBTOTAL(9,S2640:V2640)</f>
        <v>0</v>
      </c>
      <c r="X2640" s="22">
        <f ca="1">VLOOKUP(CONCATENATE($F2640," ",$G2640),AllocFactorMatrix,(X$4+1),FALSE)*$E2647</f>
        <v>0</v>
      </c>
      <c r="Y2640" s="22">
        <f ca="1">VLOOKUP(CONCATENATE($F2640," ",$G2640),AllocFactorMatrix,(Y$4+1),FALSE)*$E2647</f>
        <v>0</v>
      </c>
      <c r="Z2640" s="22">
        <f t="shared" ref="Z2640:Z2647" ca="1" si="1257">SUBTOTAL(9,X2640:Y2640)</f>
        <v>0</v>
      </c>
      <c r="AA2640" s="22">
        <f ca="1">VLOOKUP(CONCATENATE($F2640," ",$G2640),AllocFactorMatrix,(AA$4+1),FALSE)*$E2647</f>
        <v>0</v>
      </c>
      <c r="AB2640" s="22">
        <f ca="1">VLOOKUP(CONCATENATE($F2640," ",$G2640),AllocFactorMatrix,(AB$4+1),FALSE)*$E2647</f>
        <v>0</v>
      </c>
      <c r="AC2640" s="22">
        <f ca="1">VLOOKUP(CONCATENATE($F2640," ",$G2640),AllocFactorMatrix,(AC$4+1),FALSE)*$E2647</f>
        <v>0</v>
      </c>
    </row>
    <row r="2641" spans="4:29" hidden="1" outlineLevel="1">
      <c r="F2641" s="42" t="str">
        <f>F2647</f>
        <v>RB_GUP_CWIP</v>
      </c>
      <c r="G2641" s="17" t="str">
        <f>$G$9</f>
        <v>BULKTRAN</v>
      </c>
      <c r="H2641" s="21">
        <f t="shared" ca="1" si="1247"/>
        <v>0</v>
      </c>
      <c r="I2641" s="22">
        <f ca="1">VLOOKUP(CONCATENATE($F2641," ",$G2641),AllocFactorMatrix,(I$4+1),FALSE)*$E2647</f>
        <v>0</v>
      </c>
      <c r="J2641" s="22">
        <f ca="1">VLOOKUP(CONCATENATE($F2641," ",$G2641),AllocFactorMatrix,(J$4+1),FALSE)*$E2647</f>
        <v>0</v>
      </c>
      <c r="K2641" s="22">
        <f ca="1">VLOOKUP(CONCATENATE($F2641," ",$G2641),AllocFactorMatrix,(K$4+1),FALSE)*$E2647</f>
        <v>0</v>
      </c>
      <c r="L2641" s="22">
        <f ca="1">VLOOKUP(CONCATENATE($F2641," ",$G2641),AllocFactorMatrix,(L$4+1),FALSE)*$E2647</f>
        <v>0</v>
      </c>
      <c r="M2641" s="22">
        <f t="shared" ca="1" si="1256"/>
        <v>0</v>
      </c>
      <c r="N2641" s="22">
        <f ca="1">VLOOKUP(CONCATENATE($F2641," ",$G2641),AllocFactorMatrix,(N$4+1),FALSE)*$E2647</f>
        <v>0</v>
      </c>
      <c r="O2641" s="22">
        <f ca="1">VLOOKUP(CONCATENATE($F2641," ",$G2641),AllocFactorMatrix,(O$4+1),FALSE)*$E2647</f>
        <v>0</v>
      </c>
      <c r="P2641" s="22">
        <f ca="1">VLOOKUP(CONCATENATE($F2641," ",$G2641),AllocFactorMatrix,(P$4+1),FALSE)*$E2647</f>
        <v>0</v>
      </c>
      <c r="Q2641" s="22">
        <f ca="1">VLOOKUP(CONCATENATE($F2641," ",$G2641),AllocFactorMatrix,(Q$4+1),FALSE)*$E2647</f>
        <v>0</v>
      </c>
      <c r="R2641" s="22">
        <f t="shared" ref="R2641:R2647" ca="1" si="1258">SUBTOTAL(9,N2641:Q2641)</f>
        <v>0</v>
      </c>
      <c r="S2641" s="22">
        <f ca="1">VLOOKUP(CONCATENATE($F2641," ",$G2641),AllocFactorMatrix,(S$4+1),FALSE)*$E2647</f>
        <v>0</v>
      </c>
      <c r="T2641" s="22">
        <f ca="1">VLOOKUP(CONCATENATE($F2641," ",$G2641),AllocFactorMatrix,(T$4+1),FALSE)*$E2647</f>
        <v>0</v>
      </c>
      <c r="U2641" s="22">
        <f ca="1">VLOOKUP(CONCATENATE($F2641," ",$G2641),AllocFactorMatrix,(U$4+1),FALSE)*$E2647</f>
        <v>0</v>
      </c>
      <c r="V2641" s="22">
        <f ca="1">VLOOKUP(CONCATENATE($F2641," ",$G2641),AllocFactorMatrix,(V$4+1),FALSE)*$E2647</f>
        <v>0</v>
      </c>
      <c r="W2641" s="22">
        <f t="shared" ref="W2641:W2647" ca="1" si="1259">SUBTOTAL(9,S2641:V2641)</f>
        <v>0</v>
      </c>
      <c r="X2641" s="22">
        <f ca="1">VLOOKUP(CONCATENATE($F2641," ",$G2641),AllocFactorMatrix,(X$4+1),FALSE)*$E2647</f>
        <v>0</v>
      </c>
      <c r="Y2641" s="22">
        <f ca="1">VLOOKUP(CONCATENATE($F2641," ",$G2641),AllocFactorMatrix,(Y$4+1),FALSE)*$E2647</f>
        <v>0</v>
      </c>
      <c r="Z2641" s="22">
        <f t="shared" ca="1" si="1257"/>
        <v>0</v>
      </c>
      <c r="AA2641" s="22">
        <f ca="1">VLOOKUP(CONCATENATE($F2641," ",$G2641),AllocFactorMatrix,(AA$4+1),FALSE)*$E2647</f>
        <v>0</v>
      </c>
      <c r="AB2641" s="22">
        <f ca="1">VLOOKUP(CONCATENATE($F2641," ",$G2641),AllocFactorMatrix,(AB$4+1),FALSE)*$E2647</f>
        <v>0</v>
      </c>
      <c r="AC2641" s="22">
        <f ca="1">VLOOKUP(CONCATENATE($F2641," ",$G2641),AllocFactorMatrix,(AC$4+1),FALSE)*$E2647</f>
        <v>0</v>
      </c>
    </row>
    <row r="2642" spans="4:29" hidden="1" outlineLevel="1">
      <c r="F2642" s="42" t="str">
        <f>F2647</f>
        <v>RB_GUP_CWIP</v>
      </c>
      <c r="G2642" s="17" t="str">
        <f>$G$10</f>
        <v>SUBTRAN</v>
      </c>
      <c r="H2642" s="21">
        <f t="shared" ca="1" si="1247"/>
        <v>0</v>
      </c>
      <c r="I2642" s="22">
        <f ca="1">VLOOKUP(CONCATENATE($F2642," ",$G2642),AllocFactorMatrix,(I$4+1),FALSE)*$E2647</f>
        <v>0</v>
      </c>
      <c r="J2642" s="22">
        <f ca="1">VLOOKUP(CONCATENATE($F2642," ",$G2642),AllocFactorMatrix,(J$4+1),FALSE)*$E2647</f>
        <v>0</v>
      </c>
      <c r="K2642" s="22">
        <f ca="1">VLOOKUP(CONCATENATE($F2642," ",$G2642),AllocFactorMatrix,(K$4+1),FALSE)*$E2647</f>
        <v>0</v>
      </c>
      <c r="L2642" s="22">
        <f ca="1">VLOOKUP(CONCATENATE($F2642," ",$G2642),AllocFactorMatrix,(L$4+1),FALSE)*$E2647</f>
        <v>0</v>
      </c>
      <c r="M2642" s="22">
        <f t="shared" ca="1" si="1256"/>
        <v>0</v>
      </c>
      <c r="N2642" s="22">
        <f ca="1">VLOOKUP(CONCATENATE($F2642," ",$G2642),AllocFactorMatrix,(N$4+1),FALSE)*$E2647</f>
        <v>0</v>
      </c>
      <c r="O2642" s="22">
        <f ca="1">VLOOKUP(CONCATENATE($F2642," ",$G2642),AllocFactorMatrix,(O$4+1),FALSE)*$E2647</f>
        <v>0</v>
      </c>
      <c r="P2642" s="22">
        <f ca="1">VLOOKUP(CONCATENATE($F2642," ",$G2642),AllocFactorMatrix,(P$4+1),FALSE)*$E2647</f>
        <v>0</v>
      </c>
      <c r="Q2642" s="22">
        <f ca="1">VLOOKUP(CONCATENATE($F2642," ",$G2642),AllocFactorMatrix,(Q$4+1),FALSE)*$E2647</f>
        <v>0</v>
      </c>
      <c r="R2642" s="22">
        <f t="shared" ca="1" si="1258"/>
        <v>0</v>
      </c>
      <c r="S2642" s="22">
        <f ca="1">VLOOKUP(CONCATENATE($F2642," ",$G2642),AllocFactorMatrix,(S$4+1),FALSE)*$E2647</f>
        <v>0</v>
      </c>
      <c r="T2642" s="22">
        <f ca="1">VLOOKUP(CONCATENATE($F2642," ",$G2642),AllocFactorMatrix,(T$4+1),FALSE)*$E2647</f>
        <v>0</v>
      </c>
      <c r="U2642" s="22">
        <f ca="1">VLOOKUP(CONCATENATE($F2642," ",$G2642),AllocFactorMatrix,(U$4+1),FALSE)*$E2647</f>
        <v>0</v>
      </c>
      <c r="V2642" s="22">
        <f ca="1">VLOOKUP(CONCATENATE($F2642," ",$G2642),AllocFactorMatrix,(V$4+1),FALSE)*$E2647</f>
        <v>0</v>
      </c>
      <c r="W2642" s="22">
        <f t="shared" ca="1" si="1259"/>
        <v>0</v>
      </c>
      <c r="X2642" s="22">
        <f ca="1">VLOOKUP(CONCATENATE($F2642," ",$G2642),AllocFactorMatrix,(X$4+1),FALSE)*$E2647</f>
        <v>0</v>
      </c>
      <c r="Y2642" s="22">
        <f ca="1">VLOOKUP(CONCATENATE($F2642," ",$G2642),AllocFactorMatrix,(Y$4+1),FALSE)*$E2647</f>
        <v>0</v>
      </c>
      <c r="Z2642" s="22">
        <f t="shared" ca="1" si="1257"/>
        <v>0</v>
      </c>
      <c r="AA2642" s="22">
        <f ca="1">VLOOKUP(CONCATENATE($F2642," ",$G2642),AllocFactorMatrix,(AA$4+1),FALSE)*$E2647</f>
        <v>0</v>
      </c>
      <c r="AB2642" s="22">
        <f ca="1">VLOOKUP(CONCATENATE($F2642," ",$G2642),AllocFactorMatrix,(AB$4+1),FALSE)*$E2647</f>
        <v>0</v>
      </c>
      <c r="AC2642" s="22">
        <f ca="1">VLOOKUP(CONCATENATE($F2642," ",$G2642),AllocFactorMatrix,(AC$4+1),FALSE)*$E2647</f>
        <v>0</v>
      </c>
    </row>
    <row r="2643" spans="4:29" hidden="1" outlineLevel="1">
      <c r="F2643" s="42" t="str">
        <f>F2647</f>
        <v>RB_GUP_CWIP</v>
      </c>
      <c r="G2643" s="17" t="str">
        <f>$G$11</f>
        <v>DISTPRI</v>
      </c>
      <c r="H2643" s="21">
        <f t="shared" ca="1" si="1247"/>
        <v>0</v>
      </c>
      <c r="I2643" s="22">
        <f ca="1">VLOOKUP(CONCATENATE($F2643," ",$G2643),AllocFactorMatrix,(I$4+1),FALSE)*$E2647</f>
        <v>0</v>
      </c>
      <c r="J2643" s="22">
        <f ca="1">VLOOKUP(CONCATENATE($F2643," ",$G2643),AllocFactorMatrix,(J$4+1),FALSE)*$E2647</f>
        <v>0</v>
      </c>
      <c r="K2643" s="22">
        <f ca="1">VLOOKUP(CONCATENATE($F2643," ",$G2643),AllocFactorMatrix,(K$4+1),FALSE)*$E2647</f>
        <v>0</v>
      </c>
      <c r="L2643" s="22">
        <f ca="1">VLOOKUP(CONCATENATE($F2643," ",$G2643),AllocFactorMatrix,(L$4+1),FALSE)*$E2647</f>
        <v>0</v>
      </c>
      <c r="M2643" s="22">
        <f t="shared" ca="1" si="1256"/>
        <v>0</v>
      </c>
      <c r="N2643" s="22">
        <f ca="1">VLOOKUP(CONCATENATE($F2643," ",$G2643),AllocFactorMatrix,(N$4+1),FALSE)*$E2647</f>
        <v>0</v>
      </c>
      <c r="O2643" s="22">
        <f ca="1">VLOOKUP(CONCATENATE($F2643," ",$G2643),AllocFactorMatrix,(O$4+1),FALSE)*$E2647</f>
        <v>0</v>
      </c>
      <c r="P2643" s="22">
        <f ca="1">VLOOKUP(CONCATENATE($F2643," ",$G2643),AllocFactorMatrix,(P$4+1),FALSE)*$E2647</f>
        <v>0</v>
      </c>
      <c r="Q2643" s="22">
        <f ca="1">VLOOKUP(CONCATENATE($F2643," ",$G2643),AllocFactorMatrix,(Q$4+1),FALSE)*$E2647</f>
        <v>0</v>
      </c>
      <c r="R2643" s="22">
        <f t="shared" ca="1" si="1258"/>
        <v>0</v>
      </c>
      <c r="S2643" s="22">
        <f ca="1">VLOOKUP(CONCATENATE($F2643," ",$G2643),AllocFactorMatrix,(S$4+1),FALSE)*$E2647</f>
        <v>0</v>
      </c>
      <c r="T2643" s="22">
        <f ca="1">VLOOKUP(CONCATENATE($F2643," ",$G2643),AllocFactorMatrix,(T$4+1),FALSE)*$E2647</f>
        <v>0</v>
      </c>
      <c r="U2643" s="22">
        <f ca="1">VLOOKUP(CONCATENATE($F2643," ",$G2643),AllocFactorMatrix,(U$4+1),FALSE)*$E2647</f>
        <v>0</v>
      </c>
      <c r="V2643" s="22">
        <f ca="1">VLOOKUP(CONCATENATE($F2643," ",$G2643),AllocFactorMatrix,(V$4+1),FALSE)*$E2647</f>
        <v>0</v>
      </c>
      <c r="W2643" s="22">
        <f t="shared" ca="1" si="1259"/>
        <v>0</v>
      </c>
      <c r="X2643" s="22">
        <f ca="1">VLOOKUP(CONCATENATE($F2643," ",$G2643),AllocFactorMatrix,(X$4+1),FALSE)*$E2647</f>
        <v>0</v>
      </c>
      <c r="Y2643" s="22">
        <f ca="1">VLOOKUP(CONCATENATE($F2643," ",$G2643),AllocFactorMatrix,(Y$4+1),FALSE)*$E2647</f>
        <v>0</v>
      </c>
      <c r="Z2643" s="22">
        <f t="shared" ca="1" si="1257"/>
        <v>0</v>
      </c>
      <c r="AA2643" s="22">
        <f ca="1">VLOOKUP(CONCATENATE($F2643," ",$G2643),AllocFactorMatrix,(AA$4+1),FALSE)*$E2647</f>
        <v>0</v>
      </c>
      <c r="AB2643" s="22">
        <f ca="1">VLOOKUP(CONCATENATE($F2643," ",$G2643),AllocFactorMatrix,(AB$4+1),FALSE)*$E2647</f>
        <v>0</v>
      </c>
      <c r="AC2643" s="22">
        <f ca="1">VLOOKUP(CONCATENATE($F2643," ",$G2643),AllocFactorMatrix,(AC$4+1),FALSE)*$E2647</f>
        <v>0</v>
      </c>
    </row>
    <row r="2644" spans="4:29" hidden="1" outlineLevel="1">
      <c r="F2644" s="42" t="str">
        <f>F2647</f>
        <v>RB_GUP_CWIP</v>
      </c>
      <c r="G2644" s="17" t="str">
        <f>$G$12</f>
        <v>DISTSEC</v>
      </c>
      <c r="H2644" s="21">
        <f t="shared" ca="1" si="1247"/>
        <v>0</v>
      </c>
      <c r="I2644" s="22">
        <f ca="1">VLOOKUP(CONCATENATE($F2644," ",$G2644),AllocFactorMatrix,(I$4+1),FALSE)*$E2647</f>
        <v>0</v>
      </c>
      <c r="J2644" s="22">
        <f ca="1">VLOOKUP(CONCATENATE($F2644," ",$G2644),AllocFactorMatrix,(J$4+1),FALSE)*$E2647</f>
        <v>0</v>
      </c>
      <c r="K2644" s="22">
        <f ca="1">VLOOKUP(CONCATENATE($F2644," ",$G2644),AllocFactorMatrix,(K$4+1),FALSE)*$E2647</f>
        <v>0</v>
      </c>
      <c r="L2644" s="22">
        <f ca="1">VLOOKUP(CONCATENATE($F2644," ",$G2644),AllocFactorMatrix,(L$4+1),FALSE)*$E2647</f>
        <v>0</v>
      </c>
      <c r="M2644" s="22">
        <f t="shared" ca="1" si="1256"/>
        <v>0</v>
      </c>
      <c r="N2644" s="22">
        <f ca="1">VLOOKUP(CONCATENATE($F2644," ",$G2644),AllocFactorMatrix,(N$4+1),FALSE)*$E2647</f>
        <v>0</v>
      </c>
      <c r="O2644" s="22">
        <f ca="1">VLOOKUP(CONCATENATE($F2644," ",$G2644),AllocFactorMatrix,(O$4+1),FALSE)*$E2647</f>
        <v>0</v>
      </c>
      <c r="P2644" s="22">
        <f ca="1">VLOOKUP(CONCATENATE($F2644," ",$G2644),AllocFactorMatrix,(P$4+1),FALSE)*$E2647</f>
        <v>0</v>
      </c>
      <c r="Q2644" s="22">
        <f ca="1">VLOOKUP(CONCATENATE($F2644," ",$G2644),AllocFactorMatrix,(Q$4+1),FALSE)*$E2647</f>
        <v>0</v>
      </c>
      <c r="R2644" s="22">
        <f t="shared" ca="1" si="1258"/>
        <v>0</v>
      </c>
      <c r="S2644" s="22">
        <f ca="1">VLOOKUP(CONCATENATE($F2644," ",$G2644),AllocFactorMatrix,(S$4+1),FALSE)*$E2647</f>
        <v>0</v>
      </c>
      <c r="T2644" s="22">
        <f ca="1">VLOOKUP(CONCATENATE($F2644," ",$G2644),AllocFactorMatrix,(T$4+1),FALSE)*$E2647</f>
        <v>0</v>
      </c>
      <c r="U2644" s="22">
        <f ca="1">VLOOKUP(CONCATENATE($F2644," ",$G2644),AllocFactorMatrix,(U$4+1),FALSE)*$E2647</f>
        <v>0</v>
      </c>
      <c r="V2644" s="22">
        <f ca="1">VLOOKUP(CONCATENATE($F2644," ",$G2644),AllocFactorMatrix,(V$4+1),FALSE)*$E2647</f>
        <v>0</v>
      </c>
      <c r="W2644" s="22">
        <f t="shared" ca="1" si="1259"/>
        <v>0</v>
      </c>
      <c r="X2644" s="22">
        <f ca="1">VLOOKUP(CONCATENATE($F2644," ",$G2644),AllocFactorMatrix,(X$4+1),FALSE)*$E2647</f>
        <v>0</v>
      </c>
      <c r="Y2644" s="22">
        <f ca="1">VLOOKUP(CONCATENATE($F2644," ",$G2644),AllocFactorMatrix,(Y$4+1),FALSE)*$E2647</f>
        <v>0</v>
      </c>
      <c r="Z2644" s="22">
        <f t="shared" ca="1" si="1257"/>
        <v>0</v>
      </c>
      <c r="AA2644" s="22">
        <f ca="1">VLOOKUP(CONCATENATE($F2644," ",$G2644),AllocFactorMatrix,(AA$4+1),FALSE)*$E2647</f>
        <v>0</v>
      </c>
      <c r="AB2644" s="22">
        <f ca="1">VLOOKUP(CONCATENATE($F2644," ",$G2644),AllocFactorMatrix,(AB$4+1),FALSE)*$E2647</f>
        <v>0</v>
      </c>
      <c r="AC2644" s="22">
        <f ca="1">VLOOKUP(CONCATENATE($F2644," ",$G2644),AllocFactorMatrix,(AC$4+1),FALSE)*$E2647</f>
        <v>0</v>
      </c>
    </row>
    <row r="2645" spans="4:29" hidden="1" outlineLevel="1">
      <c r="F2645" s="42" t="str">
        <f>F2647</f>
        <v>RB_GUP_CWIP</v>
      </c>
      <c r="G2645" s="17" t="str">
        <f>$G$13</f>
        <v>ENERGY</v>
      </c>
      <c r="H2645" s="21">
        <f t="shared" ca="1" si="1247"/>
        <v>0</v>
      </c>
      <c r="I2645" s="22">
        <f ca="1">VLOOKUP(CONCATENATE($F2645," ",$G2645),AllocFactorMatrix,(I$4+1),FALSE)*$E2647</f>
        <v>0</v>
      </c>
      <c r="J2645" s="22">
        <f ca="1">VLOOKUP(CONCATENATE($F2645," ",$G2645),AllocFactorMatrix,(J$4+1),FALSE)*$E2647</f>
        <v>0</v>
      </c>
      <c r="K2645" s="22">
        <f ca="1">VLOOKUP(CONCATENATE($F2645," ",$G2645),AllocFactorMatrix,(K$4+1),FALSE)*$E2647</f>
        <v>0</v>
      </c>
      <c r="L2645" s="22">
        <f ca="1">VLOOKUP(CONCATENATE($F2645," ",$G2645),AllocFactorMatrix,(L$4+1),FALSE)*$E2647</f>
        <v>0</v>
      </c>
      <c r="M2645" s="22">
        <f t="shared" ca="1" si="1256"/>
        <v>0</v>
      </c>
      <c r="N2645" s="22">
        <f ca="1">VLOOKUP(CONCATENATE($F2645," ",$G2645),AllocFactorMatrix,(N$4+1),FALSE)*$E2647</f>
        <v>0</v>
      </c>
      <c r="O2645" s="22">
        <f ca="1">VLOOKUP(CONCATENATE($F2645," ",$G2645),AllocFactorMatrix,(O$4+1),FALSE)*$E2647</f>
        <v>0</v>
      </c>
      <c r="P2645" s="22">
        <f ca="1">VLOOKUP(CONCATENATE($F2645," ",$G2645),AllocFactorMatrix,(P$4+1),FALSE)*$E2647</f>
        <v>0</v>
      </c>
      <c r="Q2645" s="22">
        <f ca="1">VLOOKUP(CONCATENATE($F2645," ",$G2645),AllocFactorMatrix,(Q$4+1),FALSE)*$E2647</f>
        <v>0</v>
      </c>
      <c r="R2645" s="22">
        <f t="shared" ca="1" si="1258"/>
        <v>0</v>
      </c>
      <c r="S2645" s="22">
        <f ca="1">VLOOKUP(CONCATENATE($F2645," ",$G2645),AllocFactorMatrix,(S$4+1),FALSE)*$E2647</f>
        <v>0</v>
      </c>
      <c r="T2645" s="22">
        <f ca="1">VLOOKUP(CONCATENATE($F2645," ",$G2645),AllocFactorMatrix,(T$4+1),FALSE)*$E2647</f>
        <v>0</v>
      </c>
      <c r="U2645" s="22">
        <f ca="1">VLOOKUP(CONCATENATE($F2645," ",$G2645),AllocFactorMatrix,(U$4+1),FALSE)*$E2647</f>
        <v>0</v>
      </c>
      <c r="V2645" s="22">
        <f ca="1">VLOOKUP(CONCATENATE($F2645," ",$G2645),AllocFactorMatrix,(V$4+1),FALSE)*$E2647</f>
        <v>0</v>
      </c>
      <c r="W2645" s="22">
        <f t="shared" ca="1" si="1259"/>
        <v>0</v>
      </c>
      <c r="X2645" s="22">
        <f ca="1">VLOOKUP(CONCATENATE($F2645," ",$G2645),AllocFactorMatrix,(X$4+1),FALSE)*$E2647</f>
        <v>0</v>
      </c>
      <c r="Y2645" s="22">
        <f ca="1">VLOOKUP(CONCATENATE($F2645," ",$G2645),AllocFactorMatrix,(Y$4+1),FALSE)*$E2647</f>
        <v>0</v>
      </c>
      <c r="Z2645" s="22">
        <f t="shared" ca="1" si="1257"/>
        <v>0</v>
      </c>
      <c r="AA2645" s="22">
        <f ca="1">VLOOKUP(CONCATENATE($F2645," ",$G2645),AllocFactorMatrix,(AA$4+1),FALSE)*$E2647</f>
        <v>0</v>
      </c>
      <c r="AB2645" s="22">
        <f ca="1">VLOOKUP(CONCATENATE($F2645," ",$G2645),AllocFactorMatrix,(AB$4+1),FALSE)*$E2647</f>
        <v>0</v>
      </c>
      <c r="AC2645" s="22">
        <f ca="1">VLOOKUP(CONCATENATE($F2645," ",$G2645),AllocFactorMatrix,(AC$4+1),FALSE)*$E2647</f>
        <v>0</v>
      </c>
    </row>
    <row r="2646" spans="4:29" hidden="1" outlineLevel="1">
      <c r="F2646" s="42" t="str">
        <f>F2647</f>
        <v>RB_GUP_CWIP</v>
      </c>
      <c r="G2646" s="17" t="str">
        <f>$G$14</f>
        <v>CUSTOMER</v>
      </c>
      <c r="H2646" s="21">
        <f t="shared" ca="1" si="1247"/>
        <v>0</v>
      </c>
      <c r="I2646" s="22">
        <f ca="1">VLOOKUP(CONCATENATE($F2646," ",$G2646),AllocFactorMatrix,(I$4+1),FALSE)*$E2647</f>
        <v>0</v>
      </c>
      <c r="J2646" s="22">
        <f ca="1">VLOOKUP(CONCATENATE($F2646," ",$G2646),AllocFactorMatrix,(J$4+1),FALSE)*$E2647</f>
        <v>0</v>
      </c>
      <c r="K2646" s="22">
        <f ca="1">VLOOKUP(CONCATENATE($F2646," ",$G2646),AllocFactorMatrix,(K$4+1),FALSE)*$E2647</f>
        <v>0</v>
      </c>
      <c r="L2646" s="22">
        <f ca="1">VLOOKUP(CONCATENATE($F2646," ",$G2646),AllocFactorMatrix,(L$4+1),FALSE)*$E2647</f>
        <v>0</v>
      </c>
      <c r="M2646" s="22">
        <f t="shared" ca="1" si="1256"/>
        <v>0</v>
      </c>
      <c r="N2646" s="22">
        <f ca="1">VLOOKUP(CONCATENATE($F2646," ",$G2646),AllocFactorMatrix,(N$4+1),FALSE)*$E2647</f>
        <v>0</v>
      </c>
      <c r="O2646" s="22">
        <f ca="1">VLOOKUP(CONCATENATE($F2646," ",$G2646),AllocFactorMatrix,(O$4+1),FALSE)*$E2647</f>
        <v>0</v>
      </c>
      <c r="P2646" s="22">
        <f ca="1">VLOOKUP(CONCATENATE($F2646," ",$G2646),AllocFactorMatrix,(P$4+1),FALSE)*$E2647</f>
        <v>0</v>
      </c>
      <c r="Q2646" s="22">
        <f ca="1">VLOOKUP(CONCATENATE($F2646," ",$G2646),AllocFactorMatrix,(Q$4+1),FALSE)*$E2647</f>
        <v>0</v>
      </c>
      <c r="R2646" s="22">
        <f t="shared" ca="1" si="1258"/>
        <v>0</v>
      </c>
      <c r="S2646" s="22">
        <f ca="1">VLOOKUP(CONCATENATE($F2646," ",$G2646),AllocFactorMatrix,(S$4+1),FALSE)*$E2647</f>
        <v>0</v>
      </c>
      <c r="T2646" s="22">
        <f ca="1">VLOOKUP(CONCATENATE($F2646," ",$G2646),AllocFactorMatrix,(T$4+1),FALSE)*$E2647</f>
        <v>0</v>
      </c>
      <c r="U2646" s="22">
        <f ca="1">VLOOKUP(CONCATENATE($F2646," ",$G2646),AllocFactorMatrix,(U$4+1),FALSE)*$E2647</f>
        <v>0</v>
      </c>
      <c r="V2646" s="22">
        <f ca="1">VLOOKUP(CONCATENATE($F2646," ",$G2646),AllocFactorMatrix,(V$4+1),FALSE)*$E2647</f>
        <v>0</v>
      </c>
      <c r="W2646" s="22">
        <f t="shared" ca="1" si="1259"/>
        <v>0</v>
      </c>
      <c r="X2646" s="22">
        <f ca="1">VLOOKUP(CONCATENATE($F2646," ",$G2646),AllocFactorMatrix,(X$4+1),FALSE)*$E2647</f>
        <v>0</v>
      </c>
      <c r="Y2646" s="22">
        <f ca="1">VLOOKUP(CONCATENATE($F2646," ",$G2646),AllocFactorMatrix,(Y$4+1),FALSE)*$E2647</f>
        <v>0</v>
      </c>
      <c r="Z2646" s="22">
        <f t="shared" ca="1" si="1257"/>
        <v>0</v>
      </c>
      <c r="AA2646" s="22">
        <f ca="1">VLOOKUP(CONCATENATE($F2646," ",$G2646),AllocFactorMatrix,(AA$4+1),FALSE)*$E2647</f>
        <v>0</v>
      </c>
      <c r="AB2646" s="22">
        <f ca="1">VLOOKUP(CONCATENATE($F2646," ",$G2646),AllocFactorMatrix,(AB$4+1),FALSE)*$E2647</f>
        <v>0</v>
      </c>
      <c r="AC2646" s="22">
        <f ca="1">VLOOKUP(CONCATENATE($F2646," ",$G2646),AllocFactorMatrix,(AC$4+1),FALSE)*$E2647</f>
        <v>0</v>
      </c>
    </row>
    <row r="2647" spans="4:29" collapsed="1">
      <c r="D2647" s="17" t="s">
        <v>243</v>
      </c>
      <c r="E2647" s="19">
        <v>0</v>
      </c>
      <c r="F2647" s="42" t="s">
        <v>70</v>
      </c>
      <c r="G2647" s="17" t="str">
        <f>$G$15</f>
        <v>TOTAL</v>
      </c>
      <c r="H2647" s="21">
        <f t="shared" ca="1" si="1247"/>
        <v>0</v>
      </c>
      <c r="I2647" s="22">
        <f ca="1">VLOOKUP(CONCATENATE($F2647," ",$G2647),AllocFactorMatrix,(I$4+1),FALSE)*$E2647</f>
        <v>0</v>
      </c>
      <c r="J2647" s="22">
        <f ca="1">VLOOKUP(CONCATENATE($F2647," ",$G2647),AllocFactorMatrix,(J$4+1),FALSE)*$E2647</f>
        <v>0</v>
      </c>
      <c r="K2647" s="22">
        <f ca="1">VLOOKUP(CONCATENATE($F2647," ",$G2647),AllocFactorMatrix,(K$4+1),FALSE)*$E2647</f>
        <v>0</v>
      </c>
      <c r="L2647" s="22">
        <f ca="1">VLOOKUP(CONCATENATE($F2647," ",$G2647),AllocFactorMatrix,(L$4+1),FALSE)*$E2647</f>
        <v>0</v>
      </c>
      <c r="M2647" s="22">
        <f t="shared" ca="1" si="1256"/>
        <v>0</v>
      </c>
      <c r="N2647" s="22">
        <f ca="1">VLOOKUP(CONCATENATE($F2647," ",$G2647),AllocFactorMatrix,(N$4+1),FALSE)*$E2647</f>
        <v>0</v>
      </c>
      <c r="O2647" s="22">
        <f ca="1">VLOOKUP(CONCATENATE($F2647," ",$G2647),AllocFactorMatrix,(O$4+1),FALSE)*$E2647</f>
        <v>0</v>
      </c>
      <c r="P2647" s="22">
        <f ca="1">VLOOKUP(CONCATENATE($F2647," ",$G2647),AllocFactorMatrix,(P$4+1),FALSE)*$E2647</f>
        <v>0</v>
      </c>
      <c r="Q2647" s="22">
        <f ca="1">VLOOKUP(CONCATENATE($F2647," ",$G2647),AllocFactorMatrix,(Q$4+1),FALSE)*$E2647</f>
        <v>0</v>
      </c>
      <c r="R2647" s="22">
        <f t="shared" ca="1" si="1258"/>
        <v>0</v>
      </c>
      <c r="S2647" s="22">
        <f ca="1">VLOOKUP(CONCATENATE($F2647," ",$G2647),AllocFactorMatrix,(S$4+1),FALSE)*$E2647</f>
        <v>0</v>
      </c>
      <c r="T2647" s="22">
        <f ca="1">VLOOKUP(CONCATENATE($F2647," ",$G2647),AllocFactorMatrix,(T$4+1),FALSE)*$E2647</f>
        <v>0</v>
      </c>
      <c r="U2647" s="22">
        <f ca="1">VLOOKUP(CONCATENATE($F2647," ",$G2647),AllocFactorMatrix,(U$4+1),FALSE)*$E2647</f>
        <v>0</v>
      </c>
      <c r="V2647" s="22">
        <f ca="1">VLOOKUP(CONCATENATE($F2647," ",$G2647),AllocFactorMatrix,(V$4+1),FALSE)*$E2647</f>
        <v>0</v>
      </c>
      <c r="W2647" s="22">
        <f t="shared" ca="1" si="1259"/>
        <v>0</v>
      </c>
      <c r="X2647" s="22">
        <f ca="1">VLOOKUP(CONCATENATE($F2647," ",$G2647),AllocFactorMatrix,(X$4+1),FALSE)*$E2647</f>
        <v>0</v>
      </c>
      <c r="Y2647" s="22">
        <f ca="1">VLOOKUP(CONCATENATE($F2647," ",$G2647),AllocFactorMatrix,(Y$4+1),FALSE)*$E2647</f>
        <v>0</v>
      </c>
      <c r="Z2647" s="22">
        <f t="shared" ca="1" si="1257"/>
        <v>0</v>
      </c>
      <c r="AA2647" s="22">
        <f ca="1">VLOOKUP(CONCATENATE($F2647," ",$G2647),AllocFactorMatrix,(AA$4+1),FALSE)*$E2647</f>
        <v>0</v>
      </c>
      <c r="AB2647" s="22">
        <f ca="1">VLOOKUP(CONCATENATE($F2647," ",$G2647),AllocFactorMatrix,(AB$4+1),FALSE)*$E2647</f>
        <v>0</v>
      </c>
      <c r="AC2647" s="22">
        <f ca="1">VLOOKUP(CONCATENATE($F2647," ",$G2647),AllocFactorMatrix,(AC$4+1),FALSE)*$E2647</f>
        <v>0</v>
      </c>
    </row>
    <row r="2648" spans="4:29" hidden="1" outlineLevel="1">
      <c r="F2648" s="42" t="str">
        <f>F2655</f>
        <v>BULK_TRANS</v>
      </c>
      <c r="G2648" s="17" t="str">
        <f>$G$8</f>
        <v>PRODUCTION</v>
      </c>
      <c r="H2648" s="21">
        <f t="shared" si="1247"/>
        <v>0</v>
      </c>
      <c r="I2648" s="22">
        <f>VLOOKUP(CONCATENATE($F2648," ",$G2648),AllocFactorMatrix,(I$4+1),FALSE)*$E2655</f>
        <v>0</v>
      </c>
      <c r="J2648" s="22">
        <f>VLOOKUP(CONCATENATE($F2648," ",$G2648),AllocFactorMatrix,(J$4+1),FALSE)*$E2655</f>
        <v>0</v>
      </c>
      <c r="K2648" s="22">
        <f>VLOOKUP(CONCATENATE($F2648," ",$G2648),AllocFactorMatrix,(K$4+1),FALSE)*$E2655</f>
        <v>0</v>
      </c>
      <c r="L2648" s="22">
        <f>VLOOKUP(CONCATENATE($F2648," ",$G2648),AllocFactorMatrix,(L$4+1),FALSE)*$E2655</f>
        <v>0</v>
      </c>
      <c r="M2648" s="22">
        <f t="shared" ref="M2648:M2655" si="1260">SUBTOTAL(9,J2648:L2648)</f>
        <v>0</v>
      </c>
      <c r="N2648" s="22">
        <f>VLOOKUP(CONCATENATE($F2648," ",$G2648),AllocFactorMatrix,(N$4+1),FALSE)*$E2655</f>
        <v>0</v>
      </c>
      <c r="O2648" s="22">
        <f>VLOOKUP(CONCATENATE($F2648," ",$G2648),AllocFactorMatrix,(O$4+1),FALSE)*$E2655</f>
        <v>0</v>
      </c>
      <c r="P2648" s="22">
        <f>VLOOKUP(CONCATENATE($F2648," ",$G2648),AllocFactorMatrix,(P$4+1),FALSE)*$E2655</f>
        <v>0</v>
      </c>
      <c r="Q2648" s="22">
        <f>VLOOKUP(CONCATENATE($F2648," ",$G2648),AllocFactorMatrix,(Q$4+1),FALSE)*$E2655</f>
        <v>0</v>
      </c>
      <c r="R2648" s="22">
        <f>SUBTOTAL(9,N2648:Q2648)</f>
        <v>0</v>
      </c>
      <c r="S2648" s="22">
        <f>VLOOKUP(CONCATENATE($F2648," ",$G2648),AllocFactorMatrix,(S$4+1),FALSE)*$E2655</f>
        <v>0</v>
      </c>
      <c r="T2648" s="22">
        <f>VLOOKUP(CONCATENATE($F2648," ",$G2648),AllocFactorMatrix,(T$4+1),FALSE)*$E2655</f>
        <v>0</v>
      </c>
      <c r="U2648" s="22">
        <f>VLOOKUP(CONCATENATE($F2648," ",$G2648),AllocFactorMatrix,(U$4+1),FALSE)*$E2655</f>
        <v>0</v>
      </c>
      <c r="V2648" s="22">
        <f>VLOOKUP(CONCATENATE($F2648," ",$G2648),AllocFactorMatrix,(V$4+1),FALSE)*$E2655</f>
        <v>0</v>
      </c>
      <c r="W2648" s="22">
        <f>SUBTOTAL(9,S2648:V2648)</f>
        <v>0</v>
      </c>
      <c r="X2648" s="22">
        <f>VLOOKUP(CONCATENATE($F2648," ",$G2648),AllocFactorMatrix,(X$4+1),FALSE)*$E2655</f>
        <v>0</v>
      </c>
      <c r="Y2648" s="22">
        <f>VLOOKUP(CONCATENATE($F2648," ",$G2648),AllocFactorMatrix,(Y$4+1),FALSE)*$E2655</f>
        <v>0</v>
      </c>
      <c r="Z2648" s="22">
        <f t="shared" ref="Z2648:Z2655" si="1261">SUBTOTAL(9,X2648:Y2648)</f>
        <v>0</v>
      </c>
      <c r="AA2648" s="22">
        <f>VLOOKUP(CONCATENATE($F2648," ",$G2648),AllocFactorMatrix,(AA$4+1),FALSE)*$E2655</f>
        <v>0</v>
      </c>
      <c r="AB2648" s="22">
        <f>VLOOKUP(CONCATENATE($F2648," ",$G2648),AllocFactorMatrix,(AB$4+1),FALSE)*$E2655</f>
        <v>0</v>
      </c>
      <c r="AC2648" s="22">
        <f>VLOOKUP(CONCATENATE($F2648," ",$G2648),AllocFactorMatrix,(AC$4+1),FALSE)*$E2655</f>
        <v>0</v>
      </c>
    </row>
    <row r="2649" spans="4:29" hidden="1" outlineLevel="1">
      <c r="F2649" s="42" t="str">
        <f>F2655</f>
        <v>BULK_TRANS</v>
      </c>
      <c r="G2649" s="17" t="str">
        <f>$G$9</f>
        <v>BULKTRAN</v>
      </c>
      <c r="H2649" s="21">
        <f t="shared" si="1247"/>
        <v>38616</v>
      </c>
      <c r="I2649" s="22">
        <f>VLOOKUP(CONCATENATE($F2649," ",$G2649),AllocFactorMatrix,(I$4+1),FALSE)*$E2655</f>
        <v>19146.143750076801</v>
      </c>
      <c r="J2649" s="22">
        <f>VLOOKUP(CONCATENATE($F2649," ",$G2649),AllocFactorMatrix,(J$4+1),FALSE)*$E2655</f>
        <v>4787.8354119039777</v>
      </c>
      <c r="K2649" s="22">
        <f>VLOOKUP(CONCATENATE($F2649," ",$G2649),AllocFactorMatrix,(K$4+1),FALSE)*$E2655</f>
        <v>60.680249388389299</v>
      </c>
      <c r="L2649" s="22">
        <f>VLOOKUP(CONCATENATE($F2649," ",$G2649),AllocFactorMatrix,(L$4+1),FALSE)*$E2655</f>
        <v>3.0369861651239707</v>
      </c>
      <c r="M2649" s="22">
        <f t="shared" si="1260"/>
        <v>4851.5526474574917</v>
      </c>
      <c r="N2649" s="22">
        <f>VLOOKUP(CONCATENATE($F2649," ",$G2649),AllocFactorMatrix,(N$4+1),FALSE)*$E2655</f>
        <v>2148.0514987582064</v>
      </c>
      <c r="O2649" s="22">
        <f>VLOOKUP(CONCATENATE($F2649," ",$G2649),AllocFactorMatrix,(O$4+1),FALSE)*$E2655</f>
        <v>588.73116929568221</v>
      </c>
      <c r="P2649" s="22">
        <f>VLOOKUP(CONCATENATE($F2649," ",$G2649),AllocFactorMatrix,(P$4+1),FALSE)*$E2655</f>
        <v>93.685266262712005</v>
      </c>
      <c r="Q2649" s="22">
        <f>VLOOKUP(CONCATENATE($F2649," ",$G2649),AllocFactorMatrix,(Q$4+1),FALSE)*$E2655</f>
        <v>0</v>
      </c>
      <c r="R2649" s="22">
        <f t="shared" ref="R2649:R2655" si="1262">SUBTOTAL(9,N2649:Q2649)</f>
        <v>2830.4679343166008</v>
      </c>
      <c r="S2649" s="22">
        <f>VLOOKUP(CONCATENATE($F2649," ",$G2649),AllocFactorMatrix,(S$4+1),FALSE)*$E2655</f>
        <v>92.854771234024284</v>
      </c>
      <c r="T2649" s="22">
        <f>VLOOKUP(CONCATENATE($F2649," ",$G2649),AllocFactorMatrix,(T$4+1),FALSE)*$E2655</f>
        <v>1689.7984442328491</v>
      </c>
      <c r="U2649" s="22">
        <f>VLOOKUP(CONCATENATE($F2649," ",$G2649),AllocFactorMatrix,(U$4+1),FALSE)*$E2655</f>
        <v>8233.613683080026</v>
      </c>
      <c r="V2649" s="22">
        <f>VLOOKUP(CONCATENATE($F2649," ",$G2649),AllocFactorMatrix,(V$4+1),FALSE)*$E2655</f>
        <v>1049.1306934791824</v>
      </c>
      <c r="W2649" s="22">
        <f t="shared" ref="W2649:W2655" si="1263">SUBTOTAL(9,S2649:V2649)</f>
        <v>11065.397592026082</v>
      </c>
      <c r="X2649" s="22">
        <f>VLOOKUP(CONCATENATE($F2649," ",$G2649),AllocFactorMatrix,(X$4+1),FALSE)*$E2655</f>
        <v>600.76420990491852</v>
      </c>
      <c r="Y2649" s="22">
        <f>VLOOKUP(CONCATENATE($F2649," ",$G2649),AllocFactorMatrix,(Y$4+1),FALSE)*$E2655</f>
        <v>11.292919626270397</v>
      </c>
      <c r="Z2649" s="22">
        <f t="shared" si="1261"/>
        <v>612.05712953118893</v>
      </c>
      <c r="AA2649" s="22">
        <f>VLOOKUP(CONCATENATE($F2649," ",$G2649),AllocFactorMatrix,(AA$4+1),FALSE)*$E2655</f>
        <v>8.7366329768639961</v>
      </c>
      <c r="AB2649" s="22">
        <f>VLOOKUP(CONCATENATE($F2649," ",$G2649),AllocFactorMatrix,(AB$4+1),FALSE)*$E2655</f>
        <v>82.100798655107141</v>
      </c>
      <c r="AC2649" s="22">
        <f>VLOOKUP(CONCATENATE($F2649," ",$G2649),AllocFactorMatrix,(AC$4+1),FALSE)*$E2655</f>
        <v>19.543514959871956</v>
      </c>
    </row>
    <row r="2650" spans="4:29" hidden="1" outlineLevel="1">
      <c r="F2650" s="42" t="str">
        <f>F2655</f>
        <v>BULK_TRANS</v>
      </c>
      <c r="G2650" s="17" t="str">
        <f>$G$10</f>
        <v>SUBTRAN</v>
      </c>
      <c r="H2650" s="21">
        <f t="shared" si="1247"/>
        <v>0</v>
      </c>
      <c r="I2650" s="22">
        <f>VLOOKUP(CONCATENATE($F2650," ",$G2650),AllocFactorMatrix,(I$4+1),FALSE)*$E2655</f>
        <v>0</v>
      </c>
      <c r="J2650" s="22">
        <f>VLOOKUP(CONCATENATE($F2650," ",$G2650),AllocFactorMatrix,(J$4+1),FALSE)*$E2655</f>
        <v>0</v>
      </c>
      <c r="K2650" s="22">
        <f>VLOOKUP(CONCATENATE($F2650," ",$G2650),AllocFactorMatrix,(K$4+1),FALSE)*$E2655</f>
        <v>0</v>
      </c>
      <c r="L2650" s="22">
        <f>VLOOKUP(CONCATENATE($F2650," ",$G2650),AllocFactorMatrix,(L$4+1),FALSE)*$E2655</f>
        <v>0</v>
      </c>
      <c r="M2650" s="22">
        <f t="shared" si="1260"/>
        <v>0</v>
      </c>
      <c r="N2650" s="22">
        <f>VLOOKUP(CONCATENATE($F2650," ",$G2650),AllocFactorMatrix,(N$4+1),FALSE)*$E2655</f>
        <v>0</v>
      </c>
      <c r="O2650" s="22">
        <f>VLOOKUP(CONCATENATE($F2650," ",$G2650),AllocFactorMatrix,(O$4+1),FALSE)*$E2655</f>
        <v>0</v>
      </c>
      <c r="P2650" s="22">
        <f>VLOOKUP(CONCATENATE($F2650," ",$G2650),AllocFactorMatrix,(P$4+1),FALSE)*$E2655</f>
        <v>0</v>
      </c>
      <c r="Q2650" s="22">
        <f>VLOOKUP(CONCATENATE($F2650," ",$G2650),AllocFactorMatrix,(Q$4+1),FALSE)*$E2655</f>
        <v>0</v>
      </c>
      <c r="R2650" s="22">
        <f t="shared" si="1262"/>
        <v>0</v>
      </c>
      <c r="S2650" s="22">
        <f>VLOOKUP(CONCATENATE($F2650," ",$G2650),AllocFactorMatrix,(S$4+1),FALSE)*$E2655</f>
        <v>0</v>
      </c>
      <c r="T2650" s="22">
        <f>VLOOKUP(CONCATENATE($F2650," ",$G2650),AllocFactorMatrix,(T$4+1),FALSE)*$E2655</f>
        <v>0</v>
      </c>
      <c r="U2650" s="22">
        <f>VLOOKUP(CONCATENATE($F2650," ",$G2650),AllocFactorMatrix,(U$4+1),FALSE)*$E2655</f>
        <v>0</v>
      </c>
      <c r="V2650" s="22">
        <f>VLOOKUP(CONCATENATE($F2650," ",$G2650),AllocFactorMatrix,(V$4+1),FALSE)*$E2655</f>
        <v>0</v>
      </c>
      <c r="W2650" s="22">
        <f t="shared" si="1263"/>
        <v>0</v>
      </c>
      <c r="X2650" s="22">
        <f>VLOOKUP(CONCATENATE($F2650," ",$G2650),AllocFactorMatrix,(X$4+1),FALSE)*$E2655</f>
        <v>0</v>
      </c>
      <c r="Y2650" s="22">
        <f>VLOOKUP(CONCATENATE($F2650," ",$G2650),AllocFactorMatrix,(Y$4+1),FALSE)*$E2655</f>
        <v>0</v>
      </c>
      <c r="Z2650" s="22">
        <f t="shared" si="1261"/>
        <v>0</v>
      </c>
      <c r="AA2650" s="22">
        <f>VLOOKUP(CONCATENATE($F2650," ",$G2650),AllocFactorMatrix,(AA$4+1),FALSE)*$E2655</f>
        <v>0</v>
      </c>
      <c r="AB2650" s="22">
        <f>VLOOKUP(CONCATENATE($F2650," ",$G2650),AllocFactorMatrix,(AB$4+1),FALSE)*$E2655</f>
        <v>0</v>
      </c>
      <c r="AC2650" s="22">
        <f>VLOOKUP(CONCATENATE($F2650," ",$G2650),AllocFactorMatrix,(AC$4+1),FALSE)*$E2655</f>
        <v>0</v>
      </c>
    </row>
    <row r="2651" spans="4:29" hidden="1" outlineLevel="1">
      <c r="F2651" s="42" t="str">
        <f>F2655</f>
        <v>BULK_TRANS</v>
      </c>
      <c r="G2651" s="17" t="str">
        <f>$G$11</f>
        <v>DISTPRI</v>
      </c>
      <c r="H2651" s="21">
        <f t="shared" si="1247"/>
        <v>0</v>
      </c>
      <c r="I2651" s="22">
        <f>VLOOKUP(CONCATENATE($F2651," ",$G2651),AllocFactorMatrix,(I$4+1),FALSE)*$E2655</f>
        <v>0</v>
      </c>
      <c r="J2651" s="22">
        <f>VLOOKUP(CONCATENATE($F2651," ",$G2651),AllocFactorMatrix,(J$4+1),FALSE)*$E2655</f>
        <v>0</v>
      </c>
      <c r="K2651" s="22">
        <f>VLOOKUP(CONCATENATE($F2651," ",$G2651),AllocFactorMatrix,(K$4+1),FALSE)*$E2655</f>
        <v>0</v>
      </c>
      <c r="L2651" s="22">
        <f>VLOOKUP(CONCATENATE($F2651," ",$G2651),AllocFactorMatrix,(L$4+1),FALSE)*$E2655</f>
        <v>0</v>
      </c>
      <c r="M2651" s="22">
        <f t="shared" si="1260"/>
        <v>0</v>
      </c>
      <c r="N2651" s="22">
        <f>VLOOKUP(CONCATENATE($F2651," ",$G2651),AllocFactorMatrix,(N$4+1),FALSE)*$E2655</f>
        <v>0</v>
      </c>
      <c r="O2651" s="22">
        <f>VLOOKUP(CONCATENATE($F2651," ",$G2651),AllocFactorMatrix,(O$4+1),FALSE)*$E2655</f>
        <v>0</v>
      </c>
      <c r="P2651" s="22">
        <f>VLOOKUP(CONCATENATE($F2651," ",$G2651),AllocFactorMatrix,(P$4+1),FALSE)*$E2655</f>
        <v>0</v>
      </c>
      <c r="Q2651" s="22">
        <f>VLOOKUP(CONCATENATE($F2651," ",$G2651),AllocFactorMatrix,(Q$4+1),FALSE)*$E2655</f>
        <v>0</v>
      </c>
      <c r="R2651" s="22">
        <f t="shared" si="1262"/>
        <v>0</v>
      </c>
      <c r="S2651" s="22">
        <f>VLOOKUP(CONCATENATE($F2651," ",$G2651),AllocFactorMatrix,(S$4+1),FALSE)*$E2655</f>
        <v>0</v>
      </c>
      <c r="T2651" s="22">
        <f>VLOOKUP(CONCATENATE($F2651," ",$G2651),AllocFactorMatrix,(T$4+1),FALSE)*$E2655</f>
        <v>0</v>
      </c>
      <c r="U2651" s="22">
        <f>VLOOKUP(CONCATENATE($F2651," ",$G2651),AllocFactorMatrix,(U$4+1),FALSE)*$E2655</f>
        <v>0</v>
      </c>
      <c r="V2651" s="22">
        <f>VLOOKUP(CONCATENATE($F2651," ",$G2651),AllocFactorMatrix,(V$4+1),FALSE)*$E2655</f>
        <v>0</v>
      </c>
      <c r="W2651" s="22">
        <f t="shared" si="1263"/>
        <v>0</v>
      </c>
      <c r="X2651" s="22">
        <f>VLOOKUP(CONCATENATE($F2651," ",$G2651),AllocFactorMatrix,(X$4+1),FALSE)*$E2655</f>
        <v>0</v>
      </c>
      <c r="Y2651" s="22">
        <f>VLOOKUP(CONCATENATE($F2651," ",$G2651),AllocFactorMatrix,(Y$4+1),FALSE)*$E2655</f>
        <v>0</v>
      </c>
      <c r="Z2651" s="22">
        <f t="shared" si="1261"/>
        <v>0</v>
      </c>
      <c r="AA2651" s="22">
        <f>VLOOKUP(CONCATENATE($F2651," ",$G2651),AllocFactorMatrix,(AA$4+1),FALSE)*$E2655</f>
        <v>0</v>
      </c>
      <c r="AB2651" s="22">
        <f>VLOOKUP(CONCATENATE($F2651," ",$G2651),AllocFactorMatrix,(AB$4+1),FALSE)*$E2655</f>
        <v>0</v>
      </c>
      <c r="AC2651" s="22">
        <f>VLOOKUP(CONCATENATE($F2651," ",$G2651),AllocFactorMatrix,(AC$4+1),FALSE)*$E2655</f>
        <v>0</v>
      </c>
    </row>
    <row r="2652" spans="4:29" hidden="1" outlineLevel="1">
      <c r="F2652" s="42" t="str">
        <f>F2655</f>
        <v>BULK_TRANS</v>
      </c>
      <c r="G2652" s="17" t="str">
        <f>$G$12</f>
        <v>DISTSEC</v>
      </c>
      <c r="H2652" s="21">
        <f t="shared" si="1247"/>
        <v>0</v>
      </c>
      <c r="I2652" s="22">
        <f>VLOOKUP(CONCATENATE($F2652," ",$G2652),AllocFactorMatrix,(I$4+1),FALSE)*$E2655</f>
        <v>0</v>
      </c>
      <c r="J2652" s="22">
        <f>VLOOKUP(CONCATENATE($F2652," ",$G2652),AllocFactorMatrix,(J$4+1),FALSE)*$E2655</f>
        <v>0</v>
      </c>
      <c r="K2652" s="22">
        <f>VLOOKUP(CONCATENATE($F2652," ",$G2652),AllocFactorMatrix,(K$4+1),FALSE)*$E2655</f>
        <v>0</v>
      </c>
      <c r="L2652" s="22">
        <f>VLOOKUP(CONCATENATE($F2652," ",$G2652),AllocFactorMatrix,(L$4+1),FALSE)*$E2655</f>
        <v>0</v>
      </c>
      <c r="M2652" s="22">
        <f t="shared" si="1260"/>
        <v>0</v>
      </c>
      <c r="N2652" s="22">
        <f>VLOOKUP(CONCATENATE($F2652," ",$G2652),AllocFactorMatrix,(N$4+1),FALSE)*$E2655</f>
        <v>0</v>
      </c>
      <c r="O2652" s="22">
        <f>VLOOKUP(CONCATENATE($F2652," ",$G2652),AllocFactorMatrix,(O$4+1),FALSE)*$E2655</f>
        <v>0</v>
      </c>
      <c r="P2652" s="22">
        <f>VLOOKUP(CONCATENATE($F2652," ",$G2652),AllocFactorMatrix,(P$4+1),FALSE)*$E2655</f>
        <v>0</v>
      </c>
      <c r="Q2652" s="22">
        <f>VLOOKUP(CONCATENATE($F2652," ",$G2652),AllocFactorMatrix,(Q$4+1),FALSE)*$E2655</f>
        <v>0</v>
      </c>
      <c r="R2652" s="22">
        <f t="shared" si="1262"/>
        <v>0</v>
      </c>
      <c r="S2652" s="22">
        <f>VLOOKUP(CONCATENATE($F2652," ",$G2652),AllocFactorMatrix,(S$4+1),FALSE)*$E2655</f>
        <v>0</v>
      </c>
      <c r="T2652" s="22">
        <f>VLOOKUP(CONCATENATE($F2652," ",$G2652),AllocFactorMatrix,(T$4+1),FALSE)*$E2655</f>
        <v>0</v>
      </c>
      <c r="U2652" s="22">
        <f>VLOOKUP(CONCATENATE($F2652," ",$G2652),AllocFactorMatrix,(U$4+1),FALSE)*$E2655</f>
        <v>0</v>
      </c>
      <c r="V2652" s="22">
        <f>VLOOKUP(CONCATENATE($F2652," ",$G2652),AllocFactorMatrix,(V$4+1),FALSE)*$E2655</f>
        <v>0</v>
      </c>
      <c r="W2652" s="22">
        <f t="shared" si="1263"/>
        <v>0</v>
      </c>
      <c r="X2652" s="22">
        <f>VLOOKUP(CONCATENATE($F2652," ",$G2652),AllocFactorMatrix,(X$4+1),FALSE)*$E2655</f>
        <v>0</v>
      </c>
      <c r="Y2652" s="22">
        <f>VLOOKUP(CONCATENATE($F2652," ",$G2652),AllocFactorMatrix,(Y$4+1),FALSE)*$E2655</f>
        <v>0</v>
      </c>
      <c r="Z2652" s="22">
        <f t="shared" si="1261"/>
        <v>0</v>
      </c>
      <c r="AA2652" s="22">
        <f>VLOOKUP(CONCATENATE($F2652," ",$G2652),AllocFactorMatrix,(AA$4+1),FALSE)*$E2655</f>
        <v>0</v>
      </c>
      <c r="AB2652" s="22">
        <f>VLOOKUP(CONCATENATE($F2652," ",$G2652),AllocFactorMatrix,(AB$4+1),FALSE)*$E2655</f>
        <v>0</v>
      </c>
      <c r="AC2652" s="22">
        <f>VLOOKUP(CONCATENATE($F2652," ",$G2652),AllocFactorMatrix,(AC$4+1),FALSE)*$E2655</f>
        <v>0</v>
      </c>
    </row>
    <row r="2653" spans="4:29" hidden="1" outlineLevel="1">
      <c r="F2653" s="42" t="str">
        <f>F2655</f>
        <v>BULK_TRANS</v>
      </c>
      <c r="G2653" s="17" t="str">
        <f>$G$13</f>
        <v>ENERGY</v>
      </c>
      <c r="H2653" s="21">
        <f t="shared" si="1247"/>
        <v>0</v>
      </c>
      <c r="I2653" s="22">
        <f>VLOOKUP(CONCATENATE($F2653," ",$G2653),AllocFactorMatrix,(I$4+1),FALSE)*$E2655</f>
        <v>0</v>
      </c>
      <c r="J2653" s="22">
        <f>VLOOKUP(CONCATENATE($F2653," ",$G2653),AllocFactorMatrix,(J$4+1),FALSE)*$E2655</f>
        <v>0</v>
      </c>
      <c r="K2653" s="22">
        <f>VLOOKUP(CONCATENATE($F2653," ",$G2653),AllocFactorMatrix,(K$4+1),FALSE)*$E2655</f>
        <v>0</v>
      </c>
      <c r="L2653" s="22">
        <f>VLOOKUP(CONCATENATE($F2653," ",$G2653),AllocFactorMatrix,(L$4+1),FALSE)*$E2655</f>
        <v>0</v>
      </c>
      <c r="M2653" s="22">
        <f t="shared" si="1260"/>
        <v>0</v>
      </c>
      <c r="N2653" s="22">
        <f>VLOOKUP(CONCATENATE($F2653," ",$G2653),AllocFactorMatrix,(N$4+1),FALSE)*$E2655</f>
        <v>0</v>
      </c>
      <c r="O2653" s="22">
        <f>VLOOKUP(CONCATENATE($F2653," ",$G2653),AllocFactorMatrix,(O$4+1),FALSE)*$E2655</f>
        <v>0</v>
      </c>
      <c r="P2653" s="22">
        <f>VLOOKUP(CONCATENATE($F2653," ",$G2653),AllocFactorMatrix,(P$4+1),FALSE)*$E2655</f>
        <v>0</v>
      </c>
      <c r="Q2653" s="22">
        <f>VLOOKUP(CONCATENATE($F2653," ",$G2653),AllocFactorMatrix,(Q$4+1),FALSE)*$E2655</f>
        <v>0</v>
      </c>
      <c r="R2653" s="22">
        <f t="shared" si="1262"/>
        <v>0</v>
      </c>
      <c r="S2653" s="22">
        <f>VLOOKUP(CONCATENATE($F2653," ",$G2653),AllocFactorMatrix,(S$4+1),FALSE)*$E2655</f>
        <v>0</v>
      </c>
      <c r="T2653" s="22">
        <f>VLOOKUP(CONCATENATE($F2653," ",$G2653),AllocFactorMatrix,(T$4+1),FALSE)*$E2655</f>
        <v>0</v>
      </c>
      <c r="U2653" s="22">
        <f>VLOOKUP(CONCATENATE($F2653," ",$G2653),AllocFactorMatrix,(U$4+1),FALSE)*$E2655</f>
        <v>0</v>
      </c>
      <c r="V2653" s="22">
        <f>VLOOKUP(CONCATENATE($F2653," ",$G2653),AllocFactorMatrix,(V$4+1),FALSE)*$E2655</f>
        <v>0</v>
      </c>
      <c r="W2653" s="22">
        <f t="shared" si="1263"/>
        <v>0</v>
      </c>
      <c r="X2653" s="22">
        <f>VLOOKUP(CONCATENATE($F2653," ",$G2653),AllocFactorMatrix,(X$4+1),FALSE)*$E2655</f>
        <v>0</v>
      </c>
      <c r="Y2653" s="22">
        <f>VLOOKUP(CONCATENATE($F2653," ",$G2653),AllocFactorMatrix,(Y$4+1),FALSE)*$E2655</f>
        <v>0</v>
      </c>
      <c r="Z2653" s="22">
        <f t="shared" si="1261"/>
        <v>0</v>
      </c>
      <c r="AA2653" s="22">
        <f>VLOOKUP(CONCATENATE($F2653," ",$G2653),AllocFactorMatrix,(AA$4+1),FALSE)*$E2655</f>
        <v>0</v>
      </c>
      <c r="AB2653" s="22">
        <f>VLOOKUP(CONCATENATE($F2653," ",$G2653),AllocFactorMatrix,(AB$4+1),FALSE)*$E2655</f>
        <v>0</v>
      </c>
      <c r="AC2653" s="22">
        <f>VLOOKUP(CONCATENATE($F2653," ",$G2653),AllocFactorMatrix,(AC$4+1),FALSE)*$E2655</f>
        <v>0</v>
      </c>
    </row>
    <row r="2654" spans="4:29" hidden="1" outlineLevel="1">
      <c r="F2654" s="42" t="str">
        <f>F2655</f>
        <v>BULK_TRANS</v>
      </c>
      <c r="G2654" s="17" t="str">
        <f>$G$14</f>
        <v>CUSTOMER</v>
      </c>
      <c r="H2654" s="21">
        <f t="shared" si="1247"/>
        <v>0</v>
      </c>
      <c r="I2654" s="22">
        <f>VLOOKUP(CONCATENATE($F2654," ",$G2654),AllocFactorMatrix,(I$4+1),FALSE)*$E2655</f>
        <v>0</v>
      </c>
      <c r="J2654" s="22">
        <f>VLOOKUP(CONCATENATE($F2654," ",$G2654),AllocFactorMatrix,(J$4+1),FALSE)*$E2655</f>
        <v>0</v>
      </c>
      <c r="K2654" s="22">
        <f>VLOOKUP(CONCATENATE($F2654," ",$G2654),AllocFactorMatrix,(K$4+1),FALSE)*$E2655</f>
        <v>0</v>
      </c>
      <c r="L2654" s="22">
        <f>VLOOKUP(CONCATENATE($F2654," ",$G2654),AllocFactorMatrix,(L$4+1),FALSE)*$E2655</f>
        <v>0</v>
      </c>
      <c r="M2654" s="22">
        <f t="shared" si="1260"/>
        <v>0</v>
      </c>
      <c r="N2654" s="22">
        <f>VLOOKUP(CONCATENATE($F2654," ",$G2654),AllocFactorMatrix,(N$4+1),FALSE)*$E2655</f>
        <v>0</v>
      </c>
      <c r="O2654" s="22">
        <f>VLOOKUP(CONCATENATE($F2654," ",$G2654),AllocFactorMatrix,(O$4+1),FALSE)*$E2655</f>
        <v>0</v>
      </c>
      <c r="P2654" s="22">
        <f>VLOOKUP(CONCATENATE($F2654," ",$G2654),AllocFactorMatrix,(P$4+1),FALSE)*$E2655</f>
        <v>0</v>
      </c>
      <c r="Q2654" s="22">
        <f>VLOOKUP(CONCATENATE($F2654," ",$G2654),AllocFactorMatrix,(Q$4+1),FALSE)*$E2655</f>
        <v>0</v>
      </c>
      <c r="R2654" s="22">
        <f t="shared" si="1262"/>
        <v>0</v>
      </c>
      <c r="S2654" s="22">
        <f>VLOOKUP(CONCATENATE($F2654," ",$G2654),AllocFactorMatrix,(S$4+1),FALSE)*$E2655</f>
        <v>0</v>
      </c>
      <c r="T2654" s="22">
        <f>VLOOKUP(CONCATENATE($F2654," ",$G2654),AllocFactorMatrix,(T$4+1),FALSE)*$E2655</f>
        <v>0</v>
      </c>
      <c r="U2654" s="22">
        <f>VLOOKUP(CONCATENATE($F2654," ",$G2654),AllocFactorMatrix,(U$4+1),FALSE)*$E2655</f>
        <v>0</v>
      </c>
      <c r="V2654" s="22">
        <f>VLOOKUP(CONCATENATE($F2654," ",$G2654),AllocFactorMatrix,(V$4+1),FALSE)*$E2655</f>
        <v>0</v>
      </c>
      <c r="W2654" s="22">
        <f t="shared" si="1263"/>
        <v>0</v>
      </c>
      <c r="X2654" s="22">
        <f>VLOOKUP(CONCATENATE($F2654," ",$G2654),AllocFactorMatrix,(X$4+1),FALSE)*$E2655</f>
        <v>0</v>
      </c>
      <c r="Y2654" s="22">
        <f>VLOOKUP(CONCATENATE($F2654," ",$G2654),AllocFactorMatrix,(Y$4+1),FALSE)*$E2655</f>
        <v>0</v>
      </c>
      <c r="Z2654" s="22">
        <f t="shared" si="1261"/>
        <v>0</v>
      </c>
      <c r="AA2654" s="22">
        <f>VLOOKUP(CONCATENATE($F2654," ",$G2654),AllocFactorMatrix,(AA$4+1),FALSE)*$E2655</f>
        <v>0</v>
      </c>
      <c r="AB2654" s="22">
        <f>VLOOKUP(CONCATENATE($F2654," ",$G2654),AllocFactorMatrix,(AB$4+1),FALSE)*$E2655</f>
        <v>0</v>
      </c>
      <c r="AC2654" s="22">
        <f>VLOOKUP(CONCATENATE($F2654," ",$G2654),AllocFactorMatrix,(AC$4+1),FALSE)*$E2655</f>
        <v>0</v>
      </c>
    </row>
    <row r="2655" spans="4:29" collapsed="1">
      <c r="D2655" s="17" t="s">
        <v>244</v>
      </c>
      <c r="E2655" s="19">
        <v>38616</v>
      </c>
      <c r="F2655" s="42" t="s">
        <v>33</v>
      </c>
      <c r="G2655" s="17" t="str">
        <f>$G$15</f>
        <v>TOTAL</v>
      </c>
      <c r="H2655" s="21">
        <f t="shared" si="1247"/>
        <v>38616</v>
      </c>
      <c r="I2655" s="22">
        <f>VLOOKUP(CONCATENATE($F2655," ",$G2655),AllocFactorMatrix,(I$4+1),FALSE)*$E2655</f>
        <v>19146.143750076801</v>
      </c>
      <c r="J2655" s="22">
        <f>VLOOKUP(CONCATENATE($F2655," ",$G2655),AllocFactorMatrix,(J$4+1),FALSE)*$E2655</f>
        <v>4787.8354119039777</v>
      </c>
      <c r="K2655" s="22">
        <f>VLOOKUP(CONCATENATE($F2655," ",$G2655),AllocFactorMatrix,(K$4+1),FALSE)*$E2655</f>
        <v>60.680249388389299</v>
      </c>
      <c r="L2655" s="22">
        <f>VLOOKUP(CONCATENATE($F2655," ",$G2655),AllocFactorMatrix,(L$4+1),FALSE)*$E2655</f>
        <v>3.0369861651239707</v>
      </c>
      <c r="M2655" s="22">
        <f t="shared" si="1260"/>
        <v>4851.5526474574917</v>
      </c>
      <c r="N2655" s="22">
        <f>VLOOKUP(CONCATENATE($F2655," ",$G2655),AllocFactorMatrix,(N$4+1),FALSE)*$E2655</f>
        <v>2148.0514987582064</v>
      </c>
      <c r="O2655" s="22">
        <f>VLOOKUP(CONCATENATE($F2655," ",$G2655),AllocFactorMatrix,(O$4+1),FALSE)*$E2655</f>
        <v>588.73116929568221</v>
      </c>
      <c r="P2655" s="22">
        <f>VLOOKUP(CONCATENATE($F2655," ",$G2655),AllocFactorMatrix,(P$4+1),FALSE)*$E2655</f>
        <v>93.685266262712005</v>
      </c>
      <c r="Q2655" s="22">
        <f>VLOOKUP(CONCATENATE($F2655," ",$G2655),AllocFactorMatrix,(Q$4+1),FALSE)*$E2655</f>
        <v>0</v>
      </c>
      <c r="R2655" s="22">
        <f t="shared" si="1262"/>
        <v>2830.4679343166008</v>
      </c>
      <c r="S2655" s="22">
        <f>VLOOKUP(CONCATENATE($F2655," ",$G2655),AllocFactorMatrix,(S$4+1),FALSE)*$E2655</f>
        <v>92.854771234024284</v>
      </c>
      <c r="T2655" s="22">
        <f>VLOOKUP(CONCATENATE($F2655," ",$G2655),AllocFactorMatrix,(T$4+1),FALSE)*$E2655</f>
        <v>1689.7984442328491</v>
      </c>
      <c r="U2655" s="22">
        <f>VLOOKUP(CONCATENATE($F2655," ",$G2655),AllocFactorMatrix,(U$4+1),FALSE)*$E2655</f>
        <v>8233.613683080026</v>
      </c>
      <c r="V2655" s="22">
        <f>VLOOKUP(CONCATENATE($F2655," ",$G2655),AllocFactorMatrix,(V$4+1),FALSE)*$E2655</f>
        <v>1049.1306934791824</v>
      </c>
      <c r="W2655" s="22">
        <f t="shared" si="1263"/>
        <v>11065.397592026082</v>
      </c>
      <c r="X2655" s="22">
        <f>VLOOKUP(CONCATENATE($F2655," ",$G2655),AllocFactorMatrix,(X$4+1),FALSE)*$E2655</f>
        <v>600.76420990491852</v>
      </c>
      <c r="Y2655" s="22">
        <f>VLOOKUP(CONCATENATE($F2655," ",$G2655),AllocFactorMatrix,(Y$4+1),FALSE)*$E2655</f>
        <v>11.292919626270397</v>
      </c>
      <c r="Z2655" s="22">
        <f t="shared" si="1261"/>
        <v>612.05712953118893</v>
      </c>
      <c r="AA2655" s="22">
        <f>VLOOKUP(CONCATENATE($F2655," ",$G2655),AllocFactorMatrix,(AA$4+1),FALSE)*$E2655</f>
        <v>8.7366329768639961</v>
      </c>
      <c r="AB2655" s="22">
        <f>VLOOKUP(CONCATENATE($F2655," ",$G2655),AllocFactorMatrix,(AB$4+1),FALSE)*$E2655</f>
        <v>82.100798655107141</v>
      </c>
      <c r="AC2655" s="22">
        <f>VLOOKUP(CONCATENATE($F2655," ",$G2655),AllocFactorMatrix,(AC$4+1),FALSE)*$E2655</f>
        <v>19.543514959871956</v>
      </c>
    </row>
    <row r="2656" spans="4:29" hidden="1" outlineLevel="1">
      <c r="F2656" s="42" t="str">
        <f>F2663</f>
        <v>RB_GUP</v>
      </c>
      <c r="G2656" s="17" t="str">
        <f>$G$8</f>
        <v>PRODUCTION</v>
      </c>
      <c r="H2656" s="21">
        <f t="shared" ca="1" si="1247"/>
        <v>1137291.2761006912</v>
      </c>
      <c r="I2656" s="22">
        <f ca="1">VLOOKUP(CONCATENATE($F2656," ",$G2656),AllocFactorMatrix,(I$4+1),FALSE)*$E2663</f>
        <v>563878.76159965084</v>
      </c>
      <c r="J2656" s="22">
        <f ca="1">VLOOKUP(CONCATENATE($F2656," ",$G2656),AllocFactorMatrix,(J$4+1),FALSE)*$E2663</f>
        <v>141007.96160566481</v>
      </c>
      <c r="K2656" s="22">
        <f ca="1">VLOOKUP(CONCATENATE($F2656," ",$G2656),AllocFactorMatrix,(K$4+1),FALSE)*$E2663</f>
        <v>1787.1120328627887</v>
      </c>
      <c r="L2656" s="22">
        <f ca="1">VLOOKUP(CONCATENATE($F2656," ",$G2656),AllocFactorMatrix,(L$4+1),FALSE)*$E2663</f>
        <v>89.443180837838824</v>
      </c>
      <c r="M2656" s="22">
        <f t="shared" ref="M2656:M2663" ca="1" si="1264">SUBTOTAL(9,J2656:L2656)</f>
        <v>142884.51681936544</v>
      </c>
      <c r="N2656" s="22">
        <f ca="1">VLOOKUP(CONCATENATE($F2656," ",$G2656),AllocFactorMatrix,(N$4+1),FALSE)*$E2663</f>
        <v>63262.902168860637</v>
      </c>
      <c r="O2656" s="22">
        <f ca="1">VLOOKUP(CONCATENATE($F2656," ",$G2656),AllocFactorMatrix,(O$4+1),FALSE)*$E2663</f>
        <v>17338.89638513928</v>
      </c>
      <c r="P2656" s="22">
        <f ca="1">VLOOKUP(CONCATENATE($F2656," ",$G2656),AllocFactorMatrix,(P$4+1),FALSE)*$E2663</f>
        <v>2759.1525797532818</v>
      </c>
      <c r="Q2656" s="22">
        <f ca="1">VLOOKUP(CONCATENATE($F2656," ",$G2656),AllocFactorMatrix,(Q$4+1),FALSE)*$E2663</f>
        <v>0</v>
      </c>
      <c r="R2656" s="22">
        <f ca="1">SUBTOTAL(9,N2656:Q2656)</f>
        <v>83360.951133753202</v>
      </c>
      <c r="S2656" s="22">
        <f ca="1">VLOOKUP(CONCATENATE($F2656," ",$G2656),AllocFactorMatrix,(S$4+1),FALSE)*$E2663</f>
        <v>2734.6934241967374</v>
      </c>
      <c r="T2656" s="22">
        <f ca="1">VLOOKUP(CONCATENATE($F2656," ",$G2656),AllocFactorMatrix,(T$4+1),FALSE)*$E2663</f>
        <v>49766.755463914946</v>
      </c>
      <c r="U2656" s="22">
        <f ca="1">VLOOKUP(CONCATENATE($F2656," ",$G2656),AllocFactorMatrix,(U$4+1),FALSE)*$E2663</f>
        <v>242490.60007639829</v>
      </c>
      <c r="V2656" s="22">
        <f ca="1">VLOOKUP(CONCATENATE($F2656," ",$G2656),AllocFactorMatrix,(V$4+1),FALSE)*$E2663</f>
        <v>30898.259404996432</v>
      </c>
      <c r="W2656" s="22">
        <f ca="1">SUBTOTAL(9,S2656:V2656)</f>
        <v>325890.30836950638</v>
      </c>
      <c r="X2656" s="22">
        <f ca="1">VLOOKUP(CONCATENATE($F2656," ",$G2656),AllocFactorMatrix,(X$4+1),FALSE)*$E2663</f>
        <v>17693.285035176828</v>
      </c>
      <c r="Y2656" s="22">
        <f ca="1">VLOOKUP(CONCATENATE($F2656," ",$G2656),AllocFactorMatrix,(Y$4+1),FALSE)*$E2663</f>
        <v>332.59112732192864</v>
      </c>
      <c r="Z2656" s="22">
        <f t="shared" ref="Z2656:Z2663" ca="1" si="1265">SUBTOTAL(9,X2656:Y2656)</f>
        <v>18025.876162498756</v>
      </c>
      <c r="AA2656" s="22">
        <f ca="1">VLOOKUP(CONCATENATE($F2656," ",$G2656),AllocFactorMatrix,(AA$4+1),FALSE)*$E2663</f>
        <v>257.30517057906121</v>
      </c>
      <c r="AB2656" s="22">
        <f ca="1">VLOOKUP(CONCATENATE($F2656," ",$G2656),AllocFactorMatrix,(AB$4+1),FALSE)*$E2663</f>
        <v>2417.9749863101488</v>
      </c>
      <c r="AC2656" s="22">
        <f ca="1">VLOOKUP(CONCATENATE($F2656," ",$G2656),AllocFactorMatrix,(AC$4+1),FALSE)*$E2663</f>
        <v>575.58185902749426</v>
      </c>
    </row>
    <row r="2657" spans="4:29" hidden="1" outlineLevel="1">
      <c r="F2657" s="42" t="str">
        <f>F2663</f>
        <v>RB_GUP</v>
      </c>
      <c r="G2657" s="17" t="str">
        <f>$G$9</f>
        <v>BULKTRAN</v>
      </c>
      <c r="H2657" s="21">
        <f t="shared" ca="1" si="1247"/>
        <v>728953.00642736931</v>
      </c>
      <c r="I2657" s="22">
        <f ca="1">VLOOKUP(CONCATENATE($F2657," ",$G2657),AllocFactorMatrix,(I$4+1),FALSE)*$E2663</f>
        <v>361421.147920786</v>
      </c>
      <c r="J2657" s="22">
        <f ca="1">VLOOKUP(CONCATENATE($F2657," ",$G2657),AllocFactorMatrix,(J$4+1),FALSE)*$E2663</f>
        <v>90379.817116915932</v>
      </c>
      <c r="K2657" s="22">
        <f ca="1">VLOOKUP(CONCATENATE($F2657," ",$G2657),AllocFactorMatrix,(K$4+1),FALSE)*$E2663</f>
        <v>1145.4591418694038</v>
      </c>
      <c r="L2657" s="22">
        <f ca="1">VLOOKUP(CONCATENATE($F2657," ",$G2657),AllocFactorMatrix,(L$4+1),FALSE)*$E2663</f>
        <v>57.329091452906695</v>
      </c>
      <c r="M2657" s="22">
        <f t="shared" ca="1" si="1264"/>
        <v>91582.605350238242</v>
      </c>
      <c r="N2657" s="22">
        <f ca="1">VLOOKUP(CONCATENATE($F2657," ",$G2657),AllocFactorMatrix,(N$4+1),FALSE)*$E2663</f>
        <v>40548.699968422698</v>
      </c>
      <c r="O2657" s="22">
        <f ca="1">VLOOKUP(CONCATENATE($F2657," ",$G2657),AllocFactorMatrix,(O$4+1),FALSE)*$E2663</f>
        <v>11113.459597979801</v>
      </c>
      <c r="P2657" s="22">
        <f ca="1">VLOOKUP(CONCATENATE($F2657," ",$G2657),AllocFactorMatrix,(P$4+1),FALSE)*$E2663</f>
        <v>1768.4937979115523</v>
      </c>
      <c r="Q2657" s="22">
        <f ca="1">VLOOKUP(CONCATENATE($F2657," ",$G2657),AllocFactorMatrix,(Q$4+1),FALSE)*$E2663</f>
        <v>0</v>
      </c>
      <c r="R2657" s="22">
        <f t="shared" ref="R2657:R2663" ca="1" si="1266">SUBTOTAL(9,N2657:Q2657)</f>
        <v>53430.65336431405</v>
      </c>
      <c r="S2657" s="22">
        <f ca="1">VLOOKUP(CONCATENATE($F2657," ",$G2657),AllocFactorMatrix,(S$4+1),FALSE)*$E2663</f>
        <v>1752.8165696127926</v>
      </c>
      <c r="T2657" s="22">
        <f ca="1">VLOOKUP(CONCATENATE($F2657," ",$G2657),AllocFactorMatrix,(T$4+1),FALSE)*$E2663</f>
        <v>31898.27160192217</v>
      </c>
      <c r="U2657" s="22">
        <f ca="1">VLOOKUP(CONCATENATE($F2657," ",$G2657),AllocFactorMatrix,(U$4+1),FALSE)*$E2663</f>
        <v>155425.6641817565</v>
      </c>
      <c r="V2657" s="22">
        <f ca="1">VLOOKUP(CONCATENATE($F2657," ",$G2657),AllocFactorMatrix,(V$4+1),FALSE)*$E2663</f>
        <v>19804.406804093662</v>
      </c>
      <c r="W2657" s="22">
        <f t="shared" ref="W2657:W2663" ca="1" si="1267">SUBTOTAL(9,S2657:V2657)</f>
        <v>208881.15915738512</v>
      </c>
      <c r="X2657" s="22">
        <f ca="1">VLOOKUP(CONCATENATE($F2657," ",$G2657),AllocFactorMatrix,(X$4+1),FALSE)*$E2663</f>
        <v>11340.606923662561</v>
      </c>
      <c r="Y2657" s="22">
        <f ca="1">VLOOKUP(CONCATENATE($F2657," ",$G2657),AllocFactorMatrix,(Y$4+1),FALSE)*$E2663</f>
        <v>213.17608537685018</v>
      </c>
      <c r="Z2657" s="22">
        <f t="shared" ca="1" si="1265"/>
        <v>11553.783009039411</v>
      </c>
      <c r="AA2657" s="22">
        <f ca="1">VLOOKUP(CONCATENATE($F2657," ",$G2657),AllocFactorMatrix,(AA$4+1),FALSE)*$E2663</f>
        <v>164.92114342597645</v>
      </c>
      <c r="AB2657" s="22">
        <f ca="1">VLOOKUP(CONCATENATE($F2657," ",$G2657),AllocFactorMatrix,(AB$4+1),FALSE)*$E2663</f>
        <v>1549.8141705440351</v>
      </c>
      <c r="AC2657" s="22">
        <f ca="1">VLOOKUP(CONCATENATE($F2657," ",$G2657),AllocFactorMatrix,(AC$4+1),FALSE)*$E2663</f>
        <v>368.92231163654776</v>
      </c>
    </row>
    <row r="2658" spans="4:29" hidden="1" outlineLevel="1">
      <c r="F2658" s="42" t="str">
        <f>F2663</f>
        <v>RB_GUP</v>
      </c>
      <c r="G2658" s="17" t="str">
        <f>$G$10</f>
        <v>SUBTRAN</v>
      </c>
      <c r="H2658" s="21">
        <f t="shared" ca="1" si="1247"/>
        <v>230939.90158966716</v>
      </c>
      <c r="I2658" s="22">
        <f ca="1">VLOOKUP(CONCATENATE($F2658," ",$G2658),AllocFactorMatrix,(I$4+1),FALSE)*$E2663</f>
        <v>111442.87360857695</v>
      </c>
      <c r="J2658" s="22">
        <f ca="1">VLOOKUP(CONCATENATE($F2658," ",$G2658),AllocFactorMatrix,(J$4+1),FALSE)*$E2663</f>
        <v>27804.264259494325</v>
      </c>
      <c r="K2658" s="22">
        <f ca="1">VLOOKUP(CONCATENATE($F2658," ",$G2658),AllocFactorMatrix,(K$4+1),FALSE)*$E2663</f>
        <v>353.13062105494299</v>
      </c>
      <c r="L2658" s="22">
        <f ca="1">VLOOKUP(CONCATENATE($F2658," ",$G2658),AllocFactorMatrix,(L$4+1),FALSE)*$E2663</f>
        <v>22.765776192885237</v>
      </c>
      <c r="M2658" s="22">
        <f t="shared" ca="1" si="1264"/>
        <v>28180.160656742155</v>
      </c>
      <c r="N2658" s="22">
        <f ca="1">VLOOKUP(CONCATENATE($F2658," ",$G2658),AllocFactorMatrix,(N$4+1),FALSE)*$E2663</f>
        <v>12347.381123990161</v>
      </c>
      <c r="O2658" s="22">
        <f ca="1">VLOOKUP(CONCATENATE($F2658," ",$G2658),AllocFactorMatrix,(O$4+1),FALSE)*$E2663</f>
        <v>3389.6757730706336</v>
      </c>
      <c r="P2658" s="22">
        <f ca="1">VLOOKUP(CONCATENATE($F2658," ",$G2658),AllocFactorMatrix,(P$4+1),FALSE)*$E2663</f>
        <v>681.34993011338622</v>
      </c>
      <c r="Q2658" s="22">
        <f ca="1">VLOOKUP(CONCATENATE($F2658," ",$G2658),AllocFactorMatrix,(Q$4+1),FALSE)*$E2663</f>
        <v>0</v>
      </c>
      <c r="R2658" s="22">
        <f t="shared" ca="1" si="1266"/>
        <v>16418.406827174182</v>
      </c>
      <c r="S2658" s="22">
        <f ca="1">VLOOKUP(CONCATENATE($F2658," ",$G2658),AllocFactorMatrix,(S$4+1),FALSE)*$E2663</f>
        <v>523.24438528405813</v>
      </c>
      <c r="T2658" s="22">
        <f ca="1">VLOOKUP(CONCATENATE($F2658," ",$G2658),AllocFactorMatrix,(T$4+1),FALSE)*$E2663</f>
        <v>9803.0620253278339</v>
      </c>
      <c r="U2658" s="22">
        <f ca="1">VLOOKUP(CONCATENATE($F2658," ",$G2658),AllocFactorMatrix,(U$4+1),FALSE)*$E2663</f>
        <v>60920.379507613499</v>
      </c>
      <c r="V2658" s="22">
        <f ca="1">VLOOKUP(CONCATENATE($F2658," ",$G2658),AllocFactorMatrix,(V$4+1),FALSE)*$E2663</f>
        <v>0</v>
      </c>
      <c r="W2658" s="22">
        <f t="shared" ca="1" si="1267"/>
        <v>71246.685918225397</v>
      </c>
      <c r="X2658" s="22">
        <f ca="1">VLOOKUP(CONCATENATE($F2658," ",$G2658),AllocFactorMatrix,(X$4+1),FALSE)*$E2663</f>
        <v>3463.2752608752994</v>
      </c>
      <c r="Y2658" s="22">
        <f ca="1">VLOOKUP(CONCATENATE($F2658," ",$G2658),AllocFactorMatrix,(Y$4+1),FALSE)*$E2663</f>
        <v>66.431941219088998</v>
      </c>
      <c r="Z2658" s="22">
        <f t="shared" ca="1" si="1265"/>
        <v>3529.7072020943883</v>
      </c>
      <c r="AA2658" s="22">
        <f ca="1">VLOOKUP(CONCATENATE($F2658," ",$G2658),AllocFactorMatrix,(AA$4+1),FALSE)*$E2663</f>
        <v>50.528714345025556</v>
      </c>
      <c r="AB2658" s="22">
        <f ca="1">VLOOKUP(CONCATENATE($F2658," ",$G2658),AllocFactorMatrix,(AB$4+1),FALSE)*$E2663</f>
        <v>57.812540453402676</v>
      </c>
      <c r="AC2658" s="22">
        <f ca="1">VLOOKUP(CONCATENATE($F2658," ",$G2658),AllocFactorMatrix,(AC$4+1),FALSE)*$E2663</f>
        <v>13.726122055666371</v>
      </c>
    </row>
    <row r="2659" spans="4:29" hidden="1" outlineLevel="1">
      <c r="F2659" s="42" t="str">
        <f>F2663</f>
        <v>RB_GUP</v>
      </c>
      <c r="G2659" s="17" t="str">
        <f>$G$11</f>
        <v>DISTPRI</v>
      </c>
      <c r="H2659" s="21">
        <f t="shared" ca="1" si="1247"/>
        <v>342355.12887701264</v>
      </c>
      <c r="I2659" s="22">
        <f ca="1">VLOOKUP(CONCATENATE($F2659," ",$G2659),AllocFactorMatrix,(I$4+1),FALSE)*$E2663</f>
        <v>226440.48407546338</v>
      </c>
      <c r="J2659" s="22">
        <f ca="1">VLOOKUP(CONCATENATE($F2659," ",$G2659),AllocFactorMatrix,(J$4+1),FALSE)*$E2663</f>
        <v>56193.148854612962</v>
      </c>
      <c r="K2659" s="22">
        <f ca="1">VLOOKUP(CONCATENATE($F2659," ",$G2659),AllocFactorMatrix,(K$4+1),FALSE)*$E2663</f>
        <v>713.42276988347828</v>
      </c>
      <c r="L2659" s="22">
        <f ca="1">VLOOKUP(CONCATENATE($F2659," ",$G2659),AllocFactorMatrix,(L$4+1),FALSE)*$E2663</f>
        <v>0</v>
      </c>
      <c r="M2659" s="22">
        <f t="shared" ca="1" si="1264"/>
        <v>56906.571624496442</v>
      </c>
      <c r="N2659" s="22">
        <f ca="1">VLOOKUP(CONCATENATE($F2659," ",$G2659),AllocFactorMatrix,(N$4+1),FALSE)*$E2663</f>
        <v>24527.937420965834</v>
      </c>
      <c r="O2659" s="22">
        <f ca="1">VLOOKUP(CONCATENATE($F2659," ",$G2659),AllocFactorMatrix,(O$4+1),FALSE)*$E2663</f>
        <v>6745.0060071771495</v>
      </c>
      <c r="P2659" s="22">
        <f ca="1">VLOOKUP(CONCATENATE($F2659," ",$G2659),AllocFactorMatrix,(P$4+1),FALSE)*$E2663</f>
        <v>0</v>
      </c>
      <c r="Q2659" s="22">
        <f ca="1">VLOOKUP(CONCATENATE($F2659," ",$G2659),AllocFactorMatrix,(Q$4+1),FALSE)*$E2663</f>
        <v>0</v>
      </c>
      <c r="R2659" s="22">
        <f t="shared" ca="1" si="1266"/>
        <v>31272.943428142986</v>
      </c>
      <c r="S2659" s="22">
        <f ca="1">VLOOKUP(CONCATENATE($F2659," ",$G2659),AllocFactorMatrix,(S$4+1),FALSE)*$E2663</f>
        <v>1051.0128859985762</v>
      </c>
      <c r="T2659" s="22">
        <f ca="1">VLOOKUP(CONCATENATE($F2659," ",$G2659),AllocFactorMatrix,(T$4+1),FALSE)*$E2663</f>
        <v>19411.958502083155</v>
      </c>
      <c r="U2659" s="22">
        <f ca="1">VLOOKUP(CONCATENATE($F2659," ",$G2659),AllocFactorMatrix,(U$4+1),FALSE)*$E2663</f>
        <v>0</v>
      </c>
      <c r="V2659" s="22">
        <f ca="1">VLOOKUP(CONCATENATE($F2659," ",$G2659),AllocFactorMatrix,(V$4+1),FALSE)*$E2663</f>
        <v>0</v>
      </c>
      <c r="W2659" s="22">
        <f t="shared" ca="1" si="1267"/>
        <v>20462.971388081729</v>
      </c>
      <c r="X2659" s="22">
        <f ca="1">VLOOKUP(CONCATENATE($F2659," ",$G2659),AllocFactorMatrix,(X$4+1),FALSE)*$E2663</f>
        <v>6894.4463606255813</v>
      </c>
      <c r="Y2659" s="22">
        <f ca="1">VLOOKUP(CONCATENATE($F2659," ",$G2659),AllocFactorMatrix,(Y$4+1),FALSE)*$E2663</f>
        <v>132.4143032807751</v>
      </c>
      <c r="Z2659" s="22">
        <f t="shared" ca="1" si="1265"/>
        <v>7026.8606639063564</v>
      </c>
      <c r="AA2659" s="22">
        <f ca="1">VLOOKUP(CONCATENATE($F2659," ",$G2659),AllocFactorMatrix,(AA$4+1),FALSE)*$E2663</f>
        <v>101.1980458282214</v>
      </c>
      <c r="AB2659" s="22">
        <f ca="1">VLOOKUP(CONCATENATE($F2659," ",$G2659),AllocFactorMatrix,(AB$4+1),FALSE)*$E2663</f>
        <v>116.45134389672049</v>
      </c>
      <c r="AC2659" s="22">
        <f ca="1">VLOOKUP(CONCATENATE($F2659," ",$G2659),AllocFactorMatrix,(AC$4+1),FALSE)*$E2663</f>
        <v>27.648307196856816</v>
      </c>
    </row>
    <row r="2660" spans="4:29" hidden="1" outlineLevel="1">
      <c r="F2660" s="42" t="str">
        <f>F2663</f>
        <v>RB_GUP</v>
      </c>
      <c r="G2660" s="17" t="str">
        <f>$G$12</f>
        <v>DISTSEC</v>
      </c>
      <c r="H2660" s="21">
        <f t="shared" ca="1" si="1247"/>
        <v>113543.9274624281</v>
      </c>
      <c r="I2660" s="22">
        <f ca="1">VLOOKUP(CONCATENATE($F2660," ",$G2660),AllocFactorMatrix,(I$4+1),FALSE)*$E2663</f>
        <v>86336.354299511397</v>
      </c>
      <c r="J2660" s="22">
        <f ca="1">VLOOKUP(CONCATENATE($F2660," ",$G2660),AllocFactorMatrix,(J$4+1),FALSE)*$E2663</f>
        <v>17426.378479171341</v>
      </c>
      <c r="K2660" s="22">
        <f ca="1">VLOOKUP(CONCATENATE($F2660," ",$G2660),AllocFactorMatrix,(K$4+1),FALSE)*$E2663</f>
        <v>0</v>
      </c>
      <c r="L2660" s="22">
        <f ca="1">VLOOKUP(CONCATENATE($F2660," ",$G2660),AllocFactorMatrix,(L$4+1),FALSE)*$E2663</f>
        <v>0</v>
      </c>
      <c r="M2660" s="22">
        <f t="shared" ca="1" si="1264"/>
        <v>17426.378479171341</v>
      </c>
      <c r="N2660" s="22">
        <f ca="1">VLOOKUP(CONCATENATE($F2660," ",$G2660),AllocFactorMatrix,(N$4+1),FALSE)*$E2663</f>
        <v>6674.6567277958393</v>
      </c>
      <c r="O2660" s="22">
        <f ca="1">VLOOKUP(CONCATENATE($F2660," ",$G2660),AllocFactorMatrix,(O$4+1),FALSE)*$E2663</f>
        <v>0</v>
      </c>
      <c r="P2660" s="22">
        <f ca="1">VLOOKUP(CONCATENATE($F2660," ",$G2660),AllocFactorMatrix,(P$4+1),FALSE)*$E2663</f>
        <v>0</v>
      </c>
      <c r="Q2660" s="22">
        <f ca="1">VLOOKUP(CONCATENATE($F2660," ",$G2660),AllocFactorMatrix,(Q$4+1),FALSE)*$E2663</f>
        <v>0</v>
      </c>
      <c r="R2660" s="22">
        <f t="shared" ca="1" si="1266"/>
        <v>6674.6567277958393</v>
      </c>
      <c r="S2660" s="22">
        <f ca="1">VLOOKUP(CONCATENATE($F2660," ",$G2660),AllocFactorMatrix,(S$4+1),FALSE)*$E2663</f>
        <v>234.42794958945296</v>
      </c>
      <c r="T2660" s="22">
        <f ca="1">VLOOKUP(CONCATENATE($F2660," ",$G2660),AllocFactorMatrix,(T$4+1),FALSE)*$E2663</f>
        <v>0</v>
      </c>
      <c r="U2660" s="22">
        <f ca="1">VLOOKUP(CONCATENATE($F2660," ",$G2660),AllocFactorMatrix,(U$4+1),FALSE)*$E2663</f>
        <v>0</v>
      </c>
      <c r="V2660" s="22">
        <f ca="1">VLOOKUP(CONCATENATE($F2660," ",$G2660),AllocFactorMatrix,(V$4+1),FALSE)*$E2663</f>
        <v>0</v>
      </c>
      <c r="W2660" s="22">
        <f t="shared" ca="1" si="1267"/>
        <v>234.42794958945296</v>
      </c>
      <c r="X2660" s="22">
        <f ca="1">VLOOKUP(CONCATENATE($F2660," ",$G2660),AllocFactorMatrix,(X$4+1),FALSE)*$E2663</f>
        <v>1936.1008870682585</v>
      </c>
      <c r="Y2660" s="22">
        <f ca="1">VLOOKUP(CONCATENATE($F2660," ",$G2660),AllocFactorMatrix,(Y$4+1),FALSE)*$E2663</f>
        <v>0</v>
      </c>
      <c r="Z2660" s="22">
        <f t="shared" ca="1" si="1265"/>
        <v>1936.1008870682585</v>
      </c>
      <c r="AA2660" s="22">
        <f ca="1">VLOOKUP(CONCATENATE($F2660," ",$G2660),AllocFactorMatrix,(AA$4+1),FALSE)*$E2663</f>
        <v>24.921029966260765</v>
      </c>
      <c r="AB2660" s="22">
        <f ca="1">VLOOKUP(CONCATENATE($F2660," ",$G2660),AllocFactorMatrix,(AB$4+1),FALSE)*$E2663</f>
        <v>741.98110026876373</v>
      </c>
      <c r="AC2660" s="22">
        <f ca="1">VLOOKUP(CONCATENATE($F2660," ",$G2660),AllocFactorMatrix,(AC$4+1),FALSE)*$E2663</f>
        <v>169.10698905676946</v>
      </c>
    </row>
    <row r="2661" spans="4:29" hidden="1" outlineLevel="1">
      <c r="F2661" s="42" t="str">
        <f>F2663</f>
        <v>RB_GUP</v>
      </c>
      <c r="G2661" s="17" t="str">
        <f>$G$13</f>
        <v>ENERGY</v>
      </c>
      <c r="H2661" s="21">
        <f t="shared" ca="1" si="1247"/>
        <v>34088.167360164378</v>
      </c>
      <c r="I2661" s="22">
        <f ca="1">VLOOKUP(CONCATENATE($F2661," ",$G2661),AllocFactorMatrix,(I$4+1),FALSE)*$E2663</f>
        <v>12524.628201416303</v>
      </c>
      <c r="J2661" s="22">
        <f ca="1">VLOOKUP(CONCATENATE($F2661," ",$G2661),AllocFactorMatrix,(J$4+1),FALSE)*$E2663</f>
        <v>3956.3849476569158</v>
      </c>
      <c r="K2661" s="22">
        <f ca="1">VLOOKUP(CONCATENATE($F2661," ",$G2661),AllocFactorMatrix,(K$4+1),FALSE)*$E2663</f>
        <v>49.409543310155854</v>
      </c>
      <c r="L2661" s="22">
        <f ca="1">VLOOKUP(CONCATENATE($F2661," ",$G2661),AllocFactorMatrix,(L$4+1),FALSE)*$E2663</f>
        <v>2.5029752638539642</v>
      </c>
      <c r="M2661" s="22">
        <f t="shared" ca="1" si="1264"/>
        <v>4008.2974662309252</v>
      </c>
      <c r="N2661" s="22">
        <f ca="1">VLOOKUP(CONCATENATE($F2661," ",$G2661),AllocFactorMatrix,(N$4+1),FALSE)*$E2663</f>
        <v>2004.4800492315517</v>
      </c>
      <c r="O2661" s="22">
        <f ca="1">VLOOKUP(CONCATENATE($F2661," ",$G2661),AllocFactorMatrix,(O$4+1),FALSE)*$E2663</f>
        <v>540.75596027051631</v>
      </c>
      <c r="P2661" s="22">
        <f ca="1">VLOOKUP(CONCATENATE($F2661," ",$G2661),AllocFactorMatrix,(P$4+1),FALSE)*$E2663</f>
        <v>84.265168440020346</v>
      </c>
      <c r="Q2661" s="22">
        <f ca="1">VLOOKUP(CONCATENATE($F2661," ",$G2661),AllocFactorMatrix,(Q$4+1),FALSE)*$E2663</f>
        <v>0</v>
      </c>
      <c r="R2661" s="22">
        <f t="shared" ca="1" si="1266"/>
        <v>2629.5011779420884</v>
      </c>
      <c r="S2661" s="22">
        <f ca="1">VLOOKUP(CONCATENATE($F2661," ",$G2661),AllocFactorMatrix,(S$4+1),FALSE)*$E2663</f>
        <v>100.94929088670895</v>
      </c>
      <c r="T2661" s="22">
        <f ca="1">VLOOKUP(CONCATENATE($F2661," ",$G2661),AllocFactorMatrix,(T$4+1),FALSE)*$E2663</f>
        <v>1995.394456475989</v>
      </c>
      <c r="U2661" s="22">
        <f ca="1">VLOOKUP(CONCATENATE($F2661," ",$G2661),AllocFactorMatrix,(U$4+1),FALSE)*$E2663</f>
        <v>10489.999606894982</v>
      </c>
      <c r="V2661" s="22">
        <f ca="1">VLOOKUP(CONCATENATE($F2661," ",$G2661),AllocFactorMatrix,(V$4+1),FALSE)*$E2663</f>
        <v>1466.846402283318</v>
      </c>
      <c r="W2661" s="22">
        <f t="shared" ca="1" si="1267"/>
        <v>14053.189756540998</v>
      </c>
      <c r="X2661" s="22">
        <f ca="1">VLOOKUP(CONCATENATE($F2661," ",$G2661),AllocFactorMatrix,(X$4+1),FALSE)*$E2663</f>
        <v>563.57485441520419</v>
      </c>
      <c r="Y2661" s="22">
        <f ca="1">VLOOKUP(CONCATENATE($F2661," ",$G2661),AllocFactorMatrix,(Y$4+1),FALSE)*$E2663</f>
        <v>10.656728272612137</v>
      </c>
      <c r="Z2661" s="22">
        <f t="shared" ca="1" si="1265"/>
        <v>574.23158268781629</v>
      </c>
      <c r="AA2661" s="22">
        <f ca="1">VLOOKUP(CONCATENATE($F2661," ",$G2661),AllocFactorMatrix,(AA$4+1),FALSE)*$E2663</f>
        <v>10.629821041384146</v>
      </c>
      <c r="AB2661" s="22">
        <f ca="1">VLOOKUP(CONCATENATE($F2661," ",$G2661),AllocFactorMatrix,(AB$4+1),FALSE)*$E2663</f>
        <v>233.05274638662908</v>
      </c>
      <c r="AC2661" s="22">
        <f ca="1">VLOOKUP(CONCATENATE($F2661," ",$G2661),AllocFactorMatrix,(AC$4+1),FALSE)*$E2663</f>
        <v>54.636607918251265</v>
      </c>
    </row>
    <row r="2662" spans="4:29" hidden="1" outlineLevel="1">
      <c r="F2662" s="42" t="str">
        <f>F2663</f>
        <v>RB_GUP</v>
      </c>
      <c r="G2662" s="17" t="str">
        <f>$G$14</f>
        <v>CUSTOMER</v>
      </c>
      <c r="H2662" s="21">
        <f t="shared" ca="1" si="1247"/>
        <v>916302.59218266688</v>
      </c>
      <c r="I2662" s="22">
        <f ca="1">VLOOKUP(CONCATENATE($F2662," ",$G2662),AllocFactorMatrix,(I$4+1),FALSE)*$E2663</f>
        <v>683912.90134696499</v>
      </c>
      <c r="J2662" s="22">
        <f ca="1">VLOOKUP(CONCATENATE($F2662," ",$G2662),AllocFactorMatrix,(J$4+1),FALSE)*$E2663</f>
        <v>167760.49781826226</v>
      </c>
      <c r="K2662" s="22">
        <f ca="1">VLOOKUP(CONCATENATE($F2662," ",$G2662),AllocFactorMatrix,(K$4+1),FALSE)*$E2663</f>
        <v>1857.027355226553</v>
      </c>
      <c r="L2662" s="22">
        <f ca="1">VLOOKUP(CONCATENATE($F2662," ",$G2662),AllocFactorMatrix,(L$4+1),FALSE)*$E2663</f>
        <v>136.8062756402546</v>
      </c>
      <c r="M2662" s="22">
        <f t="shared" ca="1" si="1264"/>
        <v>169754.33144912907</v>
      </c>
      <c r="N2662" s="22">
        <f ca="1">VLOOKUP(CONCATENATE($F2662," ",$G2662),AllocFactorMatrix,(N$4+1),FALSE)*$E2663</f>
        <v>3112.1252793078556</v>
      </c>
      <c r="O2662" s="22">
        <f ca="1">VLOOKUP(CONCATENATE($F2662," ",$G2662),AllocFactorMatrix,(O$4+1),FALSE)*$E2663</f>
        <v>978.97324029583183</v>
      </c>
      <c r="P2662" s="22">
        <f ca="1">VLOOKUP(CONCATENATE($F2662," ",$G2662),AllocFactorMatrix,(P$4+1),FALSE)*$E2663</f>
        <v>392.41625026424265</v>
      </c>
      <c r="Q2662" s="22">
        <f ca="1">VLOOKUP(CONCATENATE($F2662," ",$G2662),AllocFactorMatrix,(Q$4+1),FALSE)*$E2663</f>
        <v>0</v>
      </c>
      <c r="R2662" s="22">
        <f t="shared" ca="1" si="1266"/>
        <v>4483.5147698679302</v>
      </c>
      <c r="S2662" s="22">
        <f ca="1">VLOOKUP(CONCATENATE($F2662," ",$G2662),AllocFactorMatrix,(S$4+1),FALSE)*$E2663</f>
        <v>28.904057743174427</v>
      </c>
      <c r="T2662" s="22">
        <f ca="1">VLOOKUP(CONCATENATE($F2662," ",$G2662),AllocFactorMatrix,(T$4+1),FALSE)*$E2663</f>
        <v>718.19321867737824</v>
      </c>
      <c r="U2662" s="22">
        <f ca="1">VLOOKUP(CONCATENATE($F2662," ",$G2662),AllocFactorMatrix,(U$4+1),FALSE)*$E2663</f>
        <v>1300.6051001357262</v>
      </c>
      <c r="V2662" s="22">
        <f ca="1">VLOOKUP(CONCATENATE($F2662," ",$G2662),AllocFactorMatrix,(V$4+1),FALSE)*$E2663</f>
        <v>252.12058036027406</v>
      </c>
      <c r="W2662" s="22">
        <f t="shared" ca="1" si="1267"/>
        <v>2299.8229569165533</v>
      </c>
      <c r="X2662" s="22">
        <f ca="1">VLOOKUP(CONCATENATE($F2662," ",$G2662),AllocFactorMatrix,(X$4+1),FALSE)*$E2663</f>
        <v>996.33052066322671</v>
      </c>
      <c r="Y2662" s="22">
        <f ca="1">VLOOKUP(CONCATENATE($F2662," ",$G2662),AllocFactorMatrix,(Y$4+1),FALSE)*$E2663</f>
        <v>11.630224282453472</v>
      </c>
      <c r="Z2662" s="22">
        <f t="shared" ca="1" si="1265"/>
        <v>1007.9607449456802</v>
      </c>
      <c r="AA2662" s="22">
        <f ca="1">VLOOKUP(CONCATENATE($F2662," ",$G2662),AllocFactorMatrix,(AA$4+1),FALSE)*$E2663</f>
        <v>71.278262786394933</v>
      </c>
      <c r="AB2662" s="22">
        <f ca="1">VLOOKUP(CONCATENATE($F2662," ",$G2662),AllocFactorMatrix,(AB$4+1),FALSE)*$E2663</f>
        <v>48322.069455196601</v>
      </c>
      <c r="AC2662" s="22">
        <f ca="1">VLOOKUP(CONCATENATE($F2662," ",$G2662),AllocFactorMatrix,(AC$4+1),FALSE)*$E2663</f>
        <v>6450.713196859615</v>
      </c>
    </row>
    <row r="2663" spans="4:29" collapsed="1">
      <c r="D2663" s="17" t="s">
        <v>245</v>
      </c>
      <c r="E2663" s="19">
        <v>3503474</v>
      </c>
      <c r="F2663" s="42" t="s">
        <v>73</v>
      </c>
      <c r="G2663" s="17" t="str">
        <f>$G$15</f>
        <v>TOTAL</v>
      </c>
      <c r="H2663" s="21">
        <f t="shared" ca="1" si="1247"/>
        <v>3503473.9999999991</v>
      </c>
      <c r="I2663" s="22">
        <f ca="1">VLOOKUP(CONCATENATE($F2663," ",$G2663),AllocFactorMatrix,(I$4+1),FALSE)*$E2663</f>
        <v>2045957.1510523695</v>
      </c>
      <c r="J2663" s="22">
        <f ca="1">VLOOKUP(CONCATENATE($F2663," ",$G2663),AllocFactorMatrix,(J$4+1),FALSE)*$E2663</f>
        <v>504528.45308177854</v>
      </c>
      <c r="K2663" s="22">
        <f ca="1">VLOOKUP(CONCATENATE($F2663," ",$G2663),AllocFactorMatrix,(K$4+1),FALSE)*$E2663</f>
        <v>5905.5614642073224</v>
      </c>
      <c r="L2663" s="22">
        <f ca="1">VLOOKUP(CONCATENATE($F2663," ",$G2663),AllocFactorMatrix,(L$4+1),FALSE)*$E2663</f>
        <v>308.84729938773933</v>
      </c>
      <c r="M2663" s="22">
        <f t="shared" ca="1" si="1264"/>
        <v>510742.86184537358</v>
      </c>
      <c r="N2663" s="22">
        <f ca="1">VLOOKUP(CONCATENATE($F2663," ",$G2663),AllocFactorMatrix,(N$4+1),FALSE)*$E2663</f>
        <v>152478.18273857454</v>
      </c>
      <c r="O2663" s="22">
        <f ca="1">VLOOKUP(CONCATENATE($F2663," ",$G2663),AllocFactorMatrix,(O$4+1),FALSE)*$E2663</f>
        <v>40106.766963933216</v>
      </c>
      <c r="P2663" s="22">
        <f ca="1">VLOOKUP(CONCATENATE($F2663," ",$G2663),AllocFactorMatrix,(P$4+1),FALSE)*$E2663</f>
        <v>5685.6777264824841</v>
      </c>
      <c r="Q2663" s="22">
        <f ca="1">VLOOKUP(CONCATENATE($F2663," ",$G2663),AllocFactorMatrix,(Q$4+1),FALSE)*$E2663</f>
        <v>0</v>
      </c>
      <c r="R2663" s="22">
        <f t="shared" ca="1" si="1266"/>
        <v>198270.62742899024</v>
      </c>
      <c r="S2663" s="22">
        <f ca="1">VLOOKUP(CONCATENATE($F2663," ",$G2663),AllocFactorMatrix,(S$4+1),FALSE)*$E2663</f>
        <v>6426.0485633115013</v>
      </c>
      <c r="T2663" s="22">
        <f ca="1">VLOOKUP(CONCATENATE($F2663," ",$G2663),AllocFactorMatrix,(T$4+1),FALSE)*$E2663</f>
        <v>113593.63526840147</v>
      </c>
      <c r="U2663" s="22">
        <f ca="1">VLOOKUP(CONCATENATE($F2663," ",$G2663),AllocFactorMatrix,(U$4+1),FALSE)*$E2663</f>
        <v>470627.24847279902</v>
      </c>
      <c r="V2663" s="22">
        <f ca="1">VLOOKUP(CONCATENATE($F2663," ",$G2663),AllocFactorMatrix,(V$4+1),FALSE)*$E2663</f>
        <v>52421.633191733687</v>
      </c>
      <c r="W2663" s="22">
        <f t="shared" ca="1" si="1267"/>
        <v>643068.56549624575</v>
      </c>
      <c r="X2663" s="22">
        <f ca="1">VLOOKUP(CONCATENATE($F2663," ",$G2663),AllocFactorMatrix,(X$4+1),FALSE)*$E2663</f>
        <v>42887.619842486958</v>
      </c>
      <c r="Y2663" s="22">
        <f ca="1">VLOOKUP(CONCATENATE($F2663," ",$G2663),AllocFactorMatrix,(Y$4+1),FALSE)*$E2663</f>
        <v>766.90040975370857</v>
      </c>
      <c r="Z2663" s="22">
        <f t="shared" ca="1" si="1265"/>
        <v>43654.520252240669</v>
      </c>
      <c r="AA2663" s="22">
        <f ca="1">VLOOKUP(CONCATENATE($F2663," ",$G2663),AllocFactorMatrix,(AA$4+1),FALSE)*$E2663</f>
        <v>680.78218797232455</v>
      </c>
      <c r="AB2663" s="22">
        <f ca="1">VLOOKUP(CONCATENATE($F2663," ",$G2663),AllocFactorMatrix,(AB$4+1),FALSE)*$E2663</f>
        <v>53439.156343056304</v>
      </c>
      <c r="AC2663" s="22">
        <f ca="1">VLOOKUP(CONCATENATE($F2663," ",$G2663),AllocFactorMatrix,(AC$4+1),FALSE)*$E2663</f>
        <v>7660.3353937512011</v>
      </c>
    </row>
    <row r="2664" spans="4:29" hidden="1" outlineLevel="1">
      <c r="F2664" s="42" t="str">
        <f>F2671</f>
        <v>RB_GUP</v>
      </c>
      <c r="G2664" s="17" t="str">
        <f>$G$8</f>
        <v>PRODUCTION</v>
      </c>
      <c r="H2664" s="21">
        <f t="shared" ca="1" si="1247"/>
        <v>-85458.327010194946</v>
      </c>
      <c r="I2664" s="22">
        <f ca="1">VLOOKUP(CONCATENATE($F2664," ",$G2664),AllocFactorMatrix,(I$4+1),FALSE)*$E2671</f>
        <v>-42370.970933764846</v>
      </c>
      <c r="J2664" s="22">
        <f ca="1">VLOOKUP(CONCATENATE($F2664," ",$G2664),AllocFactorMatrix,(J$4+1),FALSE)*$E2671</f>
        <v>-10595.618507910751</v>
      </c>
      <c r="K2664" s="22">
        <f ca="1">VLOOKUP(CONCATENATE($F2664," ",$G2664),AllocFactorMatrix,(K$4+1),FALSE)*$E2671</f>
        <v>-134.28715028208916</v>
      </c>
      <c r="L2664" s="22">
        <f ca="1">VLOOKUP(CONCATENATE($F2664," ",$G2664),AllocFactorMatrix,(L$4+1),FALSE)*$E2671</f>
        <v>-6.7209383888699543</v>
      </c>
      <c r="M2664" s="22">
        <f t="shared" ref="M2664:M2751" ca="1" si="1268">SUBTOTAL(9,J2664:L2664)</f>
        <v>-10736.626596581709</v>
      </c>
      <c r="N2664" s="22">
        <f ca="1">VLOOKUP(CONCATENATE($F2664," ",$G2664),AllocFactorMatrix,(N$4+1),FALSE)*$E2671</f>
        <v>-4753.7002127516616</v>
      </c>
      <c r="O2664" s="22">
        <f ca="1">VLOOKUP(CONCATENATE($F2664," ",$G2664),AllocFactorMatrix,(O$4+1),FALSE)*$E2671</f>
        <v>-1302.8791378383273</v>
      </c>
      <c r="P2664" s="22">
        <f ca="1">VLOOKUP(CONCATENATE($F2664," ",$G2664),AllocFactorMatrix,(P$4+1),FALSE)*$E2671</f>
        <v>-207.32820904070917</v>
      </c>
      <c r="Q2664" s="22">
        <f ca="1">VLOOKUP(CONCATENATE($F2664," ",$G2664),AllocFactorMatrix,(Q$4+1),FALSE)*$E2671</f>
        <v>0</v>
      </c>
      <c r="R2664" s="22">
        <f ca="1">SUBTOTAL(9,N2664:Q2664)</f>
        <v>-6263.9075596306984</v>
      </c>
      <c r="S2664" s="22">
        <f ca="1">VLOOKUP(CONCATENATE($F2664," ",$G2664),AllocFactorMatrix,(S$4+1),FALSE)*$E2671</f>
        <v>-205.49029947622981</v>
      </c>
      <c r="T2664" s="22">
        <f ca="1">VLOOKUP(CONCATENATE($F2664," ",$G2664),AllocFactorMatrix,(T$4+1),FALSE)*$E2671</f>
        <v>-3739.5729238805025</v>
      </c>
      <c r="U2664" s="22">
        <f ca="1">VLOOKUP(CONCATENATE($F2664," ",$G2664),AllocFactorMatrix,(U$4+1),FALSE)*$E2671</f>
        <v>-18221.225673406585</v>
      </c>
      <c r="V2664" s="22">
        <f ca="1">VLOOKUP(CONCATENATE($F2664," ",$G2664),AllocFactorMatrix,(V$4+1),FALSE)*$E2671</f>
        <v>-2321.7566262631181</v>
      </c>
      <c r="W2664" s="22">
        <f ca="1">SUBTOTAL(9,S2664:V2664)</f>
        <v>-24488.045523026438</v>
      </c>
      <c r="X2664" s="22">
        <f ca="1">VLOOKUP(CONCATENATE($F2664," ",$G2664),AllocFactorMatrix,(X$4+1),FALSE)*$E2671</f>
        <v>-1329.5086053986931</v>
      </c>
      <c r="Y2664" s="22">
        <f ca="1">VLOOKUP(CONCATENATE($F2664," ",$G2664),AllocFactorMatrix,(Y$4+1),FALSE)*$E2671</f>
        <v>-24.991558377917546</v>
      </c>
      <c r="Z2664" s="22">
        <f t="shared" ref="Z2664:Z2751" ca="1" si="1269">SUBTOTAL(9,X2664:Y2664)</f>
        <v>-1354.5001637766106</v>
      </c>
      <c r="AA2664" s="22">
        <f ca="1">VLOOKUP(CONCATENATE($F2664," ",$G2664),AllocFactorMatrix,(AA$4+1),FALSE)*$E2671</f>
        <v>-19.33442194698819</v>
      </c>
      <c r="AB2664" s="22">
        <f ca="1">VLOOKUP(CONCATENATE($F2664," ",$G2664),AllocFactorMatrix,(AB$4+1),FALSE)*$E2671</f>
        <v>-181.69144653165321</v>
      </c>
      <c r="AC2664" s="22">
        <f ca="1">VLOOKUP(CONCATENATE($F2664," ",$G2664),AllocFactorMatrix,(AC$4+1),FALSE)*$E2671</f>
        <v>-43.250364936020667</v>
      </c>
    </row>
    <row r="2665" spans="4:29" hidden="1" outlineLevel="1">
      <c r="F2665" s="42" t="str">
        <f>F2671</f>
        <v>RB_GUP</v>
      </c>
      <c r="G2665" s="17" t="str">
        <f>$G$9</f>
        <v>BULKTRAN</v>
      </c>
      <c r="H2665" s="21">
        <f t="shared" ca="1" si="1247"/>
        <v>-54774.977798053136</v>
      </c>
      <c r="I2665" s="22">
        <f ca="1">VLOOKUP(CONCATENATE($F2665," ",$G2665),AllocFactorMatrix,(I$4+1),FALSE)*$E2671</f>
        <v>-27157.90342937618</v>
      </c>
      <c r="J2665" s="22">
        <f ca="1">VLOOKUP(CONCATENATE($F2665," ",$G2665),AllocFactorMatrix,(J$4+1),FALSE)*$E2671</f>
        <v>-6791.3191005741883</v>
      </c>
      <c r="K2665" s="22">
        <f ca="1">VLOOKUP(CONCATENATE($F2665," ",$G2665),AllocFactorMatrix,(K$4+1),FALSE)*$E2671</f>
        <v>-86.072076678820949</v>
      </c>
      <c r="L2665" s="22">
        <f ca="1">VLOOKUP(CONCATENATE($F2665," ",$G2665),AllocFactorMatrix,(L$4+1),FALSE)*$E2671</f>
        <v>-4.3078218812839228</v>
      </c>
      <c r="M2665" s="22">
        <f t="shared" ca="1" si="1268"/>
        <v>-6881.6989991342934</v>
      </c>
      <c r="N2665" s="22">
        <f ca="1">VLOOKUP(CONCATENATE($F2665," ",$G2665),AllocFactorMatrix,(N$4+1),FALSE)*$E2671</f>
        <v>-3046.9099117867072</v>
      </c>
      <c r="O2665" s="22">
        <f ca="1">VLOOKUP(CONCATENATE($F2665," ",$G2665),AllocFactorMatrix,(O$4+1),FALSE)*$E2671</f>
        <v>-835.08744373298236</v>
      </c>
      <c r="P2665" s="22">
        <f ca="1">VLOOKUP(CONCATENATE($F2665," ",$G2665),AllocFactorMatrix,(P$4+1),FALSE)*$E2671</f>
        <v>-132.88813910153164</v>
      </c>
      <c r="Q2665" s="22">
        <f ca="1">VLOOKUP(CONCATENATE($F2665," ",$G2665),AllocFactorMatrix,(Q$4+1),FALSE)*$E2671</f>
        <v>0</v>
      </c>
      <c r="R2665" s="22">
        <f t="shared" ref="R2665:R2671" ca="1" si="1270">SUBTOTAL(9,N2665:Q2665)</f>
        <v>-4014.8854946212209</v>
      </c>
      <c r="S2665" s="22">
        <f ca="1">VLOOKUP(CONCATENATE($F2665," ",$G2665),AllocFactorMatrix,(S$4+1),FALSE)*$E2671</f>
        <v>-131.71012100649941</v>
      </c>
      <c r="T2665" s="22">
        <f ca="1">VLOOKUP(CONCATENATE($F2665," ",$G2665),AllocFactorMatrix,(T$4+1),FALSE)*$E2671</f>
        <v>-2396.8995304029163</v>
      </c>
      <c r="U2665" s="22">
        <f ca="1">VLOOKUP(CONCATENATE($F2665," ",$G2665),AllocFactorMatrix,(U$4+1),FALSE)*$E2671</f>
        <v>-11678.9933366598</v>
      </c>
      <c r="V2665" s="22">
        <f ca="1">VLOOKUP(CONCATENATE($F2665," ",$G2665),AllocFactorMatrix,(V$4+1),FALSE)*$E2671</f>
        <v>-1488.1424912621269</v>
      </c>
      <c r="W2665" s="22">
        <f t="shared" ref="W2665:W2671" ca="1" si="1271">SUBTOTAL(9,S2665:V2665)</f>
        <v>-15695.745479331341</v>
      </c>
      <c r="X2665" s="22">
        <f ca="1">VLOOKUP(CONCATENATE($F2665," ",$G2665),AllocFactorMatrix,(X$4+1),FALSE)*$E2671</f>
        <v>-852.15574527156718</v>
      </c>
      <c r="Y2665" s="22">
        <f ca="1">VLOOKUP(CONCATENATE($F2665," ",$G2665),AllocFactorMatrix,(Y$4+1),FALSE)*$E2671</f>
        <v>-16.018474772222891</v>
      </c>
      <c r="Z2665" s="22">
        <f t="shared" ca="1" si="1269"/>
        <v>-868.17422004379011</v>
      </c>
      <c r="AA2665" s="22">
        <f ca="1">VLOOKUP(CONCATENATE($F2665," ",$G2665),AllocFactorMatrix,(AA$4+1),FALSE)*$E2671</f>
        <v>-12.392502520651133</v>
      </c>
      <c r="AB2665" s="22">
        <f ca="1">VLOOKUP(CONCATENATE($F2665," ",$G2665),AllocFactorMatrix,(AB$4+1),FALSE)*$E2671</f>
        <v>-116.45611724507776</v>
      </c>
      <c r="AC2665" s="22">
        <f ca="1">VLOOKUP(CONCATENATE($F2665," ",$G2665),AllocFactorMatrix,(AC$4+1),FALSE)*$E2671</f>
        <v>-27.721555780580729</v>
      </c>
    </row>
    <row r="2666" spans="4:29" hidden="1" outlineLevel="1">
      <c r="F2666" s="42" t="str">
        <f>F2671</f>
        <v>RB_GUP</v>
      </c>
      <c r="G2666" s="17" t="str">
        <f>$G$10</f>
        <v>SUBTRAN</v>
      </c>
      <c r="H2666" s="21">
        <f t="shared" ca="1" si="1247"/>
        <v>-17353.283230499957</v>
      </c>
      <c r="I2666" s="22">
        <f ca="1">VLOOKUP(CONCATENATE($F2666," ",$G2666),AllocFactorMatrix,(I$4+1),FALSE)*$E2671</f>
        <v>-8374.0390311007723</v>
      </c>
      <c r="J2666" s="22">
        <f ca="1">VLOOKUP(CONCATENATE($F2666," ",$G2666),AllocFactorMatrix,(J$4+1),FALSE)*$E2671</f>
        <v>-2089.2676812860482</v>
      </c>
      <c r="K2666" s="22">
        <f ca="1">VLOOKUP(CONCATENATE($F2666," ",$G2666),AllocFactorMatrix,(K$4+1),FALSE)*$E2671</f>
        <v>-26.534936762105897</v>
      </c>
      <c r="L2666" s="22">
        <f ca="1">VLOOKUP(CONCATENATE($F2666," ",$G2666),AllocFactorMatrix,(L$4+1),FALSE)*$E2671</f>
        <v>-1.7106656732678998</v>
      </c>
      <c r="M2666" s="22">
        <f t="shared" ca="1" si="1268"/>
        <v>-2117.5132837214223</v>
      </c>
      <c r="N2666" s="22">
        <f ca="1">VLOOKUP(CONCATENATE($F2666," ",$G2666),AllocFactorMatrix,(N$4+1),FALSE)*$E2671</f>
        <v>-927.8067597874001</v>
      </c>
      <c r="O2666" s="22">
        <f ca="1">VLOOKUP(CONCATENATE($F2666," ",$G2666),AllocFactorMatrix,(O$4+1),FALSE)*$E2671</f>
        <v>-254.70697503878404</v>
      </c>
      <c r="P2666" s="22">
        <f ca="1">VLOOKUP(CONCATENATE($F2666," ",$G2666),AllocFactorMatrix,(P$4+1),FALSE)*$E2671</f>
        <v>-51.197988026110608</v>
      </c>
      <c r="Q2666" s="22">
        <f ca="1">VLOOKUP(CONCATENATE($F2666," ",$G2666),AllocFactorMatrix,(Q$4+1),FALSE)*$E2671</f>
        <v>0</v>
      </c>
      <c r="R2666" s="22">
        <f t="shared" ca="1" si="1270"/>
        <v>-1233.7117228522948</v>
      </c>
      <c r="S2666" s="22">
        <f ca="1">VLOOKUP(CONCATENATE($F2666," ",$G2666),AllocFactorMatrix,(S$4+1),FALSE)*$E2671</f>
        <v>-39.317623130958182</v>
      </c>
      <c r="T2666" s="22">
        <f ca="1">VLOOKUP(CONCATENATE($F2666," ",$G2666),AllocFactorMatrix,(T$4+1),FALSE)*$E2671</f>
        <v>-736.62156552717522</v>
      </c>
      <c r="U2666" s="22">
        <f ca="1">VLOOKUP(CONCATENATE($F2666," ",$G2666),AllocFactorMatrix,(U$4+1),FALSE)*$E2671</f>
        <v>-4577.6784038971928</v>
      </c>
      <c r="V2666" s="22">
        <f ca="1">VLOOKUP(CONCATENATE($F2666," ",$G2666),AllocFactorMatrix,(V$4+1),FALSE)*$E2671</f>
        <v>0</v>
      </c>
      <c r="W2666" s="22">
        <f t="shared" ca="1" si="1271"/>
        <v>-5353.6175925553262</v>
      </c>
      <c r="X2666" s="22">
        <f ca="1">VLOOKUP(CONCATENATE($F2666," ",$G2666),AllocFactorMatrix,(X$4+1),FALSE)*$E2671</f>
        <v>-260.23738684160622</v>
      </c>
      <c r="Y2666" s="22">
        <f ca="1">VLOOKUP(CONCATENATE($F2666," ",$G2666),AllocFactorMatrix,(Y$4+1),FALSE)*$E2671</f>
        <v>-4.9918281058900194</v>
      </c>
      <c r="Z2666" s="22">
        <f t="shared" ca="1" si="1269"/>
        <v>-265.22921494749625</v>
      </c>
      <c r="AA2666" s="22">
        <f ca="1">VLOOKUP(CONCATENATE($F2666," ",$G2666),AllocFactorMatrix,(AA$4+1),FALSE)*$E2671</f>
        <v>-3.7968280287060039</v>
      </c>
      <c r="AB2666" s="22">
        <f ca="1">VLOOKUP(CONCATENATE($F2666," ",$G2666),AllocFactorMatrix,(AB$4+1),FALSE)*$E2671</f>
        <v>-4.3441492001030637</v>
      </c>
      <c r="AC2666" s="22">
        <f ca="1">VLOOKUP(CONCATENATE($F2666," ",$G2666),AllocFactorMatrix,(AC$4+1),FALSE)*$E2671</f>
        <v>-1.0314080938321841</v>
      </c>
    </row>
    <row r="2667" spans="4:29" hidden="1" outlineLevel="1">
      <c r="F2667" s="42" t="str">
        <f>F2671</f>
        <v>RB_GUP</v>
      </c>
      <c r="G2667" s="17" t="str">
        <f>$G$11</f>
        <v>DISTPRI</v>
      </c>
      <c r="H2667" s="21">
        <f t="shared" ca="1" si="1247"/>
        <v>-25725.244862072501</v>
      </c>
      <c r="I2667" s="22">
        <f ca="1">VLOOKUP(CONCATENATE($F2667," ",$G2667),AllocFactorMatrix,(I$4+1),FALSE)*$E2671</f>
        <v>-17015.188055266954</v>
      </c>
      <c r="J2667" s="22">
        <f ca="1">VLOOKUP(CONCATENATE($F2667," ",$G2667),AllocFactorMatrix,(J$4+1),FALSE)*$E2671</f>
        <v>-4222.4648966048262</v>
      </c>
      <c r="K2667" s="22">
        <f ca="1">VLOOKUP(CONCATENATE($F2667," ",$G2667),AllocFactorMatrix,(K$4+1),FALSE)*$E2671</f>
        <v>-53.608004955648227</v>
      </c>
      <c r="L2667" s="22">
        <f ca="1">VLOOKUP(CONCATENATE($F2667," ",$G2667),AllocFactorMatrix,(L$4+1),FALSE)*$E2671</f>
        <v>0</v>
      </c>
      <c r="M2667" s="22">
        <f t="shared" ca="1" si="1268"/>
        <v>-4276.0729015604747</v>
      </c>
      <c r="N2667" s="22">
        <f ca="1">VLOOKUP(CONCATENATE($F2667," ",$G2667),AllocFactorMatrix,(N$4+1),FALSE)*$E2671</f>
        <v>-1843.0779704854735</v>
      </c>
      <c r="O2667" s="22">
        <f ca="1">VLOOKUP(CONCATENATE($F2667," ",$G2667),AllocFactorMatrix,(O$4+1),FALSE)*$E2671</f>
        <v>-506.83315801328683</v>
      </c>
      <c r="P2667" s="22">
        <f ca="1">VLOOKUP(CONCATENATE($F2667," ",$G2667),AllocFactorMatrix,(P$4+1),FALSE)*$E2671</f>
        <v>0</v>
      </c>
      <c r="Q2667" s="22">
        <f ca="1">VLOOKUP(CONCATENATE($F2667," ",$G2667),AllocFactorMatrix,(Q$4+1),FALSE)*$E2671</f>
        <v>0</v>
      </c>
      <c r="R2667" s="22">
        <f t="shared" ca="1" si="1270"/>
        <v>-2349.9111284987603</v>
      </c>
      <c r="S2667" s="22">
        <f ca="1">VLOOKUP(CONCATENATE($F2667," ",$G2667),AllocFactorMatrix,(S$4+1),FALSE)*$E2671</f>
        <v>-78.97519728766737</v>
      </c>
      <c r="T2667" s="22">
        <f ca="1">VLOOKUP(CONCATENATE($F2667," ",$G2667),AllocFactorMatrix,(T$4+1),FALSE)*$E2671</f>
        <v>-1458.6531458036816</v>
      </c>
      <c r="U2667" s="22">
        <f ca="1">VLOOKUP(CONCATENATE($F2667," ",$G2667),AllocFactorMatrix,(U$4+1),FALSE)*$E2671</f>
        <v>0</v>
      </c>
      <c r="V2667" s="22">
        <f ca="1">VLOOKUP(CONCATENATE($F2667," ",$G2667),AllocFactorMatrix,(V$4+1),FALSE)*$E2671</f>
        <v>0</v>
      </c>
      <c r="W2667" s="22">
        <f t="shared" ca="1" si="1271"/>
        <v>-1537.6283430913491</v>
      </c>
      <c r="X2667" s="22">
        <f ca="1">VLOOKUP(CONCATENATE($F2667," ",$G2667),AllocFactorMatrix,(X$4+1),FALSE)*$E2671</f>
        <v>-518.06240320481015</v>
      </c>
      <c r="Y2667" s="22">
        <f ca="1">VLOOKUP(CONCATENATE($F2667," ",$G2667),AllocFactorMatrix,(Y$4+1),FALSE)*$E2671</f>
        <v>-9.9498739402919174</v>
      </c>
      <c r="Z2667" s="22">
        <f t="shared" ca="1" si="1269"/>
        <v>-528.01227714510208</v>
      </c>
      <c r="AA2667" s="22">
        <f ca="1">VLOOKUP(CONCATENATE($F2667," ",$G2667),AllocFactorMatrix,(AA$4+1),FALSE)*$E2671</f>
        <v>-7.6042223086701677</v>
      </c>
      <c r="AB2667" s="22">
        <f ca="1">VLOOKUP(CONCATENATE($F2667," ",$G2667),AllocFactorMatrix,(AB$4+1),FALSE)*$E2671</f>
        <v>-8.7503854435805266</v>
      </c>
      <c r="AC2667" s="22">
        <f ca="1">VLOOKUP(CONCATENATE($F2667," ",$G2667),AllocFactorMatrix,(AC$4+1),FALSE)*$E2671</f>
        <v>-2.077548757613195</v>
      </c>
    </row>
    <row r="2668" spans="4:29" hidden="1" outlineLevel="1">
      <c r="F2668" s="42" t="str">
        <f>F2671</f>
        <v>RB_GUP</v>
      </c>
      <c r="G2668" s="17" t="str">
        <f>$G$12</f>
        <v>DISTSEC</v>
      </c>
      <c r="H2668" s="21">
        <f t="shared" ca="1" si="1247"/>
        <v>-8531.9163938147922</v>
      </c>
      <c r="I2668" s="22">
        <f ca="1">VLOOKUP(CONCATENATE($F2668," ",$G2668),AllocFactorMatrix,(I$4+1),FALSE)*$E2671</f>
        <v>-6487.4852675318189</v>
      </c>
      <c r="J2668" s="22">
        <f ca="1">VLOOKUP(CONCATENATE($F2668," ",$G2668),AllocFactorMatrix,(J$4+1),FALSE)*$E2671</f>
        <v>-1309.4527162666795</v>
      </c>
      <c r="K2668" s="22">
        <f ca="1">VLOOKUP(CONCATENATE($F2668," ",$G2668),AllocFactorMatrix,(K$4+1),FALSE)*$E2671</f>
        <v>0</v>
      </c>
      <c r="L2668" s="22">
        <f ca="1">VLOOKUP(CONCATENATE($F2668," ",$G2668),AllocFactorMatrix,(L$4+1),FALSE)*$E2671</f>
        <v>0</v>
      </c>
      <c r="M2668" s="22">
        <f t="shared" ca="1" si="1268"/>
        <v>-1309.4527162666795</v>
      </c>
      <c r="N2668" s="22">
        <f ca="1">VLOOKUP(CONCATENATE($F2668," ",$G2668),AllocFactorMatrix,(N$4+1),FALSE)*$E2671</f>
        <v>-501.54697333163512</v>
      </c>
      <c r="O2668" s="22">
        <f ca="1">VLOOKUP(CONCATENATE($F2668," ",$G2668),AllocFactorMatrix,(O$4+1),FALSE)*$E2671</f>
        <v>0</v>
      </c>
      <c r="P2668" s="22">
        <f ca="1">VLOOKUP(CONCATENATE($F2668," ",$G2668),AllocFactorMatrix,(P$4+1),FALSE)*$E2671</f>
        <v>0</v>
      </c>
      <c r="Q2668" s="22">
        <f ca="1">VLOOKUP(CONCATENATE($F2668," ",$G2668),AllocFactorMatrix,(Q$4+1),FALSE)*$E2671</f>
        <v>0</v>
      </c>
      <c r="R2668" s="22">
        <f t="shared" ca="1" si="1270"/>
        <v>-501.54697333163512</v>
      </c>
      <c r="S2668" s="22">
        <f ca="1">VLOOKUP(CONCATENATE($F2668," ",$G2668),AllocFactorMatrix,(S$4+1),FALSE)*$E2671</f>
        <v>-17.615382090182546</v>
      </c>
      <c r="T2668" s="22">
        <f ca="1">VLOOKUP(CONCATENATE($F2668," ",$G2668),AllocFactorMatrix,(T$4+1),FALSE)*$E2671</f>
        <v>0</v>
      </c>
      <c r="U2668" s="22">
        <f ca="1">VLOOKUP(CONCATENATE($F2668," ",$G2668),AllocFactorMatrix,(U$4+1),FALSE)*$E2671</f>
        <v>0</v>
      </c>
      <c r="V2668" s="22">
        <f ca="1">VLOOKUP(CONCATENATE($F2668," ",$G2668),AllocFactorMatrix,(V$4+1),FALSE)*$E2671</f>
        <v>0</v>
      </c>
      <c r="W2668" s="22">
        <f t="shared" ca="1" si="1271"/>
        <v>-17.615382090182546</v>
      </c>
      <c r="X2668" s="22">
        <f ca="1">VLOOKUP(CONCATENATE($F2668," ",$G2668),AllocFactorMatrix,(X$4+1),FALSE)*$E2671</f>
        <v>-145.4824689230791</v>
      </c>
      <c r="Y2668" s="22">
        <f ca="1">VLOOKUP(CONCATENATE($F2668," ",$G2668),AllocFactorMatrix,(Y$4+1),FALSE)*$E2671</f>
        <v>0</v>
      </c>
      <c r="Z2668" s="22">
        <f t="shared" ca="1" si="1269"/>
        <v>-145.4824689230791</v>
      </c>
      <c r="AA2668" s="22">
        <f ca="1">VLOOKUP(CONCATENATE($F2668," ",$G2668),AllocFactorMatrix,(AA$4+1),FALSE)*$E2671</f>
        <v>-1.8726157256648335</v>
      </c>
      <c r="AB2668" s="22">
        <f ca="1">VLOOKUP(CONCATENATE($F2668," ",$G2668),AllocFactorMatrix,(AB$4+1),FALSE)*$E2671</f>
        <v>-55.753934664437125</v>
      </c>
      <c r="AC2668" s="22">
        <f ca="1">VLOOKUP(CONCATENATE($F2668," ",$G2668),AllocFactorMatrix,(AC$4+1),FALSE)*$E2671</f>
        <v>-12.707035281297083</v>
      </c>
    </row>
    <row r="2669" spans="4:29" hidden="1" outlineLevel="1">
      <c r="F2669" s="42" t="str">
        <f>F2671</f>
        <v>RB_GUP</v>
      </c>
      <c r="G2669" s="17" t="str">
        <f>$G$13</f>
        <v>ENERGY</v>
      </c>
      <c r="H2669" s="21">
        <f t="shared" ca="1" si="1247"/>
        <v>-2561.4526503984775</v>
      </c>
      <c r="I2669" s="22">
        <f ca="1">VLOOKUP(CONCATENATE($F2669," ",$G2669),AllocFactorMatrix,(I$4+1),FALSE)*$E2671</f>
        <v>-941.12545748832531</v>
      </c>
      <c r="J2669" s="22">
        <f ca="1">VLOOKUP(CONCATENATE($F2669," ",$G2669),AllocFactorMatrix,(J$4+1),FALSE)*$E2671</f>
        <v>-297.29062883020237</v>
      </c>
      <c r="K2669" s="22">
        <f ca="1">VLOOKUP(CONCATENATE($F2669," ",$G2669),AllocFactorMatrix,(K$4+1),FALSE)*$E2671</f>
        <v>-3.7127312926383951</v>
      </c>
      <c r="L2669" s="22">
        <f ca="1">VLOOKUP(CONCATENATE($F2669," ",$G2669),AllocFactorMatrix,(L$4+1),FALSE)*$E2671</f>
        <v>-0.18807853633612434</v>
      </c>
      <c r="M2669" s="22">
        <f t="shared" ca="1" si="1268"/>
        <v>-301.19143865917692</v>
      </c>
      <c r="N2669" s="22">
        <f ca="1">VLOOKUP(CONCATENATE($F2669," ",$G2669),AllocFactorMatrix,(N$4+1),FALSE)*$E2671</f>
        <v>-150.62061508108803</v>
      </c>
      <c r="O2669" s="22">
        <f ca="1">VLOOKUP(CONCATENATE($F2669," ",$G2669),AllocFactorMatrix,(O$4+1),FALSE)*$E2671</f>
        <v>-40.633477682122255</v>
      </c>
      <c r="P2669" s="22">
        <f ca="1">VLOOKUP(CONCATENATE($F2669," ",$G2669),AllocFactorMatrix,(P$4+1),FALSE)*$E2671</f>
        <v>-6.3318522452807917</v>
      </c>
      <c r="Q2669" s="22">
        <f ca="1">VLOOKUP(CONCATENATE($F2669," ",$G2669),AllocFactorMatrix,(Q$4+1),FALSE)*$E2671</f>
        <v>0</v>
      </c>
      <c r="R2669" s="22">
        <f t="shared" ca="1" si="1270"/>
        <v>-197.58594500849108</v>
      </c>
      <c r="S2669" s="22">
        <f ca="1">VLOOKUP(CONCATENATE($F2669," ",$G2669),AllocFactorMatrix,(S$4+1),FALSE)*$E2671</f>
        <v>-7.5855303679300103</v>
      </c>
      <c r="T2669" s="22">
        <f ca="1">VLOOKUP(CONCATENATE($F2669," ",$G2669),AllocFactorMatrix,(T$4+1),FALSE)*$E2671</f>
        <v>-149.9379055825606</v>
      </c>
      <c r="U2669" s="22">
        <f ca="1">VLOOKUP(CONCATENATE($F2669," ",$G2669),AllocFactorMatrix,(U$4+1),FALSE)*$E2671</f>
        <v>-788.23942078975301</v>
      </c>
      <c r="V2669" s="22">
        <f ca="1">VLOOKUP(CONCATENATE($F2669," ",$G2669),AllocFactorMatrix,(V$4+1),FALSE)*$E2671</f>
        <v>-110.22175422803245</v>
      </c>
      <c r="W2669" s="22">
        <f t="shared" ca="1" si="1271"/>
        <v>-1055.984610968276</v>
      </c>
      <c r="X2669" s="22">
        <f ca="1">VLOOKUP(CONCATENATE($F2669," ",$G2669),AllocFactorMatrix,(X$4+1),FALSE)*$E2671</f>
        <v>-42.348134743867888</v>
      </c>
      <c r="Y2669" s="22">
        <f ca="1">VLOOKUP(CONCATENATE($F2669," ",$G2669),AllocFactorMatrix,(Y$4+1),FALSE)*$E2671</f>
        <v>-0.80076774412806417</v>
      </c>
      <c r="Z2669" s="22">
        <f t="shared" ca="1" si="1269"/>
        <v>-43.148902487995954</v>
      </c>
      <c r="AA2669" s="22">
        <f ca="1">VLOOKUP(CONCATENATE($F2669," ",$G2669),AllocFactorMatrix,(AA$4+1),FALSE)*$E2671</f>
        <v>-0.79874588129174284</v>
      </c>
      <c r="AB2669" s="22">
        <f ca="1">VLOOKUP(CONCATENATE($F2669," ",$G2669),AllocFactorMatrix,(AB$4+1),FALSE)*$E2671</f>
        <v>-17.512046588115453</v>
      </c>
      <c r="AC2669" s="22">
        <f ca="1">VLOOKUP(CONCATENATE($F2669," ",$G2669),AllocFactorMatrix,(AC$4+1),FALSE)*$E2671</f>
        <v>-4.105503316805831</v>
      </c>
    </row>
    <row r="2670" spans="4:29" hidden="1" outlineLevel="1">
      <c r="F2670" s="42" t="str">
        <f>F2671</f>
        <v>RB_GUP</v>
      </c>
      <c r="G2670" s="17" t="str">
        <f>$G$14</f>
        <v>CUSTOMER</v>
      </c>
      <c r="H2670" s="21">
        <f t="shared" ca="1" si="1247"/>
        <v>-68852.798054966159</v>
      </c>
      <c r="I2670" s="22">
        <f ca="1">VLOOKUP(CONCATENATE($F2670," ",$G2670),AllocFactorMatrix,(I$4+1),FALSE)*$E2671</f>
        <v>-51390.574778862152</v>
      </c>
      <c r="J2670" s="22">
        <f ca="1">VLOOKUP(CONCATENATE($F2670," ",$G2670),AllocFactorMatrix,(J$4+1),FALSE)*$E2671</f>
        <v>-12605.857253297751</v>
      </c>
      <c r="K2670" s="22">
        <f ca="1">VLOOKUP(CONCATENATE($F2670," ",$G2670),AllocFactorMatrix,(K$4+1),FALSE)*$E2671</f>
        <v>-139.54072657089276</v>
      </c>
      <c r="L2670" s="22">
        <f ca="1">VLOOKUP(CONCATENATE($F2670," ",$G2670),AllocFactorMatrix,(L$4+1),FALSE)*$E2671</f>
        <v>-10.279895473036804</v>
      </c>
      <c r="M2670" s="22">
        <f t="shared" ca="1" si="1268"/>
        <v>-12755.67787534168</v>
      </c>
      <c r="N2670" s="22">
        <f ca="1">VLOOKUP(CONCATENATE($F2670," ",$G2670),AllocFactorMatrix,(N$4+1),FALSE)*$E2671</f>
        <v>-233.85127926738645</v>
      </c>
      <c r="O2670" s="22">
        <f ca="1">VLOOKUP(CONCATENATE($F2670," ",$G2670),AllocFactorMatrix,(O$4+1),FALSE)*$E2671</f>
        <v>-73.561995120785852</v>
      </c>
      <c r="P2670" s="22">
        <f ca="1">VLOOKUP(CONCATENATE($F2670," ",$G2670),AllocFactorMatrix,(P$4+1),FALSE)*$E2671</f>
        <v>-29.486937026523957</v>
      </c>
      <c r="Q2670" s="22">
        <f ca="1">VLOOKUP(CONCATENATE($F2670," ",$G2670),AllocFactorMatrix,(Q$4+1),FALSE)*$E2671</f>
        <v>0</v>
      </c>
      <c r="R2670" s="22">
        <f t="shared" ca="1" si="1270"/>
        <v>-336.90021141469623</v>
      </c>
      <c r="S2670" s="22">
        <f ca="1">VLOOKUP(CONCATENATE($F2670," ",$G2670),AllocFactorMatrix,(S$4+1),FALSE)*$E2671</f>
        <v>-2.1719083496417024</v>
      </c>
      <c r="T2670" s="22">
        <f ca="1">VLOOKUP(CONCATENATE($F2670," ",$G2670),AllocFactorMatrix,(T$4+1),FALSE)*$E2671</f>
        <v>-53.966465959949822</v>
      </c>
      <c r="U2670" s="22">
        <f ca="1">VLOOKUP(CONCATENATE($F2670," ",$G2670),AllocFactorMatrix,(U$4+1),FALSE)*$E2671</f>
        <v>-97.730052357040748</v>
      </c>
      <c r="V2670" s="22">
        <f ca="1">VLOOKUP(CONCATENATE($F2670," ",$G2670),AllocFactorMatrix,(V$4+1),FALSE)*$E2671</f>
        <v>-18.944841532857112</v>
      </c>
      <c r="W2670" s="22">
        <f t="shared" ca="1" si="1271"/>
        <v>-172.81326819948939</v>
      </c>
      <c r="X2670" s="22">
        <f ca="1">VLOOKUP(CONCATENATE($F2670," ",$G2670),AllocFactorMatrix,(X$4+1),FALSE)*$E2671</f>
        <v>-74.866255667591574</v>
      </c>
      <c r="Y2670" s="22">
        <f ca="1">VLOOKUP(CONCATENATE($F2670," ",$G2670),AllocFactorMatrix,(Y$4+1),FALSE)*$E2671</f>
        <v>-0.87391816926574484</v>
      </c>
      <c r="Z2670" s="22">
        <f t="shared" ca="1" si="1269"/>
        <v>-75.740173836857323</v>
      </c>
      <c r="AA2670" s="22">
        <f ca="1">VLOOKUP(CONCATENATE($F2670," ",$G2670),AllocFactorMatrix,(AA$4+1),FALSE)*$E2671</f>
        <v>-5.355990341192987</v>
      </c>
      <c r="AB2670" s="22">
        <f ca="1">VLOOKUP(CONCATENATE($F2670," ",$G2670),AllocFactorMatrix,(AB$4+1),FALSE)*$E2671</f>
        <v>-3631.0163456717955</v>
      </c>
      <c r="AC2670" s="22">
        <f ca="1">VLOOKUP(CONCATENATE($F2670," ",$G2670),AllocFactorMatrix,(AC$4+1),FALSE)*$E2671</f>
        <v>-484.71941129829094</v>
      </c>
    </row>
    <row r="2671" spans="4:29" collapsed="1">
      <c r="D2671" s="17" t="s">
        <v>703</v>
      </c>
      <c r="E2671" s="19">
        <v>-263258</v>
      </c>
      <c r="F2671" s="42" t="s">
        <v>73</v>
      </c>
      <c r="G2671" s="17" t="str">
        <f>$G$15</f>
        <v>TOTAL</v>
      </c>
      <c r="H2671" s="21">
        <f t="shared" ca="1" si="1247"/>
        <v>-263258</v>
      </c>
      <c r="I2671" s="22">
        <f ca="1">VLOOKUP(CONCATENATE($F2671," ",$G2671),AllocFactorMatrix,(I$4+1),FALSE)*$E2671</f>
        <v>-153737.28695339101</v>
      </c>
      <c r="J2671" s="22">
        <f ca="1">VLOOKUP(CONCATENATE($F2671," ",$G2671),AllocFactorMatrix,(J$4+1),FALSE)*$E2671</f>
        <v>-37911.270784770444</v>
      </c>
      <c r="K2671" s="22">
        <f ca="1">VLOOKUP(CONCATENATE($F2671," ",$G2671),AllocFactorMatrix,(K$4+1),FALSE)*$E2671</f>
        <v>-443.75562654219539</v>
      </c>
      <c r="L2671" s="22">
        <f ca="1">VLOOKUP(CONCATENATE($F2671," ",$G2671),AllocFactorMatrix,(L$4+1),FALSE)*$E2671</f>
        <v>-23.207399952794706</v>
      </c>
      <c r="M2671" s="22">
        <f t="shared" ca="1" si="1268"/>
        <v>-38378.233811265432</v>
      </c>
      <c r="N2671" s="22">
        <f ca="1">VLOOKUP(CONCATENATE($F2671," ",$G2671),AllocFactorMatrix,(N$4+1),FALSE)*$E2671</f>
        <v>-11457.513722491351</v>
      </c>
      <c r="O2671" s="22">
        <f ca="1">VLOOKUP(CONCATENATE($F2671," ",$G2671),AllocFactorMatrix,(O$4+1),FALSE)*$E2671</f>
        <v>-3013.7021874262887</v>
      </c>
      <c r="P2671" s="22">
        <f ca="1">VLOOKUP(CONCATENATE($F2671," ",$G2671),AllocFactorMatrix,(P$4+1),FALSE)*$E2671</f>
        <v>-427.23312544015619</v>
      </c>
      <c r="Q2671" s="22">
        <f ca="1">VLOOKUP(CONCATENATE($F2671," ",$G2671),AllocFactorMatrix,(Q$4+1),FALSE)*$E2671</f>
        <v>0</v>
      </c>
      <c r="R2671" s="22">
        <f t="shared" ca="1" si="1270"/>
        <v>-14898.449035357795</v>
      </c>
      <c r="S2671" s="22">
        <f ca="1">VLOOKUP(CONCATENATE($F2671," ",$G2671),AllocFactorMatrix,(S$4+1),FALSE)*$E2671</f>
        <v>-482.86606170910903</v>
      </c>
      <c r="T2671" s="22">
        <f ca="1">VLOOKUP(CONCATENATE($F2671," ",$G2671),AllocFactorMatrix,(T$4+1),FALSE)*$E2671</f>
        <v>-8535.6515371567857</v>
      </c>
      <c r="U2671" s="22">
        <f ca="1">VLOOKUP(CONCATENATE($F2671," ",$G2671),AllocFactorMatrix,(U$4+1),FALSE)*$E2671</f>
        <v>-35363.866887110373</v>
      </c>
      <c r="V2671" s="22">
        <f ca="1">VLOOKUP(CONCATENATE($F2671," ",$G2671),AllocFactorMatrix,(V$4+1),FALSE)*$E2671</f>
        <v>-3939.0657132861347</v>
      </c>
      <c r="W2671" s="22">
        <f t="shared" ca="1" si="1271"/>
        <v>-48321.450199262406</v>
      </c>
      <c r="X2671" s="22">
        <f ca="1">VLOOKUP(CONCATENATE($F2671," ",$G2671),AllocFactorMatrix,(X$4+1),FALSE)*$E2671</f>
        <v>-3222.6610000512155</v>
      </c>
      <c r="Y2671" s="22">
        <f ca="1">VLOOKUP(CONCATENATE($F2671," ",$G2671),AllocFactorMatrix,(Y$4+1),FALSE)*$E2671</f>
        <v>-57.626421109716183</v>
      </c>
      <c r="Z2671" s="22">
        <f t="shared" ca="1" si="1269"/>
        <v>-3280.2874211609319</v>
      </c>
      <c r="AA2671" s="22">
        <f ca="1">VLOOKUP(CONCATENATE($F2671," ",$G2671),AllocFactorMatrix,(AA$4+1),FALSE)*$E2671</f>
        <v>-51.155326753165063</v>
      </c>
      <c r="AB2671" s="22">
        <f ca="1">VLOOKUP(CONCATENATE($F2671," ",$G2671),AllocFactorMatrix,(AB$4+1),FALSE)*$E2671</f>
        <v>-4015.5244253447627</v>
      </c>
      <c r="AC2671" s="22">
        <f ca="1">VLOOKUP(CONCATENATE($F2671," ",$G2671),AllocFactorMatrix,(AC$4+1),FALSE)*$E2671</f>
        <v>-575.61282746444067</v>
      </c>
    </row>
    <row r="2672" spans="4:29" hidden="1" outlineLevel="1">
      <c r="F2672" s="42" t="str">
        <f>F2679</f>
        <v>RB_GUP</v>
      </c>
      <c r="G2672" s="17" t="str">
        <f>$G$8</f>
        <v>PRODUCTION</v>
      </c>
      <c r="H2672" s="21">
        <f t="shared" ca="1" si="1247"/>
        <v>-10667089.007940313</v>
      </c>
      <c r="I2672" s="22">
        <f ca="1">VLOOKUP(CONCATENATE($F2672," ",$G2672),AllocFactorMatrix,(I$4+1),FALSE)*$E2679</f>
        <v>-5288834.1501162555</v>
      </c>
      <c r="J2672" s="22">
        <f ca="1">VLOOKUP(CONCATENATE($F2672," ",$G2672),AllocFactorMatrix,(J$4+1),FALSE)*$E2679</f>
        <v>-1322567.497776784</v>
      </c>
      <c r="K2672" s="22">
        <f ca="1">VLOOKUP(CONCATENATE($F2672," ",$G2672),AllocFactorMatrix,(K$4+1),FALSE)*$E2679</f>
        <v>-16762.005936657453</v>
      </c>
      <c r="L2672" s="22">
        <f ca="1">VLOOKUP(CONCATENATE($F2672," ",$G2672),AllocFactorMatrix,(L$4+1),FALSE)*$E2679</f>
        <v>-838.92173553088617</v>
      </c>
      <c r="M2672" s="22">
        <f t="shared" ca="1" si="1268"/>
        <v>-1340168.4254489725</v>
      </c>
      <c r="N2672" s="22">
        <f ca="1">VLOOKUP(CONCATENATE($F2672," ",$G2672),AllocFactorMatrix,(N$4+1),FALSE)*$E2679</f>
        <v>-593366.90829949686</v>
      </c>
      <c r="O2672" s="22">
        <f ca="1">VLOOKUP(CONCATENATE($F2672," ",$G2672),AllocFactorMatrix,(O$4+1),FALSE)*$E2679</f>
        <v>-162628.12783887036</v>
      </c>
      <c r="P2672" s="22">
        <f ca="1">VLOOKUP(CONCATENATE($F2672," ",$G2672),AllocFactorMatrix,(P$4+1),FALSE)*$E2679</f>
        <v>-25879.145275454117</v>
      </c>
      <c r="Q2672" s="22">
        <f ca="1">VLOOKUP(CONCATENATE($F2672," ",$G2672),AllocFactorMatrix,(Q$4+1),FALSE)*$E2679</f>
        <v>0</v>
      </c>
      <c r="R2672" s="22">
        <f ca="1">SUBTOTAL(9,N2672:Q2672)</f>
        <v>-781874.18141382141</v>
      </c>
      <c r="S2672" s="22">
        <f ca="1">VLOOKUP(CONCATENATE($F2672," ",$G2672),AllocFactorMatrix,(S$4+1),FALSE)*$E2679</f>
        <v>-25649.733518885241</v>
      </c>
      <c r="T2672" s="22">
        <f ca="1">VLOOKUP(CONCATENATE($F2672," ",$G2672),AllocFactorMatrix,(T$4+1),FALSE)*$E2679</f>
        <v>-466781.39657424029</v>
      </c>
      <c r="U2672" s="22">
        <f ca="1">VLOOKUP(CONCATENATE($F2672," ",$G2672),AllocFactorMatrix,(U$4+1),FALSE)*$E2679</f>
        <v>-2274411.9021755205</v>
      </c>
      <c r="V2672" s="22">
        <f ca="1">VLOOKUP(CONCATENATE($F2672," ",$G2672),AllocFactorMatrix,(V$4+1),FALSE)*$E2679</f>
        <v>-289806.5695127559</v>
      </c>
      <c r="W2672" s="22">
        <f ca="1">SUBTOTAL(9,S2672:V2672)</f>
        <v>-3056649.6017814022</v>
      </c>
      <c r="X2672" s="22">
        <f ca="1">VLOOKUP(CONCATENATE($F2672," ",$G2672),AllocFactorMatrix,(X$4+1),FALSE)*$E2679</f>
        <v>-165952.0742656076</v>
      </c>
      <c r="Y2672" s="22">
        <f ca="1">VLOOKUP(CONCATENATE($F2672," ",$G2672),AllocFactorMatrix,(Y$4+1),FALSE)*$E2679</f>
        <v>-3119.4991405878995</v>
      </c>
      <c r="Z2672" s="22">
        <f t="shared" ca="1" si="1269"/>
        <v>-169071.5734061955</v>
      </c>
      <c r="AA2672" s="22">
        <f ca="1">VLOOKUP(CONCATENATE($F2672," ",$G2672),AllocFactorMatrix,(AA$4+1),FALSE)*$E2679</f>
        <v>-2413.363413971274</v>
      </c>
      <c r="AB2672" s="22">
        <f ca="1">VLOOKUP(CONCATENATE($F2672," ",$G2672),AllocFactorMatrix,(AB$4+1),FALSE)*$E2679</f>
        <v>-22679.110391470222</v>
      </c>
      <c r="AC2672" s="22">
        <f ca="1">VLOOKUP(CONCATENATE($F2672," ",$G2672),AllocFactorMatrix,(AC$4+1),FALSE)*$E2679</f>
        <v>-5398.6019682247543</v>
      </c>
    </row>
    <row r="2673" spans="4:29" hidden="1" outlineLevel="1">
      <c r="F2673" s="42" t="str">
        <f>F2679</f>
        <v>RB_GUP</v>
      </c>
      <c r="G2673" s="17" t="str">
        <f>$G$9</f>
        <v>BULKTRAN</v>
      </c>
      <c r="H2673" s="21">
        <f t="shared" ca="1" si="1247"/>
        <v>-6837128.5048686117</v>
      </c>
      <c r="I2673" s="22">
        <f ca="1">VLOOKUP(CONCATENATE($F2673," ",$G2673),AllocFactorMatrix,(I$4+1),FALSE)*$E2679</f>
        <v>-3389906.9088450931</v>
      </c>
      <c r="J2673" s="22">
        <f ca="1">VLOOKUP(CONCATENATE($F2673," ",$G2673),AllocFactorMatrix,(J$4+1),FALSE)*$E2679</f>
        <v>-847706.80472726398</v>
      </c>
      <c r="K2673" s="22">
        <f ca="1">VLOOKUP(CONCATENATE($F2673," ",$G2673),AllocFactorMatrix,(K$4+1),FALSE)*$E2679</f>
        <v>-10743.698538841218</v>
      </c>
      <c r="L2673" s="22">
        <f ca="1">VLOOKUP(CONCATENATE($F2673," ",$G2673),AllocFactorMatrix,(L$4+1),FALSE)*$E2679</f>
        <v>-537.71143252695015</v>
      </c>
      <c r="M2673" s="22">
        <f t="shared" ca="1" si="1268"/>
        <v>-858988.21469863213</v>
      </c>
      <c r="N2673" s="22">
        <f ca="1">VLOOKUP(CONCATENATE($F2673," ",$G2673),AllocFactorMatrix,(N$4+1),FALSE)*$E2679</f>
        <v>-380321.73534507654</v>
      </c>
      <c r="O2673" s="22">
        <f ca="1">VLOOKUP(CONCATENATE($F2673," ",$G2673),AllocFactorMatrix,(O$4+1),FALSE)*$E2679</f>
        <v>-104237.37982432506</v>
      </c>
      <c r="P2673" s="22">
        <f ca="1">VLOOKUP(CONCATENATE($F2673," ",$G2673),AllocFactorMatrix,(P$4+1),FALSE)*$E2679</f>
        <v>-16587.378404055155</v>
      </c>
      <c r="Q2673" s="22">
        <f ca="1">VLOOKUP(CONCATENATE($F2673," ",$G2673),AllocFactorMatrix,(Q$4+1),FALSE)*$E2679</f>
        <v>0</v>
      </c>
      <c r="R2673" s="22">
        <f t="shared" ref="R2673:R2679" ca="1" si="1272">SUBTOTAL(9,N2673:Q2673)</f>
        <v>-501146.49357345677</v>
      </c>
      <c r="S2673" s="22">
        <f ca="1">VLOOKUP(CONCATENATE($F2673," ",$G2673),AllocFactorMatrix,(S$4+1),FALSE)*$E2679</f>
        <v>-16440.33569549413</v>
      </c>
      <c r="T2673" s="22">
        <f ca="1">VLOOKUP(CONCATENATE($F2673," ",$G2673),AllocFactorMatrix,(T$4+1),FALSE)*$E2679</f>
        <v>-299186.06563463446</v>
      </c>
      <c r="U2673" s="22">
        <f ca="1">VLOOKUP(CONCATENATE($F2673," ",$G2673),AllocFactorMatrix,(U$4+1),FALSE)*$E2679</f>
        <v>-1457796.6337959052</v>
      </c>
      <c r="V2673" s="22">
        <f ca="1">VLOOKUP(CONCATENATE($F2673," ",$G2673),AllocFactorMatrix,(V$4+1),FALSE)*$E2679</f>
        <v>-185753.09119844344</v>
      </c>
      <c r="W2673" s="22">
        <f t="shared" ref="W2673:W2679" ca="1" si="1273">SUBTOTAL(9,S2673:V2673)</f>
        <v>-1959176.1263244771</v>
      </c>
      <c r="X2673" s="22">
        <f ca="1">VLOOKUP(CONCATENATE($F2673," ",$G2673),AllocFactorMatrix,(X$4+1),FALSE)*$E2679</f>
        <v>-106367.88129909332</v>
      </c>
      <c r="Y2673" s="22">
        <f ca="1">VLOOKUP(CONCATENATE($F2673," ",$G2673),AllocFactorMatrix,(Y$4+1),FALSE)*$E2679</f>
        <v>-1999.4598788057669</v>
      </c>
      <c r="Z2673" s="22">
        <f t="shared" ca="1" si="1269"/>
        <v>-108367.34117789908</v>
      </c>
      <c r="AA2673" s="22">
        <f ca="1">VLOOKUP(CONCATENATE($F2673," ",$G2673),AllocFactorMatrix,(AA$4+1),FALSE)*$E2679</f>
        <v>-1546.8583582632054</v>
      </c>
      <c r="AB2673" s="22">
        <f ca="1">VLOOKUP(CONCATENATE($F2673," ",$G2673),AllocFactorMatrix,(AB$4+1),FALSE)*$E2679</f>
        <v>-14536.298704094455</v>
      </c>
      <c r="AC2673" s="22">
        <f ca="1">VLOOKUP(CONCATENATE($F2673," ",$G2673),AllocFactorMatrix,(AC$4+1),FALSE)*$E2679</f>
        <v>-3460.2631866963611</v>
      </c>
    </row>
    <row r="2674" spans="4:29" hidden="1" outlineLevel="1">
      <c r="F2674" s="42" t="str">
        <f>F2679</f>
        <v>RB_GUP</v>
      </c>
      <c r="G2674" s="17" t="str">
        <f>$G$10</f>
        <v>SUBTRAN</v>
      </c>
      <c r="H2674" s="21">
        <f t="shared" ca="1" si="1247"/>
        <v>-2166073.4919097819</v>
      </c>
      <c r="I2674" s="22">
        <f ca="1">VLOOKUP(CONCATENATE($F2674," ",$G2674),AllocFactorMatrix,(I$4+1),FALSE)*$E2679</f>
        <v>-1045265.2518000002</v>
      </c>
      <c r="J2674" s="22">
        <f ca="1">VLOOKUP(CONCATENATE($F2674," ",$G2674),AllocFactorMatrix,(J$4+1),FALSE)*$E2679</f>
        <v>-260786.80799628381</v>
      </c>
      <c r="K2674" s="22">
        <f ca="1">VLOOKUP(CONCATENATE($F2674," ",$G2674),AllocFactorMatrix,(K$4+1),FALSE)*$E2679</f>
        <v>-3312.1468926917314</v>
      </c>
      <c r="L2674" s="22">
        <f ca="1">VLOOKUP(CONCATENATE($F2674," ",$G2674),AllocFactorMatrix,(L$4+1),FALSE)*$E2679</f>
        <v>-213.5289051165243</v>
      </c>
      <c r="M2674" s="22">
        <f t="shared" ca="1" si="1268"/>
        <v>-264312.48379409208</v>
      </c>
      <c r="N2674" s="22">
        <f ca="1">VLOOKUP(CONCATENATE($F2674," ",$G2674),AllocFactorMatrix,(N$4+1),FALSE)*$E2679</f>
        <v>-115810.80083208517</v>
      </c>
      <c r="O2674" s="22">
        <f ca="1">VLOOKUP(CONCATENATE($F2674," ",$G2674),AllocFactorMatrix,(O$4+1),FALSE)*$E2679</f>
        <v>-31793.062990313534</v>
      </c>
      <c r="P2674" s="22">
        <f ca="1">VLOOKUP(CONCATENATE($F2674," ",$G2674),AllocFactorMatrix,(P$4+1),FALSE)*$E2679</f>
        <v>-6390.6410809660692</v>
      </c>
      <c r="Q2674" s="22">
        <f ca="1">VLOOKUP(CONCATENATE($F2674," ",$G2674),AllocFactorMatrix,(Q$4+1),FALSE)*$E2679</f>
        <v>0</v>
      </c>
      <c r="R2674" s="22">
        <f t="shared" ca="1" si="1272"/>
        <v>-153994.50490336478</v>
      </c>
      <c r="S2674" s="22">
        <f ca="1">VLOOKUP(CONCATENATE($F2674," ",$G2674),AllocFactorMatrix,(S$4+1),FALSE)*$E2679</f>
        <v>-4907.7088236065028</v>
      </c>
      <c r="T2674" s="22">
        <f ca="1">VLOOKUP(CONCATENATE($F2674," ",$G2674),AllocFactorMatrix,(T$4+1),FALSE)*$E2679</f>
        <v>-91946.66078250423</v>
      </c>
      <c r="U2674" s="22">
        <f ca="1">VLOOKUP(CONCATENATE($F2674," ",$G2674),AllocFactorMatrix,(U$4+1),FALSE)*$E2679</f>
        <v>-571395.49406662432</v>
      </c>
      <c r="V2674" s="22">
        <f ca="1">VLOOKUP(CONCATENATE($F2674," ",$G2674),AllocFactorMatrix,(V$4+1),FALSE)*$E2679</f>
        <v>0</v>
      </c>
      <c r="W2674" s="22">
        <f t="shared" ca="1" si="1273"/>
        <v>-668249.86367273505</v>
      </c>
      <c r="X2674" s="22">
        <f ca="1">VLOOKUP(CONCATENATE($F2674," ",$G2674),AllocFactorMatrix,(X$4+1),FALSE)*$E2679</f>
        <v>-32483.380680996037</v>
      </c>
      <c r="Y2674" s="22">
        <f ca="1">VLOOKUP(CONCATENATE($F2674," ",$G2674),AllocFactorMatrix,(Y$4+1),FALSE)*$E2679</f>
        <v>-623.090535244325</v>
      </c>
      <c r="Z2674" s="22">
        <f t="shared" ca="1" si="1269"/>
        <v>-33106.471216240359</v>
      </c>
      <c r="AA2674" s="22">
        <f ca="1">VLOOKUP(CONCATENATE($F2674," ",$G2674),AllocFactorMatrix,(AA$4+1),FALSE)*$E2679</f>
        <v>-473.92809977683999</v>
      </c>
      <c r="AB2674" s="22">
        <f ca="1">VLOOKUP(CONCATENATE($F2674," ",$G2674),AllocFactorMatrix,(AB$4+1),FALSE)*$E2679</f>
        <v>-542.24588524584522</v>
      </c>
      <c r="AC2674" s="22">
        <f ca="1">VLOOKUP(CONCATENATE($F2674," ",$G2674),AllocFactorMatrix,(AC$4+1),FALSE)*$E2679</f>
        <v>-128.74253832637558</v>
      </c>
    </row>
    <row r="2675" spans="4:29" hidden="1" outlineLevel="1">
      <c r="F2675" s="42" t="str">
        <f>F2679</f>
        <v>RB_GUP</v>
      </c>
      <c r="G2675" s="17" t="str">
        <f>$G$11</f>
        <v>DISTPRI</v>
      </c>
      <c r="H2675" s="21">
        <f t="shared" ca="1" si="1247"/>
        <v>-3211079.4383097361</v>
      </c>
      <c r="I2675" s="22">
        <f ca="1">VLOOKUP(CONCATENATE($F2675," ",$G2675),AllocFactorMatrix,(I$4+1),FALSE)*$E2679</f>
        <v>-2123871.7375162593</v>
      </c>
      <c r="J2675" s="22">
        <f ca="1">VLOOKUP(CONCATENATE($F2675," ",$G2675),AllocFactorMatrix,(J$4+1),FALSE)*$E2679</f>
        <v>-527056.99328298168</v>
      </c>
      <c r="K2675" s="22">
        <f ca="1">VLOOKUP(CONCATENATE($F2675," ",$G2675),AllocFactorMatrix,(K$4+1),FALSE)*$E2679</f>
        <v>-6691.4644880865235</v>
      </c>
      <c r="L2675" s="22">
        <f ca="1">VLOOKUP(CONCATENATE($F2675," ",$G2675),AllocFactorMatrix,(L$4+1),FALSE)*$E2679</f>
        <v>0</v>
      </c>
      <c r="M2675" s="22">
        <f t="shared" ca="1" si="1268"/>
        <v>-533748.45777106821</v>
      </c>
      <c r="N2675" s="22">
        <f ca="1">VLOOKUP(CONCATENATE($F2675," ",$G2675),AllocFactorMatrix,(N$4+1),FALSE)*$E2679</f>
        <v>-230056.8879308521</v>
      </c>
      <c r="O2675" s="22">
        <f ca="1">VLOOKUP(CONCATENATE($F2675," ",$G2675),AllocFactorMatrix,(O$4+1),FALSE)*$E2679</f>
        <v>-63263.98606022598</v>
      </c>
      <c r="P2675" s="22">
        <f ca="1">VLOOKUP(CONCATENATE($F2675," ",$G2675),AllocFactorMatrix,(P$4+1),FALSE)*$E2679</f>
        <v>0</v>
      </c>
      <c r="Q2675" s="22">
        <f ca="1">VLOOKUP(CONCATENATE($F2675," ",$G2675),AllocFactorMatrix,(Q$4+1),FALSE)*$E2679</f>
        <v>0</v>
      </c>
      <c r="R2675" s="22">
        <f t="shared" ca="1" si="1272"/>
        <v>-293320.87399107806</v>
      </c>
      <c r="S2675" s="22">
        <f ca="1">VLOOKUP(CONCATENATE($F2675," ",$G2675),AllocFactorMatrix,(S$4+1),FALSE)*$E2679</f>
        <v>-9857.8510527908384</v>
      </c>
      <c r="T2675" s="22">
        <f ca="1">VLOOKUP(CONCATENATE($F2675," ",$G2675),AllocFactorMatrix,(T$4+1),FALSE)*$E2679</f>
        <v>-182072.16876763559</v>
      </c>
      <c r="U2675" s="22">
        <f ca="1">VLOOKUP(CONCATENATE($F2675," ",$G2675),AllocFactorMatrix,(U$4+1),FALSE)*$E2679</f>
        <v>0</v>
      </c>
      <c r="V2675" s="22">
        <f ca="1">VLOOKUP(CONCATENATE($F2675," ",$G2675),AllocFactorMatrix,(V$4+1),FALSE)*$E2679</f>
        <v>0</v>
      </c>
      <c r="W2675" s="22">
        <f t="shared" ca="1" si="1273"/>
        <v>-191930.01982042645</v>
      </c>
      <c r="X2675" s="22">
        <f ca="1">VLOOKUP(CONCATENATE($F2675," ",$G2675),AllocFactorMatrix,(X$4+1),FALSE)*$E2679</f>
        <v>-64665.644179927709</v>
      </c>
      <c r="Y2675" s="22">
        <f ca="1">VLOOKUP(CONCATENATE($F2675," ",$G2675),AllocFactorMatrix,(Y$4+1),FALSE)*$E2679</f>
        <v>-1241.9642959569978</v>
      </c>
      <c r="Z2675" s="22">
        <f t="shared" ca="1" si="1269"/>
        <v>-65907.608475884714</v>
      </c>
      <c r="AA2675" s="22">
        <f ca="1">VLOOKUP(CONCATENATE($F2675," ",$G2675),AllocFactorMatrix,(AA$4+1),FALSE)*$E2679</f>
        <v>-949.17510136927035</v>
      </c>
      <c r="AB2675" s="22">
        <f ca="1">VLOOKUP(CONCATENATE($F2675," ",$G2675),AllocFactorMatrix,(AB$4+1),FALSE)*$E2679</f>
        <v>-1092.2416064770773</v>
      </c>
      <c r="AC2675" s="22">
        <f ca="1">VLOOKUP(CONCATENATE($F2675," ",$G2675),AllocFactorMatrix,(AC$4+1),FALSE)*$E2679</f>
        <v>-259.32402717352483</v>
      </c>
    </row>
    <row r="2676" spans="4:29" hidden="1" outlineLevel="1">
      <c r="F2676" s="42" t="str">
        <f>F2679</f>
        <v>RB_GUP</v>
      </c>
      <c r="G2676" s="17" t="str">
        <f>$G$12</f>
        <v>DISTSEC</v>
      </c>
      <c r="H2676" s="21">
        <f t="shared" ca="1" si="1247"/>
        <v>-1064971.8379142876</v>
      </c>
      <c r="I2676" s="22">
        <f ca="1">VLOOKUP(CONCATENATE($F2676," ",$G2676),AllocFactorMatrix,(I$4+1),FALSE)*$E2679</f>
        <v>-809781.62348307716</v>
      </c>
      <c r="J2676" s="22">
        <f ca="1">VLOOKUP(CONCATENATE($F2676," ",$G2676),AllocFactorMatrix,(J$4+1),FALSE)*$E2679</f>
        <v>-163448.65579265938</v>
      </c>
      <c r="K2676" s="22">
        <f ca="1">VLOOKUP(CONCATENATE($F2676," ",$G2676),AllocFactorMatrix,(K$4+1),FALSE)*$E2679</f>
        <v>0</v>
      </c>
      <c r="L2676" s="22">
        <f ca="1">VLOOKUP(CONCATENATE($F2676," ",$G2676),AllocFactorMatrix,(L$4+1),FALSE)*$E2679</f>
        <v>0</v>
      </c>
      <c r="M2676" s="22">
        <f t="shared" ca="1" si="1268"/>
        <v>-163448.65579265938</v>
      </c>
      <c r="N2676" s="22">
        <f ca="1">VLOOKUP(CONCATENATE($F2676," ",$G2676),AllocFactorMatrix,(N$4+1),FALSE)*$E2679</f>
        <v>-62604.153315023017</v>
      </c>
      <c r="O2676" s="22">
        <f ca="1">VLOOKUP(CONCATENATE($F2676," ",$G2676),AllocFactorMatrix,(O$4+1),FALSE)*$E2679</f>
        <v>0</v>
      </c>
      <c r="P2676" s="22">
        <f ca="1">VLOOKUP(CONCATENATE($F2676," ",$G2676),AllocFactorMatrix,(P$4+1),FALSE)*$E2679</f>
        <v>0</v>
      </c>
      <c r="Q2676" s="22">
        <f ca="1">VLOOKUP(CONCATENATE($F2676," ",$G2676),AllocFactorMatrix,(Q$4+1),FALSE)*$E2679</f>
        <v>0</v>
      </c>
      <c r="R2676" s="22">
        <f t="shared" ca="1" si="1272"/>
        <v>-62604.153315023017</v>
      </c>
      <c r="S2676" s="22">
        <f ca="1">VLOOKUP(CONCATENATE($F2676," ",$G2676),AllocFactorMatrix,(S$4+1),FALSE)*$E2679</f>
        <v>-2198.7892255653251</v>
      </c>
      <c r="T2676" s="22">
        <f ca="1">VLOOKUP(CONCATENATE($F2676," ",$G2676),AllocFactorMatrix,(T$4+1),FALSE)*$E2679</f>
        <v>0</v>
      </c>
      <c r="U2676" s="22">
        <f ca="1">VLOOKUP(CONCATENATE($F2676," ",$G2676),AllocFactorMatrix,(U$4+1),FALSE)*$E2679</f>
        <v>0</v>
      </c>
      <c r="V2676" s="22">
        <f ca="1">VLOOKUP(CONCATENATE($F2676," ",$G2676),AllocFactorMatrix,(V$4+1),FALSE)*$E2679</f>
        <v>0</v>
      </c>
      <c r="W2676" s="22">
        <f t="shared" ca="1" si="1273"/>
        <v>-2198.7892255653251</v>
      </c>
      <c r="X2676" s="22">
        <f ca="1">VLOOKUP(CONCATENATE($F2676," ",$G2676),AllocFactorMatrix,(X$4+1),FALSE)*$E2679</f>
        <v>-18159.429272612138</v>
      </c>
      <c r="Y2676" s="22">
        <f ca="1">VLOOKUP(CONCATENATE($F2676," ",$G2676),AllocFactorMatrix,(Y$4+1),FALSE)*$E2679</f>
        <v>0</v>
      </c>
      <c r="Z2676" s="22">
        <f t="shared" ca="1" si="1269"/>
        <v>-18159.429272612138</v>
      </c>
      <c r="AA2676" s="22">
        <f ca="1">VLOOKUP(CONCATENATE($F2676," ",$G2676),AllocFactorMatrix,(AA$4+1),FALSE)*$E2679</f>
        <v>-233.74385296534658</v>
      </c>
      <c r="AB2676" s="22">
        <f ca="1">VLOOKUP(CONCATENATE($F2676," ",$G2676),AllocFactorMatrix,(AB$4+1),FALSE)*$E2679</f>
        <v>-6959.3239701204257</v>
      </c>
      <c r="AC2676" s="22">
        <f ca="1">VLOOKUP(CONCATENATE($F2676," ",$G2676),AllocFactorMatrix,(AC$4+1),FALSE)*$E2679</f>
        <v>-1586.1190022648516</v>
      </c>
    </row>
    <row r="2677" spans="4:29" hidden="1" outlineLevel="1">
      <c r="F2677" s="42" t="str">
        <f>F2679</f>
        <v>RB_GUP</v>
      </c>
      <c r="G2677" s="17" t="str">
        <f>$G$13</f>
        <v>ENERGY</v>
      </c>
      <c r="H2677" s="21">
        <f t="shared" ca="1" si="1247"/>
        <v>-319725.93388313794</v>
      </c>
      <c r="I2677" s="22">
        <f ca="1">VLOOKUP(CONCATENATE($F2677," ",$G2677),AllocFactorMatrix,(I$4+1),FALSE)*$E2679</f>
        <v>-117473.26883041927</v>
      </c>
      <c r="J2677" s="22">
        <f ca="1">VLOOKUP(CONCATENATE($F2677," ",$G2677),AllocFactorMatrix,(J$4+1),FALSE)*$E2679</f>
        <v>-37108.444664263036</v>
      </c>
      <c r="K2677" s="22">
        <f ca="1">VLOOKUP(CONCATENATE($F2677," ",$G2677),AllocFactorMatrix,(K$4+1),FALSE)*$E2679</f>
        <v>-463.43096742830448</v>
      </c>
      <c r="L2677" s="22">
        <f ca="1">VLOOKUP(CONCATENATE($F2677," ",$G2677),AllocFactorMatrix,(L$4+1),FALSE)*$E2679</f>
        <v>-23.476360441051391</v>
      </c>
      <c r="M2677" s="22">
        <f t="shared" ca="1" si="1268"/>
        <v>-37595.351992132397</v>
      </c>
      <c r="N2677" s="22">
        <f ca="1">VLOOKUP(CONCATENATE($F2677," ",$G2677),AllocFactorMatrix,(N$4+1),FALSE)*$E2679</f>
        <v>-18800.783536389728</v>
      </c>
      <c r="O2677" s="22">
        <f ca="1">VLOOKUP(CONCATENATE($F2677," ",$G2677),AllocFactorMatrix,(O$4+1),FALSE)*$E2679</f>
        <v>-5071.956569962409</v>
      </c>
      <c r="P2677" s="22">
        <f ca="1">VLOOKUP(CONCATENATE($F2677," ",$G2677),AllocFactorMatrix,(P$4+1),FALSE)*$E2679</f>
        <v>-790.35518068917122</v>
      </c>
      <c r="Q2677" s="22">
        <f ca="1">VLOOKUP(CONCATENATE($F2677," ",$G2677),AllocFactorMatrix,(Q$4+1),FALSE)*$E2679</f>
        <v>0</v>
      </c>
      <c r="R2677" s="22">
        <f t="shared" ca="1" si="1272"/>
        <v>-24663.095287041309</v>
      </c>
      <c r="S2677" s="22">
        <f ca="1">VLOOKUP(CONCATENATE($F2677," ",$G2677),AllocFactorMatrix,(S$4+1),FALSE)*$E2679</f>
        <v>-946.84193381752755</v>
      </c>
      <c r="T2677" s="22">
        <f ca="1">VLOOKUP(CONCATENATE($F2677," ",$G2677),AllocFactorMatrix,(T$4+1),FALSE)*$E2679</f>
        <v>-18715.566293762338</v>
      </c>
      <c r="U2677" s="22">
        <f ca="1">VLOOKUP(CONCATENATE($F2677," ",$G2677),AllocFactorMatrix,(U$4+1),FALSE)*$E2679</f>
        <v>-98389.710579386054</v>
      </c>
      <c r="V2677" s="22">
        <f ca="1">VLOOKUP(CONCATENATE($F2677," ",$G2677),AllocFactorMatrix,(V$4+1),FALSE)*$E2679</f>
        <v>-13758.112334933494</v>
      </c>
      <c r="W2677" s="22">
        <f t="shared" ca="1" si="1273"/>
        <v>-131810.23114189939</v>
      </c>
      <c r="X2677" s="22">
        <f ca="1">VLOOKUP(CONCATENATE($F2677," ",$G2677),AllocFactorMatrix,(X$4+1),FALSE)*$E2679</f>
        <v>-5285.9836886251942</v>
      </c>
      <c r="Y2677" s="22">
        <f ca="1">VLOOKUP(CONCATENATE($F2677," ",$G2677),AllocFactorMatrix,(Y$4+1),FALSE)*$E2679</f>
        <v>-99.953522379189707</v>
      </c>
      <c r="Z2677" s="22">
        <f t="shared" ca="1" si="1269"/>
        <v>-5385.9372110043842</v>
      </c>
      <c r="AA2677" s="22">
        <f ca="1">VLOOKUP(CONCATENATE($F2677," ",$G2677),AllocFactorMatrix,(AA$4+1),FALSE)*$E2679</f>
        <v>-99.701149186413375</v>
      </c>
      <c r="AB2677" s="22">
        <f ca="1">VLOOKUP(CONCATENATE($F2677," ",$G2677),AllocFactorMatrix,(AB$4+1),FALSE)*$E2679</f>
        <v>-2185.8906697803704</v>
      </c>
      <c r="AC2677" s="22">
        <f ca="1">VLOOKUP(CONCATENATE($F2677," ",$G2677),AllocFactorMatrix,(AC$4+1),FALSE)*$E2679</f>
        <v>-512.45760167452715</v>
      </c>
    </row>
    <row r="2678" spans="4:29" hidden="1" outlineLevel="1">
      <c r="F2678" s="42" t="str">
        <f>F2679</f>
        <v>RB_GUP</v>
      </c>
      <c r="G2678" s="17" t="str">
        <f>$G$14</f>
        <v>CUSTOMER</v>
      </c>
      <c r="H2678" s="21">
        <f t="shared" ca="1" si="1247"/>
        <v>-8594351.7851741314</v>
      </c>
      <c r="I2678" s="22">
        <f ca="1">VLOOKUP(CONCATENATE($F2678," ",$G2678),AllocFactorMatrix,(I$4+1),FALSE)*$E2679</f>
        <v>-6414680.1665089671</v>
      </c>
      <c r="J2678" s="22">
        <f ca="1">VLOOKUP(CONCATENATE($F2678," ",$G2678),AllocFactorMatrix,(J$4+1),FALSE)*$E2679</f>
        <v>-1573489.7469532187</v>
      </c>
      <c r="K2678" s="22">
        <f ca="1">VLOOKUP(CONCATENATE($F2678," ",$G2678),AllocFactorMatrix,(K$4+1),FALSE)*$E2679</f>
        <v>-17417.7684333418</v>
      </c>
      <c r="L2678" s="22">
        <f ca="1">VLOOKUP(CONCATENATE($F2678," ",$G2678),AllocFactorMatrix,(L$4+1),FALSE)*$E2679</f>
        <v>-1283.1582812301547</v>
      </c>
      <c r="M2678" s="22">
        <f t="shared" ca="1" si="1268"/>
        <v>-1592190.6736677906</v>
      </c>
      <c r="N2678" s="22">
        <f ca="1">VLOOKUP(CONCATENATE($F2678," ",$G2678),AllocFactorMatrix,(N$4+1),FALSE)*$E2679</f>
        <v>-29189.810962111736</v>
      </c>
      <c r="O2678" s="22">
        <f ca="1">VLOOKUP(CONCATENATE($F2678," ",$G2678),AllocFactorMatrix,(O$4+1),FALSE)*$E2679</f>
        <v>-9182.1637166087021</v>
      </c>
      <c r="P2678" s="22">
        <f ca="1">VLOOKUP(CONCATENATE($F2678," ",$G2678),AllocFactorMatrix,(P$4+1),FALSE)*$E2679</f>
        <v>-3680.6218052447725</v>
      </c>
      <c r="Q2678" s="22">
        <f ca="1">VLOOKUP(CONCATENATE($F2678," ",$G2678),AllocFactorMatrix,(Q$4+1),FALSE)*$E2679</f>
        <v>0</v>
      </c>
      <c r="R2678" s="22">
        <f t="shared" ca="1" si="1272"/>
        <v>-42052.596483965208</v>
      </c>
      <c r="S2678" s="22">
        <f ca="1">VLOOKUP(CONCATENATE($F2678," ",$G2678),AllocFactorMatrix,(S$4+1),FALSE)*$E2679</f>
        <v>-271.10219089536952</v>
      </c>
      <c r="T2678" s="22">
        <f ca="1">VLOOKUP(CONCATENATE($F2678," ",$G2678),AllocFactorMatrix,(T$4+1),FALSE)*$E2679</f>
        <v>-6736.2083483109891</v>
      </c>
      <c r="U2678" s="22">
        <f ca="1">VLOOKUP(CONCATENATE($F2678," ",$G2678),AllocFactorMatrix,(U$4+1),FALSE)*$E2679</f>
        <v>-12198.871704086292</v>
      </c>
      <c r="V2678" s="22">
        <f ca="1">VLOOKUP(CONCATENATE($F2678," ",$G2678),AllocFactorMatrix,(V$4+1),FALSE)*$E2679</f>
        <v>-2364.7351632357932</v>
      </c>
      <c r="W2678" s="22">
        <f t="shared" ca="1" si="1273"/>
        <v>-21570.917406528442</v>
      </c>
      <c r="X2678" s="22">
        <f ca="1">VLOOKUP(CONCATENATE($F2678," ",$G2678),AllocFactorMatrix,(X$4+1),FALSE)*$E2679</f>
        <v>-9344.9642748347233</v>
      </c>
      <c r="Y2678" s="22">
        <f ca="1">VLOOKUP(CONCATENATE($F2678," ",$G2678),AllocFactorMatrix,(Y$4+1),FALSE)*$E2679</f>
        <v>-109.08431306058493</v>
      </c>
      <c r="Z2678" s="22">
        <f t="shared" ca="1" si="1269"/>
        <v>-9454.0485878953077</v>
      </c>
      <c r="AA2678" s="22">
        <f ca="1">VLOOKUP(CONCATENATE($F2678," ",$G2678),AllocFactorMatrix,(AA$4+1),FALSE)*$E2679</f>
        <v>-668.54603517289058</v>
      </c>
      <c r="AB2678" s="22">
        <f ca="1">VLOOKUP(CONCATENATE($F2678," ",$G2678),AllocFactorMatrix,(AB$4+1),FALSE)*$E2679</f>
        <v>-453231.13502966816</v>
      </c>
      <c r="AC2678" s="22">
        <f ca="1">VLOOKUP(CONCATENATE($F2678," ",$G2678),AllocFactorMatrix,(AC$4+1),FALSE)*$E2679</f>
        <v>-60503.701454142269</v>
      </c>
    </row>
    <row r="2679" spans="4:29" collapsed="1">
      <c r="D2679" s="17" t="s">
        <v>249</v>
      </c>
      <c r="E2679" s="19">
        <v>-32860420</v>
      </c>
      <c r="F2679" s="42" t="s">
        <v>73</v>
      </c>
      <c r="G2679" s="17" t="str">
        <f>$G$15</f>
        <v>TOTAL</v>
      </c>
      <c r="H2679" s="21">
        <f t="shared" ca="1" si="1247"/>
        <v>-32860419.999999996</v>
      </c>
      <c r="I2679" s="22">
        <f ca="1">VLOOKUP(CONCATENATE($F2679," ",$G2679),AllocFactorMatrix,(I$4+1),FALSE)*$E2679</f>
        <v>-19189813.107100066</v>
      </c>
      <c r="J2679" s="22">
        <f ca="1">VLOOKUP(CONCATENATE($F2679," ",$G2679),AllocFactorMatrix,(J$4+1),FALSE)*$E2679</f>
        <v>-4732164.9511934547</v>
      </c>
      <c r="K2679" s="22">
        <f ca="1">VLOOKUP(CONCATENATE($F2679," ",$G2679),AllocFactorMatrix,(K$4+1),FALSE)*$E2679</f>
        <v>-55390.515257047031</v>
      </c>
      <c r="L2679" s="22">
        <f ca="1">VLOOKUP(CONCATENATE($F2679," ",$G2679),AllocFactorMatrix,(L$4+1),FALSE)*$E2679</f>
        <v>-2896.7967148455664</v>
      </c>
      <c r="M2679" s="22">
        <f t="shared" ca="1" si="1268"/>
        <v>-4790452.2631653473</v>
      </c>
      <c r="N2679" s="22">
        <f ca="1">VLOOKUP(CONCATENATE($F2679," ",$G2679),AllocFactorMatrix,(N$4+1),FALSE)*$E2679</f>
        <v>-1430151.0802210348</v>
      </c>
      <c r="O2679" s="22">
        <f ca="1">VLOOKUP(CONCATENATE($F2679," ",$G2679),AllocFactorMatrix,(O$4+1),FALSE)*$E2679</f>
        <v>-376176.67700030608</v>
      </c>
      <c r="P2679" s="22">
        <f ca="1">VLOOKUP(CONCATENATE($F2679," ",$G2679),AllocFactorMatrix,(P$4+1),FALSE)*$E2679</f>
        <v>-53328.141746409296</v>
      </c>
      <c r="Q2679" s="22">
        <f ca="1">VLOOKUP(CONCATENATE($F2679," ",$G2679),AllocFactorMatrix,(Q$4+1),FALSE)*$E2679</f>
        <v>0</v>
      </c>
      <c r="R2679" s="22">
        <f t="shared" ca="1" si="1272"/>
        <v>-1859655.8989677501</v>
      </c>
      <c r="S2679" s="22">
        <f ca="1">VLOOKUP(CONCATENATE($F2679," ",$G2679),AllocFactorMatrix,(S$4+1),FALSE)*$E2679</f>
        <v>-60272.362441054938</v>
      </c>
      <c r="T2679" s="22">
        <f ca="1">VLOOKUP(CONCATENATE($F2679," ",$G2679),AllocFactorMatrix,(T$4+1),FALSE)*$E2679</f>
        <v>-1065438.0664010879</v>
      </c>
      <c r="U2679" s="22">
        <f ca="1">VLOOKUP(CONCATENATE($F2679," ",$G2679),AllocFactorMatrix,(U$4+1),FALSE)*$E2679</f>
        <v>-4414192.6123215221</v>
      </c>
      <c r="V2679" s="22">
        <f ca="1">VLOOKUP(CONCATENATE($F2679," ",$G2679),AllocFactorMatrix,(V$4+1),FALSE)*$E2679</f>
        <v>-491682.50820936862</v>
      </c>
      <c r="W2679" s="22">
        <f t="shared" ca="1" si="1273"/>
        <v>-6031585.5493730335</v>
      </c>
      <c r="X2679" s="22">
        <f ca="1">VLOOKUP(CONCATENATE($F2679," ",$G2679),AllocFactorMatrix,(X$4+1),FALSE)*$E2679</f>
        <v>-402259.35766169673</v>
      </c>
      <c r="Y2679" s="22">
        <f ca="1">VLOOKUP(CONCATENATE($F2679," ",$G2679),AllocFactorMatrix,(Y$4+1),FALSE)*$E2679</f>
        <v>-7193.0516860347643</v>
      </c>
      <c r="Z2679" s="22">
        <f t="shared" ca="1" si="1269"/>
        <v>-409452.4093477315</v>
      </c>
      <c r="AA2679" s="22">
        <f ca="1">VLOOKUP(CONCATENATE($F2679," ",$G2679),AllocFactorMatrix,(AA$4+1),FALSE)*$E2679</f>
        <v>-6385.3160107052408</v>
      </c>
      <c r="AB2679" s="22">
        <f ca="1">VLOOKUP(CONCATENATE($F2679," ",$G2679),AllocFactorMatrix,(AB$4+1),FALSE)*$E2679</f>
        <v>-501226.24625685654</v>
      </c>
      <c r="AC2679" s="22">
        <f ca="1">VLOOKUP(CONCATENATE($F2679," ",$G2679),AllocFactorMatrix,(AC$4+1),FALSE)*$E2679</f>
        <v>-71849.209778502656</v>
      </c>
    </row>
    <row r="2680" spans="4:29" hidden="1" outlineLevel="1">
      <c r="F2680" s="42" t="str">
        <f>F2687</f>
        <v>RB_GUP</v>
      </c>
      <c r="G2680" s="17" t="str">
        <f>$G$8</f>
        <v>PRODUCTION</v>
      </c>
      <c r="H2680" s="21">
        <f t="shared" ca="1" si="1247"/>
        <v>2491323.2792442068</v>
      </c>
      <c r="I2680" s="22">
        <f ca="1">VLOOKUP(CONCATENATE($F2680," ",$G2680),AllocFactorMatrix,(I$4+1),FALSE)*$E2687</f>
        <v>1235219.4331966622</v>
      </c>
      <c r="J2680" s="22">
        <f ca="1">VLOOKUP(CONCATENATE($F2680," ",$G2680),AllocFactorMatrix,(J$4+1),FALSE)*$E2687</f>
        <v>308888.69429423439</v>
      </c>
      <c r="K2680" s="22">
        <f ca="1">VLOOKUP(CONCATENATE($F2680," ",$G2680),AllocFactorMatrix,(K$4+1),FALSE)*$E2687</f>
        <v>3914.8052074693992</v>
      </c>
      <c r="L2680" s="22">
        <f ca="1">VLOOKUP(CONCATENATE($F2680," ",$G2680),AllocFactorMatrix,(L$4+1),FALSE)*$E2687</f>
        <v>195.93210927895012</v>
      </c>
      <c r="M2680" s="22">
        <f t="shared" ref="M2680:M2687" ca="1" si="1274">SUBTOTAL(9,J2680:L2680)</f>
        <v>312999.43161098275</v>
      </c>
      <c r="N2680" s="22">
        <f ca="1">VLOOKUP(CONCATENATE($F2680," ",$G2680),AllocFactorMatrix,(N$4+1),FALSE)*$E2687</f>
        <v>138582.21213672383</v>
      </c>
      <c r="O2680" s="22">
        <f ca="1">VLOOKUP(CONCATENATE($F2680," ",$G2680),AllocFactorMatrix,(O$4+1),FALSE)*$E2687</f>
        <v>37982.174934819639</v>
      </c>
      <c r="P2680" s="22">
        <f ca="1">VLOOKUP(CONCATENATE($F2680," ",$G2680),AllocFactorMatrix,(P$4+1),FALSE)*$E2687</f>
        <v>6044.1341610339314</v>
      </c>
      <c r="Q2680" s="22">
        <f ca="1">VLOOKUP(CONCATENATE($F2680," ",$G2680),AllocFactorMatrix,(Q$4+1),FALSE)*$E2687</f>
        <v>0</v>
      </c>
      <c r="R2680" s="22">
        <f ca="1">SUBTOTAL(9,N2680:Q2680)</f>
        <v>182608.52123257739</v>
      </c>
      <c r="S2680" s="22">
        <f ca="1">VLOOKUP(CONCATENATE($F2680," ",$G2680),AllocFactorMatrix,(S$4+1),FALSE)*$E2687</f>
        <v>5990.5545153361309</v>
      </c>
      <c r="T2680" s="22">
        <f ca="1">VLOOKUP(CONCATENATE($F2680," ",$G2680),AllocFactorMatrix,(T$4+1),FALSE)*$E2687</f>
        <v>109017.87345525017</v>
      </c>
      <c r="U2680" s="22">
        <f ca="1">VLOOKUP(CONCATENATE($F2680," ",$G2680),AllocFactorMatrix,(U$4+1),FALSE)*$E2687</f>
        <v>531194.15374354948</v>
      </c>
      <c r="V2680" s="22">
        <f ca="1">VLOOKUP(CONCATENATE($F2680," ",$G2680),AllocFactorMatrix,(V$4+1),FALSE)*$E2687</f>
        <v>67684.99377548958</v>
      </c>
      <c r="W2680" s="22">
        <f ca="1">SUBTOTAL(9,S2680:V2680)</f>
        <v>713887.57548962545</v>
      </c>
      <c r="X2680" s="22">
        <f ca="1">VLOOKUP(CONCATENATE($F2680," ",$G2680),AllocFactorMatrix,(X$4+1),FALSE)*$E2687</f>
        <v>38758.490301245001</v>
      </c>
      <c r="Y2680" s="22">
        <f ca="1">VLOOKUP(CONCATENATE($F2680," ",$G2680),AllocFactorMatrix,(Y$4+1),FALSE)*$E2687</f>
        <v>728.56623046305219</v>
      </c>
      <c r="Z2680" s="22">
        <f t="shared" ref="Z2680:Z2687" ca="1" si="1275">SUBTOTAL(9,X2680:Y2680)</f>
        <v>39487.056531708055</v>
      </c>
      <c r="AA2680" s="22">
        <f ca="1">VLOOKUP(CONCATENATE($F2680," ",$G2680),AllocFactorMatrix,(AA$4+1),FALSE)*$E2687</f>
        <v>563.64660030748598</v>
      </c>
      <c r="AB2680" s="22">
        <f ca="1">VLOOKUP(CONCATENATE($F2680," ",$G2680),AllocFactorMatrix,(AB$4+1),FALSE)*$E2687</f>
        <v>5296.7586216596719</v>
      </c>
      <c r="AC2680" s="22">
        <f ca="1">VLOOKUP(CONCATENATE($F2680," ",$G2680),AllocFactorMatrix,(AC$4+1),FALSE)*$E2687</f>
        <v>1260.8559606843382</v>
      </c>
    </row>
    <row r="2681" spans="4:29" hidden="1" outlineLevel="1">
      <c r="F2681" s="42" t="str">
        <f>F2687</f>
        <v>RB_GUP</v>
      </c>
      <c r="G2681" s="17" t="str">
        <f>$G$9</f>
        <v>BULKTRAN</v>
      </c>
      <c r="H2681" s="21">
        <f t="shared" ca="1" si="1247"/>
        <v>1596827.1563764035</v>
      </c>
      <c r="I2681" s="22">
        <f ca="1">VLOOKUP(CONCATENATE($F2681," ",$G2681),AllocFactorMatrix,(I$4+1),FALSE)*$E2687</f>
        <v>791720.58939323027</v>
      </c>
      <c r="J2681" s="22">
        <f ca="1">VLOOKUP(CONCATENATE($F2681," ",$G2681),AllocFactorMatrix,(J$4+1),FALSE)*$E2687</f>
        <v>197983.88248365629</v>
      </c>
      <c r="K2681" s="22">
        <f ca="1">VLOOKUP(CONCATENATE($F2681," ",$G2681),AllocFactorMatrix,(K$4+1),FALSE)*$E2687</f>
        <v>2509.2156121574635</v>
      </c>
      <c r="L2681" s="22">
        <f ca="1">VLOOKUP(CONCATENATE($F2681," ",$G2681),AllocFactorMatrix,(L$4+1),FALSE)*$E2687</f>
        <v>125.58374720347487</v>
      </c>
      <c r="M2681" s="22">
        <f t="shared" ca="1" si="1274"/>
        <v>200618.6818430172</v>
      </c>
      <c r="N2681" s="22">
        <f ca="1">VLOOKUP(CONCATENATE($F2681," ",$G2681),AllocFactorMatrix,(N$4+1),FALSE)*$E2687</f>
        <v>88825.019849599572</v>
      </c>
      <c r="O2681" s="22">
        <f ca="1">VLOOKUP(CONCATENATE($F2681," ",$G2681),AllocFactorMatrix,(O$4+1),FALSE)*$E2687</f>
        <v>24344.880850854017</v>
      </c>
      <c r="P2681" s="22">
        <f ca="1">VLOOKUP(CONCATENATE($F2681," ",$G2681),AllocFactorMatrix,(P$4+1),FALSE)*$E2687</f>
        <v>3874.0205438329335</v>
      </c>
      <c r="Q2681" s="22">
        <f ca="1">VLOOKUP(CONCATENATE($F2681," ",$G2681),AllocFactorMatrix,(Q$4+1),FALSE)*$E2687</f>
        <v>0</v>
      </c>
      <c r="R2681" s="22">
        <f t="shared" ref="R2681:R2687" ca="1" si="1276">SUBTOTAL(9,N2681:Q2681)</f>
        <v>117043.92124428651</v>
      </c>
      <c r="S2681" s="22">
        <f ca="1">VLOOKUP(CONCATENATE($F2681," ",$G2681),AllocFactorMatrix,(S$4+1),FALSE)*$E2687</f>
        <v>3839.6783795734514</v>
      </c>
      <c r="T2681" s="22">
        <f ca="1">VLOOKUP(CONCATENATE($F2681," ",$G2681),AllocFactorMatrix,(T$4+1),FALSE)*$E2687</f>
        <v>69875.596761798472</v>
      </c>
      <c r="U2681" s="22">
        <f ca="1">VLOOKUP(CONCATENATE($F2681," ",$G2681),AllocFactorMatrix,(U$4+1),FALSE)*$E2687</f>
        <v>340471.77139668836</v>
      </c>
      <c r="V2681" s="22">
        <f ca="1">VLOOKUP(CONCATENATE($F2681," ",$G2681),AllocFactorMatrix,(V$4+1),FALSE)*$E2687</f>
        <v>43383.063547119491</v>
      </c>
      <c r="W2681" s="22">
        <f t="shared" ref="W2681:W2687" ca="1" si="1277">SUBTOTAL(9,S2681:V2681)</f>
        <v>457570.1100851798</v>
      </c>
      <c r="X2681" s="22">
        <f ca="1">VLOOKUP(CONCATENATE($F2681," ",$G2681),AllocFactorMatrix,(X$4+1),FALSE)*$E2687</f>
        <v>24842.464391837253</v>
      </c>
      <c r="Y2681" s="22">
        <f ca="1">VLOOKUP(CONCATENATE($F2681," ",$G2681),AllocFactorMatrix,(Y$4+1),FALSE)*$E2687</f>
        <v>466.97847353440602</v>
      </c>
      <c r="Z2681" s="22">
        <f t="shared" ca="1" si="1275"/>
        <v>25309.44286537166</v>
      </c>
      <c r="AA2681" s="22">
        <f ca="1">VLOOKUP(CONCATENATE($F2681," ",$G2681),AllocFactorMatrix,(AA$4+1),FALSE)*$E2687</f>
        <v>361.27234288248508</v>
      </c>
      <c r="AB2681" s="22">
        <f ca="1">VLOOKUP(CONCATENATE($F2681," ",$G2681),AllocFactorMatrix,(AB$4+1),FALSE)*$E2687</f>
        <v>3394.9861418237601</v>
      </c>
      <c r="AC2681" s="22">
        <f ca="1">VLOOKUP(CONCATENATE($F2681," ",$G2681),AllocFactorMatrix,(AC$4+1),FALSE)*$E2687</f>
        <v>808.15246061145706</v>
      </c>
    </row>
    <row r="2682" spans="4:29" hidden="1" outlineLevel="1">
      <c r="F2682" s="42" t="str">
        <f>F2687</f>
        <v>RB_GUP</v>
      </c>
      <c r="G2682" s="17" t="str">
        <f>$G$10</f>
        <v>SUBTRAN</v>
      </c>
      <c r="H2682" s="21">
        <f t="shared" ca="1" si="1247"/>
        <v>505891.46775954461</v>
      </c>
      <c r="I2682" s="22">
        <f ca="1">VLOOKUP(CONCATENATE($F2682," ",$G2682),AllocFactorMatrix,(I$4+1),FALSE)*$E2687</f>
        <v>244124.11416610258</v>
      </c>
      <c r="J2682" s="22">
        <f ca="1">VLOOKUP(CONCATENATE($F2682," ",$G2682),AllocFactorMatrix,(J$4+1),FALSE)*$E2687</f>
        <v>60907.361436405736</v>
      </c>
      <c r="K2682" s="22">
        <f ca="1">VLOOKUP(CONCATENATE($F2682," ",$G2682),AllocFactorMatrix,(K$4+1),FALSE)*$E2687</f>
        <v>773.55955799159187</v>
      </c>
      <c r="L2682" s="22">
        <f ca="1">VLOOKUP(CONCATENATE($F2682," ",$G2682),AllocFactorMatrix,(L$4+1),FALSE)*$E2687</f>
        <v>49.870169051025997</v>
      </c>
      <c r="M2682" s="22">
        <f t="shared" ca="1" si="1274"/>
        <v>61730.791163448353</v>
      </c>
      <c r="N2682" s="22">
        <f ca="1">VLOOKUP(CONCATENATE($F2682," ",$G2682),AllocFactorMatrix,(N$4+1),FALSE)*$E2687</f>
        <v>27047.880062322492</v>
      </c>
      <c r="O2682" s="22">
        <f ca="1">VLOOKUP(CONCATENATE($F2682," ",$G2682),AllocFactorMatrix,(O$4+1),FALSE)*$E2687</f>
        <v>7425.3433047465905</v>
      </c>
      <c r="P2682" s="22">
        <f ca="1">VLOOKUP(CONCATENATE($F2682," ",$G2682),AllocFactorMatrix,(P$4+1),FALSE)*$E2687</f>
        <v>1492.5489871185878</v>
      </c>
      <c r="Q2682" s="22">
        <f ca="1">VLOOKUP(CONCATENATE($F2682," ",$G2682),AllocFactorMatrix,(Q$4+1),FALSE)*$E2687</f>
        <v>0</v>
      </c>
      <c r="R2682" s="22">
        <f t="shared" ca="1" si="1276"/>
        <v>35965.772354187669</v>
      </c>
      <c r="S2682" s="22">
        <f ca="1">VLOOKUP(CONCATENATE($F2682," ",$G2682),AllocFactorMatrix,(S$4+1),FALSE)*$E2687</f>
        <v>1146.2067327742222</v>
      </c>
      <c r="T2682" s="22">
        <f ca="1">VLOOKUP(CONCATENATE($F2682," ",$G2682),AllocFactorMatrix,(T$4+1),FALSE)*$E2687</f>
        <v>21474.35502654099</v>
      </c>
      <c r="U2682" s="22">
        <f ca="1">VLOOKUP(CONCATENATE($F2682," ",$G2682),AllocFactorMatrix,(U$4+1),FALSE)*$E2687</f>
        <v>133450.73758771358</v>
      </c>
      <c r="V2682" s="22">
        <f ca="1">VLOOKUP(CONCATENATE($F2682," ",$G2682),AllocFactorMatrix,(V$4+1),FALSE)*$E2687</f>
        <v>0</v>
      </c>
      <c r="W2682" s="22">
        <f t="shared" ca="1" si="1277"/>
        <v>156071.29934702878</v>
      </c>
      <c r="X2682" s="22">
        <f ca="1">VLOOKUP(CONCATENATE($F2682," ",$G2682),AllocFactorMatrix,(X$4+1),FALSE)*$E2687</f>
        <v>7586.5685960693918</v>
      </c>
      <c r="Y2682" s="22">
        <f ca="1">VLOOKUP(CONCATENATE($F2682," ",$G2682),AllocFactorMatrix,(Y$4+1),FALSE)*$E2687</f>
        <v>145.52423387256002</v>
      </c>
      <c r="Z2682" s="22">
        <f t="shared" ca="1" si="1275"/>
        <v>7732.092829941952</v>
      </c>
      <c r="AA2682" s="22">
        <f ca="1">VLOOKUP(CONCATENATE($F2682," ",$G2682),AllocFactorMatrix,(AA$4+1),FALSE)*$E2687</f>
        <v>110.68700249741269</v>
      </c>
      <c r="AB2682" s="22">
        <f ca="1">VLOOKUP(CONCATENATE($F2682," ",$G2682),AllocFactorMatrix,(AB$4+1),FALSE)*$E2687</f>
        <v>126.6427791107559</v>
      </c>
      <c r="AC2682" s="22">
        <f ca="1">VLOOKUP(CONCATENATE($F2682," ",$G2682),AllocFactorMatrix,(AC$4+1),FALSE)*$E2687</f>
        <v>30.068117226990307</v>
      </c>
    </row>
    <row r="2683" spans="4:29" hidden="1" outlineLevel="1">
      <c r="F2683" s="42" t="str">
        <f>F2687</f>
        <v>RB_GUP</v>
      </c>
      <c r="G2683" s="17" t="str">
        <f>$G$11</f>
        <v>DISTPRI</v>
      </c>
      <c r="H2683" s="21">
        <f t="shared" ca="1" si="1247"/>
        <v>749955.02055045974</v>
      </c>
      <c r="I2683" s="22">
        <f ca="1">VLOOKUP(CONCATENATE($F2683," ",$G2683),AllocFactorMatrix,(I$4+1),FALSE)*$E2687</f>
        <v>496035.15053304844</v>
      </c>
      <c r="J2683" s="22">
        <f ca="1">VLOOKUP(CONCATENATE($F2683," ",$G2683),AllocFactorMatrix,(J$4+1),FALSE)*$E2687</f>
        <v>123095.37830582779</v>
      </c>
      <c r="K2683" s="22">
        <f ca="1">VLOOKUP(CONCATENATE($F2683," ",$G2683),AllocFactorMatrix,(K$4+1),FALSE)*$E2687</f>
        <v>1562.8069887667295</v>
      </c>
      <c r="L2683" s="22">
        <f ca="1">VLOOKUP(CONCATENATE($F2683," ",$G2683),AllocFactorMatrix,(L$4+1),FALSE)*$E2687</f>
        <v>0</v>
      </c>
      <c r="M2683" s="22">
        <f t="shared" ca="1" si="1274"/>
        <v>124658.18529459451</v>
      </c>
      <c r="N2683" s="22">
        <f ca="1">VLOOKUP(CONCATENATE($F2683," ",$G2683),AllocFactorMatrix,(N$4+1),FALSE)*$E2687</f>
        <v>53730.317617671702</v>
      </c>
      <c r="O2683" s="22">
        <f ca="1">VLOOKUP(CONCATENATE($F2683," ",$G2683),AllocFactorMatrix,(O$4+1),FALSE)*$E2687</f>
        <v>14775.450086926276</v>
      </c>
      <c r="P2683" s="22">
        <f ca="1">VLOOKUP(CONCATENATE($F2683," ",$G2683),AllocFactorMatrix,(P$4+1),FALSE)*$E2687</f>
        <v>0</v>
      </c>
      <c r="Q2683" s="22">
        <f ca="1">VLOOKUP(CONCATENATE($F2683," ",$G2683),AllocFactorMatrix,(Q$4+1),FALSE)*$E2687</f>
        <v>0</v>
      </c>
      <c r="R2683" s="22">
        <f t="shared" ca="1" si="1276"/>
        <v>68505.76770459798</v>
      </c>
      <c r="S2683" s="22">
        <f ca="1">VLOOKUP(CONCATENATE($F2683," ",$G2683),AllocFactorMatrix,(S$4+1),FALSE)*$E2687</f>
        <v>2302.3238854441606</v>
      </c>
      <c r="T2683" s="22">
        <f ca="1">VLOOKUP(CONCATENATE($F2683," ",$G2683),AllocFactorMatrix,(T$4+1),FALSE)*$E2687</f>
        <v>42523.375610313349</v>
      </c>
      <c r="U2683" s="22">
        <f ca="1">VLOOKUP(CONCATENATE($F2683," ",$G2683),AllocFactorMatrix,(U$4+1),FALSE)*$E2687</f>
        <v>0</v>
      </c>
      <c r="V2683" s="22">
        <f ca="1">VLOOKUP(CONCATENATE($F2683," ",$G2683),AllocFactorMatrix,(V$4+1),FALSE)*$E2687</f>
        <v>0</v>
      </c>
      <c r="W2683" s="22">
        <f t="shared" ca="1" si="1277"/>
        <v>44825.699495757508</v>
      </c>
      <c r="X2683" s="22">
        <f ca="1">VLOOKUP(CONCATENATE($F2683," ",$G2683),AllocFactorMatrix,(X$4+1),FALSE)*$E2687</f>
        <v>15102.81057867386</v>
      </c>
      <c r="Y2683" s="22">
        <f ca="1">VLOOKUP(CONCATENATE($F2683," ",$G2683),AllocFactorMatrix,(Y$4+1),FALSE)*$E2687</f>
        <v>290.06363031232002</v>
      </c>
      <c r="Z2683" s="22">
        <f t="shared" ca="1" si="1275"/>
        <v>15392.874208986179</v>
      </c>
      <c r="AA2683" s="22">
        <f ca="1">VLOOKUP(CONCATENATE($F2683," ",$G2683),AllocFactorMatrix,(AA$4+1),FALSE)*$E2687</f>
        <v>221.6820375605771</v>
      </c>
      <c r="AB2683" s="22">
        <f ca="1">VLOOKUP(CONCATENATE($F2683," ",$G2683),AllocFactorMatrix,(AB$4+1),FALSE)*$E2687</f>
        <v>255.09555031835723</v>
      </c>
      <c r="AC2683" s="22">
        <f ca="1">VLOOKUP(CONCATENATE($F2683," ",$G2683),AllocFactorMatrix,(AC$4+1),FALSE)*$E2687</f>
        <v>60.56572559616302</v>
      </c>
    </row>
    <row r="2684" spans="4:29" hidden="1" outlineLevel="1">
      <c r="F2684" s="42" t="str">
        <f>F2687</f>
        <v>RB_GUP</v>
      </c>
      <c r="G2684" s="17" t="str">
        <f>$G$12</f>
        <v>DISTSEC</v>
      </c>
      <c r="H2684" s="21">
        <f t="shared" ca="1" si="1247"/>
        <v>248726.63287616576</v>
      </c>
      <c r="I2684" s="22">
        <f ca="1">VLOOKUP(CONCATENATE($F2684," ",$G2684),AllocFactorMatrix,(I$4+1),FALSE)*$E2687</f>
        <v>189126.36879525759</v>
      </c>
      <c r="J2684" s="22">
        <f ca="1">VLOOKUP(CONCATENATE($F2684," ",$G2684),AllocFactorMatrix,(J$4+1),FALSE)*$E2687</f>
        <v>38173.811133882344</v>
      </c>
      <c r="K2684" s="22">
        <f ca="1">VLOOKUP(CONCATENATE($F2684," ",$G2684),AllocFactorMatrix,(K$4+1),FALSE)*$E2687</f>
        <v>0</v>
      </c>
      <c r="L2684" s="22">
        <f ca="1">VLOOKUP(CONCATENATE($F2684," ",$G2684),AllocFactorMatrix,(L$4+1),FALSE)*$E2687</f>
        <v>0</v>
      </c>
      <c r="M2684" s="22">
        <f t="shared" ca="1" si="1274"/>
        <v>38173.811133882344</v>
      </c>
      <c r="N2684" s="22">
        <f ca="1">VLOOKUP(CONCATENATE($F2684," ",$G2684),AllocFactorMatrix,(N$4+1),FALSE)*$E2687</f>
        <v>14621.344625041773</v>
      </c>
      <c r="O2684" s="22">
        <f ca="1">VLOOKUP(CONCATENATE($F2684," ",$G2684),AllocFactorMatrix,(O$4+1),FALSE)*$E2687</f>
        <v>0</v>
      </c>
      <c r="P2684" s="22">
        <f ca="1">VLOOKUP(CONCATENATE($F2684," ",$G2684),AllocFactorMatrix,(P$4+1),FALSE)*$E2687</f>
        <v>0</v>
      </c>
      <c r="Q2684" s="22">
        <f ca="1">VLOOKUP(CONCATENATE($F2684," ",$G2684),AllocFactorMatrix,(Q$4+1),FALSE)*$E2687</f>
        <v>0</v>
      </c>
      <c r="R2684" s="22">
        <f t="shared" ca="1" si="1276"/>
        <v>14621.344625041773</v>
      </c>
      <c r="S2684" s="22">
        <f ca="1">VLOOKUP(CONCATENATE($F2684," ",$G2684),AllocFactorMatrix,(S$4+1),FALSE)*$E2687</f>
        <v>513.53230292956493</v>
      </c>
      <c r="T2684" s="22">
        <f ca="1">VLOOKUP(CONCATENATE($F2684," ",$G2684),AllocFactorMatrix,(T$4+1),FALSE)*$E2687</f>
        <v>0</v>
      </c>
      <c r="U2684" s="22">
        <f ca="1">VLOOKUP(CONCATENATE($F2684," ",$G2684),AllocFactorMatrix,(U$4+1),FALSE)*$E2687</f>
        <v>0</v>
      </c>
      <c r="V2684" s="22">
        <f ca="1">VLOOKUP(CONCATENATE($F2684," ",$G2684),AllocFactorMatrix,(V$4+1),FALSE)*$E2687</f>
        <v>0</v>
      </c>
      <c r="W2684" s="22">
        <f t="shared" ca="1" si="1277"/>
        <v>513.53230292956493</v>
      </c>
      <c r="X2684" s="22">
        <f ca="1">VLOOKUP(CONCATENATE($F2684," ",$G2684),AllocFactorMatrix,(X$4+1),FALSE)*$E2687</f>
        <v>4241.1766556903258</v>
      </c>
      <c r="Y2684" s="22">
        <f ca="1">VLOOKUP(CONCATENATE($F2684," ",$G2684),AllocFactorMatrix,(Y$4+1),FALSE)*$E2687</f>
        <v>0</v>
      </c>
      <c r="Z2684" s="22">
        <f t="shared" ca="1" si="1275"/>
        <v>4241.1766556903258</v>
      </c>
      <c r="AA2684" s="22">
        <f ca="1">VLOOKUP(CONCATENATE($F2684," ",$G2684),AllocFactorMatrix,(AA$4+1),FALSE)*$E2687</f>
        <v>54.591416818527541</v>
      </c>
      <c r="AB2684" s="22">
        <f ca="1">VLOOKUP(CONCATENATE($F2684," ",$G2684),AllocFactorMatrix,(AB$4+1),FALSE)*$E2687</f>
        <v>1625.3661895628059</v>
      </c>
      <c r="AC2684" s="22">
        <f ca="1">VLOOKUP(CONCATENATE($F2684," ",$G2684),AllocFactorMatrix,(AC$4+1),FALSE)*$E2687</f>
        <v>370.4417569828654</v>
      </c>
    </row>
    <row r="2685" spans="4:29" hidden="1" outlineLevel="1">
      <c r="F2685" s="42" t="str">
        <f>F2687</f>
        <v>RB_GUP</v>
      </c>
      <c r="G2685" s="17" t="str">
        <f>$G$13</f>
        <v>ENERGY</v>
      </c>
      <c r="H2685" s="21">
        <f t="shared" ca="1" si="1247"/>
        <v>74672.730439225852</v>
      </c>
      <c r="I2685" s="22">
        <f ca="1">VLOOKUP(CONCATENATE($F2685," ",$G2685),AllocFactorMatrix,(I$4+1),FALSE)*$E2687</f>
        <v>27436.153303706837</v>
      </c>
      <c r="J2685" s="22">
        <f ca="1">VLOOKUP(CONCATENATE($F2685," ",$G2685),AllocFactorMatrix,(J$4+1),FALSE)*$E2687</f>
        <v>8666.7629734604434</v>
      </c>
      <c r="K2685" s="22">
        <f ca="1">VLOOKUP(CONCATENATE($F2685," ",$G2685),AllocFactorMatrix,(K$4+1),FALSE)*$E2687</f>
        <v>108.23537298857975</v>
      </c>
      <c r="L2685" s="22">
        <f ca="1">VLOOKUP(CONCATENATE($F2685," ",$G2685),AllocFactorMatrix,(L$4+1),FALSE)*$E2687</f>
        <v>5.482958212421658</v>
      </c>
      <c r="M2685" s="22">
        <f t="shared" ca="1" si="1274"/>
        <v>8780.4813046614454</v>
      </c>
      <c r="N2685" s="22">
        <f ca="1">VLOOKUP(CONCATENATE($F2685," ",$G2685),AllocFactorMatrix,(N$4+1),FALSE)*$E2687</f>
        <v>4390.9664255518364</v>
      </c>
      <c r="O2685" s="22">
        <f ca="1">VLOOKUP(CONCATENATE($F2685," ",$G2685),AllocFactorMatrix,(O$4+1),FALSE)*$E2687</f>
        <v>1184.5671733550846</v>
      </c>
      <c r="P2685" s="22">
        <f ca="1">VLOOKUP(CONCATENATE($F2685," ",$G2685),AllocFactorMatrix,(P$4+1),FALSE)*$E2687</f>
        <v>184.5892782048127</v>
      </c>
      <c r="Q2685" s="22">
        <f ca="1">VLOOKUP(CONCATENATE($F2685," ",$G2685),AllocFactorMatrix,(Q$4+1),FALSE)*$E2687</f>
        <v>0</v>
      </c>
      <c r="R2685" s="22">
        <f t="shared" ca="1" si="1276"/>
        <v>5760.1228771117339</v>
      </c>
      <c r="S2685" s="22">
        <f ca="1">VLOOKUP(CONCATENATE($F2685," ",$G2685),AllocFactorMatrix,(S$4+1),FALSE)*$E2687</f>
        <v>221.13712088914903</v>
      </c>
      <c r="T2685" s="22">
        <f ca="1">VLOOKUP(CONCATENATE($F2685," ",$G2685),AllocFactorMatrix,(T$4+1),FALSE)*$E2687</f>
        <v>4371.0637416806721</v>
      </c>
      <c r="U2685" s="22">
        <f ca="1">VLOOKUP(CONCATENATE($F2685," ",$G2685),AllocFactorMatrix,(U$4+1),FALSE)*$E2687</f>
        <v>22979.144190328119</v>
      </c>
      <c r="V2685" s="22">
        <f ca="1">VLOOKUP(CONCATENATE($F2685," ",$G2685),AllocFactorMatrix,(V$4+1),FALSE)*$E2687</f>
        <v>3213.2389176618449</v>
      </c>
      <c r="W2685" s="22">
        <f t="shared" ca="1" si="1277"/>
        <v>30784.583970559786</v>
      </c>
      <c r="X2685" s="22">
        <f ca="1">VLOOKUP(CONCATENATE($F2685," ",$G2685),AllocFactorMatrix,(X$4+1),FALSE)*$E2687</f>
        <v>1234.5537013307348</v>
      </c>
      <c r="Y2685" s="22">
        <f ca="1">VLOOKUP(CONCATENATE($F2685," ",$G2685),AllocFactorMatrix,(Y$4+1),FALSE)*$E2687</f>
        <v>23.344376048645561</v>
      </c>
      <c r="Z2685" s="22">
        <f t="shared" ca="1" si="1275"/>
        <v>1257.8980773793803</v>
      </c>
      <c r="AA2685" s="22">
        <f ca="1">VLOOKUP(CONCATENATE($F2685," ",$G2685),AllocFactorMatrix,(AA$4+1),FALSE)*$E2687</f>
        <v>23.285433706479591</v>
      </c>
      <c r="AB2685" s="22">
        <f ca="1">VLOOKUP(CONCATENATE($F2685," ",$G2685),AllocFactorMatrix,(AB$4+1),FALSE)*$E2687</f>
        <v>510.5198154297637</v>
      </c>
      <c r="AC2685" s="22">
        <f ca="1">VLOOKUP(CONCATENATE($F2685," ",$G2685),AllocFactorMatrix,(AC$4+1),FALSE)*$E2687</f>
        <v>119.68565667044338</v>
      </c>
    </row>
    <row r="2686" spans="4:29" hidden="1" outlineLevel="1">
      <c r="F2686" s="42" t="str">
        <f>F2687</f>
        <v>RB_GUP</v>
      </c>
      <c r="G2686" s="17" t="str">
        <f>$G$14</f>
        <v>CUSTOMER</v>
      </c>
      <c r="H2686" s="21">
        <f t="shared" ca="1" si="1247"/>
        <v>2007230.7127539932</v>
      </c>
      <c r="I2686" s="22">
        <f ca="1">VLOOKUP(CONCATENATE($F2686," ",$G2686),AllocFactorMatrix,(I$4+1),FALSE)*$E2687</f>
        <v>1498163.3710784649</v>
      </c>
      <c r="J2686" s="22">
        <f ca="1">VLOOKUP(CONCATENATE($F2686," ",$G2686),AllocFactorMatrix,(J$4+1),FALSE)*$E2687</f>
        <v>367492.1652307043</v>
      </c>
      <c r="K2686" s="22">
        <f ca="1">VLOOKUP(CONCATENATE($F2686," ",$G2686),AllocFactorMatrix,(K$4+1),FALSE)*$E2687</f>
        <v>4067.9600534099282</v>
      </c>
      <c r="L2686" s="22">
        <f ca="1">VLOOKUP(CONCATENATE($F2686," ",$G2686),AllocFactorMatrix,(L$4+1),FALSE)*$E2687</f>
        <v>299.68458073276418</v>
      </c>
      <c r="M2686" s="22">
        <f t="shared" ca="1" si="1274"/>
        <v>371859.80986484699</v>
      </c>
      <c r="N2686" s="22">
        <f ca="1">VLOOKUP(CONCATENATE($F2686," ",$G2686),AllocFactorMatrix,(N$4+1),FALSE)*$E2687</f>
        <v>6817.3477799346056</v>
      </c>
      <c r="O2686" s="22">
        <f ca="1">VLOOKUP(CONCATENATE($F2686," ",$G2686),AllocFactorMatrix,(O$4+1),FALSE)*$E2687</f>
        <v>2144.5155472116758</v>
      </c>
      <c r="P2686" s="22">
        <f ca="1">VLOOKUP(CONCATENATE($F2686," ",$G2686),AllocFactorMatrix,(P$4+1),FALSE)*$E2687</f>
        <v>859.61772501143537</v>
      </c>
      <c r="Q2686" s="22">
        <f ca="1">VLOOKUP(CONCATENATE($F2686," ",$G2686),AllocFactorMatrix,(Q$4+1),FALSE)*$E2687</f>
        <v>0</v>
      </c>
      <c r="R2686" s="22">
        <f t="shared" ca="1" si="1276"/>
        <v>9821.4810521577183</v>
      </c>
      <c r="S2686" s="22">
        <f ca="1">VLOOKUP(CONCATENATE($F2686," ",$G2686),AllocFactorMatrix,(S$4+1),FALSE)*$E2687</f>
        <v>63.31654294147053</v>
      </c>
      <c r="T2686" s="22">
        <f ca="1">VLOOKUP(CONCATENATE($F2686," ",$G2686),AllocFactorMatrix,(T$4+1),FALSE)*$E2687</f>
        <v>1573.2570206824173</v>
      </c>
      <c r="U2686" s="22">
        <f ca="1">VLOOKUP(CONCATENATE($F2686," ",$G2686),AllocFactorMatrix,(U$4+1),FALSE)*$E2687</f>
        <v>2849.0746664137787</v>
      </c>
      <c r="V2686" s="22">
        <f ca="1">VLOOKUP(CONCATENATE($F2686," ",$G2686),AllocFactorMatrix,(V$4+1),FALSE)*$E2687</f>
        <v>552.2893600148393</v>
      </c>
      <c r="W2686" s="22">
        <f t="shared" ca="1" si="1277"/>
        <v>5037.9375900525056</v>
      </c>
      <c r="X2686" s="22">
        <f ca="1">VLOOKUP(CONCATENATE($F2686," ",$G2686),AllocFactorMatrix,(X$4+1),FALSE)*$E2687</f>
        <v>2182.537993661736</v>
      </c>
      <c r="Y2686" s="22">
        <f ca="1">VLOOKUP(CONCATENATE($F2686," ",$G2686),AllocFactorMatrix,(Y$4+1),FALSE)*$E2687</f>
        <v>25.476893304809181</v>
      </c>
      <c r="Z2686" s="22">
        <f t="shared" ca="1" si="1275"/>
        <v>2208.014886966545</v>
      </c>
      <c r="AA2686" s="22">
        <f ca="1">VLOOKUP(CONCATENATE($F2686," ",$G2686),AllocFactorMatrix,(AA$4+1),FALSE)*$E2687</f>
        <v>156.14047088505916</v>
      </c>
      <c r="AB2686" s="22">
        <f ca="1">VLOOKUP(CONCATENATE($F2686," ",$G2686),AllocFactorMatrix,(AB$4+1),FALSE)*$E2687</f>
        <v>105853.1785698216</v>
      </c>
      <c r="AC2686" s="22">
        <f ca="1">VLOOKUP(CONCATENATE($F2686," ",$G2686),AllocFactorMatrix,(AC$4+1),FALSE)*$E2687</f>
        <v>14130.779240797881</v>
      </c>
    </row>
    <row r="2687" spans="4:29" collapsed="1">
      <c r="D2687" s="17" t="s">
        <v>248</v>
      </c>
      <c r="E2687" s="19">
        <v>7674627</v>
      </c>
      <c r="F2687" s="42" t="s">
        <v>73</v>
      </c>
      <c r="G2687" s="17" t="str">
        <f>$G$15</f>
        <v>TOTAL</v>
      </c>
      <c r="H2687" s="21">
        <f t="shared" ca="1" si="1247"/>
        <v>7674626.9999999991</v>
      </c>
      <c r="I2687" s="22">
        <f ca="1">VLOOKUP(CONCATENATE($F2687," ",$G2687),AllocFactorMatrix,(I$4+1),FALSE)*$E2687</f>
        <v>4481825.1804664722</v>
      </c>
      <c r="J2687" s="22">
        <f ca="1">VLOOKUP(CONCATENATE($F2687," ",$G2687),AllocFactorMatrix,(J$4+1),FALSE)*$E2687</f>
        <v>1105208.0558581713</v>
      </c>
      <c r="K2687" s="22">
        <f ca="1">VLOOKUP(CONCATENATE($F2687," ",$G2687),AllocFactorMatrix,(K$4+1),FALSE)*$E2687</f>
        <v>12936.582792783693</v>
      </c>
      <c r="L2687" s="22">
        <f ca="1">VLOOKUP(CONCATENATE($F2687," ",$G2687),AllocFactorMatrix,(L$4+1),FALSE)*$E2687</f>
        <v>676.55356447863676</v>
      </c>
      <c r="M2687" s="22">
        <f t="shared" ca="1" si="1274"/>
        <v>1118821.1922154336</v>
      </c>
      <c r="N2687" s="22">
        <f ca="1">VLOOKUP(CONCATENATE($F2687," ",$G2687),AllocFactorMatrix,(N$4+1),FALSE)*$E2687</f>
        <v>334015.08849684574</v>
      </c>
      <c r="O2687" s="22">
        <f ca="1">VLOOKUP(CONCATENATE($F2687," ",$G2687),AllocFactorMatrix,(O$4+1),FALSE)*$E2687</f>
        <v>87856.931897913295</v>
      </c>
      <c r="P2687" s="22">
        <f ca="1">VLOOKUP(CONCATENATE($F2687," ",$G2687),AllocFactorMatrix,(P$4+1),FALSE)*$E2687</f>
        <v>12454.910695201703</v>
      </c>
      <c r="Q2687" s="22">
        <f ca="1">VLOOKUP(CONCATENATE($F2687," ",$G2687),AllocFactorMatrix,(Q$4+1),FALSE)*$E2687</f>
        <v>0</v>
      </c>
      <c r="R2687" s="22">
        <f t="shared" ca="1" si="1276"/>
        <v>434326.93108996074</v>
      </c>
      <c r="S2687" s="22">
        <f ca="1">VLOOKUP(CONCATENATE($F2687," ",$G2687),AllocFactorMatrix,(S$4+1),FALSE)*$E2687</f>
        <v>14076.749479888149</v>
      </c>
      <c r="T2687" s="22">
        <f ca="1">VLOOKUP(CONCATENATE($F2687," ",$G2687),AllocFactorMatrix,(T$4+1),FALSE)*$E2687</f>
        <v>248835.52161626608</v>
      </c>
      <c r="U2687" s="22">
        <f ca="1">VLOOKUP(CONCATENATE($F2687," ",$G2687),AllocFactorMatrix,(U$4+1),FALSE)*$E2687</f>
        <v>1030944.8815846933</v>
      </c>
      <c r="V2687" s="22">
        <f ca="1">VLOOKUP(CONCATENATE($F2687," ",$G2687),AllocFactorMatrix,(V$4+1),FALSE)*$E2687</f>
        <v>114833.58560028576</v>
      </c>
      <c r="W2687" s="22">
        <f t="shared" ca="1" si="1277"/>
        <v>1408690.7382811334</v>
      </c>
      <c r="X2687" s="22">
        <f ca="1">VLOOKUP(CONCATENATE($F2687," ",$G2687),AllocFactorMatrix,(X$4+1),FALSE)*$E2687</f>
        <v>93948.602218508298</v>
      </c>
      <c r="Y2687" s="22">
        <f ca="1">VLOOKUP(CONCATENATE($F2687," ",$G2687),AllocFactorMatrix,(Y$4+1),FALSE)*$E2687</f>
        <v>1679.9538375357929</v>
      </c>
      <c r="Z2687" s="22">
        <f t="shared" ca="1" si="1275"/>
        <v>95628.556056044094</v>
      </c>
      <c r="AA2687" s="22">
        <f ca="1">VLOOKUP(CONCATENATE($F2687," ",$G2687),AllocFactorMatrix,(AA$4+1),FALSE)*$E2687</f>
        <v>1491.3053046580271</v>
      </c>
      <c r="AB2687" s="22">
        <f ca="1">VLOOKUP(CONCATENATE($F2687," ",$G2687),AllocFactorMatrix,(AB$4+1),FALSE)*$E2687</f>
        <v>117062.54766772671</v>
      </c>
      <c r="AC2687" s="22">
        <f ca="1">VLOOKUP(CONCATENATE($F2687," ",$G2687),AllocFactorMatrix,(AC$4+1),FALSE)*$E2687</f>
        <v>16780.548918570137</v>
      </c>
    </row>
    <row r="2688" spans="4:29" hidden="1" outlineLevel="1">
      <c r="F2688" s="42" t="str">
        <f>F2695</f>
        <v>RB_GUP</v>
      </c>
      <c r="G2688" s="17" t="str">
        <f>$G$8</f>
        <v>PRODUCTION</v>
      </c>
      <c r="H2688" s="21">
        <f t="shared" ref="H2688:H2751" ca="1" si="1278">SUBTOTAL(9,I2688:AC2688)</f>
        <v>-4006360.0455750534</v>
      </c>
      <c r="I2688" s="22">
        <f ca="1">VLOOKUP(CONCATENATE($F2688," ",$G2688),AllocFactorMatrix,(I$4+1),FALSE)*$E2695</f>
        <v>-1986387.6462384562</v>
      </c>
      <c r="J2688" s="22">
        <f ca="1">VLOOKUP(CONCATENATE($F2688," ",$G2688),AllocFactorMatrix,(J$4+1),FALSE)*$E2695</f>
        <v>-496731.73034600884</v>
      </c>
      <c r="K2688" s="22">
        <f ca="1">VLOOKUP(CONCATENATE($F2688," ",$G2688),AllocFactorMatrix,(K$4+1),FALSE)*$E2695</f>
        <v>-6295.4973768689924</v>
      </c>
      <c r="L2688" s="22">
        <f ca="1">VLOOKUP(CONCATENATE($F2688," ",$G2688),AllocFactorMatrix,(L$4+1),FALSE)*$E2695</f>
        <v>-315.08338592596016</v>
      </c>
      <c r="M2688" s="22">
        <f t="shared" ca="1" si="1268"/>
        <v>-503342.31110880378</v>
      </c>
      <c r="N2688" s="22">
        <f ca="1">VLOOKUP(CONCATENATE($F2688," ",$G2688),AllocFactorMatrix,(N$4+1),FALSE)*$E2695</f>
        <v>-222857.56423406076</v>
      </c>
      <c r="O2688" s="22">
        <f ca="1">VLOOKUP(CONCATENATE($F2688," ",$G2688),AllocFactorMatrix,(O$4+1),FALSE)*$E2695</f>
        <v>-61080.097220087642</v>
      </c>
      <c r="P2688" s="22">
        <f ca="1">VLOOKUP(CONCATENATE($F2688," ",$G2688),AllocFactorMatrix,(P$4+1),FALSE)*$E2695</f>
        <v>-9719.7251816342941</v>
      </c>
      <c r="Q2688" s="22">
        <f ca="1">VLOOKUP(CONCATENATE($F2688," ",$G2688),AllocFactorMatrix,(Q$4+1),FALSE)*$E2695</f>
        <v>0</v>
      </c>
      <c r="R2688" s="22">
        <f ca="1">SUBTOTAL(9,N2688:Q2688)</f>
        <v>-293657.38663578272</v>
      </c>
      <c r="S2688" s="22">
        <f ca="1">VLOOKUP(CONCATENATE($F2688," ",$G2688),AllocFactorMatrix,(S$4+1),FALSE)*$E2695</f>
        <v>-9633.5623967528154</v>
      </c>
      <c r="T2688" s="22">
        <f ca="1">VLOOKUP(CONCATENATE($F2688," ",$G2688),AllocFactorMatrix,(T$4+1),FALSE)*$E2695</f>
        <v>-175314.40263231233</v>
      </c>
      <c r="U2688" s="22">
        <f ca="1">VLOOKUP(CONCATENATE($F2688," ",$G2688),AllocFactorMatrix,(U$4+1),FALSE)*$E2695</f>
        <v>-854226.76845328079</v>
      </c>
      <c r="V2688" s="22">
        <f ca="1">VLOOKUP(CONCATENATE($F2688," ",$G2688),AllocFactorMatrix,(V$4+1),FALSE)*$E2695</f>
        <v>-108845.95227215262</v>
      </c>
      <c r="W2688" s="22">
        <f ca="1">SUBTOTAL(9,S2688:V2688)</f>
        <v>-1148020.6857544985</v>
      </c>
      <c r="X2688" s="22">
        <f ca="1">VLOOKUP(CONCATENATE($F2688," ",$G2688),AllocFactorMatrix,(X$4+1),FALSE)*$E2695</f>
        <v>-62328.50961711548</v>
      </c>
      <c r="Y2688" s="22">
        <f ca="1">VLOOKUP(CONCATENATE($F2688," ",$G2688),AllocFactorMatrix,(Y$4+1),FALSE)*$E2695</f>
        <v>-1171.6258024803212</v>
      </c>
      <c r="Z2688" s="22">
        <f t="shared" ca="1" si="1269"/>
        <v>-63500.135419595805</v>
      </c>
      <c r="AA2688" s="22">
        <f ca="1">VLOOKUP(CONCATENATE($F2688," ",$G2688),AllocFactorMatrix,(AA$4+1),FALSE)*$E2695</f>
        <v>-906.41436946761303</v>
      </c>
      <c r="AB2688" s="22">
        <f ca="1">VLOOKUP(CONCATENATE($F2688," ",$G2688),AllocFactorMatrix,(AB$4+1),FALSE)*$E2695</f>
        <v>-8517.8516532427857</v>
      </c>
      <c r="AC2688" s="22">
        <f ca="1">VLOOKUP(CONCATENATE($F2688," ",$G2688),AllocFactorMatrix,(AC$4+1),FALSE)*$E2695</f>
        <v>-2027.6143952074099</v>
      </c>
    </row>
    <row r="2689" spans="4:29" hidden="1" outlineLevel="1">
      <c r="F2689" s="42" t="str">
        <f>F2695</f>
        <v>RB_GUP</v>
      </c>
      <c r="G2689" s="17" t="str">
        <f>$G$9</f>
        <v>BULKTRAN</v>
      </c>
      <c r="H2689" s="21">
        <f t="shared" ca="1" si="1278"/>
        <v>-2567898.1817793031</v>
      </c>
      <c r="I2689" s="22">
        <f ca="1">VLOOKUP(CONCATENATE($F2689," ",$G2689),AllocFactorMatrix,(I$4+1),FALSE)*$E2695</f>
        <v>-1273185.926142205</v>
      </c>
      <c r="J2689" s="22">
        <f ca="1">VLOOKUP(CONCATENATE($F2689," ",$G2689),AllocFactorMatrix,(J$4+1),FALSE)*$E2695</f>
        <v>-318382.89436727733</v>
      </c>
      <c r="K2689" s="22">
        <f ca="1">VLOOKUP(CONCATENATE($F2689," ",$G2689),AllocFactorMatrix,(K$4+1),FALSE)*$E2695</f>
        <v>-4035.1331591661356</v>
      </c>
      <c r="L2689" s="22">
        <f ca="1">VLOOKUP(CONCATENATE($F2689," ",$G2689),AllocFactorMatrix,(L$4+1),FALSE)*$E2695</f>
        <v>-201.95440365420399</v>
      </c>
      <c r="M2689" s="22">
        <f t="shared" ca="1" si="1268"/>
        <v>-322619.98193009768</v>
      </c>
      <c r="N2689" s="22">
        <f ca="1">VLOOKUP(CONCATENATE($F2689," ",$G2689),AllocFactorMatrix,(N$4+1),FALSE)*$E2695</f>
        <v>-142841.7634666849</v>
      </c>
      <c r="O2689" s="22">
        <f ca="1">VLOOKUP(CONCATENATE($F2689," ",$G2689),AllocFactorMatrix,(O$4+1),FALSE)*$E2695</f>
        <v>-39149.619307830566</v>
      </c>
      <c r="P2689" s="22">
        <f ca="1">VLOOKUP(CONCATENATE($F2689," ",$G2689),AllocFactorMatrix,(P$4+1),FALSE)*$E2695</f>
        <v>-6229.9105266088682</v>
      </c>
      <c r="Q2689" s="22">
        <f ca="1">VLOOKUP(CONCATENATE($F2689," ",$G2689),AllocFactorMatrix,(Q$4+1),FALSE)*$E2695</f>
        <v>0</v>
      </c>
      <c r="R2689" s="22">
        <f t="shared" ref="R2689:R2695" ca="1" si="1279">SUBTOTAL(9,N2689:Q2689)</f>
        <v>-188221.29330112436</v>
      </c>
      <c r="S2689" s="22">
        <f ca="1">VLOOKUP(CONCATENATE($F2689," ",$G2689),AllocFactorMatrix,(S$4+1),FALSE)*$E2695</f>
        <v>-6174.6840227207385</v>
      </c>
      <c r="T2689" s="22">
        <f ca="1">VLOOKUP(CONCATENATE($F2689," ",$G2689),AllocFactorMatrix,(T$4+1),FALSE)*$E2695</f>
        <v>-112368.7164004306</v>
      </c>
      <c r="U2689" s="22">
        <f ca="1">VLOOKUP(CONCATENATE($F2689," ",$G2689),AllocFactorMatrix,(U$4+1),FALSE)*$E2695</f>
        <v>-547521.2763169253</v>
      </c>
      <c r="V2689" s="22">
        <f ca="1">VLOOKUP(CONCATENATE($F2689," ",$G2689),AllocFactorMatrix,(V$4+1),FALSE)*$E2695</f>
        <v>-69765.402947846786</v>
      </c>
      <c r="W2689" s="22">
        <f t="shared" ref="W2689:W2695" ca="1" si="1280">SUBTOTAL(9,S2689:V2689)</f>
        <v>-735830.07968792343</v>
      </c>
      <c r="X2689" s="22">
        <f ca="1">VLOOKUP(CONCATENATE($F2689," ",$G2689),AllocFactorMatrix,(X$4+1),FALSE)*$E2695</f>
        <v>-39949.795998884394</v>
      </c>
      <c r="Y2689" s="22">
        <f ca="1">VLOOKUP(CONCATENATE($F2689," ",$G2689),AllocFactorMatrix,(Y$4+1),FALSE)*$E2695</f>
        <v>-750.95990717007328</v>
      </c>
      <c r="Z2689" s="22">
        <f t="shared" ca="1" si="1269"/>
        <v>-40700.755906054466</v>
      </c>
      <c r="AA2689" s="22">
        <f ca="1">VLOOKUP(CONCATENATE($F2689," ",$G2689),AllocFactorMatrix,(AA$4+1),FALSE)*$E2695</f>
        <v>-580.97120199301207</v>
      </c>
      <c r="AB2689" s="22">
        <f ca="1">VLOOKUP(CONCATENATE($F2689," ",$G2689),AllocFactorMatrix,(AB$4+1),FALSE)*$E2695</f>
        <v>-5459.5631756028133</v>
      </c>
      <c r="AC2689" s="22">
        <f ca="1">VLOOKUP(CONCATENATE($F2689," ",$G2689),AllocFactorMatrix,(AC$4+1),FALSE)*$E2695</f>
        <v>-1299.6104343026673</v>
      </c>
    </row>
    <row r="2690" spans="4:29" hidden="1" outlineLevel="1">
      <c r="F2690" s="42" t="str">
        <f>F2695</f>
        <v>RB_GUP</v>
      </c>
      <c r="G2690" s="17" t="str">
        <f>$G$10</f>
        <v>SUBTRAN</v>
      </c>
      <c r="H2690" s="21">
        <f t="shared" ca="1" si="1278"/>
        <v>-813536.87845923624</v>
      </c>
      <c r="I2690" s="22">
        <f ca="1">VLOOKUP(CONCATENATE($F2690," ",$G2690),AllocFactorMatrix,(I$4+1),FALSE)*$E2695</f>
        <v>-392582.16920494853</v>
      </c>
      <c r="J2690" s="22">
        <f ca="1">VLOOKUP(CONCATENATE($F2690," ",$G2690),AllocFactorMatrix,(J$4+1),FALSE)*$E2695</f>
        <v>-97946.670098246817</v>
      </c>
      <c r="K2690" s="22">
        <f ca="1">VLOOKUP(CONCATENATE($F2690," ",$G2690),AllocFactorMatrix,(K$4+1),FALSE)*$E2695</f>
        <v>-1243.9807117085202</v>
      </c>
      <c r="L2690" s="22">
        <f ca="1">VLOOKUP(CONCATENATE($F2690," ",$G2690),AllocFactorMatrix,(L$4+1),FALSE)*$E2695</f>
        <v>-80.197481561974115</v>
      </c>
      <c r="M2690" s="22">
        <f t="shared" ca="1" si="1268"/>
        <v>-99270.848291517308</v>
      </c>
      <c r="N2690" s="22">
        <f ca="1">VLOOKUP(CONCATENATE($F2690," ",$G2690),AllocFactorMatrix,(N$4+1),FALSE)*$E2695</f>
        <v>-43496.380779643019</v>
      </c>
      <c r="O2690" s="22">
        <f ca="1">VLOOKUP(CONCATENATE($F2690," ",$G2690),AllocFactorMatrix,(O$4+1),FALSE)*$E2695</f>
        <v>-11940.882577808132</v>
      </c>
      <c r="P2690" s="22">
        <f ca="1">VLOOKUP(CONCATENATE($F2690," ",$G2690),AllocFactorMatrix,(P$4+1),FALSE)*$E2695</f>
        <v>-2400.2058174760382</v>
      </c>
      <c r="Q2690" s="22">
        <f ca="1">VLOOKUP(CONCATENATE($F2690," ",$G2690),AllocFactorMatrix,(Q$4+1),FALSE)*$E2695</f>
        <v>0</v>
      </c>
      <c r="R2690" s="22">
        <f t="shared" ca="1" si="1279"/>
        <v>-57837.469174927188</v>
      </c>
      <c r="S2690" s="22">
        <f ca="1">VLOOKUP(CONCATENATE($F2690," ",$G2690),AllocFactorMatrix,(S$4+1),FALSE)*$E2695</f>
        <v>-1843.2440688905206</v>
      </c>
      <c r="T2690" s="22">
        <f ca="1">VLOOKUP(CONCATENATE($F2690," ",$G2690),AllocFactorMatrix,(T$4+1),FALSE)*$E2695</f>
        <v>-34533.454048134532</v>
      </c>
      <c r="U2690" s="22">
        <f ca="1">VLOOKUP(CONCATENATE($F2690," ",$G2690),AllocFactorMatrix,(U$4+1),FALSE)*$E2695</f>
        <v>-214605.51008303271</v>
      </c>
      <c r="V2690" s="22">
        <f ca="1">VLOOKUP(CONCATENATE($F2690," ",$G2690),AllocFactorMatrix,(V$4+1),FALSE)*$E2695</f>
        <v>0</v>
      </c>
      <c r="W2690" s="22">
        <f t="shared" ca="1" si="1280"/>
        <v>-250982.20820005776</v>
      </c>
      <c r="X2690" s="22">
        <f ca="1">VLOOKUP(CONCATENATE($F2690," ",$G2690),AllocFactorMatrix,(X$4+1),FALSE)*$E2695</f>
        <v>-12200.153051003335</v>
      </c>
      <c r="Y2690" s="22">
        <f ca="1">VLOOKUP(CONCATENATE($F2690," ",$G2690),AllocFactorMatrix,(Y$4+1),FALSE)*$E2695</f>
        <v>-234.02120515921803</v>
      </c>
      <c r="Z2690" s="22">
        <f t="shared" ca="1" si="1269"/>
        <v>-12434.174256162554</v>
      </c>
      <c r="AA2690" s="22">
        <f ca="1">VLOOKUP(CONCATENATE($F2690," ",$G2690),AllocFactorMatrix,(AA$4+1),FALSE)*$E2695</f>
        <v>-177.99857130730564</v>
      </c>
      <c r="AB2690" s="22">
        <f ca="1">VLOOKUP(CONCATENATE($F2690," ",$G2690),AllocFactorMatrix,(AB$4+1),FALSE)*$E2695</f>
        <v>-203.65745967895521</v>
      </c>
      <c r="AC2690" s="22">
        <f ca="1">VLOOKUP(CONCATENATE($F2690," ",$G2690),AllocFactorMatrix,(AC$4+1),FALSE)*$E2695</f>
        <v>-48.353300636449738</v>
      </c>
    </row>
    <row r="2691" spans="4:29" hidden="1" outlineLevel="1">
      <c r="F2691" s="42" t="str">
        <f>F2695</f>
        <v>RB_GUP</v>
      </c>
      <c r="G2691" s="17" t="str">
        <f>$G$11</f>
        <v>DISTPRI</v>
      </c>
      <c r="H2691" s="21">
        <f t="shared" ca="1" si="1278"/>
        <v>-1206021.6573833339</v>
      </c>
      <c r="I2691" s="22">
        <f ca="1">VLOOKUP(CONCATENATE($F2691," ",$G2691),AllocFactorMatrix,(I$4+1),FALSE)*$E2695</f>
        <v>-797686.68516568386</v>
      </c>
      <c r="J2691" s="22">
        <f ca="1">VLOOKUP(CONCATENATE($F2691," ",$G2691),AllocFactorMatrix,(J$4+1),FALSE)*$E2695</f>
        <v>-197952.7946244801</v>
      </c>
      <c r="K2691" s="22">
        <f ca="1">VLOOKUP(CONCATENATE($F2691," ",$G2691),AllocFactorMatrix,(K$4+1),FALSE)*$E2695</f>
        <v>-2513.1894888566767</v>
      </c>
      <c r="L2691" s="22">
        <f ca="1">VLOOKUP(CONCATENATE($F2691," ",$G2691),AllocFactorMatrix,(L$4+1),FALSE)*$E2695</f>
        <v>0</v>
      </c>
      <c r="M2691" s="22">
        <f t="shared" ca="1" si="1268"/>
        <v>-200465.98411333677</v>
      </c>
      <c r="N2691" s="22">
        <f ca="1">VLOOKUP(CONCATENATE($F2691," ",$G2691),AllocFactorMatrix,(N$4+1),FALSE)*$E2695</f>
        <v>-86405.084210830202</v>
      </c>
      <c r="O2691" s="22">
        <f ca="1">VLOOKUP(CONCATENATE($F2691," ",$G2691),AllocFactorMatrix,(O$4+1),FALSE)*$E2695</f>
        <v>-23760.775398690177</v>
      </c>
      <c r="P2691" s="22">
        <f ca="1">VLOOKUP(CONCATENATE($F2691," ",$G2691),AllocFactorMatrix,(P$4+1),FALSE)*$E2695</f>
        <v>0</v>
      </c>
      <c r="Q2691" s="22">
        <f ca="1">VLOOKUP(CONCATENATE($F2691," ",$G2691),AllocFactorMatrix,(Q$4+1),FALSE)*$E2695</f>
        <v>0</v>
      </c>
      <c r="R2691" s="22">
        <f t="shared" ca="1" si="1279"/>
        <v>-110165.85960952038</v>
      </c>
      <c r="S2691" s="22">
        <f ca="1">VLOOKUP(CONCATENATE($F2691," ",$G2691),AllocFactorMatrix,(S$4+1),FALSE)*$E2695</f>
        <v>-3702.425334946844</v>
      </c>
      <c r="T2691" s="22">
        <f ca="1">VLOOKUP(CONCATENATE($F2691," ",$G2691),AllocFactorMatrix,(T$4+1),FALSE)*$E2695</f>
        <v>-68382.917009398909</v>
      </c>
      <c r="U2691" s="22">
        <f ca="1">VLOOKUP(CONCATENATE($F2691," ",$G2691),AllocFactorMatrix,(U$4+1),FALSE)*$E2695</f>
        <v>0</v>
      </c>
      <c r="V2691" s="22">
        <f ca="1">VLOOKUP(CONCATENATE($F2691," ",$G2691),AllocFactorMatrix,(V$4+1),FALSE)*$E2695</f>
        <v>0</v>
      </c>
      <c r="W2691" s="22">
        <f t="shared" ca="1" si="1280"/>
        <v>-72085.342344345758</v>
      </c>
      <c r="X2691" s="22">
        <f ca="1">VLOOKUP(CONCATENATE($F2691," ",$G2691),AllocFactorMatrix,(X$4+1),FALSE)*$E2695</f>
        <v>-24287.212094226215</v>
      </c>
      <c r="Y2691" s="22">
        <f ca="1">VLOOKUP(CONCATENATE($F2691," ",$G2691),AllocFactorMatrix,(Y$4+1),FALSE)*$E2695</f>
        <v>-466.45866830669939</v>
      </c>
      <c r="Z2691" s="22">
        <f t="shared" ca="1" si="1269"/>
        <v>-24753.670762532915</v>
      </c>
      <c r="AA2691" s="22">
        <f ca="1">VLOOKUP(CONCATENATE($F2691," ",$G2691),AllocFactorMatrix,(AA$4+1),FALSE)*$E2695</f>
        <v>-356.49249758297088</v>
      </c>
      <c r="AB2691" s="22">
        <f ca="1">VLOOKUP(CONCATENATE($F2691," ",$G2691),AllocFactorMatrix,(AB$4+1),FALSE)*$E2695</f>
        <v>-410.22561347778719</v>
      </c>
      <c r="AC2691" s="22">
        <f ca="1">VLOOKUP(CONCATENATE($F2691," ",$G2691),AllocFactorMatrix,(AC$4+1),FALSE)*$E2695</f>
        <v>-97.397276853344408</v>
      </c>
    </row>
    <row r="2692" spans="4:29" hidden="1" outlineLevel="1">
      <c r="F2692" s="42" t="str">
        <f>F2695</f>
        <v>RB_GUP</v>
      </c>
      <c r="G2692" s="17" t="str">
        <f>$G$12</f>
        <v>DISTSEC</v>
      </c>
      <c r="H2692" s="21">
        <f t="shared" ca="1" si="1278"/>
        <v>-399983.59607822169</v>
      </c>
      <c r="I2692" s="22">
        <f ca="1">VLOOKUP(CONCATENATE($F2692," ",$G2692),AllocFactorMatrix,(I$4+1),FALSE)*$E2695</f>
        <v>-304138.90233301185</v>
      </c>
      <c r="J2692" s="22">
        <f ca="1">VLOOKUP(CONCATENATE($F2692," ",$G2692),AllocFactorMatrix,(J$4+1),FALSE)*$E2695</f>
        <v>-61388.272244022548</v>
      </c>
      <c r="K2692" s="22">
        <f ca="1">VLOOKUP(CONCATENATE($F2692," ",$G2692),AllocFactorMatrix,(K$4+1),FALSE)*$E2695</f>
        <v>0</v>
      </c>
      <c r="L2692" s="22">
        <f ca="1">VLOOKUP(CONCATENATE($F2692," ",$G2692),AllocFactorMatrix,(L$4+1),FALSE)*$E2695</f>
        <v>0</v>
      </c>
      <c r="M2692" s="22">
        <f t="shared" ca="1" si="1268"/>
        <v>-61388.272244022548</v>
      </c>
      <c r="N2692" s="22">
        <f ca="1">VLOOKUP(CONCATENATE($F2692," ",$G2692),AllocFactorMatrix,(N$4+1),FALSE)*$E2695</f>
        <v>-23512.954503488549</v>
      </c>
      <c r="O2692" s="22">
        <f ca="1">VLOOKUP(CONCATENATE($F2692," ",$G2692),AllocFactorMatrix,(O$4+1),FALSE)*$E2695</f>
        <v>0</v>
      </c>
      <c r="P2692" s="22">
        <f ca="1">VLOOKUP(CONCATENATE($F2692," ",$G2692),AllocFactorMatrix,(P$4+1),FALSE)*$E2695</f>
        <v>0</v>
      </c>
      <c r="Q2692" s="22">
        <f ca="1">VLOOKUP(CONCATENATE($F2692," ",$G2692),AllocFactorMatrix,(Q$4+1),FALSE)*$E2695</f>
        <v>0</v>
      </c>
      <c r="R2692" s="22">
        <f t="shared" ca="1" si="1279"/>
        <v>-23512.954503488549</v>
      </c>
      <c r="S2692" s="22">
        <f ca="1">VLOOKUP(CONCATENATE($F2692," ",$G2692),AllocFactorMatrix,(S$4+1),FALSE)*$E2695</f>
        <v>-825.82429896183794</v>
      </c>
      <c r="T2692" s="22">
        <f ca="1">VLOOKUP(CONCATENATE($F2692," ",$G2692),AllocFactorMatrix,(T$4+1),FALSE)*$E2695</f>
        <v>0</v>
      </c>
      <c r="U2692" s="22">
        <f ca="1">VLOOKUP(CONCATENATE($F2692," ",$G2692),AllocFactorMatrix,(U$4+1),FALSE)*$E2695</f>
        <v>0</v>
      </c>
      <c r="V2692" s="22">
        <f ca="1">VLOOKUP(CONCATENATE($F2692," ",$G2692),AllocFactorMatrix,(V$4+1),FALSE)*$E2695</f>
        <v>0</v>
      </c>
      <c r="W2692" s="22">
        <f t="shared" ca="1" si="1280"/>
        <v>-825.82429896183794</v>
      </c>
      <c r="X2692" s="22">
        <f ca="1">VLOOKUP(CONCATENATE($F2692," ",$G2692),AllocFactorMatrix,(X$4+1),FALSE)*$E2695</f>
        <v>-6820.3435664672616</v>
      </c>
      <c r="Y2692" s="22">
        <f ca="1">VLOOKUP(CONCATENATE($F2692," ",$G2692),AllocFactorMatrix,(Y$4+1),FALSE)*$E2695</f>
        <v>0</v>
      </c>
      <c r="Z2692" s="22">
        <f t="shared" ca="1" si="1269"/>
        <v>-6820.3435664672616</v>
      </c>
      <c r="AA2692" s="22">
        <f ca="1">VLOOKUP(CONCATENATE($F2692," ",$G2692),AllocFactorMatrix,(AA$4+1),FALSE)*$E2695</f>
        <v>-87.789839638729561</v>
      </c>
      <c r="AB2692" s="22">
        <f ca="1">VLOOKUP(CONCATENATE($F2692," ",$G2692),AllocFactorMatrix,(AB$4+1),FALSE)*$E2695</f>
        <v>-2613.7925236537271</v>
      </c>
      <c r="AC2692" s="22">
        <f ca="1">VLOOKUP(CONCATENATE($F2692," ",$G2692),AllocFactorMatrix,(AC$4+1),FALSE)*$E2695</f>
        <v>-595.71676897709335</v>
      </c>
    </row>
    <row r="2693" spans="4:29" hidden="1" outlineLevel="1">
      <c r="F2693" s="42" t="str">
        <f>F2695</f>
        <v>RB_GUP</v>
      </c>
      <c r="G2693" s="17" t="str">
        <f>$G$13</f>
        <v>ENERGY</v>
      </c>
      <c r="H2693" s="21">
        <f t="shared" ca="1" si="1278"/>
        <v>-120083.10853036644</v>
      </c>
      <c r="I2693" s="22">
        <f ca="1">VLOOKUP(CONCATENATE($F2693," ",$G2693),AllocFactorMatrix,(I$4+1),FALSE)*$E2695</f>
        <v>-44120.772810178722</v>
      </c>
      <c r="J2693" s="22">
        <f ca="1">VLOOKUP(CONCATENATE($F2693," ",$G2693),AllocFactorMatrix,(J$4+1),FALSE)*$E2695</f>
        <v>-13937.240979771539</v>
      </c>
      <c r="K2693" s="22">
        <f ca="1">VLOOKUP(CONCATENATE($F2693," ",$G2693),AllocFactorMatrix,(K$4+1),FALSE)*$E2695</f>
        <v>-174.05604381897388</v>
      </c>
      <c r="L2693" s="22">
        <f ca="1">VLOOKUP(CONCATENATE($F2693," ",$G2693),AllocFactorMatrix,(L$4+1),FALSE)*$E2695</f>
        <v>-8.8172839297145718</v>
      </c>
      <c r="M2693" s="22">
        <f t="shared" ca="1" si="1268"/>
        <v>-14120.114307520227</v>
      </c>
      <c r="N2693" s="22">
        <f ca="1">VLOOKUP(CONCATENATE($F2693," ",$G2693),AllocFactorMatrix,(N$4+1),FALSE)*$E2695</f>
        <v>-7061.2242880535414</v>
      </c>
      <c r="O2693" s="22">
        <f ca="1">VLOOKUP(CONCATENATE($F2693," ",$G2693),AllocFactorMatrix,(O$4+1),FALSE)*$E2695</f>
        <v>-1904.9324646736834</v>
      </c>
      <c r="P2693" s="22">
        <f ca="1">VLOOKUP(CONCATENATE($F2693," ",$G2693),AllocFactorMatrix,(P$4+1),FALSE)*$E2695</f>
        <v>-296.84269207553484</v>
      </c>
      <c r="Q2693" s="22">
        <f ca="1">VLOOKUP(CONCATENATE($F2693," ",$G2693),AllocFactorMatrix,(Q$4+1),FALSE)*$E2695</f>
        <v>0</v>
      </c>
      <c r="R2693" s="22">
        <f t="shared" ca="1" si="1279"/>
        <v>-9262.999444802761</v>
      </c>
      <c r="S2693" s="22">
        <f ca="1">VLOOKUP(CONCATENATE($F2693," ",$G2693),AllocFactorMatrix,(S$4+1),FALSE)*$E2695</f>
        <v>-355.61620328637542</v>
      </c>
      <c r="T2693" s="22">
        <f ca="1">VLOOKUP(CONCATENATE($F2693," ",$G2693),AllocFactorMatrix,(T$4+1),FALSE)*$E2695</f>
        <v>-7029.2182781850288</v>
      </c>
      <c r="U2693" s="22">
        <f ca="1">VLOOKUP(CONCATENATE($F2693," ",$G2693),AllocFactorMatrix,(U$4+1),FALSE)*$E2695</f>
        <v>-36953.343603632115</v>
      </c>
      <c r="V2693" s="22">
        <f ca="1">VLOOKUP(CONCATENATE($F2693," ",$G2693),AllocFactorMatrix,(V$4+1),FALSE)*$E2695</f>
        <v>-5167.2908625943755</v>
      </c>
      <c r="W2693" s="22">
        <f t="shared" ca="1" si="1280"/>
        <v>-49505.468947697897</v>
      </c>
      <c r="X2693" s="22">
        <f ca="1">VLOOKUP(CONCATENATE($F2693," ",$G2693),AllocFactorMatrix,(X$4+1),FALSE)*$E2695</f>
        <v>-1985.3170659685497</v>
      </c>
      <c r="Y2693" s="22">
        <f ca="1">VLOOKUP(CONCATENATE($F2693," ",$G2693),AllocFactorMatrix,(Y$4+1),FALSE)*$E2695</f>
        <v>-37.540682202650885</v>
      </c>
      <c r="Z2693" s="22">
        <f t="shared" ca="1" si="1269"/>
        <v>-2022.8577481712007</v>
      </c>
      <c r="AA2693" s="22">
        <f ca="1">VLOOKUP(CONCATENATE($F2693," ",$G2693),AllocFactorMatrix,(AA$4+1),FALSE)*$E2695</f>
        <v>-37.445895529795649</v>
      </c>
      <c r="AB2693" s="22">
        <f ca="1">VLOOKUP(CONCATENATE($F2693," ",$G2693),AllocFactorMatrix,(AB$4+1),FALSE)*$E2695</f>
        <v>-820.97984153732443</v>
      </c>
      <c r="AC2693" s="22">
        <f ca="1">VLOOKUP(CONCATENATE($F2693," ",$G2693),AllocFactorMatrix,(AC$4+1),FALSE)*$E2695</f>
        <v>-192.4695349285802</v>
      </c>
    </row>
    <row r="2694" spans="4:29" hidden="1" outlineLevel="1">
      <c r="F2694" s="42" t="str">
        <f>F2695</f>
        <v>RB_GUP</v>
      </c>
      <c r="G2694" s="17" t="str">
        <f>$G$14</f>
        <v>CUSTOMER</v>
      </c>
      <c r="H2694" s="21">
        <f t="shared" ca="1" si="1278"/>
        <v>-3227878.5321944836</v>
      </c>
      <c r="I2694" s="22">
        <f ca="1">VLOOKUP(CONCATENATE($F2694," ",$G2694),AllocFactorMatrix,(I$4+1),FALSE)*$E2695</f>
        <v>-2409234.4504779316</v>
      </c>
      <c r="J2694" s="22">
        <f ca="1">VLOOKUP(CONCATENATE($F2694," ",$G2694),AllocFactorMatrix,(J$4+1),FALSE)*$E2695</f>
        <v>-590973.4557968782</v>
      </c>
      <c r="K2694" s="22">
        <f ca="1">VLOOKUP(CONCATENATE($F2694," ",$G2694),AllocFactorMatrix,(K$4+1),FALSE)*$E2695</f>
        <v>-6541.7895625015553</v>
      </c>
      <c r="L2694" s="22">
        <f ca="1">VLOOKUP(CONCATENATE($F2694," ",$G2694),AllocFactorMatrix,(L$4+1),FALSE)*$E2695</f>
        <v>-481.93036227995981</v>
      </c>
      <c r="M2694" s="22">
        <f t="shared" ca="1" si="1268"/>
        <v>-597997.17572165979</v>
      </c>
      <c r="N2694" s="22">
        <f ca="1">VLOOKUP(CONCATENATE($F2694," ",$G2694),AllocFactorMatrix,(N$4+1),FALSE)*$E2695</f>
        <v>-10963.149579931542</v>
      </c>
      <c r="O2694" s="22">
        <f ca="1">VLOOKUP(CONCATENATE($F2694," ",$G2694),AllocFactorMatrix,(O$4+1),FALSE)*$E2695</f>
        <v>-3448.6497505333182</v>
      </c>
      <c r="P2694" s="22">
        <f ca="1">VLOOKUP(CONCATENATE($F2694," ",$G2694),AllocFactorMatrix,(P$4+1),FALSE)*$E2695</f>
        <v>-1382.3730290830529</v>
      </c>
      <c r="Q2694" s="22">
        <f ca="1">VLOOKUP(CONCATENATE($F2694," ",$G2694),AllocFactorMatrix,(Q$4+1),FALSE)*$E2695</f>
        <v>0</v>
      </c>
      <c r="R2694" s="22">
        <f t="shared" ca="1" si="1279"/>
        <v>-15794.172359547912</v>
      </c>
      <c r="S2694" s="22">
        <f ca="1">VLOOKUP(CONCATENATE($F2694," ",$G2694),AllocFactorMatrix,(S$4+1),FALSE)*$E2695</f>
        <v>-101.82093587693697</v>
      </c>
      <c r="T2694" s="22">
        <f ca="1">VLOOKUP(CONCATENATE($F2694," ",$G2694),AllocFactorMatrix,(T$4+1),FALSE)*$E2695</f>
        <v>-2529.9944497747542</v>
      </c>
      <c r="U2694" s="22">
        <f ca="1">VLOOKUP(CONCATENATE($F2694," ",$G2694),AllocFactorMatrix,(U$4+1),FALSE)*$E2695</f>
        <v>-4581.6691095356491</v>
      </c>
      <c r="V2694" s="22">
        <f ca="1">VLOOKUP(CONCATENATE($F2694," ",$G2694),AllocFactorMatrix,(V$4+1),FALSE)*$E2695</f>
        <v>-888.150503788062</v>
      </c>
      <c r="W2694" s="22">
        <f t="shared" ca="1" si="1280"/>
        <v>-8101.6349989754017</v>
      </c>
      <c r="X2694" s="22">
        <f ca="1">VLOOKUP(CONCATENATE($F2694," ",$G2694),AllocFactorMatrix,(X$4+1),FALSE)*$E2695</f>
        <v>-3509.7946093967375</v>
      </c>
      <c r="Y2694" s="22">
        <f ca="1">VLOOKUP(CONCATENATE($F2694," ",$G2694),AllocFactorMatrix,(Y$4+1),FALSE)*$E2695</f>
        <v>-40.970037197553495</v>
      </c>
      <c r="Z2694" s="22">
        <f t="shared" ca="1" si="1269"/>
        <v>-3550.7646465942912</v>
      </c>
      <c r="AA2694" s="22">
        <f ca="1">VLOOKUP(CONCATENATE($F2694," ",$G2694),AllocFactorMatrix,(AA$4+1),FALSE)*$E2695</f>
        <v>-251.09344470178547</v>
      </c>
      <c r="AB2694" s="22">
        <f ca="1">VLOOKUP(CONCATENATE($F2694," ",$G2694),AllocFactorMatrix,(AB$4+1),FALSE)*$E2695</f>
        <v>-170225.17665708554</v>
      </c>
      <c r="AC2694" s="22">
        <f ca="1">VLOOKUP(CONCATENATE($F2694," ",$G2694),AllocFactorMatrix,(AC$4+1),FALSE)*$E2695</f>
        <v>-22724.063887986755</v>
      </c>
    </row>
    <row r="2695" spans="4:29" collapsed="1">
      <c r="D2695" s="17" t="s">
        <v>254</v>
      </c>
      <c r="E2695" s="19">
        <v>-12341762</v>
      </c>
      <c r="F2695" s="42" t="s">
        <v>73</v>
      </c>
      <c r="G2695" s="17" t="str">
        <f>$G$15</f>
        <v>TOTAL</v>
      </c>
      <c r="H2695" s="21">
        <f t="shared" ca="1" si="1278"/>
        <v>-12341761.999999996</v>
      </c>
      <c r="I2695" s="22">
        <f ca="1">VLOOKUP(CONCATENATE($F2695," ",$G2695),AllocFactorMatrix,(I$4+1),FALSE)*$E2695</f>
        <v>-7207336.5523724146</v>
      </c>
      <c r="J2695" s="22">
        <f ca="1">VLOOKUP(CONCATENATE($F2695," ",$G2695),AllocFactorMatrix,(J$4+1),FALSE)*$E2695</f>
        <v>-1777313.0584566854</v>
      </c>
      <c r="K2695" s="22">
        <f ca="1">VLOOKUP(CONCATENATE($F2695," ",$G2695),AllocFactorMatrix,(K$4+1),FALSE)*$E2695</f>
        <v>-20803.646342920852</v>
      </c>
      <c r="L2695" s="22">
        <f ca="1">VLOOKUP(CONCATENATE($F2695," ",$G2695),AllocFactorMatrix,(L$4+1),FALSE)*$E2695</f>
        <v>-1087.9829173518126</v>
      </c>
      <c r="M2695" s="22">
        <f t="shared" ca="1" si="1268"/>
        <v>-1799204.6877169581</v>
      </c>
      <c r="N2695" s="22">
        <f ca="1">VLOOKUP(CONCATENATE($F2695," ",$G2695),AllocFactorMatrix,(N$4+1),FALSE)*$E2695</f>
        <v>-537138.12106269249</v>
      </c>
      <c r="O2695" s="22">
        <f ca="1">VLOOKUP(CONCATENATE($F2695," ",$G2695),AllocFactorMatrix,(O$4+1),FALSE)*$E2695</f>
        <v>-141284.95671962353</v>
      </c>
      <c r="P2695" s="22">
        <f ca="1">VLOOKUP(CONCATENATE($F2695," ",$G2695),AllocFactorMatrix,(P$4+1),FALSE)*$E2695</f>
        <v>-20029.05724687779</v>
      </c>
      <c r="Q2695" s="22">
        <f ca="1">VLOOKUP(CONCATENATE($F2695," ",$G2695),AllocFactorMatrix,(Q$4+1),FALSE)*$E2695</f>
        <v>0</v>
      </c>
      <c r="R2695" s="22">
        <f t="shared" ca="1" si="1279"/>
        <v>-698452.13502919383</v>
      </c>
      <c r="S2695" s="22">
        <f ca="1">VLOOKUP(CONCATENATE($F2695," ",$G2695),AllocFactorMatrix,(S$4+1),FALSE)*$E2695</f>
        <v>-22637.177261436071</v>
      </c>
      <c r="T2695" s="22">
        <f ca="1">VLOOKUP(CONCATENATE($F2695," ",$G2695),AllocFactorMatrix,(T$4+1),FALSE)*$E2695</f>
        <v>-400158.70281823614</v>
      </c>
      <c r="U2695" s="22">
        <f ca="1">VLOOKUP(CONCATENATE($F2695," ",$G2695),AllocFactorMatrix,(U$4+1),FALSE)*$E2695</f>
        <v>-1657888.5675664067</v>
      </c>
      <c r="V2695" s="22">
        <f ca="1">VLOOKUP(CONCATENATE($F2695," ",$G2695),AllocFactorMatrix,(V$4+1),FALSE)*$E2695</f>
        <v>-184666.79658638185</v>
      </c>
      <c r="W2695" s="22">
        <f t="shared" ca="1" si="1280"/>
        <v>-2265351.2442324609</v>
      </c>
      <c r="X2695" s="22">
        <f ca="1">VLOOKUP(CONCATENATE($F2695," ",$G2695),AllocFactorMatrix,(X$4+1),FALSE)*$E2695</f>
        <v>-151081.12600306197</v>
      </c>
      <c r="Y2695" s="22">
        <f ca="1">VLOOKUP(CONCATENATE($F2695," ",$G2695),AllocFactorMatrix,(Y$4+1),FALSE)*$E2695</f>
        <v>-2701.5763025165161</v>
      </c>
      <c r="Z2695" s="22">
        <f t="shared" ca="1" si="1269"/>
        <v>-153782.70230557848</v>
      </c>
      <c r="AA2695" s="22">
        <f ca="1">VLOOKUP(CONCATENATE($F2695," ",$G2695),AllocFactorMatrix,(AA$4+1),FALSE)*$E2695</f>
        <v>-2398.2058202212124</v>
      </c>
      <c r="AB2695" s="22">
        <f ca="1">VLOOKUP(CONCATENATE($F2695," ",$G2695),AllocFactorMatrix,(AB$4+1),FALSE)*$E2695</f>
        <v>-188251.24692427894</v>
      </c>
      <c r="AC2695" s="22">
        <f ca="1">VLOOKUP(CONCATENATE($F2695," ",$G2695),AllocFactorMatrix,(AC$4+1),FALSE)*$E2695</f>
        <v>-26985.225598892303</v>
      </c>
    </row>
    <row r="2696" spans="4:29" hidden="1" outlineLevel="1">
      <c r="F2696" s="42" t="str">
        <f>F2703</f>
        <v>PROD_DEMAND</v>
      </c>
      <c r="G2696" s="17" t="str">
        <f>$G$8</f>
        <v>PRODUCTION</v>
      </c>
      <c r="H2696" s="21">
        <f t="shared" si="1278"/>
        <v>7711168</v>
      </c>
      <c r="I2696" s="22">
        <f>VLOOKUP(CONCATENATE($F2696," ",$G2696),AllocFactorMatrix,(I$4+1),FALSE)*$E2703</f>
        <v>3823263.1812977064</v>
      </c>
      <c r="J2696" s="22">
        <f>VLOOKUP(CONCATENATE($F2696," ",$G2696),AllocFactorMatrix,(J$4+1),FALSE)*$E2703</f>
        <v>956075.28531025397</v>
      </c>
      <c r="K2696" s="22">
        <f>VLOOKUP(CONCATENATE($F2696," ",$G2696),AllocFactorMatrix,(K$4+1),FALSE)*$E2703</f>
        <v>12117.143083586263</v>
      </c>
      <c r="L2696" s="22">
        <f>VLOOKUP(CONCATENATE($F2696," ",$G2696),AllocFactorMatrix,(L$4+1),FALSE)*$E2703</f>
        <v>606.45096677404911</v>
      </c>
      <c r="M2696" s="22">
        <f t="shared" si="1268"/>
        <v>968798.87936061423</v>
      </c>
      <c r="N2696" s="22">
        <f>VLOOKUP(CONCATENATE($F2696," ",$G2696),AllocFactorMatrix,(N$4+1),FALSE)*$E2703</f>
        <v>428941.00837933295</v>
      </c>
      <c r="O2696" s="22">
        <f>VLOOKUP(CONCATENATE($F2696," ",$G2696),AllocFactorMatrix,(O$4+1),FALSE)*$E2703</f>
        <v>117562.79659403996</v>
      </c>
      <c r="P2696" s="22">
        <f>VLOOKUP(CONCATENATE($F2696," ",$G2696),AllocFactorMatrix,(P$4+1),FALSE)*$E2703</f>
        <v>18707.862732455571</v>
      </c>
      <c r="Q2696" s="22">
        <f>VLOOKUP(CONCATENATE($F2696," ",$G2696),AllocFactorMatrix,(Q$4+1),FALSE)*$E2703</f>
        <v>0</v>
      </c>
      <c r="R2696" s="22">
        <f>SUBTOTAL(9,N2696:Q2696)</f>
        <v>565211.66770582856</v>
      </c>
      <c r="S2696" s="22">
        <f>VLOOKUP(CONCATENATE($F2696," ",$G2696),AllocFactorMatrix,(S$4+1),FALSE)*$E2703</f>
        <v>18542.02249293372</v>
      </c>
      <c r="T2696" s="22">
        <f>VLOOKUP(CONCATENATE($F2696," ",$G2696),AllocFactorMatrix,(T$4+1),FALSE)*$E2703</f>
        <v>337433.18027807464</v>
      </c>
      <c r="U2696" s="22">
        <f>VLOOKUP(CONCATENATE($F2696," ",$G2696),AllocFactorMatrix,(U$4+1),FALSE)*$E2703</f>
        <v>1644157.3015674551</v>
      </c>
      <c r="V2696" s="22">
        <f>VLOOKUP(CONCATENATE($F2696," ",$G2696),AllocFactorMatrix,(V$4+1),FALSE)*$E2703</f>
        <v>209499.24982842553</v>
      </c>
      <c r="W2696" s="22">
        <f>SUBTOTAL(9,S2696:V2696)</f>
        <v>2209631.754166889</v>
      </c>
      <c r="X2696" s="22">
        <f>VLOOKUP(CONCATENATE($F2696," ",$G2696),AllocFactorMatrix,(X$4+1),FALSE)*$E2703</f>
        <v>119965.65545276806</v>
      </c>
      <c r="Y2696" s="22">
        <f>VLOOKUP(CONCATENATE($F2696," ",$G2696),AllocFactorMatrix,(Y$4+1),FALSE)*$E2703</f>
        <v>2255.0652695428898</v>
      </c>
      <c r="Z2696" s="22">
        <f t="shared" si="1269"/>
        <v>122220.72072231094</v>
      </c>
      <c r="AA2696" s="22">
        <f>VLOOKUP(CONCATENATE($F2696," ",$G2696),AllocFactorMatrix,(AA$4+1),FALSE)*$E2703</f>
        <v>1744.6044292246318</v>
      </c>
      <c r="AB2696" s="22">
        <f>VLOOKUP(CONCATENATE($F2696," ",$G2696),AllocFactorMatrix,(AB$4+1),FALSE)*$E2703</f>
        <v>16394.578707367549</v>
      </c>
      <c r="AC2696" s="22">
        <f>VLOOKUP(CONCATENATE($F2696," ",$G2696),AllocFactorMatrix,(AC$4+1),FALSE)*$E2703</f>
        <v>3902.6136100602321</v>
      </c>
    </row>
    <row r="2697" spans="4:29" hidden="1" outlineLevel="1">
      <c r="F2697" s="42" t="str">
        <f>F2703</f>
        <v>PROD_DEMAND</v>
      </c>
      <c r="G2697" s="17" t="str">
        <f>$G$9</f>
        <v>BULKTRAN</v>
      </c>
      <c r="H2697" s="21">
        <f t="shared" si="1278"/>
        <v>0</v>
      </c>
      <c r="I2697" s="22">
        <f>VLOOKUP(CONCATENATE($F2697," ",$G2697),AllocFactorMatrix,(I$4+1),FALSE)*$E2703</f>
        <v>0</v>
      </c>
      <c r="J2697" s="22">
        <f>VLOOKUP(CONCATENATE($F2697," ",$G2697),AllocFactorMatrix,(J$4+1),FALSE)*$E2703</f>
        <v>0</v>
      </c>
      <c r="K2697" s="22">
        <f>VLOOKUP(CONCATENATE($F2697," ",$G2697),AllocFactorMatrix,(K$4+1),FALSE)*$E2703</f>
        <v>0</v>
      </c>
      <c r="L2697" s="22">
        <f>VLOOKUP(CONCATENATE($F2697," ",$G2697),AllocFactorMatrix,(L$4+1),FALSE)*$E2703</f>
        <v>0</v>
      </c>
      <c r="M2697" s="22">
        <f t="shared" si="1268"/>
        <v>0</v>
      </c>
      <c r="N2697" s="22">
        <f>VLOOKUP(CONCATENATE($F2697," ",$G2697),AllocFactorMatrix,(N$4+1),FALSE)*$E2703</f>
        <v>0</v>
      </c>
      <c r="O2697" s="22">
        <f>VLOOKUP(CONCATENATE($F2697," ",$G2697),AllocFactorMatrix,(O$4+1),FALSE)*$E2703</f>
        <v>0</v>
      </c>
      <c r="P2697" s="22">
        <f>VLOOKUP(CONCATENATE($F2697," ",$G2697),AllocFactorMatrix,(P$4+1),FALSE)*$E2703</f>
        <v>0</v>
      </c>
      <c r="Q2697" s="22">
        <f>VLOOKUP(CONCATENATE($F2697," ",$G2697),AllocFactorMatrix,(Q$4+1),FALSE)*$E2703</f>
        <v>0</v>
      </c>
      <c r="R2697" s="22">
        <f t="shared" ref="R2697:R2703" si="1281">SUBTOTAL(9,N2697:Q2697)</f>
        <v>0</v>
      </c>
      <c r="S2697" s="22">
        <f>VLOOKUP(CONCATENATE($F2697," ",$G2697),AllocFactorMatrix,(S$4+1),FALSE)*$E2703</f>
        <v>0</v>
      </c>
      <c r="T2697" s="22">
        <f>VLOOKUP(CONCATENATE($F2697," ",$G2697),AllocFactorMatrix,(T$4+1),FALSE)*$E2703</f>
        <v>0</v>
      </c>
      <c r="U2697" s="22">
        <f>VLOOKUP(CONCATENATE($F2697," ",$G2697),AllocFactorMatrix,(U$4+1),FALSE)*$E2703</f>
        <v>0</v>
      </c>
      <c r="V2697" s="22">
        <f>VLOOKUP(CONCATENATE($F2697," ",$G2697),AllocFactorMatrix,(V$4+1),FALSE)*$E2703</f>
        <v>0</v>
      </c>
      <c r="W2697" s="22">
        <f t="shared" ref="W2697:W2703" si="1282">SUBTOTAL(9,S2697:V2697)</f>
        <v>0</v>
      </c>
      <c r="X2697" s="22">
        <f>VLOOKUP(CONCATENATE($F2697," ",$G2697),AllocFactorMatrix,(X$4+1),FALSE)*$E2703</f>
        <v>0</v>
      </c>
      <c r="Y2697" s="22">
        <f>VLOOKUP(CONCATENATE($F2697," ",$G2697),AllocFactorMatrix,(Y$4+1),FALSE)*$E2703</f>
        <v>0</v>
      </c>
      <c r="Z2697" s="22">
        <f t="shared" si="1269"/>
        <v>0</v>
      </c>
      <c r="AA2697" s="22">
        <f>VLOOKUP(CONCATENATE($F2697," ",$G2697),AllocFactorMatrix,(AA$4+1),FALSE)*$E2703</f>
        <v>0</v>
      </c>
      <c r="AB2697" s="22">
        <f>VLOOKUP(CONCATENATE($F2697," ",$G2697),AllocFactorMatrix,(AB$4+1),FALSE)*$E2703</f>
        <v>0</v>
      </c>
      <c r="AC2697" s="22">
        <f>VLOOKUP(CONCATENATE($F2697," ",$G2697),AllocFactorMatrix,(AC$4+1),FALSE)*$E2703</f>
        <v>0</v>
      </c>
    </row>
    <row r="2698" spans="4:29" hidden="1" outlineLevel="1">
      <c r="F2698" s="42" t="str">
        <f>F2703</f>
        <v>PROD_DEMAND</v>
      </c>
      <c r="G2698" s="17" t="str">
        <f>$G$10</f>
        <v>SUBTRAN</v>
      </c>
      <c r="H2698" s="21">
        <f t="shared" si="1278"/>
        <v>0</v>
      </c>
      <c r="I2698" s="22">
        <f>VLOOKUP(CONCATENATE($F2698," ",$G2698),AllocFactorMatrix,(I$4+1),FALSE)*$E2703</f>
        <v>0</v>
      </c>
      <c r="J2698" s="22">
        <f>VLOOKUP(CONCATENATE($F2698," ",$G2698),AllocFactorMatrix,(J$4+1),FALSE)*$E2703</f>
        <v>0</v>
      </c>
      <c r="K2698" s="22">
        <f>VLOOKUP(CONCATENATE($F2698," ",$G2698),AllocFactorMatrix,(K$4+1),FALSE)*$E2703</f>
        <v>0</v>
      </c>
      <c r="L2698" s="22">
        <f>VLOOKUP(CONCATENATE($F2698," ",$G2698),AllocFactorMatrix,(L$4+1),FALSE)*$E2703</f>
        <v>0</v>
      </c>
      <c r="M2698" s="22">
        <f t="shared" si="1268"/>
        <v>0</v>
      </c>
      <c r="N2698" s="22">
        <f>VLOOKUP(CONCATENATE($F2698," ",$G2698),AllocFactorMatrix,(N$4+1),FALSE)*$E2703</f>
        <v>0</v>
      </c>
      <c r="O2698" s="22">
        <f>VLOOKUP(CONCATENATE($F2698," ",$G2698),AllocFactorMatrix,(O$4+1),FALSE)*$E2703</f>
        <v>0</v>
      </c>
      <c r="P2698" s="22">
        <f>VLOOKUP(CONCATENATE($F2698," ",$G2698),AllocFactorMatrix,(P$4+1),FALSE)*$E2703</f>
        <v>0</v>
      </c>
      <c r="Q2698" s="22">
        <f>VLOOKUP(CONCATENATE($F2698," ",$G2698),AllocFactorMatrix,(Q$4+1),FALSE)*$E2703</f>
        <v>0</v>
      </c>
      <c r="R2698" s="22">
        <f t="shared" si="1281"/>
        <v>0</v>
      </c>
      <c r="S2698" s="22">
        <f>VLOOKUP(CONCATENATE($F2698," ",$G2698),AllocFactorMatrix,(S$4+1),FALSE)*$E2703</f>
        <v>0</v>
      </c>
      <c r="T2698" s="22">
        <f>VLOOKUP(CONCATENATE($F2698," ",$G2698),AllocFactorMatrix,(T$4+1),FALSE)*$E2703</f>
        <v>0</v>
      </c>
      <c r="U2698" s="22">
        <f>VLOOKUP(CONCATENATE($F2698," ",$G2698),AllocFactorMatrix,(U$4+1),FALSE)*$E2703</f>
        <v>0</v>
      </c>
      <c r="V2698" s="22">
        <f>VLOOKUP(CONCATENATE($F2698," ",$G2698),AllocFactorMatrix,(V$4+1),FALSE)*$E2703</f>
        <v>0</v>
      </c>
      <c r="W2698" s="22">
        <f t="shared" si="1282"/>
        <v>0</v>
      </c>
      <c r="X2698" s="22">
        <f>VLOOKUP(CONCATENATE($F2698," ",$G2698),AllocFactorMatrix,(X$4+1),FALSE)*$E2703</f>
        <v>0</v>
      </c>
      <c r="Y2698" s="22">
        <f>VLOOKUP(CONCATENATE($F2698," ",$G2698),AllocFactorMatrix,(Y$4+1),FALSE)*$E2703</f>
        <v>0</v>
      </c>
      <c r="Z2698" s="22">
        <f t="shared" si="1269"/>
        <v>0</v>
      </c>
      <c r="AA2698" s="22">
        <f>VLOOKUP(CONCATENATE($F2698," ",$G2698),AllocFactorMatrix,(AA$4+1),FALSE)*$E2703</f>
        <v>0</v>
      </c>
      <c r="AB2698" s="22">
        <f>VLOOKUP(CONCATENATE($F2698," ",$G2698),AllocFactorMatrix,(AB$4+1),FALSE)*$E2703</f>
        <v>0</v>
      </c>
      <c r="AC2698" s="22">
        <f>VLOOKUP(CONCATENATE($F2698," ",$G2698),AllocFactorMatrix,(AC$4+1),FALSE)*$E2703</f>
        <v>0</v>
      </c>
    </row>
    <row r="2699" spans="4:29" hidden="1" outlineLevel="1">
      <c r="F2699" s="42" t="str">
        <f>F2703</f>
        <v>PROD_DEMAND</v>
      </c>
      <c r="G2699" s="17" t="str">
        <f>$G$11</f>
        <v>DISTPRI</v>
      </c>
      <c r="H2699" s="21">
        <f t="shared" si="1278"/>
        <v>0</v>
      </c>
      <c r="I2699" s="22">
        <f>VLOOKUP(CONCATENATE($F2699," ",$G2699),AllocFactorMatrix,(I$4+1),FALSE)*$E2703</f>
        <v>0</v>
      </c>
      <c r="J2699" s="22">
        <f>VLOOKUP(CONCATENATE($F2699," ",$G2699),AllocFactorMatrix,(J$4+1),FALSE)*$E2703</f>
        <v>0</v>
      </c>
      <c r="K2699" s="22">
        <f>VLOOKUP(CONCATENATE($F2699," ",$G2699),AllocFactorMatrix,(K$4+1),FALSE)*$E2703</f>
        <v>0</v>
      </c>
      <c r="L2699" s="22">
        <f>VLOOKUP(CONCATENATE($F2699," ",$G2699),AllocFactorMatrix,(L$4+1),FALSE)*$E2703</f>
        <v>0</v>
      </c>
      <c r="M2699" s="22">
        <f t="shared" si="1268"/>
        <v>0</v>
      </c>
      <c r="N2699" s="22">
        <f>VLOOKUP(CONCATENATE($F2699," ",$G2699),AllocFactorMatrix,(N$4+1),FALSE)*$E2703</f>
        <v>0</v>
      </c>
      <c r="O2699" s="22">
        <f>VLOOKUP(CONCATENATE($F2699," ",$G2699),AllocFactorMatrix,(O$4+1),FALSE)*$E2703</f>
        <v>0</v>
      </c>
      <c r="P2699" s="22">
        <f>VLOOKUP(CONCATENATE($F2699," ",$G2699),AllocFactorMatrix,(P$4+1),FALSE)*$E2703</f>
        <v>0</v>
      </c>
      <c r="Q2699" s="22">
        <f>VLOOKUP(CONCATENATE($F2699," ",$G2699),AllocFactorMatrix,(Q$4+1),FALSE)*$E2703</f>
        <v>0</v>
      </c>
      <c r="R2699" s="22">
        <f t="shared" si="1281"/>
        <v>0</v>
      </c>
      <c r="S2699" s="22">
        <f>VLOOKUP(CONCATENATE($F2699," ",$G2699),AllocFactorMatrix,(S$4+1),FALSE)*$E2703</f>
        <v>0</v>
      </c>
      <c r="T2699" s="22">
        <f>VLOOKUP(CONCATENATE($F2699," ",$G2699),AllocFactorMatrix,(T$4+1),FALSE)*$E2703</f>
        <v>0</v>
      </c>
      <c r="U2699" s="22">
        <f>VLOOKUP(CONCATENATE($F2699," ",$G2699),AllocFactorMatrix,(U$4+1),FALSE)*$E2703</f>
        <v>0</v>
      </c>
      <c r="V2699" s="22">
        <f>VLOOKUP(CONCATENATE($F2699," ",$G2699),AllocFactorMatrix,(V$4+1),FALSE)*$E2703</f>
        <v>0</v>
      </c>
      <c r="W2699" s="22">
        <f t="shared" si="1282"/>
        <v>0</v>
      </c>
      <c r="X2699" s="22">
        <f>VLOOKUP(CONCATENATE($F2699," ",$G2699),AllocFactorMatrix,(X$4+1),FALSE)*$E2703</f>
        <v>0</v>
      </c>
      <c r="Y2699" s="22">
        <f>VLOOKUP(CONCATENATE($F2699," ",$G2699),AllocFactorMatrix,(Y$4+1),FALSE)*$E2703</f>
        <v>0</v>
      </c>
      <c r="Z2699" s="22">
        <f t="shared" si="1269"/>
        <v>0</v>
      </c>
      <c r="AA2699" s="22">
        <f>VLOOKUP(CONCATENATE($F2699," ",$G2699),AllocFactorMatrix,(AA$4+1),FALSE)*$E2703</f>
        <v>0</v>
      </c>
      <c r="AB2699" s="22">
        <f>VLOOKUP(CONCATENATE($F2699," ",$G2699),AllocFactorMatrix,(AB$4+1),FALSE)*$E2703</f>
        <v>0</v>
      </c>
      <c r="AC2699" s="22">
        <f>VLOOKUP(CONCATENATE($F2699," ",$G2699),AllocFactorMatrix,(AC$4+1),FALSE)*$E2703</f>
        <v>0</v>
      </c>
    </row>
    <row r="2700" spans="4:29" hidden="1" outlineLevel="1">
      <c r="F2700" s="42" t="str">
        <f>F2703</f>
        <v>PROD_DEMAND</v>
      </c>
      <c r="G2700" s="17" t="str">
        <f>$G$12</f>
        <v>DISTSEC</v>
      </c>
      <c r="H2700" s="21">
        <f t="shared" si="1278"/>
        <v>0</v>
      </c>
      <c r="I2700" s="22">
        <f>VLOOKUP(CONCATENATE($F2700," ",$G2700),AllocFactorMatrix,(I$4+1),FALSE)*$E2703</f>
        <v>0</v>
      </c>
      <c r="J2700" s="22">
        <f>VLOOKUP(CONCATENATE($F2700," ",$G2700),AllocFactorMatrix,(J$4+1),FALSE)*$E2703</f>
        <v>0</v>
      </c>
      <c r="K2700" s="22">
        <f>VLOOKUP(CONCATENATE($F2700," ",$G2700),AllocFactorMatrix,(K$4+1),FALSE)*$E2703</f>
        <v>0</v>
      </c>
      <c r="L2700" s="22">
        <f>VLOOKUP(CONCATENATE($F2700," ",$G2700),AllocFactorMatrix,(L$4+1),FALSE)*$E2703</f>
        <v>0</v>
      </c>
      <c r="M2700" s="22">
        <f t="shared" si="1268"/>
        <v>0</v>
      </c>
      <c r="N2700" s="22">
        <f>VLOOKUP(CONCATENATE($F2700," ",$G2700),AllocFactorMatrix,(N$4+1),FALSE)*$E2703</f>
        <v>0</v>
      </c>
      <c r="O2700" s="22">
        <f>VLOOKUP(CONCATENATE($F2700," ",$G2700),AllocFactorMatrix,(O$4+1),FALSE)*$E2703</f>
        <v>0</v>
      </c>
      <c r="P2700" s="22">
        <f>VLOOKUP(CONCATENATE($F2700," ",$G2700),AllocFactorMatrix,(P$4+1),FALSE)*$E2703</f>
        <v>0</v>
      </c>
      <c r="Q2700" s="22">
        <f>VLOOKUP(CONCATENATE($F2700," ",$G2700),AllocFactorMatrix,(Q$4+1),FALSE)*$E2703</f>
        <v>0</v>
      </c>
      <c r="R2700" s="22">
        <f t="shared" si="1281"/>
        <v>0</v>
      </c>
      <c r="S2700" s="22">
        <f>VLOOKUP(CONCATENATE($F2700," ",$G2700),AllocFactorMatrix,(S$4+1),FALSE)*$E2703</f>
        <v>0</v>
      </c>
      <c r="T2700" s="22">
        <f>VLOOKUP(CONCATENATE($F2700," ",$G2700),AllocFactorMatrix,(T$4+1),FALSE)*$E2703</f>
        <v>0</v>
      </c>
      <c r="U2700" s="22">
        <f>VLOOKUP(CONCATENATE($F2700," ",$G2700),AllocFactorMatrix,(U$4+1),FALSE)*$E2703</f>
        <v>0</v>
      </c>
      <c r="V2700" s="22">
        <f>VLOOKUP(CONCATENATE($F2700," ",$G2700),AllocFactorMatrix,(V$4+1),FALSE)*$E2703</f>
        <v>0</v>
      </c>
      <c r="W2700" s="22">
        <f t="shared" si="1282"/>
        <v>0</v>
      </c>
      <c r="X2700" s="22">
        <f>VLOOKUP(CONCATENATE($F2700," ",$G2700),AllocFactorMatrix,(X$4+1),FALSE)*$E2703</f>
        <v>0</v>
      </c>
      <c r="Y2700" s="22">
        <f>VLOOKUP(CONCATENATE($F2700," ",$G2700),AllocFactorMatrix,(Y$4+1),FALSE)*$E2703</f>
        <v>0</v>
      </c>
      <c r="Z2700" s="22">
        <f t="shared" si="1269"/>
        <v>0</v>
      </c>
      <c r="AA2700" s="22">
        <f>VLOOKUP(CONCATENATE($F2700," ",$G2700),AllocFactorMatrix,(AA$4+1),FALSE)*$E2703</f>
        <v>0</v>
      </c>
      <c r="AB2700" s="22">
        <f>VLOOKUP(CONCATENATE($F2700," ",$G2700),AllocFactorMatrix,(AB$4+1),FALSE)*$E2703</f>
        <v>0</v>
      </c>
      <c r="AC2700" s="22">
        <f>VLOOKUP(CONCATENATE($F2700," ",$G2700),AllocFactorMatrix,(AC$4+1),FALSE)*$E2703</f>
        <v>0</v>
      </c>
    </row>
    <row r="2701" spans="4:29" hidden="1" outlineLevel="1">
      <c r="F2701" s="42" t="str">
        <f>F2703</f>
        <v>PROD_DEMAND</v>
      </c>
      <c r="G2701" s="17" t="str">
        <f>$G$13</f>
        <v>ENERGY</v>
      </c>
      <c r="H2701" s="21">
        <f t="shared" si="1278"/>
        <v>0</v>
      </c>
      <c r="I2701" s="22">
        <f>VLOOKUP(CONCATENATE($F2701," ",$G2701),AllocFactorMatrix,(I$4+1),FALSE)*$E2703</f>
        <v>0</v>
      </c>
      <c r="J2701" s="22">
        <f>VLOOKUP(CONCATENATE($F2701," ",$G2701),AllocFactorMatrix,(J$4+1),FALSE)*$E2703</f>
        <v>0</v>
      </c>
      <c r="K2701" s="22">
        <f>VLOOKUP(CONCATENATE($F2701," ",$G2701),AllocFactorMatrix,(K$4+1),FALSE)*$E2703</f>
        <v>0</v>
      </c>
      <c r="L2701" s="22">
        <f>VLOOKUP(CONCATENATE($F2701," ",$G2701),AllocFactorMatrix,(L$4+1),FALSE)*$E2703</f>
        <v>0</v>
      </c>
      <c r="M2701" s="22">
        <f t="shared" si="1268"/>
        <v>0</v>
      </c>
      <c r="N2701" s="22">
        <f>VLOOKUP(CONCATENATE($F2701," ",$G2701),AllocFactorMatrix,(N$4+1),FALSE)*$E2703</f>
        <v>0</v>
      </c>
      <c r="O2701" s="22">
        <f>VLOOKUP(CONCATENATE($F2701," ",$G2701),AllocFactorMatrix,(O$4+1),FALSE)*$E2703</f>
        <v>0</v>
      </c>
      <c r="P2701" s="22">
        <f>VLOOKUP(CONCATENATE($F2701," ",$G2701),AllocFactorMatrix,(P$4+1),FALSE)*$E2703</f>
        <v>0</v>
      </c>
      <c r="Q2701" s="22">
        <f>VLOOKUP(CONCATENATE($F2701," ",$G2701),AllocFactorMatrix,(Q$4+1),FALSE)*$E2703</f>
        <v>0</v>
      </c>
      <c r="R2701" s="22">
        <f t="shared" si="1281"/>
        <v>0</v>
      </c>
      <c r="S2701" s="22">
        <f>VLOOKUP(CONCATENATE($F2701," ",$G2701),AllocFactorMatrix,(S$4+1),FALSE)*$E2703</f>
        <v>0</v>
      </c>
      <c r="T2701" s="22">
        <f>VLOOKUP(CONCATENATE($F2701," ",$G2701),AllocFactorMatrix,(T$4+1),FALSE)*$E2703</f>
        <v>0</v>
      </c>
      <c r="U2701" s="22">
        <f>VLOOKUP(CONCATENATE($F2701," ",$G2701),AllocFactorMatrix,(U$4+1),FALSE)*$E2703</f>
        <v>0</v>
      </c>
      <c r="V2701" s="22">
        <f>VLOOKUP(CONCATENATE($F2701," ",$G2701),AllocFactorMatrix,(V$4+1),FALSE)*$E2703</f>
        <v>0</v>
      </c>
      <c r="W2701" s="22">
        <f t="shared" si="1282"/>
        <v>0</v>
      </c>
      <c r="X2701" s="22">
        <f>VLOOKUP(CONCATENATE($F2701," ",$G2701),AllocFactorMatrix,(X$4+1),FALSE)*$E2703</f>
        <v>0</v>
      </c>
      <c r="Y2701" s="22">
        <f>VLOOKUP(CONCATENATE($F2701," ",$G2701),AllocFactorMatrix,(Y$4+1),FALSE)*$E2703</f>
        <v>0</v>
      </c>
      <c r="Z2701" s="22">
        <f t="shared" si="1269"/>
        <v>0</v>
      </c>
      <c r="AA2701" s="22">
        <f>VLOOKUP(CONCATENATE($F2701," ",$G2701),AllocFactorMatrix,(AA$4+1),FALSE)*$E2703</f>
        <v>0</v>
      </c>
      <c r="AB2701" s="22">
        <f>VLOOKUP(CONCATENATE($F2701," ",$G2701),AllocFactorMatrix,(AB$4+1),FALSE)*$E2703</f>
        <v>0</v>
      </c>
      <c r="AC2701" s="22">
        <f>VLOOKUP(CONCATENATE($F2701," ",$G2701),AllocFactorMatrix,(AC$4+1),FALSE)*$E2703</f>
        <v>0</v>
      </c>
    </row>
    <row r="2702" spans="4:29" hidden="1" outlineLevel="1">
      <c r="F2702" s="42" t="str">
        <f>F2703</f>
        <v>PROD_DEMAND</v>
      </c>
      <c r="G2702" s="17" t="str">
        <f>$G$14</f>
        <v>CUSTOMER</v>
      </c>
      <c r="H2702" s="21">
        <f t="shared" si="1278"/>
        <v>0</v>
      </c>
      <c r="I2702" s="22">
        <f>VLOOKUP(CONCATENATE($F2702," ",$G2702),AllocFactorMatrix,(I$4+1),FALSE)*$E2703</f>
        <v>0</v>
      </c>
      <c r="J2702" s="22">
        <f>VLOOKUP(CONCATENATE($F2702," ",$G2702),AllocFactorMatrix,(J$4+1),FALSE)*$E2703</f>
        <v>0</v>
      </c>
      <c r="K2702" s="22">
        <f>VLOOKUP(CONCATENATE($F2702," ",$G2702),AllocFactorMatrix,(K$4+1),FALSE)*$E2703</f>
        <v>0</v>
      </c>
      <c r="L2702" s="22">
        <f>VLOOKUP(CONCATENATE($F2702," ",$G2702),AllocFactorMatrix,(L$4+1),FALSE)*$E2703</f>
        <v>0</v>
      </c>
      <c r="M2702" s="22">
        <f t="shared" si="1268"/>
        <v>0</v>
      </c>
      <c r="N2702" s="22">
        <f>VLOOKUP(CONCATENATE($F2702," ",$G2702),AllocFactorMatrix,(N$4+1),FALSE)*$E2703</f>
        <v>0</v>
      </c>
      <c r="O2702" s="22">
        <f>VLOOKUP(CONCATENATE($F2702," ",$G2702),AllocFactorMatrix,(O$4+1),FALSE)*$E2703</f>
        <v>0</v>
      </c>
      <c r="P2702" s="22">
        <f>VLOOKUP(CONCATENATE($F2702," ",$G2702),AllocFactorMatrix,(P$4+1),FALSE)*$E2703</f>
        <v>0</v>
      </c>
      <c r="Q2702" s="22">
        <f>VLOOKUP(CONCATENATE($F2702," ",$G2702),AllocFactorMatrix,(Q$4+1),FALSE)*$E2703</f>
        <v>0</v>
      </c>
      <c r="R2702" s="22">
        <f t="shared" si="1281"/>
        <v>0</v>
      </c>
      <c r="S2702" s="22">
        <f>VLOOKUP(CONCATENATE($F2702," ",$G2702),AllocFactorMatrix,(S$4+1),FALSE)*$E2703</f>
        <v>0</v>
      </c>
      <c r="T2702" s="22">
        <f>VLOOKUP(CONCATENATE($F2702," ",$G2702),AllocFactorMatrix,(T$4+1),FALSE)*$E2703</f>
        <v>0</v>
      </c>
      <c r="U2702" s="22">
        <f>VLOOKUP(CONCATENATE($F2702," ",$G2702),AllocFactorMatrix,(U$4+1),FALSE)*$E2703</f>
        <v>0</v>
      </c>
      <c r="V2702" s="22">
        <f>VLOOKUP(CONCATENATE($F2702," ",$G2702),AllocFactorMatrix,(V$4+1),FALSE)*$E2703</f>
        <v>0</v>
      </c>
      <c r="W2702" s="22">
        <f t="shared" si="1282"/>
        <v>0</v>
      </c>
      <c r="X2702" s="22">
        <f>VLOOKUP(CONCATENATE($F2702," ",$G2702),AllocFactorMatrix,(X$4+1),FALSE)*$E2703</f>
        <v>0</v>
      </c>
      <c r="Y2702" s="22">
        <f>VLOOKUP(CONCATENATE($F2702," ",$G2702),AllocFactorMatrix,(Y$4+1),FALSE)*$E2703</f>
        <v>0</v>
      </c>
      <c r="Z2702" s="22">
        <f t="shared" si="1269"/>
        <v>0</v>
      </c>
      <c r="AA2702" s="22">
        <f>VLOOKUP(CONCATENATE($F2702," ",$G2702),AllocFactorMatrix,(AA$4+1),FALSE)*$E2703</f>
        <v>0</v>
      </c>
      <c r="AB2702" s="22">
        <f>VLOOKUP(CONCATENATE($F2702," ",$G2702),AllocFactorMatrix,(AB$4+1),FALSE)*$E2703</f>
        <v>0</v>
      </c>
      <c r="AC2702" s="22">
        <f>VLOOKUP(CONCATENATE($F2702," ",$G2702),AllocFactorMatrix,(AC$4+1),FALSE)*$E2703</f>
        <v>0</v>
      </c>
    </row>
    <row r="2703" spans="4:29" collapsed="1">
      <c r="D2703" s="17" t="s">
        <v>250</v>
      </c>
      <c r="E2703" s="19">
        <v>7711168</v>
      </c>
      <c r="F2703" s="42" t="s">
        <v>29</v>
      </c>
      <c r="G2703" s="17" t="str">
        <f>$G$15</f>
        <v>TOTAL</v>
      </c>
      <c r="H2703" s="21">
        <f t="shared" si="1278"/>
        <v>7711168</v>
      </c>
      <c r="I2703" s="22">
        <f>VLOOKUP(CONCATENATE($F2703," ",$G2703),AllocFactorMatrix,(I$4+1),FALSE)*$E2703</f>
        <v>3823263.1812977064</v>
      </c>
      <c r="J2703" s="22">
        <f>VLOOKUP(CONCATENATE($F2703," ",$G2703),AllocFactorMatrix,(J$4+1),FALSE)*$E2703</f>
        <v>956075.28531025397</v>
      </c>
      <c r="K2703" s="22">
        <f>VLOOKUP(CONCATENATE($F2703," ",$G2703),AllocFactorMatrix,(K$4+1),FALSE)*$E2703</f>
        <v>12117.143083586263</v>
      </c>
      <c r="L2703" s="22">
        <f>VLOOKUP(CONCATENATE($F2703," ",$G2703),AllocFactorMatrix,(L$4+1),FALSE)*$E2703</f>
        <v>606.45096677404911</v>
      </c>
      <c r="M2703" s="22">
        <f t="shared" si="1268"/>
        <v>968798.87936061423</v>
      </c>
      <c r="N2703" s="22">
        <f>VLOOKUP(CONCATENATE($F2703," ",$G2703),AllocFactorMatrix,(N$4+1),FALSE)*$E2703</f>
        <v>428941.00837933295</v>
      </c>
      <c r="O2703" s="22">
        <f>VLOOKUP(CONCATENATE($F2703," ",$G2703),AllocFactorMatrix,(O$4+1),FALSE)*$E2703</f>
        <v>117562.79659403996</v>
      </c>
      <c r="P2703" s="22">
        <f>VLOOKUP(CONCATENATE($F2703," ",$G2703),AllocFactorMatrix,(P$4+1),FALSE)*$E2703</f>
        <v>18707.862732455571</v>
      </c>
      <c r="Q2703" s="22">
        <f>VLOOKUP(CONCATENATE($F2703," ",$G2703),AllocFactorMatrix,(Q$4+1),FALSE)*$E2703</f>
        <v>0</v>
      </c>
      <c r="R2703" s="22">
        <f t="shared" si="1281"/>
        <v>565211.66770582856</v>
      </c>
      <c r="S2703" s="22">
        <f>VLOOKUP(CONCATENATE($F2703," ",$G2703),AllocFactorMatrix,(S$4+1),FALSE)*$E2703</f>
        <v>18542.02249293372</v>
      </c>
      <c r="T2703" s="22">
        <f>VLOOKUP(CONCATENATE($F2703," ",$G2703),AllocFactorMatrix,(T$4+1),FALSE)*$E2703</f>
        <v>337433.18027807464</v>
      </c>
      <c r="U2703" s="22">
        <f>VLOOKUP(CONCATENATE($F2703," ",$G2703),AllocFactorMatrix,(U$4+1),FALSE)*$E2703</f>
        <v>1644157.3015674551</v>
      </c>
      <c r="V2703" s="22">
        <f>VLOOKUP(CONCATENATE($F2703," ",$G2703),AllocFactorMatrix,(V$4+1),FALSE)*$E2703</f>
        <v>209499.24982842553</v>
      </c>
      <c r="W2703" s="22">
        <f t="shared" si="1282"/>
        <v>2209631.754166889</v>
      </c>
      <c r="X2703" s="22">
        <f>VLOOKUP(CONCATENATE($F2703," ",$G2703),AllocFactorMatrix,(X$4+1),FALSE)*$E2703</f>
        <v>119965.65545276806</v>
      </c>
      <c r="Y2703" s="22">
        <f>VLOOKUP(CONCATENATE($F2703," ",$G2703),AllocFactorMatrix,(Y$4+1),FALSE)*$E2703</f>
        <v>2255.0652695428898</v>
      </c>
      <c r="Z2703" s="22">
        <f t="shared" si="1269"/>
        <v>122220.72072231094</v>
      </c>
      <c r="AA2703" s="22">
        <f>VLOOKUP(CONCATENATE($F2703," ",$G2703),AllocFactorMatrix,(AA$4+1),FALSE)*$E2703</f>
        <v>1744.6044292246318</v>
      </c>
      <c r="AB2703" s="22">
        <f>VLOOKUP(CONCATENATE($F2703," ",$G2703),AllocFactorMatrix,(AB$4+1),FALSE)*$E2703</f>
        <v>16394.578707367549</v>
      </c>
      <c r="AC2703" s="22">
        <f>VLOOKUP(CONCATENATE($F2703," ",$G2703),AllocFactorMatrix,(AC$4+1),FALSE)*$E2703</f>
        <v>3902.6136100602321</v>
      </c>
    </row>
    <row r="2704" spans="4:29" hidden="1" outlineLevel="1">
      <c r="F2704" s="42" t="str">
        <f>F2711</f>
        <v>RB_GUP</v>
      </c>
      <c r="G2704" s="17" t="str">
        <f>$G$8</f>
        <v>PRODUCTION</v>
      </c>
      <c r="H2704" s="21">
        <f t="shared" ca="1" si="1278"/>
        <v>0</v>
      </c>
      <c r="I2704" s="22">
        <f ca="1">VLOOKUP(CONCATENATE($F2704," ",$G2704),AllocFactorMatrix,(I$4+1),FALSE)*$E2711</f>
        <v>0</v>
      </c>
      <c r="J2704" s="22">
        <f ca="1">VLOOKUP(CONCATENATE($F2704," ",$G2704),AllocFactorMatrix,(J$4+1),FALSE)*$E2711</f>
        <v>0</v>
      </c>
      <c r="K2704" s="22">
        <f ca="1">VLOOKUP(CONCATENATE($F2704," ",$G2704),AllocFactorMatrix,(K$4+1),FALSE)*$E2711</f>
        <v>0</v>
      </c>
      <c r="L2704" s="22">
        <f ca="1">VLOOKUP(CONCATENATE($F2704," ",$G2704),AllocFactorMatrix,(L$4+1),FALSE)*$E2711</f>
        <v>0</v>
      </c>
      <c r="M2704" s="22">
        <f t="shared" ca="1" si="1268"/>
        <v>0</v>
      </c>
      <c r="N2704" s="22">
        <f ca="1">VLOOKUP(CONCATENATE($F2704," ",$G2704),AllocFactorMatrix,(N$4+1),FALSE)*$E2711</f>
        <v>0</v>
      </c>
      <c r="O2704" s="22">
        <f ca="1">VLOOKUP(CONCATENATE($F2704," ",$G2704),AllocFactorMatrix,(O$4+1),FALSE)*$E2711</f>
        <v>0</v>
      </c>
      <c r="P2704" s="22">
        <f ca="1">VLOOKUP(CONCATENATE($F2704," ",$G2704),AllocFactorMatrix,(P$4+1),FALSE)*$E2711</f>
        <v>0</v>
      </c>
      <c r="Q2704" s="22">
        <f ca="1">VLOOKUP(CONCATENATE($F2704," ",$G2704),AllocFactorMatrix,(Q$4+1),FALSE)*$E2711</f>
        <v>0</v>
      </c>
      <c r="R2704" s="22">
        <f ca="1">SUBTOTAL(9,N2704:Q2704)</f>
        <v>0</v>
      </c>
      <c r="S2704" s="22">
        <f ca="1">VLOOKUP(CONCATENATE($F2704," ",$G2704),AllocFactorMatrix,(S$4+1),FALSE)*$E2711</f>
        <v>0</v>
      </c>
      <c r="T2704" s="22">
        <f ca="1">VLOOKUP(CONCATENATE($F2704," ",$G2704),AllocFactorMatrix,(T$4+1),FALSE)*$E2711</f>
        <v>0</v>
      </c>
      <c r="U2704" s="22">
        <f ca="1">VLOOKUP(CONCATENATE($F2704," ",$G2704),AllocFactorMatrix,(U$4+1),FALSE)*$E2711</f>
        <v>0</v>
      </c>
      <c r="V2704" s="22">
        <f ca="1">VLOOKUP(CONCATENATE($F2704," ",$G2704),AllocFactorMatrix,(V$4+1),FALSE)*$E2711</f>
        <v>0</v>
      </c>
      <c r="W2704" s="22">
        <f ca="1">SUBTOTAL(9,S2704:V2704)</f>
        <v>0</v>
      </c>
      <c r="X2704" s="22">
        <f ca="1">VLOOKUP(CONCATENATE($F2704," ",$G2704),AllocFactorMatrix,(X$4+1),FALSE)*$E2711</f>
        <v>0</v>
      </c>
      <c r="Y2704" s="22">
        <f ca="1">VLOOKUP(CONCATENATE($F2704," ",$G2704),AllocFactorMatrix,(Y$4+1),FALSE)*$E2711</f>
        <v>0</v>
      </c>
      <c r="Z2704" s="22">
        <f t="shared" ca="1" si="1269"/>
        <v>0</v>
      </c>
      <c r="AA2704" s="22">
        <f ca="1">VLOOKUP(CONCATENATE($F2704," ",$G2704),AllocFactorMatrix,(AA$4+1),FALSE)*$E2711</f>
        <v>0</v>
      </c>
      <c r="AB2704" s="22">
        <f ca="1">VLOOKUP(CONCATENATE($F2704," ",$G2704),AllocFactorMatrix,(AB$4+1),FALSE)*$E2711</f>
        <v>0</v>
      </c>
      <c r="AC2704" s="22">
        <f ca="1">VLOOKUP(CONCATENATE($F2704," ",$G2704),AllocFactorMatrix,(AC$4+1),FALSE)*$E2711</f>
        <v>0</v>
      </c>
    </row>
    <row r="2705" spans="4:29" hidden="1" outlineLevel="1">
      <c r="F2705" s="42" t="str">
        <f>F2711</f>
        <v>RB_GUP</v>
      </c>
      <c r="G2705" s="17" t="str">
        <f>$G$9</f>
        <v>BULKTRAN</v>
      </c>
      <c r="H2705" s="21">
        <f t="shared" ca="1" si="1278"/>
        <v>0</v>
      </c>
      <c r="I2705" s="22">
        <f ca="1">VLOOKUP(CONCATENATE($F2705," ",$G2705),AllocFactorMatrix,(I$4+1),FALSE)*$E2711</f>
        <v>0</v>
      </c>
      <c r="J2705" s="22">
        <f ca="1">VLOOKUP(CONCATENATE($F2705," ",$G2705),AllocFactorMatrix,(J$4+1),FALSE)*$E2711</f>
        <v>0</v>
      </c>
      <c r="K2705" s="22">
        <f ca="1">VLOOKUP(CONCATENATE($F2705," ",$G2705),AllocFactorMatrix,(K$4+1),FALSE)*$E2711</f>
        <v>0</v>
      </c>
      <c r="L2705" s="22">
        <f ca="1">VLOOKUP(CONCATENATE($F2705," ",$G2705),AllocFactorMatrix,(L$4+1),FALSE)*$E2711</f>
        <v>0</v>
      </c>
      <c r="M2705" s="22">
        <f t="shared" ca="1" si="1268"/>
        <v>0</v>
      </c>
      <c r="N2705" s="22">
        <f ca="1">VLOOKUP(CONCATENATE($F2705," ",$G2705),AllocFactorMatrix,(N$4+1),FALSE)*$E2711</f>
        <v>0</v>
      </c>
      <c r="O2705" s="22">
        <f ca="1">VLOOKUP(CONCATENATE($F2705," ",$G2705),AllocFactorMatrix,(O$4+1),FALSE)*$E2711</f>
        <v>0</v>
      </c>
      <c r="P2705" s="22">
        <f ca="1">VLOOKUP(CONCATENATE($F2705," ",$G2705),AllocFactorMatrix,(P$4+1),FALSE)*$E2711</f>
        <v>0</v>
      </c>
      <c r="Q2705" s="22">
        <f ca="1">VLOOKUP(CONCATENATE($F2705," ",$G2705),AllocFactorMatrix,(Q$4+1),FALSE)*$E2711</f>
        <v>0</v>
      </c>
      <c r="R2705" s="22">
        <f t="shared" ref="R2705:R2711" ca="1" si="1283">SUBTOTAL(9,N2705:Q2705)</f>
        <v>0</v>
      </c>
      <c r="S2705" s="22">
        <f ca="1">VLOOKUP(CONCATENATE($F2705," ",$G2705),AllocFactorMatrix,(S$4+1),FALSE)*$E2711</f>
        <v>0</v>
      </c>
      <c r="T2705" s="22">
        <f ca="1">VLOOKUP(CONCATENATE($F2705," ",$G2705),AllocFactorMatrix,(T$4+1),FALSE)*$E2711</f>
        <v>0</v>
      </c>
      <c r="U2705" s="22">
        <f ca="1">VLOOKUP(CONCATENATE($F2705," ",$G2705),AllocFactorMatrix,(U$4+1),FALSE)*$E2711</f>
        <v>0</v>
      </c>
      <c r="V2705" s="22">
        <f ca="1">VLOOKUP(CONCATENATE($F2705," ",$G2705),AllocFactorMatrix,(V$4+1),FALSE)*$E2711</f>
        <v>0</v>
      </c>
      <c r="W2705" s="22">
        <f t="shared" ref="W2705:W2711" ca="1" si="1284">SUBTOTAL(9,S2705:V2705)</f>
        <v>0</v>
      </c>
      <c r="X2705" s="22">
        <f ca="1">VLOOKUP(CONCATENATE($F2705," ",$G2705),AllocFactorMatrix,(X$4+1),FALSE)*$E2711</f>
        <v>0</v>
      </c>
      <c r="Y2705" s="22">
        <f ca="1">VLOOKUP(CONCATENATE($F2705," ",$G2705),AllocFactorMatrix,(Y$4+1),FALSE)*$E2711</f>
        <v>0</v>
      </c>
      <c r="Z2705" s="22">
        <f t="shared" ca="1" si="1269"/>
        <v>0</v>
      </c>
      <c r="AA2705" s="22">
        <f ca="1">VLOOKUP(CONCATENATE($F2705," ",$G2705),AllocFactorMatrix,(AA$4+1),FALSE)*$E2711</f>
        <v>0</v>
      </c>
      <c r="AB2705" s="22">
        <f ca="1">VLOOKUP(CONCATENATE($F2705," ",$G2705),AllocFactorMatrix,(AB$4+1),FALSE)*$E2711</f>
        <v>0</v>
      </c>
      <c r="AC2705" s="22">
        <f ca="1">VLOOKUP(CONCATENATE($F2705," ",$G2705),AllocFactorMatrix,(AC$4+1),FALSE)*$E2711</f>
        <v>0</v>
      </c>
    </row>
    <row r="2706" spans="4:29" hidden="1" outlineLevel="1">
      <c r="F2706" s="42" t="str">
        <f>F2711</f>
        <v>RB_GUP</v>
      </c>
      <c r="G2706" s="17" t="str">
        <f>$G$10</f>
        <v>SUBTRAN</v>
      </c>
      <c r="H2706" s="21">
        <f t="shared" ca="1" si="1278"/>
        <v>0</v>
      </c>
      <c r="I2706" s="22">
        <f ca="1">VLOOKUP(CONCATENATE($F2706," ",$G2706),AllocFactorMatrix,(I$4+1),FALSE)*$E2711</f>
        <v>0</v>
      </c>
      <c r="J2706" s="22">
        <f ca="1">VLOOKUP(CONCATENATE($F2706," ",$G2706),AllocFactorMatrix,(J$4+1),FALSE)*$E2711</f>
        <v>0</v>
      </c>
      <c r="K2706" s="22">
        <f ca="1">VLOOKUP(CONCATENATE($F2706," ",$G2706),AllocFactorMatrix,(K$4+1),FALSE)*$E2711</f>
        <v>0</v>
      </c>
      <c r="L2706" s="22">
        <f ca="1">VLOOKUP(CONCATENATE($F2706," ",$G2706),AllocFactorMatrix,(L$4+1),FALSE)*$E2711</f>
        <v>0</v>
      </c>
      <c r="M2706" s="22">
        <f t="shared" ca="1" si="1268"/>
        <v>0</v>
      </c>
      <c r="N2706" s="22">
        <f ca="1">VLOOKUP(CONCATENATE($F2706," ",$G2706),AllocFactorMatrix,(N$4+1),FALSE)*$E2711</f>
        <v>0</v>
      </c>
      <c r="O2706" s="22">
        <f ca="1">VLOOKUP(CONCATENATE($F2706," ",$G2706),AllocFactorMatrix,(O$4+1),FALSE)*$E2711</f>
        <v>0</v>
      </c>
      <c r="P2706" s="22">
        <f ca="1">VLOOKUP(CONCATENATE($F2706," ",$G2706),AllocFactorMatrix,(P$4+1),FALSE)*$E2711</f>
        <v>0</v>
      </c>
      <c r="Q2706" s="22">
        <f ca="1">VLOOKUP(CONCATENATE($F2706," ",$G2706),AllocFactorMatrix,(Q$4+1),FALSE)*$E2711</f>
        <v>0</v>
      </c>
      <c r="R2706" s="22">
        <f t="shared" ca="1" si="1283"/>
        <v>0</v>
      </c>
      <c r="S2706" s="22">
        <f ca="1">VLOOKUP(CONCATENATE($F2706," ",$G2706),AllocFactorMatrix,(S$4+1),FALSE)*$E2711</f>
        <v>0</v>
      </c>
      <c r="T2706" s="22">
        <f ca="1">VLOOKUP(CONCATENATE($F2706," ",$G2706),AllocFactorMatrix,(T$4+1),FALSE)*$E2711</f>
        <v>0</v>
      </c>
      <c r="U2706" s="22">
        <f ca="1">VLOOKUP(CONCATENATE($F2706," ",$G2706),AllocFactorMatrix,(U$4+1),FALSE)*$E2711</f>
        <v>0</v>
      </c>
      <c r="V2706" s="22">
        <f ca="1">VLOOKUP(CONCATENATE($F2706," ",$G2706),AllocFactorMatrix,(V$4+1),FALSE)*$E2711</f>
        <v>0</v>
      </c>
      <c r="W2706" s="22">
        <f t="shared" ca="1" si="1284"/>
        <v>0</v>
      </c>
      <c r="X2706" s="22">
        <f ca="1">VLOOKUP(CONCATENATE($F2706," ",$G2706),AllocFactorMatrix,(X$4+1),FALSE)*$E2711</f>
        <v>0</v>
      </c>
      <c r="Y2706" s="22">
        <f ca="1">VLOOKUP(CONCATENATE($F2706," ",$G2706),AllocFactorMatrix,(Y$4+1),FALSE)*$E2711</f>
        <v>0</v>
      </c>
      <c r="Z2706" s="22">
        <f t="shared" ca="1" si="1269"/>
        <v>0</v>
      </c>
      <c r="AA2706" s="22">
        <f ca="1">VLOOKUP(CONCATENATE($F2706," ",$G2706),AllocFactorMatrix,(AA$4+1),FALSE)*$E2711</f>
        <v>0</v>
      </c>
      <c r="AB2706" s="22">
        <f ca="1">VLOOKUP(CONCATENATE($F2706," ",$G2706),AllocFactorMatrix,(AB$4+1),FALSE)*$E2711</f>
        <v>0</v>
      </c>
      <c r="AC2706" s="22">
        <f ca="1">VLOOKUP(CONCATENATE($F2706," ",$G2706),AllocFactorMatrix,(AC$4+1),FALSE)*$E2711</f>
        <v>0</v>
      </c>
    </row>
    <row r="2707" spans="4:29" hidden="1" outlineLevel="1">
      <c r="F2707" s="42" t="str">
        <f>F2711</f>
        <v>RB_GUP</v>
      </c>
      <c r="G2707" s="17" t="str">
        <f>$G$11</f>
        <v>DISTPRI</v>
      </c>
      <c r="H2707" s="21">
        <f t="shared" ca="1" si="1278"/>
        <v>0</v>
      </c>
      <c r="I2707" s="22">
        <f ca="1">VLOOKUP(CONCATENATE($F2707," ",$G2707),AllocFactorMatrix,(I$4+1),FALSE)*$E2711</f>
        <v>0</v>
      </c>
      <c r="J2707" s="22">
        <f ca="1">VLOOKUP(CONCATENATE($F2707," ",$G2707),AllocFactorMatrix,(J$4+1),FALSE)*$E2711</f>
        <v>0</v>
      </c>
      <c r="K2707" s="22">
        <f ca="1">VLOOKUP(CONCATENATE($F2707," ",$G2707),AllocFactorMatrix,(K$4+1),FALSE)*$E2711</f>
        <v>0</v>
      </c>
      <c r="L2707" s="22">
        <f ca="1">VLOOKUP(CONCATENATE($F2707," ",$G2707),AllocFactorMatrix,(L$4+1),FALSE)*$E2711</f>
        <v>0</v>
      </c>
      <c r="M2707" s="22">
        <f t="shared" ca="1" si="1268"/>
        <v>0</v>
      </c>
      <c r="N2707" s="22">
        <f ca="1">VLOOKUP(CONCATENATE($F2707," ",$G2707),AllocFactorMatrix,(N$4+1),FALSE)*$E2711</f>
        <v>0</v>
      </c>
      <c r="O2707" s="22">
        <f ca="1">VLOOKUP(CONCATENATE($F2707," ",$G2707),AllocFactorMatrix,(O$4+1),FALSE)*$E2711</f>
        <v>0</v>
      </c>
      <c r="P2707" s="22">
        <f ca="1">VLOOKUP(CONCATENATE($F2707," ",$G2707),AllocFactorMatrix,(P$4+1),FALSE)*$E2711</f>
        <v>0</v>
      </c>
      <c r="Q2707" s="22">
        <f ca="1">VLOOKUP(CONCATENATE($F2707," ",$G2707),AllocFactorMatrix,(Q$4+1),FALSE)*$E2711</f>
        <v>0</v>
      </c>
      <c r="R2707" s="22">
        <f t="shared" ca="1" si="1283"/>
        <v>0</v>
      </c>
      <c r="S2707" s="22">
        <f ca="1">VLOOKUP(CONCATENATE($F2707," ",$G2707),AllocFactorMatrix,(S$4+1),FALSE)*$E2711</f>
        <v>0</v>
      </c>
      <c r="T2707" s="22">
        <f ca="1">VLOOKUP(CONCATENATE($F2707," ",$G2707),AllocFactorMatrix,(T$4+1),FALSE)*$E2711</f>
        <v>0</v>
      </c>
      <c r="U2707" s="22">
        <f ca="1">VLOOKUP(CONCATENATE($F2707," ",$G2707),AllocFactorMatrix,(U$4+1),FALSE)*$E2711</f>
        <v>0</v>
      </c>
      <c r="V2707" s="22">
        <f ca="1">VLOOKUP(CONCATENATE($F2707," ",$G2707),AllocFactorMatrix,(V$4+1),FALSE)*$E2711</f>
        <v>0</v>
      </c>
      <c r="W2707" s="22">
        <f t="shared" ca="1" si="1284"/>
        <v>0</v>
      </c>
      <c r="X2707" s="22">
        <f ca="1">VLOOKUP(CONCATENATE($F2707," ",$G2707),AllocFactorMatrix,(X$4+1),FALSE)*$E2711</f>
        <v>0</v>
      </c>
      <c r="Y2707" s="22">
        <f ca="1">VLOOKUP(CONCATENATE($F2707," ",$G2707),AllocFactorMatrix,(Y$4+1),FALSE)*$E2711</f>
        <v>0</v>
      </c>
      <c r="Z2707" s="22">
        <f t="shared" ca="1" si="1269"/>
        <v>0</v>
      </c>
      <c r="AA2707" s="22">
        <f ca="1">VLOOKUP(CONCATENATE($F2707," ",$G2707),AllocFactorMatrix,(AA$4+1),FALSE)*$E2711</f>
        <v>0</v>
      </c>
      <c r="AB2707" s="22">
        <f ca="1">VLOOKUP(CONCATENATE($F2707," ",$G2707),AllocFactorMatrix,(AB$4+1),FALSE)*$E2711</f>
        <v>0</v>
      </c>
      <c r="AC2707" s="22">
        <f ca="1">VLOOKUP(CONCATENATE($F2707," ",$G2707),AllocFactorMatrix,(AC$4+1),FALSE)*$E2711</f>
        <v>0</v>
      </c>
    </row>
    <row r="2708" spans="4:29" hidden="1" outlineLevel="1">
      <c r="F2708" s="42" t="str">
        <f>F2711</f>
        <v>RB_GUP</v>
      </c>
      <c r="G2708" s="17" t="str">
        <f>$G$12</f>
        <v>DISTSEC</v>
      </c>
      <c r="H2708" s="21">
        <f t="shared" ca="1" si="1278"/>
        <v>0</v>
      </c>
      <c r="I2708" s="22">
        <f ca="1">VLOOKUP(CONCATENATE($F2708," ",$G2708),AllocFactorMatrix,(I$4+1),FALSE)*$E2711</f>
        <v>0</v>
      </c>
      <c r="J2708" s="22">
        <f ca="1">VLOOKUP(CONCATENATE($F2708," ",$G2708),AllocFactorMatrix,(J$4+1),FALSE)*$E2711</f>
        <v>0</v>
      </c>
      <c r="K2708" s="22">
        <f ca="1">VLOOKUP(CONCATENATE($F2708," ",$G2708),AllocFactorMatrix,(K$4+1),FALSE)*$E2711</f>
        <v>0</v>
      </c>
      <c r="L2708" s="22">
        <f ca="1">VLOOKUP(CONCATENATE($F2708," ",$G2708),AllocFactorMatrix,(L$4+1),FALSE)*$E2711</f>
        <v>0</v>
      </c>
      <c r="M2708" s="22">
        <f t="shared" ca="1" si="1268"/>
        <v>0</v>
      </c>
      <c r="N2708" s="22">
        <f ca="1">VLOOKUP(CONCATENATE($F2708," ",$G2708),AllocFactorMatrix,(N$4+1),FALSE)*$E2711</f>
        <v>0</v>
      </c>
      <c r="O2708" s="22">
        <f ca="1">VLOOKUP(CONCATENATE($F2708," ",$G2708),AllocFactorMatrix,(O$4+1),FALSE)*$E2711</f>
        <v>0</v>
      </c>
      <c r="P2708" s="22">
        <f ca="1">VLOOKUP(CONCATENATE($F2708," ",$G2708),AllocFactorMatrix,(P$4+1),FALSE)*$E2711</f>
        <v>0</v>
      </c>
      <c r="Q2708" s="22">
        <f ca="1">VLOOKUP(CONCATENATE($F2708," ",$G2708),AllocFactorMatrix,(Q$4+1),FALSE)*$E2711</f>
        <v>0</v>
      </c>
      <c r="R2708" s="22">
        <f t="shared" ca="1" si="1283"/>
        <v>0</v>
      </c>
      <c r="S2708" s="22">
        <f ca="1">VLOOKUP(CONCATENATE($F2708," ",$G2708),AllocFactorMatrix,(S$4+1),FALSE)*$E2711</f>
        <v>0</v>
      </c>
      <c r="T2708" s="22">
        <f ca="1">VLOOKUP(CONCATENATE($F2708," ",$G2708),AllocFactorMatrix,(T$4+1),FALSE)*$E2711</f>
        <v>0</v>
      </c>
      <c r="U2708" s="22">
        <f ca="1">VLOOKUP(CONCATENATE($F2708," ",$G2708),AllocFactorMatrix,(U$4+1),FALSE)*$E2711</f>
        <v>0</v>
      </c>
      <c r="V2708" s="22">
        <f ca="1">VLOOKUP(CONCATENATE($F2708," ",$G2708),AllocFactorMatrix,(V$4+1),FALSE)*$E2711</f>
        <v>0</v>
      </c>
      <c r="W2708" s="22">
        <f t="shared" ca="1" si="1284"/>
        <v>0</v>
      </c>
      <c r="X2708" s="22">
        <f ca="1">VLOOKUP(CONCATENATE($F2708," ",$G2708),AllocFactorMatrix,(X$4+1),FALSE)*$E2711</f>
        <v>0</v>
      </c>
      <c r="Y2708" s="22">
        <f ca="1">VLOOKUP(CONCATENATE($F2708," ",$G2708),AllocFactorMatrix,(Y$4+1),FALSE)*$E2711</f>
        <v>0</v>
      </c>
      <c r="Z2708" s="22">
        <f t="shared" ca="1" si="1269"/>
        <v>0</v>
      </c>
      <c r="AA2708" s="22">
        <f ca="1">VLOOKUP(CONCATENATE($F2708," ",$G2708),AllocFactorMatrix,(AA$4+1),FALSE)*$E2711</f>
        <v>0</v>
      </c>
      <c r="AB2708" s="22">
        <f ca="1">VLOOKUP(CONCATENATE($F2708," ",$G2708),AllocFactorMatrix,(AB$4+1),FALSE)*$E2711</f>
        <v>0</v>
      </c>
      <c r="AC2708" s="22">
        <f ca="1">VLOOKUP(CONCATENATE($F2708," ",$G2708),AllocFactorMatrix,(AC$4+1),FALSE)*$E2711</f>
        <v>0</v>
      </c>
    </row>
    <row r="2709" spans="4:29" hidden="1" outlineLevel="1">
      <c r="F2709" s="42" t="str">
        <f>F2711</f>
        <v>RB_GUP</v>
      </c>
      <c r="G2709" s="17" t="str">
        <f>$G$13</f>
        <v>ENERGY</v>
      </c>
      <c r="H2709" s="21">
        <f t="shared" ca="1" si="1278"/>
        <v>0</v>
      </c>
      <c r="I2709" s="22">
        <f ca="1">VLOOKUP(CONCATENATE($F2709," ",$G2709),AllocFactorMatrix,(I$4+1),FALSE)*$E2711</f>
        <v>0</v>
      </c>
      <c r="J2709" s="22">
        <f ca="1">VLOOKUP(CONCATENATE($F2709," ",$G2709),AllocFactorMatrix,(J$4+1),FALSE)*$E2711</f>
        <v>0</v>
      </c>
      <c r="K2709" s="22">
        <f ca="1">VLOOKUP(CONCATENATE($F2709," ",$G2709),AllocFactorMatrix,(K$4+1),FALSE)*$E2711</f>
        <v>0</v>
      </c>
      <c r="L2709" s="22">
        <f ca="1">VLOOKUP(CONCATENATE($F2709," ",$G2709),AllocFactorMatrix,(L$4+1),FALSE)*$E2711</f>
        <v>0</v>
      </c>
      <c r="M2709" s="22">
        <f t="shared" ca="1" si="1268"/>
        <v>0</v>
      </c>
      <c r="N2709" s="22">
        <f ca="1">VLOOKUP(CONCATENATE($F2709," ",$G2709),AllocFactorMatrix,(N$4+1),FALSE)*$E2711</f>
        <v>0</v>
      </c>
      <c r="O2709" s="22">
        <f ca="1">VLOOKUP(CONCATENATE($F2709," ",$G2709),AllocFactorMatrix,(O$4+1),FALSE)*$E2711</f>
        <v>0</v>
      </c>
      <c r="P2709" s="22">
        <f ca="1">VLOOKUP(CONCATENATE($F2709," ",$G2709),AllocFactorMatrix,(P$4+1),FALSE)*$E2711</f>
        <v>0</v>
      </c>
      <c r="Q2709" s="22">
        <f ca="1">VLOOKUP(CONCATENATE($F2709," ",$G2709),AllocFactorMatrix,(Q$4+1),FALSE)*$E2711</f>
        <v>0</v>
      </c>
      <c r="R2709" s="22">
        <f t="shared" ca="1" si="1283"/>
        <v>0</v>
      </c>
      <c r="S2709" s="22">
        <f ca="1">VLOOKUP(CONCATENATE($F2709," ",$G2709),AllocFactorMatrix,(S$4+1),FALSE)*$E2711</f>
        <v>0</v>
      </c>
      <c r="T2709" s="22">
        <f ca="1">VLOOKUP(CONCATENATE($F2709," ",$G2709),AllocFactorMatrix,(T$4+1),FALSE)*$E2711</f>
        <v>0</v>
      </c>
      <c r="U2709" s="22">
        <f ca="1">VLOOKUP(CONCATENATE($F2709," ",$G2709),AllocFactorMatrix,(U$4+1),FALSE)*$E2711</f>
        <v>0</v>
      </c>
      <c r="V2709" s="22">
        <f ca="1">VLOOKUP(CONCATENATE($F2709," ",$G2709),AllocFactorMatrix,(V$4+1),FALSE)*$E2711</f>
        <v>0</v>
      </c>
      <c r="W2709" s="22">
        <f t="shared" ca="1" si="1284"/>
        <v>0</v>
      </c>
      <c r="X2709" s="22">
        <f ca="1">VLOOKUP(CONCATENATE($F2709," ",$G2709),AllocFactorMatrix,(X$4+1),FALSE)*$E2711</f>
        <v>0</v>
      </c>
      <c r="Y2709" s="22">
        <f ca="1">VLOOKUP(CONCATENATE($F2709," ",$G2709),AllocFactorMatrix,(Y$4+1),FALSE)*$E2711</f>
        <v>0</v>
      </c>
      <c r="Z2709" s="22">
        <f t="shared" ca="1" si="1269"/>
        <v>0</v>
      </c>
      <c r="AA2709" s="22">
        <f ca="1">VLOOKUP(CONCATENATE($F2709," ",$G2709),AllocFactorMatrix,(AA$4+1),FALSE)*$E2711</f>
        <v>0</v>
      </c>
      <c r="AB2709" s="22">
        <f ca="1">VLOOKUP(CONCATENATE($F2709," ",$G2709),AllocFactorMatrix,(AB$4+1),FALSE)*$E2711</f>
        <v>0</v>
      </c>
      <c r="AC2709" s="22">
        <f ca="1">VLOOKUP(CONCATENATE($F2709," ",$G2709),AllocFactorMatrix,(AC$4+1),FALSE)*$E2711</f>
        <v>0</v>
      </c>
    </row>
    <row r="2710" spans="4:29" hidden="1" outlineLevel="1">
      <c r="F2710" s="42" t="str">
        <f>F2711</f>
        <v>RB_GUP</v>
      </c>
      <c r="G2710" s="17" t="str">
        <f>$G$14</f>
        <v>CUSTOMER</v>
      </c>
      <c r="H2710" s="21">
        <f t="shared" ca="1" si="1278"/>
        <v>0</v>
      </c>
      <c r="I2710" s="22">
        <f ca="1">VLOOKUP(CONCATENATE($F2710," ",$G2710),AllocFactorMatrix,(I$4+1),FALSE)*$E2711</f>
        <v>0</v>
      </c>
      <c r="J2710" s="22">
        <f ca="1">VLOOKUP(CONCATENATE($F2710," ",$G2710),AllocFactorMatrix,(J$4+1),FALSE)*$E2711</f>
        <v>0</v>
      </c>
      <c r="K2710" s="22">
        <f ca="1">VLOOKUP(CONCATENATE($F2710," ",$G2710),AllocFactorMatrix,(K$4+1),FALSE)*$E2711</f>
        <v>0</v>
      </c>
      <c r="L2710" s="22">
        <f ca="1">VLOOKUP(CONCATENATE($F2710," ",$G2710),AllocFactorMatrix,(L$4+1),FALSE)*$E2711</f>
        <v>0</v>
      </c>
      <c r="M2710" s="22">
        <f t="shared" ca="1" si="1268"/>
        <v>0</v>
      </c>
      <c r="N2710" s="22">
        <f ca="1">VLOOKUP(CONCATENATE($F2710," ",$G2710),AllocFactorMatrix,(N$4+1),FALSE)*$E2711</f>
        <v>0</v>
      </c>
      <c r="O2710" s="22">
        <f ca="1">VLOOKUP(CONCATENATE($F2710," ",$G2710),AllocFactorMatrix,(O$4+1),FALSE)*$E2711</f>
        <v>0</v>
      </c>
      <c r="P2710" s="22">
        <f ca="1">VLOOKUP(CONCATENATE($F2710," ",$G2710),AllocFactorMatrix,(P$4+1),FALSE)*$E2711</f>
        <v>0</v>
      </c>
      <c r="Q2710" s="22">
        <f ca="1">VLOOKUP(CONCATENATE($F2710," ",$G2710),AllocFactorMatrix,(Q$4+1),FALSE)*$E2711</f>
        <v>0</v>
      </c>
      <c r="R2710" s="22">
        <f t="shared" ca="1" si="1283"/>
        <v>0</v>
      </c>
      <c r="S2710" s="22">
        <f ca="1">VLOOKUP(CONCATENATE($F2710," ",$G2710),AllocFactorMatrix,(S$4+1),FALSE)*$E2711</f>
        <v>0</v>
      </c>
      <c r="T2710" s="22">
        <f ca="1">VLOOKUP(CONCATENATE($F2710," ",$G2710),AllocFactorMatrix,(T$4+1),FALSE)*$E2711</f>
        <v>0</v>
      </c>
      <c r="U2710" s="22">
        <f ca="1">VLOOKUP(CONCATENATE($F2710," ",$G2710),AllocFactorMatrix,(U$4+1),FALSE)*$E2711</f>
        <v>0</v>
      </c>
      <c r="V2710" s="22">
        <f ca="1">VLOOKUP(CONCATENATE($F2710," ",$G2710),AllocFactorMatrix,(V$4+1),FALSE)*$E2711</f>
        <v>0</v>
      </c>
      <c r="W2710" s="22">
        <f t="shared" ca="1" si="1284"/>
        <v>0</v>
      </c>
      <c r="X2710" s="22">
        <f ca="1">VLOOKUP(CONCATENATE($F2710," ",$G2710),AllocFactorMatrix,(X$4+1),FALSE)*$E2711</f>
        <v>0</v>
      </c>
      <c r="Y2710" s="22">
        <f ca="1">VLOOKUP(CONCATENATE($F2710," ",$G2710),AllocFactorMatrix,(Y$4+1),FALSE)*$E2711</f>
        <v>0</v>
      </c>
      <c r="Z2710" s="22">
        <f t="shared" ca="1" si="1269"/>
        <v>0</v>
      </c>
      <c r="AA2710" s="22">
        <f ca="1">VLOOKUP(CONCATENATE($F2710," ",$G2710),AllocFactorMatrix,(AA$4+1),FALSE)*$E2711</f>
        <v>0</v>
      </c>
      <c r="AB2710" s="22">
        <f ca="1">VLOOKUP(CONCATENATE($F2710," ",$G2710),AllocFactorMatrix,(AB$4+1),FALSE)*$E2711</f>
        <v>0</v>
      </c>
      <c r="AC2710" s="22">
        <f ca="1">VLOOKUP(CONCATENATE($F2710," ",$G2710),AllocFactorMatrix,(AC$4+1),FALSE)*$E2711</f>
        <v>0</v>
      </c>
    </row>
    <row r="2711" spans="4:29" collapsed="1">
      <c r="D2711" s="17" t="s">
        <v>441</v>
      </c>
      <c r="E2711" s="19">
        <v>0</v>
      </c>
      <c r="F2711" s="42" t="s">
        <v>73</v>
      </c>
      <c r="G2711" s="17" t="str">
        <f>$G$15</f>
        <v>TOTAL</v>
      </c>
      <c r="H2711" s="21">
        <f t="shared" ca="1" si="1278"/>
        <v>0</v>
      </c>
      <c r="I2711" s="22">
        <f ca="1">VLOOKUP(CONCATENATE($F2711," ",$G2711),AllocFactorMatrix,(I$4+1),FALSE)*$E2711</f>
        <v>0</v>
      </c>
      <c r="J2711" s="22">
        <f ca="1">VLOOKUP(CONCATENATE($F2711," ",$G2711),AllocFactorMatrix,(J$4+1),FALSE)*$E2711</f>
        <v>0</v>
      </c>
      <c r="K2711" s="22">
        <f ca="1">VLOOKUP(CONCATENATE($F2711," ",$G2711),AllocFactorMatrix,(K$4+1),FALSE)*$E2711</f>
        <v>0</v>
      </c>
      <c r="L2711" s="22">
        <f ca="1">VLOOKUP(CONCATENATE($F2711," ",$G2711),AllocFactorMatrix,(L$4+1),FALSE)*$E2711</f>
        <v>0</v>
      </c>
      <c r="M2711" s="22">
        <f t="shared" ca="1" si="1268"/>
        <v>0</v>
      </c>
      <c r="N2711" s="22">
        <f ca="1">VLOOKUP(CONCATENATE($F2711," ",$G2711),AllocFactorMatrix,(N$4+1),FALSE)*$E2711</f>
        <v>0</v>
      </c>
      <c r="O2711" s="22">
        <f ca="1">VLOOKUP(CONCATENATE($F2711," ",$G2711),AllocFactorMatrix,(O$4+1),FALSE)*$E2711</f>
        <v>0</v>
      </c>
      <c r="P2711" s="22">
        <f ca="1">VLOOKUP(CONCATENATE($F2711," ",$G2711),AllocFactorMatrix,(P$4+1),FALSE)*$E2711</f>
        <v>0</v>
      </c>
      <c r="Q2711" s="22">
        <f ca="1">VLOOKUP(CONCATENATE($F2711," ",$G2711),AllocFactorMatrix,(Q$4+1),FALSE)*$E2711</f>
        <v>0</v>
      </c>
      <c r="R2711" s="22">
        <f t="shared" ca="1" si="1283"/>
        <v>0</v>
      </c>
      <c r="S2711" s="22">
        <f ca="1">VLOOKUP(CONCATENATE($F2711," ",$G2711),AllocFactorMatrix,(S$4+1),FALSE)*$E2711</f>
        <v>0</v>
      </c>
      <c r="T2711" s="22">
        <f ca="1">VLOOKUP(CONCATENATE($F2711," ",$G2711),AllocFactorMatrix,(T$4+1),FALSE)*$E2711</f>
        <v>0</v>
      </c>
      <c r="U2711" s="22">
        <f ca="1">VLOOKUP(CONCATENATE($F2711," ",$G2711),AllocFactorMatrix,(U$4+1),FALSE)*$E2711</f>
        <v>0</v>
      </c>
      <c r="V2711" s="22">
        <f ca="1">VLOOKUP(CONCATENATE($F2711," ",$G2711),AllocFactorMatrix,(V$4+1),FALSE)*$E2711</f>
        <v>0</v>
      </c>
      <c r="W2711" s="22">
        <f t="shared" ca="1" si="1284"/>
        <v>0</v>
      </c>
      <c r="X2711" s="22">
        <f ca="1">VLOOKUP(CONCATENATE($F2711," ",$G2711),AllocFactorMatrix,(X$4+1),FALSE)*$E2711</f>
        <v>0</v>
      </c>
      <c r="Y2711" s="22">
        <f ca="1">VLOOKUP(CONCATENATE($F2711," ",$G2711),AllocFactorMatrix,(Y$4+1),FALSE)*$E2711</f>
        <v>0</v>
      </c>
      <c r="Z2711" s="22">
        <f t="shared" ca="1" si="1269"/>
        <v>0</v>
      </c>
      <c r="AA2711" s="22">
        <f ca="1">VLOOKUP(CONCATENATE($F2711," ",$G2711),AllocFactorMatrix,(AA$4+1),FALSE)*$E2711</f>
        <v>0</v>
      </c>
      <c r="AB2711" s="22">
        <f ca="1">VLOOKUP(CONCATENATE($F2711," ",$G2711),AllocFactorMatrix,(AB$4+1),FALSE)*$E2711</f>
        <v>0</v>
      </c>
      <c r="AC2711" s="22">
        <f ca="1">VLOOKUP(CONCATENATE($F2711," ",$G2711),AllocFactorMatrix,(AC$4+1),FALSE)*$E2711</f>
        <v>0</v>
      </c>
    </row>
    <row r="2712" spans="4:29" hidden="1" outlineLevel="1">
      <c r="F2712" s="42" t="str">
        <f>F2719</f>
        <v>RB_GUP</v>
      </c>
      <c r="G2712" s="17" t="str">
        <f>$G$8</f>
        <v>PRODUCTION</v>
      </c>
      <c r="H2712" s="21">
        <f t="shared" ca="1" si="1278"/>
        <v>0</v>
      </c>
      <c r="I2712" s="22">
        <f ca="1">VLOOKUP(CONCATENATE($F2712," ",$G2712),AllocFactorMatrix,(I$4+1),FALSE)*$E2719</f>
        <v>0</v>
      </c>
      <c r="J2712" s="22">
        <f ca="1">VLOOKUP(CONCATENATE($F2712," ",$G2712),AllocFactorMatrix,(J$4+1),FALSE)*$E2719</f>
        <v>0</v>
      </c>
      <c r="K2712" s="22">
        <f ca="1">VLOOKUP(CONCATENATE($F2712," ",$G2712),AllocFactorMatrix,(K$4+1),FALSE)*$E2719</f>
        <v>0</v>
      </c>
      <c r="L2712" s="22">
        <f ca="1">VLOOKUP(CONCATENATE($F2712," ",$G2712),AllocFactorMatrix,(L$4+1),FALSE)*$E2719</f>
        <v>0</v>
      </c>
      <c r="M2712" s="22">
        <f t="shared" ref="M2712:M2719" ca="1" si="1285">SUBTOTAL(9,J2712:L2712)</f>
        <v>0</v>
      </c>
      <c r="N2712" s="22">
        <f ca="1">VLOOKUP(CONCATENATE($F2712," ",$G2712),AllocFactorMatrix,(N$4+1),FALSE)*$E2719</f>
        <v>0</v>
      </c>
      <c r="O2712" s="22">
        <f ca="1">VLOOKUP(CONCATENATE($F2712," ",$G2712),AllocFactorMatrix,(O$4+1),FALSE)*$E2719</f>
        <v>0</v>
      </c>
      <c r="P2712" s="22">
        <f ca="1">VLOOKUP(CONCATENATE($F2712," ",$G2712),AllocFactorMatrix,(P$4+1),FALSE)*$E2719</f>
        <v>0</v>
      </c>
      <c r="Q2712" s="22">
        <f ca="1">VLOOKUP(CONCATENATE($F2712," ",$G2712),AllocFactorMatrix,(Q$4+1),FALSE)*$E2719</f>
        <v>0</v>
      </c>
      <c r="R2712" s="22">
        <f ca="1">SUBTOTAL(9,N2712:Q2712)</f>
        <v>0</v>
      </c>
      <c r="S2712" s="22">
        <f ca="1">VLOOKUP(CONCATENATE($F2712," ",$G2712),AllocFactorMatrix,(S$4+1),FALSE)*$E2719</f>
        <v>0</v>
      </c>
      <c r="T2712" s="22">
        <f ca="1">VLOOKUP(CONCATENATE($F2712," ",$G2712),AllocFactorMatrix,(T$4+1),FALSE)*$E2719</f>
        <v>0</v>
      </c>
      <c r="U2712" s="22">
        <f ca="1">VLOOKUP(CONCATENATE($F2712," ",$G2712),AllocFactorMatrix,(U$4+1),FALSE)*$E2719</f>
        <v>0</v>
      </c>
      <c r="V2712" s="22">
        <f ca="1">VLOOKUP(CONCATENATE($F2712," ",$G2712),AllocFactorMatrix,(V$4+1),FALSE)*$E2719</f>
        <v>0</v>
      </c>
      <c r="W2712" s="22">
        <f ca="1">SUBTOTAL(9,S2712:V2712)</f>
        <v>0</v>
      </c>
      <c r="X2712" s="22">
        <f ca="1">VLOOKUP(CONCATENATE($F2712," ",$G2712),AllocFactorMatrix,(X$4+1),FALSE)*$E2719</f>
        <v>0</v>
      </c>
      <c r="Y2712" s="22">
        <f ca="1">VLOOKUP(CONCATENATE($F2712," ",$G2712),AllocFactorMatrix,(Y$4+1),FALSE)*$E2719</f>
        <v>0</v>
      </c>
      <c r="Z2712" s="22">
        <f t="shared" ref="Z2712:Z2719" ca="1" si="1286">SUBTOTAL(9,X2712:Y2712)</f>
        <v>0</v>
      </c>
      <c r="AA2712" s="22">
        <f ca="1">VLOOKUP(CONCATENATE($F2712," ",$G2712),AllocFactorMatrix,(AA$4+1),FALSE)*$E2719</f>
        <v>0</v>
      </c>
      <c r="AB2712" s="22">
        <f ca="1">VLOOKUP(CONCATENATE($F2712," ",$G2712),AllocFactorMatrix,(AB$4+1),FALSE)*$E2719</f>
        <v>0</v>
      </c>
      <c r="AC2712" s="22">
        <f ca="1">VLOOKUP(CONCATENATE($F2712," ",$G2712),AllocFactorMatrix,(AC$4+1),FALSE)*$E2719</f>
        <v>0</v>
      </c>
    </row>
    <row r="2713" spans="4:29" hidden="1" outlineLevel="1">
      <c r="F2713" s="42" t="str">
        <f>F2719</f>
        <v>RB_GUP</v>
      </c>
      <c r="G2713" s="17" t="str">
        <f>$G$9</f>
        <v>BULKTRAN</v>
      </c>
      <c r="H2713" s="21">
        <f t="shared" ca="1" si="1278"/>
        <v>0</v>
      </c>
      <c r="I2713" s="22">
        <f ca="1">VLOOKUP(CONCATENATE($F2713," ",$G2713),AllocFactorMatrix,(I$4+1),FALSE)*$E2719</f>
        <v>0</v>
      </c>
      <c r="J2713" s="22">
        <f ca="1">VLOOKUP(CONCATENATE($F2713," ",$G2713),AllocFactorMatrix,(J$4+1),FALSE)*$E2719</f>
        <v>0</v>
      </c>
      <c r="K2713" s="22">
        <f ca="1">VLOOKUP(CONCATENATE($F2713," ",$G2713),AllocFactorMatrix,(K$4+1),FALSE)*$E2719</f>
        <v>0</v>
      </c>
      <c r="L2713" s="22">
        <f ca="1">VLOOKUP(CONCATENATE($F2713," ",$G2713),AllocFactorMatrix,(L$4+1),FALSE)*$E2719</f>
        <v>0</v>
      </c>
      <c r="M2713" s="22">
        <f t="shared" ca="1" si="1285"/>
        <v>0</v>
      </c>
      <c r="N2713" s="22">
        <f ca="1">VLOOKUP(CONCATENATE($F2713," ",$G2713),AllocFactorMatrix,(N$4+1),FALSE)*$E2719</f>
        <v>0</v>
      </c>
      <c r="O2713" s="22">
        <f ca="1">VLOOKUP(CONCATENATE($F2713," ",$G2713),AllocFactorMatrix,(O$4+1),FALSE)*$E2719</f>
        <v>0</v>
      </c>
      <c r="P2713" s="22">
        <f ca="1">VLOOKUP(CONCATENATE($F2713," ",$G2713),AllocFactorMatrix,(P$4+1),FALSE)*$E2719</f>
        <v>0</v>
      </c>
      <c r="Q2713" s="22">
        <f ca="1">VLOOKUP(CONCATENATE($F2713," ",$G2713),AllocFactorMatrix,(Q$4+1),FALSE)*$E2719</f>
        <v>0</v>
      </c>
      <c r="R2713" s="22">
        <f t="shared" ref="R2713:R2719" ca="1" si="1287">SUBTOTAL(9,N2713:Q2713)</f>
        <v>0</v>
      </c>
      <c r="S2713" s="22">
        <f ca="1">VLOOKUP(CONCATENATE($F2713," ",$G2713),AllocFactorMatrix,(S$4+1),FALSE)*$E2719</f>
        <v>0</v>
      </c>
      <c r="T2713" s="22">
        <f ca="1">VLOOKUP(CONCATENATE($F2713," ",$G2713),AllocFactorMatrix,(T$4+1),FALSE)*$E2719</f>
        <v>0</v>
      </c>
      <c r="U2713" s="22">
        <f ca="1">VLOOKUP(CONCATENATE($F2713," ",$G2713),AllocFactorMatrix,(U$4+1),FALSE)*$E2719</f>
        <v>0</v>
      </c>
      <c r="V2713" s="22">
        <f ca="1">VLOOKUP(CONCATENATE($F2713," ",$G2713),AllocFactorMatrix,(V$4+1),FALSE)*$E2719</f>
        <v>0</v>
      </c>
      <c r="W2713" s="22">
        <f t="shared" ref="W2713:W2719" ca="1" si="1288">SUBTOTAL(9,S2713:V2713)</f>
        <v>0</v>
      </c>
      <c r="X2713" s="22">
        <f ca="1">VLOOKUP(CONCATENATE($F2713," ",$G2713),AllocFactorMatrix,(X$4+1),FALSE)*$E2719</f>
        <v>0</v>
      </c>
      <c r="Y2713" s="22">
        <f ca="1">VLOOKUP(CONCATENATE($F2713," ",$G2713),AllocFactorMatrix,(Y$4+1),FALSE)*$E2719</f>
        <v>0</v>
      </c>
      <c r="Z2713" s="22">
        <f t="shared" ca="1" si="1286"/>
        <v>0</v>
      </c>
      <c r="AA2713" s="22">
        <f ca="1">VLOOKUP(CONCATENATE($F2713," ",$G2713),AllocFactorMatrix,(AA$4+1),FALSE)*$E2719</f>
        <v>0</v>
      </c>
      <c r="AB2713" s="22">
        <f ca="1">VLOOKUP(CONCATENATE($F2713," ",$G2713),AllocFactorMatrix,(AB$4+1),FALSE)*$E2719</f>
        <v>0</v>
      </c>
      <c r="AC2713" s="22">
        <f ca="1">VLOOKUP(CONCATENATE($F2713," ",$G2713),AllocFactorMatrix,(AC$4+1),FALSE)*$E2719</f>
        <v>0</v>
      </c>
    </row>
    <row r="2714" spans="4:29" hidden="1" outlineLevel="1">
      <c r="F2714" s="42" t="str">
        <f>F2719</f>
        <v>RB_GUP</v>
      </c>
      <c r="G2714" s="17" t="str">
        <f>$G$10</f>
        <v>SUBTRAN</v>
      </c>
      <c r="H2714" s="21">
        <f t="shared" ca="1" si="1278"/>
        <v>0</v>
      </c>
      <c r="I2714" s="22">
        <f ca="1">VLOOKUP(CONCATENATE($F2714," ",$G2714),AllocFactorMatrix,(I$4+1),FALSE)*$E2719</f>
        <v>0</v>
      </c>
      <c r="J2714" s="22">
        <f ca="1">VLOOKUP(CONCATENATE($F2714," ",$G2714),AllocFactorMatrix,(J$4+1),FALSE)*$E2719</f>
        <v>0</v>
      </c>
      <c r="K2714" s="22">
        <f ca="1">VLOOKUP(CONCATENATE($F2714," ",$G2714),AllocFactorMatrix,(K$4+1),FALSE)*$E2719</f>
        <v>0</v>
      </c>
      <c r="L2714" s="22">
        <f ca="1">VLOOKUP(CONCATENATE($F2714," ",$G2714),AllocFactorMatrix,(L$4+1),FALSE)*$E2719</f>
        <v>0</v>
      </c>
      <c r="M2714" s="22">
        <f t="shared" ca="1" si="1285"/>
        <v>0</v>
      </c>
      <c r="N2714" s="22">
        <f ca="1">VLOOKUP(CONCATENATE($F2714," ",$G2714),AllocFactorMatrix,(N$4+1),FALSE)*$E2719</f>
        <v>0</v>
      </c>
      <c r="O2714" s="22">
        <f ca="1">VLOOKUP(CONCATENATE($F2714," ",$G2714),AllocFactorMatrix,(O$4+1),FALSE)*$E2719</f>
        <v>0</v>
      </c>
      <c r="P2714" s="22">
        <f ca="1">VLOOKUP(CONCATENATE($F2714," ",$G2714),AllocFactorMatrix,(P$4+1),FALSE)*$E2719</f>
        <v>0</v>
      </c>
      <c r="Q2714" s="22">
        <f ca="1">VLOOKUP(CONCATENATE($F2714," ",$G2714),AllocFactorMatrix,(Q$4+1),FALSE)*$E2719</f>
        <v>0</v>
      </c>
      <c r="R2714" s="22">
        <f t="shared" ca="1" si="1287"/>
        <v>0</v>
      </c>
      <c r="S2714" s="22">
        <f ca="1">VLOOKUP(CONCATENATE($F2714," ",$G2714),AllocFactorMatrix,(S$4+1),FALSE)*$E2719</f>
        <v>0</v>
      </c>
      <c r="T2714" s="22">
        <f ca="1">VLOOKUP(CONCATENATE($F2714," ",$G2714),AllocFactorMatrix,(T$4+1),FALSE)*$E2719</f>
        <v>0</v>
      </c>
      <c r="U2714" s="22">
        <f ca="1">VLOOKUP(CONCATENATE($F2714," ",$G2714),AllocFactorMatrix,(U$4+1),FALSE)*$E2719</f>
        <v>0</v>
      </c>
      <c r="V2714" s="22">
        <f ca="1">VLOOKUP(CONCATENATE($F2714," ",$G2714),AllocFactorMatrix,(V$4+1),FALSE)*$E2719</f>
        <v>0</v>
      </c>
      <c r="W2714" s="22">
        <f t="shared" ca="1" si="1288"/>
        <v>0</v>
      </c>
      <c r="X2714" s="22">
        <f ca="1">VLOOKUP(CONCATENATE($F2714," ",$G2714),AllocFactorMatrix,(X$4+1),FALSE)*$E2719</f>
        <v>0</v>
      </c>
      <c r="Y2714" s="22">
        <f ca="1">VLOOKUP(CONCATENATE($F2714," ",$G2714),AllocFactorMatrix,(Y$4+1),FALSE)*$E2719</f>
        <v>0</v>
      </c>
      <c r="Z2714" s="22">
        <f t="shared" ca="1" si="1286"/>
        <v>0</v>
      </c>
      <c r="AA2714" s="22">
        <f ca="1">VLOOKUP(CONCATENATE($F2714," ",$G2714),AllocFactorMatrix,(AA$4+1),FALSE)*$E2719</f>
        <v>0</v>
      </c>
      <c r="AB2714" s="22">
        <f ca="1">VLOOKUP(CONCATENATE($F2714," ",$G2714),AllocFactorMatrix,(AB$4+1),FALSE)*$E2719</f>
        <v>0</v>
      </c>
      <c r="AC2714" s="22">
        <f ca="1">VLOOKUP(CONCATENATE($F2714," ",$G2714),AllocFactorMatrix,(AC$4+1),FALSE)*$E2719</f>
        <v>0</v>
      </c>
    </row>
    <row r="2715" spans="4:29" hidden="1" outlineLevel="1">
      <c r="F2715" s="42" t="str">
        <f>F2719</f>
        <v>RB_GUP</v>
      </c>
      <c r="G2715" s="17" t="str">
        <f>$G$11</f>
        <v>DISTPRI</v>
      </c>
      <c r="H2715" s="21">
        <f t="shared" ca="1" si="1278"/>
        <v>0</v>
      </c>
      <c r="I2715" s="22">
        <f ca="1">VLOOKUP(CONCATENATE($F2715," ",$G2715),AllocFactorMatrix,(I$4+1),FALSE)*$E2719</f>
        <v>0</v>
      </c>
      <c r="J2715" s="22">
        <f ca="1">VLOOKUP(CONCATENATE($F2715," ",$G2715),AllocFactorMatrix,(J$4+1),FALSE)*$E2719</f>
        <v>0</v>
      </c>
      <c r="K2715" s="22">
        <f ca="1">VLOOKUP(CONCATENATE($F2715," ",$G2715),AllocFactorMatrix,(K$4+1),FALSE)*$E2719</f>
        <v>0</v>
      </c>
      <c r="L2715" s="22">
        <f ca="1">VLOOKUP(CONCATENATE($F2715," ",$G2715),AllocFactorMatrix,(L$4+1),FALSE)*$E2719</f>
        <v>0</v>
      </c>
      <c r="M2715" s="22">
        <f t="shared" ca="1" si="1285"/>
        <v>0</v>
      </c>
      <c r="N2715" s="22">
        <f ca="1">VLOOKUP(CONCATENATE($F2715," ",$G2715),AllocFactorMatrix,(N$4+1),FALSE)*$E2719</f>
        <v>0</v>
      </c>
      <c r="O2715" s="22">
        <f ca="1">VLOOKUP(CONCATENATE($F2715," ",$G2715),AllocFactorMatrix,(O$4+1),FALSE)*$E2719</f>
        <v>0</v>
      </c>
      <c r="P2715" s="22">
        <f ca="1">VLOOKUP(CONCATENATE($F2715," ",$G2715),AllocFactorMatrix,(P$4+1),FALSE)*$E2719</f>
        <v>0</v>
      </c>
      <c r="Q2715" s="22">
        <f ca="1">VLOOKUP(CONCATENATE($F2715," ",$G2715),AllocFactorMatrix,(Q$4+1),FALSE)*$E2719</f>
        <v>0</v>
      </c>
      <c r="R2715" s="22">
        <f t="shared" ca="1" si="1287"/>
        <v>0</v>
      </c>
      <c r="S2715" s="22">
        <f ca="1">VLOOKUP(CONCATENATE($F2715," ",$G2715),AllocFactorMatrix,(S$4+1),FALSE)*$E2719</f>
        <v>0</v>
      </c>
      <c r="T2715" s="22">
        <f ca="1">VLOOKUP(CONCATENATE($F2715," ",$G2715),AllocFactorMatrix,(T$4+1),FALSE)*$E2719</f>
        <v>0</v>
      </c>
      <c r="U2715" s="22">
        <f ca="1">VLOOKUP(CONCATENATE($F2715," ",$G2715),AllocFactorMatrix,(U$4+1),FALSE)*$E2719</f>
        <v>0</v>
      </c>
      <c r="V2715" s="22">
        <f ca="1">VLOOKUP(CONCATENATE($F2715," ",$G2715),AllocFactorMatrix,(V$4+1),FALSE)*$E2719</f>
        <v>0</v>
      </c>
      <c r="W2715" s="22">
        <f t="shared" ca="1" si="1288"/>
        <v>0</v>
      </c>
      <c r="X2715" s="22">
        <f ca="1">VLOOKUP(CONCATENATE($F2715," ",$G2715),AllocFactorMatrix,(X$4+1),FALSE)*$E2719</f>
        <v>0</v>
      </c>
      <c r="Y2715" s="22">
        <f ca="1">VLOOKUP(CONCATENATE($F2715," ",$G2715),AllocFactorMatrix,(Y$4+1),FALSE)*$E2719</f>
        <v>0</v>
      </c>
      <c r="Z2715" s="22">
        <f t="shared" ca="1" si="1286"/>
        <v>0</v>
      </c>
      <c r="AA2715" s="22">
        <f ca="1">VLOOKUP(CONCATENATE($F2715," ",$G2715),AllocFactorMatrix,(AA$4+1),FALSE)*$E2719</f>
        <v>0</v>
      </c>
      <c r="AB2715" s="22">
        <f ca="1">VLOOKUP(CONCATENATE($F2715," ",$G2715),AllocFactorMatrix,(AB$4+1),FALSE)*$E2719</f>
        <v>0</v>
      </c>
      <c r="AC2715" s="22">
        <f ca="1">VLOOKUP(CONCATENATE($F2715," ",$G2715),AllocFactorMatrix,(AC$4+1),FALSE)*$E2719</f>
        <v>0</v>
      </c>
    </row>
    <row r="2716" spans="4:29" hidden="1" outlineLevel="1">
      <c r="F2716" s="42" t="str">
        <f>F2719</f>
        <v>RB_GUP</v>
      </c>
      <c r="G2716" s="17" t="str">
        <f>$G$12</f>
        <v>DISTSEC</v>
      </c>
      <c r="H2716" s="21">
        <f t="shared" ca="1" si="1278"/>
        <v>0</v>
      </c>
      <c r="I2716" s="22">
        <f ca="1">VLOOKUP(CONCATENATE($F2716," ",$G2716),AllocFactorMatrix,(I$4+1),FALSE)*$E2719</f>
        <v>0</v>
      </c>
      <c r="J2716" s="22">
        <f ca="1">VLOOKUP(CONCATENATE($F2716," ",$G2716),AllocFactorMatrix,(J$4+1),FALSE)*$E2719</f>
        <v>0</v>
      </c>
      <c r="K2716" s="22">
        <f ca="1">VLOOKUP(CONCATENATE($F2716," ",$G2716),AllocFactorMatrix,(K$4+1),FALSE)*$E2719</f>
        <v>0</v>
      </c>
      <c r="L2716" s="22">
        <f ca="1">VLOOKUP(CONCATENATE($F2716," ",$G2716),AllocFactorMatrix,(L$4+1),FALSE)*$E2719</f>
        <v>0</v>
      </c>
      <c r="M2716" s="22">
        <f t="shared" ca="1" si="1285"/>
        <v>0</v>
      </c>
      <c r="N2716" s="22">
        <f ca="1">VLOOKUP(CONCATENATE($F2716," ",$G2716),AllocFactorMatrix,(N$4+1),FALSE)*$E2719</f>
        <v>0</v>
      </c>
      <c r="O2716" s="22">
        <f ca="1">VLOOKUP(CONCATENATE($F2716," ",$G2716),AllocFactorMatrix,(O$4+1),FALSE)*$E2719</f>
        <v>0</v>
      </c>
      <c r="P2716" s="22">
        <f ca="1">VLOOKUP(CONCATENATE($F2716," ",$G2716),AllocFactorMatrix,(P$4+1),FALSE)*$E2719</f>
        <v>0</v>
      </c>
      <c r="Q2716" s="22">
        <f ca="1">VLOOKUP(CONCATENATE($F2716," ",$G2716),AllocFactorMatrix,(Q$4+1),FALSE)*$E2719</f>
        <v>0</v>
      </c>
      <c r="R2716" s="22">
        <f t="shared" ca="1" si="1287"/>
        <v>0</v>
      </c>
      <c r="S2716" s="22">
        <f ca="1">VLOOKUP(CONCATENATE($F2716," ",$G2716),AllocFactorMatrix,(S$4+1),FALSE)*$E2719</f>
        <v>0</v>
      </c>
      <c r="T2716" s="22">
        <f ca="1">VLOOKUP(CONCATENATE($F2716," ",$G2716),AllocFactorMatrix,(T$4+1),FALSE)*$E2719</f>
        <v>0</v>
      </c>
      <c r="U2716" s="22">
        <f ca="1">VLOOKUP(CONCATENATE($F2716," ",$G2716),AllocFactorMatrix,(U$4+1),FALSE)*$E2719</f>
        <v>0</v>
      </c>
      <c r="V2716" s="22">
        <f ca="1">VLOOKUP(CONCATENATE($F2716," ",$G2716),AllocFactorMatrix,(V$4+1),FALSE)*$E2719</f>
        <v>0</v>
      </c>
      <c r="W2716" s="22">
        <f t="shared" ca="1" si="1288"/>
        <v>0</v>
      </c>
      <c r="X2716" s="22">
        <f ca="1">VLOOKUP(CONCATENATE($F2716," ",$G2716),AllocFactorMatrix,(X$4+1),FALSE)*$E2719</f>
        <v>0</v>
      </c>
      <c r="Y2716" s="22">
        <f ca="1">VLOOKUP(CONCATENATE($F2716," ",$G2716),AllocFactorMatrix,(Y$4+1),FALSE)*$E2719</f>
        <v>0</v>
      </c>
      <c r="Z2716" s="22">
        <f t="shared" ca="1" si="1286"/>
        <v>0</v>
      </c>
      <c r="AA2716" s="22">
        <f ca="1">VLOOKUP(CONCATENATE($F2716," ",$G2716),AllocFactorMatrix,(AA$4+1),FALSE)*$E2719</f>
        <v>0</v>
      </c>
      <c r="AB2716" s="22">
        <f ca="1">VLOOKUP(CONCATENATE($F2716," ",$G2716),AllocFactorMatrix,(AB$4+1),FALSE)*$E2719</f>
        <v>0</v>
      </c>
      <c r="AC2716" s="22">
        <f ca="1">VLOOKUP(CONCATENATE($F2716," ",$G2716),AllocFactorMatrix,(AC$4+1),FALSE)*$E2719</f>
        <v>0</v>
      </c>
    </row>
    <row r="2717" spans="4:29" hidden="1" outlineLevel="1">
      <c r="F2717" s="42" t="str">
        <f>F2719</f>
        <v>RB_GUP</v>
      </c>
      <c r="G2717" s="17" t="str">
        <f>$G$13</f>
        <v>ENERGY</v>
      </c>
      <c r="H2717" s="21">
        <f t="shared" ca="1" si="1278"/>
        <v>0</v>
      </c>
      <c r="I2717" s="22">
        <f ca="1">VLOOKUP(CONCATENATE($F2717," ",$G2717),AllocFactorMatrix,(I$4+1),FALSE)*$E2719</f>
        <v>0</v>
      </c>
      <c r="J2717" s="22">
        <f ca="1">VLOOKUP(CONCATENATE($F2717," ",$G2717),AllocFactorMatrix,(J$4+1),FALSE)*$E2719</f>
        <v>0</v>
      </c>
      <c r="K2717" s="22">
        <f ca="1">VLOOKUP(CONCATENATE($F2717," ",$G2717),AllocFactorMatrix,(K$4+1),FALSE)*$E2719</f>
        <v>0</v>
      </c>
      <c r="L2717" s="22">
        <f ca="1">VLOOKUP(CONCATENATE($F2717," ",$G2717),AllocFactorMatrix,(L$4+1),FALSE)*$E2719</f>
        <v>0</v>
      </c>
      <c r="M2717" s="22">
        <f t="shared" ca="1" si="1285"/>
        <v>0</v>
      </c>
      <c r="N2717" s="22">
        <f ca="1">VLOOKUP(CONCATENATE($F2717," ",$G2717),AllocFactorMatrix,(N$4+1),FALSE)*$E2719</f>
        <v>0</v>
      </c>
      <c r="O2717" s="22">
        <f ca="1">VLOOKUP(CONCATENATE($F2717," ",$G2717),AllocFactorMatrix,(O$4+1),FALSE)*$E2719</f>
        <v>0</v>
      </c>
      <c r="P2717" s="22">
        <f ca="1">VLOOKUP(CONCATENATE($F2717," ",$G2717),AllocFactorMatrix,(P$4+1),FALSE)*$E2719</f>
        <v>0</v>
      </c>
      <c r="Q2717" s="22">
        <f ca="1">VLOOKUP(CONCATENATE($F2717," ",$G2717),AllocFactorMatrix,(Q$4+1),FALSE)*$E2719</f>
        <v>0</v>
      </c>
      <c r="R2717" s="22">
        <f t="shared" ca="1" si="1287"/>
        <v>0</v>
      </c>
      <c r="S2717" s="22">
        <f ca="1">VLOOKUP(CONCATENATE($F2717," ",$G2717),AllocFactorMatrix,(S$4+1),FALSE)*$E2719</f>
        <v>0</v>
      </c>
      <c r="T2717" s="22">
        <f ca="1">VLOOKUP(CONCATENATE($F2717," ",$G2717),AllocFactorMatrix,(T$4+1),FALSE)*$E2719</f>
        <v>0</v>
      </c>
      <c r="U2717" s="22">
        <f ca="1">VLOOKUP(CONCATENATE($F2717," ",$G2717),AllocFactorMatrix,(U$4+1),FALSE)*$E2719</f>
        <v>0</v>
      </c>
      <c r="V2717" s="22">
        <f ca="1">VLOOKUP(CONCATENATE($F2717," ",$G2717),AllocFactorMatrix,(V$4+1),FALSE)*$E2719</f>
        <v>0</v>
      </c>
      <c r="W2717" s="22">
        <f t="shared" ca="1" si="1288"/>
        <v>0</v>
      </c>
      <c r="X2717" s="22">
        <f ca="1">VLOOKUP(CONCATENATE($F2717," ",$G2717),AllocFactorMatrix,(X$4+1),FALSE)*$E2719</f>
        <v>0</v>
      </c>
      <c r="Y2717" s="22">
        <f ca="1">VLOOKUP(CONCATENATE($F2717," ",$G2717),AllocFactorMatrix,(Y$4+1),FALSE)*$E2719</f>
        <v>0</v>
      </c>
      <c r="Z2717" s="22">
        <f t="shared" ca="1" si="1286"/>
        <v>0</v>
      </c>
      <c r="AA2717" s="22">
        <f ca="1">VLOOKUP(CONCATENATE($F2717," ",$G2717),AllocFactorMatrix,(AA$4+1),FALSE)*$E2719</f>
        <v>0</v>
      </c>
      <c r="AB2717" s="22">
        <f ca="1">VLOOKUP(CONCATENATE($F2717," ",$G2717),AllocFactorMatrix,(AB$4+1),FALSE)*$E2719</f>
        <v>0</v>
      </c>
      <c r="AC2717" s="22">
        <f ca="1">VLOOKUP(CONCATENATE($F2717," ",$G2717),AllocFactorMatrix,(AC$4+1),FALSE)*$E2719</f>
        <v>0</v>
      </c>
    </row>
    <row r="2718" spans="4:29" hidden="1" outlineLevel="1">
      <c r="F2718" s="42" t="str">
        <f>F2719</f>
        <v>RB_GUP</v>
      </c>
      <c r="G2718" s="17" t="str">
        <f>$G$14</f>
        <v>CUSTOMER</v>
      </c>
      <c r="H2718" s="21">
        <f t="shared" ca="1" si="1278"/>
        <v>0</v>
      </c>
      <c r="I2718" s="22">
        <f ca="1">VLOOKUP(CONCATENATE($F2718," ",$G2718),AllocFactorMatrix,(I$4+1),FALSE)*$E2719</f>
        <v>0</v>
      </c>
      <c r="J2718" s="22">
        <f ca="1">VLOOKUP(CONCATENATE($F2718," ",$G2718),AllocFactorMatrix,(J$4+1),FALSE)*$E2719</f>
        <v>0</v>
      </c>
      <c r="K2718" s="22">
        <f ca="1">VLOOKUP(CONCATENATE($F2718," ",$G2718),AllocFactorMatrix,(K$4+1),FALSE)*$E2719</f>
        <v>0</v>
      </c>
      <c r="L2718" s="22">
        <f ca="1">VLOOKUP(CONCATENATE($F2718," ",$G2718),AllocFactorMatrix,(L$4+1),FALSE)*$E2719</f>
        <v>0</v>
      </c>
      <c r="M2718" s="22">
        <f t="shared" ca="1" si="1285"/>
        <v>0</v>
      </c>
      <c r="N2718" s="22">
        <f ca="1">VLOOKUP(CONCATENATE($F2718," ",$G2718),AllocFactorMatrix,(N$4+1),FALSE)*$E2719</f>
        <v>0</v>
      </c>
      <c r="O2718" s="22">
        <f ca="1">VLOOKUP(CONCATENATE($F2718," ",$G2718),AllocFactorMatrix,(O$4+1),FALSE)*$E2719</f>
        <v>0</v>
      </c>
      <c r="P2718" s="22">
        <f ca="1">VLOOKUP(CONCATENATE($F2718," ",$G2718),AllocFactorMatrix,(P$4+1),FALSE)*$E2719</f>
        <v>0</v>
      </c>
      <c r="Q2718" s="22">
        <f ca="1">VLOOKUP(CONCATENATE($F2718," ",$G2718),AllocFactorMatrix,(Q$4+1),FALSE)*$E2719</f>
        <v>0</v>
      </c>
      <c r="R2718" s="22">
        <f t="shared" ca="1" si="1287"/>
        <v>0</v>
      </c>
      <c r="S2718" s="22">
        <f ca="1">VLOOKUP(CONCATENATE($F2718," ",$G2718),AllocFactorMatrix,(S$4+1),FALSE)*$E2719</f>
        <v>0</v>
      </c>
      <c r="T2718" s="22">
        <f ca="1">VLOOKUP(CONCATENATE($F2718," ",$G2718),AllocFactorMatrix,(T$4+1),FALSE)*$E2719</f>
        <v>0</v>
      </c>
      <c r="U2718" s="22">
        <f ca="1">VLOOKUP(CONCATENATE($F2718," ",$G2718),AllocFactorMatrix,(U$4+1),FALSE)*$E2719</f>
        <v>0</v>
      </c>
      <c r="V2718" s="22">
        <f ca="1">VLOOKUP(CONCATENATE($F2718," ",$G2718),AllocFactorMatrix,(V$4+1),FALSE)*$E2719</f>
        <v>0</v>
      </c>
      <c r="W2718" s="22">
        <f t="shared" ca="1" si="1288"/>
        <v>0</v>
      </c>
      <c r="X2718" s="22">
        <f ca="1">VLOOKUP(CONCATENATE($F2718," ",$G2718),AllocFactorMatrix,(X$4+1),FALSE)*$E2719</f>
        <v>0</v>
      </c>
      <c r="Y2718" s="22">
        <f ca="1">VLOOKUP(CONCATENATE($F2718," ",$G2718),AllocFactorMatrix,(Y$4+1),FALSE)*$E2719</f>
        <v>0</v>
      </c>
      <c r="Z2718" s="22">
        <f t="shared" ca="1" si="1286"/>
        <v>0</v>
      </c>
      <c r="AA2718" s="22">
        <f ca="1">VLOOKUP(CONCATENATE($F2718," ",$G2718),AllocFactorMatrix,(AA$4+1),FALSE)*$E2719</f>
        <v>0</v>
      </c>
      <c r="AB2718" s="22">
        <f ca="1">VLOOKUP(CONCATENATE($F2718," ",$G2718),AllocFactorMatrix,(AB$4+1),FALSE)*$E2719</f>
        <v>0</v>
      </c>
      <c r="AC2718" s="22">
        <f ca="1">VLOOKUP(CONCATENATE($F2718," ",$G2718),AllocFactorMatrix,(AC$4+1),FALSE)*$E2719</f>
        <v>0</v>
      </c>
    </row>
    <row r="2719" spans="4:29" collapsed="1">
      <c r="D2719" s="17" t="s">
        <v>247</v>
      </c>
      <c r="E2719" s="19">
        <v>0</v>
      </c>
      <c r="F2719" s="19" t="s">
        <v>73</v>
      </c>
      <c r="G2719" s="17" t="str">
        <f>$G$15</f>
        <v>TOTAL</v>
      </c>
      <c r="H2719" s="21">
        <f t="shared" ca="1" si="1278"/>
        <v>0</v>
      </c>
      <c r="I2719" s="22">
        <f ca="1">VLOOKUP(CONCATENATE($F2719," ",$G2719),AllocFactorMatrix,(I$4+1),FALSE)*$E2719</f>
        <v>0</v>
      </c>
      <c r="J2719" s="22">
        <f ca="1">VLOOKUP(CONCATENATE($F2719," ",$G2719),AllocFactorMatrix,(J$4+1),FALSE)*$E2719</f>
        <v>0</v>
      </c>
      <c r="K2719" s="22">
        <f ca="1">VLOOKUP(CONCATENATE($F2719," ",$G2719),AllocFactorMatrix,(K$4+1),FALSE)*$E2719</f>
        <v>0</v>
      </c>
      <c r="L2719" s="22">
        <f ca="1">VLOOKUP(CONCATENATE($F2719," ",$G2719),AllocFactorMatrix,(L$4+1),FALSE)*$E2719</f>
        <v>0</v>
      </c>
      <c r="M2719" s="22">
        <f t="shared" ca="1" si="1285"/>
        <v>0</v>
      </c>
      <c r="N2719" s="22">
        <f ca="1">VLOOKUP(CONCATENATE($F2719," ",$G2719),AllocFactorMatrix,(N$4+1),FALSE)*$E2719</f>
        <v>0</v>
      </c>
      <c r="O2719" s="22">
        <f ca="1">VLOOKUP(CONCATENATE($F2719," ",$G2719),AllocFactorMatrix,(O$4+1),FALSE)*$E2719</f>
        <v>0</v>
      </c>
      <c r="P2719" s="22">
        <f ca="1">VLOOKUP(CONCATENATE($F2719," ",$G2719),AllocFactorMatrix,(P$4+1),FALSE)*$E2719</f>
        <v>0</v>
      </c>
      <c r="Q2719" s="22">
        <f ca="1">VLOOKUP(CONCATENATE($F2719," ",$G2719),AllocFactorMatrix,(Q$4+1),FALSE)*$E2719</f>
        <v>0</v>
      </c>
      <c r="R2719" s="22">
        <f t="shared" ca="1" si="1287"/>
        <v>0</v>
      </c>
      <c r="S2719" s="22">
        <f ca="1">VLOOKUP(CONCATENATE($F2719," ",$G2719),AllocFactorMatrix,(S$4+1),FALSE)*$E2719</f>
        <v>0</v>
      </c>
      <c r="T2719" s="22">
        <f ca="1">VLOOKUP(CONCATENATE($F2719," ",$G2719),AllocFactorMatrix,(T$4+1),FALSE)*$E2719</f>
        <v>0</v>
      </c>
      <c r="U2719" s="22">
        <f ca="1">VLOOKUP(CONCATENATE($F2719," ",$G2719),AllocFactorMatrix,(U$4+1),FALSE)*$E2719</f>
        <v>0</v>
      </c>
      <c r="V2719" s="22">
        <f ca="1">VLOOKUP(CONCATENATE($F2719," ",$G2719),AllocFactorMatrix,(V$4+1),FALSE)*$E2719</f>
        <v>0</v>
      </c>
      <c r="W2719" s="22">
        <f t="shared" ca="1" si="1288"/>
        <v>0</v>
      </c>
      <c r="X2719" s="22">
        <f ca="1">VLOOKUP(CONCATENATE($F2719," ",$G2719),AllocFactorMatrix,(X$4+1),FALSE)*$E2719</f>
        <v>0</v>
      </c>
      <c r="Y2719" s="22">
        <f ca="1">VLOOKUP(CONCATENATE($F2719," ",$G2719),AllocFactorMatrix,(Y$4+1),FALSE)*$E2719</f>
        <v>0</v>
      </c>
      <c r="Z2719" s="22">
        <f t="shared" ca="1" si="1286"/>
        <v>0</v>
      </c>
      <c r="AA2719" s="22">
        <f ca="1">VLOOKUP(CONCATENATE($F2719," ",$G2719),AllocFactorMatrix,(AA$4+1),FALSE)*$E2719</f>
        <v>0</v>
      </c>
      <c r="AB2719" s="22">
        <f ca="1">VLOOKUP(CONCATENATE($F2719," ",$G2719),AllocFactorMatrix,(AB$4+1),FALSE)*$E2719</f>
        <v>0</v>
      </c>
      <c r="AC2719" s="22">
        <f ca="1">VLOOKUP(CONCATENATE($F2719," ",$G2719),AllocFactorMatrix,(AC$4+1),FALSE)*$E2719</f>
        <v>0</v>
      </c>
    </row>
    <row r="2720" spans="4:29" hidden="1" outlineLevel="1">
      <c r="F2720" s="42" t="str">
        <f>F2727</f>
        <v>FUELREV</v>
      </c>
      <c r="G2720" s="17" t="str">
        <f>$G$8</f>
        <v>PRODUCTION</v>
      </c>
      <c r="H2720" s="21">
        <f t="shared" si="1278"/>
        <v>0</v>
      </c>
      <c r="I2720" s="22">
        <f>VLOOKUP(CONCATENATE($F2720," ",$G2720),AllocFactorMatrix,(I$4+1),FALSE)*$E2727</f>
        <v>0</v>
      </c>
      <c r="J2720" s="22">
        <f>VLOOKUP(CONCATENATE($F2720," ",$G2720),AllocFactorMatrix,(J$4+1),FALSE)*$E2727</f>
        <v>0</v>
      </c>
      <c r="K2720" s="22">
        <f>VLOOKUP(CONCATENATE($F2720," ",$G2720),AllocFactorMatrix,(K$4+1),FALSE)*$E2727</f>
        <v>0</v>
      </c>
      <c r="L2720" s="22">
        <f>VLOOKUP(CONCATENATE($F2720," ",$G2720),AllocFactorMatrix,(L$4+1),FALSE)*$E2727</f>
        <v>0</v>
      </c>
      <c r="M2720" s="22">
        <f t="shared" si="1268"/>
        <v>0</v>
      </c>
      <c r="N2720" s="22">
        <f>VLOOKUP(CONCATENATE($F2720," ",$G2720),AllocFactorMatrix,(N$4+1),FALSE)*$E2727</f>
        <v>0</v>
      </c>
      <c r="O2720" s="22">
        <f>VLOOKUP(CONCATENATE($F2720," ",$G2720),AllocFactorMatrix,(O$4+1),FALSE)*$E2727</f>
        <v>0</v>
      </c>
      <c r="P2720" s="22">
        <f>VLOOKUP(CONCATENATE($F2720," ",$G2720),AllocFactorMatrix,(P$4+1),FALSE)*$E2727</f>
        <v>0</v>
      </c>
      <c r="Q2720" s="22">
        <f>VLOOKUP(CONCATENATE($F2720," ",$G2720),AllocFactorMatrix,(Q$4+1),FALSE)*$E2727</f>
        <v>0</v>
      </c>
      <c r="R2720" s="22">
        <f>SUBTOTAL(9,N2720:Q2720)</f>
        <v>0</v>
      </c>
      <c r="S2720" s="22">
        <f>VLOOKUP(CONCATENATE($F2720," ",$G2720),AllocFactorMatrix,(S$4+1),FALSE)*$E2727</f>
        <v>0</v>
      </c>
      <c r="T2720" s="22">
        <f>VLOOKUP(CONCATENATE($F2720," ",$G2720),AllocFactorMatrix,(T$4+1),FALSE)*$E2727</f>
        <v>0</v>
      </c>
      <c r="U2720" s="22">
        <f>VLOOKUP(CONCATENATE($F2720," ",$G2720),AllocFactorMatrix,(U$4+1),FALSE)*$E2727</f>
        <v>0</v>
      </c>
      <c r="V2720" s="22">
        <f>VLOOKUP(CONCATENATE($F2720," ",$G2720),AllocFactorMatrix,(V$4+1),FALSE)*$E2727</f>
        <v>0</v>
      </c>
      <c r="W2720" s="22">
        <f>SUBTOTAL(9,S2720:V2720)</f>
        <v>0</v>
      </c>
      <c r="X2720" s="22">
        <f>VLOOKUP(CONCATENATE($F2720," ",$G2720),AllocFactorMatrix,(X$4+1),FALSE)*$E2727</f>
        <v>0</v>
      </c>
      <c r="Y2720" s="22">
        <f>VLOOKUP(CONCATENATE($F2720," ",$G2720),AllocFactorMatrix,(Y$4+1),FALSE)*$E2727</f>
        <v>0</v>
      </c>
      <c r="Z2720" s="22">
        <f t="shared" si="1269"/>
        <v>0</v>
      </c>
      <c r="AA2720" s="22">
        <f>VLOOKUP(CONCATENATE($F2720," ",$G2720),AllocFactorMatrix,(AA$4+1),FALSE)*$E2727</f>
        <v>0</v>
      </c>
      <c r="AB2720" s="22">
        <f>VLOOKUP(CONCATENATE($F2720," ",$G2720),AllocFactorMatrix,(AB$4+1),FALSE)*$E2727</f>
        <v>0</v>
      </c>
      <c r="AC2720" s="22">
        <f>VLOOKUP(CONCATENATE($F2720," ",$G2720),AllocFactorMatrix,(AC$4+1),FALSE)*$E2727</f>
        <v>0</v>
      </c>
    </row>
    <row r="2721" spans="4:29" hidden="1" outlineLevel="1">
      <c r="F2721" s="42" t="str">
        <f>F2727</f>
        <v>FUELREV</v>
      </c>
      <c r="G2721" s="17" t="str">
        <f>$G$9</f>
        <v>BULKTRAN</v>
      </c>
      <c r="H2721" s="21">
        <f t="shared" si="1278"/>
        <v>0</v>
      </c>
      <c r="I2721" s="22">
        <f>VLOOKUP(CONCATENATE($F2721," ",$G2721),AllocFactorMatrix,(I$4+1),FALSE)*$E2727</f>
        <v>0</v>
      </c>
      <c r="J2721" s="22">
        <f>VLOOKUP(CONCATENATE($F2721," ",$G2721),AllocFactorMatrix,(J$4+1),FALSE)*$E2727</f>
        <v>0</v>
      </c>
      <c r="K2721" s="22">
        <f>VLOOKUP(CONCATENATE($F2721," ",$G2721),AllocFactorMatrix,(K$4+1),FALSE)*$E2727</f>
        <v>0</v>
      </c>
      <c r="L2721" s="22">
        <f>VLOOKUP(CONCATENATE($F2721," ",$G2721),AllocFactorMatrix,(L$4+1),FALSE)*$E2727</f>
        <v>0</v>
      </c>
      <c r="M2721" s="22">
        <f t="shared" si="1268"/>
        <v>0</v>
      </c>
      <c r="N2721" s="22">
        <f>VLOOKUP(CONCATENATE($F2721," ",$G2721),AllocFactorMatrix,(N$4+1),FALSE)*$E2727</f>
        <v>0</v>
      </c>
      <c r="O2721" s="22">
        <f>VLOOKUP(CONCATENATE($F2721," ",$G2721),AllocFactorMatrix,(O$4+1),FALSE)*$E2727</f>
        <v>0</v>
      </c>
      <c r="P2721" s="22">
        <f>VLOOKUP(CONCATENATE($F2721," ",$G2721),AllocFactorMatrix,(P$4+1),FALSE)*$E2727</f>
        <v>0</v>
      </c>
      <c r="Q2721" s="22">
        <f>VLOOKUP(CONCATENATE($F2721," ",$G2721),AllocFactorMatrix,(Q$4+1),FALSE)*$E2727</f>
        <v>0</v>
      </c>
      <c r="R2721" s="22">
        <f t="shared" ref="R2721:R2727" si="1289">SUBTOTAL(9,N2721:Q2721)</f>
        <v>0</v>
      </c>
      <c r="S2721" s="22">
        <f>VLOOKUP(CONCATENATE($F2721," ",$G2721),AllocFactorMatrix,(S$4+1),FALSE)*$E2727</f>
        <v>0</v>
      </c>
      <c r="T2721" s="22">
        <f>VLOOKUP(CONCATENATE($F2721," ",$G2721),AllocFactorMatrix,(T$4+1),FALSE)*$E2727</f>
        <v>0</v>
      </c>
      <c r="U2721" s="22">
        <f>VLOOKUP(CONCATENATE($F2721," ",$G2721),AllocFactorMatrix,(U$4+1),FALSE)*$E2727</f>
        <v>0</v>
      </c>
      <c r="V2721" s="22">
        <f>VLOOKUP(CONCATENATE($F2721," ",$G2721),AllocFactorMatrix,(V$4+1),FALSE)*$E2727</f>
        <v>0</v>
      </c>
      <c r="W2721" s="22">
        <f t="shared" ref="W2721:W2727" si="1290">SUBTOTAL(9,S2721:V2721)</f>
        <v>0</v>
      </c>
      <c r="X2721" s="22">
        <f>VLOOKUP(CONCATENATE($F2721," ",$G2721),AllocFactorMatrix,(X$4+1),FALSE)*$E2727</f>
        <v>0</v>
      </c>
      <c r="Y2721" s="22">
        <f>VLOOKUP(CONCATENATE($F2721," ",$G2721),AllocFactorMatrix,(Y$4+1),FALSE)*$E2727</f>
        <v>0</v>
      </c>
      <c r="Z2721" s="22">
        <f t="shared" si="1269"/>
        <v>0</v>
      </c>
      <c r="AA2721" s="22">
        <f>VLOOKUP(CONCATENATE($F2721," ",$G2721),AllocFactorMatrix,(AA$4+1),FALSE)*$E2727</f>
        <v>0</v>
      </c>
      <c r="AB2721" s="22">
        <f>VLOOKUP(CONCATENATE($F2721," ",$G2721),AllocFactorMatrix,(AB$4+1),FALSE)*$E2727</f>
        <v>0</v>
      </c>
      <c r="AC2721" s="22">
        <f>VLOOKUP(CONCATENATE($F2721," ",$G2721),AllocFactorMatrix,(AC$4+1),FALSE)*$E2727</f>
        <v>0</v>
      </c>
    </row>
    <row r="2722" spans="4:29" hidden="1" outlineLevel="1">
      <c r="F2722" s="42" t="str">
        <f>F2727</f>
        <v>FUELREV</v>
      </c>
      <c r="G2722" s="17" t="str">
        <f>$G$10</f>
        <v>SUBTRAN</v>
      </c>
      <c r="H2722" s="21">
        <f t="shared" si="1278"/>
        <v>0</v>
      </c>
      <c r="I2722" s="22">
        <f>VLOOKUP(CONCATENATE($F2722," ",$G2722),AllocFactorMatrix,(I$4+1),FALSE)*$E2727</f>
        <v>0</v>
      </c>
      <c r="J2722" s="22">
        <f>VLOOKUP(CONCATENATE($F2722," ",$G2722),AllocFactorMatrix,(J$4+1),FALSE)*$E2727</f>
        <v>0</v>
      </c>
      <c r="K2722" s="22">
        <f>VLOOKUP(CONCATENATE($F2722," ",$G2722),AllocFactorMatrix,(K$4+1),FALSE)*$E2727</f>
        <v>0</v>
      </c>
      <c r="L2722" s="22">
        <f>VLOOKUP(CONCATENATE($F2722," ",$G2722),AllocFactorMatrix,(L$4+1),FALSE)*$E2727</f>
        <v>0</v>
      </c>
      <c r="M2722" s="22">
        <f t="shared" si="1268"/>
        <v>0</v>
      </c>
      <c r="N2722" s="22">
        <f>VLOOKUP(CONCATENATE($F2722," ",$G2722),AllocFactorMatrix,(N$4+1),FALSE)*$E2727</f>
        <v>0</v>
      </c>
      <c r="O2722" s="22">
        <f>VLOOKUP(CONCATENATE($F2722," ",$G2722),AllocFactorMatrix,(O$4+1),FALSE)*$E2727</f>
        <v>0</v>
      </c>
      <c r="P2722" s="22">
        <f>VLOOKUP(CONCATENATE($F2722," ",$G2722),AllocFactorMatrix,(P$4+1),FALSE)*$E2727</f>
        <v>0</v>
      </c>
      <c r="Q2722" s="22">
        <f>VLOOKUP(CONCATENATE($F2722," ",$G2722),AllocFactorMatrix,(Q$4+1),FALSE)*$E2727</f>
        <v>0</v>
      </c>
      <c r="R2722" s="22">
        <f t="shared" si="1289"/>
        <v>0</v>
      </c>
      <c r="S2722" s="22">
        <f>VLOOKUP(CONCATENATE($F2722," ",$G2722),AllocFactorMatrix,(S$4+1),FALSE)*$E2727</f>
        <v>0</v>
      </c>
      <c r="T2722" s="22">
        <f>VLOOKUP(CONCATENATE($F2722," ",$G2722),AllocFactorMatrix,(T$4+1),FALSE)*$E2727</f>
        <v>0</v>
      </c>
      <c r="U2722" s="22">
        <f>VLOOKUP(CONCATENATE($F2722," ",$G2722),AllocFactorMatrix,(U$4+1),FALSE)*$E2727</f>
        <v>0</v>
      </c>
      <c r="V2722" s="22">
        <f>VLOOKUP(CONCATENATE($F2722," ",$G2722),AllocFactorMatrix,(V$4+1),FALSE)*$E2727</f>
        <v>0</v>
      </c>
      <c r="W2722" s="22">
        <f t="shared" si="1290"/>
        <v>0</v>
      </c>
      <c r="X2722" s="22">
        <f>VLOOKUP(CONCATENATE($F2722," ",$G2722),AllocFactorMatrix,(X$4+1),FALSE)*$E2727</f>
        <v>0</v>
      </c>
      <c r="Y2722" s="22">
        <f>VLOOKUP(CONCATENATE($F2722," ",$G2722),AllocFactorMatrix,(Y$4+1),FALSE)*$E2727</f>
        <v>0</v>
      </c>
      <c r="Z2722" s="22">
        <f t="shared" si="1269"/>
        <v>0</v>
      </c>
      <c r="AA2722" s="22">
        <f>VLOOKUP(CONCATENATE($F2722," ",$G2722),AllocFactorMatrix,(AA$4+1),FALSE)*$E2727</f>
        <v>0</v>
      </c>
      <c r="AB2722" s="22">
        <f>VLOOKUP(CONCATENATE($F2722," ",$G2722),AllocFactorMatrix,(AB$4+1),FALSE)*$E2727</f>
        <v>0</v>
      </c>
      <c r="AC2722" s="22">
        <f>VLOOKUP(CONCATENATE($F2722," ",$G2722),AllocFactorMatrix,(AC$4+1),FALSE)*$E2727</f>
        <v>0</v>
      </c>
    </row>
    <row r="2723" spans="4:29" hidden="1" outlineLevel="1">
      <c r="F2723" s="42" t="str">
        <f>F2727</f>
        <v>FUELREV</v>
      </c>
      <c r="G2723" s="17" t="str">
        <f>$G$11</f>
        <v>DISTPRI</v>
      </c>
      <c r="H2723" s="21">
        <f t="shared" si="1278"/>
        <v>0</v>
      </c>
      <c r="I2723" s="22">
        <f>VLOOKUP(CONCATENATE($F2723," ",$G2723),AllocFactorMatrix,(I$4+1),FALSE)*$E2727</f>
        <v>0</v>
      </c>
      <c r="J2723" s="22">
        <f>VLOOKUP(CONCATENATE($F2723," ",$G2723),AllocFactorMatrix,(J$4+1),FALSE)*$E2727</f>
        <v>0</v>
      </c>
      <c r="K2723" s="22">
        <f>VLOOKUP(CONCATENATE($F2723," ",$G2723),AllocFactorMatrix,(K$4+1),FALSE)*$E2727</f>
        <v>0</v>
      </c>
      <c r="L2723" s="22">
        <f>VLOOKUP(CONCATENATE($F2723," ",$G2723),AllocFactorMatrix,(L$4+1),FALSE)*$E2727</f>
        <v>0</v>
      </c>
      <c r="M2723" s="22">
        <f t="shared" si="1268"/>
        <v>0</v>
      </c>
      <c r="N2723" s="22">
        <f>VLOOKUP(CONCATENATE($F2723," ",$G2723),AllocFactorMatrix,(N$4+1),FALSE)*$E2727</f>
        <v>0</v>
      </c>
      <c r="O2723" s="22">
        <f>VLOOKUP(CONCATENATE($F2723," ",$G2723),AllocFactorMatrix,(O$4+1),FALSE)*$E2727</f>
        <v>0</v>
      </c>
      <c r="P2723" s="22">
        <f>VLOOKUP(CONCATENATE($F2723," ",$G2723),AllocFactorMatrix,(P$4+1),FALSE)*$E2727</f>
        <v>0</v>
      </c>
      <c r="Q2723" s="22">
        <f>VLOOKUP(CONCATENATE($F2723," ",$G2723),AllocFactorMatrix,(Q$4+1),FALSE)*$E2727</f>
        <v>0</v>
      </c>
      <c r="R2723" s="22">
        <f t="shared" si="1289"/>
        <v>0</v>
      </c>
      <c r="S2723" s="22">
        <f>VLOOKUP(CONCATENATE($F2723," ",$G2723),AllocFactorMatrix,(S$4+1),FALSE)*$E2727</f>
        <v>0</v>
      </c>
      <c r="T2723" s="22">
        <f>VLOOKUP(CONCATENATE($F2723," ",$G2723),AllocFactorMatrix,(T$4+1),FALSE)*$E2727</f>
        <v>0</v>
      </c>
      <c r="U2723" s="22">
        <f>VLOOKUP(CONCATENATE($F2723," ",$G2723),AllocFactorMatrix,(U$4+1),FALSE)*$E2727</f>
        <v>0</v>
      </c>
      <c r="V2723" s="22">
        <f>VLOOKUP(CONCATENATE($F2723," ",$G2723),AllocFactorMatrix,(V$4+1),FALSE)*$E2727</f>
        <v>0</v>
      </c>
      <c r="W2723" s="22">
        <f t="shared" si="1290"/>
        <v>0</v>
      </c>
      <c r="X2723" s="22">
        <f>VLOOKUP(CONCATENATE($F2723," ",$G2723),AllocFactorMatrix,(X$4+1),FALSE)*$E2727</f>
        <v>0</v>
      </c>
      <c r="Y2723" s="22">
        <f>VLOOKUP(CONCATENATE($F2723," ",$G2723),AllocFactorMatrix,(Y$4+1),FALSE)*$E2727</f>
        <v>0</v>
      </c>
      <c r="Z2723" s="22">
        <f t="shared" si="1269"/>
        <v>0</v>
      </c>
      <c r="AA2723" s="22">
        <f>VLOOKUP(CONCATENATE($F2723," ",$G2723),AllocFactorMatrix,(AA$4+1),FALSE)*$E2727</f>
        <v>0</v>
      </c>
      <c r="AB2723" s="22">
        <f>VLOOKUP(CONCATENATE($F2723," ",$G2723),AllocFactorMatrix,(AB$4+1),FALSE)*$E2727</f>
        <v>0</v>
      </c>
      <c r="AC2723" s="22">
        <f>VLOOKUP(CONCATENATE($F2723," ",$G2723),AllocFactorMatrix,(AC$4+1),FALSE)*$E2727</f>
        <v>0</v>
      </c>
    </row>
    <row r="2724" spans="4:29" hidden="1" outlineLevel="1">
      <c r="F2724" s="42" t="str">
        <f>F2727</f>
        <v>FUELREV</v>
      </c>
      <c r="G2724" s="17" t="str">
        <f>$G$12</f>
        <v>DISTSEC</v>
      </c>
      <c r="H2724" s="21">
        <f t="shared" si="1278"/>
        <v>0</v>
      </c>
      <c r="I2724" s="22">
        <f>VLOOKUP(CONCATENATE($F2724," ",$G2724),AllocFactorMatrix,(I$4+1),FALSE)*$E2727</f>
        <v>0</v>
      </c>
      <c r="J2724" s="22">
        <f>VLOOKUP(CONCATENATE($F2724," ",$G2724),AllocFactorMatrix,(J$4+1),FALSE)*$E2727</f>
        <v>0</v>
      </c>
      <c r="K2724" s="22">
        <f>VLOOKUP(CONCATENATE($F2724," ",$G2724),AllocFactorMatrix,(K$4+1),FALSE)*$E2727</f>
        <v>0</v>
      </c>
      <c r="L2724" s="22">
        <f>VLOOKUP(CONCATENATE($F2724," ",$G2724),AllocFactorMatrix,(L$4+1),FALSE)*$E2727</f>
        <v>0</v>
      </c>
      <c r="M2724" s="22">
        <f t="shared" si="1268"/>
        <v>0</v>
      </c>
      <c r="N2724" s="22">
        <f>VLOOKUP(CONCATENATE($F2724," ",$G2724),AllocFactorMatrix,(N$4+1),FALSE)*$E2727</f>
        <v>0</v>
      </c>
      <c r="O2724" s="22">
        <f>VLOOKUP(CONCATENATE($F2724," ",$G2724),AllocFactorMatrix,(O$4+1),FALSE)*$E2727</f>
        <v>0</v>
      </c>
      <c r="P2724" s="22">
        <f>VLOOKUP(CONCATENATE($F2724," ",$G2724),AllocFactorMatrix,(P$4+1),FALSE)*$E2727</f>
        <v>0</v>
      </c>
      <c r="Q2724" s="22">
        <f>VLOOKUP(CONCATENATE($F2724," ",$G2724),AllocFactorMatrix,(Q$4+1),FALSE)*$E2727</f>
        <v>0</v>
      </c>
      <c r="R2724" s="22">
        <f t="shared" si="1289"/>
        <v>0</v>
      </c>
      <c r="S2724" s="22">
        <f>VLOOKUP(CONCATENATE($F2724," ",$G2724),AllocFactorMatrix,(S$4+1),FALSE)*$E2727</f>
        <v>0</v>
      </c>
      <c r="T2724" s="22">
        <f>VLOOKUP(CONCATENATE($F2724," ",$G2724),AllocFactorMatrix,(T$4+1),FALSE)*$E2727</f>
        <v>0</v>
      </c>
      <c r="U2724" s="22">
        <f>VLOOKUP(CONCATENATE($F2724," ",$G2724),AllocFactorMatrix,(U$4+1),FALSE)*$E2727</f>
        <v>0</v>
      </c>
      <c r="V2724" s="22">
        <f>VLOOKUP(CONCATENATE($F2724," ",$G2724),AllocFactorMatrix,(V$4+1),FALSE)*$E2727</f>
        <v>0</v>
      </c>
      <c r="W2724" s="22">
        <f t="shared" si="1290"/>
        <v>0</v>
      </c>
      <c r="X2724" s="22">
        <f>VLOOKUP(CONCATENATE($F2724," ",$G2724),AllocFactorMatrix,(X$4+1),FALSE)*$E2727</f>
        <v>0</v>
      </c>
      <c r="Y2724" s="22">
        <f>VLOOKUP(CONCATENATE($F2724," ",$G2724),AllocFactorMatrix,(Y$4+1),FALSE)*$E2727</f>
        <v>0</v>
      </c>
      <c r="Z2724" s="22">
        <f t="shared" si="1269"/>
        <v>0</v>
      </c>
      <c r="AA2724" s="22">
        <f>VLOOKUP(CONCATENATE($F2724," ",$G2724),AllocFactorMatrix,(AA$4+1),FALSE)*$E2727</f>
        <v>0</v>
      </c>
      <c r="AB2724" s="22">
        <f>VLOOKUP(CONCATENATE($F2724," ",$G2724),AllocFactorMatrix,(AB$4+1),FALSE)*$E2727</f>
        <v>0</v>
      </c>
      <c r="AC2724" s="22">
        <f>VLOOKUP(CONCATENATE($F2724," ",$G2724),AllocFactorMatrix,(AC$4+1),FALSE)*$E2727</f>
        <v>0</v>
      </c>
    </row>
    <row r="2725" spans="4:29" hidden="1" outlineLevel="1">
      <c r="F2725" s="42" t="str">
        <f>F2727</f>
        <v>FUELREV</v>
      </c>
      <c r="G2725" s="17" t="str">
        <f>$G$13</f>
        <v>ENERGY</v>
      </c>
      <c r="H2725" s="21">
        <f t="shared" si="1278"/>
        <v>0</v>
      </c>
      <c r="I2725" s="22">
        <f>VLOOKUP(CONCATENATE($F2725," ",$G2725),AllocFactorMatrix,(I$4+1),FALSE)*$E2727</f>
        <v>0</v>
      </c>
      <c r="J2725" s="22">
        <f>VLOOKUP(CONCATENATE($F2725," ",$G2725),AllocFactorMatrix,(J$4+1),FALSE)*$E2727</f>
        <v>0</v>
      </c>
      <c r="K2725" s="22">
        <f>VLOOKUP(CONCATENATE($F2725," ",$G2725),AllocFactorMatrix,(K$4+1),FALSE)*$E2727</f>
        <v>0</v>
      </c>
      <c r="L2725" s="22">
        <f>VLOOKUP(CONCATENATE($F2725," ",$G2725),AllocFactorMatrix,(L$4+1),FALSE)*$E2727</f>
        <v>0</v>
      </c>
      <c r="M2725" s="22">
        <f t="shared" si="1268"/>
        <v>0</v>
      </c>
      <c r="N2725" s="22">
        <f>VLOOKUP(CONCATENATE($F2725," ",$G2725),AllocFactorMatrix,(N$4+1),FALSE)*$E2727</f>
        <v>0</v>
      </c>
      <c r="O2725" s="22">
        <f>VLOOKUP(CONCATENATE($F2725," ",$G2725),AllocFactorMatrix,(O$4+1),FALSE)*$E2727</f>
        <v>0</v>
      </c>
      <c r="P2725" s="22">
        <f>VLOOKUP(CONCATENATE($F2725," ",$G2725),AllocFactorMatrix,(P$4+1),FALSE)*$E2727</f>
        <v>0</v>
      </c>
      <c r="Q2725" s="22">
        <f>VLOOKUP(CONCATENATE($F2725," ",$G2725),AllocFactorMatrix,(Q$4+1),FALSE)*$E2727</f>
        <v>0</v>
      </c>
      <c r="R2725" s="22">
        <f t="shared" si="1289"/>
        <v>0</v>
      </c>
      <c r="S2725" s="22">
        <f>VLOOKUP(CONCATENATE($F2725," ",$G2725),AllocFactorMatrix,(S$4+1),FALSE)*$E2727</f>
        <v>0</v>
      </c>
      <c r="T2725" s="22">
        <f>VLOOKUP(CONCATENATE($F2725," ",$G2725),AllocFactorMatrix,(T$4+1),FALSE)*$E2727</f>
        <v>0</v>
      </c>
      <c r="U2725" s="22">
        <f>VLOOKUP(CONCATENATE($F2725," ",$G2725),AllocFactorMatrix,(U$4+1),FALSE)*$E2727</f>
        <v>0</v>
      </c>
      <c r="V2725" s="22">
        <f>VLOOKUP(CONCATENATE($F2725," ",$G2725),AllocFactorMatrix,(V$4+1),FALSE)*$E2727</f>
        <v>0</v>
      </c>
      <c r="W2725" s="22">
        <f t="shared" si="1290"/>
        <v>0</v>
      </c>
      <c r="X2725" s="22">
        <f>VLOOKUP(CONCATENATE($F2725," ",$G2725),AllocFactorMatrix,(X$4+1),FALSE)*$E2727</f>
        <v>0</v>
      </c>
      <c r="Y2725" s="22">
        <f>VLOOKUP(CONCATENATE($F2725," ",$G2725),AllocFactorMatrix,(Y$4+1),FALSE)*$E2727</f>
        <v>0</v>
      </c>
      <c r="Z2725" s="22">
        <f t="shared" si="1269"/>
        <v>0</v>
      </c>
      <c r="AA2725" s="22">
        <f>VLOOKUP(CONCATENATE($F2725," ",$G2725),AllocFactorMatrix,(AA$4+1),FALSE)*$E2727</f>
        <v>0</v>
      </c>
      <c r="AB2725" s="22">
        <f>VLOOKUP(CONCATENATE($F2725," ",$G2725),AllocFactorMatrix,(AB$4+1),FALSE)*$E2727</f>
        <v>0</v>
      </c>
      <c r="AC2725" s="22">
        <f>VLOOKUP(CONCATENATE($F2725," ",$G2725),AllocFactorMatrix,(AC$4+1),FALSE)*$E2727</f>
        <v>0</v>
      </c>
    </row>
    <row r="2726" spans="4:29" hidden="1" outlineLevel="1">
      <c r="F2726" s="42" t="str">
        <f>F2727</f>
        <v>FUELREV</v>
      </c>
      <c r="G2726" s="17" t="str">
        <f>$G$14</f>
        <v>CUSTOMER</v>
      </c>
      <c r="H2726" s="21">
        <f t="shared" si="1278"/>
        <v>0</v>
      </c>
      <c r="I2726" s="22">
        <f>VLOOKUP(CONCATENATE($F2726," ",$G2726),AllocFactorMatrix,(I$4+1),FALSE)*$E2727</f>
        <v>0</v>
      </c>
      <c r="J2726" s="22">
        <f>VLOOKUP(CONCATENATE($F2726," ",$G2726),AllocFactorMatrix,(J$4+1),FALSE)*$E2727</f>
        <v>0</v>
      </c>
      <c r="K2726" s="22">
        <f>VLOOKUP(CONCATENATE($F2726," ",$G2726),AllocFactorMatrix,(K$4+1),FALSE)*$E2727</f>
        <v>0</v>
      </c>
      <c r="L2726" s="22">
        <f>VLOOKUP(CONCATENATE($F2726," ",$G2726),AllocFactorMatrix,(L$4+1),FALSE)*$E2727</f>
        <v>0</v>
      </c>
      <c r="M2726" s="22">
        <f t="shared" si="1268"/>
        <v>0</v>
      </c>
      <c r="N2726" s="22">
        <f>VLOOKUP(CONCATENATE($F2726," ",$G2726),AllocFactorMatrix,(N$4+1),FALSE)*$E2727</f>
        <v>0</v>
      </c>
      <c r="O2726" s="22">
        <f>VLOOKUP(CONCATENATE($F2726," ",$G2726),AllocFactorMatrix,(O$4+1),FALSE)*$E2727</f>
        <v>0</v>
      </c>
      <c r="P2726" s="22">
        <f>VLOOKUP(CONCATENATE($F2726," ",$G2726),AllocFactorMatrix,(P$4+1),FALSE)*$E2727</f>
        <v>0</v>
      </c>
      <c r="Q2726" s="22">
        <f>VLOOKUP(CONCATENATE($F2726," ",$G2726),AllocFactorMatrix,(Q$4+1),FALSE)*$E2727</f>
        <v>0</v>
      </c>
      <c r="R2726" s="22">
        <f t="shared" si="1289"/>
        <v>0</v>
      </c>
      <c r="S2726" s="22">
        <f>VLOOKUP(CONCATENATE($F2726," ",$G2726),AllocFactorMatrix,(S$4+1),FALSE)*$E2727</f>
        <v>0</v>
      </c>
      <c r="T2726" s="22">
        <f>VLOOKUP(CONCATENATE($F2726," ",$G2726),AllocFactorMatrix,(T$4+1),FALSE)*$E2727</f>
        <v>0</v>
      </c>
      <c r="U2726" s="22">
        <f>VLOOKUP(CONCATENATE($F2726," ",$G2726),AllocFactorMatrix,(U$4+1),FALSE)*$E2727</f>
        <v>0</v>
      </c>
      <c r="V2726" s="22">
        <f>VLOOKUP(CONCATENATE($F2726," ",$G2726),AllocFactorMatrix,(V$4+1),FALSE)*$E2727</f>
        <v>0</v>
      </c>
      <c r="W2726" s="22">
        <f t="shared" si="1290"/>
        <v>0</v>
      </c>
      <c r="X2726" s="22">
        <f>VLOOKUP(CONCATENATE($F2726," ",$G2726),AllocFactorMatrix,(X$4+1),FALSE)*$E2727</f>
        <v>0</v>
      </c>
      <c r="Y2726" s="22">
        <f>VLOOKUP(CONCATENATE($F2726," ",$G2726),AllocFactorMatrix,(Y$4+1),FALSE)*$E2727</f>
        <v>0</v>
      </c>
      <c r="Z2726" s="22">
        <f t="shared" si="1269"/>
        <v>0</v>
      </c>
      <c r="AA2726" s="22">
        <f>VLOOKUP(CONCATENATE($F2726," ",$G2726),AllocFactorMatrix,(AA$4+1),FALSE)*$E2727</f>
        <v>0</v>
      </c>
      <c r="AB2726" s="22">
        <f>VLOOKUP(CONCATENATE($F2726," ",$G2726),AllocFactorMatrix,(AB$4+1),FALSE)*$E2727</f>
        <v>0</v>
      </c>
      <c r="AC2726" s="22">
        <f>VLOOKUP(CONCATENATE($F2726," ",$G2726),AllocFactorMatrix,(AC$4+1),FALSE)*$E2727</f>
        <v>0</v>
      </c>
    </row>
    <row r="2727" spans="4:29" collapsed="1">
      <c r="D2727" s="17" t="s">
        <v>246</v>
      </c>
      <c r="E2727" s="19">
        <v>0</v>
      </c>
      <c r="F2727" s="42" t="s">
        <v>239</v>
      </c>
      <c r="G2727" s="17" t="str">
        <f>$G$15</f>
        <v>TOTAL</v>
      </c>
      <c r="H2727" s="21">
        <f t="shared" si="1278"/>
        <v>0</v>
      </c>
      <c r="I2727" s="22">
        <f>VLOOKUP(CONCATENATE($F2727," ",$G2727),AllocFactorMatrix,(I$4+1),FALSE)*$E2727</f>
        <v>0</v>
      </c>
      <c r="J2727" s="22">
        <f>VLOOKUP(CONCATENATE($F2727," ",$G2727),AllocFactorMatrix,(J$4+1),FALSE)*$E2727</f>
        <v>0</v>
      </c>
      <c r="K2727" s="22">
        <f>VLOOKUP(CONCATENATE($F2727," ",$G2727),AllocFactorMatrix,(K$4+1),FALSE)*$E2727</f>
        <v>0</v>
      </c>
      <c r="L2727" s="22">
        <f>VLOOKUP(CONCATENATE($F2727," ",$G2727),AllocFactorMatrix,(L$4+1),FALSE)*$E2727</f>
        <v>0</v>
      </c>
      <c r="M2727" s="22">
        <f t="shared" si="1268"/>
        <v>0</v>
      </c>
      <c r="N2727" s="22">
        <f>VLOOKUP(CONCATENATE($F2727," ",$G2727),AllocFactorMatrix,(N$4+1),FALSE)*$E2727</f>
        <v>0</v>
      </c>
      <c r="O2727" s="22">
        <f>VLOOKUP(CONCATENATE($F2727," ",$G2727),AllocFactorMatrix,(O$4+1),FALSE)*$E2727</f>
        <v>0</v>
      </c>
      <c r="P2727" s="22">
        <f>VLOOKUP(CONCATENATE($F2727," ",$G2727),AllocFactorMatrix,(P$4+1),FALSE)*$E2727</f>
        <v>0</v>
      </c>
      <c r="Q2727" s="22">
        <f>VLOOKUP(CONCATENATE($F2727," ",$G2727),AllocFactorMatrix,(Q$4+1),FALSE)*$E2727</f>
        <v>0</v>
      </c>
      <c r="R2727" s="22">
        <f t="shared" si="1289"/>
        <v>0</v>
      </c>
      <c r="S2727" s="22">
        <f>VLOOKUP(CONCATENATE($F2727," ",$G2727),AllocFactorMatrix,(S$4+1),FALSE)*$E2727</f>
        <v>0</v>
      </c>
      <c r="T2727" s="22">
        <f>VLOOKUP(CONCATENATE($F2727," ",$G2727),AllocFactorMatrix,(T$4+1),FALSE)*$E2727</f>
        <v>0</v>
      </c>
      <c r="U2727" s="22">
        <f>VLOOKUP(CONCATENATE($F2727," ",$G2727),AllocFactorMatrix,(U$4+1),FALSE)*$E2727</f>
        <v>0</v>
      </c>
      <c r="V2727" s="22">
        <f>VLOOKUP(CONCATENATE($F2727," ",$G2727),AllocFactorMatrix,(V$4+1),FALSE)*$E2727</f>
        <v>0</v>
      </c>
      <c r="W2727" s="22">
        <f t="shared" si="1290"/>
        <v>0</v>
      </c>
      <c r="X2727" s="22">
        <f>VLOOKUP(CONCATENATE($F2727," ",$G2727),AllocFactorMatrix,(X$4+1),FALSE)*$E2727</f>
        <v>0</v>
      </c>
      <c r="Y2727" s="22">
        <f>VLOOKUP(CONCATENATE($F2727," ",$G2727),AllocFactorMatrix,(Y$4+1),FALSE)*$E2727</f>
        <v>0</v>
      </c>
      <c r="Z2727" s="22">
        <f t="shared" si="1269"/>
        <v>0</v>
      </c>
      <c r="AA2727" s="22">
        <f>VLOOKUP(CONCATENATE($F2727," ",$G2727),AllocFactorMatrix,(AA$4+1),FALSE)*$E2727</f>
        <v>0</v>
      </c>
      <c r="AB2727" s="22">
        <f>VLOOKUP(CONCATENATE($F2727," ",$G2727),AllocFactorMatrix,(AB$4+1),FALSE)*$E2727</f>
        <v>0</v>
      </c>
      <c r="AC2727" s="22">
        <f>VLOOKUP(CONCATENATE($F2727," ",$G2727),AllocFactorMatrix,(AC$4+1),FALSE)*$E2727</f>
        <v>0</v>
      </c>
    </row>
    <row r="2728" spans="4:29" hidden="1" outlineLevel="1">
      <c r="F2728" s="42" t="str">
        <f>F2735</f>
        <v>LABOR_M</v>
      </c>
      <c r="G2728" s="17" t="str">
        <f>$G$8</f>
        <v>PRODUCTION</v>
      </c>
      <c r="H2728" s="21">
        <f t="shared" ca="1" si="1278"/>
        <v>-2176.5108200894178</v>
      </c>
      <c r="I2728" s="22">
        <f ca="1">VLOOKUP(CONCATENATE($F2728," ",$G2728),AllocFactorMatrix,(I$4+1),FALSE)*$E2735</f>
        <v>-1079.1327179156197</v>
      </c>
      <c r="J2728" s="22">
        <f ca="1">VLOOKUP(CONCATENATE($F2728," ",$G2728),AllocFactorMatrix,(J$4+1),FALSE)*$E2735</f>
        <v>-269.85642165983666</v>
      </c>
      <c r="K2728" s="22">
        <f ca="1">VLOOKUP(CONCATENATE($F2728," ",$G2728),AllocFactorMatrix,(K$4+1),FALSE)*$E2735</f>
        <v>-3.4201165154224507</v>
      </c>
      <c r="L2728" s="22">
        <f ca="1">VLOOKUP(CONCATENATE($F2728," ",$G2728),AllocFactorMatrix,(L$4+1),FALSE)*$E2735</f>
        <v>-0.1711734319674276</v>
      </c>
      <c r="M2728" s="22">
        <f t="shared" ca="1" si="1268"/>
        <v>-273.44771160722655</v>
      </c>
      <c r="N2728" s="22">
        <f ca="1">VLOOKUP(CONCATENATE($F2728," ",$G2728),AllocFactorMatrix,(N$4+1),FALSE)*$E2735</f>
        <v>-121.07047154434741</v>
      </c>
      <c r="O2728" s="22">
        <f ca="1">VLOOKUP(CONCATENATE($F2728," ",$G2728),AllocFactorMatrix,(O$4+1),FALSE)*$E2735</f>
        <v>-33.182612391131777</v>
      </c>
      <c r="P2728" s="22">
        <f ca="1">VLOOKUP(CONCATENATE($F2728," ",$G2728),AllocFactorMatrix,(P$4+1),FALSE)*$E2735</f>
        <v>-5.2803758986883755</v>
      </c>
      <c r="Q2728" s="22">
        <f ca="1">VLOOKUP(CONCATENATE($F2728," ",$G2728),AllocFactorMatrix,(Q$4+1),FALSE)*$E2735</f>
        <v>0</v>
      </c>
      <c r="R2728" s="22">
        <f ca="1">SUBTOTAL(9,N2728:Q2728)</f>
        <v>-159.53345983416756</v>
      </c>
      <c r="S2728" s="22">
        <f ca="1">VLOOKUP(CONCATENATE($F2728," ",$G2728),AllocFactorMatrix,(S$4+1),FALSE)*$E2735</f>
        <v>-5.233566767344656</v>
      </c>
      <c r="T2728" s="22">
        <f ca="1">VLOOKUP(CONCATENATE($F2728," ",$G2728),AllocFactorMatrix,(T$4+1),FALSE)*$E2735</f>
        <v>-95.241987716051767</v>
      </c>
      <c r="U2728" s="22">
        <f ca="1">VLOOKUP(CONCATENATE($F2728," ",$G2728),AllocFactorMatrix,(U$4+1),FALSE)*$E2735</f>
        <v>-464.07057358763069</v>
      </c>
      <c r="V2728" s="22">
        <f ca="1">VLOOKUP(CONCATENATE($F2728," ",$G2728),AllocFactorMatrix,(V$4+1),FALSE)*$E2735</f>
        <v>-59.132077533803297</v>
      </c>
      <c r="W2728" s="22">
        <f ca="1">SUBTOTAL(9,S2728:V2728)</f>
        <v>-623.67820560483051</v>
      </c>
      <c r="X2728" s="22">
        <f ca="1">VLOOKUP(CONCATENATE($F2728," ",$G2728),AllocFactorMatrix,(X$4+1),FALSE)*$E2735</f>
        <v>-33.86082979025592</v>
      </c>
      <c r="Y2728" s="22">
        <f ca="1">VLOOKUP(CONCATENATE($F2728," ",$G2728),AllocFactorMatrix,(Y$4+1),FALSE)*$E2735</f>
        <v>-0.6365020135948225</v>
      </c>
      <c r="Z2728" s="22">
        <f t="shared" ca="1" si="1269"/>
        <v>-34.497331803850741</v>
      </c>
      <c r="AA2728" s="22">
        <f ca="1">VLOOKUP(CONCATENATE($F2728," ",$G2728),AllocFactorMatrix,(AA$4+1),FALSE)*$E2735</f>
        <v>-0.49242221372732758</v>
      </c>
      <c r="AB2728" s="22">
        <f ca="1">VLOOKUP(CONCATENATE($F2728," ",$G2728),AllocFactorMatrix,(AB$4+1),FALSE)*$E2735</f>
        <v>-4.627441387270121</v>
      </c>
      <c r="AC2728" s="22">
        <f ca="1">VLOOKUP(CONCATENATE($F2728," ",$G2728),AllocFactorMatrix,(AC$4+1),FALSE)*$E2735</f>
        <v>-1.1015297227247935</v>
      </c>
    </row>
    <row r="2729" spans="4:29" hidden="1" outlineLevel="1">
      <c r="F2729" s="42" t="str">
        <f>F2735</f>
        <v>LABOR_M</v>
      </c>
      <c r="G2729" s="17" t="str">
        <f>$G$9</f>
        <v>BULKTRAN</v>
      </c>
      <c r="H2729" s="21">
        <f t="shared" ca="1" si="1278"/>
        <v>-605.2013644107692</v>
      </c>
      <c r="I2729" s="22">
        <f ca="1">VLOOKUP(CONCATENATE($F2729," ",$G2729),AllocFactorMatrix,(I$4+1),FALSE)*$E2735</f>
        <v>-300.06402322227103</v>
      </c>
      <c r="J2729" s="22">
        <f ca="1">VLOOKUP(CONCATENATE($F2729," ",$G2729),AllocFactorMatrix,(J$4+1),FALSE)*$E2735</f>
        <v>-75.036371552167139</v>
      </c>
      <c r="K2729" s="22">
        <f ca="1">VLOOKUP(CONCATENATE($F2729," ",$G2729),AllocFactorMatrix,(K$4+1),FALSE)*$E2735</f>
        <v>-0.95099880160138062</v>
      </c>
      <c r="L2729" s="22">
        <f ca="1">VLOOKUP(CONCATENATE($F2729," ",$G2729),AllocFactorMatrix,(L$4+1),FALSE)*$E2735</f>
        <v>-4.7596544717983698E-2</v>
      </c>
      <c r="M2729" s="22">
        <f t="shared" ca="1" si="1268"/>
        <v>-76.034966898486516</v>
      </c>
      <c r="N2729" s="22">
        <f ca="1">VLOOKUP(CONCATENATE($F2729," ",$G2729),AllocFactorMatrix,(N$4+1),FALSE)*$E2735</f>
        <v>-33.664897914674341</v>
      </c>
      <c r="O2729" s="22">
        <f ca="1">VLOOKUP(CONCATENATE($F2729," ",$G2729),AllocFactorMatrix,(O$4+1),FALSE)*$E2735</f>
        <v>-9.2267688763438525</v>
      </c>
      <c r="P2729" s="22">
        <f ca="1">VLOOKUP(CONCATENATE($F2729," ",$G2729),AllocFactorMatrix,(P$4+1),FALSE)*$E2735</f>
        <v>-1.4682631802201045</v>
      </c>
      <c r="Q2729" s="22">
        <f ca="1">VLOOKUP(CONCATENATE($F2729," ",$G2729),AllocFactorMatrix,(Q$4+1),FALSE)*$E2735</f>
        <v>0</v>
      </c>
      <c r="R2729" s="22">
        <f t="shared" ref="R2729:R2735" ca="1" si="1291">SUBTOTAL(9,N2729:Q2729)</f>
        <v>-44.359929971238302</v>
      </c>
      <c r="S2729" s="22">
        <f ca="1">VLOOKUP(CONCATENATE($F2729," ",$G2729),AllocFactorMatrix,(S$4+1),FALSE)*$E2735</f>
        <v>-1.4552474166894911</v>
      </c>
      <c r="T2729" s="22">
        <f ca="1">VLOOKUP(CONCATENATE($F2729," ",$G2729),AllocFactorMatrix,(T$4+1),FALSE)*$E2735</f>
        <v>-26.483020613966119</v>
      </c>
      <c r="U2729" s="22">
        <f ca="1">VLOOKUP(CONCATENATE($F2729," ",$G2729),AllocFactorMatrix,(U$4+1),FALSE)*$E2735</f>
        <v>-129.03962696890446</v>
      </c>
      <c r="V2729" s="22">
        <f ca="1">VLOOKUP(CONCATENATE($F2729," ",$G2729),AllocFactorMatrix,(V$4+1),FALSE)*$E2735</f>
        <v>-16.442286283893168</v>
      </c>
      <c r="W2729" s="22">
        <f t="shared" ref="W2729:W2735" ca="1" si="1292">SUBTOTAL(9,S2729:V2729)</f>
        <v>-173.42018128345325</v>
      </c>
      <c r="X2729" s="22">
        <f ca="1">VLOOKUP(CONCATENATE($F2729," ",$G2729),AllocFactorMatrix,(X$4+1),FALSE)*$E2735</f>
        <v>-9.4153542449661973</v>
      </c>
      <c r="Y2729" s="22">
        <f ca="1">VLOOKUP(CONCATENATE($F2729," ",$G2729),AllocFactorMatrix,(Y$4+1),FALSE)*$E2735</f>
        <v>-0.1769859738450385</v>
      </c>
      <c r="Z2729" s="22">
        <f t="shared" ca="1" si="1269"/>
        <v>-9.5923402188112359</v>
      </c>
      <c r="AA2729" s="22">
        <f ca="1">VLOOKUP(CONCATENATE($F2729," ",$G2729),AllocFactorMatrix,(AA$4+1),FALSE)*$E2735</f>
        <v>-0.13692309400130026</v>
      </c>
      <c r="AB2729" s="22">
        <f ca="1">VLOOKUP(CONCATENATE($F2729," ",$G2729),AllocFactorMatrix,(AB$4+1),FALSE)*$E2735</f>
        <v>-1.2867079802487233</v>
      </c>
      <c r="AC2729" s="22">
        <f ca="1">VLOOKUP(CONCATENATE($F2729," ",$G2729),AllocFactorMatrix,(AC$4+1),FALSE)*$E2735</f>
        <v>-0.30629174225960248</v>
      </c>
    </row>
    <row r="2730" spans="4:29" hidden="1" outlineLevel="1">
      <c r="F2730" s="42" t="str">
        <f>F2735</f>
        <v>LABOR_M</v>
      </c>
      <c r="G2730" s="17" t="str">
        <f>$G$10</f>
        <v>SUBTRAN</v>
      </c>
      <c r="H2730" s="21">
        <f t="shared" ca="1" si="1278"/>
        <v>-191.85034691646521</v>
      </c>
      <c r="I2730" s="22">
        <f ca="1">VLOOKUP(CONCATENATE($F2730," ",$G2730),AllocFactorMatrix,(I$4+1),FALSE)*$E2735</f>
        <v>-92.579730986296951</v>
      </c>
      <c r="J2730" s="22">
        <f ca="1">VLOOKUP(CONCATENATE($F2730," ",$G2730),AllocFactorMatrix,(J$4+1),FALSE)*$E2735</f>
        <v>-23.098034195142915</v>
      </c>
      <c r="K2730" s="22">
        <f ca="1">VLOOKUP(CONCATENATE($F2730," ",$G2730),AllocFactorMatrix,(K$4+1),FALSE)*$E2735</f>
        <v>-0.29335871233110877</v>
      </c>
      <c r="L2730" s="22">
        <f ca="1">VLOOKUP(CONCATENATE($F2730," ",$G2730),AllocFactorMatrix,(L$4+1),FALSE)*$E2735</f>
        <v>-1.8912375169311442E-2</v>
      </c>
      <c r="M2730" s="22">
        <f t="shared" ca="1" si="1268"/>
        <v>-23.410305282643336</v>
      </c>
      <c r="N2730" s="22">
        <f ca="1">VLOOKUP(CONCATENATE($F2730," ",$G2730),AllocFactorMatrix,(N$4+1),FALSE)*$E2735</f>
        <v>-10.257427737006175</v>
      </c>
      <c r="O2730" s="22">
        <f ca="1">VLOOKUP(CONCATENATE($F2730," ",$G2730),AllocFactorMatrix,(O$4+1),FALSE)*$E2735</f>
        <v>-2.8159294626937541</v>
      </c>
      <c r="P2730" s="22">
        <f ca="1">VLOOKUP(CONCATENATE($F2730," ",$G2730),AllocFactorMatrix,(P$4+1),FALSE)*$E2735</f>
        <v>-0.56602267327549338</v>
      </c>
      <c r="Q2730" s="22">
        <f ca="1">VLOOKUP(CONCATENATE($F2730," ",$G2730),AllocFactorMatrix,(Q$4+1),FALSE)*$E2735</f>
        <v>0</v>
      </c>
      <c r="R2730" s="22">
        <f t="shared" ca="1" si="1291"/>
        <v>-13.639379872975422</v>
      </c>
      <c r="S2730" s="22">
        <f ca="1">VLOOKUP(CONCATENATE($F2730," ",$G2730),AllocFactorMatrix,(S$4+1),FALSE)*$E2735</f>
        <v>-0.43467852955615305</v>
      </c>
      <c r="T2730" s="22">
        <f ca="1">VLOOKUP(CONCATENATE($F2730," ",$G2730),AllocFactorMatrix,(T$4+1),FALSE)*$E2735</f>
        <v>-8.1437674367092718</v>
      </c>
      <c r="U2730" s="22">
        <f ca="1">VLOOKUP(CONCATENATE($F2730," ",$G2730),AllocFactorMatrix,(U$4+1),FALSE)*$E2735</f>
        <v>-50.608820140509337</v>
      </c>
      <c r="V2730" s="22">
        <f ca="1">VLOOKUP(CONCATENATE($F2730," ",$G2730),AllocFactorMatrix,(V$4+1),FALSE)*$E2735</f>
        <v>0</v>
      </c>
      <c r="W2730" s="22">
        <f t="shared" ca="1" si="1292"/>
        <v>-59.187266106774764</v>
      </c>
      <c r="X2730" s="22">
        <f ca="1">VLOOKUP(CONCATENATE($F2730," ",$G2730),AllocFactorMatrix,(X$4+1),FALSE)*$E2735</f>
        <v>-2.8770712886450256</v>
      </c>
      <c r="Y2730" s="22">
        <f ca="1">VLOOKUP(CONCATENATE($F2730," ",$G2730),AllocFactorMatrix,(Y$4+1),FALSE)*$E2735</f>
        <v>-5.518747899989021E-2</v>
      </c>
      <c r="Z2730" s="22">
        <f t="shared" ca="1" si="1269"/>
        <v>-2.9322587676449157</v>
      </c>
      <c r="AA2730" s="22">
        <f ca="1">VLOOKUP(CONCATENATE($F2730," ",$G2730),AllocFactorMatrix,(AA$4+1),FALSE)*$E2735</f>
        <v>-4.1976078233376533E-2</v>
      </c>
      <c r="AB2730" s="22">
        <f ca="1">VLOOKUP(CONCATENATE($F2730," ",$G2730),AllocFactorMatrix,(AB$4+1),FALSE)*$E2735</f>
        <v>-4.8027022899726386E-2</v>
      </c>
      <c r="AC2730" s="22">
        <f ca="1">VLOOKUP(CONCATENATE($F2730," ",$G2730),AllocFactorMatrix,(AC$4+1),FALSE)*$E2735</f>
        <v>-1.1402798996928152E-2</v>
      </c>
    </row>
    <row r="2731" spans="4:29" hidden="1" outlineLevel="1">
      <c r="F2731" s="42" t="str">
        <f>F2735</f>
        <v>LABOR_M</v>
      </c>
      <c r="G2731" s="17" t="str">
        <f>$G$11</f>
        <v>DISTPRI</v>
      </c>
      <c r="H2731" s="21">
        <f t="shared" ca="1" si="1278"/>
        <v>-344.75194336930349</v>
      </c>
      <c r="I2731" s="22">
        <f ca="1">VLOOKUP(CONCATENATE($F2731," ",$G2731),AllocFactorMatrix,(I$4+1),FALSE)*$E2735</f>
        <v>-228.02578480004624</v>
      </c>
      <c r="J2731" s="22">
        <f ca="1">VLOOKUP(CONCATENATE($F2731," ",$G2731),AllocFactorMatrix,(J$4+1),FALSE)*$E2735</f>
        <v>-56.58655483040183</v>
      </c>
      <c r="K2731" s="22">
        <f ca="1">VLOOKUP(CONCATENATE($F2731," ",$G2731),AllocFactorMatrix,(K$4+1),FALSE)*$E2735</f>
        <v>-0.71841741401104187</v>
      </c>
      <c r="L2731" s="22">
        <f ca="1">VLOOKUP(CONCATENATE($F2731," ",$G2731),AllocFactorMatrix,(L$4+1),FALSE)*$E2735</f>
        <v>0</v>
      </c>
      <c r="M2731" s="22">
        <f t="shared" ca="1" si="1268"/>
        <v>-57.304972244412873</v>
      </c>
      <c r="N2731" s="22">
        <f ca="1">VLOOKUP(CONCATENATE($F2731," ",$G2731),AllocFactorMatrix,(N$4+1),FALSE)*$E2735</f>
        <v>-24.699656524662057</v>
      </c>
      <c r="O2731" s="22">
        <f ca="1">VLOOKUP(CONCATENATE($F2731," ",$G2731),AllocFactorMatrix,(O$4+1),FALSE)*$E2735</f>
        <v>-6.792227523038818</v>
      </c>
      <c r="P2731" s="22">
        <f ca="1">VLOOKUP(CONCATENATE($F2731," ",$G2731),AllocFactorMatrix,(P$4+1),FALSE)*$E2735</f>
        <v>0</v>
      </c>
      <c r="Q2731" s="22">
        <f ca="1">VLOOKUP(CONCATENATE($F2731," ",$G2731),AllocFactorMatrix,(Q$4+1),FALSE)*$E2735</f>
        <v>0</v>
      </c>
      <c r="R2731" s="22">
        <f t="shared" ca="1" si="1291"/>
        <v>-31.491884047700875</v>
      </c>
      <c r="S2731" s="22">
        <f ca="1">VLOOKUP(CONCATENATE($F2731," ",$G2731),AllocFactorMatrix,(S$4+1),FALSE)*$E2735</f>
        <v>-1.0583709849556695</v>
      </c>
      <c r="T2731" s="22">
        <f ca="1">VLOOKUP(CONCATENATE($F2731," ",$G2731),AllocFactorMatrix,(T$4+1),FALSE)*$E2735</f>
        <v>-19.547860843065031</v>
      </c>
      <c r="U2731" s="22">
        <f ca="1">VLOOKUP(CONCATENATE($F2731," ",$G2731),AllocFactorMatrix,(U$4+1),FALSE)*$E2735</f>
        <v>0</v>
      </c>
      <c r="V2731" s="22">
        <f ca="1">VLOOKUP(CONCATENATE($F2731," ",$G2731),AllocFactorMatrix,(V$4+1),FALSE)*$E2735</f>
        <v>0</v>
      </c>
      <c r="W2731" s="22">
        <f t="shared" ca="1" si="1292"/>
        <v>-20.6062318280207</v>
      </c>
      <c r="X2731" s="22">
        <f ca="1">VLOOKUP(CONCATENATE($F2731," ",$G2731),AllocFactorMatrix,(X$4+1),FALSE)*$E2735</f>
        <v>-6.9427141023932348</v>
      </c>
      <c r="Y2731" s="22">
        <f ca="1">VLOOKUP(CONCATENATE($F2731," ",$G2731),AllocFactorMatrix,(Y$4+1),FALSE)*$E2735</f>
        <v>-0.13334133049409877</v>
      </c>
      <c r="Z2731" s="22">
        <f t="shared" ca="1" si="1269"/>
        <v>-7.0760554328873333</v>
      </c>
      <c r="AA2731" s="22">
        <f ca="1">VLOOKUP(CONCATENATE($F2731," ",$G2731),AllocFactorMatrix,(AA$4+1),FALSE)*$E2735</f>
        <v>-0.10190652927822312</v>
      </c>
      <c r="AB2731" s="22">
        <f ca="1">VLOOKUP(CONCATENATE($F2731," ",$G2731),AllocFactorMatrix,(AB$4+1),FALSE)*$E2735</f>
        <v>-0.11726661507321463</v>
      </c>
      <c r="AC2731" s="22">
        <f ca="1">VLOOKUP(CONCATENATE($F2731," ",$G2731),AllocFactorMatrix,(AC$4+1),FALSE)*$E2735</f>
        <v>-2.7841871883894212E-2</v>
      </c>
    </row>
    <row r="2732" spans="4:29" hidden="1" outlineLevel="1">
      <c r="F2732" s="42" t="str">
        <f>F2735</f>
        <v>LABOR_M</v>
      </c>
      <c r="G2732" s="17" t="str">
        <f>$G$12</f>
        <v>DISTSEC</v>
      </c>
      <c r="H2732" s="21">
        <f t="shared" ca="1" si="1278"/>
        <v>-126.3539128378584</v>
      </c>
      <c r="I2732" s="22">
        <f ca="1">VLOOKUP(CONCATENATE($F2732," ",$G2732),AllocFactorMatrix,(I$4+1),FALSE)*$E2735</f>
        <v>-96.076790980378135</v>
      </c>
      <c r="J2732" s="22">
        <f ca="1">VLOOKUP(CONCATENATE($F2732," ",$G2732),AllocFactorMatrix,(J$4+1),FALSE)*$E2735</f>
        <v>-19.39241628016925</v>
      </c>
      <c r="K2732" s="22">
        <f ca="1">VLOOKUP(CONCATENATE($F2732," ",$G2732),AllocFactorMatrix,(K$4+1),FALSE)*$E2735</f>
        <v>0</v>
      </c>
      <c r="L2732" s="22">
        <f ca="1">VLOOKUP(CONCATENATE($F2732," ",$G2732),AllocFactorMatrix,(L$4+1),FALSE)*$E2735</f>
        <v>0</v>
      </c>
      <c r="M2732" s="22">
        <f t="shared" ca="1" si="1268"/>
        <v>-19.39241628016925</v>
      </c>
      <c r="N2732" s="22">
        <f ca="1">VLOOKUP(CONCATENATE($F2732," ",$G2732),AllocFactorMatrix,(N$4+1),FALSE)*$E2735</f>
        <v>-7.4276891178140128</v>
      </c>
      <c r="O2732" s="22">
        <f ca="1">VLOOKUP(CONCATENATE($F2732," ",$G2732),AllocFactorMatrix,(O$4+1),FALSE)*$E2735</f>
        <v>0</v>
      </c>
      <c r="P2732" s="22">
        <f ca="1">VLOOKUP(CONCATENATE($F2732," ",$G2732),AllocFactorMatrix,(P$4+1),FALSE)*$E2735</f>
        <v>0</v>
      </c>
      <c r="Q2732" s="22">
        <f ca="1">VLOOKUP(CONCATENATE($F2732," ",$G2732),AllocFactorMatrix,(Q$4+1),FALSE)*$E2735</f>
        <v>0</v>
      </c>
      <c r="R2732" s="22">
        <f t="shared" ca="1" si="1291"/>
        <v>-7.4276891178140128</v>
      </c>
      <c r="S2732" s="22">
        <f ca="1">VLOOKUP(CONCATENATE($F2732," ",$G2732),AllocFactorMatrix,(S$4+1),FALSE)*$E2735</f>
        <v>-0.26087602720088415</v>
      </c>
      <c r="T2732" s="22">
        <f ca="1">VLOOKUP(CONCATENATE($F2732," ",$G2732),AllocFactorMatrix,(T$4+1),FALSE)*$E2735</f>
        <v>0</v>
      </c>
      <c r="U2732" s="22">
        <f ca="1">VLOOKUP(CONCATENATE($F2732," ",$G2732),AllocFactorMatrix,(U$4+1),FALSE)*$E2735</f>
        <v>0</v>
      </c>
      <c r="V2732" s="22">
        <f ca="1">VLOOKUP(CONCATENATE($F2732," ",$G2732),AllocFactorMatrix,(V$4+1),FALSE)*$E2735</f>
        <v>0</v>
      </c>
      <c r="W2732" s="22">
        <f t="shared" ca="1" si="1292"/>
        <v>-0.26087602720088415</v>
      </c>
      <c r="X2732" s="22">
        <f ca="1">VLOOKUP(CONCATENATE($F2732," ",$G2732),AllocFactorMatrix,(X$4+1),FALSE)*$E2735</f>
        <v>-2.1545310982031407</v>
      </c>
      <c r="Y2732" s="22">
        <f ca="1">VLOOKUP(CONCATENATE($F2732," ",$G2732),AllocFactorMatrix,(Y$4+1),FALSE)*$E2735</f>
        <v>0</v>
      </c>
      <c r="Z2732" s="22">
        <f t="shared" ca="1" si="1269"/>
        <v>-2.1545310982031407</v>
      </c>
      <c r="AA2732" s="22">
        <f ca="1">VLOOKUP(CONCATENATE($F2732," ",$G2732),AllocFactorMatrix,(AA$4+1),FALSE)*$E2735</f>
        <v>-2.7732611673385501E-2</v>
      </c>
      <c r="AB2732" s="22">
        <f ca="1">VLOOKUP(CONCATENATE($F2732," ",$G2732),AllocFactorMatrix,(AB$4+1),FALSE)*$E2735</f>
        <v>-0.82569114320728798</v>
      </c>
      <c r="AC2732" s="22">
        <f ca="1">VLOOKUP(CONCATENATE($F2732," ",$G2732),AllocFactorMatrix,(AC$4+1),FALSE)*$E2735</f>
        <v>-0.18818557921225873</v>
      </c>
    </row>
    <row r="2733" spans="4:29" hidden="1" outlineLevel="1">
      <c r="F2733" s="42" t="str">
        <f>F2735</f>
        <v>LABOR_M</v>
      </c>
      <c r="G2733" s="17" t="str">
        <f>$G$13</f>
        <v>ENERGY</v>
      </c>
      <c r="H2733" s="21">
        <f t="shared" ca="1" si="1278"/>
        <v>-1272.3821644583029</v>
      </c>
      <c r="I2733" s="22">
        <f ca="1">VLOOKUP(CONCATENATE($F2733," ",$G2733),AllocFactorMatrix,(I$4+1),FALSE)*$E2735</f>
        <v>-467.49692852589641</v>
      </c>
      <c r="J2733" s="22">
        <f ca="1">VLOOKUP(CONCATENATE($F2733," ",$G2733),AllocFactorMatrix,(J$4+1),FALSE)*$E2735</f>
        <v>-147.67686364426709</v>
      </c>
      <c r="K2733" s="22">
        <f ca="1">VLOOKUP(CONCATENATE($F2733," ",$G2733),AllocFactorMatrix,(K$4+1),FALSE)*$E2735</f>
        <v>-1.8442710925944343</v>
      </c>
      <c r="L2733" s="22">
        <f ca="1">VLOOKUP(CONCATENATE($F2733," ",$G2733),AllocFactorMatrix,(L$4+1),FALSE)*$E2735</f>
        <v>-9.3426585540934706E-2</v>
      </c>
      <c r="M2733" s="22">
        <f t="shared" ca="1" si="1268"/>
        <v>-149.61456132240244</v>
      </c>
      <c r="N2733" s="22">
        <f ca="1">VLOOKUP(CONCATENATE($F2733," ",$G2733),AllocFactorMatrix,(N$4+1),FALSE)*$E2735</f>
        <v>-74.819647436817377</v>
      </c>
      <c r="O2733" s="22">
        <f ca="1">VLOOKUP(CONCATENATE($F2733," ",$G2733),AllocFactorMatrix,(O$4+1),FALSE)*$E2735</f>
        <v>-20.184371659028638</v>
      </c>
      <c r="P2733" s="22">
        <f ca="1">VLOOKUP(CONCATENATE($F2733," ",$G2733),AllocFactorMatrix,(P$4+1),FALSE)*$E2735</f>
        <v>-3.1452995485304798</v>
      </c>
      <c r="Q2733" s="22">
        <f ca="1">VLOOKUP(CONCATENATE($F2733," ",$G2733),AllocFactorMatrix,(Q$4+1),FALSE)*$E2735</f>
        <v>0</v>
      </c>
      <c r="R2733" s="22">
        <f t="shared" ca="1" si="1291"/>
        <v>-98.149318644376493</v>
      </c>
      <c r="S2733" s="22">
        <f ca="1">VLOOKUP(CONCATENATE($F2733," ",$G2733),AllocFactorMatrix,(S$4+1),FALSE)*$E2735</f>
        <v>-3.7680546414197735</v>
      </c>
      <c r="T2733" s="22">
        <f ca="1">VLOOKUP(CONCATENATE($F2733," ",$G2733),AllocFactorMatrix,(T$4+1),FALSE)*$E2735</f>
        <v>-74.480516674709619</v>
      </c>
      <c r="U2733" s="22">
        <f ca="1">VLOOKUP(CONCATENATE($F2733," ",$G2733),AllocFactorMatrix,(U$4+1),FALSE)*$E2735</f>
        <v>-391.55195009355316</v>
      </c>
      <c r="V2733" s="22">
        <f ca="1">VLOOKUP(CONCATENATE($F2733," ",$G2733),AllocFactorMatrix,(V$4+1),FALSE)*$E2735</f>
        <v>-54.751819907050603</v>
      </c>
      <c r="W2733" s="22">
        <f t="shared" ca="1" si="1292"/>
        <v>-524.55234131673319</v>
      </c>
      <c r="X2733" s="22">
        <f ca="1">VLOOKUP(CONCATENATE($F2733," ",$G2733),AllocFactorMatrix,(X$4+1),FALSE)*$E2735</f>
        <v>-21.036114541407596</v>
      </c>
      <c r="Y2733" s="22">
        <f ca="1">VLOOKUP(CONCATENATE($F2733," ",$G2733),AllocFactorMatrix,(Y$4+1),FALSE)*$E2735</f>
        <v>-0.39777529963068159</v>
      </c>
      <c r="Z2733" s="22">
        <f t="shared" ca="1" si="1269"/>
        <v>-21.433889841038276</v>
      </c>
      <c r="AA2733" s="22">
        <f ca="1">VLOOKUP(CONCATENATE($F2733," ",$G2733),AllocFactorMatrix,(AA$4+1),FALSE)*$E2735</f>
        <v>-0.39677095461125828</v>
      </c>
      <c r="AB2733" s="22">
        <f ca="1">VLOOKUP(CONCATENATE($F2733," ",$G2733),AllocFactorMatrix,(AB$4+1),FALSE)*$E2735</f>
        <v>-8.698976238508493</v>
      </c>
      <c r="AC2733" s="22">
        <f ca="1">VLOOKUP(CONCATENATE($F2733," ",$G2733),AllocFactorMatrix,(AC$4+1),FALSE)*$E2735</f>
        <v>-2.0393776147357219</v>
      </c>
    </row>
    <row r="2734" spans="4:29" hidden="1" outlineLevel="1">
      <c r="F2734" s="42" t="str">
        <f>F2735</f>
        <v>LABOR_M</v>
      </c>
      <c r="G2734" s="17" t="str">
        <f>$G$14</f>
        <v>CUSTOMER</v>
      </c>
      <c r="H2734" s="21">
        <f t="shared" ca="1" si="1278"/>
        <v>-2544.9494479178875</v>
      </c>
      <c r="I2734" s="22">
        <f ca="1">VLOOKUP(CONCATENATE($F2734," ",$G2734),AllocFactorMatrix,(I$4+1),FALSE)*$E2735</f>
        <v>-1969.6991157775237</v>
      </c>
      <c r="J2734" s="22">
        <f ca="1">VLOOKUP(CONCATENATE($F2734," ",$G2734),AllocFactorMatrix,(J$4+1),FALSE)*$E2735</f>
        <v>-464.72375086734235</v>
      </c>
      <c r="K2734" s="22">
        <f ca="1">VLOOKUP(CONCATENATE($F2734," ",$G2734),AllocFactorMatrix,(K$4+1),FALSE)*$E2735</f>
        <v>-4.7326769594051585</v>
      </c>
      <c r="L2734" s="22">
        <f ca="1">VLOOKUP(CONCATENATE($F2734," ",$G2734),AllocFactorMatrix,(L$4+1),FALSE)*$E2735</f>
        <v>-0.33722647987650411</v>
      </c>
      <c r="M2734" s="22">
        <f t="shared" ca="1" si="1268"/>
        <v>-469.79365430662403</v>
      </c>
      <c r="N2734" s="22">
        <f ca="1">VLOOKUP(CONCATENATE($F2734," ",$G2734),AllocFactorMatrix,(N$4+1),FALSE)*$E2735</f>
        <v>-8.2695531220776068</v>
      </c>
      <c r="O2734" s="22">
        <f ca="1">VLOOKUP(CONCATENATE($F2734," ",$G2734),AllocFactorMatrix,(O$4+1),FALSE)*$E2735</f>
        <v>-2.6381701250711038</v>
      </c>
      <c r="P2734" s="22">
        <f ca="1">VLOOKUP(CONCATENATE($F2734," ",$G2734),AllocFactorMatrix,(P$4+1),FALSE)*$E2735</f>
        <v>-0.96300171733738271</v>
      </c>
      <c r="Q2734" s="22">
        <f ca="1">VLOOKUP(CONCATENATE($F2734," ",$G2734),AllocFactorMatrix,(Q$4+1),FALSE)*$E2735</f>
        <v>0</v>
      </c>
      <c r="R2734" s="22">
        <f t="shared" ca="1" si="1291"/>
        <v>-11.870724964486094</v>
      </c>
      <c r="S2734" s="22">
        <f ca="1">VLOOKUP(CONCATENATE($F2734," ",$G2734),AllocFactorMatrix,(S$4+1),FALSE)*$E2735</f>
        <v>-7.8413507690337572E-2</v>
      </c>
      <c r="T2734" s="22">
        <f ca="1">VLOOKUP(CONCATENATE($F2734," ",$G2734),AllocFactorMatrix,(T$4+1),FALSE)*$E2735</f>
        <v>-1.8971751500308545</v>
      </c>
      <c r="U2734" s="22">
        <f ca="1">VLOOKUP(CONCATENATE($F2734," ",$G2734),AllocFactorMatrix,(U$4+1),FALSE)*$E2735</f>
        <v>-3.1894020726308621</v>
      </c>
      <c r="V2734" s="22">
        <f ca="1">VLOOKUP(CONCATENATE($F2734," ",$G2734),AllocFactorMatrix,(V$4+1),FALSE)*$E2735</f>
        <v>-0.61371606252567068</v>
      </c>
      <c r="W2734" s="22">
        <f t="shared" ca="1" si="1292"/>
        <v>-5.7787067928777249</v>
      </c>
      <c r="X2734" s="22">
        <f ca="1">VLOOKUP(CONCATENATE($F2734," ",$G2734),AllocFactorMatrix,(X$4+1),FALSE)*$E2735</f>
        <v>-2.6734186293112381</v>
      </c>
      <c r="Y2734" s="22">
        <f ca="1">VLOOKUP(CONCATENATE($F2734," ",$G2734),AllocFactorMatrix,(Y$4+1),FALSE)*$E2735</f>
        <v>-3.1885335201864609E-2</v>
      </c>
      <c r="Z2734" s="22">
        <f t="shared" ca="1" si="1269"/>
        <v>-2.7053039645131025</v>
      </c>
      <c r="AA2734" s="22">
        <f ca="1">VLOOKUP(CONCATENATE($F2734," ",$G2734),AllocFactorMatrix,(AA$4+1),FALSE)*$E2735</f>
        <v>-0.18607974268898164</v>
      </c>
      <c r="AB2734" s="22">
        <f ca="1">VLOOKUP(CONCATENATE($F2734," ",$G2734),AllocFactorMatrix,(AB$4+1),FALSE)*$E2735</f>
        <v>-78.693515814101701</v>
      </c>
      <c r="AC2734" s="22">
        <f ca="1">VLOOKUP(CONCATENATE($F2734," ",$G2734),AllocFactorMatrix,(AC$4+1),FALSE)*$E2735</f>
        <v>-6.2223465550715513</v>
      </c>
    </row>
    <row r="2735" spans="4:29" collapsed="1">
      <c r="D2735" s="17" t="s">
        <v>720</v>
      </c>
      <c r="E2735" s="19">
        <v>-7262</v>
      </c>
      <c r="F2735" s="42" t="s">
        <v>69</v>
      </c>
      <c r="G2735" s="17" t="str">
        <f>$G$15</f>
        <v>TOTAL</v>
      </c>
      <c r="H2735" s="21">
        <f t="shared" ca="1" si="1278"/>
        <v>-7262.0000000000045</v>
      </c>
      <c r="I2735" s="22">
        <f ca="1">VLOOKUP(CONCATENATE($F2735," ",$G2735),AllocFactorMatrix,(I$4+1),FALSE)*$E2735</f>
        <v>-4233.0750922080324</v>
      </c>
      <c r="J2735" s="22">
        <f ca="1">VLOOKUP(CONCATENATE($F2735," ",$G2735),AllocFactorMatrix,(J$4+1),FALSE)*$E2735</f>
        <v>-1056.370413029327</v>
      </c>
      <c r="K2735" s="22">
        <f ca="1">VLOOKUP(CONCATENATE($F2735," ",$G2735),AllocFactorMatrix,(K$4+1),FALSE)*$E2735</f>
        <v>-11.959839495365575</v>
      </c>
      <c r="L2735" s="22">
        <f ca="1">VLOOKUP(CONCATENATE($F2735," ",$G2735),AllocFactorMatrix,(L$4+1),FALSE)*$E2735</f>
        <v>-0.6683354172721615</v>
      </c>
      <c r="M2735" s="22">
        <f t="shared" ca="1" si="1268"/>
        <v>-1068.9985879419646</v>
      </c>
      <c r="N2735" s="22">
        <f ca="1">VLOOKUP(CONCATENATE($F2735," ",$G2735),AllocFactorMatrix,(N$4+1),FALSE)*$E2735</f>
        <v>-280.20934339739892</v>
      </c>
      <c r="O2735" s="22">
        <f ca="1">VLOOKUP(CONCATENATE($F2735," ",$G2735),AllocFactorMatrix,(O$4+1),FALSE)*$E2735</f>
        <v>-74.840080037307942</v>
      </c>
      <c r="P2735" s="22">
        <f ca="1">VLOOKUP(CONCATENATE($F2735," ",$G2735),AllocFactorMatrix,(P$4+1),FALSE)*$E2735</f>
        <v>-11.422963018051837</v>
      </c>
      <c r="Q2735" s="22">
        <f ca="1">VLOOKUP(CONCATENATE($F2735," ",$G2735),AllocFactorMatrix,(Q$4+1),FALSE)*$E2735</f>
        <v>0</v>
      </c>
      <c r="R2735" s="22">
        <f t="shared" ca="1" si="1291"/>
        <v>-366.47238645275871</v>
      </c>
      <c r="S2735" s="22">
        <f ca="1">VLOOKUP(CONCATENATE($F2735," ",$G2735),AllocFactorMatrix,(S$4+1),FALSE)*$E2735</f>
        <v>-12.289207874856965</v>
      </c>
      <c r="T2735" s="22">
        <f ca="1">VLOOKUP(CONCATENATE($F2735," ",$G2735),AllocFactorMatrix,(T$4+1),FALSE)*$E2735</f>
        <v>-225.79432843453267</v>
      </c>
      <c r="U2735" s="22">
        <f ca="1">VLOOKUP(CONCATENATE($F2735," ",$G2735),AllocFactorMatrix,(U$4+1),FALSE)*$E2735</f>
        <v>-1038.4603728632285</v>
      </c>
      <c r="V2735" s="22">
        <f ca="1">VLOOKUP(CONCATENATE($F2735," ",$G2735),AllocFactorMatrix,(V$4+1),FALSE)*$E2735</f>
        <v>-130.93989978727274</v>
      </c>
      <c r="W2735" s="22">
        <f t="shared" ca="1" si="1292"/>
        <v>-1407.4838089598909</v>
      </c>
      <c r="X2735" s="22">
        <f ca="1">VLOOKUP(CONCATENATE($F2735," ",$G2735),AllocFactorMatrix,(X$4+1),FALSE)*$E2735</f>
        <v>-78.960033695182346</v>
      </c>
      <c r="Y2735" s="22">
        <f ca="1">VLOOKUP(CONCATENATE($F2735," ",$G2735),AllocFactorMatrix,(Y$4+1),FALSE)*$E2735</f>
        <v>-1.4316774317663961</v>
      </c>
      <c r="Z2735" s="22">
        <f t="shared" ca="1" si="1269"/>
        <v>-80.391711126948749</v>
      </c>
      <c r="AA2735" s="22">
        <f ca="1">VLOOKUP(CONCATENATE($F2735," ",$G2735),AllocFactorMatrix,(AA$4+1),FALSE)*$E2735</f>
        <v>-1.3838112242138529</v>
      </c>
      <c r="AB2735" s="22">
        <f ca="1">VLOOKUP(CONCATENATE($F2735," ",$G2735),AllocFactorMatrix,(AB$4+1),FALSE)*$E2735</f>
        <v>-94.297626201309271</v>
      </c>
      <c r="AC2735" s="22">
        <f ca="1">VLOOKUP(CONCATENATE($F2735," ",$G2735),AllocFactorMatrix,(AC$4+1),FALSE)*$E2735</f>
        <v>-9.8969758848847498</v>
      </c>
    </row>
    <row r="2736" spans="4:29" hidden="1" outlineLevel="1">
      <c r="F2736" s="42" t="str">
        <f>F2743</f>
        <v>LABOR_M</v>
      </c>
      <c r="G2736" s="17" t="str">
        <f>$G$8</f>
        <v>PRODUCTION</v>
      </c>
      <c r="H2736" s="21">
        <f t="shared" ca="1" si="1278"/>
        <v>8180011.3056829525</v>
      </c>
      <c r="I2736" s="22">
        <f ca="1">VLOOKUP(CONCATENATE($F2736," ",$G2736),AllocFactorMatrix,(I$4+1),FALSE)*$E2743</f>
        <v>4055719.7103754757</v>
      </c>
      <c r="J2736" s="22">
        <f ca="1">VLOOKUP(CONCATENATE($F2736," ",$G2736),AllocFactorMatrix,(J$4+1),FALSE)*$E2743</f>
        <v>1014205.1947152379</v>
      </c>
      <c r="K2736" s="22">
        <f ca="1">VLOOKUP(CONCATENATE($F2736," ",$G2736),AllocFactorMatrix,(K$4+1),FALSE)*$E2743</f>
        <v>12853.872126286637</v>
      </c>
      <c r="L2736" s="22">
        <f ca="1">VLOOKUP(CONCATENATE($F2736," ",$G2736),AllocFactorMatrix,(L$4+1),FALSE)*$E2743</f>
        <v>643.32352304528638</v>
      </c>
      <c r="M2736" s="22">
        <f t="shared" ref="M2736:M2743" ca="1" si="1293">SUBTOTAL(9,J2736:L2736)</f>
        <v>1027702.3903645698</v>
      </c>
      <c r="N2736" s="22">
        <f ca="1">VLOOKUP(CONCATENATE($F2736," ",$G2736),AllocFactorMatrix,(N$4+1),FALSE)*$E2743</f>
        <v>455020.86039546598</v>
      </c>
      <c r="O2736" s="22">
        <f ca="1">VLOOKUP(CONCATENATE($F2736," ",$G2736),AllocFactorMatrix,(O$4+1),FALSE)*$E2743</f>
        <v>124710.68005092749</v>
      </c>
      <c r="P2736" s="22">
        <f ca="1">VLOOKUP(CONCATENATE($F2736," ",$G2736),AllocFactorMatrix,(P$4+1),FALSE)*$E2743</f>
        <v>19845.311197558014</v>
      </c>
      <c r="Q2736" s="22">
        <f ca="1">VLOOKUP(CONCATENATE($F2736," ",$G2736),AllocFactorMatrix,(Q$4+1),FALSE)*$E2743</f>
        <v>0</v>
      </c>
      <c r="R2736" s="22">
        <f ca="1">SUBTOTAL(9,N2736:Q2736)</f>
        <v>599576.85164395149</v>
      </c>
      <c r="S2736" s="22">
        <f ca="1">VLOOKUP(CONCATENATE($F2736," ",$G2736),AllocFactorMatrix,(S$4+1),FALSE)*$E2743</f>
        <v>19669.387779182776</v>
      </c>
      <c r="T2736" s="22">
        <f ca="1">VLOOKUP(CONCATENATE($F2736," ",$G2736),AllocFactorMatrix,(T$4+1),FALSE)*$E2743</f>
        <v>357949.30542133184</v>
      </c>
      <c r="U2736" s="22">
        <f ca="1">VLOOKUP(CONCATENATE($F2736," ",$G2736),AllocFactorMatrix,(U$4+1),FALSE)*$E2743</f>
        <v>1744122.9804801231</v>
      </c>
      <c r="V2736" s="22">
        <f ca="1">VLOOKUP(CONCATENATE($F2736," ",$G2736),AllocFactorMatrix,(V$4+1),FALSE)*$E2743</f>
        <v>222236.92080481365</v>
      </c>
      <c r="W2736" s="22">
        <f ca="1">SUBTOTAL(9,S2736:V2736)</f>
        <v>2343978.594485451</v>
      </c>
      <c r="X2736" s="22">
        <f ca="1">VLOOKUP(CONCATENATE($F2736," ",$G2736),AllocFactorMatrix,(X$4+1),FALSE)*$E2743</f>
        <v>127259.63406546277</v>
      </c>
      <c r="Y2736" s="22">
        <f ca="1">VLOOKUP(CONCATENATE($F2736," ",$G2736),AllocFactorMatrix,(Y$4+1),FALSE)*$E2743</f>
        <v>2392.1744928801731</v>
      </c>
      <c r="Z2736" s="22">
        <f t="shared" ref="Z2736:Z2743" ca="1" si="1294">SUBTOTAL(9,X2736:Y2736)</f>
        <v>129651.80855834295</v>
      </c>
      <c r="AA2736" s="22">
        <f ca="1">VLOOKUP(CONCATENATE($F2736," ",$G2736),AllocFactorMatrix,(AA$4+1),FALSE)*$E2743</f>
        <v>1850.6773493979156</v>
      </c>
      <c r="AB2736" s="22">
        <f ca="1">VLOOKUP(CONCATENATE($F2736," ",$G2736),AllocFactorMatrix,(AB$4+1),FALSE)*$E2743</f>
        <v>17391.378216396693</v>
      </c>
      <c r="AC2736" s="22">
        <f ca="1">VLOOKUP(CONCATENATE($F2736," ",$G2736),AllocFactorMatrix,(AC$4+1),FALSE)*$E2743</f>
        <v>4139.8946893654493</v>
      </c>
    </row>
    <row r="2737" spans="4:29" hidden="1" outlineLevel="1">
      <c r="F2737" s="42" t="str">
        <f>F2743</f>
        <v>LABOR_M</v>
      </c>
      <c r="G2737" s="17" t="str">
        <f>$G$9</f>
        <v>BULKTRAN</v>
      </c>
      <c r="H2737" s="21">
        <f t="shared" ca="1" si="1278"/>
        <v>2274536.8216875927</v>
      </c>
      <c r="I2737" s="22">
        <f ca="1">VLOOKUP(CONCATENATE($F2737," ",$G2737),AllocFactorMatrix,(I$4+1),FALSE)*$E2743</f>
        <v>1127734.8496186433</v>
      </c>
      <c r="J2737" s="22">
        <f ca="1">VLOOKUP(CONCATENATE($F2737," ",$G2737),AllocFactorMatrix,(J$4+1),FALSE)*$E2743</f>
        <v>282010.25327727856</v>
      </c>
      <c r="K2737" s="22">
        <f ca="1">VLOOKUP(CONCATENATE($F2737," ",$G2737),AllocFactorMatrix,(K$4+1),FALSE)*$E2743</f>
        <v>3574.1522059011131</v>
      </c>
      <c r="L2737" s="22">
        <f ca="1">VLOOKUP(CONCATENATE($F2737," ",$G2737),AllocFactorMatrix,(L$4+1),FALSE)*$E2743</f>
        <v>178.88276516289298</v>
      </c>
      <c r="M2737" s="22">
        <f t="shared" ca="1" si="1293"/>
        <v>285763.28824834258</v>
      </c>
      <c r="N2737" s="22">
        <f ca="1">VLOOKUP(CONCATENATE($F2737," ",$G2737),AllocFactorMatrix,(N$4+1),FALSE)*$E2743</f>
        <v>126523.26053466857</v>
      </c>
      <c r="O2737" s="22">
        <f ca="1">VLOOKUP(CONCATENATE($F2737," ",$G2737),AllocFactorMatrix,(O$4+1),FALSE)*$E2743</f>
        <v>34677.095572773469</v>
      </c>
      <c r="P2737" s="22">
        <f ca="1">VLOOKUP(CONCATENATE($F2737," ",$G2737),AllocFactorMatrix,(P$4+1),FALSE)*$E2743</f>
        <v>5518.1942139047296</v>
      </c>
      <c r="Q2737" s="22">
        <f ca="1">VLOOKUP(CONCATENATE($F2737," ",$G2737),AllocFactorMatrix,(Q$4+1),FALSE)*$E2743</f>
        <v>0</v>
      </c>
      <c r="R2737" s="22">
        <f t="shared" ref="R2737:R2743" ca="1" si="1295">SUBTOTAL(9,N2737:Q2737)</f>
        <v>166718.55032134679</v>
      </c>
      <c r="S2737" s="22">
        <f ca="1">VLOOKUP(CONCATENATE($F2737," ",$G2737),AllocFactorMatrix,(S$4+1),FALSE)*$E2743</f>
        <v>5469.2768862949642</v>
      </c>
      <c r="T2737" s="22">
        <f ca="1">VLOOKUP(CONCATENATE($F2737," ",$G2737),AllocFactorMatrix,(T$4+1),FALSE)*$E2743</f>
        <v>99531.509805210924</v>
      </c>
      <c r="U2737" s="22">
        <f ca="1">VLOOKUP(CONCATENATE($F2737," ",$G2737),AllocFactorMatrix,(U$4+1),FALSE)*$E2743</f>
        <v>484971.44959903503</v>
      </c>
      <c r="V2737" s="22">
        <f ca="1">VLOOKUP(CONCATENATE($F2737," ",$G2737),AllocFactorMatrix,(V$4+1),FALSE)*$E2743</f>
        <v>61795.276390124389</v>
      </c>
      <c r="W2737" s="22">
        <f t="shared" ref="W2737:W2743" ca="1" si="1296">SUBTOTAL(9,S2737:V2737)</f>
        <v>651767.51268066524</v>
      </c>
      <c r="X2737" s="22">
        <f ca="1">VLOOKUP(CONCATENATE($F2737," ",$G2737),AllocFactorMatrix,(X$4+1),FALSE)*$E2743</f>
        <v>35385.85862287115</v>
      </c>
      <c r="Y2737" s="22">
        <f ca="1">VLOOKUP(CONCATENATE($F2737," ",$G2737),AllocFactorMatrix,(Y$4+1),FALSE)*$E2743</f>
        <v>665.16888114539415</v>
      </c>
      <c r="Z2737" s="22">
        <f t="shared" ca="1" si="1294"/>
        <v>36051.027504016543</v>
      </c>
      <c r="AA2737" s="22">
        <f ca="1">VLOOKUP(CONCATENATE($F2737," ",$G2737),AllocFactorMatrix,(AA$4+1),FALSE)*$E2743</f>
        <v>514.59999491006965</v>
      </c>
      <c r="AB2737" s="22">
        <f ca="1">VLOOKUP(CONCATENATE($F2737," ",$G2737),AllocFactorMatrix,(AB$4+1),FALSE)*$E2743</f>
        <v>4835.8527457789642</v>
      </c>
      <c r="AC2737" s="22">
        <f ca="1">VLOOKUP(CONCATENATE($F2737," ",$G2737),AllocFactorMatrix,(AC$4+1),FALSE)*$E2743</f>
        <v>1151.1405738924584</v>
      </c>
    </row>
    <row r="2738" spans="4:29" hidden="1" outlineLevel="1">
      <c r="F2738" s="42" t="str">
        <f>F2743</f>
        <v>LABOR_M</v>
      </c>
      <c r="G2738" s="17" t="str">
        <f>$G$10</f>
        <v>SUBTRAN</v>
      </c>
      <c r="H2738" s="21">
        <f t="shared" ca="1" si="1278"/>
        <v>721033.86405926931</v>
      </c>
      <c r="I2738" s="22">
        <f ca="1">VLOOKUP(CONCATENATE($F2738," ",$G2738),AllocFactorMatrix,(I$4+1),FALSE)*$E2743</f>
        <v>347943.70841394819</v>
      </c>
      <c r="J2738" s="22">
        <f ca="1">VLOOKUP(CONCATENATE($F2738," ",$G2738),AllocFactorMatrix,(J$4+1),FALSE)*$E2743</f>
        <v>86809.667616335661</v>
      </c>
      <c r="K2738" s="22">
        <f ca="1">VLOOKUP(CONCATENATE($F2738," ",$G2738),AllocFactorMatrix,(K$4+1),FALSE)*$E2743</f>
        <v>1102.5341851461492</v>
      </c>
      <c r="L2738" s="22">
        <f ca="1">VLOOKUP(CONCATENATE($F2738," ",$G2738),AllocFactorMatrix,(L$4+1),FALSE)*$E2743</f>
        <v>71.078646278417978</v>
      </c>
      <c r="M2738" s="22">
        <f t="shared" ca="1" si="1293"/>
        <v>87983.280447760233</v>
      </c>
      <c r="N2738" s="22">
        <f ca="1">VLOOKUP(CONCATENATE($F2738," ",$G2738),AllocFactorMatrix,(N$4+1),FALSE)*$E2743</f>
        <v>38550.635301913782</v>
      </c>
      <c r="O2738" s="22">
        <f ca="1">VLOOKUP(CONCATENATE($F2738," ",$G2738),AllocFactorMatrix,(O$4+1),FALSE)*$E2743</f>
        <v>10583.14740649638</v>
      </c>
      <c r="P2738" s="22">
        <f ca="1">VLOOKUP(CONCATENATE($F2738," ",$G2738),AllocFactorMatrix,(P$4+1),FALSE)*$E2743</f>
        <v>2127.2909943430495</v>
      </c>
      <c r="Q2738" s="22">
        <f ca="1">VLOOKUP(CONCATENATE($F2738," ",$G2738),AllocFactorMatrix,(Q$4+1),FALSE)*$E2743</f>
        <v>0</v>
      </c>
      <c r="R2738" s="22">
        <f t="shared" ca="1" si="1295"/>
        <v>51261.073702753209</v>
      </c>
      <c r="S2738" s="22">
        <f ca="1">VLOOKUP(CONCATENATE($F2738," ",$G2738),AllocFactorMatrix,(S$4+1),FALSE)*$E2743</f>
        <v>1633.6584469453251</v>
      </c>
      <c r="T2738" s="22">
        <f ca="1">VLOOKUP(CONCATENATE($F2738," ",$G2738),AllocFactorMatrix,(T$4+1),FALSE)*$E2743</f>
        <v>30606.835991009561</v>
      </c>
      <c r="U2738" s="22">
        <f ca="1">VLOOKUP(CONCATENATE($F2738," ",$G2738),AllocFactorMatrix,(U$4+1),FALSE)*$E2743</f>
        <v>190203.84235886036</v>
      </c>
      <c r="V2738" s="22">
        <f ca="1">VLOOKUP(CONCATENATE($F2738," ",$G2738),AllocFactorMatrix,(V$4+1),FALSE)*$E2743</f>
        <v>0</v>
      </c>
      <c r="W2738" s="22">
        <f t="shared" ca="1" si="1296"/>
        <v>222444.33679681525</v>
      </c>
      <c r="X2738" s="22">
        <f ca="1">VLOOKUP(CONCATENATE($F2738," ",$G2738),AllocFactorMatrix,(X$4+1),FALSE)*$E2743</f>
        <v>10812.937593117624</v>
      </c>
      <c r="Y2738" s="22">
        <f ca="1">VLOOKUP(CONCATENATE($F2738," ",$G2738),AllocFactorMatrix,(Y$4+1),FALSE)*$E2743</f>
        <v>207.4118805128183</v>
      </c>
      <c r="Z2738" s="22">
        <f t="shared" ca="1" si="1294"/>
        <v>11020.349473630442</v>
      </c>
      <c r="AA2738" s="22">
        <f ca="1">VLOOKUP(CONCATENATE($F2738," ",$G2738),AllocFactorMatrix,(AA$4+1),FALSE)*$E2743</f>
        <v>157.75928672072749</v>
      </c>
      <c r="AB2738" s="22">
        <f ca="1">VLOOKUP(CONCATENATE($F2738," ",$G2738),AllocFactorMatrix,(AB$4+1),FALSE)*$E2743</f>
        <v>180.50063738342268</v>
      </c>
      <c r="AC2738" s="22">
        <f ca="1">VLOOKUP(CONCATENATE($F2738," ",$G2738),AllocFactorMatrix,(AC$4+1),FALSE)*$E2743</f>
        <v>42.855300258728093</v>
      </c>
    </row>
    <row r="2739" spans="4:29" hidden="1" outlineLevel="1">
      <c r="F2739" s="42" t="str">
        <f>F2743</f>
        <v>LABOR_M</v>
      </c>
      <c r="G2739" s="17" t="str">
        <f>$G$11</f>
        <v>DISTPRI</v>
      </c>
      <c r="H2739" s="21">
        <f t="shared" ca="1" si="1278"/>
        <v>1295686.0900426011</v>
      </c>
      <c r="I2739" s="22">
        <f ca="1">VLOOKUP(CONCATENATE($F2739," ",$G2739),AllocFactorMatrix,(I$4+1),FALSE)*$E2743</f>
        <v>856992.52235969866</v>
      </c>
      <c r="J2739" s="22">
        <f ca="1">VLOOKUP(CONCATENATE($F2739," ",$G2739),AllocFactorMatrix,(J$4+1),FALSE)*$E2743</f>
        <v>212670.04693471675</v>
      </c>
      <c r="K2739" s="22">
        <f ca="1">VLOOKUP(CONCATENATE($F2739," ",$G2739),AllocFactorMatrix,(K$4+1),FALSE)*$E2743</f>
        <v>2700.0382973370206</v>
      </c>
      <c r="L2739" s="22">
        <f ca="1">VLOOKUP(CONCATENATE($F2739," ",$G2739),AllocFactorMatrix,(L$4+1),FALSE)*$E2743</f>
        <v>0</v>
      </c>
      <c r="M2739" s="22">
        <f t="shared" ca="1" si="1293"/>
        <v>215370.08523205377</v>
      </c>
      <c r="N2739" s="22">
        <f ca="1">VLOOKUP(CONCATENATE($F2739," ",$G2739),AllocFactorMatrix,(N$4+1),FALSE)*$E2743</f>
        <v>92829.06740152149</v>
      </c>
      <c r="O2739" s="22">
        <f ca="1">VLOOKUP(CONCATENATE($F2739," ",$G2739),AllocFactorMatrix,(O$4+1),FALSE)*$E2743</f>
        <v>25527.324475669669</v>
      </c>
      <c r="P2739" s="22">
        <f ca="1">VLOOKUP(CONCATENATE($F2739," ",$G2739),AllocFactorMatrix,(P$4+1),FALSE)*$E2743</f>
        <v>0</v>
      </c>
      <c r="Q2739" s="22">
        <f ca="1">VLOOKUP(CONCATENATE($F2739," ",$G2739),AllocFactorMatrix,(Q$4+1),FALSE)*$E2743</f>
        <v>0</v>
      </c>
      <c r="R2739" s="22">
        <f t="shared" ca="1" si="1295"/>
        <v>118356.39187719116</v>
      </c>
      <c r="S2739" s="22">
        <f ca="1">VLOOKUP(CONCATENATE($F2739," ",$G2739),AllocFactorMatrix,(S$4+1),FALSE)*$E2743</f>
        <v>3977.6905966350782</v>
      </c>
      <c r="T2739" s="22">
        <f ca="1">VLOOKUP(CONCATENATE($F2739," ",$G2739),AllocFactorMatrix,(T$4+1),FALSE)*$E2743</f>
        <v>73467.001046941645</v>
      </c>
      <c r="U2739" s="22">
        <f ca="1">VLOOKUP(CONCATENATE($F2739," ",$G2739),AllocFactorMatrix,(U$4+1),FALSE)*$E2743</f>
        <v>0</v>
      </c>
      <c r="V2739" s="22">
        <f ca="1">VLOOKUP(CONCATENATE($F2739," ",$G2739),AllocFactorMatrix,(V$4+1),FALSE)*$E2743</f>
        <v>0</v>
      </c>
      <c r="W2739" s="22">
        <f t="shared" ca="1" si="1296"/>
        <v>77444.69164357672</v>
      </c>
      <c r="X2739" s="22">
        <f ca="1">VLOOKUP(CONCATENATE($F2739," ",$G2739),AllocFactorMatrix,(X$4+1),FALSE)*$E2743</f>
        <v>26092.900308838329</v>
      </c>
      <c r="Y2739" s="22">
        <f ca="1">VLOOKUP(CONCATENATE($F2739," ",$G2739),AllocFactorMatrix,(Y$4+1),FALSE)*$E2743</f>
        <v>501.13860261522814</v>
      </c>
      <c r="Z2739" s="22">
        <f t="shared" ca="1" si="1294"/>
        <v>26594.038911453557</v>
      </c>
      <c r="AA2739" s="22">
        <f ca="1">VLOOKUP(CONCATENATE($F2739," ",$G2739),AllocFactorMatrix,(AA$4+1),FALSE)*$E2743</f>
        <v>382.99674594979928</v>
      </c>
      <c r="AB2739" s="22">
        <f ca="1">VLOOKUP(CONCATENATE($F2739," ",$G2739),AllocFactorMatrix,(AB$4+1),FALSE)*$E2743</f>
        <v>440.72477298259338</v>
      </c>
      <c r="AC2739" s="22">
        <f ca="1">VLOOKUP(CONCATENATE($F2739," ",$G2739),AllocFactorMatrix,(AC$4+1),FALSE)*$E2743</f>
        <v>104.63849969386987</v>
      </c>
    </row>
    <row r="2740" spans="4:29" hidden="1" outlineLevel="1">
      <c r="F2740" s="42" t="str">
        <f>F2743</f>
        <v>LABOR_M</v>
      </c>
      <c r="G2740" s="17" t="str">
        <f>$G$12</f>
        <v>DISTSEC</v>
      </c>
      <c r="H2740" s="21">
        <f t="shared" ca="1" si="1278"/>
        <v>474877.69230961037</v>
      </c>
      <c r="I2740" s="22">
        <f ca="1">VLOOKUP(CONCATENATE($F2740," ",$G2740),AllocFactorMatrix,(I$4+1),FALSE)*$E2743</f>
        <v>361086.75830104243</v>
      </c>
      <c r="J2740" s="22">
        <f ca="1">VLOOKUP(CONCATENATE($F2740," ",$G2740),AllocFactorMatrix,(J$4+1),FALSE)*$E2743</f>
        <v>72882.791554317941</v>
      </c>
      <c r="K2740" s="22">
        <f ca="1">VLOOKUP(CONCATENATE($F2740," ",$G2740),AllocFactorMatrix,(K$4+1),FALSE)*$E2743</f>
        <v>0</v>
      </c>
      <c r="L2740" s="22">
        <f ca="1">VLOOKUP(CONCATENATE($F2740," ",$G2740),AllocFactorMatrix,(L$4+1),FALSE)*$E2743</f>
        <v>0</v>
      </c>
      <c r="M2740" s="22">
        <f t="shared" ca="1" si="1293"/>
        <v>72882.791554317941</v>
      </c>
      <c r="N2740" s="22">
        <f ca="1">VLOOKUP(CONCATENATE($F2740," ",$G2740),AllocFactorMatrix,(N$4+1),FALSE)*$E2743</f>
        <v>27915.588747829297</v>
      </c>
      <c r="O2740" s="22">
        <f ca="1">VLOOKUP(CONCATENATE($F2740," ",$G2740),AllocFactorMatrix,(O$4+1),FALSE)*$E2743</f>
        <v>0</v>
      </c>
      <c r="P2740" s="22">
        <f ca="1">VLOOKUP(CONCATENATE($F2740," ",$G2740),AllocFactorMatrix,(P$4+1),FALSE)*$E2743</f>
        <v>0</v>
      </c>
      <c r="Q2740" s="22">
        <f ca="1">VLOOKUP(CONCATENATE($F2740," ",$G2740),AllocFactorMatrix,(Q$4+1),FALSE)*$E2743</f>
        <v>0</v>
      </c>
      <c r="R2740" s="22">
        <f t="shared" ca="1" si="1295"/>
        <v>27915.588747829297</v>
      </c>
      <c r="S2740" s="22">
        <f ca="1">VLOOKUP(CONCATENATE($F2740," ",$G2740),AllocFactorMatrix,(S$4+1),FALSE)*$E2743</f>
        <v>980.45405158942231</v>
      </c>
      <c r="T2740" s="22">
        <f ca="1">VLOOKUP(CONCATENATE($F2740," ",$G2740),AllocFactorMatrix,(T$4+1),FALSE)*$E2743</f>
        <v>0</v>
      </c>
      <c r="U2740" s="22">
        <f ca="1">VLOOKUP(CONCATENATE($F2740," ",$G2740),AllocFactorMatrix,(U$4+1),FALSE)*$E2743</f>
        <v>0</v>
      </c>
      <c r="V2740" s="22">
        <f ca="1">VLOOKUP(CONCATENATE($F2740," ",$G2740),AllocFactorMatrix,(V$4+1),FALSE)*$E2743</f>
        <v>0</v>
      </c>
      <c r="W2740" s="22">
        <f t="shared" ca="1" si="1296"/>
        <v>980.45405158942231</v>
      </c>
      <c r="X2740" s="22">
        <f ca="1">VLOOKUP(CONCATENATE($F2740," ",$G2740),AllocFactorMatrix,(X$4+1),FALSE)*$E2743</f>
        <v>8097.4046069861261</v>
      </c>
      <c r="Y2740" s="22">
        <f ca="1">VLOOKUP(CONCATENATE($F2740," ",$G2740),AllocFactorMatrix,(Y$4+1),FALSE)*$E2743</f>
        <v>0</v>
      </c>
      <c r="Z2740" s="22">
        <f t="shared" ca="1" si="1294"/>
        <v>8097.4046069861261</v>
      </c>
      <c r="AA2740" s="22">
        <f ca="1">VLOOKUP(CONCATENATE($F2740," ",$G2740),AllocFactorMatrix,(AA$4+1),FALSE)*$E2743</f>
        <v>104.22786550405874</v>
      </c>
      <c r="AB2740" s="22">
        <f ca="1">VLOOKUP(CONCATENATE($F2740," ",$G2740),AllocFactorMatrix,(AB$4+1),FALSE)*$E2743</f>
        <v>3103.2066664205313</v>
      </c>
      <c r="AC2740" s="22">
        <f ca="1">VLOOKUP(CONCATENATE($F2740," ",$G2740),AllocFactorMatrix,(AC$4+1),FALSE)*$E2743</f>
        <v>707.26051592039857</v>
      </c>
    </row>
    <row r="2741" spans="4:29" hidden="1" outlineLevel="1">
      <c r="F2741" s="42" t="str">
        <f>F2743</f>
        <v>LABOR_M</v>
      </c>
      <c r="G2741" s="17" t="str">
        <f>$G$13</f>
        <v>ENERGY</v>
      </c>
      <c r="H2741" s="21">
        <f t="shared" ca="1" si="1278"/>
        <v>4782011.8302883813</v>
      </c>
      <c r="I2741" s="22">
        <f ca="1">VLOOKUP(CONCATENATE($F2741," ",$G2741),AllocFactorMatrix,(I$4+1),FALSE)*$E2743</f>
        <v>1757000.2985589483</v>
      </c>
      <c r="J2741" s="22">
        <f ca="1">VLOOKUP(CONCATENATE($F2741," ",$G2741),AllocFactorMatrix,(J$4+1),FALSE)*$E2743</f>
        <v>555016.03899597272</v>
      </c>
      <c r="K2741" s="22">
        <f ca="1">VLOOKUP(CONCATENATE($F2741," ",$G2741),AllocFactorMatrix,(K$4+1),FALSE)*$E2743</f>
        <v>6931.350052993047</v>
      </c>
      <c r="L2741" s="22">
        <f ca="1">VLOOKUP(CONCATENATE($F2741," ",$G2741),AllocFactorMatrix,(L$4+1),FALSE)*$E2743</f>
        <v>351.12645382796882</v>
      </c>
      <c r="M2741" s="22">
        <f t="shared" ca="1" si="1293"/>
        <v>562298.51550279371</v>
      </c>
      <c r="N2741" s="22">
        <f ca="1">VLOOKUP(CONCATENATE($F2741," ",$G2741),AllocFactorMatrix,(N$4+1),FALSE)*$E2743</f>
        <v>281195.73597857641</v>
      </c>
      <c r="O2741" s="22">
        <f ca="1">VLOOKUP(CONCATENATE($F2741," ",$G2741),AllocFactorMatrix,(O$4+1),FALSE)*$E2743</f>
        <v>75859.208621888538</v>
      </c>
      <c r="P2741" s="22">
        <f ca="1">VLOOKUP(CONCATENATE($F2741," ",$G2741),AllocFactorMatrix,(P$4+1),FALSE)*$E2743</f>
        <v>11821.023644477818</v>
      </c>
      <c r="Q2741" s="22">
        <f ca="1">VLOOKUP(CONCATENATE($F2741," ",$G2741),AllocFactorMatrix,(Q$4+1),FALSE)*$E2743</f>
        <v>0</v>
      </c>
      <c r="R2741" s="22">
        <f t="shared" ca="1" si="1295"/>
        <v>368875.96824494278</v>
      </c>
      <c r="S2741" s="22">
        <f ca="1">VLOOKUP(CONCATENATE($F2741," ",$G2741),AllocFactorMatrix,(S$4+1),FALSE)*$E2743</f>
        <v>14161.532891427842</v>
      </c>
      <c r="T2741" s="22">
        <f ca="1">VLOOKUP(CONCATENATE($F2741," ",$G2741),AllocFactorMatrix,(T$4+1),FALSE)*$E2743</f>
        <v>279921.17605333222</v>
      </c>
      <c r="U2741" s="22">
        <f ca="1">VLOOKUP(CONCATENATE($F2741," ",$G2741),AllocFactorMatrix,(U$4+1),FALSE)*$E2743</f>
        <v>1471575.2152318212</v>
      </c>
      <c r="V2741" s="22">
        <f ca="1">VLOOKUP(CONCATENATE($F2741," ",$G2741),AllocFactorMatrix,(V$4+1),FALSE)*$E2743</f>
        <v>205774.53680105807</v>
      </c>
      <c r="W2741" s="22">
        <f t="shared" ca="1" si="1296"/>
        <v>1971432.4609776393</v>
      </c>
      <c r="X2741" s="22">
        <f ca="1">VLOOKUP(CONCATENATE($F2741," ",$G2741),AllocFactorMatrix,(X$4+1),FALSE)*$E2743</f>
        <v>79060.325906988277</v>
      </c>
      <c r="Y2741" s="22">
        <f ca="1">VLOOKUP(CONCATENATE($F2741," ",$G2741),AllocFactorMatrix,(Y$4+1),FALSE)*$E2743</f>
        <v>1494.9645175514099</v>
      </c>
      <c r="Z2741" s="22">
        <f t="shared" ca="1" si="1294"/>
        <v>80555.290424539693</v>
      </c>
      <c r="AA2741" s="22">
        <f ca="1">VLOOKUP(CONCATENATE($F2741," ",$G2741),AllocFactorMatrix,(AA$4+1),FALSE)*$E2743</f>
        <v>1491.1898735028442</v>
      </c>
      <c r="AB2741" s="22">
        <f ca="1">VLOOKUP(CONCATENATE($F2741," ",$G2741),AllocFactorMatrix,(AB$4+1),FALSE)*$E2743</f>
        <v>32693.485059699113</v>
      </c>
      <c r="AC2741" s="22">
        <f ca="1">VLOOKUP(CONCATENATE($F2741," ",$G2741),AllocFactorMatrix,(AC$4+1),FALSE)*$E2743</f>
        <v>7664.6216463144383</v>
      </c>
    </row>
    <row r="2742" spans="4:29" hidden="1" outlineLevel="1">
      <c r="F2742" s="42" t="str">
        <f>F2743</f>
        <v>LABOR_M</v>
      </c>
      <c r="G2742" s="17" t="str">
        <f>$G$14</f>
        <v>CUSTOMER</v>
      </c>
      <c r="H2742" s="21">
        <f t="shared" ca="1" si="1278"/>
        <v>9564719.3959296122</v>
      </c>
      <c r="I2742" s="22">
        <f ca="1">VLOOKUP(CONCATENATE($F2742," ",$G2742),AllocFactorMatrix,(I$4+1),FALSE)*$E2743</f>
        <v>7402747.9611573545</v>
      </c>
      <c r="J2742" s="22">
        <f ca="1">VLOOKUP(CONCATENATE($F2742," ",$G2742),AllocFactorMatrix,(J$4+1),FALSE)*$E2743</f>
        <v>1746577.8258607846</v>
      </c>
      <c r="K2742" s="22">
        <f ca="1">VLOOKUP(CONCATENATE($F2742," ",$G2742),AllocFactorMatrix,(K$4+1),FALSE)*$E2743</f>
        <v>17786.886551057418</v>
      </c>
      <c r="L2742" s="22">
        <f ca="1">VLOOKUP(CONCATENATE($F2742," ",$G2742),AllocFactorMatrix,(L$4+1),FALSE)*$E2743</f>
        <v>1267.4030344825671</v>
      </c>
      <c r="M2742" s="22">
        <f t="shared" ca="1" si="1293"/>
        <v>1765632.1154463247</v>
      </c>
      <c r="N2742" s="22">
        <f ca="1">VLOOKUP(CONCATENATE($F2742," ",$G2742),AllocFactorMatrix,(N$4+1),FALSE)*$E2743</f>
        <v>31079.578106008001</v>
      </c>
      <c r="O2742" s="22">
        <f ca="1">VLOOKUP(CONCATENATE($F2742," ",$G2742),AllocFactorMatrix,(O$4+1),FALSE)*$E2743</f>
        <v>9915.0719813605428</v>
      </c>
      <c r="P2742" s="22">
        <f ca="1">VLOOKUP(CONCATENATE($F2742," ",$G2742),AllocFactorMatrix,(P$4+1),FALSE)*$E2743</f>
        <v>3619.2629333624282</v>
      </c>
      <c r="Q2742" s="22">
        <f ca="1">VLOOKUP(CONCATENATE($F2742," ",$G2742),AllocFactorMatrix,(Q$4+1),FALSE)*$E2743</f>
        <v>0</v>
      </c>
      <c r="R2742" s="22">
        <f t="shared" ca="1" si="1295"/>
        <v>44613.913020730972</v>
      </c>
      <c r="S2742" s="22">
        <f ca="1">VLOOKUP(CONCATENATE($F2742," ",$G2742),AllocFactorMatrix,(S$4+1),FALSE)*$E2743</f>
        <v>294.70259164568131</v>
      </c>
      <c r="T2742" s="22">
        <f ca="1">VLOOKUP(CONCATENATE($F2742," ",$G2742),AllocFactorMatrix,(T$4+1),FALSE)*$E2743</f>
        <v>7130.1801180458078</v>
      </c>
      <c r="U2742" s="22">
        <f ca="1">VLOOKUP(CONCATENATE($F2742," ",$G2742),AllocFactorMatrix,(U$4+1),FALSE)*$E2743</f>
        <v>11986.774782685097</v>
      </c>
      <c r="V2742" s="22">
        <f ca="1">VLOOKUP(CONCATENATE($F2742," ",$G2742),AllocFactorMatrix,(V$4+1),FALSE)*$E2743</f>
        <v>2306.5377316768713</v>
      </c>
      <c r="W2742" s="22">
        <f t="shared" ca="1" si="1296"/>
        <v>21718.195224053459</v>
      </c>
      <c r="X2742" s="22">
        <f ca="1">VLOOKUP(CONCATENATE($F2742," ",$G2742),AllocFactorMatrix,(X$4+1),FALSE)*$E2743</f>
        <v>10047.546931878302</v>
      </c>
      <c r="Y2742" s="22">
        <f ca="1">VLOOKUP(CONCATENATE($F2742," ",$G2742),AllocFactorMatrix,(Y$4+1),FALSE)*$E2743</f>
        <v>119.83510489786023</v>
      </c>
      <c r="Z2742" s="22">
        <f t="shared" ca="1" si="1294"/>
        <v>10167.382036776162</v>
      </c>
      <c r="AA2742" s="22">
        <f ca="1">VLOOKUP(CONCATENATE($F2742," ",$G2742),AllocFactorMatrix,(AA$4+1),FALSE)*$E2743</f>
        <v>699.34612082098943</v>
      </c>
      <c r="AB2742" s="22">
        <f ca="1">VLOOKUP(CONCATENATE($F2742," ",$G2742),AllocFactorMatrix,(AB$4+1),FALSE)*$E2743</f>
        <v>295754.9501255622</v>
      </c>
      <c r="AC2742" s="22">
        <f ca="1">VLOOKUP(CONCATENATE($F2742," ",$G2742),AllocFactorMatrix,(AC$4+1),FALSE)*$E2743</f>
        <v>23385.53279798149</v>
      </c>
    </row>
    <row r="2743" spans="4:29" collapsed="1">
      <c r="D2743" s="17" t="s">
        <v>288</v>
      </c>
      <c r="E2743" s="38">
        <v>27292877</v>
      </c>
      <c r="F2743" s="42" t="s">
        <v>69</v>
      </c>
      <c r="G2743" s="17" t="str">
        <f>$G$15</f>
        <v>TOTAL</v>
      </c>
      <c r="H2743" s="21">
        <f t="shared" ca="1" si="1278"/>
        <v>27292877.000000019</v>
      </c>
      <c r="I2743" s="22">
        <f ca="1">VLOOKUP(CONCATENATE($F2743," ",$G2743),AllocFactorMatrix,(I$4+1),FALSE)*$E2743</f>
        <v>15909225.808785113</v>
      </c>
      <c r="J2743" s="22">
        <f ca="1">VLOOKUP(CONCATENATE($F2743," ",$G2743),AllocFactorMatrix,(J$4+1),FALSE)*$E2743</f>
        <v>3970171.8189546433</v>
      </c>
      <c r="K2743" s="22">
        <f ca="1">VLOOKUP(CONCATENATE($F2743," ",$G2743),AllocFactorMatrix,(K$4+1),FALSE)*$E2743</f>
        <v>44948.833418721384</v>
      </c>
      <c r="L2743" s="22">
        <f ca="1">VLOOKUP(CONCATENATE($F2743," ",$G2743),AllocFactorMatrix,(L$4+1),FALSE)*$E2743</f>
        <v>2511.8144227971329</v>
      </c>
      <c r="M2743" s="22">
        <f t="shared" ca="1" si="1293"/>
        <v>4017632.4667961616</v>
      </c>
      <c r="N2743" s="22">
        <f ca="1">VLOOKUP(CONCATENATE($F2743," ",$G2743),AllocFactorMatrix,(N$4+1),FALSE)*$E2743</f>
        <v>1053114.7264659833</v>
      </c>
      <c r="O2743" s="22">
        <f ca="1">VLOOKUP(CONCATENATE($F2743," ",$G2743),AllocFactorMatrix,(O$4+1),FALSE)*$E2743</f>
        <v>281272.52810911613</v>
      </c>
      <c r="P2743" s="22">
        <f ca="1">VLOOKUP(CONCATENATE($F2743," ",$G2743),AllocFactorMatrix,(P$4+1),FALSE)*$E2743</f>
        <v>42931.08298364604</v>
      </c>
      <c r="Q2743" s="22">
        <f ca="1">VLOOKUP(CONCATENATE($F2743," ",$G2743),AllocFactorMatrix,(Q$4+1),FALSE)*$E2743</f>
        <v>0</v>
      </c>
      <c r="R2743" s="22">
        <f t="shared" ca="1" si="1295"/>
        <v>1377318.3375587454</v>
      </c>
      <c r="S2743" s="22">
        <f ca="1">VLOOKUP(CONCATENATE($F2743," ",$G2743),AllocFactorMatrix,(S$4+1),FALSE)*$E2743</f>
        <v>46186.703243721087</v>
      </c>
      <c r="T2743" s="22">
        <f ca="1">VLOOKUP(CONCATENATE($F2743," ",$G2743),AllocFactorMatrix,(T$4+1),FALSE)*$E2743</f>
        <v>848606.00843587203</v>
      </c>
      <c r="U2743" s="22">
        <f ca="1">VLOOKUP(CONCATENATE($F2743," ",$G2743),AllocFactorMatrix,(U$4+1),FALSE)*$E2743</f>
        <v>3902860.2624525246</v>
      </c>
      <c r="V2743" s="22">
        <f ca="1">VLOOKUP(CONCATENATE($F2743," ",$G2743),AllocFactorMatrix,(V$4+1),FALSE)*$E2743</f>
        <v>492113.27172767295</v>
      </c>
      <c r="W2743" s="22">
        <f t="shared" ca="1" si="1296"/>
        <v>5289766.2458597906</v>
      </c>
      <c r="X2743" s="22">
        <f ca="1">VLOOKUP(CONCATENATE($F2743," ",$G2743),AllocFactorMatrix,(X$4+1),FALSE)*$E2743</f>
        <v>296756.60803614254</v>
      </c>
      <c r="Y2743" s="22">
        <f ca="1">VLOOKUP(CONCATENATE($F2743," ",$G2743),AllocFactorMatrix,(Y$4+1),FALSE)*$E2743</f>
        <v>5380.6934796028836</v>
      </c>
      <c r="Z2743" s="22">
        <f t="shared" ca="1" si="1294"/>
        <v>302137.30151574541</v>
      </c>
      <c r="AA2743" s="22">
        <f ca="1">VLOOKUP(CONCATENATE($F2743," ",$G2743),AllocFactorMatrix,(AA$4+1),FALSE)*$E2743</f>
        <v>5200.7972368064038</v>
      </c>
      <c r="AB2743" s="22">
        <f ca="1">VLOOKUP(CONCATENATE($F2743," ",$G2743),AllocFactorMatrix,(AB$4+1),FALSE)*$E2743</f>
        <v>354400.09822422347</v>
      </c>
      <c r="AC2743" s="22">
        <f ca="1">VLOOKUP(CONCATENATE($F2743," ",$G2743),AllocFactorMatrix,(AC$4+1),FALSE)*$E2743</f>
        <v>37195.944023426833</v>
      </c>
    </row>
    <row r="2744" spans="4:29" hidden="1" outlineLevel="1">
      <c r="F2744" s="42" t="str">
        <f>F2751</f>
        <v>LABOR_M</v>
      </c>
      <c r="G2744" s="17" t="str">
        <f>$G$8</f>
        <v>PRODUCTION</v>
      </c>
      <c r="H2744" s="21">
        <f t="shared" ca="1" si="1278"/>
        <v>0</v>
      </c>
      <c r="I2744" s="22">
        <f ca="1">VLOOKUP(CONCATENATE($F2744," ",$G2744),AllocFactorMatrix,(I$4+1),FALSE)*$E2751</f>
        <v>0</v>
      </c>
      <c r="J2744" s="22">
        <f ca="1">VLOOKUP(CONCATENATE($F2744," ",$G2744),AllocFactorMatrix,(J$4+1),FALSE)*$E2751</f>
        <v>0</v>
      </c>
      <c r="K2744" s="22">
        <f ca="1">VLOOKUP(CONCATENATE($F2744," ",$G2744),AllocFactorMatrix,(K$4+1),FALSE)*$E2751</f>
        <v>0</v>
      </c>
      <c r="L2744" s="22">
        <f ca="1">VLOOKUP(CONCATENATE($F2744," ",$G2744),AllocFactorMatrix,(L$4+1),FALSE)*$E2751</f>
        <v>0</v>
      </c>
      <c r="M2744" s="22">
        <f t="shared" ca="1" si="1268"/>
        <v>0</v>
      </c>
      <c r="N2744" s="22">
        <f ca="1">VLOOKUP(CONCATENATE($F2744," ",$G2744),AllocFactorMatrix,(N$4+1),FALSE)*$E2751</f>
        <v>0</v>
      </c>
      <c r="O2744" s="22">
        <f ca="1">VLOOKUP(CONCATENATE($F2744," ",$G2744),AllocFactorMatrix,(O$4+1),FALSE)*$E2751</f>
        <v>0</v>
      </c>
      <c r="P2744" s="22">
        <f ca="1">VLOOKUP(CONCATENATE($F2744," ",$G2744),AllocFactorMatrix,(P$4+1),FALSE)*$E2751</f>
        <v>0</v>
      </c>
      <c r="Q2744" s="22">
        <f ca="1">VLOOKUP(CONCATENATE($F2744," ",$G2744),AllocFactorMatrix,(Q$4+1),FALSE)*$E2751</f>
        <v>0</v>
      </c>
      <c r="R2744" s="22">
        <f ca="1">SUBTOTAL(9,N2744:Q2744)</f>
        <v>0</v>
      </c>
      <c r="S2744" s="22">
        <f ca="1">VLOOKUP(CONCATENATE($F2744," ",$G2744),AllocFactorMatrix,(S$4+1),FALSE)*$E2751</f>
        <v>0</v>
      </c>
      <c r="T2744" s="22">
        <f ca="1">VLOOKUP(CONCATENATE($F2744," ",$G2744),AllocFactorMatrix,(T$4+1),FALSE)*$E2751</f>
        <v>0</v>
      </c>
      <c r="U2744" s="22">
        <f ca="1">VLOOKUP(CONCATENATE($F2744," ",$G2744),AllocFactorMatrix,(U$4+1),FALSE)*$E2751</f>
        <v>0</v>
      </c>
      <c r="V2744" s="22">
        <f ca="1">VLOOKUP(CONCATENATE($F2744," ",$G2744),AllocFactorMatrix,(V$4+1),FALSE)*$E2751</f>
        <v>0</v>
      </c>
      <c r="W2744" s="22">
        <f ca="1">SUBTOTAL(9,S2744:V2744)</f>
        <v>0</v>
      </c>
      <c r="X2744" s="22">
        <f ca="1">VLOOKUP(CONCATENATE($F2744," ",$G2744),AllocFactorMatrix,(X$4+1),FALSE)*$E2751</f>
        <v>0</v>
      </c>
      <c r="Y2744" s="22">
        <f ca="1">VLOOKUP(CONCATENATE($F2744," ",$G2744),AllocFactorMatrix,(Y$4+1),FALSE)*$E2751</f>
        <v>0</v>
      </c>
      <c r="Z2744" s="22">
        <f t="shared" ca="1" si="1269"/>
        <v>0</v>
      </c>
      <c r="AA2744" s="22">
        <f ca="1">VLOOKUP(CONCATENATE($F2744," ",$G2744),AllocFactorMatrix,(AA$4+1),FALSE)*$E2751</f>
        <v>0</v>
      </c>
      <c r="AB2744" s="22">
        <f ca="1">VLOOKUP(CONCATENATE($F2744," ",$G2744),AllocFactorMatrix,(AB$4+1),FALSE)*$E2751</f>
        <v>0</v>
      </c>
      <c r="AC2744" s="22">
        <f ca="1">VLOOKUP(CONCATENATE($F2744," ",$G2744),AllocFactorMatrix,(AC$4+1),FALSE)*$E2751</f>
        <v>0</v>
      </c>
    </row>
    <row r="2745" spans="4:29" hidden="1" outlineLevel="1">
      <c r="F2745" s="42" t="str">
        <f>F2751</f>
        <v>LABOR_M</v>
      </c>
      <c r="G2745" s="17" t="str">
        <f>$G$9</f>
        <v>BULKTRAN</v>
      </c>
      <c r="H2745" s="21">
        <f t="shared" ca="1" si="1278"/>
        <v>0</v>
      </c>
      <c r="I2745" s="22">
        <f ca="1">VLOOKUP(CONCATENATE($F2745," ",$G2745),AllocFactorMatrix,(I$4+1),FALSE)*$E2751</f>
        <v>0</v>
      </c>
      <c r="J2745" s="22">
        <f ca="1">VLOOKUP(CONCATENATE($F2745," ",$G2745),AllocFactorMatrix,(J$4+1),FALSE)*$E2751</f>
        <v>0</v>
      </c>
      <c r="K2745" s="22">
        <f ca="1">VLOOKUP(CONCATENATE($F2745," ",$G2745),AllocFactorMatrix,(K$4+1),FALSE)*$E2751</f>
        <v>0</v>
      </c>
      <c r="L2745" s="22">
        <f ca="1">VLOOKUP(CONCATENATE($F2745," ",$G2745),AllocFactorMatrix,(L$4+1),FALSE)*$E2751</f>
        <v>0</v>
      </c>
      <c r="M2745" s="22">
        <f t="shared" ca="1" si="1268"/>
        <v>0</v>
      </c>
      <c r="N2745" s="22">
        <f ca="1">VLOOKUP(CONCATENATE($F2745," ",$G2745),AllocFactorMatrix,(N$4+1),FALSE)*$E2751</f>
        <v>0</v>
      </c>
      <c r="O2745" s="22">
        <f ca="1">VLOOKUP(CONCATENATE($F2745," ",$G2745),AllocFactorMatrix,(O$4+1),FALSE)*$E2751</f>
        <v>0</v>
      </c>
      <c r="P2745" s="22">
        <f ca="1">VLOOKUP(CONCATENATE($F2745," ",$G2745),AllocFactorMatrix,(P$4+1),FALSE)*$E2751</f>
        <v>0</v>
      </c>
      <c r="Q2745" s="22">
        <f ca="1">VLOOKUP(CONCATENATE($F2745," ",$G2745),AllocFactorMatrix,(Q$4+1),FALSE)*$E2751</f>
        <v>0</v>
      </c>
      <c r="R2745" s="22">
        <f t="shared" ref="R2745:R2751" ca="1" si="1297">SUBTOTAL(9,N2745:Q2745)</f>
        <v>0</v>
      </c>
      <c r="S2745" s="22">
        <f ca="1">VLOOKUP(CONCATENATE($F2745," ",$G2745),AllocFactorMatrix,(S$4+1),FALSE)*$E2751</f>
        <v>0</v>
      </c>
      <c r="T2745" s="22">
        <f ca="1">VLOOKUP(CONCATENATE($F2745," ",$G2745),AllocFactorMatrix,(T$4+1),FALSE)*$E2751</f>
        <v>0</v>
      </c>
      <c r="U2745" s="22">
        <f ca="1">VLOOKUP(CONCATENATE($F2745," ",$G2745),AllocFactorMatrix,(U$4+1),FALSE)*$E2751</f>
        <v>0</v>
      </c>
      <c r="V2745" s="22">
        <f ca="1">VLOOKUP(CONCATENATE($F2745," ",$G2745),AllocFactorMatrix,(V$4+1),FALSE)*$E2751</f>
        <v>0</v>
      </c>
      <c r="W2745" s="22">
        <f t="shared" ref="W2745:W2751" ca="1" si="1298">SUBTOTAL(9,S2745:V2745)</f>
        <v>0</v>
      </c>
      <c r="X2745" s="22">
        <f ca="1">VLOOKUP(CONCATENATE($F2745," ",$G2745),AllocFactorMatrix,(X$4+1),FALSE)*$E2751</f>
        <v>0</v>
      </c>
      <c r="Y2745" s="22">
        <f ca="1">VLOOKUP(CONCATENATE($F2745," ",$G2745),AllocFactorMatrix,(Y$4+1),FALSE)*$E2751</f>
        <v>0</v>
      </c>
      <c r="Z2745" s="22">
        <f t="shared" ca="1" si="1269"/>
        <v>0</v>
      </c>
      <c r="AA2745" s="22">
        <f ca="1">VLOOKUP(CONCATENATE($F2745," ",$G2745),AllocFactorMatrix,(AA$4+1),FALSE)*$E2751</f>
        <v>0</v>
      </c>
      <c r="AB2745" s="22">
        <f ca="1">VLOOKUP(CONCATENATE($F2745," ",$G2745),AllocFactorMatrix,(AB$4+1),FALSE)*$E2751</f>
        <v>0</v>
      </c>
      <c r="AC2745" s="22">
        <f ca="1">VLOOKUP(CONCATENATE($F2745," ",$G2745),AllocFactorMatrix,(AC$4+1),FALSE)*$E2751</f>
        <v>0</v>
      </c>
    </row>
    <row r="2746" spans="4:29" hidden="1" outlineLevel="1">
      <c r="F2746" s="42" t="str">
        <f>F2751</f>
        <v>LABOR_M</v>
      </c>
      <c r="G2746" s="17" t="str">
        <f>$G$10</f>
        <v>SUBTRAN</v>
      </c>
      <c r="H2746" s="21">
        <f t="shared" ca="1" si="1278"/>
        <v>0</v>
      </c>
      <c r="I2746" s="22">
        <f ca="1">VLOOKUP(CONCATENATE($F2746," ",$G2746),AllocFactorMatrix,(I$4+1),FALSE)*$E2751</f>
        <v>0</v>
      </c>
      <c r="J2746" s="22">
        <f ca="1">VLOOKUP(CONCATENATE($F2746," ",$G2746),AllocFactorMatrix,(J$4+1),FALSE)*$E2751</f>
        <v>0</v>
      </c>
      <c r="K2746" s="22">
        <f ca="1">VLOOKUP(CONCATENATE($F2746," ",$G2746),AllocFactorMatrix,(K$4+1),FALSE)*$E2751</f>
        <v>0</v>
      </c>
      <c r="L2746" s="22">
        <f ca="1">VLOOKUP(CONCATENATE($F2746," ",$G2746),AllocFactorMatrix,(L$4+1),FALSE)*$E2751</f>
        <v>0</v>
      </c>
      <c r="M2746" s="22">
        <f t="shared" ca="1" si="1268"/>
        <v>0</v>
      </c>
      <c r="N2746" s="22">
        <f ca="1">VLOOKUP(CONCATENATE($F2746," ",$G2746),AllocFactorMatrix,(N$4+1),FALSE)*$E2751</f>
        <v>0</v>
      </c>
      <c r="O2746" s="22">
        <f ca="1">VLOOKUP(CONCATENATE($F2746," ",$G2746),AllocFactorMatrix,(O$4+1),FALSE)*$E2751</f>
        <v>0</v>
      </c>
      <c r="P2746" s="22">
        <f ca="1">VLOOKUP(CONCATENATE($F2746," ",$G2746),AllocFactorMatrix,(P$4+1),FALSE)*$E2751</f>
        <v>0</v>
      </c>
      <c r="Q2746" s="22">
        <f ca="1">VLOOKUP(CONCATENATE($F2746," ",$G2746),AllocFactorMatrix,(Q$4+1),FALSE)*$E2751</f>
        <v>0</v>
      </c>
      <c r="R2746" s="22">
        <f t="shared" ca="1" si="1297"/>
        <v>0</v>
      </c>
      <c r="S2746" s="22">
        <f ca="1">VLOOKUP(CONCATENATE($F2746," ",$G2746),AllocFactorMatrix,(S$4+1),FALSE)*$E2751</f>
        <v>0</v>
      </c>
      <c r="T2746" s="22">
        <f ca="1">VLOOKUP(CONCATENATE($F2746," ",$G2746),AllocFactorMatrix,(T$4+1),FALSE)*$E2751</f>
        <v>0</v>
      </c>
      <c r="U2746" s="22">
        <f ca="1">VLOOKUP(CONCATENATE($F2746," ",$G2746),AllocFactorMatrix,(U$4+1),FALSE)*$E2751</f>
        <v>0</v>
      </c>
      <c r="V2746" s="22">
        <f ca="1">VLOOKUP(CONCATENATE($F2746," ",$G2746),AllocFactorMatrix,(V$4+1),FALSE)*$E2751</f>
        <v>0</v>
      </c>
      <c r="W2746" s="22">
        <f t="shared" ca="1" si="1298"/>
        <v>0</v>
      </c>
      <c r="X2746" s="22">
        <f ca="1">VLOOKUP(CONCATENATE($F2746," ",$G2746),AllocFactorMatrix,(X$4+1),FALSE)*$E2751</f>
        <v>0</v>
      </c>
      <c r="Y2746" s="22">
        <f ca="1">VLOOKUP(CONCATENATE($F2746," ",$G2746),AllocFactorMatrix,(Y$4+1),FALSE)*$E2751</f>
        <v>0</v>
      </c>
      <c r="Z2746" s="22">
        <f t="shared" ca="1" si="1269"/>
        <v>0</v>
      </c>
      <c r="AA2746" s="22">
        <f ca="1">VLOOKUP(CONCATENATE($F2746," ",$G2746),AllocFactorMatrix,(AA$4+1),FALSE)*$E2751</f>
        <v>0</v>
      </c>
      <c r="AB2746" s="22">
        <f ca="1">VLOOKUP(CONCATENATE($F2746," ",$G2746),AllocFactorMatrix,(AB$4+1),FALSE)*$E2751</f>
        <v>0</v>
      </c>
      <c r="AC2746" s="22">
        <f ca="1">VLOOKUP(CONCATENATE($F2746," ",$G2746),AllocFactorMatrix,(AC$4+1),FALSE)*$E2751</f>
        <v>0</v>
      </c>
    </row>
    <row r="2747" spans="4:29" hidden="1" outlineLevel="1">
      <c r="F2747" s="42" t="str">
        <f>F2751</f>
        <v>LABOR_M</v>
      </c>
      <c r="G2747" s="17" t="str">
        <f>$G$11</f>
        <v>DISTPRI</v>
      </c>
      <c r="H2747" s="21">
        <f t="shared" ca="1" si="1278"/>
        <v>0</v>
      </c>
      <c r="I2747" s="22">
        <f ca="1">VLOOKUP(CONCATENATE($F2747," ",$G2747),AllocFactorMatrix,(I$4+1),FALSE)*$E2751</f>
        <v>0</v>
      </c>
      <c r="J2747" s="22">
        <f ca="1">VLOOKUP(CONCATENATE($F2747," ",$G2747),AllocFactorMatrix,(J$4+1),FALSE)*$E2751</f>
        <v>0</v>
      </c>
      <c r="K2747" s="22">
        <f ca="1">VLOOKUP(CONCATENATE($F2747," ",$G2747),AllocFactorMatrix,(K$4+1),FALSE)*$E2751</f>
        <v>0</v>
      </c>
      <c r="L2747" s="22">
        <f ca="1">VLOOKUP(CONCATENATE($F2747," ",$G2747),AllocFactorMatrix,(L$4+1),FALSE)*$E2751</f>
        <v>0</v>
      </c>
      <c r="M2747" s="22">
        <f t="shared" ca="1" si="1268"/>
        <v>0</v>
      </c>
      <c r="N2747" s="22">
        <f ca="1">VLOOKUP(CONCATENATE($F2747," ",$G2747),AllocFactorMatrix,(N$4+1),FALSE)*$E2751</f>
        <v>0</v>
      </c>
      <c r="O2747" s="22">
        <f ca="1">VLOOKUP(CONCATENATE($F2747," ",$G2747),AllocFactorMatrix,(O$4+1),FALSE)*$E2751</f>
        <v>0</v>
      </c>
      <c r="P2747" s="22">
        <f ca="1">VLOOKUP(CONCATENATE($F2747," ",$G2747),AllocFactorMatrix,(P$4+1),FALSE)*$E2751</f>
        <v>0</v>
      </c>
      <c r="Q2747" s="22">
        <f ca="1">VLOOKUP(CONCATENATE($F2747," ",$G2747),AllocFactorMatrix,(Q$4+1),FALSE)*$E2751</f>
        <v>0</v>
      </c>
      <c r="R2747" s="22">
        <f t="shared" ca="1" si="1297"/>
        <v>0</v>
      </c>
      <c r="S2747" s="22">
        <f ca="1">VLOOKUP(CONCATENATE($F2747," ",$G2747),AllocFactorMatrix,(S$4+1),FALSE)*$E2751</f>
        <v>0</v>
      </c>
      <c r="T2747" s="22">
        <f ca="1">VLOOKUP(CONCATENATE($F2747," ",$G2747),AllocFactorMatrix,(T$4+1),FALSE)*$E2751</f>
        <v>0</v>
      </c>
      <c r="U2747" s="22">
        <f ca="1">VLOOKUP(CONCATENATE($F2747," ",$G2747),AllocFactorMatrix,(U$4+1),FALSE)*$E2751</f>
        <v>0</v>
      </c>
      <c r="V2747" s="22">
        <f ca="1">VLOOKUP(CONCATENATE($F2747," ",$G2747),AllocFactorMatrix,(V$4+1),FALSE)*$E2751</f>
        <v>0</v>
      </c>
      <c r="W2747" s="22">
        <f t="shared" ca="1" si="1298"/>
        <v>0</v>
      </c>
      <c r="X2747" s="22">
        <f ca="1">VLOOKUP(CONCATENATE($F2747," ",$G2747),AllocFactorMatrix,(X$4+1),FALSE)*$E2751</f>
        <v>0</v>
      </c>
      <c r="Y2747" s="22">
        <f ca="1">VLOOKUP(CONCATENATE($F2747," ",$G2747),AllocFactorMatrix,(Y$4+1),FALSE)*$E2751</f>
        <v>0</v>
      </c>
      <c r="Z2747" s="22">
        <f t="shared" ca="1" si="1269"/>
        <v>0</v>
      </c>
      <c r="AA2747" s="22">
        <f ca="1">VLOOKUP(CONCATENATE($F2747," ",$G2747),AllocFactorMatrix,(AA$4+1),FALSE)*$E2751</f>
        <v>0</v>
      </c>
      <c r="AB2747" s="22">
        <f ca="1">VLOOKUP(CONCATENATE($F2747," ",$G2747),AllocFactorMatrix,(AB$4+1),FALSE)*$E2751</f>
        <v>0</v>
      </c>
      <c r="AC2747" s="22">
        <f ca="1">VLOOKUP(CONCATENATE($F2747," ",$G2747),AllocFactorMatrix,(AC$4+1),FALSE)*$E2751</f>
        <v>0</v>
      </c>
    </row>
    <row r="2748" spans="4:29" hidden="1" outlineLevel="1">
      <c r="F2748" s="42" t="str">
        <f>F2751</f>
        <v>LABOR_M</v>
      </c>
      <c r="G2748" s="17" t="str">
        <f>$G$12</f>
        <v>DISTSEC</v>
      </c>
      <c r="H2748" s="21">
        <f t="shared" ca="1" si="1278"/>
        <v>0</v>
      </c>
      <c r="I2748" s="22">
        <f ca="1">VLOOKUP(CONCATENATE($F2748," ",$G2748),AllocFactorMatrix,(I$4+1),FALSE)*$E2751</f>
        <v>0</v>
      </c>
      <c r="J2748" s="22">
        <f ca="1">VLOOKUP(CONCATENATE($F2748," ",$G2748),AllocFactorMatrix,(J$4+1),FALSE)*$E2751</f>
        <v>0</v>
      </c>
      <c r="K2748" s="22">
        <f ca="1">VLOOKUP(CONCATENATE($F2748," ",$G2748),AllocFactorMatrix,(K$4+1),FALSE)*$E2751</f>
        <v>0</v>
      </c>
      <c r="L2748" s="22">
        <f ca="1">VLOOKUP(CONCATENATE($F2748," ",$G2748),AllocFactorMatrix,(L$4+1),FALSE)*$E2751</f>
        <v>0</v>
      </c>
      <c r="M2748" s="22">
        <f t="shared" ca="1" si="1268"/>
        <v>0</v>
      </c>
      <c r="N2748" s="22">
        <f ca="1">VLOOKUP(CONCATENATE($F2748," ",$G2748),AllocFactorMatrix,(N$4+1),FALSE)*$E2751</f>
        <v>0</v>
      </c>
      <c r="O2748" s="22">
        <f ca="1">VLOOKUP(CONCATENATE($F2748," ",$G2748),AllocFactorMatrix,(O$4+1),FALSE)*$E2751</f>
        <v>0</v>
      </c>
      <c r="P2748" s="22">
        <f ca="1">VLOOKUP(CONCATENATE($F2748," ",$G2748),AllocFactorMatrix,(P$4+1),FALSE)*$E2751</f>
        <v>0</v>
      </c>
      <c r="Q2748" s="22">
        <f ca="1">VLOOKUP(CONCATENATE($F2748," ",$G2748),AllocFactorMatrix,(Q$4+1),FALSE)*$E2751</f>
        <v>0</v>
      </c>
      <c r="R2748" s="22">
        <f t="shared" ca="1" si="1297"/>
        <v>0</v>
      </c>
      <c r="S2748" s="22">
        <f ca="1">VLOOKUP(CONCATENATE($F2748," ",$G2748),AllocFactorMatrix,(S$4+1),FALSE)*$E2751</f>
        <v>0</v>
      </c>
      <c r="T2748" s="22">
        <f ca="1">VLOOKUP(CONCATENATE($F2748," ",$G2748),AllocFactorMatrix,(T$4+1),FALSE)*$E2751</f>
        <v>0</v>
      </c>
      <c r="U2748" s="22">
        <f ca="1">VLOOKUP(CONCATENATE($F2748," ",$G2748),AllocFactorMatrix,(U$4+1),FALSE)*$E2751</f>
        <v>0</v>
      </c>
      <c r="V2748" s="22">
        <f ca="1">VLOOKUP(CONCATENATE($F2748," ",$G2748),AllocFactorMatrix,(V$4+1),FALSE)*$E2751</f>
        <v>0</v>
      </c>
      <c r="W2748" s="22">
        <f t="shared" ca="1" si="1298"/>
        <v>0</v>
      </c>
      <c r="X2748" s="22">
        <f ca="1">VLOOKUP(CONCATENATE($F2748," ",$G2748),AllocFactorMatrix,(X$4+1),FALSE)*$E2751</f>
        <v>0</v>
      </c>
      <c r="Y2748" s="22">
        <f ca="1">VLOOKUP(CONCATENATE($F2748," ",$G2748),AllocFactorMatrix,(Y$4+1),FALSE)*$E2751</f>
        <v>0</v>
      </c>
      <c r="Z2748" s="22">
        <f t="shared" ca="1" si="1269"/>
        <v>0</v>
      </c>
      <c r="AA2748" s="22">
        <f ca="1">VLOOKUP(CONCATENATE($F2748," ",$G2748),AllocFactorMatrix,(AA$4+1),FALSE)*$E2751</f>
        <v>0</v>
      </c>
      <c r="AB2748" s="22">
        <f ca="1">VLOOKUP(CONCATENATE($F2748," ",$G2748),AllocFactorMatrix,(AB$4+1),FALSE)*$E2751</f>
        <v>0</v>
      </c>
      <c r="AC2748" s="22">
        <f ca="1">VLOOKUP(CONCATENATE($F2748," ",$G2748),AllocFactorMatrix,(AC$4+1),FALSE)*$E2751</f>
        <v>0</v>
      </c>
    </row>
    <row r="2749" spans="4:29" hidden="1" outlineLevel="1">
      <c r="F2749" s="42" t="str">
        <f>F2751</f>
        <v>LABOR_M</v>
      </c>
      <c r="G2749" s="17" t="str">
        <f>$G$13</f>
        <v>ENERGY</v>
      </c>
      <c r="H2749" s="21">
        <f t="shared" ca="1" si="1278"/>
        <v>0</v>
      </c>
      <c r="I2749" s="22">
        <f ca="1">VLOOKUP(CONCATENATE($F2749," ",$G2749),AllocFactorMatrix,(I$4+1),FALSE)*$E2751</f>
        <v>0</v>
      </c>
      <c r="J2749" s="22">
        <f ca="1">VLOOKUP(CONCATENATE($F2749," ",$G2749),AllocFactorMatrix,(J$4+1),FALSE)*$E2751</f>
        <v>0</v>
      </c>
      <c r="K2749" s="22">
        <f ca="1">VLOOKUP(CONCATENATE($F2749," ",$G2749),AllocFactorMatrix,(K$4+1),FALSE)*$E2751</f>
        <v>0</v>
      </c>
      <c r="L2749" s="22">
        <f ca="1">VLOOKUP(CONCATENATE($F2749," ",$G2749),AllocFactorMatrix,(L$4+1),FALSE)*$E2751</f>
        <v>0</v>
      </c>
      <c r="M2749" s="22">
        <f t="shared" ca="1" si="1268"/>
        <v>0</v>
      </c>
      <c r="N2749" s="22">
        <f ca="1">VLOOKUP(CONCATENATE($F2749," ",$G2749),AllocFactorMatrix,(N$4+1),FALSE)*$E2751</f>
        <v>0</v>
      </c>
      <c r="O2749" s="22">
        <f ca="1">VLOOKUP(CONCATENATE($F2749," ",$G2749),AllocFactorMatrix,(O$4+1),FALSE)*$E2751</f>
        <v>0</v>
      </c>
      <c r="P2749" s="22">
        <f ca="1">VLOOKUP(CONCATENATE($F2749," ",$G2749),AllocFactorMatrix,(P$4+1),FALSE)*$E2751</f>
        <v>0</v>
      </c>
      <c r="Q2749" s="22">
        <f ca="1">VLOOKUP(CONCATENATE($F2749," ",$G2749),AllocFactorMatrix,(Q$4+1),FALSE)*$E2751</f>
        <v>0</v>
      </c>
      <c r="R2749" s="22">
        <f t="shared" ca="1" si="1297"/>
        <v>0</v>
      </c>
      <c r="S2749" s="22">
        <f ca="1">VLOOKUP(CONCATENATE($F2749," ",$G2749),AllocFactorMatrix,(S$4+1),FALSE)*$E2751</f>
        <v>0</v>
      </c>
      <c r="T2749" s="22">
        <f ca="1">VLOOKUP(CONCATENATE($F2749," ",$G2749),AllocFactorMatrix,(T$4+1),FALSE)*$E2751</f>
        <v>0</v>
      </c>
      <c r="U2749" s="22">
        <f ca="1">VLOOKUP(CONCATENATE($F2749," ",$G2749),AllocFactorMatrix,(U$4+1),FALSE)*$E2751</f>
        <v>0</v>
      </c>
      <c r="V2749" s="22">
        <f ca="1">VLOOKUP(CONCATENATE($F2749," ",$G2749),AllocFactorMatrix,(V$4+1),FALSE)*$E2751</f>
        <v>0</v>
      </c>
      <c r="W2749" s="22">
        <f t="shared" ca="1" si="1298"/>
        <v>0</v>
      </c>
      <c r="X2749" s="22">
        <f ca="1">VLOOKUP(CONCATENATE($F2749," ",$G2749),AllocFactorMatrix,(X$4+1),FALSE)*$E2751</f>
        <v>0</v>
      </c>
      <c r="Y2749" s="22">
        <f ca="1">VLOOKUP(CONCATENATE($F2749," ",$G2749),AllocFactorMatrix,(Y$4+1),FALSE)*$E2751</f>
        <v>0</v>
      </c>
      <c r="Z2749" s="22">
        <f t="shared" ca="1" si="1269"/>
        <v>0</v>
      </c>
      <c r="AA2749" s="22">
        <f ca="1">VLOOKUP(CONCATENATE($F2749," ",$G2749),AllocFactorMatrix,(AA$4+1),FALSE)*$E2751</f>
        <v>0</v>
      </c>
      <c r="AB2749" s="22">
        <f ca="1">VLOOKUP(CONCATENATE($F2749," ",$G2749),AllocFactorMatrix,(AB$4+1),FALSE)*$E2751</f>
        <v>0</v>
      </c>
      <c r="AC2749" s="22">
        <f ca="1">VLOOKUP(CONCATENATE($F2749," ",$G2749),AllocFactorMatrix,(AC$4+1),FALSE)*$E2751</f>
        <v>0</v>
      </c>
    </row>
    <row r="2750" spans="4:29" hidden="1" outlineLevel="1">
      <c r="F2750" s="42" t="str">
        <f>F2751</f>
        <v>LABOR_M</v>
      </c>
      <c r="G2750" s="17" t="str">
        <f>$G$14</f>
        <v>CUSTOMER</v>
      </c>
      <c r="H2750" s="21">
        <f t="shared" ca="1" si="1278"/>
        <v>0</v>
      </c>
      <c r="I2750" s="22">
        <f ca="1">VLOOKUP(CONCATENATE($F2750," ",$G2750),AllocFactorMatrix,(I$4+1),FALSE)*$E2751</f>
        <v>0</v>
      </c>
      <c r="J2750" s="22">
        <f ca="1">VLOOKUP(CONCATENATE($F2750," ",$G2750),AllocFactorMatrix,(J$4+1),FALSE)*$E2751</f>
        <v>0</v>
      </c>
      <c r="K2750" s="22">
        <f ca="1">VLOOKUP(CONCATENATE($F2750," ",$G2750),AllocFactorMatrix,(K$4+1),FALSE)*$E2751</f>
        <v>0</v>
      </c>
      <c r="L2750" s="22">
        <f ca="1">VLOOKUP(CONCATENATE($F2750," ",$G2750),AllocFactorMatrix,(L$4+1),FALSE)*$E2751</f>
        <v>0</v>
      </c>
      <c r="M2750" s="22">
        <f t="shared" ca="1" si="1268"/>
        <v>0</v>
      </c>
      <c r="N2750" s="22">
        <f ca="1">VLOOKUP(CONCATENATE($F2750," ",$G2750),AllocFactorMatrix,(N$4+1),FALSE)*$E2751</f>
        <v>0</v>
      </c>
      <c r="O2750" s="22">
        <f ca="1">VLOOKUP(CONCATENATE($F2750," ",$G2750),AllocFactorMatrix,(O$4+1),FALSE)*$E2751</f>
        <v>0</v>
      </c>
      <c r="P2750" s="22">
        <f ca="1">VLOOKUP(CONCATENATE($F2750," ",$G2750),AllocFactorMatrix,(P$4+1),FALSE)*$E2751</f>
        <v>0</v>
      </c>
      <c r="Q2750" s="22">
        <f ca="1">VLOOKUP(CONCATENATE($F2750," ",$G2750),AllocFactorMatrix,(Q$4+1),FALSE)*$E2751</f>
        <v>0</v>
      </c>
      <c r="R2750" s="22">
        <f t="shared" ca="1" si="1297"/>
        <v>0</v>
      </c>
      <c r="S2750" s="22">
        <f ca="1">VLOOKUP(CONCATENATE($F2750," ",$G2750),AllocFactorMatrix,(S$4+1),FALSE)*$E2751</f>
        <v>0</v>
      </c>
      <c r="T2750" s="22">
        <f ca="1">VLOOKUP(CONCATENATE($F2750," ",$G2750),AllocFactorMatrix,(T$4+1),FALSE)*$E2751</f>
        <v>0</v>
      </c>
      <c r="U2750" s="22">
        <f ca="1">VLOOKUP(CONCATENATE($F2750," ",$G2750),AllocFactorMatrix,(U$4+1),FALSE)*$E2751</f>
        <v>0</v>
      </c>
      <c r="V2750" s="22">
        <f ca="1">VLOOKUP(CONCATENATE($F2750," ",$G2750),AllocFactorMatrix,(V$4+1),FALSE)*$E2751</f>
        <v>0</v>
      </c>
      <c r="W2750" s="22">
        <f t="shared" ca="1" si="1298"/>
        <v>0</v>
      </c>
      <c r="X2750" s="22">
        <f ca="1">VLOOKUP(CONCATENATE($F2750," ",$G2750),AllocFactorMatrix,(X$4+1),FALSE)*$E2751</f>
        <v>0</v>
      </c>
      <c r="Y2750" s="22">
        <f ca="1">VLOOKUP(CONCATENATE($F2750," ",$G2750),AllocFactorMatrix,(Y$4+1),FALSE)*$E2751</f>
        <v>0</v>
      </c>
      <c r="Z2750" s="22">
        <f t="shared" ca="1" si="1269"/>
        <v>0</v>
      </c>
      <c r="AA2750" s="22">
        <f ca="1">VLOOKUP(CONCATENATE($F2750," ",$G2750),AllocFactorMatrix,(AA$4+1),FALSE)*$E2751</f>
        <v>0</v>
      </c>
      <c r="AB2750" s="22">
        <f ca="1">VLOOKUP(CONCATENATE($F2750," ",$G2750),AllocFactorMatrix,(AB$4+1),FALSE)*$E2751</f>
        <v>0</v>
      </c>
      <c r="AC2750" s="22">
        <f ca="1">VLOOKUP(CONCATENATE($F2750," ",$G2750),AllocFactorMatrix,(AC$4+1),FALSE)*$E2751</f>
        <v>0</v>
      </c>
    </row>
    <row r="2751" spans="4:29" collapsed="1">
      <c r="D2751" s="17" t="s">
        <v>260</v>
      </c>
      <c r="E2751" s="19">
        <v>0</v>
      </c>
      <c r="F2751" s="42" t="s">
        <v>69</v>
      </c>
      <c r="G2751" s="17" t="str">
        <f>$G$15</f>
        <v>TOTAL</v>
      </c>
      <c r="H2751" s="21">
        <f t="shared" ca="1" si="1278"/>
        <v>0</v>
      </c>
      <c r="I2751" s="22">
        <f ca="1">VLOOKUP(CONCATENATE($F2751," ",$G2751),AllocFactorMatrix,(I$4+1),FALSE)*$E2751</f>
        <v>0</v>
      </c>
      <c r="J2751" s="22">
        <f ca="1">VLOOKUP(CONCATENATE($F2751," ",$G2751),AllocFactorMatrix,(J$4+1),FALSE)*$E2751</f>
        <v>0</v>
      </c>
      <c r="K2751" s="22">
        <f ca="1">VLOOKUP(CONCATENATE($F2751," ",$G2751),AllocFactorMatrix,(K$4+1),FALSE)*$E2751</f>
        <v>0</v>
      </c>
      <c r="L2751" s="22">
        <f ca="1">VLOOKUP(CONCATENATE($F2751," ",$G2751),AllocFactorMatrix,(L$4+1),FALSE)*$E2751</f>
        <v>0</v>
      </c>
      <c r="M2751" s="22">
        <f t="shared" ca="1" si="1268"/>
        <v>0</v>
      </c>
      <c r="N2751" s="22">
        <f ca="1">VLOOKUP(CONCATENATE($F2751," ",$G2751),AllocFactorMatrix,(N$4+1),FALSE)*$E2751</f>
        <v>0</v>
      </c>
      <c r="O2751" s="22">
        <f ca="1">VLOOKUP(CONCATENATE($F2751," ",$G2751),AllocFactorMatrix,(O$4+1),FALSE)*$E2751</f>
        <v>0</v>
      </c>
      <c r="P2751" s="22">
        <f ca="1">VLOOKUP(CONCATENATE($F2751," ",$G2751),AllocFactorMatrix,(P$4+1),FALSE)*$E2751</f>
        <v>0</v>
      </c>
      <c r="Q2751" s="22">
        <f ca="1">VLOOKUP(CONCATENATE($F2751," ",$G2751),AllocFactorMatrix,(Q$4+1),FALSE)*$E2751</f>
        <v>0</v>
      </c>
      <c r="R2751" s="22">
        <f t="shared" ca="1" si="1297"/>
        <v>0</v>
      </c>
      <c r="S2751" s="22">
        <f ca="1">VLOOKUP(CONCATENATE($F2751," ",$G2751),AllocFactorMatrix,(S$4+1),FALSE)*$E2751</f>
        <v>0</v>
      </c>
      <c r="T2751" s="22">
        <f ca="1">VLOOKUP(CONCATENATE($F2751," ",$G2751),AllocFactorMatrix,(T$4+1),FALSE)*$E2751</f>
        <v>0</v>
      </c>
      <c r="U2751" s="22">
        <f ca="1">VLOOKUP(CONCATENATE($F2751," ",$G2751),AllocFactorMatrix,(U$4+1),FALSE)*$E2751</f>
        <v>0</v>
      </c>
      <c r="V2751" s="22">
        <f ca="1">VLOOKUP(CONCATENATE($F2751," ",$G2751),AllocFactorMatrix,(V$4+1),FALSE)*$E2751</f>
        <v>0</v>
      </c>
      <c r="W2751" s="22">
        <f t="shared" ca="1" si="1298"/>
        <v>0</v>
      </c>
      <c r="X2751" s="22">
        <f ca="1">VLOOKUP(CONCATENATE($F2751," ",$G2751),AllocFactorMatrix,(X$4+1),FALSE)*$E2751</f>
        <v>0</v>
      </c>
      <c r="Y2751" s="22">
        <f ca="1">VLOOKUP(CONCATENATE($F2751," ",$G2751),AllocFactorMatrix,(Y$4+1),FALSE)*$E2751</f>
        <v>0</v>
      </c>
      <c r="Z2751" s="22">
        <f t="shared" ca="1" si="1269"/>
        <v>0</v>
      </c>
      <c r="AA2751" s="22">
        <f ca="1">VLOOKUP(CONCATENATE($F2751," ",$G2751),AllocFactorMatrix,(AA$4+1),FALSE)*$E2751</f>
        <v>0</v>
      </c>
      <c r="AB2751" s="22">
        <f ca="1">VLOOKUP(CONCATENATE($F2751," ",$G2751),AllocFactorMatrix,(AB$4+1),FALSE)*$E2751</f>
        <v>0</v>
      </c>
      <c r="AC2751" s="22">
        <f ca="1">VLOOKUP(CONCATENATE($F2751," ",$G2751),AllocFactorMatrix,(AC$4+1),FALSE)*$E2751</f>
        <v>0</v>
      </c>
    </row>
    <row r="2752" spans="4:29" hidden="1" outlineLevel="1">
      <c r="F2752" s="42" t="str">
        <f>F2759</f>
        <v>LABOR_M</v>
      </c>
      <c r="G2752" s="17" t="str">
        <f>$G$8</f>
        <v>PRODUCTION</v>
      </c>
      <c r="H2752" s="21">
        <f t="shared" ref="H2752:H2815" ca="1" si="1299">SUBTOTAL(9,I2752:AC2752)</f>
        <v>0</v>
      </c>
      <c r="I2752" s="22">
        <f ca="1">VLOOKUP(CONCATENATE($F2752," ",$G2752),AllocFactorMatrix,(I$4+1),FALSE)*$E2759</f>
        <v>0</v>
      </c>
      <c r="J2752" s="22">
        <f ca="1">VLOOKUP(CONCATENATE($F2752," ",$G2752),AllocFactorMatrix,(J$4+1),FALSE)*$E2759</f>
        <v>0</v>
      </c>
      <c r="K2752" s="22">
        <f ca="1">VLOOKUP(CONCATENATE($F2752," ",$G2752),AllocFactorMatrix,(K$4+1),FALSE)*$E2759</f>
        <v>0</v>
      </c>
      <c r="L2752" s="22">
        <f ca="1">VLOOKUP(CONCATENATE($F2752," ",$G2752),AllocFactorMatrix,(L$4+1),FALSE)*$E2759</f>
        <v>0</v>
      </c>
      <c r="M2752" s="22">
        <f t="shared" ref="M2752:M2759" ca="1" si="1300">SUBTOTAL(9,J2752:L2752)</f>
        <v>0</v>
      </c>
      <c r="N2752" s="22">
        <f ca="1">VLOOKUP(CONCATENATE($F2752," ",$G2752),AllocFactorMatrix,(N$4+1),FALSE)*$E2759</f>
        <v>0</v>
      </c>
      <c r="O2752" s="22">
        <f ca="1">VLOOKUP(CONCATENATE($F2752," ",$G2752),AllocFactorMatrix,(O$4+1),FALSE)*$E2759</f>
        <v>0</v>
      </c>
      <c r="P2752" s="22">
        <f ca="1">VLOOKUP(CONCATENATE($F2752," ",$G2752),AllocFactorMatrix,(P$4+1),FALSE)*$E2759</f>
        <v>0</v>
      </c>
      <c r="Q2752" s="22">
        <f ca="1">VLOOKUP(CONCATENATE($F2752," ",$G2752),AllocFactorMatrix,(Q$4+1),FALSE)*$E2759</f>
        <v>0</v>
      </c>
      <c r="R2752" s="22">
        <f ca="1">SUBTOTAL(9,N2752:Q2752)</f>
        <v>0</v>
      </c>
      <c r="S2752" s="22">
        <f ca="1">VLOOKUP(CONCATENATE($F2752," ",$G2752),AllocFactorMatrix,(S$4+1),FALSE)*$E2759</f>
        <v>0</v>
      </c>
      <c r="T2752" s="22">
        <f ca="1">VLOOKUP(CONCATENATE($F2752," ",$G2752),AllocFactorMatrix,(T$4+1),FALSE)*$E2759</f>
        <v>0</v>
      </c>
      <c r="U2752" s="22">
        <f ca="1">VLOOKUP(CONCATENATE($F2752," ",$G2752),AllocFactorMatrix,(U$4+1),FALSE)*$E2759</f>
        <v>0</v>
      </c>
      <c r="V2752" s="22">
        <f ca="1">VLOOKUP(CONCATENATE($F2752," ",$G2752),AllocFactorMatrix,(V$4+1),FALSE)*$E2759</f>
        <v>0</v>
      </c>
      <c r="W2752" s="22">
        <f ca="1">SUBTOTAL(9,S2752:V2752)</f>
        <v>0</v>
      </c>
      <c r="X2752" s="22">
        <f ca="1">VLOOKUP(CONCATENATE($F2752," ",$G2752),AllocFactorMatrix,(X$4+1),FALSE)*$E2759</f>
        <v>0</v>
      </c>
      <c r="Y2752" s="22">
        <f ca="1">VLOOKUP(CONCATENATE($F2752," ",$G2752),AllocFactorMatrix,(Y$4+1),FALSE)*$E2759</f>
        <v>0</v>
      </c>
      <c r="Z2752" s="22">
        <f t="shared" ref="Z2752:Z2759" ca="1" si="1301">SUBTOTAL(9,X2752:Y2752)</f>
        <v>0</v>
      </c>
      <c r="AA2752" s="22">
        <f ca="1">VLOOKUP(CONCATENATE($F2752," ",$G2752),AllocFactorMatrix,(AA$4+1),FALSE)*$E2759</f>
        <v>0</v>
      </c>
      <c r="AB2752" s="22">
        <f ca="1">VLOOKUP(CONCATENATE($F2752," ",$G2752),AllocFactorMatrix,(AB$4+1),FALSE)*$E2759</f>
        <v>0</v>
      </c>
      <c r="AC2752" s="22">
        <f ca="1">VLOOKUP(CONCATENATE($F2752," ",$G2752),AllocFactorMatrix,(AC$4+1),FALSE)*$E2759</f>
        <v>0</v>
      </c>
    </row>
    <row r="2753" spans="4:29" hidden="1" outlineLevel="1">
      <c r="F2753" s="42" t="str">
        <f>F2759</f>
        <v>LABOR_M</v>
      </c>
      <c r="G2753" s="17" t="str">
        <f>$G$9</f>
        <v>BULKTRAN</v>
      </c>
      <c r="H2753" s="21">
        <f t="shared" ca="1" si="1299"/>
        <v>0</v>
      </c>
      <c r="I2753" s="22">
        <f ca="1">VLOOKUP(CONCATENATE($F2753," ",$G2753),AllocFactorMatrix,(I$4+1),FALSE)*$E2759</f>
        <v>0</v>
      </c>
      <c r="J2753" s="22">
        <f ca="1">VLOOKUP(CONCATENATE($F2753," ",$G2753),AllocFactorMatrix,(J$4+1),FALSE)*$E2759</f>
        <v>0</v>
      </c>
      <c r="K2753" s="22">
        <f ca="1">VLOOKUP(CONCATENATE($F2753," ",$G2753),AllocFactorMatrix,(K$4+1),FALSE)*$E2759</f>
        <v>0</v>
      </c>
      <c r="L2753" s="22">
        <f ca="1">VLOOKUP(CONCATENATE($F2753," ",$G2753),AllocFactorMatrix,(L$4+1),FALSE)*$E2759</f>
        <v>0</v>
      </c>
      <c r="M2753" s="22">
        <f t="shared" ca="1" si="1300"/>
        <v>0</v>
      </c>
      <c r="N2753" s="22">
        <f ca="1">VLOOKUP(CONCATENATE($F2753," ",$G2753),AllocFactorMatrix,(N$4+1),FALSE)*$E2759</f>
        <v>0</v>
      </c>
      <c r="O2753" s="22">
        <f ca="1">VLOOKUP(CONCATENATE($F2753," ",$G2753),AllocFactorMatrix,(O$4+1),FALSE)*$E2759</f>
        <v>0</v>
      </c>
      <c r="P2753" s="22">
        <f ca="1">VLOOKUP(CONCATENATE($F2753," ",$G2753),AllocFactorMatrix,(P$4+1),FALSE)*$E2759</f>
        <v>0</v>
      </c>
      <c r="Q2753" s="22">
        <f ca="1">VLOOKUP(CONCATENATE($F2753," ",$G2753),AllocFactorMatrix,(Q$4+1),FALSE)*$E2759</f>
        <v>0</v>
      </c>
      <c r="R2753" s="22">
        <f t="shared" ref="R2753:R2759" ca="1" si="1302">SUBTOTAL(9,N2753:Q2753)</f>
        <v>0</v>
      </c>
      <c r="S2753" s="22">
        <f ca="1">VLOOKUP(CONCATENATE($F2753," ",$G2753),AllocFactorMatrix,(S$4+1),FALSE)*$E2759</f>
        <v>0</v>
      </c>
      <c r="T2753" s="22">
        <f ca="1">VLOOKUP(CONCATENATE($F2753," ",$G2753),AllocFactorMatrix,(T$4+1),FALSE)*$E2759</f>
        <v>0</v>
      </c>
      <c r="U2753" s="22">
        <f ca="1">VLOOKUP(CONCATENATE($F2753," ",$G2753),AllocFactorMatrix,(U$4+1),FALSE)*$E2759</f>
        <v>0</v>
      </c>
      <c r="V2753" s="22">
        <f ca="1">VLOOKUP(CONCATENATE($F2753," ",$G2753),AllocFactorMatrix,(V$4+1),FALSE)*$E2759</f>
        <v>0</v>
      </c>
      <c r="W2753" s="22">
        <f t="shared" ref="W2753:W2759" ca="1" si="1303">SUBTOTAL(9,S2753:V2753)</f>
        <v>0</v>
      </c>
      <c r="X2753" s="22">
        <f ca="1">VLOOKUP(CONCATENATE($F2753," ",$G2753),AllocFactorMatrix,(X$4+1),FALSE)*$E2759</f>
        <v>0</v>
      </c>
      <c r="Y2753" s="22">
        <f ca="1">VLOOKUP(CONCATENATE($F2753," ",$G2753),AllocFactorMatrix,(Y$4+1),FALSE)*$E2759</f>
        <v>0</v>
      </c>
      <c r="Z2753" s="22">
        <f t="shared" ca="1" si="1301"/>
        <v>0</v>
      </c>
      <c r="AA2753" s="22">
        <f ca="1">VLOOKUP(CONCATENATE($F2753," ",$G2753),AllocFactorMatrix,(AA$4+1),FALSE)*$E2759</f>
        <v>0</v>
      </c>
      <c r="AB2753" s="22">
        <f ca="1">VLOOKUP(CONCATENATE($F2753," ",$G2753),AllocFactorMatrix,(AB$4+1),FALSE)*$E2759</f>
        <v>0</v>
      </c>
      <c r="AC2753" s="22">
        <f ca="1">VLOOKUP(CONCATENATE($F2753," ",$G2753),AllocFactorMatrix,(AC$4+1),FALSE)*$E2759</f>
        <v>0</v>
      </c>
    </row>
    <row r="2754" spans="4:29" hidden="1" outlineLevel="1">
      <c r="F2754" s="42" t="str">
        <f>F2759</f>
        <v>LABOR_M</v>
      </c>
      <c r="G2754" s="17" t="str">
        <f>$G$10</f>
        <v>SUBTRAN</v>
      </c>
      <c r="H2754" s="21">
        <f t="shared" ca="1" si="1299"/>
        <v>0</v>
      </c>
      <c r="I2754" s="22">
        <f ca="1">VLOOKUP(CONCATENATE($F2754," ",$G2754),AllocFactorMatrix,(I$4+1),FALSE)*$E2759</f>
        <v>0</v>
      </c>
      <c r="J2754" s="22">
        <f ca="1">VLOOKUP(CONCATENATE($F2754," ",$G2754),AllocFactorMatrix,(J$4+1),FALSE)*$E2759</f>
        <v>0</v>
      </c>
      <c r="K2754" s="22">
        <f ca="1">VLOOKUP(CONCATENATE($F2754," ",$G2754),AllocFactorMatrix,(K$4+1),FALSE)*$E2759</f>
        <v>0</v>
      </c>
      <c r="L2754" s="22">
        <f ca="1">VLOOKUP(CONCATENATE($F2754," ",$G2754),AllocFactorMatrix,(L$4+1),FALSE)*$E2759</f>
        <v>0</v>
      </c>
      <c r="M2754" s="22">
        <f t="shared" ca="1" si="1300"/>
        <v>0</v>
      </c>
      <c r="N2754" s="22">
        <f ca="1">VLOOKUP(CONCATENATE($F2754," ",$G2754),AllocFactorMatrix,(N$4+1),FALSE)*$E2759</f>
        <v>0</v>
      </c>
      <c r="O2754" s="22">
        <f ca="1">VLOOKUP(CONCATENATE($F2754," ",$G2754),AllocFactorMatrix,(O$4+1),FALSE)*$E2759</f>
        <v>0</v>
      </c>
      <c r="P2754" s="22">
        <f ca="1">VLOOKUP(CONCATENATE($F2754," ",$G2754),AllocFactorMatrix,(P$4+1),FALSE)*$E2759</f>
        <v>0</v>
      </c>
      <c r="Q2754" s="22">
        <f ca="1">VLOOKUP(CONCATENATE($F2754," ",$G2754),AllocFactorMatrix,(Q$4+1),FALSE)*$E2759</f>
        <v>0</v>
      </c>
      <c r="R2754" s="22">
        <f t="shared" ca="1" si="1302"/>
        <v>0</v>
      </c>
      <c r="S2754" s="22">
        <f ca="1">VLOOKUP(CONCATENATE($F2754," ",$G2754),AllocFactorMatrix,(S$4+1),FALSE)*$E2759</f>
        <v>0</v>
      </c>
      <c r="T2754" s="22">
        <f ca="1">VLOOKUP(CONCATENATE($F2754," ",$G2754),AllocFactorMatrix,(T$4+1),FALSE)*$E2759</f>
        <v>0</v>
      </c>
      <c r="U2754" s="22">
        <f ca="1">VLOOKUP(CONCATENATE($F2754," ",$G2754),AllocFactorMatrix,(U$4+1),FALSE)*$E2759</f>
        <v>0</v>
      </c>
      <c r="V2754" s="22">
        <f ca="1">VLOOKUP(CONCATENATE($F2754," ",$G2754),AllocFactorMatrix,(V$4+1),FALSE)*$E2759</f>
        <v>0</v>
      </c>
      <c r="W2754" s="22">
        <f t="shared" ca="1" si="1303"/>
        <v>0</v>
      </c>
      <c r="X2754" s="22">
        <f ca="1">VLOOKUP(CONCATENATE($F2754," ",$G2754),AllocFactorMatrix,(X$4+1),FALSE)*$E2759</f>
        <v>0</v>
      </c>
      <c r="Y2754" s="22">
        <f ca="1">VLOOKUP(CONCATENATE($F2754," ",$G2754),AllocFactorMatrix,(Y$4+1),FALSE)*$E2759</f>
        <v>0</v>
      </c>
      <c r="Z2754" s="22">
        <f t="shared" ca="1" si="1301"/>
        <v>0</v>
      </c>
      <c r="AA2754" s="22">
        <f ca="1">VLOOKUP(CONCATENATE($F2754," ",$G2754),AllocFactorMatrix,(AA$4+1),FALSE)*$E2759</f>
        <v>0</v>
      </c>
      <c r="AB2754" s="22">
        <f ca="1">VLOOKUP(CONCATENATE($F2754," ",$G2754),AllocFactorMatrix,(AB$4+1),FALSE)*$E2759</f>
        <v>0</v>
      </c>
      <c r="AC2754" s="22">
        <f ca="1">VLOOKUP(CONCATENATE($F2754," ",$G2754),AllocFactorMatrix,(AC$4+1),FALSE)*$E2759</f>
        <v>0</v>
      </c>
    </row>
    <row r="2755" spans="4:29" hidden="1" outlineLevel="1">
      <c r="F2755" s="42" t="str">
        <f>F2759</f>
        <v>LABOR_M</v>
      </c>
      <c r="G2755" s="17" t="str">
        <f>$G$11</f>
        <v>DISTPRI</v>
      </c>
      <c r="H2755" s="21">
        <f t="shared" ca="1" si="1299"/>
        <v>0</v>
      </c>
      <c r="I2755" s="22">
        <f ca="1">VLOOKUP(CONCATENATE($F2755," ",$G2755),AllocFactorMatrix,(I$4+1),FALSE)*$E2759</f>
        <v>0</v>
      </c>
      <c r="J2755" s="22">
        <f ca="1">VLOOKUP(CONCATENATE($F2755," ",$G2755),AllocFactorMatrix,(J$4+1),FALSE)*$E2759</f>
        <v>0</v>
      </c>
      <c r="K2755" s="22">
        <f ca="1">VLOOKUP(CONCATENATE($F2755," ",$G2755),AllocFactorMatrix,(K$4+1),FALSE)*$E2759</f>
        <v>0</v>
      </c>
      <c r="L2755" s="22">
        <f ca="1">VLOOKUP(CONCATENATE($F2755," ",$G2755),AllocFactorMatrix,(L$4+1),FALSE)*$E2759</f>
        <v>0</v>
      </c>
      <c r="M2755" s="22">
        <f t="shared" ca="1" si="1300"/>
        <v>0</v>
      </c>
      <c r="N2755" s="22">
        <f ca="1">VLOOKUP(CONCATENATE($F2755," ",$G2755),AllocFactorMatrix,(N$4+1),FALSE)*$E2759</f>
        <v>0</v>
      </c>
      <c r="O2755" s="22">
        <f ca="1">VLOOKUP(CONCATENATE($F2755," ",$G2755),AllocFactorMatrix,(O$4+1),FALSE)*$E2759</f>
        <v>0</v>
      </c>
      <c r="P2755" s="22">
        <f ca="1">VLOOKUP(CONCATENATE($F2755," ",$G2755),AllocFactorMatrix,(P$4+1),FALSE)*$E2759</f>
        <v>0</v>
      </c>
      <c r="Q2755" s="22">
        <f ca="1">VLOOKUP(CONCATENATE($F2755," ",$G2755),AllocFactorMatrix,(Q$4+1),FALSE)*$E2759</f>
        <v>0</v>
      </c>
      <c r="R2755" s="22">
        <f t="shared" ca="1" si="1302"/>
        <v>0</v>
      </c>
      <c r="S2755" s="22">
        <f ca="1">VLOOKUP(CONCATENATE($F2755," ",$G2755),AllocFactorMatrix,(S$4+1),FALSE)*$E2759</f>
        <v>0</v>
      </c>
      <c r="T2755" s="22">
        <f ca="1">VLOOKUP(CONCATENATE($F2755," ",$G2755),AllocFactorMatrix,(T$4+1),FALSE)*$E2759</f>
        <v>0</v>
      </c>
      <c r="U2755" s="22">
        <f ca="1">VLOOKUP(CONCATENATE($F2755," ",$G2755),AllocFactorMatrix,(U$4+1),FALSE)*$E2759</f>
        <v>0</v>
      </c>
      <c r="V2755" s="22">
        <f ca="1">VLOOKUP(CONCATENATE($F2755," ",$G2755),AllocFactorMatrix,(V$4+1),FALSE)*$E2759</f>
        <v>0</v>
      </c>
      <c r="W2755" s="22">
        <f t="shared" ca="1" si="1303"/>
        <v>0</v>
      </c>
      <c r="X2755" s="22">
        <f ca="1">VLOOKUP(CONCATENATE($F2755," ",$G2755),AllocFactorMatrix,(X$4+1),FALSE)*$E2759</f>
        <v>0</v>
      </c>
      <c r="Y2755" s="22">
        <f ca="1">VLOOKUP(CONCATENATE($F2755," ",$G2755),AllocFactorMatrix,(Y$4+1),FALSE)*$E2759</f>
        <v>0</v>
      </c>
      <c r="Z2755" s="22">
        <f t="shared" ca="1" si="1301"/>
        <v>0</v>
      </c>
      <c r="AA2755" s="22">
        <f ca="1">VLOOKUP(CONCATENATE($F2755," ",$G2755),AllocFactorMatrix,(AA$4+1),FALSE)*$E2759</f>
        <v>0</v>
      </c>
      <c r="AB2755" s="22">
        <f ca="1">VLOOKUP(CONCATENATE($F2755," ",$G2755),AllocFactorMatrix,(AB$4+1),FALSE)*$E2759</f>
        <v>0</v>
      </c>
      <c r="AC2755" s="22">
        <f ca="1">VLOOKUP(CONCATENATE($F2755," ",$G2755),AllocFactorMatrix,(AC$4+1),FALSE)*$E2759</f>
        <v>0</v>
      </c>
    </row>
    <row r="2756" spans="4:29" hidden="1" outlineLevel="1">
      <c r="F2756" s="42" t="str">
        <f>F2759</f>
        <v>LABOR_M</v>
      </c>
      <c r="G2756" s="17" t="str">
        <f>$G$12</f>
        <v>DISTSEC</v>
      </c>
      <c r="H2756" s="21">
        <f t="shared" ca="1" si="1299"/>
        <v>0</v>
      </c>
      <c r="I2756" s="22">
        <f ca="1">VLOOKUP(CONCATENATE($F2756," ",$G2756),AllocFactorMatrix,(I$4+1),FALSE)*$E2759</f>
        <v>0</v>
      </c>
      <c r="J2756" s="22">
        <f ca="1">VLOOKUP(CONCATENATE($F2756," ",$G2756),AllocFactorMatrix,(J$4+1),FALSE)*$E2759</f>
        <v>0</v>
      </c>
      <c r="K2756" s="22">
        <f ca="1">VLOOKUP(CONCATENATE($F2756," ",$G2756),AllocFactorMatrix,(K$4+1),FALSE)*$E2759</f>
        <v>0</v>
      </c>
      <c r="L2756" s="22">
        <f ca="1">VLOOKUP(CONCATENATE($F2756," ",$G2756),AllocFactorMatrix,(L$4+1),FALSE)*$E2759</f>
        <v>0</v>
      </c>
      <c r="M2756" s="22">
        <f t="shared" ca="1" si="1300"/>
        <v>0</v>
      </c>
      <c r="N2756" s="22">
        <f ca="1">VLOOKUP(CONCATENATE($F2756," ",$G2756),AllocFactorMatrix,(N$4+1),FALSE)*$E2759</f>
        <v>0</v>
      </c>
      <c r="O2756" s="22">
        <f ca="1">VLOOKUP(CONCATENATE($F2756," ",$G2756),AllocFactorMatrix,(O$4+1),FALSE)*$E2759</f>
        <v>0</v>
      </c>
      <c r="P2756" s="22">
        <f ca="1">VLOOKUP(CONCATENATE($F2756," ",$G2756),AllocFactorMatrix,(P$4+1),FALSE)*$E2759</f>
        <v>0</v>
      </c>
      <c r="Q2756" s="22">
        <f ca="1">VLOOKUP(CONCATENATE($F2756," ",$G2756),AllocFactorMatrix,(Q$4+1),FALSE)*$E2759</f>
        <v>0</v>
      </c>
      <c r="R2756" s="22">
        <f t="shared" ca="1" si="1302"/>
        <v>0</v>
      </c>
      <c r="S2756" s="22">
        <f ca="1">VLOOKUP(CONCATENATE($F2756," ",$G2756),AllocFactorMatrix,(S$4+1),FALSE)*$E2759</f>
        <v>0</v>
      </c>
      <c r="T2756" s="22">
        <f ca="1">VLOOKUP(CONCATENATE($F2756," ",$G2756),AllocFactorMatrix,(T$4+1),FALSE)*$E2759</f>
        <v>0</v>
      </c>
      <c r="U2756" s="22">
        <f ca="1">VLOOKUP(CONCATENATE($F2756," ",$G2756),AllocFactorMatrix,(U$4+1),FALSE)*$E2759</f>
        <v>0</v>
      </c>
      <c r="V2756" s="22">
        <f ca="1">VLOOKUP(CONCATENATE($F2756," ",$G2756),AllocFactorMatrix,(V$4+1),FALSE)*$E2759</f>
        <v>0</v>
      </c>
      <c r="W2756" s="22">
        <f t="shared" ca="1" si="1303"/>
        <v>0</v>
      </c>
      <c r="X2756" s="22">
        <f ca="1">VLOOKUP(CONCATENATE($F2756," ",$G2756),AllocFactorMatrix,(X$4+1),FALSE)*$E2759</f>
        <v>0</v>
      </c>
      <c r="Y2756" s="22">
        <f ca="1">VLOOKUP(CONCATENATE($F2756," ",$G2756),AllocFactorMatrix,(Y$4+1),FALSE)*$E2759</f>
        <v>0</v>
      </c>
      <c r="Z2756" s="22">
        <f t="shared" ca="1" si="1301"/>
        <v>0</v>
      </c>
      <c r="AA2756" s="22">
        <f ca="1">VLOOKUP(CONCATENATE($F2756," ",$G2756),AllocFactorMatrix,(AA$4+1),FALSE)*$E2759</f>
        <v>0</v>
      </c>
      <c r="AB2756" s="22">
        <f ca="1">VLOOKUP(CONCATENATE($F2756," ",$G2756),AllocFactorMatrix,(AB$4+1),FALSE)*$E2759</f>
        <v>0</v>
      </c>
      <c r="AC2756" s="22">
        <f ca="1">VLOOKUP(CONCATENATE($F2756," ",$G2756),AllocFactorMatrix,(AC$4+1),FALSE)*$E2759</f>
        <v>0</v>
      </c>
    </row>
    <row r="2757" spans="4:29" hidden="1" outlineLevel="1">
      <c r="F2757" s="42" t="str">
        <f>F2759</f>
        <v>LABOR_M</v>
      </c>
      <c r="G2757" s="17" t="str">
        <f>$G$13</f>
        <v>ENERGY</v>
      </c>
      <c r="H2757" s="21">
        <f t="shared" ca="1" si="1299"/>
        <v>0</v>
      </c>
      <c r="I2757" s="22">
        <f ca="1">VLOOKUP(CONCATENATE($F2757," ",$G2757),AllocFactorMatrix,(I$4+1),FALSE)*$E2759</f>
        <v>0</v>
      </c>
      <c r="J2757" s="22">
        <f ca="1">VLOOKUP(CONCATENATE($F2757," ",$G2757),AllocFactorMatrix,(J$4+1),FALSE)*$E2759</f>
        <v>0</v>
      </c>
      <c r="K2757" s="22">
        <f ca="1">VLOOKUP(CONCATENATE($F2757," ",$G2757),AllocFactorMatrix,(K$4+1),FALSE)*$E2759</f>
        <v>0</v>
      </c>
      <c r="L2757" s="22">
        <f ca="1">VLOOKUP(CONCATENATE($F2757," ",$G2757),AllocFactorMatrix,(L$4+1),FALSE)*$E2759</f>
        <v>0</v>
      </c>
      <c r="M2757" s="22">
        <f t="shared" ca="1" si="1300"/>
        <v>0</v>
      </c>
      <c r="N2757" s="22">
        <f ca="1">VLOOKUP(CONCATENATE($F2757," ",$G2757),AllocFactorMatrix,(N$4+1),FALSE)*$E2759</f>
        <v>0</v>
      </c>
      <c r="O2757" s="22">
        <f ca="1">VLOOKUP(CONCATENATE($F2757," ",$G2757),AllocFactorMatrix,(O$4+1),FALSE)*$E2759</f>
        <v>0</v>
      </c>
      <c r="P2757" s="22">
        <f ca="1">VLOOKUP(CONCATENATE($F2757," ",$G2757),AllocFactorMatrix,(P$4+1),FALSE)*$E2759</f>
        <v>0</v>
      </c>
      <c r="Q2757" s="22">
        <f ca="1">VLOOKUP(CONCATENATE($F2757," ",$G2757),AllocFactorMatrix,(Q$4+1),FALSE)*$E2759</f>
        <v>0</v>
      </c>
      <c r="R2757" s="22">
        <f t="shared" ca="1" si="1302"/>
        <v>0</v>
      </c>
      <c r="S2757" s="22">
        <f ca="1">VLOOKUP(CONCATENATE($F2757," ",$G2757),AllocFactorMatrix,(S$4+1),FALSE)*$E2759</f>
        <v>0</v>
      </c>
      <c r="T2757" s="22">
        <f ca="1">VLOOKUP(CONCATENATE($F2757," ",$G2757),AllocFactorMatrix,(T$4+1),FALSE)*$E2759</f>
        <v>0</v>
      </c>
      <c r="U2757" s="22">
        <f ca="1">VLOOKUP(CONCATENATE($F2757," ",$G2757),AllocFactorMatrix,(U$4+1),FALSE)*$E2759</f>
        <v>0</v>
      </c>
      <c r="V2757" s="22">
        <f ca="1">VLOOKUP(CONCATENATE($F2757," ",$G2757),AllocFactorMatrix,(V$4+1),FALSE)*$E2759</f>
        <v>0</v>
      </c>
      <c r="W2757" s="22">
        <f t="shared" ca="1" si="1303"/>
        <v>0</v>
      </c>
      <c r="X2757" s="22">
        <f ca="1">VLOOKUP(CONCATENATE($F2757," ",$G2757),AllocFactorMatrix,(X$4+1),FALSE)*$E2759</f>
        <v>0</v>
      </c>
      <c r="Y2757" s="22">
        <f ca="1">VLOOKUP(CONCATENATE($F2757," ",$G2757),AllocFactorMatrix,(Y$4+1),FALSE)*$E2759</f>
        <v>0</v>
      </c>
      <c r="Z2757" s="22">
        <f t="shared" ca="1" si="1301"/>
        <v>0</v>
      </c>
      <c r="AA2757" s="22">
        <f ca="1">VLOOKUP(CONCATENATE($F2757," ",$G2757),AllocFactorMatrix,(AA$4+1),FALSE)*$E2759</f>
        <v>0</v>
      </c>
      <c r="AB2757" s="22">
        <f ca="1">VLOOKUP(CONCATENATE($F2757," ",$G2757),AllocFactorMatrix,(AB$4+1),FALSE)*$E2759</f>
        <v>0</v>
      </c>
      <c r="AC2757" s="22">
        <f ca="1">VLOOKUP(CONCATENATE($F2757," ",$G2757),AllocFactorMatrix,(AC$4+1),FALSE)*$E2759</f>
        <v>0</v>
      </c>
    </row>
    <row r="2758" spans="4:29" hidden="1" outlineLevel="1">
      <c r="F2758" s="42" t="str">
        <f>F2759</f>
        <v>LABOR_M</v>
      </c>
      <c r="G2758" s="17" t="str">
        <f>$G$14</f>
        <v>CUSTOMER</v>
      </c>
      <c r="H2758" s="21">
        <f t="shared" ca="1" si="1299"/>
        <v>0</v>
      </c>
      <c r="I2758" s="22">
        <f ca="1">VLOOKUP(CONCATENATE($F2758," ",$G2758),AllocFactorMatrix,(I$4+1),FALSE)*$E2759</f>
        <v>0</v>
      </c>
      <c r="J2758" s="22">
        <f ca="1">VLOOKUP(CONCATENATE($F2758," ",$G2758),AllocFactorMatrix,(J$4+1),FALSE)*$E2759</f>
        <v>0</v>
      </c>
      <c r="K2758" s="22">
        <f ca="1">VLOOKUP(CONCATENATE($F2758," ",$G2758),AllocFactorMatrix,(K$4+1),FALSE)*$E2759</f>
        <v>0</v>
      </c>
      <c r="L2758" s="22">
        <f ca="1">VLOOKUP(CONCATENATE($F2758," ",$G2758),AllocFactorMatrix,(L$4+1),FALSE)*$E2759</f>
        <v>0</v>
      </c>
      <c r="M2758" s="22">
        <f t="shared" ca="1" si="1300"/>
        <v>0</v>
      </c>
      <c r="N2758" s="22">
        <f ca="1">VLOOKUP(CONCATENATE($F2758," ",$G2758),AllocFactorMatrix,(N$4+1),FALSE)*$E2759</f>
        <v>0</v>
      </c>
      <c r="O2758" s="22">
        <f ca="1">VLOOKUP(CONCATENATE($F2758," ",$G2758),AllocFactorMatrix,(O$4+1),FALSE)*$E2759</f>
        <v>0</v>
      </c>
      <c r="P2758" s="22">
        <f ca="1">VLOOKUP(CONCATENATE($F2758," ",$G2758),AllocFactorMatrix,(P$4+1),FALSE)*$E2759</f>
        <v>0</v>
      </c>
      <c r="Q2758" s="22">
        <f ca="1">VLOOKUP(CONCATENATE($F2758," ",$G2758),AllocFactorMatrix,(Q$4+1),FALSE)*$E2759</f>
        <v>0</v>
      </c>
      <c r="R2758" s="22">
        <f t="shared" ca="1" si="1302"/>
        <v>0</v>
      </c>
      <c r="S2758" s="22">
        <f ca="1">VLOOKUP(CONCATENATE($F2758," ",$G2758),AllocFactorMatrix,(S$4+1),FALSE)*$E2759</f>
        <v>0</v>
      </c>
      <c r="T2758" s="22">
        <f ca="1">VLOOKUP(CONCATENATE($F2758," ",$G2758),AllocFactorMatrix,(T$4+1),FALSE)*$E2759</f>
        <v>0</v>
      </c>
      <c r="U2758" s="22">
        <f ca="1">VLOOKUP(CONCATENATE($F2758," ",$G2758),AllocFactorMatrix,(U$4+1),FALSE)*$E2759</f>
        <v>0</v>
      </c>
      <c r="V2758" s="22">
        <f ca="1">VLOOKUP(CONCATENATE($F2758," ",$G2758),AllocFactorMatrix,(V$4+1),FALSE)*$E2759</f>
        <v>0</v>
      </c>
      <c r="W2758" s="22">
        <f t="shared" ca="1" si="1303"/>
        <v>0</v>
      </c>
      <c r="X2758" s="22">
        <f ca="1">VLOOKUP(CONCATENATE($F2758," ",$G2758),AllocFactorMatrix,(X$4+1),FALSE)*$E2759</f>
        <v>0</v>
      </c>
      <c r="Y2758" s="22">
        <f ca="1">VLOOKUP(CONCATENATE($F2758," ",$G2758),AllocFactorMatrix,(Y$4+1),FALSE)*$E2759</f>
        <v>0</v>
      </c>
      <c r="Z2758" s="22">
        <f t="shared" ca="1" si="1301"/>
        <v>0</v>
      </c>
      <c r="AA2758" s="22">
        <f ca="1">VLOOKUP(CONCATENATE($F2758," ",$G2758),AllocFactorMatrix,(AA$4+1),FALSE)*$E2759</f>
        <v>0</v>
      </c>
      <c r="AB2758" s="22">
        <f ca="1">VLOOKUP(CONCATENATE($F2758," ",$G2758),AllocFactorMatrix,(AB$4+1),FALSE)*$E2759</f>
        <v>0</v>
      </c>
      <c r="AC2758" s="22">
        <f ca="1">VLOOKUP(CONCATENATE($F2758," ",$G2758),AllocFactorMatrix,(AC$4+1),FALSE)*$E2759</f>
        <v>0</v>
      </c>
    </row>
    <row r="2759" spans="4:29" collapsed="1">
      <c r="D2759" s="17" t="s">
        <v>261</v>
      </c>
      <c r="E2759" s="19">
        <v>0</v>
      </c>
      <c r="F2759" s="42" t="s">
        <v>69</v>
      </c>
      <c r="G2759" s="17" t="str">
        <f>$G$15</f>
        <v>TOTAL</v>
      </c>
      <c r="H2759" s="21">
        <f t="shared" ca="1" si="1299"/>
        <v>0</v>
      </c>
      <c r="I2759" s="22">
        <f ca="1">VLOOKUP(CONCATENATE($F2759," ",$G2759),AllocFactorMatrix,(I$4+1),FALSE)*$E2759</f>
        <v>0</v>
      </c>
      <c r="J2759" s="22">
        <f ca="1">VLOOKUP(CONCATENATE($F2759," ",$G2759),AllocFactorMatrix,(J$4+1),FALSE)*$E2759</f>
        <v>0</v>
      </c>
      <c r="K2759" s="22">
        <f ca="1">VLOOKUP(CONCATENATE($F2759," ",$G2759),AllocFactorMatrix,(K$4+1),FALSE)*$E2759</f>
        <v>0</v>
      </c>
      <c r="L2759" s="22">
        <f ca="1">VLOOKUP(CONCATENATE($F2759," ",$G2759),AllocFactorMatrix,(L$4+1),FALSE)*$E2759</f>
        <v>0</v>
      </c>
      <c r="M2759" s="22">
        <f t="shared" ca="1" si="1300"/>
        <v>0</v>
      </c>
      <c r="N2759" s="22">
        <f ca="1">VLOOKUP(CONCATENATE($F2759," ",$G2759),AllocFactorMatrix,(N$4+1),FALSE)*$E2759</f>
        <v>0</v>
      </c>
      <c r="O2759" s="22">
        <f ca="1">VLOOKUP(CONCATENATE($F2759," ",$G2759),AllocFactorMatrix,(O$4+1),FALSE)*$E2759</f>
        <v>0</v>
      </c>
      <c r="P2759" s="22">
        <f ca="1">VLOOKUP(CONCATENATE($F2759," ",$G2759),AllocFactorMatrix,(P$4+1),FALSE)*$E2759</f>
        <v>0</v>
      </c>
      <c r="Q2759" s="22">
        <f ca="1">VLOOKUP(CONCATENATE($F2759," ",$G2759),AllocFactorMatrix,(Q$4+1),FALSE)*$E2759</f>
        <v>0</v>
      </c>
      <c r="R2759" s="22">
        <f t="shared" ca="1" si="1302"/>
        <v>0</v>
      </c>
      <c r="S2759" s="22">
        <f ca="1">VLOOKUP(CONCATENATE($F2759," ",$G2759),AllocFactorMatrix,(S$4+1),FALSE)*$E2759</f>
        <v>0</v>
      </c>
      <c r="T2759" s="22">
        <f ca="1">VLOOKUP(CONCATENATE($F2759," ",$G2759),AllocFactorMatrix,(T$4+1),FALSE)*$E2759</f>
        <v>0</v>
      </c>
      <c r="U2759" s="22">
        <f ca="1">VLOOKUP(CONCATENATE($F2759," ",$G2759),AllocFactorMatrix,(U$4+1),FALSE)*$E2759</f>
        <v>0</v>
      </c>
      <c r="V2759" s="22">
        <f ca="1">VLOOKUP(CONCATENATE($F2759," ",$G2759),AllocFactorMatrix,(V$4+1),FALSE)*$E2759</f>
        <v>0</v>
      </c>
      <c r="W2759" s="22">
        <f t="shared" ca="1" si="1303"/>
        <v>0</v>
      </c>
      <c r="X2759" s="22">
        <f ca="1">VLOOKUP(CONCATENATE($F2759," ",$G2759),AllocFactorMatrix,(X$4+1),FALSE)*$E2759</f>
        <v>0</v>
      </c>
      <c r="Y2759" s="22">
        <f ca="1">VLOOKUP(CONCATENATE($F2759," ",$G2759),AllocFactorMatrix,(Y$4+1),FALSE)*$E2759</f>
        <v>0</v>
      </c>
      <c r="Z2759" s="22">
        <f t="shared" ca="1" si="1301"/>
        <v>0</v>
      </c>
      <c r="AA2759" s="22">
        <f ca="1">VLOOKUP(CONCATENATE($F2759," ",$G2759),AllocFactorMatrix,(AA$4+1),FALSE)*$E2759</f>
        <v>0</v>
      </c>
      <c r="AB2759" s="22">
        <f ca="1">VLOOKUP(CONCATENATE($F2759," ",$G2759),AllocFactorMatrix,(AB$4+1),FALSE)*$E2759</f>
        <v>0</v>
      </c>
      <c r="AC2759" s="22">
        <f ca="1">VLOOKUP(CONCATENATE($F2759," ",$G2759),AllocFactorMatrix,(AC$4+1),FALSE)*$E2759</f>
        <v>0</v>
      </c>
    </row>
    <row r="2760" spans="4:29" hidden="1" outlineLevel="1">
      <c r="F2760" s="42" t="str">
        <f>F2767</f>
        <v>LABOR_M</v>
      </c>
      <c r="G2760" s="17" t="str">
        <f>$G$8</f>
        <v>PRODUCTION</v>
      </c>
      <c r="H2760" s="21">
        <f t="shared" ca="1" si="1299"/>
        <v>0</v>
      </c>
      <c r="I2760" s="22">
        <f ca="1">VLOOKUP(CONCATENATE($F2760," ",$G2760),AllocFactorMatrix,(I$4+1),FALSE)*$E2767</f>
        <v>0</v>
      </c>
      <c r="J2760" s="22">
        <f ca="1">VLOOKUP(CONCATENATE($F2760," ",$G2760),AllocFactorMatrix,(J$4+1),FALSE)*$E2767</f>
        <v>0</v>
      </c>
      <c r="K2760" s="22">
        <f ca="1">VLOOKUP(CONCATENATE($F2760," ",$G2760),AllocFactorMatrix,(K$4+1),FALSE)*$E2767</f>
        <v>0</v>
      </c>
      <c r="L2760" s="22">
        <f ca="1">VLOOKUP(CONCATENATE($F2760," ",$G2760),AllocFactorMatrix,(L$4+1),FALSE)*$E2767</f>
        <v>0</v>
      </c>
      <c r="M2760" s="22">
        <f t="shared" ref="M2760:M2767" ca="1" si="1304">SUBTOTAL(9,J2760:L2760)</f>
        <v>0</v>
      </c>
      <c r="N2760" s="22">
        <f ca="1">VLOOKUP(CONCATENATE($F2760," ",$G2760),AllocFactorMatrix,(N$4+1),FALSE)*$E2767</f>
        <v>0</v>
      </c>
      <c r="O2760" s="22">
        <f ca="1">VLOOKUP(CONCATENATE($F2760," ",$G2760),AllocFactorMatrix,(O$4+1),FALSE)*$E2767</f>
        <v>0</v>
      </c>
      <c r="P2760" s="22">
        <f ca="1">VLOOKUP(CONCATENATE($F2760," ",$G2760),AllocFactorMatrix,(P$4+1),FALSE)*$E2767</f>
        <v>0</v>
      </c>
      <c r="Q2760" s="22">
        <f ca="1">VLOOKUP(CONCATENATE($F2760," ",$G2760),AllocFactorMatrix,(Q$4+1),FALSE)*$E2767</f>
        <v>0</v>
      </c>
      <c r="R2760" s="22">
        <f ca="1">SUBTOTAL(9,N2760:Q2760)</f>
        <v>0</v>
      </c>
      <c r="S2760" s="22">
        <f ca="1">VLOOKUP(CONCATENATE($F2760," ",$G2760),AllocFactorMatrix,(S$4+1),FALSE)*$E2767</f>
        <v>0</v>
      </c>
      <c r="T2760" s="22">
        <f ca="1">VLOOKUP(CONCATENATE($F2760," ",$G2760),AllocFactorMatrix,(T$4+1),FALSE)*$E2767</f>
        <v>0</v>
      </c>
      <c r="U2760" s="22">
        <f ca="1">VLOOKUP(CONCATENATE($F2760," ",$G2760),AllocFactorMatrix,(U$4+1),FALSE)*$E2767</f>
        <v>0</v>
      </c>
      <c r="V2760" s="22">
        <f ca="1">VLOOKUP(CONCATENATE($F2760," ",$G2760),AllocFactorMatrix,(V$4+1),FALSE)*$E2767</f>
        <v>0</v>
      </c>
      <c r="W2760" s="22">
        <f ca="1">SUBTOTAL(9,S2760:V2760)</f>
        <v>0</v>
      </c>
      <c r="X2760" s="22">
        <f ca="1">VLOOKUP(CONCATENATE($F2760," ",$G2760),AllocFactorMatrix,(X$4+1),FALSE)*$E2767</f>
        <v>0</v>
      </c>
      <c r="Y2760" s="22">
        <f ca="1">VLOOKUP(CONCATENATE($F2760," ",$G2760),AllocFactorMatrix,(Y$4+1),FALSE)*$E2767</f>
        <v>0</v>
      </c>
      <c r="Z2760" s="22">
        <f t="shared" ref="Z2760:Z2767" ca="1" si="1305">SUBTOTAL(9,X2760:Y2760)</f>
        <v>0</v>
      </c>
      <c r="AA2760" s="22">
        <f ca="1">VLOOKUP(CONCATENATE($F2760," ",$G2760),AllocFactorMatrix,(AA$4+1),FALSE)*$E2767</f>
        <v>0</v>
      </c>
      <c r="AB2760" s="22">
        <f ca="1">VLOOKUP(CONCATENATE($F2760," ",$G2760),AllocFactorMatrix,(AB$4+1),FALSE)*$E2767</f>
        <v>0</v>
      </c>
      <c r="AC2760" s="22">
        <f ca="1">VLOOKUP(CONCATENATE($F2760," ",$G2760),AllocFactorMatrix,(AC$4+1),FALSE)*$E2767</f>
        <v>0</v>
      </c>
    </row>
    <row r="2761" spans="4:29" hidden="1" outlineLevel="1">
      <c r="F2761" s="42" t="str">
        <f>F2767</f>
        <v>LABOR_M</v>
      </c>
      <c r="G2761" s="17" t="str">
        <f>$G$9</f>
        <v>BULKTRAN</v>
      </c>
      <c r="H2761" s="21">
        <f t="shared" ca="1" si="1299"/>
        <v>0</v>
      </c>
      <c r="I2761" s="22">
        <f ca="1">VLOOKUP(CONCATENATE($F2761," ",$G2761),AllocFactorMatrix,(I$4+1),FALSE)*$E2767</f>
        <v>0</v>
      </c>
      <c r="J2761" s="22">
        <f ca="1">VLOOKUP(CONCATENATE($F2761," ",$G2761),AllocFactorMatrix,(J$4+1),FALSE)*$E2767</f>
        <v>0</v>
      </c>
      <c r="K2761" s="22">
        <f ca="1">VLOOKUP(CONCATENATE($F2761," ",$G2761),AllocFactorMatrix,(K$4+1),FALSE)*$E2767</f>
        <v>0</v>
      </c>
      <c r="L2761" s="22">
        <f ca="1">VLOOKUP(CONCATENATE($F2761," ",$G2761),AllocFactorMatrix,(L$4+1),FALSE)*$E2767</f>
        <v>0</v>
      </c>
      <c r="M2761" s="22">
        <f t="shared" ca="1" si="1304"/>
        <v>0</v>
      </c>
      <c r="N2761" s="22">
        <f ca="1">VLOOKUP(CONCATENATE($F2761," ",$G2761),AllocFactorMatrix,(N$4+1),FALSE)*$E2767</f>
        <v>0</v>
      </c>
      <c r="O2761" s="22">
        <f ca="1">VLOOKUP(CONCATENATE($F2761," ",$G2761),AllocFactorMatrix,(O$4+1),FALSE)*$E2767</f>
        <v>0</v>
      </c>
      <c r="P2761" s="22">
        <f ca="1">VLOOKUP(CONCATENATE($F2761," ",$G2761),AllocFactorMatrix,(P$4+1),FALSE)*$E2767</f>
        <v>0</v>
      </c>
      <c r="Q2761" s="22">
        <f ca="1">VLOOKUP(CONCATENATE($F2761," ",$G2761),AllocFactorMatrix,(Q$4+1),FALSE)*$E2767</f>
        <v>0</v>
      </c>
      <c r="R2761" s="22">
        <f t="shared" ref="R2761:R2767" ca="1" si="1306">SUBTOTAL(9,N2761:Q2761)</f>
        <v>0</v>
      </c>
      <c r="S2761" s="22">
        <f ca="1">VLOOKUP(CONCATENATE($F2761," ",$G2761),AllocFactorMatrix,(S$4+1),FALSE)*$E2767</f>
        <v>0</v>
      </c>
      <c r="T2761" s="22">
        <f ca="1">VLOOKUP(CONCATENATE($F2761," ",$G2761),AllocFactorMatrix,(T$4+1),FALSE)*$E2767</f>
        <v>0</v>
      </c>
      <c r="U2761" s="22">
        <f ca="1">VLOOKUP(CONCATENATE($F2761," ",$G2761),AllocFactorMatrix,(U$4+1),FALSE)*$E2767</f>
        <v>0</v>
      </c>
      <c r="V2761" s="22">
        <f ca="1">VLOOKUP(CONCATENATE($F2761," ",$G2761),AllocFactorMatrix,(V$4+1),FALSE)*$E2767</f>
        <v>0</v>
      </c>
      <c r="W2761" s="22">
        <f t="shared" ref="W2761:W2767" ca="1" si="1307">SUBTOTAL(9,S2761:V2761)</f>
        <v>0</v>
      </c>
      <c r="X2761" s="22">
        <f ca="1">VLOOKUP(CONCATENATE($F2761," ",$G2761),AllocFactorMatrix,(X$4+1),FALSE)*$E2767</f>
        <v>0</v>
      </c>
      <c r="Y2761" s="22">
        <f ca="1">VLOOKUP(CONCATENATE($F2761," ",$G2761),AllocFactorMatrix,(Y$4+1),FALSE)*$E2767</f>
        <v>0</v>
      </c>
      <c r="Z2761" s="22">
        <f t="shared" ca="1" si="1305"/>
        <v>0</v>
      </c>
      <c r="AA2761" s="22">
        <f ca="1">VLOOKUP(CONCATENATE($F2761," ",$G2761),AllocFactorMatrix,(AA$4+1),FALSE)*$E2767</f>
        <v>0</v>
      </c>
      <c r="AB2761" s="22">
        <f ca="1">VLOOKUP(CONCATENATE($F2761," ",$G2761),AllocFactorMatrix,(AB$4+1),FALSE)*$E2767</f>
        <v>0</v>
      </c>
      <c r="AC2761" s="22">
        <f ca="1">VLOOKUP(CONCATENATE($F2761," ",$G2761),AllocFactorMatrix,(AC$4+1),FALSE)*$E2767</f>
        <v>0</v>
      </c>
    </row>
    <row r="2762" spans="4:29" hidden="1" outlineLevel="1">
      <c r="F2762" s="42" t="str">
        <f>F2767</f>
        <v>LABOR_M</v>
      </c>
      <c r="G2762" s="17" t="str">
        <f>$G$10</f>
        <v>SUBTRAN</v>
      </c>
      <c r="H2762" s="21">
        <f t="shared" ca="1" si="1299"/>
        <v>0</v>
      </c>
      <c r="I2762" s="22">
        <f ca="1">VLOOKUP(CONCATENATE($F2762," ",$G2762),AllocFactorMatrix,(I$4+1),FALSE)*$E2767</f>
        <v>0</v>
      </c>
      <c r="J2762" s="22">
        <f ca="1">VLOOKUP(CONCATENATE($F2762," ",$G2762),AllocFactorMatrix,(J$4+1),FALSE)*$E2767</f>
        <v>0</v>
      </c>
      <c r="K2762" s="22">
        <f ca="1">VLOOKUP(CONCATENATE($F2762," ",$G2762),AllocFactorMatrix,(K$4+1),FALSE)*$E2767</f>
        <v>0</v>
      </c>
      <c r="L2762" s="22">
        <f ca="1">VLOOKUP(CONCATENATE($F2762," ",$G2762),AllocFactorMatrix,(L$4+1),FALSE)*$E2767</f>
        <v>0</v>
      </c>
      <c r="M2762" s="22">
        <f t="shared" ca="1" si="1304"/>
        <v>0</v>
      </c>
      <c r="N2762" s="22">
        <f ca="1">VLOOKUP(CONCATENATE($F2762," ",$G2762),AllocFactorMatrix,(N$4+1),FALSE)*$E2767</f>
        <v>0</v>
      </c>
      <c r="O2762" s="22">
        <f ca="1">VLOOKUP(CONCATENATE($F2762," ",$G2762),AllocFactorMatrix,(O$4+1),FALSE)*$E2767</f>
        <v>0</v>
      </c>
      <c r="P2762" s="22">
        <f ca="1">VLOOKUP(CONCATENATE($F2762," ",$G2762),AllocFactorMatrix,(P$4+1),FALSE)*$E2767</f>
        <v>0</v>
      </c>
      <c r="Q2762" s="22">
        <f ca="1">VLOOKUP(CONCATENATE($F2762," ",$G2762),AllocFactorMatrix,(Q$4+1),FALSE)*$E2767</f>
        <v>0</v>
      </c>
      <c r="R2762" s="22">
        <f t="shared" ca="1" si="1306"/>
        <v>0</v>
      </c>
      <c r="S2762" s="22">
        <f ca="1">VLOOKUP(CONCATENATE($F2762," ",$G2762),AllocFactorMatrix,(S$4+1),FALSE)*$E2767</f>
        <v>0</v>
      </c>
      <c r="T2762" s="22">
        <f ca="1">VLOOKUP(CONCATENATE($F2762," ",$G2762),AllocFactorMatrix,(T$4+1),FALSE)*$E2767</f>
        <v>0</v>
      </c>
      <c r="U2762" s="22">
        <f ca="1">VLOOKUP(CONCATENATE($F2762," ",$G2762),AllocFactorMatrix,(U$4+1),FALSE)*$E2767</f>
        <v>0</v>
      </c>
      <c r="V2762" s="22">
        <f ca="1">VLOOKUP(CONCATENATE($F2762," ",$G2762),AllocFactorMatrix,(V$4+1),FALSE)*$E2767</f>
        <v>0</v>
      </c>
      <c r="W2762" s="22">
        <f t="shared" ca="1" si="1307"/>
        <v>0</v>
      </c>
      <c r="X2762" s="22">
        <f ca="1">VLOOKUP(CONCATENATE($F2762," ",$G2762),AllocFactorMatrix,(X$4+1),FALSE)*$E2767</f>
        <v>0</v>
      </c>
      <c r="Y2762" s="22">
        <f ca="1">VLOOKUP(CONCATENATE($F2762," ",$G2762),AllocFactorMatrix,(Y$4+1),FALSE)*$E2767</f>
        <v>0</v>
      </c>
      <c r="Z2762" s="22">
        <f t="shared" ca="1" si="1305"/>
        <v>0</v>
      </c>
      <c r="AA2762" s="22">
        <f ca="1">VLOOKUP(CONCATENATE($F2762," ",$G2762),AllocFactorMatrix,(AA$4+1),FALSE)*$E2767</f>
        <v>0</v>
      </c>
      <c r="AB2762" s="22">
        <f ca="1">VLOOKUP(CONCATENATE($F2762," ",$G2762),AllocFactorMatrix,(AB$4+1),FALSE)*$E2767</f>
        <v>0</v>
      </c>
      <c r="AC2762" s="22">
        <f ca="1">VLOOKUP(CONCATENATE($F2762," ",$G2762),AllocFactorMatrix,(AC$4+1),FALSE)*$E2767</f>
        <v>0</v>
      </c>
    </row>
    <row r="2763" spans="4:29" hidden="1" outlineLevel="1">
      <c r="F2763" s="42" t="str">
        <f>F2767</f>
        <v>LABOR_M</v>
      </c>
      <c r="G2763" s="17" t="str">
        <f>$G$11</f>
        <v>DISTPRI</v>
      </c>
      <c r="H2763" s="21">
        <f t="shared" ca="1" si="1299"/>
        <v>0</v>
      </c>
      <c r="I2763" s="22">
        <f ca="1">VLOOKUP(CONCATENATE($F2763," ",$G2763),AllocFactorMatrix,(I$4+1),FALSE)*$E2767</f>
        <v>0</v>
      </c>
      <c r="J2763" s="22">
        <f ca="1">VLOOKUP(CONCATENATE($F2763," ",$G2763),AllocFactorMatrix,(J$4+1),FALSE)*$E2767</f>
        <v>0</v>
      </c>
      <c r="K2763" s="22">
        <f ca="1">VLOOKUP(CONCATENATE($F2763," ",$G2763),AllocFactorMatrix,(K$4+1),FALSE)*$E2767</f>
        <v>0</v>
      </c>
      <c r="L2763" s="22">
        <f ca="1">VLOOKUP(CONCATENATE($F2763," ",$G2763),AllocFactorMatrix,(L$4+1),FALSE)*$E2767</f>
        <v>0</v>
      </c>
      <c r="M2763" s="22">
        <f t="shared" ca="1" si="1304"/>
        <v>0</v>
      </c>
      <c r="N2763" s="22">
        <f ca="1">VLOOKUP(CONCATENATE($F2763," ",$G2763),AllocFactorMatrix,(N$4+1),FALSE)*$E2767</f>
        <v>0</v>
      </c>
      <c r="O2763" s="22">
        <f ca="1">VLOOKUP(CONCATENATE($F2763," ",$G2763),AllocFactorMatrix,(O$4+1),FALSE)*$E2767</f>
        <v>0</v>
      </c>
      <c r="P2763" s="22">
        <f ca="1">VLOOKUP(CONCATENATE($F2763," ",$G2763),AllocFactorMatrix,(P$4+1),FALSE)*$E2767</f>
        <v>0</v>
      </c>
      <c r="Q2763" s="22">
        <f ca="1">VLOOKUP(CONCATENATE($F2763," ",$G2763),AllocFactorMatrix,(Q$4+1),FALSE)*$E2767</f>
        <v>0</v>
      </c>
      <c r="R2763" s="22">
        <f t="shared" ca="1" si="1306"/>
        <v>0</v>
      </c>
      <c r="S2763" s="22">
        <f ca="1">VLOOKUP(CONCATENATE($F2763," ",$G2763),AllocFactorMatrix,(S$4+1),FALSE)*$E2767</f>
        <v>0</v>
      </c>
      <c r="T2763" s="22">
        <f ca="1">VLOOKUP(CONCATENATE($F2763," ",$G2763),AllocFactorMatrix,(T$4+1),FALSE)*$E2767</f>
        <v>0</v>
      </c>
      <c r="U2763" s="22">
        <f ca="1">VLOOKUP(CONCATENATE($F2763," ",$G2763),AllocFactorMatrix,(U$4+1),FALSE)*$E2767</f>
        <v>0</v>
      </c>
      <c r="V2763" s="22">
        <f ca="1">VLOOKUP(CONCATENATE($F2763," ",$G2763),AllocFactorMatrix,(V$4+1),FALSE)*$E2767</f>
        <v>0</v>
      </c>
      <c r="W2763" s="22">
        <f t="shared" ca="1" si="1307"/>
        <v>0</v>
      </c>
      <c r="X2763" s="22">
        <f ca="1">VLOOKUP(CONCATENATE($F2763," ",$G2763),AllocFactorMatrix,(X$4+1),FALSE)*$E2767</f>
        <v>0</v>
      </c>
      <c r="Y2763" s="22">
        <f ca="1">VLOOKUP(CONCATENATE($F2763," ",$G2763),AllocFactorMatrix,(Y$4+1),FALSE)*$E2767</f>
        <v>0</v>
      </c>
      <c r="Z2763" s="22">
        <f t="shared" ca="1" si="1305"/>
        <v>0</v>
      </c>
      <c r="AA2763" s="22">
        <f ca="1">VLOOKUP(CONCATENATE($F2763," ",$G2763),AllocFactorMatrix,(AA$4+1),FALSE)*$E2767</f>
        <v>0</v>
      </c>
      <c r="AB2763" s="22">
        <f ca="1">VLOOKUP(CONCATENATE($F2763," ",$G2763),AllocFactorMatrix,(AB$4+1),FALSE)*$E2767</f>
        <v>0</v>
      </c>
      <c r="AC2763" s="22">
        <f ca="1">VLOOKUP(CONCATENATE($F2763," ",$G2763),AllocFactorMatrix,(AC$4+1),FALSE)*$E2767</f>
        <v>0</v>
      </c>
    </row>
    <row r="2764" spans="4:29" hidden="1" outlineLevel="1">
      <c r="F2764" s="42" t="str">
        <f>F2767</f>
        <v>LABOR_M</v>
      </c>
      <c r="G2764" s="17" t="str">
        <f>$G$12</f>
        <v>DISTSEC</v>
      </c>
      <c r="H2764" s="21">
        <f t="shared" ca="1" si="1299"/>
        <v>0</v>
      </c>
      <c r="I2764" s="22">
        <f ca="1">VLOOKUP(CONCATENATE($F2764," ",$G2764),AllocFactorMatrix,(I$4+1),FALSE)*$E2767</f>
        <v>0</v>
      </c>
      <c r="J2764" s="22">
        <f ca="1">VLOOKUP(CONCATENATE($F2764," ",$G2764),AllocFactorMatrix,(J$4+1),FALSE)*$E2767</f>
        <v>0</v>
      </c>
      <c r="K2764" s="22">
        <f ca="1">VLOOKUP(CONCATENATE($F2764," ",$G2764),AllocFactorMatrix,(K$4+1),FALSE)*$E2767</f>
        <v>0</v>
      </c>
      <c r="L2764" s="22">
        <f ca="1">VLOOKUP(CONCATENATE($F2764," ",$G2764),AllocFactorMatrix,(L$4+1),FALSE)*$E2767</f>
        <v>0</v>
      </c>
      <c r="M2764" s="22">
        <f t="shared" ca="1" si="1304"/>
        <v>0</v>
      </c>
      <c r="N2764" s="22">
        <f ca="1">VLOOKUP(CONCATENATE($F2764," ",$G2764),AllocFactorMatrix,(N$4+1),FALSE)*$E2767</f>
        <v>0</v>
      </c>
      <c r="O2764" s="22">
        <f ca="1">VLOOKUP(CONCATENATE($F2764," ",$G2764),AllocFactorMatrix,(O$4+1),FALSE)*$E2767</f>
        <v>0</v>
      </c>
      <c r="P2764" s="22">
        <f ca="1">VLOOKUP(CONCATENATE($F2764," ",$G2764),AllocFactorMatrix,(P$4+1),FALSE)*$E2767</f>
        <v>0</v>
      </c>
      <c r="Q2764" s="22">
        <f ca="1">VLOOKUP(CONCATENATE($F2764," ",$G2764),AllocFactorMatrix,(Q$4+1),FALSE)*$E2767</f>
        <v>0</v>
      </c>
      <c r="R2764" s="22">
        <f t="shared" ca="1" si="1306"/>
        <v>0</v>
      </c>
      <c r="S2764" s="22">
        <f ca="1">VLOOKUP(CONCATENATE($F2764," ",$G2764),AllocFactorMatrix,(S$4+1),FALSE)*$E2767</f>
        <v>0</v>
      </c>
      <c r="T2764" s="22">
        <f ca="1">VLOOKUP(CONCATENATE($F2764," ",$G2764),AllocFactorMatrix,(T$4+1),FALSE)*$E2767</f>
        <v>0</v>
      </c>
      <c r="U2764" s="22">
        <f ca="1">VLOOKUP(CONCATENATE($F2764," ",$G2764),AllocFactorMatrix,(U$4+1),FALSE)*$E2767</f>
        <v>0</v>
      </c>
      <c r="V2764" s="22">
        <f ca="1">VLOOKUP(CONCATENATE($F2764," ",$G2764),AllocFactorMatrix,(V$4+1),FALSE)*$E2767</f>
        <v>0</v>
      </c>
      <c r="W2764" s="22">
        <f t="shared" ca="1" si="1307"/>
        <v>0</v>
      </c>
      <c r="X2764" s="22">
        <f ca="1">VLOOKUP(CONCATENATE($F2764," ",$G2764),AllocFactorMatrix,(X$4+1),FALSE)*$E2767</f>
        <v>0</v>
      </c>
      <c r="Y2764" s="22">
        <f ca="1">VLOOKUP(CONCATENATE($F2764," ",$G2764),AllocFactorMatrix,(Y$4+1),FALSE)*$E2767</f>
        <v>0</v>
      </c>
      <c r="Z2764" s="22">
        <f t="shared" ca="1" si="1305"/>
        <v>0</v>
      </c>
      <c r="AA2764" s="22">
        <f ca="1">VLOOKUP(CONCATENATE($F2764," ",$G2764),AllocFactorMatrix,(AA$4+1),FALSE)*$E2767</f>
        <v>0</v>
      </c>
      <c r="AB2764" s="22">
        <f ca="1">VLOOKUP(CONCATENATE($F2764," ",$G2764),AllocFactorMatrix,(AB$4+1),FALSE)*$E2767</f>
        <v>0</v>
      </c>
      <c r="AC2764" s="22">
        <f ca="1">VLOOKUP(CONCATENATE($F2764," ",$G2764),AllocFactorMatrix,(AC$4+1),FALSE)*$E2767</f>
        <v>0</v>
      </c>
    </row>
    <row r="2765" spans="4:29" hidden="1" outlineLevel="1">
      <c r="F2765" s="42" t="str">
        <f>F2767</f>
        <v>LABOR_M</v>
      </c>
      <c r="G2765" s="17" t="str">
        <f>$G$13</f>
        <v>ENERGY</v>
      </c>
      <c r="H2765" s="21">
        <f t="shared" ca="1" si="1299"/>
        <v>0</v>
      </c>
      <c r="I2765" s="22">
        <f ca="1">VLOOKUP(CONCATENATE($F2765," ",$G2765),AllocFactorMatrix,(I$4+1),FALSE)*$E2767</f>
        <v>0</v>
      </c>
      <c r="J2765" s="22">
        <f ca="1">VLOOKUP(CONCATENATE($F2765," ",$G2765),AllocFactorMatrix,(J$4+1),FALSE)*$E2767</f>
        <v>0</v>
      </c>
      <c r="K2765" s="22">
        <f ca="1">VLOOKUP(CONCATENATE($F2765," ",$G2765),AllocFactorMatrix,(K$4+1),FALSE)*$E2767</f>
        <v>0</v>
      </c>
      <c r="L2765" s="22">
        <f ca="1">VLOOKUP(CONCATENATE($F2765," ",$G2765),AllocFactorMatrix,(L$4+1),FALSE)*$E2767</f>
        <v>0</v>
      </c>
      <c r="M2765" s="22">
        <f t="shared" ca="1" si="1304"/>
        <v>0</v>
      </c>
      <c r="N2765" s="22">
        <f ca="1">VLOOKUP(CONCATENATE($F2765," ",$G2765),AllocFactorMatrix,(N$4+1),FALSE)*$E2767</f>
        <v>0</v>
      </c>
      <c r="O2765" s="22">
        <f ca="1">VLOOKUP(CONCATENATE($F2765," ",$G2765),AllocFactorMatrix,(O$4+1),FALSE)*$E2767</f>
        <v>0</v>
      </c>
      <c r="P2765" s="22">
        <f ca="1">VLOOKUP(CONCATENATE($F2765," ",$G2765),AllocFactorMatrix,(P$4+1),FALSE)*$E2767</f>
        <v>0</v>
      </c>
      <c r="Q2765" s="22">
        <f ca="1">VLOOKUP(CONCATENATE($F2765," ",$G2765),AllocFactorMatrix,(Q$4+1),FALSE)*$E2767</f>
        <v>0</v>
      </c>
      <c r="R2765" s="22">
        <f t="shared" ca="1" si="1306"/>
        <v>0</v>
      </c>
      <c r="S2765" s="22">
        <f ca="1">VLOOKUP(CONCATENATE($F2765," ",$G2765),AllocFactorMatrix,(S$4+1),FALSE)*$E2767</f>
        <v>0</v>
      </c>
      <c r="T2765" s="22">
        <f ca="1">VLOOKUP(CONCATENATE($F2765," ",$G2765),AllocFactorMatrix,(T$4+1),FALSE)*$E2767</f>
        <v>0</v>
      </c>
      <c r="U2765" s="22">
        <f ca="1">VLOOKUP(CONCATENATE($F2765," ",$G2765),AllocFactorMatrix,(U$4+1),FALSE)*$E2767</f>
        <v>0</v>
      </c>
      <c r="V2765" s="22">
        <f ca="1">VLOOKUP(CONCATENATE($F2765," ",$G2765),AllocFactorMatrix,(V$4+1),FALSE)*$E2767</f>
        <v>0</v>
      </c>
      <c r="W2765" s="22">
        <f t="shared" ca="1" si="1307"/>
        <v>0</v>
      </c>
      <c r="X2765" s="22">
        <f ca="1">VLOOKUP(CONCATENATE($F2765," ",$G2765),AllocFactorMatrix,(X$4+1),FALSE)*$E2767</f>
        <v>0</v>
      </c>
      <c r="Y2765" s="22">
        <f ca="1">VLOOKUP(CONCATENATE($F2765," ",$G2765),AllocFactorMatrix,(Y$4+1),FALSE)*$E2767</f>
        <v>0</v>
      </c>
      <c r="Z2765" s="22">
        <f t="shared" ca="1" si="1305"/>
        <v>0</v>
      </c>
      <c r="AA2765" s="22">
        <f ca="1">VLOOKUP(CONCATENATE($F2765," ",$G2765),AllocFactorMatrix,(AA$4+1),FALSE)*$E2767</f>
        <v>0</v>
      </c>
      <c r="AB2765" s="22">
        <f ca="1">VLOOKUP(CONCATENATE($F2765," ",$G2765),AllocFactorMatrix,(AB$4+1),FALSE)*$E2767</f>
        <v>0</v>
      </c>
      <c r="AC2765" s="22">
        <f ca="1">VLOOKUP(CONCATENATE($F2765," ",$G2765),AllocFactorMatrix,(AC$4+1),FALSE)*$E2767</f>
        <v>0</v>
      </c>
    </row>
    <row r="2766" spans="4:29" hidden="1" outlineLevel="1">
      <c r="F2766" s="42" t="str">
        <f>F2767</f>
        <v>LABOR_M</v>
      </c>
      <c r="G2766" s="17" t="str">
        <f>$G$14</f>
        <v>CUSTOMER</v>
      </c>
      <c r="H2766" s="21">
        <f t="shared" ca="1" si="1299"/>
        <v>0</v>
      </c>
      <c r="I2766" s="22">
        <f ca="1">VLOOKUP(CONCATENATE($F2766," ",$G2766),AllocFactorMatrix,(I$4+1),FALSE)*$E2767</f>
        <v>0</v>
      </c>
      <c r="J2766" s="22">
        <f ca="1">VLOOKUP(CONCATENATE($F2766," ",$G2766),AllocFactorMatrix,(J$4+1),FALSE)*$E2767</f>
        <v>0</v>
      </c>
      <c r="K2766" s="22">
        <f ca="1">VLOOKUP(CONCATENATE($F2766," ",$G2766),AllocFactorMatrix,(K$4+1),FALSE)*$E2767</f>
        <v>0</v>
      </c>
      <c r="L2766" s="22">
        <f ca="1">VLOOKUP(CONCATENATE($F2766," ",$G2766),AllocFactorMatrix,(L$4+1),FALSE)*$E2767</f>
        <v>0</v>
      </c>
      <c r="M2766" s="22">
        <f t="shared" ca="1" si="1304"/>
        <v>0</v>
      </c>
      <c r="N2766" s="22">
        <f ca="1">VLOOKUP(CONCATENATE($F2766," ",$G2766),AllocFactorMatrix,(N$4+1),FALSE)*$E2767</f>
        <v>0</v>
      </c>
      <c r="O2766" s="22">
        <f ca="1">VLOOKUP(CONCATENATE($F2766," ",$G2766),AllocFactorMatrix,(O$4+1),FALSE)*$E2767</f>
        <v>0</v>
      </c>
      <c r="P2766" s="22">
        <f ca="1">VLOOKUP(CONCATENATE($F2766," ",$G2766),AllocFactorMatrix,(P$4+1),FALSE)*$E2767</f>
        <v>0</v>
      </c>
      <c r="Q2766" s="22">
        <f ca="1">VLOOKUP(CONCATENATE($F2766," ",$G2766),AllocFactorMatrix,(Q$4+1),FALSE)*$E2767</f>
        <v>0</v>
      </c>
      <c r="R2766" s="22">
        <f t="shared" ca="1" si="1306"/>
        <v>0</v>
      </c>
      <c r="S2766" s="22">
        <f ca="1">VLOOKUP(CONCATENATE($F2766," ",$G2766),AllocFactorMatrix,(S$4+1),FALSE)*$E2767</f>
        <v>0</v>
      </c>
      <c r="T2766" s="22">
        <f ca="1">VLOOKUP(CONCATENATE($F2766," ",$G2766),AllocFactorMatrix,(T$4+1),FALSE)*$E2767</f>
        <v>0</v>
      </c>
      <c r="U2766" s="22">
        <f ca="1">VLOOKUP(CONCATENATE($F2766," ",$G2766),AllocFactorMatrix,(U$4+1),FALSE)*$E2767</f>
        <v>0</v>
      </c>
      <c r="V2766" s="22">
        <f ca="1">VLOOKUP(CONCATENATE($F2766," ",$G2766),AllocFactorMatrix,(V$4+1),FALSE)*$E2767</f>
        <v>0</v>
      </c>
      <c r="W2766" s="22">
        <f t="shared" ca="1" si="1307"/>
        <v>0</v>
      </c>
      <c r="X2766" s="22">
        <f ca="1">VLOOKUP(CONCATENATE($F2766," ",$G2766),AllocFactorMatrix,(X$4+1),FALSE)*$E2767</f>
        <v>0</v>
      </c>
      <c r="Y2766" s="22">
        <f ca="1">VLOOKUP(CONCATENATE($F2766," ",$G2766),AllocFactorMatrix,(Y$4+1),FALSE)*$E2767</f>
        <v>0</v>
      </c>
      <c r="Z2766" s="22">
        <f t="shared" ca="1" si="1305"/>
        <v>0</v>
      </c>
      <c r="AA2766" s="22">
        <f ca="1">VLOOKUP(CONCATENATE($F2766," ",$G2766),AllocFactorMatrix,(AA$4+1),FALSE)*$E2767</f>
        <v>0</v>
      </c>
      <c r="AB2766" s="22">
        <f ca="1">VLOOKUP(CONCATENATE($F2766," ",$G2766),AllocFactorMatrix,(AB$4+1),FALSE)*$E2767</f>
        <v>0</v>
      </c>
      <c r="AC2766" s="22">
        <f ca="1">VLOOKUP(CONCATENATE($F2766," ",$G2766),AllocFactorMatrix,(AC$4+1),FALSE)*$E2767</f>
        <v>0</v>
      </c>
    </row>
    <row r="2767" spans="4:29" collapsed="1">
      <c r="D2767" s="17" t="s">
        <v>263</v>
      </c>
      <c r="E2767" s="19">
        <v>0</v>
      </c>
      <c r="F2767" s="42" t="s">
        <v>69</v>
      </c>
      <c r="G2767" s="17" t="str">
        <f>$G$15</f>
        <v>TOTAL</v>
      </c>
      <c r="H2767" s="21">
        <f t="shared" ca="1" si="1299"/>
        <v>0</v>
      </c>
      <c r="I2767" s="22">
        <f ca="1">VLOOKUP(CONCATENATE($F2767," ",$G2767),AllocFactorMatrix,(I$4+1),FALSE)*$E2767</f>
        <v>0</v>
      </c>
      <c r="J2767" s="22">
        <f ca="1">VLOOKUP(CONCATENATE($F2767," ",$G2767),AllocFactorMatrix,(J$4+1),FALSE)*$E2767</f>
        <v>0</v>
      </c>
      <c r="K2767" s="22">
        <f ca="1">VLOOKUP(CONCATENATE($F2767," ",$G2767),AllocFactorMatrix,(K$4+1),FALSE)*$E2767</f>
        <v>0</v>
      </c>
      <c r="L2767" s="22">
        <f ca="1">VLOOKUP(CONCATENATE($F2767," ",$G2767),AllocFactorMatrix,(L$4+1),FALSE)*$E2767</f>
        <v>0</v>
      </c>
      <c r="M2767" s="22">
        <f t="shared" ca="1" si="1304"/>
        <v>0</v>
      </c>
      <c r="N2767" s="22">
        <f ca="1">VLOOKUP(CONCATENATE($F2767," ",$G2767),AllocFactorMatrix,(N$4+1),FALSE)*$E2767</f>
        <v>0</v>
      </c>
      <c r="O2767" s="22">
        <f ca="1">VLOOKUP(CONCATENATE($F2767," ",$G2767),AllocFactorMatrix,(O$4+1),FALSE)*$E2767</f>
        <v>0</v>
      </c>
      <c r="P2767" s="22">
        <f ca="1">VLOOKUP(CONCATENATE($F2767," ",$G2767),AllocFactorMatrix,(P$4+1),FALSE)*$E2767</f>
        <v>0</v>
      </c>
      <c r="Q2767" s="22">
        <f ca="1">VLOOKUP(CONCATENATE($F2767," ",$G2767),AllocFactorMatrix,(Q$4+1),FALSE)*$E2767</f>
        <v>0</v>
      </c>
      <c r="R2767" s="22">
        <f t="shared" ca="1" si="1306"/>
        <v>0</v>
      </c>
      <c r="S2767" s="22">
        <f ca="1">VLOOKUP(CONCATENATE($F2767," ",$G2767),AllocFactorMatrix,(S$4+1),FALSE)*$E2767</f>
        <v>0</v>
      </c>
      <c r="T2767" s="22">
        <f ca="1">VLOOKUP(CONCATENATE($F2767," ",$G2767),AllocFactorMatrix,(T$4+1),FALSE)*$E2767</f>
        <v>0</v>
      </c>
      <c r="U2767" s="22">
        <f ca="1">VLOOKUP(CONCATENATE($F2767," ",$G2767),AllocFactorMatrix,(U$4+1),FALSE)*$E2767</f>
        <v>0</v>
      </c>
      <c r="V2767" s="22">
        <f ca="1">VLOOKUP(CONCATENATE($F2767," ",$G2767),AllocFactorMatrix,(V$4+1),FALSE)*$E2767</f>
        <v>0</v>
      </c>
      <c r="W2767" s="22">
        <f t="shared" ca="1" si="1307"/>
        <v>0</v>
      </c>
      <c r="X2767" s="22">
        <f ca="1">VLOOKUP(CONCATENATE($F2767," ",$G2767),AllocFactorMatrix,(X$4+1),FALSE)*$E2767</f>
        <v>0</v>
      </c>
      <c r="Y2767" s="22">
        <f ca="1">VLOOKUP(CONCATENATE($F2767," ",$G2767),AllocFactorMatrix,(Y$4+1),FALSE)*$E2767</f>
        <v>0</v>
      </c>
      <c r="Z2767" s="22">
        <f t="shared" ca="1" si="1305"/>
        <v>0</v>
      </c>
      <c r="AA2767" s="22">
        <f ca="1">VLOOKUP(CONCATENATE($F2767," ",$G2767),AllocFactorMatrix,(AA$4+1),FALSE)*$E2767</f>
        <v>0</v>
      </c>
      <c r="AB2767" s="22">
        <f ca="1">VLOOKUP(CONCATENATE($F2767," ",$G2767),AllocFactorMatrix,(AB$4+1),FALSE)*$E2767</f>
        <v>0</v>
      </c>
      <c r="AC2767" s="22">
        <f ca="1">VLOOKUP(CONCATENATE($F2767," ",$G2767),AllocFactorMatrix,(AC$4+1),FALSE)*$E2767</f>
        <v>0</v>
      </c>
    </row>
    <row r="2768" spans="4:29" hidden="1" outlineLevel="1">
      <c r="F2768" s="42" t="str">
        <f>F2775</f>
        <v>LABOR_M</v>
      </c>
      <c r="G2768" s="17" t="str">
        <f>$G$8</f>
        <v>PRODUCTION</v>
      </c>
      <c r="H2768" s="21">
        <f t="shared" ca="1" si="1299"/>
        <v>0</v>
      </c>
      <c r="I2768" s="22">
        <f ca="1">VLOOKUP(CONCATENATE($F2768," ",$G2768),AllocFactorMatrix,(I$4+1),FALSE)*$E2775</f>
        <v>0</v>
      </c>
      <c r="J2768" s="22">
        <f ca="1">VLOOKUP(CONCATENATE($F2768," ",$G2768),AllocFactorMatrix,(J$4+1),FALSE)*$E2775</f>
        <v>0</v>
      </c>
      <c r="K2768" s="22">
        <f ca="1">VLOOKUP(CONCATENATE($F2768," ",$G2768),AllocFactorMatrix,(K$4+1),FALSE)*$E2775</f>
        <v>0</v>
      </c>
      <c r="L2768" s="22">
        <f ca="1">VLOOKUP(CONCATENATE($F2768," ",$G2768),AllocFactorMatrix,(L$4+1),FALSE)*$E2775</f>
        <v>0</v>
      </c>
      <c r="M2768" s="22">
        <f t="shared" ref="M2768:M2775" ca="1" si="1308">SUBTOTAL(9,J2768:L2768)</f>
        <v>0</v>
      </c>
      <c r="N2768" s="22">
        <f ca="1">VLOOKUP(CONCATENATE($F2768," ",$G2768),AllocFactorMatrix,(N$4+1),FALSE)*$E2775</f>
        <v>0</v>
      </c>
      <c r="O2768" s="22">
        <f ca="1">VLOOKUP(CONCATENATE($F2768," ",$G2768),AllocFactorMatrix,(O$4+1),FALSE)*$E2775</f>
        <v>0</v>
      </c>
      <c r="P2768" s="22">
        <f ca="1">VLOOKUP(CONCATENATE($F2768," ",$G2768),AllocFactorMatrix,(P$4+1),FALSE)*$E2775</f>
        <v>0</v>
      </c>
      <c r="Q2768" s="22">
        <f ca="1">VLOOKUP(CONCATENATE($F2768," ",$G2768),AllocFactorMatrix,(Q$4+1),FALSE)*$E2775</f>
        <v>0</v>
      </c>
      <c r="R2768" s="22">
        <f ca="1">SUBTOTAL(9,N2768:Q2768)</f>
        <v>0</v>
      </c>
      <c r="S2768" s="22">
        <f ca="1">VLOOKUP(CONCATENATE($F2768," ",$G2768),AllocFactorMatrix,(S$4+1),FALSE)*$E2775</f>
        <v>0</v>
      </c>
      <c r="T2768" s="22">
        <f ca="1">VLOOKUP(CONCATENATE($F2768," ",$G2768),AllocFactorMatrix,(T$4+1),FALSE)*$E2775</f>
        <v>0</v>
      </c>
      <c r="U2768" s="22">
        <f ca="1">VLOOKUP(CONCATENATE($F2768," ",$G2768),AllocFactorMatrix,(U$4+1),FALSE)*$E2775</f>
        <v>0</v>
      </c>
      <c r="V2768" s="22">
        <f ca="1">VLOOKUP(CONCATENATE($F2768," ",$G2768),AllocFactorMatrix,(V$4+1),FALSE)*$E2775</f>
        <v>0</v>
      </c>
      <c r="W2768" s="22">
        <f ca="1">SUBTOTAL(9,S2768:V2768)</f>
        <v>0</v>
      </c>
      <c r="X2768" s="22">
        <f ca="1">VLOOKUP(CONCATENATE($F2768," ",$G2768),AllocFactorMatrix,(X$4+1),FALSE)*$E2775</f>
        <v>0</v>
      </c>
      <c r="Y2768" s="22">
        <f ca="1">VLOOKUP(CONCATENATE($F2768," ",$G2768),AllocFactorMatrix,(Y$4+1),FALSE)*$E2775</f>
        <v>0</v>
      </c>
      <c r="Z2768" s="22">
        <f t="shared" ref="Z2768:Z2775" ca="1" si="1309">SUBTOTAL(9,X2768:Y2768)</f>
        <v>0</v>
      </c>
      <c r="AA2768" s="22">
        <f ca="1">VLOOKUP(CONCATENATE($F2768," ",$G2768),AllocFactorMatrix,(AA$4+1),FALSE)*$E2775</f>
        <v>0</v>
      </c>
      <c r="AB2768" s="22">
        <f ca="1">VLOOKUP(CONCATENATE($F2768," ",$G2768),AllocFactorMatrix,(AB$4+1),FALSE)*$E2775</f>
        <v>0</v>
      </c>
      <c r="AC2768" s="22">
        <f ca="1">VLOOKUP(CONCATENATE($F2768," ",$G2768),AllocFactorMatrix,(AC$4+1),FALSE)*$E2775</f>
        <v>0</v>
      </c>
    </row>
    <row r="2769" spans="4:29" hidden="1" outlineLevel="1">
      <c r="F2769" s="42" t="str">
        <f>F2775</f>
        <v>LABOR_M</v>
      </c>
      <c r="G2769" s="17" t="str">
        <f>$G$9</f>
        <v>BULKTRAN</v>
      </c>
      <c r="H2769" s="21">
        <f t="shared" ca="1" si="1299"/>
        <v>0</v>
      </c>
      <c r="I2769" s="22">
        <f ca="1">VLOOKUP(CONCATENATE($F2769," ",$G2769),AllocFactorMatrix,(I$4+1),FALSE)*$E2775</f>
        <v>0</v>
      </c>
      <c r="J2769" s="22">
        <f ca="1">VLOOKUP(CONCATENATE($F2769," ",$G2769),AllocFactorMatrix,(J$4+1),FALSE)*$E2775</f>
        <v>0</v>
      </c>
      <c r="K2769" s="22">
        <f ca="1">VLOOKUP(CONCATENATE($F2769," ",$G2769),AllocFactorMatrix,(K$4+1),FALSE)*$E2775</f>
        <v>0</v>
      </c>
      <c r="L2769" s="22">
        <f ca="1">VLOOKUP(CONCATENATE($F2769," ",$G2769),AllocFactorMatrix,(L$4+1),FALSE)*$E2775</f>
        <v>0</v>
      </c>
      <c r="M2769" s="22">
        <f t="shared" ca="1" si="1308"/>
        <v>0</v>
      </c>
      <c r="N2769" s="22">
        <f ca="1">VLOOKUP(CONCATENATE($F2769," ",$G2769),AllocFactorMatrix,(N$4+1),FALSE)*$E2775</f>
        <v>0</v>
      </c>
      <c r="O2769" s="22">
        <f ca="1">VLOOKUP(CONCATENATE($F2769," ",$G2769),AllocFactorMatrix,(O$4+1),FALSE)*$E2775</f>
        <v>0</v>
      </c>
      <c r="P2769" s="22">
        <f ca="1">VLOOKUP(CONCATENATE($F2769," ",$G2769),AllocFactorMatrix,(P$4+1),FALSE)*$E2775</f>
        <v>0</v>
      </c>
      <c r="Q2769" s="22">
        <f ca="1">VLOOKUP(CONCATENATE($F2769," ",$G2769),AllocFactorMatrix,(Q$4+1),FALSE)*$E2775</f>
        <v>0</v>
      </c>
      <c r="R2769" s="22">
        <f t="shared" ref="R2769:R2775" ca="1" si="1310">SUBTOTAL(9,N2769:Q2769)</f>
        <v>0</v>
      </c>
      <c r="S2769" s="22">
        <f ca="1">VLOOKUP(CONCATENATE($F2769," ",$G2769),AllocFactorMatrix,(S$4+1),FALSE)*$E2775</f>
        <v>0</v>
      </c>
      <c r="T2769" s="22">
        <f ca="1">VLOOKUP(CONCATENATE($F2769," ",$G2769),AllocFactorMatrix,(T$4+1),FALSE)*$E2775</f>
        <v>0</v>
      </c>
      <c r="U2769" s="22">
        <f ca="1">VLOOKUP(CONCATENATE($F2769," ",$G2769),AllocFactorMatrix,(U$4+1),FALSE)*$E2775</f>
        <v>0</v>
      </c>
      <c r="V2769" s="22">
        <f ca="1">VLOOKUP(CONCATENATE($F2769," ",$G2769),AllocFactorMatrix,(V$4+1),FALSE)*$E2775</f>
        <v>0</v>
      </c>
      <c r="W2769" s="22">
        <f t="shared" ref="W2769:W2775" ca="1" si="1311">SUBTOTAL(9,S2769:V2769)</f>
        <v>0</v>
      </c>
      <c r="X2769" s="22">
        <f ca="1">VLOOKUP(CONCATENATE($F2769," ",$G2769),AllocFactorMatrix,(X$4+1),FALSE)*$E2775</f>
        <v>0</v>
      </c>
      <c r="Y2769" s="22">
        <f ca="1">VLOOKUP(CONCATENATE($F2769," ",$G2769),AllocFactorMatrix,(Y$4+1),FALSE)*$E2775</f>
        <v>0</v>
      </c>
      <c r="Z2769" s="22">
        <f t="shared" ca="1" si="1309"/>
        <v>0</v>
      </c>
      <c r="AA2769" s="22">
        <f ca="1">VLOOKUP(CONCATENATE($F2769," ",$G2769),AllocFactorMatrix,(AA$4+1),FALSE)*$E2775</f>
        <v>0</v>
      </c>
      <c r="AB2769" s="22">
        <f ca="1">VLOOKUP(CONCATENATE($F2769," ",$G2769),AllocFactorMatrix,(AB$4+1),FALSE)*$E2775</f>
        <v>0</v>
      </c>
      <c r="AC2769" s="22">
        <f ca="1">VLOOKUP(CONCATENATE($F2769," ",$G2769),AllocFactorMatrix,(AC$4+1),FALSE)*$E2775</f>
        <v>0</v>
      </c>
    </row>
    <row r="2770" spans="4:29" hidden="1" outlineLevel="1">
      <c r="F2770" s="42" t="str">
        <f>F2775</f>
        <v>LABOR_M</v>
      </c>
      <c r="G2770" s="17" t="str">
        <f>$G$10</f>
        <v>SUBTRAN</v>
      </c>
      <c r="H2770" s="21">
        <f t="shared" ca="1" si="1299"/>
        <v>0</v>
      </c>
      <c r="I2770" s="22">
        <f ca="1">VLOOKUP(CONCATENATE($F2770," ",$G2770),AllocFactorMatrix,(I$4+1),FALSE)*$E2775</f>
        <v>0</v>
      </c>
      <c r="J2770" s="22">
        <f ca="1">VLOOKUP(CONCATENATE($F2770," ",$G2770),AllocFactorMatrix,(J$4+1),FALSE)*$E2775</f>
        <v>0</v>
      </c>
      <c r="K2770" s="22">
        <f ca="1">VLOOKUP(CONCATENATE($F2770," ",$G2770),AllocFactorMatrix,(K$4+1),FALSE)*$E2775</f>
        <v>0</v>
      </c>
      <c r="L2770" s="22">
        <f ca="1">VLOOKUP(CONCATENATE($F2770," ",$G2770),AllocFactorMatrix,(L$4+1),FALSE)*$E2775</f>
        <v>0</v>
      </c>
      <c r="M2770" s="22">
        <f t="shared" ca="1" si="1308"/>
        <v>0</v>
      </c>
      <c r="N2770" s="22">
        <f ca="1">VLOOKUP(CONCATENATE($F2770," ",$G2770),AllocFactorMatrix,(N$4+1),FALSE)*$E2775</f>
        <v>0</v>
      </c>
      <c r="O2770" s="22">
        <f ca="1">VLOOKUP(CONCATENATE($F2770," ",$G2770),AllocFactorMatrix,(O$4+1),FALSE)*$E2775</f>
        <v>0</v>
      </c>
      <c r="P2770" s="22">
        <f ca="1">VLOOKUP(CONCATENATE($F2770," ",$G2770),AllocFactorMatrix,(P$4+1),FALSE)*$E2775</f>
        <v>0</v>
      </c>
      <c r="Q2770" s="22">
        <f ca="1">VLOOKUP(CONCATENATE($F2770," ",$G2770),AllocFactorMatrix,(Q$4+1),FALSE)*$E2775</f>
        <v>0</v>
      </c>
      <c r="R2770" s="22">
        <f t="shared" ca="1" si="1310"/>
        <v>0</v>
      </c>
      <c r="S2770" s="22">
        <f ca="1">VLOOKUP(CONCATENATE($F2770," ",$G2770),AllocFactorMatrix,(S$4+1),FALSE)*$E2775</f>
        <v>0</v>
      </c>
      <c r="T2770" s="22">
        <f ca="1">VLOOKUP(CONCATENATE($F2770," ",$G2770),AllocFactorMatrix,(T$4+1),FALSE)*$E2775</f>
        <v>0</v>
      </c>
      <c r="U2770" s="22">
        <f ca="1">VLOOKUP(CONCATENATE($F2770," ",$G2770),AllocFactorMatrix,(U$4+1),FALSE)*$E2775</f>
        <v>0</v>
      </c>
      <c r="V2770" s="22">
        <f ca="1">VLOOKUP(CONCATENATE($F2770," ",$G2770),AllocFactorMatrix,(V$4+1),FALSE)*$E2775</f>
        <v>0</v>
      </c>
      <c r="W2770" s="22">
        <f t="shared" ca="1" si="1311"/>
        <v>0</v>
      </c>
      <c r="X2770" s="22">
        <f ca="1">VLOOKUP(CONCATENATE($F2770," ",$G2770),AllocFactorMatrix,(X$4+1),FALSE)*$E2775</f>
        <v>0</v>
      </c>
      <c r="Y2770" s="22">
        <f ca="1">VLOOKUP(CONCATENATE($F2770," ",$G2770),AllocFactorMatrix,(Y$4+1),FALSE)*$E2775</f>
        <v>0</v>
      </c>
      <c r="Z2770" s="22">
        <f t="shared" ca="1" si="1309"/>
        <v>0</v>
      </c>
      <c r="AA2770" s="22">
        <f ca="1">VLOOKUP(CONCATENATE($F2770," ",$G2770),AllocFactorMatrix,(AA$4+1),FALSE)*$E2775</f>
        <v>0</v>
      </c>
      <c r="AB2770" s="22">
        <f ca="1">VLOOKUP(CONCATENATE($F2770," ",$G2770),AllocFactorMatrix,(AB$4+1),FALSE)*$E2775</f>
        <v>0</v>
      </c>
      <c r="AC2770" s="22">
        <f ca="1">VLOOKUP(CONCATENATE($F2770," ",$G2770),AllocFactorMatrix,(AC$4+1),FALSE)*$E2775</f>
        <v>0</v>
      </c>
    </row>
    <row r="2771" spans="4:29" hidden="1" outlineLevel="1">
      <c r="F2771" s="42" t="str">
        <f>F2775</f>
        <v>LABOR_M</v>
      </c>
      <c r="G2771" s="17" t="str">
        <f>$G$11</f>
        <v>DISTPRI</v>
      </c>
      <c r="H2771" s="21">
        <f t="shared" ca="1" si="1299"/>
        <v>0</v>
      </c>
      <c r="I2771" s="22">
        <f ca="1">VLOOKUP(CONCATENATE($F2771," ",$G2771),AllocFactorMatrix,(I$4+1),FALSE)*$E2775</f>
        <v>0</v>
      </c>
      <c r="J2771" s="22">
        <f ca="1">VLOOKUP(CONCATENATE($F2771," ",$G2771),AllocFactorMatrix,(J$4+1),FALSE)*$E2775</f>
        <v>0</v>
      </c>
      <c r="K2771" s="22">
        <f ca="1">VLOOKUP(CONCATENATE($F2771," ",$G2771),AllocFactorMatrix,(K$4+1),FALSE)*$E2775</f>
        <v>0</v>
      </c>
      <c r="L2771" s="22">
        <f ca="1">VLOOKUP(CONCATENATE($F2771," ",$G2771),AllocFactorMatrix,(L$4+1),FALSE)*$E2775</f>
        <v>0</v>
      </c>
      <c r="M2771" s="22">
        <f t="shared" ca="1" si="1308"/>
        <v>0</v>
      </c>
      <c r="N2771" s="22">
        <f ca="1">VLOOKUP(CONCATENATE($F2771," ",$G2771),AllocFactorMatrix,(N$4+1),FALSE)*$E2775</f>
        <v>0</v>
      </c>
      <c r="O2771" s="22">
        <f ca="1">VLOOKUP(CONCATENATE($F2771," ",$G2771),AllocFactorMatrix,(O$4+1),FALSE)*$E2775</f>
        <v>0</v>
      </c>
      <c r="P2771" s="22">
        <f ca="1">VLOOKUP(CONCATENATE($F2771," ",$G2771),AllocFactorMatrix,(P$4+1),FALSE)*$E2775</f>
        <v>0</v>
      </c>
      <c r="Q2771" s="22">
        <f ca="1">VLOOKUP(CONCATENATE($F2771," ",$G2771),AllocFactorMatrix,(Q$4+1),FALSE)*$E2775</f>
        <v>0</v>
      </c>
      <c r="R2771" s="22">
        <f t="shared" ca="1" si="1310"/>
        <v>0</v>
      </c>
      <c r="S2771" s="22">
        <f ca="1">VLOOKUP(CONCATENATE($F2771," ",$G2771),AllocFactorMatrix,(S$4+1),FALSE)*$E2775</f>
        <v>0</v>
      </c>
      <c r="T2771" s="22">
        <f ca="1">VLOOKUP(CONCATENATE($F2771," ",$G2771),AllocFactorMatrix,(T$4+1),FALSE)*$E2775</f>
        <v>0</v>
      </c>
      <c r="U2771" s="22">
        <f ca="1">VLOOKUP(CONCATENATE($F2771," ",$G2771),AllocFactorMatrix,(U$4+1),FALSE)*$E2775</f>
        <v>0</v>
      </c>
      <c r="V2771" s="22">
        <f ca="1">VLOOKUP(CONCATENATE($F2771," ",$G2771),AllocFactorMatrix,(V$4+1),FALSE)*$E2775</f>
        <v>0</v>
      </c>
      <c r="W2771" s="22">
        <f t="shared" ca="1" si="1311"/>
        <v>0</v>
      </c>
      <c r="X2771" s="22">
        <f ca="1">VLOOKUP(CONCATENATE($F2771," ",$G2771),AllocFactorMatrix,(X$4+1),FALSE)*$E2775</f>
        <v>0</v>
      </c>
      <c r="Y2771" s="22">
        <f ca="1">VLOOKUP(CONCATENATE($F2771," ",$G2771),AllocFactorMatrix,(Y$4+1),FALSE)*$E2775</f>
        <v>0</v>
      </c>
      <c r="Z2771" s="22">
        <f t="shared" ca="1" si="1309"/>
        <v>0</v>
      </c>
      <c r="AA2771" s="22">
        <f ca="1">VLOOKUP(CONCATENATE($F2771," ",$G2771),AllocFactorMatrix,(AA$4+1),FALSE)*$E2775</f>
        <v>0</v>
      </c>
      <c r="AB2771" s="22">
        <f ca="1">VLOOKUP(CONCATENATE($F2771," ",$G2771),AllocFactorMatrix,(AB$4+1),FALSE)*$E2775</f>
        <v>0</v>
      </c>
      <c r="AC2771" s="22">
        <f ca="1">VLOOKUP(CONCATENATE($F2771," ",$G2771),AllocFactorMatrix,(AC$4+1),FALSE)*$E2775</f>
        <v>0</v>
      </c>
    </row>
    <row r="2772" spans="4:29" hidden="1" outlineLevel="1">
      <c r="F2772" s="42" t="str">
        <f>F2775</f>
        <v>LABOR_M</v>
      </c>
      <c r="G2772" s="17" t="str">
        <f>$G$12</f>
        <v>DISTSEC</v>
      </c>
      <c r="H2772" s="21">
        <f t="shared" ca="1" si="1299"/>
        <v>0</v>
      </c>
      <c r="I2772" s="22">
        <f ca="1">VLOOKUP(CONCATENATE($F2772," ",$G2772),AllocFactorMatrix,(I$4+1),FALSE)*$E2775</f>
        <v>0</v>
      </c>
      <c r="J2772" s="22">
        <f ca="1">VLOOKUP(CONCATENATE($F2772," ",$G2772),AllocFactorMatrix,(J$4+1),FALSE)*$E2775</f>
        <v>0</v>
      </c>
      <c r="K2772" s="22">
        <f ca="1">VLOOKUP(CONCATENATE($F2772," ",$G2772),AllocFactorMatrix,(K$4+1),FALSE)*$E2775</f>
        <v>0</v>
      </c>
      <c r="L2772" s="22">
        <f ca="1">VLOOKUP(CONCATENATE($F2772," ",$G2772),AllocFactorMatrix,(L$4+1),FALSE)*$E2775</f>
        <v>0</v>
      </c>
      <c r="M2772" s="22">
        <f t="shared" ca="1" si="1308"/>
        <v>0</v>
      </c>
      <c r="N2772" s="22">
        <f ca="1">VLOOKUP(CONCATENATE($F2772," ",$G2772),AllocFactorMatrix,(N$4+1),FALSE)*$E2775</f>
        <v>0</v>
      </c>
      <c r="O2772" s="22">
        <f ca="1">VLOOKUP(CONCATENATE($F2772," ",$G2772),AllocFactorMatrix,(O$4+1),FALSE)*$E2775</f>
        <v>0</v>
      </c>
      <c r="P2772" s="22">
        <f ca="1">VLOOKUP(CONCATENATE($F2772," ",$G2772),AllocFactorMatrix,(P$4+1),FALSE)*$E2775</f>
        <v>0</v>
      </c>
      <c r="Q2772" s="22">
        <f ca="1">VLOOKUP(CONCATENATE($F2772," ",$G2772),AllocFactorMatrix,(Q$4+1),FALSE)*$E2775</f>
        <v>0</v>
      </c>
      <c r="R2772" s="22">
        <f t="shared" ca="1" si="1310"/>
        <v>0</v>
      </c>
      <c r="S2772" s="22">
        <f ca="1">VLOOKUP(CONCATENATE($F2772," ",$G2772),AllocFactorMatrix,(S$4+1),FALSE)*$E2775</f>
        <v>0</v>
      </c>
      <c r="T2772" s="22">
        <f ca="1">VLOOKUP(CONCATENATE($F2772," ",$G2772),AllocFactorMatrix,(T$4+1),FALSE)*$E2775</f>
        <v>0</v>
      </c>
      <c r="U2772" s="22">
        <f ca="1">VLOOKUP(CONCATENATE($F2772," ",$G2772),AllocFactorMatrix,(U$4+1),FALSE)*$E2775</f>
        <v>0</v>
      </c>
      <c r="V2772" s="22">
        <f ca="1">VLOOKUP(CONCATENATE($F2772," ",$G2772),AllocFactorMatrix,(V$4+1),FALSE)*$E2775</f>
        <v>0</v>
      </c>
      <c r="W2772" s="22">
        <f t="shared" ca="1" si="1311"/>
        <v>0</v>
      </c>
      <c r="X2772" s="22">
        <f ca="1">VLOOKUP(CONCATENATE($F2772," ",$G2772),AllocFactorMatrix,(X$4+1),FALSE)*$E2775</f>
        <v>0</v>
      </c>
      <c r="Y2772" s="22">
        <f ca="1">VLOOKUP(CONCATENATE($F2772," ",$G2772),AllocFactorMatrix,(Y$4+1),FALSE)*$E2775</f>
        <v>0</v>
      </c>
      <c r="Z2772" s="22">
        <f t="shared" ca="1" si="1309"/>
        <v>0</v>
      </c>
      <c r="AA2772" s="22">
        <f ca="1">VLOOKUP(CONCATENATE($F2772," ",$G2772),AllocFactorMatrix,(AA$4+1),FALSE)*$E2775</f>
        <v>0</v>
      </c>
      <c r="AB2772" s="22">
        <f ca="1">VLOOKUP(CONCATENATE($F2772," ",$G2772),AllocFactorMatrix,(AB$4+1),FALSE)*$E2775</f>
        <v>0</v>
      </c>
      <c r="AC2772" s="22">
        <f ca="1">VLOOKUP(CONCATENATE($F2772," ",$G2772),AllocFactorMatrix,(AC$4+1),FALSE)*$E2775</f>
        <v>0</v>
      </c>
    </row>
    <row r="2773" spans="4:29" hidden="1" outlineLevel="1">
      <c r="F2773" s="42" t="str">
        <f>F2775</f>
        <v>LABOR_M</v>
      </c>
      <c r="G2773" s="17" t="str">
        <f>$G$13</f>
        <v>ENERGY</v>
      </c>
      <c r="H2773" s="21">
        <f t="shared" ca="1" si="1299"/>
        <v>0</v>
      </c>
      <c r="I2773" s="22">
        <f ca="1">VLOOKUP(CONCATENATE($F2773," ",$G2773),AllocFactorMatrix,(I$4+1),FALSE)*$E2775</f>
        <v>0</v>
      </c>
      <c r="J2773" s="22">
        <f ca="1">VLOOKUP(CONCATENATE($F2773," ",$G2773),AllocFactorMatrix,(J$4+1),FALSE)*$E2775</f>
        <v>0</v>
      </c>
      <c r="K2773" s="22">
        <f ca="1">VLOOKUP(CONCATENATE($F2773," ",$G2773),AllocFactorMatrix,(K$4+1),FALSE)*$E2775</f>
        <v>0</v>
      </c>
      <c r="L2773" s="22">
        <f ca="1">VLOOKUP(CONCATENATE($F2773," ",$G2773),AllocFactorMatrix,(L$4+1),FALSE)*$E2775</f>
        <v>0</v>
      </c>
      <c r="M2773" s="22">
        <f t="shared" ca="1" si="1308"/>
        <v>0</v>
      </c>
      <c r="N2773" s="22">
        <f ca="1">VLOOKUP(CONCATENATE($F2773," ",$G2773),AllocFactorMatrix,(N$4+1),FALSE)*$E2775</f>
        <v>0</v>
      </c>
      <c r="O2773" s="22">
        <f ca="1">VLOOKUP(CONCATENATE($F2773," ",$G2773),AllocFactorMatrix,(O$4+1),FALSE)*$E2775</f>
        <v>0</v>
      </c>
      <c r="P2773" s="22">
        <f ca="1">VLOOKUP(CONCATENATE($F2773," ",$G2773),AllocFactorMatrix,(P$4+1),FALSE)*$E2775</f>
        <v>0</v>
      </c>
      <c r="Q2773" s="22">
        <f ca="1">VLOOKUP(CONCATENATE($F2773," ",$G2773),AllocFactorMatrix,(Q$4+1),FALSE)*$E2775</f>
        <v>0</v>
      </c>
      <c r="R2773" s="22">
        <f t="shared" ca="1" si="1310"/>
        <v>0</v>
      </c>
      <c r="S2773" s="22">
        <f ca="1">VLOOKUP(CONCATENATE($F2773," ",$G2773),AllocFactorMatrix,(S$4+1),FALSE)*$E2775</f>
        <v>0</v>
      </c>
      <c r="T2773" s="22">
        <f ca="1">VLOOKUP(CONCATENATE($F2773," ",$G2773),AllocFactorMatrix,(T$4+1),FALSE)*$E2775</f>
        <v>0</v>
      </c>
      <c r="U2773" s="22">
        <f ca="1">VLOOKUP(CONCATENATE($F2773," ",$G2773),AllocFactorMatrix,(U$4+1),FALSE)*$E2775</f>
        <v>0</v>
      </c>
      <c r="V2773" s="22">
        <f ca="1">VLOOKUP(CONCATENATE($F2773," ",$G2773),AllocFactorMatrix,(V$4+1),FALSE)*$E2775</f>
        <v>0</v>
      </c>
      <c r="W2773" s="22">
        <f t="shared" ca="1" si="1311"/>
        <v>0</v>
      </c>
      <c r="X2773" s="22">
        <f ca="1">VLOOKUP(CONCATENATE($F2773," ",$G2773),AllocFactorMatrix,(X$4+1),FALSE)*$E2775</f>
        <v>0</v>
      </c>
      <c r="Y2773" s="22">
        <f ca="1">VLOOKUP(CONCATENATE($F2773," ",$G2773),AllocFactorMatrix,(Y$4+1),FALSE)*$E2775</f>
        <v>0</v>
      </c>
      <c r="Z2773" s="22">
        <f t="shared" ca="1" si="1309"/>
        <v>0</v>
      </c>
      <c r="AA2773" s="22">
        <f ca="1">VLOOKUP(CONCATENATE($F2773," ",$G2773),AllocFactorMatrix,(AA$4+1),FALSE)*$E2775</f>
        <v>0</v>
      </c>
      <c r="AB2773" s="22">
        <f ca="1">VLOOKUP(CONCATENATE($F2773," ",$G2773),AllocFactorMatrix,(AB$4+1),FALSE)*$E2775</f>
        <v>0</v>
      </c>
      <c r="AC2773" s="22">
        <f ca="1">VLOOKUP(CONCATENATE($F2773," ",$G2773),AllocFactorMatrix,(AC$4+1),FALSE)*$E2775</f>
        <v>0</v>
      </c>
    </row>
    <row r="2774" spans="4:29" hidden="1" outlineLevel="1">
      <c r="F2774" s="42" t="str">
        <f>F2775</f>
        <v>LABOR_M</v>
      </c>
      <c r="G2774" s="17" t="str">
        <f>$G$14</f>
        <v>CUSTOMER</v>
      </c>
      <c r="H2774" s="21">
        <f t="shared" ca="1" si="1299"/>
        <v>0</v>
      </c>
      <c r="I2774" s="22">
        <f ca="1">VLOOKUP(CONCATENATE($F2774," ",$G2774),AllocFactorMatrix,(I$4+1),FALSE)*$E2775</f>
        <v>0</v>
      </c>
      <c r="J2774" s="22">
        <f ca="1">VLOOKUP(CONCATENATE($F2774," ",$G2774),AllocFactorMatrix,(J$4+1),FALSE)*$E2775</f>
        <v>0</v>
      </c>
      <c r="K2774" s="22">
        <f ca="1">VLOOKUP(CONCATENATE($F2774," ",$G2774),AllocFactorMatrix,(K$4+1),FALSE)*$E2775</f>
        <v>0</v>
      </c>
      <c r="L2774" s="22">
        <f ca="1">VLOOKUP(CONCATENATE($F2774," ",$G2774),AllocFactorMatrix,(L$4+1),FALSE)*$E2775</f>
        <v>0</v>
      </c>
      <c r="M2774" s="22">
        <f t="shared" ca="1" si="1308"/>
        <v>0</v>
      </c>
      <c r="N2774" s="22">
        <f ca="1">VLOOKUP(CONCATENATE($F2774," ",$G2774),AllocFactorMatrix,(N$4+1),FALSE)*$E2775</f>
        <v>0</v>
      </c>
      <c r="O2774" s="22">
        <f ca="1">VLOOKUP(CONCATENATE($F2774," ",$G2774),AllocFactorMatrix,(O$4+1),FALSE)*$E2775</f>
        <v>0</v>
      </c>
      <c r="P2774" s="22">
        <f ca="1">VLOOKUP(CONCATENATE($F2774," ",$G2774),AllocFactorMatrix,(P$4+1),FALSE)*$E2775</f>
        <v>0</v>
      </c>
      <c r="Q2774" s="22">
        <f ca="1">VLOOKUP(CONCATENATE($F2774," ",$G2774),AllocFactorMatrix,(Q$4+1),FALSE)*$E2775</f>
        <v>0</v>
      </c>
      <c r="R2774" s="22">
        <f t="shared" ca="1" si="1310"/>
        <v>0</v>
      </c>
      <c r="S2774" s="22">
        <f ca="1">VLOOKUP(CONCATENATE($F2774," ",$G2774),AllocFactorMatrix,(S$4+1),FALSE)*$E2775</f>
        <v>0</v>
      </c>
      <c r="T2774" s="22">
        <f ca="1">VLOOKUP(CONCATENATE($F2774," ",$G2774),AllocFactorMatrix,(T$4+1),FALSE)*$E2775</f>
        <v>0</v>
      </c>
      <c r="U2774" s="22">
        <f ca="1">VLOOKUP(CONCATENATE($F2774," ",$G2774),AllocFactorMatrix,(U$4+1),FALSE)*$E2775</f>
        <v>0</v>
      </c>
      <c r="V2774" s="22">
        <f ca="1">VLOOKUP(CONCATENATE($F2774," ",$G2774),AllocFactorMatrix,(V$4+1),FALSE)*$E2775</f>
        <v>0</v>
      </c>
      <c r="W2774" s="22">
        <f t="shared" ca="1" si="1311"/>
        <v>0</v>
      </c>
      <c r="X2774" s="22">
        <f ca="1">VLOOKUP(CONCATENATE($F2774," ",$G2774),AllocFactorMatrix,(X$4+1),FALSE)*$E2775</f>
        <v>0</v>
      </c>
      <c r="Y2774" s="22">
        <f ca="1">VLOOKUP(CONCATENATE($F2774," ",$G2774),AllocFactorMatrix,(Y$4+1),FALSE)*$E2775</f>
        <v>0</v>
      </c>
      <c r="Z2774" s="22">
        <f t="shared" ca="1" si="1309"/>
        <v>0</v>
      </c>
      <c r="AA2774" s="22">
        <f ca="1">VLOOKUP(CONCATENATE($F2774," ",$G2774),AllocFactorMatrix,(AA$4+1),FALSE)*$E2775</f>
        <v>0</v>
      </c>
      <c r="AB2774" s="22">
        <f ca="1">VLOOKUP(CONCATENATE($F2774," ",$G2774),AllocFactorMatrix,(AB$4+1),FALSE)*$E2775</f>
        <v>0</v>
      </c>
      <c r="AC2774" s="22">
        <f ca="1">VLOOKUP(CONCATENATE($F2774," ",$G2774),AllocFactorMatrix,(AC$4+1),FALSE)*$E2775</f>
        <v>0</v>
      </c>
    </row>
    <row r="2775" spans="4:29" collapsed="1">
      <c r="D2775" s="17" t="s">
        <v>262</v>
      </c>
      <c r="E2775" s="19">
        <v>0</v>
      </c>
      <c r="F2775" s="42" t="s">
        <v>69</v>
      </c>
      <c r="G2775" s="17" t="str">
        <f>$G$15</f>
        <v>TOTAL</v>
      </c>
      <c r="H2775" s="21">
        <f t="shared" ca="1" si="1299"/>
        <v>0</v>
      </c>
      <c r="I2775" s="22">
        <f ca="1">VLOOKUP(CONCATENATE($F2775," ",$G2775),AllocFactorMatrix,(I$4+1),FALSE)*$E2775</f>
        <v>0</v>
      </c>
      <c r="J2775" s="22">
        <f ca="1">VLOOKUP(CONCATENATE($F2775," ",$G2775),AllocFactorMatrix,(J$4+1),FALSE)*$E2775</f>
        <v>0</v>
      </c>
      <c r="K2775" s="22">
        <f ca="1">VLOOKUP(CONCATENATE($F2775," ",$G2775),AllocFactorMatrix,(K$4+1),FALSE)*$E2775</f>
        <v>0</v>
      </c>
      <c r="L2775" s="22">
        <f ca="1">VLOOKUP(CONCATENATE($F2775," ",$G2775),AllocFactorMatrix,(L$4+1),FALSE)*$E2775</f>
        <v>0</v>
      </c>
      <c r="M2775" s="22">
        <f t="shared" ca="1" si="1308"/>
        <v>0</v>
      </c>
      <c r="N2775" s="22">
        <f ca="1">VLOOKUP(CONCATENATE($F2775," ",$G2775),AllocFactorMatrix,(N$4+1),FALSE)*$E2775</f>
        <v>0</v>
      </c>
      <c r="O2775" s="22">
        <f ca="1">VLOOKUP(CONCATENATE($F2775," ",$G2775),AllocFactorMatrix,(O$4+1),FALSE)*$E2775</f>
        <v>0</v>
      </c>
      <c r="P2775" s="22">
        <f ca="1">VLOOKUP(CONCATENATE($F2775," ",$G2775),AllocFactorMatrix,(P$4+1),FALSE)*$E2775</f>
        <v>0</v>
      </c>
      <c r="Q2775" s="22">
        <f ca="1">VLOOKUP(CONCATENATE($F2775," ",$G2775),AllocFactorMatrix,(Q$4+1),FALSE)*$E2775</f>
        <v>0</v>
      </c>
      <c r="R2775" s="22">
        <f t="shared" ca="1" si="1310"/>
        <v>0</v>
      </c>
      <c r="S2775" s="22">
        <f ca="1">VLOOKUP(CONCATENATE($F2775," ",$G2775),AllocFactorMatrix,(S$4+1),FALSE)*$E2775</f>
        <v>0</v>
      </c>
      <c r="T2775" s="22">
        <f ca="1">VLOOKUP(CONCATENATE($F2775," ",$G2775),AllocFactorMatrix,(T$4+1),FALSE)*$E2775</f>
        <v>0</v>
      </c>
      <c r="U2775" s="22">
        <f ca="1">VLOOKUP(CONCATENATE($F2775," ",$G2775),AllocFactorMatrix,(U$4+1),FALSE)*$E2775</f>
        <v>0</v>
      </c>
      <c r="V2775" s="22">
        <f ca="1">VLOOKUP(CONCATENATE($F2775," ",$G2775),AllocFactorMatrix,(V$4+1),FALSE)*$E2775</f>
        <v>0</v>
      </c>
      <c r="W2775" s="22">
        <f t="shared" ca="1" si="1311"/>
        <v>0</v>
      </c>
      <c r="X2775" s="22">
        <f ca="1">VLOOKUP(CONCATENATE($F2775," ",$G2775),AllocFactorMatrix,(X$4+1),FALSE)*$E2775</f>
        <v>0</v>
      </c>
      <c r="Y2775" s="22">
        <f ca="1">VLOOKUP(CONCATENATE($F2775," ",$G2775),AllocFactorMatrix,(Y$4+1),FALSE)*$E2775</f>
        <v>0</v>
      </c>
      <c r="Z2775" s="22">
        <f t="shared" ca="1" si="1309"/>
        <v>0</v>
      </c>
      <c r="AA2775" s="22">
        <f ca="1">VLOOKUP(CONCATENATE($F2775," ",$G2775),AllocFactorMatrix,(AA$4+1),FALSE)*$E2775</f>
        <v>0</v>
      </c>
      <c r="AB2775" s="22">
        <f ca="1">VLOOKUP(CONCATENATE($F2775," ",$G2775),AllocFactorMatrix,(AB$4+1),FALSE)*$E2775</f>
        <v>0</v>
      </c>
      <c r="AC2775" s="22">
        <f ca="1">VLOOKUP(CONCATENATE($F2775," ",$G2775),AllocFactorMatrix,(AC$4+1),FALSE)*$E2775</f>
        <v>0</v>
      </c>
    </row>
    <row r="2776" spans="4:29" hidden="1" outlineLevel="1">
      <c r="F2776" s="42" t="str">
        <f>F2783</f>
        <v>LABOR_M</v>
      </c>
      <c r="G2776" s="17" t="str">
        <f>$G$8</f>
        <v>PRODUCTION</v>
      </c>
      <c r="H2776" s="21">
        <f t="shared" ca="1" si="1299"/>
        <v>-107930.00061195817</v>
      </c>
      <c r="I2776" s="22">
        <f ca="1">VLOOKUP(CONCATENATE($F2776," ",$G2776),AllocFactorMatrix,(I$4+1),FALSE)*$E2783</f>
        <v>-53512.619294137927</v>
      </c>
      <c r="J2776" s="22">
        <f ca="1">VLOOKUP(CONCATENATE($F2776," ",$G2776),AllocFactorMatrix,(J$4+1),FALSE)*$E2783</f>
        <v>-13381.786796580433</v>
      </c>
      <c r="K2776" s="22">
        <f ca="1">VLOOKUP(CONCATENATE($F2776," ",$G2776),AllocFactorMatrix,(K$4+1),FALSE)*$E2783</f>
        <v>-169.59859523572152</v>
      </c>
      <c r="L2776" s="22">
        <f ca="1">VLOOKUP(CONCATENATE($F2776," ",$G2776),AllocFactorMatrix,(L$4+1),FALSE)*$E2783</f>
        <v>-8.4882411088755561</v>
      </c>
      <c r="M2776" s="22">
        <f t="shared" ref="M2776:M2783" ca="1" si="1312">SUBTOTAL(9,J2776:L2776)</f>
        <v>-13559.87363292503</v>
      </c>
      <c r="N2776" s="22">
        <f ca="1">VLOOKUP(CONCATENATE($F2776," ",$G2776),AllocFactorMatrix,(N$4+1),FALSE)*$E2783</f>
        <v>-6003.7082964442352</v>
      </c>
      <c r="O2776" s="22">
        <f ca="1">VLOOKUP(CONCATENATE($F2776," ",$G2776),AllocFactorMatrix,(O$4+1),FALSE)*$E2783</f>
        <v>-1645.477404763873</v>
      </c>
      <c r="P2776" s="22">
        <f ca="1">VLOOKUP(CONCATENATE($F2776," ",$G2776),AllocFactorMatrix,(P$4+1),FALSE)*$E2783</f>
        <v>-261.84614784198129</v>
      </c>
      <c r="Q2776" s="22">
        <f ca="1">VLOOKUP(CONCATENATE($F2776," ",$G2776),AllocFactorMatrix,(Q$4+1),FALSE)*$E2783</f>
        <v>0</v>
      </c>
      <c r="R2776" s="22">
        <f ca="1">SUBTOTAL(9,N2776:Q2776)</f>
        <v>-7911.0318490500895</v>
      </c>
      <c r="S2776" s="22">
        <f ca="1">VLOOKUP(CONCATENATE($F2776," ",$G2776),AllocFactorMatrix,(S$4+1),FALSE)*$E2783</f>
        <v>-259.52495121481945</v>
      </c>
      <c r="T2776" s="22">
        <f ca="1">VLOOKUP(CONCATENATE($F2776," ",$G2776),AllocFactorMatrix,(T$4+1),FALSE)*$E2783</f>
        <v>-4722.9114128894016</v>
      </c>
      <c r="U2776" s="22">
        <f ca="1">VLOOKUP(CONCATENATE($F2776," ",$G2776),AllocFactorMatrix,(U$4+1),FALSE)*$E2783</f>
        <v>-23012.583640290399</v>
      </c>
      <c r="V2776" s="22">
        <f ca="1">VLOOKUP(CONCATENATE($F2776," ",$G2776),AllocFactorMatrix,(V$4+1),FALSE)*$E2783</f>
        <v>-2932.2735754410592</v>
      </c>
      <c r="W2776" s="22">
        <f ca="1">SUBTOTAL(9,S2776:V2776)</f>
        <v>-30927.293579835681</v>
      </c>
      <c r="X2776" s="22">
        <f ca="1">VLOOKUP(CONCATENATE($F2776," ",$G2776),AllocFactorMatrix,(X$4+1),FALSE)*$E2783</f>
        <v>-1679.1092174922392</v>
      </c>
      <c r="Y2776" s="22">
        <f ca="1">VLOOKUP(CONCATENATE($F2776," ",$G2776),AllocFactorMatrix,(Y$4+1),FALSE)*$E2783</f>
        <v>-31.563207535067296</v>
      </c>
      <c r="Z2776" s="22">
        <f t="shared" ref="Z2776:Z2783" ca="1" si="1313">SUBTOTAL(9,X2776:Y2776)</f>
        <v>-1710.6724250273064</v>
      </c>
      <c r="AA2776" s="22">
        <f ca="1">VLOOKUP(CONCATENATE($F2776," ",$G2776),AllocFactorMatrix,(AA$4+1),FALSE)*$E2783</f>
        <v>-24.418500169343897</v>
      </c>
      <c r="AB2776" s="22">
        <f ca="1">VLOOKUP(CONCATENATE($F2776," ",$G2776),AllocFactorMatrix,(AB$4+1),FALSE)*$E2783</f>
        <v>-229.46807668033844</v>
      </c>
      <c r="AC2776" s="22">
        <f ca="1">VLOOKUP(CONCATENATE($F2776," ",$G2776),AllocFactorMatrix,(AC$4+1),FALSE)*$E2783</f>
        <v>-54.623254132452601</v>
      </c>
    </row>
    <row r="2777" spans="4:29" hidden="1" outlineLevel="1">
      <c r="F2777" s="42" t="str">
        <f>F2783</f>
        <v>LABOR_M</v>
      </c>
      <c r="G2777" s="17" t="str">
        <f>$G$9</f>
        <v>BULKTRAN</v>
      </c>
      <c r="H2777" s="21">
        <f t="shared" ca="1" si="1299"/>
        <v>-30011.053943912266</v>
      </c>
      <c r="I2777" s="22">
        <f ca="1">VLOOKUP(CONCATENATE($F2777," ",$G2777),AllocFactorMatrix,(I$4+1),FALSE)*$E2783</f>
        <v>-14879.737748639282</v>
      </c>
      <c r="J2777" s="22">
        <f ca="1">VLOOKUP(CONCATENATE($F2777," ",$G2777),AllocFactorMatrix,(J$4+1),FALSE)*$E2783</f>
        <v>-3720.9443448628494</v>
      </c>
      <c r="K2777" s="22">
        <f ca="1">VLOOKUP(CONCATENATE($F2777," ",$G2777),AllocFactorMatrix,(K$4+1),FALSE)*$E2783</f>
        <v>-47.158645062279867</v>
      </c>
      <c r="L2777" s="22">
        <f ca="1">VLOOKUP(CONCATENATE($F2777," ",$G2777),AllocFactorMatrix,(L$4+1),FALSE)*$E2783</f>
        <v>-2.3602433092099346</v>
      </c>
      <c r="M2777" s="22">
        <f t="shared" ca="1" si="1312"/>
        <v>-3770.4632332343394</v>
      </c>
      <c r="N2777" s="22">
        <f ca="1">VLOOKUP(CONCATENATE($F2777," ",$G2777),AllocFactorMatrix,(N$4+1),FALSE)*$E2783</f>
        <v>-1669.3932412350875</v>
      </c>
      <c r="O2777" s="22">
        <f ca="1">VLOOKUP(CONCATENATE($F2777," ",$G2777),AllocFactorMatrix,(O$4+1),FALSE)*$E2783</f>
        <v>-457.54202610822597</v>
      </c>
      <c r="P2777" s="22">
        <f ca="1">VLOOKUP(CONCATENATE($F2777," ",$G2777),AllocFactorMatrix,(P$4+1),FALSE)*$E2783</f>
        <v>-72.809031996064761</v>
      </c>
      <c r="Q2777" s="22">
        <f ca="1">VLOOKUP(CONCATENATE($F2777," ",$G2777),AllocFactorMatrix,(Q$4+1),FALSE)*$E2783</f>
        <v>0</v>
      </c>
      <c r="R2777" s="22">
        <f t="shared" ref="R2777:R2783" ca="1" si="1314">SUBTOTAL(9,N2777:Q2777)</f>
        <v>-2199.7442993393784</v>
      </c>
      <c r="S2777" s="22">
        <f ca="1">VLOOKUP(CONCATENATE($F2777," ",$G2777),AllocFactorMatrix,(S$4+1),FALSE)*$E2783</f>
        <v>-72.163599245233542</v>
      </c>
      <c r="T2777" s="22">
        <f ca="1">VLOOKUP(CONCATENATE($F2777," ",$G2777),AllocFactorMatrix,(T$4+1),FALSE)*$E2783</f>
        <v>-1313.2544091622924</v>
      </c>
      <c r="U2777" s="22">
        <f ca="1">VLOOKUP(CONCATENATE($F2777," ",$G2777),AllocFactorMatrix,(U$4+1),FALSE)*$E2783</f>
        <v>-6398.8871036940409</v>
      </c>
      <c r="V2777" s="22">
        <f ca="1">VLOOKUP(CONCATENATE($F2777," ",$G2777),AllocFactorMatrix,(V$4+1),FALSE)*$E2783</f>
        <v>-815.34902206903564</v>
      </c>
      <c r="W2777" s="22">
        <f t="shared" ref="W2777:W2783" ca="1" si="1315">SUBTOTAL(9,S2777:V2777)</f>
        <v>-8599.6541341706034</v>
      </c>
      <c r="X2777" s="22">
        <f ca="1">VLOOKUP(CONCATENATE($F2777," ",$G2777),AllocFactorMatrix,(X$4+1),FALSE)*$E2783</f>
        <v>-466.8936997883871</v>
      </c>
      <c r="Y2777" s="22">
        <f ca="1">VLOOKUP(CONCATENATE($F2777," ",$G2777),AllocFactorMatrix,(Y$4+1),FALSE)*$E2783</f>
        <v>-8.776476592300261</v>
      </c>
      <c r="Z2777" s="22">
        <f t="shared" ca="1" si="1313"/>
        <v>-475.67017638068734</v>
      </c>
      <c r="AA2777" s="22">
        <f ca="1">VLOOKUP(CONCATENATE($F2777," ",$G2777),AllocFactorMatrix,(AA$4+1),FALSE)*$E2783</f>
        <v>-6.7898167484158956</v>
      </c>
      <c r="AB2777" s="22">
        <f ca="1">VLOOKUP(CONCATENATE($F2777," ",$G2777),AllocFactorMatrix,(AB$4+1),FALSE)*$E2783</f>
        <v>-63.805974137059806</v>
      </c>
      <c r="AC2777" s="22">
        <f ca="1">VLOOKUP(CONCATENATE($F2777," ",$G2777),AllocFactorMatrix,(AC$4+1),FALSE)*$E2783</f>
        <v>-15.188561262543372</v>
      </c>
    </row>
    <row r="2778" spans="4:29" hidden="1" outlineLevel="1">
      <c r="F2778" s="42" t="str">
        <f>F2783</f>
        <v>LABOR_M</v>
      </c>
      <c r="G2778" s="17" t="str">
        <f>$G$10</f>
        <v>SUBTRAN</v>
      </c>
      <c r="H2778" s="21">
        <f t="shared" ca="1" si="1299"/>
        <v>-9513.5791970231476</v>
      </c>
      <c r="I2778" s="22">
        <f ca="1">VLOOKUP(CONCATENATE($F2778," ",$G2778),AllocFactorMatrix,(I$4+1),FALSE)*$E2783</f>
        <v>-4590.8939802998302</v>
      </c>
      <c r="J2778" s="22">
        <f ca="1">VLOOKUP(CONCATENATE($F2778," ",$G2778),AllocFactorMatrix,(J$4+1),FALSE)*$E2783</f>
        <v>-1145.3978642359275</v>
      </c>
      <c r="K2778" s="22">
        <f ca="1">VLOOKUP(CONCATENATE($F2778," ",$G2778),AllocFactorMatrix,(K$4+1),FALSE)*$E2783</f>
        <v>-14.547231150506782</v>
      </c>
      <c r="L2778" s="22">
        <f ca="1">VLOOKUP(CONCATENATE($F2778," ",$G2778),AllocFactorMatrix,(L$4+1),FALSE)*$E2783</f>
        <v>-0.93783713122708379</v>
      </c>
      <c r="M2778" s="22">
        <f t="shared" ca="1" si="1312"/>
        <v>-1160.8829325176614</v>
      </c>
      <c r="N2778" s="22">
        <f ca="1">VLOOKUP(CONCATENATE($F2778," ",$G2778),AllocFactorMatrix,(N$4+1),FALSE)*$E2783</f>
        <v>-508.65089744268352</v>
      </c>
      <c r="O2778" s="22">
        <f ca="1">VLOOKUP(CONCATENATE($F2778," ",$G2778),AllocFactorMatrix,(O$4+1),FALSE)*$E2783</f>
        <v>-139.63783953037361</v>
      </c>
      <c r="P2778" s="22">
        <f ca="1">VLOOKUP(CONCATENATE($F2778," ",$G2778),AllocFactorMatrix,(P$4+1),FALSE)*$E2783</f>
        <v>-28.068239729906978</v>
      </c>
      <c r="Q2778" s="22">
        <f ca="1">VLOOKUP(CONCATENATE($F2778," ",$G2778),AllocFactorMatrix,(Q$4+1),FALSE)*$E2783</f>
        <v>0</v>
      </c>
      <c r="R2778" s="22">
        <f t="shared" ca="1" si="1314"/>
        <v>-676.35697670296406</v>
      </c>
      <c r="S2778" s="22">
        <f ca="1">VLOOKUP(CONCATENATE($F2778," ",$G2778),AllocFactorMatrix,(S$4+1),FALSE)*$E2783</f>
        <v>-21.555074998006802</v>
      </c>
      <c r="T2778" s="22">
        <f ca="1">VLOOKUP(CONCATENATE($F2778," ",$G2778),AllocFactorMatrix,(T$4+1),FALSE)*$E2783</f>
        <v>-403.83756254038133</v>
      </c>
      <c r="U2778" s="22">
        <f ca="1">VLOOKUP(CONCATENATE($F2778," ",$G2778),AllocFactorMatrix,(U$4+1),FALSE)*$E2783</f>
        <v>-2509.6176588321537</v>
      </c>
      <c r="V2778" s="22">
        <f ca="1">VLOOKUP(CONCATENATE($F2778," ",$G2778),AllocFactorMatrix,(V$4+1),FALSE)*$E2783</f>
        <v>0</v>
      </c>
      <c r="W2778" s="22">
        <f t="shared" ca="1" si="1315"/>
        <v>-2935.0102963705417</v>
      </c>
      <c r="X2778" s="22">
        <f ca="1">VLOOKUP(CONCATENATE($F2778," ",$G2778),AllocFactorMatrix,(X$4+1),FALSE)*$E2783</f>
        <v>-142.66977360183662</v>
      </c>
      <c r="Y2778" s="22">
        <f ca="1">VLOOKUP(CONCATENATE($F2778," ",$G2778),AllocFactorMatrix,(Y$4+1),FALSE)*$E2783</f>
        <v>-2.7366666810256763</v>
      </c>
      <c r="Z2778" s="22">
        <f t="shared" ca="1" si="1313"/>
        <v>-145.40644028286229</v>
      </c>
      <c r="AA2778" s="22">
        <f ca="1">VLOOKUP(CONCATENATE($F2778," ",$G2778),AllocFactorMatrix,(AA$4+1),FALSE)*$E2783</f>
        <v>-2.0815325646898497</v>
      </c>
      <c r="AB2778" s="22">
        <f ca="1">VLOOKUP(CONCATENATE($F2778," ",$G2778),AllocFactorMatrix,(AB$4+1),FALSE)*$E2783</f>
        <v>-2.3815900950793538</v>
      </c>
      <c r="AC2778" s="22">
        <f ca="1">VLOOKUP(CONCATENATE($F2778," ",$G2778),AllocFactorMatrix,(AC$4+1),FALSE)*$E2783</f>
        <v>-0.565448189532056</v>
      </c>
    </row>
    <row r="2779" spans="4:29" hidden="1" outlineLevel="1">
      <c r="F2779" s="42" t="str">
        <f>F2783</f>
        <v>LABOR_M</v>
      </c>
      <c r="G2779" s="17" t="str">
        <f>$G$11</f>
        <v>DISTPRI</v>
      </c>
      <c r="H2779" s="21">
        <f t="shared" ca="1" si="1299"/>
        <v>-17095.746602947762</v>
      </c>
      <c r="I2779" s="22">
        <f ca="1">VLOOKUP(CONCATENATE($F2779," ",$G2779),AllocFactorMatrix,(I$4+1),FALSE)*$E2783</f>
        <v>-11307.466457713337</v>
      </c>
      <c r="J2779" s="22">
        <f ca="1">VLOOKUP(CONCATENATE($F2779," ",$G2779),AllocFactorMatrix,(J$4+1),FALSE)*$E2783</f>
        <v>-2806.0448131486733</v>
      </c>
      <c r="K2779" s="22">
        <f ca="1">VLOOKUP(CONCATENATE($F2779," ",$G2779),AllocFactorMatrix,(K$4+1),FALSE)*$E2783</f>
        <v>-35.625272899248735</v>
      </c>
      <c r="L2779" s="22">
        <f ca="1">VLOOKUP(CONCATENATE($F2779," ",$G2779),AllocFactorMatrix,(L$4+1),FALSE)*$E2783</f>
        <v>0</v>
      </c>
      <c r="M2779" s="22">
        <f t="shared" ca="1" si="1312"/>
        <v>-2841.6700860479218</v>
      </c>
      <c r="N2779" s="22">
        <f ca="1">VLOOKUP(CONCATENATE($F2779," ",$G2779),AllocFactorMatrix,(N$4+1),FALSE)*$E2783</f>
        <v>-1224.8199821549301</v>
      </c>
      <c r="O2779" s="22">
        <f ca="1">VLOOKUP(CONCATENATE($F2779," ",$G2779),AllocFactorMatrix,(O$4+1),FALSE)*$E2783</f>
        <v>-336.81666727851211</v>
      </c>
      <c r="P2779" s="22">
        <f ca="1">VLOOKUP(CONCATENATE($F2779," ",$G2779),AllocFactorMatrix,(P$4+1),FALSE)*$E2783</f>
        <v>0</v>
      </c>
      <c r="Q2779" s="22">
        <f ca="1">VLOOKUP(CONCATENATE($F2779," ",$G2779),AllocFactorMatrix,(Q$4+1),FALSE)*$E2783</f>
        <v>0</v>
      </c>
      <c r="R2779" s="22">
        <f t="shared" ca="1" si="1314"/>
        <v>-1561.6366494334422</v>
      </c>
      <c r="S2779" s="22">
        <f ca="1">VLOOKUP(CONCATENATE($F2779," ",$G2779),AllocFactorMatrix,(S$4+1),FALSE)*$E2783</f>
        <v>-52.48307520440045</v>
      </c>
      <c r="T2779" s="22">
        <f ca="1">VLOOKUP(CONCATENATE($F2779," ",$G2779),AllocFactorMatrix,(T$4+1),FALSE)*$E2783</f>
        <v>-969.34993995012871</v>
      </c>
      <c r="U2779" s="22">
        <f ca="1">VLOOKUP(CONCATENATE($F2779," ",$G2779),AllocFactorMatrix,(U$4+1),FALSE)*$E2783</f>
        <v>0</v>
      </c>
      <c r="V2779" s="22">
        <f ca="1">VLOOKUP(CONCATENATE($F2779," ",$G2779),AllocFactorMatrix,(V$4+1),FALSE)*$E2783</f>
        <v>0</v>
      </c>
      <c r="W2779" s="22">
        <f t="shared" ca="1" si="1315"/>
        <v>-1021.8330151545292</v>
      </c>
      <c r="X2779" s="22">
        <f ca="1">VLOOKUP(CONCATENATE($F2779," ",$G2779),AllocFactorMatrix,(X$4+1),FALSE)*$E2783</f>
        <v>-344.27907750496178</v>
      </c>
      <c r="Y2779" s="22">
        <f ca="1">VLOOKUP(CONCATENATE($F2779," ",$G2779),AllocFactorMatrix,(Y$4+1),FALSE)*$E2783</f>
        <v>-6.6122023143611806</v>
      </c>
      <c r="Z2779" s="22">
        <f t="shared" ca="1" si="1313"/>
        <v>-350.89127981932296</v>
      </c>
      <c r="AA2779" s="22">
        <f ca="1">VLOOKUP(CONCATENATE($F2779," ",$G2779),AllocFactorMatrix,(AA$4+1),FALSE)*$E2783</f>
        <v>-5.0533963193940359</v>
      </c>
      <c r="AB2779" s="22">
        <f ca="1">VLOOKUP(CONCATENATE($F2779," ",$G2779),AllocFactorMatrix,(AB$4+1),FALSE)*$E2783</f>
        <v>-5.8150805958751679</v>
      </c>
      <c r="AC2779" s="22">
        <f ca="1">VLOOKUP(CONCATENATE($F2779," ",$G2779),AllocFactorMatrix,(AC$4+1),FALSE)*$E2783</f>
        <v>-1.3806378639290708</v>
      </c>
    </row>
    <row r="2780" spans="4:29" hidden="1" outlineLevel="1">
      <c r="F2780" s="42" t="str">
        <f>F2783</f>
        <v>LABOR_M</v>
      </c>
      <c r="G2780" s="17" t="str">
        <f>$G$12</f>
        <v>DISTSEC</v>
      </c>
      <c r="H2780" s="21">
        <f t="shared" ca="1" si="1299"/>
        <v>-6265.7064527494986</v>
      </c>
      <c r="I2780" s="22">
        <f ca="1">VLOOKUP(CONCATENATE($F2780," ",$G2780),AllocFactorMatrix,(I$4+1),FALSE)*$E2783</f>
        <v>-4764.3080905433671</v>
      </c>
      <c r="J2780" s="22">
        <f ca="1">VLOOKUP(CONCATENATE($F2780," ",$G2780),AllocFactorMatrix,(J$4+1),FALSE)*$E2783</f>
        <v>-961.6416705431435</v>
      </c>
      <c r="K2780" s="22">
        <f ca="1">VLOOKUP(CONCATENATE($F2780," ",$G2780),AllocFactorMatrix,(K$4+1),FALSE)*$E2783</f>
        <v>0</v>
      </c>
      <c r="L2780" s="22">
        <f ca="1">VLOOKUP(CONCATENATE($F2780," ",$G2780),AllocFactorMatrix,(L$4+1),FALSE)*$E2783</f>
        <v>0</v>
      </c>
      <c r="M2780" s="22">
        <f t="shared" ca="1" si="1312"/>
        <v>-961.6416705431435</v>
      </c>
      <c r="N2780" s="22">
        <f ca="1">VLOOKUP(CONCATENATE($F2780," ",$G2780),AllocFactorMatrix,(N$4+1),FALSE)*$E2783</f>
        <v>-368.3282819600991</v>
      </c>
      <c r="O2780" s="22">
        <f ca="1">VLOOKUP(CONCATENATE($F2780," ",$G2780),AllocFactorMatrix,(O$4+1),FALSE)*$E2783</f>
        <v>0</v>
      </c>
      <c r="P2780" s="22">
        <f ca="1">VLOOKUP(CONCATENATE($F2780," ",$G2780),AllocFactorMatrix,(P$4+1),FALSE)*$E2783</f>
        <v>0</v>
      </c>
      <c r="Q2780" s="22">
        <f ca="1">VLOOKUP(CONCATENATE($F2780," ",$G2780),AllocFactorMatrix,(Q$4+1),FALSE)*$E2783</f>
        <v>0</v>
      </c>
      <c r="R2780" s="22">
        <f t="shared" ca="1" si="1314"/>
        <v>-368.3282819600991</v>
      </c>
      <c r="S2780" s="22">
        <f ca="1">VLOOKUP(CONCATENATE($F2780," ",$G2780),AllocFactorMatrix,(S$4+1),FALSE)*$E2783</f>
        <v>-12.936462118888018</v>
      </c>
      <c r="T2780" s="22">
        <f ca="1">VLOOKUP(CONCATENATE($F2780," ",$G2780),AllocFactorMatrix,(T$4+1),FALSE)*$E2783</f>
        <v>0</v>
      </c>
      <c r="U2780" s="22">
        <f ca="1">VLOOKUP(CONCATENATE($F2780," ",$G2780),AllocFactorMatrix,(U$4+1),FALSE)*$E2783</f>
        <v>0</v>
      </c>
      <c r="V2780" s="22">
        <f ca="1">VLOOKUP(CONCATENATE($F2780," ",$G2780),AllocFactorMatrix,(V$4+1),FALSE)*$E2783</f>
        <v>0</v>
      </c>
      <c r="W2780" s="22">
        <f t="shared" ca="1" si="1315"/>
        <v>-12.936462118888018</v>
      </c>
      <c r="X2780" s="22">
        <f ca="1">VLOOKUP(CONCATENATE($F2780," ",$G2780),AllocFactorMatrix,(X$4+1),FALSE)*$E2783</f>
        <v>-106.84005822585092</v>
      </c>
      <c r="Y2780" s="22">
        <f ca="1">VLOOKUP(CONCATENATE($F2780," ",$G2780),AllocFactorMatrix,(Y$4+1),FALSE)*$E2783</f>
        <v>0</v>
      </c>
      <c r="Z2780" s="22">
        <f t="shared" ca="1" si="1313"/>
        <v>-106.84005822585092</v>
      </c>
      <c r="AA2780" s="22">
        <f ca="1">VLOOKUP(CONCATENATE($F2780," ",$G2780),AllocFactorMatrix,(AA$4+1),FALSE)*$E2783</f>
        <v>-1.375219809271027</v>
      </c>
      <c r="AB2780" s="22">
        <f ca="1">VLOOKUP(CONCATENATE($F2780," ",$G2780),AllocFactorMatrix,(AB$4+1),FALSE)*$E2783</f>
        <v>-40.944820843109738</v>
      </c>
      <c r="AC2780" s="22">
        <f ca="1">VLOOKUP(CONCATENATE($F2780," ",$G2780),AllocFactorMatrix,(AC$4+1),FALSE)*$E2783</f>
        <v>-9.3318487057676833</v>
      </c>
    </row>
    <row r="2781" spans="4:29" hidden="1" outlineLevel="1">
      <c r="F2781" s="42" t="str">
        <f>F2783</f>
        <v>LABOR_M</v>
      </c>
      <c r="G2781" s="17" t="str">
        <f>$G$13</f>
        <v>ENERGY</v>
      </c>
      <c r="H2781" s="21">
        <f t="shared" ca="1" si="1299"/>
        <v>-63095.57780327848</v>
      </c>
      <c r="I2781" s="22">
        <f ca="1">VLOOKUP(CONCATENATE($F2781," ",$G2781),AllocFactorMatrix,(I$4+1),FALSE)*$E2783</f>
        <v>-23182.491589826164</v>
      </c>
      <c r="J2781" s="22">
        <f ca="1">VLOOKUP(CONCATENATE($F2781," ",$G2781),AllocFactorMatrix,(J$4+1),FALSE)*$E2783</f>
        <v>-7323.0805178551791</v>
      </c>
      <c r="K2781" s="22">
        <f ca="1">VLOOKUP(CONCATENATE($F2781," ",$G2781),AllocFactorMatrix,(K$4+1),FALSE)*$E2783</f>
        <v>-91.4547165651841</v>
      </c>
      <c r="L2781" s="22">
        <f ca="1">VLOOKUP(CONCATENATE($F2781," ",$G2781),AllocFactorMatrix,(L$4+1),FALSE)*$E2783</f>
        <v>-4.6328882638828253</v>
      </c>
      <c r="M2781" s="22">
        <f t="shared" ca="1" si="1312"/>
        <v>-7419.1681226842456</v>
      </c>
      <c r="N2781" s="22">
        <f ca="1">VLOOKUP(CONCATENATE($F2781," ",$G2781),AllocFactorMatrix,(N$4+1),FALSE)*$E2783</f>
        <v>-3710.1973117277853</v>
      </c>
      <c r="O2781" s="22">
        <f ca="1">VLOOKUP(CONCATENATE($F2781," ",$G2781),AllocFactorMatrix,(O$4+1),FALSE)*$E2783</f>
        <v>-1000.9135839818398</v>
      </c>
      <c r="P2781" s="22">
        <f ca="1">VLOOKUP(CONCATENATE($F2781," ",$G2781),AllocFactorMatrix,(P$4+1),FALSE)*$E2783</f>
        <v>-155.97082222809254</v>
      </c>
      <c r="Q2781" s="22">
        <f ca="1">VLOOKUP(CONCATENATE($F2781," ",$G2781),AllocFactorMatrix,(Q$4+1),FALSE)*$E2783</f>
        <v>0</v>
      </c>
      <c r="R2781" s="22">
        <f t="shared" ca="1" si="1314"/>
        <v>-4867.0817179377173</v>
      </c>
      <c r="S2781" s="22">
        <f ca="1">VLOOKUP(CONCATENATE($F2781," ",$G2781),AllocFactorMatrix,(S$4+1),FALSE)*$E2783</f>
        <v>-186.85233999324672</v>
      </c>
      <c r="T2781" s="22">
        <f ca="1">VLOOKUP(CONCATENATE($F2781," ",$G2781),AllocFactorMatrix,(T$4+1),FALSE)*$E2783</f>
        <v>-3693.3803113141053</v>
      </c>
      <c r="U2781" s="22">
        <f ca="1">VLOOKUP(CONCATENATE($F2781," ",$G2781),AllocFactorMatrix,(U$4+1),FALSE)*$E2783</f>
        <v>-19416.490753523769</v>
      </c>
      <c r="V2781" s="22">
        <f ca="1">VLOOKUP(CONCATENATE($F2781," ",$G2781),AllocFactorMatrix,(V$4+1),FALSE)*$E2783</f>
        <v>-2715.0629813230248</v>
      </c>
      <c r="W2781" s="22">
        <f t="shared" ca="1" si="1315"/>
        <v>-26011.786386154148</v>
      </c>
      <c r="X2781" s="22">
        <f ca="1">VLOOKUP(CONCATENATE($F2781," ",$G2781),AllocFactorMatrix,(X$4+1),FALSE)*$E2783</f>
        <v>-1043.1502726157219</v>
      </c>
      <c r="Y2781" s="22">
        <f ca="1">VLOOKUP(CONCATENATE($F2781," ",$G2781),AllocFactorMatrix,(Y$4+1),FALSE)*$E2783</f>
        <v>-19.725097590278711</v>
      </c>
      <c r="Z2781" s="22">
        <f t="shared" ca="1" si="1313"/>
        <v>-1062.8753702060005</v>
      </c>
      <c r="AA2781" s="22">
        <f ca="1">VLOOKUP(CONCATENATE($F2781," ",$G2781),AllocFactorMatrix,(AA$4+1),FALSE)*$E2783</f>
        <v>-19.675293583994691</v>
      </c>
      <c r="AB2781" s="22">
        <f ca="1">VLOOKUP(CONCATENATE($F2781," ",$G2781),AllocFactorMatrix,(AB$4+1),FALSE)*$E2783</f>
        <v>-431.36955813849772</v>
      </c>
      <c r="AC2781" s="22">
        <f ca="1">VLOOKUP(CONCATENATE($F2781," ",$G2781),AllocFactorMatrix,(AC$4+1),FALSE)*$E2783</f>
        <v>-101.12976474768801</v>
      </c>
    </row>
    <row r="2782" spans="4:29" hidden="1" outlineLevel="1">
      <c r="F2782" s="42" t="str">
        <f>F2783</f>
        <v>LABOR_M</v>
      </c>
      <c r="G2782" s="17" t="str">
        <f>$G$14</f>
        <v>CUSTOMER</v>
      </c>
      <c r="H2782" s="21">
        <f t="shared" ca="1" si="1299"/>
        <v>-126200.3353881309</v>
      </c>
      <c r="I2782" s="22">
        <f ca="1">VLOOKUP(CONCATENATE($F2782," ",$G2782),AllocFactorMatrix,(I$4+1),FALSE)*$E2783</f>
        <v>-97674.509498881249</v>
      </c>
      <c r="J2782" s="22">
        <f ca="1">VLOOKUP(CONCATENATE($F2782," ",$G2782),AllocFactorMatrix,(J$4+1),FALSE)*$E2783</f>
        <v>-23044.97374997802</v>
      </c>
      <c r="K2782" s="22">
        <f ca="1">VLOOKUP(CONCATENATE($F2782," ",$G2782),AllocFactorMatrix,(K$4+1),FALSE)*$E2783</f>
        <v>-234.68655538492294</v>
      </c>
      <c r="L2782" s="22">
        <f ca="1">VLOOKUP(CONCATENATE($F2782," ",$G2782),AllocFactorMatrix,(L$4+1),FALSE)*$E2783</f>
        <v>-16.722569832179516</v>
      </c>
      <c r="M2782" s="22">
        <f t="shared" ca="1" si="1312"/>
        <v>-23296.382875195122</v>
      </c>
      <c r="N2782" s="22">
        <f ca="1">VLOOKUP(CONCATENATE($F2782," ",$G2782),AllocFactorMatrix,(N$4+1),FALSE)*$E2783</f>
        <v>-410.07509142076714</v>
      </c>
      <c r="O2782" s="22">
        <f ca="1">VLOOKUP(CONCATENATE($F2782," ",$G2782),AllocFactorMatrix,(O$4+1),FALSE)*$E2783</f>
        <v>-130.82301295505445</v>
      </c>
      <c r="P2782" s="22">
        <f ca="1">VLOOKUP(CONCATENATE($F2782," ",$G2782),AllocFactorMatrix,(P$4+1),FALSE)*$E2783</f>
        <v>-47.753852166593163</v>
      </c>
      <c r="Q2782" s="22">
        <f ca="1">VLOOKUP(CONCATENATE($F2782," ",$G2782),AllocFactorMatrix,(Q$4+1),FALSE)*$E2783</f>
        <v>0</v>
      </c>
      <c r="R2782" s="22">
        <f t="shared" ca="1" si="1314"/>
        <v>-588.65195654241484</v>
      </c>
      <c r="S2782" s="22">
        <f ca="1">VLOOKUP(CONCATENATE($F2782," ",$G2782),AllocFactorMatrix,(S$4+1),FALSE)*$E2783</f>
        <v>-3.888411605808709</v>
      </c>
      <c r="T2782" s="22">
        <f ca="1">VLOOKUP(CONCATENATE($F2782," ",$G2782),AllocFactorMatrix,(T$4+1),FALSE)*$E2783</f>
        <v>-94.078151697591721</v>
      </c>
      <c r="U2782" s="22">
        <f ca="1">VLOOKUP(CONCATENATE($F2782," ",$G2782),AllocFactorMatrix,(U$4+1),FALSE)*$E2783</f>
        <v>-158.15780214531051</v>
      </c>
      <c r="V2782" s="22">
        <f ca="1">VLOOKUP(CONCATENATE($F2782," ",$G2782),AllocFactorMatrix,(V$4+1),FALSE)*$E2783</f>
        <v>-30.433285418375696</v>
      </c>
      <c r="W2782" s="22">
        <f t="shared" ca="1" si="1315"/>
        <v>-286.55765086708664</v>
      </c>
      <c r="X2782" s="22">
        <f ca="1">VLOOKUP(CONCATENATE($F2782," ",$G2782),AllocFactorMatrix,(X$4+1),FALSE)*$E2783</f>
        <v>-132.57093492681474</v>
      </c>
      <c r="Y2782" s="22">
        <f ca="1">VLOOKUP(CONCATENATE($F2782," ",$G2782),AllocFactorMatrix,(Y$4+1),FALSE)*$E2783</f>
        <v>-1.5811473189498579</v>
      </c>
      <c r="Z2782" s="22">
        <f t="shared" ca="1" si="1313"/>
        <v>-134.1520822457646</v>
      </c>
      <c r="AA2782" s="22">
        <f ca="1">VLOOKUP(CONCATENATE($F2782," ",$G2782),AllocFactorMatrix,(AA$4+1),FALSE)*$E2783</f>
        <v>-9.2274233405693415</v>
      </c>
      <c r="AB2782" s="22">
        <f ca="1">VLOOKUP(CONCATENATE($F2782," ",$G2782),AllocFactorMatrix,(AB$4+1),FALSE)*$E2783</f>
        <v>-3902.2968007226373</v>
      </c>
      <c r="AC2782" s="22">
        <f ca="1">VLOOKUP(CONCATENATE($F2782," ",$G2782),AllocFactorMatrix,(AC$4+1),FALSE)*$E2783</f>
        <v>-308.55710033598547</v>
      </c>
    </row>
    <row r="2783" spans="4:29" collapsed="1">
      <c r="D2783" s="17" t="s">
        <v>661</v>
      </c>
      <c r="E2783" s="19">
        <v>-360112</v>
      </c>
      <c r="F2783" s="42" t="s">
        <v>69</v>
      </c>
      <c r="G2783" s="17" t="str">
        <f>$G$15</f>
        <v>TOTAL</v>
      </c>
      <c r="H2783" s="21">
        <f t="shared" ca="1" si="1299"/>
        <v>-360112.00000000006</v>
      </c>
      <c r="I2783" s="22">
        <f ca="1">VLOOKUP(CONCATENATE($F2783," ",$G2783),AllocFactorMatrix,(I$4+1),FALSE)*$E2783</f>
        <v>-209912.02666004116</v>
      </c>
      <c r="J2783" s="22">
        <f ca="1">VLOOKUP(CONCATENATE($F2783," ",$G2783),AllocFactorMatrix,(J$4+1),FALSE)*$E2783</f>
        <v>-52383.869757204215</v>
      </c>
      <c r="K2783" s="22">
        <f ca="1">VLOOKUP(CONCATENATE($F2783," ",$G2783),AllocFactorMatrix,(K$4+1),FALSE)*$E2783</f>
        <v>-593.07101629786393</v>
      </c>
      <c r="L2783" s="22">
        <f ca="1">VLOOKUP(CONCATENATE($F2783," ",$G2783),AllocFactorMatrix,(L$4+1),FALSE)*$E2783</f>
        <v>-33.141779645374918</v>
      </c>
      <c r="M2783" s="22">
        <f t="shared" ca="1" si="1312"/>
        <v>-53010.082553147455</v>
      </c>
      <c r="N2783" s="22">
        <f ca="1">VLOOKUP(CONCATENATE($F2783," ",$G2783),AllocFactorMatrix,(N$4+1),FALSE)*$E2783</f>
        <v>-13895.173102385585</v>
      </c>
      <c r="O2783" s="22">
        <f ca="1">VLOOKUP(CONCATENATE($F2783," ",$G2783),AllocFactorMatrix,(O$4+1),FALSE)*$E2783</f>
        <v>-3711.2105346178791</v>
      </c>
      <c r="P2783" s="22">
        <f ca="1">VLOOKUP(CONCATENATE($F2783," ",$G2783),AllocFactorMatrix,(P$4+1),FALSE)*$E2783</f>
        <v>-566.44809396263872</v>
      </c>
      <c r="Q2783" s="22">
        <f ca="1">VLOOKUP(CONCATENATE($F2783," ",$G2783),AllocFactorMatrix,(Q$4+1),FALSE)*$E2783</f>
        <v>0</v>
      </c>
      <c r="R2783" s="22">
        <f t="shared" ca="1" si="1314"/>
        <v>-18172.8317309661</v>
      </c>
      <c r="S2783" s="22">
        <f ca="1">VLOOKUP(CONCATENATE($F2783," ",$G2783),AllocFactorMatrix,(S$4+1),FALSE)*$E2783</f>
        <v>-609.40391438040365</v>
      </c>
      <c r="T2783" s="22">
        <f ca="1">VLOOKUP(CONCATENATE($F2783," ",$G2783),AllocFactorMatrix,(T$4+1),FALSE)*$E2783</f>
        <v>-11196.811787553901</v>
      </c>
      <c r="U2783" s="22">
        <f ca="1">VLOOKUP(CONCATENATE($F2783," ",$G2783),AllocFactorMatrix,(U$4+1),FALSE)*$E2783</f>
        <v>-51495.736958485671</v>
      </c>
      <c r="V2783" s="22">
        <f ca="1">VLOOKUP(CONCATENATE($F2783," ",$G2783),AllocFactorMatrix,(V$4+1),FALSE)*$E2783</f>
        <v>-6493.1188642514953</v>
      </c>
      <c r="W2783" s="22">
        <f t="shared" ca="1" si="1315"/>
        <v>-69795.071524671468</v>
      </c>
      <c r="X2783" s="22">
        <f ca="1">VLOOKUP(CONCATENATE($F2783," ",$G2783),AllocFactorMatrix,(X$4+1),FALSE)*$E2783</f>
        <v>-3915.513034155812</v>
      </c>
      <c r="Y2783" s="22">
        <f ca="1">VLOOKUP(CONCATENATE($F2783," ",$G2783),AllocFactorMatrix,(Y$4+1),FALSE)*$E2783</f>
        <v>-70.994798031982981</v>
      </c>
      <c r="Z2783" s="22">
        <f t="shared" ca="1" si="1313"/>
        <v>-3986.507832187795</v>
      </c>
      <c r="AA2783" s="22">
        <f ca="1">VLOOKUP(CONCATENATE($F2783," ",$G2783),AllocFactorMatrix,(AA$4+1),FALSE)*$E2783</f>
        <v>-68.621182535678741</v>
      </c>
      <c r="AB2783" s="22">
        <f ca="1">VLOOKUP(CONCATENATE($F2783," ",$G2783),AllocFactorMatrix,(AB$4+1),FALSE)*$E2783</f>
        <v>-4676.0819012125976</v>
      </c>
      <c r="AC2783" s="22">
        <f ca="1">VLOOKUP(CONCATENATE($F2783," ",$G2783),AllocFactorMatrix,(AC$4+1),FALSE)*$E2783</f>
        <v>-490.77661523789828</v>
      </c>
    </row>
    <row r="2784" spans="4:29" hidden="1" outlineLevel="1">
      <c r="F2784" s="42" t="str">
        <f>F2791</f>
        <v>CUST_TOTAL</v>
      </c>
      <c r="G2784" s="17" t="str">
        <f>$G$8</f>
        <v>PRODUCTION</v>
      </c>
      <c r="H2784" s="21">
        <f t="shared" si="1299"/>
        <v>0</v>
      </c>
      <c r="I2784" s="22">
        <f>VLOOKUP(CONCATENATE($F2784," ",$G2784),AllocFactorMatrix,(I$4+1),FALSE)*$E2791</f>
        <v>0</v>
      </c>
      <c r="J2784" s="22">
        <f>VLOOKUP(CONCATENATE($F2784," ",$G2784),AllocFactorMatrix,(J$4+1),FALSE)*$E2791</f>
        <v>0</v>
      </c>
      <c r="K2784" s="22">
        <f>VLOOKUP(CONCATENATE($F2784," ",$G2784),AllocFactorMatrix,(K$4+1),FALSE)*$E2791</f>
        <v>0</v>
      </c>
      <c r="L2784" s="22">
        <f>VLOOKUP(CONCATENATE($F2784," ",$G2784),AllocFactorMatrix,(L$4+1),FALSE)*$E2791</f>
        <v>0</v>
      </c>
      <c r="M2784" s="22">
        <f t="shared" ref="M2784:M2839" si="1316">SUBTOTAL(9,J2784:L2784)</f>
        <v>0</v>
      </c>
      <c r="N2784" s="22">
        <f>VLOOKUP(CONCATENATE($F2784," ",$G2784),AllocFactorMatrix,(N$4+1),FALSE)*$E2791</f>
        <v>0</v>
      </c>
      <c r="O2784" s="22">
        <f>VLOOKUP(CONCATENATE($F2784," ",$G2784),AllocFactorMatrix,(O$4+1),FALSE)*$E2791</f>
        <v>0</v>
      </c>
      <c r="P2784" s="22">
        <f>VLOOKUP(CONCATENATE($F2784," ",$G2784),AllocFactorMatrix,(P$4+1),FALSE)*$E2791</f>
        <v>0</v>
      </c>
      <c r="Q2784" s="22">
        <f>VLOOKUP(CONCATENATE($F2784," ",$G2784),AllocFactorMatrix,(Q$4+1),FALSE)*$E2791</f>
        <v>0</v>
      </c>
      <c r="R2784" s="22">
        <f>SUBTOTAL(9,N2784:Q2784)</f>
        <v>0</v>
      </c>
      <c r="S2784" s="22">
        <f>VLOOKUP(CONCATENATE($F2784," ",$G2784),AllocFactorMatrix,(S$4+1),FALSE)*$E2791</f>
        <v>0</v>
      </c>
      <c r="T2784" s="22">
        <f>VLOOKUP(CONCATENATE($F2784," ",$G2784),AllocFactorMatrix,(T$4+1),FALSE)*$E2791</f>
        <v>0</v>
      </c>
      <c r="U2784" s="22">
        <f>VLOOKUP(CONCATENATE($F2784," ",$G2784),AllocFactorMatrix,(U$4+1),FALSE)*$E2791</f>
        <v>0</v>
      </c>
      <c r="V2784" s="22">
        <f>VLOOKUP(CONCATENATE($F2784," ",$G2784),AllocFactorMatrix,(V$4+1),FALSE)*$E2791</f>
        <v>0</v>
      </c>
      <c r="W2784" s="22">
        <f>SUBTOTAL(9,S2784:V2784)</f>
        <v>0</v>
      </c>
      <c r="X2784" s="22">
        <f>VLOOKUP(CONCATENATE($F2784," ",$G2784),AllocFactorMatrix,(X$4+1),FALSE)*$E2791</f>
        <v>0</v>
      </c>
      <c r="Y2784" s="22">
        <f>VLOOKUP(CONCATENATE($F2784," ",$G2784),AllocFactorMatrix,(Y$4+1),FALSE)*$E2791</f>
        <v>0</v>
      </c>
      <c r="Z2784" s="22">
        <f t="shared" ref="Z2784:Z2839" si="1317">SUBTOTAL(9,X2784:Y2784)</f>
        <v>0</v>
      </c>
      <c r="AA2784" s="22">
        <f>VLOOKUP(CONCATENATE($F2784," ",$G2784),AllocFactorMatrix,(AA$4+1),FALSE)*$E2791</f>
        <v>0</v>
      </c>
      <c r="AB2784" s="22">
        <f>VLOOKUP(CONCATENATE($F2784," ",$G2784),AllocFactorMatrix,(AB$4+1),FALSE)*$E2791</f>
        <v>0</v>
      </c>
      <c r="AC2784" s="22">
        <f>VLOOKUP(CONCATENATE($F2784," ",$G2784),AllocFactorMatrix,(AC$4+1),FALSE)*$E2791</f>
        <v>0</v>
      </c>
    </row>
    <row r="2785" spans="4:29" hidden="1" outlineLevel="1">
      <c r="F2785" s="42" t="str">
        <f>F2791</f>
        <v>CUST_TOTAL</v>
      </c>
      <c r="G2785" s="17" t="str">
        <f>$G$9</f>
        <v>BULKTRAN</v>
      </c>
      <c r="H2785" s="21">
        <f t="shared" si="1299"/>
        <v>0</v>
      </c>
      <c r="I2785" s="22">
        <f>VLOOKUP(CONCATENATE($F2785," ",$G2785),AllocFactorMatrix,(I$4+1),FALSE)*$E2791</f>
        <v>0</v>
      </c>
      <c r="J2785" s="22">
        <f>VLOOKUP(CONCATENATE($F2785," ",$G2785),AllocFactorMatrix,(J$4+1),FALSE)*$E2791</f>
        <v>0</v>
      </c>
      <c r="K2785" s="22">
        <f>VLOOKUP(CONCATENATE($F2785," ",$G2785),AllocFactorMatrix,(K$4+1),FALSE)*$E2791</f>
        <v>0</v>
      </c>
      <c r="L2785" s="22">
        <f>VLOOKUP(CONCATENATE($F2785," ",$G2785),AllocFactorMatrix,(L$4+1),FALSE)*$E2791</f>
        <v>0</v>
      </c>
      <c r="M2785" s="22">
        <f t="shared" si="1316"/>
        <v>0</v>
      </c>
      <c r="N2785" s="22">
        <f>VLOOKUP(CONCATENATE($F2785," ",$G2785),AllocFactorMatrix,(N$4+1),FALSE)*$E2791</f>
        <v>0</v>
      </c>
      <c r="O2785" s="22">
        <f>VLOOKUP(CONCATENATE($F2785," ",$G2785),AllocFactorMatrix,(O$4+1),FALSE)*$E2791</f>
        <v>0</v>
      </c>
      <c r="P2785" s="22">
        <f>VLOOKUP(CONCATENATE($F2785," ",$G2785),AllocFactorMatrix,(P$4+1),FALSE)*$E2791</f>
        <v>0</v>
      </c>
      <c r="Q2785" s="22">
        <f>VLOOKUP(CONCATENATE($F2785," ",$G2785),AllocFactorMatrix,(Q$4+1),FALSE)*$E2791</f>
        <v>0</v>
      </c>
      <c r="R2785" s="22">
        <f t="shared" ref="R2785:R2791" si="1318">SUBTOTAL(9,N2785:Q2785)</f>
        <v>0</v>
      </c>
      <c r="S2785" s="22">
        <f>VLOOKUP(CONCATENATE($F2785," ",$G2785),AllocFactorMatrix,(S$4+1),FALSE)*$E2791</f>
        <v>0</v>
      </c>
      <c r="T2785" s="22">
        <f>VLOOKUP(CONCATENATE($F2785," ",$G2785),AllocFactorMatrix,(T$4+1),FALSE)*$E2791</f>
        <v>0</v>
      </c>
      <c r="U2785" s="22">
        <f>VLOOKUP(CONCATENATE($F2785," ",$G2785),AllocFactorMatrix,(U$4+1),FALSE)*$E2791</f>
        <v>0</v>
      </c>
      <c r="V2785" s="22">
        <f>VLOOKUP(CONCATENATE($F2785," ",$G2785),AllocFactorMatrix,(V$4+1),FALSE)*$E2791</f>
        <v>0</v>
      </c>
      <c r="W2785" s="22">
        <f t="shared" ref="W2785:W2791" si="1319">SUBTOTAL(9,S2785:V2785)</f>
        <v>0</v>
      </c>
      <c r="X2785" s="22">
        <f>VLOOKUP(CONCATENATE($F2785," ",$G2785),AllocFactorMatrix,(X$4+1),FALSE)*$E2791</f>
        <v>0</v>
      </c>
      <c r="Y2785" s="22">
        <f>VLOOKUP(CONCATENATE($F2785," ",$G2785),AllocFactorMatrix,(Y$4+1),FALSE)*$E2791</f>
        <v>0</v>
      </c>
      <c r="Z2785" s="22">
        <f t="shared" si="1317"/>
        <v>0</v>
      </c>
      <c r="AA2785" s="22">
        <f>VLOOKUP(CONCATENATE($F2785," ",$G2785),AllocFactorMatrix,(AA$4+1),FALSE)*$E2791</f>
        <v>0</v>
      </c>
      <c r="AB2785" s="22">
        <f>VLOOKUP(CONCATENATE($F2785," ",$G2785),AllocFactorMatrix,(AB$4+1),FALSE)*$E2791</f>
        <v>0</v>
      </c>
      <c r="AC2785" s="22">
        <f>VLOOKUP(CONCATENATE($F2785," ",$G2785),AllocFactorMatrix,(AC$4+1),FALSE)*$E2791</f>
        <v>0</v>
      </c>
    </row>
    <row r="2786" spans="4:29" hidden="1" outlineLevel="1">
      <c r="F2786" s="42" t="str">
        <f>F2791</f>
        <v>CUST_TOTAL</v>
      </c>
      <c r="G2786" s="17" t="str">
        <f>$G$10</f>
        <v>SUBTRAN</v>
      </c>
      <c r="H2786" s="21">
        <f t="shared" si="1299"/>
        <v>0</v>
      </c>
      <c r="I2786" s="22">
        <f>VLOOKUP(CONCATENATE($F2786," ",$G2786),AllocFactorMatrix,(I$4+1),FALSE)*$E2791</f>
        <v>0</v>
      </c>
      <c r="J2786" s="22">
        <f>VLOOKUP(CONCATENATE($F2786," ",$G2786),AllocFactorMatrix,(J$4+1),FALSE)*$E2791</f>
        <v>0</v>
      </c>
      <c r="K2786" s="22">
        <f>VLOOKUP(CONCATENATE($F2786," ",$G2786),AllocFactorMatrix,(K$4+1),FALSE)*$E2791</f>
        <v>0</v>
      </c>
      <c r="L2786" s="22">
        <f>VLOOKUP(CONCATENATE($F2786," ",$G2786),AllocFactorMatrix,(L$4+1),FALSE)*$E2791</f>
        <v>0</v>
      </c>
      <c r="M2786" s="22">
        <f t="shared" si="1316"/>
        <v>0</v>
      </c>
      <c r="N2786" s="22">
        <f>VLOOKUP(CONCATENATE($F2786," ",$G2786),AllocFactorMatrix,(N$4+1),FALSE)*$E2791</f>
        <v>0</v>
      </c>
      <c r="O2786" s="22">
        <f>VLOOKUP(CONCATENATE($F2786," ",$G2786),AllocFactorMatrix,(O$4+1),FALSE)*$E2791</f>
        <v>0</v>
      </c>
      <c r="P2786" s="22">
        <f>VLOOKUP(CONCATENATE($F2786," ",$G2786),AllocFactorMatrix,(P$4+1),FALSE)*$E2791</f>
        <v>0</v>
      </c>
      <c r="Q2786" s="22">
        <f>VLOOKUP(CONCATENATE($F2786," ",$G2786),AllocFactorMatrix,(Q$4+1),FALSE)*$E2791</f>
        <v>0</v>
      </c>
      <c r="R2786" s="22">
        <f t="shared" si="1318"/>
        <v>0</v>
      </c>
      <c r="S2786" s="22">
        <f>VLOOKUP(CONCATENATE($F2786," ",$G2786),AllocFactorMatrix,(S$4+1),FALSE)*$E2791</f>
        <v>0</v>
      </c>
      <c r="T2786" s="22">
        <f>VLOOKUP(CONCATENATE($F2786," ",$G2786),AllocFactorMatrix,(T$4+1),FALSE)*$E2791</f>
        <v>0</v>
      </c>
      <c r="U2786" s="22">
        <f>VLOOKUP(CONCATENATE($F2786," ",$G2786),AllocFactorMatrix,(U$4+1),FALSE)*$E2791</f>
        <v>0</v>
      </c>
      <c r="V2786" s="22">
        <f>VLOOKUP(CONCATENATE($F2786," ",$G2786),AllocFactorMatrix,(V$4+1),FALSE)*$E2791</f>
        <v>0</v>
      </c>
      <c r="W2786" s="22">
        <f t="shared" si="1319"/>
        <v>0</v>
      </c>
      <c r="X2786" s="22">
        <f>VLOOKUP(CONCATENATE($F2786," ",$G2786),AllocFactorMatrix,(X$4+1),FALSE)*$E2791</f>
        <v>0</v>
      </c>
      <c r="Y2786" s="22">
        <f>VLOOKUP(CONCATENATE($F2786," ",$G2786),AllocFactorMatrix,(Y$4+1),FALSE)*$E2791</f>
        <v>0</v>
      </c>
      <c r="Z2786" s="22">
        <f t="shared" si="1317"/>
        <v>0</v>
      </c>
      <c r="AA2786" s="22">
        <f>VLOOKUP(CONCATENATE($F2786," ",$G2786),AllocFactorMatrix,(AA$4+1),FALSE)*$E2791</f>
        <v>0</v>
      </c>
      <c r="AB2786" s="22">
        <f>VLOOKUP(CONCATENATE($F2786," ",$G2786),AllocFactorMatrix,(AB$4+1),FALSE)*$E2791</f>
        <v>0</v>
      </c>
      <c r="AC2786" s="22">
        <f>VLOOKUP(CONCATENATE($F2786," ",$G2786),AllocFactorMatrix,(AC$4+1),FALSE)*$E2791</f>
        <v>0</v>
      </c>
    </row>
    <row r="2787" spans="4:29" hidden="1" outlineLevel="1">
      <c r="F2787" s="42" t="str">
        <f>F2791</f>
        <v>CUST_TOTAL</v>
      </c>
      <c r="G2787" s="17" t="str">
        <f>$G$11</f>
        <v>DISTPRI</v>
      </c>
      <c r="H2787" s="21">
        <f t="shared" si="1299"/>
        <v>0</v>
      </c>
      <c r="I2787" s="22">
        <f>VLOOKUP(CONCATENATE($F2787," ",$G2787),AllocFactorMatrix,(I$4+1),FALSE)*$E2791</f>
        <v>0</v>
      </c>
      <c r="J2787" s="22">
        <f>VLOOKUP(CONCATENATE($F2787," ",$G2787),AllocFactorMatrix,(J$4+1),FALSE)*$E2791</f>
        <v>0</v>
      </c>
      <c r="K2787" s="22">
        <f>VLOOKUP(CONCATENATE($F2787," ",$G2787),AllocFactorMatrix,(K$4+1),FALSE)*$E2791</f>
        <v>0</v>
      </c>
      <c r="L2787" s="22">
        <f>VLOOKUP(CONCATENATE($F2787," ",$G2787),AllocFactorMatrix,(L$4+1),FALSE)*$E2791</f>
        <v>0</v>
      </c>
      <c r="M2787" s="22">
        <f t="shared" si="1316"/>
        <v>0</v>
      </c>
      <c r="N2787" s="22">
        <f>VLOOKUP(CONCATENATE($F2787," ",$G2787),AllocFactorMatrix,(N$4+1),FALSE)*$E2791</f>
        <v>0</v>
      </c>
      <c r="O2787" s="22">
        <f>VLOOKUP(CONCATENATE($F2787," ",$G2787),AllocFactorMatrix,(O$4+1),FALSE)*$E2791</f>
        <v>0</v>
      </c>
      <c r="P2787" s="22">
        <f>VLOOKUP(CONCATENATE($F2787," ",$G2787),AllocFactorMatrix,(P$4+1),FALSE)*$E2791</f>
        <v>0</v>
      </c>
      <c r="Q2787" s="22">
        <f>VLOOKUP(CONCATENATE($F2787," ",$G2787),AllocFactorMatrix,(Q$4+1),FALSE)*$E2791</f>
        <v>0</v>
      </c>
      <c r="R2787" s="22">
        <f t="shared" si="1318"/>
        <v>0</v>
      </c>
      <c r="S2787" s="22">
        <f>VLOOKUP(CONCATENATE($F2787," ",$G2787),AllocFactorMatrix,(S$4+1),FALSE)*$E2791</f>
        <v>0</v>
      </c>
      <c r="T2787" s="22">
        <f>VLOOKUP(CONCATENATE($F2787," ",$G2787),AllocFactorMatrix,(T$4+1),FALSE)*$E2791</f>
        <v>0</v>
      </c>
      <c r="U2787" s="22">
        <f>VLOOKUP(CONCATENATE($F2787," ",$G2787),AllocFactorMatrix,(U$4+1),FALSE)*$E2791</f>
        <v>0</v>
      </c>
      <c r="V2787" s="22">
        <f>VLOOKUP(CONCATENATE($F2787," ",$G2787),AllocFactorMatrix,(V$4+1),FALSE)*$E2791</f>
        <v>0</v>
      </c>
      <c r="W2787" s="22">
        <f t="shared" si="1319"/>
        <v>0</v>
      </c>
      <c r="X2787" s="22">
        <f>VLOOKUP(CONCATENATE($F2787," ",$G2787),AllocFactorMatrix,(X$4+1),FALSE)*$E2791</f>
        <v>0</v>
      </c>
      <c r="Y2787" s="22">
        <f>VLOOKUP(CONCATENATE($F2787," ",$G2787),AllocFactorMatrix,(Y$4+1),FALSE)*$E2791</f>
        <v>0</v>
      </c>
      <c r="Z2787" s="22">
        <f t="shared" si="1317"/>
        <v>0</v>
      </c>
      <c r="AA2787" s="22">
        <f>VLOOKUP(CONCATENATE($F2787," ",$G2787),AllocFactorMatrix,(AA$4+1),FALSE)*$E2791</f>
        <v>0</v>
      </c>
      <c r="AB2787" s="22">
        <f>VLOOKUP(CONCATENATE($F2787," ",$G2787),AllocFactorMatrix,(AB$4+1),FALSE)*$E2791</f>
        <v>0</v>
      </c>
      <c r="AC2787" s="22">
        <f>VLOOKUP(CONCATENATE($F2787," ",$G2787),AllocFactorMatrix,(AC$4+1),FALSE)*$E2791</f>
        <v>0</v>
      </c>
    </row>
    <row r="2788" spans="4:29" hidden="1" outlineLevel="1">
      <c r="F2788" s="42" t="str">
        <f>F2791</f>
        <v>CUST_TOTAL</v>
      </c>
      <c r="G2788" s="17" t="str">
        <f>$G$12</f>
        <v>DISTSEC</v>
      </c>
      <c r="H2788" s="21">
        <f t="shared" si="1299"/>
        <v>0</v>
      </c>
      <c r="I2788" s="22">
        <f>VLOOKUP(CONCATENATE($F2788," ",$G2788),AllocFactorMatrix,(I$4+1),FALSE)*$E2791</f>
        <v>0</v>
      </c>
      <c r="J2788" s="22">
        <f>VLOOKUP(CONCATENATE($F2788," ",$G2788),AllocFactorMatrix,(J$4+1),FALSE)*$E2791</f>
        <v>0</v>
      </c>
      <c r="K2788" s="22">
        <f>VLOOKUP(CONCATENATE($F2788," ",$G2788),AllocFactorMatrix,(K$4+1),FALSE)*$E2791</f>
        <v>0</v>
      </c>
      <c r="L2788" s="22">
        <f>VLOOKUP(CONCATENATE($F2788," ",$G2788),AllocFactorMatrix,(L$4+1),FALSE)*$E2791</f>
        <v>0</v>
      </c>
      <c r="M2788" s="22">
        <f t="shared" si="1316"/>
        <v>0</v>
      </c>
      <c r="N2788" s="22">
        <f>VLOOKUP(CONCATENATE($F2788," ",$G2788),AllocFactorMatrix,(N$4+1),FALSE)*$E2791</f>
        <v>0</v>
      </c>
      <c r="O2788" s="22">
        <f>VLOOKUP(CONCATENATE($F2788," ",$G2788),AllocFactorMatrix,(O$4+1),FALSE)*$E2791</f>
        <v>0</v>
      </c>
      <c r="P2788" s="22">
        <f>VLOOKUP(CONCATENATE($F2788," ",$G2788),AllocFactorMatrix,(P$4+1),FALSE)*$E2791</f>
        <v>0</v>
      </c>
      <c r="Q2788" s="22">
        <f>VLOOKUP(CONCATENATE($F2788," ",$G2788),AllocFactorMatrix,(Q$4+1),FALSE)*$E2791</f>
        <v>0</v>
      </c>
      <c r="R2788" s="22">
        <f t="shared" si="1318"/>
        <v>0</v>
      </c>
      <c r="S2788" s="22">
        <f>VLOOKUP(CONCATENATE($F2788," ",$G2788),AllocFactorMatrix,(S$4+1),FALSE)*$E2791</f>
        <v>0</v>
      </c>
      <c r="T2788" s="22">
        <f>VLOOKUP(CONCATENATE($F2788," ",$G2788),AllocFactorMatrix,(T$4+1),FALSE)*$E2791</f>
        <v>0</v>
      </c>
      <c r="U2788" s="22">
        <f>VLOOKUP(CONCATENATE($F2788," ",$G2788),AllocFactorMatrix,(U$4+1),FALSE)*$E2791</f>
        <v>0</v>
      </c>
      <c r="V2788" s="22">
        <f>VLOOKUP(CONCATENATE($F2788," ",$G2788),AllocFactorMatrix,(V$4+1),FALSE)*$E2791</f>
        <v>0</v>
      </c>
      <c r="W2788" s="22">
        <f t="shared" si="1319"/>
        <v>0</v>
      </c>
      <c r="X2788" s="22">
        <f>VLOOKUP(CONCATENATE($F2788," ",$G2788),AllocFactorMatrix,(X$4+1),FALSE)*$E2791</f>
        <v>0</v>
      </c>
      <c r="Y2788" s="22">
        <f>VLOOKUP(CONCATENATE($F2788," ",$G2788),AllocFactorMatrix,(Y$4+1),FALSE)*$E2791</f>
        <v>0</v>
      </c>
      <c r="Z2788" s="22">
        <f t="shared" si="1317"/>
        <v>0</v>
      </c>
      <c r="AA2788" s="22">
        <f>VLOOKUP(CONCATENATE($F2788," ",$G2788),AllocFactorMatrix,(AA$4+1),FALSE)*$E2791</f>
        <v>0</v>
      </c>
      <c r="AB2788" s="22">
        <f>VLOOKUP(CONCATENATE($F2788," ",$G2788),AllocFactorMatrix,(AB$4+1),FALSE)*$E2791</f>
        <v>0</v>
      </c>
      <c r="AC2788" s="22">
        <f>VLOOKUP(CONCATENATE($F2788," ",$G2788),AllocFactorMatrix,(AC$4+1),FALSE)*$E2791</f>
        <v>0</v>
      </c>
    </row>
    <row r="2789" spans="4:29" hidden="1" outlineLevel="1">
      <c r="F2789" s="42" t="str">
        <f>F2791</f>
        <v>CUST_TOTAL</v>
      </c>
      <c r="G2789" s="17" t="str">
        <f>$G$13</f>
        <v>ENERGY</v>
      </c>
      <c r="H2789" s="21">
        <f t="shared" si="1299"/>
        <v>0</v>
      </c>
      <c r="I2789" s="22">
        <f>VLOOKUP(CONCATENATE($F2789," ",$G2789),AllocFactorMatrix,(I$4+1),FALSE)*$E2791</f>
        <v>0</v>
      </c>
      <c r="J2789" s="22">
        <f>VLOOKUP(CONCATENATE($F2789," ",$G2789),AllocFactorMatrix,(J$4+1),FALSE)*$E2791</f>
        <v>0</v>
      </c>
      <c r="K2789" s="22">
        <f>VLOOKUP(CONCATENATE($F2789," ",$G2789),AllocFactorMatrix,(K$4+1),FALSE)*$E2791</f>
        <v>0</v>
      </c>
      <c r="L2789" s="22">
        <f>VLOOKUP(CONCATENATE($F2789," ",$G2789),AllocFactorMatrix,(L$4+1),FALSE)*$E2791</f>
        <v>0</v>
      </c>
      <c r="M2789" s="22">
        <f t="shared" si="1316"/>
        <v>0</v>
      </c>
      <c r="N2789" s="22">
        <f>VLOOKUP(CONCATENATE($F2789," ",$G2789),AllocFactorMatrix,(N$4+1),FALSE)*$E2791</f>
        <v>0</v>
      </c>
      <c r="O2789" s="22">
        <f>VLOOKUP(CONCATENATE($F2789," ",$G2789),AllocFactorMatrix,(O$4+1),FALSE)*$E2791</f>
        <v>0</v>
      </c>
      <c r="P2789" s="22">
        <f>VLOOKUP(CONCATENATE($F2789," ",$G2789),AllocFactorMatrix,(P$4+1),FALSE)*$E2791</f>
        <v>0</v>
      </c>
      <c r="Q2789" s="22">
        <f>VLOOKUP(CONCATENATE($F2789," ",$G2789),AllocFactorMatrix,(Q$4+1),FALSE)*$E2791</f>
        <v>0</v>
      </c>
      <c r="R2789" s="22">
        <f t="shared" si="1318"/>
        <v>0</v>
      </c>
      <c r="S2789" s="22">
        <f>VLOOKUP(CONCATENATE($F2789," ",$G2789),AllocFactorMatrix,(S$4+1),FALSE)*$E2791</f>
        <v>0</v>
      </c>
      <c r="T2789" s="22">
        <f>VLOOKUP(CONCATENATE($F2789," ",$G2789),AllocFactorMatrix,(T$4+1),FALSE)*$E2791</f>
        <v>0</v>
      </c>
      <c r="U2789" s="22">
        <f>VLOOKUP(CONCATENATE($F2789," ",$G2789),AllocFactorMatrix,(U$4+1),FALSE)*$E2791</f>
        <v>0</v>
      </c>
      <c r="V2789" s="22">
        <f>VLOOKUP(CONCATENATE($F2789," ",$G2789),AllocFactorMatrix,(V$4+1),FALSE)*$E2791</f>
        <v>0</v>
      </c>
      <c r="W2789" s="22">
        <f t="shared" si="1319"/>
        <v>0</v>
      </c>
      <c r="X2789" s="22">
        <f>VLOOKUP(CONCATENATE($F2789," ",$G2789),AllocFactorMatrix,(X$4+1),FALSE)*$E2791</f>
        <v>0</v>
      </c>
      <c r="Y2789" s="22">
        <f>VLOOKUP(CONCATENATE($F2789," ",$G2789),AllocFactorMatrix,(Y$4+1),FALSE)*$E2791</f>
        <v>0</v>
      </c>
      <c r="Z2789" s="22">
        <f t="shared" si="1317"/>
        <v>0</v>
      </c>
      <c r="AA2789" s="22">
        <f>VLOOKUP(CONCATENATE($F2789," ",$G2789),AllocFactorMatrix,(AA$4+1),FALSE)*$E2791</f>
        <v>0</v>
      </c>
      <c r="AB2789" s="22">
        <f>VLOOKUP(CONCATENATE($F2789," ",$G2789),AllocFactorMatrix,(AB$4+1),FALSE)*$E2791</f>
        <v>0</v>
      </c>
      <c r="AC2789" s="22">
        <f>VLOOKUP(CONCATENATE($F2789," ",$G2789),AllocFactorMatrix,(AC$4+1),FALSE)*$E2791</f>
        <v>0</v>
      </c>
    </row>
    <row r="2790" spans="4:29" hidden="1" outlineLevel="1">
      <c r="F2790" s="42" t="str">
        <f>F2791</f>
        <v>CUST_TOTAL</v>
      </c>
      <c r="G2790" s="17" t="str">
        <f>$G$14</f>
        <v>CUSTOMER</v>
      </c>
      <c r="H2790" s="21">
        <f t="shared" si="1299"/>
        <v>0</v>
      </c>
      <c r="I2790" s="22">
        <f>VLOOKUP(CONCATENATE($F2790," ",$G2790),AllocFactorMatrix,(I$4+1),FALSE)*$E2791</f>
        <v>0</v>
      </c>
      <c r="J2790" s="22">
        <f>VLOOKUP(CONCATENATE($F2790," ",$G2790),AllocFactorMatrix,(J$4+1),FALSE)*$E2791</f>
        <v>0</v>
      </c>
      <c r="K2790" s="22">
        <f>VLOOKUP(CONCATENATE($F2790," ",$G2790),AllocFactorMatrix,(K$4+1),FALSE)*$E2791</f>
        <v>0</v>
      </c>
      <c r="L2790" s="22">
        <f>VLOOKUP(CONCATENATE($F2790," ",$G2790),AllocFactorMatrix,(L$4+1),FALSE)*$E2791</f>
        <v>0</v>
      </c>
      <c r="M2790" s="22">
        <f t="shared" si="1316"/>
        <v>0</v>
      </c>
      <c r="N2790" s="22">
        <f>VLOOKUP(CONCATENATE($F2790," ",$G2790),AllocFactorMatrix,(N$4+1),FALSE)*$E2791</f>
        <v>0</v>
      </c>
      <c r="O2790" s="22">
        <f>VLOOKUP(CONCATENATE($F2790," ",$G2790),AllocFactorMatrix,(O$4+1),FALSE)*$E2791</f>
        <v>0</v>
      </c>
      <c r="P2790" s="22">
        <f>VLOOKUP(CONCATENATE($F2790," ",$G2790),AllocFactorMatrix,(P$4+1),FALSE)*$E2791</f>
        <v>0</v>
      </c>
      <c r="Q2790" s="22">
        <f>VLOOKUP(CONCATENATE($F2790," ",$G2790),AllocFactorMatrix,(Q$4+1),FALSE)*$E2791</f>
        <v>0</v>
      </c>
      <c r="R2790" s="22">
        <f t="shared" si="1318"/>
        <v>0</v>
      </c>
      <c r="S2790" s="22">
        <f>VLOOKUP(CONCATENATE($F2790," ",$G2790),AllocFactorMatrix,(S$4+1),FALSE)*$E2791</f>
        <v>0</v>
      </c>
      <c r="T2790" s="22">
        <f>VLOOKUP(CONCATENATE($F2790," ",$G2790),AllocFactorMatrix,(T$4+1),FALSE)*$E2791</f>
        <v>0</v>
      </c>
      <c r="U2790" s="22">
        <f>VLOOKUP(CONCATENATE($F2790," ",$G2790),AllocFactorMatrix,(U$4+1),FALSE)*$E2791</f>
        <v>0</v>
      </c>
      <c r="V2790" s="22">
        <f>VLOOKUP(CONCATENATE($F2790," ",$G2790),AllocFactorMatrix,(V$4+1),FALSE)*$E2791</f>
        <v>0</v>
      </c>
      <c r="W2790" s="22">
        <f t="shared" si="1319"/>
        <v>0</v>
      </c>
      <c r="X2790" s="22">
        <f>VLOOKUP(CONCATENATE($F2790," ",$G2790),AllocFactorMatrix,(X$4+1),FALSE)*$E2791</f>
        <v>0</v>
      </c>
      <c r="Y2790" s="22">
        <f>VLOOKUP(CONCATENATE($F2790," ",$G2790),AllocFactorMatrix,(Y$4+1),FALSE)*$E2791</f>
        <v>0</v>
      </c>
      <c r="Z2790" s="22">
        <f t="shared" si="1317"/>
        <v>0</v>
      </c>
      <c r="AA2790" s="22">
        <f>VLOOKUP(CONCATENATE($F2790," ",$G2790),AllocFactorMatrix,(AA$4+1),FALSE)*$E2791</f>
        <v>0</v>
      </c>
      <c r="AB2790" s="22">
        <f>VLOOKUP(CONCATENATE($F2790," ",$G2790),AllocFactorMatrix,(AB$4+1),FALSE)*$E2791</f>
        <v>0</v>
      </c>
      <c r="AC2790" s="22">
        <f>VLOOKUP(CONCATENATE($F2790," ",$G2790),AllocFactorMatrix,(AC$4+1),FALSE)*$E2791</f>
        <v>0</v>
      </c>
    </row>
    <row r="2791" spans="4:29" collapsed="1">
      <c r="D2791" s="17" t="s">
        <v>264</v>
      </c>
      <c r="E2791" s="19">
        <v>0</v>
      </c>
      <c r="F2791" s="42" t="s">
        <v>41</v>
      </c>
      <c r="G2791" s="17" t="str">
        <f>$G$15</f>
        <v>TOTAL</v>
      </c>
      <c r="H2791" s="21">
        <f t="shared" si="1299"/>
        <v>0</v>
      </c>
      <c r="I2791" s="22">
        <f>VLOOKUP(CONCATENATE($F2791," ",$G2791),AllocFactorMatrix,(I$4+1),FALSE)*$E2791</f>
        <v>0</v>
      </c>
      <c r="J2791" s="22">
        <f>VLOOKUP(CONCATENATE($F2791," ",$G2791),AllocFactorMatrix,(J$4+1),FALSE)*$E2791</f>
        <v>0</v>
      </c>
      <c r="K2791" s="22">
        <f>VLOOKUP(CONCATENATE($F2791," ",$G2791),AllocFactorMatrix,(K$4+1),FALSE)*$E2791</f>
        <v>0</v>
      </c>
      <c r="L2791" s="22">
        <f>VLOOKUP(CONCATENATE($F2791," ",$G2791),AllocFactorMatrix,(L$4+1),FALSE)*$E2791</f>
        <v>0</v>
      </c>
      <c r="M2791" s="22">
        <f t="shared" si="1316"/>
        <v>0</v>
      </c>
      <c r="N2791" s="22">
        <f>VLOOKUP(CONCATENATE($F2791," ",$G2791),AllocFactorMatrix,(N$4+1),FALSE)*$E2791</f>
        <v>0</v>
      </c>
      <c r="O2791" s="22">
        <f>VLOOKUP(CONCATENATE($F2791," ",$G2791),AllocFactorMatrix,(O$4+1),FALSE)*$E2791</f>
        <v>0</v>
      </c>
      <c r="P2791" s="22">
        <f>VLOOKUP(CONCATENATE($F2791," ",$G2791),AllocFactorMatrix,(P$4+1),FALSE)*$E2791</f>
        <v>0</v>
      </c>
      <c r="Q2791" s="22">
        <f>VLOOKUP(CONCATENATE($F2791," ",$G2791),AllocFactorMatrix,(Q$4+1),FALSE)*$E2791</f>
        <v>0</v>
      </c>
      <c r="R2791" s="22">
        <f t="shared" si="1318"/>
        <v>0</v>
      </c>
      <c r="S2791" s="22">
        <f>VLOOKUP(CONCATENATE($F2791," ",$G2791),AllocFactorMatrix,(S$4+1),FALSE)*$E2791</f>
        <v>0</v>
      </c>
      <c r="T2791" s="22">
        <f>VLOOKUP(CONCATENATE($F2791," ",$G2791),AllocFactorMatrix,(T$4+1),FALSE)*$E2791</f>
        <v>0</v>
      </c>
      <c r="U2791" s="22">
        <f>VLOOKUP(CONCATENATE($F2791," ",$G2791),AllocFactorMatrix,(U$4+1),FALSE)*$E2791</f>
        <v>0</v>
      </c>
      <c r="V2791" s="22">
        <f>VLOOKUP(CONCATENATE($F2791," ",$G2791),AllocFactorMatrix,(V$4+1),FALSE)*$E2791</f>
        <v>0</v>
      </c>
      <c r="W2791" s="22">
        <f t="shared" si="1319"/>
        <v>0</v>
      </c>
      <c r="X2791" s="22">
        <f>VLOOKUP(CONCATENATE($F2791," ",$G2791),AllocFactorMatrix,(X$4+1),FALSE)*$E2791</f>
        <v>0</v>
      </c>
      <c r="Y2791" s="22">
        <f>VLOOKUP(CONCATENATE($F2791," ",$G2791),AllocFactorMatrix,(Y$4+1),FALSE)*$E2791</f>
        <v>0</v>
      </c>
      <c r="Z2791" s="22">
        <f t="shared" si="1317"/>
        <v>0</v>
      </c>
      <c r="AA2791" s="22">
        <f>VLOOKUP(CONCATENATE($F2791," ",$G2791),AllocFactorMatrix,(AA$4+1),FALSE)*$E2791</f>
        <v>0</v>
      </c>
      <c r="AB2791" s="22">
        <f>VLOOKUP(CONCATENATE($F2791," ",$G2791),AllocFactorMatrix,(AB$4+1),FALSE)*$E2791</f>
        <v>0</v>
      </c>
      <c r="AC2791" s="22">
        <f>VLOOKUP(CONCATENATE($F2791," ",$G2791),AllocFactorMatrix,(AC$4+1),FALSE)*$E2791</f>
        <v>0</v>
      </c>
    </row>
    <row r="2792" spans="4:29" hidden="1" outlineLevel="1">
      <c r="F2792" s="42" t="str">
        <f>F2799</f>
        <v>LABOR_M</v>
      </c>
      <c r="G2792" s="17" t="str">
        <f>$G$8</f>
        <v>PRODUCTION</v>
      </c>
      <c r="H2792" s="21">
        <f t="shared" ca="1" si="1299"/>
        <v>0</v>
      </c>
      <c r="I2792" s="22">
        <f ca="1">VLOOKUP(CONCATENATE($F2792," ",$G2792),AllocFactorMatrix,(I$4+1),FALSE)*$E2799</f>
        <v>0</v>
      </c>
      <c r="J2792" s="22">
        <f ca="1">VLOOKUP(CONCATENATE($F2792," ",$G2792),AllocFactorMatrix,(J$4+1),FALSE)*$E2799</f>
        <v>0</v>
      </c>
      <c r="K2792" s="22">
        <f ca="1">VLOOKUP(CONCATENATE($F2792," ",$G2792),AllocFactorMatrix,(K$4+1),FALSE)*$E2799</f>
        <v>0</v>
      </c>
      <c r="L2792" s="22">
        <f ca="1">VLOOKUP(CONCATENATE($F2792," ",$G2792),AllocFactorMatrix,(L$4+1),FALSE)*$E2799</f>
        <v>0</v>
      </c>
      <c r="M2792" s="22">
        <f t="shared" ca="1" si="1316"/>
        <v>0</v>
      </c>
      <c r="N2792" s="22">
        <f ca="1">VLOOKUP(CONCATENATE($F2792," ",$G2792),AllocFactorMatrix,(N$4+1),FALSE)*$E2799</f>
        <v>0</v>
      </c>
      <c r="O2792" s="22">
        <f ca="1">VLOOKUP(CONCATENATE($F2792," ",$G2792),AllocFactorMatrix,(O$4+1),FALSE)*$E2799</f>
        <v>0</v>
      </c>
      <c r="P2792" s="22">
        <f ca="1">VLOOKUP(CONCATENATE($F2792," ",$G2792),AllocFactorMatrix,(P$4+1),FALSE)*$E2799</f>
        <v>0</v>
      </c>
      <c r="Q2792" s="22">
        <f ca="1">VLOOKUP(CONCATENATE($F2792," ",$G2792),AllocFactorMatrix,(Q$4+1),FALSE)*$E2799</f>
        <v>0</v>
      </c>
      <c r="R2792" s="22">
        <f ca="1">SUBTOTAL(9,N2792:Q2792)</f>
        <v>0</v>
      </c>
      <c r="S2792" s="22">
        <f ca="1">VLOOKUP(CONCATENATE($F2792," ",$G2792),AllocFactorMatrix,(S$4+1),FALSE)*$E2799</f>
        <v>0</v>
      </c>
      <c r="T2792" s="22">
        <f ca="1">VLOOKUP(CONCATENATE($F2792," ",$G2792),AllocFactorMatrix,(T$4+1),FALSE)*$E2799</f>
        <v>0</v>
      </c>
      <c r="U2792" s="22">
        <f ca="1">VLOOKUP(CONCATENATE($F2792," ",$G2792),AllocFactorMatrix,(U$4+1),FALSE)*$E2799</f>
        <v>0</v>
      </c>
      <c r="V2792" s="22">
        <f ca="1">VLOOKUP(CONCATENATE($F2792," ",$G2792),AllocFactorMatrix,(V$4+1),FALSE)*$E2799</f>
        <v>0</v>
      </c>
      <c r="W2792" s="22">
        <f ca="1">SUBTOTAL(9,S2792:V2792)</f>
        <v>0</v>
      </c>
      <c r="X2792" s="22">
        <f ca="1">VLOOKUP(CONCATENATE($F2792," ",$G2792),AllocFactorMatrix,(X$4+1),FALSE)*$E2799</f>
        <v>0</v>
      </c>
      <c r="Y2792" s="22">
        <f ca="1">VLOOKUP(CONCATENATE($F2792," ",$G2792),AllocFactorMatrix,(Y$4+1),FALSE)*$E2799</f>
        <v>0</v>
      </c>
      <c r="Z2792" s="22">
        <f t="shared" ca="1" si="1317"/>
        <v>0</v>
      </c>
      <c r="AA2792" s="22">
        <f ca="1">VLOOKUP(CONCATENATE($F2792," ",$G2792),AllocFactorMatrix,(AA$4+1),FALSE)*$E2799</f>
        <v>0</v>
      </c>
      <c r="AB2792" s="22">
        <f ca="1">VLOOKUP(CONCATENATE($F2792," ",$G2792),AllocFactorMatrix,(AB$4+1),FALSE)*$E2799</f>
        <v>0</v>
      </c>
      <c r="AC2792" s="22">
        <f ca="1">VLOOKUP(CONCATENATE($F2792," ",$G2792),AllocFactorMatrix,(AC$4+1),FALSE)*$E2799</f>
        <v>0</v>
      </c>
    </row>
    <row r="2793" spans="4:29" hidden="1" outlineLevel="1">
      <c r="F2793" s="42" t="str">
        <f>F2799</f>
        <v>LABOR_M</v>
      </c>
      <c r="G2793" s="17" t="str">
        <f>$G$9</f>
        <v>BULKTRAN</v>
      </c>
      <c r="H2793" s="21">
        <f t="shared" ca="1" si="1299"/>
        <v>0</v>
      </c>
      <c r="I2793" s="22">
        <f ca="1">VLOOKUP(CONCATENATE($F2793," ",$G2793),AllocFactorMatrix,(I$4+1),FALSE)*$E2799</f>
        <v>0</v>
      </c>
      <c r="J2793" s="22">
        <f ca="1">VLOOKUP(CONCATENATE($F2793," ",$G2793),AllocFactorMatrix,(J$4+1),FALSE)*$E2799</f>
        <v>0</v>
      </c>
      <c r="K2793" s="22">
        <f ca="1">VLOOKUP(CONCATENATE($F2793," ",$G2793),AllocFactorMatrix,(K$4+1),FALSE)*$E2799</f>
        <v>0</v>
      </c>
      <c r="L2793" s="22">
        <f ca="1">VLOOKUP(CONCATENATE($F2793," ",$G2793),AllocFactorMatrix,(L$4+1),FALSE)*$E2799</f>
        <v>0</v>
      </c>
      <c r="M2793" s="22">
        <f t="shared" ca="1" si="1316"/>
        <v>0</v>
      </c>
      <c r="N2793" s="22">
        <f ca="1">VLOOKUP(CONCATENATE($F2793," ",$G2793),AllocFactorMatrix,(N$4+1),FALSE)*$E2799</f>
        <v>0</v>
      </c>
      <c r="O2793" s="22">
        <f ca="1">VLOOKUP(CONCATENATE($F2793," ",$G2793),AllocFactorMatrix,(O$4+1),FALSE)*$E2799</f>
        <v>0</v>
      </c>
      <c r="P2793" s="22">
        <f ca="1">VLOOKUP(CONCATENATE($F2793," ",$G2793),AllocFactorMatrix,(P$4+1),FALSE)*$E2799</f>
        <v>0</v>
      </c>
      <c r="Q2793" s="22">
        <f ca="1">VLOOKUP(CONCATENATE($F2793," ",$G2793),AllocFactorMatrix,(Q$4+1),FALSE)*$E2799</f>
        <v>0</v>
      </c>
      <c r="R2793" s="22">
        <f t="shared" ref="R2793:R2799" ca="1" si="1320">SUBTOTAL(9,N2793:Q2793)</f>
        <v>0</v>
      </c>
      <c r="S2793" s="22">
        <f ca="1">VLOOKUP(CONCATENATE($F2793," ",$G2793),AllocFactorMatrix,(S$4+1),FALSE)*$E2799</f>
        <v>0</v>
      </c>
      <c r="T2793" s="22">
        <f ca="1">VLOOKUP(CONCATENATE($F2793," ",$G2793),AllocFactorMatrix,(T$4+1),FALSE)*$E2799</f>
        <v>0</v>
      </c>
      <c r="U2793" s="22">
        <f ca="1">VLOOKUP(CONCATENATE($F2793," ",$G2793),AllocFactorMatrix,(U$4+1),FALSE)*$E2799</f>
        <v>0</v>
      </c>
      <c r="V2793" s="22">
        <f ca="1">VLOOKUP(CONCATENATE($F2793," ",$G2793),AllocFactorMatrix,(V$4+1),FALSE)*$E2799</f>
        <v>0</v>
      </c>
      <c r="W2793" s="22">
        <f t="shared" ref="W2793:W2799" ca="1" si="1321">SUBTOTAL(9,S2793:V2793)</f>
        <v>0</v>
      </c>
      <c r="X2793" s="22">
        <f ca="1">VLOOKUP(CONCATENATE($F2793," ",$G2793),AllocFactorMatrix,(X$4+1),FALSE)*$E2799</f>
        <v>0</v>
      </c>
      <c r="Y2793" s="22">
        <f ca="1">VLOOKUP(CONCATENATE($F2793," ",$G2793),AllocFactorMatrix,(Y$4+1),FALSE)*$E2799</f>
        <v>0</v>
      </c>
      <c r="Z2793" s="22">
        <f t="shared" ca="1" si="1317"/>
        <v>0</v>
      </c>
      <c r="AA2793" s="22">
        <f ca="1">VLOOKUP(CONCATENATE($F2793," ",$G2793),AllocFactorMatrix,(AA$4+1),FALSE)*$E2799</f>
        <v>0</v>
      </c>
      <c r="AB2793" s="22">
        <f ca="1">VLOOKUP(CONCATENATE($F2793," ",$G2793),AllocFactorMatrix,(AB$4+1),FALSE)*$E2799</f>
        <v>0</v>
      </c>
      <c r="AC2793" s="22">
        <f ca="1">VLOOKUP(CONCATENATE($F2793," ",$G2793),AllocFactorMatrix,(AC$4+1),FALSE)*$E2799</f>
        <v>0</v>
      </c>
    </row>
    <row r="2794" spans="4:29" hidden="1" outlineLevel="1">
      <c r="F2794" s="42" t="str">
        <f>F2799</f>
        <v>LABOR_M</v>
      </c>
      <c r="G2794" s="17" t="str">
        <f>$G$10</f>
        <v>SUBTRAN</v>
      </c>
      <c r="H2794" s="21">
        <f t="shared" ca="1" si="1299"/>
        <v>0</v>
      </c>
      <c r="I2794" s="22">
        <f ca="1">VLOOKUP(CONCATENATE($F2794," ",$G2794),AllocFactorMatrix,(I$4+1),FALSE)*$E2799</f>
        <v>0</v>
      </c>
      <c r="J2794" s="22">
        <f ca="1">VLOOKUP(CONCATENATE($F2794," ",$G2794),AllocFactorMatrix,(J$4+1),FALSE)*$E2799</f>
        <v>0</v>
      </c>
      <c r="K2794" s="22">
        <f ca="1">VLOOKUP(CONCATENATE($F2794," ",$G2794),AllocFactorMatrix,(K$4+1),FALSE)*$E2799</f>
        <v>0</v>
      </c>
      <c r="L2794" s="22">
        <f ca="1">VLOOKUP(CONCATENATE($F2794," ",$G2794),AllocFactorMatrix,(L$4+1),FALSE)*$E2799</f>
        <v>0</v>
      </c>
      <c r="M2794" s="22">
        <f t="shared" ca="1" si="1316"/>
        <v>0</v>
      </c>
      <c r="N2794" s="22">
        <f ca="1">VLOOKUP(CONCATENATE($F2794," ",$G2794),AllocFactorMatrix,(N$4+1),FALSE)*$E2799</f>
        <v>0</v>
      </c>
      <c r="O2794" s="22">
        <f ca="1">VLOOKUP(CONCATENATE($F2794," ",$G2794),AllocFactorMatrix,(O$4+1),FALSE)*$E2799</f>
        <v>0</v>
      </c>
      <c r="P2794" s="22">
        <f ca="1">VLOOKUP(CONCATENATE($F2794," ",$G2794),AllocFactorMatrix,(P$4+1),FALSE)*$E2799</f>
        <v>0</v>
      </c>
      <c r="Q2794" s="22">
        <f ca="1">VLOOKUP(CONCATENATE($F2794," ",$G2794),AllocFactorMatrix,(Q$4+1),FALSE)*$E2799</f>
        <v>0</v>
      </c>
      <c r="R2794" s="22">
        <f t="shared" ca="1" si="1320"/>
        <v>0</v>
      </c>
      <c r="S2794" s="22">
        <f ca="1">VLOOKUP(CONCATENATE($F2794," ",$G2794),AllocFactorMatrix,(S$4+1),FALSE)*$E2799</f>
        <v>0</v>
      </c>
      <c r="T2794" s="22">
        <f ca="1">VLOOKUP(CONCATENATE($F2794," ",$G2794),AllocFactorMatrix,(T$4+1),FALSE)*$E2799</f>
        <v>0</v>
      </c>
      <c r="U2794" s="22">
        <f ca="1">VLOOKUP(CONCATENATE($F2794," ",$G2794),AllocFactorMatrix,(U$4+1),FALSE)*$E2799</f>
        <v>0</v>
      </c>
      <c r="V2794" s="22">
        <f ca="1">VLOOKUP(CONCATENATE($F2794," ",$G2794),AllocFactorMatrix,(V$4+1),FALSE)*$E2799</f>
        <v>0</v>
      </c>
      <c r="W2794" s="22">
        <f t="shared" ca="1" si="1321"/>
        <v>0</v>
      </c>
      <c r="X2794" s="22">
        <f ca="1">VLOOKUP(CONCATENATE($F2794," ",$G2794),AllocFactorMatrix,(X$4+1),FALSE)*$E2799</f>
        <v>0</v>
      </c>
      <c r="Y2794" s="22">
        <f ca="1">VLOOKUP(CONCATENATE($F2794," ",$G2794),AllocFactorMatrix,(Y$4+1),FALSE)*$E2799</f>
        <v>0</v>
      </c>
      <c r="Z2794" s="22">
        <f t="shared" ca="1" si="1317"/>
        <v>0</v>
      </c>
      <c r="AA2794" s="22">
        <f ca="1">VLOOKUP(CONCATENATE($F2794," ",$G2794),AllocFactorMatrix,(AA$4+1),FALSE)*$E2799</f>
        <v>0</v>
      </c>
      <c r="AB2794" s="22">
        <f ca="1">VLOOKUP(CONCATENATE($F2794," ",$G2794),AllocFactorMatrix,(AB$4+1),FALSE)*$E2799</f>
        <v>0</v>
      </c>
      <c r="AC2794" s="22">
        <f ca="1">VLOOKUP(CONCATENATE($F2794," ",$G2794),AllocFactorMatrix,(AC$4+1),FALSE)*$E2799</f>
        <v>0</v>
      </c>
    </row>
    <row r="2795" spans="4:29" hidden="1" outlineLevel="1">
      <c r="F2795" s="42" t="str">
        <f>F2799</f>
        <v>LABOR_M</v>
      </c>
      <c r="G2795" s="17" t="str">
        <f>$G$11</f>
        <v>DISTPRI</v>
      </c>
      <c r="H2795" s="21">
        <f t="shared" ca="1" si="1299"/>
        <v>0</v>
      </c>
      <c r="I2795" s="22">
        <f ca="1">VLOOKUP(CONCATENATE($F2795," ",$G2795),AllocFactorMatrix,(I$4+1),FALSE)*$E2799</f>
        <v>0</v>
      </c>
      <c r="J2795" s="22">
        <f ca="1">VLOOKUP(CONCATENATE($F2795," ",$G2795),AllocFactorMatrix,(J$4+1),FALSE)*$E2799</f>
        <v>0</v>
      </c>
      <c r="K2795" s="22">
        <f ca="1">VLOOKUP(CONCATENATE($F2795," ",$G2795),AllocFactorMatrix,(K$4+1),FALSE)*$E2799</f>
        <v>0</v>
      </c>
      <c r="L2795" s="22">
        <f ca="1">VLOOKUP(CONCATENATE($F2795," ",$G2795),AllocFactorMatrix,(L$4+1),FALSE)*$E2799</f>
        <v>0</v>
      </c>
      <c r="M2795" s="22">
        <f t="shared" ca="1" si="1316"/>
        <v>0</v>
      </c>
      <c r="N2795" s="22">
        <f ca="1">VLOOKUP(CONCATENATE($F2795," ",$G2795),AllocFactorMatrix,(N$4+1),FALSE)*$E2799</f>
        <v>0</v>
      </c>
      <c r="O2795" s="22">
        <f ca="1">VLOOKUP(CONCATENATE($F2795," ",$G2795),AllocFactorMatrix,(O$4+1),FALSE)*$E2799</f>
        <v>0</v>
      </c>
      <c r="P2795" s="22">
        <f ca="1">VLOOKUP(CONCATENATE($F2795," ",$G2795),AllocFactorMatrix,(P$4+1),FALSE)*$E2799</f>
        <v>0</v>
      </c>
      <c r="Q2795" s="22">
        <f ca="1">VLOOKUP(CONCATENATE($F2795," ",$G2795),AllocFactorMatrix,(Q$4+1),FALSE)*$E2799</f>
        <v>0</v>
      </c>
      <c r="R2795" s="22">
        <f t="shared" ca="1" si="1320"/>
        <v>0</v>
      </c>
      <c r="S2795" s="22">
        <f ca="1">VLOOKUP(CONCATENATE($F2795," ",$G2795),AllocFactorMatrix,(S$4+1),FALSE)*$E2799</f>
        <v>0</v>
      </c>
      <c r="T2795" s="22">
        <f ca="1">VLOOKUP(CONCATENATE($F2795," ",$G2795),AllocFactorMatrix,(T$4+1),FALSE)*$E2799</f>
        <v>0</v>
      </c>
      <c r="U2795" s="22">
        <f ca="1">VLOOKUP(CONCATENATE($F2795," ",$G2795),AllocFactorMatrix,(U$4+1),FALSE)*$E2799</f>
        <v>0</v>
      </c>
      <c r="V2795" s="22">
        <f ca="1">VLOOKUP(CONCATENATE($F2795," ",$G2795),AllocFactorMatrix,(V$4+1),FALSE)*$E2799</f>
        <v>0</v>
      </c>
      <c r="W2795" s="22">
        <f t="shared" ca="1" si="1321"/>
        <v>0</v>
      </c>
      <c r="X2795" s="22">
        <f ca="1">VLOOKUP(CONCATENATE($F2795," ",$G2795),AllocFactorMatrix,(X$4+1),FALSE)*$E2799</f>
        <v>0</v>
      </c>
      <c r="Y2795" s="22">
        <f ca="1">VLOOKUP(CONCATENATE($F2795," ",$G2795),AllocFactorMatrix,(Y$4+1),FALSE)*$E2799</f>
        <v>0</v>
      </c>
      <c r="Z2795" s="22">
        <f t="shared" ca="1" si="1317"/>
        <v>0</v>
      </c>
      <c r="AA2795" s="22">
        <f ca="1">VLOOKUP(CONCATENATE($F2795," ",$G2795),AllocFactorMatrix,(AA$4+1),FALSE)*$E2799</f>
        <v>0</v>
      </c>
      <c r="AB2795" s="22">
        <f ca="1">VLOOKUP(CONCATENATE($F2795," ",$G2795),AllocFactorMatrix,(AB$4+1),FALSE)*$E2799</f>
        <v>0</v>
      </c>
      <c r="AC2795" s="22">
        <f ca="1">VLOOKUP(CONCATENATE($F2795," ",$G2795),AllocFactorMatrix,(AC$4+1),FALSE)*$E2799</f>
        <v>0</v>
      </c>
    </row>
    <row r="2796" spans="4:29" hidden="1" outlineLevel="1">
      <c r="F2796" s="42" t="str">
        <f>F2799</f>
        <v>LABOR_M</v>
      </c>
      <c r="G2796" s="17" t="str">
        <f>$G$12</f>
        <v>DISTSEC</v>
      </c>
      <c r="H2796" s="21">
        <f t="shared" ca="1" si="1299"/>
        <v>0</v>
      </c>
      <c r="I2796" s="22">
        <f ca="1">VLOOKUP(CONCATENATE($F2796," ",$G2796),AllocFactorMatrix,(I$4+1),FALSE)*$E2799</f>
        <v>0</v>
      </c>
      <c r="J2796" s="22">
        <f ca="1">VLOOKUP(CONCATENATE($F2796," ",$G2796),AllocFactorMatrix,(J$4+1),FALSE)*$E2799</f>
        <v>0</v>
      </c>
      <c r="K2796" s="22">
        <f ca="1">VLOOKUP(CONCATENATE($F2796," ",$G2796),AllocFactorMatrix,(K$4+1),FALSE)*$E2799</f>
        <v>0</v>
      </c>
      <c r="L2796" s="22">
        <f ca="1">VLOOKUP(CONCATENATE($F2796," ",$G2796),AllocFactorMatrix,(L$4+1),FALSE)*$E2799</f>
        <v>0</v>
      </c>
      <c r="M2796" s="22">
        <f t="shared" ca="1" si="1316"/>
        <v>0</v>
      </c>
      <c r="N2796" s="22">
        <f ca="1">VLOOKUP(CONCATENATE($F2796," ",$G2796),AllocFactorMatrix,(N$4+1),FALSE)*$E2799</f>
        <v>0</v>
      </c>
      <c r="O2796" s="22">
        <f ca="1">VLOOKUP(CONCATENATE($F2796," ",$G2796),AllocFactorMatrix,(O$4+1),FALSE)*$E2799</f>
        <v>0</v>
      </c>
      <c r="P2796" s="22">
        <f ca="1">VLOOKUP(CONCATENATE($F2796," ",$G2796),AllocFactorMatrix,(P$4+1),FALSE)*$E2799</f>
        <v>0</v>
      </c>
      <c r="Q2796" s="22">
        <f ca="1">VLOOKUP(CONCATENATE($F2796," ",$G2796),AllocFactorMatrix,(Q$4+1),FALSE)*$E2799</f>
        <v>0</v>
      </c>
      <c r="R2796" s="22">
        <f t="shared" ca="1" si="1320"/>
        <v>0</v>
      </c>
      <c r="S2796" s="22">
        <f ca="1">VLOOKUP(CONCATENATE($F2796," ",$G2796),AllocFactorMatrix,(S$4+1),FALSE)*$E2799</f>
        <v>0</v>
      </c>
      <c r="T2796" s="22">
        <f ca="1">VLOOKUP(CONCATENATE($F2796," ",$G2796),AllocFactorMatrix,(T$4+1),FALSE)*$E2799</f>
        <v>0</v>
      </c>
      <c r="U2796" s="22">
        <f ca="1">VLOOKUP(CONCATENATE($F2796," ",$G2796),AllocFactorMatrix,(U$4+1),FALSE)*$E2799</f>
        <v>0</v>
      </c>
      <c r="V2796" s="22">
        <f ca="1">VLOOKUP(CONCATENATE($F2796," ",$G2796),AllocFactorMatrix,(V$4+1),FALSE)*$E2799</f>
        <v>0</v>
      </c>
      <c r="W2796" s="22">
        <f t="shared" ca="1" si="1321"/>
        <v>0</v>
      </c>
      <c r="X2796" s="22">
        <f ca="1">VLOOKUP(CONCATENATE($F2796," ",$G2796),AllocFactorMatrix,(X$4+1),FALSE)*$E2799</f>
        <v>0</v>
      </c>
      <c r="Y2796" s="22">
        <f ca="1">VLOOKUP(CONCATENATE($F2796," ",$G2796),AllocFactorMatrix,(Y$4+1),FALSE)*$E2799</f>
        <v>0</v>
      </c>
      <c r="Z2796" s="22">
        <f t="shared" ca="1" si="1317"/>
        <v>0</v>
      </c>
      <c r="AA2796" s="22">
        <f ca="1">VLOOKUP(CONCATENATE($F2796," ",$G2796),AllocFactorMatrix,(AA$4+1),FALSE)*$E2799</f>
        <v>0</v>
      </c>
      <c r="AB2796" s="22">
        <f ca="1">VLOOKUP(CONCATENATE($F2796," ",$G2796),AllocFactorMatrix,(AB$4+1),FALSE)*$E2799</f>
        <v>0</v>
      </c>
      <c r="AC2796" s="22">
        <f ca="1">VLOOKUP(CONCATENATE($F2796," ",$G2796),AllocFactorMatrix,(AC$4+1),FALSE)*$E2799</f>
        <v>0</v>
      </c>
    </row>
    <row r="2797" spans="4:29" hidden="1" outlineLevel="1">
      <c r="F2797" s="42" t="str">
        <f>F2799</f>
        <v>LABOR_M</v>
      </c>
      <c r="G2797" s="17" t="str">
        <f>$G$13</f>
        <v>ENERGY</v>
      </c>
      <c r="H2797" s="21">
        <f t="shared" ca="1" si="1299"/>
        <v>0</v>
      </c>
      <c r="I2797" s="22">
        <f ca="1">VLOOKUP(CONCATENATE($F2797," ",$G2797),AllocFactorMatrix,(I$4+1),FALSE)*$E2799</f>
        <v>0</v>
      </c>
      <c r="J2797" s="22">
        <f ca="1">VLOOKUP(CONCATENATE($F2797," ",$G2797),AllocFactorMatrix,(J$4+1),FALSE)*$E2799</f>
        <v>0</v>
      </c>
      <c r="K2797" s="22">
        <f ca="1">VLOOKUP(CONCATENATE($F2797," ",$G2797),AllocFactorMatrix,(K$4+1),FALSE)*$E2799</f>
        <v>0</v>
      </c>
      <c r="L2797" s="22">
        <f ca="1">VLOOKUP(CONCATENATE($F2797," ",$G2797),AllocFactorMatrix,(L$4+1),FALSE)*$E2799</f>
        <v>0</v>
      </c>
      <c r="M2797" s="22">
        <f t="shared" ca="1" si="1316"/>
        <v>0</v>
      </c>
      <c r="N2797" s="22">
        <f ca="1">VLOOKUP(CONCATENATE($F2797," ",$G2797),AllocFactorMatrix,(N$4+1),FALSE)*$E2799</f>
        <v>0</v>
      </c>
      <c r="O2797" s="22">
        <f ca="1">VLOOKUP(CONCATENATE($F2797," ",$G2797),AllocFactorMatrix,(O$4+1),FALSE)*$E2799</f>
        <v>0</v>
      </c>
      <c r="P2797" s="22">
        <f ca="1">VLOOKUP(CONCATENATE($F2797," ",$G2797),AllocFactorMatrix,(P$4+1),FALSE)*$E2799</f>
        <v>0</v>
      </c>
      <c r="Q2797" s="22">
        <f ca="1">VLOOKUP(CONCATENATE($F2797," ",$G2797),AllocFactorMatrix,(Q$4+1),FALSE)*$E2799</f>
        <v>0</v>
      </c>
      <c r="R2797" s="22">
        <f t="shared" ca="1" si="1320"/>
        <v>0</v>
      </c>
      <c r="S2797" s="22">
        <f ca="1">VLOOKUP(CONCATENATE($F2797," ",$G2797),AllocFactorMatrix,(S$4+1),FALSE)*$E2799</f>
        <v>0</v>
      </c>
      <c r="T2797" s="22">
        <f ca="1">VLOOKUP(CONCATENATE($F2797," ",$G2797),AllocFactorMatrix,(T$4+1),FALSE)*$E2799</f>
        <v>0</v>
      </c>
      <c r="U2797" s="22">
        <f ca="1">VLOOKUP(CONCATENATE($F2797," ",$G2797),AllocFactorMatrix,(U$4+1),FALSE)*$E2799</f>
        <v>0</v>
      </c>
      <c r="V2797" s="22">
        <f ca="1">VLOOKUP(CONCATENATE($F2797," ",$G2797),AllocFactorMatrix,(V$4+1),FALSE)*$E2799</f>
        <v>0</v>
      </c>
      <c r="W2797" s="22">
        <f t="shared" ca="1" si="1321"/>
        <v>0</v>
      </c>
      <c r="X2797" s="22">
        <f ca="1">VLOOKUP(CONCATENATE($F2797," ",$G2797),AllocFactorMatrix,(X$4+1),FALSE)*$E2799</f>
        <v>0</v>
      </c>
      <c r="Y2797" s="22">
        <f ca="1">VLOOKUP(CONCATENATE($F2797," ",$G2797),AllocFactorMatrix,(Y$4+1),FALSE)*$E2799</f>
        <v>0</v>
      </c>
      <c r="Z2797" s="22">
        <f t="shared" ca="1" si="1317"/>
        <v>0</v>
      </c>
      <c r="AA2797" s="22">
        <f ca="1">VLOOKUP(CONCATENATE($F2797," ",$G2797),AllocFactorMatrix,(AA$4+1),FALSE)*$E2799</f>
        <v>0</v>
      </c>
      <c r="AB2797" s="22">
        <f ca="1">VLOOKUP(CONCATENATE($F2797," ",$G2797),AllocFactorMatrix,(AB$4+1),FALSE)*$E2799</f>
        <v>0</v>
      </c>
      <c r="AC2797" s="22">
        <f ca="1">VLOOKUP(CONCATENATE($F2797," ",$G2797),AllocFactorMatrix,(AC$4+1),FALSE)*$E2799</f>
        <v>0</v>
      </c>
    </row>
    <row r="2798" spans="4:29" hidden="1" outlineLevel="1">
      <c r="F2798" s="42" t="str">
        <f>F2799</f>
        <v>LABOR_M</v>
      </c>
      <c r="G2798" s="17" t="str">
        <f>$G$14</f>
        <v>CUSTOMER</v>
      </c>
      <c r="H2798" s="21">
        <f t="shared" ca="1" si="1299"/>
        <v>0</v>
      </c>
      <c r="I2798" s="22">
        <f ca="1">VLOOKUP(CONCATENATE($F2798," ",$G2798),AllocFactorMatrix,(I$4+1),FALSE)*$E2799</f>
        <v>0</v>
      </c>
      <c r="J2798" s="22">
        <f ca="1">VLOOKUP(CONCATENATE($F2798," ",$G2798),AllocFactorMatrix,(J$4+1),FALSE)*$E2799</f>
        <v>0</v>
      </c>
      <c r="K2798" s="22">
        <f ca="1">VLOOKUP(CONCATENATE($F2798," ",$G2798),AllocFactorMatrix,(K$4+1),FALSE)*$E2799</f>
        <v>0</v>
      </c>
      <c r="L2798" s="22">
        <f ca="1">VLOOKUP(CONCATENATE($F2798," ",$G2798),AllocFactorMatrix,(L$4+1),FALSE)*$E2799</f>
        <v>0</v>
      </c>
      <c r="M2798" s="22">
        <f t="shared" ca="1" si="1316"/>
        <v>0</v>
      </c>
      <c r="N2798" s="22">
        <f ca="1">VLOOKUP(CONCATENATE($F2798," ",$G2798),AllocFactorMatrix,(N$4+1),FALSE)*$E2799</f>
        <v>0</v>
      </c>
      <c r="O2798" s="22">
        <f ca="1">VLOOKUP(CONCATENATE($F2798," ",$G2798),AllocFactorMatrix,(O$4+1),FALSE)*$E2799</f>
        <v>0</v>
      </c>
      <c r="P2798" s="22">
        <f ca="1">VLOOKUP(CONCATENATE($F2798," ",$G2798),AllocFactorMatrix,(P$4+1),FALSE)*$E2799</f>
        <v>0</v>
      </c>
      <c r="Q2798" s="22">
        <f ca="1">VLOOKUP(CONCATENATE($F2798," ",$G2798),AllocFactorMatrix,(Q$4+1),FALSE)*$E2799</f>
        <v>0</v>
      </c>
      <c r="R2798" s="22">
        <f t="shared" ca="1" si="1320"/>
        <v>0</v>
      </c>
      <c r="S2798" s="22">
        <f ca="1">VLOOKUP(CONCATENATE($F2798," ",$G2798),AllocFactorMatrix,(S$4+1),FALSE)*$E2799</f>
        <v>0</v>
      </c>
      <c r="T2798" s="22">
        <f ca="1">VLOOKUP(CONCATENATE($F2798," ",$G2798),AllocFactorMatrix,(T$4+1),FALSE)*$E2799</f>
        <v>0</v>
      </c>
      <c r="U2798" s="22">
        <f ca="1">VLOOKUP(CONCATENATE($F2798," ",$G2798),AllocFactorMatrix,(U$4+1),FALSE)*$E2799</f>
        <v>0</v>
      </c>
      <c r="V2798" s="22">
        <f ca="1">VLOOKUP(CONCATENATE($F2798," ",$G2798),AllocFactorMatrix,(V$4+1),FALSE)*$E2799</f>
        <v>0</v>
      </c>
      <c r="W2798" s="22">
        <f t="shared" ca="1" si="1321"/>
        <v>0</v>
      </c>
      <c r="X2798" s="22">
        <f ca="1">VLOOKUP(CONCATENATE($F2798," ",$G2798),AllocFactorMatrix,(X$4+1),FALSE)*$E2799</f>
        <v>0</v>
      </c>
      <c r="Y2798" s="22">
        <f ca="1">VLOOKUP(CONCATENATE($F2798," ",$G2798),AllocFactorMatrix,(Y$4+1),FALSE)*$E2799</f>
        <v>0</v>
      </c>
      <c r="Z2798" s="22">
        <f t="shared" ca="1" si="1317"/>
        <v>0</v>
      </c>
      <c r="AA2798" s="22">
        <f ca="1">VLOOKUP(CONCATENATE($F2798," ",$G2798),AllocFactorMatrix,(AA$4+1),FALSE)*$E2799</f>
        <v>0</v>
      </c>
      <c r="AB2798" s="22">
        <f ca="1">VLOOKUP(CONCATENATE($F2798," ",$G2798),AllocFactorMatrix,(AB$4+1),FALSE)*$E2799</f>
        <v>0</v>
      </c>
      <c r="AC2798" s="22">
        <f ca="1">VLOOKUP(CONCATENATE($F2798," ",$G2798),AllocFactorMatrix,(AC$4+1),FALSE)*$E2799</f>
        <v>0</v>
      </c>
    </row>
    <row r="2799" spans="4:29" collapsed="1">
      <c r="D2799" s="17" t="s">
        <v>328</v>
      </c>
      <c r="E2799" s="19">
        <v>0</v>
      </c>
      <c r="F2799" s="42" t="s">
        <v>69</v>
      </c>
      <c r="G2799" s="17" t="str">
        <f>$G$15</f>
        <v>TOTAL</v>
      </c>
      <c r="H2799" s="21">
        <f t="shared" ca="1" si="1299"/>
        <v>0</v>
      </c>
      <c r="I2799" s="22">
        <f ca="1">VLOOKUP(CONCATENATE($F2799," ",$G2799),AllocFactorMatrix,(I$4+1),FALSE)*$E2799</f>
        <v>0</v>
      </c>
      <c r="J2799" s="22">
        <f ca="1">VLOOKUP(CONCATENATE($F2799," ",$G2799),AllocFactorMatrix,(J$4+1),FALSE)*$E2799</f>
        <v>0</v>
      </c>
      <c r="K2799" s="22">
        <f ca="1">VLOOKUP(CONCATENATE($F2799," ",$G2799),AllocFactorMatrix,(K$4+1),FALSE)*$E2799</f>
        <v>0</v>
      </c>
      <c r="L2799" s="22">
        <f ca="1">VLOOKUP(CONCATENATE($F2799," ",$G2799),AllocFactorMatrix,(L$4+1),FALSE)*$E2799</f>
        <v>0</v>
      </c>
      <c r="M2799" s="22">
        <f t="shared" ca="1" si="1316"/>
        <v>0</v>
      </c>
      <c r="N2799" s="22">
        <f ca="1">VLOOKUP(CONCATENATE($F2799," ",$G2799),AllocFactorMatrix,(N$4+1),FALSE)*$E2799</f>
        <v>0</v>
      </c>
      <c r="O2799" s="22">
        <f ca="1">VLOOKUP(CONCATENATE($F2799," ",$G2799),AllocFactorMatrix,(O$4+1),FALSE)*$E2799</f>
        <v>0</v>
      </c>
      <c r="P2799" s="22">
        <f ca="1">VLOOKUP(CONCATENATE($F2799," ",$G2799),AllocFactorMatrix,(P$4+1),FALSE)*$E2799</f>
        <v>0</v>
      </c>
      <c r="Q2799" s="22">
        <f ca="1">VLOOKUP(CONCATENATE($F2799," ",$G2799),AllocFactorMatrix,(Q$4+1),FALSE)*$E2799</f>
        <v>0</v>
      </c>
      <c r="R2799" s="22">
        <f t="shared" ca="1" si="1320"/>
        <v>0</v>
      </c>
      <c r="S2799" s="22">
        <f ca="1">VLOOKUP(CONCATENATE($F2799," ",$G2799),AllocFactorMatrix,(S$4+1),FALSE)*$E2799</f>
        <v>0</v>
      </c>
      <c r="T2799" s="22">
        <f ca="1">VLOOKUP(CONCATENATE($F2799," ",$G2799),AllocFactorMatrix,(T$4+1),FALSE)*$E2799</f>
        <v>0</v>
      </c>
      <c r="U2799" s="22">
        <f ca="1">VLOOKUP(CONCATENATE($F2799," ",$G2799),AllocFactorMatrix,(U$4+1),FALSE)*$E2799</f>
        <v>0</v>
      </c>
      <c r="V2799" s="22">
        <f ca="1">VLOOKUP(CONCATENATE($F2799," ",$G2799),AllocFactorMatrix,(V$4+1),FALSE)*$E2799</f>
        <v>0</v>
      </c>
      <c r="W2799" s="22">
        <f t="shared" ca="1" si="1321"/>
        <v>0</v>
      </c>
      <c r="X2799" s="22">
        <f ca="1">VLOOKUP(CONCATENATE($F2799," ",$G2799),AllocFactorMatrix,(X$4+1),FALSE)*$E2799</f>
        <v>0</v>
      </c>
      <c r="Y2799" s="22">
        <f ca="1">VLOOKUP(CONCATENATE($F2799," ",$G2799),AllocFactorMatrix,(Y$4+1),FALSE)*$E2799</f>
        <v>0</v>
      </c>
      <c r="Z2799" s="22">
        <f t="shared" ca="1" si="1317"/>
        <v>0</v>
      </c>
      <c r="AA2799" s="22">
        <f ca="1">VLOOKUP(CONCATENATE($F2799," ",$G2799),AllocFactorMatrix,(AA$4+1),FALSE)*$E2799</f>
        <v>0</v>
      </c>
      <c r="AB2799" s="22">
        <f ca="1">VLOOKUP(CONCATENATE($F2799," ",$G2799),AllocFactorMatrix,(AB$4+1),FALSE)*$E2799</f>
        <v>0</v>
      </c>
      <c r="AC2799" s="22">
        <f ca="1">VLOOKUP(CONCATENATE($F2799," ",$G2799),AllocFactorMatrix,(AC$4+1),FALSE)*$E2799</f>
        <v>0</v>
      </c>
    </row>
    <row r="2800" spans="4:29" hidden="1" outlineLevel="1">
      <c r="F2800" s="42" t="str">
        <f>F2807</f>
        <v>LABOR_M</v>
      </c>
      <c r="G2800" s="17" t="str">
        <f>$G$8</f>
        <v>PRODUCTION</v>
      </c>
      <c r="H2800" s="21">
        <f t="shared" ca="1" si="1299"/>
        <v>0</v>
      </c>
      <c r="I2800" s="22">
        <f ca="1">VLOOKUP(CONCATENATE($F2800," ",$G2800),AllocFactorMatrix,(I$4+1),FALSE)*$E2807</f>
        <v>0</v>
      </c>
      <c r="J2800" s="22">
        <f ca="1">VLOOKUP(CONCATENATE($F2800," ",$G2800),AllocFactorMatrix,(J$4+1),FALSE)*$E2807</f>
        <v>0</v>
      </c>
      <c r="K2800" s="22">
        <f ca="1">VLOOKUP(CONCATENATE($F2800," ",$G2800),AllocFactorMatrix,(K$4+1),FALSE)*$E2807</f>
        <v>0</v>
      </c>
      <c r="L2800" s="22">
        <f ca="1">VLOOKUP(CONCATENATE($F2800," ",$G2800),AllocFactorMatrix,(L$4+1),FALSE)*$E2807</f>
        <v>0</v>
      </c>
      <c r="M2800" s="22">
        <f t="shared" ref="M2800:M2807" ca="1" si="1322">SUBTOTAL(9,J2800:L2800)</f>
        <v>0</v>
      </c>
      <c r="N2800" s="22">
        <f ca="1">VLOOKUP(CONCATENATE($F2800," ",$G2800),AllocFactorMatrix,(N$4+1),FALSE)*$E2807</f>
        <v>0</v>
      </c>
      <c r="O2800" s="22">
        <f ca="1">VLOOKUP(CONCATENATE($F2800," ",$G2800),AllocFactorMatrix,(O$4+1),FALSE)*$E2807</f>
        <v>0</v>
      </c>
      <c r="P2800" s="22">
        <f ca="1">VLOOKUP(CONCATENATE($F2800," ",$G2800),AllocFactorMatrix,(P$4+1),FALSE)*$E2807</f>
        <v>0</v>
      </c>
      <c r="Q2800" s="22">
        <f ca="1">VLOOKUP(CONCATENATE($F2800," ",$G2800),AllocFactorMatrix,(Q$4+1),FALSE)*$E2807</f>
        <v>0</v>
      </c>
      <c r="R2800" s="22">
        <f ca="1">SUBTOTAL(9,N2800:Q2800)</f>
        <v>0</v>
      </c>
      <c r="S2800" s="22">
        <f ca="1">VLOOKUP(CONCATENATE($F2800," ",$G2800),AllocFactorMatrix,(S$4+1),FALSE)*$E2807</f>
        <v>0</v>
      </c>
      <c r="T2800" s="22">
        <f ca="1">VLOOKUP(CONCATENATE($F2800," ",$G2800),AllocFactorMatrix,(T$4+1),FALSE)*$E2807</f>
        <v>0</v>
      </c>
      <c r="U2800" s="22">
        <f ca="1">VLOOKUP(CONCATENATE($F2800," ",$G2800),AllocFactorMatrix,(U$4+1),FALSE)*$E2807</f>
        <v>0</v>
      </c>
      <c r="V2800" s="22">
        <f ca="1">VLOOKUP(CONCATENATE($F2800," ",$G2800),AllocFactorMatrix,(V$4+1),FALSE)*$E2807</f>
        <v>0</v>
      </c>
      <c r="W2800" s="22">
        <f ca="1">SUBTOTAL(9,S2800:V2800)</f>
        <v>0</v>
      </c>
      <c r="X2800" s="22">
        <f ca="1">VLOOKUP(CONCATENATE($F2800," ",$G2800),AllocFactorMatrix,(X$4+1),FALSE)*$E2807</f>
        <v>0</v>
      </c>
      <c r="Y2800" s="22">
        <f ca="1">VLOOKUP(CONCATENATE($F2800," ",$G2800),AllocFactorMatrix,(Y$4+1),FALSE)*$E2807</f>
        <v>0</v>
      </c>
      <c r="Z2800" s="22">
        <f t="shared" ref="Z2800:Z2807" ca="1" si="1323">SUBTOTAL(9,X2800:Y2800)</f>
        <v>0</v>
      </c>
      <c r="AA2800" s="22">
        <f ca="1">VLOOKUP(CONCATENATE($F2800," ",$G2800),AllocFactorMatrix,(AA$4+1),FALSE)*$E2807</f>
        <v>0</v>
      </c>
      <c r="AB2800" s="22">
        <f ca="1">VLOOKUP(CONCATENATE($F2800," ",$G2800),AllocFactorMatrix,(AB$4+1),FALSE)*$E2807</f>
        <v>0</v>
      </c>
      <c r="AC2800" s="22">
        <f ca="1">VLOOKUP(CONCATENATE($F2800," ",$G2800),AllocFactorMatrix,(AC$4+1),FALSE)*$E2807</f>
        <v>0</v>
      </c>
    </row>
    <row r="2801" spans="4:29" hidden="1" outlineLevel="1">
      <c r="F2801" s="42" t="str">
        <f>F2807</f>
        <v>LABOR_M</v>
      </c>
      <c r="G2801" s="17" t="str">
        <f>$G$9</f>
        <v>BULKTRAN</v>
      </c>
      <c r="H2801" s="21">
        <f t="shared" ca="1" si="1299"/>
        <v>0</v>
      </c>
      <c r="I2801" s="22">
        <f ca="1">VLOOKUP(CONCATENATE($F2801," ",$G2801),AllocFactorMatrix,(I$4+1),FALSE)*$E2807</f>
        <v>0</v>
      </c>
      <c r="J2801" s="22">
        <f ca="1">VLOOKUP(CONCATENATE($F2801," ",$G2801),AllocFactorMatrix,(J$4+1),FALSE)*$E2807</f>
        <v>0</v>
      </c>
      <c r="K2801" s="22">
        <f ca="1">VLOOKUP(CONCATENATE($F2801," ",$G2801),AllocFactorMatrix,(K$4+1),FALSE)*$E2807</f>
        <v>0</v>
      </c>
      <c r="L2801" s="22">
        <f ca="1">VLOOKUP(CONCATENATE($F2801," ",$G2801),AllocFactorMatrix,(L$4+1),FALSE)*$E2807</f>
        <v>0</v>
      </c>
      <c r="M2801" s="22">
        <f t="shared" ca="1" si="1322"/>
        <v>0</v>
      </c>
      <c r="N2801" s="22">
        <f ca="1">VLOOKUP(CONCATENATE($F2801," ",$G2801),AllocFactorMatrix,(N$4+1),FALSE)*$E2807</f>
        <v>0</v>
      </c>
      <c r="O2801" s="22">
        <f ca="1">VLOOKUP(CONCATENATE($F2801," ",$G2801),AllocFactorMatrix,(O$4+1),FALSE)*$E2807</f>
        <v>0</v>
      </c>
      <c r="P2801" s="22">
        <f ca="1">VLOOKUP(CONCATENATE($F2801," ",$G2801),AllocFactorMatrix,(P$4+1),FALSE)*$E2807</f>
        <v>0</v>
      </c>
      <c r="Q2801" s="22">
        <f ca="1">VLOOKUP(CONCATENATE($F2801," ",$G2801),AllocFactorMatrix,(Q$4+1),FALSE)*$E2807</f>
        <v>0</v>
      </c>
      <c r="R2801" s="22">
        <f t="shared" ref="R2801:R2807" ca="1" si="1324">SUBTOTAL(9,N2801:Q2801)</f>
        <v>0</v>
      </c>
      <c r="S2801" s="22">
        <f ca="1">VLOOKUP(CONCATENATE($F2801," ",$G2801),AllocFactorMatrix,(S$4+1),FALSE)*$E2807</f>
        <v>0</v>
      </c>
      <c r="T2801" s="22">
        <f ca="1">VLOOKUP(CONCATENATE($F2801," ",$G2801),AllocFactorMatrix,(T$4+1),FALSE)*$E2807</f>
        <v>0</v>
      </c>
      <c r="U2801" s="22">
        <f ca="1">VLOOKUP(CONCATENATE($F2801," ",$G2801),AllocFactorMatrix,(U$4+1),FALSE)*$E2807</f>
        <v>0</v>
      </c>
      <c r="V2801" s="22">
        <f ca="1">VLOOKUP(CONCATENATE($F2801," ",$G2801),AllocFactorMatrix,(V$4+1),FALSE)*$E2807</f>
        <v>0</v>
      </c>
      <c r="W2801" s="22">
        <f t="shared" ref="W2801:W2807" ca="1" si="1325">SUBTOTAL(9,S2801:V2801)</f>
        <v>0</v>
      </c>
      <c r="X2801" s="22">
        <f ca="1">VLOOKUP(CONCATENATE($F2801," ",$G2801),AllocFactorMatrix,(X$4+1),FALSE)*$E2807</f>
        <v>0</v>
      </c>
      <c r="Y2801" s="22">
        <f ca="1">VLOOKUP(CONCATENATE($F2801," ",$G2801),AllocFactorMatrix,(Y$4+1),FALSE)*$E2807</f>
        <v>0</v>
      </c>
      <c r="Z2801" s="22">
        <f t="shared" ca="1" si="1323"/>
        <v>0</v>
      </c>
      <c r="AA2801" s="22">
        <f ca="1">VLOOKUP(CONCATENATE($F2801," ",$G2801),AllocFactorMatrix,(AA$4+1),FALSE)*$E2807</f>
        <v>0</v>
      </c>
      <c r="AB2801" s="22">
        <f ca="1">VLOOKUP(CONCATENATE($F2801," ",$G2801),AllocFactorMatrix,(AB$4+1),FALSE)*$E2807</f>
        <v>0</v>
      </c>
      <c r="AC2801" s="22">
        <f ca="1">VLOOKUP(CONCATENATE($F2801," ",$G2801),AllocFactorMatrix,(AC$4+1),FALSE)*$E2807</f>
        <v>0</v>
      </c>
    </row>
    <row r="2802" spans="4:29" hidden="1" outlineLevel="1">
      <c r="F2802" s="42" t="str">
        <f>F2807</f>
        <v>LABOR_M</v>
      </c>
      <c r="G2802" s="17" t="str">
        <f>$G$10</f>
        <v>SUBTRAN</v>
      </c>
      <c r="H2802" s="21">
        <f t="shared" ca="1" si="1299"/>
        <v>0</v>
      </c>
      <c r="I2802" s="22">
        <f ca="1">VLOOKUP(CONCATENATE($F2802," ",$G2802),AllocFactorMatrix,(I$4+1),FALSE)*$E2807</f>
        <v>0</v>
      </c>
      <c r="J2802" s="22">
        <f ca="1">VLOOKUP(CONCATENATE($F2802," ",$G2802),AllocFactorMatrix,(J$4+1),FALSE)*$E2807</f>
        <v>0</v>
      </c>
      <c r="K2802" s="22">
        <f ca="1">VLOOKUP(CONCATENATE($F2802," ",$G2802),AllocFactorMatrix,(K$4+1),FALSE)*$E2807</f>
        <v>0</v>
      </c>
      <c r="L2802" s="22">
        <f ca="1">VLOOKUP(CONCATENATE($F2802," ",$G2802),AllocFactorMatrix,(L$4+1),FALSE)*$E2807</f>
        <v>0</v>
      </c>
      <c r="M2802" s="22">
        <f t="shared" ca="1" si="1322"/>
        <v>0</v>
      </c>
      <c r="N2802" s="22">
        <f ca="1">VLOOKUP(CONCATENATE($F2802," ",$G2802),AllocFactorMatrix,(N$4+1),FALSE)*$E2807</f>
        <v>0</v>
      </c>
      <c r="O2802" s="22">
        <f ca="1">VLOOKUP(CONCATENATE($F2802," ",$G2802),AllocFactorMatrix,(O$4+1),FALSE)*$E2807</f>
        <v>0</v>
      </c>
      <c r="P2802" s="22">
        <f ca="1">VLOOKUP(CONCATENATE($F2802," ",$G2802),AllocFactorMatrix,(P$4+1),FALSE)*$E2807</f>
        <v>0</v>
      </c>
      <c r="Q2802" s="22">
        <f ca="1">VLOOKUP(CONCATENATE($F2802," ",$G2802),AllocFactorMatrix,(Q$4+1),FALSE)*$E2807</f>
        <v>0</v>
      </c>
      <c r="R2802" s="22">
        <f t="shared" ca="1" si="1324"/>
        <v>0</v>
      </c>
      <c r="S2802" s="22">
        <f ca="1">VLOOKUP(CONCATENATE($F2802," ",$G2802),AllocFactorMatrix,(S$4+1),FALSE)*$E2807</f>
        <v>0</v>
      </c>
      <c r="T2802" s="22">
        <f ca="1">VLOOKUP(CONCATENATE($F2802," ",$G2802),AllocFactorMatrix,(T$4+1),FALSE)*$E2807</f>
        <v>0</v>
      </c>
      <c r="U2802" s="22">
        <f ca="1">VLOOKUP(CONCATENATE($F2802," ",$G2802),AllocFactorMatrix,(U$4+1),FALSE)*$E2807</f>
        <v>0</v>
      </c>
      <c r="V2802" s="22">
        <f ca="1">VLOOKUP(CONCATENATE($F2802," ",$G2802),AllocFactorMatrix,(V$4+1),FALSE)*$E2807</f>
        <v>0</v>
      </c>
      <c r="W2802" s="22">
        <f t="shared" ca="1" si="1325"/>
        <v>0</v>
      </c>
      <c r="X2802" s="22">
        <f ca="1">VLOOKUP(CONCATENATE($F2802," ",$G2802),AllocFactorMatrix,(X$4+1),FALSE)*$E2807</f>
        <v>0</v>
      </c>
      <c r="Y2802" s="22">
        <f ca="1">VLOOKUP(CONCATENATE($F2802," ",$G2802),AllocFactorMatrix,(Y$4+1),FALSE)*$E2807</f>
        <v>0</v>
      </c>
      <c r="Z2802" s="22">
        <f t="shared" ca="1" si="1323"/>
        <v>0</v>
      </c>
      <c r="AA2802" s="22">
        <f ca="1">VLOOKUP(CONCATENATE($F2802," ",$G2802),AllocFactorMatrix,(AA$4+1),FALSE)*$E2807</f>
        <v>0</v>
      </c>
      <c r="AB2802" s="22">
        <f ca="1">VLOOKUP(CONCATENATE($F2802," ",$G2802),AllocFactorMatrix,(AB$4+1),FALSE)*$E2807</f>
        <v>0</v>
      </c>
      <c r="AC2802" s="22">
        <f ca="1">VLOOKUP(CONCATENATE($F2802," ",$G2802),AllocFactorMatrix,(AC$4+1),FALSE)*$E2807</f>
        <v>0</v>
      </c>
    </row>
    <row r="2803" spans="4:29" hidden="1" outlineLevel="1">
      <c r="F2803" s="42" t="str">
        <f>F2807</f>
        <v>LABOR_M</v>
      </c>
      <c r="G2803" s="17" t="str">
        <f>$G$11</f>
        <v>DISTPRI</v>
      </c>
      <c r="H2803" s="21">
        <f t="shared" ca="1" si="1299"/>
        <v>0</v>
      </c>
      <c r="I2803" s="22">
        <f ca="1">VLOOKUP(CONCATENATE($F2803," ",$G2803),AllocFactorMatrix,(I$4+1),FALSE)*$E2807</f>
        <v>0</v>
      </c>
      <c r="J2803" s="22">
        <f ca="1">VLOOKUP(CONCATENATE($F2803," ",$G2803),AllocFactorMatrix,(J$4+1),FALSE)*$E2807</f>
        <v>0</v>
      </c>
      <c r="K2803" s="22">
        <f ca="1">VLOOKUP(CONCATENATE($F2803," ",$G2803),AllocFactorMatrix,(K$4+1),FALSE)*$E2807</f>
        <v>0</v>
      </c>
      <c r="L2803" s="22">
        <f ca="1">VLOOKUP(CONCATENATE($F2803," ",$G2803),AllocFactorMatrix,(L$4+1),FALSE)*$E2807</f>
        <v>0</v>
      </c>
      <c r="M2803" s="22">
        <f t="shared" ca="1" si="1322"/>
        <v>0</v>
      </c>
      <c r="N2803" s="22">
        <f ca="1">VLOOKUP(CONCATENATE($F2803," ",$G2803),AllocFactorMatrix,(N$4+1),FALSE)*$E2807</f>
        <v>0</v>
      </c>
      <c r="O2803" s="22">
        <f ca="1">VLOOKUP(CONCATENATE($F2803," ",$G2803),AllocFactorMatrix,(O$4+1),FALSE)*$E2807</f>
        <v>0</v>
      </c>
      <c r="P2803" s="22">
        <f ca="1">VLOOKUP(CONCATENATE($F2803," ",$G2803),AllocFactorMatrix,(P$4+1),FALSE)*$E2807</f>
        <v>0</v>
      </c>
      <c r="Q2803" s="22">
        <f ca="1">VLOOKUP(CONCATENATE($F2803," ",$G2803),AllocFactorMatrix,(Q$4+1),FALSE)*$E2807</f>
        <v>0</v>
      </c>
      <c r="R2803" s="22">
        <f t="shared" ca="1" si="1324"/>
        <v>0</v>
      </c>
      <c r="S2803" s="22">
        <f ca="1">VLOOKUP(CONCATENATE($F2803," ",$G2803),AllocFactorMatrix,(S$4+1),FALSE)*$E2807</f>
        <v>0</v>
      </c>
      <c r="T2803" s="22">
        <f ca="1">VLOOKUP(CONCATENATE($F2803," ",$G2803),AllocFactorMatrix,(T$4+1),FALSE)*$E2807</f>
        <v>0</v>
      </c>
      <c r="U2803" s="22">
        <f ca="1">VLOOKUP(CONCATENATE($F2803," ",$G2803),AllocFactorMatrix,(U$4+1),FALSE)*$E2807</f>
        <v>0</v>
      </c>
      <c r="V2803" s="22">
        <f ca="1">VLOOKUP(CONCATENATE($F2803," ",$G2803),AllocFactorMatrix,(V$4+1),FALSE)*$E2807</f>
        <v>0</v>
      </c>
      <c r="W2803" s="22">
        <f t="shared" ca="1" si="1325"/>
        <v>0</v>
      </c>
      <c r="X2803" s="22">
        <f ca="1">VLOOKUP(CONCATENATE($F2803," ",$G2803),AllocFactorMatrix,(X$4+1),FALSE)*$E2807</f>
        <v>0</v>
      </c>
      <c r="Y2803" s="22">
        <f ca="1">VLOOKUP(CONCATENATE($F2803," ",$G2803),AllocFactorMatrix,(Y$4+1),FALSE)*$E2807</f>
        <v>0</v>
      </c>
      <c r="Z2803" s="22">
        <f t="shared" ca="1" si="1323"/>
        <v>0</v>
      </c>
      <c r="AA2803" s="22">
        <f ca="1">VLOOKUP(CONCATENATE($F2803," ",$G2803),AllocFactorMatrix,(AA$4+1),FALSE)*$E2807</f>
        <v>0</v>
      </c>
      <c r="AB2803" s="22">
        <f ca="1">VLOOKUP(CONCATENATE($F2803," ",$G2803),AllocFactorMatrix,(AB$4+1),FALSE)*$E2807</f>
        <v>0</v>
      </c>
      <c r="AC2803" s="22">
        <f ca="1">VLOOKUP(CONCATENATE($F2803," ",$G2803),AllocFactorMatrix,(AC$4+1),FALSE)*$E2807</f>
        <v>0</v>
      </c>
    </row>
    <row r="2804" spans="4:29" hidden="1" outlineLevel="1">
      <c r="F2804" s="42" t="str">
        <f>F2807</f>
        <v>LABOR_M</v>
      </c>
      <c r="G2804" s="17" t="str">
        <f>$G$12</f>
        <v>DISTSEC</v>
      </c>
      <c r="H2804" s="21">
        <f t="shared" ca="1" si="1299"/>
        <v>0</v>
      </c>
      <c r="I2804" s="22">
        <f ca="1">VLOOKUP(CONCATENATE($F2804," ",$G2804),AllocFactorMatrix,(I$4+1),FALSE)*$E2807</f>
        <v>0</v>
      </c>
      <c r="J2804" s="22">
        <f ca="1">VLOOKUP(CONCATENATE($F2804," ",$G2804),AllocFactorMatrix,(J$4+1),FALSE)*$E2807</f>
        <v>0</v>
      </c>
      <c r="K2804" s="22">
        <f ca="1">VLOOKUP(CONCATENATE($F2804," ",$G2804),AllocFactorMatrix,(K$4+1),FALSE)*$E2807</f>
        <v>0</v>
      </c>
      <c r="L2804" s="22">
        <f ca="1">VLOOKUP(CONCATENATE($F2804," ",$G2804),AllocFactorMatrix,(L$4+1),FALSE)*$E2807</f>
        <v>0</v>
      </c>
      <c r="M2804" s="22">
        <f t="shared" ca="1" si="1322"/>
        <v>0</v>
      </c>
      <c r="N2804" s="22">
        <f ca="1">VLOOKUP(CONCATENATE($F2804," ",$G2804),AllocFactorMatrix,(N$4+1),FALSE)*$E2807</f>
        <v>0</v>
      </c>
      <c r="O2804" s="22">
        <f ca="1">VLOOKUP(CONCATENATE($F2804," ",$G2804),AllocFactorMatrix,(O$4+1),FALSE)*$E2807</f>
        <v>0</v>
      </c>
      <c r="P2804" s="22">
        <f ca="1">VLOOKUP(CONCATENATE($F2804," ",$G2804),AllocFactorMatrix,(P$4+1),FALSE)*$E2807</f>
        <v>0</v>
      </c>
      <c r="Q2804" s="22">
        <f ca="1">VLOOKUP(CONCATENATE($F2804," ",$G2804),AllocFactorMatrix,(Q$4+1),FALSE)*$E2807</f>
        <v>0</v>
      </c>
      <c r="R2804" s="22">
        <f t="shared" ca="1" si="1324"/>
        <v>0</v>
      </c>
      <c r="S2804" s="22">
        <f ca="1">VLOOKUP(CONCATENATE($F2804," ",$G2804),AllocFactorMatrix,(S$4+1),FALSE)*$E2807</f>
        <v>0</v>
      </c>
      <c r="T2804" s="22">
        <f ca="1">VLOOKUP(CONCATENATE($F2804," ",$G2804),AllocFactorMatrix,(T$4+1),FALSE)*$E2807</f>
        <v>0</v>
      </c>
      <c r="U2804" s="22">
        <f ca="1">VLOOKUP(CONCATENATE($F2804," ",$G2804),AllocFactorMatrix,(U$4+1),FALSE)*$E2807</f>
        <v>0</v>
      </c>
      <c r="V2804" s="22">
        <f ca="1">VLOOKUP(CONCATENATE($F2804," ",$G2804),AllocFactorMatrix,(V$4+1),FALSE)*$E2807</f>
        <v>0</v>
      </c>
      <c r="W2804" s="22">
        <f t="shared" ca="1" si="1325"/>
        <v>0</v>
      </c>
      <c r="X2804" s="22">
        <f ca="1">VLOOKUP(CONCATENATE($F2804," ",$G2804),AllocFactorMatrix,(X$4+1),FALSE)*$E2807</f>
        <v>0</v>
      </c>
      <c r="Y2804" s="22">
        <f ca="1">VLOOKUP(CONCATENATE($F2804," ",$G2804),AllocFactorMatrix,(Y$4+1),FALSE)*$E2807</f>
        <v>0</v>
      </c>
      <c r="Z2804" s="22">
        <f t="shared" ca="1" si="1323"/>
        <v>0</v>
      </c>
      <c r="AA2804" s="22">
        <f ca="1">VLOOKUP(CONCATENATE($F2804," ",$G2804),AllocFactorMatrix,(AA$4+1),FALSE)*$E2807</f>
        <v>0</v>
      </c>
      <c r="AB2804" s="22">
        <f ca="1">VLOOKUP(CONCATENATE($F2804," ",$G2804),AllocFactorMatrix,(AB$4+1),FALSE)*$E2807</f>
        <v>0</v>
      </c>
      <c r="AC2804" s="22">
        <f ca="1">VLOOKUP(CONCATENATE($F2804," ",$G2804),AllocFactorMatrix,(AC$4+1),FALSE)*$E2807</f>
        <v>0</v>
      </c>
    </row>
    <row r="2805" spans="4:29" hidden="1" outlineLevel="1">
      <c r="F2805" s="42" t="str">
        <f>F2807</f>
        <v>LABOR_M</v>
      </c>
      <c r="G2805" s="17" t="str">
        <f>$G$13</f>
        <v>ENERGY</v>
      </c>
      <c r="H2805" s="21">
        <f t="shared" ca="1" si="1299"/>
        <v>0</v>
      </c>
      <c r="I2805" s="22">
        <f ca="1">VLOOKUP(CONCATENATE($F2805," ",$G2805),AllocFactorMatrix,(I$4+1),FALSE)*$E2807</f>
        <v>0</v>
      </c>
      <c r="J2805" s="22">
        <f ca="1">VLOOKUP(CONCATENATE($F2805," ",$G2805),AllocFactorMatrix,(J$4+1),FALSE)*$E2807</f>
        <v>0</v>
      </c>
      <c r="K2805" s="22">
        <f ca="1">VLOOKUP(CONCATENATE($F2805," ",$G2805),AllocFactorMatrix,(K$4+1),FALSE)*$E2807</f>
        <v>0</v>
      </c>
      <c r="L2805" s="22">
        <f ca="1">VLOOKUP(CONCATENATE($F2805," ",$G2805),AllocFactorMatrix,(L$4+1),FALSE)*$E2807</f>
        <v>0</v>
      </c>
      <c r="M2805" s="22">
        <f t="shared" ca="1" si="1322"/>
        <v>0</v>
      </c>
      <c r="N2805" s="22">
        <f ca="1">VLOOKUP(CONCATENATE($F2805," ",$G2805),AllocFactorMatrix,(N$4+1),FALSE)*$E2807</f>
        <v>0</v>
      </c>
      <c r="O2805" s="22">
        <f ca="1">VLOOKUP(CONCATENATE($F2805," ",$G2805),AllocFactorMatrix,(O$4+1),FALSE)*$E2807</f>
        <v>0</v>
      </c>
      <c r="P2805" s="22">
        <f ca="1">VLOOKUP(CONCATENATE($F2805," ",$G2805),AllocFactorMatrix,(P$4+1),FALSE)*$E2807</f>
        <v>0</v>
      </c>
      <c r="Q2805" s="22">
        <f ca="1">VLOOKUP(CONCATENATE($F2805," ",$G2805),AllocFactorMatrix,(Q$4+1),FALSE)*$E2807</f>
        <v>0</v>
      </c>
      <c r="R2805" s="22">
        <f t="shared" ca="1" si="1324"/>
        <v>0</v>
      </c>
      <c r="S2805" s="22">
        <f ca="1">VLOOKUP(CONCATENATE($F2805," ",$G2805),AllocFactorMatrix,(S$4+1),FALSE)*$E2807</f>
        <v>0</v>
      </c>
      <c r="T2805" s="22">
        <f ca="1">VLOOKUP(CONCATENATE($F2805," ",$G2805),AllocFactorMatrix,(T$4+1),FALSE)*$E2807</f>
        <v>0</v>
      </c>
      <c r="U2805" s="22">
        <f ca="1">VLOOKUP(CONCATENATE($F2805," ",$G2805),AllocFactorMatrix,(U$4+1),FALSE)*$E2807</f>
        <v>0</v>
      </c>
      <c r="V2805" s="22">
        <f ca="1">VLOOKUP(CONCATENATE($F2805," ",$G2805),AllocFactorMatrix,(V$4+1),FALSE)*$E2807</f>
        <v>0</v>
      </c>
      <c r="W2805" s="22">
        <f t="shared" ca="1" si="1325"/>
        <v>0</v>
      </c>
      <c r="X2805" s="22">
        <f ca="1">VLOOKUP(CONCATENATE($F2805," ",$G2805),AllocFactorMatrix,(X$4+1),FALSE)*$E2807</f>
        <v>0</v>
      </c>
      <c r="Y2805" s="22">
        <f ca="1">VLOOKUP(CONCATENATE($F2805," ",$G2805),AllocFactorMatrix,(Y$4+1),FALSE)*$E2807</f>
        <v>0</v>
      </c>
      <c r="Z2805" s="22">
        <f t="shared" ca="1" si="1323"/>
        <v>0</v>
      </c>
      <c r="AA2805" s="22">
        <f ca="1">VLOOKUP(CONCATENATE($F2805," ",$G2805),AllocFactorMatrix,(AA$4+1),FALSE)*$E2807</f>
        <v>0</v>
      </c>
      <c r="AB2805" s="22">
        <f ca="1">VLOOKUP(CONCATENATE($F2805," ",$G2805),AllocFactorMatrix,(AB$4+1),FALSE)*$E2807</f>
        <v>0</v>
      </c>
      <c r="AC2805" s="22">
        <f ca="1">VLOOKUP(CONCATENATE($F2805," ",$G2805),AllocFactorMatrix,(AC$4+1),FALSE)*$E2807</f>
        <v>0</v>
      </c>
    </row>
    <row r="2806" spans="4:29" hidden="1" outlineLevel="1">
      <c r="F2806" s="42" t="str">
        <f>F2807</f>
        <v>LABOR_M</v>
      </c>
      <c r="G2806" s="17" t="str">
        <f>$G$14</f>
        <v>CUSTOMER</v>
      </c>
      <c r="H2806" s="21">
        <f t="shared" ca="1" si="1299"/>
        <v>0</v>
      </c>
      <c r="I2806" s="22">
        <f ca="1">VLOOKUP(CONCATENATE($F2806," ",$G2806),AllocFactorMatrix,(I$4+1),FALSE)*$E2807</f>
        <v>0</v>
      </c>
      <c r="J2806" s="22">
        <f ca="1">VLOOKUP(CONCATENATE($F2806," ",$G2806),AllocFactorMatrix,(J$4+1),FALSE)*$E2807</f>
        <v>0</v>
      </c>
      <c r="K2806" s="22">
        <f ca="1">VLOOKUP(CONCATENATE($F2806," ",$G2806),AllocFactorMatrix,(K$4+1),FALSE)*$E2807</f>
        <v>0</v>
      </c>
      <c r="L2806" s="22">
        <f ca="1">VLOOKUP(CONCATENATE($F2806," ",$G2806),AllocFactorMatrix,(L$4+1),FALSE)*$E2807</f>
        <v>0</v>
      </c>
      <c r="M2806" s="22">
        <f t="shared" ca="1" si="1322"/>
        <v>0</v>
      </c>
      <c r="N2806" s="22">
        <f ca="1">VLOOKUP(CONCATENATE($F2806," ",$G2806),AllocFactorMatrix,(N$4+1),FALSE)*$E2807</f>
        <v>0</v>
      </c>
      <c r="O2806" s="22">
        <f ca="1">VLOOKUP(CONCATENATE($F2806," ",$G2806),AllocFactorMatrix,(O$4+1),FALSE)*$E2807</f>
        <v>0</v>
      </c>
      <c r="P2806" s="22">
        <f ca="1">VLOOKUP(CONCATENATE($F2806," ",$G2806),AllocFactorMatrix,(P$4+1),FALSE)*$E2807</f>
        <v>0</v>
      </c>
      <c r="Q2806" s="22">
        <f ca="1">VLOOKUP(CONCATENATE($F2806," ",$G2806),AllocFactorMatrix,(Q$4+1),FALSE)*$E2807</f>
        <v>0</v>
      </c>
      <c r="R2806" s="22">
        <f t="shared" ca="1" si="1324"/>
        <v>0</v>
      </c>
      <c r="S2806" s="22">
        <f ca="1">VLOOKUP(CONCATENATE($F2806," ",$G2806),AllocFactorMatrix,(S$4+1),FALSE)*$E2807</f>
        <v>0</v>
      </c>
      <c r="T2806" s="22">
        <f ca="1">VLOOKUP(CONCATENATE($F2806," ",$G2806),AllocFactorMatrix,(T$4+1),FALSE)*$E2807</f>
        <v>0</v>
      </c>
      <c r="U2806" s="22">
        <f ca="1">VLOOKUP(CONCATENATE($F2806," ",$G2806),AllocFactorMatrix,(U$4+1),FALSE)*$E2807</f>
        <v>0</v>
      </c>
      <c r="V2806" s="22">
        <f ca="1">VLOOKUP(CONCATENATE($F2806," ",$G2806),AllocFactorMatrix,(V$4+1),FALSE)*$E2807</f>
        <v>0</v>
      </c>
      <c r="W2806" s="22">
        <f t="shared" ca="1" si="1325"/>
        <v>0</v>
      </c>
      <c r="X2806" s="22">
        <f ca="1">VLOOKUP(CONCATENATE($F2806," ",$G2806),AllocFactorMatrix,(X$4+1),FALSE)*$E2807</f>
        <v>0</v>
      </c>
      <c r="Y2806" s="22">
        <f ca="1">VLOOKUP(CONCATENATE($F2806," ",$G2806),AllocFactorMatrix,(Y$4+1),FALSE)*$E2807</f>
        <v>0</v>
      </c>
      <c r="Z2806" s="22">
        <f t="shared" ca="1" si="1323"/>
        <v>0</v>
      </c>
      <c r="AA2806" s="22">
        <f ca="1">VLOOKUP(CONCATENATE($F2806," ",$G2806),AllocFactorMatrix,(AA$4+1),FALSE)*$E2807</f>
        <v>0</v>
      </c>
      <c r="AB2806" s="22">
        <f ca="1">VLOOKUP(CONCATENATE($F2806," ",$G2806),AllocFactorMatrix,(AB$4+1),FALSE)*$E2807</f>
        <v>0</v>
      </c>
      <c r="AC2806" s="22">
        <f ca="1">VLOOKUP(CONCATENATE($F2806," ",$G2806),AllocFactorMatrix,(AC$4+1),FALSE)*$E2807</f>
        <v>0</v>
      </c>
    </row>
    <row r="2807" spans="4:29" collapsed="1">
      <c r="D2807" s="17" t="s">
        <v>329</v>
      </c>
      <c r="E2807" s="19">
        <v>0</v>
      </c>
      <c r="F2807" s="42" t="s">
        <v>69</v>
      </c>
      <c r="G2807" s="17" t="str">
        <f>$G$15</f>
        <v>TOTAL</v>
      </c>
      <c r="H2807" s="21">
        <f t="shared" ca="1" si="1299"/>
        <v>0</v>
      </c>
      <c r="I2807" s="22">
        <f ca="1">VLOOKUP(CONCATENATE($F2807," ",$G2807),AllocFactorMatrix,(I$4+1),FALSE)*$E2807</f>
        <v>0</v>
      </c>
      <c r="J2807" s="22">
        <f ca="1">VLOOKUP(CONCATENATE($F2807," ",$G2807),AllocFactorMatrix,(J$4+1),FALSE)*$E2807</f>
        <v>0</v>
      </c>
      <c r="K2807" s="22">
        <f ca="1">VLOOKUP(CONCATENATE($F2807," ",$G2807),AllocFactorMatrix,(K$4+1),FALSE)*$E2807</f>
        <v>0</v>
      </c>
      <c r="L2807" s="22">
        <f ca="1">VLOOKUP(CONCATENATE($F2807," ",$G2807),AllocFactorMatrix,(L$4+1),FALSE)*$E2807</f>
        <v>0</v>
      </c>
      <c r="M2807" s="22">
        <f t="shared" ca="1" si="1322"/>
        <v>0</v>
      </c>
      <c r="N2807" s="22">
        <f ca="1">VLOOKUP(CONCATENATE($F2807," ",$G2807),AllocFactorMatrix,(N$4+1),FALSE)*$E2807</f>
        <v>0</v>
      </c>
      <c r="O2807" s="22">
        <f ca="1">VLOOKUP(CONCATENATE($F2807," ",$G2807),AllocFactorMatrix,(O$4+1),FALSE)*$E2807</f>
        <v>0</v>
      </c>
      <c r="P2807" s="22">
        <f ca="1">VLOOKUP(CONCATENATE($F2807," ",$G2807),AllocFactorMatrix,(P$4+1),FALSE)*$E2807</f>
        <v>0</v>
      </c>
      <c r="Q2807" s="22">
        <f ca="1">VLOOKUP(CONCATENATE($F2807," ",$G2807),AllocFactorMatrix,(Q$4+1),FALSE)*$E2807</f>
        <v>0</v>
      </c>
      <c r="R2807" s="22">
        <f t="shared" ca="1" si="1324"/>
        <v>0</v>
      </c>
      <c r="S2807" s="22">
        <f ca="1">VLOOKUP(CONCATENATE($F2807," ",$G2807),AllocFactorMatrix,(S$4+1),FALSE)*$E2807</f>
        <v>0</v>
      </c>
      <c r="T2807" s="22">
        <f ca="1">VLOOKUP(CONCATENATE($F2807," ",$G2807),AllocFactorMatrix,(T$4+1),FALSE)*$E2807</f>
        <v>0</v>
      </c>
      <c r="U2807" s="22">
        <f ca="1">VLOOKUP(CONCATENATE($F2807," ",$G2807),AllocFactorMatrix,(U$4+1),FALSE)*$E2807</f>
        <v>0</v>
      </c>
      <c r="V2807" s="22">
        <f ca="1">VLOOKUP(CONCATENATE($F2807," ",$G2807),AllocFactorMatrix,(V$4+1),FALSE)*$E2807</f>
        <v>0</v>
      </c>
      <c r="W2807" s="22">
        <f t="shared" ca="1" si="1325"/>
        <v>0</v>
      </c>
      <c r="X2807" s="22">
        <f ca="1">VLOOKUP(CONCATENATE($F2807," ",$G2807),AllocFactorMatrix,(X$4+1),FALSE)*$E2807</f>
        <v>0</v>
      </c>
      <c r="Y2807" s="22">
        <f ca="1">VLOOKUP(CONCATENATE($F2807," ",$G2807),AllocFactorMatrix,(Y$4+1),FALSE)*$E2807</f>
        <v>0</v>
      </c>
      <c r="Z2807" s="22">
        <f t="shared" ca="1" si="1323"/>
        <v>0</v>
      </c>
      <c r="AA2807" s="22">
        <f ca="1">VLOOKUP(CONCATENATE($F2807," ",$G2807),AllocFactorMatrix,(AA$4+1),FALSE)*$E2807</f>
        <v>0</v>
      </c>
      <c r="AB2807" s="22">
        <f ca="1">VLOOKUP(CONCATENATE($F2807," ",$G2807),AllocFactorMatrix,(AB$4+1),FALSE)*$E2807</f>
        <v>0</v>
      </c>
      <c r="AC2807" s="22">
        <f ca="1">VLOOKUP(CONCATENATE($F2807," ",$G2807),AllocFactorMatrix,(AC$4+1),FALSE)*$E2807</f>
        <v>0</v>
      </c>
    </row>
    <row r="2808" spans="4:29" hidden="1" outlineLevel="1">
      <c r="F2808" s="42" t="str">
        <f>F2815</f>
        <v>LABOR_M</v>
      </c>
      <c r="G2808" s="17" t="str">
        <f>$G$8</f>
        <v>PRODUCTION</v>
      </c>
      <c r="H2808" s="21">
        <f t="shared" ca="1" si="1299"/>
        <v>0</v>
      </c>
      <c r="I2808" s="22">
        <f ca="1">VLOOKUP(CONCATENATE($F2808," ",$G2808),AllocFactorMatrix,(I$4+1),FALSE)*$E2815</f>
        <v>0</v>
      </c>
      <c r="J2808" s="22">
        <f ca="1">VLOOKUP(CONCATENATE($F2808," ",$G2808),AllocFactorMatrix,(J$4+1),FALSE)*$E2815</f>
        <v>0</v>
      </c>
      <c r="K2808" s="22">
        <f ca="1">VLOOKUP(CONCATENATE($F2808," ",$G2808),AllocFactorMatrix,(K$4+1),FALSE)*$E2815</f>
        <v>0</v>
      </c>
      <c r="L2808" s="22">
        <f ca="1">VLOOKUP(CONCATENATE($F2808," ",$G2808),AllocFactorMatrix,(L$4+1),FALSE)*$E2815</f>
        <v>0</v>
      </c>
      <c r="M2808" s="22">
        <f t="shared" ca="1" si="1316"/>
        <v>0</v>
      </c>
      <c r="N2808" s="22">
        <f ca="1">VLOOKUP(CONCATENATE($F2808," ",$G2808),AllocFactorMatrix,(N$4+1),FALSE)*$E2815</f>
        <v>0</v>
      </c>
      <c r="O2808" s="22">
        <f ca="1">VLOOKUP(CONCATENATE($F2808," ",$G2808),AllocFactorMatrix,(O$4+1),FALSE)*$E2815</f>
        <v>0</v>
      </c>
      <c r="P2808" s="22">
        <f ca="1">VLOOKUP(CONCATENATE($F2808," ",$G2808),AllocFactorMatrix,(P$4+1),FALSE)*$E2815</f>
        <v>0</v>
      </c>
      <c r="Q2808" s="22">
        <f ca="1">VLOOKUP(CONCATENATE($F2808," ",$G2808),AllocFactorMatrix,(Q$4+1),FALSE)*$E2815</f>
        <v>0</v>
      </c>
      <c r="R2808" s="22">
        <f ca="1">SUBTOTAL(9,N2808:Q2808)</f>
        <v>0</v>
      </c>
      <c r="S2808" s="22">
        <f ca="1">VLOOKUP(CONCATENATE($F2808," ",$G2808),AllocFactorMatrix,(S$4+1),FALSE)*$E2815</f>
        <v>0</v>
      </c>
      <c r="T2808" s="22">
        <f ca="1">VLOOKUP(CONCATENATE($F2808," ",$G2808),AllocFactorMatrix,(T$4+1),FALSE)*$E2815</f>
        <v>0</v>
      </c>
      <c r="U2808" s="22">
        <f ca="1">VLOOKUP(CONCATENATE($F2808," ",$G2808),AllocFactorMatrix,(U$4+1),FALSE)*$E2815</f>
        <v>0</v>
      </c>
      <c r="V2808" s="22">
        <f ca="1">VLOOKUP(CONCATENATE($F2808," ",$G2808),AllocFactorMatrix,(V$4+1),FALSE)*$E2815</f>
        <v>0</v>
      </c>
      <c r="W2808" s="22">
        <f ca="1">SUBTOTAL(9,S2808:V2808)</f>
        <v>0</v>
      </c>
      <c r="X2808" s="22">
        <f ca="1">VLOOKUP(CONCATENATE($F2808," ",$G2808),AllocFactorMatrix,(X$4+1),FALSE)*$E2815</f>
        <v>0</v>
      </c>
      <c r="Y2808" s="22">
        <f ca="1">VLOOKUP(CONCATENATE($F2808," ",$G2808),AllocFactorMatrix,(Y$4+1),FALSE)*$E2815</f>
        <v>0</v>
      </c>
      <c r="Z2808" s="22">
        <f t="shared" ca="1" si="1317"/>
        <v>0</v>
      </c>
      <c r="AA2808" s="22">
        <f ca="1">VLOOKUP(CONCATENATE($F2808," ",$G2808),AllocFactorMatrix,(AA$4+1),FALSE)*$E2815</f>
        <v>0</v>
      </c>
      <c r="AB2808" s="22">
        <f ca="1">VLOOKUP(CONCATENATE($F2808," ",$G2808),AllocFactorMatrix,(AB$4+1),FALSE)*$E2815</f>
        <v>0</v>
      </c>
      <c r="AC2808" s="22">
        <f ca="1">VLOOKUP(CONCATENATE($F2808," ",$G2808),AllocFactorMatrix,(AC$4+1),FALSE)*$E2815</f>
        <v>0</v>
      </c>
    </row>
    <row r="2809" spans="4:29" hidden="1" outlineLevel="1">
      <c r="F2809" s="42" t="str">
        <f>F2815</f>
        <v>LABOR_M</v>
      </c>
      <c r="G2809" s="17" t="str">
        <f>$G$9</f>
        <v>BULKTRAN</v>
      </c>
      <c r="H2809" s="21">
        <f t="shared" ca="1" si="1299"/>
        <v>0</v>
      </c>
      <c r="I2809" s="22">
        <f ca="1">VLOOKUP(CONCATENATE($F2809," ",$G2809),AllocFactorMatrix,(I$4+1),FALSE)*$E2815</f>
        <v>0</v>
      </c>
      <c r="J2809" s="22">
        <f ca="1">VLOOKUP(CONCATENATE($F2809," ",$G2809),AllocFactorMatrix,(J$4+1),FALSE)*$E2815</f>
        <v>0</v>
      </c>
      <c r="K2809" s="22">
        <f ca="1">VLOOKUP(CONCATENATE($F2809," ",$G2809),AllocFactorMatrix,(K$4+1),FALSE)*$E2815</f>
        <v>0</v>
      </c>
      <c r="L2809" s="22">
        <f ca="1">VLOOKUP(CONCATENATE($F2809," ",$G2809),AllocFactorMatrix,(L$4+1),FALSE)*$E2815</f>
        <v>0</v>
      </c>
      <c r="M2809" s="22">
        <f t="shared" ca="1" si="1316"/>
        <v>0</v>
      </c>
      <c r="N2809" s="22">
        <f ca="1">VLOOKUP(CONCATENATE($F2809," ",$G2809),AllocFactorMatrix,(N$4+1),FALSE)*$E2815</f>
        <v>0</v>
      </c>
      <c r="O2809" s="22">
        <f ca="1">VLOOKUP(CONCATENATE($F2809," ",$G2809),AllocFactorMatrix,(O$4+1),FALSE)*$E2815</f>
        <v>0</v>
      </c>
      <c r="P2809" s="22">
        <f ca="1">VLOOKUP(CONCATENATE($F2809," ",$G2809),AllocFactorMatrix,(P$4+1),FALSE)*$E2815</f>
        <v>0</v>
      </c>
      <c r="Q2809" s="22">
        <f ca="1">VLOOKUP(CONCATENATE($F2809," ",$G2809),AllocFactorMatrix,(Q$4+1),FALSE)*$E2815</f>
        <v>0</v>
      </c>
      <c r="R2809" s="22">
        <f t="shared" ref="R2809:R2815" ca="1" si="1326">SUBTOTAL(9,N2809:Q2809)</f>
        <v>0</v>
      </c>
      <c r="S2809" s="22">
        <f ca="1">VLOOKUP(CONCATENATE($F2809," ",$G2809),AllocFactorMatrix,(S$4+1),FALSE)*$E2815</f>
        <v>0</v>
      </c>
      <c r="T2809" s="22">
        <f ca="1">VLOOKUP(CONCATENATE($F2809," ",$G2809),AllocFactorMatrix,(T$4+1),FALSE)*$E2815</f>
        <v>0</v>
      </c>
      <c r="U2809" s="22">
        <f ca="1">VLOOKUP(CONCATENATE($F2809," ",$G2809),AllocFactorMatrix,(U$4+1),FALSE)*$E2815</f>
        <v>0</v>
      </c>
      <c r="V2809" s="22">
        <f ca="1">VLOOKUP(CONCATENATE($F2809," ",$G2809),AllocFactorMatrix,(V$4+1),FALSE)*$E2815</f>
        <v>0</v>
      </c>
      <c r="W2809" s="22">
        <f t="shared" ref="W2809:W2815" ca="1" si="1327">SUBTOTAL(9,S2809:V2809)</f>
        <v>0</v>
      </c>
      <c r="X2809" s="22">
        <f ca="1">VLOOKUP(CONCATENATE($F2809," ",$G2809),AllocFactorMatrix,(X$4+1),FALSE)*$E2815</f>
        <v>0</v>
      </c>
      <c r="Y2809" s="22">
        <f ca="1">VLOOKUP(CONCATENATE($F2809," ",$G2809),AllocFactorMatrix,(Y$4+1),FALSE)*$E2815</f>
        <v>0</v>
      </c>
      <c r="Z2809" s="22">
        <f t="shared" ca="1" si="1317"/>
        <v>0</v>
      </c>
      <c r="AA2809" s="22">
        <f ca="1">VLOOKUP(CONCATENATE($F2809," ",$G2809),AllocFactorMatrix,(AA$4+1),FALSE)*$E2815</f>
        <v>0</v>
      </c>
      <c r="AB2809" s="22">
        <f ca="1">VLOOKUP(CONCATENATE($F2809," ",$G2809),AllocFactorMatrix,(AB$4+1),FALSE)*$E2815</f>
        <v>0</v>
      </c>
      <c r="AC2809" s="22">
        <f ca="1">VLOOKUP(CONCATENATE($F2809," ",$G2809),AllocFactorMatrix,(AC$4+1),FALSE)*$E2815</f>
        <v>0</v>
      </c>
    </row>
    <row r="2810" spans="4:29" hidden="1" outlineLevel="1">
      <c r="F2810" s="42" t="str">
        <f>F2815</f>
        <v>LABOR_M</v>
      </c>
      <c r="G2810" s="17" t="str">
        <f>$G$10</f>
        <v>SUBTRAN</v>
      </c>
      <c r="H2810" s="21">
        <f t="shared" ca="1" si="1299"/>
        <v>0</v>
      </c>
      <c r="I2810" s="22">
        <f ca="1">VLOOKUP(CONCATENATE($F2810," ",$G2810),AllocFactorMatrix,(I$4+1),FALSE)*$E2815</f>
        <v>0</v>
      </c>
      <c r="J2810" s="22">
        <f ca="1">VLOOKUP(CONCATENATE($F2810," ",$G2810),AllocFactorMatrix,(J$4+1),FALSE)*$E2815</f>
        <v>0</v>
      </c>
      <c r="K2810" s="22">
        <f ca="1">VLOOKUP(CONCATENATE($F2810," ",$G2810),AllocFactorMatrix,(K$4+1),FALSE)*$E2815</f>
        <v>0</v>
      </c>
      <c r="L2810" s="22">
        <f ca="1">VLOOKUP(CONCATENATE($F2810," ",$G2810),AllocFactorMatrix,(L$4+1),FALSE)*$E2815</f>
        <v>0</v>
      </c>
      <c r="M2810" s="22">
        <f t="shared" ca="1" si="1316"/>
        <v>0</v>
      </c>
      <c r="N2810" s="22">
        <f ca="1">VLOOKUP(CONCATENATE($F2810," ",$G2810),AllocFactorMatrix,(N$4+1),FALSE)*$E2815</f>
        <v>0</v>
      </c>
      <c r="O2810" s="22">
        <f ca="1">VLOOKUP(CONCATENATE($F2810," ",$G2810),AllocFactorMatrix,(O$4+1),FALSE)*$E2815</f>
        <v>0</v>
      </c>
      <c r="P2810" s="22">
        <f ca="1">VLOOKUP(CONCATENATE($F2810," ",$G2810),AllocFactorMatrix,(P$4+1),FALSE)*$E2815</f>
        <v>0</v>
      </c>
      <c r="Q2810" s="22">
        <f ca="1">VLOOKUP(CONCATENATE($F2810," ",$G2810),AllocFactorMatrix,(Q$4+1),FALSE)*$E2815</f>
        <v>0</v>
      </c>
      <c r="R2810" s="22">
        <f t="shared" ca="1" si="1326"/>
        <v>0</v>
      </c>
      <c r="S2810" s="22">
        <f ca="1">VLOOKUP(CONCATENATE($F2810," ",$G2810),AllocFactorMatrix,(S$4+1),FALSE)*$E2815</f>
        <v>0</v>
      </c>
      <c r="T2810" s="22">
        <f ca="1">VLOOKUP(CONCATENATE($F2810," ",$G2810),AllocFactorMatrix,(T$4+1),FALSE)*$E2815</f>
        <v>0</v>
      </c>
      <c r="U2810" s="22">
        <f ca="1">VLOOKUP(CONCATENATE($F2810," ",$G2810),AllocFactorMatrix,(U$4+1),FALSE)*$E2815</f>
        <v>0</v>
      </c>
      <c r="V2810" s="22">
        <f ca="1">VLOOKUP(CONCATENATE($F2810," ",$G2810),AllocFactorMatrix,(V$4+1),FALSE)*$E2815</f>
        <v>0</v>
      </c>
      <c r="W2810" s="22">
        <f t="shared" ca="1" si="1327"/>
        <v>0</v>
      </c>
      <c r="X2810" s="22">
        <f ca="1">VLOOKUP(CONCATENATE($F2810," ",$G2810),AllocFactorMatrix,(X$4+1),FALSE)*$E2815</f>
        <v>0</v>
      </c>
      <c r="Y2810" s="22">
        <f ca="1">VLOOKUP(CONCATENATE($F2810," ",$G2810),AllocFactorMatrix,(Y$4+1),FALSE)*$E2815</f>
        <v>0</v>
      </c>
      <c r="Z2810" s="22">
        <f t="shared" ca="1" si="1317"/>
        <v>0</v>
      </c>
      <c r="AA2810" s="22">
        <f ca="1">VLOOKUP(CONCATENATE($F2810," ",$G2810),AllocFactorMatrix,(AA$4+1),FALSE)*$E2815</f>
        <v>0</v>
      </c>
      <c r="AB2810" s="22">
        <f ca="1">VLOOKUP(CONCATENATE($F2810," ",$G2810),AllocFactorMatrix,(AB$4+1),FALSE)*$E2815</f>
        <v>0</v>
      </c>
      <c r="AC2810" s="22">
        <f ca="1">VLOOKUP(CONCATENATE($F2810," ",$G2810),AllocFactorMatrix,(AC$4+1),FALSE)*$E2815</f>
        <v>0</v>
      </c>
    </row>
    <row r="2811" spans="4:29" hidden="1" outlineLevel="1">
      <c r="F2811" s="42" t="str">
        <f>F2815</f>
        <v>LABOR_M</v>
      </c>
      <c r="G2811" s="17" t="str">
        <f>$G$11</f>
        <v>DISTPRI</v>
      </c>
      <c r="H2811" s="21">
        <f t="shared" ca="1" si="1299"/>
        <v>0</v>
      </c>
      <c r="I2811" s="22">
        <f ca="1">VLOOKUP(CONCATENATE($F2811," ",$G2811),AllocFactorMatrix,(I$4+1),FALSE)*$E2815</f>
        <v>0</v>
      </c>
      <c r="J2811" s="22">
        <f ca="1">VLOOKUP(CONCATENATE($F2811," ",$G2811),AllocFactorMatrix,(J$4+1),FALSE)*$E2815</f>
        <v>0</v>
      </c>
      <c r="K2811" s="22">
        <f ca="1">VLOOKUP(CONCATENATE($F2811," ",$G2811),AllocFactorMatrix,(K$4+1),FALSE)*$E2815</f>
        <v>0</v>
      </c>
      <c r="L2811" s="22">
        <f ca="1">VLOOKUP(CONCATENATE($F2811," ",$G2811),AllocFactorMatrix,(L$4+1),FALSE)*$E2815</f>
        <v>0</v>
      </c>
      <c r="M2811" s="22">
        <f t="shared" ca="1" si="1316"/>
        <v>0</v>
      </c>
      <c r="N2811" s="22">
        <f ca="1">VLOOKUP(CONCATENATE($F2811," ",$G2811),AllocFactorMatrix,(N$4+1),FALSE)*$E2815</f>
        <v>0</v>
      </c>
      <c r="O2811" s="22">
        <f ca="1">VLOOKUP(CONCATENATE($F2811," ",$G2811),AllocFactorMatrix,(O$4+1),FALSE)*$E2815</f>
        <v>0</v>
      </c>
      <c r="P2811" s="22">
        <f ca="1">VLOOKUP(CONCATENATE($F2811," ",$G2811),AllocFactorMatrix,(P$4+1),FALSE)*$E2815</f>
        <v>0</v>
      </c>
      <c r="Q2811" s="22">
        <f ca="1">VLOOKUP(CONCATENATE($F2811," ",$G2811),AllocFactorMatrix,(Q$4+1),FALSE)*$E2815</f>
        <v>0</v>
      </c>
      <c r="R2811" s="22">
        <f t="shared" ca="1" si="1326"/>
        <v>0</v>
      </c>
      <c r="S2811" s="22">
        <f ca="1">VLOOKUP(CONCATENATE($F2811," ",$G2811),AllocFactorMatrix,(S$4+1),FALSE)*$E2815</f>
        <v>0</v>
      </c>
      <c r="T2811" s="22">
        <f ca="1">VLOOKUP(CONCATENATE($F2811," ",$G2811),AllocFactorMatrix,(T$4+1),FALSE)*$E2815</f>
        <v>0</v>
      </c>
      <c r="U2811" s="22">
        <f ca="1">VLOOKUP(CONCATENATE($F2811," ",$G2811),AllocFactorMatrix,(U$4+1),FALSE)*$E2815</f>
        <v>0</v>
      </c>
      <c r="V2811" s="22">
        <f ca="1">VLOOKUP(CONCATENATE($F2811," ",$G2811),AllocFactorMatrix,(V$4+1),FALSE)*$E2815</f>
        <v>0</v>
      </c>
      <c r="W2811" s="22">
        <f t="shared" ca="1" si="1327"/>
        <v>0</v>
      </c>
      <c r="X2811" s="22">
        <f ca="1">VLOOKUP(CONCATENATE($F2811," ",$G2811),AllocFactorMatrix,(X$4+1),FALSE)*$E2815</f>
        <v>0</v>
      </c>
      <c r="Y2811" s="22">
        <f ca="1">VLOOKUP(CONCATENATE($F2811," ",$G2811),AllocFactorMatrix,(Y$4+1),FALSE)*$E2815</f>
        <v>0</v>
      </c>
      <c r="Z2811" s="22">
        <f t="shared" ca="1" si="1317"/>
        <v>0</v>
      </c>
      <c r="AA2811" s="22">
        <f ca="1">VLOOKUP(CONCATENATE($F2811," ",$G2811),AllocFactorMatrix,(AA$4+1),FALSE)*$E2815</f>
        <v>0</v>
      </c>
      <c r="AB2811" s="22">
        <f ca="1">VLOOKUP(CONCATENATE($F2811," ",$G2811),AllocFactorMatrix,(AB$4+1),FALSE)*$E2815</f>
        <v>0</v>
      </c>
      <c r="AC2811" s="22">
        <f ca="1">VLOOKUP(CONCATENATE($F2811," ",$G2811),AllocFactorMatrix,(AC$4+1),FALSE)*$E2815</f>
        <v>0</v>
      </c>
    </row>
    <row r="2812" spans="4:29" hidden="1" outlineLevel="1">
      <c r="F2812" s="42" t="str">
        <f>F2815</f>
        <v>LABOR_M</v>
      </c>
      <c r="G2812" s="17" t="str">
        <f>$G$12</f>
        <v>DISTSEC</v>
      </c>
      <c r="H2812" s="21">
        <f t="shared" ca="1" si="1299"/>
        <v>0</v>
      </c>
      <c r="I2812" s="22">
        <f ca="1">VLOOKUP(CONCATENATE($F2812," ",$G2812),AllocFactorMatrix,(I$4+1),FALSE)*$E2815</f>
        <v>0</v>
      </c>
      <c r="J2812" s="22">
        <f ca="1">VLOOKUP(CONCATENATE($F2812," ",$G2812),AllocFactorMatrix,(J$4+1),FALSE)*$E2815</f>
        <v>0</v>
      </c>
      <c r="K2812" s="22">
        <f ca="1">VLOOKUP(CONCATENATE($F2812," ",$G2812),AllocFactorMatrix,(K$4+1),FALSE)*$E2815</f>
        <v>0</v>
      </c>
      <c r="L2812" s="22">
        <f ca="1">VLOOKUP(CONCATENATE($F2812," ",$G2812),AllocFactorMatrix,(L$4+1),FALSE)*$E2815</f>
        <v>0</v>
      </c>
      <c r="M2812" s="22">
        <f t="shared" ca="1" si="1316"/>
        <v>0</v>
      </c>
      <c r="N2812" s="22">
        <f ca="1">VLOOKUP(CONCATENATE($F2812," ",$G2812),AllocFactorMatrix,(N$4+1),FALSE)*$E2815</f>
        <v>0</v>
      </c>
      <c r="O2812" s="22">
        <f ca="1">VLOOKUP(CONCATENATE($F2812," ",$G2812),AllocFactorMatrix,(O$4+1),FALSE)*$E2815</f>
        <v>0</v>
      </c>
      <c r="P2812" s="22">
        <f ca="1">VLOOKUP(CONCATENATE($F2812," ",$G2812),AllocFactorMatrix,(P$4+1),FALSE)*$E2815</f>
        <v>0</v>
      </c>
      <c r="Q2812" s="22">
        <f ca="1">VLOOKUP(CONCATENATE($F2812," ",$G2812),AllocFactorMatrix,(Q$4+1),FALSE)*$E2815</f>
        <v>0</v>
      </c>
      <c r="R2812" s="22">
        <f t="shared" ca="1" si="1326"/>
        <v>0</v>
      </c>
      <c r="S2812" s="22">
        <f ca="1">VLOOKUP(CONCATENATE($F2812," ",$G2812),AllocFactorMatrix,(S$4+1),FALSE)*$E2815</f>
        <v>0</v>
      </c>
      <c r="T2812" s="22">
        <f ca="1">VLOOKUP(CONCATENATE($F2812," ",$G2812),AllocFactorMatrix,(T$4+1),FALSE)*$E2815</f>
        <v>0</v>
      </c>
      <c r="U2812" s="22">
        <f ca="1">VLOOKUP(CONCATENATE($F2812," ",$G2812),AllocFactorMatrix,(U$4+1),FALSE)*$E2815</f>
        <v>0</v>
      </c>
      <c r="V2812" s="22">
        <f ca="1">VLOOKUP(CONCATENATE($F2812," ",$G2812),AllocFactorMatrix,(V$4+1),FALSE)*$E2815</f>
        <v>0</v>
      </c>
      <c r="W2812" s="22">
        <f t="shared" ca="1" si="1327"/>
        <v>0</v>
      </c>
      <c r="X2812" s="22">
        <f ca="1">VLOOKUP(CONCATENATE($F2812," ",$G2812),AllocFactorMatrix,(X$4+1),FALSE)*$E2815</f>
        <v>0</v>
      </c>
      <c r="Y2812" s="22">
        <f ca="1">VLOOKUP(CONCATENATE($F2812," ",$G2812),AllocFactorMatrix,(Y$4+1),FALSE)*$E2815</f>
        <v>0</v>
      </c>
      <c r="Z2812" s="22">
        <f t="shared" ca="1" si="1317"/>
        <v>0</v>
      </c>
      <c r="AA2812" s="22">
        <f ca="1">VLOOKUP(CONCATENATE($F2812," ",$G2812),AllocFactorMatrix,(AA$4+1),FALSE)*$E2815</f>
        <v>0</v>
      </c>
      <c r="AB2812" s="22">
        <f ca="1">VLOOKUP(CONCATENATE($F2812," ",$G2812),AllocFactorMatrix,(AB$4+1),FALSE)*$E2815</f>
        <v>0</v>
      </c>
      <c r="AC2812" s="22">
        <f ca="1">VLOOKUP(CONCATENATE($F2812," ",$G2812),AllocFactorMatrix,(AC$4+1),FALSE)*$E2815</f>
        <v>0</v>
      </c>
    </row>
    <row r="2813" spans="4:29" hidden="1" outlineLevel="1">
      <c r="F2813" s="42" t="str">
        <f>F2815</f>
        <v>LABOR_M</v>
      </c>
      <c r="G2813" s="17" t="str">
        <f>$G$13</f>
        <v>ENERGY</v>
      </c>
      <c r="H2813" s="21">
        <f t="shared" ca="1" si="1299"/>
        <v>0</v>
      </c>
      <c r="I2813" s="22">
        <f ca="1">VLOOKUP(CONCATENATE($F2813," ",$G2813),AllocFactorMatrix,(I$4+1),FALSE)*$E2815</f>
        <v>0</v>
      </c>
      <c r="J2813" s="22">
        <f ca="1">VLOOKUP(CONCATENATE($F2813," ",$G2813),AllocFactorMatrix,(J$4+1),FALSE)*$E2815</f>
        <v>0</v>
      </c>
      <c r="K2813" s="22">
        <f ca="1">VLOOKUP(CONCATENATE($F2813," ",$G2813),AllocFactorMatrix,(K$4+1),FALSE)*$E2815</f>
        <v>0</v>
      </c>
      <c r="L2813" s="22">
        <f ca="1">VLOOKUP(CONCATENATE($F2813," ",$G2813),AllocFactorMatrix,(L$4+1),FALSE)*$E2815</f>
        <v>0</v>
      </c>
      <c r="M2813" s="22">
        <f t="shared" ca="1" si="1316"/>
        <v>0</v>
      </c>
      <c r="N2813" s="22">
        <f ca="1">VLOOKUP(CONCATENATE($F2813," ",$G2813),AllocFactorMatrix,(N$4+1),FALSE)*$E2815</f>
        <v>0</v>
      </c>
      <c r="O2813" s="22">
        <f ca="1">VLOOKUP(CONCATENATE($F2813," ",$G2813),AllocFactorMatrix,(O$4+1),FALSE)*$E2815</f>
        <v>0</v>
      </c>
      <c r="P2813" s="22">
        <f ca="1">VLOOKUP(CONCATENATE($F2813," ",$G2813),AllocFactorMatrix,(P$4+1),FALSE)*$E2815</f>
        <v>0</v>
      </c>
      <c r="Q2813" s="22">
        <f ca="1">VLOOKUP(CONCATENATE($F2813," ",$G2813),AllocFactorMatrix,(Q$4+1),FALSE)*$E2815</f>
        <v>0</v>
      </c>
      <c r="R2813" s="22">
        <f t="shared" ca="1" si="1326"/>
        <v>0</v>
      </c>
      <c r="S2813" s="22">
        <f ca="1">VLOOKUP(CONCATENATE($F2813," ",$G2813),AllocFactorMatrix,(S$4+1),FALSE)*$E2815</f>
        <v>0</v>
      </c>
      <c r="T2813" s="22">
        <f ca="1">VLOOKUP(CONCATENATE($F2813," ",$G2813),AllocFactorMatrix,(T$4+1),FALSE)*$E2815</f>
        <v>0</v>
      </c>
      <c r="U2813" s="22">
        <f ca="1">VLOOKUP(CONCATENATE($F2813," ",$G2813),AllocFactorMatrix,(U$4+1),FALSE)*$E2815</f>
        <v>0</v>
      </c>
      <c r="V2813" s="22">
        <f ca="1">VLOOKUP(CONCATENATE($F2813," ",$G2813),AllocFactorMatrix,(V$4+1),FALSE)*$E2815</f>
        <v>0</v>
      </c>
      <c r="W2813" s="22">
        <f t="shared" ca="1" si="1327"/>
        <v>0</v>
      </c>
      <c r="X2813" s="22">
        <f ca="1">VLOOKUP(CONCATENATE($F2813," ",$G2813),AllocFactorMatrix,(X$4+1),FALSE)*$E2815</f>
        <v>0</v>
      </c>
      <c r="Y2813" s="22">
        <f ca="1">VLOOKUP(CONCATENATE($F2813," ",$G2813),AllocFactorMatrix,(Y$4+1),FALSE)*$E2815</f>
        <v>0</v>
      </c>
      <c r="Z2813" s="22">
        <f t="shared" ca="1" si="1317"/>
        <v>0</v>
      </c>
      <c r="AA2813" s="22">
        <f ca="1">VLOOKUP(CONCATENATE($F2813," ",$G2813),AllocFactorMatrix,(AA$4+1),FALSE)*$E2815</f>
        <v>0</v>
      </c>
      <c r="AB2813" s="22">
        <f ca="1">VLOOKUP(CONCATENATE($F2813," ",$G2813),AllocFactorMatrix,(AB$4+1),FALSE)*$E2815</f>
        <v>0</v>
      </c>
      <c r="AC2813" s="22">
        <f ca="1">VLOOKUP(CONCATENATE($F2813," ",$G2813),AllocFactorMatrix,(AC$4+1),FALSE)*$E2815</f>
        <v>0</v>
      </c>
    </row>
    <row r="2814" spans="4:29" hidden="1" outlineLevel="1">
      <c r="F2814" s="42" t="str">
        <f>F2815</f>
        <v>LABOR_M</v>
      </c>
      <c r="G2814" s="17" t="str">
        <f>$G$14</f>
        <v>CUSTOMER</v>
      </c>
      <c r="H2814" s="21">
        <f t="shared" ca="1" si="1299"/>
        <v>0</v>
      </c>
      <c r="I2814" s="22">
        <f ca="1">VLOOKUP(CONCATENATE($F2814," ",$G2814),AllocFactorMatrix,(I$4+1),FALSE)*$E2815</f>
        <v>0</v>
      </c>
      <c r="J2814" s="22">
        <f ca="1">VLOOKUP(CONCATENATE($F2814," ",$G2814),AllocFactorMatrix,(J$4+1),FALSE)*$E2815</f>
        <v>0</v>
      </c>
      <c r="K2814" s="22">
        <f ca="1">VLOOKUP(CONCATENATE($F2814," ",$G2814),AllocFactorMatrix,(K$4+1),FALSE)*$E2815</f>
        <v>0</v>
      </c>
      <c r="L2814" s="22">
        <f ca="1">VLOOKUP(CONCATENATE($F2814," ",$G2814),AllocFactorMatrix,(L$4+1),FALSE)*$E2815</f>
        <v>0</v>
      </c>
      <c r="M2814" s="22">
        <f t="shared" ca="1" si="1316"/>
        <v>0</v>
      </c>
      <c r="N2814" s="22">
        <f ca="1">VLOOKUP(CONCATENATE($F2814," ",$G2814),AllocFactorMatrix,(N$4+1),FALSE)*$E2815</f>
        <v>0</v>
      </c>
      <c r="O2814" s="22">
        <f ca="1">VLOOKUP(CONCATENATE($F2814," ",$G2814),AllocFactorMatrix,(O$4+1),FALSE)*$E2815</f>
        <v>0</v>
      </c>
      <c r="P2814" s="22">
        <f ca="1">VLOOKUP(CONCATENATE($F2814," ",$G2814),AllocFactorMatrix,(P$4+1),FALSE)*$E2815</f>
        <v>0</v>
      </c>
      <c r="Q2814" s="22">
        <f ca="1">VLOOKUP(CONCATENATE($F2814," ",$G2814),AllocFactorMatrix,(Q$4+1),FALSE)*$E2815</f>
        <v>0</v>
      </c>
      <c r="R2814" s="22">
        <f t="shared" ca="1" si="1326"/>
        <v>0</v>
      </c>
      <c r="S2814" s="22">
        <f ca="1">VLOOKUP(CONCATENATE($F2814," ",$G2814),AllocFactorMatrix,(S$4+1),FALSE)*$E2815</f>
        <v>0</v>
      </c>
      <c r="T2814" s="22">
        <f ca="1">VLOOKUP(CONCATENATE($F2814," ",$G2814),AllocFactorMatrix,(T$4+1),FALSE)*$E2815</f>
        <v>0</v>
      </c>
      <c r="U2814" s="22">
        <f ca="1">VLOOKUP(CONCATENATE($F2814," ",$G2814),AllocFactorMatrix,(U$4+1),FALSE)*$E2815</f>
        <v>0</v>
      </c>
      <c r="V2814" s="22">
        <f ca="1">VLOOKUP(CONCATENATE($F2814," ",$G2814),AllocFactorMatrix,(V$4+1),FALSE)*$E2815</f>
        <v>0</v>
      </c>
      <c r="W2814" s="22">
        <f t="shared" ca="1" si="1327"/>
        <v>0</v>
      </c>
      <c r="X2814" s="22">
        <f ca="1">VLOOKUP(CONCATENATE($F2814," ",$G2814),AllocFactorMatrix,(X$4+1),FALSE)*$E2815</f>
        <v>0</v>
      </c>
      <c r="Y2814" s="22">
        <f ca="1">VLOOKUP(CONCATENATE($F2814," ",$G2814),AllocFactorMatrix,(Y$4+1),FALSE)*$E2815</f>
        <v>0</v>
      </c>
      <c r="Z2814" s="22">
        <f t="shared" ca="1" si="1317"/>
        <v>0</v>
      </c>
      <c r="AA2814" s="22">
        <f ca="1">VLOOKUP(CONCATENATE($F2814," ",$G2814),AllocFactorMatrix,(AA$4+1),FALSE)*$E2815</f>
        <v>0</v>
      </c>
      <c r="AB2814" s="22">
        <f ca="1">VLOOKUP(CONCATENATE($F2814," ",$G2814),AllocFactorMatrix,(AB$4+1),FALSE)*$E2815</f>
        <v>0</v>
      </c>
      <c r="AC2814" s="22">
        <f ca="1">VLOOKUP(CONCATENATE($F2814," ",$G2814),AllocFactorMatrix,(AC$4+1),FALSE)*$E2815</f>
        <v>0</v>
      </c>
    </row>
    <row r="2815" spans="4:29" collapsed="1">
      <c r="D2815" s="17" t="s">
        <v>330</v>
      </c>
      <c r="E2815" s="19">
        <v>0</v>
      </c>
      <c r="F2815" s="42" t="s">
        <v>69</v>
      </c>
      <c r="G2815" s="17" t="str">
        <f>$G$15</f>
        <v>TOTAL</v>
      </c>
      <c r="H2815" s="21">
        <f t="shared" ca="1" si="1299"/>
        <v>0</v>
      </c>
      <c r="I2815" s="22">
        <f ca="1">VLOOKUP(CONCATENATE($F2815," ",$G2815),AllocFactorMatrix,(I$4+1),FALSE)*$E2815</f>
        <v>0</v>
      </c>
      <c r="J2815" s="22">
        <f ca="1">VLOOKUP(CONCATENATE($F2815," ",$G2815),AllocFactorMatrix,(J$4+1),FALSE)*$E2815</f>
        <v>0</v>
      </c>
      <c r="K2815" s="22">
        <f ca="1">VLOOKUP(CONCATENATE($F2815," ",$G2815),AllocFactorMatrix,(K$4+1),FALSE)*$E2815</f>
        <v>0</v>
      </c>
      <c r="L2815" s="22">
        <f ca="1">VLOOKUP(CONCATENATE($F2815," ",$G2815),AllocFactorMatrix,(L$4+1),FALSE)*$E2815</f>
        <v>0</v>
      </c>
      <c r="M2815" s="22">
        <f t="shared" ca="1" si="1316"/>
        <v>0</v>
      </c>
      <c r="N2815" s="22">
        <f ca="1">VLOOKUP(CONCATENATE($F2815," ",$G2815),AllocFactorMatrix,(N$4+1),FALSE)*$E2815</f>
        <v>0</v>
      </c>
      <c r="O2815" s="22">
        <f ca="1">VLOOKUP(CONCATENATE($F2815," ",$G2815),AllocFactorMatrix,(O$4+1),FALSE)*$E2815</f>
        <v>0</v>
      </c>
      <c r="P2815" s="22">
        <f ca="1">VLOOKUP(CONCATENATE($F2815," ",$G2815),AllocFactorMatrix,(P$4+1),FALSE)*$E2815</f>
        <v>0</v>
      </c>
      <c r="Q2815" s="22">
        <f ca="1">VLOOKUP(CONCATENATE($F2815," ",$G2815),AllocFactorMatrix,(Q$4+1),FALSE)*$E2815</f>
        <v>0</v>
      </c>
      <c r="R2815" s="22">
        <f t="shared" ca="1" si="1326"/>
        <v>0</v>
      </c>
      <c r="S2815" s="22">
        <f ca="1">VLOOKUP(CONCATENATE($F2815," ",$G2815),AllocFactorMatrix,(S$4+1),FALSE)*$E2815</f>
        <v>0</v>
      </c>
      <c r="T2815" s="22">
        <f ca="1">VLOOKUP(CONCATENATE($F2815," ",$G2815),AllocFactorMatrix,(T$4+1),FALSE)*$E2815</f>
        <v>0</v>
      </c>
      <c r="U2815" s="22">
        <f ca="1">VLOOKUP(CONCATENATE($F2815," ",$G2815),AllocFactorMatrix,(U$4+1),FALSE)*$E2815</f>
        <v>0</v>
      </c>
      <c r="V2815" s="22">
        <f ca="1">VLOOKUP(CONCATENATE($F2815," ",$G2815),AllocFactorMatrix,(V$4+1),FALSE)*$E2815</f>
        <v>0</v>
      </c>
      <c r="W2815" s="22">
        <f t="shared" ca="1" si="1327"/>
        <v>0</v>
      </c>
      <c r="X2815" s="22">
        <f ca="1">VLOOKUP(CONCATENATE($F2815," ",$G2815),AllocFactorMatrix,(X$4+1),FALSE)*$E2815</f>
        <v>0</v>
      </c>
      <c r="Y2815" s="22">
        <f ca="1">VLOOKUP(CONCATENATE($F2815," ",$G2815),AllocFactorMatrix,(Y$4+1),FALSE)*$E2815</f>
        <v>0</v>
      </c>
      <c r="Z2815" s="22">
        <f t="shared" ca="1" si="1317"/>
        <v>0</v>
      </c>
      <c r="AA2815" s="22">
        <f ca="1">VLOOKUP(CONCATENATE($F2815," ",$G2815),AllocFactorMatrix,(AA$4+1),FALSE)*$E2815</f>
        <v>0</v>
      </c>
      <c r="AB2815" s="22">
        <f ca="1">VLOOKUP(CONCATENATE($F2815," ",$G2815),AllocFactorMatrix,(AB$4+1),FALSE)*$E2815</f>
        <v>0</v>
      </c>
      <c r="AC2815" s="22">
        <f ca="1">VLOOKUP(CONCATENATE($F2815," ",$G2815),AllocFactorMatrix,(AC$4+1),FALSE)*$E2815</f>
        <v>0</v>
      </c>
    </row>
    <row r="2816" spans="4:29" hidden="1" outlineLevel="1">
      <c r="F2816" s="42" t="str">
        <f>F2823</f>
        <v>LABOR_M</v>
      </c>
      <c r="G2816" s="17" t="str">
        <f>$G$8</f>
        <v>PRODUCTION</v>
      </c>
      <c r="H2816" s="21">
        <f t="shared" ref="H2816:H2879" ca="1" si="1328">SUBTOTAL(9,I2816:AC2816)</f>
        <v>0</v>
      </c>
      <c r="I2816" s="22">
        <f ca="1">VLOOKUP(CONCATENATE($F2816," ",$G2816),AllocFactorMatrix,(I$4+1),FALSE)*$E2823</f>
        <v>0</v>
      </c>
      <c r="J2816" s="22">
        <f ca="1">VLOOKUP(CONCATENATE($F2816," ",$G2816),AllocFactorMatrix,(J$4+1),FALSE)*$E2823</f>
        <v>0</v>
      </c>
      <c r="K2816" s="22">
        <f ca="1">VLOOKUP(CONCATENATE($F2816," ",$G2816),AllocFactorMatrix,(K$4+1),FALSE)*$E2823</f>
        <v>0</v>
      </c>
      <c r="L2816" s="22">
        <f ca="1">VLOOKUP(CONCATENATE($F2816," ",$G2816),AllocFactorMatrix,(L$4+1),FALSE)*$E2823</f>
        <v>0</v>
      </c>
      <c r="M2816" s="22">
        <f t="shared" ca="1" si="1316"/>
        <v>0</v>
      </c>
      <c r="N2816" s="22">
        <f ca="1">VLOOKUP(CONCATENATE($F2816," ",$G2816),AllocFactorMatrix,(N$4+1),FALSE)*$E2823</f>
        <v>0</v>
      </c>
      <c r="O2816" s="22">
        <f ca="1">VLOOKUP(CONCATENATE($F2816," ",$G2816),AllocFactorMatrix,(O$4+1),FALSE)*$E2823</f>
        <v>0</v>
      </c>
      <c r="P2816" s="22">
        <f ca="1">VLOOKUP(CONCATENATE($F2816," ",$G2816),AllocFactorMatrix,(P$4+1),FALSE)*$E2823</f>
        <v>0</v>
      </c>
      <c r="Q2816" s="22">
        <f ca="1">VLOOKUP(CONCATENATE($F2816," ",$G2816),AllocFactorMatrix,(Q$4+1),FALSE)*$E2823</f>
        <v>0</v>
      </c>
      <c r="R2816" s="22">
        <f ca="1">SUBTOTAL(9,N2816:Q2816)</f>
        <v>0</v>
      </c>
      <c r="S2816" s="22">
        <f ca="1">VLOOKUP(CONCATENATE($F2816," ",$G2816),AllocFactorMatrix,(S$4+1),FALSE)*$E2823</f>
        <v>0</v>
      </c>
      <c r="T2816" s="22">
        <f ca="1">VLOOKUP(CONCATENATE($F2816," ",$G2816),AllocFactorMatrix,(T$4+1),FALSE)*$E2823</f>
        <v>0</v>
      </c>
      <c r="U2816" s="22">
        <f ca="1">VLOOKUP(CONCATENATE($F2816," ",$G2816),AllocFactorMatrix,(U$4+1),FALSE)*$E2823</f>
        <v>0</v>
      </c>
      <c r="V2816" s="22">
        <f ca="1">VLOOKUP(CONCATENATE($F2816," ",$G2816),AllocFactorMatrix,(V$4+1),FALSE)*$E2823</f>
        <v>0</v>
      </c>
      <c r="W2816" s="22">
        <f ca="1">SUBTOTAL(9,S2816:V2816)</f>
        <v>0</v>
      </c>
      <c r="X2816" s="22">
        <f ca="1">VLOOKUP(CONCATENATE($F2816," ",$G2816),AllocFactorMatrix,(X$4+1),FALSE)*$E2823</f>
        <v>0</v>
      </c>
      <c r="Y2816" s="22">
        <f ca="1">VLOOKUP(CONCATENATE($F2816," ",$G2816),AllocFactorMatrix,(Y$4+1),FALSE)*$E2823</f>
        <v>0</v>
      </c>
      <c r="Z2816" s="22">
        <f t="shared" ca="1" si="1317"/>
        <v>0</v>
      </c>
      <c r="AA2816" s="22">
        <f ca="1">VLOOKUP(CONCATENATE($F2816," ",$G2816),AllocFactorMatrix,(AA$4+1),FALSE)*$E2823</f>
        <v>0</v>
      </c>
      <c r="AB2816" s="22">
        <f ca="1">VLOOKUP(CONCATENATE($F2816," ",$G2816),AllocFactorMatrix,(AB$4+1),FALSE)*$E2823</f>
        <v>0</v>
      </c>
      <c r="AC2816" s="22">
        <f ca="1">VLOOKUP(CONCATENATE($F2816," ",$G2816),AllocFactorMatrix,(AC$4+1),FALSE)*$E2823</f>
        <v>0</v>
      </c>
    </row>
    <row r="2817" spans="4:29" hidden="1" outlineLevel="1">
      <c r="F2817" s="42" t="str">
        <f>F2823</f>
        <v>LABOR_M</v>
      </c>
      <c r="G2817" s="17" t="str">
        <f>$G$9</f>
        <v>BULKTRAN</v>
      </c>
      <c r="H2817" s="21">
        <f t="shared" ca="1" si="1328"/>
        <v>0</v>
      </c>
      <c r="I2817" s="22">
        <f ca="1">VLOOKUP(CONCATENATE($F2817," ",$G2817),AllocFactorMatrix,(I$4+1),FALSE)*$E2823</f>
        <v>0</v>
      </c>
      <c r="J2817" s="22">
        <f ca="1">VLOOKUP(CONCATENATE($F2817," ",$G2817),AllocFactorMatrix,(J$4+1),FALSE)*$E2823</f>
        <v>0</v>
      </c>
      <c r="K2817" s="22">
        <f ca="1">VLOOKUP(CONCATENATE($F2817," ",$G2817),AllocFactorMatrix,(K$4+1),FALSE)*$E2823</f>
        <v>0</v>
      </c>
      <c r="L2817" s="22">
        <f ca="1">VLOOKUP(CONCATENATE($F2817," ",$G2817),AllocFactorMatrix,(L$4+1),FALSE)*$E2823</f>
        <v>0</v>
      </c>
      <c r="M2817" s="22">
        <f t="shared" ca="1" si="1316"/>
        <v>0</v>
      </c>
      <c r="N2817" s="22">
        <f ca="1">VLOOKUP(CONCATENATE($F2817," ",$G2817),AllocFactorMatrix,(N$4+1),FALSE)*$E2823</f>
        <v>0</v>
      </c>
      <c r="O2817" s="22">
        <f ca="1">VLOOKUP(CONCATENATE($F2817," ",$G2817),AllocFactorMatrix,(O$4+1),FALSE)*$E2823</f>
        <v>0</v>
      </c>
      <c r="P2817" s="22">
        <f ca="1">VLOOKUP(CONCATENATE($F2817," ",$G2817),AllocFactorMatrix,(P$4+1),FALSE)*$E2823</f>
        <v>0</v>
      </c>
      <c r="Q2817" s="22">
        <f ca="1">VLOOKUP(CONCATENATE($F2817," ",$G2817),AllocFactorMatrix,(Q$4+1),FALSE)*$E2823</f>
        <v>0</v>
      </c>
      <c r="R2817" s="22">
        <f t="shared" ref="R2817:R2823" ca="1" si="1329">SUBTOTAL(9,N2817:Q2817)</f>
        <v>0</v>
      </c>
      <c r="S2817" s="22">
        <f ca="1">VLOOKUP(CONCATENATE($F2817," ",$G2817),AllocFactorMatrix,(S$4+1),FALSE)*$E2823</f>
        <v>0</v>
      </c>
      <c r="T2817" s="22">
        <f ca="1">VLOOKUP(CONCATENATE($F2817," ",$G2817),AllocFactorMatrix,(T$4+1),FALSE)*$E2823</f>
        <v>0</v>
      </c>
      <c r="U2817" s="22">
        <f ca="1">VLOOKUP(CONCATENATE($F2817," ",$G2817),AllocFactorMatrix,(U$4+1),FALSE)*$E2823</f>
        <v>0</v>
      </c>
      <c r="V2817" s="22">
        <f ca="1">VLOOKUP(CONCATENATE($F2817," ",$G2817),AllocFactorMatrix,(V$4+1),FALSE)*$E2823</f>
        <v>0</v>
      </c>
      <c r="W2817" s="22">
        <f t="shared" ref="W2817:W2823" ca="1" si="1330">SUBTOTAL(9,S2817:V2817)</f>
        <v>0</v>
      </c>
      <c r="X2817" s="22">
        <f ca="1">VLOOKUP(CONCATENATE($F2817," ",$G2817),AllocFactorMatrix,(X$4+1),FALSE)*$E2823</f>
        <v>0</v>
      </c>
      <c r="Y2817" s="22">
        <f ca="1">VLOOKUP(CONCATENATE($F2817," ",$G2817),AllocFactorMatrix,(Y$4+1),FALSE)*$E2823</f>
        <v>0</v>
      </c>
      <c r="Z2817" s="22">
        <f t="shared" ca="1" si="1317"/>
        <v>0</v>
      </c>
      <c r="AA2817" s="22">
        <f ca="1">VLOOKUP(CONCATENATE($F2817," ",$G2817),AllocFactorMatrix,(AA$4+1),FALSE)*$E2823</f>
        <v>0</v>
      </c>
      <c r="AB2817" s="22">
        <f ca="1">VLOOKUP(CONCATENATE($F2817," ",$G2817),AllocFactorMatrix,(AB$4+1),FALSE)*$E2823</f>
        <v>0</v>
      </c>
      <c r="AC2817" s="22">
        <f ca="1">VLOOKUP(CONCATENATE($F2817," ",$G2817),AllocFactorMatrix,(AC$4+1),FALSE)*$E2823</f>
        <v>0</v>
      </c>
    </row>
    <row r="2818" spans="4:29" hidden="1" outlineLevel="1">
      <c r="F2818" s="42" t="str">
        <f>F2823</f>
        <v>LABOR_M</v>
      </c>
      <c r="G2818" s="17" t="str">
        <f>$G$10</f>
        <v>SUBTRAN</v>
      </c>
      <c r="H2818" s="21">
        <f t="shared" ca="1" si="1328"/>
        <v>0</v>
      </c>
      <c r="I2818" s="22">
        <f ca="1">VLOOKUP(CONCATENATE($F2818," ",$G2818),AllocFactorMatrix,(I$4+1),FALSE)*$E2823</f>
        <v>0</v>
      </c>
      <c r="J2818" s="22">
        <f ca="1">VLOOKUP(CONCATENATE($F2818," ",$G2818),AllocFactorMatrix,(J$4+1),FALSE)*$E2823</f>
        <v>0</v>
      </c>
      <c r="K2818" s="22">
        <f ca="1">VLOOKUP(CONCATENATE($F2818," ",$G2818),AllocFactorMatrix,(K$4+1),FALSE)*$E2823</f>
        <v>0</v>
      </c>
      <c r="L2818" s="22">
        <f ca="1">VLOOKUP(CONCATENATE($F2818," ",$G2818),AllocFactorMatrix,(L$4+1),FALSE)*$E2823</f>
        <v>0</v>
      </c>
      <c r="M2818" s="22">
        <f t="shared" ca="1" si="1316"/>
        <v>0</v>
      </c>
      <c r="N2818" s="22">
        <f ca="1">VLOOKUP(CONCATENATE($F2818," ",$G2818),AllocFactorMatrix,(N$4+1),FALSE)*$E2823</f>
        <v>0</v>
      </c>
      <c r="O2818" s="22">
        <f ca="1">VLOOKUP(CONCATENATE($F2818," ",$G2818),AllocFactorMatrix,(O$4+1),FALSE)*$E2823</f>
        <v>0</v>
      </c>
      <c r="P2818" s="22">
        <f ca="1">VLOOKUP(CONCATENATE($F2818," ",$G2818),AllocFactorMatrix,(P$4+1),FALSE)*$E2823</f>
        <v>0</v>
      </c>
      <c r="Q2818" s="22">
        <f ca="1">VLOOKUP(CONCATENATE($F2818," ",$G2818),AllocFactorMatrix,(Q$4+1),FALSE)*$E2823</f>
        <v>0</v>
      </c>
      <c r="R2818" s="22">
        <f t="shared" ca="1" si="1329"/>
        <v>0</v>
      </c>
      <c r="S2818" s="22">
        <f ca="1">VLOOKUP(CONCATENATE($F2818," ",$G2818),AllocFactorMatrix,(S$4+1),FALSE)*$E2823</f>
        <v>0</v>
      </c>
      <c r="T2818" s="22">
        <f ca="1">VLOOKUP(CONCATENATE($F2818," ",$G2818),AllocFactorMatrix,(T$4+1),FALSE)*$E2823</f>
        <v>0</v>
      </c>
      <c r="U2818" s="22">
        <f ca="1">VLOOKUP(CONCATENATE($F2818," ",$G2818),AllocFactorMatrix,(U$4+1),FALSE)*$E2823</f>
        <v>0</v>
      </c>
      <c r="V2818" s="22">
        <f ca="1">VLOOKUP(CONCATENATE($F2818," ",$G2818),AllocFactorMatrix,(V$4+1),FALSE)*$E2823</f>
        <v>0</v>
      </c>
      <c r="W2818" s="22">
        <f t="shared" ca="1" si="1330"/>
        <v>0</v>
      </c>
      <c r="X2818" s="22">
        <f ca="1">VLOOKUP(CONCATENATE($F2818," ",$G2818),AllocFactorMatrix,(X$4+1),FALSE)*$E2823</f>
        <v>0</v>
      </c>
      <c r="Y2818" s="22">
        <f ca="1">VLOOKUP(CONCATENATE($F2818," ",$G2818),AllocFactorMatrix,(Y$4+1),FALSE)*$E2823</f>
        <v>0</v>
      </c>
      <c r="Z2818" s="22">
        <f t="shared" ca="1" si="1317"/>
        <v>0</v>
      </c>
      <c r="AA2818" s="22">
        <f ca="1">VLOOKUP(CONCATENATE($F2818," ",$G2818),AllocFactorMatrix,(AA$4+1),FALSE)*$E2823</f>
        <v>0</v>
      </c>
      <c r="AB2818" s="22">
        <f ca="1">VLOOKUP(CONCATENATE($F2818," ",$G2818),AllocFactorMatrix,(AB$4+1),FALSE)*$E2823</f>
        <v>0</v>
      </c>
      <c r="AC2818" s="22">
        <f ca="1">VLOOKUP(CONCATENATE($F2818," ",$G2818),AllocFactorMatrix,(AC$4+1),FALSE)*$E2823</f>
        <v>0</v>
      </c>
    </row>
    <row r="2819" spans="4:29" hidden="1" outlineLevel="1">
      <c r="F2819" s="42" t="str">
        <f>F2823</f>
        <v>LABOR_M</v>
      </c>
      <c r="G2819" s="17" t="str">
        <f>$G$11</f>
        <v>DISTPRI</v>
      </c>
      <c r="H2819" s="21">
        <f t="shared" ca="1" si="1328"/>
        <v>0</v>
      </c>
      <c r="I2819" s="22">
        <f ca="1">VLOOKUP(CONCATENATE($F2819," ",$G2819),AllocFactorMatrix,(I$4+1),FALSE)*$E2823</f>
        <v>0</v>
      </c>
      <c r="J2819" s="22">
        <f ca="1">VLOOKUP(CONCATENATE($F2819," ",$G2819),AllocFactorMatrix,(J$4+1),FALSE)*$E2823</f>
        <v>0</v>
      </c>
      <c r="K2819" s="22">
        <f ca="1">VLOOKUP(CONCATENATE($F2819," ",$G2819),AllocFactorMatrix,(K$4+1),FALSE)*$E2823</f>
        <v>0</v>
      </c>
      <c r="L2819" s="22">
        <f ca="1">VLOOKUP(CONCATENATE($F2819," ",$G2819),AllocFactorMatrix,(L$4+1),FALSE)*$E2823</f>
        <v>0</v>
      </c>
      <c r="M2819" s="22">
        <f t="shared" ca="1" si="1316"/>
        <v>0</v>
      </c>
      <c r="N2819" s="22">
        <f ca="1">VLOOKUP(CONCATENATE($F2819," ",$G2819),AllocFactorMatrix,(N$4+1),FALSE)*$E2823</f>
        <v>0</v>
      </c>
      <c r="O2819" s="22">
        <f ca="1">VLOOKUP(CONCATENATE($F2819," ",$G2819),AllocFactorMatrix,(O$4+1),FALSE)*$E2823</f>
        <v>0</v>
      </c>
      <c r="P2819" s="22">
        <f ca="1">VLOOKUP(CONCATENATE($F2819," ",$G2819),AllocFactorMatrix,(P$4+1),FALSE)*$E2823</f>
        <v>0</v>
      </c>
      <c r="Q2819" s="22">
        <f ca="1">VLOOKUP(CONCATENATE($F2819," ",$G2819),AllocFactorMatrix,(Q$4+1),FALSE)*$E2823</f>
        <v>0</v>
      </c>
      <c r="R2819" s="22">
        <f t="shared" ca="1" si="1329"/>
        <v>0</v>
      </c>
      <c r="S2819" s="22">
        <f ca="1">VLOOKUP(CONCATENATE($F2819," ",$G2819),AllocFactorMatrix,(S$4+1),FALSE)*$E2823</f>
        <v>0</v>
      </c>
      <c r="T2819" s="22">
        <f ca="1">VLOOKUP(CONCATENATE($F2819," ",$G2819),AllocFactorMatrix,(T$4+1),FALSE)*$E2823</f>
        <v>0</v>
      </c>
      <c r="U2819" s="22">
        <f ca="1">VLOOKUP(CONCATENATE($F2819," ",$G2819),AllocFactorMatrix,(U$4+1),FALSE)*$E2823</f>
        <v>0</v>
      </c>
      <c r="V2819" s="22">
        <f ca="1">VLOOKUP(CONCATENATE($F2819," ",$G2819),AllocFactorMatrix,(V$4+1),FALSE)*$E2823</f>
        <v>0</v>
      </c>
      <c r="W2819" s="22">
        <f t="shared" ca="1" si="1330"/>
        <v>0</v>
      </c>
      <c r="X2819" s="22">
        <f ca="1">VLOOKUP(CONCATENATE($F2819," ",$G2819),AllocFactorMatrix,(X$4+1),FALSE)*$E2823</f>
        <v>0</v>
      </c>
      <c r="Y2819" s="22">
        <f ca="1">VLOOKUP(CONCATENATE($F2819," ",$G2819),AllocFactorMatrix,(Y$4+1),FALSE)*$E2823</f>
        <v>0</v>
      </c>
      <c r="Z2819" s="22">
        <f t="shared" ca="1" si="1317"/>
        <v>0</v>
      </c>
      <c r="AA2819" s="22">
        <f ca="1">VLOOKUP(CONCATENATE($F2819," ",$G2819),AllocFactorMatrix,(AA$4+1),FALSE)*$E2823</f>
        <v>0</v>
      </c>
      <c r="AB2819" s="22">
        <f ca="1">VLOOKUP(CONCATENATE($F2819," ",$G2819),AllocFactorMatrix,(AB$4+1),FALSE)*$E2823</f>
        <v>0</v>
      </c>
      <c r="AC2819" s="22">
        <f ca="1">VLOOKUP(CONCATENATE($F2819," ",$G2819),AllocFactorMatrix,(AC$4+1),FALSE)*$E2823</f>
        <v>0</v>
      </c>
    </row>
    <row r="2820" spans="4:29" hidden="1" outlineLevel="1">
      <c r="F2820" s="42" t="str">
        <f>F2823</f>
        <v>LABOR_M</v>
      </c>
      <c r="G2820" s="17" t="str">
        <f>$G$12</f>
        <v>DISTSEC</v>
      </c>
      <c r="H2820" s="21">
        <f t="shared" ca="1" si="1328"/>
        <v>0</v>
      </c>
      <c r="I2820" s="22">
        <f ca="1">VLOOKUP(CONCATENATE($F2820," ",$G2820),AllocFactorMatrix,(I$4+1),FALSE)*$E2823</f>
        <v>0</v>
      </c>
      <c r="J2820" s="22">
        <f ca="1">VLOOKUP(CONCATENATE($F2820," ",$G2820),AllocFactorMatrix,(J$4+1),FALSE)*$E2823</f>
        <v>0</v>
      </c>
      <c r="K2820" s="22">
        <f ca="1">VLOOKUP(CONCATENATE($F2820," ",$G2820),AllocFactorMatrix,(K$4+1),FALSE)*$E2823</f>
        <v>0</v>
      </c>
      <c r="L2820" s="22">
        <f ca="1">VLOOKUP(CONCATENATE($F2820," ",$G2820),AllocFactorMatrix,(L$4+1),FALSE)*$E2823</f>
        <v>0</v>
      </c>
      <c r="M2820" s="22">
        <f t="shared" ca="1" si="1316"/>
        <v>0</v>
      </c>
      <c r="N2820" s="22">
        <f ca="1">VLOOKUP(CONCATENATE($F2820," ",$G2820),AllocFactorMatrix,(N$4+1),FALSE)*$E2823</f>
        <v>0</v>
      </c>
      <c r="O2820" s="22">
        <f ca="1">VLOOKUP(CONCATENATE($F2820," ",$G2820),AllocFactorMatrix,(O$4+1),FALSE)*$E2823</f>
        <v>0</v>
      </c>
      <c r="P2820" s="22">
        <f ca="1">VLOOKUP(CONCATENATE($F2820," ",$G2820),AllocFactorMatrix,(P$4+1),FALSE)*$E2823</f>
        <v>0</v>
      </c>
      <c r="Q2820" s="22">
        <f ca="1">VLOOKUP(CONCATENATE($F2820," ",$G2820),AllocFactorMatrix,(Q$4+1),FALSE)*$E2823</f>
        <v>0</v>
      </c>
      <c r="R2820" s="22">
        <f t="shared" ca="1" si="1329"/>
        <v>0</v>
      </c>
      <c r="S2820" s="22">
        <f ca="1">VLOOKUP(CONCATENATE($F2820," ",$G2820),AllocFactorMatrix,(S$4+1),FALSE)*$E2823</f>
        <v>0</v>
      </c>
      <c r="T2820" s="22">
        <f ca="1">VLOOKUP(CONCATENATE($F2820," ",$G2820),AllocFactorMatrix,(T$4+1),FALSE)*$E2823</f>
        <v>0</v>
      </c>
      <c r="U2820" s="22">
        <f ca="1">VLOOKUP(CONCATENATE($F2820," ",$G2820),AllocFactorMatrix,(U$4+1),FALSE)*$E2823</f>
        <v>0</v>
      </c>
      <c r="V2820" s="22">
        <f ca="1">VLOOKUP(CONCATENATE($F2820," ",$G2820),AllocFactorMatrix,(V$4+1),FALSE)*$E2823</f>
        <v>0</v>
      </c>
      <c r="W2820" s="22">
        <f t="shared" ca="1" si="1330"/>
        <v>0</v>
      </c>
      <c r="X2820" s="22">
        <f ca="1">VLOOKUP(CONCATENATE($F2820," ",$G2820),AllocFactorMatrix,(X$4+1),FALSE)*$E2823</f>
        <v>0</v>
      </c>
      <c r="Y2820" s="22">
        <f ca="1">VLOOKUP(CONCATENATE($F2820," ",$G2820),AllocFactorMatrix,(Y$4+1),FALSE)*$E2823</f>
        <v>0</v>
      </c>
      <c r="Z2820" s="22">
        <f t="shared" ca="1" si="1317"/>
        <v>0</v>
      </c>
      <c r="AA2820" s="22">
        <f ca="1">VLOOKUP(CONCATENATE($F2820," ",$G2820),AllocFactorMatrix,(AA$4+1),FALSE)*$E2823</f>
        <v>0</v>
      </c>
      <c r="AB2820" s="22">
        <f ca="1">VLOOKUP(CONCATENATE($F2820," ",$G2820),AllocFactorMatrix,(AB$4+1),FALSE)*$E2823</f>
        <v>0</v>
      </c>
      <c r="AC2820" s="22">
        <f ca="1">VLOOKUP(CONCATENATE($F2820," ",$G2820),AllocFactorMatrix,(AC$4+1),FALSE)*$E2823</f>
        <v>0</v>
      </c>
    </row>
    <row r="2821" spans="4:29" hidden="1" outlineLevel="1">
      <c r="F2821" s="42" t="str">
        <f>F2823</f>
        <v>LABOR_M</v>
      </c>
      <c r="G2821" s="17" t="str">
        <f>$G$13</f>
        <v>ENERGY</v>
      </c>
      <c r="H2821" s="21">
        <f t="shared" ca="1" si="1328"/>
        <v>0</v>
      </c>
      <c r="I2821" s="22">
        <f ca="1">VLOOKUP(CONCATENATE($F2821," ",$G2821),AllocFactorMatrix,(I$4+1),FALSE)*$E2823</f>
        <v>0</v>
      </c>
      <c r="J2821" s="22">
        <f ca="1">VLOOKUP(CONCATENATE($F2821," ",$G2821),AllocFactorMatrix,(J$4+1),FALSE)*$E2823</f>
        <v>0</v>
      </c>
      <c r="K2821" s="22">
        <f ca="1">VLOOKUP(CONCATENATE($F2821," ",$G2821),AllocFactorMatrix,(K$4+1),FALSE)*$E2823</f>
        <v>0</v>
      </c>
      <c r="L2821" s="22">
        <f ca="1">VLOOKUP(CONCATENATE($F2821," ",$G2821),AllocFactorMatrix,(L$4+1),FALSE)*$E2823</f>
        <v>0</v>
      </c>
      <c r="M2821" s="22">
        <f t="shared" ca="1" si="1316"/>
        <v>0</v>
      </c>
      <c r="N2821" s="22">
        <f ca="1">VLOOKUP(CONCATENATE($F2821," ",$G2821),AllocFactorMatrix,(N$4+1),FALSE)*$E2823</f>
        <v>0</v>
      </c>
      <c r="O2821" s="22">
        <f ca="1">VLOOKUP(CONCATENATE($F2821," ",$G2821),AllocFactorMatrix,(O$4+1),FALSE)*$E2823</f>
        <v>0</v>
      </c>
      <c r="P2821" s="22">
        <f ca="1">VLOOKUP(CONCATENATE($F2821," ",$G2821),AllocFactorMatrix,(P$4+1),FALSE)*$E2823</f>
        <v>0</v>
      </c>
      <c r="Q2821" s="22">
        <f ca="1">VLOOKUP(CONCATENATE($F2821," ",$G2821),AllocFactorMatrix,(Q$4+1),FALSE)*$E2823</f>
        <v>0</v>
      </c>
      <c r="R2821" s="22">
        <f t="shared" ca="1" si="1329"/>
        <v>0</v>
      </c>
      <c r="S2821" s="22">
        <f ca="1">VLOOKUP(CONCATENATE($F2821," ",$G2821),AllocFactorMatrix,(S$4+1),FALSE)*$E2823</f>
        <v>0</v>
      </c>
      <c r="T2821" s="22">
        <f ca="1">VLOOKUP(CONCATENATE($F2821," ",$G2821),AllocFactorMatrix,(T$4+1),FALSE)*$E2823</f>
        <v>0</v>
      </c>
      <c r="U2821" s="22">
        <f ca="1">VLOOKUP(CONCATENATE($F2821," ",$G2821),AllocFactorMatrix,(U$4+1),FALSE)*$E2823</f>
        <v>0</v>
      </c>
      <c r="V2821" s="22">
        <f ca="1">VLOOKUP(CONCATENATE($F2821," ",$G2821),AllocFactorMatrix,(V$4+1),FALSE)*$E2823</f>
        <v>0</v>
      </c>
      <c r="W2821" s="22">
        <f t="shared" ca="1" si="1330"/>
        <v>0</v>
      </c>
      <c r="X2821" s="22">
        <f ca="1">VLOOKUP(CONCATENATE($F2821," ",$G2821),AllocFactorMatrix,(X$4+1),FALSE)*$E2823</f>
        <v>0</v>
      </c>
      <c r="Y2821" s="22">
        <f ca="1">VLOOKUP(CONCATENATE($F2821," ",$G2821),AllocFactorMatrix,(Y$4+1),FALSE)*$E2823</f>
        <v>0</v>
      </c>
      <c r="Z2821" s="22">
        <f t="shared" ca="1" si="1317"/>
        <v>0</v>
      </c>
      <c r="AA2821" s="22">
        <f ca="1">VLOOKUP(CONCATENATE($F2821," ",$G2821),AllocFactorMatrix,(AA$4+1),FALSE)*$E2823</f>
        <v>0</v>
      </c>
      <c r="AB2821" s="22">
        <f ca="1">VLOOKUP(CONCATENATE($F2821," ",$G2821),AllocFactorMatrix,(AB$4+1),FALSE)*$E2823</f>
        <v>0</v>
      </c>
      <c r="AC2821" s="22">
        <f ca="1">VLOOKUP(CONCATENATE($F2821," ",$G2821),AllocFactorMatrix,(AC$4+1),FALSE)*$E2823</f>
        <v>0</v>
      </c>
    </row>
    <row r="2822" spans="4:29" hidden="1" outlineLevel="1">
      <c r="F2822" s="42" t="str">
        <f>F2823</f>
        <v>LABOR_M</v>
      </c>
      <c r="G2822" s="17" t="str">
        <f>$G$14</f>
        <v>CUSTOMER</v>
      </c>
      <c r="H2822" s="21">
        <f t="shared" ca="1" si="1328"/>
        <v>0</v>
      </c>
      <c r="I2822" s="22">
        <f ca="1">VLOOKUP(CONCATENATE($F2822," ",$G2822),AllocFactorMatrix,(I$4+1),FALSE)*$E2823</f>
        <v>0</v>
      </c>
      <c r="J2822" s="22">
        <f ca="1">VLOOKUP(CONCATENATE($F2822," ",$G2822),AllocFactorMatrix,(J$4+1),FALSE)*$E2823</f>
        <v>0</v>
      </c>
      <c r="K2822" s="22">
        <f ca="1">VLOOKUP(CONCATENATE($F2822," ",$G2822),AllocFactorMatrix,(K$4+1),FALSE)*$E2823</f>
        <v>0</v>
      </c>
      <c r="L2822" s="22">
        <f ca="1">VLOOKUP(CONCATENATE($F2822," ",$G2822),AllocFactorMatrix,(L$4+1),FALSE)*$E2823</f>
        <v>0</v>
      </c>
      <c r="M2822" s="22">
        <f t="shared" ca="1" si="1316"/>
        <v>0</v>
      </c>
      <c r="N2822" s="22">
        <f ca="1">VLOOKUP(CONCATENATE($F2822," ",$G2822),AllocFactorMatrix,(N$4+1),FALSE)*$E2823</f>
        <v>0</v>
      </c>
      <c r="O2822" s="22">
        <f ca="1">VLOOKUP(CONCATENATE($F2822," ",$G2822),AllocFactorMatrix,(O$4+1),FALSE)*$E2823</f>
        <v>0</v>
      </c>
      <c r="P2822" s="22">
        <f ca="1">VLOOKUP(CONCATENATE($F2822," ",$G2822),AllocFactorMatrix,(P$4+1),FALSE)*$E2823</f>
        <v>0</v>
      </c>
      <c r="Q2822" s="22">
        <f ca="1">VLOOKUP(CONCATENATE($F2822," ",$G2822),AllocFactorMatrix,(Q$4+1),FALSE)*$E2823</f>
        <v>0</v>
      </c>
      <c r="R2822" s="22">
        <f t="shared" ca="1" si="1329"/>
        <v>0</v>
      </c>
      <c r="S2822" s="22">
        <f ca="1">VLOOKUP(CONCATENATE($F2822," ",$G2822),AllocFactorMatrix,(S$4+1),FALSE)*$E2823</f>
        <v>0</v>
      </c>
      <c r="T2822" s="22">
        <f ca="1">VLOOKUP(CONCATENATE($F2822," ",$G2822),AllocFactorMatrix,(T$4+1),FALSE)*$E2823</f>
        <v>0</v>
      </c>
      <c r="U2822" s="22">
        <f ca="1">VLOOKUP(CONCATENATE($F2822," ",$G2822),AllocFactorMatrix,(U$4+1),FALSE)*$E2823</f>
        <v>0</v>
      </c>
      <c r="V2822" s="22">
        <f ca="1">VLOOKUP(CONCATENATE($F2822," ",$G2822),AllocFactorMatrix,(V$4+1),FALSE)*$E2823</f>
        <v>0</v>
      </c>
      <c r="W2822" s="22">
        <f t="shared" ca="1" si="1330"/>
        <v>0</v>
      </c>
      <c r="X2822" s="22">
        <f ca="1">VLOOKUP(CONCATENATE($F2822," ",$G2822),AllocFactorMatrix,(X$4+1),FALSE)*$E2823</f>
        <v>0</v>
      </c>
      <c r="Y2822" s="22">
        <f ca="1">VLOOKUP(CONCATENATE($F2822," ",$G2822),AllocFactorMatrix,(Y$4+1),FALSE)*$E2823</f>
        <v>0</v>
      </c>
      <c r="Z2822" s="22">
        <f t="shared" ca="1" si="1317"/>
        <v>0</v>
      </c>
      <c r="AA2822" s="22">
        <f ca="1">VLOOKUP(CONCATENATE($F2822," ",$G2822),AllocFactorMatrix,(AA$4+1),FALSE)*$E2823</f>
        <v>0</v>
      </c>
      <c r="AB2822" s="22">
        <f ca="1">VLOOKUP(CONCATENATE($F2822," ",$G2822),AllocFactorMatrix,(AB$4+1),FALSE)*$E2823</f>
        <v>0</v>
      </c>
      <c r="AC2822" s="22">
        <f ca="1">VLOOKUP(CONCATENATE($F2822," ",$G2822),AllocFactorMatrix,(AC$4+1),FALSE)*$E2823</f>
        <v>0</v>
      </c>
    </row>
    <row r="2823" spans="4:29" collapsed="1">
      <c r="D2823" s="17" t="s">
        <v>331</v>
      </c>
      <c r="E2823" s="19">
        <v>0</v>
      </c>
      <c r="F2823" s="42" t="s">
        <v>69</v>
      </c>
      <c r="G2823" s="17" t="str">
        <f>$G$15</f>
        <v>TOTAL</v>
      </c>
      <c r="H2823" s="21">
        <f t="shared" ca="1" si="1328"/>
        <v>0</v>
      </c>
      <c r="I2823" s="22">
        <f ca="1">VLOOKUP(CONCATENATE($F2823," ",$G2823),AllocFactorMatrix,(I$4+1),FALSE)*$E2823</f>
        <v>0</v>
      </c>
      <c r="J2823" s="22">
        <f ca="1">VLOOKUP(CONCATENATE($F2823," ",$G2823),AllocFactorMatrix,(J$4+1),FALSE)*$E2823</f>
        <v>0</v>
      </c>
      <c r="K2823" s="22">
        <f ca="1">VLOOKUP(CONCATENATE($F2823," ",$G2823),AllocFactorMatrix,(K$4+1),FALSE)*$E2823</f>
        <v>0</v>
      </c>
      <c r="L2823" s="22">
        <f ca="1">VLOOKUP(CONCATENATE($F2823," ",$G2823),AllocFactorMatrix,(L$4+1),FALSE)*$E2823</f>
        <v>0</v>
      </c>
      <c r="M2823" s="22">
        <f t="shared" ca="1" si="1316"/>
        <v>0</v>
      </c>
      <c r="N2823" s="22">
        <f ca="1">VLOOKUP(CONCATENATE($F2823," ",$G2823),AllocFactorMatrix,(N$4+1),FALSE)*$E2823</f>
        <v>0</v>
      </c>
      <c r="O2823" s="22">
        <f ca="1">VLOOKUP(CONCATENATE($F2823," ",$G2823),AllocFactorMatrix,(O$4+1),FALSE)*$E2823</f>
        <v>0</v>
      </c>
      <c r="P2823" s="22">
        <f ca="1">VLOOKUP(CONCATENATE($F2823," ",$G2823),AllocFactorMatrix,(P$4+1),FALSE)*$E2823</f>
        <v>0</v>
      </c>
      <c r="Q2823" s="22">
        <f ca="1">VLOOKUP(CONCATENATE($F2823," ",$G2823),AllocFactorMatrix,(Q$4+1),FALSE)*$E2823</f>
        <v>0</v>
      </c>
      <c r="R2823" s="22">
        <f t="shared" ca="1" si="1329"/>
        <v>0</v>
      </c>
      <c r="S2823" s="22">
        <f ca="1">VLOOKUP(CONCATENATE($F2823," ",$G2823),AllocFactorMatrix,(S$4+1),FALSE)*$E2823</f>
        <v>0</v>
      </c>
      <c r="T2823" s="22">
        <f ca="1">VLOOKUP(CONCATENATE($F2823," ",$G2823),AllocFactorMatrix,(T$4+1),FALSE)*$E2823</f>
        <v>0</v>
      </c>
      <c r="U2823" s="22">
        <f ca="1">VLOOKUP(CONCATENATE($F2823," ",$G2823),AllocFactorMatrix,(U$4+1),FALSE)*$E2823</f>
        <v>0</v>
      </c>
      <c r="V2823" s="22">
        <f ca="1">VLOOKUP(CONCATENATE($F2823," ",$G2823),AllocFactorMatrix,(V$4+1),FALSE)*$E2823</f>
        <v>0</v>
      </c>
      <c r="W2823" s="22">
        <f t="shared" ca="1" si="1330"/>
        <v>0</v>
      </c>
      <c r="X2823" s="22">
        <f ca="1">VLOOKUP(CONCATENATE($F2823," ",$G2823),AllocFactorMatrix,(X$4+1),FALSE)*$E2823</f>
        <v>0</v>
      </c>
      <c r="Y2823" s="22">
        <f ca="1">VLOOKUP(CONCATENATE($F2823," ",$G2823),AllocFactorMatrix,(Y$4+1),FALSE)*$E2823</f>
        <v>0</v>
      </c>
      <c r="Z2823" s="22">
        <f t="shared" ca="1" si="1317"/>
        <v>0</v>
      </c>
      <c r="AA2823" s="22">
        <f ca="1">VLOOKUP(CONCATENATE($F2823," ",$G2823),AllocFactorMatrix,(AA$4+1),FALSE)*$E2823</f>
        <v>0</v>
      </c>
      <c r="AB2823" s="22">
        <f ca="1">VLOOKUP(CONCATENATE($F2823," ",$G2823),AllocFactorMatrix,(AB$4+1),FALSE)*$E2823</f>
        <v>0</v>
      </c>
      <c r="AC2823" s="22">
        <f ca="1">VLOOKUP(CONCATENATE($F2823," ",$G2823),AllocFactorMatrix,(AC$4+1),FALSE)*$E2823</f>
        <v>0</v>
      </c>
    </row>
    <row r="2824" spans="4:29" hidden="1" outlineLevel="1">
      <c r="F2824" s="42" t="str">
        <f>F2831</f>
        <v>TRANS_TOTAL</v>
      </c>
      <c r="G2824" s="17" t="str">
        <f>$G$8</f>
        <v>PRODUCTION</v>
      </c>
      <c r="H2824" s="21">
        <f t="shared" si="1328"/>
        <v>0</v>
      </c>
      <c r="I2824" s="22">
        <f>VLOOKUP(CONCATENATE($F2824," ",$G2824),AllocFactorMatrix,(I$4+1),FALSE)*$E2831</f>
        <v>0</v>
      </c>
      <c r="J2824" s="22">
        <f>VLOOKUP(CONCATENATE($F2824," ",$G2824),AllocFactorMatrix,(J$4+1),FALSE)*$E2831</f>
        <v>0</v>
      </c>
      <c r="K2824" s="22">
        <f>VLOOKUP(CONCATENATE($F2824," ",$G2824),AllocFactorMatrix,(K$4+1),FALSE)*$E2831</f>
        <v>0</v>
      </c>
      <c r="L2824" s="22">
        <f>VLOOKUP(CONCATENATE($F2824," ",$G2824),AllocFactorMatrix,(L$4+1),FALSE)*$E2831</f>
        <v>0</v>
      </c>
      <c r="M2824" s="22">
        <f t="shared" ref="M2824:M2831" si="1331">SUBTOTAL(9,J2824:L2824)</f>
        <v>0</v>
      </c>
      <c r="N2824" s="22">
        <f>VLOOKUP(CONCATENATE($F2824," ",$G2824),AllocFactorMatrix,(N$4+1),FALSE)*$E2831</f>
        <v>0</v>
      </c>
      <c r="O2824" s="22">
        <f>VLOOKUP(CONCATENATE($F2824," ",$G2824),AllocFactorMatrix,(O$4+1),FALSE)*$E2831</f>
        <v>0</v>
      </c>
      <c r="P2824" s="22">
        <f>VLOOKUP(CONCATENATE($F2824," ",$G2824),AllocFactorMatrix,(P$4+1),FALSE)*$E2831</f>
        <v>0</v>
      </c>
      <c r="Q2824" s="22">
        <f>VLOOKUP(CONCATENATE($F2824," ",$G2824),AllocFactorMatrix,(Q$4+1),FALSE)*$E2831</f>
        <v>0</v>
      </c>
      <c r="R2824" s="22">
        <f>SUBTOTAL(9,N2824:Q2824)</f>
        <v>0</v>
      </c>
      <c r="S2824" s="22">
        <f>VLOOKUP(CONCATENATE($F2824," ",$G2824),AllocFactorMatrix,(S$4+1),FALSE)*$E2831</f>
        <v>0</v>
      </c>
      <c r="T2824" s="22">
        <f>VLOOKUP(CONCATENATE($F2824," ",$G2824),AllocFactorMatrix,(T$4+1),FALSE)*$E2831</f>
        <v>0</v>
      </c>
      <c r="U2824" s="22">
        <f>VLOOKUP(CONCATENATE($F2824," ",$G2824),AllocFactorMatrix,(U$4+1),FALSE)*$E2831</f>
        <v>0</v>
      </c>
      <c r="V2824" s="22">
        <f>VLOOKUP(CONCATENATE($F2824," ",$G2824),AllocFactorMatrix,(V$4+1),FALSE)*$E2831</f>
        <v>0</v>
      </c>
      <c r="W2824" s="22">
        <f>SUBTOTAL(9,S2824:V2824)</f>
        <v>0</v>
      </c>
      <c r="X2824" s="22">
        <f>VLOOKUP(CONCATENATE($F2824," ",$G2824),AllocFactorMatrix,(X$4+1),FALSE)*$E2831</f>
        <v>0</v>
      </c>
      <c r="Y2824" s="22">
        <f>VLOOKUP(CONCATENATE($F2824," ",$G2824),AllocFactorMatrix,(Y$4+1),FALSE)*$E2831</f>
        <v>0</v>
      </c>
      <c r="Z2824" s="22">
        <f t="shared" ref="Z2824:Z2831" si="1332">SUBTOTAL(9,X2824:Y2824)</f>
        <v>0</v>
      </c>
      <c r="AA2824" s="22">
        <f>VLOOKUP(CONCATENATE($F2824," ",$G2824),AllocFactorMatrix,(AA$4+1),FALSE)*$E2831</f>
        <v>0</v>
      </c>
      <c r="AB2824" s="22">
        <f>VLOOKUP(CONCATENATE($F2824," ",$G2824),AllocFactorMatrix,(AB$4+1),FALSE)*$E2831</f>
        <v>0</v>
      </c>
      <c r="AC2824" s="22">
        <f>VLOOKUP(CONCATENATE($F2824," ",$G2824),AllocFactorMatrix,(AC$4+1),FALSE)*$E2831</f>
        <v>0</v>
      </c>
    </row>
    <row r="2825" spans="4:29" hidden="1" outlineLevel="1">
      <c r="F2825" s="42" t="str">
        <f>F2831</f>
        <v>TRANS_TOTAL</v>
      </c>
      <c r="G2825" s="17" t="str">
        <f>$G$9</f>
        <v>BULKTRAN</v>
      </c>
      <c r="H2825" s="21">
        <f t="shared" si="1328"/>
        <v>0</v>
      </c>
      <c r="I2825" s="22">
        <f>VLOOKUP(CONCATENATE($F2825," ",$G2825),AllocFactorMatrix,(I$4+1),FALSE)*$E2831</f>
        <v>0</v>
      </c>
      <c r="J2825" s="22">
        <f>VLOOKUP(CONCATENATE($F2825," ",$G2825),AllocFactorMatrix,(J$4+1),FALSE)*$E2831</f>
        <v>0</v>
      </c>
      <c r="K2825" s="22">
        <f>VLOOKUP(CONCATENATE($F2825," ",$G2825),AllocFactorMatrix,(K$4+1),FALSE)*$E2831</f>
        <v>0</v>
      </c>
      <c r="L2825" s="22">
        <f>VLOOKUP(CONCATENATE($F2825," ",$G2825),AllocFactorMatrix,(L$4+1),FALSE)*$E2831</f>
        <v>0</v>
      </c>
      <c r="M2825" s="22">
        <f t="shared" si="1331"/>
        <v>0</v>
      </c>
      <c r="N2825" s="22">
        <f>VLOOKUP(CONCATENATE($F2825," ",$G2825),AllocFactorMatrix,(N$4+1),FALSE)*$E2831</f>
        <v>0</v>
      </c>
      <c r="O2825" s="22">
        <f>VLOOKUP(CONCATENATE($F2825," ",$G2825),AllocFactorMatrix,(O$4+1),FALSE)*$E2831</f>
        <v>0</v>
      </c>
      <c r="P2825" s="22">
        <f>VLOOKUP(CONCATENATE($F2825," ",$G2825),AllocFactorMatrix,(P$4+1),FALSE)*$E2831</f>
        <v>0</v>
      </c>
      <c r="Q2825" s="22">
        <f>VLOOKUP(CONCATENATE($F2825," ",$G2825),AllocFactorMatrix,(Q$4+1),FALSE)*$E2831</f>
        <v>0</v>
      </c>
      <c r="R2825" s="22">
        <f t="shared" ref="R2825:R2831" si="1333">SUBTOTAL(9,N2825:Q2825)</f>
        <v>0</v>
      </c>
      <c r="S2825" s="22">
        <f>VLOOKUP(CONCATENATE($F2825," ",$G2825),AllocFactorMatrix,(S$4+1),FALSE)*$E2831</f>
        <v>0</v>
      </c>
      <c r="T2825" s="22">
        <f>VLOOKUP(CONCATENATE($F2825," ",$G2825),AllocFactorMatrix,(T$4+1),FALSE)*$E2831</f>
        <v>0</v>
      </c>
      <c r="U2825" s="22">
        <f>VLOOKUP(CONCATENATE($F2825," ",$G2825),AllocFactorMatrix,(U$4+1),FALSE)*$E2831</f>
        <v>0</v>
      </c>
      <c r="V2825" s="22">
        <f>VLOOKUP(CONCATENATE($F2825," ",$G2825),AllocFactorMatrix,(V$4+1),FALSE)*$E2831</f>
        <v>0</v>
      </c>
      <c r="W2825" s="22">
        <f t="shared" ref="W2825:W2831" si="1334">SUBTOTAL(9,S2825:V2825)</f>
        <v>0</v>
      </c>
      <c r="X2825" s="22">
        <f>VLOOKUP(CONCATENATE($F2825," ",$G2825),AllocFactorMatrix,(X$4+1),FALSE)*$E2831</f>
        <v>0</v>
      </c>
      <c r="Y2825" s="22">
        <f>VLOOKUP(CONCATENATE($F2825," ",$G2825),AllocFactorMatrix,(Y$4+1),FALSE)*$E2831</f>
        <v>0</v>
      </c>
      <c r="Z2825" s="22">
        <f t="shared" si="1332"/>
        <v>0</v>
      </c>
      <c r="AA2825" s="22">
        <f>VLOOKUP(CONCATENATE($F2825," ",$G2825),AllocFactorMatrix,(AA$4+1),FALSE)*$E2831</f>
        <v>0</v>
      </c>
      <c r="AB2825" s="22">
        <f>VLOOKUP(CONCATENATE($F2825," ",$G2825),AllocFactorMatrix,(AB$4+1),FALSE)*$E2831</f>
        <v>0</v>
      </c>
      <c r="AC2825" s="22">
        <f>VLOOKUP(CONCATENATE($F2825," ",$G2825),AllocFactorMatrix,(AC$4+1),FALSE)*$E2831</f>
        <v>0</v>
      </c>
    </row>
    <row r="2826" spans="4:29" hidden="1" outlineLevel="1">
      <c r="F2826" s="42" t="str">
        <f>F2831</f>
        <v>TRANS_TOTAL</v>
      </c>
      <c r="G2826" s="17" t="str">
        <f>$G$10</f>
        <v>SUBTRAN</v>
      </c>
      <c r="H2826" s="21">
        <f t="shared" si="1328"/>
        <v>0</v>
      </c>
      <c r="I2826" s="22">
        <f>VLOOKUP(CONCATENATE($F2826," ",$G2826),AllocFactorMatrix,(I$4+1),FALSE)*$E2831</f>
        <v>0</v>
      </c>
      <c r="J2826" s="22">
        <f>VLOOKUP(CONCATENATE($F2826," ",$G2826),AllocFactorMatrix,(J$4+1),FALSE)*$E2831</f>
        <v>0</v>
      </c>
      <c r="K2826" s="22">
        <f>VLOOKUP(CONCATENATE($F2826," ",$G2826),AllocFactorMatrix,(K$4+1),FALSE)*$E2831</f>
        <v>0</v>
      </c>
      <c r="L2826" s="22">
        <f>VLOOKUP(CONCATENATE($F2826," ",$G2826),AllocFactorMatrix,(L$4+1),FALSE)*$E2831</f>
        <v>0</v>
      </c>
      <c r="M2826" s="22">
        <f t="shared" si="1331"/>
        <v>0</v>
      </c>
      <c r="N2826" s="22">
        <f>VLOOKUP(CONCATENATE($F2826," ",$G2826),AllocFactorMatrix,(N$4+1),FALSE)*$E2831</f>
        <v>0</v>
      </c>
      <c r="O2826" s="22">
        <f>VLOOKUP(CONCATENATE($F2826," ",$G2826),AllocFactorMatrix,(O$4+1),FALSE)*$E2831</f>
        <v>0</v>
      </c>
      <c r="P2826" s="22">
        <f>VLOOKUP(CONCATENATE($F2826," ",$G2826),AllocFactorMatrix,(P$4+1),FALSE)*$E2831</f>
        <v>0</v>
      </c>
      <c r="Q2826" s="22">
        <f>VLOOKUP(CONCATENATE($F2826," ",$G2826),AllocFactorMatrix,(Q$4+1),FALSE)*$E2831</f>
        <v>0</v>
      </c>
      <c r="R2826" s="22">
        <f t="shared" si="1333"/>
        <v>0</v>
      </c>
      <c r="S2826" s="22">
        <f>VLOOKUP(CONCATENATE($F2826," ",$G2826),AllocFactorMatrix,(S$4+1),FALSE)*$E2831</f>
        <v>0</v>
      </c>
      <c r="T2826" s="22">
        <f>VLOOKUP(CONCATENATE($F2826," ",$G2826),AllocFactorMatrix,(T$4+1),FALSE)*$E2831</f>
        <v>0</v>
      </c>
      <c r="U2826" s="22">
        <f>VLOOKUP(CONCATENATE($F2826," ",$G2826),AllocFactorMatrix,(U$4+1),FALSE)*$E2831</f>
        <v>0</v>
      </c>
      <c r="V2826" s="22">
        <f>VLOOKUP(CONCATENATE($F2826," ",$G2826),AllocFactorMatrix,(V$4+1),FALSE)*$E2831</f>
        <v>0</v>
      </c>
      <c r="W2826" s="22">
        <f t="shared" si="1334"/>
        <v>0</v>
      </c>
      <c r="X2826" s="22">
        <f>VLOOKUP(CONCATENATE($F2826," ",$G2826),AllocFactorMatrix,(X$4+1),FALSE)*$E2831</f>
        <v>0</v>
      </c>
      <c r="Y2826" s="22">
        <f>VLOOKUP(CONCATENATE($F2826," ",$G2826),AllocFactorMatrix,(Y$4+1),FALSE)*$E2831</f>
        <v>0</v>
      </c>
      <c r="Z2826" s="22">
        <f t="shared" si="1332"/>
        <v>0</v>
      </c>
      <c r="AA2826" s="22">
        <f>VLOOKUP(CONCATENATE($F2826," ",$G2826),AllocFactorMatrix,(AA$4+1),FALSE)*$E2831</f>
        <v>0</v>
      </c>
      <c r="AB2826" s="22">
        <f>VLOOKUP(CONCATENATE($F2826," ",$G2826),AllocFactorMatrix,(AB$4+1),FALSE)*$E2831</f>
        <v>0</v>
      </c>
      <c r="AC2826" s="22">
        <f>VLOOKUP(CONCATENATE($F2826," ",$G2826),AllocFactorMatrix,(AC$4+1),FALSE)*$E2831</f>
        <v>0</v>
      </c>
    </row>
    <row r="2827" spans="4:29" hidden="1" outlineLevel="1">
      <c r="F2827" s="42" t="str">
        <f>F2831</f>
        <v>TRANS_TOTAL</v>
      </c>
      <c r="G2827" s="17" t="str">
        <f>$G$11</f>
        <v>DISTPRI</v>
      </c>
      <c r="H2827" s="21">
        <f t="shared" si="1328"/>
        <v>0</v>
      </c>
      <c r="I2827" s="22">
        <f>VLOOKUP(CONCATENATE($F2827," ",$G2827),AllocFactorMatrix,(I$4+1),FALSE)*$E2831</f>
        <v>0</v>
      </c>
      <c r="J2827" s="22">
        <f>VLOOKUP(CONCATENATE($F2827," ",$G2827),AllocFactorMatrix,(J$4+1),FALSE)*$E2831</f>
        <v>0</v>
      </c>
      <c r="K2827" s="22">
        <f>VLOOKUP(CONCATENATE($F2827," ",$G2827),AllocFactorMatrix,(K$4+1),FALSE)*$E2831</f>
        <v>0</v>
      </c>
      <c r="L2827" s="22">
        <f>VLOOKUP(CONCATENATE($F2827," ",$G2827),AllocFactorMatrix,(L$4+1),FALSE)*$E2831</f>
        <v>0</v>
      </c>
      <c r="M2827" s="22">
        <f t="shared" si="1331"/>
        <v>0</v>
      </c>
      <c r="N2827" s="22">
        <f>VLOOKUP(CONCATENATE($F2827," ",$G2827),AllocFactorMatrix,(N$4+1),FALSE)*$E2831</f>
        <v>0</v>
      </c>
      <c r="O2827" s="22">
        <f>VLOOKUP(CONCATENATE($F2827," ",$G2827),AllocFactorMatrix,(O$4+1),FALSE)*$E2831</f>
        <v>0</v>
      </c>
      <c r="P2827" s="22">
        <f>VLOOKUP(CONCATENATE($F2827," ",$G2827),AllocFactorMatrix,(P$4+1),FALSE)*$E2831</f>
        <v>0</v>
      </c>
      <c r="Q2827" s="22">
        <f>VLOOKUP(CONCATENATE($F2827," ",$G2827),AllocFactorMatrix,(Q$4+1),FALSE)*$E2831</f>
        <v>0</v>
      </c>
      <c r="R2827" s="22">
        <f t="shared" si="1333"/>
        <v>0</v>
      </c>
      <c r="S2827" s="22">
        <f>VLOOKUP(CONCATENATE($F2827," ",$G2827),AllocFactorMatrix,(S$4+1),FALSE)*$E2831</f>
        <v>0</v>
      </c>
      <c r="T2827" s="22">
        <f>VLOOKUP(CONCATENATE($F2827," ",$G2827),AllocFactorMatrix,(T$4+1),FALSE)*$E2831</f>
        <v>0</v>
      </c>
      <c r="U2827" s="22">
        <f>VLOOKUP(CONCATENATE($F2827," ",$G2827),AllocFactorMatrix,(U$4+1),FALSE)*$E2831</f>
        <v>0</v>
      </c>
      <c r="V2827" s="22">
        <f>VLOOKUP(CONCATENATE($F2827," ",$G2827),AllocFactorMatrix,(V$4+1),FALSE)*$E2831</f>
        <v>0</v>
      </c>
      <c r="W2827" s="22">
        <f t="shared" si="1334"/>
        <v>0</v>
      </c>
      <c r="X2827" s="22">
        <f>VLOOKUP(CONCATENATE($F2827," ",$G2827),AllocFactorMatrix,(X$4+1),FALSE)*$E2831</f>
        <v>0</v>
      </c>
      <c r="Y2827" s="22">
        <f>VLOOKUP(CONCATENATE($F2827," ",$G2827),AllocFactorMatrix,(Y$4+1),FALSE)*$E2831</f>
        <v>0</v>
      </c>
      <c r="Z2827" s="22">
        <f t="shared" si="1332"/>
        <v>0</v>
      </c>
      <c r="AA2827" s="22">
        <f>VLOOKUP(CONCATENATE($F2827," ",$G2827),AllocFactorMatrix,(AA$4+1),FALSE)*$E2831</f>
        <v>0</v>
      </c>
      <c r="AB2827" s="22">
        <f>VLOOKUP(CONCATENATE($F2827," ",$G2827),AllocFactorMatrix,(AB$4+1),FALSE)*$E2831</f>
        <v>0</v>
      </c>
      <c r="AC2827" s="22">
        <f>VLOOKUP(CONCATENATE($F2827," ",$G2827),AllocFactorMatrix,(AC$4+1),FALSE)*$E2831</f>
        <v>0</v>
      </c>
    </row>
    <row r="2828" spans="4:29" hidden="1" outlineLevel="1">
      <c r="F2828" s="42" t="str">
        <f>F2831</f>
        <v>TRANS_TOTAL</v>
      </c>
      <c r="G2828" s="17" t="str">
        <f>$G$12</f>
        <v>DISTSEC</v>
      </c>
      <c r="H2828" s="21">
        <f t="shared" si="1328"/>
        <v>0</v>
      </c>
      <c r="I2828" s="22">
        <f>VLOOKUP(CONCATENATE($F2828," ",$G2828),AllocFactorMatrix,(I$4+1),FALSE)*$E2831</f>
        <v>0</v>
      </c>
      <c r="J2828" s="22">
        <f>VLOOKUP(CONCATENATE($F2828," ",$G2828),AllocFactorMatrix,(J$4+1),FALSE)*$E2831</f>
        <v>0</v>
      </c>
      <c r="K2828" s="22">
        <f>VLOOKUP(CONCATENATE($F2828," ",$G2828),AllocFactorMatrix,(K$4+1),FALSE)*$E2831</f>
        <v>0</v>
      </c>
      <c r="L2828" s="22">
        <f>VLOOKUP(CONCATENATE($F2828," ",$G2828),AllocFactorMatrix,(L$4+1),FALSE)*$E2831</f>
        <v>0</v>
      </c>
      <c r="M2828" s="22">
        <f t="shared" si="1331"/>
        <v>0</v>
      </c>
      <c r="N2828" s="22">
        <f>VLOOKUP(CONCATENATE($F2828," ",$G2828),AllocFactorMatrix,(N$4+1),FALSE)*$E2831</f>
        <v>0</v>
      </c>
      <c r="O2828" s="22">
        <f>VLOOKUP(CONCATENATE($F2828," ",$G2828),AllocFactorMatrix,(O$4+1),FALSE)*$E2831</f>
        <v>0</v>
      </c>
      <c r="P2828" s="22">
        <f>VLOOKUP(CONCATENATE($F2828," ",$G2828),AllocFactorMatrix,(P$4+1),FALSE)*$E2831</f>
        <v>0</v>
      </c>
      <c r="Q2828" s="22">
        <f>VLOOKUP(CONCATENATE($F2828," ",$G2828),AllocFactorMatrix,(Q$4+1),FALSE)*$E2831</f>
        <v>0</v>
      </c>
      <c r="R2828" s="22">
        <f t="shared" si="1333"/>
        <v>0</v>
      </c>
      <c r="S2828" s="22">
        <f>VLOOKUP(CONCATENATE($F2828," ",$G2828),AllocFactorMatrix,(S$4+1),FALSE)*$E2831</f>
        <v>0</v>
      </c>
      <c r="T2828" s="22">
        <f>VLOOKUP(CONCATENATE($F2828," ",$G2828),AllocFactorMatrix,(T$4+1),FALSE)*$E2831</f>
        <v>0</v>
      </c>
      <c r="U2828" s="22">
        <f>VLOOKUP(CONCATENATE($F2828," ",$G2828),AllocFactorMatrix,(U$4+1),FALSE)*$E2831</f>
        <v>0</v>
      </c>
      <c r="V2828" s="22">
        <f>VLOOKUP(CONCATENATE($F2828," ",$G2828),AllocFactorMatrix,(V$4+1),FALSE)*$E2831</f>
        <v>0</v>
      </c>
      <c r="W2828" s="22">
        <f t="shared" si="1334"/>
        <v>0</v>
      </c>
      <c r="X2828" s="22">
        <f>VLOOKUP(CONCATENATE($F2828," ",$G2828),AllocFactorMatrix,(X$4+1),FALSE)*$E2831</f>
        <v>0</v>
      </c>
      <c r="Y2828" s="22">
        <f>VLOOKUP(CONCATENATE($F2828," ",$G2828),AllocFactorMatrix,(Y$4+1),FALSE)*$E2831</f>
        <v>0</v>
      </c>
      <c r="Z2828" s="22">
        <f t="shared" si="1332"/>
        <v>0</v>
      </c>
      <c r="AA2828" s="22">
        <f>VLOOKUP(CONCATENATE($F2828," ",$G2828),AllocFactorMatrix,(AA$4+1),FALSE)*$E2831</f>
        <v>0</v>
      </c>
      <c r="AB2828" s="22">
        <f>VLOOKUP(CONCATENATE($F2828," ",$G2828),AllocFactorMatrix,(AB$4+1),FALSE)*$E2831</f>
        <v>0</v>
      </c>
      <c r="AC2828" s="22">
        <f>VLOOKUP(CONCATENATE($F2828," ",$G2828),AllocFactorMatrix,(AC$4+1),FALSE)*$E2831</f>
        <v>0</v>
      </c>
    </row>
    <row r="2829" spans="4:29" hidden="1" outlineLevel="1">
      <c r="F2829" s="42" t="str">
        <f>F2831</f>
        <v>TRANS_TOTAL</v>
      </c>
      <c r="G2829" s="17" t="str">
        <f>$G$13</f>
        <v>ENERGY</v>
      </c>
      <c r="H2829" s="21">
        <f t="shared" si="1328"/>
        <v>0</v>
      </c>
      <c r="I2829" s="22">
        <f>VLOOKUP(CONCATENATE($F2829," ",$G2829),AllocFactorMatrix,(I$4+1),FALSE)*$E2831</f>
        <v>0</v>
      </c>
      <c r="J2829" s="22">
        <f>VLOOKUP(CONCATENATE($F2829," ",$G2829),AllocFactorMatrix,(J$4+1),FALSE)*$E2831</f>
        <v>0</v>
      </c>
      <c r="K2829" s="22">
        <f>VLOOKUP(CONCATENATE($F2829," ",$G2829),AllocFactorMatrix,(K$4+1),FALSE)*$E2831</f>
        <v>0</v>
      </c>
      <c r="L2829" s="22">
        <f>VLOOKUP(CONCATENATE($F2829," ",$G2829),AllocFactorMatrix,(L$4+1),FALSE)*$E2831</f>
        <v>0</v>
      </c>
      <c r="M2829" s="22">
        <f t="shared" si="1331"/>
        <v>0</v>
      </c>
      <c r="N2829" s="22">
        <f>VLOOKUP(CONCATENATE($F2829," ",$G2829),AllocFactorMatrix,(N$4+1),FALSE)*$E2831</f>
        <v>0</v>
      </c>
      <c r="O2829" s="22">
        <f>VLOOKUP(CONCATENATE($F2829," ",$G2829),AllocFactorMatrix,(O$4+1),FALSE)*$E2831</f>
        <v>0</v>
      </c>
      <c r="P2829" s="22">
        <f>VLOOKUP(CONCATENATE($F2829," ",$G2829),AllocFactorMatrix,(P$4+1),FALSE)*$E2831</f>
        <v>0</v>
      </c>
      <c r="Q2829" s="22">
        <f>VLOOKUP(CONCATENATE($F2829," ",$G2829),AllocFactorMatrix,(Q$4+1),FALSE)*$E2831</f>
        <v>0</v>
      </c>
      <c r="R2829" s="22">
        <f t="shared" si="1333"/>
        <v>0</v>
      </c>
      <c r="S2829" s="22">
        <f>VLOOKUP(CONCATENATE($F2829," ",$G2829),AllocFactorMatrix,(S$4+1),FALSE)*$E2831</f>
        <v>0</v>
      </c>
      <c r="T2829" s="22">
        <f>VLOOKUP(CONCATENATE($F2829," ",$G2829),AllocFactorMatrix,(T$4+1),FALSE)*$E2831</f>
        <v>0</v>
      </c>
      <c r="U2829" s="22">
        <f>VLOOKUP(CONCATENATE($F2829," ",$G2829),AllocFactorMatrix,(U$4+1),FALSE)*$E2831</f>
        <v>0</v>
      </c>
      <c r="V2829" s="22">
        <f>VLOOKUP(CONCATENATE($F2829," ",$G2829),AllocFactorMatrix,(V$4+1),FALSE)*$E2831</f>
        <v>0</v>
      </c>
      <c r="W2829" s="22">
        <f t="shared" si="1334"/>
        <v>0</v>
      </c>
      <c r="X2829" s="22">
        <f>VLOOKUP(CONCATENATE($F2829," ",$G2829),AllocFactorMatrix,(X$4+1),FALSE)*$E2831</f>
        <v>0</v>
      </c>
      <c r="Y2829" s="22">
        <f>VLOOKUP(CONCATENATE($F2829," ",$G2829),AllocFactorMatrix,(Y$4+1),FALSE)*$E2831</f>
        <v>0</v>
      </c>
      <c r="Z2829" s="22">
        <f t="shared" si="1332"/>
        <v>0</v>
      </c>
      <c r="AA2829" s="22">
        <f>VLOOKUP(CONCATENATE($F2829," ",$G2829),AllocFactorMatrix,(AA$4+1),FALSE)*$E2831</f>
        <v>0</v>
      </c>
      <c r="AB2829" s="22">
        <f>VLOOKUP(CONCATENATE($F2829," ",$G2829),AllocFactorMatrix,(AB$4+1),FALSE)*$E2831</f>
        <v>0</v>
      </c>
      <c r="AC2829" s="22">
        <f>VLOOKUP(CONCATENATE($F2829," ",$G2829),AllocFactorMatrix,(AC$4+1),FALSE)*$E2831</f>
        <v>0</v>
      </c>
    </row>
    <row r="2830" spans="4:29" hidden="1" outlineLevel="1">
      <c r="F2830" s="42" t="str">
        <f>F2831</f>
        <v>TRANS_TOTAL</v>
      </c>
      <c r="G2830" s="17" t="str">
        <f>$G$14</f>
        <v>CUSTOMER</v>
      </c>
      <c r="H2830" s="21">
        <f t="shared" si="1328"/>
        <v>0</v>
      </c>
      <c r="I2830" s="22">
        <f>VLOOKUP(CONCATENATE($F2830," ",$G2830),AllocFactorMatrix,(I$4+1),FALSE)*$E2831</f>
        <v>0</v>
      </c>
      <c r="J2830" s="22">
        <f>VLOOKUP(CONCATENATE($F2830," ",$G2830),AllocFactorMatrix,(J$4+1),FALSE)*$E2831</f>
        <v>0</v>
      </c>
      <c r="K2830" s="22">
        <f>VLOOKUP(CONCATENATE($F2830," ",$G2830),AllocFactorMatrix,(K$4+1),FALSE)*$E2831</f>
        <v>0</v>
      </c>
      <c r="L2830" s="22">
        <f>VLOOKUP(CONCATENATE($F2830," ",$G2830),AllocFactorMatrix,(L$4+1),FALSE)*$E2831</f>
        <v>0</v>
      </c>
      <c r="M2830" s="22">
        <f t="shared" si="1331"/>
        <v>0</v>
      </c>
      <c r="N2830" s="22">
        <f>VLOOKUP(CONCATENATE($F2830," ",$G2830),AllocFactorMatrix,(N$4+1),FALSE)*$E2831</f>
        <v>0</v>
      </c>
      <c r="O2830" s="22">
        <f>VLOOKUP(CONCATENATE($F2830," ",$G2830),AllocFactorMatrix,(O$4+1),FALSE)*$E2831</f>
        <v>0</v>
      </c>
      <c r="P2830" s="22">
        <f>VLOOKUP(CONCATENATE($F2830," ",$G2830),AllocFactorMatrix,(P$4+1),FALSE)*$E2831</f>
        <v>0</v>
      </c>
      <c r="Q2830" s="22">
        <f>VLOOKUP(CONCATENATE($F2830," ",$G2830),AllocFactorMatrix,(Q$4+1),FALSE)*$E2831</f>
        <v>0</v>
      </c>
      <c r="R2830" s="22">
        <f t="shared" si="1333"/>
        <v>0</v>
      </c>
      <c r="S2830" s="22">
        <f>VLOOKUP(CONCATENATE($F2830," ",$G2830),AllocFactorMatrix,(S$4+1),FALSE)*$E2831</f>
        <v>0</v>
      </c>
      <c r="T2830" s="22">
        <f>VLOOKUP(CONCATENATE($F2830," ",$G2830),AllocFactorMatrix,(T$4+1),FALSE)*$E2831</f>
        <v>0</v>
      </c>
      <c r="U2830" s="22">
        <f>VLOOKUP(CONCATENATE($F2830," ",$G2830),AllocFactorMatrix,(U$4+1),FALSE)*$E2831</f>
        <v>0</v>
      </c>
      <c r="V2830" s="22">
        <f>VLOOKUP(CONCATENATE($F2830," ",$G2830),AllocFactorMatrix,(V$4+1),FALSE)*$E2831</f>
        <v>0</v>
      </c>
      <c r="W2830" s="22">
        <f t="shared" si="1334"/>
        <v>0</v>
      </c>
      <c r="X2830" s="22">
        <f>VLOOKUP(CONCATENATE($F2830," ",$G2830),AllocFactorMatrix,(X$4+1),FALSE)*$E2831</f>
        <v>0</v>
      </c>
      <c r="Y2830" s="22">
        <f>VLOOKUP(CONCATENATE($F2830," ",$G2830),AllocFactorMatrix,(Y$4+1),FALSE)*$E2831</f>
        <v>0</v>
      </c>
      <c r="Z2830" s="22">
        <f t="shared" si="1332"/>
        <v>0</v>
      </c>
      <c r="AA2830" s="22">
        <f>VLOOKUP(CONCATENATE($F2830," ",$G2830),AllocFactorMatrix,(AA$4+1),FALSE)*$E2831</f>
        <v>0</v>
      </c>
      <c r="AB2830" s="22">
        <f>VLOOKUP(CONCATENATE($F2830," ",$G2830),AllocFactorMatrix,(AB$4+1),FALSE)*$E2831</f>
        <v>0</v>
      </c>
      <c r="AC2830" s="22">
        <f>VLOOKUP(CONCATENATE($F2830," ",$G2830),AllocFactorMatrix,(AC$4+1),FALSE)*$E2831</f>
        <v>0</v>
      </c>
    </row>
    <row r="2831" spans="4:29" collapsed="1">
      <c r="D2831" s="17" t="s">
        <v>267</v>
      </c>
      <c r="E2831" s="19">
        <v>0</v>
      </c>
      <c r="F2831" s="42" t="s">
        <v>191</v>
      </c>
      <c r="G2831" s="17" t="str">
        <f>$G$15</f>
        <v>TOTAL</v>
      </c>
      <c r="H2831" s="21">
        <f t="shared" si="1328"/>
        <v>0</v>
      </c>
      <c r="I2831" s="22">
        <f>VLOOKUP(CONCATENATE($F2831," ",$G2831),AllocFactorMatrix,(I$4+1),FALSE)*$E2831</f>
        <v>0</v>
      </c>
      <c r="J2831" s="22">
        <f>VLOOKUP(CONCATENATE($F2831," ",$G2831),AllocFactorMatrix,(J$4+1),FALSE)*$E2831</f>
        <v>0</v>
      </c>
      <c r="K2831" s="22">
        <f>VLOOKUP(CONCATENATE($F2831," ",$G2831),AllocFactorMatrix,(K$4+1),FALSE)*$E2831</f>
        <v>0</v>
      </c>
      <c r="L2831" s="22">
        <f>VLOOKUP(CONCATENATE($F2831," ",$G2831),AllocFactorMatrix,(L$4+1),FALSE)*$E2831</f>
        <v>0</v>
      </c>
      <c r="M2831" s="22">
        <f t="shared" si="1331"/>
        <v>0</v>
      </c>
      <c r="N2831" s="22">
        <f>VLOOKUP(CONCATENATE($F2831," ",$G2831),AllocFactorMatrix,(N$4+1),FALSE)*$E2831</f>
        <v>0</v>
      </c>
      <c r="O2831" s="22">
        <f>VLOOKUP(CONCATENATE($F2831," ",$G2831),AllocFactorMatrix,(O$4+1),FALSE)*$E2831</f>
        <v>0</v>
      </c>
      <c r="P2831" s="22">
        <f>VLOOKUP(CONCATENATE($F2831," ",$G2831),AllocFactorMatrix,(P$4+1),FALSE)*$E2831</f>
        <v>0</v>
      </c>
      <c r="Q2831" s="22">
        <f>VLOOKUP(CONCATENATE($F2831," ",$G2831),AllocFactorMatrix,(Q$4+1),FALSE)*$E2831</f>
        <v>0</v>
      </c>
      <c r="R2831" s="22">
        <f t="shared" si="1333"/>
        <v>0</v>
      </c>
      <c r="S2831" s="22">
        <f>VLOOKUP(CONCATENATE($F2831," ",$G2831),AllocFactorMatrix,(S$4+1),FALSE)*$E2831</f>
        <v>0</v>
      </c>
      <c r="T2831" s="22">
        <f>VLOOKUP(CONCATENATE($F2831," ",$G2831),AllocFactorMatrix,(T$4+1),FALSE)*$E2831</f>
        <v>0</v>
      </c>
      <c r="U2831" s="22">
        <f>VLOOKUP(CONCATENATE($F2831," ",$G2831),AllocFactorMatrix,(U$4+1),FALSE)*$E2831</f>
        <v>0</v>
      </c>
      <c r="V2831" s="22">
        <f>VLOOKUP(CONCATENATE($F2831," ",$G2831),AllocFactorMatrix,(V$4+1),FALSE)*$E2831</f>
        <v>0</v>
      </c>
      <c r="W2831" s="22">
        <f t="shared" si="1334"/>
        <v>0</v>
      </c>
      <c r="X2831" s="22">
        <f>VLOOKUP(CONCATENATE($F2831," ",$G2831),AllocFactorMatrix,(X$4+1),FALSE)*$E2831</f>
        <v>0</v>
      </c>
      <c r="Y2831" s="22">
        <f>VLOOKUP(CONCATENATE($F2831," ",$G2831),AllocFactorMatrix,(Y$4+1),FALSE)*$E2831</f>
        <v>0</v>
      </c>
      <c r="Z2831" s="22">
        <f t="shared" si="1332"/>
        <v>0</v>
      </c>
      <c r="AA2831" s="22">
        <f>VLOOKUP(CONCATENATE($F2831," ",$G2831),AllocFactorMatrix,(AA$4+1),FALSE)*$E2831</f>
        <v>0</v>
      </c>
      <c r="AB2831" s="22">
        <f>VLOOKUP(CONCATENATE($F2831," ",$G2831),AllocFactorMatrix,(AB$4+1),FALSE)*$E2831</f>
        <v>0</v>
      </c>
      <c r="AC2831" s="22">
        <f>VLOOKUP(CONCATENATE($F2831," ",$G2831),AllocFactorMatrix,(AC$4+1),FALSE)*$E2831</f>
        <v>0</v>
      </c>
    </row>
    <row r="2832" spans="4:29" hidden="1" outlineLevel="1">
      <c r="F2832" s="42" t="str">
        <f>F2839</f>
        <v>TDPLANT</v>
      </c>
      <c r="G2832" s="17" t="str">
        <f>$G$8</f>
        <v>PRODUCTION</v>
      </c>
      <c r="H2832" s="21">
        <f t="shared" si="1328"/>
        <v>-422.39942068058713</v>
      </c>
      <c r="I2832" s="22">
        <f>VLOOKUP(CONCATENATE($F2832," ",$G2832),AllocFactorMatrix,(I$4+1),FALSE)*$E2839</f>
        <v>-209.42925285632083</v>
      </c>
      <c r="J2832" s="22">
        <f>VLOOKUP(CONCATENATE($F2832," ",$G2832),AllocFactorMatrix,(J$4+1),FALSE)*$E2839</f>
        <v>-52.37152745758857</v>
      </c>
      <c r="K2832" s="22">
        <f>VLOOKUP(CONCATENATE($F2832," ",$G2832),AllocFactorMatrix,(K$4+1),FALSE)*$E2839</f>
        <v>-0.66374824395093202</v>
      </c>
      <c r="L2832" s="22">
        <f>VLOOKUP(CONCATENATE($F2832," ",$G2832),AllocFactorMatrix,(L$4+1),FALSE)*$E2839</f>
        <v>-3.3219939837459161E-2</v>
      </c>
      <c r="M2832" s="22">
        <f t="shared" si="1316"/>
        <v>-53.068495641376963</v>
      </c>
      <c r="N2832" s="22">
        <f>VLOOKUP(CONCATENATE($F2832," ",$G2832),AllocFactorMatrix,(N$4+1),FALSE)*$E2839</f>
        <v>-23.496367015421928</v>
      </c>
      <c r="O2832" s="22">
        <f>VLOOKUP(CONCATENATE($F2832," ",$G2832),AllocFactorMatrix,(O$4+1),FALSE)*$E2839</f>
        <v>-6.4398100488683649</v>
      </c>
      <c r="P2832" s="22">
        <f>VLOOKUP(CONCATENATE($F2832," ",$G2832),AllocFactorMatrix,(P$4+1),FALSE)*$E2839</f>
        <v>-1.0247721720446472</v>
      </c>
      <c r="Q2832" s="22">
        <f>VLOOKUP(CONCATENATE($F2832," ",$G2832),AllocFactorMatrix,(Q$4+1),FALSE)*$E2839</f>
        <v>0</v>
      </c>
      <c r="R2832" s="22">
        <f>SUBTOTAL(9,N2832:Q2832)</f>
        <v>-30.960949236334937</v>
      </c>
      <c r="S2832" s="22">
        <f>VLOOKUP(CONCATENATE($F2832," ",$G2832),AllocFactorMatrix,(S$4+1),FALSE)*$E2839</f>
        <v>-1.0156878386337349</v>
      </c>
      <c r="T2832" s="22">
        <f>VLOOKUP(CONCATENATE($F2832," ",$G2832),AllocFactorMatrix,(T$4+1),FALSE)*$E2839</f>
        <v>-18.483786096719307</v>
      </c>
      <c r="U2832" s="22">
        <f>VLOOKUP(CONCATENATE($F2832," ",$G2832),AllocFactorMatrix,(U$4+1),FALSE)*$E2839</f>
        <v>-90.063021800309656</v>
      </c>
      <c r="V2832" s="22">
        <f>VLOOKUP(CONCATENATE($F2832," ",$G2832),AllocFactorMatrix,(V$4+1),FALSE)*$E2839</f>
        <v>-11.475870031692283</v>
      </c>
      <c r="W2832" s="22">
        <f>SUBTOTAL(9,S2832:V2832)</f>
        <v>-121.03836576735497</v>
      </c>
      <c r="X2832" s="22">
        <f>VLOOKUP(CONCATENATE($F2832," ",$G2832),AllocFactorMatrix,(X$4+1),FALSE)*$E2839</f>
        <v>-6.5714329352980174</v>
      </c>
      <c r="Y2832" s="22">
        <f>VLOOKUP(CONCATENATE($F2832," ",$G2832),AllocFactorMatrix,(Y$4+1),FALSE)*$E2839</f>
        <v>-0.12352710555026537</v>
      </c>
      <c r="Z2832" s="22">
        <f t="shared" si="1317"/>
        <v>-6.694960040848283</v>
      </c>
      <c r="AA2832" s="22">
        <f>VLOOKUP(CONCATENATE($F2832," ",$G2832),AllocFactorMatrix,(AA$4+1),FALSE)*$E2839</f>
        <v>-9.5565276261815435E-2</v>
      </c>
      <c r="AB2832" s="22">
        <f>VLOOKUP(CONCATENATE($F2832," ",$G2832),AllocFactorMatrix,(AB$4+1),FALSE)*$E2839</f>
        <v>-0.89805598170009271</v>
      </c>
      <c r="AC2832" s="22">
        <f>VLOOKUP(CONCATENATE($F2832," ",$G2832),AllocFactorMatrix,(AC$4+1),FALSE)*$E2839</f>
        <v>-0.2137758803892765</v>
      </c>
    </row>
    <row r="2833" spans="4:29" hidden="1" outlineLevel="1">
      <c r="F2833" s="42" t="str">
        <f>F2839</f>
        <v>TDPLANT</v>
      </c>
      <c r="G2833" s="17" t="str">
        <f>$G$9</f>
        <v>BULKTRAN</v>
      </c>
      <c r="H2833" s="21">
        <f t="shared" si="1328"/>
        <v>-19602.020341667339</v>
      </c>
      <c r="I2833" s="22">
        <f>VLOOKUP(CONCATENATE($F2833," ",$G2833),AllocFactorMatrix,(I$4+1),FALSE)*$E2839</f>
        <v>-9718.8496802748177</v>
      </c>
      <c r="J2833" s="22">
        <f>VLOOKUP(CONCATENATE($F2833," ",$G2833),AllocFactorMatrix,(J$4+1),FALSE)*$E2839</f>
        <v>-2430.3720513957155</v>
      </c>
      <c r="K2833" s="22">
        <f>VLOOKUP(CONCATENATE($F2833," ",$G2833),AllocFactorMatrix,(K$4+1),FALSE)*$E2839</f>
        <v>-30.802141155185765</v>
      </c>
      <c r="L2833" s="22">
        <f>VLOOKUP(CONCATENATE($F2833," ",$G2833),AllocFactorMatrix,(L$4+1),FALSE)*$E2839</f>
        <v>-1.5416165471856831</v>
      </c>
      <c r="M2833" s="22">
        <f t="shared" si="1316"/>
        <v>-2462.715809098087</v>
      </c>
      <c r="N2833" s="22">
        <f>VLOOKUP(CONCATENATE($F2833," ",$G2833),AllocFactorMatrix,(N$4+1),FALSE)*$E2839</f>
        <v>-1090.3809087841144</v>
      </c>
      <c r="O2833" s="22">
        <f>VLOOKUP(CONCATENATE($F2833," ",$G2833),AllocFactorMatrix,(O$4+1),FALSE)*$E2839</f>
        <v>-298.84815507322242</v>
      </c>
      <c r="P2833" s="22">
        <f>VLOOKUP(CONCATENATE($F2833," ",$G2833),AllocFactorMatrix,(P$4+1),FALSE)*$E2839</f>
        <v>-47.555948182002304</v>
      </c>
      <c r="Q2833" s="22">
        <f>VLOOKUP(CONCATENATE($F2833," ",$G2833),AllocFactorMatrix,(Q$4+1),FALSE)*$E2839</f>
        <v>0</v>
      </c>
      <c r="R2833" s="22">
        <f t="shared" ref="R2833:R2839" si="1335">SUBTOTAL(9,N2833:Q2833)</f>
        <v>-1436.7850120393391</v>
      </c>
      <c r="S2833" s="22">
        <f>VLOOKUP(CONCATENATE($F2833," ",$G2833),AllocFactorMatrix,(S$4+1),FALSE)*$E2839</f>
        <v>-47.134377318992392</v>
      </c>
      <c r="T2833" s="22">
        <f>VLOOKUP(CONCATENATE($F2833," ",$G2833),AllocFactorMatrix,(T$4+1),FALSE)*$E2839</f>
        <v>-857.76526510177439</v>
      </c>
      <c r="U2833" s="22">
        <f>VLOOKUP(CONCATENATE($F2833," ",$G2833),AllocFactorMatrix,(U$4+1),FALSE)*$E2839</f>
        <v>-4179.4971747763921</v>
      </c>
      <c r="V2833" s="22">
        <f>VLOOKUP(CONCATENATE($F2833," ",$G2833),AllocFactorMatrix,(V$4+1),FALSE)*$E2839</f>
        <v>-532.55337669998153</v>
      </c>
      <c r="W2833" s="22">
        <f t="shared" ref="W2833:W2839" si="1336">SUBTOTAL(9,S2833:V2833)</f>
        <v>-5616.9501938971407</v>
      </c>
      <c r="X2833" s="22">
        <f>VLOOKUP(CONCATENATE($F2833," ",$G2833),AllocFactorMatrix,(X$4+1),FALSE)*$E2839</f>
        <v>-304.9562943624901</v>
      </c>
      <c r="Y2833" s="22">
        <f>VLOOKUP(CONCATENATE($F2833," ",$G2833),AllocFactorMatrix,(Y$4+1),FALSE)*$E2839</f>
        <v>-5.7324435526974966</v>
      </c>
      <c r="Z2833" s="22">
        <f t="shared" si="1317"/>
        <v>-310.68873791518757</v>
      </c>
      <c r="AA2833" s="22">
        <f>VLOOKUP(CONCATENATE($F2833," ",$G2833),AllocFactorMatrix,(AA$4+1),FALSE)*$E2839</f>
        <v>-4.434836786051628</v>
      </c>
      <c r="AB2833" s="22">
        <f>VLOOKUP(CONCATENATE($F2833," ",$G2833),AllocFactorMatrix,(AB$4+1),FALSE)*$E2839</f>
        <v>-41.675510806519164</v>
      </c>
      <c r="AC2833" s="22">
        <f>VLOOKUP(CONCATENATE($F2833," ",$G2833),AllocFactorMatrix,(AC$4+1),FALSE)*$E2839</f>
        <v>-9.9205608501939597</v>
      </c>
    </row>
    <row r="2834" spans="4:29" hidden="1" outlineLevel="1">
      <c r="F2834" s="42" t="str">
        <f>F2839</f>
        <v>TDPLANT</v>
      </c>
      <c r="G2834" s="17" t="str">
        <f>$G$10</f>
        <v>SUBTRAN</v>
      </c>
      <c r="H2834" s="21">
        <f t="shared" si="1328"/>
        <v>-6210.0384643216794</v>
      </c>
      <c r="I2834" s="22">
        <f>VLOOKUP(CONCATENATE($F2834," ",$G2834),AllocFactorMatrix,(I$4+1),FALSE)*$E2839</f>
        <v>-2996.7300017017365</v>
      </c>
      <c r="J2834" s="22">
        <f>VLOOKUP(CONCATENATE($F2834," ",$G2834),AllocFactorMatrix,(J$4+1),FALSE)*$E2839</f>
        <v>-747.66443275972097</v>
      </c>
      <c r="K2834" s="22">
        <f>VLOOKUP(CONCATENATE($F2834," ",$G2834),AllocFactorMatrix,(K$4+1),FALSE)*$E2839</f>
        <v>-9.4957810434050902</v>
      </c>
      <c r="L2834" s="22">
        <f>VLOOKUP(CONCATENATE($F2834," ",$G2834),AllocFactorMatrix,(L$4+1),FALSE)*$E2839</f>
        <v>-0.61217808120119854</v>
      </c>
      <c r="M2834" s="22">
        <f t="shared" si="1316"/>
        <v>-757.77239188432736</v>
      </c>
      <c r="N2834" s="22">
        <f>VLOOKUP(CONCATENATE($F2834," ",$G2834),AllocFactorMatrix,(N$4+1),FALSE)*$E2839</f>
        <v>-332.02452753209752</v>
      </c>
      <c r="O2834" s="22">
        <f>VLOOKUP(CONCATENATE($F2834," ",$G2834),AllocFactorMatrix,(O$4+1),FALSE)*$E2839</f>
        <v>-91.149328407307962</v>
      </c>
      <c r="P2834" s="22">
        <f>VLOOKUP(CONCATENATE($F2834," ",$G2834),AllocFactorMatrix,(P$4+1),FALSE)*$E2839</f>
        <v>-18.321689948517459</v>
      </c>
      <c r="Q2834" s="22">
        <f>VLOOKUP(CONCATENATE($F2834," ",$G2834),AllocFactorMatrix,(Q$4+1),FALSE)*$E2839</f>
        <v>0</v>
      </c>
      <c r="R2834" s="22">
        <f t="shared" si="1335"/>
        <v>-441.49554588792296</v>
      </c>
      <c r="S2834" s="22">
        <f>VLOOKUP(CONCATENATE($F2834," ",$G2834),AllocFactorMatrix,(S$4+1),FALSE)*$E2839</f>
        <v>-14.070187682974826</v>
      </c>
      <c r="T2834" s="22">
        <f>VLOOKUP(CONCATENATE($F2834," ",$G2834),AllocFactorMatrix,(T$4+1),FALSE)*$E2839</f>
        <v>-263.60707624091594</v>
      </c>
      <c r="U2834" s="22">
        <f>VLOOKUP(CONCATENATE($F2834," ",$G2834),AllocFactorMatrix,(U$4+1),FALSE)*$E2839</f>
        <v>-1638.1660224119578</v>
      </c>
      <c r="V2834" s="22">
        <f>VLOOKUP(CONCATENATE($F2834," ",$G2834),AllocFactorMatrix,(V$4+1),FALSE)*$E2839</f>
        <v>0</v>
      </c>
      <c r="W2834" s="22">
        <f t="shared" si="1336"/>
        <v>-1915.8432863358485</v>
      </c>
      <c r="X2834" s="22">
        <f>VLOOKUP(CONCATENATE($F2834," ",$G2834),AllocFactorMatrix,(X$4+1),FALSE)*$E2839</f>
        <v>-93.128439193600073</v>
      </c>
      <c r="Y2834" s="22">
        <f>VLOOKUP(CONCATENATE($F2834," ",$G2834),AllocFactorMatrix,(Y$4+1),FALSE)*$E2839</f>
        <v>-1.7863734564289679</v>
      </c>
      <c r="Z2834" s="22">
        <f t="shared" si="1317"/>
        <v>-94.914812650029035</v>
      </c>
      <c r="AA2834" s="22">
        <f>VLOOKUP(CONCATENATE($F2834," ",$G2834),AllocFactorMatrix,(AA$4+1),FALSE)*$E2839</f>
        <v>-1.3587312433901668</v>
      </c>
      <c r="AB2834" s="22">
        <f>VLOOKUP(CONCATENATE($F2834," ",$G2834),AllocFactorMatrix,(AB$4+1),FALSE)*$E2839</f>
        <v>-1.5545953621028432</v>
      </c>
      <c r="AC2834" s="22">
        <f>VLOOKUP(CONCATENATE($F2834," ",$G2834),AllocFactorMatrix,(AC$4+1),FALSE)*$E2839</f>
        <v>-0.36909925632130841</v>
      </c>
    </row>
    <row r="2835" spans="4:29" hidden="1" outlineLevel="1">
      <c r="F2835" s="42" t="str">
        <f>F2839</f>
        <v>TDPLANT</v>
      </c>
      <c r="G2835" s="17" t="str">
        <f>$G$11</f>
        <v>DISTPRI</v>
      </c>
      <c r="H2835" s="21">
        <f t="shared" si="1328"/>
        <v>-9161.5622927721852</v>
      </c>
      <c r="I2835" s="22">
        <f>VLOOKUP(CONCATENATE($F2835," ",$G2835),AllocFactorMatrix,(I$4+1),FALSE)*$E2839</f>
        <v>-6059.6393203389243</v>
      </c>
      <c r="J2835" s="22">
        <f>VLOOKUP(CONCATENATE($F2835," ",$G2835),AllocFactorMatrix,(J$4+1),FALSE)*$E2839</f>
        <v>-1503.7514856203572</v>
      </c>
      <c r="K2835" s="22">
        <f>VLOOKUP(CONCATENATE($F2835," ",$G2835),AllocFactorMatrix,(K$4+1),FALSE)*$E2839</f>
        <v>-19.091483071420765</v>
      </c>
      <c r="L2835" s="22">
        <f>VLOOKUP(CONCATENATE($F2835," ",$G2835),AllocFactorMatrix,(L$4+1),FALSE)*$E2839</f>
        <v>0</v>
      </c>
      <c r="M2835" s="22">
        <f t="shared" si="1316"/>
        <v>-1522.842968691778</v>
      </c>
      <c r="N2835" s="22">
        <f>VLOOKUP(CONCATENATE($F2835," ",$G2835),AllocFactorMatrix,(N$4+1),FALSE)*$E2839</f>
        <v>-656.37756715519379</v>
      </c>
      <c r="O2835" s="22">
        <f>VLOOKUP(CONCATENATE($F2835," ",$G2835),AllocFactorMatrix,(O$4+1),FALSE)*$E2839</f>
        <v>-180.4991001670524</v>
      </c>
      <c r="P2835" s="22">
        <f>VLOOKUP(CONCATENATE($F2835," ",$G2835),AllocFactorMatrix,(P$4+1),FALSE)*$E2839</f>
        <v>0</v>
      </c>
      <c r="Q2835" s="22">
        <f>VLOOKUP(CONCATENATE($F2835," ",$G2835),AllocFactorMatrix,(Q$4+1),FALSE)*$E2839</f>
        <v>0</v>
      </c>
      <c r="R2835" s="22">
        <f t="shared" si="1335"/>
        <v>-836.87666732224625</v>
      </c>
      <c r="S2835" s="22">
        <f>VLOOKUP(CONCATENATE($F2835," ",$G2835),AllocFactorMatrix,(S$4+1),FALSE)*$E2839</f>
        <v>-28.125531687423063</v>
      </c>
      <c r="T2835" s="22">
        <f>VLOOKUP(CONCATENATE($F2835," ",$G2835),AllocFactorMatrix,(T$4+1),FALSE)*$E2839</f>
        <v>-519.47189348354095</v>
      </c>
      <c r="U2835" s="22">
        <f>VLOOKUP(CONCATENATE($F2835," ",$G2835),AllocFactorMatrix,(U$4+1),FALSE)*$E2839</f>
        <v>0</v>
      </c>
      <c r="V2835" s="22">
        <f>VLOOKUP(CONCATENATE($F2835," ",$G2835),AllocFactorMatrix,(V$4+1),FALSE)*$E2839</f>
        <v>0</v>
      </c>
      <c r="W2835" s="22">
        <f t="shared" si="1336"/>
        <v>-547.59742517096402</v>
      </c>
      <c r="X2835" s="22">
        <f>VLOOKUP(CONCATENATE($F2835," ",$G2835),AllocFactorMatrix,(X$4+1),FALSE)*$E2839</f>
        <v>-184.49818471899886</v>
      </c>
      <c r="Y2835" s="22">
        <f>VLOOKUP(CONCATENATE($F2835," ",$G2835),AllocFactorMatrix,(Y$4+1),FALSE)*$E2839</f>
        <v>-3.543460534504363</v>
      </c>
      <c r="Z2835" s="22">
        <f t="shared" si="1317"/>
        <v>-188.04164525350322</v>
      </c>
      <c r="AA2835" s="22">
        <f>VLOOKUP(CONCATENATE($F2835," ",$G2835),AllocFactorMatrix,(AA$4+1),FALSE)*$E2839</f>
        <v>-2.7081008069113133</v>
      </c>
      <c r="AB2835" s="22">
        <f>VLOOKUP(CONCATENATE($F2835," ",$G2835),AllocFactorMatrix,(AB$4+1),FALSE)*$E2839</f>
        <v>-3.1162852581948743</v>
      </c>
      <c r="AC2835" s="22">
        <f>VLOOKUP(CONCATENATE($F2835," ",$G2835),AllocFactorMatrix,(AC$4+1),FALSE)*$E2839</f>
        <v>-0.73987992966420857</v>
      </c>
    </row>
    <row r="2836" spans="4:29" hidden="1" outlineLevel="1">
      <c r="F2836" s="42" t="str">
        <f>F2839</f>
        <v>TDPLANT</v>
      </c>
      <c r="G2836" s="17" t="str">
        <f>$G$12</f>
        <v>DISTSEC</v>
      </c>
      <c r="H2836" s="21">
        <f t="shared" si="1328"/>
        <v>-3029.6287747338783</v>
      </c>
      <c r="I2836" s="22">
        <f>VLOOKUP(CONCATENATE($F2836," ",$G2836),AllocFactorMatrix,(I$4+1),FALSE)*$E2839</f>
        <v>-2303.66439788664</v>
      </c>
      <c r="J2836" s="22">
        <f>VLOOKUP(CONCATENATE($F2836," ",$G2836),AllocFactorMatrix,(J$4+1),FALSE)*$E2839</f>
        <v>-464.97825872168124</v>
      </c>
      <c r="K2836" s="22">
        <f>VLOOKUP(CONCATENATE($F2836," ",$G2836),AllocFactorMatrix,(K$4+1),FALSE)*$E2839</f>
        <v>0</v>
      </c>
      <c r="L2836" s="22">
        <f>VLOOKUP(CONCATENATE($F2836," ",$G2836),AllocFactorMatrix,(L$4+1),FALSE)*$E2839</f>
        <v>0</v>
      </c>
      <c r="M2836" s="22">
        <f t="shared" si="1316"/>
        <v>-464.97825872168124</v>
      </c>
      <c r="N2836" s="22">
        <f>VLOOKUP(CONCATENATE($F2836," ",$G2836),AllocFactorMatrix,(N$4+1),FALSE)*$E2839</f>
        <v>-178.09611254369162</v>
      </c>
      <c r="O2836" s="22">
        <f>VLOOKUP(CONCATENATE($F2836," ",$G2836),AllocFactorMatrix,(O$4+1),FALSE)*$E2839</f>
        <v>0</v>
      </c>
      <c r="P2836" s="22">
        <f>VLOOKUP(CONCATENATE($F2836," ",$G2836),AllocFactorMatrix,(P$4+1),FALSE)*$E2839</f>
        <v>0</v>
      </c>
      <c r="Q2836" s="22">
        <f>VLOOKUP(CONCATENATE($F2836," ",$G2836),AllocFactorMatrix,(Q$4+1),FALSE)*$E2839</f>
        <v>0</v>
      </c>
      <c r="R2836" s="22">
        <f t="shared" si="1335"/>
        <v>-178.09611254369162</v>
      </c>
      <c r="S2836" s="22">
        <f>VLOOKUP(CONCATENATE($F2836," ",$G2836),AllocFactorMatrix,(S$4+1),FALSE)*$E2839</f>
        <v>-6.2551091683268236</v>
      </c>
      <c r="T2836" s="22">
        <f>VLOOKUP(CONCATENATE($F2836," ",$G2836),AllocFactorMatrix,(T$4+1),FALSE)*$E2839</f>
        <v>0</v>
      </c>
      <c r="U2836" s="22">
        <f>VLOOKUP(CONCATENATE($F2836," ",$G2836),AllocFactorMatrix,(U$4+1),FALSE)*$E2839</f>
        <v>0</v>
      </c>
      <c r="V2836" s="22">
        <f>VLOOKUP(CONCATENATE($F2836," ",$G2836),AllocFactorMatrix,(V$4+1),FALSE)*$E2839</f>
        <v>0</v>
      </c>
      <c r="W2836" s="22">
        <f t="shared" si="1336"/>
        <v>-6.2551091683268236</v>
      </c>
      <c r="X2836" s="22">
        <f>VLOOKUP(CONCATENATE($F2836," ",$G2836),AllocFactorMatrix,(X$4+1),FALSE)*$E2839</f>
        <v>-51.659891368393467</v>
      </c>
      <c r="Y2836" s="22">
        <f>VLOOKUP(CONCATENATE($F2836," ",$G2836),AllocFactorMatrix,(Y$4+1),FALSE)*$E2839</f>
        <v>0</v>
      </c>
      <c r="Z2836" s="22">
        <f t="shared" si="1317"/>
        <v>-51.659891368393467</v>
      </c>
      <c r="AA2836" s="22">
        <f>VLOOKUP(CONCATENATE($F2836," ",$G2836),AllocFactorMatrix,(AA$4+1),FALSE)*$E2839</f>
        <v>-0.664953830373469</v>
      </c>
      <c r="AB2836" s="22">
        <f>VLOOKUP(CONCATENATE($F2836," ",$G2836),AllocFactorMatrix,(AB$4+1),FALSE)*$E2839</f>
        <v>-19.797864508665981</v>
      </c>
      <c r="AC2836" s="22">
        <f>VLOOKUP(CONCATENATE($F2836," ",$G2836),AllocFactorMatrix,(AC$4+1),FALSE)*$E2839</f>
        <v>-4.5121867061056813</v>
      </c>
    </row>
    <row r="2837" spans="4:29" hidden="1" outlineLevel="1">
      <c r="F2837" s="42" t="str">
        <f>F2839</f>
        <v>TDPLANT</v>
      </c>
      <c r="G2837" s="17" t="str">
        <f>$G$13</f>
        <v>ENERGY</v>
      </c>
      <c r="H2837" s="21">
        <f t="shared" si="1328"/>
        <v>0</v>
      </c>
      <c r="I2837" s="22">
        <f>VLOOKUP(CONCATENATE($F2837," ",$G2837),AllocFactorMatrix,(I$4+1),FALSE)*$E2839</f>
        <v>0</v>
      </c>
      <c r="J2837" s="22">
        <f>VLOOKUP(CONCATENATE($F2837," ",$G2837),AllocFactorMatrix,(J$4+1),FALSE)*$E2839</f>
        <v>0</v>
      </c>
      <c r="K2837" s="22">
        <f>VLOOKUP(CONCATENATE($F2837," ",$G2837),AllocFactorMatrix,(K$4+1),FALSE)*$E2839</f>
        <v>0</v>
      </c>
      <c r="L2837" s="22">
        <f>VLOOKUP(CONCATENATE($F2837," ",$G2837),AllocFactorMatrix,(L$4+1),FALSE)*$E2839</f>
        <v>0</v>
      </c>
      <c r="M2837" s="22">
        <f t="shared" si="1316"/>
        <v>0</v>
      </c>
      <c r="N2837" s="22">
        <f>VLOOKUP(CONCATENATE($F2837," ",$G2837),AllocFactorMatrix,(N$4+1),FALSE)*$E2839</f>
        <v>0</v>
      </c>
      <c r="O2837" s="22">
        <f>VLOOKUP(CONCATENATE($F2837," ",$G2837),AllocFactorMatrix,(O$4+1),FALSE)*$E2839</f>
        <v>0</v>
      </c>
      <c r="P2837" s="22">
        <f>VLOOKUP(CONCATENATE($F2837," ",$G2837),AllocFactorMatrix,(P$4+1),FALSE)*$E2839</f>
        <v>0</v>
      </c>
      <c r="Q2837" s="22">
        <f>VLOOKUP(CONCATENATE($F2837," ",$G2837),AllocFactorMatrix,(Q$4+1),FALSE)*$E2839</f>
        <v>0</v>
      </c>
      <c r="R2837" s="22">
        <f t="shared" si="1335"/>
        <v>0</v>
      </c>
      <c r="S2837" s="22">
        <f>VLOOKUP(CONCATENATE($F2837," ",$G2837),AllocFactorMatrix,(S$4+1),FALSE)*$E2839</f>
        <v>0</v>
      </c>
      <c r="T2837" s="22">
        <f>VLOOKUP(CONCATENATE($F2837," ",$G2837),AllocFactorMatrix,(T$4+1),FALSE)*$E2839</f>
        <v>0</v>
      </c>
      <c r="U2837" s="22">
        <f>VLOOKUP(CONCATENATE($F2837," ",$G2837),AllocFactorMatrix,(U$4+1),FALSE)*$E2839</f>
        <v>0</v>
      </c>
      <c r="V2837" s="22">
        <f>VLOOKUP(CONCATENATE($F2837," ",$G2837),AllocFactorMatrix,(V$4+1),FALSE)*$E2839</f>
        <v>0</v>
      </c>
      <c r="W2837" s="22">
        <f t="shared" si="1336"/>
        <v>0</v>
      </c>
      <c r="X2837" s="22">
        <f>VLOOKUP(CONCATENATE($F2837," ",$G2837),AllocFactorMatrix,(X$4+1),FALSE)*$E2839</f>
        <v>0</v>
      </c>
      <c r="Y2837" s="22">
        <f>VLOOKUP(CONCATENATE($F2837," ",$G2837),AllocFactorMatrix,(Y$4+1),FALSE)*$E2839</f>
        <v>0</v>
      </c>
      <c r="Z2837" s="22">
        <f t="shared" si="1317"/>
        <v>0</v>
      </c>
      <c r="AA2837" s="22">
        <f>VLOOKUP(CONCATENATE($F2837," ",$G2837),AllocFactorMatrix,(AA$4+1),FALSE)*$E2839</f>
        <v>0</v>
      </c>
      <c r="AB2837" s="22">
        <f>VLOOKUP(CONCATENATE($F2837," ",$G2837),AllocFactorMatrix,(AB$4+1),FALSE)*$E2839</f>
        <v>0</v>
      </c>
      <c r="AC2837" s="22">
        <f>VLOOKUP(CONCATENATE($F2837," ",$G2837),AllocFactorMatrix,(AC$4+1),FALSE)*$E2839</f>
        <v>0</v>
      </c>
    </row>
    <row r="2838" spans="4:29" hidden="1" outlineLevel="1">
      <c r="F2838" s="42" t="str">
        <f>F2839</f>
        <v>TDPLANT</v>
      </c>
      <c r="G2838" s="17" t="str">
        <f>$G$14</f>
        <v>CUSTOMER</v>
      </c>
      <c r="H2838" s="21">
        <f t="shared" si="1328"/>
        <v>-23325.350705824319</v>
      </c>
      <c r="I2838" s="22">
        <f>VLOOKUP(CONCATENATE($F2838," ",$G2838),AllocFactorMatrix,(I$4+1),FALSE)*$E2839</f>
        <v>-17357.933044585774</v>
      </c>
      <c r="J2838" s="22">
        <f>VLOOKUP(CONCATENATE($F2838," ",$G2838),AllocFactorMatrix,(J$4+1),FALSE)*$E2839</f>
        <v>-4271.3985407935616</v>
      </c>
      <c r="K2838" s="22">
        <f>VLOOKUP(CONCATENATE($F2838," ",$G2838),AllocFactorMatrix,(K$4+1),FALSE)*$E2839</f>
        <v>-47.585574302791272</v>
      </c>
      <c r="L2838" s="22">
        <f>VLOOKUP(CONCATENATE($F2838," ",$G2838),AllocFactorMatrix,(L$4+1),FALSE)*$E2839</f>
        <v>-3.5140253216252892</v>
      </c>
      <c r="M2838" s="22">
        <f t="shared" si="1316"/>
        <v>-4322.498140417978</v>
      </c>
      <c r="N2838" s="22">
        <f>VLOOKUP(CONCATENATE($F2838," ",$G2838),AllocFactorMatrix,(N$4+1),FALSE)*$E2839</f>
        <v>-79.497738724905645</v>
      </c>
      <c r="O2838" s="22">
        <f>VLOOKUP(CONCATENATE($F2838," ",$G2838),AllocFactorMatrix,(O$4+1),FALSE)*$E2839</f>
        <v>-24.980256374364028</v>
      </c>
      <c r="P2838" s="22">
        <f>VLOOKUP(CONCATENATE($F2838," ",$G2838),AllocFactorMatrix,(P$4+1),FALSE)*$E2839</f>
        <v>-10.082828632495362</v>
      </c>
      <c r="Q2838" s="22">
        <f>VLOOKUP(CONCATENATE($F2838," ",$G2838),AllocFactorMatrix,(Q$4+1),FALSE)*$E2839</f>
        <v>0</v>
      </c>
      <c r="R2838" s="22">
        <f t="shared" si="1335"/>
        <v>-114.56082373176504</v>
      </c>
      <c r="S2838" s="22">
        <f>VLOOKUP(CONCATENATE($F2838," ",$G2838),AllocFactorMatrix,(S$4+1),FALSE)*$E2839</f>
        <v>-0.73715429908614638</v>
      </c>
      <c r="T2838" s="22">
        <f>VLOOKUP(CONCATENATE($F2838," ",$G2838),AllocFactorMatrix,(T$4+1),FALSE)*$E2839</f>
        <v>-18.354159695601684</v>
      </c>
      <c r="U2838" s="22">
        <f>VLOOKUP(CONCATENATE($F2838," ",$G2838),AllocFactorMatrix,(U$4+1),FALSE)*$E2839</f>
        <v>-33.41974272731273</v>
      </c>
      <c r="V2838" s="22">
        <f>VLOOKUP(CONCATENATE($F2838," ",$G2838),AllocFactorMatrix,(V$4+1),FALSE)*$E2839</f>
        <v>-6.4817220150147898</v>
      </c>
      <c r="W2838" s="22">
        <f t="shared" si="1336"/>
        <v>-58.99277873701535</v>
      </c>
      <c r="X2838" s="22">
        <f>VLOOKUP(CONCATENATE($F2838," ",$G2838),AllocFactorMatrix,(X$4+1),FALSE)*$E2839</f>
        <v>-25.431651325636118</v>
      </c>
      <c r="Y2838" s="22">
        <f>VLOOKUP(CONCATENATE($F2838," ",$G2838),AllocFactorMatrix,(Y$4+1),FALSE)*$E2839</f>
        <v>-0.29636532333390592</v>
      </c>
      <c r="Z2838" s="22">
        <f t="shared" si="1317"/>
        <v>-25.728016648970023</v>
      </c>
      <c r="AA2838" s="22">
        <f>VLOOKUP(CONCATENATE($F2838," ",$G2838),AllocFactorMatrix,(AA$4+1),FALSE)*$E2839</f>
        <v>-1.8232159111919615</v>
      </c>
      <c r="AB2838" s="22">
        <f>VLOOKUP(CONCATENATE($F2838," ",$G2838),AllocFactorMatrix,(AB$4+1),FALSE)*$E2839</f>
        <v>-1270.9894423526212</v>
      </c>
      <c r="AC2838" s="22">
        <f>VLOOKUP(CONCATENATE($F2838," ",$G2838),AllocFactorMatrix,(AC$4+1),FALSE)*$E2839</f>
        <v>-172.82524343900511</v>
      </c>
    </row>
    <row r="2839" spans="4:29" collapsed="1">
      <c r="D2839" s="17" t="s">
        <v>332</v>
      </c>
      <c r="E2839" s="19">
        <v>-61751</v>
      </c>
      <c r="F2839" s="42" t="s">
        <v>204</v>
      </c>
      <c r="G2839" s="17" t="str">
        <f>$G$15</f>
        <v>TOTAL</v>
      </c>
      <c r="H2839" s="21">
        <f t="shared" si="1328"/>
        <v>-61750.999999999978</v>
      </c>
      <c r="I2839" s="22">
        <f>VLOOKUP(CONCATENATE($F2839," ",$G2839),AllocFactorMatrix,(I$4+1),FALSE)*$E2839</f>
        <v>-38646.245697644212</v>
      </c>
      <c r="J2839" s="22">
        <f>VLOOKUP(CONCATENATE($F2839," ",$G2839),AllocFactorMatrix,(J$4+1),FALSE)*$E2839</f>
        <v>-9470.5362967486253</v>
      </c>
      <c r="K2839" s="22">
        <f>VLOOKUP(CONCATENATE($F2839," ",$G2839),AllocFactorMatrix,(K$4+1),FALSE)*$E2839</f>
        <v>-107.63872781675383</v>
      </c>
      <c r="L2839" s="22">
        <f>VLOOKUP(CONCATENATE($F2839," ",$G2839),AllocFactorMatrix,(L$4+1),FALSE)*$E2839</f>
        <v>-5.7010398898496302</v>
      </c>
      <c r="M2839" s="22">
        <f t="shared" si="1316"/>
        <v>-9583.8760644552276</v>
      </c>
      <c r="N2839" s="22">
        <f>VLOOKUP(CONCATENATE($F2839," ",$G2839),AllocFactorMatrix,(N$4+1),FALSE)*$E2839</f>
        <v>-2359.8732217554248</v>
      </c>
      <c r="O2839" s="22">
        <f>VLOOKUP(CONCATENATE($F2839," ",$G2839),AllocFactorMatrix,(O$4+1),FALSE)*$E2839</f>
        <v>-601.91665007081519</v>
      </c>
      <c r="P2839" s="22">
        <f>VLOOKUP(CONCATENATE($F2839," ",$G2839),AllocFactorMatrix,(P$4+1),FALSE)*$E2839</f>
        <v>-76.985238935059783</v>
      </c>
      <c r="Q2839" s="22">
        <f>VLOOKUP(CONCATENATE($F2839," ",$G2839),AllocFactorMatrix,(Q$4+1),FALSE)*$E2839</f>
        <v>0</v>
      </c>
      <c r="R2839" s="22">
        <f t="shared" si="1335"/>
        <v>-3038.7751107612999</v>
      </c>
      <c r="S2839" s="22">
        <f>VLOOKUP(CONCATENATE($F2839," ",$G2839),AllocFactorMatrix,(S$4+1),FALSE)*$E2839</f>
        <v>-97.338047995436995</v>
      </c>
      <c r="T2839" s="22">
        <f>VLOOKUP(CONCATENATE($F2839," ",$G2839),AllocFactorMatrix,(T$4+1),FALSE)*$E2839</f>
        <v>-1677.6821806185526</v>
      </c>
      <c r="U2839" s="22">
        <f>VLOOKUP(CONCATENATE($F2839," ",$G2839),AllocFactorMatrix,(U$4+1),FALSE)*$E2839</f>
        <v>-5941.1459617159717</v>
      </c>
      <c r="V2839" s="22">
        <f>VLOOKUP(CONCATENATE($F2839," ",$G2839),AllocFactorMatrix,(V$4+1),FALSE)*$E2839</f>
        <v>-550.5109687466886</v>
      </c>
      <c r="W2839" s="22">
        <f t="shared" si="1336"/>
        <v>-8266.6771590766493</v>
      </c>
      <c r="X2839" s="22">
        <f>VLOOKUP(CONCATENATE($F2839," ",$G2839),AllocFactorMatrix,(X$4+1),FALSE)*$E2839</f>
        <v>-666.24589390441656</v>
      </c>
      <c r="Y2839" s="22">
        <f>VLOOKUP(CONCATENATE($F2839," ",$G2839),AllocFactorMatrix,(Y$4+1),FALSE)*$E2839</f>
        <v>-11.482169972514999</v>
      </c>
      <c r="Z2839" s="22">
        <f t="shared" si="1317"/>
        <v>-677.72806387693151</v>
      </c>
      <c r="AA2839" s="22">
        <f>VLOOKUP(CONCATENATE($F2839," ",$G2839),AllocFactorMatrix,(AA$4+1),FALSE)*$E2839</f>
        <v>-11.085403854180353</v>
      </c>
      <c r="AB2839" s="22">
        <f>VLOOKUP(CONCATENATE($F2839," ",$G2839),AllocFactorMatrix,(AB$4+1),FALSE)*$E2839</f>
        <v>-1338.0317542698042</v>
      </c>
      <c r="AC2839" s="22">
        <f>VLOOKUP(CONCATENATE($F2839," ",$G2839),AllocFactorMatrix,(AC$4+1),FALSE)*$E2839</f>
        <v>-188.58074606167955</v>
      </c>
    </row>
    <row r="2840" spans="4:29" hidden="1" outlineLevel="1">
      <c r="F2840" s="42" t="str">
        <f>F2847</f>
        <v>RB_GUP</v>
      </c>
      <c r="G2840" s="17" t="str">
        <f>$G$8</f>
        <v>PRODUCTION</v>
      </c>
      <c r="H2840" s="21">
        <f t="shared" ca="1" si="1328"/>
        <v>0</v>
      </c>
      <c r="I2840" s="22">
        <f ca="1">VLOOKUP(CONCATENATE($F2840," ",$G2840),AllocFactorMatrix,(I$4+1),FALSE)*$E2847</f>
        <v>0</v>
      </c>
      <c r="J2840" s="22">
        <f ca="1">VLOOKUP(CONCATENATE($F2840," ",$G2840),AllocFactorMatrix,(J$4+1),FALSE)*$E2847</f>
        <v>0</v>
      </c>
      <c r="K2840" s="22">
        <f ca="1">VLOOKUP(CONCATENATE($F2840," ",$G2840),AllocFactorMatrix,(K$4+1),FALSE)*$E2847</f>
        <v>0</v>
      </c>
      <c r="L2840" s="22">
        <f ca="1">VLOOKUP(CONCATENATE($F2840," ",$G2840),AllocFactorMatrix,(L$4+1),FALSE)*$E2847</f>
        <v>0</v>
      </c>
      <c r="M2840" s="22">
        <f t="shared" ref="M2840:M2847" ca="1" si="1337">SUBTOTAL(9,J2840:L2840)</f>
        <v>0</v>
      </c>
      <c r="N2840" s="22">
        <f ca="1">VLOOKUP(CONCATENATE($F2840," ",$G2840),AllocFactorMatrix,(N$4+1),FALSE)*$E2847</f>
        <v>0</v>
      </c>
      <c r="O2840" s="22">
        <f ca="1">VLOOKUP(CONCATENATE($F2840," ",$G2840),AllocFactorMatrix,(O$4+1),FALSE)*$E2847</f>
        <v>0</v>
      </c>
      <c r="P2840" s="22">
        <f ca="1">VLOOKUP(CONCATENATE($F2840," ",$G2840),AllocFactorMatrix,(P$4+1),FALSE)*$E2847</f>
        <v>0</v>
      </c>
      <c r="Q2840" s="22">
        <f ca="1">VLOOKUP(CONCATENATE($F2840," ",$G2840),AllocFactorMatrix,(Q$4+1),FALSE)*$E2847</f>
        <v>0</v>
      </c>
      <c r="R2840" s="22">
        <f ca="1">SUBTOTAL(9,N2840:Q2840)</f>
        <v>0</v>
      </c>
      <c r="S2840" s="22">
        <f ca="1">VLOOKUP(CONCATENATE($F2840," ",$G2840),AllocFactorMatrix,(S$4+1),FALSE)*$E2847</f>
        <v>0</v>
      </c>
      <c r="T2840" s="22">
        <f ca="1">VLOOKUP(CONCATENATE($F2840," ",$G2840),AllocFactorMatrix,(T$4+1),FALSE)*$E2847</f>
        <v>0</v>
      </c>
      <c r="U2840" s="22">
        <f ca="1">VLOOKUP(CONCATENATE($F2840," ",$G2840),AllocFactorMatrix,(U$4+1),FALSE)*$E2847</f>
        <v>0</v>
      </c>
      <c r="V2840" s="22">
        <f ca="1">VLOOKUP(CONCATENATE($F2840," ",$G2840),AllocFactorMatrix,(V$4+1),FALSE)*$E2847</f>
        <v>0</v>
      </c>
      <c r="W2840" s="22">
        <f ca="1">SUBTOTAL(9,S2840:V2840)</f>
        <v>0</v>
      </c>
      <c r="X2840" s="22">
        <f ca="1">VLOOKUP(CONCATENATE($F2840," ",$G2840),AllocFactorMatrix,(X$4+1),FALSE)*$E2847</f>
        <v>0</v>
      </c>
      <c r="Y2840" s="22">
        <f ca="1">VLOOKUP(CONCATENATE($F2840," ",$G2840),AllocFactorMatrix,(Y$4+1),FALSE)*$E2847</f>
        <v>0</v>
      </c>
      <c r="Z2840" s="22">
        <f t="shared" ref="Z2840:Z2847" ca="1" si="1338">SUBTOTAL(9,X2840:Y2840)</f>
        <v>0</v>
      </c>
      <c r="AA2840" s="22">
        <f ca="1">VLOOKUP(CONCATENATE($F2840," ",$G2840),AllocFactorMatrix,(AA$4+1),FALSE)*$E2847</f>
        <v>0</v>
      </c>
      <c r="AB2840" s="22">
        <f ca="1">VLOOKUP(CONCATENATE($F2840," ",$G2840),AllocFactorMatrix,(AB$4+1),FALSE)*$E2847</f>
        <v>0</v>
      </c>
      <c r="AC2840" s="22">
        <f ca="1">VLOOKUP(CONCATENATE($F2840," ",$G2840),AllocFactorMatrix,(AC$4+1),FALSE)*$E2847</f>
        <v>0</v>
      </c>
    </row>
    <row r="2841" spans="4:29" hidden="1" outlineLevel="1">
      <c r="F2841" s="42" t="str">
        <f>F2847</f>
        <v>RB_GUP</v>
      </c>
      <c r="G2841" s="17" t="str">
        <f>$G$9</f>
        <v>BULKTRAN</v>
      </c>
      <c r="H2841" s="21">
        <f t="shared" ca="1" si="1328"/>
        <v>0</v>
      </c>
      <c r="I2841" s="22">
        <f ca="1">VLOOKUP(CONCATENATE($F2841," ",$G2841),AllocFactorMatrix,(I$4+1),FALSE)*$E2847</f>
        <v>0</v>
      </c>
      <c r="J2841" s="22">
        <f ca="1">VLOOKUP(CONCATENATE($F2841," ",$G2841),AllocFactorMatrix,(J$4+1),FALSE)*$E2847</f>
        <v>0</v>
      </c>
      <c r="K2841" s="22">
        <f ca="1">VLOOKUP(CONCATENATE($F2841," ",$G2841),AllocFactorMatrix,(K$4+1),FALSE)*$E2847</f>
        <v>0</v>
      </c>
      <c r="L2841" s="22">
        <f ca="1">VLOOKUP(CONCATENATE($F2841," ",$G2841),AllocFactorMatrix,(L$4+1),FALSE)*$E2847</f>
        <v>0</v>
      </c>
      <c r="M2841" s="22">
        <f t="shared" ca="1" si="1337"/>
        <v>0</v>
      </c>
      <c r="N2841" s="22">
        <f ca="1">VLOOKUP(CONCATENATE($F2841," ",$G2841),AllocFactorMatrix,(N$4+1),FALSE)*$E2847</f>
        <v>0</v>
      </c>
      <c r="O2841" s="22">
        <f ca="1">VLOOKUP(CONCATENATE($F2841," ",$G2841),AllocFactorMatrix,(O$4+1),FALSE)*$E2847</f>
        <v>0</v>
      </c>
      <c r="P2841" s="22">
        <f ca="1">VLOOKUP(CONCATENATE($F2841," ",$G2841),AllocFactorMatrix,(P$4+1),FALSE)*$E2847</f>
        <v>0</v>
      </c>
      <c r="Q2841" s="22">
        <f ca="1">VLOOKUP(CONCATENATE($F2841," ",$G2841),AllocFactorMatrix,(Q$4+1),FALSE)*$E2847</f>
        <v>0</v>
      </c>
      <c r="R2841" s="22">
        <f t="shared" ref="R2841:R2847" ca="1" si="1339">SUBTOTAL(9,N2841:Q2841)</f>
        <v>0</v>
      </c>
      <c r="S2841" s="22">
        <f ca="1">VLOOKUP(CONCATENATE($F2841," ",$G2841),AllocFactorMatrix,(S$4+1),FALSE)*$E2847</f>
        <v>0</v>
      </c>
      <c r="T2841" s="22">
        <f ca="1">VLOOKUP(CONCATENATE($F2841," ",$G2841),AllocFactorMatrix,(T$4+1),FALSE)*$E2847</f>
        <v>0</v>
      </c>
      <c r="U2841" s="22">
        <f ca="1">VLOOKUP(CONCATENATE($F2841," ",$G2841),AllocFactorMatrix,(U$4+1),FALSE)*$E2847</f>
        <v>0</v>
      </c>
      <c r="V2841" s="22">
        <f ca="1">VLOOKUP(CONCATENATE($F2841," ",$G2841),AllocFactorMatrix,(V$4+1),FALSE)*$E2847</f>
        <v>0</v>
      </c>
      <c r="W2841" s="22">
        <f t="shared" ref="W2841:W2847" ca="1" si="1340">SUBTOTAL(9,S2841:V2841)</f>
        <v>0</v>
      </c>
      <c r="X2841" s="22">
        <f ca="1">VLOOKUP(CONCATENATE($F2841," ",$G2841),AllocFactorMatrix,(X$4+1),FALSE)*$E2847</f>
        <v>0</v>
      </c>
      <c r="Y2841" s="22">
        <f ca="1">VLOOKUP(CONCATENATE($F2841," ",$G2841),AllocFactorMatrix,(Y$4+1),FALSE)*$E2847</f>
        <v>0</v>
      </c>
      <c r="Z2841" s="22">
        <f t="shared" ca="1" si="1338"/>
        <v>0</v>
      </c>
      <c r="AA2841" s="22">
        <f ca="1">VLOOKUP(CONCATENATE($F2841," ",$G2841),AllocFactorMatrix,(AA$4+1),FALSE)*$E2847</f>
        <v>0</v>
      </c>
      <c r="AB2841" s="22">
        <f ca="1">VLOOKUP(CONCATENATE($F2841," ",$G2841),AllocFactorMatrix,(AB$4+1),FALSE)*$E2847</f>
        <v>0</v>
      </c>
      <c r="AC2841" s="22">
        <f ca="1">VLOOKUP(CONCATENATE($F2841," ",$G2841),AllocFactorMatrix,(AC$4+1),FALSE)*$E2847</f>
        <v>0</v>
      </c>
    </row>
    <row r="2842" spans="4:29" hidden="1" outlineLevel="1">
      <c r="F2842" s="42" t="str">
        <f>F2847</f>
        <v>RB_GUP</v>
      </c>
      <c r="G2842" s="17" t="str">
        <f>$G$10</f>
        <v>SUBTRAN</v>
      </c>
      <c r="H2842" s="21">
        <f t="shared" ca="1" si="1328"/>
        <v>0</v>
      </c>
      <c r="I2842" s="22">
        <f ca="1">VLOOKUP(CONCATENATE($F2842," ",$G2842),AllocFactorMatrix,(I$4+1),FALSE)*$E2847</f>
        <v>0</v>
      </c>
      <c r="J2842" s="22">
        <f ca="1">VLOOKUP(CONCATENATE($F2842," ",$G2842),AllocFactorMatrix,(J$4+1),FALSE)*$E2847</f>
        <v>0</v>
      </c>
      <c r="K2842" s="22">
        <f ca="1">VLOOKUP(CONCATENATE($F2842," ",$G2842),AllocFactorMatrix,(K$4+1),FALSE)*$E2847</f>
        <v>0</v>
      </c>
      <c r="L2842" s="22">
        <f ca="1">VLOOKUP(CONCATENATE($F2842," ",$G2842),AllocFactorMatrix,(L$4+1),FALSE)*$E2847</f>
        <v>0</v>
      </c>
      <c r="M2842" s="22">
        <f t="shared" ca="1" si="1337"/>
        <v>0</v>
      </c>
      <c r="N2842" s="22">
        <f ca="1">VLOOKUP(CONCATENATE($F2842," ",$G2842),AllocFactorMatrix,(N$4+1),FALSE)*$E2847</f>
        <v>0</v>
      </c>
      <c r="O2842" s="22">
        <f ca="1">VLOOKUP(CONCATENATE($F2842," ",$G2842),AllocFactorMatrix,(O$4+1),FALSE)*$E2847</f>
        <v>0</v>
      </c>
      <c r="P2842" s="22">
        <f ca="1">VLOOKUP(CONCATENATE($F2842," ",$G2842),AllocFactorMatrix,(P$4+1),FALSE)*$E2847</f>
        <v>0</v>
      </c>
      <c r="Q2842" s="22">
        <f ca="1">VLOOKUP(CONCATENATE($F2842," ",$G2842),AllocFactorMatrix,(Q$4+1),FALSE)*$E2847</f>
        <v>0</v>
      </c>
      <c r="R2842" s="22">
        <f t="shared" ca="1" si="1339"/>
        <v>0</v>
      </c>
      <c r="S2842" s="22">
        <f ca="1">VLOOKUP(CONCATENATE($F2842," ",$G2842),AllocFactorMatrix,(S$4+1),FALSE)*$E2847</f>
        <v>0</v>
      </c>
      <c r="T2842" s="22">
        <f ca="1">VLOOKUP(CONCATENATE($F2842," ",$G2842),AllocFactorMatrix,(T$4+1),FALSE)*$E2847</f>
        <v>0</v>
      </c>
      <c r="U2842" s="22">
        <f ca="1">VLOOKUP(CONCATENATE($F2842," ",$G2842),AllocFactorMatrix,(U$4+1),FALSE)*$E2847</f>
        <v>0</v>
      </c>
      <c r="V2842" s="22">
        <f ca="1">VLOOKUP(CONCATENATE($F2842," ",$G2842),AllocFactorMatrix,(V$4+1),FALSE)*$E2847</f>
        <v>0</v>
      </c>
      <c r="W2842" s="22">
        <f t="shared" ca="1" si="1340"/>
        <v>0</v>
      </c>
      <c r="X2842" s="22">
        <f ca="1">VLOOKUP(CONCATENATE($F2842," ",$G2842),AllocFactorMatrix,(X$4+1),FALSE)*$E2847</f>
        <v>0</v>
      </c>
      <c r="Y2842" s="22">
        <f ca="1">VLOOKUP(CONCATENATE($F2842," ",$G2842),AllocFactorMatrix,(Y$4+1),FALSE)*$E2847</f>
        <v>0</v>
      </c>
      <c r="Z2842" s="22">
        <f t="shared" ca="1" si="1338"/>
        <v>0</v>
      </c>
      <c r="AA2842" s="22">
        <f ca="1">VLOOKUP(CONCATENATE($F2842," ",$G2842),AllocFactorMatrix,(AA$4+1),FALSE)*$E2847</f>
        <v>0</v>
      </c>
      <c r="AB2842" s="22">
        <f ca="1">VLOOKUP(CONCATENATE($F2842," ",$G2842),AllocFactorMatrix,(AB$4+1),FALSE)*$E2847</f>
        <v>0</v>
      </c>
      <c r="AC2842" s="22">
        <f ca="1">VLOOKUP(CONCATENATE($F2842," ",$G2842),AllocFactorMatrix,(AC$4+1),FALSE)*$E2847</f>
        <v>0</v>
      </c>
    </row>
    <row r="2843" spans="4:29" hidden="1" outlineLevel="1">
      <c r="F2843" s="42" t="str">
        <f>F2847</f>
        <v>RB_GUP</v>
      </c>
      <c r="G2843" s="17" t="str">
        <f>$G$11</f>
        <v>DISTPRI</v>
      </c>
      <c r="H2843" s="21">
        <f t="shared" ca="1" si="1328"/>
        <v>0</v>
      </c>
      <c r="I2843" s="22">
        <f ca="1">VLOOKUP(CONCATENATE($F2843," ",$G2843),AllocFactorMatrix,(I$4+1),FALSE)*$E2847</f>
        <v>0</v>
      </c>
      <c r="J2843" s="22">
        <f ca="1">VLOOKUP(CONCATENATE($F2843," ",$G2843),AllocFactorMatrix,(J$4+1),FALSE)*$E2847</f>
        <v>0</v>
      </c>
      <c r="K2843" s="22">
        <f ca="1">VLOOKUP(CONCATENATE($F2843," ",$G2843),AllocFactorMatrix,(K$4+1),FALSE)*$E2847</f>
        <v>0</v>
      </c>
      <c r="L2843" s="22">
        <f ca="1">VLOOKUP(CONCATENATE($F2843," ",$G2843),AllocFactorMatrix,(L$4+1),FALSE)*$E2847</f>
        <v>0</v>
      </c>
      <c r="M2843" s="22">
        <f t="shared" ca="1" si="1337"/>
        <v>0</v>
      </c>
      <c r="N2843" s="22">
        <f ca="1">VLOOKUP(CONCATENATE($F2843," ",$G2843),AllocFactorMatrix,(N$4+1),FALSE)*$E2847</f>
        <v>0</v>
      </c>
      <c r="O2843" s="22">
        <f ca="1">VLOOKUP(CONCATENATE($F2843," ",$G2843),AllocFactorMatrix,(O$4+1),FALSE)*$E2847</f>
        <v>0</v>
      </c>
      <c r="P2843" s="22">
        <f ca="1">VLOOKUP(CONCATENATE($F2843," ",$G2843),AllocFactorMatrix,(P$4+1),FALSE)*$E2847</f>
        <v>0</v>
      </c>
      <c r="Q2843" s="22">
        <f ca="1">VLOOKUP(CONCATENATE($F2843," ",$G2843),AllocFactorMatrix,(Q$4+1),FALSE)*$E2847</f>
        <v>0</v>
      </c>
      <c r="R2843" s="22">
        <f t="shared" ca="1" si="1339"/>
        <v>0</v>
      </c>
      <c r="S2843" s="22">
        <f ca="1">VLOOKUP(CONCATENATE($F2843," ",$G2843),AllocFactorMatrix,(S$4+1),FALSE)*$E2847</f>
        <v>0</v>
      </c>
      <c r="T2843" s="22">
        <f ca="1">VLOOKUP(CONCATENATE($F2843," ",$G2843),AllocFactorMatrix,(T$4+1),FALSE)*$E2847</f>
        <v>0</v>
      </c>
      <c r="U2843" s="22">
        <f ca="1">VLOOKUP(CONCATENATE($F2843," ",$G2843),AllocFactorMatrix,(U$4+1),FALSE)*$E2847</f>
        <v>0</v>
      </c>
      <c r="V2843" s="22">
        <f ca="1">VLOOKUP(CONCATENATE($F2843," ",$G2843),AllocFactorMatrix,(V$4+1),FALSE)*$E2847</f>
        <v>0</v>
      </c>
      <c r="W2843" s="22">
        <f t="shared" ca="1" si="1340"/>
        <v>0</v>
      </c>
      <c r="X2843" s="22">
        <f ca="1">VLOOKUP(CONCATENATE($F2843," ",$G2843),AllocFactorMatrix,(X$4+1),FALSE)*$E2847</f>
        <v>0</v>
      </c>
      <c r="Y2843" s="22">
        <f ca="1">VLOOKUP(CONCATENATE($F2843," ",$G2843),AllocFactorMatrix,(Y$4+1),FALSE)*$E2847</f>
        <v>0</v>
      </c>
      <c r="Z2843" s="22">
        <f t="shared" ca="1" si="1338"/>
        <v>0</v>
      </c>
      <c r="AA2843" s="22">
        <f ca="1">VLOOKUP(CONCATENATE($F2843," ",$G2843),AllocFactorMatrix,(AA$4+1),FALSE)*$E2847</f>
        <v>0</v>
      </c>
      <c r="AB2843" s="22">
        <f ca="1">VLOOKUP(CONCATENATE($F2843," ",$G2843),AllocFactorMatrix,(AB$4+1),FALSE)*$E2847</f>
        <v>0</v>
      </c>
      <c r="AC2843" s="22">
        <f ca="1">VLOOKUP(CONCATENATE($F2843," ",$G2843),AllocFactorMatrix,(AC$4+1),FALSE)*$E2847</f>
        <v>0</v>
      </c>
    </row>
    <row r="2844" spans="4:29" hidden="1" outlineLevel="1">
      <c r="F2844" s="42" t="str">
        <f>F2847</f>
        <v>RB_GUP</v>
      </c>
      <c r="G2844" s="17" t="str">
        <f>$G$12</f>
        <v>DISTSEC</v>
      </c>
      <c r="H2844" s="21">
        <f t="shared" ca="1" si="1328"/>
        <v>0</v>
      </c>
      <c r="I2844" s="22">
        <f ca="1">VLOOKUP(CONCATENATE($F2844," ",$G2844),AllocFactorMatrix,(I$4+1),FALSE)*$E2847</f>
        <v>0</v>
      </c>
      <c r="J2844" s="22">
        <f ca="1">VLOOKUP(CONCATENATE($F2844," ",$G2844),AllocFactorMatrix,(J$4+1),FALSE)*$E2847</f>
        <v>0</v>
      </c>
      <c r="K2844" s="22">
        <f ca="1">VLOOKUP(CONCATENATE($F2844," ",$G2844),AllocFactorMatrix,(K$4+1),FALSE)*$E2847</f>
        <v>0</v>
      </c>
      <c r="L2844" s="22">
        <f ca="1">VLOOKUP(CONCATENATE($F2844," ",$G2844),AllocFactorMatrix,(L$4+1),FALSE)*$E2847</f>
        <v>0</v>
      </c>
      <c r="M2844" s="22">
        <f t="shared" ca="1" si="1337"/>
        <v>0</v>
      </c>
      <c r="N2844" s="22">
        <f ca="1">VLOOKUP(CONCATENATE($F2844," ",$G2844),AllocFactorMatrix,(N$4+1),FALSE)*$E2847</f>
        <v>0</v>
      </c>
      <c r="O2844" s="22">
        <f ca="1">VLOOKUP(CONCATENATE($F2844," ",$G2844),AllocFactorMatrix,(O$4+1),FALSE)*$E2847</f>
        <v>0</v>
      </c>
      <c r="P2844" s="22">
        <f ca="1">VLOOKUP(CONCATENATE($F2844," ",$G2844),AllocFactorMatrix,(P$4+1),FALSE)*$E2847</f>
        <v>0</v>
      </c>
      <c r="Q2844" s="22">
        <f ca="1">VLOOKUP(CONCATENATE($F2844," ",$G2844),AllocFactorMatrix,(Q$4+1),FALSE)*$E2847</f>
        <v>0</v>
      </c>
      <c r="R2844" s="22">
        <f t="shared" ca="1" si="1339"/>
        <v>0</v>
      </c>
      <c r="S2844" s="22">
        <f ca="1">VLOOKUP(CONCATENATE($F2844," ",$G2844),AllocFactorMatrix,(S$4+1),FALSE)*$E2847</f>
        <v>0</v>
      </c>
      <c r="T2844" s="22">
        <f ca="1">VLOOKUP(CONCATENATE($F2844," ",$G2844),AllocFactorMatrix,(T$4+1),FALSE)*$E2847</f>
        <v>0</v>
      </c>
      <c r="U2844" s="22">
        <f ca="1">VLOOKUP(CONCATENATE($F2844," ",$G2844),AllocFactorMatrix,(U$4+1),FALSE)*$E2847</f>
        <v>0</v>
      </c>
      <c r="V2844" s="22">
        <f ca="1">VLOOKUP(CONCATENATE($F2844," ",$G2844),AllocFactorMatrix,(V$4+1),FALSE)*$E2847</f>
        <v>0</v>
      </c>
      <c r="W2844" s="22">
        <f t="shared" ca="1" si="1340"/>
        <v>0</v>
      </c>
      <c r="X2844" s="22">
        <f ca="1">VLOOKUP(CONCATENATE($F2844," ",$G2844),AllocFactorMatrix,(X$4+1),FALSE)*$E2847</f>
        <v>0</v>
      </c>
      <c r="Y2844" s="22">
        <f ca="1">VLOOKUP(CONCATENATE($F2844," ",$G2844),AllocFactorMatrix,(Y$4+1),FALSE)*$E2847</f>
        <v>0</v>
      </c>
      <c r="Z2844" s="22">
        <f t="shared" ca="1" si="1338"/>
        <v>0</v>
      </c>
      <c r="AA2844" s="22">
        <f ca="1">VLOOKUP(CONCATENATE($F2844," ",$G2844),AllocFactorMatrix,(AA$4+1),FALSE)*$E2847</f>
        <v>0</v>
      </c>
      <c r="AB2844" s="22">
        <f ca="1">VLOOKUP(CONCATENATE($F2844," ",$G2844),AllocFactorMatrix,(AB$4+1),FALSE)*$E2847</f>
        <v>0</v>
      </c>
      <c r="AC2844" s="22">
        <f ca="1">VLOOKUP(CONCATENATE($F2844," ",$G2844),AllocFactorMatrix,(AC$4+1),FALSE)*$E2847</f>
        <v>0</v>
      </c>
    </row>
    <row r="2845" spans="4:29" hidden="1" outlineLevel="1">
      <c r="F2845" s="42" t="str">
        <f>F2847</f>
        <v>RB_GUP</v>
      </c>
      <c r="G2845" s="17" t="str">
        <f>$G$13</f>
        <v>ENERGY</v>
      </c>
      <c r="H2845" s="21">
        <f t="shared" ca="1" si="1328"/>
        <v>0</v>
      </c>
      <c r="I2845" s="22">
        <f ca="1">VLOOKUP(CONCATENATE($F2845," ",$G2845),AllocFactorMatrix,(I$4+1),FALSE)*$E2847</f>
        <v>0</v>
      </c>
      <c r="J2845" s="22">
        <f ca="1">VLOOKUP(CONCATENATE($F2845," ",$G2845),AllocFactorMatrix,(J$4+1),FALSE)*$E2847</f>
        <v>0</v>
      </c>
      <c r="K2845" s="22">
        <f ca="1">VLOOKUP(CONCATENATE($F2845," ",$G2845),AllocFactorMatrix,(K$4+1),FALSE)*$E2847</f>
        <v>0</v>
      </c>
      <c r="L2845" s="22">
        <f ca="1">VLOOKUP(CONCATENATE($F2845," ",$G2845),AllocFactorMatrix,(L$4+1),FALSE)*$E2847</f>
        <v>0</v>
      </c>
      <c r="M2845" s="22">
        <f t="shared" ca="1" si="1337"/>
        <v>0</v>
      </c>
      <c r="N2845" s="22">
        <f ca="1">VLOOKUP(CONCATENATE($F2845," ",$G2845),AllocFactorMatrix,(N$4+1),FALSE)*$E2847</f>
        <v>0</v>
      </c>
      <c r="O2845" s="22">
        <f ca="1">VLOOKUP(CONCATENATE($F2845," ",$G2845),AllocFactorMatrix,(O$4+1),FALSE)*$E2847</f>
        <v>0</v>
      </c>
      <c r="P2845" s="22">
        <f ca="1">VLOOKUP(CONCATENATE($F2845," ",$G2845),AllocFactorMatrix,(P$4+1),FALSE)*$E2847</f>
        <v>0</v>
      </c>
      <c r="Q2845" s="22">
        <f ca="1">VLOOKUP(CONCATENATE($F2845," ",$G2845),AllocFactorMatrix,(Q$4+1),FALSE)*$E2847</f>
        <v>0</v>
      </c>
      <c r="R2845" s="22">
        <f t="shared" ca="1" si="1339"/>
        <v>0</v>
      </c>
      <c r="S2845" s="22">
        <f ca="1">VLOOKUP(CONCATENATE($F2845," ",$G2845),AllocFactorMatrix,(S$4+1),FALSE)*$E2847</f>
        <v>0</v>
      </c>
      <c r="T2845" s="22">
        <f ca="1">VLOOKUP(CONCATENATE($F2845," ",$G2845),AllocFactorMatrix,(T$4+1),FALSE)*$E2847</f>
        <v>0</v>
      </c>
      <c r="U2845" s="22">
        <f ca="1">VLOOKUP(CONCATENATE($F2845," ",$G2845),AllocFactorMatrix,(U$4+1),FALSE)*$E2847</f>
        <v>0</v>
      </c>
      <c r="V2845" s="22">
        <f ca="1">VLOOKUP(CONCATENATE($F2845," ",$G2845),AllocFactorMatrix,(V$4+1),FALSE)*$E2847</f>
        <v>0</v>
      </c>
      <c r="W2845" s="22">
        <f t="shared" ca="1" si="1340"/>
        <v>0</v>
      </c>
      <c r="X2845" s="22">
        <f ca="1">VLOOKUP(CONCATENATE($F2845," ",$G2845),AllocFactorMatrix,(X$4+1),FALSE)*$E2847</f>
        <v>0</v>
      </c>
      <c r="Y2845" s="22">
        <f ca="1">VLOOKUP(CONCATENATE($F2845," ",$G2845),AllocFactorMatrix,(Y$4+1),FALSE)*$E2847</f>
        <v>0</v>
      </c>
      <c r="Z2845" s="22">
        <f t="shared" ca="1" si="1338"/>
        <v>0</v>
      </c>
      <c r="AA2845" s="22">
        <f ca="1">VLOOKUP(CONCATENATE($F2845," ",$G2845),AllocFactorMatrix,(AA$4+1),FALSE)*$E2847</f>
        <v>0</v>
      </c>
      <c r="AB2845" s="22">
        <f ca="1">VLOOKUP(CONCATENATE($F2845," ",$G2845),AllocFactorMatrix,(AB$4+1),FALSE)*$E2847</f>
        <v>0</v>
      </c>
      <c r="AC2845" s="22">
        <f ca="1">VLOOKUP(CONCATENATE($F2845," ",$G2845),AllocFactorMatrix,(AC$4+1),FALSE)*$E2847</f>
        <v>0</v>
      </c>
    </row>
    <row r="2846" spans="4:29" hidden="1" outlineLevel="1">
      <c r="F2846" s="42" t="str">
        <f>F2847</f>
        <v>RB_GUP</v>
      </c>
      <c r="G2846" s="17" t="str">
        <f>$G$14</f>
        <v>CUSTOMER</v>
      </c>
      <c r="H2846" s="21">
        <f t="shared" ca="1" si="1328"/>
        <v>0</v>
      </c>
      <c r="I2846" s="22">
        <f ca="1">VLOOKUP(CONCATENATE($F2846," ",$G2846),AllocFactorMatrix,(I$4+1),FALSE)*$E2847</f>
        <v>0</v>
      </c>
      <c r="J2846" s="22">
        <f ca="1">VLOOKUP(CONCATENATE($F2846," ",$G2846),AllocFactorMatrix,(J$4+1),FALSE)*$E2847</f>
        <v>0</v>
      </c>
      <c r="K2846" s="22">
        <f ca="1">VLOOKUP(CONCATENATE($F2846," ",$G2846),AllocFactorMatrix,(K$4+1),FALSE)*$E2847</f>
        <v>0</v>
      </c>
      <c r="L2846" s="22">
        <f ca="1">VLOOKUP(CONCATENATE($F2846," ",$G2846),AllocFactorMatrix,(L$4+1),FALSE)*$E2847</f>
        <v>0</v>
      </c>
      <c r="M2846" s="22">
        <f t="shared" ca="1" si="1337"/>
        <v>0</v>
      </c>
      <c r="N2846" s="22">
        <f ca="1">VLOOKUP(CONCATENATE($F2846," ",$G2846),AllocFactorMatrix,(N$4+1),FALSE)*$E2847</f>
        <v>0</v>
      </c>
      <c r="O2846" s="22">
        <f ca="1">VLOOKUP(CONCATENATE($F2846," ",$G2846),AllocFactorMatrix,(O$4+1),FALSE)*$E2847</f>
        <v>0</v>
      </c>
      <c r="P2846" s="22">
        <f ca="1">VLOOKUP(CONCATENATE($F2846," ",$G2846),AllocFactorMatrix,(P$4+1),FALSE)*$E2847</f>
        <v>0</v>
      </c>
      <c r="Q2846" s="22">
        <f ca="1">VLOOKUP(CONCATENATE($F2846," ",$G2846),AllocFactorMatrix,(Q$4+1),FALSE)*$E2847</f>
        <v>0</v>
      </c>
      <c r="R2846" s="22">
        <f t="shared" ca="1" si="1339"/>
        <v>0</v>
      </c>
      <c r="S2846" s="22">
        <f ca="1">VLOOKUP(CONCATENATE($F2846," ",$G2846),AllocFactorMatrix,(S$4+1),FALSE)*$E2847</f>
        <v>0</v>
      </c>
      <c r="T2846" s="22">
        <f ca="1">VLOOKUP(CONCATENATE($F2846," ",$G2846),AllocFactorMatrix,(T$4+1),FALSE)*$E2847</f>
        <v>0</v>
      </c>
      <c r="U2846" s="22">
        <f ca="1">VLOOKUP(CONCATENATE($F2846," ",$G2846),AllocFactorMatrix,(U$4+1),FALSE)*$E2847</f>
        <v>0</v>
      </c>
      <c r="V2846" s="22">
        <f ca="1">VLOOKUP(CONCATENATE($F2846," ",$G2846),AllocFactorMatrix,(V$4+1),FALSE)*$E2847</f>
        <v>0</v>
      </c>
      <c r="W2846" s="22">
        <f t="shared" ca="1" si="1340"/>
        <v>0</v>
      </c>
      <c r="X2846" s="22">
        <f ca="1">VLOOKUP(CONCATENATE($F2846," ",$G2846),AllocFactorMatrix,(X$4+1),FALSE)*$E2847</f>
        <v>0</v>
      </c>
      <c r="Y2846" s="22">
        <f ca="1">VLOOKUP(CONCATENATE($F2846," ",$G2846),AllocFactorMatrix,(Y$4+1),FALSE)*$E2847</f>
        <v>0</v>
      </c>
      <c r="Z2846" s="22">
        <f t="shared" ca="1" si="1338"/>
        <v>0</v>
      </c>
      <c r="AA2846" s="22">
        <f ca="1">VLOOKUP(CONCATENATE($F2846," ",$G2846),AllocFactorMatrix,(AA$4+1),FALSE)*$E2847</f>
        <v>0</v>
      </c>
      <c r="AB2846" s="22">
        <f ca="1">VLOOKUP(CONCATENATE($F2846," ",$G2846),AllocFactorMatrix,(AB$4+1),FALSE)*$E2847</f>
        <v>0</v>
      </c>
      <c r="AC2846" s="22">
        <f ca="1">VLOOKUP(CONCATENATE($F2846," ",$G2846),AllocFactorMatrix,(AC$4+1),FALSE)*$E2847</f>
        <v>0</v>
      </c>
    </row>
    <row r="2847" spans="4:29" collapsed="1">
      <c r="D2847" s="17" t="s">
        <v>268</v>
      </c>
      <c r="E2847" s="19">
        <v>0</v>
      </c>
      <c r="F2847" s="19" t="s">
        <v>73</v>
      </c>
      <c r="G2847" s="17" t="str">
        <f>$G$15</f>
        <v>TOTAL</v>
      </c>
      <c r="H2847" s="21">
        <f t="shared" ca="1" si="1328"/>
        <v>0</v>
      </c>
      <c r="I2847" s="22">
        <f ca="1">VLOOKUP(CONCATENATE($F2847," ",$G2847),AllocFactorMatrix,(I$4+1),FALSE)*$E2847</f>
        <v>0</v>
      </c>
      <c r="J2847" s="22">
        <f ca="1">VLOOKUP(CONCATENATE($F2847," ",$G2847),AllocFactorMatrix,(J$4+1),FALSE)*$E2847</f>
        <v>0</v>
      </c>
      <c r="K2847" s="22">
        <f ca="1">VLOOKUP(CONCATENATE($F2847," ",$G2847),AllocFactorMatrix,(K$4+1),FALSE)*$E2847</f>
        <v>0</v>
      </c>
      <c r="L2847" s="22">
        <f ca="1">VLOOKUP(CONCATENATE($F2847," ",$G2847),AllocFactorMatrix,(L$4+1),FALSE)*$E2847</f>
        <v>0</v>
      </c>
      <c r="M2847" s="22">
        <f t="shared" ca="1" si="1337"/>
        <v>0</v>
      </c>
      <c r="N2847" s="22">
        <f ca="1">VLOOKUP(CONCATENATE($F2847," ",$G2847),AllocFactorMatrix,(N$4+1),FALSE)*$E2847</f>
        <v>0</v>
      </c>
      <c r="O2847" s="22">
        <f ca="1">VLOOKUP(CONCATENATE($F2847," ",$G2847),AllocFactorMatrix,(O$4+1),FALSE)*$E2847</f>
        <v>0</v>
      </c>
      <c r="P2847" s="22">
        <f ca="1">VLOOKUP(CONCATENATE($F2847," ",$G2847),AllocFactorMatrix,(P$4+1),FALSE)*$E2847</f>
        <v>0</v>
      </c>
      <c r="Q2847" s="22">
        <f ca="1">VLOOKUP(CONCATENATE($F2847," ",$G2847),AllocFactorMatrix,(Q$4+1),FALSE)*$E2847</f>
        <v>0</v>
      </c>
      <c r="R2847" s="22">
        <f t="shared" ca="1" si="1339"/>
        <v>0</v>
      </c>
      <c r="S2847" s="22">
        <f ca="1">VLOOKUP(CONCATENATE($F2847," ",$G2847),AllocFactorMatrix,(S$4+1),FALSE)*$E2847</f>
        <v>0</v>
      </c>
      <c r="T2847" s="22">
        <f ca="1">VLOOKUP(CONCATENATE($F2847," ",$G2847),AllocFactorMatrix,(T$4+1),FALSE)*$E2847</f>
        <v>0</v>
      </c>
      <c r="U2847" s="22">
        <f ca="1">VLOOKUP(CONCATENATE($F2847," ",$G2847),AllocFactorMatrix,(U$4+1),FALSE)*$E2847</f>
        <v>0</v>
      </c>
      <c r="V2847" s="22">
        <f ca="1">VLOOKUP(CONCATENATE($F2847," ",$G2847),AllocFactorMatrix,(V$4+1),FALSE)*$E2847</f>
        <v>0</v>
      </c>
      <c r="W2847" s="22">
        <f t="shared" ca="1" si="1340"/>
        <v>0</v>
      </c>
      <c r="X2847" s="22">
        <f ca="1">VLOOKUP(CONCATENATE($F2847," ",$G2847),AllocFactorMatrix,(X$4+1),FALSE)*$E2847</f>
        <v>0</v>
      </c>
      <c r="Y2847" s="22">
        <f ca="1">VLOOKUP(CONCATENATE($F2847," ",$G2847),AllocFactorMatrix,(Y$4+1),FALSE)*$E2847</f>
        <v>0</v>
      </c>
      <c r="Z2847" s="22">
        <f t="shared" ca="1" si="1338"/>
        <v>0</v>
      </c>
      <c r="AA2847" s="22">
        <f ca="1">VLOOKUP(CONCATENATE($F2847," ",$G2847),AllocFactorMatrix,(AA$4+1),FALSE)*$E2847</f>
        <v>0</v>
      </c>
      <c r="AB2847" s="22">
        <f ca="1">VLOOKUP(CONCATENATE($F2847," ",$G2847),AllocFactorMatrix,(AB$4+1),FALSE)*$E2847</f>
        <v>0</v>
      </c>
      <c r="AC2847" s="22">
        <f ca="1">VLOOKUP(CONCATENATE($F2847," ",$G2847),AllocFactorMatrix,(AC$4+1),FALSE)*$E2847</f>
        <v>0</v>
      </c>
    </row>
    <row r="2848" spans="4:29" hidden="1" outlineLevel="1">
      <c r="F2848" s="42" t="str">
        <f>F2855</f>
        <v>EXP_OM_DIST</v>
      </c>
      <c r="G2848" s="17" t="str">
        <f>$G$8</f>
        <v>PRODUCTION</v>
      </c>
      <c r="H2848" s="21">
        <f t="shared" si="1328"/>
        <v>0</v>
      </c>
      <c r="I2848" s="22">
        <f>VLOOKUP(CONCATENATE($F2848," ",$G2848),AllocFactorMatrix,(I$4+1),FALSE)*$E2855</f>
        <v>0</v>
      </c>
      <c r="J2848" s="22">
        <f>VLOOKUP(CONCATENATE($F2848," ",$G2848),AllocFactorMatrix,(J$4+1),FALSE)*$E2855</f>
        <v>0</v>
      </c>
      <c r="K2848" s="22">
        <f>VLOOKUP(CONCATENATE($F2848," ",$G2848),AllocFactorMatrix,(K$4+1),FALSE)*$E2855</f>
        <v>0</v>
      </c>
      <c r="L2848" s="22">
        <f>VLOOKUP(CONCATENATE($F2848," ",$G2848),AllocFactorMatrix,(L$4+1),FALSE)*$E2855</f>
        <v>0</v>
      </c>
      <c r="M2848" s="22">
        <f t="shared" ref="M2848:M2855" si="1341">SUBTOTAL(9,J2848:L2848)</f>
        <v>0</v>
      </c>
      <c r="N2848" s="22">
        <f>VLOOKUP(CONCATENATE($F2848," ",$G2848),AllocFactorMatrix,(N$4+1),FALSE)*$E2855</f>
        <v>0</v>
      </c>
      <c r="O2848" s="22">
        <f>VLOOKUP(CONCATENATE($F2848," ",$G2848),AllocFactorMatrix,(O$4+1),FALSE)*$E2855</f>
        <v>0</v>
      </c>
      <c r="P2848" s="22">
        <f>VLOOKUP(CONCATENATE($F2848," ",$G2848),AllocFactorMatrix,(P$4+1),FALSE)*$E2855</f>
        <v>0</v>
      </c>
      <c r="Q2848" s="22">
        <f>VLOOKUP(CONCATENATE($F2848," ",$G2848),AllocFactorMatrix,(Q$4+1),FALSE)*$E2855</f>
        <v>0</v>
      </c>
      <c r="R2848" s="22">
        <f>SUBTOTAL(9,N2848:Q2848)</f>
        <v>0</v>
      </c>
      <c r="S2848" s="22">
        <f>VLOOKUP(CONCATENATE($F2848," ",$G2848),AllocFactorMatrix,(S$4+1),FALSE)*$E2855</f>
        <v>0</v>
      </c>
      <c r="T2848" s="22">
        <f>VLOOKUP(CONCATENATE($F2848," ",$G2848),AllocFactorMatrix,(T$4+1),FALSE)*$E2855</f>
        <v>0</v>
      </c>
      <c r="U2848" s="22">
        <f>VLOOKUP(CONCATENATE($F2848," ",$G2848),AllocFactorMatrix,(U$4+1),FALSE)*$E2855</f>
        <v>0</v>
      </c>
      <c r="V2848" s="22">
        <f>VLOOKUP(CONCATENATE($F2848," ",$G2848),AllocFactorMatrix,(V$4+1),FALSE)*$E2855</f>
        <v>0</v>
      </c>
      <c r="W2848" s="22">
        <f>SUBTOTAL(9,S2848:V2848)</f>
        <v>0</v>
      </c>
      <c r="X2848" s="22">
        <f>VLOOKUP(CONCATENATE($F2848," ",$G2848),AllocFactorMatrix,(X$4+1),FALSE)*$E2855</f>
        <v>0</v>
      </c>
      <c r="Y2848" s="22">
        <f>VLOOKUP(CONCATENATE($F2848," ",$G2848),AllocFactorMatrix,(Y$4+1),FALSE)*$E2855</f>
        <v>0</v>
      </c>
      <c r="Z2848" s="22">
        <f t="shared" ref="Z2848:Z2855" si="1342">SUBTOTAL(9,X2848:Y2848)</f>
        <v>0</v>
      </c>
      <c r="AA2848" s="22">
        <f>VLOOKUP(CONCATENATE($F2848," ",$G2848),AllocFactorMatrix,(AA$4+1),FALSE)*$E2855</f>
        <v>0</v>
      </c>
      <c r="AB2848" s="22">
        <f>VLOOKUP(CONCATENATE($F2848," ",$G2848),AllocFactorMatrix,(AB$4+1),FALSE)*$E2855</f>
        <v>0</v>
      </c>
      <c r="AC2848" s="22">
        <f>VLOOKUP(CONCATENATE($F2848," ",$G2848),AllocFactorMatrix,(AC$4+1),FALSE)*$E2855</f>
        <v>0</v>
      </c>
    </row>
    <row r="2849" spans="4:29" hidden="1" outlineLevel="1">
      <c r="F2849" s="42" t="str">
        <f>F2855</f>
        <v>EXP_OM_DIST</v>
      </c>
      <c r="G2849" s="17" t="str">
        <f>$G$9</f>
        <v>BULKTRAN</v>
      </c>
      <c r="H2849" s="21">
        <f t="shared" si="1328"/>
        <v>0</v>
      </c>
      <c r="I2849" s="22">
        <f>VLOOKUP(CONCATENATE($F2849," ",$G2849),AllocFactorMatrix,(I$4+1),FALSE)*$E2855</f>
        <v>0</v>
      </c>
      <c r="J2849" s="22">
        <f>VLOOKUP(CONCATENATE($F2849," ",$G2849),AllocFactorMatrix,(J$4+1),FALSE)*$E2855</f>
        <v>0</v>
      </c>
      <c r="K2849" s="22">
        <f>VLOOKUP(CONCATENATE($F2849," ",$G2849),AllocFactorMatrix,(K$4+1),FALSE)*$E2855</f>
        <v>0</v>
      </c>
      <c r="L2849" s="22">
        <f>VLOOKUP(CONCATENATE($F2849," ",$G2849),AllocFactorMatrix,(L$4+1),FALSE)*$E2855</f>
        <v>0</v>
      </c>
      <c r="M2849" s="22">
        <f t="shared" si="1341"/>
        <v>0</v>
      </c>
      <c r="N2849" s="22">
        <f>VLOOKUP(CONCATENATE($F2849," ",$G2849),AllocFactorMatrix,(N$4+1),FALSE)*$E2855</f>
        <v>0</v>
      </c>
      <c r="O2849" s="22">
        <f>VLOOKUP(CONCATENATE($F2849," ",$G2849),AllocFactorMatrix,(O$4+1),FALSE)*$E2855</f>
        <v>0</v>
      </c>
      <c r="P2849" s="22">
        <f>VLOOKUP(CONCATENATE($F2849," ",$G2849),AllocFactorMatrix,(P$4+1),FALSE)*$E2855</f>
        <v>0</v>
      </c>
      <c r="Q2849" s="22">
        <f>VLOOKUP(CONCATENATE($F2849," ",$G2849),AllocFactorMatrix,(Q$4+1),FALSE)*$E2855</f>
        <v>0</v>
      </c>
      <c r="R2849" s="22">
        <f t="shared" ref="R2849:R2855" si="1343">SUBTOTAL(9,N2849:Q2849)</f>
        <v>0</v>
      </c>
      <c r="S2849" s="22">
        <f>VLOOKUP(CONCATENATE($F2849," ",$G2849),AllocFactorMatrix,(S$4+1),FALSE)*$E2855</f>
        <v>0</v>
      </c>
      <c r="T2849" s="22">
        <f>VLOOKUP(CONCATENATE($F2849," ",$G2849),AllocFactorMatrix,(T$4+1),FALSE)*$E2855</f>
        <v>0</v>
      </c>
      <c r="U2849" s="22">
        <f>VLOOKUP(CONCATENATE($F2849," ",$G2849),AllocFactorMatrix,(U$4+1),FALSE)*$E2855</f>
        <v>0</v>
      </c>
      <c r="V2849" s="22">
        <f>VLOOKUP(CONCATENATE($F2849," ",$G2849),AllocFactorMatrix,(V$4+1),FALSE)*$E2855</f>
        <v>0</v>
      </c>
      <c r="W2849" s="22">
        <f t="shared" ref="W2849:W2855" si="1344">SUBTOTAL(9,S2849:V2849)</f>
        <v>0</v>
      </c>
      <c r="X2849" s="22">
        <f>VLOOKUP(CONCATENATE($F2849," ",$G2849),AllocFactorMatrix,(X$4+1),FALSE)*$E2855</f>
        <v>0</v>
      </c>
      <c r="Y2849" s="22">
        <f>VLOOKUP(CONCATENATE($F2849," ",$G2849),AllocFactorMatrix,(Y$4+1),FALSE)*$E2855</f>
        <v>0</v>
      </c>
      <c r="Z2849" s="22">
        <f t="shared" si="1342"/>
        <v>0</v>
      </c>
      <c r="AA2849" s="22">
        <f>VLOOKUP(CONCATENATE($F2849," ",$G2849),AllocFactorMatrix,(AA$4+1),FALSE)*$E2855</f>
        <v>0</v>
      </c>
      <c r="AB2849" s="22">
        <f>VLOOKUP(CONCATENATE($F2849," ",$G2849),AllocFactorMatrix,(AB$4+1),FALSE)*$E2855</f>
        <v>0</v>
      </c>
      <c r="AC2849" s="22">
        <f>VLOOKUP(CONCATENATE($F2849," ",$G2849),AllocFactorMatrix,(AC$4+1),FALSE)*$E2855</f>
        <v>0</v>
      </c>
    </row>
    <row r="2850" spans="4:29" hidden="1" outlineLevel="1">
      <c r="F2850" s="42" t="str">
        <f>F2855</f>
        <v>EXP_OM_DIST</v>
      </c>
      <c r="G2850" s="17" t="str">
        <f>$G$10</f>
        <v>SUBTRAN</v>
      </c>
      <c r="H2850" s="21">
        <f t="shared" si="1328"/>
        <v>0</v>
      </c>
      <c r="I2850" s="22">
        <f>VLOOKUP(CONCATENATE($F2850," ",$G2850),AllocFactorMatrix,(I$4+1),FALSE)*$E2855</f>
        <v>0</v>
      </c>
      <c r="J2850" s="22">
        <f>VLOOKUP(CONCATENATE($F2850," ",$G2850),AllocFactorMatrix,(J$4+1),FALSE)*$E2855</f>
        <v>0</v>
      </c>
      <c r="K2850" s="22">
        <f>VLOOKUP(CONCATENATE($F2850," ",$G2850),AllocFactorMatrix,(K$4+1),FALSE)*$E2855</f>
        <v>0</v>
      </c>
      <c r="L2850" s="22">
        <f>VLOOKUP(CONCATENATE($F2850," ",$G2850),AllocFactorMatrix,(L$4+1),FALSE)*$E2855</f>
        <v>0</v>
      </c>
      <c r="M2850" s="22">
        <f t="shared" si="1341"/>
        <v>0</v>
      </c>
      <c r="N2850" s="22">
        <f>VLOOKUP(CONCATENATE($F2850," ",$G2850),AllocFactorMatrix,(N$4+1),FALSE)*$E2855</f>
        <v>0</v>
      </c>
      <c r="O2850" s="22">
        <f>VLOOKUP(CONCATENATE($F2850," ",$G2850),AllocFactorMatrix,(O$4+1),FALSE)*$E2855</f>
        <v>0</v>
      </c>
      <c r="P2850" s="22">
        <f>VLOOKUP(CONCATENATE($F2850," ",$G2850),AllocFactorMatrix,(P$4+1),FALSE)*$E2855</f>
        <v>0</v>
      </c>
      <c r="Q2850" s="22">
        <f>VLOOKUP(CONCATENATE($F2850," ",$G2850),AllocFactorMatrix,(Q$4+1),FALSE)*$E2855</f>
        <v>0</v>
      </c>
      <c r="R2850" s="22">
        <f t="shared" si="1343"/>
        <v>0</v>
      </c>
      <c r="S2850" s="22">
        <f>VLOOKUP(CONCATENATE($F2850," ",$G2850),AllocFactorMatrix,(S$4+1),FALSE)*$E2855</f>
        <v>0</v>
      </c>
      <c r="T2850" s="22">
        <f>VLOOKUP(CONCATENATE($F2850," ",$G2850),AllocFactorMatrix,(T$4+1),FALSE)*$E2855</f>
        <v>0</v>
      </c>
      <c r="U2850" s="22">
        <f>VLOOKUP(CONCATENATE($F2850," ",$G2850),AllocFactorMatrix,(U$4+1),FALSE)*$E2855</f>
        <v>0</v>
      </c>
      <c r="V2850" s="22">
        <f>VLOOKUP(CONCATENATE($F2850," ",$G2850),AllocFactorMatrix,(V$4+1),FALSE)*$E2855</f>
        <v>0</v>
      </c>
      <c r="W2850" s="22">
        <f t="shared" si="1344"/>
        <v>0</v>
      </c>
      <c r="X2850" s="22">
        <f>VLOOKUP(CONCATENATE($F2850," ",$G2850),AllocFactorMatrix,(X$4+1),FALSE)*$E2855</f>
        <v>0</v>
      </c>
      <c r="Y2850" s="22">
        <f>VLOOKUP(CONCATENATE($F2850," ",$G2850),AllocFactorMatrix,(Y$4+1),FALSE)*$E2855</f>
        <v>0</v>
      </c>
      <c r="Z2850" s="22">
        <f t="shared" si="1342"/>
        <v>0</v>
      </c>
      <c r="AA2850" s="22">
        <f>VLOOKUP(CONCATENATE($F2850," ",$G2850),AllocFactorMatrix,(AA$4+1),FALSE)*$E2855</f>
        <v>0</v>
      </c>
      <c r="AB2850" s="22">
        <f>VLOOKUP(CONCATENATE($F2850," ",$G2850),AllocFactorMatrix,(AB$4+1),FALSE)*$E2855</f>
        <v>0</v>
      </c>
      <c r="AC2850" s="22">
        <f>VLOOKUP(CONCATENATE($F2850," ",$G2850),AllocFactorMatrix,(AC$4+1),FALSE)*$E2855</f>
        <v>0</v>
      </c>
    </row>
    <row r="2851" spans="4:29" hidden="1" outlineLevel="1">
      <c r="F2851" s="42" t="str">
        <f>F2855</f>
        <v>EXP_OM_DIST</v>
      </c>
      <c r="G2851" s="17" t="str">
        <f>$G$11</f>
        <v>DISTPRI</v>
      </c>
      <c r="H2851" s="21">
        <f t="shared" si="1328"/>
        <v>0</v>
      </c>
      <c r="I2851" s="22">
        <f>VLOOKUP(CONCATENATE($F2851," ",$G2851),AllocFactorMatrix,(I$4+1),FALSE)*$E2855</f>
        <v>0</v>
      </c>
      <c r="J2851" s="22">
        <f>VLOOKUP(CONCATENATE($F2851," ",$G2851),AllocFactorMatrix,(J$4+1),FALSE)*$E2855</f>
        <v>0</v>
      </c>
      <c r="K2851" s="22">
        <f>VLOOKUP(CONCATENATE($F2851," ",$G2851),AllocFactorMatrix,(K$4+1),FALSE)*$E2855</f>
        <v>0</v>
      </c>
      <c r="L2851" s="22">
        <f>VLOOKUP(CONCATENATE($F2851," ",$G2851),AllocFactorMatrix,(L$4+1),FALSE)*$E2855</f>
        <v>0</v>
      </c>
      <c r="M2851" s="22">
        <f t="shared" si="1341"/>
        <v>0</v>
      </c>
      <c r="N2851" s="22">
        <f>VLOOKUP(CONCATENATE($F2851," ",$G2851),AllocFactorMatrix,(N$4+1),FALSE)*$E2855</f>
        <v>0</v>
      </c>
      <c r="O2851" s="22">
        <f>VLOOKUP(CONCATENATE($F2851," ",$G2851),AllocFactorMatrix,(O$4+1),FALSE)*$E2855</f>
        <v>0</v>
      </c>
      <c r="P2851" s="22">
        <f>VLOOKUP(CONCATENATE($F2851," ",$G2851),AllocFactorMatrix,(P$4+1),FALSE)*$E2855</f>
        <v>0</v>
      </c>
      <c r="Q2851" s="22">
        <f>VLOOKUP(CONCATENATE($F2851," ",$G2851),AllocFactorMatrix,(Q$4+1),FALSE)*$E2855</f>
        <v>0</v>
      </c>
      <c r="R2851" s="22">
        <f t="shared" si="1343"/>
        <v>0</v>
      </c>
      <c r="S2851" s="22">
        <f>VLOOKUP(CONCATENATE($F2851," ",$G2851),AllocFactorMatrix,(S$4+1),FALSE)*$E2855</f>
        <v>0</v>
      </c>
      <c r="T2851" s="22">
        <f>VLOOKUP(CONCATENATE($F2851," ",$G2851),AllocFactorMatrix,(T$4+1),FALSE)*$E2855</f>
        <v>0</v>
      </c>
      <c r="U2851" s="22">
        <f>VLOOKUP(CONCATENATE($F2851," ",$G2851),AllocFactorMatrix,(U$4+1),FALSE)*$E2855</f>
        <v>0</v>
      </c>
      <c r="V2851" s="22">
        <f>VLOOKUP(CONCATENATE($F2851," ",$G2851),AllocFactorMatrix,(V$4+1),FALSE)*$E2855</f>
        <v>0</v>
      </c>
      <c r="W2851" s="22">
        <f t="shared" si="1344"/>
        <v>0</v>
      </c>
      <c r="X2851" s="22">
        <f>VLOOKUP(CONCATENATE($F2851," ",$G2851),AllocFactorMatrix,(X$4+1),FALSE)*$E2855</f>
        <v>0</v>
      </c>
      <c r="Y2851" s="22">
        <f>VLOOKUP(CONCATENATE($F2851," ",$G2851),AllocFactorMatrix,(Y$4+1),FALSE)*$E2855</f>
        <v>0</v>
      </c>
      <c r="Z2851" s="22">
        <f t="shared" si="1342"/>
        <v>0</v>
      </c>
      <c r="AA2851" s="22">
        <f>VLOOKUP(CONCATENATE($F2851," ",$G2851),AllocFactorMatrix,(AA$4+1),FALSE)*$E2855</f>
        <v>0</v>
      </c>
      <c r="AB2851" s="22">
        <f>VLOOKUP(CONCATENATE($F2851," ",$G2851),AllocFactorMatrix,(AB$4+1),FALSE)*$E2855</f>
        <v>0</v>
      </c>
      <c r="AC2851" s="22">
        <f>VLOOKUP(CONCATENATE($F2851," ",$G2851),AllocFactorMatrix,(AC$4+1),FALSE)*$E2855</f>
        <v>0</v>
      </c>
    </row>
    <row r="2852" spans="4:29" hidden="1" outlineLevel="1">
      <c r="F2852" s="42" t="str">
        <f>F2855</f>
        <v>EXP_OM_DIST</v>
      </c>
      <c r="G2852" s="17" t="str">
        <f>$G$12</f>
        <v>DISTSEC</v>
      </c>
      <c r="H2852" s="21">
        <f t="shared" si="1328"/>
        <v>0</v>
      </c>
      <c r="I2852" s="22">
        <f>VLOOKUP(CONCATENATE($F2852," ",$G2852),AllocFactorMatrix,(I$4+1),FALSE)*$E2855</f>
        <v>0</v>
      </c>
      <c r="J2852" s="22">
        <f>VLOOKUP(CONCATENATE($F2852," ",$G2852),AllocFactorMatrix,(J$4+1),FALSE)*$E2855</f>
        <v>0</v>
      </c>
      <c r="K2852" s="22">
        <f>VLOOKUP(CONCATENATE($F2852," ",$G2852),AllocFactorMatrix,(K$4+1),FALSE)*$E2855</f>
        <v>0</v>
      </c>
      <c r="L2852" s="22">
        <f>VLOOKUP(CONCATENATE($F2852," ",$G2852),AllocFactorMatrix,(L$4+1),FALSE)*$E2855</f>
        <v>0</v>
      </c>
      <c r="M2852" s="22">
        <f t="shared" si="1341"/>
        <v>0</v>
      </c>
      <c r="N2852" s="22">
        <f>VLOOKUP(CONCATENATE($F2852," ",$G2852),AllocFactorMatrix,(N$4+1),FALSE)*$E2855</f>
        <v>0</v>
      </c>
      <c r="O2852" s="22">
        <f>VLOOKUP(CONCATENATE($F2852," ",$G2852),AllocFactorMatrix,(O$4+1),FALSE)*$E2855</f>
        <v>0</v>
      </c>
      <c r="P2852" s="22">
        <f>VLOOKUP(CONCATENATE($F2852," ",$G2852),AllocFactorMatrix,(P$4+1),FALSE)*$E2855</f>
        <v>0</v>
      </c>
      <c r="Q2852" s="22">
        <f>VLOOKUP(CONCATENATE($F2852," ",$G2852),AllocFactorMatrix,(Q$4+1),FALSE)*$E2855</f>
        <v>0</v>
      </c>
      <c r="R2852" s="22">
        <f t="shared" si="1343"/>
        <v>0</v>
      </c>
      <c r="S2852" s="22">
        <f>VLOOKUP(CONCATENATE($F2852," ",$G2852),AllocFactorMatrix,(S$4+1),FALSE)*$E2855</f>
        <v>0</v>
      </c>
      <c r="T2852" s="22">
        <f>VLOOKUP(CONCATENATE($F2852," ",$G2852),AllocFactorMatrix,(T$4+1),FALSE)*$E2855</f>
        <v>0</v>
      </c>
      <c r="U2852" s="22">
        <f>VLOOKUP(CONCATENATE($F2852," ",$G2852),AllocFactorMatrix,(U$4+1),FALSE)*$E2855</f>
        <v>0</v>
      </c>
      <c r="V2852" s="22">
        <f>VLOOKUP(CONCATENATE($F2852," ",$G2852),AllocFactorMatrix,(V$4+1),FALSE)*$E2855</f>
        <v>0</v>
      </c>
      <c r="W2852" s="22">
        <f t="shared" si="1344"/>
        <v>0</v>
      </c>
      <c r="X2852" s="22">
        <f>VLOOKUP(CONCATENATE($F2852," ",$G2852),AllocFactorMatrix,(X$4+1),FALSE)*$E2855</f>
        <v>0</v>
      </c>
      <c r="Y2852" s="22">
        <f>VLOOKUP(CONCATENATE($F2852," ",$G2852),AllocFactorMatrix,(Y$4+1),FALSE)*$E2855</f>
        <v>0</v>
      </c>
      <c r="Z2852" s="22">
        <f t="shared" si="1342"/>
        <v>0</v>
      </c>
      <c r="AA2852" s="22">
        <f>VLOOKUP(CONCATENATE($F2852," ",$G2852),AllocFactorMatrix,(AA$4+1),FALSE)*$E2855</f>
        <v>0</v>
      </c>
      <c r="AB2852" s="22">
        <f>VLOOKUP(CONCATENATE($F2852," ",$G2852),AllocFactorMatrix,(AB$4+1),FALSE)*$E2855</f>
        <v>0</v>
      </c>
      <c r="AC2852" s="22">
        <f>VLOOKUP(CONCATENATE($F2852," ",$G2852),AllocFactorMatrix,(AC$4+1),FALSE)*$E2855</f>
        <v>0</v>
      </c>
    </row>
    <row r="2853" spans="4:29" hidden="1" outlineLevel="1">
      <c r="F2853" s="42" t="str">
        <f>F2855</f>
        <v>EXP_OM_DIST</v>
      </c>
      <c r="G2853" s="17" t="str">
        <f>$G$13</f>
        <v>ENERGY</v>
      </c>
      <c r="H2853" s="21">
        <f t="shared" si="1328"/>
        <v>0</v>
      </c>
      <c r="I2853" s="22">
        <f>VLOOKUP(CONCATENATE($F2853," ",$G2853),AllocFactorMatrix,(I$4+1),FALSE)*$E2855</f>
        <v>0</v>
      </c>
      <c r="J2853" s="22">
        <f>VLOOKUP(CONCATENATE($F2853," ",$G2853),AllocFactorMatrix,(J$4+1),FALSE)*$E2855</f>
        <v>0</v>
      </c>
      <c r="K2853" s="22">
        <f>VLOOKUP(CONCATENATE($F2853," ",$G2853),AllocFactorMatrix,(K$4+1),FALSE)*$E2855</f>
        <v>0</v>
      </c>
      <c r="L2853" s="22">
        <f>VLOOKUP(CONCATENATE($F2853," ",$G2853),AllocFactorMatrix,(L$4+1),FALSE)*$E2855</f>
        <v>0</v>
      </c>
      <c r="M2853" s="22">
        <f t="shared" si="1341"/>
        <v>0</v>
      </c>
      <c r="N2853" s="22">
        <f>VLOOKUP(CONCATENATE($F2853," ",$G2853),AllocFactorMatrix,(N$4+1),FALSE)*$E2855</f>
        <v>0</v>
      </c>
      <c r="O2853" s="22">
        <f>VLOOKUP(CONCATENATE($F2853," ",$G2853),AllocFactorMatrix,(O$4+1),FALSE)*$E2855</f>
        <v>0</v>
      </c>
      <c r="P2853" s="22">
        <f>VLOOKUP(CONCATENATE($F2853," ",$G2853),AllocFactorMatrix,(P$4+1),FALSE)*$E2855</f>
        <v>0</v>
      </c>
      <c r="Q2853" s="22">
        <f>VLOOKUP(CONCATENATE($F2853," ",$G2853),AllocFactorMatrix,(Q$4+1),FALSE)*$E2855</f>
        <v>0</v>
      </c>
      <c r="R2853" s="22">
        <f t="shared" si="1343"/>
        <v>0</v>
      </c>
      <c r="S2853" s="22">
        <f>VLOOKUP(CONCATENATE($F2853," ",$G2853),AllocFactorMatrix,(S$4+1),FALSE)*$E2855</f>
        <v>0</v>
      </c>
      <c r="T2853" s="22">
        <f>VLOOKUP(CONCATENATE($F2853," ",$G2853),AllocFactorMatrix,(T$4+1),FALSE)*$E2855</f>
        <v>0</v>
      </c>
      <c r="U2853" s="22">
        <f>VLOOKUP(CONCATENATE($F2853," ",$G2853),AllocFactorMatrix,(U$4+1),FALSE)*$E2855</f>
        <v>0</v>
      </c>
      <c r="V2853" s="22">
        <f>VLOOKUP(CONCATENATE($F2853," ",$G2853),AllocFactorMatrix,(V$4+1),FALSE)*$E2855</f>
        <v>0</v>
      </c>
      <c r="W2853" s="22">
        <f t="shared" si="1344"/>
        <v>0</v>
      </c>
      <c r="X2853" s="22">
        <f>VLOOKUP(CONCATENATE($F2853," ",$G2853),AllocFactorMatrix,(X$4+1),FALSE)*$E2855</f>
        <v>0</v>
      </c>
      <c r="Y2853" s="22">
        <f>VLOOKUP(CONCATENATE($F2853," ",$G2853),AllocFactorMatrix,(Y$4+1),FALSE)*$E2855</f>
        <v>0</v>
      </c>
      <c r="Z2853" s="22">
        <f t="shared" si="1342"/>
        <v>0</v>
      </c>
      <c r="AA2853" s="22">
        <f>VLOOKUP(CONCATENATE($F2853," ",$G2853),AllocFactorMatrix,(AA$4+1),FALSE)*$E2855</f>
        <v>0</v>
      </c>
      <c r="AB2853" s="22">
        <f>VLOOKUP(CONCATENATE($F2853," ",$G2853),AllocFactorMatrix,(AB$4+1),FALSE)*$E2855</f>
        <v>0</v>
      </c>
      <c r="AC2853" s="22">
        <f>VLOOKUP(CONCATENATE($F2853," ",$G2853),AllocFactorMatrix,(AC$4+1),FALSE)*$E2855</f>
        <v>0</v>
      </c>
    </row>
    <row r="2854" spans="4:29" hidden="1" outlineLevel="1">
      <c r="F2854" s="42" t="str">
        <f>F2855</f>
        <v>EXP_OM_DIST</v>
      </c>
      <c r="G2854" s="17" t="str">
        <f>$G$14</f>
        <v>CUSTOMER</v>
      </c>
      <c r="H2854" s="21">
        <f t="shared" si="1328"/>
        <v>0</v>
      </c>
      <c r="I2854" s="22">
        <f>VLOOKUP(CONCATENATE($F2854," ",$G2854),AllocFactorMatrix,(I$4+1),FALSE)*$E2855</f>
        <v>0</v>
      </c>
      <c r="J2854" s="22">
        <f>VLOOKUP(CONCATENATE($F2854," ",$G2854),AllocFactorMatrix,(J$4+1),FALSE)*$E2855</f>
        <v>0</v>
      </c>
      <c r="K2854" s="22">
        <f>VLOOKUP(CONCATENATE($F2854," ",$G2854),AllocFactorMatrix,(K$4+1),FALSE)*$E2855</f>
        <v>0</v>
      </c>
      <c r="L2854" s="22">
        <f>VLOOKUP(CONCATENATE($F2854," ",$G2854),AllocFactorMatrix,(L$4+1),FALSE)*$E2855</f>
        <v>0</v>
      </c>
      <c r="M2854" s="22">
        <f t="shared" si="1341"/>
        <v>0</v>
      </c>
      <c r="N2854" s="22">
        <f>VLOOKUP(CONCATENATE($F2854," ",$G2854),AllocFactorMatrix,(N$4+1),FALSE)*$E2855</f>
        <v>0</v>
      </c>
      <c r="O2854" s="22">
        <f>VLOOKUP(CONCATENATE($F2854," ",$G2854),AllocFactorMatrix,(O$4+1),FALSE)*$E2855</f>
        <v>0</v>
      </c>
      <c r="P2854" s="22">
        <f>VLOOKUP(CONCATENATE($F2854," ",$G2854),AllocFactorMatrix,(P$4+1),FALSE)*$E2855</f>
        <v>0</v>
      </c>
      <c r="Q2854" s="22">
        <f>VLOOKUP(CONCATENATE($F2854," ",$G2854),AllocFactorMatrix,(Q$4+1),FALSE)*$E2855</f>
        <v>0</v>
      </c>
      <c r="R2854" s="22">
        <f t="shared" si="1343"/>
        <v>0</v>
      </c>
      <c r="S2854" s="22">
        <f>VLOOKUP(CONCATENATE($F2854," ",$G2854),AllocFactorMatrix,(S$4+1),FALSE)*$E2855</f>
        <v>0</v>
      </c>
      <c r="T2854" s="22">
        <f>VLOOKUP(CONCATENATE($F2854," ",$G2854),AllocFactorMatrix,(T$4+1),FALSE)*$E2855</f>
        <v>0</v>
      </c>
      <c r="U2854" s="22">
        <f>VLOOKUP(CONCATENATE($F2854," ",$G2854),AllocFactorMatrix,(U$4+1),FALSE)*$E2855</f>
        <v>0</v>
      </c>
      <c r="V2854" s="22">
        <f>VLOOKUP(CONCATENATE($F2854," ",$G2854),AllocFactorMatrix,(V$4+1),FALSE)*$E2855</f>
        <v>0</v>
      </c>
      <c r="W2854" s="22">
        <f t="shared" si="1344"/>
        <v>0</v>
      </c>
      <c r="X2854" s="22">
        <f>VLOOKUP(CONCATENATE($F2854," ",$G2854),AllocFactorMatrix,(X$4+1),FALSE)*$E2855</f>
        <v>0</v>
      </c>
      <c r="Y2854" s="22">
        <f>VLOOKUP(CONCATENATE($F2854," ",$G2854),AllocFactorMatrix,(Y$4+1),FALSE)*$E2855</f>
        <v>0</v>
      </c>
      <c r="Z2854" s="22">
        <f t="shared" si="1342"/>
        <v>0</v>
      </c>
      <c r="AA2854" s="22">
        <f>VLOOKUP(CONCATENATE($F2854," ",$G2854),AllocFactorMatrix,(AA$4+1),FALSE)*$E2855</f>
        <v>0</v>
      </c>
      <c r="AB2854" s="22">
        <f>VLOOKUP(CONCATENATE($F2854," ",$G2854),AllocFactorMatrix,(AB$4+1),FALSE)*$E2855</f>
        <v>0</v>
      </c>
      <c r="AC2854" s="22">
        <f>VLOOKUP(CONCATENATE($F2854," ",$G2854),AllocFactorMatrix,(AC$4+1),FALSE)*$E2855</f>
        <v>0</v>
      </c>
    </row>
    <row r="2855" spans="4:29" collapsed="1">
      <c r="D2855" s="17" t="s">
        <v>333</v>
      </c>
      <c r="E2855" s="19">
        <v>0</v>
      </c>
      <c r="F2855" s="42" t="s">
        <v>77</v>
      </c>
      <c r="G2855" s="17" t="str">
        <f>$G$15</f>
        <v>TOTAL</v>
      </c>
      <c r="H2855" s="21">
        <f t="shared" si="1328"/>
        <v>0</v>
      </c>
      <c r="I2855" s="22">
        <f>VLOOKUP(CONCATENATE($F2855," ",$G2855),AllocFactorMatrix,(I$4+1),FALSE)*$E2855</f>
        <v>0</v>
      </c>
      <c r="J2855" s="22">
        <f>VLOOKUP(CONCATENATE($F2855," ",$G2855),AllocFactorMatrix,(J$4+1),FALSE)*$E2855</f>
        <v>0</v>
      </c>
      <c r="K2855" s="22">
        <f>VLOOKUP(CONCATENATE($F2855," ",$G2855),AllocFactorMatrix,(K$4+1),FALSE)*$E2855</f>
        <v>0</v>
      </c>
      <c r="L2855" s="22">
        <f>VLOOKUP(CONCATENATE($F2855," ",$G2855),AllocFactorMatrix,(L$4+1),FALSE)*$E2855</f>
        <v>0</v>
      </c>
      <c r="M2855" s="22">
        <f t="shared" si="1341"/>
        <v>0</v>
      </c>
      <c r="N2855" s="22">
        <f>VLOOKUP(CONCATENATE($F2855," ",$G2855),AllocFactorMatrix,(N$4+1),FALSE)*$E2855</f>
        <v>0</v>
      </c>
      <c r="O2855" s="22">
        <f>VLOOKUP(CONCATENATE($F2855," ",$G2855),AllocFactorMatrix,(O$4+1),FALSE)*$E2855</f>
        <v>0</v>
      </c>
      <c r="P2855" s="22">
        <f>VLOOKUP(CONCATENATE($F2855," ",$G2855),AllocFactorMatrix,(P$4+1),FALSE)*$E2855</f>
        <v>0</v>
      </c>
      <c r="Q2855" s="22">
        <f>VLOOKUP(CONCATENATE($F2855," ",$G2855),AllocFactorMatrix,(Q$4+1),FALSE)*$E2855</f>
        <v>0</v>
      </c>
      <c r="R2855" s="22">
        <f t="shared" si="1343"/>
        <v>0</v>
      </c>
      <c r="S2855" s="22">
        <f>VLOOKUP(CONCATENATE($F2855," ",$G2855),AllocFactorMatrix,(S$4+1),FALSE)*$E2855</f>
        <v>0</v>
      </c>
      <c r="T2855" s="22">
        <f>VLOOKUP(CONCATENATE($F2855," ",$G2855),AllocFactorMatrix,(T$4+1),FALSE)*$E2855</f>
        <v>0</v>
      </c>
      <c r="U2855" s="22">
        <f>VLOOKUP(CONCATENATE($F2855," ",$G2855),AllocFactorMatrix,(U$4+1),FALSE)*$E2855</f>
        <v>0</v>
      </c>
      <c r="V2855" s="22">
        <f>VLOOKUP(CONCATENATE($F2855," ",$G2855),AllocFactorMatrix,(V$4+1),FALSE)*$E2855</f>
        <v>0</v>
      </c>
      <c r="W2855" s="22">
        <f t="shared" si="1344"/>
        <v>0</v>
      </c>
      <c r="X2855" s="22">
        <f>VLOOKUP(CONCATENATE($F2855," ",$G2855),AllocFactorMatrix,(X$4+1),FALSE)*$E2855</f>
        <v>0</v>
      </c>
      <c r="Y2855" s="22">
        <f>VLOOKUP(CONCATENATE($F2855," ",$G2855),AllocFactorMatrix,(Y$4+1),FALSE)*$E2855</f>
        <v>0</v>
      </c>
      <c r="Z2855" s="22">
        <f t="shared" si="1342"/>
        <v>0</v>
      </c>
      <c r="AA2855" s="22">
        <f>VLOOKUP(CONCATENATE($F2855," ",$G2855),AllocFactorMatrix,(AA$4+1),FALSE)*$E2855</f>
        <v>0</v>
      </c>
      <c r="AB2855" s="22">
        <f>VLOOKUP(CONCATENATE($F2855," ",$G2855),AllocFactorMatrix,(AB$4+1),FALSE)*$E2855</f>
        <v>0</v>
      </c>
      <c r="AC2855" s="22">
        <f>VLOOKUP(CONCATENATE($F2855," ",$G2855),AllocFactorMatrix,(AC$4+1),FALSE)*$E2855</f>
        <v>0</v>
      </c>
    </row>
    <row r="2856" spans="4:29" hidden="1" outlineLevel="1">
      <c r="F2856" s="42" t="str">
        <f>F2863</f>
        <v>RB_GUP</v>
      </c>
      <c r="G2856" s="17" t="str">
        <f>$G$8</f>
        <v>PRODUCTION</v>
      </c>
      <c r="H2856" s="21">
        <f t="shared" ca="1" si="1328"/>
        <v>344354.94189128082</v>
      </c>
      <c r="I2856" s="22">
        <f ca="1">VLOOKUP(CONCATENATE($F2856," ",$G2856),AllocFactorMatrix,(I$4+1),FALSE)*$E2863</f>
        <v>170734.13140925538</v>
      </c>
      <c r="J2856" s="22">
        <f ca="1">VLOOKUP(CONCATENATE($F2856," ",$G2856),AllocFactorMatrix,(J$4+1),FALSE)*$E2863</f>
        <v>42695.12080617388</v>
      </c>
      <c r="K2856" s="22">
        <f ca="1">VLOOKUP(CONCATENATE($F2856," ",$G2856),AllocFactorMatrix,(K$4+1),FALSE)*$E2863</f>
        <v>541.11103563515712</v>
      </c>
      <c r="L2856" s="22">
        <f ca="1">VLOOKUP(CONCATENATE($F2856," ",$G2856),AllocFactorMatrix,(L$4+1),FALSE)*$E2863</f>
        <v>27.082069463846292</v>
      </c>
      <c r="M2856" s="22">
        <f t="shared" ref="M2856:M2863" ca="1" si="1345">SUBTOTAL(9,J2856:L2856)</f>
        <v>43263.313911272882</v>
      </c>
      <c r="N2856" s="22">
        <f ca="1">VLOOKUP(CONCATENATE($F2856," ",$G2856),AllocFactorMatrix,(N$4+1),FALSE)*$E2863</f>
        <v>19155.069117318228</v>
      </c>
      <c r="O2856" s="22">
        <f ca="1">VLOOKUP(CONCATENATE($F2856," ",$G2856),AllocFactorMatrix,(O$4+1),FALSE)*$E2863</f>
        <v>5249.9608346902951</v>
      </c>
      <c r="P2856" s="22">
        <f ca="1">VLOOKUP(CONCATENATE($F2856," ",$G2856),AllocFactorMatrix,(P$4+1),FALSE)*$E2863</f>
        <v>835.43050600697518</v>
      </c>
      <c r="Q2856" s="22">
        <f ca="1">VLOOKUP(CONCATENATE($F2856," ",$G2856),AllocFactorMatrix,(Q$4+1),FALSE)*$E2863</f>
        <v>0</v>
      </c>
      <c r="R2856" s="22">
        <f ca="1">SUBTOTAL(9,N2856:Q2856)</f>
        <v>25240.460458015499</v>
      </c>
      <c r="S2856" s="22">
        <f ca="1">VLOOKUP(CONCATENATE($F2856," ",$G2856),AllocFactorMatrix,(S$4+1),FALSE)*$E2863</f>
        <v>828.02463622903986</v>
      </c>
      <c r="T2856" s="22">
        <f ca="1">VLOOKUP(CONCATENATE($F2856," ",$G2856),AllocFactorMatrix,(T$4+1),FALSE)*$E2863</f>
        <v>15068.6359299715</v>
      </c>
      <c r="U2856" s="22">
        <f ca="1">VLOOKUP(CONCATENATE($F2856," ",$G2856),AllocFactorMatrix,(U$4+1),FALSE)*$E2863</f>
        <v>73422.559596858235</v>
      </c>
      <c r="V2856" s="22">
        <f ca="1">VLOOKUP(CONCATENATE($F2856," ",$G2856),AllocFactorMatrix,(V$4+1),FALSE)*$E2863</f>
        <v>9355.5349852232994</v>
      </c>
      <c r="W2856" s="22">
        <f ca="1">SUBTOTAL(9,S2856:V2856)</f>
        <v>98674.755148282085</v>
      </c>
      <c r="X2856" s="22">
        <f ca="1">VLOOKUP(CONCATENATE($F2856," ",$G2856),AllocFactorMatrix,(X$4+1),FALSE)*$E2863</f>
        <v>5357.2644653037469</v>
      </c>
      <c r="Y2856" s="22">
        <f ca="1">VLOOKUP(CONCATENATE($F2856," ",$G2856),AllocFactorMatrix,(Y$4+1),FALSE)*$E2863</f>
        <v>100.70366381000741</v>
      </c>
      <c r="Z2856" s="22">
        <f t="shared" ref="Z2856:Z2863" ca="1" si="1346">SUBTOTAL(9,X2856:Y2856)</f>
        <v>5457.968129113754</v>
      </c>
      <c r="AA2856" s="22">
        <f ca="1">VLOOKUP(CONCATENATE($F2856," ",$G2856),AllocFactorMatrix,(AA$4+1),FALSE)*$E2863</f>
        <v>77.908191968962285</v>
      </c>
      <c r="AB2856" s="22">
        <f ca="1">VLOOKUP(CONCATENATE($F2856," ",$G2856),AllocFactorMatrix,(AB$4+1),FALSE)*$E2863</f>
        <v>732.12698752090239</v>
      </c>
      <c r="AC2856" s="22">
        <f ca="1">VLOOKUP(CONCATENATE($F2856," ",$G2856),AllocFactorMatrix,(AC$4+1),FALSE)*$E2863</f>
        <v>174.27765585141088</v>
      </c>
    </row>
    <row r="2857" spans="4:29" hidden="1" outlineLevel="1">
      <c r="F2857" s="42" t="str">
        <f>F2863</f>
        <v>RB_GUP</v>
      </c>
      <c r="G2857" s="17" t="str">
        <f>$G$9</f>
        <v>BULKTRAN</v>
      </c>
      <c r="H2857" s="21">
        <f t="shared" ca="1" si="1328"/>
        <v>220716.16607348973</v>
      </c>
      <c r="I2857" s="22">
        <f ca="1">VLOOKUP(CONCATENATE($F2857," ",$G2857),AllocFactorMatrix,(I$4+1),FALSE)*$E2863</f>
        <v>109432.96673940489</v>
      </c>
      <c r="J2857" s="22">
        <f ca="1">VLOOKUP(CONCATENATE($F2857," ",$G2857),AllocFactorMatrix,(J$4+1),FALSE)*$E2863</f>
        <v>27365.669046673222</v>
      </c>
      <c r="K2857" s="22">
        <f ca="1">VLOOKUP(CONCATENATE($F2857," ",$G2857),AllocFactorMatrix,(K$4+1),FALSE)*$E2863</f>
        <v>346.82805058495188</v>
      </c>
      <c r="L2857" s="22">
        <f ca="1">VLOOKUP(CONCATENATE($F2857," ",$G2857),AllocFactorMatrix,(L$4+1),FALSE)*$E2863</f>
        <v>17.358399181282184</v>
      </c>
      <c r="M2857" s="22">
        <f t="shared" ca="1" si="1345"/>
        <v>27729.855496439453</v>
      </c>
      <c r="N2857" s="22">
        <f ca="1">VLOOKUP(CONCATENATE($F2857," ",$G2857),AllocFactorMatrix,(N$4+1),FALSE)*$E2863</f>
        <v>12277.545352556577</v>
      </c>
      <c r="O2857" s="22">
        <f ca="1">VLOOKUP(CONCATENATE($F2857," ",$G2857),AllocFactorMatrix,(O$4+1),FALSE)*$E2863</f>
        <v>3364.9908466673292</v>
      </c>
      <c r="P2857" s="22">
        <f ca="1">VLOOKUP(CONCATENATE($F2857," ",$G2857),AllocFactorMatrix,(P$4+1),FALSE)*$E2863</f>
        <v>535.47371004453714</v>
      </c>
      <c r="Q2857" s="22">
        <f ca="1">VLOOKUP(CONCATENATE($F2857," ",$G2857),AllocFactorMatrix,(Q$4+1),FALSE)*$E2863</f>
        <v>0</v>
      </c>
      <c r="R2857" s="22">
        <f t="shared" ref="R2857:R2863" ca="1" si="1347">SUBTOTAL(9,N2857:Q2857)</f>
        <v>16178.009909268443</v>
      </c>
      <c r="S2857" s="22">
        <f ca="1">VLOOKUP(CONCATENATE($F2857," ",$G2857),AllocFactorMatrix,(S$4+1),FALSE)*$E2863</f>
        <v>530.72687767777074</v>
      </c>
      <c r="T2857" s="22">
        <f ca="1">VLOOKUP(CONCATENATE($F2857," ",$G2857),AllocFactorMatrix,(T$4+1),FALSE)*$E2863</f>
        <v>9658.3238566403052</v>
      </c>
      <c r="U2857" s="22">
        <f ca="1">VLOOKUP(CONCATENATE($F2857," ",$G2857),AllocFactorMatrix,(U$4+1),FALSE)*$E2863</f>
        <v>47060.587452342246</v>
      </c>
      <c r="V2857" s="22">
        <f ca="1">VLOOKUP(CONCATENATE($F2857," ",$G2857),AllocFactorMatrix,(V$4+1),FALSE)*$E2863</f>
        <v>5996.4808466632139</v>
      </c>
      <c r="W2857" s="22">
        <f t="shared" ref="W2857:W2863" ca="1" si="1348">SUBTOTAL(9,S2857:V2857)</f>
        <v>63246.119033323535</v>
      </c>
      <c r="X2857" s="22">
        <f ca="1">VLOOKUP(CONCATENATE($F2857," ",$G2857),AllocFactorMatrix,(X$4+1),FALSE)*$E2863</f>
        <v>3433.76769019015</v>
      </c>
      <c r="Y2857" s="22">
        <f ca="1">VLOOKUP(CONCATENATE($F2857," ",$G2857),AllocFactorMatrix,(Y$4+1),FALSE)*$E2863</f>
        <v>64.546559034764542</v>
      </c>
      <c r="Z2857" s="22">
        <f t="shared" ca="1" si="1346"/>
        <v>3498.3142492249144</v>
      </c>
      <c r="AA2857" s="22">
        <f ca="1">VLOOKUP(CONCATENATE($F2857," ",$G2857),AllocFactorMatrix,(AA$4+1),FALSE)*$E2863</f>
        <v>49.935677828999395</v>
      </c>
      <c r="AB2857" s="22">
        <f ca="1">VLOOKUP(CONCATENATE($F2857," ",$G2857),AllocFactorMatrix,(AB$4+1),FALSE)*$E2863</f>
        <v>469.260760066469</v>
      </c>
      <c r="AC2857" s="22">
        <f ca="1">VLOOKUP(CONCATENATE($F2857," ",$G2857),AllocFactorMatrix,(AC$4+1),FALSE)*$E2863</f>
        <v>111.70420793305442</v>
      </c>
    </row>
    <row r="2858" spans="4:29" hidden="1" outlineLevel="1">
      <c r="F2858" s="42" t="str">
        <f>F2863</f>
        <v>RB_GUP</v>
      </c>
      <c r="G2858" s="17" t="str">
        <f>$G$10</f>
        <v>SUBTRAN</v>
      </c>
      <c r="H2858" s="21">
        <f t="shared" ca="1" si="1328"/>
        <v>69925.179295270631</v>
      </c>
      <c r="I2858" s="22">
        <f ca="1">VLOOKUP(CONCATENATE($F2858," ",$G2858),AllocFactorMatrix,(I$4+1),FALSE)*$E2863</f>
        <v>33743.250363490188</v>
      </c>
      <c r="J2858" s="22">
        <f ca="1">VLOOKUP(CONCATENATE($F2858," ",$G2858),AllocFactorMatrix,(J$4+1),FALSE)*$E2863</f>
        <v>8418.7191132206426</v>
      </c>
      <c r="K2858" s="22">
        <f ca="1">VLOOKUP(CONCATENATE($F2858," ",$G2858),AllocFactorMatrix,(K$4+1),FALSE)*$E2863</f>
        <v>106.92271808356037</v>
      </c>
      <c r="L2858" s="22">
        <f ca="1">VLOOKUP(CONCATENATE($F2858," ",$G2858),AllocFactorMatrix,(L$4+1),FALSE)*$E2863</f>
        <v>6.8931396052639915</v>
      </c>
      <c r="M2858" s="22">
        <f t="shared" ca="1" si="1345"/>
        <v>8532.534970909468</v>
      </c>
      <c r="N2858" s="22">
        <f ca="1">VLOOKUP(CONCATENATE($F2858," ",$G2858),AllocFactorMatrix,(N$4+1),FALSE)*$E2863</f>
        <v>3738.6039960133176</v>
      </c>
      <c r="O2858" s="22">
        <f ca="1">VLOOKUP(CONCATENATE($F2858," ",$G2858),AllocFactorMatrix,(O$4+1),FALSE)*$E2863</f>
        <v>1026.3435835611533</v>
      </c>
      <c r="P2858" s="22">
        <f ca="1">VLOOKUP(CONCATENATE($F2858," ",$G2858),AllocFactorMatrix,(P$4+1),FALSE)*$E2863</f>
        <v>206.30266012086292</v>
      </c>
      <c r="Q2858" s="22">
        <f ca="1">VLOOKUP(CONCATENATE($F2858," ",$G2858),AllocFactorMatrix,(Q$4+1),FALSE)*$E2863</f>
        <v>0</v>
      </c>
      <c r="R2858" s="22">
        <f t="shared" ca="1" si="1347"/>
        <v>4971.2502396953341</v>
      </c>
      <c r="S2858" s="22">
        <f ca="1">VLOOKUP(CONCATENATE($F2858," ",$G2858),AllocFactorMatrix,(S$4+1),FALSE)*$E2863</f>
        <v>158.43064452863896</v>
      </c>
      <c r="T2858" s="22">
        <f ca="1">VLOOKUP(CONCATENATE($F2858," ",$G2858),AllocFactorMatrix,(T$4+1),FALSE)*$E2863</f>
        <v>2968.2218838980298</v>
      </c>
      <c r="U2858" s="22">
        <f ca="1">VLOOKUP(CONCATENATE($F2858," ",$G2858),AllocFactorMatrix,(U$4+1),FALSE)*$E2863</f>
        <v>18445.787975499861</v>
      </c>
      <c r="V2858" s="22">
        <f ca="1">VLOOKUP(CONCATENATE($F2858," ",$G2858),AllocFactorMatrix,(V$4+1),FALSE)*$E2863</f>
        <v>0</v>
      </c>
      <c r="W2858" s="22">
        <f t="shared" ca="1" si="1348"/>
        <v>21572.440503926529</v>
      </c>
      <c r="X2858" s="22">
        <f ca="1">VLOOKUP(CONCATENATE($F2858," ",$G2858),AllocFactorMatrix,(X$4+1),FALSE)*$E2863</f>
        <v>1048.6284176039319</v>
      </c>
      <c r="Y2858" s="22">
        <f ca="1">VLOOKUP(CONCATENATE($F2858," ",$G2858),AllocFactorMatrix,(Y$4+1),FALSE)*$E2863</f>
        <v>20.114607171398905</v>
      </c>
      <c r="Z2858" s="22">
        <f t="shared" ca="1" si="1346"/>
        <v>1068.7430247753307</v>
      </c>
      <c r="AA2858" s="22">
        <f ca="1">VLOOKUP(CONCATENATE($F2858," ",$G2858),AllocFactorMatrix,(AA$4+1),FALSE)*$E2863</f>
        <v>15.29934578569817</v>
      </c>
      <c r="AB2858" s="22">
        <f ca="1">VLOOKUP(CONCATENATE($F2858," ",$G2858),AllocFactorMatrix,(AB$4+1),FALSE)*$E2863</f>
        <v>17.504780373129517</v>
      </c>
      <c r="AC2858" s="22">
        <f ca="1">VLOOKUP(CONCATENATE($F2858," ",$G2858),AllocFactorMatrix,(AC$4+1),FALSE)*$E2863</f>
        <v>4.156066314935086</v>
      </c>
    </row>
    <row r="2859" spans="4:29" hidden="1" outlineLevel="1">
      <c r="F2859" s="42" t="str">
        <f>F2863</f>
        <v>RB_GUP</v>
      </c>
      <c r="G2859" s="17" t="str">
        <f>$G$11</f>
        <v>DISTPRI</v>
      </c>
      <c r="H2859" s="21">
        <f t="shared" ca="1" si="1328"/>
        <v>103660.05876245552</v>
      </c>
      <c r="I2859" s="22">
        <f ca="1">VLOOKUP(CONCATENATE($F2859," ",$G2859),AllocFactorMatrix,(I$4+1),FALSE)*$E2863</f>
        <v>68562.82236067731</v>
      </c>
      <c r="J2859" s="22">
        <f ca="1">VLOOKUP(CONCATENATE($F2859," ",$G2859),AllocFactorMatrix,(J$4+1),FALSE)*$E2863</f>
        <v>17014.452599041244</v>
      </c>
      <c r="K2859" s="22">
        <f ca="1">VLOOKUP(CONCATENATE($F2859," ",$G2859),AllocFactorMatrix,(K$4+1),FALSE)*$E2863</f>
        <v>216.01384063144002</v>
      </c>
      <c r="L2859" s="22">
        <f ca="1">VLOOKUP(CONCATENATE($F2859," ",$G2859),AllocFactorMatrix,(L$4+1),FALSE)*$E2863</f>
        <v>0</v>
      </c>
      <c r="M2859" s="22">
        <f t="shared" ca="1" si="1345"/>
        <v>17230.466439672684</v>
      </c>
      <c r="N2859" s="22">
        <f ca="1">VLOOKUP(CONCATENATE($F2859," ",$G2859),AllocFactorMatrix,(N$4+1),FALSE)*$E2863</f>
        <v>7426.6959070227313</v>
      </c>
      <c r="O2859" s="22">
        <f ca="1">VLOOKUP(CONCATENATE($F2859," ",$G2859),AllocFactorMatrix,(O$4+1),FALSE)*$E2863</f>
        <v>2042.2878469808882</v>
      </c>
      <c r="P2859" s="22">
        <f ca="1">VLOOKUP(CONCATENATE($F2859," ",$G2859),AllocFactorMatrix,(P$4+1),FALSE)*$E2863</f>
        <v>0</v>
      </c>
      <c r="Q2859" s="22">
        <f ca="1">VLOOKUP(CONCATENATE($F2859," ",$G2859),AllocFactorMatrix,(Q$4+1),FALSE)*$E2863</f>
        <v>0</v>
      </c>
      <c r="R2859" s="22">
        <f t="shared" ca="1" si="1347"/>
        <v>9468.9837540036187</v>
      </c>
      <c r="S2859" s="22">
        <f ca="1">VLOOKUP(CONCATENATE($F2859," ",$G2859),AllocFactorMatrix,(S$4+1),FALSE)*$E2863</f>
        <v>318.23112415485019</v>
      </c>
      <c r="T2859" s="22">
        <f ca="1">VLOOKUP(CONCATENATE($F2859," ",$G2859),AllocFactorMatrix,(T$4+1),FALSE)*$E2863</f>
        <v>5877.6533175384811</v>
      </c>
      <c r="U2859" s="22">
        <f ca="1">VLOOKUP(CONCATENATE($F2859," ",$G2859),AllocFactorMatrix,(U$4+1),FALSE)*$E2863</f>
        <v>0</v>
      </c>
      <c r="V2859" s="22">
        <f ca="1">VLOOKUP(CONCATENATE($F2859," ",$G2859),AllocFactorMatrix,(V$4+1),FALSE)*$E2863</f>
        <v>0</v>
      </c>
      <c r="W2859" s="22">
        <f t="shared" ca="1" si="1348"/>
        <v>6195.8844416933316</v>
      </c>
      <c r="X2859" s="22">
        <f ca="1">VLOOKUP(CONCATENATE($F2859," ",$G2859),AllocFactorMatrix,(X$4+1),FALSE)*$E2863</f>
        <v>2087.5361710552488</v>
      </c>
      <c r="Y2859" s="22">
        <f ca="1">VLOOKUP(CONCATENATE($F2859," ",$G2859),AllocFactorMatrix,(Y$4+1),FALSE)*$E2863</f>
        <v>40.093088437432733</v>
      </c>
      <c r="Z2859" s="22">
        <f t="shared" ca="1" si="1346"/>
        <v>2127.6292594926817</v>
      </c>
      <c r="AA2859" s="22">
        <f ca="1">VLOOKUP(CONCATENATE($F2859," ",$G2859),AllocFactorMatrix,(AA$4+1),FALSE)*$E2863</f>
        <v>30.641268356658919</v>
      </c>
      <c r="AB2859" s="22">
        <f ca="1">VLOOKUP(CONCATENATE($F2859," ",$G2859),AllocFactorMatrix,(AB$4+1),FALSE)*$E2863</f>
        <v>35.259740933039922</v>
      </c>
      <c r="AC2859" s="22">
        <f ca="1">VLOOKUP(CONCATENATE($F2859," ",$G2859),AllocFactorMatrix,(AC$4+1),FALSE)*$E2863</f>
        <v>8.3714976261920917</v>
      </c>
    </row>
    <row r="2860" spans="4:29" hidden="1" outlineLevel="1">
      <c r="F2860" s="42" t="str">
        <f>F2863</f>
        <v>RB_GUP</v>
      </c>
      <c r="G2860" s="17" t="str">
        <f>$G$12</f>
        <v>DISTSEC</v>
      </c>
      <c r="H2860" s="21">
        <f t="shared" ca="1" si="1328"/>
        <v>34379.418329390697</v>
      </c>
      <c r="I2860" s="22">
        <f ca="1">VLOOKUP(CONCATENATE($F2860," ",$G2860),AllocFactorMatrix,(I$4+1),FALSE)*$E2863</f>
        <v>26141.368436278302</v>
      </c>
      <c r="J2860" s="22">
        <f ca="1">VLOOKUP(CONCATENATE($F2860," ",$G2860),AllocFactorMatrix,(J$4+1),FALSE)*$E2863</f>
        <v>5276.4491161358583</v>
      </c>
      <c r="K2860" s="22">
        <f ca="1">VLOOKUP(CONCATENATE($F2860," ",$G2860),AllocFactorMatrix,(K$4+1),FALSE)*$E2863</f>
        <v>0</v>
      </c>
      <c r="L2860" s="22">
        <f ca="1">VLOOKUP(CONCATENATE($F2860," ",$G2860),AllocFactorMatrix,(L$4+1),FALSE)*$E2863</f>
        <v>0</v>
      </c>
      <c r="M2860" s="22">
        <f t="shared" ca="1" si="1345"/>
        <v>5276.4491161358583</v>
      </c>
      <c r="N2860" s="22">
        <f ca="1">VLOOKUP(CONCATENATE($F2860," ",$G2860),AllocFactorMatrix,(N$4+1),FALSE)*$E2863</f>
        <v>2020.9871278753108</v>
      </c>
      <c r="O2860" s="22">
        <f ca="1">VLOOKUP(CONCATENATE($F2860," ",$G2860),AllocFactorMatrix,(O$4+1),FALSE)*$E2863</f>
        <v>0</v>
      </c>
      <c r="P2860" s="22">
        <f ca="1">VLOOKUP(CONCATENATE($F2860," ",$G2860),AllocFactorMatrix,(P$4+1),FALSE)*$E2863</f>
        <v>0</v>
      </c>
      <c r="Q2860" s="22">
        <f ca="1">VLOOKUP(CONCATENATE($F2860," ",$G2860),AllocFactorMatrix,(Q$4+1),FALSE)*$E2863</f>
        <v>0</v>
      </c>
      <c r="R2860" s="22">
        <f t="shared" ca="1" si="1347"/>
        <v>2020.9871278753108</v>
      </c>
      <c r="S2860" s="22">
        <f ca="1">VLOOKUP(CONCATENATE($F2860," ",$G2860),AllocFactorMatrix,(S$4+1),FALSE)*$E2863</f>
        <v>70.981308531044249</v>
      </c>
      <c r="T2860" s="22">
        <f ca="1">VLOOKUP(CONCATENATE($F2860," ",$G2860),AllocFactorMatrix,(T$4+1),FALSE)*$E2863</f>
        <v>0</v>
      </c>
      <c r="U2860" s="22">
        <f ca="1">VLOOKUP(CONCATENATE($F2860," ",$G2860),AllocFactorMatrix,(U$4+1),FALSE)*$E2863</f>
        <v>0</v>
      </c>
      <c r="V2860" s="22">
        <f ca="1">VLOOKUP(CONCATENATE($F2860," ",$G2860),AllocFactorMatrix,(V$4+1),FALSE)*$E2863</f>
        <v>0</v>
      </c>
      <c r="W2860" s="22">
        <f t="shared" ca="1" si="1348"/>
        <v>70.981308531044249</v>
      </c>
      <c r="X2860" s="22">
        <f ca="1">VLOOKUP(CONCATENATE($F2860," ",$G2860),AllocFactorMatrix,(X$4+1),FALSE)*$E2863</f>
        <v>586.2226524307041</v>
      </c>
      <c r="Y2860" s="22">
        <f ca="1">VLOOKUP(CONCATENATE($F2860," ",$G2860),AllocFactorMatrix,(Y$4+1),FALSE)*$E2863</f>
        <v>0</v>
      </c>
      <c r="Z2860" s="22">
        <f t="shared" ca="1" si="1346"/>
        <v>586.2226524307041</v>
      </c>
      <c r="AA2860" s="22">
        <f ca="1">VLOOKUP(CONCATENATE($F2860," ",$G2860),AllocFactorMatrix,(AA$4+1),FALSE)*$E2863</f>
        <v>7.5457185034652516</v>
      </c>
      <c r="AB2860" s="22">
        <f ca="1">VLOOKUP(CONCATENATE($F2860," ",$G2860),AllocFactorMatrix,(AB$4+1),FALSE)*$E2863</f>
        <v>224.66087979106013</v>
      </c>
      <c r="AC2860" s="22">
        <f ca="1">VLOOKUP(CONCATENATE($F2860," ",$G2860),AllocFactorMatrix,(AC$4+1),FALSE)*$E2863</f>
        <v>51.203089844942774</v>
      </c>
    </row>
    <row r="2861" spans="4:29" hidden="1" outlineLevel="1">
      <c r="F2861" s="42" t="str">
        <f>F2863</f>
        <v>RB_GUP</v>
      </c>
      <c r="G2861" s="17" t="str">
        <f>$G$13</f>
        <v>ENERGY</v>
      </c>
      <c r="H2861" s="21">
        <f t="shared" ca="1" si="1328"/>
        <v>10321.391834408469</v>
      </c>
      <c r="I2861" s="22">
        <f ca="1">VLOOKUP(CONCATENATE($F2861," ",$G2861),AllocFactorMatrix,(I$4+1),FALSE)*$E2863</f>
        <v>3792.2717839671182</v>
      </c>
      <c r="J2861" s="22">
        <f ca="1">VLOOKUP(CONCATENATE($F2861," ",$G2861),AllocFactorMatrix,(J$4+1),FALSE)*$E2863</f>
        <v>1197.9347220714228</v>
      </c>
      <c r="K2861" s="22">
        <f ca="1">VLOOKUP(CONCATENATE($F2861," ",$G2861),AllocFactorMatrix,(K$4+1),FALSE)*$E2863</f>
        <v>14.960477384280097</v>
      </c>
      <c r="L2861" s="22">
        <f ca="1">VLOOKUP(CONCATENATE($F2861," ",$G2861),AllocFactorMatrix,(L$4+1),FALSE)*$E2863</f>
        <v>0.75786381171839301</v>
      </c>
      <c r="M2861" s="22">
        <f t="shared" ca="1" si="1345"/>
        <v>1213.6530632674212</v>
      </c>
      <c r="N2861" s="22">
        <f ca="1">VLOOKUP(CONCATENATE($F2861," ",$G2861),AllocFactorMatrix,(N$4+1),FALSE)*$E2863</f>
        <v>606.92684924301705</v>
      </c>
      <c r="O2861" s="22">
        <f ca="1">VLOOKUP(CONCATENATE($F2861," ",$G2861),AllocFactorMatrix,(O$4+1),FALSE)*$E2863</f>
        <v>163.73288988443008</v>
      </c>
      <c r="P2861" s="22">
        <f ca="1">VLOOKUP(CONCATENATE($F2861," ",$G2861),AllocFactorMatrix,(P$4+1),FALSE)*$E2863</f>
        <v>25.514244056377635</v>
      </c>
      <c r="Q2861" s="22">
        <f ca="1">VLOOKUP(CONCATENATE($F2861," ",$G2861),AllocFactorMatrix,(Q$4+1),FALSE)*$E2863</f>
        <v>0</v>
      </c>
      <c r="R2861" s="22">
        <f t="shared" ca="1" si="1347"/>
        <v>796.1739831838247</v>
      </c>
      <c r="S2861" s="22">
        <f ca="1">VLOOKUP(CONCATENATE($F2861," ",$G2861),AllocFactorMatrix,(S$4+1),FALSE)*$E2863</f>
        <v>30.565949047322988</v>
      </c>
      <c r="T2861" s="22">
        <f ca="1">VLOOKUP(CONCATENATE($F2861," ",$G2861),AllocFactorMatrix,(T$4+1),FALSE)*$E2863</f>
        <v>604.17586641993898</v>
      </c>
      <c r="U2861" s="22">
        <f ca="1">VLOOKUP(CONCATENATE($F2861," ",$G2861),AllocFactorMatrix,(U$4+1),FALSE)*$E2863</f>
        <v>3176.2164020609821</v>
      </c>
      <c r="V2861" s="22">
        <f ca="1">VLOOKUP(CONCATENATE($F2861," ",$G2861),AllocFactorMatrix,(V$4+1),FALSE)*$E2863</f>
        <v>444.13934955479726</v>
      </c>
      <c r="W2861" s="22">
        <f t="shared" ca="1" si="1348"/>
        <v>4255.0975670830412</v>
      </c>
      <c r="X2861" s="22">
        <f ca="1">VLOOKUP(CONCATENATE($F2861," ",$G2861),AllocFactorMatrix,(X$4+1),FALSE)*$E2863</f>
        <v>170.64211281820516</v>
      </c>
      <c r="Y2861" s="22">
        <f ca="1">VLOOKUP(CONCATENATE($F2861," ",$G2861),AllocFactorMatrix,(Y$4+1),FALSE)*$E2863</f>
        <v>3.226699370849321</v>
      </c>
      <c r="Z2861" s="22">
        <f t="shared" ca="1" si="1346"/>
        <v>173.86881218905449</v>
      </c>
      <c r="AA2861" s="22">
        <f ca="1">VLOOKUP(CONCATENATE($F2861," ",$G2861),AllocFactorMatrix,(AA$4+1),FALSE)*$E2863</f>
        <v>3.2185522600425469</v>
      </c>
      <c r="AB2861" s="22">
        <f ca="1">VLOOKUP(CONCATENATE($F2861," ",$G2861),AllocFactorMatrix,(AB$4+1),FALSE)*$E2863</f>
        <v>70.564917383984053</v>
      </c>
      <c r="AC2861" s="22">
        <f ca="1">VLOOKUP(CONCATENATE($F2861," ",$G2861),AllocFactorMatrix,(AC$4+1),FALSE)*$E2863</f>
        <v>16.543155073986831</v>
      </c>
    </row>
    <row r="2862" spans="4:29" hidden="1" outlineLevel="1">
      <c r="F2862" s="42" t="str">
        <f>F2863</f>
        <v>RB_GUP</v>
      </c>
      <c r="G2862" s="17" t="str">
        <f>$G$14</f>
        <v>CUSTOMER</v>
      </c>
      <c r="H2862" s="21">
        <f t="shared" ca="1" si="1328"/>
        <v>277442.84381370404</v>
      </c>
      <c r="I2862" s="22">
        <f ca="1">VLOOKUP(CONCATENATE($F2862," ",$G2862),AllocFactorMatrix,(I$4+1),FALSE)*$E2863</f>
        <v>207078.68982297584</v>
      </c>
      <c r="J2862" s="22">
        <f ca="1">VLOOKUP(CONCATENATE($F2862," ",$G2862),AllocFactorMatrix,(J$4+1),FALSE)*$E2863</f>
        <v>50795.392255119514</v>
      </c>
      <c r="K2862" s="22">
        <f ca="1">VLOOKUP(CONCATENATE($F2862," ",$G2862),AllocFactorMatrix,(K$4+1),FALSE)*$E2863</f>
        <v>562.2803589877725</v>
      </c>
      <c r="L2862" s="22">
        <f ca="1">VLOOKUP(CONCATENATE($F2862," ",$G2862),AllocFactorMatrix,(L$4+1),FALSE)*$E2863</f>
        <v>41.422912571688009</v>
      </c>
      <c r="M2862" s="22">
        <f t="shared" ca="1" si="1345"/>
        <v>51399.095526678975</v>
      </c>
      <c r="N2862" s="22">
        <f ca="1">VLOOKUP(CONCATENATE($F2862," ",$G2862),AllocFactorMatrix,(N$4+1),FALSE)*$E2863</f>
        <v>942.30540780087802</v>
      </c>
      <c r="O2862" s="22">
        <f ca="1">VLOOKUP(CONCATENATE($F2862," ",$G2862),AllocFactorMatrix,(O$4+1),FALSE)*$E2863</f>
        <v>296.41858718112888</v>
      </c>
      <c r="P2862" s="22">
        <f ca="1">VLOOKUP(CONCATENATE($F2862," ",$G2862),AllocFactorMatrix,(P$4+1),FALSE)*$E2863</f>
        <v>118.8178243310236</v>
      </c>
      <c r="Q2862" s="22">
        <f ca="1">VLOOKUP(CONCATENATE($F2862," ",$G2862),AllocFactorMatrix,(Q$4+1),FALSE)*$E2863</f>
        <v>0</v>
      </c>
      <c r="R2862" s="22">
        <f t="shared" ca="1" si="1347"/>
        <v>1357.5418193130304</v>
      </c>
      <c r="S2862" s="22">
        <f ca="1">VLOOKUP(CONCATENATE($F2862," ",$G2862),AllocFactorMatrix,(S$4+1),FALSE)*$E2863</f>
        <v>8.7517202793454238</v>
      </c>
      <c r="T2862" s="22">
        <f ca="1">VLOOKUP(CONCATENATE($F2862," ",$G2862),AllocFactorMatrix,(T$4+1),FALSE)*$E2863</f>
        <v>217.45826182039966</v>
      </c>
      <c r="U2862" s="22">
        <f ca="1">VLOOKUP(CONCATENATE($F2862," ",$G2862),AllocFactorMatrix,(U$4+1),FALSE)*$E2863</f>
        <v>393.80394723179853</v>
      </c>
      <c r="V2862" s="22">
        <f ca="1">VLOOKUP(CONCATENATE($F2862," ",$G2862),AllocFactorMatrix,(V$4+1),FALSE)*$E2863</f>
        <v>76.338374894798349</v>
      </c>
      <c r="W2862" s="22">
        <f t="shared" ca="1" si="1348"/>
        <v>696.35230422634197</v>
      </c>
      <c r="X2862" s="22">
        <f ca="1">VLOOKUP(CONCATENATE($F2862," ",$G2862),AllocFactorMatrix,(X$4+1),FALSE)*$E2863</f>
        <v>301.67411441316557</v>
      </c>
      <c r="Y2862" s="22">
        <f ca="1">VLOOKUP(CONCATENATE($F2862," ",$G2862),AllocFactorMatrix,(Y$4+1),FALSE)*$E2863</f>
        <v>3.5214595338303192</v>
      </c>
      <c r="Z2862" s="22">
        <f t="shared" ca="1" si="1346"/>
        <v>305.19557394699586</v>
      </c>
      <c r="AA2862" s="22">
        <f ca="1">VLOOKUP(CONCATENATE($F2862," ",$G2862),AllocFactorMatrix,(AA$4+1),FALSE)*$E2863</f>
        <v>21.582001511587571</v>
      </c>
      <c r="AB2862" s="22">
        <f ca="1">VLOOKUP(CONCATENATE($F2862," ",$G2862),AllocFactorMatrix,(AB$4+1),FALSE)*$E2863</f>
        <v>14631.206419134995</v>
      </c>
      <c r="AC2862" s="22">
        <f ca="1">VLOOKUP(CONCATENATE($F2862," ",$G2862),AllocFactorMatrix,(AC$4+1),FALSE)*$E2863</f>
        <v>1953.1803459162761</v>
      </c>
    </row>
    <row r="2863" spans="4:29" collapsed="1">
      <c r="D2863" s="17" t="s">
        <v>721</v>
      </c>
      <c r="E2863" s="19">
        <v>1060800</v>
      </c>
      <c r="F2863" s="42" t="s">
        <v>73</v>
      </c>
      <c r="G2863" s="17" t="str">
        <f>$G$15</f>
        <v>TOTAL</v>
      </c>
      <c r="H2863" s="21">
        <f t="shared" ca="1" si="1328"/>
        <v>1060799.9999999998</v>
      </c>
      <c r="I2863" s="22">
        <f ca="1">VLOOKUP(CONCATENATE($F2863," ",$G2863),AllocFactorMatrix,(I$4+1),FALSE)*$E2863</f>
        <v>619485.50091604888</v>
      </c>
      <c r="J2863" s="22">
        <f ca="1">VLOOKUP(CONCATENATE($F2863," ",$G2863),AllocFactorMatrix,(J$4+1),FALSE)*$E2863</f>
        <v>152763.7376584358</v>
      </c>
      <c r="K2863" s="22">
        <f ca="1">VLOOKUP(CONCATENATE($F2863," ",$G2863),AllocFactorMatrix,(K$4+1),FALSE)*$E2863</f>
        <v>1788.1164813071618</v>
      </c>
      <c r="L2863" s="22">
        <f ca="1">VLOOKUP(CONCATENATE($F2863," ",$G2863),AllocFactorMatrix,(L$4+1),FALSE)*$E2863</f>
        <v>93.514384633798869</v>
      </c>
      <c r="M2863" s="22">
        <f t="shared" ca="1" si="1345"/>
        <v>154645.36852437677</v>
      </c>
      <c r="N2863" s="22">
        <f ca="1">VLOOKUP(CONCATENATE($F2863," ",$G2863),AllocFactorMatrix,(N$4+1),FALSE)*$E2863</f>
        <v>46168.133757830052</v>
      </c>
      <c r="O2863" s="22">
        <f ca="1">VLOOKUP(CONCATENATE($F2863," ",$G2863),AllocFactorMatrix,(O$4+1),FALSE)*$E2863</f>
        <v>12143.734588965224</v>
      </c>
      <c r="P2863" s="22">
        <f ca="1">VLOOKUP(CONCATENATE($F2863," ",$G2863),AllocFactorMatrix,(P$4+1),FALSE)*$E2863</f>
        <v>1721.5389445597766</v>
      </c>
      <c r="Q2863" s="22">
        <f ca="1">VLOOKUP(CONCATENATE($F2863," ",$G2863),AllocFactorMatrix,(Q$4+1),FALSE)*$E2863</f>
        <v>0</v>
      </c>
      <c r="R2863" s="22">
        <f t="shared" ca="1" si="1347"/>
        <v>60033.407291355055</v>
      </c>
      <c r="S2863" s="22">
        <f ca="1">VLOOKUP(CONCATENATE($F2863," ",$G2863),AllocFactorMatrix,(S$4+1),FALSE)*$E2863</f>
        <v>1945.7122604480126</v>
      </c>
      <c r="T2863" s="22">
        <f ca="1">VLOOKUP(CONCATENATE($F2863," ",$G2863),AllocFactorMatrix,(T$4+1),FALSE)*$E2863</f>
        <v>34394.469116288659</v>
      </c>
      <c r="U2863" s="22">
        <f ca="1">VLOOKUP(CONCATENATE($F2863," ",$G2863),AllocFactorMatrix,(U$4+1),FALSE)*$E2863</f>
        <v>142498.95537399311</v>
      </c>
      <c r="V2863" s="22">
        <f ca="1">VLOOKUP(CONCATENATE($F2863," ",$G2863),AllocFactorMatrix,(V$4+1),FALSE)*$E2863</f>
        <v>15872.49355633611</v>
      </c>
      <c r="W2863" s="22">
        <f t="shared" ca="1" si="1348"/>
        <v>194711.63030706591</v>
      </c>
      <c r="X2863" s="22">
        <f ca="1">VLOOKUP(CONCATENATE($F2863," ",$G2863),AllocFactorMatrix,(X$4+1),FALSE)*$E2863</f>
        <v>12985.735623815151</v>
      </c>
      <c r="Y2863" s="22">
        <f ca="1">VLOOKUP(CONCATENATE($F2863," ",$G2863),AllocFactorMatrix,(Y$4+1),FALSE)*$E2863</f>
        <v>232.20607735828324</v>
      </c>
      <c r="Z2863" s="22">
        <f t="shared" ca="1" si="1346"/>
        <v>13217.941701173435</v>
      </c>
      <c r="AA2863" s="22">
        <f ca="1">VLOOKUP(CONCATENATE($F2863," ",$G2863),AllocFactorMatrix,(AA$4+1),FALSE)*$E2863</f>
        <v>206.13075621541415</v>
      </c>
      <c r="AB2863" s="22">
        <f ca="1">VLOOKUP(CONCATENATE($F2863," ",$G2863),AllocFactorMatrix,(AB$4+1),FALSE)*$E2863</f>
        <v>16180.584485203581</v>
      </c>
      <c r="AC2863" s="22">
        <f ca="1">VLOOKUP(CONCATENATE($F2863," ",$G2863),AllocFactorMatrix,(AC$4+1),FALSE)*$E2863</f>
        <v>2319.4360185607984</v>
      </c>
    </row>
    <row r="2864" spans="4:29" hidden="1" outlineLevel="1">
      <c r="F2864" s="42" t="str">
        <f>F2871</f>
        <v>REV_RENT</v>
      </c>
      <c r="G2864" s="17" t="str">
        <f>$G$8</f>
        <v>PRODUCTION</v>
      </c>
      <c r="H2864" s="21">
        <f t="shared" si="1328"/>
        <v>827.24051937796503</v>
      </c>
      <c r="I2864" s="22">
        <f>VLOOKUP(CONCATENATE($F2864," ",$G2864),AllocFactorMatrix,(I$4+1),FALSE)*$E2871</f>
        <v>410.15293919356503</v>
      </c>
      <c r="J2864" s="22">
        <f>VLOOKUP(CONCATENATE($F2864," ",$G2864),AllocFactorMatrix,(J$4+1),FALSE)*$E2871</f>
        <v>102.56607242696444</v>
      </c>
      <c r="K2864" s="22">
        <f>VLOOKUP(CONCATENATE($F2864," ",$G2864),AllocFactorMatrix,(K$4+1),FALSE)*$E2871</f>
        <v>1.2999057649688108</v>
      </c>
      <c r="L2864" s="22">
        <f>VLOOKUP(CONCATENATE($F2864," ",$G2864),AllocFactorMatrix,(L$4+1),FALSE)*$E2871</f>
        <v>6.5058991417569059E-2</v>
      </c>
      <c r="M2864" s="22">
        <f t="shared" ref="M2864:M2879" si="1349">SUBTOTAL(9,J2864:L2864)</f>
        <v>103.93103718335082</v>
      </c>
      <c r="N2864" s="22">
        <f>VLOOKUP(CONCATENATE($F2864," ",$G2864),AllocFactorMatrix,(N$4+1),FALSE)*$E2871</f>
        <v>46.016035774895236</v>
      </c>
      <c r="O2864" s="22">
        <f>VLOOKUP(CONCATENATE($F2864," ",$G2864),AllocFactorMatrix,(O$4+1),FALSE)*$E2871</f>
        <v>12.611929725040314</v>
      </c>
      <c r="P2864" s="22">
        <f>VLOOKUP(CONCATENATE($F2864," ",$G2864),AllocFactorMatrix,(P$4+1),FALSE)*$E2871</f>
        <v>2.0069465589711211</v>
      </c>
      <c r="Q2864" s="22">
        <f>VLOOKUP(CONCATENATE($F2864," ",$G2864),AllocFactorMatrix,(Q$4+1),FALSE)*$E2871</f>
        <v>0</v>
      </c>
      <c r="R2864" s="22">
        <f>SUBTOTAL(9,N2864:Q2864)</f>
        <v>60.634912058906671</v>
      </c>
      <c r="S2864" s="22">
        <f>VLOOKUP(CONCATENATE($F2864," ",$G2864),AllocFactorMatrix,(S$4+1),FALSE)*$E2871</f>
        <v>1.9891555102122529</v>
      </c>
      <c r="T2864" s="22">
        <f>VLOOKUP(CONCATENATE($F2864," ",$G2864),AllocFactorMatrix,(T$4+1),FALSE)*$E2871</f>
        <v>36.199237172448193</v>
      </c>
      <c r="U2864" s="22">
        <f>VLOOKUP(CONCATENATE($F2864," ",$G2864),AllocFactorMatrix,(U$4+1),FALSE)*$E2871</f>
        <v>176.38229903533872</v>
      </c>
      <c r="V2864" s="22">
        <f>VLOOKUP(CONCATENATE($F2864," ",$G2864),AllocFactorMatrix,(V$4+1),FALSE)*$E2871</f>
        <v>22.474710476721654</v>
      </c>
      <c r="W2864" s="22">
        <f>SUBTOTAL(9,S2864:V2864)</f>
        <v>237.04540219472079</v>
      </c>
      <c r="X2864" s="22">
        <f>VLOOKUP(CONCATENATE($F2864," ",$G2864),AllocFactorMatrix,(X$4+1),FALSE)*$E2871</f>
        <v>12.869704190631801</v>
      </c>
      <c r="Y2864" s="22">
        <f>VLOOKUP(CONCATENATE($F2864," ",$G2864),AllocFactorMatrix,(Y$4+1),FALSE)*$E2871</f>
        <v>0.24191942969053074</v>
      </c>
      <c r="Z2864" s="22">
        <f t="shared" ref="Z2864:Z2879" si="1350">SUBTOTAL(9,X2864:Y2864)</f>
        <v>13.111623620322332</v>
      </c>
      <c r="AA2864" s="22">
        <f>VLOOKUP(CONCATENATE($F2864," ",$G2864),AllocFactorMatrix,(AA$4+1),FALSE)*$E2871</f>
        <v>0.18715808994705888</v>
      </c>
      <c r="AB2864" s="22">
        <f>VLOOKUP(CONCATENATE($F2864," ",$G2864),AllocFactorMatrix,(AB$4+1),FALSE)*$E2871</f>
        <v>1.7587815237413651</v>
      </c>
      <c r="AC2864" s="22">
        <f>VLOOKUP(CONCATENATE($F2864," ",$G2864),AllocFactorMatrix,(AC$4+1),FALSE)*$E2871</f>
        <v>0.41866551341090485</v>
      </c>
    </row>
    <row r="2865" spans="4:29" hidden="1" outlineLevel="1">
      <c r="F2865" s="42" t="str">
        <f>F2871</f>
        <v>REV_RENT</v>
      </c>
      <c r="G2865" s="17" t="str">
        <f>$G$9</f>
        <v>BULKTRAN</v>
      </c>
      <c r="H2865" s="21">
        <f t="shared" si="1328"/>
        <v>165.03713388197502</v>
      </c>
      <c r="I2865" s="22">
        <f>VLOOKUP(CONCATENATE($F2865," ",$G2865),AllocFactorMatrix,(I$4+1),FALSE)*$E2871</f>
        <v>81.826825393747782</v>
      </c>
      <c r="J2865" s="22">
        <f>VLOOKUP(CONCATENATE($F2865," ",$G2865),AllocFactorMatrix,(J$4+1),FALSE)*$E2871</f>
        <v>20.462260044521901</v>
      </c>
      <c r="K2865" s="22">
        <f>VLOOKUP(CONCATENATE($F2865," ",$G2865),AllocFactorMatrix,(K$4+1),FALSE)*$E2871</f>
        <v>0.25933536467534796</v>
      </c>
      <c r="L2865" s="22">
        <f>VLOOKUP(CONCATENATE($F2865," ",$G2865),AllocFactorMatrix,(L$4+1),FALSE)*$E2871</f>
        <v>1.2979477220097124E-2</v>
      </c>
      <c r="M2865" s="22">
        <f t="shared" si="1349"/>
        <v>20.734574886417345</v>
      </c>
      <c r="N2865" s="22">
        <f>VLOOKUP(CONCATENATE($F2865," ",$G2865),AllocFactorMatrix,(N$4+1),FALSE)*$E2871</f>
        <v>9.1803465606467576</v>
      </c>
      <c r="O2865" s="22">
        <f>VLOOKUP(CONCATENATE($F2865," ",$G2865),AllocFactorMatrix,(O$4+1),FALSE)*$E2871</f>
        <v>2.5161203855278433</v>
      </c>
      <c r="P2865" s="22">
        <f>VLOOKUP(CONCATENATE($F2865," ",$G2865),AllocFactorMatrix,(P$4+1),FALSE)*$E2871</f>
        <v>0.40039226825584417</v>
      </c>
      <c r="Q2865" s="22">
        <f>VLOOKUP(CONCATENATE($F2865," ",$G2865),AllocFactorMatrix,(Q$4+1),FALSE)*$E2871</f>
        <v>0</v>
      </c>
      <c r="R2865" s="22">
        <f t="shared" ref="R2865:R2871" si="1351">SUBTOTAL(9,N2865:Q2865)</f>
        <v>12.096859214430445</v>
      </c>
      <c r="S2865" s="22">
        <f>VLOOKUP(CONCATENATE($F2865," ",$G2865),AllocFactorMatrix,(S$4+1),FALSE)*$E2871</f>
        <v>0.39684289703050107</v>
      </c>
      <c r="T2865" s="22">
        <f>VLOOKUP(CONCATENATE($F2865," ",$G2865),AllocFactorMatrix,(T$4+1),FALSE)*$E2871</f>
        <v>7.2218637889581991</v>
      </c>
      <c r="U2865" s="22">
        <f>VLOOKUP(CONCATENATE($F2865," ",$G2865),AllocFactorMatrix,(U$4+1),FALSE)*$E2871</f>
        <v>35.188833741116106</v>
      </c>
      <c r="V2865" s="22">
        <f>VLOOKUP(CONCATENATE($F2865," ",$G2865),AllocFactorMatrix,(V$4+1),FALSE)*$E2871</f>
        <v>4.4837767433036335</v>
      </c>
      <c r="W2865" s="22">
        <f t="shared" ref="W2865:W2871" si="1352">SUBTOTAL(9,S2865:V2865)</f>
        <v>47.291317170408441</v>
      </c>
      <c r="X2865" s="22">
        <f>VLOOKUP(CONCATENATE($F2865," ",$G2865),AllocFactorMatrix,(X$4+1),FALSE)*$E2871</f>
        <v>2.5675472172564997</v>
      </c>
      <c r="Y2865" s="22">
        <f>VLOOKUP(CONCATENATE($F2865," ",$G2865),AllocFactorMatrix,(Y$4+1),FALSE)*$E2871</f>
        <v>4.8263701270954286E-2</v>
      </c>
      <c r="Z2865" s="22">
        <f t="shared" si="1350"/>
        <v>2.6158109185274538</v>
      </c>
      <c r="AA2865" s="22">
        <f>VLOOKUP(CONCATENATE($F2865," ",$G2865),AllocFactorMatrix,(AA$4+1),FALSE)*$E2871</f>
        <v>3.7338638550869621E-2</v>
      </c>
      <c r="AB2865" s="22">
        <f>VLOOKUP(CONCATENATE($F2865," ",$G2865),AllocFactorMatrix,(AB$4+1),FALSE)*$E2871</f>
        <v>0.35088254867049901</v>
      </c>
      <c r="AC2865" s="22">
        <f>VLOOKUP(CONCATENATE($F2865," ",$G2865),AllocFactorMatrix,(AC$4+1),FALSE)*$E2871</f>
        <v>8.3525111222207626E-2</v>
      </c>
    </row>
    <row r="2866" spans="4:29" hidden="1" outlineLevel="1">
      <c r="F2866" s="42" t="str">
        <f>F2871</f>
        <v>REV_RENT</v>
      </c>
      <c r="G2866" s="17" t="str">
        <f>$G$10</f>
        <v>SUBTRAN</v>
      </c>
      <c r="H2866" s="21">
        <f t="shared" si="1328"/>
        <v>52.317184413790869</v>
      </c>
      <c r="I2866" s="22">
        <f>VLOOKUP(CONCATENATE($F2866," ",$G2866),AllocFactorMatrix,(I$4+1),FALSE)*$E2871</f>
        <v>25.246297110414861</v>
      </c>
      <c r="J2866" s="22">
        <f>VLOOKUP(CONCATENATE($F2866," ",$G2866),AllocFactorMatrix,(J$4+1),FALSE)*$E2871</f>
        <v>6.2987851416787093</v>
      </c>
      <c r="K2866" s="22">
        <f>VLOOKUP(CONCATENATE($F2866," ",$G2866),AllocFactorMatrix,(K$4+1),FALSE)*$E2871</f>
        <v>7.9998301275428257E-2</v>
      </c>
      <c r="L2866" s="22">
        <f>VLOOKUP(CONCATENATE($F2866," ",$G2866),AllocFactorMatrix,(L$4+1),FALSE)*$E2871</f>
        <v>5.1573647654986126E-3</v>
      </c>
      <c r="M2866" s="22">
        <f t="shared" si="1349"/>
        <v>6.383940807719636</v>
      </c>
      <c r="N2866" s="22">
        <f>VLOOKUP(CONCATENATE($F2866," ",$G2866),AllocFactorMatrix,(N$4+1),FALSE)*$E2871</f>
        <v>2.7971788800660695</v>
      </c>
      <c r="O2866" s="22">
        <f>VLOOKUP(CONCATENATE($F2866," ",$G2866),AllocFactorMatrix,(O$4+1),FALSE)*$E2871</f>
        <v>0.76789801719838435</v>
      </c>
      <c r="P2866" s="22">
        <f>VLOOKUP(CONCATENATE($F2866," ",$G2866),AllocFactorMatrix,(P$4+1),FALSE)*$E2871</f>
        <v>0.15435318755527022</v>
      </c>
      <c r="Q2866" s="22">
        <f>VLOOKUP(CONCATENATE($F2866," ",$G2866),AllocFactorMatrix,(Q$4+1),FALSE)*$E2871</f>
        <v>0</v>
      </c>
      <c r="R2866" s="22">
        <f t="shared" si="1351"/>
        <v>3.7194300848197241</v>
      </c>
      <c r="S2866" s="22">
        <f>VLOOKUP(CONCATENATE($F2866," ",$G2866),AllocFactorMatrix,(S$4+1),FALSE)*$E2871</f>
        <v>0.11853591696347861</v>
      </c>
      <c r="T2866" s="22">
        <f>VLOOKUP(CONCATENATE($F2866," ",$G2866),AllocFactorMatrix,(T$4+1),FALSE)*$E2871</f>
        <v>2.2207881802520584</v>
      </c>
      <c r="U2866" s="22">
        <f>VLOOKUP(CONCATENATE($F2866," ",$G2866),AllocFactorMatrix,(U$4+1),FALSE)*$E2871</f>
        <v>13.800918365856546</v>
      </c>
      <c r="V2866" s="22">
        <f>VLOOKUP(CONCATENATE($F2866," ",$G2866),AllocFactorMatrix,(V$4+1),FALSE)*$E2871</f>
        <v>0</v>
      </c>
      <c r="W2866" s="22">
        <f t="shared" si="1352"/>
        <v>16.140242463072084</v>
      </c>
      <c r="X2866" s="22">
        <f>VLOOKUP(CONCATENATE($F2866," ",$G2866),AllocFactorMatrix,(X$4+1),FALSE)*$E2871</f>
        <v>0.78457126400299593</v>
      </c>
      <c r="Y2866" s="22">
        <f>VLOOKUP(CONCATENATE($F2866," ",$G2866),AllocFactorMatrix,(Y$4+1),FALSE)*$E2871</f>
        <v>1.5049508966625011E-2</v>
      </c>
      <c r="Z2866" s="22">
        <f t="shared" si="1350"/>
        <v>0.79962077296962097</v>
      </c>
      <c r="AA2866" s="22">
        <f>VLOOKUP(CONCATENATE($F2866," ",$G2866),AllocFactorMatrix,(AA$4+1),FALSE)*$E2871</f>
        <v>1.1446787880240178E-2</v>
      </c>
      <c r="AB2866" s="22">
        <f>VLOOKUP(CONCATENATE($F2866," ",$G2866),AllocFactorMatrix,(AB$4+1),FALSE)*$E2871</f>
        <v>1.309686771108306E-2</v>
      </c>
      <c r="AC2866" s="22">
        <f>VLOOKUP(CONCATENATE($F2866," ",$G2866),AllocFactorMatrix,(AC$4+1),FALSE)*$E2871</f>
        <v>3.1095192036083795E-3</v>
      </c>
    </row>
    <row r="2867" spans="4:29" hidden="1" outlineLevel="1">
      <c r="F2867" s="42" t="str">
        <f>F2871</f>
        <v>REV_RENT</v>
      </c>
      <c r="G2867" s="17" t="str">
        <f>$G$11</f>
        <v>DISTPRI</v>
      </c>
      <c r="H2867" s="21">
        <f t="shared" si="1328"/>
        <v>815.47577253450049</v>
      </c>
      <c r="I2867" s="22">
        <f>VLOOKUP(CONCATENATE($F2867," ",$G2867),AllocFactorMatrix,(I$4+1),FALSE)*$E2871</f>
        <v>539.37187764714531</v>
      </c>
      <c r="J2867" s="22">
        <f>VLOOKUP(CONCATENATE($F2867," ",$G2867),AllocFactorMatrix,(J$4+1),FALSE)*$E2871</f>
        <v>133.84975894379988</v>
      </c>
      <c r="K2867" s="22">
        <f>VLOOKUP(CONCATENATE($F2867," ",$G2867),AllocFactorMatrix,(K$4+1),FALSE)*$E2871</f>
        <v>1.6993435626998603</v>
      </c>
      <c r="L2867" s="22">
        <f>VLOOKUP(CONCATENATE($F2867," ",$G2867),AllocFactorMatrix,(L$4+1),FALSE)*$E2871</f>
        <v>0</v>
      </c>
      <c r="M2867" s="22">
        <f t="shared" si="1349"/>
        <v>135.54910250649974</v>
      </c>
      <c r="N2867" s="22">
        <f>VLOOKUP(CONCATENATE($F2867," ",$G2867),AllocFactorMatrix,(N$4+1),FALSE)*$E2871</f>
        <v>58.424533561538887</v>
      </c>
      <c r="O2867" s="22">
        <f>VLOOKUP(CONCATENATE($F2867," ",$G2867),AllocFactorMatrix,(O$4+1),FALSE)*$E2871</f>
        <v>16.066325638219332</v>
      </c>
      <c r="P2867" s="22">
        <f>VLOOKUP(CONCATENATE($F2867," ",$G2867),AllocFactorMatrix,(P$4+1),FALSE)*$E2871</f>
        <v>0</v>
      </c>
      <c r="Q2867" s="22">
        <f>VLOOKUP(CONCATENATE($F2867," ",$G2867),AllocFactorMatrix,(Q$4+1),FALSE)*$E2871</f>
        <v>0</v>
      </c>
      <c r="R2867" s="22">
        <f t="shared" si="1351"/>
        <v>74.490859199758219</v>
      </c>
      <c r="S2867" s="22">
        <f>VLOOKUP(CONCATENATE($F2867," ",$G2867),AllocFactorMatrix,(S$4+1),FALSE)*$E2871</f>
        <v>2.5034692717026559</v>
      </c>
      <c r="T2867" s="22">
        <f>VLOOKUP(CONCATENATE($F2867," ",$G2867),AllocFactorMatrix,(T$4+1),FALSE)*$E2871</f>
        <v>46.238483144152561</v>
      </c>
      <c r="U2867" s="22">
        <f>VLOOKUP(CONCATENATE($F2867," ",$G2867),AllocFactorMatrix,(U$4+1),FALSE)*$E2871</f>
        <v>0</v>
      </c>
      <c r="V2867" s="22">
        <f>VLOOKUP(CONCATENATE($F2867," ",$G2867),AllocFactorMatrix,(V$4+1),FALSE)*$E2871</f>
        <v>0</v>
      </c>
      <c r="W2867" s="22">
        <f t="shared" si="1352"/>
        <v>48.741952415855216</v>
      </c>
      <c r="X2867" s="22">
        <f>VLOOKUP(CONCATENATE($F2867," ",$G2867),AllocFactorMatrix,(X$4+1),FALSE)*$E2871</f>
        <v>16.422286385984169</v>
      </c>
      <c r="Y2867" s="22">
        <f>VLOOKUP(CONCATENATE($F2867," ",$G2867),AllocFactorMatrix,(Y$4+1),FALSE)*$E2871</f>
        <v>0.3154053996991486</v>
      </c>
      <c r="Z2867" s="22">
        <f t="shared" si="1350"/>
        <v>16.737691785683317</v>
      </c>
      <c r="AA2867" s="22">
        <f>VLOOKUP(CONCATENATE($F2867," ",$G2867),AllocFactorMatrix,(AA$4+1),FALSE)*$E2871</f>
        <v>0.24104956415125492</v>
      </c>
      <c r="AB2867" s="22">
        <f>VLOOKUP(CONCATENATE($F2867," ",$G2867),AllocFactorMatrix,(AB$4+1),FALSE)*$E2871</f>
        <v>0.27738228995825392</v>
      </c>
      <c r="AC2867" s="22">
        <f>VLOOKUP(CONCATENATE($F2867," ",$G2867),AllocFactorMatrix,(AC$4+1),FALSE)*$E2871</f>
        <v>6.585712544919281E-2</v>
      </c>
    </row>
    <row r="2868" spans="4:29" hidden="1" outlineLevel="1">
      <c r="F2868" s="42" t="str">
        <f>F2871</f>
        <v>REV_RENT</v>
      </c>
      <c r="G2868" s="17" t="str">
        <f>$G$12</f>
        <v>DISTSEC</v>
      </c>
      <c r="H2868" s="21">
        <f t="shared" si="1328"/>
        <v>327.0109992162478</v>
      </c>
      <c r="I2868" s="22">
        <f>VLOOKUP(CONCATENATE($F2868," ",$G2868),AllocFactorMatrix,(I$4+1),FALSE)*$E2871</f>
        <v>248.65211305565902</v>
      </c>
      <c r="J2868" s="22">
        <f>VLOOKUP(CONCATENATE($F2868," ",$G2868),AllocFactorMatrix,(J$4+1),FALSE)*$E2871</f>
        <v>50.188658843776764</v>
      </c>
      <c r="K2868" s="22">
        <f>VLOOKUP(CONCATENATE($F2868," ",$G2868),AllocFactorMatrix,(K$4+1),FALSE)*$E2871</f>
        <v>0</v>
      </c>
      <c r="L2868" s="22">
        <f>VLOOKUP(CONCATENATE($F2868," ",$G2868),AllocFactorMatrix,(L$4+1),FALSE)*$E2871</f>
        <v>0</v>
      </c>
      <c r="M2868" s="22">
        <f t="shared" si="1349"/>
        <v>50.188658843776764</v>
      </c>
      <c r="N2868" s="22">
        <f>VLOOKUP(CONCATENATE($F2868," ",$G2868),AllocFactorMatrix,(N$4+1),FALSE)*$E2871</f>
        <v>19.223275209537071</v>
      </c>
      <c r="O2868" s="22">
        <f>VLOOKUP(CONCATENATE($F2868," ",$G2868),AllocFactorMatrix,(O$4+1),FALSE)*$E2871</f>
        <v>0</v>
      </c>
      <c r="P2868" s="22">
        <f>VLOOKUP(CONCATENATE($F2868," ",$G2868),AllocFactorMatrix,(P$4+1),FALSE)*$E2871</f>
        <v>0</v>
      </c>
      <c r="Q2868" s="22">
        <f>VLOOKUP(CONCATENATE($F2868," ",$G2868),AllocFactorMatrix,(Q$4+1),FALSE)*$E2871</f>
        <v>0</v>
      </c>
      <c r="R2868" s="22">
        <f t="shared" si="1351"/>
        <v>19.223275209537071</v>
      </c>
      <c r="S2868" s="22">
        <f>VLOOKUP(CONCATENATE($F2868," ",$G2868),AllocFactorMatrix,(S$4+1),FALSE)*$E2871</f>
        <v>0.67516176120321636</v>
      </c>
      <c r="T2868" s="22">
        <f>VLOOKUP(CONCATENATE($F2868," ",$G2868),AllocFactorMatrix,(T$4+1),FALSE)*$E2871</f>
        <v>0</v>
      </c>
      <c r="U2868" s="22">
        <f>VLOOKUP(CONCATENATE($F2868," ",$G2868),AllocFactorMatrix,(U$4+1),FALSE)*$E2871</f>
        <v>0</v>
      </c>
      <c r="V2868" s="22">
        <f>VLOOKUP(CONCATENATE($F2868," ",$G2868),AllocFactorMatrix,(V$4+1),FALSE)*$E2871</f>
        <v>0</v>
      </c>
      <c r="W2868" s="22">
        <f t="shared" si="1352"/>
        <v>0.67516176120321636</v>
      </c>
      <c r="X2868" s="22">
        <f>VLOOKUP(CONCATENATE($F2868," ",$G2868),AllocFactorMatrix,(X$4+1),FALSE)*$E2871</f>
        <v>5.5760470842719245</v>
      </c>
      <c r="Y2868" s="22">
        <f>VLOOKUP(CONCATENATE($F2868," ",$G2868),AllocFactorMatrix,(Y$4+1),FALSE)*$E2871</f>
        <v>0</v>
      </c>
      <c r="Z2868" s="22">
        <f t="shared" si="1350"/>
        <v>5.5760470842719245</v>
      </c>
      <c r="AA2868" s="22">
        <f>VLOOKUP(CONCATENATE($F2868," ",$G2868),AllocFactorMatrix,(AA$4+1),FALSE)*$E2871</f>
        <v>7.1773551372543973E-2</v>
      </c>
      <c r="AB2868" s="22">
        <f>VLOOKUP(CONCATENATE($F2868," ",$G2868),AllocFactorMatrix,(AB$4+1),FALSE)*$E2871</f>
        <v>2.1369348975421709</v>
      </c>
      <c r="AC2868" s="22">
        <f>VLOOKUP(CONCATENATE($F2868," ",$G2868),AllocFactorMatrix,(AC$4+1),FALSE)*$E2871</f>
        <v>0.48703481288511974</v>
      </c>
    </row>
    <row r="2869" spans="4:29" hidden="1" outlineLevel="1">
      <c r="F2869" s="42" t="str">
        <f>F2871</f>
        <v>REV_RENT</v>
      </c>
      <c r="G2869" s="17" t="str">
        <f>$G$13</f>
        <v>ENERGY</v>
      </c>
      <c r="H2869" s="21">
        <f t="shared" si="1328"/>
        <v>0</v>
      </c>
      <c r="I2869" s="22">
        <f>VLOOKUP(CONCATENATE($F2869," ",$G2869),AllocFactorMatrix,(I$4+1),FALSE)*$E2871</f>
        <v>0</v>
      </c>
      <c r="J2869" s="22">
        <f>VLOOKUP(CONCATENATE($F2869," ",$G2869),AllocFactorMatrix,(J$4+1),FALSE)*$E2871</f>
        <v>0</v>
      </c>
      <c r="K2869" s="22">
        <f>VLOOKUP(CONCATENATE($F2869," ",$G2869),AllocFactorMatrix,(K$4+1),FALSE)*$E2871</f>
        <v>0</v>
      </c>
      <c r="L2869" s="22">
        <f>VLOOKUP(CONCATENATE($F2869," ",$G2869),AllocFactorMatrix,(L$4+1),FALSE)*$E2871</f>
        <v>0</v>
      </c>
      <c r="M2869" s="22">
        <f t="shared" si="1349"/>
        <v>0</v>
      </c>
      <c r="N2869" s="22">
        <f>VLOOKUP(CONCATENATE($F2869," ",$G2869),AllocFactorMatrix,(N$4+1),FALSE)*$E2871</f>
        <v>0</v>
      </c>
      <c r="O2869" s="22">
        <f>VLOOKUP(CONCATENATE($F2869," ",$G2869),AllocFactorMatrix,(O$4+1),FALSE)*$E2871</f>
        <v>0</v>
      </c>
      <c r="P2869" s="22">
        <f>VLOOKUP(CONCATENATE($F2869," ",$G2869),AllocFactorMatrix,(P$4+1),FALSE)*$E2871</f>
        <v>0</v>
      </c>
      <c r="Q2869" s="22">
        <f>VLOOKUP(CONCATENATE($F2869," ",$G2869),AllocFactorMatrix,(Q$4+1),FALSE)*$E2871</f>
        <v>0</v>
      </c>
      <c r="R2869" s="22">
        <f t="shared" si="1351"/>
        <v>0</v>
      </c>
      <c r="S2869" s="22">
        <f>VLOOKUP(CONCATENATE($F2869," ",$G2869),AllocFactorMatrix,(S$4+1),FALSE)*$E2871</f>
        <v>0</v>
      </c>
      <c r="T2869" s="22">
        <f>VLOOKUP(CONCATENATE($F2869," ",$G2869),AllocFactorMatrix,(T$4+1),FALSE)*$E2871</f>
        <v>0</v>
      </c>
      <c r="U2869" s="22">
        <f>VLOOKUP(CONCATENATE($F2869," ",$G2869),AllocFactorMatrix,(U$4+1),FALSE)*$E2871</f>
        <v>0</v>
      </c>
      <c r="V2869" s="22">
        <f>VLOOKUP(CONCATENATE($F2869," ",$G2869),AllocFactorMatrix,(V$4+1),FALSE)*$E2871</f>
        <v>0</v>
      </c>
      <c r="W2869" s="22">
        <f t="shared" si="1352"/>
        <v>0</v>
      </c>
      <c r="X2869" s="22">
        <f>VLOOKUP(CONCATENATE($F2869," ",$G2869),AllocFactorMatrix,(X$4+1),FALSE)*$E2871</f>
        <v>0</v>
      </c>
      <c r="Y2869" s="22">
        <f>VLOOKUP(CONCATENATE($F2869," ",$G2869),AllocFactorMatrix,(Y$4+1),FALSE)*$E2871</f>
        <v>0</v>
      </c>
      <c r="Z2869" s="22">
        <f t="shared" si="1350"/>
        <v>0</v>
      </c>
      <c r="AA2869" s="22">
        <f>VLOOKUP(CONCATENATE($F2869," ",$G2869),AllocFactorMatrix,(AA$4+1),FALSE)*$E2871</f>
        <v>0</v>
      </c>
      <c r="AB2869" s="22">
        <f>VLOOKUP(CONCATENATE($F2869," ",$G2869),AllocFactorMatrix,(AB$4+1),FALSE)*$E2871</f>
        <v>0</v>
      </c>
      <c r="AC2869" s="22">
        <f>VLOOKUP(CONCATENATE($F2869," ",$G2869),AllocFactorMatrix,(AC$4+1),FALSE)*$E2871</f>
        <v>0</v>
      </c>
    </row>
    <row r="2870" spans="4:29" hidden="1" outlineLevel="1">
      <c r="F2870" s="42" t="str">
        <f>F2871</f>
        <v>REV_RENT</v>
      </c>
      <c r="G2870" s="17" t="str">
        <f>$G$14</f>
        <v>CUSTOMER</v>
      </c>
      <c r="H2870" s="21">
        <f t="shared" si="1328"/>
        <v>4182.9183905755226</v>
      </c>
      <c r="I2870" s="22">
        <f>VLOOKUP(CONCATENATE($F2870," ",$G2870),AllocFactorMatrix,(I$4+1),FALSE)*$E2871</f>
        <v>3321.5256062106696</v>
      </c>
      <c r="J2870" s="22">
        <f>VLOOKUP(CONCATENATE($F2870," ",$G2870),AllocFactorMatrix,(J$4+1),FALSE)*$E2871</f>
        <v>785.20756320696898</v>
      </c>
      <c r="K2870" s="22">
        <f>VLOOKUP(CONCATENATE($F2870," ",$G2870),AllocFactorMatrix,(K$4+1),FALSE)*$E2871</f>
        <v>3.173549408171684</v>
      </c>
      <c r="L2870" s="22">
        <f>VLOOKUP(CONCATENATE($F2870," ",$G2870),AllocFactorMatrix,(L$4+1),FALSE)*$E2871</f>
        <v>0.12529622330126813</v>
      </c>
      <c r="M2870" s="22">
        <f t="shared" si="1349"/>
        <v>788.50640883844187</v>
      </c>
      <c r="N2870" s="22">
        <f>VLOOKUP(CONCATENATE($F2870," ",$G2870),AllocFactorMatrix,(N$4+1),FALSE)*$E2871</f>
        <v>10.546941924643518</v>
      </c>
      <c r="O2870" s="22">
        <f>VLOOKUP(CONCATENATE($F2870," ",$G2870),AllocFactorMatrix,(O$4+1),FALSE)*$E2871</f>
        <v>2.34702169885401</v>
      </c>
      <c r="P2870" s="22">
        <f>VLOOKUP(CONCATENATE($F2870," ",$G2870),AllocFactorMatrix,(P$4+1),FALSE)*$E2871</f>
        <v>0.3595137291899892</v>
      </c>
      <c r="Q2870" s="22">
        <f>VLOOKUP(CONCATENATE($F2870," ",$G2870),AllocFactorMatrix,(Q$4+1),FALSE)*$E2871</f>
        <v>0</v>
      </c>
      <c r="R2870" s="22">
        <f t="shared" si="1351"/>
        <v>13.253477352687517</v>
      </c>
      <c r="S2870" s="22">
        <f>VLOOKUP(CONCATENATE($F2870," ",$G2870),AllocFactorMatrix,(S$4+1),FALSE)*$E2871</f>
        <v>0.10833046471423785</v>
      </c>
      <c r="T2870" s="22">
        <f>VLOOKUP(CONCATENATE($F2870," ",$G2870),AllocFactorMatrix,(T$4+1),FALSE)*$E2871</f>
        <v>1.5159244859738115</v>
      </c>
      <c r="U2870" s="22">
        <f>VLOOKUP(CONCATENATE($F2870," ",$G2870),AllocFactorMatrix,(U$4+1),FALSE)*$E2871</f>
        <v>1.1916156442195438</v>
      </c>
      <c r="V2870" s="22">
        <f>VLOOKUP(CONCATENATE($F2870," ",$G2870),AllocFactorMatrix,(V$4+1),FALSE)*$E2871</f>
        <v>0.23111253182274</v>
      </c>
      <c r="W2870" s="22">
        <f t="shared" si="1352"/>
        <v>3.0469831267303329</v>
      </c>
      <c r="X2870" s="22">
        <f>VLOOKUP(CONCATENATE($F2870," ",$G2870),AllocFactorMatrix,(X$4+1),FALSE)*$E2871</f>
        <v>3.7373949000579696</v>
      </c>
      <c r="Y2870" s="22">
        <f>VLOOKUP(CONCATENATE($F2870," ",$G2870),AllocFactorMatrix,(Y$4+1),FALSE)*$E2871</f>
        <v>3.1078829076722554E-2</v>
      </c>
      <c r="Z2870" s="22">
        <f t="shared" si="1350"/>
        <v>3.7684737291346924</v>
      </c>
      <c r="AA2870" s="22">
        <f>VLOOKUP(CONCATENATE($F2870," ",$G2870),AllocFactorMatrix,(AA$4+1),FALSE)*$E2871</f>
        <v>0.22910158212796683</v>
      </c>
      <c r="AB2870" s="22">
        <f>VLOOKUP(CONCATENATE($F2870," ",$G2870),AllocFactorMatrix,(AB$4+1),FALSE)*$E2871</f>
        <v>45.318448903183402</v>
      </c>
      <c r="AC2870" s="22">
        <f>VLOOKUP(CONCATENATE($F2870," ",$G2870),AllocFactorMatrix,(AC$4+1),FALSE)*$E2871</f>
        <v>7.2698908325455394</v>
      </c>
    </row>
    <row r="2871" spans="4:29" collapsed="1">
      <c r="D2871" s="17" t="s">
        <v>271</v>
      </c>
      <c r="E2871" s="19">
        <v>6370</v>
      </c>
      <c r="F2871" s="42" t="s">
        <v>573</v>
      </c>
      <c r="G2871" s="17" t="str">
        <f>$G$15</f>
        <v>TOTAL</v>
      </c>
      <c r="H2871" s="21">
        <f t="shared" si="1328"/>
        <v>6370</v>
      </c>
      <c r="I2871" s="22">
        <f>VLOOKUP(CONCATENATE($F2871," ",$G2871),AllocFactorMatrix,(I$4+1),FALSE)*$E2871</f>
        <v>4626.7756586112018</v>
      </c>
      <c r="J2871" s="22">
        <f>VLOOKUP(CONCATENATE($F2871," ",$G2871),AllocFactorMatrix,(J$4+1),FALSE)*$E2871</f>
        <v>1098.5730986077106</v>
      </c>
      <c r="K2871" s="22">
        <f>VLOOKUP(CONCATENATE($F2871," ",$G2871),AllocFactorMatrix,(K$4+1),FALSE)*$E2871</f>
        <v>6.5121324017911304</v>
      </c>
      <c r="L2871" s="22">
        <f>VLOOKUP(CONCATENATE($F2871," ",$G2871),AllocFactorMatrix,(L$4+1),FALSE)*$E2871</f>
        <v>0.20849205670443297</v>
      </c>
      <c r="M2871" s="22">
        <f t="shared" si="1349"/>
        <v>1105.2937230662062</v>
      </c>
      <c r="N2871" s="22">
        <f>VLOOKUP(CONCATENATE($F2871," ",$G2871),AllocFactorMatrix,(N$4+1),FALSE)*$E2871</f>
        <v>146.18831191132753</v>
      </c>
      <c r="O2871" s="22">
        <f>VLOOKUP(CONCATENATE($F2871," ",$G2871),AllocFactorMatrix,(O$4+1),FALSE)*$E2871</f>
        <v>34.309295464839884</v>
      </c>
      <c r="P2871" s="22">
        <f>VLOOKUP(CONCATENATE($F2871," ",$G2871),AllocFactorMatrix,(P$4+1),FALSE)*$E2871</f>
        <v>2.9212057439722243</v>
      </c>
      <c r="Q2871" s="22">
        <f>VLOOKUP(CONCATENATE($F2871," ",$G2871),AllocFactorMatrix,(Q$4+1),FALSE)*$E2871</f>
        <v>0</v>
      </c>
      <c r="R2871" s="22">
        <f t="shared" si="1351"/>
        <v>183.41881312013965</v>
      </c>
      <c r="S2871" s="22">
        <f>VLOOKUP(CONCATENATE($F2871," ",$G2871),AllocFactorMatrix,(S$4+1),FALSE)*$E2871</f>
        <v>5.7914958218263424</v>
      </c>
      <c r="T2871" s="22">
        <f>VLOOKUP(CONCATENATE($F2871," ",$G2871),AllocFactorMatrix,(T$4+1),FALSE)*$E2871</f>
        <v>93.396296771784819</v>
      </c>
      <c r="U2871" s="22">
        <f>VLOOKUP(CONCATENATE($F2871," ",$G2871),AllocFactorMatrix,(U$4+1),FALSE)*$E2871</f>
        <v>226.56366678653094</v>
      </c>
      <c r="V2871" s="22">
        <f>VLOOKUP(CONCATENATE($F2871," ",$G2871),AllocFactorMatrix,(V$4+1),FALSE)*$E2871</f>
        <v>27.189599751848029</v>
      </c>
      <c r="W2871" s="22">
        <f t="shared" si="1352"/>
        <v>352.94105913199019</v>
      </c>
      <c r="X2871" s="22">
        <f>VLOOKUP(CONCATENATE($F2871," ",$G2871),AllocFactorMatrix,(X$4+1),FALSE)*$E2871</f>
        <v>41.957551042205353</v>
      </c>
      <c r="Y2871" s="22">
        <f>VLOOKUP(CONCATENATE($F2871," ",$G2871),AllocFactorMatrix,(Y$4+1),FALSE)*$E2871</f>
        <v>0.65171686870398116</v>
      </c>
      <c r="Z2871" s="22">
        <f t="shared" si="1350"/>
        <v>42.609267910909331</v>
      </c>
      <c r="AA2871" s="22">
        <f>VLOOKUP(CONCATENATE($F2871," ",$G2871),AllocFactorMatrix,(AA$4+1),FALSE)*$E2871</f>
        <v>0.77786821402993456</v>
      </c>
      <c r="AB2871" s="22">
        <f>VLOOKUP(CONCATENATE($F2871," ",$G2871),AllocFactorMatrix,(AB$4+1),FALSE)*$E2871</f>
        <v>49.855527030806769</v>
      </c>
      <c r="AC2871" s="22">
        <f>VLOOKUP(CONCATENATE($F2871," ",$G2871),AllocFactorMatrix,(AC$4+1),FALSE)*$E2871</f>
        <v>8.3280829147165711</v>
      </c>
    </row>
    <row r="2872" spans="4:29" hidden="1" outlineLevel="1">
      <c r="F2872" s="42" t="str">
        <f>F2879</f>
        <v>RB_GUP</v>
      </c>
      <c r="G2872" s="17" t="str">
        <f>$G$8</f>
        <v>PRODUCTION</v>
      </c>
      <c r="H2872" s="21">
        <f t="shared" ca="1" si="1328"/>
        <v>0</v>
      </c>
      <c r="I2872" s="22">
        <f ca="1">VLOOKUP(CONCATENATE($F2872," ",$G2872),AllocFactorMatrix,(I$4+1),FALSE)*$E2879</f>
        <v>0</v>
      </c>
      <c r="J2872" s="22">
        <f ca="1">VLOOKUP(CONCATENATE($F2872," ",$G2872),AllocFactorMatrix,(J$4+1),FALSE)*$E2879</f>
        <v>0</v>
      </c>
      <c r="K2872" s="22">
        <f ca="1">VLOOKUP(CONCATENATE($F2872," ",$G2872),AllocFactorMatrix,(K$4+1),FALSE)*$E2879</f>
        <v>0</v>
      </c>
      <c r="L2872" s="22">
        <f ca="1">VLOOKUP(CONCATENATE($F2872," ",$G2872),AllocFactorMatrix,(L$4+1),FALSE)*$E2879</f>
        <v>0</v>
      </c>
      <c r="M2872" s="22">
        <f t="shared" ca="1" si="1349"/>
        <v>0</v>
      </c>
      <c r="N2872" s="22">
        <f ca="1">VLOOKUP(CONCATENATE($F2872," ",$G2872),AllocFactorMatrix,(N$4+1),FALSE)*$E2879</f>
        <v>0</v>
      </c>
      <c r="O2872" s="22">
        <f ca="1">VLOOKUP(CONCATENATE($F2872," ",$G2872),AllocFactorMatrix,(O$4+1),FALSE)*$E2879</f>
        <v>0</v>
      </c>
      <c r="P2872" s="22">
        <f ca="1">VLOOKUP(CONCATENATE($F2872," ",$G2872),AllocFactorMatrix,(P$4+1),FALSE)*$E2879</f>
        <v>0</v>
      </c>
      <c r="Q2872" s="22">
        <f ca="1">VLOOKUP(CONCATENATE($F2872," ",$G2872),AllocFactorMatrix,(Q$4+1),FALSE)*$E2879</f>
        <v>0</v>
      </c>
      <c r="R2872" s="22">
        <f ca="1">SUBTOTAL(9,N2872:Q2872)</f>
        <v>0</v>
      </c>
      <c r="S2872" s="22">
        <f ca="1">VLOOKUP(CONCATENATE($F2872," ",$G2872),AllocFactorMatrix,(S$4+1),FALSE)*$E2879</f>
        <v>0</v>
      </c>
      <c r="T2872" s="22">
        <f ca="1">VLOOKUP(CONCATENATE($F2872," ",$G2872),AllocFactorMatrix,(T$4+1),FALSE)*$E2879</f>
        <v>0</v>
      </c>
      <c r="U2872" s="22">
        <f ca="1">VLOOKUP(CONCATENATE($F2872," ",$G2872),AllocFactorMatrix,(U$4+1),FALSE)*$E2879</f>
        <v>0</v>
      </c>
      <c r="V2872" s="22">
        <f ca="1">VLOOKUP(CONCATENATE($F2872," ",$G2872),AllocFactorMatrix,(V$4+1),FALSE)*$E2879</f>
        <v>0</v>
      </c>
      <c r="W2872" s="22">
        <f ca="1">SUBTOTAL(9,S2872:V2872)</f>
        <v>0</v>
      </c>
      <c r="X2872" s="22">
        <f ca="1">VLOOKUP(CONCATENATE($F2872," ",$G2872),AllocFactorMatrix,(X$4+1),FALSE)*$E2879</f>
        <v>0</v>
      </c>
      <c r="Y2872" s="22">
        <f ca="1">VLOOKUP(CONCATENATE($F2872," ",$G2872),AllocFactorMatrix,(Y$4+1),FALSE)*$E2879</f>
        <v>0</v>
      </c>
      <c r="Z2872" s="22">
        <f t="shared" ca="1" si="1350"/>
        <v>0</v>
      </c>
      <c r="AA2872" s="22">
        <f ca="1">VLOOKUP(CONCATENATE($F2872," ",$G2872),AllocFactorMatrix,(AA$4+1),FALSE)*$E2879</f>
        <v>0</v>
      </c>
      <c r="AB2872" s="22">
        <f ca="1">VLOOKUP(CONCATENATE($F2872," ",$G2872),AllocFactorMatrix,(AB$4+1),FALSE)*$E2879</f>
        <v>0</v>
      </c>
      <c r="AC2872" s="22">
        <f ca="1">VLOOKUP(CONCATENATE($F2872," ",$G2872),AllocFactorMatrix,(AC$4+1),FALSE)*$E2879</f>
        <v>0</v>
      </c>
    </row>
    <row r="2873" spans="4:29" hidden="1" outlineLevel="1">
      <c r="F2873" s="42" t="str">
        <f>F2879</f>
        <v>RB_GUP</v>
      </c>
      <c r="G2873" s="17" t="str">
        <f>$G$9</f>
        <v>BULKTRAN</v>
      </c>
      <c r="H2873" s="21">
        <f t="shared" ca="1" si="1328"/>
        <v>0</v>
      </c>
      <c r="I2873" s="22">
        <f ca="1">VLOOKUP(CONCATENATE($F2873," ",$G2873),AllocFactorMatrix,(I$4+1),FALSE)*$E2879</f>
        <v>0</v>
      </c>
      <c r="J2873" s="22">
        <f ca="1">VLOOKUP(CONCATENATE($F2873," ",$G2873),AllocFactorMatrix,(J$4+1),FALSE)*$E2879</f>
        <v>0</v>
      </c>
      <c r="K2873" s="22">
        <f ca="1">VLOOKUP(CONCATENATE($F2873," ",$G2873),AllocFactorMatrix,(K$4+1),FALSE)*$E2879</f>
        <v>0</v>
      </c>
      <c r="L2873" s="22">
        <f ca="1">VLOOKUP(CONCATENATE($F2873," ",$G2873),AllocFactorMatrix,(L$4+1),FALSE)*$E2879</f>
        <v>0</v>
      </c>
      <c r="M2873" s="22">
        <f t="shared" ca="1" si="1349"/>
        <v>0</v>
      </c>
      <c r="N2873" s="22">
        <f ca="1">VLOOKUP(CONCATENATE($F2873," ",$G2873),AllocFactorMatrix,(N$4+1),FALSE)*$E2879</f>
        <v>0</v>
      </c>
      <c r="O2873" s="22">
        <f ca="1">VLOOKUP(CONCATENATE($F2873," ",$G2873),AllocFactorMatrix,(O$4+1),FALSE)*$E2879</f>
        <v>0</v>
      </c>
      <c r="P2873" s="22">
        <f ca="1">VLOOKUP(CONCATENATE($F2873," ",$G2873),AllocFactorMatrix,(P$4+1),FALSE)*$E2879</f>
        <v>0</v>
      </c>
      <c r="Q2873" s="22">
        <f ca="1">VLOOKUP(CONCATENATE($F2873," ",$G2873),AllocFactorMatrix,(Q$4+1),FALSE)*$E2879</f>
        <v>0</v>
      </c>
      <c r="R2873" s="22">
        <f t="shared" ref="R2873:R2879" ca="1" si="1353">SUBTOTAL(9,N2873:Q2873)</f>
        <v>0</v>
      </c>
      <c r="S2873" s="22">
        <f ca="1">VLOOKUP(CONCATENATE($F2873," ",$G2873),AllocFactorMatrix,(S$4+1),FALSE)*$E2879</f>
        <v>0</v>
      </c>
      <c r="T2873" s="22">
        <f ca="1">VLOOKUP(CONCATENATE($F2873," ",$G2873),AllocFactorMatrix,(T$4+1),FALSE)*$E2879</f>
        <v>0</v>
      </c>
      <c r="U2873" s="22">
        <f ca="1">VLOOKUP(CONCATENATE($F2873," ",$G2873),AllocFactorMatrix,(U$4+1),FALSE)*$E2879</f>
        <v>0</v>
      </c>
      <c r="V2873" s="22">
        <f ca="1">VLOOKUP(CONCATENATE($F2873," ",$G2873),AllocFactorMatrix,(V$4+1),FALSE)*$E2879</f>
        <v>0</v>
      </c>
      <c r="W2873" s="22">
        <f t="shared" ref="W2873:W2879" ca="1" si="1354">SUBTOTAL(9,S2873:V2873)</f>
        <v>0</v>
      </c>
      <c r="X2873" s="22">
        <f ca="1">VLOOKUP(CONCATENATE($F2873," ",$G2873),AllocFactorMatrix,(X$4+1),FALSE)*$E2879</f>
        <v>0</v>
      </c>
      <c r="Y2873" s="22">
        <f ca="1">VLOOKUP(CONCATENATE($F2873," ",$G2873),AllocFactorMatrix,(Y$4+1),FALSE)*$E2879</f>
        <v>0</v>
      </c>
      <c r="Z2873" s="22">
        <f t="shared" ca="1" si="1350"/>
        <v>0</v>
      </c>
      <c r="AA2873" s="22">
        <f ca="1">VLOOKUP(CONCATENATE($F2873," ",$G2873),AllocFactorMatrix,(AA$4+1),FALSE)*$E2879</f>
        <v>0</v>
      </c>
      <c r="AB2873" s="22">
        <f ca="1">VLOOKUP(CONCATENATE($F2873," ",$G2873),AllocFactorMatrix,(AB$4+1),FALSE)*$E2879</f>
        <v>0</v>
      </c>
      <c r="AC2873" s="22">
        <f ca="1">VLOOKUP(CONCATENATE($F2873," ",$G2873),AllocFactorMatrix,(AC$4+1),FALSE)*$E2879</f>
        <v>0</v>
      </c>
    </row>
    <row r="2874" spans="4:29" hidden="1" outlineLevel="1">
      <c r="F2874" s="42" t="str">
        <f>F2879</f>
        <v>RB_GUP</v>
      </c>
      <c r="G2874" s="17" t="str">
        <f>$G$10</f>
        <v>SUBTRAN</v>
      </c>
      <c r="H2874" s="21">
        <f t="shared" ca="1" si="1328"/>
        <v>0</v>
      </c>
      <c r="I2874" s="22">
        <f ca="1">VLOOKUP(CONCATENATE($F2874," ",$G2874),AllocFactorMatrix,(I$4+1),FALSE)*$E2879</f>
        <v>0</v>
      </c>
      <c r="J2874" s="22">
        <f ca="1">VLOOKUP(CONCATENATE($F2874," ",$G2874),AllocFactorMatrix,(J$4+1),FALSE)*$E2879</f>
        <v>0</v>
      </c>
      <c r="K2874" s="22">
        <f ca="1">VLOOKUP(CONCATENATE($F2874," ",$G2874),AllocFactorMatrix,(K$4+1),FALSE)*$E2879</f>
        <v>0</v>
      </c>
      <c r="L2874" s="22">
        <f ca="1">VLOOKUP(CONCATENATE($F2874," ",$G2874),AllocFactorMatrix,(L$4+1),FALSE)*$E2879</f>
        <v>0</v>
      </c>
      <c r="M2874" s="22">
        <f t="shared" ca="1" si="1349"/>
        <v>0</v>
      </c>
      <c r="N2874" s="22">
        <f ca="1">VLOOKUP(CONCATENATE($F2874," ",$G2874),AllocFactorMatrix,(N$4+1),FALSE)*$E2879</f>
        <v>0</v>
      </c>
      <c r="O2874" s="22">
        <f ca="1">VLOOKUP(CONCATENATE($F2874," ",$G2874),AllocFactorMatrix,(O$4+1),FALSE)*$E2879</f>
        <v>0</v>
      </c>
      <c r="P2874" s="22">
        <f ca="1">VLOOKUP(CONCATENATE($F2874," ",$G2874),AllocFactorMatrix,(P$4+1),FALSE)*$E2879</f>
        <v>0</v>
      </c>
      <c r="Q2874" s="22">
        <f ca="1">VLOOKUP(CONCATENATE($F2874," ",$G2874),AllocFactorMatrix,(Q$4+1),FALSE)*$E2879</f>
        <v>0</v>
      </c>
      <c r="R2874" s="22">
        <f t="shared" ca="1" si="1353"/>
        <v>0</v>
      </c>
      <c r="S2874" s="22">
        <f ca="1">VLOOKUP(CONCATENATE($F2874," ",$G2874),AllocFactorMatrix,(S$4+1),FALSE)*$E2879</f>
        <v>0</v>
      </c>
      <c r="T2874" s="22">
        <f ca="1">VLOOKUP(CONCATENATE($F2874," ",$G2874),AllocFactorMatrix,(T$4+1),FALSE)*$E2879</f>
        <v>0</v>
      </c>
      <c r="U2874" s="22">
        <f ca="1">VLOOKUP(CONCATENATE($F2874," ",$G2874),AllocFactorMatrix,(U$4+1),FALSE)*$E2879</f>
        <v>0</v>
      </c>
      <c r="V2874" s="22">
        <f ca="1">VLOOKUP(CONCATENATE($F2874," ",$G2874),AllocFactorMatrix,(V$4+1),FALSE)*$E2879</f>
        <v>0</v>
      </c>
      <c r="W2874" s="22">
        <f t="shared" ca="1" si="1354"/>
        <v>0</v>
      </c>
      <c r="X2874" s="22">
        <f ca="1">VLOOKUP(CONCATENATE($F2874," ",$G2874),AllocFactorMatrix,(X$4+1),FALSE)*$E2879</f>
        <v>0</v>
      </c>
      <c r="Y2874" s="22">
        <f ca="1">VLOOKUP(CONCATENATE($F2874," ",$G2874),AllocFactorMatrix,(Y$4+1),FALSE)*$E2879</f>
        <v>0</v>
      </c>
      <c r="Z2874" s="22">
        <f t="shared" ca="1" si="1350"/>
        <v>0</v>
      </c>
      <c r="AA2874" s="22">
        <f ca="1">VLOOKUP(CONCATENATE($F2874," ",$G2874),AllocFactorMatrix,(AA$4+1),FALSE)*$E2879</f>
        <v>0</v>
      </c>
      <c r="AB2874" s="22">
        <f ca="1">VLOOKUP(CONCATENATE($F2874," ",$G2874),AllocFactorMatrix,(AB$4+1),FALSE)*$E2879</f>
        <v>0</v>
      </c>
      <c r="AC2874" s="22">
        <f ca="1">VLOOKUP(CONCATENATE($F2874," ",$G2874),AllocFactorMatrix,(AC$4+1),FALSE)*$E2879</f>
        <v>0</v>
      </c>
    </row>
    <row r="2875" spans="4:29" hidden="1" outlineLevel="1">
      <c r="F2875" s="42" t="str">
        <f>F2879</f>
        <v>RB_GUP</v>
      </c>
      <c r="G2875" s="17" t="str">
        <f>$G$11</f>
        <v>DISTPRI</v>
      </c>
      <c r="H2875" s="21">
        <f t="shared" ca="1" si="1328"/>
        <v>0</v>
      </c>
      <c r="I2875" s="22">
        <f ca="1">VLOOKUP(CONCATENATE($F2875," ",$G2875),AllocFactorMatrix,(I$4+1),FALSE)*$E2879</f>
        <v>0</v>
      </c>
      <c r="J2875" s="22">
        <f ca="1">VLOOKUP(CONCATENATE($F2875," ",$G2875),AllocFactorMatrix,(J$4+1),FALSE)*$E2879</f>
        <v>0</v>
      </c>
      <c r="K2875" s="22">
        <f ca="1">VLOOKUP(CONCATENATE($F2875," ",$G2875),AllocFactorMatrix,(K$4+1),FALSE)*$E2879</f>
        <v>0</v>
      </c>
      <c r="L2875" s="22">
        <f ca="1">VLOOKUP(CONCATENATE($F2875," ",$G2875),AllocFactorMatrix,(L$4+1),FALSE)*$E2879</f>
        <v>0</v>
      </c>
      <c r="M2875" s="22">
        <f t="shared" ca="1" si="1349"/>
        <v>0</v>
      </c>
      <c r="N2875" s="22">
        <f ca="1">VLOOKUP(CONCATENATE($F2875," ",$G2875),AllocFactorMatrix,(N$4+1),FALSE)*$E2879</f>
        <v>0</v>
      </c>
      <c r="O2875" s="22">
        <f ca="1">VLOOKUP(CONCATENATE($F2875," ",$G2875),AllocFactorMatrix,(O$4+1),FALSE)*$E2879</f>
        <v>0</v>
      </c>
      <c r="P2875" s="22">
        <f ca="1">VLOOKUP(CONCATENATE($F2875," ",$G2875),AllocFactorMatrix,(P$4+1),FALSE)*$E2879</f>
        <v>0</v>
      </c>
      <c r="Q2875" s="22">
        <f ca="1">VLOOKUP(CONCATENATE($F2875," ",$G2875),AllocFactorMatrix,(Q$4+1),FALSE)*$E2879</f>
        <v>0</v>
      </c>
      <c r="R2875" s="22">
        <f t="shared" ca="1" si="1353"/>
        <v>0</v>
      </c>
      <c r="S2875" s="22">
        <f ca="1">VLOOKUP(CONCATENATE($F2875," ",$G2875),AllocFactorMatrix,(S$4+1),FALSE)*$E2879</f>
        <v>0</v>
      </c>
      <c r="T2875" s="22">
        <f ca="1">VLOOKUP(CONCATENATE($F2875," ",$G2875),AllocFactorMatrix,(T$4+1),FALSE)*$E2879</f>
        <v>0</v>
      </c>
      <c r="U2875" s="22">
        <f ca="1">VLOOKUP(CONCATENATE($F2875," ",$G2875),AllocFactorMatrix,(U$4+1),FALSE)*$E2879</f>
        <v>0</v>
      </c>
      <c r="V2875" s="22">
        <f ca="1">VLOOKUP(CONCATENATE($F2875," ",$G2875),AllocFactorMatrix,(V$4+1),FALSE)*$E2879</f>
        <v>0</v>
      </c>
      <c r="W2875" s="22">
        <f t="shared" ca="1" si="1354"/>
        <v>0</v>
      </c>
      <c r="X2875" s="22">
        <f ca="1">VLOOKUP(CONCATENATE($F2875," ",$G2875),AllocFactorMatrix,(X$4+1),FALSE)*$E2879</f>
        <v>0</v>
      </c>
      <c r="Y2875" s="22">
        <f ca="1">VLOOKUP(CONCATENATE($F2875," ",$G2875),AllocFactorMatrix,(Y$4+1),FALSE)*$E2879</f>
        <v>0</v>
      </c>
      <c r="Z2875" s="22">
        <f t="shared" ca="1" si="1350"/>
        <v>0</v>
      </c>
      <c r="AA2875" s="22">
        <f ca="1">VLOOKUP(CONCATENATE($F2875," ",$G2875),AllocFactorMatrix,(AA$4+1),FALSE)*$E2879</f>
        <v>0</v>
      </c>
      <c r="AB2875" s="22">
        <f ca="1">VLOOKUP(CONCATENATE($F2875," ",$G2875),AllocFactorMatrix,(AB$4+1),FALSE)*$E2879</f>
        <v>0</v>
      </c>
      <c r="AC2875" s="22">
        <f ca="1">VLOOKUP(CONCATENATE($F2875," ",$G2875),AllocFactorMatrix,(AC$4+1),FALSE)*$E2879</f>
        <v>0</v>
      </c>
    </row>
    <row r="2876" spans="4:29" hidden="1" outlineLevel="1">
      <c r="F2876" s="42" t="str">
        <f>F2879</f>
        <v>RB_GUP</v>
      </c>
      <c r="G2876" s="17" t="str">
        <f>$G$12</f>
        <v>DISTSEC</v>
      </c>
      <c r="H2876" s="21">
        <f t="shared" ca="1" si="1328"/>
        <v>0</v>
      </c>
      <c r="I2876" s="22">
        <f ca="1">VLOOKUP(CONCATENATE($F2876," ",$G2876),AllocFactorMatrix,(I$4+1),FALSE)*$E2879</f>
        <v>0</v>
      </c>
      <c r="J2876" s="22">
        <f ca="1">VLOOKUP(CONCATENATE($F2876," ",$G2876),AllocFactorMatrix,(J$4+1),FALSE)*$E2879</f>
        <v>0</v>
      </c>
      <c r="K2876" s="22">
        <f ca="1">VLOOKUP(CONCATENATE($F2876," ",$G2876),AllocFactorMatrix,(K$4+1),FALSE)*$E2879</f>
        <v>0</v>
      </c>
      <c r="L2876" s="22">
        <f ca="1">VLOOKUP(CONCATENATE($F2876," ",$G2876),AllocFactorMatrix,(L$4+1),FALSE)*$E2879</f>
        <v>0</v>
      </c>
      <c r="M2876" s="22">
        <f t="shared" ca="1" si="1349"/>
        <v>0</v>
      </c>
      <c r="N2876" s="22">
        <f ca="1">VLOOKUP(CONCATENATE($F2876," ",$G2876),AllocFactorMatrix,(N$4+1),FALSE)*$E2879</f>
        <v>0</v>
      </c>
      <c r="O2876" s="22">
        <f ca="1">VLOOKUP(CONCATENATE($F2876," ",$G2876),AllocFactorMatrix,(O$4+1),FALSE)*$E2879</f>
        <v>0</v>
      </c>
      <c r="P2876" s="22">
        <f ca="1">VLOOKUP(CONCATENATE($F2876," ",$G2876),AllocFactorMatrix,(P$4+1),FALSE)*$E2879</f>
        <v>0</v>
      </c>
      <c r="Q2876" s="22">
        <f ca="1">VLOOKUP(CONCATENATE($F2876," ",$G2876),AllocFactorMatrix,(Q$4+1),FALSE)*$E2879</f>
        <v>0</v>
      </c>
      <c r="R2876" s="22">
        <f t="shared" ca="1" si="1353"/>
        <v>0</v>
      </c>
      <c r="S2876" s="22">
        <f ca="1">VLOOKUP(CONCATENATE($F2876," ",$G2876),AllocFactorMatrix,(S$4+1),FALSE)*$E2879</f>
        <v>0</v>
      </c>
      <c r="T2876" s="22">
        <f ca="1">VLOOKUP(CONCATENATE($F2876," ",$G2876),AllocFactorMatrix,(T$4+1),FALSE)*$E2879</f>
        <v>0</v>
      </c>
      <c r="U2876" s="22">
        <f ca="1">VLOOKUP(CONCATENATE($F2876," ",$G2876),AllocFactorMatrix,(U$4+1),FALSE)*$E2879</f>
        <v>0</v>
      </c>
      <c r="V2876" s="22">
        <f ca="1">VLOOKUP(CONCATENATE($F2876," ",$G2876),AllocFactorMatrix,(V$4+1),FALSE)*$E2879</f>
        <v>0</v>
      </c>
      <c r="W2876" s="22">
        <f t="shared" ca="1" si="1354"/>
        <v>0</v>
      </c>
      <c r="X2876" s="22">
        <f ca="1">VLOOKUP(CONCATENATE($F2876," ",$G2876),AllocFactorMatrix,(X$4+1),FALSE)*$E2879</f>
        <v>0</v>
      </c>
      <c r="Y2876" s="22">
        <f ca="1">VLOOKUP(CONCATENATE($F2876," ",$G2876),AllocFactorMatrix,(Y$4+1),FALSE)*$E2879</f>
        <v>0</v>
      </c>
      <c r="Z2876" s="22">
        <f t="shared" ca="1" si="1350"/>
        <v>0</v>
      </c>
      <c r="AA2876" s="22">
        <f ca="1">VLOOKUP(CONCATENATE($F2876," ",$G2876),AllocFactorMatrix,(AA$4+1),FALSE)*$E2879</f>
        <v>0</v>
      </c>
      <c r="AB2876" s="22">
        <f ca="1">VLOOKUP(CONCATENATE($F2876," ",$G2876),AllocFactorMatrix,(AB$4+1),FALSE)*$E2879</f>
        <v>0</v>
      </c>
      <c r="AC2876" s="22">
        <f ca="1">VLOOKUP(CONCATENATE($F2876," ",$G2876),AllocFactorMatrix,(AC$4+1),FALSE)*$E2879</f>
        <v>0</v>
      </c>
    </row>
    <row r="2877" spans="4:29" hidden="1" outlineLevel="1">
      <c r="F2877" s="42" t="str">
        <f>F2879</f>
        <v>RB_GUP</v>
      </c>
      <c r="G2877" s="17" t="str">
        <f>$G$13</f>
        <v>ENERGY</v>
      </c>
      <c r="H2877" s="21">
        <f t="shared" ca="1" si="1328"/>
        <v>0</v>
      </c>
      <c r="I2877" s="22">
        <f ca="1">VLOOKUP(CONCATENATE($F2877," ",$G2877),AllocFactorMatrix,(I$4+1),FALSE)*$E2879</f>
        <v>0</v>
      </c>
      <c r="J2877" s="22">
        <f ca="1">VLOOKUP(CONCATENATE($F2877," ",$G2877),AllocFactorMatrix,(J$4+1),FALSE)*$E2879</f>
        <v>0</v>
      </c>
      <c r="K2877" s="22">
        <f ca="1">VLOOKUP(CONCATENATE($F2877," ",$G2877),AllocFactorMatrix,(K$4+1),FALSE)*$E2879</f>
        <v>0</v>
      </c>
      <c r="L2877" s="22">
        <f ca="1">VLOOKUP(CONCATENATE($F2877," ",$G2877),AllocFactorMatrix,(L$4+1),FALSE)*$E2879</f>
        <v>0</v>
      </c>
      <c r="M2877" s="22">
        <f t="shared" ca="1" si="1349"/>
        <v>0</v>
      </c>
      <c r="N2877" s="22">
        <f ca="1">VLOOKUP(CONCATENATE($F2877," ",$G2877),AllocFactorMatrix,(N$4+1),FALSE)*$E2879</f>
        <v>0</v>
      </c>
      <c r="O2877" s="22">
        <f ca="1">VLOOKUP(CONCATENATE($F2877," ",$G2877),AllocFactorMatrix,(O$4+1),FALSE)*$E2879</f>
        <v>0</v>
      </c>
      <c r="P2877" s="22">
        <f ca="1">VLOOKUP(CONCATENATE($F2877," ",$G2877),AllocFactorMatrix,(P$4+1),FALSE)*$E2879</f>
        <v>0</v>
      </c>
      <c r="Q2877" s="22">
        <f ca="1">VLOOKUP(CONCATENATE($F2877," ",$G2877),AllocFactorMatrix,(Q$4+1),FALSE)*$E2879</f>
        <v>0</v>
      </c>
      <c r="R2877" s="22">
        <f t="shared" ca="1" si="1353"/>
        <v>0</v>
      </c>
      <c r="S2877" s="22">
        <f ca="1">VLOOKUP(CONCATENATE($F2877," ",$G2877),AllocFactorMatrix,(S$4+1),FALSE)*$E2879</f>
        <v>0</v>
      </c>
      <c r="T2877" s="22">
        <f ca="1">VLOOKUP(CONCATENATE($F2877," ",$G2877),AllocFactorMatrix,(T$4+1),FALSE)*$E2879</f>
        <v>0</v>
      </c>
      <c r="U2877" s="22">
        <f ca="1">VLOOKUP(CONCATENATE($F2877," ",$G2877),AllocFactorMatrix,(U$4+1),FALSE)*$E2879</f>
        <v>0</v>
      </c>
      <c r="V2877" s="22">
        <f ca="1">VLOOKUP(CONCATENATE($F2877," ",$G2877),AllocFactorMatrix,(V$4+1),FALSE)*$E2879</f>
        <v>0</v>
      </c>
      <c r="W2877" s="22">
        <f t="shared" ca="1" si="1354"/>
        <v>0</v>
      </c>
      <c r="X2877" s="22">
        <f ca="1">VLOOKUP(CONCATENATE($F2877," ",$G2877),AllocFactorMatrix,(X$4+1),FALSE)*$E2879</f>
        <v>0</v>
      </c>
      <c r="Y2877" s="22">
        <f ca="1">VLOOKUP(CONCATENATE($F2877," ",$G2877),AllocFactorMatrix,(Y$4+1),FALSE)*$E2879</f>
        <v>0</v>
      </c>
      <c r="Z2877" s="22">
        <f t="shared" ca="1" si="1350"/>
        <v>0</v>
      </c>
      <c r="AA2877" s="22">
        <f ca="1">VLOOKUP(CONCATENATE($F2877," ",$G2877),AllocFactorMatrix,(AA$4+1),FALSE)*$E2879</f>
        <v>0</v>
      </c>
      <c r="AB2877" s="22">
        <f ca="1">VLOOKUP(CONCATENATE($F2877," ",$G2877),AllocFactorMatrix,(AB$4+1),FALSE)*$E2879</f>
        <v>0</v>
      </c>
      <c r="AC2877" s="22">
        <f ca="1">VLOOKUP(CONCATENATE($F2877," ",$G2877),AllocFactorMatrix,(AC$4+1),FALSE)*$E2879</f>
        <v>0</v>
      </c>
    </row>
    <row r="2878" spans="4:29" hidden="1" outlineLevel="1">
      <c r="F2878" s="42" t="str">
        <f>F2879</f>
        <v>RB_GUP</v>
      </c>
      <c r="G2878" s="17" t="str">
        <f>$G$14</f>
        <v>CUSTOMER</v>
      </c>
      <c r="H2878" s="21">
        <f t="shared" ca="1" si="1328"/>
        <v>0</v>
      </c>
      <c r="I2878" s="22">
        <f ca="1">VLOOKUP(CONCATENATE($F2878," ",$G2878),AllocFactorMatrix,(I$4+1),FALSE)*$E2879</f>
        <v>0</v>
      </c>
      <c r="J2878" s="22">
        <f ca="1">VLOOKUP(CONCATENATE($F2878," ",$G2878),AllocFactorMatrix,(J$4+1),FALSE)*$E2879</f>
        <v>0</v>
      </c>
      <c r="K2878" s="22">
        <f ca="1">VLOOKUP(CONCATENATE($F2878," ",$G2878),AllocFactorMatrix,(K$4+1),FALSE)*$E2879</f>
        <v>0</v>
      </c>
      <c r="L2878" s="22">
        <f ca="1">VLOOKUP(CONCATENATE($F2878," ",$G2878),AllocFactorMatrix,(L$4+1),FALSE)*$E2879</f>
        <v>0</v>
      </c>
      <c r="M2878" s="22">
        <f t="shared" ca="1" si="1349"/>
        <v>0</v>
      </c>
      <c r="N2878" s="22">
        <f ca="1">VLOOKUP(CONCATENATE($F2878," ",$G2878),AllocFactorMatrix,(N$4+1),FALSE)*$E2879</f>
        <v>0</v>
      </c>
      <c r="O2878" s="22">
        <f ca="1">VLOOKUP(CONCATENATE($F2878," ",$G2878),AllocFactorMatrix,(O$4+1),FALSE)*$E2879</f>
        <v>0</v>
      </c>
      <c r="P2878" s="22">
        <f ca="1">VLOOKUP(CONCATENATE($F2878," ",$G2878),AllocFactorMatrix,(P$4+1),FALSE)*$E2879</f>
        <v>0</v>
      </c>
      <c r="Q2878" s="22">
        <f ca="1">VLOOKUP(CONCATENATE($F2878," ",$G2878),AllocFactorMatrix,(Q$4+1),FALSE)*$E2879</f>
        <v>0</v>
      </c>
      <c r="R2878" s="22">
        <f t="shared" ca="1" si="1353"/>
        <v>0</v>
      </c>
      <c r="S2878" s="22">
        <f ca="1">VLOOKUP(CONCATENATE($F2878," ",$G2878),AllocFactorMatrix,(S$4+1),FALSE)*$E2879</f>
        <v>0</v>
      </c>
      <c r="T2878" s="22">
        <f ca="1">VLOOKUP(CONCATENATE($F2878," ",$G2878),AllocFactorMatrix,(T$4+1),FALSE)*$E2879</f>
        <v>0</v>
      </c>
      <c r="U2878" s="22">
        <f ca="1">VLOOKUP(CONCATENATE($F2878," ",$G2878),AllocFactorMatrix,(U$4+1),FALSE)*$E2879</f>
        <v>0</v>
      </c>
      <c r="V2878" s="22">
        <f ca="1">VLOOKUP(CONCATENATE($F2878," ",$G2878),AllocFactorMatrix,(V$4+1),FALSE)*$E2879</f>
        <v>0</v>
      </c>
      <c r="W2878" s="22">
        <f t="shared" ca="1" si="1354"/>
        <v>0</v>
      </c>
      <c r="X2878" s="22">
        <f ca="1">VLOOKUP(CONCATENATE($F2878," ",$G2878),AllocFactorMatrix,(X$4+1),FALSE)*$E2879</f>
        <v>0</v>
      </c>
      <c r="Y2878" s="22">
        <f ca="1">VLOOKUP(CONCATENATE($F2878," ",$G2878),AllocFactorMatrix,(Y$4+1),FALSE)*$E2879</f>
        <v>0</v>
      </c>
      <c r="Z2878" s="22">
        <f t="shared" ca="1" si="1350"/>
        <v>0</v>
      </c>
      <c r="AA2878" s="22">
        <f ca="1">VLOOKUP(CONCATENATE($F2878," ",$G2878),AllocFactorMatrix,(AA$4+1),FALSE)*$E2879</f>
        <v>0</v>
      </c>
      <c r="AB2878" s="22">
        <f ca="1">VLOOKUP(CONCATENATE($F2878," ",$G2878),AllocFactorMatrix,(AB$4+1),FALSE)*$E2879</f>
        <v>0</v>
      </c>
      <c r="AC2878" s="22">
        <f ca="1">VLOOKUP(CONCATENATE($F2878," ",$G2878),AllocFactorMatrix,(AC$4+1),FALSE)*$E2879</f>
        <v>0</v>
      </c>
    </row>
    <row r="2879" spans="4:29" collapsed="1">
      <c r="D2879" s="39" t="s">
        <v>662</v>
      </c>
      <c r="E2879" s="19"/>
      <c r="F2879" s="42" t="s">
        <v>73</v>
      </c>
      <c r="G2879" s="17" t="str">
        <f>$G$15</f>
        <v>TOTAL</v>
      </c>
      <c r="H2879" s="21">
        <f t="shared" ca="1" si="1328"/>
        <v>0</v>
      </c>
      <c r="I2879" s="22">
        <f ca="1">VLOOKUP(CONCATENATE($F2879," ",$G2879),AllocFactorMatrix,(I$4+1),FALSE)*$E2879</f>
        <v>0</v>
      </c>
      <c r="J2879" s="22">
        <f ca="1">VLOOKUP(CONCATENATE($F2879," ",$G2879),AllocFactorMatrix,(J$4+1),FALSE)*$E2879</f>
        <v>0</v>
      </c>
      <c r="K2879" s="22">
        <f ca="1">VLOOKUP(CONCATENATE($F2879," ",$G2879),AllocFactorMatrix,(K$4+1),FALSE)*$E2879</f>
        <v>0</v>
      </c>
      <c r="L2879" s="22">
        <f ca="1">VLOOKUP(CONCATENATE($F2879," ",$G2879),AllocFactorMatrix,(L$4+1),FALSE)*$E2879</f>
        <v>0</v>
      </c>
      <c r="M2879" s="22">
        <f t="shared" ca="1" si="1349"/>
        <v>0</v>
      </c>
      <c r="N2879" s="22">
        <f ca="1">VLOOKUP(CONCATENATE($F2879," ",$G2879),AllocFactorMatrix,(N$4+1),FALSE)*$E2879</f>
        <v>0</v>
      </c>
      <c r="O2879" s="22">
        <f ca="1">VLOOKUP(CONCATENATE($F2879," ",$G2879),AllocFactorMatrix,(O$4+1),FALSE)*$E2879</f>
        <v>0</v>
      </c>
      <c r="P2879" s="22">
        <f ca="1">VLOOKUP(CONCATENATE($F2879," ",$G2879),AllocFactorMatrix,(P$4+1),FALSE)*$E2879</f>
        <v>0</v>
      </c>
      <c r="Q2879" s="22">
        <f ca="1">VLOOKUP(CONCATENATE($F2879," ",$G2879),AllocFactorMatrix,(Q$4+1),FALSE)*$E2879</f>
        <v>0</v>
      </c>
      <c r="R2879" s="22">
        <f t="shared" ca="1" si="1353"/>
        <v>0</v>
      </c>
      <c r="S2879" s="22">
        <f ca="1">VLOOKUP(CONCATENATE($F2879," ",$G2879),AllocFactorMatrix,(S$4+1),FALSE)*$E2879</f>
        <v>0</v>
      </c>
      <c r="T2879" s="22">
        <f ca="1">VLOOKUP(CONCATENATE($F2879," ",$G2879),AllocFactorMatrix,(T$4+1),FALSE)*$E2879</f>
        <v>0</v>
      </c>
      <c r="U2879" s="22">
        <f ca="1">VLOOKUP(CONCATENATE($F2879," ",$G2879),AllocFactorMatrix,(U$4+1),FALSE)*$E2879</f>
        <v>0</v>
      </c>
      <c r="V2879" s="22">
        <f ca="1">VLOOKUP(CONCATENATE($F2879," ",$G2879),AllocFactorMatrix,(V$4+1),FALSE)*$E2879</f>
        <v>0</v>
      </c>
      <c r="W2879" s="22">
        <f t="shared" ca="1" si="1354"/>
        <v>0</v>
      </c>
      <c r="X2879" s="22">
        <f ca="1">VLOOKUP(CONCATENATE($F2879," ",$G2879),AllocFactorMatrix,(X$4+1),FALSE)*$E2879</f>
        <v>0</v>
      </c>
      <c r="Y2879" s="22">
        <f ca="1">VLOOKUP(CONCATENATE($F2879," ",$G2879),AllocFactorMatrix,(Y$4+1),FALSE)*$E2879</f>
        <v>0</v>
      </c>
      <c r="Z2879" s="22">
        <f t="shared" ca="1" si="1350"/>
        <v>0</v>
      </c>
      <c r="AA2879" s="22">
        <f ca="1">VLOOKUP(CONCATENATE($F2879," ",$G2879),AllocFactorMatrix,(AA$4+1),FALSE)*$E2879</f>
        <v>0</v>
      </c>
      <c r="AB2879" s="22">
        <f ca="1">VLOOKUP(CONCATENATE($F2879," ",$G2879),AllocFactorMatrix,(AB$4+1),FALSE)*$E2879</f>
        <v>0</v>
      </c>
      <c r="AC2879" s="22">
        <f ca="1">VLOOKUP(CONCATENATE($F2879," ",$G2879),AllocFactorMatrix,(AC$4+1),FALSE)*$E2879</f>
        <v>0</v>
      </c>
    </row>
    <row r="2880" spans="4:29" hidden="1" outlineLevel="1">
      <c r="F2880" s="42" t="str">
        <f>F2887</f>
        <v>LABOR_M</v>
      </c>
      <c r="G2880" s="17" t="str">
        <f>$G$8</f>
        <v>PRODUCTION</v>
      </c>
      <c r="H2880" s="21">
        <f t="shared" ref="H2880:H2943" ca="1" si="1355">SUBTOTAL(9,I2880:AC2880)</f>
        <v>0</v>
      </c>
      <c r="I2880" s="22">
        <f ca="1">VLOOKUP(CONCATENATE($F2880," ",$G2880),AllocFactorMatrix,(I$4+1),FALSE)*$E2887</f>
        <v>0</v>
      </c>
      <c r="J2880" s="22">
        <f ca="1">VLOOKUP(CONCATENATE($F2880," ",$G2880),AllocFactorMatrix,(J$4+1),FALSE)*$E2887</f>
        <v>0</v>
      </c>
      <c r="K2880" s="22">
        <f ca="1">VLOOKUP(CONCATENATE($F2880," ",$G2880),AllocFactorMatrix,(K$4+1),FALSE)*$E2887</f>
        <v>0</v>
      </c>
      <c r="L2880" s="22">
        <f ca="1">VLOOKUP(CONCATENATE($F2880," ",$G2880),AllocFactorMatrix,(L$4+1),FALSE)*$E2887</f>
        <v>0</v>
      </c>
      <c r="M2880" s="22">
        <f t="shared" ref="M2880:M2887" ca="1" si="1356">SUBTOTAL(9,J2880:L2880)</f>
        <v>0</v>
      </c>
      <c r="N2880" s="22">
        <f ca="1">VLOOKUP(CONCATENATE($F2880," ",$G2880),AllocFactorMatrix,(N$4+1),FALSE)*$E2887</f>
        <v>0</v>
      </c>
      <c r="O2880" s="22">
        <f ca="1">VLOOKUP(CONCATENATE($F2880," ",$G2880),AllocFactorMatrix,(O$4+1),FALSE)*$E2887</f>
        <v>0</v>
      </c>
      <c r="P2880" s="22">
        <f ca="1">VLOOKUP(CONCATENATE($F2880," ",$G2880),AllocFactorMatrix,(P$4+1),FALSE)*$E2887</f>
        <v>0</v>
      </c>
      <c r="Q2880" s="22">
        <f ca="1">VLOOKUP(CONCATENATE($F2880," ",$G2880),AllocFactorMatrix,(Q$4+1),FALSE)*$E2887</f>
        <v>0</v>
      </c>
      <c r="R2880" s="22">
        <f ca="1">SUBTOTAL(9,N2880:Q2880)</f>
        <v>0</v>
      </c>
      <c r="S2880" s="22">
        <f ca="1">VLOOKUP(CONCATENATE($F2880," ",$G2880),AllocFactorMatrix,(S$4+1),FALSE)*$E2887</f>
        <v>0</v>
      </c>
      <c r="T2880" s="22">
        <f ca="1">VLOOKUP(CONCATENATE($F2880," ",$G2880),AllocFactorMatrix,(T$4+1),FALSE)*$E2887</f>
        <v>0</v>
      </c>
      <c r="U2880" s="22">
        <f ca="1">VLOOKUP(CONCATENATE($F2880," ",$G2880),AllocFactorMatrix,(U$4+1),FALSE)*$E2887</f>
        <v>0</v>
      </c>
      <c r="V2880" s="22">
        <f ca="1">VLOOKUP(CONCATENATE($F2880," ",$G2880),AllocFactorMatrix,(V$4+1),FALSE)*$E2887</f>
        <v>0</v>
      </c>
      <c r="W2880" s="22">
        <f ca="1">SUBTOTAL(9,S2880:V2880)</f>
        <v>0</v>
      </c>
      <c r="X2880" s="22">
        <f ca="1">VLOOKUP(CONCATENATE($F2880," ",$G2880),AllocFactorMatrix,(X$4+1),FALSE)*$E2887</f>
        <v>0</v>
      </c>
      <c r="Y2880" s="22">
        <f ca="1">VLOOKUP(CONCATENATE($F2880," ",$G2880),AllocFactorMatrix,(Y$4+1),FALSE)*$E2887</f>
        <v>0</v>
      </c>
      <c r="Z2880" s="22">
        <f t="shared" ref="Z2880:Z2887" ca="1" si="1357">SUBTOTAL(9,X2880:Y2880)</f>
        <v>0</v>
      </c>
      <c r="AA2880" s="22">
        <f ca="1">VLOOKUP(CONCATENATE($F2880," ",$G2880),AllocFactorMatrix,(AA$4+1),FALSE)*$E2887</f>
        <v>0</v>
      </c>
      <c r="AB2880" s="22">
        <f ca="1">VLOOKUP(CONCATENATE($F2880," ",$G2880),AllocFactorMatrix,(AB$4+1),FALSE)*$E2887</f>
        <v>0</v>
      </c>
      <c r="AC2880" s="22">
        <f ca="1">VLOOKUP(CONCATENATE($F2880," ",$G2880),AllocFactorMatrix,(AC$4+1),FALSE)*$E2887</f>
        <v>0</v>
      </c>
    </row>
    <row r="2881" spans="4:29" hidden="1" outlineLevel="1">
      <c r="F2881" s="42" t="str">
        <f>F2887</f>
        <v>LABOR_M</v>
      </c>
      <c r="G2881" s="17" t="str">
        <f>$G$9</f>
        <v>BULKTRAN</v>
      </c>
      <c r="H2881" s="21">
        <f t="shared" ca="1" si="1355"/>
        <v>0</v>
      </c>
      <c r="I2881" s="22">
        <f ca="1">VLOOKUP(CONCATENATE($F2881," ",$G2881),AllocFactorMatrix,(I$4+1),FALSE)*$E2887</f>
        <v>0</v>
      </c>
      <c r="J2881" s="22">
        <f ca="1">VLOOKUP(CONCATENATE($F2881," ",$G2881),AllocFactorMatrix,(J$4+1),FALSE)*$E2887</f>
        <v>0</v>
      </c>
      <c r="K2881" s="22">
        <f ca="1">VLOOKUP(CONCATENATE($F2881," ",$G2881),AllocFactorMatrix,(K$4+1),FALSE)*$E2887</f>
        <v>0</v>
      </c>
      <c r="L2881" s="22">
        <f ca="1">VLOOKUP(CONCATENATE($F2881," ",$G2881),AllocFactorMatrix,(L$4+1),FALSE)*$E2887</f>
        <v>0</v>
      </c>
      <c r="M2881" s="22">
        <f t="shared" ca="1" si="1356"/>
        <v>0</v>
      </c>
      <c r="N2881" s="22">
        <f ca="1">VLOOKUP(CONCATENATE($F2881," ",$G2881),AllocFactorMatrix,(N$4+1),FALSE)*$E2887</f>
        <v>0</v>
      </c>
      <c r="O2881" s="22">
        <f ca="1">VLOOKUP(CONCATENATE($F2881," ",$G2881),AllocFactorMatrix,(O$4+1),FALSE)*$E2887</f>
        <v>0</v>
      </c>
      <c r="P2881" s="22">
        <f ca="1">VLOOKUP(CONCATENATE($F2881," ",$G2881),AllocFactorMatrix,(P$4+1),FALSE)*$E2887</f>
        <v>0</v>
      </c>
      <c r="Q2881" s="22">
        <f ca="1">VLOOKUP(CONCATENATE($F2881," ",$G2881),AllocFactorMatrix,(Q$4+1),FALSE)*$E2887</f>
        <v>0</v>
      </c>
      <c r="R2881" s="22">
        <f t="shared" ref="R2881:R2887" ca="1" si="1358">SUBTOTAL(9,N2881:Q2881)</f>
        <v>0</v>
      </c>
      <c r="S2881" s="22">
        <f ca="1">VLOOKUP(CONCATENATE($F2881," ",$G2881),AllocFactorMatrix,(S$4+1),FALSE)*$E2887</f>
        <v>0</v>
      </c>
      <c r="T2881" s="22">
        <f ca="1">VLOOKUP(CONCATENATE($F2881," ",$G2881),AllocFactorMatrix,(T$4+1),FALSE)*$E2887</f>
        <v>0</v>
      </c>
      <c r="U2881" s="22">
        <f ca="1">VLOOKUP(CONCATENATE($F2881," ",$G2881),AllocFactorMatrix,(U$4+1),FALSE)*$E2887</f>
        <v>0</v>
      </c>
      <c r="V2881" s="22">
        <f ca="1">VLOOKUP(CONCATENATE($F2881," ",$G2881),AllocFactorMatrix,(V$4+1),FALSE)*$E2887</f>
        <v>0</v>
      </c>
      <c r="W2881" s="22">
        <f t="shared" ref="W2881:W2887" ca="1" si="1359">SUBTOTAL(9,S2881:V2881)</f>
        <v>0</v>
      </c>
      <c r="X2881" s="22">
        <f ca="1">VLOOKUP(CONCATENATE($F2881," ",$G2881),AllocFactorMatrix,(X$4+1),FALSE)*$E2887</f>
        <v>0</v>
      </c>
      <c r="Y2881" s="22">
        <f ca="1">VLOOKUP(CONCATENATE($F2881," ",$G2881),AllocFactorMatrix,(Y$4+1),FALSE)*$E2887</f>
        <v>0</v>
      </c>
      <c r="Z2881" s="22">
        <f t="shared" ca="1" si="1357"/>
        <v>0</v>
      </c>
      <c r="AA2881" s="22">
        <f ca="1">VLOOKUP(CONCATENATE($F2881," ",$G2881),AllocFactorMatrix,(AA$4+1),FALSE)*$E2887</f>
        <v>0</v>
      </c>
      <c r="AB2881" s="22">
        <f ca="1">VLOOKUP(CONCATENATE($F2881," ",$G2881),AllocFactorMatrix,(AB$4+1),FALSE)*$E2887</f>
        <v>0</v>
      </c>
      <c r="AC2881" s="22">
        <f ca="1">VLOOKUP(CONCATENATE($F2881," ",$G2881),AllocFactorMatrix,(AC$4+1),FALSE)*$E2887</f>
        <v>0</v>
      </c>
    </row>
    <row r="2882" spans="4:29" hidden="1" outlineLevel="1">
      <c r="F2882" s="42" t="str">
        <f>F2887</f>
        <v>LABOR_M</v>
      </c>
      <c r="G2882" s="17" t="str">
        <f>$G$10</f>
        <v>SUBTRAN</v>
      </c>
      <c r="H2882" s="21">
        <f t="shared" ca="1" si="1355"/>
        <v>0</v>
      </c>
      <c r="I2882" s="22">
        <f ca="1">VLOOKUP(CONCATENATE($F2882," ",$G2882),AllocFactorMatrix,(I$4+1),FALSE)*$E2887</f>
        <v>0</v>
      </c>
      <c r="J2882" s="22">
        <f ca="1">VLOOKUP(CONCATENATE($F2882," ",$G2882),AllocFactorMatrix,(J$4+1),FALSE)*$E2887</f>
        <v>0</v>
      </c>
      <c r="K2882" s="22">
        <f ca="1">VLOOKUP(CONCATENATE($F2882," ",$G2882),AllocFactorMatrix,(K$4+1),FALSE)*$E2887</f>
        <v>0</v>
      </c>
      <c r="L2882" s="22">
        <f ca="1">VLOOKUP(CONCATENATE($F2882," ",$G2882),AllocFactorMatrix,(L$4+1),FALSE)*$E2887</f>
        <v>0</v>
      </c>
      <c r="M2882" s="22">
        <f t="shared" ca="1" si="1356"/>
        <v>0</v>
      </c>
      <c r="N2882" s="22">
        <f ca="1">VLOOKUP(CONCATENATE($F2882," ",$G2882),AllocFactorMatrix,(N$4+1),FALSE)*$E2887</f>
        <v>0</v>
      </c>
      <c r="O2882" s="22">
        <f ca="1">VLOOKUP(CONCATENATE($F2882," ",$G2882),AllocFactorMatrix,(O$4+1),FALSE)*$E2887</f>
        <v>0</v>
      </c>
      <c r="P2882" s="22">
        <f ca="1">VLOOKUP(CONCATENATE($F2882," ",$G2882),AllocFactorMatrix,(P$4+1),FALSE)*$E2887</f>
        <v>0</v>
      </c>
      <c r="Q2882" s="22">
        <f ca="1">VLOOKUP(CONCATENATE($F2882," ",$G2882),AllocFactorMatrix,(Q$4+1),FALSE)*$E2887</f>
        <v>0</v>
      </c>
      <c r="R2882" s="22">
        <f t="shared" ca="1" si="1358"/>
        <v>0</v>
      </c>
      <c r="S2882" s="22">
        <f ca="1">VLOOKUP(CONCATENATE($F2882," ",$G2882),AllocFactorMatrix,(S$4+1),FALSE)*$E2887</f>
        <v>0</v>
      </c>
      <c r="T2882" s="22">
        <f ca="1">VLOOKUP(CONCATENATE($F2882," ",$G2882),AllocFactorMatrix,(T$4+1),FALSE)*$E2887</f>
        <v>0</v>
      </c>
      <c r="U2882" s="22">
        <f ca="1">VLOOKUP(CONCATENATE($F2882," ",$G2882),AllocFactorMatrix,(U$4+1),FALSE)*$E2887</f>
        <v>0</v>
      </c>
      <c r="V2882" s="22">
        <f ca="1">VLOOKUP(CONCATENATE($F2882," ",$G2882),AllocFactorMatrix,(V$4+1),FALSE)*$E2887</f>
        <v>0</v>
      </c>
      <c r="W2882" s="22">
        <f t="shared" ca="1" si="1359"/>
        <v>0</v>
      </c>
      <c r="X2882" s="22">
        <f ca="1">VLOOKUP(CONCATENATE($F2882," ",$G2882),AllocFactorMatrix,(X$4+1),FALSE)*$E2887</f>
        <v>0</v>
      </c>
      <c r="Y2882" s="22">
        <f ca="1">VLOOKUP(CONCATENATE($F2882," ",$G2882),AllocFactorMatrix,(Y$4+1),FALSE)*$E2887</f>
        <v>0</v>
      </c>
      <c r="Z2882" s="22">
        <f t="shared" ca="1" si="1357"/>
        <v>0</v>
      </c>
      <c r="AA2882" s="22">
        <f ca="1">VLOOKUP(CONCATENATE($F2882," ",$G2882),AllocFactorMatrix,(AA$4+1),FALSE)*$E2887</f>
        <v>0</v>
      </c>
      <c r="AB2882" s="22">
        <f ca="1">VLOOKUP(CONCATENATE($F2882," ",$G2882),AllocFactorMatrix,(AB$4+1),FALSE)*$E2887</f>
        <v>0</v>
      </c>
      <c r="AC2882" s="22">
        <f ca="1">VLOOKUP(CONCATENATE($F2882," ",$G2882),AllocFactorMatrix,(AC$4+1),FALSE)*$E2887</f>
        <v>0</v>
      </c>
    </row>
    <row r="2883" spans="4:29" hidden="1" outlineLevel="1">
      <c r="F2883" s="42" t="str">
        <f>F2887</f>
        <v>LABOR_M</v>
      </c>
      <c r="G2883" s="17" t="str">
        <f>$G$11</f>
        <v>DISTPRI</v>
      </c>
      <c r="H2883" s="21">
        <f t="shared" ca="1" si="1355"/>
        <v>0</v>
      </c>
      <c r="I2883" s="22">
        <f ca="1">VLOOKUP(CONCATENATE($F2883," ",$G2883),AllocFactorMatrix,(I$4+1),FALSE)*$E2887</f>
        <v>0</v>
      </c>
      <c r="J2883" s="22">
        <f ca="1">VLOOKUP(CONCATENATE($F2883," ",$G2883),AllocFactorMatrix,(J$4+1),FALSE)*$E2887</f>
        <v>0</v>
      </c>
      <c r="K2883" s="22">
        <f ca="1">VLOOKUP(CONCATENATE($F2883," ",$G2883),AllocFactorMatrix,(K$4+1),FALSE)*$E2887</f>
        <v>0</v>
      </c>
      <c r="L2883" s="22">
        <f ca="1">VLOOKUP(CONCATENATE($F2883," ",$G2883),AllocFactorMatrix,(L$4+1),FALSE)*$E2887</f>
        <v>0</v>
      </c>
      <c r="M2883" s="22">
        <f t="shared" ca="1" si="1356"/>
        <v>0</v>
      </c>
      <c r="N2883" s="22">
        <f ca="1">VLOOKUP(CONCATENATE($F2883," ",$G2883),AllocFactorMatrix,(N$4+1),FALSE)*$E2887</f>
        <v>0</v>
      </c>
      <c r="O2883" s="22">
        <f ca="1">VLOOKUP(CONCATENATE($F2883," ",$G2883),AllocFactorMatrix,(O$4+1),FALSE)*$E2887</f>
        <v>0</v>
      </c>
      <c r="P2883" s="22">
        <f ca="1">VLOOKUP(CONCATENATE($F2883," ",$G2883),AllocFactorMatrix,(P$4+1),FALSE)*$E2887</f>
        <v>0</v>
      </c>
      <c r="Q2883" s="22">
        <f ca="1">VLOOKUP(CONCATENATE($F2883," ",$G2883),AllocFactorMatrix,(Q$4+1),FALSE)*$E2887</f>
        <v>0</v>
      </c>
      <c r="R2883" s="22">
        <f t="shared" ca="1" si="1358"/>
        <v>0</v>
      </c>
      <c r="S2883" s="22">
        <f ca="1">VLOOKUP(CONCATENATE($F2883," ",$G2883),AllocFactorMatrix,(S$4+1),FALSE)*$E2887</f>
        <v>0</v>
      </c>
      <c r="T2883" s="22">
        <f ca="1">VLOOKUP(CONCATENATE($F2883," ",$G2883),AllocFactorMatrix,(T$4+1),FALSE)*$E2887</f>
        <v>0</v>
      </c>
      <c r="U2883" s="22">
        <f ca="1">VLOOKUP(CONCATENATE($F2883," ",$G2883),AllocFactorMatrix,(U$4+1),FALSE)*$E2887</f>
        <v>0</v>
      </c>
      <c r="V2883" s="22">
        <f ca="1">VLOOKUP(CONCATENATE($F2883," ",$G2883),AllocFactorMatrix,(V$4+1),FALSE)*$E2887</f>
        <v>0</v>
      </c>
      <c r="W2883" s="22">
        <f t="shared" ca="1" si="1359"/>
        <v>0</v>
      </c>
      <c r="X2883" s="22">
        <f ca="1">VLOOKUP(CONCATENATE($F2883," ",$G2883),AllocFactorMatrix,(X$4+1),FALSE)*$E2887</f>
        <v>0</v>
      </c>
      <c r="Y2883" s="22">
        <f ca="1">VLOOKUP(CONCATENATE($F2883," ",$G2883),AllocFactorMatrix,(Y$4+1),FALSE)*$E2887</f>
        <v>0</v>
      </c>
      <c r="Z2883" s="22">
        <f t="shared" ca="1" si="1357"/>
        <v>0</v>
      </c>
      <c r="AA2883" s="22">
        <f ca="1">VLOOKUP(CONCATENATE($F2883," ",$G2883),AllocFactorMatrix,(AA$4+1),FALSE)*$E2887</f>
        <v>0</v>
      </c>
      <c r="AB2883" s="22">
        <f ca="1">VLOOKUP(CONCATENATE($F2883," ",$G2883),AllocFactorMatrix,(AB$4+1),FALSE)*$E2887</f>
        <v>0</v>
      </c>
      <c r="AC2883" s="22">
        <f ca="1">VLOOKUP(CONCATENATE($F2883," ",$G2883),AllocFactorMatrix,(AC$4+1),FALSE)*$E2887</f>
        <v>0</v>
      </c>
    </row>
    <row r="2884" spans="4:29" hidden="1" outlineLevel="1">
      <c r="F2884" s="42" t="str">
        <f>F2887</f>
        <v>LABOR_M</v>
      </c>
      <c r="G2884" s="17" t="str">
        <f>$G$12</f>
        <v>DISTSEC</v>
      </c>
      <c r="H2884" s="21">
        <f t="shared" ca="1" si="1355"/>
        <v>0</v>
      </c>
      <c r="I2884" s="22">
        <f ca="1">VLOOKUP(CONCATENATE($F2884," ",$G2884),AllocFactorMatrix,(I$4+1),FALSE)*$E2887</f>
        <v>0</v>
      </c>
      <c r="J2884" s="22">
        <f ca="1">VLOOKUP(CONCATENATE($F2884," ",$G2884),AllocFactorMatrix,(J$4+1),FALSE)*$E2887</f>
        <v>0</v>
      </c>
      <c r="K2884" s="22">
        <f ca="1">VLOOKUP(CONCATENATE($F2884," ",$G2884),AllocFactorMatrix,(K$4+1),FALSE)*$E2887</f>
        <v>0</v>
      </c>
      <c r="L2884" s="22">
        <f ca="1">VLOOKUP(CONCATENATE($F2884," ",$G2884),AllocFactorMatrix,(L$4+1),FALSE)*$E2887</f>
        <v>0</v>
      </c>
      <c r="M2884" s="22">
        <f t="shared" ca="1" si="1356"/>
        <v>0</v>
      </c>
      <c r="N2884" s="22">
        <f ca="1">VLOOKUP(CONCATENATE($F2884," ",$G2884),AllocFactorMatrix,(N$4+1),FALSE)*$E2887</f>
        <v>0</v>
      </c>
      <c r="O2884" s="22">
        <f ca="1">VLOOKUP(CONCATENATE($F2884," ",$G2884),AllocFactorMatrix,(O$4+1),FALSE)*$E2887</f>
        <v>0</v>
      </c>
      <c r="P2884" s="22">
        <f ca="1">VLOOKUP(CONCATENATE($F2884," ",$G2884),AllocFactorMatrix,(P$4+1),FALSE)*$E2887</f>
        <v>0</v>
      </c>
      <c r="Q2884" s="22">
        <f ca="1">VLOOKUP(CONCATENATE($F2884," ",$G2884),AllocFactorMatrix,(Q$4+1),FALSE)*$E2887</f>
        <v>0</v>
      </c>
      <c r="R2884" s="22">
        <f t="shared" ca="1" si="1358"/>
        <v>0</v>
      </c>
      <c r="S2884" s="22">
        <f ca="1">VLOOKUP(CONCATENATE($F2884," ",$G2884),AllocFactorMatrix,(S$4+1),FALSE)*$E2887</f>
        <v>0</v>
      </c>
      <c r="T2884" s="22">
        <f ca="1">VLOOKUP(CONCATENATE($F2884," ",$G2884),AllocFactorMatrix,(T$4+1),FALSE)*$E2887</f>
        <v>0</v>
      </c>
      <c r="U2884" s="22">
        <f ca="1">VLOOKUP(CONCATENATE($F2884," ",$G2884),AllocFactorMatrix,(U$4+1),FALSE)*$E2887</f>
        <v>0</v>
      </c>
      <c r="V2884" s="22">
        <f ca="1">VLOOKUP(CONCATENATE($F2884," ",$G2884),AllocFactorMatrix,(V$4+1),FALSE)*$E2887</f>
        <v>0</v>
      </c>
      <c r="W2884" s="22">
        <f t="shared" ca="1" si="1359"/>
        <v>0</v>
      </c>
      <c r="X2884" s="22">
        <f ca="1">VLOOKUP(CONCATENATE($F2884," ",$G2884),AllocFactorMatrix,(X$4+1),FALSE)*$E2887</f>
        <v>0</v>
      </c>
      <c r="Y2884" s="22">
        <f ca="1">VLOOKUP(CONCATENATE($F2884," ",$G2884),AllocFactorMatrix,(Y$4+1),FALSE)*$E2887</f>
        <v>0</v>
      </c>
      <c r="Z2884" s="22">
        <f t="shared" ca="1" si="1357"/>
        <v>0</v>
      </c>
      <c r="AA2884" s="22">
        <f ca="1">VLOOKUP(CONCATENATE($F2884," ",$G2884),AllocFactorMatrix,(AA$4+1),FALSE)*$E2887</f>
        <v>0</v>
      </c>
      <c r="AB2884" s="22">
        <f ca="1">VLOOKUP(CONCATENATE($F2884," ",$G2884),AllocFactorMatrix,(AB$4+1),FALSE)*$E2887</f>
        <v>0</v>
      </c>
      <c r="AC2884" s="22">
        <f ca="1">VLOOKUP(CONCATENATE($F2884," ",$G2884),AllocFactorMatrix,(AC$4+1),FALSE)*$E2887</f>
        <v>0</v>
      </c>
    </row>
    <row r="2885" spans="4:29" hidden="1" outlineLevel="1">
      <c r="F2885" s="42" t="str">
        <f>F2887</f>
        <v>LABOR_M</v>
      </c>
      <c r="G2885" s="17" t="str">
        <f>$G$13</f>
        <v>ENERGY</v>
      </c>
      <c r="H2885" s="21">
        <f t="shared" ca="1" si="1355"/>
        <v>0</v>
      </c>
      <c r="I2885" s="22">
        <f ca="1">VLOOKUP(CONCATENATE($F2885," ",$G2885),AllocFactorMatrix,(I$4+1),FALSE)*$E2887</f>
        <v>0</v>
      </c>
      <c r="J2885" s="22">
        <f ca="1">VLOOKUP(CONCATENATE($F2885," ",$G2885),AllocFactorMatrix,(J$4+1),FALSE)*$E2887</f>
        <v>0</v>
      </c>
      <c r="K2885" s="22">
        <f ca="1">VLOOKUP(CONCATENATE($F2885," ",$G2885),AllocFactorMatrix,(K$4+1),FALSE)*$E2887</f>
        <v>0</v>
      </c>
      <c r="L2885" s="22">
        <f ca="1">VLOOKUP(CONCATENATE($F2885," ",$G2885),AllocFactorMatrix,(L$4+1),FALSE)*$E2887</f>
        <v>0</v>
      </c>
      <c r="M2885" s="22">
        <f t="shared" ca="1" si="1356"/>
        <v>0</v>
      </c>
      <c r="N2885" s="22">
        <f ca="1">VLOOKUP(CONCATENATE($F2885," ",$G2885),AllocFactorMatrix,(N$4+1),FALSE)*$E2887</f>
        <v>0</v>
      </c>
      <c r="O2885" s="22">
        <f ca="1">VLOOKUP(CONCATENATE($F2885," ",$G2885),AllocFactorMatrix,(O$4+1),FALSE)*$E2887</f>
        <v>0</v>
      </c>
      <c r="P2885" s="22">
        <f ca="1">VLOOKUP(CONCATENATE($F2885," ",$G2885),AllocFactorMatrix,(P$4+1),FALSE)*$E2887</f>
        <v>0</v>
      </c>
      <c r="Q2885" s="22">
        <f ca="1">VLOOKUP(CONCATENATE($F2885," ",$G2885),AllocFactorMatrix,(Q$4+1),FALSE)*$E2887</f>
        <v>0</v>
      </c>
      <c r="R2885" s="22">
        <f t="shared" ca="1" si="1358"/>
        <v>0</v>
      </c>
      <c r="S2885" s="22">
        <f ca="1">VLOOKUP(CONCATENATE($F2885," ",$G2885),AllocFactorMatrix,(S$4+1),FALSE)*$E2887</f>
        <v>0</v>
      </c>
      <c r="T2885" s="22">
        <f ca="1">VLOOKUP(CONCATENATE($F2885," ",$G2885),AllocFactorMatrix,(T$4+1),FALSE)*$E2887</f>
        <v>0</v>
      </c>
      <c r="U2885" s="22">
        <f ca="1">VLOOKUP(CONCATENATE($F2885," ",$G2885),AllocFactorMatrix,(U$4+1),FALSE)*$E2887</f>
        <v>0</v>
      </c>
      <c r="V2885" s="22">
        <f ca="1">VLOOKUP(CONCATENATE($F2885," ",$G2885),AllocFactorMatrix,(V$4+1),FALSE)*$E2887</f>
        <v>0</v>
      </c>
      <c r="W2885" s="22">
        <f t="shared" ca="1" si="1359"/>
        <v>0</v>
      </c>
      <c r="X2885" s="22">
        <f ca="1">VLOOKUP(CONCATENATE($F2885," ",$G2885),AllocFactorMatrix,(X$4+1),FALSE)*$E2887</f>
        <v>0</v>
      </c>
      <c r="Y2885" s="22">
        <f ca="1">VLOOKUP(CONCATENATE($F2885," ",$G2885),AllocFactorMatrix,(Y$4+1),FALSE)*$E2887</f>
        <v>0</v>
      </c>
      <c r="Z2885" s="22">
        <f t="shared" ca="1" si="1357"/>
        <v>0</v>
      </c>
      <c r="AA2885" s="22">
        <f ca="1">VLOOKUP(CONCATENATE($F2885," ",$G2885),AllocFactorMatrix,(AA$4+1),FALSE)*$E2887</f>
        <v>0</v>
      </c>
      <c r="AB2885" s="22">
        <f ca="1">VLOOKUP(CONCATENATE($F2885," ",$G2885),AllocFactorMatrix,(AB$4+1),FALSE)*$E2887</f>
        <v>0</v>
      </c>
      <c r="AC2885" s="22">
        <f ca="1">VLOOKUP(CONCATENATE($F2885," ",$G2885),AllocFactorMatrix,(AC$4+1),FALSE)*$E2887</f>
        <v>0</v>
      </c>
    </row>
    <row r="2886" spans="4:29" hidden="1" outlineLevel="1">
      <c r="F2886" s="42" t="str">
        <f>F2887</f>
        <v>LABOR_M</v>
      </c>
      <c r="G2886" s="17" t="str">
        <f>$G$14</f>
        <v>CUSTOMER</v>
      </c>
      <c r="H2886" s="21">
        <f t="shared" ca="1" si="1355"/>
        <v>0</v>
      </c>
      <c r="I2886" s="22">
        <f ca="1">VLOOKUP(CONCATENATE($F2886," ",$G2886),AllocFactorMatrix,(I$4+1),FALSE)*$E2887</f>
        <v>0</v>
      </c>
      <c r="J2886" s="22">
        <f ca="1">VLOOKUP(CONCATENATE($F2886," ",$G2886),AllocFactorMatrix,(J$4+1),FALSE)*$E2887</f>
        <v>0</v>
      </c>
      <c r="K2886" s="22">
        <f ca="1">VLOOKUP(CONCATENATE($F2886," ",$G2886),AllocFactorMatrix,(K$4+1),FALSE)*$E2887</f>
        <v>0</v>
      </c>
      <c r="L2886" s="22">
        <f ca="1">VLOOKUP(CONCATENATE($F2886," ",$G2886),AllocFactorMatrix,(L$4+1),FALSE)*$E2887</f>
        <v>0</v>
      </c>
      <c r="M2886" s="22">
        <f t="shared" ca="1" si="1356"/>
        <v>0</v>
      </c>
      <c r="N2886" s="22">
        <f ca="1">VLOOKUP(CONCATENATE($F2886," ",$G2886),AllocFactorMatrix,(N$4+1),FALSE)*$E2887</f>
        <v>0</v>
      </c>
      <c r="O2886" s="22">
        <f ca="1">VLOOKUP(CONCATENATE($F2886," ",$G2886),AllocFactorMatrix,(O$4+1),FALSE)*$E2887</f>
        <v>0</v>
      </c>
      <c r="P2886" s="22">
        <f ca="1">VLOOKUP(CONCATENATE($F2886," ",$G2886),AllocFactorMatrix,(P$4+1),FALSE)*$E2887</f>
        <v>0</v>
      </c>
      <c r="Q2886" s="22">
        <f ca="1">VLOOKUP(CONCATENATE($F2886," ",$G2886),AllocFactorMatrix,(Q$4+1),FALSE)*$E2887</f>
        <v>0</v>
      </c>
      <c r="R2886" s="22">
        <f t="shared" ca="1" si="1358"/>
        <v>0</v>
      </c>
      <c r="S2886" s="22">
        <f ca="1">VLOOKUP(CONCATENATE($F2886," ",$G2886),AllocFactorMatrix,(S$4+1),FALSE)*$E2887</f>
        <v>0</v>
      </c>
      <c r="T2886" s="22">
        <f ca="1">VLOOKUP(CONCATENATE($F2886," ",$G2886),AllocFactorMatrix,(T$4+1),FALSE)*$E2887</f>
        <v>0</v>
      </c>
      <c r="U2886" s="22">
        <f ca="1">VLOOKUP(CONCATENATE($F2886," ",$G2886),AllocFactorMatrix,(U$4+1),FALSE)*$E2887</f>
        <v>0</v>
      </c>
      <c r="V2886" s="22">
        <f ca="1">VLOOKUP(CONCATENATE($F2886," ",$G2886),AllocFactorMatrix,(V$4+1),FALSE)*$E2887</f>
        <v>0</v>
      </c>
      <c r="W2886" s="22">
        <f t="shared" ca="1" si="1359"/>
        <v>0</v>
      </c>
      <c r="X2886" s="22">
        <f ca="1">VLOOKUP(CONCATENATE($F2886," ",$G2886),AllocFactorMatrix,(X$4+1),FALSE)*$E2887</f>
        <v>0</v>
      </c>
      <c r="Y2886" s="22">
        <f ca="1">VLOOKUP(CONCATENATE($F2886," ",$G2886),AllocFactorMatrix,(Y$4+1),FALSE)*$E2887</f>
        <v>0</v>
      </c>
      <c r="Z2886" s="22">
        <f t="shared" ca="1" si="1357"/>
        <v>0</v>
      </c>
      <c r="AA2886" s="22">
        <f ca="1">VLOOKUP(CONCATENATE($F2886," ",$G2886),AllocFactorMatrix,(AA$4+1),FALSE)*$E2887</f>
        <v>0</v>
      </c>
      <c r="AB2886" s="22">
        <f ca="1">VLOOKUP(CONCATENATE($F2886," ",$G2886),AllocFactorMatrix,(AB$4+1),FALSE)*$E2887</f>
        <v>0</v>
      </c>
      <c r="AC2886" s="22">
        <f ca="1">VLOOKUP(CONCATENATE($F2886," ",$G2886),AllocFactorMatrix,(AC$4+1),FALSE)*$E2887</f>
        <v>0</v>
      </c>
    </row>
    <row r="2887" spans="4:29" collapsed="1">
      <c r="D2887" s="17" t="s">
        <v>273</v>
      </c>
      <c r="E2887" s="19"/>
      <c r="F2887" s="42" t="s">
        <v>69</v>
      </c>
      <c r="G2887" s="17" t="str">
        <f>$G$15</f>
        <v>TOTAL</v>
      </c>
      <c r="H2887" s="21">
        <f t="shared" ca="1" si="1355"/>
        <v>0</v>
      </c>
      <c r="I2887" s="22">
        <f ca="1">VLOOKUP(CONCATENATE($F2887," ",$G2887),AllocFactorMatrix,(I$4+1),FALSE)*$E2887</f>
        <v>0</v>
      </c>
      <c r="J2887" s="22">
        <f ca="1">VLOOKUP(CONCATENATE($F2887," ",$G2887),AllocFactorMatrix,(J$4+1),FALSE)*$E2887</f>
        <v>0</v>
      </c>
      <c r="K2887" s="22">
        <f ca="1">VLOOKUP(CONCATENATE($F2887," ",$G2887),AllocFactorMatrix,(K$4+1),FALSE)*$E2887</f>
        <v>0</v>
      </c>
      <c r="L2887" s="22">
        <f ca="1">VLOOKUP(CONCATENATE($F2887," ",$G2887),AllocFactorMatrix,(L$4+1),FALSE)*$E2887</f>
        <v>0</v>
      </c>
      <c r="M2887" s="22">
        <f t="shared" ca="1" si="1356"/>
        <v>0</v>
      </c>
      <c r="N2887" s="22">
        <f ca="1">VLOOKUP(CONCATENATE($F2887," ",$G2887),AllocFactorMatrix,(N$4+1),FALSE)*$E2887</f>
        <v>0</v>
      </c>
      <c r="O2887" s="22">
        <f ca="1">VLOOKUP(CONCATENATE($F2887," ",$G2887),AllocFactorMatrix,(O$4+1),FALSE)*$E2887</f>
        <v>0</v>
      </c>
      <c r="P2887" s="22">
        <f ca="1">VLOOKUP(CONCATENATE($F2887," ",$G2887),AllocFactorMatrix,(P$4+1),FALSE)*$E2887</f>
        <v>0</v>
      </c>
      <c r="Q2887" s="22">
        <f ca="1">VLOOKUP(CONCATENATE($F2887," ",$G2887),AllocFactorMatrix,(Q$4+1),FALSE)*$E2887</f>
        <v>0</v>
      </c>
      <c r="R2887" s="22">
        <f t="shared" ca="1" si="1358"/>
        <v>0</v>
      </c>
      <c r="S2887" s="22">
        <f ca="1">VLOOKUP(CONCATENATE($F2887," ",$G2887),AllocFactorMatrix,(S$4+1),FALSE)*$E2887</f>
        <v>0</v>
      </c>
      <c r="T2887" s="22">
        <f ca="1">VLOOKUP(CONCATENATE($F2887," ",$G2887),AllocFactorMatrix,(T$4+1),FALSE)*$E2887</f>
        <v>0</v>
      </c>
      <c r="U2887" s="22">
        <f ca="1">VLOOKUP(CONCATENATE($F2887," ",$G2887),AllocFactorMatrix,(U$4+1),FALSE)*$E2887</f>
        <v>0</v>
      </c>
      <c r="V2887" s="22">
        <f ca="1">VLOOKUP(CONCATENATE($F2887," ",$G2887),AllocFactorMatrix,(V$4+1),FALSE)*$E2887</f>
        <v>0</v>
      </c>
      <c r="W2887" s="22">
        <f t="shared" ca="1" si="1359"/>
        <v>0</v>
      </c>
      <c r="X2887" s="22">
        <f ca="1">VLOOKUP(CONCATENATE($F2887," ",$G2887),AllocFactorMatrix,(X$4+1),FALSE)*$E2887</f>
        <v>0</v>
      </c>
      <c r="Y2887" s="22">
        <f ca="1">VLOOKUP(CONCATENATE($F2887," ",$G2887),AllocFactorMatrix,(Y$4+1),FALSE)*$E2887</f>
        <v>0</v>
      </c>
      <c r="Z2887" s="22">
        <f t="shared" ca="1" si="1357"/>
        <v>0</v>
      </c>
      <c r="AA2887" s="22">
        <f ca="1">VLOOKUP(CONCATENATE($F2887," ",$G2887),AllocFactorMatrix,(AA$4+1),FALSE)*$E2887</f>
        <v>0</v>
      </c>
      <c r="AB2887" s="22">
        <f ca="1">VLOOKUP(CONCATENATE($F2887," ",$G2887),AllocFactorMatrix,(AB$4+1),FALSE)*$E2887</f>
        <v>0</v>
      </c>
      <c r="AC2887" s="22">
        <f ca="1">VLOOKUP(CONCATENATE($F2887," ",$G2887),AllocFactorMatrix,(AC$4+1),FALSE)*$E2887</f>
        <v>0</v>
      </c>
    </row>
    <row r="2888" spans="4:29" hidden="1" outlineLevel="1">
      <c r="F2888" s="42" t="str">
        <f>F2895</f>
        <v>LABOR_M</v>
      </c>
      <c r="G2888" s="17" t="str">
        <f>$G$8</f>
        <v>PRODUCTION</v>
      </c>
      <c r="H2888" s="21">
        <f t="shared" ca="1" si="1355"/>
        <v>0</v>
      </c>
      <c r="I2888" s="22">
        <f ca="1">VLOOKUP(CONCATENATE($F2888," ",$G2888),AllocFactorMatrix,(I$4+1),FALSE)*$E2895</f>
        <v>0</v>
      </c>
      <c r="J2888" s="22">
        <f ca="1">VLOOKUP(CONCATENATE($F2888," ",$G2888),AllocFactorMatrix,(J$4+1),FALSE)*$E2895</f>
        <v>0</v>
      </c>
      <c r="K2888" s="22">
        <f ca="1">VLOOKUP(CONCATENATE($F2888," ",$G2888),AllocFactorMatrix,(K$4+1),FALSE)*$E2895</f>
        <v>0</v>
      </c>
      <c r="L2888" s="22">
        <f ca="1">VLOOKUP(CONCATENATE($F2888," ",$G2888),AllocFactorMatrix,(L$4+1),FALSE)*$E2895</f>
        <v>0</v>
      </c>
      <c r="M2888" s="22">
        <f t="shared" ref="M2888:M2895" ca="1" si="1360">SUBTOTAL(9,J2888:L2888)</f>
        <v>0</v>
      </c>
      <c r="N2888" s="22">
        <f ca="1">VLOOKUP(CONCATENATE($F2888," ",$G2888),AllocFactorMatrix,(N$4+1),FALSE)*$E2895</f>
        <v>0</v>
      </c>
      <c r="O2888" s="22">
        <f ca="1">VLOOKUP(CONCATENATE($F2888," ",$G2888),AllocFactorMatrix,(O$4+1),FALSE)*$E2895</f>
        <v>0</v>
      </c>
      <c r="P2888" s="22">
        <f ca="1">VLOOKUP(CONCATENATE($F2888," ",$G2888),AllocFactorMatrix,(P$4+1),FALSE)*$E2895</f>
        <v>0</v>
      </c>
      <c r="Q2888" s="22">
        <f ca="1">VLOOKUP(CONCATENATE($F2888," ",$G2888),AllocFactorMatrix,(Q$4+1),FALSE)*$E2895</f>
        <v>0</v>
      </c>
      <c r="R2888" s="22">
        <f ca="1">SUBTOTAL(9,N2888:Q2888)</f>
        <v>0</v>
      </c>
      <c r="S2888" s="22">
        <f ca="1">VLOOKUP(CONCATENATE($F2888," ",$G2888),AllocFactorMatrix,(S$4+1),FALSE)*$E2895</f>
        <v>0</v>
      </c>
      <c r="T2888" s="22">
        <f ca="1">VLOOKUP(CONCATENATE($F2888," ",$G2888),AllocFactorMatrix,(T$4+1),FALSE)*$E2895</f>
        <v>0</v>
      </c>
      <c r="U2888" s="22">
        <f ca="1">VLOOKUP(CONCATENATE($F2888," ",$G2888),AllocFactorMatrix,(U$4+1),FALSE)*$E2895</f>
        <v>0</v>
      </c>
      <c r="V2888" s="22">
        <f ca="1">VLOOKUP(CONCATENATE($F2888," ",$G2888),AllocFactorMatrix,(V$4+1),FALSE)*$E2895</f>
        <v>0</v>
      </c>
      <c r="W2888" s="22">
        <f ca="1">SUBTOTAL(9,S2888:V2888)</f>
        <v>0</v>
      </c>
      <c r="X2888" s="22">
        <f ca="1">VLOOKUP(CONCATENATE($F2888," ",$G2888),AllocFactorMatrix,(X$4+1),FALSE)*$E2895</f>
        <v>0</v>
      </c>
      <c r="Y2888" s="22">
        <f ca="1">VLOOKUP(CONCATENATE($F2888," ",$G2888),AllocFactorMatrix,(Y$4+1),FALSE)*$E2895</f>
        <v>0</v>
      </c>
      <c r="Z2888" s="22">
        <f t="shared" ref="Z2888:Z2895" ca="1" si="1361">SUBTOTAL(9,X2888:Y2888)</f>
        <v>0</v>
      </c>
      <c r="AA2888" s="22">
        <f ca="1">VLOOKUP(CONCATENATE($F2888," ",$G2888),AllocFactorMatrix,(AA$4+1),FALSE)*$E2895</f>
        <v>0</v>
      </c>
      <c r="AB2888" s="22">
        <f ca="1">VLOOKUP(CONCATENATE($F2888," ",$G2888),AllocFactorMatrix,(AB$4+1),FALSE)*$E2895</f>
        <v>0</v>
      </c>
      <c r="AC2888" s="22">
        <f ca="1">VLOOKUP(CONCATENATE($F2888," ",$G2888),AllocFactorMatrix,(AC$4+1),FALSE)*$E2895</f>
        <v>0</v>
      </c>
    </row>
    <row r="2889" spans="4:29" hidden="1" outlineLevel="1">
      <c r="F2889" s="42" t="str">
        <f>F2895</f>
        <v>LABOR_M</v>
      </c>
      <c r="G2889" s="17" t="str">
        <f>$G$9</f>
        <v>BULKTRAN</v>
      </c>
      <c r="H2889" s="21">
        <f t="shared" ca="1" si="1355"/>
        <v>0</v>
      </c>
      <c r="I2889" s="22">
        <f ca="1">VLOOKUP(CONCATENATE($F2889," ",$G2889),AllocFactorMatrix,(I$4+1),FALSE)*$E2895</f>
        <v>0</v>
      </c>
      <c r="J2889" s="22">
        <f ca="1">VLOOKUP(CONCATENATE($F2889," ",$G2889),AllocFactorMatrix,(J$4+1),FALSE)*$E2895</f>
        <v>0</v>
      </c>
      <c r="K2889" s="22">
        <f ca="1">VLOOKUP(CONCATENATE($F2889," ",$G2889),AllocFactorMatrix,(K$4+1),FALSE)*$E2895</f>
        <v>0</v>
      </c>
      <c r="L2889" s="22">
        <f ca="1">VLOOKUP(CONCATENATE($F2889," ",$G2889),AllocFactorMatrix,(L$4+1),FALSE)*$E2895</f>
        <v>0</v>
      </c>
      <c r="M2889" s="22">
        <f t="shared" ca="1" si="1360"/>
        <v>0</v>
      </c>
      <c r="N2889" s="22">
        <f ca="1">VLOOKUP(CONCATENATE($F2889," ",$G2889),AllocFactorMatrix,(N$4+1),FALSE)*$E2895</f>
        <v>0</v>
      </c>
      <c r="O2889" s="22">
        <f ca="1">VLOOKUP(CONCATENATE($F2889," ",$G2889),AllocFactorMatrix,(O$4+1),FALSE)*$E2895</f>
        <v>0</v>
      </c>
      <c r="P2889" s="22">
        <f ca="1">VLOOKUP(CONCATENATE($F2889," ",$G2889),AllocFactorMatrix,(P$4+1),FALSE)*$E2895</f>
        <v>0</v>
      </c>
      <c r="Q2889" s="22">
        <f ca="1">VLOOKUP(CONCATENATE($F2889," ",$G2889),AllocFactorMatrix,(Q$4+1),FALSE)*$E2895</f>
        <v>0</v>
      </c>
      <c r="R2889" s="22">
        <f t="shared" ref="R2889:R2895" ca="1" si="1362">SUBTOTAL(9,N2889:Q2889)</f>
        <v>0</v>
      </c>
      <c r="S2889" s="22">
        <f ca="1">VLOOKUP(CONCATENATE($F2889," ",$G2889),AllocFactorMatrix,(S$4+1),FALSE)*$E2895</f>
        <v>0</v>
      </c>
      <c r="T2889" s="22">
        <f ca="1">VLOOKUP(CONCATENATE($F2889," ",$G2889),AllocFactorMatrix,(T$4+1),FALSE)*$E2895</f>
        <v>0</v>
      </c>
      <c r="U2889" s="22">
        <f ca="1">VLOOKUP(CONCATENATE($F2889," ",$G2889),AllocFactorMatrix,(U$4+1),FALSE)*$E2895</f>
        <v>0</v>
      </c>
      <c r="V2889" s="22">
        <f ca="1">VLOOKUP(CONCATENATE($F2889," ",$G2889),AllocFactorMatrix,(V$4+1),FALSE)*$E2895</f>
        <v>0</v>
      </c>
      <c r="W2889" s="22">
        <f t="shared" ref="W2889:W2895" ca="1" si="1363">SUBTOTAL(9,S2889:V2889)</f>
        <v>0</v>
      </c>
      <c r="X2889" s="22">
        <f ca="1">VLOOKUP(CONCATENATE($F2889," ",$G2889),AllocFactorMatrix,(X$4+1),FALSE)*$E2895</f>
        <v>0</v>
      </c>
      <c r="Y2889" s="22">
        <f ca="1">VLOOKUP(CONCATENATE($F2889," ",$G2889),AllocFactorMatrix,(Y$4+1),FALSE)*$E2895</f>
        <v>0</v>
      </c>
      <c r="Z2889" s="22">
        <f t="shared" ca="1" si="1361"/>
        <v>0</v>
      </c>
      <c r="AA2889" s="22">
        <f ca="1">VLOOKUP(CONCATENATE($F2889," ",$G2889),AllocFactorMatrix,(AA$4+1),FALSE)*$E2895</f>
        <v>0</v>
      </c>
      <c r="AB2889" s="22">
        <f ca="1">VLOOKUP(CONCATENATE($F2889," ",$G2889),AllocFactorMatrix,(AB$4+1),FALSE)*$E2895</f>
        <v>0</v>
      </c>
      <c r="AC2889" s="22">
        <f ca="1">VLOOKUP(CONCATENATE($F2889," ",$G2889),AllocFactorMatrix,(AC$4+1),FALSE)*$E2895</f>
        <v>0</v>
      </c>
    </row>
    <row r="2890" spans="4:29" hidden="1" outlineLevel="1">
      <c r="F2890" s="42" t="str">
        <f>F2895</f>
        <v>LABOR_M</v>
      </c>
      <c r="G2890" s="17" t="str">
        <f>$G$10</f>
        <v>SUBTRAN</v>
      </c>
      <c r="H2890" s="21">
        <f t="shared" ca="1" si="1355"/>
        <v>0</v>
      </c>
      <c r="I2890" s="22">
        <f ca="1">VLOOKUP(CONCATENATE($F2890," ",$G2890),AllocFactorMatrix,(I$4+1),FALSE)*$E2895</f>
        <v>0</v>
      </c>
      <c r="J2890" s="22">
        <f ca="1">VLOOKUP(CONCATENATE($F2890," ",$G2890),AllocFactorMatrix,(J$4+1),FALSE)*$E2895</f>
        <v>0</v>
      </c>
      <c r="K2890" s="22">
        <f ca="1">VLOOKUP(CONCATENATE($F2890," ",$G2890),AllocFactorMatrix,(K$4+1),FALSE)*$E2895</f>
        <v>0</v>
      </c>
      <c r="L2890" s="22">
        <f ca="1">VLOOKUP(CONCATENATE($F2890," ",$G2890),AllocFactorMatrix,(L$4+1),FALSE)*$E2895</f>
        <v>0</v>
      </c>
      <c r="M2890" s="22">
        <f t="shared" ca="1" si="1360"/>
        <v>0</v>
      </c>
      <c r="N2890" s="22">
        <f ca="1">VLOOKUP(CONCATENATE($F2890," ",$G2890),AllocFactorMatrix,(N$4+1),FALSE)*$E2895</f>
        <v>0</v>
      </c>
      <c r="O2890" s="22">
        <f ca="1">VLOOKUP(CONCATENATE($F2890," ",$G2890),AllocFactorMatrix,(O$4+1),FALSE)*$E2895</f>
        <v>0</v>
      </c>
      <c r="P2890" s="22">
        <f ca="1">VLOOKUP(CONCATENATE($F2890," ",$G2890),AllocFactorMatrix,(P$4+1),FALSE)*$E2895</f>
        <v>0</v>
      </c>
      <c r="Q2890" s="22">
        <f ca="1">VLOOKUP(CONCATENATE($F2890," ",$G2890),AllocFactorMatrix,(Q$4+1),FALSE)*$E2895</f>
        <v>0</v>
      </c>
      <c r="R2890" s="22">
        <f t="shared" ca="1" si="1362"/>
        <v>0</v>
      </c>
      <c r="S2890" s="22">
        <f ca="1">VLOOKUP(CONCATENATE($F2890," ",$G2890),AllocFactorMatrix,(S$4+1),FALSE)*$E2895</f>
        <v>0</v>
      </c>
      <c r="T2890" s="22">
        <f ca="1">VLOOKUP(CONCATENATE($F2890," ",$G2890),AllocFactorMatrix,(T$4+1),FALSE)*$E2895</f>
        <v>0</v>
      </c>
      <c r="U2890" s="22">
        <f ca="1">VLOOKUP(CONCATENATE($F2890," ",$G2890),AllocFactorMatrix,(U$4+1),FALSE)*$E2895</f>
        <v>0</v>
      </c>
      <c r="V2890" s="22">
        <f ca="1">VLOOKUP(CONCATENATE($F2890," ",$G2890),AllocFactorMatrix,(V$4+1),FALSE)*$E2895</f>
        <v>0</v>
      </c>
      <c r="W2890" s="22">
        <f t="shared" ca="1" si="1363"/>
        <v>0</v>
      </c>
      <c r="X2890" s="22">
        <f ca="1">VLOOKUP(CONCATENATE($F2890," ",$G2890),AllocFactorMatrix,(X$4+1),FALSE)*$E2895</f>
        <v>0</v>
      </c>
      <c r="Y2890" s="22">
        <f ca="1">VLOOKUP(CONCATENATE($F2890," ",$G2890),AllocFactorMatrix,(Y$4+1),FALSE)*$E2895</f>
        <v>0</v>
      </c>
      <c r="Z2890" s="22">
        <f t="shared" ca="1" si="1361"/>
        <v>0</v>
      </c>
      <c r="AA2890" s="22">
        <f ca="1">VLOOKUP(CONCATENATE($F2890," ",$G2890),AllocFactorMatrix,(AA$4+1),FALSE)*$E2895</f>
        <v>0</v>
      </c>
      <c r="AB2890" s="22">
        <f ca="1">VLOOKUP(CONCATENATE($F2890," ",$G2890),AllocFactorMatrix,(AB$4+1),FALSE)*$E2895</f>
        <v>0</v>
      </c>
      <c r="AC2890" s="22">
        <f ca="1">VLOOKUP(CONCATENATE($F2890," ",$G2890),AllocFactorMatrix,(AC$4+1),FALSE)*$E2895</f>
        <v>0</v>
      </c>
    </row>
    <row r="2891" spans="4:29" hidden="1" outlineLevel="1">
      <c r="F2891" s="42" t="str">
        <f>F2895</f>
        <v>LABOR_M</v>
      </c>
      <c r="G2891" s="17" t="str">
        <f>$G$11</f>
        <v>DISTPRI</v>
      </c>
      <c r="H2891" s="21">
        <f t="shared" ca="1" si="1355"/>
        <v>0</v>
      </c>
      <c r="I2891" s="22">
        <f ca="1">VLOOKUP(CONCATENATE($F2891," ",$G2891),AllocFactorMatrix,(I$4+1),FALSE)*$E2895</f>
        <v>0</v>
      </c>
      <c r="J2891" s="22">
        <f ca="1">VLOOKUP(CONCATENATE($F2891," ",$G2891),AllocFactorMatrix,(J$4+1),FALSE)*$E2895</f>
        <v>0</v>
      </c>
      <c r="K2891" s="22">
        <f ca="1">VLOOKUP(CONCATENATE($F2891," ",$G2891),AllocFactorMatrix,(K$4+1),FALSE)*$E2895</f>
        <v>0</v>
      </c>
      <c r="L2891" s="22">
        <f ca="1">VLOOKUP(CONCATENATE($F2891," ",$G2891),AllocFactorMatrix,(L$4+1),FALSE)*$E2895</f>
        <v>0</v>
      </c>
      <c r="M2891" s="22">
        <f t="shared" ca="1" si="1360"/>
        <v>0</v>
      </c>
      <c r="N2891" s="22">
        <f ca="1">VLOOKUP(CONCATENATE($F2891," ",$G2891),AllocFactorMatrix,(N$4+1),FALSE)*$E2895</f>
        <v>0</v>
      </c>
      <c r="O2891" s="22">
        <f ca="1">VLOOKUP(CONCATENATE($F2891," ",$G2891),AllocFactorMatrix,(O$4+1),FALSE)*$E2895</f>
        <v>0</v>
      </c>
      <c r="P2891" s="22">
        <f ca="1">VLOOKUP(CONCATENATE($F2891," ",$G2891),AllocFactorMatrix,(P$4+1),FALSE)*$E2895</f>
        <v>0</v>
      </c>
      <c r="Q2891" s="22">
        <f ca="1">VLOOKUP(CONCATENATE($F2891," ",$G2891),AllocFactorMatrix,(Q$4+1),FALSE)*$E2895</f>
        <v>0</v>
      </c>
      <c r="R2891" s="22">
        <f t="shared" ca="1" si="1362"/>
        <v>0</v>
      </c>
      <c r="S2891" s="22">
        <f ca="1">VLOOKUP(CONCATENATE($F2891," ",$G2891),AllocFactorMatrix,(S$4+1),FALSE)*$E2895</f>
        <v>0</v>
      </c>
      <c r="T2891" s="22">
        <f ca="1">VLOOKUP(CONCATENATE($F2891," ",$G2891),AllocFactorMatrix,(T$4+1),FALSE)*$E2895</f>
        <v>0</v>
      </c>
      <c r="U2891" s="22">
        <f ca="1">VLOOKUP(CONCATENATE($F2891," ",$G2891),AllocFactorMatrix,(U$4+1),FALSE)*$E2895</f>
        <v>0</v>
      </c>
      <c r="V2891" s="22">
        <f ca="1">VLOOKUP(CONCATENATE($F2891," ",$G2891),AllocFactorMatrix,(V$4+1),FALSE)*$E2895</f>
        <v>0</v>
      </c>
      <c r="W2891" s="22">
        <f t="shared" ca="1" si="1363"/>
        <v>0</v>
      </c>
      <c r="X2891" s="22">
        <f ca="1">VLOOKUP(CONCATENATE($F2891," ",$G2891),AllocFactorMatrix,(X$4+1),FALSE)*$E2895</f>
        <v>0</v>
      </c>
      <c r="Y2891" s="22">
        <f ca="1">VLOOKUP(CONCATENATE($F2891," ",$G2891),AllocFactorMatrix,(Y$4+1),FALSE)*$E2895</f>
        <v>0</v>
      </c>
      <c r="Z2891" s="22">
        <f t="shared" ca="1" si="1361"/>
        <v>0</v>
      </c>
      <c r="AA2891" s="22">
        <f ca="1">VLOOKUP(CONCATENATE($F2891," ",$G2891),AllocFactorMatrix,(AA$4+1),FALSE)*$E2895</f>
        <v>0</v>
      </c>
      <c r="AB2891" s="22">
        <f ca="1">VLOOKUP(CONCATENATE($F2891," ",$G2891),AllocFactorMatrix,(AB$4+1),FALSE)*$E2895</f>
        <v>0</v>
      </c>
      <c r="AC2891" s="22">
        <f ca="1">VLOOKUP(CONCATENATE($F2891," ",$G2891),AllocFactorMatrix,(AC$4+1),FALSE)*$E2895</f>
        <v>0</v>
      </c>
    </row>
    <row r="2892" spans="4:29" hidden="1" outlineLevel="1">
      <c r="F2892" s="42" t="str">
        <f>F2895</f>
        <v>LABOR_M</v>
      </c>
      <c r="G2892" s="17" t="str">
        <f>$G$12</f>
        <v>DISTSEC</v>
      </c>
      <c r="H2892" s="21">
        <f t="shared" ca="1" si="1355"/>
        <v>0</v>
      </c>
      <c r="I2892" s="22">
        <f ca="1">VLOOKUP(CONCATENATE($F2892," ",$G2892),AllocFactorMatrix,(I$4+1),FALSE)*$E2895</f>
        <v>0</v>
      </c>
      <c r="J2892" s="22">
        <f ca="1">VLOOKUP(CONCATENATE($F2892," ",$G2892),AllocFactorMatrix,(J$4+1),FALSE)*$E2895</f>
        <v>0</v>
      </c>
      <c r="K2892" s="22">
        <f ca="1">VLOOKUP(CONCATENATE($F2892," ",$G2892),AllocFactorMatrix,(K$4+1),FALSE)*$E2895</f>
        <v>0</v>
      </c>
      <c r="L2892" s="22">
        <f ca="1">VLOOKUP(CONCATENATE($F2892," ",$G2892),AllocFactorMatrix,(L$4+1),FALSE)*$E2895</f>
        <v>0</v>
      </c>
      <c r="M2892" s="22">
        <f t="shared" ca="1" si="1360"/>
        <v>0</v>
      </c>
      <c r="N2892" s="22">
        <f ca="1">VLOOKUP(CONCATENATE($F2892," ",$G2892),AllocFactorMatrix,(N$4+1),FALSE)*$E2895</f>
        <v>0</v>
      </c>
      <c r="O2892" s="22">
        <f ca="1">VLOOKUP(CONCATENATE($F2892," ",$G2892),AllocFactorMatrix,(O$4+1),FALSE)*$E2895</f>
        <v>0</v>
      </c>
      <c r="P2892" s="22">
        <f ca="1">VLOOKUP(CONCATENATE($F2892," ",$G2892),AllocFactorMatrix,(P$4+1),FALSE)*$E2895</f>
        <v>0</v>
      </c>
      <c r="Q2892" s="22">
        <f ca="1">VLOOKUP(CONCATENATE($F2892," ",$G2892),AllocFactorMatrix,(Q$4+1),FALSE)*$E2895</f>
        <v>0</v>
      </c>
      <c r="R2892" s="22">
        <f t="shared" ca="1" si="1362"/>
        <v>0</v>
      </c>
      <c r="S2892" s="22">
        <f ca="1">VLOOKUP(CONCATENATE($F2892," ",$G2892),AllocFactorMatrix,(S$4+1),FALSE)*$E2895</f>
        <v>0</v>
      </c>
      <c r="T2892" s="22">
        <f ca="1">VLOOKUP(CONCATENATE($F2892," ",$G2892),AllocFactorMatrix,(T$4+1),FALSE)*$E2895</f>
        <v>0</v>
      </c>
      <c r="U2892" s="22">
        <f ca="1">VLOOKUP(CONCATENATE($F2892," ",$G2892),AllocFactorMatrix,(U$4+1),FALSE)*$E2895</f>
        <v>0</v>
      </c>
      <c r="V2892" s="22">
        <f ca="1">VLOOKUP(CONCATENATE($F2892," ",$G2892),AllocFactorMatrix,(V$4+1),FALSE)*$E2895</f>
        <v>0</v>
      </c>
      <c r="W2892" s="22">
        <f t="shared" ca="1" si="1363"/>
        <v>0</v>
      </c>
      <c r="X2892" s="22">
        <f ca="1">VLOOKUP(CONCATENATE($F2892," ",$G2892),AllocFactorMatrix,(X$4+1),FALSE)*$E2895</f>
        <v>0</v>
      </c>
      <c r="Y2892" s="22">
        <f ca="1">VLOOKUP(CONCATENATE($F2892," ",$G2892),AllocFactorMatrix,(Y$4+1),FALSE)*$E2895</f>
        <v>0</v>
      </c>
      <c r="Z2892" s="22">
        <f t="shared" ca="1" si="1361"/>
        <v>0</v>
      </c>
      <c r="AA2892" s="22">
        <f ca="1">VLOOKUP(CONCATENATE($F2892," ",$G2892),AllocFactorMatrix,(AA$4+1),FALSE)*$E2895</f>
        <v>0</v>
      </c>
      <c r="AB2892" s="22">
        <f ca="1">VLOOKUP(CONCATENATE($F2892," ",$G2892),AllocFactorMatrix,(AB$4+1),FALSE)*$E2895</f>
        <v>0</v>
      </c>
      <c r="AC2892" s="22">
        <f ca="1">VLOOKUP(CONCATENATE($F2892," ",$G2892),AllocFactorMatrix,(AC$4+1),FALSE)*$E2895</f>
        <v>0</v>
      </c>
    </row>
    <row r="2893" spans="4:29" hidden="1" outlineLevel="1">
      <c r="F2893" s="42" t="str">
        <f>F2895</f>
        <v>LABOR_M</v>
      </c>
      <c r="G2893" s="17" t="str">
        <f>$G$13</f>
        <v>ENERGY</v>
      </c>
      <c r="H2893" s="21">
        <f t="shared" ca="1" si="1355"/>
        <v>0</v>
      </c>
      <c r="I2893" s="22">
        <f ca="1">VLOOKUP(CONCATENATE($F2893," ",$G2893),AllocFactorMatrix,(I$4+1),FALSE)*$E2895</f>
        <v>0</v>
      </c>
      <c r="J2893" s="22">
        <f ca="1">VLOOKUP(CONCATENATE($F2893," ",$G2893),AllocFactorMatrix,(J$4+1),FALSE)*$E2895</f>
        <v>0</v>
      </c>
      <c r="K2893" s="22">
        <f ca="1">VLOOKUP(CONCATENATE($F2893," ",$G2893),AllocFactorMatrix,(K$4+1),FALSE)*$E2895</f>
        <v>0</v>
      </c>
      <c r="L2893" s="22">
        <f ca="1">VLOOKUP(CONCATENATE($F2893," ",$G2893),AllocFactorMatrix,(L$4+1),FALSE)*$E2895</f>
        <v>0</v>
      </c>
      <c r="M2893" s="22">
        <f t="shared" ca="1" si="1360"/>
        <v>0</v>
      </c>
      <c r="N2893" s="22">
        <f ca="1">VLOOKUP(CONCATENATE($F2893," ",$G2893),AllocFactorMatrix,(N$4+1),FALSE)*$E2895</f>
        <v>0</v>
      </c>
      <c r="O2893" s="22">
        <f ca="1">VLOOKUP(CONCATENATE($F2893," ",$G2893),AllocFactorMatrix,(O$4+1),FALSE)*$E2895</f>
        <v>0</v>
      </c>
      <c r="P2893" s="22">
        <f ca="1">VLOOKUP(CONCATENATE($F2893," ",$G2893),AllocFactorMatrix,(P$4+1),FALSE)*$E2895</f>
        <v>0</v>
      </c>
      <c r="Q2893" s="22">
        <f ca="1">VLOOKUP(CONCATENATE($F2893," ",$G2893),AllocFactorMatrix,(Q$4+1),FALSE)*$E2895</f>
        <v>0</v>
      </c>
      <c r="R2893" s="22">
        <f t="shared" ca="1" si="1362"/>
        <v>0</v>
      </c>
      <c r="S2893" s="22">
        <f ca="1">VLOOKUP(CONCATENATE($F2893," ",$G2893),AllocFactorMatrix,(S$4+1),FALSE)*$E2895</f>
        <v>0</v>
      </c>
      <c r="T2893" s="22">
        <f ca="1">VLOOKUP(CONCATENATE($F2893," ",$G2893),AllocFactorMatrix,(T$4+1),FALSE)*$E2895</f>
        <v>0</v>
      </c>
      <c r="U2893" s="22">
        <f ca="1">VLOOKUP(CONCATENATE($F2893," ",$G2893),AllocFactorMatrix,(U$4+1),FALSE)*$E2895</f>
        <v>0</v>
      </c>
      <c r="V2893" s="22">
        <f ca="1">VLOOKUP(CONCATENATE($F2893," ",$G2893),AllocFactorMatrix,(V$4+1),FALSE)*$E2895</f>
        <v>0</v>
      </c>
      <c r="W2893" s="22">
        <f t="shared" ca="1" si="1363"/>
        <v>0</v>
      </c>
      <c r="X2893" s="22">
        <f ca="1">VLOOKUP(CONCATENATE($F2893," ",$G2893),AllocFactorMatrix,(X$4+1),FALSE)*$E2895</f>
        <v>0</v>
      </c>
      <c r="Y2893" s="22">
        <f ca="1">VLOOKUP(CONCATENATE($F2893," ",$G2893),AllocFactorMatrix,(Y$4+1),FALSE)*$E2895</f>
        <v>0</v>
      </c>
      <c r="Z2893" s="22">
        <f t="shared" ca="1" si="1361"/>
        <v>0</v>
      </c>
      <c r="AA2893" s="22">
        <f ca="1">VLOOKUP(CONCATENATE($F2893," ",$G2893),AllocFactorMatrix,(AA$4+1),FALSE)*$E2895</f>
        <v>0</v>
      </c>
      <c r="AB2893" s="22">
        <f ca="1">VLOOKUP(CONCATENATE($F2893," ",$G2893),AllocFactorMatrix,(AB$4+1),FALSE)*$E2895</f>
        <v>0</v>
      </c>
      <c r="AC2893" s="22">
        <f ca="1">VLOOKUP(CONCATENATE($F2893," ",$G2893),AllocFactorMatrix,(AC$4+1),FALSE)*$E2895</f>
        <v>0</v>
      </c>
    </row>
    <row r="2894" spans="4:29" hidden="1" outlineLevel="1">
      <c r="F2894" s="42" t="str">
        <f>F2895</f>
        <v>LABOR_M</v>
      </c>
      <c r="G2894" s="17" t="str">
        <f>$G$14</f>
        <v>CUSTOMER</v>
      </c>
      <c r="H2894" s="21">
        <f t="shared" ca="1" si="1355"/>
        <v>0</v>
      </c>
      <c r="I2894" s="22">
        <f ca="1">VLOOKUP(CONCATENATE($F2894," ",$G2894),AllocFactorMatrix,(I$4+1),FALSE)*$E2895</f>
        <v>0</v>
      </c>
      <c r="J2894" s="22">
        <f ca="1">VLOOKUP(CONCATENATE($F2894," ",$G2894),AllocFactorMatrix,(J$4+1),FALSE)*$E2895</f>
        <v>0</v>
      </c>
      <c r="K2894" s="22">
        <f ca="1">VLOOKUP(CONCATENATE($F2894," ",$G2894),AllocFactorMatrix,(K$4+1),FALSE)*$E2895</f>
        <v>0</v>
      </c>
      <c r="L2894" s="22">
        <f ca="1">VLOOKUP(CONCATENATE($F2894," ",$G2894),AllocFactorMatrix,(L$4+1),FALSE)*$E2895</f>
        <v>0</v>
      </c>
      <c r="M2894" s="22">
        <f t="shared" ca="1" si="1360"/>
        <v>0</v>
      </c>
      <c r="N2894" s="22">
        <f ca="1">VLOOKUP(CONCATENATE($F2894," ",$G2894),AllocFactorMatrix,(N$4+1),FALSE)*$E2895</f>
        <v>0</v>
      </c>
      <c r="O2894" s="22">
        <f ca="1">VLOOKUP(CONCATENATE($F2894," ",$G2894),AllocFactorMatrix,(O$4+1),FALSE)*$E2895</f>
        <v>0</v>
      </c>
      <c r="P2894" s="22">
        <f ca="1">VLOOKUP(CONCATENATE($F2894," ",$G2894),AllocFactorMatrix,(P$4+1),FALSE)*$E2895</f>
        <v>0</v>
      </c>
      <c r="Q2894" s="22">
        <f ca="1">VLOOKUP(CONCATENATE($F2894," ",$G2894),AllocFactorMatrix,(Q$4+1),FALSE)*$E2895</f>
        <v>0</v>
      </c>
      <c r="R2894" s="22">
        <f t="shared" ca="1" si="1362"/>
        <v>0</v>
      </c>
      <c r="S2894" s="22">
        <f ca="1">VLOOKUP(CONCATENATE($F2894," ",$G2894),AllocFactorMatrix,(S$4+1),FALSE)*$E2895</f>
        <v>0</v>
      </c>
      <c r="T2894" s="22">
        <f ca="1">VLOOKUP(CONCATENATE($F2894," ",$G2894),AllocFactorMatrix,(T$4+1),FALSE)*$E2895</f>
        <v>0</v>
      </c>
      <c r="U2894" s="22">
        <f ca="1">VLOOKUP(CONCATENATE($F2894," ",$G2894),AllocFactorMatrix,(U$4+1),FALSE)*$E2895</f>
        <v>0</v>
      </c>
      <c r="V2894" s="22">
        <f ca="1">VLOOKUP(CONCATENATE($F2894," ",$G2894),AllocFactorMatrix,(V$4+1),FALSE)*$E2895</f>
        <v>0</v>
      </c>
      <c r="W2894" s="22">
        <f t="shared" ca="1" si="1363"/>
        <v>0</v>
      </c>
      <c r="X2894" s="22">
        <f ca="1">VLOOKUP(CONCATENATE($F2894," ",$G2894),AllocFactorMatrix,(X$4+1),FALSE)*$E2895</f>
        <v>0</v>
      </c>
      <c r="Y2894" s="22">
        <f ca="1">VLOOKUP(CONCATENATE($F2894," ",$G2894),AllocFactorMatrix,(Y$4+1),FALSE)*$E2895</f>
        <v>0</v>
      </c>
      <c r="Z2894" s="22">
        <f t="shared" ca="1" si="1361"/>
        <v>0</v>
      </c>
      <c r="AA2894" s="22">
        <f ca="1">VLOOKUP(CONCATENATE($F2894," ",$G2894),AllocFactorMatrix,(AA$4+1),FALSE)*$E2895</f>
        <v>0</v>
      </c>
      <c r="AB2894" s="22">
        <f ca="1">VLOOKUP(CONCATENATE($F2894," ",$G2894),AllocFactorMatrix,(AB$4+1),FALSE)*$E2895</f>
        <v>0</v>
      </c>
      <c r="AC2894" s="22">
        <f ca="1">VLOOKUP(CONCATENATE($F2894," ",$G2894),AllocFactorMatrix,(AC$4+1),FALSE)*$E2895</f>
        <v>0</v>
      </c>
    </row>
    <row r="2895" spans="4:29" collapsed="1">
      <c r="D2895" s="17" t="s">
        <v>274</v>
      </c>
      <c r="E2895" s="19"/>
      <c r="F2895" s="42" t="s">
        <v>69</v>
      </c>
      <c r="G2895" s="17" t="str">
        <f>$G$15</f>
        <v>TOTAL</v>
      </c>
      <c r="H2895" s="21">
        <f t="shared" ca="1" si="1355"/>
        <v>0</v>
      </c>
      <c r="I2895" s="22">
        <f ca="1">VLOOKUP(CONCATENATE($F2895," ",$G2895),AllocFactorMatrix,(I$4+1),FALSE)*$E2895</f>
        <v>0</v>
      </c>
      <c r="J2895" s="22">
        <f ca="1">VLOOKUP(CONCATENATE($F2895," ",$G2895),AllocFactorMatrix,(J$4+1),FALSE)*$E2895</f>
        <v>0</v>
      </c>
      <c r="K2895" s="22">
        <f ca="1">VLOOKUP(CONCATENATE($F2895," ",$G2895),AllocFactorMatrix,(K$4+1),FALSE)*$E2895</f>
        <v>0</v>
      </c>
      <c r="L2895" s="22">
        <f ca="1">VLOOKUP(CONCATENATE($F2895," ",$G2895),AllocFactorMatrix,(L$4+1),FALSE)*$E2895</f>
        <v>0</v>
      </c>
      <c r="M2895" s="22">
        <f t="shared" ca="1" si="1360"/>
        <v>0</v>
      </c>
      <c r="N2895" s="22">
        <f ca="1">VLOOKUP(CONCATENATE($F2895," ",$G2895),AllocFactorMatrix,(N$4+1),FALSE)*$E2895</f>
        <v>0</v>
      </c>
      <c r="O2895" s="22">
        <f ca="1">VLOOKUP(CONCATENATE($F2895," ",$G2895),AllocFactorMatrix,(O$4+1),FALSE)*$E2895</f>
        <v>0</v>
      </c>
      <c r="P2895" s="22">
        <f ca="1">VLOOKUP(CONCATENATE($F2895," ",$G2895),AllocFactorMatrix,(P$4+1),FALSE)*$E2895</f>
        <v>0</v>
      </c>
      <c r="Q2895" s="22">
        <f ca="1">VLOOKUP(CONCATENATE($F2895," ",$G2895),AllocFactorMatrix,(Q$4+1),FALSE)*$E2895</f>
        <v>0</v>
      </c>
      <c r="R2895" s="22">
        <f t="shared" ca="1" si="1362"/>
        <v>0</v>
      </c>
      <c r="S2895" s="22">
        <f ca="1">VLOOKUP(CONCATENATE($F2895," ",$G2895),AllocFactorMatrix,(S$4+1),FALSE)*$E2895</f>
        <v>0</v>
      </c>
      <c r="T2895" s="22">
        <f ca="1">VLOOKUP(CONCATENATE($F2895," ",$G2895),AllocFactorMatrix,(T$4+1),FALSE)*$E2895</f>
        <v>0</v>
      </c>
      <c r="U2895" s="22">
        <f ca="1">VLOOKUP(CONCATENATE($F2895," ",$G2895),AllocFactorMatrix,(U$4+1),FALSE)*$E2895</f>
        <v>0</v>
      </c>
      <c r="V2895" s="22">
        <f ca="1">VLOOKUP(CONCATENATE($F2895," ",$G2895),AllocFactorMatrix,(V$4+1),FALSE)*$E2895</f>
        <v>0</v>
      </c>
      <c r="W2895" s="22">
        <f t="shared" ca="1" si="1363"/>
        <v>0</v>
      </c>
      <c r="X2895" s="22">
        <f ca="1">VLOOKUP(CONCATENATE($F2895," ",$G2895),AllocFactorMatrix,(X$4+1),FALSE)*$E2895</f>
        <v>0</v>
      </c>
      <c r="Y2895" s="22">
        <f ca="1">VLOOKUP(CONCATENATE($F2895," ",$G2895),AllocFactorMatrix,(Y$4+1),FALSE)*$E2895</f>
        <v>0</v>
      </c>
      <c r="Z2895" s="22">
        <f t="shared" ca="1" si="1361"/>
        <v>0</v>
      </c>
      <c r="AA2895" s="22">
        <f ca="1">VLOOKUP(CONCATENATE($F2895," ",$G2895),AllocFactorMatrix,(AA$4+1),FALSE)*$E2895</f>
        <v>0</v>
      </c>
      <c r="AB2895" s="22">
        <f ca="1">VLOOKUP(CONCATENATE($F2895," ",$G2895),AllocFactorMatrix,(AB$4+1),FALSE)*$E2895</f>
        <v>0</v>
      </c>
      <c r="AC2895" s="22">
        <f ca="1">VLOOKUP(CONCATENATE($F2895," ",$G2895),AllocFactorMatrix,(AC$4+1),FALSE)*$E2895</f>
        <v>0</v>
      </c>
    </row>
    <row r="2896" spans="4:29" hidden="1" outlineLevel="1">
      <c r="F2896" s="42" t="str">
        <f>F2903</f>
        <v>LABOR_M</v>
      </c>
      <c r="G2896" s="17" t="str">
        <f>$G$8</f>
        <v>PRODUCTION</v>
      </c>
      <c r="H2896" s="21">
        <f t="shared" ca="1" si="1355"/>
        <v>0</v>
      </c>
      <c r="I2896" s="22">
        <f ca="1">VLOOKUP(CONCATENATE($F2896," ",$G2896),AllocFactorMatrix,(I$4+1),FALSE)*$E2903</f>
        <v>0</v>
      </c>
      <c r="J2896" s="22">
        <f ca="1">VLOOKUP(CONCATENATE($F2896," ",$G2896),AllocFactorMatrix,(J$4+1),FALSE)*$E2903</f>
        <v>0</v>
      </c>
      <c r="K2896" s="22">
        <f ca="1">VLOOKUP(CONCATENATE($F2896," ",$G2896),AllocFactorMatrix,(K$4+1),FALSE)*$E2903</f>
        <v>0</v>
      </c>
      <c r="L2896" s="22">
        <f ca="1">VLOOKUP(CONCATENATE($F2896," ",$G2896),AllocFactorMatrix,(L$4+1),FALSE)*$E2903</f>
        <v>0</v>
      </c>
      <c r="M2896" s="22">
        <f t="shared" ref="M2896:M2919" ca="1" si="1364">SUBTOTAL(9,J2896:L2896)</f>
        <v>0</v>
      </c>
      <c r="N2896" s="22">
        <f ca="1">VLOOKUP(CONCATENATE($F2896," ",$G2896),AllocFactorMatrix,(N$4+1),FALSE)*$E2903</f>
        <v>0</v>
      </c>
      <c r="O2896" s="22">
        <f ca="1">VLOOKUP(CONCATENATE($F2896," ",$G2896),AllocFactorMatrix,(O$4+1),FALSE)*$E2903</f>
        <v>0</v>
      </c>
      <c r="P2896" s="22">
        <f ca="1">VLOOKUP(CONCATENATE($F2896," ",$G2896),AllocFactorMatrix,(P$4+1),FALSE)*$E2903</f>
        <v>0</v>
      </c>
      <c r="Q2896" s="22">
        <f ca="1">VLOOKUP(CONCATENATE($F2896," ",$G2896),AllocFactorMatrix,(Q$4+1),FALSE)*$E2903</f>
        <v>0</v>
      </c>
      <c r="R2896" s="22">
        <f ca="1">SUBTOTAL(9,N2896:Q2896)</f>
        <v>0</v>
      </c>
      <c r="S2896" s="22">
        <f ca="1">VLOOKUP(CONCATENATE($F2896," ",$G2896),AllocFactorMatrix,(S$4+1),FALSE)*$E2903</f>
        <v>0</v>
      </c>
      <c r="T2896" s="22">
        <f ca="1">VLOOKUP(CONCATENATE($F2896," ",$G2896),AllocFactorMatrix,(T$4+1),FALSE)*$E2903</f>
        <v>0</v>
      </c>
      <c r="U2896" s="22">
        <f ca="1">VLOOKUP(CONCATENATE($F2896," ",$G2896),AllocFactorMatrix,(U$4+1),FALSE)*$E2903</f>
        <v>0</v>
      </c>
      <c r="V2896" s="22">
        <f ca="1">VLOOKUP(CONCATENATE($F2896," ",$G2896),AllocFactorMatrix,(V$4+1),FALSE)*$E2903</f>
        <v>0</v>
      </c>
      <c r="W2896" s="22">
        <f ca="1">SUBTOTAL(9,S2896:V2896)</f>
        <v>0</v>
      </c>
      <c r="X2896" s="22">
        <f ca="1">VLOOKUP(CONCATENATE($F2896," ",$G2896),AllocFactorMatrix,(X$4+1),FALSE)*$E2903</f>
        <v>0</v>
      </c>
      <c r="Y2896" s="22">
        <f ca="1">VLOOKUP(CONCATENATE($F2896," ",$G2896),AllocFactorMatrix,(Y$4+1),FALSE)*$E2903</f>
        <v>0</v>
      </c>
      <c r="Z2896" s="22">
        <f t="shared" ref="Z2896:Z2919" ca="1" si="1365">SUBTOTAL(9,X2896:Y2896)</f>
        <v>0</v>
      </c>
      <c r="AA2896" s="22">
        <f ca="1">VLOOKUP(CONCATENATE($F2896," ",$G2896),AllocFactorMatrix,(AA$4+1),FALSE)*$E2903</f>
        <v>0</v>
      </c>
      <c r="AB2896" s="22">
        <f ca="1">VLOOKUP(CONCATENATE($F2896," ",$G2896),AllocFactorMatrix,(AB$4+1),FALSE)*$E2903</f>
        <v>0</v>
      </c>
      <c r="AC2896" s="22">
        <f ca="1">VLOOKUP(CONCATENATE($F2896," ",$G2896),AllocFactorMatrix,(AC$4+1),FALSE)*$E2903</f>
        <v>0</v>
      </c>
    </row>
    <row r="2897" spans="4:29" hidden="1" outlineLevel="1">
      <c r="F2897" s="42" t="str">
        <f>F2903</f>
        <v>LABOR_M</v>
      </c>
      <c r="G2897" s="17" t="str">
        <f>$G$9</f>
        <v>BULKTRAN</v>
      </c>
      <c r="H2897" s="21">
        <f t="shared" ca="1" si="1355"/>
        <v>0</v>
      </c>
      <c r="I2897" s="22">
        <f ca="1">VLOOKUP(CONCATENATE($F2897," ",$G2897),AllocFactorMatrix,(I$4+1),FALSE)*$E2903</f>
        <v>0</v>
      </c>
      <c r="J2897" s="22">
        <f ca="1">VLOOKUP(CONCATENATE($F2897," ",$G2897),AllocFactorMatrix,(J$4+1),FALSE)*$E2903</f>
        <v>0</v>
      </c>
      <c r="K2897" s="22">
        <f ca="1">VLOOKUP(CONCATENATE($F2897," ",$G2897),AllocFactorMatrix,(K$4+1),FALSE)*$E2903</f>
        <v>0</v>
      </c>
      <c r="L2897" s="22">
        <f ca="1">VLOOKUP(CONCATENATE($F2897," ",$G2897),AllocFactorMatrix,(L$4+1),FALSE)*$E2903</f>
        <v>0</v>
      </c>
      <c r="M2897" s="22">
        <f t="shared" ca="1" si="1364"/>
        <v>0</v>
      </c>
      <c r="N2897" s="22">
        <f ca="1">VLOOKUP(CONCATENATE($F2897," ",$G2897),AllocFactorMatrix,(N$4+1),FALSE)*$E2903</f>
        <v>0</v>
      </c>
      <c r="O2897" s="22">
        <f ca="1">VLOOKUP(CONCATENATE($F2897," ",$G2897),AllocFactorMatrix,(O$4+1),FALSE)*$E2903</f>
        <v>0</v>
      </c>
      <c r="P2897" s="22">
        <f ca="1">VLOOKUP(CONCATENATE($F2897," ",$G2897),AllocFactorMatrix,(P$4+1),FALSE)*$E2903</f>
        <v>0</v>
      </c>
      <c r="Q2897" s="22">
        <f ca="1">VLOOKUP(CONCATENATE($F2897," ",$G2897),AllocFactorMatrix,(Q$4+1),FALSE)*$E2903</f>
        <v>0</v>
      </c>
      <c r="R2897" s="22">
        <f t="shared" ref="R2897:R2903" ca="1" si="1366">SUBTOTAL(9,N2897:Q2897)</f>
        <v>0</v>
      </c>
      <c r="S2897" s="22">
        <f ca="1">VLOOKUP(CONCATENATE($F2897," ",$G2897),AllocFactorMatrix,(S$4+1),FALSE)*$E2903</f>
        <v>0</v>
      </c>
      <c r="T2897" s="22">
        <f ca="1">VLOOKUP(CONCATENATE($F2897," ",$G2897),AllocFactorMatrix,(T$4+1),FALSE)*$E2903</f>
        <v>0</v>
      </c>
      <c r="U2897" s="22">
        <f ca="1">VLOOKUP(CONCATENATE($F2897," ",$G2897),AllocFactorMatrix,(U$4+1),FALSE)*$E2903</f>
        <v>0</v>
      </c>
      <c r="V2897" s="22">
        <f ca="1">VLOOKUP(CONCATENATE($F2897," ",$G2897),AllocFactorMatrix,(V$4+1),FALSE)*$E2903</f>
        <v>0</v>
      </c>
      <c r="W2897" s="22">
        <f t="shared" ref="W2897:W2903" ca="1" si="1367">SUBTOTAL(9,S2897:V2897)</f>
        <v>0</v>
      </c>
      <c r="X2897" s="22">
        <f ca="1">VLOOKUP(CONCATENATE($F2897," ",$G2897),AllocFactorMatrix,(X$4+1),FALSE)*$E2903</f>
        <v>0</v>
      </c>
      <c r="Y2897" s="22">
        <f ca="1">VLOOKUP(CONCATENATE($F2897," ",$G2897),AllocFactorMatrix,(Y$4+1),FALSE)*$E2903</f>
        <v>0</v>
      </c>
      <c r="Z2897" s="22">
        <f t="shared" ca="1" si="1365"/>
        <v>0</v>
      </c>
      <c r="AA2897" s="22">
        <f ca="1">VLOOKUP(CONCATENATE($F2897," ",$G2897),AllocFactorMatrix,(AA$4+1),FALSE)*$E2903</f>
        <v>0</v>
      </c>
      <c r="AB2897" s="22">
        <f ca="1">VLOOKUP(CONCATENATE($F2897," ",$G2897),AllocFactorMatrix,(AB$4+1),FALSE)*$E2903</f>
        <v>0</v>
      </c>
      <c r="AC2897" s="22">
        <f ca="1">VLOOKUP(CONCATENATE($F2897," ",$G2897),AllocFactorMatrix,(AC$4+1),FALSE)*$E2903</f>
        <v>0</v>
      </c>
    </row>
    <row r="2898" spans="4:29" hidden="1" outlineLevel="1">
      <c r="F2898" s="42" t="str">
        <f>F2903</f>
        <v>LABOR_M</v>
      </c>
      <c r="G2898" s="17" t="str">
        <f>$G$10</f>
        <v>SUBTRAN</v>
      </c>
      <c r="H2898" s="21">
        <f t="shared" ca="1" si="1355"/>
        <v>0</v>
      </c>
      <c r="I2898" s="22">
        <f ca="1">VLOOKUP(CONCATENATE($F2898," ",$G2898),AllocFactorMatrix,(I$4+1),FALSE)*$E2903</f>
        <v>0</v>
      </c>
      <c r="J2898" s="22">
        <f ca="1">VLOOKUP(CONCATENATE($F2898," ",$G2898),AllocFactorMatrix,(J$4+1),FALSE)*$E2903</f>
        <v>0</v>
      </c>
      <c r="K2898" s="22">
        <f ca="1">VLOOKUP(CONCATENATE($F2898," ",$G2898),AllocFactorMatrix,(K$4+1),FALSE)*$E2903</f>
        <v>0</v>
      </c>
      <c r="L2898" s="22">
        <f ca="1">VLOOKUP(CONCATENATE($F2898," ",$G2898),AllocFactorMatrix,(L$4+1),FALSE)*$E2903</f>
        <v>0</v>
      </c>
      <c r="M2898" s="22">
        <f t="shared" ca="1" si="1364"/>
        <v>0</v>
      </c>
      <c r="N2898" s="22">
        <f ca="1">VLOOKUP(CONCATENATE($F2898," ",$G2898),AllocFactorMatrix,(N$4+1),FALSE)*$E2903</f>
        <v>0</v>
      </c>
      <c r="O2898" s="22">
        <f ca="1">VLOOKUP(CONCATENATE($F2898," ",$G2898),AllocFactorMatrix,(O$4+1),FALSE)*$E2903</f>
        <v>0</v>
      </c>
      <c r="P2898" s="22">
        <f ca="1">VLOOKUP(CONCATENATE($F2898," ",$G2898),AllocFactorMatrix,(P$4+1),FALSE)*$E2903</f>
        <v>0</v>
      </c>
      <c r="Q2898" s="22">
        <f ca="1">VLOOKUP(CONCATENATE($F2898," ",$G2898),AllocFactorMatrix,(Q$4+1),FALSE)*$E2903</f>
        <v>0</v>
      </c>
      <c r="R2898" s="22">
        <f t="shared" ca="1" si="1366"/>
        <v>0</v>
      </c>
      <c r="S2898" s="22">
        <f ca="1">VLOOKUP(CONCATENATE($F2898," ",$G2898),AllocFactorMatrix,(S$4+1),FALSE)*$E2903</f>
        <v>0</v>
      </c>
      <c r="T2898" s="22">
        <f ca="1">VLOOKUP(CONCATENATE($F2898," ",$G2898),AllocFactorMatrix,(T$4+1),FALSE)*$E2903</f>
        <v>0</v>
      </c>
      <c r="U2898" s="22">
        <f ca="1">VLOOKUP(CONCATENATE($F2898," ",$G2898),AllocFactorMatrix,(U$4+1),FALSE)*$E2903</f>
        <v>0</v>
      </c>
      <c r="V2898" s="22">
        <f ca="1">VLOOKUP(CONCATENATE($F2898," ",$G2898),AllocFactorMatrix,(V$4+1),FALSE)*$E2903</f>
        <v>0</v>
      </c>
      <c r="W2898" s="22">
        <f t="shared" ca="1" si="1367"/>
        <v>0</v>
      </c>
      <c r="X2898" s="22">
        <f ca="1">VLOOKUP(CONCATENATE($F2898," ",$G2898),AllocFactorMatrix,(X$4+1),FALSE)*$E2903</f>
        <v>0</v>
      </c>
      <c r="Y2898" s="22">
        <f ca="1">VLOOKUP(CONCATENATE($F2898," ",$G2898),AllocFactorMatrix,(Y$4+1),FALSE)*$E2903</f>
        <v>0</v>
      </c>
      <c r="Z2898" s="22">
        <f t="shared" ca="1" si="1365"/>
        <v>0</v>
      </c>
      <c r="AA2898" s="22">
        <f ca="1">VLOOKUP(CONCATENATE($F2898," ",$G2898),AllocFactorMatrix,(AA$4+1),FALSE)*$E2903</f>
        <v>0</v>
      </c>
      <c r="AB2898" s="22">
        <f ca="1">VLOOKUP(CONCATENATE($F2898," ",$G2898),AllocFactorMatrix,(AB$4+1),FALSE)*$E2903</f>
        <v>0</v>
      </c>
      <c r="AC2898" s="22">
        <f ca="1">VLOOKUP(CONCATENATE($F2898," ",$G2898),AllocFactorMatrix,(AC$4+1),FALSE)*$E2903</f>
        <v>0</v>
      </c>
    </row>
    <row r="2899" spans="4:29" hidden="1" outlineLevel="1">
      <c r="F2899" s="42" t="str">
        <f>F2903</f>
        <v>LABOR_M</v>
      </c>
      <c r="G2899" s="17" t="str">
        <f>$G$11</f>
        <v>DISTPRI</v>
      </c>
      <c r="H2899" s="21">
        <f t="shared" ca="1" si="1355"/>
        <v>0</v>
      </c>
      <c r="I2899" s="22">
        <f ca="1">VLOOKUP(CONCATENATE($F2899," ",$G2899),AllocFactorMatrix,(I$4+1),FALSE)*$E2903</f>
        <v>0</v>
      </c>
      <c r="J2899" s="22">
        <f ca="1">VLOOKUP(CONCATENATE($F2899," ",$G2899),AllocFactorMatrix,(J$4+1),FALSE)*$E2903</f>
        <v>0</v>
      </c>
      <c r="K2899" s="22">
        <f ca="1">VLOOKUP(CONCATENATE($F2899," ",$G2899),AllocFactorMatrix,(K$4+1),FALSE)*$E2903</f>
        <v>0</v>
      </c>
      <c r="L2899" s="22">
        <f ca="1">VLOOKUP(CONCATENATE($F2899," ",$G2899),AllocFactorMatrix,(L$4+1),FALSE)*$E2903</f>
        <v>0</v>
      </c>
      <c r="M2899" s="22">
        <f t="shared" ca="1" si="1364"/>
        <v>0</v>
      </c>
      <c r="N2899" s="22">
        <f ca="1">VLOOKUP(CONCATENATE($F2899," ",$G2899),AllocFactorMatrix,(N$4+1),FALSE)*$E2903</f>
        <v>0</v>
      </c>
      <c r="O2899" s="22">
        <f ca="1">VLOOKUP(CONCATENATE($F2899," ",$G2899),AllocFactorMatrix,(O$4+1),FALSE)*$E2903</f>
        <v>0</v>
      </c>
      <c r="P2899" s="22">
        <f ca="1">VLOOKUP(CONCATENATE($F2899," ",$G2899),AllocFactorMatrix,(P$4+1),FALSE)*$E2903</f>
        <v>0</v>
      </c>
      <c r="Q2899" s="22">
        <f ca="1">VLOOKUP(CONCATENATE($F2899," ",$G2899),AllocFactorMatrix,(Q$4+1),FALSE)*$E2903</f>
        <v>0</v>
      </c>
      <c r="R2899" s="22">
        <f t="shared" ca="1" si="1366"/>
        <v>0</v>
      </c>
      <c r="S2899" s="22">
        <f ca="1">VLOOKUP(CONCATENATE($F2899," ",$G2899),AllocFactorMatrix,(S$4+1),FALSE)*$E2903</f>
        <v>0</v>
      </c>
      <c r="T2899" s="22">
        <f ca="1">VLOOKUP(CONCATENATE($F2899," ",$G2899),AllocFactorMatrix,(T$4+1),FALSE)*$E2903</f>
        <v>0</v>
      </c>
      <c r="U2899" s="22">
        <f ca="1">VLOOKUP(CONCATENATE($F2899," ",$G2899),AllocFactorMatrix,(U$4+1),FALSE)*$E2903</f>
        <v>0</v>
      </c>
      <c r="V2899" s="22">
        <f ca="1">VLOOKUP(CONCATENATE($F2899," ",$G2899),AllocFactorMatrix,(V$4+1),FALSE)*$E2903</f>
        <v>0</v>
      </c>
      <c r="W2899" s="22">
        <f t="shared" ca="1" si="1367"/>
        <v>0</v>
      </c>
      <c r="X2899" s="22">
        <f ca="1">VLOOKUP(CONCATENATE($F2899," ",$G2899),AllocFactorMatrix,(X$4+1),FALSE)*$E2903</f>
        <v>0</v>
      </c>
      <c r="Y2899" s="22">
        <f ca="1">VLOOKUP(CONCATENATE($F2899," ",$G2899),AllocFactorMatrix,(Y$4+1),FALSE)*$E2903</f>
        <v>0</v>
      </c>
      <c r="Z2899" s="22">
        <f t="shared" ca="1" si="1365"/>
        <v>0</v>
      </c>
      <c r="AA2899" s="22">
        <f ca="1">VLOOKUP(CONCATENATE($F2899," ",$G2899),AllocFactorMatrix,(AA$4+1),FALSE)*$E2903</f>
        <v>0</v>
      </c>
      <c r="AB2899" s="22">
        <f ca="1">VLOOKUP(CONCATENATE($F2899," ",$G2899),AllocFactorMatrix,(AB$4+1),FALSE)*$E2903</f>
        <v>0</v>
      </c>
      <c r="AC2899" s="22">
        <f ca="1">VLOOKUP(CONCATENATE($F2899," ",$G2899),AllocFactorMatrix,(AC$4+1),FALSE)*$E2903</f>
        <v>0</v>
      </c>
    </row>
    <row r="2900" spans="4:29" hidden="1" outlineLevel="1">
      <c r="F2900" s="42" t="str">
        <f>F2903</f>
        <v>LABOR_M</v>
      </c>
      <c r="G2900" s="17" t="str">
        <f>$G$12</f>
        <v>DISTSEC</v>
      </c>
      <c r="H2900" s="21">
        <f t="shared" ca="1" si="1355"/>
        <v>0</v>
      </c>
      <c r="I2900" s="22">
        <f ca="1">VLOOKUP(CONCATENATE($F2900," ",$G2900),AllocFactorMatrix,(I$4+1),FALSE)*$E2903</f>
        <v>0</v>
      </c>
      <c r="J2900" s="22">
        <f ca="1">VLOOKUP(CONCATENATE($F2900," ",$G2900),AllocFactorMatrix,(J$4+1),FALSE)*$E2903</f>
        <v>0</v>
      </c>
      <c r="K2900" s="22">
        <f ca="1">VLOOKUP(CONCATENATE($F2900," ",$G2900),AllocFactorMatrix,(K$4+1),FALSE)*$E2903</f>
        <v>0</v>
      </c>
      <c r="L2900" s="22">
        <f ca="1">VLOOKUP(CONCATENATE($F2900," ",$G2900),AllocFactorMatrix,(L$4+1),FALSE)*$E2903</f>
        <v>0</v>
      </c>
      <c r="M2900" s="22">
        <f t="shared" ca="1" si="1364"/>
        <v>0</v>
      </c>
      <c r="N2900" s="22">
        <f ca="1">VLOOKUP(CONCATENATE($F2900," ",$G2900),AllocFactorMatrix,(N$4+1),FALSE)*$E2903</f>
        <v>0</v>
      </c>
      <c r="O2900" s="22">
        <f ca="1">VLOOKUP(CONCATENATE($F2900," ",$G2900),AllocFactorMatrix,(O$4+1),FALSE)*$E2903</f>
        <v>0</v>
      </c>
      <c r="P2900" s="22">
        <f ca="1">VLOOKUP(CONCATENATE($F2900," ",$G2900),AllocFactorMatrix,(P$4+1),FALSE)*$E2903</f>
        <v>0</v>
      </c>
      <c r="Q2900" s="22">
        <f ca="1">VLOOKUP(CONCATENATE($F2900," ",$G2900),AllocFactorMatrix,(Q$4+1),FALSE)*$E2903</f>
        <v>0</v>
      </c>
      <c r="R2900" s="22">
        <f t="shared" ca="1" si="1366"/>
        <v>0</v>
      </c>
      <c r="S2900" s="22">
        <f ca="1">VLOOKUP(CONCATENATE($F2900," ",$G2900),AllocFactorMatrix,(S$4+1),FALSE)*$E2903</f>
        <v>0</v>
      </c>
      <c r="T2900" s="22">
        <f ca="1">VLOOKUP(CONCATENATE($F2900," ",$G2900),AllocFactorMatrix,(T$4+1),FALSE)*$E2903</f>
        <v>0</v>
      </c>
      <c r="U2900" s="22">
        <f ca="1">VLOOKUP(CONCATENATE($F2900," ",$G2900),AllocFactorMatrix,(U$4+1),FALSE)*$E2903</f>
        <v>0</v>
      </c>
      <c r="V2900" s="22">
        <f ca="1">VLOOKUP(CONCATENATE($F2900," ",$G2900),AllocFactorMatrix,(V$4+1),FALSE)*$E2903</f>
        <v>0</v>
      </c>
      <c r="W2900" s="22">
        <f t="shared" ca="1" si="1367"/>
        <v>0</v>
      </c>
      <c r="X2900" s="22">
        <f ca="1">VLOOKUP(CONCATENATE($F2900," ",$G2900),AllocFactorMatrix,(X$4+1),FALSE)*$E2903</f>
        <v>0</v>
      </c>
      <c r="Y2900" s="22">
        <f ca="1">VLOOKUP(CONCATENATE($F2900," ",$G2900),AllocFactorMatrix,(Y$4+1),FALSE)*$E2903</f>
        <v>0</v>
      </c>
      <c r="Z2900" s="22">
        <f t="shared" ca="1" si="1365"/>
        <v>0</v>
      </c>
      <c r="AA2900" s="22">
        <f ca="1">VLOOKUP(CONCATENATE($F2900," ",$G2900),AllocFactorMatrix,(AA$4+1),FALSE)*$E2903</f>
        <v>0</v>
      </c>
      <c r="AB2900" s="22">
        <f ca="1">VLOOKUP(CONCATENATE($F2900," ",$G2900),AllocFactorMatrix,(AB$4+1),FALSE)*$E2903</f>
        <v>0</v>
      </c>
      <c r="AC2900" s="22">
        <f ca="1">VLOOKUP(CONCATENATE($F2900," ",$G2900),AllocFactorMatrix,(AC$4+1),FALSE)*$E2903</f>
        <v>0</v>
      </c>
    </row>
    <row r="2901" spans="4:29" hidden="1" outlineLevel="1">
      <c r="F2901" s="42" t="str">
        <f>F2903</f>
        <v>LABOR_M</v>
      </c>
      <c r="G2901" s="17" t="str">
        <f>$G$13</f>
        <v>ENERGY</v>
      </c>
      <c r="H2901" s="21">
        <f t="shared" ca="1" si="1355"/>
        <v>0</v>
      </c>
      <c r="I2901" s="22">
        <f ca="1">VLOOKUP(CONCATENATE($F2901," ",$G2901),AllocFactorMatrix,(I$4+1),FALSE)*$E2903</f>
        <v>0</v>
      </c>
      <c r="J2901" s="22">
        <f ca="1">VLOOKUP(CONCATENATE($F2901," ",$G2901),AllocFactorMatrix,(J$4+1),FALSE)*$E2903</f>
        <v>0</v>
      </c>
      <c r="K2901" s="22">
        <f ca="1">VLOOKUP(CONCATENATE($F2901," ",$G2901),AllocFactorMatrix,(K$4+1),FALSE)*$E2903</f>
        <v>0</v>
      </c>
      <c r="L2901" s="22">
        <f ca="1">VLOOKUP(CONCATENATE($F2901," ",$G2901),AllocFactorMatrix,(L$4+1),FALSE)*$E2903</f>
        <v>0</v>
      </c>
      <c r="M2901" s="22">
        <f t="shared" ca="1" si="1364"/>
        <v>0</v>
      </c>
      <c r="N2901" s="22">
        <f ca="1">VLOOKUP(CONCATENATE($F2901," ",$G2901),AllocFactorMatrix,(N$4+1),FALSE)*$E2903</f>
        <v>0</v>
      </c>
      <c r="O2901" s="22">
        <f ca="1">VLOOKUP(CONCATENATE($F2901," ",$G2901),AllocFactorMatrix,(O$4+1),FALSE)*$E2903</f>
        <v>0</v>
      </c>
      <c r="P2901" s="22">
        <f ca="1">VLOOKUP(CONCATENATE($F2901," ",$G2901),AllocFactorMatrix,(P$4+1),FALSE)*$E2903</f>
        <v>0</v>
      </c>
      <c r="Q2901" s="22">
        <f ca="1">VLOOKUP(CONCATENATE($F2901," ",$G2901),AllocFactorMatrix,(Q$4+1),FALSE)*$E2903</f>
        <v>0</v>
      </c>
      <c r="R2901" s="22">
        <f t="shared" ca="1" si="1366"/>
        <v>0</v>
      </c>
      <c r="S2901" s="22">
        <f ca="1">VLOOKUP(CONCATENATE($F2901," ",$G2901),AllocFactorMatrix,(S$4+1),FALSE)*$E2903</f>
        <v>0</v>
      </c>
      <c r="T2901" s="22">
        <f ca="1">VLOOKUP(CONCATENATE($F2901," ",$G2901),AllocFactorMatrix,(T$4+1),FALSE)*$E2903</f>
        <v>0</v>
      </c>
      <c r="U2901" s="22">
        <f ca="1">VLOOKUP(CONCATENATE($F2901," ",$G2901),AllocFactorMatrix,(U$4+1),FALSE)*$E2903</f>
        <v>0</v>
      </c>
      <c r="V2901" s="22">
        <f ca="1">VLOOKUP(CONCATENATE($F2901," ",$G2901),AllocFactorMatrix,(V$4+1),FALSE)*$E2903</f>
        <v>0</v>
      </c>
      <c r="W2901" s="22">
        <f t="shared" ca="1" si="1367"/>
        <v>0</v>
      </c>
      <c r="X2901" s="22">
        <f ca="1">VLOOKUP(CONCATENATE($F2901," ",$G2901),AllocFactorMatrix,(X$4+1),FALSE)*$E2903</f>
        <v>0</v>
      </c>
      <c r="Y2901" s="22">
        <f ca="1">VLOOKUP(CONCATENATE($F2901," ",$G2901),AllocFactorMatrix,(Y$4+1),FALSE)*$E2903</f>
        <v>0</v>
      </c>
      <c r="Z2901" s="22">
        <f t="shared" ca="1" si="1365"/>
        <v>0</v>
      </c>
      <c r="AA2901" s="22">
        <f ca="1">VLOOKUP(CONCATENATE($F2901," ",$G2901),AllocFactorMatrix,(AA$4+1),FALSE)*$E2903</f>
        <v>0</v>
      </c>
      <c r="AB2901" s="22">
        <f ca="1">VLOOKUP(CONCATENATE($F2901," ",$G2901),AllocFactorMatrix,(AB$4+1),FALSE)*$E2903</f>
        <v>0</v>
      </c>
      <c r="AC2901" s="22">
        <f ca="1">VLOOKUP(CONCATENATE($F2901," ",$G2901),AllocFactorMatrix,(AC$4+1),FALSE)*$E2903</f>
        <v>0</v>
      </c>
    </row>
    <row r="2902" spans="4:29" hidden="1" outlineLevel="1">
      <c r="F2902" s="42" t="str">
        <f>F2903</f>
        <v>LABOR_M</v>
      </c>
      <c r="G2902" s="17" t="str">
        <f>$G$14</f>
        <v>CUSTOMER</v>
      </c>
      <c r="H2902" s="21">
        <f t="shared" ca="1" si="1355"/>
        <v>0</v>
      </c>
      <c r="I2902" s="22">
        <f ca="1">VLOOKUP(CONCATENATE($F2902," ",$G2902),AllocFactorMatrix,(I$4+1),FALSE)*$E2903</f>
        <v>0</v>
      </c>
      <c r="J2902" s="22">
        <f ca="1">VLOOKUP(CONCATENATE($F2902," ",$G2902),AllocFactorMatrix,(J$4+1),FALSE)*$E2903</f>
        <v>0</v>
      </c>
      <c r="K2902" s="22">
        <f ca="1">VLOOKUP(CONCATENATE($F2902," ",$G2902),AllocFactorMatrix,(K$4+1),FALSE)*$E2903</f>
        <v>0</v>
      </c>
      <c r="L2902" s="22">
        <f ca="1">VLOOKUP(CONCATENATE($F2902," ",$G2902),AllocFactorMatrix,(L$4+1),FALSE)*$E2903</f>
        <v>0</v>
      </c>
      <c r="M2902" s="22">
        <f t="shared" ca="1" si="1364"/>
        <v>0</v>
      </c>
      <c r="N2902" s="22">
        <f ca="1">VLOOKUP(CONCATENATE($F2902," ",$G2902),AllocFactorMatrix,(N$4+1),FALSE)*$E2903</f>
        <v>0</v>
      </c>
      <c r="O2902" s="22">
        <f ca="1">VLOOKUP(CONCATENATE($F2902," ",$G2902),AllocFactorMatrix,(O$4+1),FALSE)*$E2903</f>
        <v>0</v>
      </c>
      <c r="P2902" s="22">
        <f ca="1">VLOOKUP(CONCATENATE($F2902," ",$G2902),AllocFactorMatrix,(P$4+1),FALSE)*$E2903</f>
        <v>0</v>
      </c>
      <c r="Q2902" s="22">
        <f ca="1">VLOOKUP(CONCATENATE($F2902," ",$G2902),AllocFactorMatrix,(Q$4+1),FALSE)*$E2903</f>
        <v>0</v>
      </c>
      <c r="R2902" s="22">
        <f t="shared" ca="1" si="1366"/>
        <v>0</v>
      </c>
      <c r="S2902" s="22">
        <f ca="1">VLOOKUP(CONCATENATE($F2902," ",$G2902),AllocFactorMatrix,(S$4+1),FALSE)*$E2903</f>
        <v>0</v>
      </c>
      <c r="T2902" s="22">
        <f ca="1">VLOOKUP(CONCATENATE($F2902," ",$G2902),AllocFactorMatrix,(T$4+1),FALSE)*$E2903</f>
        <v>0</v>
      </c>
      <c r="U2902" s="22">
        <f ca="1">VLOOKUP(CONCATENATE($F2902," ",$G2902),AllocFactorMatrix,(U$4+1),FALSE)*$E2903</f>
        <v>0</v>
      </c>
      <c r="V2902" s="22">
        <f ca="1">VLOOKUP(CONCATENATE($F2902," ",$G2902),AllocFactorMatrix,(V$4+1),FALSE)*$E2903</f>
        <v>0</v>
      </c>
      <c r="W2902" s="22">
        <f t="shared" ca="1" si="1367"/>
        <v>0</v>
      </c>
      <c r="X2902" s="22">
        <f ca="1">VLOOKUP(CONCATENATE($F2902," ",$G2902),AllocFactorMatrix,(X$4+1),FALSE)*$E2903</f>
        <v>0</v>
      </c>
      <c r="Y2902" s="22">
        <f ca="1">VLOOKUP(CONCATENATE($F2902," ",$G2902),AllocFactorMatrix,(Y$4+1),FALSE)*$E2903</f>
        <v>0</v>
      </c>
      <c r="Z2902" s="22">
        <f t="shared" ca="1" si="1365"/>
        <v>0</v>
      </c>
      <c r="AA2902" s="22">
        <f ca="1">VLOOKUP(CONCATENATE($F2902," ",$G2902),AllocFactorMatrix,(AA$4+1),FALSE)*$E2903</f>
        <v>0</v>
      </c>
      <c r="AB2902" s="22">
        <f ca="1">VLOOKUP(CONCATENATE($F2902," ",$G2902),AllocFactorMatrix,(AB$4+1),FALSE)*$E2903</f>
        <v>0</v>
      </c>
      <c r="AC2902" s="22">
        <f ca="1">VLOOKUP(CONCATENATE($F2902," ",$G2902),AllocFactorMatrix,(AC$4+1),FALSE)*$E2903</f>
        <v>0</v>
      </c>
    </row>
    <row r="2903" spans="4:29" collapsed="1">
      <c r="D2903" s="17" t="s">
        <v>275</v>
      </c>
      <c r="E2903" s="19"/>
      <c r="F2903" s="42" t="s">
        <v>69</v>
      </c>
      <c r="G2903" s="17" t="str">
        <f>$G$15</f>
        <v>TOTAL</v>
      </c>
      <c r="H2903" s="21">
        <f t="shared" ca="1" si="1355"/>
        <v>0</v>
      </c>
      <c r="I2903" s="22">
        <f ca="1">VLOOKUP(CONCATENATE($F2903," ",$G2903),AllocFactorMatrix,(I$4+1),FALSE)*$E2903</f>
        <v>0</v>
      </c>
      <c r="J2903" s="22">
        <f ca="1">VLOOKUP(CONCATENATE($F2903," ",$G2903),AllocFactorMatrix,(J$4+1),FALSE)*$E2903</f>
        <v>0</v>
      </c>
      <c r="K2903" s="22">
        <f ca="1">VLOOKUP(CONCATENATE($F2903," ",$G2903),AllocFactorMatrix,(K$4+1),FALSE)*$E2903</f>
        <v>0</v>
      </c>
      <c r="L2903" s="22">
        <f ca="1">VLOOKUP(CONCATENATE($F2903," ",$G2903),AllocFactorMatrix,(L$4+1),FALSE)*$E2903</f>
        <v>0</v>
      </c>
      <c r="M2903" s="22">
        <f t="shared" ca="1" si="1364"/>
        <v>0</v>
      </c>
      <c r="N2903" s="22">
        <f ca="1">VLOOKUP(CONCATENATE($F2903," ",$G2903),AllocFactorMatrix,(N$4+1),FALSE)*$E2903</f>
        <v>0</v>
      </c>
      <c r="O2903" s="22">
        <f ca="1">VLOOKUP(CONCATENATE($F2903," ",$G2903),AllocFactorMatrix,(O$4+1),FALSE)*$E2903</f>
        <v>0</v>
      </c>
      <c r="P2903" s="22">
        <f ca="1">VLOOKUP(CONCATENATE($F2903," ",$G2903),AllocFactorMatrix,(P$4+1),FALSE)*$E2903</f>
        <v>0</v>
      </c>
      <c r="Q2903" s="22">
        <f ca="1">VLOOKUP(CONCATENATE($F2903," ",$G2903),AllocFactorMatrix,(Q$4+1),FALSE)*$E2903</f>
        <v>0</v>
      </c>
      <c r="R2903" s="22">
        <f t="shared" ca="1" si="1366"/>
        <v>0</v>
      </c>
      <c r="S2903" s="22">
        <f ca="1">VLOOKUP(CONCATENATE($F2903," ",$G2903),AllocFactorMatrix,(S$4+1),FALSE)*$E2903</f>
        <v>0</v>
      </c>
      <c r="T2903" s="22">
        <f ca="1">VLOOKUP(CONCATENATE($F2903," ",$G2903),AllocFactorMatrix,(T$4+1),FALSE)*$E2903</f>
        <v>0</v>
      </c>
      <c r="U2903" s="22">
        <f ca="1">VLOOKUP(CONCATENATE($F2903," ",$G2903),AllocFactorMatrix,(U$4+1),FALSE)*$E2903</f>
        <v>0</v>
      </c>
      <c r="V2903" s="22">
        <f ca="1">VLOOKUP(CONCATENATE($F2903," ",$G2903),AllocFactorMatrix,(V$4+1),FALSE)*$E2903</f>
        <v>0</v>
      </c>
      <c r="W2903" s="22">
        <f t="shared" ca="1" si="1367"/>
        <v>0</v>
      </c>
      <c r="X2903" s="22">
        <f ca="1">VLOOKUP(CONCATENATE($F2903," ",$G2903),AllocFactorMatrix,(X$4+1),FALSE)*$E2903</f>
        <v>0</v>
      </c>
      <c r="Y2903" s="22">
        <f ca="1">VLOOKUP(CONCATENATE($F2903," ",$G2903),AllocFactorMatrix,(Y$4+1),FALSE)*$E2903</f>
        <v>0</v>
      </c>
      <c r="Z2903" s="22">
        <f t="shared" ca="1" si="1365"/>
        <v>0</v>
      </c>
      <c r="AA2903" s="22">
        <f ca="1">VLOOKUP(CONCATENATE($F2903," ",$G2903),AllocFactorMatrix,(AA$4+1),FALSE)*$E2903</f>
        <v>0</v>
      </c>
      <c r="AB2903" s="22">
        <f ca="1">VLOOKUP(CONCATENATE($F2903," ",$G2903),AllocFactorMatrix,(AB$4+1),FALSE)*$E2903</f>
        <v>0</v>
      </c>
      <c r="AC2903" s="22">
        <f ca="1">VLOOKUP(CONCATENATE($F2903," ",$G2903),AllocFactorMatrix,(AC$4+1),FALSE)*$E2903</f>
        <v>0</v>
      </c>
    </row>
    <row r="2904" spans="4:29" hidden="1" outlineLevel="1">
      <c r="F2904" s="42" t="str">
        <f>F2911</f>
        <v>PROD_DEMAND</v>
      </c>
      <c r="G2904" s="17" t="str">
        <f>$G$8</f>
        <v>PRODUCTION</v>
      </c>
      <c r="H2904" s="21">
        <f t="shared" si="1355"/>
        <v>0</v>
      </c>
      <c r="I2904" s="22">
        <f>VLOOKUP(CONCATENATE($F2904," ",$G2904),AllocFactorMatrix,(I$4+1),FALSE)*$E2911</f>
        <v>0</v>
      </c>
      <c r="J2904" s="22">
        <f>VLOOKUP(CONCATENATE($F2904," ",$G2904),AllocFactorMatrix,(J$4+1),FALSE)*$E2911</f>
        <v>0</v>
      </c>
      <c r="K2904" s="22">
        <f>VLOOKUP(CONCATENATE($F2904," ",$G2904),AllocFactorMatrix,(K$4+1),FALSE)*$E2911</f>
        <v>0</v>
      </c>
      <c r="L2904" s="22">
        <f>VLOOKUP(CONCATENATE($F2904," ",$G2904),AllocFactorMatrix,(L$4+1),FALSE)*$E2911</f>
        <v>0</v>
      </c>
      <c r="M2904" s="22">
        <f t="shared" si="1364"/>
        <v>0</v>
      </c>
      <c r="N2904" s="22">
        <f>VLOOKUP(CONCATENATE($F2904," ",$G2904),AllocFactorMatrix,(N$4+1),FALSE)*$E2911</f>
        <v>0</v>
      </c>
      <c r="O2904" s="22">
        <f>VLOOKUP(CONCATENATE($F2904," ",$G2904),AllocFactorMatrix,(O$4+1),FALSE)*$E2911</f>
        <v>0</v>
      </c>
      <c r="P2904" s="22">
        <f>VLOOKUP(CONCATENATE($F2904," ",$G2904),AllocFactorMatrix,(P$4+1),FALSE)*$E2911</f>
        <v>0</v>
      </c>
      <c r="Q2904" s="22">
        <f>VLOOKUP(CONCATENATE($F2904," ",$G2904),AllocFactorMatrix,(Q$4+1),FALSE)*$E2911</f>
        <v>0</v>
      </c>
      <c r="R2904" s="22">
        <f>SUBTOTAL(9,N2904:Q2904)</f>
        <v>0</v>
      </c>
      <c r="S2904" s="22">
        <f>VLOOKUP(CONCATENATE($F2904," ",$G2904),AllocFactorMatrix,(S$4+1),FALSE)*$E2911</f>
        <v>0</v>
      </c>
      <c r="T2904" s="22">
        <f>VLOOKUP(CONCATENATE($F2904," ",$G2904),AllocFactorMatrix,(T$4+1),FALSE)*$E2911</f>
        <v>0</v>
      </c>
      <c r="U2904" s="22">
        <f>VLOOKUP(CONCATENATE($F2904," ",$G2904),AllocFactorMatrix,(U$4+1),FALSE)*$E2911</f>
        <v>0</v>
      </c>
      <c r="V2904" s="22">
        <f>VLOOKUP(CONCATENATE($F2904," ",$G2904),AllocFactorMatrix,(V$4+1),FALSE)*$E2911</f>
        <v>0</v>
      </c>
      <c r="W2904" s="22">
        <f>SUBTOTAL(9,S2904:V2904)</f>
        <v>0</v>
      </c>
      <c r="X2904" s="22">
        <f>VLOOKUP(CONCATENATE($F2904," ",$G2904),AllocFactorMatrix,(X$4+1),FALSE)*$E2911</f>
        <v>0</v>
      </c>
      <c r="Y2904" s="22">
        <f>VLOOKUP(CONCATENATE($F2904," ",$G2904),AllocFactorMatrix,(Y$4+1),FALSE)*$E2911</f>
        <v>0</v>
      </c>
      <c r="Z2904" s="22">
        <f t="shared" si="1365"/>
        <v>0</v>
      </c>
      <c r="AA2904" s="22">
        <f>VLOOKUP(CONCATENATE($F2904," ",$G2904),AllocFactorMatrix,(AA$4+1),FALSE)*$E2911</f>
        <v>0</v>
      </c>
      <c r="AB2904" s="22">
        <f>VLOOKUP(CONCATENATE($F2904," ",$G2904),AllocFactorMatrix,(AB$4+1),FALSE)*$E2911</f>
        <v>0</v>
      </c>
      <c r="AC2904" s="22">
        <f>VLOOKUP(CONCATENATE($F2904," ",$G2904),AllocFactorMatrix,(AC$4+1),FALSE)*$E2911</f>
        <v>0</v>
      </c>
    </row>
    <row r="2905" spans="4:29" hidden="1" outlineLevel="1">
      <c r="F2905" s="42" t="str">
        <f>F2911</f>
        <v>PROD_DEMAND</v>
      </c>
      <c r="G2905" s="17" t="str">
        <f>$G$9</f>
        <v>BULKTRAN</v>
      </c>
      <c r="H2905" s="21">
        <f t="shared" si="1355"/>
        <v>0</v>
      </c>
      <c r="I2905" s="22">
        <f>VLOOKUP(CONCATENATE($F2905," ",$G2905),AllocFactorMatrix,(I$4+1),FALSE)*$E2911</f>
        <v>0</v>
      </c>
      <c r="J2905" s="22">
        <f>VLOOKUP(CONCATENATE($F2905," ",$G2905),AllocFactorMatrix,(J$4+1),FALSE)*$E2911</f>
        <v>0</v>
      </c>
      <c r="K2905" s="22">
        <f>VLOOKUP(CONCATENATE($F2905," ",$G2905),AllocFactorMatrix,(K$4+1),FALSE)*$E2911</f>
        <v>0</v>
      </c>
      <c r="L2905" s="22">
        <f>VLOOKUP(CONCATENATE($F2905," ",$G2905),AllocFactorMatrix,(L$4+1),FALSE)*$E2911</f>
        <v>0</v>
      </c>
      <c r="M2905" s="22">
        <f t="shared" si="1364"/>
        <v>0</v>
      </c>
      <c r="N2905" s="22">
        <f>VLOOKUP(CONCATENATE($F2905," ",$G2905),AllocFactorMatrix,(N$4+1),FALSE)*$E2911</f>
        <v>0</v>
      </c>
      <c r="O2905" s="22">
        <f>VLOOKUP(CONCATENATE($F2905," ",$G2905),AllocFactorMatrix,(O$4+1),FALSE)*$E2911</f>
        <v>0</v>
      </c>
      <c r="P2905" s="22">
        <f>VLOOKUP(CONCATENATE($F2905," ",$G2905),AllocFactorMatrix,(P$4+1),FALSE)*$E2911</f>
        <v>0</v>
      </c>
      <c r="Q2905" s="22">
        <f>VLOOKUP(CONCATENATE($F2905," ",$G2905),AllocFactorMatrix,(Q$4+1),FALSE)*$E2911</f>
        <v>0</v>
      </c>
      <c r="R2905" s="22">
        <f t="shared" ref="R2905:R2911" si="1368">SUBTOTAL(9,N2905:Q2905)</f>
        <v>0</v>
      </c>
      <c r="S2905" s="22">
        <f>VLOOKUP(CONCATENATE($F2905," ",$G2905),AllocFactorMatrix,(S$4+1),FALSE)*$E2911</f>
        <v>0</v>
      </c>
      <c r="T2905" s="22">
        <f>VLOOKUP(CONCATENATE($F2905," ",$G2905),AllocFactorMatrix,(T$4+1),FALSE)*$E2911</f>
        <v>0</v>
      </c>
      <c r="U2905" s="22">
        <f>VLOOKUP(CONCATENATE($F2905," ",$G2905),AllocFactorMatrix,(U$4+1),FALSE)*$E2911</f>
        <v>0</v>
      </c>
      <c r="V2905" s="22">
        <f>VLOOKUP(CONCATENATE($F2905," ",$G2905),AllocFactorMatrix,(V$4+1),FALSE)*$E2911</f>
        <v>0</v>
      </c>
      <c r="W2905" s="22">
        <f t="shared" ref="W2905:W2911" si="1369">SUBTOTAL(9,S2905:V2905)</f>
        <v>0</v>
      </c>
      <c r="X2905" s="22">
        <f>VLOOKUP(CONCATENATE($F2905," ",$G2905),AllocFactorMatrix,(X$4+1),FALSE)*$E2911</f>
        <v>0</v>
      </c>
      <c r="Y2905" s="22">
        <f>VLOOKUP(CONCATENATE($F2905," ",$G2905),AllocFactorMatrix,(Y$4+1),FALSE)*$E2911</f>
        <v>0</v>
      </c>
      <c r="Z2905" s="22">
        <f t="shared" si="1365"/>
        <v>0</v>
      </c>
      <c r="AA2905" s="22">
        <f>VLOOKUP(CONCATENATE($F2905," ",$G2905),AllocFactorMatrix,(AA$4+1),FALSE)*$E2911</f>
        <v>0</v>
      </c>
      <c r="AB2905" s="22">
        <f>VLOOKUP(CONCATENATE($F2905," ",$G2905),AllocFactorMatrix,(AB$4+1),FALSE)*$E2911</f>
        <v>0</v>
      </c>
      <c r="AC2905" s="22">
        <f>VLOOKUP(CONCATENATE($F2905," ",$G2905),AllocFactorMatrix,(AC$4+1),FALSE)*$E2911</f>
        <v>0</v>
      </c>
    </row>
    <row r="2906" spans="4:29" hidden="1" outlineLevel="1">
      <c r="F2906" s="42" t="str">
        <f>F2911</f>
        <v>PROD_DEMAND</v>
      </c>
      <c r="G2906" s="17" t="str">
        <f>$G$10</f>
        <v>SUBTRAN</v>
      </c>
      <c r="H2906" s="21">
        <f t="shared" si="1355"/>
        <v>0</v>
      </c>
      <c r="I2906" s="22">
        <f>VLOOKUP(CONCATENATE($F2906," ",$G2906),AllocFactorMatrix,(I$4+1),FALSE)*$E2911</f>
        <v>0</v>
      </c>
      <c r="J2906" s="22">
        <f>VLOOKUP(CONCATENATE($F2906," ",$G2906),AllocFactorMatrix,(J$4+1),FALSE)*$E2911</f>
        <v>0</v>
      </c>
      <c r="K2906" s="22">
        <f>VLOOKUP(CONCATENATE($F2906," ",$G2906),AllocFactorMatrix,(K$4+1),FALSE)*$E2911</f>
        <v>0</v>
      </c>
      <c r="L2906" s="22">
        <f>VLOOKUP(CONCATENATE($F2906," ",$G2906),AllocFactorMatrix,(L$4+1),FALSE)*$E2911</f>
        <v>0</v>
      </c>
      <c r="M2906" s="22">
        <f t="shared" si="1364"/>
        <v>0</v>
      </c>
      <c r="N2906" s="22">
        <f>VLOOKUP(CONCATENATE($F2906," ",$G2906),AllocFactorMatrix,(N$4+1),FALSE)*$E2911</f>
        <v>0</v>
      </c>
      <c r="O2906" s="22">
        <f>VLOOKUP(CONCATENATE($F2906," ",$G2906),AllocFactorMatrix,(O$4+1),FALSE)*$E2911</f>
        <v>0</v>
      </c>
      <c r="P2906" s="22">
        <f>VLOOKUP(CONCATENATE($F2906," ",$G2906),AllocFactorMatrix,(P$4+1),FALSE)*$E2911</f>
        <v>0</v>
      </c>
      <c r="Q2906" s="22">
        <f>VLOOKUP(CONCATENATE($F2906," ",$G2906),AllocFactorMatrix,(Q$4+1),FALSE)*$E2911</f>
        <v>0</v>
      </c>
      <c r="R2906" s="22">
        <f t="shared" si="1368"/>
        <v>0</v>
      </c>
      <c r="S2906" s="22">
        <f>VLOOKUP(CONCATENATE($F2906," ",$G2906),AllocFactorMatrix,(S$4+1),FALSE)*$E2911</f>
        <v>0</v>
      </c>
      <c r="T2906" s="22">
        <f>VLOOKUP(CONCATENATE($F2906," ",$G2906),AllocFactorMatrix,(T$4+1),FALSE)*$E2911</f>
        <v>0</v>
      </c>
      <c r="U2906" s="22">
        <f>VLOOKUP(CONCATENATE($F2906," ",$G2906),AllocFactorMatrix,(U$4+1),FALSE)*$E2911</f>
        <v>0</v>
      </c>
      <c r="V2906" s="22">
        <f>VLOOKUP(CONCATENATE($F2906," ",$G2906),AllocFactorMatrix,(V$4+1),FALSE)*$E2911</f>
        <v>0</v>
      </c>
      <c r="W2906" s="22">
        <f t="shared" si="1369"/>
        <v>0</v>
      </c>
      <c r="X2906" s="22">
        <f>VLOOKUP(CONCATENATE($F2906," ",$G2906),AllocFactorMatrix,(X$4+1),FALSE)*$E2911</f>
        <v>0</v>
      </c>
      <c r="Y2906" s="22">
        <f>VLOOKUP(CONCATENATE($F2906," ",$G2906),AllocFactorMatrix,(Y$4+1),FALSE)*$E2911</f>
        <v>0</v>
      </c>
      <c r="Z2906" s="22">
        <f t="shared" si="1365"/>
        <v>0</v>
      </c>
      <c r="AA2906" s="22">
        <f>VLOOKUP(CONCATENATE($F2906," ",$G2906),AllocFactorMatrix,(AA$4+1),FALSE)*$E2911</f>
        <v>0</v>
      </c>
      <c r="AB2906" s="22">
        <f>VLOOKUP(CONCATENATE($F2906," ",$G2906),AllocFactorMatrix,(AB$4+1),FALSE)*$E2911</f>
        <v>0</v>
      </c>
      <c r="AC2906" s="22">
        <f>VLOOKUP(CONCATENATE($F2906," ",$G2906),AllocFactorMatrix,(AC$4+1),FALSE)*$E2911</f>
        <v>0</v>
      </c>
    </row>
    <row r="2907" spans="4:29" hidden="1" outlineLevel="1">
      <c r="F2907" s="42" t="str">
        <f>F2911</f>
        <v>PROD_DEMAND</v>
      </c>
      <c r="G2907" s="17" t="str">
        <f>$G$11</f>
        <v>DISTPRI</v>
      </c>
      <c r="H2907" s="21">
        <f t="shared" si="1355"/>
        <v>0</v>
      </c>
      <c r="I2907" s="22">
        <f>VLOOKUP(CONCATENATE($F2907," ",$G2907),AllocFactorMatrix,(I$4+1),FALSE)*$E2911</f>
        <v>0</v>
      </c>
      <c r="J2907" s="22">
        <f>VLOOKUP(CONCATENATE($F2907," ",$G2907),AllocFactorMatrix,(J$4+1),FALSE)*$E2911</f>
        <v>0</v>
      </c>
      <c r="K2907" s="22">
        <f>VLOOKUP(CONCATENATE($F2907," ",$G2907),AllocFactorMatrix,(K$4+1),FALSE)*$E2911</f>
        <v>0</v>
      </c>
      <c r="L2907" s="22">
        <f>VLOOKUP(CONCATENATE($F2907," ",$G2907),AllocFactorMatrix,(L$4+1),FALSE)*$E2911</f>
        <v>0</v>
      </c>
      <c r="M2907" s="22">
        <f t="shared" si="1364"/>
        <v>0</v>
      </c>
      <c r="N2907" s="22">
        <f>VLOOKUP(CONCATENATE($F2907," ",$G2907),AllocFactorMatrix,(N$4+1),FALSE)*$E2911</f>
        <v>0</v>
      </c>
      <c r="O2907" s="22">
        <f>VLOOKUP(CONCATENATE($F2907," ",$G2907),AllocFactorMatrix,(O$4+1),FALSE)*$E2911</f>
        <v>0</v>
      </c>
      <c r="P2907" s="22">
        <f>VLOOKUP(CONCATENATE($F2907," ",$G2907),AllocFactorMatrix,(P$4+1),FALSE)*$E2911</f>
        <v>0</v>
      </c>
      <c r="Q2907" s="22">
        <f>VLOOKUP(CONCATENATE($F2907," ",$G2907),AllocFactorMatrix,(Q$4+1),FALSE)*$E2911</f>
        <v>0</v>
      </c>
      <c r="R2907" s="22">
        <f t="shared" si="1368"/>
        <v>0</v>
      </c>
      <c r="S2907" s="22">
        <f>VLOOKUP(CONCATENATE($F2907," ",$G2907),AllocFactorMatrix,(S$4+1),FALSE)*$E2911</f>
        <v>0</v>
      </c>
      <c r="T2907" s="22">
        <f>VLOOKUP(CONCATENATE($F2907," ",$G2907),AllocFactorMatrix,(T$4+1),FALSE)*$E2911</f>
        <v>0</v>
      </c>
      <c r="U2907" s="22">
        <f>VLOOKUP(CONCATENATE($F2907," ",$G2907),AllocFactorMatrix,(U$4+1),FALSE)*$E2911</f>
        <v>0</v>
      </c>
      <c r="V2907" s="22">
        <f>VLOOKUP(CONCATENATE($F2907," ",$G2907),AllocFactorMatrix,(V$4+1),FALSE)*$E2911</f>
        <v>0</v>
      </c>
      <c r="W2907" s="22">
        <f t="shared" si="1369"/>
        <v>0</v>
      </c>
      <c r="X2907" s="22">
        <f>VLOOKUP(CONCATENATE($F2907," ",$G2907),AllocFactorMatrix,(X$4+1),FALSE)*$E2911</f>
        <v>0</v>
      </c>
      <c r="Y2907" s="22">
        <f>VLOOKUP(CONCATENATE($F2907," ",$G2907),AllocFactorMatrix,(Y$4+1),FALSE)*$E2911</f>
        <v>0</v>
      </c>
      <c r="Z2907" s="22">
        <f t="shared" si="1365"/>
        <v>0</v>
      </c>
      <c r="AA2907" s="22">
        <f>VLOOKUP(CONCATENATE($F2907," ",$G2907),AllocFactorMatrix,(AA$4+1),FALSE)*$E2911</f>
        <v>0</v>
      </c>
      <c r="AB2907" s="22">
        <f>VLOOKUP(CONCATENATE($F2907," ",$G2907),AllocFactorMatrix,(AB$4+1),FALSE)*$E2911</f>
        <v>0</v>
      </c>
      <c r="AC2907" s="22">
        <f>VLOOKUP(CONCATENATE($F2907," ",$G2907),AllocFactorMatrix,(AC$4+1),FALSE)*$E2911</f>
        <v>0</v>
      </c>
    </row>
    <row r="2908" spans="4:29" hidden="1" outlineLevel="1">
      <c r="F2908" s="42" t="str">
        <f>F2911</f>
        <v>PROD_DEMAND</v>
      </c>
      <c r="G2908" s="17" t="str">
        <f>$G$12</f>
        <v>DISTSEC</v>
      </c>
      <c r="H2908" s="21">
        <f t="shared" si="1355"/>
        <v>0</v>
      </c>
      <c r="I2908" s="22">
        <f>VLOOKUP(CONCATENATE($F2908," ",$G2908),AllocFactorMatrix,(I$4+1),FALSE)*$E2911</f>
        <v>0</v>
      </c>
      <c r="J2908" s="22">
        <f>VLOOKUP(CONCATENATE($F2908," ",$G2908),AllocFactorMatrix,(J$4+1),FALSE)*$E2911</f>
        <v>0</v>
      </c>
      <c r="K2908" s="22">
        <f>VLOOKUP(CONCATENATE($F2908," ",$G2908),AllocFactorMatrix,(K$4+1),FALSE)*$E2911</f>
        <v>0</v>
      </c>
      <c r="L2908" s="22">
        <f>VLOOKUP(CONCATENATE($F2908," ",$G2908),AllocFactorMatrix,(L$4+1),FALSE)*$E2911</f>
        <v>0</v>
      </c>
      <c r="M2908" s="22">
        <f t="shared" si="1364"/>
        <v>0</v>
      </c>
      <c r="N2908" s="22">
        <f>VLOOKUP(CONCATENATE($F2908," ",$G2908),AllocFactorMatrix,(N$4+1),FALSE)*$E2911</f>
        <v>0</v>
      </c>
      <c r="O2908" s="22">
        <f>VLOOKUP(CONCATENATE($F2908," ",$G2908),AllocFactorMatrix,(O$4+1),FALSE)*$E2911</f>
        <v>0</v>
      </c>
      <c r="P2908" s="22">
        <f>VLOOKUP(CONCATENATE($F2908," ",$G2908),AllocFactorMatrix,(P$4+1),FALSE)*$E2911</f>
        <v>0</v>
      </c>
      <c r="Q2908" s="22">
        <f>VLOOKUP(CONCATENATE($F2908," ",$G2908),AllocFactorMatrix,(Q$4+1),FALSE)*$E2911</f>
        <v>0</v>
      </c>
      <c r="R2908" s="22">
        <f t="shared" si="1368"/>
        <v>0</v>
      </c>
      <c r="S2908" s="22">
        <f>VLOOKUP(CONCATENATE($F2908," ",$G2908),AllocFactorMatrix,(S$4+1),FALSE)*$E2911</f>
        <v>0</v>
      </c>
      <c r="T2908" s="22">
        <f>VLOOKUP(CONCATENATE($F2908," ",$G2908),AllocFactorMatrix,(T$4+1),FALSE)*$E2911</f>
        <v>0</v>
      </c>
      <c r="U2908" s="22">
        <f>VLOOKUP(CONCATENATE($F2908," ",$G2908),AllocFactorMatrix,(U$4+1),FALSE)*$E2911</f>
        <v>0</v>
      </c>
      <c r="V2908" s="22">
        <f>VLOOKUP(CONCATENATE($F2908," ",$G2908),AllocFactorMatrix,(V$4+1),FALSE)*$E2911</f>
        <v>0</v>
      </c>
      <c r="W2908" s="22">
        <f t="shared" si="1369"/>
        <v>0</v>
      </c>
      <c r="X2908" s="22">
        <f>VLOOKUP(CONCATENATE($F2908," ",$G2908),AllocFactorMatrix,(X$4+1),FALSE)*$E2911</f>
        <v>0</v>
      </c>
      <c r="Y2908" s="22">
        <f>VLOOKUP(CONCATENATE($F2908," ",$G2908),AllocFactorMatrix,(Y$4+1),FALSE)*$E2911</f>
        <v>0</v>
      </c>
      <c r="Z2908" s="22">
        <f t="shared" si="1365"/>
        <v>0</v>
      </c>
      <c r="AA2908" s="22">
        <f>VLOOKUP(CONCATENATE($F2908," ",$G2908),AllocFactorMatrix,(AA$4+1),FALSE)*$E2911</f>
        <v>0</v>
      </c>
      <c r="AB2908" s="22">
        <f>VLOOKUP(CONCATENATE($F2908," ",$G2908),AllocFactorMatrix,(AB$4+1),FALSE)*$E2911</f>
        <v>0</v>
      </c>
      <c r="AC2908" s="22">
        <f>VLOOKUP(CONCATENATE($F2908," ",$G2908),AllocFactorMatrix,(AC$4+1),FALSE)*$E2911</f>
        <v>0</v>
      </c>
    </row>
    <row r="2909" spans="4:29" hidden="1" outlineLevel="1">
      <c r="F2909" s="42" t="str">
        <f>F2911</f>
        <v>PROD_DEMAND</v>
      </c>
      <c r="G2909" s="17" t="str">
        <f>$G$13</f>
        <v>ENERGY</v>
      </c>
      <c r="H2909" s="21">
        <f t="shared" si="1355"/>
        <v>0</v>
      </c>
      <c r="I2909" s="22">
        <f>VLOOKUP(CONCATENATE($F2909," ",$G2909),AllocFactorMatrix,(I$4+1),FALSE)*$E2911</f>
        <v>0</v>
      </c>
      <c r="J2909" s="22">
        <f>VLOOKUP(CONCATENATE($F2909," ",$G2909),AllocFactorMatrix,(J$4+1),FALSE)*$E2911</f>
        <v>0</v>
      </c>
      <c r="K2909" s="22">
        <f>VLOOKUP(CONCATENATE($F2909," ",$G2909),AllocFactorMatrix,(K$4+1),FALSE)*$E2911</f>
        <v>0</v>
      </c>
      <c r="L2909" s="22">
        <f>VLOOKUP(CONCATENATE($F2909," ",$G2909),AllocFactorMatrix,(L$4+1),FALSE)*$E2911</f>
        <v>0</v>
      </c>
      <c r="M2909" s="22">
        <f t="shared" si="1364"/>
        <v>0</v>
      </c>
      <c r="N2909" s="22">
        <f>VLOOKUP(CONCATENATE($F2909," ",$G2909),AllocFactorMatrix,(N$4+1),FALSE)*$E2911</f>
        <v>0</v>
      </c>
      <c r="O2909" s="22">
        <f>VLOOKUP(CONCATENATE($F2909," ",$G2909),AllocFactorMatrix,(O$4+1),FALSE)*$E2911</f>
        <v>0</v>
      </c>
      <c r="P2909" s="22">
        <f>VLOOKUP(CONCATENATE($F2909," ",$G2909),AllocFactorMatrix,(P$4+1),FALSE)*$E2911</f>
        <v>0</v>
      </c>
      <c r="Q2909" s="22">
        <f>VLOOKUP(CONCATENATE($F2909," ",$G2909),AllocFactorMatrix,(Q$4+1),FALSE)*$E2911</f>
        <v>0</v>
      </c>
      <c r="R2909" s="22">
        <f t="shared" si="1368"/>
        <v>0</v>
      </c>
      <c r="S2909" s="22">
        <f>VLOOKUP(CONCATENATE($F2909," ",$G2909),AllocFactorMatrix,(S$4+1),FALSE)*$E2911</f>
        <v>0</v>
      </c>
      <c r="T2909" s="22">
        <f>VLOOKUP(CONCATENATE($F2909," ",$G2909),AllocFactorMatrix,(T$4+1),FALSE)*$E2911</f>
        <v>0</v>
      </c>
      <c r="U2909" s="22">
        <f>VLOOKUP(CONCATENATE($F2909," ",$G2909),AllocFactorMatrix,(U$4+1),FALSE)*$E2911</f>
        <v>0</v>
      </c>
      <c r="V2909" s="22">
        <f>VLOOKUP(CONCATENATE($F2909," ",$G2909),AllocFactorMatrix,(V$4+1),FALSE)*$E2911</f>
        <v>0</v>
      </c>
      <c r="W2909" s="22">
        <f t="shared" si="1369"/>
        <v>0</v>
      </c>
      <c r="X2909" s="22">
        <f>VLOOKUP(CONCATENATE($F2909," ",$G2909),AllocFactorMatrix,(X$4+1),FALSE)*$E2911</f>
        <v>0</v>
      </c>
      <c r="Y2909" s="22">
        <f>VLOOKUP(CONCATENATE($F2909," ",$G2909),AllocFactorMatrix,(Y$4+1),FALSE)*$E2911</f>
        <v>0</v>
      </c>
      <c r="Z2909" s="22">
        <f t="shared" si="1365"/>
        <v>0</v>
      </c>
      <c r="AA2909" s="22">
        <f>VLOOKUP(CONCATENATE($F2909," ",$G2909),AllocFactorMatrix,(AA$4+1),FALSE)*$E2911</f>
        <v>0</v>
      </c>
      <c r="AB2909" s="22">
        <f>VLOOKUP(CONCATENATE($F2909," ",$G2909),AllocFactorMatrix,(AB$4+1),FALSE)*$E2911</f>
        <v>0</v>
      </c>
      <c r="AC2909" s="22">
        <f>VLOOKUP(CONCATENATE($F2909," ",$G2909),AllocFactorMatrix,(AC$4+1),FALSE)*$E2911</f>
        <v>0</v>
      </c>
    </row>
    <row r="2910" spans="4:29" hidden="1" outlineLevel="1">
      <c r="F2910" s="42" t="str">
        <f>F2911</f>
        <v>PROD_DEMAND</v>
      </c>
      <c r="G2910" s="17" t="str">
        <f>$G$14</f>
        <v>CUSTOMER</v>
      </c>
      <c r="H2910" s="21">
        <f t="shared" si="1355"/>
        <v>0</v>
      </c>
      <c r="I2910" s="22">
        <f>VLOOKUP(CONCATENATE($F2910," ",$G2910),AllocFactorMatrix,(I$4+1),FALSE)*$E2911</f>
        <v>0</v>
      </c>
      <c r="J2910" s="22">
        <f>VLOOKUP(CONCATENATE($F2910," ",$G2910),AllocFactorMatrix,(J$4+1),FALSE)*$E2911</f>
        <v>0</v>
      </c>
      <c r="K2910" s="22">
        <f>VLOOKUP(CONCATENATE($F2910," ",$G2910),AllocFactorMatrix,(K$4+1),FALSE)*$E2911</f>
        <v>0</v>
      </c>
      <c r="L2910" s="22">
        <f>VLOOKUP(CONCATENATE($F2910," ",$G2910),AllocFactorMatrix,(L$4+1),FALSE)*$E2911</f>
        <v>0</v>
      </c>
      <c r="M2910" s="22">
        <f t="shared" si="1364"/>
        <v>0</v>
      </c>
      <c r="N2910" s="22">
        <f>VLOOKUP(CONCATENATE($F2910," ",$G2910),AllocFactorMatrix,(N$4+1),FALSE)*$E2911</f>
        <v>0</v>
      </c>
      <c r="O2910" s="22">
        <f>VLOOKUP(CONCATENATE($F2910," ",$G2910),AllocFactorMatrix,(O$4+1),FALSE)*$E2911</f>
        <v>0</v>
      </c>
      <c r="P2910" s="22">
        <f>VLOOKUP(CONCATENATE($F2910," ",$G2910),AllocFactorMatrix,(P$4+1),FALSE)*$E2911</f>
        <v>0</v>
      </c>
      <c r="Q2910" s="22">
        <f>VLOOKUP(CONCATENATE($F2910," ",$G2910),AllocFactorMatrix,(Q$4+1),FALSE)*$E2911</f>
        <v>0</v>
      </c>
      <c r="R2910" s="22">
        <f t="shared" si="1368"/>
        <v>0</v>
      </c>
      <c r="S2910" s="22">
        <f>VLOOKUP(CONCATENATE($F2910," ",$G2910),AllocFactorMatrix,(S$4+1),FALSE)*$E2911</f>
        <v>0</v>
      </c>
      <c r="T2910" s="22">
        <f>VLOOKUP(CONCATENATE($F2910," ",$G2910),AllocFactorMatrix,(T$4+1),FALSE)*$E2911</f>
        <v>0</v>
      </c>
      <c r="U2910" s="22">
        <f>VLOOKUP(CONCATENATE($F2910," ",$G2910),AllocFactorMatrix,(U$4+1),FALSE)*$E2911</f>
        <v>0</v>
      </c>
      <c r="V2910" s="22">
        <f>VLOOKUP(CONCATENATE($F2910," ",$G2910),AllocFactorMatrix,(V$4+1),FALSE)*$E2911</f>
        <v>0</v>
      </c>
      <c r="W2910" s="22">
        <f t="shared" si="1369"/>
        <v>0</v>
      </c>
      <c r="X2910" s="22">
        <f>VLOOKUP(CONCATENATE($F2910," ",$G2910),AllocFactorMatrix,(X$4+1),FALSE)*$E2911</f>
        <v>0</v>
      </c>
      <c r="Y2910" s="22">
        <f>VLOOKUP(CONCATENATE($F2910," ",$G2910),AllocFactorMatrix,(Y$4+1),FALSE)*$E2911</f>
        <v>0</v>
      </c>
      <c r="Z2910" s="22">
        <f t="shared" si="1365"/>
        <v>0</v>
      </c>
      <c r="AA2910" s="22">
        <f>VLOOKUP(CONCATENATE($F2910," ",$G2910),AllocFactorMatrix,(AA$4+1),FALSE)*$E2911</f>
        <v>0</v>
      </c>
      <c r="AB2910" s="22">
        <f>VLOOKUP(CONCATENATE($F2910," ",$G2910),AllocFactorMatrix,(AB$4+1),FALSE)*$E2911</f>
        <v>0</v>
      </c>
      <c r="AC2910" s="22">
        <f>VLOOKUP(CONCATENATE($F2910," ",$G2910),AllocFactorMatrix,(AC$4+1),FALSE)*$E2911</f>
        <v>0</v>
      </c>
    </row>
    <row r="2911" spans="4:29" collapsed="1">
      <c r="D2911" s="39" t="s">
        <v>442</v>
      </c>
      <c r="E2911" s="19"/>
      <c r="F2911" s="42" t="s">
        <v>29</v>
      </c>
      <c r="G2911" s="17" t="str">
        <f>$G$15</f>
        <v>TOTAL</v>
      </c>
      <c r="H2911" s="21">
        <f t="shared" si="1355"/>
        <v>0</v>
      </c>
      <c r="I2911" s="22">
        <f>VLOOKUP(CONCATENATE($F2911," ",$G2911),AllocFactorMatrix,(I$4+1),FALSE)*$E2911</f>
        <v>0</v>
      </c>
      <c r="J2911" s="22">
        <f>VLOOKUP(CONCATENATE($F2911," ",$G2911),AllocFactorMatrix,(J$4+1),FALSE)*$E2911</f>
        <v>0</v>
      </c>
      <c r="K2911" s="22">
        <f>VLOOKUP(CONCATENATE($F2911," ",$G2911),AllocFactorMatrix,(K$4+1),FALSE)*$E2911</f>
        <v>0</v>
      </c>
      <c r="L2911" s="22">
        <f>VLOOKUP(CONCATENATE($F2911," ",$G2911),AllocFactorMatrix,(L$4+1),FALSE)*$E2911</f>
        <v>0</v>
      </c>
      <c r="M2911" s="22">
        <f t="shared" si="1364"/>
        <v>0</v>
      </c>
      <c r="N2911" s="22">
        <f>VLOOKUP(CONCATENATE($F2911," ",$G2911),AllocFactorMatrix,(N$4+1),FALSE)*$E2911</f>
        <v>0</v>
      </c>
      <c r="O2911" s="22">
        <f>VLOOKUP(CONCATENATE($F2911," ",$G2911),AllocFactorMatrix,(O$4+1),FALSE)*$E2911</f>
        <v>0</v>
      </c>
      <c r="P2911" s="22">
        <f>VLOOKUP(CONCATENATE($F2911," ",$G2911),AllocFactorMatrix,(P$4+1),FALSE)*$E2911</f>
        <v>0</v>
      </c>
      <c r="Q2911" s="22">
        <f>VLOOKUP(CONCATENATE($F2911," ",$G2911),AllocFactorMatrix,(Q$4+1),FALSE)*$E2911</f>
        <v>0</v>
      </c>
      <c r="R2911" s="22">
        <f t="shared" si="1368"/>
        <v>0</v>
      </c>
      <c r="S2911" s="22">
        <f>VLOOKUP(CONCATENATE($F2911," ",$G2911),AllocFactorMatrix,(S$4+1),FALSE)*$E2911</f>
        <v>0</v>
      </c>
      <c r="T2911" s="22">
        <f>VLOOKUP(CONCATENATE($F2911," ",$G2911),AllocFactorMatrix,(T$4+1),FALSE)*$E2911</f>
        <v>0</v>
      </c>
      <c r="U2911" s="22">
        <f>VLOOKUP(CONCATENATE($F2911," ",$G2911),AllocFactorMatrix,(U$4+1),FALSE)*$E2911</f>
        <v>0</v>
      </c>
      <c r="V2911" s="22">
        <f>VLOOKUP(CONCATENATE($F2911," ",$G2911),AllocFactorMatrix,(V$4+1),FALSE)*$E2911</f>
        <v>0</v>
      </c>
      <c r="W2911" s="22">
        <f t="shared" si="1369"/>
        <v>0</v>
      </c>
      <c r="X2911" s="22">
        <f>VLOOKUP(CONCATENATE($F2911," ",$G2911),AllocFactorMatrix,(X$4+1),FALSE)*$E2911</f>
        <v>0</v>
      </c>
      <c r="Y2911" s="22">
        <f>VLOOKUP(CONCATENATE($F2911," ",$G2911),AllocFactorMatrix,(Y$4+1),FALSE)*$E2911</f>
        <v>0</v>
      </c>
      <c r="Z2911" s="22">
        <f t="shared" si="1365"/>
        <v>0</v>
      </c>
      <c r="AA2911" s="22">
        <f>VLOOKUP(CONCATENATE($F2911," ",$G2911),AllocFactorMatrix,(AA$4+1),FALSE)*$E2911</f>
        <v>0</v>
      </c>
      <c r="AB2911" s="22">
        <f>VLOOKUP(CONCATENATE($F2911," ",$G2911),AllocFactorMatrix,(AB$4+1),FALSE)*$E2911</f>
        <v>0</v>
      </c>
      <c r="AC2911" s="22">
        <f>VLOOKUP(CONCATENATE($F2911," ",$G2911),AllocFactorMatrix,(AC$4+1),FALSE)*$E2911</f>
        <v>0</v>
      </c>
    </row>
    <row r="2912" spans="4:29" hidden="1" outlineLevel="1">
      <c r="F2912" s="42" t="str">
        <f>F2919</f>
        <v>PROD_DEMAND</v>
      </c>
      <c r="G2912" s="17" t="str">
        <f>$G$8</f>
        <v>PRODUCTION</v>
      </c>
      <c r="H2912" s="21">
        <f t="shared" si="1355"/>
        <v>0</v>
      </c>
      <c r="I2912" s="22">
        <f>VLOOKUP(CONCATENATE($F2912," ",$G2912),AllocFactorMatrix,(I$4+1),FALSE)*$E2919</f>
        <v>0</v>
      </c>
      <c r="J2912" s="22">
        <f>VLOOKUP(CONCATENATE($F2912," ",$G2912),AllocFactorMatrix,(J$4+1),FALSE)*$E2919</f>
        <v>0</v>
      </c>
      <c r="K2912" s="22">
        <f>VLOOKUP(CONCATENATE($F2912," ",$G2912),AllocFactorMatrix,(K$4+1),FALSE)*$E2919</f>
        <v>0</v>
      </c>
      <c r="L2912" s="22">
        <f>VLOOKUP(CONCATENATE($F2912," ",$G2912),AllocFactorMatrix,(L$4+1),FALSE)*$E2919</f>
        <v>0</v>
      </c>
      <c r="M2912" s="22">
        <f t="shared" si="1364"/>
        <v>0</v>
      </c>
      <c r="N2912" s="22">
        <f>VLOOKUP(CONCATENATE($F2912," ",$G2912),AllocFactorMatrix,(N$4+1),FALSE)*$E2919</f>
        <v>0</v>
      </c>
      <c r="O2912" s="22">
        <f>VLOOKUP(CONCATENATE($F2912," ",$G2912),AllocFactorMatrix,(O$4+1),FALSE)*$E2919</f>
        <v>0</v>
      </c>
      <c r="P2912" s="22">
        <f>VLOOKUP(CONCATENATE($F2912," ",$G2912),AllocFactorMatrix,(P$4+1),FALSE)*$E2919</f>
        <v>0</v>
      </c>
      <c r="Q2912" s="22">
        <f>VLOOKUP(CONCATENATE($F2912," ",$G2912),AllocFactorMatrix,(Q$4+1),FALSE)*$E2919</f>
        <v>0</v>
      </c>
      <c r="R2912" s="22">
        <f>SUBTOTAL(9,N2912:Q2912)</f>
        <v>0</v>
      </c>
      <c r="S2912" s="22">
        <f>VLOOKUP(CONCATENATE($F2912," ",$G2912),AllocFactorMatrix,(S$4+1),FALSE)*$E2919</f>
        <v>0</v>
      </c>
      <c r="T2912" s="22">
        <f>VLOOKUP(CONCATENATE($F2912," ",$G2912),AllocFactorMatrix,(T$4+1),FALSE)*$E2919</f>
        <v>0</v>
      </c>
      <c r="U2912" s="22">
        <f>VLOOKUP(CONCATENATE($F2912," ",$G2912),AllocFactorMatrix,(U$4+1),FALSE)*$E2919</f>
        <v>0</v>
      </c>
      <c r="V2912" s="22">
        <f>VLOOKUP(CONCATENATE($F2912," ",$G2912),AllocFactorMatrix,(V$4+1),FALSE)*$E2919</f>
        <v>0</v>
      </c>
      <c r="W2912" s="22">
        <f>SUBTOTAL(9,S2912:V2912)</f>
        <v>0</v>
      </c>
      <c r="X2912" s="22">
        <f>VLOOKUP(CONCATENATE($F2912," ",$G2912),AllocFactorMatrix,(X$4+1),FALSE)*$E2919</f>
        <v>0</v>
      </c>
      <c r="Y2912" s="22">
        <f>VLOOKUP(CONCATENATE($F2912," ",$G2912),AllocFactorMatrix,(Y$4+1),FALSE)*$E2919</f>
        <v>0</v>
      </c>
      <c r="Z2912" s="22">
        <f t="shared" si="1365"/>
        <v>0</v>
      </c>
      <c r="AA2912" s="22">
        <f>VLOOKUP(CONCATENATE($F2912," ",$G2912),AllocFactorMatrix,(AA$4+1),FALSE)*$E2919</f>
        <v>0</v>
      </c>
      <c r="AB2912" s="22">
        <f>VLOOKUP(CONCATENATE($F2912," ",$G2912),AllocFactorMatrix,(AB$4+1),FALSE)*$E2919</f>
        <v>0</v>
      </c>
      <c r="AC2912" s="22">
        <f>VLOOKUP(CONCATENATE($F2912," ",$G2912),AllocFactorMatrix,(AC$4+1),FALSE)*$E2919</f>
        <v>0</v>
      </c>
    </row>
    <row r="2913" spans="4:29" hidden="1" outlineLevel="1">
      <c r="F2913" s="42" t="str">
        <f>F2919</f>
        <v>PROD_DEMAND</v>
      </c>
      <c r="G2913" s="17" t="str">
        <f>$G$9</f>
        <v>BULKTRAN</v>
      </c>
      <c r="H2913" s="21">
        <f t="shared" si="1355"/>
        <v>0</v>
      </c>
      <c r="I2913" s="22">
        <f>VLOOKUP(CONCATENATE($F2913," ",$G2913),AllocFactorMatrix,(I$4+1),FALSE)*$E2919</f>
        <v>0</v>
      </c>
      <c r="J2913" s="22">
        <f>VLOOKUP(CONCATENATE($F2913," ",$G2913),AllocFactorMatrix,(J$4+1),FALSE)*$E2919</f>
        <v>0</v>
      </c>
      <c r="K2913" s="22">
        <f>VLOOKUP(CONCATENATE($F2913," ",$G2913),AllocFactorMatrix,(K$4+1),FALSE)*$E2919</f>
        <v>0</v>
      </c>
      <c r="L2913" s="22">
        <f>VLOOKUP(CONCATENATE($F2913," ",$G2913),AllocFactorMatrix,(L$4+1),FALSE)*$E2919</f>
        <v>0</v>
      </c>
      <c r="M2913" s="22">
        <f t="shared" si="1364"/>
        <v>0</v>
      </c>
      <c r="N2913" s="22">
        <f>VLOOKUP(CONCATENATE($F2913," ",$G2913),AllocFactorMatrix,(N$4+1),FALSE)*$E2919</f>
        <v>0</v>
      </c>
      <c r="O2913" s="22">
        <f>VLOOKUP(CONCATENATE($F2913," ",$G2913),AllocFactorMatrix,(O$4+1),FALSE)*$E2919</f>
        <v>0</v>
      </c>
      <c r="P2913" s="22">
        <f>VLOOKUP(CONCATENATE($F2913," ",$G2913),AllocFactorMatrix,(P$4+1),FALSE)*$E2919</f>
        <v>0</v>
      </c>
      <c r="Q2913" s="22">
        <f>VLOOKUP(CONCATENATE($F2913," ",$G2913),AllocFactorMatrix,(Q$4+1),FALSE)*$E2919</f>
        <v>0</v>
      </c>
      <c r="R2913" s="22">
        <f t="shared" ref="R2913:R2919" si="1370">SUBTOTAL(9,N2913:Q2913)</f>
        <v>0</v>
      </c>
      <c r="S2913" s="22">
        <f>VLOOKUP(CONCATENATE($F2913," ",$G2913),AllocFactorMatrix,(S$4+1),FALSE)*$E2919</f>
        <v>0</v>
      </c>
      <c r="T2913" s="22">
        <f>VLOOKUP(CONCATENATE($F2913," ",$G2913),AllocFactorMatrix,(T$4+1),FALSE)*$E2919</f>
        <v>0</v>
      </c>
      <c r="U2913" s="22">
        <f>VLOOKUP(CONCATENATE($F2913," ",$G2913),AllocFactorMatrix,(U$4+1),FALSE)*$E2919</f>
        <v>0</v>
      </c>
      <c r="V2913" s="22">
        <f>VLOOKUP(CONCATENATE($F2913," ",$G2913),AllocFactorMatrix,(V$4+1),FALSE)*$E2919</f>
        <v>0</v>
      </c>
      <c r="W2913" s="22">
        <f t="shared" ref="W2913:W2919" si="1371">SUBTOTAL(9,S2913:V2913)</f>
        <v>0</v>
      </c>
      <c r="X2913" s="22">
        <f>VLOOKUP(CONCATENATE($F2913," ",$G2913),AllocFactorMatrix,(X$4+1),FALSE)*$E2919</f>
        <v>0</v>
      </c>
      <c r="Y2913" s="22">
        <f>VLOOKUP(CONCATENATE($F2913," ",$G2913),AllocFactorMatrix,(Y$4+1),FALSE)*$E2919</f>
        <v>0</v>
      </c>
      <c r="Z2913" s="22">
        <f t="shared" si="1365"/>
        <v>0</v>
      </c>
      <c r="AA2913" s="22">
        <f>VLOOKUP(CONCATENATE($F2913," ",$G2913),AllocFactorMatrix,(AA$4+1),FALSE)*$E2919</f>
        <v>0</v>
      </c>
      <c r="AB2913" s="22">
        <f>VLOOKUP(CONCATENATE($F2913," ",$G2913),AllocFactorMatrix,(AB$4+1),FALSE)*$E2919</f>
        <v>0</v>
      </c>
      <c r="AC2913" s="22">
        <f>VLOOKUP(CONCATENATE($F2913," ",$G2913),AllocFactorMatrix,(AC$4+1),FALSE)*$E2919</f>
        <v>0</v>
      </c>
    </row>
    <row r="2914" spans="4:29" hidden="1" outlineLevel="1">
      <c r="F2914" s="42" t="str">
        <f>F2919</f>
        <v>PROD_DEMAND</v>
      </c>
      <c r="G2914" s="17" t="str">
        <f>$G$10</f>
        <v>SUBTRAN</v>
      </c>
      <c r="H2914" s="21">
        <f t="shared" si="1355"/>
        <v>0</v>
      </c>
      <c r="I2914" s="22">
        <f>VLOOKUP(CONCATENATE($F2914," ",$G2914),AllocFactorMatrix,(I$4+1),FALSE)*$E2919</f>
        <v>0</v>
      </c>
      <c r="J2914" s="22">
        <f>VLOOKUP(CONCATENATE($F2914," ",$G2914),AllocFactorMatrix,(J$4+1),FALSE)*$E2919</f>
        <v>0</v>
      </c>
      <c r="K2914" s="22">
        <f>VLOOKUP(CONCATENATE($F2914," ",$G2914),AllocFactorMatrix,(K$4+1),FALSE)*$E2919</f>
        <v>0</v>
      </c>
      <c r="L2914" s="22">
        <f>VLOOKUP(CONCATENATE($F2914," ",$G2914),AllocFactorMatrix,(L$4+1),FALSE)*$E2919</f>
        <v>0</v>
      </c>
      <c r="M2914" s="22">
        <f t="shared" si="1364"/>
        <v>0</v>
      </c>
      <c r="N2914" s="22">
        <f>VLOOKUP(CONCATENATE($F2914," ",$G2914),AllocFactorMatrix,(N$4+1),FALSE)*$E2919</f>
        <v>0</v>
      </c>
      <c r="O2914" s="22">
        <f>VLOOKUP(CONCATENATE($F2914," ",$G2914),AllocFactorMatrix,(O$4+1),FALSE)*$E2919</f>
        <v>0</v>
      </c>
      <c r="P2914" s="22">
        <f>VLOOKUP(CONCATENATE($F2914," ",$G2914),AllocFactorMatrix,(P$4+1),FALSE)*$E2919</f>
        <v>0</v>
      </c>
      <c r="Q2914" s="22">
        <f>VLOOKUP(CONCATENATE($F2914," ",$G2914),AllocFactorMatrix,(Q$4+1),FALSE)*$E2919</f>
        <v>0</v>
      </c>
      <c r="R2914" s="22">
        <f t="shared" si="1370"/>
        <v>0</v>
      </c>
      <c r="S2914" s="22">
        <f>VLOOKUP(CONCATENATE($F2914," ",$G2914),AllocFactorMatrix,(S$4+1),FALSE)*$E2919</f>
        <v>0</v>
      </c>
      <c r="T2914" s="22">
        <f>VLOOKUP(CONCATENATE($F2914," ",$G2914),AllocFactorMatrix,(T$4+1),FALSE)*$E2919</f>
        <v>0</v>
      </c>
      <c r="U2914" s="22">
        <f>VLOOKUP(CONCATENATE($F2914," ",$G2914),AllocFactorMatrix,(U$4+1),FALSE)*$E2919</f>
        <v>0</v>
      </c>
      <c r="V2914" s="22">
        <f>VLOOKUP(CONCATENATE($F2914," ",$G2914),AllocFactorMatrix,(V$4+1),FALSE)*$E2919</f>
        <v>0</v>
      </c>
      <c r="W2914" s="22">
        <f t="shared" si="1371"/>
        <v>0</v>
      </c>
      <c r="X2914" s="22">
        <f>VLOOKUP(CONCATENATE($F2914," ",$G2914),AllocFactorMatrix,(X$4+1),FALSE)*$E2919</f>
        <v>0</v>
      </c>
      <c r="Y2914" s="22">
        <f>VLOOKUP(CONCATENATE($F2914," ",$G2914),AllocFactorMatrix,(Y$4+1),FALSE)*$E2919</f>
        <v>0</v>
      </c>
      <c r="Z2914" s="22">
        <f t="shared" si="1365"/>
        <v>0</v>
      </c>
      <c r="AA2914" s="22">
        <f>VLOOKUP(CONCATENATE($F2914," ",$G2914),AllocFactorMatrix,(AA$4+1),FALSE)*$E2919</f>
        <v>0</v>
      </c>
      <c r="AB2914" s="22">
        <f>VLOOKUP(CONCATENATE($F2914," ",$G2914),AllocFactorMatrix,(AB$4+1),FALSE)*$E2919</f>
        <v>0</v>
      </c>
      <c r="AC2914" s="22">
        <f>VLOOKUP(CONCATENATE($F2914," ",$G2914),AllocFactorMatrix,(AC$4+1),FALSE)*$E2919</f>
        <v>0</v>
      </c>
    </row>
    <row r="2915" spans="4:29" hidden="1" outlineLevel="1">
      <c r="F2915" s="42" t="str">
        <f>F2919</f>
        <v>PROD_DEMAND</v>
      </c>
      <c r="G2915" s="17" t="str">
        <f>$G$11</f>
        <v>DISTPRI</v>
      </c>
      <c r="H2915" s="21">
        <f t="shared" si="1355"/>
        <v>0</v>
      </c>
      <c r="I2915" s="22">
        <f>VLOOKUP(CONCATENATE($F2915," ",$G2915),AllocFactorMatrix,(I$4+1),FALSE)*$E2919</f>
        <v>0</v>
      </c>
      <c r="J2915" s="22">
        <f>VLOOKUP(CONCATENATE($F2915," ",$G2915),AllocFactorMatrix,(J$4+1),FALSE)*$E2919</f>
        <v>0</v>
      </c>
      <c r="K2915" s="22">
        <f>VLOOKUP(CONCATENATE($F2915," ",$G2915),AllocFactorMatrix,(K$4+1),FALSE)*$E2919</f>
        <v>0</v>
      </c>
      <c r="L2915" s="22">
        <f>VLOOKUP(CONCATENATE($F2915," ",$G2915),AllocFactorMatrix,(L$4+1),FALSE)*$E2919</f>
        <v>0</v>
      </c>
      <c r="M2915" s="22">
        <f t="shared" si="1364"/>
        <v>0</v>
      </c>
      <c r="N2915" s="22">
        <f>VLOOKUP(CONCATENATE($F2915," ",$G2915),AllocFactorMatrix,(N$4+1),FALSE)*$E2919</f>
        <v>0</v>
      </c>
      <c r="O2915" s="22">
        <f>VLOOKUP(CONCATENATE($F2915," ",$G2915),AllocFactorMatrix,(O$4+1),FALSE)*$E2919</f>
        <v>0</v>
      </c>
      <c r="P2915" s="22">
        <f>VLOOKUP(CONCATENATE($F2915," ",$G2915),AllocFactorMatrix,(P$4+1),FALSE)*$E2919</f>
        <v>0</v>
      </c>
      <c r="Q2915" s="22">
        <f>VLOOKUP(CONCATENATE($F2915," ",$G2915),AllocFactorMatrix,(Q$4+1),FALSE)*$E2919</f>
        <v>0</v>
      </c>
      <c r="R2915" s="22">
        <f t="shared" si="1370"/>
        <v>0</v>
      </c>
      <c r="S2915" s="22">
        <f>VLOOKUP(CONCATENATE($F2915," ",$G2915),AllocFactorMatrix,(S$4+1),FALSE)*$E2919</f>
        <v>0</v>
      </c>
      <c r="T2915" s="22">
        <f>VLOOKUP(CONCATENATE($F2915," ",$G2915),AllocFactorMatrix,(T$4+1),FALSE)*$E2919</f>
        <v>0</v>
      </c>
      <c r="U2915" s="22">
        <f>VLOOKUP(CONCATENATE($F2915," ",$G2915),AllocFactorMatrix,(U$4+1),FALSE)*$E2919</f>
        <v>0</v>
      </c>
      <c r="V2915" s="22">
        <f>VLOOKUP(CONCATENATE($F2915," ",$G2915),AllocFactorMatrix,(V$4+1),FALSE)*$E2919</f>
        <v>0</v>
      </c>
      <c r="W2915" s="22">
        <f t="shared" si="1371"/>
        <v>0</v>
      </c>
      <c r="X2915" s="22">
        <f>VLOOKUP(CONCATENATE($F2915," ",$G2915),AllocFactorMatrix,(X$4+1),FALSE)*$E2919</f>
        <v>0</v>
      </c>
      <c r="Y2915" s="22">
        <f>VLOOKUP(CONCATENATE($F2915," ",$G2915),AllocFactorMatrix,(Y$4+1),FALSE)*$E2919</f>
        <v>0</v>
      </c>
      <c r="Z2915" s="22">
        <f t="shared" si="1365"/>
        <v>0</v>
      </c>
      <c r="AA2915" s="22">
        <f>VLOOKUP(CONCATENATE($F2915," ",$G2915),AllocFactorMatrix,(AA$4+1),FALSE)*$E2919</f>
        <v>0</v>
      </c>
      <c r="AB2915" s="22">
        <f>VLOOKUP(CONCATENATE($F2915," ",$G2915),AllocFactorMatrix,(AB$4+1),FALSE)*$E2919</f>
        <v>0</v>
      </c>
      <c r="AC2915" s="22">
        <f>VLOOKUP(CONCATENATE($F2915," ",$G2915),AllocFactorMatrix,(AC$4+1),FALSE)*$E2919</f>
        <v>0</v>
      </c>
    </row>
    <row r="2916" spans="4:29" hidden="1" outlineLevel="1">
      <c r="F2916" s="42" t="str">
        <f>F2919</f>
        <v>PROD_DEMAND</v>
      </c>
      <c r="G2916" s="17" t="str">
        <f>$G$12</f>
        <v>DISTSEC</v>
      </c>
      <c r="H2916" s="21">
        <f t="shared" si="1355"/>
        <v>0</v>
      </c>
      <c r="I2916" s="22">
        <f>VLOOKUP(CONCATENATE($F2916," ",$G2916),AllocFactorMatrix,(I$4+1),FALSE)*$E2919</f>
        <v>0</v>
      </c>
      <c r="J2916" s="22">
        <f>VLOOKUP(CONCATENATE($F2916," ",$G2916),AllocFactorMatrix,(J$4+1),FALSE)*$E2919</f>
        <v>0</v>
      </c>
      <c r="K2916" s="22">
        <f>VLOOKUP(CONCATENATE($F2916," ",$G2916),AllocFactorMatrix,(K$4+1),FALSE)*$E2919</f>
        <v>0</v>
      </c>
      <c r="L2916" s="22">
        <f>VLOOKUP(CONCATENATE($F2916," ",$G2916),AllocFactorMatrix,(L$4+1),FALSE)*$E2919</f>
        <v>0</v>
      </c>
      <c r="M2916" s="22">
        <f t="shared" si="1364"/>
        <v>0</v>
      </c>
      <c r="N2916" s="22">
        <f>VLOOKUP(CONCATENATE($F2916," ",$G2916),AllocFactorMatrix,(N$4+1),FALSE)*$E2919</f>
        <v>0</v>
      </c>
      <c r="O2916" s="22">
        <f>VLOOKUP(CONCATENATE($F2916," ",$G2916),AllocFactorMatrix,(O$4+1),FALSE)*$E2919</f>
        <v>0</v>
      </c>
      <c r="P2916" s="22">
        <f>VLOOKUP(CONCATENATE($F2916," ",$G2916),AllocFactorMatrix,(P$4+1),FALSE)*$E2919</f>
        <v>0</v>
      </c>
      <c r="Q2916" s="22">
        <f>VLOOKUP(CONCATENATE($F2916," ",$G2916),AllocFactorMatrix,(Q$4+1),FALSE)*$E2919</f>
        <v>0</v>
      </c>
      <c r="R2916" s="22">
        <f t="shared" si="1370"/>
        <v>0</v>
      </c>
      <c r="S2916" s="22">
        <f>VLOOKUP(CONCATENATE($F2916," ",$G2916),AllocFactorMatrix,(S$4+1),FALSE)*$E2919</f>
        <v>0</v>
      </c>
      <c r="T2916" s="22">
        <f>VLOOKUP(CONCATENATE($F2916," ",$G2916),AllocFactorMatrix,(T$4+1),FALSE)*$E2919</f>
        <v>0</v>
      </c>
      <c r="U2916" s="22">
        <f>VLOOKUP(CONCATENATE($F2916," ",$G2916),AllocFactorMatrix,(U$4+1),FALSE)*$E2919</f>
        <v>0</v>
      </c>
      <c r="V2916" s="22">
        <f>VLOOKUP(CONCATENATE($F2916," ",$G2916),AllocFactorMatrix,(V$4+1),FALSE)*$E2919</f>
        <v>0</v>
      </c>
      <c r="W2916" s="22">
        <f t="shared" si="1371"/>
        <v>0</v>
      </c>
      <c r="X2916" s="22">
        <f>VLOOKUP(CONCATENATE($F2916," ",$G2916),AllocFactorMatrix,(X$4+1),FALSE)*$E2919</f>
        <v>0</v>
      </c>
      <c r="Y2916" s="22">
        <f>VLOOKUP(CONCATENATE($F2916," ",$G2916),AllocFactorMatrix,(Y$4+1),FALSE)*$E2919</f>
        <v>0</v>
      </c>
      <c r="Z2916" s="22">
        <f t="shared" si="1365"/>
        <v>0</v>
      </c>
      <c r="AA2916" s="22">
        <f>VLOOKUP(CONCATENATE($F2916," ",$G2916),AllocFactorMatrix,(AA$4+1),FALSE)*$E2919</f>
        <v>0</v>
      </c>
      <c r="AB2916" s="22">
        <f>VLOOKUP(CONCATENATE($F2916," ",$G2916),AllocFactorMatrix,(AB$4+1),FALSE)*$E2919</f>
        <v>0</v>
      </c>
      <c r="AC2916" s="22">
        <f>VLOOKUP(CONCATENATE($F2916," ",$G2916),AllocFactorMatrix,(AC$4+1),FALSE)*$E2919</f>
        <v>0</v>
      </c>
    </row>
    <row r="2917" spans="4:29" hidden="1" outlineLevel="1">
      <c r="F2917" s="42" t="str">
        <f>F2919</f>
        <v>PROD_DEMAND</v>
      </c>
      <c r="G2917" s="17" t="str">
        <f>$G$13</f>
        <v>ENERGY</v>
      </c>
      <c r="H2917" s="21">
        <f t="shared" si="1355"/>
        <v>0</v>
      </c>
      <c r="I2917" s="22">
        <f>VLOOKUP(CONCATENATE($F2917," ",$G2917),AllocFactorMatrix,(I$4+1),FALSE)*$E2919</f>
        <v>0</v>
      </c>
      <c r="J2917" s="22">
        <f>VLOOKUP(CONCATENATE($F2917," ",$G2917),AllocFactorMatrix,(J$4+1),FALSE)*$E2919</f>
        <v>0</v>
      </c>
      <c r="K2917" s="22">
        <f>VLOOKUP(CONCATENATE($F2917," ",$G2917),AllocFactorMatrix,(K$4+1),FALSE)*$E2919</f>
        <v>0</v>
      </c>
      <c r="L2917" s="22">
        <f>VLOOKUP(CONCATENATE($F2917," ",$G2917),AllocFactorMatrix,(L$4+1),FALSE)*$E2919</f>
        <v>0</v>
      </c>
      <c r="M2917" s="22">
        <f t="shared" si="1364"/>
        <v>0</v>
      </c>
      <c r="N2917" s="22">
        <f>VLOOKUP(CONCATENATE($F2917," ",$G2917),AllocFactorMatrix,(N$4+1),FALSE)*$E2919</f>
        <v>0</v>
      </c>
      <c r="O2917" s="22">
        <f>VLOOKUP(CONCATENATE($F2917," ",$G2917),AllocFactorMatrix,(O$4+1),FALSE)*$E2919</f>
        <v>0</v>
      </c>
      <c r="P2917" s="22">
        <f>VLOOKUP(CONCATENATE($F2917," ",$G2917),AllocFactorMatrix,(P$4+1),FALSE)*$E2919</f>
        <v>0</v>
      </c>
      <c r="Q2917" s="22">
        <f>VLOOKUP(CONCATENATE($F2917," ",$G2917),AllocFactorMatrix,(Q$4+1),FALSE)*$E2919</f>
        <v>0</v>
      </c>
      <c r="R2917" s="22">
        <f t="shared" si="1370"/>
        <v>0</v>
      </c>
      <c r="S2917" s="22">
        <f>VLOOKUP(CONCATENATE($F2917," ",$G2917),AllocFactorMatrix,(S$4+1),FALSE)*$E2919</f>
        <v>0</v>
      </c>
      <c r="T2917" s="22">
        <f>VLOOKUP(CONCATENATE($F2917," ",$G2917),AllocFactorMatrix,(T$4+1),FALSE)*$E2919</f>
        <v>0</v>
      </c>
      <c r="U2917" s="22">
        <f>VLOOKUP(CONCATENATE($F2917," ",$G2917),AllocFactorMatrix,(U$4+1),FALSE)*$E2919</f>
        <v>0</v>
      </c>
      <c r="V2917" s="22">
        <f>VLOOKUP(CONCATENATE($F2917," ",$G2917),AllocFactorMatrix,(V$4+1),FALSE)*$E2919</f>
        <v>0</v>
      </c>
      <c r="W2917" s="22">
        <f t="shared" si="1371"/>
        <v>0</v>
      </c>
      <c r="X2917" s="22">
        <f>VLOOKUP(CONCATENATE($F2917," ",$G2917),AllocFactorMatrix,(X$4+1),FALSE)*$E2919</f>
        <v>0</v>
      </c>
      <c r="Y2917" s="22">
        <f>VLOOKUP(CONCATENATE($F2917," ",$G2917),AllocFactorMatrix,(Y$4+1),FALSE)*$E2919</f>
        <v>0</v>
      </c>
      <c r="Z2917" s="22">
        <f t="shared" si="1365"/>
        <v>0</v>
      </c>
      <c r="AA2917" s="22">
        <f>VLOOKUP(CONCATENATE($F2917," ",$G2917),AllocFactorMatrix,(AA$4+1),FALSE)*$E2919</f>
        <v>0</v>
      </c>
      <c r="AB2917" s="22">
        <f>VLOOKUP(CONCATENATE($F2917," ",$G2917),AllocFactorMatrix,(AB$4+1),FALSE)*$E2919</f>
        <v>0</v>
      </c>
      <c r="AC2917" s="22">
        <f>VLOOKUP(CONCATENATE($F2917," ",$G2917),AllocFactorMatrix,(AC$4+1),FALSE)*$E2919</f>
        <v>0</v>
      </c>
    </row>
    <row r="2918" spans="4:29" hidden="1" outlineLevel="1">
      <c r="F2918" s="42" t="str">
        <f>F2919</f>
        <v>PROD_DEMAND</v>
      </c>
      <c r="G2918" s="17" t="str">
        <f>$G$14</f>
        <v>CUSTOMER</v>
      </c>
      <c r="H2918" s="21">
        <f t="shared" si="1355"/>
        <v>0</v>
      </c>
      <c r="I2918" s="22">
        <f>VLOOKUP(CONCATENATE($F2918," ",$G2918),AllocFactorMatrix,(I$4+1),FALSE)*$E2919</f>
        <v>0</v>
      </c>
      <c r="J2918" s="22">
        <f>VLOOKUP(CONCATENATE($F2918," ",$G2918),AllocFactorMatrix,(J$4+1),FALSE)*$E2919</f>
        <v>0</v>
      </c>
      <c r="K2918" s="22">
        <f>VLOOKUP(CONCATENATE($F2918," ",$G2918),AllocFactorMatrix,(K$4+1),FALSE)*$E2919</f>
        <v>0</v>
      </c>
      <c r="L2918" s="22">
        <f>VLOOKUP(CONCATENATE($F2918," ",$G2918),AllocFactorMatrix,(L$4+1),FALSE)*$E2919</f>
        <v>0</v>
      </c>
      <c r="M2918" s="22">
        <f t="shared" si="1364"/>
        <v>0</v>
      </c>
      <c r="N2918" s="22">
        <f>VLOOKUP(CONCATENATE($F2918," ",$G2918),AllocFactorMatrix,(N$4+1),FALSE)*$E2919</f>
        <v>0</v>
      </c>
      <c r="O2918" s="22">
        <f>VLOOKUP(CONCATENATE($F2918," ",$G2918),AllocFactorMatrix,(O$4+1),FALSE)*$E2919</f>
        <v>0</v>
      </c>
      <c r="P2918" s="22">
        <f>VLOOKUP(CONCATENATE($F2918," ",$G2918),AllocFactorMatrix,(P$4+1),FALSE)*$E2919</f>
        <v>0</v>
      </c>
      <c r="Q2918" s="22">
        <f>VLOOKUP(CONCATENATE($F2918," ",$G2918),AllocFactorMatrix,(Q$4+1),FALSE)*$E2919</f>
        <v>0</v>
      </c>
      <c r="R2918" s="22">
        <f t="shared" si="1370"/>
        <v>0</v>
      </c>
      <c r="S2918" s="22">
        <f>VLOOKUP(CONCATENATE($F2918," ",$G2918),AllocFactorMatrix,(S$4+1),FALSE)*$E2919</f>
        <v>0</v>
      </c>
      <c r="T2918" s="22">
        <f>VLOOKUP(CONCATENATE($F2918," ",$G2918),AllocFactorMatrix,(T$4+1),FALSE)*$E2919</f>
        <v>0</v>
      </c>
      <c r="U2918" s="22">
        <f>VLOOKUP(CONCATENATE($F2918," ",$G2918),AllocFactorMatrix,(U$4+1),FALSE)*$E2919</f>
        <v>0</v>
      </c>
      <c r="V2918" s="22">
        <f>VLOOKUP(CONCATENATE($F2918," ",$G2918),AllocFactorMatrix,(V$4+1),FALSE)*$E2919</f>
        <v>0</v>
      </c>
      <c r="W2918" s="22">
        <f t="shared" si="1371"/>
        <v>0</v>
      </c>
      <c r="X2918" s="22">
        <f>VLOOKUP(CONCATENATE($F2918," ",$G2918),AllocFactorMatrix,(X$4+1),FALSE)*$E2919</f>
        <v>0</v>
      </c>
      <c r="Y2918" s="22">
        <f>VLOOKUP(CONCATENATE($F2918," ",$G2918),AllocFactorMatrix,(Y$4+1),FALSE)*$E2919</f>
        <v>0</v>
      </c>
      <c r="Z2918" s="22">
        <f t="shared" si="1365"/>
        <v>0</v>
      </c>
      <c r="AA2918" s="22">
        <f>VLOOKUP(CONCATENATE($F2918," ",$G2918),AllocFactorMatrix,(AA$4+1),FALSE)*$E2919</f>
        <v>0</v>
      </c>
      <c r="AB2918" s="22">
        <f>VLOOKUP(CONCATENATE($F2918," ",$G2918),AllocFactorMatrix,(AB$4+1),FALSE)*$E2919</f>
        <v>0</v>
      </c>
      <c r="AC2918" s="22">
        <f>VLOOKUP(CONCATENATE($F2918," ",$G2918),AllocFactorMatrix,(AC$4+1),FALSE)*$E2919</f>
        <v>0</v>
      </c>
    </row>
    <row r="2919" spans="4:29" collapsed="1">
      <c r="D2919" s="39" t="s">
        <v>443</v>
      </c>
      <c r="E2919" s="19"/>
      <c r="F2919" s="42" t="s">
        <v>29</v>
      </c>
      <c r="G2919" s="17" t="str">
        <f>$G$15</f>
        <v>TOTAL</v>
      </c>
      <c r="H2919" s="21">
        <f t="shared" si="1355"/>
        <v>0</v>
      </c>
      <c r="I2919" s="22">
        <f>VLOOKUP(CONCATENATE($F2919," ",$G2919),AllocFactorMatrix,(I$4+1),FALSE)*$E2919</f>
        <v>0</v>
      </c>
      <c r="J2919" s="22">
        <f>VLOOKUP(CONCATENATE($F2919," ",$G2919),AllocFactorMatrix,(J$4+1),FALSE)*$E2919</f>
        <v>0</v>
      </c>
      <c r="K2919" s="22">
        <f>VLOOKUP(CONCATENATE($F2919," ",$G2919),AllocFactorMatrix,(K$4+1),FALSE)*$E2919</f>
        <v>0</v>
      </c>
      <c r="L2919" s="22">
        <f>VLOOKUP(CONCATENATE($F2919," ",$G2919),AllocFactorMatrix,(L$4+1),FALSE)*$E2919</f>
        <v>0</v>
      </c>
      <c r="M2919" s="22">
        <f t="shared" si="1364"/>
        <v>0</v>
      </c>
      <c r="N2919" s="22">
        <f>VLOOKUP(CONCATENATE($F2919," ",$G2919),AllocFactorMatrix,(N$4+1),FALSE)*$E2919</f>
        <v>0</v>
      </c>
      <c r="O2919" s="22">
        <f>VLOOKUP(CONCATENATE($F2919," ",$G2919),AllocFactorMatrix,(O$4+1),FALSE)*$E2919</f>
        <v>0</v>
      </c>
      <c r="P2919" s="22">
        <f>VLOOKUP(CONCATENATE($F2919," ",$G2919),AllocFactorMatrix,(P$4+1),FALSE)*$E2919</f>
        <v>0</v>
      </c>
      <c r="Q2919" s="22">
        <f>VLOOKUP(CONCATENATE($F2919," ",$G2919),AllocFactorMatrix,(Q$4+1),FALSE)*$E2919</f>
        <v>0</v>
      </c>
      <c r="R2919" s="22">
        <f t="shared" si="1370"/>
        <v>0</v>
      </c>
      <c r="S2919" s="22">
        <f>VLOOKUP(CONCATENATE($F2919," ",$G2919),AllocFactorMatrix,(S$4+1),FALSE)*$E2919</f>
        <v>0</v>
      </c>
      <c r="T2919" s="22">
        <f>VLOOKUP(CONCATENATE($F2919," ",$G2919),AllocFactorMatrix,(T$4+1),FALSE)*$E2919</f>
        <v>0</v>
      </c>
      <c r="U2919" s="22">
        <f>VLOOKUP(CONCATENATE($F2919," ",$G2919),AllocFactorMatrix,(U$4+1),FALSE)*$E2919</f>
        <v>0</v>
      </c>
      <c r="V2919" s="22">
        <f>VLOOKUP(CONCATENATE($F2919," ",$G2919),AllocFactorMatrix,(V$4+1),FALSE)*$E2919</f>
        <v>0</v>
      </c>
      <c r="W2919" s="22">
        <f t="shared" si="1371"/>
        <v>0</v>
      </c>
      <c r="X2919" s="22">
        <f>VLOOKUP(CONCATENATE($F2919," ",$G2919),AllocFactorMatrix,(X$4+1),FALSE)*$E2919</f>
        <v>0</v>
      </c>
      <c r="Y2919" s="22">
        <f>VLOOKUP(CONCATENATE($F2919," ",$G2919),AllocFactorMatrix,(Y$4+1),FALSE)*$E2919</f>
        <v>0</v>
      </c>
      <c r="Z2919" s="22">
        <f t="shared" si="1365"/>
        <v>0</v>
      </c>
      <c r="AA2919" s="22">
        <f>VLOOKUP(CONCATENATE($F2919," ",$G2919),AllocFactorMatrix,(AA$4+1),FALSE)*$E2919</f>
        <v>0</v>
      </c>
      <c r="AB2919" s="22">
        <f>VLOOKUP(CONCATENATE($F2919," ",$G2919),AllocFactorMatrix,(AB$4+1),FALSE)*$E2919</f>
        <v>0</v>
      </c>
      <c r="AC2919" s="22">
        <f>VLOOKUP(CONCATENATE($F2919," ",$G2919),AllocFactorMatrix,(AC$4+1),FALSE)*$E2919</f>
        <v>0</v>
      </c>
    </row>
    <row r="2920" spans="4:29" hidden="1" outlineLevel="1">
      <c r="F2920" s="42" t="str">
        <f>F2927</f>
        <v>PROD_DEMAND</v>
      </c>
      <c r="G2920" s="17" t="str">
        <f>$G$8</f>
        <v>PRODUCTION</v>
      </c>
      <c r="H2920" s="21">
        <f t="shared" si="1355"/>
        <v>0</v>
      </c>
      <c r="I2920" s="22">
        <f>VLOOKUP(CONCATENATE($F2920," ",$G2920),AllocFactorMatrix,(I$4+1),FALSE)*$E2927</f>
        <v>0</v>
      </c>
      <c r="J2920" s="22">
        <f>VLOOKUP(CONCATENATE($F2920," ",$G2920),AllocFactorMatrix,(J$4+1),FALSE)*$E2927</f>
        <v>0</v>
      </c>
      <c r="K2920" s="22">
        <f>VLOOKUP(CONCATENATE($F2920," ",$G2920),AllocFactorMatrix,(K$4+1),FALSE)*$E2927</f>
        <v>0</v>
      </c>
      <c r="L2920" s="22">
        <f>VLOOKUP(CONCATENATE($F2920," ",$G2920),AllocFactorMatrix,(L$4+1),FALSE)*$E2927</f>
        <v>0</v>
      </c>
      <c r="M2920" s="22">
        <f t="shared" ref="M2920:M2959" si="1372">SUBTOTAL(9,J2920:L2920)</f>
        <v>0</v>
      </c>
      <c r="N2920" s="22">
        <f>VLOOKUP(CONCATENATE($F2920," ",$G2920),AllocFactorMatrix,(N$4+1),FALSE)*$E2927</f>
        <v>0</v>
      </c>
      <c r="O2920" s="22">
        <f>VLOOKUP(CONCATENATE($F2920," ",$G2920),AllocFactorMatrix,(O$4+1),FALSE)*$E2927</f>
        <v>0</v>
      </c>
      <c r="P2920" s="22">
        <f>VLOOKUP(CONCATENATE($F2920," ",$G2920),AllocFactorMatrix,(P$4+1),FALSE)*$E2927</f>
        <v>0</v>
      </c>
      <c r="Q2920" s="22">
        <f>VLOOKUP(CONCATENATE($F2920," ",$G2920),AllocFactorMatrix,(Q$4+1),FALSE)*$E2927</f>
        <v>0</v>
      </c>
      <c r="R2920" s="22">
        <f>SUBTOTAL(9,N2920:Q2920)</f>
        <v>0</v>
      </c>
      <c r="S2920" s="22">
        <f>VLOOKUP(CONCATENATE($F2920," ",$G2920),AllocFactorMatrix,(S$4+1),FALSE)*$E2927</f>
        <v>0</v>
      </c>
      <c r="T2920" s="22">
        <f>VLOOKUP(CONCATENATE($F2920," ",$G2920),AllocFactorMatrix,(T$4+1),FALSE)*$E2927</f>
        <v>0</v>
      </c>
      <c r="U2920" s="22">
        <f>VLOOKUP(CONCATENATE($F2920," ",$G2920),AllocFactorMatrix,(U$4+1),FALSE)*$E2927</f>
        <v>0</v>
      </c>
      <c r="V2920" s="22">
        <f>VLOOKUP(CONCATENATE($F2920," ",$G2920),AllocFactorMatrix,(V$4+1),FALSE)*$E2927</f>
        <v>0</v>
      </c>
      <c r="W2920" s="22">
        <f>SUBTOTAL(9,S2920:V2920)</f>
        <v>0</v>
      </c>
      <c r="X2920" s="22">
        <f>VLOOKUP(CONCATENATE($F2920," ",$G2920),AllocFactorMatrix,(X$4+1),FALSE)*$E2927</f>
        <v>0</v>
      </c>
      <c r="Y2920" s="22">
        <f>VLOOKUP(CONCATENATE($F2920," ",$G2920),AllocFactorMatrix,(Y$4+1),FALSE)*$E2927</f>
        <v>0</v>
      </c>
      <c r="Z2920" s="22">
        <f t="shared" ref="Z2920:Z2959" si="1373">SUBTOTAL(9,X2920:Y2920)</f>
        <v>0</v>
      </c>
      <c r="AA2920" s="22">
        <f>VLOOKUP(CONCATENATE($F2920," ",$G2920),AllocFactorMatrix,(AA$4+1),FALSE)*$E2927</f>
        <v>0</v>
      </c>
      <c r="AB2920" s="22">
        <f>VLOOKUP(CONCATENATE($F2920," ",$G2920),AllocFactorMatrix,(AB$4+1),FALSE)*$E2927</f>
        <v>0</v>
      </c>
      <c r="AC2920" s="22">
        <f>VLOOKUP(CONCATENATE($F2920," ",$G2920),AllocFactorMatrix,(AC$4+1),FALSE)*$E2927</f>
        <v>0</v>
      </c>
    </row>
    <row r="2921" spans="4:29" hidden="1" outlineLevel="1">
      <c r="F2921" s="42" t="str">
        <f>F2927</f>
        <v>PROD_DEMAND</v>
      </c>
      <c r="G2921" s="17" t="str">
        <f>$G$9</f>
        <v>BULKTRAN</v>
      </c>
      <c r="H2921" s="21">
        <f t="shared" si="1355"/>
        <v>0</v>
      </c>
      <c r="I2921" s="22">
        <f>VLOOKUP(CONCATENATE($F2921," ",$G2921),AllocFactorMatrix,(I$4+1),FALSE)*$E2927</f>
        <v>0</v>
      </c>
      <c r="J2921" s="22">
        <f>VLOOKUP(CONCATENATE($F2921," ",$G2921),AllocFactorMatrix,(J$4+1),FALSE)*$E2927</f>
        <v>0</v>
      </c>
      <c r="K2921" s="22">
        <f>VLOOKUP(CONCATENATE($F2921," ",$G2921),AllocFactorMatrix,(K$4+1),FALSE)*$E2927</f>
        <v>0</v>
      </c>
      <c r="L2921" s="22">
        <f>VLOOKUP(CONCATENATE($F2921," ",$G2921),AllocFactorMatrix,(L$4+1),FALSE)*$E2927</f>
        <v>0</v>
      </c>
      <c r="M2921" s="22">
        <f t="shared" si="1372"/>
        <v>0</v>
      </c>
      <c r="N2921" s="22">
        <f>VLOOKUP(CONCATENATE($F2921," ",$G2921),AllocFactorMatrix,(N$4+1),FALSE)*$E2927</f>
        <v>0</v>
      </c>
      <c r="O2921" s="22">
        <f>VLOOKUP(CONCATENATE($F2921," ",$G2921),AllocFactorMatrix,(O$4+1),FALSE)*$E2927</f>
        <v>0</v>
      </c>
      <c r="P2921" s="22">
        <f>VLOOKUP(CONCATENATE($F2921," ",$G2921),AllocFactorMatrix,(P$4+1),FALSE)*$E2927</f>
        <v>0</v>
      </c>
      <c r="Q2921" s="22">
        <f>VLOOKUP(CONCATENATE($F2921," ",$G2921),AllocFactorMatrix,(Q$4+1),FALSE)*$E2927</f>
        <v>0</v>
      </c>
      <c r="R2921" s="22">
        <f t="shared" ref="R2921:R2927" si="1374">SUBTOTAL(9,N2921:Q2921)</f>
        <v>0</v>
      </c>
      <c r="S2921" s="22">
        <f>VLOOKUP(CONCATENATE($F2921," ",$G2921),AllocFactorMatrix,(S$4+1),FALSE)*$E2927</f>
        <v>0</v>
      </c>
      <c r="T2921" s="22">
        <f>VLOOKUP(CONCATENATE($F2921," ",$G2921),AllocFactorMatrix,(T$4+1),FALSE)*$E2927</f>
        <v>0</v>
      </c>
      <c r="U2921" s="22">
        <f>VLOOKUP(CONCATENATE($F2921," ",$G2921),AllocFactorMatrix,(U$4+1),FALSE)*$E2927</f>
        <v>0</v>
      </c>
      <c r="V2921" s="22">
        <f>VLOOKUP(CONCATENATE($F2921," ",$G2921),AllocFactorMatrix,(V$4+1),FALSE)*$E2927</f>
        <v>0</v>
      </c>
      <c r="W2921" s="22">
        <f t="shared" ref="W2921:W2927" si="1375">SUBTOTAL(9,S2921:V2921)</f>
        <v>0</v>
      </c>
      <c r="X2921" s="22">
        <f>VLOOKUP(CONCATENATE($F2921," ",$G2921),AllocFactorMatrix,(X$4+1),FALSE)*$E2927</f>
        <v>0</v>
      </c>
      <c r="Y2921" s="22">
        <f>VLOOKUP(CONCATENATE($F2921," ",$G2921),AllocFactorMatrix,(Y$4+1),FALSE)*$E2927</f>
        <v>0</v>
      </c>
      <c r="Z2921" s="22">
        <f t="shared" si="1373"/>
        <v>0</v>
      </c>
      <c r="AA2921" s="22">
        <f>VLOOKUP(CONCATENATE($F2921," ",$G2921),AllocFactorMatrix,(AA$4+1),FALSE)*$E2927</f>
        <v>0</v>
      </c>
      <c r="AB2921" s="22">
        <f>VLOOKUP(CONCATENATE($F2921," ",$G2921),AllocFactorMatrix,(AB$4+1),FALSE)*$E2927</f>
        <v>0</v>
      </c>
      <c r="AC2921" s="22">
        <f>VLOOKUP(CONCATENATE($F2921," ",$G2921),AllocFactorMatrix,(AC$4+1),FALSE)*$E2927</f>
        <v>0</v>
      </c>
    </row>
    <row r="2922" spans="4:29" hidden="1" outlineLevel="1">
      <c r="F2922" s="42" t="str">
        <f>F2927</f>
        <v>PROD_DEMAND</v>
      </c>
      <c r="G2922" s="17" t="str">
        <f>$G$10</f>
        <v>SUBTRAN</v>
      </c>
      <c r="H2922" s="21">
        <f t="shared" si="1355"/>
        <v>0</v>
      </c>
      <c r="I2922" s="22">
        <f>VLOOKUP(CONCATENATE($F2922," ",$G2922),AllocFactorMatrix,(I$4+1),FALSE)*$E2927</f>
        <v>0</v>
      </c>
      <c r="J2922" s="22">
        <f>VLOOKUP(CONCATENATE($F2922," ",$G2922),AllocFactorMatrix,(J$4+1),FALSE)*$E2927</f>
        <v>0</v>
      </c>
      <c r="K2922" s="22">
        <f>VLOOKUP(CONCATENATE($F2922," ",$G2922),AllocFactorMatrix,(K$4+1),FALSE)*$E2927</f>
        <v>0</v>
      </c>
      <c r="L2922" s="22">
        <f>VLOOKUP(CONCATENATE($F2922," ",$G2922),AllocFactorMatrix,(L$4+1),FALSE)*$E2927</f>
        <v>0</v>
      </c>
      <c r="M2922" s="22">
        <f t="shared" si="1372"/>
        <v>0</v>
      </c>
      <c r="N2922" s="22">
        <f>VLOOKUP(CONCATENATE($F2922," ",$G2922),AllocFactorMatrix,(N$4+1),FALSE)*$E2927</f>
        <v>0</v>
      </c>
      <c r="O2922" s="22">
        <f>VLOOKUP(CONCATENATE($F2922," ",$G2922),AllocFactorMatrix,(O$4+1),FALSE)*$E2927</f>
        <v>0</v>
      </c>
      <c r="P2922" s="22">
        <f>VLOOKUP(CONCATENATE($F2922," ",$G2922),AllocFactorMatrix,(P$4+1),FALSE)*$E2927</f>
        <v>0</v>
      </c>
      <c r="Q2922" s="22">
        <f>VLOOKUP(CONCATENATE($F2922," ",$G2922),AllocFactorMatrix,(Q$4+1),FALSE)*$E2927</f>
        <v>0</v>
      </c>
      <c r="R2922" s="22">
        <f t="shared" si="1374"/>
        <v>0</v>
      </c>
      <c r="S2922" s="22">
        <f>VLOOKUP(CONCATENATE($F2922," ",$G2922),AllocFactorMatrix,(S$4+1),FALSE)*$E2927</f>
        <v>0</v>
      </c>
      <c r="T2922" s="22">
        <f>VLOOKUP(CONCATENATE($F2922," ",$G2922),AllocFactorMatrix,(T$4+1),FALSE)*$E2927</f>
        <v>0</v>
      </c>
      <c r="U2922" s="22">
        <f>VLOOKUP(CONCATENATE($F2922," ",$G2922),AllocFactorMatrix,(U$4+1),FALSE)*$E2927</f>
        <v>0</v>
      </c>
      <c r="V2922" s="22">
        <f>VLOOKUP(CONCATENATE($F2922," ",$G2922),AllocFactorMatrix,(V$4+1),FALSE)*$E2927</f>
        <v>0</v>
      </c>
      <c r="W2922" s="22">
        <f t="shared" si="1375"/>
        <v>0</v>
      </c>
      <c r="X2922" s="22">
        <f>VLOOKUP(CONCATENATE($F2922," ",$G2922),AllocFactorMatrix,(X$4+1),FALSE)*$E2927</f>
        <v>0</v>
      </c>
      <c r="Y2922" s="22">
        <f>VLOOKUP(CONCATENATE($F2922," ",$G2922),AllocFactorMatrix,(Y$4+1),FALSE)*$E2927</f>
        <v>0</v>
      </c>
      <c r="Z2922" s="22">
        <f t="shared" si="1373"/>
        <v>0</v>
      </c>
      <c r="AA2922" s="22">
        <f>VLOOKUP(CONCATENATE($F2922," ",$G2922),AllocFactorMatrix,(AA$4+1),FALSE)*$E2927</f>
        <v>0</v>
      </c>
      <c r="AB2922" s="22">
        <f>VLOOKUP(CONCATENATE($F2922," ",$G2922),AllocFactorMatrix,(AB$4+1),FALSE)*$E2927</f>
        <v>0</v>
      </c>
      <c r="AC2922" s="22">
        <f>VLOOKUP(CONCATENATE($F2922," ",$G2922),AllocFactorMatrix,(AC$4+1),FALSE)*$E2927</f>
        <v>0</v>
      </c>
    </row>
    <row r="2923" spans="4:29" hidden="1" outlineLevel="1">
      <c r="F2923" s="42" t="str">
        <f>F2927</f>
        <v>PROD_DEMAND</v>
      </c>
      <c r="G2923" s="17" t="str">
        <f>$G$11</f>
        <v>DISTPRI</v>
      </c>
      <c r="H2923" s="21">
        <f t="shared" si="1355"/>
        <v>0</v>
      </c>
      <c r="I2923" s="22">
        <f>VLOOKUP(CONCATENATE($F2923," ",$G2923),AllocFactorMatrix,(I$4+1),FALSE)*$E2927</f>
        <v>0</v>
      </c>
      <c r="J2923" s="22">
        <f>VLOOKUP(CONCATENATE($F2923," ",$G2923),AllocFactorMatrix,(J$4+1),FALSE)*$E2927</f>
        <v>0</v>
      </c>
      <c r="K2923" s="22">
        <f>VLOOKUP(CONCATENATE($F2923," ",$G2923),AllocFactorMatrix,(K$4+1),FALSE)*$E2927</f>
        <v>0</v>
      </c>
      <c r="L2923" s="22">
        <f>VLOOKUP(CONCATENATE($F2923," ",$G2923),AllocFactorMatrix,(L$4+1),FALSE)*$E2927</f>
        <v>0</v>
      </c>
      <c r="M2923" s="22">
        <f t="shared" si="1372"/>
        <v>0</v>
      </c>
      <c r="N2923" s="22">
        <f>VLOOKUP(CONCATENATE($F2923," ",$G2923),AllocFactorMatrix,(N$4+1),FALSE)*$E2927</f>
        <v>0</v>
      </c>
      <c r="O2923" s="22">
        <f>VLOOKUP(CONCATENATE($F2923," ",$G2923),AllocFactorMatrix,(O$4+1),FALSE)*$E2927</f>
        <v>0</v>
      </c>
      <c r="P2923" s="22">
        <f>VLOOKUP(CONCATENATE($F2923," ",$G2923),AllocFactorMatrix,(P$4+1),FALSE)*$E2927</f>
        <v>0</v>
      </c>
      <c r="Q2923" s="22">
        <f>VLOOKUP(CONCATENATE($F2923," ",$G2923),AllocFactorMatrix,(Q$4+1),FALSE)*$E2927</f>
        <v>0</v>
      </c>
      <c r="R2923" s="22">
        <f t="shared" si="1374"/>
        <v>0</v>
      </c>
      <c r="S2923" s="22">
        <f>VLOOKUP(CONCATENATE($F2923," ",$G2923),AllocFactorMatrix,(S$4+1),FALSE)*$E2927</f>
        <v>0</v>
      </c>
      <c r="T2923" s="22">
        <f>VLOOKUP(CONCATENATE($F2923," ",$G2923),AllocFactorMatrix,(T$4+1),FALSE)*$E2927</f>
        <v>0</v>
      </c>
      <c r="U2923" s="22">
        <f>VLOOKUP(CONCATENATE($F2923," ",$G2923),AllocFactorMatrix,(U$4+1),FALSE)*$E2927</f>
        <v>0</v>
      </c>
      <c r="V2923" s="22">
        <f>VLOOKUP(CONCATENATE($F2923," ",$G2923),AllocFactorMatrix,(V$4+1),FALSE)*$E2927</f>
        <v>0</v>
      </c>
      <c r="W2923" s="22">
        <f t="shared" si="1375"/>
        <v>0</v>
      </c>
      <c r="X2923" s="22">
        <f>VLOOKUP(CONCATENATE($F2923," ",$G2923),AllocFactorMatrix,(X$4+1),FALSE)*$E2927</f>
        <v>0</v>
      </c>
      <c r="Y2923" s="22">
        <f>VLOOKUP(CONCATENATE($F2923," ",$G2923),AllocFactorMatrix,(Y$4+1),FALSE)*$E2927</f>
        <v>0</v>
      </c>
      <c r="Z2923" s="22">
        <f t="shared" si="1373"/>
        <v>0</v>
      </c>
      <c r="AA2923" s="22">
        <f>VLOOKUP(CONCATENATE($F2923," ",$G2923),AllocFactorMatrix,(AA$4+1),FALSE)*$E2927</f>
        <v>0</v>
      </c>
      <c r="AB2923" s="22">
        <f>VLOOKUP(CONCATENATE($F2923," ",$G2923),AllocFactorMatrix,(AB$4+1),FALSE)*$E2927</f>
        <v>0</v>
      </c>
      <c r="AC2923" s="22">
        <f>VLOOKUP(CONCATENATE($F2923," ",$G2923),AllocFactorMatrix,(AC$4+1),FALSE)*$E2927</f>
        <v>0</v>
      </c>
    </row>
    <row r="2924" spans="4:29" hidden="1" outlineLevel="1">
      <c r="F2924" s="42" t="str">
        <f>F2927</f>
        <v>PROD_DEMAND</v>
      </c>
      <c r="G2924" s="17" t="str">
        <f>$G$12</f>
        <v>DISTSEC</v>
      </c>
      <c r="H2924" s="21">
        <f t="shared" si="1355"/>
        <v>0</v>
      </c>
      <c r="I2924" s="22">
        <f>VLOOKUP(CONCATENATE($F2924," ",$G2924),AllocFactorMatrix,(I$4+1),FALSE)*$E2927</f>
        <v>0</v>
      </c>
      <c r="J2924" s="22">
        <f>VLOOKUP(CONCATENATE($F2924," ",$G2924),AllocFactorMatrix,(J$4+1),FALSE)*$E2927</f>
        <v>0</v>
      </c>
      <c r="K2924" s="22">
        <f>VLOOKUP(CONCATENATE($F2924," ",$G2924),AllocFactorMatrix,(K$4+1),FALSE)*$E2927</f>
        <v>0</v>
      </c>
      <c r="L2924" s="22">
        <f>VLOOKUP(CONCATENATE($F2924," ",$G2924),AllocFactorMatrix,(L$4+1),FALSE)*$E2927</f>
        <v>0</v>
      </c>
      <c r="M2924" s="22">
        <f t="shared" si="1372"/>
        <v>0</v>
      </c>
      <c r="N2924" s="22">
        <f>VLOOKUP(CONCATENATE($F2924," ",$G2924),AllocFactorMatrix,(N$4+1),FALSE)*$E2927</f>
        <v>0</v>
      </c>
      <c r="O2924" s="22">
        <f>VLOOKUP(CONCATENATE($F2924," ",$G2924),AllocFactorMatrix,(O$4+1),FALSE)*$E2927</f>
        <v>0</v>
      </c>
      <c r="P2924" s="22">
        <f>VLOOKUP(CONCATENATE($F2924," ",$G2924),AllocFactorMatrix,(P$4+1),FALSE)*$E2927</f>
        <v>0</v>
      </c>
      <c r="Q2924" s="22">
        <f>VLOOKUP(CONCATENATE($F2924," ",$G2924),AllocFactorMatrix,(Q$4+1),FALSE)*$E2927</f>
        <v>0</v>
      </c>
      <c r="R2924" s="22">
        <f t="shared" si="1374"/>
        <v>0</v>
      </c>
      <c r="S2924" s="22">
        <f>VLOOKUP(CONCATENATE($F2924," ",$G2924),AllocFactorMatrix,(S$4+1),FALSE)*$E2927</f>
        <v>0</v>
      </c>
      <c r="T2924" s="22">
        <f>VLOOKUP(CONCATENATE($F2924," ",$G2924),AllocFactorMatrix,(T$4+1),FALSE)*$E2927</f>
        <v>0</v>
      </c>
      <c r="U2924" s="22">
        <f>VLOOKUP(CONCATENATE($F2924," ",$G2924),AllocFactorMatrix,(U$4+1),FALSE)*$E2927</f>
        <v>0</v>
      </c>
      <c r="V2924" s="22">
        <f>VLOOKUP(CONCATENATE($F2924," ",$G2924),AllocFactorMatrix,(V$4+1),FALSE)*$E2927</f>
        <v>0</v>
      </c>
      <c r="W2924" s="22">
        <f t="shared" si="1375"/>
        <v>0</v>
      </c>
      <c r="X2924" s="22">
        <f>VLOOKUP(CONCATENATE($F2924," ",$G2924),AllocFactorMatrix,(X$4+1),FALSE)*$E2927</f>
        <v>0</v>
      </c>
      <c r="Y2924" s="22">
        <f>VLOOKUP(CONCATENATE($F2924," ",$G2924),AllocFactorMatrix,(Y$4+1),FALSE)*$E2927</f>
        <v>0</v>
      </c>
      <c r="Z2924" s="22">
        <f t="shared" si="1373"/>
        <v>0</v>
      </c>
      <c r="AA2924" s="22">
        <f>VLOOKUP(CONCATENATE($F2924," ",$G2924),AllocFactorMatrix,(AA$4+1),FALSE)*$E2927</f>
        <v>0</v>
      </c>
      <c r="AB2924" s="22">
        <f>VLOOKUP(CONCATENATE($F2924," ",$G2924),AllocFactorMatrix,(AB$4+1),FALSE)*$E2927</f>
        <v>0</v>
      </c>
      <c r="AC2924" s="22">
        <f>VLOOKUP(CONCATENATE($F2924," ",$G2924),AllocFactorMatrix,(AC$4+1),FALSE)*$E2927</f>
        <v>0</v>
      </c>
    </row>
    <row r="2925" spans="4:29" hidden="1" outlineLevel="1">
      <c r="F2925" s="42" t="str">
        <f>F2927</f>
        <v>PROD_DEMAND</v>
      </c>
      <c r="G2925" s="17" t="str">
        <f>$G$13</f>
        <v>ENERGY</v>
      </c>
      <c r="H2925" s="21">
        <f t="shared" si="1355"/>
        <v>0</v>
      </c>
      <c r="I2925" s="22">
        <f>VLOOKUP(CONCATENATE($F2925," ",$G2925),AllocFactorMatrix,(I$4+1),FALSE)*$E2927</f>
        <v>0</v>
      </c>
      <c r="J2925" s="22">
        <f>VLOOKUP(CONCATENATE($F2925," ",$G2925),AllocFactorMatrix,(J$4+1),FALSE)*$E2927</f>
        <v>0</v>
      </c>
      <c r="K2925" s="22">
        <f>VLOOKUP(CONCATENATE($F2925," ",$G2925),AllocFactorMatrix,(K$4+1),FALSE)*$E2927</f>
        <v>0</v>
      </c>
      <c r="L2925" s="22">
        <f>VLOOKUP(CONCATENATE($F2925," ",$G2925),AllocFactorMatrix,(L$4+1),FALSE)*$E2927</f>
        <v>0</v>
      </c>
      <c r="M2925" s="22">
        <f t="shared" si="1372"/>
        <v>0</v>
      </c>
      <c r="N2925" s="22">
        <f>VLOOKUP(CONCATENATE($F2925," ",$G2925),AllocFactorMatrix,(N$4+1),FALSE)*$E2927</f>
        <v>0</v>
      </c>
      <c r="O2925" s="22">
        <f>VLOOKUP(CONCATENATE($F2925," ",$G2925),AllocFactorMatrix,(O$4+1),FALSE)*$E2927</f>
        <v>0</v>
      </c>
      <c r="P2925" s="22">
        <f>VLOOKUP(CONCATENATE($F2925," ",$G2925),AllocFactorMatrix,(P$4+1),FALSE)*$E2927</f>
        <v>0</v>
      </c>
      <c r="Q2925" s="22">
        <f>VLOOKUP(CONCATENATE($F2925," ",$G2925),AllocFactorMatrix,(Q$4+1),FALSE)*$E2927</f>
        <v>0</v>
      </c>
      <c r="R2925" s="22">
        <f t="shared" si="1374"/>
        <v>0</v>
      </c>
      <c r="S2925" s="22">
        <f>VLOOKUP(CONCATENATE($F2925," ",$G2925),AllocFactorMatrix,(S$4+1),FALSE)*$E2927</f>
        <v>0</v>
      </c>
      <c r="T2925" s="22">
        <f>VLOOKUP(CONCATENATE($F2925," ",$G2925),AllocFactorMatrix,(T$4+1),FALSE)*$E2927</f>
        <v>0</v>
      </c>
      <c r="U2925" s="22">
        <f>VLOOKUP(CONCATENATE($F2925," ",$G2925),AllocFactorMatrix,(U$4+1),FALSE)*$E2927</f>
        <v>0</v>
      </c>
      <c r="V2925" s="22">
        <f>VLOOKUP(CONCATENATE($F2925," ",$G2925),AllocFactorMatrix,(V$4+1),FALSE)*$E2927</f>
        <v>0</v>
      </c>
      <c r="W2925" s="22">
        <f t="shared" si="1375"/>
        <v>0</v>
      </c>
      <c r="X2925" s="22">
        <f>VLOOKUP(CONCATENATE($F2925," ",$G2925),AllocFactorMatrix,(X$4+1),FALSE)*$E2927</f>
        <v>0</v>
      </c>
      <c r="Y2925" s="22">
        <f>VLOOKUP(CONCATENATE($F2925," ",$G2925),AllocFactorMatrix,(Y$4+1),FALSE)*$E2927</f>
        <v>0</v>
      </c>
      <c r="Z2925" s="22">
        <f t="shared" si="1373"/>
        <v>0</v>
      </c>
      <c r="AA2925" s="22">
        <f>VLOOKUP(CONCATENATE($F2925," ",$G2925),AllocFactorMatrix,(AA$4+1),FALSE)*$E2927</f>
        <v>0</v>
      </c>
      <c r="AB2925" s="22">
        <f>VLOOKUP(CONCATENATE($F2925," ",$G2925),AllocFactorMatrix,(AB$4+1),FALSE)*$E2927</f>
        <v>0</v>
      </c>
      <c r="AC2925" s="22">
        <f>VLOOKUP(CONCATENATE($F2925," ",$G2925),AllocFactorMatrix,(AC$4+1),FALSE)*$E2927</f>
        <v>0</v>
      </c>
    </row>
    <row r="2926" spans="4:29" hidden="1" outlineLevel="1">
      <c r="F2926" s="42" t="str">
        <f>F2927</f>
        <v>PROD_DEMAND</v>
      </c>
      <c r="G2926" s="17" t="str">
        <f>$G$14</f>
        <v>CUSTOMER</v>
      </c>
      <c r="H2926" s="21">
        <f t="shared" si="1355"/>
        <v>0</v>
      </c>
      <c r="I2926" s="22">
        <f>VLOOKUP(CONCATENATE($F2926," ",$G2926),AllocFactorMatrix,(I$4+1),FALSE)*$E2927</f>
        <v>0</v>
      </c>
      <c r="J2926" s="22">
        <f>VLOOKUP(CONCATENATE($F2926," ",$G2926),AllocFactorMatrix,(J$4+1),FALSE)*$E2927</f>
        <v>0</v>
      </c>
      <c r="K2926" s="22">
        <f>VLOOKUP(CONCATENATE($F2926," ",$G2926),AllocFactorMatrix,(K$4+1),FALSE)*$E2927</f>
        <v>0</v>
      </c>
      <c r="L2926" s="22">
        <f>VLOOKUP(CONCATENATE($F2926," ",$G2926),AllocFactorMatrix,(L$4+1),FALSE)*$E2927</f>
        <v>0</v>
      </c>
      <c r="M2926" s="22">
        <f t="shared" si="1372"/>
        <v>0</v>
      </c>
      <c r="N2926" s="22">
        <f>VLOOKUP(CONCATENATE($F2926," ",$G2926),AllocFactorMatrix,(N$4+1),FALSE)*$E2927</f>
        <v>0</v>
      </c>
      <c r="O2926" s="22">
        <f>VLOOKUP(CONCATENATE($F2926," ",$G2926),AllocFactorMatrix,(O$4+1),FALSE)*$E2927</f>
        <v>0</v>
      </c>
      <c r="P2926" s="22">
        <f>VLOOKUP(CONCATENATE($F2926," ",$G2926),AllocFactorMatrix,(P$4+1),FALSE)*$E2927</f>
        <v>0</v>
      </c>
      <c r="Q2926" s="22">
        <f>VLOOKUP(CONCATENATE($F2926," ",$G2926),AllocFactorMatrix,(Q$4+1),FALSE)*$E2927</f>
        <v>0</v>
      </c>
      <c r="R2926" s="22">
        <f t="shared" si="1374"/>
        <v>0</v>
      </c>
      <c r="S2926" s="22">
        <f>VLOOKUP(CONCATENATE($F2926," ",$G2926),AllocFactorMatrix,(S$4+1),FALSE)*$E2927</f>
        <v>0</v>
      </c>
      <c r="T2926" s="22">
        <f>VLOOKUP(CONCATENATE($F2926," ",$G2926),AllocFactorMatrix,(T$4+1),FALSE)*$E2927</f>
        <v>0</v>
      </c>
      <c r="U2926" s="22">
        <f>VLOOKUP(CONCATENATE($F2926," ",$G2926),AllocFactorMatrix,(U$4+1),FALSE)*$E2927</f>
        <v>0</v>
      </c>
      <c r="V2926" s="22">
        <f>VLOOKUP(CONCATENATE($F2926," ",$G2926),AllocFactorMatrix,(V$4+1),FALSE)*$E2927</f>
        <v>0</v>
      </c>
      <c r="W2926" s="22">
        <f t="shared" si="1375"/>
        <v>0</v>
      </c>
      <c r="X2926" s="22">
        <f>VLOOKUP(CONCATENATE($F2926," ",$G2926),AllocFactorMatrix,(X$4+1),FALSE)*$E2927</f>
        <v>0</v>
      </c>
      <c r="Y2926" s="22">
        <f>VLOOKUP(CONCATENATE($F2926," ",$G2926),AllocFactorMatrix,(Y$4+1),FALSE)*$E2927</f>
        <v>0</v>
      </c>
      <c r="Z2926" s="22">
        <f t="shared" si="1373"/>
        <v>0</v>
      </c>
      <c r="AA2926" s="22">
        <f>VLOOKUP(CONCATENATE($F2926," ",$G2926),AllocFactorMatrix,(AA$4+1),FALSE)*$E2927</f>
        <v>0</v>
      </c>
      <c r="AB2926" s="22">
        <f>VLOOKUP(CONCATENATE($F2926," ",$G2926),AllocFactorMatrix,(AB$4+1),FALSE)*$E2927</f>
        <v>0</v>
      </c>
      <c r="AC2926" s="22">
        <f>VLOOKUP(CONCATENATE($F2926," ",$G2926),AllocFactorMatrix,(AC$4+1),FALSE)*$E2927</f>
        <v>0</v>
      </c>
    </row>
    <row r="2927" spans="4:29" collapsed="1">
      <c r="D2927" s="39" t="s">
        <v>444</v>
      </c>
      <c r="E2927" s="19"/>
      <c r="F2927" s="42" t="s">
        <v>29</v>
      </c>
      <c r="G2927" s="17" t="str">
        <f>$G$15</f>
        <v>TOTAL</v>
      </c>
      <c r="H2927" s="21">
        <f t="shared" si="1355"/>
        <v>0</v>
      </c>
      <c r="I2927" s="22">
        <f>VLOOKUP(CONCATENATE($F2927," ",$G2927),AllocFactorMatrix,(I$4+1),FALSE)*$E2927</f>
        <v>0</v>
      </c>
      <c r="J2927" s="22">
        <f>VLOOKUP(CONCATENATE($F2927," ",$G2927),AllocFactorMatrix,(J$4+1),FALSE)*$E2927</f>
        <v>0</v>
      </c>
      <c r="K2927" s="22">
        <f>VLOOKUP(CONCATENATE($F2927," ",$G2927),AllocFactorMatrix,(K$4+1),FALSE)*$E2927</f>
        <v>0</v>
      </c>
      <c r="L2927" s="22">
        <f>VLOOKUP(CONCATENATE($F2927," ",$G2927),AllocFactorMatrix,(L$4+1),FALSE)*$E2927</f>
        <v>0</v>
      </c>
      <c r="M2927" s="22">
        <f t="shared" si="1372"/>
        <v>0</v>
      </c>
      <c r="N2927" s="22">
        <f>VLOOKUP(CONCATENATE($F2927," ",$G2927),AllocFactorMatrix,(N$4+1),FALSE)*$E2927</f>
        <v>0</v>
      </c>
      <c r="O2927" s="22">
        <f>VLOOKUP(CONCATENATE($F2927," ",$G2927),AllocFactorMatrix,(O$4+1),FALSE)*$E2927</f>
        <v>0</v>
      </c>
      <c r="P2927" s="22">
        <f>VLOOKUP(CONCATENATE($F2927," ",$G2927),AllocFactorMatrix,(P$4+1),FALSE)*$E2927</f>
        <v>0</v>
      </c>
      <c r="Q2927" s="22">
        <f>VLOOKUP(CONCATENATE($F2927," ",$G2927),AllocFactorMatrix,(Q$4+1),FALSE)*$E2927</f>
        <v>0</v>
      </c>
      <c r="R2927" s="22">
        <f t="shared" si="1374"/>
        <v>0</v>
      </c>
      <c r="S2927" s="22">
        <f>VLOOKUP(CONCATENATE($F2927," ",$G2927),AllocFactorMatrix,(S$4+1),FALSE)*$E2927</f>
        <v>0</v>
      </c>
      <c r="T2927" s="22">
        <f>VLOOKUP(CONCATENATE($F2927," ",$G2927),AllocFactorMatrix,(T$4+1),FALSE)*$E2927</f>
        <v>0</v>
      </c>
      <c r="U2927" s="22">
        <f>VLOOKUP(CONCATENATE($F2927," ",$G2927),AllocFactorMatrix,(U$4+1),FALSE)*$E2927</f>
        <v>0</v>
      </c>
      <c r="V2927" s="22">
        <f>VLOOKUP(CONCATENATE($F2927," ",$G2927),AllocFactorMatrix,(V$4+1),FALSE)*$E2927</f>
        <v>0</v>
      </c>
      <c r="W2927" s="22">
        <f t="shared" si="1375"/>
        <v>0</v>
      </c>
      <c r="X2927" s="22">
        <f>VLOOKUP(CONCATENATE($F2927," ",$G2927),AllocFactorMatrix,(X$4+1),FALSE)*$E2927</f>
        <v>0</v>
      </c>
      <c r="Y2927" s="22">
        <f>VLOOKUP(CONCATENATE($F2927," ",$G2927),AllocFactorMatrix,(Y$4+1),FALSE)*$E2927</f>
        <v>0</v>
      </c>
      <c r="Z2927" s="22">
        <f t="shared" si="1373"/>
        <v>0</v>
      </c>
      <c r="AA2927" s="22">
        <f>VLOOKUP(CONCATENATE($F2927," ",$G2927),AllocFactorMatrix,(AA$4+1),FALSE)*$E2927</f>
        <v>0</v>
      </c>
      <c r="AB2927" s="22">
        <f>VLOOKUP(CONCATENATE($F2927," ",$G2927),AllocFactorMatrix,(AB$4+1),FALSE)*$E2927</f>
        <v>0</v>
      </c>
      <c r="AC2927" s="22">
        <f>VLOOKUP(CONCATENATE($F2927," ",$G2927),AllocFactorMatrix,(AC$4+1),FALSE)*$E2927</f>
        <v>0</v>
      </c>
    </row>
    <row r="2928" spans="4:29" hidden="1" outlineLevel="1">
      <c r="F2928" s="42" t="str">
        <f>F2935</f>
        <v>PROD_DEMAND</v>
      </c>
      <c r="G2928" s="17" t="str">
        <f>$G$8</f>
        <v>PRODUCTION</v>
      </c>
      <c r="H2928" s="21">
        <f t="shared" si="1355"/>
        <v>0</v>
      </c>
      <c r="I2928" s="22">
        <f>VLOOKUP(CONCATENATE($F2928," ",$G2928),AllocFactorMatrix,(I$4+1),FALSE)*$E2935</f>
        <v>0</v>
      </c>
      <c r="J2928" s="22">
        <f>VLOOKUP(CONCATENATE($F2928," ",$G2928),AllocFactorMatrix,(J$4+1),FALSE)*$E2935</f>
        <v>0</v>
      </c>
      <c r="K2928" s="22">
        <f>VLOOKUP(CONCATENATE($F2928," ",$G2928),AllocFactorMatrix,(K$4+1),FALSE)*$E2935</f>
        <v>0</v>
      </c>
      <c r="L2928" s="22">
        <f>VLOOKUP(CONCATENATE($F2928," ",$G2928),AllocFactorMatrix,(L$4+1),FALSE)*$E2935</f>
        <v>0</v>
      </c>
      <c r="M2928" s="22">
        <f t="shared" si="1372"/>
        <v>0</v>
      </c>
      <c r="N2928" s="22">
        <f>VLOOKUP(CONCATENATE($F2928," ",$G2928),AllocFactorMatrix,(N$4+1),FALSE)*$E2935</f>
        <v>0</v>
      </c>
      <c r="O2928" s="22">
        <f>VLOOKUP(CONCATENATE($F2928," ",$G2928),AllocFactorMatrix,(O$4+1),FALSE)*$E2935</f>
        <v>0</v>
      </c>
      <c r="P2928" s="22">
        <f>VLOOKUP(CONCATENATE($F2928," ",$G2928),AllocFactorMatrix,(P$4+1),FALSE)*$E2935</f>
        <v>0</v>
      </c>
      <c r="Q2928" s="22">
        <f>VLOOKUP(CONCATENATE($F2928," ",$G2928),AllocFactorMatrix,(Q$4+1),FALSE)*$E2935</f>
        <v>0</v>
      </c>
      <c r="R2928" s="22">
        <f>SUBTOTAL(9,N2928:Q2928)</f>
        <v>0</v>
      </c>
      <c r="S2928" s="22">
        <f>VLOOKUP(CONCATENATE($F2928," ",$G2928),AllocFactorMatrix,(S$4+1),FALSE)*$E2935</f>
        <v>0</v>
      </c>
      <c r="T2928" s="22">
        <f>VLOOKUP(CONCATENATE($F2928," ",$G2928),AllocFactorMatrix,(T$4+1),FALSE)*$E2935</f>
        <v>0</v>
      </c>
      <c r="U2928" s="22">
        <f>VLOOKUP(CONCATENATE($F2928," ",$G2928),AllocFactorMatrix,(U$4+1),FALSE)*$E2935</f>
        <v>0</v>
      </c>
      <c r="V2928" s="22">
        <f>VLOOKUP(CONCATENATE($F2928," ",$G2928),AllocFactorMatrix,(V$4+1),FALSE)*$E2935</f>
        <v>0</v>
      </c>
      <c r="W2928" s="22">
        <f>SUBTOTAL(9,S2928:V2928)</f>
        <v>0</v>
      </c>
      <c r="X2928" s="22">
        <f>VLOOKUP(CONCATENATE($F2928," ",$G2928),AllocFactorMatrix,(X$4+1),FALSE)*$E2935</f>
        <v>0</v>
      </c>
      <c r="Y2928" s="22">
        <f>VLOOKUP(CONCATENATE($F2928," ",$G2928),AllocFactorMatrix,(Y$4+1),FALSE)*$E2935</f>
        <v>0</v>
      </c>
      <c r="Z2928" s="22">
        <f t="shared" si="1373"/>
        <v>0</v>
      </c>
      <c r="AA2928" s="22">
        <f>VLOOKUP(CONCATENATE($F2928," ",$G2928),AllocFactorMatrix,(AA$4+1),FALSE)*$E2935</f>
        <v>0</v>
      </c>
      <c r="AB2928" s="22">
        <f>VLOOKUP(CONCATENATE($F2928," ",$G2928),AllocFactorMatrix,(AB$4+1),FALSE)*$E2935</f>
        <v>0</v>
      </c>
      <c r="AC2928" s="22">
        <f>VLOOKUP(CONCATENATE($F2928," ",$G2928),AllocFactorMatrix,(AC$4+1),FALSE)*$E2935</f>
        <v>0</v>
      </c>
    </row>
    <row r="2929" spans="4:29" hidden="1" outlineLevel="1">
      <c r="F2929" s="42" t="str">
        <f>F2935</f>
        <v>PROD_DEMAND</v>
      </c>
      <c r="G2929" s="17" t="str">
        <f>$G$9</f>
        <v>BULKTRAN</v>
      </c>
      <c r="H2929" s="21">
        <f t="shared" si="1355"/>
        <v>0</v>
      </c>
      <c r="I2929" s="22">
        <f>VLOOKUP(CONCATENATE($F2929," ",$G2929),AllocFactorMatrix,(I$4+1),FALSE)*$E2935</f>
        <v>0</v>
      </c>
      <c r="J2929" s="22">
        <f>VLOOKUP(CONCATENATE($F2929," ",$G2929),AllocFactorMatrix,(J$4+1),FALSE)*$E2935</f>
        <v>0</v>
      </c>
      <c r="K2929" s="22">
        <f>VLOOKUP(CONCATENATE($F2929," ",$G2929),AllocFactorMatrix,(K$4+1),FALSE)*$E2935</f>
        <v>0</v>
      </c>
      <c r="L2929" s="22">
        <f>VLOOKUP(CONCATENATE($F2929," ",$G2929),AllocFactorMatrix,(L$4+1),FALSE)*$E2935</f>
        <v>0</v>
      </c>
      <c r="M2929" s="22">
        <f t="shared" si="1372"/>
        <v>0</v>
      </c>
      <c r="N2929" s="22">
        <f>VLOOKUP(CONCATENATE($F2929," ",$G2929),AllocFactorMatrix,(N$4+1),FALSE)*$E2935</f>
        <v>0</v>
      </c>
      <c r="O2929" s="22">
        <f>VLOOKUP(CONCATENATE($F2929," ",$G2929),AllocFactorMatrix,(O$4+1),FALSE)*$E2935</f>
        <v>0</v>
      </c>
      <c r="P2929" s="22">
        <f>VLOOKUP(CONCATENATE($F2929," ",$G2929),AllocFactorMatrix,(P$4+1),FALSE)*$E2935</f>
        <v>0</v>
      </c>
      <c r="Q2929" s="22">
        <f>VLOOKUP(CONCATENATE($F2929," ",$G2929),AllocFactorMatrix,(Q$4+1),FALSE)*$E2935</f>
        <v>0</v>
      </c>
      <c r="R2929" s="22">
        <f t="shared" ref="R2929:R2935" si="1376">SUBTOTAL(9,N2929:Q2929)</f>
        <v>0</v>
      </c>
      <c r="S2929" s="22">
        <f>VLOOKUP(CONCATENATE($F2929," ",$G2929),AllocFactorMatrix,(S$4+1),FALSE)*$E2935</f>
        <v>0</v>
      </c>
      <c r="T2929" s="22">
        <f>VLOOKUP(CONCATENATE($F2929," ",$G2929),AllocFactorMatrix,(T$4+1),FALSE)*$E2935</f>
        <v>0</v>
      </c>
      <c r="U2929" s="22">
        <f>VLOOKUP(CONCATENATE($F2929," ",$G2929),AllocFactorMatrix,(U$4+1),FALSE)*$E2935</f>
        <v>0</v>
      </c>
      <c r="V2929" s="22">
        <f>VLOOKUP(CONCATENATE($F2929," ",$G2929),AllocFactorMatrix,(V$4+1),FALSE)*$E2935</f>
        <v>0</v>
      </c>
      <c r="W2929" s="22">
        <f t="shared" ref="W2929:W2935" si="1377">SUBTOTAL(9,S2929:V2929)</f>
        <v>0</v>
      </c>
      <c r="X2929" s="22">
        <f>VLOOKUP(CONCATENATE($F2929," ",$G2929),AllocFactorMatrix,(X$4+1),FALSE)*$E2935</f>
        <v>0</v>
      </c>
      <c r="Y2929" s="22">
        <f>VLOOKUP(CONCATENATE($F2929," ",$G2929),AllocFactorMatrix,(Y$4+1),FALSE)*$E2935</f>
        <v>0</v>
      </c>
      <c r="Z2929" s="22">
        <f t="shared" si="1373"/>
        <v>0</v>
      </c>
      <c r="AA2929" s="22">
        <f>VLOOKUP(CONCATENATE($F2929," ",$G2929),AllocFactorMatrix,(AA$4+1),FALSE)*$E2935</f>
        <v>0</v>
      </c>
      <c r="AB2929" s="22">
        <f>VLOOKUP(CONCATENATE($F2929," ",$G2929),AllocFactorMatrix,(AB$4+1),FALSE)*$E2935</f>
        <v>0</v>
      </c>
      <c r="AC2929" s="22">
        <f>VLOOKUP(CONCATENATE($F2929," ",$G2929),AllocFactorMatrix,(AC$4+1),FALSE)*$E2935</f>
        <v>0</v>
      </c>
    </row>
    <row r="2930" spans="4:29" hidden="1" outlineLevel="1">
      <c r="F2930" s="42" t="str">
        <f>F2935</f>
        <v>PROD_DEMAND</v>
      </c>
      <c r="G2930" s="17" t="str">
        <f>$G$10</f>
        <v>SUBTRAN</v>
      </c>
      <c r="H2930" s="21">
        <f t="shared" si="1355"/>
        <v>0</v>
      </c>
      <c r="I2930" s="22">
        <f>VLOOKUP(CONCATENATE($F2930," ",$G2930),AllocFactorMatrix,(I$4+1),FALSE)*$E2935</f>
        <v>0</v>
      </c>
      <c r="J2930" s="22">
        <f>VLOOKUP(CONCATENATE($F2930," ",$G2930),AllocFactorMatrix,(J$4+1),FALSE)*$E2935</f>
        <v>0</v>
      </c>
      <c r="K2930" s="22">
        <f>VLOOKUP(CONCATENATE($F2930," ",$G2930),AllocFactorMatrix,(K$4+1),FALSE)*$E2935</f>
        <v>0</v>
      </c>
      <c r="L2930" s="22">
        <f>VLOOKUP(CONCATENATE($F2930," ",$G2930),AllocFactorMatrix,(L$4+1),FALSE)*$E2935</f>
        <v>0</v>
      </c>
      <c r="M2930" s="22">
        <f t="shared" si="1372"/>
        <v>0</v>
      </c>
      <c r="N2930" s="22">
        <f>VLOOKUP(CONCATENATE($F2930," ",$G2930),AllocFactorMatrix,(N$4+1),FALSE)*$E2935</f>
        <v>0</v>
      </c>
      <c r="O2930" s="22">
        <f>VLOOKUP(CONCATENATE($F2930," ",$G2930),AllocFactorMatrix,(O$4+1),FALSE)*$E2935</f>
        <v>0</v>
      </c>
      <c r="P2930" s="22">
        <f>VLOOKUP(CONCATENATE($F2930," ",$G2930),AllocFactorMatrix,(P$4+1),FALSE)*$E2935</f>
        <v>0</v>
      </c>
      <c r="Q2930" s="22">
        <f>VLOOKUP(CONCATENATE($F2930," ",$G2930),AllocFactorMatrix,(Q$4+1),FALSE)*$E2935</f>
        <v>0</v>
      </c>
      <c r="R2930" s="22">
        <f t="shared" si="1376"/>
        <v>0</v>
      </c>
      <c r="S2930" s="22">
        <f>VLOOKUP(CONCATENATE($F2930," ",$G2930),AllocFactorMatrix,(S$4+1),FALSE)*$E2935</f>
        <v>0</v>
      </c>
      <c r="T2930" s="22">
        <f>VLOOKUP(CONCATENATE($F2930," ",$G2930),AllocFactorMatrix,(T$4+1),FALSE)*$E2935</f>
        <v>0</v>
      </c>
      <c r="U2930" s="22">
        <f>VLOOKUP(CONCATENATE($F2930," ",$G2930),AllocFactorMatrix,(U$4+1),FALSE)*$E2935</f>
        <v>0</v>
      </c>
      <c r="V2930" s="22">
        <f>VLOOKUP(CONCATENATE($F2930," ",$G2930),AllocFactorMatrix,(V$4+1),FALSE)*$E2935</f>
        <v>0</v>
      </c>
      <c r="W2930" s="22">
        <f t="shared" si="1377"/>
        <v>0</v>
      </c>
      <c r="X2930" s="22">
        <f>VLOOKUP(CONCATENATE($F2930," ",$G2930),AllocFactorMatrix,(X$4+1),FALSE)*$E2935</f>
        <v>0</v>
      </c>
      <c r="Y2930" s="22">
        <f>VLOOKUP(CONCATENATE($F2930," ",$G2930),AllocFactorMatrix,(Y$4+1),FALSE)*$E2935</f>
        <v>0</v>
      </c>
      <c r="Z2930" s="22">
        <f t="shared" si="1373"/>
        <v>0</v>
      </c>
      <c r="AA2930" s="22">
        <f>VLOOKUP(CONCATENATE($F2930," ",$G2930),AllocFactorMatrix,(AA$4+1),FALSE)*$E2935</f>
        <v>0</v>
      </c>
      <c r="AB2930" s="22">
        <f>VLOOKUP(CONCATENATE($F2930," ",$G2930),AllocFactorMatrix,(AB$4+1),FALSE)*$E2935</f>
        <v>0</v>
      </c>
      <c r="AC2930" s="22">
        <f>VLOOKUP(CONCATENATE($F2930," ",$G2930),AllocFactorMatrix,(AC$4+1),FALSE)*$E2935</f>
        <v>0</v>
      </c>
    </row>
    <row r="2931" spans="4:29" hidden="1" outlineLevel="1">
      <c r="F2931" s="42" t="str">
        <f>F2935</f>
        <v>PROD_DEMAND</v>
      </c>
      <c r="G2931" s="17" t="str">
        <f>$G$11</f>
        <v>DISTPRI</v>
      </c>
      <c r="H2931" s="21">
        <f t="shared" si="1355"/>
        <v>0</v>
      </c>
      <c r="I2931" s="22">
        <f>VLOOKUP(CONCATENATE($F2931," ",$G2931),AllocFactorMatrix,(I$4+1),FALSE)*$E2935</f>
        <v>0</v>
      </c>
      <c r="J2931" s="22">
        <f>VLOOKUP(CONCATENATE($F2931," ",$G2931),AllocFactorMatrix,(J$4+1),FALSE)*$E2935</f>
        <v>0</v>
      </c>
      <c r="K2931" s="22">
        <f>VLOOKUP(CONCATENATE($F2931," ",$G2931),AllocFactorMatrix,(K$4+1),FALSE)*$E2935</f>
        <v>0</v>
      </c>
      <c r="L2931" s="22">
        <f>VLOOKUP(CONCATENATE($F2931," ",$G2931),AllocFactorMatrix,(L$4+1),FALSE)*$E2935</f>
        <v>0</v>
      </c>
      <c r="M2931" s="22">
        <f t="shared" si="1372"/>
        <v>0</v>
      </c>
      <c r="N2931" s="22">
        <f>VLOOKUP(CONCATENATE($F2931," ",$G2931),AllocFactorMatrix,(N$4+1),FALSE)*$E2935</f>
        <v>0</v>
      </c>
      <c r="O2931" s="22">
        <f>VLOOKUP(CONCATENATE($F2931," ",$G2931),AllocFactorMatrix,(O$4+1),FALSE)*$E2935</f>
        <v>0</v>
      </c>
      <c r="P2931" s="22">
        <f>VLOOKUP(CONCATENATE($F2931," ",$G2931),AllocFactorMatrix,(P$4+1),FALSE)*$E2935</f>
        <v>0</v>
      </c>
      <c r="Q2931" s="22">
        <f>VLOOKUP(CONCATENATE($F2931," ",$G2931),AllocFactorMatrix,(Q$4+1),FALSE)*$E2935</f>
        <v>0</v>
      </c>
      <c r="R2931" s="22">
        <f t="shared" si="1376"/>
        <v>0</v>
      </c>
      <c r="S2931" s="22">
        <f>VLOOKUP(CONCATENATE($F2931," ",$G2931),AllocFactorMatrix,(S$4+1),FALSE)*$E2935</f>
        <v>0</v>
      </c>
      <c r="T2931" s="22">
        <f>VLOOKUP(CONCATENATE($F2931," ",$G2931),AllocFactorMatrix,(T$4+1),FALSE)*$E2935</f>
        <v>0</v>
      </c>
      <c r="U2931" s="22">
        <f>VLOOKUP(CONCATENATE($F2931," ",$G2931),AllocFactorMatrix,(U$4+1),FALSE)*$E2935</f>
        <v>0</v>
      </c>
      <c r="V2931" s="22">
        <f>VLOOKUP(CONCATENATE($F2931," ",$G2931),AllocFactorMatrix,(V$4+1),FALSE)*$E2935</f>
        <v>0</v>
      </c>
      <c r="W2931" s="22">
        <f t="shared" si="1377"/>
        <v>0</v>
      </c>
      <c r="X2931" s="22">
        <f>VLOOKUP(CONCATENATE($F2931," ",$G2931),AllocFactorMatrix,(X$4+1),FALSE)*$E2935</f>
        <v>0</v>
      </c>
      <c r="Y2931" s="22">
        <f>VLOOKUP(CONCATENATE($F2931," ",$G2931),AllocFactorMatrix,(Y$4+1),FALSE)*$E2935</f>
        <v>0</v>
      </c>
      <c r="Z2931" s="22">
        <f t="shared" si="1373"/>
        <v>0</v>
      </c>
      <c r="AA2931" s="22">
        <f>VLOOKUP(CONCATENATE($F2931," ",$G2931),AllocFactorMatrix,(AA$4+1),FALSE)*$E2935</f>
        <v>0</v>
      </c>
      <c r="AB2931" s="22">
        <f>VLOOKUP(CONCATENATE($F2931," ",$G2931),AllocFactorMatrix,(AB$4+1),FALSE)*$E2935</f>
        <v>0</v>
      </c>
      <c r="AC2931" s="22">
        <f>VLOOKUP(CONCATENATE($F2931," ",$G2931),AllocFactorMatrix,(AC$4+1),FALSE)*$E2935</f>
        <v>0</v>
      </c>
    </row>
    <row r="2932" spans="4:29" hidden="1" outlineLevel="1">
      <c r="F2932" s="42" t="str">
        <f>F2935</f>
        <v>PROD_DEMAND</v>
      </c>
      <c r="G2932" s="17" t="str">
        <f>$G$12</f>
        <v>DISTSEC</v>
      </c>
      <c r="H2932" s="21">
        <f t="shared" si="1355"/>
        <v>0</v>
      </c>
      <c r="I2932" s="22">
        <f>VLOOKUP(CONCATENATE($F2932," ",$G2932),AllocFactorMatrix,(I$4+1),FALSE)*$E2935</f>
        <v>0</v>
      </c>
      <c r="J2932" s="22">
        <f>VLOOKUP(CONCATENATE($F2932," ",$G2932),AllocFactorMatrix,(J$4+1),FALSE)*$E2935</f>
        <v>0</v>
      </c>
      <c r="K2932" s="22">
        <f>VLOOKUP(CONCATENATE($F2932," ",$G2932),AllocFactorMatrix,(K$4+1),FALSE)*$E2935</f>
        <v>0</v>
      </c>
      <c r="L2932" s="22">
        <f>VLOOKUP(CONCATENATE($F2932," ",$G2932),AllocFactorMatrix,(L$4+1),FALSE)*$E2935</f>
        <v>0</v>
      </c>
      <c r="M2932" s="22">
        <f t="shared" si="1372"/>
        <v>0</v>
      </c>
      <c r="N2932" s="22">
        <f>VLOOKUP(CONCATENATE($F2932," ",$G2932),AllocFactorMatrix,(N$4+1),FALSE)*$E2935</f>
        <v>0</v>
      </c>
      <c r="O2932" s="22">
        <f>VLOOKUP(CONCATENATE($F2932," ",$G2932),AllocFactorMatrix,(O$4+1),FALSE)*$E2935</f>
        <v>0</v>
      </c>
      <c r="P2932" s="22">
        <f>VLOOKUP(CONCATENATE($F2932," ",$G2932),AllocFactorMatrix,(P$4+1),FALSE)*$E2935</f>
        <v>0</v>
      </c>
      <c r="Q2932" s="22">
        <f>VLOOKUP(CONCATENATE($F2932," ",$G2932),AllocFactorMatrix,(Q$4+1),FALSE)*$E2935</f>
        <v>0</v>
      </c>
      <c r="R2932" s="22">
        <f t="shared" si="1376"/>
        <v>0</v>
      </c>
      <c r="S2932" s="22">
        <f>VLOOKUP(CONCATENATE($F2932," ",$G2932),AllocFactorMatrix,(S$4+1),FALSE)*$E2935</f>
        <v>0</v>
      </c>
      <c r="T2932" s="22">
        <f>VLOOKUP(CONCATENATE($F2932," ",$G2932),AllocFactorMatrix,(T$4+1),FALSE)*$E2935</f>
        <v>0</v>
      </c>
      <c r="U2932" s="22">
        <f>VLOOKUP(CONCATENATE($F2932," ",$G2932),AllocFactorMatrix,(U$4+1),FALSE)*$E2935</f>
        <v>0</v>
      </c>
      <c r="V2932" s="22">
        <f>VLOOKUP(CONCATENATE($F2932," ",$G2932),AllocFactorMatrix,(V$4+1),FALSE)*$E2935</f>
        <v>0</v>
      </c>
      <c r="W2932" s="22">
        <f t="shared" si="1377"/>
        <v>0</v>
      </c>
      <c r="X2932" s="22">
        <f>VLOOKUP(CONCATENATE($F2932," ",$G2932),AllocFactorMatrix,(X$4+1),FALSE)*$E2935</f>
        <v>0</v>
      </c>
      <c r="Y2932" s="22">
        <f>VLOOKUP(CONCATENATE($F2932," ",$G2932),AllocFactorMatrix,(Y$4+1),FALSE)*$E2935</f>
        <v>0</v>
      </c>
      <c r="Z2932" s="22">
        <f t="shared" si="1373"/>
        <v>0</v>
      </c>
      <c r="AA2932" s="22">
        <f>VLOOKUP(CONCATENATE($F2932," ",$G2932),AllocFactorMatrix,(AA$4+1),FALSE)*$E2935</f>
        <v>0</v>
      </c>
      <c r="AB2932" s="22">
        <f>VLOOKUP(CONCATENATE($F2932," ",$G2932),AllocFactorMatrix,(AB$4+1),FALSE)*$E2935</f>
        <v>0</v>
      </c>
      <c r="AC2932" s="22">
        <f>VLOOKUP(CONCATENATE($F2932," ",$G2932),AllocFactorMatrix,(AC$4+1),FALSE)*$E2935</f>
        <v>0</v>
      </c>
    </row>
    <row r="2933" spans="4:29" hidden="1" outlineLevel="1">
      <c r="F2933" s="42" t="str">
        <f>F2935</f>
        <v>PROD_DEMAND</v>
      </c>
      <c r="G2933" s="17" t="str">
        <f>$G$13</f>
        <v>ENERGY</v>
      </c>
      <c r="H2933" s="21">
        <f t="shared" si="1355"/>
        <v>0</v>
      </c>
      <c r="I2933" s="22">
        <f>VLOOKUP(CONCATENATE($F2933," ",$G2933),AllocFactorMatrix,(I$4+1),FALSE)*$E2935</f>
        <v>0</v>
      </c>
      <c r="J2933" s="22">
        <f>VLOOKUP(CONCATENATE($F2933," ",$G2933),AllocFactorMatrix,(J$4+1),FALSE)*$E2935</f>
        <v>0</v>
      </c>
      <c r="K2933" s="22">
        <f>VLOOKUP(CONCATENATE($F2933," ",$G2933),AllocFactorMatrix,(K$4+1),FALSE)*$E2935</f>
        <v>0</v>
      </c>
      <c r="L2933" s="22">
        <f>VLOOKUP(CONCATENATE($F2933," ",$G2933),AllocFactorMatrix,(L$4+1),FALSE)*$E2935</f>
        <v>0</v>
      </c>
      <c r="M2933" s="22">
        <f t="shared" si="1372"/>
        <v>0</v>
      </c>
      <c r="N2933" s="22">
        <f>VLOOKUP(CONCATENATE($F2933," ",$G2933),AllocFactorMatrix,(N$4+1),FALSE)*$E2935</f>
        <v>0</v>
      </c>
      <c r="O2933" s="22">
        <f>VLOOKUP(CONCATENATE($F2933," ",$G2933),AllocFactorMatrix,(O$4+1),FALSE)*$E2935</f>
        <v>0</v>
      </c>
      <c r="P2933" s="22">
        <f>VLOOKUP(CONCATENATE($F2933," ",$G2933),AllocFactorMatrix,(P$4+1),FALSE)*$E2935</f>
        <v>0</v>
      </c>
      <c r="Q2933" s="22">
        <f>VLOOKUP(CONCATENATE($F2933," ",$G2933),AllocFactorMatrix,(Q$4+1),FALSE)*$E2935</f>
        <v>0</v>
      </c>
      <c r="R2933" s="22">
        <f t="shared" si="1376"/>
        <v>0</v>
      </c>
      <c r="S2933" s="22">
        <f>VLOOKUP(CONCATENATE($F2933," ",$G2933),AllocFactorMatrix,(S$4+1),FALSE)*$E2935</f>
        <v>0</v>
      </c>
      <c r="T2933" s="22">
        <f>VLOOKUP(CONCATENATE($F2933," ",$G2933),AllocFactorMatrix,(T$4+1),FALSE)*$E2935</f>
        <v>0</v>
      </c>
      <c r="U2933" s="22">
        <f>VLOOKUP(CONCATENATE($F2933," ",$G2933),AllocFactorMatrix,(U$4+1),FALSE)*$E2935</f>
        <v>0</v>
      </c>
      <c r="V2933" s="22">
        <f>VLOOKUP(CONCATENATE($F2933," ",$G2933),AllocFactorMatrix,(V$4+1),FALSE)*$E2935</f>
        <v>0</v>
      </c>
      <c r="W2933" s="22">
        <f t="shared" si="1377"/>
        <v>0</v>
      </c>
      <c r="X2933" s="22">
        <f>VLOOKUP(CONCATENATE($F2933," ",$G2933),AllocFactorMatrix,(X$4+1),FALSE)*$E2935</f>
        <v>0</v>
      </c>
      <c r="Y2933" s="22">
        <f>VLOOKUP(CONCATENATE($F2933," ",$G2933),AllocFactorMatrix,(Y$4+1),FALSE)*$E2935</f>
        <v>0</v>
      </c>
      <c r="Z2933" s="22">
        <f t="shared" si="1373"/>
        <v>0</v>
      </c>
      <c r="AA2933" s="22">
        <f>VLOOKUP(CONCATENATE($F2933," ",$G2933),AllocFactorMatrix,(AA$4+1),FALSE)*$E2935</f>
        <v>0</v>
      </c>
      <c r="AB2933" s="22">
        <f>VLOOKUP(CONCATENATE($F2933," ",$G2933),AllocFactorMatrix,(AB$4+1),FALSE)*$E2935</f>
        <v>0</v>
      </c>
      <c r="AC2933" s="22">
        <f>VLOOKUP(CONCATENATE($F2933," ",$G2933),AllocFactorMatrix,(AC$4+1),FALSE)*$E2935</f>
        <v>0</v>
      </c>
    </row>
    <row r="2934" spans="4:29" hidden="1" outlineLevel="1">
      <c r="F2934" s="42" t="str">
        <f>F2935</f>
        <v>PROD_DEMAND</v>
      </c>
      <c r="G2934" s="17" t="str">
        <f>$G$14</f>
        <v>CUSTOMER</v>
      </c>
      <c r="H2934" s="21">
        <f t="shared" si="1355"/>
        <v>0</v>
      </c>
      <c r="I2934" s="22">
        <f>VLOOKUP(CONCATENATE($F2934," ",$G2934),AllocFactorMatrix,(I$4+1),FALSE)*$E2935</f>
        <v>0</v>
      </c>
      <c r="J2934" s="22">
        <f>VLOOKUP(CONCATENATE($F2934," ",$G2934),AllocFactorMatrix,(J$4+1),FALSE)*$E2935</f>
        <v>0</v>
      </c>
      <c r="K2934" s="22">
        <f>VLOOKUP(CONCATENATE($F2934," ",$G2934),AllocFactorMatrix,(K$4+1),FALSE)*$E2935</f>
        <v>0</v>
      </c>
      <c r="L2934" s="22">
        <f>VLOOKUP(CONCATENATE($F2934," ",$G2934),AllocFactorMatrix,(L$4+1),FALSE)*$E2935</f>
        <v>0</v>
      </c>
      <c r="M2934" s="22">
        <f t="shared" si="1372"/>
        <v>0</v>
      </c>
      <c r="N2934" s="22">
        <f>VLOOKUP(CONCATENATE($F2934," ",$G2934),AllocFactorMatrix,(N$4+1),FALSE)*$E2935</f>
        <v>0</v>
      </c>
      <c r="O2934" s="22">
        <f>VLOOKUP(CONCATENATE($F2934," ",$G2934),AllocFactorMatrix,(O$4+1),FALSE)*$E2935</f>
        <v>0</v>
      </c>
      <c r="P2934" s="22">
        <f>VLOOKUP(CONCATENATE($F2934," ",$G2934),AllocFactorMatrix,(P$4+1),FALSE)*$E2935</f>
        <v>0</v>
      </c>
      <c r="Q2934" s="22">
        <f>VLOOKUP(CONCATENATE($F2934," ",$G2934),AllocFactorMatrix,(Q$4+1),FALSE)*$E2935</f>
        <v>0</v>
      </c>
      <c r="R2934" s="22">
        <f t="shared" si="1376"/>
        <v>0</v>
      </c>
      <c r="S2934" s="22">
        <f>VLOOKUP(CONCATENATE($F2934," ",$G2934),AllocFactorMatrix,(S$4+1),FALSE)*$E2935</f>
        <v>0</v>
      </c>
      <c r="T2934" s="22">
        <f>VLOOKUP(CONCATENATE($F2934," ",$G2934),AllocFactorMatrix,(T$4+1),FALSE)*$E2935</f>
        <v>0</v>
      </c>
      <c r="U2934" s="22">
        <f>VLOOKUP(CONCATENATE($F2934," ",$G2934),AllocFactorMatrix,(U$4+1),FALSE)*$E2935</f>
        <v>0</v>
      </c>
      <c r="V2934" s="22">
        <f>VLOOKUP(CONCATENATE($F2934," ",$G2934),AllocFactorMatrix,(V$4+1),FALSE)*$E2935</f>
        <v>0</v>
      </c>
      <c r="W2934" s="22">
        <f t="shared" si="1377"/>
        <v>0</v>
      </c>
      <c r="X2934" s="22">
        <f>VLOOKUP(CONCATENATE($F2934," ",$G2934),AllocFactorMatrix,(X$4+1),FALSE)*$E2935</f>
        <v>0</v>
      </c>
      <c r="Y2934" s="22">
        <f>VLOOKUP(CONCATENATE($F2934," ",$G2934),AllocFactorMatrix,(Y$4+1),FALSE)*$E2935</f>
        <v>0</v>
      </c>
      <c r="Z2934" s="22">
        <f t="shared" si="1373"/>
        <v>0</v>
      </c>
      <c r="AA2934" s="22">
        <f>VLOOKUP(CONCATENATE($F2934," ",$G2934),AllocFactorMatrix,(AA$4+1),FALSE)*$E2935</f>
        <v>0</v>
      </c>
      <c r="AB2934" s="22">
        <f>VLOOKUP(CONCATENATE($F2934," ",$G2934),AllocFactorMatrix,(AB$4+1),FALSE)*$E2935</f>
        <v>0</v>
      </c>
      <c r="AC2934" s="22">
        <f>VLOOKUP(CONCATENATE($F2934," ",$G2934),AllocFactorMatrix,(AC$4+1),FALSE)*$E2935</f>
        <v>0</v>
      </c>
    </row>
    <row r="2935" spans="4:29" collapsed="1">
      <c r="D2935" s="39" t="s">
        <v>445</v>
      </c>
      <c r="E2935" s="19"/>
      <c r="F2935" s="42" t="s">
        <v>29</v>
      </c>
      <c r="G2935" s="17" t="str">
        <f>$G$15</f>
        <v>TOTAL</v>
      </c>
      <c r="H2935" s="21">
        <f t="shared" si="1355"/>
        <v>0</v>
      </c>
      <c r="I2935" s="22">
        <f>VLOOKUP(CONCATENATE($F2935," ",$G2935),AllocFactorMatrix,(I$4+1),FALSE)*$E2935</f>
        <v>0</v>
      </c>
      <c r="J2935" s="22">
        <f>VLOOKUP(CONCATENATE($F2935," ",$G2935),AllocFactorMatrix,(J$4+1),FALSE)*$E2935</f>
        <v>0</v>
      </c>
      <c r="K2935" s="22">
        <f>VLOOKUP(CONCATENATE($F2935," ",$G2935),AllocFactorMatrix,(K$4+1),FALSE)*$E2935</f>
        <v>0</v>
      </c>
      <c r="L2935" s="22">
        <f>VLOOKUP(CONCATENATE($F2935," ",$G2935),AllocFactorMatrix,(L$4+1),FALSE)*$E2935</f>
        <v>0</v>
      </c>
      <c r="M2935" s="22">
        <f t="shared" si="1372"/>
        <v>0</v>
      </c>
      <c r="N2935" s="22">
        <f>VLOOKUP(CONCATENATE($F2935," ",$G2935),AllocFactorMatrix,(N$4+1),FALSE)*$E2935</f>
        <v>0</v>
      </c>
      <c r="O2935" s="22">
        <f>VLOOKUP(CONCATENATE($F2935," ",$G2935),AllocFactorMatrix,(O$4+1),FALSE)*$E2935</f>
        <v>0</v>
      </c>
      <c r="P2935" s="22">
        <f>VLOOKUP(CONCATENATE($F2935," ",$G2935),AllocFactorMatrix,(P$4+1),FALSE)*$E2935</f>
        <v>0</v>
      </c>
      <c r="Q2935" s="22">
        <f>VLOOKUP(CONCATENATE($F2935," ",$G2935),AllocFactorMatrix,(Q$4+1),FALSE)*$E2935</f>
        <v>0</v>
      </c>
      <c r="R2935" s="22">
        <f t="shared" si="1376"/>
        <v>0</v>
      </c>
      <c r="S2935" s="22">
        <f>VLOOKUP(CONCATENATE($F2935," ",$G2935),AllocFactorMatrix,(S$4+1),FALSE)*$E2935</f>
        <v>0</v>
      </c>
      <c r="T2935" s="22">
        <f>VLOOKUP(CONCATENATE($F2935," ",$G2935),AllocFactorMatrix,(T$4+1),FALSE)*$E2935</f>
        <v>0</v>
      </c>
      <c r="U2935" s="22">
        <f>VLOOKUP(CONCATENATE($F2935," ",$G2935),AllocFactorMatrix,(U$4+1),FALSE)*$E2935</f>
        <v>0</v>
      </c>
      <c r="V2935" s="22">
        <f>VLOOKUP(CONCATENATE($F2935," ",$G2935),AllocFactorMatrix,(V$4+1),FALSE)*$E2935</f>
        <v>0</v>
      </c>
      <c r="W2935" s="22">
        <f t="shared" si="1377"/>
        <v>0</v>
      </c>
      <c r="X2935" s="22">
        <f>VLOOKUP(CONCATENATE($F2935," ",$G2935),AllocFactorMatrix,(X$4+1),FALSE)*$E2935</f>
        <v>0</v>
      </c>
      <c r="Y2935" s="22">
        <f>VLOOKUP(CONCATENATE($F2935," ",$G2935),AllocFactorMatrix,(Y$4+1),FALSE)*$E2935</f>
        <v>0</v>
      </c>
      <c r="Z2935" s="22">
        <f t="shared" si="1373"/>
        <v>0</v>
      </c>
      <c r="AA2935" s="22">
        <f>VLOOKUP(CONCATENATE($F2935," ",$G2935),AllocFactorMatrix,(AA$4+1),FALSE)*$E2935</f>
        <v>0</v>
      </c>
      <c r="AB2935" s="22">
        <f>VLOOKUP(CONCATENATE($F2935," ",$G2935),AllocFactorMatrix,(AB$4+1),FALSE)*$E2935</f>
        <v>0</v>
      </c>
      <c r="AC2935" s="22">
        <f>VLOOKUP(CONCATENATE($F2935," ",$G2935),AllocFactorMatrix,(AC$4+1),FALSE)*$E2935</f>
        <v>0</v>
      </c>
    </row>
    <row r="2936" spans="4:29" hidden="1" outlineLevel="1">
      <c r="F2936" s="42" t="str">
        <f>F2943</f>
        <v>PROD_DEMAND</v>
      </c>
      <c r="G2936" s="17" t="str">
        <f>$G$8</f>
        <v>PRODUCTION</v>
      </c>
      <c r="H2936" s="21">
        <f t="shared" si="1355"/>
        <v>0</v>
      </c>
      <c r="I2936" s="22">
        <f>VLOOKUP(CONCATENATE($F2936," ",$G2936),AllocFactorMatrix,(I$4+1),FALSE)*$E2943</f>
        <v>0</v>
      </c>
      <c r="J2936" s="22">
        <f>VLOOKUP(CONCATENATE($F2936," ",$G2936),AllocFactorMatrix,(J$4+1),FALSE)*$E2943</f>
        <v>0</v>
      </c>
      <c r="K2936" s="22">
        <f>VLOOKUP(CONCATENATE($F2936," ",$G2936),AllocFactorMatrix,(K$4+1),FALSE)*$E2943</f>
        <v>0</v>
      </c>
      <c r="L2936" s="22">
        <f>VLOOKUP(CONCATENATE($F2936," ",$G2936),AllocFactorMatrix,(L$4+1),FALSE)*$E2943</f>
        <v>0</v>
      </c>
      <c r="M2936" s="22">
        <f t="shared" si="1372"/>
        <v>0</v>
      </c>
      <c r="N2936" s="22">
        <f>VLOOKUP(CONCATENATE($F2936," ",$G2936),AllocFactorMatrix,(N$4+1),FALSE)*$E2943</f>
        <v>0</v>
      </c>
      <c r="O2936" s="22">
        <f>VLOOKUP(CONCATENATE($F2936," ",$G2936),AllocFactorMatrix,(O$4+1),FALSE)*$E2943</f>
        <v>0</v>
      </c>
      <c r="P2936" s="22">
        <f>VLOOKUP(CONCATENATE($F2936," ",$G2936),AllocFactorMatrix,(P$4+1),FALSE)*$E2943</f>
        <v>0</v>
      </c>
      <c r="Q2936" s="22">
        <f>VLOOKUP(CONCATENATE($F2936," ",$G2936),AllocFactorMatrix,(Q$4+1),FALSE)*$E2943</f>
        <v>0</v>
      </c>
      <c r="R2936" s="22">
        <f>SUBTOTAL(9,N2936:Q2936)</f>
        <v>0</v>
      </c>
      <c r="S2936" s="22">
        <f>VLOOKUP(CONCATENATE($F2936," ",$G2936),AllocFactorMatrix,(S$4+1),FALSE)*$E2943</f>
        <v>0</v>
      </c>
      <c r="T2936" s="22">
        <f>VLOOKUP(CONCATENATE($F2936," ",$G2936),AllocFactorMatrix,(T$4+1),FALSE)*$E2943</f>
        <v>0</v>
      </c>
      <c r="U2936" s="22">
        <f>VLOOKUP(CONCATENATE($F2936," ",$G2936),AllocFactorMatrix,(U$4+1),FALSE)*$E2943</f>
        <v>0</v>
      </c>
      <c r="V2936" s="22">
        <f>VLOOKUP(CONCATENATE($F2936," ",$G2936),AllocFactorMatrix,(V$4+1),FALSE)*$E2943</f>
        <v>0</v>
      </c>
      <c r="W2936" s="22">
        <f>SUBTOTAL(9,S2936:V2936)</f>
        <v>0</v>
      </c>
      <c r="X2936" s="22">
        <f>VLOOKUP(CONCATENATE($F2936," ",$G2936),AllocFactorMatrix,(X$4+1),FALSE)*$E2943</f>
        <v>0</v>
      </c>
      <c r="Y2936" s="22">
        <f>VLOOKUP(CONCATENATE($F2936," ",$G2936),AllocFactorMatrix,(Y$4+1),FALSE)*$E2943</f>
        <v>0</v>
      </c>
      <c r="Z2936" s="22">
        <f t="shared" si="1373"/>
        <v>0</v>
      </c>
      <c r="AA2936" s="22">
        <f>VLOOKUP(CONCATENATE($F2936," ",$G2936),AllocFactorMatrix,(AA$4+1),FALSE)*$E2943</f>
        <v>0</v>
      </c>
      <c r="AB2936" s="22">
        <f>VLOOKUP(CONCATENATE($F2936," ",$G2936),AllocFactorMatrix,(AB$4+1),FALSE)*$E2943</f>
        <v>0</v>
      </c>
      <c r="AC2936" s="22">
        <f>VLOOKUP(CONCATENATE($F2936," ",$G2936),AllocFactorMatrix,(AC$4+1),FALSE)*$E2943</f>
        <v>0</v>
      </c>
    </row>
    <row r="2937" spans="4:29" hidden="1" outlineLevel="1">
      <c r="F2937" s="42" t="str">
        <f>F2943</f>
        <v>PROD_DEMAND</v>
      </c>
      <c r="G2937" s="17" t="str">
        <f>$G$9</f>
        <v>BULKTRAN</v>
      </c>
      <c r="H2937" s="21">
        <f t="shared" si="1355"/>
        <v>0</v>
      </c>
      <c r="I2937" s="22">
        <f>VLOOKUP(CONCATENATE($F2937," ",$G2937),AllocFactorMatrix,(I$4+1),FALSE)*$E2943</f>
        <v>0</v>
      </c>
      <c r="J2937" s="22">
        <f>VLOOKUP(CONCATENATE($F2937," ",$G2937),AllocFactorMatrix,(J$4+1),FALSE)*$E2943</f>
        <v>0</v>
      </c>
      <c r="K2937" s="22">
        <f>VLOOKUP(CONCATENATE($F2937," ",$G2937),AllocFactorMatrix,(K$4+1),FALSE)*$E2943</f>
        <v>0</v>
      </c>
      <c r="L2937" s="22">
        <f>VLOOKUP(CONCATENATE($F2937," ",$G2937),AllocFactorMatrix,(L$4+1),FALSE)*$E2943</f>
        <v>0</v>
      </c>
      <c r="M2937" s="22">
        <f t="shared" si="1372"/>
        <v>0</v>
      </c>
      <c r="N2937" s="22">
        <f>VLOOKUP(CONCATENATE($F2937," ",$G2937),AllocFactorMatrix,(N$4+1),FALSE)*$E2943</f>
        <v>0</v>
      </c>
      <c r="O2937" s="22">
        <f>VLOOKUP(CONCATENATE($F2937," ",$G2937),AllocFactorMatrix,(O$4+1),FALSE)*$E2943</f>
        <v>0</v>
      </c>
      <c r="P2937" s="22">
        <f>VLOOKUP(CONCATENATE($F2937," ",$G2937),AllocFactorMatrix,(P$4+1),FALSE)*$E2943</f>
        <v>0</v>
      </c>
      <c r="Q2937" s="22">
        <f>VLOOKUP(CONCATENATE($F2937," ",$G2937),AllocFactorMatrix,(Q$4+1),FALSE)*$E2943</f>
        <v>0</v>
      </c>
      <c r="R2937" s="22">
        <f t="shared" ref="R2937:R2943" si="1378">SUBTOTAL(9,N2937:Q2937)</f>
        <v>0</v>
      </c>
      <c r="S2937" s="22">
        <f>VLOOKUP(CONCATENATE($F2937," ",$G2937),AllocFactorMatrix,(S$4+1),FALSE)*$E2943</f>
        <v>0</v>
      </c>
      <c r="T2937" s="22">
        <f>VLOOKUP(CONCATENATE($F2937," ",$G2937),AllocFactorMatrix,(T$4+1),FALSE)*$E2943</f>
        <v>0</v>
      </c>
      <c r="U2937" s="22">
        <f>VLOOKUP(CONCATENATE($F2937," ",$G2937),AllocFactorMatrix,(U$4+1),FALSE)*$E2943</f>
        <v>0</v>
      </c>
      <c r="V2937" s="22">
        <f>VLOOKUP(CONCATENATE($F2937," ",$G2937),AllocFactorMatrix,(V$4+1),FALSE)*$E2943</f>
        <v>0</v>
      </c>
      <c r="W2937" s="22">
        <f t="shared" ref="W2937:W2943" si="1379">SUBTOTAL(9,S2937:V2937)</f>
        <v>0</v>
      </c>
      <c r="X2937" s="22">
        <f>VLOOKUP(CONCATENATE($F2937," ",$G2937),AllocFactorMatrix,(X$4+1),FALSE)*$E2943</f>
        <v>0</v>
      </c>
      <c r="Y2937" s="22">
        <f>VLOOKUP(CONCATENATE($F2937," ",$G2937),AllocFactorMatrix,(Y$4+1),FALSE)*$E2943</f>
        <v>0</v>
      </c>
      <c r="Z2937" s="22">
        <f t="shared" si="1373"/>
        <v>0</v>
      </c>
      <c r="AA2937" s="22">
        <f>VLOOKUP(CONCATENATE($F2937," ",$G2937),AllocFactorMatrix,(AA$4+1),FALSE)*$E2943</f>
        <v>0</v>
      </c>
      <c r="AB2937" s="22">
        <f>VLOOKUP(CONCATENATE($F2937," ",$G2937),AllocFactorMatrix,(AB$4+1),FALSE)*$E2943</f>
        <v>0</v>
      </c>
      <c r="AC2937" s="22">
        <f>VLOOKUP(CONCATENATE($F2937," ",$G2937),AllocFactorMatrix,(AC$4+1),FALSE)*$E2943</f>
        <v>0</v>
      </c>
    </row>
    <row r="2938" spans="4:29" hidden="1" outlineLevel="1">
      <c r="F2938" s="42" t="str">
        <f>F2943</f>
        <v>PROD_DEMAND</v>
      </c>
      <c r="G2938" s="17" t="str">
        <f>$G$10</f>
        <v>SUBTRAN</v>
      </c>
      <c r="H2938" s="21">
        <f t="shared" si="1355"/>
        <v>0</v>
      </c>
      <c r="I2938" s="22">
        <f>VLOOKUP(CONCATENATE($F2938," ",$G2938),AllocFactorMatrix,(I$4+1),FALSE)*$E2943</f>
        <v>0</v>
      </c>
      <c r="J2938" s="22">
        <f>VLOOKUP(CONCATENATE($F2938," ",$G2938),AllocFactorMatrix,(J$4+1),FALSE)*$E2943</f>
        <v>0</v>
      </c>
      <c r="K2938" s="22">
        <f>VLOOKUP(CONCATENATE($F2938," ",$G2938),AllocFactorMatrix,(K$4+1),FALSE)*$E2943</f>
        <v>0</v>
      </c>
      <c r="L2938" s="22">
        <f>VLOOKUP(CONCATENATE($F2938," ",$G2938),AllocFactorMatrix,(L$4+1),FALSE)*$E2943</f>
        <v>0</v>
      </c>
      <c r="M2938" s="22">
        <f t="shared" si="1372"/>
        <v>0</v>
      </c>
      <c r="N2938" s="22">
        <f>VLOOKUP(CONCATENATE($F2938," ",$G2938),AllocFactorMatrix,(N$4+1),FALSE)*$E2943</f>
        <v>0</v>
      </c>
      <c r="O2938" s="22">
        <f>VLOOKUP(CONCATENATE($F2938," ",$G2938),AllocFactorMatrix,(O$4+1),FALSE)*$E2943</f>
        <v>0</v>
      </c>
      <c r="P2938" s="22">
        <f>VLOOKUP(CONCATENATE($F2938," ",$G2938),AllocFactorMatrix,(P$4+1),FALSE)*$E2943</f>
        <v>0</v>
      </c>
      <c r="Q2938" s="22">
        <f>VLOOKUP(CONCATENATE($F2938," ",$G2938),AllocFactorMatrix,(Q$4+1),FALSE)*$E2943</f>
        <v>0</v>
      </c>
      <c r="R2938" s="22">
        <f t="shared" si="1378"/>
        <v>0</v>
      </c>
      <c r="S2938" s="22">
        <f>VLOOKUP(CONCATENATE($F2938," ",$G2938),AllocFactorMatrix,(S$4+1),FALSE)*$E2943</f>
        <v>0</v>
      </c>
      <c r="T2938" s="22">
        <f>VLOOKUP(CONCATENATE($F2938," ",$G2938),AllocFactorMatrix,(T$4+1),FALSE)*$E2943</f>
        <v>0</v>
      </c>
      <c r="U2938" s="22">
        <f>VLOOKUP(CONCATENATE($F2938," ",$G2938),AllocFactorMatrix,(U$4+1),FALSE)*$E2943</f>
        <v>0</v>
      </c>
      <c r="V2938" s="22">
        <f>VLOOKUP(CONCATENATE($F2938," ",$G2938),AllocFactorMatrix,(V$4+1),FALSE)*$E2943</f>
        <v>0</v>
      </c>
      <c r="W2938" s="22">
        <f t="shared" si="1379"/>
        <v>0</v>
      </c>
      <c r="X2938" s="22">
        <f>VLOOKUP(CONCATENATE($F2938," ",$G2938),AllocFactorMatrix,(X$4+1),FALSE)*$E2943</f>
        <v>0</v>
      </c>
      <c r="Y2938" s="22">
        <f>VLOOKUP(CONCATENATE($F2938," ",$G2938),AllocFactorMatrix,(Y$4+1),FALSE)*$E2943</f>
        <v>0</v>
      </c>
      <c r="Z2938" s="22">
        <f t="shared" si="1373"/>
        <v>0</v>
      </c>
      <c r="AA2938" s="22">
        <f>VLOOKUP(CONCATENATE($F2938," ",$G2938),AllocFactorMatrix,(AA$4+1),FALSE)*$E2943</f>
        <v>0</v>
      </c>
      <c r="AB2938" s="22">
        <f>VLOOKUP(CONCATENATE($F2938," ",$G2938),AllocFactorMatrix,(AB$4+1),FALSE)*$E2943</f>
        <v>0</v>
      </c>
      <c r="AC2938" s="22">
        <f>VLOOKUP(CONCATENATE($F2938," ",$G2938),AllocFactorMatrix,(AC$4+1),FALSE)*$E2943</f>
        <v>0</v>
      </c>
    </row>
    <row r="2939" spans="4:29" hidden="1" outlineLevel="1">
      <c r="F2939" s="42" t="str">
        <f>F2943</f>
        <v>PROD_DEMAND</v>
      </c>
      <c r="G2939" s="17" t="str">
        <f>$G$11</f>
        <v>DISTPRI</v>
      </c>
      <c r="H2939" s="21">
        <f t="shared" si="1355"/>
        <v>0</v>
      </c>
      <c r="I2939" s="22">
        <f>VLOOKUP(CONCATENATE($F2939," ",$G2939),AllocFactorMatrix,(I$4+1),FALSE)*$E2943</f>
        <v>0</v>
      </c>
      <c r="J2939" s="22">
        <f>VLOOKUP(CONCATENATE($F2939," ",$G2939),AllocFactorMatrix,(J$4+1),FALSE)*$E2943</f>
        <v>0</v>
      </c>
      <c r="K2939" s="22">
        <f>VLOOKUP(CONCATENATE($F2939," ",$G2939),AllocFactorMatrix,(K$4+1),FALSE)*$E2943</f>
        <v>0</v>
      </c>
      <c r="L2939" s="22">
        <f>VLOOKUP(CONCATENATE($F2939," ",$G2939),AllocFactorMatrix,(L$4+1),FALSE)*$E2943</f>
        <v>0</v>
      </c>
      <c r="M2939" s="22">
        <f t="shared" si="1372"/>
        <v>0</v>
      </c>
      <c r="N2939" s="22">
        <f>VLOOKUP(CONCATENATE($F2939," ",$G2939),AllocFactorMatrix,(N$4+1),FALSE)*$E2943</f>
        <v>0</v>
      </c>
      <c r="O2939" s="22">
        <f>VLOOKUP(CONCATENATE($F2939," ",$G2939),AllocFactorMatrix,(O$4+1),FALSE)*$E2943</f>
        <v>0</v>
      </c>
      <c r="P2939" s="22">
        <f>VLOOKUP(CONCATENATE($F2939," ",$G2939),AllocFactorMatrix,(P$4+1),FALSE)*$E2943</f>
        <v>0</v>
      </c>
      <c r="Q2939" s="22">
        <f>VLOOKUP(CONCATENATE($F2939," ",$G2939),AllocFactorMatrix,(Q$4+1),FALSE)*$E2943</f>
        <v>0</v>
      </c>
      <c r="R2939" s="22">
        <f t="shared" si="1378"/>
        <v>0</v>
      </c>
      <c r="S2939" s="22">
        <f>VLOOKUP(CONCATENATE($F2939," ",$G2939),AllocFactorMatrix,(S$4+1),FALSE)*$E2943</f>
        <v>0</v>
      </c>
      <c r="T2939" s="22">
        <f>VLOOKUP(CONCATENATE($F2939," ",$G2939),AllocFactorMatrix,(T$4+1),FALSE)*$E2943</f>
        <v>0</v>
      </c>
      <c r="U2939" s="22">
        <f>VLOOKUP(CONCATENATE($F2939," ",$G2939),AllocFactorMatrix,(U$4+1),FALSE)*$E2943</f>
        <v>0</v>
      </c>
      <c r="V2939" s="22">
        <f>VLOOKUP(CONCATENATE($F2939," ",$G2939),AllocFactorMatrix,(V$4+1),FALSE)*$E2943</f>
        <v>0</v>
      </c>
      <c r="W2939" s="22">
        <f t="shared" si="1379"/>
        <v>0</v>
      </c>
      <c r="X2939" s="22">
        <f>VLOOKUP(CONCATENATE($F2939," ",$G2939),AllocFactorMatrix,(X$4+1),FALSE)*$E2943</f>
        <v>0</v>
      </c>
      <c r="Y2939" s="22">
        <f>VLOOKUP(CONCATENATE($F2939," ",$G2939),AllocFactorMatrix,(Y$4+1),FALSE)*$E2943</f>
        <v>0</v>
      </c>
      <c r="Z2939" s="22">
        <f t="shared" si="1373"/>
        <v>0</v>
      </c>
      <c r="AA2939" s="22">
        <f>VLOOKUP(CONCATENATE($F2939," ",$G2939),AllocFactorMatrix,(AA$4+1),FALSE)*$E2943</f>
        <v>0</v>
      </c>
      <c r="AB2939" s="22">
        <f>VLOOKUP(CONCATENATE($F2939," ",$G2939),AllocFactorMatrix,(AB$4+1),FALSE)*$E2943</f>
        <v>0</v>
      </c>
      <c r="AC2939" s="22">
        <f>VLOOKUP(CONCATENATE($F2939," ",$G2939),AllocFactorMatrix,(AC$4+1),FALSE)*$E2943</f>
        <v>0</v>
      </c>
    </row>
    <row r="2940" spans="4:29" hidden="1" outlineLevel="1">
      <c r="F2940" s="42" t="str">
        <f>F2943</f>
        <v>PROD_DEMAND</v>
      </c>
      <c r="G2940" s="17" t="str">
        <f>$G$12</f>
        <v>DISTSEC</v>
      </c>
      <c r="H2940" s="21">
        <f t="shared" si="1355"/>
        <v>0</v>
      </c>
      <c r="I2940" s="22">
        <f>VLOOKUP(CONCATENATE($F2940," ",$G2940),AllocFactorMatrix,(I$4+1),FALSE)*$E2943</f>
        <v>0</v>
      </c>
      <c r="J2940" s="22">
        <f>VLOOKUP(CONCATENATE($F2940," ",$G2940),AllocFactorMatrix,(J$4+1),FALSE)*$E2943</f>
        <v>0</v>
      </c>
      <c r="K2940" s="22">
        <f>VLOOKUP(CONCATENATE($F2940," ",$G2940),AllocFactorMatrix,(K$4+1),FALSE)*$E2943</f>
        <v>0</v>
      </c>
      <c r="L2940" s="22">
        <f>VLOOKUP(CONCATENATE($F2940," ",$G2940),AllocFactorMatrix,(L$4+1),FALSE)*$E2943</f>
        <v>0</v>
      </c>
      <c r="M2940" s="22">
        <f t="shared" si="1372"/>
        <v>0</v>
      </c>
      <c r="N2940" s="22">
        <f>VLOOKUP(CONCATENATE($F2940," ",$G2940),AllocFactorMatrix,(N$4+1),FALSE)*$E2943</f>
        <v>0</v>
      </c>
      <c r="O2940" s="22">
        <f>VLOOKUP(CONCATENATE($F2940," ",$G2940),AllocFactorMatrix,(O$4+1),FALSE)*$E2943</f>
        <v>0</v>
      </c>
      <c r="P2940" s="22">
        <f>VLOOKUP(CONCATENATE($F2940," ",$G2940),AllocFactorMatrix,(P$4+1),FALSE)*$E2943</f>
        <v>0</v>
      </c>
      <c r="Q2940" s="22">
        <f>VLOOKUP(CONCATENATE($F2940," ",$G2940),AllocFactorMatrix,(Q$4+1),FALSE)*$E2943</f>
        <v>0</v>
      </c>
      <c r="R2940" s="22">
        <f t="shared" si="1378"/>
        <v>0</v>
      </c>
      <c r="S2940" s="22">
        <f>VLOOKUP(CONCATENATE($F2940," ",$G2940),AllocFactorMatrix,(S$4+1),FALSE)*$E2943</f>
        <v>0</v>
      </c>
      <c r="T2940" s="22">
        <f>VLOOKUP(CONCATENATE($F2940," ",$G2940),AllocFactorMatrix,(T$4+1),FALSE)*$E2943</f>
        <v>0</v>
      </c>
      <c r="U2940" s="22">
        <f>VLOOKUP(CONCATENATE($F2940," ",$G2940),AllocFactorMatrix,(U$4+1),FALSE)*$E2943</f>
        <v>0</v>
      </c>
      <c r="V2940" s="22">
        <f>VLOOKUP(CONCATENATE($F2940," ",$G2940),AllocFactorMatrix,(V$4+1),FALSE)*$E2943</f>
        <v>0</v>
      </c>
      <c r="W2940" s="22">
        <f t="shared" si="1379"/>
        <v>0</v>
      </c>
      <c r="X2940" s="22">
        <f>VLOOKUP(CONCATENATE($F2940," ",$G2940),AllocFactorMatrix,(X$4+1),FALSE)*$E2943</f>
        <v>0</v>
      </c>
      <c r="Y2940" s="22">
        <f>VLOOKUP(CONCATENATE($F2940," ",$G2940),AllocFactorMatrix,(Y$4+1),FALSE)*$E2943</f>
        <v>0</v>
      </c>
      <c r="Z2940" s="22">
        <f t="shared" si="1373"/>
        <v>0</v>
      </c>
      <c r="AA2940" s="22">
        <f>VLOOKUP(CONCATENATE($F2940," ",$G2940),AllocFactorMatrix,(AA$4+1),FALSE)*$E2943</f>
        <v>0</v>
      </c>
      <c r="AB2940" s="22">
        <f>VLOOKUP(CONCATENATE($F2940," ",$G2940),AllocFactorMatrix,(AB$4+1),FALSE)*$E2943</f>
        <v>0</v>
      </c>
      <c r="AC2940" s="22">
        <f>VLOOKUP(CONCATENATE($F2940," ",$G2940),AllocFactorMatrix,(AC$4+1),FALSE)*$E2943</f>
        <v>0</v>
      </c>
    </row>
    <row r="2941" spans="4:29" hidden="1" outlineLevel="1">
      <c r="F2941" s="42" t="str">
        <f>F2943</f>
        <v>PROD_DEMAND</v>
      </c>
      <c r="G2941" s="17" t="str">
        <f>$G$13</f>
        <v>ENERGY</v>
      </c>
      <c r="H2941" s="21">
        <f t="shared" si="1355"/>
        <v>0</v>
      </c>
      <c r="I2941" s="22">
        <f>VLOOKUP(CONCATENATE($F2941," ",$G2941),AllocFactorMatrix,(I$4+1),FALSE)*$E2943</f>
        <v>0</v>
      </c>
      <c r="J2941" s="22">
        <f>VLOOKUP(CONCATENATE($F2941," ",$G2941),AllocFactorMatrix,(J$4+1),FALSE)*$E2943</f>
        <v>0</v>
      </c>
      <c r="K2941" s="22">
        <f>VLOOKUP(CONCATENATE($F2941," ",$G2941),AllocFactorMatrix,(K$4+1),FALSE)*$E2943</f>
        <v>0</v>
      </c>
      <c r="L2941" s="22">
        <f>VLOOKUP(CONCATENATE($F2941," ",$G2941),AllocFactorMatrix,(L$4+1),FALSE)*$E2943</f>
        <v>0</v>
      </c>
      <c r="M2941" s="22">
        <f t="shared" si="1372"/>
        <v>0</v>
      </c>
      <c r="N2941" s="22">
        <f>VLOOKUP(CONCATENATE($F2941," ",$G2941),AllocFactorMatrix,(N$4+1),FALSE)*$E2943</f>
        <v>0</v>
      </c>
      <c r="O2941" s="22">
        <f>VLOOKUP(CONCATENATE($F2941," ",$G2941),AllocFactorMatrix,(O$4+1),FALSE)*$E2943</f>
        <v>0</v>
      </c>
      <c r="P2941" s="22">
        <f>VLOOKUP(CONCATENATE($F2941," ",$G2941),AllocFactorMatrix,(P$4+1),FALSE)*$E2943</f>
        <v>0</v>
      </c>
      <c r="Q2941" s="22">
        <f>VLOOKUP(CONCATENATE($F2941," ",$G2941),AllocFactorMatrix,(Q$4+1),FALSE)*$E2943</f>
        <v>0</v>
      </c>
      <c r="R2941" s="22">
        <f t="shared" si="1378"/>
        <v>0</v>
      </c>
      <c r="S2941" s="22">
        <f>VLOOKUP(CONCATENATE($F2941," ",$G2941),AllocFactorMatrix,(S$4+1),FALSE)*$E2943</f>
        <v>0</v>
      </c>
      <c r="T2941" s="22">
        <f>VLOOKUP(CONCATENATE($F2941," ",$G2941),AllocFactorMatrix,(T$4+1),FALSE)*$E2943</f>
        <v>0</v>
      </c>
      <c r="U2941" s="22">
        <f>VLOOKUP(CONCATENATE($F2941," ",$G2941),AllocFactorMatrix,(U$4+1),FALSE)*$E2943</f>
        <v>0</v>
      </c>
      <c r="V2941" s="22">
        <f>VLOOKUP(CONCATENATE($F2941," ",$G2941),AllocFactorMatrix,(V$4+1),FALSE)*$E2943</f>
        <v>0</v>
      </c>
      <c r="W2941" s="22">
        <f t="shared" si="1379"/>
        <v>0</v>
      </c>
      <c r="X2941" s="22">
        <f>VLOOKUP(CONCATENATE($F2941," ",$G2941),AllocFactorMatrix,(X$4+1),FALSE)*$E2943</f>
        <v>0</v>
      </c>
      <c r="Y2941" s="22">
        <f>VLOOKUP(CONCATENATE($F2941," ",$G2941),AllocFactorMatrix,(Y$4+1),FALSE)*$E2943</f>
        <v>0</v>
      </c>
      <c r="Z2941" s="22">
        <f t="shared" si="1373"/>
        <v>0</v>
      </c>
      <c r="AA2941" s="22">
        <f>VLOOKUP(CONCATENATE($F2941," ",$G2941),AllocFactorMatrix,(AA$4+1),FALSE)*$E2943</f>
        <v>0</v>
      </c>
      <c r="AB2941" s="22">
        <f>VLOOKUP(CONCATENATE($F2941," ",$G2941),AllocFactorMatrix,(AB$4+1),FALSE)*$E2943</f>
        <v>0</v>
      </c>
      <c r="AC2941" s="22">
        <f>VLOOKUP(CONCATENATE($F2941," ",$G2941),AllocFactorMatrix,(AC$4+1),FALSE)*$E2943</f>
        <v>0</v>
      </c>
    </row>
    <row r="2942" spans="4:29" hidden="1" outlineLevel="1">
      <c r="F2942" s="42" t="str">
        <f>F2943</f>
        <v>PROD_DEMAND</v>
      </c>
      <c r="G2942" s="17" t="str">
        <f>$G$14</f>
        <v>CUSTOMER</v>
      </c>
      <c r="H2942" s="21">
        <f t="shared" si="1355"/>
        <v>0</v>
      </c>
      <c r="I2942" s="22">
        <f>VLOOKUP(CONCATENATE($F2942," ",$G2942),AllocFactorMatrix,(I$4+1),FALSE)*$E2943</f>
        <v>0</v>
      </c>
      <c r="J2942" s="22">
        <f>VLOOKUP(CONCATENATE($F2942," ",$G2942),AllocFactorMatrix,(J$4+1),FALSE)*$E2943</f>
        <v>0</v>
      </c>
      <c r="K2942" s="22">
        <f>VLOOKUP(CONCATENATE($F2942," ",$G2942),AllocFactorMatrix,(K$4+1),FALSE)*$E2943</f>
        <v>0</v>
      </c>
      <c r="L2942" s="22">
        <f>VLOOKUP(CONCATENATE($F2942," ",$G2942),AllocFactorMatrix,(L$4+1),FALSE)*$E2943</f>
        <v>0</v>
      </c>
      <c r="M2942" s="22">
        <f t="shared" si="1372"/>
        <v>0</v>
      </c>
      <c r="N2942" s="22">
        <f>VLOOKUP(CONCATENATE($F2942," ",$G2942),AllocFactorMatrix,(N$4+1),FALSE)*$E2943</f>
        <v>0</v>
      </c>
      <c r="O2942" s="22">
        <f>VLOOKUP(CONCATENATE($F2942," ",$G2942),AllocFactorMatrix,(O$4+1),FALSE)*$E2943</f>
        <v>0</v>
      </c>
      <c r="P2942" s="22">
        <f>VLOOKUP(CONCATENATE($F2942," ",$G2942),AllocFactorMatrix,(P$4+1),FALSE)*$E2943</f>
        <v>0</v>
      </c>
      <c r="Q2942" s="22">
        <f>VLOOKUP(CONCATENATE($F2942," ",$G2942),AllocFactorMatrix,(Q$4+1),FALSE)*$E2943</f>
        <v>0</v>
      </c>
      <c r="R2942" s="22">
        <f t="shared" si="1378"/>
        <v>0</v>
      </c>
      <c r="S2942" s="22">
        <f>VLOOKUP(CONCATENATE($F2942," ",$G2942),AllocFactorMatrix,(S$4+1),FALSE)*$E2943</f>
        <v>0</v>
      </c>
      <c r="T2942" s="22">
        <f>VLOOKUP(CONCATENATE($F2942," ",$G2942),AllocFactorMatrix,(T$4+1),FALSE)*$E2943</f>
        <v>0</v>
      </c>
      <c r="U2942" s="22">
        <f>VLOOKUP(CONCATENATE($F2942," ",$G2942),AllocFactorMatrix,(U$4+1),FALSE)*$E2943</f>
        <v>0</v>
      </c>
      <c r="V2942" s="22">
        <f>VLOOKUP(CONCATENATE($F2942," ",$G2942),AllocFactorMatrix,(V$4+1),FALSE)*$E2943</f>
        <v>0</v>
      </c>
      <c r="W2942" s="22">
        <f t="shared" si="1379"/>
        <v>0</v>
      </c>
      <c r="X2942" s="22">
        <f>VLOOKUP(CONCATENATE($F2942," ",$G2942),AllocFactorMatrix,(X$4+1),FALSE)*$E2943</f>
        <v>0</v>
      </c>
      <c r="Y2942" s="22">
        <f>VLOOKUP(CONCATENATE($F2942," ",$G2942),AllocFactorMatrix,(Y$4+1),FALSE)*$E2943</f>
        <v>0</v>
      </c>
      <c r="Z2942" s="22">
        <f t="shared" si="1373"/>
        <v>0</v>
      </c>
      <c r="AA2942" s="22">
        <f>VLOOKUP(CONCATENATE($F2942," ",$G2942),AllocFactorMatrix,(AA$4+1),FALSE)*$E2943</f>
        <v>0</v>
      </c>
      <c r="AB2942" s="22">
        <f>VLOOKUP(CONCATENATE($F2942," ",$G2942),AllocFactorMatrix,(AB$4+1),FALSE)*$E2943</f>
        <v>0</v>
      </c>
      <c r="AC2942" s="22">
        <f>VLOOKUP(CONCATENATE($F2942," ",$G2942),AllocFactorMatrix,(AC$4+1),FALSE)*$E2943</f>
        <v>0</v>
      </c>
    </row>
    <row r="2943" spans="4:29" collapsed="1">
      <c r="D2943" s="39" t="s">
        <v>446</v>
      </c>
      <c r="E2943" s="19"/>
      <c r="F2943" s="42" t="s">
        <v>29</v>
      </c>
      <c r="G2943" s="17" t="str">
        <f>$G$15</f>
        <v>TOTAL</v>
      </c>
      <c r="H2943" s="21">
        <f t="shared" si="1355"/>
        <v>0</v>
      </c>
      <c r="I2943" s="22">
        <f>VLOOKUP(CONCATENATE($F2943," ",$G2943),AllocFactorMatrix,(I$4+1),FALSE)*$E2943</f>
        <v>0</v>
      </c>
      <c r="J2943" s="22">
        <f>VLOOKUP(CONCATENATE($F2943," ",$G2943),AllocFactorMatrix,(J$4+1),FALSE)*$E2943</f>
        <v>0</v>
      </c>
      <c r="K2943" s="22">
        <f>VLOOKUP(CONCATENATE($F2943," ",$G2943),AllocFactorMatrix,(K$4+1),FALSE)*$E2943</f>
        <v>0</v>
      </c>
      <c r="L2943" s="22">
        <f>VLOOKUP(CONCATENATE($F2943," ",$G2943),AllocFactorMatrix,(L$4+1),FALSE)*$E2943</f>
        <v>0</v>
      </c>
      <c r="M2943" s="22">
        <f t="shared" si="1372"/>
        <v>0</v>
      </c>
      <c r="N2943" s="22">
        <f>VLOOKUP(CONCATENATE($F2943," ",$G2943),AllocFactorMatrix,(N$4+1),FALSE)*$E2943</f>
        <v>0</v>
      </c>
      <c r="O2943" s="22">
        <f>VLOOKUP(CONCATENATE($F2943," ",$G2943),AllocFactorMatrix,(O$4+1),FALSE)*$E2943</f>
        <v>0</v>
      </c>
      <c r="P2943" s="22">
        <f>VLOOKUP(CONCATENATE($F2943," ",$G2943),AllocFactorMatrix,(P$4+1),FALSE)*$E2943</f>
        <v>0</v>
      </c>
      <c r="Q2943" s="22">
        <f>VLOOKUP(CONCATENATE($F2943," ",$G2943),AllocFactorMatrix,(Q$4+1),FALSE)*$E2943</f>
        <v>0</v>
      </c>
      <c r="R2943" s="22">
        <f t="shared" si="1378"/>
        <v>0</v>
      </c>
      <c r="S2943" s="22">
        <f>VLOOKUP(CONCATENATE($F2943," ",$G2943),AllocFactorMatrix,(S$4+1),FALSE)*$E2943</f>
        <v>0</v>
      </c>
      <c r="T2943" s="22">
        <f>VLOOKUP(CONCATENATE($F2943," ",$G2943),AllocFactorMatrix,(T$4+1),FALSE)*$E2943</f>
        <v>0</v>
      </c>
      <c r="U2943" s="22">
        <f>VLOOKUP(CONCATENATE($F2943," ",$G2943),AllocFactorMatrix,(U$4+1),FALSE)*$E2943</f>
        <v>0</v>
      </c>
      <c r="V2943" s="22">
        <f>VLOOKUP(CONCATENATE($F2943," ",$G2943),AllocFactorMatrix,(V$4+1),FALSE)*$E2943</f>
        <v>0</v>
      </c>
      <c r="W2943" s="22">
        <f t="shared" si="1379"/>
        <v>0</v>
      </c>
      <c r="X2943" s="22">
        <f>VLOOKUP(CONCATENATE($F2943," ",$G2943),AllocFactorMatrix,(X$4+1),FALSE)*$E2943</f>
        <v>0</v>
      </c>
      <c r="Y2943" s="22">
        <f>VLOOKUP(CONCATENATE($F2943," ",$G2943),AllocFactorMatrix,(Y$4+1),FALSE)*$E2943</f>
        <v>0</v>
      </c>
      <c r="Z2943" s="22">
        <f t="shared" si="1373"/>
        <v>0</v>
      </c>
      <c r="AA2943" s="22">
        <f>VLOOKUP(CONCATENATE($F2943," ",$G2943),AllocFactorMatrix,(AA$4+1),FALSE)*$E2943</f>
        <v>0</v>
      </c>
      <c r="AB2943" s="22">
        <f>VLOOKUP(CONCATENATE($F2943," ",$G2943),AllocFactorMatrix,(AB$4+1),FALSE)*$E2943</f>
        <v>0</v>
      </c>
      <c r="AC2943" s="22">
        <f>VLOOKUP(CONCATENATE($F2943," ",$G2943),AllocFactorMatrix,(AC$4+1),FALSE)*$E2943</f>
        <v>0</v>
      </c>
    </row>
    <row r="2944" spans="4:29" hidden="1" outlineLevel="1">
      <c r="F2944" s="42" t="str">
        <f>F2951</f>
        <v>PROD_DEMAND</v>
      </c>
      <c r="G2944" s="17" t="str">
        <f>$G$8</f>
        <v>PRODUCTION</v>
      </c>
      <c r="H2944" s="21">
        <f t="shared" ref="H2944:H3007" si="1380">SUBTOTAL(9,I2944:AC2944)</f>
        <v>0</v>
      </c>
      <c r="I2944" s="22">
        <f>VLOOKUP(CONCATENATE($F2944," ",$G2944),AllocFactorMatrix,(I$4+1),FALSE)*$E2951</f>
        <v>0</v>
      </c>
      <c r="J2944" s="22">
        <f>VLOOKUP(CONCATENATE($F2944," ",$G2944),AllocFactorMatrix,(J$4+1),FALSE)*$E2951</f>
        <v>0</v>
      </c>
      <c r="K2944" s="22">
        <f>VLOOKUP(CONCATENATE($F2944," ",$G2944),AllocFactorMatrix,(K$4+1),FALSE)*$E2951</f>
        <v>0</v>
      </c>
      <c r="L2944" s="22">
        <f>VLOOKUP(CONCATENATE($F2944," ",$G2944),AllocFactorMatrix,(L$4+1),FALSE)*$E2951</f>
        <v>0</v>
      </c>
      <c r="M2944" s="22">
        <f t="shared" si="1372"/>
        <v>0</v>
      </c>
      <c r="N2944" s="22">
        <f>VLOOKUP(CONCATENATE($F2944," ",$G2944),AllocFactorMatrix,(N$4+1),FALSE)*$E2951</f>
        <v>0</v>
      </c>
      <c r="O2944" s="22">
        <f>VLOOKUP(CONCATENATE($F2944," ",$G2944),AllocFactorMatrix,(O$4+1),FALSE)*$E2951</f>
        <v>0</v>
      </c>
      <c r="P2944" s="22">
        <f>VLOOKUP(CONCATENATE($F2944," ",$G2944),AllocFactorMatrix,(P$4+1),FALSE)*$E2951</f>
        <v>0</v>
      </c>
      <c r="Q2944" s="22">
        <f>VLOOKUP(CONCATENATE($F2944," ",$G2944),AllocFactorMatrix,(Q$4+1),FALSE)*$E2951</f>
        <v>0</v>
      </c>
      <c r="R2944" s="22">
        <f>SUBTOTAL(9,N2944:Q2944)</f>
        <v>0</v>
      </c>
      <c r="S2944" s="22">
        <f>VLOOKUP(CONCATENATE($F2944," ",$G2944),AllocFactorMatrix,(S$4+1),FALSE)*$E2951</f>
        <v>0</v>
      </c>
      <c r="T2944" s="22">
        <f>VLOOKUP(CONCATENATE($F2944," ",$G2944),AllocFactorMatrix,(T$4+1),FALSE)*$E2951</f>
        <v>0</v>
      </c>
      <c r="U2944" s="22">
        <f>VLOOKUP(CONCATENATE($F2944," ",$G2944),AllocFactorMatrix,(U$4+1),FALSE)*$E2951</f>
        <v>0</v>
      </c>
      <c r="V2944" s="22">
        <f>VLOOKUP(CONCATENATE($F2944," ",$G2944),AllocFactorMatrix,(V$4+1),FALSE)*$E2951</f>
        <v>0</v>
      </c>
      <c r="W2944" s="22">
        <f>SUBTOTAL(9,S2944:V2944)</f>
        <v>0</v>
      </c>
      <c r="X2944" s="22">
        <f>VLOOKUP(CONCATENATE($F2944," ",$G2944),AllocFactorMatrix,(X$4+1),FALSE)*$E2951</f>
        <v>0</v>
      </c>
      <c r="Y2944" s="22">
        <f>VLOOKUP(CONCATENATE($F2944," ",$G2944),AllocFactorMatrix,(Y$4+1),FALSE)*$E2951</f>
        <v>0</v>
      </c>
      <c r="Z2944" s="22">
        <f t="shared" si="1373"/>
        <v>0</v>
      </c>
      <c r="AA2944" s="22">
        <f>VLOOKUP(CONCATENATE($F2944," ",$G2944),AllocFactorMatrix,(AA$4+1),FALSE)*$E2951</f>
        <v>0</v>
      </c>
      <c r="AB2944" s="22">
        <f>VLOOKUP(CONCATENATE($F2944," ",$G2944),AllocFactorMatrix,(AB$4+1),FALSE)*$E2951</f>
        <v>0</v>
      </c>
      <c r="AC2944" s="22">
        <f>VLOOKUP(CONCATENATE($F2944," ",$G2944),AllocFactorMatrix,(AC$4+1),FALSE)*$E2951</f>
        <v>0</v>
      </c>
    </row>
    <row r="2945" spans="4:29" hidden="1" outlineLevel="1">
      <c r="F2945" s="42" t="str">
        <f>F2951</f>
        <v>PROD_DEMAND</v>
      </c>
      <c r="G2945" s="17" t="str">
        <f>$G$9</f>
        <v>BULKTRAN</v>
      </c>
      <c r="H2945" s="21">
        <f t="shared" si="1380"/>
        <v>0</v>
      </c>
      <c r="I2945" s="22">
        <f>VLOOKUP(CONCATENATE($F2945," ",$G2945),AllocFactorMatrix,(I$4+1),FALSE)*$E2951</f>
        <v>0</v>
      </c>
      <c r="J2945" s="22">
        <f>VLOOKUP(CONCATENATE($F2945," ",$G2945),AllocFactorMatrix,(J$4+1),FALSE)*$E2951</f>
        <v>0</v>
      </c>
      <c r="K2945" s="22">
        <f>VLOOKUP(CONCATENATE($F2945," ",$G2945),AllocFactorMatrix,(K$4+1),FALSE)*$E2951</f>
        <v>0</v>
      </c>
      <c r="L2945" s="22">
        <f>VLOOKUP(CONCATENATE($F2945," ",$G2945),AllocFactorMatrix,(L$4+1),FALSE)*$E2951</f>
        <v>0</v>
      </c>
      <c r="M2945" s="22">
        <f t="shared" si="1372"/>
        <v>0</v>
      </c>
      <c r="N2945" s="22">
        <f>VLOOKUP(CONCATENATE($F2945," ",$G2945),AllocFactorMatrix,(N$4+1),FALSE)*$E2951</f>
        <v>0</v>
      </c>
      <c r="O2945" s="22">
        <f>VLOOKUP(CONCATENATE($F2945," ",$G2945),AllocFactorMatrix,(O$4+1),FALSE)*$E2951</f>
        <v>0</v>
      </c>
      <c r="P2945" s="22">
        <f>VLOOKUP(CONCATENATE($F2945," ",$G2945),AllocFactorMatrix,(P$4+1),FALSE)*$E2951</f>
        <v>0</v>
      </c>
      <c r="Q2945" s="22">
        <f>VLOOKUP(CONCATENATE($F2945," ",$G2945),AllocFactorMatrix,(Q$4+1),FALSE)*$E2951</f>
        <v>0</v>
      </c>
      <c r="R2945" s="22">
        <f t="shared" ref="R2945:R2951" si="1381">SUBTOTAL(9,N2945:Q2945)</f>
        <v>0</v>
      </c>
      <c r="S2945" s="22">
        <f>VLOOKUP(CONCATENATE($F2945," ",$G2945),AllocFactorMatrix,(S$4+1),FALSE)*$E2951</f>
        <v>0</v>
      </c>
      <c r="T2945" s="22">
        <f>VLOOKUP(CONCATENATE($F2945," ",$G2945),AllocFactorMatrix,(T$4+1),FALSE)*$E2951</f>
        <v>0</v>
      </c>
      <c r="U2945" s="22">
        <f>VLOOKUP(CONCATENATE($F2945," ",$G2945),AllocFactorMatrix,(U$4+1),FALSE)*$E2951</f>
        <v>0</v>
      </c>
      <c r="V2945" s="22">
        <f>VLOOKUP(CONCATENATE($F2945," ",$G2945),AllocFactorMatrix,(V$4+1),FALSE)*$E2951</f>
        <v>0</v>
      </c>
      <c r="W2945" s="22">
        <f t="shared" ref="W2945:W2951" si="1382">SUBTOTAL(9,S2945:V2945)</f>
        <v>0</v>
      </c>
      <c r="X2945" s="22">
        <f>VLOOKUP(CONCATENATE($F2945," ",$G2945),AllocFactorMatrix,(X$4+1),FALSE)*$E2951</f>
        <v>0</v>
      </c>
      <c r="Y2945" s="22">
        <f>VLOOKUP(CONCATENATE($F2945," ",$G2945),AllocFactorMatrix,(Y$4+1),FALSE)*$E2951</f>
        <v>0</v>
      </c>
      <c r="Z2945" s="22">
        <f t="shared" si="1373"/>
        <v>0</v>
      </c>
      <c r="AA2945" s="22">
        <f>VLOOKUP(CONCATENATE($F2945," ",$G2945),AllocFactorMatrix,(AA$4+1),FALSE)*$E2951</f>
        <v>0</v>
      </c>
      <c r="AB2945" s="22">
        <f>VLOOKUP(CONCATENATE($F2945," ",$G2945),AllocFactorMatrix,(AB$4+1),FALSE)*$E2951</f>
        <v>0</v>
      </c>
      <c r="AC2945" s="22">
        <f>VLOOKUP(CONCATENATE($F2945," ",$G2945),AllocFactorMatrix,(AC$4+1),FALSE)*$E2951</f>
        <v>0</v>
      </c>
    </row>
    <row r="2946" spans="4:29" hidden="1" outlineLevel="1">
      <c r="F2946" s="42" t="str">
        <f>F2951</f>
        <v>PROD_DEMAND</v>
      </c>
      <c r="G2946" s="17" t="str">
        <f>$G$10</f>
        <v>SUBTRAN</v>
      </c>
      <c r="H2946" s="21">
        <f t="shared" si="1380"/>
        <v>0</v>
      </c>
      <c r="I2946" s="22">
        <f>VLOOKUP(CONCATENATE($F2946," ",$G2946),AllocFactorMatrix,(I$4+1),FALSE)*$E2951</f>
        <v>0</v>
      </c>
      <c r="J2946" s="22">
        <f>VLOOKUP(CONCATENATE($F2946," ",$G2946),AllocFactorMatrix,(J$4+1),FALSE)*$E2951</f>
        <v>0</v>
      </c>
      <c r="K2946" s="22">
        <f>VLOOKUP(CONCATENATE($F2946," ",$G2946),AllocFactorMatrix,(K$4+1),FALSE)*$E2951</f>
        <v>0</v>
      </c>
      <c r="L2946" s="22">
        <f>VLOOKUP(CONCATENATE($F2946," ",$G2946),AllocFactorMatrix,(L$4+1),FALSE)*$E2951</f>
        <v>0</v>
      </c>
      <c r="M2946" s="22">
        <f t="shared" si="1372"/>
        <v>0</v>
      </c>
      <c r="N2946" s="22">
        <f>VLOOKUP(CONCATENATE($F2946," ",$G2946),AllocFactorMatrix,(N$4+1),FALSE)*$E2951</f>
        <v>0</v>
      </c>
      <c r="O2946" s="22">
        <f>VLOOKUP(CONCATENATE($F2946," ",$G2946),AllocFactorMatrix,(O$4+1),FALSE)*$E2951</f>
        <v>0</v>
      </c>
      <c r="P2946" s="22">
        <f>VLOOKUP(CONCATENATE($F2946," ",$G2946),AllocFactorMatrix,(P$4+1),FALSE)*$E2951</f>
        <v>0</v>
      </c>
      <c r="Q2946" s="22">
        <f>VLOOKUP(CONCATENATE($F2946," ",$G2946),AllocFactorMatrix,(Q$4+1),FALSE)*$E2951</f>
        <v>0</v>
      </c>
      <c r="R2946" s="22">
        <f t="shared" si="1381"/>
        <v>0</v>
      </c>
      <c r="S2946" s="22">
        <f>VLOOKUP(CONCATENATE($F2946," ",$G2946),AllocFactorMatrix,(S$4+1),FALSE)*$E2951</f>
        <v>0</v>
      </c>
      <c r="T2946" s="22">
        <f>VLOOKUP(CONCATENATE($F2946," ",$G2946),AllocFactorMatrix,(T$4+1),FALSE)*$E2951</f>
        <v>0</v>
      </c>
      <c r="U2946" s="22">
        <f>VLOOKUP(CONCATENATE($F2946," ",$G2946),AllocFactorMatrix,(U$4+1),FALSE)*$E2951</f>
        <v>0</v>
      </c>
      <c r="V2946" s="22">
        <f>VLOOKUP(CONCATENATE($F2946," ",$G2946),AllocFactorMatrix,(V$4+1),FALSE)*$E2951</f>
        <v>0</v>
      </c>
      <c r="W2946" s="22">
        <f t="shared" si="1382"/>
        <v>0</v>
      </c>
      <c r="X2946" s="22">
        <f>VLOOKUP(CONCATENATE($F2946," ",$G2946),AllocFactorMatrix,(X$4+1),FALSE)*$E2951</f>
        <v>0</v>
      </c>
      <c r="Y2946" s="22">
        <f>VLOOKUP(CONCATENATE($F2946," ",$G2946),AllocFactorMatrix,(Y$4+1),FALSE)*$E2951</f>
        <v>0</v>
      </c>
      <c r="Z2946" s="22">
        <f t="shared" si="1373"/>
        <v>0</v>
      </c>
      <c r="AA2946" s="22">
        <f>VLOOKUP(CONCATENATE($F2946," ",$G2946),AllocFactorMatrix,(AA$4+1),FALSE)*$E2951</f>
        <v>0</v>
      </c>
      <c r="AB2946" s="22">
        <f>VLOOKUP(CONCATENATE($F2946," ",$G2946),AllocFactorMatrix,(AB$4+1),FALSE)*$E2951</f>
        <v>0</v>
      </c>
      <c r="AC2946" s="22">
        <f>VLOOKUP(CONCATENATE($F2946," ",$G2946),AllocFactorMatrix,(AC$4+1),FALSE)*$E2951</f>
        <v>0</v>
      </c>
    </row>
    <row r="2947" spans="4:29" hidden="1" outlineLevel="1">
      <c r="F2947" s="42" t="str">
        <f>F2951</f>
        <v>PROD_DEMAND</v>
      </c>
      <c r="G2947" s="17" t="str">
        <f>$G$11</f>
        <v>DISTPRI</v>
      </c>
      <c r="H2947" s="21">
        <f t="shared" si="1380"/>
        <v>0</v>
      </c>
      <c r="I2947" s="22">
        <f>VLOOKUP(CONCATENATE($F2947," ",$G2947),AllocFactorMatrix,(I$4+1),FALSE)*$E2951</f>
        <v>0</v>
      </c>
      <c r="J2947" s="22">
        <f>VLOOKUP(CONCATENATE($F2947," ",$G2947),AllocFactorMatrix,(J$4+1),FALSE)*$E2951</f>
        <v>0</v>
      </c>
      <c r="K2947" s="22">
        <f>VLOOKUP(CONCATENATE($F2947," ",$G2947),AllocFactorMatrix,(K$4+1),FALSE)*$E2951</f>
        <v>0</v>
      </c>
      <c r="L2947" s="22">
        <f>VLOOKUP(CONCATENATE($F2947," ",$G2947),AllocFactorMatrix,(L$4+1),FALSE)*$E2951</f>
        <v>0</v>
      </c>
      <c r="M2947" s="22">
        <f t="shared" si="1372"/>
        <v>0</v>
      </c>
      <c r="N2947" s="22">
        <f>VLOOKUP(CONCATENATE($F2947," ",$G2947),AllocFactorMatrix,(N$4+1),FALSE)*$E2951</f>
        <v>0</v>
      </c>
      <c r="O2947" s="22">
        <f>VLOOKUP(CONCATENATE($F2947," ",$G2947),AllocFactorMatrix,(O$4+1),FALSE)*$E2951</f>
        <v>0</v>
      </c>
      <c r="P2947" s="22">
        <f>VLOOKUP(CONCATENATE($F2947," ",$G2947),AllocFactorMatrix,(P$4+1),FALSE)*$E2951</f>
        <v>0</v>
      </c>
      <c r="Q2947" s="22">
        <f>VLOOKUP(CONCATENATE($F2947," ",$G2947),AllocFactorMatrix,(Q$4+1),FALSE)*$E2951</f>
        <v>0</v>
      </c>
      <c r="R2947" s="22">
        <f t="shared" si="1381"/>
        <v>0</v>
      </c>
      <c r="S2947" s="22">
        <f>VLOOKUP(CONCATENATE($F2947," ",$G2947),AllocFactorMatrix,(S$4+1),FALSE)*$E2951</f>
        <v>0</v>
      </c>
      <c r="T2947" s="22">
        <f>VLOOKUP(CONCATENATE($F2947," ",$G2947),AllocFactorMatrix,(T$4+1),FALSE)*$E2951</f>
        <v>0</v>
      </c>
      <c r="U2947" s="22">
        <f>VLOOKUP(CONCATENATE($F2947," ",$G2947),AllocFactorMatrix,(U$4+1),FALSE)*$E2951</f>
        <v>0</v>
      </c>
      <c r="V2947" s="22">
        <f>VLOOKUP(CONCATENATE($F2947," ",$G2947),AllocFactorMatrix,(V$4+1),FALSE)*$E2951</f>
        <v>0</v>
      </c>
      <c r="W2947" s="22">
        <f t="shared" si="1382"/>
        <v>0</v>
      </c>
      <c r="X2947" s="22">
        <f>VLOOKUP(CONCATENATE($F2947," ",$G2947),AllocFactorMatrix,(X$4+1),FALSE)*$E2951</f>
        <v>0</v>
      </c>
      <c r="Y2947" s="22">
        <f>VLOOKUP(CONCATENATE($F2947," ",$G2947),AllocFactorMatrix,(Y$4+1),FALSE)*$E2951</f>
        <v>0</v>
      </c>
      <c r="Z2947" s="22">
        <f t="shared" si="1373"/>
        <v>0</v>
      </c>
      <c r="AA2947" s="22">
        <f>VLOOKUP(CONCATENATE($F2947," ",$G2947),AllocFactorMatrix,(AA$4+1),FALSE)*$E2951</f>
        <v>0</v>
      </c>
      <c r="AB2947" s="22">
        <f>VLOOKUP(CONCATENATE($F2947," ",$G2947),AllocFactorMatrix,(AB$4+1),FALSE)*$E2951</f>
        <v>0</v>
      </c>
      <c r="AC2947" s="22">
        <f>VLOOKUP(CONCATENATE($F2947," ",$G2947),AllocFactorMatrix,(AC$4+1),FALSE)*$E2951</f>
        <v>0</v>
      </c>
    </row>
    <row r="2948" spans="4:29" hidden="1" outlineLevel="1">
      <c r="F2948" s="42" t="str">
        <f>F2951</f>
        <v>PROD_DEMAND</v>
      </c>
      <c r="G2948" s="17" t="str">
        <f>$G$12</f>
        <v>DISTSEC</v>
      </c>
      <c r="H2948" s="21">
        <f t="shared" si="1380"/>
        <v>0</v>
      </c>
      <c r="I2948" s="22">
        <f>VLOOKUP(CONCATENATE($F2948," ",$G2948),AllocFactorMatrix,(I$4+1),FALSE)*$E2951</f>
        <v>0</v>
      </c>
      <c r="J2948" s="22">
        <f>VLOOKUP(CONCATENATE($F2948," ",$G2948),AllocFactorMatrix,(J$4+1),FALSE)*$E2951</f>
        <v>0</v>
      </c>
      <c r="K2948" s="22">
        <f>VLOOKUP(CONCATENATE($F2948," ",$G2948),AllocFactorMatrix,(K$4+1),FALSE)*$E2951</f>
        <v>0</v>
      </c>
      <c r="L2948" s="22">
        <f>VLOOKUP(CONCATENATE($F2948," ",$G2948),AllocFactorMatrix,(L$4+1),FALSE)*$E2951</f>
        <v>0</v>
      </c>
      <c r="M2948" s="22">
        <f t="shared" si="1372"/>
        <v>0</v>
      </c>
      <c r="N2948" s="22">
        <f>VLOOKUP(CONCATENATE($F2948," ",$G2948),AllocFactorMatrix,(N$4+1),FALSE)*$E2951</f>
        <v>0</v>
      </c>
      <c r="O2948" s="22">
        <f>VLOOKUP(CONCATENATE($F2948," ",$G2948),AllocFactorMatrix,(O$4+1),FALSE)*$E2951</f>
        <v>0</v>
      </c>
      <c r="P2948" s="22">
        <f>VLOOKUP(CONCATENATE($F2948," ",$G2948),AllocFactorMatrix,(P$4+1),FALSE)*$E2951</f>
        <v>0</v>
      </c>
      <c r="Q2948" s="22">
        <f>VLOOKUP(CONCATENATE($F2948," ",$G2948),AllocFactorMatrix,(Q$4+1),FALSE)*$E2951</f>
        <v>0</v>
      </c>
      <c r="R2948" s="22">
        <f t="shared" si="1381"/>
        <v>0</v>
      </c>
      <c r="S2948" s="22">
        <f>VLOOKUP(CONCATENATE($F2948," ",$G2948),AllocFactorMatrix,(S$4+1),FALSE)*$E2951</f>
        <v>0</v>
      </c>
      <c r="T2948" s="22">
        <f>VLOOKUP(CONCATENATE($F2948," ",$G2948),AllocFactorMatrix,(T$4+1),FALSE)*$E2951</f>
        <v>0</v>
      </c>
      <c r="U2948" s="22">
        <f>VLOOKUP(CONCATENATE($F2948," ",$G2948),AllocFactorMatrix,(U$4+1),FALSE)*$E2951</f>
        <v>0</v>
      </c>
      <c r="V2948" s="22">
        <f>VLOOKUP(CONCATENATE($F2948," ",$G2948),AllocFactorMatrix,(V$4+1),FALSE)*$E2951</f>
        <v>0</v>
      </c>
      <c r="W2948" s="22">
        <f t="shared" si="1382"/>
        <v>0</v>
      </c>
      <c r="X2948" s="22">
        <f>VLOOKUP(CONCATENATE($F2948," ",$G2948),AllocFactorMatrix,(X$4+1),FALSE)*$E2951</f>
        <v>0</v>
      </c>
      <c r="Y2948" s="22">
        <f>VLOOKUP(CONCATENATE($F2948," ",$G2948),AllocFactorMatrix,(Y$4+1),FALSE)*$E2951</f>
        <v>0</v>
      </c>
      <c r="Z2948" s="22">
        <f t="shared" si="1373"/>
        <v>0</v>
      </c>
      <c r="AA2948" s="22">
        <f>VLOOKUP(CONCATENATE($F2948," ",$G2948),AllocFactorMatrix,(AA$4+1),FALSE)*$E2951</f>
        <v>0</v>
      </c>
      <c r="AB2948" s="22">
        <f>VLOOKUP(CONCATENATE($F2948," ",$G2948),AllocFactorMatrix,(AB$4+1),FALSE)*$E2951</f>
        <v>0</v>
      </c>
      <c r="AC2948" s="22">
        <f>VLOOKUP(CONCATENATE($F2948," ",$G2948),AllocFactorMatrix,(AC$4+1),FALSE)*$E2951</f>
        <v>0</v>
      </c>
    </row>
    <row r="2949" spans="4:29" hidden="1" outlineLevel="1">
      <c r="F2949" s="42" t="str">
        <f>F2951</f>
        <v>PROD_DEMAND</v>
      </c>
      <c r="G2949" s="17" t="str">
        <f>$G$13</f>
        <v>ENERGY</v>
      </c>
      <c r="H2949" s="21">
        <f t="shared" si="1380"/>
        <v>0</v>
      </c>
      <c r="I2949" s="22">
        <f>VLOOKUP(CONCATENATE($F2949," ",$G2949),AllocFactorMatrix,(I$4+1),FALSE)*$E2951</f>
        <v>0</v>
      </c>
      <c r="J2949" s="22">
        <f>VLOOKUP(CONCATENATE($F2949," ",$G2949),AllocFactorMatrix,(J$4+1),FALSE)*$E2951</f>
        <v>0</v>
      </c>
      <c r="K2949" s="22">
        <f>VLOOKUP(CONCATENATE($F2949," ",$G2949),AllocFactorMatrix,(K$4+1),FALSE)*$E2951</f>
        <v>0</v>
      </c>
      <c r="L2949" s="22">
        <f>VLOOKUP(CONCATENATE($F2949," ",$G2949),AllocFactorMatrix,(L$4+1),FALSE)*$E2951</f>
        <v>0</v>
      </c>
      <c r="M2949" s="22">
        <f t="shared" si="1372"/>
        <v>0</v>
      </c>
      <c r="N2949" s="22">
        <f>VLOOKUP(CONCATENATE($F2949," ",$G2949),AllocFactorMatrix,(N$4+1),FALSE)*$E2951</f>
        <v>0</v>
      </c>
      <c r="O2949" s="22">
        <f>VLOOKUP(CONCATENATE($F2949," ",$G2949),AllocFactorMatrix,(O$4+1),FALSE)*$E2951</f>
        <v>0</v>
      </c>
      <c r="P2949" s="22">
        <f>VLOOKUP(CONCATENATE($F2949," ",$G2949),AllocFactorMatrix,(P$4+1),FALSE)*$E2951</f>
        <v>0</v>
      </c>
      <c r="Q2949" s="22">
        <f>VLOOKUP(CONCATENATE($F2949," ",$G2949),AllocFactorMatrix,(Q$4+1),FALSE)*$E2951</f>
        <v>0</v>
      </c>
      <c r="R2949" s="22">
        <f t="shared" si="1381"/>
        <v>0</v>
      </c>
      <c r="S2949" s="22">
        <f>VLOOKUP(CONCATENATE($F2949," ",$G2949),AllocFactorMatrix,(S$4+1),FALSE)*$E2951</f>
        <v>0</v>
      </c>
      <c r="T2949" s="22">
        <f>VLOOKUP(CONCATENATE($F2949," ",$G2949),AllocFactorMatrix,(T$4+1),FALSE)*$E2951</f>
        <v>0</v>
      </c>
      <c r="U2949" s="22">
        <f>VLOOKUP(CONCATENATE($F2949," ",$G2949),AllocFactorMatrix,(U$4+1),FALSE)*$E2951</f>
        <v>0</v>
      </c>
      <c r="V2949" s="22">
        <f>VLOOKUP(CONCATENATE($F2949," ",$G2949),AllocFactorMatrix,(V$4+1),FALSE)*$E2951</f>
        <v>0</v>
      </c>
      <c r="W2949" s="22">
        <f t="shared" si="1382"/>
        <v>0</v>
      </c>
      <c r="X2949" s="22">
        <f>VLOOKUP(CONCATENATE($F2949," ",$G2949),AllocFactorMatrix,(X$4+1),FALSE)*$E2951</f>
        <v>0</v>
      </c>
      <c r="Y2949" s="22">
        <f>VLOOKUP(CONCATENATE($F2949," ",$G2949),AllocFactorMatrix,(Y$4+1),FALSE)*$E2951</f>
        <v>0</v>
      </c>
      <c r="Z2949" s="22">
        <f t="shared" si="1373"/>
        <v>0</v>
      </c>
      <c r="AA2949" s="22">
        <f>VLOOKUP(CONCATENATE($F2949," ",$G2949),AllocFactorMatrix,(AA$4+1),FALSE)*$E2951</f>
        <v>0</v>
      </c>
      <c r="AB2949" s="22">
        <f>VLOOKUP(CONCATENATE($F2949," ",$G2949),AllocFactorMatrix,(AB$4+1),FALSE)*$E2951</f>
        <v>0</v>
      </c>
      <c r="AC2949" s="22">
        <f>VLOOKUP(CONCATENATE($F2949," ",$G2949),AllocFactorMatrix,(AC$4+1),FALSE)*$E2951</f>
        <v>0</v>
      </c>
    </row>
    <row r="2950" spans="4:29" hidden="1" outlineLevel="1">
      <c r="F2950" s="42" t="str">
        <f>F2951</f>
        <v>PROD_DEMAND</v>
      </c>
      <c r="G2950" s="17" t="str">
        <f>$G$14</f>
        <v>CUSTOMER</v>
      </c>
      <c r="H2950" s="21">
        <f t="shared" si="1380"/>
        <v>0</v>
      </c>
      <c r="I2950" s="22">
        <f>VLOOKUP(CONCATENATE($F2950," ",$G2950),AllocFactorMatrix,(I$4+1),FALSE)*$E2951</f>
        <v>0</v>
      </c>
      <c r="J2950" s="22">
        <f>VLOOKUP(CONCATENATE($F2950," ",$G2950),AllocFactorMatrix,(J$4+1),FALSE)*$E2951</f>
        <v>0</v>
      </c>
      <c r="K2950" s="22">
        <f>VLOOKUP(CONCATENATE($F2950," ",$G2950),AllocFactorMatrix,(K$4+1),FALSE)*$E2951</f>
        <v>0</v>
      </c>
      <c r="L2950" s="22">
        <f>VLOOKUP(CONCATENATE($F2950," ",$G2950),AllocFactorMatrix,(L$4+1),FALSE)*$E2951</f>
        <v>0</v>
      </c>
      <c r="M2950" s="22">
        <f t="shared" si="1372"/>
        <v>0</v>
      </c>
      <c r="N2950" s="22">
        <f>VLOOKUP(CONCATENATE($F2950," ",$G2950),AllocFactorMatrix,(N$4+1),FALSE)*$E2951</f>
        <v>0</v>
      </c>
      <c r="O2950" s="22">
        <f>VLOOKUP(CONCATENATE($F2950," ",$G2950),AllocFactorMatrix,(O$4+1),FALSE)*$E2951</f>
        <v>0</v>
      </c>
      <c r="P2950" s="22">
        <f>VLOOKUP(CONCATENATE($F2950," ",$G2950),AllocFactorMatrix,(P$4+1),FALSE)*$E2951</f>
        <v>0</v>
      </c>
      <c r="Q2950" s="22">
        <f>VLOOKUP(CONCATENATE($F2950," ",$G2950),AllocFactorMatrix,(Q$4+1),FALSE)*$E2951</f>
        <v>0</v>
      </c>
      <c r="R2950" s="22">
        <f t="shared" si="1381"/>
        <v>0</v>
      </c>
      <c r="S2950" s="22">
        <f>VLOOKUP(CONCATENATE($F2950," ",$G2950),AllocFactorMatrix,(S$4+1),FALSE)*$E2951</f>
        <v>0</v>
      </c>
      <c r="T2950" s="22">
        <f>VLOOKUP(CONCATENATE($F2950," ",$G2950),AllocFactorMatrix,(T$4+1),FALSE)*$E2951</f>
        <v>0</v>
      </c>
      <c r="U2950" s="22">
        <f>VLOOKUP(CONCATENATE($F2950," ",$G2950),AllocFactorMatrix,(U$4+1),FALSE)*$E2951</f>
        <v>0</v>
      </c>
      <c r="V2950" s="22">
        <f>VLOOKUP(CONCATENATE($F2950," ",$G2950),AllocFactorMatrix,(V$4+1),FALSE)*$E2951</f>
        <v>0</v>
      </c>
      <c r="W2950" s="22">
        <f t="shared" si="1382"/>
        <v>0</v>
      </c>
      <c r="X2950" s="22">
        <f>VLOOKUP(CONCATENATE($F2950," ",$G2950),AllocFactorMatrix,(X$4+1),FALSE)*$E2951</f>
        <v>0</v>
      </c>
      <c r="Y2950" s="22">
        <f>VLOOKUP(CONCATENATE($F2950," ",$G2950),AllocFactorMatrix,(Y$4+1),FALSE)*$E2951</f>
        <v>0</v>
      </c>
      <c r="Z2950" s="22">
        <f t="shared" si="1373"/>
        <v>0</v>
      </c>
      <c r="AA2950" s="22">
        <f>VLOOKUP(CONCATENATE($F2950," ",$G2950),AllocFactorMatrix,(AA$4+1),FALSE)*$E2951</f>
        <v>0</v>
      </c>
      <c r="AB2950" s="22">
        <f>VLOOKUP(CONCATENATE($F2950," ",$G2950),AllocFactorMatrix,(AB$4+1),FALSE)*$E2951</f>
        <v>0</v>
      </c>
      <c r="AC2950" s="22">
        <f>VLOOKUP(CONCATENATE($F2950," ",$G2950),AllocFactorMatrix,(AC$4+1),FALSE)*$E2951</f>
        <v>0</v>
      </c>
    </row>
    <row r="2951" spans="4:29" collapsed="1">
      <c r="D2951" s="39" t="s">
        <v>447</v>
      </c>
      <c r="E2951" s="19"/>
      <c r="F2951" s="42" t="s">
        <v>29</v>
      </c>
      <c r="G2951" s="17" t="str">
        <f>$G$15</f>
        <v>TOTAL</v>
      </c>
      <c r="H2951" s="21">
        <f t="shared" si="1380"/>
        <v>0</v>
      </c>
      <c r="I2951" s="22">
        <f>VLOOKUP(CONCATENATE($F2951," ",$G2951),AllocFactorMatrix,(I$4+1),FALSE)*$E2951</f>
        <v>0</v>
      </c>
      <c r="J2951" s="22">
        <f>VLOOKUP(CONCATENATE($F2951," ",$G2951),AllocFactorMatrix,(J$4+1),FALSE)*$E2951</f>
        <v>0</v>
      </c>
      <c r="K2951" s="22">
        <f>VLOOKUP(CONCATENATE($F2951," ",$G2951),AllocFactorMatrix,(K$4+1),FALSE)*$E2951</f>
        <v>0</v>
      </c>
      <c r="L2951" s="22">
        <f>VLOOKUP(CONCATENATE($F2951," ",$G2951),AllocFactorMatrix,(L$4+1),FALSE)*$E2951</f>
        <v>0</v>
      </c>
      <c r="M2951" s="22">
        <f t="shared" si="1372"/>
        <v>0</v>
      </c>
      <c r="N2951" s="22">
        <f>VLOOKUP(CONCATENATE($F2951," ",$G2951),AllocFactorMatrix,(N$4+1),FALSE)*$E2951</f>
        <v>0</v>
      </c>
      <c r="O2951" s="22">
        <f>VLOOKUP(CONCATENATE($F2951," ",$G2951),AllocFactorMatrix,(O$4+1),FALSE)*$E2951</f>
        <v>0</v>
      </c>
      <c r="P2951" s="22">
        <f>VLOOKUP(CONCATENATE($F2951," ",$G2951),AllocFactorMatrix,(P$4+1),FALSE)*$E2951</f>
        <v>0</v>
      </c>
      <c r="Q2951" s="22">
        <f>VLOOKUP(CONCATENATE($F2951," ",$G2951),AllocFactorMatrix,(Q$4+1),FALSE)*$E2951</f>
        <v>0</v>
      </c>
      <c r="R2951" s="22">
        <f t="shared" si="1381"/>
        <v>0</v>
      </c>
      <c r="S2951" s="22">
        <f>VLOOKUP(CONCATENATE($F2951," ",$G2951),AllocFactorMatrix,(S$4+1),FALSE)*$E2951</f>
        <v>0</v>
      </c>
      <c r="T2951" s="22">
        <f>VLOOKUP(CONCATENATE($F2951," ",$G2951),AllocFactorMatrix,(T$4+1),FALSE)*$E2951</f>
        <v>0</v>
      </c>
      <c r="U2951" s="22">
        <f>VLOOKUP(CONCATENATE($F2951," ",$G2951),AllocFactorMatrix,(U$4+1),FALSE)*$E2951</f>
        <v>0</v>
      </c>
      <c r="V2951" s="22">
        <f>VLOOKUP(CONCATENATE($F2951," ",$G2951),AllocFactorMatrix,(V$4+1),FALSE)*$E2951</f>
        <v>0</v>
      </c>
      <c r="W2951" s="22">
        <f t="shared" si="1382"/>
        <v>0</v>
      </c>
      <c r="X2951" s="22">
        <f>VLOOKUP(CONCATENATE($F2951," ",$G2951),AllocFactorMatrix,(X$4+1),FALSE)*$E2951</f>
        <v>0</v>
      </c>
      <c r="Y2951" s="22">
        <f>VLOOKUP(CONCATENATE($F2951," ",$G2951),AllocFactorMatrix,(Y$4+1),FALSE)*$E2951</f>
        <v>0</v>
      </c>
      <c r="Z2951" s="22">
        <f t="shared" si="1373"/>
        <v>0</v>
      </c>
      <c r="AA2951" s="22">
        <f>VLOOKUP(CONCATENATE($F2951," ",$G2951),AllocFactorMatrix,(AA$4+1),FALSE)*$E2951</f>
        <v>0</v>
      </c>
      <c r="AB2951" s="22">
        <f>VLOOKUP(CONCATENATE($F2951," ",$G2951),AllocFactorMatrix,(AB$4+1),FALSE)*$E2951</f>
        <v>0</v>
      </c>
      <c r="AC2951" s="22">
        <f>VLOOKUP(CONCATENATE($F2951," ",$G2951),AllocFactorMatrix,(AC$4+1),FALSE)*$E2951</f>
        <v>0</v>
      </c>
    </row>
    <row r="2952" spans="4:29" hidden="1" outlineLevel="1">
      <c r="F2952" s="42" t="str">
        <f>F2959</f>
        <v>PROD_ENERGY</v>
      </c>
      <c r="G2952" s="17" t="str">
        <f>$G$8</f>
        <v>PRODUCTION</v>
      </c>
      <c r="H2952" s="21">
        <f t="shared" si="1380"/>
        <v>0</v>
      </c>
      <c r="I2952" s="22">
        <f>VLOOKUP(CONCATENATE($F2952," ",$G2952),AllocFactorMatrix,(I$4+1),FALSE)*$E2959</f>
        <v>0</v>
      </c>
      <c r="J2952" s="22">
        <f>VLOOKUP(CONCATENATE($F2952," ",$G2952),AllocFactorMatrix,(J$4+1),FALSE)*$E2959</f>
        <v>0</v>
      </c>
      <c r="K2952" s="22">
        <f>VLOOKUP(CONCATENATE($F2952," ",$G2952),AllocFactorMatrix,(K$4+1),FALSE)*$E2959</f>
        <v>0</v>
      </c>
      <c r="L2952" s="22">
        <f>VLOOKUP(CONCATENATE($F2952," ",$G2952),AllocFactorMatrix,(L$4+1),FALSE)*$E2959</f>
        <v>0</v>
      </c>
      <c r="M2952" s="22">
        <f t="shared" si="1372"/>
        <v>0</v>
      </c>
      <c r="N2952" s="22">
        <f>VLOOKUP(CONCATENATE($F2952," ",$G2952),AllocFactorMatrix,(N$4+1),FALSE)*$E2959</f>
        <v>0</v>
      </c>
      <c r="O2952" s="22">
        <f>VLOOKUP(CONCATENATE($F2952," ",$G2952),AllocFactorMatrix,(O$4+1),FALSE)*$E2959</f>
        <v>0</v>
      </c>
      <c r="P2952" s="22">
        <f>VLOOKUP(CONCATENATE($F2952," ",$G2952),AllocFactorMatrix,(P$4+1),FALSE)*$E2959</f>
        <v>0</v>
      </c>
      <c r="Q2952" s="22">
        <f>VLOOKUP(CONCATENATE($F2952," ",$G2952),AllocFactorMatrix,(Q$4+1),FALSE)*$E2959</f>
        <v>0</v>
      </c>
      <c r="R2952" s="22">
        <f>SUBTOTAL(9,N2952:Q2952)</f>
        <v>0</v>
      </c>
      <c r="S2952" s="22">
        <f>VLOOKUP(CONCATENATE($F2952," ",$G2952),AllocFactorMatrix,(S$4+1),FALSE)*$E2959</f>
        <v>0</v>
      </c>
      <c r="T2952" s="22">
        <f>VLOOKUP(CONCATENATE($F2952," ",$G2952),AllocFactorMatrix,(T$4+1),FALSE)*$E2959</f>
        <v>0</v>
      </c>
      <c r="U2952" s="22">
        <f>VLOOKUP(CONCATENATE($F2952," ",$G2952),AllocFactorMatrix,(U$4+1),FALSE)*$E2959</f>
        <v>0</v>
      </c>
      <c r="V2952" s="22">
        <f>VLOOKUP(CONCATENATE($F2952," ",$G2952),AllocFactorMatrix,(V$4+1),FALSE)*$E2959</f>
        <v>0</v>
      </c>
      <c r="W2952" s="22">
        <f>SUBTOTAL(9,S2952:V2952)</f>
        <v>0</v>
      </c>
      <c r="X2952" s="22">
        <f>VLOOKUP(CONCATENATE($F2952," ",$G2952),AllocFactorMatrix,(X$4+1),FALSE)*$E2959</f>
        <v>0</v>
      </c>
      <c r="Y2952" s="22">
        <f>VLOOKUP(CONCATENATE($F2952," ",$G2952),AllocFactorMatrix,(Y$4+1),FALSE)*$E2959</f>
        <v>0</v>
      </c>
      <c r="Z2952" s="22">
        <f t="shared" si="1373"/>
        <v>0</v>
      </c>
      <c r="AA2952" s="22">
        <f>VLOOKUP(CONCATENATE($F2952," ",$G2952),AllocFactorMatrix,(AA$4+1),FALSE)*$E2959</f>
        <v>0</v>
      </c>
      <c r="AB2952" s="22">
        <f>VLOOKUP(CONCATENATE($F2952," ",$G2952),AllocFactorMatrix,(AB$4+1),FALSE)*$E2959</f>
        <v>0</v>
      </c>
      <c r="AC2952" s="22">
        <f>VLOOKUP(CONCATENATE($F2952," ",$G2952),AllocFactorMatrix,(AC$4+1),FALSE)*$E2959</f>
        <v>0</v>
      </c>
    </row>
    <row r="2953" spans="4:29" hidden="1" outlineLevel="1">
      <c r="F2953" s="42" t="str">
        <f>F2959</f>
        <v>PROD_ENERGY</v>
      </c>
      <c r="G2953" s="17" t="str">
        <f>$G$9</f>
        <v>BULKTRAN</v>
      </c>
      <c r="H2953" s="21">
        <f t="shared" si="1380"/>
        <v>0</v>
      </c>
      <c r="I2953" s="22">
        <f>VLOOKUP(CONCATENATE($F2953," ",$G2953),AllocFactorMatrix,(I$4+1),FALSE)*$E2959</f>
        <v>0</v>
      </c>
      <c r="J2953" s="22">
        <f>VLOOKUP(CONCATENATE($F2953," ",$G2953),AllocFactorMatrix,(J$4+1),FALSE)*$E2959</f>
        <v>0</v>
      </c>
      <c r="K2953" s="22">
        <f>VLOOKUP(CONCATENATE($F2953," ",$G2953),AllocFactorMatrix,(K$4+1),FALSE)*$E2959</f>
        <v>0</v>
      </c>
      <c r="L2953" s="22">
        <f>VLOOKUP(CONCATENATE($F2953," ",$G2953),AllocFactorMatrix,(L$4+1),FALSE)*$E2959</f>
        <v>0</v>
      </c>
      <c r="M2953" s="22">
        <f t="shared" si="1372"/>
        <v>0</v>
      </c>
      <c r="N2953" s="22">
        <f>VLOOKUP(CONCATENATE($F2953," ",$G2953),AllocFactorMatrix,(N$4+1),FALSE)*$E2959</f>
        <v>0</v>
      </c>
      <c r="O2953" s="22">
        <f>VLOOKUP(CONCATENATE($F2953," ",$G2953),AllocFactorMatrix,(O$4+1),FALSE)*$E2959</f>
        <v>0</v>
      </c>
      <c r="P2953" s="22">
        <f>VLOOKUP(CONCATENATE($F2953," ",$G2953),AllocFactorMatrix,(P$4+1),FALSE)*$E2959</f>
        <v>0</v>
      </c>
      <c r="Q2953" s="22">
        <f>VLOOKUP(CONCATENATE($F2953," ",$G2953),AllocFactorMatrix,(Q$4+1),FALSE)*$E2959</f>
        <v>0</v>
      </c>
      <c r="R2953" s="22">
        <f t="shared" ref="R2953:R2959" si="1383">SUBTOTAL(9,N2953:Q2953)</f>
        <v>0</v>
      </c>
      <c r="S2953" s="22">
        <f>VLOOKUP(CONCATENATE($F2953," ",$G2953),AllocFactorMatrix,(S$4+1),FALSE)*$E2959</f>
        <v>0</v>
      </c>
      <c r="T2953" s="22">
        <f>VLOOKUP(CONCATENATE($F2953," ",$G2953),AllocFactorMatrix,(T$4+1),FALSE)*$E2959</f>
        <v>0</v>
      </c>
      <c r="U2953" s="22">
        <f>VLOOKUP(CONCATENATE($F2953," ",$G2953),AllocFactorMatrix,(U$4+1),FALSE)*$E2959</f>
        <v>0</v>
      </c>
      <c r="V2953" s="22">
        <f>VLOOKUP(CONCATENATE($F2953," ",$G2953),AllocFactorMatrix,(V$4+1),FALSE)*$E2959</f>
        <v>0</v>
      </c>
      <c r="W2953" s="22">
        <f t="shared" ref="W2953:W2959" si="1384">SUBTOTAL(9,S2953:V2953)</f>
        <v>0</v>
      </c>
      <c r="X2953" s="22">
        <f>VLOOKUP(CONCATENATE($F2953," ",$G2953),AllocFactorMatrix,(X$4+1),FALSE)*$E2959</f>
        <v>0</v>
      </c>
      <c r="Y2953" s="22">
        <f>VLOOKUP(CONCATENATE($F2953," ",$G2953),AllocFactorMatrix,(Y$4+1),FALSE)*$E2959</f>
        <v>0</v>
      </c>
      <c r="Z2953" s="22">
        <f t="shared" si="1373"/>
        <v>0</v>
      </c>
      <c r="AA2953" s="22">
        <f>VLOOKUP(CONCATENATE($F2953," ",$G2953),AllocFactorMatrix,(AA$4+1),FALSE)*$E2959</f>
        <v>0</v>
      </c>
      <c r="AB2953" s="22">
        <f>VLOOKUP(CONCATENATE($F2953," ",$G2953),AllocFactorMatrix,(AB$4+1),FALSE)*$E2959</f>
        <v>0</v>
      </c>
      <c r="AC2953" s="22">
        <f>VLOOKUP(CONCATENATE($F2953," ",$G2953),AllocFactorMatrix,(AC$4+1),FALSE)*$E2959</f>
        <v>0</v>
      </c>
    </row>
    <row r="2954" spans="4:29" hidden="1" outlineLevel="1">
      <c r="F2954" s="42" t="str">
        <f>F2959</f>
        <v>PROD_ENERGY</v>
      </c>
      <c r="G2954" s="17" t="str">
        <f>$G$10</f>
        <v>SUBTRAN</v>
      </c>
      <c r="H2954" s="21">
        <f t="shared" si="1380"/>
        <v>0</v>
      </c>
      <c r="I2954" s="22">
        <f>VLOOKUP(CONCATENATE($F2954," ",$G2954),AllocFactorMatrix,(I$4+1),FALSE)*$E2959</f>
        <v>0</v>
      </c>
      <c r="J2954" s="22">
        <f>VLOOKUP(CONCATENATE($F2954," ",$G2954),AllocFactorMatrix,(J$4+1),FALSE)*$E2959</f>
        <v>0</v>
      </c>
      <c r="K2954" s="22">
        <f>VLOOKUP(CONCATENATE($F2954," ",$G2954),AllocFactorMatrix,(K$4+1),FALSE)*$E2959</f>
        <v>0</v>
      </c>
      <c r="L2954" s="22">
        <f>VLOOKUP(CONCATENATE($F2954," ",$G2954),AllocFactorMatrix,(L$4+1),FALSE)*$E2959</f>
        <v>0</v>
      </c>
      <c r="M2954" s="22">
        <f t="shared" si="1372"/>
        <v>0</v>
      </c>
      <c r="N2954" s="22">
        <f>VLOOKUP(CONCATENATE($F2954," ",$G2954),AllocFactorMatrix,(N$4+1),FALSE)*$E2959</f>
        <v>0</v>
      </c>
      <c r="O2954" s="22">
        <f>VLOOKUP(CONCATENATE($F2954," ",$G2954),AllocFactorMatrix,(O$4+1),FALSE)*$E2959</f>
        <v>0</v>
      </c>
      <c r="P2954" s="22">
        <f>VLOOKUP(CONCATENATE($F2954," ",$G2954),AllocFactorMatrix,(P$4+1),FALSE)*$E2959</f>
        <v>0</v>
      </c>
      <c r="Q2954" s="22">
        <f>VLOOKUP(CONCATENATE($F2954," ",$G2954),AllocFactorMatrix,(Q$4+1),FALSE)*$E2959</f>
        <v>0</v>
      </c>
      <c r="R2954" s="22">
        <f t="shared" si="1383"/>
        <v>0</v>
      </c>
      <c r="S2954" s="22">
        <f>VLOOKUP(CONCATENATE($F2954," ",$G2954),AllocFactorMatrix,(S$4+1),FALSE)*$E2959</f>
        <v>0</v>
      </c>
      <c r="T2954" s="22">
        <f>VLOOKUP(CONCATENATE($F2954," ",$G2954),AllocFactorMatrix,(T$4+1),FALSE)*$E2959</f>
        <v>0</v>
      </c>
      <c r="U2954" s="22">
        <f>VLOOKUP(CONCATENATE($F2954," ",$G2954),AllocFactorMatrix,(U$4+1),FALSE)*$E2959</f>
        <v>0</v>
      </c>
      <c r="V2954" s="22">
        <f>VLOOKUP(CONCATENATE($F2954," ",$G2954),AllocFactorMatrix,(V$4+1),FALSE)*$E2959</f>
        <v>0</v>
      </c>
      <c r="W2954" s="22">
        <f t="shared" si="1384"/>
        <v>0</v>
      </c>
      <c r="X2954" s="22">
        <f>VLOOKUP(CONCATENATE($F2954," ",$G2954),AllocFactorMatrix,(X$4+1),FALSE)*$E2959</f>
        <v>0</v>
      </c>
      <c r="Y2954" s="22">
        <f>VLOOKUP(CONCATENATE($F2954," ",$G2954),AllocFactorMatrix,(Y$4+1),FALSE)*$E2959</f>
        <v>0</v>
      </c>
      <c r="Z2954" s="22">
        <f t="shared" si="1373"/>
        <v>0</v>
      </c>
      <c r="AA2954" s="22">
        <f>VLOOKUP(CONCATENATE($F2954," ",$G2954),AllocFactorMatrix,(AA$4+1),FALSE)*$E2959</f>
        <v>0</v>
      </c>
      <c r="AB2954" s="22">
        <f>VLOOKUP(CONCATENATE($F2954," ",$G2954),AllocFactorMatrix,(AB$4+1),FALSE)*$E2959</f>
        <v>0</v>
      </c>
      <c r="AC2954" s="22">
        <f>VLOOKUP(CONCATENATE($F2954," ",$G2954),AllocFactorMatrix,(AC$4+1),FALSE)*$E2959</f>
        <v>0</v>
      </c>
    </row>
    <row r="2955" spans="4:29" hidden="1" outlineLevel="1">
      <c r="F2955" s="42" t="str">
        <f>F2959</f>
        <v>PROD_ENERGY</v>
      </c>
      <c r="G2955" s="17" t="str">
        <f>$G$11</f>
        <v>DISTPRI</v>
      </c>
      <c r="H2955" s="21">
        <f t="shared" si="1380"/>
        <v>0</v>
      </c>
      <c r="I2955" s="22">
        <f>VLOOKUP(CONCATENATE($F2955," ",$G2955),AllocFactorMatrix,(I$4+1),FALSE)*$E2959</f>
        <v>0</v>
      </c>
      <c r="J2955" s="22">
        <f>VLOOKUP(CONCATENATE($F2955," ",$G2955),AllocFactorMatrix,(J$4+1),FALSE)*$E2959</f>
        <v>0</v>
      </c>
      <c r="K2955" s="22">
        <f>VLOOKUP(CONCATENATE($F2955," ",$G2955),AllocFactorMatrix,(K$4+1),FALSE)*$E2959</f>
        <v>0</v>
      </c>
      <c r="L2955" s="22">
        <f>VLOOKUP(CONCATENATE($F2955," ",$G2955),AllocFactorMatrix,(L$4+1),FALSE)*$E2959</f>
        <v>0</v>
      </c>
      <c r="M2955" s="22">
        <f t="shared" si="1372"/>
        <v>0</v>
      </c>
      <c r="N2955" s="22">
        <f>VLOOKUP(CONCATENATE($F2955," ",$G2955),AllocFactorMatrix,(N$4+1),FALSE)*$E2959</f>
        <v>0</v>
      </c>
      <c r="O2955" s="22">
        <f>VLOOKUP(CONCATENATE($F2955," ",$G2955),AllocFactorMatrix,(O$4+1),FALSE)*$E2959</f>
        <v>0</v>
      </c>
      <c r="P2955" s="22">
        <f>VLOOKUP(CONCATENATE($F2955," ",$G2955),AllocFactorMatrix,(P$4+1),FALSE)*$E2959</f>
        <v>0</v>
      </c>
      <c r="Q2955" s="22">
        <f>VLOOKUP(CONCATENATE($F2955," ",$G2955),AllocFactorMatrix,(Q$4+1),FALSE)*$E2959</f>
        <v>0</v>
      </c>
      <c r="R2955" s="22">
        <f t="shared" si="1383"/>
        <v>0</v>
      </c>
      <c r="S2955" s="22">
        <f>VLOOKUP(CONCATENATE($F2955," ",$G2955),AllocFactorMatrix,(S$4+1),FALSE)*$E2959</f>
        <v>0</v>
      </c>
      <c r="T2955" s="22">
        <f>VLOOKUP(CONCATENATE($F2955," ",$G2955),AllocFactorMatrix,(T$4+1),FALSE)*$E2959</f>
        <v>0</v>
      </c>
      <c r="U2955" s="22">
        <f>VLOOKUP(CONCATENATE($F2955," ",$G2955),AllocFactorMatrix,(U$4+1),FALSE)*$E2959</f>
        <v>0</v>
      </c>
      <c r="V2955" s="22">
        <f>VLOOKUP(CONCATENATE($F2955," ",$G2955),AllocFactorMatrix,(V$4+1),FALSE)*$E2959</f>
        <v>0</v>
      </c>
      <c r="W2955" s="22">
        <f t="shared" si="1384"/>
        <v>0</v>
      </c>
      <c r="X2955" s="22">
        <f>VLOOKUP(CONCATENATE($F2955," ",$G2955),AllocFactorMatrix,(X$4+1),FALSE)*$E2959</f>
        <v>0</v>
      </c>
      <c r="Y2955" s="22">
        <f>VLOOKUP(CONCATENATE($F2955," ",$G2955),AllocFactorMatrix,(Y$4+1),FALSE)*$E2959</f>
        <v>0</v>
      </c>
      <c r="Z2955" s="22">
        <f t="shared" si="1373"/>
        <v>0</v>
      </c>
      <c r="AA2955" s="22">
        <f>VLOOKUP(CONCATENATE($F2955," ",$G2955),AllocFactorMatrix,(AA$4+1),FALSE)*$E2959</f>
        <v>0</v>
      </c>
      <c r="AB2955" s="22">
        <f>VLOOKUP(CONCATENATE($F2955," ",$G2955),AllocFactorMatrix,(AB$4+1),FALSE)*$E2959</f>
        <v>0</v>
      </c>
      <c r="AC2955" s="22">
        <f>VLOOKUP(CONCATENATE($F2955," ",$G2955),AllocFactorMatrix,(AC$4+1),FALSE)*$E2959</f>
        <v>0</v>
      </c>
    </row>
    <row r="2956" spans="4:29" hidden="1" outlineLevel="1">
      <c r="F2956" s="42" t="str">
        <f>F2959</f>
        <v>PROD_ENERGY</v>
      </c>
      <c r="G2956" s="17" t="str">
        <f>$G$12</f>
        <v>DISTSEC</v>
      </c>
      <c r="H2956" s="21">
        <f t="shared" si="1380"/>
        <v>0</v>
      </c>
      <c r="I2956" s="22">
        <f>VLOOKUP(CONCATENATE($F2956," ",$G2956),AllocFactorMatrix,(I$4+1),FALSE)*$E2959</f>
        <v>0</v>
      </c>
      <c r="J2956" s="22">
        <f>VLOOKUP(CONCATENATE($F2956," ",$G2956),AllocFactorMatrix,(J$4+1),FALSE)*$E2959</f>
        <v>0</v>
      </c>
      <c r="K2956" s="22">
        <f>VLOOKUP(CONCATENATE($F2956," ",$G2956),AllocFactorMatrix,(K$4+1),FALSE)*$E2959</f>
        <v>0</v>
      </c>
      <c r="L2956" s="22">
        <f>VLOOKUP(CONCATENATE($F2956," ",$G2956),AllocFactorMatrix,(L$4+1),FALSE)*$E2959</f>
        <v>0</v>
      </c>
      <c r="M2956" s="22">
        <f t="shared" si="1372"/>
        <v>0</v>
      </c>
      <c r="N2956" s="22">
        <f>VLOOKUP(CONCATENATE($F2956," ",$G2956),AllocFactorMatrix,(N$4+1),FALSE)*$E2959</f>
        <v>0</v>
      </c>
      <c r="O2956" s="22">
        <f>VLOOKUP(CONCATENATE($F2956," ",$G2956),AllocFactorMatrix,(O$4+1),FALSE)*$E2959</f>
        <v>0</v>
      </c>
      <c r="P2956" s="22">
        <f>VLOOKUP(CONCATENATE($F2956," ",$G2956),AllocFactorMatrix,(P$4+1),FALSE)*$E2959</f>
        <v>0</v>
      </c>
      <c r="Q2956" s="22">
        <f>VLOOKUP(CONCATENATE($F2956," ",$G2956),AllocFactorMatrix,(Q$4+1),FALSE)*$E2959</f>
        <v>0</v>
      </c>
      <c r="R2956" s="22">
        <f t="shared" si="1383"/>
        <v>0</v>
      </c>
      <c r="S2956" s="22">
        <f>VLOOKUP(CONCATENATE($F2956," ",$G2956),AllocFactorMatrix,(S$4+1),FALSE)*$E2959</f>
        <v>0</v>
      </c>
      <c r="T2956" s="22">
        <f>VLOOKUP(CONCATENATE($F2956," ",$G2956),AllocFactorMatrix,(T$4+1),FALSE)*$E2959</f>
        <v>0</v>
      </c>
      <c r="U2956" s="22">
        <f>VLOOKUP(CONCATENATE($F2956," ",$G2956),AllocFactorMatrix,(U$4+1),FALSE)*$E2959</f>
        <v>0</v>
      </c>
      <c r="V2956" s="22">
        <f>VLOOKUP(CONCATENATE($F2956," ",$G2956),AllocFactorMatrix,(V$4+1),FALSE)*$E2959</f>
        <v>0</v>
      </c>
      <c r="W2956" s="22">
        <f t="shared" si="1384"/>
        <v>0</v>
      </c>
      <c r="X2956" s="22">
        <f>VLOOKUP(CONCATENATE($F2956," ",$G2956),AllocFactorMatrix,(X$4+1),FALSE)*$E2959</f>
        <v>0</v>
      </c>
      <c r="Y2956" s="22">
        <f>VLOOKUP(CONCATENATE($F2956," ",$G2956),AllocFactorMatrix,(Y$4+1),FALSE)*$E2959</f>
        <v>0</v>
      </c>
      <c r="Z2956" s="22">
        <f t="shared" si="1373"/>
        <v>0</v>
      </c>
      <c r="AA2956" s="22">
        <f>VLOOKUP(CONCATENATE($F2956," ",$G2956),AllocFactorMatrix,(AA$4+1),FALSE)*$E2959</f>
        <v>0</v>
      </c>
      <c r="AB2956" s="22">
        <f>VLOOKUP(CONCATENATE($F2956," ",$G2956),AllocFactorMatrix,(AB$4+1),FALSE)*$E2959</f>
        <v>0</v>
      </c>
      <c r="AC2956" s="22">
        <f>VLOOKUP(CONCATENATE($F2956," ",$G2956),AllocFactorMatrix,(AC$4+1),FALSE)*$E2959</f>
        <v>0</v>
      </c>
    </row>
    <row r="2957" spans="4:29" hidden="1" outlineLevel="1">
      <c r="F2957" s="42" t="str">
        <f>F2959</f>
        <v>PROD_ENERGY</v>
      </c>
      <c r="G2957" s="17" t="str">
        <f>$G$13</f>
        <v>ENERGY</v>
      </c>
      <c r="H2957" s="21">
        <f t="shared" si="1380"/>
        <v>0</v>
      </c>
      <c r="I2957" s="22">
        <f>VLOOKUP(CONCATENATE($F2957," ",$G2957),AllocFactorMatrix,(I$4+1),FALSE)*$E2959</f>
        <v>0</v>
      </c>
      <c r="J2957" s="22">
        <f>VLOOKUP(CONCATENATE($F2957," ",$G2957),AllocFactorMatrix,(J$4+1),FALSE)*$E2959</f>
        <v>0</v>
      </c>
      <c r="K2957" s="22">
        <f>VLOOKUP(CONCATENATE($F2957," ",$G2957),AllocFactorMatrix,(K$4+1),FALSE)*$E2959</f>
        <v>0</v>
      </c>
      <c r="L2957" s="22">
        <f>VLOOKUP(CONCATENATE($F2957," ",$G2957),AllocFactorMatrix,(L$4+1),FALSE)*$E2959</f>
        <v>0</v>
      </c>
      <c r="M2957" s="22">
        <f t="shared" si="1372"/>
        <v>0</v>
      </c>
      <c r="N2957" s="22">
        <f>VLOOKUP(CONCATENATE($F2957," ",$G2957),AllocFactorMatrix,(N$4+1),FALSE)*$E2959</f>
        <v>0</v>
      </c>
      <c r="O2957" s="22">
        <f>VLOOKUP(CONCATENATE($F2957," ",$G2957),AllocFactorMatrix,(O$4+1),FALSE)*$E2959</f>
        <v>0</v>
      </c>
      <c r="P2957" s="22">
        <f>VLOOKUP(CONCATENATE($F2957," ",$G2957),AllocFactorMatrix,(P$4+1),FALSE)*$E2959</f>
        <v>0</v>
      </c>
      <c r="Q2957" s="22">
        <f>VLOOKUP(CONCATENATE($F2957," ",$G2957),AllocFactorMatrix,(Q$4+1),FALSE)*$E2959</f>
        <v>0</v>
      </c>
      <c r="R2957" s="22">
        <f t="shared" si="1383"/>
        <v>0</v>
      </c>
      <c r="S2957" s="22">
        <f>VLOOKUP(CONCATENATE($F2957," ",$G2957),AllocFactorMatrix,(S$4+1),FALSE)*$E2959</f>
        <v>0</v>
      </c>
      <c r="T2957" s="22">
        <f>VLOOKUP(CONCATENATE($F2957," ",$G2957),AllocFactorMatrix,(T$4+1),FALSE)*$E2959</f>
        <v>0</v>
      </c>
      <c r="U2957" s="22">
        <f>VLOOKUP(CONCATENATE($F2957," ",$G2957),AllocFactorMatrix,(U$4+1),FALSE)*$E2959</f>
        <v>0</v>
      </c>
      <c r="V2957" s="22">
        <f>VLOOKUP(CONCATENATE($F2957," ",$G2957),AllocFactorMatrix,(V$4+1),FALSE)*$E2959</f>
        <v>0</v>
      </c>
      <c r="W2957" s="22">
        <f t="shared" si="1384"/>
        <v>0</v>
      </c>
      <c r="X2957" s="22">
        <f>VLOOKUP(CONCATENATE($F2957," ",$G2957),AllocFactorMatrix,(X$4+1),FALSE)*$E2959</f>
        <v>0</v>
      </c>
      <c r="Y2957" s="22">
        <f>VLOOKUP(CONCATENATE($F2957," ",$G2957),AllocFactorMatrix,(Y$4+1),FALSE)*$E2959</f>
        <v>0</v>
      </c>
      <c r="Z2957" s="22">
        <f t="shared" si="1373"/>
        <v>0</v>
      </c>
      <c r="AA2957" s="22">
        <f>VLOOKUP(CONCATENATE($F2957," ",$G2957),AllocFactorMatrix,(AA$4+1),FALSE)*$E2959</f>
        <v>0</v>
      </c>
      <c r="AB2957" s="22">
        <f>VLOOKUP(CONCATENATE($F2957," ",$G2957),AllocFactorMatrix,(AB$4+1),FALSE)*$E2959</f>
        <v>0</v>
      </c>
      <c r="AC2957" s="22">
        <f>VLOOKUP(CONCATENATE($F2957," ",$G2957),AllocFactorMatrix,(AC$4+1),FALSE)*$E2959</f>
        <v>0</v>
      </c>
    </row>
    <row r="2958" spans="4:29" hidden="1" outlineLevel="1">
      <c r="F2958" s="42" t="str">
        <f>F2959</f>
        <v>PROD_ENERGY</v>
      </c>
      <c r="G2958" s="17" t="str">
        <f>$G$14</f>
        <v>CUSTOMER</v>
      </c>
      <c r="H2958" s="21">
        <f t="shared" si="1380"/>
        <v>0</v>
      </c>
      <c r="I2958" s="22">
        <f>VLOOKUP(CONCATENATE($F2958," ",$G2958),AllocFactorMatrix,(I$4+1),FALSE)*$E2959</f>
        <v>0</v>
      </c>
      <c r="J2958" s="22">
        <f>VLOOKUP(CONCATENATE($F2958," ",$G2958),AllocFactorMatrix,(J$4+1),FALSE)*$E2959</f>
        <v>0</v>
      </c>
      <c r="K2958" s="22">
        <f>VLOOKUP(CONCATENATE($F2958," ",$G2958),AllocFactorMatrix,(K$4+1),FALSE)*$E2959</f>
        <v>0</v>
      </c>
      <c r="L2958" s="22">
        <f>VLOOKUP(CONCATENATE($F2958," ",$G2958),AllocFactorMatrix,(L$4+1),FALSE)*$E2959</f>
        <v>0</v>
      </c>
      <c r="M2958" s="22">
        <f t="shared" si="1372"/>
        <v>0</v>
      </c>
      <c r="N2958" s="22">
        <f>VLOOKUP(CONCATENATE($F2958," ",$G2958),AllocFactorMatrix,(N$4+1),FALSE)*$E2959</f>
        <v>0</v>
      </c>
      <c r="O2958" s="22">
        <f>VLOOKUP(CONCATENATE($F2958," ",$G2958),AllocFactorMatrix,(O$4+1),FALSE)*$E2959</f>
        <v>0</v>
      </c>
      <c r="P2958" s="22">
        <f>VLOOKUP(CONCATENATE($F2958," ",$G2958),AllocFactorMatrix,(P$4+1),FALSE)*$E2959</f>
        <v>0</v>
      </c>
      <c r="Q2958" s="22">
        <f>VLOOKUP(CONCATENATE($F2958," ",$G2958),AllocFactorMatrix,(Q$4+1),FALSE)*$E2959</f>
        <v>0</v>
      </c>
      <c r="R2958" s="22">
        <f t="shared" si="1383"/>
        <v>0</v>
      </c>
      <c r="S2958" s="22">
        <f>VLOOKUP(CONCATENATE($F2958," ",$G2958),AllocFactorMatrix,(S$4+1),FALSE)*$E2959</f>
        <v>0</v>
      </c>
      <c r="T2958" s="22">
        <f>VLOOKUP(CONCATENATE($F2958," ",$G2958),AllocFactorMatrix,(T$4+1),FALSE)*$E2959</f>
        <v>0</v>
      </c>
      <c r="U2958" s="22">
        <f>VLOOKUP(CONCATENATE($F2958," ",$G2958),AllocFactorMatrix,(U$4+1),FALSE)*$E2959</f>
        <v>0</v>
      </c>
      <c r="V2958" s="22">
        <f>VLOOKUP(CONCATENATE($F2958," ",$G2958),AllocFactorMatrix,(V$4+1),FALSE)*$E2959</f>
        <v>0</v>
      </c>
      <c r="W2958" s="22">
        <f t="shared" si="1384"/>
        <v>0</v>
      </c>
      <c r="X2958" s="22">
        <f>VLOOKUP(CONCATENATE($F2958," ",$G2958),AllocFactorMatrix,(X$4+1),FALSE)*$E2959</f>
        <v>0</v>
      </c>
      <c r="Y2958" s="22">
        <f>VLOOKUP(CONCATENATE($F2958," ",$G2958),AllocFactorMatrix,(Y$4+1),FALSE)*$E2959</f>
        <v>0</v>
      </c>
      <c r="Z2958" s="22">
        <f t="shared" si="1373"/>
        <v>0</v>
      </c>
      <c r="AA2958" s="22">
        <f>VLOOKUP(CONCATENATE($F2958," ",$G2958),AllocFactorMatrix,(AA$4+1),FALSE)*$E2959</f>
        <v>0</v>
      </c>
      <c r="AB2958" s="22">
        <f>VLOOKUP(CONCATENATE($F2958," ",$G2958),AllocFactorMatrix,(AB$4+1),FALSE)*$E2959</f>
        <v>0</v>
      </c>
      <c r="AC2958" s="22">
        <f>VLOOKUP(CONCATENATE($F2958," ",$G2958),AllocFactorMatrix,(AC$4+1),FALSE)*$E2959</f>
        <v>0</v>
      </c>
    </row>
    <row r="2959" spans="4:29" collapsed="1">
      <c r="D2959" s="39" t="s">
        <v>448</v>
      </c>
      <c r="E2959" s="19"/>
      <c r="F2959" s="42" t="s">
        <v>31</v>
      </c>
      <c r="G2959" s="17" t="str">
        <f>$G$15</f>
        <v>TOTAL</v>
      </c>
      <c r="H2959" s="21">
        <f t="shared" si="1380"/>
        <v>0</v>
      </c>
      <c r="I2959" s="22">
        <f>VLOOKUP(CONCATENATE($F2959," ",$G2959),AllocFactorMatrix,(I$4+1),FALSE)*$E2959</f>
        <v>0</v>
      </c>
      <c r="J2959" s="22">
        <f>VLOOKUP(CONCATENATE($F2959," ",$G2959),AllocFactorMatrix,(J$4+1),FALSE)*$E2959</f>
        <v>0</v>
      </c>
      <c r="K2959" s="22">
        <f>VLOOKUP(CONCATENATE($F2959," ",$G2959),AllocFactorMatrix,(K$4+1),FALSE)*$E2959</f>
        <v>0</v>
      </c>
      <c r="L2959" s="22">
        <f>VLOOKUP(CONCATENATE($F2959," ",$G2959),AllocFactorMatrix,(L$4+1),FALSE)*$E2959</f>
        <v>0</v>
      </c>
      <c r="M2959" s="22">
        <f t="shared" si="1372"/>
        <v>0</v>
      </c>
      <c r="N2959" s="22">
        <f>VLOOKUP(CONCATENATE($F2959," ",$G2959),AllocFactorMatrix,(N$4+1),FALSE)*$E2959</f>
        <v>0</v>
      </c>
      <c r="O2959" s="22">
        <f>VLOOKUP(CONCATENATE($F2959," ",$G2959),AllocFactorMatrix,(O$4+1),FALSE)*$E2959</f>
        <v>0</v>
      </c>
      <c r="P2959" s="22">
        <f>VLOOKUP(CONCATENATE($F2959," ",$G2959),AllocFactorMatrix,(P$4+1),FALSE)*$E2959</f>
        <v>0</v>
      </c>
      <c r="Q2959" s="22">
        <f>VLOOKUP(CONCATENATE($F2959," ",$G2959),AllocFactorMatrix,(Q$4+1),FALSE)*$E2959</f>
        <v>0</v>
      </c>
      <c r="R2959" s="22">
        <f t="shared" si="1383"/>
        <v>0</v>
      </c>
      <c r="S2959" s="22">
        <f>VLOOKUP(CONCATENATE($F2959," ",$G2959),AllocFactorMatrix,(S$4+1),FALSE)*$E2959</f>
        <v>0</v>
      </c>
      <c r="T2959" s="22">
        <f>VLOOKUP(CONCATENATE($F2959," ",$G2959),AllocFactorMatrix,(T$4+1),FALSE)*$E2959</f>
        <v>0</v>
      </c>
      <c r="U2959" s="22">
        <f>VLOOKUP(CONCATENATE($F2959," ",$G2959),AllocFactorMatrix,(U$4+1),FALSE)*$E2959</f>
        <v>0</v>
      </c>
      <c r="V2959" s="22">
        <f>VLOOKUP(CONCATENATE($F2959," ",$G2959),AllocFactorMatrix,(V$4+1),FALSE)*$E2959</f>
        <v>0</v>
      </c>
      <c r="W2959" s="22">
        <f t="shared" si="1384"/>
        <v>0</v>
      </c>
      <c r="X2959" s="22">
        <f>VLOOKUP(CONCATENATE($F2959," ",$G2959),AllocFactorMatrix,(X$4+1),FALSE)*$E2959</f>
        <v>0</v>
      </c>
      <c r="Y2959" s="22">
        <f>VLOOKUP(CONCATENATE($F2959," ",$G2959),AllocFactorMatrix,(Y$4+1),FALSE)*$E2959</f>
        <v>0</v>
      </c>
      <c r="Z2959" s="22">
        <f t="shared" si="1373"/>
        <v>0</v>
      </c>
      <c r="AA2959" s="22">
        <f>VLOOKUP(CONCATENATE($F2959," ",$G2959),AllocFactorMatrix,(AA$4+1),FALSE)*$E2959</f>
        <v>0</v>
      </c>
      <c r="AB2959" s="22">
        <f>VLOOKUP(CONCATENATE($F2959," ",$G2959),AllocFactorMatrix,(AB$4+1),FALSE)*$E2959</f>
        <v>0</v>
      </c>
      <c r="AC2959" s="22">
        <f>VLOOKUP(CONCATENATE($F2959," ",$G2959),AllocFactorMatrix,(AC$4+1),FALSE)*$E2959</f>
        <v>0</v>
      </c>
    </row>
    <row r="2960" spans="4:29" hidden="1" outlineLevel="1">
      <c r="F2960" s="42" t="str">
        <f>F2967</f>
        <v>PROD_ENERGY</v>
      </c>
      <c r="G2960" s="17" t="str">
        <f>$G$8</f>
        <v>PRODUCTION</v>
      </c>
      <c r="H2960" s="21">
        <f t="shared" si="1380"/>
        <v>0</v>
      </c>
      <c r="I2960" s="22">
        <f>VLOOKUP(CONCATENATE($F2960," ",$G2960),AllocFactorMatrix,(I$4+1),FALSE)*$E2967</f>
        <v>0</v>
      </c>
      <c r="J2960" s="22">
        <f>VLOOKUP(CONCATENATE($F2960," ",$G2960),AllocFactorMatrix,(J$4+1),FALSE)*$E2967</f>
        <v>0</v>
      </c>
      <c r="K2960" s="22">
        <f>VLOOKUP(CONCATENATE($F2960," ",$G2960),AllocFactorMatrix,(K$4+1),FALSE)*$E2967</f>
        <v>0</v>
      </c>
      <c r="L2960" s="22">
        <f>VLOOKUP(CONCATENATE($F2960," ",$G2960),AllocFactorMatrix,(L$4+1),FALSE)*$E2967</f>
        <v>0</v>
      </c>
      <c r="M2960" s="22">
        <f t="shared" ref="M2960:M2967" si="1385">SUBTOTAL(9,J2960:L2960)</f>
        <v>0</v>
      </c>
      <c r="N2960" s="22">
        <f>VLOOKUP(CONCATENATE($F2960," ",$G2960),AllocFactorMatrix,(N$4+1),FALSE)*$E2967</f>
        <v>0</v>
      </c>
      <c r="O2960" s="22">
        <f>VLOOKUP(CONCATENATE($F2960," ",$G2960),AllocFactorMatrix,(O$4+1),FALSE)*$E2967</f>
        <v>0</v>
      </c>
      <c r="P2960" s="22">
        <f>VLOOKUP(CONCATENATE($F2960," ",$G2960),AllocFactorMatrix,(P$4+1),FALSE)*$E2967</f>
        <v>0</v>
      </c>
      <c r="Q2960" s="22">
        <f>VLOOKUP(CONCATENATE($F2960," ",$G2960),AllocFactorMatrix,(Q$4+1),FALSE)*$E2967</f>
        <v>0</v>
      </c>
      <c r="R2960" s="22">
        <f>SUBTOTAL(9,N2960:Q2960)</f>
        <v>0</v>
      </c>
      <c r="S2960" s="22">
        <f>VLOOKUP(CONCATENATE($F2960," ",$G2960),AllocFactorMatrix,(S$4+1),FALSE)*$E2967</f>
        <v>0</v>
      </c>
      <c r="T2960" s="22">
        <f>VLOOKUP(CONCATENATE($F2960," ",$G2960),AllocFactorMatrix,(T$4+1),FALSE)*$E2967</f>
        <v>0</v>
      </c>
      <c r="U2960" s="22">
        <f>VLOOKUP(CONCATENATE($F2960," ",$G2960),AllocFactorMatrix,(U$4+1),FALSE)*$E2967</f>
        <v>0</v>
      </c>
      <c r="V2960" s="22">
        <f>VLOOKUP(CONCATENATE($F2960," ",$G2960),AllocFactorMatrix,(V$4+1),FALSE)*$E2967</f>
        <v>0</v>
      </c>
      <c r="W2960" s="22">
        <f>SUBTOTAL(9,S2960:V2960)</f>
        <v>0</v>
      </c>
      <c r="X2960" s="22">
        <f>VLOOKUP(CONCATENATE($F2960," ",$G2960),AllocFactorMatrix,(X$4+1),FALSE)*$E2967</f>
        <v>0</v>
      </c>
      <c r="Y2960" s="22">
        <f>VLOOKUP(CONCATENATE($F2960," ",$G2960),AllocFactorMatrix,(Y$4+1),FALSE)*$E2967</f>
        <v>0</v>
      </c>
      <c r="Z2960" s="22">
        <f t="shared" ref="Z2960:Z2967" si="1386">SUBTOTAL(9,X2960:Y2960)</f>
        <v>0</v>
      </c>
      <c r="AA2960" s="22">
        <f>VLOOKUP(CONCATENATE($F2960," ",$G2960),AllocFactorMatrix,(AA$4+1),FALSE)*$E2967</f>
        <v>0</v>
      </c>
      <c r="AB2960" s="22">
        <f>VLOOKUP(CONCATENATE($F2960," ",$G2960),AllocFactorMatrix,(AB$4+1),FALSE)*$E2967</f>
        <v>0</v>
      </c>
      <c r="AC2960" s="22">
        <f>VLOOKUP(CONCATENATE($F2960," ",$G2960),AllocFactorMatrix,(AC$4+1),FALSE)*$E2967</f>
        <v>0</v>
      </c>
    </row>
    <row r="2961" spans="4:29" hidden="1" outlineLevel="1">
      <c r="F2961" s="42" t="str">
        <f>F2967</f>
        <v>PROD_ENERGY</v>
      </c>
      <c r="G2961" s="17" t="str">
        <f>$G$9</f>
        <v>BULKTRAN</v>
      </c>
      <c r="H2961" s="21">
        <f t="shared" si="1380"/>
        <v>0</v>
      </c>
      <c r="I2961" s="22">
        <f>VLOOKUP(CONCATENATE($F2961," ",$G2961),AllocFactorMatrix,(I$4+1),FALSE)*$E2967</f>
        <v>0</v>
      </c>
      <c r="J2961" s="22">
        <f>VLOOKUP(CONCATENATE($F2961," ",$G2961),AllocFactorMatrix,(J$4+1),FALSE)*$E2967</f>
        <v>0</v>
      </c>
      <c r="K2961" s="22">
        <f>VLOOKUP(CONCATENATE($F2961," ",$G2961),AllocFactorMatrix,(K$4+1),FALSE)*$E2967</f>
        <v>0</v>
      </c>
      <c r="L2961" s="22">
        <f>VLOOKUP(CONCATENATE($F2961," ",$G2961),AllocFactorMatrix,(L$4+1),FALSE)*$E2967</f>
        <v>0</v>
      </c>
      <c r="M2961" s="22">
        <f t="shared" si="1385"/>
        <v>0</v>
      </c>
      <c r="N2961" s="22">
        <f>VLOOKUP(CONCATENATE($F2961," ",$G2961),AllocFactorMatrix,(N$4+1),FALSE)*$E2967</f>
        <v>0</v>
      </c>
      <c r="O2961" s="22">
        <f>VLOOKUP(CONCATENATE($F2961," ",$G2961),AllocFactorMatrix,(O$4+1),FALSE)*$E2967</f>
        <v>0</v>
      </c>
      <c r="P2961" s="22">
        <f>VLOOKUP(CONCATENATE($F2961," ",$G2961),AllocFactorMatrix,(P$4+1),FALSE)*$E2967</f>
        <v>0</v>
      </c>
      <c r="Q2961" s="22">
        <f>VLOOKUP(CONCATENATE($F2961," ",$G2961),AllocFactorMatrix,(Q$4+1),FALSE)*$E2967</f>
        <v>0</v>
      </c>
      <c r="R2961" s="22">
        <f t="shared" ref="R2961:R2967" si="1387">SUBTOTAL(9,N2961:Q2961)</f>
        <v>0</v>
      </c>
      <c r="S2961" s="22">
        <f>VLOOKUP(CONCATENATE($F2961," ",$G2961),AllocFactorMatrix,(S$4+1),FALSE)*$E2967</f>
        <v>0</v>
      </c>
      <c r="T2961" s="22">
        <f>VLOOKUP(CONCATENATE($F2961," ",$G2961),AllocFactorMatrix,(T$4+1),FALSE)*$E2967</f>
        <v>0</v>
      </c>
      <c r="U2961" s="22">
        <f>VLOOKUP(CONCATENATE($F2961," ",$G2961),AllocFactorMatrix,(U$4+1),FALSE)*$E2967</f>
        <v>0</v>
      </c>
      <c r="V2961" s="22">
        <f>VLOOKUP(CONCATENATE($F2961," ",$G2961),AllocFactorMatrix,(V$4+1),FALSE)*$E2967</f>
        <v>0</v>
      </c>
      <c r="W2961" s="22">
        <f t="shared" ref="W2961:W2967" si="1388">SUBTOTAL(9,S2961:V2961)</f>
        <v>0</v>
      </c>
      <c r="X2961" s="22">
        <f>VLOOKUP(CONCATENATE($F2961," ",$G2961),AllocFactorMatrix,(X$4+1),FALSE)*$E2967</f>
        <v>0</v>
      </c>
      <c r="Y2961" s="22">
        <f>VLOOKUP(CONCATENATE($F2961," ",$G2961),AllocFactorMatrix,(Y$4+1),FALSE)*$E2967</f>
        <v>0</v>
      </c>
      <c r="Z2961" s="22">
        <f t="shared" si="1386"/>
        <v>0</v>
      </c>
      <c r="AA2961" s="22">
        <f>VLOOKUP(CONCATENATE($F2961," ",$G2961),AllocFactorMatrix,(AA$4+1),FALSE)*$E2967</f>
        <v>0</v>
      </c>
      <c r="AB2961" s="22">
        <f>VLOOKUP(CONCATENATE($F2961," ",$G2961),AllocFactorMatrix,(AB$4+1),FALSE)*$E2967</f>
        <v>0</v>
      </c>
      <c r="AC2961" s="22">
        <f>VLOOKUP(CONCATENATE($F2961," ",$G2961),AllocFactorMatrix,(AC$4+1),FALSE)*$E2967</f>
        <v>0</v>
      </c>
    </row>
    <row r="2962" spans="4:29" hidden="1" outlineLevel="1">
      <c r="F2962" s="42" t="str">
        <f>F2967</f>
        <v>PROD_ENERGY</v>
      </c>
      <c r="G2962" s="17" t="str">
        <f>$G$10</f>
        <v>SUBTRAN</v>
      </c>
      <c r="H2962" s="21">
        <f t="shared" si="1380"/>
        <v>0</v>
      </c>
      <c r="I2962" s="22">
        <f>VLOOKUP(CONCATENATE($F2962," ",$G2962),AllocFactorMatrix,(I$4+1),FALSE)*$E2967</f>
        <v>0</v>
      </c>
      <c r="J2962" s="22">
        <f>VLOOKUP(CONCATENATE($F2962," ",$G2962),AllocFactorMatrix,(J$4+1),FALSE)*$E2967</f>
        <v>0</v>
      </c>
      <c r="K2962" s="22">
        <f>VLOOKUP(CONCATENATE($F2962," ",$G2962),AllocFactorMatrix,(K$4+1),FALSE)*$E2967</f>
        <v>0</v>
      </c>
      <c r="L2962" s="22">
        <f>VLOOKUP(CONCATENATE($F2962," ",$G2962),AllocFactorMatrix,(L$4+1),FALSE)*$E2967</f>
        <v>0</v>
      </c>
      <c r="M2962" s="22">
        <f t="shared" si="1385"/>
        <v>0</v>
      </c>
      <c r="N2962" s="22">
        <f>VLOOKUP(CONCATENATE($F2962," ",$G2962),AllocFactorMatrix,(N$4+1),FALSE)*$E2967</f>
        <v>0</v>
      </c>
      <c r="O2962" s="22">
        <f>VLOOKUP(CONCATENATE($F2962," ",$G2962),AllocFactorMatrix,(O$4+1),FALSE)*$E2967</f>
        <v>0</v>
      </c>
      <c r="P2962" s="22">
        <f>VLOOKUP(CONCATENATE($F2962," ",$G2962),AllocFactorMatrix,(P$4+1),FALSE)*$E2967</f>
        <v>0</v>
      </c>
      <c r="Q2962" s="22">
        <f>VLOOKUP(CONCATENATE($F2962," ",$G2962),AllocFactorMatrix,(Q$4+1),FALSE)*$E2967</f>
        <v>0</v>
      </c>
      <c r="R2962" s="22">
        <f t="shared" si="1387"/>
        <v>0</v>
      </c>
      <c r="S2962" s="22">
        <f>VLOOKUP(CONCATENATE($F2962," ",$G2962),AllocFactorMatrix,(S$4+1),FALSE)*$E2967</f>
        <v>0</v>
      </c>
      <c r="T2962" s="22">
        <f>VLOOKUP(CONCATENATE($F2962," ",$G2962),AllocFactorMatrix,(T$4+1),FALSE)*$E2967</f>
        <v>0</v>
      </c>
      <c r="U2962" s="22">
        <f>VLOOKUP(CONCATENATE($F2962," ",$G2962),AllocFactorMatrix,(U$4+1),FALSE)*$E2967</f>
        <v>0</v>
      </c>
      <c r="V2962" s="22">
        <f>VLOOKUP(CONCATENATE($F2962," ",$G2962),AllocFactorMatrix,(V$4+1),FALSE)*$E2967</f>
        <v>0</v>
      </c>
      <c r="W2962" s="22">
        <f t="shared" si="1388"/>
        <v>0</v>
      </c>
      <c r="X2962" s="22">
        <f>VLOOKUP(CONCATENATE($F2962," ",$G2962),AllocFactorMatrix,(X$4+1),FALSE)*$E2967</f>
        <v>0</v>
      </c>
      <c r="Y2962" s="22">
        <f>VLOOKUP(CONCATENATE($F2962," ",$G2962),AllocFactorMatrix,(Y$4+1),FALSE)*$E2967</f>
        <v>0</v>
      </c>
      <c r="Z2962" s="22">
        <f t="shared" si="1386"/>
        <v>0</v>
      </c>
      <c r="AA2962" s="22">
        <f>VLOOKUP(CONCATENATE($F2962," ",$G2962),AllocFactorMatrix,(AA$4+1),FALSE)*$E2967</f>
        <v>0</v>
      </c>
      <c r="AB2962" s="22">
        <f>VLOOKUP(CONCATENATE($F2962," ",$G2962),AllocFactorMatrix,(AB$4+1),FALSE)*$E2967</f>
        <v>0</v>
      </c>
      <c r="AC2962" s="22">
        <f>VLOOKUP(CONCATENATE($F2962," ",$G2962),AllocFactorMatrix,(AC$4+1),FALSE)*$E2967</f>
        <v>0</v>
      </c>
    </row>
    <row r="2963" spans="4:29" hidden="1" outlineLevel="1">
      <c r="F2963" s="42" t="str">
        <f>F2967</f>
        <v>PROD_ENERGY</v>
      </c>
      <c r="G2963" s="17" t="str">
        <f>$G$11</f>
        <v>DISTPRI</v>
      </c>
      <c r="H2963" s="21">
        <f t="shared" si="1380"/>
        <v>0</v>
      </c>
      <c r="I2963" s="22">
        <f>VLOOKUP(CONCATENATE($F2963," ",$G2963),AllocFactorMatrix,(I$4+1),FALSE)*$E2967</f>
        <v>0</v>
      </c>
      <c r="J2963" s="22">
        <f>VLOOKUP(CONCATENATE($F2963," ",$G2963),AllocFactorMatrix,(J$4+1),FALSE)*$E2967</f>
        <v>0</v>
      </c>
      <c r="K2963" s="22">
        <f>VLOOKUP(CONCATENATE($F2963," ",$G2963),AllocFactorMatrix,(K$4+1),FALSE)*$E2967</f>
        <v>0</v>
      </c>
      <c r="L2963" s="22">
        <f>VLOOKUP(CONCATENATE($F2963," ",$G2963),AllocFactorMatrix,(L$4+1),FALSE)*$E2967</f>
        <v>0</v>
      </c>
      <c r="M2963" s="22">
        <f t="shared" si="1385"/>
        <v>0</v>
      </c>
      <c r="N2963" s="22">
        <f>VLOOKUP(CONCATENATE($F2963," ",$G2963),AllocFactorMatrix,(N$4+1),FALSE)*$E2967</f>
        <v>0</v>
      </c>
      <c r="O2963" s="22">
        <f>VLOOKUP(CONCATENATE($F2963," ",$G2963),AllocFactorMatrix,(O$4+1),FALSE)*$E2967</f>
        <v>0</v>
      </c>
      <c r="P2963" s="22">
        <f>VLOOKUP(CONCATENATE($F2963," ",$G2963),AllocFactorMatrix,(P$4+1),FALSE)*$E2967</f>
        <v>0</v>
      </c>
      <c r="Q2963" s="22">
        <f>VLOOKUP(CONCATENATE($F2963," ",$G2963),AllocFactorMatrix,(Q$4+1),FALSE)*$E2967</f>
        <v>0</v>
      </c>
      <c r="R2963" s="22">
        <f t="shared" si="1387"/>
        <v>0</v>
      </c>
      <c r="S2963" s="22">
        <f>VLOOKUP(CONCATENATE($F2963," ",$G2963),AllocFactorMatrix,(S$4+1),FALSE)*$E2967</f>
        <v>0</v>
      </c>
      <c r="T2963" s="22">
        <f>VLOOKUP(CONCATENATE($F2963," ",$G2963),AllocFactorMatrix,(T$4+1),FALSE)*$E2967</f>
        <v>0</v>
      </c>
      <c r="U2963" s="22">
        <f>VLOOKUP(CONCATENATE($F2963," ",$G2963),AllocFactorMatrix,(U$4+1),FALSE)*$E2967</f>
        <v>0</v>
      </c>
      <c r="V2963" s="22">
        <f>VLOOKUP(CONCATENATE($F2963," ",$G2963),AllocFactorMatrix,(V$4+1),FALSE)*$E2967</f>
        <v>0</v>
      </c>
      <c r="W2963" s="22">
        <f t="shared" si="1388"/>
        <v>0</v>
      </c>
      <c r="X2963" s="22">
        <f>VLOOKUP(CONCATENATE($F2963," ",$G2963),AllocFactorMatrix,(X$4+1),FALSE)*$E2967</f>
        <v>0</v>
      </c>
      <c r="Y2963" s="22">
        <f>VLOOKUP(CONCATENATE($F2963," ",$G2963),AllocFactorMatrix,(Y$4+1),FALSE)*$E2967</f>
        <v>0</v>
      </c>
      <c r="Z2963" s="22">
        <f t="shared" si="1386"/>
        <v>0</v>
      </c>
      <c r="AA2963" s="22">
        <f>VLOOKUP(CONCATENATE($F2963," ",$G2963),AllocFactorMatrix,(AA$4+1),FALSE)*$E2967</f>
        <v>0</v>
      </c>
      <c r="AB2963" s="22">
        <f>VLOOKUP(CONCATENATE($F2963," ",$G2963),AllocFactorMatrix,(AB$4+1),FALSE)*$E2967</f>
        <v>0</v>
      </c>
      <c r="AC2963" s="22">
        <f>VLOOKUP(CONCATENATE($F2963," ",$G2963),AllocFactorMatrix,(AC$4+1),FALSE)*$E2967</f>
        <v>0</v>
      </c>
    </row>
    <row r="2964" spans="4:29" hidden="1" outlineLevel="1">
      <c r="F2964" s="42" t="str">
        <f>F2967</f>
        <v>PROD_ENERGY</v>
      </c>
      <c r="G2964" s="17" t="str">
        <f>$G$12</f>
        <v>DISTSEC</v>
      </c>
      <c r="H2964" s="21">
        <f t="shared" si="1380"/>
        <v>0</v>
      </c>
      <c r="I2964" s="22">
        <f>VLOOKUP(CONCATENATE($F2964," ",$G2964),AllocFactorMatrix,(I$4+1),FALSE)*$E2967</f>
        <v>0</v>
      </c>
      <c r="J2964" s="22">
        <f>VLOOKUP(CONCATENATE($F2964," ",$G2964),AllocFactorMatrix,(J$4+1),FALSE)*$E2967</f>
        <v>0</v>
      </c>
      <c r="K2964" s="22">
        <f>VLOOKUP(CONCATENATE($F2964," ",$G2964),AllocFactorMatrix,(K$4+1),FALSE)*$E2967</f>
        <v>0</v>
      </c>
      <c r="L2964" s="22">
        <f>VLOOKUP(CONCATENATE($F2964," ",$G2964),AllocFactorMatrix,(L$4+1),FALSE)*$E2967</f>
        <v>0</v>
      </c>
      <c r="M2964" s="22">
        <f t="shared" si="1385"/>
        <v>0</v>
      </c>
      <c r="N2964" s="22">
        <f>VLOOKUP(CONCATENATE($F2964," ",$G2964),AllocFactorMatrix,(N$4+1),FALSE)*$E2967</f>
        <v>0</v>
      </c>
      <c r="O2964" s="22">
        <f>VLOOKUP(CONCATENATE($F2964," ",$G2964),AllocFactorMatrix,(O$4+1),FALSE)*$E2967</f>
        <v>0</v>
      </c>
      <c r="P2964" s="22">
        <f>VLOOKUP(CONCATENATE($F2964," ",$G2964),AllocFactorMatrix,(P$4+1),FALSE)*$E2967</f>
        <v>0</v>
      </c>
      <c r="Q2964" s="22">
        <f>VLOOKUP(CONCATENATE($F2964," ",$G2964),AllocFactorMatrix,(Q$4+1),FALSE)*$E2967</f>
        <v>0</v>
      </c>
      <c r="R2964" s="22">
        <f t="shared" si="1387"/>
        <v>0</v>
      </c>
      <c r="S2964" s="22">
        <f>VLOOKUP(CONCATENATE($F2964," ",$G2964),AllocFactorMatrix,(S$4+1),FALSE)*$E2967</f>
        <v>0</v>
      </c>
      <c r="T2964" s="22">
        <f>VLOOKUP(CONCATENATE($F2964," ",$G2964),AllocFactorMatrix,(T$4+1),FALSE)*$E2967</f>
        <v>0</v>
      </c>
      <c r="U2964" s="22">
        <f>VLOOKUP(CONCATENATE($F2964," ",$G2964),AllocFactorMatrix,(U$4+1),FALSE)*$E2967</f>
        <v>0</v>
      </c>
      <c r="V2964" s="22">
        <f>VLOOKUP(CONCATENATE($F2964," ",$G2964),AllocFactorMatrix,(V$4+1),FALSE)*$E2967</f>
        <v>0</v>
      </c>
      <c r="W2964" s="22">
        <f t="shared" si="1388"/>
        <v>0</v>
      </c>
      <c r="X2964" s="22">
        <f>VLOOKUP(CONCATENATE($F2964," ",$G2964),AllocFactorMatrix,(X$4+1),FALSE)*$E2967</f>
        <v>0</v>
      </c>
      <c r="Y2964" s="22">
        <f>VLOOKUP(CONCATENATE($F2964," ",$G2964),AllocFactorMatrix,(Y$4+1),FALSE)*$E2967</f>
        <v>0</v>
      </c>
      <c r="Z2964" s="22">
        <f t="shared" si="1386"/>
        <v>0</v>
      </c>
      <c r="AA2964" s="22">
        <f>VLOOKUP(CONCATENATE($F2964," ",$G2964),AllocFactorMatrix,(AA$4+1),FALSE)*$E2967</f>
        <v>0</v>
      </c>
      <c r="AB2964" s="22">
        <f>VLOOKUP(CONCATENATE($F2964," ",$G2964),AllocFactorMatrix,(AB$4+1),FALSE)*$E2967</f>
        <v>0</v>
      </c>
      <c r="AC2964" s="22">
        <f>VLOOKUP(CONCATENATE($F2964," ",$G2964),AllocFactorMatrix,(AC$4+1),FALSE)*$E2967</f>
        <v>0</v>
      </c>
    </row>
    <row r="2965" spans="4:29" hidden="1" outlineLevel="1">
      <c r="F2965" s="42" t="str">
        <f>F2967</f>
        <v>PROD_ENERGY</v>
      </c>
      <c r="G2965" s="17" t="str">
        <f>$G$13</f>
        <v>ENERGY</v>
      </c>
      <c r="H2965" s="21">
        <f t="shared" si="1380"/>
        <v>0</v>
      </c>
      <c r="I2965" s="22">
        <f>VLOOKUP(CONCATENATE($F2965," ",$G2965),AllocFactorMatrix,(I$4+1),FALSE)*$E2967</f>
        <v>0</v>
      </c>
      <c r="J2965" s="22">
        <f>VLOOKUP(CONCATENATE($F2965," ",$G2965),AllocFactorMatrix,(J$4+1),FALSE)*$E2967</f>
        <v>0</v>
      </c>
      <c r="K2965" s="22">
        <f>VLOOKUP(CONCATENATE($F2965," ",$G2965),AllocFactorMatrix,(K$4+1),FALSE)*$E2967</f>
        <v>0</v>
      </c>
      <c r="L2965" s="22">
        <f>VLOOKUP(CONCATENATE($F2965," ",$G2965),AllocFactorMatrix,(L$4+1),FALSE)*$E2967</f>
        <v>0</v>
      </c>
      <c r="M2965" s="22">
        <f t="shared" si="1385"/>
        <v>0</v>
      </c>
      <c r="N2965" s="22">
        <f>VLOOKUP(CONCATENATE($F2965," ",$G2965),AllocFactorMatrix,(N$4+1),FALSE)*$E2967</f>
        <v>0</v>
      </c>
      <c r="O2965" s="22">
        <f>VLOOKUP(CONCATENATE($F2965," ",$G2965),AllocFactorMatrix,(O$4+1),FALSE)*$E2967</f>
        <v>0</v>
      </c>
      <c r="P2965" s="22">
        <f>VLOOKUP(CONCATENATE($F2965," ",$G2965),AllocFactorMatrix,(P$4+1),FALSE)*$E2967</f>
        <v>0</v>
      </c>
      <c r="Q2965" s="22">
        <f>VLOOKUP(CONCATENATE($F2965," ",$G2965),AllocFactorMatrix,(Q$4+1),FALSE)*$E2967</f>
        <v>0</v>
      </c>
      <c r="R2965" s="22">
        <f t="shared" si="1387"/>
        <v>0</v>
      </c>
      <c r="S2965" s="22">
        <f>VLOOKUP(CONCATENATE($F2965," ",$G2965),AllocFactorMatrix,(S$4+1),FALSE)*$E2967</f>
        <v>0</v>
      </c>
      <c r="T2965" s="22">
        <f>VLOOKUP(CONCATENATE($F2965," ",$G2965),AllocFactorMatrix,(T$4+1),FALSE)*$E2967</f>
        <v>0</v>
      </c>
      <c r="U2965" s="22">
        <f>VLOOKUP(CONCATENATE($F2965," ",$G2965),AllocFactorMatrix,(U$4+1),FALSE)*$E2967</f>
        <v>0</v>
      </c>
      <c r="V2965" s="22">
        <f>VLOOKUP(CONCATENATE($F2965," ",$G2965),AllocFactorMatrix,(V$4+1),FALSE)*$E2967</f>
        <v>0</v>
      </c>
      <c r="W2965" s="22">
        <f t="shared" si="1388"/>
        <v>0</v>
      </c>
      <c r="X2965" s="22">
        <f>VLOOKUP(CONCATENATE($F2965," ",$G2965),AllocFactorMatrix,(X$4+1),FALSE)*$E2967</f>
        <v>0</v>
      </c>
      <c r="Y2965" s="22">
        <f>VLOOKUP(CONCATENATE($F2965," ",$G2965),AllocFactorMatrix,(Y$4+1),FALSE)*$E2967</f>
        <v>0</v>
      </c>
      <c r="Z2965" s="22">
        <f t="shared" si="1386"/>
        <v>0</v>
      </c>
      <c r="AA2965" s="22">
        <f>VLOOKUP(CONCATENATE($F2965," ",$G2965),AllocFactorMatrix,(AA$4+1),FALSE)*$E2967</f>
        <v>0</v>
      </c>
      <c r="AB2965" s="22">
        <f>VLOOKUP(CONCATENATE($F2965," ",$G2965),AllocFactorMatrix,(AB$4+1),FALSE)*$E2967</f>
        <v>0</v>
      </c>
      <c r="AC2965" s="22">
        <f>VLOOKUP(CONCATENATE($F2965," ",$G2965),AllocFactorMatrix,(AC$4+1),FALSE)*$E2967</f>
        <v>0</v>
      </c>
    </row>
    <row r="2966" spans="4:29" hidden="1" outlineLevel="1">
      <c r="F2966" s="42" t="str">
        <f>F2967</f>
        <v>PROD_ENERGY</v>
      </c>
      <c r="G2966" s="17" t="str">
        <f>$G$14</f>
        <v>CUSTOMER</v>
      </c>
      <c r="H2966" s="21">
        <f t="shared" si="1380"/>
        <v>0</v>
      </c>
      <c r="I2966" s="22">
        <f>VLOOKUP(CONCATENATE($F2966," ",$G2966),AllocFactorMatrix,(I$4+1),FALSE)*$E2967</f>
        <v>0</v>
      </c>
      <c r="J2966" s="22">
        <f>VLOOKUP(CONCATENATE($F2966," ",$G2966),AllocFactorMatrix,(J$4+1),FALSE)*$E2967</f>
        <v>0</v>
      </c>
      <c r="K2966" s="22">
        <f>VLOOKUP(CONCATENATE($F2966," ",$G2966),AllocFactorMatrix,(K$4+1),FALSE)*$E2967</f>
        <v>0</v>
      </c>
      <c r="L2966" s="22">
        <f>VLOOKUP(CONCATENATE($F2966," ",$G2966),AllocFactorMatrix,(L$4+1),FALSE)*$E2967</f>
        <v>0</v>
      </c>
      <c r="M2966" s="22">
        <f t="shared" si="1385"/>
        <v>0</v>
      </c>
      <c r="N2966" s="22">
        <f>VLOOKUP(CONCATENATE($F2966," ",$G2966),AllocFactorMatrix,(N$4+1),FALSE)*$E2967</f>
        <v>0</v>
      </c>
      <c r="O2966" s="22">
        <f>VLOOKUP(CONCATENATE($F2966," ",$G2966),AllocFactorMatrix,(O$4+1),FALSE)*$E2967</f>
        <v>0</v>
      </c>
      <c r="P2966" s="22">
        <f>VLOOKUP(CONCATENATE($F2966," ",$G2966),AllocFactorMatrix,(P$4+1),FALSE)*$E2967</f>
        <v>0</v>
      </c>
      <c r="Q2966" s="22">
        <f>VLOOKUP(CONCATENATE($F2966," ",$G2966),AllocFactorMatrix,(Q$4+1),FALSE)*$E2967</f>
        <v>0</v>
      </c>
      <c r="R2966" s="22">
        <f t="shared" si="1387"/>
        <v>0</v>
      </c>
      <c r="S2966" s="22">
        <f>VLOOKUP(CONCATENATE($F2966," ",$G2966),AllocFactorMatrix,(S$4+1),FALSE)*$E2967</f>
        <v>0</v>
      </c>
      <c r="T2966" s="22">
        <f>VLOOKUP(CONCATENATE($F2966," ",$G2966),AllocFactorMatrix,(T$4+1),FALSE)*$E2967</f>
        <v>0</v>
      </c>
      <c r="U2966" s="22">
        <f>VLOOKUP(CONCATENATE($F2966," ",$G2966),AllocFactorMatrix,(U$4+1),FALSE)*$E2967</f>
        <v>0</v>
      </c>
      <c r="V2966" s="22">
        <f>VLOOKUP(CONCATENATE($F2966," ",$G2966),AllocFactorMatrix,(V$4+1),FALSE)*$E2967</f>
        <v>0</v>
      </c>
      <c r="W2966" s="22">
        <f t="shared" si="1388"/>
        <v>0</v>
      </c>
      <c r="X2966" s="22">
        <f>VLOOKUP(CONCATENATE($F2966," ",$G2966),AllocFactorMatrix,(X$4+1),FALSE)*$E2967</f>
        <v>0</v>
      </c>
      <c r="Y2966" s="22">
        <f>VLOOKUP(CONCATENATE($F2966," ",$G2966),AllocFactorMatrix,(Y$4+1),FALSE)*$E2967</f>
        <v>0</v>
      </c>
      <c r="Z2966" s="22">
        <f t="shared" si="1386"/>
        <v>0</v>
      </c>
      <c r="AA2966" s="22">
        <f>VLOOKUP(CONCATENATE($F2966," ",$G2966),AllocFactorMatrix,(AA$4+1),FALSE)*$E2967</f>
        <v>0</v>
      </c>
      <c r="AB2966" s="22">
        <f>VLOOKUP(CONCATENATE($F2966," ",$G2966),AllocFactorMatrix,(AB$4+1),FALSE)*$E2967</f>
        <v>0</v>
      </c>
      <c r="AC2966" s="22">
        <f>VLOOKUP(CONCATENATE($F2966," ",$G2966),AllocFactorMatrix,(AC$4+1),FALSE)*$E2967</f>
        <v>0</v>
      </c>
    </row>
    <row r="2967" spans="4:29" collapsed="1">
      <c r="D2967" s="39" t="s">
        <v>449</v>
      </c>
      <c r="E2967" s="19"/>
      <c r="F2967" s="42" t="s">
        <v>31</v>
      </c>
      <c r="G2967" s="17" t="str">
        <f>$G$15</f>
        <v>TOTAL</v>
      </c>
      <c r="H2967" s="21">
        <f t="shared" si="1380"/>
        <v>0</v>
      </c>
      <c r="I2967" s="22">
        <f>VLOOKUP(CONCATENATE($F2967," ",$G2967),AllocFactorMatrix,(I$4+1),FALSE)*$E2967</f>
        <v>0</v>
      </c>
      <c r="J2967" s="22">
        <f>VLOOKUP(CONCATENATE($F2967," ",$G2967),AllocFactorMatrix,(J$4+1),FALSE)*$E2967</f>
        <v>0</v>
      </c>
      <c r="K2967" s="22">
        <f>VLOOKUP(CONCATENATE($F2967," ",$G2967),AllocFactorMatrix,(K$4+1),FALSE)*$E2967</f>
        <v>0</v>
      </c>
      <c r="L2967" s="22">
        <f>VLOOKUP(CONCATENATE($F2967," ",$G2967),AllocFactorMatrix,(L$4+1),FALSE)*$E2967</f>
        <v>0</v>
      </c>
      <c r="M2967" s="22">
        <f t="shared" si="1385"/>
        <v>0</v>
      </c>
      <c r="N2967" s="22">
        <f>VLOOKUP(CONCATENATE($F2967," ",$G2967),AllocFactorMatrix,(N$4+1),FALSE)*$E2967</f>
        <v>0</v>
      </c>
      <c r="O2967" s="22">
        <f>VLOOKUP(CONCATENATE($F2967," ",$G2967),AllocFactorMatrix,(O$4+1),FALSE)*$E2967</f>
        <v>0</v>
      </c>
      <c r="P2967" s="22">
        <f>VLOOKUP(CONCATENATE($F2967," ",$G2967),AllocFactorMatrix,(P$4+1),FALSE)*$E2967</f>
        <v>0</v>
      </c>
      <c r="Q2967" s="22">
        <f>VLOOKUP(CONCATENATE($F2967," ",$G2967),AllocFactorMatrix,(Q$4+1),FALSE)*$E2967</f>
        <v>0</v>
      </c>
      <c r="R2967" s="22">
        <f t="shared" si="1387"/>
        <v>0</v>
      </c>
      <c r="S2967" s="22">
        <f>VLOOKUP(CONCATENATE($F2967," ",$G2967),AllocFactorMatrix,(S$4+1),FALSE)*$E2967</f>
        <v>0</v>
      </c>
      <c r="T2967" s="22">
        <f>VLOOKUP(CONCATENATE($F2967," ",$G2967),AllocFactorMatrix,(T$4+1),FALSE)*$E2967</f>
        <v>0</v>
      </c>
      <c r="U2967" s="22">
        <f>VLOOKUP(CONCATENATE($F2967," ",$G2967),AllocFactorMatrix,(U$4+1),FALSE)*$E2967</f>
        <v>0</v>
      </c>
      <c r="V2967" s="22">
        <f>VLOOKUP(CONCATENATE($F2967," ",$G2967),AllocFactorMatrix,(V$4+1),FALSE)*$E2967</f>
        <v>0</v>
      </c>
      <c r="W2967" s="22">
        <f t="shared" si="1388"/>
        <v>0</v>
      </c>
      <c r="X2967" s="22">
        <f>VLOOKUP(CONCATENATE($F2967," ",$G2967),AllocFactorMatrix,(X$4+1),FALSE)*$E2967</f>
        <v>0</v>
      </c>
      <c r="Y2967" s="22">
        <f>VLOOKUP(CONCATENATE($F2967," ",$G2967),AllocFactorMatrix,(Y$4+1),FALSE)*$E2967</f>
        <v>0</v>
      </c>
      <c r="Z2967" s="22">
        <f t="shared" si="1386"/>
        <v>0</v>
      </c>
      <c r="AA2967" s="22">
        <f>VLOOKUP(CONCATENATE($F2967," ",$G2967),AllocFactorMatrix,(AA$4+1),FALSE)*$E2967</f>
        <v>0</v>
      </c>
      <c r="AB2967" s="22">
        <f>VLOOKUP(CONCATENATE($F2967," ",$G2967),AllocFactorMatrix,(AB$4+1),FALSE)*$E2967</f>
        <v>0</v>
      </c>
      <c r="AC2967" s="22">
        <f>VLOOKUP(CONCATENATE($F2967," ",$G2967),AllocFactorMatrix,(AC$4+1),FALSE)*$E2967</f>
        <v>0</v>
      </c>
    </row>
    <row r="2968" spans="4:29" hidden="1" outlineLevel="1">
      <c r="F2968" s="42" t="str">
        <f>F2975</f>
        <v>RB_GUP</v>
      </c>
      <c r="G2968" s="17" t="str">
        <f>$G$8</f>
        <v>PRODUCTION</v>
      </c>
      <c r="H2968" s="21">
        <f t="shared" ca="1" si="1380"/>
        <v>0</v>
      </c>
      <c r="I2968" s="22">
        <f ca="1">VLOOKUP(CONCATENATE($F2968," ",$G2968),AllocFactorMatrix,(I$4+1),FALSE)*$E2975</f>
        <v>0</v>
      </c>
      <c r="J2968" s="22">
        <f ca="1">VLOOKUP(CONCATENATE($F2968," ",$G2968),AllocFactorMatrix,(J$4+1),FALSE)*$E2975</f>
        <v>0</v>
      </c>
      <c r="K2968" s="22">
        <f ca="1">VLOOKUP(CONCATENATE($F2968," ",$G2968),AllocFactorMatrix,(K$4+1),FALSE)*$E2975</f>
        <v>0</v>
      </c>
      <c r="L2968" s="22">
        <f ca="1">VLOOKUP(CONCATENATE($F2968," ",$G2968),AllocFactorMatrix,(L$4+1),FALSE)*$E2975</f>
        <v>0</v>
      </c>
      <c r="M2968" s="22">
        <f t="shared" ref="M2968:M2999" ca="1" si="1389">SUBTOTAL(9,J2968:L2968)</f>
        <v>0</v>
      </c>
      <c r="N2968" s="22">
        <f ca="1">VLOOKUP(CONCATENATE($F2968," ",$G2968),AllocFactorMatrix,(N$4+1),FALSE)*$E2975</f>
        <v>0</v>
      </c>
      <c r="O2968" s="22">
        <f ca="1">VLOOKUP(CONCATENATE($F2968," ",$G2968),AllocFactorMatrix,(O$4+1),FALSE)*$E2975</f>
        <v>0</v>
      </c>
      <c r="P2968" s="22">
        <f ca="1">VLOOKUP(CONCATENATE($F2968," ",$G2968),AllocFactorMatrix,(P$4+1),FALSE)*$E2975</f>
        <v>0</v>
      </c>
      <c r="Q2968" s="22">
        <f ca="1">VLOOKUP(CONCATENATE($F2968," ",$G2968),AllocFactorMatrix,(Q$4+1),FALSE)*$E2975</f>
        <v>0</v>
      </c>
      <c r="R2968" s="22">
        <f ca="1">SUBTOTAL(9,N2968:Q2968)</f>
        <v>0</v>
      </c>
      <c r="S2968" s="22">
        <f ca="1">VLOOKUP(CONCATENATE($F2968," ",$G2968),AllocFactorMatrix,(S$4+1),FALSE)*$E2975</f>
        <v>0</v>
      </c>
      <c r="T2968" s="22">
        <f ca="1">VLOOKUP(CONCATENATE($F2968," ",$G2968),AllocFactorMatrix,(T$4+1),FALSE)*$E2975</f>
        <v>0</v>
      </c>
      <c r="U2968" s="22">
        <f ca="1">VLOOKUP(CONCATENATE($F2968," ",$G2968),AllocFactorMatrix,(U$4+1),FALSE)*$E2975</f>
        <v>0</v>
      </c>
      <c r="V2968" s="22">
        <f ca="1">VLOOKUP(CONCATENATE($F2968," ",$G2968),AllocFactorMatrix,(V$4+1),FALSE)*$E2975</f>
        <v>0</v>
      </c>
      <c r="W2968" s="22">
        <f ca="1">SUBTOTAL(9,S2968:V2968)</f>
        <v>0</v>
      </c>
      <c r="X2968" s="22">
        <f ca="1">VLOOKUP(CONCATENATE($F2968," ",$G2968),AllocFactorMatrix,(X$4+1),FALSE)*$E2975</f>
        <v>0</v>
      </c>
      <c r="Y2968" s="22">
        <f ca="1">VLOOKUP(CONCATENATE($F2968," ",$G2968),AllocFactorMatrix,(Y$4+1),FALSE)*$E2975</f>
        <v>0</v>
      </c>
      <c r="Z2968" s="22">
        <f t="shared" ref="Z2968:Z2999" ca="1" si="1390">SUBTOTAL(9,X2968:Y2968)</f>
        <v>0</v>
      </c>
      <c r="AA2968" s="22">
        <f ca="1">VLOOKUP(CONCATENATE($F2968," ",$G2968),AllocFactorMatrix,(AA$4+1),FALSE)*$E2975</f>
        <v>0</v>
      </c>
      <c r="AB2968" s="22">
        <f ca="1">VLOOKUP(CONCATENATE($F2968," ",$G2968),AllocFactorMatrix,(AB$4+1),FALSE)*$E2975</f>
        <v>0</v>
      </c>
      <c r="AC2968" s="22">
        <f ca="1">VLOOKUP(CONCATENATE($F2968," ",$G2968),AllocFactorMatrix,(AC$4+1),FALSE)*$E2975</f>
        <v>0</v>
      </c>
    </row>
    <row r="2969" spans="4:29" hidden="1" outlineLevel="1">
      <c r="F2969" s="42" t="str">
        <f>F2975</f>
        <v>RB_GUP</v>
      </c>
      <c r="G2969" s="17" t="str">
        <f>$G$9</f>
        <v>BULKTRAN</v>
      </c>
      <c r="H2969" s="21">
        <f t="shared" ca="1" si="1380"/>
        <v>0</v>
      </c>
      <c r="I2969" s="22">
        <f ca="1">VLOOKUP(CONCATENATE($F2969," ",$G2969),AllocFactorMatrix,(I$4+1),FALSE)*$E2975</f>
        <v>0</v>
      </c>
      <c r="J2969" s="22">
        <f ca="1">VLOOKUP(CONCATENATE($F2969," ",$G2969),AllocFactorMatrix,(J$4+1),FALSE)*$E2975</f>
        <v>0</v>
      </c>
      <c r="K2969" s="22">
        <f ca="1">VLOOKUP(CONCATENATE($F2969," ",$G2969),AllocFactorMatrix,(K$4+1),FALSE)*$E2975</f>
        <v>0</v>
      </c>
      <c r="L2969" s="22">
        <f ca="1">VLOOKUP(CONCATENATE($F2969," ",$G2969),AllocFactorMatrix,(L$4+1),FALSE)*$E2975</f>
        <v>0</v>
      </c>
      <c r="M2969" s="22">
        <f t="shared" ca="1" si="1389"/>
        <v>0</v>
      </c>
      <c r="N2969" s="22">
        <f ca="1">VLOOKUP(CONCATENATE($F2969," ",$G2969),AllocFactorMatrix,(N$4+1),FALSE)*$E2975</f>
        <v>0</v>
      </c>
      <c r="O2969" s="22">
        <f ca="1">VLOOKUP(CONCATENATE($F2969," ",$G2969),AllocFactorMatrix,(O$4+1),FALSE)*$E2975</f>
        <v>0</v>
      </c>
      <c r="P2969" s="22">
        <f ca="1">VLOOKUP(CONCATENATE($F2969," ",$G2969),AllocFactorMatrix,(P$4+1),FALSE)*$E2975</f>
        <v>0</v>
      </c>
      <c r="Q2969" s="22">
        <f ca="1">VLOOKUP(CONCATENATE($F2969," ",$G2969),AllocFactorMatrix,(Q$4+1),FALSE)*$E2975</f>
        <v>0</v>
      </c>
      <c r="R2969" s="22">
        <f t="shared" ref="R2969:R2975" ca="1" si="1391">SUBTOTAL(9,N2969:Q2969)</f>
        <v>0</v>
      </c>
      <c r="S2969" s="22">
        <f ca="1">VLOOKUP(CONCATENATE($F2969," ",$G2969),AllocFactorMatrix,(S$4+1),FALSE)*$E2975</f>
        <v>0</v>
      </c>
      <c r="T2969" s="22">
        <f ca="1">VLOOKUP(CONCATENATE($F2969," ",$G2969),AllocFactorMatrix,(T$4+1),FALSE)*$E2975</f>
        <v>0</v>
      </c>
      <c r="U2969" s="22">
        <f ca="1">VLOOKUP(CONCATENATE($F2969," ",$G2969),AllocFactorMatrix,(U$4+1),FALSE)*$E2975</f>
        <v>0</v>
      </c>
      <c r="V2969" s="22">
        <f ca="1">VLOOKUP(CONCATENATE($F2969," ",$G2969),AllocFactorMatrix,(V$4+1),FALSE)*$E2975</f>
        <v>0</v>
      </c>
      <c r="W2969" s="22">
        <f t="shared" ref="W2969:W2975" ca="1" si="1392">SUBTOTAL(9,S2969:V2969)</f>
        <v>0</v>
      </c>
      <c r="X2969" s="22">
        <f ca="1">VLOOKUP(CONCATENATE($F2969," ",$G2969),AllocFactorMatrix,(X$4+1),FALSE)*$E2975</f>
        <v>0</v>
      </c>
      <c r="Y2969" s="22">
        <f ca="1">VLOOKUP(CONCATENATE($F2969," ",$G2969),AllocFactorMatrix,(Y$4+1),FALSE)*$E2975</f>
        <v>0</v>
      </c>
      <c r="Z2969" s="22">
        <f t="shared" ca="1" si="1390"/>
        <v>0</v>
      </c>
      <c r="AA2969" s="22">
        <f ca="1">VLOOKUP(CONCATENATE($F2969," ",$G2969),AllocFactorMatrix,(AA$4+1),FALSE)*$E2975</f>
        <v>0</v>
      </c>
      <c r="AB2969" s="22">
        <f ca="1">VLOOKUP(CONCATENATE($F2969," ",$G2969),AllocFactorMatrix,(AB$4+1),FALSE)*$E2975</f>
        <v>0</v>
      </c>
      <c r="AC2969" s="22">
        <f ca="1">VLOOKUP(CONCATENATE($F2969," ",$G2969),AllocFactorMatrix,(AC$4+1),FALSE)*$E2975</f>
        <v>0</v>
      </c>
    </row>
    <row r="2970" spans="4:29" hidden="1" outlineLevel="1">
      <c r="F2970" s="42" t="str">
        <f>F2975</f>
        <v>RB_GUP</v>
      </c>
      <c r="G2970" s="17" t="str">
        <f>$G$10</f>
        <v>SUBTRAN</v>
      </c>
      <c r="H2970" s="21">
        <f t="shared" ca="1" si="1380"/>
        <v>0</v>
      </c>
      <c r="I2970" s="22">
        <f ca="1">VLOOKUP(CONCATENATE($F2970," ",$G2970),AllocFactorMatrix,(I$4+1),FALSE)*$E2975</f>
        <v>0</v>
      </c>
      <c r="J2970" s="22">
        <f ca="1">VLOOKUP(CONCATENATE($F2970," ",$G2970),AllocFactorMatrix,(J$4+1),FALSE)*$E2975</f>
        <v>0</v>
      </c>
      <c r="K2970" s="22">
        <f ca="1">VLOOKUP(CONCATENATE($F2970," ",$G2970),AllocFactorMatrix,(K$4+1),FALSE)*$E2975</f>
        <v>0</v>
      </c>
      <c r="L2970" s="22">
        <f ca="1">VLOOKUP(CONCATENATE($F2970," ",$G2970),AllocFactorMatrix,(L$4+1),FALSE)*$E2975</f>
        <v>0</v>
      </c>
      <c r="M2970" s="22">
        <f t="shared" ca="1" si="1389"/>
        <v>0</v>
      </c>
      <c r="N2970" s="22">
        <f ca="1">VLOOKUP(CONCATENATE($F2970," ",$G2970),AllocFactorMatrix,(N$4+1),FALSE)*$E2975</f>
        <v>0</v>
      </c>
      <c r="O2970" s="22">
        <f ca="1">VLOOKUP(CONCATENATE($F2970," ",$G2970),AllocFactorMatrix,(O$4+1),FALSE)*$E2975</f>
        <v>0</v>
      </c>
      <c r="P2970" s="22">
        <f ca="1">VLOOKUP(CONCATENATE($F2970," ",$G2970),AllocFactorMatrix,(P$4+1),FALSE)*$E2975</f>
        <v>0</v>
      </c>
      <c r="Q2970" s="22">
        <f ca="1">VLOOKUP(CONCATENATE($F2970," ",$G2970),AllocFactorMatrix,(Q$4+1),FALSE)*$E2975</f>
        <v>0</v>
      </c>
      <c r="R2970" s="22">
        <f t="shared" ca="1" si="1391"/>
        <v>0</v>
      </c>
      <c r="S2970" s="22">
        <f ca="1">VLOOKUP(CONCATENATE($F2970," ",$G2970),AllocFactorMatrix,(S$4+1),FALSE)*$E2975</f>
        <v>0</v>
      </c>
      <c r="T2970" s="22">
        <f ca="1">VLOOKUP(CONCATENATE($F2970," ",$G2970),AllocFactorMatrix,(T$4+1),FALSE)*$E2975</f>
        <v>0</v>
      </c>
      <c r="U2970" s="22">
        <f ca="1">VLOOKUP(CONCATENATE($F2970," ",$G2970),AllocFactorMatrix,(U$4+1),FALSE)*$E2975</f>
        <v>0</v>
      </c>
      <c r="V2970" s="22">
        <f ca="1">VLOOKUP(CONCATENATE($F2970," ",$G2970),AllocFactorMatrix,(V$4+1),FALSE)*$E2975</f>
        <v>0</v>
      </c>
      <c r="W2970" s="22">
        <f t="shared" ca="1" si="1392"/>
        <v>0</v>
      </c>
      <c r="X2970" s="22">
        <f ca="1">VLOOKUP(CONCATENATE($F2970," ",$G2970),AllocFactorMatrix,(X$4+1),FALSE)*$E2975</f>
        <v>0</v>
      </c>
      <c r="Y2970" s="22">
        <f ca="1">VLOOKUP(CONCATENATE($F2970," ",$G2970),AllocFactorMatrix,(Y$4+1),FALSE)*$E2975</f>
        <v>0</v>
      </c>
      <c r="Z2970" s="22">
        <f t="shared" ca="1" si="1390"/>
        <v>0</v>
      </c>
      <c r="AA2970" s="22">
        <f ca="1">VLOOKUP(CONCATENATE($F2970," ",$G2970),AllocFactorMatrix,(AA$4+1),FALSE)*$E2975</f>
        <v>0</v>
      </c>
      <c r="AB2970" s="22">
        <f ca="1">VLOOKUP(CONCATENATE($F2970," ",$G2970),AllocFactorMatrix,(AB$4+1),FALSE)*$E2975</f>
        <v>0</v>
      </c>
      <c r="AC2970" s="22">
        <f ca="1">VLOOKUP(CONCATENATE($F2970," ",$G2970),AllocFactorMatrix,(AC$4+1),FALSE)*$E2975</f>
        <v>0</v>
      </c>
    </row>
    <row r="2971" spans="4:29" hidden="1" outlineLevel="1">
      <c r="F2971" s="42" t="str">
        <f>F2975</f>
        <v>RB_GUP</v>
      </c>
      <c r="G2971" s="17" t="str">
        <f>$G$11</f>
        <v>DISTPRI</v>
      </c>
      <c r="H2971" s="21">
        <f t="shared" ca="1" si="1380"/>
        <v>0</v>
      </c>
      <c r="I2971" s="22">
        <f ca="1">VLOOKUP(CONCATENATE($F2971," ",$G2971),AllocFactorMatrix,(I$4+1),FALSE)*$E2975</f>
        <v>0</v>
      </c>
      <c r="J2971" s="22">
        <f ca="1">VLOOKUP(CONCATENATE($F2971," ",$G2971),AllocFactorMatrix,(J$4+1),FALSE)*$E2975</f>
        <v>0</v>
      </c>
      <c r="K2971" s="22">
        <f ca="1">VLOOKUP(CONCATENATE($F2971," ",$G2971),AllocFactorMatrix,(K$4+1),FALSE)*$E2975</f>
        <v>0</v>
      </c>
      <c r="L2971" s="22">
        <f ca="1">VLOOKUP(CONCATENATE($F2971," ",$G2971),AllocFactorMatrix,(L$4+1),FALSE)*$E2975</f>
        <v>0</v>
      </c>
      <c r="M2971" s="22">
        <f t="shared" ca="1" si="1389"/>
        <v>0</v>
      </c>
      <c r="N2971" s="22">
        <f ca="1">VLOOKUP(CONCATENATE($F2971," ",$G2971),AllocFactorMatrix,(N$4+1),FALSE)*$E2975</f>
        <v>0</v>
      </c>
      <c r="O2971" s="22">
        <f ca="1">VLOOKUP(CONCATENATE($F2971," ",$G2971),AllocFactorMatrix,(O$4+1),FALSE)*$E2975</f>
        <v>0</v>
      </c>
      <c r="P2971" s="22">
        <f ca="1">VLOOKUP(CONCATENATE($F2971," ",$G2971),AllocFactorMatrix,(P$4+1),FALSE)*$E2975</f>
        <v>0</v>
      </c>
      <c r="Q2971" s="22">
        <f ca="1">VLOOKUP(CONCATENATE($F2971," ",$G2971),AllocFactorMatrix,(Q$4+1),FALSE)*$E2975</f>
        <v>0</v>
      </c>
      <c r="R2971" s="22">
        <f t="shared" ca="1" si="1391"/>
        <v>0</v>
      </c>
      <c r="S2971" s="22">
        <f ca="1">VLOOKUP(CONCATENATE($F2971," ",$G2971),AllocFactorMatrix,(S$4+1),FALSE)*$E2975</f>
        <v>0</v>
      </c>
      <c r="T2971" s="22">
        <f ca="1">VLOOKUP(CONCATENATE($F2971," ",$G2971),AllocFactorMatrix,(T$4+1),FALSE)*$E2975</f>
        <v>0</v>
      </c>
      <c r="U2971" s="22">
        <f ca="1">VLOOKUP(CONCATENATE($F2971," ",$G2971),AllocFactorMatrix,(U$4+1),FALSE)*$E2975</f>
        <v>0</v>
      </c>
      <c r="V2971" s="22">
        <f ca="1">VLOOKUP(CONCATENATE($F2971," ",$G2971),AllocFactorMatrix,(V$4+1),FALSE)*$E2975</f>
        <v>0</v>
      </c>
      <c r="W2971" s="22">
        <f t="shared" ca="1" si="1392"/>
        <v>0</v>
      </c>
      <c r="X2971" s="22">
        <f ca="1">VLOOKUP(CONCATENATE($F2971," ",$G2971),AllocFactorMatrix,(X$4+1),FALSE)*$E2975</f>
        <v>0</v>
      </c>
      <c r="Y2971" s="22">
        <f ca="1">VLOOKUP(CONCATENATE($F2971," ",$G2971),AllocFactorMatrix,(Y$4+1),FALSE)*$E2975</f>
        <v>0</v>
      </c>
      <c r="Z2971" s="22">
        <f t="shared" ca="1" si="1390"/>
        <v>0</v>
      </c>
      <c r="AA2971" s="22">
        <f ca="1">VLOOKUP(CONCATENATE($F2971," ",$G2971),AllocFactorMatrix,(AA$4+1),FALSE)*$E2975</f>
        <v>0</v>
      </c>
      <c r="AB2971" s="22">
        <f ca="1">VLOOKUP(CONCATENATE($F2971," ",$G2971),AllocFactorMatrix,(AB$4+1),FALSE)*$E2975</f>
        <v>0</v>
      </c>
      <c r="AC2971" s="22">
        <f ca="1">VLOOKUP(CONCATENATE($F2971," ",$G2971),AllocFactorMatrix,(AC$4+1),FALSE)*$E2975</f>
        <v>0</v>
      </c>
    </row>
    <row r="2972" spans="4:29" hidden="1" outlineLevel="1">
      <c r="F2972" s="42" t="str">
        <f>F2975</f>
        <v>RB_GUP</v>
      </c>
      <c r="G2972" s="17" t="str">
        <f>$G$12</f>
        <v>DISTSEC</v>
      </c>
      <c r="H2972" s="21">
        <f t="shared" ca="1" si="1380"/>
        <v>0</v>
      </c>
      <c r="I2972" s="22">
        <f ca="1">VLOOKUP(CONCATENATE($F2972," ",$G2972),AllocFactorMatrix,(I$4+1),FALSE)*$E2975</f>
        <v>0</v>
      </c>
      <c r="J2972" s="22">
        <f ca="1">VLOOKUP(CONCATENATE($F2972," ",$G2972),AllocFactorMatrix,(J$4+1),FALSE)*$E2975</f>
        <v>0</v>
      </c>
      <c r="K2972" s="22">
        <f ca="1">VLOOKUP(CONCATENATE($F2972," ",$G2972),AllocFactorMatrix,(K$4+1),FALSE)*$E2975</f>
        <v>0</v>
      </c>
      <c r="L2972" s="22">
        <f ca="1">VLOOKUP(CONCATENATE($F2972," ",$G2972),AllocFactorMatrix,(L$4+1),FALSE)*$E2975</f>
        <v>0</v>
      </c>
      <c r="M2972" s="22">
        <f t="shared" ca="1" si="1389"/>
        <v>0</v>
      </c>
      <c r="N2972" s="22">
        <f ca="1">VLOOKUP(CONCATENATE($F2972," ",$G2972),AllocFactorMatrix,(N$4+1),FALSE)*$E2975</f>
        <v>0</v>
      </c>
      <c r="O2972" s="22">
        <f ca="1">VLOOKUP(CONCATENATE($F2972," ",$G2972),AllocFactorMatrix,(O$4+1),FALSE)*$E2975</f>
        <v>0</v>
      </c>
      <c r="P2972" s="22">
        <f ca="1">VLOOKUP(CONCATENATE($F2972," ",$G2972),AllocFactorMatrix,(P$4+1),FALSE)*$E2975</f>
        <v>0</v>
      </c>
      <c r="Q2972" s="22">
        <f ca="1">VLOOKUP(CONCATENATE($F2972," ",$G2972),AllocFactorMatrix,(Q$4+1),FALSE)*$E2975</f>
        <v>0</v>
      </c>
      <c r="R2972" s="22">
        <f t="shared" ca="1" si="1391"/>
        <v>0</v>
      </c>
      <c r="S2972" s="22">
        <f ca="1">VLOOKUP(CONCATENATE($F2972," ",$G2972),AllocFactorMatrix,(S$4+1),FALSE)*$E2975</f>
        <v>0</v>
      </c>
      <c r="T2972" s="22">
        <f ca="1">VLOOKUP(CONCATENATE($F2972," ",$G2972),AllocFactorMatrix,(T$4+1),FALSE)*$E2975</f>
        <v>0</v>
      </c>
      <c r="U2972" s="22">
        <f ca="1">VLOOKUP(CONCATENATE($F2972," ",$G2972),AllocFactorMatrix,(U$4+1),FALSE)*$E2975</f>
        <v>0</v>
      </c>
      <c r="V2972" s="22">
        <f ca="1">VLOOKUP(CONCATENATE($F2972," ",$G2972),AllocFactorMatrix,(V$4+1),FALSE)*$E2975</f>
        <v>0</v>
      </c>
      <c r="W2972" s="22">
        <f t="shared" ca="1" si="1392"/>
        <v>0</v>
      </c>
      <c r="X2972" s="22">
        <f ca="1">VLOOKUP(CONCATENATE($F2972," ",$G2972),AllocFactorMatrix,(X$4+1),FALSE)*$E2975</f>
        <v>0</v>
      </c>
      <c r="Y2972" s="22">
        <f ca="1">VLOOKUP(CONCATENATE($F2972," ",$G2972),AllocFactorMatrix,(Y$4+1),FALSE)*$E2975</f>
        <v>0</v>
      </c>
      <c r="Z2972" s="22">
        <f t="shared" ca="1" si="1390"/>
        <v>0</v>
      </c>
      <c r="AA2972" s="22">
        <f ca="1">VLOOKUP(CONCATENATE($F2972," ",$G2972),AllocFactorMatrix,(AA$4+1),FALSE)*$E2975</f>
        <v>0</v>
      </c>
      <c r="AB2972" s="22">
        <f ca="1">VLOOKUP(CONCATENATE($F2972," ",$G2972),AllocFactorMatrix,(AB$4+1),FALSE)*$E2975</f>
        <v>0</v>
      </c>
      <c r="AC2972" s="22">
        <f ca="1">VLOOKUP(CONCATENATE($F2972," ",$G2972),AllocFactorMatrix,(AC$4+1),FALSE)*$E2975</f>
        <v>0</v>
      </c>
    </row>
    <row r="2973" spans="4:29" hidden="1" outlineLevel="1">
      <c r="F2973" s="42" t="str">
        <f>F2975</f>
        <v>RB_GUP</v>
      </c>
      <c r="G2973" s="17" t="str">
        <f>$G$13</f>
        <v>ENERGY</v>
      </c>
      <c r="H2973" s="21">
        <f t="shared" ca="1" si="1380"/>
        <v>0</v>
      </c>
      <c r="I2973" s="22">
        <f ca="1">VLOOKUP(CONCATENATE($F2973," ",$G2973),AllocFactorMatrix,(I$4+1),FALSE)*$E2975</f>
        <v>0</v>
      </c>
      <c r="J2973" s="22">
        <f ca="1">VLOOKUP(CONCATENATE($F2973," ",$G2973),AllocFactorMatrix,(J$4+1),FALSE)*$E2975</f>
        <v>0</v>
      </c>
      <c r="K2973" s="22">
        <f ca="1">VLOOKUP(CONCATENATE($F2973," ",$G2973),AllocFactorMatrix,(K$4+1),FALSE)*$E2975</f>
        <v>0</v>
      </c>
      <c r="L2973" s="22">
        <f ca="1">VLOOKUP(CONCATENATE($F2973," ",$G2973),AllocFactorMatrix,(L$4+1),FALSE)*$E2975</f>
        <v>0</v>
      </c>
      <c r="M2973" s="22">
        <f t="shared" ca="1" si="1389"/>
        <v>0</v>
      </c>
      <c r="N2973" s="22">
        <f ca="1">VLOOKUP(CONCATENATE($F2973," ",$G2973),AllocFactorMatrix,(N$4+1),FALSE)*$E2975</f>
        <v>0</v>
      </c>
      <c r="O2973" s="22">
        <f ca="1">VLOOKUP(CONCATENATE($F2973," ",$G2973),AllocFactorMatrix,(O$4+1),FALSE)*$E2975</f>
        <v>0</v>
      </c>
      <c r="P2973" s="22">
        <f ca="1">VLOOKUP(CONCATENATE($F2973," ",$G2973),AllocFactorMatrix,(P$4+1),FALSE)*$E2975</f>
        <v>0</v>
      </c>
      <c r="Q2973" s="22">
        <f ca="1">VLOOKUP(CONCATENATE($F2973," ",$G2973),AllocFactorMatrix,(Q$4+1),FALSE)*$E2975</f>
        <v>0</v>
      </c>
      <c r="R2973" s="22">
        <f t="shared" ca="1" si="1391"/>
        <v>0</v>
      </c>
      <c r="S2973" s="22">
        <f ca="1">VLOOKUP(CONCATENATE($F2973," ",$G2973),AllocFactorMatrix,(S$4+1),FALSE)*$E2975</f>
        <v>0</v>
      </c>
      <c r="T2973" s="22">
        <f ca="1">VLOOKUP(CONCATENATE($F2973," ",$G2973),AllocFactorMatrix,(T$4+1),FALSE)*$E2975</f>
        <v>0</v>
      </c>
      <c r="U2973" s="22">
        <f ca="1">VLOOKUP(CONCATENATE($F2973," ",$G2973),AllocFactorMatrix,(U$4+1),FALSE)*$E2975</f>
        <v>0</v>
      </c>
      <c r="V2973" s="22">
        <f ca="1">VLOOKUP(CONCATENATE($F2973," ",$G2973),AllocFactorMatrix,(V$4+1),FALSE)*$E2975</f>
        <v>0</v>
      </c>
      <c r="W2973" s="22">
        <f t="shared" ca="1" si="1392"/>
        <v>0</v>
      </c>
      <c r="X2973" s="22">
        <f ca="1">VLOOKUP(CONCATENATE($F2973," ",$G2973),AllocFactorMatrix,(X$4+1),FALSE)*$E2975</f>
        <v>0</v>
      </c>
      <c r="Y2973" s="22">
        <f ca="1">VLOOKUP(CONCATENATE($F2973," ",$G2973),AllocFactorMatrix,(Y$4+1),FALSE)*$E2975</f>
        <v>0</v>
      </c>
      <c r="Z2973" s="22">
        <f t="shared" ca="1" si="1390"/>
        <v>0</v>
      </c>
      <c r="AA2973" s="22">
        <f ca="1">VLOOKUP(CONCATENATE($F2973," ",$G2973),AllocFactorMatrix,(AA$4+1),FALSE)*$E2975</f>
        <v>0</v>
      </c>
      <c r="AB2973" s="22">
        <f ca="1">VLOOKUP(CONCATENATE($F2973," ",$G2973),AllocFactorMatrix,(AB$4+1),FALSE)*$E2975</f>
        <v>0</v>
      </c>
      <c r="AC2973" s="22">
        <f ca="1">VLOOKUP(CONCATENATE($F2973," ",$G2973),AllocFactorMatrix,(AC$4+1),FALSE)*$E2975</f>
        <v>0</v>
      </c>
    </row>
    <row r="2974" spans="4:29" hidden="1" outlineLevel="1">
      <c r="F2974" s="42" t="str">
        <f>F2975</f>
        <v>RB_GUP</v>
      </c>
      <c r="G2974" s="17" t="str">
        <f>$G$14</f>
        <v>CUSTOMER</v>
      </c>
      <c r="H2974" s="21">
        <f t="shared" ca="1" si="1380"/>
        <v>0</v>
      </c>
      <c r="I2974" s="22">
        <f ca="1">VLOOKUP(CONCATENATE($F2974," ",$G2974),AllocFactorMatrix,(I$4+1),FALSE)*$E2975</f>
        <v>0</v>
      </c>
      <c r="J2974" s="22">
        <f ca="1">VLOOKUP(CONCATENATE($F2974," ",$G2974),AllocFactorMatrix,(J$4+1),FALSE)*$E2975</f>
        <v>0</v>
      </c>
      <c r="K2974" s="22">
        <f ca="1">VLOOKUP(CONCATENATE($F2974," ",$G2974),AllocFactorMatrix,(K$4+1),FALSE)*$E2975</f>
        <v>0</v>
      </c>
      <c r="L2974" s="22">
        <f ca="1">VLOOKUP(CONCATENATE($F2974," ",$G2974),AllocFactorMatrix,(L$4+1),FALSE)*$E2975</f>
        <v>0</v>
      </c>
      <c r="M2974" s="22">
        <f t="shared" ca="1" si="1389"/>
        <v>0</v>
      </c>
      <c r="N2974" s="22">
        <f ca="1">VLOOKUP(CONCATENATE($F2974," ",$G2974),AllocFactorMatrix,(N$4+1),FALSE)*$E2975</f>
        <v>0</v>
      </c>
      <c r="O2974" s="22">
        <f ca="1">VLOOKUP(CONCATENATE($F2974," ",$G2974),AllocFactorMatrix,(O$4+1),FALSE)*$E2975</f>
        <v>0</v>
      </c>
      <c r="P2974" s="22">
        <f ca="1">VLOOKUP(CONCATENATE($F2974," ",$G2974),AllocFactorMatrix,(P$4+1),FALSE)*$E2975</f>
        <v>0</v>
      </c>
      <c r="Q2974" s="22">
        <f ca="1">VLOOKUP(CONCATENATE($F2974," ",$G2974),AllocFactorMatrix,(Q$4+1),FALSE)*$E2975</f>
        <v>0</v>
      </c>
      <c r="R2974" s="22">
        <f t="shared" ca="1" si="1391"/>
        <v>0</v>
      </c>
      <c r="S2974" s="22">
        <f ca="1">VLOOKUP(CONCATENATE($F2974," ",$G2974),AllocFactorMatrix,(S$4+1),FALSE)*$E2975</f>
        <v>0</v>
      </c>
      <c r="T2974" s="22">
        <f ca="1">VLOOKUP(CONCATENATE($F2974," ",$G2974),AllocFactorMatrix,(T$4+1),FALSE)*$E2975</f>
        <v>0</v>
      </c>
      <c r="U2974" s="22">
        <f ca="1">VLOOKUP(CONCATENATE($F2974," ",$G2974),AllocFactorMatrix,(U$4+1),FALSE)*$E2975</f>
        <v>0</v>
      </c>
      <c r="V2974" s="22">
        <f ca="1">VLOOKUP(CONCATENATE($F2974," ",$G2974),AllocFactorMatrix,(V$4+1),FALSE)*$E2975</f>
        <v>0</v>
      </c>
      <c r="W2974" s="22">
        <f t="shared" ca="1" si="1392"/>
        <v>0</v>
      </c>
      <c r="X2974" s="22">
        <f ca="1">VLOOKUP(CONCATENATE($F2974," ",$G2974),AllocFactorMatrix,(X$4+1),FALSE)*$E2975</f>
        <v>0</v>
      </c>
      <c r="Y2974" s="22">
        <f ca="1">VLOOKUP(CONCATENATE($F2974," ",$G2974),AllocFactorMatrix,(Y$4+1),FALSE)*$E2975</f>
        <v>0</v>
      </c>
      <c r="Z2974" s="22">
        <f t="shared" ca="1" si="1390"/>
        <v>0</v>
      </c>
      <c r="AA2974" s="22">
        <f ca="1">VLOOKUP(CONCATENATE($F2974," ",$G2974),AllocFactorMatrix,(AA$4+1),FALSE)*$E2975</f>
        <v>0</v>
      </c>
      <c r="AB2974" s="22">
        <f ca="1">VLOOKUP(CONCATENATE($F2974," ",$G2974),AllocFactorMatrix,(AB$4+1),FALSE)*$E2975</f>
        <v>0</v>
      </c>
      <c r="AC2974" s="22">
        <f ca="1">VLOOKUP(CONCATENATE($F2974," ",$G2974),AllocFactorMatrix,(AC$4+1),FALSE)*$E2975</f>
        <v>0</v>
      </c>
    </row>
    <row r="2975" spans="4:29" collapsed="1">
      <c r="D2975" s="39" t="s">
        <v>450</v>
      </c>
      <c r="E2975" s="19"/>
      <c r="F2975" s="42" t="s">
        <v>73</v>
      </c>
      <c r="G2975" s="17" t="str">
        <f>$G$15</f>
        <v>TOTAL</v>
      </c>
      <c r="H2975" s="21">
        <f t="shared" ca="1" si="1380"/>
        <v>0</v>
      </c>
      <c r="I2975" s="22">
        <f ca="1">VLOOKUP(CONCATENATE($F2975," ",$G2975),AllocFactorMatrix,(I$4+1),FALSE)*$E2975</f>
        <v>0</v>
      </c>
      <c r="J2975" s="22">
        <f ca="1">VLOOKUP(CONCATENATE($F2975," ",$G2975),AllocFactorMatrix,(J$4+1),FALSE)*$E2975</f>
        <v>0</v>
      </c>
      <c r="K2975" s="22">
        <f ca="1">VLOOKUP(CONCATENATE($F2975," ",$G2975),AllocFactorMatrix,(K$4+1),FALSE)*$E2975</f>
        <v>0</v>
      </c>
      <c r="L2975" s="22">
        <f ca="1">VLOOKUP(CONCATENATE($F2975," ",$G2975),AllocFactorMatrix,(L$4+1),FALSE)*$E2975</f>
        <v>0</v>
      </c>
      <c r="M2975" s="22">
        <f t="shared" ca="1" si="1389"/>
        <v>0</v>
      </c>
      <c r="N2975" s="22">
        <f ca="1">VLOOKUP(CONCATENATE($F2975," ",$G2975),AllocFactorMatrix,(N$4+1),FALSE)*$E2975</f>
        <v>0</v>
      </c>
      <c r="O2975" s="22">
        <f ca="1">VLOOKUP(CONCATENATE($F2975," ",$G2975),AllocFactorMatrix,(O$4+1),FALSE)*$E2975</f>
        <v>0</v>
      </c>
      <c r="P2975" s="22">
        <f ca="1">VLOOKUP(CONCATENATE($F2975," ",$G2975),AllocFactorMatrix,(P$4+1),FALSE)*$E2975</f>
        <v>0</v>
      </c>
      <c r="Q2975" s="22">
        <f ca="1">VLOOKUP(CONCATENATE($F2975," ",$G2975),AllocFactorMatrix,(Q$4+1),FALSE)*$E2975</f>
        <v>0</v>
      </c>
      <c r="R2975" s="22">
        <f t="shared" ca="1" si="1391"/>
        <v>0</v>
      </c>
      <c r="S2975" s="22">
        <f ca="1">VLOOKUP(CONCATENATE($F2975," ",$G2975),AllocFactorMatrix,(S$4+1),FALSE)*$E2975</f>
        <v>0</v>
      </c>
      <c r="T2975" s="22">
        <f ca="1">VLOOKUP(CONCATENATE($F2975," ",$G2975),AllocFactorMatrix,(T$4+1),FALSE)*$E2975</f>
        <v>0</v>
      </c>
      <c r="U2975" s="22">
        <f ca="1">VLOOKUP(CONCATENATE($F2975," ",$G2975),AllocFactorMatrix,(U$4+1),FALSE)*$E2975</f>
        <v>0</v>
      </c>
      <c r="V2975" s="22">
        <f ca="1">VLOOKUP(CONCATENATE($F2975," ",$G2975),AllocFactorMatrix,(V$4+1),FALSE)*$E2975</f>
        <v>0</v>
      </c>
      <c r="W2975" s="22">
        <f t="shared" ca="1" si="1392"/>
        <v>0</v>
      </c>
      <c r="X2975" s="22">
        <f ca="1">VLOOKUP(CONCATENATE($F2975," ",$G2975),AllocFactorMatrix,(X$4+1),FALSE)*$E2975</f>
        <v>0</v>
      </c>
      <c r="Y2975" s="22">
        <f ca="1">VLOOKUP(CONCATENATE($F2975," ",$G2975),AllocFactorMatrix,(Y$4+1),FALSE)*$E2975</f>
        <v>0</v>
      </c>
      <c r="Z2975" s="22">
        <f t="shared" ca="1" si="1390"/>
        <v>0</v>
      </c>
      <c r="AA2975" s="22">
        <f ca="1">VLOOKUP(CONCATENATE($F2975," ",$G2975),AllocFactorMatrix,(AA$4+1),FALSE)*$E2975</f>
        <v>0</v>
      </c>
      <c r="AB2975" s="22">
        <f ca="1">VLOOKUP(CONCATENATE($F2975," ",$G2975),AllocFactorMatrix,(AB$4+1),FALSE)*$E2975</f>
        <v>0</v>
      </c>
      <c r="AC2975" s="22">
        <f ca="1">VLOOKUP(CONCATENATE($F2975," ",$G2975),AllocFactorMatrix,(AC$4+1),FALSE)*$E2975</f>
        <v>0</v>
      </c>
    </row>
    <row r="2976" spans="4:29" hidden="1" outlineLevel="1">
      <c r="F2976" s="42" t="str">
        <f>F2983</f>
        <v>PROD_DEMAND</v>
      </c>
      <c r="G2976" s="17" t="str">
        <f>$G$8</f>
        <v>PRODUCTION</v>
      </c>
      <c r="H2976" s="21">
        <f t="shared" si="1380"/>
        <v>0</v>
      </c>
      <c r="I2976" s="22">
        <f>VLOOKUP(CONCATENATE($F2976," ",$G2976),AllocFactorMatrix,(I$4+1),FALSE)*$E2983</f>
        <v>0</v>
      </c>
      <c r="J2976" s="22">
        <f>VLOOKUP(CONCATENATE($F2976," ",$G2976),AllocFactorMatrix,(J$4+1),FALSE)*$E2983</f>
        <v>0</v>
      </c>
      <c r="K2976" s="22">
        <f>VLOOKUP(CONCATENATE($F2976," ",$G2976),AllocFactorMatrix,(K$4+1),FALSE)*$E2983</f>
        <v>0</v>
      </c>
      <c r="L2976" s="22">
        <f>VLOOKUP(CONCATENATE($F2976," ",$G2976),AllocFactorMatrix,(L$4+1),FALSE)*$E2983</f>
        <v>0</v>
      </c>
      <c r="M2976" s="22">
        <f t="shared" si="1389"/>
        <v>0</v>
      </c>
      <c r="N2976" s="22">
        <f>VLOOKUP(CONCATENATE($F2976," ",$G2976),AllocFactorMatrix,(N$4+1),FALSE)*$E2983</f>
        <v>0</v>
      </c>
      <c r="O2976" s="22">
        <f>VLOOKUP(CONCATENATE($F2976," ",$G2976),AllocFactorMatrix,(O$4+1),FALSE)*$E2983</f>
        <v>0</v>
      </c>
      <c r="P2976" s="22">
        <f>VLOOKUP(CONCATENATE($F2976," ",$G2976),AllocFactorMatrix,(P$4+1),FALSE)*$E2983</f>
        <v>0</v>
      </c>
      <c r="Q2976" s="22">
        <f>VLOOKUP(CONCATENATE($F2976," ",$G2976),AllocFactorMatrix,(Q$4+1),FALSE)*$E2983</f>
        <v>0</v>
      </c>
      <c r="R2976" s="22">
        <f>SUBTOTAL(9,N2976:Q2976)</f>
        <v>0</v>
      </c>
      <c r="S2976" s="22">
        <f>VLOOKUP(CONCATENATE($F2976," ",$G2976),AllocFactorMatrix,(S$4+1),FALSE)*$E2983</f>
        <v>0</v>
      </c>
      <c r="T2976" s="22">
        <f>VLOOKUP(CONCATENATE($F2976," ",$G2976),AllocFactorMatrix,(T$4+1),FALSE)*$E2983</f>
        <v>0</v>
      </c>
      <c r="U2976" s="22">
        <f>VLOOKUP(CONCATENATE($F2976," ",$G2976),AllocFactorMatrix,(U$4+1),FALSE)*$E2983</f>
        <v>0</v>
      </c>
      <c r="V2976" s="22">
        <f>VLOOKUP(CONCATENATE($F2976," ",$G2976),AllocFactorMatrix,(V$4+1),FALSE)*$E2983</f>
        <v>0</v>
      </c>
      <c r="W2976" s="22">
        <f>SUBTOTAL(9,S2976:V2976)</f>
        <v>0</v>
      </c>
      <c r="X2976" s="22">
        <f>VLOOKUP(CONCATENATE($F2976," ",$G2976),AllocFactorMatrix,(X$4+1),FALSE)*$E2983</f>
        <v>0</v>
      </c>
      <c r="Y2976" s="22">
        <f>VLOOKUP(CONCATENATE($F2976," ",$G2976),AllocFactorMatrix,(Y$4+1),FALSE)*$E2983</f>
        <v>0</v>
      </c>
      <c r="Z2976" s="22">
        <f t="shared" si="1390"/>
        <v>0</v>
      </c>
      <c r="AA2976" s="22">
        <f>VLOOKUP(CONCATENATE($F2976," ",$G2976),AllocFactorMatrix,(AA$4+1),FALSE)*$E2983</f>
        <v>0</v>
      </c>
      <c r="AB2976" s="22">
        <f>VLOOKUP(CONCATENATE($F2976," ",$G2976),AllocFactorMatrix,(AB$4+1),FALSE)*$E2983</f>
        <v>0</v>
      </c>
      <c r="AC2976" s="22">
        <f>VLOOKUP(CONCATENATE($F2976," ",$G2976),AllocFactorMatrix,(AC$4+1),FALSE)*$E2983</f>
        <v>0</v>
      </c>
    </row>
    <row r="2977" spans="4:29" hidden="1" outlineLevel="1">
      <c r="F2977" s="42" t="str">
        <f>F2983</f>
        <v>PROD_DEMAND</v>
      </c>
      <c r="G2977" s="17" t="str">
        <f>$G$9</f>
        <v>BULKTRAN</v>
      </c>
      <c r="H2977" s="21">
        <f t="shared" si="1380"/>
        <v>0</v>
      </c>
      <c r="I2977" s="22">
        <f>VLOOKUP(CONCATENATE($F2977," ",$G2977),AllocFactorMatrix,(I$4+1),FALSE)*$E2983</f>
        <v>0</v>
      </c>
      <c r="J2977" s="22">
        <f>VLOOKUP(CONCATENATE($F2977," ",$G2977),AllocFactorMatrix,(J$4+1),FALSE)*$E2983</f>
        <v>0</v>
      </c>
      <c r="K2977" s="22">
        <f>VLOOKUP(CONCATENATE($F2977," ",$G2977),AllocFactorMatrix,(K$4+1),FALSE)*$E2983</f>
        <v>0</v>
      </c>
      <c r="L2977" s="22">
        <f>VLOOKUP(CONCATENATE($F2977," ",$G2977),AllocFactorMatrix,(L$4+1),FALSE)*$E2983</f>
        <v>0</v>
      </c>
      <c r="M2977" s="22">
        <f t="shared" si="1389"/>
        <v>0</v>
      </c>
      <c r="N2977" s="22">
        <f>VLOOKUP(CONCATENATE($F2977," ",$G2977),AllocFactorMatrix,(N$4+1),FALSE)*$E2983</f>
        <v>0</v>
      </c>
      <c r="O2977" s="22">
        <f>VLOOKUP(CONCATENATE($F2977," ",$G2977),AllocFactorMatrix,(O$4+1),FALSE)*$E2983</f>
        <v>0</v>
      </c>
      <c r="P2977" s="22">
        <f>VLOOKUP(CONCATENATE($F2977," ",$G2977),AllocFactorMatrix,(P$4+1),FALSE)*$E2983</f>
        <v>0</v>
      </c>
      <c r="Q2977" s="22">
        <f>VLOOKUP(CONCATENATE($F2977," ",$G2977),AllocFactorMatrix,(Q$4+1),FALSE)*$E2983</f>
        <v>0</v>
      </c>
      <c r="R2977" s="22">
        <f t="shared" ref="R2977:R2983" si="1393">SUBTOTAL(9,N2977:Q2977)</f>
        <v>0</v>
      </c>
      <c r="S2977" s="22">
        <f>VLOOKUP(CONCATENATE($F2977," ",$G2977),AllocFactorMatrix,(S$4+1),FALSE)*$E2983</f>
        <v>0</v>
      </c>
      <c r="T2977" s="22">
        <f>VLOOKUP(CONCATENATE($F2977," ",$G2977),AllocFactorMatrix,(T$4+1),FALSE)*$E2983</f>
        <v>0</v>
      </c>
      <c r="U2977" s="22">
        <f>VLOOKUP(CONCATENATE($F2977," ",$G2977),AllocFactorMatrix,(U$4+1),FALSE)*$E2983</f>
        <v>0</v>
      </c>
      <c r="V2977" s="22">
        <f>VLOOKUP(CONCATENATE($F2977," ",$G2977),AllocFactorMatrix,(V$4+1),FALSE)*$E2983</f>
        <v>0</v>
      </c>
      <c r="W2977" s="22">
        <f t="shared" ref="W2977:W2983" si="1394">SUBTOTAL(9,S2977:V2977)</f>
        <v>0</v>
      </c>
      <c r="X2977" s="22">
        <f>VLOOKUP(CONCATENATE($F2977," ",$G2977),AllocFactorMatrix,(X$4+1),FALSE)*$E2983</f>
        <v>0</v>
      </c>
      <c r="Y2977" s="22">
        <f>VLOOKUP(CONCATENATE($F2977," ",$G2977),AllocFactorMatrix,(Y$4+1),FALSE)*$E2983</f>
        <v>0</v>
      </c>
      <c r="Z2977" s="22">
        <f t="shared" si="1390"/>
        <v>0</v>
      </c>
      <c r="AA2977" s="22">
        <f>VLOOKUP(CONCATENATE($F2977," ",$G2977),AllocFactorMatrix,(AA$4+1),FALSE)*$E2983</f>
        <v>0</v>
      </c>
      <c r="AB2977" s="22">
        <f>VLOOKUP(CONCATENATE($F2977," ",$G2977),AllocFactorMatrix,(AB$4+1),FALSE)*$E2983</f>
        <v>0</v>
      </c>
      <c r="AC2977" s="22">
        <f>VLOOKUP(CONCATENATE($F2977," ",$G2977),AllocFactorMatrix,(AC$4+1),FALSE)*$E2983</f>
        <v>0</v>
      </c>
    </row>
    <row r="2978" spans="4:29" hidden="1" outlineLevel="1">
      <c r="F2978" s="42" t="str">
        <f>F2983</f>
        <v>PROD_DEMAND</v>
      </c>
      <c r="G2978" s="17" t="str">
        <f>$G$10</f>
        <v>SUBTRAN</v>
      </c>
      <c r="H2978" s="21">
        <f t="shared" si="1380"/>
        <v>0</v>
      </c>
      <c r="I2978" s="22">
        <f>VLOOKUP(CONCATENATE($F2978," ",$G2978),AllocFactorMatrix,(I$4+1),FALSE)*$E2983</f>
        <v>0</v>
      </c>
      <c r="J2978" s="22">
        <f>VLOOKUP(CONCATENATE($F2978," ",$G2978),AllocFactorMatrix,(J$4+1),FALSE)*$E2983</f>
        <v>0</v>
      </c>
      <c r="K2978" s="22">
        <f>VLOOKUP(CONCATENATE($F2978," ",$G2978),AllocFactorMatrix,(K$4+1),FALSE)*$E2983</f>
        <v>0</v>
      </c>
      <c r="L2978" s="22">
        <f>VLOOKUP(CONCATENATE($F2978," ",$G2978),AllocFactorMatrix,(L$4+1),FALSE)*$E2983</f>
        <v>0</v>
      </c>
      <c r="M2978" s="22">
        <f t="shared" si="1389"/>
        <v>0</v>
      </c>
      <c r="N2978" s="22">
        <f>VLOOKUP(CONCATENATE($F2978," ",$G2978),AllocFactorMatrix,(N$4+1),FALSE)*$E2983</f>
        <v>0</v>
      </c>
      <c r="O2978" s="22">
        <f>VLOOKUP(CONCATENATE($F2978," ",$G2978),AllocFactorMatrix,(O$4+1),FALSE)*$E2983</f>
        <v>0</v>
      </c>
      <c r="P2978" s="22">
        <f>VLOOKUP(CONCATENATE($F2978," ",$G2978),AllocFactorMatrix,(P$4+1),FALSE)*$E2983</f>
        <v>0</v>
      </c>
      <c r="Q2978" s="22">
        <f>VLOOKUP(CONCATENATE($F2978," ",$G2978),AllocFactorMatrix,(Q$4+1),FALSE)*$E2983</f>
        <v>0</v>
      </c>
      <c r="R2978" s="22">
        <f t="shared" si="1393"/>
        <v>0</v>
      </c>
      <c r="S2978" s="22">
        <f>VLOOKUP(CONCATENATE($F2978," ",$G2978),AllocFactorMatrix,(S$4+1),FALSE)*$E2983</f>
        <v>0</v>
      </c>
      <c r="T2978" s="22">
        <f>VLOOKUP(CONCATENATE($F2978," ",$G2978),AllocFactorMatrix,(T$4+1),FALSE)*$E2983</f>
        <v>0</v>
      </c>
      <c r="U2978" s="22">
        <f>VLOOKUP(CONCATENATE($F2978," ",$G2978),AllocFactorMatrix,(U$4+1),FALSE)*$E2983</f>
        <v>0</v>
      </c>
      <c r="V2978" s="22">
        <f>VLOOKUP(CONCATENATE($F2978," ",$G2978),AllocFactorMatrix,(V$4+1),FALSE)*$E2983</f>
        <v>0</v>
      </c>
      <c r="W2978" s="22">
        <f t="shared" si="1394"/>
        <v>0</v>
      </c>
      <c r="X2978" s="22">
        <f>VLOOKUP(CONCATENATE($F2978," ",$G2978),AllocFactorMatrix,(X$4+1),FALSE)*$E2983</f>
        <v>0</v>
      </c>
      <c r="Y2978" s="22">
        <f>VLOOKUP(CONCATENATE($F2978," ",$G2978),AllocFactorMatrix,(Y$4+1),FALSE)*$E2983</f>
        <v>0</v>
      </c>
      <c r="Z2978" s="22">
        <f t="shared" si="1390"/>
        <v>0</v>
      </c>
      <c r="AA2978" s="22">
        <f>VLOOKUP(CONCATENATE($F2978," ",$G2978),AllocFactorMatrix,(AA$4+1),FALSE)*$E2983</f>
        <v>0</v>
      </c>
      <c r="AB2978" s="22">
        <f>VLOOKUP(CONCATENATE($F2978," ",$G2978),AllocFactorMatrix,(AB$4+1),FALSE)*$E2983</f>
        <v>0</v>
      </c>
      <c r="AC2978" s="22">
        <f>VLOOKUP(CONCATENATE($F2978," ",$G2978),AllocFactorMatrix,(AC$4+1),FALSE)*$E2983</f>
        <v>0</v>
      </c>
    </row>
    <row r="2979" spans="4:29" hidden="1" outlineLevel="1">
      <c r="F2979" s="42" t="str">
        <f>F2983</f>
        <v>PROD_DEMAND</v>
      </c>
      <c r="G2979" s="17" t="str">
        <f>$G$11</f>
        <v>DISTPRI</v>
      </c>
      <c r="H2979" s="21">
        <f t="shared" si="1380"/>
        <v>0</v>
      </c>
      <c r="I2979" s="22">
        <f>VLOOKUP(CONCATENATE($F2979," ",$G2979),AllocFactorMatrix,(I$4+1),FALSE)*$E2983</f>
        <v>0</v>
      </c>
      <c r="J2979" s="22">
        <f>VLOOKUP(CONCATENATE($F2979," ",$G2979),AllocFactorMatrix,(J$4+1),FALSE)*$E2983</f>
        <v>0</v>
      </c>
      <c r="K2979" s="22">
        <f>VLOOKUP(CONCATENATE($F2979," ",$G2979),AllocFactorMatrix,(K$4+1),FALSE)*$E2983</f>
        <v>0</v>
      </c>
      <c r="L2979" s="22">
        <f>VLOOKUP(CONCATENATE($F2979," ",$G2979),AllocFactorMatrix,(L$4+1),FALSE)*$E2983</f>
        <v>0</v>
      </c>
      <c r="M2979" s="22">
        <f t="shared" si="1389"/>
        <v>0</v>
      </c>
      <c r="N2979" s="22">
        <f>VLOOKUP(CONCATENATE($F2979," ",$G2979),AllocFactorMatrix,(N$4+1),FALSE)*$E2983</f>
        <v>0</v>
      </c>
      <c r="O2979" s="22">
        <f>VLOOKUP(CONCATENATE($F2979," ",$G2979),AllocFactorMatrix,(O$4+1),FALSE)*$E2983</f>
        <v>0</v>
      </c>
      <c r="P2979" s="22">
        <f>VLOOKUP(CONCATENATE($F2979," ",$G2979),AllocFactorMatrix,(P$4+1),FALSE)*$E2983</f>
        <v>0</v>
      </c>
      <c r="Q2979" s="22">
        <f>VLOOKUP(CONCATENATE($F2979," ",$G2979),AllocFactorMatrix,(Q$4+1),FALSE)*$E2983</f>
        <v>0</v>
      </c>
      <c r="R2979" s="22">
        <f t="shared" si="1393"/>
        <v>0</v>
      </c>
      <c r="S2979" s="22">
        <f>VLOOKUP(CONCATENATE($F2979," ",$G2979),AllocFactorMatrix,(S$4+1),FALSE)*$E2983</f>
        <v>0</v>
      </c>
      <c r="T2979" s="22">
        <f>VLOOKUP(CONCATENATE($F2979," ",$G2979),AllocFactorMatrix,(T$4+1),FALSE)*$E2983</f>
        <v>0</v>
      </c>
      <c r="U2979" s="22">
        <f>VLOOKUP(CONCATENATE($F2979," ",$G2979),AllocFactorMatrix,(U$4+1),FALSE)*$E2983</f>
        <v>0</v>
      </c>
      <c r="V2979" s="22">
        <f>VLOOKUP(CONCATENATE($F2979," ",$G2979),AllocFactorMatrix,(V$4+1),FALSE)*$E2983</f>
        <v>0</v>
      </c>
      <c r="W2979" s="22">
        <f t="shared" si="1394"/>
        <v>0</v>
      </c>
      <c r="X2979" s="22">
        <f>VLOOKUP(CONCATENATE($F2979," ",$G2979),AllocFactorMatrix,(X$4+1),FALSE)*$E2983</f>
        <v>0</v>
      </c>
      <c r="Y2979" s="22">
        <f>VLOOKUP(CONCATENATE($F2979," ",$G2979),AllocFactorMatrix,(Y$4+1),FALSE)*$E2983</f>
        <v>0</v>
      </c>
      <c r="Z2979" s="22">
        <f t="shared" si="1390"/>
        <v>0</v>
      </c>
      <c r="AA2979" s="22">
        <f>VLOOKUP(CONCATENATE($F2979," ",$G2979),AllocFactorMatrix,(AA$4+1),FALSE)*$E2983</f>
        <v>0</v>
      </c>
      <c r="AB2979" s="22">
        <f>VLOOKUP(CONCATENATE($F2979," ",$G2979),AllocFactorMatrix,(AB$4+1),FALSE)*$E2983</f>
        <v>0</v>
      </c>
      <c r="AC2979" s="22">
        <f>VLOOKUP(CONCATENATE($F2979," ",$G2979),AllocFactorMatrix,(AC$4+1),FALSE)*$E2983</f>
        <v>0</v>
      </c>
    </row>
    <row r="2980" spans="4:29" hidden="1" outlineLevel="1">
      <c r="F2980" s="42" t="str">
        <f>F2983</f>
        <v>PROD_DEMAND</v>
      </c>
      <c r="G2980" s="17" t="str">
        <f>$G$12</f>
        <v>DISTSEC</v>
      </c>
      <c r="H2980" s="21">
        <f t="shared" si="1380"/>
        <v>0</v>
      </c>
      <c r="I2980" s="22">
        <f>VLOOKUP(CONCATENATE($F2980," ",$G2980),AllocFactorMatrix,(I$4+1),FALSE)*$E2983</f>
        <v>0</v>
      </c>
      <c r="J2980" s="22">
        <f>VLOOKUP(CONCATENATE($F2980," ",$G2980),AllocFactorMatrix,(J$4+1),FALSE)*$E2983</f>
        <v>0</v>
      </c>
      <c r="K2980" s="22">
        <f>VLOOKUP(CONCATENATE($F2980," ",$G2980),AllocFactorMatrix,(K$4+1),FALSE)*$E2983</f>
        <v>0</v>
      </c>
      <c r="L2980" s="22">
        <f>VLOOKUP(CONCATENATE($F2980," ",$G2980),AllocFactorMatrix,(L$4+1),FALSE)*$E2983</f>
        <v>0</v>
      </c>
      <c r="M2980" s="22">
        <f t="shared" si="1389"/>
        <v>0</v>
      </c>
      <c r="N2980" s="22">
        <f>VLOOKUP(CONCATENATE($F2980," ",$G2980),AllocFactorMatrix,(N$4+1),FALSE)*$E2983</f>
        <v>0</v>
      </c>
      <c r="O2980" s="22">
        <f>VLOOKUP(CONCATENATE($F2980," ",$G2980),AllocFactorMatrix,(O$4+1),FALSE)*$E2983</f>
        <v>0</v>
      </c>
      <c r="P2980" s="22">
        <f>VLOOKUP(CONCATENATE($F2980," ",$G2980),AllocFactorMatrix,(P$4+1),FALSE)*$E2983</f>
        <v>0</v>
      </c>
      <c r="Q2980" s="22">
        <f>VLOOKUP(CONCATENATE($F2980," ",$G2980),AllocFactorMatrix,(Q$4+1),FALSE)*$E2983</f>
        <v>0</v>
      </c>
      <c r="R2980" s="22">
        <f t="shared" si="1393"/>
        <v>0</v>
      </c>
      <c r="S2980" s="22">
        <f>VLOOKUP(CONCATENATE($F2980," ",$G2980),AllocFactorMatrix,(S$4+1),FALSE)*$E2983</f>
        <v>0</v>
      </c>
      <c r="T2980" s="22">
        <f>VLOOKUP(CONCATENATE($F2980," ",$G2980),AllocFactorMatrix,(T$4+1),FALSE)*$E2983</f>
        <v>0</v>
      </c>
      <c r="U2980" s="22">
        <f>VLOOKUP(CONCATENATE($F2980," ",$G2980),AllocFactorMatrix,(U$4+1),FALSE)*$E2983</f>
        <v>0</v>
      </c>
      <c r="V2980" s="22">
        <f>VLOOKUP(CONCATENATE($F2980," ",$G2980),AllocFactorMatrix,(V$4+1),FALSE)*$E2983</f>
        <v>0</v>
      </c>
      <c r="W2980" s="22">
        <f t="shared" si="1394"/>
        <v>0</v>
      </c>
      <c r="X2980" s="22">
        <f>VLOOKUP(CONCATENATE($F2980," ",$G2980),AllocFactorMatrix,(X$4+1),FALSE)*$E2983</f>
        <v>0</v>
      </c>
      <c r="Y2980" s="22">
        <f>VLOOKUP(CONCATENATE($F2980," ",$G2980),AllocFactorMatrix,(Y$4+1),FALSE)*$E2983</f>
        <v>0</v>
      </c>
      <c r="Z2980" s="22">
        <f t="shared" si="1390"/>
        <v>0</v>
      </c>
      <c r="AA2980" s="22">
        <f>VLOOKUP(CONCATENATE($F2980," ",$G2980),AllocFactorMatrix,(AA$4+1),FALSE)*$E2983</f>
        <v>0</v>
      </c>
      <c r="AB2980" s="22">
        <f>VLOOKUP(CONCATENATE($F2980," ",$G2980),AllocFactorMatrix,(AB$4+1),FALSE)*$E2983</f>
        <v>0</v>
      </c>
      <c r="AC2980" s="22">
        <f>VLOOKUP(CONCATENATE($F2980," ",$G2980),AllocFactorMatrix,(AC$4+1),FALSE)*$E2983</f>
        <v>0</v>
      </c>
    </row>
    <row r="2981" spans="4:29" hidden="1" outlineLevel="1">
      <c r="F2981" s="42" t="str">
        <f>F2983</f>
        <v>PROD_DEMAND</v>
      </c>
      <c r="G2981" s="17" t="str">
        <f>$G$13</f>
        <v>ENERGY</v>
      </c>
      <c r="H2981" s="21">
        <f t="shared" si="1380"/>
        <v>0</v>
      </c>
      <c r="I2981" s="22">
        <f>VLOOKUP(CONCATENATE($F2981," ",$G2981),AllocFactorMatrix,(I$4+1),FALSE)*$E2983</f>
        <v>0</v>
      </c>
      <c r="J2981" s="22">
        <f>VLOOKUP(CONCATENATE($F2981," ",$G2981),AllocFactorMatrix,(J$4+1),FALSE)*$E2983</f>
        <v>0</v>
      </c>
      <c r="K2981" s="22">
        <f>VLOOKUP(CONCATENATE($F2981," ",$G2981),AllocFactorMatrix,(K$4+1),FALSE)*$E2983</f>
        <v>0</v>
      </c>
      <c r="L2981" s="22">
        <f>VLOOKUP(CONCATENATE($F2981," ",$G2981),AllocFactorMatrix,(L$4+1),FALSE)*$E2983</f>
        <v>0</v>
      </c>
      <c r="M2981" s="22">
        <f t="shared" si="1389"/>
        <v>0</v>
      </c>
      <c r="N2981" s="22">
        <f>VLOOKUP(CONCATENATE($F2981," ",$G2981),AllocFactorMatrix,(N$4+1),FALSE)*$E2983</f>
        <v>0</v>
      </c>
      <c r="O2981" s="22">
        <f>VLOOKUP(CONCATENATE($F2981," ",$G2981),AllocFactorMatrix,(O$4+1),FALSE)*$E2983</f>
        <v>0</v>
      </c>
      <c r="P2981" s="22">
        <f>VLOOKUP(CONCATENATE($F2981," ",$G2981),AllocFactorMatrix,(P$4+1),FALSE)*$E2983</f>
        <v>0</v>
      </c>
      <c r="Q2981" s="22">
        <f>VLOOKUP(CONCATENATE($F2981," ",$G2981),AllocFactorMatrix,(Q$4+1),FALSE)*$E2983</f>
        <v>0</v>
      </c>
      <c r="R2981" s="22">
        <f t="shared" si="1393"/>
        <v>0</v>
      </c>
      <c r="S2981" s="22">
        <f>VLOOKUP(CONCATENATE($F2981," ",$G2981),AllocFactorMatrix,(S$4+1),FALSE)*$E2983</f>
        <v>0</v>
      </c>
      <c r="T2981" s="22">
        <f>VLOOKUP(CONCATENATE($F2981," ",$G2981),AllocFactorMatrix,(T$4+1),FALSE)*$E2983</f>
        <v>0</v>
      </c>
      <c r="U2981" s="22">
        <f>VLOOKUP(CONCATENATE($F2981," ",$G2981),AllocFactorMatrix,(U$4+1),FALSE)*$E2983</f>
        <v>0</v>
      </c>
      <c r="V2981" s="22">
        <f>VLOOKUP(CONCATENATE($F2981," ",$G2981),AllocFactorMatrix,(V$4+1),FALSE)*$E2983</f>
        <v>0</v>
      </c>
      <c r="W2981" s="22">
        <f t="shared" si="1394"/>
        <v>0</v>
      </c>
      <c r="X2981" s="22">
        <f>VLOOKUP(CONCATENATE($F2981," ",$G2981),AllocFactorMatrix,(X$4+1),FALSE)*$E2983</f>
        <v>0</v>
      </c>
      <c r="Y2981" s="22">
        <f>VLOOKUP(CONCATENATE($F2981," ",$G2981),AllocFactorMatrix,(Y$4+1),FALSE)*$E2983</f>
        <v>0</v>
      </c>
      <c r="Z2981" s="22">
        <f t="shared" si="1390"/>
        <v>0</v>
      </c>
      <c r="AA2981" s="22">
        <f>VLOOKUP(CONCATENATE($F2981," ",$G2981),AllocFactorMatrix,(AA$4+1),FALSE)*$E2983</f>
        <v>0</v>
      </c>
      <c r="AB2981" s="22">
        <f>VLOOKUP(CONCATENATE($F2981," ",$G2981),AllocFactorMatrix,(AB$4+1),FALSE)*$E2983</f>
        <v>0</v>
      </c>
      <c r="AC2981" s="22">
        <f>VLOOKUP(CONCATENATE($F2981," ",$G2981),AllocFactorMatrix,(AC$4+1),FALSE)*$E2983</f>
        <v>0</v>
      </c>
    </row>
    <row r="2982" spans="4:29" hidden="1" outlineLevel="1">
      <c r="F2982" s="42" t="str">
        <f>F2983</f>
        <v>PROD_DEMAND</v>
      </c>
      <c r="G2982" s="17" t="str">
        <f>$G$14</f>
        <v>CUSTOMER</v>
      </c>
      <c r="H2982" s="21">
        <f t="shared" si="1380"/>
        <v>0</v>
      </c>
      <c r="I2982" s="22">
        <f>VLOOKUP(CONCATENATE($F2982," ",$G2982),AllocFactorMatrix,(I$4+1),FALSE)*$E2983</f>
        <v>0</v>
      </c>
      <c r="J2982" s="22">
        <f>VLOOKUP(CONCATENATE($F2982," ",$G2982),AllocFactorMatrix,(J$4+1),FALSE)*$E2983</f>
        <v>0</v>
      </c>
      <c r="K2982" s="22">
        <f>VLOOKUP(CONCATENATE($F2982," ",$G2982),AllocFactorMatrix,(K$4+1),FALSE)*$E2983</f>
        <v>0</v>
      </c>
      <c r="L2982" s="22">
        <f>VLOOKUP(CONCATENATE($F2982," ",$G2982),AllocFactorMatrix,(L$4+1),FALSE)*$E2983</f>
        <v>0</v>
      </c>
      <c r="M2982" s="22">
        <f t="shared" si="1389"/>
        <v>0</v>
      </c>
      <c r="N2982" s="22">
        <f>VLOOKUP(CONCATENATE($F2982," ",$G2982),AllocFactorMatrix,(N$4+1),FALSE)*$E2983</f>
        <v>0</v>
      </c>
      <c r="O2982" s="22">
        <f>VLOOKUP(CONCATENATE($F2982," ",$G2982),AllocFactorMatrix,(O$4+1),FALSE)*$E2983</f>
        <v>0</v>
      </c>
      <c r="P2982" s="22">
        <f>VLOOKUP(CONCATENATE($F2982," ",$G2982),AllocFactorMatrix,(P$4+1),FALSE)*$E2983</f>
        <v>0</v>
      </c>
      <c r="Q2982" s="22">
        <f>VLOOKUP(CONCATENATE($F2982," ",$G2982),AllocFactorMatrix,(Q$4+1),FALSE)*$E2983</f>
        <v>0</v>
      </c>
      <c r="R2982" s="22">
        <f t="shared" si="1393"/>
        <v>0</v>
      </c>
      <c r="S2982" s="22">
        <f>VLOOKUP(CONCATENATE($F2982," ",$G2982),AllocFactorMatrix,(S$4+1),FALSE)*$E2983</f>
        <v>0</v>
      </c>
      <c r="T2982" s="22">
        <f>VLOOKUP(CONCATENATE($F2982," ",$G2982),AllocFactorMatrix,(T$4+1),FALSE)*$E2983</f>
        <v>0</v>
      </c>
      <c r="U2982" s="22">
        <f>VLOOKUP(CONCATENATE($F2982," ",$G2982),AllocFactorMatrix,(U$4+1),FALSE)*$E2983</f>
        <v>0</v>
      </c>
      <c r="V2982" s="22">
        <f>VLOOKUP(CONCATENATE($F2982," ",$G2982),AllocFactorMatrix,(V$4+1),FALSE)*$E2983</f>
        <v>0</v>
      </c>
      <c r="W2982" s="22">
        <f t="shared" si="1394"/>
        <v>0</v>
      </c>
      <c r="X2982" s="22">
        <f>VLOOKUP(CONCATENATE($F2982," ",$G2982),AllocFactorMatrix,(X$4+1),FALSE)*$E2983</f>
        <v>0</v>
      </c>
      <c r="Y2982" s="22">
        <f>VLOOKUP(CONCATENATE($F2982," ",$G2982),AllocFactorMatrix,(Y$4+1),FALSE)*$E2983</f>
        <v>0</v>
      </c>
      <c r="Z2982" s="22">
        <f t="shared" si="1390"/>
        <v>0</v>
      </c>
      <c r="AA2982" s="22">
        <f>VLOOKUP(CONCATENATE($F2982," ",$G2982),AllocFactorMatrix,(AA$4+1),FALSE)*$E2983</f>
        <v>0</v>
      </c>
      <c r="AB2982" s="22">
        <f>VLOOKUP(CONCATENATE($F2982," ",$G2982),AllocFactorMatrix,(AB$4+1),FALSE)*$E2983</f>
        <v>0</v>
      </c>
      <c r="AC2982" s="22">
        <f>VLOOKUP(CONCATENATE($F2982," ",$G2982),AllocFactorMatrix,(AC$4+1),FALSE)*$E2983</f>
        <v>0</v>
      </c>
    </row>
    <row r="2983" spans="4:29" collapsed="1">
      <c r="D2983" s="39" t="s">
        <v>451</v>
      </c>
      <c r="E2983" s="19"/>
      <c r="F2983" s="42" t="s">
        <v>29</v>
      </c>
      <c r="G2983" s="17" t="str">
        <f>$G$15</f>
        <v>TOTAL</v>
      </c>
      <c r="H2983" s="21">
        <f t="shared" si="1380"/>
        <v>0</v>
      </c>
      <c r="I2983" s="22">
        <f>VLOOKUP(CONCATENATE($F2983," ",$G2983),AllocFactorMatrix,(I$4+1),FALSE)*$E2983</f>
        <v>0</v>
      </c>
      <c r="J2983" s="22">
        <f>VLOOKUP(CONCATENATE($F2983," ",$G2983),AllocFactorMatrix,(J$4+1),FALSE)*$E2983</f>
        <v>0</v>
      </c>
      <c r="K2983" s="22">
        <f>VLOOKUP(CONCATENATE($F2983," ",$G2983),AllocFactorMatrix,(K$4+1),FALSE)*$E2983</f>
        <v>0</v>
      </c>
      <c r="L2983" s="22">
        <f>VLOOKUP(CONCATENATE($F2983," ",$G2983),AllocFactorMatrix,(L$4+1),FALSE)*$E2983</f>
        <v>0</v>
      </c>
      <c r="M2983" s="22">
        <f t="shared" si="1389"/>
        <v>0</v>
      </c>
      <c r="N2983" s="22">
        <f>VLOOKUP(CONCATENATE($F2983," ",$G2983),AllocFactorMatrix,(N$4+1),FALSE)*$E2983</f>
        <v>0</v>
      </c>
      <c r="O2983" s="22">
        <f>VLOOKUP(CONCATENATE($F2983," ",$G2983),AllocFactorMatrix,(O$4+1),FALSE)*$E2983</f>
        <v>0</v>
      </c>
      <c r="P2983" s="22">
        <f>VLOOKUP(CONCATENATE($F2983," ",$G2983),AllocFactorMatrix,(P$4+1),FALSE)*$E2983</f>
        <v>0</v>
      </c>
      <c r="Q2983" s="22">
        <f>VLOOKUP(CONCATENATE($F2983," ",$G2983),AllocFactorMatrix,(Q$4+1),FALSE)*$E2983</f>
        <v>0</v>
      </c>
      <c r="R2983" s="22">
        <f t="shared" si="1393"/>
        <v>0</v>
      </c>
      <c r="S2983" s="22">
        <f>VLOOKUP(CONCATENATE($F2983," ",$G2983),AllocFactorMatrix,(S$4+1),FALSE)*$E2983</f>
        <v>0</v>
      </c>
      <c r="T2983" s="22">
        <f>VLOOKUP(CONCATENATE($F2983," ",$G2983),AllocFactorMatrix,(T$4+1),FALSE)*$E2983</f>
        <v>0</v>
      </c>
      <c r="U2983" s="22">
        <f>VLOOKUP(CONCATENATE($F2983," ",$G2983),AllocFactorMatrix,(U$4+1),FALSE)*$E2983</f>
        <v>0</v>
      </c>
      <c r="V2983" s="22">
        <f>VLOOKUP(CONCATENATE($F2983," ",$G2983),AllocFactorMatrix,(V$4+1),FALSE)*$E2983</f>
        <v>0</v>
      </c>
      <c r="W2983" s="22">
        <f t="shared" si="1394"/>
        <v>0</v>
      </c>
      <c r="X2983" s="22">
        <f>VLOOKUP(CONCATENATE($F2983," ",$G2983),AllocFactorMatrix,(X$4+1),FALSE)*$E2983</f>
        <v>0</v>
      </c>
      <c r="Y2983" s="22">
        <f>VLOOKUP(CONCATENATE($F2983," ",$G2983),AllocFactorMatrix,(Y$4+1),FALSE)*$E2983</f>
        <v>0</v>
      </c>
      <c r="Z2983" s="22">
        <f t="shared" si="1390"/>
        <v>0</v>
      </c>
      <c r="AA2983" s="22">
        <f>VLOOKUP(CONCATENATE($F2983," ",$G2983),AllocFactorMatrix,(AA$4+1),FALSE)*$E2983</f>
        <v>0</v>
      </c>
      <c r="AB2983" s="22">
        <f>VLOOKUP(CONCATENATE($F2983," ",$G2983),AllocFactorMatrix,(AB$4+1),FALSE)*$E2983</f>
        <v>0</v>
      </c>
      <c r="AC2983" s="22">
        <f>VLOOKUP(CONCATENATE($F2983," ",$G2983),AllocFactorMatrix,(AC$4+1),FALSE)*$E2983</f>
        <v>0</v>
      </c>
    </row>
    <row r="2984" spans="4:29" hidden="1" outlineLevel="1">
      <c r="F2984" s="42" t="str">
        <f>F2991</f>
        <v>PROD_DEMAND</v>
      </c>
      <c r="G2984" s="17" t="str">
        <f>$G$8</f>
        <v>PRODUCTION</v>
      </c>
      <c r="H2984" s="21">
        <f t="shared" si="1380"/>
        <v>0</v>
      </c>
      <c r="I2984" s="22">
        <f>VLOOKUP(CONCATENATE($F2984," ",$G2984),AllocFactorMatrix,(I$4+1),FALSE)*$E2991</f>
        <v>0</v>
      </c>
      <c r="J2984" s="22">
        <f>VLOOKUP(CONCATENATE($F2984," ",$G2984),AllocFactorMatrix,(J$4+1),FALSE)*$E2991</f>
        <v>0</v>
      </c>
      <c r="K2984" s="22">
        <f>VLOOKUP(CONCATENATE($F2984," ",$G2984),AllocFactorMatrix,(K$4+1),FALSE)*$E2991</f>
        <v>0</v>
      </c>
      <c r="L2984" s="22">
        <f>VLOOKUP(CONCATENATE($F2984," ",$G2984),AllocFactorMatrix,(L$4+1),FALSE)*$E2991</f>
        <v>0</v>
      </c>
      <c r="M2984" s="22">
        <f t="shared" si="1389"/>
        <v>0</v>
      </c>
      <c r="N2984" s="22">
        <f>VLOOKUP(CONCATENATE($F2984," ",$G2984),AllocFactorMatrix,(N$4+1),FALSE)*$E2991</f>
        <v>0</v>
      </c>
      <c r="O2984" s="22">
        <f>VLOOKUP(CONCATENATE($F2984," ",$G2984),AllocFactorMatrix,(O$4+1),FALSE)*$E2991</f>
        <v>0</v>
      </c>
      <c r="P2984" s="22">
        <f>VLOOKUP(CONCATENATE($F2984," ",$G2984),AllocFactorMatrix,(P$4+1),FALSE)*$E2991</f>
        <v>0</v>
      </c>
      <c r="Q2984" s="22">
        <f>VLOOKUP(CONCATENATE($F2984," ",$G2984),AllocFactorMatrix,(Q$4+1),FALSE)*$E2991</f>
        <v>0</v>
      </c>
      <c r="R2984" s="22">
        <f>SUBTOTAL(9,N2984:Q2984)</f>
        <v>0</v>
      </c>
      <c r="S2984" s="22">
        <f>VLOOKUP(CONCATENATE($F2984," ",$G2984),AllocFactorMatrix,(S$4+1),FALSE)*$E2991</f>
        <v>0</v>
      </c>
      <c r="T2984" s="22">
        <f>VLOOKUP(CONCATENATE($F2984," ",$G2984),AllocFactorMatrix,(T$4+1),FALSE)*$E2991</f>
        <v>0</v>
      </c>
      <c r="U2984" s="22">
        <f>VLOOKUP(CONCATENATE($F2984," ",$G2984),AllocFactorMatrix,(U$4+1),FALSE)*$E2991</f>
        <v>0</v>
      </c>
      <c r="V2984" s="22">
        <f>VLOOKUP(CONCATENATE($F2984," ",$G2984),AllocFactorMatrix,(V$4+1),FALSE)*$E2991</f>
        <v>0</v>
      </c>
      <c r="W2984" s="22">
        <f>SUBTOTAL(9,S2984:V2984)</f>
        <v>0</v>
      </c>
      <c r="X2984" s="22">
        <f>VLOOKUP(CONCATENATE($F2984," ",$G2984),AllocFactorMatrix,(X$4+1),FALSE)*$E2991</f>
        <v>0</v>
      </c>
      <c r="Y2984" s="22">
        <f>VLOOKUP(CONCATENATE($F2984," ",$G2984),AllocFactorMatrix,(Y$4+1),FALSE)*$E2991</f>
        <v>0</v>
      </c>
      <c r="Z2984" s="22">
        <f t="shared" si="1390"/>
        <v>0</v>
      </c>
      <c r="AA2984" s="22">
        <f>VLOOKUP(CONCATENATE($F2984," ",$G2984),AllocFactorMatrix,(AA$4+1),FALSE)*$E2991</f>
        <v>0</v>
      </c>
      <c r="AB2984" s="22">
        <f>VLOOKUP(CONCATENATE($F2984," ",$G2984),AllocFactorMatrix,(AB$4+1),FALSE)*$E2991</f>
        <v>0</v>
      </c>
      <c r="AC2984" s="22">
        <f>VLOOKUP(CONCATENATE($F2984," ",$G2984),AllocFactorMatrix,(AC$4+1),FALSE)*$E2991</f>
        <v>0</v>
      </c>
    </row>
    <row r="2985" spans="4:29" hidden="1" outlineLevel="1">
      <c r="F2985" s="42" t="str">
        <f>F2991</f>
        <v>PROD_DEMAND</v>
      </c>
      <c r="G2985" s="17" t="str">
        <f>$G$9</f>
        <v>BULKTRAN</v>
      </c>
      <c r="H2985" s="21">
        <f t="shared" si="1380"/>
        <v>0</v>
      </c>
      <c r="I2985" s="22">
        <f>VLOOKUP(CONCATENATE($F2985," ",$G2985),AllocFactorMatrix,(I$4+1),FALSE)*$E2991</f>
        <v>0</v>
      </c>
      <c r="J2985" s="22">
        <f>VLOOKUP(CONCATENATE($F2985," ",$G2985),AllocFactorMatrix,(J$4+1),FALSE)*$E2991</f>
        <v>0</v>
      </c>
      <c r="K2985" s="22">
        <f>VLOOKUP(CONCATENATE($F2985," ",$G2985),AllocFactorMatrix,(K$4+1),FALSE)*$E2991</f>
        <v>0</v>
      </c>
      <c r="L2985" s="22">
        <f>VLOOKUP(CONCATENATE($F2985," ",$G2985),AllocFactorMatrix,(L$4+1),FALSE)*$E2991</f>
        <v>0</v>
      </c>
      <c r="M2985" s="22">
        <f t="shared" si="1389"/>
        <v>0</v>
      </c>
      <c r="N2985" s="22">
        <f>VLOOKUP(CONCATENATE($F2985," ",$G2985),AllocFactorMatrix,(N$4+1),FALSE)*$E2991</f>
        <v>0</v>
      </c>
      <c r="O2985" s="22">
        <f>VLOOKUP(CONCATENATE($F2985," ",$G2985),AllocFactorMatrix,(O$4+1),FALSE)*$E2991</f>
        <v>0</v>
      </c>
      <c r="P2985" s="22">
        <f>VLOOKUP(CONCATENATE($F2985," ",$G2985),AllocFactorMatrix,(P$4+1),FALSE)*$E2991</f>
        <v>0</v>
      </c>
      <c r="Q2985" s="22">
        <f>VLOOKUP(CONCATENATE($F2985," ",$G2985),AllocFactorMatrix,(Q$4+1),FALSE)*$E2991</f>
        <v>0</v>
      </c>
      <c r="R2985" s="22">
        <f t="shared" ref="R2985:R2991" si="1395">SUBTOTAL(9,N2985:Q2985)</f>
        <v>0</v>
      </c>
      <c r="S2985" s="22">
        <f>VLOOKUP(CONCATENATE($F2985," ",$G2985),AllocFactorMatrix,(S$4+1),FALSE)*$E2991</f>
        <v>0</v>
      </c>
      <c r="T2985" s="22">
        <f>VLOOKUP(CONCATENATE($F2985," ",$G2985),AllocFactorMatrix,(T$4+1),FALSE)*$E2991</f>
        <v>0</v>
      </c>
      <c r="U2985" s="22">
        <f>VLOOKUP(CONCATENATE($F2985," ",$G2985),AllocFactorMatrix,(U$4+1),FALSE)*$E2991</f>
        <v>0</v>
      </c>
      <c r="V2985" s="22">
        <f>VLOOKUP(CONCATENATE($F2985," ",$G2985),AllocFactorMatrix,(V$4+1),FALSE)*$E2991</f>
        <v>0</v>
      </c>
      <c r="W2985" s="22">
        <f t="shared" ref="W2985:W2991" si="1396">SUBTOTAL(9,S2985:V2985)</f>
        <v>0</v>
      </c>
      <c r="X2985" s="22">
        <f>VLOOKUP(CONCATENATE($F2985," ",$G2985),AllocFactorMatrix,(X$4+1),FALSE)*$E2991</f>
        <v>0</v>
      </c>
      <c r="Y2985" s="22">
        <f>VLOOKUP(CONCATENATE($F2985," ",$G2985),AllocFactorMatrix,(Y$4+1),FALSE)*$E2991</f>
        <v>0</v>
      </c>
      <c r="Z2985" s="22">
        <f t="shared" si="1390"/>
        <v>0</v>
      </c>
      <c r="AA2985" s="22">
        <f>VLOOKUP(CONCATENATE($F2985," ",$G2985),AllocFactorMatrix,(AA$4+1),FALSE)*$E2991</f>
        <v>0</v>
      </c>
      <c r="AB2985" s="22">
        <f>VLOOKUP(CONCATENATE($F2985," ",$G2985),AllocFactorMatrix,(AB$4+1),FALSE)*$E2991</f>
        <v>0</v>
      </c>
      <c r="AC2985" s="22">
        <f>VLOOKUP(CONCATENATE($F2985," ",$G2985),AllocFactorMatrix,(AC$4+1),FALSE)*$E2991</f>
        <v>0</v>
      </c>
    </row>
    <row r="2986" spans="4:29" hidden="1" outlineLevel="1">
      <c r="F2986" s="42" t="str">
        <f>F2991</f>
        <v>PROD_DEMAND</v>
      </c>
      <c r="G2986" s="17" t="str">
        <f>$G$10</f>
        <v>SUBTRAN</v>
      </c>
      <c r="H2986" s="21">
        <f t="shared" si="1380"/>
        <v>0</v>
      </c>
      <c r="I2986" s="22">
        <f>VLOOKUP(CONCATENATE($F2986," ",$G2986),AllocFactorMatrix,(I$4+1),FALSE)*$E2991</f>
        <v>0</v>
      </c>
      <c r="J2986" s="22">
        <f>VLOOKUP(CONCATENATE($F2986," ",$G2986),AllocFactorMatrix,(J$4+1),FALSE)*$E2991</f>
        <v>0</v>
      </c>
      <c r="K2986" s="22">
        <f>VLOOKUP(CONCATENATE($F2986," ",$G2986),AllocFactorMatrix,(K$4+1),FALSE)*$E2991</f>
        <v>0</v>
      </c>
      <c r="L2986" s="22">
        <f>VLOOKUP(CONCATENATE($F2986," ",$G2986),AllocFactorMatrix,(L$4+1),FALSE)*$E2991</f>
        <v>0</v>
      </c>
      <c r="M2986" s="22">
        <f t="shared" si="1389"/>
        <v>0</v>
      </c>
      <c r="N2986" s="22">
        <f>VLOOKUP(CONCATENATE($F2986," ",$G2986),AllocFactorMatrix,(N$4+1),FALSE)*$E2991</f>
        <v>0</v>
      </c>
      <c r="O2986" s="22">
        <f>VLOOKUP(CONCATENATE($F2986," ",$G2986),AllocFactorMatrix,(O$4+1),FALSE)*$E2991</f>
        <v>0</v>
      </c>
      <c r="P2986" s="22">
        <f>VLOOKUP(CONCATENATE($F2986," ",$G2986),AllocFactorMatrix,(P$4+1),FALSE)*$E2991</f>
        <v>0</v>
      </c>
      <c r="Q2986" s="22">
        <f>VLOOKUP(CONCATENATE($F2986," ",$G2986),AllocFactorMatrix,(Q$4+1),FALSE)*$E2991</f>
        <v>0</v>
      </c>
      <c r="R2986" s="22">
        <f t="shared" si="1395"/>
        <v>0</v>
      </c>
      <c r="S2986" s="22">
        <f>VLOOKUP(CONCATENATE($F2986," ",$G2986),AllocFactorMatrix,(S$4+1),FALSE)*$E2991</f>
        <v>0</v>
      </c>
      <c r="T2986" s="22">
        <f>VLOOKUP(CONCATENATE($F2986," ",$G2986),AllocFactorMatrix,(T$4+1),FALSE)*$E2991</f>
        <v>0</v>
      </c>
      <c r="U2986" s="22">
        <f>VLOOKUP(CONCATENATE($F2986," ",$G2986),AllocFactorMatrix,(U$4+1),FALSE)*$E2991</f>
        <v>0</v>
      </c>
      <c r="V2986" s="22">
        <f>VLOOKUP(CONCATENATE($F2986," ",$G2986),AllocFactorMatrix,(V$4+1),FALSE)*$E2991</f>
        <v>0</v>
      </c>
      <c r="W2986" s="22">
        <f t="shared" si="1396"/>
        <v>0</v>
      </c>
      <c r="X2986" s="22">
        <f>VLOOKUP(CONCATENATE($F2986," ",$G2986),AllocFactorMatrix,(X$4+1),FALSE)*$E2991</f>
        <v>0</v>
      </c>
      <c r="Y2986" s="22">
        <f>VLOOKUP(CONCATENATE($F2986," ",$G2986),AllocFactorMatrix,(Y$4+1),FALSE)*$E2991</f>
        <v>0</v>
      </c>
      <c r="Z2986" s="22">
        <f t="shared" si="1390"/>
        <v>0</v>
      </c>
      <c r="AA2986" s="22">
        <f>VLOOKUP(CONCATENATE($F2986," ",$G2986),AllocFactorMatrix,(AA$4+1),FALSE)*$E2991</f>
        <v>0</v>
      </c>
      <c r="AB2986" s="22">
        <f>VLOOKUP(CONCATENATE($F2986," ",$G2986),AllocFactorMatrix,(AB$4+1),FALSE)*$E2991</f>
        <v>0</v>
      </c>
      <c r="AC2986" s="22">
        <f>VLOOKUP(CONCATENATE($F2986," ",$G2986),AllocFactorMatrix,(AC$4+1),FALSE)*$E2991</f>
        <v>0</v>
      </c>
    </row>
    <row r="2987" spans="4:29" hidden="1" outlineLevel="1">
      <c r="F2987" s="42" t="str">
        <f>F2991</f>
        <v>PROD_DEMAND</v>
      </c>
      <c r="G2987" s="17" t="str">
        <f>$G$11</f>
        <v>DISTPRI</v>
      </c>
      <c r="H2987" s="21">
        <f t="shared" si="1380"/>
        <v>0</v>
      </c>
      <c r="I2987" s="22">
        <f>VLOOKUP(CONCATENATE($F2987," ",$G2987),AllocFactorMatrix,(I$4+1),FALSE)*$E2991</f>
        <v>0</v>
      </c>
      <c r="J2987" s="22">
        <f>VLOOKUP(CONCATENATE($F2987," ",$G2987),AllocFactorMatrix,(J$4+1),FALSE)*$E2991</f>
        <v>0</v>
      </c>
      <c r="K2987" s="22">
        <f>VLOOKUP(CONCATENATE($F2987," ",$G2987),AllocFactorMatrix,(K$4+1),FALSE)*$E2991</f>
        <v>0</v>
      </c>
      <c r="L2987" s="22">
        <f>VLOOKUP(CONCATENATE($F2987," ",$G2987),AllocFactorMatrix,(L$4+1),FALSE)*$E2991</f>
        <v>0</v>
      </c>
      <c r="M2987" s="22">
        <f t="shared" si="1389"/>
        <v>0</v>
      </c>
      <c r="N2987" s="22">
        <f>VLOOKUP(CONCATENATE($F2987," ",$G2987),AllocFactorMatrix,(N$4+1),FALSE)*$E2991</f>
        <v>0</v>
      </c>
      <c r="O2987" s="22">
        <f>VLOOKUP(CONCATENATE($F2987," ",$G2987),AllocFactorMatrix,(O$4+1),FALSE)*$E2991</f>
        <v>0</v>
      </c>
      <c r="P2987" s="22">
        <f>VLOOKUP(CONCATENATE($F2987," ",$G2987),AllocFactorMatrix,(P$4+1),FALSE)*$E2991</f>
        <v>0</v>
      </c>
      <c r="Q2987" s="22">
        <f>VLOOKUP(CONCATENATE($F2987," ",$G2987),AllocFactorMatrix,(Q$4+1),FALSE)*$E2991</f>
        <v>0</v>
      </c>
      <c r="R2987" s="22">
        <f t="shared" si="1395"/>
        <v>0</v>
      </c>
      <c r="S2987" s="22">
        <f>VLOOKUP(CONCATENATE($F2987," ",$G2987),AllocFactorMatrix,(S$4+1),FALSE)*$E2991</f>
        <v>0</v>
      </c>
      <c r="T2987" s="22">
        <f>VLOOKUP(CONCATENATE($F2987," ",$G2987),AllocFactorMatrix,(T$4+1),FALSE)*$E2991</f>
        <v>0</v>
      </c>
      <c r="U2987" s="22">
        <f>VLOOKUP(CONCATENATE($F2987," ",$G2987),AllocFactorMatrix,(U$4+1),FALSE)*$E2991</f>
        <v>0</v>
      </c>
      <c r="V2987" s="22">
        <f>VLOOKUP(CONCATENATE($F2987," ",$G2987),AllocFactorMatrix,(V$4+1),FALSE)*$E2991</f>
        <v>0</v>
      </c>
      <c r="W2987" s="22">
        <f t="shared" si="1396"/>
        <v>0</v>
      </c>
      <c r="X2987" s="22">
        <f>VLOOKUP(CONCATENATE($F2987," ",$G2987),AllocFactorMatrix,(X$4+1),FALSE)*$E2991</f>
        <v>0</v>
      </c>
      <c r="Y2987" s="22">
        <f>VLOOKUP(CONCATENATE($F2987," ",$G2987),AllocFactorMatrix,(Y$4+1),FALSE)*$E2991</f>
        <v>0</v>
      </c>
      <c r="Z2987" s="22">
        <f t="shared" si="1390"/>
        <v>0</v>
      </c>
      <c r="AA2987" s="22">
        <f>VLOOKUP(CONCATENATE($F2987," ",$G2987),AllocFactorMatrix,(AA$4+1),FALSE)*$E2991</f>
        <v>0</v>
      </c>
      <c r="AB2987" s="22">
        <f>VLOOKUP(CONCATENATE($F2987," ",$G2987),AllocFactorMatrix,(AB$4+1),FALSE)*$E2991</f>
        <v>0</v>
      </c>
      <c r="AC2987" s="22">
        <f>VLOOKUP(CONCATENATE($F2987," ",$G2987),AllocFactorMatrix,(AC$4+1),FALSE)*$E2991</f>
        <v>0</v>
      </c>
    </row>
    <row r="2988" spans="4:29" hidden="1" outlineLevel="1">
      <c r="F2988" s="42" t="str">
        <f>F2991</f>
        <v>PROD_DEMAND</v>
      </c>
      <c r="G2988" s="17" t="str">
        <f>$G$12</f>
        <v>DISTSEC</v>
      </c>
      <c r="H2988" s="21">
        <f t="shared" si="1380"/>
        <v>0</v>
      </c>
      <c r="I2988" s="22">
        <f>VLOOKUP(CONCATENATE($F2988," ",$G2988),AllocFactorMatrix,(I$4+1),FALSE)*$E2991</f>
        <v>0</v>
      </c>
      <c r="J2988" s="22">
        <f>VLOOKUP(CONCATENATE($F2988," ",$G2988),AllocFactorMatrix,(J$4+1),FALSE)*$E2991</f>
        <v>0</v>
      </c>
      <c r="K2988" s="22">
        <f>VLOOKUP(CONCATENATE($F2988," ",$G2988),AllocFactorMatrix,(K$4+1),FALSE)*$E2991</f>
        <v>0</v>
      </c>
      <c r="L2988" s="22">
        <f>VLOOKUP(CONCATENATE($F2988," ",$G2988),AllocFactorMatrix,(L$4+1),FALSE)*$E2991</f>
        <v>0</v>
      </c>
      <c r="M2988" s="22">
        <f t="shared" si="1389"/>
        <v>0</v>
      </c>
      <c r="N2988" s="22">
        <f>VLOOKUP(CONCATENATE($F2988," ",$G2988),AllocFactorMatrix,(N$4+1),FALSE)*$E2991</f>
        <v>0</v>
      </c>
      <c r="O2988" s="22">
        <f>VLOOKUP(CONCATENATE($F2988," ",$G2988),AllocFactorMatrix,(O$4+1),FALSE)*$E2991</f>
        <v>0</v>
      </c>
      <c r="P2988" s="22">
        <f>VLOOKUP(CONCATENATE($F2988," ",$G2988),AllocFactorMatrix,(P$4+1),FALSE)*$E2991</f>
        <v>0</v>
      </c>
      <c r="Q2988" s="22">
        <f>VLOOKUP(CONCATENATE($F2988," ",$G2988),AllocFactorMatrix,(Q$4+1),FALSE)*$E2991</f>
        <v>0</v>
      </c>
      <c r="R2988" s="22">
        <f t="shared" si="1395"/>
        <v>0</v>
      </c>
      <c r="S2988" s="22">
        <f>VLOOKUP(CONCATENATE($F2988," ",$G2988),AllocFactorMatrix,(S$4+1),FALSE)*$E2991</f>
        <v>0</v>
      </c>
      <c r="T2988" s="22">
        <f>VLOOKUP(CONCATENATE($F2988," ",$G2988),AllocFactorMatrix,(T$4+1),FALSE)*$E2991</f>
        <v>0</v>
      </c>
      <c r="U2988" s="22">
        <f>VLOOKUP(CONCATENATE($F2988," ",$G2988),AllocFactorMatrix,(U$4+1),FALSE)*$E2991</f>
        <v>0</v>
      </c>
      <c r="V2988" s="22">
        <f>VLOOKUP(CONCATENATE($F2988," ",$G2988),AllocFactorMatrix,(V$4+1),FALSE)*$E2991</f>
        <v>0</v>
      </c>
      <c r="W2988" s="22">
        <f t="shared" si="1396"/>
        <v>0</v>
      </c>
      <c r="X2988" s="22">
        <f>VLOOKUP(CONCATENATE($F2988," ",$G2988),AllocFactorMatrix,(X$4+1),FALSE)*$E2991</f>
        <v>0</v>
      </c>
      <c r="Y2988" s="22">
        <f>VLOOKUP(CONCATENATE($F2988," ",$G2988),AllocFactorMatrix,(Y$4+1),FALSE)*$E2991</f>
        <v>0</v>
      </c>
      <c r="Z2988" s="22">
        <f t="shared" si="1390"/>
        <v>0</v>
      </c>
      <c r="AA2988" s="22">
        <f>VLOOKUP(CONCATENATE($F2988," ",$G2988),AllocFactorMatrix,(AA$4+1),FALSE)*$E2991</f>
        <v>0</v>
      </c>
      <c r="AB2988" s="22">
        <f>VLOOKUP(CONCATENATE($F2988," ",$G2988),AllocFactorMatrix,(AB$4+1),FALSE)*$E2991</f>
        <v>0</v>
      </c>
      <c r="AC2988" s="22">
        <f>VLOOKUP(CONCATENATE($F2988," ",$G2988),AllocFactorMatrix,(AC$4+1),FALSE)*$E2991</f>
        <v>0</v>
      </c>
    </row>
    <row r="2989" spans="4:29" hidden="1" outlineLevel="1">
      <c r="F2989" s="42" t="str">
        <f>F2991</f>
        <v>PROD_DEMAND</v>
      </c>
      <c r="G2989" s="17" t="str">
        <f>$G$13</f>
        <v>ENERGY</v>
      </c>
      <c r="H2989" s="21">
        <f t="shared" si="1380"/>
        <v>0</v>
      </c>
      <c r="I2989" s="22">
        <f>VLOOKUP(CONCATENATE($F2989," ",$G2989),AllocFactorMatrix,(I$4+1),FALSE)*$E2991</f>
        <v>0</v>
      </c>
      <c r="J2989" s="22">
        <f>VLOOKUP(CONCATENATE($F2989," ",$G2989),AllocFactorMatrix,(J$4+1),FALSE)*$E2991</f>
        <v>0</v>
      </c>
      <c r="K2989" s="22">
        <f>VLOOKUP(CONCATENATE($F2989," ",$G2989),AllocFactorMatrix,(K$4+1),FALSE)*$E2991</f>
        <v>0</v>
      </c>
      <c r="L2989" s="22">
        <f>VLOOKUP(CONCATENATE($F2989," ",$G2989),AllocFactorMatrix,(L$4+1),FALSE)*$E2991</f>
        <v>0</v>
      </c>
      <c r="M2989" s="22">
        <f t="shared" si="1389"/>
        <v>0</v>
      </c>
      <c r="N2989" s="22">
        <f>VLOOKUP(CONCATENATE($F2989," ",$G2989),AllocFactorMatrix,(N$4+1),FALSE)*$E2991</f>
        <v>0</v>
      </c>
      <c r="O2989" s="22">
        <f>VLOOKUP(CONCATENATE($F2989," ",$G2989),AllocFactorMatrix,(O$4+1),FALSE)*$E2991</f>
        <v>0</v>
      </c>
      <c r="P2989" s="22">
        <f>VLOOKUP(CONCATENATE($F2989," ",$G2989),AllocFactorMatrix,(P$4+1),FALSE)*$E2991</f>
        <v>0</v>
      </c>
      <c r="Q2989" s="22">
        <f>VLOOKUP(CONCATENATE($F2989," ",$G2989),AllocFactorMatrix,(Q$4+1),FALSE)*$E2991</f>
        <v>0</v>
      </c>
      <c r="R2989" s="22">
        <f t="shared" si="1395"/>
        <v>0</v>
      </c>
      <c r="S2989" s="22">
        <f>VLOOKUP(CONCATENATE($F2989," ",$G2989),AllocFactorMatrix,(S$4+1),FALSE)*$E2991</f>
        <v>0</v>
      </c>
      <c r="T2989" s="22">
        <f>VLOOKUP(CONCATENATE($F2989," ",$G2989),AllocFactorMatrix,(T$4+1),FALSE)*$E2991</f>
        <v>0</v>
      </c>
      <c r="U2989" s="22">
        <f>VLOOKUP(CONCATENATE($F2989," ",$G2989),AllocFactorMatrix,(U$4+1),FALSE)*$E2991</f>
        <v>0</v>
      </c>
      <c r="V2989" s="22">
        <f>VLOOKUP(CONCATENATE($F2989," ",$G2989),AllocFactorMatrix,(V$4+1),FALSE)*$E2991</f>
        <v>0</v>
      </c>
      <c r="W2989" s="22">
        <f t="shared" si="1396"/>
        <v>0</v>
      </c>
      <c r="X2989" s="22">
        <f>VLOOKUP(CONCATENATE($F2989," ",$G2989),AllocFactorMatrix,(X$4+1),FALSE)*$E2991</f>
        <v>0</v>
      </c>
      <c r="Y2989" s="22">
        <f>VLOOKUP(CONCATENATE($F2989," ",$G2989),AllocFactorMatrix,(Y$4+1),FALSE)*$E2991</f>
        <v>0</v>
      </c>
      <c r="Z2989" s="22">
        <f t="shared" si="1390"/>
        <v>0</v>
      </c>
      <c r="AA2989" s="22">
        <f>VLOOKUP(CONCATENATE($F2989," ",$G2989),AllocFactorMatrix,(AA$4+1),FALSE)*$E2991</f>
        <v>0</v>
      </c>
      <c r="AB2989" s="22">
        <f>VLOOKUP(CONCATENATE($F2989," ",$G2989),AllocFactorMatrix,(AB$4+1),FALSE)*$E2991</f>
        <v>0</v>
      </c>
      <c r="AC2989" s="22">
        <f>VLOOKUP(CONCATENATE($F2989," ",$G2989),AllocFactorMatrix,(AC$4+1),FALSE)*$E2991</f>
        <v>0</v>
      </c>
    </row>
    <row r="2990" spans="4:29" hidden="1" outlineLevel="1">
      <c r="F2990" s="42" t="str">
        <f>F2991</f>
        <v>PROD_DEMAND</v>
      </c>
      <c r="G2990" s="17" t="str">
        <f>$G$14</f>
        <v>CUSTOMER</v>
      </c>
      <c r="H2990" s="21">
        <f t="shared" si="1380"/>
        <v>0</v>
      </c>
      <c r="I2990" s="22">
        <f>VLOOKUP(CONCATENATE($F2990," ",$G2990),AllocFactorMatrix,(I$4+1),FALSE)*$E2991</f>
        <v>0</v>
      </c>
      <c r="J2990" s="22">
        <f>VLOOKUP(CONCATENATE($F2990," ",$G2990),AllocFactorMatrix,(J$4+1),FALSE)*$E2991</f>
        <v>0</v>
      </c>
      <c r="K2990" s="22">
        <f>VLOOKUP(CONCATENATE($F2990," ",$G2990),AllocFactorMatrix,(K$4+1),FALSE)*$E2991</f>
        <v>0</v>
      </c>
      <c r="L2990" s="22">
        <f>VLOOKUP(CONCATENATE($F2990," ",$G2990),AllocFactorMatrix,(L$4+1),FALSE)*$E2991</f>
        <v>0</v>
      </c>
      <c r="M2990" s="22">
        <f t="shared" si="1389"/>
        <v>0</v>
      </c>
      <c r="N2990" s="22">
        <f>VLOOKUP(CONCATENATE($F2990," ",$G2990),AllocFactorMatrix,(N$4+1),FALSE)*$E2991</f>
        <v>0</v>
      </c>
      <c r="O2990" s="22">
        <f>VLOOKUP(CONCATENATE($F2990," ",$G2990),AllocFactorMatrix,(O$4+1),FALSE)*$E2991</f>
        <v>0</v>
      </c>
      <c r="P2990" s="22">
        <f>VLOOKUP(CONCATENATE($F2990," ",$G2990),AllocFactorMatrix,(P$4+1),FALSE)*$E2991</f>
        <v>0</v>
      </c>
      <c r="Q2990" s="22">
        <f>VLOOKUP(CONCATENATE($F2990," ",$G2990),AllocFactorMatrix,(Q$4+1),FALSE)*$E2991</f>
        <v>0</v>
      </c>
      <c r="R2990" s="22">
        <f t="shared" si="1395"/>
        <v>0</v>
      </c>
      <c r="S2990" s="22">
        <f>VLOOKUP(CONCATENATE($F2990," ",$G2990),AllocFactorMatrix,(S$4+1),FALSE)*$E2991</f>
        <v>0</v>
      </c>
      <c r="T2990" s="22">
        <f>VLOOKUP(CONCATENATE($F2990," ",$G2990),AllocFactorMatrix,(T$4+1),FALSE)*$E2991</f>
        <v>0</v>
      </c>
      <c r="U2990" s="22">
        <f>VLOOKUP(CONCATENATE($F2990," ",$G2990),AllocFactorMatrix,(U$4+1),FALSE)*$E2991</f>
        <v>0</v>
      </c>
      <c r="V2990" s="22">
        <f>VLOOKUP(CONCATENATE($F2990," ",$G2990),AllocFactorMatrix,(V$4+1),FALSE)*$E2991</f>
        <v>0</v>
      </c>
      <c r="W2990" s="22">
        <f t="shared" si="1396"/>
        <v>0</v>
      </c>
      <c r="X2990" s="22">
        <f>VLOOKUP(CONCATENATE($F2990," ",$G2990),AllocFactorMatrix,(X$4+1),FALSE)*$E2991</f>
        <v>0</v>
      </c>
      <c r="Y2990" s="22">
        <f>VLOOKUP(CONCATENATE($F2990," ",$G2990),AllocFactorMatrix,(Y$4+1),FALSE)*$E2991</f>
        <v>0</v>
      </c>
      <c r="Z2990" s="22">
        <f t="shared" si="1390"/>
        <v>0</v>
      </c>
      <c r="AA2990" s="22">
        <f>VLOOKUP(CONCATENATE($F2990," ",$G2990),AllocFactorMatrix,(AA$4+1),FALSE)*$E2991</f>
        <v>0</v>
      </c>
      <c r="AB2990" s="22">
        <f>VLOOKUP(CONCATENATE($F2990," ",$G2990),AllocFactorMatrix,(AB$4+1),FALSE)*$E2991</f>
        <v>0</v>
      </c>
      <c r="AC2990" s="22">
        <f>VLOOKUP(CONCATENATE($F2990," ",$G2990),AllocFactorMatrix,(AC$4+1),FALSE)*$E2991</f>
        <v>0</v>
      </c>
    </row>
    <row r="2991" spans="4:29" collapsed="1">
      <c r="D2991" s="39" t="s">
        <v>452</v>
      </c>
      <c r="E2991" s="19"/>
      <c r="F2991" s="42" t="s">
        <v>29</v>
      </c>
      <c r="G2991" s="17" t="str">
        <f>$G$15</f>
        <v>TOTAL</v>
      </c>
      <c r="H2991" s="21">
        <f t="shared" si="1380"/>
        <v>0</v>
      </c>
      <c r="I2991" s="22">
        <f>VLOOKUP(CONCATENATE($F2991," ",$G2991),AllocFactorMatrix,(I$4+1),FALSE)*$E2991</f>
        <v>0</v>
      </c>
      <c r="J2991" s="22">
        <f>VLOOKUP(CONCATENATE($F2991," ",$G2991),AllocFactorMatrix,(J$4+1),FALSE)*$E2991</f>
        <v>0</v>
      </c>
      <c r="K2991" s="22">
        <f>VLOOKUP(CONCATENATE($F2991," ",$G2991),AllocFactorMatrix,(K$4+1),FALSE)*$E2991</f>
        <v>0</v>
      </c>
      <c r="L2991" s="22">
        <f>VLOOKUP(CONCATENATE($F2991," ",$G2991),AllocFactorMatrix,(L$4+1),FALSE)*$E2991</f>
        <v>0</v>
      </c>
      <c r="M2991" s="22">
        <f t="shared" si="1389"/>
        <v>0</v>
      </c>
      <c r="N2991" s="22">
        <f>VLOOKUP(CONCATENATE($F2991," ",$G2991),AllocFactorMatrix,(N$4+1),FALSE)*$E2991</f>
        <v>0</v>
      </c>
      <c r="O2991" s="22">
        <f>VLOOKUP(CONCATENATE($F2991," ",$G2991),AllocFactorMatrix,(O$4+1),FALSE)*$E2991</f>
        <v>0</v>
      </c>
      <c r="P2991" s="22">
        <f>VLOOKUP(CONCATENATE($F2991," ",$G2991),AllocFactorMatrix,(P$4+1),FALSE)*$E2991</f>
        <v>0</v>
      </c>
      <c r="Q2991" s="22">
        <f>VLOOKUP(CONCATENATE($F2991," ",$G2991),AllocFactorMatrix,(Q$4+1),FALSE)*$E2991</f>
        <v>0</v>
      </c>
      <c r="R2991" s="22">
        <f t="shared" si="1395"/>
        <v>0</v>
      </c>
      <c r="S2991" s="22">
        <f>VLOOKUP(CONCATENATE($F2991," ",$G2991),AllocFactorMatrix,(S$4+1),FALSE)*$E2991</f>
        <v>0</v>
      </c>
      <c r="T2991" s="22">
        <f>VLOOKUP(CONCATENATE($F2991," ",$G2991),AllocFactorMatrix,(T$4+1),FALSE)*$E2991</f>
        <v>0</v>
      </c>
      <c r="U2991" s="22">
        <f>VLOOKUP(CONCATENATE($F2991," ",$G2991),AllocFactorMatrix,(U$4+1),FALSE)*$E2991</f>
        <v>0</v>
      </c>
      <c r="V2991" s="22">
        <f>VLOOKUP(CONCATENATE($F2991," ",$G2991),AllocFactorMatrix,(V$4+1),FALSE)*$E2991</f>
        <v>0</v>
      </c>
      <c r="W2991" s="22">
        <f t="shared" si="1396"/>
        <v>0</v>
      </c>
      <c r="X2991" s="22">
        <f>VLOOKUP(CONCATENATE($F2991," ",$G2991),AllocFactorMatrix,(X$4+1),FALSE)*$E2991</f>
        <v>0</v>
      </c>
      <c r="Y2991" s="22">
        <f>VLOOKUP(CONCATENATE($F2991," ",$G2991),AllocFactorMatrix,(Y$4+1),FALSE)*$E2991</f>
        <v>0</v>
      </c>
      <c r="Z2991" s="22">
        <f t="shared" si="1390"/>
        <v>0</v>
      </c>
      <c r="AA2991" s="22">
        <f>VLOOKUP(CONCATENATE($F2991," ",$G2991),AllocFactorMatrix,(AA$4+1),FALSE)*$E2991</f>
        <v>0</v>
      </c>
      <c r="AB2991" s="22">
        <f>VLOOKUP(CONCATENATE($F2991," ",$G2991),AllocFactorMatrix,(AB$4+1),FALSE)*$E2991</f>
        <v>0</v>
      </c>
      <c r="AC2991" s="22">
        <f>VLOOKUP(CONCATENATE($F2991," ",$G2991),AllocFactorMatrix,(AC$4+1),FALSE)*$E2991</f>
        <v>0</v>
      </c>
    </row>
    <row r="2992" spans="4:29" hidden="1" outlineLevel="1">
      <c r="F2992" s="42" t="str">
        <f>F2999</f>
        <v>PROD_DEMAND</v>
      </c>
      <c r="G2992" s="17" t="str">
        <f>$G$8</f>
        <v>PRODUCTION</v>
      </c>
      <c r="H2992" s="21">
        <f t="shared" si="1380"/>
        <v>0</v>
      </c>
      <c r="I2992" s="22">
        <f>VLOOKUP(CONCATENATE($F2992," ",$G2992),AllocFactorMatrix,(I$4+1),FALSE)*$E2999</f>
        <v>0</v>
      </c>
      <c r="J2992" s="22">
        <f>VLOOKUP(CONCATENATE($F2992," ",$G2992),AllocFactorMatrix,(J$4+1),FALSE)*$E2999</f>
        <v>0</v>
      </c>
      <c r="K2992" s="22">
        <f>VLOOKUP(CONCATENATE($F2992," ",$G2992),AllocFactorMatrix,(K$4+1),FALSE)*$E2999</f>
        <v>0</v>
      </c>
      <c r="L2992" s="22">
        <f>VLOOKUP(CONCATENATE($F2992," ",$G2992),AllocFactorMatrix,(L$4+1),FALSE)*$E2999</f>
        <v>0</v>
      </c>
      <c r="M2992" s="22">
        <f t="shared" si="1389"/>
        <v>0</v>
      </c>
      <c r="N2992" s="22">
        <f>VLOOKUP(CONCATENATE($F2992," ",$G2992),AllocFactorMatrix,(N$4+1),FALSE)*$E2999</f>
        <v>0</v>
      </c>
      <c r="O2992" s="22">
        <f>VLOOKUP(CONCATENATE($F2992," ",$G2992),AllocFactorMatrix,(O$4+1),FALSE)*$E2999</f>
        <v>0</v>
      </c>
      <c r="P2992" s="22">
        <f>VLOOKUP(CONCATENATE($F2992," ",$G2992),AllocFactorMatrix,(P$4+1),FALSE)*$E2999</f>
        <v>0</v>
      </c>
      <c r="Q2992" s="22">
        <f>VLOOKUP(CONCATENATE($F2992," ",$G2992),AllocFactorMatrix,(Q$4+1),FALSE)*$E2999</f>
        <v>0</v>
      </c>
      <c r="R2992" s="22">
        <f>SUBTOTAL(9,N2992:Q2992)</f>
        <v>0</v>
      </c>
      <c r="S2992" s="22">
        <f>VLOOKUP(CONCATENATE($F2992," ",$G2992),AllocFactorMatrix,(S$4+1),FALSE)*$E2999</f>
        <v>0</v>
      </c>
      <c r="T2992" s="22">
        <f>VLOOKUP(CONCATENATE($F2992," ",$G2992),AllocFactorMatrix,(T$4+1),FALSE)*$E2999</f>
        <v>0</v>
      </c>
      <c r="U2992" s="22">
        <f>VLOOKUP(CONCATENATE($F2992," ",$G2992),AllocFactorMatrix,(U$4+1),FALSE)*$E2999</f>
        <v>0</v>
      </c>
      <c r="V2992" s="22">
        <f>VLOOKUP(CONCATENATE($F2992," ",$G2992),AllocFactorMatrix,(V$4+1),FALSE)*$E2999</f>
        <v>0</v>
      </c>
      <c r="W2992" s="22">
        <f>SUBTOTAL(9,S2992:V2992)</f>
        <v>0</v>
      </c>
      <c r="X2992" s="22">
        <f>VLOOKUP(CONCATENATE($F2992," ",$G2992),AllocFactorMatrix,(X$4+1),FALSE)*$E2999</f>
        <v>0</v>
      </c>
      <c r="Y2992" s="22">
        <f>VLOOKUP(CONCATENATE($F2992," ",$G2992),AllocFactorMatrix,(Y$4+1),FALSE)*$E2999</f>
        <v>0</v>
      </c>
      <c r="Z2992" s="22">
        <f t="shared" si="1390"/>
        <v>0</v>
      </c>
      <c r="AA2992" s="22">
        <f>VLOOKUP(CONCATENATE($F2992," ",$G2992),AllocFactorMatrix,(AA$4+1),FALSE)*$E2999</f>
        <v>0</v>
      </c>
      <c r="AB2992" s="22">
        <f>VLOOKUP(CONCATENATE($F2992," ",$G2992),AllocFactorMatrix,(AB$4+1),FALSE)*$E2999</f>
        <v>0</v>
      </c>
      <c r="AC2992" s="22">
        <f>VLOOKUP(CONCATENATE($F2992," ",$G2992),AllocFactorMatrix,(AC$4+1),FALSE)*$E2999</f>
        <v>0</v>
      </c>
    </row>
    <row r="2993" spans="4:29" hidden="1" outlineLevel="1">
      <c r="F2993" s="42" t="str">
        <f>F2999</f>
        <v>PROD_DEMAND</v>
      </c>
      <c r="G2993" s="17" t="str">
        <f>$G$9</f>
        <v>BULKTRAN</v>
      </c>
      <c r="H2993" s="21">
        <f t="shared" si="1380"/>
        <v>0</v>
      </c>
      <c r="I2993" s="22">
        <f>VLOOKUP(CONCATENATE($F2993," ",$G2993),AllocFactorMatrix,(I$4+1),FALSE)*$E2999</f>
        <v>0</v>
      </c>
      <c r="J2993" s="22">
        <f>VLOOKUP(CONCATENATE($F2993," ",$G2993),AllocFactorMatrix,(J$4+1),FALSE)*$E2999</f>
        <v>0</v>
      </c>
      <c r="K2993" s="22">
        <f>VLOOKUP(CONCATENATE($F2993," ",$G2993),AllocFactorMatrix,(K$4+1),FALSE)*$E2999</f>
        <v>0</v>
      </c>
      <c r="L2993" s="22">
        <f>VLOOKUP(CONCATENATE($F2993," ",$G2993),AllocFactorMatrix,(L$4+1),FALSE)*$E2999</f>
        <v>0</v>
      </c>
      <c r="M2993" s="22">
        <f t="shared" si="1389"/>
        <v>0</v>
      </c>
      <c r="N2993" s="22">
        <f>VLOOKUP(CONCATENATE($F2993," ",$G2993),AllocFactorMatrix,(N$4+1),FALSE)*$E2999</f>
        <v>0</v>
      </c>
      <c r="O2993" s="22">
        <f>VLOOKUP(CONCATENATE($F2993," ",$G2993),AllocFactorMatrix,(O$4+1),FALSE)*$E2999</f>
        <v>0</v>
      </c>
      <c r="P2993" s="22">
        <f>VLOOKUP(CONCATENATE($F2993," ",$G2993),AllocFactorMatrix,(P$4+1),FALSE)*$E2999</f>
        <v>0</v>
      </c>
      <c r="Q2993" s="22">
        <f>VLOOKUP(CONCATENATE($F2993," ",$G2993),AllocFactorMatrix,(Q$4+1),FALSE)*$E2999</f>
        <v>0</v>
      </c>
      <c r="R2993" s="22">
        <f t="shared" ref="R2993:R2999" si="1397">SUBTOTAL(9,N2993:Q2993)</f>
        <v>0</v>
      </c>
      <c r="S2993" s="22">
        <f>VLOOKUP(CONCATENATE($F2993," ",$G2993),AllocFactorMatrix,(S$4+1),FALSE)*$E2999</f>
        <v>0</v>
      </c>
      <c r="T2993" s="22">
        <f>VLOOKUP(CONCATENATE($F2993," ",$G2993),AllocFactorMatrix,(T$4+1),FALSE)*$E2999</f>
        <v>0</v>
      </c>
      <c r="U2993" s="22">
        <f>VLOOKUP(CONCATENATE($F2993," ",$G2993),AllocFactorMatrix,(U$4+1),FALSE)*$E2999</f>
        <v>0</v>
      </c>
      <c r="V2993" s="22">
        <f>VLOOKUP(CONCATENATE($F2993," ",$G2993),AllocFactorMatrix,(V$4+1),FALSE)*$E2999</f>
        <v>0</v>
      </c>
      <c r="W2993" s="22">
        <f t="shared" ref="W2993:W2999" si="1398">SUBTOTAL(9,S2993:V2993)</f>
        <v>0</v>
      </c>
      <c r="X2993" s="22">
        <f>VLOOKUP(CONCATENATE($F2993," ",$G2993),AllocFactorMatrix,(X$4+1),FALSE)*$E2999</f>
        <v>0</v>
      </c>
      <c r="Y2993" s="22">
        <f>VLOOKUP(CONCATENATE($F2993," ",$G2993),AllocFactorMatrix,(Y$4+1),FALSE)*$E2999</f>
        <v>0</v>
      </c>
      <c r="Z2993" s="22">
        <f t="shared" si="1390"/>
        <v>0</v>
      </c>
      <c r="AA2993" s="22">
        <f>VLOOKUP(CONCATENATE($F2993," ",$G2993),AllocFactorMatrix,(AA$4+1),FALSE)*$E2999</f>
        <v>0</v>
      </c>
      <c r="AB2993" s="22">
        <f>VLOOKUP(CONCATENATE($F2993," ",$G2993),AllocFactorMatrix,(AB$4+1),FALSE)*$E2999</f>
        <v>0</v>
      </c>
      <c r="AC2993" s="22">
        <f>VLOOKUP(CONCATENATE($F2993," ",$G2993),AllocFactorMatrix,(AC$4+1),FALSE)*$E2999</f>
        <v>0</v>
      </c>
    </row>
    <row r="2994" spans="4:29" hidden="1" outlineLevel="1">
      <c r="F2994" s="42" t="str">
        <f>F2999</f>
        <v>PROD_DEMAND</v>
      </c>
      <c r="G2994" s="17" t="str">
        <f>$G$10</f>
        <v>SUBTRAN</v>
      </c>
      <c r="H2994" s="21">
        <f t="shared" si="1380"/>
        <v>0</v>
      </c>
      <c r="I2994" s="22">
        <f>VLOOKUP(CONCATENATE($F2994," ",$G2994),AllocFactorMatrix,(I$4+1),FALSE)*$E2999</f>
        <v>0</v>
      </c>
      <c r="J2994" s="22">
        <f>VLOOKUP(CONCATENATE($F2994," ",$G2994),AllocFactorMatrix,(J$4+1),FALSE)*$E2999</f>
        <v>0</v>
      </c>
      <c r="K2994" s="22">
        <f>VLOOKUP(CONCATENATE($F2994," ",$G2994),AllocFactorMatrix,(K$4+1),FALSE)*$E2999</f>
        <v>0</v>
      </c>
      <c r="L2994" s="22">
        <f>VLOOKUP(CONCATENATE($F2994," ",$G2994),AllocFactorMatrix,(L$4+1),FALSE)*$E2999</f>
        <v>0</v>
      </c>
      <c r="M2994" s="22">
        <f t="shared" si="1389"/>
        <v>0</v>
      </c>
      <c r="N2994" s="22">
        <f>VLOOKUP(CONCATENATE($F2994," ",$G2994),AllocFactorMatrix,(N$4+1),FALSE)*$E2999</f>
        <v>0</v>
      </c>
      <c r="O2994" s="22">
        <f>VLOOKUP(CONCATENATE($F2994," ",$G2994),AllocFactorMatrix,(O$4+1),FALSE)*$E2999</f>
        <v>0</v>
      </c>
      <c r="P2994" s="22">
        <f>VLOOKUP(CONCATENATE($F2994," ",$G2994),AllocFactorMatrix,(P$4+1),FALSE)*$E2999</f>
        <v>0</v>
      </c>
      <c r="Q2994" s="22">
        <f>VLOOKUP(CONCATENATE($F2994," ",$G2994),AllocFactorMatrix,(Q$4+1),FALSE)*$E2999</f>
        <v>0</v>
      </c>
      <c r="R2994" s="22">
        <f t="shared" si="1397"/>
        <v>0</v>
      </c>
      <c r="S2994" s="22">
        <f>VLOOKUP(CONCATENATE($F2994," ",$G2994),AllocFactorMatrix,(S$4+1),FALSE)*$E2999</f>
        <v>0</v>
      </c>
      <c r="T2994" s="22">
        <f>VLOOKUP(CONCATENATE($F2994," ",$G2994),AllocFactorMatrix,(T$4+1),FALSE)*$E2999</f>
        <v>0</v>
      </c>
      <c r="U2994" s="22">
        <f>VLOOKUP(CONCATENATE($F2994," ",$G2994),AllocFactorMatrix,(U$4+1),FALSE)*$E2999</f>
        <v>0</v>
      </c>
      <c r="V2994" s="22">
        <f>VLOOKUP(CONCATENATE($F2994," ",$G2994),AllocFactorMatrix,(V$4+1),FALSE)*$E2999</f>
        <v>0</v>
      </c>
      <c r="W2994" s="22">
        <f t="shared" si="1398"/>
        <v>0</v>
      </c>
      <c r="X2994" s="22">
        <f>VLOOKUP(CONCATENATE($F2994," ",$G2994),AllocFactorMatrix,(X$4+1),FALSE)*$E2999</f>
        <v>0</v>
      </c>
      <c r="Y2994" s="22">
        <f>VLOOKUP(CONCATENATE($F2994," ",$G2994),AllocFactorMatrix,(Y$4+1),FALSE)*$E2999</f>
        <v>0</v>
      </c>
      <c r="Z2994" s="22">
        <f t="shared" si="1390"/>
        <v>0</v>
      </c>
      <c r="AA2994" s="22">
        <f>VLOOKUP(CONCATENATE($F2994," ",$G2994),AllocFactorMatrix,(AA$4+1),FALSE)*$E2999</f>
        <v>0</v>
      </c>
      <c r="AB2994" s="22">
        <f>VLOOKUP(CONCATENATE($F2994," ",$G2994),AllocFactorMatrix,(AB$4+1),FALSE)*$E2999</f>
        <v>0</v>
      </c>
      <c r="AC2994" s="22">
        <f>VLOOKUP(CONCATENATE($F2994," ",$G2994),AllocFactorMatrix,(AC$4+1),FALSE)*$E2999</f>
        <v>0</v>
      </c>
    </row>
    <row r="2995" spans="4:29" hidden="1" outlineLevel="1">
      <c r="F2995" s="42" t="str">
        <f>F2999</f>
        <v>PROD_DEMAND</v>
      </c>
      <c r="G2995" s="17" t="str">
        <f>$G$11</f>
        <v>DISTPRI</v>
      </c>
      <c r="H2995" s="21">
        <f t="shared" si="1380"/>
        <v>0</v>
      </c>
      <c r="I2995" s="22">
        <f>VLOOKUP(CONCATENATE($F2995," ",$G2995),AllocFactorMatrix,(I$4+1),FALSE)*$E2999</f>
        <v>0</v>
      </c>
      <c r="J2995" s="22">
        <f>VLOOKUP(CONCATENATE($F2995," ",$G2995),AllocFactorMatrix,(J$4+1),FALSE)*$E2999</f>
        <v>0</v>
      </c>
      <c r="K2995" s="22">
        <f>VLOOKUP(CONCATENATE($F2995," ",$G2995),AllocFactorMatrix,(K$4+1),FALSE)*$E2999</f>
        <v>0</v>
      </c>
      <c r="L2995" s="22">
        <f>VLOOKUP(CONCATENATE($F2995," ",$G2995),AllocFactorMatrix,(L$4+1),FALSE)*$E2999</f>
        <v>0</v>
      </c>
      <c r="M2995" s="22">
        <f t="shared" si="1389"/>
        <v>0</v>
      </c>
      <c r="N2995" s="22">
        <f>VLOOKUP(CONCATENATE($F2995," ",$G2995),AllocFactorMatrix,(N$4+1),FALSE)*$E2999</f>
        <v>0</v>
      </c>
      <c r="O2995" s="22">
        <f>VLOOKUP(CONCATENATE($F2995," ",$G2995),AllocFactorMatrix,(O$4+1),FALSE)*$E2999</f>
        <v>0</v>
      </c>
      <c r="P2995" s="22">
        <f>VLOOKUP(CONCATENATE($F2995," ",$G2995),AllocFactorMatrix,(P$4+1),FALSE)*$E2999</f>
        <v>0</v>
      </c>
      <c r="Q2995" s="22">
        <f>VLOOKUP(CONCATENATE($F2995," ",$G2995),AllocFactorMatrix,(Q$4+1),FALSE)*$E2999</f>
        <v>0</v>
      </c>
      <c r="R2995" s="22">
        <f t="shared" si="1397"/>
        <v>0</v>
      </c>
      <c r="S2995" s="22">
        <f>VLOOKUP(CONCATENATE($F2995," ",$G2995),AllocFactorMatrix,(S$4+1),FALSE)*$E2999</f>
        <v>0</v>
      </c>
      <c r="T2995" s="22">
        <f>VLOOKUP(CONCATENATE($F2995," ",$G2995),AllocFactorMatrix,(T$4+1),FALSE)*$E2999</f>
        <v>0</v>
      </c>
      <c r="U2995" s="22">
        <f>VLOOKUP(CONCATENATE($F2995," ",$G2995),AllocFactorMatrix,(U$4+1),FALSE)*$E2999</f>
        <v>0</v>
      </c>
      <c r="V2995" s="22">
        <f>VLOOKUP(CONCATENATE($F2995," ",$G2995),AllocFactorMatrix,(V$4+1),FALSE)*$E2999</f>
        <v>0</v>
      </c>
      <c r="W2995" s="22">
        <f t="shared" si="1398"/>
        <v>0</v>
      </c>
      <c r="X2995" s="22">
        <f>VLOOKUP(CONCATENATE($F2995," ",$G2995),AllocFactorMatrix,(X$4+1),FALSE)*$E2999</f>
        <v>0</v>
      </c>
      <c r="Y2995" s="22">
        <f>VLOOKUP(CONCATENATE($F2995," ",$G2995),AllocFactorMatrix,(Y$4+1),FALSE)*$E2999</f>
        <v>0</v>
      </c>
      <c r="Z2995" s="22">
        <f t="shared" si="1390"/>
        <v>0</v>
      </c>
      <c r="AA2995" s="22">
        <f>VLOOKUP(CONCATENATE($F2995," ",$G2995),AllocFactorMatrix,(AA$4+1),FALSE)*$E2999</f>
        <v>0</v>
      </c>
      <c r="AB2995" s="22">
        <f>VLOOKUP(CONCATENATE($F2995," ",$G2995),AllocFactorMatrix,(AB$4+1),FALSE)*$E2999</f>
        <v>0</v>
      </c>
      <c r="AC2995" s="22">
        <f>VLOOKUP(CONCATENATE($F2995," ",$G2995),AllocFactorMatrix,(AC$4+1),FALSE)*$E2999</f>
        <v>0</v>
      </c>
    </row>
    <row r="2996" spans="4:29" hidden="1" outlineLevel="1">
      <c r="F2996" s="42" t="str">
        <f>F2999</f>
        <v>PROD_DEMAND</v>
      </c>
      <c r="G2996" s="17" t="str">
        <f>$G$12</f>
        <v>DISTSEC</v>
      </c>
      <c r="H2996" s="21">
        <f t="shared" si="1380"/>
        <v>0</v>
      </c>
      <c r="I2996" s="22">
        <f>VLOOKUP(CONCATENATE($F2996," ",$G2996),AllocFactorMatrix,(I$4+1),FALSE)*$E2999</f>
        <v>0</v>
      </c>
      <c r="J2996" s="22">
        <f>VLOOKUP(CONCATENATE($F2996," ",$G2996),AllocFactorMatrix,(J$4+1),FALSE)*$E2999</f>
        <v>0</v>
      </c>
      <c r="K2996" s="22">
        <f>VLOOKUP(CONCATENATE($F2996," ",$G2996),AllocFactorMatrix,(K$4+1),FALSE)*$E2999</f>
        <v>0</v>
      </c>
      <c r="L2996" s="22">
        <f>VLOOKUP(CONCATENATE($F2996," ",$G2996),AllocFactorMatrix,(L$4+1),FALSE)*$E2999</f>
        <v>0</v>
      </c>
      <c r="M2996" s="22">
        <f t="shared" si="1389"/>
        <v>0</v>
      </c>
      <c r="N2996" s="22">
        <f>VLOOKUP(CONCATENATE($F2996," ",$G2996),AllocFactorMatrix,(N$4+1),FALSE)*$E2999</f>
        <v>0</v>
      </c>
      <c r="O2996" s="22">
        <f>VLOOKUP(CONCATENATE($F2996," ",$G2996),AllocFactorMatrix,(O$4+1),FALSE)*$E2999</f>
        <v>0</v>
      </c>
      <c r="P2996" s="22">
        <f>VLOOKUP(CONCATENATE($F2996," ",$G2996),AllocFactorMatrix,(P$4+1),FALSE)*$E2999</f>
        <v>0</v>
      </c>
      <c r="Q2996" s="22">
        <f>VLOOKUP(CONCATENATE($F2996," ",$G2996),AllocFactorMatrix,(Q$4+1),FALSE)*$E2999</f>
        <v>0</v>
      </c>
      <c r="R2996" s="22">
        <f t="shared" si="1397"/>
        <v>0</v>
      </c>
      <c r="S2996" s="22">
        <f>VLOOKUP(CONCATENATE($F2996," ",$G2996),AllocFactorMatrix,(S$4+1),FALSE)*$E2999</f>
        <v>0</v>
      </c>
      <c r="T2996" s="22">
        <f>VLOOKUP(CONCATENATE($F2996," ",$G2996),AllocFactorMatrix,(T$4+1),FALSE)*$E2999</f>
        <v>0</v>
      </c>
      <c r="U2996" s="22">
        <f>VLOOKUP(CONCATENATE($F2996," ",$G2996),AllocFactorMatrix,(U$4+1),FALSE)*$E2999</f>
        <v>0</v>
      </c>
      <c r="V2996" s="22">
        <f>VLOOKUP(CONCATENATE($F2996," ",$G2996),AllocFactorMatrix,(V$4+1),FALSE)*$E2999</f>
        <v>0</v>
      </c>
      <c r="W2996" s="22">
        <f t="shared" si="1398"/>
        <v>0</v>
      </c>
      <c r="X2996" s="22">
        <f>VLOOKUP(CONCATENATE($F2996," ",$G2996),AllocFactorMatrix,(X$4+1),FALSE)*$E2999</f>
        <v>0</v>
      </c>
      <c r="Y2996" s="22">
        <f>VLOOKUP(CONCATENATE($F2996," ",$G2996),AllocFactorMatrix,(Y$4+1),FALSE)*$E2999</f>
        <v>0</v>
      </c>
      <c r="Z2996" s="22">
        <f t="shared" si="1390"/>
        <v>0</v>
      </c>
      <c r="AA2996" s="22">
        <f>VLOOKUP(CONCATENATE($F2996," ",$G2996),AllocFactorMatrix,(AA$4+1),FALSE)*$E2999</f>
        <v>0</v>
      </c>
      <c r="AB2996" s="22">
        <f>VLOOKUP(CONCATENATE($F2996," ",$G2996),AllocFactorMatrix,(AB$4+1),FALSE)*$E2999</f>
        <v>0</v>
      </c>
      <c r="AC2996" s="22">
        <f>VLOOKUP(CONCATENATE($F2996," ",$G2996),AllocFactorMatrix,(AC$4+1),FALSE)*$E2999</f>
        <v>0</v>
      </c>
    </row>
    <row r="2997" spans="4:29" hidden="1" outlineLevel="1">
      <c r="F2997" s="42" t="str">
        <f>F2999</f>
        <v>PROD_DEMAND</v>
      </c>
      <c r="G2997" s="17" t="str">
        <f>$G$13</f>
        <v>ENERGY</v>
      </c>
      <c r="H2997" s="21">
        <f t="shared" si="1380"/>
        <v>0</v>
      </c>
      <c r="I2997" s="22">
        <f>VLOOKUP(CONCATENATE($F2997," ",$G2997),AllocFactorMatrix,(I$4+1),FALSE)*$E2999</f>
        <v>0</v>
      </c>
      <c r="J2997" s="22">
        <f>VLOOKUP(CONCATENATE($F2997," ",$G2997),AllocFactorMatrix,(J$4+1),FALSE)*$E2999</f>
        <v>0</v>
      </c>
      <c r="K2997" s="22">
        <f>VLOOKUP(CONCATENATE($F2997," ",$G2997),AllocFactorMatrix,(K$4+1),FALSE)*$E2999</f>
        <v>0</v>
      </c>
      <c r="L2997" s="22">
        <f>VLOOKUP(CONCATENATE($F2997," ",$G2997),AllocFactorMatrix,(L$4+1),FALSE)*$E2999</f>
        <v>0</v>
      </c>
      <c r="M2997" s="22">
        <f t="shared" si="1389"/>
        <v>0</v>
      </c>
      <c r="N2997" s="22">
        <f>VLOOKUP(CONCATENATE($F2997," ",$G2997),AllocFactorMatrix,(N$4+1),FALSE)*$E2999</f>
        <v>0</v>
      </c>
      <c r="O2997" s="22">
        <f>VLOOKUP(CONCATENATE($F2997," ",$G2997),AllocFactorMatrix,(O$4+1),FALSE)*$E2999</f>
        <v>0</v>
      </c>
      <c r="P2997" s="22">
        <f>VLOOKUP(CONCATENATE($F2997," ",$G2997),AllocFactorMatrix,(P$4+1),FALSE)*$E2999</f>
        <v>0</v>
      </c>
      <c r="Q2997" s="22">
        <f>VLOOKUP(CONCATENATE($F2997," ",$G2997),AllocFactorMatrix,(Q$4+1),FALSE)*$E2999</f>
        <v>0</v>
      </c>
      <c r="R2997" s="22">
        <f t="shared" si="1397"/>
        <v>0</v>
      </c>
      <c r="S2997" s="22">
        <f>VLOOKUP(CONCATENATE($F2997," ",$G2997),AllocFactorMatrix,(S$4+1),FALSE)*$E2999</f>
        <v>0</v>
      </c>
      <c r="T2997" s="22">
        <f>VLOOKUP(CONCATENATE($F2997," ",$G2997),AllocFactorMatrix,(T$4+1),FALSE)*$E2999</f>
        <v>0</v>
      </c>
      <c r="U2997" s="22">
        <f>VLOOKUP(CONCATENATE($F2997," ",$G2997),AllocFactorMatrix,(U$4+1),FALSE)*$E2999</f>
        <v>0</v>
      </c>
      <c r="V2997" s="22">
        <f>VLOOKUP(CONCATENATE($F2997," ",$G2997),AllocFactorMatrix,(V$4+1),FALSE)*$E2999</f>
        <v>0</v>
      </c>
      <c r="W2997" s="22">
        <f t="shared" si="1398"/>
        <v>0</v>
      </c>
      <c r="X2997" s="22">
        <f>VLOOKUP(CONCATENATE($F2997," ",$G2997),AllocFactorMatrix,(X$4+1),FALSE)*$E2999</f>
        <v>0</v>
      </c>
      <c r="Y2997" s="22">
        <f>VLOOKUP(CONCATENATE($F2997," ",$G2997),AllocFactorMatrix,(Y$4+1),FALSE)*$E2999</f>
        <v>0</v>
      </c>
      <c r="Z2997" s="22">
        <f t="shared" si="1390"/>
        <v>0</v>
      </c>
      <c r="AA2997" s="22">
        <f>VLOOKUP(CONCATENATE($F2997," ",$G2997),AllocFactorMatrix,(AA$4+1),FALSE)*$E2999</f>
        <v>0</v>
      </c>
      <c r="AB2997" s="22">
        <f>VLOOKUP(CONCATENATE($F2997," ",$G2997),AllocFactorMatrix,(AB$4+1),FALSE)*$E2999</f>
        <v>0</v>
      </c>
      <c r="AC2997" s="22">
        <f>VLOOKUP(CONCATENATE($F2997," ",$G2997),AllocFactorMatrix,(AC$4+1),FALSE)*$E2999</f>
        <v>0</v>
      </c>
    </row>
    <row r="2998" spans="4:29" hidden="1" outlineLevel="1">
      <c r="F2998" s="42" t="str">
        <f>F2999</f>
        <v>PROD_DEMAND</v>
      </c>
      <c r="G2998" s="17" t="str">
        <f>$G$14</f>
        <v>CUSTOMER</v>
      </c>
      <c r="H2998" s="21">
        <f t="shared" si="1380"/>
        <v>0</v>
      </c>
      <c r="I2998" s="22">
        <f>VLOOKUP(CONCATENATE($F2998," ",$G2998),AllocFactorMatrix,(I$4+1),FALSE)*$E2999</f>
        <v>0</v>
      </c>
      <c r="J2998" s="22">
        <f>VLOOKUP(CONCATENATE($F2998," ",$G2998),AllocFactorMatrix,(J$4+1),FALSE)*$E2999</f>
        <v>0</v>
      </c>
      <c r="K2998" s="22">
        <f>VLOOKUP(CONCATENATE($F2998," ",$G2998),AllocFactorMatrix,(K$4+1),FALSE)*$E2999</f>
        <v>0</v>
      </c>
      <c r="L2998" s="22">
        <f>VLOOKUP(CONCATENATE($F2998," ",$G2998),AllocFactorMatrix,(L$4+1),FALSE)*$E2999</f>
        <v>0</v>
      </c>
      <c r="M2998" s="22">
        <f t="shared" si="1389"/>
        <v>0</v>
      </c>
      <c r="N2998" s="22">
        <f>VLOOKUP(CONCATENATE($F2998," ",$G2998),AllocFactorMatrix,(N$4+1),FALSE)*$E2999</f>
        <v>0</v>
      </c>
      <c r="O2998" s="22">
        <f>VLOOKUP(CONCATENATE($F2998," ",$G2998),AllocFactorMatrix,(O$4+1),FALSE)*$E2999</f>
        <v>0</v>
      </c>
      <c r="P2998" s="22">
        <f>VLOOKUP(CONCATENATE($F2998," ",$G2998),AllocFactorMatrix,(P$4+1),FALSE)*$E2999</f>
        <v>0</v>
      </c>
      <c r="Q2998" s="22">
        <f>VLOOKUP(CONCATENATE($F2998," ",$G2998),AllocFactorMatrix,(Q$4+1),FALSE)*$E2999</f>
        <v>0</v>
      </c>
      <c r="R2998" s="22">
        <f t="shared" si="1397"/>
        <v>0</v>
      </c>
      <c r="S2998" s="22">
        <f>VLOOKUP(CONCATENATE($F2998," ",$G2998),AllocFactorMatrix,(S$4+1),FALSE)*$E2999</f>
        <v>0</v>
      </c>
      <c r="T2998" s="22">
        <f>VLOOKUP(CONCATENATE($F2998," ",$G2998),AllocFactorMatrix,(T$4+1),FALSE)*$E2999</f>
        <v>0</v>
      </c>
      <c r="U2998" s="22">
        <f>VLOOKUP(CONCATENATE($F2998," ",$G2998),AllocFactorMatrix,(U$4+1),FALSE)*$E2999</f>
        <v>0</v>
      </c>
      <c r="V2998" s="22">
        <f>VLOOKUP(CONCATENATE($F2998," ",$G2998),AllocFactorMatrix,(V$4+1),FALSE)*$E2999</f>
        <v>0</v>
      </c>
      <c r="W2998" s="22">
        <f t="shared" si="1398"/>
        <v>0</v>
      </c>
      <c r="X2998" s="22">
        <f>VLOOKUP(CONCATENATE($F2998," ",$G2998),AllocFactorMatrix,(X$4+1),FALSE)*$E2999</f>
        <v>0</v>
      </c>
      <c r="Y2998" s="22">
        <f>VLOOKUP(CONCATENATE($F2998," ",$G2998),AllocFactorMatrix,(Y$4+1),FALSE)*$E2999</f>
        <v>0</v>
      </c>
      <c r="Z2998" s="22">
        <f t="shared" si="1390"/>
        <v>0</v>
      </c>
      <c r="AA2998" s="22">
        <f>VLOOKUP(CONCATENATE($F2998," ",$G2998),AllocFactorMatrix,(AA$4+1),FALSE)*$E2999</f>
        <v>0</v>
      </c>
      <c r="AB2998" s="22">
        <f>VLOOKUP(CONCATENATE($F2998," ",$G2998),AllocFactorMatrix,(AB$4+1),FALSE)*$E2999</f>
        <v>0</v>
      </c>
      <c r="AC2998" s="22">
        <f>VLOOKUP(CONCATENATE($F2998," ",$G2998),AllocFactorMatrix,(AC$4+1),FALSE)*$E2999</f>
        <v>0</v>
      </c>
    </row>
    <row r="2999" spans="4:29" collapsed="1">
      <c r="D2999" s="39" t="s">
        <v>663</v>
      </c>
      <c r="E2999" s="19"/>
      <c r="F2999" s="42" t="s">
        <v>29</v>
      </c>
      <c r="G2999" s="17" t="str">
        <f>$G$15</f>
        <v>TOTAL</v>
      </c>
      <c r="H2999" s="21">
        <f t="shared" si="1380"/>
        <v>0</v>
      </c>
      <c r="I2999" s="22">
        <f>VLOOKUP(CONCATENATE($F2999," ",$G2999),AllocFactorMatrix,(I$4+1),FALSE)*$E2999</f>
        <v>0</v>
      </c>
      <c r="J2999" s="22">
        <f>VLOOKUP(CONCATENATE($F2999," ",$G2999),AllocFactorMatrix,(J$4+1),FALSE)*$E2999</f>
        <v>0</v>
      </c>
      <c r="K2999" s="22">
        <f>VLOOKUP(CONCATENATE($F2999," ",$G2999),AllocFactorMatrix,(K$4+1),FALSE)*$E2999</f>
        <v>0</v>
      </c>
      <c r="L2999" s="22">
        <f>VLOOKUP(CONCATENATE($F2999," ",$G2999),AllocFactorMatrix,(L$4+1),FALSE)*$E2999</f>
        <v>0</v>
      </c>
      <c r="M2999" s="22">
        <f t="shared" si="1389"/>
        <v>0</v>
      </c>
      <c r="N2999" s="22">
        <f>VLOOKUP(CONCATENATE($F2999," ",$G2999),AllocFactorMatrix,(N$4+1),FALSE)*$E2999</f>
        <v>0</v>
      </c>
      <c r="O2999" s="22">
        <f>VLOOKUP(CONCATENATE($F2999," ",$G2999),AllocFactorMatrix,(O$4+1),FALSE)*$E2999</f>
        <v>0</v>
      </c>
      <c r="P2999" s="22">
        <f>VLOOKUP(CONCATENATE($F2999," ",$G2999),AllocFactorMatrix,(P$4+1),FALSE)*$E2999</f>
        <v>0</v>
      </c>
      <c r="Q2999" s="22">
        <f>VLOOKUP(CONCATENATE($F2999," ",$G2999),AllocFactorMatrix,(Q$4+1),FALSE)*$E2999</f>
        <v>0</v>
      </c>
      <c r="R2999" s="22">
        <f t="shared" si="1397"/>
        <v>0</v>
      </c>
      <c r="S2999" s="22">
        <f>VLOOKUP(CONCATENATE($F2999," ",$G2999),AllocFactorMatrix,(S$4+1),FALSE)*$E2999</f>
        <v>0</v>
      </c>
      <c r="T2999" s="22">
        <f>VLOOKUP(CONCATENATE($F2999," ",$G2999),AllocFactorMatrix,(T$4+1),FALSE)*$E2999</f>
        <v>0</v>
      </c>
      <c r="U2999" s="22">
        <f>VLOOKUP(CONCATENATE($F2999," ",$G2999),AllocFactorMatrix,(U$4+1),FALSE)*$E2999</f>
        <v>0</v>
      </c>
      <c r="V2999" s="22">
        <f>VLOOKUP(CONCATENATE($F2999," ",$G2999),AllocFactorMatrix,(V$4+1),FALSE)*$E2999</f>
        <v>0</v>
      </c>
      <c r="W2999" s="22">
        <f t="shared" si="1398"/>
        <v>0</v>
      </c>
      <c r="X2999" s="22">
        <f>VLOOKUP(CONCATENATE($F2999," ",$G2999),AllocFactorMatrix,(X$4+1),FALSE)*$E2999</f>
        <v>0</v>
      </c>
      <c r="Y2999" s="22">
        <f>VLOOKUP(CONCATENATE($F2999," ",$G2999),AllocFactorMatrix,(Y$4+1),FALSE)*$E2999</f>
        <v>0</v>
      </c>
      <c r="Z2999" s="22">
        <f t="shared" si="1390"/>
        <v>0</v>
      </c>
      <c r="AA2999" s="22">
        <f>VLOOKUP(CONCATENATE($F2999," ",$G2999),AllocFactorMatrix,(AA$4+1),FALSE)*$E2999</f>
        <v>0</v>
      </c>
      <c r="AB2999" s="22">
        <f>VLOOKUP(CONCATENATE($F2999," ",$G2999),AllocFactorMatrix,(AB$4+1),FALSE)*$E2999</f>
        <v>0</v>
      </c>
      <c r="AC2999" s="22">
        <f>VLOOKUP(CONCATENATE($F2999," ",$G2999),AllocFactorMatrix,(AC$4+1),FALSE)*$E2999</f>
        <v>0</v>
      </c>
    </row>
    <row r="3000" spans="4:29" hidden="1" outlineLevel="1">
      <c r="F3000" s="42" t="str">
        <f>F3007</f>
        <v>PROD_ENERGY</v>
      </c>
      <c r="G3000" s="17" t="str">
        <f>$G$8</f>
        <v>PRODUCTION</v>
      </c>
      <c r="H3000" s="21">
        <f t="shared" si="1380"/>
        <v>0</v>
      </c>
      <c r="I3000" s="22">
        <f>VLOOKUP(CONCATENATE($F3000," ",$G3000),AllocFactorMatrix,(I$4+1),FALSE)*$E3007</f>
        <v>0</v>
      </c>
      <c r="J3000" s="22">
        <f>VLOOKUP(CONCATENATE($F3000," ",$G3000),AllocFactorMatrix,(J$4+1),FALSE)*$E3007</f>
        <v>0</v>
      </c>
      <c r="K3000" s="22">
        <f>VLOOKUP(CONCATENATE($F3000," ",$G3000),AllocFactorMatrix,(K$4+1),FALSE)*$E3007</f>
        <v>0</v>
      </c>
      <c r="L3000" s="22">
        <f>VLOOKUP(CONCATENATE($F3000," ",$G3000),AllocFactorMatrix,(L$4+1),FALSE)*$E3007</f>
        <v>0</v>
      </c>
      <c r="M3000" s="22">
        <f t="shared" ref="M3000:M3007" si="1399">SUBTOTAL(9,J3000:L3000)</f>
        <v>0</v>
      </c>
      <c r="N3000" s="22">
        <f>VLOOKUP(CONCATENATE($F3000," ",$G3000),AllocFactorMatrix,(N$4+1),FALSE)*$E3007</f>
        <v>0</v>
      </c>
      <c r="O3000" s="22">
        <f>VLOOKUP(CONCATENATE($F3000," ",$G3000),AllocFactorMatrix,(O$4+1),FALSE)*$E3007</f>
        <v>0</v>
      </c>
      <c r="P3000" s="22">
        <f>VLOOKUP(CONCATENATE($F3000," ",$G3000),AllocFactorMatrix,(P$4+1),FALSE)*$E3007</f>
        <v>0</v>
      </c>
      <c r="Q3000" s="22">
        <f>VLOOKUP(CONCATENATE($F3000," ",$G3000),AllocFactorMatrix,(Q$4+1),FALSE)*$E3007</f>
        <v>0</v>
      </c>
      <c r="R3000" s="22">
        <f>SUBTOTAL(9,N3000:Q3000)</f>
        <v>0</v>
      </c>
      <c r="S3000" s="22">
        <f>VLOOKUP(CONCATENATE($F3000," ",$G3000),AllocFactorMatrix,(S$4+1),FALSE)*$E3007</f>
        <v>0</v>
      </c>
      <c r="T3000" s="22">
        <f>VLOOKUP(CONCATENATE($F3000," ",$G3000),AllocFactorMatrix,(T$4+1),FALSE)*$E3007</f>
        <v>0</v>
      </c>
      <c r="U3000" s="22">
        <f>VLOOKUP(CONCATENATE($F3000," ",$G3000),AllocFactorMatrix,(U$4+1),FALSE)*$E3007</f>
        <v>0</v>
      </c>
      <c r="V3000" s="22">
        <f>VLOOKUP(CONCATENATE($F3000," ",$G3000),AllocFactorMatrix,(V$4+1),FALSE)*$E3007</f>
        <v>0</v>
      </c>
      <c r="W3000" s="22">
        <f>SUBTOTAL(9,S3000:V3000)</f>
        <v>0</v>
      </c>
      <c r="X3000" s="22">
        <f>VLOOKUP(CONCATENATE($F3000," ",$G3000),AllocFactorMatrix,(X$4+1),FALSE)*$E3007</f>
        <v>0</v>
      </c>
      <c r="Y3000" s="22">
        <f>VLOOKUP(CONCATENATE($F3000," ",$G3000),AllocFactorMatrix,(Y$4+1),FALSE)*$E3007</f>
        <v>0</v>
      </c>
      <c r="Z3000" s="22">
        <f t="shared" ref="Z3000:Z3007" si="1400">SUBTOTAL(9,X3000:Y3000)</f>
        <v>0</v>
      </c>
      <c r="AA3000" s="22">
        <f>VLOOKUP(CONCATENATE($F3000," ",$G3000),AllocFactorMatrix,(AA$4+1),FALSE)*$E3007</f>
        <v>0</v>
      </c>
      <c r="AB3000" s="22">
        <f>VLOOKUP(CONCATENATE($F3000," ",$G3000),AllocFactorMatrix,(AB$4+1),FALSE)*$E3007</f>
        <v>0</v>
      </c>
      <c r="AC3000" s="22">
        <f>VLOOKUP(CONCATENATE($F3000," ",$G3000),AllocFactorMatrix,(AC$4+1),FALSE)*$E3007</f>
        <v>0</v>
      </c>
    </row>
    <row r="3001" spans="4:29" hidden="1" outlineLevel="1">
      <c r="F3001" s="42" t="str">
        <f>F3007</f>
        <v>PROD_ENERGY</v>
      </c>
      <c r="G3001" s="17" t="str">
        <f>$G$9</f>
        <v>BULKTRAN</v>
      </c>
      <c r="H3001" s="21">
        <f t="shared" si="1380"/>
        <v>0</v>
      </c>
      <c r="I3001" s="22">
        <f>VLOOKUP(CONCATENATE($F3001," ",$G3001),AllocFactorMatrix,(I$4+1),FALSE)*$E3007</f>
        <v>0</v>
      </c>
      <c r="J3001" s="22">
        <f>VLOOKUP(CONCATENATE($F3001," ",$G3001),AllocFactorMatrix,(J$4+1),FALSE)*$E3007</f>
        <v>0</v>
      </c>
      <c r="K3001" s="22">
        <f>VLOOKUP(CONCATENATE($F3001," ",$G3001),AllocFactorMatrix,(K$4+1),FALSE)*$E3007</f>
        <v>0</v>
      </c>
      <c r="L3001" s="22">
        <f>VLOOKUP(CONCATENATE($F3001," ",$G3001),AllocFactorMatrix,(L$4+1),FALSE)*$E3007</f>
        <v>0</v>
      </c>
      <c r="M3001" s="22">
        <f t="shared" si="1399"/>
        <v>0</v>
      </c>
      <c r="N3001" s="22">
        <f>VLOOKUP(CONCATENATE($F3001," ",$G3001),AllocFactorMatrix,(N$4+1),FALSE)*$E3007</f>
        <v>0</v>
      </c>
      <c r="O3001" s="22">
        <f>VLOOKUP(CONCATENATE($F3001," ",$G3001),AllocFactorMatrix,(O$4+1),FALSE)*$E3007</f>
        <v>0</v>
      </c>
      <c r="P3001" s="22">
        <f>VLOOKUP(CONCATENATE($F3001," ",$G3001),AllocFactorMatrix,(P$4+1),FALSE)*$E3007</f>
        <v>0</v>
      </c>
      <c r="Q3001" s="22">
        <f>VLOOKUP(CONCATENATE($F3001," ",$G3001),AllocFactorMatrix,(Q$4+1),FALSE)*$E3007</f>
        <v>0</v>
      </c>
      <c r="R3001" s="22">
        <f t="shared" ref="R3001:R3007" si="1401">SUBTOTAL(9,N3001:Q3001)</f>
        <v>0</v>
      </c>
      <c r="S3001" s="22">
        <f>VLOOKUP(CONCATENATE($F3001," ",$G3001),AllocFactorMatrix,(S$4+1),FALSE)*$E3007</f>
        <v>0</v>
      </c>
      <c r="T3001" s="22">
        <f>VLOOKUP(CONCATENATE($F3001," ",$G3001),AllocFactorMatrix,(T$4+1),FALSE)*$E3007</f>
        <v>0</v>
      </c>
      <c r="U3001" s="22">
        <f>VLOOKUP(CONCATENATE($F3001," ",$G3001),AllocFactorMatrix,(U$4+1),FALSE)*$E3007</f>
        <v>0</v>
      </c>
      <c r="V3001" s="22">
        <f>VLOOKUP(CONCATENATE($F3001," ",$G3001),AllocFactorMatrix,(V$4+1),FALSE)*$E3007</f>
        <v>0</v>
      </c>
      <c r="W3001" s="22">
        <f t="shared" ref="W3001:W3007" si="1402">SUBTOTAL(9,S3001:V3001)</f>
        <v>0</v>
      </c>
      <c r="X3001" s="22">
        <f>VLOOKUP(CONCATENATE($F3001," ",$G3001),AllocFactorMatrix,(X$4+1),FALSE)*$E3007</f>
        <v>0</v>
      </c>
      <c r="Y3001" s="22">
        <f>VLOOKUP(CONCATENATE($F3001," ",$G3001),AllocFactorMatrix,(Y$4+1),FALSE)*$E3007</f>
        <v>0</v>
      </c>
      <c r="Z3001" s="22">
        <f t="shared" si="1400"/>
        <v>0</v>
      </c>
      <c r="AA3001" s="22">
        <f>VLOOKUP(CONCATENATE($F3001," ",$G3001),AllocFactorMatrix,(AA$4+1),FALSE)*$E3007</f>
        <v>0</v>
      </c>
      <c r="AB3001" s="22">
        <f>VLOOKUP(CONCATENATE($F3001," ",$G3001),AllocFactorMatrix,(AB$4+1),FALSE)*$E3007</f>
        <v>0</v>
      </c>
      <c r="AC3001" s="22">
        <f>VLOOKUP(CONCATENATE($F3001," ",$G3001),AllocFactorMatrix,(AC$4+1),FALSE)*$E3007</f>
        <v>0</v>
      </c>
    </row>
    <row r="3002" spans="4:29" hidden="1" outlineLevel="1">
      <c r="F3002" s="42" t="str">
        <f>F3007</f>
        <v>PROD_ENERGY</v>
      </c>
      <c r="G3002" s="17" t="str">
        <f>$G$10</f>
        <v>SUBTRAN</v>
      </c>
      <c r="H3002" s="21">
        <f t="shared" si="1380"/>
        <v>0</v>
      </c>
      <c r="I3002" s="22">
        <f>VLOOKUP(CONCATENATE($F3002," ",$G3002),AllocFactorMatrix,(I$4+1),FALSE)*$E3007</f>
        <v>0</v>
      </c>
      <c r="J3002" s="22">
        <f>VLOOKUP(CONCATENATE($F3002," ",$G3002),AllocFactorMatrix,(J$4+1),FALSE)*$E3007</f>
        <v>0</v>
      </c>
      <c r="K3002" s="22">
        <f>VLOOKUP(CONCATENATE($F3002," ",$G3002),AllocFactorMatrix,(K$4+1),FALSE)*$E3007</f>
        <v>0</v>
      </c>
      <c r="L3002" s="22">
        <f>VLOOKUP(CONCATENATE($F3002," ",$G3002),AllocFactorMatrix,(L$4+1),FALSE)*$E3007</f>
        <v>0</v>
      </c>
      <c r="M3002" s="22">
        <f t="shared" si="1399"/>
        <v>0</v>
      </c>
      <c r="N3002" s="22">
        <f>VLOOKUP(CONCATENATE($F3002," ",$G3002),AllocFactorMatrix,(N$4+1),FALSE)*$E3007</f>
        <v>0</v>
      </c>
      <c r="O3002" s="22">
        <f>VLOOKUP(CONCATENATE($F3002," ",$G3002),AllocFactorMatrix,(O$4+1),FALSE)*$E3007</f>
        <v>0</v>
      </c>
      <c r="P3002" s="22">
        <f>VLOOKUP(CONCATENATE($F3002," ",$G3002),AllocFactorMatrix,(P$4+1),FALSE)*$E3007</f>
        <v>0</v>
      </c>
      <c r="Q3002" s="22">
        <f>VLOOKUP(CONCATENATE($F3002," ",$G3002),AllocFactorMatrix,(Q$4+1),FALSE)*$E3007</f>
        <v>0</v>
      </c>
      <c r="R3002" s="22">
        <f t="shared" si="1401"/>
        <v>0</v>
      </c>
      <c r="S3002" s="22">
        <f>VLOOKUP(CONCATENATE($F3002," ",$G3002),AllocFactorMatrix,(S$4+1),FALSE)*$E3007</f>
        <v>0</v>
      </c>
      <c r="T3002" s="22">
        <f>VLOOKUP(CONCATENATE($F3002," ",$G3002),AllocFactorMatrix,(T$4+1),FALSE)*$E3007</f>
        <v>0</v>
      </c>
      <c r="U3002" s="22">
        <f>VLOOKUP(CONCATENATE($F3002," ",$G3002),AllocFactorMatrix,(U$4+1),FALSE)*$E3007</f>
        <v>0</v>
      </c>
      <c r="V3002" s="22">
        <f>VLOOKUP(CONCATENATE($F3002," ",$G3002),AllocFactorMatrix,(V$4+1),FALSE)*$E3007</f>
        <v>0</v>
      </c>
      <c r="W3002" s="22">
        <f t="shared" si="1402"/>
        <v>0</v>
      </c>
      <c r="X3002" s="22">
        <f>VLOOKUP(CONCATENATE($F3002," ",$G3002),AllocFactorMatrix,(X$4+1),FALSE)*$E3007</f>
        <v>0</v>
      </c>
      <c r="Y3002" s="22">
        <f>VLOOKUP(CONCATENATE($F3002," ",$G3002),AllocFactorMatrix,(Y$4+1),FALSE)*$E3007</f>
        <v>0</v>
      </c>
      <c r="Z3002" s="22">
        <f t="shared" si="1400"/>
        <v>0</v>
      </c>
      <c r="AA3002" s="22">
        <f>VLOOKUP(CONCATENATE($F3002," ",$G3002),AllocFactorMatrix,(AA$4+1),FALSE)*$E3007</f>
        <v>0</v>
      </c>
      <c r="AB3002" s="22">
        <f>VLOOKUP(CONCATENATE($F3002," ",$G3002),AllocFactorMatrix,(AB$4+1),FALSE)*$E3007</f>
        <v>0</v>
      </c>
      <c r="AC3002" s="22">
        <f>VLOOKUP(CONCATENATE($F3002," ",$G3002),AllocFactorMatrix,(AC$4+1),FALSE)*$E3007</f>
        <v>0</v>
      </c>
    </row>
    <row r="3003" spans="4:29" hidden="1" outlineLevel="1">
      <c r="F3003" s="42" t="str">
        <f>F3007</f>
        <v>PROD_ENERGY</v>
      </c>
      <c r="G3003" s="17" t="str">
        <f>$G$11</f>
        <v>DISTPRI</v>
      </c>
      <c r="H3003" s="21">
        <f t="shared" si="1380"/>
        <v>0</v>
      </c>
      <c r="I3003" s="22">
        <f>VLOOKUP(CONCATENATE($F3003," ",$G3003),AllocFactorMatrix,(I$4+1),FALSE)*$E3007</f>
        <v>0</v>
      </c>
      <c r="J3003" s="22">
        <f>VLOOKUP(CONCATENATE($F3003," ",$G3003),AllocFactorMatrix,(J$4+1),FALSE)*$E3007</f>
        <v>0</v>
      </c>
      <c r="K3003" s="22">
        <f>VLOOKUP(CONCATENATE($F3003," ",$G3003),AllocFactorMatrix,(K$4+1),FALSE)*$E3007</f>
        <v>0</v>
      </c>
      <c r="L3003" s="22">
        <f>VLOOKUP(CONCATENATE($F3003," ",$G3003),AllocFactorMatrix,(L$4+1),FALSE)*$E3007</f>
        <v>0</v>
      </c>
      <c r="M3003" s="22">
        <f t="shared" si="1399"/>
        <v>0</v>
      </c>
      <c r="N3003" s="22">
        <f>VLOOKUP(CONCATENATE($F3003," ",$G3003),AllocFactorMatrix,(N$4+1),FALSE)*$E3007</f>
        <v>0</v>
      </c>
      <c r="O3003" s="22">
        <f>VLOOKUP(CONCATENATE($F3003," ",$G3003),AllocFactorMatrix,(O$4+1),FALSE)*$E3007</f>
        <v>0</v>
      </c>
      <c r="P3003" s="22">
        <f>VLOOKUP(CONCATENATE($F3003," ",$G3003),AllocFactorMatrix,(P$4+1),FALSE)*$E3007</f>
        <v>0</v>
      </c>
      <c r="Q3003" s="22">
        <f>VLOOKUP(CONCATENATE($F3003," ",$G3003),AllocFactorMatrix,(Q$4+1),FALSE)*$E3007</f>
        <v>0</v>
      </c>
      <c r="R3003" s="22">
        <f t="shared" si="1401"/>
        <v>0</v>
      </c>
      <c r="S3003" s="22">
        <f>VLOOKUP(CONCATENATE($F3003," ",$G3003),AllocFactorMatrix,(S$4+1),FALSE)*$E3007</f>
        <v>0</v>
      </c>
      <c r="T3003" s="22">
        <f>VLOOKUP(CONCATENATE($F3003," ",$G3003),AllocFactorMatrix,(T$4+1),FALSE)*$E3007</f>
        <v>0</v>
      </c>
      <c r="U3003" s="22">
        <f>VLOOKUP(CONCATENATE($F3003," ",$G3003),AllocFactorMatrix,(U$4+1),FALSE)*$E3007</f>
        <v>0</v>
      </c>
      <c r="V3003" s="22">
        <f>VLOOKUP(CONCATENATE($F3003," ",$G3003),AllocFactorMatrix,(V$4+1),FALSE)*$E3007</f>
        <v>0</v>
      </c>
      <c r="W3003" s="22">
        <f t="shared" si="1402"/>
        <v>0</v>
      </c>
      <c r="X3003" s="22">
        <f>VLOOKUP(CONCATENATE($F3003," ",$G3003),AllocFactorMatrix,(X$4+1),FALSE)*$E3007</f>
        <v>0</v>
      </c>
      <c r="Y3003" s="22">
        <f>VLOOKUP(CONCATENATE($F3003," ",$G3003),AllocFactorMatrix,(Y$4+1),FALSE)*$E3007</f>
        <v>0</v>
      </c>
      <c r="Z3003" s="22">
        <f t="shared" si="1400"/>
        <v>0</v>
      </c>
      <c r="AA3003" s="22">
        <f>VLOOKUP(CONCATENATE($F3003," ",$G3003),AllocFactorMatrix,(AA$4+1),FALSE)*$E3007</f>
        <v>0</v>
      </c>
      <c r="AB3003" s="22">
        <f>VLOOKUP(CONCATENATE($F3003," ",$G3003),AllocFactorMatrix,(AB$4+1),FALSE)*$E3007</f>
        <v>0</v>
      </c>
      <c r="AC3003" s="22">
        <f>VLOOKUP(CONCATENATE($F3003," ",$G3003),AllocFactorMatrix,(AC$4+1),FALSE)*$E3007</f>
        <v>0</v>
      </c>
    </row>
    <row r="3004" spans="4:29" hidden="1" outlineLevel="1">
      <c r="F3004" s="42" t="str">
        <f>F3007</f>
        <v>PROD_ENERGY</v>
      </c>
      <c r="G3004" s="17" t="str">
        <f>$G$12</f>
        <v>DISTSEC</v>
      </c>
      <c r="H3004" s="21">
        <f t="shared" si="1380"/>
        <v>0</v>
      </c>
      <c r="I3004" s="22">
        <f>VLOOKUP(CONCATENATE($F3004," ",$G3004),AllocFactorMatrix,(I$4+1),FALSE)*$E3007</f>
        <v>0</v>
      </c>
      <c r="J3004" s="22">
        <f>VLOOKUP(CONCATENATE($F3004," ",$G3004),AllocFactorMatrix,(J$4+1),FALSE)*$E3007</f>
        <v>0</v>
      </c>
      <c r="K3004" s="22">
        <f>VLOOKUP(CONCATENATE($F3004," ",$G3004),AllocFactorMatrix,(K$4+1),FALSE)*$E3007</f>
        <v>0</v>
      </c>
      <c r="L3004" s="22">
        <f>VLOOKUP(CONCATENATE($F3004," ",$G3004),AllocFactorMatrix,(L$4+1),FALSE)*$E3007</f>
        <v>0</v>
      </c>
      <c r="M3004" s="22">
        <f t="shared" si="1399"/>
        <v>0</v>
      </c>
      <c r="N3004" s="22">
        <f>VLOOKUP(CONCATENATE($F3004," ",$G3004),AllocFactorMatrix,(N$4+1),FALSE)*$E3007</f>
        <v>0</v>
      </c>
      <c r="O3004" s="22">
        <f>VLOOKUP(CONCATENATE($F3004," ",$G3004),AllocFactorMatrix,(O$4+1),FALSE)*$E3007</f>
        <v>0</v>
      </c>
      <c r="P3004" s="22">
        <f>VLOOKUP(CONCATENATE($F3004," ",$G3004),AllocFactorMatrix,(P$4+1),FALSE)*$E3007</f>
        <v>0</v>
      </c>
      <c r="Q3004" s="22">
        <f>VLOOKUP(CONCATENATE($F3004," ",$G3004),AllocFactorMatrix,(Q$4+1),FALSE)*$E3007</f>
        <v>0</v>
      </c>
      <c r="R3004" s="22">
        <f t="shared" si="1401"/>
        <v>0</v>
      </c>
      <c r="S3004" s="22">
        <f>VLOOKUP(CONCATENATE($F3004," ",$G3004),AllocFactorMatrix,(S$4+1),FALSE)*$E3007</f>
        <v>0</v>
      </c>
      <c r="T3004" s="22">
        <f>VLOOKUP(CONCATENATE($F3004," ",$G3004),AllocFactorMatrix,(T$4+1),FALSE)*$E3007</f>
        <v>0</v>
      </c>
      <c r="U3004" s="22">
        <f>VLOOKUP(CONCATENATE($F3004," ",$G3004),AllocFactorMatrix,(U$4+1),FALSE)*$E3007</f>
        <v>0</v>
      </c>
      <c r="V3004" s="22">
        <f>VLOOKUP(CONCATENATE($F3004," ",$G3004),AllocFactorMatrix,(V$4+1),FALSE)*$E3007</f>
        <v>0</v>
      </c>
      <c r="W3004" s="22">
        <f t="shared" si="1402"/>
        <v>0</v>
      </c>
      <c r="X3004" s="22">
        <f>VLOOKUP(CONCATENATE($F3004," ",$G3004),AllocFactorMatrix,(X$4+1),FALSE)*$E3007</f>
        <v>0</v>
      </c>
      <c r="Y3004" s="22">
        <f>VLOOKUP(CONCATENATE($F3004," ",$G3004),AllocFactorMatrix,(Y$4+1),FALSE)*$E3007</f>
        <v>0</v>
      </c>
      <c r="Z3004" s="22">
        <f t="shared" si="1400"/>
        <v>0</v>
      </c>
      <c r="AA3004" s="22">
        <f>VLOOKUP(CONCATENATE($F3004," ",$G3004),AllocFactorMatrix,(AA$4+1),FALSE)*$E3007</f>
        <v>0</v>
      </c>
      <c r="AB3004" s="22">
        <f>VLOOKUP(CONCATENATE($F3004," ",$G3004),AllocFactorMatrix,(AB$4+1),FALSE)*$E3007</f>
        <v>0</v>
      </c>
      <c r="AC3004" s="22">
        <f>VLOOKUP(CONCATENATE($F3004," ",$G3004),AllocFactorMatrix,(AC$4+1),FALSE)*$E3007</f>
        <v>0</v>
      </c>
    </row>
    <row r="3005" spans="4:29" hidden="1" outlineLevel="1">
      <c r="F3005" s="42" t="str">
        <f>F3007</f>
        <v>PROD_ENERGY</v>
      </c>
      <c r="G3005" s="17" t="str">
        <f>$G$13</f>
        <v>ENERGY</v>
      </c>
      <c r="H3005" s="21">
        <f t="shared" si="1380"/>
        <v>0</v>
      </c>
      <c r="I3005" s="22">
        <f>VLOOKUP(CONCATENATE($F3005," ",$G3005),AllocFactorMatrix,(I$4+1),FALSE)*$E3007</f>
        <v>0</v>
      </c>
      <c r="J3005" s="22">
        <f>VLOOKUP(CONCATENATE($F3005," ",$G3005),AllocFactorMatrix,(J$4+1),FALSE)*$E3007</f>
        <v>0</v>
      </c>
      <c r="K3005" s="22">
        <f>VLOOKUP(CONCATENATE($F3005," ",$G3005),AllocFactorMatrix,(K$4+1),FALSE)*$E3007</f>
        <v>0</v>
      </c>
      <c r="L3005" s="22">
        <f>VLOOKUP(CONCATENATE($F3005," ",$G3005),AllocFactorMatrix,(L$4+1),FALSE)*$E3007</f>
        <v>0</v>
      </c>
      <c r="M3005" s="22">
        <f t="shared" si="1399"/>
        <v>0</v>
      </c>
      <c r="N3005" s="22">
        <f>VLOOKUP(CONCATENATE($F3005," ",$G3005),AllocFactorMatrix,(N$4+1),FALSE)*$E3007</f>
        <v>0</v>
      </c>
      <c r="O3005" s="22">
        <f>VLOOKUP(CONCATENATE($F3005," ",$G3005),AllocFactorMatrix,(O$4+1),FALSE)*$E3007</f>
        <v>0</v>
      </c>
      <c r="P3005" s="22">
        <f>VLOOKUP(CONCATENATE($F3005," ",$G3005),AllocFactorMatrix,(P$4+1),FALSE)*$E3007</f>
        <v>0</v>
      </c>
      <c r="Q3005" s="22">
        <f>VLOOKUP(CONCATENATE($F3005," ",$G3005),AllocFactorMatrix,(Q$4+1),FALSE)*$E3007</f>
        <v>0</v>
      </c>
      <c r="R3005" s="22">
        <f t="shared" si="1401"/>
        <v>0</v>
      </c>
      <c r="S3005" s="22">
        <f>VLOOKUP(CONCATENATE($F3005," ",$G3005),AllocFactorMatrix,(S$4+1),FALSE)*$E3007</f>
        <v>0</v>
      </c>
      <c r="T3005" s="22">
        <f>VLOOKUP(CONCATENATE($F3005," ",$G3005),AllocFactorMatrix,(T$4+1),FALSE)*$E3007</f>
        <v>0</v>
      </c>
      <c r="U3005" s="22">
        <f>VLOOKUP(CONCATENATE($F3005," ",$G3005),AllocFactorMatrix,(U$4+1),FALSE)*$E3007</f>
        <v>0</v>
      </c>
      <c r="V3005" s="22">
        <f>VLOOKUP(CONCATENATE($F3005," ",$G3005),AllocFactorMatrix,(V$4+1),FALSE)*$E3007</f>
        <v>0</v>
      </c>
      <c r="W3005" s="22">
        <f t="shared" si="1402"/>
        <v>0</v>
      </c>
      <c r="X3005" s="22">
        <f>VLOOKUP(CONCATENATE($F3005," ",$G3005),AllocFactorMatrix,(X$4+1),FALSE)*$E3007</f>
        <v>0</v>
      </c>
      <c r="Y3005" s="22">
        <f>VLOOKUP(CONCATENATE($F3005," ",$G3005),AllocFactorMatrix,(Y$4+1),FALSE)*$E3007</f>
        <v>0</v>
      </c>
      <c r="Z3005" s="22">
        <f t="shared" si="1400"/>
        <v>0</v>
      </c>
      <c r="AA3005" s="22">
        <f>VLOOKUP(CONCATENATE($F3005," ",$G3005),AllocFactorMatrix,(AA$4+1),FALSE)*$E3007</f>
        <v>0</v>
      </c>
      <c r="AB3005" s="22">
        <f>VLOOKUP(CONCATENATE($F3005," ",$G3005),AllocFactorMatrix,(AB$4+1),FALSE)*$E3007</f>
        <v>0</v>
      </c>
      <c r="AC3005" s="22">
        <f>VLOOKUP(CONCATENATE($F3005," ",$G3005),AllocFactorMatrix,(AC$4+1),FALSE)*$E3007</f>
        <v>0</v>
      </c>
    </row>
    <row r="3006" spans="4:29" hidden="1" outlineLevel="1">
      <c r="F3006" s="42" t="str">
        <f>F3007</f>
        <v>PROD_ENERGY</v>
      </c>
      <c r="G3006" s="17" t="str">
        <f>$G$14</f>
        <v>CUSTOMER</v>
      </c>
      <c r="H3006" s="21">
        <f t="shared" si="1380"/>
        <v>0</v>
      </c>
      <c r="I3006" s="22">
        <f>VLOOKUP(CONCATENATE($F3006," ",$G3006),AllocFactorMatrix,(I$4+1),FALSE)*$E3007</f>
        <v>0</v>
      </c>
      <c r="J3006" s="22">
        <f>VLOOKUP(CONCATENATE($F3006," ",$G3006),AllocFactorMatrix,(J$4+1),FALSE)*$E3007</f>
        <v>0</v>
      </c>
      <c r="K3006" s="22">
        <f>VLOOKUP(CONCATENATE($F3006," ",$G3006),AllocFactorMatrix,(K$4+1),FALSE)*$E3007</f>
        <v>0</v>
      </c>
      <c r="L3006" s="22">
        <f>VLOOKUP(CONCATENATE($F3006," ",$G3006),AllocFactorMatrix,(L$4+1),FALSE)*$E3007</f>
        <v>0</v>
      </c>
      <c r="M3006" s="22">
        <f t="shared" si="1399"/>
        <v>0</v>
      </c>
      <c r="N3006" s="22">
        <f>VLOOKUP(CONCATENATE($F3006," ",$G3006),AllocFactorMatrix,(N$4+1),FALSE)*$E3007</f>
        <v>0</v>
      </c>
      <c r="O3006" s="22">
        <f>VLOOKUP(CONCATENATE($F3006," ",$G3006),AllocFactorMatrix,(O$4+1),FALSE)*$E3007</f>
        <v>0</v>
      </c>
      <c r="P3006" s="22">
        <f>VLOOKUP(CONCATENATE($F3006," ",$G3006),AllocFactorMatrix,(P$4+1),FALSE)*$E3007</f>
        <v>0</v>
      </c>
      <c r="Q3006" s="22">
        <f>VLOOKUP(CONCATENATE($F3006," ",$G3006),AllocFactorMatrix,(Q$4+1),FALSE)*$E3007</f>
        <v>0</v>
      </c>
      <c r="R3006" s="22">
        <f t="shared" si="1401"/>
        <v>0</v>
      </c>
      <c r="S3006" s="22">
        <f>VLOOKUP(CONCATENATE($F3006," ",$G3006),AllocFactorMatrix,(S$4+1),FALSE)*$E3007</f>
        <v>0</v>
      </c>
      <c r="T3006" s="22">
        <f>VLOOKUP(CONCATENATE($F3006," ",$G3006),AllocFactorMatrix,(T$4+1),FALSE)*$E3007</f>
        <v>0</v>
      </c>
      <c r="U3006" s="22">
        <f>VLOOKUP(CONCATENATE($F3006," ",$G3006),AllocFactorMatrix,(U$4+1),FALSE)*$E3007</f>
        <v>0</v>
      </c>
      <c r="V3006" s="22">
        <f>VLOOKUP(CONCATENATE($F3006," ",$G3006),AllocFactorMatrix,(V$4+1),FALSE)*$E3007</f>
        <v>0</v>
      </c>
      <c r="W3006" s="22">
        <f t="shared" si="1402"/>
        <v>0</v>
      </c>
      <c r="X3006" s="22">
        <f>VLOOKUP(CONCATENATE($F3006," ",$G3006),AllocFactorMatrix,(X$4+1),FALSE)*$E3007</f>
        <v>0</v>
      </c>
      <c r="Y3006" s="22">
        <f>VLOOKUP(CONCATENATE($F3006," ",$G3006),AllocFactorMatrix,(Y$4+1),FALSE)*$E3007</f>
        <v>0</v>
      </c>
      <c r="Z3006" s="22">
        <f t="shared" si="1400"/>
        <v>0</v>
      </c>
      <c r="AA3006" s="22">
        <f>VLOOKUP(CONCATENATE($F3006," ",$G3006),AllocFactorMatrix,(AA$4+1),FALSE)*$E3007</f>
        <v>0</v>
      </c>
      <c r="AB3006" s="22">
        <f>VLOOKUP(CONCATENATE($F3006," ",$G3006),AllocFactorMatrix,(AB$4+1),FALSE)*$E3007</f>
        <v>0</v>
      </c>
      <c r="AC3006" s="22">
        <f>VLOOKUP(CONCATENATE($F3006," ",$G3006),AllocFactorMatrix,(AC$4+1),FALSE)*$E3007</f>
        <v>0</v>
      </c>
    </row>
    <row r="3007" spans="4:29" collapsed="1">
      <c r="D3007" s="39" t="s">
        <v>664</v>
      </c>
      <c r="E3007" s="19"/>
      <c r="F3007" s="42" t="s">
        <v>31</v>
      </c>
      <c r="G3007" s="17" t="str">
        <f>$G$15</f>
        <v>TOTAL</v>
      </c>
      <c r="H3007" s="21">
        <f t="shared" si="1380"/>
        <v>0</v>
      </c>
      <c r="I3007" s="22">
        <f>VLOOKUP(CONCATENATE($F3007," ",$G3007),AllocFactorMatrix,(I$4+1),FALSE)*$E3007</f>
        <v>0</v>
      </c>
      <c r="J3007" s="22">
        <f>VLOOKUP(CONCATENATE($F3007," ",$G3007),AllocFactorMatrix,(J$4+1),FALSE)*$E3007</f>
        <v>0</v>
      </c>
      <c r="K3007" s="22">
        <f>VLOOKUP(CONCATENATE($F3007," ",$G3007),AllocFactorMatrix,(K$4+1),FALSE)*$E3007</f>
        <v>0</v>
      </c>
      <c r="L3007" s="22">
        <f>VLOOKUP(CONCATENATE($F3007," ",$G3007),AllocFactorMatrix,(L$4+1),FALSE)*$E3007</f>
        <v>0</v>
      </c>
      <c r="M3007" s="22">
        <f t="shared" si="1399"/>
        <v>0</v>
      </c>
      <c r="N3007" s="22">
        <f>VLOOKUP(CONCATENATE($F3007," ",$G3007),AllocFactorMatrix,(N$4+1),FALSE)*$E3007</f>
        <v>0</v>
      </c>
      <c r="O3007" s="22">
        <f>VLOOKUP(CONCATENATE($F3007," ",$G3007),AllocFactorMatrix,(O$4+1),FALSE)*$E3007</f>
        <v>0</v>
      </c>
      <c r="P3007" s="22">
        <f>VLOOKUP(CONCATENATE($F3007," ",$G3007),AllocFactorMatrix,(P$4+1),FALSE)*$E3007</f>
        <v>0</v>
      </c>
      <c r="Q3007" s="22">
        <f>VLOOKUP(CONCATENATE($F3007," ",$G3007),AllocFactorMatrix,(Q$4+1),FALSE)*$E3007</f>
        <v>0</v>
      </c>
      <c r="R3007" s="22">
        <f t="shared" si="1401"/>
        <v>0</v>
      </c>
      <c r="S3007" s="22">
        <f>VLOOKUP(CONCATENATE($F3007," ",$G3007),AllocFactorMatrix,(S$4+1),FALSE)*$E3007</f>
        <v>0</v>
      </c>
      <c r="T3007" s="22">
        <f>VLOOKUP(CONCATENATE($F3007," ",$G3007),AllocFactorMatrix,(T$4+1),FALSE)*$E3007</f>
        <v>0</v>
      </c>
      <c r="U3007" s="22">
        <f>VLOOKUP(CONCATENATE($F3007," ",$G3007),AllocFactorMatrix,(U$4+1),FALSE)*$E3007</f>
        <v>0</v>
      </c>
      <c r="V3007" s="22">
        <f>VLOOKUP(CONCATENATE($F3007," ",$G3007),AllocFactorMatrix,(V$4+1),FALSE)*$E3007</f>
        <v>0</v>
      </c>
      <c r="W3007" s="22">
        <f t="shared" si="1402"/>
        <v>0</v>
      </c>
      <c r="X3007" s="22">
        <f>VLOOKUP(CONCATENATE($F3007," ",$G3007),AllocFactorMatrix,(X$4+1),FALSE)*$E3007</f>
        <v>0</v>
      </c>
      <c r="Y3007" s="22">
        <f>VLOOKUP(CONCATENATE($F3007," ",$G3007),AllocFactorMatrix,(Y$4+1),FALSE)*$E3007</f>
        <v>0</v>
      </c>
      <c r="Z3007" s="22">
        <f t="shared" si="1400"/>
        <v>0</v>
      </c>
      <c r="AA3007" s="22">
        <f>VLOOKUP(CONCATENATE($F3007," ",$G3007),AllocFactorMatrix,(AA$4+1),FALSE)*$E3007</f>
        <v>0</v>
      </c>
      <c r="AB3007" s="22">
        <f>VLOOKUP(CONCATENATE($F3007," ",$G3007),AllocFactorMatrix,(AB$4+1),FALSE)*$E3007</f>
        <v>0</v>
      </c>
      <c r="AC3007" s="22">
        <f>VLOOKUP(CONCATENATE($F3007," ",$G3007),AllocFactorMatrix,(AC$4+1),FALSE)*$E3007</f>
        <v>0</v>
      </c>
    </row>
    <row r="3008" spans="4:29" hidden="1" outlineLevel="1">
      <c r="F3008" s="42" t="str">
        <f>F3015</f>
        <v>TRANS_TOTAL</v>
      </c>
      <c r="G3008" s="17" t="str">
        <f>$G$8</f>
        <v>PRODUCTION</v>
      </c>
      <c r="H3008" s="21">
        <f t="shared" ref="H3008:H3071" si="1403">SUBTOTAL(9,I3008:AC3008)</f>
        <v>0</v>
      </c>
      <c r="I3008" s="22">
        <f>VLOOKUP(CONCATENATE($F3008," ",$G3008),AllocFactorMatrix,(I$4+1),FALSE)*$E3015</f>
        <v>0</v>
      </c>
      <c r="J3008" s="22">
        <f>VLOOKUP(CONCATENATE($F3008," ",$G3008),AllocFactorMatrix,(J$4+1),FALSE)*$E3015</f>
        <v>0</v>
      </c>
      <c r="K3008" s="22">
        <f>VLOOKUP(CONCATENATE($F3008," ",$G3008),AllocFactorMatrix,(K$4+1),FALSE)*$E3015</f>
        <v>0</v>
      </c>
      <c r="L3008" s="22">
        <f>VLOOKUP(CONCATENATE($F3008," ",$G3008),AllocFactorMatrix,(L$4+1),FALSE)*$E3015</f>
        <v>0</v>
      </c>
      <c r="M3008" s="22">
        <f t="shared" ref="M3008:M3015" si="1404">SUBTOTAL(9,J3008:L3008)</f>
        <v>0</v>
      </c>
      <c r="N3008" s="22">
        <f>VLOOKUP(CONCATENATE($F3008," ",$G3008),AllocFactorMatrix,(N$4+1),FALSE)*$E3015</f>
        <v>0</v>
      </c>
      <c r="O3008" s="22">
        <f>VLOOKUP(CONCATENATE($F3008," ",$G3008),AllocFactorMatrix,(O$4+1),FALSE)*$E3015</f>
        <v>0</v>
      </c>
      <c r="P3008" s="22">
        <f>VLOOKUP(CONCATENATE($F3008," ",$G3008),AllocFactorMatrix,(P$4+1),FALSE)*$E3015</f>
        <v>0</v>
      </c>
      <c r="Q3008" s="22">
        <f>VLOOKUP(CONCATENATE($F3008," ",$G3008),AllocFactorMatrix,(Q$4+1),FALSE)*$E3015</f>
        <v>0</v>
      </c>
      <c r="R3008" s="22">
        <f>SUBTOTAL(9,N3008:Q3008)</f>
        <v>0</v>
      </c>
      <c r="S3008" s="22">
        <f>VLOOKUP(CONCATENATE($F3008," ",$G3008),AllocFactorMatrix,(S$4+1),FALSE)*$E3015</f>
        <v>0</v>
      </c>
      <c r="T3008" s="22">
        <f>VLOOKUP(CONCATENATE($F3008," ",$G3008),AllocFactorMatrix,(T$4+1),FALSE)*$E3015</f>
        <v>0</v>
      </c>
      <c r="U3008" s="22">
        <f>VLOOKUP(CONCATENATE($F3008," ",$G3008),AllocFactorMatrix,(U$4+1),FALSE)*$E3015</f>
        <v>0</v>
      </c>
      <c r="V3008" s="22">
        <f>VLOOKUP(CONCATENATE($F3008," ",$G3008),AllocFactorMatrix,(V$4+1),FALSE)*$E3015</f>
        <v>0</v>
      </c>
      <c r="W3008" s="22">
        <f>SUBTOTAL(9,S3008:V3008)</f>
        <v>0</v>
      </c>
      <c r="X3008" s="22">
        <f>VLOOKUP(CONCATENATE($F3008," ",$G3008),AllocFactorMatrix,(X$4+1),FALSE)*$E3015</f>
        <v>0</v>
      </c>
      <c r="Y3008" s="22">
        <f>VLOOKUP(CONCATENATE($F3008," ",$G3008),AllocFactorMatrix,(Y$4+1),FALSE)*$E3015</f>
        <v>0</v>
      </c>
      <c r="Z3008" s="22">
        <f t="shared" ref="Z3008:Z3015" si="1405">SUBTOTAL(9,X3008:Y3008)</f>
        <v>0</v>
      </c>
      <c r="AA3008" s="22">
        <f>VLOOKUP(CONCATENATE($F3008," ",$G3008),AllocFactorMatrix,(AA$4+1),FALSE)*$E3015</f>
        <v>0</v>
      </c>
      <c r="AB3008" s="22">
        <f>VLOOKUP(CONCATENATE($F3008," ",$G3008),AllocFactorMatrix,(AB$4+1),FALSE)*$E3015</f>
        <v>0</v>
      </c>
      <c r="AC3008" s="22">
        <f>VLOOKUP(CONCATENATE($F3008," ",$G3008),AllocFactorMatrix,(AC$4+1),FALSE)*$E3015</f>
        <v>0</v>
      </c>
    </row>
    <row r="3009" spans="4:29" hidden="1" outlineLevel="1">
      <c r="F3009" s="42" t="str">
        <f>F3015</f>
        <v>TRANS_TOTAL</v>
      </c>
      <c r="G3009" s="17" t="str">
        <f>$G$9</f>
        <v>BULKTRAN</v>
      </c>
      <c r="H3009" s="21">
        <f t="shared" si="1403"/>
        <v>0</v>
      </c>
      <c r="I3009" s="22">
        <f>VLOOKUP(CONCATENATE($F3009," ",$G3009),AllocFactorMatrix,(I$4+1),FALSE)*$E3015</f>
        <v>0</v>
      </c>
      <c r="J3009" s="22">
        <f>VLOOKUP(CONCATENATE($F3009," ",$G3009),AllocFactorMatrix,(J$4+1),FALSE)*$E3015</f>
        <v>0</v>
      </c>
      <c r="K3009" s="22">
        <f>VLOOKUP(CONCATENATE($F3009," ",$G3009),AllocFactorMatrix,(K$4+1),FALSE)*$E3015</f>
        <v>0</v>
      </c>
      <c r="L3009" s="22">
        <f>VLOOKUP(CONCATENATE($F3009," ",$G3009),AllocFactorMatrix,(L$4+1),FALSE)*$E3015</f>
        <v>0</v>
      </c>
      <c r="M3009" s="22">
        <f t="shared" si="1404"/>
        <v>0</v>
      </c>
      <c r="N3009" s="22">
        <f>VLOOKUP(CONCATENATE($F3009," ",$G3009),AllocFactorMatrix,(N$4+1),FALSE)*$E3015</f>
        <v>0</v>
      </c>
      <c r="O3009" s="22">
        <f>VLOOKUP(CONCATENATE($F3009," ",$G3009),AllocFactorMatrix,(O$4+1),FALSE)*$E3015</f>
        <v>0</v>
      </c>
      <c r="P3009" s="22">
        <f>VLOOKUP(CONCATENATE($F3009," ",$G3009),AllocFactorMatrix,(P$4+1),FALSE)*$E3015</f>
        <v>0</v>
      </c>
      <c r="Q3009" s="22">
        <f>VLOOKUP(CONCATENATE($F3009," ",$G3009),AllocFactorMatrix,(Q$4+1),FALSE)*$E3015</f>
        <v>0</v>
      </c>
      <c r="R3009" s="22">
        <f t="shared" ref="R3009:R3015" si="1406">SUBTOTAL(9,N3009:Q3009)</f>
        <v>0</v>
      </c>
      <c r="S3009" s="22">
        <f>VLOOKUP(CONCATENATE($F3009," ",$G3009),AllocFactorMatrix,(S$4+1),FALSE)*$E3015</f>
        <v>0</v>
      </c>
      <c r="T3009" s="22">
        <f>VLOOKUP(CONCATENATE($F3009," ",$G3009),AllocFactorMatrix,(T$4+1),FALSE)*$E3015</f>
        <v>0</v>
      </c>
      <c r="U3009" s="22">
        <f>VLOOKUP(CONCATENATE($F3009," ",$G3009),AllocFactorMatrix,(U$4+1),FALSE)*$E3015</f>
        <v>0</v>
      </c>
      <c r="V3009" s="22">
        <f>VLOOKUP(CONCATENATE($F3009," ",$G3009),AllocFactorMatrix,(V$4+1),FALSE)*$E3015</f>
        <v>0</v>
      </c>
      <c r="W3009" s="22">
        <f t="shared" ref="W3009:W3015" si="1407">SUBTOTAL(9,S3009:V3009)</f>
        <v>0</v>
      </c>
      <c r="X3009" s="22">
        <f>VLOOKUP(CONCATENATE($F3009," ",$G3009),AllocFactorMatrix,(X$4+1),FALSE)*$E3015</f>
        <v>0</v>
      </c>
      <c r="Y3009" s="22">
        <f>VLOOKUP(CONCATENATE($F3009," ",$G3009),AllocFactorMatrix,(Y$4+1),FALSE)*$E3015</f>
        <v>0</v>
      </c>
      <c r="Z3009" s="22">
        <f t="shared" si="1405"/>
        <v>0</v>
      </c>
      <c r="AA3009" s="22">
        <f>VLOOKUP(CONCATENATE($F3009," ",$G3009),AllocFactorMatrix,(AA$4+1),FALSE)*$E3015</f>
        <v>0</v>
      </c>
      <c r="AB3009" s="22">
        <f>VLOOKUP(CONCATENATE($F3009," ",$G3009),AllocFactorMatrix,(AB$4+1),FALSE)*$E3015</f>
        <v>0</v>
      </c>
      <c r="AC3009" s="22">
        <f>VLOOKUP(CONCATENATE($F3009," ",$G3009),AllocFactorMatrix,(AC$4+1),FALSE)*$E3015</f>
        <v>0</v>
      </c>
    </row>
    <row r="3010" spans="4:29" hidden="1" outlineLevel="1">
      <c r="F3010" s="42" t="str">
        <f>F3015</f>
        <v>TRANS_TOTAL</v>
      </c>
      <c r="G3010" s="17" t="str">
        <f>$G$10</f>
        <v>SUBTRAN</v>
      </c>
      <c r="H3010" s="21">
        <f t="shared" si="1403"/>
        <v>0</v>
      </c>
      <c r="I3010" s="22">
        <f>VLOOKUP(CONCATENATE($F3010," ",$G3010),AllocFactorMatrix,(I$4+1),FALSE)*$E3015</f>
        <v>0</v>
      </c>
      <c r="J3010" s="22">
        <f>VLOOKUP(CONCATENATE($F3010," ",$G3010),AllocFactorMatrix,(J$4+1),FALSE)*$E3015</f>
        <v>0</v>
      </c>
      <c r="K3010" s="22">
        <f>VLOOKUP(CONCATENATE($F3010," ",$G3010),AllocFactorMatrix,(K$4+1),FALSE)*$E3015</f>
        <v>0</v>
      </c>
      <c r="L3010" s="22">
        <f>VLOOKUP(CONCATENATE($F3010," ",$G3010),AllocFactorMatrix,(L$4+1),FALSE)*$E3015</f>
        <v>0</v>
      </c>
      <c r="M3010" s="22">
        <f t="shared" si="1404"/>
        <v>0</v>
      </c>
      <c r="N3010" s="22">
        <f>VLOOKUP(CONCATENATE($F3010," ",$G3010),AllocFactorMatrix,(N$4+1),FALSE)*$E3015</f>
        <v>0</v>
      </c>
      <c r="O3010" s="22">
        <f>VLOOKUP(CONCATENATE($F3010," ",$G3010),AllocFactorMatrix,(O$4+1),FALSE)*$E3015</f>
        <v>0</v>
      </c>
      <c r="P3010" s="22">
        <f>VLOOKUP(CONCATENATE($F3010," ",$G3010),AllocFactorMatrix,(P$4+1),FALSE)*$E3015</f>
        <v>0</v>
      </c>
      <c r="Q3010" s="22">
        <f>VLOOKUP(CONCATENATE($F3010," ",$G3010),AllocFactorMatrix,(Q$4+1),FALSE)*$E3015</f>
        <v>0</v>
      </c>
      <c r="R3010" s="22">
        <f t="shared" si="1406"/>
        <v>0</v>
      </c>
      <c r="S3010" s="22">
        <f>VLOOKUP(CONCATENATE($F3010," ",$G3010),AllocFactorMatrix,(S$4+1),FALSE)*$E3015</f>
        <v>0</v>
      </c>
      <c r="T3010" s="22">
        <f>VLOOKUP(CONCATENATE($F3010," ",$G3010),AllocFactorMatrix,(T$4+1),FALSE)*$E3015</f>
        <v>0</v>
      </c>
      <c r="U3010" s="22">
        <f>VLOOKUP(CONCATENATE($F3010," ",$G3010),AllocFactorMatrix,(U$4+1),FALSE)*$E3015</f>
        <v>0</v>
      </c>
      <c r="V3010" s="22">
        <f>VLOOKUP(CONCATENATE($F3010," ",$G3010),AllocFactorMatrix,(V$4+1),FALSE)*$E3015</f>
        <v>0</v>
      </c>
      <c r="W3010" s="22">
        <f t="shared" si="1407"/>
        <v>0</v>
      </c>
      <c r="X3010" s="22">
        <f>VLOOKUP(CONCATENATE($F3010," ",$G3010),AllocFactorMatrix,(X$4+1),FALSE)*$E3015</f>
        <v>0</v>
      </c>
      <c r="Y3010" s="22">
        <f>VLOOKUP(CONCATENATE($F3010," ",$G3010),AllocFactorMatrix,(Y$4+1),FALSE)*$E3015</f>
        <v>0</v>
      </c>
      <c r="Z3010" s="22">
        <f t="shared" si="1405"/>
        <v>0</v>
      </c>
      <c r="AA3010" s="22">
        <f>VLOOKUP(CONCATENATE($F3010," ",$G3010),AllocFactorMatrix,(AA$4+1),FALSE)*$E3015</f>
        <v>0</v>
      </c>
      <c r="AB3010" s="22">
        <f>VLOOKUP(CONCATENATE($F3010," ",$G3010),AllocFactorMatrix,(AB$4+1),FALSE)*$E3015</f>
        <v>0</v>
      </c>
      <c r="AC3010" s="22">
        <f>VLOOKUP(CONCATENATE($F3010," ",$G3010),AllocFactorMatrix,(AC$4+1),FALSE)*$E3015</f>
        <v>0</v>
      </c>
    </row>
    <row r="3011" spans="4:29" hidden="1" outlineLevel="1">
      <c r="F3011" s="42" t="str">
        <f>F3015</f>
        <v>TRANS_TOTAL</v>
      </c>
      <c r="G3011" s="17" t="str">
        <f>$G$11</f>
        <v>DISTPRI</v>
      </c>
      <c r="H3011" s="21">
        <f t="shared" si="1403"/>
        <v>0</v>
      </c>
      <c r="I3011" s="22">
        <f>VLOOKUP(CONCATENATE($F3011," ",$G3011),AllocFactorMatrix,(I$4+1),FALSE)*$E3015</f>
        <v>0</v>
      </c>
      <c r="J3011" s="22">
        <f>VLOOKUP(CONCATENATE($F3011," ",$G3011),AllocFactorMatrix,(J$4+1),FALSE)*$E3015</f>
        <v>0</v>
      </c>
      <c r="K3011" s="22">
        <f>VLOOKUP(CONCATENATE($F3011," ",$G3011),AllocFactorMatrix,(K$4+1),FALSE)*$E3015</f>
        <v>0</v>
      </c>
      <c r="L3011" s="22">
        <f>VLOOKUP(CONCATENATE($F3011," ",$G3011),AllocFactorMatrix,(L$4+1),FALSE)*$E3015</f>
        <v>0</v>
      </c>
      <c r="M3011" s="22">
        <f t="shared" si="1404"/>
        <v>0</v>
      </c>
      <c r="N3011" s="22">
        <f>VLOOKUP(CONCATENATE($F3011," ",$G3011),AllocFactorMatrix,(N$4+1),FALSE)*$E3015</f>
        <v>0</v>
      </c>
      <c r="O3011" s="22">
        <f>VLOOKUP(CONCATENATE($F3011," ",$G3011),AllocFactorMatrix,(O$4+1),FALSE)*$E3015</f>
        <v>0</v>
      </c>
      <c r="P3011" s="22">
        <f>VLOOKUP(CONCATENATE($F3011," ",$G3011),AllocFactorMatrix,(P$4+1),FALSE)*$E3015</f>
        <v>0</v>
      </c>
      <c r="Q3011" s="22">
        <f>VLOOKUP(CONCATENATE($F3011," ",$G3011),AllocFactorMatrix,(Q$4+1),FALSE)*$E3015</f>
        <v>0</v>
      </c>
      <c r="R3011" s="22">
        <f t="shared" si="1406"/>
        <v>0</v>
      </c>
      <c r="S3011" s="22">
        <f>VLOOKUP(CONCATENATE($F3011," ",$G3011),AllocFactorMatrix,(S$4+1),FALSE)*$E3015</f>
        <v>0</v>
      </c>
      <c r="T3011" s="22">
        <f>VLOOKUP(CONCATENATE($F3011," ",$G3011),AllocFactorMatrix,(T$4+1),FALSE)*$E3015</f>
        <v>0</v>
      </c>
      <c r="U3011" s="22">
        <f>VLOOKUP(CONCATENATE($F3011," ",$G3011),AllocFactorMatrix,(U$4+1),FALSE)*$E3015</f>
        <v>0</v>
      </c>
      <c r="V3011" s="22">
        <f>VLOOKUP(CONCATENATE($F3011," ",$G3011),AllocFactorMatrix,(V$4+1),FALSE)*$E3015</f>
        <v>0</v>
      </c>
      <c r="W3011" s="22">
        <f t="shared" si="1407"/>
        <v>0</v>
      </c>
      <c r="X3011" s="22">
        <f>VLOOKUP(CONCATENATE($F3011," ",$G3011),AllocFactorMatrix,(X$4+1),FALSE)*$E3015</f>
        <v>0</v>
      </c>
      <c r="Y3011" s="22">
        <f>VLOOKUP(CONCATENATE($F3011," ",$G3011),AllocFactorMatrix,(Y$4+1),FALSE)*$E3015</f>
        <v>0</v>
      </c>
      <c r="Z3011" s="22">
        <f t="shared" si="1405"/>
        <v>0</v>
      </c>
      <c r="AA3011" s="22">
        <f>VLOOKUP(CONCATENATE($F3011," ",$G3011),AllocFactorMatrix,(AA$4+1),FALSE)*$E3015</f>
        <v>0</v>
      </c>
      <c r="AB3011" s="22">
        <f>VLOOKUP(CONCATENATE($F3011," ",$G3011),AllocFactorMatrix,(AB$4+1),FALSE)*$E3015</f>
        <v>0</v>
      </c>
      <c r="AC3011" s="22">
        <f>VLOOKUP(CONCATENATE($F3011," ",$G3011),AllocFactorMatrix,(AC$4+1),FALSE)*$E3015</f>
        <v>0</v>
      </c>
    </row>
    <row r="3012" spans="4:29" hidden="1" outlineLevel="1">
      <c r="F3012" s="42" t="str">
        <f>F3015</f>
        <v>TRANS_TOTAL</v>
      </c>
      <c r="G3012" s="17" t="str">
        <f>$G$12</f>
        <v>DISTSEC</v>
      </c>
      <c r="H3012" s="21">
        <f t="shared" si="1403"/>
        <v>0</v>
      </c>
      <c r="I3012" s="22">
        <f>VLOOKUP(CONCATENATE($F3012," ",$G3012),AllocFactorMatrix,(I$4+1),FALSE)*$E3015</f>
        <v>0</v>
      </c>
      <c r="J3012" s="22">
        <f>VLOOKUP(CONCATENATE($F3012," ",$G3012),AllocFactorMatrix,(J$4+1),FALSE)*$E3015</f>
        <v>0</v>
      </c>
      <c r="K3012" s="22">
        <f>VLOOKUP(CONCATENATE($F3012," ",$G3012),AllocFactorMatrix,(K$4+1),FALSE)*$E3015</f>
        <v>0</v>
      </c>
      <c r="L3012" s="22">
        <f>VLOOKUP(CONCATENATE($F3012," ",$G3012),AllocFactorMatrix,(L$4+1),FALSE)*$E3015</f>
        <v>0</v>
      </c>
      <c r="M3012" s="22">
        <f t="shared" si="1404"/>
        <v>0</v>
      </c>
      <c r="N3012" s="22">
        <f>VLOOKUP(CONCATENATE($F3012," ",$G3012),AllocFactorMatrix,(N$4+1),FALSE)*$E3015</f>
        <v>0</v>
      </c>
      <c r="O3012" s="22">
        <f>VLOOKUP(CONCATENATE($F3012," ",$G3012),AllocFactorMatrix,(O$4+1),FALSE)*$E3015</f>
        <v>0</v>
      </c>
      <c r="P3012" s="22">
        <f>VLOOKUP(CONCATENATE($F3012," ",$G3012),AllocFactorMatrix,(P$4+1),FALSE)*$E3015</f>
        <v>0</v>
      </c>
      <c r="Q3012" s="22">
        <f>VLOOKUP(CONCATENATE($F3012," ",$G3012),AllocFactorMatrix,(Q$4+1),FALSE)*$E3015</f>
        <v>0</v>
      </c>
      <c r="R3012" s="22">
        <f t="shared" si="1406"/>
        <v>0</v>
      </c>
      <c r="S3012" s="22">
        <f>VLOOKUP(CONCATENATE($F3012," ",$G3012),AllocFactorMatrix,(S$4+1),FALSE)*$E3015</f>
        <v>0</v>
      </c>
      <c r="T3012" s="22">
        <f>VLOOKUP(CONCATENATE($F3012," ",$G3012),AllocFactorMatrix,(T$4+1),FALSE)*$E3015</f>
        <v>0</v>
      </c>
      <c r="U3012" s="22">
        <f>VLOOKUP(CONCATENATE($F3012," ",$G3012),AllocFactorMatrix,(U$4+1),FALSE)*$E3015</f>
        <v>0</v>
      </c>
      <c r="V3012" s="22">
        <f>VLOOKUP(CONCATENATE($F3012," ",$G3012),AllocFactorMatrix,(V$4+1),FALSE)*$E3015</f>
        <v>0</v>
      </c>
      <c r="W3012" s="22">
        <f t="shared" si="1407"/>
        <v>0</v>
      </c>
      <c r="X3012" s="22">
        <f>VLOOKUP(CONCATENATE($F3012," ",$G3012),AllocFactorMatrix,(X$4+1),FALSE)*$E3015</f>
        <v>0</v>
      </c>
      <c r="Y3012" s="22">
        <f>VLOOKUP(CONCATENATE($F3012," ",$G3012),AllocFactorMatrix,(Y$4+1),FALSE)*$E3015</f>
        <v>0</v>
      </c>
      <c r="Z3012" s="22">
        <f t="shared" si="1405"/>
        <v>0</v>
      </c>
      <c r="AA3012" s="22">
        <f>VLOOKUP(CONCATENATE($F3012," ",$G3012),AllocFactorMatrix,(AA$4+1),FALSE)*$E3015</f>
        <v>0</v>
      </c>
      <c r="AB3012" s="22">
        <f>VLOOKUP(CONCATENATE($F3012," ",$G3012),AllocFactorMatrix,(AB$4+1),FALSE)*$E3015</f>
        <v>0</v>
      </c>
      <c r="AC3012" s="22">
        <f>VLOOKUP(CONCATENATE($F3012," ",$G3012),AllocFactorMatrix,(AC$4+1),FALSE)*$E3015</f>
        <v>0</v>
      </c>
    </row>
    <row r="3013" spans="4:29" hidden="1" outlineLevel="1">
      <c r="F3013" s="42" t="str">
        <f>F3015</f>
        <v>TRANS_TOTAL</v>
      </c>
      <c r="G3013" s="17" t="str">
        <f>$G$13</f>
        <v>ENERGY</v>
      </c>
      <c r="H3013" s="21">
        <f t="shared" si="1403"/>
        <v>0</v>
      </c>
      <c r="I3013" s="22">
        <f>VLOOKUP(CONCATENATE($F3013," ",$G3013),AllocFactorMatrix,(I$4+1),FALSE)*$E3015</f>
        <v>0</v>
      </c>
      <c r="J3013" s="22">
        <f>VLOOKUP(CONCATENATE($F3013," ",$G3013),AllocFactorMatrix,(J$4+1),FALSE)*$E3015</f>
        <v>0</v>
      </c>
      <c r="K3013" s="22">
        <f>VLOOKUP(CONCATENATE($F3013," ",$G3013),AllocFactorMatrix,(K$4+1),FALSE)*$E3015</f>
        <v>0</v>
      </c>
      <c r="L3013" s="22">
        <f>VLOOKUP(CONCATENATE($F3013," ",$G3013),AllocFactorMatrix,(L$4+1),FALSE)*$E3015</f>
        <v>0</v>
      </c>
      <c r="M3013" s="22">
        <f t="shared" si="1404"/>
        <v>0</v>
      </c>
      <c r="N3013" s="22">
        <f>VLOOKUP(CONCATENATE($F3013," ",$G3013),AllocFactorMatrix,(N$4+1),FALSE)*$E3015</f>
        <v>0</v>
      </c>
      <c r="O3013" s="22">
        <f>VLOOKUP(CONCATENATE($F3013," ",$G3013),AllocFactorMatrix,(O$4+1),FALSE)*$E3015</f>
        <v>0</v>
      </c>
      <c r="P3013" s="22">
        <f>VLOOKUP(CONCATENATE($F3013," ",$G3013),AllocFactorMatrix,(P$4+1),FALSE)*$E3015</f>
        <v>0</v>
      </c>
      <c r="Q3013" s="22">
        <f>VLOOKUP(CONCATENATE($F3013," ",$G3013),AllocFactorMatrix,(Q$4+1),FALSE)*$E3015</f>
        <v>0</v>
      </c>
      <c r="R3013" s="22">
        <f t="shared" si="1406"/>
        <v>0</v>
      </c>
      <c r="S3013" s="22">
        <f>VLOOKUP(CONCATENATE($F3013," ",$G3013),AllocFactorMatrix,(S$4+1),FALSE)*$E3015</f>
        <v>0</v>
      </c>
      <c r="T3013" s="22">
        <f>VLOOKUP(CONCATENATE($F3013," ",$G3013),AllocFactorMatrix,(T$4+1),FALSE)*$E3015</f>
        <v>0</v>
      </c>
      <c r="U3013" s="22">
        <f>VLOOKUP(CONCATENATE($F3013," ",$G3013),AllocFactorMatrix,(U$4+1),FALSE)*$E3015</f>
        <v>0</v>
      </c>
      <c r="V3013" s="22">
        <f>VLOOKUP(CONCATENATE($F3013," ",$G3013),AllocFactorMatrix,(V$4+1),FALSE)*$E3015</f>
        <v>0</v>
      </c>
      <c r="W3013" s="22">
        <f t="shared" si="1407"/>
        <v>0</v>
      </c>
      <c r="X3013" s="22">
        <f>VLOOKUP(CONCATENATE($F3013," ",$G3013),AllocFactorMatrix,(X$4+1),FALSE)*$E3015</f>
        <v>0</v>
      </c>
      <c r="Y3013" s="22">
        <f>VLOOKUP(CONCATENATE($F3013," ",$G3013),AllocFactorMatrix,(Y$4+1),FALSE)*$E3015</f>
        <v>0</v>
      </c>
      <c r="Z3013" s="22">
        <f t="shared" si="1405"/>
        <v>0</v>
      </c>
      <c r="AA3013" s="22">
        <f>VLOOKUP(CONCATENATE($F3013," ",$G3013),AllocFactorMatrix,(AA$4+1),FALSE)*$E3015</f>
        <v>0</v>
      </c>
      <c r="AB3013" s="22">
        <f>VLOOKUP(CONCATENATE($F3013," ",$G3013),AllocFactorMatrix,(AB$4+1),FALSE)*$E3015</f>
        <v>0</v>
      </c>
      <c r="AC3013" s="22">
        <f>VLOOKUP(CONCATENATE($F3013," ",$G3013),AllocFactorMatrix,(AC$4+1),FALSE)*$E3015</f>
        <v>0</v>
      </c>
    </row>
    <row r="3014" spans="4:29" hidden="1" outlineLevel="1">
      <c r="F3014" s="42" t="str">
        <f>F3015</f>
        <v>TRANS_TOTAL</v>
      </c>
      <c r="G3014" s="17" t="str">
        <f>$G$14</f>
        <v>CUSTOMER</v>
      </c>
      <c r="H3014" s="21">
        <f t="shared" si="1403"/>
        <v>0</v>
      </c>
      <c r="I3014" s="22">
        <f>VLOOKUP(CONCATENATE($F3014," ",$G3014),AllocFactorMatrix,(I$4+1),FALSE)*$E3015</f>
        <v>0</v>
      </c>
      <c r="J3014" s="22">
        <f>VLOOKUP(CONCATENATE($F3014," ",$G3014),AllocFactorMatrix,(J$4+1),FALSE)*$E3015</f>
        <v>0</v>
      </c>
      <c r="K3014" s="22">
        <f>VLOOKUP(CONCATENATE($F3014," ",$G3014),AllocFactorMatrix,(K$4+1),FALSE)*$E3015</f>
        <v>0</v>
      </c>
      <c r="L3014" s="22">
        <f>VLOOKUP(CONCATENATE($F3014," ",$G3014),AllocFactorMatrix,(L$4+1),FALSE)*$E3015</f>
        <v>0</v>
      </c>
      <c r="M3014" s="22">
        <f t="shared" si="1404"/>
        <v>0</v>
      </c>
      <c r="N3014" s="22">
        <f>VLOOKUP(CONCATENATE($F3014," ",$G3014),AllocFactorMatrix,(N$4+1),FALSE)*$E3015</f>
        <v>0</v>
      </c>
      <c r="O3014" s="22">
        <f>VLOOKUP(CONCATENATE($F3014," ",$G3014),AllocFactorMatrix,(O$4+1),FALSE)*$E3015</f>
        <v>0</v>
      </c>
      <c r="P3014" s="22">
        <f>VLOOKUP(CONCATENATE($F3014," ",$G3014),AllocFactorMatrix,(P$4+1),FALSE)*$E3015</f>
        <v>0</v>
      </c>
      <c r="Q3014" s="22">
        <f>VLOOKUP(CONCATENATE($F3014," ",$G3014),AllocFactorMatrix,(Q$4+1),FALSE)*$E3015</f>
        <v>0</v>
      </c>
      <c r="R3014" s="22">
        <f t="shared" si="1406"/>
        <v>0</v>
      </c>
      <c r="S3014" s="22">
        <f>VLOOKUP(CONCATENATE($F3014," ",$G3014),AllocFactorMatrix,(S$4+1),FALSE)*$E3015</f>
        <v>0</v>
      </c>
      <c r="T3014" s="22">
        <f>VLOOKUP(CONCATENATE($F3014," ",$G3014),AllocFactorMatrix,(T$4+1),FALSE)*$E3015</f>
        <v>0</v>
      </c>
      <c r="U3014" s="22">
        <f>VLOOKUP(CONCATENATE($F3014," ",$G3014),AllocFactorMatrix,(U$4+1),FALSE)*$E3015</f>
        <v>0</v>
      </c>
      <c r="V3014" s="22">
        <f>VLOOKUP(CONCATENATE($F3014," ",$G3014),AllocFactorMatrix,(V$4+1),FALSE)*$E3015</f>
        <v>0</v>
      </c>
      <c r="W3014" s="22">
        <f t="shared" si="1407"/>
        <v>0</v>
      </c>
      <c r="X3014" s="22">
        <f>VLOOKUP(CONCATENATE($F3014," ",$G3014),AllocFactorMatrix,(X$4+1),FALSE)*$E3015</f>
        <v>0</v>
      </c>
      <c r="Y3014" s="22">
        <f>VLOOKUP(CONCATENATE($F3014," ",$G3014),AllocFactorMatrix,(Y$4+1),FALSE)*$E3015</f>
        <v>0</v>
      </c>
      <c r="Z3014" s="22">
        <f t="shared" si="1405"/>
        <v>0</v>
      </c>
      <c r="AA3014" s="22">
        <f>VLOOKUP(CONCATENATE($F3014," ",$G3014),AllocFactorMatrix,(AA$4+1),FALSE)*$E3015</f>
        <v>0</v>
      </c>
      <c r="AB3014" s="22">
        <f>VLOOKUP(CONCATENATE($F3014," ",$G3014),AllocFactorMatrix,(AB$4+1),FALSE)*$E3015</f>
        <v>0</v>
      </c>
      <c r="AC3014" s="22">
        <f>VLOOKUP(CONCATENATE($F3014," ",$G3014),AllocFactorMatrix,(AC$4+1),FALSE)*$E3015</f>
        <v>0</v>
      </c>
    </row>
    <row r="3015" spans="4:29" collapsed="1">
      <c r="D3015" s="39" t="s">
        <v>665</v>
      </c>
      <c r="E3015" s="19"/>
      <c r="F3015" s="42" t="s">
        <v>191</v>
      </c>
      <c r="G3015" s="17" t="str">
        <f>$G$15</f>
        <v>TOTAL</v>
      </c>
      <c r="H3015" s="21">
        <f t="shared" si="1403"/>
        <v>0</v>
      </c>
      <c r="I3015" s="22">
        <f>VLOOKUP(CONCATENATE($F3015," ",$G3015),AllocFactorMatrix,(I$4+1),FALSE)*$E3015</f>
        <v>0</v>
      </c>
      <c r="J3015" s="22">
        <f>VLOOKUP(CONCATENATE($F3015," ",$G3015),AllocFactorMatrix,(J$4+1),FALSE)*$E3015</f>
        <v>0</v>
      </c>
      <c r="K3015" s="22">
        <f>VLOOKUP(CONCATENATE($F3015," ",$G3015),AllocFactorMatrix,(K$4+1),FALSE)*$E3015</f>
        <v>0</v>
      </c>
      <c r="L3015" s="22">
        <f>VLOOKUP(CONCATENATE($F3015," ",$G3015),AllocFactorMatrix,(L$4+1),FALSE)*$E3015</f>
        <v>0</v>
      </c>
      <c r="M3015" s="22">
        <f t="shared" si="1404"/>
        <v>0</v>
      </c>
      <c r="N3015" s="22">
        <f>VLOOKUP(CONCATENATE($F3015," ",$G3015),AllocFactorMatrix,(N$4+1),FALSE)*$E3015</f>
        <v>0</v>
      </c>
      <c r="O3015" s="22">
        <f>VLOOKUP(CONCATENATE($F3015," ",$G3015),AllocFactorMatrix,(O$4+1),FALSE)*$E3015</f>
        <v>0</v>
      </c>
      <c r="P3015" s="22">
        <f>VLOOKUP(CONCATENATE($F3015," ",$G3015),AllocFactorMatrix,(P$4+1),FALSE)*$E3015</f>
        <v>0</v>
      </c>
      <c r="Q3015" s="22">
        <f>VLOOKUP(CONCATENATE($F3015," ",$G3015),AllocFactorMatrix,(Q$4+1),FALSE)*$E3015</f>
        <v>0</v>
      </c>
      <c r="R3015" s="22">
        <f t="shared" si="1406"/>
        <v>0</v>
      </c>
      <c r="S3015" s="22">
        <f>VLOOKUP(CONCATENATE($F3015," ",$G3015),AllocFactorMatrix,(S$4+1),FALSE)*$E3015</f>
        <v>0</v>
      </c>
      <c r="T3015" s="22">
        <f>VLOOKUP(CONCATENATE($F3015," ",$G3015),AllocFactorMatrix,(T$4+1),FALSE)*$E3015</f>
        <v>0</v>
      </c>
      <c r="U3015" s="22">
        <f>VLOOKUP(CONCATENATE($F3015," ",$G3015),AllocFactorMatrix,(U$4+1),FALSE)*$E3015</f>
        <v>0</v>
      </c>
      <c r="V3015" s="22">
        <f>VLOOKUP(CONCATENATE($F3015," ",$G3015),AllocFactorMatrix,(V$4+1),FALSE)*$E3015</f>
        <v>0</v>
      </c>
      <c r="W3015" s="22">
        <f t="shared" si="1407"/>
        <v>0</v>
      </c>
      <c r="X3015" s="22">
        <f>VLOOKUP(CONCATENATE($F3015," ",$G3015),AllocFactorMatrix,(X$4+1),FALSE)*$E3015</f>
        <v>0</v>
      </c>
      <c r="Y3015" s="22">
        <f>VLOOKUP(CONCATENATE($F3015," ",$G3015),AllocFactorMatrix,(Y$4+1),FALSE)*$E3015</f>
        <v>0</v>
      </c>
      <c r="Z3015" s="22">
        <f t="shared" si="1405"/>
        <v>0</v>
      </c>
      <c r="AA3015" s="22">
        <f>VLOOKUP(CONCATENATE($F3015," ",$G3015),AllocFactorMatrix,(AA$4+1),FALSE)*$E3015</f>
        <v>0</v>
      </c>
      <c r="AB3015" s="22">
        <f>VLOOKUP(CONCATENATE($F3015," ",$G3015),AllocFactorMatrix,(AB$4+1),FALSE)*$E3015</f>
        <v>0</v>
      </c>
      <c r="AC3015" s="22">
        <f>VLOOKUP(CONCATENATE($F3015," ",$G3015),AllocFactorMatrix,(AC$4+1),FALSE)*$E3015</f>
        <v>0</v>
      </c>
    </row>
    <row r="3016" spans="4:29" hidden="1" outlineLevel="1">
      <c r="F3016" s="42" t="str">
        <f>F3023</f>
        <v>RB_GUP</v>
      </c>
      <c r="G3016" s="17" t="str">
        <f>$G$8</f>
        <v>PRODUCTION</v>
      </c>
      <c r="H3016" s="21">
        <f t="shared" ca="1" si="1403"/>
        <v>0</v>
      </c>
      <c r="I3016" s="22">
        <f ca="1">VLOOKUP(CONCATENATE($F3016," ",$G3016),AllocFactorMatrix,(I$4+1),FALSE)*$E3023</f>
        <v>0</v>
      </c>
      <c r="J3016" s="22">
        <f ca="1">VLOOKUP(CONCATENATE($F3016," ",$G3016),AllocFactorMatrix,(J$4+1),FALSE)*$E3023</f>
        <v>0</v>
      </c>
      <c r="K3016" s="22">
        <f ca="1">VLOOKUP(CONCATENATE($F3016," ",$G3016),AllocFactorMatrix,(K$4+1),FALSE)*$E3023</f>
        <v>0</v>
      </c>
      <c r="L3016" s="22">
        <f ca="1">VLOOKUP(CONCATENATE($F3016," ",$G3016),AllocFactorMatrix,(L$4+1),FALSE)*$E3023</f>
        <v>0</v>
      </c>
      <c r="M3016" s="22">
        <f t="shared" ref="M3016:M3023" ca="1" si="1408">SUBTOTAL(9,J3016:L3016)</f>
        <v>0</v>
      </c>
      <c r="N3016" s="22">
        <f ca="1">VLOOKUP(CONCATENATE($F3016," ",$G3016),AllocFactorMatrix,(N$4+1),FALSE)*$E3023</f>
        <v>0</v>
      </c>
      <c r="O3016" s="22">
        <f ca="1">VLOOKUP(CONCATENATE($F3016," ",$G3016),AllocFactorMatrix,(O$4+1),FALSE)*$E3023</f>
        <v>0</v>
      </c>
      <c r="P3016" s="22">
        <f ca="1">VLOOKUP(CONCATENATE($F3016," ",$G3016),AllocFactorMatrix,(P$4+1),FALSE)*$E3023</f>
        <v>0</v>
      </c>
      <c r="Q3016" s="22">
        <f ca="1">VLOOKUP(CONCATENATE($F3016," ",$G3016),AllocFactorMatrix,(Q$4+1),FALSE)*$E3023</f>
        <v>0</v>
      </c>
      <c r="R3016" s="22">
        <f ca="1">SUBTOTAL(9,N3016:Q3016)</f>
        <v>0</v>
      </c>
      <c r="S3016" s="22">
        <f ca="1">VLOOKUP(CONCATENATE($F3016," ",$G3016),AllocFactorMatrix,(S$4+1),FALSE)*$E3023</f>
        <v>0</v>
      </c>
      <c r="T3016" s="22">
        <f ca="1">VLOOKUP(CONCATENATE($F3016," ",$G3016),AllocFactorMatrix,(T$4+1),FALSE)*$E3023</f>
        <v>0</v>
      </c>
      <c r="U3016" s="22">
        <f ca="1">VLOOKUP(CONCATENATE($F3016," ",$G3016),AllocFactorMatrix,(U$4+1),FALSE)*$E3023</f>
        <v>0</v>
      </c>
      <c r="V3016" s="22">
        <f ca="1">VLOOKUP(CONCATENATE($F3016," ",$G3016),AllocFactorMatrix,(V$4+1),FALSE)*$E3023</f>
        <v>0</v>
      </c>
      <c r="W3016" s="22">
        <f ca="1">SUBTOTAL(9,S3016:V3016)</f>
        <v>0</v>
      </c>
      <c r="X3016" s="22">
        <f ca="1">VLOOKUP(CONCATENATE($F3016," ",$G3016),AllocFactorMatrix,(X$4+1),FALSE)*$E3023</f>
        <v>0</v>
      </c>
      <c r="Y3016" s="22">
        <f ca="1">VLOOKUP(CONCATENATE($F3016," ",$G3016),AllocFactorMatrix,(Y$4+1),FALSE)*$E3023</f>
        <v>0</v>
      </c>
      <c r="Z3016" s="22">
        <f t="shared" ref="Z3016:Z3023" ca="1" si="1409">SUBTOTAL(9,X3016:Y3016)</f>
        <v>0</v>
      </c>
      <c r="AA3016" s="22">
        <f ca="1">VLOOKUP(CONCATENATE($F3016," ",$G3016),AllocFactorMatrix,(AA$4+1),FALSE)*$E3023</f>
        <v>0</v>
      </c>
      <c r="AB3016" s="22">
        <f ca="1">VLOOKUP(CONCATENATE($F3016," ",$G3016),AllocFactorMatrix,(AB$4+1),FALSE)*$E3023</f>
        <v>0</v>
      </c>
      <c r="AC3016" s="22">
        <f ca="1">VLOOKUP(CONCATENATE($F3016," ",$G3016),AllocFactorMatrix,(AC$4+1),FALSE)*$E3023</f>
        <v>0</v>
      </c>
    </row>
    <row r="3017" spans="4:29" hidden="1" outlineLevel="1">
      <c r="F3017" s="42" t="str">
        <f>F3023</f>
        <v>RB_GUP</v>
      </c>
      <c r="G3017" s="17" t="str">
        <f>$G$9</f>
        <v>BULKTRAN</v>
      </c>
      <c r="H3017" s="21">
        <f t="shared" ca="1" si="1403"/>
        <v>0</v>
      </c>
      <c r="I3017" s="22">
        <f ca="1">VLOOKUP(CONCATENATE($F3017," ",$G3017),AllocFactorMatrix,(I$4+1),FALSE)*$E3023</f>
        <v>0</v>
      </c>
      <c r="J3017" s="22">
        <f ca="1">VLOOKUP(CONCATENATE($F3017," ",$G3017),AllocFactorMatrix,(J$4+1),FALSE)*$E3023</f>
        <v>0</v>
      </c>
      <c r="K3017" s="22">
        <f ca="1">VLOOKUP(CONCATENATE($F3017," ",$G3017),AllocFactorMatrix,(K$4+1),FALSE)*$E3023</f>
        <v>0</v>
      </c>
      <c r="L3017" s="22">
        <f ca="1">VLOOKUP(CONCATENATE($F3017," ",$G3017),AllocFactorMatrix,(L$4+1),FALSE)*$E3023</f>
        <v>0</v>
      </c>
      <c r="M3017" s="22">
        <f t="shared" ca="1" si="1408"/>
        <v>0</v>
      </c>
      <c r="N3017" s="22">
        <f ca="1">VLOOKUP(CONCATENATE($F3017," ",$G3017),AllocFactorMatrix,(N$4+1),FALSE)*$E3023</f>
        <v>0</v>
      </c>
      <c r="O3017" s="22">
        <f ca="1">VLOOKUP(CONCATENATE($F3017," ",$G3017),AllocFactorMatrix,(O$4+1),FALSE)*$E3023</f>
        <v>0</v>
      </c>
      <c r="P3017" s="22">
        <f ca="1">VLOOKUP(CONCATENATE($F3017," ",$G3017),AllocFactorMatrix,(P$4+1),FALSE)*$E3023</f>
        <v>0</v>
      </c>
      <c r="Q3017" s="22">
        <f ca="1">VLOOKUP(CONCATENATE($F3017," ",$G3017),AllocFactorMatrix,(Q$4+1),FALSE)*$E3023</f>
        <v>0</v>
      </c>
      <c r="R3017" s="22">
        <f t="shared" ref="R3017:R3023" ca="1" si="1410">SUBTOTAL(9,N3017:Q3017)</f>
        <v>0</v>
      </c>
      <c r="S3017" s="22">
        <f ca="1">VLOOKUP(CONCATENATE($F3017," ",$G3017),AllocFactorMatrix,(S$4+1),FALSE)*$E3023</f>
        <v>0</v>
      </c>
      <c r="T3017" s="22">
        <f ca="1">VLOOKUP(CONCATENATE($F3017," ",$G3017),AllocFactorMatrix,(T$4+1),FALSE)*$E3023</f>
        <v>0</v>
      </c>
      <c r="U3017" s="22">
        <f ca="1">VLOOKUP(CONCATENATE($F3017," ",$G3017),AllocFactorMatrix,(U$4+1),FALSE)*$E3023</f>
        <v>0</v>
      </c>
      <c r="V3017" s="22">
        <f ca="1">VLOOKUP(CONCATENATE($F3017," ",$G3017),AllocFactorMatrix,(V$4+1),FALSE)*$E3023</f>
        <v>0</v>
      </c>
      <c r="W3017" s="22">
        <f t="shared" ref="W3017:W3023" ca="1" si="1411">SUBTOTAL(9,S3017:V3017)</f>
        <v>0</v>
      </c>
      <c r="X3017" s="22">
        <f ca="1">VLOOKUP(CONCATENATE($F3017," ",$G3017),AllocFactorMatrix,(X$4+1),FALSE)*$E3023</f>
        <v>0</v>
      </c>
      <c r="Y3017" s="22">
        <f ca="1">VLOOKUP(CONCATENATE($F3017," ",$G3017),AllocFactorMatrix,(Y$4+1),FALSE)*$E3023</f>
        <v>0</v>
      </c>
      <c r="Z3017" s="22">
        <f t="shared" ca="1" si="1409"/>
        <v>0</v>
      </c>
      <c r="AA3017" s="22">
        <f ca="1">VLOOKUP(CONCATENATE($F3017," ",$G3017),AllocFactorMatrix,(AA$4+1),FALSE)*$E3023</f>
        <v>0</v>
      </c>
      <c r="AB3017" s="22">
        <f ca="1">VLOOKUP(CONCATENATE($F3017," ",$G3017),AllocFactorMatrix,(AB$4+1),FALSE)*$E3023</f>
        <v>0</v>
      </c>
      <c r="AC3017" s="22">
        <f ca="1">VLOOKUP(CONCATENATE($F3017," ",$G3017),AllocFactorMatrix,(AC$4+1),FALSE)*$E3023</f>
        <v>0</v>
      </c>
    </row>
    <row r="3018" spans="4:29" hidden="1" outlineLevel="1">
      <c r="F3018" s="42" t="str">
        <f>F3023</f>
        <v>RB_GUP</v>
      </c>
      <c r="G3018" s="17" t="str">
        <f>$G$10</f>
        <v>SUBTRAN</v>
      </c>
      <c r="H3018" s="21">
        <f t="shared" ca="1" si="1403"/>
        <v>0</v>
      </c>
      <c r="I3018" s="22">
        <f ca="1">VLOOKUP(CONCATENATE($F3018," ",$G3018),AllocFactorMatrix,(I$4+1),FALSE)*$E3023</f>
        <v>0</v>
      </c>
      <c r="J3018" s="22">
        <f ca="1">VLOOKUP(CONCATENATE($F3018," ",$G3018),AllocFactorMatrix,(J$4+1),FALSE)*$E3023</f>
        <v>0</v>
      </c>
      <c r="K3018" s="22">
        <f ca="1">VLOOKUP(CONCATENATE($F3018," ",$G3018),AllocFactorMatrix,(K$4+1),FALSE)*$E3023</f>
        <v>0</v>
      </c>
      <c r="L3018" s="22">
        <f ca="1">VLOOKUP(CONCATENATE($F3018," ",$G3018),AllocFactorMatrix,(L$4+1),FALSE)*$E3023</f>
        <v>0</v>
      </c>
      <c r="M3018" s="22">
        <f t="shared" ca="1" si="1408"/>
        <v>0</v>
      </c>
      <c r="N3018" s="22">
        <f ca="1">VLOOKUP(CONCATENATE($F3018," ",$G3018),AllocFactorMatrix,(N$4+1),FALSE)*$E3023</f>
        <v>0</v>
      </c>
      <c r="O3018" s="22">
        <f ca="1">VLOOKUP(CONCATENATE($F3018," ",$G3018),AllocFactorMatrix,(O$4+1),FALSE)*$E3023</f>
        <v>0</v>
      </c>
      <c r="P3018" s="22">
        <f ca="1">VLOOKUP(CONCATENATE($F3018," ",$G3018),AllocFactorMatrix,(P$4+1),FALSE)*$E3023</f>
        <v>0</v>
      </c>
      <c r="Q3018" s="22">
        <f ca="1">VLOOKUP(CONCATENATE($F3018," ",$G3018),AllocFactorMatrix,(Q$4+1),FALSE)*$E3023</f>
        <v>0</v>
      </c>
      <c r="R3018" s="22">
        <f t="shared" ca="1" si="1410"/>
        <v>0</v>
      </c>
      <c r="S3018" s="22">
        <f ca="1">VLOOKUP(CONCATENATE($F3018," ",$G3018),AllocFactorMatrix,(S$4+1),FALSE)*$E3023</f>
        <v>0</v>
      </c>
      <c r="T3018" s="22">
        <f ca="1">VLOOKUP(CONCATENATE($F3018," ",$G3018),AllocFactorMatrix,(T$4+1),FALSE)*$E3023</f>
        <v>0</v>
      </c>
      <c r="U3018" s="22">
        <f ca="1">VLOOKUP(CONCATENATE($F3018," ",$G3018),AllocFactorMatrix,(U$4+1),FALSE)*$E3023</f>
        <v>0</v>
      </c>
      <c r="V3018" s="22">
        <f ca="1">VLOOKUP(CONCATENATE($F3018," ",$G3018),AllocFactorMatrix,(V$4+1),FALSE)*$E3023</f>
        <v>0</v>
      </c>
      <c r="W3018" s="22">
        <f t="shared" ca="1" si="1411"/>
        <v>0</v>
      </c>
      <c r="X3018" s="22">
        <f ca="1">VLOOKUP(CONCATENATE($F3018," ",$G3018),AllocFactorMatrix,(X$4+1),FALSE)*$E3023</f>
        <v>0</v>
      </c>
      <c r="Y3018" s="22">
        <f ca="1">VLOOKUP(CONCATENATE($F3018," ",$G3018),AllocFactorMatrix,(Y$4+1),FALSE)*$E3023</f>
        <v>0</v>
      </c>
      <c r="Z3018" s="22">
        <f t="shared" ca="1" si="1409"/>
        <v>0</v>
      </c>
      <c r="AA3018" s="22">
        <f ca="1">VLOOKUP(CONCATENATE($F3018," ",$G3018),AllocFactorMatrix,(AA$4+1),FALSE)*$E3023</f>
        <v>0</v>
      </c>
      <c r="AB3018" s="22">
        <f ca="1">VLOOKUP(CONCATENATE($F3018," ",$G3018),AllocFactorMatrix,(AB$4+1),FALSE)*$E3023</f>
        <v>0</v>
      </c>
      <c r="AC3018" s="22">
        <f ca="1">VLOOKUP(CONCATENATE($F3018," ",$G3018),AllocFactorMatrix,(AC$4+1),FALSE)*$E3023</f>
        <v>0</v>
      </c>
    </row>
    <row r="3019" spans="4:29" hidden="1" outlineLevel="1">
      <c r="F3019" s="42" t="str">
        <f>F3023</f>
        <v>RB_GUP</v>
      </c>
      <c r="G3019" s="17" t="str">
        <f>$G$11</f>
        <v>DISTPRI</v>
      </c>
      <c r="H3019" s="21">
        <f t="shared" ca="1" si="1403"/>
        <v>0</v>
      </c>
      <c r="I3019" s="22">
        <f ca="1">VLOOKUP(CONCATENATE($F3019," ",$G3019),AllocFactorMatrix,(I$4+1),FALSE)*$E3023</f>
        <v>0</v>
      </c>
      <c r="J3019" s="22">
        <f ca="1">VLOOKUP(CONCATENATE($F3019," ",$G3019),AllocFactorMatrix,(J$4+1),FALSE)*$E3023</f>
        <v>0</v>
      </c>
      <c r="K3019" s="22">
        <f ca="1">VLOOKUP(CONCATENATE($F3019," ",$G3019),AllocFactorMatrix,(K$4+1),FALSE)*$E3023</f>
        <v>0</v>
      </c>
      <c r="L3019" s="22">
        <f ca="1">VLOOKUP(CONCATENATE($F3019," ",$G3019),AllocFactorMatrix,(L$4+1),FALSE)*$E3023</f>
        <v>0</v>
      </c>
      <c r="M3019" s="22">
        <f t="shared" ca="1" si="1408"/>
        <v>0</v>
      </c>
      <c r="N3019" s="22">
        <f ca="1">VLOOKUP(CONCATENATE($F3019," ",$G3019),AllocFactorMatrix,(N$4+1),FALSE)*$E3023</f>
        <v>0</v>
      </c>
      <c r="O3019" s="22">
        <f ca="1">VLOOKUP(CONCATENATE($F3019," ",$G3019),AllocFactorMatrix,(O$4+1),FALSE)*$E3023</f>
        <v>0</v>
      </c>
      <c r="P3019" s="22">
        <f ca="1">VLOOKUP(CONCATENATE($F3019," ",$G3019),AllocFactorMatrix,(P$4+1),FALSE)*$E3023</f>
        <v>0</v>
      </c>
      <c r="Q3019" s="22">
        <f ca="1">VLOOKUP(CONCATENATE($F3019," ",$G3019),AllocFactorMatrix,(Q$4+1),FALSE)*$E3023</f>
        <v>0</v>
      </c>
      <c r="R3019" s="22">
        <f t="shared" ca="1" si="1410"/>
        <v>0</v>
      </c>
      <c r="S3019" s="22">
        <f ca="1">VLOOKUP(CONCATENATE($F3019," ",$G3019),AllocFactorMatrix,(S$4+1),FALSE)*$E3023</f>
        <v>0</v>
      </c>
      <c r="T3019" s="22">
        <f ca="1">VLOOKUP(CONCATENATE($F3019," ",$G3019),AllocFactorMatrix,(T$4+1),FALSE)*$E3023</f>
        <v>0</v>
      </c>
      <c r="U3019" s="22">
        <f ca="1">VLOOKUP(CONCATENATE($F3019," ",$G3019),AllocFactorMatrix,(U$4+1),FALSE)*$E3023</f>
        <v>0</v>
      </c>
      <c r="V3019" s="22">
        <f ca="1">VLOOKUP(CONCATENATE($F3019," ",$G3019),AllocFactorMatrix,(V$4+1),FALSE)*$E3023</f>
        <v>0</v>
      </c>
      <c r="W3019" s="22">
        <f t="shared" ca="1" si="1411"/>
        <v>0</v>
      </c>
      <c r="X3019" s="22">
        <f ca="1">VLOOKUP(CONCATENATE($F3019," ",$G3019),AllocFactorMatrix,(X$4+1),FALSE)*$E3023</f>
        <v>0</v>
      </c>
      <c r="Y3019" s="22">
        <f ca="1">VLOOKUP(CONCATENATE($F3019," ",$G3019),AllocFactorMatrix,(Y$4+1),FALSE)*$E3023</f>
        <v>0</v>
      </c>
      <c r="Z3019" s="22">
        <f t="shared" ca="1" si="1409"/>
        <v>0</v>
      </c>
      <c r="AA3019" s="22">
        <f ca="1">VLOOKUP(CONCATENATE($F3019," ",$G3019),AllocFactorMatrix,(AA$4+1),FALSE)*$E3023</f>
        <v>0</v>
      </c>
      <c r="AB3019" s="22">
        <f ca="1">VLOOKUP(CONCATENATE($F3019," ",$G3019),AllocFactorMatrix,(AB$4+1),FALSE)*$E3023</f>
        <v>0</v>
      </c>
      <c r="AC3019" s="22">
        <f ca="1">VLOOKUP(CONCATENATE($F3019," ",$G3019),AllocFactorMatrix,(AC$4+1),FALSE)*$E3023</f>
        <v>0</v>
      </c>
    </row>
    <row r="3020" spans="4:29" hidden="1" outlineLevel="1">
      <c r="F3020" s="42" t="str">
        <f>F3023</f>
        <v>RB_GUP</v>
      </c>
      <c r="G3020" s="17" t="str">
        <f>$G$12</f>
        <v>DISTSEC</v>
      </c>
      <c r="H3020" s="21">
        <f t="shared" ca="1" si="1403"/>
        <v>0</v>
      </c>
      <c r="I3020" s="22">
        <f ca="1">VLOOKUP(CONCATENATE($F3020," ",$G3020),AllocFactorMatrix,(I$4+1),FALSE)*$E3023</f>
        <v>0</v>
      </c>
      <c r="J3020" s="22">
        <f ca="1">VLOOKUP(CONCATENATE($F3020," ",$G3020),AllocFactorMatrix,(J$4+1),FALSE)*$E3023</f>
        <v>0</v>
      </c>
      <c r="K3020" s="22">
        <f ca="1">VLOOKUP(CONCATENATE($F3020," ",$G3020),AllocFactorMatrix,(K$4+1),FALSE)*$E3023</f>
        <v>0</v>
      </c>
      <c r="L3020" s="22">
        <f ca="1">VLOOKUP(CONCATENATE($F3020," ",$G3020),AllocFactorMatrix,(L$4+1),FALSE)*$E3023</f>
        <v>0</v>
      </c>
      <c r="M3020" s="22">
        <f t="shared" ca="1" si="1408"/>
        <v>0</v>
      </c>
      <c r="N3020" s="22">
        <f ca="1">VLOOKUP(CONCATENATE($F3020," ",$G3020),AllocFactorMatrix,(N$4+1),FALSE)*$E3023</f>
        <v>0</v>
      </c>
      <c r="O3020" s="22">
        <f ca="1">VLOOKUP(CONCATENATE($F3020," ",$G3020),AllocFactorMatrix,(O$4+1),FALSE)*$E3023</f>
        <v>0</v>
      </c>
      <c r="P3020" s="22">
        <f ca="1">VLOOKUP(CONCATENATE($F3020," ",$G3020),AllocFactorMatrix,(P$4+1),FALSE)*$E3023</f>
        <v>0</v>
      </c>
      <c r="Q3020" s="22">
        <f ca="1">VLOOKUP(CONCATENATE($F3020," ",$G3020),AllocFactorMatrix,(Q$4+1),FALSE)*$E3023</f>
        <v>0</v>
      </c>
      <c r="R3020" s="22">
        <f t="shared" ca="1" si="1410"/>
        <v>0</v>
      </c>
      <c r="S3020" s="22">
        <f ca="1">VLOOKUP(CONCATENATE($F3020," ",$G3020),AllocFactorMatrix,(S$4+1),FALSE)*$E3023</f>
        <v>0</v>
      </c>
      <c r="T3020" s="22">
        <f ca="1">VLOOKUP(CONCATENATE($F3020," ",$G3020),AllocFactorMatrix,(T$4+1),FALSE)*$E3023</f>
        <v>0</v>
      </c>
      <c r="U3020" s="22">
        <f ca="1">VLOOKUP(CONCATENATE($F3020," ",$G3020),AllocFactorMatrix,(U$4+1),FALSE)*$E3023</f>
        <v>0</v>
      </c>
      <c r="V3020" s="22">
        <f ca="1">VLOOKUP(CONCATENATE($F3020," ",$G3020),AllocFactorMatrix,(V$4+1),FALSE)*$E3023</f>
        <v>0</v>
      </c>
      <c r="W3020" s="22">
        <f t="shared" ca="1" si="1411"/>
        <v>0</v>
      </c>
      <c r="X3020" s="22">
        <f ca="1">VLOOKUP(CONCATENATE($F3020," ",$G3020),AllocFactorMatrix,(X$4+1),FALSE)*$E3023</f>
        <v>0</v>
      </c>
      <c r="Y3020" s="22">
        <f ca="1">VLOOKUP(CONCATENATE($F3020," ",$G3020),AllocFactorMatrix,(Y$4+1),FALSE)*$E3023</f>
        <v>0</v>
      </c>
      <c r="Z3020" s="22">
        <f t="shared" ca="1" si="1409"/>
        <v>0</v>
      </c>
      <c r="AA3020" s="22">
        <f ca="1">VLOOKUP(CONCATENATE($F3020," ",$G3020),AllocFactorMatrix,(AA$4+1),FALSE)*$E3023</f>
        <v>0</v>
      </c>
      <c r="AB3020" s="22">
        <f ca="1">VLOOKUP(CONCATENATE($F3020," ",$G3020),AllocFactorMatrix,(AB$4+1),FALSE)*$E3023</f>
        <v>0</v>
      </c>
      <c r="AC3020" s="22">
        <f ca="1">VLOOKUP(CONCATENATE($F3020," ",$G3020),AllocFactorMatrix,(AC$4+1),FALSE)*$E3023</f>
        <v>0</v>
      </c>
    </row>
    <row r="3021" spans="4:29" hidden="1" outlineLevel="1">
      <c r="F3021" s="42" t="str">
        <f>F3023</f>
        <v>RB_GUP</v>
      </c>
      <c r="G3021" s="17" t="str">
        <f>$G$13</f>
        <v>ENERGY</v>
      </c>
      <c r="H3021" s="21">
        <f t="shared" ca="1" si="1403"/>
        <v>0</v>
      </c>
      <c r="I3021" s="22">
        <f ca="1">VLOOKUP(CONCATENATE($F3021," ",$G3021),AllocFactorMatrix,(I$4+1),FALSE)*$E3023</f>
        <v>0</v>
      </c>
      <c r="J3021" s="22">
        <f ca="1">VLOOKUP(CONCATENATE($F3021," ",$G3021),AllocFactorMatrix,(J$4+1),FALSE)*$E3023</f>
        <v>0</v>
      </c>
      <c r="K3021" s="22">
        <f ca="1">VLOOKUP(CONCATENATE($F3021," ",$G3021),AllocFactorMatrix,(K$4+1),FALSE)*$E3023</f>
        <v>0</v>
      </c>
      <c r="L3021" s="22">
        <f ca="1">VLOOKUP(CONCATENATE($F3021," ",$G3021),AllocFactorMatrix,(L$4+1),FALSE)*$E3023</f>
        <v>0</v>
      </c>
      <c r="M3021" s="22">
        <f t="shared" ca="1" si="1408"/>
        <v>0</v>
      </c>
      <c r="N3021" s="22">
        <f ca="1">VLOOKUP(CONCATENATE($F3021," ",$G3021),AllocFactorMatrix,(N$4+1),FALSE)*$E3023</f>
        <v>0</v>
      </c>
      <c r="O3021" s="22">
        <f ca="1">VLOOKUP(CONCATENATE($F3021," ",$G3021),AllocFactorMatrix,(O$4+1),FALSE)*$E3023</f>
        <v>0</v>
      </c>
      <c r="P3021" s="22">
        <f ca="1">VLOOKUP(CONCATENATE($F3021," ",$G3021),AllocFactorMatrix,(P$4+1),FALSE)*$E3023</f>
        <v>0</v>
      </c>
      <c r="Q3021" s="22">
        <f ca="1">VLOOKUP(CONCATENATE($F3021," ",$G3021),AllocFactorMatrix,(Q$4+1),FALSE)*$E3023</f>
        <v>0</v>
      </c>
      <c r="R3021" s="22">
        <f t="shared" ca="1" si="1410"/>
        <v>0</v>
      </c>
      <c r="S3021" s="22">
        <f ca="1">VLOOKUP(CONCATENATE($F3021," ",$G3021),AllocFactorMatrix,(S$4+1),FALSE)*$E3023</f>
        <v>0</v>
      </c>
      <c r="T3021" s="22">
        <f ca="1">VLOOKUP(CONCATENATE($F3021," ",$G3021),AllocFactorMatrix,(T$4+1),FALSE)*$E3023</f>
        <v>0</v>
      </c>
      <c r="U3021" s="22">
        <f ca="1">VLOOKUP(CONCATENATE($F3021," ",$G3021),AllocFactorMatrix,(U$4+1),FALSE)*$E3023</f>
        <v>0</v>
      </c>
      <c r="V3021" s="22">
        <f ca="1">VLOOKUP(CONCATENATE($F3021," ",$G3021),AllocFactorMatrix,(V$4+1),FALSE)*$E3023</f>
        <v>0</v>
      </c>
      <c r="W3021" s="22">
        <f t="shared" ca="1" si="1411"/>
        <v>0</v>
      </c>
      <c r="X3021" s="22">
        <f ca="1">VLOOKUP(CONCATENATE($F3021," ",$G3021),AllocFactorMatrix,(X$4+1),FALSE)*$E3023</f>
        <v>0</v>
      </c>
      <c r="Y3021" s="22">
        <f ca="1">VLOOKUP(CONCATENATE($F3021," ",$G3021),AllocFactorMatrix,(Y$4+1),FALSE)*$E3023</f>
        <v>0</v>
      </c>
      <c r="Z3021" s="22">
        <f t="shared" ca="1" si="1409"/>
        <v>0</v>
      </c>
      <c r="AA3021" s="22">
        <f ca="1">VLOOKUP(CONCATENATE($F3021," ",$G3021),AllocFactorMatrix,(AA$4+1),FALSE)*$E3023</f>
        <v>0</v>
      </c>
      <c r="AB3021" s="22">
        <f ca="1">VLOOKUP(CONCATENATE($F3021," ",$G3021),AllocFactorMatrix,(AB$4+1),FALSE)*$E3023</f>
        <v>0</v>
      </c>
      <c r="AC3021" s="22">
        <f ca="1">VLOOKUP(CONCATENATE($F3021," ",$G3021),AllocFactorMatrix,(AC$4+1),FALSE)*$E3023</f>
        <v>0</v>
      </c>
    </row>
    <row r="3022" spans="4:29" hidden="1" outlineLevel="1">
      <c r="F3022" s="42" t="str">
        <f>F3023</f>
        <v>RB_GUP</v>
      </c>
      <c r="G3022" s="17" t="str">
        <f>$G$14</f>
        <v>CUSTOMER</v>
      </c>
      <c r="H3022" s="21">
        <f t="shared" ca="1" si="1403"/>
        <v>0</v>
      </c>
      <c r="I3022" s="22">
        <f ca="1">VLOOKUP(CONCATENATE($F3022," ",$G3022),AllocFactorMatrix,(I$4+1),FALSE)*$E3023</f>
        <v>0</v>
      </c>
      <c r="J3022" s="22">
        <f ca="1">VLOOKUP(CONCATENATE($F3022," ",$G3022),AllocFactorMatrix,(J$4+1),FALSE)*$E3023</f>
        <v>0</v>
      </c>
      <c r="K3022" s="22">
        <f ca="1">VLOOKUP(CONCATENATE($F3022," ",$G3022),AllocFactorMatrix,(K$4+1),FALSE)*$E3023</f>
        <v>0</v>
      </c>
      <c r="L3022" s="22">
        <f ca="1">VLOOKUP(CONCATENATE($F3022," ",$G3022),AllocFactorMatrix,(L$4+1),FALSE)*$E3023</f>
        <v>0</v>
      </c>
      <c r="M3022" s="22">
        <f t="shared" ca="1" si="1408"/>
        <v>0</v>
      </c>
      <c r="N3022" s="22">
        <f ca="1">VLOOKUP(CONCATENATE($F3022," ",$G3022),AllocFactorMatrix,(N$4+1),FALSE)*$E3023</f>
        <v>0</v>
      </c>
      <c r="O3022" s="22">
        <f ca="1">VLOOKUP(CONCATENATE($F3022," ",$G3022),AllocFactorMatrix,(O$4+1),FALSE)*$E3023</f>
        <v>0</v>
      </c>
      <c r="P3022" s="22">
        <f ca="1">VLOOKUP(CONCATENATE($F3022," ",$G3022),AllocFactorMatrix,(P$4+1),FALSE)*$E3023</f>
        <v>0</v>
      </c>
      <c r="Q3022" s="22">
        <f ca="1">VLOOKUP(CONCATENATE($F3022," ",$G3022),AllocFactorMatrix,(Q$4+1),FALSE)*$E3023</f>
        <v>0</v>
      </c>
      <c r="R3022" s="22">
        <f t="shared" ca="1" si="1410"/>
        <v>0</v>
      </c>
      <c r="S3022" s="22">
        <f ca="1">VLOOKUP(CONCATENATE($F3022," ",$G3022),AllocFactorMatrix,(S$4+1),FALSE)*$E3023</f>
        <v>0</v>
      </c>
      <c r="T3022" s="22">
        <f ca="1">VLOOKUP(CONCATENATE($F3022," ",$G3022),AllocFactorMatrix,(T$4+1),FALSE)*$E3023</f>
        <v>0</v>
      </c>
      <c r="U3022" s="22">
        <f ca="1">VLOOKUP(CONCATENATE($F3022," ",$G3022),AllocFactorMatrix,(U$4+1),FALSE)*$E3023</f>
        <v>0</v>
      </c>
      <c r="V3022" s="22">
        <f ca="1">VLOOKUP(CONCATENATE($F3022," ",$G3022),AllocFactorMatrix,(V$4+1),FALSE)*$E3023</f>
        <v>0</v>
      </c>
      <c r="W3022" s="22">
        <f t="shared" ca="1" si="1411"/>
        <v>0</v>
      </c>
      <c r="X3022" s="22">
        <f ca="1">VLOOKUP(CONCATENATE($F3022," ",$G3022),AllocFactorMatrix,(X$4+1),FALSE)*$E3023</f>
        <v>0</v>
      </c>
      <c r="Y3022" s="22">
        <f ca="1">VLOOKUP(CONCATENATE($F3022," ",$G3022),AllocFactorMatrix,(Y$4+1),FALSE)*$E3023</f>
        <v>0</v>
      </c>
      <c r="Z3022" s="22">
        <f t="shared" ca="1" si="1409"/>
        <v>0</v>
      </c>
      <c r="AA3022" s="22">
        <f ca="1">VLOOKUP(CONCATENATE($F3022," ",$G3022),AllocFactorMatrix,(AA$4+1),FALSE)*$E3023</f>
        <v>0</v>
      </c>
      <c r="AB3022" s="22">
        <f ca="1">VLOOKUP(CONCATENATE($F3022," ",$G3022),AllocFactorMatrix,(AB$4+1),FALSE)*$E3023</f>
        <v>0</v>
      </c>
      <c r="AC3022" s="22">
        <f ca="1">VLOOKUP(CONCATENATE($F3022," ",$G3022),AllocFactorMatrix,(AC$4+1),FALSE)*$E3023</f>
        <v>0</v>
      </c>
    </row>
    <row r="3023" spans="4:29" collapsed="1">
      <c r="D3023" s="17" t="s">
        <v>278</v>
      </c>
      <c r="E3023" s="19"/>
      <c r="F3023" s="42" t="s">
        <v>73</v>
      </c>
      <c r="G3023" s="17" t="str">
        <f>$G$15</f>
        <v>TOTAL</v>
      </c>
      <c r="H3023" s="21">
        <f t="shared" ca="1" si="1403"/>
        <v>0</v>
      </c>
      <c r="I3023" s="22">
        <f ca="1">VLOOKUP(CONCATENATE($F3023," ",$G3023),AllocFactorMatrix,(I$4+1),FALSE)*$E3023</f>
        <v>0</v>
      </c>
      <c r="J3023" s="22">
        <f ca="1">VLOOKUP(CONCATENATE($F3023," ",$G3023),AllocFactorMatrix,(J$4+1),FALSE)*$E3023</f>
        <v>0</v>
      </c>
      <c r="K3023" s="22">
        <f ca="1">VLOOKUP(CONCATENATE($F3023," ",$G3023),AllocFactorMatrix,(K$4+1),FALSE)*$E3023</f>
        <v>0</v>
      </c>
      <c r="L3023" s="22">
        <f ca="1">VLOOKUP(CONCATENATE($F3023," ",$G3023),AllocFactorMatrix,(L$4+1),FALSE)*$E3023</f>
        <v>0</v>
      </c>
      <c r="M3023" s="22">
        <f t="shared" ca="1" si="1408"/>
        <v>0</v>
      </c>
      <c r="N3023" s="22">
        <f ca="1">VLOOKUP(CONCATENATE($F3023," ",$G3023),AllocFactorMatrix,(N$4+1),FALSE)*$E3023</f>
        <v>0</v>
      </c>
      <c r="O3023" s="22">
        <f ca="1">VLOOKUP(CONCATENATE($F3023," ",$G3023),AllocFactorMatrix,(O$4+1),FALSE)*$E3023</f>
        <v>0</v>
      </c>
      <c r="P3023" s="22">
        <f ca="1">VLOOKUP(CONCATENATE($F3023," ",$G3023),AllocFactorMatrix,(P$4+1),FALSE)*$E3023</f>
        <v>0</v>
      </c>
      <c r="Q3023" s="22">
        <f ca="1">VLOOKUP(CONCATENATE($F3023," ",$G3023),AllocFactorMatrix,(Q$4+1),FALSE)*$E3023</f>
        <v>0</v>
      </c>
      <c r="R3023" s="22">
        <f t="shared" ca="1" si="1410"/>
        <v>0</v>
      </c>
      <c r="S3023" s="22">
        <f ca="1">VLOOKUP(CONCATENATE($F3023," ",$G3023),AllocFactorMatrix,(S$4+1),FALSE)*$E3023</f>
        <v>0</v>
      </c>
      <c r="T3023" s="22">
        <f ca="1">VLOOKUP(CONCATENATE($F3023," ",$G3023),AllocFactorMatrix,(T$4+1),FALSE)*$E3023</f>
        <v>0</v>
      </c>
      <c r="U3023" s="22">
        <f ca="1">VLOOKUP(CONCATENATE($F3023," ",$G3023),AllocFactorMatrix,(U$4+1),FALSE)*$E3023</f>
        <v>0</v>
      </c>
      <c r="V3023" s="22">
        <f ca="1">VLOOKUP(CONCATENATE($F3023," ",$G3023),AllocFactorMatrix,(V$4+1),FALSE)*$E3023</f>
        <v>0</v>
      </c>
      <c r="W3023" s="22">
        <f t="shared" ca="1" si="1411"/>
        <v>0</v>
      </c>
      <c r="X3023" s="22">
        <f ca="1">VLOOKUP(CONCATENATE($F3023," ",$G3023),AllocFactorMatrix,(X$4+1),FALSE)*$E3023</f>
        <v>0</v>
      </c>
      <c r="Y3023" s="22">
        <f ca="1">VLOOKUP(CONCATENATE($F3023," ",$G3023),AllocFactorMatrix,(Y$4+1),FALSE)*$E3023</f>
        <v>0</v>
      </c>
      <c r="Z3023" s="22">
        <f t="shared" ca="1" si="1409"/>
        <v>0</v>
      </c>
      <c r="AA3023" s="22">
        <f ca="1">VLOOKUP(CONCATENATE($F3023," ",$G3023),AllocFactorMatrix,(AA$4+1),FALSE)*$E3023</f>
        <v>0</v>
      </c>
      <c r="AB3023" s="22">
        <f ca="1">VLOOKUP(CONCATENATE($F3023," ",$G3023),AllocFactorMatrix,(AB$4+1),FALSE)*$E3023</f>
        <v>0</v>
      </c>
      <c r="AC3023" s="22">
        <f ca="1">VLOOKUP(CONCATENATE($F3023," ",$G3023),AllocFactorMatrix,(AC$4+1),FALSE)*$E3023</f>
        <v>0</v>
      </c>
    </row>
    <row r="3024" spans="4:29" hidden="1" outlineLevel="1">
      <c r="F3024" s="42" t="str">
        <f>F3031</f>
        <v>LABOR_M</v>
      </c>
      <c r="G3024" s="17" t="str">
        <f>$G$8</f>
        <v>PRODUCTION</v>
      </c>
      <c r="H3024" s="21">
        <f t="shared" ca="1" si="1403"/>
        <v>588696.1248778454</v>
      </c>
      <c r="I3024" s="22">
        <f ca="1">VLOOKUP(CONCATENATE($F3024," ",$G3024),AllocFactorMatrix,(I$4+1),FALSE)*$E3031</f>
        <v>291880.58400726132</v>
      </c>
      <c r="J3024" s="22">
        <f ca="1">VLOOKUP(CONCATENATE($F3024," ",$G3024),AllocFactorMatrix,(J$4+1),FALSE)*$E3031</f>
        <v>72989.956327449443</v>
      </c>
      <c r="K3024" s="22">
        <f ca="1">VLOOKUP(CONCATENATE($F3024," ",$G3024),AllocFactorMatrix,(K$4+1),FALSE)*$E3031</f>
        <v>925.0628669868961</v>
      </c>
      <c r="L3024" s="22">
        <f ca="1">VLOOKUP(CONCATENATE($F3024," ",$G3024),AllocFactorMatrix,(L$4+1),FALSE)*$E3031</f>
        <v>46.298476971102886</v>
      </c>
      <c r="M3024" s="22">
        <f t="shared" ref="M3024:M3031" ca="1" si="1412">SUBTOTAL(9,J3024:L3024)</f>
        <v>73961.317671407436</v>
      </c>
      <c r="N3024" s="22">
        <f ca="1">VLOOKUP(CONCATENATE($F3024," ",$G3024),AllocFactorMatrix,(N$4+1),FALSE)*$E3031</f>
        <v>32746.778365366754</v>
      </c>
      <c r="O3024" s="22">
        <f ca="1">VLOOKUP(CONCATENATE($F3024," ",$G3024),AllocFactorMatrix,(O$4+1),FALSE)*$E3031</f>
        <v>8975.1335705192232</v>
      </c>
      <c r="P3024" s="22">
        <f ca="1">VLOOKUP(CONCATENATE($F3024," ",$G3024),AllocFactorMatrix,(P$4+1),FALSE)*$E3031</f>
        <v>1428.2202508547648</v>
      </c>
      <c r="Q3024" s="22">
        <f ca="1">VLOOKUP(CONCATENATE($F3024," ",$G3024),AllocFactorMatrix,(Q$4+1),FALSE)*$E3031</f>
        <v>0</v>
      </c>
      <c r="R3024" s="22">
        <f ca="1">SUBTOTAL(9,N3024:Q3024)</f>
        <v>43150.132186740739</v>
      </c>
      <c r="S3024" s="22">
        <f ca="1">VLOOKUP(CONCATENATE($F3024," ",$G3024),AllocFactorMatrix,(S$4+1),FALSE)*$E3031</f>
        <v>1415.5594572687198</v>
      </c>
      <c r="T3024" s="22">
        <f ca="1">VLOOKUP(CONCATENATE($F3024," ",$G3024),AllocFactorMatrix,(T$4+1),FALSE)*$E3031</f>
        <v>25760.767452467604</v>
      </c>
      <c r="U3024" s="22">
        <f ca="1">VLOOKUP(CONCATENATE($F3024," ",$G3024),AllocFactorMatrix,(U$4+1),FALSE)*$E3031</f>
        <v>125520.41819376461</v>
      </c>
      <c r="V3024" s="22">
        <f ca="1">VLOOKUP(CONCATENATE($F3024," ",$G3024),AllocFactorMatrix,(V$4+1),FALSE)*$E3031</f>
        <v>15993.867146819963</v>
      </c>
      <c r="W3024" s="22">
        <f ca="1">SUBTOTAL(9,S3024:V3024)</f>
        <v>168690.6122503209</v>
      </c>
      <c r="X3024" s="22">
        <f ca="1">VLOOKUP(CONCATENATE($F3024," ",$G3024),AllocFactorMatrix,(X$4+1),FALSE)*$E3031</f>
        <v>9158.5757804103341</v>
      </c>
      <c r="Y3024" s="22">
        <f ca="1">VLOOKUP(CONCATENATE($F3024," ",$G3024),AllocFactorMatrix,(Y$4+1),FALSE)*$E3031</f>
        <v>172.15915740994279</v>
      </c>
      <c r="Z3024" s="22">
        <f t="shared" ref="Z3024:Z3031" ca="1" si="1413">SUBTOTAL(9,X3024:Y3024)</f>
        <v>9330.7349378202762</v>
      </c>
      <c r="AA3024" s="22">
        <f ca="1">VLOOKUP(CONCATENATE($F3024," ",$G3024),AllocFactorMatrix,(AA$4+1),FALSE)*$E3031</f>
        <v>133.18888486533623</v>
      </c>
      <c r="AB3024" s="22">
        <f ca="1">VLOOKUP(CONCATENATE($F3024," ",$G3024),AllocFactorMatrix,(AB$4+1),FALSE)*$E3031</f>
        <v>1251.6164806722006</v>
      </c>
      <c r="AC3024" s="22">
        <f ca="1">VLOOKUP(CONCATENATE($F3024," ",$G3024),AllocFactorMatrix,(AC$4+1),FALSE)*$E3031</f>
        <v>297.93845875721979</v>
      </c>
    </row>
    <row r="3025" spans="4:29" hidden="1" outlineLevel="1">
      <c r="F3025" s="42" t="str">
        <f>F3031</f>
        <v>LABOR_M</v>
      </c>
      <c r="G3025" s="17" t="str">
        <f>$G$9</f>
        <v>BULKTRAN</v>
      </c>
      <c r="H3025" s="21">
        <f t="shared" ca="1" si="1403"/>
        <v>163693.05160852251</v>
      </c>
      <c r="I3025" s="22">
        <f ca="1">VLOOKUP(CONCATENATE($F3025," ",$G3025),AllocFactorMatrix,(I$4+1),FALSE)*$E3031</f>
        <v>81160.417883403701</v>
      </c>
      <c r="J3025" s="22">
        <f ca="1">VLOOKUP(CONCATENATE($F3025," ",$G3025),AllocFactorMatrix,(J$4+1),FALSE)*$E3031</f>
        <v>20295.612936966801</v>
      </c>
      <c r="K3025" s="22">
        <f ca="1">VLOOKUP(CONCATENATE($F3025," ",$G3025),AllocFactorMatrix,(K$4+1),FALSE)*$E3031</f>
        <v>257.22330626557948</v>
      </c>
      <c r="L3025" s="22">
        <f ca="1">VLOOKUP(CONCATENATE($F3025," ",$G3025),AllocFactorMatrix,(L$4+1),FALSE)*$E3031</f>
        <v>12.873770796095078</v>
      </c>
      <c r="M3025" s="22">
        <f t="shared" ca="1" si="1412"/>
        <v>20565.710014028475</v>
      </c>
      <c r="N3025" s="22">
        <f ca="1">VLOOKUP(CONCATENATE($F3025," ",$G3025),AllocFactorMatrix,(N$4+1),FALSE)*$E3031</f>
        <v>9105.5807137971624</v>
      </c>
      <c r="O3025" s="22">
        <f ca="1">VLOOKUP(CONCATENATE($F3025," ",$G3025),AllocFactorMatrix,(O$4+1),FALSE)*$E3031</f>
        <v>2495.6287984012806</v>
      </c>
      <c r="P3025" s="22">
        <f ca="1">VLOOKUP(CONCATENATE($F3025," ",$G3025),AllocFactorMatrix,(P$4+1),FALSE)*$E3031</f>
        <v>397.13142545318783</v>
      </c>
      <c r="Q3025" s="22">
        <f ca="1">VLOOKUP(CONCATENATE($F3025," ",$G3025),AllocFactorMatrix,(Q$4+1),FALSE)*$E3031</f>
        <v>0</v>
      </c>
      <c r="R3025" s="22">
        <f t="shared" ref="R3025:R3031" ca="1" si="1414">SUBTOTAL(9,N3025:Q3025)</f>
        <v>11998.34093765163</v>
      </c>
      <c r="S3025" s="22">
        <f ca="1">VLOOKUP(CONCATENATE($F3025," ",$G3025),AllocFactorMatrix,(S$4+1),FALSE)*$E3031</f>
        <v>393.61096073411801</v>
      </c>
      <c r="T3025" s="22">
        <f ca="1">VLOOKUP(CONCATENATE($F3025," ",$G3025),AllocFactorMatrix,(T$4+1),FALSE)*$E3031</f>
        <v>7163.048061420367</v>
      </c>
      <c r="U3025" s="22">
        <f ca="1">VLOOKUP(CONCATENATE($F3025," ",$G3025),AllocFactorMatrix,(U$4+1),FALSE)*$E3031</f>
        <v>34902.251645666489</v>
      </c>
      <c r="V3025" s="22">
        <f ca="1">VLOOKUP(CONCATENATE($F3025," ",$G3025),AllocFactorMatrix,(V$4+1),FALSE)*$E3031</f>
        <v>4447.2603260765763</v>
      </c>
      <c r="W3025" s="22">
        <f t="shared" ref="W3025:W3031" ca="1" si="1415">SUBTOTAL(9,S3025:V3025)</f>
        <v>46906.170993897547</v>
      </c>
      <c r="X3025" s="22">
        <f ca="1">VLOOKUP(CONCATENATE($F3025," ",$G3025),AllocFactorMatrix,(X$4+1),FALSE)*$E3031</f>
        <v>2546.6368038253354</v>
      </c>
      <c r="Y3025" s="22">
        <f ca="1">VLOOKUP(CONCATENATE($F3025," ",$G3025),AllocFactorMatrix,(Y$4+1),FALSE)*$E3031</f>
        <v>47.870635881343979</v>
      </c>
      <c r="Z3025" s="22">
        <f t="shared" ca="1" si="1413"/>
        <v>2594.5074397066792</v>
      </c>
      <c r="AA3025" s="22">
        <f ca="1">VLOOKUP(CONCATENATE($F3025," ",$G3025),AllocFactorMatrix,(AA$4+1),FALSE)*$E3031</f>
        <v>37.034548186412827</v>
      </c>
      <c r="AB3025" s="22">
        <f ca="1">VLOOKUP(CONCATENATE($F3025," ",$G3025),AllocFactorMatrix,(AB$4+1),FALSE)*$E3031</f>
        <v>348.02491898050999</v>
      </c>
      <c r="AC3025" s="22">
        <f ca="1">VLOOKUP(CONCATENATE($F3025," ",$G3025),AllocFactorMatrix,(AC$4+1),FALSE)*$E3031</f>
        <v>82.844872667760981</v>
      </c>
    </row>
    <row r="3026" spans="4:29" hidden="1" outlineLevel="1">
      <c r="F3026" s="42" t="str">
        <f>F3031</f>
        <v>LABOR_M</v>
      </c>
      <c r="G3026" s="17" t="str">
        <f>$G$10</f>
        <v>SUBTRAN</v>
      </c>
      <c r="H3026" s="21">
        <f t="shared" ca="1" si="1403"/>
        <v>51891.106969802888</v>
      </c>
      <c r="I3026" s="22">
        <f ca="1">VLOOKUP(CONCATENATE($F3026," ",$G3026),AllocFactorMatrix,(I$4+1),FALSE)*$E3031</f>
        <v>25040.688229442087</v>
      </c>
      <c r="J3026" s="22">
        <f ca="1">VLOOKUP(CONCATENATE($F3026," ",$G3026),AllocFactorMatrix,(J$4+1),FALSE)*$E3031</f>
        <v>6247.4870776971211</v>
      </c>
      <c r="K3026" s="22">
        <f ca="1">VLOOKUP(CONCATENATE($F3026," ",$G3026),AllocFactorMatrix,(K$4+1),FALSE)*$E3031</f>
        <v>79.346785485487914</v>
      </c>
      <c r="L3026" s="22">
        <f ca="1">VLOOKUP(CONCATENATE($F3026," ",$G3026),AllocFactorMatrix,(L$4+1),FALSE)*$E3031</f>
        <v>5.1153625663814672</v>
      </c>
      <c r="M3026" s="22">
        <f t="shared" ca="1" si="1412"/>
        <v>6331.949225748991</v>
      </c>
      <c r="N3026" s="22">
        <f ca="1">VLOOKUP(CONCATENATE($F3026," ",$G3026),AllocFactorMatrix,(N$4+1),FALSE)*$E3031</f>
        <v>2774.398318746692</v>
      </c>
      <c r="O3026" s="22">
        <f ca="1">VLOOKUP(CONCATENATE($F3026," ",$G3026),AllocFactorMatrix,(O$4+1),FALSE)*$E3031</f>
        <v>761.64416336283705</v>
      </c>
      <c r="P3026" s="22">
        <f ca="1">VLOOKUP(CONCATENATE($F3026," ",$G3026),AllocFactorMatrix,(P$4+1),FALSE)*$E3031</f>
        <v>153.09611662605579</v>
      </c>
      <c r="Q3026" s="22">
        <f ca="1">VLOOKUP(CONCATENATE($F3026," ",$G3026),AllocFactorMatrix,(Q$4+1),FALSE)*$E3031</f>
        <v>0</v>
      </c>
      <c r="R3026" s="22">
        <f t="shared" ca="1" si="1414"/>
        <v>3689.1385987355848</v>
      </c>
      <c r="S3026" s="22">
        <f ca="1">VLOOKUP(CONCATENATE($F3026," ",$G3026),AllocFactorMatrix,(S$4+1),FALSE)*$E3031</f>
        <v>117.57054619503086</v>
      </c>
      <c r="T3026" s="22">
        <f ca="1">VLOOKUP(CONCATENATE($F3026," ",$G3026),AllocFactorMatrix,(T$4+1),FALSE)*$E3031</f>
        <v>2202.7018141357889</v>
      </c>
      <c r="U3026" s="22">
        <f ca="1">VLOOKUP(CONCATENATE($F3026," ",$G3026),AllocFactorMatrix,(U$4+1),FALSE)*$E3031</f>
        <v>13688.522026338336</v>
      </c>
      <c r="V3026" s="22">
        <f ca="1">VLOOKUP(CONCATENATE($F3026," ",$G3026),AllocFactorMatrix,(V$4+1),FALSE)*$E3031</f>
        <v>0</v>
      </c>
      <c r="W3026" s="22">
        <f t="shared" ca="1" si="1415"/>
        <v>16008.794386669157</v>
      </c>
      <c r="X3026" s="22">
        <f ca="1">VLOOKUP(CONCATENATE($F3026," ",$G3026),AllocFactorMatrix,(X$4+1),FALSE)*$E3031</f>
        <v>778.18162123956404</v>
      </c>
      <c r="Y3026" s="22">
        <f ca="1">VLOOKUP(CONCATENATE($F3026," ",$G3026),AllocFactorMatrix,(Y$4+1),FALSE)*$E3031</f>
        <v>14.926943955039981</v>
      </c>
      <c r="Z3026" s="22">
        <f t="shared" ca="1" si="1413"/>
        <v>793.10856519460401</v>
      </c>
      <c r="AA3026" s="22">
        <f ca="1">VLOOKUP(CONCATENATE($F3026," ",$G3026),AllocFactorMatrix,(AA$4+1),FALSE)*$E3031</f>
        <v>11.353563862615136</v>
      </c>
      <c r="AB3026" s="22">
        <f ca="1">VLOOKUP(CONCATENATE($F3026," ",$G3026),AllocFactorMatrix,(AB$4+1),FALSE)*$E3031</f>
        <v>12.990205244799528</v>
      </c>
      <c r="AC3026" s="22">
        <f ca="1">VLOOKUP(CONCATENATE($F3026," ",$G3026),AllocFactorMatrix,(AC$4+1),FALSE)*$E3031</f>
        <v>3.0841949051173594</v>
      </c>
    </row>
    <row r="3027" spans="4:29" hidden="1" outlineLevel="1">
      <c r="F3027" s="42" t="str">
        <f>F3031</f>
        <v>LABOR_M</v>
      </c>
      <c r="G3027" s="17" t="str">
        <f>$G$11</f>
        <v>DISTPRI</v>
      </c>
      <c r="H3027" s="21">
        <f t="shared" ca="1" si="1403"/>
        <v>93247.47262100791</v>
      </c>
      <c r="I3027" s="22">
        <f ca="1">VLOOKUP(CONCATENATE($F3027," ",$G3027),AllocFactorMatrix,(I$4+1),FALSE)*$E3031</f>
        <v>61675.731011758471</v>
      </c>
      <c r="J3027" s="22">
        <f ca="1">VLOOKUP(CONCATENATE($F3027," ",$G3027),AllocFactorMatrix,(J$4+1),FALSE)*$E3031</f>
        <v>15305.361793458358</v>
      </c>
      <c r="K3027" s="22">
        <f ca="1">VLOOKUP(CONCATENATE($F3027," ",$G3027),AllocFactorMatrix,(K$4+1),FALSE)*$E3031</f>
        <v>194.31538946160074</v>
      </c>
      <c r="L3027" s="22">
        <f ca="1">VLOOKUP(CONCATENATE($F3027," ",$G3027),AllocFactorMatrix,(L$4+1),FALSE)*$E3031</f>
        <v>0</v>
      </c>
      <c r="M3027" s="22">
        <f t="shared" ca="1" si="1412"/>
        <v>15499.677182919959</v>
      </c>
      <c r="N3027" s="22">
        <f ca="1">VLOOKUP(CONCATENATE($F3027," ",$G3027),AllocFactorMatrix,(N$4+1),FALSE)*$E3031</f>
        <v>6680.689086252728</v>
      </c>
      <c r="O3027" s="22">
        <f ca="1">VLOOKUP(CONCATENATE($F3027," ",$G3027),AllocFactorMatrix,(O$4+1),FALSE)*$E3031</f>
        <v>1837.1413480670531</v>
      </c>
      <c r="P3027" s="22">
        <f ca="1">VLOOKUP(CONCATENATE($F3027," ",$G3027),AllocFactorMatrix,(P$4+1),FALSE)*$E3031</f>
        <v>0</v>
      </c>
      <c r="Q3027" s="22">
        <f ca="1">VLOOKUP(CONCATENATE($F3027," ",$G3027),AllocFactorMatrix,(Q$4+1),FALSE)*$E3031</f>
        <v>0</v>
      </c>
      <c r="R3027" s="22">
        <f t="shared" ca="1" si="1414"/>
        <v>8517.8304343197815</v>
      </c>
      <c r="S3027" s="22">
        <f ca="1">VLOOKUP(CONCATENATE($F3027," ",$G3027),AllocFactorMatrix,(S$4+1),FALSE)*$E3031</f>
        <v>286.26501268712008</v>
      </c>
      <c r="T3027" s="22">
        <f ca="1">VLOOKUP(CONCATENATE($F3027," ",$G3027),AllocFactorMatrix,(T$4+1),FALSE)*$E3031</f>
        <v>5287.246827236534</v>
      </c>
      <c r="U3027" s="22">
        <f ca="1">VLOOKUP(CONCATENATE($F3027," ",$G3027),AllocFactorMatrix,(U$4+1),FALSE)*$E3031</f>
        <v>0</v>
      </c>
      <c r="V3027" s="22">
        <f ca="1">VLOOKUP(CONCATENATE($F3027," ",$G3027),AllocFactorMatrix,(V$4+1),FALSE)*$E3031</f>
        <v>0</v>
      </c>
      <c r="W3027" s="22">
        <f t="shared" ca="1" si="1415"/>
        <v>5573.5118399236544</v>
      </c>
      <c r="X3027" s="22">
        <f ca="1">VLOOKUP(CONCATENATE($F3027," ",$G3027),AllocFactorMatrix,(X$4+1),FALSE)*$E3031</f>
        <v>1877.8445071298818</v>
      </c>
      <c r="Y3027" s="22">
        <f ca="1">VLOOKUP(CONCATENATE($F3027," ",$G3027),AllocFactorMatrix,(Y$4+1),FALSE)*$E3031</f>
        <v>36.065763525451771</v>
      </c>
      <c r="Z3027" s="22">
        <f t="shared" ca="1" si="1413"/>
        <v>1913.9102706553335</v>
      </c>
      <c r="AA3027" s="22">
        <f ca="1">VLOOKUP(CONCATENATE($F3027," ",$G3027),AllocFactorMatrix,(AA$4+1),FALSE)*$E3031</f>
        <v>27.563372684439958</v>
      </c>
      <c r="AB3027" s="22">
        <f ca="1">VLOOKUP(CONCATENATE($F3027," ",$G3027),AllocFactorMatrix,(AB$4+1),FALSE)*$E3031</f>
        <v>31.7179226650053</v>
      </c>
      <c r="AC3027" s="22">
        <f ca="1">VLOOKUP(CONCATENATE($F3027," ",$G3027),AllocFactorMatrix,(AC$4+1),FALSE)*$E3031</f>
        <v>7.5305860812217773</v>
      </c>
    </row>
    <row r="3028" spans="4:29" hidden="1" outlineLevel="1">
      <c r="F3028" s="42" t="str">
        <f>F3031</f>
        <v>LABOR_M</v>
      </c>
      <c r="G3028" s="17" t="str">
        <f>$G$12</f>
        <v>DISTSEC</v>
      </c>
      <c r="H3028" s="21">
        <f t="shared" ca="1" si="1403"/>
        <v>34175.827735027939</v>
      </c>
      <c r="I3028" s="22">
        <f ca="1">VLOOKUP(CONCATENATE($F3028," ",$G3028),AllocFactorMatrix,(I$4+1),FALSE)*$E3031</f>
        <v>25986.562537981637</v>
      </c>
      <c r="J3028" s="22">
        <f ca="1">VLOOKUP(CONCATENATE($F3028," ",$G3028),AllocFactorMatrix,(J$4+1),FALSE)*$E3031</f>
        <v>5245.2026476416358</v>
      </c>
      <c r="K3028" s="22">
        <f ca="1">VLOOKUP(CONCATENATE($F3028," ",$G3028),AllocFactorMatrix,(K$4+1),FALSE)*$E3031</f>
        <v>0</v>
      </c>
      <c r="L3028" s="22">
        <f ca="1">VLOOKUP(CONCATENATE($F3028," ",$G3028),AllocFactorMatrix,(L$4+1),FALSE)*$E3031</f>
        <v>0</v>
      </c>
      <c r="M3028" s="22">
        <f t="shared" ca="1" si="1412"/>
        <v>5245.2026476416358</v>
      </c>
      <c r="N3028" s="22">
        <f ca="1">VLOOKUP(CONCATENATE($F3028," ",$G3028),AllocFactorMatrix,(N$4+1),FALSE)*$E3031</f>
        <v>2009.0190961121943</v>
      </c>
      <c r="O3028" s="22">
        <f ca="1">VLOOKUP(CONCATENATE($F3028," ",$G3028),AllocFactorMatrix,(O$4+1),FALSE)*$E3031</f>
        <v>0</v>
      </c>
      <c r="P3028" s="22">
        <f ca="1">VLOOKUP(CONCATENATE($F3028," ",$G3028),AllocFactorMatrix,(P$4+1),FALSE)*$E3031</f>
        <v>0</v>
      </c>
      <c r="Q3028" s="22">
        <f ca="1">VLOOKUP(CONCATENATE($F3028," ",$G3028),AllocFactorMatrix,(Q$4+1),FALSE)*$E3031</f>
        <v>0</v>
      </c>
      <c r="R3028" s="22">
        <f t="shared" ca="1" si="1414"/>
        <v>2009.0190961121943</v>
      </c>
      <c r="S3028" s="22">
        <f ca="1">VLOOKUP(CONCATENATE($F3028," ",$G3028),AllocFactorMatrix,(S$4+1),FALSE)*$E3031</f>
        <v>70.560966143222998</v>
      </c>
      <c r="T3028" s="22">
        <f ca="1">VLOOKUP(CONCATENATE($F3028," ",$G3028),AllocFactorMatrix,(T$4+1),FALSE)*$E3031</f>
        <v>0</v>
      </c>
      <c r="U3028" s="22">
        <f ca="1">VLOOKUP(CONCATENATE($F3028," ",$G3028),AllocFactorMatrix,(U$4+1),FALSE)*$E3031</f>
        <v>0</v>
      </c>
      <c r="V3028" s="22">
        <f ca="1">VLOOKUP(CONCATENATE($F3028," ",$G3028),AllocFactorMatrix,(V$4+1),FALSE)*$E3031</f>
        <v>0</v>
      </c>
      <c r="W3028" s="22">
        <f t="shared" ca="1" si="1415"/>
        <v>70.560966143222998</v>
      </c>
      <c r="X3028" s="22">
        <f ca="1">VLOOKUP(CONCATENATE($F3028," ",$G3028),AllocFactorMatrix,(X$4+1),FALSE)*$E3031</f>
        <v>582.7511155625175</v>
      </c>
      <c r="Y3028" s="22">
        <f ca="1">VLOOKUP(CONCATENATE($F3028," ",$G3028),AllocFactorMatrix,(Y$4+1),FALSE)*$E3031</f>
        <v>0</v>
      </c>
      <c r="Z3028" s="22">
        <f t="shared" ca="1" si="1413"/>
        <v>582.7511155625175</v>
      </c>
      <c r="AA3028" s="22">
        <f ca="1">VLOOKUP(CONCATENATE($F3028," ",$G3028),AllocFactorMatrix,(AA$4+1),FALSE)*$E3031</f>
        <v>7.5010337068728301</v>
      </c>
      <c r="AB3028" s="22">
        <f ca="1">VLOOKUP(CONCATENATE($F3028," ",$G3028),AllocFactorMatrix,(AB$4+1),FALSE)*$E3031</f>
        <v>223.33046629748389</v>
      </c>
      <c r="AC3028" s="22">
        <f ca="1">VLOOKUP(CONCATENATE($F3028," ",$G3028),AllocFactorMatrix,(AC$4+1),FALSE)*$E3031</f>
        <v>50.899871582351345</v>
      </c>
    </row>
    <row r="3029" spans="4:29" hidden="1" outlineLevel="1">
      <c r="F3029" s="42" t="str">
        <f>F3031</f>
        <v>LABOR_M</v>
      </c>
      <c r="G3029" s="17" t="str">
        <f>$G$13</f>
        <v>ENERGY</v>
      </c>
      <c r="H3029" s="21">
        <f t="shared" ca="1" si="1403"/>
        <v>344150.11525167403</v>
      </c>
      <c r="I3029" s="22">
        <f ca="1">VLOOKUP(CONCATENATE($F3029," ",$G3029),AllocFactorMatrix,(I$4+1),FALSE)*$E3031</f>
        <v>126447.16841066921</v>
      </c>
      <c r="J3029" s="22">
        <f ca="1">VLOOKUP(CONCATENATE($F3029," ",$G3029),AllocFactorMatrix,(J$4+1),FALSE)*$E3031</f>
        <v>39943.195576635087</v>
      </c>
      <c r="K3029" s="22">
        <f ca="1">VLOOKUP(CONCATENATE($F3029," ",$G3029),AllocFactorMatrix,(K$4+1),FALSE)*$E3031</f>
        <v>498.83291891467337</v>
      </c>
      <c r="L3029" s="22">
        <f ca="1">VLOOKUP(CONCATENATE($F3029," ",$G3029),AllocFactorMatrix,(L$4+1),FALSE)*$E3031</f>
        <v>25.269742911848816</v>
      </c>
      <c r="M3029" s="22">
        <f t="shared" ca="1" si="1412"/>
        <v>40467.298238461612</v>
      </c>
      <c r="N3029" s="22">
        <f ca="1">VLOOKUP(CONCATENATE($F3029," ",$G3029),AllocFactorMatrix,(N$4+1),FALSE)*$E3031</f>
        <v>20236.994047643409</v>
      </c>
      <c r="O3029" s="22">
        <f ca="1">VLOOKUP(CONCATENATE($F3029," ",$G3029),AllocFactorMatrix,(O$4+1),FALSE)*$E3031</f>
        <v>5459.4083654848091</v>
      </c>
      <c r="P3029" s="22">
        <f ca="1">VLOOKUP(CONCATENATE($F3029," ",$G3029),AllocFactorMatrix,(P$4+1),FALSE)*$E3031</f>
        <v>850.73119724893445</v>
      </c>
      <c r="Q3029" s="22">
        <f ca="1">VLOOKUP(CONCATENATE($F3029," ",$G3029),AllocFactorMatrix,(Q$4+1),FALSE)*$E3031</f>
        <v>0</v>
      </c>
      <c r="R3029" s="22">
        <f t="shared" ca="1" si="1414"/>
        <v>26547.133610377154</v>
      </c>
      <c r="S3029" s="22">
        <f ca="1">VLOOKUP(CONCATENATE($F3029," ",$G3029),AllocFactorMatrix,(S$4+1),FALSE)*$E3031</f>
        <v>1019.1721287379903</v>
      </c>
      <c r="T3029" s="22">
        <f ca="1">VLOOKUP(CONCATENATE($F3029," ",$G3029),AllocFactorMatrix,(T$4+1),FALSE)*$E3031</f>
        <v>20145.266975286606</v>
      </c>
      <c r="U3029" s="22">
        <f ca="1">VLOOKUP(CONCATENATE($F3029," ",$G3029),AllocFactorMatrix,(U$4+1),FALSE)*$E3031</f>
        <v>105905.79820731995</v>
      </c>
      <c r="V3029" s="22">
        <f ca="1">VLOOKUP(CONCATENATE($F3029," ",$G3029),AllocFactorMatrix,(V$4+1),FALSE)*$E3031</f>
        <v>14809.108189026223</v>
      </c>
      <c r="W3029" s="22">
        <f t="shared" ca="1" si="1415"/>
        <v>141879.34550037078</v>
      </c>
      <c r="X3029" s="22">
        <f ca="1">VLOOKUP(CONCATENATE($F3029," ",$G3029),AllocFactorMatrix,(X$4+1),FALSE)*$E3031</f>
        <v>5689.7852281315018</v>
      </c>
      <c r="Y3029" s="22">
        <f ca="1">VLOOKUP(CONCATENATE($F3029," ",$G3029),AllocFactorMatrix,(Y$4+1),FALSE)*$E3031</f>
        <v>107.58907114235518</v>
      </c>
      <c r="Z3029" s="22">
        <f t="shared" ca="1" si="1413"/>
        <v>5797.3742992738571</v>
      </c>
      <c r="AA3029" s="22">
        <f ca="1">VLOOKUP(CONCATENATE($F3029," ",$G3029),AllocFactorMatrix,(AA$4+1),FALSE)*$E3031</f>
        <v>107.31741891094077</v>
      </c>
      <c r="AB3029" s="22">
        <f ca="1">VLOOKUP(CONCATENATE($F3029," ",$G3029),AllocFactorMatrix,(AB$4+1),FALSE)*$E3031</f>
        <v>2352.8730272078401</v>
      </c>
      <c r="AC3029" s="22">
        <f ca="1">VLOOKUP(CONCATENATE($F3029," ",$G3029),AllocFactorMatrix,(AC$4+1),FALSE)*$E3031</f>
        <v>551.60474640241864</v>
      </c>
    </row>
    <row r="3030" spans="4:29" hidden="1" outlineLevel="1">
      <c r="F3030" s="42" t="str">
        <f>F3031</f>
        <v>LABOR_M</v>
      </c>
      <c r="G3030" s="17" t="str">
        <f>$G$14</f>
        <v>CUSTOMER</v>
      </c>
      <c r="H3030" s="21">
        <f t="shared" ca="1" si="1403"/>
        <v>688350.30093612056</v>
      </c>
      <c r="I3030" s="22">
        <f ca="1">VLOOKUP(CONCATENATE($F3030," ",$G3030),AllocFactorMatrix,(I$4+1),FALSE)*$E3031</f>
        <v>532758.31479023339</v>
      </c>
      <c r="J3030" s="22">
        <f ca="1">VLOOKUP(CONCATENATE($F3030," ",$G3030),AllocFactorMatrix,(J$4+1),FALSE)*$E3031</f>
        <v>125697.08762718772</v>
      </c>
      <c r="K3030" s="22">
        <f ca="1">VLOOKUP(CONCATENATE($F3030," ",$G3030),AllocFactorMatrix,(K$4+1),FALSE)*$E3031</f>
        <v>1280.080282893342</v>
      </c>
      <c r="L3030" s="22">
        <f ca="1">VLOOKUP(CONCATENATE($F3030," ",$G3030),AllocFactorMatrix,(L$4+1),FALSE)*$E3031</f>
        <v>91.212007804922735</v>
      </c>
      <c r="M3030" s="22">
        <f t="shared" ca="1" si="1412"/>
        <v>127068.37991788598</v>
      </c>
      <c r="N3030" s="22">
        <f ca="1">VLOOKUP(CONCATENATE($F3030," ",$G3030),AllocFactorMatrix,(N$4+1),FALSE)*$E3031</f>
        <v>2236.7239494075079</v>
      </c>
      <c r="O3030" s="22">
        <f ca="1">VLOOKUP(CONCATENATE($F3030," ",$G3030),AllocFactorMatrix,(O$4+1),FALSE)*$E3031</f>
        <v>713.56435036424716</v>
      </c>
      <c r="P3030" s="22">
        <f ca="1">VLOOKUP(CONCATENATE($F3030," ",$G3030),AllocFactorMatrix,(P$4+1),FALSE)*$E3031</f>
        <v>260.46981894807993</v>
      </c>
      <c r="Q3030" s="22">
        <f ca="1">VLOOKUP(CONCATENATE($F3030," ",$G3030),AllocFactorMatrix,(Q$4+1),FALSE)*$E3031</f>
        <v>0</v>
      </c>
      <c r="R3030" s="22">
        <f t="shared" ca="1" si="1414"/>
        <v>3210.7581187198352</v>
      </c>
      <c r="S3030" s="22">
        <f ca="1">VLOOKUP(CONCATENATE($F3030," ",$G3030),AllocFactorMatrix,(S$4+1),FALSE)*$E3031</f>
        <v>21.209050600301822</v>
      </c>
      <c r="T3030" s="22">
        <f ca="1">VLOOKUP(CONCATENATE($F3030," ",$G3030),AllocFactorMatrix,(T$4+1),FALSE)*$E3031</f>
        <v>513.14224984731538</v>
      </c>
      <c r="U3030" s="22">
        <f ca="1">VLOOKUP(CONCATENATE($F3030," ",$G3030),AllocFactorMatrix,(U$4+1),FALSE)*$E3031</f>
        <v>862.65991581793298</v>
      </c>
      <c r="V3030" s="22">
        <f ca="1">VLOOKUP(CONCATENATE($F3030," ",$G3030),AllocFactorMatrix,(V$4+1),FALSE)*$E3031</f>
        <v>165.99608164103174</v>
      </c>
      <c r="W3030" s="22">
        <f t="shared" ca="1" si="1415"/>
        <v>1563.0072979065817</v>
      </c>
      <c r="X3030" s="22">
        <f ca="1">VLOOKUP(CONCATENATE($F3030," ",$G3030),AllocFactorMatrix,(X$4+1),FALSE)*$E3031</f>
        <v>723.09826017180546</v>
      </c>
      <c r="Y3030" s="22">
        <f ca="1">VLOOKUP(CONCATENATE($F3030," ",$G3030),AllocFactorMatrix,(Y$4+1),FALSE)*$E3031</f>
        <v>8.624249923553192</v>
      </c>
      <c r="Z3030" s="22">
        <f t="shared" ca="1" si="1413"/>
        <v>731.72251009535864</v>
      </c>
      <c r="AA3030" s="22">
        <f ca="1">VLOOKUP(CONCATENATE($F3030," ",$G3030),AllocFactorMatrix,(AA$4+1),FALSE)*$E3031</f>
        <v>50.330291229505441</v>
      </c>
      <c r="AB3030" s="22">
        <f ca="1">VLOOKUP(CONCATENATE($F3030," ",$G3030),AllocFactorMatrix,(AB$4+1),FALSE)*$E3031</f>
        <v>21284.786358595677</v>
      </c>
      <c r="AC3030" s="22">
        <f ca="1">VLOOKUP(CONCATENATE($F3030," ",$G3030),AllocFactorMatrix,(AC$4+1),FALSE)*$E3031</f>
        <v>1683.0016514538365</v>
      </c>
    </row>
    <row r="3031" spans="4:29" collapsed="1">
      <c r="D3031" s="17" t="s">
        <v>259</v>
      </c>
      <c r="E3031" s="19">
        <v>1964204</v>
      </c>
      <c r="F3031" s="42" t="s">
        <v>69</v>
      </c>
      <c r="G3031" s="17" t="str">
        <f>$G$15</f>
        <v>TOTAL</v>
      </c>
      <c r="H3031" s="21">
        <f t="shared" ca="1" si="1403"/>
        <v>1964204.0000000014</v>
      </c>
      <c r="I3031" s="22">
        <f ca="1">VLOOKUP(CONCATENATE($F3031," ",$G3031),AllocFactorMatrix,(I$4+1),FALSE)*$E3031</f>
        <v>1144949.4668707498</v>
      </c>
      <c r="J3031" s="22">
        <f ca="1">VLOOKUP(CONCATENATE($F3031," ",$G3031),AllocFactorMatrix,(J$4+1),FALSE)*$E3031</f>
        <v>285723.90398703614</v>
      </c>
      <c r="K3031" s="22">
        <f ca="1">VLOOKUP(CONCATENATE($F3031," ",$G3031),AllocFactorMatrix,(K$4+1),FALSE)*$E3031</f>
        <v>3234.8615500075798</v>
      </c>
      <c r="L3031" s="22">
        <f ca="1">VLOOKUP(CONCATENATE($F3031," ",$G3031),AllocFactorMatrix,(L$4+1),FALSE)*$E3031</f>
        <v>180.76936105035097</v>
      </c>
      <c r="M3031" s="22">
        <f t="shared" ca="1" si="1412"/>
        <v>289139.53489809408</v>
      </c>
      <c r="N3031" s="22">
        <f ca="1">VLOOKUP(CONCATENATE($F3031," ",$G3031),AllocFactorMatrix,(N$4+1),FALSE)*$E3031</f>
        <v>75790.183577326432</v>
      </c>
      <c r="O3031" s="22">
        <f ca="1">VLOOKUP(CONCATENATE($F3031," ",$G3031),AllocFactorMatrix,(O$4+1),FALSE)*$E3031</f>
        <v>20242.520596199451</v>
      </c>
      <c r="P3031" s="22">
        <f ca="1">VLOOKUP(CONCATENATE($F3031," ",$G3031),AllocFactorMatrix,(P$4+1),FALSE)*$E3031</f>
        <v>3089.648809131023</v>
      </c>
      <c r="Q3031" s="22">
        <f ca="1">VLOOKUP(CONCATENATE($F3031," ",$G3031),AllocFactorMatrix,(Q$4+1),FALSE)*$E3031</f>
        <v>0</v>
      </c>
      <c r="R3031" s="22">
        <f t="shared" ca="1" si="1414"/>
        <v>99122.352982656899</v>
      </c>
      <c r="S3031" s="22">
        <f ca="1">VLOOKUP(CONCATENATE($F3031," ",$G3031),AllocFactorMatrix,(S$4+1),FALSE)*$E3031</f>
        <v>3323.9481223665039</v>
      </c>
      <c r="T3031" s="22">
        <f ca="1">VLOOKUP(CONCATENATE($F3031," ",$G3031),AllocFactorMatrix,(T$4+1),FALSE)*$E3031</f>
        <v>61072.173380394219</v>
      </c>
      <c r="U3031" s="22">
        <f ca="1">VLOOKUP(CONCATENATE($F3031," ",$G3031),AllocFactorMatrix,(U$4+1),FALSE)*$E3031</f>
        <v>280879.64998890733</v>
      </c>
      <c r="V3031" s="22">
        <f ca="1">VLOOKUP(CONCATENATE($F3031," ",$G3031),AllocFactorMatrix,(V$4+1),FALSE)*$E3031</f>
        <v>35416.231743563789</v>
      </c>
      <c r="W3031" s="22">
        <f t="shared" ca="1" si="1415"/>
        <v>380692.00323523185</v>
      </c>
      <c r="X3031" s="22">
        <f ca="1">VLOOKUP(CONCATENATE($F3031," ",$G3031),AllocFactorMatrix,(X$4+1),FALSE)*$E3031</f>
        <v>21356.873316470937</v>
      </c>
      <c r="Y3031" s="22">
        <f ca="1">VLOOKUP(CONCATENATE($F3031," ",$G3031),AllocFactorMatrix,(Y$4+1),FALSE)*$E3031</f>
        <v>387.2358218376869</v>
      </c>
      <c r="Z3031" s="22">
        <f t="shared" ca="1" si="1413"/>
        <v>21744.109138308624</v>
      </c>
      <c r="AA3031" s="22">
        <f ca="1">VLOOKUP(CONCATENATE($F3031," ",$G3031),AllocFactorMatrix,(AA$4+1),FALSE)*$E3031</f>
        <v>374.28911344612317</v>
      </c>
      <c r="AB3031" s="22">
        <f ca="1">VLOOKUP(CONCATENATE($F3031," ",$G3031),AllocFactorMatrix,(AB$4+1),FALSE)*$E3031</f>
        <v>25505.339379663517</v>
      </c>
      <c r="AC3031" s="22">
        <f ca="1">VLOOKUP(CONCATENATE($F3031," ",$G3031),AllocFactorMatrix,(AC$4+1),FALSE)*$E3031</f>
        <v>2676.9043818499263</v>
      </c>
    </row>
    <row r="3032" spans="4:29" hidden="1" outlineLevel="1">
      <c r="F3032" s="42" t="str">
        <f>F3039</f>
        <v>LABOR_M</v>
      </c>
      <c r="G3032" s="17" t="str">
        <f>$G$8</f>
        <v>PRODUCTION</v>
      </c>
      <c r="H3032" s="21">
        <f t="shared" ca="1" si="1403"/>
        <v>0</v>
      </c>
      <c r="I3032" s="22">
        <f ca="1">VLOOKUP(CONCATENATE($F3032," ",$G3032),AllocFactorMatrix,(I$4+1),FALSE)*$E3039</f>
        <v>0</v>
      </c>
      <c r="J3032" s="22">
        <f ca="1">VLOOKUP(CONCATENATE($F3032," ",$G3032),AllocFactorMatrix,(J$4+1),FALSE)*$E3039</f>
        <v>0</v>
      </c>
      <c r="K3032" s="22">
        <f ca="1">VLOOKUP(CONCATENATE($F3032," ",$G3032),AllocFactorMatrix,(K$4+1),FALSE)*$E3039</f>
        <v>0</v>
      </c>
      <c r="L3032" s="22">
        <f ca="1">VLOOKUP(CONCATENATE($F3032," ",$G3032),AllocFactorMatrix,(L$4+1),FALSE)*$E3039</f>
        <v>0</v>
      </c>
      <c r="M3032" s="22">
        <f t="shared" ref="M3032:M3039" ca="1" si="1416">SUBTOTAL(9,J3032:L3032)</f>
        <v>0</v>
      </c>
      <c r="N3032" s="22">
        <f ca="1">VLOOKUP(CONCATENATE($F3032," ",$G3032),AllocFactorMatrix,(N$4+1),FALSE)*$E3039</f>
        <v>0</v>
      </c>
      <c r="O3032" s="22">
        <f ca="1">VLOOKUP(CONCATENATE($F3032," ",$G3032),AllocFactorMatrix,(O$4+1),FALSE)*$E3039</f>
        <v>0</v>
      </c>
      <c r="P3032" s="22">
        <f ca="1">VLOOKUP(CONCATENATE($F3032," ",$G3032),AllocFactorMatrix,(P$4+1),FALSE)*$E3039</f>
        <v>0</v>
      </c>
      <c r="Q3032" s="22">
        <f ca="1">VLOOKUP(CONCATENATE($F3032," ",$G3032),AllocFactorMatrix,(Q$4+1),FALSE)*$E3039</f>
        <v>0</v>
      </c>
      <c r="R3032" s="22">
        <f ca="1">SUBTOTAL(9,N3032:Q3032)</f>
        <v>0</v>
      </c>
      <c r="S3032" s="22">
        <f ca="1">VLOOKUP(CONCATENATE($F3032," ",$G3032),AllocFactorMatrix,(S$4+1),FALSE)*$E3039</f>
        <v>0</v>
      </c>
      <c r="T3032" s="22">
        <f ca="1">VLOOKUP(CONCATENATE($F3032," ",$G3032),AllocFactorMatrix,(T$4+1),FALSE)*$E3039</f>
        <v>0</v>
      </c>
      <c r="U3032" s="22">
        <f ca="1">VLOOKUP(CONCATENATE($F3032," ",$G3032),AllocFactorMatrix,(U$4+1),FALSE)*$E3039</f>
        <v>0</v>
      </c>
      <c r="V3032" s="22">
        <f ca="1">VLOOKUP(CONCATENATE($F3032," ",$G3032),AllocFactorMatrix,(V$4+1),FALSE)*$E3039</f>
        <v>0</v>
      </c>
      <c r="W3032" s="22">
        <f ca="1">SUBTOTAL(9,S3032:V3032)</f>
        <v>0</v>
      </c>
      <c r="X3032" s="22">
        <f ca="1">VLOOKUP(CONCATENATE($F3032," ",$G3032),AllocFactorMatrix,(X$4+1),FALSE)*$E3039</f>
        <v>0</v>
      </c>
      <c r="Y3032" s="22">
        <f ca="1">VLOOKUP(CONCATENATE($F3032," ",$G3032),AllocFactorMatrix,(Y$4+1),FALSE)*$E3039</f>
        <v>0</v>
      </c>
      <c r="Z3032" s="22">
        <f t="shared" ref="Z3032:Z3039" ca="1" si="1417">SUBTOTAL(9,X3032:Y3032)</f>
        <v>0</v>
      </c>
      <c r="AA3032" s="22">
        <f ca="1">VLOOKUP(CONCATENATE($F3032," ",$G3032),AllocFactorMatrix,(AA$4+1),FALSE)*$E3039</f>
        <v>0</v>
      </c>
      <c r="AB3032" s="22">
        <f ca="1">VLOOKUP(CONCATENATE($F3032," ",$G3032),AllocFactorMatrix,(AB$4+1),FALSE)*$E3039</f>
        <v>0</v>
      </c>
      <c r="AC3032" s="22">
        <f ca="1">VLOOKUP(CONCATENATE($F3032," ",$G3032),AllocFactorMatrix,(AC$4+1),FALSE)*$E3039</f>
        <v>0</v>
      </c>
    </row>
    <row r="3033" spans="4:29" hidden="1" outlineLevel="1">
      <c r="F3033" s="42" t="str">
        <f>F3039</f>
        <v>LABOR_M</v>
      </c>
      <c r="G3033" s="17" t="str">
        <f>$G$9</f>
        <v>BULKTRAN</v>
      </c>
      <c r="H3033" s="21">
        <f t="shared" ca="1" si="1403"/>
        <v>0</v>
      </c>
      <c r="I3033" s="22">
        <f ca="1">VLOOKUP(CONCATENATE($F3033," ",$G3033),AllocFactorMatrix,(I$4+1),FALSE)*$E3039</f>
        <v>0</v>
      </c>
      <c r="J3033" s="22">
        <f ca="1">VLOOKUP(CONCATENATE($F3033," ",$G3033),AllocFactorMatrix,(J$4+1),FALSE)*$E3039</f>
        <v>0</v>
      </c>
      <c r="K3033" s="22">
        <f ca="1">VLOOKUP(CONCATENATE($F3033," ",$G3033),AllocFactorMatrix,(K$4+1),FALSE)*$E3039</f>
        <v>0</v>
      </c>
      <c r="L3033" s="22">
        <f ca="1">VLOOKUP(CONCATENATE($F3033," ",$G3033),AllocFactorMatrix,(L$4+1),FALSE)*$E3039</f>
        <v>0</v>
      </c>
      <c r="M3033" s="22">
        <f t="shared" ca="1" si="1416"/>
        <v>0</v>
      </c>
      <c r="N3033" s="22">
        <f ca="1">VLOOKUP(CONCATENATE($F3033," ",$G3033),AllocFactorMatrix,(N$4+1),FALSE)*$E3039</f>
        <v>0</v>
      </c>
      <c r="O3033" s="22">
        <f ca="1">VLOOKUP(CONCATENATE($F3033," ",$G3033),AllocFactorMatrix,(O$4+1),FALSE)*$E3039</f>
        <v>0</v>
      </c>
      <c r="P3033" s="22">
        <f ca="1">VLOOKUP(CONCATENATE($F3033," ",$G3033),AllocFactorMatrix,(P$4+1),FALSE)*$E3039</f>
        <v>0</v>
      </c>
      <c r="Q3033" s="22">
        <f ca="1">VLOOKUP(CONCATENATE($F3033," ",$G3033),AllocFactorMatrix,(Q$4+1),FALSE)*$E3039</f>
        <v>0</v>
      </c>
      <c r="R3033" s="22">
        <f t="shared" ref="R3033:R3039" ca="1" si="1418">SUBTOTAL(9,N3033:Q3033)</f>
        <v>0</v>
      </c>
      <c r="S3033" s="22">
        <f ca="1">VLOOKUP(CONCATENATE($F3033," ",$G3033),AllocFactorMatrix,(S$4+1),FALSE)*$E3039</f>
        <v>0</v>
      </c>
      <c r="T3033" s="22">
        <f ca="1">VLOOKUP(CONCATENATE($F3033," ",$G3033),AllocFactorMatrix,(T$4+1),FALSE)*$E3039</f>
        <v>0</v>
      </c>
      <c r="U3033" s="22">
        <f ca="1">VLOOKUP(CONCATENATE($F3033," ",$G3033),AllocFactorMatrix,(U$4+1),FALSE)*$E3039</f>
        <v>0</v>
      </c>
      <c r="V3033" s="22">
        <f ca="1">VLOOKUP(CONCATENATE($F3033," ",$G3033),AllocFactorMatrix,(V$4+1),FALSE)*$E3039</f>
        <v>0</v>
      </c>
      <c r="W3033" s="22">
        <f t="shared" ref="W3033:W3039" ca="1" si="1419">SUBTOTAL(9,S3033:V3033)</f>
        <v>0</v>
      </c>
      <c r="X3033" s="22">
        <f ca="1">VLOOKUP(CONCATENATE($F3033," ",$G3033),AllocFactorMatrix,(X$4+1),FALSE)*$E3039</f>
        <v>0</v>
      </c>
      <c r="Y3033" s="22">
        <f ca="1">VLOOKUP(CONCATENATE($F3033," ",$G3033),AllocFactorMatrix,(Y$4+1),FALSE)*$E3039</f>
        <v>0</v>
      </c>
      <c r="Z3033" s="22">
        <f t="shared" ca="1" si="1417"/>
        <v>0</v>
      </c>
      <c r="AA3033" s="22">
        <f ca="1">VLOOKUP(CONCATENATE($F3033," ",$G3033),AllocFactorMatrix,(AA$4+1),FALSE)*$E3039</f>
        <v>0</v>
      </c>
      <c r="AB3033" s="22">
        <f ca="1">VLOOKUP(CONCATENATE($F3033," ",$G3033),AllocFactorMatrix,(AB$4+1),FALSE)*$E3039</f>
        <v>0</v>
      </c>
      <c r="AC3033" s="22">
        <f ca="1">VLOOKUP(CONCATENATE($F3033," ",$G3033),AllocFactorMatrix,(AC$4+1),FALSE)*$E3039</f>
        <v>0</v>
      </c>
    </row>
    <row r="3034" spans="4:29" hidden="1" outlineLevel="1">
      <c r="F3034" s="42" t="str">
        <f>F3039</f>
        <v>LABOR_M</v>
      </c>
      <c r="G3034" s="17" t="str">
        <f>$G$10</f>
        <v>SUBTRAN</v>
      </c>
      <c r="H3034" s="21">
        <f t="shared" ca="1" si="1403"/>
        <v>0</v>
      </c>
      <c r="I3034" s="22">
        <f ca="1">VLOOKUP(CONCATENATE($F3034," ",$G3034),AllocFactorMatrix,(I$4+1),FALSE)*$E3039</f>
        <v>0</v>
      </c>
      <c r="J3034" s="22">
        <f ca="1">VLOOKUP(CONCATENATE($F3034," ",$G3034),AllocFactorMatrix,(J$4+1),FALSE)*$E3039</f>
        <v>0</v>
      </c>
      <c r="K3034" s="22">
        <f ca="1">VLOOKUP(CONCATENATE($F3034," ",$G3034),AllocFactorMatrix,(K$4+1),FALSE)*$E3039</f>
        <v>0</v>
      </c>
      <c r="L3034" s="22">
        <f ca="1">VLOOKUP(CONCATENATE($F3034," ",$G3034),AllocFactorMatrix,(L$4+1),FALSE)*$E3039</f>
        <v>0</v>
      </c>
      <c r="M3034" s="22">
        <f t="shared" ca="1" si="1416"/>
        <v>0</v>
      </c>
      <c r="N3034" s="22">
        <f ca="1">VLOOKUP(CONCATENATE($F3034," ",$G3034),AllocFactorMatrix,(N$4+1),FALSE)*$E3039</f>
        <v>0</v>
      </c>
      <c r="O3034" s="22">
        <f ca="1">VLOOKUP(CONCATENATE($F3034," ",$G3034),AllocFactorMatrix,(O$4+1),FALSE)*$E3039</f>
        <v>0</v>
      </c>
      <c r="P3034" s="22">
        <f ca="1">VLOOKUP(CONCATENATE($F3034," ",$G3034),AllocFactorMatrix,(P$4+1),FALSE)*$E3039</f>
        <v>0</v>
      </c>
      <c r="Q3034" s="22">
        <f ca="1">VLOOKUP(CONCATENATE($F3034," ",$G3034),AllocFactorMatrix,(Q$4+1),FALSE)*$E3039</f>
        <v>0</v>
      </c>
      <c r="R3034" s="22">
        <f t="shared" ca="1" si="1418"/>
        <v>0</v>
      </c>
      <c r="S3034" s="22">
        <f ca="1">VLOOKUP(CONCATENATE($F3034," ",$G3034),AllocFactorMatrix,(S$4+1),FALSE)*$E3039</f>
        <v>0</v>
      </c>
      <c r="T3034" s="22">
        <f ca="1">VLOOKUP(CONCATENATE($F3034," ",$G3034),AllocFactorMatrix,(T$4+1),FALSE)*$E3039</f>
        <v>0</v>
      </c>
      <c r="U3034" s="22">
        <f ca="1">VLOOKUP(CONCATENATE($F3034," ",$G3034),AllocFactorMatrix,(U$4+1),FALSE)*$E3039</f>
        <v>0</v>
      </c>
      <c r="V3034" s="22">
        <f ca="1">VLOOKUP(CONCATENATE($F3034," ",$G3034),AllocFactorMatrix,(V$4+1),FALSE)*$E3039</f>
        <v>0</v>
      </c>
      <c r="W3034" s="22">
        <f t="shared" ca="1" si="1419"/>
        <v>0</v>
      </c>
      <c r="X3034" s="22">
        <f ca="1">VLOOKUP(CONCATENATE($F3034," ",$G3034),AllocFactorMatrix,(X$4+1),FALSE)*$E3039</f>
        <v>0</v>
      </c>
      <c r="Y3034" s="22">
        <f ca="1">VLOOKUP(CONCATENATE($F3034," ",$G3034),AllocFactorMatrix,(Y$4+1),FALSE)*$E3039</f>
        <v>0</v>
      </c>
      <c r="Z3034" s="22">
        <f t="shared" ca="1" si="1417"/>
        <v>0</v>
      </c>
      <c r="AA3034" s="22">
        <f ca="1">VLOOKUP(CONCATENATE($F3034," ",$G3034),AllocFactorMatrix,(AA$4+1),FALSE)*$E3039</f>
        <v>0</v>
      </c>
      <c r="AB3034" s="22">
        <f ca="1">VLOOKUP(CONCATENATE($F3034," ",$G3034),AllocFactorMatrix,(AB$4+1),FALSE)*$E3039</f>
        <v>0</v>
      </c>
      <c r="AC3034" s="22">
        <f ca="1">VLOOKUP(CONCATENATE($F3034," ",$G3034),AllocFactorMatrix,(AC$4+1),FALSE)*$E3039</f>
        <v>0</v>
      </c>
    </row>
    <row r="3035" spans="4:29" hidden="1" outlineLevel="1">
      <c r="F3035" s="42" t="str">
        <f>F3039</f>
        <v>LABOR_M</v>
      </c>
      <c r="G3035" s="17" t="str">
        <f>$G$11</f>
        <v>DISTPRI</v>
      </c>
      <c r="H3035" s="21">
        <f t="shared" ca="1" si="1403"/>
        <v>0</v>
      </c>
      <c r="I3035" s="22">
        <f ca="1">VLOOKUP(CONCATENATE($F3035," ",$G3035),AllocFactorMatrix,(I$4+1),FALSE)*$E3039</f>
        <v>0</v>
      </c>
      <c r="J3035" s="22">
        <f ca="1">VLOOKUP(CONCATENATE($F3035," ",$G3035),AllocFactorMatrix,(J$4+1),FALSE)*$E3039</f>
        <v>0</v>
      </c>
      <c r="K3035" s="22">
        <f ca="1">VLOOKUP(CONCATENATE($F3035," ",$G3035),AllocFactorMatrix,(K$4+1),FALSE)*$E3039</f>
        <v>0</v>
      </c>
      <c r="L3035" s="22">
        <f ca="1">VLOOKUP(CONCATENATE($F3035," ",$G3035),AllocFactorMatrix,(L$4+1),FALSE)*$E3039</f>
        <v>0</v>
      </c>
      <c r="M3035" s="22">
        <f t="shared" ca="1" si="1416"/>
        <v>0</v>
      </c>
      <c r="N3035" s="22">
        <f ca="1">VLOOKUP(CONCATENATE($F3035," ",$G3035),AllocFactorMatrix,(N$4+1),FALSE)*$E3039</f>
        <v>0</v>
      </c>
      <c r="O3035" s="22">
        <f ca="1">VLOOKUP(CONCATENATE($F3035," ",$G3035),AllocFactorMatrix,(O$4+1),FALSE)*$E3039</f>
        <v>0</v>
      </c>
      <c r="P3035" s="22">
        <f ca="1">VLOOKUP(CONCATENATE($F3035," ",$G3035),AllocFactorMatrix,(P$4+1),FALSE)*$E3039</f>
        <v>0</v>
      </c>
      <c r="Q3035" s="22">
        <f ca="1">VLOOKUP(CONCATENATE($F3035," ",$G3035),AllocFactorMatrix,(Q$4+1),FALSE)*$E3039</f>
        <v>0</v>
      </c>
      <c r="R3035" s="22">
        <f t="shared" ca="1" si="1418"/>
        <v>0</v>
      </c>
      <c r="S3035" s="22">
        <f ca="1">VLOOKUP(CONCATENATE($F3035," ",$G3035),AllocFactorMatrix,(S$4+1),FALSE)*$E3039</f>
        <v>0</v>
      </c>
      <c r="T3035" s="22">
        <f ca="1">VLOOKUP(CONCATENATE($F3035," ",$G3035),AllocFactorMatrix,(T$4+1),FALSE)*$E3039</f>
        <v>0</v>
      </c>
      <c r="U3035" s="22">
        <f ca="1">VLOOKUP(CONCATENATE($F3035," ",$G3035),AllocFactorMatrix,(U$4+1),FALSE)*$E3039</f>
        <v>0</v>
      </c>
      <c r="V3035" s="22">
        <f ca="1">VLOOKUP(CONCATENATE($F3035," ",$G3035),AllocFactorMatrix,(V$4+1),FALSE)*$E3039</f>
        <v>0</v>
      </c>
      <c r="W3035" s="22">
        <f t="shared" ca="1" si="1419"/>
        <v>0</v>
      </c>
      <c r="X3035" s="22">
        <f ca="1">VLOOKUP(CONCATENATE($F3035," ",$G3035),AllocFactorMatrix,(X$4+1),FALSE)*$E3039</f>
        <v>0</v>
      </c>
      <c r="Y3035" s="22">
        <f ca="1">VLOOKUP(CONCATENATE($F3035," ",$G3035),AllocFactorMatrix,(Y$4+1),FALSE)*$E3039</f>
        <v>0</v>
      </c>
      <c r="Z3035" s="22">
        <f t="shared" ca="1" si="1417"/>
        <v>0</v>
      </c>
      <c r="AA3035" s="22">
        <f ca="1">VLOOKUP(CONCATENATE($F3035," ",$G3035),AllocFactorMatrix,(AA$4+1),FALSE)*$E3039</f>
        <v>0</v>
      </c>
      <c r="AB3035" s="22">
        <f ca="1">VLOOKUP(CONCATENATE($F3035," ",$G3035),AllocFactorMatrix,(AB$4+1),FALSE)*$E3039</f>
        <v>0</v>
      </c>
      <c r="AC3035" s="22">
        <f ca="1">VLOOKUP(CONCATENATE($F3035," ",$G3035),AllocFactorMatrix,(AC$4+1),FALSE)*$E3039</f>
        <v>0</v>
      </c>
    </row>
    <row r="3036" spans="4:29" hidden="1" outlineLevel="1">
      <c r="F3036" s="42" t="str">
        <f>F3039</f>
        <v>LABOR_M</v>
      </c>
      <c r="G3036" s="17" t="str">
        <f>$G$12</f>
        <v>DISTSEC</v>
      </c>
      <c r="H3036" s="21">
        <f t="shared" ca="1" si="1403"/>
        <v>0</v>
      </c>
      <c r="I3036" s="22">
        <f ca="1">VLOOKUP(CONCATENATE($F3036," ",$G3036),AllocFactorMatrix,(I$4+1),FALSE)*$E3039</f>
        <v>0</v>
      </c>
      <c r="J3036" s="22">
        <f ca="1">VLOOKUP(CONCATENATE($F3036," ",$G3036),AllocFactorMatrix,(J$4+1),FALSE)*$E3039</f>
        <v>0</v>
      </c>
      <c r="K3036" s="22">
        <f ca="1">VLOOKUP(CONCATENATE($F3036," ",$G3036),AllocFactorMatrix,(K$4+1),FALSE)*$E3039</f>
        <v>0</v>
      </c>
      <c r="L3036" s="22">
        <f ca="1">VLOOKUP(CONCATENATE($F3036," ",$G3036),AllocFactorMatrix,(L$4+1),FALSE)*$E3039</f>
        <v>0</v>
      </c>
      <c r="M3036" s="22">
        <f t="shared" ca="1" si="1416"/>
        <v>0</v>
      </c>
      <c r="N3036" s="22">
        <f ca="1">VLOOKUP(CONCATENATE($F3036," ",$G3036),AllocFactorMatrix,(N$4+1),FALSE)*$E3039</f>
        <v>0</v>
      </c>
      <c r="O3036" s="22">
        <f ca="1">VLOOKUP(CONCATENATE($F3036," ",$G3036),AllocFactorMatrix,(O$4+1),FALSE)*$E3039</f>
        <v>0</v>
      </c>
      <c r="P3036" s="22">
        <f ca="1">VLOOKUP(CONCATENATE($F3036," ",$G3036),AllocFactorMatrix,(P$4+1),FALSE)*$E3039</f>
        <v>0</v>
      </c>
      <c r="Q3036" s="22">
        <f ca="1">VLOOKUP(CONCATENATE($F3036," ",$G3036),AllocFactorMatrix,(Q$4+1),FALSE)*$E3039</f>
        <v>0</v>
      </c>
      <c r="R3036" s="22">
        <f t="shared" ca="1" si="1418"/>
        <v>0</v>
      </c>
      <c r="S3036" s="22">
        <f ca="1">VLOOKUP(CONCATENATE($F3036," ",$G3036),AllocFactorMatrix,(S$4+1),FALSE)*$E3039</f>
        <v>0</v>
      </c>
      <c r="T3036" s="22">
        <f ca="1">VLOOKUP(CONCATENATE($F3036," ",$G3036),AllocFactorMatrix,(T$4+1),FALSE)*$E3039</f>
        <v>0</v>
      </c>
      <c r="U3036" s="22">
        <f ca="1">VLOOKUP(CONCATENATE($F3036," ",$G3036),AllocFactorMatrix,(U$4+1),FALSE)*$E3039</f>
        <v>0</v>
      </c>
      <c r="V3036" s="22">
        <f ca="1">VLOOKUP(CONCATENATE($F3036," ",$G3036),AllocFactorMatrix,(V$4+1),FALSE)*$E3039</f>
        <v>0</v>
      </c>
      <c r="W3036" s="22">
        <f t="shared" ca="1" si="1419"/>
        <v>0</v>
      </c>
      <c r="X3036" s="22">
        <f ca="1">VLOOKUP(CONCATENATE($F3036," ",$G3036),AllocFactorMatrix,(X$4+1),FALSE)*$E3039</f>
        <v>0</v>
      </c>
      <c r="Y3036" s="22">
        <f ca="1">VLOOKUP(CONCATENATE($F3036," ",$G3036),AllocFactorMatrix,(Y$4+1),FALSE)*$E3039</f>
        <v>0</v>
      </c>
      <c r="Z3036" s="22">
        <f t="shared" ca="1" si="1417"/>
        <v>0</v>
      </c>
      <c r="AA3036" s="22">
        <f ca="1">VLOOKUP(CONCATENATE($F3036," ",$G3036),AllocFactorMatrix,(AA$4+1),FALSE)*$E3039</f>
        <v>0</v>
      </c>
      <c r="AB3036" s="22">
        <f ca="1">VLOOKUP(CONCATENATE($F3036," ",$G3036),AllocFactorMatrix,(AB$4+1),FALSE)*$E3039</f>
        <v>0</v>
      </c>
      <c r="AC3036" s="22">
        <f ca="1">VLOOKUP(CONCATENATE($F3036," ",$G3036),AllocFactorMatrix,(AC$4+1),FALSE)*$E3039</f>
        <v>0</v>
      </c>
    </row>
    <row r="3037" spans="4:29" hidden="1" outlineLevel="1">
      <c r="F3037" s="42" t="str">
        <f>F3039</f>
        <v>LABOR_M</v>
      </c>
      <c r="G3037" s="17" t="str">
        <f>$G$13</f>
        <v>ENERGY</v>
      </c>
      <c r="H3037" s="21">
        <f t="shared" ca="1" si="1403"/>
        <v>0</v>
      </c>
      <c r="I3037" s="22">
        <f ca="1">VLOOKUP(CONCATENATE($F3037," ",$G3037),AllocFactorMatrix,(I$4+1),FALSE)*$E3039</f>
        <v>0</v>
      </c>
      <c r="J3037" s="22">
        <f ca="1">VLOOKUP(CONCATENATE($F3037," ",$G3037),AllocFactorMatrix,(J$4+1),FALSE)*$E3039</f>
        <v>0</v>
      </c>
      <c r="K3037" s="22">
        <f ca="1">VLOOKUP(CONCATENATE($F3037," ",$G3037),AllocFactorMatrix,(K$4+1),FALSE)*$E3039</f>
        <v>0</v>
      </c>
      <c r="L3037" s="22">
        <f ca="1">VLOOKUP(CONCATENATE($F3037," ",$G3037),AllocFactorMatrix,(L$4+1),FALSE)*$E3039</f>
        <v>0</v>
      </c>
      <c r="M3037" s="22">
        <f t="shared" ca="1" si="1416"/>
        <v>0</v>
      </c>
      <c r="N3037" s="22">
        <f ca="1">VLOOKUP(CONCATENATE($F3037," ",$G3037),AllocFactorMatrix,(N$4+1),FALSE)*$E3039</f>
        <v>0</v>
      </c>
      <c r="O3037" s="22">
        <f ca="1">VLOOKUP(CONCATENATE($F3037," ",$G3037),AllocFactorMatrix,(O$4+1),FALSE)*$E3039</f>
        <v>0</v>
      </c>
      <c r="P3037" s="22">
        <f ca="1">VLOOKUP(CONCATENATE($F3037," ",$G3037),AllocFactorMatrix,(P$4+1),FALSE)*$E3039</f>
        <v>0</v>
      </c>
      <c r="Q3037" s="22">
        <f ca="1">VLOOKUP(CONCATENATE($F3037," ",$G3037),AllocFactorMatrix,(Q$4+1),FALSE)*$E3039</f>
        <v>0</v>
      </c>
      <c r="R3037" s="22">
        <f t="shared" ca="1" si="1418"/>
        <v>0</v>
      </c>
      <c r="S3037" s="22">
        <f ca="1">VLOOKUP(CONCATENATE($F3037," ",$G3037),AllocFactorMatrix,(S$4+1),FALSE)*$E3039</f>
        <v>0</v>
      </c>
      <c r="T3037" s="22">
        <f ca="1">VLOOKUP(CONCATENATE($F3037," ",$G3037),AllocFactorMatrix,(T$4+1),FALSE)*$E3039</f>
        <v>0</v>
      </c>
      <c r="U3037" s="22">
        <f ca="1">VLOOKUP(CONCATENATE($F3037," ",$G3037),AllocFactorMatrix,(U$4+1),FALSE)*$E3039</f>
        <v>0</v>
      </c>
      <c r="V3037" s="22">
        <f ca="1">VLOOKUP(CONCATENATE($F3037," ",$G3037),AllocFactorMatrix,(V$4+1),FALSE)*$E3039</f>
        <v>0</v>
      </c>
      <c r="W3037" s="22">
        <f t="shared" ca="1" si="1419"/>
        <v>0</v>
      </c>
      <c r="X3037" s="22">
        <f ca="1">VLOOKUP(CONCATENATE($F3037," ",$G3037),AllocFactorMatrix,(X$4+1),FALSE)*$E3039</f>
        <v>0</v>
      </c>
      <c r="Y3037" s="22">
        <f ca="1">VLOOKUP(CONCATENATE($F3037," ",$G3037),AllocFactorMatrix,(Y$4+1),FALSE)*$E3039</f>
        <v>0</v>
      </c>
      <c r="Z3037" s="22">
        <f t="shared" ca="1" si="1417"/>
        <v>0</v>
      </c>
      <c r="AA3037" s="22">
        <f ca="1">VLOOKUP(CONCATENATE($F3037," ",$G3037),AllocFactorMatrix,(AA$4+1),FALSE)*$E3039</f>
        <v>0</v>
      </c>
      <c r="AB3037" s="22">
        <f ca="1">VLOOKUP(CONCATENATE($F3037," ",$G3037),AllocFactorMatrix,(AB$4+1),FALSE)*$E3039</f>
        <v>0</v>
      </c>
      <c r="AC3037" s="22">
        <f ca="1">VLOOKUP(CONCATENATE($F3037," ",$G3037),AllocFactorMatrix,(AC$4+1),FALSE)*$E3039</f>
        <v>0</v>
      </c>
    </row>
    <row r="3038" spans="4:29" hidden="1" outlineLevel="1">
      <c r="F3038" s="42" t="str">
        <f>F3039</f>
        <v>LABOR_M</v>
      </c>
      <c r="G3038" s="17" t="str">
        <f>$G$14</f>
        <v>CUSTOMER</v>
      </c>
      <c r="H3038" s="21">
        <f t="shared" ca="1" si="1403"/>
        <v>0</v>
      </c>
      <c r="I3038" s="22">
        <f ca="1">VLOOKUP(CONCATENATE($F3038," ",$G3038),AllocFactorMatrix,(I$4+1),FALSE)*$E3039</f>
        <v>0</v>
      </c>
      <c r="J3038" s="22">
        <f ca="1">VLOOKUP(CONCATENATE($F3038," ",$G3038),AllocFactorMatrix,(J$4+1),FALSE)*$E3039</f>
        <v>0</v>
      </c>
      <c r="K3038" s="22">
        <f ca="1">VLOOKUP(CONCATENATE($F3038," ",$G3038),AllocFactorMatrix,(K$4+1),FALSE)*$E3039</f>
        <v>0</v>
      </c>
      <c r="L3038" s="22">
        <f ca="1">VLOOKUP(CONCATENATE($F3038," ",$G3038),AllocFactorMatrix,(L$4+1),FALSE)*$E3039</f>
        <v>0</v>
      </c>
      <c r="M3038" s="22">
        <f t="shared" ca="1" si="1416"/>
        <v>0</v>
      </c>
      <c r="N3038" s="22">
        <f ca="1">VLOOKUP(CONCATENATE($F3038," ",$G3038),AllocFactorMatrix,(N$4+1),FALSE)*$E3039</f>
        <v>0</v>
      </c>
      <c r="O3038" s="22">
        <f ca="1">VLOOKUP(CONCATENATE($F3038," ",$G3038),AllocFactorMatrix,(O$4+1),FALSE)*$E3039</f>
        <v>0</v>
      </c>
      <c r="P3038" s="22">
        <f ca="1">VLOOKUP(CONCATENATE($F3038," ",$G3038),AllocFactorMatrix,(P$4+1),FALSE)*$E3039</f>
        <v>0</v>
      </c>
      <c r="Q3038" s="22">
        <f ca="1">VLOOKUP(CONCATENATE($F3038," ",$G3038),AllocFactorMatrix,(Q$4+1),FALSE)*$E3039</f>
        <v>0</v>
      </c>
      <c r="R3038" s="22">
        <f t="shared" ca="1" si="1418"/>
        <v>0</v>
      </c>
      <c r="S3038" s="22">
        <f ca="1">VLOOKUP(CONCATENATE($F3038," ",$G3038),AllocFactorMatrix,(S$4+1),FALSE)*$E3039</f>
        <v>0</v>
      </c>
      <c r="T3038" s="22">
        <f ca="1">VLOOKUP(CONCATENATE($F3038," ",$G3038),AllocFactorMatrix,(T$4+1),FALSE)*$E3039</f>
        <v>0</v>
      </c>
      <c r="U3038" s="22">
        <f ca="1">VLOOKUP(CONCATENATE($F3038," ",$G3038),AllocFactorMatrix,(U$4+1),FALSE)*$E3039</f>
        <v>0</v>
      </c>
      <c r="V3038" s="22">
        <f ca="1">VLOOKUP(CONCATENATE($F3038," ",$G3038),AllocFactorMatrix,(V$4+1),FALSE)*$E3039</f>
        <v>0</v>
      </c>
      <c r="W3038" s="22">
        <f t="shared" ca="1" si="1419"/>
        <v>0</v>
      </c>
      <c r="X3038" s="22">
        <f ca="1">VLOOKUP(CONCATENATE($F3038," ",$G3038),AllocFactorMatrix,(X$4+1),FALSE)*$E3039</f>
        <v>0</v>
      </c>
      <c r="Y3038" s="22">
        <f ca="1">VLOOKUP(CONCATENATE($F3038," ",$G3038),AllocFactorMatrix,(Y$4+1),FALSE)*$E3039</f>
        <v>0</v>
      </c>
      <c r="Z3038" s="22">
        <f t="shared" ca="1" si="1417"/>
        <v>0</v>
      </c>
      <c r="AA3038" s="22">
        <f ca="1">VLOOKUP(CONCATENATE($F3038," ",$G3038),AllocFactorMatrix,(AA$4+1),FALSE)*$E3039</f>
        <v>0</v>
      </c>
      <c r="AB3038" s="22">
        <f ca="1">VLOOKUP(CONCATENATE($F3038," ",$G3038),AllocFactorMatrix,(AB$4+1),FALSE)*$E3039</f>
        <v>0</v>
      </c>
      <c r="AC3038" s="22">
        <f ca="1">VLOOKUP(CONCATENATE($F3038," ",$G3038),AllocFactorMatrix,(AC$4+1),FALSE)*$E3039</f>
        <v>0</v>
      </c>
    </row>
    <row r="3039" spans="4:29" collapsed="1">
      <c r="D3039" s="17" t="s">
        <v>258</v>
      </c>
      <c r="E3039" s="19"/>
      <c r="F3039" s="42" t="s">
        <v>69</v>
      </c>
      <c r="G3039" s="17" t="str">
        <f>$G$15</f>
        <v>TOTAL</v>
      </c>
      <c r="H3039" s="21">
        <f t="shared" ca="1" si="1403"/>
        <v>0</v>
      </c>
      <c r="I3039" s="22">
        <f ca="1">VLOOKUP(CONCATENATE($F3039," ",$G3039),AllocFactorMatrix,(I$4+1),FALSE)*$E3039</f>
        <v>0</v>
      </c>
      <c r="J3039" s="22">
        <f ca="1">VLOOKUP(CONCATENATE($F3039," ",$G3039),AllocFactorMatrix,(J$4+1),FALSE)*$E3039</f>
        <v>0</v>
      </c>
      <c r="K3039" s="22">
        <f ca="1">VLOOKUP(CONCATENATE($F3039," ",$G3039),AllocFactorMatrix,(K$4+1),FALSE)*$E3039</f>
        <v>0</v>
      </c>
      <c r="L3039" s="22">
        <f ca="1">VLOOKUP(CONCATENATE($F3039," ",$G3039),AllocFactorMatrix,(L$4+1),FALSE)*$E3039</f>
        <v>0</v>
      </c>
      <c r="M3039" s="22">
        <f t="shared" ca="1" si="1416"/>
        <v>0</v>
      </c>
      <c r="N3039" s="22">
        <f ca="1">VLOOKUP(CONCATENATE($F3039," ",$G3039),AllocFactorMatrix,(N$4+1),FALSE)*$E3039</f>
        <v>0</v>
      </c>
      <c r="O3039" s="22">
        <f ca="1">VLOOKUP(CONCATENATE($F3039," ",$G3039),AllocFactorMatrix,(O$4+1),FALSE)*$E3039</f>
        <v>0</v>
      </c>
      <c r="P3039" s="22">
        <f ca="1">VLOOKUP(CONCATENATE($F3039," ",$G3039),AllocFactorMatrix,(P$4+1),FALSE)*$E3039</f>
        <v>0</v>
      </c>
      <c r="Q3039" s="22">
        <f ca="1">VLOOKUP(CONCATENATE($F3039," ",$G3039),AllocFactorMatrix,(Q$4+1),FALSE)*$E3039</f>
        <v>0</v>
      </c>
      <c r="R3039" s="22">
        <f t="shared" ca="1" si="1418"/>
        <v>0</v>
      </c>
      <c r="S3039" s="22">
        <f ca="1">VLOOKUP(CONCATENATE($F3039," ",$G3039),AllocFactorMatrix,(S$4+1),FALSE)*$E3039</f>
        <v>0</v>
      </c>
      <c r="T3039" s="22">
        <f ca="1">VLOOKUP(CONCATENATE($F3039," ",$G3039),AllocFactorMatrix,(T$4+1),FALSE)*$E3039</f>
        <v>0</v>
      </c>
      <c r="U3039" s="22">
        <f ca="1">VLOOKUP(CONCATENATE($F3039," ",$G3039),AllocFactorMatrix,(U$4+1),FALSE)*$E3039</f>
        <v>0</v>
      </c>
      <c r="V3039" s="22">
        <f ca="1">VLOOKUP(CONCATENATE($F3039," ",$G3039),AllocFactorMatrix,(V$4+1),FALSE)*$E3039</f>
        <v>0</v>
      </c>
      <c r="W3039" s="22">
        <f t="shared" ca="1" si="1419"/>
        <v>0</v>
      </c>
      <c r="X3039" s="22">
        <f ca="1">VLOOKUP(CONCATENATE($F3039," ",$G3039),AllocFactorMatrix,(X$4+1),FALSE)*$E3039</f>
        <v>0</v>
      </c>
      <c r="Y3039" s="22">
        <f ca="1">VLOOKUP(CONCATENATE($F3039," ",$G3039),AllocFactorMatrix,(Y$4+1),FALSE)*$E3039</f>
        <v>0</v>
      </c>
      <c r="Z3039" s="22">
        <f t="shared" ca="1" si="1417"/>
        <v>0</v>
      </c>
      <c r="AA3039" s="22">
        <f ca="1">VLOOKUP(CONCATENATE($F3039," ",$G3039),AllocFactorMatrix,(AA$4+1),FALSE)*$E3039</f>
        <v>0</v>
      </c>
      <c r="AB3039" s="22">
        <f ca="1">VLOOKUP(CONCATENATE($F3039," ",$G3039),AllocFactorMatrix,(AB$4+1),FALSE)*$E3039</f>
        <v>0</v>
      </c>
      <c r="AC3039" s="22">
        <f ca="1">VLOOKUP(CONCATENATE($F3039," ",$G3039),AllocFactorMatrix,(AC$4+1),FALSE)*$E3039</f>
        <v>0</v>
      </c>
    </row>
    <row r="3040" spans="4:29" hidden="1" outlineLevel="1">
      <c r="F3040" s="42" t="str">
        <f>F3047</f>
        <v>LABOR_M</v>
      </c>
      <c r="G3040" s="17" t="str">
        <f>$G$8</f>
        <v>PRODUCTION</v>
      </c>
      <c r="H3040" s="21">
        <f t="shared" ca="1" si="1403"/>
        <v>0</v>
      </c>
      <c r="I3040" s="22">
        <f ca="1">VLOOKUP(CONCATENATE($F3040," ",$G3040),AllocFactorMatrix,(I$4+1),FALSE)*$E3047</f>
        <v>0</v>
      </c>
      <c r="J3040" s="22">
        <f ca="1">VLOOKUP(CONCATENATE($F3040," ",$G3040),AllocFactorMatrix,(J$4+1),FALSE)*$E3047</f>
        <v>0</v>
      </c>
      <c r="K3040" s="22">
        <f ca="1">VLOOKUP(CONCATENATE($F3040," ",$G3040),AllocFactorMatrix,(K$4+1),FALSE)*$E3047</f>
        <v>0</v>
      </c>
      <c r="L3040" s="22">
        <f ca="1">VLOOKUP(CONCATENATE($F3040," ",$G3040),AllocFactorMatrix,(L$4+1),FALSE)*$E3047</f>
        <v>0</v>
      </c>
      <c r="M3040" s="22">
        <f t="shared" ref="M3040:M3047" ca="1" si="1420">SUBTOTAL(9,J3040:L3040)</f>
        <v>0</v>
      </c>
      <c r="N3040" s="22">
        <f ca="1">VLOOKUP(CONCATENATE($F3040," ",$G3040),AllocFactorMatrix,(N$4+1),FALSE)*$E3047</f>
        <v>0</v>
      </c>
      <c r="O3040" s="22">
        <f ca="1">VLOOKUP(CONCATENATE($F3040," ",$G3040),AllocFactorMatrix,(O$4+1),FALSE)*$E3047</f>
        <v>0</v>
      </c>
      <c r="P3040" s="22">
        <f ca="1">VLOOKUP(CONCATENATE($F3040," ",$G3040),AllocFactorMatrix,(P$4+1),FALSE)*$E3047</f>
        <v>0</v>
      </c>
      <c r="Q3040" s="22">
        <f ca="1">VLOOKUP(CONCATENATE($F3040," ",$G3040),AllocFactorMatrix,(Q$4+1),FALSE)*$E3047</f>
        <v>0</v>
      </c>
      <c r="R3040" s="22">
        <f ca="1">SUBTOTAL(9,N3040:Q3040)</f>
        <v>0</v>
      </c>
      <c r="S3040" s="22">
        <f ca="1">VLOOKUP(CONCATENATE($F3040," ",$G3040),AllocFactorMatrix,(S$4+1),FALSE)*$E3047</f>
        <v>0</v>
      </c>
      <c r="T3040" s="22">
        <f ca="1">VLOOKUP(CONCATENATE($F3040," ",$G3040),AllocFactorMatrix,(T$4+1),FALSE)*$E3047</f>
        <v>0</v>
      </c>
      <c r="U3040" s="22">
        <f ca="1">VLOOKUP(CONCATENATE($F3040," ",$G3040),AllocFactorMatrix,(U$4+1),FALSE)*$E3047</f>
        <v>0</v>
      </c>
      <c r="V3040" s="22">
        <f ca="1">VLOOKUP(CONCATENATE($F3040," ",$G3040),AllocFactorMatrix,(V$4+1),FALSE)*$E3047</f>
        <v>0</v>
      </c>
      <c r="W3040" s="22">
        <f ca="1">SUBTOTAL(9,S3040:V3040)</f>
        <v>0</v>
      </c>
      <c r="X3040" s="22">
        <f ca="1">VLOOKUP(CONCATENATE($F3040," ",$G3040),AllocFactorMatrix,(X$4+1),FALSE)*$E3047</f>
        <v>0</v>
      </c>
      <c r="Y3040" s="22">
        <f ca="1">VLOOKUP(CONCATENATE($F3040," ",$G3040),AllocFactorMatrix,(Y$4+1),FALSE)*$E3047</f>
        <v>0</v>
      </c>
      <c r="Z3040" s="22">
        <f t="shared" ref="Z3040:Z3047" ca="1" si="1421">SUBTOTAL(9,X3040:Y3040)</f>
        <v>0</v>
      </c>
      <c r="AA3040" s="22">
        <f ca="1">VLOOKUP(CONCATENATE($F3040," ",$G3040),AllocFactorMatrix,(AA$4+1),FALSE)*$E3047</f>
        <v>0</v>
      </c>
      <c r="AB3040" s="22">
        <f ca="1">VLOOKUP(CONCATENATE($F3040," ",$G3040),AllocFactorMatrix,(AB$4+1),FALSE)*$E3047</f>
        <v>0</v>
      </c>
      <c r="AC3040" s="22">
        <f ca="1">VLOOKUP(CONCATENATE($F3040," ",$G3040),AllocFactorMatrix,(AC$4+1),FALSE)*$E3047</f>
        <v>0</v>
      </c>
    </row>
    <row r="3041" spans="4:29" hidden="1" outlineLevel="1">
      <c r="F3041" s="42" t="str">
        <f>F3047</f>
        <v>LABOR_M</v>
      </c>
      <c r="G3041" s="17" t="str">
        <f>$G$9</f>
        <v>BULKTRAN</v>
      </c>
      <c r="H3041" s="21">
        <f t="shared" ca="1" si="1403"/>
        <v>0</v>
      </c>
      <c r="I3041" s="22">
        <f ca="1">VLOOKUP(CONCATENATE($F3041," ",$G3041),AllocFactorMatrix,(I$4+1),FALSE)*$E3047</f>
        <v>0</v>
      </c>
      <c r="J3041" s="22">
        <f ca="1">VLOOKUP(CONCATENATE($F3041," ",$G3041),AllocFactorMatrix,(J$4+1),FALSE)*$E3047</f>
        <v>0</v>
      </c>
      <c r="K3041" s="22">
        <f ca="1">VLOOKUP(CONCATENATE($F3041," ",$G3041),AllocFactorMatrix,(K$4+1),FALSE)*$E3047</f>
        <v>0</v>
      </c>
      <c r="L3041" s="22">
        <f ca="1">VLOOKUP(CONCATENATE($F3041," ",$G3041),AllocFactorMatrix,(L$4+1),FALSE)*$E3047</f>
        <v>0</v>
      </c>
      <c r="M3041" s="22">
        <f t="shared" ca="1" si="1420"/>
        <v>0</v>
      </c>
      <c r="N3041" s="22">
        <f ca="1">VLOOKUP(CONCATENATE($F3041," ",$G3041),AllocFactorMatrix,(N$4+1),FALSE)*$E3047</f>
        <v>0</v>
      </c>
      <c r="O3041" s="22">
        <f ca="1">VLOOKUP(CONCATENATE($F3041," ",$G3041),AllocFactorMatrix,(O$4+1),FALSE)*$E3047</f>
        <v>0</v>
      </c>
      <c r="P3041" s="22">
        <f ca="1">VLOOKUP(CONCATENATE($F3041," ",$G3041),AllocFactorMatrix,(P$4+1),FALSE)*$E3047</f>
        <v>0</v>
      </c>
      <c r="Q3041" s="22">
        <f ca="1">VLOOKUP(CONCATENATE($F3041," ",$G3041),AllocFactorMatrix,(Q$4+1),FALSE)*$E3047</f>
        <v>0</v>
      </c>
      <c r="R3041" s="22">
        <f t="shared" ref="R3041:R3047" ca="1" si="1422">SUBTOTAL(9,N3041:Q3041)</f>
        <v>0</v>
      </c>
      <c r="S3041" s="22">
        <f ca="1">VLOOKUP(CONCATENATE($F3041," ",$G3041),AllocFactorMatrix,(S$4+1),FALSE)*$E3047</f>
        <v>0</v>
      </c>
      <c r="T3041" s="22">
        <f ca="1">VLOOKUP(CONCATENATE($F3041," ",$G3041),AllocFactorMatrix,(T$4+1),FALSE)*$E3047</f>
        <v>0</v>
      </c>
      <c r="U3041" s="22">
        <f ca="1">VLOOKUP(CONCATENATE($F3041," ",$G3041),AllocFactorMatrix,(U$4+1),FALSE)*$E3047</f>
        <v>0</v>
      </c>
      <c r="V3041" s="22">
        <f ca="1">VLOOKUP(CONCATENATE($F3041," ",$G3041),AllocFactorMatrix,(V$4+1),FALSE)*$E3047</f>
        <v>0</v>
      </c>
      <c r="W3041" s="22">
        <f t="shared" ref="W3041:W3047" ca="1" si="1423">SUBTOTAL(9,S3041:V3041)</f>
        <v>0</v>
      </c>
      <c r="X3041" s="22">
        <f ca="1">VLOOKUP(CONCATENATE($F3041," ",$G3041),AllocFactorMatrix,(X$4+1),FALSE)*$E3047</f>
        <v>0</v>
      </c>
      <c r="Y3041" s="22">
        <f ca="1">VLOOKUP(CONCATENATE($F3041," ",$G3041),AllocFactorMatrix,(Y$4+1),FALSE)*$E3047</f>
        <v>0</v>
      </c>
      <c r="Z3041" s="22">
        <f t="shared" ca="1" si="1421"/>
        <v>0</v>
      </c>
      <c r="AA3041" s="22">
        <f ca="1">VLOOKUP(CONCATENATE($F3041," ",$G3041),AllocFactorMatrix,(AA$4+1),FALSE)*$E3047</f>
        <v>0</v>
      </c>
      <c r="AB3041" s="22">
        <f ca="1">VLOOKUP(CONCATENATE($F3041," ",$G3041),AllocFactorMatrix,(AB$4+1),FALSE)*$E3047</f>
        <v>0</v>
      </c>
      <c r="AC3041" s="22">
        <f ca="1">VLOOKUP(CONCATENATE($F3041," ",$G3041),AllocFactorMatrix,(AC$4+1),FALSE)*$E3047</f>
        <v>0</v>
      </c>
    </row>
    <row r="3042" spans="4:29" hidden="1" outlineLevel="1">
      <c r="F3042" s="42" t="str">
        <f>F3047</f>
        <v>LABOR_M</v>
      </c>
      <c r="G3042" s="17" t="str">
        <f>$G$10</f>
        <v>SUBTRAN</v>
      </c>
      <c r="H3042" s="21">
        <f t="shared" ca="1" si="1403"/>
        <v>0</v>
      </c>
      <c r="I3042" s="22">
        <f ca="1">VLOOKUP(CONCATENATE($F3042," ",$G3042),AllocFactorMatrix,(I$4+1),FALSE)*$E3047</f>
        <v>0</v>
      </c>
      <c r="J3042" s="22">
        <f ca="1">VLOOKUP(CONCATENATE($F3042," ",$G3042),AllocFactorMatrix,(J$4+1),FALSE)*$E3047</f>
        <v>0</v>
      </c>
      <c r="K3042" s="22">
        <f ca="1">VLOOKUP(CONCATENATE($F3042," ",$G3042),AllocFactorMatrix,(K$4+1),FALSE)*$E3047</f>
        <v>0</v>
      </c>
      <c r="L3042" s="22">
        <f ca="1">VLOOKUP(CONCATENATE($F3042," ",$G3042),AllocFactorMatrix,(L$4+1),FALSE)*$E3047</f>
        <v>0</v>
      </c>
      <c r="M3042" s="22">
        <f t="shared" ca="1" si="1420"/>
        <v>0</v>
      </c>
      <c r="N3042" s="22">
        <f ca="1">VLOOKUP(CONCATENATE($F3042," ",$G3042),AllocFactorMatrix,(N$4+1),FALSE)*$E3047</f>
        <v>0</v>
      </c>
      <c r="O3042" s="22">
        <f ca="1">VLOOKUP(CONCATENATE($F3042," ",$G3042),AllocFactorMatrix,(O$4+1),FALSE)*$E3047</f>
        <v>0</v>
      </c>
      <c r="P3042" s="22">
        <f ca="1">VLOOKUP(CONCATENATE($F3042," ",$G3042),AllocFactorMatrix,(P$4+1),FALSE)*$E3047</f>
        <v>0</v>
      </c>
      <c r="Q3042" s="22">
        <f ca="1">VLOOKUP(CONCATENATE($F3042," ",$G3042),AllocFactorMatrix,(Q$4+1),FALSE)*$E3047</f>
        <v>0</v>
      </c>
      <c r="R3042" s="22">
        <f t="shared" ca="1" si="1422"/>
        <v>0</v>
      </c>
      <c r="S3042" s="22">
        <f ca="1">VLOOKUP(CONCATENATE($F3042," ",$G3042),AllocFactorMatrix,(S$4+1),FALSE)*$E3047</f>
        <v>0</v>
      </c>
      <c r="T3042" s="22">
        <f ca="1">VLOOKUP(CONCATENATE($F3042," ",$G3042),AllocFactorMatrix,(T$4+1),FALSE)*$E3047</f>
        <v>0</v>
      </c>
      <c r="U3042" s="22">
        <f ca="1">VLOOKUP(CONCATENATE($F3042," ",$G3042),AllocFactorMatrix,(U$4+1),FALSE)*$E3047</f>
        <v>0</v>
      </c>
      <c r="V3042" s="22">
        <f ca="1">VLOOKUP(CONCATENATE($F3042," ",$G3042),AllocFactorMatrix,(V$4+1),FALSE)*$E3047</f>
        <v>0</v>
      </c>
      <c r="W3042" s="22">
        <f t="shared" ca="1" si="1423"/>
        <v>0</v>
      </c>
      <c r="X3042" s="22">
        <f ca="1">VLOOKUP(CONCATENATE($F3042," ",$G3042),AllocFactorMatrix,(X$4+1),FALSE)*$E3047</f>
        <v>0</v>
      </c>
      <c r="Y3042" s="22">
        <f ca="1">VLOOKUP(CONCATENATE($F3042," ",$G3042),AllocFactorMatrix,(Y$4+1),FALSE)*$E3047</f>
        <v>0</v>
      </c>
      <c r="Z3042" s="22">
        <f t="shared" ca="1" si="1421"/>
        <v>0</v>
      </c>
      <c r="AA3042" s="22">
        <f ca="1">VLOOKUP(CONCATENATE($F3042," ",$G3042),AllocFactorMatrix,(AA$4+1),FALSE)*$E3047</f>
        <v>0</v>
      </c>
      <c r="AB3042" s="22">
        <f ca="1">VLOOKUP(CONCATENATE($F3042," ",$G3042),AllocFactorMatrix,(AB$4+1),FALSE)*$E3047</f>
        <v>0</v>
      </c>
      <c r="AC3042" s="22">
        <f ca="1">VLOOKUP(CONCATENATE($F3042," ",$G3042),AllocFactorMatrix,(AC$4+1),FALSE)*$E3047</f>
        <v>0</v>
      </c>
    </row>
    <row r="3043" spans="4:29" hidden="1" outlineLevel="1">
      <c r="F3043" s="42" t="str">
        <f>F3047</f>
        <v>LABOR_M</v>
      </c>
      <c r="G3043" s="17" t="str">
        <f>$G$11</f>
        <v>DISTPRI</v>
      </c>
      <c r="H3043" s="21">
        <f t="shared" ca="1" si="1403"/>
        <v>0</v>
      </c>
      <c r="I3043" s="22">
        <f ca="1">VLOOKUP(CONCATENATE($F3043," ",$G3043),AllocFactorMatrix,(I$4+1),FALSE)*$E3047</f>
        <v>0</v>
      </c>
      <c r="J3043" s="22">
        <f ca="1">VLOOKUP(CONCATENATE($F3043," ",$G3043),AllocFactorMatrix,(J$4+1),FALSE)*$E3047</f>
        <v>0</v>
      </c>
      <c r="K3043" s="22">
        <f ca="1">VLOOKUP(CONCATENATE($F3043," ",$G3043),AllocFactorMatrix,(K$4+1),FALSE)*$E3047</f>
        <v>0</v>
      </c>
      <c r="L3043" s="22">
        <f ca="1">VLOOKUP(CONCATENATE($F3043," ",$G3043),AllocFactorMatrix,(L$4+1),FALSE)*$E3047</f>
        <v>0</v>
      </c>
      <c r="M3043" s="22">
        <f t="shared" ca="1" si="1420"/>
        <v>0</v>
      </c>
      <c r="N3043" s="22">
        <f ca="1">VLOOKUP(CONCATENATE($F3043," ",$G3043),AllocFactorMatrix,(N$4+1),FALSE)*$E3047</f>
        <v>0</v>
      </c>
      <c r="O3043" s="22">
        <f ca="1">VLOOKUP(CONCATENATE($F3043," ",$G3043),AllocFactorMatrix,(O$4+1),FALSE)*$E3047</f>
        <v>0</v>
      </c>
      <c r="P3043" s="22">
        <f ca="1">VLOOKUP(CONCATENATE($F3043," ",$G3043),AllocFactorMatrix,(P$4+1),FALSE)*$E3047</f>
        <v>0</v>
      </c>
      <c r="Q3043" s="22">
        <f ca="1">VLOOKUP(CONCATENATE($F3043," ",$G3043),AllocFactorMatrix,(Q$4+1),FALSE)*$E3047</f>
        <v>0</v>
      </c>
      <c r="R3043" s="22">
        <f t="shared" ca="1" si="1422"/>
        <v>0</v>
      </c>
      <c r="S3043" s="22">
        <f ca="1">VLOOKUP(CONCATENATE($F3043," ",$G3043),AllocFactorMatrix,(S$4+1),FALSE)*$E3047</f>
        <v>0</v>
      </c>
      <c r="T3043" s="22">
        <f ca="1">VLOOKUP(CONCATENATE($F3043," ",$G3043),AllocFactorMatrix,(T$4+1),FALSE)*$E3047</f>
        <v>0</v>
      </c>
      <c r="U3043" s="22">
        <f ca="1">VLOOKUP(CONCATENATE($F3043," ",$G3043),AllocFactorMatrix,(U$4+1),FALSE)*$E3047</f>
        <v>0</v>
      </c>
      <c r="V3043" s="22">
        <f ca="1">VLOOKUP(CONCATENATE($F3043," ",$G3043),AllocFactorMatrix,(V$4+1),FALSE)*$E3047</f>
        <v>0</v>
      </c>
      <c r="W3043" s="22">
        <f t="shared" ca="1" si="1423"/>
        <v>0</v>
      </c>
      <c r="X3043" s="22">
        <f ca="1">VLOOKUP(CONCATENATE($F3043," ",$G3043),AllocFactorMatrix,(X$4+1),FALSE)*$E3047</f>
        <v>0</v>
      </c>
      <c r="Y3043" s="22">
        <f ca="1">VLOOKUP(CONCATENATE($F3043," ",$G3043),AllocFactorMatrix,(Y$4+1),FALSE)*$E3047</f>
        <v>0</v>
      </c>
      <c r="Z3043" s="22">
        <f t="shared" ca="1" si="1421"/>
        <v>0</v>
      </c>
      <c r="AA3043" s="22">
        <f ca="1">VLOOKUP(CONCATENATE($F3043," ",$G3043),AllocFactorMatrix,(AA$4+1),FALSE)*$E3047</f>
        <v>0</v>
      </c>
      <c r="AB3043" s="22">
        <f ca="1">VLOOKUP(CONCATENATE($F3043," ",$G3043),AllocFactorMatrix,(AB$4+1),FALSE)*$E3047</f>
        <v>0</v>
      </c>
      <c r="AC3043" s="22">
        <f ca="1">VLOOKUP(CONCATENATE($F3043," ",$G3043),AllocFactorMatrix,(AC$4+1),FALSE)*$E3047</f>
        <v>0</v>
      </c>
    </row>
    <row r="3044" spans="4:29" hidden="1" outlineLevel="1">
      <c r="F3044" s="42" t="str">
        <f>F3047</f>
        <v>LABOR_M</v>
      </c>
      <c r="G3044" s="17" t="str">
        <f>$G$12</f>
        <v>DISTSEC</v>
      </c>
      <c r="H3044" s="21">
        <f t="shared" ca="1" si="1403"/>
        <v>0</v>
      </c>
      <c r="I3044" s="22">
        <f ca="1">VLOOKUP(CONCATENATE($F3044," ",$G3044),AllocFactorMatrix,(I$4+1),FALSE)*$E3047</f>
        <v>0</v>
      </c>
      <c r="J3044" s="22">
        <f ca="1">VLOOKUP(CONCATENATE($F3044," ",$G3044),AllocFactorMatrix,(J$4+1),FALSE)*$E3047</f>
        <v>0</v>
      </c>
      <c r="K3044" s="22">
        <f ca="1">VLOOKUP(CONCATENATE($F3044," ",$G3044),AllocFactorMatrix,(K$4+1),FALSE)*$E3047</f>
        <v>0</v>
      </c>
      <c r="L3044" s="22">
        <f ca="1">VLOOKUP(CONCATENATE($F3044," ",$G3044),AllocFactorMatrix,(L$4+1),FALSE)*$E3047</f>
        <v>0</v>
      </c>
      <c r="M3044" s="22">
        <f t="shared" ca="1" si="1420"/>
        <v>0</v>
      </c>
      <c r="N3044" s="22">
        <f ca="1">VLOOKUP(CONCATENATE($F3044," ",$G3044),AllocFactorMatrix,(N$4+1),FALSE)*$E3047</f>
        <v>0</v>
      </c>
      <c r="O3044" s="22">
        <f ca="1">VLOOKUP(CONCATENATE($F3044," ",$G3044),AllocFactorMatrix,(O$4+1),FALSE)*$E3047</f>
        <v>0</v>
      </c>
      <c r="P3044" s="22">
        <f ca="1">VLOOKUP(CONCATENATE($F3044," ",$G3044),AllocFactorMatrix,(P$4+1),FALSE)*$E3047</f>
        <v>0</v>
      </c>
      <c r="Q3044" s="22">
        <f ca="1">VLOOKUP(CONCATENATE($F3044," ",$G3044),AllocFactorMatrix,(Q$4+1),FALSE)*$E3047</f>
        <v>0</v>
      </c>
      <c r="R3044" s="22">
        <f t="shared" ca="1" si="1422"/>
        <v>0</v>
      </c>
      <c r="S3044" s="22">
        <f ca="1">VLOOKUP(CONCATENATE($F3044," ",$G3044),AllocFactorMatrix,(S$4+1),FALSE)*$E3047</f>
        <v>0</v>
      </c>
      <c r="T3044" s="22">
        <f ca="1">VLOOKUP(CONCATENATE($F3044," ",$G3044),AllocFactorMatrix,(T$4+1),FALSE)*$E3047</f>
        <v>0</v>
      </c>
      <c r="U3044" s="22">
        <f ca="1">VLOOKUP(CONCATENATE($F3044," ",$G3044),AllocFactorMatrix,(U$4+1),FALSE)*$E3047</f>
        <v>0</v>
      </c>
      <c r="V3044" s="22">
        <f ca="1">VLOOKUP(CONCATENATE($F3044," ",$G3044),AllocFactorMatrix,(V$4+1),FALSE)*$E3047</f>
        <v>0</v>
      </c>
      <c r="W3044" s="22">
        <f t="shared" ca="1" si="1423"/>
        <v>0</v>
      </c>
      <c r="X3044" s="22">
        <f ca="1">VLOOKUP(CONCATENATE($F3044," ",$G3044),AllocFactorMatrix,(X$4+1),FALSE)*$E3047</f>
        <v>0</v>
      </c>
      <c r="Y3044" s="22">
        <f ca="1">VLOOKUP(CONCATENATE($F3044," ",$G3044),AllocFactorMatrix,(Y$4+1),FALSE)*$E3047</f>
        <v>0</v>
      </c>
      <c r="Z3044" s="22">
        <f t="shared" ca="1" si="1421"/>
        <v>0</v>
      </c>
      <c r="AA3044" s="22">
        <f ca="1">VLOOKUP(CONCATENATE($F3044," ",$G3044),AllocFactorMatrix,(AA$4+1),FALSE)*$E3047</f>
        <v>0</v>
      </c>
      <c r="AB3044" s="22">
        <f ca="1">VLOOKUP(CONCATENATE($F3044," ",$G3044),AllocFactorMatrix,(AB$4+1),FALSE)*$E3047</f>
        <v>0</v>
      </c>
      <c r="AC3044" s="22">
        <f ca="1">VLOOKUP(CONCATENATE($F3044," ",$G3044),AllocFactorMatrix,(AC$4+1),FALSE)*$E3047</f>
        <v>0</v>
      </c>
    </row>
    <row r="3045" spans="4:29" hidden="1" outlineLevel="1">
      <c r="F3045" s="42" t="str">
        <f>F3047</f>
        <v>LABOR_M</v>
      </c>
      <c r="G3045" s="17" t="str">
        <f>$G$13</f>
        <v>ENERGY</v>
      </c>
      <c r="H3045" s="21">
        <f t="shared" ca="1" si="1403"/>
        <v>0</v>
      </c>
      <c r="I3045" s="22">
        <f ca="1">VLOOKUP(CONCATENATE($F3045," ",$G3045),AllocFactorMatrix,(I$4+1),FALSE)*$E3047</f>
        <v>0</v>
      </c>
      <c r="J3045" s="22">
        <f ca="1">VLOOKUP(CONCATENATE($F3045," ",$G3045),AllocFactorMatrix,(J$4+1),FALSE)*$E3047</f>
        <v>0</v>
      </c>
      <c r="K3045" s="22">
        <f ca="1">VLOOKUP(CONCATENATE($F3045," ",$G3045),AllocFactorMatrix,(K$4+1),FALSE)*$E3047</f>
        <v>0</v>
      </c>
      <c r="L3045" s="22">
        <f ca="1">VLOOKUP(CONCATENATE($F3045," ",$G3045),AllocFactorMatrix,(L$4+1),FALSE)*$E3047</f>
        <v>0</v>
      </c>
      <c r="M3045" s="22">
        <f t="shared" ca="1" si="1420"/>
        <v>0</v>
      </c>
      <c r="N3045" s="22">
        <f ca="1">VLOOKUP(CONCATENATE($F3045," ",$G3045),AllocFactorMatrix,(N$4+1),FALSE)*$E3047</f>
        <v>0</v>
      </c>
      <c r="O3045" s="22">
        <f ca="1">VLOOKUP(CONCATENATE($F3045," ",$G3045),AllocFactorMatrix,(O$4+1),FALSE)*$E3047</f>
        <v>0</v>
      </c>
      <c r="P3045" s="22">
        <f ca="1">VLOOKUP(CONCATENATE($F3045," ",$G3045),AllocFactorMatrix,(P$4+1),FALSE)*$E3047</f>
        <v>0</v>
      </c>
      <c r="Q3045" s="22">
        <f ca="1">VLOOKUP(CONCATENATE($F3045," ",$G3045),AllocFactorMatrix,(Q$4+1),FALSE)*$E3047</f>
        <v>0</v>
      </c>
      <c r="R3045" s="22">
        <f t="shared" ca="1" si="1422"/>
        <v>0</v>
      </c>
      <c r="S3045" s="22">
        <f ca="1">VLOOKUP(CONCATENATE($F3045," ",$G3045),AllocFactorMatrix,(S$4+1),FALSE)*$E3047</f>
        <v>0</v>
      </c>
      <c r="T3045" s="22">
        <f ca="1">VLOOKUP(CONCATENATE($F3045," ",$G3045),AllocFactorMatrix,(T$4+1),FALSE)*$E3047</f>
        <v>0</v>
      </c>
      <c r="U3045" s="22">
        <f ca="1">VLOOKUP(CONCATENATE($F3045," ",$G3045),AllocFactorMatrix,(U$4+1),FALSE)*$E3047</f>
        <v>0</v>
      </c>
      <c r="V3045" s="22">
        <f ca="1">VLOOKUP(CONCATENATE($F3045," ",$G3045),AllocFactorMatrix,(V$4+1),FALSE)*$E3047</f>
        <v>0</v>
      </c>
      <c r="W3045" s="22">
        <f t="shared" ca="1" si="1423"/>
        <v>0</v>
      </c>
      <c r="X3045" s="22">
        <f ca="1">VLOOKUP(CONCATENATE($F3045," ",$G3045),AllocFactorMatrix,(X$4+1),FALSE)*$E3047</f>
        <v>0</v>
      </c>
      <c r="Y3045" s="22">
        <f ca="1">VLOOKUP(CONCATENATE($F3045," ",$G3045),AllocFactorMatrix,(Y$4+1),FALSE)*$E3047</f>
        <v>0</v>
      </c>
      <c r="Z3045" s="22">
        <f t="shared" ca="1" si="1421"/>
        <v>0</v>
      </c>
      <c r="AA3045" s="22">
        <f ca="1">VLOOKUP(CONCATENATE($F3045," ",$G3045),AllocFactorMatrix,(AA$4+1),FALSE)*$E3047</f>
        <v>0</v>
      </c>
      <c r="AB3045" s="22">
        <f ca="1">VLOOKUP(CONCATENATE($F3045," ",$G3045),AllocFactorMatrix,(AB$4+1),FALSE)*$E3047</f>
        <v>0</v>
      </c>
      <c r="AC3045" s="22">
        <f ca="1">VLOOKUP(CONCATENATE($F3045," ",$G3045),AllocFactorMatrix,(AC$4+1),FALSE)*$E3047</f>
        <v>0</v>
      </c>
    </row>
    <row r="3046" spans="4:29" hidden="1" outlineLevel="1">
      <c r="F3046" s="42" t="str">
        <f>F3047</f>
        <v>LABOR_M</v>
      </c>
      <c r="G3046" s="17" t="str">
        <f>$G$14</f>
        <v>CUSTOMER</v>
      </c>
      <c r="H3046" s="21">
        <f t="shared" ca="1" si="1403"/>
        <v>0</v>
      </c>
      <c r="I3046" s="22">
        <f ca="1">VLOOKUP(CONCATENATE($F3046," ",$G3046),AllocFactorMatrix,(I$4+1),FALSE)*$E3047</f>
        <v>0</v>
      </c>
      <c r="J3046" s="22">
        <f ca="1">VLOOKUP(CONCATENATE($F3046," ",$G3046),AllocFactorMatrix,(J$4+1),FALSE)*$E3047</f>
        <v>0</v>
      </c>
      <c r="K3046" s="22">
        <f ca="1">VLOOKUP(CONCATENATE($F3046," ",$G3046),AllocFactorMatrix,(K$4+1),FALSE)*$E3047</f>
        <v>0</v>
      </c>
      <c r="L3046" s="22">
        <f ca="1">VLOOKUP(CONCATENATE($F3046," ",$G3046),AllocFactorMatrix,(L$4+1),FALSE)*$E3047</f>
        <v>0</v>
      </c>
      <c r="M3046" s="22">
        <f t="shared" ca="1" si="1420"/>
        <v>0</v>
      </c>
      <c r="N3046" s="22">
        <f ca="1">VLOOKUP(CONCATENATE($F3046," ",$G3046),AllocFactorMatrix,(N$4+1),FALSE)*$E3047</f>
        <v>0</v>
      </c>
      <c r="O3046" s="22">
        <f ca="1">VLOOKUP(CONCATENATE($F3046," ",$G3046),AllocFactorMatrix,(O$4+1),FALSE)*$E3047</f>
        <v>0</v>
      </c>
      <c r="P3046" s="22">
        <f ca="1">VLOOKUP(CONCATENATE($F3046," ",$G3046),AllocFactorMatrix,(P$4+1),FALSE)*$E3047</f>
        <v>0</v>
      </c>
      <c r="Q3046" s="22">
        <f ca="1">VLOOKUP(CONCATENATE($F3046," ",$G3046),AllocFactorMatrix,(Q$4+1),FALSE)*$E3047</f>
        <v>0</v>
      </c>
      <c r="R3046" s="22">
        <f t="shared" ca="1" si="1422"/>
        <v>0</v>
      </c>
      <c r="S3046" s="22">
        <f ca="1">VLOOKUP(CONCATENATE($F3046," ",$G3046),AllocFactorMatrix,(S$4+1),FALSE)*$E3047</f>
        <v>0</v>
      </c>
      <c r="T3046" s="22">
        <f ca="1">VLOOKUP(CONCATENATE($F3046," ",$G3046),AllocFactorMatrix,(T$4+1),FALSE)*$E3047</f>
        <v>0</v>
      </c>
      <c r="U3046" s="22">
        <f ca="1">VLOOKUP(CONCATENATE($F3046," ",$G3046),AllocFactorMatrix,(U$4+1),FALSE)*$E3047</f>
        <v>0</v>
      </c>
      <c r="V3046" s="22">
        <f ca="1">VLOOKUP(CONCATENATE($F3046," ",$G3046),AllocFactorMatrix,(V$4+1),FALSE)*$E3047</f>
        <v>0</v>
      </c>
      <c r="W3046" s="22">
        <f t="shared" ca="1" si="1423"/>
        <v>0</v>
      </c>
      <c r="X3046" s="22">
        <f ca="1">VLOOKUP(CONCATENATE($F3046," ",$G3046),AllocFactorMatrix,(X$4+1),FALSE)*$E3047</f>
        <v>0</v>
      </c>
      <c r="Y3046" s="22">
        <f ca="1">VLOOKUP(CONCATENATE($F3046," ",$G3046),AllocFactorMatrix,(Y$4+1),FALSE)*$E3047</f>
        <v>0</v>
      </c>
      <c r="Z3046" s="22">
        <f t="shared" ca="1" si="1421"/>
        <v>0</v>
      </c>
      <c r="AA3046" s="22">
        <f ca="1">VLOOKUP(CONCATENATE($F3046," ",$G3046),AllocFactorMatrix,(AA$4+1),FALSE)*$E3047</f>
        <v>0</v>
      </c>
      <c r="AB3046" s="22">
        <f ca="1">VLOOKUP(CONCATENATE($F3046," ",$G3046),AllocFactorMatrix,(AB$4+1),FALSE)*$E3047</f>
        <v>0</v>
      </c>
      <c r="AC3046" s="22">
        <f ca="1">VLOOKUP(CONCATENATE($F3046," ",$G3046),AllocFactorMatrix,(AC$4+1),FALSE)*$E3047</f>
        <v>0</v>
      </c>
    </row>
    <row r="3047" spans="4:29" collapsed="1">
      <c r="D3047" s="17" t="s">
        <v>257</v>
      </c>
      <c r="E3047" s="38"/>
      <c r="F3047" s="42" t="s">
        <v>69</v>
      </c>
      <c r="G3047" s="17" t="str">
        <f>$G$15</f>
        <v>TOTAL</v>
      </c>
      <c r="H3047" s="21">
        <f t="shared" ca="1" si="1403"/>
        <v>0</v>
      </c>
      <c r="I3047" s="22">
        <f ca="1">VLOOKUP(CONCATENATE($F3047," ",$G3047),AllocFactorMatrix,(I$4+1),FALSE)*$E3047</f>
        <v>0</v>
      </c>
      <c r="J3047" s="22">
        <f ca="1">VLOOKUP(CONCATENATE($F3047," ",$G3047),AllocFactorMatrix,(J$4+1),FALSE)*$E3047</f>
        <v>0</v>
      </c>
      <c r="K3047" s="22">
        <f ca="1">VLOOKUP(CONCATENATE($F3047," ",$G3047),AllocFactorMatrix,(K$4+1),FALSE)*$E3047</f>
        <v>0</v>
      </c>
      <c r="L3047" s="22">
        <f ca="1">VLOOKUP(CONCATENATE($F3047," ",$G3047),AllocFactorMatrix,(L$4+1),FALSE)*$E3047</f>
        <v>0</v>
      </c>
      <c r="M3047" s="22">
        <f t="shared" ca="1" si="1420"/>
        <v>0</v>
      </c>
      <c r="N3047" s="22">
        <f ca="1">VLOOKUP(CONCATENATE($F3047," ",$G3047),AllocFactorMatrix,(N$4+1),FALSE)*$E3047</f>
        <v>0</v>
      </c>
      <c r="O3047" s="22">
        <f ca="1">VLOOKUP(CONCATENATE($F3047," ",$G3047),AllocFactorMatrix,(O$4+1),FALSE)*$E3047</f>
        <v>0</v>
      </c>
      <c r="P3047" s="22">
        <f ca="1">VLOOKUP(CONCATENATE($F3047," ",$G3047),AllocFactorMatrix,(P$4+1),FALSE)*$E3047</f>
        <v>0</v>
      </c>
      <c r="Q3047" s="22">
        <f ca="1">VLOOKUP(CONCATENATE($F3047," ",$G3047),AllocFactorMatrix,(Q$4+1),FALSE)*$E3047</f>
        <v>0</v>
      </c>
      <c r="R3047" s="22">
        <f t="shared" ca="1" si="1422"/>
        <v>0</v>
      </c>
      <c r="S3047" s="22">
        <f ca="1">VLOOKUP(CONCATENATE($F3047," ",$G3047),AllocFactorMatrix,(S$4+1),FALSE)*$E3047</f>
        <v>0</v>
      </c>
      <c r="T3047" s="22">
        <f ca="1">VLOOKUP(CONCATENATE($F3047," ",$G3047),AllocFactorMatrix,(T$4+1),FALSE)*$E3047</f>
        <v>0</v>
      </c>
      <c r="U3047" s="22">
        <f ca="1">VLOOKUP(CONCATENATE($F3047," ",$G3047),AllocFactorMatrix,(U$4+1),FALSE)*$E3047</f>
        <v>0</v>
      </c>
      <c r="V3047" s="22">
        <f ca="1">VLOOKUP(CONCATENATE($F3047," ",$G3047),AllocFactorMatrix,(V$4+1),FALSE)*$E3047</f>
        <v>0</v>
      </c>
      <c r="W3047" s="22">
        <f t="shared" ca="1" si="1423"/>
        <v>0</v>
      </c>
      <c r="X3047" s="22">
        <f ca="1">VLOOKUP(CONCATENATE($F3047," ",$G3047),AllocFactorMatrix,(X$4+1),FALSE)*$E3047</f>
        <v>0</v>
      </c>
      <c r="Y3047" s="22">
        <f ca="1">VLOOKUP(CONCATENATE($F3047," ",$G3047),AllocFactorMatrix,(Y$4+1),FALSE)*$E3047</f>
        <v>0</v>
      </c>
      <c r="Z3047" s="22">
        <f t="shared" ca="1" si="1421"/>
        <v>0</v>
      </c>
      <c r="AA3047" s="22">
        <f ca="1">VLOOKUP(CONCATENATE($F3047," ",$G3047),AllocFactorMatrix,(AA$4+1),FALSE)*$E3047</f>
        <v>0</v>
      </c>
      <c r="AB3047" s="22">
        <f ca="1">VLOOKUP(CONCATENATE($F3047," ",$G3047),AllocFactorMatrix,(AB$4+1),FALSE)*$E3047</f>
        <v>0</v>
      </c>
      <c r="AC3047" s="22">
        <f ca="1">VLOOKUP(CONCATENATE($F3047," ",$G3047),AllocFactorMatrix,(AC$4+1),FALSE)*$E3047</f>
        <v>0</v>
      </c>
    </row>
    <row r="3048" spans="4:29" hidden="1" outlineLevel="1">
      <c r="F3048" s="42" t="str">
        <f>F3055</f>
        <v>RB_GUP</v>
      </c>
      <c r="G3048" s="17" t="str">
        <f>$G$8</f>
        <v>PRODUCTION</v>
      </c>
      <c r="H3048" s="21">
        <f t="shared" ca="1" si="1403"/>
        <v>0</v>
      </c>
      <c r="I3048" s="22">
        <f ca="1">VLOOKUP(CONCATENATE($F3048," ",$G3048),AllocFactorMatrix,(I$4+1),FALSE)*$E3055</f>
        <v>0</v>
      </c>
      <c r="J3048" s="22">
        <f ca="1">VLOOKUP(CONCATENATE($F3048," ",$G3048),AllocFactorMatrix,(J$4+1),FALSE)*$E3055</f>
        <v>0</v>
      </c>
      <c r="K3048" s="22">
        <f ca="1">VLOOKUP(CONCATENATE($F3048," ",$G3048),AllocFactorMatrix,(K$4+1),FALSE)*$E3055</f>
        <v>0</v>
      </c>
      <c r="L3048" s="22">
        <f ca="1">VLOOKUP(CONCATENATE($F3048," ",$G3048),AllocFactorMatrix,(L$4+1),FALSE)*$E3055</f>
        <v>0</v>
      </c>
      <c r="M3048" s="22">
        <f t="shared" ref="M3048:M3055" ca="1" si="1424">SUBTOTAL(9,J3048:L3048)</f>
        <v>0</v>
      </c>
      <c r="N3048" s="22">
        <f ca="1">VLOOKUP(CONCATENATE($F3048," ",$G3048),AllocFactorMatrix,(N$4+1),FALSE)*$E3055</f>
        <v>0</v>
      </c>
      <c r="O3048" s="22">
        <f ca="1">VLOOKUP(CONCATENATE($F3048," ",$G3048),AllocFactorMatrix,(O$4+1),FALSE)*$E3055</f>
        <v>0</v>
      </c>
      <c r="P3048" s="22">
        <f ca="1">VLOOKUP(CONCATENATE($F3048," ",$G3048),AllocFactorMatrix,(P$4+1),FALSE)*$E3055</f>
        <v>0</v>
      </c>
      <c r="Q3048" s="22">
        <f ca="1">VLOOKUP(CONCATENATE($F3048," ",$G3048),AllocFactorMatrix,(Q$4+1),FALSE)*$E3055</f>
        <v>0</v>
      </c>
      <c r="R3048" s="22">
        <f ca="1">SUBTOTAL(9,N3048:Q3048)</f>
        <v>0</v>
      </c>
      <c r="S3048" s="22">
        <f ca="1">VLOOKUP(CONCATENATE($F3048," ",$G3048),AllocFactorMatrix,(S$4+1),FALSE)*$E3055</f>
        <v>0</v>
      </c>
      <c r="T3048" s="22">
        <f ca="1">VLOOKUP(CONCATENATE($F3048," ",$G3048),AllocFactorMatrix,(T$4+1),FALSE)*$E3055</f>
        <v>0</v>
      </c>
      <c r="U3048" s="22">
        <f ca="1">VLOOKUP(CONCATENATE($F3048," ",$G3048),AllocFactorMatrix,(U$4+1),FALSE)*$E3055</f>
        <v>0</v>
      </c>
      <c r="V3048" s="22">
        <f ca="1">VLOOKUP(CONCATENATE($F3048," ",$G3048),AllocFactorMatrix,(V$4+1),FALSE)*$E3055</f>
        <v>0</v>
      </c>
      <c r="W3048" s="22">
        <f ca="1">SUBTOTAL(9,S3048:V3048)</f>
        <v>0</v>
      </c>
      <c r="X3048" s="22">
        <f ca="1">VLOOKUP(CONCATENATE($F3048," ",$G3048),AllocFactorMatrix,(X$4+1),FALSE)*$E3055</f>
        <v>0</v>
      </c>
      <c r="Y3048" s="22">
        <f ca="1">VLOOKUP(CONCATENATE($F3048," ",$G3048),AllocFactorMatrix,(Y$4+1),FALSE)*$E3055</f>
        <v>0</v>
      </c>
      <c r="Z3048" s="22">
        <f t="shared" ref="Z3048:Z3055" ca="1" si="1425">SUBTOTAL(9,X3048:Y3048)</f>
        <v>0</v>
      </c>
      <c r="AA3048" s="22">
        <f ca="1">VLOOKUP(CONCATENATE($F3048," ",$G3048),AllocFactorMatrix,(AA$4+1),FALSE)*$E3055</f>
        <v>0</v>
      </c>
      <c r="AB3048" s="22">
        <f ca="1">VLOOKUP(CONCATENATE($F3048," ",$G3048),AllocFactorMatrix,(AB$4+1),FALSE)*$E3055</f>
        <v>0</v>
      </c>
      <c r="AC3048" s="22">
        <f ca="1">VLOOKUP(CONCATENATE($F3048," ",$G3048),AllocFactorMatrix,(AC$4+1),FALSE)*$E3055</f>
        <v>0</v>
      </c>
    </row>
    <row r="3049" spans="4:29" hidden="1" outlineLevel="1">
      <c r="F3049" s="42" t="str">
        <f>F3055</f>
        <v>RB_GUP</v>
      </c>
      <c r="G3049" s="17" t="str">
        <f>$G$9</f>
        <v>BULKTRAN</v>
      </c>
      <c r="H3049" s="21">
        <f t="shared" ca="1" si="1403"/>
        <v>0</v>
      </c>
      <c r="I3049" s="22">
        <f ca="1">VLOOKUP(CONCATENATE($F3049," ",$G3049),AllocFactorMatrix,(I$4+1),FALSE)*$E3055</f>
        <v>0</v>
      </c>
      <c r="J3049" s="22">
        <f ca="1">VLOOKUP(CONCATENATE($F3049," ",$G3049),AllocFactorMatrix,(J$4+1),FALSE)*$E3055</f>
        <v>0</v>
      </c>
      <c r="K3049" s="22">
        <f ca="1">VLOOKUP(CONCATENATE($F3049," ",$G3049),AllocFactorMatrix,(K$4+1),FALSE)*$E3055</f>
        <v>0</v>
      </c>
      <c r="L3049" s="22">
        <f ca="1">VLOOKUP(CONCATENATE($F3049," ",$G3049),AllocFactorMatrix,(L$4+1),FALSE)*$E3055</f>
        <v>0</v>
      </c>
      <c r="M3049" s="22">
        <f t="shared" ca="1" si="1424"/>
        <v>0</v>
      </c>
      <c r="N3049" s="22">
        <f ca="1">VLOOKUP(CONCATENATE($F3049," ",$G3049),AllocFactorMatrix,(N$4+1),FALSE)*$E3055</f>
        <v>0</v>
      </c>
      <c r="O3049" s="22">
        <f ca="1">VLOOKUP(CONCATENATE($F3049," ",$G3049),AllocFactorMatrix,(O$4+1),FALSE)*$E3055</f>
        <v>0</v>
      </c>
      <c r="P3049" s="22">
        <f ca="1">VLOOKUP(CONCATENATE($F3049," ",$G3049),AllocFactorMatrix,(P$4+1),FALSE)*$E3055</f>
        <v>0</v>
      </c>
      <c r="Q3049" s="22">
        <f ca="1">VLOOKUP(CONCATENATE($F3049," ",$G3049),AllocFactorMatrix,(Q$4+1),FALSE)*$E3055</f>
        <v>0</v>
      </c>
      <c r="R3049" s="22">
        <f t="shared" ref="R3049:R3055" ca="1" si="1426">SUBTOTAL(9,N3049:Q3049)</f>
        <v>0</v>
      </c>
      <c r="S3049" s="22">
        <f ca="1">VLOOKUP(CONCATENATE($F3049," ",$G3049),AllocFactorMatrix,(S$4+1),FALSE)*$E3055</f>
        <v>0</v>
      </c>
      <c r="T3049" s="22">
        <f ca="1">VLOOKUP(CONCATENATE($F3049," ",$G3049),AllocFactorMatrix,(T$4+1),FALSE)*$E3055</f>
        <v>0</v>
      </c>
      <c r="U3049" s="22">
        <f ca="1">VLOOKUP(CONCATENATE($F3049," ",$G3049),AllocFactorMatrix,(U$4+1),FALSE)*$E3055</f>
        <v>0</v>
      </c>
      <c r="V3049" s="22">
        <f ca="1">VLOOKUP(CONCATENATE($F3049," ",$G3049),AllocFactorMatrix,(V$4+1),FALSE)*$E3055</f>
        <v>0</v>
      </c>
      <c r="W3049" s="22">
        <f t="shared" ref="W3049:W3055" ca="1" si="1427">SUBTOTAL(9,S3049:V3049)</f>
        <v>0</v>
      </c>
      <c r="X3049" s="22">
        <f ca="1">VLOOKUP(CONCATENATE($F3049," ",$G3049),AllocFactorMatrix,(X$4+1),FALSE)*$E3055</f>
        <v>0</v>
      </c>
      <c r="Y3049" s="22">
        <f ca="1">VLOOKUP(CONCATENATE($F3049," ",$G3049),AllocFactorMatrix,(Y$4+1),FALSE)*$E3055</f>
        <v>0</v>
      </c>
      <c r="Z3049" s="22">
        <f t="shared" ca="1" si="1425"/>
        <v>0</v>
      </c>
      <c r="AA3049" s="22">
        <f ca="1">VLOOKUP(CONCATENATE($F3049," ",$G3049),AllocFactorMatrix,(AA$4+1),FALSE)*$E3055</f>
        <v>0</v>
      </c>
      <c r="AB3049" s="22">
        <f ca="1">VLOOKUP(CONCATENATE($F3049," ",$G3049),AllocFactorMatrix,(AB$4+1),FALSE)*$E3055</f>
        <v>0</v>
      </c>
      <c r="AC3049" s="22">
        <f ca="1">VLOOKUP(CONCATENATE($F3049," ",$G3049),AllocFactorMatrix,(AC$4+1),FALSE)*$E3055</f>
        <v>0</v>
      </c>
    </row>
    <row r="3050" spans="4:29" hidden="1" outlineLevel="1">
      <c r="F3050" s="42" t="str">
        <f>F3055</f>
        <v>RB_GUP</v>
      </c>
      <c r="G3050" s="17" t="str">
        <f>$G$10</f>
        <v>SUBTRAN</v>
      </c>
      <c r="H3050" s="21">
        <f t="shared" ca="1" si="1403"/>
        <v>0</v>
      </c>
      <c r="I3050" s="22">
        <f ca="1">VLOOKUP(CONCATENATE($F3050," ",$G3050),AllocFactorMatrix,(I$4+1),FALSE)*$E3055</f>
        <v>0</v>
      </c>
      <c r="J3050" s="22">
        <f ca="1">VLOOKUP(CONCATENATE($F3050," ",$G3050),AllocFactorMatrix,(J$4+1),FALSE)*$E3055</f>
        <v>0</v>
      </c>
      <c r="K3050" s="22">
        <f ca="1">VLOOKUP(CONCATENATE($F3050," ",$G3050),AllocFactorMatrix,(K$4+1),FALSE)*$E3055</f>
        <v>0</v>
      </c>
      <c r="L3050" s="22">
        <f ca="1">VLOOKUP(CONCATENATE($F3050," ",$G3050),AllocFactorMatrix,(L$4+1),FALSE)*$E3055</f>
        <v>0</v>
      </c>
      <c r="M3050" s="22">
        <f t="shared" ca="1" si="1424"/>
        <v>0</v>
      </c>
      <c r="N3050" s="22">
        <f ca="1">VLOOKUP(CONCATENATE($F3050," ",$G3050),AllocFactorMatrix,(N$4+1),FALSE)*$E3055</f>
        <v>0</v>
      </c>
      <c r="O3050" s="22">
        <f ca="1">VLOOKUP(CONCATENATE($F3050," ",$G3050),AllocFactorMatrix,(O$4+1),FALSE)*$E3055</f>
        <v>0</v>
      </c>
      <c r="P3050" s="22">
        <f ca="1">VLOOKUP(CONCATENATE($F3050," ",$G3050),AllocFactorMatrix,(P$4+1),FALSE)*$E3055</f>
        <v>0</v>
      </c>
      <c r="Q3050" s="22">
        <f ca="1">VLOOKUP(CONCATENATE($F3050," ",$G3050),AllocFactorMatrix,(Q$4+1),FALSE)*$E3055</f>
        <v>0</v>
      </c>
      <c r="R3050" s="22">
        <f t="shared" ca="1" si="1426"/>
        <v>0</v>
      </c>
      <c r="S3050" s="22">
        <f ca="1">VLOOKUP(CONCATENATE($F3050," ",$G3050),AllocFactorMatrix,(S$4+1),FALSE)*$E3055</f>
        <v>0</v>
      </c>
      <c r="T3050" s="22">
        <f ca="1">VLOOKUP(CONCATENATE($F3050," ",$G3050),AllocFactorMatrix,(T$4+1),FALSE)*$E3055</f>
        <v>0</v>
      </c>
      <c r="U3050" s="22">
        <f ca="1">VLOOKUP(CONCATENATE($F3050," ",$G3050),AllocFactorMatrix,(U$4+1),FALSE)*$E3055</f>
        <v>0</v>
      </c>
      <c r="V3050" s="22">
        <f ca="1">VLOOKUP(CONCATENATE($F3050," ",$G3050),AllocFactorMatrix,(V$4+1),FALSE)*$E3055</f>
        <v>0</v>
      </c>
      <c r="W3050" s="22">
        <f t="shared" ca="1" si="1427"/>
        <v>0</v>
      </c>
      <c r="X3050" s="22">
        <f ca="1">VLOOKUP(CONCATENATE($F3050," ",$G3050),AllocFactorMatrix,(X$4+1),FALSE)*$E3055</f>
        <v>0</v>
      </c>
      <c r="Y3050" s="22">
        <f ca="1">VLOOKUP(CONCATENATE($F3050," ",$G3050),AllocFactorMatrix,(Y$4+1),FALSE)*$E3055</f>
        <v>0</v>
      </c>
      <c r="Z3050" s="22">
        <f t="shared" ca="1" si="1425"/>
        <v>0</v>
      </c>
      <c r="AA3050" s="22">
        <f ca="1">VLOOKUP(CONCATENATE($F3050," ",$G3050),AllocFactorMatrix,(AA$4+1),FALSE)*$E3055</f>
        <v>0</v>
      </c>
      <c r="AB3050" s="22">
        <f ca="1">VLOOKUP(CONCATENATE($F3050," ",$G3050),AllocFactorMatrix,(AB$4+1),FALSE)*$E3055</f>
        <v>0</v>
      </c>
      <c r="AC3050" s="22">
        <f ca="1">VLOOKUP(CONCATENATE($F3050," ",$G3050),AllocFactorMatrix,(AC$4+1),FALSE)*$E3055</f>
        <v>0</v>
      </c>
    </row>
    <row r="3051" spans="4:29" hidden="1" outlineLevel="1">
      <c r="F3051" s="42" t="str">
        <f>F3055</f>
        <v>RB_GUP</v>
      </c>
      <c r="G3051" s="17" t="str">
        <f>$G$11</f>
        <v>DISTPRI</v>
      </c>
      <c r="H3051" s="21">
        <f t="shared" ca="1" si="1403"/>
        <v>0</v>
      </c>
      <c r="I3051" s="22">
        <f ca="1">VLOOKUP(CONCATENATE($F3051," ",$G3051),AllocFactorMatrix,(I$4+1),FALSE)*$E3055</f>
        <v>0</v>
      </c>
      <c r="J3051" s="22">
        <f ca="1">VLOOKUP(CONCATENATE($F3051," ",$G3051),AllocFactorMatrix,(J$4+1),FALSE)*$E3055</f>
        <v>0</v>
      </c>
      <c r="K3051" s="22">
        <f ca="1">VLOOKUP(CONCATENATE($F3051," ",$G3051),AllocFactorMatrix,(K$4+1),FALSE)*$E3055</f>
        <v>0</v>
      </c>
      <c r="L3051" s="22">
        <f ca="1">VLOOKUP(CONCATENATE($F3051," ",$G3051),AllocFactorMatrix,(L$4+1),FALSE)*$E3055</f>
        <v>0</v>
      </c>
      <c r="M3051" s="22">
        <f t="shared" ca="1" si="1424"/>
        <v>0</v>
      </c>
      <c r="N3051" s="22">
        <f ca="1">VLOOKUP(CONCATENATE($F3051," ",$G3051),AllocFactorMatrix,(N$4+1),FALSE)*$E3055</f>
        <v>0</v>
      </c>
      <c r="O3051" s="22">
        <f ca="1">VLOOKUP(CONCATENATE($F3051," ",$G3051),AllocFactorMatrix,(O$4+1),FALSE)*$E3055</f>
        <v>0</v>
      </c>
      <c r="P3051" s="22">
        <f ca="1">VLOOKUP(CONCATENATE($F3051," ",$G3051),AllocFactorMatrix,(P$4+1),FALSE)*$E3055</f>
        <v>0</v>
      </c>
      <c r="Q3051" s="22">
        <f ca="1">VLOOKUP(CONCATENATE($F3051," ",$G3051),AllocFactorMatrix,(Q$4+1),FALSE)*$E3055</f>
        <v>0</v>
      </c>
      <c r="R3051" s="22">
        <f t="shared" ca="1" si="1426"/>
        <v>0</v>
      </c>
      <c r="S3051" s="22">
        <f ca="1">VLOOKUP(CONCATENATE($F3051," ",$G3051),AllocFactorMatrix,(S$4+1),FALSE)*$E3055</f>
        <v>0</v>
      </c>
      <c r="T3051" s="22">
        <f ca="1">VLOOKUP(CONCATENATE($F3051," ",$G3051),AllocFactorMatrix,(T$4+1),FALSE)*$E3055</f>
        <v>0</v>
      </c>
      <c r="U3051" s="22">
        <f ca="1">VLOOKUP(CONCATENATE($F3051," ",$G3051),AllocFactorMatrix,(U$4+1),FALSE)*$E3055</f>
        <v>0</v>
      </c>
      <c r="V3051" s="22">
        <f ca="1">VLOOKUP(CONCATENATE($F3051," ",$G3051),AllocFactorMatrix,(V$4+1),FALSE)*$E3055</f>
        <v>0</v>
      </c>
      <c r="W3051" s="22">
        <f t="shared" ca="1" si="1427"/>
        <v>0</v>
      </c>
      <c r="X3051" s="22">
        <f ca="1">VLOOKUP(CONCATENATE($F3051," ",$G3051),AllocFactorMatrix,(X$4+1),FALSE)*$E3055</f>
        <v>0</v>
      </c>
      <c r="Y3051" s="22">
        <f ca="1">VLOOKUP(CONCATENATE($F3051," ",$G3051),AllocFactorMatrix,(Y$4+1),FALSE)*$E3055</f>
        <v>0</v>
      </c>
      <c r="Z3051" s="22">
        <f t="shared" ca="1" si="1425"/>
        <v>0</v>
      </c>
      <c r="AA3051" s="22">
        <f ca="1">VLOOKUP(CONCATENATE($F3051," ",$G3051),AllocFactorMatrix,(AA$4+1),FALSE)*$E3055</f>
        <v>0</v>
      </c>
      <c r="AB3051" s="22">
        <f ca="1">VLOOKUP(CONCATENATE($F3051," ",$G3051),AllocFactorMatrix,(AB$4+1),FALSE)*$E3055</f>
        <v>0</v>
      </c>
      <c r="AC3051" s="22">
        <f ca="1">VLOOKUP(CONCATENATE($F3051," ",$G3051),AllocFactorMatrix,(AC$4+1),FALSE)*$E3055</f>
        <v>0</v>
      </c>
    </row>
    <row r="3052" spans="4:29" hidden="1" outlineLevel="1">
      <c r="F3052" s="42" t="str">
        <f>F3055</f>
        <v>RB_GUP</v>
      </c>
      <c r="G3052" s="17" t="str">
        <f>$G$12</f>
        <v>DISTSEC</v>
      </c>
      <c r="H3052" s="21">
        <f t="shared" ca="1" si="1403"/>
        <v>0</v>
      </c>
      <c r="I3052" s="22">
        <f ca="1">VLOOKUP(CONCATENATE($F3052," ",$G3052),AllocFactorMatrix,(I$4+1),FALSE)*$E3055</f>
        <v>0</v>
      </c>
      <c r="J3052" s="22">
        <f ca="1">VLOOKUP(CONCATENATE($F3052," ",$G3052),AllocFactorMatrix,(J$4+1),FALSE)*$E3055</f>
        <v>0</v>
      </c>
      <c r="K3052" s="22">
        <f ca="1">VLOOKUP(CONCATENATE($F3052," ",$G3052),AllocFactorMatrix,(K$4+1),FALSE)*$E3055</f>
        <v>0</v>
      </c>
      <c r="L3052" s="22">
        <f ca="1">VLOOKUP(CONCATENATE($F3052," ",$G3052),AllocFactorMatrix,(L$4+1),FALSE)*$E3055</f>
        <v>0</v>
      </c>
      <c r="M3052" s="22">
        <f t="shared" ca="1" si="1424"/>
        <v>0</v>
      </c>
      <c r="N3052" s="22">
        <f ca="1">VLOOKUP(CONCATENATE($F3052," ",$G3052),AllocFactorMatrix,(N$4+1),FALSE)*$E3055</f>
        <v>0</v>
      </c>
      <c r="O3052" s="22">
        <f ca="1">VLOOKUP(CONCATENATE($F3052," ",$G3052),AllocFactorMatrix,(O$4+1),FALSE)*$E3055</f>
        <v>0</v>
      </c>
      <c r="P3052" s="22">
        <f ca="1">VLOOKUP(CONCATENATE($F3052," ",$G3052),AllocFactorMatrix,(P$4+1),FALSE)*$E3055</f>
        <v>0</v>
      </c>
      <c r="Q3052" s="22">
        <f ca="1">VLOOKUP(CONCATENATE($F3052," ",$G3052),AllocFactorMatrix,(Q$4+1),FALSE)*$E3055</f>
        <v>0</v>
      </c>
      <c r="R3052" s="22">
        <f t="shared" ca="1" si="1426"/>
        <v>0</v>
      </c>
      <c r="S3052" s="22">
        <f ca="1">VLOOKUP(CONCATENATE($F3052," ",$G3052),AllocFactorMatrix,(S$4+1),FALSE)*$E3055</f>
        <v>0</v>
      </c>
      <c r="T3052" s="22">
        <f ca="1">VLOOKUP(CONCATENATE($F3052," ",$G3052),AllocFactorMatrix,(T$4+1),FALSE)*$E3055</f>
        <v>0</v>
      </c>
      <c r="U3052" s="22">
        <f ca="1">VLOOKUP(CONCATENATE($F3052," ",$G3052),AllocFactorMatrix,(U$4+1),FALSE)*$E3055</f>
        <v>0</v>
      </c>
      <c r="V3052" s="22">
        <f ca="1">VLOOKUP(CONCATENATE($F3052," ",$G3052),AllocFactorMatrix,(V$4+1),FALSE)*$E3055</f>
        <v>0</v>
      </c>
      <c r="W3052" s="22">
        <f t="shared" ca="1" si="1427"/>
        <v>0</v>
      </c>
      <c r="X3052" s="22">
        <f ca="1">VLOOKUP(CONCATENATE($F3052," ",$G3052),AllocFactorMatrix,(X$4+1),FALSE)*$E3055</f>
        <v>0</v>
      </c>
      <c r="Y3052" s="22">
        <f ca="1">VLOOKUP(CONCATENATE($F3052," ",$G3052),AllocFactorMatrix,(Y$4+1),FALSE)*$E3055</f>
        <v>0</v>
      </c>
      <c r="Z3052" s="22">
        <f t="shared" ca="1" si="1425"/>
        <v>0</v>
      </c>
      <c r="AA3052" s="22">
        <f ca="1">VLOOKUP(CONCATENATE($F3052," ",$G3052),AllocFactorMatrix,(AA$4+1),FALSE)*$E3055</f>
        <v>0</v>
      </c>
      <c r="AB3052" s="22">
        <f ca="1">VLOOKUP(CONCATENATE($F3052," ",$G3052),AllocFactorMatrix,(AB$4+1),FALSE)*$E3055</f>
        <v>0</v>
      </c>
      <c r="AC3052" s="22">
        <f ca="1">VLOOKUP(CONCATENATE($F3052," ",$G3052),AllocFactorMatrix,(AC$4+1),FALSE)*$E3055</f>
        <v>0</v>
      </c>
    </row>
    <row r="3053" spans="4:29" hidden="1" outlineLevel="1">
      <c r="F3053" s="42" t="str">
        <f>F3055</f>
        <v>RB_GUP</v>
      </c>
      <c r="G3053" s="17" t="str">
        <f>$G$13</f>
        <v>ENERGY</v>
      </c>
      <c r="H3053" s="21">
        <f t="shared" ca="1" si="1403"/>
        <v>0</v>
      </c>
      <c r="I3053" s="22">
        <f ca="1">VLOOKUP(CONCATENATE($F3053," ",$G3053),AllocFactorMatrix,(I$4+1),FALSE)*$E3055</f>
        <v>0</v>
      </c>
      <c r="J3053" s="22">
        <f ca="1">VLOOKUP(CONCATENATE($F3053," ",$G3053),AllocFactorMatrix,(J$4+1),FALSE)*$E3055</f>
        <v>0</v>
      </c>
      <c r="K3053" s="22">
        <f ca="1">VLOOKUP(CONCATENATE($F3053," ",$G3053),AllocFactorMatrix,(K$4+1),FALSE)*$E3055</f>
        <v>0</v>
      </c>
      <c r="L3053" s="22">
        <f ca="1">VLOOKUP(CONCATENATE($F3053," ",$G3053),AllocFactorMatrix,(L$4+1),FALSE)*$E3055</f>
        <v>0</v>
      </c>
      <c r="M3053" s="22">
        <f t="shared" ca="1" si="1424"/>
        <v>0</v>
      </c>
      <c r="N3053" s="22">
        <f ca="1">VLOOKUP(CONCATENATE($F3053," ",$G3053),AllocFactorMatrix,(N$4+1),FALSE)*$E3055</f>
        <v>0</v>
      </c>
      <c r="O3053" s="22">
        <f ca="1">VLOOKUP(CONCATENATE($F3053," ",$G3053),AllocFactorMatrix,(O$4+1),FALSE)*$E3055</f>
        <v>0</v>
      </c>
      <c r="P3053" s="22">
        <f ca="1">VLOOKUP(CONCATENATE($F3053," ",$G3053),AllocFactorMatrix,(P$4+1),FALSE)*$E3055</f>
        <v>0</v>
      </c>
      <c r="Q3053" s="22">
        <f ca="1">VLOOKUP(CONCATENATE($F3053," ",$G3053),AllocFactorMatrix,(Q$4+1),FALSE)*$E3055</f>
        <v>0</v>
      </c>
      <c r="R3053" s="22">
        <f t="shared" ca="1" si="1426"/>
        <v>0</v>
      </c>
      <c r="S3053" s="22">
        <f ca="1">VLOOKUP(CONCATENATE($F3053," ",$G3053),AllocFactorMatrix,(S$4+1),FALSE)*$E3055</f>
        <v>0</v>
      </c>
      <c r="T3053" s="22">
        <f ca="1">VLOOKUP(CONCATENATE($F3053," ",$G3053),AllocFactorMatrix,(T$4+1),FALSE)*$E3055</f>
        <v>0</v>
      </c>
      <c r="U3053" s="22">
        <f ca="1">VLOOKUP(CONCATENATE($F3053," ",$G3053),AllocFactorMatrix,(U$4+1),FALSE)*$E3055</f>
        <v>0</v>
      </c>
      <c r="V3053" s="22">
        <f ca="1">VLOOKUP(CONCATENATE($F3053," ",$G3053),AllocFactorMatrix,(V$4+1),FALSE)*$E3055</f>
        <v>0</v>
      </c>
      <c r="W3053" s="22">
        <f t="shared" ca="1" si="1427"/>
        <v>0</v>
      </c>
      <c r="X3053" s="22">
        <f ca="1">VLOOKUP(CONCATENATE($F3053," ",$G3053),AllocFactorMatrix,(X$4+1),FALSE)*$E3055</f>
        <v>0</v>
      </c>
      <c r="Y3053" s="22">
        <f ca="1">VLOOKUP(CONCATENATE($F3053," ",$G3053),AllocFactorMatrix,(Y$4+1),FALSE)*$E3055</f>
        <v>0</v>
      </c>
      <c r="Z3053" s="22">
        <f t="shared" ca="1" si="1425"/>
        <v>0</v>
      </c>
      <c r="AA3053" s="22">
        <f ca="1">VLOOKUP(CONCATENATE($F3053," ",$G3053),AllocFactorMatrix,(AA$4+1),FALSE)*$E3055</f>
        <v>0</v>
      </c>
      <c r="AB3053" s="22">
        <f ca="1">VLOOKUP(CONCATENATE($F3053," ",$G3053),AllocFactorMatrix,(AB$4+1),FALSE)*$E3055</f>
        <v>0</v>
      </c>
      <c r="AC3053" s="22">
        <f ca="1">VLOOKUP(CONCATENATE($F3053," ",$G3053),AllocFactorMatrix,(AC$4+1),FALSE)*$E3055</f>
        <v>0</v>
      </c>
    </row>
    <row r="3054" spans="4:29" hidden="1" outlineLevel="1">
      <c r="F3054" s="42" t="str">
        <f>F3055</f>
        <v>RB_GUP</v>
      </c>
      <c r="G3054" s="17" t="str">
        <f>$G$14</f>
        <v>CUSTOMER</v>
      </c>
      <c r="H3054" s="21">
        <f t="shared" ca="1" si="1403"/>
        <v>0</v>
      </c>
      <c r="I3054" s="22">
        <f ca="1">VLOOKUP(CONCATENATE($F3054," ",$G3054),AllocFactorMatrix,(I$4+1),FALSE)*$E3055</f>
        <v>0</v>
      </c>
      <c r="J3054" s="22">
        <f ca="1">VLOOKUP(CONCATENATE($F3054," ",$G3054),AllocFactorMatrix,(J$4+1),FALSE)*$E3055</f>
        <v>0</v>
      </c>
      <c r="K3054" s="22">
        <f ca="1">VLOOKUP(CONCATENATE($F3054," ",$G3054),AllocFactorMatrix,(K$4+1),FALSE)*$E3055</f>
        <v>0</v>
      </c>
      <c r="L3054" s="22">
        <f ca="1">VLOOKUP(CONCATENATE($F3054," ",$G3054),AllocFactorMatrix,(L$4+1),FALSE)*$E3055</f>
        <v>0</v>
      </c>
      <c r="M3054" s="22">
        <f t="shared" ca="1" si="1424"/>
        <v>0</v>
      </c>
      <c r="N3054" s="22">
        <f ca="1">VLOOKUP(CONCATENATE($F3054," ",$G3054),AllocFactorMatrix,(N$4+1),FALSE)*$E3055</f>
        <v>0</v>
      </c>
      <c r="O3054" s="22">
        <f ca="1">VLOOKUP(CONCATENATE($F3054," ",$G3054),AllocFactorMatrix,(O$4+1),FALSE)*$E3055</f>
        <v>0</v>
      </c>
      <c r="P3054" s="22">
        <f ca="1">VLOOKUP(CONCATENATE($F3054," ",$G3054),AllocFactorMatrix,(P$4+1),FALSE)*$E3055</f>
        <v>0</v>
      </c>
      <c r="Q3054" s="22">
        <f ca="1">VLOOKUP(CONCATENATE($F3054," ",$G3054),AllocFactorMatrix,(Q$4+1),FALSE)*$E3055</f>
        <v>0</v>
      </c>
      <c r="R3054" s="22">
        <f t="shared" ca="1" si="1426"/>
        <v>0</v>
      </c>
      <c r="S3054" s="22">
        <f ca="1">VLOOKUP(CONCATENATE($F3054," ",$G3054),AllocFactorMatrix,(S$4+1),FALSE)*$E3055</f>
        <v>0</v>
      </c>
      <c r="T3054" s="22">
        <f ca="1">VLOOKUP(CONCATENATE($F3054," ",$G3054),AllocFactorMatrix,(T$4+1),FALSE)*$E3055</f>
        <v>0</v>
      </c>
      <c r="U3054" s="22">
        <f ca="1">VLOOKUP(CONCATENATE($F3054," ",$G3054),AllocFactorMatrix,(U$4+1),FALSE)*$E3055</f>
        <v>0</v>
      </c>
      <c r="V3054" s="22">
        <f ca="1">VLOOKUP(CONCATENATE($F3054," ",$G3054),AllocFactorMatrix,(V$4+1),FALSE)*$E3055</f>
        <v>0</v>
      </c>
      <c r="W3054" s="22">
        <f t="shared" ca="1" si="1427"/>
        <v>0</v>
      </c>
      <c r="X3054" s="22">
        <f ca="1">VLOOKUP(CONCATENATE($F3054," ",$G3054),AllocFactorMatrix,(X$4+1),FALSE)*$E3055</f>
        <v>0</v>
      </c>
      <c r="Y3054" s="22">
        <f ca="1">VLOOKUP(CONCATENATE($F3054," ",$G3054),AllocFactorMatrix,(Y$4+1),FALSE)*$E3055</f>
        <v>0</v>
      </c>
      <c r="Z3054" s="22">
        <f t="shared" ca="1" si="1425"/>
        <v>0</v>
      </c>
      <c r="AA3054" s="22">
        <f ca="1">VLOOKUP(CONCATENATE($F3054," ",$G3054),AllocFactorMatrix,(AA$4+1),FALSE)*$E3055</f>
        <v>0</v>
      </c>
      <c r="AB3054" s="22">
        <f ca="1">VLOOKUP(CONCATENATE($F3054," ",$G3054),AllocFactorMatrix,(AB$4+1),FALSE)*$E3055</f>
        <v>0</v>
      </c>
      <c r="AC3054" s="22">
        <f ca="1">VLOOKUP(CONCATENATE($F3054," ",$G3054),AllocFactorMatrix,(AC$4+1),FALSE)*$E3055</f>
        <v>0</v>
      </c>
    </row>
    <row r="3055" spans="4:29" collapsed="1">
      <c r="D3055" s="17" t="s">
        <v>256</v>
      </c>
      <c r="E3055" s="19"/>
      <c r="F3055" s="42" t="s">
        <v>73</v>
      </c>
      <c r="G3055" s="17" t="str">
        <f>$G$15</f>
        <v>TOTAL</v>
      </c>
      <c r="H3055" s="21">
        <f t="shared" ca="1" si="1403"/>
        <v>0</v>
      </c>
      <c r="I3055" s="22">
        <f ca="1">VLOOKUP(CONCATENATE($F3055," ",$G3055),AllocFactorMatrix,(I$4+1),FALSE)*$E3055</f>
        <v>0</v>
      </c>
      <c r="J3055" s="22">
        <f ca="1">VLOOKUP(CONCATENATE($F3055," ",$G3055),AllocFactorMatrix,(J$4+1),FALSE)*$E3055</f>
        <v>0</v>
      </c>
      <c r="K3055" s="22">
        <f ca="1">VLOOKUP(CONCATENATE($F3055," ",$G3055),AllocFactorMatrix,(K$4+1),FALSE)*$E3055</f>
        <v>0</v>
      </c>
      <c r="L3055" s="22">
        <f ca="1">VLOOKUP(CONCATENATE($F3055," ",$G3055),AllocFactorMatrix,(L$4+1),FALSE)*$E3055</f>
        <v>0</v>
      </c>
      <c r="M3055" s="22">
        <f t="shared" ca="1" si="1424"/>
        <v>0</v>
      </c>
      <c r="N3055" s="22">
        <f ca="1">VLOOKUP(CONCATENATE($F3055," ",$G3055),AllocFactorMatrix,(N$4+1),FALSE)*$E3055</f>
        <v>0</v>
      </c>
      <c r="O3055" s="22">
        <f ca="1">VLOOKUP(CONCATENATE($F3055," ",$G3055),AllocFactorMatrix,(O$4+1),FALSE)*$E3055</f>
        <v>0</v>
      </c>
      <c r="P3055" s="22">
        <f ca="1">VLOOKUP(CONCATENATE($F3055," ",$G3055),AllocFactorMatrix,(P$4+1),FALSE)*$E3055</f>
        <v>0</v>
      </c>
      <c r="Q3055" s="22">
        <f ca="1">VLOOKUP(CONCATENATE($F3055," ",$G3055),AllocFactorMatrix,(Q$4+1),FALSE)*$E3055</f>
        <v>0</v>
      </c>
      <c r="R3055" s="22">
        <f t="shared" ca="1" si="1426"/>
        <v>0</v>
      </c>
      <c r="S3055" s="22">
        <f ca="1">VLOOKUP(CONCATENATE($F3055," ",$G3055),AllocFactorMatrix,(S$4+1),FALSE)*$E3055</f>
        <v>0</v>
      </c>
      <c r="T3055" s="22">
        <f ca="1">VLOOKUP(CONCATENATE($F3055," ",$G3055),AllocFactorMatrix,(T$4+1),FALSE)*$E3055</f>
        <v>0</v>
      </c>
      <c r="U3055" s="22">
        <f ca="1">VLOOKUP(CONCATENATE($F3055," ",$G3055),AllocFactorMatrix,(U$4+1),FALSE)*$E3055</f>
        <v>0</v>
      </c>
      <c r="V3055" s="22">
        <f ca="1">VLOOKUP(CONCATENATE($F3055," ",$G3055),AllocFactorMatrix,(V$4+1),FALSE)*$E3055</f>
        <v>0</v>
      </c>
      <c r="W3055" s="22">
        <f t="shared" ca="1" si="1427"/>
        <v>0</v>
      </c>
      <c r="X3055" s="22">
        <f ca="1">VLOOKUP(CONCATENATE($F3055," ",$G3055),AllocFactorMatrix,(X$4+1),FALSE)*$E3055</f>
        <v>0</v>
      </c>
      <c r="Y3055" s="22">
        <f ca="1">VLOOKUP(CONCATENATE($F3055," ",$G3055),AllocFactorMatrix,(Y$4+1),FALSE)*$E3055</f>
        <v>0</v>
      </c>
      <c r="Z3055" s="22">
        <f t="shared" ca="1" si="1425"/>
        <v>0</v>
      </c>
      <c r="AA3055" s="22">
        <f ca="1">VLOOKUP(CONCATENATE($F3055," ",$G3055),AllocFactorMatrix,(AA$4+1),FALSE)*$E3055</f>
        <v>0</v>
      </c>
      <c r="AB3055" s="22">
        <f ca="1">VLOOKUP(CONCATENATE($F3055," ",$G3055),AllocFactorMatrix,(AB$4+1),FALSE)*$E3055</f>
        <v>0</v>
      </c>
      <c r="AC3055" s="22">
        <f ca="1">VLOOKUP(CONCATENATE($F3055," ",$G3055),AllocFactorMatrix,(AC$4+1),FALSE)*$E3055</f>
        <v>0</v>
      </c>
    </row>
    <row r="3056" spans="4:29" hidden="1" outlineLevel="1">
      <c r="F3056" s="42" t="str">
        <f>F3063</f>
        <v>LABOR_M</v>
      </c>
      <c r="G3056" s="17" t="str">
        <f>$G$8</f>
        <v>PRODUCTION</v>
      </c>
      <c r="H3056" s="21">
        <f t="shared" ca="1" si="1403"/>
        <v>0</v>
      </c>
      <c r="I3056" s="22">
        <f ca="1">VLOOKUP(CONCATENATE($F3056," ",$G3056),AllocFactorMatrix,(I$4+1),FALSE)*$E3063</f>
        <v>0</v>
      </c>
      <c r="J3056" s="22">
        <f ca="1">VLOOKUP(CONCATENATE($F3056," ",$G3056),AllocFactorMatrix,(J$4+1),FALSE)*$E3063</f>
        <v>0</v>
      </c>
      <c r="K3056" s="22">
        <f ca="1">VLOOKUP(CONCATENATE($F3056," ",$G3056),AllocFactorMatrix,(K$4+1),FALSE)*$E3063</f>
        <v>0</v>
      </c>
      <c r="L3056" s="22">
        <f ca="1">VLOOKUP(CONCATENATE($F3056," ",$G3056),AllocFactorMatrix,(L$4+1),FALSE)*$E3063</f>
        <v>0</v>
      </c>
      <c r="M3056" s="22">
        <f t="shared" ref="M3056:M3063" ca="1" si="1428">SUBTOTAL(9,J3056:L3056)</f>
        <v>0</v>
      </c>
      <c r="N3056" s="22">
        <f ca="1">VLOOKUP(CONCATENATE($F3056," ",$G3056),AllocFactorMatrix,(N$4+1),FALSE)*$E3063</f>
        <v>0</v>
      </c>
      <c r="O3056" s="22">
        <f ca="1">VLOOKUP(CONCATENATE($F3056," ",$G3056),AllocFactorMatrix,(O$4+1),FALSE)*$E3063</f>
        <v>0</v>
      </c>
      <c r="P3056" s="22">
        <f ca="1">VLOOKUP(CONCATENATE($F3056," ",$G3056),AllocFactorMatrix,(P$4+1),FALSE)*$E3063</f>
        <v>0</v>
      </c>
      <c r="Q3056" s="22">
        <f ca="1">VLOOKUP(CONCATENATE($F3056," ",$G3056),AllocFactorMatrix,(Q$4+1),FALSE)*$E3063</f>
        <v>0</v>
      </c>
      <c r="R3056" s="22">
        <f ca="1">SUBTOTAL(9,N3056:Q3056)</f>
        <v>0</v>
      </c>
      <c r="S3056" s="22">
        <f ca="1">VLOOKUP(CONCATENATE($F3056," ",$G3056),AllocFactorMatrix,(S$4+1),FALSE)*$E3063</f>
        <v>0</v>
      </c>
      <c r="T3056" s="22">
        <f ca="1">VLOOKUP(CONCATENATE($F3056," ",$G3056),AllocFactorMatrix,(T$4+1),FALSE)*$E3063</f>
        <v>0</v>
      </c>
      <c r="U3056" s="22">
        <f ca="1">VLOOKUP(CONCATENATE($F3056," ",$G3056),AllocFactorMatrix,(U$4+1),FALSE)*$E3063</f>
        <v>0</v>
      </c>
      <c r="V3056" s="22">
        <f ca="1">VLOOKUP(CONCATENATE($F3056," ",$G3056),AllocFactorMatrix,(V$4+1),FALSE)*$E3063</f>
        <v>0</v>
      </c>
      <c r="W3056" s="22">
        <f ca="1">SUBTOTAL(9,S3056:V3056)</f>
        <v>0</v>
      </c>
      <c r="X3056" s="22">
        <f ca="1">VLOOKUP(CONCATENATE($F3056," ",$G3056),AllocFactorMatrix,(X$4+1),FALSE)*$E3063</f>
        <v>0</v>
      </c>
      <c r="Y3056" s="22">
        <f ca="1">VLOOKUP(CONCATENATE($F3056," ",$G3056),AllocFactorMatrix,(Y$4+1),FALSE)*$E3063</f>
        <v>0</v>
      </c>
      <c r="Z3056" s="22">
        <f t="shared" ref="Z3056:Z3063" ca="1" si="1429">SUBTOTAL(9,X3056:Y3056)</f>
        <v>0</v>
      </c>
      <c r="AA3056" s="22">
        <f ca="1">VLOOKUP(CONCATENATE($F3056," ",$G3056),AllocFactorMatrix,(AA$4+1),FALSE)*$E3063</f>
        <v>0</v>
      </c>
      <c r="AB3056" s="22">
        <f ca="1">VLOOKUP(CONCATENATE($F3056," ",$G3056),AllocFactorMatrix,(AB$4+1),FALSE)*$E3063</f>
        <v>0</v>
      </c>
      <c r="AC3056" s="22">
        <f ca="1">VLOOKUP(CONCATENATE($F3056," ",$G3056),AllocFactorMatrix,(AC$4+1),FALSE)*$E3063</f>
        <v>0</v>
      </c>
    </row>
    <row r="3057" spans="4:29" hidden="1" outlineLevel="1">
      <c r="F3057" s="42" t="str">
        <f>F3063</f>
        <v>LABOR_M</v>
      </c>
      <c r="G3057" s="17" t="str">
        <f>$G$9</f>
        <v>BULKTRAN</v>
      </c>
      <c r="H3057" s="21">
        <f t="shared" ca="1" si="1403"/>
        <v>0</v>
      </c>
      <c r="I3057" s="22">
        <f ca="1">VLOOKUP(CONCATENATE($F3057," ",$G3057),AllocFactorMatrix,(I$4+1),FALSE)*$E3063</f>
        <v>0</v>
      </c>
      <c r="J3057" s="22">
        <f ca="1">VLOOKUP(CONCATENATE($F3057," ",$G3057),AllocFactorMatrix,(J$4+1),FALSE)*$E3063</f>
        <v>0</v>
      </c>
      <c r="K3057" s="22">
        <f ca="1">VLOOKUP(CONCATENATE($F3057," ",$G3057),AllocFactorMatrix,(K$4+1),FALSE)*$E3063</f>
        <v>0</v>
      </c>
      <c r="L3057" s="22">
        <f ca="1">VLOOKUP(CONCATENATE($F3057," ",$G3057),AllocFactorMatrix,(L$4+1),FALSE)*$E3063</f>
        <v>0</v>
      </c>
      <c r="M3057" s="22">
        <f t="shared" ca="1" si="1428"/>
        <v>0</v>
      </c>
      <c r="N3057" s="22">
        <f ca="1">VLOOKUP(CONCATENATE($F3057," ",$G3057),AllocFactorMatrix,(N$4+1),FALSE)*$E3063</f>
        <v>0</v>
      </c>
      <c r="O3057" s="22">
        <f ca="1">VLOOKUP(CONCATENATE($F3057," ",$G3057),AllocFactorMatrix,(O$4+1),FALSE)*$E3063</f>
        <v>0</v>
      </c>
      <c r="P3057" s="22">
        <f ca="1">VLOOKUP(CONCATENATE($F3057," ",$G3057),AllocFactorMatrix,(P$4+1),FALSE)*$E3063</f>
        <v>0</v>
      </c>
      <c r="Q3057" s="22">
        <f ca="1">VLOOKUP(CONCATENATE($F3057," ",$G3057),AllocFactorMatrix,(Q$4+1),FALSE)*$E3063</f>
        <v>0</v>
      </c>
      <c r="R3057" s="22">
        <f t="shared" ref="R3057:R3063" ca="1" si="1430">SUBTOTAL(9,N3057:Q3057)</f>
        <v>0</v>
      </c>
      <c r="S3057" s="22">
        <f ca="1">VLOOKUP(CONCATENATE($F3057," ",$G3057),AllocFactorMatrix,(S$4+1),FALSE)*$E3063</f>
        <v>0</v>
      </c>
      <c r="T3057" s="22">
        <f ca="1">VLOOKUP(CONCATENATE($F3057," ",$G3057),AllocFactorMatrix,(T$4+1),FALSE)*$E3063</f>
        <v>0</v>
      </c>
      <c r="U3057" s="22">
        <f ca="1">VLOOKUP(CONCATENATE($F3057," ",$G3057),AllocFactorMatrix,(U$4+1),FALSE)*$E3063</f>
        <v>0</v>
      </c>
      <c r="V3057" s="22">
        <f ca="1">VLOOKUP(CONCATENATE($F3057," ",$G3057),AllocFactorMatrix,(V$4+1),FALSE)*$E3063</f>
        <v>0</v>
      </c>
      <c r="W3057" s="22">
        <f t="shared" ref="W3057:W3063" ca="1" si="1431">SUBTOTAL(9,S3057:V3057)</f>
        <v>0</v>
      </c>
      <c r="X3057" s="22">
        <f ca="1">VLOOKUP(CONCATENATE($F3057," ",$G3057),AllocFactorMatrix,(X$4+1),FALSE)*$E3063</f>
        <v>0</v>
      </c>
      <c r="Y3057" s="22">
        <f ca="1">VLOOKUP(CONCATENATE($F3057," ",$G3057),AllocFactorMatrix,(Y$4+1),FALSE)*$E3063</f>
        <v>0</v>
      </c>
      <c r="Z3057" s="22">
        <f t="shared" ca="1" si="1429"/>
        <v>0</v>
      </c>
      <c r="AA3057" s="22">
        <f ca="1">VLOOKUP(CONCATENATE($F3057," ",$G3057),AllocFactorMatrix,(AA$4+1),FALSE)*$E3063</f>
        <v>0</v>
      </c>
      <c r="AB3057" s="22">
        <f ca="1">VLOOKUP(CONCATENATE($F3057," ",$G3057),AllocFactorMatrix,(AB$4+1),FALSE)*$E3063</f>
        <v>0</v>
      </c>
      <c r="AC3057" s="22">
        <f ca="1">VLOOKUP(CONCATENATE($F3057," ",$G3057),AllocFactorMatrix,(AC$4+1),FALSE)*$E3063</f>
        <v>0</v>
      </c>
    </row>
    <row r="3058" spans="4:29" hidden="1" outlineLevel="1">
      <c r="F3058" s="42" t="str">
        <f>F3063</f>
        <v>LABOR_M</v>
      </c>
      <c r="G3058" s="17" t="str">
        <f>$G$10</f>
        <v>SUBTRAN</v>
      </c>
      <c r="H3058" s="21">
        <f t="shared" ca="1" si="1403"/>
        <v>0</v>
      </c>
      <c r="I3058" s="22">
        <f ca="1">VLOOKUP(CONCATENATE($F3058," ",$G3058),AllocFactorMatrix,(I$4+1),FALSE)*$E3063</f>
        <v>0</v>
      </c>
      <c r="J3058" s="22">
        <f ca="1">VLOOKUP(CONCATENATE($F3058," ",$G3058),AllocFactorMatrix,(J$4+1),FALSE)*$E3063</f>
        <v>0</v>
      </c>
      <c r="K3058" s="22">
        <f ca="1">VLOOKUP(CONCATENATE($F3058," ",$G3058),AllocFactorMatrix,(K$4+1),FALSE)*$E3063</f>
        <v>0</v>
      </c>
      <c r="L3058" s="22">
        <f ca="1">VLOOKUP(CONCATENATE($F3058," ",$G3058),AllocFactorMatrix,(L$4+1),FALSE)*$E3063</f>
        <v>0</v>
      </c>
      <c r="M3058" s="22">
        <f t="shared" ca="1" si="1428"/>
        <v>0</v>
      </c>
      <c r="N3058" s="22">
        <f ca="1">VLOOKUP(CONCATENATE($F3058," ",$G3058),AllocFactorMatrix,(N$4+1),FALSE)*$E3063</f>
        <v>0</v>
      </c>
      <c r="O3058" s="22">
        <f ca="1">VLOOKUP(CONCATENATE($F3058," ",$G3058),AllocFactorMatrix,(O$4+1),FALSE)*$E3063</f>
        <v>0</v>
      </c>
      <c r="P3058" s="22">
        <f ca="1">VLOOKUP(CONCATENATE($F3058," ",$G3058),AllocFactorMatrix,(P$4+1),FALSE)*$E3063</f>
        <v>0</v>
      </c>
      <c r="Q3058" s="22">
        <f ca="1">VLOOKUP(CONCATENATE($F3058," ",$G3058),AllocFactorMatrix,(Q$4+1),FALSE)*$E3063</f>
        <v>0</v>
      </c>
      <c r="R3058" s="22">
        <f t="shared" ca="1" si="1430"/>
        <v>0</v>
      </c>
      <c r="S3058" s="22">
        <f ca="1">VLOOKUP(CONCATENATE($F3058," ",$G3058),AllocFactorMatrix,(S$4+1),FALSE)*$E3063</f>
        <v>0</v>
      </c>
      <c r="T3058" s="22">
        <f ca="1">VLOOKUP(CONCATENATE($F3058," ",$G3058),AllocFactorMatrix,(T$4+1),FALSE)*$E3063</f>
        <v>0</v>
      </c>
      <c r="U3058" s="22">
        <f ca="1">VLOOKUP(CONCATENATE($F3058," ",$G3058),AllocFactorMatrix,(U$4+1),FALSE)*$E3063</f>
        <v>0</v>
      </c>
      <c r="V3058" s="22">
        <f ca="1">VLOOKUP(CONCATENATE($F3058," ",$G3058),AllocFactorMatrix,(V$4+1),FALSE)*$E3063</f>
        <v>0</v>
      </c>
      <c r="W3058" s="22">
        <f t="shared" ca="1" si="1431"/>
        <v>0</v>
      </c>
      <c r="X3058" s="22">
        <f ca="1">VLOOKUP(CONCATENATE($F3058," ",$G3058),AllocFactorMatrix,(X$4+1),FALSE)*$E3063</f>
        <v>0</v>
      </c>
      <c r="Y3058" s="22">
        <f ca="1">VLOOKUP(CONCATENATE($F3058," ",$G3058),AllocFactorMatrix,(Y$4+1),FALSE)*$E3063</f>
        <v>0</v>
      </c>
      <c r="Z3058" s="22">
        <f t="shared" ca="1" si="1429"/>
        <v>0</v>
      </c>
      <c r="AA3058" s="22">
        <f ca="1">VLOOKUP(CONCATENATE($F3058," ",$G3058),AllocFactorMatrix,(AA$4+1),FALSE)*$E3063</f>
        <v>0</v>
      </c>
      <c r="AB3058" s="22">
        <f ca="1">VLOOKUP(CONCATENATE($F3058," ",$G3058),AllocFactorMatrix,(AB$4+1),FALSE)*$E3063</f>
        <v>0</v>
      </c>
      <c r="AC3058" s="22">
        <f ca="1">VLOOKUP(CONCATENATE($F3058," ",$G3058),AllocFactorMatrix,(AC$4+1),FALSE)*$E3063</f>
        <v>0</v>
      </c>
    </row>
    <row r="3059" spans="4:29" hidden="1" outlineLevel="1">
      <c r="F3059" s="42" t="str">
        <f>F3063</f>
        <v>LABOR_M</v>
      </c>
      <c r="G3059" s="17" t="str">
        <f>$G$11</f>
        <v>DISTPRI</v>
      </c>
      <c r="H3059" s="21">
        <f t="shared" ca="1" si="1403"/>
        <v>0</v>
      </c>
      <c r="I3059" s="22">
        <f ca="1">VLOOKUP(CONCATENATE($F3059," ",$G3059),AllocFactorMatrix,(I$4+1),FALSE)*$E3063</f>
        <v>0</v>
      </c>
      <c r="J3059" s="22">
        <f ca="1">VLOOKUP(CONCATENATE($F3059," ",$G3059),AllocFactorMatrix,(J$4+1),FALSE)*$E3063</f>
        <v>0</v>
      </c>
      <c r="K3059" s="22">
        <f ca="1">VLOOKUP(CONCATENATE($F3059," ",$G3059),AllocFactorMatrix,(K$4+1),FALSE)*$E3063</f>
        <v>0</v>
      </c>
      <c r="L3059" s="22">
        <f ca="1">VLOOKUP(CONCATENATE($F3059," ",$G3059),AllocFactorMatrix,(L$4+1),FALSE)*$E3063</f>
        <v>0</v>
      </c>
      <c r="M3059" s="22">
        <f t="shared" ca="1" si="1428"/>
        <v>0</v>
      </c>
      <c r="N3059" s="22">
        <f ca="1">VLOOKUP(CONCATENATE($F3059," ",$G3059),AllocFactorMatrix,(N$4+1),FALSE)*$E3063</f>
        <v>0</v>
      </c>
      <c r="O3059" s="22">
        <f ca="1">VLOOKUP(CONCATENATE($F3059," ",$G3059),AllocFactorMatrix,(O$4+1),FALSE)*$E3063</f>
        <v>0</v>
      </c>
      <c r="P3059" s="22">
        <f ca="1">VLOOKUP(CONCATENATE($F3059," ",$G3059),AllocFactorMatrix,(P$4+1),FALSE)*$E3063</f>
        <v>0</v>
      </c>
      <c r="Q3059" s="22">
        <f ca="1">VLOOKUP(CONCATENATE($F3059," ",$G3059),AllocFactorMatrix,(Q$4+1),FALSE)*$E3063</f>
        <v>0</v>
      </c>
      <c r="R3059" s="22">
        <f t="shared" ca="1" si="1430"/>
        <v>0</v>
      </c>
      <c r="S3059" s="22">
        <f ca="1">VLOOKUP(CONCATENATE($F3059," ",$G3059),AllocFactorMatrix,(S$4+1),FALSE)*$E3063</f>
        <v>0</v>
      </c>
      <c r="T3059" s="22">
        <f ca="1">VLOOKUP(CONCATENATE($F3059," ",$G3059),AllocFactorMatrix,(T$4+1),FALSE)*$E3063</f>
        <v>0</v>
      </c>
      <c r="U3059" s="22">
        <f ca="1">VLOOKUP(CONCATENATE($F3059," ",$G3059),AllocFactorMatrix,(U$4+1),FALSE)*$E3063</f>
        <v>0</v>
      </c>
      <c r="V3059" s="22">
        <f ca="1">VLOOKUP(CONCATENATE($F3059," ",$G3059),AllocFactorMatrix,(V$4+1),FALSE)*$E3063</f>
        <v>0</v>
      </c>
      <c r="W3059" s="22">
        <f t="shared" ca="1" si="1431"/>
        <v>0</v>
      </c>
      <c r="X3059" s="22">
        <f ca="1">VLOOKUP(CONCATENATE($F3059," ",$G3059),AllocFactorMatrix,(X$4+1),FALSE)*$E3063</f>
        <v>0</v>
      </c>
      <c r="Y3059" s="22">
        <f ca="1">VLOOKUP(CONCATENATE($F3059," ",$G3059),AllocFactorMatrix,(Y$4+1),FALSE)*$E3063</f>
        <v>0</v>
      </c>
      <c r="Z3059" s="22">
        <f t="shared" ca="1" si="1429"/>
        <v>0</v>
      </c>
      <c r="AA3059" s="22">
        <f ca="1">VLOOKUP(CONCATENATE($F3059," ",$G3059),AllocFactorMatrix,(AA$4+1),FALSE)*$E3063</f>
        <v>0</v>
      </c>
      <c r="AB3059" s="22">
        <f ca="1">VLOOKUP(CONCATENATE($F3059," ",$G3059),AllocFactorMatrix,(AB$4+1),FALSE)*$E3063</f>
        <v>0</v>
      </c>
      <c r="AC3059" s="22">
        <f ca="1">VLOOKUP(CONCATENATE($F3059," ",$G3059),AllocFactorMatrix,(AC$4+1),FALSE)*$E3063</f>
        <v>0</v>
      </c>
    </row>
    <row r="3060" spans="4:29" hidden="1" outlineLevel="1">
      <c r="F3060" s="42" t="str">
        <f>F3063</f>
        <v>LABOR_M</v>
      </c>
      <c r="G3060" s="17" t="str">
        <f>$G$12</f>
        <v>DISTSEC</v>
      </c>
      <c r="H3060" s="21">
        <f t="shared" ca="1" si="1403"/>
        <v>0</v>
      </c>
      <c r="I3060" s="22">
        <f ca="1">VLOOKUP(CONCATENATE($F3060," ",$G3060),AllocFactorMatrix,(I$4+1),FALSE)*$E3063</f>
        <v>0</v>
      </c>
      <c r="J3060" s="22">
        <f ca="1">VLOOKUP(CONCATENATE($F3060," ",$G3060),AllocFactorMatrix,(J$4+1),FALSE)*$E3063</f>
        <v>0</v>
      </c>
      <c r="K3060" s="22">
        <f ca="1">VLOOKUP(CONCATENATE($F3060," ",$G3060),AllocFactorMatrix,(K$4+1),FALSE)*$E3063</f>
        <v>0</v>
      </c>
      <c r="L3060" s="22">
        <f ca="1">VLOOKUP(CONCATENATE($F3060," ",$G3060),AllocFactorMatrix,(L$4+1),FALSE)*$E3063</f>
        <v>0</v>
      </c>
      <c r="M3060" s="22">
        <f t="shared" ca="1" si="1428"/>
        <v>0</v>
      </c>
      <c r="N3060" s="22">
        <f ca="1">VLOOKUP(CONCATENATE($F3060," ",$G3060),AllocFactorMatrix,(N$4+1),FALSE)*$E3063</f>
        <v>0</v>
      </c>
      <c r="O3060" s="22">
        <f ca="1">VLOOKUP(CONCATENATE($F3060," ",$G3060),AllocFactorMatrix,(O$4+1),FALSE)*$E3063</f>
        <v>0</v>
      </c>
      <c r="P3060" s="22">
        <f ca="1">VLOOKUP(CONCATENATE($F3060," ",$G3060),AllocFactorMatrix,(P$4+1),FALSE)*$E3063</f>
        <v>0</v>
      </c>
      <c r="Q3060" s="22">
        <f ca="1">VLOOKUP(CONCATENATE($F3060," ",$G3060),AllocFactorMatrix,(Q$4+1),FALSE)*$E3063</f>
        <v>0</v>
      </c>
      <c r="R3060" s="22">
        <f t="shared" ca="1" si="1430"/>
        <v>0</v>
      </c>
      <c r="S3060" s="22">
        <f ca="1">VLOOKUP(CONCATENATE($F3060," ",$G3060),AllocFactorMatrix,(S$4+1),FALSE)*$E3063</f>
        <v>0</v>
      </c>
      <c r="T3060" s="22">
        <f ca="1">VLOOKUP(CONCATENATE($F3060," ",$G3060),AllocFactorMatrix,(T$4+1),FALSE)*$E3063</f>
        <v>0</v>
      </c>
      <c r="U3060" s="22">
        <f ca="1">VLOOKUP(CONCATENATE($F3060," ",$G3060),AllocFactorMatrix,(U$4+1),FALSE)*$E3063</f>
        <v>0</v>
      </c>
      <c r="V3060" s="22">
        <f ca="1">VLOOKUP(CONCATENATE($F3060," ",$G3060),AllocFactorMatrix,(V$4+1),FALSE)*$E3063</f>
        <v>0</v>
      </c>
      <c r="W3060" s="22">
        <f t="shared" ca="1" si="1431"/>
        <v>0</v>
      </c>
      <c r="X3060" s="22">
        <f ca="1">VLOOKUP(CONCATENATE($F3060," ",$G3060),AllocFactorMatrix,(X$4+1),FALSE)*$E3063</f>
        <v>0</v>
      </c>
      <c r="Y3060" s="22">
        <f ca="1">VLOOKUP(CONCATENATE($F3060," ",$G3060),AllocFactorMatrix,(Y$4+1),FALSE)*$E3063</f>
        <v>0</v>
      </c>
      <c r="Z3060" s="22">
        <f t="shared" ca="1" si="1429"/>
        <v>0</v>
      </c>
      <c r="AA3060" s="22">
        <f ca="1">VLOOKUP(CONCATENATE($F3060," ",$G3060),AllocFactorMatrix,(AA$4+1),FALSE)*$E3063</f>
        <v>0</v>
      </c>
      <c r="AB3060" s="22">
        <f ca="1">VLOOKUP(CONCATENATE($F3060," ",$G3060),AllocFactorMatrix,(AB$4+1),FALSE)*$E3063</f>
        <v>0</v>
      </c>
      <c r="AC3060" s="22">
        <f ca="1">VLOOKUP(CONCATENATE($F3060," ",$G3060),AllocFactorMatrix,(AC$4+1),FALSE)*$E3063</f>
        <v>0</v>
      </c>
    </row>
    <row r="3061" spans="4:29" hidden="1" outlineLevel="1">
      <c r="F3061" s="42" t="str">
        <f>F3063</f>
        <v>LABOR_M</v>
      </c>
      <c r="G3061" s="17" t="str">
        <f>$G$13</f>
        <v>ENERGY</v>
      </c>
      <c r="H3061" s="21">
        <f t="shared" ca="1" si="1403"/>
        <v>0</v>
      </c>
      <c r="I3061" s="22">
        <f ca="1">VLOOKUP(CONCATENATE($F3061," ",$G3061),AllocFactorMatrix,(I$4+1),FALSE)*$E3063</f>
        <v>0</v>
      </c>
      <c r="J3061" s="22">
        <f ca="1">VLOOKUP(CONCATENATE($F3061," ",$G3061),AllocFactorMatrix,(J$4+1),FALSE)*$E3063</f>
        <v>0</v>
      </c>
      <c r="K3061" s="22">
        <f ca="1">VLOOKUP(CONCATENATE($F3061," ",$G3061),AllocFactorMatrix,(K$4+1),FALSE)*$E3063</f>
        <v>0</v>
      </c>
      <c r="L3061" s="22">
        <f ca="1">VLOOKUP(CONCATENATE($F3061," ",$G3061),AllocFactorMatrix,(L$4+1),FALSE)*$E3063</f>
        <v>0</v>
      </c>
      <c r="M3061" s="22">
        <f t="shared" ca="1" si="1428"/>
        <v>0</v>
      </c>
      <c r="N3061" s="22">
        <f ca="1">VLOOKUP(CONCATENATE($F3061," ",$G3061),AllocFactorMatrix,(N$4+1),FALSE)*$E3063</f>
        <v>0</v>
      </c>
      <c r="O3061" s="22">
        <f ca="1">VLOOKUP(CONCATENATE($F3061," ",$G3061),AllocFactorMatrix,(O$4+1),FALSE)*$E3063</f>
        <v>0</v>
      </c>
      <c r="P3061" s="22">
        <f ca="1">VLOOKUP(CONCATENATE($F3061," ",$G3061),AllocFactorMatrix,(P$4+1),FALSE)*$E3063</f>
        <v>0</v>
      </c>
      <c r="Q3061" s="22">
        <f ca="1">VLOOKUP(CONCATENATE($F3061," ",$G3061),AllocFactorMatrix,(Q$4+1),FALSE)*$E3063</f>
        <v>0</v>
      </c>
      <c r="R3061" s="22">
        <f t="shared" ca="1" si="1430"/>
        <v>0</v>
      </c>
      <c r="S3061" s="22">
        <f ca="1">VLOOKUP(CONCATENATE($F3061," ",$G3061),AllocFactorMatrix,(S$4+1),FALSE)*$E3063</f>
        <v>0</v>
      </c>
      <c r="T3061" s="22">
        <f ca="1">VLOOKUP(CONCATENATE($F3061," ",$G3061),AllocFactorMatrix,(T$4+1),FALSE)*$E3063</f>
        <v>0</v>
      </c>
      <c r="U3061" s="22">
        <f ca="1">VLOOKUP(CONCATENATE($F3061," ",$G3061),AllocFactorMatrix,(U$4+1),FALSE)*$E3063</f>
        <v>0</v>
      </c>
      <c r="V3061" s="22">
        <f ca="1">VLOOKUP(CONCATENATE($F3061," ",$G3061),AllocFactorMatrix,(V$4+1),FALSE)*$E3063</f>
        <v>0</v>
      </c>
      <c r="W3061" s="22">
        <f t="shared" ca="1" si="1431"/>
        <v>0</v>
      </c>
      <c r="X3061" s="22">
        <f ca="1">VLOOKUP(CONCATENATE($F3061," ",$G3061),AllocFactorMatrix,(X$4+1),FALSE)*$E3063</f>
        <v>0</v>
      </c>
      <c r="Y3061" s="22">
        <f ca="1">VLOOKUP(CONCATENATE($F3061," ",$G3061),AllocFactorMatrix,(Y$4+1),FALSE)*$E3063</f>
        <v>0</v>
      </c>
      <c r="Z3061" s="22">
        <f t="shared" ca="1" si="1429"/>
        <v>0</v>
      </c>
      <c r="AA3061" s="22">
        <f ca="1">VLOOKUP(CONCATENATE($F3061," ",$G3061),AllocFactorMatrix,(AA$4+1),FALSE)*$E3063</f>
        <v>0</v>
      </c>
      <c r="AB3061" s="22">
        <f ca="1">VLOOKUP(CONCATENATE($F3061," ",$G3061),AllocFactorMatrix,(AB$4+1),FALSE)*$E3063</f>
        <v>0</v>
      </c>
      <c r="AC3061" s="22">
        <f ca="1">VLOOKUP(CONCATENATE($F3061," ",$G3061),AllocFactorMatrix,(AC$4+1),FALSE)*$E3063</f>
        <v>0</v>
      </c>
    </row>
    <row r="3062" spans="4:29" hidden="1" outlineLevel="1">
      <c r="F3062" s="42" t="str">
        <f>F3063</f>
        <v>LABOR_M</v>
      </c>
      <c r="G3062" s="17" t="str">
        <f>$G$14</f>
        <v>CUSTOMER</v>
      </c>
      <c r="H3062" s="21">
        <f t="shared" ca="1" si="1403"/>
        <v>0</v>
      </c>
      <c r="I3062" s="22">
        <f ca="1">VLOOKUP(CONCATENATE($F3062," ",$G3062),AllocFactorMatrix,(I$4+1),FALSE)*$E3063</f>
        <v>0</v>
      </c>
      <c r="J3062" s="22">
        <f ca="1">VLOOKUP(CONCATENATE($F3062," ",$G3062),AllocFactorMatrix,(J$4+1),FALSE)*$E3063</f>
        <v>0</v>
      </c>
      <c r="K3062" s="22">
        <f ca="1">VLOOKUP(CONCATENATE($F3062," ",$G3062),AllocFactorMatrix,(K$4+1),FALSE)*$E3063</f>
        <v>0</v>
      </c>
      <c r="L3062" s="22">
        <f ca="1">VLOOKUP(CONCATENATE($F3062," ",$G3062),AllocFactorMatrix,(L$4+1),FALSE)*$E3063</f>
        <v>0</v>
      </c>
      <c r="M3062" s="22">
        <f t="shared" ca="1" si="1428"/>
        <v>0</v>
      </c>
      <c r="N3062" s="22">
        <f ca="1">VLOOKUP(CONCATENATE($F3062," ",$G3062),AllocFactorMatrix,(N$4+1),FALSE)*$E3063</f>
        <v>0</v>
      </c>
      <c r="O3062" s="22">
        <f ca="1">VLOOKUP(CONCATENATE($F3062," ",$G3062),AllocFactorMatrix,(O$4+1),FALSE)*$E3063</f>
        <v>0</v>
      </c>
      <c r="P3062" s="22">
        <f ca="1">VLOOKUP(CONCATENATE($F3062," ",$G3062),AllocFactorMatrix,(P$4+1),FALSE)*$E3063</f>
        <v>0</v>
      </c>
      <c r="Q3062" s="22">
        <f ca="1">VLOOKUP(CONCATENATE($F3062," ",$G3062),AllocFactorMatrix,(Q$4+1),FALSE)*$E3063</f>
        <v>0</v>
      </c>
      <c r="R3062" s="22">
        <f t="shared" ca="1" si="1430"/>
        <v>0</v>
      </c>
      <c r="S3062" s="22">
        <f ca="1">VLOOKUP(CONCATENATE($F3062," ",$G3062),AllocFactorMatrix,(S$4+1),FALSE)*$E3063</f>
        <v>0</v>
      </c>
      <c r="T3062" s="22">
        <f ca="1">VLOOKUP(CONCATENATE($F3062," ",$G3062),AllocFactorMatrix,(T$4+1),FALSE)*$E3063</f>
        <v>0</v>
      </c>
      <c r="U3062" s="22">
        <f ca="1">VLOOKUP(CONCATENATE($F3062," ",$G3062),AllocFactorMatrix,(U$4+1),FALSE)*$E3063</f>
        <v>0</v>
      </c>
      <c r="V3062" s="22">
        <f ca="1">VLOOKUP(CONCATENATE($F3062," ",$G3062),AllocFactorMatrix,(V$4+1),FALSE)*$E3063</f>
        <v>0</v>
      </c>
      <c r="W3062" s="22">
        <f t="shared" ca="1" si="1431"/>
        <v>0</v>
      </c>
      <c r="X3062" s="22">
        <f ca="1">VLOOKUP(CONCATENATE($F3062," ",$G3062),AllocFactorMatrix,(X$4+1),FALSE)*$E3063</f>
        <v>0</v>
      </c>
      <c r="Y3062" s="22">
        <f ca="1">VLOOKUP(CONCATENATE($F3062," ",$G3062),AllocFactorMatrix,(Y$4+1),FALSE)*$E3063</f>
        <v>0</v>
      </c>
      <c r="Z3062" s="22">
        <f t="shared" ca="1" si="1429"/>
        <v>0</v>
      </c>
      <c r="AA3062" s="22">
        <f ca="1">VLOOKUP(CONCATENATE($F3062," ",$G3062),AllocFactorMatrix,(AA$4+1),FALSE)*$E3063</f>
        <v>0</v>
      </c>
      <c r="AB3062" s="22">
        <f ca="1">VLOOKUP(CONCATENATE($F3062," ",$G3062),AllocFactorMatrix,(AB$4+1),FALSE)*$E3063</f>
        <v>0</v>
      </c>
      <c r="AC3062" s="22">
        <f ca="1">VLOOKUP(CONCATENATE($F3062," ",$G3062),AllocFactorMatrix,(AC$4+1),FALSE)*$E3063</f>
        <v>0</v>
      </c>
    </row>
    <row r="3063" spans="4:29" collapsed="1">
      <c r="D3063" s="17" t="s">
        <v>326</v>
      </c>
      <c r="E3063" s="19"/>
      <c r="F3063" s="42" t="s">
        <v>69</v>
      </c>
      <c r="G3063" s="17" t="str">
        <f>$G$15</f>
        <v>TOTAL</v>
      </c>
      <c r="H3063" s="21">
        <f t="shared" ca="1" si="1403"/>
        <v>0</v>
      </c>
      <c r="I3063" s="22">
        <f ca="1">VLOOKUP(CONCATENATE($F3063," ",$G3063),AllocFactorMatrix,(I$4+1),FALSE)*$E3063</f>
        <v>0</v>
      </c>
      <c r="J3063" s="22">
        <f ca="1">VLOOKUP(CONCATENATE($F3063," ",$G3063),AllocFactorMatrix,(J$4+1),FALSE)*$E3063</f>
        <v>0</v>
      </c>
      <c r="K3063" s="22">
        <f ca="1">VLOOKUP(CONCATENATE($F3063," ",$G3063),AllocFactorMatrix,(K$4+1),FALSE)*$E3063</f>
        <v>0</v>
      </c>
      <c r="L3063" s="22">
        <f ca="1">VLOOKUP(CONCATENATE($F3063," ",$G3063),AllocFactorMatrix,(L$4+1),FALSE)*$E3063</f>
        <v>0</v>
      </c>
      <c r="M3063" s="22">
        <f t="shared" ca="1" si="1428"/>
        <v>0</v>
      </c>
      <c r="N3063" s="22">
        <f ca="1">VLOOKUP(CONCATENATE($F3063," ",$G3063),AllocFactorMatrix,(N$4+1),FALSE)*$E3063</f>
        <v>0</v>
      </c>
      <c r="O3063" s="22">
        <f ca="1">VLOOKUP(CONCATENATE($F3063," ",$G3063),AllocFactorMatrix,(O$4+1),FALSE)*$E3063</f>
        <v>0</v>
      </c>
      <c r="P3063" s="22">
        <f ca="1">VLOOKUP(CONCATENATE($F3063," ",$G3063),AllocFactorMatrix,(P$4+1),FALSE)*$E3063</f>
        <v>0</v>
      </c>
      <c r="Q3063" s="22">
        <f ca="1">VLOOKUP(CONCATENATE($F3063," ",$G3063),AllocFactorMatrix,(Q$4+1),FALSE)*$E3063</f>
        <v>0</v>
      </c>
      <c r="R3063" s="22">
        <f t="shared" ca="1" si="1430"/>
        <v>0</v>
      </c>
      <c r="S3063" s="22">
        <f ca="1">VLOOKUP(CONCATENATE($F3063," ",$G3063),AllocFactorMatrix,(S$4+1),FALSE)*$E3063</f>
        <v>0</v>
      </c>
      <c r="T3063" s="22">
        <f ca="1">VLOOKUP(CONCATENATE($F3063," ",$G3063),AllocFactorMatrix,(T$4+1),FALSE)*$E3063</f>
        <v>0</v>
      </c>
      <c r="U3063" s="22">
        <f ca="1">VLOOKUP(CONCATENATE($F3063," ",$G3063),AllocFactorMatrix,(U$4+1),FALSE)*$E3063</f>
        <v>0</v>
      </c>
      <c r="V3063" s="22">
        <f ca="1">VLOOKUP(CONCATENATE($F3063," ",$G3063),AllocFactorMatrix,(V$4+1),FALSE)*$E3063</f>
        <v>0</v>
      </c>
      <c r="W3063" s="22">
        <f t="shared" ca="1" si="1431"/>
        <v>0</v>
      </c>
      <c r="X3063" s="22">
        <f ca="1">VLOOKUP(CONCATENATE($F3063," ",$G3063),AllocFactorMatrix,(X$4+1),FALSE)*$E3063</f>
        <v>0</v>
      </c>
      <c r="Y3063" s="22">
        <f ca="1">VLOOKUP(CONCATENATE($F3063," ",$G3063),AllocFactorMatrix,(Y$4+1),FALSE)*$E3063</f>
        <v>0</v>
      </c>
      <c r="Z3063" s="22">
        <f t="shared" ca="1" si="1429"/>
        <v>0</v>
      </c>
      <c r="AA3063" s="22">
        <f ca="1">VLOOKUP(CONCATENATE($F3063," ",$G3063),AllocFactorMatrix,(AA$4+1),FALSE)*$E3063</f>
        <v>0</v>
      </c>
      <c r="AB3063" s="22">
        <f ca="1">VLOOKUP(CONCATENATE($F3063," ",$G3063),AllocFactorMatrix,(AB$4+1),FALSE)*$E3063</f>
        <v>0</v>
      </c>
      <c r="AC3063" s="22">
        <f ca="1">VLOOKUP(CONCATENATE($F3063," ",$G3063),AllocFactorMatrix,(AC$4+1),FALSE)*$E3063</f>
        <v>0</v>
      </c>
    </row>
    <row r="3064" spans="4:29" hidden="1" outlineLevel="1">
      <c r="F3064" s="42" t="str">
        <f>F3071</f>
        <v>RB_GUP</v>
      </c>
      <c r="G3064" s="17" t="str">
        <f>$G$8</f>
        <v>PRODUCTION</v>
      </c>
      <c r="H3064" s="21">
        <f t="shared" ca="1" si="1403"/>
        <v>3084784.0277564083</v>
      </c>
      <c r="I3064" s="22">
        <f ca="1">VLOOKUP(CONCATENATE($F3064," ",$G3064),AllocFactorMatrix,(I$4+1),FALSE)*$E3071</f>
        <v>1529462.3584360136</v>
      </c>
      <c r="J3064" s="22">
        <f ca="1">VLOOKUP(CONCATENATE($F3064," ",$G3064),AllocFactorMatrix,(J$4+1),FALSE)*$E3071</f>
        <v>382469.3962649657</v>
      </c>
      <c r="K3064" s="22">
        <f ca="1">VLOOKUP(CONCATENATE($F3064," ",$G3064),AllocFactorMatrix,(K$4+1),FALSE)*$E3071</f>
        <v>4847.3550889159651</v>
      </c>
      <c r="L3064" s="22">
        <f ca="1">VLOOKUP(CONCATENATE($F3064," ",$G3064),AllocFactorMatrix,(L$4+1),FALSE)*$E3071</f>
        <v>242.60530388159339</v>
      </c>
      <c r="M3064" s="22">
        <f t="shared" ref="M3064:M3071" ca="1" si="1432">SUBTOTAL(9,J3064:L3064)</f>
        <v>387559.35665776324</v>
      </c>
      <c r="N3064" s="22">
        <f ca="1">VLOOKUP(CONCATENATE($F3064," ",$G3064),AllocFactorMatrix,(N$4+1),FALSE)*$E3071</f>
        <v>171594.02719514008</v>
      </c>
      <c r="O3064" s="22">
        <f ca="1">VLOOKUP(CONCATENATE($F3064," ",$G3064),AllocFactorMatrix,(O$4+1),FALSE)*$E3071</f>
        <v>47029.948924944962</v>
      </c>
      <c r="P3064" s="22">
        <f ca="1">VLOOKUP(CONCATENATE($F3064," ",$G3064),AllocFactorMatrix,(P$4+1),FALSE)*$E3071</f>
        <v>7483.9137405044612</v>
      </c>
      <c r="Q3064" s="22">
        <f ca="1">VLOOKUP(CONCATENATE($F3064," ",$G3064),AllocFactorMatrix,(Q$4+1),FALSE)*$E3071</f>
        <v>0</v>
      </c>
      <c r="R3064" s="22">
        <f ca="1">SUBTOTAL(9,N3064:Q3064)</f>
        <v>226107.88986058952</v>
      </c>
      <c r="S3064" s="22">
        <f ca="1">VLOOKUP(CONCATENATE($F3064," ",$G3064),AllocFactorMatrix,(S$4+1),FALSE)*$E3071</f>
        <v>7417.570830839375</v>
      </c>
      <c r="T3064" s="22">
        <f ca="1">VLOOKUP(CONCATENATE($F3064," ",$G3064),AllocFactorMatrix,(T$4+1),FALSE)*$E3071</f>
        <v>134987.13618440856</v>
      </c>
      <c r="U3064" s="22">
        <f ca="1">VLOOKUP(CONCATENATE($F3064," ",$G3064),AllocFactorMatrix,(U$4+1),FALSE)*$E3071</f>
        <v>657730.47390413005</v>
      </c>
      <c r="V3064" s="22">
        <f ca="1">VLOOKUP(CONCATENATE($F3064," ",$G3064),AllocFactorMatrix,(V$4+1),FALSE)*$E3071</f>
        <v>83808.307599792475</v>
      </c>
      <c r="W3064" s="22">
        <f ca="1">SUBTOTAL(9,S3064:V3064)</f>
        <v>883943.48851917044</v>
      </c>
      <c r="X3064" s="22">
        <f ca="1">VLOOKUP(CONCATENATE($F3064," ",$G3064),AllocFactorMatrix,(X$4+1),FALSE)*$E3071</f>
        <v>47991.19119438553</v>
      </c>
      <c r="Y3064" s="22">
        <f ca="1">VLOOKUP(CONCATENATE($F3064," ",$G3064),AllocFactorMatrix,(Y$4+1),FALSE)*$E3071</f>
        <v>902.11876139050617</v>
      </c>
      <c r="Z3064" s="22">
        <f t="shared" ref="Z3064:Z3071" ca="1" si="1433">SUBTOTAL(9,X3064:Y3064)</f>
        <v>48893.309955776036</v>
      </c>
      <c r="AA3064" s="22">
        <f ca="1">VLOOKUP(CONCATENATE($F3064," ",$G3064),AllocFactorMatrix,(AA$4+1),FALSE)*$E3071</f>
        <v>697.91345202506648</v>
      </c>
      <c r="AB3064" s="22">
        <f ca="1">VLOOKUP(CONCATENATE($F3064," ",$G3064),AllocFactorMatrix,(AB$4+1),FALSE)*$E3071</f>
        <v>6558.5050848694673</v>
      </c>
      <c r="AC3064" s="22">
        <f ca="1">VLOOKUP(CONCATENATE($F3064," ",$G3064),AllocFactorMatrix,(AC$4+1),FALSE)*$E3071</f>
        <v>1561.2057902017666</v>
      </c>
    </row>
    <row r="3065" spans="4:29" hidden="1" outlineLevel="1">
      <c r="F3065" s="42" t="str">
        <f>F3071</f>
        <v>RB_GUP</v>
      </c>
      <c r="G3065" s="17" t="str">
        <f>$G$9</f>
        <v>BULKTRAN</v>
      </c>
      <c r="H3065" s="21">
        <f t="shared" ca="1" si="1403"/>
        <v>1977209.0391143353</v>
      </c>
      <c r="I3065" s="22">
        <f ca="1">VLOOKUP(CONCATENATE($F3065," ",$G3065),AllocFactorMatrix,(I$4+1),FALSE)*$E3071</f>
        <v>980317.18683536071</v>
      </c>
      <c r="J3065" s="22">
        <f ca="1">VLOOKUP(CONCATENATE($F3065," ",$G3065),AllocFactorMatrix,(J$4+1),FALSE)*$E3071</f>
        <v>245145.83214751005</v>
      </c>
      <c r="K3065" s="22">
        <f ca="1">VLOOKUP(CONCATENATE($F3065," ",$G3065),AllocFactorMatrix,(K$4+1),FALSE)*$E3071</f>
        <v>3106.9385121823957</v>
      </c>
      <c r="L3065" s="22">
        <f ca="1">VLOOKUP(CONCATENATE($F3065," ",$G3065),AllocFactorMatrix,(L$4+1),FALSE)*$E3071</f>
        <v>155.49918420727923</v>
      </c>
      <c r="M3065" s="22">
        <f t="shared" ca="1" si="1432"/>
        <v>248408.26984389973</v>
      </c>
      <c r="N3065" s="22">
        <f ca="1">VLOOKUP(CONCATENATE($F3065," ",$G3065),AllocFactorMatrix,(N$4+1),FALSE)*$E3071</f>
        <v>109984.12160316503</v>
      </c>
      <c r="O3065" s="22">
        <f ca="1">VLOOKUP(CONCATENATE($F3065," ",$G3065),AllocFactorMatrix,(O$4+1),FALSE)*$E3071</f>
        <v>30144.100619944445</v>
      </c>
      <c r="P3065" s="22">
        <f ca="1">VLOOKUP(CONCATENATE($F3065," ",$G3065),AllocFactorMatrix,(P$4+1),FALSE)*$E3071</f>
        <v>4796.8550674970857</v>
      </c>
      <c r="Q3065" s="22">
        <f ca="1">VLOOKUP(CONCATENATE($F3065," ",$G3065),AllocFactorMatrix,(Q$4+1),FALSE)*$E3071</f>
        <v>0</v>
      </c>
      <c r="R3065" s="22">
        <f t="shared" ref="R3065:R3071" ca="1" si="1434">SUBTOTAL(9,N3065:Q3065)</f>
        <v>144925.07729060657</v>
      </c>
      <c r="S3065" s="22">
        <f ca="1">VLOOKUP(CONCATENATE($F3065," ",$G3065),AllocFactorMatrix,(S$4+1),FALSE)*$E3071</f>
        <v>4754.3322200333159</v>
      </c>
      <c r="T3065" s="22">
        <f ca="1">VLOOKUP(CONCATENATE($F3065," ",$G3065),AllocFactorMatrix,(T$4+1),FALSE)*$E3071</f>
        <v>86520.736436154169</v>
      </c>
      <c r="U3065" s="22">
        <f ca="1">VLOOKUP(CONCATENATE($F3065," ",$G3065),AllocFactorMatrix,(U$4+1),FALSE)*$E3071</f>
        <v>421575.91150718089</v>
      </c>
      <c r="V3065" s="22">
        <f ca="1">VLOOKUP(CONCATENATE($F3065," ",$G3065),AllocFactorMatrix,(V$4+1),FALSE)*$E3071</f>
        <v>53717.388915458105</v>
      </c>
      <c r="W3065" s="22">
        <f t="shared" ref="W3065:W3071" ca="1" si="1435">SUBTOTAL(9,S3065:V3065)</f>
        <v>566568.36907882651</v>
      </c>
      <c r="X3065" s="22">
        <f ca="1">VLOOKUP(CONCATENATE($F3065," ",$G3065),AllocFactorMatrix,(X$4+1),FALSE)*$E3071</f>
        <v>30760.214061538911</v>
      </c>
      <c r="Y3065" s="22">
        <f ca="1">VLOOKUP(CONCATENATE($F3065," ",$G3065),AllocFactorMatrix,(Y$4+1),FALSE)*$E3071</f>
        <v>578.21790871797964</v>
      </c>
      <c r="Z3065" s="22">
        <f t="shared" ca="1" si="1433"/>
        <v>31338.43197025689</v>
      </c>
      <c r="AA3065" s="22">
        <f ca="1">VLOOKUP(CONCATENATE($F3065," ",$G3065),AllocFactorMatrix,(AA$4+1),FALSE)*$E3071</f>
        <v>447.33140908638586</v>
      </c>
      <c r="AB3065" s="22">
        <f ca="1">VLOOKUP(CONCATENATE($F3065," ",$G3065),AllocFactorMatrix,(AB$4+1),FALSE)*$E3071</f>
        <v>4203.7093748545649</v>
      </c>
      <c r="AC3065" s="22">
        <f ca="1">VLOOKUP(CONCATENATE($F3065," ",$G3065),AllocFactorMatrix,(AC$4+1),FALSE)*$E3071</f>
        <v>1000.6633114440922</v>
      </c>
    </row>
    <row r="3066" spans="4:29" hidden="1" outlineLevel="1">
      <c r="F3066" s="42" t="str">
        <f>F3071</f>
        <v>RB_GUP</v>
      </c>
      <c r="G3066" s="17" t="str">
        <f>$G$10</f>
        <v>SUBTRAN</v>
      </c>
      <c r="H3066" s="21">
        <f t="shared" ca="1" si="1403"/>
        <v>626400.40837908385</v>
      </c>
      <c r="I3066" s="22">
        <f ca="1">VLOOKUP(CONCATENATE($F3066," ",$G3066),AllocFactorMatrix,(I$4+1),FALSE)*$E3071</f>
        <v>302277.17713063484</v>
      </c>
      <c r="J3066" s="22">
        <f ca="1">VLOOKUP(CONCATENATE($F3066," ",$G3066),AllocFactorMatrix,(J$4+1),FALSE)*$E3071</f>
        <v>75416.168305869185</v>
      </c>
      <c r="K3066" s="22">
        <f ca="1">VLOOKUP(CONCATENATE($F3066," ",$G3066),AllocFactorMatrix,(K$4+1),FALSE)*$E3071</f>
        <v>957.82999697040168</v>
      </c>
      <c r="L3066" s="22">
        <f ca="1">VLOOKUP(CONCATENATE($F3066," ",$G3066),AllocFactorMatrix,(L$4+1),FALSE)*$E3071</f>
        <v>61.749794670078721</v>
      </c>
      <c r="M3066" s="22">
        <f t="shared" ca="1" si="1432"/>
        <v>76435.748097509655</v>
      </c>
      <c r="N3066" s="22">
        <f ca="1">VLOOKUP(CONCATENATE($F3066," ",$G3066),AllocFactorMatrix,(N$4+1),FALSE)*$E3071</f>
        <v>33490.984127212789</v>
      </c>
      <c r="O3066" s="22">
        <f ca="1">VLOOKUP(CONCATENATE($F3066," ",$G3066),AllocFactorMatrix,(O$4+1),FALSE)*$E3071</f>
        <v>9194.1421725241289</v>
      </c>
      <c r="P3066" s="22">
        <f ca="1">VLOOKUP(CONCATENATE($F3066," ",$G3066),AllocFactorMatrix,(P$4+1),FALSE)*$E3071</f>
        <v>1848.0906570680781</v>
      </c>
      <c r="Q3066" s="22">
        <f ca="1">VLOOKUP(CONCATENATE($F3066," ",$G3066),AllocFactorMatrix,(Q$4+1),FALSE)*$E3071</f>
        <v>0</v>
      </c>
      <c r="R3066" s="22">
        <f t="shared" ca="1" si="1434"/>
        <v>44533.216956805001</v>
      </c>
      <c r="S3066" s="22">
        <f ca="1">VLOOKUP(CONCATENATE($F3066," ",$G3066),AllocFactorMatrix,(S$4+1),FALSE)*$E3071</f>
        <v>1419.2458486726118</v>
      </c>
      <c r="T3066" s="22">
        <f ca="1">VLOOKUP(CONCATENATE($F3066," ",$G3066),AllocFactorMatrix,(T$4+1),FALSE)*$E3071</f>
        <v>26589.783808523065</v>
      </c>
      <c r="U3066" s="22">
        <f ca="1">VLOOKUP(CONCATENATE($F3066," ",$G3066),AllocFactorMatrix,(U$4+1),FALSE)*$E3071</f>
        <v>165240.17867636113</v>
      </c>
      <c r="V3066" s="22">
        <f ca="1">VLOOKUP(CONCATENATE($F3066," ",$G3066),AllocFactorMatrix,(V$4+1),FALSE)*$E3071</f>
        <v>0</v>
      </c>
      <c r="W3066" s="22">
        <f t="shared" ca="1" si="1435"/>
        <v>193249.2083335568</v>
      </c>
      <c r="X3066" s="22">
        <f ca="1">VLOOKUP(CONCATENATE($F3066," ",$G3066),AllocFactorMatrix,(X$4+1),FALSE)*$E3071</f>
        <v>9393.7731107032287</v>
      </c>
      <c r="Y3066" s="22">
        <f ca="1">VLOOKUP(CONCATENATE($F3066," ",$G3066),AllocFactorMatrix,(Y$4+1),FALSE)*$E3071</f>
        <v>180.18971525756683</v>
      </c>
      <c r="Z3066" s="22">
        <f t="shared" ca="1" si="1433"/>
        <v>9573.9628259607962</v>
      </c>
      <c r="AA3066" s="22">
        <f ca="1">VLOOKUP(CONCATENATE($F3066," ",$G3066),AllocFactorMatrix,(AA$4+1),FALSE)*$E3071</f>
        <v>137.05387021785336</v>
      </c>
      <c r="AB3066" s="22">
        <f ca="1">VLOOKUP(CONCATENATE($F3066," ",$G3066),AllocFactorMatrix,(AB$4+1),FALSE)*$E3071</f>
        <v>156.81048922324484</v>
      </c>
      <c r="AC3066" s="22">
        <f ca="1">VLOOKUP(CONCATENATE($F3066," ",$G3066),AllocFactorMatrix,(AC$4+1),FALSE)*$E3071</f>
        <v>37.230675175429539</v>
      </c>
    </row>
    <row r="3067" spans="4:29" hidden="1" outlineLevel="1">
      <c r="F3067" s="42" t="str">
        <f>F3071</f>
        <v>RB_GUP</v>
      </c>
      <c r="G3067" s="17" t="str">
        <f>$G$11</f>
        <v>DISTPRI</v>
      </c>
      <c r="H3067" s="21">
        <f t="shared" ca="1" si="1403"/>
        <v>928602.59774541133</v>
      </c>
      <c r="I3067" s="22">
        <f ca="1">VLOOKUP(CONCATENATE($F3067," ",$G3067),AllocFactorMatrix,(I$4+1),FALSE)*$E3071</f>
        <v>614196.20742045925</v>
      </c>
      <c r="J3067" s="22">
        <f ca="1">VLOOKUP(CONCATENATE($F3067," ",$G3067),AllocFactorMatrix,(J$4+1),FALSE)*$E3071</f>
        <v>152418.0583274792</v>
      </c>
      <c r="K3067" s="22">
        <f ca="1">VLOOKUP(CONCATENATE($F3067," ",$G3067),AllocFactorMatrix,(K$4+1),FALSE)*$E3071</f>
        <v>1935.0848914622675</v>
      </c>
      <c r="L3067" s="22">
        <f ca="1">VLOOKUP(CONCATENATE($F3067," ",$G3067),AllocFactorMatrix,(L$4+1),FALSE)*$E3071</f>
        <v>0</v>
      </c>
      <c r="M3067" s="22">
        <f t="shared" ca="1" si="1432"/>
        <v>154353.14321894146</v>
      </c>
      <c r="N3067" s="22">
        <f ca="1">VLOOKUP(CONCATENATE($F3067," ",$G3067),AllocFactorMatrix,(N$4+1),FALSE)*$E3071</f>
        <v>66529.473302057755</v>
      </c>
      <c r="O3067" s="22">
        <f ca="1">VLOOKUP(CONCATENATE($F3067," ",$G3067),AllocFactorMatrix,(O$4+1),FALSE)*$E3071</f>
        <v>18295.125651011273</v>
      </c>
      <c r="P3067" s="22">
        <f ca="1">VLOOKUP(CONCATENATE($F3067," ",$G3067),AllocFactorMatrix,(P$4+1),FALSE)*$E3071</f>
        <v>0</v>
      </c>
      <c r="Q3067" s="22">
        <f ca="1">VLOOKUP(CONCATENATE($F3067," ",$G3067),AllocFactorMatrix,(Q$4+1),FALSE)*$E3071</f>
        <v>0</v>
      </c>
      <c r="R3067" s="22">
        <f t="shared" ca="1" si="1434"/>
        <v>84824.598953069028</v>
      </c>
      <c r="S3067" s="22">
        <f ca="1">VLOOKUP(CONCATENATE($F3067," ",$G3067),AllocFactorMatrix,(S$4+1),FALSE)*$E3071</f>
        <v>2850.7628888270206</v>
      </c>
      <c r="T3067" s="22">
        <f ca="1">VLOOKUP(CONCATENATE($F3067," ",$G3067),AllocFactorMatrix,(T$4+1),FALSE)*$E3071</f>
        <v>52652.913807627468</v>
      </c>
      <c r="U3067" s="22">
        <f ca="1">VLOOKUP(CONCATENATE($F3067," ",$G3067),AllocFactorMatrix,(U$4+1),FALSE)*$E3071</f>
        <v>0</v>
      </c>
      <c r="V3067" s="22">
        <f ca="1">VLOOKUP(CONCATENATE($F3067," ",$G3067),AllocFactorMatrix,(V$4+1),FALSE)*$E3071</f>
        <v>0</v>
      </c>
      <c r="W3067" s="22">
        <f t="shared" ca="1" si="1435"/>
        <v>55503.676696454488</v>
      </c>
      <c r="X3067" s="22">
        <f ca="1">VLOOKUP(CONCATENATE($F3067," ",$G3067),AllocFactorMatrix,(X$4+1),FALSE)*$E3071</f>
        <v>18700.467031102173</v>
      </c>
      <c r="Y3067" s="22">
        <f ca="1">VLOOKUP(CONCATENATE($F3067," ",$G3067),AllocFactorMatrix,(Y$4+1),FALSE)*$E3071</f>
        <v>359.15999391774443</v>
      </c>
      <c r="Z3067" s="22">
        <f t="shared" ca="1" si="1433"/>
        <v>19059.627025019916</v>
      </c>
      <c r="AA3067" s="22">
        <f ca="1">VLOOKUP(CONCATENATE($F3067," ",$G3067),AllocFactorMatrix,(AA$4+1),FALSE)*$E3071</f>
        <v>274.48914976414522</v>
      </c>
      <c r="AB3067" s="22">
        <f ca="1">VLOOKUP(CONCATENATE($F3067," ",$G3067),AllocFactorMatrix,(AB$4+1),FALSE)*$E3071</f>
        <v>315.86213067158673</v>
      </c>
      <c r="AC3067" s="22">
        <f ca="1">VLOOKUP(CONCATENATE($F3067," ",$G3067),AllocFactorMatrix,(AC$4+1),FALSE)*$E3071</f>
        <v>74.993151031447226</v>
      </c>
    </row>
    <row r="3068" spans="4:29" hidden="1" outlineLevel="1">
      <c r="F3068" s="42" t="str">
        <f>F3071</f>
        <v>RB_GUP</v>
      </c>
      <c r="G3068" s="17" t="str">
        <f>$G$12</f>
        <v>DISTSEC</v>
      </c>
      <c r="H3068" s="21">
        <f t="shared" ca="1" si="1403"/>
        <v>307976.0666816369</v>
      </c>
      <c r="I3068" s="22">
        <f ca="1">VLOOKUP(CONCATENATE($F3068," ",$G3068),AllocFactorMatrix,(I$4+1),FALSE)*$E3071</f>
        <v>234178.36077225956</v>
      </c>
      <c r="J3068" s="22">
        <f ca="1">VLOOKUP(CONCATENATE($F3068," ",$G3068),AllocFactorMatrix,(J$4+1),FALSE)*$E3071</f>
        <v>47267.234985302377</v>
      </c>
      <c r="K3068" s="22">
        <f ca="1">VLOOKUP(CONCATENATE($F3068," ",$G3068),AllocFactorMatrix,(K$4+1),FALSE)*$E3071</f>
        <v>0</v>
      </c>
      <c r="L3068" s="22">
        <f ca="1">VLOOKUP(CONCATENATE($F3068," ",$G3068),AllocFactorMatrix,(L$4+1),FALSE)*$E3071</f>
        <v>0</v>
      </c>
      <c r="M3068" s="22">
        <f t="shared" ca="1" si="1432"/>
        <v>47267.234985302377</v>
      </c>
      <c r="N3068" s="22">
        <f ca="1">VLOOKUP(CONCATENATE($F3068," ",$G3068),AllocFactorMatrix,(N$4+1),FALSE)*$E3071</f>
        <v>18104.310564357584</v>
      </c>
      <c r="O3068" s="22">
        <f ca="1">VLOOKUP(CONCATENATE($F3068," ",$G3068),AllocFactorMatrix,(O$4+1),FALSE)*$E3071</f>
        <v>0</v>
      </c>
      <c r="P3068" s="22">
        <f ca="1">VLOOKUP(CONCATENATE($F3068," ",$G3068),AllocFactorMatrix,(P$4+1),FALSE)*$E3071</f>
        <v>0</v>
      </c>
      <c r="Q3068" s="22">
        <f ca="1">VLOOKUP(CONCATENATE($F3068," ",$G3068),AllocFactorMatrix,(Q$4+1),FALSE)*$E3071</f>
        <v>0</v>
      </c>
      <c r="R3068" s="22">
        <f t="shared" ca="1" si="1434"/>
        <v>18104.310564357584</v>
      </c>
      <c r="S3068" s="22">
        <f ca="1">VLOOKUP(CONCATENATE($F3068," ",$G3068),AllocFactorMatrix,(S$4+1),FALSE)*$E3071</f>
        <v>635.86137496160961</v>
      </c>
      <c r="T3068" s="22">
        <f ca="1">VLOOKUP(CONCATENATE($F3068," ",$G3068),AllocFactorMatrix,(T$4+1),FALSE)*$E3071</f>
        <v>0</v>
      </c>
      <c r="U3068" s="22">
        <f ca="1">VLOOKUP(CONCATENATE($F3068," ",$G3068),AllocFactorMatrix,(U$4+1),FALSE)*$E3071</f>
        <v>0</v>
      </c>
      <c r="V3068" s="22">
        <f ca="1">VLOOKUP(CONCATENATE($F3068," ",$G3068),AllocFactorMatrix,(V$4+1),FALSE)*$E3071</f>
        <v>0</v>
      </c>
      <c r="W3068" s="22">
        <f t="shared" ca="1" si="1435"/>
        <v>635.86137496160961</v>
      </c>
      <c r="X3068" s="22">
        <f ca="1">VLOOKUP(CONCATENATE($F3068," ",$G3068),AllocFactorMatrix,(X$4+1),FALSE)*$E3071</f>
        <v>5251.4718243775587</v>
      </c>
      <c r="Y3068" s="22">
        <f ca="1">VLOOKUP(CONCATENATE($F3068," ",$G3068),AllocFactorMatrix,(Y$4+1),FALSE)*$E3071</f>
        <v>0</v>
      </c>
      <c r="Z3068" s="22">
        <f t="shared" ca="1" si="1433"/>
        <v>5251.4718243775587</v>
      </c>
      <c r="AA3068" s="22">
        <f ca="1">VLOOKUP(CONCATENATE($F3068," ",$G3068),AllocFactorMatrix,(AA$4+1),FALSE)*$E3071</f>
        <v>67.595695852637277</v>
      </c>
      <c r="AB3068" s="22">
        <f ca="1">VLOOKUP(CONCATENATE($F3068," ",$G3068),AllocFactorMatrix,(AB$4+1),FALSE)*$E3071</f>
        <v>2012.5463855255698</v>
      </c>
      <c r="AC3068" s="22">
        <f ca="1">VLOOKUP(CONCATENATE($F3068," ",$G3068),AllocFactorMatrix,(AC$4+1),FALSE)*$E3071</f>
        <v>458.68507900003863</v>
      </c>
    </row>
    <row r="3069" spans="4:29" hidden="1" outlineLevel="1">
      <c r="F3069" s="42" t="str">
        <f>F3071</f>
        <v>RB_GUP</v>
      </c>
      <c r="G3069" s="17" t="str">
        <f>$G$13</f>
        <v>ENERGY</v>
      </c>
      <c r="H3069" s="21">
        <f t="shared" ca="1" si="1403"/>
        <v>92460.600391356988</v>
      </c>
      <c r="I3069" s="22">
        <f ca="1">VLOOKUP(CONCATENATE($F3069," ",$G3069),AllocFactorMatrix,(I$4+1),FALSE)*$E3071</f>
        <v>33971.748347338798</v>
      </c>
      <c r="J3069" s="22">
        <f ca="1">VLOOKUP(CONCATENATE($F3069," ",$G3069),AllocFactorMatrix,(J$4+1),FALSE)*$E3071</f>
        <v>10731.281731125655</v>
      </c>
      <c r="K3069" s="22">
        <f ca="1">VLOOKUP(CONCATENATE($F3069," ",$G3069),AllocFactorMatrix,(K$4+1),FALSE)*$E3071</f>
        <v>134.01823545546378</v>
      </c>
      <c r="L3069" s="22">
        <f ca="1">VLOOKUP(CONCATENATE($F3069," ",$G3069),AllocFactorMatrix,(L$4+1),FALSE)*$E3071</f>
        <v>6.7890594767232644</v>
      </c>
      <c r="M3069" s="22">
        <f t="shared" ca="1" si="1432"/>
        <v>10872.089026057842</v>
      </c>
      <c r="N3069" s="22">
        <f ca="1">VLOOKUP(CONCATENATE($F3069," ",$G3069),AllocFactorMatrix,(N$4+1),FALSE)*$E3071</f>
        <v>5436.9431734552572</v>
      </c>
      <c r="O3069" s="22">
        <f ca="1">VLOOKUP(CONCATENATE($F3069," ",$G3069),AllocFactorMatrix,(O$4+1),FALSE)*$E3071</f>
        <v>1466.7441703024897</v>
      </c>
      <c r="P3069" s="22">
        <f ca="1">VLOOKUP(CONCATENATE($F3069," ",$G3069),AllocFactorMatrix,(P$4+1),FALSE)*$E3071</f>
        <v>228.5604850423245</v>
      </c>
      <c r="Q3069" s="22">
        <f ca="1">VLOOKUP(CONCATENATE($F3069," ",$G3069),AllocFactorMatrix,(Q$4+1),FALSE)*$E3071</f>
        <v>0</v>
      </c>
      <c r="R3069" s="22">
        <f t="shared" ca="1" si="1434"/>
        <v>7132.2478288000711</v>
      </c>
      <c r="S3069" s="22">
        <f ca="1">VLOOKUP(CONCATENATE($F3069," ",$G3069),AllocFactorMatrix,(S$4+1),FALSE)*$E3071</f>
        <v>273.81442791713164</v>
      </c>
      <c r="T3069" s="22">
        <f ca="1">VLOOKUP(CONCATENATE($F3069," ",$G3069),AllocFactorMatrix,(T$4+1),FALSE)*$E3071</f>
        <v>5412.299450247292</v>
      </c>
      <c r="U3069" s="22">
        <f ca="1">VLOOKUP(CONCATENATE($F3069," ",$G3069),AllocFactorMatrix,(U$4+1),FALSE)*$E3071</f>
        <v>28453.030387666211</v>
      </c>
      <c r="V3069" s="22">
        <f ca="1">VLOOKUP(CONCATENATE($F3069," ",$G3069),AllocFactorMatrix,(V$4+1),FALSE)*$E3071</f>
        <v>3978.6679525491363</v>
      </c>
      <c r="W3069" s="22">
        <f t="shared" ca="1" si="1435"/>
        <v>38117.812218379768</v>
      </c>
      <c r="X3069" s="22">
        <f ca="1">VLOOKUP(CONCATENATE($F3069," ",$G3069),AllocFactorMatrix,(X$4+1),FALSE)*$E3071</f>
        <v>1528.6380418794708</v>
      </c>
      <c r="Y3069" s="22">
        <f ca="1">VLOOKUP(CONCATENATE($F3069," ",$G3069),AllocFactorMatrix,(Y$4+1),FALSE)*$E3071</f>
        <v>28.905264512539492</v>
      </c>
      <c r="Z3069" s="22">
        <f t="shared" ca="1" si="1433"/>
        <v>1557.5433063920104</v>
      </c>
      <c r="AA3069" s="22">
        <f ca="1">VLOOKUP(CONCATENATE($F3069," ",$G3069),AllocFactorMatrix,(AA$4+1),FALSE)*$E3071</f>
        <v>28.832281452819</v>
      </c>
      <c r="AB3069" s="22">
        <f ca="1">VLOOKUP(CONCATENATE($F3069," ",$G3069),AllocFactorMatrix,(AB$4+1),FALSE)*$E3071</f>
        <v>632.13127963410886</v>
      </c>
      <c r="AC3069" s="22">
        <f ca="1">VLOOKUP(CONCATENATE($F3069," ",$G3069),AllocFactorMatrix,(AC$4+1),FALSE)*$E3071</f>
        <v>148.19610330158622</v>
      </c>
    </row>
    <row r="3070" spans="4:29" hidden="1" outlineLevel="1">
      <c r="F3070" s="42" t="str">
        <f>F3071</f>
        <v>RB_GUP</v>
      </c>
      <c r="G3070" s="17" t="str">
        <f>$G$14</f>
        <v>CUSTOMER</v>
      </c>
      <c r="H3070" s="21">
        <f t="shared" ca="1" si="1403"/>
        <v>2485375.259931766</v>
      </c>
      <c r="I3070" s="22">
        <f ca="1">VLOOKUP(CONCATENATE($F3070," ",$G3070),AllocFactorMatrix,(I$4+1),FALSE)*$E3071</f>
        <v>1855042.4493583082</v>
      </c>
      <c r="J3070" s="22">
        <f ca="1">VLOOKUP(CONCATENATE($F3070," ",$G3070),AllocFactorMatrix,(J$4+1),FALSE)*$E3071</f>
        <v>455032.86188262422</v>
      </c>
      <c r="K3070" s="22">
        <f ca="1">VLOOKUP(CONCATENATE($F3070," ",$G3070),AllocFactorMatrix,(K$4+1),FALSE)*$E3071</f>
        <v>5036.9931123980741</v>
      </c>
      <c r="L3070" s="22">
        <f ca="1">VLOOKUP(CONCATENATE($F3070," ",$G3070),AllocFactorMatrix,(L$4+1),FALSE)*$E3071</f>
        <v>371.0727610949636</v>
      </c>
      <c r="M3070" s="22">
        <f t="shared" ca="1" si="1432"/>
        <v>460440.92775611725</v>
      </c>
      <c r="N3070" s="22">
        <f ca="1">VLOOKUP(CONCATENATE($F3070," ",$G3070),AllocFactorMatrix,(N$4+1),FALSE)*$E3071</f>
        <v>8441.31539186788</v>
      </c>
      <c r="O3070" s="22">
        <f ca="1">VLOOKUP(CONCATENATE($F3070," ",$G3070),AllocFactorMatrix,(O$4+1),FALSE)*$E3071</f>
        <v>2655.3628597412608</v>
      </c>
      <c r="P3070" s="22">
        <f ca="1">VLOOKUP(CONCATENATE($F3070," ",$G3070),AllocFactorMatrix,(P$4+1),FALSE)*$E3071</f>
        <v>1064.3881708101865</v>
      </c>
      <c r="Q3070" s="22">
        <f ca="1">VLOOKUP(CONCATENATE($F3070," ",$G3070),AllocFactorMatrix,(Q$4+1),FALSE)*$E3071</f>
        <v>0</v>
      </c>
      <c r="R3070" s="22">
        <f t="shared" ca="1" si="1434"/>
        <v>12161.066422419328</v>
      </c>
      <c r="S3070" s="22">
        <f ca="1">VLOOKUP(CONCATENATE($F3070," ",$G3070),AllocFactorMatrix,(S$4+1),FALSE)*$E3071</f>
        <v>78.399243480699411</v>
      </c>
      <c r="T3070" s="22">
        <f ca="1">VLOOKUP(CONCATENATE($F3070," ",$G3070),AllocFactorMatrix,(T$4+1),FALSE)*$E3071</f>
        <v>1948.024236512998</v>
      </c>
      <c r="U3070" s="22">
        <f ca="1">VLOOKUP(CONCATENATE($F3070," ",$G3070),AllocFactorMatrix,(U$4+1),FALSE)*$E3071</f>
        <v>3527.7557505523314</v>
      </c>
      <c r="V3070" s="22">
        <f ca="1">VLOOKUP(CONCATENATE($F3070," ",$G3070),AllocFactorMatrix,(V$4+1),FALSE)*$E3071</f>
        <v>683.85079153213508</v>
      </c>
      <c r="W3070" s="22">
        <f t="shared" ca="1" si="1435"/>
        <v>6238.0300220781637</v>
      </c>
      <c r="X3070" s="22">
        <f ca="1">VLOOKUP(CONCATENATE($F3070," ",$G3070),AllocFactorMatrix,(X$4+1),FALSE)*$E3071</f>
        <v>2702.4426733016076</v>
      </c>
      <c r="Y3070" s="22">
        <f ca="1">VLOOKUP(CONCATENATE($F3070," ",$G3070),AllocFactorMatrix,(Y$4+1),FALSE)*$E3071</f>
        <v>31.54577095565519</v>
      </c>
      <c r="Z3070" s="22">
        <f t="shared" ca="1" si="1433"/>
        <v>2733.9884442572629</v>
      </c>
      <c r="AA3070" s="22">
        <f ca="1">VLOOKUP(CONCATENATE($F3070," ",$G3070),AllocFactorMatrix,(AA$4+1),FALSE)*$E3071</f>
        <v>193.33485729668783</v>
      </c>
      <c r="AB3070" s="22">
        <f ca="1">VLOOKUP(CONCATENATE($F3070," ",$G3070),AllocFactorMatrix,(AB$4+1),FALSE)*$E3071</f>
        <v>131068.57598926035</v>
      </c>
      <c r="AC3070" s="22">
        <f ca="1">VLOOKUP(CONCATENATE($F3070," ",$G3070),AllocFactorMatrix,(AC$4+1),FALSE)*$E3071</f>
        <v>17496.887082028617</v>
      </c>
    </row>
    <row r="3071" spans="4:29" collapsed="1">
      <c r="D3071" s="17" t="s">
        <v>668</v>
      </c>
      <c r="E3071" s="38">
        <v>9502808</v>
      </c>
      <c r="F3071" s="42" t="s">
        <v>73</v>
      </c>
      <c r="G3071" s="17" t="str">
        <f>$G$15</f>
        <v>TOTAL</v>
      </c>
      <c r="H3071" s="21">
        <f t="shared" ca="1" si="1403"/>
        <v>9502808</v>
      </c>
      <c r="I3071" s="22">
        <f ca="1">VLOOKUP(CONCATENATE($F3071," ",$G3071),AllocFactorMatrix,(I$4+1),FALSE)*$E3071</f>
        <v>5549445.4883003738</v>
      </c>
      <c r="J3071" s="22">
        <f ca="1">VLOOKUP(CONCATENATE($F3071," ",$G3071),AllocFactorMatrix,(J$4+1),FALSE)*$E3071</f>
        <v>1368480.8336448765</v>
      </c>
      <c r="K3071" s="22">
        <f ca="1">VLOOKUP(CONCATENATE($F3071," ",$G3071),AllocFactorMatrix,(K$4+1),FALSE)*$E3071</f>
        <v>16018.219837384568</v>
      </c>
      <c r="L3071" s="22">
        <f ca="1">VLOOKUP(CONCATENATE($F3071," ",$G3071),AllocFactorMatrix,(L$4+1),FALSE)*$E3071</f>
        <v>837.71610333063813</v>
      </c>
      <c r="M3071" s="22">
        <f t="shared" ca="1" si="1432"/>
        <v>1385336.7695855917</v>
      </c>
      <c r="N3071" s="22">
        <f ca="1">VLOOKUP(CONCATENATE($F3071," ",$G3071),AllocFactorMatrix,(N$4+1),FALSE)*$E3071</f>
        <v>413581.17535725632</v>
      </c>
      <c r="O3071" s="22">
        <f ca="1">VLOOKUP(CONCATENATE($F3071," ",$G3071),AllocFactorMatrix,(O$4+1),FALSE)*$E3071</f>
        <v>108785.42439846856</v>
      </c>
      <c r="P3071" s="22">
        <f ca="1">VLOOKUP(CONCATENATE($F3071," ",$G3071),AllocFactorMatrix,(P$4+1),FALSE)*$E3071</f>
        <v>15421.808120922136</v>
      </c>
      <c r="Q3071" s="22">
        <f ca="1">VLOOKUP(CONCATENATE($F3071," ",$G3071),AllocFactorMatrix,(Q$4+1),FALSE)*$E3071</f>
        <v>0</v>
      </c>
      <c r="R3071" s="22">
        <f t="shared" ca="1" si="1434"/>
        <v>537788.40787664708</v>
      </c>
      <c r="S3071" s="22">
        <f ca="1">VLOOKUP(CONCATENATE($F3071," ",$G3071),AllocFactorMatrix,(S$4+1),FALSE)*$E3071</f>
        <v>17429.986834731764</v>
      </c>
      <c r="T3071" s="22">
        <f ca="1">VLOOKUP(CONCATENATE($F3071," ",$G3071),AllocFactorMatrix,(T$4+1),FALSE)*$E3071</f>
        <v>308110.8939234736</v>
      </c>
      <c r="U3071" s="22">
        <f ca="1">VLOOKUP(CONCATENATE($F3071," ",$G3071),AllocFactorMatrix,(U$4+1),FALSE)*$E3071</f>
        <v>1276527.3502258908</v>
      </c>
      <c r="V3071" s="22">
        <f ca="1">VLOOKUP(CONCATENATE($F3071," ",$G3071),AllocFactorMatrix,(V$4+1),FALSE)*$E3071</f>
        <v>142188.21525933186</v>
      </c>
      <c r="W3071" s="22">
        <f t="shared" ca="1" si="1435"/>
        <v>1744256.4462434282</v>
      </c>
      <c r="X3071" s="22">
        <f ca="1">VLOOKUP(CONCATENATE($F3071," ",$G3071),AllocFactorMatrix,(X$4+1),FALSE)*$E3071</f>
        <v>116328.19793728848</v>
      </c>
      <c r="Y3071" s="22">
        <f ca="1">VLOOKUP(CONCATENATE($F3071," ",$G3071),AllocFactorMatrix,(Y$4+1),FALSE)*$E3071</f>
        <v>2080.1374147519919</v>
      </c>
      <c r="Z3071" s="22">
        <f t="shared" ca="1" si="1433"/>
        <v>118408.33535204048</v>
      </c>
      <c r="AA3071" s="22">
        <f ca="1">VLOOKUP(CONCATENATE($F3071," ",$G3071),AllocFactorMatrix,(AA$4+1),FALSE)*$E3071</f>
        <v>1846.550715695595</v>
      </c>
      <c r="AB3071" s="22">
        <f ca="1">VLOOKUP(CONCATENATE($F3071," ",$G3071),AllocFactorMatrix,(AB$4+1),FALSE)*$E3071</f>
        <v>144948.1407340389</v>
      </c>
      <c r="AC3071" s="22">
        <f ca="1">VLOOKUP(CONCATENATE($F3071," ",$G3071),AllocFactorMatrix,(AC$4+1),FALSE)*$E3071</f>
        <v>20777.861192182976</v>
      </c>
    </row>
    <row r="3072" spans="4:29" hidden="1" outlineLevel="1">
      <c r="F3072" s="42" t="str">
        <f>F3079</f>
        <v>RSALE</v>
      </c>
      <c r="G3072" s="17" t="str">
        <f>$G$8</f>
        <v>PRODUCTION</v>
      </c>
      <c r="H3072" s="21">
        <f t="shared" ref="H3072:H3135" ca="1" si="1436">SUBTOTAL(9,I3072:AC3072)</f>
        <v>0</v>
      </c>
      <c r="I3072" s="22">
        <f ca="1">VLOOKUP(CONCATENATE($F3072," ",$G3072),AllocFactorMatrix,(I$4+1),FALSE)*$E3079</f>
        <v>0</v>
      </c>
      <c r="J3072" s="22">
        <f ca="1">VLOOKUP(CONCATENATE($F3072," ",$G3072),AllocFactorMatrix,(J$4+1),FALSE)*$E3079</f>
        <v>0</v>
      </c>
      <c r="K3072" s="22">
        <f ca="1">VLOOKUP(CONCATENATE($F3072," ",$G3072),AllocFactorMatrix,(K$4+1),FALSE)*$E3079</f>
        <v>0</v>
      </c>
      <c r="L3072" s="22">
        <f ca="1">VLOOKUP(CONCATENATE($F3072," ",$G3072),AllocFactorMatrix,(L$4+1),FALSE)*$E3079</f>
        <v>0</v>
      </c>
      <c r="M3072" s="22">
        <f t="shared" ref="M3072:M3079" ca="1" si="1437">SUBTOTAL(9,J3072:L3072)</f>
        <v>0</v>
      </c>
      <c r="N3072" s="22">
        <f ca="1">VLOOKUP(CONCATENATE($F3072," ",$G3072),AllocFactorMatrix,(N$4+1),FALSE)*$E3079</f>
        <v>0</v>
      </c>
      <c r="O3072" s="22">
        <f ca="1">VLOOKUP(CONCATENATE($F3072," ",$G3072),AllocFactorMatrix,(O$4+1),FALSE)*$E3079</f>
        <v>0</v>
      </c>
      <c r="P3072" s="22">
        <f ca="1">VLOOKUP(CONCATENATE($F3072," ",$G3072),AllocFactorMatrix,(P$4+1),FALSE)*$E3079</f>
        <v>0</v>
      </c>
      <c r="Q3072" s="22">
        <f ca="1">VLOOKUP(CONCATENATE($F3072," ",$G3072),AllocFactorMatrix,(Q$4+1),FALSE)*$E3079</f>
        <v>0</v>
      </c>
      <c r="R3072" s="22">
        <f ca="1">SUBTOTAL(9,N3072:Q3072)</f>
        <v>0</v>
      </c>
      <c r="S3072" s="22">
        <f ca="1">VLOOKUP(CONCATENATE($F3072," ",$G3072),AllocFactorMatrix,(S$4+1),FALSE)*$E3079</f>
        <v>0</v>
      </c>
      <c r="T3072" s="22">
        <f ca="1">VLOOKUP(CONCATENATE($F3072," ",$G3072),AllocFactorMatrix,(T$4+1),FALSE)*$E3079</f>
        <v>0</v>
      </c>
      <c r="U3072" s="22">
        <f ca="1">VLOOKUP(CONCATENATE($F3072," ",$G3072),AllocFactorMatrix,(U$4+1),FALSE)*$E3079</f>
        <v>0</v>
      </c>
      <c r="V3072" s="22">
        <f ca="1">VLOOKUP(CONCATENATE($F3072," ",$G3072),AllocFactorMatrix,(V$4+1),FALSE)*$E3079</f>
        <v>0</v>
      </c>
      <c r="W3072" s="22">
        <f ca="1">SUBTOTAL(9,S3072:V3072)</f>
        <v>0</v>
      </c>
      <c r="X3072" s="22">
        <f ca="1">VLOOKUP(CONCATENATE($F3072," ",$G3072),AllocFactorMatrix,(X$4+1),FALSE)*$E3079</f>
        <v>0</v>
      </c>
      <c r="Y3072" s="22">
        <f ca="1">VLOOKUP(CONCATENATE($F3072," ",$G3072),AllocFactorMatrix,(Y$4+1),FALSE)*$E3079</f>
        <v>0</v>
      </c>
      <c r="Z3072" s="22">
        <f t="shared" ref="Z3072:Z3079" ca="1" si="1438">SUBTOTAL(9,X3072:Y3072)</f>
        <v>0</v>
      </c>
      <c r="AA3072" s="22">
        <f ca="1">VLOOKUP(CONCATENATE($F3072," ",$G3072),AllocFactorMatrix,(AA$4+1),FALSE)*$E3079</f>
        <v>0</v>
      </c>
      <c r="AB3072" s="22">
        <f ca="1">VLOOKUP(CONCATENATE($F3072," ",$G3072),AllocFactorMatrix,(AB$4+1),FALSE)*$E3079</f>
        <v>0</v>
      </c>
      <c r="AC3072" s="22">
        <f ca="1">VLOOKUP(CONCATENATE($F3072," ",$G3072),AllocFactorMatrix,(AC$4+1),FALSE)*$E3079</f>
        <v>0</v>
      </c>
    </row>
    <row r="3073" spans="4:29" hidden="1" outlineLevel="1">
      <c r="F3073" s="42" t="str">
        <f>F3079</f>
        <v>RSALE</v>
      </c>
      <c r="G3073" s="17" t="str">
        <f>$G$9</f>
        <v>BULKTRAN</v>
      </c>
      <c r="H3073" s="21">
        <f t="shared" ca="1" si="1436"/>
        <v>0</v>
      </c>
      <c r="I3073" s="22">
        <f ca="1">VLOOKUP(CONCATENATE($F3073," ",$G3073),AllocFactorMatrix,(I$4+1),FALSE)*$E3079</f>
        <v>0</v>
      </c>
      <c r="J3073" s="22">
        <f ca="1">VLOOKUP(CONCATENATE($F3073," ",$G3073),AllocFactorMatrix,(J$4+1),FALSE)*$E3079</f>
        <v>0</v>
      </c>
      <c r="K3073" s="22">
        <f ca="1">VLOOKUP(CONCATENATE($F3073," ",$G3073),AllocFactorMatrix,(K$4+1),FALSE)*$E3079</f>
        <v>0</v>
      </c>
      <c r="L3073" s="22">
        <f ca="1">VLOOKUP(CONCATENATE($F3073," ",$G3073),AllocFactorMatrix,(L$4+1),FALSE)*$E3079</f>
        <v>0</v>
      </c>
      <c r="M3073" s="22">
        <f t="shared" ca="1" si="1437"/>
        <v>0</v>
      </c>
      <c r="N3073" s="22">
        <f ca="1">VLOOKUP(CONCATENATE($F3073," ",$G3073),AllocFactorMatrix,(N$4+1),FALSE)*$E3079</f>
        <v>0</v>
      </c>
      <c r="O3073" s="22">
        <f ca="1">VLOOKUP(CONCATENATE($F3073," ",$G3073),AllocFactorMatrix,(O$4+1),FALSE)*$E3079</f>
        <v>0</v>
      </c>
      <c r="P3073" s="22">
        <f ca="1">VLOOKUP(CONCATENATE($F3073," ",$G3073),AllocFactorMatrix,(P$4+1),FALSE)*$E3079</f>
        <v>0</v>
      </c>
      <c r="Q3073" s="22">
        <f ca="1">VLOOKUP(CONCATENATE($F3073," ",$G3073),AllocFactorMatrix,(Q$4+1),FALSE)*$E3079</f>
        <v>0</v>
      </c>
      <c r="R3073" s="22">
        <f t="shared" ref="R3073:R3079" ca="1" si="1439">SUBTOTAL(9,N3073:Q3073)</f>
        <v>0</v>
      </c>
      <c r="S3073" s="22">
        <f ca="1">VLOOKUP(CONCATENATE($F3073," ",$G3073),AllocFactorMatrix,(S$4+1),FALSE)*$E3079</f>
        <v>0</v>
      </c>
      <c r="T3073" s="22">
        <f ca="1">VLOOKUP(CONCATENATE($F3073," ",$G3073),AllocFactorMatrix,(T$4+1),FALSE)*$E3079</f>
        <v>0</v>
      </c>
      <c r="U3073" s="22">
        <f ca="1">VLOOKUP(CONCATENATE($F3073," ",$G3073),AllocFactorMatrix,(U$4+1),FALSE)*$E3079</f>
        <v>0</v>
      </c>
      <c r="V3073" s="22">
        <f ca="1">VLOOKUP(CONCATENATE($F3073," ",$G3073),AllocFactorMatrix,(V$4+1),FALSE)*$E3079</f>
        <v>0</v>
      </c>
      <c r="W3073" s="22">
        <f t="shared" ref="W3073:W3079" ca="1" si="1440">SUBTOTAL(9,S3073:V3073)</f>
        <v>0</v>
      </c>
      <c r="X3073" s="22">
        <f ca="1">VLOOKUP(CONCATENATE($F3073," ",$G3073),AllocFactorMatrix,(X$4+1),FALSE)*$E3079</f>
        <v>0</v>
      </c>
      <c r="Y3073" s="22">
        <f ca="1">VLOOKUP(CONCATENATE($F3073," ",$G3073),AllocFactorMatrix,(Y$4+1),FALSE)*$E3079</f>
        <v>0</v>
      </c>
      <c r="Z3073" s="22">
        <f t="shared" ca="1" si="1438"/>
        <v>0</v>
      </c>
      <c r="AA3073" s="22">
        <f ca="1">VLOOKUP(CONCATENATE($F3073," ",$G3073),AllocFactorMatrix,(AA$4+1),FALSE)*$E3079</f>
        <v>0</v>
      </c>
      <c r="AB3073" s="22">
        <f ca="1">VLOOKUP(CONCATENATE($F3073," ",$G3073),AllocFactorMatrix,(AB$4+1),FALSE)*$E3079</f>
        <v>0</v>
      </c>
      <c r="AC3073" s="22">
        <f ca="1">VLOOKUP(CONCATENATE($F3073," ",$G3073),AllocFactorMatrix,(AC$4+1),FALSE)*$E3079</f>
        <v>0</v>
      </c>
    </row>
    <row r="3074" spans="4:29" hidden="1" outlineLevel="1">
      <c r="F3074" s="42" t="str">
        <f>F3079</f>
        <v>RSALE</v>
      </c>
      <c r="G3074" s="17" t="str">
        <f>$G$10</f>
        <v>SUBTRAN</v>
      </c>
      <c r="H3074" s="21">
        <f t="shared" ca="1" si="1436"/>
        <v>0</v>
      </c>
      <c r="I3074" s="22">
        <f ca="1">VLOOKUP(CONCATENATE($F3074," ",$G3074),AllocFactorMatrix,(I$4+1),FALSE)*$E3079</f>
        <v>0</v>
      </c>
      <c r="J3074" s="22">
        <f ca="1">VLOOKUP(CONCATENATE($F3074," ",$G3074),AllocFactorMatrix,(J$4+1),FALSE)*$E3079</f>
        <v>0</v>
      </c>
      <c r="K3074" s="22">
        <f ca="1">VLOOKUP(CONCATENATE($F3074," ",$G3074),AllocFactorMatrix,(K$4+1),FALSE)*$E3079</f>
        <v>0</v>
      </c>
      <c r="L3074" s="22">
        <f ca="1">VLOOKUP(CONCATENATE($F3074," ",$G3074),AllocFactorMatrix,(L$4+1),FALSE)*$E3079</f>
        <v>0</v>
      </c>
      <c r="M3074" s="22">
        <f t="shared" ca="1" si="1437"/>
        <v>0</v>
      </c>
      <c r="N3074" s="22">
        <f ca="1">VLOOKUP(CONCATENATE($F3074," ",$G3074),AllocFactorMatrix,(N$4+1),FALSE)*$E3079</f>
        <v>0</v>
      </c>
      <c r="O3074" s="22">
        <f ca="1">VLOOKUP(CONCATENATE($F3074," ",$G3074),AllocFactorMatrix,(O$4+1),FALSE)*$E3079</f>
        <v>0</v>
      </c>
      <c r="P3074" s="22">
        <f ca="1">VLOOKUP(CONCATENATE($F3074," ",$G3074),AllocFactorMatrix,(P$4+1),FALSE)*$E3079</f>
        <v>0</v>
      </c>
      <c r="Q3074" s="22">
        <f ca="1">VLOOKUP(CONCATENATE($F3074," ",$G3074),AllocFactorMatrix,(Q$4+1),FALSE)*$E3079</f>
        <v>0</v>
      </c>
      <c r="R3074" s="22">
        <f t="shared" ca="1" si="1439"/>
        <v>0</v>
      </c>
      <c r="S3074" s="22">
        <f ca="1">VLOOKUP(CONCATENATE($F3074," ",$G3074),AllocFactorMatrix,(S$4+1),FALSE)*$E3079</f>
        <v>0</v>
      </c>
      <c r="T3074" s="22">
        <f ca="1">VLOOKUP(CONCATENATE($F3074," ",$G3074),AllocFactorMatrix,(T$4+1),FALSE)*$E3079</f>
        <v>0</v>
      </c>
      <c r="U3074" s="22">
        <f ca="1">VLOOKUP(CONCATENATE($F3074," ",$G3074),AllocFactorMatrix,(U$4+1),FALSE)*$E3079</f>
        <v>0</v>
      </c>
      <c r="V3074" s="22">
        <f ca="1">VLOOKUP(CONCATENATE($F3074," ",$G3074),AllocFactorMatrix,(V$4+1),FALSE)*$E3079</f>
        <v>0</v>
      </c>
      <c r="W3074" s="22">
        <f t="shared" ca="1" si="1440"/>
        <v>0</v>
      </c>
      <c r="X3074" s="22">
        <f ca="1">VLOOKUP(CONCATENATE($F3074," ",$G3074),AllocFactorMatrix,(X$4+1),FALSE)*$E3079</f>
        <v>0</v>
      </c>
      <c r="Y3074" s="22">
        <f ca="1">VLOOKUP(CONCATENATE($F3074," ",$G3074),AllocFactorMatrix,(Y$4+1),FALSE)*$E3079</f>
        <v>0</v>
      </c>
      <c r="Z3074" s="22">
        <f t="shared" ca="1" si="1438"/>
        <v>0</v>
      </c>
      <c r="AA3074" s="22">
        <f ca="1">VLOOKUP(CONCATENATE($F3074," ",$G3074),AllocFactorMatrix,(AA$4+1),FALSE)*$E3079</f>
        <v>0</v>
      </c>
      <c r="AB3074" s="22">
        <f ca="1">VLOOKUP(CONCATENATE($F3074," ",$G3074),AllocFactorMatrix,(AB$4+1),FALSE)*$E3079</f>
        <v>0</v>
      </c>
      <c r="AC3074" s="22">
        <f ca="1">VLOOKUP(CONCATENATE($F3074," ",$G3074),AllocFactorMatrix,(AC$4+1),FALSE)*$E3079</f>
        <v>0</v>
      </c>
    </row>
    <row r="3075" spans="4:29" hidden="1" outlineLevel="1">
      <c r="F3075" s="42" t="str">
        <f>F3079</f>
        <v>RSALE</v>
      </c>
      <c r="G3075" s="17" t="str">
        <f>$G$11</f>
        <v>DISTPRI</v>
      </c>
      <c r="H3075" s="21">
        <f t="shared" ca="1" si="1436"/>
        <v>0</v>
      </c>
      <c r="I3075" s="22">
        <f ca="1">VLOOKUP(CONCATENATE($F3075," ",$G3075),AllocFactorMatrix,(I$4+1),FALSE)*$E3079</f>
        <v>0</v>
      </c>
      <c r="J3075" s="22">
        <f ca="1">VLOOKUP(CONCATENATE($F3075," ",$G3075),AllocFactorMatrix,(J$4+1),FALSE)*$E3079</f>
        <v>0</v>
      </c>
      <c r="K3075" s="22">
        <f ca="1">VLOOKUP(CONCATENATE($F3075," ",$G3075),AllocFactorMatrix,(K$4+1),FALSE)*$E3079</f>
        <v>0</v>
      </c>
      <c r="L3075" s="22">
        <f ca="1">VLOOKUP(CONCATENATE($F3075," ",$G3075),AllocFactorMatrix,(L$4+1),FALSE)*$E3079</f>
        <v>0</v>
      </c>
      <c r="M3075" s="22">
        <f t="shared" ca="1" si="1437"/>
        <v>0</v>
      </c>
      <c r="N3075" s="22">
        <f ca="1">VLOOKUP(CONCATENATE($F3075," ",$G3075),AllocFactorMatrix,(N$4+1),FALSE)*$E3079</f>
        <v>0</v>
      </c>
      <c r="O3075" s="22">
        <f ca="1">VLOOKUP(CONCATENATE($F3075," ",$G3075),AllocFactorMatrix,(O$4+1),FALSE)*$E3079</f>
        <v>0</v>
      </c>
      <c r="P3075" s="22">
        <f ca="1">VLOOKUP(CONCATENATE($F3075," ",$G3075),AllocFactorMatrix,(P$4+1),FALSE)*$E3079</f>
        <v>0</v>
      </c>
      <c r="Q3075" s="22">
        <f ca="1">VLOOKUP(CONCATENATE($F3075," ",$G3075),AllocFactorMatrix,(Q$4+1),FALSE)*$E3079</f>
        <v>0</v>
      </c>
      <c r="R3075" s="22">
        <f t="shared" ca="1" si="1439"/>
        <v>0</v>
      </c>
      <c r="S3075" s="22">
        <f ca="1">VLOOKUP(CONCATENATE($F3075," ",$G3075),AllocFactorMatrix,(S$4+1),FALSE)*$E3079</f>
        <v>0</v>
      </c>
      <c r="T3075" s="22">
        <f ca="1">VLOOKUP(CONCATENATE($F3075," ",$G3075),AllocFactorMatrix,(T$4+1),FALSE)*$E3079</f>
        <v>0</v>
      </c>
      <c r="U3075" s="22">
        <f ca="1">VLOOKUP(CONCATENATE($F3075," ",$G3075),AllocFactorMatrix,(U$4+1),FALSE)*$E3079</f>
        <v>0</v>
      </c>
      <c r="V3075" s="22">
        <f ca="1">VLOOKUP(CONCATENATE($F3075," ",$G3075),AllocFactorMatrix,(V$4+1),FALSE)*$E3079</f>
        <v>0</v>
      </c>
      <c r="W3075" s="22">
        <f t="shared" ca="1" si="1440"/>
        <v>0</v>
      </c>
      <c r="X3075" s="22">
        <f ca="1">VLOOKUP(CONCATENATE($F3075," ",$G3075),AllocFactorMatrix,(X$4+1),FALSE)*$E3079</f>
        <v>0</v>
      </c>
      <c r="Y3075" s="22">
        <f ca="1">VLOOKUP(CONCATENATE($F3075," ",$G3075),AllocFactorMatrix,(Y$4+1),FALSE)*$E3079</f>
        <v>0</v>
      </c>
      <c r="Z3075" s="22">
        <f t="shared" ca="1" si="1438"/>
        <v>0</v>
      </c>
      <c r="AA3075" s="22">
        <f ca="1">VLOOKUP(CONCATENATE($F3075," ",$G3075),AllocFactorMatrix,(AA$4+1),FALSE)*$E3079</f>
        <v>0</v>
      </c>
      <c r="AB3075" s="22">
        <f ca="1">VLOOKUP(CONCATENATE($F3075," ",$G3075),AllocFactorMatrix,(AB$4+1),FALSE)*$E3079</f>
        <v>0</v>
      </c>
      <c r="AC3075" s="22">
        <f ca="1">VLOOKUP(CONCATENATE($F3075," ",$G3075),AllocFactorMatrix,(AC$4+1),FALSE)*$E3079</f>
        <v>0</v>
      </c>
    </row>
    <row r="3076" spans="4:29" hidden="1" outlineLevel="1">
      <c r="F3076" s="42" t="str">
        <f>F3079</f>
        <v>RSALE</v>
      </c>
      <c r="G3076" s="17" t="str">
        <f>$G$12</f>
        <v>DISTSEC</v>
      </c>
      <c r="H3076" s="21">
        <f t="shared" ca="1" si="1436"/>
        <v>0</v>
      </c>
      <c r="I3076" s="22">
        <f ca="1">VLOOKUP(CONCATENATE($F3076," ",$G3076),AllocFactorMatrix,(I$4+1),FALSE)*$E3079</f>
        <v>0</v>
      </c>
      <c r="J3076" s="22">
        <f ca="1">VLOOKUP(CONCATENATE($F3076," ",$G3076),AllocFactorMatrix,(J$4+1),FALSE)*$E3079</f>
        <v>0</v>
      </c>
      <c r="K3076" s="22">
        <f ca="1">VLOOKUP(CONCATENATE($F3076," ",$G3076),AllocFactorMatrix,(K$4+1),FALSE)*$E3079</f>
        <v>0</v>
      </c>
      <c r="L3076" s="22">
        <f ca="1">VLOOKUP(CONCATENATE($F3076," ",$G3076),AllocFactorMatrix,(L$4+1),FALSE)*$E3079</f>
        <v>0</v>
      </c>
      <c r="M3076" s="22">
        <f t="shared" ca="1" si="1437"/>
        <v>0</v>
      </c>
      <c r="N3076" s="22">
        <f ca="1">VLOOKUP(CONCATENATE($F3076," ",$G3076),AllocFactorMatrix,(N$4+1),FALSE)*$E3079</f>
        <v>0</v>
      </c>
      <c r="O3076" s="22">
        <f ca="1">VLOOKUP(CONCATENATE($F3076," ",$G3076),AllocFactorMatrix,(O$4+1),FALSE)*$E3079</f>
        <v>0</v>
      </c>
      <c r="P3076" s="22">
        <f ca="1">VLOOKUP(CONCATENATE($F3076," ",$G3076),AllocFactorMatrix,(P$4+1),FALSE)*$E3079</f>
        <v>0</v>
      </c>
      <c r="Q3076" s="22">
        <f ca="1">VLOOKUP(CONCATENATE($F3076," ",$G3076),AllocFactorMatrix,(Q$4+1),FALSE)*$E3079</f>
        <v>0</v>
      </c>
      <c r="R3076" s="22">
        <f t="shared" ca="1" si="1439"/>
        <v>0</v>
      </c>
      <c r="S3076" s="22">
        <f ca="1">VLOOKUP(CONCATENATE($F3076," ",$G3076),AllocFactorMatrix,(S$4+1),FALSE)*$E3079</f>
        <v>0</v>
      </c>
      <c r="T3076" s="22">
        <f ca="1">VLOOKUP(CONCATENATE($F3076," ",$G3076),AllocFactorMatrix,(T$4+1),FALSE)*$E3079</f>
        <v>0</v>
      </c>
      <c r="U3076" s="22">
        <f ca="1">VLOOKUP(CONCATENATE($F3076," ",$G3076),AllocFactorMatrix,(U$4+1),FALSE)*$E3079</f>
        <v>0</v>
      </c>
      <c r="V3076" s="22">
        <f ca="1">VLOOKUP(CONCATENATE($F3076," ",$G3076),AllocFactorMatrix,(V$4+1),FALSE)*$E3079</f>
        <v>0</v>
      </c>
      <c r="W3076" s="22">
        <f t="shared" ca="1" si="1440"/>
        <v>0</v>
      </c>
      <c r="X3076" s="22">
        <f ca="1">VLOOKUP(CONCATENATE($F3076," ",$G3076),AllocFactorMatrix,(X$4+1),FALSE)*$E3079</f>
        <v>0</v>
      </c>
      <c r="Y3076" s="22">
        <f ca="1">VLOOKUP(CONCATENATE($F3076," ",$G3076),AllocFactorMatrix,(Y$4+1),FALSE)*$E3079</f>
        <v>0</v>
      </c>
      <c r="Z3076" s="22">
        <f t="shared" ca="1" si="1438"/>
        <v>0</v>
      </c>
      <c r="AA3076" s="22">
        <f ca="1">VLOOKUP(CONCATENATE($F3076," ",$G3076),AllocFactorMatrix,(AA$4+1),FALSE)*$E3079</f>
        <v>0</v>
      </c>
      <c r="AB3076" s="22">
        <f ca="1">VLOOKUP(CONCATENATE($F3076," ",$G3076),AllocFactorMatrix,(AB$4+1),FALSE)*$E3079</f>
        <v>0</v>
      </c>
      <c r="AC3076" s="22">
        <f ca="1">VLOOKUP(CONCATENATE($F3076," ",$G3076),AllocFactorMatrix,(AC$4+1),FALSE)*$E3079</f>
        <v>0</v>
      </c>
    </row>
    <row r="3077" spans="4:29" hidden="1" outlineLevel="1">
      <c r="F3077" s="42" t="str">
        <f>F3079</f>
        <v>RSALE</v>
      </c>
      <c r="G3077" s="17" t="str">
        <f>$G$13</f>
        <v>ENERGY</v>
      </c>
      <c r="H3077" s="21">
        <f t="shared" ca="1" si="1436"/>
        <v>0</v>
      </c>
      <c r="I3077" s="22">
        <f ca="1">VLOOKUP(CONCATENATE($F3077," ",$G3077),AllocFactorMatrix,(I$4+1),FALSE)*$E3079</f>
        <v>0</v>
      </c>
      <c r="J3077" s="22">
        <f ca="1">VLOOKUP(CONCATENATE($F3077," ",$G3077),AllocFactorMatrix,(J$4+1),FALSE)*$E3079</f>
        <v>0</v>
      </c>
      <c r="K3077" s="22">
        <f ca="1">VLOOKUP(CONCATENATE($F3077," ",$G3077),AllocFactorMatrix,(K$4+1),FALSE)*$E3079</f>
        <v>0</v>
      </c>
      <c r="L3077" s="22">
        <f ca="1">VLOOKUP(CONCATENATE($F3077," ",$G3077),AllocFactorMatrix,(L$4+1),FALSE)*$E3079</f>
        <v>0</v>
      </c>
      <c r="M3077" s="22">
        <f t="shared" ca="1" si="1437"/>
        <v>0</v>
      </c>
      <c r="N3077" s="22">
        <f ca="1">VLOOKUP(CONCATENATE($F3077," ",$G3077),AllocFactorMatrix,(N$4+1),FALSE)*$E3079</f>
        <v>0</v>
      </c>
      <c r="O3077" s="22">
        <f ca="1">VLOOKUP(CONCATENATE($F3077," ",$G3077),AllocFactorMatrix,(O$4+1),FALSE)*$E3079</f>
        <v>0</v>
      </c>
      <c r="P3077" s="22">
        <f ca="1">VLOOKUP(CONCATENATE($F3077," ",$G3077),AllocFactorMatrix,(P$4+1),FALSE)*$E3079</f>
        <v>0</v>
      </c>
      <c r="Q3077" s="22">
        <f ca="1">VLOOKUP(CONCATENATE($F3077," ",$G3077),AllocFactorMatrix,(Q$4+1),FALSE)*$E3079</f>
        <v>0</v>
      </c>
      <c r="R3077" s="22">
        <f t="shared" ca="1" si="1439"/>
        <v>0</v>
      </c>
      <c r="S3077" s="22">
        <f ca="1">VLOOKUP(CONCATENATE($F3077," ",$G3077),AllocFactorMatrix,(S$4+1),FALSE)*$E3079</f>
        <v>0</v>
      </c>
      <c r="T3077" s="22">
        <f ca="1">VLOOKUP(CONCATENATE($F3077," ",$G3077),AllocFactorMatrix,(T$4+1),FALSE)*$E3079</f>
        <v>0</v>
      </c>
      <c r="U3077" s="22">
        <f ca="1">VLOOKUP(CONCATENATE($F3077," ",$G3077),AllocFactorMatrix,(U$4+1),FALSE)*$E3079</f>
        <v>0</v>
      </c>
      <c r="V3077" s="22">
        <f ca="1">VLOOKUP(CONCATENATE($F3077," ",$G3077),AllocFactorMatrix,(V$4+1),FALSE)*$E3079</f>
        <v>0</v>
      </c>
      <c r="W3077" s="22">
        <f t="shared" ca="1" si="1440"/>
        <v>0</v>
      </c>
      <c r="X3077" s="22">
        <f ca="1">VLOOKUP(CONCATENATE($F3077," ",$G3077),AllocFactorMatrix,(X$4+1),FALSE)*$E3079</f>
        <v>0</v>
      </c>
      <c r="Y3077" s="22">
        <f ca="1">VLOOKUP(CONCATENATE($F3077," ",$G3077),AllocFactorMatrix,(Y$4+1),FALSE)*$E3079</f>
        <v>0</v>
      </c>
      <c r="Z3077" s="22">
        <f t="shared" ca="1" si="1438"/>
        <v>0</v>
      </c>
      <c r="AA3077" s="22">
        <f ca="1">VLOOKUP(CONCATENATE($F3077," ",$G3077),AllocFactorMatrix,(AA$4+1),FALSE)*$E3079</f>
        <v>0</v>
      </c>
      <c r="AB3077" s="22">
        <f ca="1">VLOOKUP(CONCATENATE($F3077," ",$G3077),AllocFactorMatrix,(AB$4+1),FALSE)*$E3079</f>
        <v>0</v>
      </c>
      <c r="AC3077" s="22">
        <f ca="1">VLOOKUP(CONCATENATE($F3077," ",$G3077),AllocFactorMatrix,(AC$4+1),FALSE)*$E3079</f>
        <v>0</v>
      </c>
    </row>
    <row r="3078" spans="4:29" hidden="1" outlineLevel="1">
      <c r="F3078" s="42" t="str">
        <f>F3079</f>
        <v>RSALE</v>
      </c>
      <c r="G3078" s="17" t="str">
        <f>$G$14</f>
        <v>CUSTOMER</v>
      </c>
      <c r="H3078" s="21">
        <f t="shared" ca="1" si="1436"/>
        <v>0</v>
      </c>
      <c r="I3078" s="22">
        <f ca="1">VLOOKUP(CONCATENATE($F3078," ",$G3078),AllocFactorMatrix,(I$4+1),FALSE)*$E3079</f>
        <v>0</v>
      </c>
      <c r="J3078" s="22">
        <f ca="1">VLOOKUP(CONCATENATE($F3078," ",$G3078),AllocFactorMatrix,(J$4+1),FALSE)*$E3079</f>
        <v>0</v>
      </c>
      <c r="K3078" s="22">
        <f ca="1">VLOOKUP(CONCATENATE($F3078," ",$G3078),AllocFactorMatrix,(K$4+1),FALSE)*$E3079</f>
        <v>0</v>
      </c>
      <c r="L3078" s="22">
        <f ca="1">VLOOKUP(CONCATENATE($F3078," ",$G3078),AllocFactorMatrix,(L$4+1),FALSE)*$E3079</f>
        <v>0</v>
      </c>
      <c r="M3078" s="22">
        <f t="shared" ca="1" si="1437"/>
        <v>0</v>
      </c>
      <c r="N3078" s="22">
        <f ca="1">VLOOKUP(CONCATENATE($F3078," ",$G3078),AllocFactorMatrix,(N$4+1),FALSE)*$E3079</f>
        <v>0</v>
      </c>
      <c r="O3078" s="22">
        <f ca="1">VLOOKUP(CONCATENATE($F3078," ",$G3078),AllocFactorMatrix,(O$4+1),FALSE)*$E3079</f>
        <v>0</v>
      </c>
      <c r="P3078" s="22">
        <f ca="1">VLOOKUP(CONCATENATE($F3078," ",$G3078),AllocFactorMatrix,(P$4+1),FALSE)*$E3079</f>
        <v>0</v>
      </c>
      <c r="Q3078" s="22">
        <f ca="1">VLOOKUP(CONCATENATE($F3078," ",$G3078),AllocFactorMatrix,(Q$4+1),FALSE)*$E3079</f>
        <v>0</v>
      </c>
      <c r="R3078" s="22">
        <f t="shared" ca="1" si="1439"/>
        <v>0</v>
      </c>
      <c r="S3078" s="22">
        <f ca="1">VLOOKUP(CONCATENATE($F3078," ",$G3078),AllocFactorMatrix,(S$4+1),FALSE)*$E3079</f>
        <v>0</v>
      </c>
      <c r="T3078" s="22">
        <f ca="1">VLOOKUP(CONCATENATE($F3078," ",$G3078),AllocFactorMatrix,(T$4+1),FALSE)*$E3079</f>
        <v>0</v>
      </c>
      <c r="U3078" s="22">
        <f ca="1">VLOOKUP(CONCATENATE($F3078," ",$G3078),AllocFactorMatrix,(U$4+1),FALSE)*$E3079</f>
        <v>0</v>
      </c>
      <c r="V3078" s="22">
        <f ca="1">VLOOKUP(CONCATENATE($F3078," ",$G3078),AllocFactorMatrix,(V$4+1),FALSE)*$E3079</f>
        <v>0</v>
      </c>
      <c r="W3078" s="22">
        <f t="shared" ca="1" si="1440"/>
        <v>0</v>
      </c>
      <c r="X3078" s="22">
        <f ca="1">VLOOKUP(CONCATENATE($F3078," ",$G3078),AllocFactorMatrix,(X$4+1),FALSE)*$E3079</f>
        <v>0</v>
      </c>
      <c r="Y3078" s="22">
        <f ca="1">VLOOKUP(CONCATENATE($F3078," ",$G3078),AllocFactorMatrix,(Y$4+1),FALSE)*$E3079</f>
        <v>0</v>
      </c>
      <c r="Z3078" s="22">
        <f t="shared" ca="1" si="1438"/>
        <v>0</v>
      </c>
      <c r="AA3078" s="22">
        <f ca="1">VLOOKUP(CONCATENATE($F3078," ",$G3078),AllocFactorMatrix,(AA$4+1),FALSE)*$E3079</f>
        <v>0</v>
      </c>
      <c r="AB3078" s="22">
        <f ca="1">VLOOKUP(CONCATENATE($F3078," ",$G3078),AllocFactorMatrix,(AB$4+1),FALSE)*$E3079</f>
        <v>0</v>
      </c>
      <c r="AC3078" s="22">
        <f ca="1">VLOOKUP(CONCATENATE($F3078," ",$G3078),AllocFactorMatrix,(AC$4+1),FALSE)*$E3079</f>
        <v>0</v>
      </c>
    </row>
    <row r="3079" spans="4:29" collapsed="1">
      <c r="D3079" s="17" t="s">
        <v>669</v>
      </c>
      <c r="E3079" s="19"/>
      <c r="F3079" s="20" t="s">
        <v>72</v>
      </c>
      <c r="G3079" s="17" t="str">
        <f>$G$15</f>
        <v>TOTAL</v>
      </c>
      <c r="H3079" s="21">
        <f t="shared" ca="1" si="1436"/>
        <v>0</v>
      </c>
      <c r="I3079" s="22">
        <f ca="1">VLOOKUP(CONCATENATE($F3079," ",$G3079),AllocFactorMatrix,(I$4+1),FALSE)*$E3079</f>
        <v>0</v>
      </c>
      <c r="J3079" s="22">
        <f ca="1">VLOOKUP(CONCATENATE($F3079," ",$G3079),AllocFactorMatrix,(J$4+1),FALSE)*$E3079</f>
        <v>0</v>
      </c>
      <c r="K3079" s="22">
        <f ca="1">VLOOKUP(CONCATENATE($F3079," ",$G3079),AllocFactorMatrix,(K$4+1),FALSE)*$E3079</f>
        <v>0</v>
      </c>
      <c r="L3079" s="22">
        <f ca="1">VLOOKUP(CONCATENATE($F3079," ",$G3079),AllocFactorMatrix,(L$4+1),FALSE)*$E3079</f>
        <v>0</v>
      </c>
      <c r="M3079" s="22">
        <f t="shared" ca="1" si="1437"/>
        <v>0</v>
      </c>
      <c r="N3079" s="22">
        <f ca="1">VLOOKUP(CONCATENATE($F3079," ",$G3079),AllocFactorMatrix,(N$4+1),FALSE)*$E3079</f>
        <v>0</v>
      </c>
      <c r="O3079" s="22">
        <f ca="1">VLOOKUP(CONCATENATE($F3079," ",$G3079),AllocFactorMatrix,(O$4+1),FALSE)*$E3079</f>
        <v>0</v>
      </c>
      <c r="P3079" s="22">
        <f ca="1">VLOOKUP(CONCATENATE($F3079," ",$G3079),AllocFactorMatrix,(P$4+1),FALSE)*$E3079</f>
        <v>0</v>
      </c>
      <c r="Q3079" s="22">
        <f ca="1">VLOOKUP(CONCATENATE($F3079," ",$G3079),AllocFactorMatrix,(Q$4+1),FALSE)*$E3079</f>
        <v>0</v>
      </c>
      <c r="R3079" s="22">
        <f t="shared" ca="1" si="1439"/>
        <v>0</v>
      </c>
      <c r="S3079" s="22">
        <f ca="1">VLOOKUP(CONCATENATE($F3079," ",$G3079),AllocFactorMatrix,(S$4+1),FALSE)*$E3079</f>
        <v>0</v>
      </c>
      <c r="T3079" s="22">
        <f ca="1">VLOOKUP(CONCATENATE($F3079," ",$G3079),AllocFactorMatrix,(T$4+1),FALSE)*$E3079</f>
        <v>0</v>
      </c>
      <c r="U3079" s="22">
        <f ca="1">VLOOKUP(CONCATENATE($F3079," ",$G3079),AllocFactorMatrix,(U$4+1),FALSE)*$E3079</f>
        <v>0</v>
      </c>
      <c r="V3079" s="22">
        <f ca="1">VLOOKUP(CONCATENATE($F3079," ",$G3079),AllocFactorMatrix,(V$4+1),FALSE)*$E3079</f>
        <v>0</v>
      </c>
      <c r="W3079" s="22">
        <f t="shared" ca="1" si="1440"/>
        <v>0</v>
      </c>
      <c r="X3079" s="22">
        <f ca="1">VLOOKUP(CONCATENATE($F3079," ",$G3079),AllocFactorMatrix,(X$4+1),FALSE)*$E3079</f>
        <v>0</v>
      </c>
      <c r="Y3079" s="22">
        <f ca="1">VLOOKUP(CONCATENATE($F3079," ",$G3079),AllocFactorMatrix,(Y$4+1),FALSE)*$E3079</f>
        <v>0</v>
      </c>
      <c r="Z3079" s="22">
        <f t="shared" ca="1" si="1438"/>
        <v>0</v>
      </c>
      <c r="AA3079" s="22">
        <f ca="1">VLOOKUP(CONCATENATE($F3079," ",$G3079),AllocFactorMatrix,(AA$4+1),FALSE)*$E3079</f>
        <v>0</v>
      </c>
      <c r="AB3079" s="22">
        <f ca="1">VLOOKUP(CONCATENATE($F3079," ",$G3079),AllocFactorMatrix,(AB$4+1),FALSE)*$E3079</f>
        <v>0</v>
      </c>
      <c r="AC3079" s="22">
        <f ca="1">VLOOKUP(CONCATENATE($F3079," ",$G3079),AllocFactorMatrix,(AC$4+1),FALSE)*$E3079</f>
        <v>0</v>
      </c>
    </row>
    <row r="3080" spans="4:29" hidden="1" outlineLevel="1">
      <c r="F3080" s="42" t="str">
        <f>F3087</f>
        <v>TDPLANT</v>
      </c>
      <c r="G3080" s="17" t="str">
        <f>$G$8</f>
        <v>PRODUCTION</v>
      </c>
      <c r="H3080" s="21">
        <f t="shared" si="1436"/>
        <v>0</v>
      </c>
      <c r="I3080" s="22">
        <f>VLOOKUP(CONCATENATE($F3080," ",$G3080),AllocFactorMatrix,(I$4+1),FALSE)*$E3087</f>
        <v>0</v>
      </c>
      <c r="J3080" s="22">
        <f>VLOOKUP(CONCATENATE($F3080," ",$G3080),AllocFactorMatrix,(J$4+1),FALSE)*$E3087</f>
        <v>0</v>
      </c>
      <c r="K3080" s="22">
        <f>VLOOKUP(CONCATENATE($F3080," ",$G3080),AllocFactorMatrix,(K$4+1),FALSE)*$E3087</f>
        <v>0</v>
      </c>
      <c r="L3080" s="22">
        <f>VLOOKUP(CONCATENATE($F3080," ",$G3080),AllocFactorMatrix,(L$4+1),FALSE)*$E3087</f>
        <v>0</v>
      </c>
      <c r="M3080" s="22">
        <f t="shared" ref="M3080:M3087" si="1441">SUBTOTAL(9,J3080:L3080)</f>
        <v>0</v>
      </c>
      <c r="N3080" s="22">
        <f>VLOOKUP(CONCATENATE($F3080," ",$G3080),AllocFactorMatrix,(N$4+1),FALSE)*$E3087</f>
        <v>0</v>
      </c>
      <c r="O3080" s="22">
        <f>VLOOKUP(CONCATENATE($F3080," ",$G3080),AllocFactorMatrix,(O$4+1),FALSE)*$E3087</f>
        <v>0</v>
      </c>
      <c r="P3080" s="22">
        <f>VLOOKUP(CONCATENATE($F3080," ",$G3080),AllocFactorMatrix,(P$4+1),FALSE)*$E3087</f>
        <v>0</v>
      </c>
      <c r="Q3080" s="22">
        <f>VLOOKUP(CONCATENATE($F3080," ",$G3080),AllocFactorMatrix,(Q$4+1),FALSE)*$E3087</f>
        <v>0</v>
      </c>
      <c r="R3080" s="22">
        <f>SUBTOTAL(9,N3080:Q3080)</f>
        <v>0</v>
      </c>
      <c r="S3080" s="22">
        <f>VLOOKUP(CONCATENATE($F3080," ",$G3080),AllocFactorMatrix,(S$4+1),FALSE)*$E3087</f>
        <v>0</v>
      </c>
      <c r="T3080" s="22">
        <f>VLOOKUP(CONCATENATE($F3080," ",$G3080),AllocFactorMatrix,(T$4+1),FALSE)*$E3087</f>
        <v>0</v>
      </c>
      <c r="U3080" s="22">
        <f>VLOOKUP(CONCATENATE($F3080," ",$G3080),AllocFactorMatrix,(U$4+1),FALSE)*$E3087</f>
        <v>0</v>
      </c>
      <c r="V3080" s="22">
        <f>VLOOKUP(CONCATENATE($F3080," ",$G3080),AllocFactorMatrix,(V$4+1),FALSE)*$E3087</f>
        <v>0</v>
      </c>
      <c r="W3080" s="22">
        <f>SUBTOTAL(9,S3080:V3080)</f>
        <v>0</v>
      </c>
      <c r="X3080" s="22">
        <f>VLOOKUP(CONCATENATE($F3080," ",$G3080),AllocFactorMatrix,(X$4+1),FALSE)*$E3087</f>
        <v>0</v>
      </c>
      <c r="Y3080" s="22">
        <f>VLOOKUP(CONCATENATE($F3080," ",$G3080),AllocFactorMatrix,(Y$4+1),FALSE)*$E3087</f>
        <v>0</v>
      </c>
      <c r="Z3080" s="22">
        <f t="shared" ref="Z3080:Z3087" si="1442">SUBTOTAL(9,X3080:Y3080)</f>
        <v>0</v>
      </c>
      <c r="AA3080" s="22">
        <f>VLOOKUP(CONCATENATE($F3080," ",$G3080),AllocFactorMatrix,(AA$4+1),FALSE)*$E3087</f>
        <v>0</v>
      </c>
      <c r="AB3080" s="22">
        <f>VLOOKUP(CONCATENATE($F3080," ",$G3080),AllocFactorMatrix,(AB$4+1),FALSE)*$E3087</f>
        <v>0</v>
      </c>
      <c r="AC3080" s="22">
        <f>VLOOKUP(CONCATENATE($F3080," ",$G3080),AllocFactorMatrix,(AC$4+1),FALSE)*$E3087</f>
        <v>0</v>
      </c>
    </row>
    <row r="3081" spans="4:29" hidden="1" outlineLevel="1">
      <c r="F3081" s="42" t="str">
        <f>F3087</f>
        <v>TDPLANT</v>
      </c>
      <c r="G3081" s="17" t="str">
        <f>$G$9</f>
        <v>BULKTRAN</v>
      </c>
      <c r="H3081" s="21">
        <f t="shared" si="1436"/>
        <v>0</v>
      </c>
      <c r="I3081" s="22">
        <f>VLOOKUP(CONCATENATE($F3081," ",$G3081),AllocFactorMatrix,(I$4+1),FALSE)*$E3087</f>
        <v>0</v>
      </c>
      <c r="J3081" s="22">
        <f>VLOOKUP(CONCATENATE($F3081," ",$G3081),AllocFactorMatrix,(J$4+1),FALSE)*$E3087</f>
        <v>0</v>
      </c>
      <c r="K3081" s="22">
        <f>VLOOKUP(CONCATENATE($F3081," ",$G3081),AllocFactorMatrix,(K$4+1),FALSE)*$E3087</f>
        <v>0</v>
      </c>
      <c r="L3081" s="22">
        <f>VLOOKUP(CONCATENATE($F3081," ",$G3081),AllocFactorMatrix,(L$4+1),FALSE)*$E3087</f>
        <v>0</v>
      </c>
      <c r="M3081" s="22">
        <f t="shared" si="1441"/>
        <v>0</v>
      </c>
      <c r="N3081" s="22">
        <f>VLOOKUP(CONCATENATE($F3081," ",$G3081),AllocFactorMatrix,(N$4+1),FALSE)*$E3087</f>
        <v>0</v>
      </c>
      <c r="O3081" s="22">
        <f>VLOOKUP(CONCATENATE($F3081," ",$G3081),AllocFactorMatrix,(O$4+1),FALSE)*$E3087</f>
        <v>0</v>
      </c>
      <c r="P3081" s="22">
        <f>VLOOKUP(CONCATENATE($F3081," ",$G3081),AllocFactorMatrix,(P$4+1),FALSE)*$E3087</f>
        <v>0</v>
      </c>
      <c r="Q3081" s="22">
        <f>VLOOKUP(CONCATENATE($F3081," ",$G3081),AllocFactorMatrix,(Q$4+1),FALSE)*$E3087</f>
        <v>0</v>
      </c>
      <c r="R3081" s="22">
        <f t="shared" ref="R3081:R3087" si="1443">SUBTOTAL(9,N3081:Q3081)</f>
        <v>0</v>
      </c>
      <c r="S3081" s="22">
        <f>VLOOKUP(CONCATENATE($F3081," ",$G3081),AllocFactorMatrix,(S$4+1),FALSE)*$E3087</f>
        <v>0</v>
      </c>
      <c r="T3081" s="22">
        <f>VLOOKUP(CONCATENATE($F3081," ",$G3081),AllocFactorMatrix,(T$4+1),FALSE)*$E3087</f>
        <v>0</v>
      </c>
      <c r="U3081" s="22">
        <f>VLOOKUP(CONCATENATE($F3081," ",$G3081),AllocFactorMatrix,(U$4+1),FALSE)*$E3087</f>
        <v>0</v>
      </c>
      <c r="V3081" s="22">
        <f>VLOOKUP(CONCATENATE($F3081," ",$G3081),AllocFactorMatrix,(V$4+1),FALSE)*$E3087</f>
        <v>0</v>
      </c>
      <c r="W3081" s="22">
        <f t="shared" ref="W3081:W3087" si="1444">SUBTOTAL(9,S3081:V3081)</f>
        <v>0</v>
      </c>
      <c r="X3081" s="22">
        <f>VLOOKUP(CONCATENATE($F3081," ",$G3081),AllocFactorMatrix,(X$4+1),FALSE)*$E3087</f>
        <v>0</v>
      </c>
      <c r="Y3081" s="22">
        <f>VLOOKUP(CONCATENATE($F3081," ",$G3081),AllocFactorMatrix,(Y$4+1),FALSE)*$E3087</f>
        <v>0</v>
      </c>
      <c r="Z3081" s="22">
        <f t="shared" si="1442"/>
        <v>0</v>
      </c>
      <c r="AA3081" s="22">
        <f>VLOOKUP(CONCATENATE($F3081," ",$G3081),AllocFactorMatrix,(AA$4+1),FALSE)*$E3087</f>
        <v>0</v>
      </c>
      <c r="AB3081" s="22">
        <f>VLOOKUP(CONCATENATE($F3081," ",$G3081),AllocFactorMatrix,(AB$4+1),FALSE)*$E3087</f>
        <v>0</v>
      </c>
      <c r="AC3081" s="22">
        <f>VLOOKUP(CONCATENATE($F3081," ",$G3081),AllocFactorMatrix,(AC$4+1),FALSE)*$E3087</f>
        <v>0</v>
      </c>
    </row>
    <row r="3082" spans="4:29" hidden="1" outlineLevel="1">
      <c r="F3082" s="42" t="str">
        <f>F3087</f>
        <v>TDPLANT</v>
      </c>
      <c r="G3082" s="17" t="str">
        <f>$G$10</f>
        <v>SUBTRAN</v>
      </c>
      <c r="H3082" s="21">
        <f t="shared" si="1436"/>
        <v>0</v>
      </c>
      <c r="I3082" s="22">
        <f>VLOOKUP(CONCATENATE($F3082," ",$G3082),AllocFactorMatrix,(I$4+1),FALSE)*$E3087</f>
        <v>0</v>
      </c>
      <c r="J3082" s="22">
        <f>VLOOKUP(CONCATENATE($F3082," ",$G3082),AllocFactorMatrix,(J$4+1),FALSE)*$E3087</f>
        <v>0</v>
      </c>
      <c r="K3082" s="22">
        <f>VLOOKUP(CONCATENATE($F3082," ",$G3082),AllocFactorMatrix,(K$4+1),FALSE)*$E3087</f>
        <v>0</v>
      </c>
      <c r="L3082" s="22">
        <f>VLOOKUP(CONCATENATE($F3082," ",$G3082),AllocFactorMatrix,(L$4+1),FALSE)*$E3087</f>
        <v>0</v>
      </c>
      <c r="M3082" s="22">
        <f t="shared" si="1441"/>
        <v>0</v>
      </c>
      <c r="N3082" s="22">
        <f>VLOOKUP(CONCATENATE($F3082," ",$G3082),AllocFactorMatrix,(N$4+1),FALSE)*$E3087</f>
        <v>0</v>
      </c>
      <c r="O3082" s="22">
        <f>VLOOKUP(CONCATENATE($F3082," ",$G3082),AllocFactorMatrix,(O$4+1),FALSE)*$E3087</f>
        <v>0</v>
      </c>
      <c r="P3082" s="22">
        <f>VLOOKUP(CONCATENATE($F3082," ",$G3082),AllocFactorMatrix,(P$4+1),FALSE)*$E3087</f>
        <v>0</v>
      </c>
      <c r="Q3082" s="22">
        <f>VLOOKUP(CONCATENATE($F3082," ",$G3082),AllocFactorMatrix,(Q$4+1),FALSE)*$E3087</f>
        <v>0</v>
      </c>
      <c r="R3082" s="22">
        <f t="shared" si="1443"/>
        <v>0</v>
      </c>
      <c r="S3082" s="22">
        <f>VLOOKUP(CONCATENATE($F3082," ",$G3082),AllocFactorMatrix,(S$4+1),FALSE)*$E3087</f>
        <v>0</v>
      </c>
      <c r="T3082" s="22">
        <f>VLOOKUP(CONCATENATE($F3082," ",$G3082),AllocFactorMatrix,(T$4+1),FALSE)*$E3087</f>
        <v>0</v>
      </c>
      <c r="U3082" s="22">
        <f>VLOOKUP(CONCATENATE($F3082," ",$G3082),AllocFactorMatrix,(U$4+1),FALSE)*$E3087</f>
        <v>0</v>
      </c>
      <c r="V3082" s="22">
        <f>VLOOKUP(CONCATENATE($F3082," ",$G3082),AllocFactorMatrix,(V$4+1),FALSE)*$E3087</f>
        <v>0</v>
      </c>
      <c r="W3082" s="22">
        <f t="shared" si="1444"/>
        <v>0</v>
      </c>
      <c r="X3082" s="22">
        <f>VLOOKUP(CONCATENATE($F3082," ",$G3082),AllocFactorMatrix,(X$4+1),FALSE)*$E3087</f>
        <v>0</v>
      </c>
      <c r="Y3082" s="22">
        <f>VLOOKUP(CONCATENATE($F3082," ",$G3082),AllocFactorMatrix,(Y$4+1),FALSE)*$E3087</f>
        <v>0</v>
      </c>
      <c r="Z3082" s="22">
        <f t="shared" si="1442"/>
        <v>0</v>
      </c>
      <c r="AA3082" s="22">
        <f>VLOOKUP(CONCATENATE($F3082," ",$G3082),AllocFactorMatrix,(AA$4+1),FALSE)*$E3087</f>
        <v>0</v>
      </c>
      <c r="AB3082" s="22">
        <f>VLOOKUP(CONCATENATE($F3082," ",$G3082),AllocFactorMatrix,(AB$4+1),FALSE)*$E3087</f>
        <v>0</v>
      </c>
      <c r="AC3082" s="22">
        <f>VLOOKUP(CONCATENATE($F3082," ",$G3082),AllocFactorMatrix,(AC$4+1),FALSE)*$E3087</f>
        <v>0</v>
      </c>
    </row>
    <row r="3083" spans="4:29" hidden="1" outlineLevel="1">
      <c r="F3083" s="42" t="str">
        <f>F3087</f>
        <v>TDPLANT</v>
      </c>
      <c r="G3083" s="17" t="str">
        <f>$G$11</f>
        <v>DISTPRI</v>
      </c>
      <c r="H3083" s="21">
        <f t="shared" si="1436"/>
        <v>0</v>
      </c>
      <c r="I3083" s="22">
        <f>VLOOKUP(CONCATENATE($F3083," ",$G3083),AllocFactorMatrix,(I$4+1),FALSE)*$E3087</f>
        <v>0</v>
      </c>
      <c r="J3083" s="22">
        <f>VLOOKUP(CONCATENATE($F3083," ",$G3083),AllocFactorMatrix,(J$4+1),FALSE)*$E3087</f>
        <v>0</v>
      </c>
      <c r="K3083" s="22">
        <f>VLOOKUP(CONCATENATE($F3083," ",$G3083),AllocFactorMatrix,(K$4+1),FALSE)*$E3087</f>
        <v>0</v>
      </c>
      <c r="L3083" s="22">
        <f>VLOOKUP(CONCATENATE($F3083," ",$G3083),AllocFactorMatrix,(L$4+1),FALSE)*$E3087</f>
        <v>0</v>
      </c>
      <c r="M3083" s="22">
        <f t="shared" si="1441"/>
        <v>0</v>
      </c>
      <c r="N3083" s="22">
        <f>VLOOKUP(CONCATENATE($F3083," ",$G3083),AllocFactorMatrix,(N$4+1),FALSE)*$E3087</f>
        <v>0</v>
      </c>
      <c r="O3083" s="22">
        <f>VLOOKUP(CONCATENATE($F3083," ",$G3083),AllocFactorMatrix,(O$4+1),FALSE)*$E3087</f>
        <v>0</v>
      </c>
      <c r="P3083" s="22">
        <f>VLOOKUP(CONCATENATE($F3083," ",$G3083),AllocFactorMatrix,(P$4+1),FALSE)*$E3087</f>
        <v>0</v>
      </c>
      <c r="Q3083" s="22">
        <f>VLOOKUP(CONCATENATE($F3083," ",$G3083),AllocFactorMatrix,(Q$4+1),FALSE)*$E3087</f>
        <v>0</v>
      </c>
      <c r="R3083" s="22">
        <f t="shared" si="1443"/>
        <v>0</v>
      </c>
      <c r="S3083" s="22">
        <f>VLOOKUP(CONCATENATE($F3083," ",$G3083),AllocFactorMatrix,(S$4+1),FALSE)*$E3087</f>
        <v>0</v>
      </c>
      <c r="T3083" s="22">
        <f>VLOOKUP(CONCATENATE($F3083," ",$G3083),AllocFactorMatrix,(T$4+1),FALSE)*$E3087</f>
        <v>0</v>
      </c>
      <c r="U3083" s="22">
        <f>VLOOKUP(CONCATENATE($F3083," ",$G3083),AllocFactorMatrix,(U$4+1),FALSE)*$E3087</f>
        <v>0</v>
      </c>
      <c r="V3083" s="22">
        <f>VLOOKUP(CONCATENATE($F3083," ",$G3083),AllocFactorMatrix,(V$4+1),FALSE)*$E3087</f>
        <v>0</v>
      </c>
      <c r="W3083" s="22">
        <f t="shared" si="1444"/>
        <v>0</v>
      </c>
      <c r="X3083" s="22">
        <f>VLOOKUP(CONCATENATE($F3083," ",$G3083),AllocFactorMatrix,(X$4+1),FALSE)*$E3087</f>
        <v>0</v>
      </c>
      <c r="Y3083" s="22">
        <f>VLOOKUP(CONCATENATE($F3083," ",$G3083),AllocFactorMatrix,(Y$4+1),FALSE)*$E3087</f>
        <v>0</v>
      </c>
      <c r="Z3083" s="22">
        <f t="shared" si="1442"/>
        <v>0</v>
      </c>
      <c r="AA3083" s="22">
        <f>VLOOKUP(CONCATENATE($F3083," ",$G3083),AllocFactorMatrix,(AA$4+1),FALSE)*$E3087</f>
        <v>0</v>
      </c>
      <c r="AB3083" s="22">
        <f>VLOOKUP(CONCATENATE($F3083," ",$G3083),AllocFactorMatrix,(AB$4+1),FALSE)*$E3087</f>
        <v>0</v>
      </c>
      <c r="AC3083" s="22">
        <f>VLOOKUP(CONCATENATE($F3083," ",$G3083),AllocFactorMatrix,(AC$4+1),FALSE)*$E3087</f>
        <v>0</v>
      </c>
    </row>
    <row r="3084" spans="4:29" hidden="1" outlineLevel="1">
      <c r="F3084" s="42" t="str">
        <f>F3087</f>
        <v>TDPLANT</v>
      </c>
      <c r="G3084" s="17" t="str">
        <f>$G$12</f>
        <v>DISTSEC</v>
      </c>
      <c r="H3084" s="21">
        <f t="shared" si="1436"/>
        <v>0</v>
      </c>
      <c r="I3084" s="22">
        <f>VLOOKUP(CONCATENATE($F3084," ",$G3084),AllocFactorMatrix,(I$4+1),FALSE)*$E3087</f>
        <v>0</v>
      </c>
      <c r="J3084" s="22">
        <f>VLOOKUP(CONCATENATE($F3084," ",$G3084),AllocFactorMatrix,(J$4+1),FALSE)*$E3087</f>
        <v>0</v>
      </c>
      <c r="K3084" s="22">
        <f>VLOOKUP(CONCATENATE($F3084," ",$G3084),AllocFactorMatrix,(K$4+1),FALSE)*$E3087</f>
        <v>0</v>
      </c>
      <c r="L3084" s="22">
        <f>VLOOKUP(CONCATENATE($F3084," ",$G3084),AllocFactorMatrix,(L$4+1),FALSE)*$E3087</f>
        <v>0</v>
      </c>
      <c r="M3084" s="22">
        <f t="shared" si="1441"/>
        <v>0</v>
      </c>
      <c r="N3084" s="22">
        <f>VLOOKUP(CONCATENATE($F3084," ",$G3084),AllocFactorMatrix,(N$4+1),FALSE)*$E3087</f>
        <v>0</v>
      </c>
      <c r="O3084" s="22">
        <f>VLOOKUP(CONCATENATE($F3084," ",$G3084),AllocFactorMatrix,(O$4+1),FALSE)*$E3087</f>
        <v>0</v>
      </c>
      <c r="P3084" s="22">
        <f>VLOOKUP(CONCATENATE($F3084," ",$G3084),AllocFactorMatrix,(P$4+1),FALSE)*$E3087</f>
        <v>0</v>
      </c>
      <c r="Q3084" s="22">
        <f>VLOOKUP(CONCATENATE($F3084," ",$G3084),AllocFactorMatrix,(Q$4+1),FALSE)*$E3087</f>
        <v>0</v>
      </c>
      <c r="R3084" s="22">
        <f t="shared" si="1443"/>
        <v>0</v>
      </c>
      <c r="S3084" s="22">
        <f>VLOOKUP(CONCATENATE($F3084," ",$G3084),AllocFactorMatrix,(S$4+1),FALSE)*$E3087</f>
        <v>0</v>
      </c>
      <c r="T3084" s="22">
        <f>VLOOKUP(CONCATENATE($F3084," ",$G3084),AllocFactorMatrix,(T$4+1),FALSE)*$E3087</f>
        <v>0</v>
      </c>
      <c r="U3084" s="22">
        <f>VLOOKUP(CONCATENATE($F3084," ",$G3084),AllocFactorMatrix,(U$4+1),FALSE)*$E3087</f>
        <v>0</v>
      </c>
      <c r="V3084" s="22">
        <f>VLOOKUP(CONCATENATE($F3084," ",$G3084),AllocFactorMatrix,(V$4+1),FALSE)*$E3087</f>
        <v>0</v>
      </c>
      <c r="W3084" s="22">
        <f t="shared" si="1444"/>
        <v>0</v>
      </c>
      <c r="X3084" s="22">
        <f>VLOOKUP(CONCATENATE($F3084," ",$G3084),AllocFactorMatrix,(X$4+1),FALSE)*$E3087</f>
        <v>0</v>
      </c>
      <c r="Y3084" s="22">
        <f>VLOOKUP(CONCATENATE($F3084," ",$G3084),AllocFactorMatrix,(Y$4+1),FALSE)*$E3087</f>
        <v>0</v>
      </c>
      <c r="Z3084" s="22">
        <f t="shared" si="1442"/>
        <v>0</v>
      </c>
      <c r="AA3084" s="22">
        <f>VLOOKUP(CONCATENATE($F3084," ",$G3084),AllocFactorMatrix,(AA$4+1),FALSE)*$E3087</f>
        <v>0</v>
      </c>
      <c r="AB3084" s="22">
        <f>VLOOKUP(CONCATENATE($F3084," ",$G3084),AllocFactorMatrix,(AB$4+1),FALSE)*$E3087</f>
        <v>0</v>
      </c>
      <c r="AC3084" s="22">
        <f>VLOOKUP(CONCATENATE($F3084," ",$G3084),AllocFactorMatrix,(AC$4+1),FALSE)*$E3087</f>
        <v>0</v>
      </c>
    </row>
    <row r="3085" spans="4:29" hidden="1" outlineLevel="1">
      <c r="F3085" s="42" t="str">
        <f>F3087</f>
        <v>TDPLANT</v>
      </c>
      <c r="G3085" s="17" t="str">
        <f>$G$13</f>
        <v>ENERGY</v>
      </c>
      <c r="H3085" s="21">
        <f t="shared" si="1436"/>
        <v>0</v>
      </c>
      <c r="I3085" s="22">
        <f>VLOOKUP(CONCATENATE($F3085," ",$G3085),AllocFactorMatrix,(I$4+1),FALSE)*$E3087</f>
        <v>0</v>
      </c>
      <c r="J3085" s="22">
        <f>VLOOKUP(CONCATENATE($F3085," ",$G3085),AllocFactorMatrix,(J$4+1),FALSE)*$E3087</f>
        <v>0</v>
      </c>
      <c r="K3085" s="22">
        <f>VLOOKUP(CONCATENATE($F3085," ",$G3085),AllocFactorMatrix,(K$4+1),FALSE)*$E3087</f>
        <v>0</v>
      </c>
      <c r="L3085" s="22">
        <f>VLOOKUP(CONCATENATE($F3085," ",$G3085),AllocFactorMatrix,(L$4+1),FALSE)*$E3087</f>
        <v>0</v>
      </c>
      <c r="M3085" s="22">
        <f t="shared" si="1441"/>
        <v>0</v>
      </c>
      <c r="N3085" s="22">
        <f>VLOOKUP(CONCATENATE($F3085," ",$G3085),AllocFactorMatrix,(N$4+1),FALSE)*$E3087</f>
        <v>0</v>
      </c>
      <c r="O3085" s="22">
        <f>VLOOKUP(CONCATENATE($F3085," ",$G3085),AllocFactorMatrix,(O$4+1),FALSE)*$E3087</f>
        <v>0</v>
      </c>
      <c r="P3085" s="22">
        <f>VLOOKUP(CONCATENATE($F3085," ",$G3085),AllocFactorMatrix,(P$4+1),FALSE)*$E3087</f>
        <v>0</v>
      </c>
      <c r="Q3085" s="22">
        <f>VLOOKUP(CONCATENATE($F3085," ",$G3085),AllocFactorMatrix,(Q$4+1),FALSE)*$E3087</f>
        <v>0</v>
      </c>
      <c r="R3085" s="22">
        <f t="shared" si="1443"/>
        <v>0</v>
      </c>
      <c r="S3085" s="22">
        <f>VLOOKUP(CONCATENATE($F3085," ",$G3085),AllocFactorMatrix,(S$4+1),FALSE)*$E3087</f>
        <v>0</v>
      </c>
      <c r="T3085" s="22">
        <f>VLOOKUP(CONCATENATE($F3085," ",$G3085),AllocFactorMatrix,(T$4+1),FALSE)*$E3087</f>
        <v>0</v>
      </c>
      <c r="U3085" s="22">
        <f>VLOOKUP(CONCATENATE($F3085," ",$G3085),AllocFactorMatrix,(U$4+1),FALSE)*$E3087</f>
        <v>0</v>
      </c>
      <c r="V3085" s="22">
        <f>VLOOKUP(CONCATENATE($F3085," ",$G3085),AllocFactorMatrix,(V$4+1),FALSE)*$E3087</f>
        <v>0</v>
      </c>
      <c r="W3085" s="22">
        <f t="shared" si="1444"/>
        <v>0</v>
      </c>
      <c r="X3085" s="22">
        <f>VLOOKUP(CONCATENATE($F3085," ",$G3085),AllocFactorMatrix,(X$4+1),FALSE)*$E3087</f>
        <v>0</v>
      </c>
      <c r="Y3085" s="22">
        <f>VLOOKUP(CONCATENATE($F3085," ",$G3085),AllocFactorMatrix,(Y$4+1),FALSE)*$E3087</f>
        <v>0</v>
      </c>
      <c r="Z3085" s="22">
        <f t="shared" si="1442"/>
        <v>0</v>
      </c>
      <c r="AA3085" s="22">
        <f>VLOOKUP(CONCATENATE($F3085," ",$G3085),AllocFactorMatrix,(AA$4+1),FALSE)*$E3087</f>
        <v>0</v>
      </c>
      <c r="AB3085" s="22">
        <f>VLOOKUP(CONCATENATE($F3085," ",$G3085),AllocFactorMatrix,(AB$4+1),FALSE)*$E3087</f>
        <v>0</v>
      </c>
      <c r="AC3085" s="22">
        <f>VLOOKUP(CONCATENATE($F3085," ",$G3085),AllocFactorMatrix,(AC$4+1),FALSE)*$E3087</f>
        <v>0</v>
      </c>
    </row>
    <row r="3086" spans="4:29" hidden="1" outlineLevel="1">
      <c r="F3086" s="42" t="str">
        <f>F3087</f>
        <v>TDPLANT</v>
      </c>
      <c r="G3086" s="17" t="str">
        <f>$G$14</f>
        <v>CUSTOMER</v>
      </c>
      <c r="H3086" s="21">
        <f t="shared" si="1436"/>
        <v>0</v>
      </c>
      <c r="I3086" s="22">
        <f>VLOOKUP(CONCATENATE($F3086," ",$G3086),AllocFactorMatrix,(I$4+1),FALSE)*$E3087</f>
        <v>0</v>
      </c>
      <c r="J3086" s="22">
        <f>VLOOKUP(CONCATENATE($F3086," ",$G3086),AllocFactorMatrix,(J$4+1),FALSE)*$E3087</f>
        <v>0</v>
      </c>
      <c r="K3086" s="22">
        <f>VLOOKUP(CONCATENATE($F3086," ",$G3086),AllocFactorMatrix,(K$4+1),FALSE)*$E3087</f>
        <v>0</v>
      </c>
      <c r="L3086" s="22">
        <f>VLOOKUP(CONCATENATE($F3086," ",$G3086),AllocFactorMatrix,(L$4+1),FALSE)*$E3087</f>
        <v>0</v>
      </c>
      <c r="M3086" s="22">
        <f t="shared" si="1441"/>
        <v>0</v>
      </c>
      <c r="N3086" s="22">
        <f>VLOOKUP(CONCATENATE($F3086," ",$G3086),AllocFactorMatrix,(N$4+1),FALSE)*$E3087</f>
        <v>0</v>
      </c>
      <c r="O3086" s="22">
        <f>VLOOKUP(CONCATENATE($F3086," ",$G3086),AllocFactorMatrix,(O$4+1),FALSE)*$E3087</f>
        <v>0</v>
      </c>
      <c r="P3086" s="22">
        <f>VLOOKUP(CONCATENATE($F3086," ",$G3086),AllocFactorMatrix,(P$4+1),FALSE)*$E3087</f>
        <v>0</v>
      </c>
      <c r="Q3086" s="22">
        <f>VLOOKUP(CONCATENATE($F3086," ",$G3086),AllocFactorMatrix,(Q$4+1),FALSE)*$E3087</f>
        <v>0</v>
      </c>
      <c r="R3086" s="22">
        <f t="shared" si="1443"/>
        <v>0</v>
      </c>
      <c r="S3086" s="22">
        <f>VLOOKUP(CONCATENATE($F3086," ",$G3086),AllocFactorMatrix,(S$4+1),FALSE)*$E3087</f>
        <v>0</v>
      </c>
      <c r="T3086" s="22">
        <f>VLOOKUP(CONCATENATE($F3086," ",$G3086),AllocFactorMatrix,(T$4+1),FALSE)*$E3087</f>
        <v>0</v>
      </c>
      <c r="U3086" s="22">
        <f>VLOOKUP(CONCATENATE($F3086," ",$G3086),AllocFactorMatrix,(U$4+1),FALSE)*$E3087</f>
        <v>0</v>
      </c>
      <c r="V3086" s="22">
        <f>VLOOKUP(CONCATENATE($F3086," ",$G3086),AllocFactorMatrix,(V$4+1),FALSE)*$E3087</f>
        <v>0</v>
      </c>
      <c r="W3086" s="22">
        <f t="shared" si="1444"/>
        <v>0</v>
      </c>
      <c r="X3086" s="22">
        <f>VLOOKUP(CONCATENATE($F3086," ",$G3086),AllocFactorMatrix,(X$4+1),FALSE)*$E3087</f>
        <v>0</v>
      </c>
      <c r="Y3086" s="22">
        <f>VLOOKUP(CONCATENATE($F3086," ",$G3086),AllocFactorMatrix,(Y$4+1),FALSE)*$E3087</f>
        <v>0</v>
      </c>
      <c r="Z3086" s="22">
        <f t="shared" si="1442"/>
        <v>0</v>
      </c>
      <c r="AA3086" s="22">
        <f>VLOOKUP(CONCATENATE($F3086," ",$G3086),AllocFactorMatrix,(AA$4+1),FALSE)*$E3087</f>
        <v>0</v>
      </c>
      <c r="AB3086" s="22">
        <f>VLOOKUP(CONCATENATE($F3086," ",$G3086),AllocFactorMatrix,(AB$4+1),FALSE)*$E3087</f>
        <v>0</v>
      </c>
      <c r="AC3086" s="22">
        <f>VLOOKUP(CONCATENATE($F3086," ",$G3086),AllocFactorMatrix,(AC$4+1),FALSE)*$E3087</f>
        <v>0</v>
      </c>
    </row>
    <row r="3087" spans="4:29" collapsed="1">
      <c r="D3087" s="17" t="s">
        <v>670</v>
      </c>
      <c r="E3087" s="19"/>
      <c r="F3087" s="42" t="s">
        <v>204</v>
      </c>
      <c r="G3087" s="17" t="str">
        <f>$G$15</f>
        <v>TOTAL</v>
      </c>
      <c r="H3087" s="21">
        <f t="shared" si="1436"/>
        <v>0</v>
      </c>
      <c r="I3087" s="22">
        <f>VLOOKUP(CONCATENATE($F3087," ",$G3087),AllocFactorMatrix,(I$4+1),FALSE)*$E3087</f>
        <v>0</v>
      </c>
      <c r="J3087" s="22">
        <f>VLOOKUP(CONCATENATE($F3087," ",$G3087),AllocFactorMatrix,(J$4+1),FALSE)*$E3087</f>
        <v>0</v>
      </c>
      <c r="K3087" s="22">
        <f>VLOOKUP(CONCATENATE($F3087," ",$G3087),AllocFactorMatrix,(K$4+1),FALSE)*$E3087</f>
        <v>0</v>
      </c>
      <c r="L3087" s="22">
        <f>VLOOKUP(CONCATENATE($F3087," ",$G3087),AllocFactorMatrix,(L$4+1),FALSE)*$E3087</f>
        <v>0</v>
      </c>
      <c r="M3087" s="22">
        <f t="shared" si="1441"/>
        <v>0</v>
      </c>
      <c r="N3087" s="22">
        <f>VLOOKUP(CONCATENATE($F3087," ",$G3087),AllocFactorMatrix,(N$4+1),FALSE)*$E3087</f>
        <v>0</v>
      </c>
      <c r="O3087" s="22">
        <f>VLOOKUP(CONCATENATE($F3087," ",$G3087),AllocFactorMatrix,(O$4+1),FALSE)*$E3087</f>
        <v>0</v>
      </c>
      <c r="P3087" s="22">
        <f>VLOOKUP(CONCATENATE($F3087," ",$G3087),AllocFactorMatrix,(P$4+1),FALSE)*$E3087</f>
        <v>0</v>
      </c>
      <c r="Q3087" s="22">
        <f>VLOOKUP(CONCATENATE($F3087," ",$G3087),AllocFactorMatrix,(Q$4+1),FALSE)*$E3087</f>
        <v>0</v>
      </c>
      <c r="R3087" s="22">
        <f t="shared" si="1443"/>
        <v>0</v>
      </c>
      <c r="S3087" s="22">
        <f>VLOOKUP(CONCATENATE($F3087," ",$G3087),AllocFactorMatrix,(S$4+1),FALSE)*$E3087</f>
        <v>0</v>
      </c>
      <c r="T3087" s="22">
        <f>VLOOKUP(CONCATENATE($F3087," ",$G3087),AllocFactorMatrix,(T$4+1),FALSE)*$E3087</f>
        <v>0</v>
      </c>
      <c r="U3087" s="22">
        <f>VLOOKUP(CONCATENATE($F3087," ",$G3087),AllocFactorMatrix,(U$4+1),FALSE)*$E3087</f>
        <v>0</v>
      </c>
      <c r="V3087" s="22">
        <f>VLOOKUP(CONCATENATE($F3087," ",$G3087),AllocFactorMatrix,(V$4+1),FALSE)*$E3087</f>
        <v>0</v>
      </c>
      <c r="W3087" s="22">
        <f t="shared" si="1444"/>
        <v>0</v>
      </c>
      <c r="X3087" s="22">
        <f>VLOOKUP(CONCATENATE($F3087," ",$G3087),AllocFactorMatrix,(X$4+1),FALSE)*$E3087</f>
        <v>0</v>
      </c>
      <c r="Y3087" s="22">
        <f>VLOOKUP(CONCATENATE($F3087," ",$G3087),AllocFactorMatrix,(Y$4+1),FALSE)*$E3087</f>
        <v>0</v>
      </c>
      <c r="Z3087" s="22">
        <f t="shared" si="1442"/>
        <v>0</v>
      </c>
      <c r="AA3087" s="22">
        <f>VLOOKUP(CONCATENATE($F3087," ",$G3087),AllocFactorMatrix,(AA$4+1),FALSE)*$E3087</f>
        <v>0</v>
      </c>
      <c r="AB3087" s="22">
        <f>VLOOKUP(CONCATENATE($F3087," ",$G3087),AllocFactorMatrix,(AB$4+1),FALSE)*$E3087</f>
        <v>0</v>
      </c>
      <c r="AC3087" s="22">
        <f>VLOOKUP(CONCATENATE($F3087," ",$G3087),AllocFactorMatrix,(AC$4+1),FALSE)*$E3087</f>
        <v>0</v>
      </c>
    </row>
    <row r="3088" spans="4:29" hidden="1" outlineLevel="1">
      <c r="F3088" s="42" t="str">
        <f>F3095</f>
        <v>RB_GUP</v>
      </c>
      <c r="G3088" s="17" t="str">
        <f>$G$8</f>
        <v>PRODUCTION</v>
      </c>
      <c r="H3088" s="21">
        <f t="shared" ca="1" si="1436"/>
        <v>-151218.82419953495</v>
      </c>
      <c r="I3088" s="22">
        <f ca="1">VLOOKUP(CONCATENATE($F3088," ",$G3088),AllocFactorMatrix,(I$4+1),FALSE)*$E3095</f>
        <v>-74975.589026359245</v>
      </c>
      <c r="J3088" s="22">
        <f ca="1">VLOOKUP(CONCATENATE($F3088," ",$G3088),AllocFactorMatrix,(J$4+1),FALSE)*$E3095</f>
        <v>-18748.98595009881</v>
      </c>
      <c r="K3088" s="22">
        <f ca="1">VLOOKUP(CONCATENATE($F3088," ",$G3088),AllocFactorMatrix,(K$4+1),FALSE)*$E3095</f>
        <v>-237.62160670827586</v>
      </c>
      <c r="L3088" s="22">
        <f ca="1">VLOOKUP(CONCATENATE($F3088," ",$G3088),AllocFactorMatrix,(L$4+1),FALSE)*$E3095</f>
        <v>-11.89272521753422</v>
      </c>
      <c r="M3088" s="22">
        <f t="shared" ref="M3088:M3095" ca="1" si="1445">SUBTOTAL(9,J3088:L3088)</f>
        <v>-18998.500282024619</v>
      </c>
      <c r="N3088" s="22">
        <f ca="1">VLOOKUP(CONCATENATE($F3088," ",$G3088),AllocFactorMatrix,(N$4+1),FALSE)*$E3095</f>
        <v>-8411.6900238829694</v>
      </c>
      <c r="O3088" s="22">
        <f ca="1">VLOOKUP(CONCATENATE($F3088," ",$G3088),AllocFactorMatrix,(O$4+1),FALSE)*$E3095</f>
        <v>-2305.4494300422211</v>
      </c>
      <c r="P3088" s="22">
        <f ca="1">VLOOKUP(CONCATENATE($F3088," ",$G3088),AllocFactorMatrix,(P$4+1),FALSE)*$E3095</f>
        <v>-366.86802903117018</v>
      </c>
      <c r="Q3088" s="22">
        <f ca="1">VLOOKUP(CONCATENATE($F3088," ",$G3088),AllocFactorMatrix,(Q$4+1),FALSE)*$E3095</f>
        <v>0</v>
      </c>
      <c r="R3088" s="22">
        <f ca="1">SUBTOTAL(9,N3088:Q3088)</f>
        <v>-11084.00748295636</v>
      </c>
      <c r="S3088" s="22">
        <f ca="1">VLOOKUP(CONCATENATE($F3088," ",$G3088),AllocFactorMatrix,(S$4+1),FALSE)*$E3095</f>
        <v>-363.61584129184672</v>
      </c>
      <c r="T3088" s="22">
        <f ca="1">VLOOKUP(CONCATENATE($F3088," ",$G3088),AllocFactorMatrix,(T$4+1),FALSE)*$E3095</f>
        <v>-6617.1880534259089</v>
      </c>
      <c r="U3088" s="22">
        <f ca="1">VLOOKUP(CONCATENATE($F3088," ",$G3088),AllocFactorMatrix,(U$4+1),FALSE)*$E3095</f>
        <v>-32242.525897777199</v>
      </c>
      <c r="V3088" s="22">
        <f ca="1">VLOOKUP(CONCATENATE($F3088," ",$G3088),AllocFactorMatrix,(V$4+1),FALSE)*$E3095</f>
        <v>-4108.3568960939683</v>
      </c>
      <c r="W3088" s="22">
        <f ca="1">SUBTOTAL(9,S3088:V3088)</f>
        <v>-43331.686688588925</v>
      </c>
      <c r="X3088" s="22">
        <f ca="1">VLOOKUP(CONCATENATE($F3088," ",$G3088),AllocFactorMatrix,(X$4+1),FALSE)*$E3095</f>
        <v>-2352.5703709080281</v>
      </c>
      <c r="Y3088" s="22">
        <f ca="1">VLOOKUP(CONCATENATE($F3088," ",$G3088),AllocFactorMatrix,(Y$4+1),FALSE)*$E3095</f>
        <v>-44.222654538648769</v>
      </c>
      <c r="Z3088" s="22">
        <f t="shared" ref="Z3088:Z3095" ca="1" si="1446">SUBTOTAL(9,X3088:Y3088)</f>
        <v>-2396.7930254466769</v>
      </c>
      <c r="AA3088" s="22">
        <f ca="1">VLOOKUP(CONCATENATE($F3088," ",$G3088),AllocFactorMatrix,(AA$4+1),FALSE)*$E3095</f>
        <v>-34.212330801332499</v>
      </c>
      <c r="AB3088" s="22">
        <f ca="1">VLOOKUP(CONCATENATE($F3088," ",$G3088),AllocFactorMatrix,(AB$4+1),FALSE)*$E3095</f>
        <v>-321.50368340760474</v>
      </c>
      <c r="AC3088" s="22">
        <f ca="1">VLOOKUP(CONCATENATE($F3088," ",$G3088),AllocFactorMatrix,(AC$4+1),FALSE)*$E3095</f>
        <v>-76.531679950224202</v>
      </c>
    </row>
    <row r="3089" spans="4:29" hidden="1" outlineLevel="1">
      <c r="F3089" s="42" t="str">
        <f>F3095</f>
        <v>RB_GUP</v>
      </c>
      <c r="G3089" s="17" t="str">
        <f>$G$9</f>
        <v>BULKTRAN</v>
      </c>
      <c r="H3089" s="21">
        <f t="shared" ca="1" si="1436"/>
        <v>-96924.524829383648</v>
      </c>
      <c r="I3089" s="22">
        <f ca="1">VLOOKUP(CONCATENATE($F3089," ",$G3089),AllocFactorMatrix,(I$4+1),FALSE)*$E3095</f>
        <v>-48056.010081087305</v>
      </c>
      <c r="J3089" s="22">
        <f ca="1">VLOOKUP(CONCATENATE($F3089," ",$G3089),AllocFactorMatrix,(J$4+1),FALSE)*$E3095</f>
        <v>-12017.264145952175</v>
      </c>
      <c r="K3089" s="22">
        <f ca="1">VLOOKUP(CONCATENATE($F3089," ",$G3089),AllocFactorMatrix,(K$4+1),FALSE)*$E3095</f>
        <v>-152.30485649725833</v>
      </c>
      <c r="L3089" s="22">
        <f ca="1">VLOOKUP(CONCATENATE($F3089," ",$G3089),AllocFactorMatrix,(L$4+1),FALSE)*$E3095</f>
        <v>-7.6227066751619228</v>
      </c>
      <c r="M3089" s="22">
        <f t="shared" ca="1" si="1445"/>
        <v>-12177.191709124594</v>
      </c>
      <c r="N3089" s="22">
        <f ca="1">VLOOKUP(CONCATENATE($F3089," ",$G3089),AllocFactorMatrix,(N$4+1),FALSE)*$E3095</f>
        <v>-5391.518303972045</v>
      </c>
      <c r="O3089" s="22">
        <f ca="1">VLOOKUP(CONCATENATE($F3089," ",$G3089),AllocFactorMatrix,(O$4+1),FALSE)*$E3095</f>
        <v>-1477.6903054752279</v>
      </c>
      <c r="P3089" s="22">
        <f ca="1">VLOOKUP(CONCATENATE($F3089," ",$G3089),AllocFactorMatrix,(P$4+1),FALSE)*$E3095</f>
        <v>-235.14605127479922</v>
      </c>
      <c r="Q3089" s="22">
        <f ca="1">VLOOKUP(CONCATENATE($F3089," ",$G3089),AllocFactorMatrix,(Q$4+1),FALSE)*$E3095</f>
        <v>0</v>
      </c>
      <c r="R3089" s="22">
        <f t="shared" ref="R3089:R3095" ca="1" si="1447">SUBTOTAL(9,N3089:Q3089)</f>
        <v>-7104.3546607220715</v>
      </c>
      <c r="S3089" s="22">
        <f ca="1">VLOOKUP(CONCATENATE($F3089," ",$G3089),AllocFactorMatrix,(S$4+1),FALSE)*$E3095</f>
        <v>-233.06154391959092</v>
      </c>
      <c r="T3089" s="22">
        <f ca="1">VLOOKUP(CONCATENATE($F3089," ",$G3089),AllocFactorMatrix,(T$4+1),FALSE)*$E3095</f>
        <v>-4241.3225415553297</v>
      </c>
      <c r="U3089" s="22">
        <f ca="1">VLOOKUP(CONCATENATE($F3089," ",$G3089),AllocFactorMatrix,(U$4+1),FALSE)*$E3095</f>
        <v>-20666.021697256128</v>
      </c>
      <c r="V3089" s="22">
        <f ca="1">VLOOKUP(CONCATENATE($F3089," ",$G3089),AllocFactorMatrix,(V$4+1),FALSE)*$E3095</f>
        <v>-2633.2736158429534</v>
      </c>
      <c r="W3089" s="22">
        <f t="shared" ref="W3089:W3095" ca="1" si="1448">SUBTOTAL(9,S3089:V3089)</f>
        <v>-27773.679398574004</v>
      </c>
      <c r="X3089" s="22">
        <f ca="1">VLOOKUP(CONCATENATE($F3089," ",$G3089),AllocFactorMatrix,(X$4+1),FALSE)*$E3095</f>
        <v>-1507.8927278727551</v>
      </c>
      <c r="Y3089" s="22">
        <f ca="1">VLOOKUP(CONCATENATE($F3089," ",$G3089),AllocFactorMatrix,(Y$4+1),FALSE)*$E3095</f>
        <v>-28.344750070247528</v>
      </c>
      <c r="Z3089" s="22">
        <f t="shared" ca="1" si="1446"/>
        <v>-1536.2374779430027</v>
      </c>
      <c r="AA3089" s="22">
        <f ca="1">VLOOKUP(CONCATENATE($F3089," ",$G3089),AllocFactorMatrix,(AA$4+1),FALSE)*$E3095</f>
        <v>-21.928578824613275</v>
      </c>
      <c r="AB3089" s="22">
        <f ca="1">VLOOKUP(CONCATENATE($F3089," ",$G3089),AllocFactorMatrix,(AB$4+1),FALSE)*$E3095</f>
        <v>-206.06952811682095</v>
      </c>
      <c r="AC3089" s="22">
        <f ca="1">VLOOKUP(CONCATENATE($F3089," ",$G3089),AllocFactorMatrix,(AC$4+1),FALSE)*$E3095</f>
        <v>-49.053394991235237</v>
      </c>
    </row>
    <row r="3090" spans="4:29" hidden="1" outlineLevel="1">
      <c r="F3090" s="42" t="str">
        <f>F3095</f>
        <v>RB_GUP</v>
      </c>
      <c r="G3090" s="17" t="str">
        <f>$G$10</f>
        <v>SUBTRAN</v>
      </c>
      <c r="H3090" s="21">
        <f t="shared" ca="1" si="1436"/>
        <v>-30706.69855033153</v>
      </c>
      <c r="I3090" s="22">
        <f ca="1">VLOOKUP(CONCATENATE($F3090," ",$G3090),AllocFactorMatrix,(I$4+1),FALSE)*$E3095</f>
        <v>-14817.892888694207</v>
      </c>
      <c r="J3090" s="22">
        <f ca="1">VLOOKUP(CONCATENATE($F3090," ",$G3090),AllocFactorMatrix,(J$4+1),FALSE)*$E3095</f>
        <v>-3696.9668522117754</v>
      </c>
      <c r="K3090" s="22">
        <f ca="1">VLOOKUP(CONCATENATE($F3090," ",$G3090),AllocFactorMatrix,(K$4+1),FALSE)*$E3095</f>
        <v>-46.953668270336941</v>
      </c>
      <c r="L3090" s="22">
        <f ca="1">VLOOKUP(CONCATENATE($F3090," ",$G3090),AllocFactorMatrix,(L$4+1),FALSE)*$E3095</f>
        <v>-3.0270292054654573</v>
      </c>
      <c r="M3090" s="22">
        <f t="shared" ca="1" si="1445"/>
        <v>-3746.947549687578</v>
      </c>
      <c r="N3090" s="22">
        <f ca="1">VLOOKUP(CONCATENATE($F3090," ",$G3090),AllocFactorMatrix,(N$4+1),FALSE)*$E3095</f>
        <v>-1641.7574765147622</v>
      </c>
      <c r="O3090" s="22">
        <f ca="1">VLOOKUP(CONCATENATE($F3090," ",$G3090),AllocFactorMatrix,(O$4+1),FALSE)*$E3095</f>
        <v>-450.7049298565172</v>
      </c>
      <c r="P3090" s="22">
        <f ca="1">VLOOKUP(CONCATENATE($F3090," ",$G3090),AllocFactorMatrix,(P$4+1),FALSE)*$E3095</f>
        <v>-90.595028261748027</v>
      </c>
      <c r="Q3090" s="22">
        <f ca="1">VLOOKUP(CONCATENATE($F3090," ",$G3090),AllocFactorMatrix,(Q$4+1),FALSE)*$E3095</f>
        <v>0</v>
      </c>
      <c r="R3090" s="22">
        <f t="shared" ca="1" si="1447"/>
        <v>-2183.0574346330277</v>
      </c>
      <c r="S3090" s="22">
        <f ca="1">VLOOKUP(CONCATENATE($F3090," ",$G3090),AllocFactorMatrix,(S$4+1),FALSE)*$E3095</f>
        <v>-69.572678850530792</v>
      </c>
      <c r="T3090" s="22">
        <f ca="1">VLOOKUP(CONCATENATE($F3090," ",$G3090),AllocFactorMatrix,(T$4+1),FALSE)*$E3095</f>
        <v>-1303.4545715568652</v>
      </c>
      <c r="U3090" s="22">
        <f ca="1">VLOOKUP(CONCATENATE($F3090," ",$G3090),AllocFactorMatrix,(U$4+1),FALSE)*$E3095</f>
        <v>-8100.218785213945</v>
      </c>
      <c r="V3090" s="22">
        <f ca="1">VLOOKUP(CONCATENATE($F3090," ",$G3090),AllocFactorMatrix,(V$4+1),FALSE)*$E3095</f>
        <v>0</v>
      </c>
      <c r="W3090" s="22">
        <f t="shared" ca="1" si="1448"/>
        <v>-9473.2460356213414</v>
      </c>
      <c r="X3090" s="22">
        <f ca="1">VLOOKUP(CONCATENATE($F3090," ",$G3090),AllocFactorMatrix,(X$4+1),FALSE)*$E3095</f>
        <v>-460.49101389794987</v>
      </c>
      <c r="Y3090" s="22">
        <f ca="1">VLOOKUP(CONCATENATE($F3090," ",$G3090),AllocFactorMatrix,(Y$4+1),FALSE)*$E3095</f>
        <v>-8.8330582072924013</v>
      </c>
      <c r="Z3090" s="22">
        <f t="shared" ca="1" si="1446"/>
        <v>-469.32407210524229</v>
      </c>
      <c r="AA3090" s="22">
        <f ca="1">VLOOKUP(CONCATENATE($F3090," ",$G3090),AllocFactorMatrix,(AA$4+1),FALSE)*$E3095</f>
        <v>-6.7185011721592129</v>
      </c>
      <c r="AB3090" s="22">
        <f ca="1">VLOOKUP(CONCATENATE($F3090," ",$G3090),AllocFactorMatrix,(AB$4+1),FALSE)*$E3095</f>
        <v>-7.6869879995259813</v>
      </c>
      <c r="AC3090" s="22">
        <f ca="1">VLOOKUP(CONCATENATE($F3090," ",$G3090),AllocFactorMatrix,(AC$4+1),FALSE)*$E3095</f>
        <v>-1.8250804184427798</v>
      </c>
    </row>
    <row r="3091" spans="4:29" hidden="1" outlineLevel="1">
      <c r="F3091" s="42" t="str">
        <f>F3095</f>
        <v>RB_GUP</v>
      </c>
      <c r="G3091" s="17" t="str">
        <f>$G$11</f>
        <v>DISTPRI</v>
      </c>
      <c r="H3091" s="21">
        <f t="shared" ca="1" si="1436"/>
        <v>-45520.91547291405</v>
      </c>
      <c r="I3091" s="22">
        <f ca="1">VLOOKUP(CONCATENATE($F3091," ",$G3091),AllocFactorMatrix,(I$4+1),FALSE)*$E3095</f>
        <v>-30108.437893296072</v>
      </c>
      <c r="J3091" s="22">
        <f ca="1">VLOOKUP(CONCATENATE($F3091," ",$G3091),AllocFactorMatrix,(J$4+1),FALSE)*$E3095</f>
        <v>-7471.6671765902884</v>
      </c>
      <c r="K3091" s="22">
        <f ca="1">VLOOKUP(CONCATENATE($F3091," ",$G3091),AllocFactorMatrix,(K$4+1),FALSE)*$E3095</f>
        <v>-94.859562089354725</v>
      </c>
      <c r="L3091" s="22">
        <f ca="1">VLOOKUP(CONCATENATE($F3091," ",$G3091),AllocFactorMatrix,(L$4+1),FALSE)*$E3095</f>
        <v>0</v>
      </c>
      <c r="M3091" s="22">
        <f t="shared" ca="1" si="1445"/>
        <v>-7566.5267386796431</v>
      </c>
      <c r="N3091" s="22">
        <f ca="1">VLOOKUP(CONCATENATE($F3091," ",$G3091),AllocFactorMatrix,(N$4+1),FALSE)*$E3095</f>
        <v>-3261.333252775114</v>
      </c>
      <c r="O3091" s="22">
        <f ca="1">VLOOKUP(CONCATENATE($F3091," ",$G3091),AllocFactorMatrix,(O$4+1),FALSE)*$E3095</f>
        <v>-896.84313865590968</v>
      </c>
      <c r="P3091" s="22">
        <f ca="1">VLOOKUP(CONCATENATE($F3091," ",$G3091),AllocFactorMatrix,(P$4+1),FALSE)*$E3095</f>
        <v>0</v>
      </c>
      <c r="Q3091" s="22">
        <f ca="1">VLOOKUP(CONCATENATE($F3091," ",$G3091),AllocFactorMatrix,(Q$4+1),FALSE)*$E3095</f>
        <v>0</v>
      </c>
      <c r="R3091" s="22">
        <f t="shared" ca="1" si="1447"/>
        <v>-4158.1763914310241</v>
      </c>
      <c r="S3091" s="22">
        <f ca="1">VLOOKUP(CONCATENATE($F3091," ",$G3091),AllocFactorMatrix,(S$4+1),FALSE)*$E3095</f>
        <v>-139.74690229241969</v>
      </c>
      <c r="T3091" s="22">
        <f ca="1">VLOOKUP(CONCATENATE($F3091," ",$G3091),AllocFactorMatrix,(T$4+1),FALSE)*$E3095</f>
        <v>-2581.0921105098564</v>
      </c>
      <c r="U3091" s="22">
        <f ca="1">VLOOKUP(CONCATENATE($F3091," ",$G3091),AllocFactorMatrix,(U$4+1),FALSE)*$E3095</f>
        <v>0</v>
      </c>
      <c r="V3091" s="22">
        <f ca="1">VLOOKUP(CONCATENATE($F3091," ",$G3091),AllocFactorMatrix,(V$4+1),FALSE)*$E3095</f>
        <v>0</v>
      </c>
      <c r="W3091" s="22">
        <f t="shared" ca="1" si="1448"/>
        <v>-2720.8390128022761</v>
      </c>
      <c r="X3091" s="22">
        <f ca="1">VLOOKUP(CONCATENATE($F3091," ",$G3091),AllocFactorMatrix,(X$4+1),FALSE)*$E3095</f>
        <v>-916.71332935491409</v>
      </c>
      <c r="Y3091" s="22">
        <f ca="1">VLOOKUP(CONCATENATE($F3091," ",$G3091),AllocFactorMatrix,(Y$4+1),FALSE)*$E3095</f>
        <v>-17.606338560840793</v>
      </c>
      <c r="Z3091" s="22">
        <f t="shared" ca="1" si="1446"/>
        <v>-934.31966791575485</v>
      </c>
      <c r="AA3091" s="22">
        <f ca="1">VLOOKUP(CONCATENATE($F3091," ",$G3091),AllocFactorMatrix,(AA$4+1),FALSE)*$E3095</f>
        <v>-13.455699364811997</v>
      </c>
      <c r="AB3091" s="22">
        <f ca="1">VLOOKUP(CONCATENATE($F3091," ",$G3091),AllocFactorMatrix,(AB$4+1),FALSE)*$E3095</f>
        <v>-15.483839250832942</v>
      </c>
      <c r="AC3091" s="22">
        <f ca="1">VLOOKUP(CONCATENATE($F3091," ",$G3091),AllocFactorMatrix,(AC$4+1),FALSE)*$E3095</f>
        <v>-3.6762301736376499</v>
      </c>
    </row>
    <row r="3092" spans="4:29" hidden="1" outlineLevel="1">
      <c r="F3092" s="42" t="str">
        <f>F3095</f>
        <v>RB_GUP</v>
      </c>
      <c r="G3092" s="17" t="str">
        <f>$G$12</f>
        <v>DISTSEC</v>
      </c>
      <c r="H3092" s="21">
        <f t="shared" ca="1" si="1436"/>
        <v>-15097.257463131637</v>
      </c>
      <c r="I3092" s="22">
        <f ca="1">VLOOKUP(CONCATENATE($F3092," ",$G3092),AllocFactorMatrix,(I$4+1),FALSE)*$E3095</f>
        <v>-11479.629060032183</v>
      </c>
      <c r="J3092" s="22">
        <f ca="1">VLOOKUP(CONCATENATE($F3092," ",$G3092),AllocFactorMatrix,(J$4+1),FALSE)*$E3095</f>
        <v>-2317.0814012672167</v>
      </c>
      <c r="K3092" s="22">
        <f ca="1">VLOOKUP(CONCATENATE($F3092," ",$G3092),AllocFactorMatrix,(K$4+1),FALSE)*$E3095</f>
        <v>0</v>
      </c>
      <c r="L3092" s="22">
        <f ca="1">VLOOKUP(CONCATENATE($F3092," ",$G3092),AllocFactorMatrix,(L$4+1),FALSE)*$E3095</f>
        <v>0</v>
      </c>
      <c r="M3092" s="22">
        <f t="shared" ca="1" si="1445"/>
        <v>-2317.0814012672167</v>
      </c>
      <c r="N3092" s="22">
        <f ca="1">VLOOKUP(CONCATENATE($F3092," ",$G3092),AllocFactorMatrix,(N$4+1),FALSE)*$E3095</f>
        <v>-887.48921540433946</v>
      </c>
      <c r="O3092" s="22">
        <f ca="1">VLOOKUP(CONCATENATE($F3092," ",$G3092),AllocFactorMatrix,(O$4+1),FALSE)*$E3095</f>
        <v>0</v>
      </c>
      <c r="P3092" s="22">
        <f ca="1">VLOOKUP(CONCATENATE($F3092," ",$G3092),AllocFactorMatrix,(P$4+1),FALSE)*$E3095</f>
        <v>0</v>
      </c>
      <c r="Q3092" s="22">
        <f ca="1">VLOOKUP(CONCATENATE($F3092," ",$G3092),AllocFactorMatrix,(Q$4+1),FALSE)*$E3095</f>
        <v>0</v>
      </c>
      <c r="R3092" s="22">
        <f t="shared" ca="1" si="1447"/>
        <v>-887.48921540433946</v>
      </c>
      <c r="S3092" s="22">
        <f ca="1">VLOOKUP(CONCATENATE($F3092," ",$G3092),AllocFactorMatrix,(S$4+1),FALSE)*$E3095</f>
        <v>-31.170483447273309</v>
      </c>
      <c r="T3092" s="22">
        <f ca="1">VLOOKUP(CONCATENATE($F3092," ",$G3092),AllocFactorMatrix,(T$4+1),FALSE)*$E3095</f>
        <v>0</v>
      </c>
      <c r="U3092" s="22">
        <f ca="1">VLOOKUP(CONCATENATE($F3092," ",$G3092),AllocFactorMatrix,(U$4+1),FALSE)*$E3095</f>
        <v>0</v>
      </c>
      <c r="V3092" s="22">
        <f ca="1">VLOOKUP(CONCATENATE($F3092," ",$G3092),AllocFactorMatrix,(V$4+1),FALSE)*$E3095</f>
        <v>0</v>
      </c>
      <c r="W3092" s="22">
        <f t="shared" ca="1" si="1448"/>
        <v>-31.170483447273309</v>
      </c>
      <c r="X3092" s="22">
        <f ca="1">VLOOKUP(CONCATENATE($F3092," ",$G3092),AllocFactorMatrix,(X$4+1),FALSE)*$E3095</f>
        <v>-257.43176425123443</v>
      </c>
      <c r="Y3092" s="22">
        <f ca="1">VLOOKUP(CONCATENATE($F3092," ",$G3092),AllocFactorMatrix,(Y$4+1),FALSE)*$E3095</f>
        <v>0</v>
      </c>
      <c r="Z3092" s="22">
        <f t="shared" ca="1" si="1446"/>
        <v>-257.43176425123443</v>
      </c>
      <c r="AA3092" s="22">
        <f ca="1">VLOOKUP(CONCATENATE($F3092," ",$G3092),AllocFactorMatrix,(AA$4+1),FALSE)*$E3095</f>
        <v>-3.3136004192875559</v>
      </c>
      <c r="AB3092" s="22">
        <f ca="1">VLOOKUP(CONCATENATE($F3092," ",$G3092),AllocFactorMatrix,(AB$4+1),FALSE)*$E3095</f>
        <v>-98.656792607794387</v>
      </c>
      <c r="AC3092" s="22">
        <f ca="1">VLOOKUP(CONCATENATE($F3092," ",$G3092),AllocFactorMatrix,(AC$4+1),FALSE)*$E3095</f>
        <v>-22.485145702308412</v>
      </c>
    </row>
    <row r="3093" spans="4:29" hidden="1" outlineLevel="1">
      <c r="F3093" s="42" t="str">
        <f>F3095</f>
        <v>RB_GUP</v>
      </c>
      <c r="G3093" s="17" t="str">
        <f>$G$13</f>
        <v>ENERGY</v>
      </c>
      <c r="H3093" s="21">
        <f t="shared" ca="1" si="1436"/>
        <v>-4532.4998930745714</v>
      </c>
      <c r="I3093" s="22">
        <f ca="1">VLOOKUP(CONCATENATE($F3093," ",$G3093),AllocFactorMatrix,(I$4+1),FALSE)*$E3095</f>
        <v>-1665.3249611200097</v>
      </c>
      <c r="J3093" s="22">
        <f ca="1">VLOOKUP(CONCATENATE($F3093," ",$G3093),AllocFactorMatrix,(J$4+1),FALSE)*$E3095</f>
        <v>-526.0568619823373</v>
      </c>
      <c r="K3093" s="22">
        <f ca="1">VLOOKUP(CONCATENATE($F3093," ",$G3093),AllocFactorMatrix,(K$4+1),FALSE)*$E3095</f>
        <v>-6.5696916881443279</v>
      </c>
      <c r="L3093" s="22">
        <f ca="1">VLOOKUP(CONCATENATE($F3093," ",$G3093),AllocFactorMatrix,(L$4+1),FALSE)*$E3095</f>
        <v>-0.33280566232621539</v>
      </c>
      <c r="M3093" s="22">
        <f t="shared" ca="1" si="1445"/>
        <v>-532.95935933280782</v>
      </c>
      <c r="N3093" s="22">
        <f ca="1">VLOOKUP(CONCATENATE($F3093," ",$G3093),AllocFactorMatrix,(N$4+1),FALSE)*$E3095</f>
        <v>-266.52373279031872</v>
      </c>
      <c r="O3093" s="22">
        <f ca="1">VLOOKUP(CONCATENATE($F3093," ",$G3093),AllocFactorMatrix,(O$4+1),FALSE)*$E3095</f>
        <v>-71.901088322212829</v>
      </c>
      <c r="P3093" s="22">
        <f ca="1">VLOOKUP(CONCATENATE($F3093," ",$G3093),AllocFactorMatrix,(P$4+1),FALSE)*$E3095</f>
        <v>-11.204235854304988</v>
      </c>
      <c r="Q3093" s="22">
        <f ca="1">VLOOKUP(CONCATENATE($F3093," ",$G3093),AllocFactorMatrix,(Q$4+1),FALSE)*$E3095</f>
        <v>0</v>
      </c>
      <c r="R3093" s="22">
        <f t="shared" ca="1" si="1447"/>
        <v>-349.62905696683657</v>
      </c>
      <c r="S3093" s="22">
        <f ca="1">VLOOKUP(CONCATENATE($F3093," ",$G3093),AllocFactorMatrix,(S$4+1),FALSE)*$E3095</f>
        <v>-13.422623906870996</v>
      </c>
      <c r="T3093" s="22">
        <f ca="1">VLOOKUP(CONCATENATE($F3093," ",$G3093),AllocFactorMatrix,(T$4+1),FALSE)*$E3095</f>
        <v>-265.31567581975742</v>
      </c>
      <c r="U3093" s="22">
        <f ca="1">VLOOKUP(CONCATENATE($F3093," ",$G3093),AllocFactorMatrix,(U$4+1),FALSE)*$E3095</f>
        <v>-1394.7925564389891</v>
      </c>
      <c r="V3093" s="22">
        <f ca="1">VLOOKUP(CONCATENATE($F3093," ",$G3093),AllocFactorMatrix,(V$4+1),FALSE)*$E3095</f>
        <v>-195.03779981071696</v>
      </c>
      <c r="W3093" s="22">
        <f t="shared" ca="1" si="1448"/>
        <v>-1868.5686559763344</v>
      </c>
      <c r="X3093" s="22">
        <f ca="1">VLOOKUP(CONCATENATE($F3093," ",$G3093),AllocFactorMatrix,(X$4+1),FALSE)*$E3095</f>
        <v>-74.935180304281133</v>
      </c>
      <c r="Y3093" s="22">
        <f ca="1">VLOOKUP(CONCATENATE($F3093," ",$G3093),AllocFactorMatrix,(Y$4+1),FALSE)*$E3095</f>
        <v>-1.416961470700381</v>
      </c>
      <c r="Z3093" s="22">
        <f t="shared" ca="1" si="1446"/>
        <v>-76.352141774981519</v>
      </c>
      <c r="AA3093" s="22">
        <f ca="1">VLOOKUP(CONCATENATE($F3093," ",$G3093),AllocFactorMatrix,(AA$4+1),FALSE)*$E3095</f>
        <v>-1.413383776969438</v>
      </c>
      <c r="AB3093" s="22">
        <f ca="1">VLOOKUP(CONCATENATE($F3093," ",$G3093),AllocFactorMatrix,(AB$4+1),FALSE)*$E3095</f>
        <v>-30.987630896008287</v>
      </c>
      <c r="AC3093" s="22">
        <f ca="1">VLOOKUP(CONCATENATE($F3093," ",$G3093),AllocFactorMatrix,(AC$4+1),FALSE)*$E3095</f>
        <v>-7.2647032306238026</v>
      </c>
    </row>
    <row r="3094" spans="4:29" hidden="1" outlineLevel="1">
      <c r="F3094" s="42" t="str">
        <f>F3095</f>
        <v>RB_GUP</v>
      </c>
      <c r="G3094" s="17" t="str">
        <f>$G$14</f>
        <v>CUSTOMER</v>
      </c>
      <c r="H3094" s="21">
        <f t="shared" ca="1" si="1436"/>
        <v>-121835.27959162954</v>
      </c>
      <c r="I3094" s="22">
        <f ca="1">VLOOKUP(CONCATENATE($F3094," ",$G3094),AllocFactorMatrix,(I$4+1),FALSE)*$E3095</f>
        <v>-90935.811229615167</v>
      </c>
      <c r="J3094" s="22">
        <f ca="1">VLOOKUP(CONCATENATE($F3094," ",$G3094),AllocFactorMatrix,(J$4+1),FALSE)*$E3095</f>
        <v>-22306.110809347527</v>
      </c>
      <c r="K3094" s="22">
        <f ca="1">VLOOKUP(CONCATENATE($F3094," ",$G3094),AllocFactorMatrix,(K$4+1),FALSE)*$E3095</f>
        <v>-246.9178292886765</v>
      </c>
      <c r="L3094" s="22">
        <f ca="1">VLOOKUP(CONCATENATE($F3094," ",$G3094),AllocFactorMatrix,(L$4+1),FALSE)*$E3095</f>
        <v>-18.190312877776069</v>
      </c>
      <c r="M3094" s="22">
        <f t="shared" ca="1" si="1445"/>
        <v>-22571.21895151398</v>
      </c>
      <c r="N3094" s="22">
        <f ca="1">VLOOKUP(CONCATENATE($F3094," ",$G3094),AllocFactorMatrix,(N$4+1),FALSE)*$E3095</f>
        <v>-413.80069942338787</v>
      </c>
      <c r="O3094" s="22">
        <f ca="1">VLOOKUP(CONCATENATE($F3094," ",$G3094),AllocFactorMatrix,(O$4+1),FALSE)*$E3095</f>
        <v>-130.16822113320924</v>
      </c>
      <c r="P3094" s="22">
        <f ca="1">VLOOKUP(CONCATENATE($F3094," ",$G3094),AllocFactorMatrix,(P$4+1),FALSE)*$E3095</f>
        <v>-52.177243603946749</v>
      </c>
      <c r="Q3094" s="22">
        <f ca="1">VLOOKUP(CONCATENATE($F3094," ",$G3094),AllocFactorMatrix,(Q$4+1),FALSE)*$E3095</f>
        <v>0</v>
      </c>
      <c r="R3094" s="22">
        <f t="shared" ca="1" si="1447"/>
        <v>-596.14616416054389</v>
      </c>
      <c r="S3094" s="22">
        <f ca="1">VLOOKUP(CONCATENATE($F3094," ",$G3094),AllocFactorMatrix,(S$4+1),FALSE)*$E3095</f>
        <v>-3.8431998190508629</v>
      </c>
      <c r="T3094" s="22">
        <f ca="1">VLOOKUP(CONCATENATE($F3094," ",$G3094),AllocFactorMatrix,(T$4+1),FALSE)*$E3095</f>
        <v>-95.493860155889607</v>
      </c>
      <c r="U3094" s="22">
        <f ca="1">VLOOKUP(CONCATENATE($F3094," ",$G3094),AllocFactorMatrix,(U$4+1),FALSE)*$E3095</f>
        <v>-172.93368737054308</v>
      </c>
      <c r="V3094" s="22">
        <f ca="1">VLOOKUP(CONCATENATE($F3094," ",$G3094),AllocFactorMatrix,(V$4+1),FALSE)*$E3095</f>
        <v>-33.522966824560029</v>
      </c>
      <c r="W3094" s="22">
        <f t="shared" ca="1" si="1448"/>
        <v>-305.79371417004359</v>
      </c>
      <c r="X3094" s="22">
        <f ca="1">VLOOKUP(CONCATENATE($F3094," ",$G3094),AllocFactorMatrix,(X$4+1),FALSE)*$E3095</f>
        <v>-132.47611497150396</v>
      </c>
      <c r="Y3094" s="22">
        <f ca="1">VLOOKUP(CONCATENATE($F3094," ",$G3094),AllocFactorMatrix,(Y$4+1),FALSE)*$E3095</f>
        <v>-1.5464014172335789</v>
      </c>
      <c r="Z3094" s="22">
        <f t="shared" ca="1" si="1446"/>
        <v>-134.02251638873753</v>
      </c>
      <c r="AA3094" s="22">
        <f ca="1">VLOOKUP(CONCATENATE($F3094," ",$G3094),AllocFactorMatrix,(AA$4+1),FALSE)*$E3095</f>
        <v>-9.4774446230692941</v>
      </c>
      <c r="AB3094" s="22">
        <f ca="1">VLOOKUP(CONCATENATE($F3094," ",$G3094),AllocFactorMatrix,(AB$4+1),FALSE)*$E3095</f>
        <v>-6425.0967887105671</v>
      </c>
      <c r="AC3094" s="22">
        <f ca="1">VLOOKUP(CONCATENATE($F3094," ",$G3094),AllocFactorMatrix,(AC$4+1),FALSE)*$E3095</f>
        <v>-857.7127824474494</v>
      </c>
    </row>
    <row r="3095" spans="4:29" collapsed="1">
      <c r="D3095" s="17" t="s">
        <v>334</v>
      </c>
      <c r="E3095" s="38">
        <v>-465836</v>
      </c>
      <c r="F3095" s="42" t="s">
        <v>73</v>
      </c>
      <c r="G3095" s="17" t="str">
        <f>$G$15</f>
        <v>TOTAL</v>
      </c>
      <c r="H3095" s="21">
        <f t="shared" ca="1" si="1436"/>
        <v>-465836</v>
      </c>
      <c r="I3095" s="22">
        <f ca="1">VLOOKUP(CONCATENATE($F3095," ",$G3095),AllocFactorMatrix,(I$4+1),FALSE)*$E3095</f>
        <v>-272038.69514020416</v>
      </c>
      <c r="J3095" s="22">
        <f ca="1">VLOOKUP(CONCATENATE($F3095," ",$G3095),AllocFactorMatrix,(J$4+1),FALSE)*$E3095</f>
        <v>-67084.133197450123</v>
      </c>
      <c r="K3095" s="22">
        <f ca="1">VLOOKUP(CONCATENATE($F3095," ",$G3095),AllocFactorMatrix,(K$4+1),FALSE)*$E3095</f>
        <v>-785.22721454204668</v>
      </c>
      <c r="L3095" s="22">
        <f ca="1">VLOOKUP(CONCATENATE($F3095," ",$G3095),AllocFactorMatrix,(L$4+1),FALSE)*$E3095</f>
        <v>-41.065579638263884</v>
      </c>
      <c r="M3095" s="22">
        <f t="shared" ca="1" si="1445"/>
        <v>-67910.425991630429</v>
      </c>
      <c r="N3095" s="22">
        <f ca="1">VLOOKUP(CONCATENATE($F3095," ",$G3095),AllocFactorMatrix,(N$4+1),FALSE)*$E3095</f>
        <v>-20274.112704762934</v>
      </c>
      <c r="O3095" s="22">
        <f ca="1">VLOOKUP(CONCATENATE($F3095," ",$G3095),AllocFactorMatrix,(O$4+1),FALSE)*$E3095</f>
        <v>-5332.7571134852988</v>
      </c>
      <c r="P3095" s="22">
        <f ca="1">VLOOKUP(CONCATENATE($F3095," ",$G3095),AllocFactorMatrix,(P$4+1),FALSE)*$E3095</f>
        <v>-755.99058802596926</v>
      </c>
      <c r="Q3095" s="22">
        <f ca="1">VLOOKUP(CONCATENATE($F3095," ",$G3095),AllocFactorMatrix,(Q$4+1),FALSE)*$E3095</f>
        <v>0</v>
      </c>
      <c r="R3095" s="22">
        <f t="shared" ca="1" si="1447"/>
        <v>-26362.860406274202</v>
      </c>
      <c r="S3095" s="22">
        <f ca="1">VLOOKUP(CONCATENATE($F3095," ",$G3095),AllocFactorMatrix,(S$4+1),FALSE)*$E3095</f>
        <v>-854.43327352758331</v>
      </c>
      <c r="T3095" s="22">
        <f ca="1">VLOOKUP(CONCATENATE($F3095," ",$G3095),AllocFactorMatrix,(T$4+1),FALSE)*$E3095</f>
        <v>-15103.866813023607</v>
      </c>
      <c r="U3095" s="22">
        <f ca="1">VLOOKUP(CONCATENATE($F3095," ",$G3095),AllocFactorMatrix,(U$4+1),FALSE)*$E3095</f>
        <v>-62576.492624056809</v>
      </c>
      <c r="V3095" s="22">
        <f ca="1">VLOOKUP(CONCATENATE($F3095," ",$G3095),AllocFactorMatrix,(V$4+1),FALSE)*$E3095</f>
        <v>-6970.1912785721988</v>
      </c>
      <c r="W3095" s="22">
        <f t="shared" ca="1" si="1448"/>
        <v>-85504.983989180197</v>
      </c>
      <c r="X3095" s="22">
        <f ca="1">VLOOKUP(CONCATENATE($F3095," ",$G3095),AllocFactorMatrix,(X$4+1),FALSE)*$E3095</f>
        <v>-5702.5105015606669</v>
      </c>
      <c r="Y3095" s="22">
        <f ca="1">VLOOKUP(CONCATENATE($F3095," ",$G3095),AllocFactorMatrix,(Y$4+1),FALSE)*$E3095</f>
        <v>-101.97016426496344</v>
      </c>
      <c r="Z3095" s="22">
        <f t="shared" ca="1" si="1446"/>
        <v>-5804.4806658256302</v>
      </c>
      <c r="AA3095" s="22">
        <f ca="1">VLOOKUP(CONCATENATE($F3095," ",$G3095),AllocFactorMatrix,(AA$4+1),FALSE)*$E3095</f>
        <v>-90.519538982243276</v>
      </c>
      <c r="AB3095" s="22">
        <f ca="1">VLOOKUP(CONCATENATE($F3095," ",$G3095),AllocFactorMatrix,(AB$4+1),FALSE)*$E3095</f>
        <v>-7105.4852509891543</v>
      </c>
      <c r="AC3095" s="22">
        <f ca="1">VLOOKUP(CONCATENATE($F3095," ",$G3095),AllocFactorMatrix,(AC$4+1),FALSE)*$E3095</f>
        <v>-1018.5490169139216</v>
      </c>
    </row>
    <row r="3096" spans="4:29" hidden="1" outlineLevel="1">
      <c r="F3096" s="42" t="str">
        <f>F3103</f>
        <v>RB_GUP</v>
      </c>
      <c r="G3096" s="17" t="str">
        <f>$G$8</f>
        <v>PRODUCTION</v>
      </c>
      <c r="H3096" s="21">
        <f t="shared" ca="1" si="1436"/>
        <v>151218.82419953495</v>
      </c>
      <c r="I3096" s="22">
        <f ca="1">VLOOKUP(CONCATENATE($F3096," ",$G3096),AllocFactorMatrix,(I$4+1),FALSE)*$E3103</f>
        <v>74975.589026359245</v>
      </c>
      <c r="J3096" s="22">
        <f ca="1">VLOOKUP(CONCATENATE($F3096," ",$G3096),AllocFactorMatrix,(J$4+1),FALSE)*$E3103</f>
        <v>18748.98595009881</v>
      </c>
      <c r="K3096" s="22">
        <f ca="1">VLOOKUP(CONCATENATE($F3096," ",$G3096),AllocFactorMatrix,(K$4+1),FALSE)*$E3103</f>
        <v>237.62160670827586</v>
      </c>
      <c r="L3096" s="22">
        <f ca="1">VLOOKUP(CONCATENATE($F3096," ",$G3096),AllocFactorMatrix,(L$4+1),FALSE)*$E3103</f>
        <v>11.89272521753422</v>
      </c>
      <c r="M3096" s="22">
        <f t="shared" ref="M3096:M3103" ca="1" si="1449">SUBTOTAL(9,J3096:L3096)</f>
        <v>18998.500282024619</v>
      </c>
      <c r="N3096" s="22">
        <f ca="1">VLOOKUP(CONCATENATE($F3096," ",$G3096),AllocFactorMatrix,(N$4+1),FALSE)*$E3103</f>
        <v>8411.6900238829694</v>
      </c>
      <c r="O3096" s="22">
        <f ca="1">VLOOKUP(CONCATENATE($F3096," ",$G3096),AllocFactorMatrix,(O$4+1),FALSE)*$E3103</f>
        <v>2305.4494300422211</v>
      </c>
      <c r="P3096" s="22">
        <f ca="1">VLOOKUP(CONCATENATE($F3096," ",$G3096),AllocFactorMatrix,(P$4+1),FALSE)*$E3103</f>
        <v>366.86802903117018</v>
      </c>
      <c r="Q3096" s="22">
        <f ca="1">VLOOKUP(CONCATENATE($F3096," ",$G3096),AllocFactorMatrix,(Q$4+1),FALSE)*$E3103</f>
        <v>0</v>
      </c>
      <c r="R3096" s="22">
        <f ca="1">SUBTOTAL(9,N3096:Q3096)</f>
        <v>11084.00748295636</v>
      </c>
      <c r="S3096" s="22">
        <f ca="1">VLOOKUP(CONCATENATE($F3096," ",$G3096),AllocFactorMatrix,(S$4+1),FALSE)*$E3103</f>
        <v>363.61584129184672</v>
      </c>
      <c r="T3096" s="22">
        <f ca="1">VLOOKUP(CONCATENATE($F3096," ",$G3096),AllocFactorMatrix,(T$4+1),FALSE)*$E3103</f>
        <v>6617.1880534259089</v>
      </c>
      <c r="U3096" s="22">
        <f ca="1">VLOOKUP(CONCATENATE($F3096," ",$G3096),AllocFactorMatrix,(U$4+1),FALSE)*$E3103</f>
        <v>32242.525897777199</v>
      </c>
      <c r="V3096" s="22">
        <f ca="1">VLOOKUP(CONCATENATE($F3096," ",$G3096),AllocFactorMatrix,(V$4+1),FALSE)*$E3103</f>
        <v>4108.3568960939683</v>
      </c>
      <c r="W3096" s="22">
        <f ca="1">SUBTOTAL(9,S3096:V3096)</f>
        <v>43331.686688588925</v>
      </c>
      <c r="X3096" s="22">
        <f ca="1">VLOOKUP(CONCATENATE($F3096," ",$G3096),AllocFactorMatrix,(X$4+1),FALSE)*$E3103</f>
        <v>2352.5703709080281</v>
      </c>
      <c r="Y3096" s="22">
        <f ca="1">VLOOKUP(CONCATENATE($F3096," ",$G3096),AllocFactorMatrix,(Y$4+1),FALSE)*$E3103</f>
        <v>44.222654538648769</v>
      </c>
      <c r="Z3096" s="22">
        <f t="shared" ref="Z3096:Z3103" ca="1" si="1450">SUBTOTAL(9,X3096:Y3096)</f>
        <v>2396.7930254466769</v>
      </c>
      <c r="AA3096" s="22">
        <f ca="1">VLOOKUP(CONCATENATE($F3096," ",$G3096),AllocFactorMatrix,(AA$4+1),FALSE)*$E3103</f>
        <v>34.212330801332499</v>
      </c>
      <c r="AB3096" s="22">
        <f ca="1">VLOOKUP(CONCATENATE($F3096," ",$G3096),AllocFactorMatrix,(AB$4+1),FALSE)*$E3103</f>
        <v>321.50368340760474</v>
      </c>
      <c r="AC3096" s="22">
        <f ca="1">VLOOKUP(CONCATENATE($F3096," ",$G3096),AllocFactorMatrix,(AC$4+1),FALSE)*$E3103</f>
        <v>76.531679950224202</v>
      </c>
    </row>
    <row r="3097" spans="4:29" hidden="1" outlineLevel="1">
      <c r="F3097" s="42" t="str">
        <f>F3103</f>
        <v>RB_GUP</v>
      </c>
      <c r="G3097" s="17" t="str">
        <f>$G$9</f>
        <v>BULKTRAN</v>
      </c>
      <c r="H3097" s="21">
        <f t="shared" ca="1" si="1436"/>
        <v>96924.524829383648</v>
      </c>
      <c r="I3097" s="22">
        <f ca="1">VLOOKUP(CONCATENATE($F3097," ",$G3097),AllocFactorMatrix,(I$4+1),FALSE)*$E3103</f>
        <v>48056.010081087305</v>
      </c>
      <c r="J3097" s="22">
        <f ca="1">VLOOKUP(CONCATENATE($F3097," ",$G3097),AllocFactorMatrix,(J$4+1),FALSE)*$E3103</f>
        <v>12017.264145952175</v>
      </c>
      <c r="K3097" s="22">
        <f ca="1">VLOOKUP(CONCATENATE($F3097," ",$G3097),AllocFactorMatrix,(K$4+1),FALSE)*$E3103</f>
        <v>152.30485649725833</v>
      </c>
      <c r="L3097" s="22">
        <f ca="1">VLOOKUP(CONCATENATE($F3097," ",$G3097),AllocFactorMatrix,(L$4+1),FALSE)*$E3103</f>
        <v>7.6227066751619228</v>
      </c>
      <c r="M3097" s="22">
        <f t="shared" ca="1" si="1449"/>
        <v>12177.191709124594</v>
      </c>
      <c r="N3097" s="22">
        <f ca="1">VLOOKUP(CONCATENATE($F3097," ",$G3097),AllocFactorMatrix,(N$4+1),FALSE)*$E3103</f>
        <v>5391.518303972045</v>
      </c>
      <c r="O3097" s="22">
        <f ca="1">VLOOKUP(CONCATENATE($F3097," ",$G3097),AllocFactorMatrix,(O$4+1),FALSE)*$E3103</f>
        <v>1477.6903054752279</v>
      </c>
      <c r="P3097" s="22">
        <f ca="1">VLOOKUP(CONCATENATE($F3097," ",$G3097),AllocFactorMatrix,(P$4+1),FALSE)*$E3103</f>
        <v>235.14605127479922</v>
      </c>
      <c r="Q3097" s="22">
        <f ca="1">VLOOKUP(CONCATENATE($F3097," ",$G3097),AllocFactorMatrix,(Q$4+1),FALSE)*$E3103</f>
        <v>0</v>
      </c>
      <c r="R3097" s="22">
        <f t="shared" ref="R3097:R3103" ca="1" si="1451">SUBTOTAL(9,N3097:Q3097)</f>
        <v>7104.3546607220715</v>
      </c>
      <c r="S3097" s="22">
        <f ca="1">VLOOKUP(CONCATENATE($F3097," ",$G3097),AllocFactorMatrix,(S$4+1),FALSE)*$E3103</f>
        <v>233.06154391959092</v>
      </c>
      <c r="T3097" s="22">
        <f ca="1">VLOOKUP(CONCATENATE($F3097," ",$G3097),AllocFactorMatrix,(T$4+1),FALSE)*$E3103</f>
        <v>4241.3225415553297</v>
      </c>
      <c r="U3097" s="22">
        <f ca="1">VLOOKUP(CONCATENATE($F3097," ",$G3097),AllocFactorMatrix,(U$4+1),FALSE)*$E3103</f>
        <v>20666.021697256128</v>
      </c>
      <c r="V3097" s="22">
        <f ca="1">VLOOKUP(CONCATENATE($F3097," ",$G3097),AllocFactorMatrix,(V$4+1),FALSE)*$E3103</f>
        <v>2633.2736158429534</v>
      </c>
      <c r="W3097" s="22">
        <f t="shared" ref="W3097:W3103" ca="1" si="1452">SUBTOTAL(9,S3097:V3097)</f>
        <v>27773.679398574004</v>
      </c>
      <c r="X3097" s="22">
        <f ca="1">VLOOKUP(CONCATENATE($F3097," ",$G3097),AllocFactorMatrix,(X$4+1),FALSE)*$E3103</f>
        <v>1507.8927278727551</v>
      </c>
      <c r="Y3097" s="22">
        <f ca="1">VLOOKUP(CONCATENATE($F3097," ",$G3097),AllocFactorMatrix,(Y$4+1),FALSE)*$E3103</f>
        <v>28.344750070247528</v>
      </c>
      <c r="Z3097" s="22">
        <f t="shared" ca="1" si="1450"/>
        <v>1536.2374779430027</v>
      </c>
      <c r="AA3097" s="22">
        <f ca="1">VLOOKUP(CONCATENATE($F3097," ",$G3097),AllocFactorMatrix,(AA$4+1),FALSE)*$E3103</f>
        <v>21.928578824613275</v>
      </c>
      <c r="AB3097" s="22">
        <f ca="1">VLOOKUP(CONCATENATE($F3097," ",$G3097),AllocFactorMatrix,(AB$4+1),FALSE)*$E3103</f>
        <v>206.06952811682095</v>
      </c>
      <c r="AC3097" s="22">
        <f ca="1">VLOOKUP(CONCATENATE($F3097," ",$G3097),AllocFactorMatrix,(AC$4+1),FALSE)*$E3103</f>
        <v>49.053394991235237</v>
      </c>
    </row>
    <row r="3098" spans="4:29" hidden="1" outlineLevel="1">
      <c r="F3098" s="42" t="str">
        <f>F3103</f>
        <v>RB_GUP</v>
      </c>
      <c r="G3098" s="17" t="str">
        <f>$G$10</f>
        <v>SUBTRAN</v>
      </c>
      <c r="H3098" s="21">
        <f t="shared" ca="1" si="1436"/>
        <v>30706.69855033153</v>
      </c>
      <c r="I3098" s="22">
        <f ca="1">VLOOKUP(CONCATENATE($F3098," ",$G3098),AllocFactorMatrix,(I$4+1),FALSE)*$E3103</f>
        <v>14817.892888694207</v>
      </c>
      <c r="J3098" s="22">
        <f ca="1">VLOOKUP(CONCATENATE($F3098," ",$G3098),AllocFactorMatrix,(J$4+1),FALSE)*$E3103</f>
        <v>3696.9668522117754</v>
      </c>
      <c r="K3098" s="22">
        <f ca="1">VLOOKUP(CONCATENATE($F3098," ",$G3098),AllocFactorMatrix,(K$4+1),FALSE)*$E3103</f>
        <v>46.953668270336941</v>
      </c>
      <c r="L3098" s="22">
        <f ca="1">VLOOKUP(CONCATENATE($F3098," ",$G3098),AllocFactorMatrix,(L$4+1),FALSE)*$E3103</f>
        <v>3.0270292054654573</v>
      </c>
      <c r="M3098" s="22">
        <f t="shared" ca="1" si="1449"/>
        <v>3746.947549687578</v>
      </c>
      <c r="N3098" s="22">
        <f ca="1">VLOOKUP(CONCATENATE($F3098," ",$G3098),AllocFactorMatrix,(N$4+1),FALSE)*$E3103</f>
        <v>1641.7574765147622</v>
      </c>
      <c r="O3098" s="22">
        <f ca="1">VLOOKUP(CONCATENATE($F3098," ",$G3098),AllocFactorMatrix,(O$4+1),FALSE)*$E3103</f>
        <v>450.7049298565172</v>
      </c>
      <c r="P3098" s="22">
        <f ca="1">VLOOKUP(CONCATENATE($F3098," ",$G3098),AllocFactorMatrix,(P$4+1),FALSE)*$E3103</f>
        <v>90.595028261748027</v>
      </c>
      <c r="Q3098" s="22">
        <f ca="1">VLOOKUP(CONCATENATE($F3098," ",$G3098),AllocFactorMatrix,(Q$4+1),FALSE)*$E3103</f>
        <v>0</v>
      </c>
      <c r="R3098" s="22">
        <f t="shared" ca="1" si="1451"/>
        <v>2183.0574346330277</v>
      </c>
      <c r="S3098" s="22">
        <f ca="1">VLOOKUP(CONCATENATE($F3098," ",$G3098),AllocFactorMatrix,(S$4+1),FALSE)*$E3103</f>
        <v>69.572678850530792</v>
      </c>
      <c r="T3098" s="22">
        <f ca="1">VLOOKUP(CONCATENATE($F3098," ",$G3098),AllocFactorMatrix,(T$4+1),FALSE)*$E3103</f>
        <v>1303.4545715568652</v>
      </c>
      <c r="U3098" s="22">
        <f ca="1">VLOOKUP(CONCATENATE($F3098," ",$G3098),AllocFactorMatrix,(U$4+1),FALSE)*$E3103</f>
        <v>8100.218785213945</v>
      </c>
      <c r="V3098" s="22">
        <f ca="1">VLOOKUP(CONCATENATE($F3098," ",$G3098),AllocFactorMatrix,(V$4+1),FALSE)*$E3103</f>
        <v>0</v>
      </c>
      <c r="W3098" s="22">
        <f t="shared" ca="1" si="1452"/>
        <v>9473.2460356213414</v>
      </c>
      <c r="X3098" s="22">
        <f ca="1">VLOOKUP(CONCATENATE($F3098," ",$G3098),AllocFactorMatrix,(X$4+1),FALSE)*$E3103</f>
        <v>460.49101389794987</v>
      </c>
      <c r="Y3098" s="22">
        <f ca="1">VLOOKUP(CONCATENATE($F3098," ",$G3098),AllocFactorMatrix,(Y$4+1),FALSE)*$E3103</f>
        <v>8.8330582072924013</v>
      </c>
      <c r="Z3098" s="22">
        <f t="shared" ca="1" si="1450"/>
        <v>469.32407210524229</v>
      </c>
      <c r="AA3098" s="22">
        <f ca="1">VLOOKUP(CONCATENATE($F3098," ",$G3098),AllocFactorMatrix,(AA$4+1),FALSE)*$E3103</f>
        <v>6.7185011721592129</v>
      </c>
      <c r="AB3098" s="22">
        <f ca="1">VLOOKUP(CONCATENATE($F3098," ",$G3098),AllocFactorMatrix,(AB$4+1),FALSE)*$E3103</f>
        <v>7.6869879995259813</v>
      </c>
      <c r="AC3098" s="22">
        <f ca="1">VLOOKUP(CONCATENATE($F3098," ",$G3098),AllocFactorMatrix,(AC$4+1),FALSE)*$E3103</f>
        <v>1.8250804184427798</v>
      </c>
    </row>
    <row r="3099" spans="4:29" hidden="1" outlineLevel="1">
      <c r="F3099" s="42" t="str">
        <f>F3103</f>
        <v>RB_GUP</v>
      </c>
      <c r="G3099" s="17" t="str">
        <f>$G$11</f>
        <v>DISTPRI</v>
      </c>
      <c r="H3099" s="21">
        <f t="shared" ca="1" si="1436"/>
        <v>45520.91547291405</v>
      </c>
      <c r="I3099" s="22">
        <f ca="1">VLOOKUP(CONCATENATE($F3099," ",$G3099),AllocFactorMatrix,(I$4+1),FALSE)*$E3103</f>
        <v>30108.437893296072</v>
      </c>
      <c r="J3099" s="22">
        <f ca="1">VLOOKUP(CONCATENATE($F3099," ",$G3099),AllocFactorMatrix,(J$4+1),FALSE)*$E3103</f>
        <v>7471.6671765902884</v>
      </c>
      <c r="K3099" s="22">
        <f ca="1">VLOOKUP(CONCATENATE($F3099," ",$G3099),AllocFactorMatrix,(K$4+1),FALSE)*$E3103</f>
        <v>94.859562089354725</v>
      </c>
      <c r="L3099" s="22">
        <f ca="1">VLOOKUP(CONCATENATE($F3099," ",$G3099),AllocFactorMatrix,(L$4+1),FALSE)*$E3103</f>
        <v>0</v>
      </c>
      <c r="M3099" s="22">
        <f t="shared" ca="1" si="1449"/>
        <v>7566.5267386796431</v>
      </c>
      <c r="N3099" s="22">
        <f ca="1">VLOOKUP(CONCATENATE($F3099," ",$G3099),AllocFactorMatrix,(N$4+1),FALSE)*$E3103</f>
        <v>3261.333252775114</v>
      </c>
      <c r="O3099" s="22">
        <f ca="1">VLOOKUP(CONCATENATE($F3099," ",$G3099),AllocFactorMatrix,(O$4+1),FALSE)*$E3103</f>
        <v>896.84313865590968</v>
      </c>
      <c r="P3099" s="22">
        <f ca="1">VLOOKUP(CONCATENATE($F3099," ",$G3099),AllocFactorMatrix,(P$4+1),FALSE)*$E3103</f>
        <v>0</v>
      </c>
      <c r="Q3099" s="22">
        <f ca="1">VLOOKUP(CONCATENATE($F3099," ",$G3099),AllocFactorMatrix,(Q$4+1),FALSE)*$E3103</f>
        <v>0</v>
      </c>
      <c r="R3099" s="22">
        <f t="shared" ca="1" si="1451"/>
        <v>4158.1763914310241</v>
      </c>
      <c r="S3099" s="22">
        <f ca="1">VLOOKUP(CONCATENATE($F3099," ",$G3099),AllocFactorMatrix,(S$4+1),FALSE)*$E3103</f>
        <v>139.74690229241969</v>
      </c>
      <c r="T3099" s="22">
        <f ca="1">VLOOKUP(CONCATENATE($F3099," ",$G3099),AllocFactorMatrix,(T$4+1),FALSE)*$E3103</f>
        <v>2581.0921105098564</v>
      </c>
      <c r="U3099" s="22">
        <f ca="1">VLOOKUP(CONCATENATE($F3099," ",$G3099),AllocFactorMatrix,(U$4+1),FALSE)*$E3103</f>
        <v>0</v>
      </c>
      <c r="V3099" s="22">
        <f ca="1">VLOOKUP(CONCATENATE($F3099," ",$G3099),AllocFactorMatrix,(V$4+1),FALSE)*$E3103</f>
        <v>0</v>
      </c>
      <c r="W3099" s="22">
        <f t="shared" ca="1" si="1452"/>
        <v>2720.8390128022761</v>
      </c>
      <c r="X3099" s="22">
        <f ca="1">VLOOKUP(CONCATENATE($F3099," ",$G3099),AllocFactorMatrix,(X$4+1),FALSE)*$E3103</f>
        <v>916.71332935491409</v>
      </c>
      <c r="Y3099" s="22">
        <f ca="1">VLOOKUP(CONCATENATE($F3099," ",$G3099),AllocFactorMatrix,(Y$4+1),FALSE)*$E3103</f>
        <v>17.606338560840793</v>
      </c>
      <c r="Z3099" s="22">
        <f t="shared" ca="1" si="1450"/>
        <v>934.31966791575485</v>
      </c>
      <c r="AA3099" s="22">
        <f ca="1">VLOOKUP(CONCATENATE($F3099," ",$G3099),AllocFactorMatrix,(AA$4+1),FALSE)*$E3103</f>
        <v>13.455699364811997</v>
      </c>
      <c r="AB3099" s="22">
        <f ca="1">VLOOKUP(CONCATENATE($F3099," ",$G3099),AllocFactorMatrix,(AB$4+1),FALSE)*$E3103</f>
        <v>15.483839250832942</v>
      </c>
      <c r="AC3099" s="22">
        <f ca="1">VLOOKUP(CONCATENATE($F3099," ",$G3099),AllocFactorMatrix,(AC$4+1),FALSE)*$E3103</f>
        <v>3.6762301736376499</v>
      </c>
    </row>
    <row r="3100" spans="4:29" hidden="1" outlineLevel="1">
      <c r="F3100" s="42" t="str">
        <f>F3103</f>
        <v>RB_GUP</v>
      </c>
      <c r="G3100" s="17" t="str">
        <f>$G$12</f>
        <v>DISTSEC</v>
      </c>
      <c r="H3100" s="21">
        <f t="shared" ca="1" si="1436"/>
        <v>15097.257463131637</v>
      </c>
      <c r="I3100" s="22">
        <f ca="1">VLOOKUP(CONCATENATE($F3100," ",$G3100),AllocFactorMatrix,(I$4+1),FALSE)*$E3103</f>
        <v>11479.629060032183</v>
      </c>
      <c r="J3100" s="22">
        <f ca="1">VLOOKUP(CONCATENATE($F3100," ",$G3100),AllocFactorMatrix,(J$4+1),FALSE)*$E3103</f>
        <v>2317.0814012672167</v>
      </c>
      <c r="K3100" s="22">
        <f ca="1">VLOOKUP(CONCATENATE($F3100," ",$G3100),AllocFactorMatrix,(K$4+1),FALSE)*$E3103</f>
        <v>0</v>
      </c>
      <c r="L3100" s="22">
        <f ca="1">VLOOKUP(CONCATENATE($F3100," ",$G3100),AllocFactorMatrix,(L$4+1),FALSE)*$E3103</f>
        <v>0</v>
      </c>
      <c r="M3100" s="22">
        <f t="shared" ca="1" si="1449"/>
        <v>2317.0814012672167</v>
      </c>
      <c r="N3100" s="22">
        <f ca="1">VLOOKUP(CONCATENATE($F3100," ",$G3100),AllocFactorMatrix,(N$4+1),FALSE)*$E3103</f>
        <v>887.48921540433946</v>
      </c>
      <c r="O3100" s="22">
        <f ca="1">VLOOKUP(CONCATENATE($F3100," ",$G3100),AllocFactorMatrix,(O$4+1),FALSE)*$E3103</f>
        <v>0</v>
      </c>
      <c r="P3100" s="22">
        <f ca="1">VLOOKUP(CONCATENATE($F3100," ",$G3100),AllocFactorMatrix,(P$4+1),FALSE)*$E3103</f>
        <v>0</v>
      </c>
      <c r="Q3100" s="22">
        <f ca="1">VLOOKUP(CONCATENATE($F3100," ",$G3100),AllocFactorMatrix,(Q$4+1),FALSE)*$E3103</f>
        <v>0</v>
      </c>
      <c r="R3100" s="22">
        <f t="shared" ca="1" si="1451"/>
        <v>887.48921540433946</v>
      </c>
      <c r="S3100" s="22">
        <f ca="1">VLOOKUP(CONCATENATE($F3100," ",$G3100),AllocFactorMatrix,(S$4+1),FALSE)*$E3103</f>
        <v>31.170483447273309</v>
      </c>
      <c r="T3100" s="22">
        <f ca="1">VLOOKUP(CONCATENATE($F3100," ",$G3100),AllocFactorMatrix,(T$4+1),FALSE)*$E3103</f>
        <v>0</v>
      </c>
      <c r="U3100" s="22">
        <f ca="1">VLOOKUP(CONCATENATE($F3100," ",$G3100),AllocFactorMatrix,(U$4+1),FALSE)*$E3103</f>
        <v>0</v>
      </c>
      <c r="V3100" s="22">
        <f ca="1">VLOOKUP(CONCATENATE($F3100," ",$G3100),AllocFactorMatrix,(V$4+1),FALSE)*$E3103</f>
        <v>0</v>
      </c>
      <c r="W3100" s="22">
        <f t="shared" ca="1" si="1452"/>
        <v>31.170483447273309</v>
      </c>
      <c r="X3100" s="22">
        <f ca="1">VLOOKUP(CONCATENATE($F3100," ",$G3100),AllocFactorMatrix,(X$4+1),FALSE)*$E3103</f>
        <v>257.43176425123443</v>
      </c>
      <c r="Y3100" s="22">
        <f ca="1">VLOOKUP(CONCATENATE($F3100," ",$G3100),AllocFactorMatrix,(Y$4+1),FALSE)*$E3103</f>
        <v>0</v>
      </c>
      <c r="Z3100" s="22">
        <f t="shared" ca="1" si="1450"/>
        <v>257.43176425123443</v>
      </c>
      <c r="AA3100" s="22">
        <f ca="1">VLOOKUP(CONCATENATE($F3100," ",$G3100),AllocFactorMatrix,(AA$4+1),FALSE)*$E3103</f>
        <v>3.3136004192875559</v>
      </c>
      <c r="AB3100" s="22">
        <f ca="1">VLOOKUP(CONCATENATE($F3100," ",$G3100),AllocFactorMatrix,(AB$4+1),FALSE)*$E3103</f>
        <v>98.656792607794387</v>
      </c>
      <c r="AC3100" s="22">
        <f ca="1">VLOOKUP(CONCATENATE($F3100," ",$G3100),AllocFactorMatrix,(AC$4+1),FALSE)*$E3103</f>
        <v>22.485145702308412</v>
      </c>
    </row>
    <row r="3101" spans="4:29" hidden="1" outlineLevel="1">
      <c r="F3101" s="42" t="str">
        <f>F3103</f>
        <v>RB_GUP</v>
      </c>
      <c r="G3101" s="17" t="str">
        <f>$G$13</f>
        <v>ENERGY</v>
      </c>
      <c r="H3101" s="21">
        <f t="shared" ca="1" si="1436"/>
        <v>4532.4998930745714</v>
      </c>
      <c r="I3101" s="22">
        <f ca="1">VLOOKUP(CONCATENATE($F3101," ",$G3101),AllocFactorMatrix,(I$4+1),FALSE)*$E3103</f>
        <v>1665.3249611200097</v>
      </c>
      <c r="J3101" s="22">
        <f ca="1">VLOOKUP(CONCATENATE($F3101," ",$G3101),AllocFactorMatrix,(J$4+1),FALSE)*$E3103</f>
        <v>526.0568619823373</v>
      </c>
      <c r="K3101" s="22">
        <f ca="1">VLOOKUP(CONCATENATE($F3101," ",$G3101),AllocFactorMatrix,(K$4+1),FALSE)*$E3103</f>
        <v>6.5696916881443279</v>
      </c>
      <c r="L3101" s="22">
        <f ca="1">VLOOKUP(CONCATENATE($F3101," ",$G3101),AllocFactorMatrix,(L$4+1),FALSE)*$E3103</f>
        <v>0.33280566232621539</v>
      </c>
      <c r="M3101" s="22">
        <f t="shared" ca="1" si="1449"/>
        <v>532.95935933280782</v>
      </c>
      <c r="N3101" s="22">
        <f ca="1">VLOOKUP(CONCATENATE($F3101," ",$G3101),AllocFactorMatrix,(N$4+1),FALSE)*$E3103</f>
        <v>266.52373279031872</v>
      </c>
      <c r="O3101" s="22">
        <f ca="1">VLOOKUP(CONCATENATE($F3101," ",$G3101),AllocFactorMatrix,(O$4+1),FALSE)*$E3103</f>
        <v>71.901088322212829</v>
      </c>
      <c r="P3101" s="22">
        <f ca="1">VLOOKUP(CONCATENATE($F3101," ",$G3101),AllocFactorMatrix,(P$4+1),FALSE)*$E3103</f>
        <v>11.204235854304988</v>
      </c>
      <c r="Q3101" s="22">
        <f ca="1">VLOOKUP(CONCATENATE($F3101," ",$G3101),AllocFactorMatrix,(Q$4+1),FALSE)*$E3103</f>
        <v>0</v>
      </c>
      <c r="R3101" s="22">
        <f t="shared" ca="1" si="1451"/>
        <v>349.62905696683657</v>
      </c>
      <c r="S3101" s="22">
        <f ca="1">VLOOKUP(CONCATENATE($F3101," ",$G3101),AllocFactorMatrix,(S$4+1),FALSE)*$E3103</f>
        <v>13.422623906870996</v>
      </c>
      <c r="T3101" s="22">
        <f ca="1">VLOOKUP(CONCATENATE($F3101," ",$G3101),AllocFactorMatrix,(T$4+1),FALSE)*$E3103</f>
        <v>265.31567581975742</v>
      </c>
      <c r="U3101" s="22">
        <f ca="1">VLOOKUP(CONCATENATE($F3101," ",$G3101),AllocFactorMatrix,(U$4+1),FALSE)*$E3103</f>
        <v>1394.7925564389891</v>
      </c>
      <c r="V3101" s="22">
        <f ca="1">VLOOKUP(CONCATENATE($F3101," ",$G3101),AllocFactorMatrix,(V$4+1),FALSE)*$E3103</f>
        <v>195.03779981071696</v>
      </c>
      <c r="W3101" s="22">
        <f t="shared" ca="1" si="1452"/>
        <v>1868.5686559763344</v>
      </c>
      <c r="X3101" s="22">
        <f ca="1">VLOOKUP(CONCATENATE($F3101," ",$G3101),AllocFactorMatrix,(X$4+1),FALSE)*$E3103</f>
        <v>74.935180304281133</v>
      </c>
      <c r="Y3101" s="22">
        <f ca="1">VLOOKUP(CONCATENATE($F3101," ",$G3101),AllocFactorMatrix,(Y$4+1),FALSE)*$E3103</f>
        <v>1.416961470700381</v>
      </c>
      <c r="Z3101" s="22">
        <f t="shared" ca="1" si="1450"/>
        <v>76.352141774981519</v>
      </c>
      <c r="AA3101" s="22">
        <f ca="1">VLOOKUP(CONCATENATE($F3101," ",$G3101),AllocFactorMatrix,(AA$4+1),FALSE)*$E3103</f>
        <v>1.413383776969438</v>
      </c>
      <c r="AB3101" s="22">
        <f ca="1">VLOOKUP(CONCATENATE($F3101," ",$G3101),AllocFactorMatrix,(AB$4+1),FALSE)*$E3103</f>
        <v>30.987630896008287</v>
      </c>
      <c r="AC3101" s="22">
        <f ca="1">VLOOKUP(CONCATENATE($F3101," ",$G3101),AllocFactorMatrix,(AC$4+1),FALSE)*$E3103</f>
        <v>7.2647032306238026</v>
      </c>
    </row>
    <row r="3102" spans="4:29" hidden="1" outlineLevel="1">
      <c r="F3102" s="42" t="str">
        <f>F3103</f>
        <v>RB_GUP</v>
      </c>
      <c r="G3102" s="17" t="str">
        <f>$G$14</f>
        <v>CUSTOMER</v>
      </c>
      <c r="H3102" s="21">
        <f t="shared" ca="1" si="1436"/>
        <v>121835.27959162954</v>
      </c>
      <c r="I3102" s="22">
        <f ca="1">VLOOKUP(CONCATENATE($F3102," ",$G3102),AllocFactorMatrix,(I$4+1),FALSE)*$E3103</f>
        <v>90935.811229615167</v>
      </c>
      <c r="J3102" s="22">
        <f ca="1">VLOOKUP(CONCATENATE($F3102," ",$G3102),AllocFactorMatrix,(J$4+1),FALSE)*$E3103</f>
        <v>22306.110809347527</v>
      </c>
      <c r="K3102" s="22">
        <f ca="1">VLOOKUP(CONCATENATE($F3102," ",$G3102),AllocFactorMatrix,(K$4+1),FALSE)*$E3103</f>
        <v>246.9178292886765</v>
      </c>
      <c r="L3102" s="22">
        <f ca="1">VLOOKUP(CONCATENATE($F3102," ",$G3102),AllocFactorMatrix,(L$4+1),FALSE)*$E3103</f>
        <v>18.190312877776069</v>
      </c>
      <c r="M3102" s="22">
        <f t="shared" ca="1" si="1449"/>
        <v>22571.21895151398</v>
      </c>
      <c r="N3102" s="22">
        <f ca="1">VLOOKUP(CONCATENATE($F3102," ",$G3102),AllocFactorMatrix,(N$4+1),FALSE)*$E3103</f>
        <v>413.80069942338787</v>
      </c>
      <c r="O3102" s="22">
        <f ca="1">VLOOKUP(CONCATENATE($F3102," ",$G3102),AllocFactorMatrix,(O$4+1),FALSE)*$E3103</f>
        <v>130.16822113320924</v>
      </c>
      <c r="P3102" s="22">
        <f ca="1">VLOOKUP(CONCATENATE($F3102," ",$G3102),AllocFactorMatrix,(P$4+1),FALSE)*$E3103</f>
        <v>52.177243603946749</v>
      </c>
      <c r="Q3102" s="22">
        <f ca="1">VLOOKUP(CONCATENATE($F3102," ",$G3102),AllocFactorMatrix,(Q$4+1),FALSE)*$E3103</f>
        <v>0</v>
      </c>
      <c r="R3102" s="22">
        <f t="shared" ca="1" si="1451"/>
        <v>596.14616416054389</v>
      </c>
      <c r="S3102" s="22">
        <f ca="1">VLOOKUP(CONCATENATE($F3102," ",$G3102),AllocFactorMatrix,(S$4+1),FALSE)*$E3103</f>
        <v>3.8431998190508629</v>
      </c>
      <c r="T3102" s="22">
        <f ca="1">VLOOKUP(CONCATENATE($F3102," ",$G3102),AllocFactorMatrix,(T$4+1),FALSE)*$E3103</f>
        <v>95.493860155889607</v>
      </c>
      <c r="U3102" s="22">
        <f ca="1">VLOOKUP(CONCATENATE($F3102," ",$G3102),AllocFactorMatrix,(U$4+1),FALSE)*$E3103</f>
        <v>172.93368737054308</v>
      </c>
      <c r="V3102" s="22">
        <f ca="1">VLOOKUP(CONCATENATE($F3102," ",$G3102),AllocFactorMatrix,(V$4+1),FALSE)*$E3103</f>
        <v>33.522966824560029</v>
      </c>
      <c r="W3102" s="22">
        <f t="shared" ca="1" si="1452"/>
        <v>305.79371417004359</v>
      </c>
      <c r="X3102" s="22">
        <f ca="1">VLOOKUP(CONCATENATE($F3102," ",$G3102),AllocFactorMatrix,(X$4+1),FALSE)*$E3103</f>
        <v>132.47611497150396</v>
      </c>
      <c r="Y3102" s="22">
        <f ca="1">VLOOKUP(CONCATENATE($F3102," ",$G3102),AllocFactorMatrix,(Y$4+1),FALSE)*$E3103</f>
        <v>1.5464014172335789</v>
      </c>
      <c r="Z3102" s="22">
        <f t="shared" ca="1" si="1450"/>
        <v>134.02251638873753</v>
      </c>
      <c r="AA3102" s="22">
        <f ca="1">VLOOKUP(CONCATENATE($F3102," ",$G3102),AllocFactorMatrix,(AA$4+1),FALSE)*$E3103</f>
        <v>9.4774446230692941</v>
      </c>
      <c r="AB3102" s="22">
        <f ca="1">VLOOKUP(CONCATENATE($F3102," ",$G3102),AllocFactorMatrix,(AB$4+1),FALSE)*$E3103</f>
        <v>6425.0967887105671</v>
      </c>
      <c r="AC3102" s="22">
        <f ca="1">VLOOKUP(CONCATENATE($F3102," ",$G3102),AllocFactorMatrix,(AC$4+1),FALSE)*$E3103</f>
        <v>857.7127824474494</v>
      </c>
    </row>
    <row r="3103" spans="4:29" collapsed="1">
      <c r="D3103" s="17" t="s">
        <v>335</v>
      </c>
      <c r="E3103" s="19">
        <v>465836</v>
      </c>
      <c r="F3103" s="42" t="s">
        <v>73</v>
      </c>
      <c r="G3103" s="17" t="str">
        <f>$G$15</f>
        <v>TOTAL</v>
      </c>
      <c r="H3103" s="21">
        <f t="shared" ca="1" si="1436"/>
        <v>465836</v>
      </c>
      <c r="I3103" s="22">
        <f ca="1">VLOOKUP(CONCATENATE($F3103," ",$G3103),AllocFactorMatrix,(I$4+1),FALSE)*$E3103</f>
        <v>272038.69514020416</v>
      </c>
      <c r="J3103" s="22">
        <f ca="1">VLOOKUP(CONCATENATE($F3103," ",$G3103),AllocFactorMatrix,(J$4+1),FALSE)*$E3103</f>
        <v>67084.133197450123</v>
      </c>
      <c r="K3103" s="22">
        <f ca="1">VLOOKUP(CONCATENATE($F3103," ",$G3103),AllocFactorMatrix,(K$4+1),FALSE)*$E3103</f>
        <v>785.22721454204668</v>
      </c>
      <c r="L3103" s="22">
        <f ca="1">VLOOKUP(CONCATENATE($F3103," ",$G3103),AllocFactorMatrix,(L$4+1),FALSE)*$E3103</f>
        <v>41.065579638263884</v>
      </c>
      <c r="M3103" s="22">
        <f t="shared" ca="1" si="1449"/>
        <v>67910.425991630429</v>
      </c>
      <c r="N3103" s="22">
        <f ca="1">VLOOKUP(CONCATENATE($F3103," ",$G3103),AllocFactorMatrix,(N$4+1),FALSE)*$E3103</f>
        <v>20274.112704762934</v>
      </c>
      <c r="O3103" s="22">
        <f ca="1">VLOOKUP(CONCATENATE($F3103," ",$G3103),AllocFactorMatrix,(O$4+1),FALSE)*$E3103</f>
        <v>5332.7571134852988</v>
      </c>
      <c r="P3103" s="22">
        <f ca="1">VLOOKUP(CONCATENATE($F3103," ",$G3103),AllocFactorMatrix,(P$4+1),FALSE)*$E3103</f>
        <v>755.99058802596926</v>
      </c>
      <c r="Q3103" s="22">
        <f ca="1">VLOOKUP(CONCATENATE($F3103," ",$G3103),AllocFactorMatrix,(Q$4+1),FALSE)*$E3103</f>
        <v>0</v>
      </c>
      <c r="R3103" s="22">
        <f t="shared" ca="1" si="1451"/>
        <v>26362.860406274202</v>
      </c>
      <c r="S3103" s="22">
        <f ca="1">VLOOKUP(CONCATENATE($F3103," ",$G3103),AllocFactorMatrix,(S$4+1),FALSE)*$E3103</f>
        <v>854.43327352758331</v>
      </c>
      <c r="T3103" s="22">
        <f ca="1">VLOOKUP(CONCATENATE($F3103," ",$G3103),AllocFactorMatrix,(T$4+1),FALSE)*$E3103</f>
        <v>15103.866813023607</v>
      </c>
      <c r="U3103" s="22">
        <f ca="1">VLOOKUP(CONCATENATE($F3103," ",$G3103),AllocFactorMatrix,(U$4+1),FALSE)*$E3103</f>
        <v>62576.492624056809</v>
      </c>
      <c r="V3103" s="22">
        <f ca="1">VLOOKUP(CONCATENATE($F3103," ",$G3103),AllocFactorMatrix,(V$4+1),FALSE)*$E3103</f>
        <v>6970.1912785721988</v>
      </c>
      <c r="W3103" s="22">
        <f t="shared" ca="1" si="1452"/>
        <v>85504.983989180197</v>
      </c>
      <c r="X3103" s="22">
        <f ca="1">VLOOKUP(CONCATENATE($F3103," ",$G3103),AllocFactorMatrix,(X$4+1),FALSE)*$E3103</f>
        <v>5702.5105015606669</v>
      </c>
      <c r="Y3103" s="22">
        <f ca="1">VLOOKUP(CONCATENATE($F3103," ",$G3103),AllocFactorMatrix,(Y$4+1),FALSE)*$E3103</f>
        <v>101.97016426496344</v>
      </c>
      <c r="Z3103" s="22">
        <f t="shared" ca="1" si="1450"/>
        <v>5804.4806658256302</v>
      </c>
      <c r="AA3103" s="22">
        <f ca="1">VLOOKUP(CONCATENATE($F3103," ",$G3103),AllocFactorMatrix,(AA$4+1),FALSE)*$E3103</f>
        <v>90.519538982243276</v>
      </c>
      <c r="AB3103" s="22">
        <f ca="1">VLOOKUP(CONCATENATE($F3103," ",$G3103),AllocFactorMatrix,(AB$4+1),FALSE)*$E3103</f>
        <v>7105.4852509891543</v>
      </c>
      <c r="AC3103" s="22">
        <f ca="1">VLOOKUP(CONCATENATE($F3103," ",$G3103),AllocFactorMatrix,(AC$4+1),FALSE)*$E3103</f>
        <v>1018.5490169139216</v>
      </c>
    </row>
    <row r="3104" spans="4:29" hidden="1" outlineLevel="1">
      <c r="F3104" s="42" t="str">
        <f>F3111</f>
        <v>LABOR_M</v>
      </c>
      <c r="G3104" s="17" t="str">
        <f>$G$8</f>
        <v>PRODUCTION</v>
      </c>
      <c r="H3104" s="21">
        <f t="shared" ca="1" si="1436"/>
        <v>0</v>
      </c>
      <c r="I3104" s="22">
        <f ca="1">VLOOKUP(CONCATENATE($F3104," ",$G3104),AllocFactorMatrix,(I$4+1),FALSE)*$E3111</f>
        <v>0</v>
      </c>
      <c r="J3104" s="22">
        <f ca="1">VLOOKUP(CONCATENATE($F3104," ",$G3104),AllocFactorMatrix,(J$4+1),FALSE)*$E3111</f>
        <v>0</v>
      </c>
      <c r="K3104" s="22">
        <f ca="1">VLOOKUP(CONCATENATE($F3104," ",$G3104),AllocFactorMatrix,(K$4+1),FALSE)*$E3111</f>
        <v>0</v>
      </c>
      <c r="L3104" s="22">
        <f ca="1">VLOOKUP(CONCATENATE($F3104," ",$G3104),AllocFactorMatrix,(L$4+1),FALSE)*$E3111</f>
        <v>0</v>
      </c>
      <c r="M3104" s="22">
        <f t="shared" ref="M3104:M3111" ca="1" si="1453">SUBTOTAL(9,J3104:L3104)</f>
        <v>0</v>
      </c>
      <c r="N3104" s="22">
        <f ca="1">VLOOKUP(CONCATENATE($F3104," ",$G3104),AllocFactorMatrix,(N$4+1),FALSE)*$E3111</f>
        <v>0</v>
      </c>
      <c r="O3104" s="22">
        <f ca="1">VLOOKUP(CONCATENATE($F3104," ",$G3104),AllocFactorMatrix,(O$4+1),FALSE)*$E3111</f>
        <v>0</v>
      </c>
      <c r="P3104" s="22">
        <f ca="1">VLOOKUP(CONCATENATE($F3104," ",$G3104),AllocFactorMatrix,(P$4+1),FALSE)*$E3111</f>
        <v>0</v>
      </c>
      <c r="Q3104" s="22">
        <f ca="1">VLOOKUP(CONCATENATE($F3104," ",$G3104),AllocFactorMatrix,(Q$4+1),FALSE)*$E3111</f>
        <v>0</v>
      </c>
      <c r="R3104" s="22">
        <f ca="1">SUBTOTAL(9,N3104:Q3104)</f>
        <v>0</v>
      </c>
      <c r="S3104" s="22">
        <f ca="1">VLOOKUP(CONCATENATE($F3104," ",$G3104),AllocFactorMatrix,(S$4+1),FALSE)*$E3111</f>
        <v>0</v>
      </c>
      <c r="T3104" s="22">
        <f ca="1">VLOOKUP(CONCATENATE($F3104," ",$G3104),AllocFactorMatrix,(T$4+1),FALSE)*$E3111</f>
        <v>0</v>
      </c>
      <c r="U3104" s="22">
        <f ca="1">VLOOKUP(CONCATENATE($F3104," ",$G3104),AllocFactorMatrix,(U$4+1),FALSE)*$E3111</f>
        <v>0</v>
      </c>
      <c r="V3104" s="22">
        <f ca="1">VLOOKUP(CONCATENATE($F3104," ",$G3104),AllocFactorMatrix,(V$4+1),FALSE)*$E3111</f>
        <v>0</v>
      </c>
      <c r="W3104" s="22">
        <f ca="1">SUBTOTAL(9,S3104:V3104)</f>
        <v>0</v>
      </c>
      <c r="X3104" s="22">
        <f ca="1">VLOOKUP(CONCATENATE($F3104," ",$G3104),AllocFactorMatrix,(X$4+1),FALSE)*$E3111</f>
        <v>0</v>
      </c>
      <c r="Y3104" s="22">
        <f ca="1">VLOOKUP(CONCATENATE($F3104," ",$G3104),AllocFactorMatrix,(Y$4+1),FALSE)*$E3111</f>
        <v>0</v>
      </c>
      <c r="Z3104" s="22">
        <f t="shared" ref="Z3104:Z3111" ca="1" si="1454">SUBTOTAL(9,X3104:Y3104)</f>
        <v>0</v>
      </c>
      <c r="AA3104" s="22">
        <f ca="1">VLOOKUP(CONCATENATE($F3104," ",$G3104),AllocFactorMatrix,(AA$4+1),FALSE)*$E3111</f>
        <v>0</v>
      </c>
      <c r="AB3104" s="22">
        <f ca="1">VLOOKUP(CONCATENATE($F3104," ",$G3104),AllocFactorMatrix,(AB$4+1),FALSE)*$E3111</f>
        <v>0</v>
      </c>
      <c r="AC3104" s="22">
        <f ca="1">VLOOKUP(CONCATENATE($F3104," ",$G3104),AllocFactorMatrix,(AC$4+1),FALSE)*$E3111</f>
        <v>0</v>
      </c>
    </row>
    <row r="3105" spans="4:29" hidden="1" outlineLevel="1">
      <c r="F3105" s="42" t="str">
        <f>F3111</f>
        <v>LABOR_M</v>
      </c>
      <c r="G3105" s="17" t="str">
        <f>$G$9</f>
        <v>BULKTRAN</v>
      </c>
      <c r="H3105" s="21">
        <f t="shared" ca="1" si="1436"/>
        <v>0</v>
      </c>
      <c r="I3105" s="22">
        <f ca="1">VLOOKUP(CONCATENATE($F3105," ",$G3105),AllocFactorMatrix,(I$4+1),FALSE)*$E3111</f>
        <v>0</v>
      </c>
      <c r="J3105" s="22">
        <f ca="1">VLOOKUP(CONCATENATE($F3105," ",$G3105),AllocFactorMatrix,(J$4+1),FALSE)*$E3111</f>
        <v>0</v>
      </c>
      <c r="K3105" s="22">
        <f ca="1">VLOOKUP(CONCATENATE($F3105," ",$G3105),AllocFactorMatrix,(K$4+1),FALSE)*$E3111</f>
        <v>0</v>
      </c>
      <c r="L3105" s="22">
        <f ca="1">VLOOKUP(CONCATENATE($F3105," ",$G3105),AllocFactorMatrix,(L$4+1),FALSE)*$E3111</f>
        <v>0</v>
      </c>
      <c r="M3105" s="22">
        <f t="shared" ca="1" si="1453"/>
        <v>0</v>
      </c>
      <c r="N3105" s="22">
        <f ca="1">VLOOKUP(CONCATENATE($F3105," ",$G3105),AllocFactorMatrix,(N$4+1),FALSE)*$E3111</f>
        <v>0</v>
      </c>
      <c r="O3105" s="22">
        <f ca="1">VLOOKUP(CONCATENATE($F3105," ",$G3105),AllocFactorMatrix,(O$4+1),FALSE)*$E3111</f>
        <v>0</v>
      </c>
      <c r="P3105" s="22">
        <f ca="1">VLOOKUP(CONCATENATE($F3105," ",$G3105),AllocFactorMatrix,(P$4+1),FALSE)*$E3111</f>
        <v>0</v>
      </c>
      <c r="Q3105" s="22">
        <f ca="1">VLOOKUP(CONCATENATE($F3105," ",$G3105),AllocFactorMatrix,(Q$4+1),FALSE)*$E3111</f>
        <v>0</v>
      </c>
      <c r="R3105" s="22">
        <f t="shared" ref="R3105:R3111" ca="1" si="1455">SUBTOTAL(9,N3105:Q3105)</f>
        <v>0</v>
      </c>
      <c r="S3105" s="22">
        <f ca="1">VLOOKUP(CONCATENATE($F3105," ",$G3105),AllocFactorMatrix,(S$4+1),FALSE)*$E3111</f>
        <v>0</v>
      </c>
      <c r="T3105" s="22">
        <f ca="1">VLOOKUP(CONCATENATE($F3105," ",$G3105),AllocFactorMatrix,(T$4+1),FALSE)*$E3111</f>
        <v>0</v>
      </c>
      <c r="U3105" s="22">
        <f ca="1">VLOOKUP(CONCATENATE($F3105," ",$G3105),AllocFactorMatrix,(U$4+1),FALSE)*$E3111</f>
        <v>0</v>
      </c>
      <c r="V3105" s="22">
        <f ca="1">VLOOKUP(CONCATENATE($F3105," ",$G3105),AllocFactorMatrix,(V$4+1),FALSE)*$E3111</f>
        <v>0</v>
      </c>
      <c r="W3105" s="22">
        <f t="shared" ref="W3105:W3111" ca="1" si="1456">SUBTOTAL(9,S3105:V3105)</f>
        <v>0</v>
      </c>
      <c r="X3105" s="22">
        <f ca="1">VLOOKUP(CONCATENATE($F3105," ",$G3105),AllocFactorMatrix,(X$4+1),FALSE)*$E3111</f>
        <v>0</v>
      </c>
      <c r="Y3105" s="22">
        <f ca="1">VLOOKUP(CONCATENATE($F3105," ",$G3105),AllocFactorMatrix,(Y$4+1),FALSE)*$E3111</f>
        <v>0</v>
      </c>
      <c r="Z3105" s="22">
        <f t="shared" ca="1" si="1454"/>
        <v>0</v>
      </c>
      <c r="AA3105" s="22">
        <f ca="1">VLOOKUP(CONCATENATE($F3105," ",$G3105),AllocFactorMatrix,(AA$4+1),FALSE)*$E3111</f>
        <v>0</v>
      </c>
      <c r="AB3105" s="22">
        <f ca="1">VLOOKUP(CONCATENATE($F3105," ",$G3105),AllocFactorMatrix,(AB$4+1),FALSE)*$E3111</f>
        <v>0</v>
      </c>
      <c r="AC3105" s="22">
        <f ca="1">VLOOKUP(CONCATENATE($F3105," ",$G3105),AllocFactorMatrix,(AC$4+1),FALSE)*$E3111</f>
        <v>0</v>
      </c>
    </row>
    <row r="3106" spans="4:29" hidden="1" outlineLevel="1">
      <c r="F3106" s="42" t="str">
        <f>F3111</f>
        <v>LABOR_M</v>
      </c>
      <c r="G3106" s="17" t="str">
        <f>$G$10</f>
        <v>SUBTRAN</v>
      </c>
      <c r="H3106" s="21">
        <f t="shared" ca="1" si="1436"/>
        <v>0</v>
      </c>
      <c r="I3106" s="22">
        <f ca="1">VLOOKUP(CONCATENATE($F3106," ",$G3106),AllocFactorMatrix,(I$4+1),FALSE)*$E3111</f>
        <v>0</v>
      </c>
      <c r="J3106" s="22">
        <f ca="1">VLOOKUP(CONCATENATE($F3106," ",$G3106),AllocFactorMatrix,(J$4+1),FALSE)*$E3111</f>
        <v>0</v>
      </c>
      <c r="K3106" s="22">
        <f ca="1">VLOOKUP(CONCATENATE($F3106," ",$G3106),AllocFactorMatrix,(K$4+1),FALSE)*$E3111</f>
        <v>0</v>
      </c>
      <c r="L3106" s="22">
        <f ca="1">VLOOKUP(CONCATENATE($F3106," ",$G3106),AllocFactorMatrix,(L$4+1),FALSE)*$E3111</f>
        <v>0</v>
      </c>
      <c r="M3106" s="22">
        <f t="shared" ca="1" si="1453"/>
        <v>0</v>
      </c>
      <c r="N3106" s="22">
        <f ca="1">VLOOKUP(CONCATENATE($F3106," ",$G3106),AllocFactorMatrix,(N$4+1),FALSE)*$E3111</f>
        <v>0</v>
      </c>
      <c r="O3106" s="22">
        <f ca="1">VLOOKUP(CONCATENATE($F3106," ",$G3106),AllocFactorMatrix,(O$4+1),FALSE)*$E3111</f>
        <v>0</v>
      </c>
      <c r="P3106" s="22">
        <f ca="1">VLOOKUP(CONCATENATE($F3106," ",$G3106),AllocFactorMatrix,(P$4+1),FALSE)*$E3111</f>
        <v>0</v>
      </c>
      <c r="Q3106" s="22">
        <f ca="1">VLOOKUP(CONCATENATE($F3106," ",$G3106),AllocFactorMatrix,(Q$4+1),FALSE)*$E3111</f>
        <v>0</v>
      </c>
      <c r="R3106" s="22">
        <f t="shared" ca="1" si="1455"/>
        <v>0</v>
      </c>
      <c r="S3106" s="22">
        <f ca="1">VLOOKUP(CONCATENATE($F3106," ",$G3106),AllocFactorMatrix,(S$4+1),FALSE)*$E3111</f>
        <v>0</v>
      </c>
      <c r="T3106" s="22">
        <f ca="1">VLOOKUP(CONCATENATE($F3106," ",$G3106),AllocFactorMatrix,(T$4+1),FALSE)*$E3111</f>
        <v>0</v>
      </c>
      <c r="U3106" s="22">
        <f ca="1">VLOOKUP(CONCATENATE($F3106," ",$G3106),AllocFactorMatrix,(U$4+1),FALSE)*$E3111</f>
        <v>0</v>
      </c>
      <c r="V3106" s="22">
        <f ca="1">VLOOKUP(CONCATENATE($F3106," ",$G3106),AllocFactorMatrix,(V$4+1),FALSE)*$E3111</f>
        <v>0</v>
      </c>
      <c r="W3106" s="22">
        <f t="shared" ca="1" si="1456"/>
        <v>0</v>
      </c>
      <c r="X3106" s="22">
        <f ca="1">VLOOKUP(CONCATENATE($F3106," ",$G3106),AllocFactorMatrix,(X$4+1),FALSE)*$E3111</f>
        <v>0</v>
      </c>
      <c r="Y3106" s="22">
        <f ca="1">VLOOKUP(CONCATENATE($F3106," ",$G3106),AllocFactorMatrix,(Y$4+1),FALSE)*$E3111</f>
        <v>0</v>
      </c>
      <c r="Z3106" s="22">
        <f t="shared" ca="1" si="1454"/>
        <v>0</v>
      </c>
      <c r="AA3106" s="22">
        <f ca="1">VLOOKUP(CONCATENATE($F3106," ",$G3106),AllocFactorMatrix,(AA$4+1),FALSE)*$E3111</f>
        <v>0</v>
      </c>
      <c r="AB3106" s="22">
        <f ca="1">VLOOKUP(CONCATENATE($F3106," ",$G3106),AllocFactorMatrix,(AB$4+1),FALSE)*$E3111</f>
        <v>0</v>
      </c>
      <c r="AC3106" s="22">
        <f ca="1">VLOOKUP(CONCATENATE($F3106," ",$G3106),AllocFactorMatrix,(AC$4+1),FALSE)*$E3111</f>
        <v>0</v>
      </c>
    </row>
    <row r="3107" spans="4:29" hidden="1" outlineLevel="1">
      <c r="F3107" s="42" t="str">
        <f>F3111</f>
        <v>LABOR_M</v>
      </c>
      <c r="G3107" s="17" t="str">
        <f>$G$11</f>
        <v>DISTPRI</v>
      </c>
      <c r="H3107" s="21">
        <f t="shared" ca="1" si="1436"/>
        <v>0</v>
      </c>
      <c r="I3107" s="22">
        <f ca="1">VLOOKUP(CONCATENATE($F3107," ",$G3107),AllocFactorMatrix,(I$4+1),FALSE)*$E3111</f>
        <v>0</v>
      </c>
      <c r="J3107" s="22">
        <f ca="1">VLOOKUP(CONCATENATE($F3107," ",$G3107),AllocFactorMatrix,(J$4+1),FALSE)*$E3111</f>
        <v>0</v>
      </c>
      <c r="K3107" s="22">
        <f ca="1">VLOOKUP(CONCATENATE($F3107," ",$G3107),AllocFactorMatrix,(K$4+1),FALSE)*$E3111</f>
        <v>0</v>
      </c>
      <c r="L3107" s="22">
        <f ca="1">VLOOKUP(CONCATENATE($F3107," ",$G3107),AllocFactorMatrix,(L$4+1),FALSE)*$E3111</f>
        <v>0</v>
      </c>
      <c r="M3107" s="22">
        <f t="shared" ca="1" si="1453"/>
        <v>0</v>
      </c>
      <c r="N3107" s="22">
        <f ca="1">VLOOKUP(CONCATENATE($F3107," ",$G3107),AllocFactorMatrix,(N$4+1),FALSE)*$E3111</f>
        <v>0</v>
      </c>
      <c r="O3107" s="22">
        <f ca="1">VLOOKUP(CONCATENATE($F3107," ",$G3107),AllocFactorMatrix,(O$4+1),FALSE)*$E3111</f>
        <v>0</v>
      </c>
      <c r="P3107" s="22">
        <f ca="1">VLOOKUP(CONCATENATE($F3107," ",$G3107),AllocFactorMatrix,(P$4+1),FALSE)*$E3111</f>
        <v>0</v>
      </c>
      <c r="Q3107" s="22">
        <f ca="1">VLOOKUP(CONCATENATE($F3107," ",$G3107),AllocFactorMatrix,(Q$4+1),FALSE)*$E3111</f>
        <v>0</v>
      </c>
      <c r="R3107" s="22">
        <f t="shared" ca="1" si="1455"/>
        <v>0</v>
      </c>
      <c r="S3107" s="22">
        <f ca="1">VLOOKUP(CONCATENATE($F3107," ",$G3107),AllocFactorMatrix,(S$4+1),FALSE)*$E3111</f>
        <v>0</v>
      </c>
      <c r="T3107" s="22">
        <f ca="1">VLOOKUP(CONCATENATE($F3107," ",$G3107),AllocFactorMatrix,(T$4+1),FALSE)*$E3111</f>
        <v>0</v>
      </c>
      <c r="U3107" s="22">
        <f ca="1">VLOOKUP(CONCATENATE($F3107," ",$G3107),AllocFactorMatrix,(U$4+1),FALSE)*$E3111</f>
        <v>0</v>
      </c>
      <c r="V3107" s="22">
        <f ca="1">VLOOKUP(CONCATENATE($F3107," ",$G3107),AllocFactorMatrix,(V$4+1),FALSE)*$E3111</f>
        <v>0</v>
      </c>
      <c r="W3107" s="22">
        <f t="shared" ca="1" si="1456"/>
        <v>0</v>
      </c>
      <c r="X3107" s="22">
        <f ca="1">VLOOKUP(CONCATENATE($F3107," ",$G3107),AllocFactorMatrix,(X$4+1),FALSE)*$E3111</f>
        <v>0</v>
      </c>
      <c r="Y3107" s="22">
        <f ca="1">VLOOKUP(CONCATENATE($F3107," ",$G3107),AllocFactorMatrix,(Y$4+1),FALSE)*$E3111</f>
        <v>0</v>
      </c>
      <c r="Z3107" s="22">
        <f t="shared" ca="1" si="1454"/>
        <v>0</v>
      </c>
      <c r="AA3107" s="22">
        <f ca="1">VLOOKUP(CONCATENATE($F3107," ",$G3107),AllocFactorMatrix,(AA$4+1),FALSE)*$E3111</f>
        <v>0</v>
      </c>
      <c r="AB3107" s="22">
        <f ca="1">VLOOKUP(CONCATENATE($F3107," ",$G3107),AllocFactorMatrix,(AB$4+1),FALSE)*$E3111</f>
        <v>0</v>
      </c>
      <c r="AC3107" s="22">
        <f ca="1">VLOOKUP(CONCATENATE($F3107," ",$G3107),AllocFactorMatrix,(AC$4+1),FALSE)*$E3111</f>
        <v>0</v>
      </c>
    </row>
    <row r="3108" spans="4:29" hidden="1" outlineLevel="1">
      <c r="F3108" s="42" t="str">
        <f>F3111</f>
        <v>LABOR_M</v>
      </c>
      <c r="G3108" s="17" t="str">
        <f>$G$12</f>
        <v>DISTSEC</v>
      </c>
      <c r="H3108" s="21">
        <f t="shared" ca="1" si="1436"/>
        <v>0</v>
      </c>
      <c r="I3108" s="22">
        <f ca="1">VLOOKUP(CONCATENATE($F3108," ",$G3108),AllocFactorMatrix,(I$4+1),FALSE)*$E3111</f>
        <v>0</v>
      </c>
      <c r="J3108" s="22">
        <f ca="1">VLOOKUP(CONCATENATE($F3108," ",$G3108),AllocFactorMatrix,(J$4+1),FALSE)*$E3111</f>
        <v>0</v>
      </c>
      <c r="K3108" s="22">
        <f ca="1">VLOOKUP(CONCATENATE($F3108," ",$G3108),AllocFactorMatrix,(K$4+1),FALSE)*$E3111</f>
        <v>0</v>
      </c>
      <c r="L3108" s="22">
        <f ca="1">VLOOKUP(CONCATENATE($F3108," ",$G3108),AllocFactorMatrix,(L$4+1),FALSE)*$E3111</f>
        <v>0</v>
      </c>
      <c r="M3108" s="22">
        <f t="shared" ca="1" si="1453"/>
        <v>0</v>
      </c>
      <c r="N3108" s="22">
        <f ca="1">VLOOKUP(CONCATENATE($F3108," ",$G3108),AllocFactorMatrix,(N$4+1),FALSE)*$E3111</f>
        <v>0</v>
      </c>
      <c r="O3108" s="22">
        <f ca="1">VLOOKUP(CONCATENATE($F3108," ",$G3108),AllocFactorMatrix,(O$4+1),FALSE)*$E3111</f>
        <v>0</v>
      </c>
      <c r="P3108" s="22">
        <f ca="1">VLOOKUP(CONCATENATE($F3108," ",$G3108),AllocFactorMatrix,(P$4+1),FALSE)*$E3111</f>
        <v>0</v>
      </c>
      <c r="Q3108" s="22">
        <f ca="1">VLOOKUP(CONCATENATE($F3108," ",$G3108),AllocFactorMatrix,(Q$4+1),FALSE)*$E3111</f>
        <v>0</v>
      </c>
      <c r="R3108" s="22">
        <f t="shared" ca="1" si="1455"/>
        <v>0</v>
      </c>
      <c r="S3108" s="22">
        <f ca="1">VLOOKUP(CONCATENATE($F3108," ",$G3108),AllocFactorMatrix,(S$4+1),FALSE)*$E3111</f>
        <v>0</v>
      </c>
      <c r="T3108" s="22">
        <f ca="1">VLOOKUP(CONCATENATE($F3108," ",$G3108),AllocFactorMatrix,(T$4+1),FALSE)*$E3111</f>
        <v>0</v>
      </c>
      <c r="U3108" s="22">
        <f ca="1">VLOOKUP(CONCATENATE($F3108," ",$G3108),AllocFactorMatrix,(U$4+1),FALSE)*$E3111</f>
        <v>0</v>
      </c>
      <c r="V3108" s="22">
        <f ca="1">VLOOKUP(CONCATENATE($F3108," ",$G3108),AllocFactorMatrix,(V$4+1),FALSE)*$E3111</f>
        <v>0</v>
      </c>
      <c r="W3108" s="22">
        <f t="shared" ca="1" si="1456"/>
        <v>0</v>
      </c>
      <c r="X3108" s="22">
        <f ca="1">VLOOKUP(CONCATENATE($F3108," ",$G3108),AllocFactorMatrix,(X$4+1),FALSE)*$E3111</f>
        <v>0</v>
      </c>
      <c r="Y3108" s="22">
        <f ca="1">VLOOKUP(CONCATENATE($F3108," ",$G3108),AllocFactorMatrix,(Y$4+1),FALSE)*$E3111</f>
        <v>0</v>
      </c>
      <c r="Z3108" s="22">
        <f t="shared" ca="1" si="1454"/>
        <v>0</v>
      </c>
      <c r="AA3108" s="22">
        <f ca="1">VLOOKUP(CONCATENATE($F3108," ",$G3108),AllocFactorMatrix,(AA$4+1),FALSE)*$E3111</f>
        <v>0</v>
      </c>
      <c r="AB3108" s="22">
        <f ca="1">VLOOKUP(CONCATENATE($F3108," ",$G3108),AllocFactorMatrix,(AB$4+1),FALSE)*$E3111</f>
        <v>0</v>
      </c>
      <c r="AC3108" s="22">
        <f ca="1">VLOOKUP(CONCATENATE($F3108," ",$G3108),AllocFactorMatrix,(AC$4+1),FALSE)*$E3111</f>
        <v>0</v>
      </c>
    </row>
    <row r="3109" spans="4:29" hidden="1" outlineLevel="1">
      <c r="F3109" s="42" t="str">
        <f>F3111</f>
        <v>LABOR_M</v>
      </c>
      <c r="G3109" s="17" t="str">
        <f>$G$13</f>
        <v>ENERGY</v>
      </c>
      <c r="H3109" s="21">
        <f t="shared" ca="1" si="1436"/>
        <v>0</v>
      </c>
      <c r="I3109" s="22">
        <f ca="1">VLOOKUP(CONCATENATE($F3109," ",$G3109),AllocFactorMatrix,(I$4+1),FALSE)*$E3111</f>
        <v>0</v>
      </c>
      <c r="J3109" s="22">
        <f ca="1">VLOOKUP(CONCATENATE($F3109," ",$G3109),AllocFactorMatrix,(J$4+1),FALSE)*$E3111</f>
        <v>0</v>
      </c>
      <c r="K3109" s="22">
        <f ca="1">VLOOKUP(CONCATENATE($F3109," ",$G3109),AllocFactorMatrix,(K$4+1),FALSE)*$E3111</f>
        <v>0</v>
      </c>
      <c r="L3109" s="22">
        <f ca="1">VLOOKUP(CONCATENATE($F3109," ",$G3109),AllocFactorMatrix,(L$4+1),FALSE)*$E3111</f>
        <v>0</v>
      </c>
      <c r="M3109" s="22">
        <f t="shared" ca="1" si="1453"/>
        <v>0</v>
      </c>
      <c r="N3109" s="22">
        <f ca="1">VLOOKUP(CONCATENATE($F3109," ",$G3109),AllocFactorMatrix,(N$4+1),FALSE)*$E3111</f>
        <v>0</v>
      </c>
      <c r="O3109" s="22">
        <f ca="1">VLOOKUP(CONCATENATE($F3109," ",$G3109),AllocFactorMatrix,(O$4+1),FALSE)*$E3111</f>
        <v>0</v>
      </c>
      <c r="P3109" s="22">
        <f ca="1">VLOOKUP(CONCATENATE($F3109," ",$G3109),AllocFactorMatrix,(P$4+1),FALSE)*$E3111</f>
        <v>0</v>
      </c>
      <c r="Q3109" s="22">
        <f ca="1">VLOOKUP(CONCATENATE($F3109," ",$G3109),AllocFactorMatrix,(Q$4+1),FALSE)*$E3111</f>
        <v>0</v>
      </c>
      <c r="R3109" s="22">
        <f t="shared" ca="1" si="1455"/>
        <v>0</v>
      </c>
      <c r="S3109" s="22">
        <f ca="1">VLOOKUP(CONCATENATE($F3109," ",$G3109),AllocFactorMatrix,(S$4+1),FALSE)*$E3111</f>
        <v>0</v>
      </c>
      <c r="T3109" s="22">
        <f ca="1">VLOOKUP(CONCATENATE($F3109," ",$G3109),AllocFactorMatrix,(T$4+1),FALSE)*$E3111</f>
        <v>0</v>
      </c>
      <c r="U3109" s="22">
        <f ca="1">VLOOKUP(CONCATENATE($F3109," ",$G3109),AllocFactorMatrix,(U$4+1),FALSE)*$E3111</f>
        <v>0</v>
      </c>
      <c r="V3109" s="22">
        <f ca="1">VLOOKUP(CONCATENATE($F3109," ",$G3109),AllocFactorMatrix,(V$4+1),FALSE)*$E3111</f>
        <v>0</v>
      </c>
      <c r="W3109" s="22">
        <f t="shared" ca="1" si="1456"/>
        <v>0</v>
      </c>
      <c r="X3109" s="22">
        <f ca="1">VLOOKUP(CONCATENATE($F3109," ",$G3109),AllocFactorMatrix,(X$4+1),FALSE)*$E3111</f>
        <v>0</v>
      </c>
      <c r="Y3109" s="22">
        <f ca="1">VLOOKUP(CONCATENATE($F3109," ",$G3109),AllocFactorMatrix,(Y$4+1),FALSE)*$E3111</f>
        <v>0</v>
      </c>
      <c r="Z3109" s="22">
        <f t="shared" ca="1" si="1454"/>
        <v>0</v>
      </c>
      <c r="AA3109" s="22">
        <f ca="1">VLOOKUP(CONCATENATE($F3109," ",$G3109),AllocFactorMatrix,(AA$4+1),FALSE)*$E3111</f>
        <v>0</v>
      </c>
      <c r="AB3109" s="22">
        <f ca="1">VLOOKUP(CONCATENATE($F3109," ",$G3109),AllocFactorMatrix,(AB$4+1),FALSE)*$E3111</f>
        <v>0</v>
      </c>
      <c r="AC3109" s="22">
        <f ca="1">VLOOKUP(CONCATENATE($F3109," ",$G3109),AllocFactorMatrix,(AC$4+1),FALSE)*$E3111</f>
        <v>0</v>
      </c>
    </row>
    <row r="3110" spans="4:29" hidden="1" outlineLevel="1">
      <c r="F3110" s="42" t="str">
        <f>F3111</f>
        <v>LABOR_M</v>
      </c>
      <c r="G3110" s="17" t="str">
        <f>$G$14</f>
        <v>CUSTOMER</v>
      </c>
      <c r="H3110" s="21">
        <f t="shared" ca="1" si="1436"/>
        <v>0</v>
      </c>
      <c r="I3110" s="22">
        <f ca="1">VLOOKUP(CONCATENATE($F3110," ",$G3110),AllocFactorMatrix,(I$4+1),FALSE)*$E3111</f>
        <v>0</v>
      </c>
      <c r="J3110" s="22">
        <f ca="1">VLOOKUP(CONCATENATE($F3110," ",$G3110),AllocFactorMatrix,(J$4+1),FALSE)*$E3111</f>
        <v>0</v>
      </c>
      <c r="K3110" s="22">
        <f ca="1">VLOOKUP(CONCATENATE($F3110," ",$G3110),AllocFactorMatrix,(K$4+1),FALSE)*$E3111</f>
        <v>0</v>
      </c>
      <c r="L3110" s="22">
        <f ca="1">VLOOKUP(CONCATENATE($F3110," ",$G3110),AllocFactorMatrix,(L$4+1),FALSE)*$E3111</f>
        <v>0</v>
      </c>
      <c r="M3110" s="22">
        <f t="shared" ca="1" si="1453"/>
        <v>0</v>
      </c>
      <c r="N3110" s="22">
        <f ca="1">VLOOKUP(CONCATENATE($F3110," ",$G3110),AllocFactorMatrix,(N$4+1),FALSE)*$E3111</f>
        <v>0</v>
      </c>
      <c r="O3110" s="22">
        <f ca="1">VLOOKUP(CONCATENATE($F3110," ",$G3110),AllocFactorMatrix,(O$4+1),FALSE)*$E3111</f>
        <v>0</v>
      </c>
      <c r="P3110" s="22">
        <f ca="1">VLOOKUP(CONCATENATE($F3110," ",$G3110),AllocFactorMatrix,(P$4+1),FALSE)*$E3111</f>
        <v>0</v>
      </c>
      <c r="Q3110" s="22">
        <f ca="1">VLOOKUP(CONCATENATE($F3110," ",$G3110),AllocFactorMatrix,(Q$4+1),FALSE)*$E3111</f>
        <v>0</v>
      </c>
      <c r="R3110" s="22">
        <f t="shared" ca="1" si="1455"/>
        <v>0</v>
      </c>
      <c r="S3110" s="22">
        <f ca="1">VLOOKUP(CONCATENATE($F3110," ",$G3110),AllocFactorMatrix,(S$4+1),FALSE)*$E3111</f>
        <v>0</v>
      </c>
      <c r="T3110" s="22">
        <f ca="1">VLOOKUP(CONCATENATE($F3110," ",$G3110),AllocFactorMatrix,(T$4+1),FALSE)*$E3111</f>
        <v>0</v>
      </c>
      <c r="U3110" s="22">
        <f ca="1">VLOOKUP(CONCATENATE($F3110," ",$G3110),AllocFactorMatrix,(U$4+1),FALSE)*$E3111</f>
        <v>0</v>
      </c>
      <c r="V3110" s="22">
        <f ca="1">VLOOKUP(CONCATENATE($F3110," ",$G3110),AllocFactorMatrix,(V$4+1),FALSE)*$E3111</f>
        <v>0</v>
      </c>
      <c r="W3110" s="22">
        <f t="shared" ca="1" si="1456"/>
        <v>0</v>
      </c>
      <c r="X3110" s="22">
        <f ca="1">VLOOKUP(CONCATENATE($F3110," ",$G3110),AllocFactorMatrix,(X$4+1),FALSE)*$E3111</f>
        <v>0</v>
      </c>
      <c r="Y3110" s="22">
        <f ca="1">VLOOKUP(CONCATENATE($F3110," ",$G3110),AllocFactorMatrix,(Y$4+1),FALSE)*$E3111</f>
        <v>0</v>
      </c>
      <c r="Z3110" s="22">
        <f t="shared" ca="1" si="1454"/>
        <v>0</v>
      </c>
      <c r="AA3110" s="22">
        <f ca="1">VLOOKUP(CONCATENATE($F3110," ",$G3110),AllocFactorMatrix,(AA$4+1),FALSE)*$E3111</f>
        <v>0</v>
      </c>
      <c r="AB3110" s="22">
        <f ca="1">VLOOKUP(CONCATENATE($F3110," ",$G3110),AllocFactorMatrix,(AB$4+1),FALSE)*$E3111</f>
        <v>0</v>
      </c>
      <c r="AC3110" s="22">
        <f ca="1">VLOOKUP(CONCATENATE($F3110," ",$G3110),AllocFactorMatrix,(AC$4+1),FALSE)*$E3111</f>
        <v>0</v>
      </c>
    </row>
    <row r="3111" spans="4:29" collapsed="1">
      <c r="D3111" s="17" t="s">
        <v>253</v>
      </c>
      <c r="E3111" s="19"/>
      <c r="F3111" s="42" t="s">
        <v>69</v>
      </c>
      <c r="G3111" s="17" t="str">
        <f>$G$15</f>
        <v>TOTAL</v>
      </c>
      <c r="H3111" s="21">
        <f t="shared" ca="1" si="1436"/>
        <v>0</v>
      </c>
      <c r="I3111" s="22">
        <f ca="1">VLOOKUP(CONCATENATE($F3111," ",$G3111),AllocFactorMatrix,(I$4+1),FALSE)*$E3111</f>
        <v>0</v>
      </c>
      <c r="J3111" s="22">
        <f ca="1">VLOOKUP(CONCATENATE($F3111," ",$G3111),AllocFactorMatrix,(J$4+1),FALSE)*$E3111</f>
        <v>0</v>
      </c>
      <c r="K3111" s="22">
        <f ca="1">VLOOKUP(CONCATENATE($F3111," ",$G3111),AllocFactorMatrix,(K$4+1),FALSE)*$E3111</f>
        <v>0</v>
      </c>
      <c r="L3111" s="22">
        <f ca="1">VLOOKUP(CONCATENATE($F3111," ",$G3111),AllocFactorMatrix,(L$4+1),FALSE)*$E3111</f>
        <v>0</v>
      </c>
      <c r="M3111" s="22">
        <f t="shared" ca="1" si="1453"/>
        <v>0</v>
      </c>
      <c r="N3111" s="22">
        <f ca="1">VLOOKUP(CONCATENATE($F3111," ",$G3111),AllocFactorMatrix,(N$4+1),FALSE)*$E3111</f>
        <v>0</v>
      </c>
      <c r="O3111" s="22">
        <f ca="1">VLOOKUP(CONCATENATE($F3111," ",$G3111),AllocFactorMatrix,(O$4+1),FALSE)*$E3111</f>
        <v>0</v>
      </c>
      <c r="P3111" s="22">
        <f ca="1">VLOOKUP(CONCATENATE($F3111," ",$G3111),AllocFactorMatrix,(P$4+1),FALSE)*$E3111</f>
        <v>0</v>
      </c>
      <c r="Q3111" s="22">
        <f ca="1">VLOOKUP(CONCATENATE($F3111," ",$G3111),AllocFactorMatrix,(Q$4+1),FALSE)*$E3111</f>
        <v>0</v>
      </c>
      <c r="R3111" s="22">
        <f t="shared" ca="1" si="1455"/>
        <v>0</v>
      </c>
      <c r="S3111" s="22">
        <f ca="1">VLOOKUP(CONCATENATE($F3111," ",$G3111),AllocFactorMatrix,(S$4+1),FALSE)*$E3111</f>
        <v>0</v>
      </c>
      <c r="T3111" s="22">
        <f ca="1">VLOOKUP(CONCATENATE($F3111," ",$G3111),AllocFactorMatrix,(T$4+1),FALSE)*$E3111</f>
        <v>0</v>
      </c>
      <c r="U3111" s="22">
        <f ca="1">VLOOKUP(CONCATENATE($F3111," ",$G3111),AllocFactorMatrix,(U$4+1),FALSE)*$E3111</f>
        <v>0</v>
      </c>
      <c r="V3111" s="22">
        <f ca="1">VLOOKUP(CONCATENATE($F3111," ",$G3111),AllocFactorMatrix,(V$4+1),FALSE)*$E3111</f>
        <v>0</v>
      </c>
      <c r="W3111" s="22">
        <f t="shared" ca="1" si="1456"/>
        <v>0</v>
      </c>
      <c r="X3111" s="22">
        <f ca="1">VLOOKUP(CONCATENATE($F3111," ",$G3111),AllocFactorMatrix,(X$4+1),FALSE)*$E3111</f>
        <v>0</v>
      </c>
      <c r="Y3111" s="22">
        <f ca="1">VLOOKUP(CONCATENATE($F3111," ",$G3111),AllocFactorMatrix,(Y$4+1),FALSE)*$E3111</f>
        <v>0</v>
      </c>
      <c r="Z3111" s="22">
        <f t="shared" ca="1" si="1454"/>
        <v>0</v>
      </c>
      <c r="AA3111" s="22">
        <f ca="1">VLOOKUP(CONCATENATE($F3111," ",$G3111),AllocFactorMatrix,(AA$4+1),FALSE)*$E3111</f>
        <v>0</v>
      </c>
      <c r="AB3111" s="22">
        <f ca="1">VLOOKUP(CONCATENATE($F3111," ",$G3111),AllocFactorMatrix,(AB$4+1),FALSE)*$E3111</f>
        <v>0</v>
      </c>
      <c r="AC3111" s="22">
        <f ca="1">VLOOKUP(CONCATENATE($F3111," ",$G3111),AllocFactorMatrix,(AC$4+1),FALSE)*$E3111</f>
        <v>0</v>
      </c>
    </row>
    <row r="3112" spans="4:29" hidden="1" outlineLevel="1">
      <c r="F3112" s="42" t="str">
        <f>F3119</f>
        <v>RB_GUP</v>
      </c>
      <c r="G3112" s="17" t="str">
        <f>$G$8</f>
        <v>PRODUCTION</v>
      </c>
      <c r="H3112" s="21">
        <f t="shared" ca="1" si="1436"/>
        <v>-7567.8231149240482</v>
      </c>
      <c r="I3112" s="22">
        <f ca="1">VLOOKUP(CONCATENATE($F3112," ",$G3112),AllocFactorMatrix,(I$4+1),FALSE)*$E3119</f>
        <v>-3752.1915587707113</v>
      </c>
      <c r="J3112" s="22">
        <f ca="1">VLOOKUP(CONCATENATE($F3112," ",$G3112),AllocFactorMatrix,(J$4+1),FALSE)*$E3119</f>
        <v>-938.30255595242431</v>
      </c>
      <c r="K3112" s="22">
        <f ca="1">VLOOKUP(CONCATENATE($F3112," ",$G3112),AllocFactorMatrix,(K$4+1),FALSE)*$E3119</f>
        <v>-11.891894394572414</v>
      </c>
      <c r="L3112" s="22">
        <f ca="1">VLOOKUP(CONCATENATE($F3112," ",$G3112),AllocFactorMatrix,(L$4+1),FALSE)*$E3119</f>
        <v>-0.59517749378831886</v>
      </c>
      <c r="M3112" s="22">
        <f t="shared" ref="M3112:M3119" ca="1" si="1457">SUBTOTAL(9,J3112:L3112)</f>
        <v>-950.7896278407851</v>
      </c>
      <c r="N3112" s="22">
        <f ca="1">VLOOKUP(CONCATENATE($F3112," ",$G3112),AllocFactorMatrix,(N$4+1),FALSE)*$E3119</f>
        <v>-420.96731366142524</v>
      </c>
      <c r="O3112" s="22">
        <f ca="1">VLOOKUP(CONCATENATE($F3112," ",$G3112),AllocFactorMatrix,(O$4+1),FALSE)*$E3119</f>
        <v>-115.37739153387524</v>
      </c>
      <c r="P3112" s="22">
        <f ca="1">VLOOKUP(CONCATENATE($F3112," ",$G3112),AllocFactorMatrix,(P$4+1),FALSE)*$E3119</f>
        <v>-18.360097460916869</v>
      </c>
      <c r="Q3112" s="22">
        <f ca="1">VLOOKUP(CONCATENATE($F3112," ",$G3112),AllocFactorMatrix,(Q$4+1),FALSE)*$E3119</f>
        <v>0</v>
      </c>
      <c r="R3112" s="22">
        <f ca="1">SUBTOTAL(9,N3112:Q3112)</f>
        <v>-554.70480265621734</v>
      </c>
      <c r="S3112" s="22">
        <f ca="1">VLOOKUP(CONCATENATE($F3112," ",$G3112),AllocFactorMatrix,(S$4+1),FALSE)*$E3119</f>
        <v>-18.197340068257546</v>
      </c>
      <c r="T3112" s="22">
        <f ca="1">VLOOKUP(CONCATENATE($F3112," ",$G3112),AllocFactorMatrix,(T$4+1),FALSE)*$E3119</f>
        <v>-331.16054811031825</v>
      </c>
      <c r="U3112" s="22">
        <f ca="1">VLOOKUP(CONCATENATE($F3112," ",$G3112),AllocFactorMatrix,(U$4+1),FALSE)*$E3119</f>
        <v>-1613.5936386515423</v>
      </c>
      <c r="V3112" s="22">
        <f ca="1">VLOOKUP(CONCATENATE($F3112," ",$G3112),AllocFactorMatrix,(V$4+1),FALSE)*$E3119</f>
        <v>-205.60481439527791</v>
      </c>
      <c r="W3112" s="22">
        <f ca="1">SUBTOTAL(9,S3112:V3112)</f>
        <v>-2168.556341225396</v>
      </c>
      <c r="X3112" s="22">
        <f ca="1">VLOOKUP(CONCATENATE($F3112," ",$G3112),AllocFactorMatrix,(X$4+1),FALSE)*$E3119</f>
        <v>-117.73558303132188</v>
      </c>
      <c r="Y3112" s="22">
        <f ca="1">VLOOKUP(CONCATENATE($F3112," ",$G3112),AllocFactorMatrix,(Y$4+1),FALSE)*$E3119</f>
        <v>-2.2131452812996821</v>
      </c>
      <c r="Z3112" s="22">
        <f t="shared" ref="Z3112:Z3119" ca="1" si="1458">SUBTOTAL(9,X3112:Y3112)</f>
        <v>-119.94872831262157</v>
      </c>
      <c r="AA3112" s="22">
        <f ca="1">VLOOKUP(CONCATENATE($F3112," ",$G3112),AllocFactorMatrix,(AA$4+1),FALSE)*$E3119</f>
        <v>-1.7121735288201525</v>
      </c>
      <c r="AB3112" s="22">
        <f ca="1">VLOOKUP(CONCATENATE($F3112," ",$G3112),AllocFactorMatrix,(AB$4+1),FALSE)*$E3119</f>
        <v>-16.089815667491326</v>
      </c>
      <c r="AC3112" s="22">
        <f ca="1">VLOOKUP(CONCATENATE($F3112," ",$G3112),AllocFactorMatrix,(AC$4+1),FALSE)*$E3119</f>
        <v>-3.8300669220059782</v>
      </c>
    </row>
    <row r="3113" spans="4:29" hidden="1" outlineLevel="1">
      <c r="F3113" s="42" t="str">
        <f>F3119</f>
        <v>RB_GUP</v>
      </c>
      <c r="G3113" s="17" t="str">
        <f>$G$9</f>
        <v>BULKTRAN</v>
      </c>
      <c r="H3113" s="21">
        <f t="shared" ca="1" si="1436"/>
        <v>-4850.6372357383734</v>
      </c>
      <c r="I3113" s="22">
        <f ca="1">VLOOKUP(CONCATENATE($F3113," ",$G3113),AllocFactorMatrix,(I$4+1),FALSE)*$E3119</f>
        <v>-2404.9875128165027</v>
      </c>
      <c r="J3113" s="22">
        <f ca="1">VLOOKUP(CONCATENATE($F3113," ",$G3113),AllocFactorMatrix,(J$4+1),FALSE)*$E3119</f>
        <v>-601.41010792335294</v>
      </c>
      <c r="K3113" s="22">
        <f ca="1">VLOOKUP(CONCATENATE($F3113," ",$G3113),AllocFactorMatrix,(K$4+1),FALSE)*$E3119</f>
        <v>-7.6221741546822992</v>
      </c>
      <c r="L3113" s="22">
        <f ca="1">VLOOKUP(CONCATENATE($F3113," ",$G3113),AllocFactorMatrix,(L$4+1),FALSE)*$E3119</f>
        <v>-0.3814822399257462</v>
      </c>
      <c r="M3113" s="22">
        <f t="shared" ca="1" si="1457"/>
        <v>-609.41376431796095</v>
      </c>
      <c r="N3113" s="22">
        <f ca="1">VLOOKUP(CONCATENATE($F3113," ",$G3113),AllocFactorMatrix,(N$4+1),FALSE)*$E3119</f>
        <v>-269.82128092397386</v>
      </c>
      <c r="O3113" s="22">
        <f ca="1">VLOOKUP(CONCATENATE($F3113," ",$G3113),AllocFactorMatrix,(O$4+1),FALSE)*$E3119</f>
        <v>-73.951764336684988</v>
      </c>
      <c r="P3113" s="22">
        <f ca="1">VLOOKUP(CONCATENATE($F3113," ",$G3113),AllocFactorMatrix,(P$4+1),FALSE)*$E3119</f>
        <v>-11.768003961414305</v>
      </c>
      <c r="Q3113" s="22">
        <f ca="1">VLOOKUP(CONCATENATE($F3113," ",$G3113),AllocFactorMatrix,(Q$4+1),FALSE)*$E3119</f>
        <v>0</v>
      </c>
      <c r="R3113" s="22">
        <f t="shared" ref="R3113:R3119" ca="1" si="1459">SUBTOTAL(9,N3113:Q3113)</f>
        <v>-355.54104922207313</v>
      </c>
      <c r="S3113" s="22">
        <f ca="1">VLOOKUP(CONCATENATE($F3113," ",$G3113),AllocFactorMatrix,(S$4+1),FALSE)*$E3119</f>
        <v>-11.66368372860282</v>
      </c>
      <c r="T3113" s="22">
        <f ca="1">VLOOKUP(CONCATENATE($F3113," ",$G3113),AllocFactorMatrix,(T$4+1),FALSE)*$E3119</f>
        <v>-212.259147878823</v>
      </c>
      <c r="U3113" s="22">
        <f ca="1">VLOOKUP(CONCATENATE($F3113," ",$G3113),AllocFactorMatrix,(U$4+1),FALSE)*$E3119</f>
        <v>-1034.2415867990712</v>
      </c>
      <c r="V3113" s="22">
        <f ca="1">VLOOKUP(CONCATENATE($F3113," ",$G3113),AllocFactorMatrix,(V$4+1),FALSE)*$E3119</f>
        <v>-131.7835199644226</v>
      </c>
      <c r="W3113" s="22">
        <f t="shared" ref="W3113:W3119" ca="1" si="1460">SUBTOTAL(9,S3113:V3113)</f>
        <v>-1389.9479383709197</v>
      </c>
      <c r="X3113" s="22">
        <f ca="1">VLOOKUP(CONCATENATE($F3113," ",$G3113),AllocFactorMatrix,(X$4+1),FALSE)*$E3119</f>
        <v>-75.463259956073685</v>
      </c>
      <c r="Y3113" s="22">
        <f ca="1">VLOOKUP(CONCATENATE($F3113," ",$G3113),AllocFactorMatrix,(Y$4+1),FALSE)*$E3119</f>
        <v>-1.4185274611401451</v>
      </c>
      <c r="Z3113" s="22">
        <f t="shared" ca="1" si="1458"/>
        <v>-76.881787417213829</v>
      </c>
      <c r="AA3113" s="22">
        <f ca="1">VLOOKUP(CONCATENATE($F3113," ",$G3113),AllocFactorMatrix,(AA$4+1),FALSE)*$E3119</f>
        <v>-1.0974269016095992</v>
      </c>
      <c r="AB3113" s="22">
        <f ca="1">VLOOKUP(CONCATENATE($F3113," ",$G3113),AllocFactorMatrix,(AB$4+1),FALSE)*$E3119</f>
        <v>-10.312854543202858</v>
      </c>
      <c r="AC3113" s="22">
        <f ca="1">VLOOKUP(CONCATENATE($F3113," ",$G3113),AllocFactorMatrix,(AC$4+1),FALSE)*$E3119</f>
        <v>-2.4549021488907408</v>
      </c>
    </row>
    <row r="3114" spans="4:29" hidden="1" outlineLevel="1">
      <c r="F3114" s="42" t="str">
        <f>F3119</f>
        <v>RB_GUP</v>
      </c>
      <c r="G3114" s="17" t="str">
        <f>$G$10</f>
        <v>SUBTRAN</v>
      </c>
      <c r="H3114" s="21">
        <f t="shared" ca="1" si="1436"/>
        <v>-1536.7323764240614</v>
      </c>
      <c r="I3114" s="22">
        <f ca="1">VLOOKUP(CONCATENATE($F3114," ",$G3114),AllocFactorMatrix,(I$4+1),FALSE)*$E3119</f>
        <v>-741.56900049401088</v>
      </c>
      <c r="J3114" s="22">
        <f ca="1">VLOOKUP(CONCATENATE($F3114," ",$G3114),AllocFactorMatrix,(J$4+1),FALSE)*$E3119</f>
        <v>-185.01659001368103</v>
      </c>
      <c r="K3114" s="22">
        <f ca="1">VLOOKUP(CONCATENATE($F3114," ",$G3114),AllocFactorMatrix,(K$4+1),FALSE)*$E3119</f>
        <v>-2.3498202551678382</v>
      </c>
      <c r="L3114" s="22">
        <f ca="1">VLOOKUP(CONCATENATE($F3114," ",$G3114),AllocFactorMatrix,(L$4+1),FALSE)*$E3119</f>
        <v>-0.15148921909645499</v>
      </c>
      <c r="M3114" s="22">
        <f t="shared" ca="1" si="1457"/>
        <v>-187.5178994879453</v>
      </c>
      <c r="N3114" s="22">
        <f ca="1">VLOOKUP(CONCATENATE($F3114," ",$G3114),AllocFactorMatrix,(N$4+1),FALSE)*$E3119</f>
        <v>-82.162589516457842</v>
      </c>
      <c r="O3114" s="22">
        <f ca="1">VLOOKUP(CONCATENATE($F3114," ",$G3114),AllocFactorMatrix,(O$4+1),FALSE)*$E3119</f>
        <v>-22.555757884201704</v>
      </c>
      <c r="P3114" s="22">
        <f ca="1">VLOOKUP(CONCATENATE($F3114," ",$G3114),AllocFactorMatrix,(P$4+1),FALSE)*$E3119</f>
        <v>-4.5338743546358193</v>
      </c>
      <c r="Q3114" s="22">
        <f ca="1">VLOOKUP(CONCATENATE($F3114," ",$G3114),AllocFactorMatrix,(Q$4+1),FALSE)*$E3119</f>
        <v>0</v>
      </c>
      <c r="R3114" s="22">
        <f t="shared" ca="1" si="1459"/>
        <v>-109.25222175529537</v>
      </c>
      <c r="S3114" s="22">
        <f ca="1">VLOOKUP(CONCATENATE($F3114," ",$G3114),AllocFactorMatrix,(S$4+1),FALSE)*$E3119</f>
        <v>-3.4818001658146307</v>
      </c>
      <c r="T3114" s="22">
        <f ca="1">VLOOKUP(CONCATENATE($F3114," ",$G3114),AllocFactorMatrix,(T$4+1),FALSE)*$E3119</f>
        <v>-65.232048245960371</v>
      </c>
      <c r="U3114" s="22">
        <f ca="1">VLOOKUP(CONCATENATE($F3114," ",$G3114),AllocFactorMatrix,(U$4+1),FALSE)*$E3119</f>
        <v>-405.37957680319403</v>
      </c>
      <c r="V3114" s="22">
        <f ca="1">VLOOKUP(CONCATENATE($F3114," ",$G3114),AllocFactorMatrix,(V$4+1),FALSE)*$E3119</f>
        <v>0</v>
      </c>
      <c r="W3114" s="22">
        <f t="shared" ca="1" si="1460"/>
        <v>-474.09342521496905</v>
      </c>
      <c r="X3114" s="22">
        <f ca="1">VLOOKUP(CONCATENATE($F3114," ",$G3114),AllocFactorMatrix,(X$4+1),FALSE)*$E3119</f>
        <v>-23.045507446833017</v>
      </c>
      <c r="Y3114" s="22">
        <f ca="1">VLOOKUP(CONCATENATE($F3114," ",$G3114),AllocFactorMatrix,(Y$4+1),FALSE)*$E3119</f>
        <v>-0.44205489912030793</v>
      </c>
      <c r="Z3114" s="22">
        <f t="shared" ca="1" si="1458"/>
        <v>-23.487562345953325</v>
      </c>
      <c r="AA3114" s="22">
        <f ca="1">VLOOKUP(CONCATENATE($F3114," ",$G3114),AllocFactorMatrix,(AA$4+1),FALSE)*$E3119</f>
        <v>-0.33623081476431133</v>
      </c>
      <c r="AB3114" s="22">
        <f ca="1">VLOOKUP(CONCATENATE($F3114," ",$G3114),AllocFactorMatrix,(AB$4+1),FALSE)*$E3119</f>
        <v>-0.38469923155992497</v>
      </c>
      <c r="AC3114" s="22">
        <f ca="1">VLOOKUP(CONCATENATE($F3114," ",$G3114),AllocFactorMatrix,(AC$4+1),FALSE)*$E3119</f>
        <v>-9.1337079562671245E-2</v>
      </c>
    </row>
    <row r="3115" spans="4:29" hidden="1" outlineLevel="1">
      <c r="F3115" s="42" t="str">
        <f>F3119</f>
        <v>RB_GUP</v>
      </c>
      <c r="G3115" s="17" t="str">
        <f>$G$11</f>
        <v>DISTPRI</v>
      </c>
      <c r="H3115" s="21">
        <f t="shared" ca="1" si="1436"/>
        <v>-2278.1174113208194</v>
      </c>
      <c r="I3115" s="22">
        <f ca="1">VLOOKUP(CONCATENATE($F3115," ",$G3115),AllocFactorMatrix,(I$4+1),FALSE)*$E3119</f>
        <v>-1506.7921169819665</v>
      </c>
      <c r="J3115" s="22">
        <f ca="1">VLOOKUP(CONCATENATE($F3115," ",$G3115),AllocFactorMatrix,(J$4+1),FALSE)*$E3119</f>
        <v>-373.92339125325088</v>
      </c>
      <c r="K3115" s="22">
        <f ca="1">VLOOKUP(CONCATENATE($F3115," ",$G3115),AllocFactorMatrix,(K$4+1),FALSE)*$E3119</f>
        <v>-4.7472951231530551</v>
      </c>
      <c r="L3115" s="22">
        <f ca="1">VLOOKUP(CONCATENATE($F3115," ",$G3115),AllocFactorMatrix,(L$4+1),FALSE)*$E3119</f>
        <v>0</v>
      </c>
      <c r="M3115" s="22">
        <f t="shared" ca="1" si="1457"/>
        <v>-378.67068637640392</v>
      </c>
      <c r="N3115" s="22">
        <f ca="1">VLOOKUP(CONCATENATE($F3115," ",$G3115),AllocFactorMatrix,(N$4+1),FALSE)*$E3119</f>
        <v>-163.21508454036663</v>
      </c>
      <c r="O3115" s="22">
        <f ca="1">VLOOKUP(CONCATENATE($F3115," ",$G3115),AllocFactorMatrix,(O$4+1),FALSE)*$E3119</f>
        <v>-44.882971885996838</v>
      </c>
      <c r="P3115" s="22">
        <f ca="1">VLOOKUP(CONCATENATE($F3115," ",$G3115),AllocFactorMatrix,(P$4+1),FALSE)*$E3119</f>
        <v>0</v>
      </c>
      <c r="Q3115" s="22">
        <f ca="1">VLOOKUP(CONCATENATE($F3115," ",$G3115),AllocFactorMatrix,(Q$4+1),FALSE)*$E3119</f>
        <v>0</v>
      </c>
      <c r="R3115" s="22">
        <f t="shared" ca="1" si="1459"/>
        <v>-208.09805642636348</v>
      </c>
      <c r="S3115" s="22">
        <f ca="1">VLOOKUP(CONCATENATE($F3115," ",$G3115),AllocFactorMatrix,(S$4+1),FALSE)*$E3119</f>
        <v>-6.9937049372379549</v>
      </c>
      <c r="T3115" s="22">
        <f ca="1">VLOOKUP(CONCATENATE($F3115," ",$G3115),AllocFactorMatrix,(T$4+1),FALSE)*$E3119</f>
        <v>-129.1720699394557</v>
      </c>
      <c r="U3115" s="22">
        <f ca="1">VLOOKUP(CONCATENATE($F3115," ",$G3115),AllocFactorMatrix,(U$4+1),FALSE)*$E3119</f>
        <v>0</v>
      </c>
      <c r="V3115" s="22">
        <f ca="1">VLOOKUP(CONCATENATE($F3115," ",$G3115),AllocFactorMatrix,(V$4+1),FALSE)*$E3119</f>
        <v>0</v>
      </c>
      <c r="W3115" s="22">
        <f t="shared" ca="1" si="1460"/>
        <v>-136.16577487669366</v>
      </c>
      <c r="X3115" s="22">
        <f ca="1">VLOOKUP(CONCATENATE($F3115," ",$G3115),AllocFactorMatrix,(X$4+1),FALSE)*$E3119</f>
        <v>-45.877385704950051</v>
      </c>
      <c r="Y3115" s="22">
        <f ca="1">VLOOKUP(CONCATENATE($F3115," ",$G3115),AllocFactorMatrix,(Y$4+1),FALSE)*$E3119</f>
        <v>-0.88111818508848916</v>
      </c>
      <c r="Z3115" s="22">
        <f t="shared" ca="1" si="1458"/>
        <v>-46.75850389003854</v>
      </c>
      <c r="AA3115" s="22">
        <f ca="1">VLOOKUP(CONCATENATE($F3115," ",$G3115),AllocFactorMatrix,(AA$4+1),FALSE)*$E3119</f>
        <v>-0.67339733144682257</v>
      </c>
      <c r="AB3115" s="22">
        <f ca="1">VLOOKUP(CONCATENATE($F3115," ",$G3115),AllocFactorMatrix,(AB$4+1),FALSE)*$E3119</f>
        <v>-0.7748966255391776</v>
      </c>
      <c r="AC3115" s="22">
        <f ca="1">VLOOKUP(CONCATENATE($F3115," ",$G3115),AllocFactorMatrix,(AC$4+1),FALSE)*$E3119</f>
        <v>-0.18397881236747382</v>
      </c>
    </row>
    <row r="3116" spans="4:29" hidden="1" outlineLevel="1">
      <c r="F3116" s="42" t="str">
        <f>F3119</f>
        <v>RB_GUP</v>
      </c>
      <c r="G3116" s="17" t="str">
        <f>$G$12</f>
        <v>DISTSEC</v>
      </c>
      <c r="H3116" s="21">
        <f t="shared" ca="1" si="1436"/>
        <v>-755.54994297990686</v>
      </c>
      <c r="I3116" s="22">
        <f ca="1">VLOOKUP(CONCATENATE($F3116," ",$G3116),AllocFactorMatrix,(I$4+1),FALSE)*$E3119</f>
        <v>-574.50388608121796</v>
      </c>
      <c r="J3116" s="22">
        <f ca="1">VLOOKUP(CONCATENATE($F3116," ",$G3116),AllocFactorMatrix,(J$4+1),FALSE)*$E3119</f>
        <v>-115.95951946123233</v>
      </c>
      <c r="K3116" s="22">
        <f ca="1">VLOOKUP(CONCATENATE($F3116," ",$G3116),AllocFactorMatrix,(K$4+1),FALSE)*$E3119</f>
        <v>0</v>
      </c>
      <c r="L3116" s="22">
        <f ca="1">VLOOKUP(CONCATENATE($F3116," ",$G3116),AllocFactorMatrix,(L$4+1),FALSE)*$E3119</f>
        <v>0</v>
      </c>
      <c r="M3116" s="22">
        <f t="shared" ca="1" si="1457"/>
        <v>-115.95951946123233</v>
      </c>
      <c r="N3116" s="22">
        <f ca="1">VLOOKUP(CONCATENATE($F3116," ",$G3116),AllocFactorMatrix,(N$4+1),FALSE)*$E3119</f>
        <v>-44.414850030314028</v>
      </c>
      <c r="O3116" s="22">
        <f ca="1">VLOOKUP(CONCATENATE($F3116," ",$G3116),AllocFactorMatrix,(O$4+1),FALSE)*$E3119</f>
        <v>0</v>
      </c>
      <c r="P3116" s="22">
        <f ca="1">VLOOKUP(CONCATENATE($F3116," ",$G3116),AllocFactorMatrix,(P$4+1),FALSE)*$E3119</f>
        <v>0</v>
      </c>
      <c r="Q3116" s="22">
        <f ca="1">VLOOKUP(CONCATENATE($F3116," ",$G3116),AllocFactorMatrix,(Q$4+1),FALSE)*$E3119</f>
        <v>0</v>
      </c>
      <c r="R3116" s="22">
        <f t="shared" ca="1" si="1459"/>
        <v>-44.414850030314028</v>
      </c>
      <c r="S3116" s="22">
        <f ca="1">VLOOKUP(CONCATENATE($F3116," ",$G3116),AllocFactorMatrix,(S$4+1),FALSE)*$E3119</f>
        <v>-1.5599427279263145</v>
      </c>
      <c r="T3116" s="22">
        <f ca="1">VLOOKUP(CONCATENATE($F3116," ",$G3116),AllocFactorMatrix,(T$4+1),FALSE)*$E3119</f>
        <v>0</v>
      </c>
      <c r="U3116" s="22">
        <f ca="1">VLOOKUP(CONCATENATE($F3116," ",$G3116),AllocFactorMatrix,(U$4+1),FALSE)*$E3119</f>
        <v>0</v>
      </c>
      <c r="V3116" s="22">
        <f ca="1">VLOOKUP(CONCATENATE($F3116," ",$G3116),AllocFactorMatrix,(V$4+1),FALSE)*$E3119</f>
        <v>0</v>
      </c>
      <c r="W3116" s="22">
        <f t="shared" ca="1" si="1460"/>
        <v>-1.5599427279263145</v>
      </c>
      <c r="X3116" s="22">
        <f ca="1">VLOOKUP(CONCATENATE($F3116," ",$G3116),AllocFactorMatrix,(X$4+1),FALSE)*$E3119</f>
        <v>-12.883303823639711</v>
      </c>
      <c r="Y3116" s="22">
        <f ca="1">VLOOKUP(CONCATENATE($F3116," ",$G3116),AllocFactorMatrix,(Y$4+1),FALSE)*$E3119</f>
        <v>0</v>
      </c>
      <c r="Z3116" s="22">
        <f t="shared" ca="1" si="1458"/>
        <v>-12.883303823639711</v>
      </c>
      <c r="AA3116" s="22">
        <f ca="1">VLOOKUP(CONCATENATE($F3116," ",$G3116),AllocFactorMatrix,(AA$4+1),FALSE)*$E3119</f>
        <v>-0.16583082152270495</v>
      </c>
      <c r="AB3116" s="22">
        <f ca="1">VLOOKUP(CONCATENATE($F3116," ",$G3116),AllocFactorMatrix,(AB$4+1),FALSE)*$E3119</f>
        <v>-4.9373294594353174</v>
      </c>
      <c r="AC3116" s="22">
        <f ca="1">VLOOKUP(CONCATENATE($F3116," ",$G3116),AllocFactorMatrix,(AC$4+1),FALSE)*$E3119</f>
        <v>-1.125280574618355</v>
      </c>
    </row>
    <row r="3117" spans="4:29" hidden="1" outlineLevel="1">
      <c r="F3117" s="42" t="str">
        <f>F3119</f>
        <v>RB_GUP</v>
      </c>
      <c r="G3117" s="17" t="str">
        <f>$G$13</f>
        <v>ENERGY</v>
      </c>
      <c r="H3117" s="21">
        <f t="shared" ca="1" si="1436"/>
        <v>-226.8312668133151</v>
      </c>
      <c r="I3117" s="22">
        <f ca="1">VLOOKUP(CONCATENATE($F3117," ",$G3117),AllocFactorMatrix,(I$4+1),FALSE)*$E3119</f>
        <v>-83.342036293010395</v>
      </c>
      <c r="J3117" s="22">
        <f ca="1">VLOOKUP(CONCATENATE($F3117," ",$G3117),AllocFactorMatrix,(J$4+1),FALSE)*$E3119</f>
        <v>-26.326783725161278</v>
      </c>
      <c r="K3117" s="22">
        <f ca="1">VLOOKUP(CONCATENATE($F3117," ",$G3117),AllocFactorMatrix,(K$4+1),FALSE)*$E3119</f>
        <v>-0.32878356830667599</v>
      </c>
      <c r="L3117" s="22">
        <f ca="1">VLOOKUP(CONCATENATE($F3117," ",$G3117),AllocFactorMatrix,(L$4+1),FALSE)*$E3119</f>
        <v>-1.6655428961718417E-2</v>
      </c>
      <c r="M3117" s="22">
        <f t="shared" ca="1" si="1457"/>
        <v>-26.672222722429673</v>
      </c>
      <c r="N3117" s="22">
        <f ca="1">VLOOKUP(CONCATENATE($F3117," ",$G3117),AllocFactorMatrix,(N$4+1),FALSE)*$E3119</f>
        <v>-13.338316022249677</v>
      </c>
      <c r="O3117" s="22">
        <f ca="1">VLOOKUP(CONCATENATE($F3117," ",$G3117),AllocFactorMatrix,(O$4+1),FALSE)*$E3119</f>
        <v>-3.5983266043323137</v>
      </c>
      <c r="P3117" s="22">
        <f ca="1">VLOOKUP(CONCATENATE($F3117," ",$G3117),AllocFactorMatrix,(P$4+1),FALSE)*$E3119</f>
        <v>-0.56072169276614992</v>
      </c>
      <c r="Q3117" s="22">
        <f ca="1">VLOOKUP(CONCATENATE($F3117," ",$G3117),AllocFactorMatrix,(Q$4+1),FALSE)*$E3119</f>
        <v>0</v>
      </c>
      <c r="R3117" s="22">
        <f t="shared" ca="1" si="1459"/>
        <v>-17.49736431934814</v>
      </c>
      <c r="S3117" s="22">
        <f ca="1">VLOOKUP(CONCATENATE($F3117," ",$G3117),AllocFactorMatrix,(S$4+1),FALSE)*$E3119</f>
        <v>-0.67174205329962366</v>
      </c>
      <c r="T3117" s="22">
        <f ca="1">VLOOKUP(CONCATENATE($F3117," ",$G3117),AllocFactorMatrix,(T$4+1),FALSE)*$E3119</f>
        <v>-13.277858195558103</v>
      </c>
      <c r="U3117" s="22">
        <f ca="1">VLOOKUP(CONCATENATE($F3117," ",$G3117),AllocFactorMatrix,(U$4+1),FALSE)*$E3119</f>
        <v>-69.803104243257607</v>
      </c>
      <c r="V3117" s="22">
        <f ca="1">VLOOKUP(CONCATENATE($F3117," ",$G3117),AllocFactorMatrix,(V$4+1),FALSE)*$E3119</f>
        <v>-9.7607660785925603</v>
      </c>
      <c r="W3117" s="22">
        <f t="shared" ca="1" si="1460"/>
        <v>-93.513470570707881</v>
      </c>
      <c r="X3117" s="22">
        <f ca="1">VLOOKUP(CONCATENATE($F3117," ",$G3117),AllocFactorMatrix,(X$4+1),FALSE)*$E3119</f>
        <v>-3.7501692836828968</v>
      </c>
      <c r="Y3117" s="22">
        <f ca="1">VLOOKUP(CONCATENATE($F3117," ",$G3117),AllocFactorMatrix,(Y$4+1),FALSE)*$E3119</f>
        <v>-7.0912558854270571E-2</v>
      </c>
      <c r="Z3117" s="22">
        <f t="shared" ca="1" si="1458"/>
        <v>-3.8210818425371675</v>
      </c>
      <c r="AA3117" s="22">
        <f ca="1">VLOOKUP(CONCATENATE($F3117," ",$G3117),AllocFactorMatrix,(AA$4+1),FALSE)*$E3119</f>
        <v>-7.0733511348389788E-2</v>
      </c>
      <c r="AB3117" s="22">
        <f ca="1">VLOOKUP(CONCATENATE($F3117," ",$G3117),AllocFactorMatrix,(AB$4+1),FALSE)*$E3119</f>
        <v>-1.5507917788205317</v>
      </c>
      <c r="AC3117" s="22">
        <f ca="1">VLOOKUP(CONCATENATE($F3117," ",$G3117),AllocFactorMatrix,(AC$4+1),FALSE)*$E3119</f>
        <v>-0.36356577511298549</v>
      </c>
    </row>
    <row r="3118" spans="4:29" hidden="1" outlineLevel="1">
      <c r="F3118" s="42" t="str">
        <f>F3119</f>
        <v>RB_GUP</v>
      </c>
      <c r="G3118" s="17" t="str">
        <f>$G$14</f>
        <v>CUSTOMER</v>
      </c>
      <c r="H3118" s="21">
        <f t="shared" ca="1" si="1436"/>
        <v>-6097.3086517994752</v>
      </c>
      <c r="I3118" s="22">
        <f ca="1">VLOOKUP(CONCATENATE($F3118," ",$G3118),AllocFactorMatrix,(I$4+1),FALSE)*$E3119</f>
        <v>-4550.929011918397</v>
      </c>
      <c r="J3118" s="22">
        <f ca="1">VLOOKUP(CONCATENATE($F3118," ",$G3118),AllocFactorMatrix,(J$4+1),FALSE)*$E3119</f>
        <v>-1116.3206821677991</v>
      </c>
      <c r="K3118" s="22">
        <f ca="1">VLOOKUP(CONCATENATE($F3118," ",$G3118),AllocFactorMatrix,(K$4+1),FALSE)*$E3119</f>
        <v>-12.357128590763519</v>
      </c>
      <c r="L3118" s="22">
        <f ca="1">VLOOKUP(CONCATENATE($F3118," ",$G3118),AllocFactorMatrix,(L$4+1),FALSE)*$E3119</f>
        <v>-0.91034347736025878</v>
      </c>
      <c r="M3118" s="22">
        <f t="shared" ca="1" si="1457"/>
        <v>-1129.588154235923</v>
      </c>
      <c r="N3118" s="22">
        <f ca="1">VLOOKUP(CONCATENATE($F3118," ",$G3118),AllocFactorMatrix,(N$4+1),FALSE)*$E3119</f>
        <v>-20.708866866574162</v>
      </c>
      <c r="O3118" s="22">
        <f ca="1">VLOOKUP(CONCATENATE($F3118," ",$G3118),AllocFactorMatrix,(O$4+1),FALSE)*$E3119</f>
        <v>-6.5143349575354996</v>
      </c>
      <c r="P3118" s="22">
        <f ca="1">VLOOKUP(CONCATENATE($F3118," ",$G3118),AllocFactorMatrix,(P$4+1),FALSE)*$E3119</f>
        <v>-2.6112367445599109</v>
      </c>
      <c r="Q3118" s="22">
        <f ca="1">VLOOKUP(CONCATENATE($F3118," ",$G3118),AllocFactorMatrix,(Q$4+1),FALSE)*$E3119</f>
        <v>0</v>
      </c>
      <c r="R3118" s="22">
        <f t="shared" ca="1" si="1459"/>
        <v>-29.834438568669572</v>
      </c>
      <c r="S3118" s="22">
        <f ca="1">VLOOKUP(CONCATENATE($F3118," ",$G3118),AllocFactorMatrix,(S$4+1),FALSE)*$E3119</f>
        <v>-0.19233489335631587</v>
      </c>
      <c r="T3118" s="22">
        <f ca="1">VLOOKUP(CONCATENATE($F3118," ",$G3118),AllocFactorMatrix,(T$4+1),FALSE)*$E3119</f>
        <v>-4.7790388931174368</v>
      </c>
      <c r="U3118" s="22">
        <f ca="1">VLOOKUP(CONCATENATE($F3118," ",$G3118),AllocFactorMatrix,(U$4+1),FALSE)*$E3119</f>
        <v>-8.6545545077440789</v>
      </c>
      <c r="V3118" s="22">
        <f ca="1">VLOOKUP(CONCATENATE($F3118," ",$G3118),AllocFactorMatrix,(V$4+1),FALSE)*$E3119</f>
        <v>-1.6776739573175281</v>
      </c>
      <c r="W3118" s="22">
        <f t="shared" ca="1" si="1460"/>
        <v>-15.303602251535361</v>
      </c>
      <c r="X3118" s="22">
        <f ca="1">VLOOKUP(CONCATENATE($F3118," ",$G3118),AllocFactorMatrix,(X$4+1),FALSE)*$E3119</f>
        <v>-6.6298346807259891</v>
      </c>
      <c r="Y3118" s="22">
        <f ca="1">VLOOKUP(CONCATENATE($F3118," ",$G3118),AllocFactorMatrix,(Y$4+1),FALSE)*$E3119</f>
        <v>-7.7390446938335439E-2</v>
      </c>
      <c r="Z3118" s="22">
        <f t="shared" ca="1" si="1458"/>
        <v>-6.7072251276643247</v>
      </c>
      <c r="AA3118" s="22">
        <f ca="1">VLOOKUP(CONCATENATE($F3118," ",$G3118),AllocFactorMatrix,(AA$4+1),FALSE)*$E3119</f>
        <v>-0.47430354566331162</v>
      </c>
      <c r="AB3118" s="22">
        <f ca="1">VLOOKUP(CONCATENATE($F3118," ",$G3118),AllocFactorMatrix,(AB$4+1),FALSE)*$E3119</f>
        <v>-321.54724288206461</v>
      </c>
      <c r="AC3118" s="22">
        <f ca="1">VLOOKUP(CONCATENATE($F3118," ",$G3118),AllocFactorMatrix,(AC$4+1),FALSE)*$E3119</f>
        <v>-42.924673269557076</v>
      </c>
    </row>
    <row r="3119" spans="4:29" collapsed="1">
      <c r="D3119" s="39" t="s">
        <v>704</v>
      </c>
      <c r="E3119" s="19">
        <v>-23313</v>
      </c>
      <c r="F3119" s="42" t="s">
        <v>73</v>
      </c>
      <c r="G3119" s="17" t="str">
        <f>$G$15</f>
        <v>TOTAL</v>
      </c>
      <c r="H3119" s="21">
        <f t="shared" ca="1" si="1436"/>
        <v>-23312.999999999989</v>
      </c>
      <c r="I3119" s="22">
        <f ca="1">VLOOKUP(CONCATENATE($F3119," ",$G3119),AllocFactorMatrix,(I$4+1),FALSE)*$E3119</f>
        <v>-13614.315123355815</v>
      </c>
      <c r="J3119" s="22">
        <f ca="1">VLOOKUP(CONCATENATE($F3119," ",$G3119),AllocFactorMatrix,(J$4+1),FALSE)*$E3119</f>
        <v>-3357.259630496902</v>
      </c>
      <c r="K3119" s="22">
        <f ca="1">VLOOKUP(CONCATENATE($F3119," ",$G3119),AllocFactorMatrix,(K$4+1),FALSE)*$E3119</f>
        <v>-39.297096086645801</v>
      </c>
      <c r="L3119" s="22">
        <f ca="1">VLOOKUP(CONCATENATE($F3119," ",$G3119),AllocFactorMatrix,(L$4+1),FALSE)*$E3119</f>
        <v>-2.0551478591324974</v>
      </c>
      <c r="M3119" s="22">
        <f t="shared" ca="1" si="1457"/>
        <v>-3398.6118744426803</v>
      </c>
      <c r="N3119" s="22">
        <f ca="1">VLOOKUP(CONCATENATE($F3119," ",$G3119),AllocFactorMatrix,(N$4+1),FALSE)*$E3119</f>
        <v>-1014.6283015613612</v>
      </c>
      <c r="O3119" s="22">
        <f ca="1">VLOOKUP(CONCATENATE($F3119," ",$G3119),AllocFactorMatrix,(O$4+1),FALSE)*$E3119</f>
        <v>-266.88054720262659</v>
      </c>
      <c r="P3119" s="22">
        <f ca="1">VLOOKUP(CONCATENATE($F3119," ",$G3119),AllocFactorMatrix,(P$4+1),FALSE)*$E3119</f>
        <v>-37.833934214293059</v>
      </c>
      <c r="Q3119" s="22">
        <f ca="1">VLOOKUP(CONCATENATE($F3119," ",$G3119),AllocFactorMatrix,(Q$4+1),FALSE)*$E3119</f>
        <v>0</v>
      </c>
      <c r="R3119" s="22">
        <f t="shared" ca="1" si="1459"/>
        <v>-1319.3427829782809</v>
      </c>
      <c r="S3119" s="22">
        <f ca="1">VLOOKUP(CONCATENATE($F3119," ",$G3119),AllocFactorMatrix,(S$4+1),FALSE)*$E3119</f>
        <v>-42.760548574495211</v>
      </c>
      <c r="T3119" s="22">
        <f ca="1">VLOOKUP(CONCATENATE($F3119," ",$G3119),AllocFactorMatrix,(T$4+1),FALSE)*$E3119</f>
        <v>-755.88071126323291</v>
      </c>
      <c r="U3119" s="22">
        <f ca="1">VLOOKUP(CONCATENATE($F3119," ",$G3119),AllocFactorMatrix,(U$4+1),FALSE)*$E3119</f>
        <v>-3131.6724610048091</v>
      </c>
      <c r="V3119" s="22">
        <f ca="1">VLOOKUP(CONCATENATE($F3119," ",$G3119),AllocFactorMatrix,(V$4+1),FALSE)*$E3119</f>
        <v>-348.82677439561058</v>
      </c>
      <c r="W3119" s="22">
        <f t="shared" ca="1" si="1460"/>
        <v>-4279.1404952381481</v>
      </c>
      <c r="X3119" s="22">
        <f ca="1">VLOOKUP(CONCATENATE($F3119," ",$G3119),AllocFactorMatrix,(X$4+1),FALSE)*$E3119</f>
        <v>-285.38504392722723</v>
      </c>
      <c r="Y3119" s="22">
        <f ca="1">VLOOKUP(CONCATENATE($F3119," ",$G3119),AllocFactorMatrix,(Y$4+1),FALSE)*$E3119</f>
        <v>-5.1031488324412306</v>
      </c>
      <c r="Z3119" s="22">
        <f t="shared" ca="1" si="1458"/>
        <v>-290.48819275966844</v>
      </c>
      <c r="AA3119" s="22">
        <f ca="1">VLOOKUP(CONCATENATE($F3119," ",$G3119),AllocFactorMatrix,(AA$4+1),FALSE)*$E3119</f>
        <v>-4.5300964551752925</v>
      </c>
      <c r="AB3119" s="22">
        <f ca="1">VLOOKUP(CONCATENATE($F3119," ",$G3119),AllocFactorMatrix,(AB$4+1),FALSE)*$E3119</f>
        <v>-355.59763018811373</v>
      </c>
      <c r="AC3119" s="22">
        <f ca="1">VLOOKUP(CONCATENATE($F3119," ",$G3119),AllocFactorMatrix,(AC$4+1),FALSE)*$E3119</f>
        <v>-50.973804582115278</v>
      </c>
    </row>
    <row r="3120" spans="4:29" hidden="1" outlineLevel="1">
      <c r="F3120" s="42" t="str">
        <f>F3127</f>
        <v>RB_GUP</v>
      </c>
      <c r="G3120" s="17" t="str">
        <f>$G$8</f>
        <v>PRODUCTION</v>
      </c>
      <c r="H3120" s="21">
        <f t="shared" ca="1" si="1436"/>
        <v>171925.56725511665</v>
      </c>
      <c r="I3120" s="22">
        <f ca="1">VLOOKUP(CONCATENATE($F3120," ",$G3120),AllocFactorMatrix,(I$4+1),FALSE)*$E3127</f>
        <v>85242.169695979886</v>
      </c>
      <c r="J3120" s="22">
        <f ca="1">VLOOKUP(CONCATENATE($F3120," ",$G3120),AllocFactorMatrix,(J$4+1),FALSE)*$E3127</f>
        <v>21316.327924065834</v>
      </c>
      <c r="K3120" s="22">
        <f ca="1">VLOOKUP(CONCATENATE($F3120," ",$G3120),AllocFactorMatrix,(K$4+1),FALSE)*$E3127</f>
        <v>270.15968244460259</v>
      </c>
      <c r="L3120" s="22">
        <f ca="1">VLOOKUP(CONCATENATE($F3120," ",$G3120),AllocFactorMatrix,(L$4+1),FALSE)*$E3127</f>
        <v>13.521223564969956</v>
      </c>
      <c r="M3120" s="22">
        <f t="shared" ref="M3120:M3127" ca="1" si="1461">SUBTOTAL(9,J3120:L3120)</f>
        <v>21600.008830075407</v>
      </c>
      <c r="N3120" s="22">
        <f ca="1">VLOOKUP(CONCATENATE($F3120," ",$G3120),AllocFactorMatrix,(N$4+1),FALSE)*$E3127</f>
        <v>9563.5221777814386</v>
      </c>
      <c r="O3120" s="22">
        <f ca="1">VLOOKUP(CONCATENATE($F3120," ",$G3120),AllocFactorMatrix,(O$4+1),FALSE)*$E3127</f>
        <v>2621.1399482579309</v>
      </c>
      <c r="P3120" s="22">
        <f ca="1">VLOOKUP(CONCATENATE($F3120," ",$G3120),AllocFactorMatrix,(P$4+1),FALSE)*$E3127</f>
        <v>417.10411605716274</v>
      </c>
      <c r="Q3120" s="22">
        <f ca="1">VLOOKUP(CONCATENATE($F3120," ",$G3120),AllocFactorMatrix,(Q$4+1),FALSE)*$E3127</f>
        <v>0</v>
      </c>
      <c r="R3120" s="22">
        <f ca="1">SUBTOTAL(9,N3120:Q3120)</f>
        <v>12601.766242096532</v>
      </c>
      <c r="S3120" s="22">
        <f ca="1">VLOOKUP(CONCATENATE($F3120," ",$G3120),AllocFactorMatrix,(S$4+1),FALSE)*$E3127</f>
        <v>413.40659873507633</v>
      </c>
      <c r="T3120" s="22">
        <f ca="1">VLOOKUP(CONCATENATE($F3120," ",$G3120),AllocFactorMatrix,(T$4+1),FALSE)*$E3127</f>
        <v>7523.2949055196323</v>
      </c>
      <c r="U3120" s="22">
        <f ca="1">VLOOKUP(CONCATENATE($F3120," ",$G3120),AllocFactorMatrix,(U$4+1),FALSE)*$E3127</f>
        <v>36657.569479568672</v>
      </c>
      <c r="V3120" s="22">
        <f ca="1">VLOOKUP(CONCATENATE($F3120," ",$G3120),AllocFactorMatrix,(V$4+1),FALSE)*$E3127</f>
        <v>4670.9237000508156</v>
      </c>
      <c r="W3120" s="22">
        <f ca="1">SUBTOTAL(9,S3120:V3120)</f>
        <v>49265.194683874193</v>
      </c>
      <c r="X3120" s="22">
        <f ca="1">VLOOKUP(CONCATENATE($F3120," ",$G3120),AllocFactorMatrix,(X$4+1),FALSE)*$E3127</f>
        <v>2674.7132684502558</v>
      </c>
      <c r="Y3120" s="22">
        <f ca="1">VLOOKUP(CONCATENATE($F3120," ",$G3120),AllocFactorMatrix,(Y$4+1),FALSE)*$E3127</f>
        <v>50.278164820617803</v>
      </c>
      <c r="Z3120" s="22">
        <f t="shared" ref="Z3120:Z3127" ca="1" si="1462">SUBTOTAL(9,X3120:Y3120)</f>
        <v>2724.9914332708736</v>
      </c>
      <c r="AA3120" s="22">
        <f ca="1">VLOOKUP(CONCATENATE($F3120," ",$G3120),AllocFactorMatrix,(AA$4+1),FALSE)*$E3127</f>
        <v>38.897104320672774</v>
      </c>
      <c r="AB3120" s="22">
        <f ca="1">VLOOKUP(CONCATENATE($F3120," ",$G3120),AllocFactorMatrix,(AB$4+1),FALSE)*$E3127</f>
        <v>365.52792575298866</v>
      </c>
      <c r="AC3120" s="22">
        <f ca="1">VLOOKUP(CONCATENATE($F3120," ",$G3120),AllocFactorMatrix,(AC$4+1),FALSE)*$E3127</f>
        <v>87.011339746085625</v>
      </c>
    </row>
    <row r="3121" spans="4:29" hidden="1" outlineLevel="1">
      <c r="F3121" s="42" t="str">
        <f>F3127</f>
        <v>RB_GUP</v>
      </c>
      <c r="G3121" s="17" t="str">
        <f>$G$9</f>
        <v>BULKTRAN</v>
      </c>
      <c r="H3121" s="21">
        <f t="shared" ca="1" si="1436"/>
        <v>110196.6240012311</v>
      </c>
      <c r="I3121" s="22">
        <f ca="1">VLOOKUP(CONCATENATE($F3121," ",$G3121),AllocFactorMatrix,(I$4+1),FALSE)*$E3127</f>
        <v>54636.430596144957</v>
      </c>
      <c r="J3121" s="22">
        <f ca="1">VLOOKUP(CONCATENATE($F3121," ",$G3121),AllocFactorMatrix,(J$4+1),FALSE)*$E3127</f>
        <v>13662.815896658427</v>
      </c>
      <c r="K3121" s="22">
        <f ca="1">VLOOKUP(CONCATENATE($F3121," ",$G3121),AllocFactorMatrix,(K$4+1),FALSE)*$E3127</f>
        <v>173.16031246512495</v>
      </c>
      <c r="L3121" s="22">
        <f ca="1">VLOOKUP(CONCATENATE($F3121," ",$G3121),AllocFactorMatrix,(L$4+1),FALSE)*$E3127</f>
        <v>8.6665015158252228</v>
      </c>
      <c r="M3121" s="22">
        <f t="shared" ca="1" si="1461"/>
        <v>13844.642710639377</v>
      </c>
      <c r="N3121" s="22">
        <f ca="1">VLOOKUP(CONCATENATE($F3121," ",$G3121),AllocFactorMatrix,(N$4+1),FALSE)*$E3127</f>
        <v>6129.7913648212898</v>
      </c>
      <c r="O3121" s="22">
        <f ca="1">VLOOKUP(CONCATENATE($F3121," ",$G3121),AllocFactorMatrix,(O$4+1),FALSE)*$E3127</f>
        <v>1680.0338538606122</v>
      </c>
      <c r="P3121" s="22">
        <f ca="1">VLOOKUP(CONCATENATE($F3121," ",$G3121),AllocFactorMatrix,(P$4+1),FALSE)*$E3127</f>
        <v>267.34514348475483</v>
      </c>
      <c r="Q3121" s="22">
        <f ca="1">VLOOKUP(CONCATENATE($F3121," ",$G3121),AllocFactorMatrix,(Q$4+1),FALSE)*$E3127</f>
        <v>0</v>
      </c>
      <c r="R3121" s="22">
        <f t="shared" ref="R3121:R3127" ca="1" si="1463">SUBTOTAL(9,N3121:Q3121)</f>
        <v>8077.1703621666566</v>
      </c>
      <c r="S3121" s="22">
        <f ca="1">VLOOKUP(CONCATENATE($F3121," ",$G3121),AllocFactorMatrix,(S$4+1),FALSE)*$E3127</f>
        <v>264.97519972022218</v>
      </c>
      <c r="T3121" s="22">
        <f ca="1">VLOOKUP(CONCATENATE($F3121," ",$G3121),AllocFactorMatrix,(T$4+1),FALSE)*$E3127</f>
        <v>4822.0966386211021</v>
      </c>
      <c r="U3121" s="22">
        <f ca="1">VLOOKUP(CONCATENATE($F3121," ",$G3121),AllocFactorMatrix,(U$4+1),FALSE)*$E3127</f>
        <v>23495.867806239923</v>
      </c>
      <c r="V3121" s="22">
        <f ca="1">VLOOKUP(CONCATENATE($F3121," ",$G3121),AllocFactorMatrix,(V$4+1),FALSE)*$E3127</f>
        <v>2993.8538574030522</v>
      </c>
      <c r="W3121" s="22">
        <f t="shared" ref="W3121:W3127" ca="1" si="1464">SUBTOTAL(9,S3121:V3121)</f>
        <v>31576.793501984299</v>
      </c>
      <c r="X3121" s="22">
        <f ca="1">VLOOKUP(CONCATENATE($F3121," ",$G3121),AllocFactorMatrix,(X$4+1),FALSE)*$E3127</f>
        <v>1714.3719637530805</v>
      </c>
      <c r="Y3121" s="22">
        <f ca="1">VLOOKUP(CONCATENATE($F3121," ",$G3121),AllocFactorMatrix,(Y$4+1),FALSE)*$E3127</f>
        <v>32.226062200441305</v>
      </c>
      <c r="Z3121" s="22">
        <f t="shared" ca="1" si="1462"/>
        <v>1746.5980259535218</v>
      </c>
      <c r="AA3121" s="22">
        <f ca="1">VLOOKUP(CONCATENATE($F3121," ",$G3121),AllocFactorMatrix,(AA$4+1),FALSE)*$E3127</f>
        <v>24.931309798742436</v>
      </c>
      <c r="AB3121" s="22">
        <f ca="1">VLOOKUP(CONCATENATE($F3121," ",$G3121),AllocFactorMatrix,(AB$4+1),FALSE)*$E3127</f>
        <v>234.28710481659462</v>
      </c>
      <c r="AC3121" s="22">
        <f ca="1">VLOOKUP(CONCATENATE($F3121," ",$G3121),AllocFactorMatrix,(AC$4+1),FALSE)*$E3127</f>
        <v>55.77038972693817</v>
      </c>
    </row>
    <row r="3122" spans="4:29" hidden="1" outlineLevel="1">
      <c r="F3122" s="42" t="str">
        <f>F3127</f>
        <v>RB_GUP</v>
      </c>
      <c r="G3122" s="17" t="str">
        <f>$G$10</f>
        <v>SUBTRAN</v>
      </c>
      <c r="H3122" s="21">
        <f t="shared" ca="1" si="1436"/>
        <v>34911.437744229268</v>
      </c>
      <c r="I3122" s="22">
        <f ca="1">VLOOKUP(CONCATENATE($F3122," ",$G3122),AllocFactorMatrix,(I$4+1),FALSE)*$E3127</f>
        <v>16846.941205234849</v>
      </c>
      <c r="J3122" s="22">
        <f ca="1">VLOOKUP(CONCATENATE($F3122," ",$G3122),AllocFactorMatrix,(J$4+1),FALSE)*$E3127</f>
        <v>4203.201066761284</v>
      </c>
      <c r="K3122" s="22">
        <f ca="1">VLOOKUP(CONCATENATE($F3122," ",$G3122),AllocFactorMatrix,(K$4+1),FALSE)*$E3127</f>
        <v>53.383142573800505</v>
      </c>
      <c r="L3122" s="22">
        <f ca="1">VLOOKUP(CONCATENATE($F3122," ",$G3122),AllocFactorMatrix,(L$4+1),FALSE)*$E3127</f>
        <v>3.4415273098589143</v>
      </c>
      <c r="M3122" s="22">
        <f t="shared" ca="1" si="1461"/>
        <v>4260.0257366449441</v>
      </c>
      <c r="N3122" s="22">
        <f ca="1">VLOOKUP(CONCATENATE($F3122," ",$G3122),AllocFactorMatrix,(N$4+1),FALSE)*$E3127</f>
        <v>1866.5671217803142</v>
      </c>
      <c r="O3122" s="22">
        <f ca="1">VLOOKUP(CONCATENATE($F3122," ",$G3122),AllocFactorMatrix,(O$4+1),FALSE)*$E3127</f>
        <v>512.42099745474388</v>
      </c>
      <c r="P3122" s="22">
        <f ca="1">VLOOKUP(CONCATENATE($F3122," ",$G3122),AllocFactorMatrix,(P$4+1),FALSE)*$E3127</f>
        <v>103.00041484148936</v>
      </c>
      <c r="Q3122" s="22">
        <f ca="1">VLOOKUP(CONCATENATE($F3122," ",$G3122),AllocFactorMatrix,(Q$4+1),FALSE)*$E3127</f>
        <v>0</v>
      </c>
      <c r="R3122" s="22">
        <f t="shared" ca="1" si="1463"/>
        <v>2481.9885340765472</v>
      </c>
      <c r="S3122" s="22">
        <f ca="1">VLOOKUP(CONCATENATE($F3122," ",$G3122),AllocFactorMatrix,(S$4+1),FALSE)*$E3127</f>
        <v>79.099426543962934</v>
      </c>
      <c r="T3122" s="22">
        <f ca="1">VLOOKUP(CONCATENATE($F3122," ",$G3122),AllocFactorMatrix,(T$4+1),FALSE)*$E3127</f>
        <v>1481.9396182481241</v>
      </c>
      <c r="U3122" s="22">
        <f ca="1">VLOOKUP(CONCATENATE($F3122," ",$G3122),AllocFactorMatrix,(U$4+1),FALSE)*$E3127</f>
        <v>9209.4004626094811</v>
      </c>
      <c r="V3122" s="22">
        <f ca="1">VLOOKUP(CONCATENATE($F3122," ",$G3122),AllocFactorMatrix,(V$4+1),FALSE)*$E3127</f>
        <v>0</v>
      </c>
      <c r="W3122" s="22">
        <f t="shared" ca="1" si="1464"/>
        <v>10770.439507401568</v>
      </c>
      <c r="X3122" s="22">
        <f ca="1">VLOOKUP(CONCATENATE($F3122," ",$G3122),AllocFactorMatrix,(X$4+1),FALSE)*$E3127</f>
        <v>523.54711259904298</v>
      </c>
      <c r="Y3122" s="22">
        <f ca="1">VLOOKUP(CONCATENATE($F3122," ",$G3122),AllocFactorMatrix,(Y$4+1),FALSE)*$E3127</f>
        <v>10.042589280302577</v>
      </c>
      <c r="Z3122" s="22">
        <f t="shared" ca="1" si="1462"/>
        <v>533.58970187934551</v>
      </c>
      <c r="AA3122" s="22">
        <f ca="1">VLOOKUP(CONCATENATE($F3122," ",$G3122),AllocFactorMatrix,(AA$4+1),FALSE)*$E3127</f>
        <v>7.6384810637298335</v>
      </c>
      <c r="AB3122" s="22">
        <f ca="1">VLOOKUP(CONCATENATE($F3122," ",$G3122),AllocFactorMatrix,(AB$4+1),FALSE)*$E3127</f>
        <v>8.7395850304848661</v>
      </c>
      <c r="AC3122" s="22">
        <f ca="1">VLOOKUP(CONCATENATE($F3122," ",$G3122),AllocFactorMatrix,(AC$4+1),FALSE)*$E3127</f>
        <v>2.0749928977952301</v>
      </c>
    </row>
    <row r="3123" spans="4:29" hidden="1" outlineLevel="1">
      <c r="F3123" s="42" t="str">
        <f>F3127</f>
        <v>RB_GUP</v>
      </c>
      <c r="G3123" s="17" t="str">
        <f>$G$11</f>
        <v>DISTPRI</v>
      </c>
      <c r="H3123" s="21">
        <f t="shared" ca="1" si="1436"/>
        <v>51754.199624817811</v>
      </c>
      <c r="I3123" s="22">
        <f ca="1">VLOOKUP(CONCATENATE($F3123," ",$G3123),AllocFactorMatrix,(I$4+1),FALSE)*$E3127</f>
        <v>34231.25587288024</v>
      </c>
      <c r="J3123" s="22">
        <f ca="1">VLOOKUP(CONCATENATE($F3123," ",$G3123),AllocFactorMatrix,(J$4+1),FALSE)*$E3127</f>
        <v>8494.779829670646</v>
      </c>
      <c r="K3123" s="22">
        <f ca="1">VLOOKUP(CONCATENATE($F3123," ",$G3123),AllocFactorMatrix,(K$4+1),FALSE)*$E3127</f>
        <v>107.84890114120078</v>
      </c>
      <c r="L3123" s="22">
        <f ca="1">VLOOKUP(CONCATENATE($F3123," ",$G3123),AllocFactorMatrix,(L$4+1),FALSE)*$E3127</f>
        <v>0</v>
      </c>
      <c r="M3123" s="22">
        <f t="shared" ca="1" si="1461"/>
        <v>8602.6287308118463</v>
      </c>
      <c r="N3123" s="22">
        <f ca="1">VLOOKUP(CONCATENATE($F3123," ",$G3123),AllocFactorMatrix,(N$4+1),FALSE)*$E3127</f>
        <v>3707.9151518297576</v>
      </c>
      <c r="O3123" s="22">
        <f ca="1">VLOOKUP(CONCATENATE($F3123," ",$G3123),AllocFactorMatrix,(O$4+1),FALSE)*$E3127</f>
        <v>1019.6499421845832</v>
      </c>
      <c r="P3123" s="22">
        <f ca="1">VLOOKUP(CONCATENATE($F3123," ",$G3123),AllocFactorMatrix,(P$4+1),FALSE)*$E3127</f>
        <v>0</v>
      </c>
      <c r="Q3123" s="22">
        <f ca="1">VLOOKUP(CONCATENATE($F3123," ",$G3123),AllocFactorMatrix,(Q$4+1),FALSE)*$E3127</f>
        <v>0</v>
      </c>
      <c r="R3123" s="22">
        <f t="shared" ca="1" si="1463"/>
        <v>4727.5650940143405</v>
      </c>
      <c r="S3123" s="22">
        <f ca="1">VLOOKUP(CONCATENATE($F3123," ",$G3123),AllocFactorMatrix,(S$4+1),FALSE)*$E3127</f>
        <v>158.88276857031332</v>
      </c>
      <c r="T3123" s="22">
        <f ca="1">VLOOKUP(CONCATENATE($F3123," ",$G3123),AllocFactorMatrix,(T$4+1),FALSE)*$E3127</f>
        <v>2934.5270179562599</v>
      </c>
      <c r="U3123" s="22">
        <f ca="1">VLOOKUP(CONCATENATE($F3123," ",$G3123),AllocFactorMatrix,(U$4+1),FALSE)*$E3127</f>
        <v>0</v>
      </c>
      <c r="V3123" s="22">
        <f ca="1">VLOOKUP(CONCATENATE($F3123," ",$G3123),AllocFactorMatrix,(V$4+1),FALSE)*$E3127</f>
        <v>0</v>
      </c>
      <c r="W3123" s="22">
        <f t="shared" ca="1" si="1464"/>
        <v>3093.409786526573</v>
      </c>
      <c r="X3123" s="22">
        <f ca="1">VLOOKUP(CONCATENATE($F3123," ",$G3123),AllocFactorMatrix,(X$4+1),FALSE)*$E3127</f>
        <v>1042.2410040148613</v>
      </c>
      <c r="Y3123" s="22">
        <f ca="1">VLOOKUP(CONCATENATE($F3123," ",$G3123),AllocFactorMatrix,(Y$4+1),FALSE)*$E3127</f>
        <v>20.017215187204823</v>
      </c>
      <c r="Z3123" s="22">
        <f t="shared" ca="1" si="1462"/>
        <v>1062.2582192020661</v>
      </c>
      <c r="AA3123" s="22">
        <f ca="1">VLOOKUP(CONCATENATE($F3123," ",$G3123),AllocFactorMatrix,(AA$4+1),FALSE)*$E3127</f>
        <v>15.298219374177153</v>
      </c>
      <c r="AB3123" s="22">
        <f ca="1">VLOOKUP(CONCATENATE($F3123," ",$G3123),AllocFactorMatrix,(AB$4+1),FALSE)*$E3127</f>
        <v>17.604077141704689</v>
      </c>
      <c r="AC3123" s="22">
        <f ca="1">VLOOKUP(CONCATENATE($F3123," ",$G3123),AllocFactorMatrix,(AC$4+1),FALSE)*$E3127</f>
        <v>4.1796248668687408</v>
      </c>
    </row>
    <row r="3124" spans="4:29" hidden="1" outlineLevel="1">
      <c r="F3124" s="42" t="str">
        <f>F3127</f>
        <v>RB_GUP</v>
      </c>
      <c r="G3124" s="17" t="str">
        <f>$G$12</f>
        <v>DISTSEC</v>
      </c>
      <c r="H3124" s="21">
        <f t="shared" ca="1" si="1436"/>
        <v>17164.559816445337</v>
      </c>
      <c r="I3124" s="22">
        <f ca="1">VLOOKUP(CONCATENATE($F3124," ",$G3124),AllocFactorMatrix,(I$4+1),FALSE)*$E3127</f>
        <v>13051.561195979883</v>
      </c>
      <c r="J3124" s="22">
        <f ca="1">VLOOKUP(CONCATENATE($F3124," ",$G3124),AllocFactorMatrix,(J$4+1),FALSE)*$E3127</f>
        <v>2634.3647121835766</v>
      </c>
      <c r="K3124" s="22">
        <f ca="1">VLOOKUP(CONCATENATE($F3124," ",$G3124),AllocFactorMatrix,(K$4+1),FALSE)*$E3127</f>
        <v>0</v>
      </c>
      <c r="L3124" s="22">
        <f ca="1">VLOOKUP(CONCATENATE($F3124," ",$G3124),AllocFactorMatrix,(L$4+1),FALSE)*$E3127</f>
        <v>0</v>
      </c>
      <c r="M3124" s="22">
        <f t="shared" ca="1" si="1461"/>
        <v>2634.3647121835766</v>
      </c>
      <c r="N3124" s="22">
        <f ca="1">VLOOKUP(CONCATENATE($F3124," ",$G3124),AllocFactorMatrix,(N$4+1),FALSE)*$E3127</f>
        <v>1009.0151646058009</v>
      </c>
      <c r="O3124" s="22">
        <f ca="1">VLOOKUP(CONCATENATE($F3124," ",$G3124),AllocFactorMatrix,(O$4+1),FALSE)*$E3127</f>
        <v>0</v>
      </c>
      <c r="P3124" s="22">
        <f ca="1">VLOOKUP(CONCATENATE($F3124," ",$G3124),AllocFactorMatrix,(P$4+1),FALSE)*$E3127</f>
        <v>0</v>
      </c>
      <c r="Q3124" s="22">
        <f ca="1">VLOOKUP(CONCATENATE($F3124," ",$G3124),AllocFactorMatrix,(Q$4+1),FALSE)*$E3127</f>
        <v>0</v>
      </c>
      <c r="R3124" s="22">
        <f t="shared" ca="1" si="1463"/>
        <v>1009.0151646058009</v>
      </c>
      <c r="S3124" s="22">
        <f ca="1">VLOOKUP(CONCATENATE($F3124," ",$G3124),AllocFactorMatrix,(S$4+1),FALSE)*$E3127</f>
        <v>35.438729778889311</v>
      </c>
      <c r="T3124" s="22">
        <f ca="1">VLOOKUP(CONCATENATE($F3124," ",$G3124),AllocFactorMatrix,(T$4+1),FALSE)*$E3127</f>
        <v>0</v>
      </c>
      <c r="U3124" s="22">
        <f ca="1">VLOOKUP(CONCATENATE($F3124," ",$G3124),AllocFactorMatrix,(U$4+1),FALSE)*$E3127</f>
        <v>0</v>
      </c>
      <c r="V3124" s="22">
        <f ca="1">VLOOKUP(CONCATENATE($F3124," ",$G3124),AllocFactorMatrix,(V$4+1),FALSE)*$E3127</f>
        <v>0</v>
      </c>
      <c r="W3124" s="22">
        <f t="shared" ca="1" si="1464"/>
        <v>35.438729778889311</v>
      </c>
      <c r="X3124" s="22">
        <f ca="1">VLOOKUP(CONCATENATE($F3124," ",$G3124),AllocFactorMatrix,(X$4+1),FALSE)*$E3127</f>
        <v>292.68249064004453</v>
      </c>
      <c r="Y3124" s="22">
        <f ca="1">VLOOKUP(CONCATENATE($F3124," ",$G3124),AllocFactorMatrix,(Y$4+1),FALSE)*$E3127</f>
        <v>0</v>
      </c>
      <c r="Z3124" s="22">
        <f t="shared" ca="1" si="1462"/>
        <v>292.68249064004453</v>
      </c>
      <c r="AA3124" s="22">
        <f ca="1">VLOOKUP(CONCATENATE($F3124," ",$G3124),AllocFactorMatrix,(AA$4+1),FALSE)*$E3127</f>
        <v>3.767339382239141</v>
      </c>
      <c r="AB3124" s="22">
        <f ca="1">VLOOKUP(CONCATENATE($F3124," ",$G3124),AllocFactorMatrix,(AB$4+1),FALSE)*$E3127</f>
        <v>112.16609520971005</v>
      </c>
      <c r="AC3124" s="22">
        <f ca="1">VLOOKUP(CONCATENATE($F3124," ",$G3124),AllocFactorMatrix,(AC$4+1),FALSE)*$E3127</f>
        <v>25.564088665194166</v>
      </c>
    </row>
    <row r="3125" spans="4:29" hidden="1" outlineLevel="1">
      <c r="F3125" s="42" t="str">
        <f>F3127</f>
        <v>RB_GUP</v>
      </c>
      <c r="G3125" s="17" t="str">
        <f>$G$13</f>
        <v>ENERGY</v>
      </c>
      <c r="H3125" s="21">
        <f t="shared" ca="1" si="1436"/>
        <v>5153.1455777778583</v>
      </c>
      <c r="I3125" s="22">
        <f ca="1">VLOOKUP(CONCATENATE($F3125," ",$G3125),AllocFactorMatrix,(I$4+1),FALSE)*$E3127</f>
        <v>1893.3617565156494</v>
      </c>
      <c r="J3125" s="22">
        <f ca="1">VLOOKUP(CONCATENATE($F3125," ",$G3125),AllocFactorMatrix,(J$4+1),FALSE)*$E3127</f>
        <v>598.09104378050085</v>
      </c>
      <c r="K3125" s="22">
        <f ca="1">VLOOKUP(CONCATENATE($F3125," ",$G3125),AllocFactorMatrix,(K$4+1),FALSE)*$E3127</f>
        <v>7.4692947531786968</v>
      </c>
      <c r="L3125" s="22">
        <f ca="1">VLOOKUP(CONCATENATE($F3125," ",$G3125),AllocFactorMatrix,(L$4+1),FALSE)*$E3127</f>
        <v>0.37837751076314308</v>
      </c>
      <c r="M3125" s="22">
        <f t="shared" ca="1" si="1461"/>
        <v>605.93871604444269</v>
      </c>
      <c r="N3125" s="22">
        <f ca="1">VLOOKUP(CONCATENATE($F3125," ",$G3125),AllocFactorMatrix,(N$4+1),FALSE)*$E3127</f>
        <v>303.01944344219805</v>
      </c>
      <c r="O3125" s="22">
        <f ca="1">VLOOKUP(CONCATENATE($F3125," ",$G3125),AllocFactorMatrix,(O$4+1),FALSE)*$E3127</f>
        <v>81.746670505421747</v>
      </c>
      <c r="P3125" s="22">
        <f ca="1">VLOOKUP(CONCATENATE($F3125," ",$G3125),AllocFactorMatrix,(P$4+1),FALSE)*$E3127</f>
        <v>12.738457762174725</v>
      </c>
      <c r="Q3125" s="22">
        <f ca="1">VLOOKUP(CONCATENATE($F3125," ",$G3125),AllocFactorMatrix,(Q$4+1),FALSE)*$E3127</f>
        <v>0</v>
      </c>
      <c r="R3125" s="22">
        <f t="shared" ca="1" si="1463"/>
        <v>397.50457170979456</v>
      </c>
      <c r="S3125" s="22">
        <f ca="1">VLOOKUP(CONCATENATE($F3125," ",$G3125),AllocFactorMatrix,(S$4+1),FALSE)*$E3127</f>
        <v>15.260614817344825</v>
      </c>
      <c r="T3125" s="22">
        <f ca="1">VLOOKUP(CONCATENATE($F3125," ",$G3125),AllocFactorMatrix,(T$4+1),FALSE)*$E3127</f>
        <v>301.64596443890815</v>
      </c>
      <c r="U3125" s="22">
        <f ca="1">VLOOKUP(CONCATENATE($F3125," ",$G3125),AllocFactorMatrix,(U$4+1),FALSE)*$E3127</f>
        <v>1585.7847244769471</v>
      </c>
      <c r="V3125" s="22">
        <f ca="1">VLOOKUP(CONCATENATE($F3125," ",$G3125),AllocFactorMatrix,(V$4+1),FALSE)*$E3127</f>
        <v>221.74477645985101</v>
      </c>
      <c r="W3125" s="22">
        <f t="shared" ca="1" si="1464"/>
        <v>2124.4360801930511</v>
      </c>
      <c r="X3125" s="22">
        <f ca="1">VLOOKUP(CONCATENATE($F3125," ",$G3125),AllocFactorMatrix,(X$4+1),FALSE)*$E3127</f>
        <v>85.196227714205406</v>
      </c>
      <c r="Y3125" s="22">
        <f ca="1">VLOOKUP(CONCATENATE($F3125," ",$G3125),AllocFactorMatrix,(Y$4+1),FALSE)*$E3127</f>
        <v>1.6109892793992278</v>
      </c>
      <c r="Z3125" s="22">
        <f t="shared" ca="1" si="1462"/>
        <v>86.807216993604641</v>
      </c>
      <c r="AA3125" s="22">
        <f ca="1">VLOOKUP(CONCATENATE($F3125," ",$G3125),AllocFactorMatrix,(AA$4+1),FALSE)*$E3127</f>
        <v>1.6069216837978637</v>
      </c>
      <c r="AB3125" s="22">
        <f ca="1">VLOOKUP(CONCATENATE($F3125," ",$G3125),AllocFactorMatrix,(AB$4+1),FALSE)*$E3127</f>
        <v>35.230838805217914</v>
      </c>
      <c r="AC3125" s="22">
        <f ca="1">VLOOKUP(CONCATENATE($F3125," ",$G3125),AllocFactorMatrix,(AC$4+1),FALSE)*$E3127</f>
        <v>8.259475832301284</v>
      </c>
    </row>
    <row r="3126" spans="4:29" hidden="1" outlineLevel="1">
      <c r="F3126" s="42" t="str">
        <f>F3127</f>
        <v>RB_GUP</v>
      </c>
      <c r="G3126" s="17" t="str">
        <f>$G$14</f>
        <v>CUSTOMER</v>
      </c>
      <c r="H3126" s="21">
        <f t="shared" ca="1" si="1436"/>
        <v>138518.46598038197</v>
      </c>
      <c r="I3126" s="22">
        <f ca="1">VLOOKUP(CONCATENATE($F3126," ",$G3126),AllocFactorMatrix,(I$4+1),FALSE)*$E3127</f>
        <v>103387.86200867624</v>
      </c>
      <c r="J3126" s="22">
        <f ca="1">VLOOKUP(CONCATENATE($F3126," ",$G3126),AllocFactorMatrix,(J$4+1),FALSE)*$E3127</f>
        <v>25360.538110600883</v>
      </c>
      <c r="K3126" s="22">
        <f ca="1">VLOOKUP(CONCATENATE($F3126," ",$G3126),AllocFactorMatrix,(K$4+1),FALSE)*$E3127</f>
        <v>280.72885826596911</v>
      </c>
      <c r="L3126" s="22">
        <f ca="1">VLOOKUP(CONCATENATE($F3126," ",$G3126),AllocFactorMatrix,(L$4+1),FALSE)*$E3127</f>
        <v>20.681154456888848</v>
      </c>
      <c r="M3126" s="22">
        <f t="shared" ca="1" si="1461"/>
        <v>25661.948123323738</v>
      </c>
      <c r="N3126" s="22">
        <f ca="1">VLOOKUP(CONCATENATE($F3126," ",$G3126),AllocFactorMatrix,(N$4+1),FALSE)*$E3127</f>
        <v>470.46338546486822</v>
      </c>
      <c r="O3126" s="22">
        <f ca="1">VLOOKUP(CONCATENATE($F3126," ",$G3126),AllocFactorMatrix,(O$4+1),FALSE)*$E3127</f>
        <v>147.99245646419516</v>
      </c>
      <c r="P3126" s="22">
        <f ca="1">VLOOKUP(CONCATENATE($F3126," ",$G3126),AllocFactorMatrix,(P$4+1),FALSE)*$E3127</f>
        <v>59.321994149221389</v>
      </c>
      <c r="Q3126" s="22">
        <f ca="1">VLOOKUP(CONCATENATE($F3126," ",$G3126),AllocFactorMatrix,(Q$4+1),FALSE)*$E3127</f>
        <v>0</v>
      </c>
      <c r="R3126" s="22">
        <f t="shared" ca="1" si="1463"/>
        <v>677.77783607828474</v>
      </c>
      <c r="S3126" s="22">
        <f ca="1">VLOOKUP(CONCATENATE($F3126," ",$G3126),AllocFactorMatrix,(S$4+1),FALSE)*$E3127</f>
        <v>4.3694580516855588</v>
      </c>
      <c r="T3126" s="22">
        <f ca="1">VLOOKUP(CONCATENATE($F3126," ",$G3126),AllocFactorMatrix,(T$4+1),FALSE)*$E3127</f>
        <v>108.57005510781235</v>
      </c>
      <c r="U3126" s="22">
        <f ca="1">VLOOKUP(CONCATENATE($F3126," ",$G3126),AllocFactorMatrix,(U$4+1),FALSE)*$E3127</f>
        <v>196.61389682192126</v>
      </c>
      <c r="V3126" s="22">
        <f ca="1">VLOOKUP(CONCATENATE($F3126," ",$G3126),AllocFactorMatrix,(V$4+1),FALSE)*$E3127</f>
        <v>38.113344141480653</v>
      </c>
      <c r="W3126" s="22">
        <f t="shared" ca="1" si="1464"/>
        <v>347.66675412289982</v>
      </c>
      <c r="X3126" s="22">
        <f ca="1">VLOOKUP(CONCATENATE($F3126," ",$G3126),AllocFactorMatrix,(X$4+1),FALSE)*$E3127</f>
        <v>150.61637553917649</v>
      </c>
      <c r="Y3126" s="22">
        <f ca="1">VLOOKUP(CONCATENATE($F3126," ",$G3126),AllocFactorMatrix,(Y$4+1),FALSE)*$E3127</f>
        <v>1.7581537369394316</v>
      </c>
      <c r="Z3126" s="22">
        <f t="shared" ca="1" si="1462"/>
        <v>152.37452927611591</v>
      </c>
      <c r="AA3126" s="22">
        <f ca="1">VLOOKUP(CONCATENATE($F3126," ",$G3126),AllocFactorMatrix,(AA$4+1),FALSE)*$E3127</f>
        <v>10.775213017131462</v>
      </c>
      <c r="AB3126" s="22">
        <f ca="1">VLOOKUP(CONCATENATE($F3126," ",$G3126),AllocFactorMatrix,(AB$4+1),FALSE)*$E3127</f>
        <v>7304.9001400150382</v>
      </c>
      <c r="AC3126" s="22">
        <f ca="1">VLOOKUP(CONCATENATE($F3126," ",$G3126),AllocFactorMatrix,(AC$4+1),FALSE)*$E3127</f>
        <v>975.16137587251296</v>
      </c>
    </row>
    <row r="3127" spans="4:29" collapsed="1">
      <c r="D3127" s="39" t="s">
        <v>661</v>
      </c>
      <c r="E3127" s="19">
        <f>348838+180786</f>
        <v>529624</v>
      </c>
      <c r="F3127" s="42" t="s">
        <v>73</v>
      </c>
      <c r="G3127" s="17" t="str">
        <f>$G$15</f>
        <v>TOTAL</v>
      </c>
      <c r="H3127" s="21">
        <f t="shared" ca="1" si="1436"/>
        <v>529623.99999999988</v>
      </c>
      <c r="I3127" s="22">
        <f ca="1">VLOOKUP(CONCATENATE($F3127," ",$G3127),AllocFactorMatrix,(I$4+1),FALSE)*$E3127</f>
        <v>309289.58233141166</v>
      </c>
      <c r="J3127" s="22">
        <f ca="1">VLOOKUP(CONCATENATE($F3127," ",$G3127),AllocFactorMatrix,(J$4+1),FALSE)*$E3127</f>
        <v>76270.118583721152</v>
      </c>
      <c r="K3127" s="22">
        <f ca="1">VLOOKUP(CONCATENATE($F3127," ",$G3127),AllocFactorMatrix,(K$4+1),FALSE)*$E3127</f>
        <v>892.75019164387663</v>
      </c>
      <c r="L3127" s="22">
        <f ca="1">VLOOKUP(CONCATENATE($F3127," ",$G3127),AllocFactorMatrix,(L$4+1),FALSE)*$E3127</f>
        <v>46.68878435830608</v>
      </c>
      <c r="M3127" s="22">
        <f t="shared" ca="1" si="1461"/>
        <v>77209.55755972334</v>
      </c>
      <c r="N3127" s="22">
        <f ca="1">VLOOKUP(CONCATENATE($F3127," ",$G3127),AllocFactorMatrix,(N$4+1),FALSE)*$E3127</f>
        <v>23050.293809725663</v>
      </c>
      <c r="O3127" s="22">
        <f ca="1">VLOOKUP(CONCATENATE($F3127," ",$G3127),AllocFactorMatrix,(O$4+1),FALSE)*$E3127</f>
        <v>6062.9838687274869</v>
      </c>
      <c r="P3127" s="22">
        <f ca="1">VLOOKUP(CONCATENATE($F3127," ",$G3127),AllocFactorMatrix,(P$4+1),FALSE)*$E3127</f>
        <v>859.51012629480317</v>
      </c>
      <c r="Q3127" s="22">
        <f ca="1">VLOOKUP(CONCATENATE($F3127," ",$G3127),AllocFactorMatrix,(Q$4+1),FALSE)*$E3127</f>
        <v>0</v>
      </c>
      <c r="R3127" s="22">
        <f t="shared" ca="1" si="1463"/>
        <v>29972.787804747953</v>
      </c>
      <c r="S3127" s="22">
        <f ca="1">VLOOKUP(CONCATENATE($F3127," ",$G3127),AllocFactorMatrix,(S$4+1),FALSE)*$E3127</f>
        <v>971.43279621749457</v>
      </c>
      <c r="T3127" s="22">
        <f ca="1">VLOOKUP(CONCATENATE($F3127," ",$G3127),AllocFactorMatrix,(T$4+1),FALSE)*$E3127</f>
        <v>17172.074199891838</v>
      </c>
      <c r="U3127" s="22">
        <f ca="1">VLOOKUP(CONCATENATE($F3127," ",$G3127),AllocFactorMatrix,(U$4+1),FALSE)*$E3127</f>
        <v>71145.236369716949</v>
      </c>
      <c r="V3127" s="22">
        <f ca="1">VLOOKUP(CONCATENATE($F3127," ",$G3127),AllocFactorMatrix,(V$4+1),FALSE)*$E3127</f>
        <v>7924.6356780551996</v>
      </c>
      <c r="W3127" s="22">
        <f t="shared" ca="1" si="1464"/>
        <v>97213.37904388149</v>
      </c>
      <c r="X3127" s="22">
        <f ca="1">VLOOKUP(CONCATENATE($F3127," ",$G3127),AllocFactorMatrix,(X$4+1),FALSE)*$E3127</f>
        <v>6483.3684427106673</v>
      </c>
      <c r="Y3127" s="22">
        <f ca="1">VLOOKUP(CONCATENATE($F3127," ",$G3127),AllocFactorMatrix,(Y$4+1),FALSE)*$E3127</f>
        <v>115.93317450490517</v>
      </c>
      <c r="Z3127" s="22">
        <f t="shared" ca="1" si="1462"/>
        <v>6599.3016172155722</v>
      </c>
      <c r="AA3127" s="22">
        <f ca="1">VLOOKUP(CONCATENATE($F3127," ",$G3127),AllocFactorMatrix,(AA$4+1),FALSE)*$E3127</f>
        <v>102.91458864049066</v>
      </c>
      <c r="AB3127" s="22">
        <f ca="1">VLOOKUP(CONCATENATE($F3127," ",$G3127),AllocFactorMatrix,(AB$4+1),FALSE)*$E3127</f>
        <v>8078.455766771739</v>
      </c>
      <c r="AC3127" s="22">
        <f ca="1">VLOOKUP(CONCATENATE($F3127," ",$G3127),AllocFactorMatrix,(AC$4+1),FALSE)*$E3127</f>
        <v>1158.0212876076962</v>
      </c>
    </row>
    <row r="3128" spans="4:29" hidden="1" outlineLevel="1">
      <c r="F3128" s="42" t="str">
        <f>F3135</f>
        <v>LABOR_M</v>
      </c>
      <c r="G3128" s="17" t="str">
        <f>$G$8</f>
        <v>PRODUCTION</v>
      </c>
      <c r="H3128" s="21">
        <f t="shared" ca="1" si="1436"/>
        <v>0</v>
      </c>
      <c r="I3128" s="22">
        <f ca="1">VLOOKUP(CONCATENATE($F3128," ",$G3128),AllocFactorMatrix,(I$4+1),FALSE)*$E3135</f>
        <v>0</v>
      </c>
      <c r="J3128" s="22">
        <f ca="1">VLOOKUP(CONCATENATE($F3128," ",$G3128),AllocFactorMatrix,(J$4+1),FALSE)*$E3135</f>
        <v>0</v>
      </c>
      <c r="K3128" s="22">
        <f ca="1">VLOOKUP(CONCATENATE($F3128," ",$G3128),AllocFactorMatrix,(K$4+1),FALSE)*$E3135</f>
        <v>0</v>
      </c>
      <c r="L3128" s="22">
        <f ca="1">VLOOKUP(CONCATENATE($F3128," ",$G3128),AllocFactorMatrix,(L$4+1),FALSE)*$E3135</f>
        <v>0</v>
      </c>
      <c r="M3128" s="22">
        <f t="shared" ref="M3128:M3223" ca="1" si="1465">SUBTOTAL(9,J3128:L3128)</f>
        <v>0</v>
      </c>
      <c r="N3128" s="22">
        <f ca="1">VLOOKUP(CONCATENATE($F3128," ",$G3128),AllocFactorMatrix,(N$4+1),FALSE)*$E3135</f>
        <v>0</v>
      </c>
      <c r="O3128" s="22">
        <f ca="1">VLOOKUP(CONCATENATE($F3128," ",$G3128),AllocFactorMatrix,(O$4+1),FALSE)*$E3135</f>
        <v>0</v>
      </c>
      <c r="P3128" s="22">
        <f ca="1">VLOOKUP(CONCATENATE($F3128," ",$G3128),AllocFactorMatrix,(P$4+1),FALSE)*$E3135</f>
        <v>0</v>
      </c>
      <c r="Q3128" s="22">
        <f ca="1">VLOOKUP(CONCATENATE($F3128," ",$G3128),AllocFactorMatrix,(Q$4+1),FALSE)*$E3135</f>
        <v>0</v>
      </c>
      <c r="R3128" s="22">
        <f ca="1">SUBTOTAL(9,N3128:Q3128)</f>
        <v>0</v>
      </c>
      <c r="S3128" s="22">
        <f ca="1">VLOOKUP(CONCATENATE($F3128," ",$G3128),AllocFactorMatrix,(S$4+1),FALSE)*$E3135</f>
        <v>0</v>
      </c>
      <c r="T3128" s="22">
        <f ca="1">VLOOKUP(CONCATENATE($F3128," ",$G3128),AllocFactorMatrix,(T$4+1),FALSE)*$E3135</f>
        <v>0</v>
      </c>
      <c r="U3128" s="22">
        <f ca="1">VLOOKUP(CONCATENATE($F3128," ",$G3128),AllocFactorMatrix,(U$4+1),FALSE)*$E3135</f>
        <v>0</v>
      </c>
      <c r="V3128" s="22">
        <f ca="1">VLOOKUP(CONCATENATE($F3128," ",$G3128),AllocFactorMatrix,(V$4+1),FALSE)*$E3135</f>
        <v>0</v>
      </c>
      <c r="W3128" s="22">
        <f ca="1">SUBTOTAL(9,S3128:V3128)</f>
        <v>0</v>
      </c>
      <c r="X3128" s="22">
        <f ca="1">VLOOKUP(CONCATENATE($F3128," ",$G3128),AllocFactorMatrix,(X$4+1),FALSE)*$E3135</f>
        <v>0</v>
      </c>
      <c r="Y3128" s="22">
        <f ca="1">VLOOKUP(CONCATENATE($F3128," ",$G3128),AllocFactorMatrix,(Y$4+1),FALSE)*$E3135</f>
        <v>0</v>
      </c>
      <c r="Z3128" s="22">
        <f t="shared" ref="Z3128:Z3159" ca="1" si="1466">SUBTOTAL(9,X3128:Y3128)</f>
        <v>0</v>
      </c>
      <c r="AA3128" s="22">
        <f ca="1">VLOOKUP(CONCATENATE($F3128," ",$G3128),AllocFactorMatrix,(AA$4+1),FALSE)*$E3135</f>
        <v>0</v>
      </c>
      <c r="AB3128" s="22">
        <f ca="1">VLOOKUP(CONCATENATE($F3128," ",$G3128),AllocFactorMatrix,(AB$4+1),FALSE)*$E3135</f>
        <v>0</v>
      </c>
      <c r="AC3128" s="22">
        <f ca="1">VLOOKUP(CONCATENATE($F3128," ",$G3128),AllocFactorMatrix,(AC$4+1),FALSE)*$E3135</f>
        <v>0</v>
      </c>
    </row>
    <row r="3129" spans="4:29" hidden="1" outlineLevel="1">
      <c r="F3129" s="42" t="str">
        <f>F3135</f>
        <v>LABOR_M</v>
      </c>
      <c r="G3129" s="17" t="str">
        <f>$G$9</f>
        <v>BULKTRAN</v>
      </c>
      <c r="H3129" s="21">
        <f t="shared" ca="1" si="1436"/>
        <v>0</v>
      </c>
      <c r="I3129" s="22">
        <f ca="1">VLOOKUP(CONCATENATE($F3129," ",$G3129),AllocFactorMatrix,(I$4+1),FALSE)*$E3135</f>
        <v>0</v>
      </c>
      <c r="J3129" s="22">
        <f ca="1">VLOOKUP(CONCATENATE($F3129," ",$G3129),AllocFactorMatrix,(J$4+1),FALSE)*$E3135</f>
        <v>0</v>
      </c>
      <c r="K3129" s="22">
        <f ca="1">VLOOKUP(CONCATENATE($F3129," ",$G3129),AllocFactorMatrix,(K$4+1),FALSE)*$E3135</f>
        <v>0</v>
      </c>
      <c r="L3129" s="22">
        <f ca="1">VLOOKUP(CONCATENATE($F3129," ",$G3129),AllocFactorMatrix,(L$4+1),FALSE)*$E3135</f>
        <v>0</v>
      </c>
      <c r="M3129" s="22">
        <f t="shared" ca="1" si="1465"/>
        <v>0</v>
      </c>
      <c r="N3129" s="22">
        <f ca="1">VLOOKUP(CONCATENATE($F3129," ",$G3129),AllocFactorMatrix,(N$4+1),FALSE)*$E3135</f>
        <v>0</v>
      </c>
      <c r="O3129" s="22">
        <f ca="1">VLOOKUP(CONCATENATE($F3129," ",$G3129),AllocFactorMatrix,(O$4+1),FALSE)*$E3135</f>
        <v>0</v>
      </c>
      <c r="P3129" s="22">
        <f ca="1">VLOOKUP(CONCATENATE($F3129," ",$G3129),AllocFactorMatrix,(P$4+1),FALSE)*$E3135</f>
        <v>0</v>
      </c>
      <c r="Q3129" s="22">
        <f ca="1">VLOOKUP(CONCATENATE($F3129," ",$G3129),AllocFactorMatrix,(Q$4+1),FALSE)*$E3135</f>
        <v>0</v>
      </c>
      <c r="R3129" s="22">
        <f t="shared" ref="R3129:R3200" ca="1" si="1467">SUBTOTAL(9,N3129:Q3129)</f>
        <v>0</v>
      </c>
      <c r="S3129" s="22">
        <f ca="1">VLOOKUP(CONCATENATE($F3129," ",$G3129),AllocFactorMatrix,(S$4+1),FALSE)*$E3135</f>
        <v>0</v>
      </c>
      <c r="T3129" s="22">
        <f ca="1">VLOOKUP(CONCATENATE($F3129," ",$G3129),AllocFactorMatrix,(T$4+1),FALSE)*$E3135</f>
        <v>0</v>
      </c>
      <c r="U3129" s="22">
        <f ca="1">VLOOKUP(CONCATENATE($F3129," ",$G3129),AllocFactorMatrix,(U$4+1),FALSE)*$E3135</f>
        <v>0</v>
      </c>
      <c r="V3129" s="22">
        <f ca="1">VLOOKUP(CONCATENATE($F3129," ",$G3129),AllocFactorMatrix,(V$4+1),FALSE)*$E3135</f>
        <v>0</v>
      </c>
      <c r="W3129" s="22">
        <f t="shared" ref="W3129:W3135" ca="1" si="1468">SUBTOTAL(9,S3129:V3129)</f>
        <v>0</v>
      </c>
      <c r="X3129" s="22">
        <f ca="1">VLOOKUP(CONCATENATE($F3129," ",$G3129),AllocFactorMatrix,(X$4+1),FALSE)*$E3135</f>
        <v>0</v>
      </c>
      <c r="Y3129" s="22">
        <f ca="1">VLOOKUP(CONCATENATE($F3129," ",$G3129),AllocFactorMatrix,(Y$4+1),FALSE)*$E3135</f>
        <v>0</v>
      </c>
      <c r="Z3129" s="22">
        <f t="shared" ca="1" si="1466"/>
        <v>0</v>
      </c>
      <c r="AA3129" s="22">
        <f ca="1">VLOOKUP(CONCATENATE($F3129," ",$G3129),AllocFactorMatrix,(AA$4+1),FALSE)*$E3135</f>
        <v>0</v>
      </c>
      <c r="AB3129" s="22">
        <f ca="1">VLOOKUP(CONCATENATE($F3129," ",$G3129),AllocFactorMatrix,(AB$4+1),FALSE)*$E3135</f>
        <v>0</v>
      </c>
      <c r="AC3129" s="22">
        <f ca="1">VLOOKUP(CONCATENATE($F3129," ",$G3129),AllocFactorMatrix,(AC$4+1),FALSE)*$E3135</f>
        <v>0</v>
      </c>
    </row>
    <row r="3130" spans="4:29" hidden="1" outlineLevel="1">
      <c r="F3130" s="42" t="str">
        <f>F3135</f>
        <v>LABOR_M</v>
      </c>
      <c r="G3130" s="17" t="str">
        <f>$G$10</f>
        <v>SUBTRAN</v>
      </c>
      <c r="H3130" s="21">
        <f t="shared" ca="1" si="1436"/>
        <v>0</v>
      </c>
      <c r="I3130" s="22">
        <f ca="1">VLOOKUP(CONCATENATE($F3130," ",$G3130),AllocFactorMatrix,(I$4+1),FALSE)*$E3135</f>
        <v>0</v>
      </c>
      <c r="J3130" s="22">
        <f ca="1">VLOOKUP(CONCATENATE($F3130," ",$G3130),AllocFactorMatrix,(J$4+1),FALSE)*$E3135</f>
        <v>0</v>
      </c>
      <c r="K3130" s="22">
        <f ca="1">VLOOKUP(CONCATENATE($F3130," ",$G3130),AllocFactorMatrix,(K$4+1),FALSE)*$E3135</f>
        <v>0</v>
      </c>
      <c r="L3130" s="22">
        <f ca="1">VLOOKUP(CONCATENATE($F3130," ",$G3130),AllocFactorMatrix,(L$4+1),FALSE)*$E3135</f>
        <v>0</v>
      </c>
      <c r="M3130" s="22">
        <f t="shared" ca="1" si="1465"/>
        <v>0</v>
      </c>
      <c r="N3130" s="22">
        <f ca="1">VLOOKUP(CONCATENATE($F3130," ",$G3130),AllocFactorMatrix,(N$4+1),FALSE)*$E3135</f>
        <v>0</v>
      </c>
      <c r="O3130" s="22">
        <f ca="1">VLOOKUP(CONCATENATE($F3130," ",$G3130),AllocFactorMatrix,(O$4+1),FALSE)*$E3135</f>
        <v>0</v>
      </c>
      <c r="P3130" s="22">
        <f ca="1">VLOOKUP(CONCATENATE($F3130," ",$G3130),AllocFactorMatrix,(P$4+1),FALSE)*$E3135</f>
        <v>0</v>
      </c>
      <c r="Q3130" s="22">
        <f ca="1">VLOOKUP(CONCATENATE($F3130," ",$G3130),AllocFactorMatrix,(Q$4+1),FALSE)*$E3135</f>
        <v>0</v>
      </c>
      <c r="R3130" s="22">
        <f t="shared" ca="1" si="1467"/>
        <v>0</v>
      </c>
      <c r="S3130" s="22">
        <f ca="1">VLOOKUP(CONCATENATE($F3130," ",$G3130),AllocFactorMatrix,(S$4+1),FALSE)*$E3135</f>
        <v>0</v>
      </c>
      <c r="T3130" s="22">
        <f ca="1">VLOOKUP(CONCATENATE($F3130," ",$G3130),AllocFactorMatrix,(T$4+1),FALSE)*$E3135</f>
        <v>0</v>
      </c>
      <c r="U3130" s="22">
        <f ca="1">VLOOKUP(CONCATENATE($F3130," ",$G3130),AllocFactorMatrix,(U$4+1),FALSE)*$E3135</f>
        <v>0</v>
      </c>
      <c r="V3130" s="22">
        <f ca="1">VLOOKUP(CONCATENATE($F3130," ",$G3130),AllocFactorMatrix,(V$4+1),FALSE)*$E3135</f>
        <v>0</v>
      </c>
      <c r="W3130" s="22">
        <f t="shared" ca="1" si="1468"/>
        <v>0</v>
      </c>
      <c r="X3130" s="22">
        <f ca="1">VLOOKUP(CONCATENATE($F3130," ",$G3130),AllocFactorMatrix,(X$4+1),FALSE)*$E3135</f>
        <v>0</v>
      </c>
      <c r="Y3130" s="22">
        <f ca="1">VLOOKUP(CONCATENATE($F3130," ",$G3130),AllocFactorMatrix,(Y$4+1),FALSE)*$E3135</f>
        <v>0</v>
      </c>
      <c r="Z3130" s="22">
        <f t="shared" ca="1" si="1466"/>
        <v>0</v>
      </c>
      <c r="AA3130" s="22">
        <f ca="1">VLOOKUP(CONCATENATE($F3130," ",$G3130),AllocFactorMatrix,(AA$4+1),FALSE)*$E3135</f>
        <v>0</v>
      </c>
      <c r="AB3130" s="22">
        <f ca="1">VLOOKUP(CONCATENATE($F3130," ",$G3130),AllocFactorMatrix,(AB$4+1),FALSE)*$E3135</f>
        <v>0</v>
      </c>
      <c r="AC3130" s="22">
        <f ca="1">VLOOKUP(CONCATENATE($F3130," ",$G3130),AllocFactorMatrix,(AC$4+1),FALSE)*$E3135</f>
        <v>0</v>
      </c>
    </row>
    <row r="3131" spans="4:29" hidden="1" outlineLevel="1">
      <c r="F3131" s="42" t="str">
        <f>F3135</f>
        <v>LABOR_M</v>
      </c>
      <c r="G3131" s="17" t="str">
        <f>$G$11</f>
        <v>DISTPRI</v>
      </c>
      <c r="H3131" s="21">
        <f t="shared" ca="1" si="1436"/>
        <v>0</v>
      </c>
      <c r="I3131" s="22">
        <f ca="1">VLOOKUP(CONCATENATE($F3131," ",$G3131),AllocFactorMatrix,(I$4+1),FALSE)*$E3135</f>
        <v>0</v>
      </c>
      <c r="J3131" s="22">
        <f ca="1">VLOOKUP(CONCATENATE($F3131," ",$G3131),AllocFactorMatrix,(J$4+1),FALSE)*$E3135</f>
        <v>0</v>
      </c>
      <c r="K3131" s="22">
        <f ca="1">VLOOKUP(CONCATENATE($F3131," ",$G3131),AllocFactorMatrix,(K$4+1),FALSE)*$E3135</f>
        <v>0</v>
      </c>
      <c r="L3131" s="22">
        <f ca="1">VLOOKUP(CONCATENATE($F3131," ",$G3131),AllocFactorMatrix,(L$4+1),FALSE)*$E3135</f>
        <v>0</v>
      </c>
      <c r="M3131" s="22">
        <f t="shared" ca="1" si="1465"/>
        <v>0</v>
      </c>
      <c r="N3131" s="22">
        <f ca="1">VLOOKUP(CONCATENATE($F3131," ",$G3131),AllocFactorMatrix,(N$4+1),FALSE)*$E3135</f>
        <v>0</v>
      </c>
      <c r="O3131" s="22">
        <f ca="1">VLOOKUP(CONCATENATE($F3131," ",$G3131),AllocFactorMatrix,(O$4+1),FALSE)*$E3135</f>
        <v>0</v>
      </c>
      <c r="P3131" s="22">
        <f ca="1">VLOOKUP(CONCATENATE($F3131," ",$G3131),AllocFactorMatrix,(P$4+1),FALSE)*$E3135</f>
        <v>0</v>
      </c>
      <c r="Q3131" s="22">
        <f ca="1">VLOOKUP(CONCATENATE($F3131," ",$G3131),AllocFactorMatrix,(Q$4+1),FALSE)*$E3135</f>
        <v>0</v>
      </c>
      <c r="R3131" s="22">
        <f t="shared" ca="1" si="1467"/>
        <v>0</v>
      </c>
      <c r="S3131" s="22">
        <f ca="1">VLOOKUP(CONCATENATE($F3131," ",$G3131),AllocFactorMatrix,(S$4+1),FALSE)*$E3135</f>
        <v>0</v>
      </c>
      <c r="T3131" s="22">
        <f ca="1">VLOOKUP(CONCATENATE($F3131," ",$G3131),AllocFactorMatrix,(T$4+1),FALSE)*$E3135</f>
        <v>0</v>
      </c>
      <c r="U3131" s="22">
        <f ca="1">VLOOKUP(CONCATENATE($F3131," ",$G3131),AllocFactorMatrix,(U$4+1),FALSE)*$E3135</f>
        <v>0</v>
      </c>
      <c r="V3131" s="22">
        <f ca="1">VLOOKUP(CONCATENATE($F3131," ",$G3131),AllocFactorMatrix,(V$4+1),FALSE)*$E3135</f>
        <v>0</v>
      </c>
      <c r="W3131" s="22">
        <f t="shared" ca="1" si="1468"/>
        <v>0</v>
      </c>
      <c r="X3131" s="22">
        <f ca="1">VLOOKUP(CONCATENATE($F3131," ",$G3131),AllocFactorMatrix,(X$4+1),FALSE)*$E3135</f>
        <v>0</v>
      </c>
      <c r="Y3131" s="22">
        <f ca="1">VLOOKUP(CONCATENATE($F3131," ",$G3131),AllocFactorMatrix,(Y$4+1),FALSE)*$E3135</f>
        <v>0</v>
      </c>
      <c r="Z3131" s="22">
        <f t="shared" ca="1" si="1466"/>
        <v>0</v>
      </c>
      <c r="AA3131" s="22">
        <f ca="1">VLOOKUP(CONCATENATE($F3131," ",$G3131),AllocFactorMatrix,(AA$4+1),FALSE)*$E3135</f>
        <v>0</v>
      </c>
      <c r="AB3131" s="22">
        <f ca="1">VLOOKUP(CONCATENATE($F3131," ",$G3131),AllocFactorMatrix,(AB$4+1),FALSE)*$E3135</f>
        <v>0</v>
      </c>
      <c r="AC3131" s="22">
        <f ca="1">VLOOKUP(CONCATENATE($F3131," ",$G3131),AllocFactorMatrix,(AC$4+1),FALSE)*$E3135</f>
        <v>0</v>
      </c>
    </row>
    <row r="3132" spans="4:29" hidden="1" outlineLevel="1">
      <c r="F3132" s="42" t="str">
        <f>F3135</f>
        <v>LABOR_M</v>
      </c>
      <c r="G3132" s="17" t="str">
        <f>$G$12</f>
        <v>DISTSEC</v>
      </c>
      <c r="H3132" s="21">
        <f t="shared" ca="1" si="1436"/>
        <v>0</v>
      </c>
      <c r="I3132" s="22">
        <f ca="1">VLOOKUP(CONCATENATE($F3132," ",$G3132),AllocFactorMatrix,(I$4+1),FALSE)*$E3135</f>
        <v>0</v>
      </c>
      <c r="J3132" s="22">
        <f ca="1">VLOOKUP(CONCATENATE($F3132," ",$G3132),AllocFactorMatrix,(J$4+1),FALSE)*$E3135</f>
        <v>0</v>
      </c>
      <c r="K3132" s="22">
        <f ca="1">VLOOKUP(CONCATENATE($F3132," ",$G3132),AllocFactorMatrix,(K$4+1),FALSE)*$E3135</f>
        <v>0</v>
      </c>
      <c r="L3132" s="22">
        <f ca="1">VLOOKUP(CONCATENATE($F3132," ",$G3132),AllocFactorMatrix,(L$4+1),FALSE)*$E3135</f>
        <v>0</v>
      </c>
      <c r="M3132" s="22">
        <f t="shared" ca="1" si="1465"/>
        <v>0</v>
      </c>
      <c r="N3132" s="22">
        <f ca="1">VLOOKUP(CONCATENATE($F3132," ",$G3132),AllocFactorMatrix,(N$4+1),FALSE)*$E3135</f>
        <v>0</v>
      </c>
      <c r="O3132" s="22">
        <f ca="1">VLOOKUP(CONCATENATE($F3132," ",$G3132),AllocFactorMatrix,(O$4+1),FALSE)*$E3135</f>
        <v>0</v>
      </c>
      <c r="P3132" s="22">
        <f ca="1">VLOOKUP(CONCATENATE($F3132," ",$G3132),AllocFactorMatrix,(P$4+1),FALSE)*$E3135</f>
        <v>0</v>
      </c>
      <c r="Q3132" s="22">
        <f ca="1">VLOOKUP(CONCATENATE($F3132," ",$G3132),AllocFactorMatrix,(Q$4+1),FALSE)*$E3135</f>
        <v>0</v>
      </c>
      <c r="R3132" s="22">
        <f t="shared" ca="1" si="1467"/>
        <v>0</v>
      </c>
      <c r="S3132" s="22">
        <f ca="1">VLOOKUP(CONCATENATE($F3132," ",$G3132),AllocFactorMatrix,(S$4+1),FALSE)*$E3135</f>
        <v>0</v>
      </c>
      <c r="T3132" s="22">
        <f ca="1">VLOOKUP(CONCATENATE($F3132," ",$G3132),AllocFactorMatrix,(T$4+1),FALSE)*$E3135</f>
        <v>0</v>
      </c>
      <c r="U3132" s="22">
        <f ca="1">VLOOKUP(CONCATENATE($F3132," ",$G3132),AllocFactorMatrix,(U$4+1),FALSE)*$E3135</f>
        <v>0</v>
      </c>
      <c r="V3132" s="22">
        <f ca="1">VLOOKUP(CONCATENATE($F3132," ",$G3132),AllocFactorMatrix,(V$4+1),FALSE)*$E3135</f>
        <v>0</v>
      </c>
      <c r="W3132" s="22">
        <f t="shared" ca="1" si="1468"/>
        <v>0</v>
      </c>
      <c r="X3132" s="22">
        <f ca="1">VLOOKUP(CONCATENATE($F3132," ",$G3132),AllocFactorMatrix,(X$4+1),FALSE)*$E3135</f>
        <v>0</v>
      </c>
      <c r="Y3132" s="22">
        <f ca="1">VLOOKUP(CONCATENATE($F3132," ",$G3132),AllocFactorMatrix,(Y$4+1),FALSE)*$E3135</f>
        <v>0</v>
      </c>
      <c r="Z3132" s="22">
        <f t="shared" ca="1" si="1466"/>
        <v>0</v>
      </c>
      <c r="AA3132" s="22">
        <f ca="1">VLOOKUP(CONCATENATE($F3132," ",$G3132),AllocFactorMatrix,(AA$4+1),FALSE)*$E3135</f>
        <v>0</v>
      </c>
      <c r="AB3132" s="22">
        <f ca="1">VLOOKUP(CONCATENATE($F3132," ",$G3132),AllocFactorMatrix,(AB$4+1),FALSE)*$E3135</f>
        <v>0</v>
      </c>
      <c r="AC3132" s="22">
        <f ca="1">VLOOKUP(CONCATENATE($F3132," ",$G3132),AllocFactorMatrix,(AC$4+1),FALSE)*$E3135</f>
        <v>0</v>
      </c>
    </row>
    <row r="3133" spans="4:29" hidden="1" outlineLevel="1">
      <c r="F3133" s="42" t="str">
        <f>F3135</f>
        <v>LABOR_M</v>
      </c>
      <c r="G3133" s="17" t="str">
        <f>$G$13</f>
        <v>ENERGY</v>
      </c>
      <c r="H3133" s="21">
        <f t="shared" ca="1" si="1436"/>
        <v>0</v>
      </c>
      <c r="I3133" s="22">
        <f ca="1">VLOOKUP(CONCATENATE($F3133," ",$G3133),AllocFactorMatrix,(I$4+1),FALSE)*$E3135</f>
        <v>0</v>
      </c>
      <c r="J3133" s="22">
        <f ca="1">VLOOKUP(CONCATENATE($F3133," ",$G3133),AllocFactorMatrix,(J$4+1),FALSE)*$E3135</f>
        <v>0</v>
      </c>
      <c r="K3133" s="22">
        <f ca="1">VLOOKUP(CONCATENATE($F3133," ",$G3133),AllocFactorMatrix,(K$4+1),FALSE)*$E3135</f>
        <v>0</v>
      </c>
      <c r="L3133" s="22">
        <f ca="1">VLOOKUP(CONCATENATE($F3133," ",$G3133),AllocFactorMatrix,(L$4+1),FALSE)*$E3135</f>
        <v>0</v>
      </c>
      <c r="M3133" s="22">
        <f t="shared" ca="1" si="1465"/>
        <v>0</v>
      </c>
      <c r="N3133" s="22">
        <f ca="1">VLOOKUP(CONCATENATE($F3133," ",$G3133),AllocFactorMatrix,(N$4+1),FALSE)*$E3135</f>
        <v>0</v>
      </c>
      <c r="O3133" s="22">
        <f ca="1">VLOOKUP(CONCATENATE($F3133," ",$G3133),AllocFactorMatrix,(O$4+1),FALSE)*$E3135</f>
        <v>0</v>
      </c>
      <c r="P3133" s="22">
        <f ca="1">VLOOKUP(CONCATENATE($F3133," ",$G3133),AllocFactorMatrix,(P$4+1),FALSE)*$E3135</f>
        <v>0</v>
      </c>
      <c r="Q3133" s="22">
        <f ca="1">VLOOKUP(CONCATENATE($F3133," ",$G3133),AllocFactorMatrix,(Q$4+1),FALSE)*$E3135</f>
        <v>0</v>
      </c>
      <c r="R3133" s="22">
        <f t="shared" ca="1" si="1467"/>
        <v>0</v>
      </c>
      <c r="S3133" s="22">
        <f ca="1">VLOOKUP(CONCATENATE($F3133," ",$G3133),AllocFactorMatrix,(S$4+1),FALSE)*$E3135</f>
        <v>0</v>
      </c>
      <c r="T3133" s="22">
        <f ca="1">VLOOKUP(CONCATENATE($F3133," ",$G3133),AllocFactorMatrix,(T$4+1),FALSE)*$E3135</f>
        <v>0</v>
      </c>
      <c r="U3133" s="22">
        <f ca="1">VLOOKUP(CONCATENATE($F3133," ",$G3133),AllocFactorMatrix,(U$4+1),FALSE)*$E3135</f>
        <v>0</v>
      </c>
      <c r="V3133" s="22">
        <f ca="1">VLOOKUP(CONCATENATE($F3133," ",$G3133),AllocFactorMatrix,(V$4+1),FALSE)*$E3135</f>
        <v>0</v>
      </c>
      <c r="W3133" s="22">
        <f t="shared" ca="1" si="1468"/>
        <v>0</v>
      </c>
      <c r="X3133" s="22">
        <f ca="1">VLOOKUP(CONCATENATE($F3133," ",$G3133),AllocFactorMatrix,(X$4+1),FALSE)*$E3135</f>
        <v>0</v>
      </c>
      <c r="Y3133" s="22">
        <f ca="1">VLOOKUP(CONCATENATE($F3133," ",$G3133),AllocFactorMatrix,(Y$4+1),FALSE)*$E3135</f>
        <v>0</v>
      </c>
      <c r="Z3133" s="22">
        <f t="shared" ca="1" si="1466"/>
        <v>0</v>
      </c>
      <c r="AA3133" s="22">
        <f ca="1">VLOOKUP(CONCATENATE($F3133," ",$G3133),AllocFactorMatrix,(AA$4+1),FALSE)*$E3135</f>
        <v>0</v>
      </c>
      <c r="AB3133" s="22">
        <f ca="1">VLOOKUP(CONCATENATE($F3133," ",$G3133),AllocFactorMatrix,(AB$4+1),FALSE)*$E3135</f>
        <v>0</v>
      </c>
      <c r="AC3133" s="22">
        <f ca="1">VLOOKUP(CONCATENATE($F3133," ",$G3133),AllocFactorMatrix,(AC$4+1),FALSE)*$E3135</f>
        <v>0</v>
      </c>
    </row>
    <row r="3134" spans="4:29" hidden="1" outlineLevel="1">
      <c r="F3134" s="42" t="str">
        <f>F3135</f>
        <v>LABOR_M</v>
      </c>
      <c r="G3134" s="17" t="str">
        <f>$G$14</f>
        <v>CUSTOMER</v>
      </c>
      <c r="H3134" s="21">
        <f t="shared" ca="1" si="1436"/>
        <v>0</v>
      </c>
      <c r="I3134" s="22">
        <f ca="1">VLOOKUP(CONCATENATE($F3134," ",$G3134),AllocFactorMatrix,(I$4+1),FALSE)*$E3135</f>
        <v>0</v>
      </c>
      <c r="J3134" s="22">
        <f ca="1">VLOOKUP(CONCATENATE($F3134," ",$G3134),AllocFactorMatrix,(J$4+1),FALSE)*$E3135</f>
        <v>0</v>
      </c>
      <c r="K3134" s="22">
        <f ca="1">VLOOKUP(CONCATENATE($F3134," ",$G3134),AllocFactorMatrix,(K$4+1),FALSE)*$E3135</f>
        <v>0</v>
      </c>
      <c r="L3134" s="22">
        <f ca="1">VLOOKUP(CONCATENATE($F3134," ",$G3134),AllocFactorMatrix,(L$4+1),FALSE)*$E3135</f>
        <v>0</v>
      </c>
      <c r="M3134" s="22">
        <f t="shared" ca="1" si="1465"/>
        <v>0</v>
      </c>
      <c r="N3134" s="22">
        <f ca="1">VLOOKUP(CONCATENATE($F3134," ",$G3134),AllocFactorMatrix,(N$4+1),FALSE)*$E3135</f>
        <v>0</v>
      </c>
      <c r="O3134" s="22">
        <f ca="1">VLOOKUP(CONCATENATE($F3134," ",$G3134),AllocFactorMatrix,(O$4+1),FALSE)*$E3135</f>
        <v>0</v>
      </c>
      <c r="P3134" s="22">
        <f ca="1">VLOOKUP(CONCATENATE($F3134," ",$G3134),AllocFactorMatrix,(P$4+1),FALSE)*$E3135</f>
        <v>0</v>
      </c>
      <c r="Q3134" s="22">
        <f ca="1">VLOOKUP(CONCATENATE($F3134," ",$G3134),AllocFactorMatrix,(Q$4+1),FALSE)*$E3135</f>
        <v>0</v>
      </c>
      <c r="R3134" s="22">
        <f t="shared" ca="1" si="1467"/>
        <v>0</v>
      </c>
      <c r="S3134" s="22">
        <f ca="1">VLOOKUP(CONCATENATE($F3134," ",$G3134),AllocFactorMatrix,(S$4+1),FALSE)*$E3135</f>
        <v>0</v>
      </c>
      <c r="T3134" s="22">
        <f ca="1">VLOOKUP(CONCATENATE($F3134," ",$G3134),AllocFactorMatrix,(T$4+1),FALSE)*$E3135</f>
        <v>0</v>
      </c>
      <c r="U3134" s="22">
        <f ca="1">VLOOKUP(CONCATENATE($F3134," ",$G3134),AllocFactorMatrix,(U$4+1),FALSE)*$E3135</f>
        <v>0</v>
      </c>
      <c r="V3134" s="22">
        <f ca="1">VLOOKUP(CONCATENATE($F3134," ",$G3134),AllocFactorMatrix,(V$4+1),FALSE)*$E3135</f>
        <v>0</v>
      </c>
      <c r="W3134" s="22">
        <f t="shared" ca="1" si="1468"/>
        <v>0</v>
      </c>
      <c r="X3134" s="22">
        <f ca="1">VLOOKUP(CONCATENATE($F3134," ",$G3134),AllocFactorMatrix,(X$4+1),FALSE)*$E3135</f>
        <v>0</v>
      </c>
      <c r="Y3134" s="22">
        <f ca="1">VLOOKUP(CONCATENATE($F3134," ",$G3134),AllocFactorMatrix,(Y$4+1),FALSE)*$E3135</f>
        <v>0</v>
      </c>
      <c r="Z3134" s="22">
        <f t="shared" ca="1" si="1466"/>
        <v>0</v>
      </c>
      <c r="AA3134" s="22">
        <f ca="1">VLOOKUP(CONCATENATE($F3134," ",$G3134),AllocFactorMatrix,(AA$4+1),FALSE)*$E3135</f>
        <v>0</v>
      </c>
      <c r="AB3134" s="22">
        <f ca="1">VLOOKUP(CONCATENATE($F3134," ",$G3134),AllocFactorMatrix,(AB$4+1),FALSE)*$E3135</f>
        <v>0</v>
      </c>
      <c r="AC3134" s="22">
        <f ca="1">VLOOKUP(CONCATENATE($F3134," ",$G3134),AllocFactorMatrix,(AC$4+1),FALSE)*$E3135</f>
        <v>0</v>
      </c>
    </row>
    <row r="3135" spans="4:29" collapsed="1">
      <c r="D3135" s="17" t="s">
        <v>255</v>
      </c>
      <c r="E3135" s="19"/>
      <c r="F3135" s="42" t="s">
        <v>69</v>
      </c>
      <c r="G3135" s="17" t="str">
        <f>$G$15</f>
        <v>TOTAL</v>
      </c>
      <c r="H3135" s="21">
        <f t="shared" ca="1" si="1436"/>
        <v>0</v>
      </c>
      <c r="I3135" s="22">
        <f ca="1">VLOOKUP(CONCATENATE($F3135," ",$G3135),AllocFactorMatrix,(I$4+1),FALSE)*$E3135</f>
        <v>0</v>
      </c>
      <c r="J3135" s="22">
        <f ca="1">VLOOKUP(CONCATENATE($F3135," ",$G3135),AllocFactorMatrix,(J$4+1),FALSE)*$E3135</f>
        <v>0</v>
      </c>
      <c r="K3135" s="22">
        <f ca="1">VLOOKUP(CONCATENATE($F3135," ",$G3135),AllocFactorMatrix,(K$4+1),FALSE)*$E3135</f>
        <v>0</v>
      </c>
      <c r="L3135" s="22">
        <f ca="1">VLOOKUP(CONCATENATE($F3135," ",$G3135),AllocFactorMatrix,(L$4+1),FALSE)*$E3135</f>
        <v>0</v>
      </c>
      <c r="M3135" s="22">
        <f t="shared" ca="1" si="1465"/>
        <v>0</v>
      </c>
      <c r="N3135" s="22">
        <f ca="1">VLOOKUP(CONCATENATE($F3135," ",$G3135),AllocFactorMatrix,(N$4+1),FALSE)*$E3135</f>
        <v>0</v>
      </c>
      <c r="O3135" s="22">
        <f ca="1">VLOOKUP(CONCATENATE($F3135," ",$G3135),AllocFactorMatrix,(O$4+1),FALSE)*$E3135</f>
        <v>0</v>
      </c>
      <c r="P3135" s="22">
        <f ca="1">VLOOKUP(CONCATENATE($F3135," ",$G3135),AllocFactorMatrix,(P$4+1),FALSE)*$E3135</f>
        <v>0</v>
      </c>
      <c r="Q3135" s="22">
        <f ca="1">VLOOKUP(CONCATENATE($F3135," ",$G3135),AllocFactorMatrix,(Q$4+1),FALSE)*$E3135</f>
        <v>0</v>
      </c>
      <c r="R3135" s="22">
        <f t="shared" ca="1" si="1467"/>
        <v>0</v>
      </c>
      <c r="S3135" s="22">
        <f ca="1">VLOOKUP(CONCATENATE($F3135," ",$G3135),AllocFactorMatrix,(S$4+1),FALSE)*$E3135</f>
        <v>0</v>
      </c>
      <c r="T3135" s="22">
        <f ca="1">VLOOKUP(CONCATENATE($F3135," ",$G3135),AllocFactorMatrix,(T$4+1),FALSE)*$E3135</f>
        <v>0</v>
      </c>
      <c r="U3135" s="22">
        <f ca="1">VLOOKUP(CONCATENATE($F3135," ",$G3135),AllocFactorMatrix,(U$4+1),FALSE)*$E3135</f>
        <v>0</v>
      </c>
      <c r="V3135" s="22">
        <f ca="1">VLOOKUP(CONCATENATE($F3135," ",$G3135),AllocFactorMatrix,(V$4+1),FALSE)*$E3135</f>
        <v>0</v>
      </c>
      <c r="W3135" s="22">
        <f t="shared" ca="1" si="1468"/>
        <v>0</v>
      </c>
      <c r="X3135" s="22">
        <f ca="1">VLOOKUP(CONCATENATE($F3135," ",$G3135),AllocFactorMatrix,(X$4+1),FALSE)*$E3135</f>
        <v>0</v>
      </c>
      <c r="Y3135" s="22">
        <f ca="1">VLOOKUP(CONCATENATE($F3135," ",$G3135),AllocFactorMatrix,(Y$4+1),FALSE)*$E3135</f>
        <v>0</v>
      </c>
      <c r="Z3135" s="22">
        <f t="shared" ca="1" si="1466"/>
        <v>0</v>
      </c>
      <c r="AA3135" s="22">
        <f ca="1">VLOOKUP(CONCATENATE($F3135," ",$G3135),AllocFactorMatrix,(AA$4+1),FALSE)*$E3135</f>
        <v>0</v>
      </c>
      <c r="AB3135" s="22">
        <f ca="1">VLOOKUP(CONCATENATE($F3135," ",$G3135),AllocFactorMatrix,(AB$4+1),FALSE)*$E3135</f>
        <v>0</v>
      </c>
      <c r="AC3135" s="22">
        <f ca="1">VLOOKUP(CONCATENATE($F3135," ",$G3135),AllocFactorMatrix,(AC$4+1),FALSE)*$E3135</f>
        <v>0</v>
      </c>
    </row>
    <row r="3136" spans="4:29" hidden="1" outlineLevel="1">
      <c r="F3136" s="42" t="str">
        <f>F3143</f>
        <v>LABOR_M</v>
      </c>
      <c r="G3136" s="17" t="str">
        <f>$G$8</f>
        <v>PRODUCTION</v>
      </c>
      <c r="H3136" s="21">
        <f t="shared" ref="H3136:H3199" ca="1" si="1469">SUBTOTAL(9,I3136:AC3136)</f>
        <v>-471.44746901688961</v>
      </c>
      <c r="I3136" s="22">
        <f ca="1">VLOOKUP(CONCATENATE($F3136," ",$G3136),AllocFactorMatrix,(I$4+1),FALSE)*$E3143</f>
        <v>-233.74769557715089</v>
      </c>
      <c r="J3136" s="22">
        <f ca="1">VLOOKUP(CONCATENATE($F3136," ",$G3136),AllocFactorMatrix,(J$4+1),FALSE)*$E3143</f>
        <v>-58.452788663029892</v>
      </c>
      <c r="K3136" s="22">
        <f ca="1">VLOOKUP(CONCATENATE($F3136," ",$G3136),AllocFactorMatrix,(K$4+1),FALSE)*$E3143</f>
        <v>-0.74082116204344739</v>
      </c>
      <c r="L3136" s="22">
        <f ca="1">VLOOKUP(CONCATENATE($F3136," ",$G3136),AllocFactorMatrix,(L$4+1),FALSE)*$E3143</f>
        <v>-3.7077362776750708E-2</v>
      </c>
      <c r="M3136" s="22">
        <f t="shared" ref="M3136:M3143" ca="1" si="1470">SUBTOTAL(9,J3136:L3136)</f>
        <v>-59.230687187850087</v>
      </c>
      <c r="N3136" s="22">
        <f ca="1">VLOOKUP(CONCATENATE($F3136," ",$G3136),AllocFactorMatrix,(N$4+1),FALSE)*$E3143</f>
        <v>-26.224711062965916</v>
      </c>
      <c r="O3136" s="22">
        <f ca="1">VLOOKUP(CONCATENATE($F3136," ",$G3136),AllocFactorMatrix,(O$4+1),FALSE)*$E3143</f>
        <v>-7.1875859668480144</v>
      </c>
      <c r="P3136" s="22">
        <f ca="1">VLOOKUP(CONCATENATE($F3136," ",$G3136),AllocFactorMatrix,(P$4+1),FALSE)*$E3143</f>
        <v>-1.1437663575649704</v>
      </c>
      <c r="Q3136" s="22">
        <f ca="1">VLOOKUP(CONCATENATE($F3136," ",$G3136),AllocFactorMatrix,(Q$4+1),FALSE)*$E3143</f>
        <v>0</v>
      </c>
      <c r="R3136" s="22">
        <f t="shared" ca="1" si="1467"/>
        <v>-34.556063387378899</v>
      </c>
      <c r="S3136" s="22">
        <f ca="1">VLOOKUP(CONCATENATE($F3136," ",$G3136),AllocFactorMatrix,(S$4+1),FALSE)*$E3143</f>
        <v>-1.1336271722711573</v>
      </c>
      <c r="T3136" s="22">
        <f ca="1">VLOOKUP(CONCATENATE($F3136," ",$G3136),AllocFactorMatrix,(T$4+1),FALSE)*$E3143</f>
        <v>-20.630080787296809</v>
      </c>
      <c r="U3136" s="22">
        <f ca="1">VLOOKUP(CONCATENATE($F3136," ",$G3136),AllocFactorMatrix,(U$4+1),FALSE)*$E3143</f>
        <v>-100.52093256036122</v>
      </c>
      <c r="V3136" s="22">
        <f ca="1">VLOOKUP(CONCATENATE($F3136," ",$G3136),AllocFactorMatrix,(V$4+1),FALSE)*$E3143</f>
        <v>-12.808421641513712</v>
      </c>
      <c r="W3136" s="22">
        <f ca="1">SUBTOTAL(9,S3136:V3136)</f>
        <v>-135.0930621614429</v>
      </c>
      <c r="X3136" s="22">
        <f ca="1">VLOOKUP(CONCATENATE($F3136," ",$G3136),AllocFactorMatrix,(X$4+1),FALSE)*$E3143</f>
        <v>-7.334492599844749</v>
      </c>
      <c r="Y3136" s="22">
        <f ca="1">VLOOKUP(CONCATENATE($F3136," ",$G3136),AllocFactorMatrix,(Y$4+1),FALSE)*$E3143</f>
        <v>-0.13787078867869124</v>
      </c>
      <c r="Z3136" s="22">
        <f t="shared" ca="1" si="1466"/>
        <v>-7.4723633885234406</v>
      </c>
      <c r="AA3136" s="22">
        <f ca="1">VLOOKUP(CONCATENATE($F3136," ",$G3136),AllocFactorMatrix,(AA$4+1),FALSE)*$E3143</f>
        <v>-0.10666209614336082</v>
      </c>
      <c r="AB3136" s="22">
        <f ca="1">VLOOKUP(CONCATENATE($F3136," ",$G3136),AllocFactorMatrix,(AB$4+1),FALSE)*$E3143</f>
        <v>-1.0023361749071744</v>
      </c>
      <c r="AC3136" s="22">
        <f ca="1">VLOOKUP(CONCATENATE($F3136," ",$G3136),AllocFactorMatrix,(AC$4+1),FALSE)*$E3143</f>
        <v>-0.23859904349299091</v>
      </c>
    </row>
    <row r="3137" spans="4:29" hidden="1" outlineLevel="1">
      <c r="F3137" s="42" t="str">
        <f>F3143</f>
        <v>LABOR_M</v>
      </c>
      <c r="G3137" s="17" t="str">
        <f>$G$9</f>
        <v>BULKTRAN</v>
      </c>
      <c r="H3137" s="21">
        <f t="shared" ca="1" si="1469"/>
        <v>-131.09084910742769</v>
      </c>
      <c r="I3137" s="22">
        <f ca="1">VLOOKUP(CONCATENATE($F3137," ",$G3137),AllocFactorMatrix,(I$4+1),FALSE)*$E3143</f>
        <v>-64.995966473234972</v>
      </c>
      <c r="J3137" s="22">
        <f ca="1">VLOOKUP(CONCATENATE($F3137," ",$G3137),AllocFactorMatrix,(J$4+1),FALSE)*$E3143</f>
        <v>-16.253402981487046</v>
      </c>
      <c r="K3137" s="22">
        <f ca="1">VLOOKUP(CONCATENATE($F3137," ",$G3137),AllocFactorMatrix,(K$4+1),FALSE)*$E3143</f>
        <v>-0.20599299296598345</v>
      </c>
      <c r="L3137" s="22">
        <f ca="1">VLOOKUP(CONCATENATE($F3137," ",$G3137),AllocFactorMatrix,(L$4+1),FALSE)*$E3143</f>
        <v>-1.0309744538885756E-2</v>
      </c>
      <c r="M3137" s="22">
        <f t="shared" ca="1" si="1470"/>
        <v>-16.469705718991918</v>
      </c>
      <c r="N3137" s="22">
        <f ca="1">VLOOKUP(CONCATENATE($F3137," ",$G3137),AllocFactorMatrix,(N$4+1),FALSE)*$E3143</f>
        <v>-7.2920523849879828</v>
      </c>
      <c r="O3137" s="22">
        <f ca="1">VLOOKUP(CONCATENATE($F3137," ",$G3137),AllocFactorMatrix,(O$4+1),FALSE)*$E3143</f>
        <v>-1.9985826827993498</v>
      </c>
      <c r="P3137" s="22">
        <f ca="1">VLOOKUP(CONCATENATE($F3137," ",$G3137),AllocFactorMatrix,(P$4+1),FALSE)*$E3143</f>
        <v>-0.31803607580366627</v>
      </c>
      <c r="Q3137" s="22">
        <f ca="1">VLOOKUP(CONCATENATE($F3137," ",$G3137),AllocFactorMatrix,(Q$4+1),FALSE)*$E3143</f>
        <v>0</v>
      </c>
      <c r="R3137" s="22">
        <f t="shared" ca="1" si="1467"/>
        <v>-9.6086711435909997</v>
      </c>
      <c r="S3137" s="22">
        <f ca="1">VLOOKUP(CONCATENATE($F3137," ",$G3137),AllocFactorMatrix,(S$4+1),FALSE)*$E3143</f>
        <v>-0.31521677037352924</v>
      </c>
      <c r="T3137" s="22">
        <f ca="1">VLOOKUP(CONCATENATE($F3137," ",$G3137),AllocFactorMatrix,(T$4+1),FALSE)*$E3143</f>
        <v>-5.736407522138351</v>
      </c>
      <c r="U3137" s="22">
        <f ca="1">VLOOKUP(CONCATENATE($F3137," ",$G3137),AllocFactorMatrix,(U$4+1),FALSE)*$E3143</f>
        <v>-27.950885874702109</v>
      </c>
      <c r="V3137" s="22">
        <f ca="1">VLOOKUP(CONCATENATE($F3137," ",$G3137),AllocFactorMatrix,(V$4+1),FALSE)*$E3143</f>
        <v>-3.5615142281140115</v>
      </c>
      <c r="W3137" s="22">
        <f t="shared" ref="W3137:W3143" ca="1" si="1471">SUBTOTAL(9,S3137:V3137)</f>
        <v>-37.564024395328005</v>
      </c>
      <c r="X3137" s="22">
        <f ca="1">VLOOKUP(CONCATENATE($F3137," ",$G3137),AllocFactorMatrix,(X$4+1),FALSE)*$E3143</f>
        <v>-2.0394315928575915</v>
      </c>
      <c r="Y3137" s="22">
        <f ca="1">VLOOKUP(CONCATENATE($F3137," ",$G3137),AllocFactorMatrix,(Y$4+1),FALSE)*$E3143</f>
        <v>-3.8336400008020591E-2</v>
      </c>
      <c r="Z3137" s="22">
        <f t="shared" ca="1" si="1466"/>
        <v>-2.0777679928656121</v>
      </c>
      <c r="AA3137" s="22">
        <f ca="1">VLOOKUP(CONCATENATE($F3137," ",$G3137),AllocFactorMatrix,(AA$4+1),FALSE)*$E3143</f>
        <v>-2.9658499981278615E-2</v>
      </c>
      <c r="AB3137" s="22">
        <f ca="1">VLOOKUP(CONCATENATE($F3137," ",$G3137),AllocFactorMatrix,(AB$4+1),FALSE)*$E3143</f>
        <v>-0.27870994945348965</v>
      </c>
      <c r="AC3137" s="22">
        <f ca="1">VLOOKUP(CONCATENATE($F3137," ",$G3137),AllocFactorMatrix,(AC$4+1),FALSE)*$E3143</f>
        <v>-6.6344933981596632E-2</v>
      </c>
    </row>
    <row r="3138" spans="4:29" hidden="1" outlineLevel="1">
      <c r="F3138" s="42" t="str">
        <f>F3143</f>
        <v>LABOR_M</v>
      </c>
      <c r="G3138" s="17" t="str">
        <f>$G$10</f>
        <v>SUBTRAN</v>
      </c>
      <c r="H3138" s="21">
        <f t="shared" ca="1" si="1469"/>
        <v>-41.556127196309518</v>
      </c>
      <c r="I3138" s="22">
        <f ca="1">VLOOKUP(CONCATENATE($F3138," ",$G3138),AllocFactorMatrix,(I$4+1),FALSE)*$E3143</f>
        <v>-20.053417356299246</v>
      </c>
      <c r="J3138" s="22">
        <f ca="1">VLOOKUP(CONCATENATE($F3138," ",$G3138),AllocFactorMatrix,(J$4+1),FALSE)*$E3143</f>
        <v>-5.0031957847645003</v>
      </c>
      <c r="K3138" s="22">
        <f ca="1">VLOOKUP(CONCATENATE($F3138," ",$G3138),AllocFactorMatrix,(K$4+1),FALSE)*$E3143</f>
        <v>-6.354354922842663E-2</v>
      </c>
      <c r="L3138" s="22">
        <f ca="1">VLOOKUP(CONCATENATE($F3138," ",$G3138),AllocFactorMatrix,(L$4+1),FALSE)*$E3143</f>
        <v>-4.0965527597530841E-3</v>
      </c>
      <c r="M3138" s="22">
        <f t="shared" ca="1" si="1470"/>
        <v>-5.0708358867526799</v>
      </c>
      <c r="N3138" s="22">
        <f ca="1">VLOOKUP(CONCATENATE($F3138," ",$G3138),AllocFactorMatrix,(N$4+1),FALSE)*$E3143</f>
        <v>-2.2218306018053862</v>
      </c>
      <c r="O3138" s="22">
        <f ca="1">VLOOKUP(CONCATENATE($F3138," ",$G3138),AllocFactorMatrix,(O$4+1),FALSE)*$E3143</f>
        <v>-0.60995001994178943</v>
      </c>
      <c r="P3138" s="22">
        <f ca="1">VLOOKUP(CONCATENATE($F3138," ",$G3138),AllocFactorMatrix,(P$4+1),FALSE)*$E3143</f>
        <v>-0.12260447054011994</v>
      </c>
      <c r="Q3138" s="22">
        <f ca="1">VLOOKUP(CONCATENATE($F3138," ",$G3138),AllocFactorMatrix,(Q$4+1),FALSE)*$E3143</f>
        <v>0</v>
      </c>
      <c r="R3138" s="22">
        <f t="shared" ca="1" si="1467"/>
        <v>-2.9543850922872958</v>
      </c>
      <c r="S3138" s="22">
        <f ca="1">VLOOKUP(CONCATENATE($F3138," ",$G3138),AllocFactorMatrix,(S$4+1),FALSE)*$E3143</f>
        <v>-9.4154410216445716E-2</v>
      </c>
      <c r="T3138" s="22">
        <f ca="1">VLOOKUP(CONCATENATE($F3138," ",$G3138),AllocFactorMatrix,(T$4+1),FALSE)*$E3143</f>
        <v>-1.763996995034933</v>
      </c>
      <c r="U3138" s="22">
        <f ca="1">VLOOKUP(CONCATENATE($F3138," ",$G3138),AllocFactorMatrix,(U$4+1),FALSE)*$E3143</f>
        <v>-10.962224467229577</v>
      </c>
      <c r="V3138" s="22">
        <f ca="1">VLOOKUP(CONCATENATE($F3138," ",$G3138),AllocFactorMatrix,(V$4+1),FALSE)*$E3143</f>
        <v>0</v>
      </c>
      <c r="W3138" s="22">
        <f t="shared" ca="1" si="1471"/>
        <v>-12.820375872480955</v>
      </c>
      <c r="X3138" s="22">
        <f ca="1">VLOOKUP(CONCATENATE($F3138," ",$G3138),AllocFactorMatrix,(X$4+1),FALSE)*$E3143</f>
        <v>-0.62319376714935626</v>
      </c>
      <c r="Y3138" s="22">
        <f ca="1">VLOOKUP(CONCATENATE($F3138," ",$G3138),AllocFactorMatrix,(Y$4+1),FALSE)*$E3143</f>
        <v>-1.1953994005346641E-2</v>
      </c>
      <c r="Z3138" s="22">
        <f t="shared" ca="1" si="1466"/>
        <v>-0.63514776115470295</v>
      </c>
      <c r="AA3138" s="22">
        <f ca="1">VLOOKUP(CONCATENATE($F3138," ",$G3138),AllocFactorMatrix,(AA$4+1),FALSE)*$E3143</f>
        <v>-9.0923121813689459E-3</v>
      </c>
      <c r="AB3138" s="22">
        <f ca="1">VLOOKUP(CONCATENATE($F3138," ",$G3138),AllocFactorMatrix,(AB$4+1),FALSE)*$E3143</f>
        <v>-1.0402989124383036E-2</v>
      </c>
      <c r="AC3138" s="22">
        <f ca="1">VLOOKUP(CONCATENATE($F3138," ",$G3138),AllocFactorMatrix,(AC$4+1),FALSE)*$E3143</f>
        <v>-2.4699260289407854E-3</v>
      </c>
    </row>
    <row r="3139" spans="4:29" hidden="1" outlineLevel="1">
      <c r="F3139" s="42" t="str">
        <f>F3143</f>
        <v>LABOR_M</v>
      </c>
      <c r="G3139" s="17" t="str">
        <f>$G$11</f>
        <v>DISTPRI</v>
      </c>
      <c r="H3139" s="21">
        <f t="shared" ca="1" si="1469"/>
        <v>-74.675682583298595</v>
      </c>
      <c r="I3139" s="22">
        <f ca="1">VLOOKUP(CONCATENATE($F3139," ",$G3139),AllocFactorMatrix,(I$4+1),FALSE)*$E3143</f>
        <v>-49.39198010058837</v>
      </c>
      <c r="J3139" s="22">
        <f ca="1">VLOOKUP(CONCATENATE($F3139," ",$G3139),AllocFactorMatrix,(J$4+1),FALSE)*$E3143</f>
        <v>-12.257043617215929</v>
      </c>
      <c r="K3139" s="22">
        <f ca="1">VLOOKUP(CONCATENATE($F3139," ",$G3139),AllocFactorMatrix,(K$4+1),FALSE)*$E3143</f>
        <v>-0.15561423743312708</v>
      </c>
      <c r="L3139" s="22">
        <f ca="1">VLOOKUP(CONCATENATE($F3139," ",$G3139),AllocFactorMatrix,(L$4+1),FALSE)*$E3143</f>
        <v>0</v>
      </c>
      <c r="M3139" s="22">
        <f t="shared" ca="1" si="1470"/>
        <v>-12.412657854649057</v>
      </c>
      <c r="N3139" s="22">
        <f ca="1">VLOOKUP(CONCATENATE($F3139," ",$G3139),AllocFactorMatrix,(N$4+1),FALSE)*$E3143</f>
        <v>-5.3501183851960095</v>
      </c>
      <c r="O3139" s="22">
        <f ca="1">VLOOKUP(CONCATENATE($F3139," ",$G3139),AllocFactorMatrix,(O$4+1),FALSE)*$E3143</f>
        <v>-1.4712439952822998</v>
      </c>
      <c r="P3139" s="22">
        <f ca="1">VLOOKUP(CONCATENATE($F3139," ",$G3139),AllocFactorMatrix,(P$4+1),FALSE)*$E3143</f>
        <v>0</v>
      </c>
      <c r="Q3139" s="22">
        <f ca="1">VLOOKUP(CONCATENATE($F3139," ",$G3139),AllocFactorMatrix,(Q$4+1),FALSE)*$E3143</f>
        <v>0</v>
      </c>
      <c r="R3139" s="22">
        <f t="shared" ca="1" si="1467"/>
        <v>-6.821362380478309</v>
      </c>
      <c r="S3139" s="22">
        <f ca="1">VLOOKUP(CONCATENATE($F3139," ",$G3139),AllocFactorMatrix,(S$4+1),FALSE)*$E3143</f>
        <v>-0.22925055898309943</v>
      </c>
      <c r="T3139" s="22">
        <f ca="1">VLOOKUP(CONCATENATE($F3139," ",$G3139),AllocFactorMatrix,(T$4+1),FALSE)*$E3143</f>
        <v>-4.2342034021125441</v>
      </c>
      <c r="U3139" s="22">
        <f ca="1">VLOOKUP(CONCATENATE($F3139," ",$G3139),AllocFactorMatrix,(U$4+1),FALSE)*$E3143</f>
        <v>0</v>
      </c>
      <c r="V3139" s="22">
        <f ca="1">VLOOKUP(CONCATENATE($F3139," ",$G3139),AllocFactorMatrix,(V$4+1),FALSE)*$E3143</f>
        <v>0</v>
      </c>
      <c r="W3139" s="22">
        <f t="shared" ca="1" si="1471"/>
        <v>-4.4634539610956434</v>
      </c>
      <c r="X3139" s="22">
        <f ca="1">VLOOKUP(CONCATENATE($F3139," ",$G3139),AllocFactorMatrix,(X$4+1),FALSE)*$E3143</f>
        <v>-1.5038404410719579</v>
      </c>
      <c r="Y3139" s="22">
        <f ca="1">VLOOKUP(CONCATENATE($F3139," ",$G3139),AllocFactorMatrix,(Y$4+1),FALSE)*$E3143</f>
        <v>-2.8882664950043702E-2</v>
      </c>
      <c r="Z3139" s="22">
        <f t="shared" ca="1" si="1466"/>
        <v>-1.5327231060220017</v>
      </c>
      <c r="AA3139" s="22">
        <f ca="1">VLOOKUP(CONCATENATE($F3139," ",$G3139),AllocFactorMatrix,(AA$4+1),FALSE)*$E3143</f>
        <v>-2.2073667110251306E-2</v>
      </c>
      <c r="AB3139" s="22">
        <f ca="1">VLOOKUP(CONCATENATE($F3139," ",$G3139),AllocFactorMatrix,(AB$4+1),FALSE)*$E3143</f>
        <v>-2.5400769142132556E-2</v>
      </c>
      <c r="AC3139" s="22">
        <f ca="1">VLOOKUP(CONCATENATE($F3139," ",$G3139),AllocFactorMatrix,(AC$4+1),FALSE)*$E3143</f>
        <v>-6.0307442128016515E-3</v>
      </c>
    </row>
    <row r="3140" spans="4:29" hidden="1" outlineLevel="1">
      <c r="F3140" s="42" t="str">
        <f>F3143</f>
        <v>LABOR_M</v>
      </c>
      <c r="G3140" s="17" t="str">
        <f>$G$12</f>
        <v>DISTSEC</v>
      </c>
      <c r="H3140" s="21">
        <f t="shared" ca="1" si="1469"/>
        <v>-27.369141406492876</v>
      </c>
      <c r="I3140" s="22">
        <f ca="1">VLOOKUP(CONCATENATE($F3140," ",$G3140),AllocFactorMatrix,(I$4+1),FALSE)*$E3143</f>
        <v>-20.810905014064282</v>
      </c>
      <c r="J3140" s="22">
        <f ca="1">VLOOKUP(CONCATENATE($F3140," ",$G3140),AllocFactorMatrix,(J$4+1),FALSE)*$E3143</f>
        <v>-4.2005330224051542</v>
      </c>
      <c r="K3140" s="22">
        <f ca="1">VLOOKUP(CONCATENATE($F3140," ",$G3140),AllocFactorMatrix,(K$4+1),FALSE)*$E3143</f>
        <v>0</v>
      </c>
      <c r="L3140" s="22">
        <f ca="1">VLOOKUP(CONCATENATE($F3140," ",$G3140),AllocFactorMatrix,(L$4+1),FALSE)*$E3143</f>
        <v>0</v>
      </c>
      <c r="M3140" s="22">
        <f t="shared" ca="1" si="1470"/>
        <v>-4.2005330224051542</v>
      </c>
      <c r="N3140" s="22">
        <f ca="1">VLOOKUP(CONCATENATE($F3140," ",$G3140),AllocFactorMatrix,(N$4+1),FALSE)*$E3143</f>
        <v>-1.608889421966599</v>
      </c>
      <c r="O3140" s="22">
        <f ca="1">VLOOKUP(CONCATENATE($F3140," ",$G3140),AllocFactorMatrix,(O$4+1),FALSE)*$E3143</f>
        <v>0</v>
      </c>
      <c r="P3140" s="22">
        <f ca="1">VLOOKUP(CONCATENATE($F3140," ",$G3140),AllocFactorMatrix,(P$4+1),FALSE)*$E3143</f>
        <v>0</v>
      </c>
      <c r="Q3140" s="22">
        <f ca="1">VLOOKUP(CONCATENATE($F3140," ",$G3140),AllocFactorMatrix,(Q$4+1),FALSE)*$E3143</f>
        <v>0</v>
      </c>
      <c r="R3140" s="22">
        <f t="shared" ca="1" si="1467"/>
        <v>-1.608889421966599</v>
      </c>
      <c r="S3140" s="22">
        <f ca="1">VLOOKUP(CONCATENATE($F3140," ",$G3140),AllocFactorMatrix,(S$4+1),FALSE)*$E3143</f>
        <v>-5.6507572402504924E-2</v>
      </c>
      <c r="T3140" s="22">
        <f ca="1">VLOOKUP(CONCATENATE($F3140," ",$G3140),AllocFactorMatrix,(T$4+1),FALSE)*$E3143</f>
        <v>0</v>
      </c>
      <c r="U3140" s="22">
        <f ca="1">VLOOKUP(CONCATENATE($F3140," ",$G3140),AllocFactorMatrix,(U$4+1),FALSE)*$E3143</f>
        <v>0</v>
      </c>
      <c r="V3140" s="22">
        <f ca="1">VLOOKUP(CONCATENATE($F3140," ",$G3140),AllocFactorMatrix,(V$4+1),FALSE)*$E3143</f>
        <v>0</v>
      </c>
      <c r="W3140" s="22">
        <f t="shared" ca="1" si="1471"/>
        <v>-5.6507572402504924E-2</v>
      </c>
      <c r="X3140" s="22">
        <f ca="1">VLOOKUP(CONCATENATE($F3140," ",$G3140),AllocFactorMatrix,(X$4+1),FALSE)*$E3143</f>
        <v>-0.46668650750117607</v>
      </c>
      <c r="Y3140" s="22">
        <f ca="1">VLOOKUP(CONCATENATE($F3140," ",$G3140),AllocFactorMatrix,(Y$4+1),FALSE)*$E3143</f>
        <v>0</v>
      </c>
      <c r="Z3140" s="22">
        <f t="shared" ca="1" si="1466"/>
        <v>-0.46668650750117607</v>
      </c>
      <c r="AA3140" s="22">
        <f ca="1">VLOOKUP(CONCATENATE($F3140," ",$G3140),AllocFactorMatrix,(AA$4+1),FALSE)*$E3143</f>
        <v>-6.0070776868955374E-3</v>
      </c>
      <c r="AB3140" s="22">
        <f ca="1">VLOOKUP(CONCATENATE($F3140," ",$G3140),AllocFactorMatrix,(AB$4+1),FALSE)*$E3143</f>
        <v>-0.17885047759089287</v>
      </c>
      <c r="AC3140" s="22">
        <f ca="1">VLOOKUP(CONCATENATE($F3140," ",$G3140),AllocFactorMatrix,(AC$4+1),FALSE)*$E3143</f>
        <v>-4.0762312875362569E-2</v>
      </c>
    </row>
    <row r="3141" spans="4:29" hidden="1" outlineLevel="1">
      <c r="F3141" s="42" t="str">
        <f>F3143</f>
        <v>LABOR_M</v>
      </c>
      <c r="G3141" s="17" t="str">
        <f>$G$13</f>
        <v>ENERGY</v>
      </c>
      <c r="H3141" s="21">
        <f t="shared" ca="1" si="1469"/>
        <v>-275.60687753964612</v>
      </c>
      <c r="I3141" s="22">
        <f ca="1">VLOOKUP(CONCATENATE($F3141," ",$G3141),AllocFactorMatrix,(I$4+1),FALSE)*$E3143</f>
        <v>-101.26310500843226</v>
      </c>
      <c r="J3141" s="22">
        <f ca="1">VLOOKUP(CONCATENATE($F3141," ",$G3141),AllocFactorMatrix,(J$4+1),FALSE)*$E3143</f>
        <v>-31.987841711984597</v>
      </c>
      <c r="K3141" s="22">
        <f ca="1">VLOOKUP(CONCATENATE($F3141," ",$G3141),AllocFactorMatrix,(K$4+1),FALSE)*$E3143</f>
        <v>-0.39948201991889909</v>
      </c>
      <c r="L3141" s="22">
        <f ca="1">VLOOKUP(CONCATENATE($F3141," ",$G3141),AllocFactorMatrix,(L$4+1),FALSE)*$E3143</f>
        <v>-2.0236851976850771E-2</v>
      </c>
      <c r="M3141" s="22">
        <f t="shared" ca="1" si="1470"/>
        <v>-32.407560583880347</v>
      </c>
      <c r="N3141" s="22">
        <f ca="1">VLOOKUP(CONCATENATE($F3141," ",$G3141),AllocFactorMatrix,(N$4+1),FALSE)*$E3143</f>
        <v>-16.206459022048158</v>
      </c>
      <c r="O3141" s="22">
        <f ca="1">VLOOKUP(CONCATENATE($F3141," ",$G3141),AllocFactorMatrix,(O$4+1),FALSE)*$E3143</f>
        <v>-4.3720760974458894</v>
      </c>
      <c r="P3141" s="22">
        <f ca="1">VLOOKUP(CONCATENATE($F3141," ",$G3141),AllocFactorMatrix,(P$4+1),FALSE)*$E3143</f>
        <v>-0.68129388458254536</v>
      </c>
      <c r="Q3141" s="22">
        <f ca="1">VLOOKUP(CONCATENATE($F3141," ",$G3141),AllocFactorMatrix,(Q$4+1),FALSE)*$E3143</f>
        <v>0</v>
      </c>
      <c r="R3141" s="22">
        <f t="shared" ca="1" si="1467"/>
        <v>-21.259829004076593</v>
      </c>
      <c r="S3141" s="22">
        <f ca="1">VLOOKUP(CONCATENATE($F3141," ",$G3141),AllocFactorMatrix,(S$4+1),FALSE)*$E3143</f>
        <v>-0.81618699407233597</v>
      </c>
      <c r="T3141" s="22">
        <f ca="1">VLOOKUP(CONCATENATE($F3141," ",$G3141),AllocFactorMatrix,(T$4+1),FALSE)*$E3143</f>
        <v>-16.133000926648062</v>
      </c>
      <c r="U3141" s="22">
        <f ca="1">VLOOKUP(CONCATENATE($F3141," ",$G3141),AllocFactorMatrix,(U$4+1),FALSE)*$E3143</f>
        <v>-84.812891420704929</v>
      </c>
      <c r="V3141" s="22">
        <f ca="1">VLOOKUP(CONCATENATE($F3141," ",$G3141),AllocFactorMatrix,(V$4+1),FALSE)*$E3143</f>
        <v>-11.859627198263647</v>
      </c>
      <c r="W3141" s="22">
        <f t="shared" ca="1" si="1471"/>
        <v>-113.62170653968899</v>
      </c>
      <c r="X3141" s="22">
        <f ca="1">VLOOKUP(CONCATENATE($F3141," ",$G3141),AllocFactorMatrix,(X$4+1),FALSE)*$E3143</f>
        <v>-4.5565695639815678</v>
      </c>
      <c r="Y3141" s="22">
        <f ca="1">VLOOKUP(CONCATENATE($F3141," ",$G3141),AllocFactorMatrix,(Y$4+1),FALSE)*$E3143</f>
        <v>-8.6160912464756559E-2</v>
      </c>
      <c r="Z3141" s="22">
        <f t="shared" ca="1" si="1466"/>
        <v>-4.6427304764463244</v>
      </c>
      <c r="AA3141" s="22">
        <f ca="1">VLOOKUP(CONCATENATE($F3141," ",$G3141),AllocFactorMatrix,(AA$4+1),FALSE)*$E3143</f>
        <v>-8.5943364307836584E-2</v>
      </c>
      <c r="AB3141" s="22">
        <f ca="1">VLOOKUP(CONCATENATE($F3141," ",$G3141),AllocFactorMatrix,(AB$4+1),FALSE)*$E3143</f>
        <v>-1.8842591053668218</v>
      </c>
      <c r="AC3141" s="22">
        <f ca="1">VLOOKUP(CONCATENATE($F3141," ",$G3141),AllocFactorMatrix,(AC$4+1),FALSE)*$E3143</f>
        <v>-0.44174345744688664</v>
      </c>
    </row>
    <row r="3142" spans="4:29" hidden="1" outlineLevel="1">
      <c r="F3142" s="42" t="str">
        <f>F3143</f>
        <v>LABOR_M</v>
      </c>
      <c r="G3142" s="17" t="str">
        <f>$G$14</f>
        <v>CUSTOMER</v>
      </c>
      <c r="H3142" s="21">
        <f t="shared" ca="1" si="1469"/>
        <v>-551.2538531499365</v>
      </c>
      <c r="I3142" s="22">
        <f ca="1">VLOOKUP(CONCATENATE($F3142," ",$G3142),AllocFactorMatrix,(I$4+1),FALSE)*$E3143</f>
        <v>-426.65060714927631</v>
      </c>
      <c r="J3142" s="22">
        <f ca="1">VLOOKUP(CONCATENATE($F3142," ",$G3142),AllocFactorMatrix,(J$4+1),FALSE)*$E3143</f>
        <v>-100.66241532832959</v>
      </c>
      <c r="K3142" s="22">
        <f ca="1">VLOOKUP(CONCATENATE($F3142," ",$G3142),AllocFactorMatrix,(K$4+1),FALSE)*$E3143</f>
        <v>-1.0251309359879253</v>
      </c>
      <c r="L3142" s="22">
        <f ca="1">VLOOKUP(CONCATENATE($F3142," ",$G3142),AllocFactorMatrix,(L$4+1),FALSE)*$E3143</f>
        <v>-7.3045614547747315E-2</v>
      </c>
      <c r="M3142" s="22">
        <f t="shared" ca="1" si="1470"/>
        <v>-101.76059187886527</v>
      </c>
      <c r="N3142" s="22">
        <f ca="1">VLOOKUP(CONCATENATE($F3142," ",$G3142),AllocFactorMatrix,(N$4+1),FALSE)*$E3143</f>
        <v>-1.7912430543965954</v>
      </c>
      <c r="O3142" s="22">
        <f ca="1">VLOOKUP(CONCATENATE($F3142," ",$G3142),AllocFactorMatrix,(O$4+1),FALSE)*$E3143</f>
        <v>-0.57144610392961259</v>
      </c>
      <c r="P3142" s="22">
        <f ca="1">VLOOKUP(CONCATENATE($F3142," ",$G3142),AllocFactorMatrix,(P$4+1),FALSE)*$E3143</f>
        <v>-0.20859290847861511</v>
      </c>
      <c r="Q3142" s="22">
        <f ca="1">VLOOKUP(CONCATENATE($F3142," ",$G3142),AllocFactorMatrix,(Q$4+1),FALSE)*$E3143</f>
        <v>0</v>
      </c>
      <c r="R3142" s="22">
        <f t="shared" ca="1" si="1467"/>
        <v>-2.5712820668048231</v>
      </c>
      <c r="S3142" s="22">
        <f ca="1">VLOOKUP(CONCATENATE($F3142," ",$G3142),AllocFactorMatrix,(S$4+1),FALSE)*$E3143</f>
        <v>-1.6984914293156295E-2</v>
      </c>
      <c r="T3142" s="22">
        <f ca="1">VLOOKUP(CONCATENATE($F3142," ",$G3142),AllocFactorMatrix,(T$4+1),FALSE)*$E3143</f>
        <v>-0.41094140884033792</v>
      </c>
      <c r="U3142" s="22">
        <f ca="1">VLOOKUP(CONCATENATE($F3142," ",$G3142),AllocFactorMatrix,(U$4+1),FALSE)*$E3143</f>
        <v>-0.69084679981387298</v>
      </c>
      <c r="V3142" s="22">
        <f ca="1">VLOOKUP(CONCATENATE($F3142," ",$G3142),AllocFactorMatrix,(V$4+1),FALSE)*$E3143</f>
        <v>-0.13293519228213715</v>
      </c>
      <c r="W3142" s="22">
        <f t="shared" ca="1" si="1471"/>
        <v>-1.2517083152295043</v>
      </c>
      <c r="X3142" s="22">
        <f ca="1">VLOOKUP(CONCATENATE($F3142," ",$G3142),AllocFactorMatrix,(X$4+1),FALSE)*$E3143</f>
        <v>-0.57908117652252522</v>
      </c>
      <c r="Y3142" s="22">
        <f ca="1">VLOOKUP(CONCATENATE($F3142," ",$G3142),AllocFactorMatrix,(Y$4+1),FALSE)*$E3143</f>
        <v>-6.9065866527861517E-3</v>
      </c>
      <c r="Z3142" s="22">
        <f t="shared" ca="1" si="1466"/>
        <v>-0.58598776317531143</v>
      </c>
      <c r="AA3142" s="22">
        <f ca="1">VLOOKUP(CONCATENATE($F3142," ",$G3142),AllocFactorMatrix,(AA$4+1),FALSE)*$E3143</f>
        <v>-4.0306173953424417E-2</v>
      </c>
      <c r="AB3142" s="22">
        <f ca="1">VLOOKUP(CONCATENATE($F3142," ",$G3142),AllocFactorMatrix,(AB$4+1),FALSE)*$E3143</f>
        <v>-17.045566011509496</v>
      </c>
      <c r="AC3142" s="22">
        <f ca="1">VLOOKUP(CONCATENATE($F3142," ",$G3142),AllocFactorMatrix,(AC$4+1),FALSE)*$E3143</f>
        <v>-1.3478037911219429</v>
      </c>
    </row>
    <row r="3143" spans="4:29" collapsed="1">
      <c r="D3143" s="17" t="s">
        <v>327</v>
      </c>
      <c r="E3143" s="19">
        <v>-1573</v>
      </c>
      <c r="F3143" s="42" t="s">
        <v>69</v>
      </c>
      <c r="G3143" s="17" t="str">
        <f>$G$15</f>
        <v>TOTAL</v>
      </c>
      <c r="H3143" s="21">
        <f t="shared" ca="1" si="1469"/>
        <v>-1573.0000000000007</v>
      </c>
      <c r="I3143" s="22">
        <f ca="1">VLOOKUP(CONCATENATE($F3143," ",$G3143),AllocFactorMatrix,(I$4+1),FALSE)*$E3143</f>
        <v>-916.91367667904638</v>
      </c>
      <c r="J3143" s="22">
        <f ca="1">VLOOKUP(CONCATENATE($F3143," ",$G3143),AllocFactorMatrix,(J$4+1),FALSE)*$E3143</f>
        <v>-228.81722110921666</v>
      </c>
      <c r="K3143" s="22">
        <f ca="1">VLOOKUP(CONCATENATE($F3143," ",$G3143),AllocFactorMatrix,(K$4+1),FALSE)*$E3143</f>
        <v>-2.5905848975778092</v>
      </c>
      <c r="L3143" s="22">
        <f ca="1">VLOOKUP(CONCATENATE($F3143," ",$G3143),AllocFactorMatrix,(L$4+1),FALSE)*$E3143</f>
        <v>-0.14476612659998761</v>
      </c>
      <c r="M3143" s="22">
        <f t="shared" ca="1" si="1470"/>
        <v>-231.55257213339445</v>
      </c>
      <c r="N3143" s="22">
        <f ca="1">VLOOKUP(CONCATENATE($F3143," ",$G3143),AllocFactorMatrix,(N$4+1),FALSE)*$E3143</f>
        <v>-60.695303933366631</v>
      </c>
      <c r="O3143" s="22">
        <f ca="1">VLOOKUP(CONCATENATE($F3143," ",$G3143),AllocFactorMatrix,(O$4+1),FALSE)*$E3143</f>
        <v>-16.210884866246957</v>
      </c>
      <c r="P3143" s="22">
        <f ca="1">VLOOKUP(CONCATENATE($F3143," ",$G3143),AllocFactorMatrix,(P$4+1),FALSE)*$E3143</f>
        <v>-2.4742936969699172</v>
      </c>
      <c r="Q3143" s="22">
        <f ca="1">VLOOKUP(CONCATENATE($F3143," ",$G3143),AllocFactorMatrix,(Q$4+1),FALSE)*$E3143</f>
        <v>0</v>
      </c>
      <c r="R3143" s="22">
        <f t="shared" ca="1" si="1467"/>
        <v>-79.380482496583511</v>
      </c>
      <c r="S3143" s="22">
        <f ca="1">VLOOKUP(CONCATENATE($F3143," ",$G3143),AllocFactorMatrix,(S$4+1),FALSE)*$E3143</f>
        <v>-2.661928392612229</v>
      </c>
      <c r="T3143" s="22">
        <f ca="1">VLOOKUP(CONCATENATE($F3143," ",$G3143),AllocFactorMatrix,(T$4+1),FALSE)*$E3143</f>
        <v>-48.908631042071036</v>
      </c>
      <c r="U3143" s="22">
        <f ca="1">VLOOKUP(CONCATENATE($F3143," ",$G3143),AllocFactorMatrix,(U$4+1),FALSE)*$E3143</f>
        <v>-224.93778112281169</v>
      </c>
      <c r="V3143" s="22">
        <f ca="1">VLOOKUP(CONCATENATE($F3143," ",$G3143),AllocFactorMatrix,(V$4+1),FALSE)*$E3143</f>
        <v>-28.362498260173506</v>
      </c>
      <c r="W3143" s="22">
        <f t="shared" ca="1" si="1471"/>
        <v>-304.87083881766841</v>
      </c>
      <c r="X3143" s="22">
        <f ca="1">VLOOKUP(CONCATENATE($F3143," ",$G3143),AllocFactorMatrix,(X$4+1),FALSE)*$E3143</f>
        <v>-17.103295648928921</v>
      </c>
      <c r="Y3143" s="22">
        <f ca="1">VLOOKUP(CONCATENATE($F3143," ",$G3143),AllocFactorMatrix,(Y$4+1),FALSE)*$E3143</f>
        <v>-0.31011134675964486</v>
      </c>
      <c r="Z3143" s="22">
        <f t="shared" ca="1" si="1466"/>
        <v>-17.413406995688565</v>
      </c>
      <c r="AA3143" s="22">
        <f ca="1">VLOOKUP(CONCATENATE($F3143," ",$G3143),AllocFactorMatrix,(AA$4+1),FALSE)*$E3143</f>
        <v>-0.29974319136441618</v>
      </c>
      <c r="AB3143" s="22">
        <f ca="1">VLOOKUP(CONCATENATE($F3143," ",$G3143),AllocFactorMatrix,(AB$4+1),FALSE)*$E3143</f>
        <v>-20.425525477094393</v>
      </c>
      <c r="AC3143" s="22">
        <f ca="1">VLOOKUP(CONCATENATE($F3143," ",$G3143),AllocFactorMatrix,(AC$4+1),FALSE)*$E3143</f>
        <v>-2.1437542091605222</v>
      </c>
    </row>
    <row r="3144" spans="4:29" hidden="1" outlineLevel="1">
      <c r="F3144" s="42" t="str">
        <f>F3151</f>
        <v>RB_GUP</v>
      </c>
      <c r="G3144" s="17" t="str">
        <f>$G$8</f>
        <v>PRODUCTION</v>
      </c>
      <c r="H3144" s="21">
        <f t="shared" ca="1" si="1469"/>
        <v>-7422.7187983465574</v>
      </c>
      <c r="I3144" s="22">
        <f ca="1">VLOOKUP(CONCATENATE($F3144," ",$G3144),AllocFactorMatrix,(I$4+1),FALSE)*$E3151</f>
        <v>-3680.2475950264266</v>
      </c>
      <c r="J3144" s="22">
        <f ca="1">VLOOKUP(CONCATENATE($F3144," ",$G3144),AllocFactorMatrix,(J$4+1),FALSE)*$E3151</f>
        <v>-920.31168208330689</v>
      </c>
      <c r="K3144" s="22">
        <f ca="1">VLOOKUP(CONCATENATE($F3144," ",$G3144),AllocFactorMatrix,(K$4+1),FALSE)*$E3151</f>
        <v>-11.663880977407148</v>
      </c>
      <c r="L3144" s="22">
        <f ca="1">VLOOKUP(CONCATENATE($F3144," ",$G3144),AllocFactorMatrix,(L$4+1),FALSE)*$E3151</f>
        <v>-0.58376564890677729</v>
      </c>
      <c r="M3144" s="22">
        <f t="shared" ca="1" si="1465"/>
        <v>-932.5593287096209</v>
      </c>
      <c r="N3144" s="22">
        <f ca="1">VLOOKUP(CONCATENATE($F3144," ",$G3144),AllocFactorMatrix,(N$4+1),FALSE)*$E3151</f>
        <v>-412.89574890327924</v>
      </c>
      <c r="O3144" s="22">
        <f ca="1">VLOOKUP(CONCATENATE($F3144," ",$G3144),AllocFactorMatrix,(O$4+1),FALSE)*$E3151</f>
        <v>-113.16516256224386</v>
      </c>
      <c r="P3144" s="22">
        <f ca="1">VLOOKUP(CONCATENATE($F3144," ",$G3144),AllocFactorMatrix,(P$4+1),FALSE)*$E3151</f>
        <v>-18.008063678691077</v>
      </c>
      <c r="Q3144" s="22">
        <f ca="1">VLOOKUP(CONCATENATE($F3144," ",$G3144),AllocFactorMatrix,(Q$4+1),FALSE)*$E3151</f>
        <v>0</v>
      </c>
      <c r="R3144" s="22">
        <f t="shared" ca="1" si="1467"/>
        <v>-544.06897514421416</v>
      </c>
      <c r="S3144" s="22">
        <f ca="1">VLOOKUP(CONCATENATE($F3144," ",$G3144),AllocFactorMatrix,(S$4+1),FALSE)*$E3151</f>
        <v>-17.848426972108996</v>
      </c>
      <c r="T3144" s="22">
        <f ca="1">VLOOKUP(CONCATENATE($F3144," ",$G3144),AllocFactorMatrix,(T$4+1),FALSE)*$E3151</f>
        <v>-324.81092493846938</v>
      </c>
      <c r="U3144" s="22">
        <f ca="1">VLOOKUP(CONCATENATE($F3144," ",$G3144),AllocFactorMatrix,(U$4+1),FALSE)*$E3151</f>
        <v>-1582.6548338440425</v>
      </c>
      <c r="V3144" s="22">
        <f ca="1">VLOOKUP(CONCATENATE($F3144," ",$G3144),AllocFactorMatrix,(V$4+1),FALSE)*$E3151</f>
        <v>-201.66257821654975</v>
      </c>
      <c r="W3144" s="22">
        <f ca="1">SUBTOTAL(9,S3144:V3144)</f>
        <v>-2126.9767639711708</v>
      </c>
      <c r="X3144" s="22">
        <f ca="1">VLOOKUP(CONCATENATE($F3144," ",$G3144),AllocFactorMatrix,(X$4+1),FALSE)*$E3151</f>
        <v>-115.47813844611187</v>
      </c>
      <c r="Y3144" s="22">
        <f ca="1">VLOOKUP(CONCATENATE($F3144," ",$G3144),AllocFactorMatrix,(Y$4+1),FALSE)*$E3151</f>
        <v>-2.1707107623299673</v>
      </c>
      <c r="Z3144" s="22">
        <f t="shared" ca="1" si="1466"/>
        <v>-117.64884920844183</v>
      </c>
      <c r="AA3144" s="22">
        <f ca="1">VLOOKUP(CONCATENATE($F3144," ",$G3144),AllocFactorMatrix,(AA$4+1),FALSE)*$E3151</f>
        <v>-1.6793445678377559</v>
      </c>
      <c r="AB3144" s="22">
        <f ca="1">VLOOKUP(CONCATENATE($F3144," ",$G3144),AllocFactorMatrix,(AB$4+1),FALSE)*$E3151</f>
        <v>-15.781311931233931</v>
      </c>
      <c r="AC3144" s="22">
        <f ca="1">VLOOKUP(CONCATENATE($F3144," ",$G3144),AllocFactorMatrix,(AC$4+1),FALSE)*$E3151</f>
        <v>-3.7566297876115771</v>
      </c>
    </row>
    <row r="3145" spans="4:29" hidden="1" outlineLevel="1">
      <c r="F3145" s="42" t="str">
        <f>F3151</f>
        <v>RB_GUP</v>
      </c>
      <c r="G3145" s="17" t="str">
        <f>$G$9</f>
        <v>BULKTRAN</v>
      </c>
      <c r="H3145" s="21">
        <f t="shared" ca="1" si="1469"/>
        <v>-4757.6318377040125</v>
      </c>
      <c r="I3145" s="22">
        <f ca="1">VLOOKUP(CONCATENATE($F3145," ",$G3145),AllocFactorMatrix,(I$4+1),FALSE)*$E3151</f>
        <v>-2358.8746393884162</v>
      </c>
      <c r="J3145" s="22">
        <f ca="1">VLOOKUP(CONCATENATE($F3145," ",$G3145),AllocFactorMatrix,(J$4+1),FALSE)*$E3151</f>
        <v>-589.87875982393473</v>
      </c>
      <c r="K3145" s="22">
        <f ca="1">VLOOKUP(CONCATENATE($F3145," ",$G3145),AllocFactorMatrix,(K$4+1),FALSE)*$E3151</f>
        <v>-7.4760277193396583</v>
      </c>
      <c r="L3145" s="22">
        <f ca="1">VLOOKUP(CONCATENATE($F3145," ",$G3145),AllocFactorMatrix,(L$4+1),FALSE)*$E3151</f>
        <v>-0.37416775610784164</v>
      </c>
      <c r="M3145" s="22">
        <f t="shared" ca="1" si="1465"/>
        <v>-597.72895529938216</v>
      </c>
      <c r="N3145" s="22">
        <f ca="1">VLOOKUP(CONCATENATE($F3145," ",$G3145),AllocFactorMatrix,(N$4+1),FALSE)*$E3151</f>
        <v>-264.6477677522235</v>
      </c>
      <c r="O3145" s="22">
        <f ca="1">VLOOKUP(CONCATENATE($F3145," ",$G3145),AllocFactorMatrix,(O$4+1),FALSE)*$E3151</f>
        <v>-72.533824189192259</v>
      </c>
      <c r="P3145" s="22">
        <f ca="1">VLOOKUP(CONCATENATE($F3145," ",$G3145),AllocFactorMatrix,(P$4+1),FALSE)*$E3151</f>
        <v>-11.542366001016578</v>
      </c>
      <c r="Q3145" s="22">
        <f ca="1">VLOOKUP(CONCATENATE($F3145," ",$G3145),AllocFactorMatrix,(Q$4+1),FALSE)*$E3151</f>
        <v>0</v>
      </c>
      <c r="R3145" s="22">
        <f t="shared" ca="1" si="1467"/>
        <v>-348.72395794243238</v>
      </c>
      <c r="S3145" s="22">
        <f ca="1">VLOOKUP(CONCATENATE($F3145," ",$G3145),AllocFactorMatrix,(S$4+1),FALSE)*$E3151</f>
        <v>-11.440045988857378</v>
      </c>
      <c r="T3145" s="22">
        <f ca="1">VLOOKUP(CONCATENATE($F3145," ",$G3145),AllocFactorMatrix,(T$4+1),FALSE)*$E3151</f>
        <v>-208.18932249805545</v>
      </c>
      <c r="U3145" s="22">
        <f ca="1">VLOOKUP(CONCATENATE($F3145," ",$G3145),AllocFactorMatrix,(U$4+1),FALSE)*$E3151</f>
        <v>-1014.4111921995266</v>
      </c>
      <c r="V3145" s="22">
        <f ca="1">VLOOKUP(CONCATENATE($F3145," ",$G3145),AllocFactorMatrix,(V$4+1),FALSE)*$E3151</f>
        <v>-129.25672232258771</v>
      </c>
      <c r="W3145" s="22">
        <f t="shared" ref="W3145:W3151" ca="1" si="1472">SUBTOTAL(9,S3145:V3145)</f>
        <v>-1363.2972830090271</v>
      </c>
      <c r="X3145" s="22">
        <f ca="1">VLOOKUP(CONCATENATE($F3145," ",$G3145),AllocFactorMatrix,(X$4+1),FALSE)*$E3151</f>
        <v>-74.016338616033153</v>
      </c>
      <c r="Y3145" s="22">
        <f ca="1">VLOOKUP(CONCATENATE($F3145," ",$G3145),AllocFactorMatrix,(Y$4+1),FALSE)*$E3151</f>
        <v>-1.3913288262527583</v>
      </c>
      <c r="Z3145" s="22">
        <f t="shared" ca="1" si="1466"/>
        <v>-75.407667442285913</v>
      </c>
      <c r="AA3145" s="22">
        <f ca="1">VLOOKUP(CONCATENATE($F3145," ",$G3145),AllocFactorMatrix,(AA$4+1),FALSE)*$E3151</f>
        <v>-1.0763850011669496</v>
      </c>
      <c r="AB3145" s="22">
        <f ca="1">VLOOKUP(CONCATENATE($F3145," ",$G3145),AllocFactorMatrix,(AB$4+1),FALSE)*$E3151</f>
        <v>-10.115117401659012</v>
      </c>
      <c r="AC3145" s="22">
        <f ca="1">VLOOKUP(CONCATENATE($F3145," ",$G3145),AllocFactorMatrix,(AC$4+1),FALSE)*$E3151</f>
        <v>-2.4078322196429318</v>
      </c>
    </row>
    <row r="3146" spans="4:29" hidden="1" outlineLevel="1">
      <c r="F3146" s="42" t="str">
        <f>F3151</f>
        <v>RB_GUP</v>
      </c>
      <c r="G3146" s="17" t="str">
        <f>$G$10</f>
        <v>SUBTRAN</v>
      </c>
      <c r="H3146" s="21">
        <f t="shared" ca="1" si="1469"/>
        <v>-1507.2672980445498</v>
      </c>
      <c r="I3146" s="22">
        <f ca="1">VLOOKUP(CONCATENATE($F3146," ",$G3146),AllocFactorMatrix,(I$4+1),FALSE)*$E3151</f>
        <v>-727.35026660215556</v>
      </c>
      <c r="J3146" s="22">
        <f ca="1">VLOOKUP(CONCATENATE($F3146," ",$G3146),AllocFactorMatrix,(J$4+1),FALSE)*$E3151</f>
        <v>-181.46910939187708</v>
      </c>
      <c r="K3146" s="22">
        <f ca="1">VLOOKUP(CONCATENATE($F3146," ",$G3146),AllocFactorMatrix,(K$4+1),FALSE)*$E3151</f>
        <v>-2.3047651505455233</v>
      </c>
      <c r="L3146" s="22">
        <f ca="1">VLOOKUP(CONCATENATE($F3146," ",$G3146),AllocFactorMatrix,(L$4+1),FALSE)*$E3151</f>
        <v>-0.14858458730577531</v>
      </c>
      <c r="M3146" s="22">
        <f t="shared" ca="1" si="1465"/>
        <v>-183.9224591297284</v>
      </c>
      <c r="N3146" s="22">
        <f ca="1">VLOOKUP(CONCATENATE($F3146," ",$G3146),AllocFactorMatrix,(N$4+1),FALSE)*$E3151</f>
        <v>-80.587216226282536</v>
      </c>
      <c r="O3146" s="22">
        <f ca="1">VLOOKUP(CONCATENATE($F3146," ",$G3146),AllocFactorMatrix,(O$4+1),FALSE)*$E3151</f>
        <v>-22.123277132078933</v>
      </c>
      <c r="P3146" s="22">
        <f ca="1">VLOOKUP(CONCATENATE($F3146," ",$G3146),AllocFactorMatrix,(P$4+1),FALSE)*$E3151</f>
        <v>-4.446942521044166</v>
      </c>
      <c r="Q3146" s="22">
        <f ca="1">VLOOKUP(CONCATENATE($F3146," ",$G3146),AllocFactorMatrix,(Q$4+1),FALSE)*$E3151</f>
        <v>0</v>
      </c>
      <c r="R3146" s="22">
        <f t="shared" ca="1" si="1467"/>
        <v>-107.15743587940564</v>
      </c>
      <c r="S3146" s="22">
        <f ca="1">VLOOKUP(CONCATENATE($F3146," ",$G3146),AllocFactorMatrix,(S$4+1),FALSE)*$E3151</f>
        <v>-3.4150406464855378</v>
      </c>
      <c r="T3146" s="22">
        <f ca="1">VLOOKUP(CONCATENATE($F3146," ",$G3146),AllocFactorMatrix,(T$4+1),FALSE)*$E3151</f>
        <v>-63.981298639906058</v>
      </c>
      <c r="U3146" s="22">
        <f ca="1">VLOOKUP(CONCATENATE($F3146," ",$G3146),AllocFactorMatrix,(U$4+1),FALSE)*$E3151</f>
        <v>-397.60688899677581</v>
      </c>
      <c r="V3146" s="22">
        <f ca="1">VLOOKUP(CONCATENATE($F3146," ",$G3146),AllocFactorMatrix,(V$4+1),FALSE)*$E3151</f>
        <v>0</v>
      </c>
      <c r="W3146" s="22">
        <f t="shared" ca="1" si="1472"/>
        <v>-465.0032282831674</v>
      </c>
      <c r="X3146" s="22">
        <f ca="1">VLOOKUP(CONCATENATE($F3146," ",$G3146),AllocFactorMatrix,(X$4+1),FALSE)*$E3151</f>
        <v>-22.603636309324571</v>
      </c>
      <c r="Y3146" s="22">
        <f ca="1">VLOOKUP(CONCATENATE($F3146," ",$G3146),AllocFactorMatrix,(Y$4+1),FALSE)*$E3151</f>
        <v>-0.43357900413009742</v>
      </c>
      <c r="Z3146" s="22">
        <f t="shared" ca="1" si="1466"/>
        <v>-23.03721531345467</v>
      </c>
      <c r="AA3146" s="22">
        <f ca="1">VLOOKUP(CONCATENATE($F3146," ",$G3146),AllocFactorMatrix,(AA$4+1),FALSE)*$E3151</f>
        <v>-0.32978397505257762</v>
      </c>
      <c r="AB3146" s="22">
        <f ca="1">VLOOKUP(CONCATENATE($F3146," ",$G3146),AllocFactorMatrix,(AB$4+1),FALSE)*$E3151</f>
        <v>-0.37732306562215262</v>
      </c>
      <c r="AC3146" s="22">
        <f ca="1">VLOOKUP(CONCATENATE($F3146," ",$G3146),AllocFactorMatrix,(AC$4+1),FALSE)*$E3151</f>
        <v>-8.9585795962769305E-2</v>
      </c>
    </row>
    <row r="3147" spans="4:29" hidden="1" outlineLevel="1">
      <c r="F3147" s="42" t="str">
        <f>F3151</f>
        <v>RB_GUP</v>
      </c>
      <c r="G3147" s="17" t="str">
        <f>$G$11</f>
        <v>DISTPRI</v>
      </c>
      <c r="H3147" s="21">
        <f t="shared" ca="1" si="1469"/>
        <v>-2234.4371263784947</v>
      </c>
      <c r="I3147" s="22">
        <f ca="1">VLOOKUP(CONCATENATE($F3147," ",$G3147),AllocFactorMatrix,(I$4+1),FALSE)*$E3151</f>
        <v>-1477.901108690844</v>
      </c>
      <c r="J3147" s="22">
        <f ca="1">VLOOKUP(CONCATENATE($F3147," ",$G3147),AllocFactorMatrix,(J$4+1),FALSE)*$E3151</f>
        <v>-366.75383967729744</v>
      </c>
      <c r="K3147" s="22">
        <f ca="1">VLOOKUP(CONCATENATE($F3147," ",$G3147),AllocFactorMatrix,(K$4+1),FALSE)*$E3151</f>
        <v>-4.6562711914390151</v>
      </c>
      <c r="L3147" s="22">
        <f ca="1">VLOOKUP(CONCATENATE($F3147," ",$G3147),AllocFactorMatrix,(L$4+1),FALSE)*$E3151</f>
        <v>0</v>
      </c>
      <c r="M3147" s="22">
        <f t="shared" ca="1" si="1465"/>
        <v>-371.41011086873647</v>
      </c>
      <c r="N3147" s="22">
        <f ca="1">VLOOKUP(CONCATENATE($F3147," ",$G3147),AllocFactorMatrix,(N$4+1),FALSE)*$E3151</f>
        <v>-160.08562274696624</v>
      </c>
      <c r="O3147" s="22">
        <f ca="1">VLOOKUP(CONCATENATE($F3147," ",$G3147),AllocFactorMatrix,(O$4+1),FALSE)*$E3151</f>
        <v>-44.022392448213601</v>
      </c>
      <c r="P3147" s="22">
        <f ca="1">VLOOKUP(CONCATENATE($F3147," ",$G3147),AllocFactorMatrix,(P$4+1),FALSE)*$E3151</f>
        <v>0</v>
      </c>
      <c r="Q3147" s="22">
        <f ca="1">VLOOKUP(CONCATENATE($F3147," ",$G3147),AllocFactorMatrix,(Q$4+1),FALSE)*$E3151</f>
        <v>0</v>
      </c>
      <c r="R3147" s="22">
        <f t="shared" ca="1" si="1467"/>
        <v>-204.10801519517983</v>
      </c>
      <c r="S3147" s="22">
        <f ca="1">VLOOKUP(CONCATENATE($F3147," ",$G3147),AllocFactorMatrix,(S$4+1),FALSE)*$E3151</f>
        <v>-6.8596086773423872</v>
      </c>
      <c r="T3147" s="22">
        <f ca="1">VLOOKUP(CONCATENATE($F3147," ",$G3147),AllocFactorMatrix,(T$4+1),FALSE)*$E3151</f>
        <v>-126.69534385259701</v>
      </c>
      <c r="U3147" s="22">
        <f ca="1">VLOOKUP(CONCATENATE($F3147," ",$G3147),AllocFactorMatrix,(U$4+1),FALSE)*$E3151</f>
        <v>0</v>
      </c>
      <c r="V3147" s="22">
        <f ca="1">VLOOKUP(CONCATENATE($F3147," ",$G3147),AllocFactorMatrix,(V$4+1),FALSE)*$E3151</f>
        <v>0</v>
      </c>
      <c r="W3147" s="22">
        <f t="shared" ca="1" si="1472"/>
        <v>-133.55495252993938</v>
      </c>
      <c r="X3147" s="22">
        <f ca="1">VLOOKUP(CONCATENATE($F3147," ",$G3147),AllocFactorMatrix,(X$4+1),FALSE)*$E3151</f>
        <v>-44.997739524273491</v>
      </c>
      <c r="Y3147" s="22">
        <f ca="1">VLOOKUP(CONCATENATE($F3147," ",$G3147),AllocFactorMatrix,(Y$4+1),FALSE)*$E3151</f>
        <v>-0.86422375585439004</v>
      </c>
      <c r="Z3147" s="22">
        <f t="shared" ca="1" si="1466"/>
        <v>-45.861963280127881</v>
      </c>
      <c r="AA3147" s="22">
        <f ca="1">VLOOKUP(CONCATENATE($F3147," ",$G3147),AllocFactorMatrix,(AA$4+1),FALSE)*$E3151</f>
        <v>-0.66048571101372822</v>
      </c>
      <c r="AB3147" s="22">
        <f ca="1">VLOOKUP(CONCATENATE($F3147," ",$G3147),AllocFactorMatrix,(AB$4+1),FALSE)*$E3151</f>
        <v>-0.76003887271388648</v>
      </c>
      <c r="AC3147" s="22">
        <f ca="1">VLOOKUP(CONCATENATE($F3147," ",$G3147),AllocFactorMatrix,(AC$4+1),FALSE)*$E3151</f>
        <v>-0.1804512299401474</v>
      </c>
    </row>
    <row r="3148" spans="4:29" hidden="1" outlineLevel="1">
      <c r="F3148" s="42" t="str">
        <f>F3151</f>
        <v>RB_GUP</v>
      </c>
      <c r="G3148" s="17" t="str">
        <f>$G$12</f>
        <v>DISTSEC</v>
      </c>
      <c r="H3148" s="21">
        <f t="shared" ca="1" si="1469"/>
        <v>-741.06314057300847</v>
      </c>
      <c r="I3148" s="22">
        <f ca="1">VLOOKUP(CONCATENATE($F3148," ",$G3148),AllocFactorMatrix,(I$4+1),FALSE)*$E3151</f>
        <v>-563.4884338838043</v>
      </c>
      <c r="J3148" s="22">
        <f ca="1">VLOOKUP(CONCATENATE($F3148," ",$G3148),AllocFactorMatrix,(J$4+1),FALSE)*$E3151</f>
        <v>-113.7361288551683</v>
      </c>
      <c r="K3148" s="22">
        <f ca="1">VLOOKUP(CONCATENATE($F3148," ",$G3148),AllocFactorMatrix,(K$4+1),FALSE)*$E3151</f>
        <v>0</v>
      </c>
      <c r="L3148" s="22">
        <f ca="1">VLOOKUP(CONCATENATE($F3148," ",$G3148),AllocFactorMatrix,(L$4+1),FALSE)*$E3151</f>
        <v>0</v>
      </c>
      <c r="M3148" s="22">
        <f t="shared" ca="1" si="1465"/>
        <v>-113.7361288551683</v>
      </c>
      <c r="N3148" s="22">
        <f ca="1">VLOOKUP(CONCATENATE($F3148," ",$G3148),AllocFactorMatrix,(N$4+1),FALSE)*$E3151</f>
        <v>-43.563246291475167</v>
      </c>
      <c r="O3148" s="22">
        <f ca="1">VLOOKUP(CONCATENATE($F3148," ",$G3148),AllocFactorMatrix,(O$4+1),FALSE)*$E3151</f>
        <v>0</v>
      </c>
      <c r="P3148" s="22">
        <f ca="1">VLOOKUP(CONCATENATE($F3148," ",$G3148),AllocFactorMatrix,(P$4+1),FALSE)*$E3151</f>
        <v>0</v>
      </c>
      <c r="Q3148" s="22">
        <f ca="1">VLOOKUP(CONCATENATE($F3148," ",$G3148),AllocFactorMatrix,(Q$4+1),FALSE)*$E3151</f>
        <v>0</v>
      </c>
      <c r="R3148" s="22">
        <f t="shared" ca="1" si="1467"/>
        <v>-43.563246291475167</v>
      </c>
      <c r="S3148" s="22">
        <f ca="1">VLOOKUP(CONCATENATE($F3148," ",$G3148),AllocFactorMatrix,(S$4+1),FALSE)*$E3151</f>
        <v>-1.5300326177138552</v>
      </c>
      <c r="T3148" s="22">
        <f ca="1">VLOOKUP(CONCATENATE($F3148," ",$G3148),AllocFactorMatrix,(T$4+1),FALSE)*$E3151</f>
        <v>0</v>
      </c>
      <c r="U3148" s="22">
        <f ca="1">VLOOKUP(CONCATENATE($F3148," ",$G3148),AllocFactorMatrix,(U$4+1),FALSE)*$E3151</f>
        <v>0</v>
      </c>
      <c r="V3148" s="22">
        <f ca="1">VLOOKUP(CONCATENATE($F3148," ",$G3148),AllocFactorMatrix,(V$4+1),FALSE)*$E3151</f>
        <v>0</v>
      </c>
      <c r="W3148" s="22">
        <f t="shared" ca="1" si="1472"/>
        <v>-1.5300326177138552</v>
      </c>
      <c r="X3148" s="22">
        <f ca="1">VLOOKUP(CONCATENATE($F3148," ",$G3148),AllocFactorMatrix,(X$4+1),FALSE)*$E3151</f>
        <v>-12.636281269306636</v>
      </c>
      <c r="Y3148" s="22">
        <f ca="1">VLOOKUP(CONCATENATE($F3148," ",$G3148),AllocFactorMatrix,(Y$4+1),FALSE)*$E3151</f>
        <v>0</v>
      </c>
      <c r="Z3148" s="22">
        <f t="shared" ca="1" si="1466"/>
        <v>-12.636281269306636</v>
      </c>
      <c r="AA3148" s="22">
        <f ca="1">VLOOKUP(CONCATENATE($F3148," ",$G3148),AllocFactorMatrix,(AA$4+1),FALSE)*$E3151</f>
        <v>-0.16265120597684432</v>
      </c>
      <c r="AB3148" s="22">
        <f ca="1">VLOOKUP(CONCATENATE($F3148," ",$G3148),AllocFactorMatrix,(AB$4+1),FALSE)*$E3151</f>
        <v>-4.8426618375776593</v>
      </c>
      <c r="AC3148" s="22">
        <f ca="1">VLOOKUP(CONCATENATE($F3148," ",$G3148),AllocFactorMatrix,(AC$4+1),FALSE)*$E3151</f>
        <v>-1.1037046119857292</v>
      </c>
    </row>
    <row r="3149" spans="4:29" hidden="1" outlineLevel="1">
      <c r="F3149" s="42" t="str">
        <f>F3151</f>
        <v>RB_GUP</v>
      </c>
      <c r="G3149" s="17" t="str">
        <f>$G$13</f>
        <v>ENERGY</v>
      </c>
      <c r="H3149" s="21">
        <f t="shared" ca="1" si="1469"/>
        <v>-222.48203778806948</v>
      </c>
      <c r="I3149" s="22">
        <f ca="1">VLOOKUP(CONCATENATE($F3149," ",$G3149),AllocFactorMatrix,(I$4+1),FALSE)*$E3151</f>
        <v>-81.744048465490309</v>
      </c>
      <c r="J3149" s="22">
        <f ca="1">VLOOKUP(CONCATENATE($F3149," ",$G3149),AllocFactorMatrix,(J$4+1),FALSE)*$E3151</f>
        <v>-25.821997883564439</v>
      </c>
      <c r="K3149" s="22">
        <f ca="1">VLOOKUP(CONCATENATE($F3149," ",$G3149),AllocFactorMatrix,(K$4+1),FALSE)*$E3151</f>
        <v>-0.32247952099259869</v>
      </c>
      <c r="L3149" s="22">
        <f ca="1">VLOOKUP(CONCATENATE($F3149," ",$G3149),AllocFactorMatrix,(L$4+1),FALSE)*$E3151</f>
        <v>-1.6336080240151558E-2</v>
      </c>
      <c r="M3149" s="22">
        <f t="shared" ca="1" si="1465"/>
        <v>-26.160813484797188</v>
      </c>
      <c r="N3149" s="22">
        <f ca="1">VLOOKUP(CONCATENATE($F3149," ",$G3149),AllocFactorMatrix,(N$4+1),FALSE)*$E3151</f>
        <v>-13.082569131590148</v>
      </c>
      <c r="O3149" s="22">
        <f ca="1">VLOOKUP(CONCATENATE($F3149," ",$G3149),AllocFactorMatrix,(O$4+1),FALSE)*$E3151</f>
        <v>-3.5293328243753561</v>
      </c>
      <c r="P3149" s="22">
        <f ca="1">VLOOKUP(CONCATENATE($F3149," ",$G3149),AllocFactorMatrix,(P$4+1),FALSE)*$E3151</f>
        <v>-0.54997049829669209</v>
      </c>
      <c r="Q3149" s="22">
        <f ca="1">VLOOKUP(CONCATENATE($F3149," ",$G3149),AllocFactorMatrix,(Q$4+1),FALSE)*$E3151</f>
        <v>0</v>
      </c>
      <c r="R3149" s="22">
        <f t="shared" ca="1" si="1467"/>
        <v>-17.161872454262195</v>
      </c>
      <c r="S3149" s="22">
        <f ca="1">VLOOKUP(CONCATENATE($F3149," ",$G3149),AllocFactorMatrix,(S$4+1),FALSE)*$E3151</f>
        <v>-0.65886217092391353</v>
      </c>
      <c r="T3149" s="22">
        <f ca="1">VLOOKUP(CONCATENATE($F3149," ",$G3149),AllocFactorMatrix,(T$4+1),FALSE)*$E3151</f>
        <v>-13.023270514289521</v>
      </c>
      <c r="U3149" s="22">
        <f ca="1">VLOOKUP(CONCATENATE($F3149," ",$G3149),AllocFactorMatrix,(U$4+1),FALSE)*$E3151</f>
        <v>-68.464709888316747</v>
      </c>
      <c r="V3149" s="22">
        <f ca="1">VLOOKUP(CONCATENATE($F3149," ",$G3149),AllocFactorMatrix,(V$4+1),FALSE)*$E3151</f>
        <v>-9.5736145992835535</v>
      </c>
      <c r="W3149" s="22">
        <f t="shared" ca="1" si="1472"/>
        <v>-91.720457172813738</v>
      </c>
      <c r="X3149" s="22">
        <f ca="1">VLOOKUP(CONCATENATE($F3149," ",$G3149),AllocFactorMatrix,(X$4+1),FALSE)*$E3151</f>
        <v>-3.6782640947408365</v>
      </c>
      <c r="Y3149" s="22">
        <f ca="1">VLOOKUP(CONCATENATE($F3149," ",$G3149),AllocFactorMatrix,(Y$4+1),FALSE)*$E3151</f>
        <v>-6.9552891981373086E-2</v>
      </c>
      <c r="Z3149" s="22">
        <f t="shared" ca="1" si="1466"/>
        <v>-3.7478169867222095</v>
      </c>
      <c r="AA3149" s="22">
        <f ca="1">VLOOKUP(CONCATENATE($F3149," ",$G3149),AllocFactorMatrix,(AA$4+1),FALSE)*$E3151</f>
        <v>-6.9377277505781362E-2</v>
      </c>
      <c r="AB3149" s="22">
        <f ca="1">VLOOKUP(CONCATENATE($F3149," ",$G3149),AllocFactorMatrix,(AB$4+1),FALSE)*$E3151</f>
        <v>-1.5210571275473033</v>
      </c>
      <c r="AC3149" s="22">
        <f ca="1">VLOOKUP(CONCATENATE($F3149," ",$G3149),AllocFactorMatrix,(AC$4+1),FALSE)*$E3151</f>
        <v>-0.35659481893079081</v>
      </c>
    </row>
    <row r="3150" spans="4:29" hidden="1" outlineLevel="1">
      <c r="F3150" s="42" t="str">
        <f>F3151</f>
        <v>RB_GUP</v>
      </c>
      <c r="G3150" s="17" t="str">
        <f>$G$14</f>
        <v>CUSTOMER</v>
      </c>
      <c r="H3150" s="21">
        <f t="shared" ca="1" si="1469"/>
        <v>-5980.3997611653058</v>
      </c>
      <c r="I3150" s="22">
        <f ca="1">VLOOKUP(CONCATENATE($F3150," ",$G3150),AllocFactorMatrix,(I$4+1),FALSE)*$E3151</f>
        <v>-4463.6701748606383</v>
      </c>
      <c r="J3150" s="22">
        <f ca="1">VLOOKUP(CONCATENATE($F3150," ",$G3150),AllocFactorMatrix,(J$4+1),FALSE)*$E3151</f>
        <v>-1094.9165151824686</v>
      </c>
      <c r="K3150" s="22">
        <f ca="1">VLOOKUP(CONCATENATE($F3150," ",$G3150),AllocFactorMatrix,(K$4+1),FALSE)*$E3151</f>
        <v>-12.120194842208152</v>
      </c>
      <c r="L3150" s="22">
        <f ca="1">VLOOKUP(CONCATENATE($F3150," ",$G3150),AllocFactorMatrix,(L$4+1),FALSE)*$E3151</f>
        <v>-0.89288868671212107</v>
      </c>
      <c r="M3150" s="22">
        <f t="shared" ca="1" si="1465"/>
        <v>-1107.9295987113887</v>
      </c>
      <c r="N3150" s="22">
        <f ca="1">VLOOKUP(CONCATENATE($F3150," ",$G3150),AllocFactorMatrix,(N$4+1),FALSE)*$E3151</f>
        <v>-20.311798128558518</v>
      </c>
      <c r="O3150" s="22">
        <f ca="1">VLOOKUP(CONCATENATE($F3150," ",$G3150),AllocFactorMatrix,(O$4+1),FALSE)*$E3151</f>
        <v>-6.3894300664439045</v>
      </c>
      <c r="P3150" s="22">
        <f ca="1">VLOOKUP(CONCATENATE($F3150," ",$G3150),AllocFactorMatrix,(P$4+1),FALSE)*$E3151</f>
        <v>-2.5611692789905596</v>
      </c>
      <c r="Q3150" s="22">
        <f ca="1">VLOOKUP(CONCATENATE($F3150," ",$G3150),AllocFactorMatrix,(Q$4+1),FALSE)*$E3151</f>
        <v>0</v>
      </c>
      <c r="R3150" s="22">
        <f t="shared" ca="1" si="1467"/>
        <v>-29.26239747399298</v>
      </c>
      <c r="S3150" s="22">
        <f ca="1">VLOOKUP(CONCATENATE($F3150," ",$G3150),AllocFactorMatrix,(S$4+1),FALSE)*$E3151</f>
        <v>-0.18864709267299443</v>
      </c>
      <c r="T3150" s="22">
        <f ca="1">VLOOKUP(CONCATENATE($F3150," ",$G3150),AllocFactorMatrix,(T$4+1),FALSE)*$E3151</f>
        <v>-4.6874063110720758</v>
      </c>
      <c r="U3150" s="22">
        <f ca="1">VLOOKUP(CONCATENATE($F3150," ",$G3150),AllocFactorMatrix,(U$4+1),FALSE)*$E3151</f>
        <v>-8.4886133648211786</v>
      </c>
      <c r="V3150" s="22">
        <f ca="1">VLOOKUP(CONCATENATE($F3150," ",$G3150),AllocFactorMatrix,(V$4+1),FALSE)*$E3151</f>
        <v>-1.6455064859959077</v>
      </c>
      <c r="W3150" s="22">
        <f t="shared" ca="1" si="1472"/>
        <v>-15.010173254562156</v>
      </c>
      <c r="X3150" s="22">
        <f ca="1">VLOOKUP(CONCATENATE($F3150," ",$G3150),AllocFactorMatrix,(X$4+1),FALSE)*$E3151</f>
        <v>-6.5027152150937448</v>
      </c>
      <c r="Y3150" s="22">
        <f ca="1">VLOOKUP(CONCATENATE($F3150," ",$G3150),AllocFactorMatrix,(Y$4+1),FALSE)*$E3151</f>
        <v>-7.5906574001285892E-2</v>
      </c>
      <c r="Z3150" s="22">
        <f t="shared" ca="1" si="1466"/>
        <v>-6.5786217890950311</v>
      </c>
      <c r="AA3150" s="22">
        <f ca="1">VLOOKUP(CONCATENATE($F3150," ",$G3150),AllocFactorMatrix,(AA$4+1),FALSE)*$E3151</f>
        <v>-0.46520931991323655</v>
      </c>
      <c r="AB3150" s="22">
        <f ca="1">VLOOKUP(CONCATENATE($F3150," ",$G3150),AllocFactorMatrix,(AB$4+1),FALSE)*$E3151</f>
        <v>-315.38194379707841</v>
      </c>
      <c r="AC3150" s="22">
        <f ca="1">VLOOKUP(CONCATENATE($F3150," ",$G3150),AllocFactorMatrix,(AC$4+1),FALSE)*$E3151</f>
        <v>-42.101641958636471</v>
      </c>
    </row>
    <row r="3151" spans="4:29" collapsed="1">
      <c r="D3151" s="17" t="s">
        <v>666</v>
      </c>
      <c r="E3151" s="19">
        <v>-22866</v>
      </c>
      <c r="F3151" s="42" t="s">
        <v>73</v>
      </c>
      <c r="G3151" s="17" t="str">
        <f>$G$15</f>
        <v>TOTAL</v>
      </c>
      <c r="H3151" s="21">
        <f t="shared" ca="1" si="1469"/>
        <v>-22865.999999999996</v>
      </c>
      <c r="I3151" s="22">
        <f ca="1">VLOOKUP(CONCATENATE($F3151," ",$G3151),AllocFactorMatrix,(I$4+1),FALSE)*$E3151</f>
        <v>-13353.276266917774</v>
      </c>
      <c r="J3151" s="22">
        <f ca="1">VLOOKUP(CONCATENATE($F3151," ",$G3151),AllocFactorMatrix,(J$4+1),FALSE)*$E3151</f>
        <v>-3292.8880328976174</v>
      </c>
      <c r="K3151" s="22">
        <f ca="1">VLOOKUP(CONCATENATE($F3151," ",$G3151),AllocFactorMatrix,(K$4+1),FALSE)*$E3151</f>
        <v>-38.543619401932091</v>
      </c>
      <c r="L3151" s="22">
        <f ca="1">VLOOKUP(CONCATENATE($F3151," ",$G3151),AllocFactorMatrix,(L$4+1),FALSE)*$E3151</f>
        <v>-2.0157427592726669</v>
      </c>
      <c r="M3151" s="22">
        <f t="shared" ca="1" si="1465"/>
        <v>-3333.4473950588222</v>
      </c>
      <c r="N3151" s="22">
        <f ca="1">VLOOKUP(CONCATENATE($F3151," ",$G3151),AllocFactorMatrix,(N$4+1),FALSE)*$E3151</f>
        <v>-995.17396918037514</v>
      </c>
      <c r="O3151" s="22">
        <f ca="1">VLOOKUP(CONCATENATE($F3151," ",$G3151),AllocFactorMatrix,(O$4+1),FALSE)*$E3151</f>
        <v>-261.7634192225479</v>
      </c>
      <c r="P3151" s="22">
        <f ca="1">VLOOKUP(CONCATENATE($F3151," ",$G3151),AllocFactorMatrix,(P$4+1),FALSE)*$E3151</f>
        <v>-37.108511978039076</v>
      </c>
      <c r="Q3151" s="22">
        <f ca="1">VLOOKUP(CONCATENATE($F3151," ",$G3151),AllocFactorMatrix,(Q$4+1),FALSE)*$E3151</f>
        <v>0</v>
      </c>
      <c r="R3151" s="22">
        <f t="shared" ca="1" si="1467"/>
        <v>-1294.0459003809622</v>
      </c>
      <c r="S3151" s="22">
        <f ca="1">VLOOKUP(CONCATENATE($F3151," ",$G3151),AllocFactorMatrix,(S$4+1),FALSE)*$E3151</f>
        <v>-41.940664166105066</v>
      </c>
      <c r="T3151" s="22">
        <f ca="1">VLOOKUP(CONCATENATE($F3151," ",$G3151),AllocFactorMatrix,(T$4+1),FALSE)*$E3151</f>
        <v>-741.38756675438958</v>
      </c>
      <c r="U3151" s="22">
        <f ca="1">VLOOKUP(CONCATENATE($F3151," ",$G3151),AllocFactorMatrix,(U$4+1),FALSE)*$E3151</f>
        <v>-3071.6262382934829</v>
      </c>
      <c r="V3151" s="22">
        <f ca="1">VLOOKUP(CONCATENATE($F3151," ",$G3151),AllocFactorMatrix,(V$4+1),FALSE)*$E3151</f>
        <v>-342.13842162441694</v>
      </c>
      <c r="W3151" s="22">
        <f t="shared" ca="1" si="1472"/>
        <v>-4197.0928908383949</v>
      </c>
      <c r="X3151" s="22">
        <f ca="1">VLOOKUP(CONCATENATE($F3151," ",$G3151),AllocFactorMatrix,(X$4+1),FALSE)*$E3151</f>
        <v>-279.91311347488431</v>
      </c>
      <c r="Y3151" s="22">
        <f ca="1">VLOOKUP(CONCATENATE($F3151," ",$G3151),AllocFactorMatrix,(Y$4+1),FALSE)*$E3151</f>
        <v>-5.0053018145498722</v>
      </c>
      <c r="Z3151" s="22">
        <f t="shared" ca="1" si="1466"/>
        <v>-284.91841528943417</v>
      </c>
      <c r="AA3151" s="22">
        <f ca="1">VLOOKUP(CONCATENATE($F3151," ",$G3151),AllocFactorMatrix,(AA$4+1),FALSE)*$E3151</f>
        <v>-4.4432370584668739</v>
      </c>
      <c r="AB3151" s="22">
        <f ca="1">VLOOKUP(CONCATENATE($F3151," ",$G3151),AllocFactorMatrix,(AB$4+1),FALSE)*$E3151</f>
        <v>-348.77945403343239</v>
      </c>
      <c r="AC3151" s="22">
        <f ca="1">VLOOKUP(CONCATENATE($F3151," ",$G3151),AllocFactorMatrix,(AC$4+1),FALSE)*$E3151</f>
        <v>-49.996440422710421</v>
      </c>
    </row>
    <row r="3152" spans="4:29" hidden="1" outlineLevel="1">
      <c r="F3152" s="42" t="str">
        <f>F3159</f>
        <v>RB_GUP</v>
      </c>
      <c r="G3152" s="17" t="str">
        <f>$G$8</f>
        <v>PRODUCTION</v>
      </c>
      <c r="H3152" s="21">
        <f t="shared" ca="1" si="1469"/>
        <v>205.15867578741467</v>
      </c>
      <c r="I3152" s="22">
        <f ca="1">VLOOKUP(CONCATENATE($F3152," ",$G3152),AllocFactorMatrix,(I$4+1),FALSE)*$E3159</f>
        <v>101.71942972346285</v>
      </c>
      <c r="J3152" s="22">
        <f ca="1">VLOOKUP(CONCATENATE($F3152," ",$G3152),AllocFactorMatrix,(J$4+1),FALSE)*$E3159</f>
        <v>25.436761264613398</v>
      </c>
      <c r="K3152" s="22">
        <f ca="1">VLOOKUP(CONCATENATE($F3152," ",$G3152),AllocFactorMatrix,(K$4+1),FALSE)*$E3159</f>
        <v>0.32238138623814033</v>
      </c>
      <c r="L3152" s="22">
        <f ca="1">VLOOKUP(CONCATENATE($F3152," ",$G3152),AllocFactorMatrix,(L$4+1),FALSE)*$E3159</f>
        <v>1.6134867930949148E-2</v>
      </c>
      <c r="M3152" s="22">
        <f t="shared" ca="1" si="1465"/>
        <v>25.775277518782488</v>
      </c>
      <c r="N3152" s="22">
        <f ca="1">VLOOKUP(CONCATENATE($F3152," ",$G3152),AllocFactorMatrix,(N$4+1),FALSE)*$E3159</f>
        <v>11.412145250890951</v>
      </c>
      <c r="O3152" s="22">
        <f ca="1">VLOOKUP(CONCATENATE($F3152," ",$G3152),AllocFactorMatrix,(O$4+1),FALSE)*$E3159</f>
        <v>3.1278047205168424</v>
      </c>
      <c r="P3152" s="22">
        <f ca="1">VLOOKUP(CONCATENATE($F3152," ",$G3152),AllocFactorMatrix,(P$4+1),FALSE)*$E3159</f>
        <v>0.49773009030581478</v>
      </c>
      <c r="Q3152" s="22">
        <f ca="1">VLOOKUP(CONCATENATE($F3152," ",$G3152),AllocFactorMatrix,(Q$4+1),FALSE)*$E3159</f>
        <v>0</v>
      </c>
      <c r="R3152" s="22">
        <f t="shared" ca="1" si="1467"/>
        <v>15.037680061713608</v>
      </c>
      <c r="S3152" s="22">
        <f ca="1">VLOOKUP(CONCATENATE($F3152," ",$G3152),AllocFactorMatrix,(S$4+1),FALSE)*$E3159</f>
        <v>0.4933178451138322</v>
      </c>
      <c r="T3152" s="22">
        <f ca="1">VLOOKUP(CONCATENATE($F3152," ",$G3152),AllocFactorMatrix,(T$4+1),FALSE)*$E3159</f>
        <v>8.9775432765290244</v>
      </c>
      <c r="U3152" s="22">
        <f ca="1">VLOOKUP(CONCATENATE($F3152," ",$G3152),AllocFactorMatrix,(U$4+1),FALSE)*$E3159</f>
        <v>43.743455566755657</v>
      </c>
      <c r="V3152" s="22">
        <f ca="1">VLOOKUP(CONCATENATE($F3152," ",$G3152),AllocFactorMatrix,(V$4+1),FALSE)*$E3159</f>
        <v>5.5738104361435949</v>
      </c>
      <c r="W3152" s="22">
        <f ca="1">SUBTOTAL(9,S3152:V3152)</f>
        <v>58.788127124542108</v>
      </c>
      <c r="X3152" s="22">
        <f ca="1">VLOOKUP(CONCATENATE($F3152," ",$G3152),AllocFactorMatrix,(X$4+1),FALSE)*$E3159</f>
        <v>3.1917337312141476</v>
      </c>
      <c r="Y3152" s="22">
        <f ca="1">VLOOKUP(CONCATENATE($F3152," ",$G3152),AllocFactorMatrix,(Y$4+1),FALSE)*$E3159</f>
        <v>5.9996903778209543E-2</v>
      </c>
      <c r="Z3152" s="22">
        <f t="shared" ca="1" si="1466"/>
        <v>3.2517306349923571</v>
      </c>
      <c r="AA3152" s="22">
        <f ca="1">VLOOKUP(CONCATENATE($F3152," ",$G3152),AllocFactorMatrix,(AA$4+1),FALSE)*$E3159</f>
        <v>4.6415891142896078E-2</v>
      </c>
      <c r="AB3152" s="22">
        <f ca="1">VLOOKUP(CONCATENATE($F3152," ",$G3152),AllocFactorMatrix,(AB$4+1),FALSE)*$E3159</f>
        <v>0.43618425350038681</v>
      </c>
      <c r="AC3152" s="22">
        <f ca="1">VLOOKUP(CONCATENATE($F3152," ",$G3152),AllocFactorMatrix,(AC$4+1),FALSE)*$E3159</f>
        <v>0.10383057927798989</v>
      </c>
    </row>
    <row r="3153" spans="4:29" hidden="1" outlineLevel="1">
      <c r="F3153" s="42" t="str">
        <f>F3159</f>
        <v>RB_GUP</v>
      </c>
      <c r="G3153" s="17" t="str">
        <f>$G$9</f>
        <v>BULKTRAN</v>
      </c>
      <c r="H3153" s="21">
        <f t="shared" ca="1" si="1469"/>
        <v>131.49756500607609</v>
      </c>
      <c r="I3153" s="22">
        <f ca="1">VLOOKUP(CONCATENATE($F3153," ",$G3153),AllocFactorMatrix,(I$4+1),FALSE)*$E3159</f>
        <v>65.197619701455395</v>
      </c>
      <c r="J3153" s="22">
        <f ca="1">VLOOKUP(CONCATENATE($F3153," ",$G3153),AllocFactorMatrix,(J$4+1),FALSE)*$E3159</f>
        <v>16.303829975016473</v>
      </c>
      <c r="K3153" s="22">
        <f ca="1">VLOOKUP(CONCATENATE($F3153," ",$G3153),AllocFactorMatrix,(K$4+1),FALSE)*$E3159</f>
        <v>0.20663209650234687</v>
      </c>
      <c r="L3153" s="22">
        <f ca="1">VLOOKUP(CONCATENATE($F3153," ",$G3153),AllocFactorMatrix,(L$4+1),FALSE)*$E3159</f>
        <v>1.0341731035605525E-2</v>
      </c>
      <c r="M3153" s="22">
        <f t="shared" ca="1" si="1465"/>
        <v>16.520803802554425</v>
      </c>
      <c r="N3153" s="22">
        <f ca="1">VLOOKUP(CONCATENATE($F3153," ",$G3153),AllocFactorMatrix,(N$4+1),FALSE)*$E3159</f>
        <v>7.3146763412667388</v>
      </c>
      <c r="O3153" s="22">
        <f ca="1">VLOOKUP(CONCATENATE($F3153," ",$G3153),AllocFactorMatrix,(O$4+1),FALSE)*$E3159</f>
        <v>2.0047833852693739</v>
      </c>
      <c r="P3153" s="22">
        <f ca="1">VLOOKUP(CONCATENATE($F3153," ",$G3153),AllocFactorMatrix,(P$4+1),FALSE)*$E3159</f>
        <v>0.31902279859365335</v>
      </c>
      <c r="Q3153" s="22">
        <f ca="1">VLOOKUP(CONCATENATE($F3153," ",$G3153),AllocFactorMatrix,(Q$4+1),FALSE)*$E3159</f>
        <v>0</v>
      </c>
      <c r="R3153" s="22">
        <f t="shared" ca="1" si="1467"/>
        <v>9.638482525129767</v>
      </c>
      <c r="S3153" s="22">
        <f ca="1">VLOOKUP(CONCATENATE($F3153," ",$G3153),AllocFactorMatrix,(S$4+1),FALSE)*$E3159</f>
        <v>0.31619474612778198</v>
      </c>
      <c r="T3153" s="22">
        <f ca="1">VLOOKUP(CONCATENATE($F3153," ",$G3153),AllocFactorMatrix,(T$4+1),FALSE)*$E3159</f>
        <v>5.75420501262884</v>
      </c>
      <c r="U3153" s="22">
        <f ca="1">VLOOKUP(CONCATENATE($F3153," ",$G3153),AllocFactorMatrix,(U$4+1),FALSE)*$E3159</f>
        <v>28.037604892421097</v>
      </c>
      <c r="V3153" s="22">
        <f ca="1">VLOOKUP(CONCATENATE($F3153," ",$G3153),AllocFactorMatrix,(V$4+1),FALSE)*$E3159</f>
        <v>3.5725640036681288</v>
      </c>
      <c r="W3153" s="22">
        <f t="shared" ref="W3153:W3159" ca="1" si="1473">SUBTOTAL(9,S3153:V3153)</f>
        <v>37.68056865484585</v>
      </c>
      <c r="X3153" s="22">
        <f ca="1">VLOOKUP(CONCATENATE($F3153," ",$G3153),AllocFactorMatrix,(X$4+1),FALSE)*$E3159</f>
        <v>2.0457590311087621</v>
      </c>
      <c r="Y3153" s="22">
        <f ca="1">VLOOKUP(CONCATENATE($F3153," ",$G3153),AllocFactorMatrix,(Y$4+1),FALSE)*$E3159</f>
        <v>3.8455340601405728E-2</v>
      </c>
      <c r="Z3153" s="22">
        <f t="shared" ca="1" si="1466"/>
        <v>2.0842143717101678</v>
      </c>
      <c r="AA3153" s="22">
        <f ca="1">VLOOKUP(CONCATENATE($F3153," ",$G3153),AllocFactorMatrix,(AA$4+1),FALSE)*$E3159</f>
        <v>2.975051695694534E-2</v>
      </c>
      <c r="AB3153" s="22">
        <f ca="1">VLOOKUP(CONCATENATE($F3153," ",$G3153),AllocFactorMatrix,(AB$4+1),FALSE)*$E3159</f>
        <v>0.27957466097474398</v>
      </c>
      <c r="AC3153" s="22">
        <f ca="1">VLOOKUP(CONCATENATE($F3153," ",$G3153),AllocFactorMatrix,(AC$4+1),FALSE)*$E3159</f>
        <v>6.6550772448803155E-2</v>
      </c>
    </row>
    <row r="3154" spans="4:29" hidden="1" outlineLevel="1">
      <c r="F3154" s="42" t="str">
        <f>F3159</f>
        <v>RB_GUP</v>
      </c>
      <c r="G3154" s="17" t="str">
        <f>$G$10</f>
        <v>SUBTRAN</v>
      </c>
      <c r="H3154" s="21">
        <f t="shared" ca="1" si="1469"/>
        <v>41.659797619354286</v>
      </c>
      <c r="I3154" s="22">
        <f ca="1">VLOOKUP(CONCATENATE($F3154," ",$G3154),AllocFactorMatrix,(I$4+1),FALSE)*$E3159</f>
        <v>20.103444786694759</v>
      </c>
      <c r="J3154" s="22">
        <f ca="1">VLOOKUP(CONCATENATE($F3154," ",$G3154),AllocFactorMatrix,(J$4+1),FALSE)*$E3159</f>
        <v>5.0156772997317551</v>
      </c>
      <c r="K3154" s="22">
        <f ca="1">VLOOKUP(CONCATENATE($F3154," ",$G3154),AllocFactorMatrix,(K$4+1),FALSE)*$E3159</f>
        <v>6.3702071859738071E-2</v>
      </c>
      <c r="L3154" s="22">
        <f ca="1">VLOOKUP(CONCATENATE($F3154," ",$G3154),AllocFactorMatrix,(L$4+1),FALSE)*$E3159</f>
        <v>4.1067724646746259E-3</v>
      </c>
      <c r="M3154" s="22">
        <f t="shared" ca="1" si="1465"/>
        <v>5.0834861440561676</v>
      </c>
      <c r="N3154" s="22">
        <f ca="1">VLOOKUP(CONCATENATE($F3154," ",$G3154),AllocFactorMatrix,(N$4+1),FALSE)*$E3159</f>
        <v>2.2273734214558982</v>
      </c>
      <c r="O3154" s="22">
        <f ca="1">VLOOKUP(CONCATENATE($F3154," ",$G3154),AllocFactorMatrix,(O$4+1),FALSE)*$E3159</f>
        <v>0.61147166743085302</v>
      </c>
      <c r="P3154" s="22">
        <f ca="1">VLOOKUP(CONCATENATE($F3154," ",$G3154),AllocFactorMatrix,(P$4+1),FALSE)*$E3159</f>
        <v>0.12291033295285198</v>
      </c>
      <c r="Q3154" s="22">
        <f ca="1">VLOOKUP(CONCATENATE($F3154," ",$G3154),AllocFactorMatrix,(Q$4+1),FALSE)*$E3159</f>
        <v>0</v>
      </c>
      <c r="R3154" s="22">
        <f t="shared" ca="1" si="1467"/>
        <v>2.9617554218396034</v>
      </c>
      <c r="S3154" s="22">
        <f ca="1">VLOOKUP(CONCATENATE($F3154," ",$G3154),AllocFactorMatrix,(S$4+1),FALSE)*$E3159</f>
        <v>9.4389298022341458E-2</v>
      </c>
      <c r="T3154" s="22">
        <f ca="1">VLOOKUP(CONCATENATE($F3154," ",$G3154),AllocFactorMatrix,(T$4+1),FALSE)*$E3159</f>
        <v>1.7683976533027477</v>
      </c>
      <c r="U3154" s="22">
        <f ca="1">VLOOKUP(CONCATENATE($F3154," ",$G3154),AllocFactorMatrix,(U$4+1),FALSE)*$E3159</f>
        <v>10.989572021602481</v>
      </c>
      <c r="V3154" s="22">
        <f ca="1">VLOOKUP(CONCATENATE($F3154," ",$G3154),AllocFactorMatrix,(V$4+1),FALSE)*$E3159</f>
        <v>0</v>
      </c>
      <c r="W3154" s="22">
        <f t="shared" ca="1" si="1473"/>
        <v>12.85235897292757</v>
      </c>
      <c r="X3154" s="22">
        <f ca="1">VLOOKUP(CONCATENATE($F3154," ",$G3154),AllocFactorMatrix,(X$4+1),FALSE)*$E3159</f>
        <v>0.62474845392692779</v>
      </c>
      <c r="Y3154" s="22">
        <f ca="1">VLOOKUP(CONCATENATE($F3154," ",$G3154),AllocFactorMatrix,(Y$4+1),FALSE)*$E3159</f>
        <v>1.1983815735599649E-2</v>
      </c>
      <c r="Z3154" s="22">
        <f t="shared" ca="1" si="1466"/>
        <v>0.63673226966252749</v>
      </c>
      <c r="AA3154" s="22">
        <f ca="1">VLOOKUP(CONCATENATE($F3154," ",$G3154),AllocFactorMatrix,(AA$4+1),FALSE)*$E3159</f>
        <v>9.1149948496995134E-3</v>
      </c>
      <c r="AB3154" s="22">
        <f ca="1">VLOOKUP(CONCATENATE($F3154," ",$G3154),AllocFactorMatrix,(AB$4+1),FALSE)*$E3159</f>
        <v>1.0428941549602048E-2</v>
      </c>
      <c r="AC3154" s="22">
        <f ca="1">VLOOKUP(CONCATENATE($F3154," ",$G3154),AllocFactorMatrix,(AC$4+1),FALSE)*$E3159</f>
        <v>2.4760877743580075E-3</v>
      </c>
    </row>
    <row r="3155" spans="4:29" hidden="1" outlineLevel="1">
      <c r="F3155" s="42" t="str">
        <f>F3159</f>
        <v>RB_GUP</v>
      </c>
      <c r="G3155" s="17" t="str">
        <f>$G$11</f>
        <v>DISTPRI</v>
      </c>
      <c r="H3155" s="21">
        <f t="shared" ca="1" si="1469"/>
        <v>61.758255220467461</v>
      </c>
      <c r="I3155" s="22">
        <f ca="1">VLOOKUP(CONCATENATE($F3155," ",$G3155),AllocFactorMatrix,(I$4+1),FALSE)*$E3159</f>
        <v>40.848137002213477</v>
      </c>
      <c r="J3155" s="22">
        <f ca="1">VLOOKUP(CONCATENATE($F3155," ",$G3155),AllocFactorMatrix,(J$4+1),FALSE)*$E3159</f>
        <v>10.136815651012506</v>
      </c>
      <c r="K3155" s="22">
        <f ca="1">VLOOKUP(CONCATENATE($F3155," ",$G3155),AllocFactorMatrix,(K$4+1),FALSE)*$E3159</f>
        <v>0.12869602873215508</v>
      </c>
      <c r="L3155" s="22">
        <f ca="1">VLOOKUP(CONCATENATE($F3155," ",$G3155),AllocFactorMatrix,(L$4+1),FALSE)*$E3159</f>
        <v>0</v>
      </c>
      <c r="M3155" s="22">
        <f t="shared" ca="1" si="1465"/>
        <v>10.265511679744662</v>
      </c>
      <c r="N3155" s="22">
        <f ca="1">VLOOKUP(CONCATENATE($F3155," ",$G3155),AllocFactorMatrix,(N$4+1),FALSE)*$E3159</f>
        <v>4.4246529159486858</v>
      </c>
      <c r="O3155" s="22">
        <f ca="1">VLOOKUP(CONCATENATE($F3155," ",$G3155),AllocFactorMatrix,(O$4+1),FALSE)*$E3159</f>
        <v>1.2167476614742847</v>
      </c>
      <c r="P3155" s="22">
        <f ca="1">VLOOKUP(CONCATENATE($F3155," ",$G3155),AllocFactorMatrix,(P$4+1),FALSE)*$E3159</f>
        <v>0</v>
      </c>
      <c r="Q3155" s="22">
        <f ca="1">VLOOKUP(CONCATENATE($F3155," ",$G3155),AllocFactorMatrix,(Q$4+1),FALSE)*$E3159</f>
        <v>0</v>
      </c>
      <c r="R3155" s="22">
        <f t="shared" ca="1" si="1467"/>
        <v>5.6414005774229707</v>
      </c>
      <c r="S3155" s="22">
        <f ca="1">VLOOKUP(CONCATENATE($F3155," ",$G3155),AllocFactorMatrix,(S$4+1),FALSE)*$E3159</f>
        <v>0.18959471197762567</v>
      </c>
      <c r="T3155" s="22">
        <f ca="1">VLOOKUP(CONCATENATE($F3155," ",$G3155),AllocFactorMatrix,(T$4+1),FALSE)*$E3159</f>
        <v>3.5017693219120662</v>
      </c>
      <c r="U3155" s="22">
        <f ca="1">VLOOKUP(CONCATENATE($F3155," ",$G3155),AllocFactorMatrix,(U$4+1),FALSE)*$E3159</f>
        <v>0</v>
      </c>
      <c r="V3155" s="22">
        <f ca="1">VLOOKUP(CONCATENATE($F3155," ",$G3155),AllocFactorMatrix,(V$4+1),FALSE)*$E3159</f>
        <v>0</v>
      </c>
      <c r="W3155" s="22">
        <f t="shared" ca="1" si="1473"/>
        <v>3.691364033889692</v>
      </c>
      <c r="X3155" s="22">
        <f ca="1">VLOOKUP(CONCATENATE($F3155," ",$G3155),AllocFactorMatrix,(X$4+1),FALSE)*$E3159</f>
        <v>1.2437055619409099</v>
      </c>
      <c r="Y3155" s="22">
        <f ca="1">VLOOKUP(CONCATENATE($F3155," ",$G3155),AllocFactorMatrix,(Y$4+1),FALSE)*$E3159</f>
        <v>2.3886530818681643E-2</v>
      </c>
      <c r="Z3155" s="22">
        <f t="shared" ca="1" si="1466"/>
        <v>1.2675920927595916</v>
      </c>
      <c r="AA3155" s="22">
        <f ca="1">VLOOKUP(CONCATENATE($F3155," ",$G3155),AllocFactorMatrix,(AA$4+1),FALSE)*$E3159</f>
        <v>1.8255355959095436E-2</v>
      </c>
      <c r="AB3155" s="22">
        <f ca="1">VLOOKUP(CONCATENATE($F3155," ",$G3155),AllocFactorMatrix,(AB$4+1),FALSE)*$E3159</f>
        <v>2.1006934643364658E-2</v>
      </c>
      <c r="AC3155" s="22">
        <f ca="1">VLOOKUP(CONCATENATE($F3155," ",$G3155),AllocFactorMatrix,(AC$4+1),FALSE)*$E3159</f>
        <v>4.9875438346091644E-3</v>
      </c>
    </row>
    <row r="3156" spans="4:29" hidden="1" outlineLevel="1">
      <c r="F3156" s="42" t="str">
        <f>F3159</f>
        <v>RB_GUP</v>
      </c>
      <c r="G3156" s="17" t="str">
        <f>$G$12</f>
        <v>DISTSEC</v>
      </c>
      <c r="H3156" s="21">
        <f t="shared" ca="1" si="1469"/>
        <v>20.482458884026126</v>
      </c>
      <c r="I3156" s="22">
        <f ca="1">VLOOKUP(CONCATENATE($F3156," ",$G3156),AllocFactorMatrix,(I$4+1),FALSE)*$E3159</f>
        <v>15.574420109094916</v>
      </c>
      <c r="J3156" s="22">
        <f ca="1">VLOOKUP(CONCATENATE($F3156," ",$G3156),AllocFactorMatrix,(J$4+1),FALSE)*$E3159</f>
        <v>3.1435858233388596</v>
      </c>
      <c r="K3156" s="22">
        <f ca="1">VLOOKUP(CONCATENATE($F3156," ",$G3156),AllocFactorMatrix,(K$4+1),FALSE)*$E3159</f>
        <v>0</v>
      </c>
      <c r="L3156" s="22">
        <f ca="1">VLOOKUP(CONCATENATE($F3156," ",$G3156),AllocFactorMatrix,(L$4+1),FALSE)*$E3159</f>
        <v>0</v>
      </c>
      <c r="M3156" s="22">
        <f t="shared" ca="1" si="1465"/>
        <v>3.1435858233388596</v>
      </c>
      <c r="N3156" s="22">
        <f ca="1">VLOOKUP(CONCATENATE($F3156," ",$G3156),AllocFactorMatrix,(N$4+1),FALSE)*$E3159</f>
        <v>1.2040571877990163</v>
      </c>
      <c r="O3156" s="22">
        <f ca="1">VLOOKUP(CONCATENATE($F3156," ",$G3156),AllocFactorMatrix,(O$4+1),FALSE)*$E3159</f>
        <v>0</v>
      </c>
      <c r="P3156" s="22">
        <f ca="1">VLOOKUP(CONCATENATE($F3156," ",$G3156),AllocFactorMatrix,(P$4+1),FALSE)*$E3159</f>
        <v>0</v>
      </c>
      <c r="Q3156" s="22">
        <f ca="1">VLOOKUP(CONCATENATE($F3156," ",$G3156),AllocFactorMatrix,(Q$4+1),FALSE)*$E3159</f>
        <v>0</v>
      </c>
      <c r="R3156" s="22">
        <f t="shared" ca="1" si="1467"/>
        <v>1.2040571877990163</v>
      </c>
      <c r="S3156" s="22">
        <f ca="1">VLOOKUP(CONCATENATE($F3156," ",$G3156),AllocFactorMatrix,(S$4+1),FALSE)*$E3159</f>
        <v>4.2289014886519573E-2</v>
      </c>
      <c r="T3156" s="22">
        <f ca="1">VLOOKUP(CONCATENATE($F3156," ",$G3156),AllocFactorMatrix,(T$4+1),FALSE)*$E3159</f>
        <v>0</v>
      </c>
      <c r="U3156" s="22">
        <f ca="1">VLOOKUP(CONCATENATE($F3156," ",$G3156),AllocFactorMatrix,(U$4+1),FALSE)*$E3159</f>
        <v>0</v>
      </c>
      <c r="V3156" s="22">
        <f ca="1">VLOOKUP(CONCATENATE($F3156," ",$G3156),AllocFactorMatrix,(V$4+1),FALSE)*$E3159</f>
        <v>0</v>
      </c>
      <c r="W3156" s="22">
        <f t="shared" ca="1" si="1473"/>
        <v>4.2289014886519573E-2</v>
      </c>
      <c r="X3156" s="22">
        <f ca="1">VLOOKUP(CONCATENATE($F3156," ",$G3156),AllocFactorMatrix,(X$4+1),FALSE)*$E3159</f>
        <v>0.34925783968345114</v>
      </c>
      <c r="Y3156" s="22">
        <f ca="1">VLOOKUP(CONCATENATE($F3156," ",$G3156),AllocFactorMatrix,(Y$4+1),FALSE)*$E3159</f>
        <v>0</v>
      </c>
      <c r="Z3156" s="22">
        <f t="shared" ca="1" si="1466"/>
        <v>0.34925783968345114</v>
      </c>
      <c r="AA3156" s="22">
        <f ca="1">VLOOKUP(CONCATENATE($F3156," ",$G3156),AllocFactorMatrix,(AA$4+1),FALSE)*$E3159</f>
        <v>4.4955638142817108E-3</v>
      </c>
      <c r="AB3156" s="22">
        <f ca="1">VLOOKUP(CONCATENATE($F3156," ",$G3156),AllocFactorMatrix,(AB$4+1),FALSE)*$E3159</f>
        <v>0.13384773381217005</v>
      </c>
      <c r="AC3156" s="22">
        <f ca="1">VLOOKUP(CONCATENATE($F3156," ",$G3156),AllocFactorMatrix,(AC$4+1),FALSE)*$E3159</f>
        <v>3.0505611596911609E-2</v>
      </c>
    </row>
    <row r="3157" spans="4:29" hidden="1" outlineLevel="1">
      <c r="F3157" s="42" t="str">
        <f>F3159</f>
        <v>RB_GUP</v>
      </c>
      <c r="G3157" s="17" t="str">
        <f>$G$13</f>
        <v>ENERGY</v>
      </c>
      <c r="H3157" s="21">
        <f t="shared" ca="1" si="1469"/>
        <v>6.1492455122041418</v>
      </c>
      <c r="I3157" s="22">
        <f ca="1">VLOOKUP(CONCATENATE($F3157," ",$G3157),AllocFactorMatrix,(I$4+1),FALSE)*$E3159</f>
        <v>2.2593474429366691</v>
      </c>
      <c r="J3157" s="22">
        <f ca="1">VLOOKUP(CONCATENATE($F3157," ",$G3157),AllocFactorMatrix,(J$4+1),FALSE)*$E3159</f>
        <v>0.71370168207875118</v>
      </c>
      <c r="K3157" s="22">
        <f ca="1">VLOOKUP(CONCATENATE($F3157," ",$G3157),AllocFactorMatrix,(K$4+1),FALSE)*$E3159</f>
        <v>8.9131049272860308E-3</v>
      </c>
      <c r="L3157" s="22">
        <f ca="1">VLOOKUP(CONCATENATE($F3157," ",$G3157),AllocFactorMatrix,(L$4+1),FALSE)*$E3159</f>
        <v>4.515176555486655E-4</v>
      </c>
      <c r="M3157" s="22">
        <f t="shared" ca="1" si="1465"/>
        <v>0.72306630466158583</v>
      </c>
      <c r="N3157" s="22">
        <f ca="1">VLOOKUP(CONCATENATE($F3157," ",$G3157),AllocFactorMatrix,(N$4+1),FALSE)*$E3159</f>
        <v>0.36159291923226505</v>
      </c>
      <c r="O3157" s="22">
        <f ca="1">VLOOKUP(CONCATENATE($F3157," ",$G3157),AllocFactorMatrix,(O$4+1),FALSE)*$E3159</f>
        <v>9.7548252646078248E-2</v>
      </c>
      <c r="P3157" s="22">
        <f ca="1">VLOOKUP(CONCATENATE($F3157," ",$G3157),AllocFactorMatrix,(P$4+1),FALSE)*$E3159</f>
        <v>1.5200793970240069E-2</v>
      </c>
      <c r="Q3157" s="22">
        <f ca="1">VLOOKUP(CONCATENATE($F3157," ",$G3157),AllocFactorMatrix,(Q$4+1),FALSE)*$E3159</f>
        <v>0</v>
      </c>
      <c r="R3157" s="22">
        <f t="shared" ca="1" si="1467"/>
        <v>0.47434196584858335</v>
      </c>
      <c r="S3157" s="22">
        <f ca="1">VLOOKUP(CONCATENATE($F3157," ",$G3157),AllocFactorMatrix,(S$4+1),FALSE)*$E3159</f>
        <v>1.8210482464091373E-2</v>
      </c>
      <c r="T3157" s="22">
        <f ca="1">VLOOKUP(CONCATENATE($F3157," ",$G3157),AllocFactorMatrix,(T$4+1),FALSE)*$E3159</f>
        <v>0.35995394756542365</v>
      </c>
      <c r="U3157" s="22">
        <f ca="1">VLOOKUP(CONCATENATE($F3157," ",$G3157),AllocFactorMatrix,(U$4+1),FALSE)*$E3159</f>
        <v>1.8923159559790164</v>
      </c>
      <c r="V3157" s="22">
        <f ca="1">VLOOKUP(CONCATENATE($F3157," ",$G3157),AllocFactorMatrix,(V$4+1),FALSE)*$E3159</f>
        <v>0.26460790810579926</v>
      </c>
      <c r="W3157" s="22">
        <f t="shared" ca="1" si="1473"/>
        <v>2.5350882941143307</v>
      </c>
      <c r="X3157" s="22">
        <f ca="1">VLOOKUP(CONCATENATE($F3157," ",$G3157),AllocFactorMatrix,(X$4+1),FALSE)*$E3159</f>
        <v>0.10166460718430022</v>
      </c>
      <c r="Y3157" s="22">
        <f ca="1">VLOOKUP(CONCATENATE($F3157," ",$G3157),AllocFactorMatrix,(Y$4+1),FALSE)*$E3159</f>
        <v>1.9223925361771972E-3</v>
      </c>
      <c r="Z3157" s="22">
        <f t="shared" ca="1" si="1466"/>
        <v>0.10358699972047741</v>
      </c>
      <c r="AA3157" s="22">
        <f ca="1">VLOOKUP(CONCATENATE($F3157," ",$G3157),AllocFactorMatrix,(AA$4+1),FALSE)*$E3159</f>
        <v>1.9175386767975957E-3</v>
      </c>
      <c r="AB3157" s="22">
        <f ca="1">VLOOKUP(CONCATENATE($F3157," ",$G3157),AllocFactorMatrix,(AB$4+1),FALSE)*$E3159</f>
        <v>4.2040938712931672E-2</v>
      </c>
      <c r="AC3157" s="22">
        <f ca="1">VLOOKUP(CONCATENATE($F3157," ",$G3157),AllocFactorMatrix,(AC$4+1),FALSE)*$E3159</f>
        <v>9.8560275327674186E-3</v>
      </c>
    </row>
    <row r="3158" spans="4:29" hidden="1" outlineLevel="1">
      <c r="F3158" s="42" t="str">
        <f>F3159</f>
        <v>RB_GUP</v>
      </c>
      <c r="G3158" s="17" t="str">
        <f>$G$14</f>
        <v>CUSTOMER</v>
      </c>
      <c r="H3158" s="21">
        <f t="shared" ca="1" si="1469"/>
        <v>165.29400197045717</v>
      </c>
      <c r="I3158" s="22">
        <f ca="1">VLOOKUP(CONCATENATE($F3158," ",$G3158),AllocFactorMatrix,(I$4+1),FALSE)*$E3159</f>
        <v>123.37267342394489</v>
      </c>
      <c r="J3158" s="22">
        <f ca="1">VLOOKUP(CONCATENATE($F3158," ",$G3158),AllocFactorMatrix,(J$4+1),FALSE)*$E3159</f>
        <v>30.262714842793677</v>
      </c>
      <c r="K3158" s="22">
        <f ca="1">VLOOKUP(CONCATENATE($F3158," ",$G3158),AllocFactorMatrix,(K$4+1),FALSE)*$E3159</f>
        <v>0.33499357737582225</v>
      </c>
      <c r="L3158" s="22">
        <f ca="1">VLOOKUP(CONCATENATE($F3158," ",$G3158),AllocFactorMatrix,(L$4+1),FALSE)*$E3159</f>
        <v>2.467880914904489E-2</v>
      </c>
      <c r="M3158" s="22">
        <f t="shared" ca="1" si="1465"/>
        <v>30.622387229318544</v>
      </c>
      <c r="N3158" s="22">
        <f ca="1">VLOOKUP(CONCATENATE($F3158," ",$G3158),AllocFactorMatrix,(N$4+1),FALSE)*$E3159</f>
        <v>0.56140367433083982</v>
      </c>
      <c r="O3158" s="22">
        <f ca="1">VLOOKUP(CONCATENATE($F3158," ",$G3158),AllocFactorMatrix,(O$4+1),FALSE)*$E3159</f>
        <v>0.1765993091048958</v>
      </c>
      <c r="P3158" s="22">
        <f ca="1">VLOOKUP(CONCATENATE($F3158," ",$G3158),AllocFactorMatrix,(P$4+1),FALSE)*$E3159</f>
        <v>7.0788899865391136E-2</v>
      </c>
      <c r="Q3158" s="22">
        <f ca="1">VLOOKUP(CONCATENATE($F3158," ",$G3158),AllocFactorMatrix,(Q$4+1),FALSE)*$E3159</f>
        <v>0</v>
      </c>
      <c r="R3158" s="22">
        <f t="shared" ca="1" si="1467"/>
        <v>0.80879188330112672</v>
      </c>
      <c r="S3158" s="22">
        <f ca="1">VLOOKUP(CONCATENATE($F3158," ",$G3158),AllocFactorMatrix,(S$4+1),FALSE)*$E3159</f>
        <v>5.2140716596401852E-3</v>
      </c>
      <c r="T3158" s="22">
        <f ca="1">VLOOKUP(CONCATENATE($F3158," ",$G3158),AllocFactorMatrix,(T$4+1),FALSE)*$E3159</f>
        <v>0.12955658132587913</v>
      </c>
      <c r="U3158" s="22">
        <f ca="1">VLOOKUP(CONCATENATE($F3158," ",$G3158),AllocFactorMatrix,(U$4+1),FALSE)*$E3159</f>
        <v>0.23461924458003081</v>
      </c>
      <c r="V3158" s="22">
        <f ca="1">VLOOKUP(CONCATENATE($F3158," ",$G3158),AllocFactorMatrix,(V$4+1),FALSE)*$E3159</f>
        <v>4.5480630593431895E-2</v>
      </c>
      <c r="W3158" s="22">
        <f t="shared" ca="1" si="1473"/>
        <v>0.41487052815898201</v>
      </c>
      <c r="X3158" s="22">
        <f ca="1">VLOOKUP(CONCATENATE($F3158," ",$G3158),AllocFactorMatrix,(X$4+1),FALSE)*$E3159</f>
        <v>0.17973043015565671</v>
      </c>
      <c r="Y3158" s="22">
        <f ca="1">VLOOKUP(CONCATENATE($F3158," ",$G3158),AllocFactorMatrix,(Y$4+1),FALSE)*$E3159</f>
        <v>2.0980037946651221E-3</v>
      </c>
      <c r="Z3158" s="22">
        <f t="shared" ca="1" si="1466"/>
        <v>0.18182843395032183</v>
      </c>
      <c r="AA3158" s="22">
        <f ca="1">VLOOKUP(CONCATENATE($F3158," ",$G3158),AllocFactorMatrix,(AA$4+1),FALSE)*$E3159</f>
        <v>1.2858055199211297E-2</v>
      </c>
      <c r="AB3158" s="22">
        <f ca="1">VLOOKUP(CONCATENATE($F3158," ",$G3158),AllocFactorMatrix,(AB$4+1),FALSE)*$E3159</f>
        <v>8.7169329344771089</v>
      </c>
      <c r="AC3158" s="22">
        <f ca="1">VLOOKUP(CONCATENATE($F3158," ",$G3158),AllocFactorMatrix,(AC$4+1),FALSE)*$E3159</f>
        <v>1.1636594821069819</v>
      </c>
    </row>
    <row r="3159" spans="4:29" collapsed="1">
      <c r="D3159" s="17" t="s">
        <v>276</v>
      </c>
      <c r="E3159" s="19">
        <v>632</v>
      </c>
      <c r="F3159" s="42" t="s">
        <v>73</v>
      </c>
      <c r="G3159" s="17" t="str">
        <f>$G$15</f>
        <v>TOTAL</v>
      </c>
      <c r="H3159" s="21">
        <f t="shared" ca="1" si="1469"/>
        <v>631.99999999999989</v>
      </c>
      <c r="I3159" s="22">
        <f ca="1">VLOOKUP(CONCATENATE($F3159," ",$G3159),AllocFactorMatrix,(I$4+1),FALSE)*$E3159</f>
        <v>369.07507218980288</v>
      </c>
      <c r="J3159" s="22">
        <f ca="1">VLOOKUP(CONCATENATE($F3159," ",$G3159),AllocFactorMatrix,(J$4+1),FALSE)*$E3159</f>
        <v>91.013086538585426</v>
      </c>
      <c r="K3159" s="22">
        <f ca="1">VLOOKUP(CONCATENATE($F3159," ",$G3159),AllocFactorMatrix,(K$4+1),FALSE)*$E3159</f>
        <v>1.0653182656354887</v>
      </c>
      <c r="L3159" s="22">
        <f ca="1">VLOOKUP(CONCATENATE($F3159," ",$G3159),AllocFactorMatrix,(L$4+1),FALSE)*$E3159</f>
        <v>5.5713698235822853E-2</v>
      </c>
      <c r="M3159" s="22">
        <f t="shared" ca="1" si="1465"/>
        <v>92.13411850245673</v>
      </c>
      <c r="N3159" s="22">
        <f ca="1">VLOOKUP(CONCATENATE($F3159," ",$G3159),AllocFactorMatrix,(N$4+1),FALSE)*$E3159</f>
        <v>27.505901710924391</v>
      </c>
      <c r="O3159" s="22">
        <f ca="1">VLOOKUP(CONCATENATE($F3159," ",$G3159),AllocFactorMatrix,(O$4+1),FALSE)*$E3159</f>
        <v>7.2349549964423288</v>
      </c>
      <c r="P3159" s="22">
        <f ca="1">VLOOKUP(CONCATENATE($F3159," ",$G3159),AllocFactorMatrix,(P$4+1),FALSE)*$E3159</f>
        <v>1.0256529156879515</v>
      </c>
      <c r="Q3159" s="22">
        <f ca="1">VLOOKUP(CONCATENATE($F3159," ",$G3159),AllocFactorMatrix,(Q$4+1),FALSE)*$E3159</f>
        <v>0</v>
      </c>
      <c r="R3159" s="22">
        <f t="shared" ca="1" si="1467"/>
        <v>35.766509623054667</v>
      </c>
      <c r="S3159" s="22">
        <f ca="1">VLOOKUP(CONCATENATE($F3159," ",$G3159),AllocFactorMatrix,(S$4+1),FALSE)*$E3159</f>
        <v>1.1592101702518325</v>
      </c>
      <c r="T3159" s="22">
        <f ca="1">VLOOKUP(CONCATENATE($F3159," ",$G3159),AllocFactorMatrix,(T$4+1),FALSE)*$E3159</f>
        <v>20.491425793263982</v>
      </c>
      <c r="U3159" s="22">
        <f ca="1">VLOOKUP(CONCATENATE($F3159," ",$G3159),AllocFactorMatrix,(U$4+1),FALSE)*$E3159</f>
        <v>84.897567681338288</v>
      </c>
      <c r="V3159" s="22">
        <f ca="1">VLOOKUP(CONCATENATE($F3159," ",$G3159),AllocFactorMatrix,(V$4+1),FALSE)*$E3159</f>
        <v>9.456462978510956</v>
      </c>
      <c r="W3159" s="22">
        <f t="shared" ca="1" si="1473"/>
        <v>116.00466662336505</v>
      </c>
      <c r="X3159" s="22">
        <f ca="1">VLOOKUP(CONCATENATE($F3159," ",$G3159),AllocFactorMatrix,(X$4+1),FALSE)*$E3159</f>
        <v>7.7365996552141558</v>
      </c>
      <c r="Y3159" s="22">
        <f ca="1">VLOOKUP(CONCATENATE($F3159," ",$G3159),AllocFactorMatrix,(Y$4+1),FALSE)*$E3159</f>
        <v>0.13834298726473887</v>
      </c>
      <c r="Z3159" s="22">
        <f t="shared" ca="1" si="1466"/>
        <v>7.8749426424788949</v>
      </c>
      <c r="AA3159" s="22">
        <f ca="1">VLOOKUP(CONCATENATE($F3159," ",$G3159),AllocFactorMatrix,(AA$4+1),FALSE)*$E3159</f>
        <v>0.12280791659892698</v>
      </c>
      <c r="AB3159" s="22">
        <f ca="1">VLOOKUP(CONCATENATE($F3159," ",$G3159),AllocFactorMatrix,(AB$4+1),FALSE)*$E3159</f>
        <v>9.6400163976703084</v>
      </c>
      <c r="AC3159" s="22">
        <f ca="1">VLOOKUP(CONCATENATE($F3159," ",$G3159),AllocFactorMatrix,(AC$4+1),FALSE)*$E3159</f>
        <v>1.3818661045724212</v>
      </c>
    </row>
    <row r="3160" spans="4:29" hidden="1" outlineLevel="1">
      <c r="F3160" s="42" t="str">
        <f>F3167</f>
        <v>RB_GUP</v>
      </c>
      <c r="G3160" s="17" t="str">
        <f>$G$8</f>
        <v>PRODUCTION</v>
      </c>
      <c r="H3160" s="21">
        <f t="shared" ca="1" si="1469"/>
        <v>1368304.1650733729</v>
      </c>
      <c r="I3160" s="22">
        <f ca="1">VLOOKUP(CONCATENATE($F3160," ",$G3160),AllocFactorMatrix,(I$4+1),FALSE)*$E3167</f>
        <v>678416.93179831177</v>
      </c>
      <c r="J3160" s="22">
        <f ca="1">VLOOKUP(CONCATENATE($F3160," ",$G3160),AllocFactorMatrix,(J$4+1),FALSE)*$E3167</f>
        <v>169650.27801413918</v>
      </c>
      <c r="K3160" s="22">
        <f ca="1">VLOOKUP(CONCATENATE($F3160," ",$G3160),AllocFactorMatrix,(K$4+1),FALSE)*$E3167</f>
        <v>2150.1201050296263</v>
      </c>
      <c r="L3160" s="22">
        <f ca="1">VLOOKUP(CONCATENATE($F3160," ",$G3160),AllocFactorMatrix,(L$4+1),FALSE)*$E3167</f>
        <v>107.61137401619374</v>
      </c>
      <c r="M3160" s="22">
        <f t="shared" ref="M3160:M3175" ca="1" si="1474">SUBTOTAL(9,J3160:L3160)</f>
        <v>171908.009493185</v>
      </c>
      <c r="N3160" s="22">
        <f ca="1">VLOOKUP(CONCATENATE($F3160," ",$G3160),AllocFactorMatrix,(N$4+1),FALSE)*$E3167</f>
        <v>76113.212464857934</v>
      </c>
      <c r="O3160" s="22">
        <f ca="1">VLOOKUP(CONCATENATE($F3160," ",$G3160),AllocFactorMatrix,(O$4+1),FALSE)*$E3167</f>
        <v>20860.868838196569</v>
      </c>
      <c r="P3160" s="22">
        <f ca="1">VLOOKUP(CONCATENATE($F3160," ",$G3160),AllocFactorMatrix,(P$4+1),FALSE)*$E3167</f>
        <v>3319.6068995565756</v>
      </c>
      <c r="Q3160" s="22">
        <f ca="1">VLOOKUP(CONCATENATE($F3160," ",$G3160),AllocFactorMatrix,(Q$4+1),FALSE)*$E3167</f>
        <v>0</v>
      </c>
      <c r="R3160" s="22">
        <f t="shared" ca="1" si="1467"/>
        <v>100293.68820261107</v>
      </c>
      <c r="S3160" s="22">
        <f ca="1">VLOOKUP(CONCATENATE($F3160," ",$G3160),AllocFactorMatrix,(S$4+1),FALSE)*$E3167</f>
        <v>3290.1794651556506</v>
      </c>
      <c r="T3160" s="22">
        <f ca="1">VLOOKUP(CONCATENATE($F3160," ",$G3160),AllocFactorMatrix,(T$4+1),FALSE)*$E3167</f>
        <v>59875.653857942627</v>
      </c>
      <c r="U3160" s="22">
        <f ca="1">VLOOKUP(CONCATENATE($F3160," ",$G3160),AllocFactorMatrix,(U$4+1),FALSE)*$E3167</f>
        <v>291746.63083083474</v>
      </c>
      <c r="V3160" s="22">
        <f ca="1">VLOOKUP(CONCATENATE($F3160," ",$G3160),AllocFactorMatrix,(V$4+1),FALSE)*$E3167</f>
        <v>37174.484607258157</v>
      </c>
      <c r="W3160" s="22">
        <f ca="1">SUBTOTAL(9,S3160:V3160)</f>
        <v>392086.94876119116</v>
      </c>
      <c r="X3160" s="22">
        <f ca="1">VLOOKUP(CONCATENATE($F3160," ",$G3160),AllocFactorMatrix,(X$4+1),FALSE)*$E3167</f>
        <v>21287.24286927476</v>
      </c>
      <c r="Y3160" s="22">
        <f ca="1">VLOOKUP(CONCATENATE($F3160," ",$G3160),AllocFactorMatrix,(Y$4+1),FALSE)*$E3167</f>
        <v>400.1488750897197</v>
      </c>
      <c r="Z3160" s="22">
        <f t="shared" ref="Z3160:Z3199" ca="1" si="1475">SUBTOTAL(9,X3160:Y3160)</f>
        <v>21687.391744364479</v>
      </c>
      <c r="AA3160" s="22">
        <f ca="1">VLOOKUP(CONCATENATE($F3160," ",$G3160),AllocFactorMatrix,(AA$4+1),FALSE)*$E3167</f>
        <v>309.57041876321676</v>
      </c>
      <c r="AB3160" s="22">
        <f ca="1">VLOOKUP(CONCATENATE($F3160," ",$G3160),AllocFactorMatrix,(AB$4+1),FALSE)*$E3167</f>
        <v>2909.1274278960391</v>
      </c>
      <c r="AC3160" s="22">
        <f ca="1">VLOOKUP(CONCATENATE($F3160," ",$G3160),AllocFactorMatrix,(AC$4+1),FALSE)*$E3167</f>
        <v>692.49722705009731</v>
      </c>
    </row>
    <row r="3161" spans="4:29" hidden="1" outlineLevel="1">
      <c r="F3161" s="42" t="str">
        <f>F3167</f>
        <v>RB_GUP</v>
      </c>
      <c r="G3161" s="17" t="str">
        <f>$G$9</f>
        <v>BULKTRAN</v>
      </c>
      <c r="H3161" s="21">
        <f t="shared" ca="1" si="1469"/>
        <v>877021.96947918728</v>
      </c>
      <c r="I3161" s="22">
        <f ca="1">VLOOKUP(CONCATENATE($F3161," ",$G3161),AllocFactorMatrix,(I$4+1),FALSE)*$E3167</f>
        <v>434835.00879490346</v>
      </c>
      <c r="J3161" s="22">
        <f ca="1">VLOOKUP(CONCATENATE($F3161," ",$G3161),AllocFactorMatrix,(J$4+1),FALSE)*$E3167</f>
        <v>108738.26503237574</v>
      </c>
      <c r="K3161" s="22">
        <f ca="1">VLOOKUP(CONCATENATE($F3161," ",$G3161),AllocFactorMatrix,(K$4+1),FALSE)*$E3167</f>
        <v>1378.1311328748036</v>
      </c>
      <c r="L3161" s="22">
        <f ca="1">VLOOKUP(CONCATENATE($F3161," ",$G3161),AllocFactorMatrix,(L$4+1),FALSE)*$E3167</f>
        <v>68.974093324478673</v>
      </c>
      <c r="M3161" s="22">
        <f t="shared" ca="1" si="1474"/>
        <v>110185.37025857501</v>
      </c>
      <c r="N3161" s="22">
        <f ca="1">VLOOKUP(CONCATENATE($F3161," ",$G3161),AllocFactorMatrix,(N$4+1),FALSE)*$E3167</f>
        <v>48785.175988803661</v>
      </c>
      <c r="O3161" s="22">
        <f ca="1">VLOOKUP(CONCATENATE($F3161," ",$G3161),AllocFactorMatrix,(O$4+1),FALSE)*$E3167</f>
        <v>13370.886927426041</v>
      </c>
      <c r="P3161" s="22">
        <f ca="1">VLOOKUP(CONCATENATE($F3161," ",$G3161),AllocFactorMatrix,(P$4+1),FALSE)*$E3167</f>
        <v>2127.7200313058252</v>
      </c>
      <c r="Q3161" s="22">
        <f ca="1">VLOOKUP(CONCATENATE($F3161," ",$G3161),AllocFactorMatrix,(Q$4+1),FALSE)*$E3167</f>
        <v>0</v>
      </c>
      <c r="R3161" s="22">
        <f t="shared" ca="1" si="1467"/>
        <v>64283.782947535532</v>
      </c>
      <c r="S3161" s="22">
        <f ca="1">VLOOKUP(CONCATENATE($F3161," ",$G3161),AllocFactorMatrix,(S$4+1),FALSE)*$E3167</f>
        <v>2108.8583577585291</v>
      </c>
      <c r="T3161" s="22">
        <f ca="1">VLOOKUP(CONCATENATE($F3161," ",$G3161),AllocFactorMatrix,(T$4+1),FALSE)*$E3167</f>
        <v>38377.624807954213</v>
      </c>
      <c r="U3161" s="22">
        <f ca="1">VLOOKUP(CONCATENATE($F3161," ",$G3161),AllocFactorMatrix,(U$4+1),FALSE)*$E3167</f>
        <v>186996.58401350811</v>
      </c>
      <c r="V3161" s="22">
        <f ca="1">VLOOKUP(CONCATENATE($F3161," ",$G3161),AllocFactorMatrix,(V$4+1),FALSE)*$E3167</f>
        <v>23827.187358508858</v>
      </c>
      <c r="W3161" s="22">
        <f t="shared" ref="W3161:W3167" ca="1" si="1476">SUBTOTAL(9,S3161:V3161)</f>
        <v>251310.25453772969</v>
      </c>
      <c r="X3161" s="22">
        <f ca="1">VLOOKUP(CONCATENATE($F3161," ",$G3161),AllocFactorMatrix,(X$4+1),FALSE)*$E3167</f>
        <v>13644.173673177427</v>
      </c>
      <c r="Y3161" s="22">
        <f ca="1">VLOOKUP(CONCATENATE($F3161," ",$G3161),AllocFactorMatrix,(Y$4+1),FALSE)*$E3167</f>
        <v>256.47758990578592</v>
      </c>
      <c r="Z3161" s="22">
        <f t="shared" ca="1" si="1475"/>
        <v>13900.651263083213</v>
      </c>
      <c r="AA3161" s="22">
        <f ca="1">VLOOKUP(CONCATENATE($F3161," ",$G3161),AllocFactorMatrix,(AA$4+1),FALSE)*$E3167</f>
        <v>198.42083747633305</v>
      </c>
      <c r="AB3161" s="22">
        <f ca="1">VLOOKUP(CONCATENATE($F3161," ",$G3161),AllocFactorMatrix,(AB$4+1),FALSE)*$E3167</f>
        <v>1864.6209895462055</v>
      </c>
      <c r="AC3161" s="22">
        <f ca="1">VLOOKUP(CONCATENATE($F3161," ",$G3161),AllocFactorMatrix,(AC$4+1),FALSE)*$E3167</f>
        <v>443.85985033801694</v>
      </c>
    </row>
    <row r="3162" spans="4:29" hidden="1" outlineLevel="1">
      <c r="F3162" s="42" t="str">
        <f>F3167</f>
        <v>RB_GUP</v>
      </c>
      <c r="G3162" s="17" t="str">
        <f>$G$10</f>
        <v>SUBTRAN</v>
      </c>
      <c r="H3162" s="21">
        <f t="shared" ca="1" si="1469"/>
        <v>277849.69063527702</v>
      </c>
      <c r="I3162" s="22">
        <f ca="1">VLOOKUP(CONCATENATE($F3162," ",$G3162),AllocFactorMatrix,(I$4+1),FALSE)*$E3167</f>
        <v>134079.76595862029</v>
      </c>
      <c r="J3162" s="22">
        <f ca="1">VLOOKUP(CONCATENATE($F3162," ",$G3162),AllocFactorMatrix,(J$4+1),FALSE)*$E3167</f>
        <v>33452.020069569648</v>
      </c>
      <c r="K3162" s="22">
        <f ca="1">VLOOKUP(CONCATENATE($F3162," ",$G3162),AllocFactorMatrix,(K$4+1),FALSE)*$E3167</f>
        <v>424.86046429643557</v>
      </c>
      <c r="L3162" s="22">
        <f ca="1">VLOOKUP(CONCATENATE($F3162," ",$G3162),AllocFactorMatrix,(L$4+1),FALSE)*$E3167</f>
        <v>27.390086462858928</v>
      </c>
      <c r="M3162" s="22">
        <f t="shared" ca="1" si="1474"/>
        <v>33904.270620328942</v>
      </c>
      <c r="N3162" s="22">
        <f ca="1">VLOOKUP(CONCATENATE($F3162," ",$G3162),AllocFactorMatrix,(N$4+1),FALSE)*$E3167</f>
        <v>14855.449412774942</v>
      </c>
      <c r="O3162" s="22">
        <f ca="1">VLOOKUP(CONCATENATE($F3162," ",$G3162),AllocFactorMatrix,(O$4+1),FALSE)*$E3167</f>
        <v>4078.2054483377688</v>
      </c>
      <c r="P3162" s="22">
        <f ca="1">VLOOKUP(CONCATENATE($F3162," ",$G3162),AllocFactorMatrix,(P$4+1),FALSE)*$E3167</f>
        <v>819.74949323717158</v>
      </c>
      <c r="Q3162" s="22">
        <f ca="1">VLOOKUP(CONCATENATE($F3162," ",$G3162),AllocFactorMatrix,(Q$4+1),FALSE)*$E3167</f>
        <v>0</v>
      </c>
      <c r="R3162" s="22">
        <f t="shared" ca="1" si="1467"/>
        <v>19753.404354349881</v>
      </c>
      <c r="S3162" s="22">
        <f ca="1">VLOOKUP(CONCATENATE($F3162," ",$G3162),AllocFactorMatrix,(S$4+1),FALSE)*$E3167</f>
        <v>629.52867640923091</v>
      </c>
      <c r="T3162" s="22">
        <f ca="1">VLOOKUP(CONCATENATE($F3162," ",$G3162),AllocFactorMatrix,(T$4+1),FALSE)*$E3167</f>
        <v>11794.314158214911</v>
      </c>
      <c r="U3162" s="22">
        <f ca="1">VLOOKUP(CONCATENATE($F3162," ",$G3162),AllocFactorMatrix,(U$4+1),FALSE)*$E3167</f>
        <v>73294.863655261113</v>
      </c>
      <c r="V3162" s="22">
        <f ca="1">VLOOKUP(CONCATENATE($F3162," ",$G3162),AllocFactorMatrix,(V$4+1),FALSE)*$E3167</f>
        <v>0</v>
      </c>
      <c r="W3162" s="22">
        <f t="shared" ca="1" si="1476"/>
        <v>85718.706489885255</v>
      </c>
      <c r="X3162" s="22">
        <f ca="1">VLOOKUP(CONCATENATE($F3162," ",$G3162),AllocFactorMatrix,(X$4+1),FALSE)*$E3167</f>
        <v>4166.7548708354716</v>
      </c>
      <c r="Y3162" s="22">
        <f ca="1">VLOOKUP(CONCATENATE($F3162," ",$G3162),AllocFactorMatrix,(Y$4+1),FALSE)*$E3167</f>
        <v>79.925964239913071</v>
      </c>
      <c r="Z3162" s="22">
        <f t="shared" ca="1" si="1475"/>
        <v>4246.6808350753845</v>
      </c>
      <c r="AA3162" s="22">
        <f ca="1">VLOOKUP(CONCATENATE($F3162," ",$G3162),AllocFactorMatrix,(AA$4+1),FALSE)*$E3167</f>
        <v>60.792386037769873</v>
      </c>
      <c r="AB3162" s="22">
        <f ca="1">VLOOKUP(CONCATENATE($F3162," ",$G3162),AllocFactorMatrix,(AB$4+1),FALSE)*$E3167</f>
        <v>69.55574315762189</v>
      </c>
      <c r="AC3162" s="22">
        <f ca="1">VLOOKUP(CONCATENATE($F3162," ",$G3162),AllocFactorMatrix,(AC$4+1),FALSE)*$E3167</f>
        <v>16.514247821778721</v>
      </c>
    </row>
    <row r="3163" spans="4:29" hidden="1" outlineLevel="1">
      <c r="F3163" s="42" t="str">
        <f>F3167</f>
        <v>RB_GUP</v>
      </c>
      <c r="G3163" s="17" t="str">
        <f>$G$11</f>
        <v>DISTPRI</v>
      </c>
      <c r="H3163" s="21">
        <f t="shared" ca="1" si="1469"/>
        <v>411896.1945991164</v>
      </c>
      <c r="I3163" s="22">
        <f ca="1">VLOOKUP(CONCATENATE($F3163," ",$G3163),AllocFactorMatrix,(I$4+1),FALSE)*$E3167</f>
        <v>272436.32657062192</v>
      </c>
      <c r="J3163" s="22">
        <f ca="1">VLOOKUP(CONCATENATE($F3163," ",$G3163),AllocFactorMatrix,(J$4+1),FALSE)*$E3167</f>
        <v>67607.411788101555</v>
      </c>
      <c r="K3163" s="22">
        <f ca="1">VLOOKUP(CONCATENATE($F3163," ",$G3163),AllocFactorMatrix,(K$4+1),FALSE)*$E3167</f>
        <v>858.33714546432395</v>
      </c>
      <c r="L3163" s="22">
        <f ca="1">VLOOKUP(CONCATENATE($F3163," ",$G3163),AllocFactorMatrix,(L$4+1),FALSE)*$E3167</f>
        <v>0</v>
      </c>
      <c r="M3163" s="22">
        <f t="shared" ca="1" si="1474"/>
        <v>68465.748933565876</v>
      </c>
      <c r="N3163" s="22">
        <f ca="1">VLOOKUP(CONCATENATE($F3163," ",$G3163),AllocFactorMatrix,(N$4+1),FALSE)*$E3167</f>
        <v>29510.187617754287</v>
      </c>
      <c r="O3163" s="22">
        <f ca="1">VLOOKUP(CONCATENATE($F3163," ",$G3163),AllocFactorMatrix,(O$4+1),FALSE)*$E3167</f>
        <v>8115.0889020345348</v>
      </c>
      <c r="P3163" s="22">
        <f ca="1">VLOOKUP(CONCATENATE($F3163," ",$G3163),AllocFactorMatrix,(P$4+1),FALSE)*$E3167</f>
        <v>0</v>
      </c>
      <c r="Q3163" s="22">
        <f ca="1">VLOOKUP(CONCATENATE($F3163," ",$G3163),AllocFactorMatrix,(Q$4+1),FALSE)*$E3167</f>
        <v>0</v>
      </c>
      <c r="R3163" s="22">
        <f t="shared" ca="1" si="1467"/>
        <v>37625.276519788822</v>
      </c>
      <c r="S3163" s="22">
        <f ca="1">VLOOKUP(CONCATENATE($F3163," ",$G3163),AllocFactorMatrix,(S$4+1),FALSE)*$E3167</f>
        <v>1264.50043157661</v>
      </c>
      <c r="T3163" s="22">
        <f ca="1">VLOOKUP(CONCATENATE($F3163," ",$G3163),AllocFactorMatrix,(T$4+1),FALSE)*$E3167</f>
        <v>23355.022788621307</v>
      </c>
      <c r="U3163" s="22">
        <f ca="1">VLOOKUP(CONCATENATE($F3163," ",$G3163),AllocFactorMatrix,(U$4+1),FALSE)*$E3167</f>
        <v>0</v>
      </c>
      <c r="V3163" s="22">
        <f ca="1">VLOOKUP(CONCATENATE($F3163," ",$G3163),AllocFactorMatrix,(V$4+1),FALSE)*$E3167</f>
        <v>0</v>
      </c>
      <c r="W3163" s="22">
        <f t="shared" ca="1" si="1476"/>
        <v>24619.523220197916</v>
      </c>
      <c r="X3163" s="22">
        <f ca="1">VLOOKUP(CONCATENATE($F3163," ",$G3163),AllocFactorMatrix,(X$4+1),FALSE)*$E3167</f>
        <v>8294.884405922161</v>
      </c>
      <c r="Y3163" s="22">
        <f ca="1">VLOOKUP(CONCATENATE($F3163," ",$G3163),AllocFactorMatrix,(Y$4+1),FALSE)*$E3167</f>
        <v>159.31102831947874</v>
      </c>
      <c r="Z3163" s="22">
        <f t="shared" ca="1" si="1475"/>
        <v>8454.1954342416393</v>
      </c>
      <c r="AA3163" s="22">
        <f ca="1">VLOOKUP(CONCATENATE($F3163," ",$G3163),AllocFactorMatrix,(AA$4+1),FALSE)*$E3167</f>
        <v>121.75395214390252</v>
      </c>
      <c r="AB3163" s="22">
        <f ca="1">VLOOKUP(CONCATENATE($F3163," ",$G3163),AllocFactorMatrix,(AB$4+1),FALSE)*$E3167</f>
        <v>140.1055844098174</v>
      </c>
      <c r="AC3163" s="22">
        <f ca="1">VLOOKUP(CONCATENATE($F3163," ",$G3163),AllocFactorMatrix,(AC$4+1),FALSE)*$E3167</f>
        <v>33.264384146509407</v>
      </c>
    </row>
    <row r="3164" spans="4:29" hidden="1" outlineLevel="1">
      <c r="F3164" s="42" t="str">
        <f>F3167</f>
        <v>RB_GUP</v>
      </c>
      <c r="G3164" s="17" t="str">
        <f>$G$12</f>
        <v>DISTSEC</v>
      </c>
      <c r="H3164" s="21">
        <f t="shared" ca="1" si="1469"/>
        <v>136607.59748224259</v>
      </c>
      <c r="I3164" s="22">
        <f ca="1">VLOOKUP(CONCATENATE($F3164," ",$G3164),AllocFactorMatrix,(I$4+1),FALSE)*$E3167</f>
        <v>103873.47170225957</v>
      </c>
      <c r="J3164" s="22">
        <f ca="1">VLOOKUP(CONCATENATE($F3164," ",$G3164),AllocFactorMatrix,(J$4+1),FALSE)*$E3167</f>
        <v>20966.120778617518</v>
      </c>
      <c r="K3164" s="22">
        <f ca="1">VLOOKUP(CONCATENATE($F3164," ",$G3164),AllocFactorMatrix,(K$4+1),FALSE)*$E3167</f>
        <v>0</v>
      </c>
      <c r="L3164" s="22">
        <f ca="1">VLOOKUP(CONCATENATE($F3164," ",$G3164),AllocFactorMatrix,(L$4+1),FALSE)*$E3167</f>
        <v>0</v>
      </c>
      <c r="M3164" s="22">
        <f t="shared" ca="1" si="1474"/>
        <v>20966.120778617518</v>
      </c>
      <c r="N3164" s="22">
        <f ca="1">VLOOKUP(CONCATENATE($F3164," ",$G3164),AllocFactorMatrix,(N$4+1),FALSE)*$E3167</f>
        <v>8030.4498882566477</v>
      </c>
      <c r="O3164" s="22">
        <f ca="1">VLOOKUP(CONCATENATE($F3164," ",$G3164),AllocFactorMatrix,(O$4+1),FALSE)*$E3167</f>
        <v>0</v>
      </c>
      <c r="P3164" s="22">
        <f ca="1">VLOOKUP(CONCATENATE($F3164," ",$G3164),AllocFactorMatrix,(P$4+1),FALSE)*$E3167</f>
        <v>0</v>
      </c>
      <c r="Q3164" s="22">
        <f ca="1">VLOOKUP(CONCATENATE($F3164," ",$G3164),AllocFactorMatrix,(Q$4+1),FALSE)*$E3167</f>
        <v>0</v>
      </c>
      <c r="R3164" s="22">
        <f t="shared" ca="1" si="1467"/>
        <v>8030.4498882566477</v>
      </c>
      <c r="S3164" s="22">
        <f ca="1">VLOOKUP(CONCATENATE($F3164," ",$G3164),AllocFactorMatrix,(S$4+1),FALSE)*$E3167</f>
        <v>282.04625022065107</v>
      </c>
      <c r="T3164" s="22">
        <f ca="1">VLOOKUP(CONCATENATE($F3164," ",$G3164),AllocFactorMatrix,(T$4+1),FALSE)*$E3167</f>
        <v>0</v>
      </c>
      <c r="U3164" s="22">
        <f ca="1">VLOOKUP(CONCATENATE($F3164," ",$G3164),AllocFactorMatrix,(U$4+1),FALSE)*$E3167</f>
        <v>0</v>
      </c>
      <c r="V3164" s="22">
        <f ca="1">VLOOKUP(CONCATENATE($F3164," ",$G3164),AllocFactorMatrix,(V$4+1),FALSE)*$E3167</f>
        <v>0</v>
      </c>
      <c r="W3164" s="22">
        <f t="shared" ca="1" si="1476"/>
        <v>282.04625022065107</v>
      </c>
      <c r="X3164" s="22">
        <f ca="1">VLOOKUP(CONCATENATE($F3164," ",$G3164),AllocFactorMatrix,(X$4+1),FALSE)*$E3167</f>
        <v>2329.3723986529571</v>
      </c>
      <c r="Y3164" s="22">
        <f ca="1">VLOOKUP(CONCATENATE($F3164," ",$G3164),AllocFactorMatrix,(Y$4+1),FALSE)*$E3167</f>
        <v>0</v>
      </c>
      <c r="Z3164" s="22">
        <f t="shared" ca="1" si="1475"/>
        <v>2329.3723986529571</v>
      </c>
      <c r="AA3164" s="22">
        <f ca="1">VLOOKUP(CONCATENATE($F3164," ",$G3164),AllocFactorMatrix,(AA$4+1),FALSE)*$E3167</f>
        <v>29.983127293182456</v>
      </c>
      <c r="AB3164" s="22">
        <f ca="1">VLOOKUP(CONCATENATE($F3164," ",$G3164),AllocFactorMatrix,(AB$4+1),FALSE)*$E3167</f>
        <v>892.69640173832352</v>
      </c>
      <c r="AC3164" s="22">
        <f ca="1">VLOOKUP(CONCATENATE($F3164," ",$G3164),AllocFactorMatrix,(AC$4+1),FALSE)*$E3167</f>
        <v>203.45693520373808</v>
      </c>
    </row>
    <row r="3165" spans="4:29" hidden="1" outlineLevel="1">
      <c r="F3165" s="42" t="str">
        <f>F3167</f>
        <v>RB_GUP</v>
      </c>
      <c r="G3165" s="17" t="str">
        <f>$G$13</f>
        <v>ENERGY</v>
      </c>
      <c r="H3165" s="21">
        <f t="shared" ca="1" si="1469"/>
        <v>41012.344294551287</v>
      </c>
      <c r="I3165" s="22">
        <f ca="1">VLOOKUP(CONCATENATE($F3165," ",$G3165),AllocFactorMatrix,(I$4+1),FALSE)*$E3167</f>
        <v>15068.699896081915</v>
      </c>
      <c r="J3165" s="22">
        <f ca="1">VLOOKUP(CONCATENATE($F3165," ",$G3165),AllocFactorMatrix,(J$4+1),FALSE)*$E3167</f>
        <v>4760.0277222501636</v>
      </c>
      <c r="K3165" s="22">
        <f ca="1">VLOOKUP(CONCATENATE($F3165," ",$G3165),AllocFactorMatrix,(K$4+1),FALSE)*$E3167</f>
        <v>59.445882797463554</v>
      </c>
      <c r="L3165" s="22">
        <f ca="1">VLOOKUP(CONCATENATE($F3165," ",$G3165),AllocFactorMatrix,(L$4+1),FALSE)*$E3167</f>
        <v>3.0113934315484738</v>
      </c>
      <c r="M3165" s="22">
        <f t="shared" ca="1" si="1474"/>
        <v>4822.4849984791754</v>
      </c>
      <c r="N3165" s="22">
        <f ca="1">VLOOKUP(CONCATENATE($F3165," ",$G3165),AllocFactorMatrix,(N$4+1),FALSE)*$E3167</f>
        <v>2411.641114116117</v>
      </c>
      <c r="O3165" s="22">
        <f ca="1">VLOOKUP(CONCATENATE($F3165," ",$G3165),AllocFactorMatrix,(O$4+1),FALSE)*$E3167</f>
        <v>650.59729928051377</v>
      </c>
      <c r="P3165" s="22">
        <f ca="1">VLOOKUP(CONCATENATE($F3165," ",$G3165),AllocFactorMatrix,(P$4+1),FALSE)*$E3167</f>
        <v>101.38157512507017</v>
      </c>
      <c r="Q3165" s="22">
        <f ca="1">VLOOKUP(CONCATENATE($F3165," ",$G3165),AllocFactorMatrix,(Q$4+1),FALSE)*$E3167</f>
        <v>0</v>
      </c>
      <c r="R3165" s="22">
        <f t="shared" ca="1" si="1467"/>
        <v>3163.6199885217006</v>
      </c>
      <c r="S3165" s="22">
        <f ca="1">VLOOKUP(CONCATENATE($F3165," ",$G3165),AllocFactorMatrix,(S$4+1),FALSE)*$E3167</f>
        <v>121.45466872398475</v>
      </c>
      <c r="T3165" s="22">
        <f ca="1">VLOOKUP(CONCATENATE($F3165," ",$G3165),AllocFactorMatrix,(T$4+1),FALSE)*$E3167</f>
        <v>2400.7100055506662</v>
      </c>
      <c r="U3165" s="22">
        <f ca="1">VLOOKUP(CONCATENATE($F3165," ",$G3165),AllocFactorMatrix,(U$4+1),FALSE)*$E3167</f>
        <v>12620.786297547967</v>
      </c>
      <c r="V3165" s="22">
        <f ca="1">VLOOKUP(CONCATENATE($F3165," ",$G3165),AllocFactorMatrix,(V$4+1),FALSE)*$E3167</f>
        <v>1764.8003496946337</v>
      </c>
      <c r="W3165" s="22">
        <f t="shared" ca="1" si="1476"/>
        <v>16907.751321517251</v>
      </c>
      <c r="X3165" s="22">
        <f ca="1">VLOOKUP(CONCATENATE($F3165," ",$G3165),AllocFactorMatrix,(X$4+1),FALSE)*$E3167</f>
        <v>678.05129330708917</v>
      </c>
      <c r="Y3165" s="22">
        <f ca="1">VLOOKUP(CONCATENATE($F3165," ",$G3165),AllocFactorMatrix,(Y$4+1),FALSE)*$E3167</f>
        <v>12.821381811232106</v>
      </c>
      <c r="Z3165" s="22">
        <f t="shared" ca="1" si="1475"/>
        <v>690.87267511832124</v>
      </c>
      <c r="AA3165" s="22">
        <f ca="1">VLOOKUP(CONCATENATE($F3165," ",$G3165),AllocFactorMatrix,(AA$4+1),FALSE)*$E3167</f>
        <v>12.789009034500641</v>
      </c>
      <c r="AB3165" s="22">
        <f ca="1">VLOOKUP(CONCATENATE($F3165," ",$G3165),AllocFactorMatrix,(AB$4+1),FALSE)*$E3167</f>
        <v>280.39170814353457</v>
      </c>
      <c r="AC3165" s="22">
        <f ca="1">VLOOKUP(CONCATENATE($F3165," ",$G3165),AllocFactorMatrix,(AC$4+1),FALSE)*$E3167</f>
        <v>65.734697654890937</v>
      </c>
    </row>
    <row r="3166" spans="4:29" hidden="1" outlineLevel="1">
      <c r="F3166" s="42" t="str">
        <f>F3167</f>
        <v>RB_GUP</v>
      </c>
      <c r="G3166" s="17" t="str">
        <f>$G$14</f>
        <v>CUSTOMER</v>
      </c>
      <c r="H3166" s="21">
        <f t="shared" ca="1" si="1469"/>
        <v>1102427.0384362524</v>
      </c>
      <c r="I3166" s="22">
        <f ca="1">VLOOKUP(CONCATENATE($F3166," ",$G3166),AllocFactorMatrix,(I$4+1),FALSE)*$E3167</f>
        <v>822833.06935136893</v>
      </c>
      <c r="J3166" s="22">
        <f ca="1">VLOOKUP(CONCATENATE($F3166," ",$G3166),AllocFactorMatrix,(J$4+1),FALSE)*$E3167</f>
        <v>201836.93722380008</v>
      </c>
      <c r="K3166" s="22">
        <f ca="1">VLOOKUP(CONCATENATE($F3166," ",$G3166),AllocFactorMatrix,(K$4+1),FALSE)*$E3167</f>
        <v>2234.2370140424027</v>
      </c>
      <c r="L3166" s="22">
        <f ca="1">VLOOKUP(CONCATENATE($F3166," ",$G3166),AllocFactorMatrix,(L$4+1),FALSE)*$E3167</f>
        <v>164.59512237581163</v>
      </c>
      <c r="M3166" s="22">
        <f t="shared" ca="1" si="1474"/>
        <v>204235.76936021831</v>
      </c>
      <c r="N3166" s="22">
        <f ca="1">VLOOKUP(CONCATENATE($F3166," ",$G3166),AllocFactorMatrix,(N$4+1),FALSE)*$E3167</f>
        <v>3744.2773644647714</v>
      </c>
      <c r="O3166" s="22">
        <f ca="1">VLOOKUP(CONCATENATE($F3166," ",$G3166),AllocFactorMatrix,(O$4+1),FALSE)*$E3167</f>
        <v>1177.8276949286699</v>
      </c>
      <c r="P3166" s="22">
        <f ca="1">VLOOKUP(CONCATENATE($F3166," ",$G3166),AllocFactorMatrix,(P$4+1),FALSE)*$E3167</f>
        <v>472.12600761346141</v>
      </c>
      <c r="Q3166" s="22">
        <f ca="1">VLOOKUP(CONCATENATE($F3166," ",$G3166),AllocFactorMatrix,(Q$4+1),FALSE)*$E3167</f>
        <v>0</v>
      </c>
      <c r="R3166" s="22">
        <f t="shared" ca="1" si="1467"/>
        <v>5394.2310670069028</v>
      </c>
      <c r="S3166" s="22">
        <f ca="1">VLOOKUP(CONCATENATE($F3166," ",$G3166),AllocFactorMatrix,(S$4+1),FALSE)*$E3167</f>
        <v>34.77520968340329</v>
      </c>
      <c r="T3166" s="22">
        <f ca="1">VLOOKUP(CONCATENATE($F3166," ",$G3166),AllocFactorMatrix,(T$4+1),FALSE)*$E3167</f>
        <v>864.0765941799973</v>
      </c>
      <c r="U3166" s="22">
        <f ca="1">VLOOKUP(CONCATENATE($F3166," ",$G3166),AllocFactorMatrix,(U$4+1),FALSE)*$E3167</f>
        <v>1564.7911955616059</v>
      </c>
      <c r="V3166" s="22">
        <f ca="1">VLOOKUP(CONCATENATE($F3166," ",$G3166),AllocFactorMatrix,(V$4+1),FALSE)*$E3167</f>
        <v>303.33270592777859</v>
      </c>
      <c r="W3166" s="22">
        <f t="shared" ca="1" si="1476"/>
        <v>2766.9757053527851</v>
      </c>
      <c r="X3166" s="22">
        <f ca="1">VLOOKUP(CONCATENATE($F3166," ",$G3166),AllocFactorMatrix,(X$4+1),FALSE)*$E3167</f>
        <v>1198.7106820051924</v>
      </c>
      <c r="Y3166" s="22">
        <f ca="1">VLOOKUP(CONCATENATE($F3166," ",$G3166),AllocFactorMatrix,(Y$4+1),FALSE)*$E3167</f>
        <v>13.992619710387746</v>
      </c>
      <c r="Z3166" s="22">
        <f t="shared" ca="1" si="1475"/>
        <v>1212.7033017155802</v>
      </c>
      <c r="AA3166" s="22">
        <f ca="1">VLOOKUP(CONCATENATE($F3166," ",$G3166),AllocFactorMatrix,(AA$4+1),FALSE)*$E3167</f>
        <v>85.7566974260195</v>
      </c>
      <c r="AB3166" s="22">
        <f ca="1">VLOOKUP(CONCATENATE($F3166," ",$G3166),AllocFactorMatrix,(AB$4+1),FALSE)*$E3167</f>
        <v>58137.515243418064</v>
      </c>
      <c r="AC3166" s="22">
        <f ca="1">VLOOKUP(CONCATENATE($F3166," ",$G3166),AllocFactorMatrix,(AC$4+1),FALSE)*$E3167</f>
        <v>7761.0177097457272</v>
      </c>
    </row>
    <row r="3167" spans="4:29" collapsed="1">
      <c r="D3167" s="17" t="s">
        <v>277</v>
      </c>
      <c r="E3167" s="19">
        <f>-211589+4138579+288129</f>
        <v>4215119</v>
      </c>
      <c r="F3167" s="42" t="s">
        <v>73</v>
      </c>
      <c r="G3167" s="17" t="str">
        <f>$G$15</f>
        <v>TOTAL</v>
      </c>
      <c r="H3167" s="21">
        <f t="shared" ca="1" si="1469"/>
        <v>4215118.9999999981</v>
      </c>
      <c r="I3167" s="22">
        <f ca="1">VLOOKUP(CONCATENATE($F3167," ",$G3167),AllocFactorMatrix,(I$4+1),FALSE)*$E3167</f>
        <v>2461543.2740721675</v>
      </c>
      <c r="J3167" s="22">
        <f ca="1">VLOOKUP(CONCATENATE($F3167," ",$G3167),AllocFactorMatrix,(J$4+1),FALSE)*$E3167</f>
        <v>607011.06062885385</v>
      </c>
      <c r="K3167" s="22">
        <f ca="1">VLOOKUP(CONCATENATE($F3167," ",$G3167),AllocFactorMatrix,(K$4+1),FALSE)*$E3167</f>
        <v>7105.1317445050554</v>
      </c>
      <c r="L3167" s="22">
        <f ca="1">VLOOKUP(CONCATENATE($F3167," ",$G3167),AllocFactorMatrix,(L$4+1),FALSE)*$E3167</f>
        <v>371.58206961089144</v>
      </c>
      <c r="M3167" s="22">
        <f t="shared" ca="1" si="1474"/>
        <v>614487.77444296982</v>
      </c>
      <c r="N3167" s="22">
        <f ca="1">VLOOKUP(CONCATENATE($F3167," ",$G3167),AllocFactorMatrix,(N$4+1),FALSE)*$E3167</f>
        <v>183450.39385102835</v>
      </c>
      <c r="O3167" s="22">
        <f ca="1">VLOOKUP(CONCATENATE($F3167," ",$G3167),AllocFactorMatrix,(O$4+1),FALSE)*$E3167</f>
        <v>48253.475110204105</v>
      </c>
      <c r="P3167" s="22">
        <f ca="1">VLOOKUP(CONCATENATE($F3167," ",$G3167),AllocFactorMatrix,(P$4+1),FALSE)*$E3167</f>
        <v>6840.5840068381049</v>
      </c>
      <c r="Q3167" s="22">
        <f ca="1">VLOOKUP(CONCATENATE($F3167," ",$G3167),AllocFactorMatrix,(Q$4+1),FALSE)*$E3167</f>
        <v>0</v>
      </c>
      <c r="R3167" s="22">
        <f t="shared" ca="1" si="1467"/>
        <v>238544.45296807055</v>
      </c>
      <c r="S3167" s="22">
        <f ca="1">VLOOKUP(CONCATENATE($F3167," ",$G3167),AllocFactorMatrix,(S$4+1),FALSE)*$E3167</f>
        <v>7731.3430595280606</v>
      </c>
      <c r="T3167" s="22">
        <f ca="1">VLOOKUP(CONCATENATE($F3167," ",$G3167),AllocFactorMatrix,(T$4+1),FALSE)*$E3167</f>
        <v>136667.40221246373</v>
      </c>
      <c r="U3167" s="22">
        <f ca="1">VLOOKUP(CONCATENATE($F3167," ",$G3167),AllocFactorMatrix,(U$4+1),FALSE)*$E3167</f>
        <v>566223.65599271352</v>
      </c>
      <c r="V3167" s="22">
        <f ca="1">VLOOKUP(CONCATENATE($F3167," ",$G3167),AllocFactorMatrix,(V$4+1),FALSE)*$E3167</f>
        <v>63069.805021389431</v>
      </c>
      <c r="W3167" s="22">
        <f t="shared" ca="1" si="1476"/>
        <v>773692.20628609473</v>
      </c>
      <c r="X3167" s="22">
        <f ca="1">VLOOKUP(CONCATENATE($F3167," ",$G3167),AllocFactorMatrix,(X$4+1),FALSE)*$E3167</f>
        <v>51599.190193175054</v>
      </c>
      <c r="Y3167" s="22">
        <f ca="1">VLOOKUP(CONCATENATE($F3167," ",$G3167),AllocFactorMatrix,(Y$4+1),FALSE)*$E3167</f>
        <v>922.67745907651727</v>
      </c>
      <c r="Z3167" s="22">
        <f t="shared" ca="1" si="1475"/>
        <v>52521.867652251574</v>
      </c>
      <c r="AA3167" s="22">
        <f ca="1">VLOOKUP(CONCATENATE($F3167," ",$G3167),AllocFactorMatrix,(AA$4+1),FALSE)*$E3167</f>
        <v>819.06642817492479</v>
      </c>
      <c r="AB3167" s="22">
        <f ca="1">VLOOKUP(CONCATENATE($F3167," ",$G3167),AllocFactorMatrix,(AB$4+1),FALSE)*$E3167</f>
        <v>64294.013098309602</v>
      </c>
      <c r="AC3167" s="22">
        <f ca="1">VLOOKUP(CONCATENATE($F3167," ",$G3167),AllocFactorMatrix,(AC$4+1),FALSE)*$E3167</f>
        <v>9216.3450519607595</v>
      </c>
    </row>
    <row r="3168" spans="4:29" hidden="1" outlineLevel="1">
      <c r="F3168" s="42" t="str">
        <f>F3175</f>
        <v>PROD_DEMAND</v>
      </c>
      <c r="G3168" s="17" t="str">
        <f>$G$8</f>
        <v>PRODUCTION</v>
      </c>
      <c r="H3168" s="21">
        <f t="shared" si="1469"/>
        <v>0</v>
      </c>
      <c r="I3168" s="22">
        <f>VLOOKUP(CONCATENATE($F3168," ",$G3168),AllocFactorMatrix,(I$4+1),FALSE)*$E3175</f>
        <v>0</v>
      </c>
      <c r="J3168" s="22">
        <f>VLOOKUP(CONCATENATE($F3168," ",$G3168),AllocFactorMatrix,(J$4+1),FALSE)*$E3175</f>
        <v>0</v>
      </c>
      <c r="K3168" s="22">
        <f>VLOOKUP(CONCATENATE($F3168," ",$G3168),AllocFactorMatrix,(K$4+1),FALSE)*$E3175</f>
        <v>0</v>
      </c>
      <c r="L3168" s="22">
        <f>VLOOKUP(CONCATENATE($F3168," ",$G3168),AllocFactorMatrix,(L$4+1),FALSE)*$E3175</f>
        <v>0</v>
      </c>
      <c r="M3168" s="22">
        <f t="shared" si="1474"/>
        <v>0</v>
      </c>
      <c r="N3168" s="22">
        <f>VLOOKUP(CONCATENATE($F3168," ",$G3168),AllocFactorMatrix,(N$4+1),FALSE)*$E3175</f>
        <v>0</v>
      </c>
      <c r="O3168" s="22">
        <f>VLOOKUP(CONCATENATE($F3168," ",$G3168),AllocFactorMatrix,(O$4+1),FALSE)*$E3175</f>
        <v>0</v>
      </c>
      <c r="P3168" s="22">
        <f>VLOOKUP(CONCATENATE($F3168," ",$G3168),AllocFactorMatrix,(P$4+1),FALSE)*$E3175</f>
        <v>0</v>
      </c>
      <c r="Q3168" s="22">
        <f>VLOOKUP(CONCATENATE($F3168," ",$G3168),AllocFactorMatrix,(Q$4+1),FALSE)*$E3175</f>
        <v>0</v>
      </c>
      <c r="R3168" s="22">
        <f t="shared" ref="R3168:R3175" si="1477">SUBTOTAL(9,N3168:Q3168)</f>
        <v>0</v>
      </c>
      <c r="S3168" s="22">
        <f>VLOOKUP(CONCATENATE($F3168," ",$G3168),AllocFactorMatrix,(S$4+1),FALSE)*$E3175</f>
        <v>0</v>
      </c>
      <c r="T3168" s="22">
        <f>VLOOKUP(CONCATENATE($F3168," ",$G3168),AllocFactorMatrix,(T$4+1),FALSE)*$E3175</f>
        <v>0</v>
      </c>
      <c r="U3168" s="22">
        <f>VLOOKUP(CONCATENATE($F3168," ",$G3168),AllocFactorMatrix,(U$4+1),FALSE)*$E3175</f>
        <v>0</v>
      </c>
      <c r="V3168" s="22">
        <f>VLOOKUP(CONCATENATE($F3168," ",$G3168),AllocFactorMatrix,(V$4+1),FALSE)*$E3175</f>
        <v>0</v>
      </c>
      <c r="W3168" s="22">
        <f>SUBTOTAL(9,S3168:V3168)</f>
        <v>0</v>
      </c>
      <c r="X3168" s="22">
        <f>VLOOKUP(CONCATENATE($F3168," ",$G3168),AllocFactorMatrix,(X$4+1),FALSE)*$E3175</f>
        <v>0</v>
      </c>
      <c r="Y3168" s="22">
        <f>VLOOKUP(CONCATENATE($F3168," ",$G3168),AllocFactorMatrix,(Y$4+1),FALSE)*$E3175</f>
        <v>0</v>
      </c>
      <c r="Z3168" s="22">
        <f t="shared" ref="Z3168:Z3175" si="1478">SUBTOTAL(9,X3168:Y3168)</f>
        <v>0</v>
      </c>
      <c r="AA3168" s="22">
        <f>VLOOKUP(CONCATENATE($F3168," ",$G3168),AllocFactorMatrix,(AA$4+1),FALSE)*$E3175</f>
        <v>0</v>
      </c>
      <c r="AB3168" s="22">
        <f>VLOOKUP(CONCATENATE($F3168," ",$G3168),AllocFactorMatrix,(AB$4+1),FALSE)*$E3175</f>
        <v>0</v>
      </c>
      <c r="AC3168" s="22">
        <f>VLOOKUP(CONCATENATE($F3168," ",$G3168),AllocFactorMatrix,(AC$4+1),FALSE)*$E3175</f>
        <v>0</v>
      </c>
    </row>
    <row r="3169" spans="4:29" hidden="1" outlineLevel="1">
      <c r="F3169" s="42" t="str">
        <f>F3175</f>
        <v>PROD_DEMAND</v>
      </c>
      <c r="G3169" s="17" t="str">
        <f>$G$9</f>
        <v>BULKTRAN</v>
      </c>
      <c r="H3169" s="21">
        <f t="shared" si="1469"/>
        <v>0</v>
      </c>
      <c r="I3169" s="22">
        <f>VLOOKUP(CONCATENATE($F3169," ",$G3169),AllocFactorMatrix,(I$4+1),FALSE)*$E3175</f>
        <v>0</v>
      </c>
      <c r="J3169" s="22">
        <f>VLOOKUP(CONCATENATE($F3169," ",$G3169),AllocFactorMatrix,(J$4+1),FALSE)*$E3175</f>
        <v>0</v>
      </c>
      <c r="K3169" s="22">
        <f>VLOOKUP(CONCATENATE($F3169," ",$G3169),AllocFactorMatrix,(K$4+1),FALSE)*$E3175</f>
        <v>0</v>
      </c>
      <c r="L3169" s="22">
        <f>VLOOKUP(CONCATENATE($F3169," ",$G3169),AllocFactorMatrix,(L$4+1),FALSE)*$E3175</f>
        <v>0</v>
      </c>
      <c r="M3169" s="22">
        <f t="shared" si="1474"/>
        <v>0</v>
      </c>
      <c r="N3169" s="22">
        <f>VLOOKUP(CONCATENATE($F3169," ",$G3169),AllocFactorMatrix,(N$4+1),FALSE)*$E3175</f>
        <v>0</v>
      </c>
      <c r="O3169" s="22">
        <f>VLOOKUP(CONCATENATE($F3169," ",$G3169),AllocFactorMatrix,(O$4+1),FALSE)*$E3175</f>
        <v>0</v>
      </c>
      <c r="P3169" s="22">
        <f>VLOOKUP(CONCATENATE($F3169," ",$G3169),AllocFactorMatrix,(P$4+1),FALSE)*$E3175</f>
        <v>0</v>
      </c>
      <c r="Q3169" s="22">
        <f>VLOOKUP(CONCATENATE($F3169," ",$G3169),AllocFactorMatrix,(Q$4+1),FALSE)*$E3175</f>
        <v>0</v>
      </c>
      <c r="R3169" s="22">
        <f t="shared" si="1477"/>
        <v>0</v>
      </c>
      <c r="S3169" s="22">
        <f>VLOOKUP(CONCATENATE($F3169," ",$G3169),AllocFactorMatrix,(S$4+1),FALSE)*$E3175</f>
        <v>0</v>
      </c>
      <c r="T3169" s="22">
        <f>VLOOKUP(CONCATENATE($F3169," ",$G3169),AllocFactorMatrix,(T$4+1),FALSE)*$E3175</f>
        <v>0</v>
      </c>
      <c r="U3169" s="22">
        <f>VLOOKUP(CONCATENATE($F3169," ",$G3169),AllocFactorMatrix,(U$4+1),FALSE)*$E3175</f>
        <v>0</v>
      </c>
      <c r="V3169" s="22">
        <f>VLOOKUP(CONCATENATE($F3169," ",$G3169),AllocFactorMatrix,(V$4+1),FALSE)*$E3175</f>
        <v>0</v>
      </c>
      <c r="W3169" s="22">
        <f t="shared" ref="W3169:W3175" si="1479">SUBTOTAL(9,S3169:V3169)</f>
        <v>0</v>
      </c>
      <c r="X3169" s="22">
        <f>VLOOKUP(CONCATENATE($F3169," ",$G3169),AllocFactorMatrix,(X$4+1),FALSE)*$E3175</f>
        <v>0</v>
      </c>
      <c r="Y3169" s="22">
        <f>VLOOKUP(CONCATENATE($F3169," ",$G3169),AllocFactorMatrix,(Y$4+1),FALSE)*$E3175</f>
        <v>0</v>
      </c>
      <c r="Z3169" s="22">
        <f t="shared" si="1478"/>
        <v>0</v>
      </c>
      <c r="AA3169" s="22">
        <f>VLOOKUP(CONCATENATE($F3169," ",$G3169),AllocFactorMatrix,(AA$4+1),FALSE)*$E3175</f>
        <v>0</v>
      </c>
      <c r="AB3169" s="22">
        <f>VLOOKUP(CONCATENATE($F3169," ",$G3169),AllocFactorMatrix,(AB$4+1),FALSE)*$E3175</f>
        <v>0</v>
      </c>
      <c r="AC3169" s="22">
        <f>VLOOKUP(CONCATENATE($F3169," ",$G3169),AllocFactorMatrix,(AC$4+1),FALSE)*$E3175</f>
        <v>0</v>
      </c>
    </row>
    <row r="3170" spans="4:29" hidden="1" outlineLevel="1">
      <c r="F3170" s="42" t="str">
        <f>F3175</f>
        <v>PROD_DEMAND</v>
      </c>
      <c r="G3170" s="17" t="str">
        <f>$G$10</f>
        <v>SUBTRAN</v>
      </c>
      <c r="H3170" s="21">
        <f t="shared" si="1469"/>
        <v>0</v>
      </c>
      <c r="I3170" s="22">
        <f>VLOOKUP(CONCATENATE($F3170," ",$G3170),AllocFactorMatrix,(I$4+1),FALSE)*$E3175</f>
        <v>0</v>
      </c>
      <c r="J3170" s="22">
        <f>VLOOKUP(CONCATENATE($F3170," ",$G3170),AllocFactorMatrix,(J$4+1),FALSE)*$E3175</f>
        <v>0</v>
      </c>
      <c r="K3170" s="22">
        <f>VLOOKUP(CONCATENATE($F3170," ",$G3170),AllocFactorMatrix,(K$4+1),FALSE)*$E3175</f>
        <v>0</v>
      </c>
      <c r="L3170" s="22">
        <f>VLOOKUP(CONCATENATE($F3170," ",$G3170),AllocFactorMatrix,(L$4+1),FALSE)*$E3175</f>
        <v>0</v>
      </c>
      <c r="M3170" s="22">
        <f t="shared" si="1474"/>
        <v>0</v>
      </c>
      <c r="N3170" s="22">
        <f>VLOOKUP(CONCATENATE($F3170," ",$G3170),AllocFactorMatrix,(N$4+1),FALSE)*$E3175</f>
        <v>0</v>
      </c>
      <c r="O3170" s="22">
        <f>VLOOKUP(CONCATENATE($F3170," ",$G3170),AllocFactorMatrix,(O$4+1),FALSE)*$E3175</f>
        <v>0</v>
      </c>
      <c r="P3170" s="22">
        <f>VLOOKUP(CONCATENATE($F3170," ",$G3170),AllocFactorMatrix,(P$4+1),FALSE)*$E3175</f>
        <v>0</v>
      </c>
      <c r="Q3170" s="22">
        <f>VLOOKUP(CONCATENATE($F3170," ",$G3170),AllocFactorMatrix,(Q$4+1),FALSE)*$E3175</f>
        <v>0</v>
      </c>
      <c r="R3170" s="22">
        <f t="shared" si="1477"/>
        <v>0</v>
      </c>
      <c r="S3170" s="22">
        <f>VLOOKUP(CONCATENATE($F3170," ",$G3170),AllocFactorMatrix,(S$4+1),FALSE)*$E3175</f>
        <v>0</v>
      </c>
      <c r="T3170" s="22">
        <f>VLOOKUP(CONCATENATE($F3170," ",$G3170),AllocFactorMatrix,(T$4+1),FALSE)*$E3175</f>
        <v>0</v>
      </c>
      <c r="U3170" s="22">
        <f>VLOOKUP(CONCATENATE($F3170," ",$G3170),AllocFactorMatrix,(U$4+1),FALSE)*$E3175</f>
        <v>0</v>
      </c>
      <c r="V3170" s="22">
        <f>VLOOKUP(CONCATENATE($F3170," ",$G3170),AllocFactorMatrix,(V$4+1),FALSE)*$E3175</f>
        <v>0</v>
      </c>
      <c r="W3170" s="22">
        <f t="shared" si="1479"/>
        <v>0</v>
      </c>
      <c r="X3170" s="22">
        <f>VLOOKUP(CONCATENATE($F3170," ",$G3170),AllocFactorMatrix,(X$4+1),FALSE)*$E3175</f>
        <v>0</v>
      </c>
      <c r="Y3170" s="22">
        <f>VLOOKUP(CONCATENATE($F3170," ",$G3170),AllocFactorMatrix,(Y$4+1),FALSE)*$E3175</f>
        <v>0</v>
      </c>
      <c r="Z3170" s="22">
        <f t="shared" si="1478"/>
        <v>0</v>
      </c>
      <c r="AA3170" s="22">
        <f>VLOOKUP(CONCATENATE($F3170," ",$G3170),AllocFactorMatrix,(AA$4+1),FALSE)*$E3175</f>
        <v>0</v>
      </c>
      <c r="AB3170" s="22">
        <f>VLOOKUP(CONCATENATE($F3170," ",$G3170),AllocFactorMatrix,(AB$4+1),FALSE)*$E3175</f>
        <v>0</v>
      </c>
      <c r="AC3170" s="22">
        <f>VLOOKUP(CONCATENATE($F3170," ",$G3170),AllocFactorMatrix,(AC$4+1),FALSE)*$E3175</f>
        <v>0</v>
      </c>
    </row>
    <row r="3171" spans="4:29" hidden="1" outlineLevel="1">
      <c r="F3171" s="42" t="str">
        <f>F3175</f>
        <v>PROD_DEMAND</v>
      </c>
      <c r="G3171" s="17" t="str">
        <f>$G$11</f>
        <v>DISTPRI</v>
      </c>
      <c r="H3171" s="21">
        <f t="shared" si="1469"/>
        <v>0</v>
      </c>
      <c r="I3171" s="22">
        <f>VLOOKUP(CONCATENATE($F3171," ",$G3171),AllocFactorMatrix,(I$4+1),FALSE)*$E3175</f>
        <v>0</v>
      </c>
      <c r="J3171" s="22">
        <f>VLOOKUP(CONCATENATE($F3171," ",$G3171),AllocFactorMatrix,(J$4+1),FALSE)*$E3175</f>
        <v>0</v>
      </c>
      <c r="K3171" s="22">
        <f>VLOOKUP(CONCATENATE($F3171," ",$G3171),AllocFactorMatrix,(K$4+1),FALSE)*$E3175</f>
        <v>0</v>
      </c>
      <c r="L3171" s="22">
        <f>VLOOKUP(CONCATENATE($F3171," ",$G3171),AllocFactorMatrix,(L$4+1),FALSE)*$E3175</f>
        <v>0</v>
      </c>
      <c r="M3171" s="22">
        <f t="shared" si="1474"/>
        <v>0</v>
      </c>
      <c r="N3171" s="22">
        <f>VLOOKUP(CONCATENATE($F3171," ",$G3171),AllocFactorMatrix,(N$4+1),FALSE)*$E3175</f>
        <v>0</v>
      </c>
      <c r="O3171" s="22">
        <f>VLOOKUP(CONCATENATE($F3171," ",$G3171),AllocFactorMatrix,(O$4+1),FALSE)*$E3175</f>
        <v>0</v>
      </c>
      <c r="P3171" s="22">
        <f>VLOOKUP(CONCATENATE($F3171," ",$G3171),AllocFactorMatrix,(P$4+1),FALSE)*$E3175</f>
        <v>0</v>
      </c>
      <c r="Q3171" s="22">
        <f>VLOOKUP(CONCATENATE($F3171," ",$G3171),AllocFactorMatrix,(Q$4+1),FALSE)*$E3175</f>
        <v>0</v>
      </c>
      <c r="R3171" s="22">
        <f t="shared" si="1477"/>
        <v>0</v>
      </c>
      <c r="S3171" s="22">
        <f>VLOOKUP(CONCATENATE($F3171," ",$G3171),AllocFactorMatrix,(S$4+1),FALSE)*$E3175</f>
        <v>0</v>
      </c>
      <c r="T3171" s="22">
        <f>VLOOKUP(CONCATENATE($F3171," ",$G3171),AllocFactorMatrix,(T$4+1),FALSE)*$E3175</f>
        <v>0</v>
      </c>
      <c r="U3171" s="22">
        <f>VLOOKUP(CONCATENATE($F3171," ",$G3171),AllocFactorMatrix,(U$4+1),FALSE)*$E3175</f>
        <v>0</v>
      </c>
      <c r="V3171" s="22">
        <f>VLOOKUP(CONCATENATE($F3171," ",$G3171),AllocFactorMatrix,(V$4+1),FALSE)*$E3175</f>
        <v>0</v>
      </c>
      <c r="W3171" s="22">
        <f t="shared" si="1479"/>
        <v>0</v>
      </c>
      <c r="X3171" s="22">
        <f>VLOOKUP(CONCATENATE($F3171," ",$G3171),AllocFactorMatrix,(X$4+1),FALSE)*$E3175</f>
        <v>0</v>
      </c>
      <c r="Y3171" s="22">
        <f>VLOOKUP(CONCATENATE($F3171," ",$G3171),AllocFactorMatrix,(Y$4+1),FALSE)*$E3175</f>
        <v>0</v>
      </c>
      <c r="Z3171" s="22">
        <f t="shared" si="1478"/>
        <v>0</v>
      </c>
      <c r="AA3171" s="22">
        <f>VLOOKUP(CONCATENATE($F3171," ",$G3171),AllocFactorMatrix,(AA$4+1),FALSE)*$E3175</f>
        <v>0</v>
      </c>
      <c r="AB3171" s="22">
        <f>VLOOKUP(CONCATENATE($F3171," ",$G3171),AllocFactorMatrix,(AB$4+1),FALSE)*$E3175</f>
        <v>0</v>
      </c>
      <c r="AC3171" s="22">
        <f>VLOOKUP(CONCATENATE($F3171," ",$G3171),AllocFactorMatrix,(AC$4+1),FALSE)*$E3175</f>
        <v>0</v>
      </c>
    </row>
    <row r="3172" spans="4:29" hidden="1" outlineLevel="1">
      <c r="F3172" s="42" t="str">
        <f>F3175</f>
        <v>PROD_DEMAND</v>
      </c>
      <c r="G3172" s="17" t="str">
        <f>$G$12</f>
        <v>DISTSEC</v>
      </c>
      <c r="H3172" s="21">
        <f t="shared" si="1469"/>
        <v>0</v>
      </c>
      <c r="I3172" s="22">
        <f>VLOOKUP(CONCATENATE($F3172," ",$G3172),AllocFactorMatrix,(I$4+1),FALSE)*$E3175</f>
        <v>0</v>
      </c>
      <c r="J3172" s="22">
        <f>VLOOKUP(CONCATENATE($F3172," ",$G3172),AllocFactorMatrix,(J$4+1),FALSE)*$E3175</f>
        <v>0</v>
      </c>
      <c r="K3172" s="22">
        <f>VLOOKUP(CONCATENATE($F3172," ",$G3172),AllocFactorMatrix,(K$4+1),FALSE)*$E3175</f>
        <v>0</v>
      </c>
      <c r="L3172" s="22">
        <f>VLOOKUP(CONCATENATE($F3172," ",$G3172),AllocFactorMatrix,(L$4+1),FALSE)*$E3175</f>
        <v>0</v>
      </c>
      <c r="M3172" s="22">
        <f t="shared" si="1474"/>
        <v>0</v>
      </c>
      <c r="N3172" s="22">
        <f>VLOOKUP(CONCATENATE($F3172," ",$G3172),AllocFactorMatrix,(N$4+1),FALSE)*$E3175</f>
        <v>0</v>
      </c>
      <c r="O3172" s="22">
        <f>VLOOKUP(CONCATENATE($F3172," ",$G3172),AllocFactorMatrix,(O$4+1),FALSE)*$E3175</f>
        <v>0</v>
      </c>
      <c r="P3172" s="22">
        <f>VLOOKUP(CONCATENATE($F3172," ",$G3172),AllocFactorMatrix,(P$4+1),FALSE)*$E3175</f>
        <v>0</v>
      </c>
      <c r="Q3172" s="22">
        <f>VLOOKUP(CONCATENATE($F3172," ",$G3172),AllocFactorMatrix,(Q$4+1),FALSE)*$E3175</f>
        <v>0</v>
      </c>
      <c r="R3172" s="22">
        <f t="shared" si="1477"/>
        <v>0</v>
      </c>
      <c r="S3172" s="22">
        <f>VLOOKUP(CONCATENATE($F3172," ",$G3172),AllocFactorMatrix,(S$4+1),FALSE)*$E3175</f>
        <v>0</v>
      </c>
      <c r="T3172" s="22">
        <f>VLOOKUP(CONCATENATE($F3172," ",$G3172),AllocFactorMatrix,(T$4+1),FALSE)*$E3175</f>
        <v>0</v>
      </c>
      <c r="U3172" s="22">
        <f>VLOOKUP(CONCATENATE($F3172," ",$G3172),AllocFactorMatrix,(U$4+1),FALSE)*$E3175</f>
        <v>0</v>
      </c>
      <c r="V3172" s="22">
        <f>VLOOKUP(CONCATENATE($F3172," ",$G3172),AllocFactorMatrix,(V$4+1),FALSE)*$E3175</f>
        <v>0</v>
      </c>
      <c r="W3172" s="22">
        <f t="shared" si="1479"/>
        <v>0</v>
      </c>
      <c r="X3172" s="22">
        <f>VLOOKUP(CONCATENATE($F3172," ",$G3172),AllocFactorMatrix,(X$4+1),FALSE)*$E3175</f>
        <v>0</v>
      </c>
      <c r="Y3172" s="22">
        <f>VLOOKUP(CONCATENATE($F3172," ",$G3172),AllocFactorMatrix,(Y$4+1),FALSE)*$E3175</f>
        <v>0</v>
      </c>
      <c r="Z3172" s="22">
        <f t="shared" si="1478"/>
        <v>0</v>
      </c>
      <c r="AA3172" s="22">
        <f>VLOOKUP(CONCATENATE($F3172," ",$G3172),AllocFactorMatrix,(AA$4+1),FALSE)*$E3175</f>
        <v>0</v>
      </c>
      <c r="AB3172" s="22">
        <f>VLOOKUP(CONCATENATE($F3172," ",$G3172),AllocFactorMatrix,(AB$4+1),FALSE)*$E3175</f>
        <v>0</v>
      </c>
      <c r="AC3172" s="22">
        <f>VLOOKUP(CONCATENATE($F3172," ",$G3172),AllocFactorMatrix,(AC$4+1),FALSE)*$E3175</f>
        <v>0</v>
      </c>
    </row>
    <row r="3173" spans="4:29" hidden="1" outlineLevel="1">
      <c r="F3173" s="42" t="str">
        <f>F3175</f>
        <v>PROD_DEMAND</v>
      </c>
      <c r="G3173" s="17" t="str">
        <f>$G$13</f>
        <v>ENERGY</v>
      </c>
      <c r="H3173" s="21">
        <f t="shared" si="1469"/>
        <v>0</v>
      </c>
      <c r="I3173" s="22">
        <f>VLOOKUP(CONCATENATE($F3173," ",$G3173),AllocFactorMatrix,(I$4+1),FALSE)*$E3175</f>
        <v>0</v>
      </c>
      <c r="J3173" s="22">
        <f>VLOOKUP(CONCATENATE($F3173," ",$G3173),AllocFactorMatrix,(J$4+1),FALSE)*$E3175</f>
        <v>0</v>
      </c>
      <c r="K3173" s="22">
        <f>VLOOKUP(CONCATENATE($F3173," ",$G3173),AllocFactorMatrix,(K$4+1),FALSE)*$E3175</f>
        <v>0</v>
      </c>
      <c r="L3173" s="22">
        <f>VLOOKUP(CONCATENATE($F3173," ",$G3173),AllocFactorMatrix,(L$4+1),FALSE)*$E3175</f>
        <v>0</v>
      </c>
      <c r="M3173" s="22">
        <f t="shared" si="1474"/>
        <v>0</v>
      </c>
      <c r="N3173" s="22">
        <f>VLOOKUP(CONCATENATE($F3173," ",$G3173),AllocFactorMatrix,(N$4+1),FALSE)*$E3175</f>
        <v>0</v>
      </c>
      <c r="O3173" s="22">
        <f>VLOOKUP(CONCATENATE($F3173," ",$G3173),AllocFactorMatrix,(O$4+1),FALSE)*$E3175</f>
        <v>0</v>
      </c>
      <c r="P3173" s="22">
        <f>VLOOKUP(CONCATENATE($F3173," ",$G3173),AllocFactorMatrix,(P$4+1),FALSE)*$E3175</f>
        <v>0</v>
      </c>
      <c r="Q3173" s="22">
        <f>VLOOKUP(CONCATENATE($F3173," ",$G3173),AllocFactorMatrix,(Q$4+1),FALSE)*$E3175</f>
        <v>0</v>
      </c>
      <c r="R3173" s="22">
        <f t="shared" si="1477"/>
        <v>0</v>
      </c>
      <c r="S3173" s="22">
        <f>VLOOKUP(CONCATENATE($F3173," ",$G3173),AllocFactorMatrix,(S$4+1),FALSE)*$E3175</f>
        <v>0</v>
      </c>
      <c r="T3173" s="22">
        <f>VLOOKUP(CONCATENATE($F3173," ",$G3173),AllocFactorMatrix,(T$4+1),FALSE)*$E3175</f>
        <v>0</v>
      </c>
      <c r="U3173" s="22">
        <f>VLOOKUP(CONCATENATE($F3173," ",$G3173),AllocFactorMatrix,(U$4+1),FALSE)*$E3175</f>
        <v>0</v>
      </c>
      <c r="V3173" s="22">
        <f>VLOOKUP(CONCATENATE($F3173," ",$G3173),AllocFactorMatrix,(V$4+1),FALSE)*$E3175</f>
        <v>0</v>
      </c>
      <c r="W3173" s="22">
        <f t="shared" si="1479"/>
        <v>0</v>
      </c>
      <c r="X3173" s="22">
        <f>VLOOKUP(CONCATENATE($F3173," ",$G3173),AllocFactorMatrix,(X$4+1),FALSE)*$E3175</f>
        <v>0</v>
      </c>
      <c r="Y3173" s="22">
        <f>VLOOKUP(CONCATENATE($F3173," ",$G3173),AllocFactorMatrix,(Y$4+1),FALSE)*$E3175</f>
        <v>0</v>
      </c>
      <c r="Z3173" s="22">
        <f t="shared" si="1478"/>
        <v>0</v>
      </c>
      <c r="AA3173" s="22">
        <f>VLOOKUP(CONCATENATE($F3173," ",$G3173),AllocFactorMatrix,(AA$4+1),FALSE)*$E3175</f>
        <v>0</v>
      </c>
      <c r="AB3173" s="22">
        <f>VLOOKUP(CONCATENATE($F3173," ",$G3173),AllocFactorMatrix,(AB$4+1),FALSE)*$E3175</f>
        <v>0</v>
      </c>
      <c r="AC3173" s="22">
        <f>VLOOKUP(CONCATENATE($F3173," ",$G3173),AllocFactorMatrix,(AC$4+1),FALSE)*$E3175</f>
        <v>0</v>
      </c>
    </row>
    <row r="3174" spans="4:29" hidden="1" outlineLevel="1">
      <c r="F3174" s="42" t="str">
        <f>F3175</f>
        <v>PROD_DEMAND</v>
      </c>
      <c r="G3174" s="17" t="str">
        <f>$G$14</f>
        <v>CUSTOMER</v>
      </c>
      <c r="H3174" s="21">
        <f t="shared" si="1469"/>
        <v>0</v>
      </c>
      <c r="I3174" s="22">
        <f>VLOOKUP(CONCATENATE($F3174," ",$G3174),AllocFactorMatrix,(I$4+1),FALSE)*$E3175</f>
        <v>0</v>
      </c>
      <c r="J3174" s="22">
        <f>VLOOKUP(CONCATENATE($F3174," ",$G3174),AllocFactorMatrix,(J$4+1),FALSE)*$E3175</f>
        <v>0</v>
      </c>
      <c r="K3174" s="22">
        <f>VLOOKUP(CONCATENATE($F3174," ",$G3174),AllocFactorMatrix,(K$4+1),FALSE)*$E3175</f>
        <v>0</v>
      </c>
      <c r="L3174" s="22">
        <f>VLOOKUP(CONCATENATE($F3174," ",$G3174),AllocFactorMatrix,(L$4+1),FALSE)*$E3175</f>
        <v>0</v>
      </c>
      <c r="M3174" s="22">
        <f t="shared" si="1474"/>
        <v>0</v>
      </c>
      <c r="N3174" s="22">
        <f>VLOOKUP(CONCATENATE($F3174," ",$G3174),AllocFactorMatrix,(N$4+1),FALSE)*$E3175</f>
        <v>0</v>
      </c>
      <c r="O3174" s="22">
        <f>VLOOKUP(CONCATENATE($F3174," ",$G3174),AllocFactorMatrix,(O$4+1),FALSE)*$E3175</f>
        <v>0</v>
      </c>
      <c r="P3174" s="22">
        <f>VLOOKUP(CONCATENATE($F3174," ",$G3174),AllocFactorMatrix,(P$4+1),FALSE)*$E3175</f>
        <v>0</v>
      </c>
      <c r="Q3174" s="22">
        <f>VLOOKUP(CONCATENATE($F3174," ",$G3174),AllocFactorMatrix,(Q$4+1),FALSE)*$E3175</f>
        <v>0</v>
      </c>
      <c r="R3174" s="22">
        <f t="shared" si="1477"/>
        <v>0</v>
      </c>
      <c r="S3174" s="22">
        <f>VLOOKUP(CONCATENATE($F3174," ",$G3174),AllocFactorMatrix,(S$4+1),FALSE)*$E3175</f>
        <v>0</v>
      </c>
      <c r="T3174" s="22">
        <f>VLOOKUP(CONCATENATE($F3174," ",$G3174),AllocFactorMatrix,(T$4+1),FALSE)*$E3175</f>
        <v>0</v>
      </c>
      <c r="U3174" s="22">
        <f>VLOOKUP(CONCATENATE($F3174," ",$G3174),AllocFactorMatrix,(U$4+1),FALSE)*$E3175</f>
        <v>0</v>
      </c>
      <c r="V3174" s="22">
        <f>VLOOKUP(CONCATENATE($F3174," ",$G3174),AllocFactorMatrix,(V$4+1),FALSE)*$E3175</f>
        <v>0</v>
      </c>
      <c r="W3174" s="22">
        <f t="shared" si="1479"/>
        <v>0</v>
      </c>
      <c r="X3174" s="22">
        <f>VLOOKUP(CONCATENATE($F3174," ",$G3174),AllocFactorMatrix,(X$4+1),FALSE)*$E3175</f>
        <v>0</v>
      </c>
      <c r="Y3174" s="22">
        <f>VLOOKUP(CONCATENATE($F3174," ",$G3174),AllocFactorMatrix,(Y$4+1),FALSE)*$E3175</f>
        <v>0</v>
      </c>
      <c r="Z3174" s="22">
        <f t="shared" si="1478"/>
        <v>0</v>
      </c>
      <c r="AA3174" s="22">
        <f>VLOOKUP(CONCATENATE($F3174," ",$G3174),AllocFactorMatrix,(AA$4+1),FALSE)*$E3175</f>
        <v>0</v>
      </c>
      <c r="AB3174" s="22">
        <f>VLOOKUP(CONCATENATE($F3174," ",$G3174),AllocFactorMatrix,(AB$4+1),FALSE)*$E3175</f>
        <v>0</v>
      </c>
      <c r="AC3174" s="22">
        <f>VLOOKUP(CONCATENATE($F3174," ",$G3174),AllocFactorMatrix,(AC$4+1),FALSE)*$E3175</f>
        <v>0</v>
      </c>
    </row>
    <row r="3175" spans="4:29" collapsed="1">
      <c r="D3175" s="17" t="s">
        <v>667</v>
      </c>
      <c r="E3175" s="19"/>
      <c r="F3175" s="42" t="s">
        <v>29</v>
      </c>
      <c r="G3175" s="17" t="str">
        <f>$G$15</f>
        <v>TOTAL</v>
      </c>
      <c r="H3175" s="21">
        <f t="shared" si="1469"/>
        <v>0</v>
      </c>
      <c r="I3175" s="22">
        <f>VLOOKUP(CONCATENATE($F3175," ",$G3175),AllocFactorMatrix,(I$4+1),FALSE)*$E3175</f>
        <v>0</v>
      </c>
      <c r="J3175" s="22">
        <f>VLOOKUP(CONCATENATE($F3175," ",$G3175),AllocFactorMatrix,(J$4+1),FALSE)*$E3175</f>
        <v>0</v>
      </c>
      <c r="K3175" s="22">
        <f>VLOOKUP(CONCATENATE($F3175," ",$G3175),AllocFactorMatrix,(K$4+1),FALSE)*$E3175</f>
        <v>0</v>
      </c>
      <c r="L3175" s="22">
        <f>VLOOKUP(CONCATENATE($F3175," ",$G3175),AllocFactorMatrix,(L$4+1),FALSE)*$E3175</f>
        <v>0</v>
      </c>
      <c r="M3175" s="22">
        <f t="shared" si="1474"/>
        <v>0</v>
      </c>
      <c r="N3175" s="22">
        <f>VLOOKUP(CONCATENATE($F3175," ",$G3175),AllocFactorMatrix,(N$4+1),FALSE)*$E3175</f>
        <v>0</v>
      </c>
      <c r="O3175" s="22">
        <f>VLOOKUP(CONCATENATE($F3175," ",$G3175),AllocFactorMatrix,(O$4+1),FALSE)*$E3175</f>
        <v>0</v>
      </c>
      <c r="P3175" s="22">
        <f>VLOOKUP(CONCATENATE($F3175," ",$G3175),AllocFactorMatrix,(P$4+1),FALSE)*$E3175</f>
        <v>0</v>
      </c>
      <c r="Q3175" s="22">
        <f>VLOOKUP(CONCATENATE($F3175," ",$G3175),AllocFactorMatrix,(Q$4+1),FALSE)*$E3175</f>
        <v>0</v>
      </c>
      <c r="R3175" s="22">
        <f t="shared" si="1477"/>
        <v>0</v>
      </c>
      <c r="S3175" s="22">
        <f>VLOOKUP(CONCATENATE($F3175," ",$G3175),AllocFactorMatrix,(S$4+1),FALSE)*$E3175</f>
        <v>0</v>
      </c>
      <c r="T3175" s="22">
        <f>VLOOKUP(CONCATENATE($F3175," ",$G3175),AllocFactorMatrix,(T$4+1),FALSE)*$E3175</f>
        <v>0</v>
      </c>
      <c r="U3175" s="22">
        <f>VLOOKUP(CONCATENATE($F3175," ",$G3175),AllocFactorMatrix,(U$4+1),FALSE)*$E3175</f>
        <v>0</v>
      </c>
      <c r="V3175" s="22">
        <f>VLOOKUP(CONCATENATE($F3175," ",$G3175),AllocFactorMatrix,(V$4+1),FALSE)*$E3175</f>
        <v>0</v>
      </c>
      <c r="W3175" s="22">
        <f t="shared" si="1479"/>
        <v>0</v>
      </c>
      <c r="X3175" s="22">
        <f>VLOOKUP(CONCATENATE($F3175," ",$G3175),AllocFactorMatrix,(X$4+1),FALSE)*$E3175</f>
        <v>0</v>
      </c>
      <c r="Y3175" s="22">
        <f>VLOOKUP(CONCATENATE($F3175," ",$G3175),AllocFactorMatrix,(Y$4+1),FALSE)*$E3175</f>
        <v>0</v>
      </c>
      <c r="Z3175" s="22">
        <f t="shared" si="1478"/>
        <v>0</v>
      </c>
      <c r="AA3175" s="22">
        <f>VLOOKUP(CONCATENATE($F3175," ",$G3175),AllocFactorMatrix,(AA$4+1),FALSE)*$E3175</f>
        <v>0</v>
      </c>
      <c r="AB3175" s="22">
        <f>VLOOKUP(CONCATENATE($F3175," ",$G3175),AllocFactorMatrix,(AB$4+1),FALSE)*$E3175</f>
        <v>0</v>
      </c>
      <c r="AC3175" s="22">
        <f>VLOOKUP(CONCATENATE($F3175," ",$G3175),AllocFactorMatrix,(AC$4+1),FALSE)*$E3175</f>
        <v>0</v>
      </c>
    </row>
    <row r="3176" spans="4:29" hidden="1" outlineLevel="1">
      <c r="F3176" s="42" t="str">
        <f>F3183</f>
        <v>PROD_ENERGY</v>
      </c>
      <c r="G3176" s="17" t="str">
        <f>$G$8</f>
        <v>PRODUCTION</v>
      </c>
      <c r="H3176" s="21">
        <f t="shared" si="1469"/>
        <v>0</v>
      </c>
      <c r="I3176" s="22">
        <f>VLOOKUP(CONCATENATE($F3176," ",$G3176),AllocFactorMatrix,(I$4+1),FALSE)*$E3183</f>
        <v>0</v>
      </c>
      <c r="J3176" s="22">
        <f>VLOOKUP(CONCATENATE($F3176," ",$G3176),AllocFactorMatrix,(J$4+1),FALSE)*$E3183</f>
        <v>0</v>
      </c>
      <c r="K3176" s="22">
        <f>VLOOKUP(CONCATENATE($F3176," ",$G3176),AllocFactorMatrix,(K$4+1),FALSE)*$E3183</f>
        <v>0</v>
      </c>
      <c r="L3176" s="22">
        <f>VLOOKUP(CONCATENATE($F3176," ",$G3176),AllocFactorMatrix,(L$4+1),FALSE)*$E3183</f>
        <v>0</v>
      </c>
      <c r="M3176" s="22">
        <f t="shared" si="1465"/>
        <v>0</v>
      </c>
      <c r="N3176" s="22">
        <f>VLOOKUP(CONCATENATE($F3176," ",$G3176),AllocFactorMatrix,(N$4+1),FALSE)*$E3183</f>
        <v>0</v>
      </c>
      <c r="O3176" s="22">
        <f>VLOOKUP(CONCATENATE($F3176," ",$G3176),AllocFactorMatrix,(O$4+1),FALSE)*$E3183</f>
        <v>0</v>
      </c>
      <c r="P3176" s="22">
        <f>VLOOKUP(CONCATENATE($F3176," ",$G3176),AllocFactorMatrix,(P$4+1),FALSE)*$E3183</f>
        <v>0</v>
      </c>
      <c r="Q3176" s="22">
        <f>VLOOKUP(CONCATENATE($F3176," ",$G3176),AllocFactorMatrix,(Q$4+1),FALSE)*$E3183</f>
        <v>0</v>
      </c>
      <c r="R3176" s="22">
        <f t="shared" si="1467"/>
        <v>0</v>
      </c>
      <c r="S3176" s="22">
        <f>VLOOKUP(CONCATENATE($F3176," ",$G3176),AllocFactorMatrix,(S$4+1),FALSE)*$E3183</f>
        <v>0</v>
      </c>
      <c r="T3176" s="22">
        <f>VLOOKUP(CONCATENATE($F3176," ",$G3176),AllocFactorMatrix,(T$4+1),FALSE)*$E3183</f>
        <v>0</v>
      </c>
      <c r="U3176" s="22">
        <f>VLOOKUP(CONCATENATE($F3176," ",$G3176),AllocFactorMatrix,(U$4+1),FALSE)*$E3183</f>
        <v>0</v>
      </c>
      <c r="V3176" s="22">
        <f>VLOOKUP(CONCATENATE($F3176," ",$G3176),AllocFactorMatrix,(V$4+1),FALSE)*$E3183</f>
        <v>0</v>
      </c>
      <c r="W3176" s="22">
        <f>SUBTOTAL(9,S3176:V3176)</f>
        <v>0</v>
      </c>
      <c r="X3176" s="22">
        <f>VLOOKUP(CONCATENATE($F3176," ",$G3176),AllocFactorMatrix,(X$4+1),FALSE)*$E3183</f>
        <v>0</v>
      </c>
      <c r="Y3176" s="22">
        <f>VLOOKUP(CONCATENATE($F3176," ",$G3176),AllocFactorMatrix,(Y$4+1),FALSE)*$E3183</f>
        <v>0</v>
      </c>
      <c r="Z3176" s="22">
        <f t="shared" si="1475"/>
        <v>0</v>
      </c>
      <c r="AA3176" s="22">
        <f>VLOOKUP(CONCATENATE($F3176," ",$G3176),AllocFactorMatrix,(AA$4+1),FALSE)*$E3183</f>
        <v>0</v>
      </c>
      <c r="AB3176" s="22">
        <f>VLOOKUP(CONCATENATE($F3176," ",$G3176),AllocFactorMatrix,(AB$4+1),FALSE)*$E3183</f>
        <v>0</v>
      </c>
      <c r="AC3176" s="22">
        <f>VLOOKUP(CONCATENATE($F3176," ",$G3176),AllocFactorMatrix,(AC$4+1),FALSE)*$E3183</f>
        <v>0</v>
      </c>
    </row>
    <row r="3177" spans="4:29" hidden="1" outlineLevel="1">
      <c r="F3177" s="42" t="str">
        <f>F3183</f>
        <v>PROD_ENERGY</v>
      </c>
      <c r="G3177" s="17" t="str">
        <f>$G$9</f>
        <v>BULKTRAN</v>
      </c>
      <c r="H3177" s="21">
        <f t="shared" si="1469"/>
        <v>0</v>
      </c>
      <c r="I3177" s="22">
        <f>VLOOKUP(CONCATENATE($F3177," ",$G3177),AllocFactorMatrix,(I$4+1),FALSE)*$E3183</f>
        <v>0</v>
      </c>
      <c r="J3177" s="22">
        <f>VLOOKUP(CONCATENATE($F3177," ",$G3177),AllocFactorMatrix,(J$4+1),FALSE)*$E3183</f>
        <v>0</v>
      </c>
      <c r="K3177" s="22">
        <f>VLOOKUP(CONCATENATE($F3177," ",$G3177),AllocFactorMatrix,(K$4+1),FALSE)*$E3183</f>
        <v>0</v>
      </c>
      <c r="L3177" s="22">
        <f>VLOOKUP(CONCATENATE($F3177," ",$G3177),AllocFactorMatrix,(L$4+1),FALSE)*$E3183</f>
        <v>0</v>
      </c>
      <c r="M3177" s="22">
        <f t="shared" si="1465"/>
        <v>0</v>
      </c>
      <c r="N3177" s="22">
        <f>VLOOKUP(CONCATENATE($F3177," ",$G3177),AllocFactorMatrix,(N$4+1),FALSE)*$E3183</f>
        <v>0</v>
      </c>
      <c r="O3177" s="22">
        <f>VLOOKUP(CONCATENATE($F3177," ",$G3177),AllocFactorMatrix,(O$4+1),FALSE)*$E3183</f>
        <v>0</v>
      </c>
      <c r="P3177" s="22">
        <f>VLOOKUP(CONCATENATE($F3177," ",$G3177),AllocFactorMatrix,(P$4+1),FALSE)*$E3183</f>
        <v>0</v>
      </c>
      <c r="Q3177" s="22">
        <f>VLOOKUP(CONCATENATE($F3177," ",$G3177),AllocFactorMatrix,(Q$4+1),FALSE)*$E3183</f>
        <v>0</v>
      </c>
      <c r="R3177" s="22">
        <f t="shared" si="1467"/>
        <v>0</v>
      </c>
      <c r="S3177" s="22">
        <f>VLOOKUP(CONCATENATE($F3177," ",$G3177),AllocFactorMatrix,(S$4+1),FALSE)*$E3183</f>
        <v>0</v>
      </c>
      <c r="T3177" s="22">
        <f>VLOOKUP(CONCATENATE($F3177," ",$G3177),AllocFactorMatrix,(T$4+1),FALSE)*$E3183</f>
        <v>0</v>
      </c>
      <c r="U3177" s="22">
        <f>VLOOKUP(CONCATENATE($F3177," ",$G3177),AllocFactorMatrix,(U$4+1),FALSE)*$E3183</f>
        <v>0</v>
      </c>
      <c r="V3177" s="22">
        <f>VLOOKUP(CONCATENATE($F3177," ",$G3177),AllocFactorMatrix,(V$4+1),FALSE)*$E3183</f>
        <v>0</v>
      </c>
      <c r="W3177" s="22">
        <f t="shared" ref="W3177:W3183" si="1480">SUBTOTAL(9,S3177:V3177)</f>
        <v>0</v>
      </c>
      <c r="X3177" s="22">
        <f>VLOOKUP(CONCATENATE($F3177," ",$G3177),AllocFactorMatrix,(X$4+1),FALSE)*$E3183</f>
        <v>0</v>
      </c>
      <c r="Y3177" s="22">
        <f>VLOOKUP(CONCATENATE($F3177," ",$G3177),AllocFactorMatrix,(Y$4+1),FALSE)*$E3183</f>
        <v>0</v>
      </c>
      <c r="Z3177" s="22">
        <f t="shared" si="1475"/>
        <v>0</v>
      </c>
      <c r="AA3177" s="22">
        <f>VLOOKUP(CONCATENATE($F3177," ",$G3177),AllocFactorMatrix,(AA$4+1),FALSE)*$E3183</f>
        <v>0</v>
      </c>
      <c r="AB3177" s="22">
        <f>VLOOKUP(CONCATENATE($F3177," ",$G3177),AllocFactorMatrix,(AB$4+1),FALSE)*$E3183</f>
        <v>0</v>
      </c>
      <c r="AC3177" s="22">
        <f>VLOOKUP(CONCATENATE($F3177," ",$G3177),AllocFactorMatrix,(AC$4+1),FALSE)*$E3183</f>
        <v>0</v>
      </c>
    </row>
    <row r="3178" spans="4:29" hidden="1" outlineLevel="1">
      <c r="F3178" s="42" t="str">
        <f>F3183</f>
        <v>PROD_ENERGY</v>
      </c>
      <c r="G3178" s="17" t="str">
        <f>$G$10</f>
        <v>SUBTRAN</v>
      </c>
      <c r="H3178" s="21">
        <f t="shared" si="1469"/>
        <v>0</v>
      </c>
      <c r="I3178" s="22">
        <f>VLOOKUP(CONCATENATE($F3178," ",$G3178),AllocFactorMatrix,(I$4+1),FALSE)*$E3183</f>
        <v>0</v>
      </c>
      <c r="J3178" s="22">
        <f>VLOOKUP(CONCATENATE($F3178," ",$G3178),AllocFactorMatrix,(J$4+1),FALSE)*$E3183</f>
        <v>0</v>
      </c>
      <c r="K3178" s="22">
        <f>VLOOKUP(CONCATENATE($F3178," ",$G3178),AllocFactorMatrix,(K$4+1),FALSE)*$E3183</f>
        <v>0</v>
      </c>
      <c r="L3178" s="22">
        <f>VLOOKUP(CONCATENATE($F3178," ",$G3178),AllocFactorMatrix,(L$4+1),FALSE)*$E3183</f>
        <v>0</v>
      </c>
      <c r="M3178" s="22">
        <f t="shared" si="1465"/>
        <v>0</v>
      </c>
      <c r="N3178" s="22">
        <f>VLOOKUP(CONCATENATE($F3178," ",$G3178),AllocFactorMatrix,(N$4+1),FALSE)*$E3183</f>
        <v>0</v>
      </c>
      <c r="O3178" s="22">
        <f>VLOOKUP(CONCATENATE($F3178," ",$G3178),AllocFactorMatrix,(O$4+1),FALSE)*$E3183</f>
        <v>0</v>
      </c>
      <c r="P3178" s="22">
        <f>VLOOKUP(CONCATENATE($F3178," ",$G3178),AllocFactorMatrix,(P$4+1),FALSE)*$E3183</f>
        <v>0</v>
      </c>
      <c r="Q3178" s="22">
        <f>VLOOKUP(CONCATENATE($F3178," ",$G3178),AllocFactorMatrix,(Q$4+1),FALSE)*$E3183</f>
        <v>0</v>
      </c>
      <c r="R3178" s="22">
        <f t="shared" si="1467"/>
        <v>0</v>
      </c>
      <c r="S3178" s="22">
        <f>VLOOKUP(CONCATENATE($F3178," ",$G3178),AllocFactorMatrix,(S$4+1),FALSE)*$E3183</f>
        <v>0</v>
      </c>
      <c r="T3178" s="22">
        <f>VLOOKUP(CONCATENATE($F3178," ",$G3178),AllocFactorMatrix,(T$4+1),FALSE)*$E3183</f>
        <v>0</v>
      </c>
      <c r="U3178" s="22">
        <f>VLOOKUP(CONCATENATE($F3178," ",$G3178),AllocFactorMatrix,(U$4+1),FALSE)*$E3183</f>
        <v>0</v>
      </c>
      <c r="V3178" s="22">
        <f>VLOOKUP(CONCATENATE($F3178," ",$G3178),AllocFactorMatrix,(V$4+1),FALSE)*$E3183</f>
        <v>0</v>
      </c>
      <c r="W3178" s="22">
        <f t="shared" si="1480"/>
        <v>0</v>
      </c>
      <c r="X3178" s="22">
        <f>VLOOKUP(CONCATENATE($F3178," ",$G3178),AllocFactorMatrix,(X$4+1),FALSE)*$E3183</f>
        <v>0</v>
      </c>
      <c r="Y3178" s="22">
        <f>VLOOKUP(CONCATENATE($F3178," ",$G3178),AllocFactorMatrix,(Y$4+1),FALSE)*$E3183</f>
        <v>0</v>
      </c>
      <c r="Z3178" s="22">
        <f t="shared" si="1475"/>
        <v>0</v>
      </c>
      <c r="AA3178" s="22">
        <f>VLOOKUP(CONCATENATE($F3178," ",$G3178),AllocFactorMatrix,(AA$4+1),FALSE)*$E3183</f>
        <v>0</v>
      </c>
      <c r="AB3178" s="22">
        <f>VLOOKUP(CONCATENATE($F3178," ",$G3178),AllocFactorMatrix,(AB$4+1),FALSE)*$E3183</f>
        <v>0</v>
      </c>
      <c r="AC3178" s="22">
        <f>VLOOKUP(CONCATENATE($F3178," ",$G3178),AllocFactorMatrix,(AC$4+1),FALSE)*$E3183</f>
        <v>0</v>
      </c>
    </row>
    <row r="3179" spans="4:29" hidden="1" outlineLevel="1">
      <c r="F3179" s="42" t="str">
        <f>F3183</f>
        <v>PROD_ENERGY</v>
      </c>
      <c r="G3179" s="17" t="str">
        <f>$G$11</f>
        <v>DISTPRI</v>
      </c>
      <c r="H3179" s="21">
        <f t="shared" si="1469"/>
        <v>0</v>
      </c>
      <c r="I3179" s="22">
        <f>VLOOKUP(CONCATENATE($F3179," ",$G3179),AllocFactorMatrix,(I$4+1),FALSE)*$E3183</f>
        <v>0</v>
      </c>
      <c r="J3179" s="22">
        <f>VLOOKUP(CONCATENATE($F3179," ",$G3179),AllocFactorMatrix,(J$4+1),FALSE)*$E3183</f>
        <v>0</v>
      </c>
      <c r="K3179" s="22">
        <f>VLOOKUP(CONCATENATE($F3179," ",$G3179),AllocFactorMatrix,(K$4+1),FALSE)*$E3183</f>
        <v>0</v>
      </c>
      <c r="L3179" s="22">
        <f>VLOOKUP(CONCATENATE($F3179," ",$G3179),AllocFactorMatrix,(L$4+1),FALSE)*$E3183</f>
        <v>0</v>
      </c>
      <c r="M3179" s="22">
        <f t="shared" si="1465"/>
        <v>0</v>
      </c>
      <c r="N3179" s="22">
        <f>VLOOKUP(CONCATENATE($F3179," ",$G3179),AllocFactorMatrix,(N$4+1),FALSE)*$E3183</f>
        <v>0</v>
      </c>
      <c r="O3179" s="22">
        <f>VLOOKUP(CONCATENATE($F3179," ",$G3179),AllocFactorMatrix,(O$4+1),FALSE)*$E3183</f>
        <v>0</v>
      </c>
      <c r="P3179" s="22">
        <f>VLOOKUP(CONCATENATE($F3179," ",$G3179),AllocFactorMatrix,(P$4+1),FALSE)*$E3183</f>
        <v>0</v>
      </c>
      <c r="Q3179" s="22">
        <f>VLOOKUP(CONCATENATE($F3179," ",$G3179),AllocFactorMatrix,(Q$4+1),FALSE)*$E3183</f>
        <v>0</v>
      </c>
      <c r="R3179" s="22">
        <f t="shared" si="1467"/>
        <v>0</v>
      </c>
      <c r="S3179" s="22">
        <f>VLOOKUP(CONCATENATE($F3179," ",$G3179),AllocFactorMatrix,(S$4+1),FALSE)*$E3183</f>
        <v>0</v>
      </c>
      <c r="T3179" s="22">
        <f>VLOOKUP(CONCATENATE($F3179," ",$G3179),AllocFactorMatrix,(T$4+1),FALSE)*$E3183</f>
        <v>0</v>
      </c>
      <c r="U3179" s="22">
        <f>VLOOKUP(CONCATENATE($F3179," ",$G3179),AllocFactorMatrix,(U$4+1),FALSE)*$E3183</f>
        <v>0</v>
      </c>
      <c r="V3179" s="22">
        <f>VLOOKUP(CONCATENATE($F3179," ",$G3179),AllocFactorMatrix,(V$4+1),FALSE)*$E3183</f>
        <v>0</v>
      </c>
      <c r="W3179" s="22">
        <f t="shared" si="1480"/>
        <v>0</v>
      </c>
      <c r="X3179" s="22">
        <f>VLOOKUP(CONCATENATE($F3179," ",$G3179),AllocFactorMatrix,(X$4+1),FALSE)*$E3183</f>
        <v>0</v>
      </c>
      <c r="Y3179" s="22">
        <f>VLOOKUP(CONCATENATE($F3179," ",$G3179),AllocFactorMatrix,(Y$4+1),FALSE)*$E3183</f>
        <v>0</v>
      </c>
      <c r="Z3179" s="22">
        <f t="shared" si="1475"/>
        <v>0</v>
      </c>
      <c r="AA3179" s="22">
        <f>VLOOKUP(CONCATENATE($F3179," ",$G3179),AllocFactorMatrix,(AA$4+1),FALSE)*$E3183</f>
        <v>0</v>
      </c>
      <c r="AB3179" s="22">
        <f>VLOOKUP(CONCATENATE($F3179," ",$G3179),AllocFactorMatrix,(AB$4+1),FALSE)*$E3183</f>
        <v>0</v>
      </c>
      <c r="AC3179" s="22">
        <f>VLOOKUP(CONCATENATE($F3179," ",$G3179),AllocFactorMatrix,(AC$4+1),FALSE)*$E3183</f>
        <v>0</v>
      </c>
    </row>
    <row r="3180" spans="4:29" hidden="1" outlineLevel="1">
      <c r="F3180" s="42" t="str">
        <f>F3183</f>
        <v>PROD_ENERGY</v>
      </c>
      <c r="G3180" s="17" t="str">
        <f>$G$12</f>
        <v>DISTSEC</v>
      </c>
      <c r="H3180" s="21">
        <f t="shared" si="1469"/>
        <v>0</v>
      </c>
      <c r="I3180" s="22">
        <f>VLOOKUP(CONCATENATE($F3180," ",$G3180),AllocFactorMatrix,(I$4+1),FALSE)*$E3183</f>
        <v>0</v>
      </c>
      <c r="J3180" s="22">
        <f>VLOOKUP(CONCATENATE($F3180," ",$G3180),AllocFactorMatrix,(J$4+1),FALSE)*$E3183</f>
        <v>0</v>
      </c>
      <c r="K3180" s="22">
        <f>VLOOKUP(CONCATENATE($F3180," ",$G3180),AllocFactorMatrix,(K$4+1),FALSE)*$E3183</f>
        <v>0</v>
      </c>
      <c r="L3180" s="22">
        <f>VLOOKUP(CONCATENATE($F3180," ",$G3180),AllocFactorMatrix,(L$4+1),FALSE)*$E3183</f>
        <v>0</v>
      </c>
      <c r="M3180" s="22">
        <f t="shared" si="1465"/>
        <v>0</v>
      </c>
      <c r="N3180" s="22">
        <f>VLOOKUP(CONCATENATE($F3180," ",$G3180),AllocFactorMatrix,(N$4+1),FALSE)*$E3183</f>
        <v>0</v>
      </c>
      <c r="O3180" s="22">
        <f>VLOOKUP(CONCATENATE($F3180," ",$G3180),AllocFactorMatrix,(O$4+1),FALSE)*$E3183</f>
        <v>0</v>
      </c>
      <c r="P3180" s="22">
        <f>VLOOKUP(CONCATENATE($F3180," ",$G3180),AllocFactorMatrix,(P$4+1),FALSE)*$E3183</f>
        <v>0</v>
      </c>
      <c r="Q3180" s="22">
        <f>VLOOKUP(CONCATENATE($F3180," ",$G3180),AllocFactorMatrix,(Q$4+1),FALSE)*$E3183</f>
        <v>0</v>
      </c>
      <c r="R3180" s="22">
        <f t="shared" si="1467"/>
        <v>0</v>
      </c>
      <c r="S3180" s="22">
        <f>VLOOKUP(CONCATENATE($F3180," ",$G3180),AllocFactorMatrix,(S$4+1),FALSE)*$E3183</f>
        <v>0</v>
      </c>
      <c r="T3180" s="22">
        <f>VLOOKUP(CONCATENATE($F3180," ",$G3180),AllocFactorMatrix,(T$4+1),FALSE)*$E3183</f>
        <v>0</v>
      </c>
      <c r="U3180" s="22">
        <f>VLOOKUP(CONCATENATE($F3180," ",$G3180),AllocFactorMatrix,(U$4+1),FALSE)*$E3183</f>
        <v>0</v>
      </c>
      <c r="V3180" s="22">
        <f>VLOOKUP(CONCATENATE($F3180," ",$G3180),AllocFactorMatrix,(V$4+1),FALSE)*$E3183</f>
        <v>0</v>
      </c>
      <c r="W3180" s="22">
        <f t="shared" si="1480"/>
        <v>0</v>
      </c>
      <c r="X3180" s="22">
        <f>VLOOKUP(CONCATENATE($F3180," ",$G3180),AllocFactorMatrix,(X$4+1),FALSE)*$E3183</f>
        <v>0</v>
      </c>
      <c r="Y3180" s="22">
        <f>VLOOKUP(CONCATENATE($F3180," ",$G3180),AllocFactorMatrix,(Y$4+1),FALSE)*$E3183</f>
        <v>0</v>
      </c>
      <c r="Z3180" s="22">
        <f t="shared" si="1475"/>
        <v>0</v>
      </c>
      <c r="AA3180" s="22">
        <f>VLOOKUP(CONCATENATE($F3180," ",$G3180),AllocFactorMatrix,(AA$4+1),FALSE)*$E3183</f>
        <v>0</v>
      </c>
      <c r="AB3180" s="22">
        <f>VLOOKUP(CONCATENATE($F3180," ",$G3180),AllocFactorMatrix,(AB$4+1),FALSE)*$E3183</f>
        <v>0</v>
      </c>
      <c r="AC3180" s="22">
        <f>VLOOKUP(CONCATENATE($F3180," ",$G3180),AllocFactorMatrix,(AC$4+1),FALSE)*$E3183</f>
        <v>0</v>
      </c>
    </row>
    <row r="3181" spans="4:29" hidden="1" outlineLevel="1">
      <c r="F3181" s="42" t="str">
        <f>F3183</f>
        <v>PROD_ENERGY</v>
      </c>
      <c r="G3181" s="17" t="str">
        <f>$G$13</f>
        <v>ENERGY</v>
      </c>
      <c r="H3181" s="21">
        <f t="shared" si="1469"/>
        <v>1057681.9999999998</v>
      </c>
      <c r="I3181" s="22">
        <f>VLOOKUP(CONCATENATE($F3181," ",$G3181),AllocFactorMatrix,(I$4+1),FALSE)*$E3183</f>
        <v>388612.08540095924</v>
      </c>
      <c r="J3181" s="22">
        <f>VLOOKUP(CONCATENATE($F3181," ",$G3181),AllocFactorMatrix,(J$4+1),FALSE)*$E3183</f>
        <v>122758.05560312413</v>
      </c>
      <c r="K3181" s="22">
        <f>VLOOKUP(CONCATENATE($F3181," ",$G3181),AllocFactorMatrix,(K$4+1),FALSE)*$E3183</f>
        <v>1533.0711104300392</v>
      </c>
      <c r="L3181" s="22">
        <f>VLOOKUP(CONCATENATE($F3181," ",$G3181),AllocFactorMatrix,(L$4+1),FALSE)*$E3183</f>
        <v>77.661901124004018</v>
      </c>
      <c r="M3181" s="22">
        <f t="shared" si="1465"/>
        <v>124368.78861467818</v>
      </c>
      <c r="N3181" s="22">
        <f>VLOOKUP(CONCATENATE($F3181," ",$G3181),AllocFactorMatrix,(N$4+1),FALSE)*$E3183</f>
        <v>62194.674328807952</v>
      </c>
      <c r="O3181" s="22">
        <f>VLOOKUP(CONCATENATE($F3181," ",$G3181),AllocFactorMatrix,(O$4+1),FALSE)*$E3183</f>
        <v>16778.486198094102</v>
      </c>
      <c r="P3181" s="22">
        <f>VLOOKUP(CONCATENATE($F3181," ",$G3181),AllocFactorMatrix,(P$4+1),FALSE)*$E3183</f>
        <v>2614.5656627504823</v>
      </c>
      <c r="Q3181" s="22">
        <f>VLOOKUP(CONCATENATE($F3181," ",$G3181),AllocFactorMatrix,(Q$4+1),FALSE)*$E3183</f>
        <v>0</v>
      </c>
      <c r="R3181" s="22">
        <f t="shared" si="1467"/>
        <v>81587.726189652531</v>
      </c>
      <c r="S3181" s="22">
        <f>VLOOKUP(CONCATENATE($F3181," ",$G3181),AllocFactorMatrix,(S$4+1),FALSE)*$E3183</f>
        <v>3132.2378453354659</v>
      </c>
      <c r="T3181" s="22">
        <f>VLOOKUP(CONCATENATE($F3181," ",$G3181),AllocFactorMatrix,(T$4+1),FALSE)*$E3183</f>
        <v>61912.768064521108</v>
      </c>
      <c r="U3181" s="22">
        <f>VLOOKUP(CONCATENATE($F3181," ",$G3181),AllocFactorMatrix,(U$4+1),FALSE)*$E3183</f>
        <v>325481.96701198048</v>
      </c>
      <c r="V3181" s="22">
        <f>VLOOKUP(CONCATENATE($F3181," ",$G3181),AllocFactorMatrix,(V$4+1),FALSE)*$E3183</f>
        <v>45513.066750337093</v>
      </c>
      <c r="W3181" s="22">
        <f t="shared" si="1480"/>
        <v>436040.03967217414</v>
      </c>
      <c r="X3181" s="22">
        <f>VLOOKUP(CONCATENATE($F3181," ",$G3181),AllocFactorMatrix,(X$4+1),FALSE)*$E3183</f>
        <v>17486.507058873674</v>
      </c>
      <c r="Y3181" s="22">
        <f>VLOOKUP(CONCATENATE($F3181," ",$G3181),AllocFactorMatrix,(Y$4+1),FALSE)*$E3183</f>
        <v>330.65519638362247</v>
      </c>
      <c r="Z3181" s="22">
        <f t="shared" si="1475"/>
        <v>17817.162255257295</v>
      </c>
      <c r="AA3181" s="22">
        <f>VLOOKUP(CONCATENATE($F3181," ",$G3181),AllocFactorMatrix,(AA$4+1),FALSE)*$E3183</f>
        <v>329.8203232782721</v>
      </c>
      <c r="AB3181" s="22">
        <f>VLOOKUP(CONCATENATE($F3181," ",$G3181),AllocFactorMatrix,(AB$4+1),FALSE)*$E3183</f>
        <v>7231.1219403293208</v>
      </c>
      <c r="AC3181" s="22">
        <f>VLOOKUP(CONCATENATE($F3181," ",$G3181),AllocFactorMatrix,(AC$4+1),FALSE)*$E3183</f>
        <v>1695.2556036709489</v>
      </c>
    </row>
    <row r="3182" spans="4:29" hidden="1" outlineLevel="1">
      <c r="F3182" s="42" t="str">
        <f>F3183</f>
        <v>PROD_ENERGY</v>
      </c>
      <c r="G3182" s="17" t="str">
        <f>$G$14</f>
        <v>CUSTOMER</v>
      </c>
      <c r="H3182" s="21">
        <f t="shared" si="1469"/>
        <v>0</v>
      </c>
      <c r="I3182" s="22">
        <f>VLOOKUP(CONCATENATE($F3182," ",$G3182),AllocFactorMatrix,(I$4+1),FALSE)*$E3183</f>
        <v>0</v>
      </c>
      <c r="J3182" s="22">
        <f>VLOOKUP(CONCATENATE($F3182," ",$G3182),AllocFactorMatrix,(J$4+1),FALSE)*$E3183</f>
        <v>0</v>
      </c>
      <c r="K3182" s="22">
        <f>VLOOKUP(CONCATENATE($F3182," ",$G3182),AllocFactorMatrix,(K$4+1),FALSE)*$E3183</f>
        <v>0</v>
      </c>
      <c r="L3182" s="22">
        <f>VLOOKUP(CONCATENATE($F3182," ",$G3182),AllocFactorMatrix,(L$4+1),FALSE)*$E3183</f>
        <v>0</v>
      </c>
      <c r="M3182" s="22">
        <f t="shared" si="1465"/>
        <v>0</v>
      </c>
      <c r="N3182" s="22">
        <f>VLOOKUP(CONCATENATE($F3182," ",$G3182),AllocFactorMatrix,(N$4+1),FALSE)*$E3183</f>
        <v>0</v>
      </c>
      <c r="O3182" s="22">
        <f>VLOOKUP(CONCATENATE($F3182," ",$G3182),AllocFactorMatrix,(O$4+1),FALSE)*$E3183</f>
        <v>0</v>
      </c>
      <c r="P3182" s="22">
        <f>VLOOKUP(CONCATENATE($F3182," ",$G3182),AllocFactorMatrix,(P$4+1),FALSE)*$E3183</f>
        <v>0</v>
      </c>
      <c r="Q3182" s="22">
        <f>VLOOKUP(CONCATENATE($F3182," ",$G3182),AllocFactorMatrix,(Q$4+1),FALSE)*$E3183</f>
        <v>0</v>
      </c>
      <c r="R3182" s="22">
        <f t="shared" si="1467"/>
        <v>0</v>
      </c>
      <c r="S3182" s="22">
        <f>VLOOKUP(CONCATENATE($F3182," ",$G3182),AllocFactorMatrix,(S$4+1),FALSE)*$E3183</f>
        <v>0</v>
      </c>
      <c r="T3182" s="22">
        <f>VLOOKUP(CONCATENATE($F3182," ",$G3182),AllocFactorMatrix,(T$4+1),FALSE)*$E3183</f>
        <v>0</v>
      </c>
      <c r="U3182" s="22">
        <f>VLOOKUP(CONCATENATE($F3182," ",$G3182),AllocFactorMatrix,(U$4+1),FALSE)*$E3183</f>
        <v>0</v>
      </c>
      <c r="V3182" s="22">
        <f>VLOOKUP(CONCATENATE($F3182," ",$G3182),AllocFactorMatrix,(V$4+1),FALSE)*$E3183</f>
        <v>0</v>
      </c>
      <c r="W3182" s="22">
        <f t="shared" si="1480"/>
        <v>0</v>
      </c>
      <c r="X3182" s="22">
        <f>VLOOKUP(CONCATENATE($F3182," ",$G3182),AllocFactorMatrix,(X$4+1),FALSE)*$E3183</f>
        <v>0</v>
      </c>
      <c r="Y3182" s="22">
        <f>VLOOKUP(CONCATENATE($F3182," ",$G3182),AllocFactorMatrix,(Y$4+1),FALSE)*$E3183</f>
        <v>0</v>
      </c>
      <c r="Z3182" s="22">
        <f t="shared" si="1475"/>
        <v>0</v>
      </c>
      <c r="AA3182" s="22">
        <f>VLOOKUP(CONCATENATE($F3182," ",$G3182),AllocFactorMatrix,(AA$4+1),FALSE)*$E3183</f>
        <v>0</v>
      </c>
      <c r="AB3182" s="22">
        <f>VLOOKUP(CONCATENATE($F3182," ",$G3182),AllocFactorMatrix,(AB$4+1),FALSE)*$E3183</f>
        <v>0</v>
      </c>
      <c r="AC3182" s="22">
        <f>VLOOKUP(CONCATENATE($F3182," ",$G3182),AllocFactorMatrix,(AC$4+1),FALSE)*$E3183</f>
        <v>0</v>
      </c>
    </row>
    <row r="3183" spans="4:29" collapsed="1">
      <c r="D3183" s="17" t="s">
        <v>251</v>
      </c>
      <c r="E3183" s="19">
        <v>1057682</v>
      </c>
      <c r="F3183" s="42" t="s">
        <v>31</v>
      </c>
      <c r="G3183" s="17" t="str">
        <f>$G$15</f>
        <v>TOTAL</v>
      </c>
      <c r="H3183" s="21">
        <f t="shared" si="1469"/>
        <v>1057681.9999999998</v>
      </c>
      <c r="I3183" s="22">
        <f>VLOOKUP(CONCATENATE($F3183," ",$G3183),AllocFactorMatrix,(I$4+1),FALSE)*$E3183</f>
        <v>388612.08540095924</v>
      </c>
      <c r="J3183" s="22">
        <f>VLOOKUP(CONCATENATE($F3183," ",$G3183),AllocFactorMatrix,(J$4+1),FALSE)*$E3183</f>
        <v>122758.05560312413</v>
      </c>
      <c r="K3183" s="22">
        <f>VLOOKUP(CONCATENATE($F3183," ",$G3183),AllocFactorMatrix,(K$4+1),FALSE)*$E3183</f>
        <v>1533.0711104300392</v>
      </c>
      <c r="L3183" s="22">
        <f>VLOOKUP(CONCATENATE($F3183," ",$G3183),AllocFactorMatrix,(L$4+1),FALSE)*$E3183</f>
        <v>77.661901124004018</v>
      </c>
      <c r="M3183" s="22">
        <f t="shared" si="1465"/>
        <v>124368.78861467818</v>
      </c>
      <c r="N3183" s="22">
        <f>VLOOKUP(CONCATENATE($F3183," ",$G3183),AllocFactorMatrix,(N$4+1),FALSE)*$E3183</f>
        <v>62194.674328807952</v>
      </c>
      <c r="O3183" s="22">
        <f>VLOOKUP(CONCATENATE($F3183," ",$G3183),AllocFactorMatrix,(O$4+1),FALSE)*$E3183</f>
        <v>16778.486198094102</v>
      </c>
      <c r="P3183" s="22">
        <f>VLOOKUP(CONCATENATE($F3183," ",$G3183),AllocFactorMatrix,(P$4+1),FALSE)*$E3183</f>
        <v>2614.5656627504823</v>
      </c>
      <c r="Q3183" s="22">
        <f>VLOOKUP(CONCATENATE($F3183," ",$G3183),AllocFactorMatrix,(Q$4+1),FALSE)*$E3183</f>
        <v>0</v>
      </c>
      <c r="R3183" s="22">
        <f t="shared" si="1467"/>
        <v>81587.726189652531</v>
      </c>
      <c r="S3183" s="22">
        <f>VLOOKUP(CONCATENATE($F3183," ",$G3183),AllocFactorMatrix,(S$4+1),FALSE)*$E3183</f>
        <v>3132.2378453354659</v>
      </c>
      <c r="T3183" s="22">
        <f>VLOOKUP(CONCATENATE($F3183," ",$G3183),AllocFactorMatrix,(T$4+1),FALSE)*$E3183</f>
        <v>61912.768064521108</v>
      </c>
      <c r="U3183" s="22">
        <f>VLOOKUP(CONCATENATE($F3183," ",$G3183),AllocFactorMatrix,(U$4+1),FALSE)*$E3183</f>
        <v>325481.96701198048</v>
      </c>
      <c r="V3183" s="22">
        <f>VLOOKUP(CONCATENATE($F3183," ",$G3183),AllocFactorMatrix,(V$4+1),FALSE)*$E3183</f>
        <v>45513.066750337093</v>
      </c>
      <c r="W3183" s="22">
        <f t="shared" si="1480"/>
        <v>436040.03967217414</v>
      </c>
      <c r="X3183" s="22">
        <f>VLOOKUP(CONCATENATE($F3183," ",$G3183),AllocFactorMatrix,(X$4+1),FALSE)*$E3183</f>
        <v>17486.507058873674</v>
      </c>
      <c r="Y3183" s="22">
        <f>VLOOKUP(CONCATENATE($F3183," ",$G3183),AllocFactorMatrix,(Y$4+1),FALSE)*$E3183</f>
        <v>330.65519638362247</v>
      </c>
      <c r="Z3183" s="22">
        <f t="shared" si="1475"/>
        <v>17817.162255257295</v>
      </c>
      <c r="AA3183" s="22">
        <f>VLOOKUP(CONCATENATE($F3183," ",$G3183),AllocFactorMatrix,(AA$4+1),FALSE)*$E3183</f>
        <v>329.8203232782721</v>
      </c>
      <c r="AB3183" s="22">
        <f>VLOOKUP(CONCATENATE($F3183," ",$G3183),AllocFactorMatrix,(AB$4+1),FALSE)*$E3183</f>
        <v>7231.1219403293208</v>
      </c>
      <c r="AC3183" s="22">
        <f>VLOOKUP(CONCATENATE($F3183," ",$G3183),AllocFactorMatrix,(AC$4+1),FALSE)*$E3183</f>
        <v>1695.2556036709489</v>
      </c>
    </row>
    <row r="3184" spans="4:29" hidden="1" outlineLevel="1">
      <c r="F3184" s="42" t="str">
        <f>F3191</f>
        <v>PROD_ENERGY</v>
      </c>
      <c r="G3184" s="17" t="str">
        <f>$G$8</f>
        <v>PRODUCTION</v>
      </c>
      <c r="H3184" s="21">
        <f t="shared" si="1469"/>
        <v>0</v>
      </c>
      <c r="I3184" s="22">
        <f>VLOOKUP(CONCATENATE($F3184," ",$G3184),AllocFactorMatrix,(I$4+1),FALSE)*$E3191</f>
        <v>0</v>
      </c>
      <c r="J3184" s="22">
        <f>VLOOKUP(CONCATENATE($F3184," ",$G3184),AllocFactorMatrix,(J$4+1),FALSE)*$E3191</f>
        <v>0</v>
      </c>
      <c r="K3184" s="22">
        <f>VLOOKUP(CONCATENATE($F3184," ",$G3184),AllocFactorMatrix,(K$4+1),FALSE)*$E3191</f>
        <v>0</v>
      </c>
      <c r="L3184" s="22">
        <f>VLOOKUP(CONCATENATE($F3184," ",$G3184),AllocFactorMatrix,(L$4+1),FALSE)*$E3191</f>
        <v>0</v>
      </c>
      <c r="M3184" s="22">
        <f t="shared" si="1465"/>
        <v>0</v>
      </c>
      <c r="N3184" s="22">
        <f>VLOOKUP(CONCATENATE($F3184," ",$G3184),AllocFactorMatrix,(N$4+1),FALSE)*$E3191</f>
        <v>0</v>
      </c>
      <c r="O3184" s="22">
        <f>VLOOKUP(CONCATENATE($F3184," ",$G3184),AllocFactorMatrix,(O$4+1),FALSE)*$E3191</f>
        <v>0</v>
      </c>
      <c r="P3184" s="22">
        <f>VLOOKUP(CONCATENATE($F3184," ",$G3184),AllocFactorMatrix,(P$4+1),FALSE)*$E3191</f>
        <v>0</v>
      </c>
      <c r="Q3184" s="22">
        <f>VLOOKUP(CONCATENATE($F3184," ",$G3184),AllocFactorMatrix,(Q$4+1),FALSE)*$E3191</f>
        <v>0</v>
      </c>
      <c r="R3184" s="22">
        <f t="shared" si="1467"/>
        <v>0</v>
      </c>
      <c r="S3184" s="22">
        <f>VLOOKUP(CONCATENATE($F3184," ",$G3184),AllocFactorMatrix,(S$4+1),FALSE)*$E3191</f>
        <v>0</v>
      </c>
      <c r="T3184" s="22">
        <f>VLOOKUP(CONCATENATE($F3184," ",$G3184),AllocFactorMatrix,(T$4+1),FALSE)*$E3191</f>
        <v>0</v>
      </c>
      <c r="U3184" s="22">
        <f>VLOOKUP(CONCATENATE($F3184," ",$G3184),AllocFactorMatrix,(U$4+1),FALSE)*$E3191</f>
        <v>0</v>
      </c>
      <c r="V3184" s="22">
        <f>VLOOKUP(CONCATENATE($F3184," ",$G3184),AllocFactorMatrix,(V$4+1),FALSE)*$E3191</f>
        <v>0</v>
      </c>
      <c r="W3184" s="22">
        <f>SUBTOTAL(9,S3184:V3184)</f>
        <v>0</v>
      </c>
      <c r="X3184" s="22">
        <f>VLOOKUP(CONCATENATE($F3184," ",$G3184),AllocFactorMatrix,(X$4+1),FALSE)*$E3191</f>
        <v>0</v>
      </c>
      <c r="Y3184" s="22">
        <f>VLOOKUP(CONCATENATE($F3184," ",$G3184),AllocFactorMatrix,(Y$4+1),FALSE)*$E3191</f>
        <v>0</v>
      </c>
      <c r="Z3184" s="22">
        <f t="shared" si="1475"/>
        <v>0</v>
      </c>
      <c r="AA3184" s="22">
        <f>VLOOKUP(CONCATENATE($F3184," ",$G3184),AllocFactorMatrix,(AA$4+1),FALSE)*$E3191</f>
        <v>0</v>
      </c>
      <c r="AB3184" s="22">
        <f>VLOOKUP(CONCATENATE($F3184," ",$G3184),AllocFactorMatrix,(AB$4+1),FALSE)*$E3191</f>
        <v>0</v>
      </c>
      <c r="AC3184" s="22">
        <f>VLOOKUP(CONCATENATE($F3184," ",$G3184),AllocFactorMatrix,(AC$4+1),FALSE)*$E3191</f>
        <v>0</v>
      </c>
    </row>
    <row r="3185" spans="4:29" hidden="1" outlineLevel="1">
      <c r="F3185" s="42" t="str">
        <f>F3191</f>
        <v>PROD_ENERGY</v>
      </c>
      <c r="G3185" s="17" t="str">
        <f>$G$9</f>
        <v>BULKTRAN</v>
      </c>
      <c r="H3185" s="21">
        <f t="shared" si="1469"/>
        <v>0</v>
      </c>
      <c r="I3185" s="22">
        <f>VLOOKUP(CONCATENATE($F3185," ",$G3185),AllocFactorMatrix,(I$4+1),FALSE)*$E3191</f>
        <v>0</v>
      </c>
      <c r="J3185" s="22">
        <f>VLOOKUP(CONCATENATE($F3185," ",$G3185),AllocFactorMatrix,(J$4+1),FALSE)*$E3191</f>
        <v>0</v>
      </c>
      <c r="K3185" s="22">
        <f>VLOOKUP(CONCATENATE($F3185," ",$G3185),AllocFactorMatrix,(K$4+1),FALSE)*$E3191</f>
        <v>0</v>
      </c>
      <c r="L3185" s="22">
        <f>VLOOKUP(CONCATENATE($F3185," ",$G3185),AllocFactorMatrix,(L$4+1),FALSE)*$E3191</f>
        <v>0</v>
      </c>
      <c r="M3185" s="22">
        <f t="shared" si="1465"/>
        <v>0</v>
      </c>
      <c r="N3185" s="22">
        <f>VLOOKUP(CONCATENATE($F3185," ",$G3185),AllocFactorMatrix,(N$4+1),FALSE)*$E3191</f>
        <v>0</v>
      </c>
      <c r="O3185" s="22">
        <f>VLOOKUP(CONCATENATE($F3185," ",$G3185),AllocFactorMatrix,(O$4+1),FALSE)*$E3191</f>
        <v>0</v>
      </c>
      <c r="P3185" s="22">
        <f>VLOOKUP(CONCATENATE($F3185," ",$G3185),AllocFactorMatrix,(P$4+1),FALSE)*$E3191</f>
        <v>0</v>
      </c>
      <c r="Q3185" s="22">
        <f>VLOOKUP(CONCATENATE($F3185," ",$G3185),AllocFactorMatrix,(Q$4+1),FALSE)*$E3191</f>
        <v>0</v>
      </c>
      <c r="R3185" s="22">
        <f t="shared" si="1467"/>
        <v>0</v>
      </c>
      <c r="S3185" s="22">
        <f>VLOOKUP(CONCATENATE($F3185," ",$G3185),AllocFactorMatrix,(S$4+1),FALSE)*$E3191</f>
        <v>0</v>
      </c>
      <c r="T3185" s="22">
        <f>VLOOKUP(CONCATENATE($F3185," ",$G3185),AllocFactorMatrix,(T$4+1),FALSE)*$E3191</f>
        <v>0</v>
      </c>
      <c r="U3185" s="22">
        <f>VLOOKUP(CONCATENATE($F3185," ",$G3185),AllocFactorMatrix,(U$4+1),FALSE)*$E3191</f>
        <v>0</v>
      </c>
      <c r="V3185" s="22">
        <f>VLOOKUP(CONCATENATE($F3185," ",$G3185),AllocFactorMatrix,(V$4+1),FALSE)*$E3191</f>
        <v>0</v>
      </c>
      <c r="W3185" s="22">
        <f t="shared" ref="W3185:W3191" si="1481">SUBTOTAL(9,S3185:V3185)</f>
        <v>0</v>
      </c>
      <c r="X3185" s="22">
        <f>VLOOKUP(CONCATENATE($F3185," ",$G3185),AllocFactorMatrix,(X$4+1),FALSE)*$E3191</f>
        <v>0</v>
      </c>
      <c r="Y3185" s="22">
        <f>VLOOKUP(CONCATENATE($F3185," ",$G3185),AllocFactorMatrix,(Y$4+1),FALSE)*$E3191</f>
        <v>0</v>
      </c>
      <c r="Z3185" s="22">
        <f t="shared" si="1475"/>
        <v>0</v>
      </c>
      <c r="AA3185" s="22">
        <f>VLOOKUP(CONCATENATE($F3185," ",$G3185),AllocFactorMatrix,(AA$4+1),FALSE)*$E3191</f>
        <v>0</v>
      </c>
      <c r="AB3185" s="22">
        <f>VLOOKUP(CONCATENATE($F3185," ",$G3185),AllocFactorMatrix,(AB$4+1),FALSE)*$E3191</f>
        <v>0</v>
      </c>
      <c r="AC3185" s="22">
        <f>VLOOKUP(CONCATENATE($F3185," ",$G3185),AllocFactorMatrix,(AC$4+1),FALSE)*$E3191</f>
        <v>0</v>
      </c>
    </row>
    <row r="3186" spans="4:29" hidden="1" outlineLevel="1">
      <c r="F3186" s="42" t="str">
        <f>F3191</f>
        <v>PROD_ENERGY</v>
      </c>
      <c r="G3186" s="17" t="str">
        <f>$G$10</f>
        <v>SUBTRAN</v>
      </c>
      <c r="H3186" s="21">
        <f t="shared" si="1469"/>
        <v>0</v>
      </c>
      <c r="I3186" s="22">
        <f>VLOOKUP(CONCATENATE($F3186," ",$G3186),AllocFactorMatrix,(I$4+1),FALSE)*$E3191</f>
        <v>0</v>
      </c>
      <c r="J3186" s="22">
        <f>VLOOKUP(CONCATENATE($F3186," ",$G3186),AllocFactorMatrix,(J$4+1),FALSE)*$E3191</f>
        <v>0</v>
      </c>
      <c r="K3186" s="22">
        <f>VLOOKUP(CONCATENATE($F3186," ",$G3186),AllocFactorMatrix,(K$4+1),FALSE)*$E3191</f>
        <v>0</v>
      </c>
      <c r="L3186" s="22">
        <f>VLOOKUP(CONCATENATE($F3186," ",$G3186),AllocFactorMatrix,(L$4+1),FALSE)*$E3191</f>
        <v>0</v>
      </c>
      <c r="M3186" s="22">
        <f t="shared" si="1465"/>
        <v>0</v>
      </c>
      <c r="N3186" s="22">
        <f>VLOOKUP(CONCATENATE($F3186," ",$G3186),AllocFactorMatrix,(N$4+1),FALSE)*$E3191</f>
        <v>0</v>
      </c>
      <c r="O3186" s="22">
        <f>VLOOKUP(CONCATENATE($F3186," ",$G3186),AllocFactorMatrix,(O$4+1),FALSE)*$E3191</f>
        <v>0</v>
      </c>
      <c r="P3186" s="22">
        <f>VLOOKUP(CONCATENATE($F3186," ",$G3186),AllocFactorMatrix,(P$4+1),FALSE)*$E3191</f>
        <v>0</v>
      </c>
      <c r="Q3186" s="22">
        <f>VLOOKUP(CONCATENATE($F3186," ",$G3186),AllocFactorMatrix,(Q$4+1),FALSE)*$E3191</f>
        <v>0</v>
      </c>
      <c r="R3186" s="22">
        <f t="shared" si="1467"/>
        <v>0</v>
      </c>
      <c r="S3186" s="22">
        <f>VLOOKUP(CONCATENATE($F3186," ",$G3186),AllocFactorMatrix,(S$4+1),FALSE)*$E3191</f>
        <v>0</v>
      </c>
      <c r="T3186" s="22">
        <f>VLOOKUP(CONCATENATE($F3186," ",$G3186),AllocFactorMatrix,(T$4+1),FALSE)*$E3191</f>
        <v>0</v>
      </c>
      <c r="U3186" s="22">
        <f>VLOOKUP(CONCATENATE($F3186," ",$G3186),AllocFactorMatrix,(U$4+1),FALSE)*$E3191</f>
        <v>0</v>
      </c>
      <c r="V3186" s="22">
        <f>VLOOKUP(CONCATENATE($F3186," ",$G3186),AllocFactorMatrix,(V$4+1),FALSE)*$E3191</f>
        <v>0</v>
      </c>
      <c r="W3186" s="22">
        <f t="shared" si="1481"/>
        <v>0</v>
      </c>
      <c r="X3186" s="22">
        <f>VLOOKUP(CONCATENATE($F3186," ",$G3186),AllocFactorMatrix,(X$4+1),FALSE)*$E3191</f>
        <v>0</v>
      </c>
      <c r="Y3186" s="22">
        <f>VLOOKUP(CONCATENATE($F3186," ",$G3186),AllocFactorMatrix,(Y$4+1),FALSE)*$E3191</f>
        <v>0</v>
      </c>
      <c r="Z3186" s="22">
        <f t="shared" si="1475"/>
        <v>0</v>
      </c>
      <c r="AA3186" s="22">
        <f>VLOOKUP(CONCATENATE($F3186," ",$G3186),AllocFactorMatrix,(AA$4+1),FALSE)*$E3191</f>
        <v>0</v>
      </c>
      <c r="AB3186" s="22">
        <f>VLOOKUP(CONCATENATE($F3186," ",$G3186),AllocFactorMatrix,(AB$4+1),FALSE)*$E3191</f>
        <v>0</v>
      </c>
      <c r="AC3186" s="22">
        <f>VLOOKUP(CONCATENATE($F3186," ",$G3186),AllocFactorMatrix,(AC$4+1),FALSE)*$E3191</f>
        <v>0</v>
      </c>
    </row>
    <row r="3187" spans="4:29" hidden="1" outlineLevel="1">
      <c r="F3187" s="42" t="str">
        <f>F3191</f>
        <v>PROD_ENERGY</v>
      </c>
      <c r="G3187" s="17" t="str">
        <f>$G$11</f>
        <v>DISTPRI</v>
      </c>
      <c r="H3187" s="21">
        <f t="shared" si="1469"/>
        <v>0</v>
      </c>
      <c r="I3187" s="22">
        <f>VLOOKUP(CONCATENATE($F3187," ",$G3187),AllocFactorMatrix,(I$4+1),FALSE)*$E3191</f>
        <v>0</v>
      </c>
      <c r="J3187" s="22">
        <f>VLOOKUP(CONCATENATE($F3187," ",$G3187),AllocFactorMatrix,(J$4+1),FALSE)*$E3191</f>
        <v>0</v>
      </c>
      <c r="K3187" s="22">
        <f>VLOOKUP(CONCATENATE($F3187," ",$G3187),AllocFactorMatrix,(K$4+1),FALSE)*$E3191</f>
        <v>0</v>
      </c>
      <c r="L3187" s="22">
        <f>VLOOKUP(CONCATENATE($F3187," ",$G3187),AllocFactorMatrix,(L$4+1),FALSE)*$E3191</f>
        <v>0</v>
      </c>
      <c r="M3187" s="22">
        <f t="shared" si="1465"/>
        <v>0</v>
      </c>
      <c r="N3187" s="22">
        <f>VLOOKUP(CONCATENATE($F3187," ",$G3187),AllocFactorMatrix,(N$4+1),FALSE)*$E3191</f>
        <v>0</v>
      </c>
      <c r="O3187" s="22">
        <f>VLOOKUP(CONCATENATE($F3187," ",$G3187),AllocFactorMatrix,(O$4+1),FALSE)*$E3191</f>
        <v>0</v>
      </c>
      <c r="P3187" s="22">
        <f>VLOOKUP(CONCATENATE($F3187," ",$G3187),AllocFactorMatrix,(P$4+1),FALSE)*$E3191</f>
        <v>0</v>
      </c>
      <c r="Q3187" s="22">
        <f>VLOOKUP(CONCATENATE($F3187," ",$G3187),AllocFactorMatrix,(Q$4+1),FALSE)*$E3191</f>
        <v>0</v>
      </c>
      <c r="R3187" s="22">
        <f t="shared" si="1467"/>
        <v>0</v>
      </c>
      <c r="S3187" s="22">
        <f>VLOOKUP(CONCATENATE($F3187," ",$G3187),AllocFactorMatrix,(S$4+1),FALSE)*$E3191</f>
        <v>0</v>
      </c>
      <c r="T3187" s="22">
        <f>VLOOKUP(CONCATENATE($F3187," ",$G3187),AllocFactorMatrix,(T$4+1),FALSE)*$E3191</f>
        <v>0</v>
      </c>
      <c r="U3187" s="22">
        <f>VLOOKUP(CONCATENATE($F3187," ",$G3187),AllocFactorMatrix,(U$4+1),FALSE)*$E3191</f>
        <v>0</v>
      </c>
      <c r="V3187" s="22">
        <f>VLOOKUP(CONCATENATE($F3187," ",$G3187),AllocFactorMatrix,(V$4+1),FALSE)*$E3191</f>
        <v>0</v>
      </c>
      <c r="W3187" s="22">
        <f t="shared" si="1481"/>
        <v>0</v>
      </c>
      <c r="X3187" s="22">
        <f>VLOOKUP(CONCATENATE($F3187," ",$G3187),AllocFactorMatrix,(X$4+1),FALSE)*$E3191</f>
        <v>0</v>
      </c>
      <c r="Y3187" s="22">
        <f>VLOOKUP(CONCATENATE($F3187," ",$G3187),AllocFactorMatrix,(Y$4+1),FALSE)*$E3191</f>
        <v>0</v>
      </c>
      <c r="Z3187" s="22">
        <f t="shared" si="1475"/>
        <v>0</v>
      </c>
      <c r="AA3187" s="22">
        <f>VLOOKUP(CONCATENATE($F3187," ",$G3187),AllocFactorMatrix,(AA$4+1),FALSE)*$E3191</f>
        <v>0</v>
      </c>
      <c r="AB3187" s="22">
        <f>VLOOKUP(CONCATENATE($F3187," ",$G3187),AllocFactorMatrix,(AB$4+1),FALSE)*$E3191</f>
        <v>0</v>
      </c>
      <c r="AC3187" s="22">
        <f>VLOOKUP(CONCATENATE($F3187," ",$G3187),AllocFactorMatrix,(AC$4+1),FALSE)*$E3191</f>
        <v>0</v>
      </c>
    </row>
    <row r="3188" spans="4:29" hidden="1" outlineLevel="1">
      <c r="F3188" s="42" t="str">
        <f>F3191</f>
        <v>PROD_ENERGY</v>
      </c>
      <c r="G3188" s="17" t="str">
        <f>$G$12</f>
        <v>DISTSEC</v>
      </c>
      <c r="H3188" s="21">
        <f t="shared" si="1469"/>
        <v>0</v>
      </c>
      <c r="I3188" s="22">
        <f>VLOOKUP(CONCATENATE($F3188," ",$G3188),AllocFactorMatrix,(I$4+1),FALSE)*$E3191</f>
        <v>0</v>
      </c>
      <c r="J3188" s="22">
        <f>VLOOKUP(CONCATENATE($F3188," ",$G3188),AllocFactorMatrix,(J$4+1),FALSE)*$E3191</f>
        <v>0</v>
      </c>
      <c r="K3188" s="22">
        <f>VLOOKUP(CONCATENATE($F3188," ",$G3188),AllocFactorMatrix,(K$4+1),FALSE)*$E3191</f>
        <v>0</v>
      </c>
      <c r="L3188" s="22">
        <f>VLOOKUP(CONCATENATE($F3188," ",$G3188),AllocFactorMatrix,(L$4+1),FALSE)*$E3191</f>
        <v>0</v>
      </c>
      <c r="M3188" s="22">
        <f t="shared" si="1465"/>
        <v>0</v>
      </c>
      <c r="N3188" s="22">
        <f>VLOOKUP(CONCATENATE($F3188," ",$G3188),AllocFactorMatrix,(N$4+1),FALSE)*$E3191</f>
        <v>0</v>
      </c>
      <c r="O3188" s="22">
        <f>VLOOKUP(CONCATENATE($F3188," ",$G3188),AllocFactorMatrix,(O$4+1),FALSE)*$E3191</f>
        <v>0</v>
      </c>
      <c r="P3188" s="22">
        <f>VLOOKUP(CONCATENATE($F3188," ",$G3188),AllocFactorMatrix,(P$4+1),FALSE)*$E3191</f>
        <v>0</v>
      </c>
      <c r="Q3188" s="22">
        <f>VLOOKUP(CONCATENATE($F3188," ",$G3188),AllocFactorMatrix,(Q$4+1),FALSE)*$E3191</f>
        <v>0</v>
      </c>
      <c r="R3188" s="22">
        <f t="shared" si="1467"/>
        <v>0</v>
      </c>
      <c r="S3188" s="22">
        <f>VLOOKUP(CONCATENATE($F3188," ",$G3188),AllocFactorMatrix,(S$4+1),FALSE)*$E3191</f>
        <v>0</v>
      </c>
      <c r="T3188" s="22">
        <f>VLOOKUP(CONCATENATE($F3188," ",$G3188),AllocFactorMatrix,(T$4+1),FALSE)*$E3191</f>
        <v>0</v>
      </c>
      <c r="U3188" s="22">
        <f>VLOOKUP(CONCATENATE($F3188," ",$G3188),AllocFactorMatrix,(U$4+1),FALSE)*$E3191</f>
        <v>0</v>
      </c>
      <c r="V3188" s="22">
        <f>VLOOKUP(CONCATENATE($F3188," ",$G3188),AllocFactorMatrix,(V$4+1),FALSE)*$E3191</f>
        <v>0</v>
      </c>
      <c r="W3188" s="22">
        <f t="shared" si="1481"/>
        <v>0</v>
      </c>
      <c r="X3188" s="22">
        <f>VLOOKUP(CONCATENATE($F3188," ",$G3188),AllocFactorMatrix,(X$4+1),FALSE)*$E3191</f>
        <v>0</v>
      </c>
      <c r="Y3188" s="22">
        <f>VLOOKUP(CONCATENATE($F3188," ",$G3188),AllocFactorMatrix,(Y$4+1),FALSE)*$E3191</f>
        <v>0</v>
      </c>
      <c r="Z3188" s="22">
        <f t="shared" si="1475"/>
        <v>0</v>
      </c>
      <c r="AA3188" s="22">
        <f>VLOOKUP(CONCATENATE($F3188," ",$G3188),AllocFactorMatrix,(AA$4+1),FALSE)*$E3191</f>
        <v>0</v>
      </c>
      <c r="AB3188" s="22">
        <f>VLOOKUP(CONCATENATE($F3188," ",$G3188),AllocFactorMatrix,(AB$4+1),FALSE)*$E3191</f>
        <v>0</v>
      </c>
      <c r="AC3188" s="22">
        <f>VLOOKUP(CONCATENATE($F3188," ",$G3188),AllocFactorMatrix,(AC$4+1),FALSE)*$E3191</f>
        <v>0</v>
      </c>
    </row>
    <row r="3189" spans="4:29" hidden="1" outlineLevel="1">
      <c r="F3189" s="42" t="str">
        <f>F3191</f>
        <v>PROD_ENERGY</v>
      </c>
      <c r="G3189" s="17" t="str">
        <f>$G$13</f>
        <v>ENERGY</v>
      </c>
      <c r="H3189" s="21">
        <f t="shared" si="1469"/>
        <v>0</v>
      </c>
      <c r="I3189" s="22">
        <f>VLOOKUP(CONCATENATE($F3189," ",$G3189),AllocFactorMatrix,(I$4+1),FALSE)*$E3191</f>
        <v>0</v>
      </c>
      <c r="J3189" s="22">
        <f>VLOOKUP(CONCATENATE($F3189," ",$G3189),AllocFactorMatrix,(J$4+1),FALSE)*$E3191</f>
        <v>0</v>
      </c>
      <c r="K3189" s="22">
        <f>VLOOKUP(CONCATENATE($F3189," ",$G3189),AllocFactorMatrix,(K$4+1),FALSE)*$E3191</f>
        <v>0</v>
      </c>
      <c r="L3189" s="22">
        <f>VLOOKUP(CONCATENATE($F3189," ",$G3189),AllocFactorMatrix,(L$4+1),FALSE)*$E3191</f>
        <v>0</v>
      </c>
      <c r="M3189" s="22">
        <f t="shared" si="1465"/>
        <v>0</v>
      </c>
      <c r="N3189" s="22">
        <f>VLOOKUP(CONCATENATE($F3189," ",$G3189),AllocFactorMatrix,(N$4+1),FALSE)*$E3191</f>
        <v>0</v>
      </c>
      <c r="O3189" s="22">
        <f>VLOOKUP(CONCATENATE($F3189," ",$G3189),AllocFactorMatrix,(O$4+1),FALSE)*$E3191</f>
        <v>0</v>
      </c>
      <c r="P3189" s="22">
        <f>VLOOKUP(CONCATENATE($F3189," ",$G3189),AllocFactorMatrix,(P$4+1),FALSE)*$E3191</f>
        <v>0</v>
      </c>
      <c r="Q3189" s="22">
        <f>VLOOKUP(CONCATENATE($F3189," ",$G3189),AllocFactorMatrix,(Q$4+1),FALSE)*$E3191</f>
        <v>0</v>
      </c>
      <c r="R3189" s="22">
        <f t="shared" si="1467"/>
        <v>0</v>
      </c>
      <c r="S3189" s="22">
        <f>VLOOKUP(CONCATENATE($F3189," ",$G3189),AllocFactorMatrix,(S$4+1),FALSE)*$E3191</f>
        <v>0</v>
      </c>
      <c r="T3189" s="22">
        <f>VLOOKUP(CONCATENATE($F3189," ",$G3189),AllocFactorMatrix,(T$4+1),FALSE)*$E3191</f>
        <v>0</v>
      </c>
      <c r="U3189" s="22">
        <f>VLOOKUP(CONCATENATE($F3189," ",$G3189),AllocFactorMatrix,(U$4+1),FALSE)*$E3191</f>
        <v>0</v>
      </c>
      <c r="V3189" s="22">
        <f>VLOOKUP(CONCATENATE($F3189," ",$G3189),AllocFactorMatrix,(V$4+1),FALSE)*$E3191</f>
        <v>0</v>
      </c>
      <c r="W3189" s="22">
        <f t="shared" si="1481"/>
        <v>0</v>
      </c>
      <c r="X3189" s="22">
        <f>VLOOKUP(CONCATENATE($F3189," ",$G3189),AllocFactorMatrix,(X$4+1),FALSE)*$E3191</f>
        <v>0</v>
      </c>
      <c r="Y3189" s="22">
        <f>VLOOKUP(CONCATENATE($F3189," ",$G3189),AllocFactorMatrix,(Y$4+1),FALSE)*$E3191</f>
        <v>0</v>
      </c>
      <c r="Z3189" s="22">
        <f t="shared" si="1475"/>
        <v>0</v>
      </c>
      <c r="AA3189" s="22">
        <f>VLOOKUP(CONCATENATE($F3189," ",$G3189),AllocFactorMatrix,(AA$4+1),FALSE)*$E3191</f>
        <v>0</v>
      </c>
      <c r="AB3189" s="22">
        <f>VLOOKUP(CONCATENATE($F3189," ",$G3189),AllocFactorMatrix,(AB$4+1),FALSE)*$E3191</f>
        <v>0</v>
      </c>
      <c r="AC3189" s="22">
        <f>VLOOKUP(CONCATENATE($F3189," ",$G3189),AllocFactorMatrix,(AC$4+1),FALSE)*$E3191</f>
        <v>0</v>
      </c>
    </row>
    <row r="3190" spans="4:29" hidden="1" outlineLevel="1">
      <c r="F3190" s="42" t="str">
        <f>F3191</f>
        <v>PROD_ENERGY</v>
      </c>
      <c r="G3190" s="17" t="str">
        <f>$G$14</f>
        <v>CUSTOMER</v>
      </c>
      <c r="H3190" s="21">
        <f t="shared" si="1469"/>
        <v>0</v>
      </c>
      <c r="I3190" s="22">
        <f>VLOOKUP(CONCATENATE($F3190," ",$G3190),AllocFactorMatrix,(I$4+1),FALSE)*$E3191</f>
        <v>0</v>
      </c>
      <c r="J3190" s="22">
        <f>VLOOKUP(CONCATENATE($F3190," ",$G3190),AllocFactorMatrix,(J$4+1),FALSE)*$E3191</f>
        <v>0</v>
      </c>
      <c r="K3190" s="22">
        <f>VLOOKUP(CONCATENATE($F3190," ",$G3190),AllocFactorMatrix,(K$4+1),FALSE)*$E3191</f>
        <v>0</v>
      </c>
      <c r="L3190" s="22">
        <f>VLOOKUP(CONCATENATE($F3190," ",$G3190),AllocFactorMatrix,(L$4+1),FALSE)*$E3191</f>
        <v>0</v>
      </c>
      <c r="M3190" s="22">
        <f t="shared" si="1465"/>
        <v>0</v>
      </c>
      <c r="N3190" s="22">
        <f>VLOOKUP(CONCATENATE($F3190," ",$G3190),AllocFactorMatrix,(N$4+1),FALSE)*$E3191</f>
        <v>0</v>
      </c>
      <c r="O3190" s="22">
        <f>VLOOKUP(CONCATENATE($F3190," ",$G3190),AllocFactorMatrix,(O$4+1),FALSE)*$E3191</f>
        <v>0</v>
      </c>
      <c r="P3190" s="22">
        <f>VLOOKUP(CONCATENATE($F3190," ",$G3190),AllocFactorMatrix,(P$4+1),FALSE)*$E3191</f>
        <v>0</v>
      </c>
      <c r="Q3190" s="22">
        <f>VLOOKUP(CONCATENATE($F3190," ",$G3190),AllocFactorMatrix,(Q$4+1),FALSE)*$E3191</f>
        <v>0</v>
      </c>
      <c r="R3190" s="22">
        <f t="shared" si="1467"/>
        <v>0</v>
      </c>
      <c r="S3190" s="22">
        <f>VLOOKUP(CONCATENATE($F3190," ",$G3190),AllocFactorMatrix,(S$4+1),FALSE)*$E3191</f>
        <v>0</v>
      </c>
      <c r="T3190" s="22">
        <f>VLOOKUP(CONCATENATE($F3190," ",$G3190),AllocFactorMatrix,(T$4+1),FALSE)*$E3191</f>
        <v>0</v>
      </c>
      <c r="U3190" s="22">
        <f>VLOOKUP(CONCATENATE($F3190," ",$G3190),AllocFactorMatrix,(U$4+1),FALSE)*$E3191</f>
        <v>0</v>
      </c>
      <c r="V3190" s="22">
        <f>VLOOKUP(CONCATENATE($F3190," ",$G3190),AllocFactorMatrix,(V$4+1),FALSE)*$E3191</f>
        <v>0</v>
      </c>
      <c r="W3190" s="22">
        <f t="shared" si="1481"/>
        <v>0</v>
      </c>
      <c r="X3190" s="22">
        <f>VLOOKUP(CONCATENATE($F3190," ",$G3190),AllocFactorMatrix,(X$4+1),FALSE)*$E3191</f>
        <v>0</v>
      </c>
      <c r="Y3190" s="22">
        <f>VLOOKUP(CONCATENATE($F3190," ",$G3190),AllocFactorMatrix,(Y$4+1),FALSE)*$E3191</f>
        <v>0</v>
      </c>
      <c r="Z3190" s="22">
        <f t="shared" si="1475"/>
        <v>0</v>
      </c>
      <c r="AA3190" s="22">
        <f>VLOOKUP(CONCATENATE($F3190," ",$G3190),AllocFactorMatrix,(AA$4+1),FALSE)*$E3191</f>
        <v>0</v>
      </c>
      <c r="AB3190" s="22">
        <f>VLOOKUP(CONCATENATE($F3190," ",$G3190),AllocFactorMatrix,(AB$4+1),FALSE)*$E3191</f>
        <v>0</v>
      </c>
      <c r="AC3190" s="22">
        <f>VLOOKUP(CONCATENATE($F3190," ",$G3190),AllocFactorMatrix,(AC$4+1),FALSE)*$E3191</f>
        <v>0</v>
      </c>
    </row>
    <row r="3191" spans="4:29" collapsed="1">
      <c r="D3191" s="17" t="s">
        <v>252</v>
      </c>
      <c r="E3191" s="19"/>
      <c r="F3191" s="42" t="s">
        <v>31</v>
      </c>
      <c r="G3191" s="17" t="str">
        <f>$G$15</f>
        <v>TOTAL</v>
      </c>
      <c r="H3191" s="21">
        <f t="shared" si="1469"/>
        <v>0</v>
      </c>
      <c r="I3191" s="22">
        <f>VLOOKUP(CONCATENATE($F3191," ",$G3191),AllocFactorMatrix,(I$4+1),FALSE)*$E3191</f>
        <v>0</v>
      </c>
      <c r="J3191" s="22">
        <f>VLOOKUP(CONCATENATE($F3191," ",$G3191),AllocFactorMatrix,(J$4+1),FALSE)*$E3191</f>
        <v>0</v>
      </c>
      <c r="K3191" s="22">
        <f>VLOOKUP(CONCATENATE($F3191," ",$G3191),AllocFactorMatrix,(K$4+1),FALSE)*$E3191</f>
        <v>0</v>
      </c>
      <c r="L3191" s="22">
        <f>VLOOKUP(CONCATENATE($F3191," ",$G3191),AllocFactorMatrix,(L$4+1),FALSE)*$E3191</f>
        <v>0</v>
      </c>
      <c r="M3191" s="22">
        <f t="shared" si="1465"/>
        <v>0</v>
      </c>
      <c r="N3191" s="22">
        <f>VLOOKUP(CONCATENATE($F3191," ",$G3191),AllocFactorMatrix,(N$4+1),FALSE)*$E3191</f>
        <v>0</v>
      </c>
      <c r="O3191" s="22">
        <f>VLOOKUP(CONCATENATE($F3191," ",$G3191),AllocFactorMatrix,(O$4+1),FALSE)*$E3191</f>
        <v>0</v>
      </c>
      <c r="P3191" s="22">
        <f>VLOOKUP(CONCATENATE($F3191," ",$G3191),AllocFactorMatrix,(P$4+1),FALSE)*$E3191</f>
        <v>0</v>
      </c>
      <c r="Q3191" s="22">
        <f>VLOOKUP(CONCATENATE($F3191," ",$G3191),AllocFactorMatrix,(Q$4+1),FALSE)*$E3191</f>
        <v>0</v>
      </c>
      <c r="R3191" s="22">
        <f t="shared" si="1467"/>
        <v>0</v>
      </c>
      <c r="S3191" s="22">
        <f>VLOOKUP(CONCATENATE($F3191," ",$G3191),AllocFactorMatrix,(S$4+1),FALSE)*$E3191</f>
        <v>0</v>
      </c>
      <c r="T3191" s="22">
        <f>VLOOKUP(CONCATENATE($F3191," ",$G3191),AllocFactorMatrix,(T$4+1),FALSE)*$E3191</f>
        <v>0</v>
      </c>
      <c r="U3191" s="22">
        <f>VLOOKUP(CONCATENATE($F3191," ",$G3191),AllocFactorMatrix,(U$4+1),FALSE)*$E3191</f>
        <v>0</v>
      </c>
      <c r="V3191" s="22">
        <f>VLOOKUP(CONCATENATE($F3191," ",$G3191),AllocFactorMatrix,(V$4+1),FALSE)*$E3191</f>
        <v>0</v>
      </c>
      <c r="W3191" s="22">
        <f t="shared" si="1481"/>
        <v>0</v>
      </c>
      <c r="X3191" s="22">
        <f>VLOOKUP(CONCATENATE($F3191," ",$G3191),AllocFactorMatrix,(X$4+1),FALSE)*$E3191</f>
        <v>0</v>
      </c>
      <c r="Y3191" s="22">
        <f>VLOOKUP(CONCATENATE($F3191," ",$G3191),AllocFactorMatrix,(Y$4+1),FALSE)*$E3191</f>
        <v>0</v>
      </c>
      <c r="Z3191" s="22">
        <f t="shared" si="1475"/>
        <v>0</v>
      </c>
      <c r="AA3191" s="22">
        <f>VLOOKUP(CONCATENATE($F3191," ",$G3191),AllocFactorMatrix,(AA$4+1),FALSE)*$E3191</f>
        <v>0</v>
      </c>
      <c r="AB3191" s="22">
        <f>VLOOKUP(CONCATENATE($F3191," ",$G3191),AllocFactorMatrix,(AB$4+1),FALSE)*$E3191</f>
        <v>0</v>
      </c>
      <c r="AC3191" s="22">
        <f>VLOOKUP(CONCATENATE($F3191," ",$G3191),AllocFactorMatrix,(AC$4+1),FALSE)*$E3191</f>
        <v>0</v>
      </c>
    </row>
    <row r="3192" spans="4:29" hidden="1" outlineLevel="1">
      <c r="F3192" s="42" t="str">
        <f>F3199</f>
        <v>PROD_ENERGY</v>
      </c>
      <c r="G3192" s="17" t="str">
        <f>$G$8</f>
        <v>PRODUCTION</v>
      </c>
      <c r="H3192" s="21">
        <f t="shared" si="1469"/>
        <v>0</v>
      </c>
      <c r="I3192" s="22">
        <f>VLOOKUP(CONCATENATE($F3192," ",$G3192),AllocFactorMatrix,(I$4+1),FALSE)*$E3199</f>
        <v>0</v>
      </c>
      <c r="J3192" s="22">
        <f>VLOOKUP(CONCATENATE($F3192," ",$G3192),AllocFactorMatrix,(J$4+1),FALSE)*$E3199</f>
        <v>0</v>
      </c>
      <c r="K3192" s="22">
        <f>VLOOKUP(CONCATENATE($F3192," ",$G3192),AllocFactorMatrix,(K$4+1),FALSE)*$E3199</f>
        <v>0</v>
      </c>
      <c r="L3192" s="22">
        <f>VLOOKUP(CONCATENATE($F3192," ",$G3192),AllocFactorMatrix,(L$4+1),FALSE)*$E3199</f>
        <v>0</v>
      </c>
      <c r="M3192" s="22">
        <f t="shared" ref="M3192:M3199" si="1482">SUBTOTAL(9,J3192:L3192)</f>
        <v>0</v>
      </c>
      <c r="N3192" s="22">
        <f>VLOOKUP(CONCATENATE($F3192," ",$G3192),AllocFactorMatrix,(N$4+1),FALSE)*$E3199</f>
        <v>0</v>
      </c>
      <c r="O3192" s="22">
        <f>VLOOKUP(CONCATENATE($F3192," ",$G3192),AllocFactorMatrix,(O$4+1),FALSE)*$E3199</f>
        <v>0</v>
      </c>
      <c r="P3192" s="22">
        <f>VLOOKUP(CONCATENATE($F3192," ",$G3192),AllocFactorMatrix,(P$4+1),FALSE)*$E3199</f>
        <v>0</v>
      </c>
      <c r="Q3192" s="22">
        <f>VLOOKUP(CONCATENATE($F3192," ",$G3192),AllocFactorMatrix,(Q$4+1),FALSE)*$E3199</f>
        <v>0</v>
      </c>
      <c r="R3192" s="22">
        <f t="shared" si="1467"/>
        <v>0</v>
      </c>
      <c r="S3192" s="22">
        <f>VLOOKUP(CONCATENATE($F3192," ",$G3192),AllocFactorMatrix,(S$4+1),FALSE)*$E3199</f>
        <v>0</v>
      </c>
      <c r="T3192" s="22">
        <f>VLOOKUP(CONCATENATE($F3192," ",$G3192),AllocFactorMatrix,(T$4+1),FALSE)*$E3199</f>
        <v>0</v>
      </c>
      <c r="U3192" s="22">
        <f>VLOOKUP(CONCATENATE($F3192," ",$G3192),AllocFactorMatrix,(U$4+1),FALSE)*$E3199</f>
        <v>0</v>
      </c>
      <c r="V3192" s="22">
        <f>VLOOKUP(CONCATENATE($F3192," ",$G3192),AllocFactorMatrix,(V$4+1),FALSE)*$E3199</f>
        <v>0</v>
      </c>
      <c r="W3192" s="22">
        <f>SUBTOTAL(9,S3192:V3192)</f>
        <v>0</v>
      </c>
      <c r="X3192" s="22">
        <f>VLOOKUP(CONCATENATE($F3192," ",$G3192),AllocFactorMatrix,(X$4+1),FALSE)*$E3199</f>
        <v>0</v>
      </c>
      <c r="Y3192" s="22">
        <f>VLOOKUP(CONCATENATE($F3192," ",$G3192),AllocFactorMatrix,(Y$4+1),FALSE)*$E3199</f>
        <v>0</v>
      </c>
      <c r="Z3192" s="22">
        <f t="shared" si="1475"/>
        <v>0</v>
      </c>
      <c r="AA3192" s="22">
        <f>VLOOKUP(CONCATENATE($F3192," ",$G3192),AllocFactorMatrix,(AA$4+1),FALSE)*$E3199</f>
        <v>0</v>
      </c>
      <c r="AB3192" s="22">
        <f>VLOOKUP(CONCATENATE($F3192," ",$G3192),AllocFactorMatrix,(AB$4+1),FALSE)*$E3199</f>
        <v>0</v>
      </c>
      <c r="AC3192" s="22">
        <f>VLOOKUP(CONCATENATE($F3192," ",$G3192),AllocFactorMatrix,(AC$4+1),FALSE)*$E3199</f>
        <v>0</v>
      </c>
    </row>
    <row r="3193" spans="4:29" hidden="1" outlineLevel="1">
      <c r="F3193" s="42" t="str">
        <f>F3199</f>
        <v>PROD_ENERGY</v>
      </c>
      <c r="G3193" s="17" t="str">
        <f>$G$9</f>
        <v>BULKTRAN</v>
      </c>
      <c r="H3193" s="21">
        <f t="shared" si="1469"/>
        <v>0</v>
      </c>
      <c r="I3193" s="22">
        <f>VLOOKUP(CONCATENATE($F3193," ",$G3193),AllocFactorMatrix,(I$4+1),FALSE)*$E3199</f>
        <v>0</v>
      </c>
      <c r="J3193" s="22">
        <f>VLOOKUP(CONCATENATE($F3193," ",$G3193),AllocFactorMatrix,(J$4+1),FALSE)*$E3199</f>
        <v>0</v>
      </c>
      <c r="K3193" s="22">
        <f>VLOOKUP(CONCATENATE($F3193," ",$G3193),AllocFactorMatrix,(K$4+1),FALSE)*$E3199</f>
        <v>0</v>
      </c>
      <c r="L3193" s="22">
        <f>VLOOKUP(CONCATENATE($F3193," ",$G3193),AllocFactorMatrix,(L$4+1),FALSE)*$E3199</f>
        <v>0</v>
      </c>
      <c r="M3193" s="22">
        <f t="shared" si="1482"/>
        <v>0</v>
      </c>
      <c r="N3193" s="22">
        <f>VLOOKUP(CONCATENATE($F3193," ",$G3193),AllocFactorMatrix,(N$4+1),FALSE)*$E3199</f>
        <v>0</v>
      </c>
      <c r="O3193" s="22">
        <f>VLOOKUP(CONCATENATE($F3193," ",$G3193),AllocFactorMatrix,(O$4+1),FALSE)*$E3199</f>
        <v>0</v>
      </c>
      <c r="P3193" s="22">
        <f>VLOOKUP(CONCATENATE($F3193," ",$G3193),AllocFactorMatrix,(P$4+1),FALSE)*$E3199</f>
        <v>0</v>
      </c>
      <c r="Q3193" s="22">
        <f>VLOOKUP(CONCATENATE($F3193," ",$G3193),AllocFactorMatrix,(Q$4+1),FALSE)*$E3199</f>
        <v>0</v>
      </c>
      <c r="R3193" s="22">
        <f t="shared" si="1467"/>
        <v>0</v>
      </c>
      <c r="S3193" s="22">
        <f>VLOOKUP(CONCATENATE($F3193," ",$G3193),AllocFactorMatrix,(S$4+1),FALSE)*$E3199</f>
        <v>0</v>
      </c>
      <c r="T3193" s="22">
        <f>VLOOKUP(CONCATENATE($F3193," ",$G3193),AllocFactorMatrix,(T$4+1),FALSE)*$E3199</f>
        <v>0</v>
      </c>
      <c r="U3193" s="22">
        <f>VLOOKUP(CONCATENATE($F3193," ",$G3193),AllocFactorMatrix,(U$4+1),FALSE)*$E3199</f>
        <v>0</v>
      </c>
      <c r="V3193" s="22">
        <f>VLOOKUP(CONCATENATE($F3193," ",$G3193),AllocFactorMatrix,(V$4+1),FALSE)*$E3199</f>
        <v>0</v>
      </c>
      <c r="W3193" s="22">
        <f t="shared" ref="W3193:W3199" si="1483">SUBTOTAL(9,S3193:V3193)</f>
        <v>0</v>
      </c>
      <c r="X3193" s="22">
        <f>VLOOKUP(CONCATENATE($F3193," ",$G3193),AllocFactorMatrix,(X$4+1),FALSE)*$E3199</f>
        <v>0</v>
      </c>
      <c r="Y3193" s="22">
        <f>VLOOKUP(CONCATENATE($F3193," ",$G3193),AllocFactorMatrix,(Y$4+1),FALSE)*$E3199</f>
        <v>0</v>
      </c>
      <c r="Z3193" s="22">
        <f t="shared" si="1475"/>
        <v>0</v>
      </c>
      <c r="AA3193" s="22">
        <f>VLOOKUP(CONCATENATE($F3193," ",$G3193),AllocFactorMatrix,(AA$4+1),FALSE)*$E3199</f>
        <v>0</v>
      </c>
      <c r="AB3193" s="22">
        <f>VLOOKUP(CONCATENATE($F3193," ",$G3193),AllocFactorMatrix,(AB$4+1),FALSE)*$E3199</f>
        <v>0</v>
      </c>
      <c r="AC3193" s="22">
        <f>VLOOKUP(CONCATENATE($F3193," ",$G3193),AllocFactorMatrix,(AC$4+1),FALSE)*$E3199</f>
        <v>0</v>
      </c>
    </row>
    <row r="3194" spans="4:29" hidden="1" outlineLevel="1">
      <c r="F3194" s="42" t="str">
        <f>F3199</f>
        <v>PROD_ENERGY</v>
      </c>
      <c r="G3194" s="17" t="str">
        <f>$G$10</f>
        <v>SUBTRAN</v>
      </c>
      <c r="H3194" s="21">
        <f t="shared" si="1469"/>
        <v>0</v>
      </c>
      <c r="I3194" s="22">
        <f>VLOOKUP(CONCATENATE($F3194," ",$G3194),AllocFactorMatrix,(I$4+1),FALSE)*$E3199</f>
        <v>0</v>
      </c>
      <c r="J3194" s="22">
        <f>VLOOKUP(CONCATENATE($F3194," ",$G3194),AllocFactorMatrix,(J$4+1),FALSE)*$E3199</f>
        <v>0</v>
      </c>
      <c r="K3194" s="22">
        <f>VLOOKUP(CONCATENATE($F3194," ",$G3194),AllocFactorMatrix,(K$4+1),FALSE)*$E3199</f>
        <v>0</v>
      </c>
      <c r="L3194" s="22">
        <f>VLOOKUP(CONCATENATE($F3194," ",$G3194),AllocFactorMatrix,(L$4+1),FALSE)*$E3199</f>
        <v>0</v>
      </c>
      <c r="M3194" s="22">
        <f t="shared" si="1482"/>
        <v>0</v>
      </c>
      <c r="N3194" s="22">
        <f>VLOOKUP(CONCATENATE($F3194," ",$G3194),AllocFactorMatrix,(N$4+1),FALSE)*$E3199</f>
        <v>0</v>
      </c>
      <c r="O3194" s="22">
        <f>VLOOKUP(CONCATENATE($F3194," ",$G3194),AllocFactorMatrix,(O$4+1),FALSE)*$E3199</f>
        <v>0</v>
      </c>
      <c r="P3194" s="22">
        <f>VLOOKUP(CONCATENATE($F3194," ",$G3194),AllocFactorMatrix,(P$4+1),FALSE)*$E3199</f>
        <v>0</v>
      </c>
      <c r="Q3194" s="22">
        <f>VLOOKUP(CONCATENATE($F3194," ",$G3194),AllocFactorMatrix,(Q$4+1),FALSE)*$E3199</f>
        <v>0</v>
      </c>
      <c r="R3194" s="22">
        <f t="shared" si="1467"/>
        <v>0</v>
      </c>
      <c r="S3194" s="22">
        <f>VLOOKUP(CONCATENATE($F3194," ",$G3194),AllocFactorMatrix,(S$4+1),FALSE)*$E3199</f>
        <v>0</v>
      </c>
      <c r="T3194" s="22">
        <f>VLOOKUP(CONCATENATE($F3194," ",$G3194),AllocFactorMatrix,(T$4+1),FALSE)*$E3199</f>
        <v>0</v>
      </c>
      <c r="U3194" s="22">
        <f>VLOOKUP(CONCATENATE($F3194," ",$G3194),AllocFactorMatrix,(U$4+1),FALSE)*$E3199</f>
        <v>0</v>
      </c>
      <c r="V3194" s="22">
        <f>VLOOKUP(CONCATENATE($F3194," ",$G3194),AllocFactorMatrix,(V$4+1),FALSE)*$E3199</f>
        <v>0</v>
      </c>
      <c r="W3194" s="22">
        <f t="shared" si="1483"/>
        <v>0</v>
      </c>
      <c r="X3194" s="22">
        <f>VLOOKUP(CONCATENATE($F3194," ",$G3194),AllocFactorMatrix,(X$4+1),FALSE)*$E3199</f>
        <v>0</v>
      </c>
      <c r="Y3194" s="22">
        <f>VLOOKUP(CONCATENATE($F3194," ",$G3194),AllocFactorMatrix,(Y$4+1),FALSE)*$E3199</f>
        <v>0</v>
      </c>
      <c r="Z3194" s="22">
        <f t="shared" si="1475"/>
        <v>0</v>
      </c>
      <c r="AA3194" s="22">
        <f>VLOOKUP(CONCATENATE($F3194," ",$G3194),AllocFactorMatrix,(AA$4+1),FALSE)*$E3199</f>
        <v>0</v>
      </c>
      <c r="AB3194" s="22">
        <f>VLOOKUP(CONCATENATE($F3194," ",$G3194),AllocFactorMatrix,(AB$4+1),FALSE)*$E3199</f>
        <v>0</v>
      </c>
      <c r="AC3194" s="22">
        <f>VLOOKUP(CONCATENATE($F3194," ",$G3194),AllocFactorMatrix,(AC$4+1),FALSE)*$E3199</f>
        <v>0</v>
      </c>
    </row>
    <row r="3195" spans="4:29" hidden="1" outlineLevel="1">
      <c r="F3195" s="42" t="str">
        <f>F3199</f>
        <v>PROD_ENERGY</v>
      </c>
      <c r="G3195" s="17" t="str">
        <f>$G$11</f>
        <v>DISTPRI</v>
      </c>
      <c r="H3195" s="21">
        <f t="shared" si="1469"/>
        <v>0</v>
      </c>
      <c r="I3195" s="22">
        <f>VLOOKUP(CONCATENATE($F3195," ",$G3195),AllocFactorMatrix,(I$4+1),FALSE)*$E3199</f>
        <v>0</v>
      </c>
      <c r="J3195" s="22">
        <f>VLOOKUP(CONCATENATE($F3195," ",$G3195),AllocFactorMatrix,(J$4+1),FALSE)*$E3199</f>
        <v>0</v>
      </c>
      <c r="K3195" s="22">
        <f>VLOOKUP(CONCATENATE($F3195," ",$G3195),AllocFactorMatrix,(K$4+1),FALSE)*$E3199</f>
        <v>0</v>
      </c>
      <c r="L3195" s="22">
        <f>VLOOKUP(CONCATENATE($F3195," ",$G3195),AllocFactorMatrix,(L$4+1),FALSE)*$E3199</f>
        <v>0</v>
      </c>
      <c r="M3195" s="22">
        <f t="shared" si="1482"/>
        <v>0</v>
      </c>
      <c r="N3195" s="22">
        <f>VLOOKUP(CONCATENATE($F3195," ",$G3195),AllocFactorMatrix,(N$4+1),FALSE)*$E3199</f>
        <v>0</v>
      </c>
      <c r="O3195" s="22">
        <f>VLOOKUP(CONCATENATE($F3195," ",$G3195),AllocFactorMatrix,(O$4+1),FALSE)*$E3199</f>
        <v>0</v>
      </c>
      <c r="P3195" s="22">
        <f>VLOOKUP(CONCATENATE($F3195," ",$G3195),AllocFactorMatrix,(P$4+1),FALSE)*$E3199</f>
        <v>0</v>
      </c>
      <c r="Q3195" s="22">
        <f>VLOOKUP(CONCATENATE($F3195," ",$G3195),AllocFactorMatrix,(Q$4+1),FALSE)*$E3199</f>
        <v>0</v>
      </c>
      <c r="R3195" s="22">
        <f t="shared" si="1467"/>
        <v>0</v>
      </c>
      <c r="S3195" s="22">
        <f>VLOOKUP(CONCATENATE($F3195," ",$G3195),AllocFactorMatrix,(S$4+1),FALSE)*$E3199</f>
        <v>0</v>
      </c>
      <c r="T3195" s="22">
        <f>VLOOKUP(CONCATENATE($F3195," ",$G3195),AllocFactorMatrix,(T$4+1),FALSE)*$E3199</f>
        <v>0</v>
      </c>
      <c r="U3195" s="22">
        <f>VLOOKUP(CONCATENATE($F3195," ",$G3195),AllocFactorMatrix,(U$4+1),FALSE)*$E3199</f>
        <v>0</v>
      </c>
      <c r="V3195" s="22">
        <f>VLOOKUP(CONCATENATE($F3195," ",$G3195),AllocFactorMatrix,(V$4+1),FALSE)*$E3199</f>
        <v>0</v>
      </c>
      <c r="W3195" s="22">
        <f t="shared" si="1483"/>
        <v>0</v>
      </c>
      <c r="X3195" s="22">
        <f>VLOOKUP(CONCATENATE($F3195," ",$G3195),AllocFactorMatrix,(X$4+1),FALSE)*$E3199</f>
        <v>0</v>
      </c>
      <c r="Y3195" s="22">
        <f>VLOOKUP(CONCATENATE($F3195," ",$G3195),AllocFactorMatrix,(Y$4+1),FALSE)*$E3199</f>
        <v>0</v>
      </c>
      <c r="Z3195" s="22">
        <f t="shared" si="1475"/>
        <v>0</v>
      </c>
      <c r="AA3195" s="22">
        <f>VLOOKUP(CONCATENATE($F3195," ",$G3195),AllocFactorMatrix,(AA$4+1),FALSE)*$E3199</f>
        <v>0</v>
      </c>
      <c r="AB3195" s="22">
        <f>VLOOKUP(CONCATENATE($F3195," ",$G3195),AllocFactorMatrix,(AB$4+1),FALSE)*$E3199</f>
        <v>0</v>
      </c>
      <c r="AC3195" s="22">
        <f>VLOOKUP(CONCATENATE($F3195," ",$G3195),AllocFactorMatrix,(AC$4+1),FALSE)*$E3199</f>
        <v>0</v>
      </c>
    </row>
    <row r="3196" spans="4:29" hidden="1" outlineLevel="1">
      <c r="F3196" s="42" t="str">
        <f>F3199</f>
        <v>PROD_ENERGY</v>
      </c>
      <c r="G3196" s="17" t="str">
        <f>$G$12</f>
        <v>DISTSEC</v>
      </c>
      <c r="H3196" s="21">
        <f t="shared" si="1469"/>
        <v>0</v>
      </c>
      <c r="I3196" s="22">
        <f>VLOOKUP(CONCATENATE($F3196," ",$G3196),AllocFactorMatrix,(I$4+1),FALSE)*$E3199</f>
        <v>0</v>
      </c>
      <c r="J3196" s="22">
        <f>VLOOKUP(CONCATENATE($F3196," ",$G3196),AllocFactorMatrix,(J$4+1),FALSE)*$E3199</f>
        <v>0</v>
      </c>
      <c r="K3196" s="22">
        <f>VLOOKUP(CONCATENATE($F3196," ",$G3196),AllocFactorMatrix,(K$4+1),FALSE)*$E3199</f>
        <v>0</v>
      </c>
      <c r="L3196" s="22">
        <f>VLOOKUP(CONCATENATE($F3196," ",$G3196),AllocFactorMatrix,(L$4+1),FALSE)*$E3199</f>
        <v>0</v>
      </c>
      <c r="M3196" s="22">
        <f t="shared" si="1482"/>
        <v>0</v>
      </c>
      <c r="N3196" s="22">
        <f>VLOOKUP(CONCATENATE($F3196," ",$G3196),AllocFactorMatrix,(N$4+1),FALSE)*$E3199</f>
        <v>0</v>
      </c>
      <c r="O3196" s="22">
        <f>VLOOKUP(CONCATENATE($F3196," ",$G3196),AllocFactorMatrix,(O$4+1),FALSE)*$E3199</f>
        <v>0</v>
      </c>
      <c r="P3196" s="22">
        <f>VLOOKUP(CONCATENATE($F3196," ",$G3196),AllocFactorMatrix,(P$4+1),FALSE)*$E3199</f>
        <v>0</v>
      </c>
      <c r="Q3196" s="22">
        <f>VLOOKUP(CONCATENATE($F3196," ",$G3196),AllocFactorMatrix,(Q$4+1),FALSE)*$E3199</f>
        <v>0</v>
      </c>
      <c r="R3196" s="22">
        <f t="shared" si="1467"/>
        <v>0</v>
      </c>
      <c r="S3196" s="22">
        <f>VLOOKUP(CONCATENATE($F3196," ",$G3196),AllocFactorMatrix,(S$4+1),FALSE)*$E3199</f>
        <v>0</v>
      </c>
      <c r="T3196" s="22">
        <f>VLOOKUP(CONCATENATE($F3196," ",$G3196),AllocFactorMatrix,(T$4+1),FALSE)*$E3199</f>
        <v>0</v>
      </c>
      <c r="U3196" s="22">
        <f>VLOOKUP(CONCATENATE($F3196," ",$G3196),AllocFactorMatrix,(U$4+1),FALSE)*$E3199</f>
        <v>0</v>
      </c>
      <c r="V3196" s="22">
        <f>VLOOKUP(CONCATENATE($F3196," ",$G3196),AllocFactorMatrix,(V$4+1),FALSE)*$E3199</f>
        <v>0</v>
      </c>
      <c r="W3196" s="22">
        <f t="shared" si="1483"/>
        <v>0</v>
      </c>
      <c r="X3196" s="22">
        <f>VLOOKUP(CONCATENATE($F3196," ",$G3196),AllocFactorMatrix,(X$4+1),FALSE)*$E3199</f>
        <v>0</v>
      </c>
      <c r="Y3196" s="22">
        <f>VLOOKUP(CONCATENATE($F3196," ",$G3196),AllocFactorMatrix,(Y$4+1),FALSE)*$E3199</f>
        <v>0</v>
      </c>
      <c r="Z3196" s="22">
        <f t="shared" si="1475"/>
        <v>0</v>
      </c>
      <c r="AA3196" s="22">
        <f>VLOOKUP(CONCATENATE($F3196," ",$G3196),AllocFactorMatrix,(AA$4+1),FALSE)*$E3199</f>
        <v>0</v>
      </c>
      <c r="AB3196" s="22">
        <f>VLOOKUP(CONCATENATE($F3196," ",$G3196),AllocFactorMatrix,(AB$4+1),FALSE)*$E3199</f>
        <v>0</v>
      </c>
      <c r="AC3196" s="22">
        <f>VLOOKUP(CONCATENATE($F3196," ",$G3196),AllocFactorMatrix,(AC$4+1),FALSE)*$E3199</f>
        <v>0</v>
      </c>
    </row>
    <row r="3197" spans="4:29" hidden="1" outlineLevel="1">
      <c r="F3197" s="42" t="str">
        <f>F3199</f>
        <v>PROD_ENERGY</v>
      </c>
      <c r="G3197" s="17" t="str">
        <f>$G$13</f>
        <v>ENERGY</v>
      </c>
      <c r="H3197" s="21">
        <f t="shared" si="1469"/>
        <v>0</v>
      </c>
      <c r="I3197" s="22">
        <f>VLOOKUP(CONCATENATE($F3197," ",$G3197),AllocFactorMatrix,(I$4+1),FALSE)*$E3199</f>
        <v>0</v>
      </c>
      <c r="J3197" s="22">
        <f>VLOOKUP(CONCATENATE($F3197," ",$G3197),AllocFactorMatrix,(J$4+1),FALSE)*$E3199</f>
        <v>0</v>
      </c>
      <c r="K3197" s="22">
        <f>VLOOKUP(CONCATENATE($F3197," ",$G3197),AllocFactorMatrix,(K$4+1),FALSE)*$E3199</f>
        <v>0</v>
      </c>
      <c r="L3197" s="22">
        <f>VLOOKUP(CONCATENATE($F3197," ",$G3197),AllocFactorMatrix,(L$4+1),FALSE)*$E3199</f>
        <v>0</v>
      </c>
      <c r="M3197" s="22">
        <f t="shared" si="1482"/>
        <v>0</v>
      </c>
      <c r="N3197" s="22">
        <f>VLOOKUP(CONCATENATE($F3197," ",$G3197),AllocFactorMatrix,(N$4+1),FALSE)*$E3199</f>
        <v>0</v>
      </c>
      <c r="O3197" s="22">
        <f>VLOOKUP(CONCATENATE($F3197," ",$G3197),AllocFactorMatrix,(O$4+1),FALSE)*$E3199</f>
        <v>0</v>
      </c>
      <c r="P3197" s="22">
        <f>VLOOKUP(CONCATENATE($F3197," ",$G3197),AllocFactorMatrix,(P$4+1),FALSE)*$E3199</f>
        <v>0</v>
      </c>
      <c r="Q3197" s="22">
        <f>VLOOKUP(CONCATENATE($F3197," ",$G3197),AllocFactorMatrix,(Q$4+1),FALSE)*$E3199</f>
        <v>0</v>
      </c>
      <c r="R3197" s="22">
        <f t="shared" si="1467"/>
        <v>0</v>
      </c>
      <c r="S3197" s="22">
        <f>VLOOKUP(CONCATENATE($F3197," ",$G3197),AllocFactorMatrix,(S$4+1),FALSE)*$E3199</f>
        <v>0</v>
      </c>
      <c r="T3197" s="22">
        <f>VLOOKUP(CONCATENATE($F3197," ",$G3197),AllocFactorMatrix,(T$4+1),FALSE)*$E3199</f>
        <v>0</v>
      </c>
      <c r="U3197" s="22">
        <f>VLOOKUP(CONCATENATE($F3197," ",$G3197),AllocFactorMatrix,(U$4+1),FALSE)*$E3199</f>
        <v>0</v>
      </c>
      <c r="V3197" s="22">
        <f>VLOOKUP(CONCATENATE($F3197," ",$G3197),AllocFactorMatrix,(V$4+1),FALSE)*$E3199</f>
        <v>0</v>
      </c>
      <c r="W3197" s="22">
        <f t="shared" si="1483"/>
        <v>0</v>
      </c>
      <c r="X3197" s="22">
        <f>VLOOKUP(CONCATENATE($F3197," ",$G3197),AllocFactorMatrix,(X$4+1),FALSE)*$E3199</f>
        <v>0</v>
      </c>
      <c r="Y3197" s="22">
        <f>VLOOKUP(CONCATENATE($F3197," ",$G3197),AllocFactorMatrix,(Y$4+1),FALSE)*$E3199</f>
        <v>0</v>
      </c>
      <c r="Z3197" s="22">
        <f t="shared" si="1475"/>
        <v>0</v>
      </c>
      <c r="AA3197" s="22">
        <f>VLOOKUP(CONCATENATE($F3197," ",$G3197),AllocFactorMatrix,(AA$4+1),FALSE)*$E3199</f>
        <v>0</v>
      </c>
      <c r="AB3197" s="22">
        <f>VLOOKUP(CONCATENATE($F3197," ",$G3197),AllocFactorMatrix,(AB$4+1),FALSE)*$E3199</f>
        <v>0</v>
      </c>
      <c r="AC3197" s="22">
        <f>VLOOKUP(CONCATENATE($F3197," ",$G3197),AllocFactorMatrix,(AC$4+1),FALSE)*$E3199</f>
        <v>0</v>
      </c>
    </row>
    <row r="3198" spans="4:29" hidden="1" outlineLevel="1">
      <c r="F3198" s="42" t="str">
        <f>F3199</f>
        <v>PROD_ENERGY</v>
      </c>
      <c r="G3198" s="17" t="str">
        <f>$G$14</f>
        <v>CUSTOMER</v>
      </c>
      <c r="H3198" s="21">
        <f t="shared" si="1469"/>
        <v>0</v>
      </c>
      <c r="I3198" s="22">
        <f>VLOOKUP(CONCATENATE($F3198," ",$G3198),AllocFactorMatrix,(I$4+1),FALSE)*$E3199</f>
        <v>0</v>
      </c>
      <c r="J3198" s="22">
        <f>VLOOKUP(CONCATENATE($F3198," ",$G3198),AllocFactorMatrix,(J$4+1),FALSE)*$E3199</f>
        <v>0</v>
      </c>
      <c r="K3198" s="22">
        <f>VLOOKUP(CONCATENATE($F3198," ",$G3198),AllocFactorMatrix,(K$4+1),FALSE)*$E3199</f>
        <v>0</v>
      </c>
      <c r="L3198" s="22">
        <f>VLOOKUP(CONCATENATE($F3198," ",$G3198),AllocFactorMatrix,(L$4+1),FALSE)*$E3199</f>
        <v>0</v>
      </c>
      <c r="M3198" s="22">
        <f t="shared" si="1482"/>
        <v>0</v>
      </c>
      <c r="N3198" s="22">
        <f>VLOOKUP(CONCATENATE($F3198," ",$G3198),AllocFactorMatrix,(N$4+1),FALSE)*$E3199</f>
        <v>0</v>
      </c>
      <c r="O3198" s="22">
        <f>VLOOKUP(CONCATENATE($F3198," ",$G3198),AllocFactorMatrix,(O$4+1),FALSE)*$E3199</f>
        <v>0</v>
      </c>
      <c r="P3198" s="22">
        <f>VLOOKUP(CONCATENATE($F3198," ",$G3198),AllocFactorMatrix,(P$4+1),FALSE)*$E3199</f>
        <v>0</v>
      </c>
      <c r="Q3198" s="22">
        <f>VLOOKUP(CONCATENATE($F3198," ",$G3198),AllocFactorMatrix,(Q$4+1),FALSE)*$E3199</f>
        <v>0</v>
      </c>
      <c r="R3198" s="22">
        <f t="shared" si="1467"/>
        <v>0</v>
      </c>
      <c r="S3198" s="22">
        <f>VLOOKUP(CONCATENATE($F3198," ",$G3198),AllocFactorMatrix,(S$4+1),FALSE)*$E3199</f>
        <v>0</v>
      </c>
      <c r="T3198" s="22">
        <f>VLOOKUP(CONCATENATE($F3198," ",$G3198),AllocFactorMatrix,(T$4+1),FALSE)*$E3199</f>
        <v>0</v>
      </c>
      <c r="U3198" s="22">
        <f>VLOOKUP(CONCATENATE($F3198," ",$G3198),AllocFactorMatrix,(U$4+1),FALSE)*$E3199</f>
        <v>0</v>
      </c>
      <c r="V3198" s="22">
        <f>VLOOKUP(CONCATENATE($F3198," ",$G3198),AllocFactorMatrix,(V$4+1),FALSE)*$E3199</f>
        <v>0</v>
      </c>
      <c r="W3198" s="22">
        <f t="shared" si="1483"/>
        <v>0</v>
      </c>
      <c r="X3198" s="22">
        <f>VLOOKUP(CONCATENATE($F3198," ",$G3198),AllocFactorMatrix,(X$4+1),FALSE)*$E3199</f>
        <v>0</v>
      </c>
      <c r="Y3198" s="22">
        <f>VLOOKUP(CONCATENATE($F3198," ",$G3198),AllocFactorMatrix,(Y$4+1),FALSE)*$E3199</f>
        <v>0</v>
      </c>
      <c r="Z3198" s="22">
        <f t="shared" si="1475"/>
        <v>0</v>
      </c>
      <c r="AA3198" s="22">
        <f>VLOOKUP(CONCATENATE($F3198," ",$G3198),AllocFactorMatrix,(AA$4+1),FALSE)*$E3199</f>
        <v>0</v>
      </c>
      <c r="AB3198" s="22">
        <f>VLOOKUP(CONCATENATE($F3198," ",$G3198),AllocFactorMatrix,(AB$4+1),FALSE)*$E3199</f>
        <v>0</v>
      </c>
      <c r="AC3198" s="22">
        <f>VLOOKUP(CONCATENATE($F3198," ",$G3198),AllocFactorMatrix,(AC$4+1),FALSE)*$E3199</f>
        <v>0</v>
      </c>
    </row>
    <row r="3199" spans="4:29" collapsed="1">
      <c r="D3199" s="17" t="s">
        <v>265</v>
      </c>
      <c r="E3199" s="19"/>
      <c r="F3199" s="42" t="s">
        <v>31</v>
      </c>
      <c r="G3199" s="17" t="str">
        <f>$G$15</f>
        <v>TOTAL</v>
      </c>
      <c r="H3199" s="21">
        <f t="shared" si="1469"/>
        <v>0</v>
      </c>
      <c r="I3199" s="22">
        <f>VLOOKUP(CONCATENATE($F3199," ",$G3199),AllocFactorMatrix,(I$4+1),FALSE)*$E3199</f>
        <v>0</v>
      </c>
      <c r="J3199" s="22">
        <f>VLOOKUP(CONCATENATE($F3199," ",$G3199),AllocFactorMatrix,(J$4+1),FALSE)*$E3199</f>
        <v>0</v>
      </c>
      <c r="K3199" s="22">
        <f>VLOOKUP(CONCATENATE($F3199," ",$G3199),AllocFactorMatrix,(K$4+1),FALSE)*$E3199</f>
        <v>0</v>
      </c>
      <c r="L3199" s="22">
        <f>VLOOKUP(CONCATENATE($F3199," ",$G3199),AllocFactorMatrix,(L$4+1),FALSE)*$E3199</f>
        <v>0</v>
      </c>
      <c r="M3199" s="22">
        <f t="shared" si="1482"/>
        <v>0</v>
      </c>
      <c r="N3199" s="22">
        <f>VLOOKUP(CONCATENATE($F3199," ",$G3199),AllocFactorMatrix,(N$4+1),FALSE)*$E3199</f>
        <v>0</v>
      </c>
      <c r="O3199" s="22">
        <f>VLOOKUP(CONCATENATE($F3199," ",$G3199),AllocFactorMatrix,(O$4+1),FALSE)*$E3199</f>
        <v>0</v>
      </c>
      <c r="P3199" s="22">
        <f>VLOOKUP(CONCATENATE($F3199," ",$G3199),AllocFactorMatrix,(P$4+1),FALSE)*$E3199</f>
        <v>0</v>
      </c>
      <c r="Q3199" s="22">
        <f>VLOOKUP(CONCATENATE($F3199," ",$G3199),AllocFactorMatrix,(Q$4+1),FALSE)*$E3199</f>
        <v>0</v>
      </c>
      <c r="R3199" s="22">
        <f t="shared" si="1467"/>
        <v>0</v>
      </c>
      <c r="S3199" s="22">
        <f>VLOOKUP(CONCATENATE($F3199," ",$G3199),AllocFactorMatrix,(S$4+1),FALSE)*$E3199</f>
        <v>0</v>
      </c>
      <c r="T3199" s="22">
        <f>VLOOKUP(CONCATENATE($F3199," ",$G3199),AllocFactorMatrix,(T$4+1),FALSE)*$E3199</f>
        <v>0</v>
      </c>
      <c r="U3199" s="22">
        <f>VLOOKUP(CONCATENATE($F3199," ",$G3199),AllocFactorMatrix,(U$4+1),FALSE)*$E3199</f>
        <v>0</v>
      </c>
      <c r="V3199" s="22">
        <f>VLOOKUP(CONCATENATE($F3199," ",$G3199),AllocFactorMatrix,(V$4+1),FALSE)*$E3199</f>
        <v>0</v>
      </c>
      <c r="W3199" s="22">
        <f t="shared" si="1483"/>
        <v>0</v>
      </c>
      <c r="X3199" s="22">
        <f>VLOOKUP(CONCATENATE($F3199," ",$G3199),AllocFactorMatrix,(X$4+1),FALSE)*$E3199</f>
        <v>0</v>
      </c>
      <c r="Y3199" s="22">
        <f>VLOOKUP(CONCATENATE($F3199," ",$G3199),AllocFactorMatrix,(Y$4+1),FALSE)*$E3199</f>
        <v>0</v>
      </c>
      <c r="Z3199" s="22">
        <f t="shared" si="1475"/>
        <v>0</v>
      </c>
      <c r="AA3199" s="22">
        <f>VLOOKUP(CONCATENATE($F3199," ",$G3199),AllocFactorMatrix,(AA$4+1),FALSE)*$E3199</f>
        <v>0</v>
      </c>
      <c r="AB3199" s="22">
        <f>VLOOKUP(CONCATENATE($F3199," ",$G3199),AllocFactorMatrix,(AB$4+1),FALSE)*$E3199</f>
        <v>0</v>
      </c>
      <c r="AC3199" s="22">
        <f>VLOOKUP(CONCATENATE($F3199," ",$G3199),AllocFactorMatrix,(AC$4+1),FALSE)*$E3199</f>
        <v>0</v>
      </c>
    </row>
    <row r="3200" spans="4:29" hidden="1" outlineLevel="1">
      <c r="F3200" s="42" t="str">
        <f>F3207</f>
        <v>PROD_ENERGY</v>
      </c>
      <c r="G3200" s="17" t="str">
        <f>$G$8</f>
        <v>PRODUCTION</v>
      </c>
      <c r="H3200" s="21">
        <f t="shared" ref="H3200:H3223" si="1484">SUBTOTAL(9,I3200:AC3200)</f>
        <v>0</v>
      </c>
      <c r="I3200" s="22">
        <f>VLOOKUP(CONCATENATE($F3200," ",$G3200),AllocFactorMatrix,(I$4+1),FALSE)*$E3207</f>
        <v>0</v>
      </c>
      <c r="J3200" s="22">
        <f>VLOOKUP(CONCATENATE($F3200," ",$G3200),AllocFactorMatrix,(J$4+1),FALSE)*$E3207</f>
        <v>0</v>
      </c>
      <c r="K3200" s="22">
        <f>VLOOKUP(CONCATENATE($F3200," ",$G3200),AllocFactorMatrix,(K$4+1),FALSE)*$E3207</f>
        <v>0</v>
      </c>
      <c r="L3200" s="22">
        <f>VLOOKUP(CONCATENATE($F3200," ",$G3200),AllocFactorMatrix,(L$4+1),FALSE)*$E3207</f>
        <v>0</v>
      </c>
      <c r="M3200" s="22">
        <f t="shared" si="1465"/>
        <v>0</v>
      </c>
      <c r="N3200" s="22">
        <f>VLOOKUP(CONCATENATE($F3200," ",$G3200),AllocFactorMatrix,(N$4+1),FALSE)*$E3207</f>
        <v>0</v>
      </c>
      <c r="O3200" s="22">
        <f>VLOOKUP(CONCATENATE($F3200," ",$G3200),AllocFactorMatrix,(O$4+1),FALSE)*$E3207</f>
        <v>0</v>
      </c>
      <c r="P3200" s="22">
        <f>VLOOKUP(CONCATENATE($F3200," ",$G3200),AllocFactorMatrix,(P$4+1),FALSE)*$E3207</f>
        <v>0</v>
      </c>
      <c r="Q3200" s="22">
        <f>VLOOKUP(CONCATENATE($F3200," ",$G3200),AllocFactorMatrix,(Q$4+1),FALSE)*$E3207</f>
        <v>0</v>
      </c>
      <c r="R3200" s="22">
        <f t="shared" si="1467"/>
        <v>0</v>
      </c>
      <c r="S3200" s="22">
        <f>VLOOKUP(CONCATENATE($F3200," ",$G3200),AllocFactorMatrix,(S$4+1),FALSE)*$E3207</f>
        <v>0</v>
      </c>
      <c r="T3200" s="22">
        <f>VLOOKUP(CONCATENATE($F3200," ",$G3200),AllocFactorMatrix,(T$4+1),FALSE)*$E3207</f>
        <v>0</v>
      </c>
      <c r="U3200" s="22">
        <f>VLOOKUP(CONCATENATE($F3200," ",$G3200),AllocFactorMatrix,(U$4+1),FALSE)*$E3207</f>
        <v>0</v>
      </c>
      <c r="V3200" s="22">
        <f>VLOOKUP(CONCATENATE($F3200," ",$G3200),AllocFactorMatrix,(V$4+1),FALSE)*$E3207</f>
        <v>0</v>
      </c>
      <c r="W3200" s="22">
        <f>SUBTOTAL(9,S3200:V3200)</f>
        <v>0</v>
      </c>
      <c r="X3200" s="22">
        <f>VLOOKUP(CONCATENATE($F3200," ",$G3200),AllocFactorMatrix,(X$4+1),FALSE)*$E3207</f>
        <v>0</v>
      </c>
      <c r="Y3200" s="22">
        <f>VLOOKUP(CONCATENATE($F3200," ",$G3200),AllocFactorMatrix,(Y$4+1),FALSE)*$E3207</f>
        <v>0</v>
      </c>
      <c r="Z3200" s="22">
        <f t="shared" ref="Z3200:Z3223" si="1485">SUBTOTAL(9,X3200:Y3200)</f>
        <v>0</v>
      </c>
      <c r="AA3200" s="22">
        <f>VLOOKUP(CONCATENATE($F3200," ",$G3200),AllocFactorMatrix,(AA$4+1),FALSE)*$E3207</f>
        <v>0</v>
      </c>
      <c r="AB3200" s="22">
        <f>VLOOKUP(CONCATENATE($F3200," ",$G3200),AllocFactorMatrix,(AB$4+1),FALSE)*$E3207</f>
        <v>0</v>
      </c>
      <c r="AC3200" s="22">
        <f>VLOOKUP(CONCATENATE($F3200," ",$G3200),AllocFactorMatrix,(AC$4+1),FALSE)*$E3207</f>
        <v>0</v>
      </c>
    </row>
    <row r="3201" spans="4:29" hidden="1" outlineLevel="1">
      <c r="F3201" s="42" t="str">
        <f>F3207</f>
        <v>PROD_ENERGY</v>
      </c>
      <c r="G3201" s="17" t="str">
        <f>$G$9</f>
        <v>BULKTRAN</v>
      </c>
      <c r="H3201" s="21">
        <f t="shared" si="1484"/>
        <v>0</v>
      </c>
      <c r="I3201" s="22">
        <f>VLOOKUP(CONCATENATE($F3201," ",$G3201),AllocFactorMatrix,(I$4+1),FALSE)*$E3207</f>
        <v>0</v>
      </c>
      <c r="J3201" s="22">
        <f>VLOOKUP(CONCATENATE($F3201," ",$G3201),AllocFactorMatrix,(J$4+1),FALSE)*$E3207</f>
        <v>0</v>
      </c>
      <c r="K3201" s="22">
        <f>VLOOKUP(CONCATENATE($F3201," ",$G3201),AllocFactorMatrix,(K$4+1),FALSE)*$E3207</f>
        <v>0</v>
      </c>
      <c r="L3201" s="22">
        <f>VLOOKUP(CONCATENATE($F3201," ",$G3201),AllocFactorMatrix,(L$4+1),FALSE)*$E3207</f>
        <v>0</v>
      </c>
      <c r="M3201" s="22">
        <f t="shared" si="1465"/>
        <v>0</v>
      </c>
      <c r="N3201" s="22">
        <f>VLOOKUP(CONCATENATE($F3201," ",$G3201),AllocFactorMatrix,(N$4+1),FALSE)*$E3207</f>
        <v>0</v>
      </c>
      <c r="O3201" s="22">
        <f>VLOOKUP(CONCATENATE($F3201," ",$G3201),AllocFactorMatrix,(O$4+1),FALSE)*$E3207</f>
        <v>0</v>
      </c>
      <c r="P3201" s="22">
        <f>VLOOKUP(CONCATENATE($F3201," ",$G3201),AllocFactorMatrix,(P$4+1),FALSE)*$E3207</f>
        <v>0</v>
      </c>
      <c r="Q3201" s="22">
        <f>VLOOKUP(CONCATENATE($F3201," ",$G3201),AllocFactorMatrix,(Q$4+1),FALSE)*$E3207</f>
        <v>0</v>
      </c>
      <c r="R3201" s="22">
        <f t="shared" ref="R3201:R3223" si="1486">SUBTOTAL(9,N3201:Q3201)</f>
        <v>0</v>
      </c>
      <c r="S3201" s="22">
        <f>VLOOKUP(CONCATENATE($F3201," ",$G3201),AllocFactorMatrix,(S$4+1),FALSE)*$E3207</f>
        <v>0</v>
      </c>
      <c r="T3201" s="22">
        <f>VLOOKUP(CONCATENATE($F3201," ",$G3201),AllocFactorMatrix,(T$4+1),FALSE)*$E3207</f>
        <v>0</v>
      </c>
      <c r="U3201" s="22">
        <f>VLOOKUP(CONCATENATE($F3201," ",$G3201),AllocFactorMatrix,(U$4+1),FALSE)*$E3207</f>
        <v>0</v>
      </c>
      <c r="V3201" s="22">
        <f>VLOOKUP(CONCATENATE($F3201," ",$G3201),AllocFactorMatrix,(V$4+1),FALSE)*$E3207</f>
        <v>0</v>
      </c>
      <c r="W3201" s="22">
        <f t="shared" ref="W3201:W3207" si="1487">SUBTOTAL(9,S3201:V3201)</f>
        <v>0</v>
      </c>
      <c r="X3201" s="22">
        <f>VLOOKUP(CONCATENATE($F3201," ",$G3201),AllocFactorMatrix,(X$4+1),FALSE)*$E3207</f>
        <v>0</v>
      </c>
      <c r="Y3201" s="22">
        <f>VLOOKUP(CONCATENATE($F3201," ",$G3201),AllocFactorMatrix,(Y$4+1),FALSE)*$E3207</f>
        <v>0</v>
      </c>
      <c r="Z3201" s="22">
        <f t="shared" si="1485"/>
        <v>0</v>
      </c>
      <c r="AA3201" s="22">
        <f>VLOOKUP(CONCATENATE($F3201," ",$G3201),AllocFactorMatrix,(AA$4+1),FALSE)*$E3207</f>
        <v>0</v>
      </c>
      <c r="AB3201" s="22">
        <f>VLOOKUP(CONCATENATE($F3201," ",$G3201),AllocFactorMatrix,(AB$4+1),FALSE)*$E3207</f>
        <v>0</v>
      </c>
      <c r="AC3201" s="22">
        <f>VLOOKUP(CONCATENATE($F3201," ",$G3201),AllocFactorMatrix,(AC$4+1),FALSE)*$E3207</f>
        <v>0</v>
      </c>
    </row>
    <row r="3202" spans="4:29" hidden="1" outlineLevel="1">
      <c r="F3202" s="42" t="str">
        <f>F3207</f>
        <v>PROD_ENERGY</v>
      </c>
      <c r="G3202" s="17" t="str">
        <f>$G$10</f>
        <v>SUBTRAN</v>
      </c>
      <c r="H3202" s="21">
        <f t="shared" si="1484"/>
        <v>0</v>
      </c>
      <c r="I3202" s="22">
        <f>VLOOKUP(CONCATENATE($F3202," ",$G3202),AllocFactorMatrix,(I$4+1),FALSE)*$E3207</f>
        <v>0</v>
      </c>
      <c r="J3202" s="22">
        <f>VLOOKUP(CONCATENATE($F3202," ",$G3202),AllocFactorMatrix,(J$4+1),FALSE)*$E3207</f>
        <v>0</v>
      </c>
      <c r="K3202" s="22">
        <f>VLOOKUP(CONCATENATE($F3202," ",$G3202),AllocFactorMatrix,(K$4+1),FALSE)*$E3207</f>
        <v>0</v>
      </c>
      <c r="L3202" s="22">
        <f>VLOOKUP(CONCATENATE($F3202," ",$G3202),AllocFactorMatrix,(L$4+1),FALSE)*$E3207</f>
        <v>0</v>
      </c>
      <c r="M3202" s="22">
        <f t="shared" si="1465"/>
        <v>0</v>
      </c>
      <c r="N3202" s="22">
        <f>VLOOKUP(CONCATENATE($F3202," ",$G3202),AllocFactorMatrix,(N$4+1),FALSE)*$E3207</f>
        <v>0</v>
      </c>
      <c r="O3202" s="22">
        <f>VLOOKUP(CONCATENATE($F3202," ",$G3202),AllocFactorMatrix,(O$4+1),FALSE)*$E3207</f>
        <v>0</v>
      </c>
      <c r="P3202" s="22">
        <f>VLOOKUP(CONCATENATE($F3202," ",$G3202),AllocFactorMatrix,(P$4+1),FALSE)*$E3207</f>
        <v>0</v>
      </c>
      <c r="Q3202" s="22">
        <f>VLOOKUP(CONCATENATE($F3202," ",$G3202),AllocFactorMatrix,(Q$4+1),FALSE)*$E3207</f>
        <v>0</v>
      </c>
      <c r="R3202" s="22">
        <f t="shared" si="1486"/>
        <v>0</v>
      </c>
      <c r="S3202" s="22">
        <f>VLOOKUP(CONCATENATE($F3202," ",$G3202),AllocFactorMatrix,(S$4+1),FALSE)*$E3207</f>
        <v>0</v>
      </c>
      <c r="T3202" s="22">
        <f>VLOOKUP(CONCATENATE($F3202," ",$G3202),AllocFactorMatrix,(T$4+1),FALSE)*$E3207</f>
        <v>0</v>
      </c>
      <c r="U3202" s="22">
        <f>VLOOKUP(CONCATENATE($F3202," ",$G3202),AllocFactorMatrix,(U$4+1),FALSE)*$E3207</f>
        <v>0</v>
      </c>
      <c r="V3202" s="22">
        <f>VLOOKUP(CONCATENATE($F3202," ",$G3202),AllocFactorMatrix,(V$4+1),FALSE)*$E3207</f>
        <v>0</v>
      </c>
      <c r="W3202" s="22">
        <f t="shared" si="1487"/>
        <v>0</v>
      </c>
      <c r="X3202" s="22">
        <f>VLOOKUP(CONCATENATE($F3202," ",$G3202),AllocFactorMatrix,(X$4+1),FALSE)*$E3207</f>
        <v>0</v>
      </c>
      <c r="Y3202" s="22">
        <f>VLOOKUP(CONCATENATE($F3202," ",$G3202),AllocFactorMatrix,(Y$4+1),FALSE)*$E3207</f>
        <v>0</v>
      </c>
      <c r="Z3202" s="22">
        <f t="shared" si="1485"/>
        <v>0</v>
      </c>
      <c r="AA3202" s="22">
        <f>VLOOKUP(CONCATENATE($F3202," ",$G3202),AllocFactorMatrix,(AA$4+1),FALSE)*$E3207</f>
        <v>0</v>
      </c>
      <c r="AB3202" s="22">
        <f>VLOOKUP(CONCATENATE($F3202," ",$G3202),AllocFactorMatrix,(AB$4+1),FALSE)*$E3207</f>
        <v>0</v>
      </c>
      <c r="AC3202" s="22">
        <f>VLOOKUP(CONCATENATE($F3202," ",$G3202),AllocFactorMatrix,(AC$4+1),FALSE)*$E3207</f>
        <v>0</v>
      </c>
    </row>
    <row r="3203" spans="4:29" hidden="1" outlineLevel="1">
      <c r="F3203" s="42" t="str">
        <f>F3207</f>
        <v>PROD_ENERGY</v>
      </c>
      <c r="G3203" s="17" t="str">
        <f>$G$11</f>
        <v>DISTPRI</v>
      </c>
      <c r="H3203" s="21">
        <f t="shared" si="1484"/>
        <v>0</v>
      </c>
      <c r="I3203" s="22">
        <f>VLOOKUP(CONCATENATE($F3203," ",$G3203),AllocFactorMatrix,(I$4+1),FALSE)*$E3207</f>
        <v>0</v>
      </c>
      <c r="J3203" s="22">
        <f>VLOOKUP(CONCATENATE($F3203," ",$G3203),AllocFactorMatrix,(J$4+1),FALSE)*$E3207</f>
        <v>0</v>
      </c>
      <c r="K3203" s="22">
        <f>VLOOKUP(CONCATENATE($F3203," ",$G3203),AllocFactorMatrix,(K$4+1),FALSE)*$E3207</f>
        <v>0</v>
      </c>
      <c r="L3203" s="22">
        <f>VLOOKUP(CONCATENATE($F3203," ",$G3203),AllocFactorMatrix,(L$4+1),FALSE)*$E3207</f>
        <v>0</v>
      </c>
      <c r="M3203" s="22">
        <f t="shared" si="1465"/>
        <v>0</v>
      </c>
      <c r="N3203" s="22">
        <f>VLOOKUP(CONCATENATE($F3203," ",$G3203),AllocFactorMatrix,(N$4+1),FALSE)*$E3207</f>
        <v>0</v>
      </c>
      <c r="O3203" s="22">
        <f>VLOOKUP(CONCATENATE($F3203," ",$G3203),AllocFactorMatrix,(O$4+1),FALSE)*$E3207</f>
        <v>0</v>
      </c>
      <c r="P3203" s="22">
        <f>VLOOKUP(CONCATENATE($F3203," ",$G3203),AllocFactorMatrix,(P$4+1),FALSE)*$E3207</f>
        <v>0</v>
      </c>
      <c r="Q3203" s="22">
        <f>VLOOKUP(CONCATENATE($F3203," ",$G3203),AllocFactorMatrix,(Q$4+1),FALSE)*$E3207</f>
        <v>0</v>
      </c>
      <c r="R3203" s="22">
        <f t="shared" si="1486"/>
        <v>0</v>
      </c>
      <c r="S3203" s="22">
        <f>VLOOKUP(CONCATENATE($F3203," ",$G3203),AllocFactorMatrix,(S$4+1),FALSE)*$E3207</f>
        <v>0</v>
      </c>
      <c r="T3203" s="22">
        <f>VLOOKUP(CONCATENATE($F3203," ",$G3203),AllocFactorMatrix,(T$4+1),FALSE)*$E3207</f>
        <v>0</v>
      </c>
      <c r="U3203" s="22">
        <f>VLOOKUP(CONCATENATE($F3203," ",$G3203),AllocFactorMatrix,(U$4+1),FALSE)*$E3207</f>
        <v>0</v>
      </c>
      <c r="V3203" s="22">
        <f>VLOOKUP(CONCATENATE($F3203," ",$G3203),AllocFactorMatrix,(V$4+1),FALSE)*$E3207</f>
        <v>0</v>
      </c>
      <c r="W3203" s="22">
        <f t="shared" si="1487"/>
        <v>0</v>
      </c>
      <c r="X3203" s="22">
        <f>VLOOKUP(CONCATENATE($F3203," ",$G3203),AllocFactorMatrix,(X$4+1),FALSE)*$E3207</f>
        <v>0</v>
      </c>
      <c r="Y3203" s="22">
        <f>VLOOKUP(CONCATENATE($F3203," ",$G3203),AllocFactorMatrix,(Y$4+1),FALSE)*$E3207</f>
        <v>0</v>
      </c>
      <c r="Z3203" s="22">
        <f t="shared" si="1485"/>
        <v>0</v>
      </c>
      <c r="AA3203" s="22">
        <f>VLOOKUP(CONCATENATE($F3203," ",$G3203),AllocFactorMatrix,(AA$4+1),FALSE)*$E3207</f>
        <v>0</v>
      </c>
      <c r="AB3203" s="22">
        <f>VLOOKUP(CONCATENATE($F3203," ",$G3203),AllocFactorMatrix,(AB$4+1),FALSE)*$E3207</f>
        <v>0</v>
      </c>
      <c r="AC3203" s="22">
        <f>VLOOKUP(CONCATENATE($F3203," ",$G3203),AllocFactorMatrix,(AC$4+1),FALSE)*$E3207</f>
        <v>0</v>
      </c>
    </row>
    <row r="3204" spans="4:29" hidden="1" outlineLevel="1">
      <c r="F3204" s="42" t="str">
        <f>F3207</f>
        <v>PROD_ENERGY</v>
      </c>
      <c r="G3204" s="17" t="str">
        <f>$G$12</f>
        <v>DISTSEC</v>
      </c>
      <c r="H3204" s="21">
        <f t="shared" si="1484"/>
        <v>0</v>
      </c>
      <c r="I3204" s="22">
        <f>VLOOKUP(CONCATENATE($F3204," ",$G3204),AllocFactorMatrix,(I$4+1),FALSE)*$E3207</f>
        <v>0</v>
      </c>
      <c r="J3204" s="22">
        <f>VLOOKUP(CONCATENATE($F3204," ",$G3204),AllocFactorMatrix,(J$4+1),FALSE)*$E3207</f>
        <v>0</v>
      </c>
      <c r="K3204" s="22">
        <f>VLOOKUP(CONCATENATE($F3204," ",$G3204),AllocFactorMatrix,(K$4+1),FALSE)*$E3207</f>
        <v>0</v>
      </c>
      <c r="L3204" s="22">
        <f>VLOOKUP(CONCATENATE($F3204," ",$G3204),AllocFactorMatrix,(L$4+1),FALSE)*$E3207</f>
        <v>0</v>
      </c>
      <c r="M3204" s="22">
        <f t="shared" si="1465"/>
        <v>0</v>
      </c>
      <c r="N3204" s="22">
        <f>VLOOKUP(CONCATENATE($F3204," ",$G3204),AllocFactorMatrix,(N$4+1),FALSE)*$E3207</f>
        <v>0</v>
      </c>
      <c r="O3204" s="22">
        <f>VLOOKUP(CONCATENATE($F3204," ",$G3204),AllocFactorMatrix,(O$4+1),FALSE)*$E3207</f>
        <v>0</v>
      </c>
      <c r="P3204" s="22">
        <f>VLOOKUP(CONCATENATE($F3204," ",$G3204),AllocFactorMatrix,(P$4+1),FALSE)*$E3207</f>
        <v>0</v>
      </c>
      <c r="Q3204" s="22">
        <f>VLOOKUP(CONCATENATE($F3204," ",$G3204),AllocFactorMatrix,(Q$4+1),FALSE)*$E3207</f>
        <v>0</v>
      </c>
      <c r="R3204" s="22">
        <f t="shared" si="1486"/>
        <v>0</v>
      </c>
      <c r="S3204" s="22">
        <f>VLOOKUP(CONCATENATE($F3204," ",$G3204),AllocFactorMatrix,(S$4+1),FALSE)*$E3207</f>
        <v>0</v>
      </c>
      <c r="T3204" s="22">
        <f>VLOOKUP(CONCATENATE($F3204," ",$G3204),AllocFactorMatrix,(T$4+1),FALSE)*$E3207</f>
        <v>0</v>
      </c>
      <c r="U3204" s="22">
        <f>VLOOKUP(CONCATENATE($F3204," ",$G3204),AllocFactorMatrix,(U$4+1),FALSE)*$E3207</f>
        <v>0</v>
      </c>
      <c r="V3204" s="22">
        <f>VLOOKUP(CONCATENATE($F3204," ",$G3204),AllocFactorMatrix,(V$4+1),FALSE)*$E3207</f>
        <v>0</v>
      </c>
      <c r="W3204" s="22">
        <f t="shared" si="1487"/>
        <v>0</v>
      </c>
      <c r="X3204" s="22">
        <f>VLOOKUP(CONCATENATE($F3204," ",$G3204),AllocFactorMatrix,(X$4+1),FALSE)*$E3207</f>
        <v>0</v>
      </c>
      <c r="Y3204" s="22">
        <f>VLOOKUP(CONCATENATE($F3204," ",$G3204),AllocFactorMatrix,(Y$4+1),FALSE)*$E3207</f>
        <v>0</v>
      </c>
      <c r="Z3204" s="22">
        <f t="shared" si="1485"/>
        <v>0</v>
      </c>
      <c r="AA3204" s="22">
        <f>VLOOKUP(CONCATENATE($F3204," ",$G3204),AllocFactorMatrix,(AA$4+1),FALSE)*$E3207</f>
        <v>0</v>
      </c>
      <c r="AB3204" s="22">
        <f>VLOOKUP(CONCATENATE($F3204," ",$G3204),AllocFactorMatrix,(AB$4+1),FALSE)*$E3207</f>
        <v>0</v>
      </c>
      <c r="AC3204" s="22">
        <f>VLOOKUP(CONCATENATE($F3204," ",$G3204),AllocFactorMatrix,(AC$4+1),FALSE)*$E3207</f>
        <v>0</v>
      </c>
    </row>
    <row r="3205" spans="4:29" hidden="1" outlineLevel="1">
      <c r="F3205" s="42" t="str">
        <f>F3207</f>
        <v>PROD_ENERGY</v>
      </c>
      <c r="G3205" s="17" t="str">
        <f>$G$13</f>
        <v>ENERGY</v>
      </c>
      <c r="H3205" s="21">
        <f t="shared" si="1484"/>
        <v>0</v>
      </c>
      <c r="I3205" s="22">
        <f>VLOOKUP(CONCATENATE($F3205," ",$G3205),AllocFactorMatrix,(I$4+1),FALSE)*$E3207</f>
        <v>0</v>
      </c>
      <c r="J3205" s="22">
        <f>VLOOKUP(CONCATENATE($F3205," ",$G3205),AllocFactorMatrix,(J$4+1),FALSE)*$E3207</f>
        <v>0</v>
      </c>
      <c r="K3205" s="22">
        <f>VLOOKUP(CONCATENATE($F3205," ",$G3205),AllocFactorMatrix,(K$4+1),FALSE)*$E3207</f>
        <v>0</v>
      </c>
      <c r="L3205" s="22">
        <f>VLOOKUP(CONCATENATE($F3205," ",$G3205),AllocFactorMatrix,(L$4+1),FALSE)*$E3207</f>
        <v>0</v>
      </c>
      <c r="M3205" s="22">
        <f t="shared" si="1465"/>
        <v>0</v>
      </c>
      <c r="N3205" s="22">
        <f>VLOOKUP(CONCATENATE($F3205," ",$G3205),AllocFactorMatrix,(N$4+1),FALSE)*$E3207</f>
        <v>0</v>
      </c>
      <c r="O3205" s="22">
        <f>VLOOKUP(CONCATENATE($F3205," ",$G3205),AllocFactorMatrix,(O$4+1),FALSE)*$E3207</f>
        <v>0</v>
      </c>
      <c r="P3205" s="22">
        <f>VLOOKUP(CONCATENATE($F3205," ",$G3205),AllocFactorMatrix,(P$4+1),FALSE)*$E3207</f>
        <v>0</v>
      </c>
      <c r="Q3205" s="22">
        <f>VLOOKUP(CONCATENATE($F3205," ",$G3205),AllocFactorMatrix,(Q$4+1),FALSE)*$E3207</f>
        <v>0</v>
      </c>
      <c r="R3205" s="22">
        <f t="shared" si="1486"/>
        <v>0</v>
      </c>
      <c r="S3205" s="22">
        <f>VLOOKUP(CONCATENATE($F3205," ",$G3205),AllocFactorMatrix,(S$4+1),FALSE)*$E3207</f>
        <v>0</v>
      </c>
      <c r="T3205" s="22">
        <f>VLOOKUP(CONCATENATE($F3205," ",$G3205),AllocFactorMatrix,(T$4+1),FALSE)*$E3207</f>
        <v>0</v>
      </c>
      <c r="U3205" s="22">
        <f>VLOOKUP(CONCATENATE($F3205," ",$G3205),AllocFactorMatrix,(U$4+1),FALSE)*$E3207</f>
        <v>0</v>
      </c>
      <c r="V3205" s="22">
        <f>VLOOKUP(CONCATENATE($F3205," ",$G3205),AllocFactorMatrix,(V$4+1),FALSE)*$E3207</f>
        <v>0</v>
      </c>
      <c r="W3205" s="22">
        <f t="shared" si="1487"/>
        <v>0</v>
      </c>
      <c r="X3205" s="22">
        <f>VLOOKUP(CONCATENATE($F3205," ",$G3205),AllocFactorMatrix,(X$4+1),FALSE)*$E3207</f>
        <v>0</v>
      </c>
      <c r="Y3205" s="22">
        <f>VLOOKUP(CONCATENATE($F3205," ",$G3205),AllocFactorMatrix,(Y$4+1),FALSE)*$E3207</f>
        <v>0</v>
      </c>
      <c r="Z3205" s="22">
        <f t="shared" si="1485"/>
        <v>0</v>
      </c>
      <c r="AA3205" s="22">
        <f>VLOOKUP(CONCATENATE($F3205," ",$G3205),AllocFactorMatrix,(AA$4+1),FALSE)*$E3207</f>
        <v>0</v>
      </c>
      <c r="AB3205" s="22">
        <f>VLOOKUP(CONCATENATE($F3205," ",$G3205),AllocFactorMatrix,(AB$4+1),FALSE)*$E3207</f>
        <v>0</v>
      </c>
      <c r="AC3205" s="22">
        <f>VLOOKUP(CONCATENATE($F3205," ",$G3205),AllocFactorMatrix,(AC$4+1),FALSE)*$E3207</f>
        <v>0</v>
      </c>
    </row>
    <row r="3206" spans="4:29" hidden="1" outlineLevel="1">
      <c r="F3206" s="42" t="str">
        <f>F3207</f>
        <v>PROD_ENERGY</v>
      </c>
      <c r="G3206" s="17" t="str">
        <f>$G$14</f>
        <v>CUSTOMER</v>
      </c>
      <c r="H3206" s="21">
        <f t="shared" si="1484"/>
        <v>0</v>
      </c>
      <c r="I3206" s="22">
        <f>VLOOKUP(CONCATENATE($F3206," ",$G3206),AllocFactorMatrix,(I$4+1),FALSE)*$E3207</f>
        <v>0</v>
      </c>
      <c r="J3206" s="22">
        <f>VLOOKUP(CONCATENATE($F3206," ",$G3206),AllocFactorMatrix,(J$4+1),FALSE)*$E3207</f>
        <v>0</v>
      </c>
      <c r="K3206" s="22">
        <f>VLOOKUP(CONCATENATE($F3206," ",$G3206),AllocFactorMatrix,(K$4+1),FALSE)*$E3207</f>
        <v>0</v>
      </c>
      <c r="L3206" s="22">
        <f>VLOOKUP(CONCATENATE($F3206," ",$G3206),AllocFactorMatrix,(L$4+1),FALSE)*$E3207</f>
        <v>0</v>
      </c>
      <c r="M3206" s="22">
        <f t="shared" si="1465"/>
        <v>0</v>
      </c>
      <c r="N3206" s="22">
        <f>VLOOKUP(CONCATENATE($F3206," ",$G3206),AllocFactorMatrix,(N$4+1),FALSE)*$E3207</f>
        <v>0</v>
      </c>
      <c r="O3206" s="22">
        <f>VLOOKUP(CONCATENATE($F3206," ",$G3206),AllocFactorMatrix,(O$4+1),FALSE)*$E3207</f>
        <v>0</v>
      </c>
      <c r="P3206" s="22">
        <f>VLOOKUP(CONCATENATE($F3206," ",$G3206),AllocFactorMatrix,(P$4+1),FALSE)*$E3207</f>
        <v>0</v>
      </c>
      <c r="Q3206" s="22">
        <f>VLOOKUP(CONCATENATE($F3206," ",$G3206),AllocFactorMatrix,(Q$4+1),FALSE)*$E3207</f>
        <v>0</v>
      </c>
      <c r="R3206" s="22">
        <f t="shared" si="1486"/>
        <v>0</v>
      </c>
      <c r="S3206" s="22">
        <f>VLOOKUP(CONCATENATE($F3206," ",$G3206),AllocFactorMatrix,(S$4+1),FALSE)*$E3207</f>
        <v>0</v>
      </c>
      <c r="T3206" s="22">
        <f>VLOOKUP(CONCATENATE($F3206," ",$G3206),AllocFactorMatrix,(T$4+1),FALSE)*$E3207</f>
        <v>0</v>
      </c>
      <c r="U3206" s="22">
        <f>VLOOKUP(CONCATENATE($F3206," ",$G3206),AllocFactorMatrix,(U$4+1),FALSE)*$E3207</f>
        <v>0</v>
      </c>
      <c r="V3206" s="22">
        <f>VLOOKUP(CONCATENATE($F3206," ",$G3206),AllocFactorMatrix,(V$4+1),FALSE)*$E3207</f>
        <v>0</v>
      </c>
      <c r="W3206" s="22">
        <f t="shared" si="1487"/>
        <v>0</v>
      </c>
      <c r="X3206" s="22">
        <f>VLOOKUP(CONCATENATE($F3206," ",$G3206),AllocFactorMatrix,(X$4+1),FALSE)*$E3207</f>
        <v>0</v>
      </c>
      <c r="Y3206" s="22">
        <f>VLOOKUP(CONCATENATE($F3206," ",$G3206),AllocFactorMatrix,(Y$4+1),FALSE)*$E3207</f>
        <v>0</v>
      </c>
      <c r="Z3206" s="22">
        <f t="shared" si="1485"/>
        <v>0</v>
      </c>
      <c r="AA3206" s="22">
        <f>VLOOKUP(CONCATENATE($F3206," ",$G3206),AllocFactorMatrix,(AA$4+1),FALSE)*$E3207</f>
        <v>0</v>
      </c>
      <c r="AB3206" s="22">
        <f>VLOOKUP(CONCATENATE($F3206," ",$G3206),AllocFactorMatrix,(AB$4+1),FALSE)*$E3207</f>
        <v>0</v>
      </c>
      <c r="AC3206" s="22">
        <f>VLOOKUP(CONCATENATE($F3206," ",$G3206),AllocFactorMatrix,(AC$4+1),FALSE)*$E3207</f>
        <v>0</v>
      </c>
    </row>
    <row r="3207" spans="4:29" collapsed="1">
      <c r="D3207" s="17" t="s">
        <v>266</v>
      </c>
      <c r="E3207" s="19"/>
      <c r="F3207" s="42" t="s">
        <v>31</v>
      </c>
      <c r="G3207" s="17" t="str">
        <f>$G$15</f>
        <v>TOTAL</v>
      </c>
      <c r="H3207" s="21">
        <f t="shared" si="1484"/>
        <v>0</v>
      </c>
      <c r="I3207" s="22">
        <f>VLOOKUP(CONCATENATE($F3207," ",$G3207),AllocFactorMatrix,(I$4+1),FALSE)*$E3207</f>
        <v>0</v>
      </c>
      <c r="J3207" s="22">
        <f>VLOOKUP(CONCATENATE($F3207," ",$G3207),AllocFactorMatrix,(J$4+1),FALSE)*$E3207</f>
        <v>0</v>
      </c>
      <c r="K3207" s="22">
        <f>VLOOKUP(CONCATENATE($F3207," ",$G3207),AllocFactorMatrix,(K$4+1),FALSE)*$E3207</f>
        <v>0</v>
      </c>
      <c r="L3207" s="22">
        <f>VLOOKUP(CONCATENATE($F3207," ",$G3207),AllocFactorMatrix,(L$4+1),FALSE)*$E3207</f>
        <v>0</v>
      </c>
      <c r="M3207" s="22">
        <f t="shared" si="1465"/>
        <v>0</v>
      </c>
      <c r="N3207" s="22">
        <f>VLOOKUP(CONCATENATE($F3207," ",$G3207),AllocFactorMatrix,(N$4+1),FALSE)*$E3207</f>
        <v>0</v>
      </c>
      <c r="O3207" s="22">
        <f>VLOOKUP(CONCATENATE($F3207," ",$G3207),AllocFactorMatrix,(O$4+1),FALSE)*$E3207</f>
        <v>0</v>
      </c>
      <c r="P3207" s="22">
        <f>VLOOKUP(CONCATENATE($F3207," ",$G3207),AllocFactorMatrix,(P$4+1),FALSE)*$E3207</f>
        <v>0</v>
      </c>
      <c r="Q3207" s="22">
        <f>VLOOKUP(CONCATENATE($F3207," ",$G3207),AllocFactorMatrix,(Q$4+1),FALSE)*$E3207</f>
        <v>0</v>
      </c>
      <c r="R3207" s="22">
        <f t="shared" si="1486"/>
        <v>0</v>
      </c>
      <c r="S3207" s="22">
        <f>VLOOKUP(CONCATENATE($F3207," ",$G3207),AllocFactorMatrix,(S$4+1),FALSE)*$E3207</f>
        <v>0</v>
      </c>
      <c r="T3207" s="22">
        <f>VLOOKUP(CONCATENATE($F3207," ",$G3207),AllocFactorMatrix,(T$4+1),FALSE)*$E3207</f>
        <v>0</v>
      </c>
      <c r="U3207" s="22">
        <f>VLOOKUP(CONCATENATE($F3207," ",$G3207),AllocFactorMatrix,(U$4+1),FALSE)*$E3207</f>
        <v>0</v>
      </c>
      <c r="V3207" s="22">
        <f>VLOOKUP(CONCATENATE($F3207," ",$G3207),AllocFactorMatrix,(V$4+1),FALSE)*$E3207</f>
        <v>0</v>
      </c>
      <c r="W3207" s="22">
        <f t="shared" si="1487"/>
        <v>0</v>
      </c>
      <c r="X3207" s="22">
        <f>VLOOKUP(CONCATENATE($F3207," ",$G3207),AllocFactorMatrix,(X$4+1),FALSE)*$E3207</f>
        <v>0</v>
      </c>
      <c r="Y3207" s="22">
        <f>VLOOKUP(CONCATENATE($F3207," ",$G3207),AllocFactorMatrix,(Y$4+1),FALSE)*$E3207</f>
        <v>0</v>
      </c>
      <c r="Z3207" s="22">
        <f t="shared" si="1485"/>
        <v>0</v>
      </c>
      <c r="AA3207" s="22">
        <f>VLOOKUP(CONCATENATE($F3207," ",$G3207),AllocFactorMatrix,(AA$4+1),FALSE)*$E3207</f>
        <v>0</v>
      </c>
      <c r="AB3207" s="22">
        <f>VLOOKUP(CONCATENATE($F3207," ",$G3207),AllocFactorMatrix,(AB$4+1),FALSE)*$E3207</f>
        <v>0</v>
      </c>
      <c r="AC3207" s="22">
        <f>VLOOKUP(CONCATENATE($F3207," ",$G3207),AllocFactorMatrix,(AC$4+1),FALSE)*$E3207</f>
        <v>0</v>
      </c>
    </row>
    <row r="3208" spans="4:29" hidden="1" outlineLevel="1">
      <c r="F3208" s="42" t="str">
        <f>F3215</f>
        <v>PROD_ENERGY</v>
      </c>
      <c r="G3208" s="17" t="str">
        <f>$G$8</f>
        <v>PRODUCTION</v>
      </c>
      <c r="H3208" s="21">
        <f t="shared" si="1484"/>
        <v>0</v>
      </c>
      <c r="I3208" s="22">
        <f>VLOOKUP(CONCATENATE($F3208," ",$G3208),AllocFactorMatrix,(I$4+1),FALSE)*$E3215</f>
        <v>0</v>
      </c>
      <c r="J3208" s="22">
        <f>VLOOKUP(CONCATENATE($F3208," ",$G3208),AllocFactorMatrix,(J$4+1),FALSE)*$E3215</f>
        <v>0</v>
      </c>
      <c r="K3208" s="22">
        <f>VLOOKUP(CONCATENATE($F3208," ",$G3208),AllocFactorMatrix,(K$4+1),FALSE)*$E3215</f>
        <v>0</v>
      </c>
      <c r="L3208" s="22">
        <f>VLOOKUP(CONCATENATE($F3208," ",$G3208),AllocFactorMatrix,(L$4+1),FALSE)*$E3215</f>
        <v>0</v>
      </c>
      <c r="M3208" s="22">
        <f t="shared" si="1465"/>
        <v>0</v>
      </c>
      <c r="N3208" s="22">
        <f>VLOOKUP(CONCATENATE($F3208," ",$G3208),AllocFactorMatrix,(N$4+1),FALSE)*$E3215</f>
        <v>0</v>
      </c>
      <c r="O3208" s="22">
        <f>VLOOKUP(CONCATENATE($F3208," ",$G3208),AllocFactorMatrix,(O$4+1),FALSE)*$E3215</f>
        <v>0</v>
      </c>
      <c r="P3208" s="22">
        <f>VLOOKUP(CONCATENATE($F3208," ",$G3208),AllocFactorMatrix,(P$4+1),FALSE)*$E3215</f>
        <v>0</v>
      </c>
      <c r="Q3208" s="22">
        <f>VLOOKUP(CONCATENATE($F3208," ",$G3208),AllocFactorMatrix,(Q$4+1),FALSE)*$E3215</f>
        <v>0</v>
      </c>
      <c r="R3208" s="22">
        <f t="shared" si="1486"/>
        <v>0</v>
      </c>
      <c r="S3208" s="22">
        <f>VLOOKUP(CONCATENATE($F3208," ",$G3208),AllocFactorMatrix,(S$4+1),FALSE)*$E3215</f>
        <v>0</v>
      </c>
      <c r="T3208" s="22">
        <f>VLOOKUP(CONCATENATE($F3208," ",$G3208),AllocFactorMatrix,(T$4+1),FALSE)*$E3215</f>
        <v>0</v>
      </c>
      <c r="U3208" s="22">
        <f>VLOOKUP(CONCATENATE($F3208," ",$G3208),AllocFactorMatrix,(U$4+1),FALSE)*$E3215</f>
        <v>0</v>
      </c>
      <c r="V3208" s="22">
        <f>VLOOKUP(CONCATENATE($F3208," ",$G3208),AllocFactorMatrix,(V$4+1),FALSE)*$E3215</f>
        <v>0</v>
      </c>
      <c r="W3208" s="22">
        <f>SUBTOTAL(9,S3208:V3208)</f>
        <v>0</v>
      </c>
      <c r="X3208" s="22">
        <f>VLOOKUP(CONCATENATE($F3208," ",$G3208),AllocFactorMatrix,(X$4+1),FALSE)*$E3215</f>
        <v>0</v>
      </c>
      <c r="Y3208" s="22">
        <f>VLOOKUP(CONCATENATE($F3208," ",$G3208),AllocFactorMatrix,(Y$4+1),FALSE)*$E3215</f>
        <v>0</v>
      </c>
      <c r="Z3208" s="22">
        <f t="shared" si="1485"/>
        <v>0</v>
      </c>
      <c r="AA3208" s="22">
        <f>VLOOKUP(CONCATENATE($F3208," ",$G3208),AllocFactorMatrix,(AA$4+1),FALSE)*$E3215</f>
        <v>0</v>
      </c>
      <c r="AB3208" s="22">
        <f>VLOOKUP(CONCATENATE($F3208," ",$G3208),AllocFactorMatrix,(AB$4+1),FALSE)*$E3215</f>
        <v>0</v>
      </c>
      <c r="AC3208" s="22">
        <f>VLOOKUP(CONCATENATE($F3208," ",$G3208),AllocFactorMatrix,(AC$4+1),FALSE)*$E3215</f>
        <v>0</v>
      </c>
    </row>
    <row r="3209" spans="4:29" hidden="1" outlineLevel="1">
      <c r="F3209" s="42" t="str">
        <f>F3215</f>
        <v>PROD_ENERGY</v>
      </c>
      <c r="G3209" s="17" t="str">
        <f>$G$9</f>
        <v>BULKTRAN</v>
      </c>
      <c r="H3209" s="21">
        <f t="shared" si="1484"/>
        <v>0</v>
      </c>
      <c r="I3209" s="22">
        <f>VLOOKUP(CONCATENATE($F3209," ",$G3209),AllocFactorMatrix,(I$4+1),FALSE)*$E3215</f>
        <v>0</v>
      </c>
      <c r="J3209" s="22">
        <f>VLOOKUP(CONCATENATE($F3209," ",$G3209),AllocFactorMatrix,(J$4+1),FALSE)*$E3215</f>
        <v>0</v>
      </c>
      <c r="K3209" s="22">
        <f>VLOOKUP(CONCATENATE($F3209," ",$G3209),AllocFactorMatrix,(K$4+1),FALSE)*$E3215</f>
        <v>0</v>
      </c>
      <c r="L3209" s="22">
        <f>VLOOKUP(CONCATENATE($F3209," ",$G3209),AllocFactorMatrix,(L$4+1),FALSE)*$E3215</f>
        <v>0</v>
      </c>
      <c r="M3209" s="22">
        <f t="shared" si="1465"/>
        <v>0</v>
      </c>
      <c r="N3209" s="22">
        <f>VLOOKUP(CONCATENATE($F3209," ",$G3209),AllocFactorMatrix,(N$4+1),FALSE)*$E3215</f>
        <v>0</v>
      </c>
      <c r="O3209" s="22">
        <f>VLOOKUP(CONCATENATE($F3209," ",$G3209),AllocFactorMatrix,(O$4+1),FALSE)*$E3215</f>
        <v>0</v>
      </c>
      <c r="P3209" s="22">
        <f>VLOOKUP(CONCATENATE($F3209," ",$G3209),AllocFactorMatrix,(P$4+1),FALSE)*$E3215</f>
        <v>0</v>
      </c>
      <c r="Q3209" s="22">
        <f>VLOOKUP(CONCATENATE($F3209," ",$G3209),AllocFactorMatrix,(Q$4+1),FALSE)*$E3215</f>
        <v>0</v>
      </c>
      <c r="R3209" s="22">
        <f t="shared" si="1486"/>
        <v>0</v>
      </c>
      <c r="S3209" s="22">
        <f>VLOOKUP(CONCATENATE($F3209," ",$G3209),AllocFactorMatrix,(S$4+1),FALSE)*$E3215</f>
        <v>0</v>
      </c>
      <c r="T3209" s="22">
        <f>VLOOKUP(CONCATENATE($F3209," ",$G3209),AllocFactorMatrix,(T$4+1),FALSE)*$E3215</f>
        <v>0</v>
      </c>
      <c r="U3209" s="22">
        <f>VLOOKUP(CONCATENATE($F3209," ",$G3209),AllocFactorMatrix,(U$4+1),FALSE)*$E3215</f>
        <v>0</v>
      </c>
      <c r="V3209" s="22">
        <f>VLOOKUP(CONCATENATE($F3209," ",$G3209),AllocFactorMatrix,(V$4+1),FALSE)*$E3215</f>
        <v>0</v>
      </c>
      <c r="W3209" s="22">
        <f t="shared" ref="W3209:W3215" si="1488">SUBTOTAL(9,S3209:V3209)</f>
        <v>0</v>
      </c>
      <c r="X3209" s="22">
        <f>VLOOKUP(CONCATENATE($F3209," ",$G3209),AllocFactorMatrix,(X$4+1),FALSE)*$E3215</f>
        <v>0</v>
      </c>
      <c r="Y3209" s="22">
        <f>VLOOKUP(CONCATENATE($F3209," ",$G3209),AllocFactorMatrix,(Y$4+1),FALSE)*$E3215</f>
        <v>0</v>
      </c>
      <c r="Z3209" s="22">
        <f t="shared" si="1485"/>
        <v>0</v>
      </c>
      <c r="AA3209" s="22">
        <f>VLOOKUP(CONCATENATE($F3209," ",$G3209),AllocFactorMatrix,(AA$4+1),FALSE)*$E3215</f>
        <v>0</v>
      </c>
      <c r="AB3209" s="22">
        <f>VLOOKUP(CONCATENATE($F3209," ",$G3209),AllocFactorMatrix,(AB$4+1),FALSE)*$E3215</f>
        <v>0</v>
      </c>
      <c r="AC3209" s="22">
        <f>VLOOKUP(CONCATENATE($F3209," ",$G3209),AllocFactorMatrix,(AC$4+1),FALSE)*$E3215</f>
        <v>0</v>
      </c>
    </row>
    <row r="3210" spans="4:29" hidden="1" outlineLevel="1">
      <c r="F3210" s="42" t="str">
        <f>F3215</f>
        <v>PROD_ENERGY</v>
      </c>
      <c r="G3210" s="17" t="str">
        <f>$G$10</f>
        <v>SUBTRAN</v>
      </c>
      <c r="H3210" s="21">
        <f t="shared" si="1484"/>
        <v>0</v>
      </c>
      <c r="I3210" s="22">
        <f>VLOOKUP(CONCATENATE($F3210," ",$G3210),AllocFactorMatrix,(I$4+1),FALSE)*$E3215</f>
        <v>0</v>
      </c>
      <c r="J3210" s="22">
        <f>VLOOKUP(CONCATENATE($F3210," ",$G3210),AllocFactorMatrix,(J$4+1),FALSE)*$E3215</f>
        <v>0</v>
      </c>
      <c r="K3210" s="22">
        <f>VLOOKUP(CONCATENATE($F3210," ",$G3210),AllocFactorMatrix,(K$4+1),FALSE)*$E3215</f>
        <v>0</v>
      </c>
      <c r="L3210" s="22">
        <f>VLOOKUP(CONCATENATE($F3210," ",$G3210),AllocFactorMatrix,(L$4+1),FALSE)*$E3215</f>
        <v>0</v>
      </c>
      <c r="M3210" s="22">
        <f t="shared" si="1465"/>
        <v>0</v>
      </c>
      <c r="N3210" s="22">
        <f>VLOOKUP(CONCATENATE($F3210," ",$G3210),AllocFactorMatrix,(N$4+1),FALSE)*$E3215</f>
        <v>0</v>
      </c>
      <c r="O3210" s="22">
        <f>VLOOKUP(CONCATENATE($F3210," ",$G3210),AllocFactorMatrix,(O$4+1),FALSE)*$E3215</f>
        <v>0</v>
      </c>
      <c r="P3210" s="22">
        <f>VLOOKUP(CONCATENATE($F3210," ",$G3210),AllocFactorMatrix,(P$4+1),FALSE)*$E3215</f>
        <v>0</v>
      </c>
      <c r="Q3210" s="22">
        <f>VLOOKUP(CONCATENATE($F3210," ",$G3210),AllocFactorMatrix,(Q$4+1),FALSE)*$E3215</f>
        <v>0</v>
      </c>
      <c r="R3210" s="22">
        <f t="shared" si="1486"/>
        <v>0</v>
      </c>
      <c r="S3210" s="22">
        <f>VLOOKUP(CONCATENATE($F3210," ",$G3210),AllocFactorMatrix,(S$4+1),FALSE)*$E3215</f>
        <v>0</v>
      </c>
      <c r="T3210" s="22">
        <f>VLOOKUP(CONCATENATE($F3210," ",$G3210),AllocFactorMatrix,(T$4+1),FALSE)*$E3215</f>
        <v>0</v>
      </c>
      <c r="U3210" s="22">
        <f>VLOOKUP(CONCATENATE($F3210," ",$G3210),AllocFactorMatrix,(U$4+1),FALSE)*$E3215</f>
        <v>0</v>
      </c>
      <c r="V3210" s="22">
        <f>VLOOKUP(CONCATENATE($F3210," ",$G3210),AllocFactorMatrix,(V$4+1),FALSE)*$E3215</f>
        <v>0</v>
      </c>
      <c r="W3210" s="22">
        <f t="shared" si="1488"/>
        <v>0</v>
      </c>
      <c r="X3210" s="22">
        <f>VLOOKUP(CONCATENATE($F3210," ",$G3210),AllocFactorMatrix,(X$4+1),FALSE)*$E3215</f>
        <v>0</v>
      </c>
      <c r="Y3210" s="22">
        <f>VLOOKUP(CONCATENATE($F3210," ",$G3210),AllocFactorMatrix,(Y$4+1),FALSE)*$E3215</f>
        <v>0</v>
      </c>
      <c r="Z3210" s="22">
        <f t="shared" si="1485"/>
        <v>0</v>
      </c>
      <c r="AA3210" s="22">
        <f>VLOOKUP(CONCATENATE($F3210," ",$G3210),AllocFactorMatrix,(AA$4+1),FALSE)*$E3215</f>
        <v>0</v>
      </c>
      <c r="AB3210" s="22">
        <f>VLOOKUP(CONCATENATE($F3210," ",$G3210),AllocFactorMatrix,(AB$4+1),FALSE)*$E3215</f>
        <v>0</v>
      </c>
      <c r="AC3210" s="22">
        <f>VLOOKUP(CONCATENATE($F3210," ",$G3210),AllocFactorMatrix,(AC$4+1),FALSE)*$E3215</f>
        <v>0</v>
      </c>
    </row>
    <row r="3211" spans="4:29" hidden="1" outlineLevel="1">
      <c r="F3211" s="42" t="str">
        <f>F3215</f>
        <v>PROD_ENERGY</v>
      </c>
      <c r="G3211" s="17" t="str">
        <f>$G$11</f>
        <v>DISTPRI</v>
      </c>
      <c r="H3211" s="21">
        <f t="shared" si="1484"/>
        <v>0</v>
      </c>
      <c r="I3211" s="22">
        <f>VLOOKUP(CONCATENATE($F3211," ",$G3211),AllocFactorMatrix,(I$4+1),FALSE)*$E3215</f>
        <v>0</v>
      </c>
      <c r="J3211" s="22">
        <f>VLOOKUP(CONCATENATE($F3211," ",$G3211),AllocFactorMatrix,(J$4+1),FALSE)*$E3215</f>
        <v>0</v>
      </c>
      <c r="K3211" s="22">
        <f>VLOOKUP(CONCATENATE($F3211," ",$G3211),AllocFactorMatrix,(K$4+1),FALSE)*$E3215</f>
        <v>0</v>
      </c>
      <c r="L3211" s="22">
        <f>VLOOKUP(CONCATENATE($F3211," ",$G3211),AllocFactorMatrix,(L$4+1),FALSE)*$E3215</f>
        <v>0</v>
      </c>
      <c r="M3211" s="22">
        <f t="shared" si="1465"/>
        <v>0</v>
      </c>
      <c r="N3211" s="22">
        <f>VLOOKUP(CONCATENATE($F3211," ",$G3211),AllocFactorMatrix,(N$4+1),FALSE)*$E3215</f>
        <v>0</v>
      </c>
      <c r="O3211" s="22">
        <f>VLOOKUP(CONCATENATE($F3211," ",$G3211),AllocFactorMatrix,(O$4+1),FALSE)*$E3215</f>
        <v>0</v>
      </c>
      <c r="P3211" s="22">
        <f>VLOOKUP(CONCATENATE($F3211," ",$G3211),AllocFactorMatrix,(P$4+1),FALSE)*$E3215</f>
        <v>0</v>
      </c>
      <c r="Q3211" s="22">
        <f>VLOOKUP(CONCATENATE($F3211," ",$G3211),AllocFactorMatrix,(Q$4+1),FALSE)*$E3215</f>
        <v>0</v>
      </c>
      <c r="R3211" s="22">
        <f t="shared" si="1486"/>
        <v>0</v>
      </c>
      <c r="S3211" s="22">
        <f>VLOOKUP(CONCATENATE($F3211," ",$G3211),AllocFactorMatrix,(S$4+1),FALSE)*$E3215</f>
        <v>0</v>
      </c>
      <c r="T3211" s="22">
        <f>VLOOKUP(CONCATENATE($F3211," ",$G3211),AllocFactorMatrix,(T$4+1),FALSE)*$E3215</f>
        <v>0</v>
      </c>
      <c r="U3211" s="22">
        <f>VLOOKUP(CONCATENATE($F3211," ",$G3211),AllocFactorMatrix,(U$4+1),FALSE)*$E3215</f>
        <v>0</v>
      </c>
      <c r="V3211" s="22">
        <f>VLOOKUP(CONCATENATE($F3211," ",$G3211),AllocFactorMatrix,(V$4+1),FALSE)*$E3215</f>
        <v>0</v>
      </c>
      <c r="W3211" s="22">
        <f t="shared" si="1488"/>
        <v>0</v>
      </c>
      <c r="X3211" s="22">
        <f>VLOOKUP(CONCATENATE($F3211," ",$G3211),AllocFactorMatrix,(X$4+1),FALSE)*$E3215</f>
        <v>0</v>
      </c>
      <c r="Y3211" s="22">
        <f>VLOOKUP(CONCATENATE($F3211," ",$G3211),AllocFactorMatrix,(Y$4+1),FALSE)*$E3215</f>
        <v>0</v>
      </c>
      <c r="Z3211" s="22">
        <f t="shared" si="1485"/>
        <v>0</v>
      </c>
      <c r="AA3211" s="22">
        <f>VLOOKUP(CONCATENATE($F3211," ",$G3211),AllocFactorMatrix,(AA$4+1),FALSE)*$E3215</f>
        <v>0</v>
      </c>
      <c r="AB3211" s="22">
        <f>VLOOKUP(CONCATENATE($F3211," ",$G3211),AllocFactorMatrix,(AB$4+1),FALSE)*$E3215</f>
        <v>0</v>
      </c>
      <c r="AC3211" s="22">
        <f>VLOOKUP(CONCATENATE($F3211," ",$G3211),AllocFactorMatrix,(AC$4+1),FALSE)*$E3215</f>
        <v>0</v>
      </c>
    </row>
    <row r="3212" spans="4:29" hidden="1" outlineLevel="1">
      <c r="F3212" s="42" t="str">
        <f>F3215</f>
        <v>PROD_ENERGY</v>
      </c>
      <c r="G3212" s="17" t="str">
        <f>$G$12</f>
        <v>DISTSEC</v>
      </c>
      <c r="H3212" s="21">
        <f t="shared" si="1484"/>
        <v>0</v>
      </c>
      <c r="I3212" s="22">
        <f>VLOOKUP(CONCATENATE($F3212," ",$G3212),AllocFactorMatrix,(I$4+1),FALSE)*$E3215</f>
        <v>0</v>
      </c>
      <c r="J3212" s="22">
        <f>VLOOKUP(CONCATENATE($F3212," ",$G3212),AllocFactorMatrix,(J$4+1),FALSE)*$E3215</f>
        <v>0</v>
      </c>
      <c r="K3212" s="22">
        <f>VLOOKUP(CONCATENATE($F3212," ",$G3212),AllocFactorMatrix,(K$4+1),FALSE)*$E3215</f>
        <v>0</v>
      </c>
      <c r="L3212" s="22">
        <f>VLOOKUP(CONCATENATE($F3212," ",$G3212),AllocFactorMatrix,(L$4+1),FALSE)*$E3215</f>
        <v>0</v>
      </c>
      <c r="M3212" s="22">
        <f t="shared" si="1465"/>
        <v>0</v>
      </c>
      <c r="N3212" s="22">
        <f>VLOOKUP(CONCATENATE($F3212," ",$G3212),AllocFactorMatrix,(N$4+1),FALSE)*$E3215</f>
        <v>0</v>
      </c>
      <c r="O3212" s="22">
        <f>VLOOKUP(CONCATENATE($F3212," ",$G3212),AllocFactorMatrix,(O$4+1),FALSE)*$E3215</f>
        <v>0</v>
      </c>
      <c r="P3212" s="22">
        <f>VLOOKUP(CONCATENATE($F3212," ",$G3212),AllocFactorMatrix,(P$4+1),FALSE)*$E3215</f>
        <v>0</v>
      </c>
      <c r="Q3212" s="22">
        <f>VLOOKUP(CONCATENATE($F3212," ",$G3212),AllocFactorMatrix,(Q$4+1),FALSE)*$E3215</f>
        <v>0</v>
      </c>
      <c r="R3212" s="22">
        <f t="shared" si="1486"/>
        <v>0</v>
      </c>
      <c r="S3212" s="22">
        <f>VLOOKUP(CONCATENATE($F3212," ",$G3212),AllocFactorMatrix,(S$4+1),FALSE)*$E3215</f>
        <v>0</v>
      </c>
      <c r="T3212" s="22">
        <f>VLOOKUP(CONCATENATE($F3212," ",$G3212),AllocFactorMatrix,(T$4+1),FALSE)*$E3215</f>
        <v>0</v>
      </c>
      <c r="U3212" s="22">
        <f>VLOOKUP(CONCATENATE($F3212," ",$G3212),AllocFactorMatrix,(U$4+1),FALSE)*$E3215</f>
        <v>0</v>
      </c>
      <c r="V3212" s="22">
        <f>VLOOKUP(CONCATENATE($F3212," ",$G3212),AllocFactorMatrix,(V$4+1),FALSE)*$E3215</f>
        <v>0</v>
      </c>
      <c r="W3212" s="22">
        <f t="shared" si="1488"/>
        <v>0</v>
      </c>
      <c r="X3212" s="22">
        <f>VLOOKUP(CONCATENATE($F3212," ",$G3212),AllocFactorMatrix,(X$4+1),FALSE)*$E3215</f>
        <v>0</v>
      </c>
      <c r="Y3212" s="22">
        <f>VLOOKUP(CONCATENATE($F3212," ",$G3212),AllocFactorMatrix,(Y$4+1),FALSE)*$E3215</f>
        <v>0</v>
      </c>
      <c r="Z3212" s="22">
        <f t="shared" si="1485"/>
        <v>0</v>
      </c>
      <c r="AA3212" s="22">
        <f>VLOOKUP(CONCATENATE($F3212," ",$G3212),AllocFactorMatrix,(AA$4+1),FALSE)*$E3215</f>
        <v>0</v>
      </c>
      <c r="AB3212" s="22">
        <f>VLOOKUP(CONCATENATE($F3212," ",$G3212),AllocFactorMatrix,(AB$4+1),FALSE)*$E3215</f>
        <v>0</v>
      </c>
      <c r="AC3212" s="22">
        <f>VLOOKUP(CONCATENATE($F3212," ",$G3212),AllocFactorMatrix,(AC$4+1),FALSE)*$E3215</f>
        <v>0</v>
      </c>
    </row>
    <row r="3213" spans="4:29" hidden="1" outlineLevel="1">
      <c r="F3213" s="42" t="str">
        <f>F3215</f>
        <v>PROD_ENERGY</v>
      </c>
      <c r="G3213" s="17" t="str">
        <f>$G$13</f>
        <v>ENERGY</v>
      </c>
      <c r="H3213" s="21">
        <f t="shared" si="1484"/>
        <v>0</v>
      </c>
      <c r="I3213" s="22">
        <f>VLOOKUP(CONCATENATE($F3213," ",$G3213),AllocFactorMatrix,(I$4+1),FALSE)*$E3215</f>
        <v>0</v>
      </c>
      <c r="J3213" s="22">
        <f>VLOOKUP(CONCATENATE($F3213," ",$G3213),AllocFactorMatrix,(J$4+1),FALSE)*$E3215</f>
        <v>0</v>
      </c>
      <c r="K3213" s="22">
        <f>VLOOKUP(CONCATENATE($F3213," ",$G3213),AllocFactorMatrix,(K$4+1),FALSE)*$E3215</f>
        <v>0</v>
      </c>
      <c r="L3213" s="22">
        <f>VLOOKUP(CONCATENATE($F3213," ",$G3213),AllocFactorMatrix,(L$4+1),FALSE)*$E3215</f>
        <v>0</v>
      </c>
      <c r="M3213" s="22">
        <f t="shared" si="1465"/>
        <v>0</v>
      </c>
      <c r="N3213" s="22">
        <f>VLOOKUP(CONCATENATE($F3213," ",$G3213),AllocFactorMatrix,(N$4+1),FALSE)*$E3215</f>
        <v>0</v>
      </c>
      <c r="O3213" s="22">
        <f>VLOOKUP(CONCATENATE($F3213," ",$G3213),AllocFactorMatrix,(O$4+1),FALSE)*$E3215</f>
        <v>0</v>
      </c>
      <c r="P3213" s="22">
        <f>VLOOKUP(CONCATENATE($F3213," ",$G3213),AllocFactorMatrix,(P$4+1),FALSE)*$E3215</f>
        <v>0</v>
      </c>
      <c r="Q3213" s="22">
        <f>VLOOKUP(CONCATENATE($F3213," ",$G3213),AllocFactorMatrix,(Q$4+1),FALSE)*$E3215</f>
        <v>0</v>
      </c>
      <c r="R3213" s="22">
        <f t="shared" si="1486"/>
        <v>0</v>
      </c>
      <c r="S3213" s="22">
        <f>VLOOKUP(CONCATENATE($F3213," ",$G3213),AllocFactorMatrix,(S$4+1),FALSE)*$E3215</f>
        <v>0</v>
      </c>
      <c r="T3213" s="22">
        <f>VLOOKUP(CONCATENATE($F3213," ",$G3213),AllocFactorMatrix,(T$4+1),FALSE)*$E3215</f>
        <v>0</v>
      </c>
      <c r="U3213" s="22">
        <f>VLOOKUP(CONCATENATE($F3213," ",$G3213),AllocFactorMatrix,(U$4+1),FALSE)*$E3215</f>
        <v>0</v>
      </c>
      <c r="V3213" s="22">
        <f>VLOOKUP(CONCATENATE($F3213," ",$G3213),AllocFactorMatrix,(V$4+1),FALSE)*$E3215</f>
        <v>0</v>
      </c>
      <c r="W3213" s="22">
        <f t="shared" si="1488"/>
        <v>0</v>
      </c>
      <c r="X3213" s="22">
        <f>VLOOKUP(CONCATENATE($F3213," ",$G3213),AllocFactorMatrix,(X$4+1),FALSE)*$E3215</f>
        <v>0</v>
      </c>
      <c r="Y3213" s="22">
        <f>VLOOKUP(CONCATENATE($F3213," ",$G3213),AllocFactorMatrix,(Y$4+1),FALSE)*$E3215</f>
        <v>0</v>
      </c>
      <c r="Z3213" s="22">
        <f t="shared" si="1485"/>
        <v>0</v>
      </c>
      <c r="AA3213" s="22">
        <f>VLOOKUP(CONCATENATE($F3213," ",$G3213),AllocFactorMatrix,(AA$4+1),FALSE)*$E3215</f>
        <v>0</v>
      </c>
      <c r="AB3213" s="22">
        <f>VLOOKUP(CONCATENATE($F3213," ",$G3213),AllocFactorMatrix,(AB$4+1),FALSE)*$E3215</f>
        <v>0</v>
      </c>
      <c r="AC3213" s="22">
        <f>VLOOKUP(CONCATENATE($F3213," ",$G3213),AllocFactorMatrix,(AC$4+1),FALSE)*$E3215</f>
        <v>0</v>
      </c>
    </row>
    <row r="3214" spans="4:29" hidden="1" outlineLevel="1">
      <c r="F3214" s="42" t="str">
        <f>F3215</f>
        <v>PROD_ENERGY</v>
      </c>
      <c r="G3214" s="17" t="str">
        <f>$G$14</f>
        <v>CUSTOMER</v>
      </c>
      <c r="H3214" s="21">
        <f t="shared" si="1484"/>
        <v>0</v>
      </c>
      <c r="I3214" s="22">
        <f>VLOOKUP(CONCATENATE($F3214," ",$G3214),AllocFactorMatrix,(I$4+1),FALSE)*$E3215</f>
        <v>0</v>
      </c>
      <c r="J3214" s="22">
        <f>VLOOKUP(CONCATENATE($F3214," ",$G3214),AllocFactorMatrix,(J$4+1),FALSE)*$E3215</f>
        <v>0</v>
      </c>
      <c r="K3214" s="22">
        <f>VLOOKUP(CONCATENATE($F3214," ",$G3214),AllocFactorMatrix,(K$4+1),FALSE)*$E3215</f>
        <v>0</v>
      </c>
      <c r="L3214" s="22">
        <f>VLOOKUP(CONCATENATE($F3214," ",$G3214),AllocFactorMatrix,(L$4+1),FALSE)*$E3215</f>
        <v>0</v>
      </c>
      <c r="M3214" s="22">
        <f t="shared" si="1465"/>
        <v>0</v>
      </c>
      <c r="N3214" s="22">
        <f>VLOOKUP(CONCATENATE($F3214," ",$G3214),AllocFactorMatrix,(N$4+1),FALSE)*$E3215</f>
        <v>0</v>
      </c>
      <c r="O3214" s="22">
        <f>VLOOKUP(CONCATENATE($F3214," ",$G3214),AllocFactorMatrix,(O$4+1),FALSE)*$E3215</f>
        <v>0</v>
      </c>
      <c r="P3214" s="22">
        <f>VLOOKUP(CONCATENATE($F3214," ",$G3214),AllocFactorMatrix,(P$4+1),FALSE)*$E3215</f>
        <v>0</v>
      </c>
      <c r="Q3214" s="22">
        <f>VLOOKUP(CONCATENATE($F3214," ",$G3214),AllocFactorMatrix,(Q$4+1),FALSE)*$E3215</f>
        <v>0</v>
      </c>
      <c r="R3214" s="22">
        <f t="shared" si="1486"/>
        <v>0</v>
      </c>
      <c r="S3214" s="22">
        <f>VLOOKUP(CONCATENATE($F3214," ",$G3214),AllocFactorMatrix,(S$4+1),FALSE)*$E3215</f>
        <v>0</v>
      </c>
      <c r="T3214" s="22">
        <f>VLOOKUP(CONCATENATE($F3214," ",$G3214),AllocFactorMatrix,(T$4+1),FALSE)*$E3215</f>
        <v>0</v>
      </c>
      <c r="U3214" s="22">
        <f>VLOOKUP(CONCATENATE($F3214," ",$G3214),AllocFactorMatrix,(U$4+1),FALSE)*$E3215</f>
        <v>0</v>
      </c>
      <c r="V3214" s="22">
        <f>VLOOKUP(CONCATENATE($F3214," ",$G3214),AllocFactorMatrix,(V$4+1),FALSE)*$E3215</f>
        <v>0</v>
      </c>
      <c r="W3214" s="22">
        <f t="shared" si="1488"/>
        <v>0</v>
      </c>
      <c r="X3214" s="22">
        <f>VLOOKUP(CONCATENATE($F3214," ",$G3214),AllocFactorMatrix,(X$4+1),FALSE)*$E3215</f>
        <v>0</v>
      </c>
      <c r="Y3214" s="22">
        <f>VLOOKUP(CONCATENATE($F3214," ",$G3214),AllocFactorMatrix,(Y$4+1),FALSE)*$E3215</f>
        <v>0</v>
      </c>
      <c r="Z3214" s="22">
        <f t="shared" si="1485"/>
        <v>0</v>
      </c>
      <c r="AA3214" s="22">
        <f>VLOOKUP(CONCATENATE($F3214," ",$G3214),AllocFactorMatrix,(AA$4+1),FALSE)*$E3215</f>
        <v>0</v>
      </c>
      <c r="AB3214" s="22">
        <f>VLOOKUP(CONCATENATE($F3214," ",$G3214),AllocFactorMatrix,(AB$4+1),FALSE)*$E3215</f>
        <v>0</v>
      </c>
      <c r="AC3214" s="22">
        <f>VLOOKUP(CONCATENATE($F3214," ",$G3214),AllocFactorMatrix,(AC$4+1),FALSE)*$E3215</f>
        <v>0</v>
      </c>
    </row>
    <row r="3215" spans="4:29" collapsed="1">
      <c r="D3215" s="17" t="s">
        <v>272</v>
      </c>
      <c r="E3215" s="19"/>
      <c r="F3215" s="42" t="s">
        <v>31</v>
      </c>
      <c r="G3215" s="17" t="str">
        <f>$G$15</f>
        <v>TOTAL</v>
      </c>
      <c r="H3215" s="21">
        <f t="shared" si="1484"/>
        <v>0</v>
      </c>
      <c r="I3215" s="22">
        <f>VLOOKUP(CONCATENATE($F3215," ",$G3215),AllocFactorMatrix,(I$4+1),FALSE)*$E3215</f>
        <v>0</v>
      </c>
      <c r="J3215" s="22">
        <f>VLOOKUP(CONCATENATE($F3215," ",$G3215),AllocFactorMatrix,(J$4+1),FALSE)*$E3215</f>
        <v>0</v>
      </c>
      <c r="K3215" s="22">
        <f>VLOOKUP(CONCATENATE($F3215," ",$G3215),AllocFactorMatrix,(K$4+1),FALSE)*$E3215</f>
        <v>0</v>
      </c>
      <c r="L3215" s="22">
        <f>VLOOKUP(CONCATENATE($F3215," ",$G3215),AllocFactorMatrix,(L$4+1),FALSE)*$E3215</f>
        <v>0</v>
      </c>
      <c r="M3215" s="22">
        <f t="shared" si="1465"/>
        <v>0</v>
      </c>
      <c r="N3215" s="22">
        <f>VLOOKUP(CONCATENATE($F3215," ",$G3215),AllocFactorMatrix,(N$4+1),FALSE)*$E3215</f>
        <v>0</v>
      </c>
      <c r="O3215" s="22">
        <f>VLOOKUP(CONCATENATE($F3215," ",$G3215),AllocFactorMatrix,(O$4+1),FALSE)*$E3215</f>
        <v>0</v>
      </c>
      <c r="P3215" s="22">
        <f>VLOOKUP(CONCATENATE($F3215," ",$G3215),AllocFactorMatrix,(P$4+1),FALSE)*$E3215</f>
        <v>0</v>
      </c>
      <c r="Q3215" s="22">
        <f>VLOOKUP(CONCATENATE($F3215," ",$G3215),AllocFactorMatrix,(Q$4+1),FALSE)*$E3215</f>
        <v>0</v>
      </c>
      <c r="R3215" s="22">
        <f t="shared" si="1486"/>
        <v>0</v>
      </c>
      <c r="S3215" s="22">
        <f>VLOOKUP(CONCATENATE($F3215," ",$G3215),AllocFactorMatrix,(S$4+1),FALSE)*$E3215</f>
        <v>0</v>
      </c>
      <c r="T3215" s="22">
        <f>VLOOKUP(CONCATENATE($F3215," ",$G3215),AllocFactorMatrix,(T$4+1),FALSE)*$E3215</f>
        <v>0</v>
      </c>
      <c r="U3215" s="22">
        <f>VLOOKUP(CONCATENATE($F3215," ",$G3215),AllocFactorMatrix,(U$4+1),FALSE)*$E3215</f>
        <v>0</v>
      </c>
      <c r="V3215" s="22">
        <f>VLOOKUP(CONCATENATE($F3215," ",$G3215),AllocFactorMatrix,(V$4+1),FALSE)*$E3215</f>
        <v>0</v>
      </c>
      <c r="W3215" s="22">
        <f t="shared" si="1488"/>
        <v>0</v>
      </c>
      <c r="X3215" s="22">
        <f>VLOOKUP(CONCATENATE($F3215," ",$G3215),AllocFactorMatrix,(X$4+1),FALSE)*$E3215</f>
        <v>0</v>
      </c>
      <c r="Y3215" s="22">
        <f>VLOOKUP(CONCATENATE($F3215," ",$G3215),AllocFactorMatrix,(Y$4+1),FALSE)*$E3215</f>
        <v>0</v>
      </c>
      <c r="Z3215" s="22">
        <f t="shared" si="1485"/>
        <v>0</v>
      </c>
      <c r="AA3215" s="22">
        <f>VLOOKUP(CONCATENATE($F3215," ",$G3215),AllocFactorMatrix,(AA$4+1),FALSE)*$E3215</f>
        <v>0</v>
      </c>
      <c r="AB3215" s="22">
        <f>VLOOKUP(CONCATENATE($F3215," ",$G3215),AllocFactorMatrix,(AB$4+1),FALSE)*$E3215</f>
        <v>0</v>
      </c>
      <c r="AC3215" s="22">
        <f>VLOOKUP(CONCATENATE($F3215," ",$G3215),AllocFactorMatrix,(AC$4+1),FALSE)*$E3215</f>
        <v>0</v>
      </c>
    </row>
    <row r="3216" spans="4:29" hidden="1" outlineLevel="1">
      <c r="F3216" s="42" t="str">
        <f>F3223</f>
        <v>PROD_ENERGY</v>
      </c>
      <c r="G3216" s="17" t="str">
        <f>$G$8</f>
        <v>PRODUCTION</v>
      </c>
      <c r="H3216" s="21">
        <f t="shared" si="1484"/>
        <v>0</v>
      </c>
      <c r="I3216" s="22">
        <f>VLOOKUP(CONCATENATE($F3216," ",$G3216),AllocFactorMatrix,(I$4+1),FALSE)*$E3223</f>
        <v>0</v>
      </c>
      <c r="J3216" s="22">
        <f>VLOOKUP(CONCATENATE($F3216," ",$G3216),AllocFactorMatrix,(J$4+1),FALSE)*$E3223</f>
        <v>0</v>
      </c>
      <c r="K3216" s="22">
        <f>VLOOKUP(CONCATENATE($F3216," ",$G3216),AllocFactorMatrix,(K$4+1),FALSE)*$E3223</f>
        <v>0</v>
      </c>
      <c r="L3216" s="22">
        <f>VLOOKUP(CONCATENATE($F3216," ",$G3216),AllocFactorMatrix,(L$4+1),FALSE)*$E3223</f>
        <v>0</v>
      </c>
      <c r="M3216" s="22">
        <f t="shared" si="1465"/>
        <v>0</v>
      </c>
      <c r="N3216" s="22">
        <f>VLOOKUP(CONCATENATE($F3216," ",$G3216),AllocFactorMatrix,(N$4+1),FALSE)*$E3223</f>
        <v>0</v>
      </c>
      <c r="O3216" s="22">
        <f>VLOOKUP(CONCATENATE($F3216," ",$G3216),AllocFactorMatrix,(O$4+1),FALSE)*$E3223</f>
        <v>0</v>
      </c>
      <c r="P3216" s="22">
        <f>VLOOKUP(CONCATENATE($F3216," ",$G3216),AllocFactorMatrix,(P$4+1),FALSE)*$E3223</f>
        <v>0</v>
      </c>
      <c r="Q3216" s="22">
        <f>VLOOKUP(CONCATENATE($F3216," ",$G3216),AllocFactorMatrix,(Q$4+1),FALSE)*$E3223</f>
        <v>0</v>
      </c>
      <c r="R3216" s="22">
        <f t="shared" si="1486"/>
        <v>0</v>
      </c>
      <c r="S3216" s="22">
        <f>VLOOKUP(CONCATENATE($F3216," ",$G3216),AllocFactorMatrix,(S$4+1),FALSE)*$E3223</f>
        <v>0</v>
      </c>
      <c r="T3216" s="22">
        <f>VLOOKUP(CONCATENATE($F3216," ",$G3216),AllocFactorMatrix,(T$4+1),FALSE)*$E3223</f>
        <v>0</v>
      </c>
      <c r="U3216" s="22">
        <f>VLOOKUP(CONCATENATE($F3216," ",$G3216),AllocFactorMatrix,(U$4+1),FALSE)*$E3223</f>
        <v>0</v>
      </c>
      <c r="V3216" s="22">
        <f>VLOOKUP(CONCATENATE($F3216," ",$G3216),AllocFactorMatrix,(V$4+1),FALSE)*$E3223</f>
        <v>0</v>
      </c>
      <c r="W3216" s="22">
        <f>SUBTOTAL(9,S3216:V3216)</f>
        <v>0</v>
      </c>
      <c r="X3216" s="22">
        <f>VLOOKUP(CONCATENATE($F3216," ",$G3216),AllocFactorMatrix,(X$4+1),FALSE)*$E3223</f>
        <v>0</v>
      </c>
      <c r="Y3216" s="22">
        <f>VLOOKUP(CONCATENATE($F3216," ",$G3216),AllocFactorMatrix,(Y$4+1),FALSE)*$E3223</f>
        <v>0</v>
      </c>
      <c r="Z3216" s="22">
        <f t="shared" si="1485"/>
        <v>0</v>
      </c>
      <c r="AA3216" s="22">
        <f>VLOOKUP(CONCATENATE($F3216," ",$G3216),AllocFactorMatrix,(AA$4+1),FALSE)*$E3223</f>
        <v>0</v>
      </c>
      <c r="AB3216" s="22">
        <f>VLOOKUP(CONCATENATE($F3216," ",$G3216),AllocFactorMatrix,(AB$4+1),FALSE)*$E3223</f>
        <v>0</v>
      </c>
      <c r="AC3216" s="22">
        <f>VLOOKUP(CONCATENATE($F3216," ",$G3216),AllocFactorMatrix,(AC$4+1),FALSE)*$E3223</f>
        <v>0</v>
      </c>
    </row>
    <row r="3217" spans="3:29" hidden="1" outlineLevel="1">
      <c r="F3217" s="42" t="str">
        <f>F3223</f>
        <v>PROD_ENERGY</v>
      </c>
      <c r="G3217" s="17" t="str">
        <f>$G$9</f>
        <v>BULKTRAN</v>
      </c>
      <c r="H3217" s="21">
        <f t="shared" si="1484"/>
        <v>0</v>
      </c>
      <c r="I3217" s="22">
        <f>VLOOKUP(CONCATENATE($F3217," ",$G3217),AllocFactorMatrix,(I$4+1),FALSE)*$E3223</f>
        <v>0</v>
      </c>
      <c r="J3217" s="22">
        <f>VLOOKUP(CONCATENATE($F3217," ",$G3217),AllocFactorMatrix,(J$4+1),FALSE)*$E3223</f>
        <v>0</v>
      </c>
      <c r="K3217" s="22">
        <f>VLOOKUP(CONCATENATE($F3217," ",$G3217),AllocFactorMatrix,(K$4+1),FALSE)*$E3223</f>
        <v>0</v>
      </c>
      <c r="L3217" s="22">
        <f>VLOOKUP(CONCATENATE($F3217," ",$G3217),AllocFactorMatrix,(L$4+1),FALSE)*$E3223</f>
        <v>0</v>
      </c>
      <c r="M3217" s="22">
        <f t="shared" si="1465"/>
        <v>0</v>
      </c>
      <c r="N3217" s="22">
        <f>VLOOKUP(CONCATENATE($F3217," ",$G3217),AllocFactorMatrix,(N$4+1),FALSE)*$E3223</f>
        <v>0</v>
      </c>
      <c r="O3217" s="22">
        <f>VLOOKUP(CONCATENATE($F3217," ",$G3217),AllocFactorMatrix,(O$4+1),FALSE)*$E3223</f>
        <v>0</v>
      </c>
      <c r="P3217" s="22">
        <f>VLOOKUP(CONCATENATE($F3217," ",$G3217),AllocFactorMatrix,(P$4+1),FALSE)*$E3223</f>
        <v>0</v>
      </c>
      <c r="Q3217" s="22">
        <f>VLOOKUP(CONCATENATE($F3217," ",$G3217),AllocFactorMatrix,(Q$4+1),FALSE)*$E3223</f>
        <v>0</v>
      </c>
      <c r="R3217" s="22">
        <f t="shared" si="1486"/>
        <v>0</v>
      </c>
      <c r="S3217" s="22">
        <f>VLOOKUP(CONCATENATE($F3217," ",$G3217),AllocFactorMatrix,(S$4+1),FALSE)*$E3223</f>
        <v>0</v>
      </c>
      <c r="T3217" s="22">
        <f>VLOOKUP(CONCATENATE($F3217," ",$G3217),AllocFactorMatrix,(T$4+1),FALSE)*$E3223</f>
        <v>0</v>
      </c>
      <c r="U3217" s="22">
        <f>VLOOKUP(CONCATENATE($F3217," ",$G3217),AllocFactorMatrix,(U$4+1),FALSE)*$E3223</f>
        <v>0</v>
      </c>
      <c r="V3217" s="22">
        <f>VLOOKUP(CONCATENATE($F3217," ",$G3217),AllocFactorMatrix,(V$4+1),FALSE)*$E3223</f>
        <v>0</v>
      </c>
      <c r="W3217" s="22">
        <f t="shared" ref="W3217:W3223" si="1489">SUBTOTAL(9,S3217:V3217)</f>
        <v>0</v>
      </c>
      <c r="X3217" s="22">
        <f>VLOOKUP(CONCATENATE($F3217," ",$G3217),AllocFactorMatrix,(X$4+1),FALSE)*$E3223</f>
        <v>0</v>
      </c>
      <c r="Y3217" s="22">
        <f>VLOOKUP(CONCATENATE($F3217," ",$G3217),AllocFactorMatrix,(Y$4+1),FALSE)*$E3223</f>
        <v>0</v>
      </c>
      <c r="Z3217" s="22">
        <f t="shared" si="1485"/>
        <v>0</v>
      </c>
      <c r="AA3217" s="22">
        <f>VLOOKUP(CONCATENATE($F3217," ",$G3217),AllocFactorMatrix,(AA$4+1),FALSE)*$E3223</f>
        <v>0</v>
      </c>
      <c r="AB3217" s="22">
        <f>VLOOKUP(CONCATENATE($F3217," ",$G3217),AllocFactorMatrix,(AB$4+1),FALSE)*$E3223</f>
        <v>0</v>
      </c>
      <c r="AC3217" s="22">
        <f>VLOOKUP(CONCATENATE($F3217," ",$G3217),AllocFactorMatrix,(AC$4+1),FALSE)*$E3223</f>
        <v>0</v>
      </c>
    </row>
    <row r="3218" spans="3:29" hidden="1" outlineLevel="1">
      <c r="F3218" s="42" t="str">
        <f>F3223</f>
        <v>PROD_ENERGY</v>
      </c>
      <c r="G3218" s="17" t="str">
        <f>$G$10</f>
        <v>SUBTRAN</v>
      </c>
      <c r="H3218" s="21">
        <f t="shared" si="1484"/>
        <v>0</v>
      </c>
      <c r="I3218" s="22">
        <f>VLOOKUP(CONCATENATE($F3218," ",$G3218),AllocFactorMatrix,(I$4+1),FALSE)*$E3223</f>
        <v>0</v>
      </c>
      <c r="J3218" s="22">
        <f>VLOOKUP(CONCATENATE($F3218," ",$G3218),AllocFactorMatrix,(J$4+1),FALSE)*$E3223</f>
        <v>0</v>
      </c>
      <c r="K3218" s="22">
        <f>VLOOKUP(CONCATENATE($F3218," ",$G3218),AllocFactorMatrix,(K$4+1),FALSE)*$E3223</f>
        <v>0</v>
      </c>
      <c r="L3218" s="22">
        <f>VLOOKUP(CONCATENATE($F3218," ",$G3218),AllocFactorMatrix,(L$4+1),FALSE)*$E3223</f>
        <v>0</v>
      </c>
      <c r="M3218" s="22">
        <f t="shared" si="1465"/>
        <v>0</v>
      </c>
      <c r="N3218" s="22">
        <f>VLOOKUP(CONCATENATE($F3218," ",$G3218),AllocFactorMatrix,(N$4+1),FALSE)*$E3223</f>
        <v>0</v>
      </c>
      <c r="O3218" s="22">
        <f>VLOOKUP(CONCATENATE($F3218," ",$G3218),AllocFactorMatrix,(O$4+1),FALSE)*$E3223</f>
        <v>0</v>
      </c>
      <c r="P3218" s="22">
        <f>VLOOKUP(CONCATENATE($F3218," ",$G3218),AllocFactorMatrix,(P$4+1),FALSE)*$E3223</f>
        <v>0</v>
      </c>
      <c r="Q3218" s="22">
        <f>VLOOKUP(CONCATENATE($F3218," ",$G3218),AllocFactorMatrix,(Q$4+1),FALSE)*$E3223</f>
        <v>0</v>
      </c>
      <c r="R3218" s="22">
        <f t="shared" si="1486"/>
        <v>0</v>
      </c>
      <c r="S3218" s="22">
        <f>VLOOKUP(CONCATENATE($F3218," ",$G3218),AllocFactorMatrix,(S$4+1),FALSE)*$E3223</f>
        <v>0</v>
      </c>
      <c r="T3218" s="22">
        <f>VLOOKUP(CONCATENATE($F3218," ",$G3218),AllocFactorMatrix,(T$4+1),FALSE)*$E3223</f>
        <v>0</v>
      </c>
      <c r="U3218" s="22">
        <f>VLOOKUP(CONCATENATE($F3218," ",$G3218),AllocFactorMatrix,(U$4+1),FALSE)*$E3223</f>
        <v>0</v>
      </c>
      <c r="V3218" s="22">
        <f>VLOOKUP(CONCATENATE($F3218," ",$G3218),AllocFactorMatrix,(V$4+1),FALSE)*$E3223</f>
        <v>0</v>
      </c>
      <c r="W3218" s="22">
        <f t="shared" si="1489"/>
        <v>0</v>
      </c>
      <c r="X3218" s="22">
        <f>VLOOKUP(CONCATENATE($F3218," ",$G3218),AllocFactorMatrix,(X$4+1),FALSE)*$E3223</f>
        <v>0</v>
      </c>
      <c r="Y3218" s="22">
        <f>VLOOKUP(CONCATENATE($F3218," ",$G3218),AllocFactorMatrix,(Y$4+1),FALSE)*$E3223</f>
        <v>0</v>
      </c>
      <c r="Z3218" s="22">
        <f t="shared" si="1485"/>
        <v>0</v>
      </c>
      <c r="AA3218" s="22">
        <f>VLOOKUP(CONCATENATE($F3218," ",$G3218),AllocFactorMatrix,(AA$4+1),FALSE)*$E3223</f>
        <v>0</v>
      </c>
      <c r="AB3218" s="22">
        <f>VLOOKUP(CONCATENATE($F3218," ",$G3218),AllocFactorMatrix,(AB$4+1),FALSE)*$E3223</f>
        <v>0</v>
      </c>
      <c r="AC3218" s="22">
        <f>VLOOKUP(CONCATENATE($F3218," ",$G3218),AllocFactorMatrix,(AC$4+1),FALSE)*$E3223</f>
        <v>0</v>
      </c>
    </row>
    <row r="3219" spans="3:29" hidden="1" outlineLevel="1">
      <c r="F3219" s="42" t="str">
        <f>F3223</f>
        <v>PROD_ENERGY</v>
      </c>
      <c r="G3219" s="17" t="str">
        <f>$G$11</f>
        <v>DISTPRI</v>
      </c>
      <c r="H3219" s="21">
        <f t="shared" si="1484"/>
        <v>0</v>
      </c>
      <c r="I3219" s="22">
        <f>VLOOKUP(CONCATENATE($F3219," ",$G3219),AllocFactorMatrix,(I$4+1),FALSE)*$E3223</f>
        <v>0</v>
      </c>
      <c r="J3219" s="22">
        <f>VLOOKUP(CONCATENATE($F3219," ",$G3219),AllocFactorMatrix,(J$4+1),FALSE)*$E3223</f>
        <v>0</v>
      </c>
      <c r="K3219" s="22">
        <f>VLOOKUP(CONCATENATE($F3219," ",$G3219),AllocFactorMatrix,(K$4+1),FALSE)*$E3223</f>
        <v>0</v>
      </c>
      <c r="L3219" s="22">
        <f>VLOOKUP(CONCATENATE($F3219," ",$G3219),AllocFactorMatrix,(L$4+1),FALSE)*$E3223</f>
        <v>0</v>
      </c>
      <c r="M3219" s="22">
        <f t="shared" si="1465"/>
        <v>0</v>
      </c>
      <c r="N3219" s="22">
        <f>VLOOKUP(CONCATENATE($F3219," ",$G3219),AllocFactorMatrix,(N$4+1),FALSE)*$E3223</f>
        <v>0</v>
      </c>
      <c r="O3219" s="22">
        <f>VLOOKUP(CONCATENATE($F3219," ",$G3219),AllocFactorMatrix,(O$4+1),FALSE)*$E3223</f>
        <v>0</v>
      </c>
      <c r="P3219" s="22">
        <f>VLOOKUP(CONCATENATE($F3219," ",$G3219),AllocFactorMatrix,(P$4+1),FALSE)*$E3223</f>
        <v>0</v>
      </c>
      <c r="Q3219" s="22">
        <f>VLOOKUP(CONCATENATE($F3219," ",$G3219),AllocFactorMatrix,(Q$4+1),FALSE)*$E3223</f>
        <v>0</v>
      </c>
      <c r="R3219" s="22">
        <f t="shared" si="1486"/>
        <v>0</v>
      </c>
      <c r="S3219" s="22">
        <f>VLOOKUP(CONCATENATE($F3219," ",$G3219),AllocFactorMatrix,(S$4+1),FALSE)*$E3223</f>
        <v>0</v>
      </c>
      <c r="T3219" s="22">
        <f>VLOOKUP(CONCATENATE($F3219," ",$G3219),AllocFactorMatrix,(T$4+1),FALSE)*$E3223</f>
        <v>0</v>
      </c>
      <c r="U3219" s="22">
        <f>VLOOKUP(CONCATENATE($F3219," ",$G3219),AllocFactorMatrix,(U$4+1),FALSE)*$E3223</f>
        <v>0</v>
      </c>
      <c r="V3219" s="22">
        <f>VLOOKUP(CONCATENATE($F3219," ",$G3219),AllocFactorMatrix,(V$4+1),FALSE)*$E3223</f>
        <v>0</v>
      </c>
      <c r="W3219" s="22">
        <f t="shared" si="1489"/>
        <v>0</v>
      </c>
      <c r="X3219" s="22">
        <f>VLOOKUP(CONCATENATE($F3219," ",$G3219),AllocFactorMatrix,(X$4+1),FALSE)*$E3223</f>
        <v>0</v>
      </c>
      <c r="Y3219" s="22">
        <f>VLOOKUP(CONCATENATE($F3219," ",$G3219),AllocFactorMatrix,(Y$4+1),FALSE)*$E3223</f>
        <v>0</v>
      </c>
      <c r="Z3219" s="22">
        <f t="shared" si="1485"/>
        <v>0</v>
      </c>
      <c r="AA3219" s="22">
        <f>VLOOKUP(CONCATENATE($F3219," ",$G3219),AllocFactorMatrix,(AA$4+1),FALSE)*$E3223</f>
        <v>0</v>
      </c>
      <c r="AB3219" s="22">
        <f>VLOOKUP(CONCATENATE($F3219," ",$G3219),AllocFactorMatrix,(AB$4+1),FALSE)*$E3223</f>
        <v>0</v>
      </c>
      <c r="AC3219" s="22">
        <f>VLOOKUP(CONCATENATE($F3219," ",$G3219),AllocFactorMatrix,(AC$4+1),FALSE)*$E3223</f>
        <v>0</v>
      </c>
    </row>
    <row r="3220" spans="3:29" hidden="1" outlineLevel="1">
      <c r="F3220" s="42" t="str">
        <f>F3223</f>
        <v>PROD_ENERGY</v>
      </c>
      <c r="G3220" s="17" t="str">
        <f>$G$12</f>
        <v>DISTSEC</v>
      </c>
      <c r="H3220" s="21">
        <f t="shared" si="1484"/>
        <v>0</v>
      </c>
      <c r="I3220" s="22">
        <f>VLOOKUP(CONCATENATE($F3220," ",$G3220),AllocFactorMatrix,(I$4+1),FALSE)*$E3223</f>
        <v>0</v>
      </c>
      <c r="J3220" s="22">
        <f>VLOOKUP(CONCATENATE($F3220," ",$G3220),AllocFactorMatrix,(J$4+1),FALSE)*$E3223</f>
        <v>0</v>
      </c>
      <c r="K3220" s="22">
        <f>VLOOKUP(CONCATENATE($F3220," ",$G3220),AllocFactorMatrix,(K$4+1),FALSE)*$E3223</f>
        <v>0</v>
      </c>
      <c r="L3220" s="22">
        <f>VLOOKUP(CONCATENATE($F3220," ",$G3220),AllocFactorMatrix,(L$4+1),FALSE)*$E3223</f>
        <v>0</v>
      </c>
      <c r="M3220" s="22">
        <f t="shared" si="1465"/>
        <v>0</v>
      </c>
      <c r="N3220" s="22">
        <f>VLOOKUP(CONCATENATE($F3220," ",$G3220),AllocFactorMatrix,(N$4+1),FALSE)*$E3223</f>
        <v>0</v>
      </c>
      <c r="O3220" s="22">
        <f>VLOOKUP(CONCATENATE($F3220," ",$G3220),AllocFactorMatrix,(O$4+1),FALSE)*$E3223</f>
        <v>0</v>
      </c>
      <c r="P3220" s="22">
        <f>VLOOKUP(CONCATENATE($F3220," ",$G3220),AllocFactorMatrix,(P$4+1),FALSE)*$E3223</f>
        <v>0</v>
      </c>
      <c r="Q3220" s="22">
        <f>VLOOKUP(CONCATENATE($F3220," ",$G3220),AllocFactorMatrix,(Q$4+1),FALSE)*$E3223</f>
        <v>0</v>
      </c>
      <c r="R3220" s="22">
        <f t="shared" si="1486"/>
        <v>0</v>
      </c>
      <c r="S3220" s="22">
        <f>VLOOKUP(CONCATENATE($F3220," ",$G3220),AllocFactorMatrix,(S$4+1),FALSE)*$E3223</f>
        <v>0</v>
      </c>
      <c r="T3220" s="22">
        <f>VLOOKUP(CONCATENATE($F3220," ",$G3220),AllocFactorMatrix,(T$4+1),FALSE)*$E3223</f>
        <v>0</v>
      </c>
      <c r="U3220" s="22">
        <f>VLOOKUP(CONCATENATE($F3220," ",$G3220),AllocFactorMatrix,(U$4+1),FALSE)*$E3223</f>
        <v>0</v>
      </c>
      <c r="V3220" s="22">
        <f>VLOOKUP(CONCATENATE($F3220," ",$G3220),AllocFactorMatrix,(V$4+1),FALSE)*$E3223</f>
        <v>0</v>
      </c>
      <c r="W3220" s="22">
        <f t="shared" si="1489"/>
        <v>0</v>
      </c>
      <c r="X3220" s="22">
        <f>VLOOKUP(CONCATENATE($F3220," ",$G3220),AllocFactorMatrix,(X$4+1),FALSE)*$E3223</f>
        <v>0</v>
      </c>
      <c r="Y3220" s="22">
        <f>VLOOKUP(CONCATENATE($F3220," ",$G3220),AllocFactorMatrix,(Y$4+1),FALSE)*$E3223</f>
        <v>0</v>
      </c>
      <c r="Z3220" s="22">
        <f t="shared" si="1485"/>
        <v>0</v>
      </c>
      <c r="AA3220" s="22">
        <f>VLOOKUP(CONCATENATE($F3220," ",$G3220),AllocFactorMatrix,(AA$4+1),FALSE)*$E3223</f>
        <v>0</v>
      </c>
      <c r="AB3220" s="22">
        <f>VLOOKUP(CONCATENATE($F3220," ",$G3220),AllocFactorMatrix,(AB$4+1),FALSE)*$E3223</f>
        <v>0</v>
      </c>
      <c r="AC3220" s="22">
        <f>VLOOKUP(CONCATENATE($F3220," ",$G3220),AllocFactorMatrix,(AC$4+1),FALSE)*$E3223</f>
        <v>0</v>
      </c>
    </row>
    <row r="3221" spans="3:29" hidden="1" outlineLevel="1">
      <c r="F3221" s="42" t="str">
        <f>F3223</f>
        <v>PROD_ENERGY</v>
      </c>
      <c r="G3221" s="17" t="str">
        <f>$G$13</f>
        <v>ENERGY</v>
      </c>
      <c r="H3221" s="21">
        <f t="shared" si="1484"/>
        <v>73697.999999999985</v>
      </c>
      <c r="I3221" s="22">
        <f>VLOOKUP(CONCATENATE($F3221," ",$G3221),AllocFactorMatrix,(I$4+1),FALSE)*$E3223</f>
        <v>27078.019168218703</v>
      </c>
      <c r="J3221" s="22">
        <f>VLOOKUP(CONCATENATE($F3221," ",$G3221),AllocFactorMatrix,(J$4+1),FALSE)*$E3223</f>
        <v>8553.6325491395728</v>
      </c>
      <c r="K3221" s="22">
        <f>VLOOKUP(CONCATENATE($F3221," ",$G3221),AllocFactorMatrix,(K$4+1),FALSE)*$E3223</f>
        <v>106.82253711084526</v>
      </c>
      <c r="L3221" s="22">
        <f>VLOOKUP(CONCATENATE($F3221," ",$G3221),AllocFactorMatrix,(L$4+1),FALSE)*$E3223</f>
        <v>5.4113871551532959</v>
      </c>
      <c r="M3221" s="22">
        <f t="shared" si="1465"/>
        <v>8665.866473405571</v>
      </c>
      <c r="N3221" s="22">
        <f>VLOOKUP(CONCATENATE($F3221," ",$G3221),AllocFactorMatrix,(N$4+1),FALSE)*$E3223</f>
        <v>4333.6495361408142</v>
      </c>
      <c r="O3221" s="22">
        <f>VLOOKUP(CONCATENATE($F3221," ",$G3221),AllocFactorMatrix,(O$4+1),FALSE)*$E3223</f>
        <v>1169.1045851467068</v>
      </c>
      <c r="P3221" s="22">
        <f>VLOOKUP(CONCATENATE($F3221," ",$G3221),AllocFactorMatrix,(P$4+1),FALSE)*$E3223</f>
        <v>182.17976689911055</v>
      </c>
      <c r="Q3221" s="22">
        <f>VLOOKUP(CONCATENATE($F3221," ",$G3221),AllocFactorMatrix,(Q$4+1),FALSE)*$E3223</f>
        <v>0</v>
      </c>
      <c r="R3221" s="22">
        <f t="shared" si="1486"/>
        <v>5684.9338881866315</v>
      </c>
      <c r="S3221" s="22">
        <f>VLOOKUP(CONCATENATE($F3221," ",$G3221),AllocFactorMatrix,(S$4+1),FALSE)*$E3223</f>
        <v>218.25053723664877</v>
      </c>
      <c r="T3221" s="22">
        <f>VLOOKUP(CONCATENATE($F3221," ",$G3221),AllocFactorMatrix,(T$4+1),FALSE)*$E3223</f>
        <v>4314.0066492755632</v>
      </c>
      <c r="U3221" s="22">
        <f>VLOOKUP(CONCATENATE($F3221," ",$G3221),AllocFactorMatrix,(U$4+1),FALSE)*$E3223</f>
        <v>22679.189023590206</v>
      </c>
      <c r="V3221" s="22">
        <f>VLOOKUP(CONCATENATE($F3221," ",$G3221),AllocFactorMatrix,(V$4+1),FALSE)*$E3223</f>
        <v>3171.2953358063605</v>
      </c>
      <c r="W3221" s="22">
        <f t="shared" si="1489"/>
        <v>30382.741545908779</v>
      </c>
      <c r="X3221" s="22">
        <f>VLOOKUP(CONCATENATE($F3221," ",$G3221),AllocFactorMatrix,(X$4+1),FALSE)*$E3223</f>
        <v>1218.4386207053462</v>
      </c>
      <c r="Y3221" s="22">
        <f>VLOOKUP(CONCATENATE($F3221," ",$G3221),AllocFactorMatrix,(Y$4+1),FALSE)*$E3223</f>
        <v>23.039653376988745</v>
      </c>
      <c r="Z3221" s="22">
        <f t="shared" si="1485"/>
        <v>1241.478274082335</v>
      </c>
      <c r="AA3221" s="22">
        <f>VLOOKUP(CONCATENATE($F3221," ",$G3221),AllocFactorMatrix,(AA$4+1),FALSE)*$E3223</f>
        <v>22.981480430755273</v>
      </c>
      <c r="AB3221" s="22">
        <f>VLOOKUP(CONCATENATE($F3221," ",$G3221),AllocFactorMatrix,(AB$4+1),FALSE)*$E3223</f>
        <v>503.8558137118626</v>
      </c>
      <c r="AC3221" s="22">
        <f>VLOOKUP(CONCATENATE($F3221," ",$G3221),AllocFactorMatrix,(AC$4+1),FALSE)*$E3223</f>
        <v>118.12335605535651</v>
      </c>
    </row>
    <row r="3222" spans="3:29" hidden="1" outlineLevel="1">
      <c r="F3222" s="42" t="str">
        <f>F3223</f>
        <v>PROD_ENERGY</v>
      </c>
      <c r="G3222" s="17" t="str">
        <f>$G$14</f>
        <v>CUSTOMER</v>
      </c>
      <c r="H3222" s="21">
        <f t="shared" si="1484"/>
        <v>0</v>
      </c>
      <c r="I3222" s="22">
        <f>VLOOKUP(CONCATENATE($F3222," ",$G3222),AllocFactorMatrix,(I$4+1),FALSE)*$E3223</f>
        <v>0</v>
      </c>
      <c r="J3222" s="22">
        <f>VLOOKUP(CONCATENATE($F3222," ",$G3222),AllocFactorMatrix,(J$4+1),FALSE)*$E3223</f>
        <v>0</v>
      </c>
      <c r="K3222" s="22">
        <f>VLOOKUP(CONCATENATE($F3222," ",$G3222),AllocFactorMatrix,(K$4+1),FALSE)*$E3223</f>
        <v>0</v>
      </c>
      <c r="L3222" s="22">
        <f>VLOOKUP(CONCATENATE($F3222," ",$G3222),AllocFactorMatrix,(L$4+1),FALSE)*$E3223</f>
        <v>0</v>
      </c>
      <c r="M3222" s="22">
        <f t="shared" si="1465"/>
        <v>0</v>
      </c>
      <c r="N3222" s="22">
        <f>VLOOKUP(CONCATENATE($F3222," ",$G3222),AllocFactorMatrix,(N$4+1),FALSE)*$E3223</f>
        <v>0</v>
      </c>
      <c r="O3222" s="22">
        <f>VLOOKUP(CONCATENATE($F3222," ",$G3222),AllocFactorMatrix,(O$4+1),FALSE)*$E3223</f>
        <v>0</v>
      </c>
      <c r="P3222" s="22">
        <f>VLOOKUP(CONCATENATE($F3222," ",$G3222),AllocFactorMatrix,(P$4+1),FALSE)*$E3223</f>
        <v>0</v>
      </c>
      <c r="Q3222" s="22">
        <f>VLOOKUP(CONCATENATE($F3222," ",$G3222),AllocFactorMatrix,(Q$4+1),FALSE)*$E3223</f>
        <v>0</v>
      </c>
      <c r="R3222" s="22">
        <f t="shared" si="1486"/>
        <v>0</v>
      </c>
      <c r="S3222" s="22">
        <f>VLOOKUP(CONCATENATE($F3222," ",$G3222),AllocFactorMatrix,(S$4+1),FALSE)*$E3223</f>
        <v>0</v>
      </c>
      <c r="T3222" s="22">
        <f>VLOOKUP(CONCATENATE($F3222," ",$G3222),AllocFactorMatrix,(T$4+1),FALSE)*$E3223</f>
        <v>0</v>
      </c>
      <c r="U3222" s="22">
        <f>VLOOKUP(CONCATENATE($F3222," ",$G3222),AllocFactorMatrix,(U$4+1),FALSE)*$E3223</f>
        <v>0</v>
      </c>
      <c r="V3222" s="22">
        <f>VLOOKUP(CONCATENATE($F3222," ",$G3222),AllocFactorMatrix,(V$4+1),FALSE)*$E3223</f>
        <v>0</v>
      </c>
      <c r="W3222" s="22">
        <f t="shared" si="1489"/>
        <v>0</v>
      </c>
      <c r="X3222" s="22">
        <f>VLOOKUP(CONCATENATE($F3222," ",$G3222),AllocFactorMatrix,(X$4+1),FALSE)*$E3223</f>
        <v>0</v>
      </c>
      <c r="Y3222" s="22">
        <f>VLOOKUP(CONCATENATE($F3222," ",$G3222),AllocFactorMatrix,(Y$4+1),FALSE)*$E3223</f>
        <v>0</v>
      </c>
      <c r="Z3222" s="22">
        <f t="shared" si="1485"/>
        <v>0</v>
      </c>
      <c r="AA3222" s="22">
        <f>VLOOKUP(CONCATENATE($F3222," ",$G3222),AllocFactorMatrix,(AA$4+1),FALSE)*$E3223</f>
        <v>0</v>
      </c>
      <c r="AB3222" s="22">
        <f>VLOOKUP(CONCATENATE($F3222," ",$G3222),AllocFactorMatrix,(AB$4+1),FALSE)*$E3223</f>
        <v>0</v>
      </c>
      <c r="AC3222" s="22">
        <f>VLOOKUP(CONCATENATE($F3222," ",$G3222),AllocFactorMatrix,(AC$4+1),FALSE)*$E3223</f>
        <v>0</v>
      </c>
    </row>
    <row r="3223" spans="3:29" collapsed="1">
      <c r="D3223" s="17" t="s">
        <v>270</v>
      </c>
      <c r="E3223" s="19">
        <v>73698</v>
      </c>
      <c r="F3223" s="42" t="s">
        <v>31</v>
      </c>
      <c r="G3223" s="17" t="str">
        <f>$G$15</f>
        <v>TOTAL</v>
      </c>
      <c r="H3223" s="21">
        <f t="shared" si="1484"/>
        <v>73697.999999999985</v>
      </c>
      <c r="I3223" s="22">
        <f>VLOOKUP(CONCATENATE($F3223," ",$G3223),AllocFactorMatrix,(I$4+1),FALSE)*$E3223</f>
        <v>27078.019168218703</v>
      </c>
      <c r="J3223" s="22">
        <f>VLOOKUP(CONCATENATE($F3223," ",$G3223),AllocFactorMatrix,(J$4+1),FALSE)*$E3223</f>
        <v>8553.6325491395728</v>
      </c>
      <c r="K3223" s="22">
        <f>VLOOKUP(CONCATENATE($F3223," ",$G3223),AllocFactorMatrix,(K$4+1),FALSE)*$E3223</f>
        <v>106.82253711084526</v>
      </c>
      <c r="L3223" s="22">
        <f>VLOOKUP(CONCATENATE($F3223," ",$G3223),AllocFactorMatrix,(L$4+1),FALSE)*$E3223</f>
        <v>5.4113871551532959</v>
      </c>
      <c r="M3223" s="22">
        <f t="shared" si="1465"/>
        <v>8665.866473405571</v>
      </c>
      <c r="N3223" s="22">
        <f>VLOOKUP(CONCATENATE($F3223," ",$G3223),AllocFactorMatrix,(N$4+1),FALSE)*$E3223</f>
        <v>4333.6495361408142</v>
      </c>
      <c r="O3223" s="22">
        <f>VLOOKUP(CONCATENATE($F3223," ",$G3223),AllocFactorMatrix,(O$4+1),FALSE)*$E3223</f>
        <v>1169.1045851467068</v>
      </c>
      <c r="P3223" s="22">
        <f>VLOOKUP(CONCATENATE($F3223," ",$G3223),AllocFactorMatrix,(P$4+1),FALSE)*$E3223</f>
        <v>182.17976689911055</v>
      </c>
      <c r="Q3223" s="22">
        <f>VLOOKUP(CONCATENATE($F3223," ",$G3223),AllocFactorMatrix,(Q$4+1),FALSE)*$E3223</f>
        <v>0</v>
      </c>
      <c r="R3223" s="22">
        <f t="shared" si="1486"/>
        <v>5684.9338881866315</v>
      </c>
      <c r="S3223" s="22">
        <f>VLOOKUP(CONCATENATE($F3223," ",$G3223),AllocFactorMatrix,(S$4+1),FALSE)*$E3223</f>
        <v>218.25053723664877</v>
      </c>
      <c r="T3223" s="22">
        <f>VLOOKUP(CONCATENATE($F3223," ",$G3223),AllocFactorMatrix,(T$4+1),FALSE)*$E3223</f>
        <v>4314.0066492755632</v>
      </c>
      <c r="U3223" s="22">
        <f>VLOOKUP(CONCATENATE($F3223," ",$G3223),AllocFactorMatrix,(U$4+1),FALSE)*$E3223</f>
        <v>22679.189023590206</v>
      </c>
      <c r="V3223" s="22">
        <f>VLOOKUP(CONCATENATE($F3223," ",$G3223),AllocFactorMatrix,(V$4+1),FALSE)*$E3223</f>
        <v>3171.2953358063605</v>
      </c>
      <c r="W3223" s="22">
        <f t="shared" si="1489"/>
        <v>30382.741545908779</v>
      </c>
      <c r="X3223" s="22">
        <f>VLOOKUP(CONCATENATE($F3223," ",$G3223),AllocFactorMatrix,(X$4+1),FALSE)*$E3223</f>
        <v>1218.4386207053462</v>
      </c>
      <c r="Y3223" s="22">
        <f>VLOOKUP(CONCATENATE($F3223," ",$G3223),AllocFactorMatrix,(Y$4+1),FALSE)*$E3223</f>
        <v>23.039653376988745</v>
      </c>
      <c r="Z3223" s="22">
        <f t="shared" si="1485"/>
        <v>1241.478274082335</v>
      </c>
      <c r="AA3223" s="22">
        <f>VLOOKUP(CONCATENATE($F3223," ",$G3223),AllocFactorMatrix,(AA$4+1),FALSE)*$E3223</f>
        <v>22.981480430755273</v>
      </c>
      <c r="AB3223" s="22">
        <f>VLOOKUP(CONCATENATE($F3223," ",$G3223),AllocFactorMatrix,(AB$4+1),FALSE)*$E3223</f>
        <v>503.8558137118626</v>
      </c>
      <c r="AC3223" s="22">
        <f>VLOOKUP(CONCATENATE($F3223," ",$G3223),AllocFactorMatrix,(AC$4+1),FALSE)*$E3223</f>
        <v>118.12335605535651</v>
      </c>
    </row>
    <row r="3224" spans="3:29" hidden="1" outlineLevel="1">
      <c r="E3224" s="19"/>
      <c r="F3224" s="42"/>
      <c r="G3224" s="17" t="str">
        <f>$G$8</f>
        <v>PRODUCTION</v>
      </c>
      <c r="H3224" s="21">
        <f t="shared" ref="H3224:AC3224" ca="1" si="1490">H2624+H2632+H2640+H2648+H2656+H2664+H2672+H2680+H2688+H2696+H2712+H2720+H2728+H2736+H2744+H2752+H2760+H2768+H2776+H2784+H2792+H2800+H2808+H2816+H2824+H2832+H2840+H2848+H2856+H2864+H2872+H2880+H2888+H2896+H3032+H3040+H3048+H3056+H3064+H3072+H3080+H3088+H3096+H3104+H3112+H3128+H3136+H3144+H3152+H3160+H3168+H3176+H3184+H3192+H3200+H3208+H3216+H2704+H2904+H2912+H2920+H2928+H2936+H2944+H2952+H2960+H2968+H2976+H2984+H2992+H3000+H3008+H3016+H3024+H3120</f>
        <v>21071068.211288344</v>
      </c>
      <c r="I3224" s="21">
        <f t="shared" ca="1" si="1490"/>
        <v>10447216.204189986</v>
      </c>
      <c r="J3224" s="21">
        <f t="shared" ca="1" si="1490"/>
        <v>2612513.1175846923</v>
      </c>
      <c r="K3224" s="21">
        <f t="shared" ca="1" si="1490"/>
        <v>33110.56748344568</v>
      </c>
      <c r="L3224" s="21">
        <f t="shared" ca="1" si="1490"/>
        <v>1657.1509903166095</v>
      </c>
      <c r="M3224" s="21">
        <f t="shared" ca="1" si="1490"/>
        <v>2647280.8360584541</v>
      </c>
      <c r="N3224" s="21">
        <f t="shared" ca="1" si="1490"/>
        <v>1172098.0850345537</v>
      </c>
      <c r="O3224" s="21">
        <f t="shared" ca="1" si="1490"/>
        <v>321244.94060339918</v>
      </c>
      <c r="P3224" s="21">
        <f t="shared" ca="1" si="1490"/>
        <v>51119.966744725352</v>
      </c>
      <c r="Q3224" s="21">
        <f t="shared" ca="1" si="1490"/>
        <v>0</v>
      </c>
      <c r="R3224" s="21">
        <f t="shared" ca="1" si="1490"/>
        <v>1544462.9923826777</v>
      </c>
      <c r="S3224" s="21">
        <f t="shared" ca="1" si="1490"/>
        <v>50666.801802768299</v>
      </c>
      <c r="T3224" s="21">
        <f t="shared" ca="1" si="1490"/>
        <v>922049.36507559754</v>
      </c>
      <c r="U3224" s="21">
        <f t="shared" ca="1" si="1490"/>
        <v>4492724.1439190069</v>
      </c>
      <c r="V3224" s="21">
        <f t="shared" ca="1" si="1490"/>
        <v>572464.89550590632</v>
      </c>
      <c r="W3224" s="21">
        <f t="shared" ca="1" si="1490"/>
        <v>6037905.2063032761</v>
      </c>
      <c r="X3224" s="21">
        <f t="shared" ca="1" si="1490"/>
        <v>327810.84643171949</v>
      </c>
      <c r="Y3224" s="21">
        <f t="shared" ca="1" si="1490"/>
        <v>6162.0540643707391</v>
      </c>
      <c r="Z3224" s="21">
        <f t="shared" ca="1" si="1490"/>
        <v>333972.90049609035</v>
      </c>
      <c r="AA3224" s="21">
        <f t="shared" ca="1" si="1490"/>
        <v>4767.1998496087717</v>
      </c>
      <c r="AB3224" s="21">
        <f t="shared" ca="1" si="1490"/>
        <v>44798.827653382345</v>
      </c>
      <c r="AC3224" s="21">
        <f t="shared" ca="1" si="1490"/>
        <v>10664.044354873524</v>
      </c>
    </row>
    <row r="3225" spans="3:29" hidden="1" outlineLevel="1">
      <c r="E3225" s="19"/>
      <c r="F3225" s="42"/>
      <c r="G3225" s="17" t="str">
        <f>$G$9</f>
        <v>BULKTRAN</v>
      </c>
      <c r="H3225" s="21">
        <f t="shared" ref="H3225:AC3225" ca="1" si="1491">H2625+H2633+H2641+H2649+H2657+H2665+H2673+H2681+H2689+H2697+H2713+H2721+H2729+H2737+H2745+H2753+H2761+H2769+H2777+H2785+H2793+H2801+H2809+H2817+H2825+H2833+H2841+H2849+H2857+H2865+H2873+H2881+H2889+H2897+H3033+H3041+H3049+H3057+H3065+H3073+H3081+H3089+H3097+H3105+H3113+H3129+H3137+H3145+H3153+H3161+H3169+H3177+H3185+H3193+H3201+H3209+H3217+H2705+H2905+H2913+H2921+H2929+H2937+H2945+H2953+H2961+H2969+H2977+H2985+H2993+H3001+H3009+H3017+H3025+H3121</f>
        <v>5440027.493416192</v>
      </c>
      <c r="I3225" s="21">
        <f t="shared" ca="1" si="1491"/>
        <v>2697212.2538149059</v>
      </c>
      <c r="J3225" s="21">
        <f t="shared" ca="1" si="1491"/>
        <v>674486.12685698352</v>
      </c>
      <c r="K3225" s="21">
        <f t="shared" ca="1" si="1491"/>
        <v>8548.3277651799363</v>
      </c>
      <c r="L3225" s="21">
        <f t="shared" ca="1" si="1491"/>
        <v>427.83530752535245</v>
      </c>
      <c r="M3225" s="21">
        <f t="shared" ca="1" si="1491"/>
        <v>683462.28992968891</v>
      </c>
      <c r="N3225" s="21">
        <f t="shared" ca="1" si="1491"/>
        <v>302606.67108241393</v>
      </c>
      <c r="O3225" s="21">
        <f t="shared" ca="1" si="1491"/>
        <v>82937.480505478859</v>
      </c>
      <c r="P3225" s="21">
        <f t="shared" ca="1" si="1491"/>
        <v>13197.908229676043</v>
      </c>
      <c r="Q3225" s="21">
        <f t="shared" ca="1" si="1491"/>
        <v>0</v>
      </c>
      <c r="R3225" s="21">
        <f t="shared" ca="1" si="1491"/>
        <v>398742.05981756869</v>
      </c>
      <c r="S3225" s="21">
        <f t="shared" ca="1" si="1491"/>
        <v>13080.912274910999</v>
      </c>
      <c r="T3225" s="21">
        <f t="shared" ca="1" si="1491"/>
        <v>238050.28990466654</v>
      </c>
      <c r="U3225" s="21">
        <f t="shared" ca="1" si="1491"/>
        <v>1159910.0063736041</v>
      </c>
      <c r="V3225" s="21">
        <f t="shared" ca="1" si="1491"/>
        <v>147796.24551257378</v>
      </c>
      <c r="W3225" s="21">
        <f t="shared" ca="1" si="1491"/>
        <v>1558837.454065755</v>
      </c>
      <c r="X3225" s="21">
        <f t="shared" ca="1" si="1491"/>
        <v>84632.634631842069</v>
      </c>
      <c r="Y3225" s="21">
        <f t="shared" ca="1" si="1491"/>
        <v>1590.8896117632655</v>
      </c>
      <c r="Z3225" s="21">
        <f t="shared" ca="1" si="1491"/>
        <v>86223.524243605338</v>
      </c>
      <c r="AA3225" s="21">
        <f t="shared" ca="1" si="1491"/>
        <v>1230.7728297603758</v>
      </c>
      <c r="AB3225" s="21">
        <f t="shared" ca="1" si="1491"/>
        <v>11565.946807416869</v>
      </c>
      <c r="AC3225" s="21">
        <f t="shared" ca="1" si="1491"/>
        <v>2753.1919074915622</v>
      </c>
    </row>
    <row r="3226" spans="3:29" hidden="1" outlineLevel="1">
      <c r="E3226" s="19"/>
      <c r="F3226" s="42"/>
      <c r="G3226" s="17" t="str">
        <f>$G$10</f>
        <v>SUBTRAN</v>
      </c>
      <c r="H3226" s="21">
        <f t="shared" ref="H3226:AC3226" ca="1" si="1492">H2626+H2634+H2642+H2650+H2658+H2666+H2674+H2682+H2690+H2698+H2714+H2722+H2730+H2738+H2746+H2754+H2762+H2770+H2778+H2786+H2794+H2802+H2810+H2818+H2826+H2834+H2842+H2850+H2858+H2866+H2874+H2882+H2890+H2898+H3034+H3042+H3050+H3058+H3066+H3074+H3082+H3090+H3098+H3106+H3114+H3130+H3138+H3146+H3154+H3162+H3170+H3178+H3186+H3194+H3202+H3210+H3218+H2706+H2906+H2914+H2922+H2930+H2938+H2946+H2954+H2962+H2970+H2978+H2986+H2994+H3002+H3010+H3018+H3026+H3122</f>
        <v>1711685.9691259502</v>
      </c>
      <c r="I3226" s="21">
        <f t="shared" ca="1" si="1492"/>
        <v>825994.99610860122</v>
      </c>
      <c r="J3226" s="21">
        <f t="shared" ca="1" si="1492"/>
        <v>206080.32084212167</v>
      </c>
      <c r="K3226" s="21">
        <f t="shared" ca="1" si="1492"/>
        <v>2617.3421100804858</v>
      </c>
      <c r="L3226" s="21">
        <f t="shared" ca="1" si="1492"/>
        <v>168.73593267074821</v>
      </c>
      <c r="M3226" s="21">
        <f t="shared" ca="1" si="1492"/>
        <v>208866.39888487294</v>
      </c>
      <c r="N3226" s="21">
        <f t="shared" ca="1" si="1492"/>
        <v>91516.61917193004</v>
      </c>
      <c r="O3226" s="21">
        <f t="shared" ca="1" si="1492"/>
        <v>25123.681185940055</v>
      </c>
      <c r="P3226" s="21">
        <f t="shared" ca="1" si="1492"/>
        <v>5050.0459531338638</v>
      </c>
      <c r="Q3226" s="21">
        <f t="shared" ca="1" si="1492"/>
        <v>0</v>
      </c>
      <c r="R3226" s="21">
        <f t="shared" ca="1" si="1492"/>
        <v>121690.346311004</v>
      </c>
      <c r="S3226" s="21">
        <f t="shared" ca="1" si="1492"/>
        <v>3878.1954376425019</v>
      </c>
      <c r="T3226" s="21">
        <f t="shared" ca="1" si="1492"/>
        <v>72658.57310807766</v>
      </c>
      <c r="U3226" s="21">
        <f t="shared" ca="1" si="1492"/>
        <v>451531.14779743977</v>
      </c>
      <c r="V3226" s="21">
        <f t="shared" ca="1" si="1492"/>
        <v>0</v>
      </c>
      <c r="W3226" s="21">
        <f t="shared" ca="1" si="1492"/>
        <v>528067.91634315997</v>
      </c>
      <c r="X3226" s="21">
        <f t="shared" ca="1" si="1492"/>
        <v>25669.187656424059</v>
      </c>
      <c r="Y3226" s="21">
        <f t="shared" ca="1" si="1492"/>
        <v>492.38187469463406</v>
      </c>
      <c r="Z3226" s="21">
        <f t="shared" ca="1" si="1492"/>
        <v>26161.569531118697</v>
      </c>
      <c r="AA3226" s="21">
        <f t="shared" ca="1" si="1492"/>
        <v>374.50995166711027</v>
      </c>
      <c r="AB3226" s="21">
        <f t="shared" ca="1" si="1492"/>
        <v>428.49639084648953</v>
      </c>
      <c r="AC3226" s="21">
        <f t="shared" ca="1" si="1492"/>
        <v>101.73560468099554</v>
      </c>
    </row>
    <row r="3227" spans="3:29" hidden="1" outlineLevel="1">
      <c r="E3227" s="19"/>
      <c r="F3227" s="42"/>
      <c r="G3227" s="17" t="str">
        <f>$G$11</f>
        <v>DISTPRI</v>
      </c>
      <c r="H3227" s="21">
        <f t="shared" ref="H3227:AC3227" ca="1" si="1493">H2627+H2635+H2643+H2651+H2659+H2667+H2675+H2683+H2691+H2699+H2715+H2723+H2731+H2739+H2747+H2755+H2763+H2771+H2779+H2787+H2795+H2803+H2811+H2819+H2827+H2835+H2843+H2851+H2859+H2867+H2875+H2883+H2891+H2899+H3035+H3043+H3051+H3059+H3067+H3075+H3083+H3091+H3099+H3107+H3115+H3131+H3139+H3147+H3155+H3163+H3171+H3179+H3187+H3195+H3203+H3211+H3219+H2707+H2907+H2915+H2923+H2931+H2939+H2947+H2955+H2963+H2971+H2979+H2987+H2995+H3003+H3011+H3019+H3027+H3123</f>
        <v>2778309.3321391726</v>
      </c>
      <c r="I3227" s="21">
        <f t="shared" ca="1" si="1493"/>
        <v>1837628.9911140094</v>
      </c>
      <c r="J3227" s="21">
        <f t="shared" ca="1" si="1493"/>
        <v>456023.39996238786</v>
      </c>
      <c r="K3227" s="21">
        <f t="shared" ca="1" si="1493"/>
        <v>5789.6288740569616</v>
      </c>
      <c r="L3227" s="21">
        <f t="shared" ca="1" si="1493"/>
        <v>0</v>
      </c>
      <c r="M3227" s="21">
        <f t="shared" ca="1" si="1493"/>
        <v>461813.02883644478</v>
      </c>
      <c r="N3227" s="21">
        <f t="shared" ca="1" si="1493"/>
        <v>199051.19475886616</v>
      </c>
      <c r="O3227" s="21">
        <f t="shared" ca="1" si="1493"/>
        <v>54737.643909541315</v>
      </c>
      <c r="P3227" s="21">
        <f t="shared" ca="1" si="1493"/>
        <v>0</v>
      </c>
      <c r="Q3227" s="21">
        <f t="shared" ca="1" si="1493"/>
        <v>0</v>
      </c>
      <c r="R3227" s="21">
        <f t="shared" ca="1" si="1493"/>
        <v>253788.83866840746</v>
      </c>
      <c r="S3227" s="21">
        <f t="shared" ca="1" si="1493"/>
        <v>8529.2687711343133</v>
      </c>
      <c r="T3227" s="21">
        <f t="shared" ca="1" si="1493"/>
        <v>157533.56942057263</v>
      </c>
      <c r="U3227" s="21">
        <f t="shared" ca="1" si="1493"/>
        <v>0</v>
      </c>
      <c r="V3227" s="21">
        <f t="shared" ca="1" si="1493"/>
        <v>0</v>
      </c>
      <c r="W3227" s="21">
        <f t="shared" ca="1" si="1493"/>
        <v>166062.83819170695</v>
      </c>
      <c r="X3227" s="21">
        <f t="shared" ca="1" si="1493"/>
        <v>55950.394920299819</v>
      </c>
      <c r="Y3227" s="21">
        <f t="shared" ca="1" si="1493"/>
        <v>1074.5797666897047</v>
      </c>
      <c r="Z3227" s="21">
        <f t="shared" ca="1" si="1493"/>
        <v>57024.97468698951</v>
      </c>
      <c r="AA3227" s="21">
        <f t="shared" ca="1" si="1493"/>
        <v>821.25095085050862</v>
      </c>
      <c r="AB3227" s="21">
        <f t="shared" ca="1" si="1493"/>
        <v>945.03580696941708</v>
      </c>
      <c r="AC3227" s="21">
        <f t="shared" ca="1" si="1493"/>
        <v>224.37388379384564</v>
      </c>
    </row>
    <row r="3228" spans="3:29" hidden="1" outlineLevel="1">
      <c r="E3228" s="19"/>
      <c r="F3228" s="42"/>
      <c r="G3228" s="17" t="str">
        <f>$G$12</f>
        <v>DISTSEC</v>
      </c>
      <c r="H3228" s="21">
        <f t="shared" ref="H3228:AC3228" ca="1" si="1494">H2628+H2636+H2644+H2652+H2660+H2668+H2676+H2684+H2692+H2700+H2716+H2724+H2732+H2740+H2748+H2756+H2764+H2772+H2780+H2788+H2796+H2804+H2812+H2820+H2828+H2836+H2844+H2852+H2860+H2868+H2876+H2884+H2892+H2900+H3036+H3044+H3052+H3060+H3068+H3076+H3084+H3092+H3100+H3108+H3116+H3132+H3140+H3148+H3156+H3164+H3172+H3180+H3188+H3196+H3204+H3212+H3220+H2708+H2908+H2916+H2924+H2932+H2940+H2948+H2956+H2964+H2972+H2980+H2988+H2996+H3004+H3012+H3020+H3028+H3124</f>
        <v>969302.47716061014</v>
      </c>
      <c r="I3228" s="21">
        <f t="shared" ca="1" si="1494"/>
        <v>737036.70431185653</v>
      </c>
      <c r="J3228" s="21">
        <f t="shared" ca="1" si="1494"/>
        <v>148765.61173549804</v>
      </c>
      <c r="K3228" s="21">
        <f t="shared" ca="1" si="1494"/>
        <v>0</v>
      </c>
      <c r="L3228" s="21">
        <f t="shared" ca="1" si="1494"/>
        <v>0</v>
      </c>
      <c r="M3228" s="21">
        <f t="shared" ca="1" si="1494"/>
        <v>148765.61173549804</v>
      </c>
      <c r="N3228" s="21">
        <f t="shared" ca="1" si="1494"/>
        <v>56980.249362874092</v>
      </c>
      <c r="O3228" s="21">
        <f t="shared" ca="1" si="1494"/>
        <v>0</v>
      </c>
      <c r="P3228" s="21">
        <f t="shared" ca="1" si="1494"/>
        <v>0</v>
      </c>
      <c r="Q3228" s="21">
        <f t="shared" ca="1" si="1494"/>
        <v>0</v>
      </c>
      <c r="R3228" s="21">
        <f t="shared" ca="1" si="1494"/>
        <v>56980.249362874092</v>
      </c>
      <c r="S3228" s="21">
        <f t="shared" ca="1" si="1494"/>
        <v>2001.2659182317857</v>
      </c>
      <c r="T3228" s="21">
        <f t="shared" ca="1" si="1494"/>
        <v>0</v>
      </c>
      <c r="U3228" s="21">
        <f t="shared" ca="1" si="1494"/>
        <v>0</v>
      </c>
      <c r="V3228" s="21">
        <f t="shared" ca="1" si="1494"/>
        <v>0</v>
      </c>
      <c r="W3228" s="21">
        <f t="shared" ca="1" si="1494"/>
        <v>2001.2659182317857</v>
      </c>
      <c r="X3228" s="21">
        <f t="shared" ca="1" si="1494"/>
        <v>16528.117600028509</v>
      </c>
      <c r="Y3228" s="21">
        <f t="shared" ca="1" si="1494"/>
        <v>0</v>
      </c>
      <c r="Z3228" s="21">
        <f t="shared" ca="1" si="1494"/>
        <v>16528.117600028509</v>
      </c>
      <c r="AA3228" s="21">
        <f t="shared" ca="1" si="1494"/>
        <v>212.74599725012706</v>
      </c>
      <c r="AB3228" s="21">
        <f t="shared" ca="1" si="1494"/>
        <v>6334.1486821023864</v>
      </c>
      <c r="AC3228" s="21">
        <f t="shared" ca="1" si="1494"/>
        <v>1443.6335527687199</v>
      </c>
    </row>
    <row r="3229" spans="3:29" hidden="1" outlineLevel="1">
      <c r="E3229" s="19"/>
      <c r="F3229" s="42"/>
      <c r="G3229" s="17" t="str">
        <f>$G$13</f>
        <v>ENERGY</v>
      </c>
      <c r="H3229" s="21">
        <f t="shared" ref="H3229:AC3229" ca="1" si="1495">H2629+H2637+H2645+H2653+H2661+H2669+H2677+H2685+H2693+H2701+H2717+H2725+H2733+H2741+H2749+H2757+H2765+H2773+H2781+H2789+H2797+H2805+H2813+H2821+H2829+H2837+H2845+H2853+H2861+H2869+H2877+H2885+H2893+H2901+H3037+H3045+H3053+H3061+H3069+H3077+H3085+H3093+H3101+H3109+H3117+H3133+H3141+H3149+H3157+H3165+H3173+H3181+H3189+H3197+H3205+H3213+H3221+H2709+H2909+H2917+H2925+H2933+H2941+H2949+H2957+H2965+H2973+H2981+H2989+H2997+H3005+H3013+H3021+H3029+H3125</f>
        <v>6333812.980730528</v>
      </c>
      <c r="I3229" s="21">
        <f t="shared" ca="1" si="1495"/>
        <v>2327160.971805661</v>
      </c>
      <c r="J3229" s="21">
        <f t="shared" ca="1" si="1495"/>
        <v>735123.19021058059</v>
      </c>
      <c r="K3229" s="21">
        <f t="shared" ca="1" si="1495"/>
        <v>9180.6286763174048</v>
      </c>
      <c r="L3229" s="21">
        <f t="shared" ca="1" si="1495"/>
        <v>465.06980117599369</v>
      </c>
      <c r="M3229" s="21">
        <f t="shared" ca="1" si="1495"/>
        <v>744768.88868807408</v>
      </c>
      <c r="N3229" s="21">
        <f t="shared" ca="1" si="1495"/>
        <v>372446.00512830069</v>
      </c>
      <c r="O3229" s="21">
        <f t="shared" ca="1" si="1495"/>
        <v>100476.12957249573</v>
      </c>
      <c r="P3229" s="21">
        <f t="shared" ca="1" si="1495"/>
        <v>15657.040522294337</v>
      </c>
      <c r="Q3229" s="21">
        <f t="shared" ca="1" si="1495"/>
        <v>0</v>
      </c>
      <c r="R3229" s="21">
        <f t="shared" ca="1" si="1495"/>
        <v>488579.1752230908</v>
      </c>
      <c r="S3229" s="21">
        <f t="shared" ca="1" si="1495"/>
        <v>18757.063771077876</v>
      </c>
      <c r="T3229" s="21">
        <f t="shared" ca="1" si="1495"/>
        <v>370757.84029606445</v>
      </c>
      <c r="U3229" s="21">
        <f t="shared" ca="1" si="1495"/>
        <v>1949113.1622304127</v>
      </c>
      <c r="V3229" s="21">
        <f t="shared" ca="1" si="1495"/>
        <v>272550.02257402515</v>
      </c>
      <c r="W3229" s="21">
        <f t="shared" ca="1" si="1495"/>
        <v>2611178.0888715801</v>
      </c>
      <c r="X3229" s="21">
        <f t="shared" ca="1" si="1495"/>
        <v>104716.03506264648</v>
      </c>
      <c r="Y3229" s="21">
        <f t="shared" ca="1" si="1495"/>
        <v>1980.0924805381862</v>
      </c>
      <c r="Z3229" s="21">
        <f t="shared" ca="1" si="1495"/>
        <v>106696.12754318464</v>
      </c>
      <c r="AA3229" s="21">
        <f t="shared" ca="1" si="1495"/>
        <v>1975.0929342549632</v>
      </c>
      <c r="AB3229" s="21">
        <f t="shared" ca="1" si="1495"/>
        <v>43302.78288833805</v>
      </c>
      <c r="AC3229" s="21">
        <f t="shared" ca="1" si="1495"/>
        <v>10151.852776342248</v>
      </c>
    </row>
    <row r="3230" spans="3:29" hidden="1" outlineLevel="1">
      <c r="E3230" s="19"/>
      <c r="F3230" s="42"/>
      <c r="G3230" s="17" t="str">
        <f>$G$14</f>
        <v>CUSTOMER</v>
      </c>
      <c r="H3230" s="21">
        <f t="shared" ref="H3230:AC3230" ca="1" si="1496">H2630+H2638+H2646+H2654+H2662+H2670+H2678+H2686+H2694+H2702+H2718+H2726+H2734+H2742+H2750+H2758+H2766+H2774+H2782+H2790+H2798+H2806+H2814+H2822+H2830+H2838+H2846+H2854+H2862+H2870+H2878+H2886+H2894+H2902+H3038+H3046+H3054+H3062+H3070+H3078+H3086+H3094+H3102+H3110+H3118+H3134+H3142+H3150+H3158+H3166+H3174+H3182+H3190+H3198+H3206+H3214+H3222+H2710+H2910+H2918+H2926+H2934+H2942+H2950+H2958+H2966+H2974+H2982+H2990+H2998+H3006+H3014+H3022+H3030+H3126</f>
        <v>13892467.536139214</v>
      </c>
      <c r="I3230" s="21">
        <f t="shared" ca="1" si="1496"/>
        <v>10648576.935931947</v>
      </c>
      <c r="J3230" s="21">
        <f t="shared" ca="1" si="1496"/>
        <v>2538671.3139050887</v>
      </c>
      <c r="K3230" s="21">
        <f t="shared" ca="1" si="1496"/>
        <v>26458.741106685207</v>
      </c>
      <c r="L3230" s="21">
        <f t="shared" ca="1" si="1496"/>
        <v>1903.6270091660338</v>
      </c>
      <c r="M3230" s="21">
        <f t="shared" ca="1" si="1496"/>
        <v>2567033.6820209404</v>
      </c>
      <c r="N3230" s="21">
        <f t="shared" ca="1" si="1496"/>
        <v>45692.204285955806</v>
      </c>
      <c r="O3230" s="21">
        <f t="shared" ca="1" si="1496"/>
        <v>14518.876923773605</v>
      </c>
      <c r="P3230" s="21">
        <f t="shared" ca="1" si="1496"/>
        <v>5443.2650587283879</v>
      </c>
      <c r="Q3230" s="21">
        <f t="shared" ca="1" si="1496"/>
        <v>0</v>
      </c>
      <c r="R3230" s="21">
        <f t="shared" ca="1" si="1496"/>
        <v>65654.346268457812</v>
      </c>
      <c r="S3230" s="21">
        <f t="shared" ca="1" si="1496"/>
        <v>430.78339576855865</v>
      </c>
      <c r="T3230" s="21">
        <f t="shared" ca="1" si="1496"/>
        <v>10498.984707929318</v>
      </c>
      <c r="U3230" s="21">
        <f t="shared" ca="1" si="1496"/>
        <v>18031.645588085968</v>
      </c>
      <c r="V3230" s="21">
        <f t="shared" ca="1" si="1496"/>
        <v>3477.3262435720344</v>
      </c>
      <c r="W3230" s="21">
        <f t="shared" ca="1" si="1496"/>
        <v>32438.739935355876</v>
      </c>
      <c r="X3230" s="21">
        <f t="shared" ca="1" si="1496"/>
        <v>14731.785958882148</v>
      </c>
      <c r="Y3230" s="21">
        <f t="shared" ca="1" si="1496"/>
        <v>174.65146950282775</v>
      </c>
      <c r="Z3230" s="21">
        <f t="shared" ca="1" si="1496"/>
        <v>14906.437428384977</v>
      </c>
      <c r="AA3230" s="21">
        <f t="shared" ca="1" si="1496"/>
        <v>1033.2805279306176</v>
      </c>
      <c r="AB3230" s="21">
        <f t="shared" ca="1" si="1496"/>
        <v>511571.12687925017</v>
      </c>
      <c r="AC3230" s="21">
        <f t="shared" ca="1" si="1496"/>
        <v>51252.987146939842</v>
      </c>
    </row>
    <row r="3231" spans="3:29" collapsed="1">
      <c r="C3231" s="17" t="s">
        <v>280</v>
      </c>
      <c r="E3231" s="21">
        <f>E2631+E2639+E2647+E2655+E2663+E2671+E2679+E2687+E2695+E2703+E2719+E2727+E2735+E2743+E2751+E2759+E2767+E2775+E2783+E2791+E2799+E2807+E2815+E2823+E2831+E2839+E2847+E2855+E2863+E2871+E2879+E2887+E2895+E2903+E3039+E3047+E3055+E3063+E3071+E3079+E3087+E3095+E3103+E3111+E3119+E3135+E3143+E3151+E3159+E3167+E3175+E3183+E3191+E3199+E3207+E3215+E3223+E2711+E2911+E2919+E2927+E2935+E2943+E2951+E2959+E2967+E2975+E2983+E2991+E2999+E3007+E3015+E3023+E3031+E3127</f>
        <v>52196674</v>
      </c>
      <c r="F3231" s="42"/>
      <c r="G3231" s="17" t="str">
        <f>$G$15</f>
        <v>TOTAL</v>
      </c>
      <c r="H3231" s="21">
        <f t="shared" ref="H3231:AC3231" ca="1" si="1497">H2631+H2639+H2647+H2655+H2663+H2671+H2679+H2687+H2695+H2703+H2719+H2727+H2735+H2743+H2751+H2759+H2767+H2775+H2783+H2791+H2799+H2807+H2815+H2823+H2831+H2839+H2847+H2855+H2863+H2871+H2879+H2887+H2895+H2903+H3039+H3047+H3055+H3063+H3071+H3079+H3087+H3095+H3103+H3111+H3119+H3135+H3143+H3151+H3159+H3167+H3175+H3183+H3191+H3199+H3207+H3215+H3223+H2711+H2911+H2919+H2927+H2935+H2943+H2951+H2959+H2967+H2975+H2983+H2991+H2999+H3007+H3015+H3023+H3031+H3127</f>
        <v>52196674.000000015</v>
      </c>
      <c r="I3231" s="21">
        <f t="shared" ca="1" si="1497"/>
        <v>29520827.057276975</v>
      </c>
      <c r="J3231" s="21">
        <f t="shared" ca="1" si="1497"/>
        <v>7371663.0810973523</v>
      </c>
      <c r="K3231" s="21">
        <f t="shared" ca="1" si="1497"/>
        <v>85705.23601576568</v>
      </c>
      <c r="L3231" s="21">
        <f t="shared" ca="1" si="1497"/>
        <v>4622.4190408547374</v>
      </c>
      <c r="M3231" s="21">
        <f t="shared" ca="1" si="1497"/>
        <v>7461990.7361539714</v>
      </c>
      <c r="N3231" s="21">
        <f t="shared" ca="1" si="1497"/>
        <v>2240391.0288248933</v>
      </c>
      <c r="O3231" s="21">
        <f t="shared" ca="1" si="1497"/>
        <v>599038.75270062871</v>
      </c>
      <c r="P3231" s="21">
        <f t="shared" ca="1" si="1497"/>
        <v>90468.226508557971</v>
      </c>
      <c r="Q3231" s="21">
        <f t="shared" ca="1" si="1497"/>
        <v>0</v>
      </c>
      <c r="R3231" s="21">
        <f t="shared" ca="1" si="1497"/>
        <v>2929898.0080340803</v>
      </c>
      <c r="S3231" s="21">
        <f t="shared" ca="1" si="1497"/>
        <v>97344.291371534317</v>
      </c>
      <c r="T3231" s="21">
        <f t="shared" ca="1" si="1497"/>
        <v>1771548.6225129082</v>
      </c>
      <c r="U3231" s="21">
        <f t="shared" ca="1" si="1497"/>
        <v>8071310.1059085485</v>
      </c>
      <c r="V3231" s="21">
        <f t="shared" ca="1" si="1497"/>
        <v>996288.48983607709</v>
      </c>
      <c r="W3231" s="21">
        <f t="shared" ca="1" si="1497"/>
        <v>10936491.509629067</v>
      </c>
      <c r="X3231" s="21">
        <f t="shared" ca="1" si="1497"/>
        <v>630039.00226184272</v>
      </c>
      <c r="Y3231" s="21">
        <f t="shared" ca="1" si="1497"/>
        <v>11474.649267559358</v>
      </c>
      <c r="Z3231" s="21">
        <f t="shared" ca="1" si="1497"/>
        <v>641513.65152940189</v>
      </c>
      <c r="AA3231" s="21">
        <f t="shared" ca="1" si="1497"/>
        <v>10414.853041322474</v>
      </c>
      <c r="AB3231" s="21">
        <f t="shared" ca="1" si="1497"/>
        <v>618946.3651083057</v>
      </c>
      <c r="AC3231" s="21">
        <f t="shared" ca="1" si="1497"/>
        <v>76591.81922689073</v>
      </c>
    </row>
    <row r="3232" spans="3:29">
      <c r="E3232" s="21"/>
      <c r="F3232" s="42"/>
      <c r="H3232" s="21"/>
      <c r="I3232" s="21"/>
      <c r="J3232" s="21"/>
      <c r="K3232" s="21"/>
      <c r="L3232" s="21"/>
      <c r="M3232" s="21"/>
      <c r="N3232" s="21"/>
      <c r="O3232" s="21"/>
      <c r="P3232" s="21"/>
      <c r="Q3232" s="21"/>
      <c r="R3232" s="21"/>
      <c r="S3232" s="21"/>
      <c r="T3232" s="21"/>
      <c r="U3232" s="21"/>
      <c r="V3232" s="21"/>
      <c r="W3232" s="21"/>
      <c r="X3232" s="21"/>
      <c r="Y3232" s="21"/>
      <c r="Z3232" s="21"/>
      <c r="AA3232" s="21"/>
      <c r="AB3232" s="21"/>
      <c r="AC3232" s="21"/>
    </row>
    <row r="3233" spans="3:29">
      <c r="C3233" s="39" t="s">
        <v>281</v>
      </c>
    </row>
    <row r="3234" spans="3:29" hidden="1" outlineLevel="1">
      <c r="F3234" s="42" t="str">
        <f>F3241</f>
        <v>PROD_DEMAND</v>
      </c>
      <c r="G3234" s="17" t="str">
        <f>$G$8</f>
        <v>PRODUCTION</v>
      </c>
      <c r="H3234" s="21">
        <f t="shared" ref="H3234:H3265" si="1498">SUBTOTAL(9,I3234:AC3234)</f>
        <v>0</v>
      </c>
      <c r="I3234" s="22">
        <f>VLOOKUP(CONCATENATE($F3234," ",$G3234),AllocFactorMatrix,(I$4+1),FALSE)*$E3241</f>
        <v>0</v>
      </c>
      <c r="J3234" s="22">
        <f>VLOOKUP(CONCATENATE($F3234," ",$G3234),AllocFactorMatrix,(J$4+1),FALSE)*$E3241</f>
        <v>0</v>
      </c>
      <c r="K3234" s="22">
        <f>VLOOKUP(CONCATENATE($F3234," ",$G3234),AllocFactorMatrix,(K$4+1),FALSE)*$E3241</f>
        <v>0</v>
      </c>
      <c r="L3234" s="22">
        <f>VLOOKUP(CONCATENATE($F3234," ",$G3234),AllocFactorMatrix,(L$4+1),FALSE)*$E3241</f>
        <v>0</v>
      </c>
      <c r="M3234" s="22">
        <f t="shared" ref="M3234:M3241" si="1499">SUBTOTAL(9,J3234:L3234)</f>
        <v>0</v>
      </c>
      <c r="N3234" s="22">
        <f>VLOOKUP(CONCATENATE($F3234," ",$G3234),AllocFactorMatrix,(N$4+1),FALSE)*$E3241</f>
        <v>0</v>
      </c>
      <c r="O3234" s="22">
        <f>VLOOKUP(CONCATENATE($F3234," ",$G3234),AllocFactorMatrix,(O$4+1),FALSE)*$E3241</f>
        <v>0</v>
      </c>
      <c r="P3234" s="22">
        <f>VLOOKUP(CONCATENATE($F3234," ",$G3234),AllocFactorMatrix,(P$4+1),FALSE)*$E3241</f>
        <v>0</v>
      </c>
      <c r="Q3234" s="22">
        <f>VLOOKUP(CONCATENATE($F3234," ",$G3234),AllocFactorMatrix,(Q$4+1),FALSE)*$E3241</f>
        <v>0</v>
      </c>
      <c r="R3234" s="22">
        <f t="shared" ref="R3234:R3241" si="1500">SUBTOTAL(9,N3234:Q3234)</f>
        <v>0</v>
      </c>
      <c r="S3234" s="22">
        <f>VLOOKUP(CONCATENATE($F3234," ",$G3234),AllocFactorMatrix,(S$4+1),FALSE)*$E3241</f>
        <v>0</v>
      </c>
      <c r="T3234" s="22">
        <f>VLOOKUP(CONCATENATE($F3234," ",$G3234),AllocFactorMatrix,(T$4+1),FALSE)*$E3241</f>
        <v>0</v>
      </c>
      <c r="U3234" s="22">
        <f>VLOOKUP(CONCATENATE($F3234," ",$G3234),AllocFactorMatrix,(U$4+1),FALSE)*$E3241</f>
        <v>0</v>
      </c>
      <c r="V3234" s="22">
        <f>VLOOKUP(CONCATENATE($F3234," ",$G3234),AllocFactorMatrix,(V$4+1),FALSE)*$E3241</f>
        <v>0</v>
      </c>
      <c r="W3234" s="22">
        <f>SUBTOTAL(9,S3234:V3234)</f>
        <v>0</v>
      </c>
      <c r="X3234" s="22">
        <f>VLOOKUP(CONCATENATE($F3234," ",$G3234),AllocFactorMatrix,(X$4+1),FALSE)*$E3241</f>
        <v>0</v>
      </c>
      <c r="Y3234" s="22">
        <f>VLOOKUP(CONCATENATE($F3234," ",$G3234),AllocFactorMatrix,(Y$4+1),FALSE)*$E3241</f>
        <v>0</v>
      </c>
      <c r="Z3234" s="22">
        <f t="shared" ref="Z3234:Z3241" si="1501">SUBTOTAL(9,X3234:Y3234)</f>
        <v>0</v>
      </c>
      <c r="AA3234" s="22">
        <f>VLOOKUP(CONCATENATE($F3234," ",$G3234),AllocFactorMatrix,(AA$4+1),FALSE)*$E3241</f>
        <v>0</v>
      </c>
      <c r="AB3234" s="22">
        <f>VLOOKUP(CONCATENATE($F3234," ",$G3234),AllocFactorMatrix,(AB$4+1),FALSE)*$E3241</f>
        <v>0</v>
      </c>
      <c r="AC3234" s="22">
        <f>VLOOKUP(CONCATENATE($F3234," ",$G3234),AllocFactorMatrix,(AC$4+1),FALSE)*$E3241</f>
        <v>0</v>
      </c>
    </row>
    <row r="3235" spans="3:29" hidden="1" outlineLevel="1">
      <c r="F3235" s="42" t="str">
        <f>F3241</f>
        <v>PROD_DEMAND</v>
      </c>
      <c r="G3235" s="17" t="str">
        <f>$G$9</f>
        <v>BULKTRAN</v>
      </c>
      <c r="H3235" s="21">
        <f t="shared" si="1498"/>
        <v>0</v>
      </c>
      <c r="I3235" s="22">
        <f>VLOOKUP(CONCATENATE($F3235," ",$G3235),AllocFactorMatrix,(I$4+1),FALSE)*$E3241</f>
        <v>0</v>
      </c>
      <c r="J3235" s="22">
        <f>VLOOKUP(CONCATENATE($F3235," ",$G3235),AllocFactorMatrix,(J$4+1),FALSE)*$E3241</f>
        <v>0</v>
      </c>
      <c r="K3235" s="22">
        <f>VLOOKUP(CONCATENATE($F3235," ",$G3235),AllocFactorMatrix,(K$4+1),FALSE)*$E3241</f>
        <v>0</v>
      </c>
      <c r="L3235" s="22">
        <f>VLOOKUP(CONCATENATE($F3235," ",$G3235),AllocFactorMatrix,(L$4+1),FALSE)*$E3241</f>
        <v>0</v>
      </c>
      <c r="M3235" s="22">
        <f t="shared" si="1499"/>
        <v>0</v>
      </c>
      <c r="N3235" s="22">
        <f>VLOOKUP(CONCATENATE($F3235," ",$G3235),AllocFactorMatrix,(N$4+1),FALSE)*$E3241</f>
        <v>0</v>
      </c>
      <c r="O3235" s="22">
        <f>VLOOKUP(CONCATENATE($F3235," ",$G3235),AllocFactorMatrix,(O$4+1),FALSE)*$E3241</f>
        <v>0</v>
      </c>
      <c r="P3235" s="22">
        <f>VLOOKUP(CONCATENATE($F3235," ",$G3235),AllocFactorMatrix,(P$4+1),FALSE)*$E3241</f>
        <v>0</v>
      </c>
      <c r="Q3235" s="22">
        <f>VLOOKUP(CONCATENATE($F3235," ",$G3235),AllocFactorMatrix,(Q$4+1),FALSE)*$E3241</f>
        <v>0</v>
      </c>
      <c r="R3235" s="22">
        <f t="shared" si="1500"/>
        <v>0</v>
      </c>
      <c r="S3235" s="22">
        <f>VLOOKUP(CONCATENATE($F3235," ",$G3235),AllocFactorMatrix,(S$4+1),FALSE)*$E3241</f>
        <v>0</v>
      </c>
      <c r="T3235" s="22">
        <f>VLOOKUP(CONCATENATE($F3235," ",$G3235),AllocFactorMatrix,(T$4+1),FALSE)*$E3241</f>
        <v>0</v>
      </c>
      <c r="U3235" s="22">
        <f>VLOOKUP(CONCATENATE($F3235," ",$G3235),AllocFactorMatrix,(U$4+1),FALSE)*$E3241</f>
        <v>0</v>
      </c>
      <c r="V3235" s="22">
        <f>VLOOKUP(CONCATENATE($F3235," ",$G3235),AllocFactorMatrix,(V$4+1),FALSE)*$E3241</f>
        <v>0</v>
      </c>
      <c r="W3235" s="22">
        <f t="shared" ref="W3235:W3241" si="1502">SUBTOTAL(9,S3235:V3235)</f>
        <v>0</v>
      </c>
      <c r="X3235" s="22">
        <f>VLOOKUP(CONCATENATE($F3235," ",$G3235),AllocFactorMatrix,(X$4+1),FALSE)*$E3241</f>
        <v>0</v>
      </c>
      <c r="Y3235" s="22">
        <f>VLOOKUP(CONCATENATE($F3235," ",$G3235),AllocFactorMatrix,(Y$4+1),FALSE)*$E3241</f>
        <v>0</v>
      </c>
      <c r="Z3235" s="22">
        <f t="shared" si="1501"/>
        <v>0</v>
      </c>
      <c r="AA3235" s="22">
        <f>VLOOKUP(CONCATENATE($F3235," ",$G3235),AllocFactorMatrix,(AA$4+1),FALSE)*$E3241</f>
        <v>0</v>
      </c>
      <c r="AB3235" s="22">
        <f>VLOOKUP(CONCATENATE($F3235," ",$G3235),AllocFactorMatrix,(AB$4+1),FALSE)*$E3241</f>
        <v>0</v>
      </c>
      <c r="AC3235" s="22">
        <f>VLOOKUP(CONCATENATE($F3235," ",$G3235),AllocFactorMatrix,(AC$4+1),FALSE)*$E3241</f>
        <v>0</v>
      </c>
    </row>
    <row r="3236" spans="3:29" hidden="1" outlineLevel="1">
      <c r="F3236" s="42" t="str">
        <f>F3241</f>
        <v>PROD_DEMAND</v>
      </c>
      <c r="G3236" s="17" t="str">
        <f>$G$10</f>
        <v>SUBTRAN</v>
      </c>
      <c r="H3236" s="21">
        <f t="shared" si="1498"/>
        <v>0</v>
      </c>
      <c r="I3236" s="22">
        <f>VLOOKUP(CONCATENATE($F3236," ",$G3236),AllocFactorMatrix,(I$4+1),FALSE)*$E3241</f>
        <v>0</v>
      </c>
      <c r="J3236" s="22">
        <f>VLOOKUP(CONCATENATE($F3236," ",$G3236),AllocFactorMatrix,(J$4+1),FALSE)*$E3241</f>
        <v>0</v>
      </c>
      <c r="K3236" s="22">
        <f>VLOOKUP(CONCATENATE($F3236," ",$G3236),AllocFactorMatrix,(K$4+1),FALSE)*$E3241</f>
        <v>0</v>
      </c>
      <c r="L3236" s="22">
        <f>VLOOKUP(CONCATENATE($F3236," ",$G3236),AllocFactorMatrix,(L$4+1),FALSE)*$E3241</f>
        <v>0</v>
      </c>
      <c r="M3236" s="22">
        <f t="shared" si="1499"/>
        <v>0</v>
      </c>
      <c r="N3236" s="22">
        <f>VLOOKUP(CONCATENATE($F3236," ",$G3236),AllocFactorMatrix,(N$4+1),FALSE)*$E3241</f>
        <v>0</v>
      </c>
      <c r="O3236" s="22">
        <f>VLOOKUP(CONCATENATE($F3236," ",$G3236),AllocFactorMatrix,(O$4+1),FALSE)*$E3241</f>
        <v>0</v>
      </c>
      <c r="P3236" s="22">
        <f>VLOOKUP(CONCATENATE($F3236," ",$G3236),AllocFactorMatrix,(P$4+1),FALSE)*$E3241</f>
        <v>0</v>
      </c>
      <c r="Q3236" s="22">
        <f>VLOOKUP(CONCATENATE($F3236," ",$G3236),AllocFactorMatrix,(Q$4+1),FALSE)*$E3241</f>
        <v>0</v>
      </c>
      <c r="R3236" s="22">
        <f t="shared" si="1500"/>
        <v>0</v>
      </c>
      <c r="S3236" s="22">
        <f>VLOOKUP(CONCATENATE($F3236," ",$G3236),AllocFactorMatrix,(S$4+1),FALSE)*$E3241</f>
        <v>0</v>
      </c>
      <c r="T3236" s="22">
        <f>VLOOKUP(CONCATENATE($F3236," ",$G3236),AllocFactorMatrix,(T$4+1),FALSE)*$E3241</f>
        <v>0</v>
      </c>
      <c r="U3236" s="22">
        <f>VLOOKUP(CONCATENATE($F3236," ",$G3236),AllocFactorMatrix,(U$4+1),FALSE)*$E3241</f>
        <v>0</v>
      </c>
      <c r="V3236" s="22">
        <f>VLOOKUP(CONCATENATE($F3236," ",$G3236),AllocFactorMatrix,(V$4+1),FALSE)*$E3241</f>
        <v>0</v>
      </c>
      <c r="W3236" s="22">
        <f t="shared" si="1502"/>
        <v>0</v>
      </c>
      <c r="X3236" s="22">
        <f>VLOOKUP(CONCATENATE($F3236," ",$G3236),AllocFactorMatrix,(X$4+1),FALSE)*$E3241</f>
        <v>0</v>
      </c>
      <c r="Y3236" s="22">
        <f>VLOOKUP(CONCATENATE($F3236," ",$G3236),AllocFactorMatrix,(Y$4+1),FALSE)*$E3241</f>
        <v>0</v>
      </c>
      <c r="Z3236" s="22">
        <f t="shared" si="1501"/>
        <v>0</v>
      </c>
      <c r="AA3236" s="22">
        <f>VLOOKUP(CONCATENATE($F3236," ",$G3236),AllocFactorMatrix,(AA$4+1),FALSE)*$E3241</f>
        <v>0</v>
      </c>
      <c r="AB3236" s="22">
        <f>VLOOKUP(CONCATENATE($F3236," ",$G3236),AllocFactorMatrix,(AB$4+1),FALSE)*$E3241</f>
        <v>0</v>
      </c>
      <c r="AC3236" s="22">
        <f>VLOOKUP(CONCATENATE($F3236," ",$G3236),AllocFactorMatrix,(AC$4+1),FALSE)*$E3241</f>
        <v>0</v>
      </c>
    </row>
    <row r="3237" spans="3:29" hidden="1" outlineLevel="1">
      <c r="F3237" s="42" t="str">
        <f>F3241</f>
        <v>PROD_DEMAND</v>
      </c>
      <c r="G3237" s="17" t="str">
        <f>$G$11</f>
        <v>DISTPRI</v>
      </c>
      <c r="H3237" s="21">
        <f t="shared" si="1498"/>
        <v>0</v>
      </c>
      <c r="I3237" s="22">
        <f>VLOOKUP(CONCATENATE($F3237," ",$G3237),AllocFactorMatrix,(I$4+1),FALSE)*$E3241</f>
        <v>0</v>
      </c>
      <c r="J3237" s="22">
        <f>VLOOKUP(CONCATENATE($F3237," ",$G3237),AllocFactorMatrix,(J$4+1),FALSE)*$E3241</f>
        <v>0</v>
      </c>
      <c r="K3237" s="22">
        <f>VLOOKUP(CONCATENATE($F3237," ",$G3237),AllocFactorMatrix,(K$4+1),FALSE)*$E3241</f>
        <v>0</v>
      </c>
      <c r="L3237" s="22">
        <f>VLOOKUP(CONCATENATE($F3237," ",$G3237),AllocFactorMatrix,(L$4+1),FALSE)*$E3241</f>
        <v>0</v>
      </c>
      <c r="M3237" s="22">
        <f t="shared" si="1499"/>
        <v>0</v>
      </c>
      <c r="N3237" s="22">
        <f>VLOOKUP(CONCATENATE($F3237," ",$G3237),AllocFactorMatrix,(N$4+1),FALSE)*$E3241</f>
        <v>0</v>
      </c>
      <c r="O3237" s="22">
        <f>VLOOKUP(CONCATENATE($F3237," ",$G3237),AllocFactorMatrix,(O$4+1),FALSE)*$E3241</f>
        <v>0</v>
      </c>
      <c r="P3237" s="22">
        <f>VLOOKUP(CONCATENATE($F3237," ",$G3237),AllocFactorMatrix,(P$4+1),FALSE)*$E3241</f>
        <v>0</v>
      </c>
      <c r="Q3237" s="22">
        <f>VLOOKUP(CONCATENATE($F3237," ",$G3237),AllocFactorMatrix,(Q$4+1),FALSE)*$E3241</f>
        <v>0</v>
      </c>
      <c r="R3237" s="22">
        <f t="shared" si="1500"/>
        <v>0</v>
      </c>
      <c r="S3237" s="22">
        <f>VLOOKUP(CONCATENATE($F3237," ",$G3237),AllocFactorMatrix,(S$4+1),FALSE)*$E3241</f>
        <v>0</v>
      </c>
      <c r="T3237" s="22">
        <f>VLOOKUP(CONCATENATE($F3237," ",$G3237),AllocFactorMatrix,(T$4+1),FALSE)*$E3241</f>
        <v>0</v>
      </c>
      <c r="U3237" s="22">
        <f>VLOOKUP(CONCATENATE($F3237," ",$G3237),AllocFactorMatrix,(U$4+1),FALSE)*$E3241</f>
        <v>0</v>
      </c>
      <c r="V3237" s="22">
        <f>VLOOKUP(CONCATENATE($F3237," ",$G3237),AllocFactorMatrix,(V$4+1),FALSE)*$E3241</f>
        <v>0</v>
      </c>
      <c r="W3237" s="22">
        <f t="shared" si="1502"/>
        <v>0</v>
      </c>
      <c r="X3237" s="22">
        <f>VLOOKUP(CONCATENATE($F3237," ",$G3237),AllocFactorMatrix,(X$4+1),FALSE)*$E3241</f>
        <v>0</v>
      </c>
      <c r="Y3237" s="22">
        <f>VLOOKUP(CONCATENATE($F3237," ",$G3237),AllocFactorMatrix,(Y$4+1),FALSE)*$E3241</f>
        <v>0</v>
      </c>
      <c r="Z3237" s="22">
        <f t="shared" si="1501"/>
        <v>0</v>
      </c>
      <c r="AA3237" s="22">
        <f>VLOOKUP(CONCATENATE($F3237," ",$G3237),AllocFactorMatrix,(AA$4+1),FALSE)*$E3241</f>
        <v>0</v>
      </c>
      <c r="AB3237" s="22">
        <f>VLOOKUP(CONCATENATE($F3237," ",$G3237),AllocFactorMatrix,(AB$4+1),FALSE)*$E3241</f>
        <v>0</v>
      </c>
      <c r="AC3237" s="22">
        <f>VLOOKUP(CONCATENATE($F3237," ",$G3237),AllocFactorMatrix,(AC$4+1),FALSE)*$E3241</f>
        <v>0</v>
      </c>
    </row>
    <row r="3238" spans="3:29" hidden="1" outlineLevel="1">
      <c r="F3238" s="42" t="str">
        <f>F3241</f>
        <v>PROD_DEMAND</v>
      </c>
      <c r="G3238" s="17" t="str">
        <f>$G$12</f>
        <v>DISTSEC</v>
      </c>
      <c r="H3238" s="21">
        <f t="shared" si="1498"/>
        <v>0</v>
      </c>
      <c r="I3238" s="22">
        <f>VLOOKUP(CONCATENATE($F3238," ",$G3238),AllocFactorMatrix,(I$4+1),FALSE)*$E3241</f>
        <v>0</v>
      </c>
      <c r="J3238" s="22">
        <f>VLOOKUP(CONCATENATE($F3238," ",$G3238),AllocFactorMatrix,(J$4+1),FALSE)*$E3241</f>
        <v>0</v>
      </c>
      <c r="K3238" s="22">
        <f>VLOOKUP(CONCATENATE($F3238," ",$G3238),AllocFactorMatrix,(K$4+1),FALSE)*$E3241</f>
        <v>0</v>
      </c>
      <c r="L3238" s="22">
        <f>VLOOKUP(CONCATENATE($F3238," ",$G3238),AllocFactorMatrix,(L$4+1),FALSE)*$E3241</f>
        <v>0</v>
      </c>
      <c r="M3238" s="22">
        <f t="shared" si="1499"/>
        <v>0</v>
      </c>
      <c r="N3238" s="22">
        <f>VLOOKUP(CONCATENATE($F3238," ",$G3238),AllocFactorMatrix,(N$4+1),FALSE)*$E3241</f>
        <v>0</v>
      </c>
      <c r="O3238" s="22">
        <f>VLOOKUP(CONCATENATE($F3238," ",$G3238),AllocFactorMatrix,(O$4+1),FALSE)*$E3241</f>
        <v>0</v>
      </c>
      <c r="P3238" s="22">
        <f>VLOOKUP(CONCATENATE($F3238," ",$G3238),AllocFactorMatrix,(P$4+1),FALSE)*$E3241</f>
        <v>0</v>
      </c>
      <c r="Q3238" s="22">
        <f>VLOOKUP(CONCATENATE($F3238," ",$G3238),AllocFactorMatrix,(Q$4+1),FALSE)*$E3241</f>
        <v>0</v>
      </c>
      <c r="R3238" s="22">
        <f t="shared" si="1500"/>
        <v>0</v>
      </c>
      <c r="S3238" s="22">
        <f>VLOOKUP(CONCATENATE($F3238," ",$G3238),AllocFactorMatrix,(S$4+1),FALSE)*$E3241</f>
        <v>0</v>
      </c>
      <c r="T3238" s="22">
        <f>VLOOKUP(CONCATENATE($F3238," ",$G3238),AllocFactorMatrix,(T$4+1),FALSE)*$E3241</f>
        <v>0</v>
      </c>
      <c r="U3238" s="22">
        <f>VLOOKUP(CONCATENATE($F3238," ",$G3238),AllocFactorMatrix,(U$4+1),FALSE)*$E3241</f>
        <v>0</v>
      </c>
      <c r="V3238" s="22">
        <f>VLOOKUP(CONCATENATE($F3238," ",$G3238),AllocFactorMatrix,(V$4+1),FALSE)*$E3241</f>
        <v>0</v>
      </c>
      <c r="W3238" s="22">
        <f t="shared" si="1502"/>
        <v>0</v>
      </c>
      <c r="X3238" s="22">
        <f>VLOOKUP(CONCATENATE($F3238," ",$G3238),AllocFactorMatrix,(X$4+1),FALSE)*$E3241</f>
        <v>0</v>
      </c>
      <c r="Y3238" s="22">
        <f>VLOOKUP(CONCATENATE($F3238," ",$G3238),AllocFactorMatrix,(Y$4+1),FALSE)*$E3241</f>
        <v>0</v>
      </c>
      <c r="Z3238" s="22">
        <f t="shared" si="1501"/>
        <v>0</v>
      </c>
      <c r="AA3238" s="22">
        <f>VLOOKUP(CONCATENATE($F3238," ",$G3238),AllocFactorMatrix,(AA$4+1),FALSE)*$E3241</f>
        <v>0</v>
      </c>
      <c r="AB3238" s="22">
        <f>VLOOKUP(CONCATENATE($F3238," ",$G3238),AllocFactorMatrix,(AB$4+1),FALSE)*$E3241</f>
        <v>0</v>
      </c>
      <c r="AC3238" s="22">
        <f>VLOOKUP(CONCATENATE($F3238," ",$G3238),AllocFactorMatrix,(AC$4+1),FALSE)*$E3241</f>
        <v>0</v>
      </c>
    </row>
    <row r="3239" spans="3:29" hidden="1" outlineLevel="1">
      <c r="F3239" s="42" t="str">
        <f>F3241</f>
        <v>PROD_DEMAND</v>
      </c>
      <c r="G3239" s="17" t="str">
        <f>$G$13</f>
        <v>ENERGY</v>
      </c>
      <c r="H3239" s="21">
        <f t="shared" si="1498"/>
        <v>0</v>
      </c>
      <c r="I3239" s="22">
        <f>VLOOKUP(CONCATENATE($F3239," ",$G3239),AllocFactorMatrix,(I$4+1),FALSE)*$E3241</f>
        <v>0</v>
      </c>
      <c r="J3239" s="22">
        <f>VLOOKUP(CONCATENATE($F3239," ",$G3239),AllocFactorMatrix,(J$4+1),FALSE)*$E3241</f>
        <v>0</v>
      </c>
      <c r="K3239" s="22">
        <f>VLOOKUP(CONCATENATE($F3239," ",$G3239),AllocFactorMatrix,(K$4+1),FALSE)*$E3241</f>
        <v>0</v>
      </c>
      <c r="L3239" s="22">
        <f>VLOOKUP(CONCATENATE($F3239," ",$G3239),AllocFactorMatrix,(L$4+1),FALSE)*$E3241</f>
        <v>0</v>
      </c>
      <c r="M3239" s="22">
        <f t="shared" si="1499"/>
        <v>0</v>
      </c>
      <c r="N3239" s="22">
        <f>VLOOKUP(CONCATENATE($F3239," ",$G3239),AllocFactorMatrix,(N$4+1),FALSE)*$E3241</f>
        <v>0</v>
      </c>
      <c r="O3239" s="22">
        <f>VLOOKUP(CONCATENATE($F3239," ",$G3239),AllocFactorMatrix,(O$4+1),FALSE)*$E3241</f>
        <v>0</v>
      </c>
      <c r="P3239" s="22">
        <f>VLOOKUP(CONCATENATE($F3239," ",$G3239),AllocFactorMatrix,(P$4+1),FALSE)*$E3241</f>
        <v>0</v>
      </c>
      <c r="Q3239" s="22">
        <f>VLOOKUP(CONCATENATE($F3239," ",$G3239),AllocFactorMatrix,(Q$4+1),FALSE)*$E3241</f>
        <v>0</v>
      </c>
      <c r="R3239" s="22">
        <f t="shared" si="1500"/>
        <v>0</v>
      </c>
      <c r="S3239" s="22">
        <f>VLOOKUP(CONCATENATE($F3239," ",$G3239),AllocFactorMatrix,(S$4+1),FALSE)*$E3241</f>
        <v>0</v>
      </c>
      <c r="T3239" s="22">
        <f>VLOOKUP(CONCATENATE($F3239," ",$G3239),AllocFactorMatrix,(T$4+1),FALSE)*$E3241</f>
        <v>0</v>
      </c>
      <c r="U3239" s="22">
        <f>VLOOKUP(CONCATENATE($F3239," ",$G3239),AllocFactorMatrix,(U$4+1),FALSE)*$E3241</f>
        <v>0</v>
      </c>
      <c r="V3239" s="22">
        <f>VLOOKUP(CONCATENATE($F3239," ",$G3239),AllocFactorMatrix,(V$4+1),FALSE)*$E3241</f>
        <v>0</v>
      </c>
      <c r="W3239" s="22">
        <f t="shared" si="1502"/>
        <v>0</v>
      </c>
      <c r="X3239" s="22">
        <f>VLOOKUP(CONCATENATE($F3239," ",$G3239),AllocFactorMatrix,(X$4+1),FALSE)*$E3241</f>
        <v>0</v>
      </c>
      <c r="Y3239" s="22">
        <f>VLOOKUP(CONCATENATE($F3239," ",$G3239),AllocFactorMatrix,(Y$4+1),FALSE)*$E3241</f>
        <v>0</v>
      </c>
      <c r="Z3239" s="22">
        <f t="shared" si="1501"/>
        <v>0</v>
      </c>
      <c r="AA3239" s="22">
        <f>VLOOKUP(CONCATENATE($F3239," ",$G3239),AllocFactorMatrix,(AA$4+1),FALSE)*$E3241</f>
        <v>0</v>
      </c>
      <c r="AB3239" s="22">
        <f>VLOOKUP(CONCATENATE($F3239," ",$G3239),AllocFactorMatrix,(AB$4+1),FALSE)*$E3241</f>
        <v>0</v>
      </c>
      <c r="AC3239" s="22">
        <f>VLOOKUP(CONCATENATE($F3239," ",$G3239),AllocFactorMatrix,(AC$4+1),FALSE)*$E3241</f>
        <v>0</v>
      </c>
    </row>
    <row r="3240" spans="3:29" hidden="1" outlineLevel="1">
      <c r="F3240" s="42" t="str">
        <f>F3241</f>
        <v>PROD_DEMAND</v>
      </c>
      <c r="G3240" s="17" t="str">
        <f>$G$14</f>
        <v>CUSTOMER</v>
      </c>
      <c r="H3240" s="21">
        <f t="shared" si="1498"/>
        <v>0</v>
      </c>
      <c r="I3240" s="22">
        <f>VLOOKUP(CONCATENATE($F3240," ",$G3240),AllocFactorMatrix,(I$4+1),FALSE)*$E3241</f>
        <v>0</v>
      </c>
      <c r="J3240" s="22">
        <f>VLOOKUP(CONCATENATE($F3240," ",$G3240),AllocFactorMatrix,(J$4+1),FALSE)*$E3241</f>
        <v>0</v>
      </c>
      <c r="K3240" s="22">
        <f>VLOOKUP(CONCATENATE($F3240," ",$G3240),AllocFactorMatrix,(K$4+1),FALSE)*$E3241</f>
        <v>0</v>
      </c>
      <c r="L3240" s="22">
        <f>VLOOKUP(CONCATENATE($F3240," ",$G3240),AllocFactorMatrix,(L$4+1),FALSE)*$E3241</f>
        <v>0</v>
      </c>
      <c r="M3240" s="22">
        <f t="shared" si="1499"/>
        <v>0</v>
      </c>
      <c r="N3240" s="22">
        <f>VLOOKUP(CONCATENATE($F3240," ",$G3240),AllocFactorMatrix,(N$4+1),FALSE)*$E3241</f>
        <v>0</v>
      </c>
      <c r="O3240" s="22">
        <f>VLOOKUP(CONCATENATE($F3240," ",$G3240),AllocFactorMatrix,(O$4+1),FALSE)*$E3241</f>
        <v>0</v>
      </c>
      <c r="P3240" s="22">
        <f>VLOOKUP(CONCATENATE($F3240," ",$G3240),AllocFactorMatrix,(P$4+1),FALSE)*$E3241</f>
        <v>0</v>
      </c>
      <c r="Q3240" s="22">
        <f>VLOOKUP(CONCATENATE($F3240," ",$G3240),AllocFactorMatrix,(Q$4+1),FALSE)*$E3241</f>
        <v>0</v>
      </c>
      <c r="R3240" s="22">
        <f t="shared" si="1500"/>
        <v>0</v>
      </c>
      <c r="S3240" s="22">
        <f>VLOOKUP(CONCATENATE($F3240," ",$G3240),AllocFactorMatrix,(S$4+1),FALSE)*$E3241</f>
        <v>0</v>
      </c>
      <c r="T3240" s="22">
        <f>VLOOKUP(CONCATENATE($F3240," ",$G3240),AllocFactorMatrix,(T$4+1),FALSE)*$E3241</f>
        <v>0</v>
      </c>
      <c r="U3240" s="22">
        <f>VLOOKUP(CONCATENATE($F3240," ",$G3240),AllocFactorMatrix,(U$4+1),FALSE)*$E3241</f>
        <v>0</v>
      </c>
      <c r="V3240" s="22">
        <f>VLOOKUP(CONCATENATE($F3240," ",$G3240),AllocFactorMatrix,(V$4+1),FALSE)*$E3241</f>
        <v>0</v>
      </c>
      <c r="W3240" s="22">
        <f t="shared" si="1502"/>
        <v>0</v>
      </c>
      <c r="X3240" s="22">
        <f>VLOOKUP(CONCATENATE($F3240," ",$G3240),AllocFactorMatrix,(X$4+1),FALSE)*$E3241</f>
        <v>0</v>
      </c>
      <c r="Y3240" s="22">
        <f>VLOOKUP(CONCATENATE($F3240," ",$G3240),AllocFactorMatrix,(Y$4+1),FALSE)*$E3241</f>
        <v>0</v>
      </c>
      <c r="Z3240" s="22">
        <f t="shared" si="1501"/>
        <v>0</v>
      </c>
      <c r="AA3240" s="22">
        <f>VLOOKUP(CONCATENATE($F3240," ",$G3240),AllocFactorMatrix,(AA$4+1),FALSE)*$E3241</f>
        <v>0</v>
      </c>
      <c r="AB3240" s="22">
        <f>VLOOKUP(CONCATENATE($F3240," ",$G3240),AllocFactorMatrix,(AB$4+1),FALSE)*$E3241</f>
        <v>0</v>
      </c>
      <c r="AC3240" s="22">
        <f>VLOOKUP(CONCATENATE($F3240," ",$G3240),AllocFactorMatrix,(AC$4+1),FALSE)*$E3241</f>
        <v>0</v>
      </c>
    </row>
    <row r="3241" spans="3:29" collapsed="1">
      <c r="D3241" s="17" t="s">
        <v>591</v>
      </c>
      <c r="E3241" s="19">
        <v>0</v>
      </c>
      <c r="F3241" s="42" t="s">
        <v>29</v>
      </c>
      <c r="G3241" s="17" t="str">
        <f>$G$15</f>
        <v>TOTAL</v>
      </c>
      <c r="H3241" s="21">
        <f t="shared" si="1498"/>
        <v>0</v>
      </c>
      <c r="I3241" s="22">
        <f>VLOOKUP(CONCATENATE($F3241," ",$G3241),AllocFactorMatrix,(I$4+1),FALSE)*$E3241</f>
        <v>0</v>
      </c>
      <c r="J3241" s="22">
        <f>VLOOKUP(CONCATENATE($F3241," ",$G3241),AllocFactorMatrix,(J$4+1),FALSE)*$E3241</f>
        <v>0</v>
      </c>
      <c r="K3241" s="22">
        <f>VLOOKUP(CONCATENATE($F3241," ",$G3241),AllocFactorMatrix,(K$4+1),FALSE)*$E3241</f>
        <v>0</v>
      </c>
      <c r="L3241" s="22">
        <f>VLOOKUP(CONCATENATE($F3241," ",$G3241),AllocFactorMatrix,(L$4+1),FALSE)*$E3241</f>
        <v>0</v>
      </c>
      <c r="M3241" s="22">
        <f t="shared" si="1499"/>
        <v>0</v>
      </c>
      <c r="N3241" s="22">
        <f>VLOOKUP(CONCATENATE($F3241," ",$G3241),AllocFactorMatrix,(N$4+1),FALSE)*$E3241</f>
        <v>0</v>
      </c>
      <c r="O3241" s="22">
        <f>VLOOKUP(CONCATENATE($F3241," ",$G3241),AllocFactorMatrix,(O$4+1),FALSE)*$E3241</f>
        <v>0</v>
      </c>
      <c r="P3241" s="22">
        <f>VLOOKUP(CONCATENATE($F3241," ",$G3241),AllocFactorMatrix,(P$4+1),FALSE)*$E3241</f>
        <v>0</v>
      </c>
      <c r="Q3241" s="22">
        <f>VLOOKUP(CONCATENATE($F3241," ",$G3241),AllocFactorMatrix,(Q$4+1),FALSE)*$E3241</f>
        <v>0</v>
      </c>
      <c r="R3241" s="22">
        <f t="shared" si="1500"/>
        <v>0</v>
      </c>
      <c r="S3241" s="22">
        <f>VLOOKUP(CONCATENATE($F3241," ",$G3241),AllocFactorMatrix,(S$4+1),FALSE)*$E3241</f>
        <v>0</v>
      </c>
      <c r="T3241" s="22">
        <f>VLOOKUP(CONCATENATE($F3241," ",$G3241),AllocFactorMatrix,(T$4+1),FALSE)*$E3241</f>
        <v>0</v>
      </c>
      <c r="U3241" s="22">
        <f>VLOOKUP(CONCATENATE($F3241," ",$G3241),AllocFactorMatrix,(U$4+1),FALSE)*$E3241</f>
        <v>0</v>
      </c>
      <c r="V3241" s="22">
        <f>VLOOKUP(CONCATENATE($F3241," ",$G3241),AllocFactorMatrix,(V$4+1),FALSE)*$E3241</f>
        <v>0</v>
      </c>
      <c r="W3241" s="22">
        <f t="shared" si="1502"/>
        <v>0</v>
      </c>
      <c r="X3241" s="22">
        <f>VLOOKUP(CONCATENATE($F3241," ",$G3241),AllocFactorMatrix,(X$4+1),FALSE)*$E3241</f>
        <v>0</v>
      </c>
      <c r="Y3241" s="22">
        <f>VLOOKUP(CONCATENATE($F3241," ",$G3241),AllocFactorMatrix,(Y$4+1),FALSE)*$E3241</f>
        <v>0</v>
      </c>
      <c r="Z3241" s="22">
        <f t="shared" si="1501"/>
        <v>0</v>
      </c>
      <c r="AA3241" s="22">
        <f>VLOOKUP(CONCATENATE($F3241," ",$G3241),AllocFactorMatrix,(AA$4+1),FALSE)*$E3241</f>
        <v>0</v>
      </c>
      <c r="AB3241" s="22">
        <f>VLOOKUP(CONCATENATE($F3241," ",$G3241),AllocFactorMatrix,(AB$4+1),FALSE)*$E3241</f>
        <v>0</v>
      </c>
      <c r="AC3241" s="22">
        <f>VLOOKUP(CONCATENATE($F3241," ",$G3241),AllocFactorMatrix,(AC$4+1),FALSE)*$E3241</f>
        <v>0</v>
      </c>
    </row>
    <row r="3242" spans="3:29" hidden="1" outlineLevel="1">
      <c r="F3242" s="42" t="str">
        <f>F3249</f>
        <v>PROD_ENERGY</v>
      </c>
      <c r="G3242" s="17" t="str">
        <f>$G$8</f>
        <v>PRODUCTION</v>
      </c>
      <c r="H3242" s="21">
        <f t="shared" si="1498"/>
        <v>0</v>
      </c>
      <c r="I3242" s="22">
        <f>VLOOKUP(CONCATENATE($F3242," ",$G3242),AllocFactorMatrix,(I$4+1),FALSE)*$E3249</f>
        <v>0</v>
      </c>
      <c r="J3242" s="22">
        <f>VLOOKUP(CONCATENATE($F3242," ",$G3242),AllocFactorMatrix,(J$4+1),FALSE)*$E3249</f>
        <v>0</v>
      </c>
      <c r="K3242" s="22">
        <f>VLOOKUP(CONCATENATE($F3242," ",$G3242),AllocFactorMatrix,(K$4+1),FALSE)*$E3249</f>
        <v>0</v>
      </c>
      <c r="L3242" s="22">
        <f>VLOOKUP(CONCATENATE($F3242," ",$G3242),AllocFactorMatrix,(L$4+1),FALSE)*$E3249</f>
        <v>0</v>
      </c>
      <c r="M3242" s="22">
        <f t="shared" ref="M3242:M3249" si="1503">SUBTOTAL(9,J3242:L3242)</f>
        <v>0</v>
      </c>
      <c r="N3242" s="22">
        <f>VLOOKUP(CONCATENATE($F3242," ",$G3242),AllocFactorMatrix,(N$4+1),FALSE)*$E3249</f>
        <v>0</v>
      </c>
      <c r="O3242" s="22">
        <f>VLOOKUP(CONCATENATE($F3242," ",$G3242),AllocFactorMatrix,(O$4+1),FALSE)*$E3249</f>
        <v>0</v>
      </c>
      <c r="P3242" s="22">
        <f>VLOOKUP(CONCATENATE($F3242," ",$G3242),AllocFactorMatrix,(P$4+1),FALSE)*$E3249</f>
        <v>0</v>
      </c>
      <c r="Q3242" s="22">
        <f>VLOOKUP(CONCATENATE($F3242," ",$G3242),AllocFactorMatrix,(Q$4+1),FALSE)*$E3249</f>
        <v>0</v>
      </c>
      <c r="R3242" s="22">
        <f t="shared" ref="R3242:R3249" si="1504">SUBTOTAL(9,N3242:Q3242)</f>
        <v>0</v>
      </c>
      <c r="S3242" s="22">
        <f>VLOOKUP(CONCATENATE($F3242," ",$G3242),AllocFactorMatrix,(S$4+1),FALSE)*$E3249</f>
        <v>0</v>
      </c>
      <c r="T3242" s="22">
        <f>VLOOKUP(CONCATENATE($F3242," ",$G3242),AllocFactorMatrix,(T$4+1),FALSE)*$E3249</f>
        <v>0</v>
      </c>
      <c r="U3242" s="22">
        <f>VLOOKUP(CONCATENATE($F3242," ",$G3242),AllocFactorMatrix,(U$4+1),FALSE)*$E3249</f>
        <v>0</v>
      </c>
      <c r="V3242" s="22">
        <f>VLOOKUP(CONCATENATE($F3242," ",$G3242),AllocFactorMatrix,(V$4+1),FALSE)*$E3249</f>
        <v>0</v>
      </c>
      <c r="W3242" s="22">
        <f>SUBTOTAL(9,S3242:V3242)</f>
        <v>0</v>
      </c>
      <c r="X3242" s="22">
        <f>VLOOKUP(CONCATENATE($F3242," ",$G3242),AllocFactorMatrix,(X$4+1),FALSE)*$E3249</f>
        <v>0</v>
      </c>
      <c r="Y3242" s="22">
        <f>VLOOKUP(CONCATENATE($F3242," ",$G3242),AllocFactorMatrix,(Y$4+1),FALSE)*$E3249</f>
        <v>0</v>
      </c>
      <c r="Z3242" s="22">
        <f t="shared" ref="Z3242:Z3249" si="1505">SUBTOTAL(9,X3242:Y3242)</f>
        <v>0</v>
      </c>
      <c r="AA3242" s="22">
        <f>VLOOKUP(CONCATENATE($F3242," ",$G3242),AllocFactorMatrix,(AA$4+1),FALSE)*$E3249</f>
        <v>0</v>
      </c>
      <c r="AB3242" s="22">
        <f>VLOOKUP(CONCATENATE($F3242," ",$G3242),AllocFactorMatrix,(AB$4+1),FALSE)*$E3249</f>
        <v>0</v>
      </c>
      <c r="AC3242" s="22">
        <f>VLOOKUP(CONCATENATE($F3242," ",$G3242),AllocFactorMatrix,(AC$4+1),FALSE)*$E3249</f>
        <v>0</v>
      </c>
    </row>
    <row r="3243" spans="3:29" hidden="1" outlineLevel="1">
      <c r="F3243" s="42" t="str">
        <f>F3249</f>
        <v>PROD_ENERGY</v>
      </c>
      <c r="G3243" s="17" t="str">
        <f>$G$9</f>
        <v>BULKTRAN</v>
      </c>
      <c r="H3243" s="21">
        <f t="shared" si="1498"/>
        <v>0</v>
      </c>
      <c r="I3243" s="22">
        <f>VLOOKUP(CONCATENATE($F3243," ",$G3243),AllocFactorMatrix,(I$4+1),FALSE)*$E3249</f>
        <v>0</v>
      </c>
      <c r="J3243" s="22">
        <f>VLOOKUP(CONCATENATE($F3243," ",$G3243),AllocFactorMatrix,(J$4+1),FALSE)*$E3249</f>
        <v>0</v>
      </c>
      <c r="K3243" s="22">
        <f>VLOOKUP(CONCATENATE($F3243," ",$G3243),AllocFactorMatrix,(K$4+1),FALSE)*$E3249</f>
        <v>0</v>
      </c>
      <c r="L3243" s="22">
        <f>VLOOKUP(CONCATENATE($F3243," ",$G3243),AllocFactorMatrix,(L$4+1),FALSE)*$E3249</f>
        <v>0</v>
      </c>
      <c r="M3243" s="22">
        <f t="shared" si="1503"/>
        <v>0</v>
      </c>
      <c r="N3243" s="22">
        <f>VLOOKUP(CONCATENATE($F3243," ",$G3243),AllocFactorMatrix,(N$4+1),FALSE)*$E3249</f>
        <v>0</v>
      </c>
      <c r="O3243" s="22">
        <f>VLOOKUP(CONCATENATE($F3243," ",$G3243),AllocFactorMatrix,(O$4+1),FALSE)*$E3249</f>
        <v>0</v>
      </c>
      <c r="P3243" s="22">
        <f>VLOOKUP(CONCATENATE($F3243," ",$G3243),AllocFactorMatrix,(P$4+1),FALSE)*$E3249</f>
        <v>0</v>
      </c>
      <c r="Q3243" s="22">
        <f>VLOOKUP(CONCATENATE($F3243," ",$G3243),AllocFactorMatrix,(Q$4+1),FALSE)*$E3249</f>
        <v>0</v>
      </c>
      <c r="R3243" s="22">
        <f t="shared" si="1504"/>
        <v>0</v>
      </c>
      <c r="S3243" s="22">
        <f>VLOOKUP(CONCATENATE($F3243," ",$G3243),AllocFactorMatrix,(S$4+1),FALSE)*$E3249</f>
        <v>0</v>
      </c>
      <c r="T3243" s="22">
        <f>VLOOKUP(CONCATENATE($F3243," ",$G3243),AllocFactorMatrix,(T$4+1),FALSE)*$E3249</f>
        <v>0</v>
      </c>
      <c r="U3243" s="22">
        <f>VLOOKUP(CONCATENATE($F3243," ",$G3243),AllocFactorMatrix,(U$4+1),FALSE)*$E3249</f>
        <v>0</v>
      </c>
      <c r="V3243" s="22">
        <f>VLOOKUP(CONCATENATE($F3243," ",$G3243),AllocFactorMatrix,(V$4+1),FALSE)*$E3249</f>
        <v>0</v>
      </c>
      <c r="W3243" s="22">
        <f t="shared" ref="W3243:W3249" si="1506">SUBTOTAL(9,S3243:V3243)</f>
        <v>0</v>
      </c>
      <c r="X3243" s="22">
        <f>VLOOKUP(CONCATENATE($F3243," ",$G3243),AllocFactorMatrix,(X$4+1),FALSE)*$E3249</f>
        <v>0</v>
      </c>
      <c r="Y3243" s="22">
        <f>VLOOKUP(CONCATENATE($F3243," ",$G3243),AllocFactorMatrix,(Y$4+1),FALSE)*$E3249</f>
        <v>0</v>
      </c>
      <c r="Z3243" s="22">
        <f t="shared" si="1505"/>
        <v>0</v>
      </c>
      <c r="AA3243" s="22">
        <f>VLOOKUP(CONCATENATE($F3243," ",$G3243),AllocFactorMatrix,(AA$4+1),FALSE)*$E3249</f>
        <v>0</v>
      </c>
      <c r="AB3243" s="22">
        <f>VLOOKUP(CONCATENATE($F3243," ",$G3243),AllocFactorMatrix,(AB$4+1),FALSE)*$E3249</f>
        <v>0</v>
      </c>
      <c r="AC3243" s="22">
        <f>VLOOKUP(CONCATENATE($F3243," ",$G3243),AllocFactorMatrix,(AC$4+1),FALSE)*$E3249</f>
        <v>0</v>
      </c>
    </row>
    <row r="3244" spans="3:29" hidden="1" outlineLevel="1">
      <c r="F3244" s="42" t="str">
        <f>F3249</f>
        <v>PROD_ENERGY</v>
      </c>
      <c r="G3244" s="17" t="str">
        <f>$G$10</f>
        <v>SUBTRAN</v>
      </c>
      <c r="H3244" s="21">
        <f t="shared" si="1498"/>
        <v>0</v>
      </c>
      <c r="I3244" s="22">
        <f>VLOOKUP(CONCATENATE($F3244," ",$G3244),AllocFactorMatrix,(I$4+1),FALSE)*$E3249</f>
        <v>0</v>
      </c>
      <c r="J3244" s="22">
        <f>VLOOKUP(CONCATENATE($F3244," ",$G3244),AllocFactorMatrix,(J$4+1),FALSE)*$E3249</f>
        <v>0</v>
      </c>
      <c r="K3244" s="22">
        <f>VLOOKUP(CONCATENATE($F3244," ",$G3244),AllocFactorMatrix,(K$4+1),FALSE)*$E3249</f>
        <v>0</v>
      </c>
      <c r="L3244" s="22">
        <f>VLOOKUP(CONCATENATE($F3244," ",$G3244),AllocFactorMatrix,(L$4+1),FALSE)*$E3249</f>
        <v>0</v>
      </c>
      <c r="M3244" s="22">
        <f t="shared" si="1503"/>
        <v>0</v>
      </c>
      <c r="N3244" s="22">
        <f>VLOOKUP(CONCATENATE($F3244," ",$G3244),AllocFactorMatrix,(N$4+1),FALSE)*$E3249</f>
        <v>0</v>
      </c>
      <c r="O3244" s="22">
        <f>VLOOKUP(CONCATENATE($F3244," ",$G3244),AllocFactorMatrix,(O$4+1),FALSE)*$E3249</f>
        <v>0</v>
      </c>
      <c r="P3244" s="22">
        <f>VLOOKUP(CONCATENATE($F3244," ",$G3244),AllocFactorMatrix,(P$4+1),FALSE)*$E3249</f>
        <v>0</v>
      </c>
      <c r="Q3244" s="22">
        <f>VLOOKUP(CONCATENATE($F3244," ",$G3244),AllocFactorMatrix,(Q$4+1),FALSE)*$E3249</f>
        <v>0</v>
      </c>
      <c r="R3244" s="22">
        <f t="shared" si="1504"/>
        <v>0</v>
      </c>
      <c r="S3244" s="22">
        <f>VLOOKUP(CONCATENATE($F3244," ",$G3244),AllocFactorMatrix,(S$4+1),FALSE)*$E3249</f>
        <v>0</v>
      </c>
      <c r="T3244" s="22">
        <f>VLOOKUP(CONCATENATE($F3244," ",$G3244),AllocFactorMatrix,(T$4+1),FALSE)*$E3249</f>
        <v>0</v>
      </c>
      <c r="U3244" s="22">
        <f>VLOOKUP(CONCATENATE($F3244," ",$G3244),AllocFactorMatrix,(U$4+1),FALSE)*$E3249</f>
        <v>0</v>
      </c>
      <c r="V3244" s="22">
        <f>VLOOKUP(CONCATENATE($F3244," ",$G3244),AllocFactorMatrix,(V$4+1),FALSE)*$E3249</f>
        <v>0</v>
      </c>
      <c r="W3244" s="22">
        <f t="shared" si="1506"/>
        <v>0</v>
      </c>
      <c r="X3244" s="22">
        <f>VLOOKUP(CONCATENATE($F3244," ",$G3244),AllocFactorMatrix,(X$4+1),FALSE)*$E3249</f>
        <v>0</v>
      </c>
      <c r="Y3244" s="22">
        <f>VLOOKUP(CONCATENATE($F3244," ",$G3244),AllocFactorMatrix,(Y$4+1),FALSE)*$E3249</f>
        <v>0</v>
      </c>
      <c r="Z3244" s="22">
        <f t="shared" si="1505"/>
        <v>0</v>
      </c>
      <c r="AA3244" s="22">
        <f>VLOOKUP(CONCATENATE($F3244," ",$G3244),AllocFactorMatrix,(AA$4+1),FALSE)*$E3249</f>
        <v>0</v>
      </c>
      <c r="AB3244" s="22">
        <f>VLOOKUP(CONCATENATE($F3244," ",$G3244),AllocFactorMatrix,(AB$4+1),FALSE)*$E3249</f>
        <v>0</v>
      </c>
      <c r="AC3244" s="22">
        <f>VLOOKUP(CONCATENATE($F3244," ",$G3244),AllocFactorMatrix,(AC$4+1),FALSE)*$E3249</f>
        <v>0</v>
      </c>
    </row>
    <row r="3245" spans="3:29" hidden="1" outlineLevel="1">
      <c r="F3245" s="42" t="str">
        <f>F3249</f>
        <v>PROD_ENERGY</v>
      </c>
      <c r="G3245" s="17" t="str">
        <f>$G$11</f>
        <v>DISTPRI</v>
      </c>
      <c r="H3245" s="21">
        <f t="shared" si="1498"/>
        <v>0</v>
      </c>
      <c r="I3245" s="22">
        <f>VLOOKUP(CONCATENATE($F3245," ",$G3245),AllocFactorMatrix,(I$4+1),FALSE)*$E3249</f>
        <v>0</v>
      </c>
      <c r="J3245" s="22">
        <f>VLOOKUP(CONCATENATE($F3245," ",$G3245),AllocFactorMatrix,(J$4+1),FALSE)*$E3249</f>
        <v>0</v>
      </c>
      <c r="K3245" s="22">
        <f>VLOOKUP(CONCATENATE($F3245," ",$G3245),AllocFactorMatrix,(K$4+1),FALSE)*$E3249</f>
        <v>0</v>
      </c>
      <c r="L3245" s="22">
        <f>VLOOKUP(CONCATENATE($F3245," ",$G3245),AllocFactorMatrix,(L$4+1),FALSE)*$E3249</f>
        <v>0</v>
      </c>
      <c r="M3245" s="22">
        <f t="shared" si="1503"/>
        <v>0</v>
      </c>
      <c r="N3245" s="22">
        <f>VLOOKUP(CONCATENATE($F3245," ",$G3245),AllocFactorMatrix,(N$4+1),FALSE)*$E3249</f>
        <v>0</v>
      </c>
      <c r="O3245" s="22">
        <f>VLOOKUP(CONCATENATE($F3245," ",$G3245),AllocFactorMatrix,(O$4+1),FALSE)*$E3249</f>
        <v>0</v>
      </c>
      <c r="P3245" s="22">
        <f>VLOOKUP(CONCATENATE($F3245," ",$G3245),AllocFactorMatrix,(P$4+1),FALSE)*$E3249</f>
        <v>0</v>
      </c>
      <c r="Q3245" s="22">
        <f>VLOOKUP(CONCATENATE($F3245," ",$G3245),AllocFactorMatrix,(Q$4+1),FALSE)*$E3249</f>
        <v>0</v>
      </c>
      <c r="R3245" s="22">
        <f t="shared" si="1504"/>
        <v>0</v>
      </c>
      <c r="S3245" s="22">
        <f>VLOOKUP(CONCATENATE($F3245," ",$G3245),AllocFactorMatrix,(S$4+1),FALSE)*$E3249</f>
        <v>0</v>
      </c>
      <c r="T3245" s="22">
        <f>VLOOKUP(CONCATENATE($F3245," ",$G3245),AllocFactorMatrix,(T$4+1),FALSE)*$E3249</f>
        <v>0</v>
      </c>
      <c r="U3245" s="22">
        <f>VLOOKUP(CONCATENATE($F3245," ",$G3245),AllocFactorMatrix,(U$4+1),FALSE)*$E3249</f>
        <v>0</v>
      </c>
      <c r="V3245" s="22">
        <f>VLOOKUP(CONCATENATE($F3245," ",$G3245),AllocFactorMatrix,(V$4+1),FALSE)*$E3249</f>
        <v>0</v>
      </c>
      <c r="W3245" s="22">
        <f t="shared" si="1506"/>
        <v>0</v>
      </c>
      <c r="X3245" s="22">
        <f>VLOOKUP(CONCATENATE($F3245," ",$G3245),AllocFactorMatrix,(X$4+1),FALSE)*$E3249</f>
        <v>0</v>
      </c>
      <c r="Y3245" s="22">
        <f>VLOOKUP(CONCATENATE($F3245," ",$G3245),AllocFactorMatrix,(Y$4+1),FALSE)*$E3249</f>
        <v>0</v>
      </c>
      <c r="Z3245" s="22">
        <f t="shared" si="1505"/>
        <v>0</v>
      </c>
      <c r="AA3245" s="22">
        <f>VLOOKUP(CONCATENATE($F3245," ",$G3245),AllocFactorMatrix,(AA$4+1),FALSE)*$E3249</f>
        <v>0</v>
      </c>
      <c r="AB3245" s="22">
        <f>VLOOKUP(CONCATENATE($F3245," ",$G3245),AllocFactorMatrix,(AB$4+1),FALSE)*$E3249</f>
        <v>0</v>
      </c>
      <c r="AC3245" s="22">
        <f>VLOOKUP(CONCATENATE($F3245," ",$G3245),AllocFactorMatrix,(AC$4+1),FALSE)*$E3249</f>
        <v>0</v>
      </c>
    </row>
    <row r="3246" spans="3:29" hidden="1" outlineLevel="1">
      <c r="F3246" s="42" t="str">
        <f>F3249</f>
        <v>PROD_ENERGY</v>
      </c>
      <c r="G3246" s="17" t="str">
        <f>$G$12</f>
        <v>DISTSEC</v>
      </c>
      <c r="H3246" s="21">
        <f t="shared" si="1498"/>
        <v>0</v>
      </c>
      <c r="I3246" s="22">
        <f>VLOOKUP(CONCATENATE($F3246," ",$G3246),AllocFactorMatrix,(I$4+1),FALSE)*$E3249</f>
        <v>0</v>
      </c>
      <c r="J3246" s="22">
        <f>VLOOKUP(CONCATENATE($F3246," ",$G3246),AllocFactorMatrix,(J$4+1),FALSE)*$E3249</f>
        <v>0</v>
      </c>
      <c r="K3246" s="22">
        <f>VLOOKUP(CONCATENATE($F3246," ",$G3246),AllocFactorMatrix,(K$4+1),FALSE)*$E3249</f>
        <v>0</v>
      </c>
      <c r="L3246" s="22">
        <f>VLOOKUP(CONCATENATE($F3246," ",$G3246),AllocFactorMatrix,(L$4+1),FALSE)*$E3249</f>
        <v>0</v>
      </c>
      <c r="M3246" s="22">
        <f t="shared" si="1503"/>
        <v>0</v>
      </c>
      <c r="N3246" s="22">
        <f>VLOOKUP(CONCATENATE($F3246," ",$G3246),AllocFactorMatrix,(N$4+1),FALSE)*$E3249</f>
        <v>0</v>
      </c>
      <c r="O3246" s="22">
        <f>VLOOKUP(CONCATENATE($F3246," ",$G3246),AllocFactorMatrix,(O$4+1),FALSE)*$E3249</f>
        <v>0</v>
      </c>
      <c r="P3246" s="22">
        <f>VLOOKUP(CONCATENATE($F3246," ",$G3246),AllocFactorMatrix,(P$4+1),FALSE)*$E3249</f>
        <v>0</v>
      </c>
      <c r="Q3246" s="22">
        <f>VLOOKUP(CONCATENATE($F3246," ",$G3246),AllocFactorMatrix,(Q$4+1),FALSE)*$E3249</f>
        <v>0</v>
      </c>
      <c r="R3246" s="22">
        <f t="shared" si="1504"/>
        <v>0</v>
      </c>
      <c r="S3246" s="22">
        <f>VLOOKUP(CONCATENATE($F3246," ",$G3246),AllocFactorMatrix,(S$4+1),FALSE)*$E3249</f>
        <v>0</v>
      </c>
      <c r="T3246" s="22">
        <f>VLOOKUP(CONCATENATE($F3246," ",$G3246),AllocFactorMatrix,(T$4+1),FALSE)*$E3249</f>
        <v>0</v>
      </c>
      <c r="U3246" s="22">
        <f>VLOOKUP(CONCATENATE($F3246," ",$G3246),AllocFactorMatrix,(U$4+1),FALSE)*$E3249</f>
        <v>0</v>
      </c>
      <c r="V3246" s="22">
        <f>VLOOKUP(CONCATENATE($F3246," ",$G3246),AllocFactorMatrix,(V$4+1),FALSE)*$E3249</f>
        <v>0</v>
      </c>
      <c r="W3246" s="22">
        <f t="shared" si="1506"/>
        <v>0</v>
      </c>
      <c r="X3246" s="22">
        <f>VLOOKUP(CONCATENATE($F3246," ",$G3246),AllocFactorMatrix,(X$4+1),FALSE)*$E3249</f>
        <v>0</v>
      </c>
      <c r="Y3246" s="22">
        <f>VLOOKUP(CONCATENATE($F3246," ",$G3246),AllocFactorMatrix,(Y$4+1),FALSE)*$E3249</f>
        <v>0</v>
      </c>
      <c r="Z3246" s="22">
        <f t="shared" si="1505"/>
        <v>0</v>
      </c>
      <c r="AA3246" s="22">
        <f>VLOOKUP(CONCATENATE($F3246," ",$G3246),AllocFactorMatrix,(AA$4+1),FALSE)*$E3249</f>
        <v>0</v>
      </c>
      <c r="AB3246" s="22">
        <f>VLOOKUP(CONCATENATE($F3246," ",$G3246),AllocFactorMatrix,(AB$4+1),FALSE)*$E3249</f>
        <v>0</v>
      </c>
      <c r="AC3246" s="22">
        <f>VLOOKUP(CONCATENATE($F3246," ",$G3246),AllocFactorMatrix,(AC$4+1),FALSE)*$E3249</f>
        <v>0</v>
      </c>
    </row>
    <row r="3247" spans="3:29" hidden="1" outlineLevel="1">
      <c r="F3247" s="42" t="str">
        <f>F3249</f>
        <v>PROD_ENERGY</v>
      </c>
      <c r="G3247" s="17" t="str">
        <f>$G$13</f>
        <v>ENERGY</v>
      </c>
      <c r="H3247" s="21">
        <f t="shared" si="1498"/>
        <v>0</v>
      </c>
      <c r="I3247" s="22">
        <f>VLOOKUP(CONCATENATE($F3247," ",$G3247),AllocFactorMatrix,(I$4+1),FALSE)*$E3249</f>
        <v>0</v>
      </c>
      <c r="J3247" s="22">
        <f>VLOOKUP(CONCATENATE($F3247," ",$G3247),AllocFactorMatrix,(J$4+1),FALSE)*$E3249</f>
        <v>0</v>
      </c>
      <c r="K3247" s="22">
        <f>VLOOKUP(CONCATENATE($F3247," ",$G3247),AllocFactorMatrix,(K$4+1),FALSE)*$E3249</f>
        <v>0</v>
      </c>
      <c r="L3247" s="22">
        <f>VLOOKUP(CONCATENATE($F3247," ",$G3247),AllocFactorMatrix,(L$4+1),FALSE)*$E3249</f>
        <v>0</v>
      </c>
      <c r="M3247" s="22">
        <f t="shared" si="1503"/>
        <v>0</v>
      </c>
      <c r="N3247" s="22">
        <f>VLOOKUP(CONCATENATE($F3247," ",$G3247),AllocFactorMatrix,(N$4+1),FALSE)*$E3249</f>
        <v>0</v>
      </c>
      <c r="O3247" s="22">
        <f>VLOOKUP(CONCATENATE($F3247," ",$G3247),AllocFactorMatrix,(O$4+1),FALSE)*$E3249</f>
        <v>0</v>
      </c>
      <c r="P3247" s="22">
        <f>VLOOKUP(CONCATENATE($F3247," ",$G3247),AllocFactorMatrix,(P$4+1),FALSE)*$E3249</f>
        <v>0</v>
      </c>
      <c r="Q3247" s="22">
        <f>VLOOKUP(CONCATENATE($F3247," ",$G3247),AllocFactorMatrix,(Q$4+1),FALSE)*$E3249</f>
        <v>0</v>
      </c>
      <c r="R3247" s="22">
        <f t="shared" si="1504"/>
        <v>0</v>
      </c>
      <c r="S3247" s="22">
        <f>VLOOKUP(CONCATENATE($F3247," ",$G3247),AllocFactorMatrix,(S$4+1),FALSE)*$E3249</f>
        <v>0</v>
      </c>
      <c r="T3247" s="22">
        <f>VLOOKUP(CONCATENATE($F3247," ",$G3247),AllocFactorMatrix,(T$4+1),FALSE)*$E3249</f>
        <v>0</v>
      </c>
      <c r="U3247" s="22">
        <f>VLOOKUP(CONCATENATE($F3247," ",$G3247),AllocFactorMatrix,(U$4+1),FALSE)*$E3249</f>
        <v>0</v>
      </c>
      <c r="V3247" s="22">
        <f>VLOOKUP(CONCATENATE($F3247," ",$G3247),AllocFactorMatrix,(V$4+1),FALSE)*$E3249</f>
        <v>0</v>
      </c>
      <c r="W3247" s="22">
        <f t="shared" si="1506"/>
        <v>0</v>
      </c>
      <c r="X3247" s="22">
        <f>VLOOKUP(CONCATENATE($F3247," ",$G3247),AllocFactorMatrix,(X$4+1),FALSE)*$E3249</f>
        <v>0</v>
      </c>
      <c r="Y3247" s="22">
        <f>VLOOKUP(CONCATENATE($F3247," ",$G3247),AllocFactorMatrix,(Y$4+1),FALSE)*$E3249</f>
        <v>0</v>
      </c>
      <c r="Z3247" s="22">
        <f t="shared" si="1505"/>
        <v>0</v>
      </c>
      <c r="AA3247" s="22">
        <f>VLOOKUP(CONCATENATE($F3247," ",$G3247),AllocFactorMatrix,(AA$4+1),FALSE)*$E3249</f>
        <v>0</v>
      </c>
      <c r="AB3247" s="22">
        <f>VLOOKUP(CONCATENATE($F3247," ",$G3247),AllocFactorMatrix,(AB$4+1),FALSE)*$E3249</f>
        <v>0</v>
      </c>
      <c r="AC3247" s="22">
        <f>VLOOKUP(CONCATENATE($F3247," ",$G3247),AllocFactorMatrix,(AC$4+1),FALSE)*$E3249</f>
        <v>0</v>
      </c>
    </row>
    <row r="3248" spans="3:29" hidden="1" outlineLevel="1">
      <c r="F3248" s="42" t="str">
        <f>F3249</f>
        <v>PROD_ENERGY</v>
      </c>
      <c r="G3248" s="17" t="str">
        <f>$G$14</f>
        <v>CUSTOMER</v>
      </c>
      <c r="H3248" s="21">
        <f t="shared" si="1498"/>
        <v>0</v>
      </c>
      <c r="I3248" s="22">
        <f>VLOOKUP(CONCATENATE($F3248," ",$G3248),AllocFactorMatrix,(I$4+1),FALSE)*$E3249</f>
        <v>0</v>
      </c>
      <c r="J3248" s="22">
        <f>VLOOKUP(CONCATENATE($F3248," ",$G3248),AllocFactorMatrix,(J$4+1),FALSE)*$E3249</f>
        <v>0</v>
      </c>
      <c r="K3248" s="22">
        <f>VLOOKUP(CONCATENATE($F3248," ",$G3248),AllocFactorMatrix,(K$4+1),FALSE)*$E3249</f>
        <v>0</v>
      </c>
      <c r="L3248" s="22">
        <f>VLOOKUP(CONCATENATE($F3248," ",$G3248),AllocFactorMatrix,(L$4+1),FALSE)*$E3249</f>
        <v>0</v>
      </c>
      <c r="M3248" s="22">
        <f t="shared" si="1503"/>
        <v>0</v>
      </c>
      <c r="N3248" s="22">
        <f>VLOOKUP(CONCATENATE($F3248," ",$G3248),AllocFactorMatrix,(N$4+1),FALSE)*$E3249</f>
        <v>0</v>
      </c>
      <c r="O3248" s="22">
        <f>VLOOKUP(CONCATENATE($F3248," ",$G3248),AllocFactorMatrix,(O$4+1),FALSE)*$E3249</f>
        <v>0</v>
      </c>
      <c r="P3248" s="22">
        <f>VLOOKUP(CONCATENATE($F3248," ",$G3248),AllocFactorMatrix,(P$4+1),FALSE)*$E3249</f>
        <v>0</v>
      </c>
      <c r="Q3248" s="22">
        <f>VLOOKUP(CONCATENATE($F3248," ",$G3248),AllocFactorMatrix,(Q$4+1),FALSE)*$E3249</f>
        <v>0</v>
      </c>
      <c r="R3248" s="22">
        <f t="shared" si="1504"/>
        <v>0</v>
      </c>
      <c r="S3248" s="22">
        <f>VLOOKUP(CONCATENATE($F3248," ",$G3248),AllocFactorMatrix,(S$4+1),FALSE)*$E3249</f>
        <v>0</v>
      </c>
      <c r="T3248" s="22">
        <f>VLOOKUP(CONCATENATE($F3248," ",$G3248),AllocFactorMatrix,(T$4+1),FALSE)*$E3249</f>
        <v>0</v>
      </c>
      <c r="U3248" s="22">
        <f>VLOOKUP(CONCATENATE($F3248," ",$G3248),AllocFactorMatrix,(U$4+1),FALSE)*$E3249</f>
        <v>0</v>
      </c>
      <c r="V3248" s="22">
        <f>VLOOKUP(CONCATENATE($F3248," ",$G3248),AllocFactorMatrix,(V$4+1),FALSE)*$E3249</f>
        <v>0</v>
      </c>
      <c r="W3248" s="22">
        <f t="shared" si="1506"/>
        <v>0</v>
      </c>
      <c r="X3248" s="22">
        <f>VLOOKUP(CONCATENATE($F3248," ",$G3248),AllocFactorMatrix,(X$4+1),FALSE)*$E3249</f>
        <v>0</v>
      </c>
      <c r="Y3248" s="22">
        <f>VLOOKUP(CONCATENATE($F3248," ",$G3248),AllocFactorMatrix,(Y$4+1),FALSE)*$E3249</f>
        <v>0</v>
      </c>
      <c r="Z3248" s="22">
        <f t="shared" si="1505"/>
        <v>0</v>
      </c>
      <c r="AA3248" s="22">
        <f>VLOOKUP(CONCATENATE($F3248," ",$G3248),AllocFactorMatrix,(AA$4+1),FALSE)*$E3249</f>
        <v>0</v>
      </c>
      <c r="AB3248" s="22">
        <f>VLOOKUP(CONCATENATE($F3248," ",$G3248),AllocFactorMatrix,(AB$4+1),FALSE)*$E3249</f>
        <v>0</v>
      </c>
      <c r="AC3248" s="22">
        <f>VLOOKUP(CONCATENATE($F3248," ",$G3248),AllocFactorMatrix,(AC$4+1),FALSE)*$E3249</f>
        <v>0</v>
      </c>
    </row>
    <row r="3249" spans="4:29" collapsed="1">
      <c r="D3249" s="17" t="s">
        <v>652</v>
      </c>
      <c r="E3249" s="19">
        <v>0</v>
      </c>
      <c r="F3249" s="42" t="s">
        <v>31</v>
      </c>
      <c r="G3249" s="17" t="str">
        <f>$G$15</f>
        <v>TOTAL</v>
      </c>
      <c r="H3249" s="21">
        <f t="shared" si="1498"/>
        <v>0</v>
      </c>
      <c r="I3249" s="22">
        <f>VLOOKUP(CONCATENATE($F3249," ",$G3249),AllocFactorMatrix,(I$4+1),FALSE)*$E3249</f>
        <v>0</v>
      </c>
      <c r="J3249" s="22">
        <f>VLOOKUP(CONCATENATE($F3249," ",$G3249),AllocFactorMatrix,(J$4+1),FALSE)*$E3249</f>
        <v>0</v>
      </c>
      <c r="K3249" s="22">
        <f>VLOOKUP(CONCATENATE($F3249," ",$G3249),AllocFactorMatrix,(K$4+1),FALSE)*$E3249</f>
        <v>0</v>
      </c>
      <c r="L3249" s="22">
        <f>VLOOKUP(CONCATENATE($F3249," ",$G3249),AllocFactorMatrix,(L$4+1),FALSE)*$E3249</f>
        <v>0</v>
      </c>
      <c r="M3249" s="22">
        <f t="shared" si="1503"/>
        <v>0</v>
      </c>
      <c r="N3249" s="22">
        <f>VLOOKUP(CONCATENATE($F3249," ",$G3249),AllocFactorMatrix,(N$4+1),FALSE)*$E3249</f>
        <v>0</v>
      </c>
      <c r="O3249" s="22">
        <f>VLOOKUP(CONCATENATE($F3249," ",$G3249),AllocFactorMatrix,(O$4+1),FALSE)*$E3249</f>
        <v>0</v>
      </c>
      <c r="P3249" s="22">
        <f>VLOOKUP(CONCATENATE($F3249," ",$G3249),AllocFactorMatrix,(P$4+1),FALSE)*$E3249</f>
        <v>0</v>
      </c>
      <c r="Q3249" s="22">
        <f>VLOOKUP(CONCATENATE($F3249," ",$G3249),AllocFactorMatrix,(Q$4+1),FALSE)*$E3249</f>
        <v>0</v>
      </c>
      <c r="R3249" s="22">
        <f t="shared" si="1504"/>
        <v>0</v>
      </c>
      <c r="S3249" s="22">
        <f>VLOOKUP(CONCATENATE($F3249," ",$G3249),AllocFactorMatrix,(S$4+1),FALSE)*$E3249</f>
        <v>0</v>
      </c>
      <c r="T3249" s="22">
        <f>VLOOKUP(CONCATENATE($F3249," ",$G3249),AllocFactorMatrix,(T$4+1),FALSE)*$E3249</f>
        <v>0</v>
      </c>
      <c r="U3249" s="22">
        <f>VLOOKUP(CONCATENATE($F3249," ",$G3249),AllocFactorMatrix,(U$4+1),FALSE)*$E3249</f>
        <v>0</v>
      </c>
      <c r="V3249" s="22">
        <f>VLOOKUP(CONCATENATE($F3249," ",$G3249),AllocFactorMatrix,(V$4+1),FALSE)*$E3249</f>
        <v>0</v>
      </c>
      <c r="W3249" s="22">
        <f t="shared" si="1506"/>
        <v>0</v>
      </c>
      <c r="X3249" s="22">
        <f>VLOOKUP(CONCATENATE($F3249," ",$G3249),AllocFactorMatrix,(X$4+1),FALSE)*$E3249</f>
        <v>0</v>
      </c>
      <c r="Y3249" s="22">
        <f>VLOOKUP(CONCATENATE($F3249," ",$G3249),AllocFactorMatrix,(Y$4+1),FALSE)*$E3249</f>
        <v>0</v>
      </c>
      <c r="Z3249" s="22">
        <f t="shared" si="1505"/>
        <v>0</v>
      </c>
      <c r="AA3249" s="22">
        <f>VLOOKUP(CONCATENATE($F3249," ",$G3249),AllocFactorMatrix,(AA$4+1),FALSE)*$E3249</f>
        <v>0</v>
      </c>
      <c r="AB3249" s="22">
        <f>VLOOKUP(CONCATENATE($F3249," ",$G3249),AllocFactorMatrix,(AB$4+1),FALSE)*$E3249</f>
        <v>0</v>
      </c>
      <c r="AC3249" s="22">
        <f>VLOOKUP(CONCATENATE($F3249," ",$G3249),AllocFactorMatrix,(AC$4+1),FALSE)*$E3249</f>
        <v>0</v>
      </c>
    </row>
    <row r="3250" spans="4:29" hidden="1" outlineLevel="1">
      <c r="F3250" s="42" t="str">
        <f>F3257</f>
        <v>LABOR_M</v>
      </c>
      <c r="G3250" s="17" t="str">
        <f>$G$8</f>
        <v>PRODUCTION</v>
      </c>
      <c r="H3250" s="21">
        <f t="shared" ca="1" si="1498"/>
        <v>-243306.15632577374</v>
      </c>
      <c r="I3250" s="22">
        <f ca="1">VLOOKUP(CONCATENATE($F3250," ",$G3250),AllocFactorMatrix,(I$4+1),FALSE)*$E3257</f>
        <v>-120633.2775091135</v>
      </c>
      <c r="J3250" s="22">
        <f ca="1">VLOOKUP(CONCATENATE($F3250," ",$G3250),AllocFactorMatrix,(J$4+1),FALSE)*$E3257</f>
        <v>-30166.50691917292</v>
      </c>
      <c r="K3250" s="22">
        <f ca="1">VLOOKUP(CONCATENATE($F3250," ",$G3250),AllocFactorMatrix,(K$4+1),FALSE)*$E3257</f>
        <v>-382.32541546453183</v>
      </c>
      <c r="L3250" s="22">
        <f ca="1">VLOOKUP(CONCATENATE($F3250," ",$G3250),AllocFactorMatrix,(L$4+1),FALSE)*$E3257</f>
        <v>-19.135007008775236</v>
      </c>
      <c r="M3250" s="22">
        <f t="shared" ref="M3250:M3257" ca="1" si="1507">SUBTOTAL(9,J3250:L3250)</f>
        <v>-30567.967341646228</v>
      </c>
      <c r="N3250" s="22">
        <f ca="1">VLOOKUP(CONCATENATE($F3250," ",$G3250),AllocFactorMatrix,(N$4+1),FALSE)*$E3257</f>
        <v>-13534.134911763933</v>
      </c>
      <c r="O3250" s="22">
        <f ca="1">VLOOKUP(CONCATENATE($F3250," ",$G3250),AllocFactorMatrix,(O$4+1),FALSE)*$E3257</f>
        <v>-3709.3929436117301</v>
      </c>
      <c r="P3250" s="22">
        <f ca="1">VLOOKUP(CONCATENATE($F3250," ",$G3250),AllocFactorMatrix,(P$4+1),FALSE)*$E3257</f>
        <v>-590.27869377297225</v>
      </c>
      <c r="Q3250" s="22">
        <f ca="1">VLOOKUP(CONCATENATE($F3250," ",$G3250),AllocFactorMatrix,(Q$4+1),FALSE)*$E3257</f>
        <v>0</v>
      </c>
      <c r="R3250" s="22">
        <f t="shared" ref="R3250:R3258" ca="1" si="1508">SUBTOTAL(9,N3250:Q3250)</f>
        <v>-17833.806549148634</v>
      </c>
      <c r="S3250" s="22">
        <f ca="1">VLOOKUP(CONCATENATE($F3250," ",$G3250),AllocFactorMatrix,(S$4+1),FALSE)*$E3257</f>
        <v>-585.04602976640376</v>
      </c>
      <c r="T3250" s="22">
        <f ca="1">VLOOKUP(CONCATENATE($F3250," ",$G3250),AllocFactorMatrix,(T$4+1),FALSE)*$E3257</f>
        <v>-10646.839766717587</v>
      </c>
      <c r="U3250" s="22">
        <f ca="1">VLOOKUP(CONCATENATE($F3250," ",$G3250),AllocFactorMatrix,(U$4+1),FALSE)*$E3257</f>
        <v>-51877.17262019623</v>
      </c>
      <c r="V3250" s="22">
        <f ca="1">VLOOKUP(CONCATENATE($F3250," ",$G3250),AllocFactorMatrix,(V$4+1),FALSE)*$E3257</f>
        <v>-6610.2122569352769</v>
      </c>
      <c r="W3250" s="22">
        <f ca="1">SUBTOTAL(9,S3250:V3250)</f>
        <v>-69719.270673615494</v>
      </c>
      <c r="X3250" s="22">
        <f ca="1">VLOOKUP(CONCATENATE($F3250," ",$G3250),AllocFactorMatrix,(X$4+1),FALSE)*$E3257</f>
        <v>-3785.2090006747408</v>
      </c>
      <c r="Y3250" s="22">
        <f ca="1">VLOOKUP(CONCATENATE($F3250," ",$G3250),AllocFactorMatrix,(Y$4+1),FALSE)*$E3257</f>
        <v>-71.152808886568891</v>
      </c>
      <c r="Z3250" s="22">
        <f t="shared" ref="Z3250:Z3257" ca="1" si="1509">SUBTOTAL(9,X3250:Y3250)</f>
        <v>-3856.3618095613097</v>
      </c>
      <c r="AA3250" s="22">
        <f ca="1">VLOOKUP(CONCATENATE($F3250," ",$G3250),AllocFactorMatrix,(AA$4+1),FALSE)*$E3257</f>
        <v>-55.046524467313525</v>
      </c>
      <c r="AB3250" s="22">
        <f ca="1">VLOOKUP(CONCATENATE($F3250," ",$G3250),AllocFactorMatrix,(AB$4+1),FALSE)*$E3257</f>
        <v>-517.28894116558763</v>
      </c>
      <c r="AC3250" s="22">
        <f ca="1">VLOOKUP(CONCATENATE($F3250," ",$G3250),AllocFactorMatrix,(AC$4+1),FALSE)*$E3257</f>
        <v>-123.1369770556685</v>
      </c>
    </row>
    <row r="3251" spans="4:29" hidden="1" outlineLevel="1">
      <c r="F3251" s="42" t="str">
        <f>F3257</f>
        <v>LABOR_M</v>
      </c>
      <c r="G3251" s="17" t="str">
        <f>$G$9</f>
        <v>BULKTRAN</v>
      </c>
      <c r="H3251" s="21">
        <f t="shared" ca="1" si="1498"/>
        <v>-67653.795432015686</v>
      </c>
      <c r="I3251" s="22">
        <f ca="1">VLOOKUP(CONCATENATE($F3251," ",$G3251),AllocFactorMatrix,(I$4+1),FALSE)*$E3257</f>
        <v>-33543.331587416193</v>
      </c>
      <c r="J3251" s="22">
        <f ca="1">VLOOKUP(CONCATENATE($F3251," ",$G3251),AllocFactorMatrix,(J$4+1),FALSE)*$E3257</f>
        <v>-8388.1095276339493</v>
      </c>
      <c r="K3251" s="22">
        <f ca="1">VLOOKUP(CONCATENATE($F3251," ",$G3251),AllocFactorMatrix,(K$4+1),FALSE)*$E3257</f>
        <v>-106.30953954023674</v>
      </c>
      <c r="L3251" s="22">
        <f ca="1">VLOOKUP(CONCATENATE($F3251," ",$G3251),AllocFactorMatrix,(L$4+1),FALSE)*$E3257</f>
        <v>-5.320686781260596</v>
      </c>
      <c r="M3251" s="22">
        <f t="shared" ca="1" si="1507"/>
        <v>-8499.7397539554458</v>
      </c>
      <c r="N3251" s="22">
        <f ca="1">VLOOKUP(CONCATENATE($F3251," ",$G3251),AllocFactorMatrix,(N$4+1),FALSE)*$E3257</f>
        <v>-3763.3063153724474</v>
      </c>
      <c r="O3251" s="22">
        <f ca="1">VLOOKUP(CONCATENATE($F3251," ",$G3251),AllocFactorMatrix,(O$4+1),FALSE)*$E3257</f>
        <v>-1031.4351070017988</v>
      </c>
      <c r="P3251" s="22">
        <f ca="1">VLOOKUP(CONCATENATE($F3251," ",$G3251),AllocFactorMatrix,(P$4+1),FALSE)*$E3257</f>
        <v>-164.13310127230798</v>
      </c>
      <c r="Q3251" s="22">
        <f ca="1">VLOOKUP(CONCATENATE($F3251," ",$G3251),AllocFactorMatrix,(Q$4+1),FALSE)*$E3257</f>
        <v>0</v>
      </c>
      <c r="R3251" s="22">
        <f t="shared" ca="1" si="1508"/>
        <v>-4958.8745236465538</v>
      </c>
      <c r="S3251" s="22">
        <f ca="1">VLOOKUP(CONCATENATE($F3251," ",$G3251),AllocFactorMatrix,(S$4+1),FALSE)*$E3257</f>
        <v>-162.67810487759738</v>
      </c>
      <c r="T3251" s="22">
        <f ca="1">VLOOKUP(CONCATENATE($F3251," ",$G3251),AllocFactorMatrix,(T$4+1),FALSE)*$E3257</f>
        <v>-2960.4640114840377</v>
      </c>
      <c r="U3251" s="22">
        <f ca="1">VLOOKUP(CONCATENATE($F3251," ",$G3251),AllocFactorMatrix,(U$4+1),FALSE)*$E3257</f>
        <v>-14424.984871072664</v>
      </c>
      <c r="V3251" s="22">
        <f ca="1">VLOOKUP(CONCATENATE($F3251," ",$G3251),AllocFactorMatrix,(V$4+1),FALSE)*$E3257</f>
        <v>-1838.0379458796735</v>
      </c>
      <c r="W3251" s="22">
        <f t="shared" ref="W3251:W3257" ca="1" si="1510">SUBTOTAL(9,S3251:V3251)</f>
        <v>-19386.164933313972</v>
      </c>
      <c r="X3251" s="22">
        <f ca="1">VLOOKUP(CONCATENATE($F3251," ",$G3251),AllocFactorMatrix,(X$4+1),FALSE)*$E3257</f>
        <v>-1052.5165465036234</v>
      </c>
      <c r="Y3251" s="22">
        <f ca="1">VLOOKUP(CONCATENATE($F3251," ",$G3251),AllocFactorMatrix,(Y$4+1),FALSE)*$E3257</f>
        <v>-19.784775073179343</v>
      </c>
      <c r="Z3251" s="22">
        <f t="shared" ca="1" si="1509"/>
        <v>-1072.3013215768028</v>
      </c>
      <c r="AA3251" s="22">
        <f ca="1">VLOOKUP(CONCATENATE($F3251," ",$G3251),AllocFactorMatrix,(AA$4+1),FALSE)*$E3257</f>
        <v>-15.306255960776857</v>
      </c>
      <c r="AB3251" s="22">
        <f ca="1">VLOOKUP(CONCATENATE($F3251," ",$G3251),AllocFactorMatrix,(AB$4+1),FALSE)*$E3257</f>
        <v>-143.83754498181403</v>
      </c>
      <c r="AC3251" s="22">
        <f ca="1">VLOOKUP(CONCATENATE($F3251," ",$G3251),AllocFactorMatrix,(AC$4+1),FALSE)*$E3257</f>
        <v>-34.239511164225149</v>
      </c>
    </row>
    <row r="3252" spans="4:29" hidden="1" outlineLevel="1">
      <c r="F3252" s="42" t="str">
        <f>F3257</f>
        <v>LABOR_M</v>
      </c>
      <c r="G3252" s="17" t="str">
        <f>$G$10</f>
        <v>SUBTRAN</v>
      </c>
      <c r="H3252" s="21">
        <f t="shared" ca="1" si="1498"/>
        <v>-21446.422442362924</v>
      </c>
      <c r="I3252" s="22">
        <f ca="1">VLOOKUP(CONCATENATE($F3252," ",$G3252),AllocFactorMatrix,(I$4+1),FALSE)*$E3257</f>
        <v>-10349.233411587013</v>
      </c>
      <c r="J3252" s="22">
        <f ca="1">VLOOKUP(CONCATENATE($F3252," ",$G3252),AllocFactorMatrix,(J$4+1),FALSE)*$E3257</f>
        <v>-2582.0656928646135</v>
      </c>
      <c r="K3252" s="22">
        <f ca="1">VLOOKUP(CONCATENATE($F3252," ",$G3252),AllocFactorMatrix,(K$4+1),FALSE)*$E3257</f>
        <v>-32.793763331269872</v>
      </c>
      <c r="L3252" s="22">
        <f ca="1">VLOOKUP(CONCATENATE($F3252," ",$G3252),AllocFactorMatrix,(L$4+1),FALSE)*$E3257</f>
        <v>-2.114162386404828</v>
      </c>
      <c r="M3252" s="22">
        <f t="shared" ca="1" si="1507"/>
        <v>-2616.9736185822885</v>
      </c>
      <c r="N3252" s="22">
        <f ca="1">VLOOKUP(CONCATENATE($F3252," ",$G3252),AllocFactorMatrix,(N$4+1),FALSE)*$E3257</f>
        <v>-1146.6496253750861</v>
      </c>
      <c r="O3252" s="22">
        <f ca="1">VLOOKUP(CONCATENATE($F3252," ",$G3252),AllocFactorMatrix,(O$4+1),FALSE)*$E3257</f>
        <v>-314.78500714477099</v>
      </c>
      <c r="P3252" s="22">
        <f ca="1">VLOOKUP(CONCATENATE($F3252," ",$G3252),AllocFactorMatrix,(P$4+1),FALSE)*$E3257</f>
        <v>-63.274117342656602</v>
      </c>
      <c r="Q3252" s="22">
        <f ca="1">VLOOKUP(CONCATENATE($F3252," ",$G3252),AllocFactorMatrix,(Q$4+1),FALSE)*$E3257</f>
        <v>0</v>
      </c>
      <c r="R3252" s="22">
        <f t="shared" ca="1" si="1508"/>
        <v>-1524.7087498625137</v>
      </c>
      <c r="S3252" s="22">
        <f ca="1">VLOOKUP(CONCATENATE($F3252," ",$G3252),AllocFactorMatrix,(S$4+1),FALSE)*$E3257</f>
        <v>-48.591516884488506</v>
      </c>
      <c r="T3252" s="22">
        <f ca="1">VLOOKUP(CONCATENATE($F3252," ",$G3252),AllocFactorMatrix,(T$4+1),FALSE)*$E3257</f>
        <v>-910.36935573576841</v>
      </c>
      <c r="U3252" s="22">
        <f ca="1">VLOOKUP(CONCATENATE($F3252," ",$G3252),AllocFactorMatrix,(U$4+1),FALSE)*$E3257</f>
        <v>-5657.4207630467281</v>
      </c>
      <c r="V3252" s="22">
        <f ca="1">VLOOKUP(CONCATENATE($F3252," ",$G3252),AllocFactorMatrix,(V$4+1),FALSE)*$E3257</f>
        <v>0</v>
      </c>
      <c r="W3252" s="22">
        <f t="shared" ca="1" si="1510"/>
        <v>-6616.3816356669849</v>
      </c>
      <c r="X3252" s="22">
        <f ca="1">VLOOKUP(CONCATENATE($F3252," ",$G3252),AllocFactorMatrix,(X$4+1),FALSE)*$E3257</f>
        <v>-321.61988364785776</v>
      </c>
      <c r="Y3252" s="22">
        <f ca="1">VLOOKUP(CONCATENATE($F3252," ",$G3252),AllocFactorMatrix,(Y$4+1),FALSE)*$E3257</f>
        <v>-6.1692564396353449</v>
      </c>
      <c r="Z3252" s="22">
        <f t="shared" ca="1" si="1509"/>
        <v>-327.78914008749308</v>
      </c>
      <c r="AA3252" s="22">
        <f ca="1">VLOOKUP(CONCATENATE($F3252," ",$G3252),AllocFactorMatrix,(AA$4+1),FALSE)*$E3257</f>
        <v>-4.692390296581773</v>
      </c>
      <c r="AB3252" s="22">
        <f ca="1">VLOOKUP(CONCATENATE($F3252," ",$G3252),AllocFactorMatrix,(AB$4+1),FALSE)*$E3257</f>
        <v>-5.3688087528194686</v>
      </c>
      <c r="AC3252" s="22">
        <f ca="1">VLOOKUP(CONCATENATE($F3252," ",$G3252),AllocFactorMatrix,(AC$4+1),FALSE)*$E3257</f>
        <v>-1.2746875272524478</v>
      </c>
    </row>
    <row r="3253" spans="4:29" hidden="1" outlineLevel="1">
      <c r="F3253" s="42" t="str">
        <f>F3257</f>
        <v>LABOR_M</v>
      </c>
      <c r="G3253" s="17" t="str">
        <f>$G$11</f>
        <v>DISTPRI</v>
      </c>
      <c r="H3253" s="21">
        <f t="shared" ca="1" si="1498"/>
        <v>-38538.87123041274</v>
      </c>
      <c r="I3253" s="22">
        <f ca="1">VLOOKUP(CONCATENATE($F3253," ",$G3253),AllocFactorMatrix,(I$4+1),FALSE)*$E3257</f>
        <v>-25490.375113590297</v>
      </c>
      <c r="J3253" s="22">
        <f ca="1">VLOOKUP(CONCATENATE($F3253," ",$G3253),AllocFactorMatrix,(J$4+1),FALSE)*$E3257</f>
        <v>-6325.6552774394622</v>
      </c>
      <c r="K3253" s="22">
        <f ca="1">VLOOKUP(CONCATENATE($F3253," ",$G3253),AllocFactorMatrix,(K$4+1),FALSE)*$E3257</f>
        <v>-80.30990612458686</v>
      </c>
      <c r="L3253" s="22">
        <f ca="1">VLOOKUP(CONCATENATE($F3253," ",$G3253),AllocFactorMatrix,(L$4+1),FALSE)*$E3257</f>
        <v>0</v>
      </c>
      <c r="M3253" s="22">
        <f t="shared" ca="1" si="1507"/>
        <v>-6405.9651835640489</v>
      </c>
      <c r="N3253" s="22">
        <f ca="1">VLOOKUP(CONCATENATE($F3253," ",$G3253),AllocFactorMatrix,(N$4+1),FALSE)*$E3257</f>
        <v>-2761.1066465249428</v>
      </c>
      <c r="O3253" s="22">
        <f ca="1">VLOOKUP(CONCATENATE($F3253," ",$G3253),AllocFactorMatrix,(O$4+1),FALSE)*$E3257</f>
        <v>-759.28442728936795</v>
      </c>
      <c r="P3253" s="22">
        <f ca="1">VLOOKUP(CONCATENATE($F3253," ",$G3253),AllocFactorMatrix,(P$4+1),FALSE)*$E3257</f>
        <v>0</v>
      </c>
      <c r="Q3253" s="22">
        <f ca="1">VLOOKUP(CONCATENATE($F3253," ",$G3253),AllocFactorMatrix,(Q$4+1),FALSE)*$E3257</f>
        <v>0</v>
      </c>
      <c r="R3253" s="22">
        <f t="shared" ca="1" si="1508"/>
        <v>-3520.3910738143109</v>
      </c>
      <c r="S3253" s="22">
        <f ca="1">VLOOKUP(CONCATENATE($F3253," ",$G3253),AllocFactorMatrix,(S$4+1),FALSE)*$E3257</f>
        <v>-118.31238050344636</v>
      </c>
      <c r="T3253" s="22">
        <f ca="1">VLOOKUP(CONCATENATE($F3253," ",$G3253),AllocFactorMatrix,(T$4+1),FALSE)*$E3257</f>
        <v>-2185.2015814568094</v>
      </c>
      <c r="U3253" s="22">
        <f ca="1">VLOOKUP(CONCATENATE($F3253," ",$G3253),AllocFactorMatrix,(U$4+1),FALSE)*$E3257</f>
        <v>0</v>
      </c>
      <c r="V3253" s="22">
        <f ca="1">VLOOKUP(CONCATENATE($F3253," ",$G3253),AllocFactorMatrix,(V$4+1),FALSE)*$E3257</f>
        <v>0</v>
      </c>
      <c r="W3253" s="22">
        <f t="shared" ca="1" si="1510"/>
        <v>-2303.513961960256</v>
      </c>
      <c r="X3253" s="22">
        <f ca="1">VLOOKUP(CONCATENATE($F3253," ",$G3253),AllocFactorMatrix,(X$4+1),FALSE)*$E3257</f>
        <v>-776.10690796044139</v>
      </c>
      <c r="Y3253" s="22">
        <f ca="1">VLOOKUP(CONCATENATE($F3253," ",$G3253),AllocFactorMatrix,(Y$4+1),FALSE)*$E3257</f>
        <v>-14.905860472842038</v>
      </c>
      <c r="Z3253" s="22">
        <f t="shared" ca="1" si="1509"/>
        <v>-791.01276843328344</v>
      </c>
      <c r="AA3253" s="22">
        <f ca="1">VLOOKUP(CONCATENATE($F3253," ",$G3253),AllocFactorMatrix,(AA$4+1),FALSE)*$E3257</f>
        <v>-11.391850531745009</v>
      </c>
      <c r="AB3253" s="22">
        <f ca="1">VLOOKUP(CONCATENATE($F3253," ",$G3253),AllocFactorMatrix,(AB$4+1),FALSE)*$E3257</f>
        <v>-13.108912262437423</v>
      </c>
      <c r="AC3253" s="22">
        <f ca="1">VLOOKUP(CONCATENATE($F3253," ",$G3253),AllocFactorMatrix,(AC$4+1),FALSE)*$E3257</f>
        <v>-3.1123662563306853</v>
      </c>
    </row>
    <row r="3254" spans="4:29" hidden="1" outlineLevel="1">
      <c r="F3254" s="42" t="str">
        <f>F3257</f>
        <v>LABOR_M</v>
      </c>
      <c r="G3254" s="17" t="str">
        <f>$G$12</f>
        <v>DISTSEC</v>
      </c>
      <c r="H3254" s="21">
        <f t="shared" ca="1" si="1498"/>
        <v>-14124.756277590282</v>
      </c>
      <c r="I3254" s="22">
        <f ca="1">VLOOKUP(CONCATENATE($F3254," ",$G3254),AllocFactorMatrix,(I$4+1),FALSE)*$E3257</f>
        <v>-10740.160126835581</v>
      </c>
      <c r="J3254" s="22">
        <f ca="1">VLOOKUP(CONCATENATE($F3254," ",$G3254),AllocFactorMatrix,(J$4+1),FALSE)*$E3257</f>
        <v>-2167.824861446587</v>
      </c>
      <c r="K3254" s="22">
        <f ca="1">VLOOKUP(CONCATENATE($F3254," ",$G3254),AllocFactorMatrix,(K$4+1),FALSE)*$E3257</f>
        <v>0</v>
      </c>
      <c r="L3254" s="22">
        <f ca="1">VLOOKUP(CONCATENATE($F3254," ",$G3254),AllocFactorMatrix,(L$4+1),FALSE)*$E3257</f>
        <v>0</v>
      </c>
      <c r="M3254" s="22">
        <f t="shared" ca="1" si="1507"/>
        <v>-2167.824861446587</v>
      </c>
      <c r="N3254" s="22">
        <f ca="1">VLOOKUP(CONCATENATE($F3254," ",$G3254),AllocFactorMatrix,(N$4+1),FALSE)*$E3257</f>
        <v>-830.32093061860337</v>
      </c>
      <c r="O3254" s="22">
        <f ca="1">VLOOKUP(CONCATENATE($F3254," ",$G3254),AllocFactorMatrix,(O$4+1),FALSE)*$E3257</f>
        <v>0</v>
      </c>
      <c r="P3254" s="22">
        <f ca="1">VLOOKUP(CONCATENATE($F3254," ",$G3254),AllocFactorMatrix,(P$4+1),FALSE)*$E3257</f>
        <v>0</v>
      </c>
      <c r="Q3254" s="22">
        <f ca="1">VLOOKUP(CONCATENATE($F3254," ",$G3254),AllocFactorMatrix,(Q$4+1),FALSE)*$E3257</f>
        <v>0</v>
      </c>
      <c r="R3254" s="22">
        <f t="shared" ca="1" si="1508"/>
        <v>-830.32093061860337</v>
      </c>
      <c r="S3254" s="22">
        <f ca="1">VLOOKUP(CONCATENATE($F3254," ",$G3254),AllocFactorMatrix,(S$4+1),FALSE)*$E3257</f>
        <v>-29.162613330439349</v>
      </c>
      <c r="T3254" s="22">
        <f ca="1">VLOOKUP(CONCATENATE($F3254," ",$G3254),AllocFactorMatrix,(T$4+1),FALSE)*$E3257</f>
        <v>0</v>
      </c>
      <c r="U3254" s="22">
        <f ca="1">VLOOKUP(CONCATENATE($F3254," ",$G3254),AllocFactorMatrix,(U$4+1),FALSE)*$E3257</f>
        <v>0</v>
      </c>
      <c r="V3254" s="22">
        <f ca="1">VLOOKUP(CONCATENATE($F3254," ",$G3254),AllocFactorMatrix,(V$4+1),FALSE)*$E3257</f>
        <v>0</v>
      </c>
      <c r="W3254" s="22">
        <f t="shared" ca="1" si="1510"/>
        <v>-29.162613330439349</v>
      </c>
      <c r="X3254" s="22">
        <f ca="1">VLOOKUP(CONCATENATE($F3254," ",$G3254),AllocFactorMatrix,(X$4+1),FALSE)*$E3257</f>
        <v>-240.8491036890955</v>
      </c>
      <c r="Y3254" s="22">
        <f ca="1">VLOOKUP(CONCATENATE($F3254," ",$G3254),AllocFactorMatrix,(Y$4+1),FALSE)*$E3257</f>
        <v>0</v>
      </c>
      <c r="Z3254" s="22">
        <f t="shared" ca="1" si="1509"/>
        <v>-240.8491036890955</v>
      </c>
      <c r="AA3254" s="22">
        <f ca="1">VLOOKUP(CONCATENATE($F3254," ",$G3254),AllocFactorMatrix,(AA$4+1),FALSE)*$E3257</f>
        <v>-3.1001523580064272</v>
      </c>
      <c r="AB3254" s="22">
        <f ca="1">VLOOKUP(CONCATENATE($F3254," ",$G3254),AllocFactorMatrix,(AB$4+1),FALSE)*$E3257</f>
        <v>-92.301741168346624</v>
      </c>
      <c r="AC3254" s="22">
        <f ca="1">VLOOKUP(CONCATENATE($F3254," ",$G3254),AllocFactorMatrix,(AC$4+1),FALSE)*$E3257</f>
        <v>-21.036748143615043</v>
      </c>
    </row>
    <row r="3255" spans="4:29" hidden="1" outlineLevel="1">
      <c r="F3255" s="42" t="str">
        <f>F3257</f>
        <v>LABOR_M</v>
      </c>
      <c r="G3255" s="17" t="str">
        <f>$G$13</f>
        <v>ENERGY</v>
      </c>
      <c r="H3255" s="21">
        <f t="shared" ca="1" si="1498"/>
        <v>-142236.10144933706</v>
      </c>
      <c r="I3255" s="22">
        <f ca="1">VLOOKUP(CONCATENATE($F3255," ",$G3255),AllocFactorMatrix,(I$4+1),FALSE)*$E3257</f>
        <v>-52260.195411786583</v>
      </c>
      <c r="J3255" s="22">
        <f ca="1">VLOOKUP(CONCATENATE($F3255," ",$G3255),AllocFactorMatrix,(J$4+1),FALSE)*$E3257</f>
        <v>-16508.390282229742</v>
      </c>
      <c r="K3255" s="22">
        <f ca="1">VLOOKUP(CONCATENATE($F3255," ",$G3255),AllocFactorMatrix,(K$4+1),FALSE)*$E3257</f>
        <v>-206.16599128298941</v>
      </c>
      <c r="L3255" s="22">
        <f ca="1">VLOOKUP(CONCATENATE($F3255," ",$G3255),AllocFactorMatrix,(L$4+1),FALSE)*$E3257</f>
        <v>-10.443900952292102</v>
      </c>
      <c r="M3255" s="22">
        <f t="shared" ca="1" si="1507"/>
        <v>-16725.000174465025</v>
      </c>
      <c r="N3255" s="22">
        <f ca="1">VLOOKUP(CONCATENATE($F3255," ",$G3255),AllocFactorMatrix,(N$4+1),FALSE)*$E3257</f>
        <v>-8363.8825350538282</v>
      </c>
      <c r="O3255" s="22">
        <f ca="1">VLOOKUP(CONCATENATE($F3255," ",$G3255),AllocFactorMatrix,(O$4+1),FALSE)*$E3257</f>
        <v>-2256.3553743359666</v>
      </c>
      <c r="P3255" s="22">
        <f ca="1">VLOOKUP(CONCATENATE($F3255," ",$G3255),AllocFactorMatrix,(P$4+1),FALSE)*$E3257</f>
        <v>-351.60438284184727</v>
      </c>
      <c r="Q3255" s="22">
        <f ca="1">VLOOKUP(CONCATENATE($F3255," ",$G3255),AllocFactorMatrix,(Q$4+1),FALSE)*$E3257</f>
        <v>0</v>
      </c>
      <c r="R3255" s="22">
        <f t="shared" ca="1" si="1508"/>
        <v>-10971.842292231642</v>
      </c>
      <c r="S3255" s="22">
        <f ca="1">VLOOKUP(CONCATENATE($F3255," ",$G3255),AllocFactorMatrix,(S$4+1),FALSE)*$E3257</f>
        <v>-421.22046128476052</v>
      </c>
      <c r="T3255" s="22">
        <f ca="1">VLOOKUP(CONCATENATE($F3255," ",$G3255),AllocFactorMatrix,(T$4+1),FALSE)*$E3257</f>
        <v>-8325.9720402110433</v>
      </c>
      <c r="U3255" s="22">
        <f ca="1">VLOOKUP(CONCATENATE($F3255," ",$G3255),AllocFactorMatrix,(U$4+1),FALSE)*$E3257</f>
        <v>-43770.515220875292</v>
      </c>
      <c r="V3255" s="22">
        <f ca="1">VLOOKUP(CONCATENATE($F3255," ",$G3255),AllocFactorMatrix,(V$4+1),FALSE)*$E3257</f>
        <v>-6120.5553082792312</v>
      </c>
      <c r="W3255" s="22">
        <f t="shared" ca="1" si="1510"/>
        <v>-58638.263030650327</v>
      </c>
      <c r="X3255" s="22">
        <f ca="1">VLOOKUP(CONCATENATE($F3255," ",$G3255),AllocFactorMatrix,(X$4+1),FALSE)*$E3257</f>
        <v>-2351.5693677499512</v>
      </c>
      <c r="Y3255" s="22">
        <f ca="1">VLOOKUP(CONCATENATE($F3255," ",$G3255),AllocFactorMatrix,(Y$4+1),FALSE)*$E3257</f>
        <v>-44.466206343278394</v>
      </c>
      <c r="Z3255" s="22">
        <f t="shared" ca="1" si="1509"/>
        <v>-2396.0355740932296</v>
      </c>
      <c r="AA3255" s="22">
        <f ca="1">VLOOKUP(CONCATENATE($F3255," ",$G3255),AllocFactorMatrix,(AA$4+1),FALSE)*$E3257</f>
        <v>-44.353933376819725</v>
      </c>
      <c r="AB3255" s="22">
        <f ca="1">VLOOKUP(CONCATENATE($F3255," ",$G3255),AllocFactorMatrix,(AB$4+1),FALSE)*$E3257</f>
        <v>-972.43462013838553</v>
      </c>
      <c r="AC3255" s="22">
        <f ca="1">VLOOKUP(CONCATENATE($F3255," ",$G3255),AllocFactorMatrix,(AC$4+1),FALSE)*$E3257</f>
        <v>-227.97641259499372</v>
      </c>
    </row>
    <row r="3256" spans="4:29" hidden="1" outlineLevel="1">
      <c r="F3256" s="42" t="str">
        <f>F3257</f>
        <v>LABOR_M</v>
      </c>
      <c r="G3256" s="17" t="str">
        <f>$G$14</f>
        <v>CUSTOMER</v>
      </c>
      <c r="H3256" s="21">
        <f t="shared" ca="1" si="1498"/>
        <v>-284492.89684250805</v>
      </c>
      <c r="I3256" s="22">
        <f ca="1">VLOOKUP(CONCATENATE($F3256," ",$G3256),AllocFactorMatrix,(I$4+1),FALSE)*$E3257</f>
        <v>-220187.24490348084</v>
      </c>
      <c r="J3256" s="22">
        <f ca="1">VLOOKUP(CONCATENATE($F3256," ",$G3256),AllocFactorMatrix,(J$4+1),FALSE)*$E3257</f>
        <v>-51950.1895112032</v>
      </c>
      <c r="K3256" s="22">
        <f ca="1">VLOOKUP(CONCATENATE($F3256," ",$G3256),AllocFactorMatrix,(K$4+1),FALSE)*$E3257</f>
        <v>-529.05293623907301</v>
      </c>
      <c r="L3256" s="22">
        <f ca="1">VLOOKUP(CONCATENATE($F3256," ",$G3256),AllocFactorMatrix,(L$4+1),FALSE)*$E3257</f>
        <v>-37.697620371421948</v>
      </c>
      <c r="M3256" s="22">
        <f t="shared" ca="1" si="1507"/>
        <v>-52516.940067813695</v>
      </c>
      <c r="N3256" s="22">
        <f ca="1">VLOOKUP(CONCATENATE($F3256," ",$G3256),AllocFactorMatrix,(N$4+1),FALSE)*$E3257</f>
        <v>-924.43059142790958</v>
      </c>
      <c r="O3256" s="22">
        <f ca="1">VLOOKUP(CONCATENATE($F3256," ",$G3256),AllocFactorMatrix,(O$4+1),FALSE)*$E3257</f>
        <v>-294.91377986265451</v>
      </c>
      <c r="P3256" s="22">
        <f ca="1">VLOOKUP(CONCATENATE($F3256," ",$G3256),AllocFactorMatrix,(P$4+1),FALSE)*$E3257</f>
        <v>-107.65131246664417</v>
      </c>
      <c r="Q3256" s="22">
        <f ca="1">VLOOKUP(CONCATENATE($F3256," ",$G3256),AllocFactorMatrix,(Q$4+1),FALSE)*$E3257</f>
        <v>0</v>
      </c>
      <c r="R3256" s="22">
        <f t="shared" ca="1" si="1508"/>
        <v>-1326.9956837572083</v>
      </c>
      <c r="S3256" s="22">
        <f ca="1">VLOOKUP(CONCATENATE($F3256," ",$G3256),AllocFactorMatrix,(S$4+1),FALSE)*$E3257</f>
        <v>-8.7656302849777408</v>
      </c>
      <c r="T3256" s="22">
        <f ca="1">VLOOKUP(CONCATENATE($F3256," ",$G3256),AllocFactorMatrix,(T$4+1),FALSE)*$E3257</f>
        <v>-212.07999030844087</v>
      </c>
      <c r="U3256" s="22">
        <f ca="1">VLOOKUP(CONCATENATE($F3256," ",$G3256),AllocFactorMatrix,(U$4+1),FALSE)*$E3257</f>
        <v>-356.53448267139368</v>
      </c>
      <c r="V3256" s="22">
        <f ca="1">VLOOKUP(CONCATENATE($F3256," ",$G3256),AllocFactorMatrix,(V$4+1),FALSE)*$E3257</f>
        <v>-68.605630107721964</v>
      </c>
      <c r="W3256" s="22">
        <f t="shared" ca="1" si="1510"/>
        <v>-645.98573337253424</v>
      </c>
      <c r="X3256" s="22">
        <f ca="1">VLOOKUP(CONCATENATE($F3256," ",$G3256),AllocFactorMatrix,(X$4+1),FALSE)*$E3257</f>
        <v>-298.85411317216108</v>
      </c>
      <c r="Y3256" s="22">
        <f ca="1">VLOOKUP(CONCATENATE($F3256," ",$G3256),AllocFactorMatrix,(Y$4+1),FALSE)*$E3257</f>
        <v>-3.5643738958328961</v>
      </c>
      <c r="Z3256" s="22">
        <f t="shared" ca="1" si="1509"/>
        <v>-302.41848706799396</v>
      </c>
      <c r="AA3256" s="22">
        <f ca="1">VLOOKUP(CONCATENATE($F3256," ",$G3256),AllocFactorMatrix,(AA$4+1),FALSE)*$E3257</f>
        <v>-20.801342472483146</v>
      </c>
      <c r="AB3256" s="22">
        <f ca="1">VLOOKUP(CONCATENATE($F3256," ",$G3256),AllocFactorMatrix,(AB$4+1),FALSE)*$E3257</f>
        <v>-8796.9316227446907</v>
      </c>
      <c r="AC3256" s="22">
        <f ca="1">VLOOKUP(CONCATENATE($F3256," ",$G3256),AllocFactorMatrix,(AC$4+1),FALSE)*$E3257</f>
        <v>-695.5790017984757</v>
      </c>
    </row>
    <row r="3257" spans="4:29" collapsed="1">
      <c r="D3257" s="17" t="s">
        <v>632</v>
      </c>
      <c r="E3257" s="19">
        <v>-811799</v>
      </c>
      <c r="F3257" s="42" t="s">
        <v>69</v>
      </c>
      <c r="G3257" s="17" t="str">
        <f>$G$15</f>
        <v>TOTAL</v>
      </c>
      <c r="H3257" s="21">
        <f t="shared" ca="1" si="1498"/>
        <v>-811799.0000000007</v>
      </c>
      <c r="I3257" s="22">
        <f ca="1">VLOOKUP(CONCATENATE($F3257," ",$G3257),AllocFactorMatrix,(I$4+1),FALSE)*$E3257</f>
        <v>-473203.81806381</v>
      </c>
      <c r="J3257" s="22">
        <f ca="1">VLOOKUP(CONCATENATE($F3257," ",$G3257),AllocFactorMatrix,(J$4+1),FALSE)*$E3257</f>
        <v>-118088.74207199045</v>
      </c>
      <c r="K3257" s="22">
        <f ca="1">VLOOKUP(CONCATENATE($F3257," ",$G3257),AllocFactorMatrix,(K$4+1),FALSE)*$E3257</f>
        <v>-1336.9575519826878</v>
      </c>
      <c r="L3257" s="22">
        <f ca="1">VLOOKUP(CONCATENATE($F3257," ",$G3257),AllocFactorMatrix,(L$4+1),FALSE)*$E3257</f>
        <v>-74.711377500154711</v>
      </c>
      <c r="M3257" s="22">
        <f t="shared" ca="1" si="1507"/>
        <v>-119500.41100147329</v>
      </c>
      <c r="N3257" s="22">
        <f ca="1">VLOOKUP(CONCATENATE($F3257," ",$G3257),AllocFactorMatrix,(N$4+1),FALSE)*$E3257</f>
        <v>-31323.831556136745</v>
      </c>
      <c r="O3257" s="22">
        <f ca="1">VLOOKUP(CONCATENATE($F3257," ",$G3257),AllocFactorMatrix,(O$4+1),FALSE)*$E3257</f>
        <v>-8366.1666392462885</v>
      </c>
      <c r="P3257" s="22">
        <f ca="1">VLOOKUP(CONCATENATE($F3257," ",$G3257),AllocFactorMatrix,(P$4+1),FALSE)*$E3257</f>
        <v>-1276.9416076964283</v>
      </c>
      <c r="Q3257" s="22">
        <f ca="1">VLOOKUP(CONCATENATE($F3257," ",$G3257),AllocFactorMatrix,(Q$4+1),FALSE)*$E3257</f>
        <v>0</v>
      </c>
      <c r="R3257" s="22">
        <f t="shared" ca="1" si="1508"/>
        <v>-40966.939803079462</v>
      </c>
      <c r="S3257" s="22">
        <f ca="1">VLOOKUP(CONCATENATE($F3257," ",$G3257),AllocFactorMatrix,(S$4+1),FALSE)*$E3257</f>
        <v>-1373.7767369321136</v>
      </c>
      <c r="T3257" s="22">
        <f ca="1">VLOOKUP(CONCATENATE($F3257," ",$G3257),AllocFactorMatrix,(T$4+1),FALSE)*$E3257</f>
        <v>-25240.926745913686</v>
      </c>
      <c r="U3257" s="22">
        <f ca="1">VLOOKUP(CONCATENATE($F3257," ",$G3257),AllocFactorMatrix,(U$4+1),FALSE)*$E3257</f>
        <v>-116086.62795786231</v>
      </c>
      <c r="V3257" s="22">
        <f ca="1">VLOOKUP(CONCATENATE($F3257," ",$G3257),AllocFactorMatrix,(V$4+1),FALSE)*$E3257</f>
        <v>-14637.411141201903</v>
      </c>
      <c r="W3257" s="22">
        <f t="shared" ca="1" si="1510"/>
        <v>-157338.74258191002</v>
      </c>
      <c r="X3257" s="22">
        <f ca="1">VLOOKUP(CONCATENATE($F3257," ",$G3257),AllocFactorMatrix,(X$4+1),FALSE)*$E3257</f>
        <v>-8826.724923397871</v>
      </c>
      <c r="Y3257" s="22">
        <f ca="1">VLOOKUP(CONCATENATE($F3257," ",$G3257),AllocFactorMatrix,(Y$4+1),FALSE)*$E3257</f>
        <v>-160.04328111133691</v>
      </c>
      <c r="Z3257" s="22">
        <f t="shared" ca="1" si="1509"/>
        <v>-8986.7682045092079</v>
      </c>
      <c r="AA3257" s="22">
        <f ca="1">VLOOKUP(CONCATENATE($F3257," ",$G3257),AllocFactorMatrix,(AA$4+1),FALSE)*$E3257</f>
        <v>-154.69244946372646</v>
      </c>
      <c r="AB3257" s="22">
        <f ca="1">VLOOKUP(CONCATENATE($F3257," ",$G3257),AllocFactorMatrix,(AB$4+1),FALSE)*$E3257</f>
        <v>-10541.272191214082</v>
      </c>
      <c r="AC3257" s="22">
        <f ca="1">VLOOKUP(CONCATENATE($F3257," ",$G3257),AllocFactorMatrix,(AC$4+1),FALSE)*$E3257</f>
        <v>-1106.3557045405612</v>
      </c>
    </row>
    <row r="3258" spans="4:29" hidden="1" outlineLevel="1">
      <c r="F3258" s="42" t="str">
        <f>F3265</f>
        <v>RB_GUP-Land_P</v>
      </c>
      <c r="G3258" s="17" t="str">
        <f>$G$8</f>
        <v>PRODUCTION</v>
      </c>
      <c r="H3258" s="21">
        <f t="shared" si="1498"/>
        <v>0</v>
      </c>
      <c r="I3258" s="22">
        <f>VLOOKUP(CONCATENATE($F3258," ",$G3258),AllocFactorMatrix,(I$4+1),FALSE)*$E3265</f>
        <v>0</v>
      </c>
      <c r="J3258" s="22">
        <f>VLOOKUP(CONCATENATE($F3258," ",$G3258),AllocFactorMatrix,(J$4+1),FALSE)*$E3265</f>
        <v>0</v>
      </c>
      <c r="K3258" s="22">
        <f>VLOOKUP(CONCATENATE($F3258," ",$G3258),AllocFactorMatrix,(K$4+1),FALSE)*$E3265</f>
        <v>0</v>
      </c>
      <c r="L3258" s="22">
        <f>VLOOKUP(CONCATENATE($F3258," ",$G3258),AllocFactorMatrix,(L$4+1),FALSE)*$E3265</f>
        <v>0</v>
      </c>
      <c r="M3258" s="22">
        <f t="shared" ref="M3258:M3297" si="1511">SUBTOTAL(9,J3258:L3258)</f>
        <v>0</v>
      </c>
      <c r="N3258" s="22">
        <f>VLOOKUP(CONCATENATE($F3258," ",$G3258),AllocFactorMatrix,(N$4+1),FALSE)*$E3265</f>
        <v>0</v>
      </c>
      <c r="O3258" s="22">
        <f>VLOOKUP(CONCATENATE($F3258," ",$G3258),AllocFactorMatrix,(O$4+1),FALSE)*$E3265</f>
        <v>0</v>
      </c>
      <c r="P3258" s="22">
        <f>VLOOKUP(CONCATENATE($F3258," ",$G3258),AllocFactorMatrix,(P$4+1),FALSE)*$E3265</f>
        <v>0</v>
      </c>
      <c r="Q3258" s="22">
        <f>VLOOKUP(CONCATENATE($F3258," ",$G3258),AllocFactorMatrix,(Q$4+1),FALSE)*$E3265</f>
        <v>0</v>
      </c>
      <c r="R3258" s="22">
        <f t="shared" si="1508"/>
        <v>0</v>
      </c>
      <c r="S3258" s="22">
        <f>VLOOKUP(CONCATENATE($F3258," ",$G3258),AllocFactorMatrix,(S$4+1),FALSE)*$E3265</f>
        <v>0</v>
      </c>
      <c r="T3258" s="22">
        <f>VLOOKUP(CONCATENATE($F3258," ",$G3258),AllocFactorMatrix,(T$4+1),FALSE)*$E3265</f>
        <v>0</v>
      </c>
      <c r="U3258" s="22">
        <f>VLOOKUP(CONCATENATE($F3258," ",$G3258),AllocFactorMatrix,(U$4+1),FALSE)*$E3265</f>
        <v>0</v>
      </c>
      <c r="V3258" s="22">
        <f>VLOOKUP(CONCATENATE($F3258," ",$G3258),AllocFactorMatrix,(V$4+1),FALSE)*$E3265</f>
        <v>0</v>
      </c>
      <c r="W3258" s="22">
        <f>SUBTOTAL(9,S3258:V3258)</f>
        <v>0</v>
      </c>
      <c r="X3258" s="22">
        <f>VLOOKUP(CONCATENATE($F3258," ",$G3258),AllocFactorMatrix,(X$4+1),FALSE)*$E3265</f>
        <v>0</v>
      </c>
      <c r="Y3258" s="22">
        <f>VLOOKUP(CONCATENATE($F3258," ",$G3258),AllocFactorMatrix,(Y$4+1),FALSE)*$E3265</f>
        <v>0</v>
      </c>
      <c r="Z3258" s="22">
        <f t="shared" ref="Z3258:Z3297" si="1512">SUBTOTAL(9,X3258:Y3258)</f>
        <v>0</v>
      </c>
      <c r="AA3258" s="22">
        <f>VLOOKUP(CONCATENATE($F3258," ",$G3258),AllocFactorMatrix,(AA$4+1),FALSE)*$E3265</f>
        <v>0</v>
      </c>
      <c r="AB3258" s="22">
        <f>VLOOKUP(CONCATENATE($F3258," ",$G3258),AllocFactorMatrix,(AB$4+1),FALSE)*$E3265</f>
        <v>0</v>
      </c>
      <c r="AC3258" s="22">
        <f>VLOOKUP(CONCATENATE($F3258," ",$G3258),AllocFactorMatrix,(AC$4+1),FALSE)*$E3265</f>
        <v>0</v>
      </c>
    </row>
    <row r="3259" spans="4:29" hidden="1" outlineLevel="1">
      <c r="F3259" s="42" t="str">
        <f>F3265</f>
        <v>RB_GUP-Land_P</v>
      </c>
      <c r="G3259" s="17" t="str">
        <f>$G$9</f>
        <v>BULKTRAN</v>
      </c>
      <c r="H3259" s="21">
        <f t="shared" si="1498"/>
        <v>0</v>
      </c>
      <c r="I3259" s="22">
        <f>VLOOKUP(CONCATENATE($F3259," ",$G3259),AllocFactorMatrix,(I$4+1),FALSE)*$E3265</f>
        <v>0</v>
      </c>
      <c r="J3259" s="22">
        <f>VLOOKUP(CONCATENATE($F3259," ",$G3259),AllocFactorMatrix,(J$4+1),FALSE)*$E3265</f>
        <v>0</v>
      </c>
      <c r="K3259" s="22">
        <f>VLOOKUP(CONCATENATE($F3259," ",$G3259),AllocFactorMatrix,(K$4+1),FALSE)*$E3265</f>
        <v>0</v>
      </c>
      <c r="L3259" s="22">
        <f>VLOOKUP(CONCATENATE($F3259," ",$G3259),AllocFactorMatrix,(L$4+1),FALSE)*$E3265</f>
        <v>0</v>
      </c>
      <c r="M3259" s="22">
        <f t="shared" si="1511"/>
        <v>0</v>
      </c>
      <c r="N3259" s="22">
        <f>VLOOKUP(CONCATENATE($F3259," ",$G3259),AllocFactorMatrix,(N$4+1),FALSE)*$E3265</f>
        <v>0</v>
      </c>
      <c r="O3259" s="22">
        <f>VLOOKUP(CONCATENATE($F3259," ",$G3259),AllocFactorMatrix,(O$4+1),FALSE)*$E3265</f>
        <v>0</v>
      </c>
      <c r="P3259" s="22">
        <f>VLOOKUP(CONCATENATE($F3259," ",$G3259),AllocFactorMatrix,(P$4+1),FALSE)*$E3265</f>
        <v>0</v>
      </c>
      <c r="Q3259" s="22">
        <f>VLOOKUP(CONCATENATE($F3259," ",$G3259),AllocFactorMatrix,(Q$4+1),FALSE)*$E3265</f>
        <v>0</v>
      </c>
      <c r="R3259" s="22">
        <f t="shared" ref="R3259:R3297" si="1513">SUBTOTAL(9,N3259:Q3259)</f>
        <v>0</v>
      </c>
      <c r="S3259" s="22">
        <f>VLOOKUP(CONCATENATE($F3259," ",$G3259),AllocFactorMatrix,(S$4+1),FALSE)*$E3265</f>
        <v>0</v>
      </c>
      <c r="T3259" s="22">
        <f>VLOOKUP(CONCATENATE($F3259," ",$G3259),AllocFactorMatrix,(T$4+1),FALSE)*$E3265</f>
        <v>0</v>
      </c>
      <c r="U3259" s="22">
        <f>VLOOKUP(CONCATENATE($F3259," ",$G3259),AllocFactorMatrix,(U$4+1),FALSE)*$E3265</f>
        <v>0</v>
      </c>
      <c r="V3259" s="22">
        <f>VLOOKUP(CONCATENATE($F3259," ",$G3259),AllocFactorMatrix,(V$4+1),FALSE)*$E3265</f>
        <v>0</v>
      </c>
      <c r="W3259" s="22">
        <f t="shared" ref="W3259:W3265" si="1514">SUBTOTAL(9,S3259:V3259)</f>
        <v>0</v>
      </c>
      <c r="X3259" s="22">
        <f>VLOOKUP(CONCATENATE($F3259," ",$G3259),AllocFactorMatrix,(X$4+1),FALSE)*$E3265</f>
        <v>0</v>
      </c>
      <c r="Y3259" s="22">
        <f>VLOOKUP(CONCATENATE($F3259," ",$G3259),AllocFactorMatrix,(Y$4+1),FALSE)*$E3265</f>
        <v>0</v>
      </c>
      <c r="Z3259" s="22">
        <f t="shared" si="1512"/>
        <v>0</v>
      </c>
      <c r="AA3259" s="22">
        <f>VLOOKUP(CONCATENATE($F3259," ",$G3259),AllocFactorMatrix,(AA$4+1),FALSE)*$E3265</f>
        <v>0</v>
      </c>
      <c r="AB3259" s="22">
        <f>VLOOKUP(CONCATENATE($F3259," ",$G3259),AllocFactorMatrix,(AB$4+1),FALSE)*$E3265</f>
        <v>0</v>
      </c>
      <c r="AC3259" s="22">
        <f>VLOOKUP(CONCATENATE($F3259," ",$G3259),AllocFactorMatrix,(AC$4+1),FALSE)*$E3265</f>
        <v>0</v>
      </c>
    </row>
    <row r="3260" spans="4:29" hidden="1" outlineLevel="1">
      <c r="F3260" s="42" t="str">
        <f>F3265</f>
        <v>RB_GUP-Land_P</v>
      </c>
      <c r="G3260" s="17" t="str">
        <f>$G$10</f>
        <v>SUBTRAN</v>
      </c>
      <c r="H3260" s="21">
        <f t="shared" si="1498"/>
        <v>0</v>
      </c>
      <c r="I3260" s="22">
        <f>VLOOKUP(CONCATENATE($F3260," ",$G3260),AllocFactorMatrix,(I$4+1),FALSE)*$E3265</f>
        <v>0</v>
      </c>
      <c r="J3260" s="22">
        <f>VLOOKUP(CONCATENATE($F3260," ",$G3260),AllocFactorMatrix,(J$4+1),FALSE)*$E3265</f>
        <v>0</v>
      </c>
      <c r="K3260" s="22">
        <f>VLOOKUP(CONCATENATE($F3260," ",$G3260),AllocFactorMatrix,(K$4+1),FALSE)*$E3265</f>
        <v>0</v>
      </c>
      <c r="L3260" s="22">
        <f>VLOOKUP(CONCATENATE($F3260," ",$G3260),AllocFactorMatrix,(L$4+1),FALSE)*$E3265</f>
        <v>0</v>
      </c>
      <c r="M3260" s="22">
        <f t="shared" si="1511"/>
        <v>0</v>
      </c>
      <c r="N3260" s="22">
        <f>VLOOKUP(CONCATENATE($F3260," ",$G3260),AllocFactorMatrix,(N$4+1),FALSE)*$E3265</f>
        <v>0</v>
      </c>
      <c r="O3260" s="22">
        <f>VLOOKUP(CONCATENATE($F3260," ",$G3260),AllocFactorMatrix,(O$4+1),FALSE)*$E3265</f>
        <v>0</v>
      </c>
      <c r="P3260" s="22">
        <f>VLOOKUP(CONCATENATE($F3260," ",$G3260),AllocFactorMatrix,(P$4+1),FALSE)*$E3265</f>
        <v>0</v>
      </c>
      <c r="Q3260" s="22">
        <f>VLOOKUP(CONCATENATE($F3260," ",$G3260),AllocFactorMatrix,(Q$4+1),FALSE)*$E3265</f>
        <v>0</v>
      </c>
      <c r="R3260" s="22">
        <f t="shared" si="1513"/>
        <v>0</v>
      </c>
      <c r="S3260" s="22">
        <f>VLOOKUP(CONCATENATE($F3260," ",$G3260),AllocFactorMatrix,(S$4+1),FALSE)*$E3265</f>
        <v>0</v>
      </c>
      <c r="T3260" s="22">
        <f>VLOOKUP(CONCATENATE($F3260," ",$G3260),AllocFactorMatrix,(T$4+1),FALSE)*$E3265</f>
        <v>0</v>
      </c>
      <c r="U3260" s="22">
        <f>VLOOKUP(CONCATENATE($F3260," ",$G3260),AllocFactorMatrix,(U$4+1),FALSE)*$E3265</f>
        <v>0</v>
      </c>
      <c r="V3260" s="22">
        <f>VLOOKUP(CONCATENATE($F3260," ",$G3260),AllocFactorMatrix,(V$4+1),FALSE)*$E3265</f>
        <v>0</v>
      </c>
      <c r="W3260" s="22">
        <f t="shared" si="1514"/>
        <v>0</v>
      </c>
      <c r="X3260" s="22">
        <f>VLOOKUP(CONCATENATE($F3260," ",$G3260),AllocFactorMatrix,(X$4+1),FALSE)*$E3265</f>
        <v>0</v>
      </c>
      <c r="Y3260" s="22">
        <f>VLOOKUP(CONCATENATE($F3260," ",$G3260),AllocFactorMatrix,(Y$4+1),FALSE)*$E3265</f>
        <v>0</v>
      </c>
      <c r="Z3260" s="22">
        <f t="shared" si="1512"/>
        <v>0</v>
      </c>
      <c r="AA3260" s="22">
        <f>VLOOKUP(CONCATENATE($F3260," ",$G3260),AllocFactorMatrix,(AA$4+1),FALSE)*$E3265</f>
        <v>0</v>
      </c>
      <c r="AB3260" s="22">
        <f>VLOOKUP(CONCATENATE($F3260," ",$G3260),AllocFactorMatrix,(AB$4+1),FALSE)*$E3265</f>
        <v>0</v>
      </c>
      <c r="AC3260" s="22">
        <f>VLOOKUP(CONCATENATE($F3260," ",$G3260),AllocFactorMatrix,(AC$4+1),FALSE)*$E3265</f>
        <v>0</v>
      </c>
    </row>
    <row r="3261" spans="4:29" hidden="1" outlineLevel="1">
      <c r="F3261" s="42" t="str">
        <f>F3265</f>
        <v>RB_GUP-Land_P</v>
      </c>
      <c r="G3261" s="17" t="str">
        <f>$G$11</f>
        <v>DISTPRI</v>
      </c>
      <c r="H3261" s="21">
        <f t="shared" si="1498"/>
        <v>0</v>
      </c>
      <c r="I3261" s="22">
        <f>VLOOKUP(CONCATENATE($F3261," ",$G3261),AllocFactorMatrix,(I$4+1),FALSE)*$E3265</f>
        <v>0</v>
      </c>
      <c r="J3261" s="22">
        <f>VLOOKUP(CONCATENATE($F3261," ",$G3261),AllocFactorMatrix,(J$4+1),FALSE)*$E3265</f>
        <v>0</v>
      </c>
      <c r="K3261" s="22">
        <f>VLOOKUP(CONCATENATE($F3261," ",$G3261),AllocFactorMatrix,(K$4+1),FALSE)*$E3265</f>
        <v>0</v>
      </c>
      <c r="L3261" s="22">
        <f>VLOOKUP(CONCATENATE($F3261," ",$G3261),AllocFactorMatrix,(L$4+1),FALSE)*$E3265</f>
        <v>0</v>
      </c>
      <c r="M3261" s="22">
        <f t="shared" si="1511"/>
        <v>0</v>
      </c>
      <c r="N3261" s="22">
        <f>VLOOKUP(CONCATENATE($F3261," ",$G3261),AllocFactorMatrix,(N$4+1),FALSE)*$E3265</f>
        <v>0</v>
      </c>
      <c r="O3261" s="22">
        <f>VLOOKUP(CONCATENATE($F3261," ",$G3261),AllocFactorMatrix,(O$4+1),FALSE)*$E3265</f>
        <v>0</v>
      </c>
      <c r="P3261" s="22">
        <f>VLOOKUP(CONCATENATE($F3261," ",$G3261),AllocFactorMatrix,(P$4+1),FALSE)*$E3265</f>
        <v>0</v>
      </c>
      <c r="Q3261" s="22">
        <f>VLOOKUP(CONCATENATE($F3261," ",$G3261),AllocFactorMatrix,(Q$4+1),FALSE)*$E3265</f>
        <v>0</v>
      </c>
      <c r="R3261" s="22">
        <f t="shared" si="1513"/>
        <v>0</v>
      </c>
      <c r="S3261" s="22">
        <f>VLOOKUP(CONCATENATE($F3261," ",$G3261),AllocFactorMatrix,(S$4+1),FALSE)*$E3265</f>
        <v>0</v>
      </c>
      <c r="T3261" s="22">
        <f>VLOOKUP(CONCATENATE($F3261," ",$G3261),AllocFactorMatrix,(T$4+1),FALSE)*$E3265</f>
        <v>0</v>
      </c>
      <c r="U3261" s="22">
        <f>VLOOKUP(CONCATENATE($F3261," ",$G3261),AllocFactorMatrix,(U$4+1),FALSE)*$E3265</f>
        <v>0</v>
      </c>
      <c r="V3261" s="22">
        <f>VLOOKUP(CONCATENATE($F3261," ",$G3261),AllocFactorMatrix,(V$4+1),FALSE)*$E3265</f>
        <v>0</v>
      </c>
      <c r="W3261" s="22">
        <f t="shared" si="1514"/>
        <v>0</v>
      </c>
      <c r="X3261" s="22">
        <f>VLOOKUP(CONCATENATE($F3261," ",$G3261),AllocFactorMatrix,(X$4+1),FALSE)*$E3265</f>
        <v>0</v>
      </c>
      <c r="Y3261" s="22">
        <f>VLOOKUP(CONCATENATE($F3261," ",$G3261),AllocFactorMatrix,(Y$4+1),FALSE)*$E3265</f>
        <v>0</v>
      </c>
      <c r="Z3261" s="22">
        <f t="shared" si="1512"/>
        <v>0</v>
      </c>
      <c r="AA3261" s="22">
        <f>VLOOKUP(CONCATENATE($F3261," ",$G3261),AllocFactorMatrix,(AA$4+1),FALSE)*$E3265</f>
        <v>0</v>
      </c>
      <c r="AB3261" s="22">
        <f>VLOOKUP(CONCATENATE($F3261," ",$G3261),AllocFactorMatrix,(AB$4+1),FALSE)*$E3265</f>
        <v>0</v>
      </c>
      <c r="AC3261" s="22">
        <f>VLOOKUP(CONCATENATE($F3261," ",$G3261),AllocFactorMatrix,(AC$4+1),FALSE)*$E3265</f>
        <v>0</v>
      </c>
    </row>
    <row r="3262" spans="4:29" hidden="1" outlineLevel="1">
      <c r="F3262" s="42" t="str">
        <f>F3265</f>
        <v>RB_GUP-Land_P</v>
      </c>
      <c r="G3262" s="17" t="str">
        <f>$G$12</f>
        <v>DISTSEC</v>
      </c>
      <c r="H3262" s="21">
        <f t="shared" si="1498"/>
        <v>0</v>
      </c>
      <c r="I3262" s="22">
        <f>VLOOKUP(CONCATENATE($F3262," ",$G3262),AllocFactorMatrix,(I$4+1),FALSE)*$E3265</f>
        <v>0</v>
      </c>
      <c r="J3262" s="22">
        <f>VLOOKUP(CONCATENATE($F3262," ",$G3262),AllocFactorMatrix,(J$4+1),FALSE)*$E3265</f>
        <v>0</v>
      </c>
      <c r="K3262" s="22">
        <f>VLOOKUP(CONCATENATE($F3262," ",$G3262),AllocFactorMatrix,(K$4+1),FALSE)*$E3265</f>
        <v>0</v>
      </c>
      <c r="L3262" s="22">
        <f>VLOOKUP(CONCATENATE($F3262," ",$G3262),AllocFactorMatrix,(L$4+1),FALSE)*$E3265</f>
        <v>0</v>
      </c>
      <c r="M3262" s="22">
        <f t="shared" si="1511"/>
        <v>0</v>
      </c>
      <c r="N3262" s="22">
        <f>VLOOKUP(CONCATENATE($F3262," ",$G3262),AllocFactorMatrix,(N$4+1),FALSE)*$E3265</f>
        <v>0</v>
      </c>
      <c r="O3262" s="22">
        <f>VLOOKUP(CONCATENATE($F3262," ",$G3262),AllocFactorMatrix,(O$4+1),FALSE)*$E3265</f>
        <v>0</v>
      </c>
      <c r="P3262" s="22">
        <f>VLOOKUP(CONCATENATE($F3262," ",$G3262),AllocFactorMatrix,(P$4+1),FALSE)*$E3265</f>
        <v>0</v>
      </c>
      <c r="Q3262" s="22">
        <f>VLOOKUP(CONCATENATE($F3262," ",$G3262),AllocFactorMatrix,(Q$4+1),FALSE)*$E3265</f>
        <v>0</v>
      </c>
      <c r="R3262" s="22">
        <f t="shared" si="1513"/>
        <v>0</v>
      </c>
      <c r="S3262" s="22">
        <f>VLOOKUP(CONCATENATE($F3262," ",$G3262),AllocFactorMatrix,(S$4+1),FALSE)*$E3265</f>
        <v>0</v>
      </c>
      <c r="T3262" s="22">
        <f>VLOOKUP(CONCATENATE($F3262," ",$G3262),AllocFactorMatrix,(T$4+1),FALSE)*$E3265</f>
        <v>0</v>
      </c>
      <c r="U3262" s="22">
        <f>VLOOKUP(CONCATENATE($F3262," ",$G3262),AllocFactorMatrix,(U$4+1),FALSE)*$E3265</f>
        <v>0</v>
      </c>
      <c r="V3262" s="22">
        <f>VLOOKUP(CONCATENATE($F3262," ",$G3262),AllocFactorMatrix,(V$4+1),FALSE)*$E3265</f>
        <v>0</v>
      </c>
      <c r="W3262" s="22">
        <f t="shared" si="1514"/>
        <v>0</v>
      </c>
      <c r="X3262" s="22">
        <f>VLOOKUP(CONCATENATE($F3262," ",$G3262),AllocFactorMatrix,(X$4+1),FALSE)*$E3265</f>
        <v>0</v>
      </c>
      <c r="Y3262" s="22">
        <f>VLOOKUP(CONCATENATE($F3262," ",$G3262),AllocFactorMatrix,(Y$4+1),FALSE)*$E3265</f>
        <v>0</v>
      </c>
      <c r="Z3262" s="22">
        <f t="shared" si="1512"/>
        <v>0</v>
      </c>
      <c r="AA3262" s="22">
        <f>VLOOKUP(CONCATENATE($F3262," ",$G3262),AllocFactorMatrix,(AA$4+1),FALSE)*$E3265</f>
        <v>0</v>
      </c>
      <c r="AB3262" s="22">
        <f>VLOOKUP(CONCATENATE($F3262," ",$G3262),AllocFactorMatrix,(AB$4+1),FALSE)*$E3265</f>
        <v>0</v>
      </c>
      <c r="AC3262" s="22">
        <f>VLOOKUP(CONCATENATE($F3262," ",$G3262),AllocFactorMatrix,(AC$4+1),FALSE)*$E3265</f>
        <v>0</v>
      </c>
    </row>
    <row r="3263" spans="4:29" hidden="1" outlineLevel="1">
      <c r="F3263" s="42" t="str">
        <f>F3265</f>
        <v>RB_GUP-Land_P</v>
      </c>
      <c r="G3263" s="17" t="str">
        <f>$G$13</f>
        <v>ENERGY</v>
      </c>
      <c r="H3263" s="21">
        <f t="shared" si="1498"/>
        <v>0</v>
      </c>
      <c r="I3263" s="22">
        <f>VLOOKUP(CONCATENATE($F3263," ",$G3263),AllocFactorMatrix,(I$4+1),FALSE)*$E3265</f>
        <v>0</v>
      </c>
      <c r="J3263" s="22">
        <f>VLOOKUP(CONCATENATE($F3263," ",$G3263),AllocFactorMatrix,(J$4+1),FALSE)*$E3265</f>
        <v>0</v>
      </c>
      <c r="K3263" s="22">
        <f>VLOOKUP(CONCATENATE($F3263," ",$G3263),AllocFactorMatrix,(K$4+1),FALSE)*$E3265</f>
        <v>0</v>
      </c>
      <c r="L3263" s="22">
        <f>VLOOKUP(CONCATENATE($F3263," ",$G3263),AllocFactorMatrix,(L$4+1),FALSE)*$E3265</f>
        <v>0</v>
      </c>
      <c r="M3263" s="22">
        <f t="shared" si="1511"/>
        <v>0</v>
      </c>
      <c r="N3263" s="22">
        <f>VLOOKUP(CONCATENATE($F3263," ",$G3263),AllocFactorMatrix,(N$4+1),FALSE)*$E3265</f>
        <v>0</v>
      </c>
      <c r="O3263" s="22">
        <f>VLOOKUP(CONCATENATE($F3263," ",$G3263),AllocFactorMatrix,(O$4+1),FALSE)*$E3265</f>
        <v>0</v>
      </c>
      <c r="P3263" s="22">
        <f>VLOOKUP(CONCATENATE($F3263," ",$G3263),AllocFactorMatrix,(P$4+1),FALSE)*$E3265</f>
        <v>0</v>
      </c>
      <c r="Q3263" s="22">
        <f>VLOOKUP(CONCATENATE($F3263," ",$G3263),AllocFactorMatrix,(Q$4+1),FALSE)*$E3265</f>
        <v>0</v>
      </c>
      <c r="R3263" s="22">
        <f t="shared" si="1513"/>
        <v>0</v>
      </c>
      <c r="S3263" s="22">
        <f>VLOOKUP(CONCATENATE($F3263," ",$G3263),AllocFactorMatrix,(S$4+1),FALSE)*$E3265</f>
        <v>0</v>
      </c>
      <c r="T3263" s="22">
        <f>VLOOKUP(CONCATENATE($F3263," ",$G3263),AllocFactorMatrix,(T$4+1),FALSE)*$E3265</f>
        <v>0</v>
      </c>
      <c r="U3263" s="22">
        <f>VLOOKUP(CONCATENATE($F3263," ",$G3263),AllocFactorMatrix,(U$4+1),FALSE)*$E3265</f>
        <v>0</v>
      </c>
      <c r="V3263" s="22">
        <f>VLOOKUP(CONCATENATE($F3263," ",$G3263),AllocFactorMatrix,(V$4+1),FALSE)*$E3265</f>
        <v>0</v>
      </c>
      <c r="W3263" s="22">
        <f t="shared" si="1514"/>
        <v>0</v>
      </c>
      <c r="X3263" s="22">
        <f>VLOOKUP(CONCATENATE($F3263," ",$G3263),AllocFactorMatrix,(X$4+1),FALSE)*$E3265</f>
        <v>0</v>
      </c>
      <c r="Y3263" s="22">
        <f>VLOOKUP(CONCATENATE($F3263," ",$G3263),AllocFactorMatrix,(Y$4+1),FALSE)*$E3265</f>
        <v>0</v>
      </c>
      <c r="Z3263" s="22">
        <f t="shared" si="1512"/>
        <v>0</v>
      </c>
      <c r="AA3263" s="22">
        <f>VLOOKUP(CONCATENATE($F3263," ",$G3263),AllocFactorMatrix,(AA$4+1),FALSE)*$E3265</f>
        <v>0</v>
      </c>
      <c r="AB3263" s="22">
        <f>VLOOKUP(CONCATENATE($F3263," ",$G3263),AllocFactorMatrix,(AB$4+1),FALSE)*$E3265</f>
        <v>0</v>
      </c>
      <c r="AC3263" s="22">
        <f>VLOOKUP(CONCATENATE($F3263," ",$G3263),AllocFactorMatrix,(AC$4+1),FALSE)*$E3265</f>
        <v>0</v>
      </c>
    </row>
    <row r="3264" spans="4:29" hidden="1" outlineLevel="1">
      <c r="F3264" s="42" t="str">
        <f>F3265</f>
        <v>RB_GUP-Land_P</v>
      </c>
      <c r="G3264" s="17" t="str">
        <f>$G$14</f>
        <v>CUSTOMER</v>
      </c>
      <c r="H3264" s="21">
        <f t="shared" si="1498"/>
        <v>0</v>
      </c>
      <c r="I3264" s="22">
        <f>VLOOKUP(CONCATENATE($F3264," ",$G3264),AllocFactorMatrix,(I$4+1),FALSE)*$E3265</f>
        <v>0</v>
      </c>
      <c r="J3264" s="22">
        <f>VLOOKUP(CONCATENATE($F3264," ",$G3264),AllocFactorMatrix,(J$4+1),FALSE)*$E3265</f>
        <v>0</v>
      </c>
      <c r="K3264" s="22">
        <f>VLOOKUP(CONCATENATE($F3264," ",$G3264),AllocFactorMatrix,(K$4+1),FALSE)*$E3265</f>
        <v>0</v>
      </c>
      <c r="L3264" s="22">
        <f>VLOOKUP(CONCATENATE($F3264," ",$G3264),AllocFactorMatrix,(L$4+1),FALSE)*$E3265</f>
        <v>0</v>
      </c>
      <c r="M3264" s="22">
        <f t="shared" si="1511"/>
        <v>0</v>
      </c>
      <c r="N3264" s="22">
        <f>VLOOKUP(CONCATENATE($F3264," ",$G3264),AllocFactorMatrix,(N$4+1),FALSE)*$E3265</f>
        <v>0</v>
      </c>
      <c r="O3264" s="22">
        <f>VLOOKUP(CONCATENATE($F3264," ",$G3264),AllocFactorMatrix,(O$4+1),FALSE)*$E3265</f>
        <v>0</v>
      </c>
      <c r="P3264" s="22">
        <f>VLOOKUP(CONCATENATE($F3264," ",$G3264),AllocFactorMatrix,(P$4+1),FALSE)*$E3265</f>
        <v>0</v>
      </c>
      <c r="Q3264" s="22">
        <f>VLOOKUP(CONCATENATE($F3264," ",$G3264),AllocFactorMatrix,(Q$4+1),FALSE)*$E3265</f>
        <v>0</v>
      </c>
      <c r="R3264" s="22">
        <f t="shared" si="1513"/>
        <v>0</v>
      </c>
      <c r="S3264" s="22">
        <f>VLOOKUP(CONCATENATE($F3264," ",$G3264),AllocFactorMatrix,(S$4+1),FALSE)*$E3265</f>
        <v>0</v>
      </c>
      <c r="T3264" s="22">
        <f>VLOOKUP(CONCATENATE($F3264," ",$G3264),AllocFactorMatrix,(T$4+1),FALSE)*$E3265</f>
        <v>0</v>
      </c>
      <c r="U3264" s="22">
        <f>VLOOKUP(CONCATENATE($F3264," ",$G3264),AllocFactorMatrix,(U$4+1),FALSE)*$E3265</f>
        <v>0</v>
      </c>
      <c r="V3264" s="22">
        <f>VLOOKUP(CONCATENATE($F3264," ",$G3264),AllocFactorMatrix,(V$4+1),FALSE)*$E3265</f>
        <v>0</v>
      </c>
      <c r="W3264" s="22">
        <f t="shared" si="1514"/>
        <v>0</v>
      </c>
      <c r="X3264" s="22">
        <f>VLOOKUP(CONCATENATE($F3264," ",$G3264),AllocFactorMatrix,(X$4+1),FALSE)*$E3265</f>
        <v>0</v>
      </c>
      <c r="Y3264" s="22">
        <f>VLOOKUP(CONCATENATE($F3264," ",$G3264),AllocFactorMatrix,(Y$4+1),FALSE)*$E3265</f>
        <v>0</v>
      </c>
      <c r="Z3264" s="22">
        <f t="shared" si="1512"/>
        <v>0</v>
      </c>
      <c r="AA3264" s="22">
        <f>VLOOKUP(CONCATENATE($F3264," ",$G3264),AllocFactorMatrix,(AA$4+1),FALSE)*$E3265</f>
        <v>0</v>
      </c>
      <c r="AB3264" s="22">
        <f>VLOOKUP(CONCATENATE($F3264," ",$G3264),AllocFactorMatrix,(AB$4+1),FALSE)*$E3265</f>
        <v>0</v>
      </c>
      <c r="AC3264" s="22">
        <f>VLOOKUP(CONCATENATE($F3264," ",$G3264),AllocFactorMatrix,(AC$4+1),FALSE)*$E3265</f>
        <v>0</v>
      </c>
    </row>
    <row r="3265" spans="4:29" collapsed="1">
      <c r="D3265" s="17" t="s">
        <v>653</v>
      </c>
      <c r="E3265" s="19">
        <v>0</v>
      </c>
      <c r="F3265" s="42" t="s">
        <v>549</v>
      </c>
      <c r="G3265" s="17" t="str">
        <f>$G$15</f>
        <v>TOTAL</v>
      </c>
      <c r="H3265" s="21">
        <f t="shared" si="1498"/>
        <v>0</v>
      </c>
      <c r="I3265" s="22">
        <f>VLOOKUP(CONCATENATE($F3265," ",$G3265),AllocFactorMatrix,(I$4+1),FALSE)*$E3265</f>
        <v>0</v>
      </c>
      <c r="J3265" s="22">
        <f>VLOOKUP(CONCATENATE($F3265," ",$G3265),AllocFactorMatrix,(J$4+1),FALSE)*$E3265</f>
        <v>0</v>
      </c>
      <c r="K3265" s="22">
        <f>VLOOKUP(CONCATENATE($F3265," ",$G3265),AllocFactorMatrix,(K$4+1),FALSE)*$E3265</f>
        <v>0</v>
      </c>
      <c r="L3265" s="22">
        <f>VLOOKUP(CONCATENATE($F3265," ",$G3265),AllocFactorMatrix,(L$4+1),FALSE)*$E3265</f>
        <v>0</v>
      </c>
      <c r="M3265" s="22">
        <f t="shared" si="1511"/>
        <v>0</v>
      </c>
      <c r="N3265" s="22">
        <f>VLOOKUP(CONCATENATE($F3265," ",$G3265),AllocFactorMatrix,(N$4+1),FALSE)*$E3265</f>
        <v>0</v>
      </c>
      <c r="O3265" s="22">
        <f>VLOOKUP(CONCATENATE($F3265," ",$G3265),AllocFactorMatrix,(O$4+1),FALSE)*$E3265</f>
        <v>0</v>
      </c>
      <c r="P3265" s="22">
        <f>VLOOKUP(CONCATENATE($F3265," ",$G3265),AllocFactorMatrix,(P$4+1),FALSE)*$E3265</f>
        <v>0</v>
      </c>
      <c r="Q3265" s="22">
        <f>VLOOKUP(CONCATENATE($F3265," ",$G3265),AllocFactorMatrix,(Q$4+1),FALSE)*$E3265</f>
        <v>0</v>
      </c>
      <c r="R3265" s="22">
        <f t="shared" si="1513"/>
        <v>0</v>
      </c>
      <c r="S3265" s="22">
        <f>VLOOKUP(CONCATENATE($F3265," ",$G3265),AllocFactorMatrix,(S$4+1),FALSE)*$E3265</f>
        <v>0</v>
      </c>
      <c r="T3265" s="22">
        <f>VLOOKUP(CONCATENATE($F3265," ",$G3265),AllocFactorMatrix,(T$4+1),FALSE)*$E3265</f>
        <v>0</v>
      </c>
      <c r="U3265" s="22">
        <f>VLOOKUP(CONCATENATE($F3265," ",$G3265),AllocFactorMatrix,(U$4+1),FALSE)*$E3265</f>
        <v>0</v>
      </c>
      <c r="V3265" s="22">
        <f>VLOOKUP(CONCATENATE($F3265," ",$G3265),AllocFactorMatrix,(V$4+1),FALSE)*$E3265</f>
        <v>0</v>
      </c>
      <c r="W3265" s="22">
        <f t="shared" si="1514"/>
        <v>0</v>
      </c>
      <c r="X3265" s="22">
        <f>VLOOKUP(CONCATENATE($F3265," ",$G3265),AllocFactorMatrix,(X$4+1),FALSE)*$E3265</f>
        <v>0</v>
      </c>
      <c r="Y3265" s="22">
        <f>VLOOKUP(CONCATENATE($F3265," ",$G3265),AllocFactorMatrix,(Y$4+1),FALSE)*$E3265</f>
        <v>0</v>
      </c>
      <c r="Z3265" s="22">
        <f t="shared" si="1512"/>
        <v>0</v>
      </c>
      <c r="AA3265" s="22">
        <f>VLOOKUP(CONCATENATE($F3265," ",$G3265),AllocFactorMatrix,(AA$4+1),FALSE)*$E3265</f>
        <v>0</v>
      </c>
      <c r="AB3265" s="22">
        <f>VLOOKUP(CONCATENATE($F3265," ",$G3265),AllocFactorMatrix,(AB$4+1),FALSE)*$E3265</f>
        <v>0</v>
      </c>
      <c r="AC3265" s="22">
        <f>VLOOKUP(CONCATENATE($F3265," ",$G3265),AllocFactorMatrix,(AC$4+1),FALSE)*$E3265</f>
        <v>0</v>
      </c>
    </row>
    <row r="3266" spans="4:29" hidden="1" outlineLevel="1">
      <c r="F3266" s="42" t="str">
        <f>F3273</f>
        <v>LABOR_M</v>
      </c>
      <c r="G3266" s="17" t="str">
        <f>$G$8</f>
        <v>PRODUCTION</v>
      </c>
      <c r="H3266" s="21">
        <f t="shared" ref="H3266:H3297" ca="1" si="1515">SUBTOTAL(9,I3266:AC3266)</f>
        <v>0</v>
      </c>
      <c r="I3266" s="22">
        <f ca="1">VLOOKUP(CONCATENATE($F3266," ",$G3266),AllocFactorMatrix,(I$4+1),FALSE)*$E3273</f>
        <v>0</v>
      </c>
      <c r="J3266" s="22">
        <f ca="1">VLOOKUP(CONCATENATE($F3266," ",$G3266),AllocFactorMatrix,(J$4+1),FALSE)*$E3273</f>
        <v>0</v>
      </c>
      <c r="K3266" s="22">
        <f ca="1">VLOOKUP(CONCATENATE($F3266," ",$G3266),AllocFactorMatrix,(K$4+1),FALSE)*$E3273</f>
        <v>0</v>
      </c>
      <c r="L3266" s="22">
        <f ca="1">VLOOKUP(CONCATENATE($F3266," ",$G3266),AllocFactorMatrix,(L$4+1),FALSE)*$E3273</f>
        <v>0</v>
      </c>
      <c r="M3266" s="22">
        <f t="shared" ref="M3266:M3273" ca="1" si="1516">SUBTOTAL(9,J3266:L3266)</f>
        <v>0</v>
      </c>
      <c r="N3266" s="22">
        <f ca="1">VLOOKUP(CONCATENATE($F3266," ",$G3266),AllocFactorMatrix,(N$4+1),FALSE)*$E3273</f>
        <v>0</v>
      </c>
      <c r="O3266" s="22">
        <f ca="1">VLOOKUP(CONCATENATE($F3266," ",$G3266),AllocFactorMatrix,(O$4+1),FALSE)*$E3273</f>
        <v>0</v>
      </c>
      <c r="P3266" s="22">
        <f ca="1">VLOOKUP(CONCATENATE($F3266," ",$G3266),AllocFactorMatrix,(P$4+1),FALSE)*$E3273</f>
        <v>0</v>
      </c>
      <c r="Q3266" s="22">
        <f ca="1">VLOOKUP(CONCATENATE($F3266," ",$G3266),AllocFactorMatrix,(Q$4+1),FALSE)*$E3273</f>
        <v>0</v>
      </c>
      <c r="R3266" s="22">
        <f t="shared" ref="R3266:R3273" ca="1" si="1517">SUBTOTAL(9,N3266:Q3266)</f>
        <v>0</v>
      </c>
      <c r="S3266" s="22">
        <f ca="1">VLOOKUP(CONCATENATE($F3266," ",$G3266),AllocFactorMatrix,(S$4+1),FALSE)*$E3273</f>
        <v>0</v>
      </c>
      <c r="T3266" s="22">
        <f ca="1">VLOOKUP(CONCATENATE($F3266," ",$G3266),AllocFactorMatrix,(T$4+1),FALSE)*$E3273</f>
        <v>0</v>
      </c>
      <c r="U3266" s="22">
        <f ca="1">VLOOKUP(CONCATENATE($F3266," ",$G3266),AllocFactorMatrix,(U$4+1),FALSE)*$E3273</f>
        <v>0</v>
      </c>
      <c r="V3266" s="22">
        <f ca="1">VLOOKUP(CONCATENATE($F3266," ",$G3266),AllocFactorMatrix,(V$4+1),FALSE)*$E3273</f>
        <v>0</v>
      </c>
      <c r="W3266" s="22">
        <f ca="1">SUBTOTAL(9,S3266:V3266)</f>
        <v>0</v>
      </c>
      <c r="X3266" s="22">
        <f ca="1">VLOOKUP(CONCATENATE($F3266," ",$G3266),AllocFactorMatrix,(X$4+1),FALSE)*$E3273</f>
        <v>0</v>
      </c>
      <c r="Y3266" s="22">
        <f ca="1">VLOOKUP(CONCATENATE($F3266," ",$G3266),AllocFactorMatrix,(Y$4+1),FALSE)*$E3273</f>
        <v>0</v>
      </c>
      <c r="Z3266" s="22">
        <f t="shared" ref="Z3266:Z3273" ca="1" si="1518">SUBTOTAL(9,X3266:Y3266)</f>
        <v>0</v>
      </c>
      <c r="AA3266" s="22">
        <f ca="1">VLOOKUP(CONCATENATE($F3266," ",$G3266),AllocFactorMatrix,(AA$4+1),FALSE)*$E3273</f>
        <v>0</v>
      </c>
      <c r="AB3266" s="22">
        <f ca="1">VLOOKUP(CONCATENATE($F3266," ",$G3266),AllocFactorMatrix,(AB$4+1),FALSE)*$E3273</f>
        <v>0</v>
      </c>
      <c r="AC3266" s="22">
        <f ca="1">VLOOKUP(CONCATENATE($F3266," ",$G3266),AllocFactorMatrix,(AC$4+1),FALSE)*$E3273</f>
        <v>0</v>
      </c>
    </row>
    <row r="3267" spans="4:29" hidden="1" outlineLevel="1">
      <c r="F3267" s="42" t="str">
        <f>F3273</f>
        <v>LABOR_M</v>
      </c>
      <c r="G3267" s="17" t="str">
        <f>$G$9</f>
        <v>BULKTRAN</v>
      </c>
      <c r="H3267" s="21">
        <f t="shared" ca="1" si="1515"/>
        <v>0</v>
      </c>
      <c r="I3267" s="22">
        <f ca="1">VLOOKUP(CONCATENATE($F3267," ",$G3267),AllocFactorMatrix,(I$4+1),FALSE)*$E3273</f>
        <v>0</v>
      </c>
      <c r="J3267" s="22">
        <f ca="1">VLOOKUP(CONCATENATE($F3267," ",$G3267),AllocFactorMatrix,(J$4+1),FALSE)*$E3273</f>
        <v>0</v>
      </c>
      <c r="K3267" s="22">
        <f ca="1">VLOOKUP(CONCATENATE($F3267," ",$G3267),AllocFactorMatrix,(K$4+1),FALSE)*$E3273</f>
        <v>0</v>
      </c>
      <c r="L3267" s="22">
        <f ca="1">VLOOKUP(CONCATENATE($F3267," ",$G3267),AllocFactorMatrix,(L$4+1),FALSE)*$E3273</f>
        <v>0</v>
      </c>
      <c r="M3267" s="22">
        <f t="shared" ca="1" si="1516"/>
        <v>0</v>
      </c>
      <c r="N3267" s="22">
        <f ca="1">VLOOKUP(CONCATENATE($F3267," ",$G3267),AllocFactorMatrix,(N$4+1),FALSE)*$E3273</f>
        <v>0</v>
      </c>
      <c r="O3267" s="22">
        <f ca="1">VLOOKUP(CONCATENATE($F3267," ",$G3267),AllocFactorMatrix,(O$4+1),FALSE)*$E3273</f>
        <v>0</v>
      </c>
      <c r="P3267" s="22">
        <f ca="1">VLOOKUP(CONCATENATE($F3267," ",$G3267),AllocFactorMatrix,(P$4+1),FALSE)*$E3273</f>
        <v>0</v>
      </c>
      <c r="Q3267" s="22">
        <f ca="1">VLOOKUP(CONCATENATE($F3267," ",$G3267),AllocFactorMatrix,(Q$4+1),FALSE)*$E3273</f>
        <v>0</v>
      </c>
      <c r="R3267" s="22">
        <f t="shared" ca="1" si="1517"/>
        <v>0</v>
      </c>
      <c r="S3267" s="22">
        <f ca="1">VLOOKUP(CONCATENATE($F3267," ",$G3267),AllocFactorMatrix,(S$4+1),FALSE)*$E3273</f>
        <v>0</v>
      </c>
      <c r="T3267" s="22">
        <f ca="1">VLOOKUP(CONCATENATE($F3267," ",$G3267),AllocFactorMatrix,(T$4+1),FALSE)*$E3273</f>
        <v>0</v>
      </c>
      <c r="U3267" s="22">
        <f ca="1">VLOOKUP(CONCATENATE($F3267," ",$G3267),AllocFactorMatrix,(U$4+1),FALSE)*$E3273</f>
        <v>0</v>
      </c>
      <c r="V3267" s="22">
        <f ca="1">VLOOKUP(CONCATENATE($F3267," ",$G3267),AllocFactorMatrix,(V$4+1),FALSE)*$E3273</f>
        <v>0</v>
      </c>
      <c r="W3267" s="22">
        <f t="shared" ref="W3267:W3273" ca="1" si="1519">SUBTOTAL(9,S3267:V3267)</f>
        <v>0</v>
      </c>
      <c r="X3267" s="22">
        <f ca="1">VLOOKUP(CONCATENATE($F3267," ",$G3267),AllocFactorMatrix,(X$4+1),FALSE)*$E3273</f>
        <v>0</v>
      </c>
      <c r="Y3267" s="22">
        <f ca="1">VLOOKUP(CONCATENATE($F3267," ",$G3267),AllocFactorMatrix,(Y$4+1),FALSE)*$E3273</f>
        <v>0</v>
      </c>
      <c r="Z3267" s="22">
        <f t="shared" ca="1" si="1518"/>
        <v>0</v>
      </c>
      <c r="AA3267" s="22">
        <f ca="1">VLOOKUP(CONCATENATE($F3267," ",$G3267),AllocFactorMatrix,(AA$4+1),FALSE)*$E3273</f>
        <v>0</v>
      </c>
      <c r="AB3267" s="22">
        <f ca="1">VLOOKUP(CONCATENATE($F3267," ",$G3267),AllocFactorMatrix,(AB$4+1),FALSE)*$E3273</f>
        <v>0</v>
      </c>
      <c r="AC3267" s="22">
        <f ca="1">VLOOKUP(CONCATENATE($F3267," ",$G3267),AllocFactorMatrix,(AC$4+1),FALSE)*$E3273</f>
        <v>0</v>
      </c>
    </row>
    <row r="3268" spans="4:29" hidden="1" outlineLevel="1">
      <c r="F3268" s="42" t="str">
        <f>F3273</f>
        <v>LABOR_M</v>
      </c>
      <c r="G3268" s="17" t="str">
        <f>$G$10</f>
        <v>SUBTRAN</v>
      </c>
      <c r="H3268" s="21">
        <f t="shared" ca="1" si="1515"/>
        <v>0</v>
      </c>
      <c r="I3268" s="22">
        <f ca="1">VLOOKUP(CONCATENATE($F3268," ",$G3268),AllocFactorMatrix,(I$4+1),FALSE)*$E3273</f>
        <v>0</v>
      </c>
      <c r="J3268" s="22">
        <f ca="1">VLOOKUP(CONCATENATE($F3268," ",$G3268),AllocFactorMatrix,(J$4+1),FALSE)*$E3273</f>
        <v>0</v>
      </c>
      <c r="K3268" s="22">
        <f ca="1">VLOOKUP(CONCATENATE($F3268," ",$G3268),AllocFactorMatrix,(K$4+1),FALSE)*$E3273</f>
        <v>0</v>
      </c>
      <c r="L3268" s="22">
        <f ca="1">VLOOKUP(CONCATENATE($F3268," ",$G3268),AllocFactorMatrix,(L$4+1),FALSE)*$E3273</f>
        <v>0</v>
      </c>
      <c r="M3268" s="22">
        <f t="shared" ca="1" si="1516"/>
        <v>0</v>
      </c>
      <c r="N3268" s="22">
        <f ca="1">VLOOKUP(CONCATENATE($F3268," ",$G3268),AllocFactorMatrix,(N$4+1),FALSE)*$E3273</f>
        <v>0</v>
      </c>
      <c r="O3268" s="22">
        <f ca="1">VLOOKUP(CONCATENATE($F3268," ",$G3268),AllocFactorMatrix,(O$4+1),FALSE)*$E3273</f>
        <v>0</v>
      </c>
      <c r="P3268" s="22">
        <f ca="1">VLOOKUP(CONCATENATE($F3268," ",$G3268),AllocFactorMatrix,(P$4+1),FALSE)*$E3273</f>
        <v>0</v>
      </c>
      <c r="Q3268" s="22">
        <f ca="1">VLOOKUP(CONCATENATE($F3268," ",$G3268),AllocFactorMatrix,(Q$4+1),FALSE)*$E3273</f>
        <v>0</v>
      </c>
      <c r="R3268" s="22">
        <f t="shared" ca="1" si="1517"/>
        <v>0</v>
      </c>
      <c r="S3268" s="22">
        <f ca="1">VLOOKUP(CONCATENATE($F3268," ",$G3268),AllocFactorMatrix,(S$4+1),FALSE)*$E3273</f>
        <v>0</v>
      </c>
      <c r="T3268" s="22">
        <f ca="1">VLOOKUP(CONCATENATE($F3268," ",$G3268),AllocFactorMatrix,(T$4+1),FALSE)*$E3273</f>
        <v>0</v>
      </c>
      <c r="U3268" s="22">
        <f ca="1">VLOOKUP(CONCATENATE($F3268," ",$G3268),AllocFactorMatrix,(U$4+1),FALSE)*$E3273</f>
        <v>0</v>
      </c>
      <c r="V3268" s="22">
        <f ca="1">VLOOKUP(CONCATENATE($F3268," ",$G3268),AllocFactorMatrix,(V$4+1),FALSE)*$E3273</f>
        <v>0</v>
      </c>
      <c r="W3268" s="22">
        <f t="shared" ca="1" si="1519"/>
        <v>0</v>
      </c>
      <c r="X3268" s="22">
        <f ca="1">VLOOKUP(CONCATENATE($F3268," ",$G3268),AllocFactorMatrix,(X$4+1),FALSE)*$E3273</f>
        <v>0</v>
      </c>
      <c r="Y3268" s="22">
        <f ca="1">VLOOKUP(CONCATENATE($F3268," ",$G3268),AllocFactorMatrix,(Y$4+1),FALSE)*$E3273</f>
        <v>0</v>
      </c>
      <c r="Z3268" s="22">
        <f t="shared" ca="1" si="1518"/>
        <v>0</v>
      </c>
      <c r="AA3268" s="22">
        <f ca="1">VLOOKUP(CONCATENATE($F3268," ",$G3268),AllocFactorMatrix,(AA$4+1),FALSE)*$E3273</f>
        <v>0</v>
      </c>
      <c r="AB3268" s="22">
        <f ca="1">VLOOKUP(CONCATENATE($F3268," ",$G3268),AllocFactorMatrix,(AB$4+1),FALSE)*$E3273</f>
        <v>0</v>
      </c>
      <c r="AC3268" s="22">
        <f ca="1">VLOOKUP(CONCATENATE($F3268," ",$G3268),AllocFactorMatrix,(AC$4+1),FALSE)*$E3273</f>
        <v>0</v>
      </c>
    </row>
    <row r="3269" spans="4:29" hidden="1" outlineLevel="1">
      <c r="F3269" s="42" t="str">
        <f>F3273</f>
        <v>LABOR_M</v>
      </c>
      <c r="G3269" s="17" t="str">
        <f>$G$11</f>
        <v>DISTPRI</v>
      </c>
      <c r="H3269" s="21">
        <f t="shared" ca="1" si="1515"/>
        <v>0</v>
      </c>
      <c r="I3269" s="22">
        <f ca="1">VLOOKUP(CONCATENATE($F3269," ",$G3269),AllocFactorMatrix,(I$4+1),FALSE)*$E3273</f>
        <v>0</v>
      </c>
      <c r="J3269" s="22">
        <f ca="1">VLOOKUP(CONCATENATE($F3269," ",$G3269),AllocFactorMatrix,(J$4+1),FALSE)*$E3273</f>
        <v>0</v>
      </c>
      <c r="K3269" s="22">
        <f ca="1">VLOOKUP(CONCATENATE($F3269," ",$G3269),AllocFactorMatrix,(K$4+1),FALSE)*$E3273</f>
        <v>0</v>
      </c>
      <c r="L3269" s="22">
        <f ca="1">VLOOKUP(CONCATENATE($F3269," ",$G3269),AllocFactorMatrix,(L$4+1),FALSE)*$E3273</f>
        <v>0</v>
      </c>
      <c r="M3269" s="22">
        <f t="shared" ca="1" si="1516"/>
        <v>0</v>
      </c>
      <c r="N3269" s="22">
        <f ca="1">VLOOKUP(CONCATENATE($F3269," ",$G3269),AllocFactorMatrix,(N$4+1),FALSE)*$E3273</f>
        <v>0</v>
      </c>
      <c r="O3269" s="22">
        <f ca="1">VLOOKUP(CONCATENATE($F3269," ",$G3269),AllocFactorMatrix,(O$4+1),FALSE)*$E3273</f>
        <v>0</v>
      </c>
      <c r="P3269" s="22">
        <f ca="1">VLOOKUP(CONCATENATE($F3269," ",$G3269),AllocFactorMatrix,(P$4+1),FALSE)*$E3273</f>
        <v>0</v>
      </c>
      <c r="Q3269" s="22">
        <f ca="1">VLOOKUP(CONCATENATE($F3269," ",$G3269),AllocFactorMatrix,(Q$4+1),FALSE)*$E3273</f>
        <v>0</v>
      </c>
      <c r="R3269" s="22">
        <f t="shared" ca="1" si="1517"/>
        <v>0</v>
      </c>
      <c r="S3269" s="22">
        <f ca="1">VLOOKUP(CONCATENATE($F3269," ",$G3269),AllocFactorMatrix,(S$4+1),FALSE)*$E3273</f>
        <v>0</v>
      </c>
      <c r="T3269" s="22">
        <f ca="1">VLOOKUP(CONCATENATE($F3269," ",$G3269),AllocFactorMatrix,(T$4+1),FALSE)*$E3273</f>
        <v>0</v>
      </c>
      <c r="U3269" s="22">
        <f ca="1">VLOOKUP(CONCATENATE($F3269," ",$G3269),AllocFactorMatrix,(U$4+1),FALSE)*$E3273</f>
        <v>0</v>
      </c>
      <c r="V3269" s="22">
        <f ca="1">VLOOKUP(CONCATENATE($F3269," ",$G3269),AllocFactorMatrix,(V$4+1),FALSE)*$E3273</f>
        <v>0</v>
      </c>
      <c r="W3269" s="22">
        <f t="shared" ca="1" si="1519"/>
        <v>0</v>
      </c>
      <c r="X3269" s="22">
        <f ca="1">VLOOKUP(CONCATENATE($F3269," ",$G3269),AllocFactorMatrix,(X$4+1),FALSE)*$E3273</f>
        <v>0</v>
      </c>
      <c r="Y3269" s="22">
        <f ca="1">VLOOKUP(CONCATENATE($F3269," ",$G3269),AllocFactorMatrix,(Y$4+1),FALSE)*$E3273</f>
        <v>0</v>
      </c>
      <c r="Z3269" s="22">
        <f t="shared" ca="1" si="1518"/>
        <v>0</v>
      </c>
      <c r="AA3269" s="22">
        <f ca="1">VLOOKUP(CONCATENATE($F3269," ",$G3269),AllocFactorMatrix,(AA$4+1),FALSE)*$E3273</f>
        <v>0</v>
      </c>
      <c r="AB3269" s="22">
        <f ca="1">VLOOKUP(CONCATENATE($F3269," ",$G3269),AllocFactorMatrix,(AB$4+1),FALSE)*$E3273</f>
        <v>0</v>
      </c>
      <c r="AC3269" s="22">
        <f ca="1">VLOOKUP(CONCATENATE($F3269," ",$G3269),AllocFactorMatrix,(AC$4+1),FALSE)*$E3273</f>
        <v>0</v>
      </c>
    </row>
    <row r="3270" spans="4:29" hidden="1" outlineLevel="1">
      <c r="F3270" s="42" t="str">
        <f>F3273</f>
        <v>LABOR_M</v>
      </c>
      <c r="G3270" s="17" t="str">
        <f>$G$12</f>
        <v>DISTSEC</v>
      </c>
      <c r="H3270" s="21">
        <f t="shared" ca="1" si="1515"/>
        <v>0</v>
      </c>
      <c r="I3270" s="22">
        <f ca="1">VLOOKUP(CONCATENATE($F3270," ",$G3270),AllocFactorMatrix,(I$4+1),FALSE)*$E3273</f>
        <v>0</v>
      </c>
      <c r="J3270" s="22">
        <f ca="1">VLOOKUP(CONCATENATE($F3270," ",$G3270),AllocFactorMatrix,(J$4+1),FALSE)*$E3273</f>
        <v>0</v>
      </c>
      <c r="K3270" s="22">
        <f ca="1">VLOOKUP(CONCATENATE($F3270," ",$G3270),AllocFactorMatrix,(K$4+1),FALSE)*$E3273</f>
        <v>0</v>
      </c>
      <c r="L3270" s="22">
        <f ca="1">VLOOKUP(CONCATENATE($F3270," ",$G3270),AllocFactorMatrix,(L$4+1),FALSE)*$E3273</f>
        <v>0</v>
      </c>
      <c r="M3270" s="22">
        <f t="shared" ca="1" si="1516"/>
        <v>0</v>
      </c>
      <c r="N3270" s="22">
        <f ca="1">VLOOKUP(CONCATENATE($F3270," ",$G3270),AllocFactorMatrix,(N$4+1),FALSE)*$E3273</f>
        <v>0</v>
      </c>
      <c r="O3270" s="22">
        <f ca="1">VLOOKUP(CONCATENATE($F3270," ",$G3270),AllocFactorMatrix,(O$4+1),FALSE)*$E3273</f>
        <v>0</v>
      </c>
      <c r="P3270" s="22">
        <f ca="1">VLOOKUP(CONCATENATE($F3270," ",$G3270),AllocFactorMatrix,(P$4+1),FALSE)*$E3273</f>
        <v>0</v>
      </c>
      <c r="Q3270" s="22">
        <f ca="1">VLOOKUP(CONCATENATE($F3270," ",$G3270),AllocFactorMatrix,(Q$4+1),FALSE)*$E3273</f>
        <v>0</v>
      </c>
      <c r="R3270" s="22">
        <f t="shared" ca="1" si="1517"/>
        <v>0</v>
      </c>
      <c r="S3270" s="22">
        <f ca="1">VLOOKUP(CONCATENATE($F3270," ",$G3270),AllocFactorMatrix,(S$4+1),FALSE)*$E3273</f>
        <v>0</v>
      </c>
      <c r="T3270" s="22">
        <f ca="1">VLOOKUP(CONCATENATE($F3270," ",$G3270),AllocFactorMatrix,(T$4+1),FALSE)*$E3273</f>
        <v>0</v>
      </c>
      <c r="U3270" s="22">
        <f ca="1">VLOOKUP(CONCATENATE($F3270," ",$G3270),AllocFactorMatrix,(U$4+1),FALSE)*$E3273</f>
        <v>0</v>
      </c>
      <c r="V3270" s="22">
        <f ca="1">VLOOKUP(CONCATENATE($F3270," ",$G3270),AllocFactorMatrix,(V$4+1),FALSE)*$E3273</f>
        <v>0</v>
      </c>
      <c r="W3270" s="22">
        <f t="shared" ca="1" si="1519"/>
        <v>0</v>
      </c>
      <c r="X3270" s="22">
        <f ca="1">VLOOKUP(CONCATENATE($F3270," ",$G3270),AllocFactorMatrix,(X$4+1),FALSE)*$E3273</f>
        <v>0</v>
      </c>
      <c r="Y3270" s="22">
        <f ca="1">VLOOKUP(CONCATENATE($F3270," ",$G3270),AllocFactorMatrix,(Y$4+1),FALSE)*$E3273</f>
        <v>0</v>
      </c>
      <c r="Z3270" s="22">
        <f t="shared" ca="1" si="1518"/>
        <v>0</v>
      </c>
      <c r="AA3270" s="22">
        <f ca="1">VLOOKUP(CONCATENATE($F3270," ",$G3270),AllocFactorMatrix,(AA$4+1),FALSE)*$E3273</f>
        <v>0</v>
      </c>
      <c r="AB3270" s="22">
        <f ca="1">VLOOKUP(CONCATENATE($F3270," ",$G3270),AllocFactorMatrix,(AB$4+1),FALSE)*$E3273</f>
        <v>0</v>
      </c>
      <c r="AC3270" s="22">
        <f ca="1">VLOOKUP(CONCATENATE($F3270," ",$G3270),AllocFactorMatrix,(AC$4+1),FALSE)*$E3273</f>
        <v>0</v>
      </c>
    </row>
    <row r="3271" spans="4:29" hidden="1" outlineLevel="1">
      <c r="F3271" s="42" t="str">
        <f>F3273</f>
        <v>LABOR_M</v>
      </c>
      <c r="G3271" s="17" t="str">
        <f>$G$13</f>
        <v>ENERGY</v>
      </c>
      <c r="H3271" s="21">
        <f t="shared" ca="1" si="1515"/>
        <v>0</v>
      </c>
      <c r="I3271" s="22">
        <f ca="1">VLOOKUP(CONCATENATE($F3271," ",$G3271),AllocFactorMatrix,(I$4+1),FALSE)*$E3273</f>
        <v>0</v>
      </c>
      <c r="J3271" s="22">
        <f ca="1">VLOOKUP(CONCATENATE($F3271," ",$G3271),AllocFactorMatrix,(J$4+1),FALSE)*$E3273</f>
        <v>0</v>
      </c>
      <c r="K3271" s="22">
        <f ca="1">VLOOKUP(CONCATENATE($F3271," ",$G3271),AllocFactorMatrix,(K$4+1),FALSE)*$E3273</f>
        <v>0</v>
      </c>
      <c r="L3271" s="22">
        <f ca="1">VLOOKUP(CONCATENATE($F3271," ",$G3271),AllocFactorMatrix,(L$4+1),FALSE)*$E3273</f>
        <v>0</v>
      </c>
      <c r="M3271" s="22">
        <f t="shared" ca="1" si="1516"/>
        <v>0</v>
      </c>
      <c r="N3271" s="22">
        <f ca="1">VLOOKUP(CONCATENATE($F3271," ",$G3271),AllocFactorMatrix,(N$4+1),FALSE)*$E3273</f>
        <v>0</v>
      </c>
      <c r="O3271" s="22">
        <f ca="1">VLOOKUP(CONCATENATE($F3271," ",$G3271),AllocFactorMatrix,(O$4+1),FALSE)*$E3273</f>
        <v>0</v>
      </c>
      <c r="P3271" s="22">
        <f ca="1">VLOOKUP(CONCATENATE($F3271," ",$G3271),AllocFactorMatrix,(P$4+1),FALSE)*$E3273</f>
        <v>0</v>
      </c>
      <c r="Q3271" s="22">
        <f ca="1">VLOOKUP(CONCATENATE($F3271," ",$G3271),AllocFactorMatrix,(Q$4+1),FALSE)*$E3273</f>
        <v>0</v>
      </c>
      <c r="R3271" s="22">
        <f t="shared" ca="1" si="1517"/>
        <v>0</v>
      </c>
      <c r="S3271" s="22">
        <f ca="1">VLOOKUP(CONCATENATE($F3271," ",$G3271),AllocFactorMatrix,(S$4+1),FALSE)*$E3273</f>
        <v>0</v>
      </c>
      <c r="T3271" s="22">
        <f ca="1">VLOOKUP(CONCATENATE($F3271," ",$G3271),AllocFactorMatrix,(T$4+1),FALSE)*$E3273</f>
        <v>0</v>
      </c>
      <c r="U3271" s="22">
        <f ca="1">VLOOKUP(CONCATENATE($F3271," ",$G3271),AllocFactorMatrix,(U$4+1),FALSE)*$E3273</f>
        <v>0</v>
      </c>
      <c r="V3271" s="22">
        <f ca="1">VLOOKUP(CONCATENATE($F3271," ",$G3271),AllocFactorMatrix,(V$4+1),FALSE)*$E3273</f>
        <v>0</v>
      </c>
      <c r="W3271" s="22">
        <f t="shared" ca="1" si="1519"/>
        <v>0</v>
      </c>
      <c r="X3271" s="22">
        <f ca="1">VLOOKUP(CONCATENATE($F3271," ",$G3271),AllocFactorMatrix,(X$4+1),FALSE)*$E3273</f>
        <v>0</v>
      </c>
      <c r="Y3271" s="22">
        <f ca="1">VLOOKUP(CONCATENATE($F3271," ",$G3271),AllocFactorMatrix,(Y$4+1),FALSE)*$E3273</f>
        <v>0</v>
      </c>
      <c r="Z3271" s="22">
        <f t="shared" ca="1" si="1518"/>
        <v>0</v>
      </c>
      <c r="AA3271" s="22">
        <f ca="1">VLOOKUP(CONCATENATE($F3271," ",$G3271),AllocFactorMatrix,(AA$4+1),FALSE)*$E3273</f>
        <v>0</v>
      </c>
      <c r="AB3271" s="22">
        <f ca="1">VLOOKUP(CONCATENATE($F3271," ",$G3271),AllocFactorMatrix,(AB$4+1),FALSE)*$E3273</f>
        <v>0</v>
      </c>
      <c r="AC3271" s="22">
        <f ca="1">VLOOKUP(CONCATENATE($F3271," ",$G3271),AllocFactorMatrix,(AC$4+1),FALSE)*$E3273</f>
        <v>0</v>
      </c>
    </row>
    <row r="3272" spans="4:29" hidden="1" outlineLevel="1">
      <c r="F3272" s="42" t="str">
        <f>F3273</f>
        <v>LABOR_M</v>
      </c>
      <c r="G3272" s="17" t="str">
        <f>$G$14</f>
        <v>CUSTOMER</v>
      </c>
      <c r="H3272" s="21">
        <f t="shared" ca="1" si="1515"/>
        <v>0</v>
      </c>
      <c r="I3272" s="22">
        <f ca="1">VLOOKUP(CONCATENATE($F3272," ",$G3272),AllocFactorMatrix,(I$4+1),FALSE)*$E3273</f>
        <v>0</v>
      </c>
      <c r="J3272" s="22">
        <f ca="1">VLOOKUP(CONCATENATE($F3272," ",$G3272),AllocFactorMatrix,(J$4+1),FALSE)*$E3273</f>
        <v>0</v>
      </c>
      <c r="K3272" s="22">
        <f ca="1">VLOOKUP(CONCATENATE($F3272," ",$G3272),AllocFactorMatrix,(K$4+1),FALSE)*$E3273</f>
        <v>0</v>
      </c>
      <c r="L3272" s="22">
        <f ca="1">VLOOKUP(CONCATENATE($F3272," ",$G3272),AllocFactorMatrix,(L$4+1),FALSE)*$E3273</f>
        <v>0</v>
      </c>
      <c r="M3272" s="22">
        <f t="shared" ca="1" si="1516"/>
        <v>0</v>
      </c>
      <c r="N3272" s="22">
        <f ca="1">VLOOKUP(CONCATENATE($F3272," ",$G3272),AllocFactorMatrix,(N$4+1),FALSE)*$E3273</f>
        <v>0</v>
      </c>
      <c r="O3272" s="22">
        <f ca="1">VLOOKUP(CONCATENATE($F3272," ",$G3272),AllocFactorMatrix,(O$4+1),FALSE)*$E3273</f>
        <v>0</v>
      </c>
      <c r="P3272" s="22">
        <f ca="1">VLOOKUP(CONCATENATE($F3272," ",$G3272),AllocFactorMatrix,(P$4+1),FALSE)*$E3273</f>
        <v>0</v>
      </c>
      <c r="Q3272" s="22">
        <f ca="1">VLOOKUP(CONCATENATE($F3272," ",$G3272),AllocFactorMatrix,(Q$4+1),FALSE)*$E3273</f>
        <v>0</v>
      </c>
      <c r="R3272" s="22">
        <f t="shared" ca="1" si="1517"/>
        <v>0</v>
      </c>
      <c r="S3272" s="22">
        <f ca="1">VLOOKUP(CONCATENATE($F3272," ",$G3272),AllocFactorMatrix,(S$4+1),FALSE)*$E3273</f>
        <v>0</v>
      </c>
      <c r="T3272" s="22">
        <f ca="1">VLOOKUP(CONCATENATE($F3272," ",$G3272),AllocFactorMatrix,(T$4+1),FALSE)*$E3273</f>
        <v>0</v>
      </c>
      <c r="U3272" s="22">
        <f ca="1">VLOOKUP(CONCATENATE($F3272," ",$G3272),AllocFactorMatrix,(U$4+1),FALSE)*$E3273</f>
        <v>0</v>
      </c>
      <c r="V3272" s="22">
        <f ca="1">VLOOKUP(CONCATENATE($F3272," ",$G3272),AllocFactorMatrix,(V$4+1),FALSE)*$E3273</f>
        <v>0</v>
      </c>
      <c r="W3272" s="22">
        <f t="shared" ca="1" si="1519"/>
        <v>0</v>
      </c>
      <c r="X3272" s="22">
        <f ca="1">VLOOKUP(CONCATENATE($F3272," ",$G3272),AllocFactorMatrix,(X$4+1),FALSE)*$E3273</f>
        <v>0</v>
      </c>
      <c r="Y3272" s="22">
        <f ca="1">VLOOKUP(CONCATENATE($F3272," ",$G3272),AllocFactorMatrix,(Y$4+1),FALSE)*$E3273</f>
        <v>0</v>
      </c>
      <c r="Z3272" s="22">
        <f t="shared" ca="1" si="1518"/>
        <v>0</v>
      </c>
      <c r="AA3272" s="22">
        <f ca="1">VLOOKUP(CONCATENATE($F3272," ",$G3272),AllocFactorMatrix,(AA$4+1),FALSE)*$E3273</f>
        <v>0</v>
      </c>
      <c r="AB3272" s="22">
        <f ca="1">VLOOKUP(CONCATENATE($F3272," ",$G3272),AllocFactorMatrix,(AB$4+1),FALSE)*$E3273</f>
        <v>0</v>
      </c>
      <c r="AC3272" s="22">
        <f ca="1">VLOOKUP(CONCATENATE($F3272," ",$G3272),AllocFactorMatrix,(AC$4+1),FALSE)*$E3273</f>
        <v>0</v>
      </c>
    </row>
    <row r="3273" spans="4:29" collapsed="1">
      <c r="D3273" s="39" t="s">
        <v>671</v>
      </c>
      <c r="E3273" s="42">
        <v>0</v>
      </c>
      <c r="F3273" s="42" t="s">
        <v>69</v>
      </c>
      <c r="G3273" s="17" t="str">
        <f>$G$15</f>
        <v>TOTAL</v>
      </c>
      <c r="H3273" s="21">
        <f t="shared" ca="1" si="1515"/>
        <v>0</v>
      </c>
      <c r="I3273" s="22">
        <f ca="1">VLOOKUP(CONCATENATE($F3273," ",$G3273),AllocFactorMatrix,(I$4+1),FALSE)*$E3273</f>
        <v>0</v>
      </c>
      <c r="J3273" s="22">
        <f ca="1">VLOOKUP(CONCATENATE($F3273," ",$G3273),AllocFactorMatrix,(J$4+1),FALSE)*$E3273</f>
        <v>0</v>
      </c>
      <c r="K3273" s="22">
        <f ca="1">VLOOKUP(CONCATENATE($F3273," ",$G3273),AllocFactorMatrix,(K$4+1),FALSE)*$E3273</f>
        <v>0</v>
      </c>
      <c r="L3273" s="22">
        <f ca="1">VLOOKUP(CONCATENATE($F3273," ",$G3273),AllocFactorMatrix,(L$4+1),FALSE)*$E3273</f>
        <v>0</v>
      </c>
      <c r="M3273" s="22">
        <f t="shared" ca="1" si="1516"/>
        <v>0</v>
      </c>
      <c r="N3273" s="22">
        <f ca="1">VLOOKUP(CONCATENATE($F3273," ",$G3273),AllocFactorMatrix,(N$4+1),FALSE)*$E3273</f>
        <v>0</v>
      </c>
      <c r="O3273" s="22">
        <f ca="1">VLOOKUP(CONCATENATE($F3273," ",$G3273),AllocFactorMatrix,(O$4+1),FALSE)*$E3273</f>
        <v>0</v>
      </c>
      <c r="P3273" s="22">
        <f ca="1">VLOOKUP(CONCATENATE($F3273," ",$G3273),AllocFactorMatrix,(P$4+1),FALSE)*$E3273</f>
        <v>0</v>
      </c>
      <c r="Q3273" s="22">
        <f ca="1">VLOOKUP(CONCATENATE($F3273," ",$G3273),AllocFactorMatrix,(Q$4+1),FALSE)*$E3273</f>
        <v>0</v>
      </c>
      <c r="R3273" s="22">
        <f t="shared" ca="1" si="1517"/>
        <v>0</v>
      </c>
      <c r="S3273" s="22">
        <f ca="1">VLOOKUP(CONCATENATE($F3273," ",$G3273),AllocFactorMatrix,(S$4+1),FALSE)*$E3273</f>
        <v>0</v>
      </c>
      <c r="T3273" s="22">
        <f ca="1">VLOOKUP(CONCATENATE($F3273," ",$G3273),AllocFactorMatrix,(T$4+1),FALSE)*$E3273</f>
        <v>0</v>
      </c>
      <c r="U3273" s="22">
        <f ca="1">VLOOKUP(CONCATENATE($F3273," ",$G3273),AllocFactorMatrix,(U$4+1),FALSE)*$E3273</f>
        <v>0</v>
      </c>
      <c r="V3273" s="22">
        <f ca="1">VLOOKUP(CONCATENATE($F3273," ",$G3273),AllocFactorMatrix,(V$4+1),FALSE)*$E3273</f>
        <v>0</v>
      </c>
      <c r="W3273" s="22">
        <f t="shared" ca="1" si="1519"/>
        <v>0</v>
      </c>
      <c r="X3273" s="22">
        <f ca="1">VLOOKUP(CONCATENATE($F3273," ",$G3273),AllocFactorMatrix,(X$4+1),FALSE)*$E3273</f>
        <v>0</v>
      </c>
      <c r="Y3273" s="22">
        <f ca="1">VLOOKUP(CONCATENATE($F3273," ",$G3273),AllocFactorMatrix,(Y$4+1),FALSE)*$E3273</f>
        <v>0</v>
      </c>
      <c r="Z3273" s="22">
        <f t="shared" ca="1" si="1518"/>
        <v>0</v>
      </c>
      <c r="AA3273" s="22">
        <f ca="1">VLOOKUP(CONCATENATE($F3273," ",$G3273),AllocFactorMatrix,(AA$4+1),FALSE)*$E3273</f>
        <v>0</v>
      </c>
      <c r="AB3273" s="22">
        <f ca="1">VLOOKUP(CONCATENATE($F3273," ",$G3273),AllocFactorMatrix,(AB$4+1),FALSE)*$E3273</f>
        <v>0</v>
      </c>
      <c r="AC3273" s="22">
        <f ca="1">VLOOKUP(CONCATENATE($F3273," ",$G3273),AllocFactorMatrix,(AC$4+1),FALSE)*$E3273</f>
        <v>0</v>
      </c>
    </row>
    <row r="3274" spans="4:29" hidden="1" outlineLevel="1">
      <c r="F3274" s="42" t="str">
        <f>F3281</f>
        <v>RB_GUP-Land_P</v>
      </c>
      <c r="G3274" s="17" t="str">
        <f>$G$8</f>
        <v>PRODUCTION</v>
      </c>
      <c r="H3274" s="21">
        <f t="shared" si="1515"/>
        <v>471245.99999999994</v>
      </c>
      <c r="I3274" s="22">
        <f>VLOOKUP(CONCATENATE($F3274," ",$G3274),AllocFactorMatrix,(I$4+1),FALSE)*$E3281</f>
        <v>233647.80551193</v>
      </c>
      <c r="J3274" s="22">
        <f>VLOOKUP(CONCATENATE($F3274," ",$G3274),AllocFactorMatrix,(J$4+1),FALSE)*$E3281</f>
        <v>58427.809367052549</v>
      </c>
      <c r="K3274" s="22">
        <f>VLOOKUP(CONCATENATE($F3274," ",$G3274),AllocFactorMatrix,(K$4+1),FALSE)*$E3281</f>
        <v>740.50457849805525</v>
      </c>
      <c r="L3274" s="22">
        <f>VLOOKUP(CONCATENATE($F3274," ",$G3274),AllocFactorMatrix,(L$4+1),FALSE)*$E3281</f>
        <v>37.061518084990936</v>
      </c>
      <c r="M3274" s="22">
        <f t="shared" ref="M3274:M3281" si="1520">SUBTOTAL(9,J3274:L3274)</f>
        <v>59205.375463635595</v>
      </c>
      <c r="N3274" s="22">
        <f>VLOOKUP(CONCATENATE($F3274," ",$G3274),AllocFactorMatrix,(N$4+1),FALSE)*$E3281</f>
        <v>26213.504158478594</v>
      </c>
      <c r="O3274" s="22">
        <f>VLOOKUP(CONCATENATE($F3274," ",$G3274),AllocFactorMatrix,(O$4+1),FALSE)*$E3281</f>
        <v>7184.5144138676451</v>
      </c>
      <c r="P3274" s="22">
        <f>VLOOKUP(CONCATENATE($F3274," ",$G3274),AllocFactorMatrix,(P$4+1),FALSE)*$E3281</f>
        <v>1143.2775788594874</v>
      </c>
      <c r="Q3274" s="22">
        <f>VLOOKUP(CONCATENATE($F3274," ",$G3274),AllocFactorMatrix,(Q$4+1),FALSE)*$E3281</f>
        <v>0</v>
      </c>
      <c r="R3274" s="22">
        <f t="shared" ref="R3274:R3281" si="1521">SUBTOTAL(9,N3274:Q3274)</f>
        <v>34541.29615120573</v>
      </c>
      <c r="S3274" s="22">
        <f>VLOOKUP(CONCATENATE($F3274," ",$G3274),AllocFactorMatrix,(S$4+1),FALSE)*$E3281</f>
        <v>1133.1427264592137</v>
      </c>
      <c r="T3274" s="22">
        <f>VLOOKUP(CONCATENATE($F3274," ",$G3274),AllocFactorMatrix,(T$4+1),FALSE)*$E3281</f>
        <v>20621.26469989002</v>
      </c>
      <c r="U3274" s="22">
        <f>VLOOKUP(CONCATENATE($F3274," ",$G3274),AllocFactorMatrix,(U$4+1),FALSE)*$E3281</f>
        <v>100477.97580528093</v>
      </c>
      <c r="V3274" s="22">
        <f>VLOOKUP(CONCATENATE($F3274," ",$G3274),AllocFactorMatrix,(V$4+1),FALSE)*$E3281</f>
        <v>12802.948072801188</v>
      </c>
      <c r="W3274" s="22">
        <f>SUBTOTAL(9,S3274:V3274)</f>
        <v>135035.33130443137</v>
      </c>
      <c r="X3274" s="22">
        <f>VLOOKUP(CONCATENATE($F3274," ",$G3274),AllocFactorMatrix,(X$4+1),FALSE)*$E3281</f>
        <v>7331.3582675795833</v>
      </c>
      <c r="Y3274" s="22">
        <f>VLOOKUP(CONCATENATE($F3274," ",$G3274),AllocFactorMatrix,(Y$4+1),FALSE)*$E3281</f>
        <v>137.81187078416764</v>
      </c>
      <c r="Z3274" s="22">
        <f t="shared" ref="Z3274:Z3281" si="1522">SUBTOTAL(9,X3274:Y3274)</f>
        <v>7469.170138363751</v>
      </c>
      <c r="AA3274" s="22">
        <f>VLOOKUP(CONCATENATE($F3274," ",$G3274),AllocFactorMatrix,(AA$4+1),FALSE)*$E3281</f>
        <v>106.61651501489663</v>
      </c>
      <c r="AB3274" s="22">
        <f>VLOOKUP(CONCATENATE($F3274," ",$G3274),AllocFactorMatrix,(AB$4+1),FALSE)*$E3281</f>
        <v>1001.9078351725868</v>
      </c>
      <c r="AC3274" s="22">
        <f>VLOOKUP(CONCATENATE($F3274," ",$G3274),AllocFactorMatrix,(AC$4+1),FALSE)*$E3281</f>
        <v>238.49708024600724</v>
      </c>
    </row>
    <row r="3275" spans="4:29" hidden="1" outlineLevel="1">
      <c r="F3275" s="42" t="str">
        <f>F3281</f>
        <v>RB_GUP-Land_P</v>
      </c>
      <c r="G3275" s="17" t="str">
        <f>$G$9</f>
        <v>BULKTRAN</v>
      </c>
      <c r="H3275" s="21">
        <f t="shared" si="1515"/>
        <v>0</v>
      </c>
      <c r="I3275" s="22">
        <f>VLOOKUP(CONCATENATE($F3275," ",$G3275),AllocFactorMatrix,(I$4+1),FALSE)*$E3281</f>
        <v>0</v>
      </c>
      <c r="J3275" s="22">
        <f>VLOOKUP(CONCATENATE($F3275," ",$G3275),AllocFactorMatrix,(J$4+1),FALSE)*$E3281</f>
        <v>0</v>
      </c>
      <c r="K3275" s="22">
        <f>VLOOKUP(CONCATENATE($F3275," ",$G3275),AllocFactorMatrix,(K$4+1),FALSE)*$E3281</f>
        <v>0</v>
      </c>
      <c r="L3275" s="22">
        <f>VLOOKUP(CONCATENATE($F3275," ",$G3275),AllocFactorMatrix,(L$4+1),FALSE)*$E3281</f>
        <v>0</v>
      </c>
      <c r="M3275" s="22">
        <f t="shared" si="1520"/>
        <v>0</v>
      </c>
      <c r="N3275" s="22">
        <f>VLOOKUP(CONCATENATE($F3275," ",$G3275),AllocFactorMatrix,(N$4+1),FALSE)*$E3281</f>
        <v>0</v>
      </c>
      <c r="O3275" s="22">
        <f>VLOOKUP(CONCATENATE($F3275," ",$G3275),AllocFactorMatrix,(O$4+1),FALSE)*$E3281</f>
        <v>0</v>
      </c>
      <c r="P3275" s="22">
        <f>VLOOKUP(CONCATENATE($F3275," ",$G3275),AllocFactorMatrix,(P$4+1),FALSE)*$E3281</f>
        <v>0</v>
      </c>
      <c r="Q3275" s="22">
        <f>VLOOKUP(CONCATENATE($F3275," ",$G3275),AllocFactorMatrix,(Q$4+1),FALSE)*$E3281</f>
        <v>0</v>
      </c>
      <c r="R3275" s="22">
        <f t="shared" si="1521"/>
        <v>0</v>
      </c>
      <c r="S3275" s="22">
        <f>VLOOKUP(CONCATENATE($F3275," ",$G3275),AllocFactorMatrix,(S$4+1),FALSE)*$E3281</f>
        <v>0</v>
      </c>
      <c r="T3275" s="22">
        <f>VLOOKUP(CONCATENATE($F3275," ",$G3275),AllocFactorMatrix,(T$4+1),FALSE)*$E3281</f>
        <v>0</v>
      </c>
      <c r="U3275" s="22">
        <f>VLOOKUP(CONCATENATE($F3275," ",$G3275),AllocFactorMatrix,(U$4+1),FALSE)*$E3281</f>
        <v>0</v>
      </c>
      <c r="V3275" s="22">
        <f>VLOOKUP(CONCATENATE($F3275," ",$G3275),AllocFactorMatrix,(V$4+1),FALSE)*$E3281</f>
        <v>0</v>
      </c>
      <c r="W3275" s="22">
        <f t="shared" ref="W3275:W3281" si="1523">SUBTOTAL(9,S3275:V3275)</f>
        <v>0</v>
      </c>
      <c r="X3275" s="22">
        <f>VLOOKUP(CONCATENATE($F3275," ",$G3275),AllocFactorMatrix,(X$4+1),FALSE)*$E3281</f>
        <v>0</v>
      </c>
      <c r="Y3275" s="22">
        <f>VLOOKUP(CONCATENATE($F3275," ",$G3275),AllocFactorMatrix,(Y$4+1),FALSE)*$E3281</f>
        <v>0</v>
      </c>
      <c r="Z3275" s="22">
        <f t="shared" si="1522"/>
        <v>0</v>
      </c>
      <c r="AA3275" s="22">
        <f>VLOOKUP(CONCATENATE($F3275," ",$G3275),AllocFactorMatrix,(AA$4+1),FALSE)*$E3281</f>
        <v>0</v>
      </c>
      <c r="AB3275" s="22">
        <f>VLOOKUP(CONCATENATE($F3275," ",$G3275),AllocFactorMatrix,(AB$4+1),FALSE)*$E3281</f>
        <v>0</v>
      </c>
      <c r="AC3275" s="22">
        <f>VLOOKUP(CONCATENATE($F3275," ",$G3275),AllocFactorMatrix,(AC$4+1),FALSE)*$E3281</f>
        <v>0</v>
      </c>
    </row>
    <row r="3276" spans="4:29" hidden="1" outlineLevel="1">
      <c r="F3276" s="42" t="str">
        <f>F3281</f>
        <v>RB_GUP-Land_P</v>
      </c>
      <c r="G3276" s="17" t="str">
        <f>$G$10</f>
        <v>SUBTRAN</v>
      </c>
      <c r="H3276" s="21">
        <f t="shared" si="1515"/>
        <v>0</v>
      </c>
      <c r="I3276" s="22">
        <f>VLOOKUP(CONCATENATE($F3276," ",$G3276),AllocFactorMatrix,(I$4+1),FALSE)*$E3281</f>
        <v>0</v>
      </c>
      <c r="J3276" s="22">
        <f>VLOOKUP(CONCATENATE($F3276," ",$G3276),AllocFactorMatrix,(J$4+1),FALSE)*$E3281</f>
        <v>0</v>
      </c>
      <c r="K3276" s="22">
        <f>VLOOKUP(CONCATENATE($F3276," ",$G3276),AllocFactorMatrix,(K$4+1),FALSE)*$E3281</f>
        <v>0</v>
      </c>
      <c r="L3276" s="22">
        <f>VLOOKUP(CONCATENATE($F3276," ",$G3276),AllocFactorMatrix,(L$4+1),FALSE)*$E3281</f>
        <v>0</v>
      </c>
      <c r="M3276" s="22">
        <f t="shared" si="1520"/>
        <v>0</v>
      </c>
      <c r="N3276" s="22">
        <f>VLOOKUP(CONCATENATE($F3276," ",$G3276),AllocFactorMatrix,(N$4+1),FALSE)*$E3281</f>
        <v>0</v>
      </c>
      <c r="O3276" s="22">
        <f>VLOOKUP(CONCATENATE($F3276," ",$G3276),AllocFactorMatrix,(O$4+1),FALSE)*$E3281</f>
        <v>0</v>
      </c>
      <c r="P3276" s="22">
        <f>VLOOKUP(CONCATENATE($F3276," ",$G3276),AllocFactorMatrix,(P$4+1),FALSE)*$E3281</f>
        <v>0</v>
      </c>
      <c r="Q3276" s="22">
        <f>VLOOKUP(CONCATENATE($F3276," ",$G3276),AllocFactorMatrix,(Q$4+1),FALSE)*$E3281</f>
        <v>0</v>
      </c>
      <c r="R3276" s="22">
        <f t="shared" si="1521"/>
        <v>0</v>
      </c>
      <c r="S3276" s="22">
        <f>VLOOKUP(CONCATENATE($F3276," ",$G3276),AllocFactorMatrix,(S$4+1),FALSE)*$E3281</f>
        <v>0</v>
      </c>
      <c r="T3276" s="22">
        <f>VLOOKUP(CONCATENATE($F3276," ",$G3276),AllocFactorMatrix,(T$4+1),FALSE)*$E3281</f>
        <v>0</v>
      </c>
      <c r="U3276" s="22">
        <f>VLOOKUP(CONCATENATE($F3276," ",$G3276),AllocFactorMatrix,(U$4+1),FALSE)*$E3281</f>
        <v>0</v>
      </c>
      <c r="V3276" s="22">
        <f>VLOOKUP(CONCATENATE($F3276," ",$G3276),AllocFactorMatrix,(V$4+1),FALSE)*$E3281</f>
        <v>0</v>
      </c>
      <c r="W3276" s="22">
        <f t="shared" si="1523"/>
        <v>0</v>
      </c>
      <c r="X3276" s="22">
        <f>VLOOKUP(CONCATENATE($F3276," ",$G3276),AllocFactorMatrix,(X$4+1),FALSE)*$E3281</f>
        <v>0</v>
      </c>
      <c r="Y3276" s="22">
        <f>VLOOKUP(CONCATENATE($F3276," ",$G3276),AllocFactorMatrix,(Y$4+1),FALSE)*$E3281</f>
        <v>0</v>
      </c>
      <c r="Z3276" s="22">
        <f t="shared" si="1522"/>
        <v>0</v>
      </c>
      <c r="AA3276" s="22">
        <f>VLOOKUP(CONCATENATE($F3276," ",$G3276),AllocFactorMatrix,(AA$4+1),FALSE)*$E3281</f>
        <v>0</v>
      </c>
      <c r="AB3276" s="22">
        <f>VLOOKUP(CONCATENATE($F3276," ",$G3276),AllocFactorMatrix,(AB$4+1),FALSE)*$E3281</f>
        <v>0</v>
      </c>
      <c r="AC3276" s="22">
        <f>VLOOKUP(CONCATENATE($F3276," ",$G3276),AllocFactorMatrix,(AC$4+1),FALSE)*$E3281</f>
        <v>0</v>
      </c>
    </row>
    <row r="3277" spans="4:29" hidden="1" outlineLevel="1">
      <c r="F3277" s="42" t="str">
        <f>F3281</f>
        <v>RB_GUP-Land_P</v>
      </c>
      <c r="G3277" s="17" t="str">
        <f>$G$11</f>
        <v>DISTPRI</v>
      </c>
      <c r="H3277" s="21">
        <f t="shared" si="1515"/>
        <v>0</v>
      </c>
      <c r="I3277" s="22">
        <f>VLOOKUP(CONCATENATE($F3277," ",$G3277),AllocFactorMatrix,(I$4+1),FALSE)*$E3281</f>
        <v>0</v>
      </c>
      <c r="J3277" s="22">
        <f>VLOOKUP(CONCATENATE($F3277," ",$G3277),AllocFactorMatrix,(J$4+1),FALSE)*$E3281</f>
        <v>0</v>
      </c>
      <c r="K3277" s="22">
        <f>VLOOKUP(CONCATENATE($F3277," ",$G3277),AllocFactorMatrix,(K$4+1),FALSE)*$E3281</f>
        <v>0</v>
      </c>
      <c r="L3277" s="22">
        <f>VLOOKUP(CONCATENATE($F3277," ",$G3277),AllocFactorMatrix,(L$4+1),FALSE)*$E3281</f>
        <v>0</v>
      </c>
      <c r="M3277" s="22">
        <f t="shared" si="1520"/>
        <v>0</v>
      </c>
      <c r="N3277" s="22">
        <f>VLOOKUP(CONCATENATE($F3277," ",$G3277),AllocFactorMatrix,(N$4+1),FALSE)*$E3281</f>
        <v>0</v>
      </c>
      <c r="O3277" s="22">
        <f>VLOOKUP(CONCATENATE($F3277," ",$G3277),AllocFactorMatrix,(O$4+1),FALSE)*$E3281</f>
        <v>0</v>
      </c>
      <c r="P3277" s="22">
        <f>VLOOKUP(CONCATENATE($F3277," ",$G3277),AllocFactorMatrix,(P$4+1),FALSE)*$E3281</f>
        <v>0</v>
      </c>
      <c r="Q3277" s="22">
        <f>VLOOKUP(CONCATENATE($F3277," ",$G3277),AllocFactorMatrix,(Q$4+1),FALSE)*$E3281</f>
        <v>0</v>
      </c>
      <c r="R3277" s="22">
        <f t="shared" si="1521"/>
        <v>0</v>
      </c>
      <c r="S3277" s="22">
        <f>VLOOKUP(CONCATENATE($F3277," ",$G3277),AllocFactorMatrix,(S$4+1),FALSE)*$E3281</f>
        <v>0</v>
      </c>
      <c r="T3277" s="22">
        <f>VLOOKUP(CONCATENATE($F3277," ",$G3277),AllocFactorMatrix,(T$4+1),FALSE)*$E3281</f>
        <v>0</v>
      </c>
      <c r="U3277" s="22">
        <f>VLOOKUP(CONCATENATE($F3277," ",$G3277),AllocFactorMatrix,(U$4+1),FALSE)*$E3281</f>
        <v>0</v>
      </c>
      <c r="V3277" s="22">
        <f>VLOOKUP(CONCATENATE($F3277," ",$G3277),AllocFactorMatrix,(V$4+1),FALSE)*$E3281</f>
        <v>0</v>
      </c>
      <c r="W3277" s="22">
        <f t="shared" si="1523"/>
        <v>0</v>
      </c>
      <c r="X3277" s="22">
        <f>VLOOKUP(CONCATENATE($F3277," ",$G3277),AllocFactorMatrix,(X$4+1),FALSE)*$E3281</f>
        <v>0</v>
      </c>
      <c r="Y3277" s="22">
        <f>VLOOKUP(CONCATENATE($F3277," ",$G3277),AllocFactorMatrix,(Y$4+1),FALSE)*$E3281</f>
        <v>0</v>
      </c>
      <c r="Z3277" s="22">
        <f t="shared" si="1522"/>
        <v>0</v>
      </c>
      <c r="AA3277" s="22">
        <f>VLOOKUP(CONCATENATE($F3277," ",$G3277),AllocFactorMatrix,(AA$4+1),FALSE)*$E3281</f>
        <v>0</v>
      </c>
      <c r="AB3277" s="22">
        <f>VLOOKUP(CONCATENATE($F3277," ",$G3277),AllocFactorMatrix,(AB$4+1),FALSE)*$E3281</f>
        <v>0</v>
      </c>
      <c r="AC3277" s="22">
        <f>VLOOKUP(CONCATENATE($F3277," ",$G3277),AllocFactorMatrix,(AC$4+1),FALSE)*$E3281</f>
        <v>0</v>
      </c>
    </row>
    <row r="3278" spans="4:29" hidden="1" outlineLevel="1">
      <c r="F3278" s="42" t="str">
        <f>F3281</f>
        <v>RB_GUP-Land_P</v>
      </c>
      <c r="G3278" s="17" t="str">
        <f>$G$12</f>
        <v>DISTSEC</v>
      </c>
      <c r="H3278" s="21">
        <f t="shared" si="1515"/>
        <v>0</v>
      </c>
      <c r="I3278" s="22">
        <f>VLOOKUP(CONCATENATE($F3278," ",$G3278),AllocFactorMatrix,(I$4+1),FALSE)*$E3281</f>
        <v>0</v>
      </c>
      <c r="J3278" s="22">
        <f>VLOOKUP(CONCATENATE($F3278," ",$G3278),AllocFactorMatrix,(J$4+1),FALSE)*$E3281</f>
        <v>0</v>
      </c>
      <c r="K3278" s="22">
        <f>VLOOKUP(CONCATENATE($F3278," ",$G3278),AllocFactorMatrix,(K$4+1),FALSE)*$E3281</f>
        <v>0</v>
      </c>
      <c r="L3278" s="22">
        <f>VLOOKUP(CONCATENATE($F3278," ",$G3278),AllocFactorMatrix,(L$4+1),FALSE)*$E3281</f>
        <v>0</v>
      </c>
      <c r="M3278" s="22">
        <f t="shared" si="1520"/>
        <v>0</v>
      </c>
      <c r="N3278" s="22">
        <f>VLOOKUP(CONCATENATE($F3278," ",$G3278),AllocFactorMatrix,(N$4+1),FALSE)*$E3281</f>
        <v>0</v>
      </c>
      <c r="O3278" s="22">
        <f>VLOOKUP(CONCATENATE($F3278," ",$G3278),AllocFactorMatrix,(O$4+1),FALSE)*$E3281</f>
        <v>0</v>
      </c>
      <c r="P3278" s="22">
        <f>VLOOKUP(CONCATENATE($F3278," ",$G3278),AllocFactorMatrix,(P$4+1),FALSE)*$E3281</f>
        <v>0</v>
      </c>
      <c r="Q3278" s="22">
        <f>VLOOKUP(CONCATENATE($F3278," ",$G3278),AllocFactorMatrix,(Q$4+1),FALSE)*$E3281</f>
        <v>0</v>
      </c>
      <c r="R3278" s="22">
        <f t="shared" si="1521"/>
        <v>0</v>
      </c>
      <c r="S3278" s="22">
        <f>VLOOKUP(CONCATENATE($F3278," ",$G3278),AllocFactorMatrix,(S$4+1),FALSE)*$E3281</f>
        <v>0</v>
      </c>
      <c r="T3278" s="22">
        <f>VLOOKUP(CONCATENATE($F3278," ",$G3278),AllocFactorMatrix,(T$4+1),FALSE)*$E3281</f>
        <v>0</v>
      </c>
      <c r="U3278" s="22">
        <f>VLOOKUP(CONCATENATE($F3278," ",$G3278),AllocFactorMatrix,(U$4+1),FALSE)*$E3281</f>
        <v>0</v>
      </c>
      <c r="V3278" s="22">
        <f>VLOOKUP(CONCATENATE($F3278," ",$G3278),AllocFactorMatrix,(V$4+1),FALSE)*$E3281</f>
        <v>0</v>
      </c>
      <c r="W3278" s="22">
        <f t="shared" si="1523"/>
        <v>0</v>
      </c>
      <c r="X3278" s="22">
        <f>VLOOKUP(CONCATENATE($F3278," ",$G3278),AllocFactorMatrix,(X$4+1),FALSE)*$E3281</f>
        <v>0</v>
      </c>
      <c r="Y3278" s="22">
        <f>VLOOKUP(CONCATENATE($F3278," ",$G3278),AllocFactorMatrix,(Y$4+1),FALSE)*$E3281</f>
        <v>0</v>
      </c>
      <c r="Z3278" s="22">
        <f t="shared" si="1522"/>
        <v>0</v>
      </c>
      <c r="AA3278" s="22">
        <f>VLOOKUP(CONCATENATE($F3278," ",$G3278),AllocFactorMatrix,(AA$4+1),FALSE)*$E3281</f>
        <v>0</v>
      </c>
      <c r="AB3278" s="22">
        <f>VLOOKUP(CONCATENATE($F3278," ",$G3278),AllocFactorMatrix,(AB$4+1),FALSE)*$E3281</f>
        <v>0</v>
      </c>
      <c r="AC3278" s="22">
        <f>VLOOKUP(CONCATENATE($F3278," ",$G3278),AllocFactorMatrix,(AC$4+1),FALSE)*$E3281</f>
        <v>0</v>
      </c>
    </row>
    <row r="3279" spans="4:29" hidden="1" outlineLevel="1">
      <c r="F3279" s="42" t="str">
        <f>F3281</f>
        <v>RB_GUP-Land_P</v>
      </c>
      <c r="G3279" s="17" t="str">
        <f>$G$13</f>
        <v>ENERGY</v>
      </c>
      <c r="H3279" s="21">
        <f t="shared" si="1515"/>
        <v>0</v>
      </c>
      <c r="I3279" s="22">
        <f>VLOOKUP(CONCATENATE($F3279," ",$G3279),AllocFactorMatrix,(I$4+1),FALSE)*$E3281</f>
        <v>0</v>
      </c>
      <c r="J3279" s="22">
        <f>VLOOKUP(CONCATENATE($F3279," ",$G3279),AllocFactorMatrix,(J$4+1),FALSE)*$E3281</f>
        <v>0</v>
      </c>
      <c r="K3279" s="22">
        <f>VLOOKUP(CONCATENATE($F3279," ",$G3279),AllocFactorMatrix,(K$4+1),FALSE)*$E3281</f>
        <v>0</v>
      </c>
      <c r="L3279" s="22">
        <f>VLOOKUP(CONCATENATE($F3279," ",$G3279),AllocFactorMatrix,(L$4+1),FALSE)*$E3281</f>
        <v>0</v>
      </c>
      <c r="M3279" s="22">
        <f t="shared" si="1520"/>
        <v>0</v>
      </c>
      <c r="N3279" s="22">
        <f>VLOOKUP(CONCATENATE($F3279," ",$G3279),AllocFactorMatrix,(N$4+1),FALSE)*$E3281</f>
        <v>0</v>
      </c>
      <c r="O3279" s="22">
        <f>VLOOKUP(CONCATENATE($F3279," ",$G3279),AllocFactorMatrix,(O$4+1),FALSE)*$E3281</f>
        <v>0</v>
      </c>
      <c r="P3279" s="22">
        <f>VLOOKUP(CONCATENATE($F3279," ",$G3279),AllocFactorMatrix,(P$4+1),FALSE)*$E3281</f>
        <v>0</v>
      </c>
      <c r="Q3279" s="22">
        <f>VLOOKUP(CONCATENATE($F3279," ",$G3279),AllocFactorMatrix,(Q$4+1),FALSE)*$E3281</f>
        <v>0</v>
      </c>
      <c r="R3279" s="22">
        <f t="shared" si="1521"/>
        <v>0</v>
      </c>
      <c r="S3279" s="22">
        <f>VLOOKUP(CONCATENATE($F3279," ",$G3279),AllocFactorMatrix,(S$4+1),FALSE)*$E3281</f>
        <v>0</v>
      </c>
      <c r="T3279" s="22">
        <f>VLOOKUP(CONCATENATE($F3279," ",$G3279),AllocFactorMatrix,(T$4+1),FALSE)*$E3281</f>
        <v>0</v>
      </c>
      <c r="U3279" s="22">
        <f>VLOOKUP(CONCATENATE($F3279," ",$G3279),AllocFactorMatrix,(U$4+1),FALSE)*$E3281</f>
        <v>0</v>
      </c>
      <c r="V3279" s="22">
        <f>VLOOKUP(CONCATENATE($F3279," ",$G3279),AllocFactorMatrix,(V$4+1),FALSE)*$E3281</f>
        <v>0</v>
      </c>
      <c r="W3279" s="22">
        <f t="shared" si="1523"/>
        <v>0</v>
      </c>
      <c r="X3279" s="22">
        <f>VLOOKUP(CONCATENATE($F3279," ",$G3279),AllocFactorMatrix,(X$4+1),FALSE)*$E3281</f>
        <v>0</v>
      </c>
      <c r="Y3279" s="22">
        <f>VLOOKUP(CONCATENATE($F3279," ",$G3279),AllocFactorMatrix,(Y$4+1),FALSE)*$E3281</f>
        <v>0</v>
      </c>
      <c r="Z3279" s="22">
        <f t="shared" si="1522"/>
        <v>0</v>
      </c>
      <c r="AA3279" s="22">
        <f>VLOOKUP(CONCATENATE($F3279," ",$G3279),AllocFactorMatrix,(AA$4+1),FALSE)*$E3281</f>
        <v>0</v>
      </c>
      <c r="AB3279" s="22">
        <f>VLOOKUP(CONCATENATE($F3279," ",$G3279),AllocFactorMatrix,(AB$4+1),FALSE)*$E3281</f>
        <v>0</v>
      </c>
      <c r="AC3279" s="22">
        <f>VLOOKUP(CONCATENATE($F3279," ",$G3279),AllocFactorMatrix,(AC$4+1),FALSE)*$E3281</f>
        <v>0</v>
      </c>
    </row>
    <row r="3280" spans="4:29" hidden="1" outlineLevel="1">
      <c r="F3280" s="42" t="str">
        <f>F3281</f>
        <v>RB_GUP-Land_P</v>
      </c>
      <c r="G3280" s="17" t="str">
        <f>$G$14</f>
        <v>CUSTOMER</v>
      </c>
      <c r="H3280" s="21">
        <f t="shared" si="1515"/>
        <v>0</v>
      </c>
      <c r="I3280" s="22">
        <f>VLOOKUP(CONCATENATE($F3280," ",$G3280),AllocFactorMatrix,(I$4+1),FALSE)*$E3281</f>
        <v>0</v>
      </c>
      <c r="J3280" s="22">
        <f>VLOOKUP(CONCATENATE($F3280," ",$G3280),AllocFactorMatrix,(J$4+1),FALSE)*$E3281</f>
        <v>0</v>
      </c>
      <c r="K3280" s="22">
        <f>VLOOKUP(CONCATENATE($F3280," ",$G3280),AllocFactorMatrix,(K$4+1),FALSE)*$E3281</f>
        <v>0</v>
      </c>
      <c r="L3280" s="22">
        <f>VLOOKUP(CONCATENATE($F3280," ",$G3280),AllocFactorMatrix,(L$4+1),FALSE)*$E3281</f>
        <v>0</v>
      </c>
      <c r="M3280" s="22">
        <f t="shared" si="1520"/>
        <v>0</v>
      </c>
      <c r="N3280" s="22">
        <f>VLOOKUP(CONCATENATE($F3280," ",$G3280),AllocFactorMatrix,(N$4+1),FALSE)*$E3281</f>
        <v>0</v>
      </c>
      <c r="O3280" s="22">
        <f>VLOOKUP(CONCATENATE($F3280," ",$G3280),AllocFactorMatrix,(O$4+1),FALSE)*$E3281</f>
        <v>0</v>
      </c>
      <c r="P3280" s="22">
        <f>VLOOKUP(CONCATENATE($F3280," ",$G3280),AllocFactorMatrix,(P$4+1),FALSE)*$E3281</f>
        <v>0</v>
      </c>
      <c r="Q3280" s="22">
        <f>VLOOKUP(CONCATENATE($F3280," ",$G3280),AllocFactorMatrix,(Q$4+1),FALSE)*$E3281</f>
        <v>0</v>
      </c>
      <c r="R3280" s="22">
        <f t="shared" si="1521"/>
        <v>0</v>
      </c>
      <c r="S3280" s="22">
        <f>VLOOKUP(CONCATENATE($F3280," ",$G3280),AllocFactorMatrix,(S$4+1),FALSE)*$E3281</f>
        <v>0</v>
      </c>
      <c r="T3280" s="22">
        <f>VLOOKUP(CONCATENATE($F3280," ",$G3280),AllocFactorMatrix,(T$4+1),FALSE)*$E3281</f>
        <v>0</v>
      </c>
      <c r="U3280" s="22">
        <f>VLOOKUP(CONCATENATE($F3280," ",$G3280),AllocFactorMatrix,(U$4+1),FALSE)*$E3281</f>
        <v>0</v>
      </c>
      <c r="V3280" s="22">
        <f>VLOOKUP(CONCATENATE($F3280," ",$G3280),AllocFactorMatrix,(V$4+1),FALSE)*$E3281</f>
        <v>0</v>
      </c>
      <c r="W3280" s="22">
        <f t="shared" si="1523"/>
        <v>0</v>
      </c>
      <c r="X3280" s="22">
        <f>VLOOKUP(CONCATENATE($F3280," ",$G3280),AllocFactorMatrix,(X$4+1),FALSE)*$E3281</f>
        <v>0</v>
      </c>
      <c r="Y3280" s="22">
        <f>VLOOKUP(CONCATENATE($F3280," ",$G3280),AllocFactorMatrix,(Y$4+1),FALSE)*$E3281</f>
        <v>0</v>
      </c>
      <c r="Z3280" s="22">
        <f t="shared" si="1522"/>
        <v>0</v>
      </c>
      <c r="AA3280" s="22">
        <f>VLOOKUP(CONCATENATE($F3280," ",$G3280),AllocFactorMatrix,(AA$4+1),FALSE)*$E3281</f>
        <v>0</v>
      </c>
      <c r="AB3280" s="22">
        <f>VLOOKUP(CONCATENATE($F3280," ",$G3280),AllocFactorMatrix,(AB$4+1),FALSE)*$E3281</f>
        <v>0</v>
      </c>
      <c r="AC3280" s="22">
        <f>VLOOKUP(CONCATENATE($F3280," ",$G3280),AllocFactorMatrix,(AC$4+1),FALSE)*$E3281</f>
        <v>0</v>
      </c>
    </row>
    <row r="3281" spans="4:29" collapsed="1">
      <c r="D3281" s="17" t="s">
        <v>654</v>
      </c>
      <c r="E3281" s="19">
        <v>471246</v>
      </c>
      <c r="F3281" s="42" t="s">
        <v>549</v>
      </c>
      <c r="G3281" s="17" t="str">
        <f>$G$15</f>
        <v>TOTAL</v>
      </c>
      <c r="H3281" s="21">
        <f t="shared" si="1515"/>
        <v>471245.99999999994</v>
      </c>
      <c r="I3281" s="22">
        <f>VLOOKUP(CONCATENATE($F3281," ",$G3281),AllocFactorMatrix,(I$4+1),FALSE)*$E3281</f>
        <v>233647.80551193</v>
      </c>
      <c r="J3281" s="22">
        <f>VLOOKUP(CONCATENATE($F3281," ",$G3281),AllocFactorMatrix,(J$4+1),FALSE)*$E3281</f>
        <v>58427.809367052549</v>
      </c>
      <c r="K3281" s="22">
        <f>VLOOKUP(CONCATENATE($F3281," ",$G3281),AllocFactorMatrix,(K$4+1),FALSE)*$E3281</f>
        <v>740.50457849805525</v>
      </c>
      <c r="L3281" s="22">
        <f>VLOOKUP(CONCATENATE($F3281," ",$G3281),AllocFactorMatrix,(L$4+1),FALSE)*$E3281</f>
        <v>37.061518084990936</v>
      </c>
      <c r="M3281" s="22">
        <f t="shared" si="1520"/>
        <v>59205.375463635595</v>
      </c>
      <c r="N3281" s="22">
        <f>VLOOKUP(CONCATENATE($F3281," ",$G3281),AllocFactorMatrix,(N$4+1),FALSE)*$E3281</f>
        <v>26213.504158478594</v>
      </c>
      <c r="O3281" s="22">
        <f>VLOOKUP(CONCATENATE($F3281," ",$G3281),AllocFactorMatrix,(O$4+1),FALSE)*$E3281</f>
        <v>7184.5144138676451</v>
      </c>
      <c r="P3281" s="22">
        <f>VLOOKUP(CONCATENATE($F3281," ",$G3281),AllocFactorMatrix,(P$4+1),FALSE)*$E3281</f>
        <v>1143.2775788594874</v>
      </c>
      <c r="Q3281" s="22">
        <f>VLOOKUP(CONCATENATE($F3281," ",$G3281),AllocFactorMatrix,(Q$4+1),FALSE)*$E3281</f>
        <v>0</v>
      </c>
      <c r="R3281" s="22">
        <f t="shared" si="1521"/>
        <v>34541.29615120573</v>
      </c>
      <c r="S3281" s="22">
        <f>VLOOKUP(CONCATENATE($F3281," ",$G3281),AllocFactorMatrix,(S$4+1),FALSE)*$E3281</f>
        <v>1133.1427264592137</v>
      </c>
      <c r="T3281" s="22">
        <f>VLOOKUP(CONCATENATE($F3281," ",$G3281),AllocFactorMatrix,(T$4+1),FALSE)*$E3281</f>
        <v>20621.26469989002</v>
      </c>
      <c r="U3281" s="22">
        <f>VLOOKUP(CONCATENATE($F3281," ",$G3281),AllocFactorMatrix,(U$4+1),FALSE)*$E3281</f>
        <v>100477.97580528093</v>
      </c>
      <c r="V3281" s="22">
        <f>VLOOKUP(CONCATENATE($F3281," ",$G3281),AllocFactorMatrix,(V$4+1),FALSE)*$E3281</f>
        <v>12802.948072801188</v>
      </c>
      <c r="W3281" s="22">
        <f t="shared" si="1523"/>
        <v>135035.33130443137</v>
      </c>
      <c r="X3281" s="22">
        <f>VLOOKUP(CONCATENATE($F3281," ",$G3281),AllocFactorMatrix,(X$4+1),FALSE)*$E3281</f>
        <v>7331.3582675795833</v>
      </c>
      <c r="Y3281" s="22">
        <f>VLOOKUP(CONCATENATE($F3281," ",$G3281),AllocFactorMatrix,(Y$4+1),FALSE)*$E3281</f>
        <v>137.81187078416764</v>
      </c>
      <c r="Z3281" s="22">
        <f t="shared" si="1522"/>
        <v>7469.170138363751</v>
      </c>
      <c r="AA3281" s="22">
        <f>VLOOKUP(CONCATENATE($F3281," ",$G3281),AllocFactorMatrix,(AA$4+1),FALSE)*$E3281</f>
        <v>106.61651501489663</v>
      </c>
      <c r="AB3281" s="22">
        <f>VLOOKUP(CONCATENATE($F3281," ",$G3281),AllocFactorMatrix,(AB$4+1),FALSE)*$E3281</f>
        <v>1001.9078351725868</v>
      </c>
      <c r="AC3281" s="22">
        <f>VLOOKUP(CONCATENATE($F3281," ",$G3281),AllocFactorMatrix,(AC$4+1),FALSE)*$E3281</f>
        <v>238.49708024600724</v>
      </c>
    </row>
    <row r="3282" spans="4:29" hidden="1" outlineLevel="1">
      <c r="F3282" s="42" t="str">
        <f>F3289</f>
        <v>PROD_DEMAND</v>
      </c>
      <c r="G3282" s="17" t="str">
        <f>$G$8</f>
        <v>PRODUCTION</v>
      </c>
      <c r="H3282" s="21">
        <f t="shared" si="1515"/>
        <v>0</v>
      </c>
      <c r="I3282" s="22">
        <f>VLOOKUP(CONCATENATE($F3282," ",$G3282),AllocFactorMatrix,(I$4+1),FALSE)*$E3289</f>
        <v>0</v>
      </c>
      <c r="J3282" s="22">
        <f>VLOOKUP(CONCATENATE($F3282," ",$G3282),AllocFactorMatrix,(J$4+1),FALSE)*$E3289</f>
        <v>0</v>
      </c>
      <c r="K3282" s="22">
        <f>VLOOKUP(CONCATENATE($F3282," ",$G3282),AllocFactorMatrix,(K$4+1),FALSE)*$E3289</f>
        <v>0</v>
      </c>
      <c r="L3282" s="22">
        <f>VLOOKUP(CONCATENATE($F3282," ",$G3282),AllocFactorMatrix,(L$4+1),FALSE)*$E3289</f>
        <v>0</v>
      </c>
      <c r="M3282" s="22">
        <f t="shared" si="1511"/>
        <v>0</v>
      </c>
      <c r="N3282" s="22">
        <f>VLOOKUP(CONCATENATE($F3282," ",$G3282),AllocFactorMatrix,(N$4+1),FALSE)*$E3289</f>
        <v>0</v>
      </c>
      <c r="O3282" s="22">
        <f>VLOOKUP(CONCATENATE($F3282," ",$G3282),AllocFactorMatrix,(O$4+1),FALSE)*$E3289</f>
        <v>0</v>
      </c>
      <c r="P3282" s="22">
        <f>VLOOKUP(CONCATENATE($F3282," ",$G3282),AllocFactorMatrix,(P$4+1),FALSE)*$E3289</f>
        <v>0</v>
      </c>
      <c r="Q3282" s="22">
        <f>VLOOKUP(CONCATENATE($F3282," ",$G3282),AllocFactorMatrix,(Q$4+1),FALSE)*$E3289</f>
        <v>0</v>
      </c>
      <c r="R3282" s="22">
        <f t="shared" si="1513"/>
        <v>0</v>
      </c>
      <c r="S3282" s="22">
        <f>VLOOKUP(CONCATENATE($F3282," ",$G3282),AllocFactorMatrix,(S$4+1),FALSE)*$E3289</f>
        <v>0</v>
      </c>
      <c r="T3282" s="22">
        <f>VLOOKUP(CONCATENATE($F3282," ",$G3282),AllocFactorMatrix,(T$4+1),FALSE)*$E3289</f>
        <v>0</v>
      </c>
      <c r="U3282" s="22">
        <f>VLOOKUP(CONCATENATE($F3282," ",$G3282),AllocFactorMatrix,(U$4+1),FALSE)*$E3289</f>
        <v>0</v>
      </c>
      <c r="V3282" s="22">
        <f>VLOOKUP(CONCATENATE($F3282," ",$G3282),AllocFactorMatrix,(V$4+1),FALSE)*$E3289</f>
        <v>0</v>
      </c>
      <c r="W3282" s="22">
        <f>SUBTOTAL(9,S3282:V3282)</f>
        <v>0</v>
      </c>
      <c r="X3282" s="22">
        <f>VLOOKUP(CONCATENATE($F3282," ",$G3282),AllocFactorMatrix,(X$4+1),FALSE)*$E3289</f>
        <v>0</v>
      </c>
      <c r="Y3282" s="22">
        <f>VLOOKUP(CONCATENATE($F3282," ",$G3282),AllocFactorMatrix,(Y$4+1),FALSE)*$E3289</f>
        <v>0</v>
      </c>
      <c r="Z3282" s="22">
        <f t="shared" si="1512"/>
        <v>0</v>
      </c>
      <c r="AA3282" s="22">
        <f>VLOOKUP(CONCATENATE($F3282," ",$G3282),AllocFactorMatrix,(AA$4+1),FALSE)*$E3289</f>
        <v>0</v>
      </c>
      <c r="AB3282" s="22">
        <f>VLOOKUP(CONCATENATE($F3282," ",$G3282),AllocFactorMatrix,(AB$4+1),FALSE)*$E3289</f>
        <v>0</v>
      </c>
      <c r="AC3282" s="22">
        <f>VLOOKUP(CONCATENATE($F3282," ",$G3282),AllocFactorMatrix,(AC$4+1),FALSE)*$E3289</f>
        <v>0</v>
      </c>
    </row>
    <row r="3283" spans="4:29" hidden="1" outlineLevel="1">
      <c r="F3283" s="42" t="str">
        <f>F3289</f>
        <v>PROD_DEMAND</v>
      </c>
      <c r="G3283" s="17" t="str">
        <f>$G$9</f>
        <v>BULKTRAN</v>
      </c>
      <c r="H3283" s="21">
        <f t="shared" si="1515"/>
        <v>0</v>
      </c>
      <c r="I3283" s="22">
        <f>VLOOKUP(CONCATENATE($F3283," ",$G3283),AllocFactorMatrix,(I$4+1),FALSE)*$E3289</f>
        <v>0</v>
      </c>
      <c r="J3283" s="22">
        <f>VLOOKUP(CONCATENATE($F3283," ",$G3283),AllocFactorMatrix,(J$4+1),FALSE)*$E3289</f>
        <v>0</v>
      </c>
      <c r="K3283" s="22">
        <f>VLOOKUP(CONCATENATE($F3283," ",$G3283),AllocFactorMatrix,(K$4+1),FALSE)*$E3289</f>
        <v>0</v>
      </c>
      <c r="L3283" s="22">
        <f>VLOOKUP(CONCATENATE($F3283," ",$G3283),AllocFactorMatrix,(L$4+1),FALSE)*$E3289</f>
        <v>0</v>
      </c>
      <c r="M3283" s="22">
        <f t="shared" si="1511"/>
        <v>0</v>
      </c>
      <c r="N3283" s="22">
        <f>VLOOKUP(CONCATENATE($F3283," ",$G3283),AllocFactorMatrix,(N$4+1),FALSE)*$E3289</f>
        <v>0</v>
      </c>
      <c r="O3283" s="22">
        <f>VLOOKUP(CONCATENATE($F3283," ",$G3283),AllocFactorMatrix,(O$4+1),FALSE)*$E3289</f>
        <v>0</v>
      </c>
      <c r="P3283" s="22">
        <f>VLOOKUP(CONCATENATE($F3283," ",$G3283),AllocFactorMatrix,(P$4+1),FALSE)*$E3289</f>
        <v>0</v>
      </c>
      <c r="Q3283" s="22">
        <f>VLOOKUP(CONCATENATE($F3283," ",$G3283),AllocFactorMatrix,(Q$4+1),FALSE)*$E3289</f>
        <v>0</v>
      </c>
      <c r="R3283" s="22">
        <f t="shared" si="1513"/>
        <v>0</v>
      </c>
      <c r="S3283" s="22">
        <f>VLOOKUP(CONCATENATE($F3283," ",$G3283),AllocFactorMatrix,(S$4+1),FALSE)*$E3289</f>
        <v>0</v>
      </c>
      <c r="T3283" s="22">
        <f>VLOOKUP(CONCATENATE($F3283," ",$G3283),AllocFactorMatrix,(T$4+1),FALSE)*$E3289</f>
        <v>0</v>
      </c>
      <c r="U3283" s="22">
        <f>VLOOKUP(CONCATENATE($F3283," ",$G3283),AllocFactorMatrix,(U$4+1),FALSE)*$E3289</f>
        <v>0</v>
      </c>
      <c r="V3283" s="22">
        <f>VLOOKUP(CONCATENATE($F3283," ",$G3283),AllocFactorMatrix,(V$4+1),FALSE)*$E3289</f>
        <v>0</v>
      </c>
      <c r="W3283" s="22">
        <f t="shared" ref="W3283:W3289" si="1524">SUBTOTAL(9,S3283:V3283)</f>
        <v>0</v>
      </c>
      <c r="X3283" s="22">
        <f>VLOOKUP(CONCATENATE($F3283," ",$G3283),AllocFactorMatrix,(X$4+1),FALSE)*$E3289</f>
        <v>0</v>
      </c>
      <c r="Y3283" s="22">
        <f>VLOOKUP(CONCATENATE($F3283," ",$G3283),AllocFactorMatrix,(Y$4+1),FALSE)*$E3289</f>
        <v>0</v>
      </c>
      <c r="Z3283" s="22">
        <f t="shared" si="1512"/>
        <v>0</v>
      </c>
      <c r="AA3283" s="22">
        <f>VLOOKUP(CONCATENATE($F3283," ",$G3283),AllocFactorMatrix,(AA$4+1),FALSE)*$E3289</f>
        <v>0</v>
      </c>
      <c r="AB3283" s="22">
        <f>VLOOKUP(CONCATENATE($F3283," ",$G3283),AllocFactorMatrix,(AB$4+1),FALSE)*$E3289</f>
        <v>0</v>
      </c>
      <c r="AC3283" s="22">
        <f>VLOOKUP(CONCATENATE($F3283," ",$G3283),AllocFactorMatrix,(AC$4+1),FALSE)*$E3289</f>
        <v>0</v>
      </c>
    </row>
    <row r="3284" spans="4:29" hidden="1" outlineLevel="1">
      <c r="F3284" s="42" t="str">
        <f>F3289</f>
        <v>PROD_DEMAND</v>
      </c>
      <c r="G3284" s="17" t="str">
        <f>$G$10</f>
        <v>SUBTRAN</v>
      </c>
      <c r="H3284" s="21">
        <f t="shared" si="1515"/>
        <v>0</v>
      </c>
      <c r="I3284" s="22">
        <f>VLOOKUP(CONCATENATE($F3284," ",$G3284),AllocFactorMatrix,(I$4+1),FALSE)*$E3289</f>
        <v>0</v>
      </c>
      <c r="J3284" s="22">
        <f>VLOOKUP(CONCATENATE($F3284," ",$G3284),AllocFactorMatrix,(J$4+1),FALSE)*$E3289</f>
        <v>0</v>
      </c>
      <c r="K3284" s="22">
        <f>VLOOKUP(CONCATENATE($F3284," ",$G3284),AllocFactorMatrix,(K$4+1),FALSE)*$E3289</f>
        <v>0</v>
      </c>
      <c r="L3284" s="22">
        <f>VLOOKUP(CONCATENATE($F3284," ",$G3284),AllocFactorMatrix,(L$4+1),FALSE)*$E3289</f>
        <v>0</v>
      </c>
      <c r="M3284" s="22">
        <f t="shared" si="1511"/>
        <v>0</v>
      </c>
      <c r="N3284" s="22">
        <f>VLOOKUP(CONCATENATE($F3284," ",$G3284),AllocFactorMatrix,(N$4+1),FALSE)*$E3289</f>
        <v>0</v>
      </c>
      <c r="O3284" s="22">
        <f>VLOOKUP(CONCATENATE($F3284," ",$G3284),AllocFactorMatrix,(O$4+1),FALSE)*$E3289</f>
        <v>0</v>
      </c>
      <c r="P3284" s="22">
        <f>VLOOKUP(CONCATENATE($F3284," ",$G3284),AllocFactorMatrix,(P$4+1),FALSE)*$E3289</f>
        <v>0</v>
      </c>
      <c r="Q3284" s="22">
        <f>VLOOKUP(CONCATENATE($F3284," ",$G3284),AllocFactorMatrix,(Q$4+1),FALSE)*$E3289</f>
        <v>0</v>
      </c>
      <c r="R3284" s="22">
        <f t="shared" si="1513"/>
        <v>0</v>
      </c>
      <c r="S3284" s="22">
        <f>VLOOKUP(CONCATENATE($F3284," ",$G3284),AllocFactorMatrix,(S$4+1),FALSE)*$E3289</f>
        <v>0</v>
      </c>
      <c r="T3284" s="22">
        <f>VLOOKUP(CONCATENATE($F3284," ",$G3284),AllocFactorMatrix,(T$4+1),FALSE)*$E3289</f>
        <v>0</v>
      </c>
      <c r="U3284" s="22">
        <f>VLOOKUP(CONCATENATE($F3284," ",$G3284),AllocFactorMatrix,(U$4+1),FALSE)*$E3289</f>
        <v>0</v>
      </c>
      <c r="V3284" s="22">
        <f>VLOOKUP(CONCATENATE($F3284," ",$G3284),AllocFactorMatrix,(V$4+1),FALSE)*$E3289</f>
        <v>0</v>
      </c>
      <c r="W3284" s="22">
        <f t="shared" si="1524"/>
        <v>0</v>
      </c>
      <c r="X3284" s="22">
        <f>VLOOKUP(CONCATENATE($F3284," ",$G3284),AllocFactorMatrix,(X$4+1),FALSE)*$E3289</f>
        <v>0</v>
      </c>
      <c r="Y3284" s="22">
        <f>VLOOKUP(CONCATENATE($F3284," ",$G3284),AllocFactorMatrix,(Y$4+1),FALSE)*$E3289</f>
        <v>0</v>
      </c>
      <c r="Z3284" s="22">
        <f t="shared" si="1512"/>
        <v>0</v>
      </c>
      <c r="AA3284" s="22">
        <f>VLOOKUP(CONCATENATE($F3284," ",$G3284),AllocFactorMatrix,(AA$4+1),FALSE)*$E3289</f>
        <v>0</v>
      </c>
      <c r="AB3284" s="22">
        <f>VLOOKUP(CONCATENATE($F3284," ",$G3284),AllocFactorMatrix,(AB$4+1),FALSE)*$E3289</f>
        <v>0</v>
      </c>
      <c r="AC3284" s="22">
        <f>VLOOKUP(CONCATENATE($F3284," ",$G3284),AllocFactorMatrix,(AC$4+1),FALSE)*$E3289</f>
        <v>0</v>
      </c>
    </row>
    <row r="3285" spans="4:29" hidden="1" outlineLevel="1">
      <c r="F3285" s="42" t="str">
        <f>F3289</f>
        <v>PROD_DEMAND</v>
      </c>
      <c r="G3285" s="17" t="str">
        <f>$G$11</f>
        <v>DISTPRI</v>
      </c>
      <c r="H3285" s="21">
        <f t="shared" si="1515"/>
        <v>0</v>
      </c>
      <c r="I3285" s="22">
        <f>VLOOKUP(CONCATENATE($F3285," ",$G3285),AllocFactorMatrix,(I$4+1),FALSE)*$E3289</f>
        <v>0</v>
      </c>
      <c r="J3285" s="22">
        <f>VLOOKUP(CONCATENATE($F3285," ",$G3285),AllocFactorMatrix,(J$4+1),FALSE)*$E3289</f>
        <v>0</v>
      </c>
      <c r="K3285" s="22">
        <f>VLOOKUP(CONCATENATE($F3285," ",$G3285),AllocFactorMatrix,(K$4+1),FALSE)*$E3289</f>
        <v>0</v>
      </c>
      <c r="L3285" s="22">
        <f>VLOOKUP(CONCATENATE($F3285," ",$G3285),AllocFactorMatrix,(L$4+1),FALSE)*$E3289</f>
        <v>0</v>
      </c>
      <c r="M3285" s="22">
        <f t="shared" si="1511"/>
        <v>0</v>
      </c>
      <c r="N3285" s="22">
        <f>VLOOKUP(CONCATENATE($F3285," ",$G3285),AllocFactorMatrix,(N$4+1),FALSE)*$E3289</f>
        <v>0</v>
      </c>
      <c r="O3285" s="22">
        <f>VLOOKUP(CONCATENATE($F3285," ",$G3285),AllocFactorMatrix,(O$4+1),FALSE)*$E3289</f>
        <v>0</v>
      </c>
      <c r="P3285" s="22">
        <f>VLOOKUP(CONCATENATE($F3285," ",$G3285),AllocFactorMatrix,(P$4+1),FALSE)*$E3289</f>
        <v>0</v>
      </c>
      <c r="Q3285" s="22">
        <f>VLOOKUP(CONCATENATE($F3285," ",$G3285),AllocFactorMatrix,(Q$4+1),FALSE)*$E3289</f>
        <v>0</v>
      </c>
      <c r="R3285" s="22">
        <f t="shared" si="1513"/>
        <v>0</v>
      </c>
      <c r="S3285" s="22">
        <f>VLOOKUP(CONCATENATE($F3285," ",$G3285),AllocFactorMatrix,(S$4+1),FALSE)*$E3289</f>
        <v>0</v>
      </c>
      <c r="T3285" s="22">
        <f>VLOOKUP(CONCATENATE($F3285," ",$G3285),AllocFactorMatrix,(T$4+1),FALSE)*$E3289</f>
        <v>0</v>
      </c>
      <c r="U3285" s="22">
        <f>VLOOKUP(CONCATENATE($F3285," ",$G3285),AllocFactorMatrix,(U$4+1),FALSE)*$E3289</f>
        <v>0</v>
      </c>
      <c r="V3285" s="22">
        <f>VLOOKUP(CONCATENATE($F3285," ",$G3285),AllocFactorMatrix,(V$4+1),FALSE)*$E3289</f>
        <v>0</v>
      </c>
      <c r="W3285" s="22">
        <f t="shared" si="1524"/>
        <v>0</v>
      </c>
      <c r="X3285" s="22">
        <f>VLOOKUP(CONCATENATE($F3285," ",$G3285),AllocFactorMatrix,(X$4+1),FALSE)*$E3289</f>
        <v>0</v>
      </c>
      <c r="Y3285" s="22">
        <f>VLOOKUP(CONCATENATE($F3285," ",$G3285),AllocFactorMatrix,(Y$4+1),FALSE)*$E3289</f>
        <v>0</v>
      </c>
      <c r="Z3285" s="22">
        <f t="shared" si="1512"/>
        <v>0</v>
      </c>
      <c r="AA3285" s="22">
        <f>VLOOKUP(CONCATENATE($F3285," ",$G3285),AllocFactorMatrix,(AA$4+1),FALSE)*$E3289</f>
        <v>0</v>
      </c>
      <c r="AB3285" s="22">
        <f>VLOOKUP(CONCATENATE($F3285," ",$G3285),AllocFactorMatrix,(AB$4+1),FALSE)*$E3289</f>
        <v>0</v>
      </c>
      <c r="AC3285" s="22">
        <f>VLOOKUP(CONCATENATE($F3285," ",$G3285),AllocFactorMatrix,(AC$4+1),FALSE)*$E3289</f>
        <v>0</v>
      </c>
    </row>
    <row r="3286" spans="4:29" hidden="1" outlineLevel="1">
      <c r="F3286" s="42" t="str">
        <f>F3289</f>
        <v>PROD_DEMAND</v>
      </c>
      <c r="G3286" s="17" t="str">
        <f>$G$12</f>
        <v>DISTSEC</v>
      </c>
      <c r="H3286" s="21">
        <f t="shared" si="1515"/>
        <v>0</v>
      </c>
      <c r="I3286" s="22">
        <f>VLOOKUP(CONCATENATE($F3286," ",$G3286),AllocFactorMatrix,(I$4+1),FALSE)*$E3289</f>
        <v>0</v>
      </c>
      <c r="J3286" s="22">
        <f>VLOOKUP(CONCATENATE($F3286," ",$G3286),AllocFactorMatrix,(J$4+1),FALSE)*$E3289</f>
        <v>0</v>
      </c>
      <c r="K3286" s="22">
        <f>VLOOKUP(CONCATENATE($F3286," ",$G3286),AllocFactorMatrix,(K$4+1),FALSE)*$E3289</f>
        <v>0</v>
      </c>
      <c r="L3286" s="22">
        <f>VLOOKUP(CONCATENATE($F3286," ",$G3286),AllocFactorMatrix,(L$4+1),FALSE)*$E3289</f>
        <v>0</v>
      </c>
      <c r="M3286" s="22">
        <f t="shared" si="1511"/>
        <v>0</v>
      </c>
      <c r="N3286" s="22">
        <f>VLOOKUP(CONCATENATE($F3286," ",$G3286),AllocFactorMatrix,(N$4+1),FALSE)*$E3289</f>
        <v>0</v>
      </c>
      <c r="O3286" s="22">
        <f>VLOOKUP(CONCATENATE($F3286," ",$G3286),AllocFactorMatrix,(O$4+1),FALSE)*$E3289</f>
        <v>0</v>
      </c>
      <c r="P3286" s="22">
        <f>VLOOKUP(CONCATENATE($F3286," ",$G3286),AllocFactorMatrix,(P$4+1),FALSE)*$E3289</f>
        <v>0</v>
      </c>
      <c r="Q3286" s="22">
        <f>VLOOKUP(CONCATENATE($F3286," ",$G3286),AllocFactorMatrix,(Q$4+1),FALSE)*$E3289</f>
        <v>0</v>
      </c>
      <c r="R3286" s="22">
        <f t="shared" si="1513"/>
        <v>0</v>
      </c>
      <c r="S3286" s="22">
        <f>VLOOKUP(CONCATENATE($F3286," ",$G3286),AllocFactorMatrix,(S$4+1),FALSE)*$E3289</f>
        <v>0</v>
      </c>
      <c r="T3286" s="22">
        <f>VLOOKUP(CONCATENATE($F3286," ",$G3286),AllocFactorMatrix,(T$4+1),FALSE)*$E3289</f>
        <v>0</v>
      </c>
      <c r="U3286" s="22">
        <f>VLOOKUP(CONCATENATE($F3286," ",$G3286),AllocFactorMatrix,(U$4+1),FALSE)*$E3289</f>
        <v>0</v>
      </c>
      <c r="V3286" s="22">
        <f>VLOOKUP(CONCATENATE($F3286," ",$G3286),AllocFactorMatrix,(V$4+1),FALSE)*$E3289</f>
        <v>0</v>
      </c>
      <c r="W3286" s="22">
        <f t="shared" si="1524"/>
        <v>0</v>
      </c>
      <c r="X3286" s="22">
        <f>VLOOKUP(CONCATENATE($F3286," ",$G3286),AllocFactorMatrix,(X$4+1),FALSE)*$E3289</f>
        <v>0</v>
      </c>
      <c r="Y3286" s="22">
        <f>VLOOKUP(CONCATENATE($F3286," ",$G3286),AllocFactorMatrix,(Y$4+1),FALSE)*$E3289</f>
        <v>0</v>
      </c>
      <c r="Z3286" s="22">
        <f t="shared" si="1512"/>
        <v>0</v>
      </c>
      <c r="AA3286" s="22">
        <f>VLOOKUP(CONCATENATE($F3286," ",$G3286),AllocFactorMatrix,(AA$4+1),FALSE)*$E3289</f>
        <v>0</v>
      </c>
      <c r="AB3286" s="22">
        <f>VLOOKUP(CONCATENATE($F3286," ",$G3286),AllocFactorMatrix,(AB$4+1),FALSE)*$E3289</f>
        <v>0</v>
      </c>
      <c r="AC3286" s="22">
        <f>VLOOKUP(CONCATENATE($F3286," ",$G3286),AllocFactorMatrix,(AC$4+1),FALSE)*$E3289</f>
        <v>0</v>
      </c>
    </row>
    <row r="3287" spans="4:29" hidden="1" outlineLevel="1">
      <c r="F3287" s="42" t="str">
        <f>F3289</f>
        <v>PROD_DEMAND</v>
      </c>
      <c r="G3287" s="17" t="str">
        <f>$G$13</f>
        <v>ENERGY</v>
      </c>
      <c r="H3287" s="21">
        <f t="shared" si="1515"/>
        <v>0</v>
      </c>
      <c r="I3287" s="22">
        <f>VLOOKUP(CONCATENATE($F3287," ",$G3287),AllocFactorMatrix,(I$4+1),FALSE)*$E3289</f>
        <v>0</v>
      </c>
      <c r="J3287" s="22">
        <f>VLOOKUP(CONCATENATE($F3287," ",$G3287),AllocFactorMatrix,(J$4+1),FALSE)*$E3289</f>
        <v>0</v>
      </c>
      <c r="K3287" s="22">
        <f>VLOOKUP(CONCATENATE($F3287," ",$G3287),AllocFactorMatrix,(K$4+1),FALSE)*$E3289</f>
        <v>0</v>
      </c>
      <c r="L3287" s="22">
        <f>VLOOKUP(CONCATENATE($F3287," ",$G3287),AllocFactorMatrix,(L$4+1),FALSE)*$E3289</f>
        <v>0</v>
      </c>
      <c r="M3287" s="22">
        <f t="shared" si="1511"/>
        <v>0</v>
      </c>
      <c r="N3287" s="22">
        <f>VLOOKUP(CONCATENATE($F3287," ",$G3287),AllocFactorMatrix,(N$4+1),FALSE)*$E3289</f>
        <v>0</v>
      </c>
      <c r="O3287" s="22">
        <f>VLOOKUP(CONCATENATE($F3287," ",$G3287),AllocFactorMatrix,(O$4+1),FALSE)*$E3289</f>
        <v>0</v>
      </c>
      <c r="P3287" s="22">
        <f>VLOOKUP(CONCATENATE($F3287," ",$G3287),AllocFactorMatrix,(P$4+1),FALSE)*$E3289</f>
        <v>0</v>
      </c>
      <c r="Q3287" s="22">
        <f>VLOOKUP(CONCATENATE($F3287," ",$G3287),AllocFactorMatrix,(Q$4+1),FALSE)*$E3289</f>
        <v>0</v>
      </c>
      <c r="R3287" s="22">
        <f t="shared" si="1513"/>
        <v>0</v>
      </c>
      <c r="S3287" s="22">
        <f>VLOOKUP(CONCATENATE($F3287," ",$G3287),AllocFactorMatrix,(S$4+1),FALSE)*$E3289</f>
        <v>0</v>
      </c>
      <c r="T3287" s="22">
        <f>VLOOKUP(CONCATENATE($F3287," ",$G3287),AllocFactorMatrix,(T$4+1),FALSE)*$E3289</f>
        <v>0</v>
      </c>
      <c r="U3287" s="22">
        <f>VLOOKUP(CONCATENATE($F3287," ",$G3287),AllocFactorMatrix,(U$4+1),FALSE)*$E3289</f>
        <v>0</v>
      </c>
      <c r="V3287" s="22">
        <f>VLOOKUP(CONCATENATE($F3287," ",$G3287),AllocFactorMatrix,(V$4+1),FALSE)*$E3289</f>
        <v>0</v>
      </c>
      <c r="W3287" s="22">
        <f t="shared" si="1524"/>
        <v>0</v>
      </c>
      <c r="X3287" s="22">
        <f>VLOOKUP(CONCATENATE($F3287," ",$G3287),AllocFactorMatrix,(X$4+1),FALSE)*$E3289</f>
        <v>0</v>
      </c>
      <c r="Y3287" s="22">
        <f>VLOOKUP(CONCATENATE($F3287," ",$G3287),AllocFactorMatrix,(Y$4+1),FALSE)*$E3289</f>
        <v>0</v>
      </c>
      <c r="Z3287" s="22">
        <f t="shared" si="1512"/>
        <v>0</v>
      </c>
      <c r="AA3287" s="22">
        <f>VLOOKUP(CONCATENATE($F3287," ",$G3287),AllocFactorMatrix,(AA$4+1),FALSE)*$E3289</f>
        <v>0</v>
      </c>
      <c r="AB3287" s="22">
        <f>VLOOKUP(CONCATENATE($F3287," ",$G3287),AllocFactorMatrix,(AB$4+1),FALSE)*$E3289</f>
        <v>0</v>
      </c>
      <c r="AC3287" s="22">
        <f>VLOOKUP(CONCATENATE($F3287," ",$G3287),AllocFactorMatrix,(AC$4+1),FALSE)*$E3289</f>
        <v>0</v>
      </c>
    </row>
    <row r="3288" spans="4:29" hidden="1" outlineLevel="1">
      <c r="F3288" s="42" t="str">
        <f>F3289</f>
        <v>PROD_DEMAND</v>
      </c>
      <c r="G3288" s="17" t="str">
        <f>$G$14</f>
        <v>CUSTOMER</v>
      </c>
      <c r="H3288" s="21">
        <f t="shared" si="1515"/>
        <v>0</v>
      </c>
      <c r="I3288" s="22">
        <f>VLOOKUP(CONCATENATE($F3288," ",$G3288),AllocFactorMatrix,(I$4+1),FALSE)*$E3289</f>
        <v>0</v>
      </c>
      <c r="J3288" s="22">
        <f>VLOOKUP(CONCATENATE($F3288," ",$G3288),AllocFactorMatrix,(J$4+1),FALSE)*$E3289</f>
        <v>0</v>
      </c>
      <c r="K3288" s="22">
        <f>VLOOKUP(CONCATENATE($F3288," ",$G3288),AllocFactorMatrix,(K$4+1),FALSE)*$E3289</f>
        <v>0</v>
      </c>
      <c r="L3288" s="22">
        <f>VLOOKUP(CONCATENATE($F3288," ",$G3288),AllocFactorMatrix,(L$4+1),FALSE)*$E3289</f>
        <v>0</v>
      </c>
      <c r="M3288" s="22">
        <f t="shared" si="1511"/>
        <v>0</v>
      </c>
      <c r="N3288" s="22">
        <f>VLOOKUP(CONCATENATE($F3288," ",$G3288),AllocFactorMatrix,(N$4+1),FALSE)*$E3289</f>
        <v>0</v>
      </c>
      <c r="O3288" s="22">
        <f>VLOOKUP(CONCATENATE($F3288," ",$G3288),AllocFactorMatrix,(O$4+1),FALSE)*$E3289</f>
        <v>0</v>
      </c>
      <c r="P3288" s="22">
        <f>VLOOKUP(CONCATENATE($F3288," ",$G3288),AllocFactorMatrix,(P$4+1),FALSE)*$E3289</f>
        <v>0</v>
      </c>
      <c r="Q3288" s="22">
        <f>VLOOKUP(CONCATENATE($F3288," ",$G3288),AllocFactorMatrix,(Q$4+1),FALSE)*$E3289</f>
        <v>0</v>
      </c>
      <c r="R3288" s="22">
        <f t="shared" si="1513"/>
        <v>0</v>
      </c>
      <c r="S3288" s="22">
        <f>VLOOKUP(CONCATENATE($F3288," ",$G3288),AllocFactorMatrix,(S$4+1),FALSE)*$E3289</f>
        <v>0</v>
      </c>
      <c r="T3288" s="22">
        <f>VLOOKUP(CONCATENATE($F3288," ",$G3288),AllocFactorMatrix,(T$4+1),FALSE)*$E3289</f>
        <v>0</v>
      </c>
      <c r="U3288" s="22">
        <f>VLOOKUP(CONCATENATE($F3288," ",$G3288),AllocFactorMatrix,(U$4+1),FALSE)*$E3289</f>
        <v>0</v>
      </c>
      <c r="V3288" s="22">
        <f>VLOOKUP(CONCATENATE($F3288," ",$G3288),AllocFactorMatrix,(V$4+1),FALSE)*$E3289</f>
        <v>0</v>
      </c>
      <c r="W3288" s="22">
        <f t="shared" si="1524"/>
        <v>0</v>
      </c>
      <c r="X3288" s="22">
        <f>VLOOKUP(CONCATENATE($F3288," ",$G3288),AllocFactorMatrix,(X$4+1),FALSE)*$E3289</f>
        <v>0</v>
      </c>
      <c r="Y3288" s="22">
        <f>VLOOKUP(CONCATENATE($F3288," ",$G3288),AllocFactorMatrix,(Y$4+1),FALSE)*$E3289</f>
        <v>0</v>
      </c>
      <c r="Z3288" s="22">
        <f t="shared" si="1512"/>
        <v>0</v>
      </c>
      <c r="AA3288" s="22">
        <f>VLOOKUP(CONCATENATE($F3288," ",$G3288),AllocFactorMatrix,(AA$4+1),FALSE)*$E3289</f>
        <v>0</v>
      </c>
      <c r="AB3288" s="22">
        <f>VLOOKUP(CONCATENATE($F3288," ",$G3288),AllocFactorMatrix,(AB$4+1),FALSE)*$E3289</f>
        <v>0</v>
      </c>
      <c r="AC3288" s="22">
        <f>VLOOKUP(CONCATENATE($F3288," ",$G3288),AllocFactorMatrix,(AC$4+1),FALSE)*$E3289</f>
        <v>0</v>
      </c>
    </row>
    <row r="3289" spans="4:29" collapsed="1">
      <c r="D3289" s="39" t="s">
        <v>672</v>
      </c>
      <c r="E3289" s="19">
        <v>0</v>
      </c>
      <c r="F3289" s="42" t="s">
        <v>29</v>
      </c>
      <c r="G3289" s="17" t="str">
        <f>$G$15</f>
        <v>TOTAL</v>
      </c>
      <c r="H3289" s="21">
        <f t="shared" si="1515"/>
        <v>0</v>
      </c>
      <c r="I3289" s="22">
        <f>VLOOKUP(CONCATENATE($F3289," ",$G3289),AllocFactorMatrix,(I$4+1),FALSE)*$E3289</f>
        <v>0</v>
      </c>
      <c r="J3289" s="22">
        <f>VLOOKUP(CONCATENATE($F3289," ",$G3289),AllocFactorMatrix,(J$4+1),FALSE)*$E3289</f>
        <v>0</v>
      </c>
      <c r="K3289" s="22">
        <f>VLOOKUP(CONCATENATE($F3289," ",$G3289),AllocFactorMatrix,(K$4+1),FALSE)*$E3289</f>
        <v>0</v>
      </c>
      <c r="L3289" s="22">
        <f>VLOOKUP(CONCATENATE($F3289," ",$G3289),AllocFactorMatrix,(L$4+1),FALSE)*$E3289</f>
        <v>0</v>
      </c>
      <c r="M3289" s="22">
        <f t="shared" si="1511"/>
        <v>0</v>
      </c>
      <c r="N3289" s="22">
        <f>VLOOKUP(CONCATENATE($F3289," ",$G3289),AllocFactorMatrix,(N$4+1),FALSE)*$E3289</f>
        <v>0</v>
      </c>
      <c r="O3289" s="22">
        <f>VLOOKUP(CONCATENATE($F3289," ",$G3289),AllocFactorMatrix,(O$4+1),FALSE)*$E3289</f>
        <v>0</v>
      </c>
      <c r="P3289" s="22">
        <f>VLOOKUP(CONCATENATE($F3289," ",$G3289),AllocFactorMatrix,(P$4+1),FALSE)*$E3289</f>
        <v>0</v>
      </c>
      <c r="Q3289" s="22">
        <f>VLOOKUP(CONCATENATE($F3289," ",$G3289),AllocFactorMatrix,(Q$4+1),FALSE)*$E3289</f>
        <v>0</v>
      </c>
      <c r="R3289" s="22">
        <f t="shared" si="1513"/>
        <v>0</v>
      </c>
      <c r="S3289" s="22">
        <f>VLOOKUP(CONCATENATE($F3289," ",$G3289),AllocFactorMatrix,(S$4+1),FALSE)*$E3289</f>
        <v>0</v>
      </c>
      <c r="T3289" s="22">
        <f>VLOOKUP(CONCATENATE($F3289," ",$G3289),AllocFactorMatrix,(T$4+1),FALSE)*$E3289</f>
        <v>0</v>
      </c>
      <c r="U3289" s="22">
        <f>VLOOKUP(CONCATENATE($F3289," ",$G3289),AllocFactorMatrix,(U$4+1),FALSE)*$E3289</f>
        <v>0</v>
      </c>
      <c r="V3289" s="22">
        <f>VLOOKUP(CONCATENATE($F3289," ",$G3289),AllocFactorMatrix,(V$4+1),FALSE)*$E3289</f>
        <v>0</v>
      </c>
      <c r="W3289" s="22">
        <f t="shared" si="1524"/>
        <v>0</v>
      </c>
      <c r="X3289" s="22">
        <f>VLOOKUP(CONCATENATE($F3289," ",$G3289),AllocFactorMatrix,(X$4+1),FALSE)*$E3289</f>
        <v>0</v>
      </c>
      <c r="Y3289" s="22">
        <f>VLOOKUP(CONCATENATE($F3289," ",$G3289),AllocFactorMatrix,(Y$4+1),FALSE)*$E3289</f>
        <v>0</v>
      </c>
      <c r="Z3289" s="22">
        <f t="shared" si="1512"/>
        <v>0</v>
      </c>
      <c r="AA3289" s="22">
        <f>VLOOKUP(CONCATENATE($F3289," ",$G3289),AllocFactorMatrix,(AA$4+1),FALSE)*$E3289</f>
        <v>0</v>
      </c>
      <c r="AB3289" s="22">
        <f>VLOOKUP(CONCATENATE($F3289," ",$G3289),AllocFactorMatrix,(AB$4+1),FALSE)*$E3289</f>
        <v>0</v>
      </c>
      <c r="AC3289" s="22">
        <f>VLOOKUP(CONCATENATE($F3289," ",$G3289),AllocFactorMatrix,(AC$4+1),FALSE)*$E3289</f>
        <v>0</v>
      </c>
    </row>
    <row r="3290" spans="4:29" hidden="1" outlineLevel="1">
      <c r="F3290" s="42" t="str">
        <f>F3297</f>
        <v>TRANS_TOTAL</v>
      </c>
      <c r="G3290" s="17" t="str">
        <f>$G$8</f>
        <v>PRODUCTION</v>
      </c>
      <c r="H3290" s="21">
        <f t="shared" si="1515"/>
        <v>0</v>
      </c>
      <c r="I3290" s="22">
        <f>VLOOKUP(CONCATENATE($F3290," ",$G3290),AllocFactorMatrix,(I$4+1),FALSE)*$E3297</f>
        <v>0</v>
      </c>
      <c r="J3290" s="22">
        <f>VLOOKUP(CONCATENATE($F3290," ",$G3290),AllocFactorMatrix,(J$4+1),FALSE)*$E3297</f>
        <v>0</v>
      </c>
      <c r="K3290" s="22">
        <f>VLOOKUP(CONCATENATE($F3290," ",$G3290),AllocFactorMatrix,(K$4+1),FALSE)*$E3297</f>
        <v>0</v>
      </c>
      <c r="L3290" s="22">
        <f>VLOOKUP(CONCATENATE($F3290," ",$G3290),AllocFactorMatrix,(L$4+1),FALSE)*$E3297</f>
        <v>0</v>
      </c>
      <c r="M3290" s="22">
        <f t="shared" si="1511"/>
        <v>0</v>
      </c>
      <c r="N3290" s="22">
        <f>VLOOKUP(CONCATENATE($F3290," ",$G3290),AllocFactorMatrix,(N$4+1),FALSE)*$E3297</f>
        <v>0</v>
      </c>
      <c r="O3290" s="22">
        <f>VLOOKUP(CONCATENATE($F3290," ",$G3290),AllocFactorMatrix,(O$4+1),FALSE)*$E3297</f>
        <v>0</v>
      </c>
      <c r="P3290" s="22">
        <f>VLOOKUP(CONCATENATE($F3290," ",$G3290),AllocFactorMatrix,(P$4+1),FALSE)*$E3297</f>
        <v>0</v>
      </c>
      <c r="Q3290" s="22">
        <f>VLOOKUP(CONCATENATE($F3290," ",$G3290),AllocFactorMatrix,(Q$4+1),FALSE)*$E3297</f>
        <v>0</v>
      </c>
      <c r="R3290" s="22">
        <f t="shared" si="1513"/>
        <v>0</v>
      </c>
      <c r="S3290" s="22">
        <f>VLOOKUP(CONCATENATE($F3290," ",$G3290),AllocFactorMatrix,(S$4+1),FALSE)*$E3297</f>
        <v>0</v>
      </c>
      <c r="T3290" s="22">
        <f>VLOOKUP(CONCATENATE($F3290," ",$G3290),AllocFactorMatrix,(T$4+1),FALSE)*$E3297</f>
        <v>0</v>
      </c>
      <c r="U3290" s="22">
        <f>VLOOKUP(CONCATENATE($F3290," ",$G3290),AllocFactorMatrix,(U$4+1),FALSE)*$E3297</f>
        <v>0</v>
      </c>
      <c r="V3290" s="22">
        <f>VLOOKUP(CONCATENATE($F3290," ",$G3290),AllocFactorMatrix,(V$4+1),FALSE)*$E3297</f>
        <v>0</v>
      </c>
      <c r="W3290" s="22">
        <f>SUBTOTAL(9,S3290:V3290)</f>
        <v>0</v>
      </c>
      <c r="X3290" s="22">
        <f>VLOOKUP(CONCATENATE($F3290," ",$G3290),AllocFactorMatrix,(X$4+1),FALSE)*$E3297</f>
        <v>0</v>
      </c>
      <c r="Y3290" s="22">
        <f>VLOOKUP(CONCATENATE($F3290," ",$G3290),AllocFactorMatrix,(Y$4+1),FALSE)*$E3297</f>
        <v>0</v>
      </c>
      <c r="Z3290" s="22">
        <f t="shared" si="1512"/>
        <v>0</v>
      </c>
      <c r="AA3290" s="22">
        <f>VLOOKUP(CONCATENATE($F3290," ",$G3290),AllocFactorMatrix,(AA$4+1),FALSE)*$E3297</f>
        <v>0</v>
      </c>
      <c r="AB3290" s="22">
        <f>VLOOKUP(CONCATENATE($F3290," ",$G3290),AllocFactorMatrix,(AB$4+1),FALSE)*$E3297</f>
        <v>0</v>
      </c>
      <c r="AC3290" s="22">
        <f>VLOOKUP(CONCATENATE($F3290," ",$G3290),AllocFactorMatrix,(AC$4+1),FALSE)*$E3297</f>
        <v>0</v>
      </c>
    </row>
    <row r="3291" spans="4:29" hidden="1" outlineLevel="1">
      <c r="F3291" s="42" t="str">
        <f>F3297</f>
        <v>TRANS_TOTAL</v>
      </c>
      <c r="G3291" s="17" t="str">
        <f>$G$9</f>
        <v>BULKTRAN</v>
      </c>
      <c r="H3291" s="21">
        <f t="shared" si="1515"/>
        <v>0</v>
      </c>
      <c r="I3291" s="22">
        <f>VLOOKUP(CONCATENATE($F3291," ",$G3291),AllocFactorMatrix,(I$4+1),FALSE)*$E3297</f>
        <v>0</v>
      </c>
      <c r="J3291" s="22">
        <f>VLOOKUP(CONCATENATE($F3291," ",$G3291),AllocFactorMatrix,(J$4+1),FALSE)*$E3297</f>
        <v>0</v>
      </c>
      <c r="K3291" s="22">
        <f>VLOOKUP(CONCATENATE($F3291," ",$G3291),AllocFactorMatrix,(K$4+1),FALSE)*$E3297</f>
        <v>0</v>
      </c>
      <c r="L3291" s="22">
        <f>VLOOKUP(CONCATENATE($F3291," ",$G3291),AllocFactorMatrix,(L$4+1),FALSE)*$E3297</f>
        <v>0</v>
      </c>
      <c r="M3291" s="22">
        <f t="shared" si="1511"/>
        <v>0</v>
      </c>
      <c r="N3291" s="22">
        <f>VLOOKUP(CONCATENATE($F3291," ",$G3291),AllocFactorMatrix,(N$4+1),FALSE)*$E3297</f>
        <v>0</v>
      </c>
      <c r="O3291" s="22">
        <f>VLOOKUP(CONCATENATE($F3291," ",$G3291),AllocFactorMatrix,(O$4+1),FALSE)*$E3297</f>
        <v>0</v>
      </c>
      <c r="P3291" s="22">
        <f>VLOOKUP(CONCATENATE($F3291," ",$G3291),AllocFactorMatrix,(P$4+1),FALSE)*$E3297</f>
        <v>0</v>
      </c>
      <c r="Q3291" s="22">
        <f>VLOOKUP(CONCATENATE($F3291," ",$G3291),AllocFactorMatrix,(Q$4+1),FALSE)*$E3297</f>
        <v>0</v>
      </c>
      <c r="R3291" s="22">
        <f t="shared" si="1513"/>
        <v>0</v>
      </c>
      <c r="S3291" s="22">
        <f>VLOOKUP(CONCATENATE($F3291," ",$G3291),AllocFactorMatrix,(S$4+1),FALSE)*$E3297</f>
        <v>0</v>
      </c>
      <c r="T3291" s="22">
        <f>VLOOKUP(CONCATENATE($F3291," ",$G3291),AllocFactorMatrix,(T$4+1),FALSE)*$E3297</f>
        <v>0</v>
      </c>
      <c r="U3291" s="22">
        <f>VLOOKUP(CONCATENATE($F3291," ",$G3291),AllocFactorMatrix,(U$4+1),FALSE)*$E3297</f>
        <v>0</v>
      </c>
      <c r="V3291" s="22">
        <f>VLOOKUP(CONCATENATE($F3291," ",$G3291),AllocFactorMatrix,(V$4+1),FALSE)*$E3297</f>
        <v>0</v>
      </c>
      <c r="W3291" s="22">
        <f t="shared" ref="W3291:W3297" si="1525">SUBTOTAL(9,S3291:V3291)</f>
        <v>0</v>
      </c>
      <c r="X3291" s="22">
        <f>VLOOKUP(CONCATENATE($F3291," ",$G3291),AllocFactorMatrix,(X$4+1),FALSE)*$E3297</f>
        <v>0</v>
      </c>
      <c r="Y3291" s="22">
        <f>VLOOKUP(CONCATENATE($F3291," ",$G3291),AllocFactorMatrix,(Y$4+1),FALSE)*$E3297</f>
        <v>0</v>
      </c>
      <c r="Z3291" s="22">
        <f t="shared" si="1512"/>
        <v>0</v>
      </c>
      <c r="AA3291" s="22">
        <f>VLOOKUP(CONCATENATE($F3291," ",$G3291),AllocFactorMatrix,(AA$4+1),FALSE)*$E3297</f>
        <v>0</v>
      </c>
      <c r="AB3291" s="22">
        <f>VLOOKUP(CONCATENATE($F3291," ",$G3291),AllocFactorMatrix,(AB$4+1),FALSE)*$E3297</f>
        <v>0</v>
      </c>
      <c r="AC3291" s="22">
        <f>VLOOKUP(CONCATENATE($F3291," ",$G3291),AllocFactorMatrix,(AC$4+1),FALSE)*$E3297</f>
        <v>0</v>
      </c>
    </row>
    <row r="3292" spans="4:29" hidden="1" outlineLevel="1">
      <c r="F3292" s="42" t="str">
        <f>F3297</f>
        <v>TRANS_TOTAL</v>
      </c>
      <c r="G3292" s="17" t="str">
        <f>$G$10</f>
        <v>SUBTRAN</v>
      </c>
      <c r="H3292" s="21">
        <f t="shared" si="1515"/>
        <v>0</v>
      </c>
      <c r="I3292" s="22">
        <f>VLOOKUP(CONCATENATE($F3292," ",$G3292),AllocFactorMatrix,(I$4+1),FALSE)*$E3297</f>
        <v>0</v>
      </c>
      <c r="J3292" s="22">
        <f>VLOOKUP(CONCATENATE($F3292," ",$G3292),AllocFactorMatrix,(J$4+1),FALSE)*$E3297</f>
        <v>0</v>
      </c>
      <c r="K3292" s="22">
        <f>VLOOKUP(CONCATENATE($F3292," ",$G3292),AllocFactorMatrix,(K$4+1),FALSE)*$E3297</f>
        <v>0</v>
      </c>
      <c r="L3292" s="22">
        <f>VLOOKUP(CONCATENATE($F3292," ",$G3292),AllocFactorMatrix,(L$4+1),FALSE)*$E3297</f>
        <v>0</v>
      </c>
      <c r="M3292" s="22">
        <f t="shared" si="1511"/>
        <v>0</v>
      </c>
      <c r="N3292" s="22">
        <f>VLOOKUP(CONCATENATE($F3292," ",$G3292),AllocFactorMatrix,(N$4+1),FALSE)*$E3297</f>
        <v>0</v>
      </c>
      <c r="O3292" s="22">
        <f>VLOOKUP(CONCATENATE($F3292," ",$G3292),AllocFactorMatrix,(O$4+1),FALSE)*$E3297</f>
        <v>0</v>
      </c>
      <c r="P3292" s="22">
        <f>VLOOKUP(CONCATENATE($F3292," ",$G3292),AllocFactorMatrix,(P$4+1),FALSE)*$E3297</f>
        <v>0</v>
      </c>
      <c r="Q3292" s="22">
        <f>VLOOKUP(CONCATENATE($F3292," ",$G3292),AllocFactorMatrix,(Q$4+1),FALSE)*$E3297</f>
        <v>0</v>
      </c>
      <c r="R3292" s="22">
        <f t="shared" si="1513"/>
        <v>0</v>
      </c>
      <c r="S3292" s="22">
        <f>VLOOKUP(CONCATENATE($F3292," ",$G3292),AllocFactorMatrix,(S$4+1),FALSE)*$E3297</f>
        <v>0</v>
      </c>
      <c r="T3292" s="22">
        <f>VLOOKUP(CONCATENATE($F3292," ",$G3292),AllocFactorMatrix,(T$4+1),FALSE)*$E3297</f>
        <v>0</v>
      </c>
      <c r="U3292" s="22">
        <f>VLOOKUP(CONCATENATE($F3292," ",$G3292),AllocFactorMatrix,(U$4+1),FALSE)*$E3297</f>
        <v>0</v>
      </c>
      <c r="V3292" s="22">
        <f>VLOOKUP(CONCATENATE($F3292," ",$G3292),AllocFactorMatrix,(V$4+1),FALSE)*$E3297</f>
        <v>0</v>
      </c>
      <c r="W3292" s="22">
        <f t="shared" si="1525"/>
        <v>0</v>
      </c>
      <c r="X3292" s="22">
        <f>VLOOKUP(CONCATENATE($F3292," ",$G3292),AllocFactorMatrix,(X$4+1),FALSE)*$E3297</f>
        <v>0</v>
      </c>
      <c r="Y3292" s="22">
        <f>VLOOKUP(CONCATENATE($F3292," ",$G3292),AllocFactorMatrix,(Y$4+1),FALSE)*$E3297</f>
        <v>0</v>
      </c>
      <c r="Z3292" s="22">
        <f t="shared" si="1512"/>
        <v>0</v>
      </c>
      <c r="AA3292" s="22">
        <f>VLOOKUP(CONCATENATE($F3292," ",$G3292),AllocFactorMatrix,(AA$4+1),FALSE)*$E3297</f>
        <v>0</v>
      </c>
      <c r="AB3292" s="22">
        <f>VLOOKUP(CONCATENATE($F3292," ",$G3292),AllocFactorMatrix,(AB$4+1),FALSE)*$E3297</f>
        <v>0</v>
      </c>
      <c r="AC3292" s="22">
        <f>VLOOKUP(CONCATENATE($F3292," ",$G3292),AllocFactorMatrix,(AC$4+1),FALSE)*$E3297</f>
        <v>0</v>
      </c>
    </row>
    <row r="3293" spans="4:29" hidden="1" outlineLevel="1">
      <c r="F3293" s="42" t="str">
        <f>F3297</f>
        <v>TRANS_TOTAL</v>
      </c>
      <c r="G3293" s="17" t="str">
        <f>$G$11</f>
        <v>DISTPRI</v>
      </c>
      <c r="H3293" s="21">
        <f t="shared" si="1515"/>
        <v>0</v>
      </c>
      <c r="I3293" s="22">
        <f>VLOOKUP(CONCATENATE($F3293," ",$G3293),AllocFactorMatrix,(I$4+1),FALSE)*$E3297</f>
        <v>0</v>
      </c>
      <c r="J3293" s="22">
        <f>VLOOKUP(CONCATENATE($F3293," ",$G3293),AllocFactorMatrix,(J$4+1),FALSE)*$E3297</f>
        <v>0</v>
      </c>
      <c r="K3293" s="22">
        <f>VLOOKUP(CONCATENATE($F3293," ",$G3293),AllocFactorMatrix,(K$4+1),FALSE)*$E3297</f>
        <v>0</v>
      </c>
      <c r="L3293" s="22">
        <f>VLOOKUP(CONCATENATE($F3293," ",$G3293),AllocFactorMatrix,(L$4+1),FALSE)*$E3297</f>
        <v>0</v>
      </c>
      <c r="M3293" s="22">
        <f t="shared" si="1511"/>
        <v>0</v>
      </c>
      <c r="N3293" s="22">
        <f>VLOOKUP(CONCATENATE($F3293," ",$G3293),AllocFactorMatrix,(N$4+1),FALSE)*$E3297</f>
        <v>0</v>
      </c>
      <c r="O3293" s="22">
        <f>VLOOKUP(CONCATENATE($F3293," ",$G3293),AllocFactorMatrix,(O$4+1),FALSE)*$E3297</f>
        <v>0</v>
      </c>
      <c r="P3293" s="22">
        <f>VLOOKUP(CONCATENATE($F3293," ",$G3293),AllocFactorMatrix,(P$4+1),FALSE)*$E3297</f>
        <v>0</v>
      </c>
      <c r="Q3293" s="22">
        <f>VLOOKUP(CONCATENATE($F3293," ",$G3293),AllocFactorMatrix,(Q$4+1),FALSE)*$E3297</f>
        <v>0</v>
      </c>
      <c r="R3293" s="22">
        <f t="shared" si="1513"/>
        <v>0</v>
      </c>
      <c r="S3293" s="22">
        <f>VLOOKUP(CONCATENATE($F3293," ",$G3293),AllocFactorMatrix,(S$4+1),FALSE)*$E3297</f>
        <v>0</v>
      </c>
      <c r="T3293" s="22">
        <f>VLOOKUP(CONCATENATE($F3293," ",$G3293),AllocFactorMatrix,(T$4+1),FALSE)*$E3297</f>
        <v>0</v>
      </c>
      <c r="U3293" s="22">
        <f>VLOOKUP(CONCATENATE($F3293," ",$G3293),AllocFactorMatrix,(U$4+1),FALSE)*$E3297</f>
        <v>0</v>
      </c>
      <c r="V3293" s="22">
        <f>VLOOKUP(CONCATENATE($F3293," ",$G3293),AllocFactorMatrix,(V$4+1),FALSE)*$E3297</f>
        <v>0</v>
      </c>
      <c r="W3293" s="22">
        <f t="shared" si="1525"/>
        <v>0</v>
      </c>
      <c r="X3293" s="22">
        <f>VLOOKUP(CONCATENATE($F3293," ",$G3293),AllocFactorMatrix,(X$4+1),FALSE)*$E3297</f>
        <v>0</v>
      </c>
      <c r="Y3293" s="22">
        <f>VLOOKUP(CONCATENATE($F3293," ",$G3293),AllocFactorMatrix,(Y$4+1),FALSE)*$E3297</f>
        <v>0</v>
      </c>
      <c r="Z3293" s="22">
        <f t="shared" si="1512"/>
        <v>0</v>
      </c>
      <c r="AA3293" s="22">
        <f>VLOOKUP(CONCATENATE($F3293," ",$G3293),AllocFactorMatrix,(AA$4+1),FALSE)*$E3297</f>
        <v>0</v>
      </c>
      <c r="AB3293" s="22">
        <f>VLOOKUP(CONCATENATE($F3293," ",$G3293),AllocFactorMatrix,(AB$4+1),FALSE)*$E3297</f>
        <v>0</v>
      </c>
      <c r="AC3293" s="22">
        <f>VLOOKUP(CONCATENATE($F3293," ",$G3293),AllocFactorMatrix,(AC$4+1),FALSE)*$E3297</f>
        <v>0</v>
      </c>
    </row>
    <row r="3294" spans="4:29" hidden="1" outlineLevel="1">
      <c r="F3294" s="42" t="str">
        <f>F3297</f>
        <v>TRANS_TOTAL</v>
      </c>
      <c r="G3294" s="17" t="str">
        <f>$G$12</f>
        <v>DISTSEC</v>
      </c>
      <c r="H3294" s="21">
        <f t="shared" si="1515"/>
        <v>0</v>
      </c>
      <c r="I3294" s="22">
        <f>VLOOKUP(CONCATENATE($F3294," ",$G3294),AllocFactorMatrix,(I$4+1),FALSE)*$E3297</f>
        <v>0</v>
      </c>
      <c r="J3294" s="22">
        <f>VLOOKUP(CONCATENATE($F3294," ",$G3294),AllocFactorMatrix,(J$4+1),FALSE)*$E3297</f>
        <v>0</v>
      </c>
      <c r="K3294" s="22">
        <f>VLOOKUP(CONCATENATE($F3294," ",$G3294),AllocFactorMatrix,(K$4+1),FALSE)*$E3297</f>
        <v>0</v>
      </c>
      <c r="L3294" s="22">
        <f>VLOOKUP(CONCATENATE($F3294," ",$G3294),AllocFactorMatrix,(L$4+1),FALSE)*$E3297</f>
        <v>0</v>
      </c>
      <c r="M3294" s="22">
        <f t="shared" si="1511"/>
        <v>0</v>
      </c>
      <c r="N3294" s="22">
        <f>VLOOKUP(CONCATENATE($F3294," ",$G3294),AllocFactorMatrix,(N$4+1),FALSE)*$E3297</f>
        <v>0</v>
      </c>
      <c r="O3294" s="22">
        <f>VLOOKUP(CONCATENATE($F3294," ",$G3294),AllocFactorMatrix,(O$4+1),FALSE)*$E3297</f>
        <v>0</v>
      </c>
      <c r="P3294" s="22">
        <f>VLOOKUP(CONCATENATE($F3294," ",$G3294),AllocFactorMatrix,(P$4+1),FALSE)*$E3297</f>
        <v>0</v>
      </c>
      <c r="Q3294" s="22">
        <f>VLOOKUP(CONCATENATE($F3294," ",$G3294),AllocFactorMatrix,(Q$4+1),FALSE)*$E3297</f>
        <v>0</v>
      </c>
      <c r="R3294" s="22">
        <f t="shared" si="1513"/>
        <v>0</v>
      </c>
      <c r="S3294" s="22">
        <f>VLOOKUP(CONCATENATE($F3294," ",$G3294),AllocFactorMatrix,(S$4+1),FALSE)*$E3297</f>
        <v>0</v>
      </c>
      <c r="T3294" s="22">
        <f>VLOOKUP(CONCATENATE($F3294," ",$G3294),AllocFactorMatrix,(T$4+1),FALSE)*$E3297</f>
        <v>0</v>
      </c>
      <c r="U3294" s="22">
        <f>VLOOKUP(CONCATENATE($F3294," ",$G3294),AllocFactorMatrix,(U$4+1),FALSE)*$E3297</f>
        <v>0</v>
      </c>
      <c r="V3294" s="22">
        <f>VLOOKUP(CONCATENATE($F3294," ",$G3294),AllocFactorMatrix,(V$4+1),FALSE)*$E3297</f>
        <v>0</v>
      </c>
      <c r="W3294" s="22">
        <f t="shared" si="1525"/>
        <v>0</v>
      </c>
      <c r="X3294" s="22">
        <f>VLOOKUP(CONCATENATE($F3294," ",$G3294),AllocFactorMatrix,(X$4+1),FALSE)*$E3297</f>
        <v>0</v>
      </c>
      <c r="Y3294" s="22">
        <f>VLOOKUP(CONCATENATE($F3294," ",$G3294),AllocFactorMatrix,(Y$4+1),FALSE)*$E3297</f>
        <v>0</v>
      </c>
      <c r="Z3294" s="22">
        <f t="shared" si="1512"/>
        <v>0</v>
      </c>
      <c r="AA3294" s="22">
        <f>VLOOKUP(CONCATENATE($F3294," ",$G3294),AllocFactorMatrix,(AA$4+1),FALSE)*$E3297</f>
        <v>0</v>
      </c>
      <c r="AB3294" s="22">
        <f>VLOOKUP(CONCATENATE($F3294," ",$G3294),AllocFactorMatrix,(AB$4+1),FALSE)*$E3297</f>
        <v>0</v>
      </c>
      <c r="AC3294" s="22">
        <f>VLOOKUP(CONCATENATE($F3294," ",$G3294),AllocFactorMatrix,(AC$4+1),FALSE)*$E3297</f>
        <v>0</v>
      </c>
    </row>
    <row r="3295" spans="4:29" hidden="1" outlineLevel="1">
      <c r="F3295" s="42" t="str">
        <f>F3297</f>
        <v>TRANS_TOTAL</v>
      </c>
      <c r="G3295" s="17" t="str">
        <f>$G$13</f>
        <v>ENERGY</v>
      </c>
      <c r="H3295" s="21">
        <f t="shared" si="1515"/>
        <v>0</v>
      </c>
      <c r="I3295" s="22">
        <f>VLOOKUP(CONCATENATE($F3295," ",$G3295),AllocFactorMatrix,(I$4+1),FALSE)*$E3297</f>
        <v>0</v>
      </c>
      <c r="J3295" s="22">
        <f>VLOOKUP(CONCATENATE($F3295," ",$G3295),AllocFactorMatrix,(J$4+1),FALSE)*$E3297</f>
        <v>0</v>
      </c>
      <c r="K3295" s="22">
        <f>VLOOKUP(CONCATENATE($F3295," ",$G3295),AllocFactorMatrix,(K$4+1),FALSE)*$E3297</f>
        <v>0</v>
      </c>
      <c r="L3295" s="22">
        <f>VLOOKUP(CONCATENATE($F3295," ",$G3295),AllocFactorMatrix,(L$4+1),FALSE)*$E3297</f>
        <v>0</v>
      </c>
      <c r="M3295" s="22">
        <f t="shared" si="1511"/>
        <v>0</v>
      </c>
      <c r="N3295" s="22">
        <f>VLOOKUP(CONCATENATE($F3295," ",$G3295),AllocFactorMatrix,(N$4+1),FALSE)*$E3297</f>
        <v>0</v>
      </c>
      <c r="O3295" s="22">
        <f>VLOOKUP(CONCATENATE($F3295," ",$G3295),AllocFactorMatrix,(O$4+1),FALSE)*$E3297</f>
        <v>0</v>
      </c>
      <c r="P3295" s="22">
        <f>VLOOKUP(CONCATENATE($F3295," ",$G3295),AllocFactorMatrix,(P$4+1),FALSE)*$E3297</f>
        <v>0</v>
      </c>
      <c r="Q3295" s="22">
        <f>VLOOKUP(CONCATENATE($F3295," ",$G3295),AllocFactorMatrix,(Q$4+1),FALSE)*$E3297</f>
        <v>0</v>
      </c>
      <c r="R3295" s="22">
        <f t="shared" si="1513"/>
        <v>0</v>
      </c>
      <c r="S3295" s="22">
        <f>VLOOKUP(CONCATENATE($F3295," ",$G3295),AllocFactorMatrix,(S$4+1),FALSE)*$E3297</f>
        <v>0</v>
      </c>
      <c r="T3295" s="22">
        <f>VLOOKUP(CONCATENATE($F3295," ",$G3295),AllocFactorMatrix,(T$4+1),FALSE)*$E3297</f>
        <v>0</v>
      </c>
      <c r="U3295" s="22">
        <f>VLOOKUP(CONCATENATE($F3295," ",$G3295),AllocFactorMatrix,(U$4+1),FALSE)*$E3297</f>
        <v>0</v>
      </c>
      <c r="V3295" s="22">
        <f>VLOOKUP(CONCATENATE($F3295," ",$G3295),AllocFactorMatrix,(V$4+1),FALSE)*$E3297</f>
        <v>0</v>
      </c>
      <c r="W3295" s="22">
        <f t="shared" si="1525"/>
        <v>0</v>
      </c>
      <c r="X3295" s="22">
        <f>VLOOKUP(CONCATENATE($F3295," ",$G3295),AllocFactorMatrix,(X$4+1),FALSE)*$E3297</f>
        <v>0</v>
      </c>
      <c r="Y3295" s="22">
        <f>VLOOKUP(CONCATENATE($F3295," ",$G3295),AllocFactorMatrix,(Y$4+1),FALSE)*$E3297</f>
        <v>0</v>
      </c>
      <c r="Z3295" s="22">
        <f t="shared" si="1512"/>
        <v>0</v>
      </c>
      <c r="AA3295" s="22">
        <f>VLOOKUP(CONCATENATE($F3295," ",$G3295),AllocFactorMatrix,(AA$4+1),FALSE)*$E3297</f>
        <v>0</v>
      </c>
      <c r="AB3295" s="22">
        <f>VLOOKUP(CONCATENATE($F3295," ",$G3295),AllocFactorMatrix,(AB$4+1),FALSE)*$E3297</f>
        <v>0</v>
      </c>
      <c r="AC3295" s="22">
        <f>VLOOKUP(CONCATENATE($F3295," ",$G3295),AllocFactorMatrix,(AC$4+1),FALSE)*$E3297</f>
        <v>0</v>
      </c>
    </row>
    <row r="3296" spans="4:29" hidden="1" outlineLevel="1">
      <c r="F3296" s="42" t="str">
        <f>F3297</f>
        <v>TRANS_TOTAL</v>
      </c>
      <c r="G3296" s="17" t="str">
        <f>$G$14</f>
        <v>CUSTOMER</v>
      </c>
      <c r="H3296" s="21">
        <f t="shared" si="1515"/>
        <v>0</v>
      </c>
      <c r="I3296" s="22">
        <f>VLOOKUP(CONCATENATE($F3296," ",$G3296),AllocFactorMatrix,(I$4+1),FALSE)*$E3297</f>
        <v>0</v>
      </c>
      <c r="J3296" s="22">
        <f>VLOOKUP(CONCATENATE($F3296," ",$G3296),AllocFactorMatrix,(J$4+1),FALSE)*$E3297</f>
        <v>0</v>
      </c>
      <c r="K3296" s="22">
        <f>VLOOKUP(CONCATENATE($F3296," ",$G3296),AllocFactorMatrix,(K$4+1),FALSE)*$E3297</f>
        <v>0</v>
      </c>
      <c r="L3296" s="22">
        <f>VLOOKUP(CONCATENATE($F3296," ",$G3296),AllocFactorMatrix,(L$4+1),FALSE)*$E3297</f>
        <v>0</v>
      </c>
      <c r="M3296" s="22">
        <f t="shared" si="1511"/>
        <v>0</v>
      </c>
      <c r="N3296" s="22">
        <f>VLOOKUP(CONCATENATE($F3296," ",$G3296),AllocFactorMatrix,(N$4+1),FALSE)*$E3297</f>
        <v>0</v>
      </c>
      <c r="O3296" s="22">
        <f>VLOOKUP(CONCATENATE($F3296," ",$G3296),AllocFactorMatrix,(O$4+1),FALSE)*$E3297</f>
        <v>0</v>
      </c>
      <c r="P3296" s="22">
        <f>VLOOKUP(CONCATENATE($F3296," ",$G3296),AllocFactorMatrix,(P$4+1),FALSE)*$E3297</f>
        <v>0</v>
      </c>
      <c r="Q3296" s="22">
        <f>VLOOKUP(CONCATENATE($F3296," ",$G3296),AllocFactorMatrix,(Q$4+1),FALSE)*$E3297</f>
        <v>0</v>
      </c>
      <c r="R3296" s="22">
        <f t="shared" si="1513"/>
        <v>0</v>
      </c>
      <c r="S3296" s="22">
        <f>VLOOKUP(CONCATENATE($F3296," ",$G3296),AllocFactorMatrix,(S$4+1),FALSE)*$E3297</f>
        <v>0</v>
      </c>
      <c r="T3296" s="22">
        <f>VLOOKUP(CONCATENATE($F3296," ",$G3296),AllocFactorMatrix,(T$4+1),FALSE)*$E3297</f>
        <v>0</v>
      </c>
      <c r="U3296" s="22">
        <f>VLOOKUP(CONCATENATE($F3296," ",$G3296),AllocFactorMatrix,(U$4+1),FALSE)*$E3297</f>
        <v>0</v>
      </c>
      <c r="V3296" s="22">
        <f>VLOOKUP(CONCATENATE($F3296," ",$G3296),AllocFactorMatrix,(V$4+1),FALSE)*$E3297</f>
        <v>0</v>
      </c>
      <c r="W3296" s="22">
        <f t="shared" si="1525"/>
        <v>0</v>
      </c>
      <c r="X3296" s="22">
        <f>VLOOKUP(CONCATENATE($F3296," ",$G3296),AllocFactorMatrix,(X$4+1),FALSE)*$E3297</f>
        <v>0</v>
      </c>
      <c r="Y3296" s="22">
        <f>VLOOKUP(CONCATENATE($F3296," ",$G3296),AllocFactorMatrix,(Y$4+1),FALSE)*$E3297</f>
        <v>0</v>
      </c>
      <c r="Z3296" s="22">
        <f t="shared" si="1512"/>
        <v>0</v>
      </c>
      <c r="AA3296" s="22">
        <f>VLOOKUP(CONCATENATE($F3296," ",$G3296),AllocFactorMatrix,(AA$4+1),FALSE)*$E3297</f>
        <v>0</v>
      </c>
      <c r="AB3296" s="22">
        <f>VLOOKUP(CONCATENATE($F3296," ",$G3296),AllocFactorMatrix,(AB$4+1),FALSE)*$E3297</f>
        <v>0</v>
      </c>
      <c r="AC3296" s="22">
        <f>VLOOKUP(CONCATENATE($F3296," ",$G3296),AllocFactorMatrix,(AC$4+1),FALSE)*$E3297</f>
        <v>0</v>
      </c>
    </row>
    <row r="3297" spans="4:29" collapsed="1">
      <c r="D3297" s="35" t="s">
        <v>641</v>
      </c>
      <c r="E3297" s="19">
        <v>0</v>
      </c>
      <c r="F3297" s="42" t="s">
        <v>191</v>
      </c>
      <c r="G3297" s="17" t="str">
        <f>$G$15</f>
        <v>TOTAL</v>
      </c>
      <c r="H3297" s="21">
        <f t="shared" si="1515"/>
        <v>0</v>
      </c>
      <c r="I3297" s="22">
        <f>VLOOKUP(CONCATENATE($F3297," ",$G3297),AllocFactorMatrix,(I$4+1),FALSE)*$E3297</f>
        <v>0</v>
      </c>
      <c r="J3297" s="22">
        <f>VLOOKUP(CONCATENATE($F3297," ",$G3297),AllocFactorMatrix,(J$4+1),FALSE)*$E3297</f>
        <v>0</v>
      </c>
      <c r="K3297" s="22">
        <f>VLOOKUP(CONCATENATE($F3297," ",$G3297),AllocFactorMatrix,(K$4+1),FALSE)*$E3297</f>
        <v>0</v>
      </c>
      <c r="L3297" s="22">
        <f>VLOOKUP(CONCATENATE($F3297," ",$G3297),AllocFactorMatrix,(L$4+1),FALSE)*$E3297</f>
        <v>0</v>
      </c>
      <c r="M3297" s="22">
        <f t="shared" si="1511"/>
        <v>0</v>
      </c>
      <c r="N3297" s="22">
        <f>VLOOKUP(CONCATENATE($F3297," ",$G3297),AllocFactorMatrix,(N$4+1),FALSE)*$E3297</f>
        <v>0</v>
      </c>
      <c r="O3297" s="22">
        <f>VLOOKUP(CONCATENATE($F3297," ",$G3297),AllocFactorMatrix,(O$4+1),FALSE)*$E3297</f>
        <v>0</v>
      </c>
      <c r="P3297" s="22">
        <f>VLOOKUP(CONCATENATE($F3297," ",$G3297),AllocFactorMatrix,(P$4+1),FALSE)*$E3297</f>
        <v>0</v>
      </c>
      <c r="Q3297" s="22">
        <f>VLOOKUP(CONCATENATE($F3297," ",$G3297),AllocFactorMatrix,(Q$4+1),FALSE)*$E3297</f>
        <v>0</v>
      </c>
      <c r="R3297" s="22">
        <f t="shared" si="1513"/>
        <v>0</v>
      </c>
      <c r="S3297" s="22">
        <f>VLOOKUP(CONCATENATE($F3297," ",$G3297),AllocFactorMatrix,(S$4+1),FALSE)*$E3297</f>
        <v>0</v>
      </c>
      <c r="T3297" s="22">
        <f>VLOOKUP(CONCATENATE($F3297," ",$G3297),AllocFactorMatrix,(T$4+1),FALSE)*$E3297</f>
        <v>0</v>
      </c>
      <c r="U3297" s="22">
        <f>VLOOKUP(CONCATENATE($F3297," ",$G3297),AllocFactorMatrix,(U$4+1),FALSE)*$E3297</f>
        <v>0</v>
      </c>
      <c r="V3297" s="22">
        <f>VLOOKUP(CONCATENATE($F3297," ",$G3297),AllocFactorMatrix,(V$4+1),FALSE)*$E3297</f>
        <v>0</v>
      </c>
      <c r="W3297" s="22">
        <f t="shared" si="1525"/>
        <v>0</v>
      </c>
      <c r="X3297" s="22">
        <f>VLOOKUP(CONCATENATE($F3297," ",$G3297),AllocFactorMatrix,(X$4+1),FALSE)*$E3297</f>
        <v>0</v>
      </c>
      <c r="Y3297" s="22">
        <f>VLOOKUP(CONCATENATE($F3297," ",$G3297),AllocFactorMatrix,(Y$4+1),FALSE)*$E3297</f>
        <v>0</v>
      </c>
      <c r="Z3297" s="22">
        <f t="shared" si="1512"/>
        <v>0</v>
      </c>
      <c r="AA3297" s="22">
        <f>VLOOKUP(CONCATENATE($F3297," ",$G3297),AllocFactorMatrix,(AA$4+1),FALSE)*$E3297</f>
        <v>0</v>
      </c>
      <c r="AB3297" s="22">
        <f>VLOOKUP(CONCATENATE($F3297," ",$G3297),AllocFactorMatrix,(AB$4+1),FALSE)*$E3297</f>
        <v>0</v>
      </c>
      <c r="AC3297" s="22">
        <f>VLOOKUP(CONCATENATE($F3297," ",$G3297),AllocFactorMatrix,(AC$4+1),FALSE)*$E3297</f>
        <v>0</v>
      </c>
    </row>
    <row r="3298" spans="4:29" hidden="1" outlineLevel="1">
      <c r="F3298" s="42" t="str">
        <f>F3305</f>
        <v>TDPLANT</v>
      </c>
      <c r="G3298" s="17" t="str">
        <f>$G$8</f>
        <v>PRODUCTION</v>
      </c>
      <c r="H3298" s="21">
        <f t="shared" ref="H3298:H3321" si="1526">SUBTOTAL(9,I3298:AC3298)</f>
        <v>-449.51463020881909</v>
      </c>
      <c r="I3298" s="22">
        <f>VLOOKUP(CONCATENATE($F3298," ",$G3298),AllocFactorMatrix,(I$4+1),FALSE)*$E3305</f>
        <v>-222.87320612545744</v>
      </c>
      <c r="J3298" s="22">
        <f>VLOOKUP(CONCATENATE($F3298," ",$G3298),AllocFactorMatrix,(J$4+1),FALSE)*$E3305</f>
        <v>-55.733428233962734</v>
      </c>
      <c r="K3298" s="22">
        <f>VLOOKUP(CONCATENATE($F3298," ",$G3298),AllocFactorMatrix,(K$4+1),FALSE)*$E3305</f>
        <v>-0.70635642906569118</v>
      </c>
      <c r="L3298" s="22">
        <f>VLOOKUP(CONCATENATE($F3298," ",$G3298),AllocFactorMatrix,(L$4+1),FALSE)*$E3305</f>
        <v>-3.5352437149497644E-2</v>
      </c>
      <c r="M3298" s="22">
        <f t="shared" ref="M3298:M3305" si="1527">SUBTOTAL(9,J3298:L3298)</f>
        <v>-56.475137100177925</v>
      </c>
      <c r="N3298" s="22">
        <f>VLOOKUP(CONCATENATE($F3298," ",$G3298),AllocFactorMatrix,(N$4+1),FALSE)*$E3305</f>
        <v>-25.004676173964015</v>
      </c>
      <c r="O3298" s="22">
        <f>VLOOKUP(CONCATENATE($F3298," ",$G3298),AllocFactorMatrix,(O$4+1),FALSE)*$E3305</f>
        <v>-6.8532026584409094</v>
      </c>
      <c r="P3298" s="22">
        <f>VLOOKUP(CONCATENATE($F3298," ",$G3298),AllocFactorMatrix,(P$4+1),FALSE)*$E3305</f>
        <v>-1.0905556717448137</v>
      </c>
      <c r="Q3298" s="22">
        <f>VLOOKUP(CONCATENATE($F3298," ",$G3298),AllocFactorMatrix,(Q$4+1),FALSE)*$E3305</f>
        <v>0</v>
      </c>
      <c r="R3298" s="22">
        <f t="shared" ref="R3298:R3305" si="1528">SUBTOTAL(9,N3298:Q3298)</f>
        <v>-32.948434504149738</v>
      </c>
      <c r="S3298" s="22">
        <f>VLOOKUP(CONCATENATE($F3298," ",$G3298),AllocFactorMatrix,(S$4+1),FALSE)*$E3305</f>
        <v>-1.0808881850628473</v>
      </c>
      <c r="T3298" s="22">
        <f>VLOOKUP(CONCATENATE($F3298," ",$G3298),AllocFactorMatrix,(T$4+1),FALSE)*$E3305</f>
        <v>-19.670321182586669</v>
      </c>
      <c r="U3298" s="22">
        <f>VLOOKUP(CONCATENATE($F3298," ",$G3298),AllocFactorMatrix,(U$4+1),FALSE)*$E3305</f>
        <v>-95.844463694634086</v>
      </c>
      <c r="V3298" s="22">
        <f>VLOOKUP(CONCATENATE($F3298," ",$G3298),AllocFactorMatrix,(V$4+1),FALSE)*$E3305</f>
        <v>-12.212543912368357</v>
      </c>
      <c r="W3298" s="22">
        <f>SUBTOTAL(9,S3298:V3298)</f>
        <v>-128.80821697465194</v>
      </c>
      <c r="X3298" s="22">
        <f>VLOOKUP(CONCATENATE($F3298," ",$G3298),AllocFactorMatrix,(X$4+1),FALSE)*$E3305</f>
        <v>-6.9932748513078202</v>
      </c>
      <c r="Y3298" s="22">
        <f>VLOOKUP(CONCATENATE($F3298," ",$G3298),AllocFactorMatrix,(Y$4+1),FALSE)*$E3305</f>
        <v>-0.13145671715819485</v>
      </c>
      <c r="Z3298" s="22">
        <f t="shared" ref="Z3298:Z3305" si="1529">SUBTOTAL(9,X3298:Y3298)</f>
        <v>-7.1247315684660153</v>
      </c>
      <c r="AA3298" s="22">
        <f>VLOOKUP(CONCATENATE($F3298," ",$G3298),AllocFactorMatrix,(AA$4+1),FALSE)*$E3305</f>
        <v>-0.10169992598573628</v>
      </c>
      <c r="AB3298" s="22">
        <f>VLOOKUP(CONCATENATE($F3298," ",$G3298),AllocFactorMatrix,(AB$4+1),FALSE)*$E3305</f>
        <v>-0.95570515193958949</v>
      </c>
      <c r="AC3298" s="22">
        <f>VLOOKUP(CONCATENATE($F3298," ",$G3298),AllocFactorMatrix,(AC$4+1),FALSE)*$E3305</f>
        <v>-0.22749885799066097</v>
      </c>
    </row>
    <row r="3299" spans="4:29" hidden="1" outlineLevel="1">
      <c r="F3299" s="42" t="str">
        <f>F3305</f>
        <v>TDPLANT</v>
      </c>
      <c r="G3299" s="17" t="str">
        <f>$G$9</f>
        <v>BULKTRAN</v>
      </c>
      <c r="H3299" s="21">
        <f t="shared" si="1526"/>
        <v>-20860.338565410588</v>
      </c>
      <c r="I3299" s="22">
        <f>VLOOKUP(CONCATENATE($F3299," ",$G3299),AllocFactorMatrix,(I$4+1),FALSE)*$E3305</f>
        <v>-10342.73463975093</v>
      </c>
      <c r="J3299" s="22">
        <f>VLOOKUP(CONCATENATE($F3299," ",$G3299),AllocFactorMatrix,(J$4+1),FALSE)*$E3305</f>
        <v>-2586.3856351714053</v>
      </c>
      <c r="K3299" s="22">
        <f>VLOOKUP(CONCATENATE($F3299," ",$G3299),AllocFactorMatrix,(K$4+1),FALSE)*$E3305</f>
        <v>-32.779432009409284</v>
      </c>
      <c r="L3299" s="22">
        <f>VLOOKUP(CONCATENATE($F3299," ",$G3299),AllocFactorMatrix,(L$4+1),FALSE)*$E3305</f>
        <v>-1.6405779889930068</v>
      </c>
      <c r="M3299" s="22">
        <f t="shared" si="1527"/>
        <v>-2620.8056451698076</v>
      </c>
      <c r="N3299" s="22">
        <f>VLOOKUP(CONCATENATE($F3299," ",$G3299),AllocFactorMatrix,(N$4+1),FALSE)*$E3305</f>
        <v>-1160.3760493068626</v>
      </c>
      <c r="O3299" s="22">
        <f>VLOOKUP(CONCATENATE($F3299," ",$G3299),AllocFactorMatrix,(O$4+1),FALSE)*$E3305</f>
        <v>-318.03220207991467</v>
      </c>
      <c r="P3299" s="22">
        <f>VLOOKUP(CONCATENATE($F3299," ",$G3299),AllocFactorMatrix,(P$4+1),FALSE)*$E3305</f>
        <v>-50.608721069784806</v>
      </c>
      <c r="Q3299" s="22">
        <f>VLOOKUP(CONCATENATE($F3299," ",$G3299),AllocFactorMatrix,(Q$4+1),FALSE)*$E3305</f>
        <v>0</v>
      </c>
      <c r="R3299" s="22">
        <f t="shared" si="1528"/>
        <v>-1529.0169724565621</v>
      </c>
      <c r="S3299" s="22">
        <f>VLOOKUP(CONCATENATE($F3299," ",$G3299),AllocFactorMatrix,(S$4+1),FALSE)*$E3305</f>
        <v>-50.160088185091503</v>
      </c>
      <c r="T3299" s="22">
        <f>VLOOKUP(CONCATENATE($F3299," ",$G3299),AllocFactorMatrix,(T$4+1),FALSE)*$E3305</f>
        <v>-912.8280415890124</v>
      </c>
      <c r="U3299" s="22">
        <f>VLOOKUP(CONCATENATE($F3299," ",$G3299),AllocFactorMatrix,(U$4+1),FALSE)*$E3305</f>
        <v>-4447.7928590699839</v>
      </c>
      <c r="V3299" s="22">
        <f>VLOOKUP(CONCATENATE($F3299," ",$G3299),AllocFactorMatrix,(V$4+1),FALSE)*$E3305</f>
        <v>-566.73973133778054</v>
      </c>
      <c r="W3299" s="22">
        <f t="shared" ref="W3299:W3305" si="1530">SUBTOTAL(9,S3299:V3299)</f>
        <v>-5977.5207201818685</v>
      </c>
      <c r="X3299" s="22">
        <f>VLOOKUP(CONCATENATE($F3299," ",$G3299),AllocFactorMatrix,(X$4+1),FALSE)*$E3305</f>
        <v>-324.53244294069793</v>
      </c>
      <c r="Y3299" s="22">
        <f>VLOOKUP(CONCATENATE($F3299," ",$G3299),AllocFactorMatrix,(Y$4+1),FALSE)*$E3305</f>
        <v>-6.1004279779358388</v>
      </c>
      <c r="Z3299" s="22">
        <f t="shared" si="1529"/>
        <v>-330.63287091863378</v>
      </c>
      <c r="AA3299" s="22">
        <f>VLOOKUP(CONCATENATE($F3299," ",$G3299),AllocFactorMatrix,(AA$4+1),FALSE)*$E3305</f>
        <v>-4.7195235606772803</v>
      </c>
      <c r="AB3299" s="22">
        <f>VLOOKUP(CONCATENATE($F3299," ",$G3299),AllocFactorMatrix,(AB$4+1),FALSE)*$E3305</f>
        <v>-44.350799058321435</v>
      </c>
      <c r="AC3299" s="22">
        <f>VLOOKUP(CONCATENATE($F3299," ",$G3299),AllocFactorMatrix,(AC$4+1),FALSE)*$E3305</f>
        <v>-10.557394313784327</v>
      </c>
    </row>
    <row r="3300" spans="4:29" hidden="1" outlineLevel="1">
      <c r="F3300" s="42" t="str">
        <f>F3305</f>
        <v>TDPLANT</v>
      </c>
      <c r="G3300" s="17" t="str">
        <f>$G$10</f>
        <v>SUBTRAN</v>
      </c>
      <c r="H3300" s="21">
        <f t="shared" si="1526"/>
        <v>-6608.6812793784575</v>
      </c>
      <c r="I3300" s="22">
        <f>VLOOKUP(CONCATENATE($F3300," ",$G3300),AllocFactorMatrix,(I$4+1),FALSE)*$E3305</f>
        <v>-3189.0999669937264</v>
      </c>
      <c r="J3300" s="22">
        <f>VLOOKUP(CONCATENATE($F3300," ",$G3300),AllocFactorMatrix,(J$4+1),FALSE)*$E3305</f>
        <v>-795.65947432114558</v>
      </c>
      <c r="K3300" s="22">
        <f>VLOOKUP(CONCATENATE($F3300," ",$G3300),AllocFactorMatrix,(K$4+1),FALSE)*$E3305</f>
        <v>-10.105346492645715</v>
      </c>
      <c r="L3300" s="22">
        <f>VLOOKUP(CONCATENATE($F3300," ",$G3300),AllocFactorMatrix,(L$4+1),FALSE)*$E3305</f>
        <v>-0.65147580777860703</v>
      </c>
      <c r="M3300" s="22">
        <f t="shared" si="1527"/>
        <v>-806.41629662156993</v>
      </c>
      <c r="N3300" s="22">
        <f>VLOOKUP(CONCATENATE($F3300," ",$G3300),AllocFactorMatrix,(N$4+1),FALSE)*$E3305</f>
        <v>-353.33827511735495</v>
      </c>
      <c r="O3300" s="22">
        <f>VLOOKUP(CONCATENATE($F3300," ",$G3300),AllocFactorMatrix,(O$4+1),FALSE)*$E3305</f>
        <v>-97.000503899309209</v>
      </c>
      <c r="P3300" s="22">
        <f>VLOOKUP(CONCATENATE($F3300," ",$G3300),AllocFactorMatrix,(P$4+1),FALSE)*$E3305</f>
        <v>-19.497819548943738</v>
      </c>
      <c r="Q3300" s="22">
        <f>VLOOKUP(CONCATENATE($F3300," ",$G3300),AllocFactorMatrix,(Q$4+1),FALSE)*$E3305</f>
        <v>0</v>
      </c>
      <c r="R3300" s="22">
        <f t="shared" si="1528"/>
        <v>-469.83659856560791</v>
      </c>
      <c r="S3300" s="22">
        <f>VLOOKUP(CONCATENATE($F3300," ",$G3300),AllocFactorMatrix,(S$4+1),FALSE)*$E3305</f>
        <v>-14.973399355260492</v>
      </c>
      <c r="T3300" s="22">
        <f>VLOOKUP(CONCATENATE($F3300," ",$G3300),AllocFactorMatrix,(T$4+1),FALSE)*$E3305</f>
        <v>-280.52888236905949</v>
      </c>
      <c r="U3300" s="22">
        <f>VLOOKUP(CONCATENATE($F3300," ",$G3300),AllocFactorMatrix,(U$4+1),FALSE)*$E3305</f>
        <v>-1743.3252929151236</v>
      </c>
      <c r="V3300" s="22">
        <f>VLOOKUP(CONCATENATE($F3300," ",$G3300),AllocFactorMatrix,(V$4+1),FALSE)*$E3305</f>
        <v>0</v>
      </c>
      <c r="W3300" s="22">
        <f t="shared" si="1530"/>
        <v>-2038.8275746394436</v>
      </c>
      <c r="X3300" s="22">
        <f>VLOOKUP(CONCATENATE($F3300," ",$G3300),AllocFactorMatrix,(X$4+1),FALSE)*$E3305</f>
        <v>-99.106660323030056</v>
      </c>
      <c r="Y3300" s="22">
        <f>VLOOKUP(CONCATENATE($F3300," ",$G3300),AllocFactorMatrix,(Y$4+1),FALSE)*$E3305</f>
        <v>-1.90104665008226</v>
      </c>
      <c r="Z3300" s="22">
        <f t="shared" si="1529"/>
        <v>-101.00770697311232</v>
      </c>
      <c r="AA3300" s="22">
        <f>VLOOKUP(CONCATENATE($F3300," ",$G3300),AllocFactorMatrix,(AA$4+1),FALSE)*$E3305</f>
        <v>-1.445952675412298</v>
      </c>
      <c r="AB3300" s="22">
        <f>VLOOKUP(CONCATENATE($F3300," ",$G3300),AllocFactorMatrix,(AB$4+1),FALSE)*$E3305</f>
        <v>-1.6543899567713616</v>
      </c>
      <c r="AC3300" s="22">
        <f>VLOOKUP(CONCATENATE($F3300," ",$G3300),AllocFactorMatrix,(AC$4+1),FALSE)*$E3305</f>
        <v>-0.39279295281298737</v>
      </c>
    </row>
    <row r="3301" spans="4:29" hidden="1" outlineLevel="1">
      <c r="F3301" s="42" t="str">
        <f>F3305</f>
        <v>TDPLANT</v>
      </c>
      <c r="G3301" s="17" t="str">
        <f>$G$11</f>
        <v>DISTPRI</v>
      </c>
      <c r="H3301" s="21">
        <f t="shared" si="1526"/>
        <v>-9749.6731400224144</v>
      </c>
      <c r="I3301" s="22">
        <f>VLOOKUP(CONCATENATE($F3301," ",$G3301),AllocFactorMatrix,(I$4+1),FALSE)*$E3305</f>
        <v>-6448.6275191668547</v>
      </c>
      <c r="J3301" s="22">
        <f>VLOOKUP(CONCATENATE($F3301," ",$G3301),AllocFactorMatrix,(J$4+1),FALSE)*$E3305</f>
        <v>-1600.2822444582562</v>
      </c>
      <c r="K3301" s="22">
        <f>VLOOKUP(CONCATENATE($F3301," ",$G3301),AllocFactorMatrix,(K$4+1),FALSE)*$E3305</f>
        <v>-20.317028226885647</v>
      </c>
      <c r="L3301" s="22">
        <f>VLOOKUP(CONCATENATE($F3301," ",$G3301),AllocFactorMatrix,(L$4+1),FALSE)*$E3305</f>
        <v>0</v>
      </c>
      <c r="M3301" s="22">
        <f t="shared" si="1527"/>
        <v>-1620.5992726851418</v>
      </c>
      <c r="N3301" s="22">
        <f>VLOOKUP(CONCATENATE($F3301," ",$G3301),AllocFactorMatrix,(N$4+1),FALSE)*$E3305</f>
        <v>-698.512604259098</v>
      </c>
      <c r="O3301" s="22">
        <f>VLOOKUP(CONCATENATE($F3301," ",$G3301),AllocFactorMatrix,(O$4+1),FALSE)*$E3305</f>
        <v>-192.08593168495813</v>
      </c>
      <c r="P3301" s="22">
        <f>VLOOKUP(CONCATENATE($F3301," ",$G3301),AllocFactorMatrix,(P$4+1),FALSE)*$E3305</f>
        <v>0</v>
      </c>
      <c r="Q3301" s="22">
        <f>VLOOKUP(CONCATENATE($F3301," ",$G3301),AllocFactorMatrix,(Q$4+1),FALSE)*$E3305</f>
        <v>0</v>
      </c>
      <c r="R3301" s="22">
        <f t="shared" si="1528"/>
        <v>-890.59853594405615</v>
      </c>
      <c r="S3301" s="22">
        <f>VLOOKUP(CONCATENATE($F3301," ",$G3301),AllocFactorMatrix,(S$4+1),FALSE)*$E3305</f>
        <v>-29.931002167398205</v>
      </c>
      <c r="T3301" s="22">
        <f>VLOOKUP(CONCATENATE($F3301," ",$G3301),AllocFactorMatrix,(T$4+1),FALSE)*$E3305</f>
        <v>-552.81850464398781</v>
      </c>
      <c r="U3301" s="22">
        <f>VLOOKUP(CONCATENATE($F3301," ",$G3301),AllocFactorMatrix,(U$4+1),FALSE)*$E3305</f>
        <v>0</v>
      </c>
      <c r="V3301" s="22">
        <f>VLOOKUP(CONCATENATE($F3301," ",$G3301),AllocFactorMatrix,(V$4+1),FALSE)*$E3305</f>
        <v>0</v>
      </c>
      <c r="W3301" s="22">
        <f t="shared" si="1530"/>
        <v>-582.74950681138603</v>
      </c>
      <c r="X3301" s="22">
        <f>VLOOKUP(CONCATENATE($F3301," ",$G3301),AllocFactorMatrix,(X$4+1),FALSE)*$E3305</f>
        <v>-196.34173064094526</v>
      </c>
      <c r="Y3301" s="22">
        <f>VLOOKUP(CONCATENATE($F3301," ",$G3301),AllocFactorMatrix,(Y$4+1),FALSE)*$E3305</f>
        <v>-3.7709269327614807</v>
      </c>
      <c r="Z3301" s="22">
        <f t="shared" si="1529"/>
        <v>-200.11265757370674</v>
      </c>
      <c r="AA3301" s="22">
        <f>VLOOKUP(CONCATENATE($F3301," ",$G3301),AllocFactorMatrix,(AA$4+1),FALSE)*$E3305</f>
        <v>-2.881942713902236</v>
      </c>
      <c r="AB3301" s="22">
        <f>VLOOKUP(CONCATENATE($F3301," ",$G3301),AllocFactorMatrix,(AB$4+1),FALSE)*$E3305</f>
        <v>-3.3163298690268364</v>
      </c>
      <c r="AC3301" s="22">
        <f>VLOOKUP(CONCATENATE($F3301," ",$G3301),AllocFactorMatrix,(AC$4+1),FALSE)*$E3305</f>
        <v>-0.7873752583421072</v>
      </c>
    </row>
    <row r="3302" spans="4:29" hidden="1" outlineLevel="1">
      <c r="F3302" s="42" t="str">
        <f>F3305</f>
        <v>TDPLANT</v>
      </c>
      <c r="G3302" s="17" t="str">
        <f>$G$12</f>
        <v>DISTSEC</v>
      </c>
      <c r="H3302" s="21">
        <f t="shared" si="1526"/>
        <v>-3224.1106205832584</v>
      </c>
      <c r="I3302" s="22">
        <f>VLOOKUP(CONCATENATE($F3302," ",$G3302),AllocFactorMatrix,(I$4+1),FALSE)*$E3305</f>
        <v>-2451.5442002092359</v>
      </c>
      <c r="J3302" s="22">
        <f>VLOOKUP(CONCATENATE($F3302," ",$G3302),AllocFactorMatrix,(J$4+1),FALSE)*$E3305</f>
        <v>-494.82674405103211</v>
      </c>
      <c r="K3302" s="22">
        <f>VLOOKUP(CONCATENATE($F3302," ",$G3302),AllocFactorMatrix,(K$4+1),FALSE)*$E3305</f>
        <v>0</v>
      </c>
      <c r="L3302" s="22">
        <f>VLOOKUP(CONCATENATE($F3302," ",$G3302),AllocFactorMatrix,(L$4+1),FALSE)*$E3305</f>
        <v>0</v>
      </c>
      <c r="M3302" s="22">
        <f t="shared" si="1527"/>
        <v>-494.82674405103211</v>
      </c>
      <c r="N3302" s="22">
        <f>VLOOKUP(CONCATENATE($F3302," ",$G3302),AllocFactorMatrix,(N$4+1),FALSE)*$E3305</f>
        <v>-189.52868837441812</v>
      </c>
      <c r="O3302" s="22">
        <f>VLOOKUP(CONCATENATE($F3302," ",$G3302),AllocFactorMatrix,(O$4+1),FALSE)*$E3305</f>
        <v>0</v>
      </c>
      <c r="P3302" s="22">
        <f>VLOOKUP(CONCATENATE($F3302," ",$G3302),AllocFactorMatrix,(P$4+1),FALSE)*$E3305</f>
        <v>0</v>
      </c>
      <c r="Q3302" s="22">
        <f>VLOOKUP(CONCATENATE($F3302," ",$G3302),AllocFactorMatrix,(Q$4+1),FALSE)*$E3305</f>
        <v>0</v>
      </c>
      <c r="R3302" s="22">
        <f t="shared" si="1528"/>
        <v>-189.52868837441812</v>
      </c>
      <c r="S3302" s="22">
        <f>VLOOKUP(CONCATENATE($F3302," ",$G3302),AllocFactorMatrix,(S$4+1),FALSE)*$E3305</f>
        <v>-6.6566452202652142</v>
      </c>
      <c r="T3302" s="22">
        <f>VLOOKUP(CONCATENATE($F3302," ",$G3302),AllocFactorMatrix,(T$4+1),FALSE)*$E3305</f>
        <v>0</v>
      </c>
      <c r="U3302" s="22">
        <f>VLOOKUP(CONCATENATE($F3302," ",$G3302),AllocFactorMatrix,(U$4+1),FALSE)*$E3305</f>
        <v>0</v>
      </c>
      <c r="V3302" s="22">
        <f>VLOOKUP(CONCATENATE($F3302," ",$G3302),AllocFactorMatrix,(V$4+1),FALSE)*$E3305</f>
        <v>0</v>
      </c>
      <c r="W3302" s="22">
        <f t="shared" si="1530"/>
        <v>-6.6566452202652142</v>
      </c>
      <c r="X3302" s="22">
        <f>VLOOKUP(CONCATENATE($F3302," ",$G3302),AllocFactorMatrix,(X$4+1),FALSE)*$E3305</f>
        <v>-54.976109881199925</v>
      </c>
      <c r="Y3302" s="22">
        <f>VLOOKUP(CONCATENATE($F3302," ",$G3302),AllocFactorMatrix,(Y$4+1),FALSE)*$E3305</f>
        <v>0</v>
      </c>
      <c r="Z3302" s="22">
        <f t="shared" si="1529"/>
        <v>-54.976109881199925</v>
      </c>
      <c r="AA3302" s="22">
        <f>VLOOKUP(CONCATENATE($F3302," ",$G3302),AllocFactorMatrix,(AA$4+1),FALSE)*$E3305</f>
        <v>-0.70763940604998321</v>
      </c>
      <c r="AB3302" s="22">
        <f>VLOOKUP(CONCATENATE($F3302," ",$G3302),AllocFactorMatrix,(AB$4+1),FALSE)*$E3305</f>
        <v>-21.068754614289404</v>
      </c>
      <c r="AC3302" s="22">
        <f>VLOOKUP(CONCATENATE($F3302," ",$G3302),AllocFactorMatrix,(AC$4+1),FALSE)*$E3305</f>
        <v>-4.8018388267677423</v>
      </c>
    </row>
    <row r="3303" spans="4:29" hidden="1" outlineLevel="1">
      <c r="F3303" s="42" t="str">
        <f>F3305</f>
        <v>TDPLANT</v>
      </c>
      <c r="G3303" s="17" t="str">
        <f>$G$13</f>
        <v>ENERGY</v>
      </c>
      <c r="H3303" s="21">
        <f t="shared" si="1526"/>
        <v>0</v>
      </c>
      <c r="I3303" s="22">
        <f>VLOOKUP(CONCATENATE($F3303," ",$G3303),AllocFactorMatrix,(I$4+1),FALSE)*$E3305</f>
        <v>0</v>
      </c>
      <c r="J3303" s="22">
        <f>VLOOKUP(CONCATENATE($F3303," ",$G3303),AllocFactorMatrix,(J$4+1),FALSE)*$E3305</f>
        <v>0</v>
      </c>
      <c r="K3303" s="22">
        <f>VLOOKUP(CONCATENATE($F3303," ",$G3303),AllocFactorMatrix,(K$4+1),FALSE)*$E3305</f>
        <v>0</v>
      </c>
      <c r="L3303" s="22">
        <f>VLOOKUP(CONCATENATE($F3303," ",$G3303),AllocFactorMatrix,(L$4+1),FALSE)*$E3305</f>
        <v>0</v>
      </c>
      <c r="M3303" s="22">
        <f t="shared" si="1527"/>
        <v>0</v>
      </c>
      <c r="N3303" s="22">
        <f>VLOOKUP(CONCATENATE($F3303," ",$G3303),AllocFactorMatrix,(N$4+1),FALSE)*$E3305</f>
        <v>0</v>
      </c>
      <c r="O3303" s="22">
        <f>VLOOKUP(CONCATENATE($F3303," ",$G3303),AllocFactorMatrix,(O$4+1),FALSE)*$E3305</f>
        <v>0</v>
      </c>
      <c r="P3303" s="22">
        <f>VLOOKUP(CONCATENATE($F3303," ",$G3303),AllocFactorMatrix,(P$4+1),FALSE)*$E3305</f>
        <v>0</v>
      </c>
      <c r="Q3303" s="22">
        <f>VLOOKUP(CONCATENATE($F3303," ",$G3303),AllocFactorMatrix,(Q$4+1),FALSE)*$E3305</f>
        <v>0</v>
      </c>
      <c r="R3303" s="22">
        <f t="shared" si="1528"/>
        <v>0</v>
      </c>
      <c r="S3303" s="22">
        <f>VLOOKUP(CONCATENATE($F3303," ",$G3303),AllocFactorMatrix,(S$4+1),FALSE)*$E3305</f>
        <v>0</v>
      </c>
      <c r="T3303" s="22">
        <f>VLOOKUP(CONCATENATE($F3303," ",$G3303),AllocFactorMatrix,(T$4+1),FALSE)*$E3305</f>
        <v>0</v>
      </c>
      <c r="U3303" s="22">
        <f>VLOOKUP(CONCATENATE($F3303," ",$G3303),AllocFactorMatrix,(U$4+1),FALSE)*$E3305</f>
        <v>0</v>
      </c>
      <c r="V3303" s="22">
        <f>VLOOKUP(CONCATENATE($F3303," ",$G3303),AllocFactorMatrix,(V$4+1),FALSE)*$E3305</f>
        <v>0</v>
      </c>
      <c r="W3303" s="22">
        <f t="shared" si="1530"/>
        <v>0</v>
      </c>
      <c r="X3303" s="22">
        <f>VLOOKUP(CONCATENATE($F3303," ",$G3303),AllocFactorMatrix,(X$4+1),FALSE)*$E3305</f>
        <v>0</v>
      </c>
      <c r="Y3303" s="22">
        <f>VLOOKUP(CONCATENATE($F3303," ",$G3303),AllocFactorMatrix,(Y$4+1),FALSE)*$E3305</f>
        <v>0</v>
      </c>
      <c r="Z3303" s="22">
        <f t="shared" si="1529"/>
        <v>0</v>
      </c>
      <c r="AA3303" s="22">
        <f>VLOOKUP(CONCATENATE($F3303," ",$G3303),AllocFactorMatrix,(AA$4+1),FALSE)*$E3305</f>
        <v>0</v>
      </c>
      <c r="AB3303" s="22">
        <f>VLOOKUP(CONCATENATE($F3303," ",$G3303),AllocFactorMatrix,(AB$4+1),FALSE)*$E3305</f>
        <v>0</v>
      </c>
      <c r="AC3303" s="22">
        <f>VLOOKUP(CONCATENATE($F3303," ",$G3303),AllocFactorMatrix,(AC$4+1),FALSE)*$E3305</f>
        <v>0</v>
      </c>
    </row>
    <row r="3304" spans="4:29" hidden="1" outlineLevel="1">
      <c r="F3304" s="42" t="str">
        <f>F3305</f>
        <v>TDPLANT</v>
      </c>
      <c r="G3304" s="17" t="str">
        <f>$G$14</f>
        <v>CUSTOMER</v>
      </c>
      <c r="H3304" s="21">
        <f t="shared" si="1526"/>
        <v>-24822.681764396446</v>
      </c>
      <c r="I3304" s="22">
        <f>VLOOKUP(CONCATENATE($F3304," ",$G3304),AllocFactorMatrix,(I$4+1),FALSE)*$E3305</f>
        <v>-18472.195916259723</v>
      </c>
      <c r="J3304" s="22">
        <f>VLOOKUP(CONCATENATE($F3304," ",$G3304),AllocFactorMatrix,(J$4+1),FALSE)*$E3305</f>
        <v>-4545.5936763493528</v>
      </c>
      <c r="K3304" s="22">
        <f>VLOOKUP(CONCATENATE($F3304," ",$G3304),AllocFactorMatrix,(K$4+1),FALSE)*$E3305</f>
        <v>-50.640248988808743</v>
      </c>
      <c r="L3304" s="22">
        <f>VLOOKUP(CONCATENATE($F3304," ",$G3304),AllocFactorMatrix,(L$4+1),FALSE)*$E3305</f>
        <v>-3.7396021766547247</v>
      </c>
      <c r="M3304" s="22">
        <f t="shared" si="1527"/>
        <v>-4599.9735275148159</v>
      </c>
      <c r="N3304" s="22">
        <f>VLOOKUP(CONCATENATE($F3304," ",$G3304),AllocFactorMatrix,(N$4+1),FALSE)*$E3305</f>
        <v>-84.6009603133095</v>
      </c>
      <c r="O3304" s="22">
        <f>VLOOKUP(CONCATENATE($F3304," ",$G3304),AllocFactorMatrix,(O$4+1),FALSE)*$E3305</f>
        <v>-26.583821276438151</v>
      </c>
      <c r="P3304" s="22">
        <f>VLOOKUP(CONCATENATE($F3304," ",$G3304),AllocFactorMatrix,(P$4+1),FALSE)*$E3305</f>
        <v>-10.73007859928475</v>
      </c>
      <c r="Q3304" s="22">
        <f>VLOOKUP(CONCATENATE($F3304," ",$G3304),AllocFactorMatrix,(Q$4+1),FALSE)*$E3305</f>
        <v>0</v>
      </c>
      <c r="R3304" s="22">
        <f t="shared" si="1528"/>
        <v>-121.9148601890324</v>
      </c>
      <c r="S3304" s="22">
        <f>VLOOKUP(CONCATENATE($F3304," ",$G3304),AllocFactorMatrix,(S$4+1),FALSE)*$E3305</f>
        <v>-0.7844746605633286</v>
      </c>
      <c r="T3304" s="22">
        <f>VLOOKUP(CONCATENATE($F3304," ",$G3304),AllocFactorMatrix,(T$4+1),FALSE)*$E3305</f>
        <v>-19.532373635997224</v>
      </c>
      <c r="U3304" s="22">
        <f>VLOOKUP(CONCATENATE($F3304," ",$G3304),AllocFactorMatrix,(U$4+1),FALSE)*$E3305</f>
        <v>-35.565066044685203</v>
      </c>
      <c r="V3304" s="22">
        <f>VLOOKUP(CONCATENATE($F3304," ",$G3304),AllocFactorMatrix,(V$4+1),FALSE)*$E3305</f>
        <v>-6.8978050916859148</v>
      </c>
      <c r="W3304" s="22">
        <f t="shared" si="1530"/>
        <v>-62.779719432931678</v>
      </c>
      <c r="X3304" s="22">
        <f>VLOOKUP(CONCATENATE($F3304," ",$G3304),AllocFactorMatrix,(X$4+1),FALSE)*$E3305</f>
        <v>-27.064192755812496</v>
      </c>
      <c r="Y3304" s="22">
        <f>VLOOKUP(CONCATENATE($F3304," ",$G3304),AllocFactorMatrix,(Y$4+1),FALSE)*$E3305</f>
        <v>-0.31538998919673572</v>
      </c>
      <c r="Z3304" s="22">
        <f t="shared" si="1529"/>
        <v>-27.37958274500923</v>
      </c>
      <c r="AA3304" s="22">
        <f>VLOOKUP(CONCATENATE($F3304," ",$G3304),AllocFactorMatrix,(AA$4+1),FALSE)*$E3305</f>
        <v>-1.9402541433171894</v>
      </c>
      <c r="AB3304" s="22">
        <f>VLOOKUP(CONCATENATE($F3304," ",$G3304),AllocFactorMatrix,(AB$4+1),FALSE)*$E3305</f>
        <v>-1352.5784392836149</v>
      </c>
      <c r="AC3304" s="22">
        <f>VLOOKUP(CONCATENATE($F3304," ",$G3304),AllocFactorMatrix,(AC$4+1),FALSE)*$E3305</f>
        <v>-183.91946482800634</v>
      </c>
    </row>
    <row r="3305" spans="4:29" collapsed="1">
      <c r="D3305" s="17" t="s">
        <v>657</v>
      </c>
      <c r="E3305" s="42">
        <v>-65715</v>
      </c>
      <c r="F3305" s="42" t="s">
        <v>204</v>
      </c>
      <c r="G3305" s="17" t="str">
        <f>$G$15</f>
        <v>TOTAL</v>
      </c>
      <c r="H3305" s="21">
        <f t="shared" si="1526"/>
        <v>-65715</v>
      </c>
      <c r="I3305" s="22">
        <f>VLOOKUP(CONCATENATE($F3305," ",$G3305),AllocFactorMatrix,(I$4+1),FALSE)*$E3305</f>
        <v>-41127.07544850593</v>
      </c>
      <c r="J3305" s="22">
        <f>VLOOKUP(CONCATENATE($F3305," ",$G3305),AllocFactorMatrix,(J$4+1),FALSE)*$E3305</f>
        <v>-10078.481202585155</v>
      </c>
      <c r="K3305" s="22">
        <f>VLOOKUP(CONCATENATE($F3305," ",$G3305),AllocFactorMatrix,(K$4+1),FALSE)*$E3305</f>
        <v>-114.54841214681507</v>
      </c>
      <c r="L3305" s="22">
        <f>VLOOKUP(CONCATENATE($F3305," ",$G3305),AllocFactorMatrix,(L$4+1),FALSE)*$E3305</f>
        <v>-6.067008410575836</v>
      </c>
      <c r="M3305" s="22">
        <f t="shared" si="1527"/>
        <v>-10199.096623142545</v>
      </c>
      <c r="N3305" s="22">
        <f>VLOOKUP(CONCATENATE($F3305," ",$G3305),AllocFactorMatrix,(N$4+1),FALSE)*$E3305</f>
        <v>-2511.3612535450075</v>
      </c>
      <c r="O3305" s="22">
        <f>VLOOKUP(CONCATENATE($F3305," ",$G3305),AllocFactorMatrix,(O$4+1),FALSE)*$E3305</f>
        <v>-640.55566159906107</v>
      </c>
      <c r="P3305" s="22">
        <f>VLOOKUP(CONCATENATE($F3305," ",$G3305),AllocFactorMatrix,(P$4+1),FALSE)*$E3305</f>
        <v>-81.92717488975812</v>
      </c>
      <c r="Q3305" s="22">
        <f>VLOOKUP(CONCATENATE($F3305," ",$G3305),AllocFactorMatrix,(Q$4+1),FALSE)*$E3305</f>
        <v>0</v>
      </c>
      <c r="R3305" s="22">
        <f t="shared" si="1528"/>
        <v>-3233.8440900338264</v>
      </c>
      <c r="S3305" s="22">
        <f>VLOOKUP(CONCATENATE($F3305," ",$G3305),AllocFactorMatrix,(S$4+1),FALSE)*$E3305</f>
        <v>-103.5864977736416</v>
      </c>
      <c r="T3305" s="22">
        <f>VLOOKUP(CONCATENATE($F3305," ",$G3305),AllocFactorMatrix,(T$4+1),FALSE)*$E3305</f>
        <v>-1785.3781234206438</v>
      </c>
      <c r="U3305" s="22">
        <f>VLOOKUP(CONCATENATE($F3305," ",$G3305),AllocFactorMatrix,(U$4+1),FALSE)*$E3305</f>
        <v>-6322.5276817244267</v>
      </c>
      <c r="V3305" s="22">
        <f>VLOOKUP(CONCATENATE($F3305," ",$G3305),AllocFactorMatrix,(V$4+1),FALSE)*$E3305</f>
        <v>-585.85008034183477</v>
      </c>
      <c r="W3305" s="22">
        <f t="shared" si="1530"/>
        <v>-8797.3423832605476</v>
      </c>
      <c r="X3305" s="22">
        <f>VLOOKUP(CONCATENATE($F3305," ",$G3305),AllocFactorMatrix,(X$4+1),FALSE)*$E3305</f>
        <v>-709.01441139299345</v>
      </c>
      <c r="Y3305" s="22">
        <f>VLOOKUP(CONCATENATE($F3305," ",$G3305),AllocFactorMatrix,(Y$4+1),FALSE)*$E3305</f>
        <v>-12.21924826713451</v>
      </c>
      <c r="Z3305" s="22">
        <f t="shared" si="1529"/>
        <v>-721.23365966012796</v>
      </c>
      <c r="AA3305" s="22">
        <f>VLOOKUP(CONCATENATE($F3305," ",$G3305),AllocFactorMatrix,(AA$4+1),FALSE)*$E3305</f>
        <v>-11.797012425344722</v>
      </c>
      <c r="AB3305" s="22">
        <f>VLOOKUP(CONCATENATE($F3305," ",$G3305),AllocFactorMatrix,(AB$4+1),FALSE)*$E3305</f>
        <v>-1423.9244179339635</v>
      </c>
      <c r="AC3305" s="22">
        <f>VLOOKUP(CONCATENATE($F3305," ",$G3305),AllocFactorMatrix,(AC$4+1),FALSE)*$E3305</f>
        <v>-200.68636503770418</v>
      </c>
    </row>
    <row r="3306" spans="4:29" hidden="1" outlineLevel="1">
      <c r="F3306" s="42" t="str">
        <f>F3313</f>
        <v>RB_GUP-Land_P</v>
      </c>
      <c r="G3306" s="17" t="str">
        <f>$G$8</f>
        <v>PRODUCTION</v>
      </c>
      <c r="H3306" s="21">
        <f t="shared" si="1526"/>
        <v>553060.99999999977</v>
      </c>
      <c r="I3306" s="22">
        <f>VLOOKUP(CONCATENATE($F3306," ",$G3306),AllocFactorMatrix,(I$4+1),FALSE)*$E3313</f>
        <v>274212.38368969393</v>
      </c>
      <c r="J3306" s="22">
        <f>VLOOKUP(CONCATENATE($F3306," ",$G3306),AllocFactorMatrix,(J$4+1),FALSE)*$E3313</f>
        <v>68571.707083670626</v>
      </c>
      <c r="K3306" s="22">
        <f>VLOOKUP(CONCATENATE($F3306," ",$G3306),AllocFactorMatrix,(K$4+1),FALSE)*$E3313</f>
        <v>869.06669274373235</v>
      </c>
      <c r="L3306" s="22">
        <f>VLOOKUP(CONCATENATE($F3306," ",$G3306),AllocFactorMatrix,(L$4+1),FALSE)*$E3313</f>
        <v>43.495924110980617</v>
      </c>
      <c r="M3306" s="22">
        <f t="shared" ref="M3306:M3329" si="1531">SUBTOTAL(9,J3306:L3306)</f>
        <v>69484.269700525329</v>
      </c>
      <c r="N3306" s="22">
        <f>VLOOKUP(CONCATENATE($F3306," ",$G3306),AllocFactorMatrix,(N$4+1),FALSE)*$E3313</f>
        <v>30764.540862717837</v>
      </c>
      <c r="O3306" s="22">
        <f>VLOOKUP(CONCATENATE($F3306," ",$G3306),AllocFactorMatrix,(O$4+1),FALSE)*$E3313</f>
        <v>8431.8481774870306</v>
      </c>
      <c r="P3306" s="22">
        <f>VLOOKUP(CONCATENATE($F3306," ",$G3306),AllocFactorMatrix,(P$4+1),FALSE)*$E3313</f>
        <v>1341.7668076580107</v>
      </c>
      <c r="Q3306" s="22">
        <f>VLOOKUP(CONCATENATE($F3306," ",$G3306),AllocFactorMatrix,(Q$4+1),FALSE)*$E3313</f>
        <v>0</v>
      </c>
      <c r="R3306" s="22">
        <f t="shared" ref="R3306:R3329" si="1532">SUBTOTAL(9,N3306:Q3306)</f>
        <v>40538.155847862879</v>
      </c>
      <c r="S3306" s="22">
        <f>VLOOKUP(CONCATENATE($F3306," ",$G3306),AllocFactorMatrix,(S$4+1),FALSE)*$E3313</f>
        <v>1329.8724009079317</v>
      </c>
      <c r="T3306" s="22">
        <f>VLOOKUP(CONCATENATE($F3306," ",$G3306),AllocFactorMatrix,(T$4+1),FALSE)*$E3313</f>
        <v>24201.409192196588</v>
      </c>
      <c r="U3306" s="22">
        <f>VLOOKUP(CONCATENATE($F3306," ",$G3306),AllocFactorMatrix,(U$4+1),FALSE)*$E3313</f>
        <v>117922.37976947174</v>
      </c>
      <c r="V3306" s="22">
        <f>VLOOKUP(CONCATENATE($F3306," ",$G3306),AllocFactorMatrix,(V$4+1),FALSE)*$E3313</f>
        <v>15025.721733641236</v>
      </c>
      <c r="W3306" s="22">
        <f>SUBTOTAL(9,S3306:V3306)</f>
        <v>158479.38309621747</v>
      </c>
      <c r="X3306" s="22">
        <f>VLOOKUP(CONCATENATE($F3306," ",$G3306),AllocFactorMatrix,(X$4+1),FALSE)*$E3313</f>
        <v>8604.1862102295454</v>
      </c>
      <c r="Y3306" s="22">
        <f>VLOOKUP(CONCATENATE($F3306," ",$G3306),AllocFactorMatrix,(Y$4+1),FALSE)*$E3313</f>
        <v>161.73796927244481</v>
      </c>
      <c r="Z3306" s="22">
        <f t="shared" ref="Z3306:Z3329" si="1533">SUBTOTAL(9,X3306:Y3306)</f>
        <v>8765.9241795019898</v>
      </c>
      <c r="AA3306" s="22">
        <f>VLOOKUP(CONCATENATE($F3306," ",$G3306),AllocFactorMatrix,(AA$4+1),FALSE)*$E3313</f>
        <v>125.12665658839279</v>
      </c>
      <c r="AB3306" s="22">
        <f>VLOOKUP(CONCATENATE($F3306," ",$G3306),AllocFactorMatrix,(AB$4+1),FALSE)*$E3313</f>
        <v>1175.8532682046871</v>
      </c>
      <c r="AC3306" s="22">
        <f>VLOOKUP(CONCATENATE($F3306," ",$G3306),AllocFactorMatrix,(AC$4+1),FALSE)*$E3313</f>
        <v>279.90356140516212</v>
      </c>
    </row>
    <row r="3307" spans="4:29" hidden="1" outlineLevel="1">
      <c r="F3307" s="42" t="str">
        <f>F3313</f>
        <v>RB_GUP-Land_P</v>
      </c>
      <c r="G3307" s="17" t="str">
        <f>$G$9</f>
        <v>BULKTRAN</v>
      </c>
      <c r="H3307" s="21">
        <f t="shared" si="1526"/>
        <v>0</v>
      </c>
      <c r="I3307" s="22">
        <f>VLOOKUP(CONCATENATE($F3307," ",$G3307),AllocFactorMatrix,(I$4+1),FALSE)*$E3313</f>
        <v>0</v>
      </c>
      <c r="J3307" s="22">
        <f>VLOOKUP(CONCATENATE($F3307," ",$G3307),AllocFactorMatrix,(J$4+1),FALSE)*$E3313</f>
        <v>0</v>
      </c>
      <c r="K3307" s="22">
        <f>VLOOKUP(CONCATENATE($F3307," ",$G3307),AllocFactorMatrix,(K$4+1),FALSE)*$E3313</f>
        <v>0</v>
      </c>
      <c r="L3307" s="22">
        <f>VLOOKUP(CONCATENATE($F3307," ",$G3307),AllocFactorMatrix,(L$4+1),FALSE)*$E3313</f>
        <v>0</v>
      </c>
      <c r="M3307" s="22">
        <f t="shared" si="1531"/>
        <v>0</v>
      </c>
      <c r="N3307" s="22">
        <f>VLOOKUP(CONCATENATE($F3307," ",$G3307),AllocFactorMatrix,(N$4+1),FALSE)*$E3313</f>
        <v>0</v>
      </c>
      <c r="O3307" s="22">
        <f>VLOOKUP(CONCATENATE($F3307," ",$G3307),AllocFactorMatrix,(O$4+1),FALSE)*$E3313</f>
        <v>0</v>
      </c>
      <c r="P3307" s="22">
        <f>VLOOKUP(CONCATENATE($F3307," ",$G3307),AllocFactorMatrix,(P$4+1),FALSE)*$E3313</f>
        <v>0</v>
      </c>
      <c r="Q3307" s="22">
        <f>VLOOKUP(CONCATENATE($F3307," ",$G3307),AllocFactorMatrix,(Q$4+1),FALSE)*$E3313</f>
        <v>0</v>
      </c>
      <c r="R3307" s="22">
        <f t="shared" si="1532"/>
        <v>0</v>
      </c>
      <c r="S3307" s="22">
        <f>VLOOKUP(CONCATENATE($F3307," ",$G3307),AllocFactorMatrix,(S$4+1),FALSE)*$E3313</f>
        <v>0</v>
      </c>
      <c r="T3307" s="22">
        <f>VLOOKUP(CONCATENATE($F3307," ",$G3307),AllocFactorMatrix,(T$4+1),FALSE)*$E3313</f>
        <v>0</v>
      </c>
      <c r="U3307" s="22">
        <f>VLOOKUP(CONCATENATE($F3307," ",$G3307),AllocFactorMatrix,(U$4+1),FALSE)*$E3313</f>
        <v>0</v>
      </c>
      <c r="V3307" s="22">
        <f>VLOOKUP(CONCATENATE($F3307," ",$G3307),AllocFactorMatrix,(V$4+1),FALSE)*$E3313</f>
        <v>0</v>
      </c>
      <c r="W3307" s="22">
        <f t="shared" ref="W3307:W3313" si="1534">SUBTOTAL(9,S3307:V3307)</f>
        <v>0</v>
      </c>
      <c r="X3307" s="22">
        <f>VLOOKUP(CONCATENATE($F3307," ",$G3307),AllocFactorMatrix,(X$4+1),FALSE)*$E3313</f>
        <v>0</v>
      </c>
      <c r="Y3307" s="22">
        <f>VLOOKUP(CONCATENATE($F3307," ",$G3307),AllocFactorMatrix,(Y$4+1),FALSE)*$E3313</f>
        <v>0</v>
      </c>
      <c r="Z3307" s="22">
        <f t="shared" si="1533"/>
        <v>0</v>
      </c>
      <c r="AA3307" s="22">
        <f>VLOOKUP(CONCATENATE($F3307," ",$G3307),AllocFactorMatrix,(AA$4+1),FALSE)*$E3313</f>
        <v>0</v>
      </c>
      <c r="AB3307" s="22">
        <f>VLOOKUP(CONCATENATE($F3307," ",$G3307),AllocFactorMatrix,(AB$4+1),FALSE)*$E3313</f>
        <v>0</v>
      </c>
      <c r="AC3307" s="22">
        <f>VLOOKUP(CONCATENATE($F3307," ",$G3307),AllocFactorMatrix,(AC$4+1),FALSE)*$E3313</f>
        <v>0</v>
      </c>
    </row>
    <row r="3308" spans="4:29" hidden="1" outlineLevel="1">
      <c r="F3308" s="42" t="str">
        <f>F3313</f>
        <v>RB_GUP-Land_P</v>
      </c>
      <c r="G3308" s="17" t="str">
        <f>$G$10</f>
        <v>SUBTRAN</v>
      </c>
      <c r="H3308" s="21">
        <f t="shared" si="1526"/>
        <v>0</v>
      </c>
      <c r="I3308" s="22">
        <f>VLOOKUP(CONCATENATE($F3308," ",$G3308),AllocFactorMatrix,(I$4+1),FALSE)*$E3313</f>
        <v>0</v>
      </c>
      <c r="J3308" s="22">
        <f>VLOOKUP(CONCATENATE($F3308," ",$G3308),AllocFactorMatrix,(J$4+1),FALSE)*$E3313</f>
        <v>0</v>
      </c>
      <c r="K3308" s="22">
        <f>VLOOKUP(CONCATENATE($F3308," ",$G3308),AllocFactorMatrix,(K$4+1),FALSE)*$E3313</f>
        <v>0</v>
      </c>
      <c r="L3308" s="22">
        <f>VLOOKUP(CONCATENATE($F3308," ",$G3308),AllocFactorMatrix,(L$4+1),FALSE)*$E3313</f>
        <v>0</v>
      </c>
      <c r="M3308" s="22">
        <f t="shared" si="1531"/>
        <v>0</v>
      </c>
      <c r="N3308" s="22">
        <f>VLOOKUP(CONCATENATE($F3308," ",$G3308),AllocFactorMatrix,(N$4+1),FALSE)*$E3313</f>
        <v>0</v>
      </c>
      <c r="O3308" s="22">
        <f>VLOOKUP(CONCATENATE($F3308," ",$G3308),AllocFactorMatrix,(O$4+1),FALSE)*$E3313</f>
        <v>0</v>
      </c>
      <c r="P3308" s="22">
        <f>VLOOKUP(CONCATENATE($F3308," ",$G3308),AllocFactorMatrix,(P$4+1),FALSE)*$E3313</f>
        <v>0</v>
      </c>
      <c r="Q3308" s="22">
        <f>VLOOKUP(CONCATENATE($F3308," ",$G3308),AllocFactorMatrix,(Q$4+1),FALSE)*$E3313</f>
        <v>0</v>
      </c>
      <c r="R3308" s="22">
        <f t="shared" si="1532"/>
        <v>0</v>
      </c>
      <c r="S3308" s="22">
        <f>VLOOKUP(CONCATENATE($F3308," ",$G3308),AllocFactorMatrix,(S$4+1),FALSE)*$E3313</f>
        <v>0</v>
      </c>
      <c r="T3308" s="22">
        <f>VLOOKUP(CONCATENATE($F3308," ",$G3308),AllocFactorMatrix,(T$4+1),FALSE)*$E3313</f>
        <v>0</v>
      </c>
      <c r="U3308" s="22">
        <f>VLOOKUP(CONCATENATE($F3308," ",$G3308),AllocFactorMatrix,(U$4+1),FALSE)*$E3313</f>
        <v>0</v>
      </c>
      <c r="V3308" s="22">
        <f>VLOOKUP(CONCATENATE($F3308," ",$G3308),AllocFactorMatrix,(V$4+1),FALSE)*$E3313</f>
        <v>0</v>
      </c>
      <c r="W3308" s="22">
        <f t="shared" si="1534"/>
        <v>0</v>
      </c>
      <c r="X3308" s="22">
        <f>VLOOKUP(CONCATENATE($F3308," ",$G3308),AllocFactorMatrix,(X$4+1),FALSE)*$E3313</f>
        <v>0</v>
      </c>
      <c r="Y3308" s="22">
        <f>VLOOKUP(CONCATENATE($F3308," ",$G3308),AllocFactorMatrix,(Y$4+1),FALSE)*$E3313</f>
        <v>0</v>
      </c>
      <c r="Z3308" s="22">
        <f t="shared" si="1533"/>
        <v>0</v>
      </c>
      <c r="AA3308" s="22">
        <f>VLOOKUP(CONCATENATE($F3308," ",$G3308),AllocFactorMatrix,(AA$4+1),FALSE)*$E3313</f>
        <v>0</v>
      </c>
      <c r="AB3308" s="22">
        <f>VLOOKUP(CONCATENATE($F3308," ",$G3308),AllocFactorMatrix,(AB$4+1),FALSE)*$E3313</f>
        <v>0</v>
      </c>
      <c r="AC3308" s="22">
        <f>VLOOKUP(CONCATENATE($F3308," ",$G3308),AllocFactorMatrix,(AC$4+1),FALSE)*$E3313</f>
        <v>0</v>
      </c>
    </row>
    <row r="3309" spans="4:29" hidden="1" outlineLevel="1">
      <c r="F3309" s="42" t="str">
        <f>F3313</f>
        <v>RB_GUP-Land_P</v>
      </c>
      <c r="G3309" s="17" t="str">
        <f>$G$11</f>
        <v>DISTPRI</v>
      </c>
      <c r="H3309" s="21">
        <f t="shared" si="1526"/>
        <v>0</v>
      </c>
      <c r="I3309" s="22">
        <f>VLOOKUP(CONCATENATE($F3309," ",$G3309),AllocFactorMatrix,(I$4+1),FALSE)*$E3313</f>
        <v>0</v>
      </c>
      <c r="J3309" s="22">
        <f>VLOOKUP(CONCATENATE($F3309," ",$G3309),AllocFactorMatrix,(J$4+1),FALSE)*$E3313</f>
        <v>0</v>
      </c>
      <c r="K3309" s="22">
        <f>VLOOKUP(CONCATENATE($F3309," ",$G3309),AllocFactorMatrix,(K$4+1),FALSE)*$E3313</f>
        <v>0</v>
      </c>
      <c r="L3309" s="22">
        <f>VLOOKUP(CONCATENATE($F3309," ",$G3309),AllocFactorMatrix,(L$4+1),FALSE)*$E3313</f>
        <v>0</v>
      </c>
      <c r="M3309" s="22">
        <f t="shared" si="1531"/>
        <v>0</v>
      </c>
      <c r="N3309" s="22">
        <f>VLOOKUP(CONCATENATE($F3309," ",$G3309),AllocFactorMatrix,(N$4+1),FALSE)*$E3313</f>
        <v>0</v>
      </c>
      <c r="O3309" s="22">
        <f>VLOOKUP(CONCATENATE($F3309," ",$G3309),AllocFactorMatrix,(O$4+1),FALSE)*$E3313</f>
        <v>0</v>
      </c>
      <c r="P3309" s="22">
        <f>VLOOKUP(CONCATENATE($F3309," ",$G3309),AllocFactorMatrix,(P$4+1),FALSE)*$E3313</f>
        <v>0</v>
      </c>
      <c r="Q3309" s="22">
        <f>VLOOKUP(CONCATENATE($F3309," ",$G3309),AllocFactorMatrix,(Q$4+1),FALSE)*$E3313</f>
        <v>0</v>
      </c>
      <c r="R3309" s="22">
        <f t="shared" si="1532"/>
        <v>0</v>
      </c>
      <c r="S3309" s="22">
        <f>VLOOKUP(CONCATENATE($F3309," ",$G3309),AllocFactorMatrix,(S$4+1),FALSE)*$E3313</f>
        <v>0</v>
      </c>
      <c r="T3309" s="22">
        <f>VLOOKUP(CONCATENATE($F3309," ",$G3309),AllocFactorMatrix,(T$4+1),FALSE)*$E3313</f>
        <v>0</v>
      </c>
      <c r="U3309" s="22">
        <f>VLOOKUP(CONCATENATE($F3309," ",$G3309),AllocFactorMatrix,(U$4+1),FALSE)*$E3313</f>
        <v>0</v>
      </c>
      <c r="V3309" s="22">
        <f>VLOOKUP(CONCATENATE($F3309," ",$G3309),AllocFactorMatrix,(V$4+1),FALSE)*$E3313</f>
        <v>0</v>
      </c>
      <c r="W3309" s="22">
        <f t="shared" si="1534"/>
        <v>0</v>
      </c>
      <c r="X3309" s="22">
        <f>VLOOKUP(CONCATENATE($F3309," ",$G3309),AllocFactorMatrix,(X$4+1),FALSE)*$E3313</f>
        <v>0</v>
      </c>
      <c r="Y3309" s="22">
        <f>VLOOKUP(CONCATENATE($F3309," ",$G3309),AllocFactorMatrix,(Y$4+1),FALSE)*$E3313</f>
        <v>0</v>
      </c>
      <c r="Z3309" s="22">
        <f t="shared" si="1533"/>
        <v>0</v>
      </c>
      <c r="AA3309" s="22">
        <f>VLOOKUP(CONCATENATE($F3309," ",$G3309),AllocFactorMatrix,(AA$4+1),FALSE)*$E3313</f>
        <v>0</v>
      </c>
      <c r="AB3309" s="22">
        <f>VLOOKUP(CONCATENATE($F3309," ",$G3309),AllocFactorMatrix,(AB$4+1),FALSE)*$E3313</f>
        <v>0</v>
      </c>
      <c r="AC3309" s="22">
        <f>VLOOKUP(CONCATENATE($F3309," ",$G3309),AllocFactorMatrix,(AC$4+1),FALSE)*$E3313</f>
        <v>0</v>
      </c>
    </row>
    <row r="3310" spans="4:29" hidden="1" outlineLevel="1">
      <c r="F3310" s="42" t="str">
        <f>F3313</f>
        <v>RB_GUP-Land_P</v>
      </c>
      <c r="G3310" s="17" t="str">
        <f>$G$12</f>
        <v>DISTSEC</v>
      </c>
      <c r="H3310" s="21">
        <f t="shared" si="1526"/>
        <v>0</v>
      </c>
      <c r="I3310" s="22">
        <f>VLOOKUP(CONCATENATE($F3310," ",$G3310),AllocFactorMatrix,(I$4+1),FALSE)*$E3313</f>
        <v>0</v>
      </c>
      <c r="J3310" s="22">
        <f>VLOOKUP(CONCATENATE($F3310," ",$G3310),AllocFactorMatrix,(J$4+1),FALSE)*$E3313</f>
        <v>0</v>
      </c>
      <c r="K3310" s="22">
        <f>VLOOKUP(CONCATENATE($F3310," ",$G3310),AllocFactorMatrix,(K$4+1),FALSE)*$E3313</f>
        <v>0</v>
      </c>
      <c r="L3310" s="22">
        <f>VLOOKUP(CONCATENATE($F3310," ",$G3310),AllocFactorMatrix,(L$4+1),FALSE)*$E3313</f>
        <v>0</v>
      </c>
      <c r="M3310" s="22">
        <f t="shared" si="1531"/>
        <v>0</v>
      </c>
      <c r="N3310" s="22">
        <f>VLOOKUP(CONCATENATE($F3310," ",$G3310),AllocFactorMatrix,(N$4+1),FALSE)*$E3313</f>
        <v>0</v>
      </c>
      <c r="O3310" s="22">
        <f>VLOOKUP(CONCATENATE($F3310," ",$G3310),AllocFactorMatrix,(O$4+1),FALSE)*$E3313</f>
        <v>0</v>
      </c>
      <c r="P3310" s="22">
        <f>VLOOKUP(CONCATENATE($F3310," ",$G3310),AllocFactorMatrix,(P$4+1),FALSE)*$E3313</f>
        <v>0</v>
      </c>
      <c r="Q3310" s="22">
        <f>VLOOKUP(CONCATENATE($F3310," ",$G3310),AllocFactorMatrix,(Q$4+1),FALSE)*$E3313</f>
        <v>0</v>
      </c>
      <c r="R3310" s="22">
        <f t="shared" si="1532"/>
        <v>0</v>
      </c>
      <c r="S3310" s="22">
        <f>VLOOKUP(CONCATENATE($F3310," ",$G3310),AllocFactorMatrix,(S$4+1),FALSE)*$E3313</f>
        <v>0</v>
      </c>
      <c r="T3310" s="22">
        <f>VLOOKUP(CONCATENATE($F3310," ",$G3310),AllocFactorMatrix,(T$4+1),FALSE)*$E3313</f>
        <v>0</v>
      </c>
      <c r="U3310" s="22">
        <f>VLOOKUP(CONCATENATE($F3310," ",$G3310),AllocFactorMatrix,(U$4+1),FALSE)*$E3313</f>
        <v>0</v>
      </c>
      <c r="V3310" s="22">
        <f>VLOOKUP(CONCATENATE($F3310," ",$G3310),AllocFactorMatrix,(V$4+1),FALSE)*$E3313</f>
        <v>0</v>
      </c>
      <c r="W3310" s="22">
        <f t="shared" si="1534"/>
        <v>0</v>
      </c>
      <c r="X3310" s="22">
        <f>VLOOKUP(CONCATENATE($F3310," ",$G3310),AllocFactorMatrix,(X$4+1),FALSE)*$E3313</f>
        <v>0</v>
      </c>
      <c r="Y3310" s="22">
        <f>VLOOKUP(CONCATENATE($F3310," ",$G3310),AllocFactorMatrix,(Y$4+1),FALSE)*$E3313</f>
        <v>0</v>
      </c>
      <c r="Z3310" s="22">
        <f t="shared" si="1533"/>
        <v>0</v>
      </c>
      <c r="AA3310" s="22">
        <f>VLOOKUP(CONCATENATE($F3310," ",$G3310),AllocFactorMatrix,(AA$4+1),FALSE)*$E3313</f>
        <v>0</v>
      </c>
      <c r="AB3310" s="22">
        <f>VLOOKUP(CONCATENATE($F3310," ",$G3310),AllocFactorMatrix,(AB$4+1),FALSE)*$E3313</f>
        <v>0</v>
      </c>
      <c r="AC3310" s="22">
        <f>VLOOKUP(CONCATENATE($F3310," ",$G3310),AllocFactorMatrix,(AC$4+1),FALSE)*$E3313</f>
        <v>0</v>
      </c>
    </row>
    <row r="3311" spans="4:29" hidden="1" outlineLevel="1">
      <c r="F3311" s="42" t="str">
        <f>F3313</f>
        <v>RB_GUP-Land_P</v>
      </c>
      <c r="G3311" s="17" t="str">
        <f>$G$13</f>
        <v>ENERGY</v>
      </c>
      <c r="H3311" s="21">
        <f t="shared" si="1526"/>
        <v>0</v>
      </c>
      <c r="I3311" s="22">
        <f>VLOOKUP(CONCATENATE($F3311," ",$G3311),AllocFactorMatrix,(I$4+1),FALSE)*$E3313</f>
        <v>0</v>
      </c>
      <c r="J3311" s="22">
        <f>VLOOKUP(CONCATENATE($F3311," ",$G3311),AllocFactorMatrix,(J$4+1),FALSE)*$E3313</f>
        <v>0</v>
      </c>
      <c r="K3311" s="22">
        <f>VLOOKUP(CONCATENATE($F3311," ",$G3311),AllocFactorMatrix,(K$4+1),FALSE)*$E3313</f>
        <v>0</v>
      </c>
      <c r="L3311" s="22">
        <f>VLOOKUP(CONCATENATE($F3311," ",$G3311),AllocFactorMatrix,(L$4+1),FALSE)*$E3313</f>
        <v>0</v>
      </c>
      <c r="M3311" s="22">
        <f t="shared" si="1531"/>
        <v>0</v>
      </c>
      <c r="N3311" s="22">
        <f>VLOOKUP(CONCATENATE($F3311," ",$G3311),AllocFactorMatrix,(N$4+1),FALSE)*$E3313</f>
        <v>0</v>
      </c>
      <c r="O3311" s="22">
        <f>VLOOKUP(CONCATENATE($F3311," ",$G3311),AllocFactorMatrix,(O$4+1),FALSE)*$E3313</f>
        <v>0</v>
      </c>
      <c r="P3311" s="22">
        <f>VLOOKUP(CONCATENATE($F3311," ",$G3311),AllocFactorMatrix,(P$4+1),FALSE)*$E3313</f>
        <v>0</v>
      </c>
      <c r="Q3311" s="22">
        <f>VLOOKUP(CONCATENATE($F3311," ",$G3311),AllocFactorMatrix,(Q$4+1),FALSE)*$E3313</f>
        <v>0</v>
      </c>
      <c r="R3311" s="22">
        <f t="shared" si="1532"/>
        <v>0</v>
      </c>
      <c r="S3311" s="22">
        <f>VLOOKUP(CONCATENATE($F3311," ",$G3311),AllocFactorMatrix,(S$4+1),FALSE)*$E3313</f>
        <v>0</v>
      </c>
      <c r="T3311" s="22">
        <f>VLOOKUP(CONCATENATE($F3311," ",$G3311),AllocFactorMatrix,(T$4+1),FALSE)*$E3313</f>
        <v>0</v>
      </c>
      <c r="U3311" s="22">
        <f>VLOOKUP(CONCATENATE($F3311," ",$G3311),AllocFactorMatrix,(U$4+1),FALSE)*$E3313</f>
        <v>0</v>
      </c>
      <c r="V3311" s="22">
        <f>VLOOKUP(CONCATENATE($F3311," ",$G3311),AllocFactorMatrix,(V$4+1),FALSE)*$E3313</f>
        <v>0</v>
      </c>
      <c r="W3311" s="22">
        <f t="shared" si="1534"/>
        <v>0</v>
      </c>
      <c r="X3311" s="22">
        <f>VLOOKUP(CONCATENATE($F3311," ",$G3311),AllocFactorMatrix,(X$4+1),FALSE)*$E3313</f>
        <v>0</v>
      </c>
      <c r="Y3311" s="22">
        <f>VLOOKUP(CONCATENATE($F3311," ",$G3311),AllocFactorMatrix,(Y$4+1),FALSE)*$E3313</f>
        <v>0</v>
      </c>
      <c r="Z3311" s="22">
        <f t="shared" si="1533"/>
        <v>0</v>
      </c>
      <c r="AA3311" s="22">
        <f>VLOOKUP(CONCATENATE($F3311," ",$G3311),AllocFactorMatrix,(AA$4+1),FALSE)*$E3313</f>
        <v>0</v>
      </c>
      <c r="AB3311" s="22">
        <f>VLOOKUP(CONCATENATE($F3311," ",$G3311),AllocFactorMatrix,(AB$4+1),FALSE)*$E3313</f>
        <v>0</v>
      </c>
      <c r="AC3311" s="22">
        <f>VLOOKUP(CONCATENATE($F3311," ",$G3311),AllocFactorMatrix,(AC$4+1),FALSE)*$E3313</f>
        <v>0</v>
      </c>
    </row>
    <row r="3312" spans="4:29" hidden="1" outlineLevel="1">
      <c r="F3312" s="42" t="str">
        <f>F3313</f>
        <v>RB_GUP-Land_P</v>
      </c>
      <c r="G3312" s="17" t="str">
        <f>$G$14</f>
        <v>CUSTOMER</v>
      </c>
      <c r="H3312" s="21">
        <f t="shared" si="1526"/>
        <v>0</v>
      </c>
      <c r="I3312" s="22">
        <f>VLOOKUP(CONCATENATE($F3312," ",$G3312),AllocFactorMatrix,(I$4+1),FALSE)*$E3313</f>
        <v>0</v>
      </c>
      <c r="J3312" s="22">
        <f>VLOOKUP(CONCATENATE($F3312," ",$G3312),AllocFactorMatrix,(J$4+1),FALSE)*$E3313</f>
        <v>0</v>
      </c>
      <c r="K3312" s="22">
        <f>VLOOKUP(CONCATENATE($F3312," ",$G3312),AllocFactorMatrix,(K$4+1),FALSE)*$E3313</f>
        <v>0</v>
      </c>
      <c r="L3312" s="22">
        <f>VLOOKUP(CONCATENATE($F3312," ",$G3312),AllocFactorMatrix,(L$4+1),FALSE)*$E3313</f>
        <v>0</v>
      </c>
      <c r="M3312" s="22">
        <f t="shared" si="1531"/>
        <v>0</v>
      </c>
      <c r="N3312" s="22">
        <f>VLOOKUP(CONCATENATE($F3312," ",$G3312),AllocFactorMatrix,(N$4+1),FALSE)*$E3313</f>
        <v>0</v>
      </c>
      <c r="O3312" s="22">
        <f>VLOOKUP(CONCATENATE($F3312," ",$G3312),AllocFactorMatrix,(O$4+1),FALSE)*$E3313</f>
        <v>0</v>
      </c>
      <c r="P3312" s="22">
        <f>VLOOKUP(CONCATENATE($F3312," ",$G3312),AllocFactorMatrix,(P$4+1),FALSE)*$E3313</f>
        <v>0</v>
      </c>
      <c r="Q3312" s="22">
        <f>VLOOKUP(CONCATENATE($F3312," ",$G3312),AllocFactorMatrix,(Q$4+1),FALSE)*$E3313</f>
        <v>0</v>
      </c>
      <c r="R3312" s="22">
        <f t="shared" si="1532"/>
        <v>0</v>
      </c>
      <c r="S3312" s="22">
        <f>VLOOKUP(CONCATENATE($F3312," ",$G3312),AllocFactorMatrix,(S$4+1),FALSE)*$E3313</f>
        <v>0</v>
      </c>
      <c r="T3312" s="22">
        <f>VLOOKUP(CONCATENATE($F3312," ",$G3312),AllocFactorMatrix,(T$4+1),FALSE)*$E3313</f>
        <v>0</v>
      </c>
      <c r="U3312" s="22">
        <f>VLOOKUP(CONCATENATE($F3312," ",$G3312),AllocFactorMatrix,(U$4+1),FALSE)*$E3313</f>
        <v>0</v>
      </c>
      <c r="V3312" s="22">
        <f>VLOOKUP(CONCATENATE($F3312," ",$G3312),AllocFactorMatrix,(V$4+1),FALSE)*$E3313</f>
        <v>0</v>
      </c>
      <c r="W3312" s="22">
        <f t="shared" si="1534"/>
        <v>0</v>
      </c>
      <c r="X3312" s="22">
        <f>VLOOKUP(CONCATENATE($F3312," ",$G3312),AllocFactorMatrix,(X$4+1),FALSE)*$E3313</f>
        <v>0</v>
      </c>
      <c r="Y3312" s="22">
        <f>VLOOKUP(CONCATENATE($F3312," ",$G3312),AllocFactorMatrix,(Y$4+1),FALSE)*$E3313</f>
        <v>0</v>
      </c>
      <c r="Z3312" s="22">
        <f t="shared" si="1533"/>
        <v>0</v>
      </c>
      <c r="AA3312" s="22">
        <f>VLOOKUP(CONCATENATE($F3312," ",$G3312),AllocFactorMatrix,(AA$4+1),FALSE)*$E3313</f>
        <v>0</v>
      </c>
      <c r="AB3312" s="22">
        <f>VLOOKUP(CONCATENATE($F3312," ",$G3312),AllocFactorMatrix,(AB$4+1),FALSE)*$E3313</f>
        <v>0</v>
      </c>
      <c r="AC3312" s="22">
        <f>VLOOKUP(CONCATENATE($F3312," ",$G3312),AllocFactorMatrix,(AC$4+1),FALSE)*$E3313</f>
        <v>0</v>
      </c>
    </row>
    <row r="3313" spans="4:29" collapsed="1">
      <c r="D3313" s="39" t="s">
        <v>691</v>
      </c>
      <c r="E3313" s="42">
        <v>553061</v>
      </c>
      <c r="F3313" s="42" t="s">
        <v>549</v>
      </c>
      <c r="G3313" s="17" t="str">
        <f>$G$15</f>
        <v>TOTAL</v>
      </c>
      <c r="H3313" s="21">
        <f t="shared" si="1526"/>
        <v>553060.99999999977</v>
      </c>
      <c r="I3313" s="22">
        <f>VLOOKUP(CONCATENATE($F3313," ",$G3313),AllocFactorMatrix,(I$4+1),FALSE)*$E3313</f>
        <v>274212.38368969393</v>
      </c>
      <c r="J3313" s="22">
        <f>VLOOKUP(CONCATENATE($F3313," ",$G3313),AllocFactorMatrix,(J$4+1),FALSE)*$E3313</f>
        <v>68571.707083670626</v>
      </c>
      <c r="K3313" s="22">
        <f>VLOOKUP(CONCATENATE($F3313," ",$G3313),AllocFactorMatrix,(K$4+1),FALSE)*$E3313</f>
        <v>869.06669274373235</v>
      </c>
      <c r="L3313" s="22">
        <f>VLOOKUP(CONCATENATE($F3313," ",$G3313),AllocFactorMatrix,(L$4+1),FALSE)*$E3313</f>
        <v>43.495924110980617</v>
      </c>
      <c r="M3313" s="22">
        <f t="shared" si="1531"/>
        <v>69484.269700525329</v>
      </c>
      <c r="N3313" s="22">
        <f>VLOOKUP(CONCATENATE($F3313," ",$G3313),AllocFactorMatrix,(N$4+1),FALSE)*$E3313</f>
        <v>30764.540862717837</v>
      </c>
      <c r="O3313" s="22">
        <f>VLOOKUP(CONCATENATE($F3313," ",$G3313),AllocFactorMatrix,(O$4+1),FALSE)*$E3313</f>
        <v>8431.8481774870306</v>
      </c>
      <c r="P3313" s="22">
        <f>VLOOKUP(CONCATENATE($F3313," ",$G3313),AllocFactorMatrix,(P$4+1),FALSE)*$E3313</f>
        <v>1341.7668076580107</v>
      </c>
      <c r="Q3313" s="22">
        <f>VLOOKUP(CONCATENATE($F3313," ",$G3313),AllocFactorMatrix,(Q$4+1),FALSE)*$E3313</f>
        <v>0</v>
      </c>
      <c r="R3313" s="22">
        <f t="shared" si="1532"/>
        <v>40538.155847862879</v>
      </c>
      <c r="S3313" s="22">
        <f>VLOOKUP(CONCATENATE($F3313," ",$G3313),AllocFactorMatrix,(S$4+1),FALSE)*$E3313</f>
        <v>1329.8724009079317</v>
      </c>
      <c r="T3313" s="22">
        <f>VLOOKUP(CONCATENATE($F3313," ",$G3313),AllocFactorMatrix,(T$4+1),FALSE)*$E3313</f>
        <v>24201.409192196588</v>
      </c>
      <c r="U3313" s="22">
        <f>VLOOKUP(CONCATENATE($F3313," ",$G3313),AllocFactorMatrix,(U$4+1),FALSE)*$E3313</f>
        <v>117922.37976947174</v>
      </c>
      <c r="V3313" s="22">
        <f>VLOOKUP(CONCATENATE($F3313," ",$G3313),AllocFactorMatrix,(V$4+1),FALSE)*$E3313</f>
        <v>15025.721733641236</v>
      </c>
      <c r="W3313" s="22">
        <f t="shared" si="1534"/>
        <v>158479.38309621747</v>
      </c>
      <c r="X3313" s="22">
        <f>VLOOKUP(CONCATENATE($F3313," ",$G3313),AllocFactorMatrix,(X$4+1),FALSE)*$E3313</f>
        <v>8604.1862102295454</v>
      </c>
      <c r="Y3313" s="22">
        <f>VLOOKUP(CONCATENATE($F3313," ",$G3313),AllocFactorMatrix,(Y$4+1),FALSE)*$E3313</f>
        <v>161.73796927244481</v>
      </c>
      <c r="Z3313" s="22">
        <f t="shared" si="1533"/>
        <v>8765.9241795019898</v>
      </c>
      <c r="AA3313" s="22">
        <f>VLOOKUP(CONCATENATE($F3313," ",$G3313),AllocFactorMatrix,(AA$4+1),FALSE)*$E3313</f>
        <v>125.12665658839279</v>
      </c>
      <c r="AB3313" s="22">
        <f>VLOOKUP(CONCATENATE($F3313," ",$G3313),AllocFactorMatrix,(AB$4+1),FALSE)*$E3313</f>
        <v>1175.8532682046871</v>
      </c>
      <c r="AC3313" s="22">
        <f>VLOOKUP(CONCATENATE($F3313," ",$G3313),AllocFactorMatrix,(AC$4+1),FALSE)*$E3313</f>
        <v>279.90356140516212</v>
      </c>
    </row>
    <row r="3314" spans="4:29" hidden="1" outlineLevel="1">
      <c r="F3314" s="42" t="str">
        <f>F3321</f>
        <v>RB_GUP-Land_T</v>
      </c>
      <c r="G3314" s="17" t="str">
        <f>$G$8</f>
        <v>PRODUCTION</v>
      </c>
      <c r="H3314" s="21">
        <f t="shared" si="1526"/>
        <v>8906.5607704866343</v>
      </c>
      <c r="I3314" s="22">
        <f>VLOOKUP(CONCATENATE($F3314," ",$G3314),AllocFactorMatrix,(I$4+1),FALSE)*$E3321</f>
        <v>4415.9491617602007</v>
      </c>
      <c r="J3314" s="22">
        <f>VLOOKUP(CONCATENATE($F3314," ",$G3314),AllocFactorMatrix,(J$4+1),FALSE)*$E3321</f>
        <v>1104.2870068161042</v>
      </c>
      <c r="K3314" s="22">
        <f>VLOOKUP(CONCATENATE($F3314," ",$G3314),AllocFactorMatrix,(K$4+1),FALSE)*$E3321</f>
        <v>13.995554400921215</v>
      </c>
      <c r="L3314" s="22">
        <f>VLOOKUP(CONCATENATE($F3314," ",$G3314),AllocFactorMatrix,(L$4+1),FALSE)*$E3321</f>
        <v>0.70046358604733272</v>
      </c>
      <c r="M3314" s="22">
        <f t="shared" si="1531"/>
        <v>1118.9830248030728</v>
      </c>
      <c r="N3314" s="22">
        <f>VLOOKUP(CONCATENATE($F3314," ",$G3314),AllocFactorMatrix,(N$4+1),FALSE)*$E3321</f>
        <v>495.43586108931157</v>
      </c>
      <c r="O3314" s="22">
        <f>VLOOKUP(CONCATENATE($F3314," ",$G3314),AllocFactorMatrix,(O$4+1),FALSE)*$E3321</f>
        <v>135.78749577407416</v>
      </c>
      <c r="P3314" s="22">
        <f>VLOOKUP(CONCATENATE($F3314," ",$G3314),AllocFactorMatrix,(P$4+1),FALSE)*$E3321</f>
        <v>21.607973826084152</v>
      </c>
      <c r="Q3314" s="22">
        <f>VLOOKUP(CONCATENATE($F3314," ",$G3314),AllocFactorMatrix,(Q$4+1),FALSE)*$E3321</f>
        <v>0</v>
      </c>
      <c r="R3314" s="22">
        <f t="shared" si="1532"/>
        <v>652.83133068946995</v>
      </c>
      <c r="S3314" s="22">
        <f>VLOOKUP(CONCATENATE($F3314," ",$G3314),AllocFactorMatrix,(S$4+1),FALSE)*$E3321</f>
        <v>21.416424871179601</v>
      </c>
      <c r="T3314" s="22">
        <f>VLOOKUP(CONCATENATE($F3314," ",$G3314),AllocFactorMatrix,(T$4+1),FALSE)*$E3321</f>
        <v>389.74240038931111</v>
      </c>
      <c r="U3314" s="22">
        <f>VLOOKUP(CONCATENATE($F3314," ",$G3314),AllocFactorMatrix,(U$4+1),FALSE)*$E3321</f>
        <v>1899.0361671085177</v>
      </c>
      <c r="V3314" s="22">
        <f>VLOOKUP(CONCATENATE($F3314," ",$G3314),AllocFactorMatrix,(V$4+1),FALSE)*$E3321</f>
        <v>241.97602749262282</v>
      </c>
      <c r="W3314" s="22">
        <f>SUBTOTAL(9,S3314:V3314)</f>
        <v>2552.1710198616315</v>
      </c>
      <c r="X3314" s="22">
        <f>VLOOKUP(CONCATENATE($F3314," ",$G3314),AllocFactorMatrix,(X$4+1),FALSE)*$E3321</f>
        <v>138.56284815236032</v>
      </c>
      <c r="Y3314" s="22">
        <f>VLOOKUP(CONCATENATE($F3314," ",$G3314),AllocFactorMatrix,(Y$4+1),FALSE)*$E3321</f>
        <v>2.6046476830225425</v>
      </c>
      <c r="Z3314" s="22">
        <f t="shared" si="1533"/>
        <v>141.16749583538285</v>
      </c>
      <c r="AA3314" s="22">
        <f>VLOOKUP(CONCATENATE($F3314," ",$G3314),AllocFactorMatrix,(AA$4+1),FALSE)*$E3321</f>
        <v>2.0150547062843569</v>
      </c>
      <c r="AB3314" s="22">
        <f>VLOOKUP(CONCATENATE($F3314," ",$G3314),AllocFactorMatrix,(AB$4+1),FALSE)*$E3321</f>
        <v>18.936082259353611</v>
      </c>
      <c r="AC3314" s="22">
        <f>VLOOKUP(CONCATENATE($F3314," ",$G3314),AllocFactorMatrix,(AC$4+1),FALSE)*$E3321</f>
        <v>4.5076005712402685</v>
      </c>
    </row>
    <row r="3315" spans="4:29" hidden="1" outlineLevel="1">
      <c r="F3315" s="42" t="str">
        <f>F3321</f>
        <v>RB_GUP-Land_T</v>
      </c>
      <c r="G3315" s="17" t="str">
        <f>$G$9</f>
        <v>BULKTRAN</v>
      </c>
      <c r="H3315" s="21">
        <f t="shared" si="1526"/>
        <v>386937.82363495906</v>
      </c>
      <c r="I3315" s="22">
        <f>VLOOKUP(CONCATENATE($F3315," ",$G3315),AllocFactorMatrix,(I$4+1),FALSE)*$E3321</f>
        <v>191847.08912514994</v>
      </c>
      <c r="J3315" s="22">
        <f>VLOOKUP(CONCATENATE($F3315," ",$G3315),AllocFactorMatrix,(J$4+1),FALSE)*$E3321</f>
        <v>47974.793199826818</v>
      </c>
      <c r="K3315" s="22">
        <f>VLOOKUP(CONCATENATE($F3315," ",$G3315),AllocFactorMatrix,(K$4+1),FALSE)*$E3321</f>
        <v>608.02474715066046</v>
      </c>
      <c r="L3315" s="22">
        <f>VLOOKUP(CONCATENATE($F3315," ",$G3315),AllocFactorMatrix,(L$4+1),FALSE)*$E3321</f>
        <v>30.431034212309648</v>
      </c>
      <c r="M3315" s="22">
        <f t="shared" si="1531"/>
        <v>48613.248981189783</v>
      </c>
      <c r="N3315" s="22">
        <f>VLOOKUP(CONCATENATE($F3315," ",$G3315),AllocFactorMatrix,(N$4+1),FALSE)*$E3321</f>
        <v>21523.782162453703</v>
      </c>
      <c r="O3315" s="22">
        <f>VLOOKUP(CONCATENATE($F3315," ",$G3315),AllocFactorMatrix,(O$4+1),FALSE)*$E3321</f>
        <v>5899.1702235688799</v>
      </c>
      <c r="P3315" s="22">
        <f>VLOOKUP(CONCATENATE($F3315," ",$G3315),AllocFactorMatrix,(P$4+1),FALSE)*$E3321</f>
        <v>938.73972017701044</v>
      </c>
      <c r="Q3315" s="22">
        <f>VLOOKUP(CONCATENATE($F3315," ",$G3315),AllocFactorMatrix,(Q$4+1),FALSE)*$E3321</f>
        <v>0</v>
      </c>
      <c r="R3315" s="22">
        <f t="shared" si="1532"/>
        <v>28361.692106199593</v>
      </c>
      <c r="S3315" s="22">
        <f>VLOOKUP(CONCATENATE($F3315," ",$G3315),AllocFactorMatrix,(S$4+1),FALSE)*$E3321</f>
        <v>930.41804162563051</v>
      </c>
      <c r="T3315" s="22">
        <f>VLOOKUP(CONCATENATE($F3315," ",$G3315),AllocFactorMatrix,(T$4+1),FALSE)*$E3321</f>
        <v>16932.021244903623</v>
      </c>
      <c r="U3315" s="22">
        <f>VLOOKUP(CONCATENATE($F3315," ",$G3315),AllocFactorMatrix,(U$4+1),FALSE)*$E3321</f>
        <v>82501.98257670406</v>
      </c>
      <c r="V3315" s="22">
        <f>VLOOKUP(CONCATENATE($F3315," ",$G3315),AllocFactorMatrix,(V$4+1),FALSE)*$E3321</f>
        <v>10512.439073013004</v>
      </c>
      <c r="W3315" s="22">
        <f t="shared" ref="W3315:W3321" si="1535">SUBTOTAL(9,S3315:V3315)</f>
        <v>110876.86093624632</v>
      </c>
      <c r="X3315" s="22">
        <f>VLOOKUP(CONCATENATE($F3315," ",$G3315),AllocFactorMatrix,(X$4+1),FALSE)*$E3321</f>
        <v>6019.7430054481265</v>
      </c>
      <c r="Y3315" s="22">
        <f>VLOOKUP(CONCATENATE($F3315," ",$G3315),AllocFactorMatrix,(Y$4+1),FALSE)*$E3321</f>
        <v>113.15666414630158</v>
      </c>
      <c r="Z3315" s="22">
        <f t="shared" si="1533"/>
        <v>6132.8996695944279</v>
      </c>
      <c r="AA3315" s="22">
        <f>VLOOKUP(CONCATENATE($F3315," ",$G3315),AllocFactorMatrix,(AA$4+1),FALSE)*$E3321</f>
        <v>87.542307591805681</v>
      </c>
      <c r="AB3315" s="22">
        <f>VLOOKUP(CONCATENATE($F3315," ",$G3315),AllocFactorMatrix,(AB$4+1),FALSE)*$E3321</f>
        <v>822.66170370569512</v>
      </c>
      <c r="AC3315" s="22">
        <f>VLOOKUP(CONCATENATE($F3315," ",$G3315),AllocFactorMatrix,(AC$4+1),FALSE)*$E3321</f>
        <v>195.82880528149261</v>
      </c>
    </row>
    <row r="3316" spans="4:29" hidden="1" outlineLevel="1">
      <c r="F3316" s="42" t="str">
        <f>F3321</f>
        <v>RB_GUP-Land_T</v>
      </c>
      <c r="G3316" s="17" t="str">
        <f>$G$10</f>
        <v>SUBTRAN</v>
      </c>
      <c r="H3316" s="21">
        <f t="shared" si="1526"/>
        <v>130942.61559455426</v>
      </c>
      <c r="I3316" s="22">
        <f>VLOOKUP(CONCATENATE($F3316," ",$G3316),AllocFactorMatrix,(I$4+1),FALSE)*$E3321</f>
        <v>63187.960414084184</v>
      </c>
      <c r="J3316" s="22">
        <f>VLOOKUP(CONCATENATE($F3316," ",$G3316),AllocFactorMatrix,(J$4+1),FALSE)*$E3321</f>
        <v>15764.980680078655</v>
      </c>
      <c r="K3316" s="22">
        <f>VLOOKUP(CONCATENATE($F3316," ",$G3316),AllocFactorMatrix,(K$4+1),FALSE)*$E3321</f>
        <v>200.22459024695667</v>
      </c>
      <c r="L3316" s="22">
        <f>VLOOKUP(CONCATENATE($F3316," ",$G3316),AllocFactorMatrix,(L$4+1),FALSE)*$E3321</f>
        <v>12.9081646792821</v>
      </c>
      <c r="M3316" s="22">
        <f t="shared" si="1531"/>
        <v>15978.113435004894</v>
      </c>
      <c r="N3316" s="22">
        <f>VLOOKUP(CONCATENATE($F3316," ",$G3316),AllocFactorMatrix,(N$4+1),FALSE)*$E3321</f>
        <v>7000.9485974009704</v>
      </c>
      <c r="O3316" s="22">
        <f>VLOOKUP(CONCATENATE($F3316," ",$G3316),AllocFactorMatrix,(O$4+1),FALSE)*$E3321</f>
        <v>1921.9416336809443</v>
      </c>
      <c r="P3316" s="22">
        <f>VLOOKUP(CONCATENATE($F3316," ",$G3316),AllocFactorMatrix,(P$4+1),FALSE)*$E3321</f>
        <v>386.324499881078</v>
      </c>
      <c r="Q3316" s="22">
        <f>VLOOKUP(CONCATENATE($F3316," ",$G3316),AllocFactorMatrix,(Q$4+1),FALSE)*$E3321</f>
        <v>0</v>
      </c>
      <c r="R3316" s="22">
        <f t="shared" si="1532"/>
        <v>9309.2147309629927</v>
      </c>
      <c r="S3316" s="22">
        <f>VLOOKUP(CONCATENATE($F3316," ",$G3316),AllocFactorMatrix,(S$4+1),FALSE)*$E3321</f>
        <v>296.67886724051846</v>
      </c>
      <c r="T3316" s="22">
        <f>VLOOKUP(CONCATENATE($F3316," ",$G3316),AllocFactorMatrix,(T$4+1),FALSE)*$E3321</f>
        <v>5558.3230684528371</v>
      </c>
      <c r="U3316" s="22">
        <f>VLOOKUP(CONCATENATE($F3316," ",$G3316),AllocFactorMatrix,(U$4+1),FALSE)*$E3321</f>
        <v>34541.773772439803</v>
      </c>
      <c r="V3316" s="22">
        <f>VLOOKUP(CONCATENATE($F3316," ",$G3316),AllocFactorMatrix,(V$4+1),FALSE)*$E3321</f>
        <v>0</v>
      </c>
      <c r="W3316" s="22">
        <f t="shared" si="1535"/>
        <v>40396.775708133158</v>
      </c>
      <c r="X3316" s="22">
        <f>VLOOKUP(CONCATENATE($F3316," ",$G3316),AllocFactorMatrix,(X$4+1),FALSE)*$E3321</f>
        <v>1963.6724449146218</v>
      </c>
      <c r="Y3316" s="22">
        <f>VLOOKUP(CONCATENATE($F3316," ",$G3316),AllocFactorMatrix,(Y$4+1),FALSE)*$E3321</f>
        <v>37.666821897703613</v>
      </c>
      <c r="Z3316" s="22">
        <f t="shared" si="1533"/>
        <v>2001.3392668123254</v>
      </c>
      <c r="AA3316" s="22">
        <f>VLOOKUP(CONCATENATE($F3316," ",$G3316),AllocFactorMatrix,(AA$4+1),FALSE)*$E3321</f>
        <v>28.649713511715429</v>
      </c>
      <c r="AB3316" s="22">
        <f>VLOOKUP(CONCATENATE($F3316," ",$G3316),AllocFactorMatrix,(AB$4+1),FALSE)*$E3321</f>
        <v>32.779633181731768</v>
      </c>
      <c r="AC3316" s="22">
        <f>VLOOKUP(CONCATENATE($F3316," ",$G3316),AllocFactorMatrix,(AC$4+1),FALSE)*$E3321</f>
        <v>7.7826928632391494</v>
      </c>
    </row>
    <row r="3317" spans="4:29" hidden="1" outlineLevel="1">
      <c r="F3317" s="42" t="str">
        <f>F3321</f>
        <v>RB_GUP-Land_T</v>
      </c>
      <c r="G3317" s="17" t="str">
        <f>$G$11</f>
        <v>DISTPRI</v>
      </c>
      <c r="H3317" s="21">
        <f t="shared" si="1526"/>
        <v>0</v>
      </c>
      <c r="I3317" s="22">
        <f>VLOOKUP(CONCATENATE($F3317," ",$G3317),AllocFactorMatrix,(I$4+1),FALSE)*$E3321</f>
        <v>0</v>
      </c>
      <c r="J3317" s="22">
        <f>VLOOKUP(CONCATENATE($F3317," ",$G3317),AllocFactorMatrix,(J$4+1),FALSE)*$E3321</f>
        <v>0</v>
      </c>
      <c r="K3317" s="22">
        <f>VLOOKUP(CONCATENATE($F3317," ",$G3317),AllocFactorMatrix,(K$4+1),FALSE)*$E3321</f>
        <v>0</v>
      </c>
      <c r="L3317" s="22">
        <f>VLOOKUP(CONCATENATE($F3317," ",$G3317),AllocFactorMatrix,(L$4+1),FALSE)*$E3321</f>
        <v>0</v>
      </c>
      <c r="M3317" s="22">
        <f t="shared" si="1531"/>
        <v>0</v>
      </c>
      <c r="N3317" s="22">
        <f>VLOOKUP(CONCATENATE($F3317," ",$G3317),AllocFactorMatrix,(N$4+1),FALSE)*$E3321</f>
        <v>0</v>
      </c>
      <c r="O3317" s="22">
        <f>VLOOKUP(CONCATENATE($F3317," ",$G3317),AllocFactorMatrix,(O$4+1),FALSE)*$E3321</f>
        <v>0</v>
      </c>
      <c r="P3317" s="22">
        <f>VLOOKUP(CONCATENATE($F3317," ",$G3317),AllocFactorMatrix,(P$4+1),FALSE)*$E3321</f>
        <v>0</v>
      </c>
      <c r="Q3317" s="22">
        <f>VLOOKUP(CONCATENATE($F3317," ",$G3317),AllocFactorMatrix,(Q$4+1),FALSE)*$E3321</f>
        <v>0</v>
      </c>
      <c r="R3317" s="22">
        <f t="shared" si="1532"/>
        <v>0</v>
      </c>
      <c r="S3317" s="22">
        <f>VLOOKUP(CONCATENATE($F3317," ",$G3317),AllocFactorMatrix,(S$4+1),FALSE)*$E3321</f>
        <v>0</v>
      </c>
      <c r="T3317" s="22">
        <f>VLOOKUP(CONCATENATE($F3317," ",$G3317),AllocFactorMatrix,(T$4+1),FALSE)*$E3321</f>
        <v>0</v>
      </c>
      <c r="U3317" s="22">
        <f>VLOOKUP(CONCATENATE($F3317," ",$G3317),AllocFactorMatrix,(U$4+1),FALSE)*$E3321</f>
        <v>0</v>
      </c>
      <c r="V3317" s="22">
        <f>VLOOKUP(CONCATENATE($F3317," ",$G3317),AllocFactorMatrix,(V$4+1),FALSE)*$E3321</f>
        <v>0</v>
      </c>
      <c r="W3317" s="22">
        <f t="shared" si="1535"/>
        <v>0</v>
      </c>
      <c r="X3317" s="22">
        <f>VLOOKUP(CONCATENATE($F3317," ",$G3317),AllocFactorMatrix,(X$4+1),FALSE)*$E3321</f>
        <v>0</v>
      </c>
      <c r="Y3317" s="22">
        <f>VLOOKUP(CONCATENATE($F3317," ",$G3317),AllocFactorMatrix,(Y$4+1),FALSE)*$E3321</f>
        <v>0</v>
      </c>
      <c r="Z3317" s="22">
        <f t="shared" si="1533"/>
        <v>0</v>
      </c>
      <c r="AA3317" s="22">
        <f>VLOOKUP(CONCATENATE($F3317," ",$G3317),AllocFactorMatrix,(AA$4+1),FALSE)*$E3321</f>
        <v>0</v>
      </c>
      <c r="AB3317" s="22">
        <f>VLOOKUP(CONCATENATE($F3317," ",$G3317),AllocFactorMatrix,(AB$4+1),FALSE)*$E3321</f>
        <v>0</v>
      </c>
      <c r="AC3317" s="22">
        <f>VLOOKUP(CONCATENATE($F3317," ",$G3317),AllocFactorMatrix,(AC$4+1),FALSE)*$E3321</f>
        <v>0</v>
      </c>
    </row>
    <row r="3318" spans="4:29" hidden="1" outlineLevel="1">
      <c r="F3318" s="42" t="str">
        <f>F3321</f>
        <v>RB_GUP-Land_T</v>
      </c>
      <c r="G3318" s="17" t="str">
        <f>$G$12</f>
        <v>DISTSEC</v>
      </c>
      <c r="H3318" s="21">
        <f t="shared" si="1526"/>
        <v>0</v>
      </c>
      <c r="I3318" s="22">
        <f>VLOOKUP(CONCATENATE($F3318," ",$G3318),AllocFactorMatrix,(I$4+1),FALSE)*$E3321</f>
        <v>0</v>
      </c>
      <c r="J3318" s="22">
        <f>VLOOKUP(CONCATENATE($F3318," ",$G3318),AllocFactorMatrix,(J$4+1),FALSE)*$E3321</f>
        <v>0</v>
      </c>
      <c r="K3318" s="22">
        <f>VLOOKUP(CONCATENATE($F3318," ",$G3318),AllocFactorMatrix,(K$4+1),FALSE)*$E3321</f>
        <v>0</v>
      </c>
      <c r="L3318" s="22">
        <f>VLOOKUP(CONCATENATE($F3318," ",$G3318),AllocFactorMatrix,(L$4+1),FALSE)*$E3321</f>
        <v>0</v>
      </c>
      <c r="M3318" s="22">
        <f t="shared" si="1531"/>
        <v>0</v>
      </c>
      <c r="N3318" s="22">
        <f>VLOOKUP(CONCATENATE($F3318," ",$G3318),AllocFactorMatrix,(N$4+1),FALSE)*$E3321</f>
        <v>0</v>
      </c>
      <c r="O3318" s="22">
        <f>VLOOKUP(CONCATENATE($F3318," ",$G3318),AllocFactorMatrix,(O$4+1),FALSE)*$E3321</f>
        <v>0</v>
      </c>
      <c r="P3318" s="22">
        <f>VLOOKUP(CONCATENATE($F3318," ",$G3318),AllocFactorMatrix,(P$4+1),FALSE)*$E3321</f>
        <v>0</v>
      </c>
      <c r="Q3318" s="22">
        <f>VLOOKUP(CONCATENATE($F3318," ",$G3318),AllocFactorMatrix,(Q$4+1),FALSE)*$E3321</f>
        <v>0</v>
      </c>
      <c r="R3318" s="22">
        <f t="shared" si="1532"/>
        <v>0</v>
      </c>
      <c r="S3318" s="22">
        <f>VLOOKUP(CONCATENATE($F3318," ",$G3318),AllocFactorMatrix,(S$4+1),FALSE)*$E3321</f>
        <v>0</v>
      </c>
      <c r="T3318" s="22">
        <f>VLOOKUP(CONCATENATE($F3318," ",$G3318),AllocFactorMatrix,(T$4+1),FALSE)*$E3321</f>
        <v>0</v>
      </c>
      <c r="U3318" s="22">
        <f>VLOOKUP(CONCATENATE($F3318," ",$G3318),AllocFactorMatrix,(U$4+1),FALSE)*$E3321</f>
        <v>0</v>
      </c>
      <c r="V3318" s="22">
        <f>VLOOKUP(CONCATENATE($F3318," ",$G3318),AllocFactorMatrix,(V$4+1),FALSE)*$E3321</f>
        <v>0</v>
      </c>
      <c r="W3318" s="22">
        <f t="shared" si="1535"/>
        <v>0</v>
      </c>
      <c r="X3318" s="22">
        <f>VLOOKUP(CONCATENATE($F3318," ",$G3318),AllocFactorMatrix,(X$4+1),FALSE)*$E3321</f>
        <v>0</v>
      </c>
      <c r="Y3318" s="22">
        <f>VLOOKUP(CONCATENATE($F3318," ",$G3318),AllocFactorMatrix,(Y$4+1),FALSE)*$E3321</f>
        <v>0</v>
      </c>
      <c r="Z3318" s="22">
        <f t="shared" si="1533"/>
        <v>0</v>
      </c>
      <c r="AA3318" s="22">
        <f>VLOOKUP(CONCATENATE($F3318," ",$G3318),AllocFactorMatrix,(AA$4+1),FALSE)*$E3321</f>
        <v>0</v>
      </c>
      <c r="AB3318" s="22">
        <f>VLOOKUP(CONCATENATE($F3318," ",$G3318),AllocFactorMatrix,(AB$4+1),FALSE)*$E3321</f>
        <v>0</v>
      </c>
      <c r="AC3318" s="22">
        <f>VLOOKUP(CONCATENATE($F3318," ",$G3318),AllocFactorMatrix,(AC$4+1),FALSE)*$E3321</f>
        <v>0</v>
      </c>
    </row>
    <row r="3319" spans="4:29" hidden="1" outlineLevel="1">
      <c r="F3319" s="42" t="str">
        <f>F3321</f>
        <v>RB_GUP-Land_T</v>
      </c>
      <c r="G3319" s="17" t="str">
        <f>$G$13</f>
        <v>ENERGY</v>
      </c>
      <c r="H3319" s="21">
        <f t="shared" si="1526"/>
        <v>0</v>
      </c>
      <c r="I3319" s="22">
        <f>VLOOKUP(CONCATENATE($F3319," ",$G3319),AllocFactorMatrix,(I$4+1),FALSE)*$E3321</f>
        <v>0</v>
      </c>
      <c r="J3319" s="22">
        <f>VLOOKUP(CONCATENATE($F3319," ",$G3319),AllocFactorMatrix,(J$4+1),FALSE)*$E3321</f>
        <v>0</v>
      </c>
      <c r="K3319" s="22">
        <f>VLOOKUP(CONCATENATE($F3319," ",$G3319),AllocFactorMatrix,(K$4+1),FALSE)*$E3321</f>
        <v>0</v>
      </c>
      <c r="L3319" s="22">
        <f>VLOOKUP(CONCATENATE($F3319," ",$G3319),AllocFactorMatrix,(L$4+1),FALSE)*$E3321</f>
        <v>0</v>
      </c>
      <c r="M3319" s="22">
        <f t="shared" si="1531"/>
        <v>0</v>
      </c>
      <c r="N3319" s="22">
        <f>VLOOKUP(CONCATENATE($F3319," ",$G3319),AllocFactorMatrix,(N$4+1),FALSE)*$E3321</f>
        <v>0</v>
      </c>
      <c r="O3319" s="22">
        <f>VLOOKUP(CONCATENATE($F3319," ",$G3319),AllocFactorMatrix,(O$4+1),FALSE)*$E3321</f>
        <v>0</v>
      </c>
      <c r="P3319" s="22">
        <f>VLOOKUP(CONCATENATE($F3319," ",$G3319),AllocFactorMatrix,(P$4+1),FALSE)*$E3321</f>
        <v>0</v>
      </c>
      <c r="Q3319" s="22">
        <f>VLOOKUP(CONCATENATE($F3319," ",$G3319),AllocFactorMatrix,(Q$4+1),FALSE)*$E3321</f>
        <v>0</v>
      </c>
      <c r="R3319" s="22">
        <f t="shared" si="1532"/>
        <v>0</v>
      </c>
      <c r="S3319" s="22">
        <f>VLOOKUP(CONCATENATE($F3319," ",$G3319),AllocFactorMatrix,(S$4+1),FALSE)*$E3321</f>
        <v>0</v>
      </c>
      <c r="T3319" s="22">
        <f>VLOOKUP(CONCATENATE($F3319," ",$G3319),AllocFactorMatrix,(T$4+1),FALSE)*$E3321</f>
        <v>0</v>
      </c>
      <c r="U3319" s="22">
        <f>VLOOKUP(CONCATENATE($F3319," ",$G3319),AllocFactorMatrix,(U$4+1),FALSE)*$E3321</f>
        <v>0</v>
      </c>
      <c r="V3319" s="22">
        <f>VLOOKUP(CONCATENATE($F3319," ",$G3319),AllocFactorMatrix,(V$4+1),FALSE)*$E3321</f>
        <v>0</v>
      </c>
      <c r="W3319" s="22">
        <f t="shared" si="1535"/>
        <v>0</v>
      </c>
      <c r="X3319" s="22">
        <f>VLOOKUP(CONCATENATE($F3319," ",$G3319),AllocFactorMatrix,(X$4+1),FALSE)*$E3321</f>
        <v>0</v>
      </c>
      <c r="Y3319" s="22">
        <f>VLOOKUP(CONCATENATE($F3319," ",$G3319),AllocFactorMatrix,(Y$4+1),FALSE)*$E3321</f>
        <v>0</v>
      </c>
      <c r="Z3319" s="22">
        <f t="shared" si="1533"/>
        <v>0</v>
      </c>
      <c r="AA3319" s="22">
        <f>VLOOKUP(CONCATENATE($F3319," ",$G3319),AllocFactorMatrix,(AA$4+1),FALSE)*$E3321</f>
        <v>0</v>
      </c>
      <c r="AB3319" s="22">
        <f>VLOOKUP(CONCATENATE($F3319," ",$G3319),AllocFactorMatrix,(AB$4+1),FALSE)*$E3321</f>
        <v>0</v>
      </c>
      <c r="AC3319" s="22">
        <f>VLOOKUP(CONCATENATE($F3319," ",$G3319),AllocFactorMatrix,(AC$4+1),FALSE)*$E3321</f>
        <v>0</v>
      </c>
    </row>
    <row r="3320" spans="4:29" hidden="1" outlineLevel="1">
      <c r="F3320" s="42" t="str">
        <f>F3321</f>
        <v>RB_GUP-Land_T</v>
      </c>
      <c r="G3320" s="17" t="str">
        <f>$G$14</f>
        <v>CUSTOMER</v>
      </c>
      <c r="H3320" s="21">
        <f t="shared" si="1526"/>
        <v>0</v>
      </c>
      <c r="I3320" s="22">
        <f>VLOOKUP(CONCATENATE($F3320," ",$G3320),AllocFactorMatrix,(I$4+1),FALSE)*$E3321</f>
        <v>0</v>
      </c>
      <c r="J3320" s="22">
        <f>VLOOKUP(CONCATENATE($F3320," ",$G3320),AllocFactorMatrix,(J$4+1),FALSE)*$E3321</f>
        <v>0</v>
      </c>
      <c r="K3320" s="22">
        <f>VLOOKUP(CONCATENATE($F3320," ",$G3320),AllocFactorMatrix,(K$4+1),FALSE)*$E3321</f>
        <v>0</v>
      </c>
      <c r="L3320" s="22">
        <f>VLOOKUP(CONCATENATE($F3320," ",$G3320),AllocFactorMatrix,(L$4+1),FALSE)*$E3321</f>
        <v>0</v>
      </c>
      <c r="M3320" s="22">
        <f t="shared" si="1531"/>
        <v>0</v>
      </c>
      <c r="N3320" s="22">
        <f>VLOOKUP(CONCATENATE($F3320," ",$G3320),AllocFactorMatrix,(N$4+1),FALSE)*$E3321</f>
        <v>0</v>
      </c>
      <c r="O3320" s="22">
        <f>VLOOKUP(CONCATENATE($F3320," ",$G3320),AllocFactorMatrix,(O$4+1),FALSE)*$E3321</f>
        <v>0</v>
      </c>
      <c r="P3320" s="22">
        <f>VLOOKUP(CONCATENATE($F3320," ",$G3320),AllocFactorMatrix,(P$4+1),FALSE)*$E3321</f>
        <v>0</v>
      </c>
      <c r="Q3320" s="22">
        <f>VLOOKUP(CONCATENATE($F3320," ",$G3320),AllocFactorMatrix,(Q$4+1),FALSE)*$E3321</f>
        <v>0</v>
      </c>
      <c r="R3320" s="22">
        <f t="shared" si="1532"/>
        <v>0</v>
      </c>
      <c r="S3320" s="22">
        <f>VLOOKUP(CONCATENATE($F3320," ",$G3320),AllocFactorMatrix,(S$4+1),FALSE)*$E3321</f>
        <v>0</v>
      </c>
      <c r="T3320" s="22">
        <f>VLOOKUP(CONCATENATE($F3320," ",$G3320),AllocFactorMatrix,(T$4+1),FALSE)*$E3321</f>
        <v>0</v>
      </c>
      <c r="U3320" s="22">
        <f>VLOOKUP(CONCATENATE($F3320," ",$G3320),AllocFactorMatrix,(U$4+1),FALSE)*$E3321</f>
        <v>0</v>
      </c>
      <c r="V3320" s="22">
        <f>VLOOKUP(CONCATENATE($F3320," ",$G3320),AllocFactorMatrix,(V$4+1),FALSE)*$E3321</f>
        <v>0</v>
      </c>
      <c r="W3320" s="22">
        <f t="shared" si="1535"/>
        <v>0</v>
      </c>
      <c r="X3320" s="22">
        <f>VLOOKUP(CONCATENATE($F3320," ",$G3320),AllocFactorMatrix,(X$4+1),FALSE)*$E3321</f>
        <v>0</v>
      </c>
      <c r="Y3320" s="22">
        <f>VLOOKUP(CONCATENATE($F3320," ",$G3320),AllocFactorMatrix,(Y$4+1),FALSE)*$E3321</f>
        <v>0</v>
      </c>
      <c r="Z3320" s="22">
        <f t="shared" si="1533"/>
        <v>0</v>
      </c>
      <c r="AA3320" s="22">
        <f>VLOOKUP(CONCATENATE($F3320," ",$G3320),AllocFactorMatrix,(AA$4+1),FALSE)*$E3321</f>
        <v>0</v>
      </c>
      <c r="AB3320" s="22">
        <f>VLOOKUP(CONCATENATE($F3320," ",$G3320),AllocFactorMatrix,(AB$4+1),FALSE)*$E3321</f>
        <v>0</v>
      </c>
      <c r="AC3320" s="22">
        <f>VLOOKUP(CONCATENATE($F3320," ",$G3320),AllocFactorMatrix,(AC$4+1),FALSE)*$E3321</f>
        <v>0</v>
      </c>
    </row>
    <row r="3321" spans="4:29" collapsed="1">
      <c r="D3321" s="39" t="s">
        <v>697</v>
      </c>
      <c r="E3321" s="42">
        <v>526787</v>
      </c>
      <c r="F3321" s="42" t="s">
        <v>550</v>
      </c>
      <c r="G3321" s="17" t="str">
        <f>$G$15</f>
        <v>TOTAL</v>
      </c>
      <c r="H3321" s="21">
        <f t="shared" si="1526"/>
        <v>526787</v>
      </c>
      <c r="I3321" s="22">
        <f>VLOOKUP(CONCATENATE($F3321," ",$G3321),AllocFactorMatrix,(I$4+1),FALSE)*$E3321</f>
        <v>259450.99870099433</v>
      </c>
      <c r="J3321" s="22">
        <f>VLOOKUP(CONCATENATE($F3321," ",$G3321),AllocFactorMatrix,(J$4+1),FALSE)*$E3321</f>
        <v>64844.060886721578</v>
      </c>
      <c r="K3321" s="22">
        <f>VLOOKUP(CONCATENATE($F3321," ",$G3321),AllocFactorMatrix,(K$4+1),FALSE)*$E3321</f>
        <v>822.24489179853833</v>
      </c>
      <c r="L3321" s="22">
        <f>VLOOKUP(CONCATENATE($F3321," ",$G3321),AllocFactorMatrix,(L$4+1),FALSE)*$E3321</f>
        <v>44.039662477639084</v>
      </c>
      <c r="M3321" s="22">
        <f t="shared" si="1531"/>
        <v>65710.345440997742</v>
      </c>
      <c r="N3321" s="22">
        <f>VLOOKUP(CONCATENATE($F3321," ",$G3321),AllocFactorMatrix,(N$4+1),FALSE)*$E3321</f>
        <v>29020.166620943983</v>
      </c>
      <c r="O3321" s="22">
        <f>VLOOKUP(CONCATENATE($F3321," ",$G3321),AllocFactorMatrix,(O$4+1),FALSE)*$E3321</f>
        <v>7956.8993530238986</v>
      </c>
      <c r="P3321" s="22">
        <f>VLOOKUP(CONCATENATE($F3321," ",$G3321),AllocFactorMatrix,(P$4+1),FALSE)*$E3321</f>
        <v>1346.6721938841727</v>
      </c>
      <c r="Q3321" s="22">
        <f>VLOOKUP(CONCATENATE($F3321," ",$G3321),AllocFactorMatrix,(Q$4+1),FALSE)*$E3321</f>
        <v>0</v>
      </c>
      <c r="R3321" s="22">
        <f t="shared" si="1532"/>
        <v>38323.738167852054</v>
      </c>
      <c r="S3321" s="22">
        <f>VLOOKUP(CONCATENATE($F3321," ",$G3321),AllocFactorMatrix,(S$4+1),FALSE)*$E3321</f>
        <v>1248.5133337373286</v>
      </c>
      <c r="T3321" s="22">
        <f>VLOOKUP(CONCATENATE($F3321," ",$G3321),AllocFactorMatrix,(T$4+1),FALSE)*$E3321</f>
        <v>22880.086713745772</v>
      </c>
      <c r="U3321" s="22">
        <f>VLOOKUP(CONCATENATE($F3321," ",$G3321),AllocFactorMatrix,(U$4+1),FALSE)*$E3321</f>
        <v>118942.79251625238</v>
      </c>
      <c r="V3321" s="22">
        <f>VLOOKUP(CONCATENATE($F3321," ",$G3321),AllocFactorMatrix,(V$4+1),FALSE)*$E3321</f>
        <v>10754.415100505625</v>
      </c>
      <c r="W3321" s="22">
        <f t="shared" si="1535"/>
        <v>153825.80766424112</v>
      </c>
      <c r="X3321" s="22">
        <f>VLOOKUP(CONCATENATE($F3321," ",$G3321),AllocFactorMatrix,(X$4+1),FALSE)*$E3321</f>
        <v>8121.9782985151078</v>
      </c>
      <c r="Y3321" s="22">
        <f>VLOOKUP(CONCATENATE($F3321," ",$G3321),AllocFactorMatrix,(Y$4+1),FALSE)*$E3321</f>
        <v>153.42813372702773</v>
      </c>
      <c r="Z3321" s="22">
        <f t="shared" si="1533"/>
        <v>8275.4064322421364</v>
      </c>
      <c r="AA3321" s="22">
        <f>VLOOKUP(CONCATENATE($F3321," ",$G3321),AllocFactorMatrix,(AA$4+1),FALSE)*$E3321</f>
        <v>118.20707580980546</v>
      </c>
      <c r="AB3321" s="22">
        <f>VLOOKUP(CONCATENATE($F3321," ",$G3321),AllocFactorMatrix,(AB$4+1),FALSE)*$E3321</f>
        <v>874.37741914678043</v>
      </c>
      <c r="AC3321" s="22">
        <f>VLOOKUP(CONCATENATE($F3321," ",$G3321),AllocFactorMatrix,(AC$4+1),FALSE)*$E3321</f>
        <v>208.11909871597203</v>
      </c>
    </row>
    <row r="3322" spans="4:29" hidden="1" outlineLevel="1">
      <c r="F3322" s="42" t="str">
        <f>F3329</f>
        <v>RB_GUP-Land_D</v>
      </c>
      <c r="G3322" s="17" t="str">
        <f>$G$8</f>
        <v>PRODUCTION</v>
      </c>
      <c r="H3322" s="21">
        <f t="shared" ref="H3322:H3353" si="1536">SUBTOTAL(9,I3322:AC3322)</f>
        <v>0</v>
      </c>
      <c r="I3322" s="22">
        <f>VLOOKUP(CONCATENATE($F3322," ",$G3322),AllocFactorMatrix,(I$4+1),FALSE)*$E3329</f>
        <v>0</v>
      </c>
      <c r="J3322" s="22">
        <f>VLOOKUP(CONCATENATE($F3322," ",$G3322),AllocFactorMatrix,(J$4+1),FALSE)*$E3329</f>
        <v>0</v>
      </c>
      <c r="K3322" s="22">
        <f>VLOOKUP(CONCATENATE($F3322," ",$G3322),AllocFactorMatrix,(K$4+1),FALSE)*$E3329</f>
        <v>0</v>
      </c>
      <c r="L3322" s="22">
        <f>VLOOKUP(CONCATENATE($F3322," ",$G3322),AllocFactorMatrix,(L$4+1),FALSE)*$E3329</f>
        <v>0</v>
      </c>
      <c r="M3322" s="22">
        <f t="shared" si="1531"/>
        <v>0</v>
      </c>
      <c r="N3322" s="22">
        <f>VLOOKUP(CONCATENATE($F3322," ",$G3322),AllocFactorMatrix,(N$4+1),FALSE)*$E3329</f>
        <v>0</v>
      </c>
      <c r="O3322" s="22">
        <f>VLOOKUP(CONCATENATE($F3322," ",$G3322),AllocFactorMatrix,(O$4+1),FALSE)*$E3329</f>
        <v>0</v>
      </c>
      <c r="P3322" s="22">
        <f>VLOOKUP(CONCATENATE($F3322," ",$G3322),AllocFactorMatrix,(P$4+1),FALSE)*$E3329</f>
        <v>0</v>
      </c>
      <c r="Q3322" s="22">
        <f>VLOOKUP(CONCATENATE($F3322," ",$G3322),AllocFactorMatrix,(Q$4+1),FALSE)*$E3329</f>
        <v>0</v>
      </c>
      <c r="R3322" s="22">
        <f t="shared" si="1532"/>
        <v>0</v>
      </c>
      <c r="S3322" s="22">
        <f>VLOOKUP(CONCATENATE($F3322," ",$G3322),AllocFactorMatrix,(S$4+1),FALSE)*$E3329</f>
        <v>0</v>
      </c>
      <c r="T3322" s="22">
        <f>VLOOKUP(CONCATENATE($F3322," ",$G3322),AllocFactorMatrix,(T$4+1),FALSE)*$E3329</f>
        <v>0</v>
      </c>
      <c r="U3322" s="22">
        <f>VLOOKUP(CONCATENATE($F3322," ",$G3322),AllocFactorMatrix,(U$4+1),FALSE)*$E3329</f>
        <v>0</v>
      </c>
      <c r="V3322" s="22">
        <f>VLOOKUP(CONCATENATE($F3322," ",$G3322),AllocFactorMatrix,(V$4+1),FALSE)*$E3329</f>
        <v>0</v>
      </c>
      <c r="W3322" s="22">
        <f>SUBTOTAL(9,S3322:V3322)</f>
        <v>0</v>
      </c>
      <c r="X3322" s="22">
        <f>VLOOKUP(CONCATENATE($F3322," ",$G3322),AllocFactorMatrix,(X$4+1),FALSE)*$E3329</f>
        <v>0</v>
      </c>
      <c r="Y3322" s="22">
        <f>VLOOKUP(CONCATENATE($F3322," ",$G3322),AllocFactorMatrix,(Y$4+1),FALSE)*$E3329</f>
        <v>0</v>
      </c>
      <c r="Z3322" s="22">
        <f t="shared" si="1533"/>
        <v>0</v>
      </c>
      <c r="AA3322" s="22">
        <f>VLOOKUP(CONCATENATE($F3322," ",$G3322),AllocFactorMatrix,(AA$4+1),FALSE)*$E3329</f>
        <v>0</v>
      </c>
      <c r="AB3322" s="22">
        <f>VLOOKUP(CONCATENATE($F3322," ",$G3322),AllocFactorMatrix,(AB$4+1),FALSE)*$E3329</f>
        <v>0</v>
      </c>
      <c r="AC3322" s="22">
        <f>VLOOKUP(CONCATENATE($F3322," ",$G3322),AllocFactorMatrix,(AC$4+1),FALSE)*$E3329</f>
        <v>0</v>
      </c>
    </row>
    <row r="3323" spans="4:29" hidden="1" outlineLevel="1">
      <c r="F3323" s="42" t="str">
        <f>F3329</f>
        <v>RB_GUP-Land_D</v>
      </c>
      <c r="G3323" s="17" t="str">
        <f>$G$9</f>
        <v>BULKTRAN</v>
      </c>
      <c r="H3323" s="21">
        <f t="shared" si="1536"/>
        <v>0</v>
      </c>
      <c r="I3323" s="22">
        <f>VLOOKUP(CONCATENATE($F3323," ",$G3323),AllocFactorMatrix,(I$4+1),FALSE)*$E3329</f>
        <v>0</v>
      </c>
      <c r="J3323" s="22">
        <f>VLOOKUP(CONCATENATE($F3323," ",$G3323),AllocFactorMatrix,(J$4+1),FALSE)*$E3329</f>
        <v>0</v>
      </c>
      <c r="K3323" s="22">
        <f>VLOOKUP(CONCATENATE($F3323," ",$G3323),AllocFactorMatrix,(K$4+1),FALSE)*$E3329</f>
        <v>0</v>
      </c>
      <c r="L3323" s="22">
        <f>VLOOKUP(CONCATENATE($F3323," ",$G3323),AllocFactorMatrix,(L$4+1),FALSE)*$E3329</f>
        <v>0</v>
      </c>
      <c r="M3323" s="22">
        <f t="shared" si="1531"/>
        <v>0</v>
      </c>
      <c r="N3323" s="22">
        <f>VLOOKUP(CONCATENATE($F3323," ",$G3323),AllocFactorMatrix,(N$4+1),FALSE)*$E3329</f>
        <v>0</v>
      </c>
      <c r="O3323" s="22">
        <f>VLOOKUP(CONCATENATE($F3323," ",$G3323),AllocFactorMatrix,(O$4+1),FALSE)*$E3329</f>
        <v>0</v>
      </c>
      <c r="P3323" s="22">
        <f>VLOOKUP(CONCATENATE($F3323," ",$G3323),AllocFactorMatrix,(P$4+1),FALSE)*$E3329</f>
        <v>0</v>
      </c>
      <c r="Q3323" s="22">
        <f>VLOOKUP(CONCATENATE($F3323," ",$G3323),AllocFactorMatrix,(Q$4+1),FALSE)*$E3329</f>
        <v>0</v>
      </c>
      <c r="R3323" s="22">
        <f t="shared" si="1532"/>
        <v>0</v>
      </c>
      <c r="S3323" s="22">
        <f>VLOOKUP(CONCATENATE($F3323," ",$G3323),AllocFactorMatrix,(S$4+1),FALSE)*$E3329</f>
        <v>0</v>
      </c>
      <c r="T3323" s="22">
        <f>VLOOKUP(CONCATENATE($F3323," ",$G3323),AllocFactorMatrix,(T$4+1),FALSE)*$E3329</f>
        <v>0</v>
      </c>
      <c r="U3323" s="22">
        <f>VLOOKUP(CONCATENATE($F3323," ",$G3323),AllocFactorMatrix,(U$4+1),FALSE)*$E3329</f>
        <v>0</v>
      </c>
      <c r="V3323" s="22">
        <f>VLOOKUP(CONCATENATE($F3323," ",$G3323),AllocFactorMatrix,(V$4+1),FALSE)*$E3329</f>
        <v>0</v>
      </c>
      <c r="W3323" s="22">
        <f t="shared" ref="W3323:W3329" si="1537">SUBTOTAL(9,S3323:V3323)</f>
        <v>0</v>
      </c>
      <c r="X3323" s="22">
        <f>VLOOKUP(CONCATENATE($F3323," ",$G3323),AllocFactorMatrix,(X$4+1),FALSE)*$E3329</f>
        <v>0</v>
      </c>
      <c r="Y3323" s="22">
        <f>VLOOKUP(CONCATENATE($F3323," ",$G3323),AllocFactorMatrix,(Y$4+1),FALSE)*$E3329</f>
        <v>0</v>
      </c>
      <c r="Z3323" s="22">
        <f t="shared" si="1533"/>
        <v>0</v>
      </c>
      <c r="AA3323" s="22">
        <f>VLOOKUP(CONCATENATE($F3323," ",$G3323),AllocFactorMatrix,(AA$4+1),FALSE)*$E3329</f>
        <v>0</v>
      </c>
      <c r="AB3323" s="22">
        <f>VLOOKUP(CONCATENATE($F3323," ",$G3323),AllocFactorMatrix,(AB$4+1),FALSE)*$E3329</f>
        <v>0</v>
      </c>
      <c r="AC3323" s="22">
        <f>VLOOKUP(CONCATENATE($F3323," ",$G3323),AllocFactorMatrix,(AC$4+1),FALSE)*$E3329</f>
        <v>0</v>
      </c>
    </row>
    <row r="3324" spans="4:29" hidden="1" outlineLevel="1">
      <c r="F3324" s="42" t="str">
        <f>F3329</f>
        <v>RB_GUP-Land_D</v>
      </c>
      <c r="G3324" s="17" t="str">
        <f>$G$10</f>
        <v>SUBTRAN</v>
      </c>
      <c r="H3324" s="21">
        <f t="shared" si="1536"/>
        <v>0</v>
      </c>
      <c r="I3324" s="22">
        <f>VLOOKUP(CONCATENATE($F3324," ",$G3324),AllocFactorMatrix,(I$4+1),FALSE)*$E3329</f>
        <v>0</v>
      </c>
      <c r="J3324" s="22">
        <f>VLOOKUP(CONCATENATE($F3324," ",$G3324),AllocFactorMatrix,(J$4+1),FALSE)*$E3329</f>
        <v>0</v>
      </c>
      <c r="K3324" s="22">
        <f>VLOOKUP(CONCATENATE($F3324," ",$G3324),AllocFactorMatrix,(K$4+1),FALSE)*$E3329</f>
        <v>0</v>
      </c>
      <c r="L3324" s="22">
        <f>VLOOKUP(CONCATENATE($F3324," ",$G3324),AllocFactorMatrix,(L$4+1),FALSE)*$E3329</f>
        <v>0</v>
      </c>
      <c r="M3324" s="22">
        <f t="shared" si="1531"/>
        <v>0</v>
      </c>
      <c r="N3324" s="22">
        <f>VLOOKUP(CONCATENATE($F3324," ",$G3324),AllocFactorMatrix,(N$4+1),FALSE)*$E3329</f>
        <v>0</v>
      </c>
      <c r="O3324" s="22">
        <f>VLOOKUP(CONCATENATE($F3324," ",$G3324),AllocFactorMatrix,(O$4+1),FALSE)*$E3329</f>
        <v>0</v>
      </c>
      <c r="P3324" s="22">
        <f>VLOOKUP(CONCATENATE($F3324," ",$G3324),AllocFactorMatrix,(P$4+1),FALSE)*$E3329</f>
        <v>0</v>
      </c>
      <c r="Q3324" s="22">
        <f>VLOOKUP(CONCATENATE($F3324," ",$G3324),AllocFactorMatrix,(Q$4+1),FALSE)*$E3329</f>
        <v>0</v>
      </c>
      <c r="R3324" s="22">
        <f t="shared" si="1532"/>
        <v>0</v>
      </c>
      <c r="S3324" s="22">
        <f>VLOOKUP(CONCATENATE($F3324," ",$G3324),AllocFactorMatrix,(S$4+1),FALSE)*$E3329</f>
        <v>0</v>
      </c>
      <c r="T3324" s="22">
        <f>VLOOKUP(CONCATENATE($F3324," ",$G3324),AllocFactorMatrix,(T$4+1),FALSE)*$E3329</f>
        <v>0</v>
      </c>
      <c r="U3324" s="22">
        <f>VLOOKUP(CONCATENATE($F3324," ",$G3324),AllocFactorMatrix,(U$4+1),FALSE)*$E3329</f>
        <v>0</v>
      </c>
      <c r="V3324" s="22">
        <f>VLOOKUP(CONCATENATE($F3324," ",$G3324),AllocFactorMatrix,(V$4+1),FALSE)*$E3329</f>
        <v>0</v>
      </c>
      <c r="W3324" s="22">
        <f t="shared" si="1537"/>
        <v>0</v>
      </c>
      <c r="X3324" s="22">
        <f>VLOOKUP(CONCATENATE($F3324," ",$G3324),AllocFactorMatrix,(X$4+1),FALSE)*$E3329</f>
        <v>0</v>
      </c>
      <c r="Y3324" s="22">
        <f>VLOOKUP(CONCATENATE($F3324," ",$G3324),AllocFactorMatrix,(Y$4+1),FALSE)*$E3329</f>
        <v>0</v>
      </c>
      <c r="Z3324" s="22">
        <f t="shared" si="1533"/>
        <v>0</v>
      </c>
      <c r="AA3324" s="22">
        <f>VLOOKUP(CONCATENATE($F3324," ",$G3324),AllocFactorMatrix,(AA$4+1),FALSE)*$E3329</f>
        <v>0</v>
      </c>
      <c r="AB3324" s="22">
        <f>VLOOKUP(CONCATENATE($F3324," ",$G3324),AllocFactorMatrix,(AB$4+1),FALSE)*$E3329</f>
        <v>0</v>
      </c>
      <c r="AC3324" s="22">
        <f>VLOOKUP(CONCATENATE($F3324," ",$G3324),AllocFactorMatrix,(AC$4+1),FALSE)*$E3329</f>
        <v>0</v>
      </c>
    </row>
    <row r="3325" spans="4:29" hidden="1" outlineLevel="1">
      <c r="F3325" s="42" t="str">
        <f>F3329</f>
        <v>RB_GUP-Land_D</v>
      </c>
      <c r="G3325" s="17" t="str">
        <f>$G$11</f>
        <v>DISTPRI</v>
      </c>
      <c r="H3325" s="21">
        <f t="shared" si="1536"/>
        <v>243077.26317886854</v>
      </c>
      <c r="I3325" s="22">
        <f>VLOOKUP(CONCATENATE($F3325," ",$G3325),AllocFactorMatrix,(I$4+1),FALSE)*$E3329</f>
        <v>160776.13127196705</v>
      </c>
      <c r="J3325" s="22">
        <f>VLOOKUP(CONCATENATE($F3325," ",$G3325),AllocFactorMatrix,(J$4+1),FALSE)*$E3329</f>
        <v>39897.976343415707</v>
      </c>
      <c r="K3325" s="22">
        <f>VLOOKUP(CONCATENATE($F3325," ",$G3325),AllocFactorMatrix,(K$4+1),FALSE)*$E3329</f>
        <v>506.54083951247497</v>
      </c>
      <c r="L3325" s="22">
        <f>VLOOKUP(CONCATENATE($F3325," ",$G3325),AllocFactorMatrix,(L$4+1),FALSE)*$E3329</f>
        <v>0</v>
      </c>
      <c r="M3325" s="22">
        <f t="shared" si="1531"/>
        <v>40404.517182928183</v>
      </c>
      <c r="N3325" s="22">
        <f>VLOOKUP(CONCATENATE($F3325," ",$G3325),AllocFactorMatrix,(N$4+1),FALSE)*$E3329</f>
        <v>17415.202509943345</v>
      </c>
      <c r="O3325" s="22">
        <f>VLOOKUP(CONCATENATE($F3325," ",$G3325),AllocFactorMatrix,(O$4+1),FALSE)*$E3329</f>
        <v>4789.0551712419119</v>
      </c>
      <c r="P3325" s="22">
        <f>VLOOKUP(CONCATENATE($F3325," ",$G3325),AllocFactorMatrix,(P$4+1),FALSE)*$E3329</f>
        <v>0</v>
      </c>
      <c r="Q3325" s="22">
        <f>VLOOKUP(CONCATENATE($F3325," ",$G3325),AllocFactorMatrix,(Q$4+1),FALSE)*$E3329</f>
        <v>0</v>
      </c>
      <c r="R3325" s="22">
        <f t="shared" si="1532"/>
        <v>22204.257681185256</v>
      </c>
      <c r="S3325" s="22">
        <f>VLOOKUP(CONCATENATE($F3325," ",$G3325),AllocFactorMatrix,(S$4+1),FALSE)*$E3329</f>
        <v>746.23487234518814</v>
      </c>
      <c r="T3325" s="22">
        <f>VLOOKUP(CONCATENATE($F3325," ",$G3325),AllocFactorMatrix,(T$4+1),FALSE)*$E3329</f>
        <v>13782.780941842548</v>
      </c>
      <c r="U3325" s="22">
        <f>VLOOKUP(CONCATENATE($F3325," ",$G3325),AllocFactorMatrix,(U$4+1),FALSE)*$E3329</f>
        <v>0</v>
      </c>
      <c r="V3325" s="22">
        <f>VLOOKUP(CONCATENATE($F3325," ",$G3325),AllocFactorMatrix,(V$4+1),FALSE)*$E3329</f>
        <v>0</v>
      </c>
      <c r="W3325" s="22">
        <f t="shared" si="1537"/>
        <v>14529.015814187736</v>
      </c>
      <c r="X3325" s="22">
        <f>VLOOKUP(CONCATENATE($F3325," ",$G3325),AllocFactorMatrix,(X$4+1),FALSE)*$E3329</f>
        <v>4895.1600578369571</v>
      </c>
      <c r="Y3325" s="22">
        <f>VLOOKUP(CONCATENATE($F3325," ",$G3325),AllocFactorMatrix,(Y$4+1),FALSE)*$E3329</f>
        <v>94.016136264137202</v>
      </c>
      <c r="Z3325" s="22">
        <f t="shared" si="1533"/>
        <v>4989.1761941010946</v>
      </c>
      <c r="AA3325" s="22">
        <f>VLOOKUP(CONCATENATE($F3325," ",$G3325),AllocFactorMatrix,(AA$4+1),FALSE)*$E3329</f>
        <v>71.852126473649733</v>
      </c>
      <c r="AB3325" s="22">
        <f>VLOOKUP(CONCATENATE($F3325," ",$G3325),AllocFactorMatrix,(AB$4+1),FALSE)*$E3329</f>
        <v>82.682196293559571</v>
      </c>
      <c r="AC3325" s="22">
        <f>VLOOKUP(CONCATENATE($F3325," ",$G3325),AllocFactorMatrix,(AC$4+1),FALSE)*$E3329</f>
        <v>19.630711731953912</v>
      </c>
    </row>
    <row r="3326" spans="4:29" hidden="1" outlineLevel="1">
      <c r="F3326" s="42" t="str">
        <f>F3329</f>
        <v>RB_GUP-Land_D</v>
      </c>
      <c r="G3326" s="17" t="str">
        <f>$G$12</f>
        <v>DISTSEC</v>
      </c>
      <c r="H3326" s="21">
        <f t="shared" si="1536"/>
        <v>83157.050592173269</v>
      </c>
      <c r="I3326" s="22">
        <f>VLOOKUP(CONCATENATE($F3326," ",$G3326),AllocFactorMatrix,(I$4+1),FALSE)*$E3329</f>
        <v>63230.828304789502</v>
      </c>
      <c r="J3326" s="22">
        <f>VLOOKUP(CONCATENATE($F3326," ",$G3326),AllocFactorMatrix,(J$4+1),FALSE)*$E3329</f>
        <v>12762.692547431297</v>
      </c>
      <c r="K3326" s="22">
        <f>VLOOKUP(CONCATENATE($F3326," ",$G3326),AllocFactorMatrix,(K$4+1),FALSE)*$E3329</f>
        <v>0</v>
      </c>
      <c r="L3326" s="22">
        <f>VLOOKUP(CONCATENATE($F3326," ",$G3326),AllocFactorMatrix,(L$4+1),FALSE)*$E3329</f>
        <v>0</v>
      </c>
      <c r="M3326" s="22">
        <f t="shared" si="1531"/>
        <v>12762.692547431297</v>
      </c>
      <c r="N3326" s="22">
        <f>VLOOKUP(CONCATENATE($F3326," ",$G3326),AllocFactorMatrix,(N$4+1),FALSE)*$E3329</f>
        <v>4888.3703391568315</v>
      </c>
      <c r="O3326" s="22">
        <f>VLOOKUP(CONCATENATE($F3326," ",$G3326),AllocFactorMatrix,(O$4+1),FALSE)*$E3329</f>
        <v>0</v>
      </c>
      <c r="P3326" s="22">
        <f>VLOOKUP(CONCATENATE($F3326," ",$G3326),AllocFactorMatrix,(P$4+1),FALSE)*$E3329</f>
        <v>0</v>
      </c>
      <c r="Q3326" s="22">
        <f>VLOOKUP(CONCATENATE($F3326," ",$G3326),AllocFactorMatrix,(Q$4+1),FALSE)*$E3329</f>
        <v>0</v>
      </c>
      <c r="R3326" s="22">
        <f t="shared" si="1532"/>
        <v>4888.3703391568315</v>
      </c>
      <c r="S3326" s="22">
        <f>VLOOKUP(CONCATENATE($F3326," ",$G3326),AllocFactorMatrix,(S$4+1),FALSE)*$E3329</f>
        <v>171.68982348862556</v>
      </c>
      <c r="T3326" s="22">
        <f>VLOOKUP(CONCATENATE($F3326," ",$G3326),AllocFactorMatrix,(T$4+1),FALSE)*$E3329</f>
        <v>0</v>
      </c>
      <c r="U3326" s="22">
        <f>VLOOKUP(CONCATENATE($F3326," ",$G3326),AllocFactorMatrix,(U$4+1),FALSE)*$E3329</f>
        <v>0</v>
      </c>
      <c r="V3326" s="22">
        <f>VLOOKUP(CONCATENATE($F3326," ",$G3326),AllocFactorMatrix,(V$4+1),FALSE)*$E3329</f>
        <v>0</v>
      </c>
      <c r="W3326" s="22">
        <f t="shared" si="1537"/>
        <v>171.68982348862556</v>
      </c>
      <c r="X3326" s="22">
        <f>VLOOKUP(CONCATENATE($F3326," ",$G3326),AllocFactorMatrix,(X$4+1),FALSE)*$E3329</f>
        <v>1417.9572876828843</v>
      </c>
      <c r="Y3326" s="22">
        <f>VLOOKUP(CONCATENATE($F3326," ",$G3326),AllocFactorMatrix,(Y$4+1),FALSE)*$E3329</f>
        <v>0</v>
      </c>
      <c r="Z3326" s="22">
        <f t="shared" si="1533"/>
        <v>1417.9572876828843</v>
      </c>
      <c r="AA3326" s="22">
        <f>VLOOKUP(CONCATENATE($F3326," ",$G3326),AllocFactorMatrix,(AA$4+1),FALSE)*$E3329</f>
        <v>18.251608835700704</v>
      </c>
      <c r="AB3326" s="22">
        <f>VLOOKUP(CONCATENATE($F3326," ",$G3326),AllocFactorMatrix,(AB$4+1),FALSE)*$E3329</f>
        <v>543.41047797472879</v>
      </c>
      <c r="AC3326" s="22">
        <f>VLOOKUP(CONCATENATE($F3326," ",$G3326),AllocFactorMatrix,(AC$4+1),FALSE)*$E3329</f>
        <v>123.85020281368334</v>
      </c>
    </row>
    <row r="3327" spans="4:29" hidden="1" outlineLevel="1">
      <c r="F3327" s="42" t="str">
        <f>F3329</f>
        <v>RB_GUP-Land_D</v>
      </c>
      <c r="G3327" s="17" t="str">
        <f>$G$13</f>
        <v>ENERGY</v>
      </c>
      <c r="H3327" s="21">
        <f t="shared" si="1536"/>
        <v>0</v>
      </c>
      <c r="I3327" s="22">
        <f>VLOOKUP(CONCATENATE($F3327," ",$G3327),AllocFactorMatrix,(I$4+1),FALSE)*$E3329</f>
        <v>0</v>
      </c>
      <c r="J3327" s="22">
        <f>VLOOKUP(CONCATENATE($F3327," ",$G3327),AllocFactorMatrix,(J$4+1),FALSE)*$E3329</f>
        <v>0</v>
      </c>
      <c r="K3327" s="22">
        <f>VLOOKUP(CONCATENATE($F3327," ",$G3327),AllocFactorMatrix,(K$4+1),FALSE)*$E3329</f>
        <v>0</v>
      </c>
      <c r="L3327" s="22">
        <f>VLOOKUP(CONCATENATE($F3327," ",$G3327),AllocFactorMatrix,(L$4+1),FALSE)*$E3329</f>
        <v>0</v>
      </c>
      <c r="M3327" s="22">
        <f t="shared" si="1531"/>
        <v>0</v>
      </c>
      <c r="N3327" s="22">
        <f>VLOOKUP(CONCATENATE($F3327," ",$G3327),AllocFactorMatrix,(N$4+1),FALSE)*$E3329</f>
        <v>0</v>
      </c>
      <c r="O3327" s="22">
        <f>VLOOKUP(CONCATENATE($F3327," ",$G3327),AllocFactorMatrix,(O$4+1),FALSE)*$E3329</f>
        <v>0</v>
      </c>
      <c r="P3327" s="22">
        <f>VLOOKUP(CONCATENATE($F3327," ",$G3327),AllocFactorMatrix,(P$4+1),FALSE)*$E3329</f>
        <v>0</v>
      </c>
      <c r="Q3327" s="22">
        <f>VLOOKUP(CONCATENATE($F3327," ",$G3327),AllocFactorMatrix,(Q$4+1),FALSE)*$E3329</f>
        <v>0</v>
      </c>
      <c r="R3327" s="22">
        <f t="shared" si="1532"/>
        <v>0</v>
      </c>
      <c r="S3327" s="22">
        <f>VLOOKUP(CONCATENATE($F3327," ",$G3327),AllocFactorMatrix,(S$4+1),FALSE)*$E3329</f>
        <v>0</v>
      </c>
      <c r="T3327" s="22">
        <f>VLOOKUP(CONCATENATE($F3327," ",$G3327),AllocFactorMatrix,(T$4+1),FALSE)*$E3329</f>
        <v>0</v>
      </c>
      <c r="U3327" s="22">
        <f>VLOOKUP(CONCATENATE($F3327," ",$G3327),AllocFactorMatrix,(U$4+1),FALSE)*$E3329</f>
        <v>0</v>
      </c>
      <c r="V3327" s="22">
        <f>VLOOKUP(CONCATENATE($F3327," ",$G3327),AllocFactorMatrix,(V$4+1),FALSE)*$E3329</f>
        <v>0</v>
      </c>
      <c r="W3327" s="22">
        <f t="shared" si="1537"/>
        <v>0</v>
      </c>
      <c r="X3327" s="22">
        <f>VLOOKUP(CONCATENATE($F3327," ",$G3327),AllocFactorMatrix,(X$4+1),FALSE)*$E3329</f>
        <v>0</v>
      </c>
      <c r="Y3327" s="22">
        <f>VLOOKUP(CONCATENATE($F3327," ",$G3327),AllocFactorMatrix,(Y$4+1),FALSE)*$E3329</f>
        <v>0</v>
      </c>
      <c r="Z3327" s="22">
        <f t="shared" si="1533"/>
        <v>0</v>
      </c>
      <c r="AA3327" s="22">
        <f>VLOOKUP(CONCATENATE($F3327," ",$G3327),AllocFactorMatrix,(AA$4+1),FALSE)*$E3329</f>
        <v>0</v>
      </c>
      <c r="AB3327" s="22">
        <f>VLOOKUP(CONCATENATE($F3327," ",$G3327),AllocFactorMatrix,(AB$4+1),FALSE)*$E3329</f>
        <v>0</v>
      </c>
      <c r="AC3327" s="22">
        <f>VLOOKUP(CONCATENATE($F3327," ",$G3327),AllocFactorMatrix,(AC$4+1),FALSE)*$E3329</f>
        <v>0</v>
      </c>
    </row>
    <row r="3328" spans="4:29" hidden="1" outlineLevel="1">
      <c r="F3328" s="42" t="str">
        <f>F3329</f>
        <v>RB_GUP-Land_D</v>
      </c>
      <c r="G3328" s="17" t="str">
        <f>$G$14</f>
        <v>CUSTOMER</v>
      </c>
      <c r="H3328" s="21">
        <f t="shared" si="1536"/>
        <v>640232.68622895796</v>
      </c>
      <c r="I3328" s="22">
        <f>VLOOKUP(CONCATENATE($F3328," ",$G3328),AllocFactorMatrix,(I$4+1),FALSE)*$E3329</f>
        <v>476439.4002334383</v>
      </c>
      <c r="J3328" s="22">
        <f>VLOOKUP(CONCATENATE($F3328," ",$G3328),AllocFactorMatrix,(J$4+1),FALSE)*$E3329</f>
        <v>117241.06514908106</v>
      </c>
      <c r="K3328" s="22">
        <f>VLOOKUP(CONCATENATE($F3328," ",$G3328),AllocFactorMatrix,(K$4+1),FALSE)*$E3329</f>
        <v>1306.1257018534959</v>
      </c>
      <c r="L3328" s="22">
        <f>VLOOKUP(CONCATENATE($F3328," ",$G3328),AllocFactorMatrix,(L$4+1),FALSE)*$E3329</f>
        <v>96.452735031287887</v>
      </c>
      <c r="M3328" s="22">
        <f t="shared" si="1531"/>
        <v>118643.64358596584</v>
      </c>
      <c r="N3328" s="22">
        <f>VLOOKUP(CONCATENATE($F3328," ",$G3328),AllocFactorMatrix,(N$4+1),FALSE)*$E3329</f>
        <v>2182.0486840639546</v>
      </c>
      <c r="O3328" s="22">
        <f>VLOOKUP(CONCATENATE($F3328," ",$G3328),AllocFactorMatrix,(O$4+1),FALSE)*$E3329</f>
        <v>685.65642776181926</v>
      </c>
      <c r="P3328" s="22">
        <f>VLOOKUP(CONCATENATE($F3328," ",$G3328),AllocFactorMatrix,(P$4+1),FALSE)*$E3329</f>
        <v>276.75281463428792</v>
      </c>
      <c r="Q3328" s="22">
        <f>VLOOKUP(CONCATENATE($F3328," ",$G3328),AllocFactorMatrix,(Q$4+1),FALSE)*$E3329</f>
        <v>0</v>
      </c>
      <c r="R3328" s="22">
        <f t="shared" si="1532"/>
        <v>3144.457926460062</v>
      </c>
      <c r="S3328" s="22">
        <f>VLOOKUP(CONCATENATE($F3328," ",$G3328),AllocFactorMatrix,(S$4+1),FALSE)*$E3329</f>
        <v>20.233362534236303</v>
      </c>
      <c r="T3328" s="22">
        <f>VLOOKUP(CONCATENATE($F3328," ",$G3328),AllocFactorMatrix,(T$4+1),FALSE)*$E3329</f>
        <v>503.78376357943205</v>
      </c>
      <c r="U3328" s="22">
        <f>VLOOKUP(CONCATENATE($F3328," ",$G3328),AllocFactorMatrix,(U$4+1),FALSE)*$E3329</f>
        <v>917.30289200090988</v>
      </c>
      <c r="V3328" s="22">
        <f>VLOOKUP(CONCATENATE($F3328," ",$G3328),AllocFactorMatrix,(V$4+1),FALSE)*$E3329</f>
        <v>177.90987794348953</v>
      </c>
      <c r="W3328" s="22">
        <f t="shared" si="1537"/>
        <v>1619.2298960580679</v>
      </c>
      <c r="X3328" s="22">
        <f>VLOOKUP(CONCATENATE($F3328," ",$G3328),AllocFactorMatrix,(X$4+1),FALSE)*$E3329</f>
        <v>698.04628658314675</v>
      </c>
      <c r="Y3328" s="22">
        <f>VLOOKUP(CONCATENATE($F3328," ",$G3328),AllocFactorMatrix,(Y$4+1),FALSE)*$E3329</f>
        <v>8.1346158287687249</v>
      </c>
      <c r="Z3328" s="22">
        <f t="shared" si="1533"/>
        <v>706.18090241191544</v>
      </c>
      <c r="AA3328" s="22">
        <f>VLOOKUP(CONCATENATE($F3328," ",$G3328),AllocFactorMatrix,(AA$4+1),FALSE)*$E3329</f>
        <v>50.043509961303066</v>
      </c>
      <c r="AB3328" s="22">
        <f>VLOOKUP(CONCATENATE($F3328," ",$G3328),AllocFactorMatrix,(AB$4+1),FALSE)*$E3329</f>
        <v>34886.034302707245</v>
      </c>
      <c r="AC3328" s="22">
        <f>VLOOKUP(CONCATENATE($F3328," ",$G3328),AllocFactorMatrix,(AC$4+1),FALSE)*$E3329</f>
        <v>4743.6958719552722</v>
      </c>
    </row>
    <row r="3329" spans="4:29" collapsed="1">
      <c r="D3329" s="39" t="s">
        <v>692</v>
      </c>
      <c r="E3329" s="42">
        <v>966467</v>
      </c>
      <c r="F3329" s="42" t="s">
        <v>551</v>
      </c>
      <c r="G3329" s="17" t="str">
        <f>$G$15</f>
        <v>TOTAL</v>
      </c>
      <c r="H3329" s="21">
        <f t="shared" si="1536"/>
        <v>966466.99999999977</v>
      </c>
      <c r="I3329" s="22">
        <f>VLOOKUP(CONCATENATE($F3329," ",$G3329),AllocFactorMatrix,(I$4+1),FALSE)*$E3329</f>
        <v>700446.35981019482</v>
      </c>
      <c r="J3329" s="22">
        <f>VLOOKUP(CONCATENATE($F3329," ",$G3329),AllocFactorMatrix,(J$4+1),FALSE)*$E3329</f>
        <v>169901.73403992807</v>
      </c>
      <c r="K3329" s="22">
        <f>VLOOKUP(CONCATENATE($F3329," ",$G3329),AllocFactorMatrix,(K$4+1),FALSE)*$E3329</f>
        <v>1812.6665413659707</v>
      </c>
      <c r="L3329" s="22">
        <f>VLOOKUP(CONCATENATE($F3329," ",$G3329),AllocFactorMatrix,(L$4+1),FALSE)*$E3329</f>
        <v>96.452735031287887</v>
      </c>
      <c r="M3329" s="22">
        <f t="shared" si="1531"/>
        <v>171810.85331632532</v>
      </c>
      <c r="N3329" s="22">
        <f>VLOOKUP(CONCATENATE($F3329," ",$G3329),AllocFactorMatrix,(N$4+1),FALSE)*$E3329</f>
        <v>24485.621533164129</v>
      </c>
      <c r="O3329" s="22">
        <f>VLOOKUP(CONCATENATE($F3329," ",$G3329),AllocFactorMatrix,(O$4+1),FALSE)*$E3329</f>
        <v>5474.711599003731</v>
      </c>
      <c r="P3329" s="22">
        <f>VLOOKUP(CONCATENATE($F3329," ",$G3329),AllocFactorMatrix,(P$4+1),FALSE)*$E3329</f>
        <v>276.75281463428792</v>
      </c>
      <c r="Q3329" s="22">
        <f>VLOOKUP(CONCATENATE($F3329," ",$G3329),AllocFactorMatrix,(Q$4+1),FALSE)*$E3329</f>
        <v>0</v>
      </c>
      <c r="R3329" s="22">
        <f t="shared" si="1532"/>
        <v>30237.085946802148</v>
      </c>
      <c r="S3329" s="22">
        <f>VLOOKUP(CONCATENATE($F3329," ",$G3329),AllocFactorMatrix,(S$4+1),FALSE)*$E3329</f>
        <v>938.15805836804998</v>
      </c>
      <c r="T3329" s="22">
        <f>VLOOKUP(CONCATENATE($F3329," ",$G3329),AllocFactorMatrix,(T$4+1),FALSE)*$E3329</f>
        <v>14286.564705421981</v>
      </c>
      <c r="U3329" s="22">
        <f>VLOOKUP(CONCATENATE($F3329," ",$G3329),AllocFactorMatrix,(U$4+1),FALSE)*$E3329</f>
        <v>917.30289200090988</v>
      </c>
      <c r="V3329" s="22">
        <f>VLOOKUP(CONCATENATE($F3329," ",$G3329),AllocFactorMatrix,(V$4+1),FALSE)*$E3329</f>
        <v>177.90987794348953</v>
      </c>
      <c r="W3329" s="22">
        <f t="shared" si="1537"/>
        <v>16319.93553373443</v>
      </c>
      <c r="X3329" s="22">
        <f>VLOOKUP(CONCATENATE($F3329," ",$G3329),AllocFactorMatrix,(X$4+1),FALSE)*$E3329</f>
        <v>7011.1636321029882</v>
      </c>
      <c r="Y3329" s="22">
        <f>VLOOKUP(CONCATENATE($F3329," ",$G3329),AllocFactorMatrix,(Y$4+1),FALSE)*$E3329</f>
        <v>102.15075209290593</v>
      </c>
      <c r="Z3329" s="22">
        <f t="shared" si="1533"/>
        <v>7113.3143841958945</v>
      </c>
      <c r="AA3329" s="22">
        <f>VLOOKUP(CONCATENATE($F3329," ",$G3329),AllocFactorMatrix,(AA$4+1),FALSE)*$E3329</f>
        <v>140.14724527065351</v>
      </c>
      <c r="AB3329" s="22">
        <f>VLOOKUP(CONCATENATE($F3329," ",$G3329),AllocFactorMatrix,(AB$4+1),FALSE)*$E3329</f>
        <v>35512.126976975531</v>
      </c>
      <c r="AC3329" s="22">
        <f>VLOOKUP(CONCATENATE($F3329," ",$G3329),AllocFactorMatrix,(AC$4+1),FALSE)*$E3329</f>
        <v>4887.1767865009097</v>
      </c>
    </row>
    <row r="3330" spans="4:29" hidden="1" outlineLevel="1">
      <c r="F3330" s="42" t="str">
        <f>F3337</f>
        <v>RB_GUP-Land_G</v>
      </c>
      <c r="G3330" s="17" t="str">
        <f>$G$8</f>
        <v>PRODUCTION</v>
      </c>
      <c r="H3330" s="21">
        <f t="shared" ca="1" si="1536"/>
        <v>18892.965101346243</v>
      </c>
      <c r="I3330" s="22">
        <f ca="1">VLOOKUP(CONCATENATE($F3330," ",$G3330),AllocFactorMatrix,(I$4+1),FALSE)*$E3337</f>
        <v>9367.2940153190357</v>
      </c>
      <c r="J3330" s="22">
        <f ca="1">VLOOKUP(CONCATENATE($F3330," ",$G3330),AllocFactorMatrix,(J$4+1),FALSE)*$E3337</f>
        <v>2342.4592746035692</v>
      </c>
      <c r="K3330" s="22">
        <f ca="1">VLOOKUP(CONCATENATE($F3330," ",$G3330),AllocFactorMatrix,(K$4+1),FALSE)*$E3337</f>
        <v>29.687948882220478</v>
      </c>
      <c r="L3330" s="22">
        <f ca="1">VLOOKUP(CONCATENATE($F3330," ",$G3330),AllocFactorMatrix,(L$4+1),FALSE)*$E3337</f>
        <v>1.4858523314418546</v>
      </c>
      <c r="M3330" s="22">
        <f t="shared" ref="M3330:M3337" ca="1" si="1538">SUBTOTAL(9,J3330:L3330)</f>
        <v>2373.6330758172317</v>
      </c>
      <c r="N3330" s="22">
        <f ca="1">VLOOKUP(CONCATENATE($F3330," ",$G3330),AllocFactorMatrix,(N$4+1),FALSE)*$E3337</f>
        <v>1050.939040862163</v>
      </c>
      <c r="O3330" s="22">
        <f ca="1">VLOOKUP(CONCATENATE($F3330," ",$G3330),AllocFactorMatrix,(O$4+1),FALSE)*$E3337</f>
        <v>288.0380525061662</v>
      </c>
      <c r="P3330" s="22">
        <f ca="1">VLOOKUP(CONCATENATE($F3330," ",$G3330),AllocFactorMatrix,(P$4+1),FALSE)*$E3337</f>
        <v>45.83572783332675</v>
      </c>
      <c r="Q3330" s="22">
        <f ca="1">VLOOKUP(CONCATENATE($F3330," ",$G3330),AllocFactorMatrix,(Q$4+1),FALSE)*$E3337</f>
        <v>0</v>
      </c>
      <c r="R3330" s="22">
        <f t="shared" ref="R3330:R3337" ca="1" si="1539">SUBTOTAL(9,N3330:Q3330)</f>
        <v>1384.8128212016559</v>
      </c>
      <c r="S3330" s="22">
        <f ca="1">VLOOKUP(CONCATENATE($F3330," ",$G3330),AllocFactorMatrix,(S$4+1),FALSE)*$E3337</f>
        <v>45.429406267296173</v>
      </c>
      <c r="T3330" s="22">
        <f ca="1">VLOOKUP(CONCATENATE($F3330," ",$G3330),AllocFactorMatrix,(T$4+1),FALSE)*$E3337</f>
        <v>826.73770031076299</v>
      </c>
      <c r="U3330" s="22">
        <f ca="1">VLOOKUP(CONCATENATE($F3330," ",$G3330),AllocFactorMatrix,(U$4+1),FALSE)*$E3337</f>
        <v>4028.314065993321</v>
      </c>
      <c r="V3330" s="22">
        <f ca="1">VLOOKUP(CONCATENATE($F3330," ",$G3330),AllocFactorMatrix,(V$4+1),FALSE)*$E3337</f>
        <v>513.28955817933956</v>
      </c>
      <c r="W3330" s="22">
        <f ca="1">SUBTOTAL(9,S3330:V3330)</f>
        <v>5413.7707307507189</v>
      </c>
      <c r="X3330" s="22">
        <f ca="1">VLOOKUP(CONCATENATE($F3330," ",$G3330),AllocFactorMatrix,(X$4+1),FALSE)*$E3337</f>
        <v>293.92524476567957</v>
      </c>
      <c r="Y3330" s="22">
        <f ca="1">VLOOKUP(CONCATENATE($F3330," ",$G3330),AllocFactorMatrix,(Y$4+1),FALSE)*$E3337</f>
        <v>5.5250863991981198</v>
      </c>
      <c r="Z3330" s="22">
        <f t="shared" ref="Z3330:Z3337" ca="1" si="1540">SUBTOTAL(9,X3330:Y3330)</f>
        <v>299.4503311648777</v>
      </c>
      <c r="AA3330" s="22">
        <f ca="1">VLOOKUP(CONCATENATE($F3330," ",$G3330),AllocFactorMatrix,(AA$4+1),FALSE)*$E3337</f>
        <v>4.2744173900756657</v>
      </c>
      <c r="AB3330" s="22">
        <f ca="1">VLOOKUP(CONCATENATE($F3330," ",$G3330),AllocFactorMatrix,(AB$4+1),FALSE)*$E3337</f>
        <v>40.16800092665212</v>
      </c>
      <c r="AC3330" s="22">
        <f ca="1">VLOOKUP(CONCATENATE($F3330," ",$G3330),AllocFactorMatrix,(AC$4+1),FALSE)*$E3337</f>
        <v>9.5617087760124981</v>
      </c>
    </row>
    <row r="3331" spans="4:29" hidden="1" outlineLevel="1">
      <c r="F3331" s="42" t="str">
        <f>F3337</f>
        <v>RB_GUP-Land_G</v>
      </c>
      <c r="G3331" s="17" t="str">
        <f>$G$9</f>
        <v>BULKTRAN</v>
      </c>
      <c r="H3331" s="21">
        <f t="shared" ca="1" si="1536"/>
        <v>5253.3845233216298</v>
      </c>
      <c r="I3331" s="22">
        <f ca="1">VLOOKUP(CONCATENATE($F3331," ",$G3331),AllocFactorMatrix,(I$4+1),FALSE)*$E3337</f>
        <v>2604.673069658802</v>
      </c>
      <c r="J3331" s="22">
        <f ca="1">VLOOKUP(CONCATENATE($F3331," ",$G3331),AllocFactorMatrix,(J$4+1),FALSE)*$E3337</f>
        <v>651.34505005975495</v>
      </c>
      <c r="K3331" s="22">
        <f ca="1">VLOOKUP(CONCATENATE($F3331," ",$G3331),AllocFactorMatrix,(K$4+1),FALSE)*$E3337</f>
        <v>8.2550415115045421</v>
      </c>
      <c r="L3331" s="22">
        <f ca="1">VLOOKUP(CONCATENATE($F3331," ",$G3331),AllocFactorMatrix,(L$4+1),FALSE)*$E3337</f>
        <v>0.41315662205832077</v>
      </c>
      <c r="M3331" s="22">
        <f t="shared" ca="1" si="1538"/>
        <v>660.01324819331774</v>
      </c>
      <c r="N3331" s="22">
        <f ca="1">VLOOKUP(CONCATENATE($F3331," ",$G3331),AllocFactorMatrix,(N$4+1),FALSE)*$E3337</f>
        <v>292.22447946121144</v>
      </c>
      <c r="O3331" s="22">
        <f ca="1">VLOOKUP(CONCATENATE($F3331," ",$G3331),AllocFactorMatrix,(O$4+1),FALSE)*$E3337</f>
        <v>80.091962222264527</v>
      </c>
      <c r="P3331" s="22">
        <f ca="1">VLOOKUP(CONCATENATE($F3331," ",$G3331),AllocFactorMatrix,(P$4+1),FALSE)*$E3337</f>
        <v>12.745098608032823</v>
      </c>
      <c r="Q3331" s="22">
        <f ca="1">VLOOKUP(CONCATENATE($F3331," ",$G3331),AllocFactorMatrix,(Q$4+1),FALSE)*$E3337</f>
        <v>0</v>
      </c>
      <c r="R3331" s="22">
        <f t="shared" ca="1" si="1539"/>
        <v>385.06154029150883</v>
      </c>
      <c r="S3331" s="22">
        <f ca="1">VLOOKUP(CONCATENATE($F3331," ",$G3331),AllocFactorMatrix,(S$4+1),FALSE)*$E3337</f>
        <v>12.632116690423448</v>
      </c>
      <c r="T3331" s="22">
        <f ca="1">VLOOKUP(CONCATENATE($F3331," ",$G3331),AllocFactorMatrix,(T$4+1),FALSE)*$E3337</f>
        <v>229.88297582519635</v>
      </c>
      <c r="U3331" s="22">
        <f ca="1">VLOOKUP(CONCATENATE($F3331," ",$G3331),AllocFactorMatrix,(U$4+1),FALSE)*$E3337</f>
        <v>1120.1144264994214</v>
      </c>
      <c r="V3331" s="22">
        <f ca="1">VLOOKUP(CONCATENATE($F3331," ",$G3331),AllocFactorMatrix,(V$4+1),FALSE)*$E3337</f>
        <v>142.72547514152708</v>
      </c>
      <c r="W3331" s="22">
        <f t="shared" ref="W3331:W3337" ca="1" si="1541">SUBTOTAL(9,S3331:V3331)</f>
        <v>1505.3549941565684</v>
      </c>
      <c r="X3331" s="22">
        <f ca="1">VLOOKUP(CONCATENATE($F3331," ",$G3331),AllocFactorMatrix,(X$4+1),FALSE)*$E3337</f>
        <v>81.728956973276198</v>
      </c>
      <c r="Y3331" s="22">
        <f ca="1">VLOOKUP(CONCATENATE($F3331," ",$G3331),AllocFactorMatrix,(Y$4+1),FALSE)*$E3337</f>
        <v>1.5363074680900086</v>
      </c>
      <c r="Z3331" s="22">
        <f t="shared" ca="1" si="1540"/>
        <v>83.265264441366213</v>
      </c>
      <c r="AA3331" s="22">
        <f ca="1">VLOOKUP(CONCATENATE($F3331," ",$G3331),AllocFactorMatrix,(AA$4+1),FALSE)*$E3337</f>
        <v>1.1885460033819786</v>
      </c>
      <c r="AB3331" s="22">
        <f ca="1">VLOOKUP(CONCATENATE($F3331," ",$G3331),AllocFactorMatrix,(AB$4+1),FALSE)*$E3337</f>
        <v>11.169128470247653</v>
      </c>
      <c r="AC3331" s="22">
        <f ca="1">VLOOKUP(CONCATENATE($F3331," ",$G3331),AllocFactorMatrix,(AC$4+1),FALSE)*$E3337</f>
        <v>2.6587321064195097</v>
      </c>
    </row>
    <row r="3332" spans="4:29" hidden="1" outlineLevel="1">
      <c r="F3332" s="42" t="str">
        <f>F3337</f>
        <v>RB_GUP-Land_G</v>
      </c>
      <c r="G3332" s="17" t="str">
        <f>$G$10</f>
        <v>SUBTRAN</v>
      </c>
      <c r="H3332" s="21">
        <f t="shared" ca="1" si="1536"/>
        <v>1665.3360394620247</v>
      </c>
      <c r="I3332" s="22">
        <f ca="1">VLOOKUP(CONCATENATE($F3332," ",$G3332),AllocFactorMatrix,(I$4+1),FALSE)*$E3337</f>
        <v>803.62827074954259</v>
      </c>
      <c r="J3332" s="22">
        <f ca="1">VLOOKUP(CONCATENATE($F3332," ",$G3332),AllocFactorMatrix,(J$4+1),FALSE)*$E3337</f>
        <v>200.4999699200246</v>
      </c>
      <c r="K3332" s="22">
        <f ca="1">VLOOKUP(CONCATENATE($F3332," ",$G3332),AllocFactorMatrix,(K$4+1),FALSE)*$E3337</f>
        <v>2.5464683488317306</v>
      </c>
      <c r="L3332" s="22">
        <f ca="1">VLOOKUP(CONCATENATE($F3332," ",$G3332),AllocFactorMatrix,(L$4+1),FALSE)*$E3337</f>
        <v>0.16416681266150931</v>
      </c>
      <c r="M3332" s="22">
        <f t="shared" ca="1" si="1538"/>
        <v>203.21060508151783</v>
      </c>
      <c r="N3332" s="22">
        <f ca="1">VLOOKUP(CONCATENATE($F3332," ",$G3332),AllocFactorMatrix,(N$4+1),FALSE)*$E3337</f>
        <v>89.038484199622104</v>
      </c>
      <c r="O3332" s="22">
        <f ca="1">VLOOKUP(CONCATENATE($F3332," ",$G3332),AllocFactorMatrix,(O$4+1),FALSE)*$E3337</f>
        <v>24.443368980972931</v>
      </c>
      <c r="P3332" s="22">
        <f ca="1">VLOOKUP(CONCATENATE($F3332," ",$G3332),AllocFactorMatrix,(P$4+1),FALSE)*$E3337</f>
        <v>4.9132981623887542</v>
      </c>
      <c r="Q3332" s="22">
        <f ca="1">VLOOKUP(CONCATENATE($F3332," ",$G3332),AllocFactorMatrix,(Q$4+1),FALSE)*$E3337</f>
        <v>0</v>
      </c>
      <c r="R3332" s="22">
        <f t="shared" ca="1" si="1539"/>
        <v>118.39515134298379</v>
      </c>
      <c r="S3332" s="22">
        <f ca="1">VLOOKUP(CONCATENATE($F3332," ",$G3332),AllocFactorMatrix,(S$4+1),FALSE)*$E3337</f>
        <v>3.7731796292524247</v>
      </c>
      <c r="T3332" s="22">
        <f ca="1">VLOOKUP(CONCATENATE($F3332," ",$G3332),AllocFactorMatrix,(T$4+1),FALSE)*$E3337</f>
        <v>70.691086189457465</v>
      </c>
      <c r="U3332" s="22">
        <f ca="1">VLOOKUP(CONCATENATE($F3332," ",$G3332),AllocFactorMatrix,(U$4+1),FALSE)*$E3337</f>
        <v>439.30435075699171</v>
      </c>
      <c r="V3332" s="22">
        <f ca="1">VLOOKUP(CONCATENATE($F3332," ",$G3332),AllocFactorMatrix,(V$4+1),FALSE)*$E3337</f>
        <v>0</v>
      </c>
      <c r="W3332" s="22">
        <f t="shared" ca="1" si="1541"/>
        <v>513.76861657570157</v>
      </c>
      <c r="X3332" s="22">
        <f ca="1">VLOOKUP(CONCATENATE($F3332," ",$G3332),AllocFactorMatrix,(X$4+1),FALSE)*$E3337</f>
        <v>24.974103941381955</v>
      </c>
      <c r="Y3332" s="22">
        <f ca="1">VLOOKUP(CONCATENATE($F3332," ",$G3332),AllocFactorMatrix,(Y$4+1),FALSE)*$E3337</f>
        <v>0.47904890026384794</v>
      </c>
      <c r="Z3332" s="22">
        <f t="shared" ca="1" si="1540"/>
        <v>25.453152841645803</v>
      </c>
      <c r="AA3332" s="22">
        <f ca="1">VLOOKUP(CONCATENATE($F3332," ",$G3332),AllocFactorMatrix,(AA$4+1),FALSE)*$E3337</f>
        <v>0.36436877493766823</v>
      </c>
      <c r="AB3332" s="22">
        <f ca="1">VLOOKUP(CONCATENATE($F3332," ",$G3332),AllocFactorMatrix,(AB$4+1),FALSE)*$E3337</f>
        <v>0.41689334102589359</v>
      </c>
      <c r="AC3332" s="22">
        <f ca="1">VLOOKUP(CONCATENATE($F3332," ",$G3332),AllocFactorMatrix,(AC$4+1),FALSE)*$E3337</f>
        <v>9.8980754663915899E-2</v>
      </c>
    </row>
    <row r="3333" spans="4:29" hidden="1" outlineLevel="1">
      <c r="F3333" s="42" t="str">
        <f>F3337</f>
        <v>RB_GUP-Land_G</v>
      </c>
      <c r="G3333" s="17" t="str">
        <f>$G$11</f>
        <v>DISTPRI</v>
      </c>
      <c r="H3333" s="21">
        <f t="shared" ca="1" si="1536"/>
        <v>2992.5816929455768</v>
      </c>
      <c r="I3333" s="22">
        <f ca="1">VLOOKUP(CONCATENATE($F3333," ",$G3333),AllocFactorMatrix,(I$4+1),FALSE)*$E3337</f>
        <v>1979.3529876673801</v>
      </c>
      <c r="J3333" s="22">
        <f ca="1">VLOOKUP(CONCATENATE($F3333," ",$G3333),AllocFactorMatrix,(J$4+1),FALSE)*$E3337</f>
        <v>491.19342561884338</v>
      </c>
      <c r="K3333" s="22">
        <f ca="1">VLOOKUP(CONCATENATE($F3333," ",$G3333),AllocFactorMatrix,(K$4+1),FALSE)*$E3337</f>
        <v>6.2361441100267223</v>
      </c>
      <c r="L3333" s="22">
        <f ca="1">VLOOKUP(CONCATENATE($F3333," ",$G3333),AllocFactorMatrix,(L$4+1),FALSE)*$E3337</f>
        <v>0</v>
      </c>
      <c r="M3333" s="22">
        <f t="shared" ca="1" si="1538"/>
        <v>497.42956972887009</v>
      </c>
      <c r="N3333" s="22">
        <f ca="1">VLOOKUP(CONCATENATE($F3333," ",$G3333),AllocFactorMatrix,(N$4+1),FALSE)*$E3337</f>
        <v>214.40267809764842</v>
      </c>
      <c r="O3333" s="22">
        <f ca="1">VLOOKUP(CONCATENATE($F3333," ",$G3333),AllocFactorMatrix,(O$4+1),FALSE)*$E3337</f>
        <v>58.959191182841934</v>
      </c>
      <c r="P3333" s="22">
        <f ca="1">VLOOKUP(CONCATENATE($F3333," ",$G3333),AllocFactorMatrix,(P$4+1),FALSE)*$E3337</f>
        <v>0</v>
      </c>
      <c r="Q3333" s="22">
        <f ca="1">VLOOKUP(CONCATENATE($F3333," ",$G3333),AllocFactorMatrix,(Q$4+1),FALSE)*$E3337</f>
        <v>0</v>
      </c>
      <c r="R3333" s="22">
        <f t="shared" ca="1" si="1539"/>
        <v>273.36186928049034</v>
      </c>
      <c r="S3333" s="22">
        <f ca="1">VLOOKUP(CONCATENATE($F3333," ",$G3333),AllocFactorMatrix,(S$4+1),FALSE)*$E3337</f>
        <v>9.1870740537937969</v>
      </c>
      <c r="T3333" s="22">
        <f ca="1">VLOOKUP(CONCATENATE($F3333," ",$G3333),AllocFactorMatrix,(T$4+1),FALSE)*$E3337</f>
        <v>169.68307683341925</v>
      </c>
      <c r="U3333" s="22">
        <f ca="1">VLOOKUP(CONCATENATE($F3333," ",$G3333),AllocFactorMatrix,(U$4+1),FALSE)*$E3337</f>
        <v>0</v>
      </c>
      <c r="V3333" s="22">
        <f ca="1">VLOOKUP(CONCATENATE($F3333," ",$G3333),AllocFactorMatrix,(V$4+1),FALSE)*$E3337</f>
        <v>0</v>
      </c>
      <c r="W3333" s="22">
        <f t="shared" ca="1" si="1541"/>
        <v>178.87015088721304</v>
      </c>
      <c r="X3333" s="22">
        <f ca="1">VLOOKUP(CONCATENATE($F3333," ",$G3333),AllocFactorMatrix,(X$4+1),FALSE)*$E3337</f>
        <v>60.265473543453922</v>
      </c>
      <c r="Y3333" s="22">
        <f ca="1">VLOOKUP(CONCATENATE($F3333," ",$G3333),AllocFactorMatrix,(Y$4+1),FALSE)*$E3337</f>
        <v>1.1574548953947268</v>
      </c>
      <c r="Z3333" s="22">
        <f t="shared" ca="1" si="1540"/>
        <v>61.422928438848651</v>
      </c>
      <c r="AA3333" s="22">
        <f ca="1">VLOOKUP(CONCATENATE($F3333," ",$G3333),AllocFactorMatrix,(AA$4+1),FALSE)*$E3337</f>
        <v>0.88458852741825278</v>
      </c>
      <c r="AB3333" s="22">
        <f ca="1">VLOOKUP(CONCATENATE($F3333," ",$G3333),AllocFactorMatrix,(AB$4+1),FALSE)*$E3337</f>
        <v>1.0179200790925687</v>
      </c>
      <c r="AC3333" s="22">
        <f ca="1">VLOOKUP(CONCATENATE($F3333," ",$G3333),AllocFactorMatrix,(AC$4+1),FALSE)*$E3337</f>
        <v>0.24167833626343152</v>
      </c>
    </row>
    <row r="3334" spans="4:29" hidden="1" outlineLevel="1">
      <c r="F3334" s="42" t="str">
        <f>F3337</f>
        <v>RB_GUP-Land_G</v>
      </c>
      <c r="G3334" s="17" t="str">
        <f>$G$12</f>
        <v>DISTSEC</v>
      </c>
      <c r="H3334" s="21">
        <f t="shared" ca="1" si="1536"/>
        <v>1096.8013775213547</v>
      </c>
      <c r="I3334" s="22">
        <f ca="1">VLOOKUP(CONCATENATE($F3334," ",$G3334),AllocFactorMatrix,(I$4+1),FALSE)*$E3337</f>
        <v>833.9841191173366</v>
      </c>
      <c r="J3334" s="22">
        <f ca="1">VLOOKUP(CONCATENATE($F3334," ",$G3334),AllocFactorMatrix,(J$4+1),FALSE)*$E3337</f>
        <v>168.33375723671566</v>
      </c>
      <c r="K3334" s="22">
        <f ca="1">VLOOKUP(CONCATENATE($F3334," ",$G3334),AllocFactorMatrix,(K$4+1),FALSE)*$E3337</f>
        <v>0</v>
      </c>
      <c r="L3334" s="22">
        <f ca="1">VLOOKUP(CONCATENATE($F3334," ",$G3334),AllocFactorMatrix,(L$4+1),FALSE)*$E3337</f>
        <v>0</v>
      </c>
      <c r="M3334" s="22">
        <f t="shared" ca="1" si="1538"/>
        <v>168.33375723671566</v>
      </c>
      <c r="N3334" s="22">
        <f ca="1">VLOOKUP(CONCATENATE($F3334," ",$G3334),AllocFactorMatrix,(N$4+1),FALSE)*$E3337</f>
        <v>64.475246339801984</v>
      </c>
      <c r="O3334" s="22">
        <f ca="1">VLOOKUP(CONCATENATE($F3334," ",$G3334),AllocFactorMatrix,(O$4+1),FALSE)*$E3337</f>
        <v>0</v>
      </c>
      <c r="P3334" s="22">
        <f ca="1">VLOOKUP(CONCATENATE($F3334," ",$G3334),AllocFactorMatrix,(P$4+1),FALSE)*$E3337</f>
        <v>0</v>
      </c>
      <c r="Q3334" s="22">
        <f ca="1">VLOOKUP(CONCATENATE($F3334," ",$G3334),AllocFactorMatrix,(Q$4+1),FALSE)*$E3337</f>
        <v>0</v>
      </c>
      <c r="R3334" s="22">
        <f t="shared" ca="1" si="1539"/>
        <v>64.475246339801984</v>
      </c>
      <c r="S3334" s="22">
        <f ca="1">VLOOKUP(CONCATENATE($F3334," ",$G3334),AllocFactorMatrix,(S$4+1),FALSE)*$E3337</f>
        <v>2.2645059386755899</v>
      </c>
      <c r="T3334" s="22">
        <f ca="1">VLOOKUP(CONCATENATE($F3334," ",$G3334),AllocFactorMatrix,(T$4+1),FALSE)*$E3337</f>
        <v>0</v>
      </c>
      <c r="U3334" s="22">
        <f ca="1">VLOOKUP(CONCATENATE($F3334," ",$G3334),AllocFactorMatrix,(U$4+1),FALSE)*$E3337</f>
        <v>0</v>
      </c>
      <c r="V3334" s="22">
        <f ca="1">VLOOKUP(CONCATENATE($F3334," ",$G3334),AllocFactorMatrix,(V$4+1),FALSE)*$E3337</f>
        <v>0</v>
      </c>
      <c r="W3334" s="22">
        <f t="shared" ca="1" si="1541"/>
        <v>2.2645059386755899</v>
      </c>
      <c r="X3334" s="22">
        <f ca="1">VLOOKUP(CONCATENATE($F3334," ",$G3334),AllocFactorMatrix,(X$4+1),FALSE)*$E3337</f>
        <v>18.702172519613249</v>
      </c>
      <c r="Y3334" s="22">
        <f ca="1">VLOOKUP(CONCATENATE($F3334," ",$G3334),AllocFactorMatrix,(Y$4+1),FALSE)*$E3337</f>
        <v>0</v>
      </c>
      <c r="Z3334" s="22">
        <f t="shared" ca="1" si="1540"/>
        <v>18.702172519613249</v>
      </c>
      <c r="AA3334" s="22">
        <f ca="1">VLOOKUP(CONCATENATE($F3334," ",$G3334),AllocFactorMatrix,(AA$4+1),FALSE)*$E3337</f>
        <v>0.24072991490707824</v>
      </c>
      <c r="AB3334" s="22">
        <f ca="1">VLOOKUP(CONCATENATE($F3334," ",$G3334),AllocFactorMatrix,(AB$4+1),FALSE)*$E3337</f>
        <v>7.167322031720988</v>
      </c>
      <c r="AC3334" s="22">
        <f ca="1">VLOOKUP(CONCATENATE($F3334," ",$G3334),AllocFactorMatrix,(AC$4+1),FALSE)*$E3337</f>
        <v>1.6335244225837449</v>
      </c>
    </row>
    <row r="3335" spans="4:29" hidden="1" outlineLevel="1">
      <c r="F3335" s="42" t="str">
        <f>F3337</f>
        <v>RB_GUP-Land_G</v>
      </c>
      <c r="G3335" s="17" t="str">
        <f>$G$13</f>
        <v>ENERGY</v>
      </c>
      <c r="H3335" s="21">
        <f t="shared" ca="1" si="1536"/>
        <v>11044.774786692098</v>
      </c>
      <c r="I3335" s="22">
        <f ca="1">VLOOKUP(CONCATENATE($F3335," ",$G3335),AllocFactorMatrix,(I$4+1),FALSE)*$E3337</f>
        <v>4058.0561668255209</v>
      </c>
      <c r="J3335" s="22">
        <f ca="1">VLOOKUP(CONCATENATE($F3335," ",$G3335),AllocFactorMatrix,(J$4+1),FALSE)*$E3337</f>
        <v>1281.8929294331681</v>
      </c>
      <c r="K3335" s="22">
        <f ca="1">VLOOKUP(CONCATENATE($F3335," ",$G3335),AllocFactorMatrix,(K$4+1),FALSE)*$E3337</f>
        <v>16.008994335427619</v>
      </c>
      <c r="L3335" s="22">
        <f ca="1">VLOOKUP(CONCATENATE($F3335," ",$G3335),AllocFactorMatrix,(L$4+1),FALSE)*$E3337</f>
        <v>0.81097929946900327</v>
      </c>
      <c r="M3335" s="22">
        <f t="shared" ca="1" si="1538"/>
        <v>1298.7129030680646</v>
      </c>
      <c r="N3335" s="22">
        <f ca="1">VLOOKUP(CONCATENATE($F3335," ",$G3335),AllocFactorMatrix,(N$4+1),FALSE)*$E3337</f>
        <v>649.46379998273994</v>
      </c>
      <c r="O3335" s="22">
        <f ca="1">VLOOKUP(CONCATENATE($F3335," ",$G3335),AllocFactorMatrix,(O$4+1),FALSE)*$E3337</f>
        <v>175.20823964062083</v>
      </c>
      <c r="P3335" s="22">
        <f ca="1">VLOOKUP(CONCATENATE($F3335," ",$G3335),AllocFactorMatrix,(P$4+1),FALSE)*$E3337</f>
        <v>27.302430135047629</v>
      </c>
      <c r="Q3335" s="22">
        <f ca="1">VLOOKUP(CONCATENATE($F3335," ",$G3335),AllocFactorMatrix,(Q$4+1),FALSE)*$E3337</f>
        <v>0</v>
      </c>
      <c r="R3335" s="22">
        <f t="shared" ca="1" si="1539"/>
        <v>851.97446975840842</v>
      </c>
      <c r="S3335" s="22">
        <f ca="1">VLOOKUP(CONCATENATE($F3335," ",$G3335),AllocFactorMatrix,(S$4+1),FALSE)*$E3337</f>
        <v>32.708187886419488</v>
      </c>
      <c r="T3335" s="22">
        <f ca="1">VLOOKUP(CONCATENATE($F3335," ",$G3335),AllocFactorMatrix,(T$4+1),FALSE)*$E3337</f>
        <v>646.52001234145848</v>
      </c>
      <c r="U3335" s="22">
        <f ca="1">VLOOKUP(CONCATENATE($F3335," ",$G3335),AllocFactorMatrix,(U$4+1),FALSE)*$E3337</f>
        <v>3398.824053710729</v>
      </c>
      <c r="V3335" s="22">
        <f ca="1">VLOOKUP(CONCATENATE($F3335," ",$G3335),AllocFactorMatrix,(V$4+1),FALSE)*$E3337</f>
        <v>475.26720896182178</v>
      </c>
      <c r="W3335" s="22">
        <f t="shared" ca="1" si="1541"/>
        <v>4553.3194629004283</v>
      </c>
      <c r="X3335" s="22">
        <f ca="1">VLOOKUP(CONCATENATE($F3335," ",$G3335),AllocFactorMatrix,(X$4+1),FALSE)*$E3337</f>
        <v>182.6017009565837</v>
      </c>
      <c r="Y3335" s="22">
        <f ca="1">VLOOKUP(CONCATENATE($F3335," ",$G3335),AllocFactorMatrix,(Y$4+1),FALSE)*$E3337</f>
        <v>3.4528451615008646</v>
      </c>
      <c r="Z3335" s="22">
        <f t="shared" ca="1" si="1540"/>
        <v>186.05454611808457</v>
      </c>
      <c r="AA3335" s="22">
        <f ca="1">VLOOKUP(CONCATENATE($F3335," ",$G3335),AllocFactorMatrix,(AA$4+1),FALSE)*$E3337</f>
        <v>3.4441270539561955</v>
      </c>
      <c r="AB3335" s="22">
        <f ca="1">VLOOKUP(CONCATENATE($F3335," ",$G3335),AllocFactorMatrix,(AB$4+1),FALSE)*$E3337</f>
        <v>75.51051571837786</v>
      </c>
      <c r="AC3335" s="22">
        <f ca="1">VLOOKUP(CONCATENATE($F3335," ",$G3335),AllocFactorMatrix,(AC$4+1),FALSE)*$E3337</f>
        <v>17.702595249255815</v>
      </c>
    </row>
    <row r="3336" spans="4:29" hidden="1" outlineLevel="1">
      <c r="F3336" s="42" t="str">
        <f>F3337</f>
        <v>RB_GUP-Land_G</v>
      </c>
      <c r="G3336" s="17" t="str">
        <f>$G$14</f>
        <v>CUSTOMER</v>
      </c>
      <c r="H3336" s="21">
        <f t="shared" ca="1" si="1536"/>
        <v>22091.15647871108</v>
      </c>
      <c r="I3336" s="22">
        <f ca="1">VLOOKUP(CONCATENATE($F3336," ",$G3336),AllocFactorMatrix,(I$4+1),FALSE)*$E3337</f>
        <v>17097.75862865158</v>
      </c>
      <c r="J3336" s="22">
        <f ca="1">VLOOKUP(CONCATENATE($F3336," ",$G3336),AllocFactorMatrix,(J$4+1),FALSE)*$E3337</f>
        <v>4033.9839002237213</v>
      </c>
      <c r="K3336" s="22">
        <f ca="1">VLOOKUP(CONCATENATE($F3336," ",$G3336),AllocFactorMatrix,(K$4+1),FALSE)*$E3337</f>
        <v>41.08148684797893</v>
      </c>
      <c r="L3336" s="22">
        <f ca="1">VLOOKUP(CONCATENATE($F3336," ",$G3336),AllocFactorMatrix,(L$4+1),FALSE)*$E3337</f>
        <v>2.9272577267936102</v>
      </c>
      <c r="M3336" s="22">
        <f t="shared" ca="1" si="1538"/>
        <v>4077.9926447984935</v>
      </c>
      <c r="N3336" s="22">
        <f ca="1">VLOOKUP(CONCATENATE($F3336," ",$G3336),AllocFactorMatrix,(N$4+1),FALSE)*$E3337</f>
        <v>71.78295513032306</v>
      </c>
      <c r="O3336" s="22">
        <f ca="1">VLOOKUP(CONCATENATE($F3336," ",$G3336),AllocFactorMatrix,(O$4+1),FALSE)*$E3337</f>
        <v>22.900348412848693</v>
      </c>
      <c r="P3336" s="22">
        <f ca="1">VLOOKUP(CONCATENATE($F3336," ",$G3336),AllocFactorMatrix,(P$4+1),FALSE)*$E3337</f>
        <v>8.3592315141554128</v>
      </c>
      <c r="Q3336" s="22">
        <f ca="1">VLOOKUP(CONCATENATE($F3336," ",$G3336),AllocFactorMatrix,(Q$4+1),FALSE)*$E3337</f>
        <v>0</v>
      </c>
      <c r="R3336" s="22">
        <f t="shared" ca="1" si="1539"/>
        <v>103.04253505732716</v>
      </c>
      <c r="S3336" s="22">
        <f ca="1">VLOOKUP(CONCATENATE($F3336," ",$G3336),AllocFactorMatrix,(S$4+1),FALSE)*$E3337</f>
        <v>0.68065991245880064</v>
      </c>
      <c r="T3336" s="22">
        <f ca="1">VLOOKUP(CONCATENATE($F3336," ",$G3336),AllocFactorMatrix,(T$4+1),FALSE)*$E3337</f>
        <v>16.468222243527265</v>
      </c>
      <c r="U3336" s="22">
        <f ca="1">VLOOKUP(CONCATENATE($F3336," ",$G3336),AllocFactorMatrix,(U$4+1),FALSE)*$E3337</f>
        <v>27.685257291714635</v>
      </c>
      <c r="V3336" s="22">
        <f ca="1">VLOOKUP(CONCATENATE($F3336," ",$G3336),AllocFactorMatrix,(V$4+1),FALSE)*$E3337</f>
        <v>5.3272954328601907</v>
      </c>
      <c r="W3336" s="22">
        <f t="shared" ca="1" si="1541"/>
        <v>50.16143488056089</v>
      </c>
      <c r="X3336" s="22">
        <f ca="1">VLOOKUP(CONCATENATE($F3336," ",$G3336),AllocFactorMatrix,(X$4+1),FALSE)*$E3337</f>
        <v>23.206319214526651</v>
      </c>
      <c r="Y3336" s="22">
        <f ca="1">VLOOKUP(CONCATENATE($F3336," ",$G3336),AllocFactorMatrix,(Y$4+1),FALSE)*$E3337</f>
        <v>0.27677717916826489</v>
      </c>
      <c r="Z3336" s="22">
        <f t="shared" ca="1" si="1540"/>
        <v>23.483096393694915</v>
      </c>
      <c r="AA3336" s="22">
        <f ca="1">VLOOKUP(CONCATENATE($F3336," ",$G3336),AllocFactorMatrix,(AA$4+1),FALSE)*$E3337</f>
        <v>1.6152449380178102</v>
      </c>
      <c r="AB3336" s="22">
        <f ca="1">VLOOKUP(CONCATENATE($F3336," ",$G3336),AllocFactorMatrix,(AB$4+1),FALSE)*$E3337</f>
        <v>683.090492477765</v>
      </c>
      <c r="AC3336" s="22">
        <f ca="1">VLOOKUP(CONCATENATE($F3336," ",$G3336),AllocFactorMatrix,(AC$4+1),FALSE)*$E3337</f>
        <v>54.012401513638856</v>
      </c>
    </row>
    <row r="3337" spans="4:29" collapsed="1">
      <c r="D3337" s="39" t="s">
        <v>698</v>
      </c>
      <c r="E3337" s="42">
        <f>410291+-347254</f>
        <v>63037</v>
      </c>
      <c r="F3337" s="42" t="s">
        <v>552</v>
      </c>
      <c r="G3337" s="17" t="str">
        <f>$G$15</f>
        <v>TOTAL</v>
      </c>
      <c r="H3337" s="21">
        <f t="shared" ca="1" si="1536"/>
        <v>63037.000000000015</v>
      </c>
      <c r="I3337" s="22">
        <f ca="1">VLOOKUP(CONCATENATE($F3337," ",$G3337),AllocFactorMatrix,(I$4+1),FALSE)*$E3337</f>
        <v>36744.747257989198</v>
      </c>
      <c r="J3337" s="22">
        <f ca="1">VLOOKUP(CONCATENATE($F3337," ",$G3337),AllocFactorMatrix,(J$4+1),FALSE)*$E3337</f>
        <v>9169.708307095796</v>
      </c>
      <c r="K3337" s="22">
        <f ca="1">VLOOKUP(CONCATENATE($F3337," ",$G3337),AllocFactorMatrix,(K$4+1),FALSE)*$E3337</f>
        <v>103.81608403599002</v>
      </c>
      <c r="L3337" s="22">
        <f ca="1">VLOOKUP(CONCATENATE($F3337," ",$G3337),AllocFactorMatrix,(L$4+1),FALSE)*$E3337</f>
        <v>5.8014127924242986</v>
      </c>
      <c r="M3337" s="22">
        <f t="shared" ca="1" si="1538"/>
        <v>9279.32580392421</v>
      </c>
      <c r="N3337" s="22">
        <f ca="1">VLOOKUP(CONCATENATE($F3337," ",$G3337),AllocFactorMatrix,(N$4+1),FALSE)*$E3337</f>
        <v>2432.32668407351</v>
      </c>
      <c r="O3337" s="22">
        <f ca="1">VLOOKUP(CONCATENATE($F3337," ",$G3337),AllocFactorMatrix,(O$4+1),FALSE)*$E3337</f>
        <v>649.64116294571511</v>
      </c>
      <c r="P3337" s="22">
        <f ca="1">VLOOKUP(CONCATENATE($F3337," ",$G3337),AllocFactorMatrix,(P$4+1),FALSE)*$E3337</f>
        <v>99.155786252951373</v>
      </c>
      <c r="Q3337" s="22">
        <f ca="1">VLOOKUP(CONCATENATE($F3337," ",$G3337),AllocFactorMatrix,(Q$4+1),FALSE)*$E3337</f>
        <v>0</v>
      </c>
      <c r="R3337" s="22">
        <f t="shared" ca="1" si="1539"/>
        <v>3181.1236332721764</v>
      </c>
      <c r="S3337" s="22">
        <f ca="1">VLOOKUP(CONCATENATE($F3337," ",$G3337),AllocFactorMatrix,(S$4+1),FALSE)*$E3337</f>
        <v>106.67513037831971</v>
      </c>
      <c r="T3337" s="22">
        <f ca="1">VLOOKUP(CONCATENATE($F3337," ",$G3337),AllocFactorMatrix,(T$4+1),FALSE)*$E3337</f>
        <v>1959.9830737438222</v>
      </c>
      <c r="U3337" s="22">
        <f ca="1">VLOOKUP(CONCATENATE($F3337," ",$G3337),AllocFactorMatrix,(U$4+1),FALSE)*$E3337</f>
        <v>9014.242154252177</v>
      </c>
      <c r="V3337" s="22">
        <f ca="1">VLOOKUP(CONCATENATE($F3337," ",$G3337),AllocFactorMatrix,(V$4+1),FALSE)*$E3337</f>
        <v>1136.6095377155484</v>
      </c>
      <c r="W3337" s="22">
        <f t="shared" ca="1" si="1541"/>
        <v>12217.509896089867</v>
      </c>
      <c r="X3337" s="22">
        <f ca="1">VLOOKUP(CONCATENATE($F3337," ",$G3337),AllocFactorMatrix,(X$4+1),FALSE)*$E3337</f>
        <v>685.40397191451518</v>
      </c>
      <c r="Y3337" s="22">
        <f ca="1">VLOOKUP(CONCATENATE($F3337," ",$G3337),AllocFactorMatrix,(Y$4+1),FALSE)*$E3337</f>
        <v>12.427520003615832</v>
      </c>
      <c r="Z3337" s="22">
        <f t="shared" ca="1" si="1540"/>
        <v>697.83149191813106</v>
      </c>
      <c r="AA3337" s="22">
        <f ca="1">VLOOKUP(CONCATENATE($F3337," ",$G3337),AllocFactorMatrix,(AA$4+1),FALSE)*$E3337</f>
        <v>12.012022602694651</v>
      </c>
      <c r="AB3337" s="22">
        <f ca="1">VLOOKUP(CONCATENATE($F3337," ",$G3337),AllocFactorMatrix,(AB$4+1),FALSE)*$E3337</f>
        <v>818.54027304488204</v>
      </c>
      <c r="AC3337" s="22">
        <f ca="1">VLOOKUP(CONCATENATE($F3337," ",$G3337),AllocFactorMatrix,(AC$4+1),FALSE)*$E3337</f>
        <v>85.909621158837766</v>
      </c>
    </row>
    <row r="3338" spans="4:29" hidden="1" outlineLevel="1">
      <c r="F3338" s="42" t="str">
        <f>F3345</f>
        <v>RB_GUP-Land_P</v>
      </c>
      <c r="G3338" s="17" t="str">
        <f>$G$8</f>
        <v>PRODUCTION</v>
      </c>
      <c r="H3338" s="21">
        <f t="shared" si="1536"/>
        <v>0</v>
      </c>
      <c r="I3338" s="22">
        <f>VLOOKUP(CONCATENATE($F3338," ",$G3338),AllocFactorMatrix,(I$4+1),FALSE)*$E3345</f>
        <v>0</v>
      </c>
      <c r="J3338" s="22">
        <f>VLOOKUP(CONCATENATE($F3338," ",$G3338),AllocFactorMatrix,(J$4+1),FALSE)*$E3345</f>
        <v>0</v>
      </c>
      <c r="K3338" s="22">
        <f>VLOOKUP(CONCATENATE($F3338," ",$G3338),AllocFactorMatrix,(K$4+1),FALSE)*$E3345</f>
        <v>0</v>
      </c>
      <c r="L3338" s="22">
        <f>VLOOKUP(CONCATENATE($F3338," ",$G3338),AllocFactorMatrix,(L$4+1),FALSE)*$E3345</f>
        <v>0</v>
      </c>
      <c r="M3338" s="22">
        <f t="shared" ref="M3338:M3345" si="1542">SUBTOTAL(9,J3338:L3338)</f>
        <v>0</v>
      </c>
      <c r="N3338" s="22">
        <f>VLOOKUP(CONCATENATE($F3338," ",$G3338),AllocFactorMatrix,(N$4+1),FALSE)*$E3345</f>
        <v>0</v>
      </c>
      <c r="O3338" s="22">
        <f>VLOOKUP(CONCATENATE($F3338," ",$G3338),AllocFactorMatrix,(O$4+1),FALSE)*$E3345</f>
        <v>0</v>
      </c>
      <c r="P3338" s="22">
        <f>VLOOKUP(CONCATENATE($F3338," ",$G3338),AllocFactorMatrix,(P$4+1),FALSE)*$E3345</f>
        <v>0</v>
      </c>
      <c r="Q3338" s="22">
        <f>VLOOKUP(CONCATENATE($F3338," ",$G3338),AllocFactorMatrix,(Q$4+1),FALSE)*$E3345</f>
        <v>0</v>
      </c>
      <c r="R3338" s="22">
        <f t="shared" ref="R3338:R3345" si="1543">SUBTOTAL(9,N3338:Q3338)</f>
        <v>0</v>
      </c>
      <c r="S3338" s="22">
        <f>VLOOKUP(CONCATENATE($F3338," ",$G3338),AllocFactorMatrix,(S$4+1),FALSE)*$E3345</f>
        <v>0</v>
      </c>
      <c r="T3338" s="22">
        <f>VLOOKUP(CONCATENATE($F3338," ",$G3338),AllocFactorMatrix,(T$4+1),FALSE)*$E3345</f>
        <v>0</v>
      </c>
      <c r="U3338" s="22">
        <f>VLOOKUP(CONCATENATE($F3338," ",$G3338),AllocFactorMatrix,(U$4+1),FALSE)*$E3345</f>
        <v>0</v>
      </c>
      <c r="V3338" s="22">
        <f>VLOOKUP(CONCATENATE($F3338," ",$G3338),AllocFactorMatrix,(V$4+1),FALSE)*$E3345</f>
        <v>0</v>
      </c>
      <c r="W3338" s="22">
        <f>SUBTOTAL(9,S3338:V3338)</f>
        <v>0</v>
      </c>
      <c r="X3338" s="22">
        <f>VLOOKUP(CONCATENATE($F3338," ",$G3338),AllocFactorMatrix,(X$4+1),FALSE)*$E3345</f>
        <v>0</v>
      </c>
      <c r="Y3338" s="22">
        <f>VLOOKUP(CONCATENATE($F3338," ",$G3338),AllocFactorMatrix,(Y$4+1),FALSE)*$E3345</f>
        <v>0</v>
      </c>
      <c r="Z3338" s="22">
        <f t="shared" ref="Z3338:Z3345" si="1544">SUBTOTAL(9,X3338:Y3338)</f>
        <v>0</v>
      </c>
      <c r="AA3338" s="22">
        <f>VLOOKUP(CONCATENATE($F3338," ",$G3338),AllocFactorMatrix,(AA$4+1),FALSE)*$E3345</f>
        <v>0</v>
      </c>
      <c r="AB3338" s="22">
        <f>VLOOKUP(CONCATENATE($F3338," ",$G3338),AllocFactorMatrix,(AB$4+1),FALSE)*$E3345</f>
        <v>0</v>
      </c>
      <c r="AC3338" s="22">
        <f>VLOOKUP(CONCATENATE($F3338," ",$G3338),AllocFactorMatrix,(AC$4+1),FALSE)*$E3345</f>
        <v>0</v>
      </c>
    </row>
    <row r="3339" spans="4:29" hidden="1" outlineLevel="1">
      <c r="F3339" s="42" t="str">
        <f>F3345</f>
        <v>RB_GUP-Land_P</v>
      </c>
      <c r="G3339" s="17" t="str">
        <f>$G$9</f>
        <v>BULKTRAN</v>
      </c>
      <c r="H3339" s="21">
        <f t="shared" si="1536"/>
        <v>0</v>
      </c>
      <c r="I3339" s="22">
        <f>VLOOKUP(CONCATENATE($F3339," ",$G3339),AllocFactorMatrix,(I$4+1),FALSE)*$E3345</f>
        <v>0</v>
      </c>
      <c r="J3339" s="22">
        <f>VLOOKUP(CONCATENATE($F3339," ",$G3339),AllocFactorMatrix,(J$4+1),FALSE)*$E3345</f>
        <v>0</v>
      </c>
      <c r="K3339" s="22">
        <f>VLOOKUP(CONCATENATE($F3339," ",$G3339),AllocFactorMatrix,(K$4+1),FALSE)*$E3345</f>
        <v>0</v>
      </c>
      <c r="L3339" s="22">
        <f>VLOOKUP(CONCATENATE($F3339," ",$G3339),AllocFactorMatrix,(L$4+1),FALSE)*$E3345</f>
        <v>0</v>
      </c>
      <c r="M3339" s="22">
        <f t="shared" si="1542"/>
        <v>0</v>
      </c>
      <c r="N3339" s="22">
        <f>VLOOKUP(CONCATENATE($F3339," ",$G3339),AllocFactorMatrix,(N$4+1),FALSE)*$E3345</f>
        <v>0</v>
      </c>
      <c r="O3339" s="22">
        <f>VLOOKUP(CONCATENATE($F3339," ",$G3339),AllocFactorMatrix,(O$4+1),FALSE)*$E3345</f>
        <v>0</v>
      </c>
      <c r="P3339" s="22">
        <f>VLOOKUP(CONCATENATE($F3339," ",$G3339),AllocFactorMatrix,(P$4+1),FALSE)*$E3345</f>
        <v>0</v>
      </c>
      <c r="Q3339" s="22">
        <f>VLOOKUP(CONCATENATE($F3339," ",$G3339),AllocFactorMatrix,(Q$4+1),FALSE)*$E3345</f>
        <v>0</v>
      </c>
      <c r="R3339" s="22">
        <f t="shared" si="1543"/>
        <v>0</v>
      </c>
      <c r="S3339" s="22">
        <f>VLOOKUP(CONCATENATE($F3339," ",$G3339),AllocFactorMatrix,(S$4+1),FALSE)*$E3345</f>
        <v>0</v>
      </c>
      <c r="T3339" s="22">
        <f>VLOOKUP(CONCATENATE($F3339," ",$G3339),AllocFactorMatrix,(T$4+1),FALSE)*$E3345</f>
        <v>0</v>
      </c>
      <c r="U3339" s="22">
        <f>VLOOKUP(CONCATENATE($F3339," ",$G3339),AllocFactorMatrix,(U$4+1),FALSE)*$E3345</f>
        <v>0</v>
      </c>
      <c r="V3339" s="22">
        <f>VLOOKUP(CONCATENATE($F3339," ",$G3339),AllocFactorMatrix,(V$4+1),FALSE)*$E3345</f>
        <v>0</v>
      </c>
      <c r="W3339" s="22">
        <f t="shared" ref="W3339:W3345" si="1545">SUBTOTAL(9,S3339:V3339)</f>
        <v>0</v>
      </c>
      <c r="X3339" s="22">
        <f>VLOOKUP(CONCATENATE($F3339," ",$G3339),AllocFactorMatrix,(X$4+1),FALSE)*$E3345</f>
        <v>0</v>
      </c>
      <c r="Y3339" s="22">
        <f>VLOOKUP(CONCATENATE($F3339," ",$G3339),AllocFactorMatrix,(Y$4+1),FALSE)*$E3345</f>
        <v>0</v>
      </c>
      <c r="Z3339" s="22">
        <f t="shared" si="1544"/>
        <v>0</v>
      </c>
      <c r="AA3339" s="22">
        <f>VLOOKUP(CONCATENATE($F3339," ",$G3339),AllocFactorMatrix,(AA$4+1),FALSE)*$E3345</f>
        <v>0</v>
      </c>
      <c r="AB3339" s="22">
        <f>VLOOKUP(CONCATENATE($F3339," ",$G3339),AllocFactorMatrix,(AB$4+1),FALSE)*$E3345</f>
        <v>0</v>
      </c>
      <c r="AC3339" s="22">
        <f>VLOOKUP(CONCATENATE($F3339," ",$G3339),AllocFactorMatrix,(AC$4+1),FALSE)*$E3345</f>
        <v>0</v>
      </c>
    </row>
    <row r="3340" spans="4:29" hidden="1" outlineLevel="1">
      <c r="F3340" s="42" t="str">
        <f>F3345</f>
        <v>RB_GUP-Land_P</v>
      </c>
      <c r="G3340" s="17" t="str">
        <f>$G$10</f>
        <v>SUBTRAN</v>
      </c>
      <c r="H3340" s="21">
        <f t="shared" si="1536"/>
        <v>0</v>
      </c>
      <c r="I3340" s="22">
        <f>VLOOKUP(CONCATENATE($F3340," ",$G3340),AllocFactorMatrix,(I$4+1),FALSE)*$E3345</f>
        <v>0</v>
      </c>
      <c r="J3340" s="22">
        <f>VLOOKUP(CONCATENATE($F3340," ",$G3340),AllocFactorMatrix,(J$4+1),FALSE)*$E3345</f>
        <v>0</v>
      </c>
      <c r="K3340" s="22">
        <f>VLOOKUP(CONCATENATE($F3340," ",$G3340),AllocFactorMatrix,(K$4+1),FALSE)*$E3345</f>
        <v>0</v>
      </c>
      <c r="L3340" s="22">
        <f>VLOOKUP(CONCATENATE($F3340," ",$G3340),AllocFactorMatrix,(L$4+1),FALSE)*$E3345</f>
        <v>0</v>
      </c>
      <c r="M3340" s="22">
        <f t="shared" si="1542"/>
        <v>0</v>
      </c>
      <c r="N3340" s="22">
        <f>VLOOKUP(CONCATENATE($F3340," ",$G3340),AllocFactorMatrix,(N$4+1),FALSE)*$E3345</f>
        <v>0</v>
      </c>
      <c r="O3340" s="22">
        <f>VLOOKUP(CONCATENATE($F3340," ",$G3340),AllocFactorMatrix,(O$4+1),FALSE)*$E3345</f>
        <v>0</v>
      </c>
      <c r="P3340" s="22">
        <f>VLOOKUP(CONCATENATE($F3340," ",$G3340),AllocFactorMatrix,(P$4+1),FALSE)*$E3345</f>
        <v>0</v>
      </c>
      <c r="Q3340" s="22">
        <f>VLOOKUP(CONCATENATE($F3340," ",$G3340),AllocFactorMatrix,(Q$4+1),FALSE)*$E3345</f>
        <v>0</v>
      </c>
      <c r="R3340" s="22">
        <f t="shared" si="1543"/>
        <v>0</v>
      </c>
      <c r="S3340" s="22">
        <f>VLOOKUP(CONCATENATE($F3340," ",$G3340),AllocFactorMatrix,(S$4+1),FALSE)*$E3345</f>
        <v>0</v>
      </c>
      <c r="T3340" s="22">
        <f>VLOOKUP(CONCATENATE($F3340," ",$G3340),AllocFactorMatrix,(T$4+1),FALSE)*$E3345</f>
        <v>0</v>
      </c>
      <c r="U3340" s="22">
        <f>VLOOKUP(CONCATENATE($F3340," ",$G3340),AllocFactorMatrix,(U$4+1),FALSE)*$E3345</f>
        <v>0</v>
      </c>
      <c r="V3340" s="22">
        <f>VLOOKUP(CONCATENATE($F3340," ",$G3340),AllocFactorMatrix,(V$4+1),FALSE)*$E3345</f>
        <v>0</v>
      </c>
      <c r="W3340" s="22">
        <f t="shared" si="1545"/>
        <v>0</v>
      </c>
      <c r="X3340" s="22">
        <f>VLOOKUP(CONCATENATE($F3340," ",$G3340),AllocFactorMatrix,(X$4+1),FALSE)*$E3345</f>
        <v>0</v>
      </c>
      <c r="Y3340" s="22">
        <f>VLOOKUP(CONCATENATE($F3340," ",$G3340),AllocFactorMatrix,(Y$4+1),FALSE)*$E3345</f>
        <v>0</v>
      </c>
      <c r="Z3340" s="22">
        <f t="shared" si="1544"/>
        <v>0</v>
      </c>
      <c r="AA3340" s="22">
        <f>VLOOKUP(CONCATENATE($F3340," ",$G3340),AllocFactorMatrix,(AA$4+1),FALSE)*$E3345</f>
        <v>0</v>
      </c>
      <c r="AB3340" s="22">
        <f>VLOOKUP(CONCATENATE($F3340," ",$G3340),AllocFactorMatrix,(AB$4+1),FALSE)*$E3345</f>
        <v>0</v>
      </c>
      <c r="AC3340" s="22">
        <f>VLOOKUP(CONCATENATE($F3340," ",$G3340),AllocFactorMatrix,(AC$4+1),FALSE)*$E3345</f>
        <v>0</v>
      </c>
    </row>
    <row r="3341" spans="4:29" hidden="1" outlineLevel="1">
      <c r="F3341" s="42" t="str">
        <f>F3345</f>
        <v>RB_GUP-Land_P</v>
      </c>
      <c r="G3341" s="17" t="str">
        <f>$G$11</f>
        <v>DISTPRI</v>
      </c>
      <c r="H3341" s="21">
        <f t="shared" si="1536"/>
        <v>0</v>
      </c>
      <c r="I3341" s="22">
        <f>VLOOKUP(CONCATENATE($F3341," ",$G3341),AllocFactorMatrix,(I$4+1),FALSE)*$E3345</f>
        <v>0</v>
      </c>
      <c r="J3341" s="22">
        <f>VLOOKUP(CONCATENATE($F3341," ",$G3341),AllocFactorMatrix,(J$4+1),FALSE)*$E3345</f>
        <v>0</v>
      </c>
      <c r="K3341" s="22">
        <f>VLOOKUP(CONCATENATE($F3341," ",$G3341),AllocFactorMatrix,(K$4+1),FALSE)*$E3345</f>
        <v>0</v>
      </c>
      <c r="L3341" s="22">
        <f>VLOOKUP(CONCATENATE($F3341," ",$G3341),AllocFactorMatrix,(L$4+1),FALSE)*$E3345</f>
        <v>0</v>
      </c>
      <c r="M3341" s="22">
        <f t="shared" si="1542"/>
        <v>0</v>
      </c>
      <c r="N3341" s="22">
        <f>VLOOKUP(CONCATENATE($F3341," ",$G3341),AllocFactorMatrix,(N$4+1),FALSE)*$E3345</f>
        <v>0</v>
      </c>
      <c r="O3341" s="22">
        <f>VLOOKUP(CONCATENATE($F3341," ",$G3341),AllocFactorMatrix,(O$4+1),FALSE)*$E3345</f>
        <v>0</v>
      </c>
      <c r="P3341" s="22">
        <f>VLOOKUP(CONCATENATE($F3341," ",$G3341),AllocFactorMatrix,(P$4+1),FALSE)*$E3345</f>
        <v>0</v>
      </c>
      <c r="Q3341" s="22">
        <f>VLOOKUP(CONCATENATE($F3341," ",$G3341),AllocFactorMatrix,(Q$4+1),FALSE)*$E3345</f>
        <v>0</v>
      </c>
      <c r="R3341" s="22">
        <f t="shared" si="1543"/>
        <v>0</v>
      </c>
      <c r="S3341" s="22">
        <f>VLOOKUP(CONCATENATE($F3341," ",$G3341),AllocFactorMatrix,(S$4+1),FALSE)*$E3345</f>
        <v>0</v>
      </c>
      <c r="T3341" s="22">
        <f>VLOOKUP(CONCATENATE($F3341," ",$G3341),AllocFactorMatrix,(T$4+1),FALSE)*$E3345</f>
        <v>0</v>
      </c>
      <c r="U3341" s="22">
        <f>VLOOKUP(CONCATENATE($F3341," ",$G3341),AllocFactorMatrix,(U$4+1),FALSE)*$E3345</f>
        <v>0</v>
      </c>
      <c r="V3341" s="22">
        <f>VLOOKUP(CONCATENATE($F3341," ",$G3341),AllocFactorMatrix,(V$4+1),FALSE)*$E3345</f>
        <v>0</v>
      </c>
      <c r="W3341" s="22">
        <f t="shared" si="1545"/>
        <v>0</v>
      </c>
      <c r="X3341" s="22">
        <f>VLOOKUP(CONCATENATE($F3341," ",$G3341),AllocFactorMatrix,(X$4+1),FALSE)*$E3345</f>
        <v>0</v>
      </c>
      <c r="Y3341" s="22">
        <f>VLOOKUP(CONCATENATE($F3341," ",$G3341),AllocFactorMatrix,(Y$4+1),FALSE)*$E3345</f>
        <v>0</v>
      </c>
      <c r="Z3341" s="22">
        <f t="shared" si="1544"/>
        <v>0</v>
      </c>
      <c r="AA3341" s="22">
        <f>VLOOKUP(CONCATENATE($F3341," ",$G3341),AllocFactorMatrix,(AA$4+1),FALSE)*$E3345</f>
        <v>0</v>
      </c>
      <c r="AB3341" s="22">
        <f>VLOOKUP(CONCATENATE($F3341," ",$G3341),AllocFactorMatrix,(AB$4+1),FALSE)*$E3345</f>
        <v>0</v>
      </c>
      <c r="AC3341" s="22">
        <f>VLOOKUP(CONCATENATE($F3341," ",$G3341),AllocFactorMatrix,(AC$4+1),FALSE)*$E3345</f>
        <v>0</v>
      </c>
    </row>
    <row r="3342" spans="4:29" hidden="1" outlineLevel="1">
      <c r="F3342" s="42" t="str">
        <f>F3345</f>
        <v>RB_GUP-Land_P</v>
      </c>
      <c r="G3342" s="17" t="str">
        <f>$G$12</f>
        <v>DISTSEC</v>
      </c>
      <c r="H3342" s="21">
        <f t="shared" si="1536"/>
        <v>0</v>
      </c>
      <c r="I3342" s="22">
        <f>VLOOKUP(CONCATENATE($F3342," ",$G3342),AllocFactorMatrix,(I$4+1),FALSE)*$E3345</f>
        <v>0</v>
      </c>
      <c r="J3342" s="22">
        <f>VLOOKUP(CONCATENATE($F3342," ",$G3342),AllocFactorMatrix,(J$4+1),FALSE)*$E3345</f>
        <v>0</v>
      </c>
      <c r="K3342" s="22">
        <f>VLOOKUP(CONCATENATE($F3342," ",$G3342),AllocFactorMatrix,(K$4+1),FALSE)*$E3345</f>
        <v>0</v>
      </c>
      <c r="L3342" s="22">
        <f>VLOOKUP(CONCATENATE($F3342," ",$G3342),AllocFactorMatrix,(L$4+1),FALSE)*$E3345</f>
        <v>0</v>
      </c>
      <c r="M3342" s="22">
        <f t="shared" si="1542"/>
        <v>0</v>
      </c>
      <c r="N3342" s="22">
        <f>VLOOKUP(CONCATENATE($F3342," ",$G3342),AllocFactorMatrix,(N$4+1),FALSE)*$E3345</f>
        <v>0</v>
      </c>
      <c r="O3342" s="22">
        <f>VLOOKUP(CONCATENATE($F3342," ",$G3342),AllocFactorMatrix,(O$4+1),FALSE)*$E3345</f>
        <v>0</v>
      </c>
      <c r="P3342" s="22">
        <f>VLOOKUP(CONCATENATE($F3342," ",$G3342),AllocFactorMatrix,(P$4+1),FALSE)*$E3345</f>
        <v>0</v>
      </c>
      <c r="Q3342" s="22">
        <f>VLOOKUP(CONCATENATE($F3342," ",$G3342),AllocFactorMatrix,(Q$4+1),FALSE)*$E3345</f>
        <v>0</v>
      </c>
      <c r="R3342" s="22">
        <f t="shared" si="1543"/>
        <v>0</v>
      </c>
      <c r="S3342" s="22">
        <f>VLOOKUP(CONCATENATE($F3342," ",$G3342),AllocFactorMatrix,(S$4+1),FALSE)*$E3345</f>
        <v>0</v>
      </c>
      <c r="T3342" s="22">
        <f>VLOOKUP(CONCATENATE($F3342," ",$G3342),AllocFactorMatrix,(T$4+1),FALSE)*$E3345</f>
        <v>0</v>
      </c>
      <c r="U3342" s="22">
        <f>VLOOKUP(CONCATENATE($F3342," ",$G3342),AllocFactorMatrix,(U$4+1),FALSE)*$E3345</f>
        <v>0</v>
      </c>
      <c r="V3342" s="22">
        <f>VLOOKUP(CONCATENATE($F3342," ",$G3342),AllocFactorMatrix,(V$4+1),FALSE)*$E3345</f>
        <v>0</v>
      </c>
      <c r="W3342" s="22">
        <f t="shared" si="1545"/>
        <v>0</v>
      </c>
      <c r="X3342" s="22">
        <f>VLOOKUP(CONCATENATE($F3342," ",$G3342),AllocFactorMatrix,(X$4+1),FALSE)*$E3345</f>
        <v>0</v>
      </c>
      <c r="Y3342" s="22">
        <f>VLOOKUP(CONCATENATE($F3342," ",$G3342),AllocFactorMatrix,(Y$4+1),FALSE)*$E3345</f>
        <v>0</v>
      </c>
      <c r="Z3342" s="22">
        <f t="shared" si="1544"/>
        <v>0</v>
      </c>
      <c r="AA3342" s="22">
        <f>VLOOKUP(CONCATENATE($F3342," ",$G3342),AllocFactorMatrix,(AA$4+1),FALSE)*$E3345</f>
        <v>0</v>
      </c>
      <c r="AB3342" s="22">
        <f>VLOOKUP(CONCATENATE($F3342," ",$G3342),AllocFactorMatrix,(AB$4+1),FALSE)*$E3345</f>
        <v>0</v>
      </c>
      <c r="AC3342" s="22">
        <f>VLOOKUP(CONCATENATE($F3342," ",$G3342),AllocFactorMatrix,(AC$4+1),FALSE)*$E3345</f>
        <v>0</v>
      </c>
    </row>
    <row r="3343" spans="4:29" hidden="1" outlineLevel="1">
      <c r="F3343" s="42" t="str">
        <f>F3345</f>
        <v>RB_GUP-Land_P</v>
      </c>
      <c r="G3343" s="17" t="str">
        <f>$G$13</f>
        <v>ENERGY</v>
      </c>
      <c r="H3343" s="21">
        <f t="shared" si="1536"/>
        <v>0</v>
      </c>
      <c r="I3343" s="22">
        <f>VLOOKUP(CONCATENATE($F3343," ",$G3343),AllocFactorMatrix,(I$4+1),FALSE)*$E3345</f>
        <v>0</v>
      </c>
      <c r="J3343" s="22">
        <f>VLOOKUP(CONCATENATE($F3343," ",$G3343),AllocFactorMatrix,(J$4+1),FALSE)*$E3345</f>
        <v>0</v>
      </c>
      <c r="K3343" s="22">
        <f>VLOOKUP(CONCATENATE($F3343," ",$G3343),AllocFactorMatrix,(K$4+1),FALSE)*$E3345</f>
        <v>0</v>
      </c>
      <c r="L3343" s="22">
        <f>VLOOKUP(CONCATENATE($F3343," ",$G3343),AllocFactorMatrix,(L$4+1),FALSE)*$E3345</f>
        <v>0</v>
      </c>
      <c r="M3343" s="22">
        <f t="shared" si="1542"/>
        <v>0</v>
      </c>
      <c r="N3343" s="22">
        <f>VLOOKUP(CONCATENATE($F3343," ",$G3343),AllocFactorMatrix,(N$4+1),FALSE)*$E3345</f>
        <v>0</v>
      </c>
      <c r="O3343" s="22">
        <f>VLOOKUP(CONCATENATE($F3343," ",$G3343),AllocFactorMatrix,(O$4+1),FALSE)*$E3345</f>
        <v>0</v>
      </c>
      <c r="P3343" s="22">
        <f>VLOOKUP(CONCATENATE($F3343," ",$G3343),AllocFactorMatrix,(P$4+1),FALSE)*$E3345</f>
        <v>0</v>
      </c>
      <c r="Q3343" s="22">
        <f>VLOOKUP(CONCATENATE($F3343," ",$G3343),AllocFactorMatrix,(Q$4+1),FALSE)*$E3345</f>
        <v>0</v>
      </c>
      <c r="R3343" s="22">
        <f t="shared" si="1543"/>
        <v>0</v>
      </c>
      <c r="S3343" s="22">
        <f>VLOOKUP(CONCATENATE($F3343," ",$G3343),AllocFactorMatrix,(S$4+1),FALSE)*$E3345</f>
        <v>0</v>
      </c>
      <c r="T3343" s="22">
        <f>VLOOKUP(CONCATENATE($F3343," ",$G3343),AllocFactorMatrix,(T$4+1),FALSE)*$E3345</f>
        <v>0</v>
      </c>
      <c r="U3343" s="22">
        <f>VLOOKUP(CONCATENATE($F3343," ",$G3343),AllocFactorMatrix,(U$4+1),FALSE)*$E3345</f>
        <v>0</v>
      </c>
      <c r="V3343" s="22">
        <f>VLOOKUP(CONCATENATE($F3343," ",$G3343),AllocFactorMatrix,(V$4+1),FALSE)*$E3345</f>
        <v>0</v>
      </c>
      <c r="W3343" s="22">
        <f t="shared" si="1545"/>
        <v>0</v>
      </c>
      <c r="X3343" s="22">
        <f>VLOOKUP(CONCATENATE($F3343," ",$G3343),AllocFactorMatrix,(X$4+1),FALSE)*$E3345</f>
        <v>0</v>
      </c>
      <c r="Y3343" s="22">
        <f>VLOOKUP(CONCATENATE($F3343," ",$G3343),AllocFactorMatrix,(Y$4+1),FALSE)*$E3345</f>
        <v>0</v>
      </c>
      <c r="Z3343" s="22">
        <f t="shared" si="1544"/>
        <v>0</v>
      </c>
      <c r="AA3343" s="22">
        <f>VLOOKUP(CONCATENATE($F3343," ",$G3343),AllocFactorMatrix,(AA$4+1),FALSE)*$E3345</f>
        <v>0</v>
      </c>
      <c r="AB3343" s="22">
        <f>VLOOKUP(CONCATENATE($F3343," ",$G3343),AllocFactorMatrix,(AB$4+1),FALSE)*$E3345</f>
        <v>0</v>
      </c>
      <c r="AC3343" s="22">
        <f>VLOOKUP(CONCATENATE($F3343," ",$G3343),AllocFactorMatrix,(AC$4+1),FALSE)*$E3345</f>
        <v>0</v>
      </c>
    </row>
    <row r="3344" spans="4:29" hidden="1" outlineLevel="1">
      <c r="F3344" s="42" t="str">
        <f>F3345</f>
        <v>RB_GUP-Land_P</v>
      </c>
      <c r="G3344" s="17" t="str">
        <f>$G$14</f>
        <v>CUSTOMER</v>
      </c>
      <c r="H3344" s="21">
        <f t="shared" si="1536"/>
        <v>0</v>
      </c>
      <c r="I3344" s="22">
        <f>VLOOKUP(CONCATENATE($F3344," ",$G3344),AllocFactorMatrix,(I$4+1),FALSE)*$E3345</f>
        <v>0</v>
      </c>
      <c r="J3344" s="22">
        <f>VLOOKUP(CONCATENATE($F3344," ",$G3344),AllocFactorMatrix,(J$4+1),FALSE)*$E3345</f>
        <v>0</v>
      </c>
      <c r="K3344" s="22">
        <f>VLOOKUP(CONCATENATE($F3344," ",$G3344),AllocFactorMatrix,(K$4+1),FALSE)*$E3345</f>
        <v>0</v>
      </c>
      <c r="L3344" s="22">
        <f>VLOOKUP(CONCATENATE($F3344," ",$G3344),AllocFactorMatrix,(L$4+1),FALSE)*$E3345</f>
        <v>0</v>
      </c>
      <c r="M3344" s="22">
        <f t="shared" si="1542"/>
        <v>0</v>
      </c>
      <c r="N3344" s="22">
        <f>VLOOKUP(CONCATENATE($F3344," ",$G3344),AllocFactorMatrix,(N$4+1),FALSE)*$E3345</f>
        <v>0</v>
      </c>
      <c r="O3344" s="22">
        <f>VLOOKUP(CONCATENATE($F3344," ",$G3344),AllocFactorMatrix,(O$4+1),FALSE)*$E3345</f>
        <v>0</v>
      </c>
      <c r="P3344" s="22">
        <f>VLOOKUP(CONCATENATE($F3344," ",$G3344),AllocFactorMatrix,(P$4+1),FALSE)*$E3345</f>
        <v>0</v>
      </c>
      <c r="Q3344" s="22">
        <f>VLOOKUP(CONCATENATE($F3344," ",$G3344),AllocFactorMatrix,(Q$4+1),FALSE)*$E3345</f>
        <v>0</v>
      </c>
      <c r="R3344" s="22">
        <f t="shared" si="1543"/>
        <v>0</v>
      </c>
      <c r="S3344" s="22">
        <f>VLOOKUP(CONCATENATE($F3344," ",$G3344),AllocFactorMatrix,(S$4+1),FALSE)*$E3345</f>
        <v>0</v>
      </c>
      <c r="T3344" s="22">
        <f>VLOOKUP(CONCATENATE($F3344," ",$G3344),AllocFactorMatrix,(T$4+1),FALSE)*$E3345</f>
        <v>0</v>
      </c>
      <c r="U3344" s="22">
        <f>VLOOKUP(CONCATENATE($F3344," ",$G3344),AllocFactorMatrix,(U$4+1),FALSE)*$E3345</f>
        <v>0</v>
      </c>
      <c r="V3344" s="22">
        <f>VLOOKUP(CONCATENATE($F3344," ",$G3344),AllocFactorMatrix,(V$4+1),FALSE)*$E3345</f>
        <v>0</v>
      </c>
      <c r="W3344" s="22">
        <f t="shared" si="1545"/>
        <v>0</v>
      </c>
      <c r="X3344" s="22">
        <f>VLOOKUP(CONCATENATE($F3344," ",$G3344),AllocFactorMatrix,(X$4+1),FALSE)*$E3345</f>
        <v>0</v>
      </c>
      <c r="Y3344" s="22">
        <f>VLOOKUP(CONCATENATE($F3344," ",$G3344),AllocFactorMatrix,(Y$4+1),FALSE)*$E3345</f>
        <v>0</v>
      </c>
      <c r="Z3344" s="22">
        <f t="shared" si="1544"/>
        <v>0</v>
      </c>
      <c r="AA3344" s="22">
        <f>VLOOKUP(CONCATENATE($F3344," ",$G3344),AllocFactorMatrix,(AA$4+1),FALSE)*$E3345</f>
        <v>0</v>
      </c>
      <c r="AB3344" s="22">
        <f>VLOOKUP(CONCATENATE($F3344," ",$G3344),AllocFactorMatrix,(AB$4+1),FALSE)*$E3345</f>
        <v>0</v>
      </c>
      <c r="AC3344" s="22">
        <f>VLOOKUP(CONCATENATE($F3344," ",$G3344),AllocFactorMatrix,(AC$4+1),FALSE)*$E3345</f>
        <v>0</v>
      </c>
    </row>
    <row r="3345" spans="4:29" collapsed="1">
      <c r="D3345" s="39"/>
      <c r="E3345" s="42"/>
      <c r="F3345" s="42" t="s">
        <v>549</v>
      </c>
      <c r="G3345" s="17" t="str">
        <f>$G$15</f>
        <v>TOTAL</v>
      </c>
      <c r="H3345" s="21">
        <f t="shared" si="1536"/>
        <v>0</v>
      </c>
      <c r="I3345" s="22">
        <f>VLOOKUP(CONCATENATE($F3345," ",$G3345),AllocFactorMatrix,(I$4+1),FALSE)*$E3345</f>
        <v>0</v>
      </c>
      <c r="J3345" s="22">
        <f>VLOOKUP(CONCATENATE($F3345," ",$G3345),AllocFactorMatrix,(J$4+1),FALSE)*$E3345</f>
        <v>0</v>
      </c>
      <c r="K3345" s="22">
        <f>VLOOKUP(CONCATENATE($F3345," ",$G3345),AllocFactorMatrix,(K$4+1),FALSE)*$E3345</f>
        <v>0</v>
      </c>
      <c r="L3345" s="22">
        <f>VLOOKUP(CONCATENATE($F3345," ",$G3345),AllocFactorMatrix,(L$4+1),FALSE)*$E3345</f>
        <v>0</v>
      </c>
      <c r="M3345" s="22">
        <f t="shared" si="1542"/>
        <v>0</v>
      </c>
      <c r="N3345" s="22">
        <f>VLOOKUP(CONCATENATE($F3345," ",$G3345),AllocFactorMatrix,(N$4+1),FALSE)*$E3345</f>
        <v>0</v>
      </c>
      <c r="O3345" s="22">
        <f>VLOOKUP(CONCATENATE($F3345," ",$G3345),AllocFactorMatrix,(O$4+1),FALSE)*$E3345</f>
        <v>0</v>
      </c>
      <c r="P3345" s="22">
        <f>VLOOKUP(CONCATENATE($F3345," ",$G3345),AllocFactorMatrix,(P$4+1),FALSE)*$E3345</f>
        <v>0</v>
      </c>
      <c r="Q3345" s="22">
        <f>VLOOKUP(CONCATENATE($F3345," ",$G3345),AllocFactorMatrix,(Q$4+1),FALSE)*$E3345</f>
        <v>0</v>
      </c>
      <c r="R3345" s="22">
        <f t="shared" si="1543"/>
        <v>0</v>
      </c>
      <c r="S3345" s="22">
        <f>VLOOKUP(CONCATENATE($F3345," ",$G3345),AllocFactorMatrix,(S$4+1),FALSE)*$E3345</f>
        <v>0</v>
      </c>
      <c r="T3345" s="22">
        <f>VLOOKUP(CONCATENATE($F3345," ",$G3345),AllocFactorMatrix,(T$4+1),FALSE)*$E3345</f>
        <v>0</v>
      </c>
      <c r="U3345" s="22">
        <f>VLOOKUP(CONCATENATE($F3345," ",$G3345),AllocFactorMatrix,(U$4+1),FALSE)*$E3345</f>
        <v>0</v>
      </c>
      <c r="V3345" s="22">
        <f>VLOOKUP(CONCATENATE($F3345," ",$G3345),AllocFactorMatrix,(V$4+1),FALSE)*$E3345</f>
        <v>0</v>
      </c>
      <c r="W3345" s="22">
        <f t="shared" si="1545"/>
        <v>0</v>
      </c>
      <c r="X3345" s="22">
        <f>VLOOKUP(CONCATENATE($F3345," ",$G3345),AllocFactorMatrix,(X$4+1),FALSE)*$E3345</f>
        <v>0</v>
      </c>
      <c r="Y3345" s="22">
        <f>VLOOKUP(CONCATENATE($F3345," ",$G3345),AllocFactorMatrix,(Y$4+1),FALSE)*$E3345</f>
        <v>0</v>
      </c>
      <c r="Z3345" s="22">
        <f t="shared" si="1544"/>
        <v>0</v>
      </c>
      <c r="AA3345" s="22">
        <f>VLOOKUP(CONCATENATE($F3345," ",$G3345),AllocFactorMatrix,(AA$4+1),FALSE)*$E3345</f>
        <v>0</v>
      </c>
      <c r="AB3345" s="22">
        <f>VLOOKUP(CONCATENATE($F3345," ",$G3345),AllocFactorMatrix,(AB$4+1),FALSE)*$E3345</f>
        <v>0</v>
      </c>
      <c r="AC3345" s="22">
        <f>VLOOKUP(CONCATENATE($F3345," ",$G3345),AllocFactorMatrix,(AC$4+1),FALSE)*$E3345</f>
        <v>0</v>
      </c>
    </row>
    <row r="3346" spans="4:29" hidden="1" outlineLevel="1">
      <c r="F3346" s="42" t="str">
        <f>F3353</f>
        <v>PROD_DEMAND</v>
      </c>
      <c r="G3346" s="17" t="str">
        <f>$G$8</f>
        <v>PRODUCTION</v>
      </c>
      <c r="H3346" s="21">
        <f t="shared" si="1536"/>
        <v>0</v>
      </c>
      <c r="I3346" s="22">
        <f>VLOOKUP(CONCATENATE($F3346," ",$G3346),AllocFactorMatrix,(I$4+1),FALSE)*$E3353</f>
        <v>0</v>
      </c>
      <c r="J3346" s="22">
        <f>VLOOKUP(CONCATENATE($F3346," ",$G3346),AllocFactorMatrix,(J$4+1),FALSE)*$E3353</f>
        <v>0</v>
      </c>
      <c r="K3346" s="22">
        <f>VLOOKUP(CONCATENATE($F3346," ",$G3346),AllocFactorMatrix,(K$4+1),FALSE)*$E3353</f>
        <v>0</v>
      </c>
      <c r="L3346" s="22">
        <f>VLOOKUP(CONCATENATE($F3346," ",$G3346),AllocFactorMatrix,(L$4+1),FALSE)*$E3353</f>
        <v>0</v>
      </c>
      <c r="M3346" s="22">
        <f t="shared" ref="M3346:M3353" si="1546">SUBTOTAL(9,J3346:L3346)</f>
        <v>0</v>
      </c>
      <c r="N3346" s="22">
        <f>VLOOKUP(CONCATENATE($F3346," ",$G3346),AllocFactorMatrix,(N$4+1),FALSE)*$E3353</f>
        <v>0</v>
      </c>
      <c r="O3346" s="22">
        <f>VLOOKUP(CONCATENATE($F3346," ",$G3346),AllocFactorMatrix,(O$4+1),FALSE)*$E3353</f>
        <v>0</v>
      </c>
      <c r="P3346" s="22">
        <f>VLOOKUP(CONCATENATE($F3346," ",$G3346),AllocFactorMatrix,(P$4+1),FALSE)*$E3353</f>
        <v>0</v>
      </c>
      <c r="Q3346" s="22">
        <f>VLOOKUP(CONCATENATE($F3346," ",$G3346),AllocFactorMatrix,(Q$4+1),FALSE)*$E3353</f>
        <v>0</v>
      </c>
      <c r="R3346" s="22">
        <f t="shared" ref="R3346:R3353" si="1547">SUBTOTAL(9,N3346:Q3346)</f>
        <v>0</v>
      </c>
      <c r="S3346" s="22">
        <f>VLOOKUP(CONCATENATE($F3346," ",$G3346),AllocFactorMatrix,(S$4+1),FALSE)*$E3353</f>
        <v>0</v>
      </c>
      <c r="T3346" s="22">
        <f>VLOOKUP(CONCATENATE($F3346," ",$G3346),AllocFactorMatrix,(T$4+1),FALSE)*$E3353</f>
        <v>0</v>
      </c>
      <c r="U3346" s="22">
        <f>VLOOKUP(CONCATENATE($F3346," ",$G3346),AllocFactorMatrix,(U$4+1),FALSE)*$E3353</f>
        <v>0</v>
      </c>
      <c r="V3346" s="22">
        <f>VLOOKUP(CONCATENATE($F3346," ",$G3346),AllocFactorMatrix,(V$4+1),FALSE)*$E3353</f>
        <v>0</v>
      </c>
      <c r="W3346" s="22">
        <f>SUBTOTAL(9,S3346:V3346)</f>
        <v>0</v>
      </c>
      <c r="X3346" s="22">
        <f>VLOOKUP(CONCATENATE($F3346," ",$G3346),AllocFactorMatrix,(X$4+1),FALSE)*$E3353</f>
        <v>0</v>
      </c>
      <c r="Y3346" s="22">
        <f>VLOOKUP(CONCATENATE($F3346," ",$G3346),AllocFactorMatrix,(Y$4+1),FALSE)*$E3353</f>
        <v>0</v>
      </c>
      <c r="Z3346" s="22">
        <f t="shared" ref="Z3346:Z3353" si="1548">SUBTOTAL(9,X3346:Y3346)</f>
        <v>0</v>
      </c>
      <c r="AA3346" s="22">
        <f>VLOOKUP(CONCATENATE($F3346," ",$G3346),AllocFactorMatrix,(AA$4+1),FALSE)*$E3353</f>
        <v>0</v>
      </c>
      <c r="AB3346" s="22">
        <f>VLOOKUP(CONCATENATE($F3346," ",$G3346),AllocFactorMatrix,(AB$4+1),FALSE)*$E3353</f>
        <v>0</v>
      </c>
      <c r="AC3346" s="22">
        <f>VLOOKUP(CONCATENATE($F3346," ",$G3346),AllocFactorMatrix,(AC$4+1),FALSE)*$E3353</f>
        <v>0</v>
      </c>
    </row>
    <row r="3347" spans="4:29" hidden="1" outlineLevel="1">
      <c r="F3347" s="42" t="str">
        <f>F3353</f>
        <v>PROD_DEMAND</v>
      </c>
      <c r="G3347" s="17" t="str">
        <f>$G$9</f>
        <v>BULKTRAN</v>
      </c>
      <c r="H3347" s="21">
        <f t="shared" si="1536"/>
        <v>0</v>
      </c>
      <c r="I3347" s="22">
        <f>VLOOKUP(CONCATENATE($F3347," ",$G3347),AllocFactorMatrix,(I$4+1),FALSE)*$E3353</f>
        <v>0</v>
      </c>
      <c r="J3347" s="22">
        <f>VLOOKUP(CONCATENATE($F3347," ",$G3347),AllocFactorMatrix,(J$4+1),FALSE)*$E3353</f>
        <v>0</v>
      </c>
      <c r="K3347" s="22">
        <f>VLOOKUP(CONCATENATE($F3347," ",$G3347),AllocFactorMatrix,(K$4+1),FALSE)*$E3353</f>
        <v>0</v>
      </c>
      <c r="L3347" s="22">
        <f>VLOOKUP(CONCATENATE($F3347," ",$G3347),AllocFactorMatrix,(L$4+1),FALSE)*$E3353</f>
        <v>0</v>
      </c>
      <c r="M3347" s="22">
        <f t="shared" si="1546"/>
        <v>0</v>
      </c>
      <c r="N3347" s="22">
        <f>VLOOKUP(CONCATENATE($F3347," ",$G3347),AllocFactorMatrix,(N$4+1),FALSE)*$E3353</f>
        <v>0</v>
      </c>
      <c r="O3347" s="22">
        <f>VLOOKUP(CONCATENATE($F3347," ",$G3347),AllocFactorMatrix,(O$4+1),FALSE)*$E3353</f>
        <v>0</v>
      </c>
      <c r="P3347" s="22">
        <f>VLOOKUP(CONCATENATE($F3347," ",$G3347),AllocFactorMatrix,(P$4+1),FALSE)*$E3353</f>
        <v>0</v>
      </c>
      <c r="Q3347" s="22">
        <f>VLOOKUP(CONCATENATE($F3347," ",$G3347),AllocFactorMatrix,(Q$4+1),FALSE)*$E3353</f>
        <v>0</v>
      </c>
      <c r="R3347" s="22">
        <f t="shared" si="1547"/>
        <v>0</v>
      </c>
      <c r="S3347" s="22">
        <f>VLOOKUP(CONCATENATE($F3347," ",$G3347),AllocFactorMatrix,(S$4+1),FALSE)*$E3353</f>
        <v>0</v>
      </c>
      <c r="T3347" s="22">
        <f>VLOOKUP(CONCATENATE($F3347," ",$G3347),AllocFactorMatrix,(T$4+1),FALSE)*$E3353</f>
        <v>0</v>
      </c>
      <c r="U3347" s="22">
        <f>VLOOKUP(CONCATENATE($F3347," ",$G3347),AllocFactorMatrix,(U$4+1),FALSE)*$E3353</f>
        <v>0</v>
      </c>
      <c r="V3347" s="22">
        <f>VLOOKUP(CONCATENATE($F3347," ",$G3347),AllocFactorMatrix,(V$4+1),FALSE)*$E3353</f>
        <v>0</v>
      </c>
      <c r="W3347" s="22">
        <f t="shared" ref="W3347:W3353" si="1549">SUBTOTAL(9,S3347:V3347)</f>
        <v>0</v>
      </c>
      <c r="X3347" s="22">
        <f>VLOOKUP(CONCATENATE($F3347," ",$G3347),AllocFactorMatrix,(X$4+1),FALSE)*$E3353</f>
        <v>0</v>
      </c>
      <c r="Y3347" s="22">
        <f>VLOOKUP(CONCATENATE($F3347," ",$G3347),AllocFactorMatrix,(Y$4+1),FALSE)*$E3353</f>
        <v>0</v>
      </c>
      <c r="Z3347" s="22">
        <f t="shared" si="1548"/>
        <v>0</v>
      </c>
      <c r="AA3347" s="22">
        <f>VLOOKUP(CONCATENATE($F3347," ",$G3347),AllocFactorMatrix,(AA$4+1),FALSE)*$E3353</f>
        <v>0</v>
      </c>
      <c r="AB3347" s="22">
        <f>VLOOKUP(CONCATENATE($F3347," ",$G3347),AllocFactorMatrix,(AB$4+1),FALSE)*$E3353</f>
        <v>0</v>
      </c>
      <c r="AC3347" s="22">
        <f>VLOOKUP(CONCATENATE($F3347," ",$G3347),AllocFactorMatrix,(AC$4+1),FALSE)*$E3353</f>
        <v>0</v>
      </c>
    </row>
    <row r="3348" spans="4:29" hidden="1" outlineLevel="1">
      <c r="F3348" s="42" t="str">
        <f>F3353</f>
        <v>PROD_DEMAND</v>
      </c>
      <c r="G3348" s="17" t="str">
        <f>$G$10</f>
        <v>SUBTRAN</v>
      </c>
      <c r="H3348" s="21">
        <f t="shared" si="1536"/>
        <v>0</v>
      </c>
      <c r="I3348" s="22">
        <f>VLOOKUP(CONCATENATE($F3348," ",$G3348),AllocFactorMatrix,(I$4+1),FALSE)*$E3353</f>
        <v>0</v>
      </c>
      <c r="J3348" s="22">
        <f>VLOOKUP(CONCATENATE($F3348," ",$G3348),AllocFactorMatrix,(J$4+1),FALSE)*$E3353</f>
        <v>0</v>
      </c>
      <c r="K3348" s="22">
        <f>VLOOKUP(CONCATENATE($F3348," ",$G3348),AllocFactorMatrix,(K$4+1),FALSE)*$E3353</f>
        <v>0</v>
      </c>
      <c r="L3348" s="22">
        <f>VLOOKUP(CONCATENATE($F3348," ",$G3348),AllocFactorMatrix,(L$4+1),FALSE)*$E3353</f>
        <v>0</v>
      </c>
      <c r="M3348" s="22">
        <f t="shared" si="1546"/>
        <v>0</v>
      </c>
      <c r="N3348" s="22">
        <f>VLOOKUP(CONCATENATE($F3348," ",$G3348),AllocFactorMatrix,(N$4+1),FALSE)*$E3353</f>
        <v>0</v>
      </c>
      <c r="O3348" s="22">
        <f>VLOOKUP(CONCATENATE($F3348," ",$G3348),AllocFactorMatrix,(O$4+1),FALSE)*$E3353</f>
        <v>0</v>
      </c>
      <c r="P3348" s="22">
        <f>VLOOKUP(CONCATENATE($F3348," ",$G3348),AllocFactorMatrix,(P$4+1),FALSE)*$E3353</f>
        <v>0</v>
      </c>
      <c r="Q3348" s="22">
        <f>VLOOKUP(CONCATENATE($F3348," ",$G3348),AllocFactorMatrix,(Q$4+1),FALSE)*$E3353</f>
        <v>0</v>
      </c>
      <c r="R3348" s="22">
        <f t="shared" si="1547"/>
        <v>0</v>
      </c>
      <c r="S3348" s="22">
        <f>VLOOKUP(CONCATENATE($F3348," ",$G3348),AllocFactorMatrix,(S$4+1),FALSE)*$E3353</f>
        <v>0</v>
      </c>
      <c r="T3348" s="22">
        <f>VLOOKUP(CONCATENATE($F3348," ",$G3348),AllocFactorMatrix,(T$4+1),FALSE)*$E3353</f>
        <v>0</v>
      </c>
      <c r="U3348" s="22">
        <f>VLOOKUP(CONCATENATE($F3348," ",$G3348),AllocFactorMatrix,(U$4+1),FALSE)*$E3353</f>
        <v>0</v>
      </c>
      <c r="V3348" s="22">
        <f>VLOOKUP(CONCATENATE($F3348," ",$G3348),AllocFactorMatrix,(V$4+1),FALSE)*$E3353</f>
        <v>0</v>
      </c>
      <c r="W3348" s="22">
        <f t="shared" si="1549"/>
        <v>0</v>
      </c>
      <c r="X3348" s="22">
        <f>VLOOKUP(CONCATENATE($F3348," ",$G3348),AllocFactorMatrix,(X$4+1),FALSE)*$E3353</f>
        <v>0</v>
      </c>
      <c r="Y3348" s="22">
        <f>VLOOKUP(CONCATENATE($F3348," ",$G3348),AllocFactorMatrix,(Y$4+1),FALSE)*$E3353</f>
        <v>0</v>
      </c>
      <c r="Z3348" s="22">
        <f t="shared" si="1548"/>
        <v>0</v>
      </c>
      <c r="AA3348" s="22">
        <f>VLOOKUP(CONCATENATE($F3348," ",$G3348),AllocFactorMatrix,(AA$4+1),FALSE)*$E3353</f>
        <v>0</v>
      </c>
      <c r="AB3348" s="22">
        <f>VLOOKUP(CONCATENATE($F3348," ",$G3348),AllocFactorMatrix,(AB$4+1),FALSE)*$E3353</f>
        <v>0</v>
      </c>
      <c r="AC3348" s="22">
        <f>VLOOKUP(CONCATENATE($F3348," ",$G3348),AllocFactorMatrix,(AC$4+1),FALSE)*$E3353</f>
        <v>0</v>
      </c>
    </row>
    <row r="3349" spans="4:29" hidden="1" outlineLevel="1">
      <c r="F3349" s="42" t="str">
        <f>F3353</f>
        <v>PROD_DEMAND</v>
      </c>
      <c r="G3349" s="17" t="str">
        <f>$G$11</f>
        <v>DISTPRI</v>
      </c>
      <c r="H3349" s="21">
        <f t="shared" si="1536"/>
        <v>0</v>
      </c>
      <c r="I3349" s="22">
        <f>VLOOKUP(CONCATENATE($F3349," ",$G3349),AllocFactorMatrix,(I$4+1),FALSE)*$E3353</f>
        <v>0</v>
      </c>
      <c r="J3349" s="22">
        <f>VLOOKUP(CONCATENATE($F3349," ",$G3349),AllocFactorMatrix,(J$4+1),FALSE)*$E3353</f>
        <v>0</v>
      </c>
      <c r="K3349" s="22">
        <f>VLOOKUP(CONCATENATE($F3349," ",$G3349),AllocFactorMatrix,(K$4+1),FALSE)*$E3353</f>
        <v>0</v>
      </c>
      <c r="L3349" s="22">
        <f>VLOOKUP(CONCATENATE($F3349," ",$G3349),AllocFactorMatrix,(L$4+1),FALSE)*$E3353</f>
        <v>0</v>
      </c>
      <c r="M3349" s="22">
        <f t="shared" si="1546"/>
        <v>0</v>
      </c>
      <c r="N3349" s="22">
        <f>VLOOKUP(CONCATENATE($F3349," ",$G3349),AllocFactorMatrix,(N$4+1),FALSE)*$E3353</f>
        <v>0</v>
      </c>
      <c r="O3349" s="22">
        <f>VLOOKUP(CONCATENATE($F3349," ",$G3349),AllocFactorMatrix,(O$4+1),FALSE)*$E3353</f>
        <v>0</v>
      </c>
      <c r="P3349" s="22">
        <f>VLOOKUP(CONCATENATE($F3349," ",$G3349),AllocFactorMatrix,(P$4+1),FALSE)*$E3353</f>
        <v>0</v>
      </c>
      <c r="Q3349" s="22">
        <f>VLOOKUP(CONCATENATE($F3349," ",$G3349),AllocFactorMatrix,(Q$4+1),FALSE)*$E3353</f>
        <v>0</v>
      </c>
      <c r="R3349" s="22">
        <f t="shared" si="1547"/>
        <v>0</v>
      </c>
      <c r="S3349" s="22">
        <f>VLOOKUP(CONCATENATE($F3349," ",$G3349),AllocFactorMatrix,(S$4+1),FALSE)*$E3353</f>
        <v>0</v>
      </c>
      <c r="T3349" s="22">
        <f>VLOOKUP(CONCATENATE($F3349," ",$G3349),AllocFactorMatrix,(T$4+1),FALSE)*$E3353</f>
        <v>0</v>
      </c>
      <c r="U3349" s="22">
        <f>VLOOKUP(CONCATENATE($F3349," ",$G3349),AllocFactorMatrix,(U$4+1),FALSE)*$E3353</f>
        <v>0</v>
      </c>
      <c r="V3349" s="22">
        <f>VLOOKUP(CONCATENATE($F3349," ",$G3349),AllocFactorMatrix,(V$4+1),FALSE)*$E3353</f>
        <v>0</v>
      </c>
      <c r="W3349" s="22">
        <f t="shared" si="1549"/>
        <v>0</v>
      </c>
      <c r="X3349" s="22">
        <f>VLOOKUP(CONCATENATE($F3349," ",$G3349),AllocFactorMatrix,(X$4+1),FALSE)*$E3353</f>
        <v>0</v>
      </c>
      <c r="Y3349" s="22">
        <f>VLOOKUP(CONCATENATE($F3349," ",$G3349),AllocFactorMatrix,(Y$4+1),FALSE)*$E3353</f>
        <v>0</v>
      </c>
      <c r="Z3349" s="22">
        <f t="shared" si="1548"/>
        <v>0</v>
      </c>
      <c r="AA3349" s="22">
        <f>VLOOKUP(CONCATENATE($F3349," ",$G3349),AllocFactorMatrix,(AA$4+1),FALSE)*$E3353</f>
        <v>0</v>
      </c>
      <c r="AB3349" s="22">
        <f>VLOOKUP(CONCATENATE($F3349," ",$G3349),AllocFactorMatrix,(AB$4+1),FALSE)*$E3353</f>
        <v>0</v>
      </c>
      <c r="AC3349" s="22">
        <f>VLOOKUP(CONCATENATE($F3349," ",$G3349),AllocFactorMatrix,(AC$4+1),FALSE)*$E3353</f>
        <v>0</v>
      </c>
    </row>
    <row r="3350" spans="4:29" hidden="1" outlineLevel="1">
      <c r="F3350" s="42" t="str">
        <f>F3353</f>
        <v>PROD_DEMAND</v>
      </c>
      <c r="G3350" s="17" t="str">
        <f>$G$12</f>
        <v>DISTSEC</v>
      </c>
      <c r="H3350" s="21">
        <f t="shared" si="1536"/>
        <v>0</v>
      </c>
      <c r="I3350" s="22">
        <f>VLOOKUP(CONCATENATE($F3350," ",$G3350),AllocFactorMatrix,(I$4+1),FALSE)*$E3353</f>
        <v>0</v>
      </c>
      <c r="J3350" s="22">
        <f>VLOOKUP(CONCATENATE($F3350," ",$G3350),AllocFactorMatrix,(J$4+1),FALSE)*$E3353</f>
        <v>0</v>
      </c>
      <c r="K3350" s="22">
        <f>VLOOKUP(CONCATENATE($F3350," ",$G3350),AllocFactorMatrix,(K$4+1),FALSE)*$E3353</f>
        <v>0</v>
      </c>
      <c r="L3350" s="22">
        <f>VLOOKUP(CONCATENATE($F3350," ",$G3350),AllocFactorMatrix,(L$4+1),FALSE)*$E3353</f>
        <v>0</v>
      </c>
      <c r="M3350" s="22">
        <f t="shared" si="1546"/>
        <v>0</v>
      </c>
      <c r="N3350" s="22">
        <f>VLOOKUP(CONCATENATE($F3350," ",$G3350),AllocFactorMatrix,(N$4+1),FALSE)*$E3353</f>
        <v>0</v>
      </c>
      <c r="O3350" s="22">
        <f>VLOOKUP(CONCATENATE($F3350," ",$G3350),AllocFactorMatrix,(O$4+1),FALSE)*$E3353</f>
        <v>0</v>
      </c>
      <c r="P3350" s="22">
        <f>VLOOKUP(CONCATENATE($F3350," ",$G3350),AllocFactorMatrix,(P$4+1),FALSE)*$E3353</f>
        <v>0</v>
      </c>
      <c r="Q3350" s="22">
        <f>VLOOKUP(CONCATENATE($F3350," ",$G3350),AllocFactorMatrix,(Q$4+1),FALSE)*$E3353</f>
        <v>0</v>
      </c>
      <c r="R3350" s="22">
        <f t="shared" si="1547"/>
        <v>0</v>
      </c>
      <c r="S3350" s="22">
        <f>VLOOKUP(CONCATENATE($F3350," ",$G3350),AllocFactorMatrix,(S$4+1),FALSE)*$E3353</f>
        <v>0</v>
      </c>
      <c r="T3350" s="22">
        <f>VLOOKUP(CONCATENATE($F3350," ",$G3350),AllocFactorMatrix,(T$4+1),FALSE)*$E3353</f>
        <v>0</v>
      </c>
      <c r="U3350" s="22">
        <f>VLOOKUP(CONCATENATE($F3350," ",$G3350),AllocFactorMatrix,(U$4+1),FALSE)*$E3353</f>
        <v>0</v>
      </c>
      <c r="V3350" s="22">
        <f>VLOOKUP(CONCATENATE($F3350," ",$G3350),AllocFactorMatrix,(V$4+1),FALSE)*$E3353</f>
        <v>0</v>
      </c>
      <c r="W3350" s="22">
        <f t="shared" si="1549"/>
        <v>0</v>
      </c>
      <c r="X3350" s="22">
        <f>VLOOKUP(CONCATENATE($F3350," ",$G3350),AllocFactorMatrix,(X$4+1),FALSE)*$E3353</f>
        <v>0</v>
      </c>
      <c r="Y3350" s="22">
        <f>VLOOKUP(CONCATENATE($F3350," ",$G3350),AllocFactorMatrix,(Y$4+1),FALSE)*$E3353</f>
        <v>0</v>
      </c>
      <c r="Z3350" s="22">
        <f t="shared" si="1548"/>
        <v>0</v>
      </c>
      <c r="AA3350" s="22">
        <f>VLOOKUP(CONCATENATE($F3350," ",$G3350),AllocFactorMatrix,(AA$4+1),FALSE)*$E3353</f>
        <v>0</v>
      </c>
      <c r="AB3350" s="22">
        <f>VLOOKUP(CONCATENATE($F3350," ",$G3350),AllocFactorMatrix,(AB$4+1),FALSE)*$E3353</f>
        <v>0</v>
      </c>
      <c r="AC3350" s="22">
        <f>VLOOKUP(CONCATENATE($F3350," ",$G3350),AllocFactorMatrix,(AC$4+1),FALSE)*$E3353</f>
        <v>0</v>
      </c>
    </row>
    <row r="3351" spans="4:29" hidden="1" outlineLevel="1">
      <c r="F3351" s="42" t="str">
        <f>F3353</f>
        <v>PROD_DEMAND</v>
      </c>
      <c r="G3351" s="17" t="str">
        <f>$G$13</f>
        <v>ENERGY</v>
      </c>
      <c r="H3351" s="21">
        <f t="shared" si="1536"/>
        <v>0</v>
      </c>
      <c r="I3351" s="22">
        <f>VLOOKUP(CONCATENATE($F3351," ",$G3351),AllocFactorMatrix,(I$4+1),FALSE)*$E3353</f>
        <v>0</v>
      </c>
      <c r="J3351" s="22">
        <f>VLOOKUP(CONCATENATE($F3351," ",$G3351),AllocFactorMatrix,(J$4+1),FALSE)*$E3353</f>
        <v>0</v>
      </c>
      <c r="K3351" s="22">
        <f>VLOOKUP(CONCATENATE($F3351," ",$G3351),AllocFactorMatrix,(K$4+1),FALSE)*$E3353</f>
        <v>0</v>
      </c>
      <c r="L3351" s="22">
        <f>VLOOKUP(CONCATENATE($F3351," ",$G3351),AllocFactorMatrix,(L$4+1),FALSE)*$E3353</f>
        <v>0</v>
      </c>
      <c r="M3351" s="22">
        <f t="shared" si="1546"/>
        <v>0</v>
      </c>
      <c r="N3351" s="22">
        <f>VLOOKUP(CONCATENATE($F3351," ",$G3351),AllocFactorMatrix,(N$4+1),FALSE)*$E3353</f>
        <v>0</v>
      </c>
      <c r="O3351" s="22">
        <f>VLOOKUP(CONCATENATE($F3351," ",$G3351),AllocFactorMatrix,(O$4+1),FALSE)*$E3353</f>
        <v>0</v>
      </c>
      <c r="P3351" s="22">
        <f>VLOOKUP(CONCATENATE($F3351," ",$G3351),AllocFactorMatrix,(P$4+1),FALSE)*$E3353</f>
        <v>0</v>
      </c>
      <c r="Q3351" s="22">
        <f>VLOOKUP(CONCATENATE($F3351," ",$G3351),AllocFactorMatrix,(Q$4+1),FALSE)*$E3353</f>
        <v>0</v>
      </c>
      <c r="R3351" s="22">
        <f t="shared" si="1547"/>
        <v>0</v>
      </c>
      <c r="S3351" s="22">
        <f>VLOOKUP(CONCATENATE($F3351," ",$G3351),AllocFactorMatrix,(S$4+1),FALSE)*$E3353</f>
        <v>0</v>
      </c>
      <c r="T3351" s="22">
        <f>VLOOKUP(CONCATENATE($F3351," ",$G3351),AllocFactorMatrix,(T$4+1),FALSE)*$E3353</f>
        <v>0</v>
      </c>
      <c r="U3351" s="22">
        <f>VLOOKUP(CONCATENATE($F3351," ",$G3351),AllocFactorMatrix,(U$4+1),FALSE)*$E3353</f>
        <v>0</v>
      </c>
      <c r="V3351" s="22">
        <f>VLOOKUP(CONCATENATE($F3351," ",$G3351),AllocFactorMatrix,(V$4+1),FALSE)*$E3353</f>
        <v>0</v>
      </c>
      <c r="W3351" s="22">
        <f t="shared" si="1549"/>
        <v>0</v>
      </c>
      <c r="X3351" s="22">
        <f>VLOOKUP(CONCATENATE($F3351," ",$G3351),AllocFactorMatrix,(X$4+1),FALSE)*$E3353</f>
        <v>0</v>
      </c>
      <c r="Y3351" s="22">
        <f>VLOOKUP(CONCATENATE($F3351," ",$G3351),AllocFactorMatrix,(Y$4+1),FALSE)*$E3353</f>
        <v>0</v>
      </c>
      <c r="Z3351" s="22">
        <f t="shared" si="1548"/>
        <v>0</v>
      </c>
      <c r="AA3351" s="22">
        <f>VLOOKUP(CONCATENATE($F3351," ",$G3351),AllocFactorMatrix,(AA$4+1),FALSE)*$E3353</f>
        <v>0</v>
      </c>
      <c r="AB3351" s="22">
        <f>VLOOKUP(CONCATENATE($F3351," ",$G3351),AllocFactorMatrix,(AB$4+1),FALSE)*$E3353</f>
        <v>0</v>
      </c>
      <c r="AC3351" s="22">
        <f>VLOOKUP(CONCATENATE($F3351," ",$G3351),AllocFactorMatrix,(AC$4+1),FALSE)*$E3353</f>
        <v>0</v>
      </c>
    </row>
    <row r="3352" spans="4:29" hidden="1" outlineLevel="1">
      <c r="F3352" s="42" t="str">
        <f>F3353</f>
        <v>PROD_DEMAND</v>
      </c>
      <c r="G3352" s="17" t="str">
        <f>$G$14</f>
        <v>CUSTOMER</v>
      </c>
      <c r="H3352" s="21">
        <f t="shared" si="1536"/>
        <v>0</v>
      </c>
      <c r="I3352" s="22">
        <f>VLOOKUP(CONCATENATE($F3352," ",$G3352),AllocFactorMatrix,(I$4+1),FALSE)*$E3353</f>
        <v>0</v>
      </c>
      <c r="J3352" s="22">
        <f>VLOOKUP(CONCATENATE($F3352," ",$G3352),AllocFactorMatrix,(J$4+1),FALSE)*$E3353</f>
        <v>0</v>
      </c>
      <c r="K3352" s="22">
        <f>VLOOKUP(CONCATENATE($F3352," ",$G3352),AllocFactorMatrix,(K$4+1),FALSE)*$E3353</f>
        <v>0</v>
      </c>
      <c r="L3352" s="22">
        <f>VLOOKUP(CONCATENATE($F3352," ",$G3352),AllocFactorMatrix,(L$4+1),FALSE)*$E3353</f>
        <v>0</v>
      </c>
      <c r="M3352" s="22">
        <f t="shared" si="1546"/>
        <v>0</v>
      </c>
      <c r="N3352" s="22">
        <f>VLOOKUP(CONCATENATE($F3352," ",$G3352),AllocFactorMatrix,(N$4+1),FALSE)*$E3353</f>
        <v>0</v>
      </c>
      <c r="O3352" s="22">
        <f>VLOOKUP(CONCATENATE($F3352," ",$G3352),AllocFactorMatrix,(O$4+1),FALSE)*$E3353</f>
        <v>0</v>
      </c>
      <c r="P3352" s="22">
        <f>VLOOKUP(CONCATENATE($F3352," ",$G3352),AllocFactorMatrix,(P$4+1),FALSE)*$E3353</f>
        <v>0</v>
      </c>
      <c r="Q3352" s="22">
        <f>VLOOKUP(CONCATENATE($F3352," ",$G3352),AllocFactorMatrix,(Q$4+1),FALSE)*$E3353</f>
        <v>0</v>
      </c>
      <c r="R3352" s="22">
        <f t="shared" si="1547"/>
        <v>0</v>
      </c>
      <c r="S3352" s="22">
        <f>VLOOKUP(CONCATENATE($F3352," ",$G3352),AllocFactorMatrix,(S$4+1),FALSE)*$E3353</f>
        <v>0</v>
      </c>
      <c r="T3352" s="22">
        <f>VLOOKUP(CONCATENATE($F3352," ",$G3352),AllocFactorMatrix,(T$4+1),FALSE)*$E3353</f>
        <v>0</v>
      </c>
      <c r="U3352" s="22">
        <f>VLOOKUP(CONCATENATE($F3352," ",$G3352),AllocFactorMatrix,(U$4+1),FALSE)*$E3353</f>
        <v>0</v>
      </c>
      <c r="V3352" s="22">
        <f>VLOOKUP(CONCATENATE($F3352," ",$G3352),AllocFactorMatrix,(V$4+1),FALSE)*$E3353</f>
        <v>0</v>
      </c>
      <c r="W3352" s="22">
        <f t="shared" si="1549"/>
        <v>0</v>
      </c>
      <c r="X3352" s="22">
        <f>VLOOKUP(CONCATENATE($F3352," ",$G3352),AllocFactorMatrix,(X$4+1),FALSE)*$E3353</f>
        <v>0</v>
      </c>
      <c r="Y3352" s="22">
        <f>VLOOKUP(CONCATENATE($F3352," ",$G3352),AllocFactorMatrix,(Y$4+1),FALSE)*$E3353</f>
        <v>0</v>
      </c>
      <c r="Z3352" s="22">
        <f t="shared" si="1548"/>
        <v>0</v>
      </c>
      <c r="AA3352" s="22">
        <f>VLOOKUP(CONCATENATE($F3352," ",$G3352),AllocFactorMatrix,(AA$4+1),FALSE)*$E3353</f>
        <v>0</v>
      </c>
      <c r="AB3352" s="22">
        <f>VLOOKUP(CONCATENATE($F3352," ",$G3352),AllocFactorMatrix,(AB$4+1),FALSE)*$E3353</f>
        <v>0</v>
      </c>
      <c r="AC3352" s="22">
        <f>VLOOKUP(CONCATENATE($F3352," ",$G3352),AllocFactorMatrix,(AC$4+1),FALSE)*$E3353</f>
        <v>0</v>
      </c>
    </row>
    <row r="3353" spans="4:29" collapsed="1">
      <c r="D3353" s="39"/>
      <c r="E3353" s="42"/>
      <c r="F3353" s="42" t="s">
        <v>29</v>
      </c>
      <c r="G3353" s="17" t="str">
        <f>$G$15</f>
        <v>TOTAL</v>
      </c>
      <c r="H3353" s="21">
        <f t="shared" si="1536"/>
        <v>0</v>
      </c>
      <c r="I3353" s="22">
        <f>VLOOKUP(CONCATENATE($F3353," ",$G3353),AllocFactorMatrix,(I$4+1),FALSE)*$E3353</f>
        <v>0</v>
      </c>
      <c r="J3353" s="22">
        <f>VLOOKUP(CONCATENATE($F3353," ",$G3353),AllocFactorMatrix,(J$4+1),FALSE)*$E3353</f>
        <v>0</v>
      </c>
      <c r="K3353" s="22">
        <f>VLOOKUP(CONCATENATE($F3353," ",$G3353),AllocFactorMatrix,(K$4+1),FALSE)*$E3353</f>
        <v>0</v>
      </c>
      <c r="L3353" s="22">
        <f>VLOOKUP(CONCATENATE($F3353," ",$G3353),AllocFactorMatrix,(L$4+1),FALSE)*$E3353</f>
        <v>0</v>
      </c>
      <c r="M3353" s="22">
        <f t="shared" si="1546"/>
        <v>0</v>
      </c>
      <c r="N3353" s="22">
        <f>VLOOKUP(CONCATENATE($F3353," ",$G3353),AllocFactorMatrix,(N$4+1),FALSE)*$E3353</f>
        <v>0</v>
      </c>
      <c r="O3353" s="22">
        <f>VLOOKUP(CONCATENATE($F3353," ",$G3353),AllocFactorMatrix,(O$4+1),FALSE)*$E3353</f>
        <v>0</v>
      </c>
      <c r="P3353" s="22">
        <f>VLOOKUP(CONCATENATE($F3353," ",$G3353),AllocFactorMatrix,(P$4+1),FALSE)*$E3353</f>
        <v>0</v>
      </c>
      <c r="Q3353" s="22">
        <f>VLOOKUP(CONCATENATE($F3353," ",$G3353),AllocFactorMatrix,(Q$4+1),FALSE)*$E3353</f>
        <v>0</v>
      </c>
      <c r="R3353" s="22">
        <f t="shared" si="1547"/>
        <v>0</v>
      </c>
      <c r="S3353" s="22">
        <f>VLOOKUP(CONCATENATE($F3353," ",$G3353),AllocFactorMatrix,(S$4+1),FALSE)*$E3353</f>
        <v>0</v>
      </c>
      <c r="T3353" s="22">
        <f>VLOOKUP(CONCATENATE($F3353," ",$G3353),AllocFactorMatrix,(T$4+1),FALSE)*$E3353</f>
        <v>0</v>
      </c>
      <c r="U3353" s="22">
        <f>VLOOKUP(CONCATENATE($F3353," ",$G3353),AllocFactorMatrix,(U$4+1),FALSE)*$E3353</f>
        <v>0</v>
      </c>
      <c r="V3353" s="22">
        <f>VLOOKUP(CONCATENATE($F3353," ",$G3353),AllocFactorMatrix,(V$4+1),FALSE)*$E3353</f>
        <v>0</v>
      </c>
      <c r="W3353" s="22">
        <f t="shared" si="1549"/>
        <v>0</v>
      </c>
      <c r="X3353" s="22">
        <f>VLOOKUP(CONCATENATE($F3353," ",$G3353),AllocFactorMatrix,(X$4+1),FALSE)*$E3353</f>
        <v>0</v>
      </c>
      <c r="Y3353" s="22">
        <f>VLOOKUP(CONCATENATE($F3353," ",$G3353),AllocFactorMatrix,(Y$4+1),FALSE)*$E3353</f>
        <v>0</v>
      </c>
      <c r="Z3353" s="22">
        <f t="shared" si="1548"/>
        <v>0</v>
      </c>
      <c r="AA3353" s="22">
        <f>VLOOKUP(CONCATENATE($F3353," ",$G3353),AllocFactorMatrix,(AA$4+1),FALSE)*$E3353</f>
        <v>0</v>
      </c>
      <c r="AB3353" s="22">
        <f>VLOOKUP(CONCATENATE($F3353," ",$G3353),AllocFactorMatrix,(AB$4+1),FALSE)*$E3353</f>
        <v>0</v>
      </c>
      <c r="AC3353" s="22">
        <f>VLOOKUP(CONCATENATE($F3353," ",$G3353),AllocFactorMatrix,(AC$4+1),FALSE)*$E3353</f>
        <v>0</v>
      </c>
    </row>
    <row r="3355" spans="4:29" hidden="1" outlineLevel="1">
      <c r="E3355" s="19"/>
      <c r="F3355" s="42"/>
      <c r="G3355" s="17" t="str">
        <f>$G$8</f>
        <v>PRODUCTION</v>
      </c>
      <c r="H3355" s="19">
        <f t="shared" ref="H3355:AC3355" ca="1" si="1550">+H3250+H3290+H3282+H3234+H3242+H3258+H3330+H3338+H3346+H3298+H3266+H3274+H3322+H3314+H3306</f>
        <v>808350.8549158501</v>
      </c>
      <c r="I3355" s="19">
        <f t="shared" ca="1" si="1550"/>
        <v>400787.28166346421</v>
      </c>
      <c r="J3355" s="19">
        <f t="shared" ca="1" si="1550"/>
        <v>100224.02238473596</v>
      </c>
      <c r="K3355" s="19">
        <f t="shared" ca="1" si="1550"/>
        <v>1270.2230026313318</v>
      </c>
      <c r="L3355" s="19">
        <f t="shared" ca="1" si="1550"/>
        <v>63.573398667536011</v>
      </c>
      <c r="M3355" s="19">
        <f t="shared" ca="1" si="1550"/>
        <v>101557.81878603483</v>
      </c>
      <c r="N3355" s="19">
        <f t="shared" ca="1" si="1550"/>
        <v>44965.280335210009</v>
      </c>
      <c r="O3355" s="19">
        <f t="shared" ca="1" si="1550"/>
        <v>12323.941993364744</v>
      </c>
      <c r="P3355" s="19">
        <f t="shared" ca="1" si="1550"/>
        <v>1961.118838732192</v>
      </c>
      <c r="Q3355" s="19">
        <f t="shared" ca="1" si="1550"/>
        <v>0</v>
      </c>
      <c r="R3355" s="19">
        <f t="shared" ca="1" si="1550"/>
        <v>59250.34116730695</v>
      </c>
      <c r="S3355" s="19">
        <f t="shared" ca="1" si="1550"/>
        <v>1943.7340405541545</v>
      </c>
      <c r="T3355" s="19">
        <f t="shared" ca="1" si="1550"/>
        <v>35372.643904886514</v>
      </c>
      <c r="U3355" s="19">
        <f t="shared" ca="1" si="1550"/>
        <v>172354.68872396363</v>
      </c>
      <c r="V3355" s="19">
        <f t="shared" ca="1" si="1550"/>
        <v>21961.510591266742</v>
      </c>
      <c r="W3355" s="19">
        <f t="shared" ca="1" si="1550"/>
        <v>231632.57726067107</v>
      </c>
      <c r="X3355" s="19">
        <f t="shared" ca="1" si="1550"/>
        <v>12575.83029520112</v>
      </c>
      <c r="Y3355" s="19">
        <f t="shared" ca="1" si="1550"/>
        <v>236.39530853510604</v>
      </c>
      <c r="Z3355" s="19">
        <f t="shared" ca="1" si="1550"/>
        <v>12812.225603736226</v>
      </c>
      <c r="AA3355" s="19">
        <f t="shared" ca="1" si="1550"/>
        <v>182.8844193063502</v>
      </c>
      <c r="AB3355" s="19">
        <f t="shared" ca="1" si="1550"/>
        <v>1718.6205402457524</v>
      </c>
      <c r="AC3355" s="19">
        <f t="shared" ca="1" si="1550"/>
        <v>409.10547508476293</v>
      </c>
    </row>
    <row r="3356" spans="4:29" hidden="1" outlineLevel="1">
      <c r="E3356" s="19"/>
      <c r="F3356" s="42"/>
      <c r="G3356" s="17" t="str">
        <f>$G$9</f>
        <v>BULKTRAN</v>
      </c>
      <c r="H3356" s="19">
        <f t="shared" ref="H3356:AC3356" ca="1" si="1551">+H3251+H3291+H3283+H3235+H3243+H3259+H3331+H3339+H3347+H3299+H3267+H3275+H3323+H3315+H3307</f>
        <v>303677.07416085445</v>
      </c>
      <c r="I3356" s="19">
        <f t="shared" ca="1" si="1551"/>
        <v>150565.69596764163</v>
      </c>
      <c r="J3356" s="19">
        <f t="shared" ca="1" si="1551"/>
        <v>37651.643087081218</v>
      </c>
      <c r="K3356" s="19">
        <f t="shared" ca="1" si="1551"/>
        <v>477.19081711251897</v>
      </c>
      <c r="L3356" s="19">
        <f t="shared" ca="1" si="1551"/>
        <v>23.882926064114365</v>
      </c>
      <c r="M3356" s="19">
        <f t="shared" ca="1" si="1551"/>
        <v>38152.71683025785</v>
      </c>
      <c r="N3356" s="19">
        <f t="shared" ca="1" si="1551"/>
        <v>16892.324277235602</v>
      </c>
      <c r="O3356" s="19">
        <f t="shared" ca="1" si="1551"/>
        <v>4629.7948767094313</v>
      </c>
      <c r="P3356" s="19">
        <f t="shared" ca="1" si="1551"/>
        <v>736.74299644295047</v>
      </c>
      <c r="Q3356" s="19">
        <f t="shared" ca="1" si="1551"/>
        <v>0</v>
      </c>
      <c r="R3356" s="19">
        <f t="shared" ca="1" si="1551"/>
        <v>22258.862150387984</v>
      </c>
      <c r="S3356" s="19">
        <f t="shared" ca="1" si="1551"/>
        <v>730.21196525336507</v>
      </c>
      <c r="T3356" s="19">
        <f t="shared" ca="1" si="1551"/>
        <v>13288.612167655769</v>
      </c>
      <c r="U3356" s="19">
        <f t="shared" ca="1" si="1551"/>
        <v>64749.319273060835</v>
      </c>
      <c r="V3356" s="19">
        <f t="shared" ca="1" si="1551"/>
        <v>8250.3868709370763</v>
      </c>
      <c r="W3356" s="19">
        <f t="shared" ca="1" si="1551"/>
        <v>87018.530276907055</v>
      </c>
      <c r="X3356" s="19">
        <f t="shared" ca="1" si="1551"/>
        <v>4724.4229729770814</v>
      </c>
      <c r="Y3356" s="19">
        <f t="shared" ca="1" si="1551"/>
        <v>88.807768563276397</v>
      </c>
      <c r="Z3356" s="19">
        <f t="shared" ca="1" si="1551"/>
        <v>4813.2307415403575</v>
      </c>
      <c r="AA3356" s="19">
        <f t="shared" ca="1" si="1551"/>
        <v>68.705074073733527</v>
      </c>
      <c r="AB3356" s="19">
        <f t="shared" ca="1" si="1551"/>
        <v>645.6424881358073</v>
      </c>
      <c r="AC3356" s="19">
        <f t="shared" ca="1" si="1551"/>
        <v>153.69063190990263</v>
      </c>
    </row>
    <row r="3357" spans="4:29" hidden="1" outlineLevel="1">
      <c r="E3357" s="19"/>
      <c r="F3357" s="42"/>
      <c r="G3357" s="17" t="str">
        <f>$G$10</f>
        <v>SUBTRAN</v>
      </c>
      <c r="H3357" s="19">
        <f t="shared" ref="H3357:AC3357" ca="1" si="1552">+H3252+H3292+H3284+H3236+H3244+H3260+H3332+H3340+H3348+H3300+H3268+H3276+H3324+H3316+H3308</f>
        <v>104552.8479122749</v>
      </c>
      <c r="I3357" s="19">
        <f t="shared" ca="1" si="1552"/>
        <v>50453.255306252991</v>
      </c>
      <c r="J3357" s="19">
        <f t="shared" ca="1" si="1552"/>
        <v>12587.755482812921</v>
      </c>
      <c r="K3357" s="19">
        <f t="shared" ca="1" si="1552"/>
        <v>159.87194877187281</v>
      </c>
      <c r="L3357" s="19">
        <f t="shared" ca="1" si="1552"/>
        <v>10.306693297760175</v>
      </c>
      <c r="M3357" s="19">
        <f t="shared" ca="1" si="1552"/>
        <v>12757.934124882553</v>
      </c>
      <c r="N3357" s="19">
        <f t="shared" ca="1" si="1552"/>
        <v>5589.9991811081518</v>
      </c>
      <c r="O3357" s="19">
        <f t="shared" ca="1" si="1552"/>
        <v>1534.599491617837</v>
      </c>
      <c r="P3357" s="19">
        <f t="shared" ca="1" si="1552"/>
        <v>308.46586115186642</v>
      </c>
      <c r="Q3357" s="19">
        <f t="shared" ca="1" si="1552"/>
        <v>0</v>
      </c>
      <c r="R3357" s="19">
        <f t="shared" ca="1" si="1552"/>
        <v>7433.064533877855</v>
      </c>
      <c r="S3357" s="19">
        <f t="shared" ca="1" si="1552"/>
        <v>236.88713063002189</v>
      </c>
      <c r="T3357" s="19">
        <f t="shared" ca="1" si="1552"/>
        <v>4438.1159165374665</v>
      </c>
      <c r="U3357" s="19">
        <f t="shared" ca="1" si="1552"/>
        <v>27580.332067234944</v>
      </c>
      <c r="V3357" s="19">
        <f t="shared" ca="1" si="1552"/>
        <v>0</v>
      </c>
      <c r="W3357" s="19">
        <f t="shared" ca="1" si="1552"/>
        <v>32255.335114402431</v>
      </c>
      <c r="X3357" s="19">
        <f t="shared" ca="1" si="1552"/>
        <v>1567.920004885116</v>
      </c>
      <c r="Y3357" s="19">
        <f t="shared" ca="1" si="1552"/>
        <v>30.075567708249856</v>
      </c>
      <c r="Z3357" s="19">
        <f t="shared" ca="1" si="1552"/>
        <v>1597.9955725933658</v>
      </c>
      <c r="AA3357" s="19">
        <f t="shared" ca="1" si="1552"/>
        <v>22.875739314659029</v>
      </c>
      <c r="AB3357" s="19">
        <f t="shared" ca="1" si="1552"/>
        <v>26.173327813166832</v>
      </c>
      <c r="AC3357" s="19">
        <f t="shared" ca="1" si="1552"/>
        <v>6.2141931378376301</v>
      </c>
    </row>
    <row r="3358" spans="4:29" hidden="1" outlineLevel="1">
      <c r="E3358" s="19"/>
      <c r="F3358" s="42"/>
      <c r="G3358" s="17" t="str">
        <f>$G$11</f>
        <v>DISTPRI</v>
      </c>
      <c r="H3358" s="19">
        <f t="shared" ref="H3358:AC3358" ca="1" si="1553">+H3253+H3293+H3285+H3237+H3245+H3261+H3333+H3341+H3349+H3301+H3269+H3277+H3325+H3317+H3309</f>
        <v>197781.30050137895</v>
      </c>
      <c r="I3358" s="19">
        <f t="shared" ca="1" si="1553"/>
        <v>130816.48162687728</v>
      </c>
      <c r="J3358" s="19">
        <f t="shared" ca="1" si="1553"/>
        <v>32463.232247136832</v>
      </c>
      <c r="K3358" s="19">
        <f t="shared" ca="1" si="1553"/>
        <v>412.15004927102916</v>
      </c>
      <c r="L3358" s="19">
        <f t="shared" ca="1" si="1553"/>
        <v>0</v>
      </c>
      <c r="M3358" s="19">
        <f t="shared" ca="1" si="1553"/>
        <v>32875.382296407864</v>
      </c>
      <c r="N3358" s="19">
        <f t="shared" ca="1" si="1553"/>
        <v>14169.985937256952</v>
      </c>
      <c r="O3358" s="19">
        <f t="shared" ca="1" si="1553"/>
        <v>3896.6440034504276</v>
      </c>
      <c r="P3358" s="19">
        <f t="shared" ca="1" si="1553"/>
        <v>0</v>
      </c>
      <c r="Q3358" s="19">
        <f t="shared" ca="1" si="1553"/>
        <v>0</v>
      </c>
      <c r="R3358" s="19">
        <f t="shared" ca="1" si="1553"/>
        <v>18066.629940707378</v>
      </c>
      <c r="S3358" s="19">
        <f t="shared" ca="1" si="1553"/>
        <v>607.17856372813731</v>
      </c>
      <c r="T3358" s="19">
        <f t="shared" ca="1" si="1553"/>
        <v>11214.44393257517</v>
      </c>
      <c r="U3358" s="19">
        <f t="shared" ca="1" si="1553"/>
        <v>0</v>
      </c>
      <c r="V3358" s="19">
        <f t="shared" ca="1" si="1553"/>
        <v>0</v>
      </c>
      <c r="W3358" s="19">
        <f t="shared" ca="1" si="1553"/>
        <v>11821.622496303307</v>
      </c>
      <c r="X3358" s="19">
        <f t="shared" ca="1" si="1553"/>
        <v>3982.9768927790246</v>
      </c>
      <c r="Y3358" s="19">
        <f t="shared" ca="1" si="1553"/>
        <v>76.496803753928418</v>
      </c>
      <c r="Z3358" s="19">
        <f t="shared" ca="1" si="1553"/>
        <v>4059.473696532953</v>
      </c>
      <c r="AA3358" s="19">
        <f t="shared" ca="1" si="1553"/>
        <v>58.462921755420737</v>
      </c>
      <c r="AB3358" s="19">
        <f t="shared" ca="1" si="1553"/>
        <v>67.274874241187888</v>
      </c>
      <c r="AC3358" s="19">
        <f t="shared" ca="1" si="1553"/>
        <v>15.972648553544552</v>
      </c>
    </row>
    <row r="3359" spans="4:29" hidden="1" outlineLevel="1">
      <c r="E3359" s="19"/>
      <c r="F3359" s="42"/>
      <c r="G3359" s="17" t="str">
        <f>$G$12</f>
        <v>DISTSEC</v>
      </c>
      <c r="H3359" s="19">
        <f t="shared" ref="H3359:AC3359" ca="1" si="1554">+H3254+H3294+H3286+H3238+H3246+H3262+H3334+H3342+H3350+H3302+H3270+H3278+H3326+H3318+H3310</f>
        <v>66904.985071521078</v>
      </c>
      <c r="I3359" s="19">
        <f t="shared" ca="1" si="1554"/>
        <v>50873.108096862023</v>
      </c>
      <c r="J3359" s="19">
        <f t="shared" ca="1" si="1554"/>
        <v>10268.374699170394</v>
      </c>
      <c r="K3359" s="19">
        <f t="shared" ca="1" si="1554"/>
        <v>0</v>
      </c>
      <c r="L3359" s="19">
        <f t="shared" ca="1" si="1554"/>
        <v>0</v>
      </c>
      <c r="M3359" s="19">
        <f t="shared" ca="1" si="1554"/>
        <v>10268.374699170394</v>
      </c>
      <c r="N3359" s="19">
        <f t="shared" ca="1" si="1554"/>
        <v>3932.9959665036122</v>
      </c>
      <c r="O3359" s="19">
        <f t="shared" ca="1" si="1554"/>
        <v>0</v>
      </c>
      <c r="P3359" s="19">
        <f t="shared" ca="1" si="1554"/>
        <v>0</v>
      </c>
      <c r="Q3359" s="19">
        <f t="shared" ca="1" si="1554"/>
        <v>0</v>
      </c>
      <c r="R3359" s="19">
        <f t="shared" ca="1" si="1554"/>
        <v>3932.9959665036122</v>
      </c>
      <c r="S3359" s="19">
        <f t="shared" ca="1" si="1554"/>
        <v>138.13507087659659</v>
      </c>
      <c r="T3359" s="19">
        <f t="shared" ca="1" si="1554"/>
        <v>0</v>
      </c>
      <c r="U3359" s="19">
        <f t="shared" ca="1" si="1554"/>
        <v>0</v>
      </c>
      <c r="V3359" s="19">
        <f t="shared" ca="1" si="1554"/>
        <v>0</v>
      </c>
      <c r="W3359" s="19">
        <f t="shared" ca="1" si="1554"/>
        <v>138.13507087659659</v>
      </c>
      <c r="X3359" s="19">
        <f t="shared" ca="1" si="1554"/>
        <v>1140.8342466322022</v>
      </c>
      <c r="Y3359" s="19">
        <f t="shared" ca="1" si="1554"/>
        <v>0</v>
      </c>
      <c r="Z3359" s="19">
        <f t="shared" ca="1" si="1554"/>
        <v>1140.8342466322022</v>
      </c>
      <c r="AA3359" s="19">
        <f t="shared" ca="1" si="1554"/>
        <v>14.684546986551371</v>
      </c>
      <c r="AB3359" s="19">
        <f t="shared" ca="1" si="1554"/>
        <v>437.20730422381376</v>
      </c>
      <c r="AC3359" s="19">
        <f t="shared" ca="1" si="1554"/>
        <v>99.645140265884294</v>
      </c>
    </row>
    <row r="3360" spans="4:29" hidden="1" outlineLevel="1">
      <c r="E3360" s="19"/>
      <c r="F3360" s="42"/>
      <c r="G3360" s="17" t="str">
        <f>$G$13</f>
        <v>ENERGY</v>
      </c>
      <c r="H3360" s="19">
        <f t="shared" ref="H3360:AC3360" ca="1" si="1555">+H3255+H3295+H3287+H3239+H3247+H3263+H3335+H3343+H3351+H3303+H3271+H3279+H3327+H3319+H3311</f>
        <v>-131191.32666264498</v>
      </c>
      <c r="I3360" s="19">
        <f t="shared" ca="1" si="1555"/>
        <v>-48202.139244961065</v>
      </c>
      <c r="J3360" s="19">
        <f t="shared" ca="1" si="1555"/>
        <v>-15226.497352796574</v>
      </c>
      <c r="K3360" s="19">
        <f t="shared" ca="1" si="1555"/>
        <v>-190.15699694756179</v>
      </c>
      <c r="L3360" s="19">
        <f t="shared" ca="1" si="1555"/>
        <v>-9.6329216528230983</v>
      </c>
      <c r="M3360" s="19">
        <f t="shared" ca="1" si="1555"/>
        <v>-15426.287271396961</v>
      </c>
      <c r="N3360" s="19">
        <f t="shared" ca="1" si="1555"/>
        <v>-7714.4187350710881</v>
      </c>
      <c r="O3360" s="19">
        <f t="shared" ca="1" si="1555"/>
        <v>-2081.1471346953458</v>
      </c>
      <c r="P3360" s="19">
        <f t="shared" ca="1" si="1555"/>
        <v>-324.30195270679963</v>
      </c>
      <c r="Q3360" s="19">
        <f t="shared" ca="1" si="1555"/>
        <v>0</v>
      </c>
      <c r="R3360" s="19">
        <f t="shared" ca="1" si="1555"/>
        <v>-10119.867822473234</v>
      </c>
      <c r="S3360" s="19">
        <f t="shared" ca="1" si="1555"/>
        <v>-388.51227339834105</v>
      </c>
      <c r="T3360" s="19">
        <f t="shared" ca="1" si="1555"/>
        <v>-7679.4520278695845</v>
      </c>
      <c r="U3360" s="19">
        <f t="shared" ca="1" si="1555"/>
        <v>-40371.691167164565</v>
      </c>
      <c r="V3360" s="19">
        <f t="shared" ca="1" si="1555"/>
        <v>-5645.2880993174094</v>
      </c>
      <c r="W3360" s="19">
        <f t="shared" ca="1" si="1555"/>
        <v>-54084.943567749899</v>
      </c>
      <c r="X3360" s="19">
        <f t="shared" ca="1" si="1555"/>
        <v>-2168.9676667933677</v>
      </c>
      <c r="Y3360" s="19">
        <f t="shared" ca="1" si="1555"/>
        <v>-41.013361181777526</v>
      </c>
      <c r="Z3360" s="19">
        <f t="shared" ca="1" si="1555"/>
        <v>-2209.981027975145</v>
      </c>
      <c r="AA3360" s="19">
        <f t="shared" ca="1" si="1555"/>
        <v>-40.909806322863531</v>
      </c>
      <c r="AB3360" s="19">
        <f t="shared" ca="1" si="1555"/>
        <v>-896.92410442000767</v>
      </c>
      <c r="AC3360" s="19">
        <f t="shared" ca="1" si="1555"/>
        <v>-210.27381734573791</v>
      </c>
    </row>
    <row r="3361" spans="2:29" hidden="1" outlineLevel="1">
      <c r="E3361" s="19"/>
      <c r="F3361" s="42"/>
      <c r="G3361" s="17" t="str">
        <f>$G$14</f>
        <v>CUSTOMER</v>
      </c>
      <c r="H3361" s="19">
        <f t="shared" ref="H3361:AC3361" ca="1" si="1556">+H3256+H3296+H3288+H3240+H3248+H3264+H3336+H3344+H3352+H3304+H3272+H3280+H3328+H3320+H3312</f>
        <v>353008.26410076453</v>
      </c>
      <c r="I3361" s="19">
        <f t="shared" ca="1" si="1556"/>
        <v>254877.71804234933</v>
      </c>
      <c r="J3361" s="19">
        <f t="shared" ca="1" si="1556"/>
        <v>64779.265861752225</v>
      </c>
      <c r="K3361" s="19">
        <f t="shared" ca="1" si="1556"/>
        <v>767.51400347359311</v>
      </c>
      <c r="L3361" s="19">
        <f t="shared" ca="1" si="1556"/>
        <v>57.942770210004824</v>
      </c>
      <c r="M3361" s="19">
        <f t="shared" ca="1" si="1556"/>
        <v>65604.722635435814</v>
      </c>
      <c r="N3361" s="19">
        <f t="shared" ca="1" si="1556"/>
        <v>1244.8000874530585</v>
      </c>
      <c r="O3361" s="19">
        <f t="shared" ca="1" si="1556"/>
        <v>387.05917503557532</v>
      </c>
      <c r="P3361" s="19">
        <f t="shared" ca="1" si="1556"/>
        <v>166.7306550825144</v>
      </c>
      <c r="Q3361" s="19">
        <f t="shared" ca="1" si="1556"/>
        <v>0</v>
      </c>
      <c r="R3361" s="19">
        <f t="shared" ca="1" si="1556"/>
        <v>1798.5899175711484</v>
      </c>
      <c r="S3361" s="19">
        <f t="shared" ca="1" si="1556"/>
        <v>11.363917501154035</v>
      </c>
      <c r="T3361" s="19">
        <f t="shared" ca="1" si="1556"/>
        <v>288.63962187852121</v>
      </c>
      <c r="U3361" s="19">
        <f t="shared" ca="1" si="1556"/>
        <v>552.88860057654563</v>
      </c>
      <c r="V3361" s="19">
        <f t="shared" ca="1" si="1556"/>
        <v>107.73373817694184</v>
      </c>
      <c r="W3361" s="19">
        <f t="shared" ca="1" si="1556"/>
        <v>960.62587813316293</v>
      </c>
      <c r="X3361" s="19">
        <f t="shared" ca="1" si="1556"/>
        <v>395.33429986969986</v>
      </c>
      <c r="Y3361" s="19">
        <f t="shared" ca="1" si="1556"/>
        <v>4.5316291229073578</v>
      </c>
      <c r="Z3361" s="19">
        <f t="shared" ca="1" si="1556"/>
        <v>399.86592899260711</v>
      </c>
      <c r="AA3361" s="19">
        <f t="shared" ca="1" si="1556"/>
        <v>28.917158283520539</v>
      </c>
      <c r="AB3361" s="19">
        <f t="shared" ca="1" si="1556"/>
        <v>25419.614733156704</v>
      </c>
      <c r="AC3361" s="19">
        <f t="shared" ca="1" si="1556"/>
        <v>3918.2098068424293</v>
      </c>
    </row>
    <row r="3362" spans="2:29" collapsed="1">
      <c r="C3362" s="39" t="s">
        <v>599</v>
      </c>
      <c r="E3362" s="19">
        <f>+E3257+E3297+E3289+E3241+E3249+E3265+E3337+E3345+E3353+E3305+E3273+E3281+E3329+E3321+E3313</f>
        <v>1703084</v>
      </c>
      <c r="F3362" s="42"/>
      <c r="G3362" s="17" t="str">
        <f>$G$15</f>
        <v>TOTAL</v>
      </c>
      <c r="H3362" s="19">
        <f t="shared" ref="H3362:AC3362" ca="1" si="1557">+H3257+H3297+H3289+H3241+H3249+H3265+H3337+H3345+H3353+H3305+H3273+H3281+H3329+H3321+H3313</f>
        <v>1703083.9999999988</v>
      </c>
      <c r="I3362" s="19">
        <f t="shared" ca="1" si="1557"/>
        <v>990171.40145848622</v>
      </c>
      <c r="J3362" s="19">
        <f t="shared" ca="1" si="1557"/>
        <v>242747.796409893</v>
      </c>
      <c r="K3362" s="19">
        <f t="shared" ca="1" si="1557"/>
        <v>2896.792824312784</v>
      </c>
      <c r="L3362" s="19">
        <f t="shared" ca="1" si="1557"/>
        <v>146.07286658659228</v>
      </c>
      <c r="M3362" s="19">
        <f t="shared" ca="1" si="1557"/>
        <v>245790.66210079237</v>
      </c>
      <c r="N3362" s="19">
        <f t="shared" ca="1" si="1557"/>
        <v>79080.967049696294</v>
      </c>
      <c r="O3362" s="19">
        <f t="shared" ca="1" si="1557"/>
        <v>20690.892405482671</v>
      </c>
      <c r="P3362" s="19">
        <f t="shared" ca="1" si="1557"/>
        <v>2848.7563987027238</v>
      </c>
      <c r="Q3362" s="19">
        <f t="shared" ca="1" si="1557"/>
        <v>0</v>
      </c>
      <c r="R3362" s="19">
        <f t="shared" ca="1" si="1557"/>
        <v>102620.6158538817</v>
      </c>
      <c r="S3362" s="19">
        <f t="shared" ca="1" si="1557"/>
        <v>3278.9984151450881</v>
      </c>
      <c r="T3362" s="19">
        <f t="shared" ca="1" si="1557"/>
        <v>56923.003515663848</v>
      </c>
      <c r="U3362" s="19">
        <f t="shared" ca="1" si="1557"/>
        <v>224865.53749767138</v>
      </c>
      <c r="V3362" s="19">
        <f t="shared" ca="1" si="1557"/>
        <v>24674.34310106335</v>
      </c>
      <c r="W3362" s="19">
        <f t="shared" ca="1" si="1557"/>
        <v>309741.88252954371</v>
      </c>
      <c r="X3362" s="19">
        <f t="shared" ca="1" si="1557"/>
        <v>22218.351045550877</v>
      </c>
      <c r="Y3362" s="19">
        <f t="shared" ca="1" si="1557"/>
        <v>395.29371650169048</v>
      </c>
      <c r="Z3362" s="19">
        <f t="shared" ca="1" si="1557"/>
        <v>22613.644762052565</v>
      </c>
      <c r="AA3362" s="19">
        <f t="shared" ca="1" si="1557"/>
        <v>335.62005339737186</v>
      </c>
      <c r="AB3362" s="19">
        <f t="shared" ca="1" si="1557"/>
        <v>27417.609163396424</v>
      </c>
      <c r="AC3362" s="19">
        <f t="shared" ca="1" si="1557"/>
        <v>4392.5640784486231</v>
      </c>
    </row>
    <row r="3363" spans="2:29">
      <c r="F3363" s="42"/>
      <c r="H3363" s="21"/>
      <c r="I3363" s="21"/>
      <c r="J3363" s="21"/>
      <c r="K3363" s="21"/>
      <c r="L3363" s="21"/>
      <c r="M3363" s="21"/>
      <c r="N3363" s="21"/>
      <c r="O3363" s="21"/>
      <c r="P3363" s="21"/>
      <c r="Q3363" s="21"/>
      <c r="R3363" s="21"/>
      <c r="S3363" s="21"/>
      <c r="T3363" s="21"/>
      <c r="U3363" s="21"/>
      <c r="V3363" s="21"/>
      <c r="W3363" s="21"/>
      <c r="X3363" s="21"/>
      <c r="Y3363" s="21"/>
      <c r="Z3363" s="21"/>
      <c r="AA3363" s="21"/>
      <c r="AB3363" s="21"/>
      <c r="AC3363" s="21"/>
    </row>
    <row r="3364" spans="2:29" hidden="1" outlineLevel="1">
      <c r="E3364" s="21"/>
      <c r="F3364" s="42"/>
      <c r="G3364" s="17" t="str">
        <f>$G$8</f>
        <v>PRODUCTION</v>
      </c>
      <c r="H3364" s="21">
        <f t="shared" ref="H3364:AC3364" ca="1" si="1558">+H3355+H3224</f>
        <v>21879419.066204194</v>
      </c>
      <c r="I3364" s="21">
        <f t="shared" ca="1" si="1558"/>
        <v>10848003.48585345</v>
      </c>
      <c r="J3364" s="21">
        <f t="shared" ca="1" si="1558"/>
        <v>2712737.1399694281</v>
      </c>
      <c r="K3364" s="21">
        <f t="shared" ca="1" si="1558"/>
        <v>34380.790486077014</v>
      </c>
      <c r="L3364" s="21">
        <f t="shared" ca="1" si="1558"/>
        <v>1720.7243889841454</v>
      </c>
      <c r="M3364" s="21">
        <f t="shared" ca="1" si="1558"/>
        <v>2748838.6548444889</v>
      </c>
      <c r="N3364" s="21">
        <f t="shared" ca="1" si="1558"/>
        <v>1217063.3653697637</v>
      </c>
      <c r="O3364" s="21">
        <f t="shared" ca="1" si="1558"/>
        <v>333568.8825967639</v>
      </c>
      <c r="P3364" s="21">
        <f t="shared" ca="1" si="1558"/>
        <v>53081.085583457541</v>
      </c>
      <c r="Q3364" s="21">
        <f t="shared" ca="1" si="1558"/>
        <v>0</v>
      </c>
      <c r="R3364" s="21">
        <f t="shared" ca="1" si="1558"/>
        <v>1603713.3335499847</v>
      </c>
      <c r="S3364" s="21">
        <f t="shared" ca="1" si="1558"/>
        <v>52610.535843322454</v>
      </c>
      <c r="T3364" s="21">
        <f t="shared" ca="1" si="1558"/>
        <v>957422.0089804841</v>
      </c>
      <c r="U3364" s="21">
        <f t="shared" ca="1" si="1558"/>
        <v>4665078.8326429706</v>
      </c>
      <c r="V3364" s="21">
        <f t="shared" ca="1" si="1558"/>
        <v>594426.40609717311</v>
      </c>
      <c r="W3364" s="21">
        <f t="shared" ca="1" si="1558"/>
        <v>6269537.7835639473</v>
      </c>
      <c r="X3364" s="21">
        <f t="shared" ca="1" si="1558"/>
        <v>340386.67672692059</v>
      </c>
      <c r="Y3364" s="21">
        <f t="shared" ca="1" si="1558"/>
        <v>6398.4493729058449</v>
      </c>
      <c r="Z3364" s="21">
        <f t="shared" ca="1" si="1558"/>
        <v>346785.12609982659</v>
      </c>
      <c r="AA3364" s="21">
        <f t="shared" ca="1" si="1558"/>
        <v>4950.0842689151223</v>
      </c>
      <c r="AB3364" s="21">
        <f t="shared" ca="1" si="1558"/>
        <v>46517.448193628094</v>
      </c>
      <c r="AC3364" s="21">
        <f t="shared" ca="1" si="1558"/>
        <v>11073.149829958287</v>
      </c>
    </row>
    <row r="3365" spans="2:29" hidden="1" outlineLevel="1">
      <c r="E3365" s="21"/>
      <c r="F3365" s="42"/>
      <c r="G3365" s="17" t="str">
        <f>$G$9</f>
        <v>BULKTRAN</v>
      </c>
      <c r="H3365" s="21">
        <f t="shared" ref="H3365:AC3365" ca="1" si="1559">+H3356+H3225</f>
        <v>5743704.5675770463</v>
      </c>
      <c r="I3365" s="21">
        <f t="shared" ca="1" si="1559"/>
        <v>2847777.9497825475</v>
      </c>
      <c r="J3365" s="21">
        <f t="shared" ca="1" si="1559"/>
        <v>712137.76994406478</v>
      </c>
      <c r="K3365" s="21">
        <f t="shared" ca="1" si="1559"/>
        <v>9025.5185822924559</v>
      </c>
      <c r="L3365" s="21">
        <f t="shared" ca="1" si="1559"/>
        <v>451.71823358946682</v>
      </c>
      <c r="M3365" s="21">
        <f t="shared" ca="1" si="1559"/>
        <v>721615.0067599467</v>
      </c>
      <c r="N3365" s="21">
        <f t="shared" ca="1" si="1559"/>
        <v>319498.99535964953</v>
      </c>
      <c r="O3365" s="21">
        <f t="shared" ca="1" si="1559"/>
        <v>87567.275382188294</v>
      </c>
      <c r="P3365" s="21">
        <f t="shared" ca="1" si="1559"/>
        <v>13934.651226118993</v>
      </c>
      <c r="Q3365" s="21">
        <f t="shared" ca="1" si="1559"/>
        <v>0</v>
      </c>
      <c r="R3365" s="21">
        <f t="shared" ca="1" si="1559"/>
        <v>421000.9219679567</v>
      </c>
      <c r="S3365" s="21">
        <f t="shared" ca="1" si="1559"/>
        <v>13811.124240164365</v>
      </c>
      <c r="T3365" s="21">
        <f t="shared" ca="1" si="1559"/>
        <v>251338.90207232232</v>
      </c>
      <c r="U3365" s="21">
        <f t="shared" ca="1" si="1559"/>
        <v>1224659.3256466649</v>
      </c>
      <c r="V3365" s="21">
        <f t="shared" ca="1" si="1559"/>
        <v>156046.63238351085</v>
      </c>
      <c r="W3365" s="21">
        <f t="shared" ca="1" si="1559"/>
        <v>1645855.9843426622</v>
      </c>
      <c r="X3365" s="21">
        <f t="shared" ca="1" si="1559"/>
        <v>89357.057604819158</v>
      </c>
      <c r="Y3365" s="21">
        <f t="shared" ca="1" si="1559"/>
        <v>1679.6973803265419</v>
      </c>
      <c r="Z3365" s="21">
        <f t="shared" ca="1" si="1559"/>
        <v>91036.754985145701</v>
      </c>
      <c r="AA3365" s="21">
        <f t="shared" ca="1" si="1559"/>
        <v>1299.4779038341094</v>
      </c>
      <c r="AB3365" s="21">
        <f t="shared" ca="1" si="1559"/>
        <v>12211.589295552676</v>
      </c>
      <c r="AC3365" s="21">
        <f t="shared" ca="1" si="1559"/>
        <v>2906.8825394014648</v>
      </c>
    </row>
    <row r="3366" spans="2:29" hidden="1" outlineLevel="1">
      <c r="E3366" s="21"/>
      <c r="F3366" s="42"/>
      <c r="G3366" s="17" t="str">
        <f>$G$10</f>
        <v>SUBTRAN</v>
      </c>
      <c r="H3366" s="21">
        <f t="shared" ref="H3366:AC3366" ca="1" si="1560">+H3357+H3226</f>
        <v>1816238.8170382252</v>
      </c>
      <c r="I3366" s="21">
        <f t="shared" ca="1" si="1560"/>
        <v>876448.2514148542</v>
      </c>
      <c r="J3366" s="21">
        <f t="shared" ca="1" si="1560"/>
        <v>218668.07632493461</v>
      </c>
      <c r="K3366" s="21">
        <f t="shared" ca="1" si="1560"/>
        <v>2777.2140588523584</v>
      </c>
      <c r="L3366" s="21">
        <f t="shared" ca="1" si="1560"/>
        <v>179.04262596850839</v>
      </c>
      <c r="M3366" s="21">
        <f t="shared" ca="1" si="1560"/>
        <v>221624.3330097555</v>
      </c>
      <c r="N3366" s="21">
        <f t="shared" ca="1" si="1560"/>
        <v>97106.618353038197</v>
      </c>
      <c r="O3366" s="21">
        <f t="shared" ca="1" si="1560"/>
        <v>26658.280677557894</v>
      </c>
      <c r="P3366" s="21">
        <f t="shared" ca="1" si="1560"/>
        <v>5358.51181428573</v>
      </c>
      <c r="Q3366" s="21">
        <f t="shared" ca="1" si="1560"/>
        <v>0</v>
      </c>
      <c r="R3366" s="21">
        <f t="shared" ca="1" si="1560"/>
        <v>129123.41084488186</v>
      </c>
      <c r="S3366" s="21">
        <f t="shared" ca="1" si="1560"/>
        <v>4115.0825682725235</v>
      </c>
      <c r="T3366" s="21">
        <f t="shared" ca="1" si="1560"/>
        <v>77096.689024615131</v>
      </c>
      <c r="U3366" s="21">
        <f t="shared" ca="1" si="1560"/>
        <v>479111.47986467474</v>
      </c>
      <c r="V3366" s="21">
        <f t="shared" ca="1" si="1560"/>
        <v>0</v>
      </c>
      <c r="W3366" s="21">
        <f t="shared" ca="1" si="1560"/>
        <v>560323.25145756244</v>
      </c>
      <c r="X3366" s="21">
        <f t="shared" ca="1" si="1560"/>
        <v>27237.107661309175</v>
      </c>
      <c r="Y3366" s="21">
        <f t="shared" ca="1" si="1560"/>
        <v>522.45744240288388</v>
      </c>
      <c r="Z3366" s="21">
        <f t="shared" ca="1" si="1560"/>
        <v>27759.565103712062</v>
      </c>
      <c r="AA3366" s="21">
        <f t="shared" ca="1" si="1560"/>
        <v>397.3856909817693</v>
      </c>
      <c r="AB3366" s="21">
        <f t="shared" ca="1" si="1560"/>
        <v>454.66971865965638</v>
      </c>
      <c r="AC3366" s="21">
        <f t="shared" ca="1" si="1560"/>
        <v>107.94979781883316</v>
      </c>
    </row>
    <row r="3367" spans="2:29" hidden="1" outlineLevel="1">
      <c r="E3367" s="21"/>
      <c r="F3367" s="42"/>
      <c r="G3367" s="17" t="str">
        <f>$G$11</f>
        <v>DISTPRI</v>
      </c>
      <c r="H3367" s="21">
        <f t="shared" ref="H3367:AC3367" ca="1" si="1561">+H3358+H3227</f>
        <v>2976090.6326405518</v>
      </c>
      <c r="I3367" s="21">
        <f t="shared" ca="1" si="1561"/>
        <v>1968445.4727408867</v>
      </c>
      <c r="J3367" s="21">
        <f t="shared" ca="1" si="1561"/>
        <v>488486.63220952469</v>
      </c>
      <c r="K3367" s="21">
        <f t="shared" ca="1" si="1561"/>
        <v>6201.7789233279909</v>
      </c>
      <c r="L3367" s="21">
        <f t="shared" ca="1" si="1561"/>
        <v>0</v>
      </c>
      <c r="M3367" s="21">
        <f t="shared" ca="1" si="1561"/>
        <v>494688.41113285266</v>
      </c>
      <c r="N3367" s="21">
        <f t="shared" ca="1" si="1561"/>
        <v>213221.18069612311</v>
      </c>
      <c r="O3367" s="21">
        <f t="shared" ca="1" si="1561"/>
        <v>58634.287912991742</v>
      </c>
      <c r="P3367" s="21">
        <f t="shared" ca="1" si="1561"/>
        <v>0</v>
      </c>
      <c r="Q3367" s="21">
        <f t="shared" ca="1" si="1561"/>
        <v>0</v>
      </c>
      <c r="R3367" s="21">
        <f t="shared" ca="1" si="1561"/>
        <v>271855.46860911482</v>
      </c>
      <c r="S3367" s="21">
        <f t="shared" ca="1" si="1561"/>
        <v>9136.4473348624506</v>
      </c>
      <c r="T3367" s="21">
        <f t="shared" ca="1" si="1561"/>
        <v>168748.01335314781</v>
      </c>
      <c r="U3367" s="21">
        <f t="shared" ca="1" si="1561"/>
        <v>0</v>
      </c>
      <c r="V3367" s="21">
        <f t="shared" ca="1" si="1561"/>
        <v>0</v>
      </c>
      <c r="W3367" s="21">
        <f t="shared" ca="1" si="1561"/>
        <v>177884.46068801027</v>
      </c>
      <c r="X3367" s="21">
        <f t="shared" ca="1" si="1561"/>
        <v>59933.371813078847</v>
      </c>
      <c r="Y3367" s="21">
        <f t="shared" ca="1" si="1561"/>
        <v>1151.076570443633</v>
      </c>
      <c r="Z3367" s="21">
        <f t="shared" ca="1" si="1561"/>
        <v>61084.44838352246</v>
      </c>
      <c r="AA3367" s="21">
        <f t="shared" ca="1" si="1561"/>
        <v>879.7138726059294</v>
      </c>
      <c r="AB3367" s="21">
        <f t="shared" ca="1" si="1561"/>
        <v>1012.310681210605</v>
      </c>
      <c r="AC3367" s="21">
        <f t="shared" ca="1" si="1561"/>
        <v>240.34653234739019</v>
      </c>
    </row>
    <row r="3368" spans="2:29" hidden="1" outlineLevel="1">
      <c r="E3368" s="21"/>
      <c r="F3368" s="42"/>
      <c r="G3368" s="17" t="str">
        <f>$G$12</f>
        <v>DISTSEC</v>
      </c>
      <c r="H3368" s="21">
        <f t="shared" ref="H3368:AC3368" ca="1" si="1562">+H3359+H3228</f>
        <v>1036207.4622321313</v>
      </c>
      <c r="I3368" s="21">
        <f t="shared" ca="1" si="1562"/>
        <v>787909.81240871851</v>
      </c>
      <c r="J3368" s="21">
        <f t="shared" ca="1" si="1562"/>
        <v>159033.98643466842</v>
      </c>
      <c r="K3368" s="21">
        <f t="shared" ca="1" si="1562"/>
        <v>0</v>
      </c>
      <c r="L3368" s="21">
        <f t="shared" ca="1" si="1562"/>
        <v>0</v>
      </c>
      <c r="M3368" s="21">
        <f t="shared" ca="1" si="1562"/>
        <v>159033.98643466842</v>
      </c>
      <c r="N3368" s="21">
        <f t="shared" ca="1" si="1562"/>
        <v>60913.245329377707</v>
      </c>
      <c r="O3368" s="21">
        <f t="shared" ca="1" si="1562"/>
        <v>0</v>
      </c>
      <c r="P3368" s="21">
        <f t="shared" ca="1" si="1562"/>
        <v>0</v>
      </c>
      <c r="Q3368" s="21">
        <f t="shared" ca="1" si="1562"/>
        <v>0</v>
      </c>
      <c r="R3368" s="21">
        <f t="shared" ca="1" si="1562"/>
        <v>60913.245329377707</v>
      </c>
      <c r="S3368" s="21">
        <f t="shared" ca="1" si="1562"/>
        <v>2139.4009891083824</v>
      </c>
      <c r="T3368" s="21">
        <f t="shared" ca="1" si="1562"/>
        <v>0</v>
      </c>
      <c r="U3368" s="21">
        <f t="shared" ca="1" si="1562"/>
        <v>0</v>
      </c>
      <c r="V3368" s="21">
        <f t="shared" ca="1" si="1562"/>
        <v>0</v>
      </c>
      <c r="W3368" s="21">
        <f t="shared" ca="1" si="1562"/>
        <v>2139.4009891083824</v>
      </c>
      <c r="X3368" s="21">
        <f t="shared" ca="1" si="1562"/>
        <v>17668.951846660711</v>
      </c>
      <c r="Y3368" s="21">
        <f t="shared" ca="1" si="1562"/>
        <v>0</v>
      </c>
      <c r="Z3368" s="21">
        <f t="shared" ca="1" si="1562"/>
        <v>17668.951846660711</v>
      </c>
      <c r="AA3368" s="21">
        <f t="shared" ca="1" si="1562"/>
        <v>227.43054423667843</v>
      </c>
      <c r="AB3368" s="21">
        <f t="shared" ca="1" si="1562"/>
        <v>6771.3559863261999</v>
      </c>
      <c r="AC3368" s="21">
        <f t="shared" ca="1" si="1562"/>
        <v>1543.2786930346042</v>
      </c>
    </row>
    <row r="3369" spans="2:29" hidden="1" outlineLevel="1">
      <c r="E3369" s="21"/>
      <c r="F3369" s="42"/>
      <c r="G3369" s="17" t="str">
        <f>$G$13</f>
        <v>ENERGY</v>
      </c>
      <c r="H3369" s="21">
        <f t="shared" ref="H3369:AC3369" ca="1" si="1563">+H3360+H3229</f>
        <v>6202621.6540678833</v>
      </c>
      <c r="I3369" s="21">
        <f t="shared" ca="1" si="1563"/>
        <v>2278958.8325606999</v>
      </c>
      <c r="J3369" s="21">
        <f t="shared" ca="1" si="1563"/>
        <v>719896.69285778399</v>
      </c>
      <c r="K3369" s="21">
        <f t="shared" ca="1" si="1563"/>
        <v>8990.4716793698426</v>
      </c>
      <c r="L3369" s="21">
        <f t="shared" ca="1" si="1563"/>
        <v>455.4368795231706</v>
      </c>
      <c r="M3369" s="21">
        <f t="shared" ca="1" si="1563"/>
        <v>729342.60141667712</v>
      </c>
      <c r="N3369" s="21">
        <f t="shared" ca="1" si="1563"/>
        <v>364731.58639322961</v>
      </c>
      <c r="O3369" s="21">
        <f t="shared" ca="1" si="1563"/>
        <v>98394.982437800383</v>
      </c>
      <c r="P3369" s="21">
        <f t="shared" ca="1" si="1563"/>
        <v>15332.738569587538</v>
      </c>
      <c r="Q3369" s="21">
        <f t="shared" ca="1" si="1563"/>
        <v>0</v>
      </c>
      <c r="R3369" s="21">
        <f t="shared" ca="1" si="1563"/>
        <v>478459.30740061757</v>
      </c>
      <c r="S3369" s="21">
        <f t="shared" ca="1" si="1563"/>
        <v>18368.551497679535</v>
      </c>
      <c r="T3369" s="21">
        <f t="shared" ca="1" si="1563"/>
        <v>363078.38826819486</v>
      </c>
      <c r="U3369" s="21">
        <f t="shared" ca="1" si="1563"/>
        <v>1908741.4710632481</v>
      </c>
      <c r="V3369" s="21">
        <f t="shared" ca="1" si="1563"/>
        <v>266904.73447470774</v>
      </c>
      <c r="W3369" s="21">
        <f t="shared" ca="1" si="1563"/>
        <v>2557093.14530383</v>
      </c>
      <c r="X3369" s="21">
        <f t="shared" ca="1" si="1563"/>
        <v>102547.06739585311</v>
      </c>
      <c r="Y3369" s="21">
        <f t="shared" ca="1" si="1563"/>
        <v>1939.0791193564087</v>
      </c>
      <c r="Z3369" s="21">
        <f t="shared" ca="1" si="1563"/>
        <v>104486.1465152095</v>
      </c>
      <c r="AA3369" s="21">
        <f t="shared" ca="1" si="1563"/>
        <v>1934.1831279320998</v>
      </c>
      <c r="AB3369" s="21">
        <f t="shared" ca="1" si="1563"/>
        <v>42405.85878391804</v>
      </c>
      <c r="AC3369" s="21">
        <f t="shared" ca="1" si="1563"/>
        <v>9941.5789589965098</v>
      </c>
    </row>
    <row r="3370" spans="2:29" hidden="1" outlineLevel="1">
      <c r="E3370" s="21"/>
      <c r="F3370" s="42"/>
      <c r="G3370" s="17" t="str">
        <f>$G$14</f>
        <v>CUSTOMER</v>
      </c>
      <c r="H3370" s="21">
        <f t="shared" ref="H3370:AC3370" ca="1" si="1564">+H3361+H3230</f>
        <v>14245475.800239978</v>
      </c>
      <c r="I3370" s="21">
        <f t="shared" ca="1" si="1564"/>
        <v>10903454.653974297</v>
      </c>
      <c r="J3370" s="21">
        <f t="shared" ca="1" si="1564"/>
        <v>2603450.5797668411</v>
      </c>
      <c r="K3370" s="21">
        <f t="shared" ca="1" si="1564"/>
        <v>27226.2551101588</v>
      </c>
      <c r="L3370" s="21">
        <f t="shared" ca="1" si="1564"/>
        <v>1961.5697793760387</v>
      </c>
      <c r="M3370" s="21">
        <f t="shared" ca="1" si="1564"/>
        <v>2632638.4046563762</v>
      </c>
      <c r="N3370" s="21">
        <f t="shared" ca="1" si="1564"/>
        <v>46937.004373408861</v>
      </c>
      <c r="O3370" s="21">
        <f t="shared" ca="1" si="1564"/>
        <v>14905.936098809181</v>
      </c>
      <c r="P3370" s="21">
        <f t="shared" ca="1" si="1564"/>
        <v>5609.9957138109021</v>
      </c>
      <c r="Q3370" s="21">
        <f t="shared" ca="1" si="1564"/>
        <v>0</v>
      </c>
      <c r="R3370" s="21">
        <f t="shared" ca="1" si="1564"/>
        <v>67452.936186028965</v>
      </c>
      <c r="S3370" s="21">
        <f t="shared" ca="1" si="1564"/>
        <v>442.1473132697127</v>
      </c>
      <c r="T3370" s="21">
        <f t="shared" ca="1" si="1564"/>
        <v>10787.624329807839</v>
      </c>
      <c r="U3370" s="21">
        <f t="shared" ca="1" si="1564"/>
        <v>18584.534188662514</v>
      </c>
      <c r="V3370" s="21">
        <f t="shared" ca="1" si="1564"/>
        <v>3585.059981748976</v>
      </c>
      <c r="W3370" s="21">
        <f t="shared" ca="1" si="1564"/>
        <v>33399.365813489036</v>
      </c>
      <c r="X3370" s="21">
        <f t="shared" ca="1" si="1564"/>
        <v>15127.120258751849</v>
      </c>
      <c r="Y3370" s="21">
        <f t="shared" ca="1" si="1564"/>
        <v>179.18309862573511</v>
      </c>
      <c r="Z3370" s="21">
        <f t="shared" ca="1" si="1564"/>
        <v>15306.303357377585</v>
      </c>
      <c r="AA3370" s="21">
        <f t="shared" ca="1" si="1564"/>
        <v>1062.1976862141382</v>
      </c>
      <c r="AB3370" s="21">
        <f t="shared" ca="1" si="1564"/>
        <v>536990.74161240691</v>
      </c>
      <c r="AC3370" s="21">
        <f t="shared" ca="1" si="1564"/>
        <v>55171.196953782273</v>
      </c>
    </row>
    <row r="3371" spans="2:29" collapsed="1">
      <c r="B3371" s="40" t="s">
        <v>283</v>
      </c>
      <c r="E3371" s="21">
        <f>+E3362+E3231</f>
        <v>53899758</v>
      </c>
      <c r="F3371" s="42"/>
      <c r="G3371" s="17" t="str">
        <f>$G$15</f>
        <v>TOTAL</v>
      </c>
      <c r="H3371" s="21">
        <f t="shared" ref="H3371:AC3371" ca="1" si="1565">+H3362+H3231</f>
        <v>53899758.000000015</v>
      </c>
      <c r="I3371" s="21">
        <f t="shared" ca="1" si="1565"/>
        <v>30510998.458735462</v>
      </c>
      <c r="J3371" s="21">
        <f t="shared" ca="1" si="1565"/>
        <v>7614410.8775072452</v>
      </c>
      <c r="K3371" s="21">
        <f t="shared" ca="1" si="1565"/>
        <v>88602.028840078463</v>
      </c>
      <c r="L3371" s="21">
        <f t="shared" ca="1" si="1565"/>
        <v>4768.4919074413301</v>
      </c>
      <c r="M3371" s="21">
        <f t="shared" ca="1" si="1565"/>
        <v>7707781.3982547633</v>
      </c>
      <c r="N3371" s="21">
        <f t="shared" ca="1" si="1565"/>
        <v>2319471.9958745898</v>
      </c>
      <c r="O3371" s="21">
        <f t="shared" ca="1" si="1565"/>
        <v>619729.64510611142</v>
      </c>
      <c r="P3371" s="21">
        <f t="shared" ca="1" si="1565"/>
        <v>93316.982907260695</v>
      </c>
      <c r="Q3371" s="21">
        <f t="shared" ca="1" si="1565"/>
        <v>0</v>
      </c>
      <c r="R3371" s="21">
        <f t="shared" ca="1" si="1565"/>
        <v>3032518.6238879617</v>
      </c>
      <c r="S3371" s="21">
        <f t="shared" ca="1" si="1565"/>
        <v>100623.28978667941</v>
      </c>
      <c r="T3371" s="21">
        <f t="shared" ca="1" si="1565"/>
        <v>1828471.626028572</v>
      </c>
      <c r="U3371" s="21">
        <f t="shared" ca="1" si="1565"/>
        <v>8296175.6434062198</v>
      </c>
      <c r="V3371" s="21">
        <f t="shared" ca="1" si="1565"/>
        <v>1020962.8329371405</v>
      </c>
      <c r="W3371" s="21">
        <f t="shared" ca="1" si="1565"/>
        <v>11246233.392158611</v>
      </c>
      <c r="X3371" s="21">
        <f t="shared" ca="1" si="1565"/>
        <v>652257.35330739361</v>
      </c>
      <c r="Y3371" s="21">
        <f t="shared" ca="1" si="1565"/>
        <v>11869.942984061048</v>
      </c>
      <c r="Z3371" s="21">
        <f t="shared" ca="1" si="1565"/>
        <v>664127.29629145446</v>
      </c>
      <c r="AA3371" s="21">
        <f t="shared" ca="1" si="1565"/>
        <v>10750.473094719846</v>
      </c>
      <c r="AB3371" s="21">
        <f t="shared" ca="1" si="1565"/>
        <v>646363.97427170211</v>
      </c>
      <c r="AC3371" s="21">
        <f t="shared" ca="1" si="1565"/>
        <v>80984.383305339346</v>
      </c>
    </row>
    <row r="3372" spans="2:29">
      <c r="E3372" s="21"/>
      <c r="F3372" s="42"/>
      <c r="H3372" s="21"/>
      <c r="I3372" s="21"/>
      <c r="J3372" s="21"/>
      <c r="K3372" s="21"/>
      <c r="L3372" s="21"/>
      <c r="M3372" s="21"/>
      <c r="N3372" s="21"/>
      <c r="O3372" s="21"/>
      <c r="P3372" s="21"/>
      <c r="Q3372" s="21"/>
      <c r="R3372" s="21"/>
      <c r="S3372" s="21"/>
      <c r="T3372" s="21"/>
      <c r="U3372" s="21"/>
      <c r="V3372" s="21"/>
      <c r="W3372" s="21"/>
      <c r="X3372" s="21"/>
      <c r="Y3372" s="21"/>
      <c r="Z3372" s="21"/>
      <c r="AA3372" s="21"/>
      <c r="AB3372" s="21"/>
      <c r="AC3372" s="21"/>
    </row>
    <row r="3373" spans="2:29" hidden="1" outlineLevel="1">
      <c r="F3373" s="42"/>
      <c r="G3373" s="17" t="str">
        <f>$G$8</f>
        <v>PRODUCTION</v>
      </c>
      <c r="H3373" s="19">
        <f t="shared" ref="H3373:AC3373" ca="1" si="1566">+H3364+H2614</f>
        <v>31727370.601770174</v>
      </c>
      <c r="I3373" s="19">
        <f t="shared" ca="1" si="1566"/>
        <v>9684043.3024317138</v>
      </c>
      <c r="J3373" s="19">
        <f t="shared" ca="1" si="1566"/>
        <v>6292019.8830407411</v>
      </c>
      <c r="K3373" s="19">
        <f t="shared" ca="1" si="1566"/>
        <v>67603.547185709729</v>
      </c>
      <c r="L3373" s="19">
        <f t="shared" ca="1" si="1566"/>
        <v>2870.4808082976647</v>
      </c>
      <c r="M3373" s="19">
        <f t="shared" ca="1" si="1566"/>
        <v>6362493.911034748</v>
      </c>
      <c r="N3373" s="19">
        <f t="shared" ca="1" si="1566"/>
        <v>4642989.6230124207</v>
      </c>
      <c r="O3373" s="19">
        <f t="shared" ca="1" si="1566"/>
        <v>1440923.6093124296</v>
      </c>
      <c r="P3373" s="19">
        <f t="shared" ca="1" si="1566"/>
        <v>82771.333696355199</v>
      </c>
      <c r="Q3373" s="19">
        <f t="shared" ca="1" si="1566"/>
        <v>0</v>
      </c>
      <c r="R3373" s="19">
        <f t="shared" ca="1" si="1566"/>
        <v>6166684.5660212068</v>
      </c>
      <c r="S3373" s="19">
        <f t="shared" ca="1" si="1566"/>
        <v>148872.49237521971</v>
      </c>
      <c r="T3373" s="19">
        <f t="shared" ca="1" si="1566"/>
        <v>3810414.4280811264</v>
      </c>
      <c r="U3373" s="19">
        <f t="shared" ca="1" si="1566"/>
        <v>2625962.1323625986</v>
      </c>
      <c r="V3373" s="19">
        <f t="shared" ca="1" si="1566"/>
        <v>1135476.8750499575</v>
      </c>
      <c r="W3373" s="19">
        <f t="shared" ca="1" si="1566"/>
        <v>7720725.9278688952</v>
      </c>
      <c r="X3373" s="19">
        <f t="shared" ca="1" si="1566"/>
        <v>1558967.3474300052</v>
      </c>
      <c r="Y3373" s="19">
        <f t="shared" ca="1" si="1566"/>
        <v>25141.217319197687</v>
      </c>
      <c r="Z3373" s="19">
        <f t="shared" ca="1" si="1566"/>
        <v>1584108.5647492027</v>
      </c>
      <c r="AA3373" s="19">
        <f t="shared" ca="1" si="1566"/>
        <v>22249.537431478366</v>
      </c>
      <c r="AB3373" s="19">
        <f t="shared" ca="1" si="1566"/>
        <v>136364.26925997302</v>
      </c>
      <c r="AC3373" s="19">
        <f t="shared" ca="1" si="1566"/>
        <v>50700.522973009669</v>
      </c>
    </row>
    <row r="3374" spans="2:29" hidden="1" outlineLevel="1">
      <c r="F3374" s="42"/>
      <c r="G3374" s="17" t="str">
        <f>$G$9</f>
        <v>BULKTRAN</v>
      </c>
      <c r="H3374" s="19">
        <f t="shared" ref="H3374:AC3374" ca="1" si="1567">+H3365+H2615</f>
        <v>2566582.5701008802</v>
      </c>
      <c r="I3374" s="19">
        <f t="shared" ca="1" si="1567"/>
        <v>-6323283.7871243404</v>
      </c>
      <c r="J3374" s="19">
        <f t="shared" ca="1" si="1567"/>
        <v>2824624.6358976499</v>
      </c>
      <c r="K3374" s="19">
        <f t="shared" ca="1" si="1567"/>
        <v>45167.973177003776</v>
      </c>
      <c r="L3374" s="19">
        <f t="shared" ca="1" si="1567"/>
        <v>2286.9498670547023</v>
      </c>
      <c r="M3374" s="19">
        <f t="shared" ca="1" si="1567"/>
        <v>2872079.5589417098</v>
      </c>
      <c r="N3374" s="19">
        <f t="shared" ca="1" si="1567"/>
        <v>2654200.684669212</v>
      </c>
      <c r="O3374" s="19">
        <f t="shared" ca="1" si="1567"/>
        <v>784456.35551882896</v>
      </c>
      <c r="P3374" s="19">
        <f t="shared" ca="1" si="1567"/>
        <v>-24860.478232226866</v>
      </c>
      <c r="Q3374" s="19">
        <f t="shared" ca="1" si="1567"/>
        <v>0</v>
      </c>
      <c r="R3374" s="19">
        <f t="shared" ca="1" si="1567"/>
        <v>3413796.5619558147</v>
      </c>
      <c r="S3374" s="19">
        <f t="shared" ca="1" si="1567"/>
        <v>89486.203094150318</v>
      </c>
      <c r="T3374" s="19">
        <f t="shared" ca="1" si="1567"/>
        <v>1648283.2457627764</v>
      </c>
      <c r="U3374" s="19">
        <f t="shared" ca="1" si="1567"/>
        <v>-823335.63340650918</v>
      </c>
      <c r="V3374" s="19">
        <f t="shared" ca="1" si="1567"/>
        <v>544516.0948531141</v>
      </c>
      <c r="W3374" s="19">
        <f t="shared" ca="1" si="1567"/>
        <v>1458949.9103035307</v>
      </c>
      <c r="X3374" s="19">
        <f t="shared" ca="1" si="1567"/>
        <v>980493.84486143407</v>
      </c>
      <c r="Y3374" s="19">
        <f t="shared" ca="1" si="1567"/>
        <v>15252.29633930598</v>
      </c>
      <c r="Z3374" s="19">
        <f t="shared" ca="1" si="1567"/>
        <v>995746.14120074036</v>
      </c>
      <c r="AA3374" s="19">
        <f t="shared" ca="1" si="1567"/>
        <v>19780.486023658137</v>
      </c>
      <c r="AB3374" s="19">
        <f t="shared" ca="1" si="1567"/>
        <v>94502.084462349463</v>
      </c>
      <c r="AC3374" s="19">
        <f t="shared" ca="1" si="1567"/>
        <v>35011.614337387313</v>
      </c>
    </row>
    <row r="3375" spans="2:29" hidden="1" outlineLevel="1">
      <c r="F3375" s="42"/>
      <c r="G3375" s="17" t="str">
        <f>$G$10</f>
        <v>SUBTRAN</v>
      </c>
      <c r="H3375" s="19">
        <f t="shared" ref="H3375:AC3375" ca="1" si="1568">+H3366+H2616</f>
        <v>534648.48224478844</v>
      </c>
      <c r="I3375" s="19">
        <f t="shared" ca="1" si="1568"/>
        <v>-1866085.8133545863</v>
      </c>
      <c r="J3375" s="19">
        <f t="shared" ca="1" si="1568"/>
        <v>849247.50536479754</v>
      </c>
      <c r="K3375" s="19">
        <f t="shared" ca="1" si="1568"/>
        <v>13564.441369755525</v>
      </c>
      <c r="L3375" s="19">
        <f t="shared" ca="1" si="1568"/>
        <v>870.72837406454551</v>
      </c>
      <c r="M3375" s="19">
        <f t="shared" ca="1" si="1568"/>
        <v>863682.67510861717</v>
      </c>
      <c r="N3375" s="19">
        <f t="shared" ca="1" si="1568"/>
        <v>786901.86535127216</v>
      </c>
      <c r="O3375" s="19">
        <f t="shared" ca="1" si="1568"/>
        <v>232735.73456417155</v>
      </c>
      <c r="P3375" s="19">
        <f t="shared" ca="1" si="1568"/>
        <v>-9131.2555147374787</v>
      </c>
      <c r="Q3375" s="19">
        <f t="shared" ca="1" si="1568"/>
        <v>0</v>
      </c>
      <c r="R3375" s="19">
        <f t="shared" ca="1" si="1568"/>
        <v>1010506.3444007064</v>
      </c>
      <c r="S3375" s="19">
        <f t="shared" ca="1" si="1568"/>
        <v>26031.215083094383</v>
      </c>
      <c r="T3375" s="19">
        <f t="shared" ca="1" si="1568"/>
        <v>493283.23623021028</v>
      </c>
      <c r="U3375" s="19">
        <f t="shared" ca="1" si="1568"/>
        <v>-299376.64771263383</v>
      </c>
      <c r="V3375" s="19">
        <f t="shared" ca="1" si="1568"/>
        <v>0</v>
      </c>
      <c r="W3375" s="19">
        <f t="shared" ca="1" si="1568"/>
        <v>219937.80360066984</v>
      </c>
      <c r="X3375" s="19">
        <f t="shared" ca="1" si="1568"/>
        <v>291384.07655234402</v>
      </c>
      <c r="Y3375" s="19">
        <f t="shared" ca="1" si="1568"/>
        <v>4628.0634563998692</v>
      </c>
      <c r="Z3375" s="19">
        <f t="shared" ca="1" si="1568"/>
        <v>296012.14000874391</v>
      </c>
      <c r="AA3375" s="19">
        <f t="shared" ca="1" si="1568"/>
        <v>5893.7329742733</v>
      </c>
      <c r="AB3375" s="19">
        <f t="shared" ca="1" si="1568"/>
        <v>3434.1984388557512</v>
      </c>
      <c r="AC3375" s="19">
        <f t="shared" ca="1" si="1568"/>
        <v>1267.4010675030065</v>
      </c>
    </row>
    <row r="3376" spans="2:29" hidden="1" outlineLevel="1">
      <c r="F3376" s="42"/>
      <c r="G3376" s="17" t="str">
        <f>$G$11</f>
        <v>DISTPRI</v>
      </c>
      <c r="H3376" s="19">
        <f t="shared" ref="H3376:AC3376" ca="1" si="1569">+H3367+H2617</f>
        <v>3840971.2013355074</v>
      </c>
      <c r="I3376" s="19">
        <f t="shared" ca="1" si="1569"/>
        <v>-2195623.8954952871</v>
      </c>
      <c r="J3376" s="19">
        <f t="shared" ca="1" si="1569"/>
        <v>1910462.8314637609</v>
      </c>
      <c r="K3376" s="19">
        <f t="shared" ca="1" si="1569"/>
        <v>25923.05284108068</v>
      </c>
      <c r="L3376" s="19">
        <f t="shared" ca="1" si="1569"/>
        <v>0</v>
      </c>
      <c r="M3376" s="19">
        <f t="shared" ca="1" si="1569"/>
        <v>1936385.8843048424</v>
      </c>
      <c r="N3376" s="19">
        <f t="shared" ca="1" si="1569"/>
        <v>1690446.9253914112</v>
      </c>
      <c r="O3376" s="19">
        <f t="shared" ca="1" si="1569"/>
        <v>517440.2385148321</v>
      </c>
      <c r="P3376" s="19">
        <f t="shared" ca="1" si="1569"/>
        <v>0</v>
      </c>
      <c r="Q3376" s="19">
        <f t="shared" ca="1" si="1569"/>
        <v>0</v>
      </c>
      <c r="R3376" s="19">
        <f t="shared" ca="1" si="1569"/>
        <v>2207887.1639062441</v>
      </c>
      <c r="S3376" s="19">
        <f t="shared" ca="1" si="1569"/>
        <v>53742.374374940584</v>
      </c>
      <c r="T3376" s="19">
        <f t="shared" ca="1" si="1569"/>
        <v>1195142.1789171728</v>
      </c>
      <c r="U3376" s="19">
        <f t="shared" ca="1" si="1569"/>
        <v>0</v>
      </c>
      <c r="V3376" s="19">
        <f t="shared" ca="1" si="1569"/>
        <v>0</v>
      </c>
      <c r="W3376" s="19">
        <f t="shared" ca="1" si="1569"/>
        <v>1248884.5532921131</v>
      </c>
      <c r="X3376" s="19">
        <f t="shared" ca="1" si="1569"/>
        <v>613211.31575034093</v>
      </c>
      <c r="Y3376" s="19">
        <f t="shared" ca="1" si="1569"/>
        <v>9763.9690476414744</v>
      </c>
      <c r="Z3376" s="19">
        <f t="shared" ca="1" si="1569"/>
        <v>622975.2847979822</v>
      </c>
      <c r="AA3376" s="19">
        <f t="shared" ca="1" si="1569"/>
        <v>11068.774216912241</v>
      </c>
      <c r="AB3376" s="19">
        <f t="shared" ca="1" si="1569"/>
        <v>6785.691903744304</v>
      </c>
      <c r="AC3376" s="19">
        <f t="shared" ca="1" si="1569"/>
        <v>2607.7444089501701</v>
      </c>
    </row>
    <row r="3377" spans="4:29" hidden="1" outlineLevel="1">
      <c r="F3377" s="42"/>
      <c r="G3377" s="17" t="str">
        <f>$G$12</f>
        <v>DISTSEC</v>
      </c>
      <c r="H3377" s="19">
        <f t="shared" ref="H3377:AC3377" ca="1" si="1570">+H3368+H2618</f>
        <v>544110.21346486825</v>
      </c>
      <c r="I3377" s="19">
        <f t="shared" ca="1" si="1570"/>
        <v>-753354.6180479133</v>
      </c>
      <c r="J3377" s="19">
        <f t="shared" ca="1" si="1570"/>
        <v>595239.46055593062</v>
      </c>
      <c r="K3377" s="19">
        <f t="shared" ca="1" si="1570"/>
        <v>0</v>
      </c>
      <c r="L3377" s="19">
        <f t="shared" ca="1" si="1570"/>
        <v>0</v>
      </c>
      <c r="M3377" s="19">
        <f t="shared" ca="1" si="1570"/>
        <v>595239.46055593062</v>
      </c>
      <c r="N3377" s="19">
        <f t="shared" ca="1" si="1570"/>
        <v>457840.39501678623</v>
      </c>
      <c r="O3377" s="19">
        <f t="shared" ca="1" si="1570"/>
        <v>0</v>
      </c>
      <c r="P3377" s="19">
        <f t="shared" ca="1" si="1570"/>
        <v>0</v>
      </c>
      <c r="Q3377" s="19">
        <f t="shared" ca="1" si="1570"/>
        <v>0</v>
      </c>
      <c r="R3377" s="19">
        <f t="shared" ca="1" si="1570"/>
        <v>457840.39501678623</v>
      </c>
      <c r="S3377" s="19">
        <f t="shared" ca="1" si="1570"/>
        <v>11944.625064600406</v>
      </c>
      <c r="T3377" s="19">
        <f t="shared" ca="1" si="1570"/>
        <v>0</v>
      </c>
      <c r="U3377" s="19">
        <f t="shared" ca="1" si="1570"/>
        <v>0</v>
      </c>
      <c r="V3377" s="19">
        <f t="shared" ca="1" si="1570"/>
        <v>0</v>
      </c>
      <c r="W3377" s="19">
        <f t="shared" ca="1" si="1570"/>
        <v>11944.625064600406</v>
      </c>
      <c r="X3377" s="19">
        <f t="shared" ca="1" si="1570"/>
        <v>170970.89496430143</v>
      </c>
      <c r="Y3377" s="19">
        <f t="shared" ca="1" si="1570"/>
        <v>0</v>
      </c>
      <c r="Z3377" s="19">
        <f t="shared" ca="1" si="1570"/>
        <v>170970.89496430143</v>
      </c>
      <c r="AA3377" s="19">
        <f t="shared" ca="1" si="1570"/>
        <v>2692.2322001692733</v>
      </c>
      <c r="AB3377" s="19">
        <f t="shared" ca="1" si="1570"/>
        <v>42964.873837277373</v>
      </c>
      <c r="AC3377" s="19">
        <f t="shared" ca="1" si="1570"/>
        <v>15812.349873718544</v>
      </c>
    </row>
    <row r="3378" spans="4:29" hidden="1" outlineLevel="1">
      <c r="F3378" s="42"/>
      <c r="G3378" s="17" t="str">
        <f>$G$13</f>
        <v>ENERGY</v>
      </c>
      <c r="H3378" s="19">
        <f t="shared" ref="H3378:AC3378" ca="1" si="1571">+H3369+H2619</f>
        <v>12774290.274080642</v>
      </c>
      <c r="I3378" s="19">
        <f t="shared" ca="1" si="1571"/>
        <v>5915685.4187257998</v>
      </c>
      <c r="J3378" s="19">
        <f t="shared" ca="1" si="1571"/>
        <v>1493606.4503780678</v>
      </c>
      <c r="K3378" s="19">
        <f t="shared" ca="1" si="1571"/>
        <v>5265.0121658726675</v>
      </c>
      <c r="L3378" s="19">
        <f t="shared" ca="1" si="1571"/>
        <v>297.0759771481944</v>
      </c>
      <c r="M3378" s="19">
        <f t="shared" ca="1" si="1571"/>
        <v>1499168.538521081</v>
      </c>
      <c r="N3378" s="19">
        <f t="shared" ca="1" si="1571"/>
        <v>1090278.3287131249</v>
      </c>
      <c r="O3378" s="19">
        <f t="shared" ca="1" si="1571"/>
        <v>387686.90460048732</v>
      </c>
      <c r="P3378" s="19">
        <f t="shared" ca="1" si="1571"/>
        <v>62083.700280280915</v>
      </c>
      <c r="Q3378" s="19">
        <f t="shared" ca="1" si="1571"/>
        <v>0</v>
      </c>
      <c r="R3378" s="19">
        <f t="shared" ca="1" si="1571"/>
        <v>1540048.9335938971</v>
      </c>
      <c r="S3378" s="19">
        <f t="shared" ca="1" si="1571"/>
        <v>31122.497026225101</v>
      </c>
      <c r="T3378" s="19">
        <f t="shared" ca="1" si="1571"/>
        <v>1713041.2904451701</v>
      </c>
      <c r="U3378" s="19">
        <f t="shared" ca="1" si="1571"/>
        <v>1323871.4169362234</v>
      </c>
      <c r="V3378" s="19">
        <f t="shared" ca="1" si="1571"/>
        <v>357038.99749654549</v>
      </c>
      <c r="W3378" s="19">
        <f t="shared" ca="1" si="1571"/>
        <v>3425074.2019041483</v>
      </c>
      <c r="X3378" s="19">
        <f t="shared" ca="1" si="1571"/>
        <v>319010.51225059497</v>
      </c>
      <c r="Y3378" s="19">
        <f t="shared" ca="1" si="1571"/>
        <v>5269.2218409014968</v>
      </c>
      <c r="Z3378" s="19">
        <f t="shared" ca="1" si="1571"/>
        <v>324279.73409149685</v>
      </c>
      <c r="AA3378" s="19">
        <f t="shared" ca="1" si="1571"/>
        <v>250.85879068328563</v>
      </c>
      <c r="AB3378" s="19">
        <f t="shared" ca="1" si="1571"/>
        <v>46241.736106926401</v>
      </c>
      <c r="AC3378" s="19">
        <f t="shared" ca="1" si="1571"/>
        <v>23540.852346642605</v>
      </c>
    </row>
    <row r="3379" spans="4:29" hidden="1" outlineLevel="1">
      <c r="F3379" s="42"/>
      <c r="G3379" s="17" t="str">
        <f>$G$14</f>
        <v>CUSTOMER</v>
      </c>
      <c r="H3379" s="19">
        <f t="shared" ref="H3379:AC3379" ca="1" si="1572">+H3370+H2620</f>
        <v>11357491.657003043</v>
      </c>
      <c r="I3379" s="19">
        <f t="shared" ca="1" si="1572"/>
        <v>319443.50225690193</v>
      </c>
      <c r="J3379" s="19">
        <f t="shared" ca="1" si="1572"/>
        <v>6976623.0885492153</v>
      </c>
      <c r="K3379" s="19">
        <f t="shared" ca="1" si="1572"/>
        <v>76335.759209192533</v>
      </c>
      <c r="L3379" s="19">
        <f t="shared" ca="1" si="1572"/>
        <v>5465.1372539956774</v>
      </c>
      <c r="M3379" s="19">
        <f t="shared" ca="1" si="1572"/>
        <v>7058423.9850124046</v>
      </c>
      <c r="N3379" s="19">
        <f t="shared" ca="1" si="1572"/>
        <v>236478.37689426148</v>
      </c>
      <c r="O3379" s="19">
        <f t="shared" ca="1" si="1572"/>
        <v>83119.447637974081</v>
      </c>
      <c r="P3379" s="19">
        <f t="shared" ca="1" si="1572"/>
        <v>3124.8052782037403</v>
      </c>
      <c r="Q3379" s="19">
        <f t="shared" ca="1" si="1572"/>
        <v>0</v>
      </c>
      <c r="R3379" s="19">
        <f t="shared" ca="1" si="1572"/>
        <v>322722.62981043942</v>
      </c>
      <c r="S3379" s="19">
        <f t="shared" ca="1" si="1572"/>
        <v>1661.5237760015243</v>
      </c>
      <c r="T3379" s="19">
        <f t="shared" ca="1" si="1572"/>
        <v>50953.781956581137</v>
      </c>
      <c r="U3379" s="19">
        <f t="shared" ca="1" si="1572"/>
        <v>1560.4281798254378</v>
      </c>
      <c r="V3379" s="19">
        <f t="shared" ca="1" si="1572"/>
        <v>8460.6702806737921</v>
      </c>
      <c r="W3379" s="19">
        <f t="shared" ca="1" si="1572"/>
        <v>62636.404193081908</v>
      </c>
      <c r="X3379" s="19">
        <f t="shared" ca="1" si="1572"/>
        <v>95287.147447584066</v>
      </c>
      <c r="Y3379" s="19">
        <f t="shared" ca="1" si="1572"/>
        <v>939.46551812746702</v>
      </c>
      <c r="Z3379" s="19">
        <f t="shared" ca="1" si="1572"/>
        <v>96226.612965711538</v>
      </c>
      <c r="AA3379" s="19">
        <f t="shared" ca="1" si="1572"/>
        <v>7956.6298784348392</v>
      </c>
      <c r="AB3379" s="19">
        <f t="shared" ca="1" si="1572"/>
        <v>2890864.0104363617</v>
      </c>
      <c r="AC3379" s="19">
        <f t="shared" ca="1" si="1572"/>
        <v>599217.88244971016</v>
      </c>
    </row>
    <row r="3380" spans="4:29" collapsed="1">
      <c r="D3380" s="17" t="s">
        <v>343</v>
      </c>
      <c r="E3380" s="19">
        <f>+E3371+E2621</f>
        <v>63345465</v>
      </c>
      <c r="F3380" s="42"/>
      <c r="G3380" s="17" t="str">
        <f>$G$15</f>
        <v>TOTAL</v>
      </c>
      <c r="H3380" s="19">
        <f t="shared" ref="H3380:AC3380" ca="1" si="1573">+H3371+H2621</f>
        <v>63345464.999999925</v>
      </c>
      <c r="I3380" s="19">
        <f t="shared" ca="1" si="1573"/>
        <v>4780824.1093923114</v>
      </c>
      <c r="J3380" s="19">
        <f t="shared" ca="1" si="1573"/>
        <v>20941823.85525018</v>
      </c>
      <c r="K3380" s="19">
        <f t="shared" ca="1" si="1573"/>
        <v>233859.78594861529</v>
      </c>
      <c r="L3380" s="19">
        <f t="shared" ca="1" si="1573"/>
        <v>11790.372280560789</v>
      </c>
      <c r="M3380" s="19">
        <f t="shared" ca="1" si="1573"/>
        <v>21187474.013479359</v>
      </c>
      <c r="N3380" s="19">
        <f t="shared" ca="1" si="1573"/>
        <v>11559136.199048491</v>
      </c>
      <c r="O3380" s="19">
        <f t="shared" ca="1" si="1573"/>
        <v>3446362.2901487257</v>
      </c>
      <c r="P3380" s="19">
        <f t="shared" ca="1" si="1573"/>
        <v>113988.10550787533</v>
      </c>
      <c r="Q3380" s="19">
        <f t="shared" ca="1" si="1573"/>
        <v>0</v>
      </c>
      <c r="R3380" s="19">
        <f t="shared" ca="1" si="1573"/>
        <v>15119486.594705107</v>
      </c>
      <c r="S3380" s="19">
        <f t="shared" ca="1" si="1573"/>
        <v>362860.93079423218</v>
      </c>
      <c r="T3380" s="19">
        <f t="shared" ca="1" si="1573"/>
        <v>8911118.1613930408</v>
      </c>
      <c r="U3380" s="19">
        <f t="shared" ca="1" si="1573"/>
        <v>2828681.6963594807</v>
      </c>
      <c r="V3380" s="19">
        <f t="shared" ca="1" si="1573"/>
        <v>2045492.6376802912</v>
      </c>
      <c r="W3380" s="19">
        <f t="shared" ca="1" si="1573"/>
        <v>14148153.426227054</v>
      </c>
      <c r="X3380" s="19">
        <f t="shared" ca="1" si="1573"/>
        <v>4029325.1392566049</v>
      </c>
      <c r="Y3380" s="19">
        <f t="shared" ca="1" si="1573"/>
        <v>60994.23352157398</v>
      </c>
      <c r="Z3380" s="19">
        <f t="shared" ca="1" si="1573"/>
        <v>4090319.3727781801</v>
      </c>
      <c r="AA3380" s="19">
        <f t="shared" ca="1" si="1573"/>
        <v>69892.251515609401</v>
      </c>
      <c r="AB3380" s="19">
        <f t="shared" ca="1" si="1573"/>
        <v>3221156.8644454884</v>
      </c>
      <c r="AC3380" s="19">
        <f t="shared" ca="1" si="1573"/>
        <v>728158.36745692184</v>
      </c>
    </row>
    <row r="3381" spans="4:29" hidden="1" outlineLevel="1">
      <c r="F3381" s="42" t="str">
        <f>F3388</f>
        <v>RB_GUP</v>
      </c>
      <c r="G3381" s="17" t="str">
        <f>$G$8</f>
        <v>PRODUCTION</v>
      </c>
      <c r="H3381" s="21">
        <f t="shared" ref="H3381:H3388" ca="1" si="1574">SUBTOTAL(9,I3381:AC3381)</f>
        <v>-7154635.8142153006</v>
      </c>
      <c r="I3381" s="22">
        <f ca="1">VLOOKUP(CONCATENATE($F3381," ",$G3381),AllocFactorMatrix,(I$4+1),FALSE)*$E3388</f>
        <v>-3547329.7539469101</v>
      </c>
      <c r="J3381" s="22">
        <f ca="1">VLOOKUP(CONCATENATE($F3381," ",$G3381),AllocFactorMatrix,(J$4+1),FALSE)*$E3388</f>
        <v>-887073.20050177281</v>
      </c>
      <c r="K3381" s="22">
        <f ca="1">VLOOKUP(CONCATENATE($F3381," ",$G3381),AllocFactorMatrix,(K$4+1),FALSE)*$E3388</f>
        <v>-11242.62185336871</v>
      </c>
      <c r="L3381" s="22">
        <f ca="1">VLOOKUP(CONCATENATE($F3381," ",$G3381),AllocFactorMatrix,(L$4+1),FALSE)*$E3388</f>
        <v>-562.68204848436756</v>
      </c>
      <c r="M3381" s="22">
        <f t="shared" ref="M3381:M3388" ca="1" si="1575">SUBTOTAL(9,J3381:L3381)</f>
        <v>-898878.50440362585</v>
      </c>
      <c r="N3381" s="22">
        <f ca="1">VLOOKUP(CONCATENATE($F3381," ",$G3381),AllocFactorMatrix,(N$4+1),FALSE)*$E3388</f>
        <v>-397983.37952647381</v>
      </c>
      <c r="O3381" s="22">
        <f ca="1">VLOOKUP(CONCATENATE($F3381," ",$G3381),AllocFactorMatrix,(O$4+1),FALSE)*$E3388</f>
        <v>-109078.02747016103</v>
      </c>
      <c r="P3381" s="22">
        <f ca="1">VLOOKUP(CONCATENATE($F3381," ",$G3381),AllocFactorMatrix,(P$4+1),FALSE)*$E3388</f>
        <v>-17357.674571874235</v>
      </c>
      <c r="Q3381" s="22">
        <f ca="1">VLOOKUP(CONCATENATE($F3381," ",$G3381),AllocFactorMatrix,(Q$4+1),FALSE)*$E3388</f>
        <v>0</v>
      </c>
      <c r="R3381" s="22">
        <f ca="1">SUBTOTAL(9,N3381:Q3381)</f>
        <v>-524419.08156850911</v>
      </c>
      <c r="S3381" s="22">
        <f ca="1">VLOOKUP(CONCATENATE($F3381," ",$G3381),AllocFactorMatrix,(S$4+1),FALSE)*$E3388</f>
        <v>-17203.803392161764</v>
      </c>
      <c r="T3381" s="22">
        <f ca="1">VLOOKUP(CONCATENATE($F3381," ",$G3381),AllocFactorMatrix,(T$4+1),FALSE)*$E3388</f>
        <v>-313079.87538620358</v>
      </c>
      <c r="U3381" s="22">
        <f ca="1">VLOOKUP(CONCATENATE($F3381," ",$G3381),AllocFactorMatrix,(U$4+1),FALSE)*$E3388</f>
        <v>-1525494.8036403954</v>
      </c>
      <c r="V3381" s="22">
        <f ca="1">VLOOKUP(CONCATENATE($F3381," ",$G3381),AllocFactorMatrix,(V$4+1),FALSE)*$E3388</f>
        <v>-194379.22191212687</v>
      </c>
      <c r="W3381" s="22">
        <f ca="1">SUBTOTAL(9,S3381:V3381)</f>
        <v>-2050157.7043308876</v>
      </c>
      <c r="X3381" s="22">
        <f ca="1">VLOOKUP(CONCATENATE($F3381," ",$G3381),AllocFactorMatrix,(X$4+1),FALSE)*$E3388</f>
        <v>-111307.46664813778</v>
      </c>
      <c r="Y3381" s="22">
        <f ca="1">VLOOKUP(CONCATENATE($F3381," ",$G3381),AllocFactorMatrix,(Y$4+1),FALSE)*$E3388</f>
        <v>-2092.3121816130365</v>
      </c>
      <c r="Z3381" s="22">
        <f t="shared" ref="Z3381:Z3388" ca="1" si="1576">SUBTOTAL(9,X3381:Y3381)</f>
        <v>-113399.77882975081</v>
      </c>
      <c r="AA3381" s="22">
        <f ca="1">VLOOKUP(CONCATENATE($F3381," ",$G3381),AllocFactorMatrix,(AA$4+1),FALSE)*$E3388</f>
        <v>-1618.6924381584199</v>
      </c>
      <c r="AB3381" s="22">
        <f ca="1">VLOOKUP(CONCATENATE($F3381," ",$G3381),AllocFactorMatrix,(AB$4+1),FALSE)*$E3388</f>
        <v>-15211.345412096252</v>
      </c>
      <c r="AC3381" s="22">
        <f ca="1">VLOOKUP(CONCATENATE($F3381," ",$G3381),AllocFactorMatrix,(AC$4+1),FALSE)*$E3388</f>
        <v>-3620.9532853623455</v>
      </c>
    </row>
    <row r="3382" spans="4:29" hidden="1" outlineLevel="1">
      <c r="F3382" s="42" t="str">
        <f>F3388</f>
        <v>RB_GUP</v>
      </c>
      <c r="G3382" s="17" t="str">
        <f>$G$9</f>
        <v>BULKTRAN</v>
      </c>
      <c r="H3382" s="21">
        <f t="shared" ca="1" si="1574"/>
        <v>-4585802.5962765086</v>
      </c>
      <c r="I3382" s="22">
        <f ca="1">VLOOKUP(CONCATENATE($F3382," ",$G3382),AllocFactorMatrix,(I$4+1),FALSE)*$E3388</f>
        <v>-2273680.2288633063</v>
      </c>
      <c r="J3382" s="22">
        <f ca="1">VLOOKUP(CONCATENATE($F3382," ",$G3382),AllocFactorMatrix,(J$4+1),FALSE)*$E3388</f>
        <v>-568574.37493406504</v>
      </c>
      <c r="K3382" s="22">
        <f ca="1">VLOOKUP(CONCATENATE($F3382," ",$G3382),AllocFactorMatrix,(K$4+1),FALSE)*$E3388</f>
        <v>-7206.0194009732104</v>
      </c>
      <c r="L3382" s="22">
        <f ca="1">VLOOKUP(CONCATENATE($F3382," ",$G3382),AllocFactorMatrix,(L$4+1),FALSE)*$E3388</f>
        <v>-360.65410816452601</v>
      </c>
      <c r="M3382" s="22">
        <f t="shared" ca="1" si="1575"/>
        <v>-576141.04844320274</v>
      </c>
      <c r="N3382" s="22">
        <f ca="1">VLOOKUP(CONCATENATE($F3382," ",$G3382),AllocFactorMatrix,(N$4+1),FALSE)*$E3388</f>
        <v>-255089.60378964743</v>
      </c>
      <c r="O3382" s="22">
        <f ca="1">VLOOKUP(CONCATENATE($F3382," ",$G3382),AllocFactorMatrix,(O$4+1),FALSE)*$E3388</f>
        <v>-69914.152803631747</v>
      </c>
      <c r="P3382" s="22">
        <f ca="1">VLOOKUP(CONCATENATE($F3382," ",$G3382),AllocFactorMatrix,(P$4+1),FALSE)*$E3388</f>
        <v>-11125.49557852705</v>
      </c>
      <c r="Q3382" s="22">
        <f ca="1">VLOOKUP(CONCATENATE($F3382," ",$G3382),AllocFactorMatrix,(Q$4+1),FALSE)*$E3388</f>
        <v>0</v>
      </c>
      <c r="R3382" s="22">
        <f t="shared" ref="R3382:R3388" ca="1" si="1577">SUBTOTAL(9,N3382:Q3382)</f>
        <v>-336129.25217180623</v>
      </c>
      <c r="S3382" s="22">
        <f ca="1">VLOOKUP(CONCATENATE($F3382," ",$G3382),AllocFactorMatrix,(S$4+1),FALSE)*$E3388</f>
        <v>-11026.871012058464</v>
      </c>
      <c r="T3382" s="22">
        <f ca="1">VLOOKUP(CONCATENATE($F3382," ",$G3382),AllocFactorMatrix,(T$4+1),FALSE)*$E3388</f>
        <v>-200670.2427166719</v>
      </c>
      <c r="U3382" s="22">
        <f ca="1">VLOOKUP(CONCATENATE($F3382," ",$G3382),AllocFactorMatrix,(U$4+1),FALSE)*$E3388</f>
        <v>-977774.1610888273</v>
      </c>
      <c r="V3382" s="22">
        <f ca="1">VLOOKUP(CONCATENATE($F3382," ",$G3382),AllocFactorMatrix,(V$4+1),FALSE)*$E3388</f>
        <v>-124588.41563057301</v>
      </c>
      <c r="W3382" s="22">
        <f t="shared" ref="W3382:W3388" ca="1" si="1578">SUBTOTAL(9,S3382:V3382)</f>
        <v>-1314059.6904481305</v>
      </c>
      <c r="X3382" s="22">
        <f ca="1">VLOOKUP(CONCATENATE($F3382," ",$G3382),AllocFactorMatrix,(X$4+1),FALSE)*$E3388</f>
        <v>-71343.123926144079</v>
      </c>
      <c r="Y3382" s="22">
        <f ca="1">VLOOKUP(CONCATENATE($F3382," ",$G3382),AllocFactorMatrix,(Y$4+1),FALSE)*$E3388</f>
        <v>-1341.0788310983194</v>
      </c>
      <c r="Z3382" s="22">
        <f t="shared" ca="1" si="1576"/>
        <v>-72684.202757242398</v>
      </c>
      <c r="AA3382" s="22">
        <f ca="1">VLOOKUP(CONCATENATE($F3382," ",$G3382),AllocFactorMatrix,(AA$4+1),FALSE)*$E3388</f>
        <v>-1037.5096899735308</v>
      </c>
      <c r="AB3382" s="22">
        <f ca="1">VLOOKUP(CONCATENATE($F3382," ",$G3382),AllocFactorMatrix,(AB$4+1),FALSE)*$E3388</f>
        <v>-9749.7942725545126</v>
      </c>
      <c r="AC3382" s="22">
        <f ca="1">VLOOKUP(CONCATENATE($F3382," ",$G3382),AllocFactorMatrix,(AC$4+1),FALSE)*$E3388</f>
        <v>-2320.869630291837</v>
      </c>
    </row>
    <row r="3383" spans="4:29" hidden="1" outlineLevel="1">
      <c r="F3383" s="42" t="str">
        <f>F3388</f>
        <v>RB_GUP</v>
      </c>
      <c r="G3383" s="17" t="str">
        <f>$G$10</f>
        <v>SUBTRAN</v>
      </c>
      <c r="H3383" s="21">
        <f t="shared" ca="1" si="1574"/>
        <v>-1452830.0054404906</v>
      </c>
      <c r="I3383" s="22">
        <f ca="1">VLOOKUP(CONCATENATE($F3383," ",$G3383),AllocFactorMatrix,(I$4+1),FALSE)*$E3388</f>
        <v>-701080.88535834418</v>
      </c>
      <c r="J3383" s="22">
        <f ca="1">VLOOKUP(CONCATENATE($F3383," ",$G3383),AllocFactorMatrix,(J$4+1),FALSE)*$E3388</f>
        <v>-174915.07148540911</v>
      </c>
      <c r="K3383" s="22">
        <f ca="1">VLOOKUP(CONCATENATE($F3383," ",$G3383),AllocFactorMatrix,(K$4+1),FALSE)*$E3388</f>
        <v>-2221.5249880032484</v>
      </c>
      <c r="L3383" s="22">
        <f ca="1">VLOOKUP(CONCATENATE($F3383," ",$G3383),AllocFactorMatrix,(L$4+1),FALSE)*$E3388</f>
        <v>-143.21822483900417</v>
      </c>
      <c r="M3383" s="22">
        <f t="shared" ca="1" si="1575"/>
        <v>-177279.81469825137</v>
      </c>
      <c r="N3383" s="22">
        <f ca="1">VLOOKUP(CONCATENATE($F3383," ",$G3383),AllocFactorMatrix,(N$4+1),FALSE)*$E3388</f>
        <v>-77676.6841159209</v>
      </c>
      <c r="O3383" s="22">
        <f ca="1">VLOOKUP(CONCATENATE($F3383," ",$G3383),AllocFactorMatrix,(O$4+1),FALSE)*$E3388</f>
        <v>-21324.260718625195</v>
      </c>
      <c r="P3383" s="22">
        <f ca="1">VLOOKUP(CONCATENATE($F3383," ",$G3383),AllocFactorMatrix,(P$4+1),FALSE)*$E3388</f>
        <v>-4286.3343054174002</v>
      </c>
      <c r="Q3383" s="22">
        <f ca="1">VLOOKUP(CONCATENATE($F3383," ",$G3383),AllocFactorMatrix,(Q$4+1),FALSE)*$E3388</f>
        <v>0</v>
      </c>
      <c r="R3383" s="22">
        <f t="shared" ca="1" si="1577"/>
        <v>-103287.2791399635</v>
      </c>
      <c r="S3383" s="22">
        <f ca="1">VLOOKUP(CONCATENATE($F3383," ",$G3383),AllocFactorMatrix,(S$4+1),FALSE)*$E3388</f>
        <v>-3291.7011650487207</v>
      </c>
      <c r="T3383" s="22">
        <f ca="1">VLOOKUP(CONCATENATE($F3383," ",$G3383),AllocFactorMatrix,(T$4+1),FALSE)*$E3388</f>
        <v>-61670.514958891508</v>
      </c>
      <c r="U3383" s="22">
        <f ca="1">VLOOKUP(CONCATENATE($F3383," ",$G3383),AllocFactorMatrix,(U$4+1),FALSE)*$E3388</f>
        <v>-383246.70047162991</v>
      </c>
      <c r="V3383" s="22">
        <f ca="1">VLOOKUP(CONCATENATE($F3383," ",$G3383),AllocFactorMatrix,(V$4+1),FALSE)*$E3388</f>
        <v>0</v>
      </c>
      <c r="W3383" s="22">
        <f t="shared" ca="1" si="1578"/>
        <v>-448208.91659557016</v>
      </c>
      <c r="X3383" s="22">
        <f ca="1">VLOOKUP(CONCATENATE($F3383," ",$G3383),AllocFactorMatrix,(X$4+1),FALSE)*$E3388</f>
        <v>-21787.270980306428</v>
      </c>
      <c r="Y3383" s="22">
        <f ca="1">VLOOKUP(CONCATENATE($F3383," ",$G3383),AllocFactorMatrix,(Y$4+1),FALSE)*$E3388</f>
        <v>-417.91962696094657</v>
      </c>
      <c r="Z3383" s="22">
        <f t="shared" ca="1" si="1576"/>
        <v>-22205.190607267374</v>
      </c>
      <c r="AA3383" s="22">
        <f ca="1">VLOOKUP(CONCATENATE($F3383," ",$G3383),AllocFactorMatrix,(AA$4+1),FALSE)*$E3388</f>
        <v>-317.87331609423791</v>
      </c>
      <c r="AB3383" s="22">
        <f ca="1">VLOOKUP(CONCATENATE($F3383," ",$G3383),AllocFactorMatrix,(AB$4+1),FALSE)*$E3388</f>
        <v>-363.69545878945496</v>
      </c>
      <c r="AC3383" s="22">
        <f ca="1">VLOOKUP(CONCATENATE($F3383," ",$G3383),AllocFactorMatrix,(AC$4+1),FALSE)*$E3388</f>
        <v>-86.350266210137036</v>
      </c>
    </row>
    <row r="3384" spans="4:29" hidden="1" outlineLevel="1">
      <c r="F3384" s="42" t="str">
        <f>F3388</f>
        <v>RB_GUP</v>
      </c>
      <c r="G3384" s="17" t="str">
        <f>$G$11</f>
        <v>DISTPRI</v>
      </c>
      <c r="H3384" s="21">
        <f t="shared" ca="1" si="1574"/>
        <v>-2153736.9693381055</v>
      </c>
      <c r="I3384" s="22">
        <f ca="1">VLOOKUP(CONCATENATE($F3384," ",$G3384),AllocFactorMatrix,(I$4+1),FALSE)*$E3388</f>
        <v>-1424524.4214914057</v>
      </c>
      <c r="J3384" s="22">
        <f ca="1">VLOOKUP(CONCATENATE($F3384," ",$G3384),AllocFactorMatrix,(J$4+1),FALSE)*$E3388</f>
        <v>-353507.95680696861</v>
      </c>
      <c r="K3384" s="22">
        <f ca="1">VLOOKUP(CONCATENATE($F3384," ",$G3384),AllocFactorMatrix,(K$4+1),FALSE)*$E3388</f>
        <v>-4488.1027467171934</v>
      </c>
      <c r="L3384" s="22">
        <f ca="1">VLOOKUP(CONCATENATE($F3384," ",$G3384),AllocFactorMatrix,(L$4+1),FALSE)*$E3388</f>
        <v>0</v>
      </c>
      <c r="M3384" s="22">
        <f t="shared" ca="1" si="1575"/>
        <v>-357996.05955368577</v>
      </c>
      <c r="N3384" s="22">
        <f ca="1">VLOOKUP(CONCATENATE($F3384," ",$G3384),AllocFactorMatrix,(N$4+1),FALSE)*$E3388</f>
        <v>-154303.88257487764</v>
      </c>
      <c r="O3384" s="22">
        <f ca="1">VLOOKUP(CONCATENATE($F3384," ",$G3384),AllocFactorMatrix,(O$4+1),FALSE)*$E3388</f>
        <v>-42432.455572423118</v>
      </c>
      <c r="P3384" s="22">
        <f ca="1">VLOOKUP(CONCATENATE($F3384," ",$G3384),AllocFactorMatrix,(P$4+1),FALSE)*$E3388</f>
        <v>0</v>
      </c>
      <c r="Q3384" s="22">
        <f ca="1">VLOOKUP(CONCATENATE($F3384," ",$G3384),AllocFactorMatrix,(Q$4+1),FALSE)*$E3388</f>
        <v>0</v>
      </c>
      <c r="R3384" s="22">
        <f t="shared" ca="1" si="1577"/>
        <v>-196736.33814730076</v>
      </c>
      <c r="S3384" s="22">
        <f ca="1">VLOOKUP(CONCATENATE($F3384," ",$G3384),AllocFactorMatrix,(S$4+1),FALSE)*$E3388</f>
        <v>-6611.8632872564467</v>
      </c>
      <c r="T3384" s="22">
        <f ca="1">VLOOKUP(CONCATENATE($F3384," ",$G3384),AllocFactorMatrix,(T$4+1),FALSE)*$E3388</f>
        <v>-122119.5453105445</v>
      </c>
      <c r="U3384" s="22">
        <f ca="1">VLOOKUP(CONCATENATE($F3384," ",$G3384),AllocFactorMatrix,(U$4+1),FALSE)*$E3388</f>
        <v>0</v>
      </c>
      <c r="V3384" s="22">
        <f ca="1">VLOOKUP(CONCATENATE($F3384," ",$G3384),AllocFactorMatrix,(V$4+1),FALSE)*$E3388</f>
        <v>0</v>
      </c>
      <c r="W3384" s="22">
        <f t="shared" ca="1" si="1578"/>
        <v>-128731.40859780095</v>
      </c>
      <c r="X3384" s="22">
        <f ca="1">VLOOKUP(CONCATENATE($F3384," ",$G3384),AllocFactorMatrix,(X$4+1),FALSE)*$E3388</f>
        <v>-43372.576478420888</v>
      </c>
      <c r="Y3384" s="22">
        <f ca="1">VLOOKUP(CONCATENATE($F3384," ",$G3384),AllocFactorMatrix,(Y$4+1),FALSE)*$E3388</f>
        <v>-833.01097658567028</v>
      </c>
      <c r="Z3384" s="22">
        <f t="shared" ca="1" si="1576"/>
        <v>-44205.587455006556</v>
      </c>
      <c r="AA3384" s="22">
        <f ca="1">VLOOKUP(CONCATENATE($F3384," ",$G3384),AllocFactorMatrix,(AA$4+1),FALSE)*$E3388</f>
        <v>-636.63124674060271</v>
      </c>
      <c r="AB3384" s="22">
        <f ca="1">VLOOKUP(CONCATENATE($F3384," ",$G3384),AllocFactorMatrix,(AB$4+1),FALSE)*$E3388</f>
        <v>-732.58889183918564</v>
      </c>
      <c r="AC3384" s="22">
        <f ca="1">VLOOKUP(CONCATENATE($F3384," ",$G3384),AllocFactorMatrix,(AC$4+1),FALSE)*$E3388</f>
        <v>-173.93395432635393</v>
      </c>
    </row>
    <row r="3385" spans="4:29" hidden="1" outlineLevel="1">
      <c r="F3385" s="42" t="str">
        <f>F3388</f>
        <v>RB_GUP</v>
      </c>
      <c r="G3385" s="17" t="str">
        <f>$G$12</f>
        <v>DISTSEC</v>
      </c>
      <c r="H3385" s="21">
        <f t="shared" ca="1" si="1574"/>
        <v>-714298.49765015568</v>
      </c>
      <c r="I3385" s="22">
        <f ca="1">VLOOKUP(CONCATENATE($F3385," ",$G3385),AllocFactorMatrix,(I$4+1),FALSE)*$E3388</f>
        <v>-543137.17648298934</v>
      </c>
      <c r="J3385" s="22">
        <f ca="1">VLOOKUP(CONCATENATE($F3385," ",$G3385),AllocFactorMatrix,(J$4+1),FALSE)*$E3388</f>
        <v>-109628.37243122529</v>
      </c>
      <c r="K3385" s="22">
        <f ca="1">VLOOKUP(CONCATENATE($F3385," ",$G3385),AllocFactorMatrix,(K$4+1),FALSE)*$E3388</f>
        <v>0</v>
      </c>
      <c r="L3385" s="22">
        <f ca="1">VLOOKUP(CONCATENATE($F3385," ",$G3385),AllocFactorMatrix,(L$4+1),FALSE)*$E3388</f>
        <v>0</v>
      </c>
      <c r="M3385" s="22">
        <f t="shared" ca="1" si="1575"/>
        <v>-109628.37243122529</v>
      </c>
      <c r="N3385" s="22">
        <f ca="1">VLOOKUP(CONCATENATE($F3385," ",$G3385),AllocFactorMatrix,(N$4+1),FALSE)*$E3388</f>
        <v>-41989.892190163257</v>
      </c>
      <c r="O3385" s="22">
        <f ca="1">VLOOKUP(CONCATENATE($F3385," ",$G3385),AllocFactorMatrix,(O$4+1),FALSE)*$E3388</f>
        <v>0</v>
      </c>
      <c r="P3385" s="22">
        <f ca="1">VLOOKUP(CONCATENATE($F3385," ",$G3385),AllocFactorMatrix,(P$4+1),FALSE)*$E3388</f>
        <v>0</v>
      </c>
      <c r="Q3385" s="22">
        <f ca="1">VLOOKUP(CONCATENATE($F3385," ",$G3385),AllocFactorMatrix,(Q$4+1),FALSE)*$E3388</f>
        <v>0</v>
      </c>
      <c r="R3385" s="22">
        <f t="shared" ca="1" si="1577"/>
        <v>-41989.892190163257</v>
      </c>
      <c r="S3385" s="22">
        <f ca="1">VLOOKUP(CONCATENATE($F3385," ",$G3385),AllocFactorMatrix,(S$4+1),FALSE)*$E3388</f>
        <v>-1474.7731203358519</v>
      </c>
      <c r="T3385" s="22">
        <f ca="1">VLOOKUP(CONCATENATE($F3385," ",$G3385),AllocFactorMatrix,(T$4+1),FALSE)*$E3388</f>
        <v>0</v>
      </c>
      <c r="U3385" s="22">
        <f ca="1">VLOOKUP(CONCATENATE($F3385," ",$G3385),AllocFactorMatrix,(U$4+1),FALSE)*$E3388</f>
        <v>0</v>
      </c>
      <c r="V3385" s="22">
        <f ca="1">VLOOKUP(CONCATENATE($F3385," ",$G3385),AllocFactorMatrix,(V$4+1),FALSE)*$E3388</f>
        <v>0</v>
      </c>
      <c r="W3385" s="22">
        <f t="shared" ca="1" si="1578"/>
        <v>-1474.7731203358519</v>
      </c>
      <c r="X3385" s="22">
        <f ca="1">VLOOKUP(CONCATENATE($F3385," ",$G3385),AllocFactorMatrix,(X$4+1),FALSE)*$E3388</f>
        <v>-12179.902402879388</v>
      </c>
      <c r="Y3385" s="22">
        <f ca="1">VLOOKUP(CONCATENATE($F3385," ",$G3385),AllocFactorMatrix,(Y$4+1),FALSE)*$E3388</f>
        <v>0</v>
      </c>
      <c r="Z3385" s="22">
        <f t="shared" ca="1" si="1576"/>
        <v>-12179.902402879388</v>
      </c>
      <c r="AA3385" s="22">
        <f ca="1">VLOOKUP(CONCATENATE($F3385," ",$G3385),AllocFactorMatrix,(AA$4+1),FALSE)*$E3388</f>
        <v>-156.77680579337877</v>
      </c>
      <c r="AB3385" s="22">
        <f ca="1">VLOOKUP(CONCATENATE($F3385," ",$G3385),AllocFactorMatrix,(AB$4+1),FALSE)*$E3388</f>
        <v>-4667.761606028329</v>
      </c>
      <c r="AC3385" s="22">
        <f ca="1">VLOOKUP(CONCATENATE($F3385," ",$G3385),AllocFactorMatrix,(AC$4+1),FALSE)*$E3388</f>
        <v>-1063.8426107407845</v>
      </c>
    </row>
    <row r="3386" spans="4:29" hidden="1" outlineLevel="1">
      <c r="F3386" s="42" t="str">
        <f>F3388</f>
        <v>RB_GUP</v>
      </c>
      <c r="G3386" s="17" t="str">
        <f>$G$13</f>
        <v>ENERGY</v>
      </c>
      <c r="H3386" s="21">
        <f t="shared" ca="1" si="1574"/>
        <v>-214446.75446046793</v>
      </c>
      <c r="I3386" s="22">
        <f ca="1">VLOOKUP(CONCATENATE($F3386," ",$G3386),AllocFactorMatrix,(I$4+1),FALSE)*$E3388</f>
        <v>-78791.735567353826</v>
      </c>
      <c r="J3386" s="22">
        <f ca="1">VLOOKUP(CONCATENATE($F3386," ",$G3386),AllocFactorMatrix,(J$4+1),FALSE)*$E3388</f>
        <v>-24889.396442378365</v>
      </c>
      <c r="K3386" s="22">
        <f ca="1">VLOOKUP(CONCATENATE($F3386," ",$G3386),AllocFactorMatrix,(K$4+1),FALSE)*$E3388</f>
        <v>-310.83267370422078</v>
      </c>
      <c r="L3386" s="22">
        <f ca="1">VLOOKUP(CONCATENATE($F3386," ",$G3386),AllocFactorMatrix,(L$4+1),FALSE)*$E3388</f>
        <v>-15.746077404430094</v>
      </c>
      <c r="M3386" s="22">
        <f t="shared" ca="1" si="1575"/>
        <v>-25215.975193487018</v>
      </c>
      <c r="N3386" s="22">
        <f ca="1">VLOOKUP(CONCATENATE($F3386," ",$G3386),AllocFactorMatrix,(N$4+1),FALSE)*$E3388</f>
        <v>-12610.07188790076</v>
      </c>
      <c r="O3386" s="22">
        <f ca="1">VLOOKUP(CONCATENATE($F3386," ",$G3386),AllocFactorMatrix,(O$4+1),FALSE)*$E3388</f>
        <v>-3401.8655039426189</v>
      </c>
      <c r="P3386" s="22">
        <f ca="1">VLOOKUP(CONCATENATE($F3386," ",$G3386),AllocFactorMatrix,(P$4+1),FALSE)*$E3388</f>
        <v>-530.10746207331078</v>
      </c>
      <c r="Q3386" s="22">
        <f ca="1">VLOOKUP(CONCATENATE($F3386," ",$G3386),AllocFactorMatrix,(Q$4+1),FALSE)*$E3388</f>
        <v>0</v>
      </c>
      <c r="R3386" s="22">
        <f t="shared" ca="1" si="1577"/>
        <v>-16542.04485391669</v>
      </c>
      <c r="S3386" s="22">
        <f ca="1">VLOOKUP(CONCATENATE($F3386," ",$G3386),AllocFactorMatrix,(S$4+1),FALSE)*$E3388</f>
        <v>-635.06634331532541</v>
      </c>
      <c r="T3386" s="22">
        <f ca="1">VLOOKUP(CONCATENATE($F3386," ",$G3386),AllocFactorMatrix,(T$4+1),FALSE)*$E3388</f>
        <v>-12552.914931993038</v>
      </c>
      <c r="U3386" s="22">
        <f ca="1">VLOOKUP(CONCATENATE($F3386," ",$G3386),AllocFactorMatrix,(U$4+1),FALSE)*$E3388</f>
        <v>-65992.000867111579</v>
      </c>
      <c r="V3386" s="22">
        <f ca="1">VLOOKUP(CONCATENATE($F3386," ",$G3386),AllocFactorMatrix,(V$4+1),FALSE)*$E3388</f>
        <v>-9227.8486824512729</v>
      </c>
      <c r="W3386" s="22">
        <f t="shared" ca="1" si="1578"/>
        <v>-88407.830824871227</v>
      </c>
      <c r="X3386" s="22">
        <f ca="1">VLOOKUP(CONCATENATE($F3386," ",$G3386),AllocFactorMatrix,(X$4+1),FALSE)*$E3388</f>
        <v>-3545.4178908457579</v>
      </c>
      <c r="Y3386" s="22">
        <f ca="1">VLOOKUP(CONCATENATE($F3386," ",$G3386),AllocFactorMatrix,(Y$4+1),FALSE)*$E3388</f>
        <v>-67.040881578732083</v>
      </c>
      <c r="Z3386" s="22">
        <f t="shared" ca="1" si="1576"/>
        <v>-3612.4587724244902</v>
      </c>
      <c r="AA3386" s="22">
        <f ca="1">VLOOKUP(CONCATENATE($F3386," ",$G3386),AllocFactorMatrix,(AA$4+1),FALSE)*$E3388</f>
        <v>-66.871609691880735</v>
      </c>
      <c r="AB3386" s="22">
        <f ca="1">VLOOKUP(CONCATENATE($F3386," ",$G3386),AllocFactorMatrix,(AB$4+1),FALSE)*$E3388</f>
        <v>-1466.1217938959958</v>
      </c>
      <c r="AC3386" s="22">
        <f ca="1">VLOOKUP(CONCATENATE($F3386," ",$G3386),AllocFactorMatrix,(AC$4+1),FALSE)*$E3388</f>
        <v>-343.71584482685387</v>
      </c>
    </row>
    <row r="3387" spans="4:29" hidden="1" outlineLevel="1">
      <c r="F3387" s="42" t="str">
        <f>F3388</f>
        <v>RB_GUP</v>
      </c>
      <c r="G3387" s="17" t="str">
        <f>$G$14</f>
        <v>CUSTOMER</v>
      </c>
      <c r="H3387" s="21">
        <f t="shared" ca="1" si="1574"/>
        <v>-5764408.3626189698</v>
      </c>
      <c r="I3387" s="22">
        <f ca="1">VLOOKUP(CONCATENATE($F3387," ",$G3387),AllocFactorMatrix,(I$4+1),FALSE)*$E3388</f>
        <v>-4302457.814112056</v>
      </c>
      <c r="J3387" s="22">
        <f ca="1">VLOOKUP(CONCATENATE($F3387," ",$G3387),AllocFactorMatrix,(J$4+1),FALSE)*$E3388</f>
        <v>-1055371.9096627098</v>
      </c>
      <c r="K3387" s="22">
        <f ca="1">VLOOKUP(CONCATENATE($F3387," ",$G3387),AllocFactorMatrix,(K$4+1),FALSE)*$E3388</f>
        <v>-11682.455236300515</v>
      </c>
      <c r="L3387" s="22">
        <f ca="1">VLOOKUP(CONCATENATE($F3387," ",$G3387),AllocFactorMatrix,(L$4+1),FALSE)*$E3388</f>
        <v>-860.64062907532298</v>
      </c>
      <c r="M3387" s="22">
        <f t="shared" ca="1" si="1575"/>
        <v>-1067915.0055280856</v>
      </c>
      <c r="N3387" s="22">
        <f ca="1">VLOOKUP(CONCATENATE($F3387," ",$G3387),AllocFactorMatrix,(N$4+1),FALSE)*$E3388</f>
        <v>-19578.206084550522</v>
      </c>
      <c r="O3387" s="22">
        <f ca="1">VLOOKUP(CONCATENATE($F3387," ",$G3387),AllocFactorMatrix,(O$4+1),FALSE)*$E3388</f>
        <v>-6158.6659050032458</v>
      </c>
      <c r="P3387" s="22">
        <f ca="1">VLOOKUP(CONCATENATE($F3387," ",$G3387),AllocFactorMatrix,(P$4+1),FALSE)*$E3388</f>
        <v>-2468.6686842852837</v>
      </c>
      <c r="Q3387" s="22">
        <f ca="1">VLOOKUP(CONCATENATE($F3387," ",$G3387),AllocFactorMatrix,(Q$4+1),FALSE)*$E3388</f>
        <v>0</v>
      </c>
      <c r="R3387" s="22">
        <f t="shared" ca="1" si="1577"/>
        <v>-28205.540673839052</v>
      </c>
      <c r="S3387" s="22">
        <f ca="1">VLOOKUP(CONCATENATE($F3387," ",$G3387),AllocFactorMatrix,(S$4+1),FALSE)*$E3388</f>
        <v>-181.83381078459425</v>
      </c>
      <c r="T3387" s="22">
        <f ca="1">VLOOKUP(CONCATENATE($F3387," ",$G3387),AllocFactorMatrix,(T$4+1),FALSE)*$E3388</f>
        <v>-4518.1133732892513</v>
      </c>
      <c r="U3387" s="22">
        <f ca="1">VLOOKUP(CONCATENATE($F3387," ",$G3387),AllocFactorMatrix,(U$4+1),FALSE)*$E3388</f>
        <v>-8182.033947790771</v>
      </c>
      <c r="V3387" s="22">
        <f ca="1">VLOOKUP(CONCATENATE($F3387," ",$G3387),AllocFactorMatrix,(V$4+1),FALSE)*$E3388</f>
        <v>-1586.0764710435178</v>
      </c>
      <c r="W3387" s="22">
        <f t="shared" ca="1" si="1578"/>
        <v>-14468.057602908135</v>
      </c>
      <c r="X3387" s="22">
        <f ca="1">VLOOKUP(CONCATENATE($F3387," ",$G3387),AllocFactorMatrix,(X$4+1),FALSE)*$E3388</f>
        <v>-6267.8595850776401</v>
      </c>
      <c r="Y3387" s="22">
        <f ca="1">VLOOKUP(CONCATENATE($F3387," ",$G3387),AllocFactorMatrix,(Y$4+1),FALSE)*$E3388</f>
        <v>-73.16509053326368</v>
      </c>
      <c r="Z3387" s="22">
        <f t="shared" ca="1" si="1576"/>
        <v>-6341.0246756109036</v>
      </c>
      <c r="AA3387" s="22">
        <f ca="1">VLOOKUP(CONCATENATE($F3387," ",$G3387),AllocFactorMatrix,(AA$4+1),FALSE)*$E3388</f>
        <v>-448.40756490726847</v>
      </c>
      <c r="AB3387" s="22">
        <f ca="1">VLOOKUP(CONCATENATE($F3387," ",$G3387),AllocFactorMatrix,(AB$4+1),FALSE)*$E3388</f>
        <v>-303991.43650033552</v>
      </c>
      <c r="AC3387" s="22">
        <f ca="1">VLOOKUP(CONCATENATE($F3387," ",$G3387),AllocFactorMatrix,(AC$4+1),FALSE)*$E3388</f>
        <v>-40581.075961227114</v>
      </c>
    </row>
    <row r="3388" spans="4:29" collapsed="1">
      <c r="D3388" s="17" t="s">
        <v>673</v>
      </c>
      <c r="E3388" s="19">
        <v>-22040159</v>
      </c>
      <c r="F3388" s="42" t="s">
        <v>73</v>
      </c>
      <c r="G3388" s="17" t="str">
        <f>$G$15</f>
        <v>TOTAL</v>
      </c>
      <c r="H3388" s="21">
        <f t="shared" ca="1" si="1574"/>
        <v>-22040158.999999996</v>
      </c>
      <c r="I3388" s="22">
        <f ca="1">VLOOKUP(CONCATENATE($F3388," ",$G3388),AllocFactorMatrix,(I$4+1),FALSE)*$E3388</f>
        <v>-12871002.015822364</v>
      </c>
      <c r="J3388" s="22">
        <f ca="1">VLOOKUP(CONCATENATE($F3388," ",$G3388),AllocFactorMatrix,(J$4+1),FALSE)*$E3388</f>
        <v>-3173960.2822645293</v>
      </c>
      <c r="K3388" s="22">
        <f ca="1">VLOOKUP(CONCATENATE($F3388," ",$G3388),AllocFactorMatrix,(K$4+1),FALSE)*$E3388</f>
        <v>-37151.556899067094</v>
      </c>
      <c r="L3388" s="22">
        <f ca="1">VLOOKUP(CONCATENATE($F3388," ",$G3388),AllocFactorMatrix,(L$4+1),FALSE)*$E3388</f>
        <v>-1942.9410879676507</v>
      </c>
      <c r="M3388" s="22">
        <f t="shared" ca="1" si="1575"/>
        <v>-3213054.780251564</v>
      </c>
      <c r="N3388" s="22">
        <f ca="1">VLOOKUP(CONCATENATE($F3388," ",$G3388),AllocFactorMatrix,(N$4+1),FALSE)*$E3388</f>
        <v>-959231.72016953421</v>
      </c>
      <c r="O3388" s="22">
        <f ca="1">VLOOKUP(CONCATENATE($F3388," ",$G3388),AllocFactorMatrix,(O$4+1),FALSE)*$E3388</f>
        <v>-252309.42797378695</v>
      </c>
      <c r="P3388" s="22">
        <f ca="1">VLOOKUP(CONCATENATE($F3388," ",$G3388),AllocFactorMatrix,(P$4+1),FALSE)*$E3388</f>
        <v>-35768.280602177285</v>
      </c>
      <c r="Q3388" s="22">
        <f ca="1">VLOOKUP(CONCATENATE($F3388," ",$G3388),AllocFactorMatrix,(Q$4+1),FALSE)*$E3388</f>
        <v>0</v>
      </c>
      <c r="R3388" s="22">
        <f t="shared" ca="1" si="1577"/>
        <v>-1247309.4287454986</v>
      </c>
      <c r="S3388" s="22">
        <f ca="1">VLOOKUP(CONCATENATE($F3388," ",$G3388),AllocFactorMatrix,(S$4+1),FALSE)*$E3388</f>
        <v>-40425.912130961166</v>
      </c>
      <c r="T3388" s="22">
        <f ca="1">VLOOKUP(CONCATENATE($F3388," ",$G3388),AllocFactorMatrix,(T$4+1),FALSE)*$E3388</f>
        <v>-714611.20667759376</v>
      </c>
      <c r="U3388" s="22">
        <f ca="1">VLOOKUP(CONCATENATE($F3388," ",$G3388),AllocFactorMatrix,(U$4+1),FALSE)*$E3388</f>
        <v>-2960689.7000157549</v>
      </c>
      <c r="V3388" s="22">
        <f ca="1">VLOOKUP(CONCATENATE($F3388," ",$G3388),AllocFactorMatrix,(V$4+1),FALSE)*$E3388</f>
        <v>-329781.56269619468</v>
      </c>
      <c r="W3388" s="22">
        <f t="shared" ca="1" si="1578"/>
        <v>-4045508.3815205046</v>
      </c>
      <c r="X3388" s="22">
        <f ca="1">VLOOKUP(CONCATENATE($F3388," ",$G3388),AllocFactorMatrix,(X$4+1),FALSE)*$E3388</f>
        <v>-269803.61791181198</v>
      </c>
      <c r="Y3388" s="22">
        <f ca="1">VLOOKUP(CONCATENATE($F3388," ",$G3388),AllocFactorMatrix,(Y$4+1),FALSE)*$E3388</f>
        <v>-4824.5275883699687</v>
      </c>
      <c r="Z3388" s="22">
        <f t="shared" ca="1" si="1576"/>
        <v>-274628.14550018194</v>
      </c>
      <c r="AA3388" s="22">
        <f ca="1">VLOOKUP(CONCATENATE($F3388," ",$G3388),AllocFactorMatrix,(AA$4+1),FALSE)*$E3388</f>
        <v>-4282.762671359319</v>
      </c>
      <c r="AB3388" s="22">
        <f ca="1">VLOOKUP(CONCATENATE($F3388," ",$G3388),AllocFactorMatrix,(AB$4+1),FALSE)*$E3388</f>
        <v>-336182.74393553927</v>
      </c>
      <c r="AC3388" s="22">
        <f ca="1">VLOOKUP(CONCATENATE($F3388," ",$G3388),AllocFactorMatrix,(AC$4+1),FALSE)*$E3388</f>
        <v>-48190.741552985426</v>
      </c>
    </row>
    <row r="3389" spans="4:29" hidden="1" outlineLevel="1">
      <c r="E3389" s="19"/>
      <c r="F3389" s="42"/>
      <c r="G3389" s="17" t="str">
        <f>$G$8</f>
        <v>PRODUCTION</v>
      </c>
      <c r="H3389" s="21">
        <f t="shared" ref="H3389:AC3389" ca="1" si="1579">+H3373+H3381</f>
        <v>24572734.787554875</v>
      </c>
      <c r="I3389" s="21">
        <f t="shared" ca="1" si="1579"/>
        <v>6136713.5484848041</v>
      </c>
      <c r="J3389" s="21">
        <f t="shared" ca="1" si="1579"/>
        <v>5404946.6825389685</v>
      </c>
      <c r="K3389" s="21">
        <f t="shared" ca="1" si="1579"/>
        <v>56360.925332341023</v>
      </c>
      <c r="L3389" s="21">
        <f t="shared" ca="1" si="1579"/>
        <v>2307.7987598132972</v>
      </c>
      <c r="M3389" s="21">
        <f t="shared" ca="1" si="1579"/>
        <v>5463615.4066311223</v>
      </c>
      <c r="N3389" s="21">
        <f t="shared" ca="1" si="1579"/>
        <v>4245006.2434859471</v>
      </c>
      <c r="O3389" s="21">
        <f t="shared" ca="1" si="1579"/>
        <v>1331845.5818422686</v>
      </c>
      <c r="P3389" s="21">
        <f t="shared" ca="1" si="1579"/>
        <v>65413.659124480968</v>
      </c>
      <c r="Q3389" s="21">
        <f t="shared" ca="1" si="1579"/>
        <v>0</v>
      </c>
      <c r="R3389" s="21">
        <f t="shared" ca="1" si="1579"/>
        <v>5642265.4844526974</v>
      </c>
      <c r="S3389" s="21">
        <f t="shared" ca="1" si="1579"/>
        <v>131668.68898305795</v>
      </c>
      <c r="T3389" s="21">
        <f t="shared" ca="1" si="1579"/>
        <v>3497334.5526949228</v>
      </c>
      <c r="U3389" s="21">
        <f t="shared" ca="1" si="1579"/>
        <v>1100467.3287222032</v>
      </c>
      <c r="V3389" s="21">
        <f t="shared" ca="1" si="1579"/>
        <v>941097.65313783067</v>
      </c>
      <c r="W3389" s="21">
        <f t="shared" ca="1" si="1579"/>
        <v>5670568.2235380076</v>
      </c>
      <c r="X3389" s="21">
        <f t="shared" ca="1" si="1579"/>
        <v>1447659.8807818675</v>
      </c>
      <c r="Y3389" s="21">
        <f t="shared" ca="1" si="1579"/>
        <v>23048.90513758465</v>
      </c>
      <c r="Z3389" s="21">
        <f t="shared" ca="1" si="1579"/>
        <v>1470708.7859194519</v>
      </c>
      <c r="AA3389" s="21">
        <f t="shared" ca="1" si="1579"/>
        <v>20630.844993319944</v>
      </c>
      <c r="AB3389" s="21">
        <f t="shared" ca="1" si="1579"/>
        <v>121152.92384787677</v>
      </c>
      <c r="AC3389" s="21">
        <f t="shared" ca="1" si="1579"/>
        <v>47079.569687647323</v>
      </c>
    </row>
    <row r="3390" spans="4:29" hidden="1" outlineLevel="1">
      <c r="E3390" s="19"/>
      <c r="F3390" s="42"/>
      <c r="G3390" s="17" t="str">
        <f>$G$9</f>
        <v>BULKTRAN</v>
      </c>
      <c r="H3390" s="21">
        <f t="shared" ref="H3390:AC3390" ca="1" si="1580">+H3374+H3382</f>
        <v>-2019220.0261756284</v>
      </c>
      <c r="I3390" s="21">
        <f t="shared" ca="1" si="1580"/>
        <v>-8596964.0159876458</v>
      </c>
      <c r="J3390" s="21">
        <f t="shared" ca="1" si="1580"/>
        <v>2256050.2609635848</v>
      </c>
      <c r="K3390" s="21">
        <f t="shared" ca="1" si="1580"/>
        <v>37961.953776030568</v>
      </c>
      <c r="L3390" s="21">
        <f t="shared" ca="1" si="1580"/>
        <v>1926.2957588901763</v>
      </c>
      <c r="M3390" s="21">
        <f t="shared" ca="1" si="1580"/>
        <v>2295938.5104985069</v>
      </c>
      <c r="N3390" s="21">
        <f t="shared" ca="1" si="1580"/>
        <v>2399111.0808795644</v>
      </c>
      <c r="O3390" s="21">
        <f t="shared" ca="1" si="1580"/>
        <v>714542.20271519723</v>
      </c>
      <c r="P3390" s="21">
        <f t="shared" ca="1" si="1580"/>
        <v>-35985.973810753916</v>
      </c>
      <c r="Q3390" s="21">
        <f t="shared" ca="1" si="1580"/>
        <v>0</v>
      </c>
      <c r="R3390" s="21">
        <f t="shared" ca="1" si="1580"/>
        <v>3077667.3097840087</v>
      </c>
      <c r="S3390" s="21">
        <f t="shared" ca="1" si="1580"/>
        <v>78459.33208209186</v>
      </c>
      <c r="T3390" s="21">
        <f t="shared" ca="1" si="1580"/>
        <v>1447613.0030461045</v>
      </c>
      <c r="U3390" s="21">
        <f t="shared" ca="1" si="1580"/>
        <v>-1801109.7944953365</v>
      </c>
      <c r="V3390" s="21">
        <f t="shared" ca="1" si="1580"/>
        <v>419927.6792225411</v>
      </c>
      <c r="W3390" s="21">
        <f t="shared" ca="1" si="1580"/>
        <v>144890.21985540027</v>
      </c>
      <c r="X3390" s="21">
        <f t="shared" ca="1" si="1580"/>
        <v>909150.72093528998</v>
      </c>
      <c r="Y3390" s="21">
        <f t="shared" ca="1" si="1580"/>
        <v>13911.217508207661</v>
      </c>
      <c r="Z3390" s="21">
        <f t="shared" ca="1" si="1580"/>
        <v>923061.93844349799</v>
      </c>
      <c r="AA3390" s="21">
        <f t="shared" ca="1" si="1580"/>
        <v>18742.976333684608</v>
      </c>
      <c r="AB3390" s="21">
        <f t="shared" ca="1" si="1580"/>
        <v>84752.290189794949</v>
      </c>
      <c r="AC3390" s="21">
        <f t="shared" ca="1" si="1580"/>
        <v>32690.744707095477</v>
      </c>
    </row>
    <row r="3391" spans="4:29" hidden="1" outlineLevel="1">
      <c r="E3391" s="19"/>
      <c r="F3391" s="42"/>
      <c r="G3391" s="17" t="str">
        <f>$G$10</f>
        <v>SUBTRAN</v>
      </c>
      <c r="H3391" s="21">
        <f t="shared" ref="H3391:AC3391" ca="1" si="1581">+H3375+H3383</f>
        <v>-918181.52319570212</v>
      </c>
      <c r="I3391" s="21">
        <f t="shared" ca="1" si="1581"/>
        <v>-2567166.6987129305</v>
      </c>
      <c r="J3391" s="21">
        <f t="shared" ca="1" si="1581"/>
        <v>674332.4338793885</v>
      </c>
      <c r="K3391" s="21">
        <f t="shared" ca="1" si="1581"/>
        <v>11342.916381752277</v>
      </c>
      <c r="L3391" s="21">
        <f t="shared" ca="1" si="1581"/>
        <v>727.51014922554134</v>
      </c>
      <c r="M3391" s="21">
        <f t="shared" ca="1" si="1581"/>
        <v>686402.86041036574</v>
      </c>
      <c r="N3391" s="21">
        <f t="shared" ca="1" si="1581"/>
        <v>709225.18123535125</v>
      </c>
      <c r="O3391" s="21">
        <f t="shared" ca="1" si="1581"/>
        <v>211411.47384554637</v>
      </c>
      <c r="P3391" s="21">
        <f t="shared" ca="1" si="1581"/>
        <v>-13417.589820154879</v>
      </c>
      <c r="Q3391" s="21">
        <f t="shared" ca="1" si="1581"/>
        <v>0</v>
      </c>
      <c r="R3391" s="21">
        <f t="shared" ca="1" si="1581"/>
        <v>907219.06526074279</v>
      </c>
      <c r="S3391" s="21">
        <f t="shared" ca="1" si="1581"/>
        <v>22739.513918045661</v>
      </c>
      <c r="T3391" s="21">
        <f t="shared" ca="1" si="1581"/>
        <v>431612.72127131879</v>
      </c>
      <c r="U3391" s="21">
        <f t="shared" ca="1" si="1581"/>
        <v>-682623.3481842638</v>
      </c>
      <c r="V3391" s="21">
        <f t="shared" ca="1" si="1581"/>
        <v>0</v>
      </c>
      <c r="W3391" s="21">
        <f t="shared" ca="1" si="1581"/>
        <v>-228271.11299490032</v>
      </c>
      <c r="X3391" s="21">
        <f t="shared" ca="1" si="1581"/>
        <v>269596.80557203759</v>
      </c>
      <c r="Y3391" s="21">
        <f t="shared" ca="1" si="1581"/>
        <v>4210.1438294389227</v>
      </c>
      <c r="Z3391" s="21">
        <f t="shared" ca="1" si="1581"/>
        <v>273806.94940147654</v>
      </c>
      <c r="AA3391" s="21">
        <f t="shared" ca="1" si="1581"/>
        <v>5575.8596581790625</v>
      </c>
      <c r="AB3391" s="21">
        <f t="shared" ca="1" si="1581"/>
        <v>3070.502980066296</v>
      </c>
      <c r="AC3391" s="21">
        <f t="shared" ca="1" si="1581"/>
        <v>1181.0508012928694</v>
      </c>
    </row>
    <row r="3392" spans="4:29" hidden="1" outlineLevel="1">
      <c r="E3392" s="19"/>
      <c r="F3392" s="42"/>
      <c r="G3392" s="17" t="str">
        <f>$G$11</f>
        <v>DISTPRI</v>
      </c>
      <c r="H3392" s="21">
        <f t="shared" ref="H3392:AC3392" ca="1" si="1582">+H3376+H3384</f>
        <v>1687234.2319974019</v>
      </c>
      <c r="I3392" s="21">
        <f t="shared" ca="1" si="1582"/>
        <v>-3620148.3169866931</v>
      </c>
      <c r="J3392" s="21">
        <f t="shared" ca="1" si="1582"/>
        <v>1556954.8746567923</v>
      </c>
      <c r="K3392" s="21">
        <f t="shared" ca="1" si="1582"/>
        <v>21434.950094363485</v>
      </c>
      <c r="L3392" s="21">
        <f t="shared" ca="1" si="1582"/>
        <v>0</v>
      </c>
      <c r="M3392" s="21">
        <f t="shared" ca="1" si="1582"/>
        <v>1578389.8247511566</v>
      </c>
      <c r="N3392" s="21">
        <f t="shared" ca="1" si="1582"/>
        <v>1536143.0428165335</v>
      </c>
      <c r="O3392" s="21">
        <f t="shared" ca="1" si="1582"/>
        <v>475007.78294240899</v>
      </c>
      <c r="P3392" s="21">
        <f t="shared" ca="1" si="1582"/>
        <v>0</v>
      </c>
      <c r="Q3392" s="21">
        <f t="shared" ca="1" si="1582"/>
        <v>0</v>
      </c>
      <c r="R3392" s="21">
        <f t="shared" ca="1" si="1582"/>
        <v>2011150.8257589433</v>
      </c>
      <c r="S3392" s="21">
        <f t="shared" ca="1" si="1582"/>
        <v>47130.511087684135</v>
      </c>
      <c r="T3392" s="21">
        <f t="shared" ca="1" si="1582"/>
        <v>1073022.6336066283</v>
      </c>
      <c r="U3392" s="21">
        <f t="shared" ca="1" si="1582"/>
        <v>0</v>
      </c>
      <c r="V3392" s="21">
        <f t="shared" ca="1" si="1582"/>
        <v>0</v>
      </c>
      <c r="W3392" s="21">
        <f t="shared" ca="1" si="1582"/>
        <v>1120153.1446943122</v>
      </c>
      <c r="X3392" s="21">
        <f t="shared" ca="1" si="1582"/>
        <v>569838.73927192006</v>
      </c>
      <c r="Y3392" s="21">
        <f t="shared" ca="1" si="1582"/>
        <v>8930.9580710558039</v>
      </c>
      <c r="Z3392" s="21">
        <f t="shared" ca="1" si="1582"/>
        <v>578769.69734297565</v>
      </c>
      <c r="AA3392" s="21">
        <f t="shared" ca="1" si="1582"/>
        <v>10432.142970171639</v>
      </c>
      <c r="AB3392" s="21">
        <f t="shared" ca="1" si="1582"/>
        <v>6053.1030119051184</v>
      </c>
      <c r="AC3392" s="21">
        <f t="shared" ca="1" si="1582"/>
        <v>2433.810454623816</v>
      </c>
    </row>
    <row r="3393" spans="2:29" hidden="1" outlineLevel="1">
      <c r="E3393" s="19"/>
      <c r="F3393" s="42"/>
      <c r="G3393" s="17" t="str">
        <f>$G$12</f>
        <v>DISTSEC</v>
      </c>
      <c r="H3393" s="21">
        <f t="shared" ref="H3393:AC3393" ca="1" si="1583">+H3377+H3385</f>
        <v>-170188.28418528743</v>
      </c>
      <c r="I3393" s="21">
        <f t="shared" ca="1" si="1583"/>
        <v>-1296491.7945309025</v>
      </c>
      <c r="J3393" s="21">
        <f t="shared" ca="1" si="1583"/>
        <v>485611.08812470536</v>
      </c>
      <c r="K3393" s="21">
        <f t="shared" ca="1" si="1583"/>
        <v>0</v>
      </c>
      <c r="L3393" s="21">
        <f t="shared" ca="1" si="1583"/>
        <v>0</v>
      </c>
      <c r="M3393" s="21">
        <f t="shared" ca="1" si="1583"/>
        <v>485611.08812470536</v>
      </c>
      <c r="N3393" s="21">
        <f t="shared" ca="1" si="1583"/>
        <v>415850.50282662298</v>
      </c>
      <c r="O3393" s="21">
        <f t="shared" ca="1" si="1583"/>
        <v>0</v>
      </c>
      <c r="P3393" s="21">
        <f t="shared" ca="1" si="1583"/>
        <v>0</v>
      </c>
      <c r="Q3393" s="21">
        <f t="shared" ca="1" si="1583"/>
        <v>0</v>
      </c>
      <c r="R3393" s="21">
        <f t="shared" ca="1" si="1583"/>
        <v>415850.50282662298</v>
      </c>
      <c r="S3393" s="21">
        <f t="shared" ca="1" si="1583"/>
        <v>10469.851944264554</v>
      </c>
      <c r="T3393" s="21">
        <f t="shared" ca="1" si="1583"/>
        <v>0</v>
      </c>
      <c r="U3393" s="21">
        <f t="shared" ca="1" si="1583"/>
        <v>0</v>
      </c>
      <c r="V3393" s="21">
        <f t="shared" ca="1" si="1583"/>
        <v>0</v>
      </c>
      <c r="W3393" s="21">
        <f t="shared" ca="1" si="1583"/>
        <v>10469.851944264554</v>
      </c>
      <c r="X3393" s="21">
        <f t="shared" ca="1" si="1583"/>
        <v>158790.99256142206</v>
      </c>
      <c r="Y3393" s="21">
        <f t="shared" ca="1" si="1583"/>
        <v>0</v>
      </c>
      <c r="Z3393" s="21">
        <f t="shared" ca="1" si="1583"/>
        <v>158790.99256142206</v>
      </c>
      <c r="AA3393" s="21">
        <f t="shared" ca="1" si="1583"/>
        <v>2535.4553943758947</v>
      </c>
      <c r="AB3393" s="21">
        <f t="shared" ca="1" si="1583"/>
        <v>38297.112231249048</v>
      </c>
      <c r="AC3393" s="21">
        <f t="shared" ca="1" si="1583"/>
        <v>14748.507262977759</v>
      </c>
    </row>
    <row r="3394" spans="2:29" hidden="1" outlineLevel="1">
      <c r="E3394" s="19"/>
      <c r="F3394" s="42"/>
      <c r="G3394" s="17" t="str">
        <f>$G$13</f>
        <v>ENERGY</v>
      </c>
      <c r="H3394" s="21">
        <f t="shared" ref="H3394:AC3394" ca="1" si="1584">+H3378+H3386</f>
        <v>12559843.519620175</v>
      </c>
      <c r="I3394" s="21">
        <f t="shared" ca="1" si="1584"/>
        <v>5836893.6831584461</v>
      </c>
      <c r="J3394" s="21">
        <f t="shared" ca="1" si="1584"/>
        <v>1468717.0539356894</v>
      </c>
      <c r="K3394" s="21">
        <f t="shared" ca="1" si="1584"/>
        <v>4954.1794921684468</v>
      </c>
      <c r="L3394" s="21">
        <f t="shared" ca="1" si="1584"/>
        <v>281.32989974376432</v>
      </c>
      <c r="M3394" s="21">
        <f t="shared" ca="1" si="1584"/>
        <v>1473952.563327594</v>
      </c>
      <c r="N3394" s="21">
        <f t="shared" ca="1" si="1584"/>
        <v>1077668.256825224</v>
      </c>
      <c r="O3394" s="21">
        <f t="shared" ca="1" si="1584"/>
        <v>384285.03909654473</v>
      </c>
      <c r="P3394" s="21">
        <f t="shared" ca="1" si="1584"/>
        <v>61553.592818207602</v>
      </c>
      <c r="Q3394" s="21">
        <f t="shared" ca="1" si="1584"/>
        <v>0</v>
      </c>
      <c r="R3394" s="21">
        <f t="shared" ca="1" si="1584"/>
        <v>1523506.8887399805</v>
      </c>
      <c r="S3394" s="21">
        <f t="shared" ca="1" si="1584"/>
        <v>30487.430682909777</v>
      </c>
      <c r="T3394" s="21">
        <f t="shared" ca="1" si="1584"/>
        <v>1700488.3755131771</v>
      </c>
      <c r="U3394" s="21">
        <f t="shared" ca="1" si="1584"/>
        <v>1257879.4160691118</v>
      </c>
      <c r="V3394" s="21">
        <f t="shared" ca="1" si="1584"/>
        <v>347811.14881409419</v>
      </c>
      <c r="W3394" s="21">
        <f t="shared" ca="1" si="1584"/>
        <v>3336666.3710792772</v>
      </c>
      <c r="X3394" s="21">
        <f t="shared" ca="1" si="1584"/>
        <v>315465.09435974923</v>
      </c>
      <c r="Y3394" s="21">
        <f t="shared" ca="1" si="1584"/>
        <v>5202.1809593227645</v>
      </c>
      <c r="Z3394" s="21">
        <f t="shared" ca="1" si="1584"/>
        <v>320667.27531907236</v>
      </c>
      <c r="AA3394" s="21">
        <f t="shared" ca="1" si="1584"/>
        <v>183.9871809914049</v>
      </c>
      <c r="AB3394" s="21">
        <f t="shared" ca="1" si="1584"/>
        <v>44775.614313030404</v>
      </c>
      <c r="AC3394" s="21">
        <f t="shared" ca="1" si="1584"/>
        <v>23197.136501815752</v>
      </c>
    </row>
    <row r="3395" spans="2:29" hidden="1" outlineLevel="1">
      <c r="E3395" s="19"/>
      <c r="F3395" s="42"/>
      <c r="G3395" s="17" t="str">
        <f>$G$14</f>
        <v>CUSTOMER</v>
      </c>
      <c r="H3395" s="21">
        <f t="shared" ref="H3395:AC3395" ca="1" si="1585">+H3379+H3387</f>
        <v>5593083.2943840735</v>
      </c>
      <c r="I3395" s="21">
        <f t="shared" ca="1" si="1585"/>
        <v>-3983014.3118551541</v>
      </c>
      <c r="J3395" s="21">
        <f t="shared" ca="1" si="1585"/>
        <v>5921251.1788865058</v>
      </c>
      <c r="K3395" s="21">
        <f t="shared" ca="1" si="1585"/>
        <v>64653.303972892019</v>
      </c>
      <c r="L3395" s="21">
        <f t="shared" ca="1" si="1585"/>
        <v>4604.4966249203544</v>
      </c>
      <c r="M3395" s="21">
        <f t="shared" ca="1" si="1585"/>
        <v>5990508.9794843188</v>
      </c>
      <c r="N3395" s="21">
        <f t="shared" ca="1" si="1585"/>
        <v>216900.17080971095</v>
      </c>
      <c r="O3395" s="21">
        <f t="shared" ca="1" si="1585"/>
        <v>76960.781732970834</v>
      </c>
      <c r="P3395" s="21">
        <f t="shared" ca="1" si="1585"/>
        <v>656.13659391845658</v>
      </c>
      <c r="Q3395" s="21">
        <f t="shared" ca="1" si="1585"/>
        <v>0</v>
      </c>
      <c r="R3395" s="21">
        <f t="shared" ca="1" si="1585"/>
        <v>294517.08913660038</v>
      </c>
      <c r="S3395" s="21">
        <f t="shared" ca="1" si="1585"/>
        <v>1479.68996521693</v>
      </c>
      <c r="T3395" s="21">
        <f t="shared" ca="1" si="1585"/>
        <v>46435.668583291888</v>
      </c>
      <c r="U3395" s="21">
        <f t="shared" ca="1" si="1585"/>
        <v>-6621.6057679653331</v>
      </c>
      <c r="V3395" s="21">
        <f t="shared" ca="1" si="1585"/>
        <v>6874.5938096302743</v>
      </c>
      <c r="W3395" s="21">
        <f t="shared" ca="1" si="1585"/>
        <v>48168.346590173773</v>
      </c>
      <c r="X3395" s="21">
        <f t="shared" ca="1" si="1585"/>
        <v>89019.287862506433</v>
      </c>
      <c r="Y3395" s="21">
        <f t="shared" ca="1" si="1585"/>
        <v>866.30042759420337</v>
      </c>
      <c r="Z3395" s="21">
        <f t="shared" ca="1" si="1585"/>
        <v>89885.588290100641</v>
      </c>
      <c r="AA3395" s="21">
        <f t="shared" ca="1" si="1585"/>
        <v>7508.2223135275708</v>
      </c>
      <c r="AB3395" s="21">
        <f t="shared" ca="1" si="1585"/>
        <v>2586872.5739360261</v>
      </c>
      <c r="AC3395" s="21">
        <f t="shared" ca="1" si="1585"/>
        <v>558636.8064884831</v>
      </c>
    </row>
    <row r="3396" spans="2:29" collapsed="1">
      <c r="B3396" s="40" t="s">
        <v>156</v>
      </c>
      <c r="E3396" s="21">
        <f>+E3380+E3388</f>
        <v>41305306</v>
      </c>
      <c r="F3396" s="42"/>
      <c r="G3396" s="17" t="str">
        <f>$G$15</f>
        <v>TOTAL</v>
      </c>
      <c r="H3396" s="21">
        <f t="shared" ref="H3396:AC3396" ca="1" si="1586">+H3380+H3388</f>
        <v>41305305.999999925</v>
      </c>
      <c r="I3396" s="21">
        <f t="shared" ca="1" si="1586"/>
        <v>-8090177.9064300526</v>
      </c>
      <c r="J3396" s="21">
        <f t="shared" ca="1" si="1586"/>
        <v>17767863.572985649</v>
      </c>
      <c r="K3396" s="21">
        <f t="shared" ca="1" si="1586"/>
        <v>196708.22904954819</v>
      </c>
      <c r="L3396" s="21">
        <f t="shared" ca="1" si="1586"/>
        <v>9847.4311925931379</v>
      </c>
      <c r="M3396" s="21">
        <f t="shared" ca="1" si="1586"/>
        <v>17974419.233227797</v>
      </c>
      <c r="N3396" s="21">
        <f t="shared" ca="1" si="1586"/>
        <v>10599904.478878956</v>
      </c>
      <c r="O3396" s="21">
        <f t="shared" ca="1" si="1586"/>
        <v>3194052.8621749389</v>
      </c>
      <c r="P3396" s="21">
        <f t="shared" ca="1" si="1586"/>
        <v>78219.824905698042</v>
      </c>
      <c r="Q3396" s="21">
        <f t="shared" ca="1" si="1586"/>
        <v>0</v>
      </c>
      <c r="R3396" s="21">
        <f t="shared" ca="1" si="1586"/>
        <v>13872177.165959608</v>
      </c>
      <c r="S3396" s="21">
        <f t="shared" ca="1" si="1586"/>
        <v>322435.01866327098</v>
      </c>
      <c r="T3396" s="21">
        <f t="shared" ca="1" si="1586"/>
        <v>8196506.9547154475</v>
      </c>
      <c r="U3396" s="21">
        <f t="shared" ca="1" si="1586"/>
        <v>-132008.00365627417</v>
      </c>
      <c r="V3396" s="21">
        <f t="shared" ca="1" si="1586"/>
        <v>1715711.0749840965</v>
      </c>
      <c r="W3396" s="21">
        <f t="shared" ca="1" si="1586"/>
        <v>10102645.044706549</v>
      </c>
      <c r="X3396" s="21">
        <f t="shared" ca="1" si="1586"/>
        <v>3759521.521344793</v>
      </c>
      <c r="Y3396" s="21">
        <f t="shared" ca="1" si="1586"/>
        <v>56169.705933204008</v>
      </c>
      <c r="Z3396" s="21">
        <f t="shared" ca="1" si="1586"/>
        <v>3815691.2272779979</v>
      </c>
      <c r="AA3396" s="21">
        <f t="shared" ca="1" si="1586"/>
        <v>65609.488844250081</v>
      </c>
      <c r="AB3396" s="21">
        <f t="shared" ca="1" si="1586"/>
        <v>2884974.120509949</v>
      </c>
      <c r="AC3396" s="21">
        <f t="shared" ca="1" si="1586"/>
        <v>679967.62590393645</v>
      </c>
    </row>
    <row r="3397" spans="2:29">
      <c r="D3397" s="39" t="s">
        <v>155</v>
      </c>
      <c r="E3397" s="98">
        <v>0.05</v>
      </c>
    </row>
    <row r="3398" spans="2:29" hidden="1" outlineLevel="1">
      <c r="E3398" s="19"/>
      <c r="G3398" s="17" t="str">
        <f>$G$8</f>
        <v>PRODUCTION</v>
      </c>
      <c r="H3398" s="21">
        <f t="shared" ref="H3398:AC3398" ca="1" si="1587">H3389*$E$3397</f>
        <v>1228636.7393777438</v>
      </c>
      <c r="I3398" s="21">
        <f ca="1">I3389*$E$3397</f>
        <v>306835.67742424022</v>
      </c>
      <c r="J3398" s="21">
        <f t="shared" ca="1" si="1587"/>
        <v>270247.33412694844</v>
      </c>
      <c r="K3398" s="21">
        <f t="shared" ca="1" si="1587"/>
        <v>2818.0462666170515</v>
      </c>
      <c r="L3398" s="21">
        <f t="shared" ca="1" si="1587"/>
        <v>115.38993799066486</v>
      </c>
      <c r="M3398" s="21">
        <f t="shared" ca="1" si="1587"/>
        <v>273180.77033155615</v>
      </c>
      <c r="N3398" s="21">
        <f t="shared" ca="1" si="1587"/>
        <v>212250.31217429737</v>
      </c>
      <c r="O3398" s="21">
        <f t="shared" ca="1" si="1587"/>
        <v>66592.279092113429</v>
      </c>
      <c r="P3398" s="21">
        <f t="shared" ca="1" si="1587"/>
        <v>3270.6829562240487</v>
      </c>
      <c r="Q3398" s="21">
        <f t="shared" ca="1" si="1587"/>
        <v>0</v>
      </c>
      <c r="R3398" s="21">
        <f t="shared" ca="1" si="1587"/>
        <v>282113.27422263491</v>
      </c>
      <c r="S3398" s="21">
        <f t="shared" ca="1" si="1587"/>
        <v>6583.4344491528973</v>
      </c>
      <c r="T3398" s="21">
        <f t="shared" ca="1" si="1587"/>
        <v>174866.72763474614</v>
      </c>
      <c r="U3398" s="21">
        <f t="shared" ca="1" si="1587"/>
        <v>55023.366436110162</v>
      </c>
      <c r="V3398" s="21">
        <f t="shared" ca="1" si="1587"/>
        <v>47054.882656891539</v>
      </c>
      <c r="W3398" s="21">
        <f t="shared" ca="1" si="1587"/>
        <v>283528.41117690038</v>
      </c>
      <c r="X3398" s="21">
        <f t="shared" ca="1" si="1587"/>
        <v>72382.994039093377</v>
      </c>
      <c r="Y3398" s="21">
        <f t="shared" ca="1" si="1587"/>
        <v>1152.4452568792326</v>
      </c>
      <c r="Z3398" s="21">
        <f t="shared" ca="1" si="1587"/>
        <v>73535.439295972596</v>
      </c>
      <c r="AA3398" s="21">
        <f t="shared" ca="1" si="1587"/>
        <v>1031.5422496659974</v>
      </c>
      <c r="AB3398" s="21">
        <f t="shared" ca="1" si="1587"/>
        <v>6057.6461923938386</v>
      </c>
      <c r="AC3398" s="21">
        <f t="shared" ca="1" si="1587"/>
        <v>2353.9784843823663</v>
      </c>
    </row>
    <row r="3399" spans="2:29" hidden="1" outlineLevel="1">
      <c r="E3399" s="19"/>
      <c r="G3399" s="17" t="str">
        <f>$G$9</f>
        <v>BULKTRAN</v>
      </c>
      <c r="H3399" s="21">
        <f t="shared" ref="H3399:AC3399" ca="1" si="1588">H3390*$E$3397</f>
        <v>-100961.00130878143</v>
      </c>
      <c r="I3399" s="21">
        <f t="shared" ca="1" si="1588"/>
        <v>-429848.20079938229</v>
      </c>
      <c r="J3399" s="21">
        <f t="shared" ca="1" si="1588"/>
        <v>112802.51304817924</v>
      </c>
      <c r="K3399" s="21">
        <f t="shared" ca="1" si="1588"/>
        <v>1898.0976888015284</v>
      </c>
      <c r="L3399" s="21">
        <f t="shared" ca="1" si="1588"/>
        <v>96.314787944508822</v>
      </c>
      <c r="M3399" s="21">
        <f t="shared" ca="1" si="1588"/>
        <v>114796.92552492535</v>
      </c>
      <c r="N3399" s="21">
        <f t="shared" ca="1" si="1588"/>
        <v>119955.55404397822</v>
      </c>
      <c r="O3399" s="21">
        <f t="shared" ca="1" si="1588"/>
        <v>35727.11013575986</v>
      </c>
      <c r="P3399" s="21">
        <f t="shared" ca="1" si="1588"/>
        <v>-1799.2986905376958</v>
      </c>
      <c r="Q3399" s="21">
        <f t="shared" ca="1" si="1588"/>
        <v>0</v>
      </c>
      <c r="R3399" s="21">
        <f t="shared" ca="1" si="1588"/>
        <v>153883.36548920043</v>
      </c>
      <c r="S3399" s="21">
        <f t="shared" ca="1" si="1588"/>
        <v>3922.966604104593</v>
      </c>
      <c r="T3399" s="21">
        <f t="shared" ca="1" si="1588"/>
        <v>72380.650152305228</v>
      </c>
      <c r="U3399" s="21">
        <f t="shared" ca="1" si="1588"/>
        <v>-90055.489724766827</v>
      </c>
      <c r="V3399" s="21">
        <f t="shared" ca="1" si="1588"/>
        <v>20996.383961127056</v>
      </c>
      <c r="W3399" s="21">
        <f t="shared" ca="1" si="1588"/>
        <v>7244.5109927700141</v>
      </c>
      <c r="X3399" s="21">
        <f t="shared" ca="1" si="1588"/>
        <v>45457.5360467645</v>
      </c>
      <c r="Y3399" s="21">
        <f t="shared" ca="1" si="1588"/>
        <v>695.56087541038312</v>
      </c>
      <c r="Z3399" s="21">
        <f t="shared" ca="1" si="1588"/>
        <v>46153.096922174904</v>
      </c>
      <c r="AA3399" s="21">
        <f t="shared" ca="1" si="1588"/>
        <v>937.1488166842305</v>
      </c>
      <c r="AB3399" s="21">
        <f t="shared" ca="1" si="1588"/>
        <v>4237.6145094897474</v>
      </c>
      <c r="AC3399" s="21">
        <f t="shared" ca="1" si="1588"/>
        <v>1634.5372353547739</v>
      </c>
    </row>
    <row r="3400" spans="2:29" hidden="1" outlineLevel="1">
      <c r="E3400" s="19"/>
      <c r="G3400" s="17" t="str">
        <f>$G$10</f>
        <v>SUBTRAN</v>
      </c>
      <c r="H3400" s="21">
        <f t="shared" ref="H3400:AC3400" ca="1" si="1589">H3391*$E$3397</f>
        <v>-45909.076159785109</v>
      </c>
      <c r="I3400" s="21">
        <f t="shared" ca="1" si="1589"/>
        <v>-128358.33493564653</v>
      </c>
      <c r="J3400" s="21">
        <f t="shared" ca="1" si="1589"/>
        <v>33716.621693969428</v>
      </c>
      <c r="K3400" s="21">
        <f t="shared" ca="1" si="1589"/>
        <v>567.14581908761386</v>
      </c>
      <c r="L3400" s="21">
        <f t="shared" ca="1" si="1589"/>
        <v>36.375507461277067</v>
      </c>
      <c r="M3400" s="21">
        <f t="shared" ca="1" si="1589"/>
        <v>34320.143020518291</v>
      </c>
      <c r="N3400" s="21">
        <f t="shared" ca="1" si="1589"/>
        <v>35461.259061767567</v>
      </c>
      <c r="O3400" s="21">
        <f t="shared" ca="1" si="1589"/>
        <v>10570.573692277319</v>
      </c>
      <c r="P3400" s="21">
        <f t="shared" ca="1" si="1589"/>
        <v>-670.87949100774404</v>
      </c>
      <c r="Q3400" s="21">
        <f t="shared" ca="1" si="1589"/>
        <v>0</v>
      </c>
      <c r="R3400" s="21">
        <f t="shared" ca="1" si="1589"/>
        <v>45360.95326303714</v>
      </c>
      <c r="S3400" s="21">
        <f t="shared" ca="1" si="1589"/>
        <v>1136.9756959022832</v>
      </c>
      <c r="T3400" s="21">
        <f t="shared" ca="1" si="1589"/>
        <v>21580.63606356594</v>
      </c>
      <c r="U3400" s="21">
        <f t="shared" ca="1" si="1589"/>
        <v>-34131.167409213194</v>
      </c>
      <c r="V3400" s="21">
        <f t="shared" ca="1" si="1589"/>
        <v>0</v>
      </c>
      <c r="W3400" s="21">
        <f t="shared" ca="1" si="1589"/>
        <v>-11413.555649745016</v>
      </c>
      <c r="X3400" s="21">
        <f t="shared" ca="1" si="1589"/>
        <v>13479.84027860188</v>
      </c>
      <c r="Y3400" s="21">
        <f t="shared" ca="1" si="1589"/>
        <v>210.50719147194616</v>
      </c>
      <c r="Z3400" s="21">
        <f t="shared" ca="1" si="1589"/>
        <v>13690.347470073828</v>
      </c>
      <c r="AA3400" s="21">
        <f t="shared" ca="1" si="1589"/>
        <v>278.79298290895315</v>
      </c>
      <c r="AB3400" s="21">
        <f t="shared" ca="1" si="1589"/>
        <v>153.52514900331482</v>
      </c>
      <c r="AC3400" s="21">
        <f t="shared" ca="1" si="1589"/>
        <v>59.052540064643473</v>
      </c>
    </row>
    <row r="3401" spans="2:29" hidden="1" outlineLevel="1">
      <c r="E3401" s="19"/>
      <c r="G3401" s="17" t="str">
        <f>$G$11</f>
        <v>DISTPRI</v>
      </c>
      <c r="H3401" s="21">
        <f t="shared" ref="H3401:AC3401" ca="1" si="1590">H3392*$E$3397</f>
        <v>84361.711599870105</v>
      </c>
      <c r="I3401" s="21">
        <f t="shared" ca="1" si="1590"/>
        <v>-181007.41584933468</v>
      </c>
      <c r="J3401" s="21">
        <f t="shared" ca="1" si="1590"/>
        <v>77847.743732839619</v>
      </c>
      <c r="K3401" s="21">
        <f t="shared" ca="1" si="1590"/>
        <v>1071.7475047181742</v>
      </c>
      <c r="L3401" s="21">
        <f t="shared" ca="1" si="1590"/>
        <v>0</v>
      </c>
      <c r="M3401" s="21">
        <f t="shared" ca="1" si="1590"/>
        <v>78919.491237557842</v>
      </c>
      <c r="N3401" s="21">
        <f t="shared" ca="1" si="1590"/>
        <v>76807.152140826671</v>
      </c>
      <c r="O3401" s="21">
        <f t="shared" ca="1" si="1590"/>
        <v>23750.389147120452</v>
      </c>
      <c r="P3401" s="21">
        <f t="shared" ca="1" si="1590"/>
        <v>0</v>
      </c>
      <c r="Q3401" s="21">
        <f t="shared" ca="1" si="1590"/>
        <v>0</v>
      </c>
      <c r="R3401" s="21">
        <f t="shared" ca="1" si="1590"/>
        <v>100557.54128794717</v>
      </c>
      <c r="S3401" s="21">
        <f t="shared" ca="1" si="1590"/>
        <v>2356.5255543842068</v>
      </c>
      <c r="T3401" s="21">
        <f t="shared" ca="1" si="1590"/>
        <v>53651.131680331418</v>
      </c>
      <c r="U3401" s="21">
        <f t="shared" ca="1" si="1590"/>
        <v>0</v>
      </c>
      <c r="V3401" s="21">
        <f t="shared" ca="1" si="1590"/>
        <v>0</v>
      </c>
      <c r="W3401" s="21">
        <f t="shared" ca="1" si="1590"/>
        <v>56007.657234715618</v>
      </c>
      <c r="X3401" s="21">
        <f t="shared" ca="1" si="1590"/>
        <v>28491.936963596003</v>
      </c>
      <c r="Y3401" s="21">
        <f t="shared" ca="1" si="1590"/>
        <v>446.54790355279022</v>
      </c>
      <c r="Z3401" s="21">
        <f t="shared" ca="1" si="1590"/>
        <v>28938.484867148785</v>
      </c>
      <c r="AA3401" s="21">
        <f t="shared" ca="1" si="1590"/>
        <v>521.60714850858199</v>
      </c>
      <c r="AB3401" s="21">
        <f t="shared" ca="1" si="1590"/>
        <v>302.65515059525592</v>
      </c>
      <c r="AC3401" s="21">
        <f t="shared" ca="1" si="1590"/>
        <v>121.69052273119081</v>
      </c>
    </row>
    <row r="3402" spans="2:29" hidden="1" outlineLevel="1">
      <c r="E3402" s="19"/>
      <c r="G3402" s="17" t="str">
        <f>$G$12</f>
        <v>DISTSEC</v>
      </c>
      <c r="H3402" s="21">
        <f t="shared" ref="H3402:AC3402" ca="1" si="1591">H3393*$E$3397</f>
        <v>-8509.4142092643724</v>
      </c>
      <c r="I3402" s="21">
        <f t="shared" ca="1" si="1591"/>
        <v>-64824.589726545128</v>
      </c>
      <c r="J3402" s="21">
        <f t="shared" ca="1" si="1591"/>
        <v>24280.554406235271</v>
      </c>
      <c r="K3402" s="21">
        <f t="shared" ca="1" si="1591"/>
        <v>0</v>
      </c>
      <c r="L3402" s="21">
        <f t="shared" ca="1" si="1591"/>
        <v>0</v>
      </c>
      <c r="M3402" s="21">
        <f t="shared" ca="1" si="1591"/>
        <v>24280.554406235271</v>
      </c>
      <c r="N3402" s="21">
        <f t="shared" ca="1" si="1591"/>
        <v>20792.525141331149</v>
      </c>
      <c r="O3402" s="21">
        <f t="shared" ca="1" si="1591"/>
        <v>0</v>
      </c>
      <c r="P3402" s="21">
        <f t="shared" ca="1" si="1591"/>
        <v>0</v>
      </c>
      <c r="Q3402" s="21">
        <f t="shared" ca="1" si="1591"/>
        <v>0</v>
      </c>
      <c r="R3402" s="21">
        <f t="shared" ca="1" si="1591"/>
        <v>20792.525141331149</v>
      </c>
      <c r="S3402" s="21">
        <f t="shared" ca="1" si="1591"/>
        <v>523.49259721322767</v>
      </c>
      <c r="T3402" s="21">
        <f t="shared" ca="1" si="1591"/>
        <v>0</v>
      </c>
      <c r="U3402" s="21">
        <f t="shared" ca="1" si="1591"/>
        <v>0</v>
      </c>
      <c r="V3402" s="21">
        <f t="shared" ca="1" si="1591"/>
        <v>0</v>
      </c>
      <c r="W3402" s="21">
        <f t="shared" ca="1" si="1591"/>
        <v>523.49259721322767</v>
      </c>
      <c r="X3402" s="21">
        <f t="shared" ca="1" si="1591"/>
        <v>7939.5496280711031</v>
      </c>
      <c r="Y3402" s="21">
        <f t="shared" ca="1" si="1591"/>
        <v>0</v>
      </c>
      <c r="Z3402" s="21">
        <f t="shared" ca="1" si="1591"/>
        <v>7939.5496280711031</v>
      </c>
      <c r="AA3402" s="21">
        <f t="shared" ca="1" si="1591"/>
        <v>126.77276971879473</v>
      </c>
      <c r="AB3402" s="21">
        <f t="shared" ca="1" si="1591"/>
        <v>1914.8556115624524</v>
      </c>
      <c r="AC3402" s="21">
        <f t="shared" ca="1" si="1591"/>
        <v>737.42536314888798</v>
      </c>
    </row>
    <row r="3403" spans="2:29" hidden="1" outlineLevel="1">
      <c r="E3403" s="19"/>
      <c r="G3403" s="17" t="str">
        <f>$G$13</f>
        <v>ENERGY</v>
      </c>
      <c r="H3403" s="21">
        <f t="shared" ref="H3403:AC3403" ca="1" si="1592">H3394*$E$3397</f>
        <v>627992.1759810088</v>
      </c>
      <c r="I3403" s="21">
        <f t="shared" ca="1" si="1592"/>
        <v>291844.68415792234</v>
      </c>
      <c r="J3403" s="21">
        <f t="shared" ca="1" si="1592"/>
        <v>73435.852696784466</v>
      </c>
      <c r="K3403" s="21">
        <f t="shared" ca="1" si="1592"/>
        <v>247.70897460842235</v>
      </c>
      <c r="L3403" s="21">
        <f t="shared" ca="1" si="1592"/>
        <v>14.066494987188216</v>
      </c>
      <c r="M3403" s="21">
        <f t="shared" ca="1" si="1592"/>
        <v>73697.628166379698</v>
      </c>
      <c r="N3403" s="21">
        <f t="shared" ca="1" si="1592"/>
        <v>53883.412841261204</v>
      </c>
      <c r="O3403" s="21">
        <f t="shared" ca="1" si="1592"/>
        <v>19214.251954827236</v>
      </c>
      <c r="P3403" s="21">
        <f t="shared" ca="1" si="1592"/>
        <v>3077.6796409103804</v>
      </c>
      <c r="Q3403" s="21">
        <f t="shared" ca="1" si="1592"/>
        <v>0</v>
      </c>
      <c r="R3403" s="21">
        <f t="shared" ca="1" si="1592"/>
        <v>76175.344436999032</v>
      </c>
      <c r="S3403" s="21">
        <f t="shared" ca="1" si="1592"/>
        <v>1524.371534145489</v>
      </c>
      <c r="T3403" s="21">
        <f t="shared" ca="1" si="1592"/>
        <v>85024.418775658865</v>
      </c>
      <c r="U3403" s="21">
        <f t="shared" ca="1" si="1592"/>
        <v>62893.970803455595</v>
      </c>
      <c r="V3403" s="21">
        <f t="shared" ca="1" si="1592"/>
        <v>17390.55744070471</v>
      </c>
      <c r="W3403" s="21">
        <f t="shared" ca="1" si="1592"/>
        <v>166833.31855396388</v>
      </c>
      <c r="X3403" s="21">
        <f t="shared" ca="1" si="1592"/>
        <v>15773.254717987462</v>
      </c>
      <c r="Y3403" s="21">
        <f t="shared" ca="1" si="1592"/>
        <v>260.10904796613823</v>
      </c>
      <c r="Z3403" s="21">
        <f t="shared" ca="1" si="1592"/>
        <v>16033.363765953618</v>
      </c>
      <c r="AA3403" s="21">
        <f t="shared" ca="1" si="1592"/>
        <v>9.199359049570246</v>
      </c>
      <c r="AB3403" s="21">
        <f t="shared" ca="1" si="1592"/>
        <v>2238.7807156515205</v>
      </c>
      <c r="AC3403" s="21">
        <f t="shared" ca="1" si="1592"/>
        <v>1159.8568250907877</v>
      </c>
    </row>
    <row r="3404" spans="2:29" hidden="1" outlineLevel="1">
      <c r="E3404" s="19"/>
      <c r="G3404" s="17" t="str">
        <f>$G$14</f>
        <v>CUSTOMER</v>
      </c>
      <c r="H3404" s="21">
        <f t="shared" ref="H3404:AC3404" ca="1" si="1593">H3395*$E$3397</f>
        <v>279654.16471920366</v>
      </c>
      <c r="I3404" s="21">
        <f t="shared" ca="1" si="1593"/>
        <v>-199150.71559275771</v>
      </c>
      <c r="J3404" s="21">
        <f t="shared" ca="1" si="1593"/>
        <v>296062.55894432531</v>
      </c>
      <c r="K3404" s="21">
        <f t="shared" ca="1" si="1593"/>
        <v>3232.6651986446013</v>
      </c>
      <c r="L3404" s="21">
        <f t="shared" ca="1" si="1593"/>
        <v>230.22483124601774</v>
      </c>
      <c r="M3404" s="21">
        <f t="shared" ca="1" si="1593"/>
        <v>299525.44897421595</v>
      </c>
      <c r="N3404" s="21">
        <f t="shared" ca="1" si="1593"/>
        <v>10845.008540485549</v>
      </c>
      <c r="O3404" s="21">
        <f t="shared" ca="1" si="1593"/>
        <v>3848.0390866485418</v>
      </c>
      <c r="P3404" s="21">
        <f t="shared" ca="1" si="1593"/>
        <v>32.806829695922829</v>
      </c>
      <c r="Q3404" s="21">
        <f t="shared" ca="1" si="1593"/>
        <v>0</v>
      </c>
      <c r="R3404" s="21">
        <f t="shared" ca="1" si="1593"/>
        <v>14725.85445683002</v>
      </c>
      <c r="S3404" s="21">
        <f t="shared" ca="1" si="1593"/>
        <v>73.984498260846507</v>
      </c>
      <c r="T3404" s="21">
        <f t="shared" ca="1" si="1593"/>
        <v>2321.7834291645945</v>
      </c>
      <c r="U3404" s="21">
        <f t="shared" ca="1" si="1593"/>
        <v>-331.0802883982667</v>
      </c>
      <c r="V3404" s="21">
        <f t="shared" ca="1" si="1593"/>
        <v>343.72969048151373</v>
      </c>
      <c r="W3404" s="21">
        <f t="shared" ca="1" si="1593"/>
        <v>2408.4173295086889</v>
      </c>
      <c r="X3404" s="21">
        <f t="shared" ca="1" si="1593"/>
        <v>4450.9643931253222</v>
      </c>
      <c r="Y3404" s="21">
        <f t="shared" ca="1" si="1593"/>
        <v>43.315021379710174</v>
      </c>
      <c r="Z3404" s="21">
        <f t="shared" ca="1" si="1593"/>
        <v>4494.279414505032</v>
      </c>
      <c r="AA3404" s="21">
        <f t="shared" ca="1" si="1593"/>
        <v>375.41111567637859</v>
      </c>
      <c r="AB3404" s="21">
        <f t="shared" ca="1" si="1593"/>
        <v>129343.62869680132</v>
      </c>
      <c r="AC3404" s="21">
        <f t="shared" ca="1" si="1593"/>
        <v>27931.840324424156</v>
      </c>
    </row>
    <row r="3405" spans="2:29" collapsed="1">
      <c r="B3405" s="40" t="s">
        <v>157</v>
      </c>
      <c r="E3405" s="21">
        <f>(E3396*$E$3397)</f>
        <v>2065265.3</v>
      </c>
      <c r="G3405" s="17" t="str">
        <f>$G$15</f>
        <v>TOTAL</v>
      </c>
      <c r="H3405" s="21">
        <f t="shared" ref="H3405:AC3405" ca="1" si="1594">H3396*$E$3397</f>
        <v>2065265.2999999963</v>
      </c>
      <c r="I3405" s="21">
        <f t="shared" ca="1" si="1594"/>
        <v>-404508.89532150264</v>
      </c>
      <c r="J3405" s="21">
        <f t="shared" ca="1" si="1594"/>
        <v>888393.17864928255</v>
      </c>
      <c r="K3405" s="21">
        <f t="shared" ca="1" si="1594"/>
        <v>9835.4114524774104</v>
      </c>
      <c r="L3405" s="21">
        <f t="shared" ca="1" si="1594"/>
        <v>492.37155962965693</v>
      </c>
      <c r="M3405" s="21">
        <f t="shared" ca="1" si="1594"/>
        <v>898720.96166138991</v>
      </c>
      <c r="N3405" s="21">
        <f t="shared" ca="1" si="1594"/>
        <v>529995.22394394781</v>
      </c>
      <c r="O3405" s="21">
        <f t="shared" ca="1" si="1594"/>
        <v>159702.64310874697</v>
      </c>
      <c r="P3405" s="21">
        <f t="shared" ca="1" si="1594"/>
        <v>3910.9912452849021</v>
      </c>
      <c r="Q3405" s="21">
        <f t="shared" ca="1" si="1594"/>
        <v>0</v>
      </c>
      <c r="R3405" s="21">
        <f t="shared" ca="1" si="1594"/>
        <v>693608.85829798039</v>
      </c>
      <c r="S3405" s="21">
        <f t="shared" ca="1" si="1594"/>
        <v>16121.75093316355</v>
      </c>
      <c r="T3405" s="21">
        <f t="shared" ca="1" si="1594"/>
        <v>409825.34773577238</v>
      </c>
      <c r="U3405" s="21">
        <f t="shared" ca="1" si="1594"/>
        <v>-6600.4001828137089</v>
      </c>
      <c r="V3405" s="21">
        <f t="shared" ca="1" si="1594"/>
        <v>85785.553749204832</v>
      </c>
      <c r="W3405" s="21">
        <f t="shared" ca="1" si="1594"/>
        <v>505132.2522353275</v>
      </c>
      <c r="X3405" s="21">
        <f t="shared" ca="1" si="1594"/>
        <v>187976.07606723966</v>
      </c>
      <c r="Y3405" s="21">
        <f t="shared" ca="1" si="1594"/>
        <v>2808.4852966602007</v>
      </c>
      <c r="Z3405" s="21">
        <f t="shared" ca="1" si="1594"/>
        <v>190784.56136389991</v>
      </c>
      <c r="AA3405" s="21">
        <f t="shared" ca="1" si="1594"/>
        <v>3280.4744422125041</v>
      </c>
      <c r="AB3405" s="21">
        <f t="shared" ca="1" si="1594"/>
        <v>144248.70602549746</v>
      </c>
      <c r="AC3405" s="21">
        <f t="shared" ca="1" si="1594"/>
        <v>33998.381295196821</v>
      </c>
    </row>
    <row r="3407" spans="2:29" hidden="1" outlineLevel="1">
      <c r="F3407" s="42"/>
      <c r="G3407" s="17" t="str">
        <f>$G$8</f>
        <v>PRODUCTION</v>
      </c>
      <c r="H3407" s="19">
        <f t="shared" ref="H3407:AC3407" ca="1" si="1595">+H3364+H2614</f>
        <v>31727370.601770174</v>
      </c>
      <c r="I3407" s="19">
        <f t="shared" ca="1" si="1595"/>
        <v>9684043.3024317138</v>
      </c>
      <c r="J3407" s="19">
        <f t="shared" ca="1" si="1595"/>
        <v>6292019.8830407411</v>
      </c>
      <c r="K3407" s="19">
        <f t="shared" ca="1" si="1595"/>
        <v>67603.547185709729</v>
      </c>
      <c r="L3407" s="19">
        <f t="shared" ca="1" si="1595"/>
        <v>2870.4808082976647</v>
      </c>
      <c r="M3407" s="19">
        <f t="shared" ca="1" si="1595"/>
        <v>6362493.911034748</v>
      </c>
      <c r="N3407" s="19">
        <f t="shared" ca="1" si="1595"/>
        <v>4642989.6230124207</v>
      </c>
      <c r="O3407" s="19">
        <f t="shared" ca="1" si="1595"/>
        <v>1440923.6093124296</v>
      </c>
      <c r="P3407" s="19">
        <f t="shared" ca="1" si="1595"/>
        <v>82771.333696355199</v>
      </c>
      <c r="Q3407" s="19">
        <f t="shared" ca="1" si="1595"/>
        <v>0</v>
      </c>
      <c r="R3407" s="19">
        <f t="shared" ca="1" si="1595"/>
        <v>6166684.5660212068</v>
      </c>
      <c r="S3407" s="19">
        <f t="shared" ca="1" si="1595"/>
        <v>148872.49237521971</v>
      </c>
      <c r="T3407" s="19">
        <f t="shared" ca="1" si="1595"/>
        <v>3810414.4280811264</v>
      </c>
      <c r="U3407" s="19">
        <f t="shared" ca="1" si="1595"/>
        <v>2625962.1323625986</v>
      </c>
      <c r="V3407" s="19">
        <f t="shared" ca="1" si="1595"/>
        <v>1135476.8750499575</v>
      </c>
      <c r="W3407" s="19">
        <f t="shared" ca="1" si="1595"/>
        <v>7720725.9278688952</v>
      </c>
      <c r="X3407" s="19">
        <f t="shared" ca="1" si="1595"/>
        <v>1558967.3474300052</v>
      </c>
      <c r="Y3407" s="19">
        <f t="shared" ca="1" si="1595"/>
        <v>25141.217319197687</v>
      </c>
      <c r="Z3407" s="19">
        <f t="shared" ca="1" si="1595"/>
        <v>1584108.5647492027</v>
      </c>
      <c r="AA3407" s="19">
        <f t="shared" ca="1" si="1595"/>
        <v>22249.537431478366</v>
      </c>
      <c r="AB3407" s="19">
        <f t="shared" ca="1" si="1595"/>
        <v>136364.26925997302</v>
      </c>
      <c r="AC3407" s="19">
        <f t="shared" ca="1" si="1595"/>
        <v>50700.522973009669</v>
      </c>
    </row>
    <row r="3408" spans="2:29" hidden="1" outlineLevel="1">
      <c r="F3408" s="42"/>
      <c r="G3408" s="17" t="str">
        <f>$G$9</f>
        <v>BULKTRAN</v>
      </c>
      <c r="H3408" s="19">
        <f t="shared" ref="H3408:AC3408" ca="1" si="1596">+H3365+H2615</f>
        <v>2566582.5701008802</v>
      </c>
      <c r="I3408" s="19">
        <f t="shared" ca="1" si="1596"/>
        <v>-6323283.7871243404</v>
      </c>
      <c r="J3408" s="19">
        <f t="shared" ca="1" si="1596"/>
        <v>2824624.6358976499</v>
      </c>
      <c r="K3408" s="19">
        <f t="shared" ca="1" si="1596"/>
        <v>45167.973177003776</v>
      </c>
      <c r="L3408" s="19">
        <f t="shared" ca="1" si="1596"/>
        <v>2286.9498670547023</v>
      </c>
      <c r="M3408" s="19">
        <f t="shared" ca="1" si="1596"/>
        <v>2872079.5589417098</v>
      </c>
      <c r="N3408" s="19">
        <f t="shared" ca="1" si="1596"/>
        <v>2654200.684669212</v>
      </c>
      <c r="O3408" s="19">
        <f t="shared" ca="1" si="1596"/>
        <v>784456.35551882896</v>
      </c>
      <c r="P3408" s="19">
        <f t="shared" ca="1" si="1596"/>
        <v>-24860.478232226866</v>
      </c>
      <c r="Q3408" s="19">
        <f t="shared" ca="1" si="1596"/>
        <v>0</v>
      </c>
      <c r="R3408" s="19">
        <f t="shared" ca="1" si="1596"/>
        <v>3413796.5619558147</v>
      </c>
      <c r="S3408" s="19">
        <f t="shared" ca="1" si="1596"/>
        <v>89486.203094150318</v>
      </c>
      <c r="T3408" s="19">
        <f t="shared" ca="1" si="1596"/>
        <v>1648283.2457627764</v>
      </c>
      <c r="U3408" s="19">
        <f t="shared" ca="1" si="1596"/>
        <v>-823335.63340650918</v>
      </c>
      <c r="V3408" s="19">
        <f t="shared" ca="1" si="1596"/>
        <v>544516.0948531141</v>
      </c>
      <c r="W3408" s="19">
        <f t="shared" ca="1" si="1596"/>
        <v>1458949.9103035307</v>
      </c>
      <c r="X3408" s="19">
        <f t="shared" ca="1" si="1596"/>
        <v>980493.84486143407</v>
      </c>
      <c r="Y3408" s="19">
        <f t="shared" ca="1" si="1596"/>
        <v>15252.29633930598</v>
      </c>
      <c r="Z3408" s="19">
        <f t="shared" ca="1" si="1596"/>
        <v>995746.14120074036</v>
      </c>
      <c r="AA3408" s="19">
        <f t="shared" ca="1" si="1596"/>
        <v>19780.486023658137</v>
      </c>
      <c r="AB3408" s="19">
        <f t="shared" ca="1" si="1596"/>
        <v>94502.084462349463</v>
      </c>
      <c r="AC3408" s="19">
        <f t="shared" ca="1" si="1596"/>
        <v>35011.614337387313</v>
      </c>
    </row>
    <row r="3409" spans="4:29" hidden="1" outlineLevel="1">
      <c r="F3409" s="42"/>
      <c r="G3409" s="17" t="str">
        <f>$G$10</f>
        <v>SUBTRAN</v>
      </c>
      <c r="H3409" s="19">
        <f t="shared" ref="H3409:AC3409" ca="1" si="1597">+H3366+H2616</f>
        <v>534648.48224478844</v>
      </c>
      <c r="I3409" s="19">
        <f t="shared" ca="1" si="1597"/>
        <v>-1866085.8133545863</v>
      </c>
      <c r="J3409" s="19">
        <f t="shared" ca="1" si="1597"/>
        <v>849247.50536479754</v>
      </c>
      <c r="K3409" s="19">
        <f t="shared" ca="1" si="1597"/>
        <v>13564.441369755525</v>
      </c>
      <c r="L3409" s="19">
        <f t="shared" ca="1" si="1597"/>
        <v>870.72837406454551</v>
      </c>
      <c r="M3409" s="19">
        <f t="shared" ca="1" si="1597"/>
        <v>863682.67510861717</v>
      </c>
      <c r="N3409" s="19">
        <f t="shared" ca="1" si="1597"/>
        <v>786901.86535127216</v>
      </c>
      <c r="O3409" s="19">
        <f t="shared" ca="1" si="1597"/>
        <v>232735.73456417155</v>
      </c>
      <c r="P3409" s="19">
        <f t="shared" ca="1" si="1597"/>
        <v>-9131.2555147374787</v>
      </c>
      <c r="Q3409" s="19">
        <f t="shared" ca="1" si="1597"/>
        <v>0</v>
      </c>
      <c r="R3409" s="19">
        <f t="shared" ca="1" si="1597"/>
        <v>1010506.3444007064</v>
      </c>
      <c r="S3409" s="19">
        <f t="shared" ca="1" si="1597"/>
        <v>26031.215083094383</v>
      </c>
      <c r="T3409" s="19">
        <f t="shared" ca="1" si="1597"/>
        <v>493283.23623021028</v>
      </c>
      <c r="U3409" s="19">
        <f t="shared" ca="1" si="1597"/>
        <v>-299376.64771263383</v>
      </c>
      <c r="V3409" s="19">
        <f t="shared" ca="1" si="1597"/>
        <v>0</v>
      </c>
      <c r="W3409" s="19">
        <f t="shared" ca="1" si="1597"/>
        <v>219937.80360066984</v>
      </c>
      <c r="X3409" s="19">
        <f t="shared" ca="1" si="1597"/>
        <v>291384.07655234402</v>
      </c>
      <c r="Y3409" s="19">
        <f t="shared" ca="1" si="1597"/>
        <v>4628.0634563998692</v>
      </c>
      <c r="Z3409" s="19">
        <f t="shared" ca="1" si="1597"/>
        <v>296012.14000874391</v>
      </c>
      <c r="AA3409" s="19">
        <f t="shared" ca="1" si="1597"/>
        <v>5893.7329742733</v>
      </c>
      <c r="AB3409" s="19">
        <f t="shared" ca="1" si="1597"/>
        <v>3434.1984388557512</v>
      </c>
      <c r="AC3409" s="19">
        <f t="shared" ca="1" si="1597"/>
        <v>1267.4010675030065</v>
      </c>
    </row>
    <row r="3410" spans="4:29" hidden="1" outlineLevel="1">
      <c r="F3410" s="42"/>
      <c r="G3410" s="17" t="str">
        <f>$G$11</f>
        <v>DISTPRI</v>
      </c>
      <c r="H3410" s="19">
        <f t="shared" ref="H3410:AC3410" ca="1" si="1598">+H3367+H2617</f>
        <v>3840971.2013355074</v>
      </c>
      <c r="I3410" s="19">
        <f t="shared" ca="1" si="1598"/>
        <v>-2195623.8954952871</v>
      </c>
      <c r="J3410" s="19">
        <f t="shared" ca="1" si="1598"/>
        <v>1910462.8314637609</v>
      </c>
      <c r="K3410" s="19">
        <f t="shared" ca="1" si="1598"/>
        <v>25923.05284108068</v>
      </c>
      <c r="L3410" s="19">
        <f t="shared" ca="1" si="1598"/>
        <v>0</v>
      </c>
      <c r="M3410" s="19">
        <f t="shared" ca="1" si="1598"/>
        <v>1936385.8843048424</v>
      </c>
      <c r="N3410" s="19">
        <f t="shared" ca="1" si="1598"/>
        <v>1690446.9253914112</v>
      </c>
      <c r="O3410" s="19">
        <f t="shared" ca="1" si="1598"/>
        <v>517440.2385148321</v>
      </c>
      <c r="P3410" s="19">
        <f t="shared" ca="1" si="1598"/>
        <v>0</v>
      </c>
      <c r="Q3410" s="19">
        <f t="shared" ca="1" si="1598"/>
        <v>0</v>
      </c>
      <c r="R3410" s="19">
        <f t="shared" ca="1" si="1598"/>
        <v>2207887.1639062441</v>
      </c>
      <c r="S3410" s="19">
        <f t="shared" ca="1" si="1598"/>
        <v>53742.374374940584</v>
      </c>
      <c r="T3410" s="19">
        <f t="shared" ca="1" si="1598"/>
        <v>1195142.1789171728</v>
      </c>
      <c r="U3410" s="19">
        <f t="shared" ca="1" si="1598"/>
        <v>0</v>
      </c>
      <c r="V3410" s="19">
        <f t="shared" ca="1" si="1598"/>
        <v>0</v>
      </c>
      <c r="W3410" s="19">
        <f t="shared" ca="1" si="1598"/>
        <v>1248884.5532921131</v>
      </c>
      <c r="X3410" s="19">
        <f t="shared" ca="1" si="1598"/>
        <v>613211.31575034093</v>
      </c>
      <c r="Y3410" s="19">
        <f t="shared" ca="1" si="1598"/>
        <v>9763.9690476414744</v>
      </c>
      <c r="Z3410" s="19">
        <f t="shared" ca="1" si="1598"/>
        <v>622975.2847979822</v>
      </c>
      <c r="AA3410" s="19">
        <f t="shared" ca="1" si="1598"/>
        <v>11068.774216912241</v>
      </c>
      <c r="AB3410" s="19">
        <f t="shared" ca="1" si="1598"/>
        <v>6785.691903744304</v>
      </c>
      <c r="AC3410" s="19">
        <f t="shared" ca="1" si="1598"/>
        <v>2607.7444089501701</v>
      </c>
    </row>
    <row r="3411" spans="4:29" hidden="1" outlineLevel="1">
      <c r="F3411" s="42"/>
      <c r="G3411" s="17" t="str">
        <f>$G$12</f>
        <v>DISTSEC</v>
      </c>
      <c r="H3411" s="19">
        <f t="shared" ref="H3411:AC3411" ca="1" si="1599">+H3368+H2618</f>
        <v>544110.21346486825</v>
      </c>
      <c r="I3411" s="19">
        <f t="shared" ca="1" si="1599"/>
        <v>-753354.6180479133</v>
      </c>
      <c r="J3411" s="19">
        <f t="shared" ca="1" si="1599"/>
        <v>595239.46055593062</v>
      </c>
      <c r="K3411" s="19">
        <f t="shared" ca="1" si="1599"/>
        <v>0</v>
      </c>
      <c r="L3411" s="19">
        <f t="shared" ca="1" si="1599"/>
        <v>0</v>
      </c>
      <c r="M3411" s="19">
        <f t="shared" ca="1" si="1599"/>
        <v>595239.46055593062</v>
      </c>
      <c r="N3411" s="19">
        <f t="shared" ca="1" si="1599"/>
        <v>457840.39501678623</v>
      </c>
      <c r="O3411" s="19">
        <f t="shared" ca="1" si="1599"/>
        <v>0</v>
      </c>
      <c r="P3411" s="19">
        <f t="shared" ca="1" si="1599"/>
        <v>0</v>
      </c>
      <c r="Q3411" s="19">
        <f t="shared" ca="1" si="1599"/>
        <v>0</v>
      </c>
      <c r="R3411" s="19">
        <f t="shared" ca="1" si="1599"/>
        <v>457840.39501678623</v>
      </c>
      <c r="S3411" s="19">
        <f t="shared" ca="1" si="1599"/>
        <v>11944.625064600406</v>
      </c>
      <c r="T3411" s="19">
        <f t="shared" ca="1" si="1599"/>
        <v>0</v>
      </c>
      <c r="U3411" s="19">
        <f t="shared" ca="1" si="1599"/>
        <v>0</v>
      </c>
      <c r="V3411" s="19">
        <f t="shared" ca="1" si="1599"/>
        <v>0</v>
      </c>
      <c r="W3411" s="19">
        <f t="shared" ca="1" si="1599"/>
        <v>11944.625064600406</v>
      </c>
      <c r="X3411" s="19">
        <f t="shared" ca="1" si="1599"/>
        <v>170970.89496430143</v>
      </c>
      <c r="Y3411" s="19">
        <f t="shared" ca="1" si="1599"/>
        <v>0</v>
      </c>
      <c r="Z3411" s="19">
        <f t="shared" ca="1" si="1599"/>
        <v>170970.89496430143</v>
      </c>
      <c r="AA3411" s="19">
        <f t="shared" ca="1" si="1599"/>
        <v>2692.2322001692733</v>
      </c>
      <c r="AB3411" s="19">
        <f t="shared" ca="1" si="1599"/>
        <v>42964.873837277373</v>
      </c>
      <c r="AC3411" s="19">
        <f t="shared" ca="1" si="1599"/>
        <v>15812.349873718544</v>
      </c>
    </row>
    <row r="3412" spans="4:29" hidden="1" outlineLevel="1">
      <c r="F3412" s="42"/>
      <c r="G3412" s="17" t="str">
        <f>$G$13</f>
        <v>ENERGY</v>
      </c>
      <c r="H3412" s="19">
        <f t="shared" ref="H3412:AC3412" ca="1" si="1600">+H3369+H2619</f>
        <v>12774290.274080642</v>
      </c>
      <c r="I3412" s="19">
        <f t="shared" ca="1" si="1600"/>
        <v>5915685.4187257998</v>
      </c>
      <c r="J3412" s="19">
        <f t="shared" ca="1" si="1600"/>
        <v>1493606.4503780678</v>
      </c>
      <c r="K3412" s="19">
        <f t="shared" ca="1" si="1600"/>
        <v>5265.0121658726675</v>
      </c>
      <c r="L3412" s="19">
        <f t="shared" ca="1" si="1600"/>
        <v>297.0759771481944</v>
      </c>
      <c r="M3412" s="19">
        <f t="shared" ca="1" si="1600"/>
        <v>1499168.538521081</v>
      </c>
      <c r="N3412" s="19">
        <f t="shared" ca="1" si="1600"/>
        <v>1090278.3287131249</v>
      </c>
      <c r="O3412" s="19">
        <f t="shared" ca="1" si="1600"/>
        <v>387686.90460048732</v>
      </c>
      <c r="P3412" s="19">
        <f t="shared" ca="1" si="1600"/>
        <v>62083.700280280915</v>
      </c>
      <c r="Q3412" s="19">
        <f t="shared" ca="1" si="1600"/>
        <v>0</v>
      </c>
      <c r="R3412" s="19">
        <f t="shared" ca="1" si="1600"/>
        <v>1540048.9335938971</v>
      </c>
      <c r="S3412" s="19">
        <f t="shared" ca="1" si="1600"/>
        <v>31122.497026225101</v>
      </c>
      <c r="T3412" s="19">
        <f t="shared" ca="1" si="1600"/>
        <v>1713041.2904451701</v>
      </c>
      <c r="U3412" s="19">
        <f t="shared" ca="1" si="1600"/>
        <v>1323871.4169362234</v>
      </c>
      <c r="V3412" s="19">
        <f t="shared" ca="1" si="1600"/>
        <v>357038.99749654549</v>
      </c>
      <c r="W3412" s="19">
        <f t="shared" ca="1" si="1600"/>
        <v>3425074.2019041483</v>
      </c>
      <c r="X3412" s="19">
        <f t="shared" ca="1" si="1600"/>
        <v>319010.51225059497</v>
      </c>
      <c r="Y3412" s="19">
        <f t="shared" ca="1" si="1600"/>
        <v>5269.2218409014968</v>
      </c>
      <c r="Z3412" s="19">
        <f t="shared" ca="1" si="1600"/>
        <v>324279.73409149685</v>
      </c>
      <c r="AA3412" s="19">
        <f t="shared" ca="1" si="1600"/>
        <v>250.85879068328563</v>
      </c>
      <c r="AB3412" s="19">
        <f t="shared" ca="1" si="1600"/>
        <v>46241.736106926401</v>
      </c>
      <c r="AC3412" s="19">
        <f t="shared" ca="1" si="1600"/>
        <v>23540.852346642605</v>
      </c>
    </row>
    <row r="3413" spans="4:29" hidden="1" outlineLevel="1">
      <c r="F3413" s="42"/>
      <c r="G3413" s="17" t="str">
        <f>$G$14</f>
        <v>CUSTOMER</v>
      </c>
      <c r="H3413" s="19">
        <f t="shared" ref="H3413:AC3413" ca="1" si="1601">+H3370+H2620</f>
        <v>11357491.657003043</v>
      </c>
      <c r="I3413" s="19">
        <f t="shared" ca="1" si="1601"/>
        <v>319443.50225690193</v>
      </c>
      <c r="J3413" s="19">
        <f t="shared" ca="1" si="1601"/>
        <v>6976623.0885492153</v>
      </c>
      <c r="K3413" s="19">
        <f t="shared" ca="1" si="1601"/>
        <v>76335.759209192533</v>
      </c>
      <c r="L3413" s="19">
        <f t="shared" ca="1" si="1601"/>
        <v>5465.1372539956774</v>
      </c>
      <c r="M3413" s="19">
        <f t="shared" ca="1" si="1601"/>
        <v>7058423.9850124046</v>
      </c>
      <c r="N3413" s="19">
        <f t="shared" ca="1" si="1601"/>
        <v>236478.37689426148</v>
      </c>
      <c r="O3413" s="19">
        <f t="shared" ca="1" si="1601"/>
        <v>83119.447637974081</v>
      </c>
      <c r="P3413" s="19">
        <f t="shared" ca="1" si="1601"/>
        <v>3124.8052782037403</v>
      </c>
      <c r="Q3413" s="19">
        <f t="shared" ca="1" si="1601"/>
        <v>0</v>
      </c>
      <c r="R3413" s="19">
        <f t="shared" ca="1" si="1601"/>
        <v>322722.62981043942</v>
      </c>
      <c r="S3413" s="19">
        <f t="shared" ca="1" si="1601"/>
        <v>1661.5237760015243</v>
      </c>
      <c r="T3413" s="19">
        <f t="shared" ca="1" si="1601"/>
        <v>50953.781956581137</v>
      </c>
      <c r="U3413" s="19">
        <f t="shared" ca="1" si="1601"/>
        <v>1560.4281798254378</v>
      </c>
      <c r="V3413" s="19">
        <f t="shared" ca="1" si="1601"/>
        <v>8460.6702806737921</v>
      </c>
      <c r="W3413" s="19">
        <f t="shared" ca="1" si="1601"/>
        <v>62636.404193081908</v>
      </c>
      <c r="X3413" s="19">
        <f t="shared" ca="1" si="1601"/>
        <v>95287.147447584066</v>
      </c>
      <c r="Y3413" s="19">
        <f t="shared" ca="1" si="1601"/>
        <v>939.46551812746702</v>
      </c>
      <c r="Z3413" s="19">
        <f t="shared" ca="1" si="1601"/>
        <v>96226.612965711538</v>
      </c>
      <c r="AA3413" s="19">
        <f t="shared" ca="1" si="1601"/>
        <v>7956.6298784348392</v>
      </c>
      <c r="AB3413" s="19">
        <f t="shared" ca="1" si="1601"/>
        <v>2890864.0104363617</v>
      </c>
      <c r="AC3413" s="19">
        <f t="shared" ca="1" si="1601"/>
        <v>599217.88244971016</v>
      </c>
    </row>
    <row r="3414" spans="4:29" collapsed="1">
      <c r="D3414" s="17" t="s">
        <v>347</v>
      </c>
      <c r="E3414" s="19">
        <f>+E3371+E2621</f>
        <v>63345465</v>
      </c>
      <c r="F3414" s="42"/>
      <c r="G3414" s="17" t="str">
        <f>$G$15</f>
        <v>TOTAL</v>
      </c>
      <c r="H3414" s="19">
        <f t="shared" ref="H3414:AC3414" ca="1" si="1602">+H3371+H2621</f>
        <v>63345464.999999925</v>
      </c>
      <c r="I3414" s="19">
        <f t="shared" ca="1" si="1602"/>
        <v>4780824.1093923114</v>
      </c>
      <c r="J3414" s="19">
        <f t="shared" ca="1" si="1602"/>
        <v>20941823.85525018</v>
      </c>
      <c r="K3414" s="19">
        <f t="shared" ca="1" si="1602"/>
        <v>233859.78594861529</v>
      </c>
      <c r="L3414" s="19">
        <f t="shared" ca="1" si="1602"/>
        <v>11790.372280560789</v>
      </c>
      <c r="M3414" s="19">
        <f t="shared" ca="1" si="1602"/>
        <v>21187474.013479359</v>
      </c>
      <c r="N3414" s="19">
        <f t="shared" ca="1" si="1602"/>
        <v>11559136.199048491</v>
      </c>
      <c r="O3414" s="19">
        <f t="shared" ca="1" si="1602"/>
        <v>3446362.2901487257</v>
      </c>
      <c r="P3414" s="19">
        <f t="shared" ca="1" si="1602"/>
        <v>113988.10550787533</v>
      </c>
      <c r="Q3414" s="19">
        <f t="shared" ca="1" si="1602"/>
        <v>0</v>
      </c>
      <c r="R3414" s="19">
        <f t="shared" ca="1" si="1602"/>
        <v>15119486.594705107</v>
      </c>
      <c r="S3414" s="19">
        <f t="shared" ca="1" si="1602"/>
        <v>362860.93079423218</v>
      </c>
      <c r="T3414" s="19">
        <f t="shared" ca="1" si="1602"/>
        <v>8911118.1613930408</v>
      </c>
      <c r="U3414" s="19">
        <f t="shared" ca="1" si="1602"/>
        <v>2828681.6963594807</v>
      </c>
      <c r="V3414" s="19">
        <f t="shared" ca="1" si="1602"/>
        <v>2045492.6376802912</v>
      </c>
      <c r="W3414" s="19">
        <f t="shared" ca="1" si="1602"/>
        <v>14148153.426227054</v>
      </c>
      <c r="X3414" s="19">
        <f t="shared" ca="1" si="1602"/>
        <v>4029325.1392566049</v>
      </c>
      <c r="Y3414" s="19">
        <f t="shared" ca="1" si="1602"/>
        <v>60994.23352157398</v>
      </c>
      <c r="Z3414" s="19">
        <f t="shared" ca="1" si="1602"/>
        <v>4090319.3727781801</v>
      </c>
      <c r="AA3414" s="19">
        <f t="shared" ca="1" si="1602"/>
        <v>69892.251515609401</v>
      </c>
      <c r="AB3414" s="19">
        <f t="shared" ca="1" si="1602"/>
        <v>3221156.8644454884</v>
      </c>
      <c r="AC3414" s="19">
        <f t="shared" ca="1" si="1602"/>
        <v>728158.36745692184</v>
      </c>
    </row>
    <row r="3415" spans="4:29" hidden="1" outlineLevel="1">
      <c r="F3415" s="42" t="str">
        <f>F3422</f>
        <v>RB_GUP</v>
      </c>
      <c r="G3415" s="17" t="str">
        <f>$G$8</f>
        <v>PRODUCTION</v>
      </c>
      <c r="H3415" s="21">
        <f t="shared" ref="H3415:H3422" ca="1" si="1603">SUBTOTAL(9,I3415:AC3415)</f>
        <v>0</v>
      </c>
      <c r="I3415" s="22">
        <f ca="1">VLOOKUP(CONCATENATE($F3415," ",$G3415),AllocFactorMatrix,(I$4+1),FALSE)*$E3422</f>
        <v>0</v>
      </c>
      <c r="J3415" s="22">
        <f ca="1">VLOOKUP(CONCATENATE($F3415," ",$G3415),AllocFactorMatrix,(J$4+1),FALSE)*$E3422</f>
        <v>0</v>
      </c>
      <c r="K3415" s="22">
        <f ca="1">VLOOKUP(CONCATENATE($F3415," ",$G3415),AllocFactorMatrix,(K$4+1),FALSE)*$E3422</f>
        <v>0</v>
      </c>
      <c r="L3415" s="22">
        <f ca="1">VLOOKUP(CONCATENATE($F3415," ",$G3415),AllocFactorMatrix,(L$4+1),FALSE)*$E3422</f>
        <v>0</v>
      </c>
      <c r="M3415" s="22">
        <f t="shared" ref="M3415:M3422" ca="1" si="1604">SUBTOTAL(9,J3415:L3415)</f>
        <v>0</v>
      </c>
      <c r="N3415" s="22">
        <f ca="1">VLOOKUP(CONCATENATE($F3415," ",$G3415),AllocFactorMatrix,(N$4+1),FALSE)*$E3422</f>
        <v>0</v>
      </c>
      <c r="O3415" s="22">
        <f ca="1">VLOOKUP(CONCATENATE($F3415," ",$G3415),AllocFactorMatrix,(O$4+1),FALSE)*$E3422</f>
        <v>0</v>
      </c>
      <c r="P3415" s="22">
        <f ca="1">VLOOKUP(CONCATENATE($F3415," ",$G3415),AllocFactorMatrix,(P$4+1),FALSE)*$E3422</f>
        <v>0</v>
      </c>
      <c r="Q3415" s="22">
        <f ca="1">VLOOKUP(CONCATENATE($F3415," ",$G3415),AllocFactorMatrix,(Q$4+1),FALSE)*$E3422</f>
        <v>0</v>
      </c>
      <c r="R3415" s="22">
        <f ca="1">SUBTOTAL(9,N3415:Q3415)</f>
        <v>0</v>
      </c>
      <c r="S3415" s="22">
        <f ca="1">VLOOKUP(CONCATENATE($F3415," ",$G3415),AllocFactorMatrix,(S$4+1),FALSE)*$E3422</f>
        <v>0</v>
      </c>
      <c r="T3415" s="22">
        <f ca="1">VLOOKUP(CONCATENATE($F3415," ",$G3415),AllocFactorMatrix,(T$4+1),FALSE)*$E3422</f>
        <v>0</v>
      </c>
      <c r="U3415" s="22">
        <f ca="1">VLOOKUP(CONCATENATE($F3415," ",$G3415),AllocFactorMatrix,(U$4+1),FALSE)*$E3422</f>
        <v>0</v>
      </c>
      <c r="V3415" s="22">
        <f ca="1">VLOOKUP(CONCATENATE($F3415," ",$G3415),AllocFactorMatrix,(V$4+1),FALSE)*$E3422</f>
        <v>0</v>
      </c>
      <c r="W3415" s="22">
        <f ca="1">SUBTOTAL(9,S3415:V3415)</f>
        <v>0</v>
      </c>
      <c r="X3415" s="22">
        <f ca="1">VLOOKUP(CONCATENATE($F3415," ",$G3415),AllocFactorMatrix,(X$4+1),FALSE)*$E3422</f>
        <v>0</v>
      </c>
      <c r="Y3415" s="22">
        <f ca="1">VLOOKUP(CONCATENATE($F3415," ",$G3415),AllocFactorMatrix,(Y$4+1),FALSE)*$E3422</f>
        <v>0</v>
      </c>
      <c r="Z3415" s="22">
        <f t="shared" ref="Z3415:Z3422" ca="1" si="1605">SUBTOTAL(9,X3415:Y3415)</f>
        <v>0</v>
      </c>
      <c r="AA3415" s="22">
        <f ca="1">VLOOKUP(CONCATENATE($F3415," ",$G3415),AllocFactorMatrix,(AA$4+1),FALSE)*$E3422</f>
        <v>0</v>
      </c>
      <c r="AB3415" s="22">
        <f ca="1">VLOOKUP(CONCATENATE($F3415," ",$G3415),AllocFactorMatrix,(AB$4+1),FALSE)*$E3422</f>
        <v>0</v>
      </c>
      <c r="AC3415" s="22">
        <f ca="1">VLOOKUP(CONCATENATE($F3415," ",$G3415),AllocFactorMatrix,(AC$4+1),FALSE)*$E3422</f>
        <v>0</v>
      </c>
    </row>
    <row r="3416" spans="4:29" hidden="1" outlineLevel="1">
      <c r="F3416" s="42" t="str">
        <f>F3422</f>
        <v>RB_GUP</v>
      </c>
      <c r="G3416" s="17" t="str">
        <f>$G$9</f>
        <v>BULKTRAN</v>
      </c>
      <c r="H3416" s="21">
        <f t="shared" ca="1" si="1603"/>
        <v>0</v>
      </c>
      <c r="I3416" s="22">
        <f ca="1">VLOOKUP(CONCATENATE($F3416," ",$G3416),AllocFactorMatrix,(I$4+1),FALSE)*$E3422</f>
        <v>0</v>
      </c>
      <c r="J3416" s="22">
        <f ca="1">VLOOKUP(CONCATENATE($F3416," ",$G3416),AllocFactorMatrix,(J$4+1),FALSE)*$E3422</f>
        <v>0</v>
      </c>
      <c r="K3416" s="22">
        <f ca="1">VLOOKUP(CONCATENATE($F3416," ",$G3416),AllocFactorMatrix,(K$4+1),FALSE)*$E3422</f>
        <v>0</v>
      </c>
      <c r="L3416" s="22">
        <f ca="1">VLOOKUP(CONCATENATE($F3416," ",$G3416),AllocFactorMatrix,(L$4+1),FALSE)*$E3422</f>
        <v>0</v>
      </c>
      <c r="M3416" s="22">
        <f t="shared" ca="1" si="1604"/>
        <v>0</v>
      </c>
      <c r="N3416" s="22">
        <f ca="1">VLOOKUP(CONCATENATE($F3416," ",$G3416),AllocFactorMatrix,(N$4+1),FALSE)*$E3422</f>
        <v>0</v>
      </c>
      <c r="O3416" s="22">
        <f ca="1">VLOOKUP(CONCATENATE($F3416," ",$G3416),AllocFactorMatrix,(O$4+1),FALSE)*$E3422</f>
        <v>0</v>
      </c>
      <c r="P3416" s="22">
        <f ca="1">VLOOKUP(CONCATENATE($F3416," ",$G3416),AllocFactorMatrix,(P$4+1),FALSE)*$E3422</f>
        <v>0</v>
      </c>
      <c r="Q3416" s="22">
        <f ca="1">VLOOKUP(CONCATENATE($F3416," ",$G3416),AllocFactorMatrix,(Q$4+1),FALSE)*$E3422</f>
        <v>0</v>
      </c>
      <c r="R3416" s="22">
        <f t="shared" ref="R3416:R3422" ca="1" si="1606">SUBTOTAL(9,N3416:Q3416)</f>
        <v>0</v>
      </c>
      <c r="S3416" s="22">
        <f ca="1">VLOOKUP(CONCATENATE($F3416," ",$G3416),AllocFactorMatrix,(S$4+1),FALSE)*$E3422</f>
        <v>0</v>
      </c>
      <c r="T3416" s="22">
        <f ca="1">VLOOKUP(CONCATENATE($F3416," ",$G3416),AllocFactorMatrix,(T$4+1),FALSE)*$E3422</f>
        <v>0</v>
      </c>
      <c r="U3416" s="22">
        <f ca="1">VLOOKUP(CONCATENATE($F3416," ",$G3416),AllocFactorMatrix,(U$4+1),FALSE)*$E3422</f>
        <v>0</v>
      </c>
      <c r="V3416" s="22">
        <f ca="1">VLOOKUP(CONCATENATE($F3416," ",$G3416),AllocFactorMatrix,(V$4+1),FALSE)*$E3422</f>
        <v>0</v>
      </c>
      <c r="W3416" s="22">
        <f t="shared" ref="W3416:W3422" ca="1" si="1607">SUBTOTAL(9,S3416:V3416)</f>
        <v>0</v>
      </c>
      <c r="X3416" s="22">
        <f ca="1">VLOOKUP(CONCATENATE($F3416," ",$G3416),AllocFactorMatrix,(X$4+1),FALSE)*$E3422</f>
        <v>0</v>
      </c>
      <c r="Y3416" s="22">
        <f ca="1">VLOOKUP(CONCATENATE($F3416," ",$G3416),AllocFactorMatrix,(Y$4+1),FALSE)*$E3422</f>
        <v>0</v>
      </c>
      <c r="Z3416" s="22">
        <f t="shared" ca="1" si="1605"/>
        <v>0</v>
      </c>
      <c r="AA3416" s="22">
        <f ca="1">VLOOKUP(CONCATENATE($F3416," ",$G3416),AllocFactorMatrix,(AA$4+1),FALSE)*$E3422</f>
        <v>0</v>
      </c>
      <c r="AB3416" s="22">
        <f ca="1">VLOOKUP(CONCATENATE($F3416," ",$G3416),AllocFactorMatrix,(AB$4+1),FALSE)*$E3422</f>
        <v>0</v>
      </c>
      <c r="AC3416" s="22">
        <f ca="1">VLOOKUP(CONCATENATE($F3416," ",$G3416),AllocFactorMatrix,(AC$4+1),FALSE)*$E3422</f>
        <v>0</v>
      </c>
    </row>
    <row r="3417" spans="4:29" hidden="1" outlineLevel="1">
      <c r="F3417" s="42" t="str">
        <f>F3422</f>
        <v>RB_GUP</v>
      </c>
      <c r="G3417" s="17" t="str">
        <f>$G$10</f>
        <v>SUBTRAN</v>
      </c>
      <c r="H3417" s="21">
        <f t="shared" ca="1" si="1603"/>
        <v>0</v>
      </c>
      <c r="I3417" s="22">
        <f ca="1">VLOOKUP(CONCATENATE($F3417," ",$G3417),AllocFactorMatrix,(I$4+1),FALSE)*$E3422</f>
        <v>0</v>
      </c>
      <c r="J3417" s="22">
        <f ca="1">VLOOKUP(CONCATENATE($F3417," ",$G3417),AllocFactorMatrix,(J$4+1),FALSE)*$E3422</f>
        <v>0</v>
      </c>
      <c r="K3417" s="22">
        <f ca="1">VLOOKUP(CONCATENATE($F3417," ",$G3417),AllocFactorMatrix,(K$4+1),FALSE)*$E3422</f>
        <v>0</v>
      </c>
      <c r="L3417" s="22">
        <f ca="1">VLOOKUP(CONCATENATE($F3417," ",$G3417),AllocFactorMatrix,(L$4+1),FALSE)*$E3422</f>
        <v>0</v>
      </c>
      <c r="M3417" s="22">
        <f t="shared" ca="1" si="1604"/>
        <v>0</v>
      </c>
      <c r="N3417" s="22">
        <f ca="1">VLOOKUP(CONCATENATE($F3417," ",$G3417),AllocFactorMatrix,(N$4+1),FALSE)*$E3422</f>
        <v>0</v>
      </c>
      <c r="O3417" s="22">
        <f ca="1">VLOOKUP(CONCATENATE($F3417," ",$G3417),AllocFactorMatrix,(O$4+1),FALSE)*$E3422</f>
        <v>0</v>
      </c>
      <c r="P3417" s="22">
        <f ca="1">VLOOKUP(CONCATENATE($F3417," ",$G3417),AllocFactorMatrix,(P$4+1),FALSE)*$E3422</f>
        <v>0</v>
      </c>
      <c r="Q3417" s="22">
        <f ca="1">VLOOKUP(CONCATENATE($F3417," ",$G3417),AllocFactorMatrix,(Q$4+1),FALSE)*$E3422</f>
        <v>0</v>
      </c>
      <c r="R3417" s="22">
        <f t="shared" ca="1" si="1606"/>
        <v>0</v>
      </c>
      <c r="S3417" s="22">
        <f ca="1">VLOOKUP(CONCATENATE($F3417," ",$G3417),AllocFactorMatrix,(S$4+1),FALSE)*$E3422</f>
        <v>0</v>
      </c>
      <c r="T3417" s="22">
        <f ca="1">VLOOKUP(CONCATENATE($F3417," ",$G3417),AllocFactorMatrix,(T$4+1),FALSE)*$E3422</f>
        <v>0</v>
      </c>
      <c r="U3417" s="22">
        <f ca="1">VLOOKUP(CONCATENATE($F3417," ",$G3417),AllocFactorMatrix,(U$4+1),FALSE)*$E3422</f>
        <v>0</v>
      </c>
      <c r="V3417" s="22">
        <f ca="1">VLOOKUP(CONCATENATE($F3417," ",$G3417),AllocFactorMatrix,(V$4+1),FALSE)*$E3422</f>
        <v>0</v>
      </c>
      <c r="W3417" s="22">
        <f t="shared" ca="1" si="1607"/>
        <v>0</v>
      </c>
      <c r="X3417" s="22">
        <f ca="1">VLOOKUP(CONCATENATE($F3417," ",$G3417),AllocFactorMatrix,(X$4+1),FALSE)*$E3422</f>
        <v>0</v>
      </c>
      <c r="Y3417" s="22">
        <f ca="1">VLOOKUP(CONCATENATE($F3417," ",$G3417),AllocFactorMatrix,(Y$4+1),FALSE)*$E3422</f>
        <v>0</v>
      </c>
      <c r="Z3417" s="22">
        <f t="shared" ca="1" si="1605"/>
        <v>0</v>
      </c>
      <c r="AA3417" s="22">
        <f ca="1">VLOOKUP(CONCATENATE($F3417," ",$G3417),AllocFactorMatrix,(AA$4+1),FALSE)*$E3422</f>
        <v>0</v>
      </c>
      <c r="AB3417" s="22">
        <f ca="1">VLOOKUP(CONCATENATE($F3417," ",$G3417),AllocFactorMatrix,(AB$4+1),FALSE)*$E3422</f>
        <v>0</v>
      </c>
      <c r="AC3417" s="22">
        <f ca="1">VLOOKUP(CONCATENATE($F3417," ",$G3417),AllocFactorMatrix,(AC$4+1),FALSE)*$E3422</f>
        <v>0</v>
      </c>
    </row>
    <row r="3418" spans="4:29" hidden="1" outlineLevel="1">
      <c r="F3418" s="42" t="str">
        <f>F3422</f>
        <v>RB_GUP</v>
      </c>
      <c r="G3418" s="17" t="str">
        <f>$G$11</f>
        <v>DISTPRI</v>
      </c>
      <c r="H3418" s="21">
        <f t="shared" ca="1" si="1603"/>
        <v>0</v>
      </c>
      <c r="I3418" s="22">
        <f ca="1">VLOOKUP(CONCATENATE($F3418," ",$G3418),AllocFactorMatrix,(I$4+1),FALSE)*$E3422</f>
        <v>0</v>
      </c>
      <c r="J3418" s="22">
        <f ca="1">VLOOKUP(CONCATENATE($F3418," ",$G3418),AllocFactorMatrix,(J$4+1),FALSE)*$E3422</f>
        <v>0</v>
      </c>
      <c r="K3418" s="22">
        <f ca="1">VLOOKUP(CONCATENATE($F3418," ",$G3418),AllocFactorMatrix,(K$4+1),FALSE)*$E3422</f>
        <v>0</v>
      </c>
      <c r="L3418" s="22">
        <f ca="1">VLOOKUP(CONCATENATE($F3418," ",$G3418),AllocFactorMatrix,(L$4+1),FALSE)*$E3422</f>
        <v>0</v>
      </c>
      <c r="M3418" s="22">
        <f t="shared" ca="1" si="1604"/>
        <v>0</v>
      </c>
      <c r="N3418" s="22">
        <f ca="1">VLOOKUP(CONCATENATE($F3418," ",$G3418),AllocFactorMatrix,(N$4+1),FALSE)*$E3422</f>
        <v>0</v>
      </c>
      <c r="O3418" s="22">
        <f ca="1">VLOOKUP(CONCATENATE($F3418," ",$G3418),AllocFactorMatrix,(O$4+1),FALSE)*$E3422</f>
        <v>0</v>
      </c>
      <c r="P3418" s="22">
        <f ca="1">VLOOKUP(CONCATENATE($F3418," ",$G3418),AllocFactorMatrix,(P$4+1),FALSE)*$E3422</f>
        <v>0</v>
      </c>
      <c r="Q3418" s="22">
        <f ca="1">VLOOKUP(CONCATENATE($F3418," ",$G3418),AllocFactorMatrix,(Q$4+1),FALSE)*$E3422</f>
        <v>0</v>
      </c>
      <c r="R3418" s="22">
        <f t="shared" ca="1" si="1606"/>
        <v>0</v>
      </c>
      <c r="S3418" s="22">
        <f ca="1">VLOOKUP(CONCATENATE($F3418," ",$G3418),AllocFactorMatrix,(S$4+1),FALSE)*$E3422</f>
        <v>0</v>
      </c>
      <c r="T3418" s="22">
        <f ca="1">VLOOKUP(CONCATENATE($F3418," ",$G3418),AllocFactorMatrix,(T$4+1),FALSE)*$E3422</f>
        <v>0</v>
      </c>
      <c r="U3418" s="22">
        <f ca="1">VLOOKUP(CONCATENATE($F3418," ",$G3418),AllocFactorMatrix,(U$4+1),FALSE)*$E3422</f>
        <v>0</v>
      </c>
      <c r="V3418" s="22">
        <f ca="1">VLOOKUP(CONCATENATE($F3418," ",$G3418),AllocFactorMatrix,(V$4+1),FALSE)*$E3422</f>
        <v>0</v>
      </c>
      <c r="W3418" s="22">
        <f t="shared" ca="1" si="1607"/>
        <v>0</v>
      </c>
      <c r="X3418" s="22">
        <f ca="1">VLOOKUP(CONCATENATE($F3418," ",$G3418),AllocFactorMatrix,(X$4+1),FALSE)*$E3422</f>
        <v>0</v>
      </c>
      <c r="Y3418" s="22">
        <f ca="1">VLOOKUP(CONCATENATE($F3418," ",$G3418),AllocFactorMatrix,(Y$4+1),FALSE)*$E3422</f>
        <v>0</v>
      </c>
      <c r="Z3418" s="22">
        <f t="shared" ca="1" si="1605"/>
        <v>0</v>
      </c>
      <c r="AA3418" s="22">
        <f ca="1">VLOOKUP(CONCATENATE($F3418," ",$G3418),AllocFactorMatrix,(AA$4+1),FALSE)*$E3422</f>
        <v>0</v>
      </c>
      <c r="AB3418" s="22">
        <f ca="1">VLOOKUP(CONCATENATE($F3418," ",$G3418),AllocFactorMatrix,(AB$4+1),FALSE)*$E3422</f>
        <v>0</v>
      </c>
      <c r="AC3418" s="22">
        <f ca="1">VLOOKUP(CONCATENATE($F3418," ",$G3418),AllocFactorMatrix,(AC$4+1),FALSE)*$E3422</f>
        <v>0</v>
      </c>
    </row>
    <row r="3419" spans="4:29" hidden="1" outlineLevel="1">
      <c r="F3419" s="42" t="str">
        <f>F3422</f>
        <v>RB_GUP</v>
      </c>
      <c r="G3419" s="17" t="str">
        <f>$G$12</f>
        <v>DISTSEC</v>
      </c>
      <c r="H3419" s="21">
        <f t="shared" ca="1" si="1603"/>
        <v>0</v>
      </c>
      <c r="I3419" s="22">
        <f ca="1">VLOOKUP(CONCATENATE($F3419," ",$G3419),AllocFactorMatrix,(I$4+1),FALSE)*$E3422</f>
        <v>0</v>
      </c>
      <c r="J3419" s="22">
        <f ca="1">VLOOKUP(CONCATENATE($F3419," ",$G3419),AllocFactorMatrix,(J$4+1),FALSE)*$E3422</f>
        <v>0</v>
      </c>
      <c r="K3419" s="22">
        <f ca="1">VLOOKUP(CONCATENATE($F3419," ",$G3419),AllocFactorMatrix,(K$4+1),FALSE)*$E3422</f>
        <v>0</v>
      </c>
      <c r="L3419" s="22">
        <f ca="1">VLOOKUP(CONCATENATE($F3419," ",$G3419),AllocFactorMatrix,(L$4+1),FALSE)*$E3422</f>
        <v>0</v>
      </c>
      <c r="M3419" s="22">
        <f t="shared" ca="1" si="1604"/>
        <v>0</v>
      </c>
      <c r="N3419" s="22">
        <f ca="1">VLOOKUP(CONCATENATE($F3419," ",$G3419),AllocFactorMatrix,(N$4+1),FALSE)*$E3422</f>
        <v>0</v>
      </c>
      <c r="O3419" s="22">
        <f ca="1">VLOOKUP(CONCATENATE($F3419," ",$G3419),AllocFactorMatrix,(O$4+1),FALSE)*$E3422</f>
        <v>0</v>
      </c>
      <c r="P3419" s="22">
        <f ca="1">VLOOKUP(CONCATENATE($F3419," ",$G3419),AllocFactorMatrix,(P$4+1),FALSE)*$E3422</f>
        <v>0</v>
      </c>
      <c r="Q3419" s="22">
        <f ca="1">VLOOKUP(CONCATENATE($F3419," ",$G3419),AllocFactorMatrix,(Q$4+1),FALSE)*$E3422</f>
        <v>0</v>
      </c>
      <c r="R3419" s="22">
        <f t="shared" ca="1" si="1606"/>
        <v>0</v>
      </c>
      <c r="S3419" s="22">
        <f ca="1">VLOOKUP(CONCATENATE($F3419," ",$G3419),AllocFactorMatrix,(S$4+1),FALSE)*$E3422</f>
        <v>0</v>
      </c>
      <c r="T3419" s="22">
        <f ca="1">VLOOKUP(CONCATENATE($F3419," ",$G3419),AllocFactorMatrix,(T$4+1),FALSE)*$E3422</f>
        <v>0</v>
      </c>
      <c r="U3419" s="22">
        <f ca="1">VLOOKUP(CONCATENATE($F3419," ",$G3419),AllocFactorMatrix,(U$4+1),FALSE)*$E3422</f>
        <v>0</v>
      </c>
      <c r="V3419" s="22">
        <f ca="1">VLOOKUP(CONCATENATE($F3419," ",$G3419),AllocFactorMatrix,(V$4+1),FALSE)*$E3422</f>
        <v>0</v>
      </c>
      <c r="W3419" s="22">
        <f t="shared" ca="1" si="1607"/>
        <v>0</v>
      </c>
      <c r="X3419" s="22">
        <f ca="1">VLOOKUP(CONCATENATE($F3419," ",$G3419),AllocFactorMatrix,(X$4+1),FALSE)*$E3422</f>
        <v>0</v>
      </c>
      <c r="Y3419" s="22">
        <f ca="1">VLOOKUP(CONCATENATE($F3419," ",$G3419),AllocFactorMatrix,(Y$4+1),FALSE)*$E3422</f>
        <v>0</v>
      </c>
      <c r="Z3419" s="22">
        <f t="shared" ca="1" si="1605"/>
        <v>0</v>
      </c>
      <c r="AA3419" s="22">
        <f ca="1">VLOOKUP(CONCATENATE($F3419," ",$G3419),AllocFactorMatrix,(AA$4+1),FALSE)*$E3422</f>
        <v>0</v>
      </c>
      <c r="AB3419" s="22">
        <f ca="1">VLOOKUP(CONCATENATE($F3419," ",$G3419),AllocFactorMatrix,(AB$4+1),FALSE)*$E3422</f>
        <v>0</v>
      </c>
      <c r="AC3419" s="22">
        <f ca="1">VLOOKUP(CONCATENATE($F3419," ",$G3419),AllocFactorMatrix,(AC$4+1),FALSE)*$E3422</f>
        <v>0</v>
      </c>
    </row>
    <row r="3420" spans="4:29" hidden="1" outlineLevel="1">
      <c r="F3420" s="42" t="str">
        <f>F3422</f>
        <v>RB_GUP</v>
      </c>
      <c r="G3420" s="17" t="str">
        <f>$G$13</f>
        <v>ENERGY</v>
      </c>
      <c r="H3420" s="21">
        <f t="shared" ca="1" si="1603"/>
        <v>0</v>
      </c>
      <c r="I3420" s="22">
        <f ca="1">VLOOKUP(CONCATENATE($F3420," ",$G3420),AllocFactorMatrix,(I$4+1),FALSE)*$E3422</f>
        <v>0</v>
      </c>
      <c r="J3420" s="22">
        <f ca="1">VLOOKUP(CONCATENATE($F3420," ",$G3420),AllocFactorMatrix,(J$4+1),FALSE)*$E3422</f>
        <v>0</v>
      </c>
      <c r="K3420" s="22">
        <f ca="1">VLOOKUP(CONCATENATE($F3420," ",$G3420),AllocFactorMatrix,(K$4+1),FALSE)*$E3422</f>
        <v>0</v>
      </c>
      <c r="L3420" s="22">
        <f ca="1">VLOOKUP(CONCATENATE($F3420," ",$G3420),AllocFactorMatrix,(L$4+1),FALSE)*$E3422</f>
        <v>0</v>
      </c>
      <c r="M3420" s="22">
        <f t="shared" ca="1" si="1604"/>
        <v>0</v>
      </c>
      <c r="N3420" s="22">
        <f ca="1">VLOOKUP(CONCATENATE($F3420," ",$G3420),AllocFactorMatrix,(N$4+1),FALSE)*$E3422</f>
        <v>0</v>
      </c>
      <c r="O3420" s="22">
        <f ca="1">VLOOKUP(CONCATENATE($F3420," ",$G3420),AllocFactorMatrix,(O$4+1),FALSE)*$E3422</f>
        <v>0</v>
      </c>
      <c r="P3420" s="22">
        <f ca="1">VLOOKUP(CONCATENATE($F3420," ",$G3420),AllocFactorMatrix,(P$4+1),FALSE)*$E3422</f>
        <v>0</v>
      </c>
      <c r="Q3420" s="22">
        <f ca="1">VLOOKUP(CONCATENATE($F3420," ",$G3420),AllocFactorMatrix,(Q$4+1),FALSE)*$E3422</f>
        <v>0</v>
      </c>
      <c r="R3420" s="22">
        <f t="shared" ca="1" si="1606"/>
        <v>0</v>
      </c>
      <c r="S3420" s="22">
        <f ca="1">VLOOKUP(CONCATENATE($F3420," ",$G3420),AllocFactorMatrix,(S$4+1),FALSE)*$E3422</f>
        <v>0</v>
      </c>
      <c r="T3420" s="22">
        <f ca="1">VLOOKUP(CONCATENATE($F3420," ",$G3420),AllocFactorMatrix,(T$4+1),FALSE)*$E3422</f>
        <v>0</v>
      </c>
      <c r="U3420" s="22">
        <f ca="1">VLOOKUP(CONCATENATE($F3420," ",$G3420),AllocFactorMatrix,(U$4+1),FALSE)*$E3422</f>
        <v>0</v>
      </c>
      <c r="V3420" s="22">
        <f ca="1">VLOOKUP(CONCATENATE($F3420," ",$G3420),AllocFactorMatrix,(V$4+1),FALSE)*$E3422</f>
        <v>0</v>
      </c>
      <c r="W3420" s="22">
        <f t="shared" ca="1" si="1607"/>
        <v>0</v>
      </c>
      <c r="X3420" s="22">
        <f ca="1">VLOOKUP(CONCATENATE($F3420," ",$G3420),AllocFactorMatrix,(X$4+1),FALSE)*$E3422</f>
        <v>0</v>
      </c>
      <c r="Y3420" s="22">
        <f ca="1">VLOOKUP(CONCATENATE($F3420," ",$G3420),AllocFactorMatrix,(Y$4+1),FALSE)*$E3422</f>
        <v>0</v>
      </c>
      <c r="Z3420" s="22">
        <f t="shared" ca="1" si="1605"/>
        <v>0</v>
      </c>
      <c r="AA3420" s="22">
        <f ca="1">VLOOKUP(CONCATENATE($F3420," ",$G3420),AllocFactorMatrix,(AA$4+1),FALSE)*$E3422</f>
        <v>0</v>
      </c>
      <c r="AB3420" s="22">
        <f ca="1">VLOOKUP(CONCATENATE($F3420," ",$G3420),AllocFactorMatrix,(AB$4+1),FALSE)*$E3422</f>
        <v>0</v>
      </c>
      <c r="AC3420" s="22">
        <f ca="1">VLOOKUP(CONCATENATE($F3420," ",$G3420),AllocFactorMatrix,(AC$4+1),FALSE)*$E3422</f>
        <v>0</v>
      </c>
    </row>
    <row r="3421" spans="4:29" hidden="1" outlineLevel="1">
      <c r="F3421" s="42" t="str">
        <f>F3422</f>
        <v>RB_GUP</v>
      </c>
      <c r="G3421" s="17" t="str">
        <f>$G$14</f>
        <v>CUSTOMER</v>
      </c>
      <c r="H3421" s="21">
        <f t="shared" ca="1" si="1603"/>
        <v>0</v>
      </c>
      <c r="I3421" s="22">
        <f ca="1">VLOOKUP(CONCATENATE($F3421," ",$G3421),AllocFactorMatrix,(I$4+1),FALSE)*$E3422</f>
        <v>0</v>
      </c>
      <c r="J3421" s="22">
        <f ca="1">VLOOKUP(CONCATENATE($F3421," ",$G3421),AllocFactorMatrix,(J$4+1),FALSE)*$E3422</f>
        <v>0</v>
      </c>
      <c r="K3421" s="22">
        <f ca="1">VLOOKUP(CONCATENATE($F3421," ",$G3421),AllocFactorMatrix,(K$4+1),FALSE)*$E3422</f>
        <v>0</v>
      </c>
      <c r="L3421" s="22">
        <f ca="1">VLOOKUP(CONCATENATE($F3421," ",$G3421),AllocFactorMatrix,(L$4+1),FALSE)*$E3422</f>
        <v>0</v>
      </c>
      <c r="M3421" s="22">
        <f t="shared" ca="1" si="1604"/>
        <v>0</v>
      </c>
      <c r="N3421" s="22">
        <f ca="1">VLOOKUP(CONCATENATE($F3421," ",$G3421),AllocFactorMatrix,(N$4+1),FALSE)*$E3422</f>
        <v>0</v>
      </c>
      <c r="O3421" s="22">
        <f ca="1">VLOOKUP(CONCATENATE($F3421," ",$G3421),AllocFactorMatrix,(O$4+1),FALSE)*$E3422</f>
        <v>0</v>
      </c>
      <c r="P3421" s="22">
        <f ca="1">VLOOKUP(CONCATENATE($F3421," ",$G3421),AllocFactorMatrix,(P$4+1),FALSE)*$E3422</f>
        <v>0</v>
      </c>
      <c r="Q3421" s="22">
        <f ca="1">VLOOKUP(CONCATENATE($F3421," ",$G3421),AllocFactorMatrix,(Q$4+1),FALSE)*$E3422</f>
        <v>0</v>
      </c>
      <c r="R3421" s="22">
        <f t="shared" ca="1" si="1606"/>
        <v>0</v>
      </c>
      <c r="S3421" s="22">
        <f ca="1">VLOOKUP(CONCATENATE($F3421," ",$G3421),AllocFactorMatrix,(S$4+1),FALSE)*$E3422</f>
        <v>0</v>
      </c>
      <c r="T3421" s="22">
        <f ca="1">VLOOKUP(CONCATENATE($F3421," ",$G3421),AllocFactorMatrix,(T$4+1),FALSE)*$E3422</f>
        <v>0</v>
      </c>
      <c r="U3421" s="22">
        <f ca="1">VLOOKUP(CONCATENATE($F3421," ",$G3421),AllocFactorMatrix,(U$4+1),FALSE)*$E3422</f>
        <v>0</v>
      </c>
      <c r="V3421" s="22">
        <f ca="1">VLOOKUP(CONCATENATE($F3421," ",$G3421),AllocFactorMatrix,(V$4+1),FALSE)*$E3422</f>
        <v>0</v>
      </c>
      <c r="W3421" s="22">
        <f t="shared" ca="1" si="1607"/>
        <v>0</v>
      </c>
      <c r="X3421" s="22">
        <f ca="1">VLOOKUP(CONCATENATE($F3421," ",$G3421),AllocFactorMatrix,(X$4+1),FALSE)*$E3422</f>
        <v>0</v>
      </c>
      <c r="Y3421" s="22">
        <f ca="1">VLOOKUP(CONCATENATE($F3421," ",$G3421),AllocFactorMatrix,(Y$4+1),FALSE)*$E3422</f>
        <v>0</v>
      </c>
      <c r="Z3421" s="22">
        <f t="shared" ca="1" si="1605"/>
        <v>0</v>
      </c>
      <c r="AA3421" s="22">
        <f ca="1">VLOOKUP(CONCATENATE($F3421," ",$G3421),AllocFactorMatrix,(AA$4+1),FALSE)*$E3422</f>
        <v>0</v>
      </c>
      <c r="AB3421" s="22">
        <f ca="1">VLOOKUP(CONCATENATE($F3421," ",$G3421),AllocFactorMatrix,(AB$4+1),FALSE)*$E3422</f>
        <v>0</v>
      </c>
      <c r="AC3421" s="22">
        <f ca="1">VLOOKUP(CONCATENATE($F3421," ",$G3421),AllocFactorMatrix,(AC$4+1),FALSE)*$E3422</f>
        <v>0</v>
      </c>
    </row>
    <row r="3422" spans="4:29" collapsed="1">
      <c r="D3422" s="17" t="s">
        <v>674</v>
      </c>
      <c r="E3422" s="19">
        <v>0</v>
      </c>
      <c r="F3422" s="42" t="s">
        <v>73</v>
      </c>
      <c r="G3422" s="17" t="str">
        <f>$G$15</f>
        <v>TOTAL</v>
      </c>
      <c r="H3422" s="21">
        <f t="shared" ca="1" si="1603"/>
        <v>0</v>
      </c>
      <c r="I3422" s="22">
        <f ca="1">VLOOKUP(CONCATENATE($F3422," ",$G3422),AllocFactorMatrix,(I$4+1),FALSE)*$E3422</f>
        <v>0</v>
      </c>
      <c r="J3422" s="22">
        <f ca="1">VLOOKUP(CONCATENATE($F3422," ",$G3422),AllocFactorMatrix,(J$4+1),FALSE)*$E3422</f>
        <v>0</v>
      </c>
      <c r="K3422" s="22">
        <f ca="1">VLOOKUP(CONCATENATE($F3422," ",$G3422),AllocFactorMatrix,(K$4+1),FALSE)*$E3422</f>
        <v>0</v>
      </c>
      <c r="L3422" s="22">
        <f ca="1">VLOOKUP(CONCATENATE($F3422," ",$G3422),AllocFactorMatrix,(L$4+1),FALSE)*$E3422</f>
        <v>0</v>
      </c>
      <c r="M3422" s="22">
        <f t="shared" ca="1" si="1604"/>
        <v>0</v>
      </c>
      <c r="N3422" s="22">
        <f ca="1">VLOOKUP(CONCATENATE($F3422," ",$G3422),AllocFactorMatrix,(N$4+1),FALSE)*$E3422</f>
        <v>0</v>
      </c>
      <c r="O3422" s="22">
        <f ca="1">VLOOKUP(CONCATENATE($F3422," ",$G3422),AllocFactorMatrix,(O$4+1),FALSE)*$E3422</f>
        <v>0</v>
      </c>
      <c r="P3422" s="22">
        <f ca="1">VLOOKUP(CONCATENATE($F3422," ",$G3422),AllocFactorMatrix,(P$4+1),FALSE)*$E3422</f>
        <v>0</v>
      </c>
      <c r="Q3422" s="22">
        <f ca="1">VLOOKUP(CONCATENATE($F3422," ",$G3422),AllocFactorMatrix,(Q$4+1),FALSE)*$E3422</f>
        <v>0</v>
      </c>
      <c r="R3422" s="22">
        <f t="shared" ca="1" si="1606"/>
        <v>0</v>
      </c>
      <c r="S3422" s="22">
        <f ca="1">VLOOKUP(CONCATENATE($F3422," ",$G3422),AllocFactorMatrix,(S$4+1),FALSE)*$E3422</f>
        <v>0</v>
      </c>
      <c r="T3422" s="22">
        <f ca="1">VLOOKUP(CONCATENATE($F3422," ",$G3422),AllocFactorMatrix,(T$4+1),FALSE)*$E3422</f>
        <v>0</v>
      </c>
      <c r="U3422" s="22">
        <f ca="1">VLOOKUP(CONCATENATE($F3422," ",$G3422),AllocFactorMatrix,(U$4+1),FALSE)*$E3422</f>
        <v>0</v>
      </c>
      <c r="V3422" s="22">
        <f ca="1">VLOOKUP(CONCATENATE($F3422," ",$G3422),AllocFactorMatrix,(V$4+1),FALSE)*$E3422</f>
        <v>0</v>
      </c>
      <c r="W3422" s="22">
        <f t="shared" ca="1" si="1607"/>
        <v>0</v>
      </c>
      <c r="X3422" s="22">
        <f ca="1">VLOOKUP(CONCATENATE($F3422," ",$G3422),AllocFactorMatrix,(X$4+1),FALSE)*$E3422</f>
        <v>0</v>
      </c>
      <c r="Y3422" s="22">
        <f ca="1">VLOOKUP(CONCATENATE($F3422," ",$G3422),AllocFactorMatrix,(Y$4+1),FALSE)*$E3422</f>
        <v>0</v>
      </c>
      <c r="Z3422" s="22">
        <f t="shared" ca="1" si="1605"/>
        <v>0</v>
      </c>
      <c r="AA3422" s="22">
        <f ca="1">VLOOKUP(CONCATENATE($F3422," ",$G3422),AllocFactorMatrix,(AA$4+1),FALSE)*$E3422</f>
        <v>0</v>
      </c>
      <c r="AB3422" s="22">
        <f ca="1">VLOOKUP(CONCATENATE($F3422," ",$G3422),AllocFactorMatrix,(AB$4+1),FALSE)*$E3422</f>
        <v>0</v>
      </c>
      <c r="AC3422" s="22">
        <f ca="1">VLOOKUP(CONCATENATE($F3422," ",$G3422),AllocFactorMatrix,(AC$4+1),FALSE)*$E3422</f>
        <v>0</v>
      </c>
    </row>
    <row r="3423" spans="4:29" hidden="1" outlineLevel="1">
      <c r="E3423" s="19"/>
      <c r="F3423" s="42"/>
      <c r="G3423" s="17" t="str">
        <f>$G$8</f>
        <v>PRODUCTION</v>
      </c>
      <c r="H3423" s="21">
        <f t="shared" ref="H3423:AC3423" ca="1" si="1608">+H3407+H3415</f>
        <v>31727370.601770174</v>
      </c>
      <c r="I3423" s="21">
        <f t="shared" ca="1" si="1608"/>
        <v>9684043.3024317138</v>
      </c>
      <c r="J3423" s="21">
        <f t="shared" ca="1" si="1608"/>
        <v>6292019.8830407411</v>
      </c>
      <c r="K3423" s="21">
        <f t="shared" ca="1" si="1608"/>
        <v>67603.547185709729</v>
      </c>
      <c r="L3423" s="21">
        <f t="shared" ca="1" si="1608"/>
        <v>2870.4808082976647</v>
      </c>
      <c r="M3423" s="21">
        <f t="shared" ca="1" si="1608"/>
        <v>6362493.911034748</v>
      </c>
      <c r="N3423" s="21">
        <f t="shared" ca="1" si="1608"/>
        <v>4642989.6230124207</v>
      </c>
      <c r="O3423" s="21">
        <f t="shared" ca="1" si="1608"/>
        <v>1440923.6093124296</v>
      </c>
      <c r="P3423" s="21">
        <f t="shared" ca="1" si="1608"/>
        <v>82771.333696355199</v>
      </c>
      <c r="Q3423" s="21">
        <f t="shared" ca="1" si="1608"/>
        <v>0</v>
      </c>
      <c r="R3423" s="21">
        <f t="shared" ca="1" si="1608"/>
        <v>6166684.5660212068</v>
      </c>
      <c r="S3423" s="21">
        <f t="shared" ca="1" si="1608"/>
        <v>148872.49237521971</v>
      </c>
      <c r="T3423" s="21">
        <f t="shared" ca="1" si="1608"/>
        <v>3810414.4280811264</v>
      </c>
      <c r="U3423" s="21">
        <f t="shared" ca="1" si="1608"/>
        <v>2625962.1323625986</v>
      </c>
      <c r="V3423" s="21">
        <f t="shared" ca="1" si="1608"/>
        <v>1135476.8750499575</v>
      </c>
      <c r="W3423" s="21">
        <f t="shared" ca="1" si="1608"/>
        <v>7720725.9278688952</v>
      </c>
      <c r="X3423" s="21">
        <f t="shared" ca="1" si="1608"/>
        <v>1558967.3474300052</v>
      </c>
      <c r="Y3423" s="21">
        <f t="shared" ca="1" si="1608"/>
        <v>25141.217319197687</v>
      </c>
      <c r="Z3423" s="21">
        <f t="shared" ca="1" si="1608"/>
        <v>1584108.5647492027</v>
      </c>
      <c r="AA3423" s="21">
        <f t="shared" ca="1" si="1608"/>
        <v>22249.537431478366</v>
      </c>
      <c r="AB3423" s="21">
        <f t="shared" ca="1" si="1608"/>
        <v>136364.26925997302</v>
      </c>
      <c r="AC3423" s="21">
        <f t="shared" ca="1" si="1608"/>
        <v>50700.522973009669</v>
      </c>
    </row>
    <row r="3424" spans="4:29" hidden="1" outlineLevel="1">
      <c r="E3424" s="19"/>
      <c r="F3424" s="42"/>
      <c r="G3424" s="17" t="str">
        <f>$G$9</f>
        <v>BULKTRAN</v>
      </c>
      <c r="H3424" s="21">
        <f t="shared" ref="H3424:AC3424" ca="1" si="1609">+H3408+H3416</f>
        <v>2566582.5701008802</v>
      </c>
      <c r="I3424" s="21">
        <f t="shared" ca="1" si="1609"/>
        <v>-6323283.7871243404</v>
      </c>
      <c r="J3424" s="21">
        <f t="shared" ca="1" si="1609"/>
        <v>2824624.6358976499</v>
      </c>
      <c r="K3424" s="21">
        <f t="shared" ca="1" si="1609"/>
        <v>45167.973177003776</v>
      </c>
      <c r="L3424" s="21">
        <f t="shared" ca="1" si="1609"/>
        <v>2286.9498670547023</v>
      </c>
      <c r="M3424" s="21">
        <f t="shared" ca="1" si="1609"/>
        <v>2872079.5589417098</v>
      </c>
      <c r="N3424" s="21">
        <f t="shared" ca="1" si="1609"/>
        <v>2654200.684669212</v>
      </c>
      <c r="O3424" s="21">
        <f t="shared" ca="1" si="1609"/>
        <v>784456.35551882896</v>
      </c>
      <c r="P3424" s="21">
        <f t="shared" ca="1" si="1609"/>
        <v>-24860.478232226866</v>
      </c>
      <c r="Q3424" s="21">
        <f t="shared" ca="1" si="1609"/>
        <v>0</v>
      </c>
      <c r="R3424" s="21">
        <f t="shared" ca="1" si="1609"/>
        <v>3413796.5619558147</v>
      </c>
      <c r="S3424" s="21">
        <f t="shared" ca="1" si="1609"/>
        <v>89486.203094150318</v>
      </c>
      <c r="T3424" s="21">
        <f t="shared" ca="1" si="1609"/>
        <v>1648283.2457627764</v>
      </c>
      <c r="U3424" s="21">
        <f t="shared" ca="1" si="1609"/>
        <v>-823335.63340650918</v>
      </c>
      <c r="V3424" s="21">
        <f t="shared" ca="1" si="1609"/>
        <v>544516.0948531141</v>
      </c>
      <c r="W3424" s="21">
        <f t="shared" ca="1" si="1609"/>
        <v>1458949.9103035307</v>
      </c>
      <c r="X3424" s="21">
        <f t="shared" ca="1" si="1609"/>
        <v>980493.84486143407</v>
      </c>
      <c r="Y3424" s="21">
        <f t="shared" ca="1" si="1609"/>
        <v>15252.29633930598</v>
      </c>
      <c r="Z3424" s="21">
        <f t="shared" ca="1" si="1609"/>
        <v>995746.14120074036</v>
      </c>
      <c r="AA3424" s="21">
        <f t="shared" ca="1" si="1609"/>
        <v>19780.486023658137</v>
      </c>
      <c r="AB3424" s="21">
        <f t="shared" ca="1" si="1609"/>
        <v>94502.084462349463</v>
      </c>
      <c r="AC3424" s="21">
        <f t="shared" ca="1" si="1609"/>
        <v>35011.614337387313</v>
      </c>
    </row>
    <row r="3425" spans="2:29" hidden="1" outlineLevel="1">
      <c r="E3425" s="19"/>
      <c r="F3425" s="42"/>
      <c r="G3425" s="17" t="str">
        <f>$G$10</f>
        <v>SUBTRAN</v>
      </c>
      <c r="H3425" s="21">
        <f t="shared" ref="H3425:AC3425" ca="1" si="1610">+H3409+H3417</f>
        <v>534648.48224478844</v>
      </c>
      <c r="I3425" s="21">
        <f t="shared" ca="1" si="1610"/>
        <v>-1866085.8133545863</v>
      </c>
      <c r="J3425" s="21">
        <f t="shared" ca="1" si="1610"/>
        <v>849247.50536479754</v>
      </c>
      <c r="K3425" s="21">
        <f t="shared" ca="1" si="1610"/>
        <v>13564.441369755525</v>
      </c>
      <c r="L3425" s="21">
        <f t="shared" ca="1" si="1610"/>
        <v>870.72837406454551</v>
      </c>
      <c r="M3425" s="21">
        <f t="shared" ca="1" si="1610"/>
        <v>863682.67510861717</v>
      </c>
      <c r="N3425" s="21">
        <f t="shared" ca="1" si="1610"/>
        <v>786901.86535127216</v>
      </c>
      <c r="O3425" s="21">
        <f t="shared" ca="1" si="1610"/>
        <v>232735.73456417155</v>
      </c>
      <c r="P3425" s="21">
        <f t="shared" ca="1" si="1610"/>
        <v>-9131.2555147374787</v>
      </c>
      <c r="Q3425" s="21">
        <f t="shared" ca="1" si="1610"/>
        <v>0</v>
      </c>
      <c r="R3425" s="21">
        <f t="shared" ca="1" si="1610"/>
        <v>1010506.3444007064</v>
      </c>
      <c r="S3425" s="21">
        <f t="shared" ca="1" si="1610"/>
        <v>26031.215083094383</v>
      </c>
      <c r="T3425" s="21">
        <f t="shared" ca="1" si="1610"/>
        <v>493283.23623021028</v>
      </c>
      <c r="U3425" s="21">
        <f t="shared" ca="1" si="1610"/>
        <v>-299376.64771263383</v>
      </c>
      <c r="V3425" s="21">
        <f t="shared" ca="1" si="1610"/>
        <v>0</v>
      </c>
      <c r="W3425" s="21">
        <f t="shared" ca="1" si="1610"/>
        <v>219937.80360066984</v>
      </c>
      <c r="X3425" s="21">
        <f t="shared" ca="1" si="1610"/>
        <v>291384.07655234402</v>
      </c>
      <c r="Y3425" s="21">
        <f t="shared" ca="1" si="1610"/>
        <v>4628.0634563998692</v>
      </c>
      <c r="Z3425" s="21">
        <f t="shared" ca="1" si="1610"/>
        <v>296012.14000874391</v>
      </c>
      <c r="AA3425" s="21">
        <f t="shared" ca="1" si="1610"/>
        <v>5893.7329742733</v>
      </c>
      <c r="AB3425" s="21">
        <f t="shared" ca="1" si="1610"/>
        <v>3434.1984388557512</v>
      </c>
      <c r="AC3425" s="21">
        <f t="shared" ca="1" si="1610"/>
        <v>1267.4010675030065</v>
      </c>
    </row>
    <row r="3426" spans="2:29" hidden="1" outlineLevel="1">
      <c r="E3426" s="19"/>
      <c r="F3426" s="42"/>
      <c r="G3426" s="17" t="str">
        <f>$G$11</f>
        <v>DISTPRI</v>
      </c>
      <c r="H3426" s="21">
        <f t="shared" ref="H3426:AC3426" ca="1" si="1611">+H3410+H3418</f>
        <v>3840971.2013355074</v>
      </c>
      <c r="I3426" s="21">
        <f t="shared" ca="1" si="1611"/>
        <v>-2195623.8954952871</v>
      </c>
      <c r="J3426" s="21">
        <f t="shared" ca="1" si="1611"/>
        <v>1910462.8314637609</v>
      </c>
      <c r="K3426" s="21">
        <f t="shared" ca="1" si="1611"/>
        <v>25923.05284108068</v>
      </c>
      <c r="L3426" s="21">
        <f t="shared" ca="1" si="1611"/>
        <v>0</v>
      </c>
      <c r="M3426" s="21">
        <f t="shared" ca="1" si="1611"/>
        <v>1936385.8843048424</v>
      </c>
      <c r="N3426" s="21">
        <f t="shared" ca="1" si="1611"/>
        <v>1690446.9253914112</v>
      </c>
      <c r="O3426" s="21">
        <f t="shared" ca="1" si="1611"/>
        <v>517440.2385148321</v>
      </c>
      <c r="P3426" s="21">
        <f t="shared" ca="1" si="1611"/>
        <v>0</v>
      </c>
      <c r="Q3426" s="21">
        <f t="shared" ca="1" si="1611"/>
        <v>0</v>
      </c>
      <c r="R3426" s="21">
        <f t="shared" ca="1" si="1611"/>
        <v>2207887.1639062441</v>
      </c>
      <c r="S3426" s="21">
        <f t="shared" ca="1" si="1611"/>
        <v>53742.374374940584</v>
      </c>
      <c r="T3426" s="21">
        <f t="shared" ca="1" si="1611"/>
        <v>1195142.1789171728</v>
      </c>
      <c r="U3426" s="21">
        <f t="shared" ca="1" si="1611"/>
        <v>0</v>
      </c>
      <c r="V3426" s="21">
        <f t="shared" ca="1" si="1611"/>
        <v>0</v>
      </c>
      <c r="W3426" s="21">
        <f t="shared" ca="1" si="1611"/>
        <v>1248884.5532921131</v>
      </c>
      <c r="X3426" s="21">
        <f t="shared" ca="1" si="1611"/>
        <v>613211.31575034093</v>
      </c>
      <c r="Y3426" s="21">
        <f t="shared" ca="1" si="1611"/>
        <v>9763.9690476414744</v>
      </c>
      <c r="Z3426" s="21">
        <f t="shared" ca="1" si="1611"/>
        <v>622975.2847979822</v>
      </c>
      <c r="AA3426" s="21">
        <f t="shared" ca="1" si="1611"/>
        <v>11068.774216912241</v>
      </c>
      <c r="AB3426" s="21">
        <f t="shared" ca="1" si="1611"/>
        <v>6785.691903744304</v>
      </c>
      <c r="AC3426" s="21">
        <f t="shared" ca="1" si="1611"/>
        <v>2607.7444089501701</v>
      </c>
    </row>
    <row r="3427" spans="2:29" hidden="1" outlineLevel="1">
      <c r="E3427" s="19"/>
      <c r="F3427" s="42"/>
      <c r="G3427" s="17" t="str">
        <f>$G$12</f>
        <v>DISTSEC</v>
      </c>
      <c r="H3427" s="21">
        <f t="shared" ref="H3427:AC3427" ca="1" si="1612">+H3411+H3419</f>
        <v>544110.21346486825</v>
      </c>
      <c r="I3427" s="21">
        <f t="shared" ca="1" si="1612"/>
        <v>-753354.6180479133</v>
      </c>
      <c r="J3427" s="21">
        <f t="shared" ca="1" si="1612"/>
        <v>595239.46055593062</v>
      </c>
      <c r="K3427" s="21">
        <f t="shared" ca="1" si="1612"/>
        <v>0</v>
      </c>
      <c r="L3427" s="21">
        <f t="shared" ca="1" si="1612"/>
        <v>0</v>
      </c>
      <c r="M3427" s="21">
        <f t="shared" ca="1" si="1612"/>
        <v>595239.46055593062</v>
      </c>
      <c r="N3427" s="21">
        <f t="shared" ca="1" si="1612"/>
        <v>457840.39501678623</v>
      </c>
      <c r="O3427" s="21">
        <f t="shared" ca="1" si="1612"/>
        <v>0</v>
      </c>
      <c r="P3427" s="21">
        <f t="shared" ca="1" si="1612"/>
        <v>0</v>
      </c>
      <c r="Q3427" s="21">
        <f t="shared" ca="1" si="1612"/>
        <v>0</v>
      </c>
      <c r="R3427" s="21">
        <f t="shared" ca="1" si="1612"/>
        <v>457840.39501678623</v>
      </c>
      <c r="S3427" s="21">
        <f t="shared" ca="1" si="1612"/>
        <v>11944.625064600406</v>
      </c>
      <c r="T3427" s="21">
        <f t="shared" ca="1" si="1612"/>
        <v>0</v>
      </c>
      <c r="U3427" s="21">
        <f t="shared" ca="1" si="1612"/>
        <v>0</v>
      </c>
      <c r="V3427" s="21">
        <f t="shared" ca="1" si="1612"/>
        <v>0</v>
      </c>
      <c r="W3427" s="21">
        <f t="shared" ca="1" si="1612"/>
        <v>11944.625064600406</v>
      </c>
      <c r="X3427" s="21">
        <f t="shared" ca="1" si="1612"/>
        <v>170970.89496430143</v>
      </c>
      <c r="Y3427" s="21">
        <f t="shared" ca="1" si="1612"/>
        <v>0</v>
      </c>
      <c r="Z3427" s="21">
        <f t="shared" ca="1" si="1612"/>
        <v>170970.89496430143</v>
      </c>
      <c r="AA3427" s="21">
        <f t="shared" ca="1" si="1612"/>
        <v>2692.2322001692733</v>
      </c>
      <c r="AB3427" s="21">
        <f t="shared" ca="1" si="1612"/>
        <v>42964.873837277373</v>
      </c>
      <c r="AC3427" s="21">
        <f t="shared" ca="1" si="1612"/>
        <v>15812.349873718544</v>
      </c>
    </row>
    <row r="3428" spans="2:29" hidden="1" outlineLevel="1">
      <c r="E3428" s="19"/>
      <c r="F3428" s="42"/>
      <c r="G3428" s="17" t="str">
        <f>$G$13</f>
        <v>ENERGY</v>
      </c>
      <c r="H3428" s="21">
        <f t="shared" ref="H3428:AC3428" ca="1" si="1613">+H3412+H3420</f>
        <v>12774290.274080642</v>
      </c>
      <c r="I3428" s="21">
        <f t="shared" ca="1" si="1613"/>
        <v>5915685.4187257998</v>
      </c>
      <c r="J3428" s="21">
        <f t="shared" ca="1" si="1613"/>
        <v>1493606.4503780678</v>
      </c>
      <c r="K3428" s="21">
        <f t="shared" ca="1" si="1613"/>
        <v>5265.0121658726675</v>
      </c>
      <c r="L3428" s="21">
        <f t="shared" ca="1" si="1613"/>
        <v>297.0759771481944</v>
      </c>
      <c r="M3428" s="21">
        <f t="shared" ca="1" si="1613"/>
        <v>1499168.538521081</v>
      </c>
      <c r="N3428" s="21">
        <f t="shared" ca="1" si="1613"/>
        <v>1090278.3287131249</v>
      </c>
      <c r="O3428" s="21">
        <f t="shared" ca="1" si="1613"/>
        <v>387686.90460048732</v>
      </c>
      <c r="P3428" s="21">
        <f t="shared" ca="1" si="1613"/>
        <v>62083.700280280915</v>
      </c>
      <c r="Q3428" s="21">
        <f t="shared" ca="1" si="1613"/>
        <v>0</v>
      </c>
      <c r="R3428" s="21">
        <f t="shared" ca="1" si="1613"/>
        <v>1540048.9335938971</v>
      </c>
      <c r="S3428" s="21">
        <f t="shared" ca="1" si="1613"/>
        <v>31122.497026225101</v>
      </c>
      <c r="T3428" s="21">
        <f t="shared" ca="1" si="1613"/>
        <v>1713041.2904451701</v>
      </c>
      <c r="U3428" s="21">
        <f t="shared" ca="1" si="1613"/>
        <v>1323871.4169362234</v>
      </c>
      <c r="V3428" s="21">
        <f t="shared" ca="1" si="1613"/>
        <v>357038.99749654549</v>
      </c>
      <c r="W3428" s="21">
        <f t="shared" ca="1" si="1613"/>
        <v>3425074.2019041483</v>
      </c>
      <c r="X3428" s="21">
        <f t="shared" ca="1" si="1613"/>
        <v>319010.51225059497</v>
      </c>
      <c r="Y3428" s="21">
        <f t="shared" ca="1" si="1613"/>
        <v>5269.2218409014968</v>
      </c>
      <c r="Z3428" s="21">
        <f t="shared" ca="1" si="1613"/>
        <v>324279.73409149685</v>
      </c>
      <c r="AA3428" s="21">
        <f t="shared" ca="1" si="1613"/>
        <v>250.85879068328563</v>
      </c>
      <c r="AB3428" s="21">
        <f t="shared" ca="1" si="1613"/>
        <v>46241.736106926401</v>
      </c>
      <c r="AC3428" s="21">
        <f t="shared" ca="1" si="1613"/>
        <v>23540.852346642605</v>
      </c>
    </row>
    <row r="3429" spans="2:29" hidden="1" outlineLevel="1">
      <c r="E3429" s="19"/>
      <c r="F3429" s="42"/>
      <c r="G3429" s="17" t="str">
        <f>$G$14</f>
        <v>CUSTOMER</v>
      </c>
      <c r="H3429" s="21">
        <f t="shared" ref="H3429:AC3429" ca="1" si="1614">+H3413+H3421</f>
        <v>11357491.657003043</v>
      </c>
      <c r="I3429" s="21">
        <f t="shared" ca="1" si="1614"/>
        <v>319443.50225690193</v>
      </c>
      <c r="J3429" s="21">
        <f t="shared" ca="1" si="1614"/>
        <v>6976623.0885492153</v>
      </c>
      <c r="K3429" s="21">
        <f t="shared" ca="1" si="1614"/>
        <v>76335.759209192533</v>
      </c>
      <c r="L3429" s="21">
        <f t="shared" ca="1" si="1614"/>
        <v>5465.1372539956774</v>
      </c>
      <c r="M3429" s="21">
        <f t="shared" ca="1" si="1614"/>
        <v>7058423.9850124046</v>
      </c>
      <c r="N3429" s="21">
        <f t="shared" ca="1" si="1614"/>
        <v>236478.37689426148</v>
      </c>
      <c r="O3429" s="21">
        <f t="shared" ca="1" si="1614"/>
        <v>83119.447637974081</v>
      </c>
      <c r="P3429" s="21">
        <f t="shared" ca="1" si="1614"/>
        <v>3124.8052782037403</v>
      </c>
      <c r="Q3429" s="21">
        <f t="shared" ca="1" si="1614"/>
        <v>0</v>
      </c>
      <c r="R3429" s="21">
        <f t="shared" ca="1" si="1614"/>
        <v>322722.62981043942</v>
      </c>
      <c r="S3429" s="21">
        <f t="shared" ca="1" si="1614"/>
        <v>1661.5237760015243</v>
      </c>
      <c r="T3429" s="21">
        <f t="shared" ca="1" si="1614"/>
        <v>50953.781956581137</v>
      </c>
      <c r="U3429" s="21">
        <f t="shared" ca="1" si="1614"/>
        <v>1560.4281798254378</v>
      </c>
      <c r="V3429" s="21">
        <f t="shared" ca="1" si="1614"/>
        <v>8460.6702806737921</v>
      </c>
      <c r="W3429" s="21">
        <f t="shared" ca="1" si="1614"/>
        <v>62636.404193081908</v>
      </c>
      <c r="X3429" s="21">
        <f t="shared" ca="1" si="1614"/>
        <v>95287.147447584066</v>
      </c>
      <c r="Y3429" s="21">
        <f t="shared" ca="1" si="1614"/>
        <v>939.46551812746702</v>
      </c>
      <c r="Z3429" s="21">
        <f t="shared" ca="1" si="1614"/>
        <v>96226.612965711538</v>
      </c>
      <c r="AA3429" s="21">
        <f t="shared" ca="1" si="1614"/>
        <v>7956.6298784348392</v>
      </c>
      <c r="AB3429" s="21">
        <f t="shared" ca="1" si="1614"/>
        <v>2890864.0104363617</v>
      </c>
      <c r="AC3429" s="21">
        <f t="shared" ca="1" si="1614"/>
        <v>599217.88244971016</v>
      </c>
    </row>
    <row r="3430" spans="2:29" collapsed="1">
      <c r="B3430" s="40" t="s">
        <v>158</v>
      </c>
      <c r="E3430" s="21">
        <f>+E3414+E3422</f>
        <v>63345465</v>
      </c>
      <c r="F3430" s="42"/>
      <c r="G3430" s="17" t="str">
        <f>$G$15</f>
        <v>TOTAL</v>
      </c>
      <c r="H3430" s="21">
        <f t="shared" ref="H3430:AC3430" ca="1" si="1615">+H3414+H3422</f>
        <v>63345464.999999925</v>
      </c>
      <c r="I3430" s="21">
        <f t="shared" ca="1" si="1615"/>
        <v>4780824.1093923114</v>
      </c>
      <c r="J3430" s="21">
        <f t="shared" ca="1" si="1615"/>
        <v>20941823.85525018</v>
      </c>
      <c r="K3430" s="21">
        <f t="shared" ca="1" si="1615"/>
        <v>233859.78594861529</v>
      </c>
      <c r="L3430" s="21">
        <f t="shared" ca="1" si="1615"/>
        <v>11790.372280560789</v>
      </c>
      <c r="M3430" s="21">
        <f t="shared" ca="1" si="1615"/>
        <v>21187474.013479359</v>
      </c>
      <c r="N3430" s="21">
        <f t="shared" ca="1" si="1615"/>
        <v>11559136.199048491</v>
      </c>
      <c r="O3430" s="21">
        <f t="shared" ca="1" si="1615"/>
        <v>3446362.2901487257</v>
      </c>
      <c r="P3430" s="21">
        <f t="shared" ca="1" si="1615"/>
        <v>113988.10550787533</v>
      </c>
      <c r="Q3430" s="21">
        <f t="shared" ca="1" si="1615"/>
        <v>0</v>
      </c>
      <c r="R3430" s="21">
        <f t="shared" ca="1" si="1615"/>
        <v>15119486.594705107</v>
      </c>
      <c r="S3430" s="21">
        <f t="shared" ca="1" si="1615"/>
        <v>362860.93079423218</v>
      </c>
      <c r="T3430" s="21">
        <f t="shared" ca="1" si="1615"/>
        <v>8911118.1613930408</v>
      </c>
      <c r="U3430" s="21">
        <f t="shared" ca="1" si="1615"/>
        <v>2828681.6963594807</v>
      </c>
      <c r="V3430" s="21">
        <f t="shared" ca="1" si="1615"/>
        <v>2045492.6376802912</v>
      </c>
      <c r="W3430" s="21">
        <f t="shared" ca="1" si="1615"/>
        <v>14148153.426227054</v>
      </c>
      <c r="X3430" s="21">
        <f t="shared" ca="1" si="1615"/>
        <v>4029325.1392566049</v>
      </c>
      <c r="Y3430" s="21">
        <f t="shared" ca="1" si="1615"/>
        <v>60994.23352157398</v>
      </c>
      <c r="Z3430" s="21">
        <f t="shared" ca="1" si="1615"/>
        <v>4090319.3727781801</v>
      </c>
      <c r="AA3430" s="21">
        <f t="shared" ca="1" si="1615"/>
        <v>69892.251515609401</v>
      </c>
      <c r="AB3430" s="21">
        <f t="shared" ca="1" si="1615"/>
        <v>3221156.8644454884</v>
      </c>
      <c r="AC3430" s="21">
        <f t="shared" ca="1" si="1615"/>
        <v>728158.36745692184</v>
      </c>
    </row>
    <row r="3431" spans="2:29">
      <c r="B3431" s="17"/>
      <c r="D3431" s="39" t="s">
        <v>350</v>
      </c>
      <c r="E3431" s="99">
        <v>1E-3</v>
      </c>
    </row>
    <row r="3432" spans="2:29" hidden="1" outlineLevel="1">
      <c r="E3432" s="19"/>
      <c r="G3432" s="17" t="str">
        <f>$G$8</f>
        <v>PRODUCTION</v>
      </c>
      <c r="H3432" s="21">
        <f t="shared" ref="H3432:AC3432" ca="1" si="1616">H3423*$E$3431</f>
        <v>31727.370601770173</v>
      </c>
      <c r="I3432" s="21">
        <f t="shared" ca="1" si="1616"/>
        <v>9684.0433024317135</v>
      </c>
      <c r="J3432" s="21">
        <f t="shared" ca="1" si="1616"/>
        <v>6292.0198830407417</v>
      </c>
      <c r="K3432" s="21">
        <f t="shared" ca="1" si="1616"/>
        <v>67.603547185709729</v>
      </c>
      <c r="L3432" s="21">
        <f t="shared" ca="1" si="1616"/>
        <v>2.8704808082976649</v>
      </c>
      <c r="M3432" s="21">
        <f t="shared" ca="1" si="1616"/>
        <v>6362.4939110347477</v>
      </c>
      <c r="N3432" s="21">
        <f t="shared" ca="1" si="1616"/>
        <v>4642.9896230124205</v>
      </c>
      <c r="O3432" s="21">
        <f t="shared" ca="1" si="1616"/>
        <v>1440.9236093124296</v>
      </c>
      <c r="P3432" s="21">
        <f t="shared" ca="1" si="1616"/>
        <v>82.7713336963552</v>
      </c>
      <c r="Q3432" s="21">
        <f t="shared" ca="1" si="1616"/>
        <v>0</v>
      </c>
      <c r="R3432" s="21">
        <f t="shared" ca="1" si="1616"/>
        <v>6166.6845660212066</v>
      </c>
      <c r="S3432" s="21">
        <f t="shared" ca="1" si="1616"/>
        <v>148.87249237521971</v>
      </c>
      <c r="T3432" s="21">
        <f t="shared" ca="1" si="1616"/>
        <v>3810.4144280811265</v>
      </c>
      <c r="U3432" s="21">
        <f t="shared" ca="1" si="1616"/>
        <v>2625.9621323625988</v>
      </c>
      <c r="V3432" s="21">
        <f t="shared" ca="1" si="1616"/>
        <v>1135.4768750499575</v>
      </c>
      <c r="W3432" s="21">
        <f t="shared" ca="1" si="1616"/>
        <v>7720.7259278688953</v>
      </c>
      <c r="X3432" s="21">
        <f t="shared" ca="1" si="1616"/>
        <v>1558.9673474300052</v>
      </c>
      <c r="Y3432" s="21">
        <f t="shared" ca="1" si="1616"/>
        <v>25.141217319197686</v>
      </c>
      <c r="Z3432" s="21">
        <f t="shared" ca="1" si="1616"/>
        <v>1584.1085647492027</v>
      </c>
      <c r="AA3432" s="21">
        <f t="shared" ca="1" si="1616"/>
        <v>22.249537431478366</v>
      </c>
      <c r="AB3432" s="21">
        <f t="shared" ca="1" si="1616"/>
        <v>136.36426925997301</v>
      </c>
      <c r="AC3432" s="21">
        <f t="shared" ca="1" si="1616"/>
        <v>50.700522973009669</v>
      </c>
    </row>
    <row r="3433" spans="2:29" hidden="1" outlineLevel="1">
      <c r="E3433" s="19"/>
      <c r="G3433" s="17" t="str">
        <f>$G$9</f>
        <v>BULKTRAN</v>
      </c>
      <c r="H3433" s="21">
        <f t="shared" ref="H3433:AC3433" ca="1" si="1617">H3424*$E$3431</f>
        <v>2566.5825701008803</v>
      </c>
      <c r="I3433" s="21">
        <f t="shared" ca="1" si="1617"/>
        <v>-6323.283787124341</v>
      </c>
      <c r="J3433" s="21">
        <f t="shared" ca="1" si="1617"/>
        <v>2824.62463589765</v>
      </c>
      <c r="K3433" s="21">
        <f t="shared" ca="1" si="1617"/>
        <v>45.16797317700378</v>
      </c>
      <c r="L3433" s="21">
        <f t="shared" ca="1" si="1617"/>
        <v>2.2869498670547022</v>
      </c>
      <c r="M3433" s="21">
        <f t="shared" ca="1" si="1617"/>
        <v>2872.0795589417098</v>
      </c>
      <c r="N3433" s="21">
        <f t="shared" ca="1" si="1617"/>
        <v>2654.200684669212</v>
      </c>
      <c r="O3433" s="21">
        <f t="shared" ca="1" si="1617"/>
        <v>784.45635551882901</v>
      </c>
      <c r="P3433" s="21">
        <f t="shared" ca="1" si="1617"/>
        <v>-24.860478232226868</v>
      </c>
      <c r="Q3433" s="21">
        <f t="shared" ca="1" si="1617"/>
        <v>0</v>
      </c>
      <c r="R3433" s="21">
        <f t="shared" ca="1" si="1617"/>
        <v>3413.7965619558149</v>
      </c>
      <c r="S3433" s="21">
        <f t="shared" ca="1" si="1617"/>
        <v>89.486203094150326</v>
      </c>
      <c r="T3433" s="21">
        <f t="shared" ca="1" si="1617"/>
        <v>1648.2832457627765</v>
      </c>
      <c r="U3433" s="21">
        <f t="shared" ca="1" si="1617"/>
        <v>-823.33563340650915</v>
      </c>
      <c r="V3433" s="21">
        <f t="shared" ca="1" si="1617"/>
        <v>544.51609485311417</v>
      </c>
      <c r="W3433" s="21">
        <f t="shared" ca="1" si="1617"/>
        <v>1458.9499103035307</v>
      </c>
      <c r="X3433" s="21">
        <f t="shared" ca="1" si="1617"/>
        <v>980.49384486143413</v>
      </c>
      <c r="Y3433" s="21">
        <f t="shared" ca="1" si="1617"/>
        <v>15.25229633930598</v>
      </c>
      <c r="Z3433" s="21">
        <f t="shared" ca="1" si="1617"/>
        <v>995.74614120074034</v>
      </c>
      <c r="AA3433" s="21">
        <f t="shared" ca="1" si="1617"/>
        <v>19.780486023658138</v>
      </c>
      <c r="AB3433" s="21">
        <f t="shared" ca="1" si="1617"/>
        <v>94.502084462349458</v>
      </c>
      <c r="AC3433" s="21">
        <f t="shared" ca="1" si="1617"/>
        <v>35.011614337387314</v>
      </c>
    </row>
    <row r="3434" spans="2:29" hidden="1" outlineLevel="1">
      <c r="E3434" s="19"/>
      <c r="G3434" s="17" t="str">
        <f>$G$10</f>
        <v>SUBTRAN</v>
      </c>
      <c r="H3434" s="21">
        <f t="shared" ref="H3434:AC3434" ca="1" si="1618">H3425*$E$3431</f>
        <v>534.6484822447884</v>
      </c>
      <c r="I3434" s="21">
        <f t="shared" ca="1" si="1618"/>
        <v>-1866.0858133545862</v>
      </c>
      <c r="J3434" s="21">
        <f t="shared" ca="1" si="1618"/>
        <v>849.24750536479758</v>
      </c>
      <c r="K3434" s="21">
        <f t="shared" ca="1" si="1618"/>
        <v>13.564441369755524</v>
      </c>
      <c r="L3434" s="21">
        <f t="shared" ca="1" si="1618"/>
        <v>0.87072837406454551</v>
      </c>
      <c r="M3434" s="21">
        <f t="shared" ca="1" si="1618"/>
        <v>863.68267510861722</v>
      </c>
      <c r="N3434" s="21">
        <f t="shared" ca="1" si="1618"/>
        <v>786.90186535127214</v>
      </c>
      <c r="O3434" s="21">
        <f t="shared" ca="1" si="1618"/>
        <v>232.73573456417157</v>
      </c>
      <c r="P3434" s="21">
        <f t="shared" ca="1" si="1618"/>
        <v>-9.1312555147374788</v>
      </c>
      <c r="Q3434" s="21">
        <f t="shared" ca="1" si="1618"/>
        <v>0</v>
      </c>
      <c r="R3434" s="21">
        <f t="shared" ca="1" si="1618"/>
        <v>1010.5063444007063</v>
      </c>
      <c r="S3434" s="21">
        <f t="shared" ca="1" si="1618"/>
        <v>26.031215083094384</v>
      </c>
      <c r="T3434" s="21">
        <f t="shared" ca="1" si="1618"/>
        <v>493.28323623021032</v>
      </c>
      <c r="U3434" s="21">
        <f t="shared" ca="1" si="1618"/>
        <v>-299.37664771263383</v>
      </c>
      <c r="V3434" s="21">
        <f t="shared" ca="1" si="1618"/>
        <v>0</v>
      </c>
      <c r="W3434" s="21">
        <f t="shared" ca="1" si="1618"/>
        <v>219.93780360066984</v>
      </c>
      <c r="X3434" s="21">
        <f t="shared" ca="1" si="1618"/>
        <v>291.38407655234403</v>
      </c>
      <c r="Y3434" s="21">
        <f t="shared" ca="1" si="1618"/>
        <v>4.628063456399869</v>
      </c>
      <c r="Z3434" s="21">
        <f t="shared" ca="1" si="1618"/>
        <v>296.01214000874393</v>
      </c>
      <c r="AA3434" s="21">
        <f t="shared" ca="1" si="1618"/>
        <v>5.8937329742733002</v>
      </c>
      <c r="AB3434" s="21">
        <f t="shared" ca="1" si="1618"/>
        <v>3.4341984388557512</v>
      </c>
      <c r="AC3434" s="21">
        <f t="shared" ca="1" si="1618"/>
        <v>1.2674010675030065</v>
      </c>
    </row>
    <row r="3435" spans="2:29" hidden="1" outlineLevel="1">
      <c r="E3435" s="19"/>
      <c r="G3435" s="17" t="str">
        <f>$G$11</f>
        <v>DISTPRI</v>
      </c>
      <c r="H3435" s="21">
        <f t="shared" ref="H3435:AC3435" ca="1" si="1619">H3426*$E$3431</f>
        <v>3840.9712013355074</v>
      </c>
      <c r="I3435" s="21">
        <f t="shared" ca="1" si="1619"/>
        <v>-2195.6238954952873</v>
      </c>
      <c r="J3435" s="21">
        <f t="shared" ca="1" si="1619"/>
        <v>1910.4628314637609</v>
      </c>
      <c r="K3435" s="21">
        <f t="shared" ca="1" si="1619"/>
        <v>25.923052841080679</v>
      </c>
      <c r="L3435" s="21">
        <f t="shared" ca="1" si="1619"/>
        <v>0</v>
      </c>
      <c r="M3435" s="21">
        <f t="shared" ca="1" si="1619"/>
        <v>1936.3858843048424</v>
      </c>
      <c r="N3435" s="21">
        <f t="shared" ca="1" si="1619"/>
        <v>1690.4469253914112</v>
      </c>
      <c r="O3435" s="21">
        <f t="shared" ca="1" si="1619"/>
        <v>517.44023851483212</v>
      </c>
      <c r="P3435" s="21">
        <f t="shared" ca="1" si="1619"/>
        <v>0</v>
      </c>
      <c r="Q3435" s="21">
        <f t="shared" ca="1" si="1619"/>
        <v>0</v>
      </c>
      <c r="R3435" s="21">
        <f t="shared" ca="1" si="1619"/>
        <v>2207.887163906244</v>
      </c>
      <c r="S3435" s="21">
        <f t="shared" ca="1" si="1619"/>
        <v>53.742374374940582</v>
      </c>
      <c r="T3435" s="21">
        <f t="shared" ca="1" si="1619"/>
        <v>1195.1421789171729</v>
      </c>
      <c r="U3435" s="21">
        <f t="shared" ca="1" si="1619"/>
        <v>0</v>
      </c>
      <c r="V3435" s="21">
        <f t="shared" ca="1" si="1619"/>
        <v>0</v>
      </c>
      <c r="W3435" s="21">
        <f t="shared" ca="1" si="1619"/>
        <v>1248.8845532921132</v>
      </c>
      <c r="X3435" s="21">
        <f t="shared" ca="1" si="1619"/>
        <v>613.21131575034099</v>
      </c>
      <c r="Y3435" s="21">
        <f t="shared" ca="1" si="1619"/>
        <v>9.7639690476414742</v>
      </c>
      <c r="Z3435" s="21">
        <f t="shared" ca="1" si="1619"/>
        <v>622.97528479798223</v>
      </c>
      <c r="AA3435" s="21">
        <f t="shared" ca="1" si="1619"/>
        <v>11.068774216912242</v>
      </c>
      <c r="AB3435" s="21">
        <f t="shared" ca="1" si="1619"/>
        <v>6.7856919037443042</v>
      </c>
      <c r="AC3435" s="21">
        <f t="shared" ca="1" si="1619"/>
        <v>2.60774440895017</v>
      </c>
    </row>
    <row r="3436" spans="2:29" hidden="1" outlineLevel="1">
      <c r="E3436" s="19"/>
      <c r="G3436" s="17" t="str">
        <f>$G$12</f>
        <v>DISTSEC</v>
      </c>
      <c r="H3436" s="21">
        <f t="shared" ref="H3436:AC3436" ca="1" si="1620">H3427*$E$3431</f>
        <v>544.11021346486825</v>
      </c>
      <c r="I3436" s="21">
        <f t="shared" ca="1" si="1620"/>
        <v>-753.35461804791328</v>
      </c>
      <c r="J3436" s="21">
        <f t="shared" ca="1" si="1620"/>
        <v>595.23946055593069</v>
      </c>
      <c r="K3436" s="21">
        <f t="shared" ca="1" si="1620"/>
        <v>0</v>
      </c>
      <c r="L3436" s="21">
        <f t="shared" ca="1" si="1620"/>
        <v>0</v>
      </c>
      <c r="M3436" s="21">
        <f t="shared" ca="1" si="1620"/>
        <v>595.23946055593069</v>
      </c>
      <c r="N3436" s="21">
        <f t="shared" ca="1" si="1620"/>
        <v>457.84039501678626</v>
      </c>
      <c r="O3436" s="21">
        <f t="shared" ca="1" si="1620"/>
        <v>0</v>
      </c>
      <c r="P3436" s="21">
        <f t="shared" ca="1" si="1620"/>
        <v>0</v>
      </c>
      <c r="Q3436" s="21">
        <f t="shared" ca="1" si="1620"/>
        <v>0</v>
      </c>
      <c r="R3436" s="21">
        <f t="shared" ca="1" si="1620"/>
        <v>457.84039501678626</v>
      </c>
      <c r="S3436" s="21">
        <f t="shared" ca="1" si="1620"/>
        <v>11.944625064600407</v>
      </c>
      <c r="T3436" s="21">
        <f t="shared" ca="1" si="1620"/>
        <v>0</v>
      </c>
      <c r="U3436" s="21">
        <f t="shared" ca="1" si="1620"/>
        <v>0</v>
      </c>
      <c r="V3436" s="21">
        <f t="shared" ca="1" si="1620"/>
        <v>0</v>
      </c>
      <c r="W3436" s="21">
        <f t="shared" ca="1" si="1620"/>
        <v>11.944625064600407</v>
      </c>
      <c r="X3436" s="21">
        <f t="shared" ca="1" si="1620"/>
        <v>170.97089496430144</v>
      </c>
      <c r="Y3436" s="21">
        <f t="shared" ca="1" si="1620"/>
        <v>0</v>
      </c>
      <c r="Z3436" s="21">
        <f t="shared" ca="1" si="1620"/>
        <v>170.97089496430144</v>
      </c>
      <c r="AA3436" s="21">
        <f t="shared" ca="1" si="1620"/>
        <v>2.6922322001692733</v>
      </c>
      <c r="AB3436" s="21">
        <f t="shared" ca="1" si="1620"/>
        <v>42.964873837277374</v>
      </c>
      <c r="AC3436" s="21">
        <f t="shared" ca="1" si="1620"/>
        <v>15.812349873718544</v>
      </c>
    </row>
    <row r="3437" spans="2:29" hidden="1" outlineLevel="1">
      <c r="E3437" s="19"/>
      <c r="G3437" s="17" t="str">
        <f>$G$13</f>
        <v>ENERGY</v>
      </c>
      <c r="H3437" s="21">
        <f t="shared" ref="H3437:AC3437" ca="1" si="1621">H3428*$E$3431</f>
        <v>12774.290274080642</v>
      </c>
      <c r="I3437" s="21">
        <f t="shared" ca="1" si="1621"/>
        <v>5915.6854187257995</v>
      </c>
      <c r="J3437" s="21">
        <f t="shared" ca="1" si="1621"/>
        <v>1493.6064503780678</v>
      </c>
      <c r="K3437" s="21">
        <f t="shared" ca="1" si="1621"/>
        <v>5.2650121658726681</v>
      </c>
      <c r="L3437" s="21">
        <f t="shared" ca="1" si="1621"/>
        <v>0.29707597714819439</v>
      </c>
      <c r="M3437" s="21">
        <f t="shared" ca="1" si="1621"/>
        <v>1499.168538521081</v>
      </c>
      <c r="N3437" s="21">
        <f t="shared" ca="1" si="1621"/>
        <v>1090.2783287131249</v>
      </c>
      <c r="O3437" s="21">
        <f t="shared" ca="1" si="1621"/>
        <v>387.68690460048731</v>
      </c>
      <c r="P3437" s="21">
        <f t="shared" ca="1" si="1621"/>
        <v>62.083700280280915</v>
      </c>
      <c r="Q3437" s="21">
        <f t="shared" ca="1" si="1621"/>
        <v>0</v>
      </c>
      <c r="R3437" s="21">
        <f t="shared" ca="1" si="1621"/>
        <v>1540.0489335938971</v>
      </c>
      <c r="S3437" s="21">
        <f t="shared" ca="1" si="1621"/>
        <v>31.122497026225101</v>
      </c>
      <c r="T3437" s="21">
        <f t="shared" ca="1" si="1621"/>
        <v>1713.0412904451703</v>
      </c>
      <c r="U3437" s="21">
        <f t="shared" ca="1" si="1621"/>
        <v>1323.8714169362233</v>
      </c>
      <c r="V3437" s="21">
        <f t="shared" ca="1" si="1621"/>
        <v>357.03899749654551</v>
      </c>
      <c r="W3437" s="21">
        <f t="shared" ca="1" si="1621"/>
        <v>3425.0742019041486</v>
      </c>
      <c r="X3437" s="21">
        <f t="shared" ca="1" si="1621"/>
        <v>319.01051225059496</v>
      </c>
      <c r="Y3437" s="21">
        <f t="shared" ca="1" si="1621"/>
        <v>5.2692218409014968</v>
      </c>
      <c r="Z3437" s="21">
        <f t="shared" ca="1" si="1621"/>
        <v>324.27973409149683</v>
      </c>
      <c r="AA3437" s="21">
        <f t="shared" ca="1" si="1621"/>
        <v>0.25085879068328565</v>
      </c>
      <c r="AB3437" s="21">
        <f t="shared" ca="1" si="1621"/>
        <v>46.241736106926403</v>
      </c>
      <c r="AC3437" s="21">
        <f t="shared" ca="1" si="1621"/>
        <v>23.540852346642605</v>
      </c>
    </row>
    <row r="3438" spans="2:29" hidden="1" outlineLevel="1">
      <c r="E3438" s="19"/>
      <c r="G3438" s="17" t="str">
        <f>$G$14</f>
        <v>CUSTOMER</v>
      </c>
      <c r="H3438" s="21">
        <f t="shared" ref="H3438:AC3438" ca="1" si="1622">H3429*$E$3431</f>
        <v>11357.491657003044</v>
      </c>
      <c r="I3438" s="21">
        <f t="shared" ca="1" si="1622"/>
        <v>319.44350225690192</v>
      </c>
      <c r="J3438" s="21">
        <f t="shared" ca="1" si="1622"/>
        <v>6976.6230885492159</v>
      </c>
      <c r="K3438" s="21">
        <f t="shared" ca="1" si="1622"/>
        <v>76.335759209192531</v>
      </c>
      <c r="L3438" s="21">
        <f t="shared" ca="1" si="1622"/>
        <v>5.4651372539956773</v>
      </c>
      <c r="M3438" s="21">
        <f t="shared" ca="1" si="1622"/>
        <v>7058.423985012405</v>
      </c>
      <c r="N3438" s="21">
        <f t="shared" ca="1" si="1622"/>
        <v>236.47837689426149</v>
      </c>
      <c r="O3438" s="21">
        <f t="shared" ca="1" si="1622"/>
        <v>83.119447637974076</v>
      </c>
      <c r="P3438" s="21">
        <f t="shared" ca="1" si="1622"/>
        <v>3.1248052782037403</v>
      </c>
      <c r="Q3438" s="21">
        <f t="shared" ca="1" si="1622"/>
        <v>0</v>
      </c>
      <c r="R3438" s="21">
        <f t="shared" ca="1" si="1622"/>
        <v>322.72262981043946</v>
      </c>
      <c r="S3438" s="21">
        <f t="shared" ca="1" si="1622"/>
        <v>1.6615237760015245</v>
      </c>
      <c r="T3438" s="21">
        <f t="shared" ca="1" si="1622"/>
        <v>50.953781956581139</v>
      </c>
      <c r="U3438" s="21">
        <f t="shared" ca="1" si="1622"/>
        <v>1.5604281798254378</v>
      </c>
      <c r="V3438" s="21">
        <f t="shared" ca="1" si="1622"/>
        <v>8.4606702806737921</v>
      </c>
      <c r="W3438" s="21">
        <f t="shared" ca="1" si="1622"/>
        <v>62.636404193081908</v>
      </c>
      <c r="X3438" s="21">
        <f t="shared" ca="1" si="1622"/>
        <v>95.287147447584061</v>
      </c>
      <c r="Y3438" s="21">
        <f t="shared" ca="1" si="1622"/>
        <v>0.93946551812746704</v>
      </c>
      <c r="Z3438" s="21">
        <f t="shared" ca="1" si="1622"/>
        <v>96.226612965711539</v>
      </c>
      <c r="AA3438" s="21">
        <f t="shared" ca="1" si="1622"/>
        <v>7.956629878434839</v>
      </c>
      <c r="AB3438" s="21">
        <f t="shared" ca="1" si="1622"/>
        <v>2890.8640104363617</v>
      </c>
      <c r="AC3438" s="21">
        <f t="shared" ca="1" si="1622"/>
        <v>599.21788244971015</v>
      </c>
    </row>
    <row r="3439" spans="2:29" collapsed="1">
      <c r="B3439" s="40" t="s">
        <v>422</v>
      </c>
      <c r="E3439" s="21">
        <f>E3430*$E$3431</f>
        <v>63345.465000000004</v>
      </c>
      <c r="G3439" s="17" t="str">
        <f>$G$15</f>
        <v>TOTAL</v>
      </c>
      <c r="H3439" s="21">
        <f t="shared" ref="H3439:AC3439" ca="1" si="1623">H3430*$E$3431</f>
        <v>63345.464999999924</v>
      </c>
      <c r="I3439" s="21">
        <f t="shared" ca="1" si="1623"/>
        <v>4780.8241093923116</v>
      </c>
      <c r="J3439" s="21">
        <f t="shared" ca="1" si="1623"/>
        <v>20941.823855250179</v>
      </c>
      <c r="K3439" s="21">
        <f t="shared" ca="1" si="1623"/>
        <v>233.8597859486153</v>
      </c>
      <c r="L3439" s="21">
        <f t="shared" ca="1" si="1623"/>
        <v>11.790372280560788</v>
      </c>
      <c r="M3439" s="21">
        <f t="shared" ca="1" si="1623"/>
        <v>21187.474013479361</v>
      </c>
      <c r="N3439" s="21">
        <f t="shared" ca="1" si="1623"/>
        <v>11559.136199048491</v>
      </c>
      <c r="O3439" s="21">
        <f t="shared" ca="1" si="1623"/>
        <v>3446.3622901487256</v>
      </c>
      <c r="P3439" s="21">
        <f t="shared" ca="1" si="1623"/>
        <v>113.98810550787533</v>
      </c>
      <c r="Q3439" s="21">
        <f t="shared" ca="1" si="1623"/>
        <v>0</v>
      </c>
      <c r="R3439" s="21">
        <f t="shared" ca="1" si="1623"/>
        <v>15119.486594705108</v>
      </c>
      <c r="S3439" s="21">
        <f t="shared" ca="1" si="1623"/>
        <v>362.86093079423216</v>
      </c>
      <c r="T3439" s="21">
        <f t="shared" ca="1" si="1623"/>
        <v>8911.1181613930403</v>
      </c>
      <c r="U3439" s="21">
        <f t="shared" ca="1" si="1623"/>
        <v>2828.6816963594806</v>
      </c>
      <c r="V3439" s="21">
        <f t="shared" ca="1" si="1623"/>
        <v>2045.4926376802912</v>
      </c>
      <c r="W3439" s="21">
        <f t="shared" ca="1" si="1623"/>
        <v>14148.153426227054</v>
      </c>
      <c r="X3439" s="21">
        <f t="shared" ca="1" si="1623"/>
        <v>4029.3251392566049</v>
      </c>
      <c r="Y3439" s="21">
        <f t="shared" ca="1" si="1623"/>
        <v>60.994233521573982</v>
      </c>
      <c r="Z3439" s="21">
        <f t="shared" ca="1" si="1623"/>
        <v>4090.31937277818</v>
      </c>
      <c r="AA3439" s="21">
        <f t="shared" ca="1" si="1623"/>
        <v>69.892251515609402</v>
      </c>
      <c r="AB3439" s="21">
        <f t="shared" ca="1" si="1623"/>
        <v>3221.1568644454883</v>
      </c>
      <c r="AC3439" s="21">
        <f t="shared" ca="1" si="1623"/>
        <v>728.15836745692184</v>
      </c>
    </row>
    <row r="3440" spans="2:29" hidden="1" outlineLevel="1">
      <c r="F3440" s="42" t="str">
        <f>F3447</f>
        <v>RB_GUP</v>
      </c>
      <c r="G3440" s="17" t="str">
        <f>$G$8</f>
        <v>PRODUCTION</v>
      </c>
      <c r="H3440" s="21">
        <f t="shared" ref="H3440:H3447" ca="1" si="1624">SUBTOTAL(9,I3440:AC3440)</f>
        <v>2786559.9230467705</v>
      </c>
      <c r="I3440" s="22">
        <f ca="1">VLOOKUP(CONCATENATE($F3440," ",$G3440),AllocFactorMatrix,(I$4+1),FALSE)*$E3447</f>
        <v>1381600.2914557802</v>
      </c>
      <c r="J3440" s="22">
        <f ca="1">VLOOKUP(CONCATENATE($F3440," ",$G3440),AllocFactorMatrix,(J$4+1),FALSE)*$E3447</f>
        <v>345493.84392365208</v>
      </c>
      <c r="K3440" s="22">
        <f ca="1">VLOOKUP(CONCATENATE($F3440," ",$G3440),AllocFactorMatrix,(K$4+1),FALSE)*$E3447</f>
        <v>4378.7329362484179</v>
      </c>
      <c r="L3440" s="22">
        <f ca="1">VLOOKUP(CONCATENATE($F3440," ",$G3440),AllocFactorMatrix,(L$4+1),FALSE)*$E3447</f>
        <v>219.1512309556131</v>
      </c>
      <c r="M3440" s="22">
        <f t="shared" ref="M3440:M3447" ca="1" si="1625">SUBTOTAL(9,J3440:L3440)</f>
        <v>350091.72809085611</v>
      </c>
      <c r="N3440" s="22">
        <f ca="1">VLOOKUP(CONCATENATE($F3440," ",$G3440),AllocFactorMatrix,(N$4+1),FALSE)*$E3447</f>
        <v>155005.02949762187</v>
      </c>
      <c r="O3440" s="22">
        <f ca="1">VLOOKUP(CONCATENATE($F3440," ",$G3440),AllocFactorMatrix,(O$4+1),FALSE)*$E3447</f>
        <v>42483.288839025561</v>
      </c>
      <c r="P3440" s="22">
        <f ca="1">VLOOKUP(CONCATENATE($F3440," ",$G3440),AllocFactorMatrix,(P$4+1),FALSE)*$E3447</f>
        <v>6760.4000504360592</v>
      </c>
      <c r="Q3440" s="22">
        <f ca="1">VLOOKUP(CONCATENATE($F3440," ",$G3440),AllocFactorMatrix,(Q$4+1),FALSE)*$E3447</f>
        <v>0</v>
      </c>
      <c r="R3440" s="22">
        <f ca="1">SUBTOTAL(9,N3440:Q3440)</f>
        <v>204248.7183870835</v>
      </c>
      <c r="S3440" s="22">
        <f ca="1">VLOOKUP(CONCATENATE($F3440," ",$G3440),AllocFactorMatrix,(S$4+1),FALSE)*$E3447</f>
        <v>6700.4708976695701</v>
      </c>
      <c r="T3440" s="22">
        <f ca="1">VLOOKUP(CONCATENATE($F3440," ",$G3440),AllocFactorMatrix,(T$4+1),FALSE)*$E3447</f>
        <v>121937.14063409054</v>
      </c>
      <c r="U3440" s="22">
        <f ca="1">VLOOKUP(CONCATENATE($F3440," ",$G3440),AllocFactorMatrix,(U$4+1),FALSE)*$E3447</f>
        <v>594143.82409157651</v>
      </c>
      <c r="V3440" s="22">
        <f ca="1">VLOOKUP(CONCATENATE($F3440," ",$G3440),AllocFactorMatrix,(V$4+1),FALSE)*$E3447</f>
        <v>75706.068585232933</v>
      </c>
      <c r="W3440" s="22">
        <f ca="1">SUBTOTAL(9,S3440:V3440)</f>
        <v>798487.50420856953</v>
      </c>
      <c r="X3440" s="22">
        <f ca="1">VLOOKUP(CONCATENATE($F3440," ",$G3440),AllocFactorMatrix,(X$4+1),FALSE)*$E3447</f>
        <v>43351.602199137764</v>
      </c>
      <c r="Y3440" s="22">
        <f ca="1">VLOOKUP(CONCATENATE($F3440," ",$G3440),AllocFactorMatrix,(Y$4+1),FALSE)*$E3447</f>
        <v>814.90566720409652</v>
      </c>
      <c r="Z3440" s="22">
        <f t="shared" ref="Z3440:Z3447" ca="1" si="1626">SUBTOTAL(9,X3440:Y3440)</f>
        <v>44166.507866341861</v>
      </c>
      <c r="AA3440" s="22">
        <f ca="1">VLOOKUP(CONCATENATE($F3440," ",$G3440),AllocFactorMatrix,(AA$4+1),FALSE)*$E3447</f>
        <v>630.44207881960847</v>
      </c>
      <c r="AB3440" s="22">
        <f ca="1">VLOOKUP(CONCATENATE($F3440," ",$G3440),AllocFactorMatrix,(AB$4+1),FALSE)*$E3447</f>
        <v>5924.4560592100097</v>
      </c>
      <c r="AC3440" s="22">
        <f ca="1">VLOOKUP(CONCATENATE($F3440," ",$G3440),AllocFactorMatrix,(AC$4+1),FALSE)*$E3447</f>
        <v>1410.2749001099073</v>
      </c>
    </row>
    <row r="3441" spans="2:29" hidden="1" outlineLevel="1">
      <c r="F3441" s="42" t="str">
        <f>F3447</f>
        <v>RB_GUP</v>
      </c>
      <c r="G3441" s="17" t="str">
        <f>$G$9</f>
        <v>BULKTRAN</v>
      </c>
      <c r="H3441" s="21">
        <f t="shared" ca="1" si="1624"/>
        <v>1786060.6831166109</v>
      </c>
      <c r="I3441" s="22">
        <f ca="1">VLOOKUP(CONCATENATE($F3441," ",$G3441),AllocFactorMatrix,(I$4+1),FALSE)*$E3447</f>
        <v>885544.1937360419</v>
      </c>
      <c r="J3441" s="22">
        <f ca="1">VLOOKUP(CONCATENATE($F3441," ",$G3441),AllocFactorMatrix,(J$4+1),FALSE)*$E3447</f>
        <v>221446.15150287742</v>
      </c>
      <c r="K3441" s="22">
        <f ca="1">VLOOKUP(CONCATENATE($F3441," ",$G3441),AllocFactorMatrix,(K$4+1),FALSE)*$E3447</f>
        <v>2806.5726039546516</v>
      </c>
      <c r="L3441" s="22">
        <f ca="1">VLOOKUP(CONCATENATE($F3441," ",$G3441),AllocFactorMatrix,(L$4+1),FALSE)*$E3447</f>
        <v>140.46616906714866</v>
      </c>
      <c r="M3441" s="22">
        <f t="shared" ca="1" si="1625"/>
        <v>224393.19027589919</v>
      </c>
      <c r="N3441" s="22">
        <f ca="1">VLOOKUP(CONCATENATE($F3441," ",$G3441),AllocFactorMatrix,(N$4+1),FALSE)*$E3447</f>
        <v>99351.313632736186</v>
      </c>
      <c r="O3441" s="22">
        <f ca="1">VLOOKUP(CONCATENATE($F3441," ",$G3441),AllocFactorMatrix,(O$4+1),FALSE)*$E3447</f>
        <v>27229.894199406641</v>
      </c>
      <c r="P3441" s="22">
        <f ca="1">VLOOKUP(CONCATENATE($F3441," ",$G3441),AllocFactorMatrix,(P$4+1),FALSE)*$E3447</f>
        <v>4333.1150471084766</v>
      </c>
      <c r="Q3441" s="22">
        <f ca="1">VLOOKUP(CONCATENATE($F3441," ",$G3441),AllocFactorMatrix,(Q$4+1),FALSE)*$E3447</f>
        <v>0</v>
      </c>
      <c r="R3441" s="22">
        <f t="shared" ref="R3441:R3447" ca="1" si="1627">SUBTOTAL(9,N3441:Q3441)</f>
        <v>130914.3228792513</v>
      </c>
      <c r="S3441" s="22">
        <f ca="1">VLOOKUP(CONCATENATE($F3441," ",$G3441),AllocFactorMatrix,(S$4+1),FALSE)*$E3447</f>
        <v>4294.7031318851759</v>
      </c>
      <c r="T3441" s="22">
        <f ca="1">VLOOKUP(CONCATENATE($F3441," ",$G3441),AllocFactorMatrix,(T$4+1),FALSE)*$E3447</f>
        <v>78156.271069916809</v>
      </c>
      <c r="U3441" s="22">
        <f ca="1">VLOOKUP(CONCATENATE($F3441," ",$G3441),AllocFactorMatrix,(U$4+1),FALSE)*$E3447</f>
        <v>380819.7037321364</v>
      </c>
      <c r="V3441" s="22">
        <f ca="1">VLOOKUP(CONCATENATE($F3441," ",$G3441),AllocFactorMatrix,(V$4+1),FALSE)*$E3447</f>
        <v>48524.214912834876</v>
      </c>
      <c r="W3441" s="22">
        <f t="shared" ref="W3441:W3447" ca="1" si="1628">SUBTOTAL(9,S3441:V3441)</f>
        <v>511794.89284677326</v>
      </c>
      <c r="X3441" s="22">
        <f ca="1">VLOOKUP(CONCATENATE($F3441," ",$G3441),AllocFactorMatrix,(X$4+1),FALSE)*$E3447</f>
        <v>27786.444352982944</v>
      </c>
      <c r="Y3441" s="22">
        <f ca="1">VLOOKUP(CONCATENATE($F3441," ",$G3441),AllocFactorMatrix,(Y$4+1),FALSE)*$E3447</f>
        <v>522.31820338920329</v>
      </c>
      <c r="Z3441" s="22">
        <f t="shared" ca="1" si="1626"/>
        <v>28308.762556372149</v>
      </c>
      <c r="AA3441" s="22">
        <f ca="1">VLOOKUP(CONCATENATE($F3441," ",$G3441),AllocFactorMatrix,(AA$4+1),FALSE)*$E3447</f>
        <v>404.08526680124339</v>
      </c>
      <c r="AB3441" s="22">
        <f ca="1">VLOOKUP(CONCATENATE($F3441," ",$G3441),AllocFactorMatrix,(AB$4+1),FALSE)*$E3447</f>
        <v>3797.3122159301824</v>
      </c>
      <c r="AC3441" s="22">
        <f ca="1">VLOOKUP(CONCATENATE($F3441," ",$G3441),AllocFactorMatrix,(AC$4+1),FALSE)*$E3447</f>
        <v>903.92333954134551</v>
      </c>
    </row>
    <row r="3442" spans="2:29" hidden="1" outlineLevel="1">
      <c r="F3442" s="42" t="str">
        <f>F3447</f>
        <v>RB_GUP</v>
      </c>
      <c r="G3442" s="17" t="str">
        <f>$G$10</f>
        <v>SUBTRAN</v>
      </c>
      <c r="H3442" s="21">
        <f t="shared" ca="1" si="1624"/>
        <v>565842.61914724857</v>
      </c>
      <c r="I3442" s="22">
        <f ca="1">VLOOKUP(CONCATENATE($F3442," ",$G3442),AllocFactorMatrix,(I$4+1),FALSE)*$E3447</f>
        <v>273054.27539332764</v>
      </c>
      <c r="J3442" s="22">
        <f ca="1">VLOOKUP(CONCATENATE($F3442," ",$G3442),AllocFactorMatrix,(J$4+1),FALSE)*$E3447</f>
        <v>68125.246454848355</v>
      </c>
      <c r="K3442" s="22">
        <f ca="1">VLOOKUP(CONCATENATE($F3442," ",$G3442),AllocFactorMatrix,(K$4+1),FALSE)*$E3447</f>
        <v>865.23097196887238</v>
      </c>
      <c r="L3442" s="22">
        <f ca="1">VLOOKUP(CONCATENATE($F3442," ",$G3442),AllocFactorMatrix,(L$4+1),FALSE)*$E3447</f>
        <v>55.780081048058371</v>
      </c>
      <c r="M3442" s="22">
        <f t="shared" ca="1" si="1625"/>
        <v>69046.257507865288</v>
      </c>
      <c r="N3442" s="22">
        <f ca="1">VLOOKUP(CONCATENATE($F3442," ",$G3442),AllocFactorMatrix,(N$4+1),FALSE)*$E3447</f>
        <v>30253.21491312392</v>
      </c>
      <c r="O3442" s="22">
        <f ca="1">VLOOKUP(CONCATENATE($F3442," ",$G3442),AllocFactorMatrix,(O$4+1),FALSE)*$E3447</f>
        <v>8305.290702436494</v>
      </c>
      <c r="P3442" s="22">
        <f ca="1">VLOOKUP(CONCATENATE($F3442," ",$G3442),AllocFactorMatrix,(P$4+1),FALSE)*$E3447</f>
        <v>1669.4249298511136</v>
      </c>
      <c r="Q3442" s="22">
        <f ca="1">VLOOKUP(CONCATENATE($F3442," ",$G3442),AllocFactorMatrix,(Q$4+1),FALSE)*$E3447</f>
        <v>0</v>
      </c>
      <c r="R3442" s="22">
        <f t="shared" ca="1" si="1627"/>
        <v>40227.930545411524</v>
      </c>
      <c r="S3442" s="22">
        <f ca="1">VLOOKUP(CONCATENATE($F3442," ",$G3442),AllocFactorMatrix,(S$4+1),FALSE)*$E3447</f>
        <v>1282.0390559847306</v>
      </c>
      <c r="T3442" s="22">
        <f ca="1">VLOOKUP(CONCATENATE($F3442," ",$G3442),AllocFactorMatrix,(T$4+1),FALSE)*$E3447</f>
        <v>24019.193971643304</v>
      </c>
      <c r="U3442" s="22">
        <f ca="1">VLOOKUP(CONCATENATE($F3442," ",$G3442),AllocFactorMatrix,(U$4+1),FALSE)*$E3447</f>
        <v>149265.44465789589</v>
      </c>
      <c r="V3442" s="22">
        <f ca="1">VLOOKUP(CONCATENATE($F3442," ",$G3442),AllocFactorMatrix,(V$4+1),FALSE)*$E3447</f>
        <v>0</v>
      </c>
      <c r="W3442" s="22">
        <f t="shared" ca="1" si="1628"/>
        <v>174566.67768552393</v>
      </c>
      <c r="X3442" s="22">
        <f ca="1">VLOOKUP(CONCATENATE($F3442," ",$G3442),AllocFactorMatrix,(X$4+1),FALSE)*$E3447</f>
        <v>8485.6221508376639</v>
      </c>
      <c r="Y3442" s="22">
        <f ca="1">VLOOKUP(CONCATENATE($F3442," ",$G3442),AllocFactorMatrix,(Y$4+1),FALSE)*$E3447</f>
        <v>162.76972214717202</v>
      </c>
      <c r="Z3442" s="22">
        <f t="shared" ca="1" si="1626"/>
        <v>8648.3918729848356</v>
      </c>
      <c r="AA3442" s="22">
        <f ca="1">VLOOKUP(CONCATENATE($F3442," ",$G3442),AllocFactorMatrix,(AA$4+1),FALSE)*$E3447</f>
        <v>123.80407140699872</v>
      </c>
      <c r="AB3442" s="22">
        <f ca="1">VLOOKUP(CONCATENATE($F3442," ",$G3442),AllocFactorMatrix,(AB$4+1),FALSE)*$E3447</f>
        <v>141.65070256171478</v>
      </c>
      <c r="AC3442" s="22">
        <f ca="1">VLOOKUP(CONCATENATE($F3442," ",$G3442),AllocFactorMatrix,(AC$4+1),FALSE)*$E3447</f>
        <v>33.631368166567981</v>
      </c>
    </row>
    <row r="3443" spans="2:29" hidden="1" outlineLevel="1">
      <c r="F3443" s="42" t="str">
        <f>F3447</f>
        <v>RB_GUP</v>
      </c>
      <c r="G3443" s="17" t="str">
        <f>$G$11</f>
        <v>DISTPRI</v>
      </c>
      <c r="H3443" s="21">
        <f t="shared" ca="1" si="1624"/>
        <v>838829.15628180106</v>
      </c>
      <c r="I3443" s="22">
        <f ca="1">VLOOKUP(CONCATENATE($F3443," ",$G3443),AllocFactorMatrix,(I$4+1),FALSE)*$E3447</f>
        <v>554818.26963748853</v>
      </c>
      <c r="J3443" s="22">
        <f ca="1">VLOOKUP(CONCATENATE($F3443," ",$G3443),AllocFactorMatrix,(J$4+1),FALSE)*$E3447</f>
        <v>137682.91363751088</v>
      </c>
      <c r="K3443" s="22">
        <f ca="1">VLOOKUP(CONCATENATE($F3443," ",$G3443),AllocFactorMatrix,(K$4+1),FALSE)*$E3447</f>
        <v>1748.0089230635317</v>
      </c>
      <c r="L3443" s="22">
        <f ca="1">VLOOKUP(CONCATENATE($F3443," ",$G3443),AllocFactorMatrix,(L$4+1),FALSE)*$E3447</f>
        <v>0</v>
      </c>
      <c r="M3443" s="22">
        <f t="shared" ca="1" si="1625"/>
        <v>139430.9225605744</v>
      </c>
      <c r="N3443" s="22">
        <f ca="1">VLOOKUP(CONCATENATE($F3443," ",$G3443),AllocFactorMatrix,(N$4+1),FALSE)*$E3447</f>
        <v>60097.680206078752</v>
      </c>
      <c r="O3443" s="22">
        <f ca="1">VLOOKUP(CONCATENATE($F3443," ",$G3443),AllocFactorMatrix,(O$4+1),FALSE)*$E3447</f>
        <v>16526.428906367077</v>
      </c>
      <c r="P3443" s="22">
        <f ca="1">VLOOKUP(CONCATENATE($F3443," ",$G3443),AllocFactorMatrix,(P$4+1),FALSE)*$E3447</f>
        <v>0</v>
      </c>
      <c r="Q3443" s="22">
        <f ca="1">VLOOKUP(CONCATENATE($F3443," ",$G3443),AllocFactorMatrix,(Q$4+1),FALSE)*$E3447</f>
        <v>0</v>
      </c>
      <c r="R3443" s="22">
        <f t="shared" ca="1" si="1627"/>
        <v>76624.109112445833</v>
      </c>
      <c r="S3443" s="22">
        <f ca="1">VLOOKUP(CONCATENATE($F3443," ",$G3443),AllocFactorMatrix,(S$4+1),FALSE)*$E3447</f>
        <v>2575.1629756369116</v>
      </c>
      <c r="T3443" s="22">
        <f ca="1">VLOOKUP(CONCATENATE($F3443," ",$G3443),AllocFactorMatrix,(T$4+1),FALSE)*$E3447</f>
        <v>47562.648836288798</v>
      </c>
      <c r="U3443" s="22">
        <f ca="1">VLOOKUP(CONCATENATE($F3443," ",$G3443),AllocFactorMatrix,(U$4+1),FALSE)*$E3447</f>
        <v>0</v>
      </c>
      <c r="V3443" s="22">
        <f ca="1">VLOOKUP(CONCATENATE($F3443," ",$G3443),AllocFactorMatrix,(V$4+1),FALSE)*$E3447</f>
        <v>0</v>
      </c>
      <c r="W3443" s="22">
        <f t="shared" ca="1" si="1628"/>
        <v>50137.811811925712</v>
      </c>
      <c r="X3443" s="22">
        <f ca="1">VLOOKUP(CONCATENATE($F3443," ",$G3443),AllocFactorMatrix,(X$4+1),FALSE)*$E3447</f>
        <v>16892.58356573727</v>
      </c>
      <c r="Y3443" s="22">
        <f ca="1">VLOOKUP(CONCATENATE($F3443," ",$G3443),AllocFactorMatrix,(Y$4+1),FALSE)*$E3447</f>
        <v>324.43789776129461</v>
      </c>
      <c r="Z3443" s="22">
        <f t="shared" ca="1" si="1626"/>
        <v>17217.021463498564</v>
      </c>
      <c r="AA3443" s="22">
        <f ca="1">VLOOKUP(CONCATENATE($F3443," ",$G3443),AllocFactorMatrix,(AA$4+1),FALSE)*$E3447</f>
        <v>247.95267907304822</v>
      </c>
      <c r="AB3443" s="22">
        <f ca="1">VLOOKUP(CONCATENATE($F3443," ",$G3443),AllocFactorMatrix,(AB$4+1),FALSE)*$E3447</f>
        <v>285.32589206180518</v>
      </c>
      <c r="AC3443" s="22">
        <f ca="1">VLOOKUP(CONCATENATE($F3443," ",$G3443),AllocFactorMatrix,(AC$4+1),FALSE)*$E3447</f>
        <v>67.743124733180196</v>
      </c>
    </row>
    <row r="3444" spans="2:29" hidden="1" outlineLevel="1">
      <c r="F3444" s="42" t="str">
        <f>F3447</f>
        <v>RB_GUP</v>
      </c>
      <c r="G3444" s="17" t="str">
        <f>$G$12</f>
        <v>DISTSEC</v>
      </c>
      <c r="H3444" s="21">
        <f t="shared" ca="1" si="1624"/>
        <v>278202.21997739054</v>
      </c>
      <c r="I3444" s="22">
        <f ca="1">VLOOKUP(CONCATENATE($F3444," ",$G3444),AllocFactorMatrix,(I$4+1),FALSE)*$E3447</f>
        <v>211538.96969810667</v>
      </c>
      <c r="J3444" s="22">
        <f ca="1">VLOOKUP(CONCATENATE($F3444," ",$G3444),AllocFactorMatrix,(J$4+1),FALSE)*$E3447</f>
        <v>42697.635068823227</v>
      </c>
      <c r="K3444" s="22">
        <f ca="1">VLOOKUP(CONCATENATE($F3444," ",$G3444),AllocFactorMatrix,(K$4+1),FALSE)*$E3447</f>
        <v>0</v>
      </c>
      <c r="L3444" s="22">
        <f ca="1">VLOOKUP(CONCATENATE($F3444," ",$G3444),AllocFactorMatrix,(L$4+1),FALSE)*$E3447</f>
        <v>0</v>
      </c>
      <c r="M3444" s="22">
        <f t="shared" ca="1" si="1625"/>
        <v>42697.635068823227</v>
      </c>
      <c r="N3444" s="22">
        <f ca="1">VLOOKUP(CONCATENATE($F3444," ",$G3444),AllocFactorMatrix,(N$4+1),FALSE)*$E3447</f>
        <v>16354.061029589462</v>
      </c>
      <c r="O3444" s="22">
        <f ca="1">VLOOKUP(CONCATENATE($F3444," ",$G3444),AllocFactorMatrix,(O$4+1),FALSE)*$E3447</f>
        <v>0</v>
      </c>
      <c r="P3444" s="22">
        <f ca="1">VLOOKUP(CONCATENATE($F3444," ",$G3444),AllocFactorMatrix,(P$4+1),FALSE)*$E3447</f>
        <v>0</v>
      </c>
      <c r="Q3444" s="22">
        <f ca="1">VLOOKUP(CONCATENATE($F3444," ",$G3444),AllocFactorMatrix,(Q$4+1),FALSE)*$E3447</f>
        <v>0</v>
      </c>
      <c r="R3444" s="22">
        <f t="shared" ca="1" si="1627"/>
        <v>16354.061029589462</v>
      </c>
      <c r="S3444" s="22">
        <f ca="1">VLOOKUP(CONCATENATE($F3444," ",$G3444),AllocFactorMatrix,(S$4+1),FALSE)*$E3447</f>
        <v>574.38893878419435</v>
      </c>
      <c r="T3444" s="22">
        <f ca="1">VLOOKUP(CONCATENATE($F3444," ",$G3444),AllocFactorMatrix,(T$4+1),FALSE)*$E3447</f>
        <v>0</v>
      </c>
      <c r="U3444" s="22">
        <f ca="1">VLOOKUP(CONCATENATE($F3444," ",$G3444),AllocFactorMatrix,(U$4+1),FALSE)*$E3447</f>
        <v>0</v>
      </c>
      <c r="V3444" s="22">
        <f ca="1">VLOOKUP(CONCATENATE($F3444," ",$G3444),AllocFactorMatrix,(V$4+1),FALSE)*$E3447</f>
        <v>0</v>
      </c>
      <c r="W3444" s="22">
        <f t="shared" ca="1" si="1628"/>
        <v>574.38893878419435</v>
      </c>
      <c r="X3444" s="22">
        <f ca="1">VLOOKUP(CONCATENATE($F3444," ",$G3444),AllocFactorMatrix,(X$4+1),FALSE)*$E3447</f>
        <v>4743.7813445445381</v>
      </c>
      <c r="Y3444" s="22">
        <f ca="1">VLOOKUP(CONCATENATE($F3444," ",$G3444),AllocFactorMatrix,(Y$4+1),FALSE)*$E3447</f>
        <v>0</v>
      </c>
      <c r="Z3444" s="22">
        <f t="shared" ca="1" si="1626"/>
        <v>4743.7813445445381</v>
      </c>
      <c r="AA3444" s="22">
        <f ca="1">VLOOKUP(CONCATENATE($F3444," ",$G3444),AllocFactorMatrix,(AA$4+1),FALSE)*$E3447</f>
        <v>61.060824789868143</v>
      </c>
      <c r="AB3444" s="22">
        <f ca="1">VLOOKUP(CONCATENATE($F3444," ",$G3444),AllocFactorMatrix,(AB$4+1),FALSE)*$E3447</f>
        <v>1817.9817616784651</v>
      </c>
      <c r="AC3444" s="22">
        <f ca="1">VLOOKUP(CONCATENATE($F3444," ",$G3444),AllocFactorMatrix,(AC$4+1),FALSE)*$E3447</f>
        <v>414.34131107410519</v>
      </c>
    </row>
    <row r="3445" spans="2:29" hidden="1" outlineLevel="1">
      <c r="F3445" s="42" t="str">
        <f>F3447</f>
        <v>RB_GUP</v>
      </c>
      <c r="G3445" s="17" t="str">
        <f>$G$13</f>
        <v>ENERGY</v>
      </c>
      <c r="H3445" s="21">
        <f t="shared" ca="1" si="1624"/>
        <v>83521.893653860388</v>
      </c>
      <c r="I3445" s="22">
        <f ca="1">VLOOKUP(CONCATENATE($F3445," ",$G3445),AllocFactorMatrix,(I$4+1),FALSE)*$E3447</f>
        <v>30687.500845683146</v>
      </c>
      <c r="J3445" s="22">
        <f ca="1">VLOOKUP(CONCATENATE($F3445," ",$G3445),AllocFactorMatrix,(J$4+1),FALSE)*$E3447</f>
        <v>9693.825994239116</v>
      </c>
      <c r="K3445" s="22">
        <f ca="1">VLOOKUP(CONCATENATE($F3445," ",$G3445),AllocFactorMatrix,(K$4+1),FALSE)*$E3447</f>
        <v>121.06190920252349</v>
      </c>
      <c r="L3445" s="22">
        <f ca="1">VLOOKUP(CONCATENATE($F3445," ",$G3445),AllocFactorMatrix,(L$4+1),FALSE)*$E3447</f>
        <v>6.1327214102496646</v>
      </c>
      <c r="M3445" s="22">
        <f t="shared" ca="1" si="1625"/>
        <v>9821.020624851888</v>
      </c>
      <c r="N3445" s="22">
        <f ca="1">VLOOKUP(CONCATENATE($F3445," ",$G3445),AllocFactorMatrix,(N$4+1),FALSE)*$E3447</f>
        <v>4911.3220940955607</v>
      </c>
      <c r="O3445" s="22">
        <f ca="1">VLOOKUP(CONCATENATE($F3445," ",$G3445),AllocFactorMatrix,(O$4+1),FALSE)*$E3447</f>
        <v>1324.9454372013333</v>
      </c>
      <c r="P3445" s="22">
        <f ca="1">VLOOKUP(CONCATENATE($F3445," ",$G3445),AllocFactorMatrix,(P$4+1),FALSE)*$E3447</f>
        <v>206.4642068554451</v>
      </c>
      <c r="Q3445" s="22">
        <f ca="1">VLOOKUP(CONCATENATE($F3445," ",$G3445),AllocFactorMatrix,(Q$4+1),FALSE)*$E3447</f>
        <v>0</v>
      </c>
      <c r="R3445" s="22">
        <f t="shared" ca="1" si="1627"/>
        <v>6442.7317381523389</v>
      </c>
      <c r="S3445" s="22">
        <f ca="1">VLOOKUP(CONCATENATE($F3445," ",$G3445),AllocFactorMatrix,(S$4+1),FALSE)*$E3447</f>
        <v>247.34318653121233</v>
      </c>
      <c r="T3445" s="22">
        <f ca="1">VLOOKUP(CONCATENATE($F3445," ",$G3445),AllocFactorMatrix,(T$4+1),FALSE)*$E3447</f>
        <v>4889.0608236701173</v>
      </c>
      <c r="U3445" s="22">
        <f ca="1">VLOOKUP(CONCATENATE($F3445," ",$G3445),AllocFactorMatrix,(U$4+1),FALSE)*$E3447</f>
        <v>25702.309611985394</v>
      </c>
      <c r="V3445" s="22">
        <f ca="1">VLOOKUP(CONCATENATE($F3445," ",$G3445),AllocFactorMatrix,(V$4+1),FALSE)*$E3447</f>
        <v>3594.0268634454451</v>
      </c>
      <c r="W3445" s="22">
        <f t="shared" ca="1" si="1628"/>
        <v>34432.740485632174</v>
      </c>
      <c r="X3445" s="22">
        <f ca="1">VLOOKUP(CONCATENATE($F3445," ",$G3445),AllocFactorMatrix,(X$4+1),FALSE)*$E3447</f>
        <v>1380.8556663994723</v>
      </c>
      <c r="Y3445" s="22">
        <f ca="1">VLOOKUP(CONCATENATE($F3445," ",$G3445),AllocFactorMatrix,(Y$4+1),FALSE)*$E3447</f>
        <v>26.110823620378572</v>
      </c>
      <c r="Z3445" s="22">
        <f t="shared" ca="1" si="1626"/>
        <v>1406.9664900198509</v>
      </c>
      <c r="AA3445" s="22">
        <f ca="1">VLOOKUP(CONCATENATE($F3445," ",$G3445),AllocFactorMatrix,(AA$4+1),FALSE)*$E3447</f>
        <v>26.044896259678911</v>
      </c>
      <c r="AB3445" s="22">
        <f ca="1">VLOOKUP(CONCATENATE($F3445," ",$G3445),AllocFactorMatrix,(AB$4+1),FALSE)*$E3447</f>
        <v>571.01945357705085</v>
      </c>
      <c r="AC3445" s="22">
        <f ca="1">VLOOKUP(CONCATENATE($F3445," ",$G3445),AllocFactorMatrix,(AC$4+1),FALSE)*$E3447</f>
        <v>133.86911968428691</v>
      </c>
    </row>
    <row r="3446" spans="2:29" hidden="1" outlineLevel="1">
      <c r="F3446" s="42" t="str">
        <f>F3447</f>
        <v>RB_GUP</v>
      </c>
      <c r="G3446" s="17" t="str">
        <f>$G$14</f>
        <v>CUSTOMER</v>
      </c>
      <c r="H3446" s="21">
        <f t="shared" ca="1" si="1624"/>
        <v>2245099.5047763181</v>
      </c>
      <c r="I3446" s="22">
        <f ca="1">VLOOKUP(CONCATENATE($F3446," ",$G3446),AllocFactorMatrix,(I$4+1),FALSE)*$E3447</f>
        <v>1675704.6517425</v>
      </c>
      <c r="J3446" s="22">
        <f ca="1">VLOOKUP(CONCATENATE($F3446," ",$G3446),AllocFactorMatrix,(J$4+1),FALSE)*$E3447</f>
        <v>411042.17513522581</v>
      </c>
      <c r="K3446" s="22">
        <f ca="1">VLOOKUP(CONCATENATE($F3446," ",$G3446),AllocFactorMatrix,(K$4+1),FALSE)*$E3447</f>
        <v>4550.0375434320158</v>
      </c>
      <c r="L3446" s="22">
        <f ca="1">VLOOKUP(CONCATENATE($F3446," ",$G3446),AllocFactorMatrix,(L$4+1),FALSE)*$E3447</f>
        <v>335.19898809693456</v>
      </c>
      <c r="M3446" s="22">
        <f t="shared" ca="1" si="1625"/>
        <v>415927.41166675481</v>
      </c>
      <c r="N3446" s="22">
        <f ca="1">VLOOKUP(CONCATENATE($F3446," ",$G3446),AllocFactorMatrix,(N$4+1),FALSE)*$E3447</f>
        <v>7625.2440874717595</v>
      </c>
      <c r="O3446" s="22">
        <f ca="1">VLOOKUP(CONCATENATE($F3446," ",$G3446),AllocFactorMatrix,(O$4+1),FALSE)*$E3447</f>
        <v>2398.65340961437</v>
      </c>
      <c r="P3446" s="22">
        <f ca="1">VLOOKUP(CONCATENATE($F3446," ",$G3446),AllocFactorMatrix,(P$4+1),FALSE)*$E3447</f>
        <v>961.48754423560433</v>
      </c>
      <c r="Q3446" s="22">
        <f ca="1">VLOOKUP(CONCATENATE($F3446," ",$G3446),AllocFactorMatrix,(Q$4+1),FALSE)*$E3447</f>
        <v>0</v>
      </c>
      <c r="R3446" s="22">
        <f t="shared" ca="1" si="1627"/>
        <v>10985.385041321733</v>
      </c>
      <c r="S3446" s="22">
        <f ca="1">VLOOKUP(CONCATENATE($F3446," ",$G3446),AllocFactorMatrix,(S$4+1),FALSE)*$E3447</f>
        <v>70.819930314341562</v>
      </c>
      <c r="T3446" s="22">
        <f ca="1">VLOOKUP(CONCATENATE($F3446," ",$G3446),AllocFactorMatrix,(T$4+1),FALSE)*$E3447</f>
        <v>1759.6973459885762</v>
      </c>
      <c r="U3446" s="22">
        <f ca="1">VLOOKUP(CONCATENATE($F3446," ",$G3446),AllocFactorMatrix,(U$4+1),FALSE)*$E3447</f>
        <v>3186.706979916702</v>
      </c>
      <c r="V3446" s="22">
        <f ca="1">VLOOKUP(CONCATENATE($F3446," ",$G3446),AllocFactorMatrix,(V$4+1),FALSE)*$E3447</f>
        <v>617.73893792273452</v>
      </c>
      <c r="W3446" s="22">
        <f t="shared" ca="1" si="1628"/>
        <v>5634.963194142354</v>
      </c>
      <c r="X3446" s="22">
        <f ca="1">VLOOKUP(CONCATENATE($F3446," ",$G3446),AllocFactorMatrix,(X$4+1),FALSE)*$E3447</f>
        <v>2441.1817423829989</v>
      </c>
      <c r="Y3446" s="22">
        <f ca="1">VLOOKUP(CONCATENATE($F3446," ",$G3446),AllocFactorMatrix,(Y$4+1),FALSE)*$E3447</f>
        <v>28.496056870008847</v>
      </c>
      <c r="Z3446" s="22">
        <f t="shared" ca="1" si="1626"/>
        <v>2469.6777992530078</v>
      </c>
      <c r="AA3446" s="22">
        <f ca="1">VLOOKUP(CONCATENATE($F3446," ",$G3446),AllocFactorMatrix,(AA$4+1),FALSE)*$E3447</f>
        <v>174.64404646271026</v>
      </c>
      <c r="AB3446" s="22">
        <f ca="1">VLOOKUP(CONCATENATE($F3446," ",$G3446),AllocFactorMatrix,(AB$4+1),FALSE)*$E3447</f>
        <v>118397.41055976566</v>
      </c>
      <c r="AC3446" s="22">
        <f ca="1">VLOOKUP(CONCATENATE($F3446," ",$G3446),AllocFactorMatrix,(AC$4+1),FALSE)*$E3447</f>
        <v>15805.360726117497</v>
      </c>
    </row>
    <row r="3447" spans="2:29" collapsed="1">
      <c r="D3447" s="17" t="s">
        <v>351</v>
      </c>
      <c r="E3447" s="19">
        <v>8584116</v>
      </c>
      <c r="F3447" s="42" t="s">
        <v>73</v>
      </c>
      <c r="G3447" s="17" t="str">
        <f>$G$15</f>
        <v>TOTAL</v>
      </c>
      <c r="H3447" s="21">
        <f t="shared" ca="1" si="1624"/>
        <v>8584116</v>
      </c>
      <c r="I3447" s="22">
        <f ca="1">VLOOKUP(CONCATENATE($F3447," ",$G3447),AllocFactorMatrix,(I$4+1),FALSE)*$E3447</f>
        <v>5012948.1525089275</v>
      </c>
      <c r="J3447" s="22">
        <f ca="1">VLOOKUP(CONCATENATE($F3447," ",$G3447),AllocFactorMatrix,(J$4+1),FALSE)*$E3447</f>
        <v>1236181.7917171768</v>
      </c>
      <c r="K3447" s="22">
        <f ca="1">VLOOKUP(CONCATENATE($F3447," ",$G3447),AllocFactorMatrix,(K$4+1),FALSE)*$E3447</f>
        <v>14469.644887870014</v>
      </c>
      <c r="L3447" s="22">
        <f ca="1">VLOOKUP(CONCATENATE($F3447," ",$G3447),AllocFactorMatrix,(L$4+1),FALSE)*$E3447</f>
        <v>756.72919057800436</v>
      </c>
      <c r="M3447" s="22">
        <f t="shared" ca="1" si="1625"/>
        <v>1251408.1657956247</v>
      </c>
      <c r="N3447" s="22">
        <f ca="1">VLOOKUP(CONCATENATE($F3447," ",$G3447),AllocFactorMatrix,(N$4+1),FALSE)*$E3447</f>
        <v>373597.86546071747</v>
      </c>
      <c r="O3447" s="22">
        <f ca="1">VLOOKUP(CONCATENATE($F3447," ",$G3447),AllocFactorMatrix,(O$4+1),FALSE)*$E3447</f>
        <v>98268.501494051481</v>
      </c>
      <c r="P3447" s="22">
        <f ca="1">VLOOKUP(CONCATENATE($F3447," ",$G3447),AllocFactorMatrix,(P$4+1),FALSE)*$E3447</f>
        <v>13930.891778486701</v>
      </c>
      <c r="Q3447" s="22">
        <f ca="1">VLOOKUP(CONCATENATE($F3447," ",$G3447),AllocFactorMatrix,(Q$4+1),FALSE)*$E3447</f>
        <v>0</v>
      </c>
      <c r="R3447" s="22">
        <f t="shared" ca="1" si="1627"/>
        <v>485797.25873325567</v>
      </c>
      <c r="S3447" s="22">
        <f ca="1">VLOOKUP(CONCATENATE($F3447," ",$G3447),AllocFactorMatrix,(S$4+1),FALSE)*$E3447</f>
        <v>15744.928116806139</v>
      </c>
      <c r="T3447" s="22">
        <f ca="1">VLOOKUP(CONCATENATE($F3447," ",$G3447),AllocFactorMatrix,(T$4+1),FALSE)*$E3447</f>
        <v>278324.01268159813</v>
      </c>
      <c r="U3447" s="22">
        <f ca="1">VLOOKUP(CONCATENATE($F3447," ",$G3447),AllocFactorMatrix,(U$4+1),FALSE)*$E3447</f>
        <v>1153117.989073511</v>
      </c>
      <c r="V3447" s="22">
        <f ca="1">VLOOKUP(CONCATENATE($F3447," ",$G3447),AllocFactorMatrix,(V$4+1),FALSE)*$E3447</f>
        <v>128442.049299436</v>
      </c>
      <c r="W3447" s="22">
        <f t="shared" ca="1" si="1628"/>
        <v>1575628.9791713513</v>
      </c>
      <c r="X3447" s="22">
        <f ca="1">VLOOKUP(CONCATENATE($F3447," ",$G3447),AllocFactorMatrix,(X$4+1),FALSE)*$E3447</f>
        <v>105082.07102202265</v>
      </c>
      <c r="Y3447" s="22">
        <f ca="1">VLOOKUP(CONCATENATE($F3447," ",$G3447),AllocFactorMatrix,(Y$4+1),FALSE)*$E3447</f>
        <v>1879.0383709921539</v>
      </c>
      <c r="Z3447" s="22">
        <f t="shared" ca="1" si="1626"/>
        <v>106961.10939301481</v>
      </c>
      <c r="AA3447" s="22">
        <f ca="1">VLOOKUP(CONCATENATE($F3447," ",$G3447),AllocFactorMatrix,(AA$4+1),FALSE)*$E3447</f>
        <v>1668.0338636131562</v>
      </c>
      <c r="AB3447" s="22">
        <f ca="1">VLOOKUP(CONCATENATE($F3447," ",$G3447),AllocFactorMatrix,(AB$4+1),FALSE)*$E3447</f>
        <v>130935.15664478489</v>
      </c>
      <c r="AC3447" s="22">
        <f ca="1">VLOOKUP(CONCATENATE($F3447," ",$G3447),AllocFactorMatrix,(AC$4+1),FALSE)*$E3447</f>
        <v>18769.14388942689</v>
      </c>
    </row>
    <row r="3448" spans="2:29" hidden="1" outlineLevel="1">
      <c r="F3448" s="42"/>
      <c r="G3448" s="17" t="str">
        <f>$G$8</f>
        <v>PRODUCTION</v>
      </c>
      <c r="H3448" s="19">
        <f t="shared" ref="H3448:AC3448" ca="1" si="1629">+H3432+H3440</f>
        <v>2818287.2936485405</v>
      </c>
      <c r="I3448" s="19">
        <f t="shared" ca="1" si="1629"/>
        <v>1391284.3347582119</v>
      </c>
      <c r="J3448" s="19">
        <f t="shared" ca="1" si="1629"/>
        <v>351785.86380669283</v>
      </c>
      <c r="K3448" s="19">
        <f t="shared" ca="1" si="1629"/>
        <v>4446.3364834341273</v>
      </c>
      <c r="L3448" s="19">
        <f t="shared" ca="1" si="1629"/>
        <v>222.02171176391076</v>
      </c>
      <c r="M3448" s="19">
        <f t="shared" ca="1" si="1629"/>
        <v>356454.22200189088</v>
      </c>
      <c r="N3448" s="19">
        <f t="shared" ca="1" si="1629"/>
        <v>159648.0191206343</v>
      </c>
      <c r="O3448" s="19">
        <f t="shared" ca="1" si="1629"/>
        <v>43924.212448337988</v>
      </c>
      <c r="P3448" s="19">
        <f t="shared" ca="1" si="1629"/>
        <v>6843.1713841324145</v>
      </c>
      <c r="Q3448" s="19">
        <f t="shared" ca="1" si="1629"/>
        <v>0</v>
      </c>
      <c r="R3448" s="19">
        <f t="shared" ca="1" si="1629"/>
        <v>210415.4029531047</v>
      </c>
      <c r="S3448" s="19">
        <f t="shared" ca="1" si="1629"/>
        <v>6849.3433900447899</v>
      </c>
      <c r="T3448" s="19">
        <f t="shared" ca="1" si="1629"/>
        <v>125747.55506217167</v>
      </c>
      <c r="U3448" s="19">
        <f t="shared" ca="1" si="1629"/>
        <v>596769.78622393915</v>
      </c>
      <c r="V3448" s="19">
        <f t="shared" ca="1" si="1629"/>
        <v>76841.545460282898</v>
      </c>
      <c r="W3448" s="19">
        <f t="shared" ca="1" si="1629"/>
        <v>806208.23013643839</v>
      </c>
      <c r="X3448" s="19">
        <f t="shared" ca="1" si="1629"/>
        <v>44910.569546567771</v>
      </c>
      <c r="Y3448" s="19">
        <f t="shared" ca="1" si="1629"/>
        <v>840.04688452329424</v>
      </c>
      <c r="Z3448" s="19">
        <f t="shared" ca="1" si="1629"/>
        <v>45750.616431091061</v>
      </c>
      <c r="AA3448" s="19">
        <f t="shared" ca="1" si="1629"/>
        <v>652.69161625108688</v>
      </c>
      <c r="AB3448" s="19">
        <f t="shared" ca="1" si="1629"/>
        <v>6060.820328469983</v>
      </c>
      <c r="AC3448" s="19">
        <f t="shared" ca="1" si="1629"/>
        <v>1460.9754230829169</v>
      </c>
    </row>
    <row r="3449" spans="2:29" hidden="1" outlineLevel="1">
      <c r="F3449" s="42"/>
      <c r="G3449" s="17" t="str">
        <f>$G$9</f>
        <v>BULKTRAN</v>
      </c>
      <c r="H3449" s="19">
        <f t="shared" ref="H3449:AC3449" ca="1" si="1630">+H3433+H3441</f>
        <v>1788627.2656867118</v>
      </c>
      <c r="I3449" s="19">
        <f t="shared" ca="1" si="1630"/>
        <v>879220.90994891757</v>
      </c>
      <c r="J3449" s="19">
        <f t="shared" ca="1" si="1630"/>
        <v>224270.77613877508</v>
      </c>
      <c r="K3449" s="19">
        <f t="shared" ca="1" si="1630"/>
        <v>2851.7405771316553</v>
      </c>
      <c r="L3449" s="19">
        <f t="shared" ca="1" si="1630"/>
        <v>142.75311893420337</v>
      </c>
      <c r="M3449" s="19">
        <f t="shared" ca="1" si="1630"/>
        <v>227265.2698348409</v>
      </c>
      <c r="N3449" s="19">
        <f t="shared" ca="1" si="1630"/>
        <v>102005.5143174054</v>
      </c>
      <c r="O3449" s="19">
        <f t="shared" ca="1" si="1630"/>
        <v>28014.35055492547</v>
      </c>
      <c r="P3449" s="19">
        <f t="shared" ca="1" si="1630"/>
        <v>4308.2545688762493</v>
      </c>
      <c r="Q3449" s="19">
        <f t="shared" ca="1" si="1630"/>
        <v>0</v>
      </c>
      <c r="R3449" s="19">
        <f t="shared" ca="1" si="1630"/>
        <v>134328.11944120712</v>
      </c>
      <c r="S3449" s="19">
        <f t="shared" ca="1" si="1630"/>
        <v>4384.1893349793263</v>
      </c>
      <c r="T3449" s="19">
        <f t="shared" ca="1" si="1630"/>
        <v>79804.55431567959</v>
      </c>
      <c r="U3449" s="19">
        <f t="shared" ca="1" si="1630"/>
        <v>379996.36809872987</v>
      </c>
      <c r="V3449" s="19">
        <f t="shared" ca="1" si="1630"/>
        <v>49068.731007687988</v>
      </c>
      <c r="W3449" s="19">
        <f t="shared" ca="1" si="1630"/>
        <v>513253.84275707678</v>
      </c>
      <c r="X3449" s="19">
        <f t="shared" ca="1" si="1630"/>
        <v>28766.938197844378</v>
      </c>
      <c r="Y3449" s="19">
        <f t="shared" ca="1" si="1630"/>
        <v>537.57049972850928</v>
      </c>
      <c r="Z3449" s="19">
        <f t="shared" ca="1" si="1630"/>
        <v>29304.508697572888</v>
      </c>
      <c r="AA3449" s="19">
        <f t="shared" ca="1" si="1630"/>
        <v>423.86575282490151</v>
      </c>
      <c r="AB3449" s="19">
        <f t="shared" ca="1" si="1630"/>
        <v>3891.814300392532</v>
      </c>
      <c r="AC3449" s="19">
        <f t="shared" ca="1" si="1630"/>
        <v>938.93495387873281</v>
      </c>
    </row>
    <row r="3450" spans="2:29" hidden="1" outlineLevel="1">
      <c r="F3450" s="42"/>
      <c r="G3450" s="17" t="str">
        <f>$G$10</f>
        <v>SUBTRAN</v>
      </c>
      <c r="H3450" s="19">
        <f t="shared" ref="H3450:AC3450" ca="1" si="1631">+H3434+H3442</f>
        <v>566377.26762949338</v>
      </c>
      <c r="I3450" s="19">
        <f t="shared" ca="1" si="1631"/>
        <v>271188.18957997306</v>
      </c>
      <c r="J3450" s="19">
        <f t="shared" ca="1" si="1631"/>
        <v>68974.493960213149</v>
      </c>
      <c r="K3450" s="19">
        <f t="shared" ca="1" si="1631"/>
        <v>878.7954133386279</v>
      </c>
      <c r="L3450" s="19">
        <f t="shared" ca="1" si="1631"/>
        <v>56.650809422122919</v>
      </c>
      <c r="M3450" s="19">
        <f t="shared" ca="1" si="1631"/>
        <v>69909.940182973907</v>
      </c>
      <c r="N3450" s="19">
        <f t="shared" ca="1" si="1631"/>
        <v>31040.116778475192</v>
      </c>
      <c r="O3450" s="19">
        <f t="shared" ca="1" si="1631"/>
        <v>8538.0264370006662</v>
      </c>
      <c r="P3450" s="19">
        <f t="shared" ca="1" si="1631"/>
        <v>1660.2936743363762</v>
      </c>
      <c r="Q3450" s="19">
        <f t="shared" ca="1" si="1631"/>
        <v>0</v>
      </c>
      <c r="R3450" s="19">
        <f t="shared" ca="1" si="1631"/>
        <v>41238.436889812227</v>
      </c>
      <c r="S3450" s="19">
        <f t="shared" ca="1" si="1631"/>
        <v>1308.0702710678249</v>
      </c>
      <c r="T3450" s="19">
        <f t="shared" ca="1" si="1631"/>
        <v>24512.477207873515</v>
      </c>
      <c r="U3450" s="19">
        <f t="shared" ca="1" si="1631"/>
        <v>148966.06801018325</v>
      </c>
      <c r="V3450" s="19">
        <f t="shared" ca="1" si="1631"/>
        <v>0</v>
      </c>
      <c r="W3450" s="19">
        <f t="shared" ca="1" si="1631"/>
        <v>174786.61548912461</v>
      </c>
      <c r="X3450" s="19">
        <f t="shared" ca="1" si="1631"/>
        <v>8777.0062273900076</v>
      </c>
      <c r="Y3450" s="19">
        <f t="shared" ca="1" si="1631"/>
        <v>167.39778560357189</v>
      </c>
      <c r="Z3450" s="19">
        <f t="shared" ca="1" si="1631"/>
        <v>8944.4040129935802</v>
      </c>
      <c r="AA3450" s="19">
        <f t="shared" ca="1" si="1631"/>
        <v>129.69780438127202</v>
      </c>
      <c r="AB3450" s="19">
        <f t="shared" ca="1" si="1631"/>
        <v>145.08490100057054</v>
      </c>
      <c r="AC3450" s="19">
        <f t="shared" ca="1" si="1631"/>
        <v>34.89876923407099</v>
      </c>
    </row>
    <row r="3451" spans="2:29" hidden="1" outlineLevel="1">
      <c r="F3451" s="42"/>
      <c r="G3451" s="17" t="str">
        <f>$G$11</f>
        <v>DISTPRI</v>
      </c>
      <c r="H3451" s="19">
        <f t="shared" ref="H3451:AC3451" ca="1" si="1632">+H3435+H3443</f>
        <v>842670.1274831366</v>
      </c>
      <c r="I3451" s="19">
        <f t="shared" ca="1" si="1632"/>
        <v>552622.64574199321</v>
      </c>
      <c r="J3451" s="19">
        <f t="shared" ca="1" si="1632"/>
        <v>139593.37646897463</v>
      </c>
      <c r="K3451" s="19">
        <f t="shared" ca="1" si="1632"/>
        <v>1773.9319759046125</v>
      </c>
      <c r="L3451" s="19">
        <f t="shared" ca="1" si="1632"/>
        <v>0</v>
      </c>
      <c r="M3451" s="19">
        <f t="shared" ca="1" si="1632"/>
        <v>141367.30844487925</v>
      </c>
      <c r="N3451" s="19">
        <f t="shared" ca="1" si="1632"/>
        <v>61788.127131470166</v>
      </c>
      <c r="O3451" s="19">
        <f t="shared" ca="1" si="1632"/>
        <v>17043.869144881908</v>
      </c>
      <c r="P3451" s="19">
        <f t="shared" ca="1" si="1632"/>
        <v>0</v>
      </c>
      <c r="Q3451" s="19">
        <f t="shared" ca="1" si="1632"/>
        <v>0</v>
      </c>
      <c r="R3451" s="19">
        <f t="shared" ca="1" si="1632"/>
        <v>78831.996276352074</v>
      </c>
      <c r="S3451" s="19">
        <f t="shared" ca="1" si="1632"/>
        <v>2628.9053500118521</v>
      </c>
      <c r="T3451" s="19">
        <f t="shared" ca="1" si="1632"/>
        <v>48757.79101520597</v>
      </c>
      <c r="U3451" s="19">
        <f t="shared" ca="1" si="1632"/>
        <v>0</v>
      </c>
      <c r="V3451" s="19">
        <f t="shared" ca="1" si="1632"/>
        <v>0</v>
      </c>
      <c r="W3451" s="19">
        <f t="shared" ca="1" si="1632"/>
        <v>51386.696365217824</v>
      </c>
      <c r="X3451" s="19">
        <f t="shared" ca="1" si="1632"/>
        <v>17505.794881487611</v>
      </c>
      <c r="Y3451" s="19">
        <f t="shared" ca="1" si="1632"/>
        <v>334.20186680893607</v>
      </c>
      <c r="Z3451" s="19">
        <f t="shared" ca="1" si="1632"/>
        <v>17839.996748296548</v>
      </c>
      <c r="AA3451" s="19">
        <f t="shared" ca="1" si="1632"/>
        <v>259.02145328996045</v>
      </c>
      <c r="AB3451" s="19">
        <f t="shared" ca="1" si="1632"/>
        <v>292.11158396554947</v>
      </c>
      <c r="AC3451" s="19">
        <f t="shared" ca="1" si="1632"/>
        <v>70.350869142130364</v>
      </c>
    </row>
    <row r="3452" spans="2:29" hidden="1" outlineLevel="1">
      <c r="F3452" s="42"/>
      <c r="G3452" s="17" t="str">
        <f>$G$12</f>
        <v>DISTSEC</v>
      </c>
      <c r="H3452" s="19">
        <f t="shared" ref="H3452:AC3452" ca="1" si="1633">+H3436+H3444</f>
        <v>278746.33019085543</v>
      </c>
      <c r="I3452" s="19">
        <f t="shared" ca="1" si="1633"/>
        <v>210785.61508005875</v>
      </c>
      <c r="J3452" s="19">
        <f t="shared" ca="1" si="1633"/>
        <v>43292.874529379158</v>
      </c>
      <c r="K3452" s="19">
        <f t="shared" ca="1" si="1633"/>
        <v>0</v>
      </c>
      <c r="L3452" s="19">
        <f t="shared" ca="1" si="1633"/>
        <v>0</v>
      </c>
      <c r="M3452" s="19">
        <f t="shared" ca="1" si="1633"/>
        <v>43292.874529379158</v>
      </c>
      <c r="N3452" s="19">
        <f t="shared" ca="1" si="1633"/>
        <v>16811.901424606247</v>
      </c>
      <c r="O3452" s="19">
        <f t="shared" ca="1" si="1633"/>
        <v>0</v>
      </c>
      <c r="P3452" s="19">
        <f t="shared" ca="1" si="1633"/>
        <v>0</v>
      </c>
      <c r="Q3452" s="19">
        <f t="shared" ca="1" si="1633"/>
        <v>0</v>
      </c>
      <c r="R3452" s="19">
        <f t="shared" ca="1" si="1633"/>
        <v>16811.901424606247</v>
      </c>
      <c r="S3452" s="19">
        <f t="shared" ca="1" si="1633"/>
        <v>586.33356384879471</v>
      </c>
      <c r="T3452" s="19">
        <f t="shared" ca="1" si="1633"/>
        <v>0</v>
      </c>
      <c r="U3452" s="19">
        <f t="shared" ca="1" si="1633"/>
        <v>0</v>
      </c>
      <c r="V3452" s="19">
        <f t="shared" ca="1" si="1633"/>
        <v>0</v>
      </c>
      <c r="W3452" s="19">
        <f t="shared" ca="1" si="1633"/>
        <v>586.33356384879471</v>
      </c>
      <c r="X3452" s="19">
        <f t="shared" ca="1" si="1633"/>
        <v>4914.7522395088399</v>
      </c>
      <c r="Y3452" s="19">
        <f t="shared" ca="1" si="1633"/>
        <v>0</v>
      </c>
      <c r="Z3452" s="19">
        <f t="shared" ca="1" si="1633"/>
        <v>4914.7522395088399</v>
      </c>
      <c r="AA3452" s="19">
        <f t="shared" ca="1" si="1633"/>
        <v>63.753056990037415</v>
      </c>
      <c r="AB3452" s="19">
        <f t="shared" ca="1" si="1633"/>
        <v>1860.9466355157424</v>
      </c>
      <c r="AC3452" s="19">
        <f t="shared" ca="1" si="1633"/>
        <v>430.15366094782371</v>
      </c>
    </row>
    <row r="3453" spans="2:29" hidden="1" outlineLevel="1">
      <c r="F3453" s="42"/>
      <c r="G3453" s="17" t="str">
        <f>$G$13</f>
        <v>ENERGY</v>
      </c>
      <c r="H3453" s="19">
        <f t="shared" ref="H3453:AC3453" ca="1" si="1634">+H3437+H3445</f>
        <v>96296.183927941034</v>
      </c>
      <c r="I3453" s="19">
        <f t="shared" ca="1" si="1634"/>
        <v>36603.186264408941</v>
      </c>
      <c r="J3453" s="19">
        <f t="shared" ca="1" si="1634"/>
        <v>11187.432444617183</v>
      </c>
      <c r="K3453" s="19">
        <f t="shared" ca="1" si="1634"/>
        <v>126.32692136839616</v>
      </c>
      <c r="L3453" s="19">
        <f t="shared" ca="1" si="1634"/>
        <v>6.4297973873978593</v>
      </c>
      <c r="M3453" s="19">
        <f t="shared" ca="1" si="1634"/>
        <v>11320.189163372968</v>
      </c>
      <c r="N3453" s="19">
        <f t="shared" ca="1" si="1634"/>
        <v>6001.6004228086858</v>
      </c>
      <c r="O3453" s="19">
        <f t="shared" ca="1" si="1634"/>
        <v>1712.6323418018205</v>
      </c>
      <c r="P3453" s="19">
        <f t="shared" ca="1" si="1634"/>
        <v>268.54790713572601</v>
      </c>
      <c r="Q3453" s="19">
        <f t="shared" ca="1" si="1634"/>
        <v>0</v>
      </c>
      <c r="R3453" s="19">
        <f t="shared" ca="1" si="1634"/>
        <v>7982.7806717462363</v>
      </c>
      <c r="S3453" s="19">
        <f t="shared" ca="1" si="1634"/>
        <v>278.46568355743744</v>
      </c>
      <c r="T3453" s="19">
        <f t="shared" ca="1" si="1634"/>
        <v>6602.1021141152878</v>
      </c>
      <c r="U3453" s="19">
        <f t="shared" ca="1" si="1634"/>
        <v>27026.181028921619</v>
      </c>
      <c r="V3453" s="19">
        <f t="shared" ca="1" si="1634"/>
        <v>3951.0658609419906</v>
      </c>
      <c r="W3453" s="19">
        <f t="shared" ca="1" si="1634"/>
        <v>37857.814687536324</v>
      </c>
      <c r="X3453" s="19">
        <f t="shared" ca="1" si="1634"/>
        <v>1699.8661786500672</v>
      </c>
      <c r="Y3453" s="19">
        <f t="shared" ca="1" si="1634"/>
        <v>31.380045461280069</v>
      </c>
      <c r="Z3453" s="19">
        <f t="shared" ca="1" si="1634"/>
        <v>1731.2462241113476</v>
      </c>
      <c r="AA3453" s="19">
        <f t="shared" ca="1" si="1634"/>
        <v>26.295755050362196</v>
      </c>
      <c r="AB3453" s="19">
        <f t="shared" ca="1" si="1634"/>
        <v>617.26118968397725</v>
      </c>
      <c r="AC3453" s="19">
        <f t="shared" ca="1" si="1634"/>
        <v>157.40997203092951</v>
      </c>
    </row>
    <row r="3454" spans="2:29" hidden="1" outlineLevel="1">
      <c r="F3454" s="42"/>
      <c r="G3454" s="17" t="str">
        <f>$G$14</f>
        <v>CUSTOMER</v>
      </c>
      <c r="H3454" s="19">
        <f t="shared" ref="H3454:AC3454" ca="1" si="1635">+H3438+H3446</f>
        <v>2256456.9964333209</v>
      </c>
      <c r="I3454" s="19">
        <f t="shared" ca="1" si="1635"/>
        <v>1676024.0952447569</v>
      </c>
      <c r="J3454" s="19">
        <f t="shared" ca="1" si="1635"/>
        <v>418018.79822377505</v>
      </c>
      <c r="K3454" s="19">
        <f t="shared" ca="1" si="1635"/>
        <v>4626.3733026412083</v>
      </c>
      <c r="L3454" s="19">
        <f t="shared" ca="1" si="1635"/>
        <v>340.66412535093025</v>
      </c>
      <c r="M3454" s="19">
        <f t="shared" ca="1" si="1635"/>
        <v>422985.83565176721</v>
      </c>
      <c r="N3454" s="19">
        <f t="shared" ca="1" si="1635"/>
        <v>7861.7224643660211</v>
      </c>
      <c r="O3454" s="19">
        <f t="shared" ca="1" si="1635"/>
        <v>2481.7728572523442</v>
      </c>
      <c r="P3454" s="19">
        <f t="shared" ca="1" si="1635"/>
        <v>964.61234951380811</v>
      </c>
      <c r="Q3454" s="19">
        <f t="shared" ca="1" si="1635"/>
        <v>0</v>
      </c>
      <c r="R3454" s="19">
        <f t="shared" ca="1" si="1635"/>
        <v>11308.107671132173</v>
      </c>
      <c r="S3454" s="19">
        <f t="shared" ca="1" si="1635"/>
        <v>72.481454090343092</v>
      </c>
      <c r="T3454" s="19">
        <f t="shared" ca="1" si="1635"/>
        <v>1810.6511279451574</v>
      </c>
      <c r="U3454" s="19">
        <f t="shared" ca="1" si="1635"/>
        <v>3188.2674080965276</v>
      </c>
      <c r="V3454" s="19">
        <f t="shared" ca="1" si="1635"/>
        <v>626.19960820340827</v>
      </c>
      <c r="W3454" s="19">
        <f t="shared" ca="1" si="1635"/>
        <v>5697.599598335436</v>
      </c>
      <c r="X3454" s="19">
        <f t="shared" ca="1" si="1635"/>
        <v>2536.4688898305831</v>
      </c>
      <c r="Y3454" s="19">
        <f t="shared" ca="1" si="1635"/>
        <v>29.435522388136313</v>
      </c>
      <c r="Z3454" s="19">
        <f t="shared" ca="1" si="1635"/>
        <v>2565.9044122187192</v>
      </c>
      <c r="AA3454" s="19">
        <f t="shared" ca="1" si="1635"/>
        <v>182.60067634114512</v>
      </c>
      <c r="AB3454" s="19">
        <f t="shared" ca="1" si="1635"/>
        <v>121288.27457020202</v>
      </c>
      <c r="AC3454" s="19">
        <f t="shared" ca="1" si="1635"/>
        <v>16404.578608567208</v>
      </c>
    </row>
    <row r="3455" spans="2:29" collapsed="1">
      <c r="B3455" s="40" t="s">
        <v>353</v>
      </c>
      <c r="E3455" s="19">
        <f>+E3439+E3447</f>
        <v>8647461.4649999999</v>
      </c>
      <c r="F3455" s="42"/>
      <c r="G3455" s="17" t="str">
        <f>$G$15</f>
        <v>TOTAL</v>
      </c>
      <c r="H3455" s="19">
        <f t="shared" ref="H3455:AC3455" ca="1" si="1636">+H3439+H3447</f>
        <v>8647461.4649999999</v>
      </c>
      <c r="I3455" s="19">
        <f t="shared" ca="1" si="1636"/>
        <v>5017728.9766183197</v>
      </c>
      <c r="J3455" s="19">
        <f t="shared" ca="1" si="1636"/>
        <v>1257123.6155724269</v>
      </c>
      <c r="K3455" s="19">
        <f t="shared" ca="1" si="1636"/>
        <v>14703.504673818628</v>
      </c>
      <c r="L3455" s="19">
        <f t="shared" ca="1" si="1636"/>
        <v>768.51956285856511</v>
      </c>
      <c r="M3455" s="19">
        <f t="shared" ca="1" si="1636"/>
        <v>1272595.6398091041</v>
      </c>
      <c r="N3455" s="19">
        <f t="shared" ca="1" si="1636"/>
        <v>385157.00165976596</v>
      </c>
      <c r="O3455" s="19">
        <f t="shared" ca="1" si="1636"/>
        <v>101714.86378420021</v>
      </c>
      <c r="P3455" s="19">
        <f t="shared" ca="1" si="1636"/>
        <v>14044.879883994576</v>
      </c>
      <c r="Q3455" s="19">
        <f t="shared" ca="1" si="1636"/>
        <v>0</v>
      </c>
      <c r="R3455" s="19">
        <f t="shared" ca="1" si="1636"/>
        <v>500916.74532796076</v>
      </c>
      <c r="S3455" s="19">
        <f t="shared" ca="1" si="1636"/>
        <v>16107.78904760037</v>
      </c>
      <c r="T3455" s="19">
        <f t="shared" ca="1" si="1636"/>
        <v>287235.13084299117</v>
      </c>
      <c r="U3455" s="19">
        <f t="shared" ca="1" si="1636"/>
        <v>1155946.6707698705</v>
      </c>
      <c r="V3455" s="19">
        <f t="shared" ca="1" si="1636"/>
        <v>130487.54193711629</v>
      </c>
      <c r="W3455" s="19">
        <f t="shared" ca="1" si="1636"/>
        <v>1589777.1325975785</v>
      </c>
      <c r="X3455" s="19">
        <f t="shared" ca="1" si="1636"/>
        <v>109111.39616127925</v>
      </c>
      <c r="Y3455" s="19">
        <f t="shared" ca="1" si="1636"/>
        <v>1940.0326045137278</v>
      </c>
      <c r="Z3455" s="19">
        <f t="shared" ca="1" si="1636"/>
        <v>111051.42876579298</v>
      </c>
      <c r="AA3455" s="19">
        <f t="shared" ca="1" si="1636"/>
        <v>1737.9261151287656</v>
      </c>
      <c r="AB3455" s="19">
        <f t="shared" ca="1" si="1636"/>
        <v>134156.31350923039</v>
      </c>
      <c r="AC3455" s="19">
        <f t="shared" ca="1" si="1636"/>
        <v>19497.302256883813</v>
      </c>
    </row>
    <row r="3456" spans="2:29">
      <c r="B3456" s="17"/>
      <c r="D3456" s="39" t="s">
        <v>352</v>
      </c>
      <c r="E3456" s="83">
        <v>6.5000000000000002E-2</v>
      </c>
    </row>
    <row r="3457" spans="2:29" hidden="1" outlineLevel="1">
      <c r="E3457" s="19"/>
      <c r="G3457" s="17" t="str">
        <f>$G$8</f>
        <v>PRODUCTION</v>
      </c>
      <c r="H3457" s="21">
        <f t="shared" ref="H3457:AC3457" ca="1" si="1637">H3448*$E$3456</f>
        <v>183188.67408715514</v>
      </c>
      <c r="I3457" s="21">
        <f t="shared" ca="1" si="1637"/>
        <v>90433.481759283779</v>
      </c>
      <c r="J3457" s="21">
        <f t="shared" ca="1" si="1637"/>
        <v>22866.081147435034</v>
      </c>
      <c r="K3457" s="21">
        <f t="shared" ca="1" si="1637"/>
        <v>289.01187142321828</v>
      </c>
      <c r="L3457" s="21">
        <f t="shared" ca="1" si="1637"/>
        <v>14.4314112646542</v>
      </c>
      <c r="M3457" s="21">
        <f t="shared" ca="1" si="1637"/>
        <v>23169.524430122907</v>
      </c>
      <c r="N3457" s="21">
        <f t="shared" ca="1" si="1637"/>
        <v>10377.121242841229</v>
      </c>
      <c r="O3457" s="21">
        <f t="shared" ca="1" si="1637"/>
        <v>2855.0738091419694</v>
      </c>
      <c r="P3457" s="21">
        <f t="shared" ca="1" si="1637"/>
        <v>444.80613996860694</v>
      </c>
      <c r="Q3457" s="21">
        <f t="shared" ca="1" si="1637"/>
        <v>0</v>
      </c>
      <c r="R3457" s="21">
        <f t="shared" ca="1" si="1637"/>
        <v>13677.001191951806</v>
      </c>
      <c r="S3457" s="21">
        <f t="shared" ca="1" si="1637"/>
        <v>445.20732035291138</v>
      </c>
      <c r="T3457" s="21">
        <f t="shared" ca="1" si="1637"/>
        <v>8173.591079041159</v>
      </c>
      <c r="U3457" s="21">
        <f t="shared" ca="1" si="1637"/>
        <v>38790.036104556049</v>
      </c>
      <c r="V3457" s="21">
        <f t="shared" ca="1" si="1637"/>
        <v>4994.7004549183885</v>
      </c>
      <c r="W3457" s="21">
        <f t="shared" ca="1" si="1637"/>
        <v>52403.534958868499</v>
      </c>
      <c r="X3457" s="21">
        <f t="shared" ca="1" si="1637"/>
        <v>2919.1870205269051</v>
      </c>
      <c r="Y3457" s="21">
        <f t="shared" ca="1" si="1637"/>
        <v>54.603047494014127</v>
      </c>
      <c r="Z3457" s="21">
        <f t="shared" ca="1" si="1637"/>
        <v>2973.7900680209191</v>
      </c>
      <c r="AA3457" s="21">
        <f t="shared" ca="1" si="1637"/>
        <v>42.424955056320648</v>
      </c>
      <c r="AB3457" s="21">
        <f t="shared" ca="1" si="1637"/>
        <v>393.95332135054889</v>
      </c>
      <c r="AC3457" s="21">
        <f t="shared" ca="1" si="1637"/>
        <v>94.963402500389606</v>
      </c>
    </row>
    <row r="3458" spans="2:29" hidden="1" outlineLevel="1">
      <c r="E3458" s="19"/>
      <c r="G3458" s="17" t="str">
        <f>$G$9</f>
        <v>BULKTRAN</v>
      </c>
      <c r="H3458" s="21">
        <f t="shared" ref="H3458:AC3458" ca="1" si="1638">H3449*$E$3456</f>
        <v>116260.77226963626</v>
      </c>
      <c r="I3458" s="21">
        <f t="shared" ca="1" si="1638"/>
        <v>57149.359146679642</v>
      </c>
      <c r="J3458" s="21">
        <f t="shared" ca="1" si="1638"/>
        <v>14577.600449020381</v>
      </c>
      <c r="K3458" s="21">
        <f t="shared" ca="1" si="1638"/>
        <v>185.3631375135576</v>
      </c>
      <c r="L3458" s="21">
        <f t="shared" ca="1" si="1638"/>
        <v>9.2789527307232191</v>
      </c>
      <c r="M3458" s="21">
        <f t="shared" ca="1" si="1638"/>
        <v>14772.24253926466</v>
      </c>
      <c r="N3458" s="21">
        <f t="shared" ca="1" si="1638"/>
        <v>6630.3584306313505</v>
      </c>
      <c r="O3458" s="21">
        <f t="shared" ca="1" si="1638"/>
        <v>1820.9327860701555</v>
      </c>
      <c r="P3458" s="21">
        <f t="shared" ca="1" si="1638"/>
        <v>280.03654697695623</v>
      </c>
      <c r="Q3458" s="21">
        <f t="shared" ca="1" si="1638"/>
        <v>0</v>
      </c>
      <c r="R3458" s="21">
        <f t="shared" ca="1" si="1638"/>
        <v>8731.3277636784624</v>
      </c>
      <c r="S3458" s="21">
        <f t="shared" ca="1" si="1638"/>
        <v>284.97230677365621</v>
      </c>
      <c r="T3458" s="21">
        <f t="shared" ca="1" si="1638"/>
        <v>5187.2960305191737</v>
      </c>
      <c r="U3458" s="21">
        <f t="shared" ca="1" si="1638"/>
        <v>24699.763926417443</v>
      </c>
      <c r="V3458" s="21">
        <f t="shared" ca="1" si="1638"/>
        <v>3189.4675154997194</v>
      </c>
      <c r="W3458" s="21">
        <f t="shared" ca="1" si="1638"/>
        <v>33361.499779209989</v>
      </c>
      <c r="X3458" s="21">
        <f t="shared" ca="1" si="1638"/>
        <v>1869.8509828598847</v>
      </c>
      <c r="Y3458" s="21">
        <f t="shared" ca="1" si="1638"/>
        <v>34.942082482353101</v>
      </c>
      <c r="Z3458" s="21">
        <f t="shared" ca="1" si="1638"/>
        <v>1904.7930653422377</v>
      </c>
      <c r="AA3458" s="21">
        <f t="shared" ca="1" si="1638"/>
        <v>27.551273933618599</v>
      </c>
      <c r="AB3458" s="21">
        <f t="shared" ca="1" si="1638"/>
        <v>252.96792952551459</v>
      </c>
      <c r="AC3458" s="21">
        <f t="shared" ca="1" si="1638"/>
        <v>61.030772002117637</v>
      </c>
    </row>
    <row r="3459" spans="2:29" hidden="1" outlineLevel="1">
      <c r="E3459" s="19"/>
      <c r="G3459" s="17" t="str">
        <f>$G$10</f>
        <v>SUBTRAN</v>
      </c>
      <c r="H3459" s="21">
        <f t="shared" ref="H3459:AC3459" ca="1" si="1639">H3450*$E$3456</f>
        <v>36814.522395917069</v>
      </c>
      <c r="I3459" s="21">
        <f t="shared" ca="1" si="1639"/>
        <v>17627.232322698248</v>
      </c>
      <c r="J3459" s="21">
        <f t="shared" ca="1" si="1639"/>
        <v>4483.342107413855</v>
      </c>
      <c r="K3459" s="21">
        <f t="shared" ca="1" si="1639"/>
        <v>57.121701867010813</v>
      </c>
      <c r="L3459" s="21">
        <f t="shared" ca="1" si="1639"/>
        <v>3.6823026124379896</v>
      </c>
      <c r="M3459" s="21">
        <f t="shared" ca="1" si="1639"/>
        <v>4544.1461118933039</v>
      </c>
      <c r="N3459" s="21">
        <f t="shared" ca="1" si="1639"/>
        <v>2017.6075906008875</v>
      </c>
      <c r="O3459" s="21">
        <f t="shared" ca="1" si="1639"/>
        <v>554.97171840504336</v>
      </c>
      <c r="P3459" s="21">
        <f t="shared" ca="1" si="1639"/>
        <v>107.91908883186446</v>
      </c>
      <c r="Q3459" s="21">
        <f t="shared" ca="1" si="1639"/>
        <v>0</v>
      </c>
      <c r="R3459" s="21">
        <f t="shared" ca="1" si="1639"/>
        <v>2680.498397837795</v>
      </c>
      <c r="S3459" s="21">
        <f t="shared" ca="1" si="1639"/>
        <v>85.024567619408629</v>
      </c>
      <c r="T3459" s="21">
        <f t="shared" ca="1" si="1639"/>
        <v>1593.3110185117785</v>
      </c>
      <c r="U3459" s="21">
        <f t="shared" ca="1" si="1639"/>
        <v>9682.7944206619122</v>
      </c>
      <c r="V3459" s="21">
        <f t="shared" ca="1" si="1639"/>
        <v>0</v>
      </c>
      <c r="W3459" s="21">
        <f t="shared" ca="1" si="1639"/>
        <v>11361.130006793101</v>
      </c>
      <c r="X3459" s="21">
        <f t="shared" ca="1" si="1639"/>
        <v>570.50540478035055</v>
      </c>
      <c r="Y3459" s="21">
        <f t="shared" ca="1" si="1639"/>
        <v>10.880856064232173</v>
      </c>
      <c r="Z3459" s="21">
        <f t="shared" ca="1" si="1639"/>
        <v>581.38626084458269</v>
      </c>
      <c r="AA3459" s="21">
        <f t="shared" ca="1" si="1639"/>
        <v>8.4303572847826818</v>
      </c>
      <c r="AB3459" s="21">
        <f t="shared" ca="1" si="1639"/>
        <v>9.4305185650370849</v>
      </c>
      <c r="AC3459" s="21">
        <f t="shared" ca="1" si="1639"/>
        <v>2.2684200002146144</v>
      </c>
    </row>
    <row r="3460" spans="2:29" hidden="1" outlineLevel="1">
      <c r="E3460" s="19"/>
      <c r="G3460" s="17" t="str">
        <f>$G$11</f>
        <v>DISTPRI</v>
      </c>
      <c r="H3460" s="21">
        <f t="shared" ref="H3460:AC3460" ca="1" si="1640">H3451*$E$3456</f>
        <v>54773.558286403881</v>
      </c>
      <c r="I3460" s="21">
        <f t="shared" ca="1" si="1640"/>
        <v>35920.471973229563</v>
      </c>
      <c r="J3460" s="21">
        <f t="shared" ca="1" si="1640"/>
        <v>9073.5694704833513</v>
      </c>
      <c r="K3460" s="21">
        <f t="shared" ca="1" si="1640"/>
        <v>115.30557843379982</v>
      </c>
      <c r="L3460" s="21">
        <f t="shared" ca="1" si="1640"/>
        <v>0</v>
      </c>
      <c r="M3460" s="21">
        <f t="shared" ca="1" si="1640"/>
        <v>9188.8750489171507</v>
      </c>
      <c r="N3460" s="21">
        <f t="shared" ca="1" si="1640"/>
        <v>4016.2282635455608</v>
      </c>
      <c r="O3460" s="21">
        <f t="shared" ca="1" si="1640"/>
        <v>1107.8514944173241</v>
      </c>
      <c r="P3460" s="21">
        <f t="shared" ca="1" si="1640"/>
        <v>0</v>
      </c>
      <c r="Q3460" s="21">
        <f t="shared" ca="1" si="1640"/>
        <v>0</v>
      </c>
      <c r="R3460" s="21">
        <f t="shared" ca="1" si="1640"/>
        <v>5124.0797579628852</v>
      </c>
      <c r="S3460" s="21">
        <f t="shared" ca="1" si="1640"/>
        <v>170.8788477507704</v>
      </c>
      <c r="T3460" s="21">
        <f t="shared" ca="1" si="1640"/>
        <v>3169.2564159883882</v>
      </c>
      <c r="U3460" s="21">
        <f t="shared" ca="1" si="1640"/>
        <v>0</v>
      </c>
      <c r="V3460" s="21">
        <f t="shared" ca="1" si="1640"/>
        <v>0</v>
      </c>
      <c r="W3460" s="21">
        <f t="shared" ca="1" si="1640"/>
        <v>3340.1352637391587</v>
      </c>
      <c r="X3460" s="21">
        <f t="shared" ca="1" si="1640"/>
        <v>1137.8766672966947</v>
      </c>
      <c r="Y3460" s="21">
        <f t="shared" ca="1" si="1640"/>
        <v>21.723121342580846</v>
      </c>
      <c r="Z3460" s="21">
        <f t="shared" ca="1" si="1640"/>
        <v>1159.5997886392756</v>
      </c>
      <c r="AA3460" s="21">
        <f t="shared" ca="1" si="1640"/>
        <v>16.83639446384743</v>
      </c>
      <c r="AB3460" s="21">
        <f t="shared" ca="1" si="1640"/>
        <v>18.987252957760717</v>
      </c>
      <c r="AC3460" s="21">
        <f t="shared" ca="1" si="1640"/>
        <v>4.5728064942384741</v>
      </c>
    </row>
    <row r="3461" spans="2:29" hidden="1" outlineLevel="1">
      <c r="E3461" s="19"/>
      <c r="G3461" s="17" t="str">
        <f>$G$12</f>
        <v>DISTSEC</v>
      </c>
      <c r="H3461" s="21">
        <f t="shared" ref="H3461:AC3461" ca="1" si="1641">H3452*$E$3456</f>
        <v>18118.511462405604</v>
      </c>
      <c r="I3461" s="21">
        <f t="shared" ca="1" si="1641"/>
        <v>13701.064980203819</v>
      </c>
      <c r="J3461" s="21">
        <f t="shared" ca="1" si="1641"/>
        <v>2814.0368444096453</v>
      </c>
      <c r="K3461" s="21">
        <f t="shared" ca="1" si="1641"/>
        <v>0</v>
      </c>
      <c r="L3461" s="21">
        <f t="shared" ca="1" si="1641"/>
        <v>0</v>
      </c>
      <c r="M3461" s="21">
        <f t="shared" ca="1" si="1641"/>
        <v>2814.0368444096453</v>
      </c>
      <c r="N3461" s="21">
        <f t="shared" ca="1" si="1641"/>
        <v>1092.7735925994061</v>
      </c>
      <c r="O3461" s="21">
        <f t="shared" ca="1" si="1641"/>
        <v>0</v>
      </c>
      <c r="P3461" s="21">
        <f t="shared" ca="1" si="1641"/>
        <v>0</v>
      </c>
      <c r="Q3461" s="21">
        <f t="shared" ca="1" si="1641"/>
        <v>0</v>
      </c>
      <c r="R3461" s="21">
        <f t="shared" ca="1" si="1641"/>
        <v>1092.7735925994061</v>
      </c>
      <c r="S3461" s="21">
        <f t="shared" ca="1" si="1641"/>
        <v>38.111681650171654</v>
      </c>
      <c r="T3461" s="21">
        <f t="shared" ca="1" si="1641"/>
        <v>0</v>
      </c>
      <c r="U3461" s="21">
        <f t="shared" ca="1" si="1641"/>
        <v>0</v>
      </c>
      <c r="V3461" s="21">
        <f t="shared" ca="1" si="1641"/>
        <v>0</v>
      </c>
      <c r="W3461" s="21">
        <f t="shared" ca="1" si="1641"/>
        <v>38.111681650171654</v>
      </c>
      <c r="X3461" s="21">
        <f t="shared" ca="1" si="1641"/>
        <v>319.45889556807458</v>
      </c>
      <c r="Y3461" s="21">
        <f t="shared" ca="1" si="1641"/>
        <v>0</v>
      </c>
      <c r="Z3461" s="21">
        <f t="shared" ca="1" si="1641"/>
        <v>319.45889556807458</v>
      </c>
      <c r="AA3461" s="21">
        <f t="shared" ca="1" si="1641"/>
        <v>4.1439487043524323</v>
      </c>
      <c r="AB3461" s="21">
        <f t="shared" ca="1" si="1641"/>
        <v>120.96153130852326</v>
      </c>
      <c r="AC3461" s="21">
        <f t="shared" ca="1" si="1641"/>
        <v>27.959987961608544</v>
      </c>
    </row>
    <row r="3462" spans="2:29" hidden="1" outlineLevel="1">
      <c r="E3462" s="19"/>
      <c r="G3462" s="17" t="str">
        <f>$G$13</f>
        <v>ENERGY</v>
      </c>
      <c r="H3462" s="21">
        <f t="shared" ref="H3462:AC3462" ca="1" si="1642">H3453*$E$3456</f>
        <v>6259.2519553161674</v>
      </c>
      <c r="I3462" s="21">
        <f t="shared" ca="1" si="1642"/>
        <v>2379.2071071865812</v>
      </c>
      <c r="J3462" s="21">
        <f t="shared" ca="1" si="1642"/>
        <v>727.18310890011696</v>
      </c>
      <c r="K3462" s="21">
        <f t="shared" ca="1" si="1642"/>
        <v>8.2112498889457513</v>
      </c>
      <c r="L3462" s="21">
        <f t="shared" ca="1" si="1642"/>
        <v>0.41793683018086086</v>
      </c>
      <c r="M3462" s="21">
        <f t="shared" ca="1" si="1642"/>
        <v>735.81229561924295</v>
      </c>
      <c r="N3462" s="21">
        <f t="shared" ca="1" si="1642"/>
        <v>390.10402748256462</v>
      </c>
      <c r="O3462" s="21">
        <f t="shared" ca="1" si="1642"/>
        <v>111.32110221711834</v>
      </c>
      <c r="P3462" s="21">
        <f t="shared" ca="1" si="1642"/>
        <v>17.455613963822191</v>
      </c>
      <c r="Q3462" s="21">
        <f t="shared" ca="1" si="1642"/>
        <v>0</v>
      </c>
      <c r="R3462" s="21">
        <f t="shared" ca="1" si="1642"/>
        <v>518.88074366350543</v>
      </c>
      <c r="S3462" s="21">
        <f t="shared" ca="1" si="1642"/>
        <v>18.100269431233436</v>
      </c>
      <c r="T3462" s="21">
        <f t="shared" ca="1" si="1642"/>
        <v>429.13663741749372</v>
      </c>
      <c r="U3462" s="21">
        <f t="shared" ca="1" si="1642"/>
        <v>1756.7017668799053</v>
      </c>
      <c r="V3462" s="21">
        <f t="shared" ca="1" si="1642"/>
        <v>256.81928096122942</v>
      </c>
      <c r="W3462" s="21">
        <f t="shared" ca="1" si="1642"/>
        <v>2460.757954689861</v>
      </c>
      <c r="X3462" s="21">
        <f t="shared" ca="1" si="1642"/>
        <v>110.49130161225438</v>
      </c>
      <c r="Y3462" s="21">
        <f t="shared" ca="1" si="1642"/>
        <v>2.0397029549832046</v>
      </c>
      <c r="Z3462" s="21">
        <f t="shared" ca="1" si="1642"/>
        <v>112.5310045672376</v>
      </c>
      <c r="AA3462" s="21">
        <f t="shared" ca="1" si="1642"/>
        <v>1.7092240782735428</v>
      </c>
      <c r="AB3462" s="21">
        <f t="shared" ca="1" si="1642"/>
        <v>40.121977329458524</v>
      </c>
      <c r="AC3462" s="21">
        <f t="shared" ca="1" si="1642"/>
        <v>10.231648182010419</v>
      </c>
    </row>
    <row r="3463" spans="2:29" hidden="1" outlineLevel="1">
      <c r="E3463" s="19"/>
      <c r="G3463" s="17" t="str">
        <f>$G$14</f>
        <v>CUSTOMER</v>
      </c>
      <c r="H3463" s="21">
        <f t="shared" ref="H3463:AC3463" ca="1" si="1643">H3454*$E$3456</f>
        <v>146669.70476816586</v>
      </c>
      <c r="I3463" s="21">
        <f t="shared" ca="1" si="1643"/>
        <v>108941.5661909092</v>
      </c>
      <c r="J3463" s="21">
        <f t="shared" ca="1" si="1643"/>
        <v>27171.221884545379</v>
      </c>
      <c r="K3463" s="21">
        <f t="shared" ca="1" si="1643"/>
        <v>300.71426467167856</v>
      </c>
      <c r="L3463" s="21">
        <f t="shared" ca="1" si="1643"/>
        <v>22.143168147810467</v>
      </c>
      <c r="M3463" s="21">
        <f t="shared" ca="1" si="1643"/>
        <v>27494.079317364871</v>
      </c>
      <c r="N3463" s="21">
        <f t="shared" ca="1" si="1643"/>
        <v>511.01196018379142</v>
      </c>
      <c r="O3463" s="21">
        <f t="shared" ca="1" si="1643"/>
        <v>161.31523572140239</v>
      </c>
      <c r="P3463" s="21">
        <f t="shared" ca="1" si="1643"/>
        <v>62.699802718397528</v>
      </c>
      <c r="Q3463" s="21">
        <f t="shared" ca="1" si="1643"/>
        <v>0</v>
      </c>
      <c r="R3463" s="21">
        <f t="shared" ca="1" si="1643"/>
        <v>735.02699862359123</v>
      </c>
      <c r="S3463" s="21">
        <f t="shared" ca="1" si="1643"/>
        <v>4.711294515872301</v>
      </c>
      <c r="T3463" s="21">
        <f t="shared" ca="1" si="1643"/>
        <v>117.69232331643524</v>
      </c>
      <c r="U3463" s="21">
        <f t="shared" ca="1" si="1643"/>
        <v>207.23738152627431</v>
      </c>
      <c r="V3463" s="21">
        <f t="shared" ca="1" si="1643"/>
        <v>40.702974533221543</v>
      </c>
      <c r="W3463" s="21">
        <f t="shared" ca="1" si="1643"/>
        <v>370.34397389180333</v>
      </c>
      <c r="X3463" s="21">
        <f t="shared" ca="1" si="1643"/>
        <v>164.87047783898791</v>
      </c>
      <c r="Y3463" s="21">
        <f t="shared" ca="1" si="1643"/>
        <v>1.9133089552288605</v>
      </c>
      <c r="Z3463" s="21">
        <f t="shared" ca="1" si="1643"/>
        <v>166.78378679421675</v>
      </c>
      <c r="AA3463" s="21">
        <f t="shared" ca="1" si="1643"/>
        <v>11.869043962174434</v>
      </c>
      <c r="AB3463" s="21">
        <f t="shared" ca="1" si="1643"/>
        <v>7883.7378470631311</v>
      </c>
      <c r="AC3463" s="21">
        <f t="shared" ca="1" si="1643"/>
        <v>1066.2976095568686</v>
      </c>
    </row>
    <row r="3464" spans="2:29" collapsed="1">
      <c r="B3464" s="40" t="s">
        <v>159</v>
      </c>
      <c r="E3464" s="21">
        <f>(E3455*$E$3456)</f>
        <v>562084.99522499996</v>
      </c>
      <c r="G3464" s="17" t="str">
        <f>$G$15</f>
        <v>TOTAL</v>
      </c>
      <c r="H3464" s="21">
        <f t="shared" ref="H3464:AC3464" ca="1" si="1644">H3455*$E$3456</f>
        <v>562084.99522499996</v>
      </c>
      <c r="I3464" s="21">
        <f t="shared" ca="1" si="1644"/>
        <v>326152.38348019082</v>
      </c>
      <c r="J3464" s="21">
        <f t="shared" ca="1" si="1644"/>
        <v>81713.035012207751</v>
      </c>
      <c r="K3464" s="21">
        <f t="shared" ca="1" si="1644"/>
        <v>955.72780379821086</v>
      </c>
      <c r="L3464" s="21">
        <f t="shared" ca="1" si="1644"/>
        <v>49.953771585806734</v>
      </c>
      <c r="M3464" s="21">
        <f t="shared" ca="1" si="1644"/>
        <v>82718.716587591771</v>
      </c>
      <c r="N3464" s="21">
        <f t="shared" ca="1" si="1644"/>
        <v>25035.205107884787</v>
      </c>
      <c r="O3464" s="21">
        <f t="shared" ca="1" si="1644"/>
        <v>6611.4661459730132</v>
      </c>
      <c r="P3464" s="21">
        <f t="shared" ca="1" si="1644"/>
        <v>912.91719245964748</v>
      </c>
      <c r="Q3464" s="21">
        <f t="shared" ca="1" si="1644"/>
        <v>0</v>
      </c>
      <c r="R3464" s="21">
        <f t="shared" ca="1" si="1644"/>
        <v>32559.588446317452</v>
      </c>
      <c r="S3464" s="21">
        <f t="shared" ca="1" si="1644"/>
        <v>1047.0062880940241</v>
      </c>
      <c r="T3464" s="21">
        <f t="shared" ca="1" si="1644"/>
        <v>18670.283504794428</v>
      </c>
      <c r="U3464" s="21">
        <f t="shared" ca="1" si="1644"/>
        <v>75136.533600041585</v>
      </c>
      <c r="V3464" s="21">
        <f t="shared" ca="1" si="1644"/>
        <v>8481.6902259125582</v>
      </c>
      <c r="W3464" s="21">
        <f t="shared" ca="1" si="1644"/>
        <v>103335.5136188426</v>
      </c>
      <c r="X3464" s="21">
        <f t="shared" ca="1" si="1644"/>
        <v>7092.2407504831517</v>
      </c>
      <c r="Y3464" s="21">
        <f t="shared" ca="1" si="1644"/>
        <v>126.10211929339232</v>
      </c>
      <c r="Z3464" s="21">
        <f t="shared" ca="1" si="1644"/>
        <v>7218.3428697765439</v>
      </c>
      <c r="AA3464" s="21">
        <f t="shared" ca="1" si="1644"/>
        <v>112.96519748336976</v>
      </c>
      <c r="AB3464" s="21">
        <f t="shared" ca="1" si="1644"/>
        <v>8720.1603780999758</v>
      </c>
      <c r="AC3464" s="21">
        <f t="shared" ca="1" si="1644"/>
        <v>1267.3246466974479</v>
      </c>
    </row>
    <row r="3466" spans="2:29" hidden="1" outlineLevel="1">
      <c r="F3466" s="42"/>
      <c r="G3466" s="17" t="str">
        <f>$G$8</f>
        <v>PRODUCTION</v>
      </c>
      <c r="H3466" s="19">
        <f t="shared" ref="H3466:AC3466" ca="1" si="1645">+H3364+H2614</f>
        <v>31727370.601770174</v>
      </c>
      <c r="I3466" s="19">
        <f t="shared" ca="1" si="1645"/>
        <v>9684043.3024317138</v>
      </c>
      <c r="J3466" s="19">
        <f t="shared" ca="1" si="1645"/>
        <v>6292019.8830407411</v>
      </c>
      <c r="K3466" s="19">
        <f t="shared" ca="1" si="1645"/>
        <v>67603.547185709729</v>
      </c>
      <c r="L3466" s="19">
        <f t="shared" ca="1" si="1645"/>
        <v>2870.4808082976647</v>
      </c>
      <c r="M3466" s="19">
        <f t="shared" ca="1" si="1645"/>
        <v>6362493.911034748</v>
      </c>
      <c r="N3466" s="19">
        <f t="shared" ca="1" si="1645"/>
        <v>4642989.6230124207</v>
      </c>
      <c r="O3466" s="19">
        <f t="shared" ca="1" si="1645"/>
        <v>1440923.6093124296</v>
      </c>
      <c r="P3466" s="19">
        <f t="shared" ca="1" si="1645"/>
        <v>82771.333696355199</v>
      </c>
      <c r="Q3466" s="19">
        <f t="shared" ca="1" si="1645"/>
        <v>0</v>
      </c>
      <c r="R3466" s="19">
        <f t="shared" ca="1" si="1645"/>
        <v>6166684.5660212068</v>
      </c>
      <c r="S3466" s="19">
        <f t="shared" ca="1" si="1645"/>
        <v>148872.49237521971</v>
      </c>
      <c r="T3466" s="19">
        <f t="shared" ca="1" si="1645"/>
        <v>3810414.4280811264</v>
      </c>
      <c r="U3466" s="19">
        <f t="shared" ca="1" si="1645"/>
        <v>2625962.1323625986</v>
      </c>
      <c r="V3466" s="19">
        <f t="shared" ca="1" si="1645"/>
        <v>1135476.8750499575</v>
      </c>
      <c r="W3466" s="19">
        <f t="shared" ca="1" si="1645"/>
        <v>7720725.9278688952</v>
      </c>
      <c r="X3466" s="19">
        <f t="shared" ca="1" si="1645"/>
        <v>1558967.3474300052</v>
      </c>
      <c r="Y3466" s="19">
        <f t="shared" ca="1" si="1645"/>
        <v>25141.217319197687</v>
      </c>
      <c r="Z3466" s="19">
        <f t="shared" ca="1" si="1645"/>
        <v>1584108.5647492027</v>
      </c>
      <c r="AA3466" s="19">
        <f t="shared" ca="1" si="1645"/>
        <v>22249.537431478366</v>
      </c>
      <c r="AB3466" s="19">
        <f t="shared" ca="1" si="1645"/>
        <v>136364.26925997302</v>
      </c>
      <c r="AC3466" s="19">
        <f t="shared" ca="1" si="1645"/>
        <v>50700.522973009669</v>
      </c>
    </row>
    <row r="3467" spans="2:29" hidden="1" outlineLevel="1">
      <c r="F3467" s="42"/>
      <c r="G3467" s="17" t="str">
        <f>$G$9</f>
        <v>BULKTRAN</v>
      </c>
      <c r="H3467" s="19">
        <f t="shared" ref="H3467:AC3467" ca="1" si="1646">+H3365+H2615</f>
        <v>2566582.5701008802</v>
      </c>
      <c r="I3467" s="19">
        <f t="shared" ca="1" si="1646"/>
        <v>-6323283.7871243404</v>
      </c>
      <c r="J3467" s="19">
        <f t="shared" ca="1" si="1646"/>
        <v>2824624.6358976499</v>
      </c>
      <c r="K3467" s="19">
        <f t="shared" ca="1" si="1646"/>
        <v>45167.973177003776</v>
      </c>
      <c r="L3467" s="19">
        <f t="shared" ca="1" si="1646"/>
        <v>2286.9498670547023</v>
      </c>
      <c r="M3467" s="19">
        <f t="shared" ca="1" si="1646"/>
        <v>2872079.5589417098</v>
      </c>
      <c r="N3467" s="19">
        <f t="shared" ca="1" si="1646"/>
        <v>2654200.684669212</v>
      </c>
      <c r="O3467" s="19">
        <f t="shared" ca="1" si="1646"/>
        <v>784456.35551882896</v>
      </c>
      <c r="P3467" s="19">
        <f t="shared" ca="1" si="1646"/>
        <v>-24860.478232226866</v>
      </c>
      <c r="Q3467" s="19">
        <f t="shared" ca="1" si="1646"/>
        <v>0</v>
      </c>
      <c r="R3467" s="19">
        <f t="shared" ca="1" si="1646"/>
        <v>3413796.5619558147</v>
      </c>
      <c r="S3467" s="19">
        <f t="shared" ca="1" si="1646"/>
        <v>89486.203094150318</v>
      </c>
      <c r="T3467" s="19">
        <f t="shared" ca="1" si="1646"/>
        <v>1648283.2457627764</v>
      </c>
      <c r="U3467" s="19">
        <f t="shared" ca="1" si="1646"/>
        <v>-823335.63340650918</v>
      </c>
      <c r="V3467" s="19">
        <f t="shared" ca="1" si="1646"/>
        <v>544516.0948531141</v>
      </c>
      <c r="W3467" s="19">
        <f t="shared" ca="1" si="1646"/>
        <v>1458949.9103035307</v>
      </c>
      <c r="X3467" s="19">
        <f t="shared" ca="1" si="1646"/>
        <v>980493.84486143407</v>
      </c>
      <c r="Y3467" s="19">
        <f t="shared" ca="1" si="1646"/>
        <v>15252.29633930598</v>
      </c>
      <c r="Z3467" s="19">
        <f t="shared" ca="1" si="1646"/>
        <v>995746.14120074036</v>
      </c>
      <c r="AA3467" s="19">
        <f t="shared" ca="1" si="1646"/>
        <v>19780.486023658137</v>
      </c>
      <c r="AB3467" s="19">
        <f t="shared" ca="1" si="1646"/>
        <v>94502.084462349463</v>
      </c>
      <c r="AC3467" s="19">
        <f t="shared" ca="1" si="1646"/>
        <v>35011.614337387313</v>
      </c>
    </row>
    <row r="3468" spans="2:29" hidden="1" outlineLevel="1">
      <c r="F3468" s="42"/>
      <c r="G3468" s="17" t="str">
        <f>$G$10</f>
        <v>SUBTRAN</v>
      </c>
      <c r="H3468" s="19">
        <f t="shared" ref="H3468:AC3468" ca="1" si="1647">+H3366+H2616</f>
        <v>534648.48224478844</v>
      </c>
      <c r="I3468" s="19">
        <f t="shared" ca="1" si="1647"/>
        <v>-1866085.8133545863</v>
      </c>
      <c r="J3468" s="19">
        <f t="shared" ca="1" si="1647"/>
        <v>849247.50536479754</v>
      </c>
      <c r="K3468" s="19">
        <f t="shared" ca="1" si="1647"/>
        <v>13564.441369755525</v>
      </c>
      <c r="L3468" s="19">
        <f t="shared" ca="1" si="1647"/>
        <v>870.72837406454551</v>
      </c>
      <c r="M3468" s="19">
        <f t="shared" ca="1" si="1647"/>
        <v>863682.67510861717</v>
      </c>
      <c r="N3468" s="19">
        <f t="shared" ca="1" si="1647"/>
        <v>786901.86535127216</v>
      </c>
      <c r="O3468" s="19">
        <f t="shared" ca="1" si="1647"/>
        <v>232735.73456417155</v>
      </c>
      <c r="P3468" s="19">
        <f t="shared" ca="1" si="1647"/>
        <v>-9131.2555147374787</v>
      </c>
      <c r="Q3468" s="19">
        <f t="shared" ca="1" si="1647"/>
        <v>0</v>
      </c>
      <c r="R3468" s="19">
        <f t="shared" ca="1" si="1647"/>
        <v>1010506.3444007064</v>
      </c>
      <c r="S3468" s="19">
        <f t="shared" ca="1" si="1647"/>
        <v>26031.215083094383</v>
      </c>
      <c r="T3468" s="19">
        <f t="shared" ca="1" si="1647"/>
        <v>493283.23623021028</v>
      </c>
      <c r="U3468" s="19">
        <f t="shared" ca="1" si="1647"/>
        <v>-299376.64771263383</v>
      </c>
      <c r="V3468" s="19">
        <f t="shared" ca="1" si="1647"/>
        <v>0</v>
      </c>
      <c r="W3468" s="19">
        <f t="shared" ca="1" si="1647"/>
        <v>219937.80360066984</v>
      </c>
      <c r="X3468" s="19">
        <f t="shared" ca="1" si="1647"/>
        <v>291384.07655234402</v>
      </c>
      <c r="Y3468" s="19">
        <f t="shared" ca="1" si="1647"/>
        <v>4628.0634563998692</v>
      </c>
      <c r="Z3468" s="19">
        <f t="shared" ca="1" si="1647"/>
        <v>296012.14000874391</v>
      </c>
      <c r="AA3468" s="19">
        <f t="shared" ca="1" si="1647"/>
        <v>5893.7329742733</v>
      </c>
      <c r="AB3468" s="19">
        <f t="shared" ca="1" si="1647"/>
        <v>3434.1984388557512</v>
      </c>
      <c r="AC3468" s="19">
        <f t="shared" ca="1" si="1647"/>
        <v>1267.4010675030065</v>
      </c>
    </row>
    <row r="3469" spans="2:29" hidden="1" outlineLevel="1">
      <c r="F3469" s="42"/>
      <c r="G3469" s="17" t="str">
        <f>$G$11</f>
        <v>DISTPRI</v>
      </c>
      <c r="H3469" s="19">
        <f t="shared" ref="H3469:AC3469" ca="1" si="1648">+H3367+H2617</f>
        <v>3840971.2013355074</v>
      </c>
      <c r="I3469" s="19">
        <f t="shared" ca="1" si="1648"/>
        <v>-2195623.8954952871</v>
      </c>
      <c r="J3469" s="19">
        <f t="shared" ca="1" si="1648"/>
        <v>1910462.8314637609</v>
      </c>
      <c r="K3469" s="19">
        <f t="shared" ca="1" si="1648"/>
        <v>25923.05284108068</v>
      </c>
      <c r="L3469" s="19">
        <f t="shared" ca="1" si="1648"/>
        <v>0</v>
      </c>
      <c r="M3469" s="19">
        <f t="shared" ca="1" si="1648"/>
        <v>1936385.8843048424</v>
      </c>
      <c r="N3469" s="19">
        <f t="shared" ca="1" si="1648"/>
        <v>1690446.9253914112</v>
      </c>
      <c r="O3469" s="19">
        <f t="shared" ca="1" si="1648"/>
        <v>517440.2385148321</v>
      </c>
      <c r="P3469" s="19">
        <f t="shared" ca="1" si="1648"/>
        <v>0</v>
      </c>
      <c r="Q3469" s="19">
        <f t="shared" ca="1" si="1648"/>
        <v>0</v>
      </c>
      <c r="R3469" s="19">
        <f t="shared" ca="1" si="1648"/>
        <v>2207887.1639062441</v>
      </c>
      <c r="S3469" s="19">
        <f t="shared" ca="1" si="1648"/>
        <v>53742.374374940584</v>
      </c>
      <c r="T3469" s="19">
        <f t="shared" ca="1" si="1648"/>
        <v>1195142.1789171728</v>
      </c>
      <c r="U3469" s="19">
        <f t="shared" ca="1" si="1648"/>
        <v>0</v>
      </c>
      <c r="V3469" s="19">
        <f t="shared" ca="1" si="1648"/>
        <v>0</v>
      </c>
      <c r="W3469" s="19">
        <f t="shared" ca="1" si="1648"/>
        <v>1248884.5532921131</v>
      </c>
      <c r="X3469" s="19">
        <f t="shared" ca="1" si="1648"/>
        <v>613211.31575034093</v>
      </c>
      <c r="Y3469" s="19">
        <f t="shared" ca="1" si="1648"/>
        <v>9763.9690476414744</v>
      </c>
      <c r="Z3469" s="19">
        <f t="shared" ca="1" si="1648"/>
        <v>622975.2847979822</v>
      </c>
      <c r="AA3469" s="19">
        <f t="shared" ca="1" si="1648"/>
        <v>11068.774216912241</v>
      </c>
      <c r="AB3469" s="19">
        <f t="shared" ca="1" si="1648"/>
        <v>6785.691903744304</v>
      </c>
      <c r="AC3469" s="19">
        <f t="shared" ca="1" si="1648"/>
        <v>2607.7444089501701</v>
      </c>
    </row>
    <row r="3470" spans="2:29" hidden="1" outlineLevel="1">
      <c r="F3470" s="42"/>
      <c r="G3470" s="17" t="str">
        <f>$G$12</f>
        <v>DISTSEC</v>
      </c>
      <c r="H3470" s="19">
        <f t="shared" ref="H3470:AC3470" ca="1" si="1649">+H3368+H2618</f>
        <v>544110.21346486825</v>
      </c>
      <c r="I3470" s="19">
        <f t="shared" ca="1" si="1649"/>
        <v>-753354.6180479133</v>
      </c>
      <c r="J3470" s="19">
        <f t="shared" ca="1" si="1649"/>
        <v>595239.46055593062</v>
      </c>
      <c r="K3470" s="19">
        <f t="shared" ca="1" si="1649"/>
        <v>0</v>
      </c>
      <c r="L3470" s="19">
        <f t="shared" ca="1" si="1649"/>
        <v>0</v>
      </c>
      <c r="M3470" s="19">
        <f t="shared" ca="1" si="1649"/>
        <v>595239.46055593062</v>
      </c>
      <c r="N3470" s="19">
        <f t="shared" ca="1" si="1649"/>
        <v>457840.39501678623</v>
      </c>
      <c r="O3470" s="19">
        <f t="shared" ca="1" si="1649"/>
        <v>0</v>
      </c>
      <c r="P3470" s="19">
        <f t="shared" ca="1" si="1649"/>
        <v>0</v>
      </c>
      <c r="Q3470" s="19">
        <f t="shared" ca="1" si="1649"/>
        <v>0</v>
      </c>
      <c r="R3470" s="19">
        <f t="shared" ca="1" si="1649"/>
        <v>457840.39501678623</v>
      </c>
      <c r="S3470" s="19">
        <f t="shared" ca="1" si="1649"/>
        <v>11944.625064600406</v>
      </c>
      <c r="T3470" s="19">
        <f t="shared" ca="1" si="1649"/>
        <v>0</v>
      </c>
      <c r="U3470" s="19">
        <f t="shared" ca="1" si="1649"/>
        <v>0</v>
      </c>
      <c r="V3470" s="19">
        <f t="shared" ca="1" si="1649"/>
        <v>0</v>
      </c>
      <c r="W3470" s="19">
        <f t="shared" ca="1" si="1649"/>
        <v>11944.625064600406</v>
      </c>
      <c r="X3470" s="19">
        <f t="shared" ca="1" si="1649"/>
        <v>170970.89496430143</v>
      </c>
      <c r="Y3470" s="19">
        <f t="shared" ca="1" si="1649"/>
        <v>0</v>
      </c>
      <c r="Z3470" s="19">
        <f t="shared" ca="1" si="1649"/>
        <v>170970.89496430143</v>
      </c>
      <c r="AA3470" s="19">
        <f t="shared" ca="1" si="1649"/>
        <v>2692.2322001692733</v>
      </c>
      <c r="AB3470" s="19">
        <f t="shared" ca="1" si="1649"/>
        <v>42964.873837277373</v>
      </c>
      <c r="AC3470" s="19">
        <f t="shared" ca="1" si="1649"/>
        <v>15812.349873718544</v>
      </c>
    </row>
    <row r="3471" spans="2:29" hidden="1" outlineLevel="1">
      <c r="F3471" s="42"/>
      <c r="G3471" s="17" t="str">
        <f>$G$13</f>
        <v>ENERGY</v>
      </c>
      <c r="H3471" s="19">
        <f t="shared" ref="H3471:AC3471" ca="1" si="1650">+H3369+H2619</f>
        <v>12774290.274080642</v>
      </c>
      <c r="I3471" s="19">
        <f t="shared" ca="1" si="1650"/>
        <v>5915685.4187257998</v>
      </c>
      <c r="J3471" s="19">
        <f t="shared" ca="1" si="1650"/>
        <v>1493606.4503780678</v>
      </c>
      <c r="K3471" s="19">
        <f t="shared" ca="1" si="1650"/>
        <v>5265.0121658726675</v>
      </c>
      <c r="L3471" s="19">
        <f t="shared" ca="1" si="1650"/>
        <v>297.0759771481944</v>
      </c>
      <c r="M3471" s="19">
        <f t="shared" ca="1" si="1650"/>
        <v>1499168.538521081</v>
      </c>
      <c r="N3471" s="19">
        <f t="shared" ca="1" si="1650"/>
        <v>1090278.3287131249</v>
      </c>
      <c r="O3471" s="19">
        <f t="shared" ca="1" si="1650"/>
        <v>387686.90460048732</v>
      </c>
      <c r="P3471" s="19">
        <f t="shared" ca="1" si="1650"/>
        <v>62083.700280280915</v>
      </c>
      <c r="Q3471" s="19">
        <f t="shared" ca="1" si="1650"/>
        <v>0</v>
      </c>
      <c r="R3471" s="19">
        <f t="shared" ca="1" si="1650"/>
        <v>1540048.9335938971</v>
      </c>
      <c r="S3471" s="19">
        <f t="shared" ca="1" si="1650"/>
        <v>31122.497026225101</v>
      </c>
      <c r="T3471" s="19">
        <f t="shared" ca="1" si="1650"/>
        <v>1713041.2904451701</v>
      </c>
      <c r="U3471" s="19">
        <f t="shared" ca="1" si="1650"/>
        <v>1323871.4169362234</v>
      </c>
      <c r="V3471" s="19">
        <f t="shared" ca="1" si="1650"/>
        <v>357038.99749654549</v>
      </c>
      <c r="W3471" s="19">
        <f t="shared" ca="1" si="1650"/>
        <v>3425074.2019041483</v>
      </c>
      <c r="X3471" s="19">
        <f t="shared" ca="1" si="1650"/>
        <v>319010.51225059497</v>
      </c>
      <c r="Y3471" s="19">
        <f t="shared" ca="1" si="1650"/>
        <v>5269.2218409014968</v>
      </c>
      <c r="Z3471" s="19">
        <f t="shared" ca="1" si="1650"/>
        <v>324279.73409149685</v>
      </c>
      <c r="AA3471" s="19">
        <f t="shared" ca="1" si="1650"/>
        <v>250.85879068328563</v>
      </c>
      <c r="AB3471" s="19">
        <f t="shared" ca="1" si="1650"/>
        <v>46241.736106926401</v>
      </c>
      <c r="AC3471" s="19">
        <f t="shared" ca="1" si="1650"/>
        <v>23540.852346642605</v>
      </c>
    </row>
    <row r="3472" spans="2:29" hidden="1" outlineLevel="1">
      <c r="F3472" s="42"/>
      <c r="G3472" s="17" t="str">
        <f>$G$14</f>
        <v>CUSTOMER</v>
      </c>
      <c r="H3472" s="19">
        <f t="shared" ref="H3472:AC3472" ca="1" si="1651">+H3370+H2620</f>
        <v>11357491.657003043</v>
      </c>
      <c r="I3472" s="19">
        <f t="shared" ca="1" si="1651"/>
        <v>319443.50225690193</v>
      </c>
      <c r="J3472" s="19">
        <f t="shared" ca="1" si="1651"/>
        <v>6976623.0885492153</v>
      </c>
      <c r="K3472" s="19">
        <f t="shared" ca="1" si="1651"/>
        <v>76335.759209192533</v>
      </c>
      <c r="L3472" s="19">
        <f t="shared" ca="1" si="1651"/>
        <v>5465.1372539956774</v>
      </c>
      <c r="M3472" s="19">
        <f t="shared" ca="1" si="1651"/>
        <v>7058423.9850124046</v>
      </c>
      <c r="N3472" s="19">
        <f t="shared" ca="1" si="1651"/>
        <v>236478.37689426148</v>
      </c>
      <c r="O3472" s="19">
        <f t="shared" ca="1" si="1651"/>
        <v>83119.447637974081</v>
      </c>
      <c r="P3472" s="19">
        <f t="shared" ca="1" si="1651"/>
        <v>3124.8052782037403</v>
      </c>
      <c r="Q3472" s="19">
        <f t="shared" ca="1" si="1651"/>
        <v>0</v>
      </c>
      <c r="R3472" s="19">
        <f t="shared" ca="1" si="1651"/>
        <v>322722.62981043942</v>
      </c>
      <c r="S3472" s="19">
        <f t="shared" ca="1" si="1651"/>
        <v>1661.5237760015243</v>
      </c>
      <c r="T3472" s="19">
        <f t="shared" ca="1" si="1651"/>
        <v>50953.781956581137</v>
      </c>
      <c r="U3472" s="19">
        <f t="shared" ca="1" si="1651"/>
        <v>1560.4281798254378</v>
      </c>
      <c r="V3472" s="19">
        <f t="shared" ca="1" si="1651"/>
        <v>8460.6702806737921</v>
      </c>
      <c r="W3472" s="19">
        <f t="shared" ca="1" si="1651"/>
        <v>62636.404193081908</v>
      </c>
      <c r="X3472" s="19">
        <f t="shared" ca="1" si="1651"/>
        <v>95287.147447584066</v>
      </c>
      <c r="Y3472" s="19">
        <f t="shared" ca="1" si="1651"/>
        <v>939.46551812746702</v>
      </c>
      <c r="Z3472" s="19">
        <f t="shared" ca="1" si="1651"/>
        <v>96226.612965711538</v>
      </c>
      <c r="AA3472" s="19">
        <f t="shared" ca="1" si="1651"/>
        <v>7956.6298784348392</v>
      </c>
      <c r="AB3472" s="19">
        <f t="shared" ca="1" si="1651"/>
        <v>2890864.0104363617</v>
      </c>
      <c r="AC3472" s="19">
        <f t="shared" ca="1" si="1651"/>
        <v>599217.88244971016</v>
      </c>
    </row>
    <row r="3473" spans="4:29" collapsed="1">
      <c r="D3473" s="17" t="s">
        <v>348</v>
      </c>
      <c r="E3473" s="19">
        <f>+E3371+E2621</f>
        <v>63345465</v>
      </c>
      <c r="F3473" s="42"/>
      <c r="G3473" s="17" t="str">
        <f>$G$15</f>
        <v>TOTAL</v>
      </c>
      <c r="H3473" s="19">
        <f t="shared" ref="H3473:AC3473" ca="1" si="1652">+H3371+H2621</f>
        <v>63345464.999999925</v>
      </c>
      <c r="I3473" s="19">
        <f t="shared" ca="1" si="1652"/>
        <v>4780824.1093923114</v>
      </c>
      <c r="J3473" s="19">
        <f t="shared" ca="1" si="1652"/>
        <v>20941823.85525018</v>
      </c>
      <c r="K3473" s="19">
        <f t="shared" ca="1" si="1652"/>
        <v>233859.78594861529</v>
      </c>
      <c r="L3473" s="19">
        <f t="shared" ca="1" si="1652"/>
        <v>11790.372280560789</v>
      </c>
      <c r="M3473" s="19">
        <f t="shared" ca="1" si="1652"/>
        <v>21187474.013479359</v>
      </c>
      <c r="N3473" s="19">
        <f t="shared" ca="1" si="1652"/>
        <v>11559136.199048491</v>
      </c>
      <c r="O3473" s="19">
        <f t="shared" ca="1" si="1652"/>
        <v>3446362.2901487257</v>
      </c>
      <c r="P3473" s="19">
        <f t="shared" ca="1" si="1652"/>
        <v>113988.10550787533</v>
      </c>
      <c r="Q3473" s="19">
        <f t="shared" ca="1" si="1652"/>
        <v>0</v>
      </c>
      <c r="R3473" s="19">
        <f t="shared" ca="1" si="1652"/>
        <v>15119486.594705107</v>
      </c>
      <c r="S3473" s="19">
        <f t="shared" ca="1" si="1652"/>
        <v>362860.93079423218</v>
      </c>
      <c r="T3473" s="19">
        <f t="shared" ca="1" si="1652"/>
        <v>8911118.1613930408</v>
      </c>
      <c r="U3473" s="19">
        <f t="shared" ca="1" si="1652"/>
        <v>2828681.6963594807</v>
      </c>
      <c r="V3473" s="19">
        <f t="shared" ca="1" si="1652"/>
        <v>2045492.6376802912</v>
      </c>
      <c r="W3473" s="19">
        <f t="shared" ca="1" si="1652"/>
        <v>14148153.426227054</v>
      </c>
      <c r="X3473" s="19">
        <f t="shared" ca="1" si="1652"/>
        <v>4029325.1392566049</v>
      </c>
      <c r="Y3473" s="19">
        <f t="shared" ca="1" si="1652"/>
        <v>60994.23352157398</v>
      </c>
      <c r="Z3473" s="19">
        <f t="shared" ca="1" si="1652"/>
        <v>4090319.3727781801</v>
      </c>
      <c r="AA3473" s="19">
        <f t="shared" ca="1" si="1652"/>
        <v>69892.251515609401</v>
      </c>
      <c r="AB3473" s="19">
        <f t="shared" ca="1" si="1652"/>
        <v>3221156.8644454884</v>
      </c>
      <c r="AC3473" s="19">
        <f t="shared" ca="1" si="1652"/>
        <v>728158.36745692184</v>
      </c>
    </row>
    <row r="3474" spans="4:29" hidden="1" outlineLevel="1">
      <c r="F3474" s="42" t="str">
        <f>F3481</f>
        <v>RB_GUP</v>
      </c>
      <c r="G3474" s="17" t="str">
        <f>$G$8</f>
        <v>PRODUCTION</v>
      </c>
      <c r="H3474" s="21">
        <f t="shared" ref="H3474:H3481" ca="1" si="1653">SUBTOTAL(9,I3474:AC3474)</f>
        <v>-6587119.1981181009</v>
      </c>
      <c r="I3474" s="22">
        <f ca="1">VLOOKUP(CONCATENATE($F3474," ",$G3474),AllocFactorMatrix,(I$4+1),FALSE)*$E3481</f>
        <v>-3265950.1519074934</v>
      </c>
      <c r="J3474" s="22">
        <f ca="1">VLOOKUP(CONCATENATE($F3474," ",$G3474),AllocFactorMatrix,(J$4+1),FALSE)*$E3481</f>
        <v>-816709.20238197572</v>
      </c>
      <c r="K3474" s="22">
        <f ca="1">VLOOKUP(CONCATENATE($F3474," ",$G3474),AllocFactorMatrix,(K$4+1),FALSE)*$E3481</f>
        <v>-10350.839954755886</v>
      </c>
      <c r="L3474" s="22">
        <f ca="1">VLOOKUP(CONCATENATE($F3474," ",$G3474),AllocFactorMatrix,(L$4+1),FALSE)*$E3481</f>
        <v>-518.0492508987769</v>
      </c>
      <c r="M3474" s="22">
        <f t="shared" ref="M3474:M3481" ca="1" si="1654">SUBTOTAL(9,J3474:L3474)</f>
        <v>-827578.09158763033</v>
      </c>
      <c r="N3474" s="22">
        <f ca="1">VLOOKUP(CONCATENATE($F3474," ",$G3474),AllocFactorMatrix,(N$4+1),FALSE)*$E3481</f>
        <v>-366414.7313553071</v>
      </c>
      <c r="O3474" s="22">
        <f ca="1">VLOOKUP(CONCATENATE($F3474," ",$G3474),AllocFactorMatrix,(O$4+1),FALSE)*$E3481</f>
        <v>-100425.79210167043</v>
      </c>
      <c r="P3474" s="22">
        <f ca="1">VLOOKUP(CONCATENATE($F3474," ",$G3474),AllocFactorMatrix,(P$4+1),FALSE)*$E3481</f>
        <v>-15980.837372589498</v>
      </c>
      <c r="Q3474" s="22">
        <f ca="1">VLOOKUP(CONCATENATE($F3474," ",$G3474),AllocFactorMatrix,(Q$4+1),FALSE)*$E3481</f>
        <v>0</v>
      </c>
      <c r="R3474" s="22">
        <f ca="1">SUBTOTAL(9,N3474:Q3474)</f>
        <v>-482821.36082956707</v>
      </c>
      <c r="S3474" s="22">
        <f ca="1">VLOOKUP(CONCATENATE($F3474," ",$G3474),AllocFactorMatrix,(S$4+1),FALSE)*$E3481</f>
        <v>-15839.171489343942</v>
      </c>
      <c r="T3474" s="22">
        <f ca="1">VLOOKUP(CONCATENATE($F3474," ",$G3474),AllocFactorMatrix,(T$4+1),FALSE)*$E3481</f>
        <v>-288245.90255221404</v>
      </c>
      <c r="U3474" s="22">
        <f ca="1">VLOOKUP(CONCATENATE($F3474," ",$G3474),AllocFactorMatrix,(U$4+1),FALSE)*$E3481</f>
        <v>-1404490.2310364703</v>
      </c>
      <c r="V3474" s="22">
        <f ca="1">VLOOKUP(CONCATENATE($F3474," ",$G3474),AllocFactorMatrix,(V$4+1),FALSE)*$E3481</f>
        <v>-178960.76580566808</v>
      </c>
      <c r="W3474" s="22">
        <f ca="1">SUBTOTAL(9,S3474:V3474)</f>
        <v>-1887536.0708836964</v>
      </c>
      <c r="X3474" s="22">
        <f ca="1">VLOOKUP(CONCATENATE($F3474," ",$G3474),AllocFactorMatrix,(X$4+1),FALSE)*$E3481</f>
        <v>-102478.38876649424</v>
      </c>
      <c r="Y3474" s="22">
        <f ca="1">VLOOKUP(CONCATENATE($F3474," ",$G3474),AllocFactorMatrix,(Y$4+1),FALSE)*$E3481</f>
        <v>-1926.346790786472</v>
      </c>
      <c r="Z3474" s="22">
        <f t="shared" ref="Z3474:Z3481" ca="1" si="1655">SUBTOTAL(9,X3474:Y3474)</f>
        <v>-104404.73555728071</v>
      </c>
      <c r="AA3474" s="22">
        <f ca="1">VLOOKUP(CONCATENATE($F3474," ",$G3474),AllocFactorMatrix,(AA$4+1),FALSE)*$E3481</f>
        <v>-1490.2952871559066</v>
      </c>
      <c r="AB3474" s="22">
        <f ca="1">VLOOKUP(CONCATENATE($F3474," ",$G3474),AllocFactorMatrix,(AB$4+1),FALSE)*$E3481</f>
        <v>-14004.758312665346</v>
      </c>
      <c r="AC3474" s="22">
        <f ca="1">VLOOKUP(CONCATENATE($F3474," ",$G3474),AllocFactorMatrix,(AC$4+1),FALSE)*$E3481</f>
        <v>-3333.7337526124097</v>
      </c>
    </row>
    <row r="3475" spans="4:29" hidden="1" outlineLevel="1">
      <c r="F3475" s="42" t="str">
        <f>F3481</f>
        <v>RB_GUP</v>
      </c>
      <c r="G3475" s="17" t="str">
        <f>$G$9</f>
        <v>BULKTRAN</v>
      </c>
      <c r="H3475" s="21">
        <f t="shared" ca="1" si="1653"/>
        <v>-4222049.7458018912</v>
      </c>
      <c r="I3475" s="22">
        <f ca="1">VLOOKUP(CONCATENATE($F3475," ",$G3475),AllocFactorMatrix,(I$4+1),FALSE)*$E3481</f>
        <v>-2093328.4481328526</v>
      </c>
      <c r="J3475" s="22">
        <f ca="1">VLOOKUP(CONCATENATE($F3475," ",$G3475),AllocFactorMatrix,(J$4+1),FALSE)*$E3481</f>
        <v>-523474.18903486838</v>
      </c>
      <c r="K3475" s="22">
        <f ca="1">VLOOKUP(CONCATENATE($F3475," ",$G3475),AllocFactorMatrix,(K$4+1),FALSE)*$E3481</f>
        <v>-6634.4269604683113</v>
      </c>
      <c r="L3475" s="22">
        <f ca="1">VLOOKUP(CONCATENATE($F3475," ",$G3475),AllocFactorMatrix,(L$4+1),FALSE)*$E3481</f>
        <v>-332.04647468576542</v>
      </c>
      <c r="M3475" s="22">
        <f t="shared" ca="1" si="1654"/>
        <v>-530440.66247002245</v>
      </c>
      <c r="N3475" s="22">
        <f ca="1">VLOOKUP(CONCATENATE($F3475," ",$G3475),AllocFactorMatrix,(N$4+1),FALSE)*$E3481</f>
        <v>-234855.50767302301</v>
      </c>
      <c r="O3475" s="22">
        <f ca="1">VLOOKUP(CONCATENATE($F3475," ",$G3475),AllocFactorMatrix,(O$4+1),FALSE)*$E3481</f>
        <v>-64368.455657512037</v>
      </c>
      <c r="P3475" s="22">
        <f ca="1">VLOOKUP(CONCATENATE($F3475," ",$G3475),AllocFactorMatrix,(P$4+1),FALSE)*$E3481</f>
        <v>-10243.004314529358</v>
      </c>
      <c r="Q3475" s="22">
        <f ca="1">VLOOKUP(CONCATENATE($F3475," ",$G3475),AllocFactorMatrix,(Q$4+1),FALSE)*$E3481</f>
        <v>0</v>
      </c>
      <c r="R3475" s="22">
        <f t="shared" ref="R3475:R3481" ca="1" si="1656">SUBTOTAL(9,N3475:Q3475)</f>
        <v>-309466.9676450644</v>
      </c>
      <c r="S3475" s="22">
        <f ca="1">VLOOKUP(CONCATENATE($F3475," ",$G3475),AllocFactorMatrix,(S$4+1),FALSE)*$E3481</f>
        <v>-10152.202798972055</v>
      </c>
      <c r="T3475" s="22">
        <f ca="1">VLOOKUP(CONCATENATE($F3475," ",$G3475),AllocFactorMatrix,(T$4+1),FALSE)*$E3481</f>
        <v>-184752.7732527898</v>
      </c>
      <c r="U3475" s="22">
        <f ca="1">VLOOKUP(CONCATENATE($F3475," ",$G3475),AllocFactorMatrix,(U$4+1),FALSE)*$E3481</f>
        <v>-900215.62455145514</v>
      </c>
      <c r="V3475" s="22">
        <f ca="1">VLOOKUP(CONCATENATE($F3475," ",$G3475),AllocFactorMatrix,(V$4+1),FALSE)*$E3481</f>
        <v>-114705.87263612864</v>
      </c>
      <c r="W3475" s="22">
        <f t="shared" ref="W3475:W3481" ca="1" si="1657">SUBTOTAL(9,S3475:V3475)</f>
        <v>-1209826.4732393457</v>
      </c>
      <c r="X3475" s="22">
        <f ca="1">VLOOKUP(CONCATENATE($F3475," ",$G3475),AllocFactorMatrix,(X$4+1),FALSE)*$E3481</f>
        <v>-65684.078612904879</v>
      </c>
      <c r="Y3475" s="22">
        <f ca="1">VLOOKUP(CONCATENATE($F3475," ",$G3475),AllocFactorMatrix,(Y$4+1),FALSE)*$E3481</f>
        <v>-1234.7024144773177</v>
      </c>
      <c r="Z3475" s="22">
        <f t="shared" ca="1" si="1655"/>
        <v>-66918.781027382196</v>
      </c>
      <c r="AA3475" s="22">
        <f ca="1">VLOOKUP(CONCATENATE($F3475," ",$G3475),AllocFactorMatrix,(AA$4+1),FALSE)*$E3481</f>
        <v>-955.21284025101136</v>
      </c>
      <c r="AB3475" s="22">
        <f ca="1">VLOOKUP(CONCATENATE($F3475," ",$G3475),AllocFactorMatrix,(AB$4+1),FALSE)*$E3481</f>
        <v>-8976.4257326477964</v>
      </c>
      <c r="AC3475" s="22">
        <f ca="1">VLOOKUP(CONCATENATE($F3475," ",$G3475),AllocFactorMatrix,(AC$4+1),FALSE)*$E3481</f>
        <v>-2136.7747143257416</v>
      </c>
    </row>
    <row r="3476" spans="4:29" hidden="1" outlineLevel="1">
      <c r="F3476" s="42" t="str">
        <f>F3481</f>
        <v>RB_GUP</v>
      </c>
      <c r="G3476" s="17" t="str">
        <f>$G$10</f>
        <v>SUBTRAN</v>
      </c>
      <c r="H3476" s="21">
        <f t="shared" ca="1" si="1653"/>
        <v>-1337589.3153673662</v>
      </c>
      <c r="I3476" s="22">
        <f ca="1">VLOOKUP(CONCATENATE($F3476," ",$G3476),AllocFactorMatrix,(I$4+1),FALSE)*$E3481</f>
        <v>-645470.08111887868</v>
      </c>
      <c r="J3476" s="22">
        <f ca="1">VLOOKUP(CONCATENATE($F3476," ",$G3476),AllocFactorMatrix,(J$4+1),FALSE)*$E3481</f>
        <v>-161040.54145320697</v>
      </c>
      <c r="K3476" s="22">
        <f ca="1">VLOOKUP(CONCATENATE($F3476," ",$G3476),AllocFactorMatrix,(K$4+1),FALSE)*$E3481</f>
        <v>-2045.3102404598403</v>
      </c>
      <c r="L3476" s="22">
        <f ca="1">VLOOKUP(CONCATENATE($F3476," ",$G3476),AllocFactorMatrix,(L$4+1),FALSE)*$E3481</f>
        <v>-131.85793698723265</v>
      </c>
      <c r="M3476" s="22">
        <f t="shared" ca="1" si="1654"/>
        <v>-163217.70963065405</v>
      </c>
      <c r="N3476" s="22">
        <f ca="1">VLOOKUP(CONCATENATE($F3476," ",$G3476),AllocFactorMatrix,(N$4+1),FALSE)*$E3481</f>
        <v>-71515.25115639389</v>
      </c>
      <c r="O3476" s="22">
        <f ca="1">VLOOKUP(CONCATENATE($F3476," ",$G3476),AllocFactorMatrix,(O$4+1),FALSE)*$E3481</f>
        <v>-19632.787861297671</v>
      </c>
      <c r="P3476" s="22">
        <f ca="1">VLOOKUP(CONCATENATE($F3476," ",$G3476),AllocFactorMatrix,(P$4+1),FALSE)*$E3481</f>
        <v>-3946.3357361486978</v>
      </c>
      <c r="Q3476" s="22">
        <f ca="1">VLOOKUP(CONCATENATE($F3476," ",$G3476),AllocFactorMatrix,(Q$4+1),FALSE)*$E3481</f>
        <v>0</v>
      </c>
      <c r="R3476" s="22">
        <f t="shared" ca="1" si="1656"/>
        <v>-95094.374753840268</v>
      </c>
      <c r="S3476" s="22">
        <f ca="1">VLOOKUP(CONCATENATE($F3476," ",$G3476),AllocFactorMatrix,(S$4+1),FALSE)*$E3481</f>
        <v>-3030.5984122461246</v>
      </c>
      <c r="T3476" s="22">
        <f ca="1">VLOOKUP(CONCATENATE($F3476," ",$G3476),AllocFactorMatrix,(T$4+1),FALSE)*$E3481</f>
        <v>-56778.715729515861</v>
      </c>
      <c r="U3476" s="22">
        <f ca="1">VLOOKUP(CONCATENATE($F3476," ",$G3476),AllocFactorMatrix,(U$4+1),FALSE)*$E3481</f>
        <v>-352846.98814106866</v>
      </c>
      <c r="V3476" s="22">
        <f ca="1">VLOOKUP(CONCATENATE($F3476," ",$G3476),AllocFactorMatrix,(V$4+1),FALSE)*$E3481</f>
        <v>0</v>
      </c>
      <c r="W3476" s="22">
        <f t="shared" ca="1" si="1657"/>
        <v>-412656.30228283064</v>
      </c>
      <c r="X3476" s="22">
        <f ca="1">VLOOKUP(CONCATENATE($F3476," ",$G3476),AllocFactorMatrix,(X$4+1),FALSE)*$E3481</f>
        <v>-20059.071443417444</v>
      </c>
      <c r="Y3476" s="22">
        <f ca="1">VLOOKUP(CONCATENATE($F3476," ",$G3476),AllocFactorMatrix,(Y$4+1),FALSE)*$E3481</f>
        <v>-384.76960526141539</v>
      </c>
      <c r="Z3476" s="22">
        <f t="shared" ca="1" si="1655"/>
        <v>-20443.84104867886</v>
      </c>
      <c r="AA3476" s="22">
        <f ca="1">VLOOKUP(CONCATENATE($F3476," ",$G3476),AllocFactorMatrix,(AA$4+1),FALSE)*$E3481</f>
        <v>-292.65912023831891</v>
      </c>
      <c r="AB3476" s="22">
        <f ca="1">VLOOKUP(CONCATENATE($F3476," ",$G3476),AllocFactorMatrix,(AB$4+1),FALSE)*$E3481</f>
        <v>-334.84658074425602</v>
      </c>
      <c r="AC3476" s="22">
        <f ca="1">VLOOKUP(CONCATENATE($F3476," ",$G3476),AllocFactorMatrix,(AC$4+1),FALSE)*$E3481</f>
        <v>-79.500831500783633</v>
      </c>
    </row>
    <row r="3477" spans="4:29" hidden="1" outlineLevel="1">
      <c r="F3477" s="42" t="str">
        <f>F3481</f>
        <v>RB_GUP</v>
      </c>
      <c r="G3477" s="17" t="str">
        <f>$G$11</f>
        <v>DISTPRI</v>
      </c>
      <c r="H3477" s="21">
        <f t="shared" ca="1" si="1653"/>
        <v>-1982899.2707408289</v>
      </c>
      <c r="I3477" s="22">
        <f ca="1">VLOOKUP(CONCATENATE($F3477," ",$G3477),AllocFactorMatrix,(I$4+1),FALSE)*$E3481</f>
        <v>-1311528.9734734425</v>
      </c>
      <c r="J3477" s="22">
        <f ca="1">VLOOKUP(CONCATENATE($F3477," ",$G3477),AllocFactorMatrix,(J$4+1),FALSE)*$E3481</f>
        <v>-325467.16694427322</v>
      </c>
      <c r="K3477" s="22">
        <f ca="1">VLOOKUP(CONCATENATE($F3477," ",$G3477),AllocFactorMatrix,(K$4+1),FALSE)*$E3481</f>
        <v>-4132.0995971993943</v>
      </c>
      <c r="L3477" s="22">
        <f ca="1">VLOOKUP(CONCATENATE($F3477," ",$G3477),AllocFactorMatrix,(L$4+1),FALSE)*$E3481</f>
        <v>0</v>
      </c>
      <c r="M3477" s="22">
        <f t="shared" ca="1" si="1654"/>
        <v>-329599.26654147264</v>
      </c>
      <c r="N3477" s="22">
        <f ca="1">VLOOKUP(CONCATENATE($F3477," ",$G3477),AllocFactorMatrix,(N$4+1),FALSE)*$E3481</f>
        <v>-142064.26345749866</v>
      </c>
      <c r="O3477" s="22">
        <f ca="1">VLOOKUP(CONCATENATE($F3477," ",$G3477),AllocFactorMatrix,(O$4+1),FALSE)*$E3481</f>
        <v>-39066.64853143994</v>
      </c>
      <c r="P3477" s="22">
        <f ca="1">VLOOKUP(CONCATENATE($F3477," ",$G3477),AllocFactorMatrix,(P$4+1),FALSE)*$E3481</f>
        <v>0</v>
      </c>
      <c r="Q3477" s="22">
        <f ca="1">VLOOKUP(CONCATENATE($F3477," ",$G3477),AllocFactorMatrix,(Q$4+1),FALSE)*$E3481</f>
        <v>0</v>
      </c>
      <c r="R3477" s="22">
        <f t="shared" ca="1" si="1656"/>
        <v>-181130.91198893861</v>
      </c>
      <c r="S3477" s="22">
        <f ca="1">VLOOKUP(CONCATENATE($F3477," ",$G3477),AllocFactorMatrix,(S$4+1),FALSE)*$E3481</f>
        <v>-6087.4002151563018</v>
      </c>
      <c r="T3477" s="22">
        <f ca="1">VLOOKUP(CONCATENATE($F3477," ",$G3477),AllocFactorMatrix,(T$4+1),FALSE)*$E3481</f>
        <v>-112432.83687232193</v>
      </c>
      <c r="U3477" s="22">
        <f ca="1">VLOOKUP(CONCATENATE($F3477," ",$G3477),AllocFactorMatrix,(U$4+1),FALSE)*$E3481</f>
        <v>0</v>
      </c>
      <c r="V3477" s="22">
        <f ca="1">VLOOKUP(CONCATENATE($F3477," ",$G3477),AllocFactorMatrix,(V$4+1),FALSE)*$E3481</f>
        <v>0</v>
      </c>
      <c r="W3477" s="22">
        <f t="shared" ca="1" si="1657"/>
        <v>-118520.23708747824</v>
      </c>
      <c r="X3477" s="22">
        <f ca="1">VLOOKUP(CONCATENATE($F3477," ",$G3477),AllocFactorMatrix,(X$4+1),FALSE)*$E3481</f>
        <v>-39932.197614475866</v>
      </c>
      <c r="Y3477" s="22">
        <f ca="1">VLOOKUP(CONCATENATE($F3477," ",$G3477),AllocFactorMatrix,(Y$4+1),FALSE)*$E3481</f>
        <v>-766.93527645507288</v>
      </c>
      <c r="Z3477" s="22">
        <f t="shared" ca="1" si="1655"/>
        <v>-40699.132890930938</v>
      </c>
      <c r="AA3477" s="22">
        <f ca="1">VLOOKUP(CONCATENATE($F3477," ",$G3477),AllocFactorMatrix,(AA$4+1),FALSE)*$E3481</f>
        <v>-586.13268605438077</v>
      </c>
      <c r="AB3477" s="22">
        <f ca="1">VLOOKUP(CONCATENATE($F3477," ",$G3477),AllocFactorMatrix,(AB$4+1),FALSE)*$E3481</f>
        <v>-674.47882450900522</v>
      </c>
      <c r="AC3477" s="22">
        <f ca="1">VLOOKUP(CONCATENATE($F3477," ",$G3477),AllocFactorMatrix,(AC$4+1),FALSE)*$E3481</f>
        <v>-160.13724800238245</v>
      </c>
    </row>
    <row r="3478" spans="4:29" hidden="1" outlineLevel="1">
      <c r="F3478" s="42" t="str">
        <f>F3481</f>
        <v>RB_GUP</v>
      </c>
      <c r="G3478" s="17" t="str">
        <f>$G$12</f>
        <v>DISTSEC</v>
      </c>
      <c r="H3478" s="21">
        <f t="shared" ca="1" si="1653"/>
        <v>-657639.25226071163</v>
      </c>
      <c r="I3478" s="22">
        <f ca="1">VLOOKUP(CONCATENATE($F3478," ",$G3478),AllocFactorMatrix,(I$4+1),FALSE)*$E3481</f>
        <v>-500054.70792997332</v>
      </c>
      <c r="J3478" s="22">
        <f ca="1">VLOOKUP(CONCATENATE($F3478," ",$G3478),AllocFactorMatrix,(J$4+1),FALSE)*$E3481</f>
        <v>-100932.48286172438</v>
      </c>
      <c r="K3478" s="22">
        <f ca="1">VLOOKUP(CONCATENATE($F3478," ",$G3478),AllocFactorMatrix,(K$4+1),FALSE)*$E3481</f>
        <v>0</v>
      </c>
      <c r="L3478" s="22">
        <f ca="1">VLOOKUP(CONCATENATE($F3478," ",$G3478),AllocFactorMatrix,(L$4+1),FALSE)*$E3481</f>
        <v>0</v>
      </c>
      <c r="M3478" s="22">
        <f t="shared" ca="1" si="1654"/>
        <v>-100932.48286172438</v>
      </c>
      <c r="N3478" s="22">
        <f ca="1">VLOOKUP(CONCATENATE($F3478," ",$G3478),AllocFactorMatrix,(N$4+1),FALSE)*$E3481</f>
        <v>-38659.189951105785</v>
      </c>
      <c r="O3478" s="22">
        <f ca="1">VLOOKUP(CONCATENATE($F3478," ",$G3478),AllocFactorMatrix,(O$4+1),FALSE)*$E3481</f>
        <v>0</v>
      </c>
      <c r="P3478" s="22">
        <f ca="1">VLOOKUP(CONCATENATE($F3478," ",$G3478),AllocFactorMatrix,(P$4+1),FALSE)*$E3481</f>
        <v>0</v>
      </c>
      <c r="Q3478" s="22">
        <f ca="1">VLOOKUP(CONCATENATE($F3478," ",$G3478),AllocFactorMatrix,(Q$4+1),FALSE)*$E3481</f>
        <v>0</v>
      </c>
      <c r="R3478" s="22">
        <f t="shared" ca="1" si="1656"/>
        <v>-38659.189951105785</v>
      </c>
      <c r="S3478" s="22">
        <f ca="1">VLOOKUP(CONCATENATE($F3478," ",$G3478),AllocFactorMatrix,(S$4+1),FALSE)*$E3481</f>
        <v>-1357.7918689489977</v>
      </c>
      <c r="T3478" s="22">
        <f ca="1">VLOOKUP(CONCATENATE($F3478," ",$G3478),AllocFactorMatrix,(T$4+1),FALSE)*$E3481</f>
        <v>0</v>
      </c>
      <c r="U3478" s="22">
        <f ca="1">VLOOKUP(CONCATENATE($F3478," ",$G3478),AllocFactorMatrix,(U$4+1),FALSE)*$E3481</f>
        <v>0</v>
      </c>
      <c r="V3478" s="22">
        <f ca="1">VLOOKUP(CONCATENATE($F3478," ",$G3478),AllocFactorMatrix,(V$4+1),FALSE)*$E3481</f>
        <v>0</v>
      </c>
      <c r="W3478" s="22">
        <f t="shared" ca="1" si="1657"/>
        <v>-1357.7918689489977</v>
      </c>
      <c r="X3478" s="22">
        <f ca="1">VLOOKUP(CONCATENATE($F3478," ",$G3478),AllocFactorMatrix,(X$4+1),FALSE)*$E3481</f>
        <v>-11213.773982709847</v>
      </c>
      <c r="Y3478" s="22">
        <f ca="1">VLOOKUP(CONCATENATE($F3478," ",$G3478),AllocFactorMatrix,(Y$4+1),FALSE)*$E3481</f>
        <v>0</v>
      </c>
      <c r="Z3478" s="22">
        <f t="shared" ca="1" si="1655"/>
        <v>-11213.773982709847</v>
      </c>
      <c r="AA3478" s="22">
        <f ca="1">VLOOKUP(CONCATENATE($F3478," ",$G3478),AllocFactorMatrix,(AA$4+1),FALSE)*$E3481</f>
        <v>-144.3410306376947</v>
      </c>
      <c r="AB3478" s="22">
        <f ca="1">VLOOKUP(CONCATENATE($F3478," ",$G3478),AllocFactorMatrix,(AB$4+1),FALSE)*$E3481</f>
        <v>-4297.5076419986926</v>
      </c>
      <c r="AC3478" s="22">
        <f ca="1">VLOOKUP(CONCATENATE($F3478," ",$G3478),AllocFactorMatrix,(AC$4+1),FALSE)*$E3481</f>
        <v>-979.45699361292827</v>
      </c>
    </row>
    <row r="3479" spans="4:29" hidden="1" outlineLevel="1">
      <c r="F3479" s="42" t="str">
        <f>F3481</f>
        <v>RB_GUP</v>
      </c>
      <c r="G3479" s="17" t="str">
        <f>$G$13</f>
        <v>ENERGY</v>
      </c>
      <c r="H3479" s="21">
        <f t="shared" ca="1" si="1653"/>
        <v>-197436.51109034053</v>
      </c>
      <c r="I3479" s="22">
        <f ca="1">VLOOKUP(CONCATENATE($F3479," ",$G3479),AllocFactorMatrix,(I$4+1),FALSE)*$E3481</f>
        <v>-72541.855027415499</v>
      </c>
      <c r="J3479" s="22">
        <f ca="1">VLOOKUP(CONCATENATE($F3479," ",$G3479),AllocFactorMatrix,(J$4+1),FALSE)*$E3481</f>
        <v>-22915.131586350966</v>
      </c>
      <c r="K3479" s="22">
        <f ca="1">VLOOKUP(CONCATENATE($F3479," ",$G3479),AllocFactorMatrix,(K$4+1),FALSE)*$E3481</f>
        <v>-286.17695233227118</v>
      </c>
      <c r="L3479" s="22">
        <f ca="1">VLOOKUP(CONCATENATE($F3479," ",$G3479),AllocFactorMatrix,(L$4+1),FALSE)*$E3481</f>
        <v>-14.497074548461971</v>
      </c>
      <c r="M3479" s="22">
        <f t="shared" ca="1" si="1654"/>
        <v>-23215.8056132317</v>
      </c>
      <c r="N3479" s="22">
        <f ca="1">VLOOKUP(CONCATENATE($F3479," ",$G3479),AllocFactorMatrix,(N$4+1),FALSE)*$E3481</f>
        <v>-11609.821768622151</v>
      </c>
      <c r="O3479" s="22">
        <f ca="1">VLOOKUP(CONCATENATE($F3479," ",$G3479),AllocFactorMatrix,(O$4+1),FALSE)*$E3481</f>
        <v>-3132.0243478939165</v>
      </c>
      <c r="P3479" s="22">
        <f ca="1">VLOOKUP(CONCATENATE($F3479," ",$G3479),AllocFactorMatrix,(P$4+1),FALSE)*$E3481</f>
        <v>-488.05853032391531</v>
      </c>
      <c r="Q3479" s="22">
        <f ca="1">VLOOKUP(CONCATENATE($F3479," ",$G3479),AllocFactorMatrix,(Q$4+1),FALSE)*$E3481</f>
        <v>0</v>
      </c>
      <c r="R3479" s="22">
        <f t="shared" ca="1" si="1656"/>
        <v>-15229.904646839981</v>
      </c>
      <c r="S3479" s="22">
        <f ca="1">VLOOKUP(CONCATENATE($F3479," ",$G3479),AllocFactorMatrix,(S$4+1),FALSE)*$E3481</f>
        <v>-584.69191315363253</v>
      </c>
      <c r="T3479" s="22">
        <f ca="1">VLOOKUP(CONCATENATE($F3479," ",$G3479),AllocFactorMatrix,(T$4+1),FALSE)*$E3481</f>
        <v>-11557.198589561425</v>
      </c>
      <c r="U3479" s="22">
        <f ca="1">VLOOKUP(CONCATENATE($F3479," ",$G3479),AllocFactorMatrix,(U$4+1),FALSE)*$E3481</f>
        <v>-60757.414789763614</v>
      </c>
      <c r="V3479" s="22">
        <f ca="1">VLOOKUP(CONCATENATE($F3479," ",$G3479),AllocFactorMatrix,(V$4+1),FALSE)*$E3481</f>
        <v>-8495.8816621709939</v>
      </c>
      <c r="W3479" s="22">
        <f t="shared" ca="1" si="1657"/>
        <v>-81395.186954649675</v>
      </c>
      <c r="X3479" s="22">
        <f ca="1">VLOOKUP(CONCATENATE($F3479," ",$G3479),AllocFactorMatrix,(X$4+1),FALSE)*$E3481</f>
        <v>-3264.1899407011101</v>
      </c>
      <c r="Y3479" s="22">
        <f ca="1">VLOOKUP(CONCATENATE($F3479," ",$G3479),AllocFactorMatrix,(Y$4+1),FALSE)*$E3481</f>
        <v>-61.72309668489568</v>
      </c>
      <c r="Z3479" s="22">
        <f t="shared" ca="1" si="1655"/>
        <v>-3325.9130373860057</v>
      </c>
      <c r="AA3479" s="22">
        <f ca="1">VLOOKUP(CONCATENATE($F3479," ",$G3479),AllocFactorMatrix,(AA$4+1),FALSE)*$E3481</f>
        <v>-61.567251702071417</v>
      </c>
      <c r="AB3479" s="22">
        <f ca="1">VLOOKUP(CONCATENATE($F3479," ",$G3479),AllocFactorMatrix,(AB$4+1),FALSE)*$E3481</f>
        <v>-1349.8267789065478</v>
      </c>
      <c r="AC3479" s="22">
        <f ca="1">VLOOKUP(CONCATENATE($F3479," ",$G3479),AllocFactorMatrix,(AC$4+1),FALSE)*$E3481</f>
        <v>-316.45178020911897</v>
      </c>
    </row>
    <row r="3480" spans="4:29" hidden="1" outlineLevel="1">
      <c r="F3480" s="42" t="str">
        <f>F3481</f>
        <v>RB_GUP</v>
      </c>
      <c r="G3480" s="17" t="str">
        <f>$G$14</f>
        <v>CUSTOMER</v>
      </c>
      <c r="H3480" s="21">
        <f t="shared" ca="1" si="1653"/>
        <v>-5307166.7066207603</v>
      </c>
      <c r="I3480" s="22">
        <f ca="1">VLOOKUP(CONCATENATE($F3480," ",$G3480),AllocFactorMatrix,(I$4+1),FALSE)*$E3481</f>
        <v>-3961180.3035622584</v>
      </c>
      <c r="J3480" s="22">
        <f ca="1">VLOOKUP(CONCATENATE($F3480," ",$G3480),AllocFactorMatrix,(J$4+1),FALSE)*$E3481</f>
        <v>-971658.20145329915</v>
      </c>
      <c r="K3480" s="22">
        <f ca="1">VLOOKUP(CONCATENATE($F3480," ",$G3480),AllocFactorMatrix,(K$4+1),FALSE)*$E3481</f>
        <v>-10755.785083469063</v>
      </c>
      <c r="L3480" s="22">
        <f ca="1">VLOOKUP(CONCATENATE($F3480," ",$G3480),AllocFactorMatrix,(L$4+1),FALSE)*$E3481</f>
        <v>-792.37330280301273</v>
      </c>
      <c r="M3480" s="22">
        <f t="shared" ca="1" si="1654"/>
        <v>-983206.35983957129</v>
      </c>
      <c r="N3480" s="22">
        <f ca="1">VLOOKUP(CONCATENATE($F3480," ",$G3480),AllocFactorMatrix,(N$4+1),FALSE)*$E3481</f>
        <v>-18025.23294169932</v>
      </c>
      <c r="O3480" s="22">
        <f ca="1">VLOOKUP(CONCATENATE($F3480," ",$G3480),AllocFactorMatrix,(O$4+1),FALSE)*$E3481</f>
        <v>-5670.1511399139799</v>
      </c>
      <c r="P3480" s="22">
        <f ca="1">VLOOKUP(CONCATENATE($F3480," ",$G3480),AllocFactorMatrix,(P$4+1),FALSE)*$E3481</f>
        <v>-2272.8501221179281</v>
      </c>
      <c r="Q3480" s="22">
        <f ca="1">VLOOKUP(CONCATENATE($F3480," ",$G3480),AllocFactorMatrix,(Q$4+1),FALSE)*$E3481</f>
        <v>0</v>
      </c>
      <c r="R3480" s="22">
        <f t="shared" ca="1" si="1656"/>
        <v>-25968.23420373123</v>
      </c>
      <c r="S3480" s="22">
        <f ca="1">VLOOKUP(CONCATENATE($F3480," ",$G3480),AllocFactorMatrix,(S$4+1),FALSE)*$E3481</f>
        <v>-167.41047580736182</v>
      </c>
      <c r="T3480" s="22">
        <f ca="1">VLOOKUP(CONCATENATE($F3480," ",$G3480),AllocFactorMatrix,(T$4+1),FALSE)*$E3481</f>
        <v>-4159.7297351370362</v>
      </c>
      <c r="U3480" s="22">
        <f ca="1">VLOOKUP(CONCATENATE($F3480," ",$G3480),AllocFactorMatrix,(U$4+1),FALSE)*$E3481</f>
        <v>-7533.0225460340616</v>
      </c>
      <c r="V3480" s="22">
        <f ca="1">VLOOKUP(CONCATENATE($F3480," ",$G3480),AllocFactorMatrix,(V$4+1),FALSE)*$E3481</f>
        <v>-1460.2664682576908</v>
      </c>
      <c r="W3480" s="22">
        <f t="shared" ca="1" si="1657"/>
        <v>-13320.42922523615</v>
      </c>
      <c r="X3480" s="22">
        <f ca="1">VLOOKUP(CONCATENATE($F3480," ",$G3480),AllocFactorMatrix,(X$4+1),FALSE)*$E3481</f>
        <v>-5770.6834108790672</v>
      </c>
      <c r="Y3480" s="22">
        <f ca="1">VLOOKUP(CONCATENATE($F3480," ",$G3480),AllocFactorMatrix,(Y$4+1),FALSE)*$E3481</f>
        <v>-67.361524052160121</v>
      </c>
      <c r="Z3480" s="22">
        <f t="shared" ca="1" si="1655"/>
        <v>-5838.0449349312275</v>
      </c>
      <c r="AA3480" s="22">
        <f ca="1">VLOOKUP(CONCATENATE($F3480," ",$G3480),AllocFactorMatrix,(AA$4+1),FALSE)*$E3481</f>
        <v>-412.83919350771475</v>
      </c>
      <c r="AB3480" s="22">
        <f ca="1">VLOOKUP(CONCATENATE($F3480," ",$G3480),AllocFactorMatrix,(AB$4+1),FALSE)*$E3481</f>
        <v>-279878.37248910766</v>
      </c>
      <c r="AC3480" s="22">
        <f ca="1">VLOOKUP(CONCATENATE($F3480," ",$G3480),AllocFactorMatrix,(AC$4+1),FALSE)*$E3481</f>
        <v>-37362.12317241561</v>
      </c>
    </row>
    <row r="3481" spans="4:29" collapsed="1">
      <c r="D3481" s="17" t="s">
        <v>673</v>
      </c>
      <c r="E3481" s="19">
        <v>-20291900</v>
      </c>
      <c r="F3481" s="42" t="s">
        <v>73</v>
      </c>
      <c r="G3481" s="17" t="str">
        <f>$G$15</f>
        <v>TOTAL</v>
      </c>
      <c r="H3481" s="21">
        <f t="shared" ca="1" si="1653"/>
        <v>-20291900</v>
      </c>
      <c r="I3481" s="22">
        <f ca="1">VLOOKUP(CONCATENATE($F3481," ",$G3481),AllocFactorMatrix,(I$4+1),FALSE)*$E3481</f>
        <v>-11850054.521152312</v>
      </c>
      <c r="J3481" s="22">
        <f ca="1">VLOOKUP(CONCATENATE($F3481," ",$G3481),AllocFactorMatrix,(J$4+1),FALSE)*$E3481</f>
        <v>-2922196.9157156986</v>
      </c>
      <c r="K3481" s="22">
        <f ca="1">VLOOKUP(CONCATENATE($F3481," ",$G3481),AllocFactorMatrix,(K$4+1),FALSE)*$E3481</f>
        <v>-34204.638788684766</v>
      </c>
      <c r="L3481" s="22">
        <f ca="1">VLOOKUP(CONCATENATE($F3481," ",$G3481),AllocFactorMatrix,(L$4+1),FALSE)*$E3481</f>
        <v>-1788.8240399232498</v>
      </c>
      <c r="M3481" s="22">
        <f t="shared" ca="1" si="1654"/>
        <v>-2958190.3785443064</v>
      </c>
      <c r="N3481" s="22">
        <f ca="1">VLOOKUP(CONCATENATE($F3481," ",$G3481),AllocFactorMatrix,(N$4+1),FALSE)*$E3481</f>
        <v>-883143.99830364971</v>
      </c>
      <c r="O3481" s="22">
        <f ca="1">VLOOKUP(CONCATENATE($F3481," ",$G3481),AllocFactorMatrix,(O$4+1),FALSE)*$E3481</f>
        <v>-232295.85963972798</v>
      </c>
      <c r="P3481" s="22">
        <f ca="1">VLOOKUP(CONCATENATE($F3481," ",$G3481),AllocFactorMatrix,(P$4+1),FALSE)*$E3481</f>
        <v>-32931.086075709398</v>
      </c>
      <c r="Q3481" s="22">
        <f ca="1">VLOOKUP(CONCATENATE($F3481," ",$G3481),AllocFactorMatrix,(Q$4+1),FALSE)*$E3481</f>
        <v>0</v>
      </c>
      <c r="R3481" s="22">
        <f t="shared" ca="1" si="1656"/>
        <v>-1148370.9440190871</v>
      </c>
      <c r="S3481" s="22">
        <f ca="1">VLOOKUP(CONCATENATE($F3481," ",$G3481),AllocFactorMatrix,(S$4+1),FALSE)*$E3481</f>
        <v>-37219.267173628417</v>
      </c>
      <c r="T3481" s="22">
        <f ca="1">VLOOKUP(CONCATENATE($F3481," ",$G3481),AllocFactorMatrix,(T$4+1),FALSE)*$E3481</f>
        <v>-657927.1567315401</v>
      </c>
      <c r="U3481" s="22">
        <f ca="1">VLOOKUP(CONCATENATE($F3481," ",$G3481),AllocFactorMatrix,(U$4+1),FALSE)*$E3481</f>
        <v>-2725843.2810647916</v>
      </c>
      <c r="V3481" s="22">
        <f ca="1">VLOOKUP(CONCATENATE($F3481," ",$G3481),AllocFactorMatrix,(V$4+1),FALSE)*$E3481</f>
        <v>-303622.78657222539</v>
      </c>
      <c r="W3481" s="22">
        <f t="shared" ca="1" si="1657"/>
        <v>-3724612.4915421857</v>
      </c>
      <c r="X3481" s="22">
        <f ca="1">VLOOKUP(CONCATENATE($F3481," ",$G3481),AllocFactorMatrix,(X$4+1),FALSE)*$E3481</f>
        <v>-248402.38377158248</v>
      </c>
      <c r="Y3481" s="22">
        <f ca="1">VLOOKUP(CONCATENATE($F3481," ",$G3481),AllocFactorMatrix,(Y$4+1),FALSE)*$E3481</f>
        <v>-4441.8387077173338</v>
      </c>
      <c r="Z3481" s="22">
        <f t="shared" ca="1" si="1655"/>
        <v>-252844.22247929982</v>
      </c>
      <c r="AA3481" s="22">
        <f ca="1">VLOOKUP(CONCATENATE($F3481," ",$G3481),AllocFactorMatrix,(AA$4+1),FALSE)*$E3481</f>
        <v>-3943.0474095470986</v>
      </c>
      <c r="AB3481" s="22">
        <f ca="1">VLOOKUP(CONCATENATE($F3481," ",$G3481),AllocFactorMatrix,(AB$4+1),FALSE)*$E3481</f>
        <v>-309516.2163605793</v>
      </c>
      <c r="AC3481" s="22">
        <f ca="1">VLOOKUP(CONCATENATE($F3481," ",$G3481),AllocFactorMatrix,(AC$4+1),FALSE)*$E3481</f>
        <v>-44368.178492678977</v>
      </c>
    </row>
    <row r="3482" spans="4:29" hidden="1" outlineLevel="1">
      <c r="E3482" s="19"/>
      <c r="F3482" s="42"/>
      <c r="G3482" s="17" t="str">
        <f>$G$8</f>
        <v>PRODUCTION</v>
      </c>
      <c r="H3482" s="21">
        <f t="shared" ref="H3482:AC3482" ca="1" si="1658">+H3466+H3474</f>
        <v>25140251.403652072</v>
      </c>
      <c r="I3482" s="21">
        <f t="shared" ca="1" si="1658"/>
        <v>6418093.1505242204</v>
      </c>
      <c r="J3482" s="21">
        <f t="shared" ca="1" si="1658"/>
        <v>5475310.6806587651</v>
      </c>
      <c r="K3482" s="21">
        <f t="shared" ca="1" si="1658"/>
        <v>57252.707230953842</v>
      </c>
      <c r="L3482" s="21">
        <f t="shared" ca="1" si="1658"/>
        <v>2352.4315573988879</v>
      </c>
      <c r="M3482" s="21">
        <f t="shared" ca="1" si="1658"/>
        <v>5534915.8194471179</v>
      </c>
      <c r="N3482" s="21">
        <f t="shared" ca="1" si="1658"/>
        <v>4276574.891657114</v>
      </c>
      <c r="O3482" s="21">
        <f t="shared" ca="1" si="1658"/>
        <v>1340497.817210759</v>
      </c>
      <c r="P3482" s="21">
        <f t="shared" ca="1" si="1658"/>
        <v>66790.496323765707</v>
      </c>
      <c r="Q3482" s="21">
        <f t="shared" ca="1" si="1658"/>
        <v>0</v>
      </c>
      <c r="R3482" s="21">
        <f t="shared" ca="1" si="1658"/>
        <v>5683863.2051916402</v>
      </c>
      <c r="S3482" s="21">
        <f t="shared" ca="1" si="1658"/>
        <v>133033.32088587576</v>
      </c>
      <c r="T3482" s="21">
        <f t="shared" ca="1" si="1658"/>
        <v>3522168.5255289124</v>
      </c>
      <c r="U3482" s="21">
        <f t="shared" ca="1" si="1658"/>
        <v>1221471.9013261283</v>
      </c>
      <c r="V3482" s="21">
        <f t="shared" ca="1" si="1658"/>
        <v>956516.10924428946</v>
      </c>
      <c r="W3482" s="21">
        <f t="shared" ca="1" si="1658"/>
        <v>5833189.8569851983</v>
      </c>
      <c r="X3482" s="21">
        <f t="shared" ca="1" si="1658"/>
        <v>1456488.9586635109</v>
      </c>
      <c r="Y3482" s="21">
        <f t="shared" ca="1" si="1658"/>
        <v>23214.870528411215</v>
      </c>
      <c r="Z3482" s="21">
        <f t="shared" ca="1" si="1658"/>
        <v>1479703.829191922</v>
      </c>
      <c r="AA3482" s="21">
        <f t="shared" ca="1" si="1658"/>
        <v>20759.242144322459</v>
      </c>
      <c r="AB3482" s="21">
        <f t="shared" ca="1" si="1658"/>
        <v>122359.51094730767</v>
      </c>
      <c r="AC3482" s="21">
        <f t="shared" ca="1" si="1658"/>
        <v>47366.789220397259</v>
      </c>
    </row>
    <row r="3483" spans="4:29" hidden="1" outlineLevel="1">
      <c r="E3483" s="19"/>
      <c r="F3483" s="42"/>
      <c r="G3483" s="17" t="str">
        <f>$G$9</f>
        <v>BULKTRAN</v>
      </c>
      <c r="H3483" s="21">
        <f t="shared" ref="H3483:AC3483" ca="1" si="1659">+H3467+H3475</f>
        <v>-1655467.175701011</v>
      </c>
      <c r="I3483" s="21">
        <f t="shared" ca="1" si="1659"/>
        <v>-8416612.2352571934</v>
      </c>
      <c r="J3483" s="21">
        <f t="shared" ca="1" si="1659"/>
        <v>2301150.4468627814</v>
      </c>
      <c r="K3483" s="21">
        <f t="shared" ca="1" si="1659"/>
        <v>38533.546216535462</v>
      </c>
      <c r="L3483" s="21">
        <f t="shared" ca="1" si="1659"/>
        <v>1954.9033923689369</v>
      </c>
      <c r="M3483" s="21">
        <f t="shared" ca="1" si="1659"/>
        <v>2341638.8964716876</v>
      </c>
      <c r="N3483" s="21">
        <f t="shared" ca="1" si="1659"/>
        <v>2419345.1769961892</v>
      </c>
      <c r="O3483" s="21">
        <f t="shared" ca="1" si="1659"/>
        <v>720087.8998613169</v>
      </c>
      <c r="P3483" s="21">
        <f t="shared" ca="1" si="1659"/>
        <v>-35103.482546756226</v>
      </c>
      <c r="Q3483" s="21">
        <f t="shared" ca="1" si="1659"/>
        <v>0</v>
      </c>
      <c r="R3483" s="21">
        <f t="shared" ca="1" si="1659"/>
        <v>3104329.5943107503</v>
      </c>
      <c r="S3483" s="21">
        <f t="shared" ca="1" si="1659"/>
        <v>79334.000295178266</v>
      </c>
      <c r="T3483" s="21">
        <f t="shared" ca="1" si="1659"/>
        <v>1463530.4725099865</v>
      </c>
      <c r="U3483" s="21">
        <f t="shared" ca="1" si="1659"/>
        <v>-1723551.2579579642</v>
      </c>
      <c r="V3483" s="21">
        <f t="shared" ca="1" si="1659"/>
        <v>429810.22221698548</v>
      </c>
      <c r="W3483" s="21">
        <f t="shared" ca="1" si="1659"/>
        <v>249123.43706418504</v>
      </c>
      <c r="X3483" s="21">
        <f t="shared" ca="1" si="1659"/>
        <v>914809.76624852919</v>
      </c>
      <c r="Y3483" s="21">
        <f t="shared" ca="1" si="1659"/>
        <v>14017.593924828663</v>
      </c>
      <c r="Z3483" s="21">
        <f t="shared" ca="1" si="1659"/>
        <v>928827.36017335812</v>
      </c>
      <c r="AA3483" s="21">
        <f t="shared" ca="1" si="1659"/>
        <v>18825.273183407127</v>
      </c>
      <c r="AB3483" s="21">
        <f t="shared" ca="1" si="1659"/>
        <v>85525.658729701667</v>
      </c>
      <c r="AC3483" s="21">
        <f t="shared" ca="1" si="1659"/>
        <v>32874.839623061569</v>
      </c>
    </row>
    <row r="3484" spans="4:29" hidden="1" outlineLevel="1">
      <c r="E3484" s="19"/>
      <c r="F3484" s="42"/>
      <c r="G3484" s="17" t="str">
        <f>$G$10</f>
        <v>SUBTRAN</v>
      </c>
      <c r="H3484" s="21">
        <f t="shared" ref="H3484:AC3484" ca="1" si="1660">+H3468+H3476</f>
        <v>-802940.83312257775</v>
      </c>
      <c r="I3484" s="21">
        <f t="shared" ca="1" si="1660"/>
        <v>-2511555.8944734652</v>
      </c>
      <c r="J3484" s="21">
        <f t="shared" ca="1" si="1660"/>
        <v>688206.96391159063</v>
      </c>
      <c r="K3484" s="21">
        <f t="shared" ca="1" si="1660"/>
        <v>11519.131129295685</v>
      </c>
      <c r="L3484" s="21">
        <f t="shared" ca="1" si="1660"/>
        <v>738.87043707731289</v>
      </c>
      <c r="M3484" s="21">
        <f t="shared" ca="1" si="1660"/>
        <v>700464.96547796309</v>
      </c>
      <c r="N3484" s="21">
        <f t="shared" ca="1" si="1660"/>
        <v>715386.61419487826</v>
      </c>
      <c r="O3484" s="21">
        <f t="shared" ca="1" si="1660"/>
        <v>213102.94670287389</v>
      </c>
      <c r="P3484" s="21">
        <f t="shared" ca="1" si="1660"/>
        <v>-13077.591250886177</v>
      </c>
      <c r="Q3484" s="21">
        <f t="shared" ca="1" si="1660"/>
        <v>0</v>
      </c>
      <c r="R3484" s="21">
        <f t="shared" ca="1" si="1660"/>
        <v>915411.96964686608</v>
      </c>
      <c r="S3484" s="21">
        <f t="shared" ca="1" si="1660"/>
        <v>23000.61667084826</v>
      </c>
      <c r="T3484" s="21">
        <f t="shared" ca="1" si="1660"/>
        <v>436504.5205006944</v>
      </c>
      <c r="U3484" s="21">
        <f t="shared" ca="1" si="1660"/>
        <v>-652223.63585370244</v>
      </c>
      <c r="V3484" s="21">
        <f t="shared" ca="1" si="1660"/>
        <v>0</v>
      </c>
      <c r="W3484" s="21">
        <f t="shared" ca="1" si="1660"/>
        <v>-192718.4986821608</v>
      </c>
      <c r="X3484" s="21">
        <f t="shared" ca="1" si="1660"/>
        <v>271325.00510892656</v>
      </c>
      <c r="Y3484" s="21">
        <f t="shared" ca="1" si="1660"/>
        <v>4243.2938511384536</v>
      </c>
      <c r="Z3484" s="21">
        <f t="shared" ca="1" si="1660"/>
        <v>275568.29896006506</v>
      </c>
      <c r="AA3484" s="21">
        <f t="shared" ca="1" si="1660"/>
        <v>5601.0738540349812</v>
      </c>
      <c r="AB3484" s="21">
        <f t="shared" ca="1" si="1660"/>
        <v>3099.3518581114949</v>
      </c>
      <c r="AC3484" s="21">
        <f t="shared" ca="1" si="1660"/>
        <v>1187.900236002223</v>
      </c>
    </row>
    <row r="3485" spans="4:29" hidden="1" outlineLevel="1">
      <c r="E3485" s="19"/>
      <c r="F3485" s="42"/>
      <c r="G3485" s="17" t="str">
        <f>$G$11</f>
        <v>DISTPRI</v>
      </c>
      <c r="H3485" s="21">
        <f t="shared" ref="H3485:AC3485" ca="1" si="1661">+H3469+H3477</f>
        <v>1858071.9305946785</v>
      </c>
      <c r="I3485" s="21">
        <f t="shared" ca="1" si="1661"/>
        <v>-3507152.8689687299</v>
      </c>
      <c r="J3485" s="21">
        <f t="shared" ca="1" si="1661"/>
        <v>1584995.6645194876</v>
      </c>
      <c r="K3485" s="21">
        <f t="shared" ca="1" si="1661"/>
        <v>21790.953243881286</v>
      </c>
      <c r="L3485" s="21">
        <f t="shared" ca="1" si="1661"/>
        <v>0</v>
      </c>
      <c r="M3485" s="21">
        <f t="shared" ca="1" si="1661"/>
        <v>1606786.6177633698</v>
      </c>
      <c r="N3485" s="21">
        <f t="shared" ca="1" si="1661"/>
        <v>1548382.6619339124</v>
      </c>
      <c r="O3485" s="21">
        <f t="shared" ca="1" si="1661"/>
        <v>478373.58998339216</v>
      </c>
      <c r="P3485" s="21">
        <f t="shared" ca="1" si="1661"/>
        <v>0</v>
      </c>
      <c r="Q3485" s="21">
        <f t="shared" ca="1" si="1661"/>
        <v>0</v>
      </c>
      <c r="R3485" s="21">
        <f t="shared" ca="1" si="1661"/>
        <v>2026756.2519173054</v>
      </c>
      <c r="S3485" s="21">
        <f t="shared" ca="1" si="1661"/>
        <v>47654.97415978428</v>
      </c>
      <c r="T3485" s="21">
        <f t="shared" ca="1" si="1661"/>
        <v>1082709.3420448508</v>
      </c>
      <c r="U3485" s="21">
        <f t="shared" ca="1" si="1661"/>
        <v>0</v>
      </c>
      <c r="V3485" s="21">
        <f t="shared" ca="1" si="1661"/>
        <v>0</v>
      </c>
      <c r="W3485" s="21">
        <f t="shared" ca="1" si="1661"/>
        <v>1130364.316204635</v>
      </c>
      <c r="X3485" s="21">
        <f t="shared" ca="1" si="1661"/>
        <v>573279.11813586508</v>
      </c>
      <c r="Y3485" s="21">
        <f t="shared" ca="1" si="1661"/>
        <v>8997.0337711864013</v>
      </c>
      <c r="Z3485" s="21">
        <f t="shared" ca="1" si="1661"/>
        <v>582276.15190705121</v>
      </c>
      <c r="AA3485" s="21">
        <f t="shared" ca="1" si="1661"/>
        <v>10482.64153085786</v>
      </c>
      <c r="AB3485" s="21">
        <f t="shared" ca="1" si="1661"/>
        <v>6111.2130792352991</v>
      </c>
      <c r="AC3485" s="21">
        <f t="shared" ca="1" si="1661"/>
        <v>2447.6071609477876</v>
      </c>
    </row>
    <row r="3486" spans="4:29" hidden="1" outlineLevel="1">
      <c r="E3486" s="19"/>
      <c r="F3486" s="42"/>
      <c r="G3486" s="17" t="str">
        <f>$G$12</f>
        <v>DISTSEC</v>
      </c>
      <c r="H3486" s="21">
        <f t="shared" ref="H3486:AC3486" ca="1" si="1662">+H3470+H3478</f>
        <v>-113529.03879584337</v>
      </c>
      <c r="I3486" s="21">
        <f t="shared" ca="1" si="1662"/>
        <v>-1253409.3259778866</v>
      </c>
      <c r="J3486" s="21">
        <f t="shared" ca="1" si="1662"/>
        <v>494306.97769420623</v>
      </c>
      <c r="K3486" s="21">
        <f t="shared" ca="1" si="1662"/>
        <v>0</v>
      </c>
      <c r="L3486" s="21">
        <f t="shared" ca="1" si="1662"/>
        <v>0</v>
      </c>
      <c r="M3486" s="21">
        <f t="shared" ca="1" si="1662"/>
        <v>494306.97769420623</v>
      </c>
      <c r="N3486" s="21">
        <f t="shared" ca="1" si="1662"/>
        <v>419181.20506568043</v>
      </c>
      <c r="O3486" s="21">
        <f t="shared" ca="1" si="1662"/>
        <v>0</v>
      </c>
      <c r="P3486" s="21">
        <f t="shared" ca="1" si="1662"/>
        <v>0</v>
      </c>
      <c r="Q3486" s="21">
        <f t="shared" ca="1" si="1662"/>
        <v>0</v>
      </c>
      <c r="R3486" s="21">
        <f t="shared" ca="1" si="1662"/>
        <v>419181.20506568043</v>
      </c>
      <c r="S3486" s="21">
        <f t="shared" ca="1" si="1662"/>
        <v>10586.833195651408</v>
      </c>
      <c r="T3486" s="21">
        <f t="shared" ca="1" si="1662"/>
        <v>0</v>
      </c>
      <c r="U3486" s="21">
        <f t="shared" ca="1" si="1662"/>
        <v>0</v>
      </c>
      <c r="V3486" s="21">
        <f t="shared" ca="1" si="1662"/>
        <v>0</v>
      </c>
      <c r="W3486" s="21">
        <f t="shared" ca="1" si="1662"/>
        <v>10586.833195651408</v>
      </c>
      <c r="X3486" s="21">
        <f t="shared" ca="1" si="1662"/>
        <v>159757.12098159158</v>
      </c>
      <c r="Y3486" s="21">
        <f t="shared" ca="1" si="1662"/>
        <v>0</v>
      </c>
      <c r="Z3486" s="21">
        <f t="shared" ca="1" si="1662"/>
        <v>159757.12098159158</v>
      </c>
      <c r="AA3486" s="21">
        <f t="shared" ca="1" si="1662"/>
        <v>2547.8911695315787</v>
      </c>
      <c r="AB3486" s="21">
        <f t="shared" ca="1" si="1662"/>
        <v>38667.366195278679</v>
      </c>
      <c r="AC3486" s="21">
        <f t="shared" ca="1" si="1662"/>
        <v>14832.892880105615</v>
      </c>
    </row>
    <row r="3487" spans="4:29" hidden="1" outlineLevel="1">
      <c r="E3487" s="19"/>
      <c r="F3487" s="42"/>
      <c r="G3487" s="17" t="str">
        <f>$G$13</f>
        <v>ENERGY</v>
      </c>
      <c r="H3487" s="21">
        <f t="shared" ref="H3487:AC3487" ca="1" si="1663">+H3471+H3479</f>
        <v>12576853.762990301</v>
      </c>
      <c r="I3487" s="21">
        <f t="shared" ca="1" si="1663"/>
        <v>5843143.563698384</v>
      </c>
      <c r="J3487" s="21">
        <f t="shared" ca="1" si="1663"/>
        <v>1470691.3187917168</v>
      </c>
      <c r="K3487" s="21">
        <f t="shared" ca="1" si="1663"/>
        <v>4978.8352135403966</v>
      </c>
      <c r="L3487" s="21">
        <f t="shared" ca="1" si="1663"/>
        <v>282.57890259973243</v>
      </c>
      <c r="M3487" s="21">
        <f t="shared" ca="1" si="1663"/>
        <v>1475952.7329078494</v>
      </c>
      <c r="N3487" s="21">
        <f t="shared" ca="1" si="1663"/>
        <v>1078668.5069445027</v>
      </c>
      <c r="O3487" s="21">
        <f t="shared" ca="1" si="1663"/>
        <v>384554.88025259343</v>
      </c>
      <c r="P3487" s="21">
        <f t="shared" ca="1" si="1663"/>
        <v>61595.641749957002</v>
      </c>
      <c r="Q3487" s="21">
        <f t="shared" ca="1" si="1663"/>
        <v>0</v>
      </c>
      <c r="R3487" s="21">
        <f t="shared" ca="1" si="1663"/>
        <v>1524819.0289470572</v>
      </c>
      <c r="S3487" s="21">
        <f t="shared" ca="1" si="1663"/>
        <v>30537.805113071467</v>
      </c>
      <c r="T3487" s="21">
        <f t="shared" ca="1" si="1663"/>
        <v>1701484.0918556086</v>
      </c>
      <c r="U3487" s="21">
        <f t="shared" ca="1" si="1663"/>
        <v>1263114.0021464599</v>
      </c>
      <c r="V3487" s="21">
        <f t="shared" ca="1" si="1663"/>
        <v>348543.1158343745</v>
      </c>
      <c r="W3487" s="21">
        <f t="shared" ca="1" si="1663"/>
        <v>3343679.0149494987</v>
      </c>
      <c r="X3487" s="21">
        <f t="shared" ca="1" si="1663"/>
        <v>315746.32230989385</v>
      </c>
      <c r="Y3487" s="21">
        <f t="shared" ca="1" si="1663"/>
        <v>5207.4987442166012</v>
      </c>
      <c r="Z3487" s="21">
        <f t="shared" ca="1" si="1663"/>
        <v>320953.82105411083</v>
      </c>
      <c r="AA3487" s="21">
        <f t="shared" ca="1" si="1663"/>
        <v>189.29153898121422</v>
      </c>
      <c r="AB3487" s="21">
        <f t="shared" ca="1" si="1663"/>
        <v>44891.90932801985</v>
      </c>
      <c r="AC3487" s="21">
        <f t="shared" ca="1" si="1663"/>
        <v>23224.400566433487</v>
      </c>
    </row>
    <row r="3488" spans="4:29" hidden="1" outlineLevel="1">
      <c r="E3488" s="19"/>
      <c r="F3488" s="42"/>
      <c r="G3488" s="17" t="str">
        <f>$G$14</f>
        <v>CUSTOMER</v>
      </c>
      <c r="H3488" s="21">
        <f t="shared" ref="H3488:AC3488" ca="1" si="1664">+H3472+H3480</f>
        <v>6050324.950382283</v>
      </c>
      <c r="I3488" s="21">
        <f t="shared" ca="1" si="1664"/>
        <v>-3641736.8013053564</v>
      </c>
      <c r="J3488" s="21">
        <f t="shared" ca="1" si="1664"/>
        <v>6004964.8870959161</v>
      </c>
      <c r="K3488" s="21">
        <f t="shared" ca="1" si="1664"/>
        <v>65579.974125723471</v>
      </c>
      <c r="L3488" s="21">
        <f t="shared" ca="1" si="1664"/>
        <v>4672.7639511926645</v>
      </c>
      <c r="M3488" s="21">
        <f t="shared" ca="1" si="1664"/>
        <v>6075217.625172833</v>
      </c>
      <c r="N3488" s="21">
        <f t="shared" ca="1" si="1664"/>
        <v>218453.14395256215</v>
      </c>
      <c r="O3488" s="21">
        <f t="shared" ca="1" si="1664"/>
        <v>77449.296498060095</v>
      </c>
      <c r="P3488" s="21">
        <f t="shared" ca="1" si="1664"/>
        <v>851.95515608581218</v>
      </c>
      <c r="Q3488" s="21">
        <f t="shared" ca="1" si="1664"/>
        <v>0</v>
      </c>
      <c r="R3488" s="21">
        <f t="shared" ca="1" si="1664"/>
        <v>296754.39560670819</v>
      </c>
      <c r="S3488" s="21">
        <f t="shared" ca="1" si="1664"/>
        <v>1494.1133001941625</v>
      </c>
      <c r="T3488" s="21">
        <f t="shared" ca="1" si="1664"/>
        <v>46794.052221444101</v>
      </c>
      <c r="U3488" s="21">
        <f t="shared" ca="1" si="1664"/>
        <v>-5972.5943662086238</v>
      </c>
      <c r="V3488" s="21">
        <f t="shared" ca="1" si="1664"/>
        <v>7000.4038124161016</v>
      </c>
      <c r="W3488" s="21">
        <f t="shared" ca="1" si="1664"/>
        <v>49315.974967845759</v>
      </c>
      <c r="X3488" s="21">
        <f t="shared" ca="1" si="1664"/>
        <v>89516.464036705001</v>
      </c>
      <c r="Y3488" s="21">
        <f t="shared" ca="1" si="1664"/>
        <v>872.1039940753069</v>
      </c>
      <c r="Z3488" s="21">
        <f t="shared" ca="1" si="1664"/>
        <v>90388.568030780312</v>
      </c>
      <c r="AA3488" s="21">
        <f t="shared" ca="1" si="1664"/>
        <v>7543.7906849271239</v>
      </c>
      <c r="AB3488" s="21">
        <f t="shared" ca="1" si="1664"/>
        <v>2610985.6379472539</v>
      </c>
      <c r="AC3488" s="21">
        <f t="shared" ca="1" si="1664"/>
        <v>561855.75927729451</v>
      </c>
    </row>
    <row r="3489" spans="2:29" collapsed="1">
      <c r="B3489" s="40" t="s">
        <v>349</v>
      </c>
      <c r="E3489" s="21">
        <f>+E3473+E3481</f>
        <v>43053565</v>
      </c>
      <c r="F3489" s="42"/>
      <c r="G3489" s="17" t="str">
        <f>$G$15</f>
        <v>TOTAL</v>
      </c>
      <c r="H3489" s="21">
        <f t="shared" ref="H3489:AC3489" ca="1" si="1665">+H3473+H3481</f>
        <v>43053564.999999925</v>
      </c>
      <c r="I3489" s="21">
        <f t="shared" ca="1" si="1665"/>
        <v>-7069230.4117600005</v>
      </c>
      <c r="J3489" s="21">
        <f t="shared" ca="1" si="1665"/>
        <v>18019626.939534482</v>
      </c>
      <c r="K3489" s="21">
        <f t="shared" ca="1" si="1665"/>
        <v>199655.14715993052</v>
      </c>
      <c r="L3489" s="21">
        <f t="shared" ca="1" si="1665"/>
        <v>10001.548240637539</v>
      </c>
      <c r="M3489" s="21">
        <f t="shared" ca="1" si="1665"/>
        <v>18229283.634935051</v>
      </c>
      <c r="N3489" s="21">
        <f t="shared" ca="1" si="1665"/>
        <v>10675992.200744841</v>
      </c>
      <c r="O3489" s="21">
        <f t="shared" ca="1" si="1665"/>
        <v>3214066.4305089978</v>
      </c>
      <c r="P3489" s="21">
        <f t="shared" ca="1" si="1665"/>
        <v>81057.019432165922</v>
      </c>
      <c r="Q3489" s="21">
        <f t="shared" ca="1" si="1665"/>
        <v>0</v>
      </c>
      <c r="R3489" s="21">
        <f t="shared" ca="1" si="1665"/>
        <v>13971115.65068602</v>
      </c>
      <c r="S3489" s="21">
        <f t="shared" ca="1" si="1665"/>
        <v>325641.66362060374</v>
      </c>
      <c r="T3489" s="21">
        <f t="shared" ca="1" si="1665"/>
        <v>8253191.0046615005</v>
      </c>
      <c r="U3489" s="21">
        <f t="shared" ca="1" si="1665"/>
        <v>102838.41529468913</v>
      </c>
      <c r="V3489" s="21">
        <f t="shared" ca="1" si="1665"/>
        <v>1741869.8511080658</v>
      </c>
      <c r="W3489" s="21">
        <f t="shared" ca="1" si="1665"/>
        <v>10423540.934684869</v>
      </c>
      <c r="X3489" s="21">
        <f t="shared" ca="1" si="1665"/>
        <v>3780922.7554850224</v>
      </c>
      <c r="Y3489" s="21">
        <f t="shared" ca="1" si="1665"/>
        <v>56552.394813856648</v>
      </c>
      <c r="Z3489" s="21">
        <f t="shared" ca="1" si="1665"/>
        <v>3837475.1502988804</v>
      </c>
      <c r="AA3489" s="21">
        <f t="shared" ca="1" si="1665"/>
        <v>65949.204106062301</v>
      </c>
      <c r="AB3489" s="21">
        <f t="shared" ca="1" si="1665"/>
        <v>2911640.6480849092</v>
      </c>
      <c r="AC3489" s="21">
        <f t="shared" ca="1" si="1665"/>
        <v>683790.18896424281</v>
      </c>
    </row>
    <row r="3490" spans="2:29">
      <c r="B3490" s="40" t="s">
        <v>350</v>
      </c>
      <c r="E3490" s="99">
        <v>0</v>
      </c>
    </row>
    <row r="3491" spans="2:29" hidden="1" outlineLevel="1">
      <c r="E3491" s="19"/>
      <c r="G3491" s="17" t="str">
        <f>$G$8</f>
        <v>PRODUCTION</v>
      </c>
      <c r="H3491" s="21">
        <f t="shared" ref="H3491:AC3491" ca="1" si="1666">H3482*$E$3490</f>
        <v>0</v>
      </c>
      <c r="I3491" s="21">
        <f t="shared" ca="1" si="1666"/>
        <v>0</v>
      </c>
      <c r="J3491" s="21">
        <f t="shared" ca="1" si="1666"/>
        <v>0</v>
      </c>
      <c r="K3491" s="21">
        <f t="shared" ca="1" si="1666"/>
        <v>0</v>
      </c>
      <c r="L3491" s="21">
        <f t="shared" ca="1" si="1666"/>
        <v>0</v>
      </c>
      <c r="M3491" s="21">
        <f t="shared" ca="1" si="1666"/>
        <v>0</v>
      </c>
      <c r="N3491" s="21">
        <f t="shared" ca="1" si="1666"/>
        <v>0</v>
      </c>
      <c r="O3491" s="21">
        <f t="shared" ca="1" si="1666"/>
        <v>0</v>
      </c>
      <c r="P3491" s="21">
        <f t="shared" ca="1" si="1666"/>
        <v>0</v>
      </c>
      <c r="Q3491" s="21">
        <f t="shared" ca="1" si="1666"/>
        <v>0</v>
      </c>
      <c r="R3491" s="21">
        <f t="shared" ca="1" si="1666"/>
        <v>0</v>
      </c>
      <c r="S3491" s="21">
        <f t="shared" ca="1" si="1666"/>
        <v>0</v>
      </c>
      <c r="T3491" s="21">
        <f t="shared" ca="1" si="1666"/>
        <v>0</v>
      </c>
      <c r="U3491" s="21">
        <f t="shared" ca="1" si="1666"/>
        <v>0</v>
      </c>
      <c r="V3491" s="21">
        <f t="shared" ca="1" si="1666"/>
        <v>0</v>
      </c>
      <c r="W3491" s="21">
        <f t="shared" ca="1" si="1666"/>
        <v>0</v>
      </c>
      <c r="X3491" s="21">
        <f t="shared" ca="1" si="1666"/>
        <v>0</v>
      </c>
      <c r="Y3491" s="21">
        <f t="shared" ca="1" si="1666"/>
        <v>0</v>
      </c>
      <c r="Z3491" s="21">
        <f t="shared" ca="1" si="1666"/>
        <v>0</v>
      </c>
      <c r="AA3491" s="21">
        <f t="shared" ca="1" si="1666"/>
        <v>0</v>
      </c>
      <c r="AB3491" s="21">
        <f t="shared" ca="1" si="1666"/>
        <v>0</v>
      </c>
      <c r="AC3491" s="21">
        <f t="shared" ca="1" si="1666"/>
        <v>0</v>
      </c>
    </row>
    <row r="3492" spans="2:29" hidden="1" outlineLevel="1">
      <c r="E3492" s="19"/>
      <c r="G3492" s="17" t="str">
        <f>$G$9</f>
        <v>BULKTRAN</v>
      </c>
      <c r="H3492" s="21">
        <f t="shared" ref="H3492:AC3492" ca="1" si="1667">H3483*$E$3490</f>
        <v>0</v>
      </c>
      <c r="I3492" s="21">
        <f t="shared" ca="1" si="1667"/>
        <v>0</v>
      </c>
      <c r="J3492" s="21">
        <f t="shared" ca="1" si="1667"/>
        <v>0</v>
      </c>
      <c r="K3492" s="21">
        <f t="shared" ca="1" si="1667"/>
        <v>0</v>
      </c>
      <c r="L3492" s="21">
        <f t="shared" ca="1" si="1667"/>
        <v>0</v>
      </c>
      <c r="M3492" s="21">
        <f t="shared" ca="1" si="1667"/>
        <v>0</v>
      </c>
      <c r="N3492" s="21">
        <f t="shared" ca="1" si="1667"/>
        <v>0</v>
      </c>
      <c r="O3492" s="21">
        <f t="shared" ca="1" si="1667"/>
        <v>0</v>
      </c>
      <c r="P3492" s="21">
        <f t="shared" ca="1" si="1667"/>
        <v>0</v>
      </c>
      <c r="Q3492" s="21">
        <f t="shared" ca="1" si="1667"/>
        <v>0</v>
      </c>
      <c r="R3492" s="21">
        <f t="shared" ca="1" si="1667"/>
        <v>0</v>
      </c>
      <c r="S3492" s="21">
        <f t="shared" ca="1" si="1667"/>
        <v>0</v>
      </c>
      <c r="T3492" s="21">
        <f t="shared" ca="1" si="1667"/>
        <v>0</v>
      </c>
      <c r="U3492" s="21">
        <f t="shared" ca="1" si="1667"/>
        <v>0</v>
      </c>
      <c r="V3492" s="21">
        <f t="shared" ca="1" si="1667"/>
        <v>0</v>
      </c>
      <c r="W3492" s="21">
        <f t="shared" ca="1" si="1667"/>
        <v>0</v>
      </c>
      <c r="X3492" s="21">
        <f t="shared" ca="1" si="1667"/>
        <v>0</v>
      </c>
      <c r="Y3492" s="21">
        <f t="shared" ca="1" si="1667"/>
        <v>0</v>
      </c>
      <c r="Z3492" s="21">
        <f t="shared" ca="1" si="1667"/>
        <v>0</v>
      </c>
      <c r="AA3492" s="21">
        <f t="shared" ca="1" si="1667"/>
        <v>0</v>
      </c>
      <c r="AB3492" s="21">
        <f t="shared" ca="1" si="1667"/>
        <v>0</v>
      </c>
      <c r="AC3492" s="21">
        <f t="shared" ca="1" si="1667"/>
        <v>0</v>
      </c>
    </row>
    <row r="3493" spans="2:29" hidden="1" outlineLevel="1">
      <c r="E3493" s="19"/>
      <c r="G3493" s="17" t="str">
        <f>$G$10</f>
        <v>SUBTRAN</v>
      </c>
      <c r="H3493" s="21">
        <f t="shared" ref="H3493:AC3493" ca="1" si="1668">H3484*$E$3490</f>
        <v>0</v>
      </c>
      <c r="I3493" s="21">
        <f t="shared" ca="1" si="1668"/>
        <v>0</v>
      </c>
      <c r="J3493" s="21">
        <f t="shared" ca="1" si="1668"/>
        <v>0</v>
      </c>
      <c r="K3493" s="21">
        <f t="shared" ca="1" si="1668"/>
        <v>0</v>
      </c>
      <c r="L3493" s="21">
        <f t="shared" ca="1" si="1668"/>
        <v>0</v>
      </c>
      <c r="M3493" s="21">
        <f t="shared" ca="1" si="1668"/>
        <v>0</v>
      </c>
      <c r="N3493" s="21">
        <f t="shared" ca="1" si="1668"/>
        <v>0</v>
      </c>
      <c r="O3493" s="21">
        <f t="shared" ca="1" si="1668"/>
        <v>0</v>
      </c>
      <c r="P3493" s="21">
        <f t="shared" ca="1" si="1668"/>
        <v>0</v>
      </c>
      <c r="Q3493" s="21">
        <f t="shared" ca="1" si="1668"/>
        <v>0</v>
      </c>
      <c r="R3493" s="21">
        <f t="shared" ca="1" si="1668"/>
        <v>0</v>
      </c>
      <c r="S3493" s="21">
        <f t="shared" ca="1" si="1668"/>
        <v>0</v>
      </c>
      <c r="T3493" s="21">
        <f t="shared" ca="1" si="1668"/>
        <v>0</v>
      </c>
      <c r="U3493" s="21">
        <f t="shared" ca="1" si="1668"/>
        <v>0</v>
      </c>
      <c r="V3493" s="21">
        <f t="shared" ca="1" si="1668"/>
        <v>0</v>
      </c>
      <c r="W3493" s="21">
        <f t="shared" ca="1" si="1668"/>
        <v>0</v>
      </c>
      <c r="X3493" s="21">
        <f t="shared" ca="1" si="1668"/>
        <v>0</v>
      </c>
      <c r="Y3493" s="21">
        <f t="shared" ca="1" si="1668"/>
        <v>0</v>
      </c>
      <c r="Z3493" s="21">
        <f t="shared" ca="1" si="1668"/>
        <v>0</v>
      </c>
      <c r="AA3493" s="21">
        <f t="shared" ca="1" si="1668"/>
        <v>0</v>
      </c>
      <c r="AB3493" s="21">
        <f t="shared" ca="1" si="1668"/>
        <v>0</v>
      </c>
      <c r="AC3493" s="21">
        <f t="shared" ca="1" si="1668"/>
        <v>0</v>
      </c>
    </row>
    <row r="3494" spans="2:29" hidden="1" outlineLevel="1">
      <c r="E3494" s="19"/>
      <c r="G3494" s="17" t="str">
        <f>$G$11</f>
        <v>DISTPRI</v>
      </c>
      <c r="H3494" s="21">
        <f t="shared" ref="H3494:AC3494" ca="1" si="1669">H3485*$E$3490</f>
        <v>0</v>
      </c>
      <c r="I3494" s="21">
        <f t="shared" ca="1" si="1669"/>
        <v>0</v>
      </c>
      <c r="J3494" s="21">
        <f t="shared" ca="1" si="1669"/>
        <v>0</v>
      </c>
      <c r="K3494" s="21">
        <f t="shared" ca="1" si="1669"/>
        <v>0</v>
      </c>
      <c r="L3494" s="21">
        <f t="shared" ca="1" si="1669"/>
        <v>0</v>
      </c>
      <c r="M3494" s="21">
        <f t="shared" ca="1" si="1669"/>
        <v>0</v>
      </c>
      <c r="N3494" s="21">
        <f t="shared" ca="1" si="1669"/>
        <v>0</v>
      </c>
      <c r="O3494" s="21">
        <f t="shared" ca="1" si="1669"/>
        <v>0</v>
      </c>
      <c r="P3494" s="21">
        <f t="shared" ca="1" si="1669"/>
        <v>0</v>
      </c>
      <c r="Q3494" s="21">
        <f t="shared" ca="1" si="1669"/>
        <v>0</v>
      </c>
      <c r="R3494" s="21">
        <f t="shared" ca="1" si="1669"/>
        <v>0</v>
      </c>
      <c r="S3494" s="21">
        <f t="shared" ca="1" si="1669"/>
        <v>0</v>
      </c>
      <c r="T3494" s="21">
        <f t="shared" ca="1" si="1669"/>
        <v>0</v>
      </c>
      <c r="U3494" s="21">
        <f t="shared" ca="1" si="1669"/>
        <v>0</v>
      </c>
      <c r="V3494" s="21">
        <f t="shared" ca="1" si="1669"/>
        <v>0</v>
      </c>
      <c r="W3494" s="21">
        <f t="shared" ca="1" si="1669"/>
        <v>0</v>
      </c>
      <c r="X3494" s="21">
        <f t="shared" ca="1" si="1669"/>
        <v>0</v>
      </c>
      <c r="Y3494" s="21">
        <f t="shared" ca="1" si="1669"/>
        <v>0</v>
      </c>
      <c r="Z3494" s="21">
        <f t="shared" ca="1" si="1669"/>
        <v>0</v>
      </c>
      <c r="AA3494" s="21">
        <f t="shared" ca="1" si="1669"/>
        <v>0</v>
      </c>
      <c r="AB3494" s="21">
        <f t="shared" ca="1" si="1669"/>
        <v>0</v>
      </c>
      <c r="AC3494" s="21">
        <f t="shared" ca="1" si="1669"/>
        <v>0</v>
      </c>
    </row>
    <row r="3495" spans="2:29" hidden="1" outlineLevel="1">
      <c r="E3495" s="19"/>
      <c r="G3495" s="17" t="str">
        <f>$G$12</f>
        <v>DISTSEC</v>
      </c>
      <c r="H3495" s="21">
        <f t="shared" ref="H3495:AC3495" ca="1" si="1670">H3486*$E$3490</f>
        <v>0</v>
      </c>
      <c r="I3495" s="21">
        <f t="shared" ca="1" si="1670"/>
        <v>0</v>
      </c>
      <c r="J3495" s="21">
        <f t="shared" ca="1" si="1670"/>
        <v>0</v>
      </c>
      <c r="K3495" s="21">
        <f t="shared" ca="1" si="1670"/>
        <v>0</v>
      </c>
      <c r="L3495" s="21">
        <f t="shared" ca="1" si="1670"/>
        <v>0</v>
      </c>
      <c r="M3495" s="21">
        <f t="shared" ca="1" si="1670"/>
        <v>0</v>
      </c>
      <c r="N3495" s="21">
        <f t="shared" ca="1" si="1670"/>
        <v>0</v>
      </c>
      <c r="O3495" s="21">
        <f t="shared" ca="1" si="1670"/>
        <v>0</v>
      </c>
      <c r="P3495" s="21">
        <f t="shared" ca="1" si="1670"/>
        <v>0</v>
      </c>
      <c r="Q3495" s="21">
        <f t="shared" ca="1" si="1670"/>
        <v>0</v>
      </c>
      <c r="R3495" s="21">
        <f t="shared" ca="1" si="1670"/>
        <v>0</v>
      </c>
      <c r="S3495" s="21">
        <f t="shared" ca="1" si="1670"/>
        <v>0</v>
      </c>
      <c r="T3495" s="21">
        <f t="shared" ca="1" si="1670"/>
        <v>0</v>
      </c>
      <c r="U3495" s="21">
        <f t="shared" ca="1" si="1670"/>
        <v>0</v>
      </c>
      <c r="V3495" s="21">
        <f t="shared" ca="1" si="1670"/>
        <v>0</v>
      </c>
      <c r="W3495" s="21">
        <f t="shared" ca="1" si="1670"/>
        <v>0</v>
      </c>
      <c r="X3495" s="21">
        <f t="shared" ca="1" si="1670"/>
        <v>0</v>
      </c>
      <c r="Y3495" s="21">
        <f t="shared" ca="1" si="1670"/>
        <v>0</v>
      </c>
      <c r="Z3495" s="21">
        <f t="shared" ca="1" si="1670"/>
        <v>0</v>
      </c>
      <c r="AA3495" s="21">
        <f t="shared" ca="1" si="1670"/>
        <v>0</v>
      </c>
      <c r="AB3495" s="21">
        <f t="shared" ca="1" si="1670"/>
        <v>0</v>
      </c>
      <c r="AC3495" s="21">
        <f t="shared" ca="1" si="1670"/>
        <v>0</v>
      </c>
    </row>
    <row r="3496" spans="2:29" hidden="1" outlineLevel="1">
      <c r="E3496" s="19"/>
      <c r="G3496" s="17" t="str">
        <f>$G$13</f>
        <v>ENERGY</v>
      </c>
      <c r="H3496" s="21">
        <f t="shared" ref="H3496:AC3496" ca="1" si="1671">H3487*$E$3490</f>
        <v>0</v>
      </c>
      <c r="I3496" s="21">
        <f t="shared" ca="1" si="1671"/>
        <v>0</v>
      </c>
      <c r="J3496" s="21">
        <f t="shared" ca="1" si="1671"/>
        <v>0</v>
      </c>
      <c r="K3496" s="21">
        <f t="shared" ca="1" si="1671"/>
        <v>0</v>
      </c>
      <c r="L3496" s="21">
        <f t="shared" ca="1" si="1671"/>
        <v>0</v>
      </c>
      <c r="M3496" s="21">
        <f t="shared" ca="1" si="1671"/>
        <v>0</v>
      </c>
      <c r="N3496" s="21">
        <f t="shared" ca="1" si="1671"/>
        <v>0</v>
      </c>
      <c r="O3496" s="21">
        <f t="shared" ca="1" si="1671"/>
        <v>0</v>
      </c>
      <c r="P3496" s="21">
        <f t="shared" ca="1" si="1671"/>
        <v>0</v>
      </c>
      <c r="Q3496" s="21">
        <f t="shared" ca="1" si="1671"/>
        <v>0</v>
      </c>
      <c r="R3496" s="21">
        <f t="shared" ca="1" si="1671"/>
        <v>0</v>
      </c>
      <c r="S3496" s="21">
        <f t="shared" ca="1" si="1671"/>
        <v>0</v>
      </c>
      <c r="T3496" s="21">
        <f t="shared" ca="1" si="1671"/>
        <v>0</v>
      </c>
      <c r="U3496" s="21">
        <f t="shared" ca="1" si="1671"/>
        <v>0</v>
      </c>
      <c r="V3496" s="21">
        <f t="shared" ca="1" si="1671"/>
        <v>0</v>
      </c>
      <c r="W3496" s="21">
        <f t="shared" ca="1" si="1671"/>
        <v>0</v>
      </c>
      <c r="X3496" s="21">
        <f t="shared" ca="1" si="1671"/>
        <v>0</v>
      </c>
      <c r="Y3496" s="21">
        <f t="shared" ca="1" si="1671"/>
        <v>0</v>
      </c>
      <c r="Z3496" s="21">
        <f t="shared" ca="1" si="1671"/>
        <v>0</v>
      </c>
      <c r="AA3496" s="21">
        <f t="shared" ca="1" si="1671"/>
        <v>0</v>
      </c>
      <c r="AB3496" s="21">
        <f t="shared" ca="1" si="1671"/>
        <v>0</v>
      </c>
      <c r="AC3496" s="21">
        <f t="shared" ca="1" si="1671"/>
        <v>0</v>
      </c>
    </row>
    <row r="3497" spans="2:29" hidden="1" outlineLevel="1">
      <c r="E3497" s="19"/>
      <c r="G3497" s="17" t="str">
        <f>$G$14</f>
        <v>CUSTOMER</v>
      </c>
      <c r="H3497" s="21">
        <f t="shared" ref="H3497:AC3497" ca="1" si="1672">H3488*$E$3490</f>
        <v>0</v>
      </c>
      <c r="I3497" s="21">
        <f t="shared" ca="1" si="1672"/>
        <v>0</v>
      </c>
      <c r="J3497" s="21">
        <f t="shared" ca="1" si="1672"/>
        <v>0</v>
      </c>
      <c r="K3497" s="21">
        <f t="shared" ca="1" si="1672"/>
        <v>0</v>
      </c>
      <c r="L3497" s="21">
        <f t="shared" ca="1" si="1672"/>
        <v>0</v>
      </c>
      <c r="M3497" s="21">
        <f t="shared" ca="1" si="1672"/>
        <v>0</v>
      </c>
      <c r="N3497" s="21">
        <f t="shared" ca="1" si="1672"/>
        <v>0</v>
      </c>
      <c r="O3497" s="21">
        <f t="shared" ca="1" si="1672"/>
        <v>0</v>
      </c>
      <c r="P3497" s="21">
        <f t="shared" ca="1" si="1672"/>
        <v>0</v>
      </c>
      <c r="Q3497" s="21">
        <f t="shared" ca="1" si="1672"/>
        <v>0</v>
      </c>
      <c r="R3497" s="21">
        <f t="shared" ca="1" si="1672"/>
        <v>0</v>
      </c>
      <c r="S3497" s="21">
        <f t="shared" ca="1" si="1672"/>
        <v>0</v>
      </c>
      <c r="T3497" s="21">
        <f t="shared" ca="1" si="1672"/>
        <v>0</v>
      </c>
      <c r="U3497" s="21">
        <f t="shared" ca="1" si="1672"/>
        <v>0</v>
      </c>
      <c r="V3497" s="21">
        <f t="shared" ca="1" si="1672"/>
        <v>0</v>
      </c>
      <c r="W3497" s="21">
        <f t="shared" ca="1" si="1672"/>
        <v>0</v>
      </c>
      <c r="X3497" s="21">
        <f t="shared" ca="1" si="1672"/>
        <v>0</v>
      </c>
      <c r="Y3497" s="21">
        <f t="shared" ca="1" si="1672"/>
        <v>0</v>
      </c>
      <c r="Z3497" s="21">
        <f t="shared" ca="1" si="1672"/>
        <v>0</v>
      </c>
      <c r="AA3497" s="21">
        <f t="shared" ca="1" si="1672"/>
        <v>0</v>
      </c>
      <c r="AB3497" s="21">
        <f t="shared" ca="1" si="1672"/>
        <v>0</v>
      </c>
      <c r="AC3497" s="21">
        <f t="shared" ca="1" si="1672"/>
        <v>0</v>
      </c>
    </row>
    <row r="3498" spans="2:29" collapsed="1">
      <c r="B3498" s="40" t="s">
        <v>354</v>
      </c>
      <c r="E3498" s="21">
        <f>E3489*$E$3490</f>
        <v>0</v>
      </c>
      <c r="G3498" s="17" t="str">
        <f>$G$15</f>
        <v>TOTAL</v>
      </c>
      <c r="H3498" s="21">
        <f t="shared" ref="H3498:AC3498" ca="1" si="1673">H3489*$E$3490</f>
        <v>0</v>
      </c>
      <c r="I3498" s="21">
        <f t="shared" ca="1" si="1673"/>
        <v>0</v>
      </c>
      <c r="J3498" s="21">
        <f t="shared" ca="1" si="1673"/>
        <v>0</v>
      </c>
      <c r="K3498" s="21">
        <f t="shared" ca="1" si="1673"/>
        <v>0</v>
      </c>
      <c r="L3498" s="21">
        <f t="shared" ca="1" si="1673"/>
        <v>0</v>
      </c>
      <c r="M3498" s="21">
        <f t="shared" ca="1" si="1673"/>
        <v>0</v>
      </c>
      <c r="N3498" s="21">
        <f t="shared" ca="1" si="1673"/>
        <v>0</v>
      </c>
      <c r="O3498" s="21">
        <f t="shared" ca="1" si="1673"/>
        <v>0</v>
      </c>
      <c r="P3498" s="21">
        <f t="shared" ca="1" si="1673"/>
        <v>0</v>
      </c>
      <c r="Q3498" s="21">
        <f t="shared" ca="1" si="1673"/>
        <v>0</v>
      </c>
      <c r="R3498" s="21">
        <f t="shared" ca="1" si="1673"/>
        <v>0</v>
      </c>
      <c r="S3498" s="21">
        <f t="shared" ca="1" si="1673"/>
        <v>0</v>
      </c>
      <c r="T3498" s="21">
        <f t="shared" ca="1" si="1673"/>
        <v>0</v>
      </c>
      <c r="U3498" s="21">
        <f t="shared" ca="1" si="1673"/>
        <v>0</v>
      </c>
      <c r="V3498" s="21">
        <f t="shared" ca="1" si="1673"/>
        <v>0</v>
      </c>
      <c r="W3498" s="21">
        <f t="shared" ca="1" si="1673"/>
        <v>0</v>
      </c>
      <c r="X3498" s="21">
        <f t="shared" ca="1" si="1673"/>
        <v>0</v>
      </c>
      <c r="Y3498" s="21">
        <f t="shared" ca="1" si="1673"/>
        <v>0</v>
      </c>
      <c r="Z3498" s="21">
        <f t="shared" ca="1" si="1673"/>
        <v>0</v>
      </c>
      <c r="AA3498" s="21">
        <f t="shared" ca="1" si="1673"/>
        <v>0</v>
      </c>
      <c r="AB3498" s="21">
        <f t="shared" ca="1" si="1673"/>
        <v>0</v>
      </c>
      <c r="AC3498" s="21">
        <f t="shared" ca="1" si="1673"/>
        <v>0</v>
      </c>
    </row>
    <row r="3499" spans="2:29" hidden="1" outlineLevel="1">
      <c r="F3499" s="42" t="str">
        <f>F3506</f>
        <v>RB_GUP</v>
      </c>
      <c r="G3499" s="17" t="str">
        <f>$G$8</f>
        <v>PRODUCTION</v>
      </c>
      <c r="H3499" s="21">
        <f t="shared" ref="H3499:H3506" ca="1" si="1674">SUBTOTAL(9,I3499:AC3499)</f>
        <v>0</v>
      </c>
      <c r="I3499" s="22">
        <f ca="1">VLOOKUP(CONCATENATE($F3499," ",$G3499),AllocFactorMatrix,(I$4+1),FALSE)*$E3506</f>
        <v>0</v>
      </c>
      <c r="J3499" s="22">
        <f ca="1">VLOOKUP(CONCATENATE($F3499," ",$G3499),AllocFactorMatrix,(J$4+1),FALSE)*$E3506</f>
        <v>0</v>
      </c>
      <c r="K3499" s="22">
        <f ca="1">VLOOKUP(CONCATENATE($F3499," ",$G3499),AllocFactorMatrix,(K$4+1),FALSE)*$E3506</f>
        <v>0</v>
      </c>
      <c r="L3499" s="22">
        <f ca="1">VLOOKUP(CONCATENATE($F3499," ",$G3499),AllocFactorMatrix,(L$4+1),FALSE)*$E3506</f>
        <v>0</v>
      </c>
      <c r="M3499" s="22">
        <f t="shared" ref="M3499:M3506" ca="1" si="1675">SUBTOTAL(9,J3499:L3499)</f>
        <v>0</v>
      </c>
      <c r="N3499" s="22">
        <f ca="1">VLOOKUP(CONCATENATE($F3499," ",$G3499),AllocFactorMatrix,(N$4+1),FALSE)*$E3506</f>
        <v>0</v>
      </c>
      <c r="O3499" s="22">
        <f ca="1">VLOOKUP(CONCATENATE($F3499," ",$G3499),AllocFactorMatrix,(O$4+1),FALSE)*$E3506</f>
        <v>0</v>
      </c>
      <c r="P3499" s="22">
        <f ca="1">VLOOKUP(CONCATENATE($F3499," ",$G3499),AllocFactorMatrix,(P$4+1),FALSE)*$E3506</f>
        <v>0</v>
      </c>
      <c r="Q3499" s="22">
        <f ca="1">VLOOKUP(CONCATENATE($F3499," ",$G3499),AllocFactorMatrix,(Q$4+1),FALSE)*$E3506</f>
        <v>0</v>
      </c>
      <c r="R3499" s="22">
        <f ca="1">SUBTOTAL(9,N3499:Q3499)</f>
        <v>0</v>
      </c>
      <c r="S3499" s="22">
        <f ca="1">VLOOKUP(CONCATENATE($F3499," ",$G3499),AllocFactorMatrix,(S$4+1),FALSE)*$E3506</f>
        <v>0</v>
      </c>
      <c r="T3499" s="22">
        <f ca="1">VLOOKUP(CONCATENATE($F3499," ",$G3499),AllocFactorMatrix,(T$4+1),FALSE)*$E3506</f>
        <v>0</v>
      </c>
      <c r="U3499" s="22">
        <f ca="1">VLOOKUP(CONCATENATE($F3499," ",$G3499),AllocFactorMatrix,(U$4+1),FALSE)*$E3506</f>
        <v>0</v>
      </c>
      <c r="V3499" s="22">
        <f ca="1">VLOOKUP(CONCATENATE($F3499," ",$G3499),AllocFactorMatrix,(V$4+1),FALSE)*$E3506</f>
        <v>0</v>
      </c>
      <c r="W3499" s="22">
        <f ca="1">SUBTOTAL(9,S3499:V3499)</f>
        <v>0</v>
      </c>
      <c r="X3499" s="22">
        <f ca="1">VLOOKUP(CONCATENATE($F3499," ",$G3499),AllocFactorMatrix,(X$4+1),FALSE)*$E3506</f>
        <v>0</v>
      </c>
      <c r="Y3499" s="22">
        <f ca="1">VLOOKUP(CONCATENATE($F3499," ",$G3499),AllocFactorMatrix,(Y$4+1),FALSE)*$E3506</f>
        <v>0</v>
      </c>
      <c r="Z3499" s="22">
        <f t="shared" ref="Z3499:Z3506" ca="1" si="1676">SUBTOTAL(9,X3499:Y3499)</f>
        <v>0</v>
      </c>
      <c r="AA3499" s="22">
        <f ca="1">VLOOKUP(CONCATENATE($F3499," ",$G3499),AllocFactorMatrix,(AA$4+1),FALSE)*$E3506</f>
        <v>0</v>
      </c>
      <c r="AB3499" s="22">
        <f ca="1">VLOOKUP(CONCATENATE($F3499," ",$G3499),AllocFactorMatrix,(AB$4+1),FALSE)*$E3506</f>
        <v>0</v>
      </c>
      <c r="AC3499" s="22">
        <f ca="1">VLOOKUP(CONCATENATE($F3499," ",$G3499),AllocFactorMatrix,(AC$4+1),FALSE)*$E3506</f>
        <v>0</v>
      </c>
    </row>
    <row r="3500" spans="2:29" hidden="1" outlineLevel="1">
      <c r="F3500" s="42" t="str">
        <f>F3506</f>
        <v>RB_GUP</v>
      </c>
      <c r="G3500" s="17" t="str">
        <f>$G$9</f>
        <v>BULKTRAN</v>
      </c>
      <c r="H3500" s="21">
        <f t="shared" ca="1" si="1674"/>
        <v>0</v>
      </c>
      <c r="I3500" s="22">
        <f ca="1">VLOOKUP(CONCATENATE($F3500," ",$G3500),AllocFactorMatrix,(I$4+1),FALSE)*$E3506</f>
        <v>0</v>
      </c>
      <c r="J3500" s="22">
        <f ca="1">VLOOKUP(CONCATENATE($F3500," ",$G3500),AllocFactorMatrix,(J$4+1),FALSE)*$E3506</f>
        <v>0</v>
      </c>
      <c r="K3500" s="22">
        <f ca="1">VLOOKUP(CONCATENATE($F3500," ",$G3500),AllocFactorMatrix,(K$4+1),FALSE)*$E3506</f>
        <v>0</v>
      </c>
      <c r="L3500" s="22">
        <f ca="1">VLOOKUP(CONCATENATE($F3500," ",$G3500),AllocFactorMatrix,(L$4+1),FALSE)*$E3506</f>
        <v>0</v>
      </c>
      <c r="M3500" s="22">
        <f t="shared" ca="1" si="1675"/>
        <v>0</v>
      </c>
      <c r="N3500" s="22">
        <f ca="1">VLOOKUP(CONCATENATE($F3500," ",$G3500),AllocFactorMatrix,(N$4+1),FALSE)*$E3506</f>
        <v>0</v>
      </c>
      <c r="O3500" s="22">
        <f ca="1">VLOOKUP(CONCATENATE($F3500," ",$G3500),AllocFactorMatrix,(O$4+1),FALSE)*$E3506</f>
        <v>0</v>
      </c>
      <c r="P3500" s="22">
        <f ca="1">VLOOKUP(CONCATENATE($F3500," ",$G3500),AllocFactorMatrix,(P$4+1),FALSE)*$E3506</f>
        <v>0</v>
      </c>
      <c r="Q3500" s="22">
        <f ca="1">VLOOKUP(CONCATENATE($F3500," ",$G3500),AllocFactorMatrix,(Q$4+1),FALSE)*$E3506</f>
        <v>0</v>
      </c>
      <c r="R3500" s="22">
        <f t="shared" ref="R3500:R3506" ca="1" si="1677">SUBTOTAL(9,N3500:Q3500)</f>
        <v>0</v>
      </c>
      <c r="S3500" s="22">
        <f ca="1">VLOOKUP(CONCATENATE($F3500," ",$G3500),AllocFactorMatrix,(S$4+1),FALSE)*$E3506</f>
        <v>0</v>
      </c>
      <c r="T3500" s="22">
        <f ca="1">VLOOKUP(CONCATENATE($F3500," ",$G3500),AllocFactorMatrix,(T$4+1),FALSE)*$E3506</f>
        <v>0</v>
      </c>
      <c r="U3500" s="22">
        <f ca="1">VLOOKUP(CONCATENATE($F3500," ",$G3500),AllocFactorMatrix,(U$4+1),FALSE)*$E3506</f>
        <v>0</v>
      </c>
      <c r="V3500" s="22">
        <f ca="1">VLOOKUP(CONCATENATE($F3500," ",$G3500),AllocFactorMatrix,(V$4+1),FALSE)*$E3506</f>
        <v>0</v>
      </c>
      <c r="W3500" s="22">
        <f t="shared" ref="W3500:W3506" ca="1" si="1678">SUBTOTAL(9,S3500:V3500)</f>
        <v>0</v>
      </c>
      <c r="X3500" s="22">
        <f ca="1">VLOOKUP(CONCATENATE($F3500," ",$G3500),AllocFactorMatrix,(X$4+1),FALSE)*$E3506</f>
        <v>0</v>
      </c>
      <c r="Y3500" s="22">
        <f ca="1">VLOOKUP(CONCATENATE($F3500," ",$G3500),AllocFactorMatrix,(Y$4+1),FALSE)*$E3506</f>
        <v>0</v>
      </c>
      <c r="Z3500" s="22">
        <f t="shared" ca="1" si="1676"/>
        <v>0</v>
      </c>
      <c r="AA3500" s="22">
        <f ca="1">VLOOKUP(CONCATENATE($F3500," ",$G3500),AllocFactorMatrix,(AA$4+1),FALSE)*$E3506</f>
        <v>0</v>
      </c>
      <c r="AB3500" s="22">
        <f ca="1">VLOOKUP(CONCATENATE($F3500," ",$G3500),AllocFactorMatrix,(AB$4+1),FALSE)*$E3506</f>
        <v>0</v>
      </c>
      <c r="AC3500" s="22">
        <f ca="1">VLOOKUP(CONCATENATE($F3500," ",$G3500),AllocFactorMatrix,(AC$4+1),FALSE)*$E3506</f>
        <v>0</v>
      </c>
    </row>
    <row r="3501" spans="2:29" hidden="1" outlineLevel="1">
      <c r="F3501" s="42" t="str">
        <f>F3506</f>
        <v>RB_GUP</v>
      </c>
      <c r="G3501" s="17" t="str">
        <f>$G$10</f>
        <v>SUBTRAN</v>
      </c>
      <c r="H3501" s="21">
        <f t="shared" ca="1" si="1674"/>
        <v>0</v>
      </c>
      <c r="I3501" s="22">
        <f ca="1">VLOOKUP(CONCATENATE($F3501," ",$G3501),AllocFactorMatrix,(I$4+1),FALSE)*$E3506</f>
        <v>0</v>
      </c>
      <c r="J3501" s="22">
        <f ca="1">VLOOKUP(CONCATENATE($F3501," ",$G3501),AllocFactorMatrix,(J$4+1),FALSE)*$E3506</f>
        <v>0</v>
      </c>
      <c r="K3501" s="22">
        <f ca="1">VLOOKUP(CONCATENATE($F3501," ",$G3501),AllocFactorMatrix,(K$4+1),FALSE)*$E3506</f>
        <v>0</v>
      </c>
      <c r="L3501" s="22">
        <f ca="1">VLOOKUP(CONCATENATE($F3501," ",$G3501),AllocFactorMatrix,(L$4+1),FALSE)*$E3506</f>
        <v>0</v>
      </c>
      <c r="M3501" s="22">
        <f t="shared" ca="1" si="1675"/>
        <v>0</v>
      </c>
      <c r="N3501" s="22">
        <f ca="1">VLOOKUP(CONCATENATE($F3501," ",$G3501),AllocFactorMatrix,(N$4+1),FALSE)*$E3506</f>
        <v>0</v>
      </c>
      <c r="O3501" s="22">
        <f ca="1">VLOOKUP(CONCATENATE($F3501," ",$G3501),AllocFactorMatrix,(O$4+1),FALSE)*$E3506</f>
        <v>0</v>
      </c>
      <c r="P3501" s="22">
        <f ca="1">VLOOKUP(CONCATENATE($F3501," ",$G3501),AllocFactorMatrix,(P$4+1),FALSE)*$E3506</f>
        <v>0</v>
      </c>
      <c r="Q3501" s="22">
        <f ca="1">VLOOKUP(CONCATENATE($F3501," ",$G3501),AllocFactorMatrix,(Q$4+1),FALSE)*$E3506</f>
        <v>0</v>
      </c>
      <c r="R3501" s="22">
        <f t="shared" ca="1" si="1677"/>
        <v>0</v>
      </c>
      <c r="S3501" s="22">
        <f ca="1">VLOOKUP(CONCATENATE($F3501," ",$G3501),AllocFactorMatrix,(S$4+1),FALSE)*$E3506</f>
        <v>0</v>
      </c>
      <c r="T3501" s="22">
        <f ca="1">VLOOKUP(CONCATENATE($F3501," ",$G3501),AllocFactorMatrix,(T$4+1),FALSE)*$E3506</f>
        <v>0</v>
      </c>
      <c r="U3501" s="22">
        <f ca="1">VLOOKUP(CONCATENATE($F3501," ",$G3501),AllocFactorMatrix,(U$4+1),FALSE)*$E3506</f>
        <v>0</v>
      </c>
      <c r="V3501" s="22">
        <f ca="1">VLOOKUP(CONCATENATE($F3501," ",$G3501),AllocFactorMatrix,(V$4+1),FALSE)*$E3506</f>
        <v>0</v>
      </c>
      <c r="W3501" s="22">
        <f t="shared" ca="1" si="1678"/>
        <v>0</v>
      </c>
      <c r="X3501" s="22">
        <f ca="1">VLOOKUP(CONCATENATE($F3501," ",$G3501),AllocFactorMatrix,(X$4+1),FALSE)*$E3506</f>
        <v>0</v>
      </c>
      <c r="Y3501" s="22">
        <f ca="1">VLOOKUP(CONCATENATE($F3501," ",$G3501),AllocFactorMatrix,(Y$4+1),FALSE)*$E3506</f>
        <v>0</v>
      </c>
      <c r="Z3501" s="22">
        <f t="shared" ca="1" si="1676"/>
        <v>0</v>
      </c>
      <c r="AA3501" s="22">
        <f ca="1">VLOOKUP(CONCATENATE($F3501," ",$G3501),AllocFactorMatrix,(AA$4+1),FALSE)*$E3506</f>
        <v>0</v>
      </c>
      <c r="AB3501" s="22">
        <f ca="1">VLOOKUP(CONCATENATE($F3501," ",$G3501),AllocFactorMatrix,(AB$4+1),FALSE)*$E3506</f>
        <v>0</v>
      </c>
      <c r="AC3501" s="22">
        <f ca="1">VLOOKUP(CONCATENATE($F3501," ",$G3501),AllocFactorMatrix,(AC$4+1),FALSE)*$E3506</f>
        <v>0</v>
      </c>
    </row>
    <row r="3502" spans="2:29" hidden="1" outlineLevel="1">
      <c r="F3502" s="42" t="str">
        <f>F3506</f>
        <v>RB_GUP</v>
      </c>
      <c r="G3502" s="17" t="str">
        <f>$G$11</f>
        <v>DISTPRI</v>
      </c>
      <c r="H3502" s="21">
        <f t="shared" ca="1" si="1674"/>
        <v>0</v>
      </c>
      <c r="I3502" s="22">
        <f ca="1">VLOOKUP(CONCATENATE($F3502," ",$G3502),AllocFactorMatrix,(I$4+1),FALSE)*$E3506</f>
        <v>0</v>
      </c>
      <c r="J3502" s="22">
        <f ca="1">VLOOKUP(CONCATENATE($F3502," ",$G3502),AllocFactorMatrix,(J$4+1),FALSE)*$E3506</f>
        <v>0</v>
      </c>
      <c r="K3502" s="22">
        <f ca="1">VLOOKUP(CONCATENATE($F3502," ",$G3502),AllocFactorMatrix,(K$4+1),FALSE)*$E3506</f>
        <v>0</v>
      </c>
      <c r="L3502" s="22">
        <f ca="1">VLOOKUP(CONCATENATE($F3502," ",$G3502),AllocFactorMatrix,(L$4+1),FALSE)*$E3506</f>
        <v>0</v>
      </c>
      <c r="M3502" s="22">
        <f t="shared" ca="1" si="1675"/>
        <v>0</v>
      </c>
      <c r="N3502" s="22">
        <f ca="1">VLOOKUP(CONCATENATE($F3502," ",$G3502),AllocFactorMatrix,(N$4+1),FALSE)*$E3506</f>
        <v>0</v>
      </c>
      <c r="O3502" s="22">
        <f ca="1">VLOOKUP(CONCATENATE($F3502," ",$G3502),AllocFactorMatrix,(O$4+1),FALSE)*$E3506</f>
        <v>0</v>
      </c>
      <c r="P3502" s="22">
        <f ca="1">VLOOKUP(CONCATENATE($F3502," ",$G3502),AllocFactorMatrix,(P$4+1),FALSE)*$E3506</f>
        <v>0</v>
      </c>
      <c r="Q3502" s="22">
        <f ca="1">VLOOKUP(CONCATENATE($F3502," ",$G3502),AllocFactorMatrix,(Q$4+1),FALSE)*$E3506</f>
        <v>0</v>
      </c>
      <c r="R3502" s="22">
        <f t="shared" ca="1" si="1677"/>
        <v>0</v>
      </c>
      <c r="S3502" s="22">
        <f ca="1">VLOOKUP(CONCATENATE($F3502," ",$G3502),AllocFactorMatrix,(S$4+1),FALSE)*$E3506</f>
        <v>0</v>
      </c>
      <c r="T3502" s="22">
        <f ca="1">VLOOKUP(CONCATENATE($F3502," ",$G3502),AllocFactorMatrix,(T$4+1),FALSE)*$E3506</f>
        <v>0</v>
      </c>
      <c r="U3502" s="22">
        <f ca="1">VLOOKUP(CONCATENATE($F3502," ",$G3502),AllocFactorMatrix,(U$4+1),FALSE)*$E3506</f>
        <v>0</v>
      </c>
      <c r="V3502" s="22">
        <f ca="1">VLOOKUP(CONCATENATE($F3502," ",$G3502),AllocFactorMatrix,(V$4+1),FALSE)*$E3506</f>
        <v>0</v>
      </c>
      <c r="W3502" s="22">
        <f t="shared" ca="1" si="1678"/>
        <v>0</v>
      </c>
      <c r="X3502" s="22">
        <f ca="1">VLOOKUP(CONCATENATE($F3502," ",$G3502),AllocFactorMatrix,(X$4+1),FALSE)*$E3506</f>
        <v>0</v>
      </c>
      <c r="Y3502" s="22">
        <f ca="1">VLOOKUP(CONCATENATE($F3502," ",$G3502),AllocFactorMatrix,(Y$4+1),FALSE)*$E3506</f>
        <v>0</v>
      </c>
      <c r="Z3502" s="22">
        <f t="shared" ca="1" si="1676"/>
        <v>0</v>
      </c>
      <c r="AA3502" s="22">
        <f ca="1">VLOOKUP(CONCATENATE($F3502," ",$G3502),AllocFactorMatrix,(AA$4+1),FALSE)*$E3506</f>
        <v>0</v>
      </c>
      <c r="AB3502" s="22">
        <f ca="1">VLOOKUP(CONCATENATE($F3502," ",$G3502),AllocFactorMatrix,(AB$4+1),FALSE)*$E3506</f>
        <v>0</v>
      </c>
      <c r="AC3502" s="22">
        <f ca="1">VLOOKUP(CONCATENATE($F3502," ",$G3502),AllocFactorMatrix,(AC$4+1),FALSE)*$E3506</f>
        <v>0</v>
      </c>
    </row>
    <row r="3503" spans="2:29" hidden="1" outlineLevel="1">
      <c r="F3503" s="42" t="str">
        <f>F3506</f>
        <v>RB_GUP</v>
      </c>
      <c r="G3503" s="17" t="str">
        <f>$G$12</f>
        <v>DISTSEC</v>
      </c>
      <c r="H3503" s="21">
        <f t="shared" ca="1" si="1674"/>
        <v>0</v>
      </c>
      <c r="I3503" s="22">
        <f ca="1">VLOOKUP(CONCATENATE($F3503," ",$G3503),AllocFactorMatrix,(I$4+1),FALSE)*$E3506</f>
        <v>0</v>
      </c>
      <c r="J3503" s="22">
        <f ca="1">VLOOKUP(CONCATENATE($F3503," ",$G3503),AllocFactorMatrix,(J$4+1),FALSE)*$E3506</f>
        <v>0</v>
      </c>
      <c r="K3503" s="22">
        <f ca="1">VLOOKUP(CONCATENATE($F3503," ",$G3503),AllocFactorMatrix,(K$4+1),FALSE)*$E3506</f>
        <v>0</v>
      </c>
      <c r="L3503" s="22">
        <f ca="1">VLOOKUP(CONCATENATE($F3503," ",$G3503),AllocFactorMatrix,(L$4+1),FALSE)*$E3506</f>
        <v>0</v>
      </c>
      <c r="M3503" s="22">
        <f t="shared" ca="1" si="1675"/>
        <v>0</v>
      </c>
      <c r="N3503" s="22">
        <f ca="1">VLOOKUP(CONCATENATE($F3503," ",$G3503),AllocFactorMatrix,(N$4+1),FALSE)*$E3506</f>
        <v>0</v>
      </c>
      <c r="O3503" s="22">
        <f ca="1">VLOOKUP(CONCATENATE($F3503," ",$G3503),AllocFactorMatrix,(O$4+1),FALSE)*$E3506</f>
        <v>0</v>
      </c>
      <c r="P3503" s="22">
        <f ca="1">VLOOKUP(CONCATENATE($F3503," ",$G3503),AllocFactorMatrix,(P$4+1),FALSE)*$E3506</f>
        <v>0</v>
      </c>
      <c r="Q3503" s="22">
        <f ca="1">VLOOKUP(CONCATENATE($F3503," ",$G3503),AllocFactorMatrix,(Q$4+1),FALSE)*$E3506</f>
        <v>0</v>
      </c>
      <c r="R3503" s="22">
        <f t="shared" ca="1" si="1677"/>
        <v>0</v>
      </c>
      <c r="S3503" s="22">
        <f ca="1">VLOOKUP(CONCATENATE($F3503," ",$G3503),AllocFactorMatrix,(S$4+1),FALSE)*$E3506</f>
        <v>0</v>
      </c>
      <c r="T3503" s="22">
        <f ca="1">VLOOKUP(CONCATENATE($F3503," ",$G3503),AllocFactorMatrix,(T$4+1),FALSE)*$E3506</f>
        <v>0</v>
      </c>
      <c r="U3503" s="22">
        <f ca="1">VLOOKUP(CONCATENATE($F3503," ",$G3503),AllocFactorMatrix,(U$4+1),FALSE)*$E3506</f>
        <v>0</v>
      </c>
      <c r="V3503" s="22">
        <f ca="1">VLOOKUP(CONCATENATE($F3503," ",$G3503),AllocFactorMatrix,(V$4+1),FALSE)*$E3506</f>
        <v>0</v>
      </c>
      <c r="W3503" s="22">
        <f t="shared" ca="1" si="1678"/>
        <v>0</v>
      </c>
      <c r="X3503" s="22">
        <f ca="1">VLOOKUP(CONCATENATE($F3503," ",$G3503),AllocFactorMatrix,(X$4+1),FALSE)*$E3506</f>
        <v>0</v>
      </c>
      <c r="Y3503" s="22">
        <f ca="1">VLOOKUP(CONCATENATE($F3503," ",$G3503),AllocFactorMatrix,(Y$4+1),FALSE)*$E3506</f>
        <v>0</v>
      </c>
      <c r="Z3503" s="22">
        <f t="shared" ca="1" si="1676"/>
        <v>0</v>
      </c>
      <c r="AA3503" s="22">
        <f ca="1">VLOOKUP(CONCATENATE($F3503," ",$G3503),AllocFactorMatrix,(AA$4+1),FALSE)*$E3506</f>
        <v>0</v>
      </c>
      <c r="AB3503" s="22">
        <f ca="1">VLOOKUP(CONCATENATE($F3503," ",$G3503),AllocFactorMatrix,(AB$4+1),FALSE)*$E3506</f>
        <v>0</v>
      </c>
      <c r="AC3503" s="22">
        <f ca="1">VLOOKUP(CONCATENATE($F3503," ",$G3503),AllocFactorMatrix,(AC$4+1),FALSE)*$E3506</f>
        <v>0</v>
      </c>
    </row>
    <row r="3504" spans="2:29" hidden="1" outlineLevel="1">
      <c r="F3504" s="42" t="str">
        <f>F3506</f>
        <v>RB_GUP</v>
      </c>
      <c r="G3504" s="17" t="str">
        <f>$G$13</f>
        <v>ENERGY</v>
      </c>
      <c r="H3504" s="21">
        <f t="shared" ca="1" si="1674"/>
        <v>0</v>
      </c>
      <c r="I3504" s="22">
        <f ca="1">VLOOKUP(CONCATENATE($F3504," ",$G3504),AllocFactorMatrix,(I$4+1),FALSE)*$E3506</f>
        <v>0</v>
      </c>
      <c r="J3504" s="22">
        <f ca="1">VLOOKUP(CONCATENATE($F3504," ",$G3504),AllocFactorMatrix,(J$4+1),FALSE)*$E3506</f>
        <v>0</v>
      </c>
      <c r="K3504" s="22">
        <f ca="1">VLOOKUP(CONCATENATE($F3504," ",$G3504),AllocFactorMatrix,(K$4+1),FALSE)*$E3506</f>
        <v>0</v>
      </c>
      <c r="L3504" s="22">
        <f ca="1">VLOOKUP(CONCATENATE($F3504," ",$G3504),AllocFactorMatrix,(L$4+1),FALSE)*$E3506</f>
        <v>0</v>
      </c>
      <c r="M3504" s="22">
        <f t="shared" ca="1" si="1675"/>
        <v>0</v>
      </c>
      <c r="N3504" s="22">
        <f ca="1">VLOOKUP(CONCATENATE($F3504," ",$G3504),AllocFactorMatrix,(N$4+1),FALSE)*$E3506</f>
        <v>0</v>
      </c>
      <c r="O3504" s="22">
        <f ca="1">VLOOKUP(CONCATENATE($F3504," ",$G3504),AllocFactorMatrix,(O$4+1),FALSE)*$E3506</f>
        <v>0</v>
      </c>
      <c r="P3504" s="22">
        <f ca="1">VLOOKUP(CONCATENATE($F3504," ",$G3504),AllocFactorMatrix,(P$4+1),FALSE)*$E3506</f>
        <v>0</v>
      </c>
      <c r="Q3504" s="22">
        <f ca="1">VLOOKUP(CONCATENATE($F3504," ",$G3504),AllocFactorMatrix,(Q$4+1),FALSE)*$E3506</f>
        <v>0</v>
      </c>
      <c r="R3504" s="22">
        <f t="shared" ca="1" si="1677"/>
        <v>0</v>
      </c>
      <c r="S3504" s="22">
        <f ca="1">VLOOKUP(CONCATENATE($F3504," ",$G3504),AllocFactorMatrix,(S$4+1),FALSE)*$E3506</f>
        <v>0</v>
      </c>
      <c r="T3504" s="22">
        <f ca="1">VLOOKUP(CONCATENATE($F3504," ",$G3504),AllocFactorMatrix,(T$4+1),FALSE)*$E3506</f>
        <v>0</v>
      </c>
      <c r="U3504" s="22">
        <f ca="1">VLOOKUP(CONCATENATE($F3504," ",$G3504),AllocFactorMatrix,(U$4+1),FALSE)*$E3506</f>
        <v>0</v>
      </c>
      <c r="V3504" s="22">
        <f ca="1">VLOOKUP(CONCATENATE($F3504," ",$G3504),AllocFactorMatrix,(V$4+1),FALSE)*$E3506</f>
        <v>0</v>
      </c>
      <c r="W3504" s="22">
        <f t="shared" ca="1" si="1678"/>
        <v>0</v>
      </c>
      <c r="X3504" s="22">
        <f ca="1">VLOOKUP(CONCATENATE($F3504," ",$G3504),AllocFactorMatrix,(X$4+1),FALSE)*$E3506</f>
        <v>0</v>
      </c>
      <c r="Y3504" s="22">
        <f ca="1">VLOOKUP(CONCATENATE($F3504," ",$G3504),AllocFactorMatrix,(Y$4+1),FALSE)*$E3506</f>
        <v>0</v>
      </c>
      <c r="Z3504" s="22">
        <f t="shared" ca="1" si="1676"/>
        <v>0</v>
      </c>
      <c r="AA3504" s="22">
        <f ca="1">VLOOKUP(CONCATENATE($F3504," ",$G3504),AllocFactorMatrix,(AA$4+1),FALSE)*$E3506</f>
        <v>0</v>
      </c>
      <c r="AB3504" s="22">
        <f ca="1">VLOOKUP(CONCATENATE($F3504," ",$G3504),AllocFactorMatrix,(AB$4+1),FALSE)*$E3506</f>
        <v>0</v>
      </c>
      <c r="AC3504" s="22">
        <f ca="1">VLOOKUP(CONCATENATE($F3504," ",$G3504),AllocFactorMatrix,(AC$4+1),FALSE)*$E3506</f>
        <v>0</v>
      </c>
    </row>
    <row r="3505" spans="2:29" hidden="1" outlineLevel="1">
      <c r="F3505" s="42" t="str">
        <f>F3506</f>
        <v>RB_GUP</v>
      </c>
      <c r="G3505" s="17" t="str">
        <f>$G$14</f>
        <v>CUSTOMER</v>
      </c>
      <c r="H3505" s="21">
        <f t="shared" ca="1" si="1674"/>
        <v>0</v>
      </c>
      <c r="I3505" s="22">
        <f ca="1">VLOOKUP(CONCATENATE($F3505," ",$G3505),AllocFactorMatrix,(I$4+1),FALSE)*$E3506</f>
        <v>0</v>
      </c>
      <c r="J3505" s="22">
        <f ca="1">VLOOKUP(CONCATENATE($F3505," ",$G3505),AllocFactorMatrix,(J$4+1),FALSE)*$E3506</f>
        <v>0</v>
      </c>
      <c r="K3505" s="22">
        <f ca="1">VLOOKUP(CONCATENATE($F3505," ",$G3505),AllocFactorMatrix,(K$4+1),FALSE)*$E3506</f>
        <v>0</v>
      </c>
      <c r="L3505" s="22">
        <f ca="1">VLOOKUP(CONCATENATE($F3505," ",$G3505),AllocFactorMatrix,(L$4+1),FALSE)*$E3506</f>
        <v>0</v>
      </c>
      <c r="M3505" s="22">
        <f t="shared" ca="1" si="1675"/>
        <v>0</v>
      </c>
      <c r="N3505" s="22">
        <f ca="1">VLOOKUP(CONCATENATE($F3505," ",$G3505),AllocFactorMatrix,(N$4+1),FALSE)*$E3506</f>
        <v>0</v>
      </c>
      <c r="O3505" s="22">
        <f ca="1">VLOOKUP(CONCATENATE($F3505," ",$G3505),AllocFactorMatrix,(O$4+1),FALSE)*$E3506</f>
        <v>0</v>
      </c>
      <c r="P3505" s="22">
        <f ca="1">VLOOKUP(CONCATENATE($F3505," ",$G3505),AllocFactorMatrix,(P$4+1),FALSE)*$E3506</f>
        <v>0</v>
      </c>
      <c r="Q3505" s="22">
        <f ca="1">VLOOKUP(CONCATENATE($F3505," ",$G3505),AllocFactorMatrix,(Q$4+1),FALSE)*$E3506</f>
        <v>0</v>
      </c>
      <c r="R3505" s="22">
        <f t="shared" ca="1" si="1677"/>
        <v>0</v>
      </c>
      <c r="S3505" s="22">
        <f ca="1">VLOOKUP(CONCATENATE($F3505," ",$G3505),AllocFactorMatrix,(S$4+1),FALSE)*$E3506</f>
        <v>0</v>
      </c>
      <c r="T3505" s="22">
        <f ca="1">VLOOKUP(CONCATENATE($F3505," ",$G3505),AllocFactorMatrix,(T$4+1),FALSE)*$E3506</f>
        <v>0</v>
      </c>
      <c r="U3505" s="22">
        <f ca="1">VLOOKUP(CONCATENATE($F3505," ",$G3505),AllocFactorMatrix,(U$4+1),FALSE)*$E3506</f>
        <v>0</v>
      </c>
      <c r="V3505" s="22">
        <f ca="1">VLOOKUP(CONCATENATE($F3505," ",$G3505),AllocFactorMatrix,(V$4+1),FALSE)*$E3506</f>
        <v>0</v>
      </c>
      <c r="W3505" s="22">
        <f t="shared" ca="1" si="1678"/>
        <v>0</v>
      </c>
      <c r="X3505" s="22">
        <f ca="1">VLOOKUP(CONCATENATE($F3505," ",$G3505),AllocFactorMatrix,(X$4+1),FALSE)*$E3506</f>
        <v>0</v>
      </c>
      <c r="Y3505" s="22">
        <f ca="1">VLOOKUP(CONCATENATE($F3505," ",$G3505),AllocFactorMatrix,(Y$4+1),FALSE)*$E3506</f>
        <v>0</v>
      </c>
      <c r="Z3505" s="22">
        <f t="shared" ca="1" si="1676"/>
        <v>0</v>
      </c>
      <c r="AA3505" s="22">
        <f ca="1">VLOOKUP(CONCATENATE($F3505," ",$G3505),AllocFactorMatrix,(AA$4+1),FALSE)*$E3506</f>
        <v>0</v>
      </c>
      <c r="AB3505" s="22">
        <f ca="1">VLOOKUP(CONCATENATE($F3505," ",$G3505),AllocFactorMatrix,(AB$4+1),FALSE)*$E3506</f>
        <v>0</v>
      </c>
      <c r="AC3505" s="22">
        <f ca="1">VLOOKUP(CONCATENATE($F3505," ",$G3505),AllocFactorMatrix,(AC$4+1),FALSE)*$E3506</f>
        <v>0</v>
      </c>
    </row>
    <row r="3506" spans="2:29" collapsed="1">
      <c r="D3506" s="17" t="s">
        <v>351</v>
      </c>
      <c r="E3506" s="19">
        <v>0</v>
      </c>
      <c r="F3506" s="42" t="s">
        <v>73</v>
      </c>
      <c r="G3506" s="17" t="str">
        <f>$G$15</f>
        <v>TOTAL</v>
      </c>
      <c r="H3506" s="21">
        <f t="shared" ca="1" si="1674"/>
        <v>0</v>
      </c>
      <c r="I3506" s="22">
        <f ca="1">VLOOKUP(CONCATENATE($F3506," ",$G3506),AllocFactorMatrix,(I$4+1),FALSE)*$E3506</f>
        <v>0</v>
      </c>
      <c r="J3506" s="22">
        <f ca="1">VLOOKUP(CONCATENATE($F3506," ",$G3506),AllocFactorMatrix,(J$4+1),FALSE)*$E3506</f>
        <v>0</v>
      </c>
      <c r="K3506" s="22">
        <f ca="1">VLOOKUP(CONCATENATE($F3506," ",$G3506),AllocFactorMatrix,(K$4+1),FALSE)*$E3506</f>
        <v>0</v>
      </c>
      <c r="L3506" s="22">
        <f ca="1">VLOOKUP(CONCATENATE($F3506," ",$G3506),AllocFactorMatrix,(L$4+1),FALSE)*$E3506</f>
        <v>0</v>
      </c>
      <c r="M3506" s="22">
        <f t="shared" ca="1" si="1675"/>
        <v>0</v>
      </c>
      <c r="N3506" s="22">
        <f ca="1">VLOOKUP(CONCATENATE($F3506," ",$G3506),AllocFactorMatrix,(N$4+1),FALSE)*$E3506</f>
        <v>0</v>
      </c>
      <c r="O3506" s="22">
        <f ca="1">VLOOKUP(CONCATENATE($F3506," ",$G3506),AllocFactorMatrix,(O$4+1),FALSE)*$E3506</f>
        <v>0</v>
      </c>
      <c r="P3506" s="22">
        <f ca="1">VLOOKUP(CONCATENATE($F3506," ",$G3506),AllocFactorMatrix,(P$4+1),FALSE)*$E3506</f>
        <v>0</v>
      </c>
      <c r="Q3506" s="22">
        <f ca="1">VLOOKUP(CONCATENATE($F3506," ",$G3506),AllocFactorMatrix,(Q$4+1),FALSE)*$E3506</f>
        <v>0</v>
      </c>
      <c r="R3506" s="22">
        <f t="shared" ca="1" si="1677"/>
        <v>0</v>
      </c>
      <c r="S3506" s="22">
        <f ca="1">VLOOKUP(CONCATENATE($F3506," ",$G3506),AllocFactorMatrix,(S$4+1),FALSE)*$E3506</f>
        <v>0</v>
      </c>
      <c r="T3506" s="22">
        <f ca="1">VLOOKUP(CONCATENATE($F3506," ",$G3506),AllocFactorMatrix,(T$4+1),FALSE)*$E3506</f>
        <v>0</v>
      </c>
      <c r="U3506" s="22">
        <f ca="1">VLOOKUP(CONCATENATE($F3506," ",$G3506),AllocFactorMatrix,(U$4+1),FALSE)*$E3506</f>
        <v>0</v>
      </c>
      <c r="V3506" s="22">
        <f ca="1">VLOOKUP(CONCATENATE($F3506," ",$G3506),AllocFactorMatrix,(V$4+1),FALSE)*$E3506</f>
        <v>0</v>
      </c>
      <c r="W3506" s="22">
        <f t="shared" ca="1" si="1678"/>
        <v>0</v>
      </c>
      <c r="X3506" s="22">
        <f ca="1">VLOOKUP(CONCATENATE($F3506," ",$G3506),AllocFactorMatrix,(X$4+1),FALSE)*$E3506</f>
        <v>0</v>
      </c>
      <c r="Y3506" s="22">
        <f ca="1">VLOOKUP(CONCATENATE($F3506," ",$G3506),AllocFactorMatrix,(Y$4+1),FALSE)*$E3506</f>
        <v>0</v>
      </c>
      <c r="Z3506" s="22">
        <f t="shared" ca="1" si="1676"/>
        <v>0</v>
      </c>
      <c r="AA3506" s="22">
        <f ca="1">VLOOKUP(CONCATENATE($F3506," ",$G3506),AllocFactorMatrix,(AA$4+1),FALSE)*$E3506</f>
        <v>0</v>
      </c>
      <c r="AB3506" s="22">
        <f ca="1">VLOOKUP(CONCATENATE($F3506," ",$G3506),AllocFactorMatrix,(AB$4+1),FALSE)*$E3506</f>
        <v>0</v>
      </c>
      <c r="AC3506" s="22">
        <f ca="1">VLOOKUP(CONCATENATE($F3506," ",$G3506),AllocFactorMatrix,(AC$4+1),FALSE)*$E3506</f>
        <v>0</v>
      </c>
    </row>
    <row r="3507" spans="2:29" hidden="1" outlineLevel="1">
      <c r="F3507" s="42"/>
      <c r="G3507" s="17" t="str">
        <f>$G$8</f>
        <v>PRODUCTION</v>
      </c>
      <c r="H3507" s="19">
        <f t="shared" ref="H3507:AC3507" ca="1" si="1679">+H3491+H3499</f>
        <v>0</v>
      </c>
      <c r="I3507" s="19">
        <f t="shared" ca="1" si="1679"/>
        <v>0</v>
      </c>
      <c r="J3507" s="19">
        <f t="shared" ca="1" si="1679"/>
        <v>0</v>
      </c>
      <c r="K3507" s="19">
        <f t="shared" ca="1" si="1679"/>
        <v>0</v>
      </c>
      <c r="L3507" s="19">
        <f t="shared" ca="1" si="1679"/>
        <v>0</v>
      </c>
      <c r="M3507" s="19">
        <f t="shared" ca="1" si="1679"/>
        <v>0</v>
      </c>
      <c r="N3507" s="19">
        <f t="shared" ca="1" si="1679"/>
        <v>0</v>
      </c>
      <c r="O3507" s="19">
        <f t="shared" ca="1" si="1679"/>
        <v>0</v>
      </c>
      <c r="P3507" s="19">
        <f t="shared" ca="1" si="1679"/>
        <v>0</v>
      </c>
      <c r="Q3507" s="19">
        <f t="shared" ca="1" si="1679"/>
        <v>0</v>
      </c>
      <c r="R3507" s="19">
        <f t="shared" ca="1" si="1679"/>
        <v>0</v>
      </c>
      <c r="S3507" s="19">
        <f t="shared" ca="1" si="1679"/>
        <v>0</v>
      </c>
      <c r="T3507" s="19">
        <f t="shared" ca="1" si="1679"/>
        <v>0</v>
      </c>
      <c r="U3507" s="19">
        <f t="shared" ca="1" si="1679"/>
        <v>0</v>
      </c>
      <c r="V3507" s="19">
        <f t="shared" ca="1" si="1679"/>
        <v>0</v>
      </c>
      <c r="W3507" s="19">
        <f t="shared" ca="1" si="1679"/>
        <v>0</v>
      </c>
      <c r="X3507" s="19">
        <f t="shared" ca="1" si="1679"/>
        <v>0</v>
      </c>
      <c r="Y3507" s="19">
        <f t="shared" ca="1" si="1679"/>
        <v>0</v>
      </c>
      <c r="Z3507" s="19">
        <f t="shared" ca="1" si="1679"/>
        <v>0</v>
      </c>
      <c r="AA3507" s="19">
        <f t="shared" ca="1" si="1679"/>
        <v>0</v>
      </c>
      <c r="AB3507" s="19">
        <f t="shared" ca="1" si="1679"/>
        <v>0</v>
      </c>
      <c r="AC3507" s="19">
        <f t="shared" ca="1" si="1679"/>
        <v>0</v>
      </c>
    </row>
    <row r="3508" spans="2:29" hidden="1" outlineLevel="1">
      <c r="F3508" s="42"/>
      <c r="G3508" s="17" t="str">
        <f>$G$9</f>
        <v>BULKTRAN</v>
      </c>
      <c r="H3508" s="19">
        <f t="shared" ref="H3508:AC3508" ca="1" si="1680">+H3492+H3500</f>
        <v>0</v>
      </c>
      <c r="I3508" s="19">
        <f t="shared" ca="1" si="1680"/>
        <v>0</v>
      </c>
      <c r="J3508" s="19">
        <f t="shared" ca="1" si="1680"/>
        <v>0</v>
      </c>
      <c r="K3508" s="19">
        <f t="shared" ca="1" si="1680"/>
        <v>0</v>
      </c>
      <c r="L3508" s="19">
        <f t="shared" ca="1" si="1680"/>
        <v>0</v>
      </c>
      <c r="M3508" s="19">
        <f t="shared" ca="1" si="1680"/>
        <v>0</v>
      </c>
      <c r="N3508" s="19">
        <f t="shared" ca="1" si="1680"/>
        <v>0</v>
      </c>
      <c r="O3508" s="19">
        <f t="shared" ca="1" si="1680"/>
        <v>0</v>
      </c>
      <c r="P3508" s="19">
        <f t="shared" ca="1" si="1680"/>
        <v>0</v>
      </c>
      <c r="Q3508" s="19">
        <f t="shared" ca="1" si="1680"/>
        <v>0</v>
      </c>
      <c r="R3508" s="19">
        <f t="shared" ca="1" si="1680"/>
        <v>0</v>
      </c>
      <c r="S3508" s="19">
        <f t="shared" ca="1" si="1680"/>
        <v>0</v>
      </c>
      <c r="T3508" s="19">
        <f t="shared" ca="1" si="1680"/>
        <v>0</v>
      </c>
      <c r="U3508" s="19">
        <f t="shared" ca="1" si="1680"/>
        <v>0</v>
      </c>
      <c r="V3508" s="19">
        <f t="shared" ca="1" si="1680"/>
        <v>0</v>
      </c>
      <c r="W3508" s="19">
        <f t="shared" ca="1" si="1680"/>
        <v>0</v>
      </c>
      <c r="X3508" s="19">
        <f t="shared" ca="1" si="1680"/>
        <v>0</v>
      </c>
      <c r="Y3508" s="19">
        <f t="shared" ca="1" si="1680"/>
        <v>0</v>
      </c>
      <c r="Z3508" s="19">
        <f t="shared" ca="1" si="1680"/>
        <v>0</v>
      </c>
      <c r="AA3508" s="19">
        <f t="shared" ca="1" si="1680"/>
        <v>0</v>
      </c>
      <c r="AB3508" s="19">
        <f t="shared" ca="1" si="1680"/>
        <v>0</v>
      </c>
      <c r="AC3508" s="19">
        <f t="shared" ca="1" si="1680"/>
        <v>0</v>
      </c>
    </row>
    <row r="3509" spans="2:29" hidden="1" outlineLevel="1">
      <c r="F3509" s="42"/>
      <c r="G3509" s="17" t="str">
        <f>$G$10</f>
        <v>SUBTRAN</v>
      </c>
      <c r="H3509" s="19">
        <f t="shared" ref="H3509:AC3509" ca="1" si="1681">+H3493+H3501</f>
        <v>0</v>
      </c>
      <c r="I3509" s="19">
        <f t="shared" ca="1" si="1681"/>
        <v>0</v>
      </c>
      <c r="J3509" s="19">
        <f t="shared" ca="1" si="1681"/>
        <v>0</v>
      </c>
      <c r="K3509" s="19">
        <f t="shared" ca="1" si="1681"/>
        <v>0</v>
      </c>
      <c r="L3509" s="19">
        <f t="shared" ca="1" si="1681"/>
        <v>0</v>
      </c>
      <c r="M3509" s="19">
        <f t="shared" ca="1" si="1681"/>
        <v>0</v>
      </c>
      <c r="N3509" s="19">
        <f t="shared" ca="1" si="1681"/>
        <v>0</v>
      </c>
      <c r="O3509" s="19">
        <f t="shared" ca="1" si="1681"/>
        <v>0</v>
      </c>
      <c r="P3509" s="19">
        <f t="shared" ca="1" si="1681"/>
        <v>0</v>
      </c>
      <c r="Q3509" s="19">
        <f t="shared" ca="1" si="1681"/>
        <v>0</v>
      </c>
      <c r="R3509" s="19">
        <f t="shared" ca="1" si="1681"/>
        <v>0</v>
      </c>
      <c r="S3509" s="19">
        <f t="shared" ca="1" si="1681"/>
        <v>0</v>
      </c>
      <c r="T3509" s="19">
        <f t="shared" ca="1" si="1681"/>
        <v>0</v>
      </c>
      <c r="U3509" s="19">
        <f t="shared" ca="1" si="1681"/>
        <v>0</v>
      </c>
      <c r="V3509" s="19">
        <f t="shared" ca="1" si="1681"/>
        <v>0</v>
      </c>
      <c r="W3509" s="19">
        <f t="shared" ca="1" si="1681"/>
        <v>0</v>
      </c>
      <c r="X3509" s="19">
        <f t="shared" ca="1" si="1681"/>
        <v>0</v>
      </c>
      <c r="Y3509" s="19">
        <f t="shared" ca="1" si="1681"/>
        <v>0</v>
      </c>
      <c r="Z3509" s="19">
        <f t="shared" ca="1" si="1681"/>
        <v>0</v>
      </c>
      <c r="AA3509" s="19">
        <f t="shared" ca="1" si="1681"/>
        <v>0</v>
      </c>
      <c r="AB3509" s="19">
        <f t="shared" ca="1" si="1681"/>
        <v>0</v>
      </c>
      <c r="AC3509" s="19">
        <f t="shared" ca="1" si="1681"/>
        <v>0</v>
      </c>
    </row>
    <row r="3510" spans="2:29" hidden="1" outlineLevel="1">
      <c r="F3510" s="42"/>
      <c r="G3510" s="17" t="str">
        <f>$G$11</f>
        <v>DISTPRI</v>
      </c>
      <c r="H3510" s="19">
        <f t="shared" ref="H3510:AC3510" ca="1" si="1682">+H3494+H3502</f>
        <v>0</v>
      </c>
      <c r="I3510" s="19">
        <f t="shared" ca="1" si="1682"/>
        <v>0</v>
      </c>
      <c r="J3510" s="19">
        <f t="shared" ca="1" si="1682"/>
        <v>0</v>
      </c>
      <c r="K3510" s="19">
        <f t="shared" ca="1" si="1682"/>
        <v>0</v>
      </c>
      <c r="L3510" s="19">
        <f t="shared" ca="1" si="1682"/>
        <v>0</v>
      </c>
      <c r="M3510" s="19">
        <f t="shared" ca="1" si="1682"/>
        <v>0</v>
      </c>
      <c r="N3510" s="19">
        <f t="shared" ca="1" si="1682"/>
        <v>0</v>
      </c>
      <c r="O3510" s="19">
        <f t="shared" ca="1" si="1682"/>
        <v>0</v>
      </c>
      <c r="P3510" s="19">
        <f t="shared" ca="1" si="1682"/>
        <v>0</v>
      </c>
      <c r="Q3510" s="19">
        <f t="shared" ca="1" si="1682"/>
        <v>0</v>
      </c>
      <c r="R3510" s="19">
        <f t="shared" ca="1" si="1682"/>
        <v>0</v>
      </c>
      <c r="S3510" s="19">
        <f t="shared" ca="1" si="1682"/>
        <v>0</v>
      </c>
      <c r="T3510" s="19">
        <f t="shared" ca="1" si="1682"/>
        <v>0</v>
      </c>
      <c r="U3510" s="19">
        <f t="shared" ca="1" si="1682"/>
        <v>0</v>
      </c>
      <c r="V3510" s="19">
        <f t="shared" ca="1" si="1682"/>
        <v>0</v>
      </c>
      <c r="W3510" s="19">
        <f t="shared" ca="1" si="1682"/>
        <v>0</v>
      </c>
      <c r="X3510" s="19">
        <f t="shared" ca="1" si="1682"/>
        <v>0</v>
      </c>
      <c r="Y3510" s="19">
        <f t="shared" ca="1" si="1682"/>
        <v>0</v>
      </c>
      <c r="Z3510" s="19">
        <f t="shared" ca="1" si="1682"/>
        <v>0</v>
      </c>
      <c r="AA3510" s="19">
        <f t="shared" ca="1" si="1682"/>
        <v>0</v>
      </c>
      <c r="AB3510" s="19">
        <f t="shared" ca="1" si="1682"/>
        <v>0</v>
      </c>
      <c r="AC3510" s="19">
        <f t="shared" ca="1" si="1682"/>
        <v>0</v>
      </c>
    </row>
    <row r="3511" spans="2:29" hidden="1" outlineLevel="1">
      <c r="F3511" s="42"/>
      <c r="G3511" s="17" t="str">
        <f>$G$12</f>
        <v>DISTSEC</v>
      </c>
      <c r="H3511" s="19">
        <f t="shared" ref="H3511:AC3511" ca="1" si="1683">+H3495+H3503</f>
        <v>0</v>
      </c>
      <c r="I3511" s="19">
        <f t="shared" ca="1" si="1683"/>
        <v>0</v>
      </c>
      <c r="J3511" s="19">
        <f t="shared" ca="1" si="1683"/>
        <v>0</v>
      </c>
      <c r="K3511" s="19">
        <f t="shared" ca="1" si="1683"/>
        <v>0</v>
      </c>
      <c r="L3511" s="19">
        <f t="shared" ca="1" si="1683"/>
        <v>0</v>
      </c>
      <c r="M3511" s="19">
        <f t="shared" ca="1" si="1683"/>
        <v>0</v>
      </c>
      <c r="N3511" s="19">
        <f t="shared" ca="1" si="1683"/>
        <v>0</v>
      </c>
      <c r="O3511" s="19">
        <f t="shared" ca="1" si="1683"/>
        <v>0</v>
      </c>
      <c r="P3511" s="19">
        <f t="shared" ca="1" si="1683"/>
        <v>0</v>
      </c>
      <c r="Q3511" s="19">
        <f t="shared" ca="1" si="1683"/>
        <v>0</v>
      </c>
      <c r="R3511" s="19">
        <f t="shared" ca="1" si="1683"/>
        <v>0</v>
      </c>
      <c r="S3511" s="19">
        <f t="shared" ca="1" si="1683"/>
        <v>0</v>
      </c>
      <c r="T3511" s="19">
        <f t="shared" ca="1" si="1683"/>
        <v>0</v>
      </c>
      <c r="U3511" s="19">
        <f t="shared" ca="1" si="1683"/>
        <v>0</v>
      </c>
      <c r="V3511" s="19">
        <f t="shared" ca="1" si="1683"/>
        <v>0</v>
      </c>
      <c r="W3511" s="19">
        <f t="shared" ca="1" si="1683"/>
        <v>0</v>
      </c>
      <c r="X3511" s="19">
        <f t="shared" ca="1" si="1683"/>
        <v>0</v>
      </c>
      <c r="Y3511" s="19">
        <f t="shared" ca="1" si="1683"/>
        <v>0</v>
      </c>
      <c r="Z3511" s="19">
        <f t="shared" ca="1" si="1683"/>
        <v>0</v>
      </c>
      <c r="AA3511" s="19">
        <f t="shared" ca="1" si="1683"/>
        <v>0</v>
      </c>
      <c r="AB3511" s="19">
        <f t="shared" ca="1" si="1683"/>
        <v>0</v>
      </c>
      <c r="AC3511" s="19">
        <f t="shared" ca="1" si="1683"/>
        <v>0</v>
      </c>
    </row>
    <row r="3512" spans="2:29" hidden="1" outlineLevel="1">
      <c r="F3512" s="42"/>
      <c r="G3512" s="17" t="str">
        <f>$G$13</f>
        <v>ENERGY</v>
      </c>
      <c r="H3512" s="19">
        <f t="shared" ref="H3512:AC3512" ca="1" si="1684">+H3496+H3504</f>
        <v>0</v>
      </c>
      <c r="I3512" s="19">
        <f t="shared" ca="1" si="1684"/>
        <v>0</v>
      </c>
      <c r="J3512" s="19">
        <f t="shared" ca="1" si="1684"/>
        <v>0</v>
      </c>
      <c r="K3512" s="19">
        <f t="shared" ca="1" si="1684"/>
        <v>0</v>
      </c>
      <c r="L3512" s="19">
        <f t="shared" ca="1" si="1684"/>
        <v>0</v>
      </c>
      <c r="M3512" s="19">
        <f t="shared" ca="1" si="1684"/>
        <v>0</v>
      </c>
      <c r="N3512" s="19">
        <f t="shared" ca="1" si="1684"/>
        <v>0</v>
      </c>
      <c r="O3512" s="19">
        <f t="shared" ca="1" si="1684"/>
        <v>0</v>
      </c>
      <c r="P3512" s="19">
        <f t="shared" ca="1" si="1684"/>
        <v>0</v>
      </c>
      <c r="Q3512" s="19">
        <f t="shared" ca="1" si="1684"/>
        <v>0</v>
      </c>
      <c r="R3512" s="19">
        <f t="shared" ca="1" si="1684"/>
        <v>0</v>
      </c>
      <c r="S3512" s="19">
        <f t="shared" ca="1" si="1684"/>
        <v>0</v>
      </c>
      <c r="T3512" s="19">
        <f t="shared" ca="1" si="1684"/>
        <v>0</v>
      </c>
      <c r="U3512" s="19">
        <f t="shared" ca="1" si="1684"/>
        <v>0</v>
      </c>
      <c r="V3512" s="19">
        <f t="shared" ca="1" si="1684"/>
        <v>0</v>
      </c>
      <c r="W3512" s="19">
        <f t="shared" ca="1" si="1684"/>
        <v>0</v>
      </c>
      <c r="X3512" s="19">
        <f t="shared" ca="1" si="1684"/>
        <v>0</v>
      </c>
      <c r="Y3512" s="19">
        <f t="shared" ca="1" si="1684"/>
        <v>0</v>
      </c>
      <c r="Z3512" s="19">
        <f t="shared" ca="1" si="1684"/>
        <v>0</v>
      </c>
      <c r="AA3512" s="19">
        <f t="shared" ca="1" si="1684"/>
        <v>0</v>
      </c>
      <c r="AB3512" s="19">
        <f t="shared" ca="1" si="1684"/>
        <v>0</v>
      </c>
      <c r="AC3512" s="19">
        <f t="shared" ca="1" si="1684"/>
        <v>0</v>
      </c>
    </row>
    <row r="3513" spans="2:29" hidden="1" outlineLevel="1">
      <c r="F3513" s="42"/>
      <c r="G3513" s="17" t="str">
        <f>$G$14</f>
        <v>CUSTOMER</v>
      </c>
      <c r="H3513" s="19">
        <f t="shared" ref="H3513:AC3513" ca="1" si="1685">+H3497+H3505</f>
        <v>0</v>
      </c>
      <c r="I3513" s="19">
        <f t="shared" ca="1" si="1685"/>
        <v>0</v>
      </c>
      <c r="J3513" s="19">
        <f t="shared" ca="1" si="1685"/>
        <v>0</v>
      </c>
      <c r="K3513" s="19">
        <f t="shared" ca="1" si="1685"/>
        <v>0</v>
      </c>
      <c r="L3513" s="19">
        <f t="shared" ca="1" si="1685"/>
        <v>0</v>
      </c>
      <c r="M3513" s="19">
        <f t="shared" ca="1" si="1685"/>
        <v>0</v>
      </c>
      <c r="N3513" s="19">
        <f t="shared" ca="1" si="1685"/>
        <v>0</v>
      </c>
      <c r="O3513" s="19">
        <f t="shared" ca="1" si="1685"/>
        <v>0</v>
      </c>
      <c r="P3513" s="19">
        <f t="shared" ca="1" si="1685"/>
        <v>0</v>
      </c>
      <c r="Q3513" s="19">
        <f t="shared" ca="1" si="1685"/>
        <v>0</v>
      </c>
      <c r="R3513" s="19">
        <f t="shared" ca="1" si="1685"/>
        <v>0</v>
      </c>
      <c r="S3513" s="19">
        <f t="shared" ca="1" si="1685"/>
        <v>0</v>
      </c>
      <c r="T3513" s="19">
        <f t="shared" ca="1" si="1685"/>
        <v>0</v>
      </c>
      <c r="U3513" s="19">
        <f t="shared" ca="1" si="1685"/>
        <v>0</v>
      </c>
      <c r="V3513" s="19">
        <f t="shared" ca="1" si="1685"/>
        <v>0</v>
      </c>
      <c r="W3513" s="19">
        <f t="shared" ca="1" si="1685"/>
        <v>0</v>
      </c>
      <c r="X3513" s="19">
        <f t="shared" ca="1" si="1685"/>
        <v>0</v>
      </c>
      <c r="Y3513" s="19">
        <f t="shared" ca="1" si="1685"/>
        <v>0</v>
      </c>
      <c r="Z3513" s="19">
        <f t="shared" ca="1" si="1685"/>
        <v>0</v>
      </c>
      <c r="AA3513" s="19">
        <f t="shared" ca="1" si="1685"/>
        <v>0</v>
      </c>
      <c r="AB3513" s="19">
        <f t="shared" ca="1" si="1685"/>
        <v>0</v>
      </c>
      <c r="AC3513" s="19">
        <f t="shared" ca="1" si="1685"/>
        <v>0</v>
      </c>
    </row>
    <row r="3514" spans="2:29" collapsed="1">
      <c r="B3514" s="40" t="s">
        <v>353</v>
      </c>
      <c r="E3514" s="19">
        <f>+E3498+E3506</f>
        <v>0</v>
      </c>
      <c r="F3514" s="42"/>
      <c r="G3514" s="17" t="str">
        <f>$G$15</f>
        <v>TOTAL</v>
      </c>
      <c r="H3514" s="19">
        <f t="shared" ref="H3514:AC3514" ca="1" si="1686">+H3498+H3506</f>
        <v>0</v>
      </c>
      <c r="I3514" s="19">
        <f t="shared" ca="1" si="1686"/>
        <v>0</v>
      </c>
      <c r="J3514" s="19">
        <f t="shared" ca="1" si="1686"/>
        <v>0</v>
      </c>
      <c r="K3514" s="19">
        <f t="shared" ca="1" si="1686"/>
        <v>0</v>
      </c>
      <c r="L3514" s="19">
        <f t="shared" ca="1" si="1686"/>
        <v>0</v>
      </c>
      <c r="M3514" s="19">
        <f t="shared" ca="1" si="1686"/>
        <v>0</v>
      </c>
      <c r="N3514" s="19">
        <f t="shared" ca="1" si="1686"/>
        <v>0</v>
      </c>
      <c r="O3514" s="19">
        <f t="shared" ca="1" si="1686"/>
        <v>0</v>
      </c>
      <c r="P3514" s="19">
        <f t="shared" ca="1" si="1686"/>
        <v>0</v>
      </c>
      <c r="Q3514" s="19">
        <f t="shared" ca="1" si="1686"/>
        <v>0</v>
      </c>
      <c r="R3514" s="19">
        <f t="shared" ca="1" si="1686"/>
        <v>0</v>
      </c>
      <c r="S3514" s="19">
        <f t="shared" ca="1" si="1686"/>
        <v>0</v>
      </c>
      <c r="T3514" s="19">
        <f t="shared" ca="1" si="1686"/>
        <v>0</v>
      </c>
      <c r="U3514" s="19">
        <f t="shared" ca="1" si="1686"/>
        <v>0</v>
      </c>
      <c r="V3514" s="19">
        <f t="shared" ca="1" si="1686"/>
        <v>0</v>
      </c>
      <c r="W3514" s="19">
        <f t="shared" ca="1" si="1686"/>
        <v>0</v>
      </c>
      <c r="X3514" s="19">
        <f t="shared" ca="1" si="1686"/>
        <v>0</v>
      </c>
      <c r="Y3514" s="19">
        <f t="shared" ca="1" si="1686"/>
        <v>0</v>
      </c>
      <c r="Z3514" s="19">
        <f t="shared" ca="1" si="1686"/>
        <v>0</v>
      </c>
      <c r="AA3514" s="19">
        <f t="shared" ca="1" si="1686"/>
        <v>0</v>
      </c>
      <c r="AB3514" s="19">
        <f t="shared" ca="1" si="1686"/>
        <v>0</v>
      </c>
      <c r="AC3514" s="19">
        <f t="shared" ca="1" si="1686"/>
        <v>0</v>
      </c>
    </row>
    <row r="3515" spans="2:29">
      <c r="B3515" s="17"/>
      <c r="D3515" s="39" t="s">
        <v>352</v>
      </c>
      <c r="E3515" s="83">
        <v>9.5000000000000001E-2</v>
      </c>
    </row>
    <row r="3516" spans="2:29" hidden="1" outlineLevel="1">
      <c r="E3516" s="19"/>
      <c r="G3516" s="17" t="str">
        <f>$G$8</f>
        <v>PRODUCTION</v>
      </c>
      <c r="H3516" s="21">
        <f t="shared" ref="H3516:AC3516" ca="1" si="1687">+H3507*$E$3515</f>
        <v>0</v>
      </c>
      <c r="I3516" s="21">
        <f t="shared" ca="1" si="1687"/>
        <v>0</v>
      </c>
      <c r="J3516" s="21">
        <f t="shared" ca="1" si="1687"/>
        <v>0</v>
      </c>
      <c r="K3516" s="21">
        <f t="shared" ca="1" si="1687"/>
        <v>0</v>
      </c>
      <c r="L3516" s="21">
        <f t="shared" ca="1" si="1687"/>
        <v>0</v>
      </c>
      <c r="M3516" s="21">
        <f t="shared" ca="1" si="1687"/>
        <v>0</v>
      </c>
      <c r="N3516" s="21">
        <f t="shared" ca="1" si="1687"/>
        <v>0</v>
      </c>
      <c r="O3516" s="21">
        <f t="shared" ca="1" si="1687"/>
        <v>0</v>
      </c>
      <c r="P3516" s="21">
        <f t="shared" ca="1" si="1687"/>
        <v>0</v>
      </c>
      <c r="Q3516" s="21">
        <f t="shared" ca="1" si="1687"/>
        <v>0</v>
      </c>
      <c r="R3516" s="21">
        <f t="shared" ca="1" si="1687"/>
        <v>0</v>
      </c>
      <c r="S3516" s="21">
        <f t="shared" ca="1" si="1687"/>
        <v>0</v>
      </c>
      <c r="T3516" s="21">
        <f t="shared" ca="1" si="1687"/>
        <v>0</v>
      </c>
      <c r="U3516" s="21">
        <f t="shared" ca="1" si="1687"/>
        <v>0</v>
      </c>
      <c r="V3516" s="21">
        <f t="shared" ca="1" si="1687"/>
        <v>0</v>
      </c>
      <c r="W3516" s="21">
        <f t="shared" ca="1" si="1687"/>
        <v>0</v>
      </c>
      <c r="X3516" s="21">
        <f t="shared" ca="1" si="1687"/>
        <v>0</v>
      </c>
      <c r="Y3516" s="21">
        <f t="shared" ca="1" si="1687"/>
        <v>0</v>
      </c>
      <c r="Z3516" s="21">
        <f t="shared" ca="1" si="1687"/>
        <v>0</v>
      </c>
      <c r="AA3516" s="21">
        <f t="shared" ca="1" si="1687"/>
        <v>0</v>
      </c>
      <c r="AB3516" s="21">
        <f t="shared" ca="1" si="1687"/>
        <v>0</v>
      </c>
      <c r="AC3516" s="21">
        <f t="shared" ca="1" si="1687"/>
        <v>0</v>
      </c>
    </row>
    <row r="3517" spans="2:29" hidden="1" outlineLevel="1">
      <c r="E3517" s="19"/>
      <c r="G3517" s="17" t="str">
        <f>$G$9</f>
        <v>BULKTRAN</v>
      </c>
      <c r="H3517" s="21">
        <f t="shared" ref="H3517:AC3517" ca="1" si="1688">+H3508*$E$3515</f>
        <v>0</v>
      </c>
      <c r="I3517" s="21">
        <f t="shared" ca="1" si="1688"/>
        <v>0</v>
      </c>
      <c r="J3517" s="21">
        <f t="shared" ca="1" si="1688"/>
        <v>0</v>
      </c>
      <c r="K3517" s="21">
        <f t="shared" ca="1" si="1688"/>
        <v>0</v>
      </c>
      <c r="L3517" s="21">
        <f t="shared" ca="1" si="1688"/>
        <v>0</v>
      </c>
      <c r="M3517" s="21">
        <f t="shared" ca="1" si="1688"/>
        <v>0</v>
      </c>
      <c r="N3517" s="21">
        <f t="shared" ca="1" si="1688"/>
        <v>0</v>
      </c>
      <c r="O3517" s="21">
        <f t="shared" ca="1" si="1688"/>
        <v>0</v>
      </c>
      <c r="P3517" s="21">
        <f t="shared" ca="1" si="1688"/>
        <v>0</v>
      </c>
      <c r="Q3517" s="21">
        <f t="shared" ca="1" si="1688"/>
        <v>0</v>
      </c>
      <c r="R3517" s="21">
        <f t="shared" ca="1" si="1688"/>
        <v>0</v>
      </c>
      <c r="S3517" s="21">
        <f t="shared" ca="1" si="1688"/>
        <v>0</v>
      </c>
      <c r="T3517" s="21">
        <f t="shared" ca="1" si="1688"/>
        <v>0</v>
      </c>
      <c r="U3517" s="21">
        <f t="shared" ca="1" si="1688"/>
        <v>0</v>
      </c>
      <c r="V3517" s="21">
        <f t="shared" ca="1" si="1688"/>
        <v>0</v>
      </c>
      <c r="W3517" s="21">
        <f t="shared" ca="1" si="1688"/>
        <v>0</v>
      </c>
      <c r="X3517" s="21">
        <f t="shared" ca="1" si="1688"/>
        <v>0</v>
      </c>
      <c r="Y3517" s="21">
        <f t="shared" ca="1" si="1688"/>
        <v>0</v>
      </c>
      <c r="Z3517" s="21">
        <f t="shared" ca="1" si="1688"/>
        <v>0</v>
      </c>
      <c r="AA3517" s="21">
        <f t="shared" ca="1" si="1688"/>
        <v>0</v>
      </c>
      <c r="AB3517" s="21">
        <f t="shared" ca="1" si="1688"/>
        <v>0</v>
      </c>
      <c r="AC3517" s="21">
        <f t="shared" ca="1" si="1688"/>
        <v>0</v>
      </c>
    </row>
    <row r="3518" spans="2:29" hidden="1" outlineLevel="1">
      <c r="E3518" s="19"/>
      <c r="G3518" s="17" t="str">
        <f>$G$10</f>
        <v>SUBTRAN</v>
      </c>
      <c r="H3518" s="21">
        <f t="shared" ref="H3518:AC3518" ca="1" si="1689">+H3509*$E$3515</f>
        <v>0</v>
      </c>
      <c r="I3518" s="21">
        <f t="shared" ca="1" si="1689"/>
        <v>0</v>
      </c>
      <c r="J3518" s="21">
        <f t="shared" ca="1" si="1689"/>
        <v>0</v>
      </c>
      <c r="K3518" s="21">
        <f t="shared" ca="1" si="1689"/>
        <v>0</v>
      </c>
      <c r="L3518" s="21">
        <f t="shared" ca="1" si="1689"/>
        <v>0</v>
      </c>
      <c r="M3518" s="21">
        <f t="shared" ca="1" si="1689"/>
        <v>0</v>
      </c>
      <c r="N3518" s="21">
        <f t="shared" ca="1" si="1689"/>
        <v>0</v>
      </c>
      <c r="O3518" s="21">
        <f t="shared" ca="1" si="1689"/>
        <v>0</v>
      </c>
      <c r="P3518" s="21">
        <f t="shared" ca="1" si="1689"/>
        <v>0</v>
      </c>
      <c r="Q3518" s="21">
        <f t="shared" ca="1" si="1689"/>
        <v>0</v>
      </c>
      <c r="R3518" s="21">
        <f t="shared" ca="1" si="1689"/>
        <v>0</v>
      </c>
      <c r="S3518" s="21">
        <f t="shared" ca="1" si="1689"/>
        <v>0</v>
      </c>
      <c r="T3518" s="21">
        <f t="shared" ca="1" si="1689"/>
        <v>0</v>
      </c>
      <c r="U3518" s="21">
        <f t="shared" ca="1" si="1689"/>
        <v>0</v>
      </c>
      <c r="V3518" s="21">
        <f t="shared" ca="1" si="1689"/>
        <v>0</v>
      </c>
      <c r="W3518" s="21">
        <f t="shared" ca="1" si="1689"/>
        <v>0</v>
      </c>
      <c r="X3518" s="21">
        <f t="shared" ca="1" si="1689"/>
        <v>0</v>
      </c>
      <c r="Y3518" s="21">
        <f t="shared" ca="1" si="1689"/>
        <v>0</v>
      </c>
      <c r="Z3518" s="21">
        <f t="shared" ca="1" si="1689"/>
        <v>0</v>
      </c>
      <c r="AA3518" s="21">
        <f t="shared" ca="1" si="1689"/>
        <v>0</v>
      </c>
      <c r="AB3518" s="21">
        <f t="shared" ca="1" si="1689"/>
        <v>0</v>
      </c>
      <c r="AC3518" s="21">
        <f t="shared" ca="1" si="1689"/>
        <v>0</v>
      </c>
    </row>
    <row r="3519" spans="2:29" hidden="1" outlineLevel="1">
      <c r="E3519" s="19"/>
      <c r="G3519" s="17" t="str">
        <f>$G$11</f>
        <v>DISTPRI</v>
      </c>
      <c r="H3519" s="21">
        <f t="shared" ref="H3519:AC3519" ca="1" si="1690">+H3510*$E$3515</f>
        <v>0</v>
      </c>
      <c r="I3519" s="21">
        <f t="shared" ca="1" si="1690"/>
        <v>0</v>
      </c>
      <c r="J3519" s="21">
        <f t="shared" ca="1" si="1690"/>
        <v>0</v>
      </c>
      <c r="K3519" s="21">
        <f t="shared" ca="1" si="1690"/>
        <v>0</v>
      </c>
      <c r="L3519" s="21">
        <f t="shared" ca="1" si="1690"/>
        <v>0</v>
      </c>
      <c r="M3519" s="21">
        <f t="shared" ca="1" si="1690"/>
        <v>0</v>
      </c>
      <c r="N3519" s="21">
        <f t="shared" ca="1" si="1690"/>
        <v>0</v>
      </c>
      <c r="O3519" s="21">
        <f t="shared" ca="1" si="1690"/>
        <v>0</v>
      </c>
      <c r="P3519" s="21">
        <f t="shared" ca="1" si="1690"/>
        <v>0</v>
      </c>
      <c r="Q3519" s="21">
        <f t="shared" ca="1" si="1690"/>
        <v>0</v>
      </c>
      <c r="R3519" s="21">
        <f t="shared" ca="1" si="1690"/>
        <v>0</v>
      </c>
      <c r="S3519" s="21">
        <f t="shared" ca="1" si="1690"/>
        <v>0</v>
      </c>
      <c r="T3519" s="21">
        <f t="shared" ca="1" si="1690"/>
        <v>0</v>
      </c>
      <c r="U3519" s="21">
        <f t="shared" ca="1" si="1690"/>
        <v>0</v>
      </c>
      <c r="V3519" s="21">
        <f t="shared" ca="1" si="1690"/>
        <v>0</v>
      </c>
      <c r="W3519" s="21">
        <f t="shared" ca="1" si="1690"/>
        <v>0</v>
      </c>
      <c r="X3519" s="21">
        <f t="shared" ca="1" si="1690"/>
        <v>0</v>
      </c>
      <c r="Y3519" s="21">
        <f t="shared" ca="1" si="1690"/>
        <v>0</v>
      </c>
      <c r="Z3519" s="21">
        <f t="shared" ca="1" si="1690"/>
        <v>0</v>
      </c>
      <c r="AA3519" s="21">
        <f t="shared" ca="1" si="1690"/>
        <v>0</v>
      </c>
      <c r="AB3519" s="21">
        <f t="shared" ca="1" si="1690"/>
        <v>0</v>
      </c>
      <c r="AC3519" s="21">
        <f t="shared" ca="1" si="1690"/>
        <v>0</v>
      </c>
    </row>
    <row r="3520" spans="2:29" hidden="1" outlineLevel="1">
      <c r="E3520" s="19"/>
      <c r="G3520" s="17" t="str">
        <f>$G$12</f>
        <v>DISTSEC</v>
      </c>
      <c r="H3520" s="21">
        <f t="shared" ref="H3520:AC3520" ca="1" si="1691">+H3511*$E$3515</f>
        <v>0</v>
      </c>
      <c r="I3520" s="21">
        <f t="shared" ca="1" si="1691"/>
        <v>0</v>
      </c>
      <c r="J3520" s="21">
        <f t="shared" ca="1" si="1691"/>
        <v>0</v>
      </c>
      <c r="K3520" s="21">
        <f t="shared" ca="1" si="1691"/>
        <v>0</v>
      </c>
      <c r="L3520" s="21">
        <f t="shared" ca="1" si="1691"/>
        <v>0</v>
      </c>
      <c r="M3520" s="21">
        <f t="shared" ca="1" si="1691"/>
        <v>0</v>
      </c>
      <c r="N3520" s="21">
        <f t="shared" ca="1" si="1691"/>
        <v>0</v>
      </c>
      <c r="O3520" s="21">
        <f t="shared" ca="1" si="1691"/>
        <v>0</v>
      </c>
      <c r="P3520" s="21">
        <f t="shared" ca="1" si="1691"/>
        <v>0</v>
      </c>
      <c r="Q3520" s="21">
        <f t="shared" ca="1" si="1691"/>
        <v>0</v>
      </c>
      <c r="R3520" s="21">
        <f t="shared" ca="1" si="1691"/>
        <v>0</v>
      </c>
      <c r="S3520" s="21">
        <f t="shared" ca="1" si="1691"/>
        <v>0</v>
      </c>
      <c r="T3520" s="21">
        <f t="shared" ca="1" si="1691"/>
        <v>0</v>
      </c>
      <c r="U3520" s="21">
        <f t="shared" ca="1" si="1691"/>
        <v>0</v>
      </c>
      <c r="V3520" s="21">
        <f t="shared" ca="1" si="1691"/>
        <v>0</v>
      </c>
      <c r="W3520" s="21">
        <f t="shared" ca="1" si="1691"/>
        <v>0</v>
      </c>
      <c r="X3520" s="21">
        <f t="shared" ca="1" si="1691"/>
        <v>0</v>
      </c>
      <c r="Y3520" s="21">
        <f t="shared" ca="1" si="1691"/>
        <v>0</v>
      </c>
      <c r="Z3520" s="21">
        <f t="shared" ca="1" si="1691"/>
        <v>0</v>
      </c>
      <c r="AA3520" s="21">
        <f t="shared" ca="1" si="1691"/>
        <v>0</v>
      </c>
      <c r="AB3520" s="21">
        <f t="shared" ca="1" si="1691"/>
        <v>0</v>
      </c>
      <c r="AC3520" s="21">
        <f t="shared" ca="1" si="1691"/>
        <v>0</v>
      </c>
    </row>
    <row r="3521" spans="2:29" hidden="1" outlineLevel="1">
      <c r="E3521" s="19"/>
      <c r="G3521" s="17" t="str">
        <f>$G$13</f>
        <v>ENERGY</v>
      </c>
      <c r="H3521" s="21">
        <f t="shared" ref="H3521:AC3521" ca="1" si="1692">+H3512*$E$3515</f>
        <v>0</v>
      </c>
      <c r="I3521" s="21">
        <f t="shared" ca="1" si="1692"/>
        <v>0</v>
      </c>
      <c r="J3521" s="21">
        <f t="shared" ca="1" si="1692"/>
        <v>0</v>
      </c>
      <c r="K3521" s="21">
        <f t="shared" ca="1" si="1692"/>
        <v>0</v>
      </c>
      <c r="L3521" s="21">
        <f t="shared" ca="1" si="1692"/>
        <v>0</v>
      </c>
      <c r="M3521" s="21">
        <f t="shared" ca="1" si="1692"/>
        <v>0</v>
      </c>
      <c r="N3521" s="21">
        <f t="shared" ca="1" si="1692"/>
        <v>0</v>
      </c>
      <c r="O3521" s="21">
        <f t="shared" ca="1" si="1692"/>
        <v>0</v>
      </c>
      <c r="P3521" s="21">
        <f t="shared" ca="1" si="1692"/>
        <v>0</v>
      </c>
      <c r="Q3521" s="21">
        <f t="shared" ca="1" si="1692"/>
        <v>0</v>
      </c>
      <c r="R3521" s="21">
        <f t="shared" ca="1" si="1692"/>
        <v>0</v>
      </c>
      <c r="S3521" s="21">
        <f t="shared" ca="1" si="1692"/>
        <v>0</v>
      </c>
      <c r="T3521" s="21">
        <f t="shared" ca="1" si="1692"/>
        <v>0</v>
      </c>
      <c r="U3521" s="21">
        <f t="shared" ca="1" si="1692"/>
        <v>0</v>
      </c>
      <c r="V3521" s="21">
        <f t="shared" ca="1" si="1692"/>
        <v>0</v>
      </c>
      <c r="W3521" s="21">
        <f t="shared" ca="1" si="1692"/>
        <v>0</v>
      </c>
      <c r="X3521" s="21">
        <f t="shared" ca="1" si="1692"/>
        <v>0</v>
      </c>
      <c r="Y3521" s="21">
        <f t="shared" ca="1" si="1692"/>
        <v>0</v>
      </c>
      <c r="Z3521" s="21">
        <f t="shared" ca="1" si="1692"/>
        <v>0</v>
      </c>
      <c r="AA3521" s="21">
        <f t="shared" ca="1" si="1692"/>
        <v>0</v>
      </c>
      <c r="AB3521" s="21">
        <f t="shared" ca="1" si="1692"/>
        <v>0</v>
      </c>
      <c r="AC3521" s="21">
        <f t="shared" ca="1" si="1692"/>
        <v>0</v>
      </c>
    </row>
    <row r="3522" spans="2:29" hidden="1" outlineLevel="1">
      <c r="E3522" s="19"/>
      <c r="G3522" s="17" t="str">
        <f>$G$14</f>
        <v>CUSTOMER</v>
      </c>
      <c r="H3522" s="21">
        <f t="shared" ref="H3522:AC3522" ca="1" si="1693">+H3513*$E$3515</f>
        <v>0</v>
      </c>
      <c r="I3522" s="21">
        <f t="shared" ca="1" si="1693"/>
        <v>0</v>
      </c>
      <c r="J3522" s="21">
        <f t="shared" ca="1" si="1693"/>
        <v>0</v>
      </c>
      <c r="K3522" s="21">
        <f t="shared" ca="1" si="1693"/>
        <v>0</v>
      </c>
      <c r="L3522" s="21">
        <f t="shared" ca="1" si="1693"/>
        <v>0</v>
      </c>
      <c r="M3522" s="21">
        <f t="shared" ca="1" si="1693"/>
        <v>0</v>
      </c>
      <c r="N3522" s="21">
        <f t="shared" ca="1" si="1693"/>
        <v>0</v>
      </c>
      <c r="O3522" s="21">
        <f t="shared" ca="1" si="1693"/>
        <v>0</v>
      </c>
      <c r="P3522" s="21">
        <f t="shared" ca="1" si="1693"/>
        <v>0</v>
      </c>
      <c r="Q3522" s="21">
        <f t="shared" ca="1" si="1693"/>
        <v>0</v>
      </c>
      <c r="R3522" s="21">
        <f t="shared" ca="1" si="1693"/>
        <v>0</v>
      </c>
      <c r="S3522" s="21">
        <f t="shared" ca="1" si="1693"/>
        <v>0</v>
      </c>
      <c r="T3522" s="21">
        <f t="shared" ca="1" si="1693"/>
        <v>0</v>
      </c>
      <c r="U3522" s="21">
        <f t="shared" ca="1" si="1693"/>
        <v>0</v>
      </c>
      <c r="V3522" s="21">
        <f t="shared" ca="1" si="1693"/>
        <v>0</v>
      </c>
      <c r="W3522" s="21">
        <f t="shared" ca="1" si="1693"/>
        <v>0</v>
      </c>
      <c r="X3522" s="21">
        <f t="shared" ca="1" si="1693"/>
        <v>0</v>
      </c>
      <c r="Y3522" s="21">
        <f t="shared" ca="1" si="1693"/>
        <v>0</v>
      </c>
      <c r="Z3522" s="21">
        <f t="shared" ca="1" si="1693"/>
        <v>0</v>
      </c>
      <c r="AA3522" s="21">
        <f t="shared" ca="1" si="1693"/>
        <v>0</v>
      </c>
      <c r="AB3522" s="21">
        <f t="shared" ca="1" si="1693"/>
        <v>0</v>
      </c>
      <c r="AC3522" s="21">
        <f t="shared" ca="1" si="1693"/>
        <v>0</v>
      </c>
    </row>
    <row r="3523" spans="2:29" collapsed="1">
      <c r="B3523" s="40" t="s">
        <v>355</v>
      </c>
      <c r="E3523" s="21">
        <f>+E3514*$E$3515</f>
        <v>0</v>
      </c>
      <c r="G3523" s="17" t="str">
        <f>$G$15</f>
        <v>TOTAL</v>
      </c>
      <c r="H3523" s="21">
        <f t="shared" ref="H3523:AC3523" ca="1" si="1694">+H3514*$E$3515</f>
        <v>0</v>
      </c>
      <c r="I3523" s="21">
        <f t="shared" ca="1" si="1694"/>
        <v>0</v>
      </c>
      <c r="J3523" s="21">
        <f t="shared" ca="1" si="1694"/>
        <v>0</v>
      </c>
      <c r="K3523" s="21">
        <f t="shared" ca="1" si="1694"/>
        <v>0</v>
      </c>
      <c r="L3523" s="21">
        <f t="shared" ca="1" si="1694"/>
        <v>0</v>
      </c>
      <c r="M3523" s="21">
        <f t="shared" ca="1" si="1694"/>
        <v>0</v>
      </c>
      <c r="N3523" s="21">
        <f t="shared" ca="1" si="1694"/>
        <v>0</v>
      </c>
      <c r="O3523" s="21">
        <f t="shared" ca="1" si="1694"/>
        <v>0</v>
      </c>
      <c r="P3523" s="21">
        <f t="shared" ca="1" si="1694"/>
        <v>0</v>
      </c>
      <c r="Q3523" s="21">
        <f t="shared" ca="1" si="1694"/>
        <v>0</v>
      </c>
      <c r="R3523" s="21">
        <f t="shared" ca="1" si="1694"/>
        <v>0</v>
      </c>
      <c r="S3523" s="21">
        <f t="shared" ca="1" si="1694"/>
        <v>0</v>
      </c>
      <c r="T3523" s="21">
        <f t="shared" ca="1" si="1694"/>
        <v>0</v>
      </c>
      <c r="U3523" s="21">
        <f t="shared" ca="1" si="1694"/>
        <v>0</v>
      </c>
      <c r="V3523" s="21">
        <f t="shared" ca="1" si="1694"/>
        <v>0</v>
      </c>
      <c r="W3523" s="21">
        <f t="shared" ca="1" si="1694"/>
        <v>0</v>
      </c>
      <c r="X3523" s="21">
        <f t="shared" ca="1" si="1694"/>
        <v>0</v>
      </c>
      <c r="Y3523" s="21">
        <f t="shared" ca="1" si="1694"/>
        <v>0</v>
      </c>
      <c r="Z3523" s="21">
        <f t="shared" ca="1" si="1694"/>
        <v>0</v>
      </c>
      <c r="AA3523" s="21">
        <f t="shared" ca="1" si="1694"/>
        <v>0</v>
      </c>
      <c r="AB3523" s="21">
        <f t="shared" ca="1" si="1694"/>
        <v>0</v>
      </c>
      <c r="AC3523" s="21">
        <f t="shared" ca="1" si="1694"/>
        <v>0</v>
      </c>
    </row>
    <row r="3525" spans="2:29" hidden="1" outlineLevel="1">
      <c r="F3525" s="42"/>
      <c r="G3525" s="17" t="str">
        <f>$G$8</f>
        <v>PRODUCTION</v>
      </c>
      <c r="H3525" s="19">
        <f t="shared" ref="H3525:AC3525" ca="1" si="1695">+H3364+H2614</f>
        <v>31727370.601770174</v>
      </c>
      <c r="I3525" s="19">
        <f t="shared" ca="1" si="1695"/>
        <v>9684043.3024317138</v>
      </c>
      <c r="J3525" s="19">
        <f t="shared" ca="1" si="1695"/>
        <v>6292019.8830407411</v>
      </c>
      <c r="K3525" s="19">
        <f t="shared" ca="1" si="1695"/>
        <v>67603.547185709729</v>
      </c>
      <c r="L3525" s="19">
        <f t="shared" ca="1" si="1695"/>
        <v>2870.4808082976647</v>
      </c>
      <c r="M3525" s="19">
        <f t="shared" ca="1" si="1695"/>
        <v>6362493.911034748</v>
      </c>
      <c r="N3525" s="19">
        <f t="shared" ca="1" si="1695"/>
        <v>4642989.6230124207</v>
      </c>
      <c r="O3525" s="19">
        <f t="shared" ca="1" si="1695"/>
        <v>1440923.6093124296</v>
      </c>
      <c r="P3525" s="19">
        <f t="shared" ca="1" si="1695"/>
        <v>82771.333696355199</v>
      </c>
      <c r="Q3525" s="19">
        <f t="shared" ca="1" si="1695"/>
        <v>0</v>
      </c>
      <c r="R3525" s="19">
        <f t="shared" ca="1" si="1695"/>
        <v>6166684.5660212068</v>
      </c>
      <c r="S3525" s="19">
        <f t="shared" ca="1" si="1695"/>
        <v>148872.49237521971</v>
      </c>
      <c r="T3525" s="19">
        <f t="shared" ca="1" si="1695"/>
        <v>3810414.4280811264</v>
      </c>
      <c r="U3525" s="19">
        <f t="shared" ca="1" si="1695"/>
        <v>2625962.1323625986</v>
      </c>
      <c r="V3525" s="19">
        <f t="shared" ca="1" si="1695"/>
        <v>1135476.8750499575</v>
      </c>
      <c r="W3525" s="19">
        <f t="shared" ca="1" si="1695"/>
        <v>7720725.9278688952</v>
      </c>
      <c r="X3525" s="19">
        <f t="shared" ca="1" si="1695"/>
        <v>1558967.3474300052</v>
      </c>
      <c r="Y3525" s="19">
        <f t="shared" ca="1" si="1695"/>
        <v>25141.217319197687</v>
      </c>
      <c r="Z3525" s="19">
        <f t="shared" ca="1" si="1695"/>
        <v>1584108.5647492027</v>
      </c>
      <c r="AA3525" s="19">
        <f t="shared" ca="1" si="1695"/>
        <v>22249.537431478366</v>
      </c>
      <c r="AB3525" s="19">
        <f t="shared" ca="1" si="1695"/>
        <v>136364.26925997302</v>
      </c>
      <c r="AC3525" s="19">
        <f t="shared" ca="1" si="1695"/>
        <v>50700.522973009669</v>
      </c>
    </row>
    <row r="3526" spans="2:29" hidden="1" outlineLevel="1">
      <c r="F3526" s="42"/>
      <c r="G3526" s="17" t="str">
        <f>$G$9</f>
        <v>BULKTRAN</v>
      </c>
      <c r="H3526" s="19">
        <f t="shared" ref="H3526:AC3526" ca="1" si="1696">+H3365+H2615</f>
        <v>2566582.5701008802</v>
      </c>
      <c r="I3526" s="19">
        <f t="shared" ca="1" si="1696"/>
        <v>-6323283.7871243404</v>
      </c>
      <c r="J3526" s="19">
        <f t="shared" ca="1" si="1696"/>
        <v>2824624.6358976499</v>
      </c>
      <c r="K3526" s="19">
        <f t="shared" ca="1" si="1696"/>
        <v>45167.973177003776</v>
      </c>
      <c r="L3526" s="19">
        <f t="shared" ca="1" si="1696"/>
        <v>2286.9498670547023</v>
      </c>
      <c r="M3526" s="19">
        <f t="shared" ca="1" si="1696"/>
        <v>2872079.5589417098</v>
      </c>
      <c r="N3526" s="19">
        <f t="shared" ca="1" si="1696"/>
        <v>2654200.684669212</v>
      </c>
      <c r="O3526" s="19">
        <f t="shared" ca="1" si="1696"/>
        <v>784456.35551882896</v>
      </c>
      <c r="P3526" s="19">
        <f t="shared" ca="1" si="1696"/>
        <v>-24860.478232226866</v>
      </c>
      <c r="Q3526" s="19">
        <f t="shared" ca="1" si="1696"/>
        <v>0</v>
      </c>
      <c r="R3526" s="19">
        <f t="shared" ca="1" si="1696"/>
        <v>3413796.5619558147</v>
      </c>
      <c r="S3526" s="19">
        <f t="shared" ca="1" si="1696"/>
        <v>89486.203094150318</v>
      </c>
      <c r="T3526" s="19">
        <f t="shared" ca="1" si="1696"/>
        <v>1648283.2457627764</v>
      </c>
      <c r="U3526" s="19">
        <f t="shared" ca="1" si="1696"/>
        <v>-823335.63340650918</v>
      </c>
      <c r="V3526" s="19">
        <f t="shared" ca="1" si="1696"/>
        <v>544516.0948531141</v>
      </c>
      <c r="W3526" s="19">
        <f t="shared" ca="1" si="1696"/>
        <v>1458949.9103035307</v>
      </c>
      <c r="X3526" s="19">
        <f t="shared" ca="1" si="1696"/>
        <v>980493.84486143407</v>
      </c>
      <c r="Y3526" s="19">
        <f t="shared" ca="1" si="1696"/>
        <v>15252.29633930598</v>
      </c>
      <c r="Z3526" s="19">
        <f t="shared" ca="1" si="1696"/>
        <v>995746.14120074036</v>
      </c>
      <c r="AA3526" s="19">
        <f t="shared" ca="1" si="1696"/>
        <v>19780.486023658137</v>
      </c>
      <c r="AB3526" s="19">
        <f t="shared" ca="1" si="1696"/>
        <v>94502.084462349463</v>
      </c>
      <c r="AC3526" s="19">
        <f t="shared" ca="1" si="1696"/>
        <v>35011.614337387313</v>
      </c>
    </row>
    <row r="3527" spans="2:29" hidden="1" outlineLevel="1">
      <c r="F3527" s="42"/>
      <c r="G3527" s="17" t="str">
        <f>$G$10</f>
        <v>SUBTRAN</v>
      </c>
      <c r="H3527" s="19">
        <f t="shared" ref="H3527:AC3527" ca="1" si="1697">+H3366+H2616</f>
        <v>534648.48224478844</v>
      </c>
      <c r="I3527" s="19">
        <f t="shared" ca="1" si="1697"/>
        <v>-1866085.8133545863</v>
      </c>
      <c r="J3527" s="19">
        <f t="shared" ca="1" si="1697"/>
        <v>849247.50536479754</v>
      </c>
      <c r="K3527" s="19">
        <f t="shared" ca="1" si="1697"/>
        <v>13564.441369755525</v>
      </c>
      <c r="L3527" s="19">
        <f t="shared" ca="1" si="1697"/>
        <v>870.72837406454551</v>
      </c>
      <c r="M3527" s="19">
        <f t="shared" ca="1" si="1697"/>
        <v>863682.67510861717</v>
      </c>
      <c r="N3527" s="19">
        <f t="shared" ca="1" si="1697"/>
        <v>786901.86535127216</v>
      </c>
      <c r="O3527" s="19">
        <f t="shared" ca="1" si="1697"/>
        <v>232735.73456417155</v>
      </c>
      <c r="P3527" s="19">
        <f t="shared" ca="1" si="1697"/>
        <v>-9131.2555147374787</v>
      </c>
      <c r="Q3527" s="19">
        <f t="shared" ca="1" si="1697"/>
        <v>0</v>
      </c>
      <c r="R3527" s="19">
        <f t="shared" ca="1" si="1697"/>
        <v>1010506.3444007064</v>
      </c>
      <c r="S3527" s="19">
        <f t="shared" ca="1" si="1697"/>
        <v>26031.215083094383</v>
      </c>
      <c r="T3527" s="19">
        <f t="shared" ca="1" si="1697"/>
        <v>493283.23623021028</v>
      </c>
      <c r="U3527" s="19">
        <f t="shared" ca="1" si="1697"/>
        <v>-299376.64771263383</v>
      </c>
      <c r="V3527" s="19">
        <f t="shared" ca="1" si="1697"/>
        <v>0</v>
      </c>
      <c r="W3527" s="19">
        <f t="shared" ca="1" si="1697"/>
        <v>219937.80360066984</v>
      </c>
      <c r="X3527" s="19">
        <f t="shared" ca="1" si="1697"/>
        <v>291384.07655234402</v>
      </c>
      <c r="Y3527" s="19">
        <f t="shared" ca="1" si="1697"/>
        <v>4628.0634563998692</v>
      </c>
      <c r="Z3527" s="19">
        <f t="shared" ca="1" si="1697"/>
        <v>296012.14000874391</v>
      </c>
      <c r="AA3527" s="19">
        <f t="shared" ca="1" si="1697"/>
        <v>5893.7329742733</v>
      </c>
      <c r="AB3527" s="19">
        <f t="shared" ca="1" si="1697"/>
        <v>3434.1984388557512</v>
      </c>
      <c r="AC3527" s="19">
        <f t="shared" ca="1" si="1697"/>
        <v>1267.4010675030065</v>
      </c>
    </row>
    <row r="3528" spans="2:29" hidden="1" outlineLevel="1">
      <c r="F3528" s="42"/>
      <c r="G3528" s="17" t="str">
        <f>$G$11</f>
        <v>DISTPRI</v>
      </c>
      <c r="H3528" s="19">
        <f t="shared" ref="H3528:AC3528" ca="1" si="1698">+H3367+H2617</f>
        <v>3840971.2013355074</v>
      </c>
      <c r="I3528" s="19">
        <f t="shared" ca="1" si="1698"/>
        <v>-2195623.8954952871</v>
      </c>
      <c r="J3528" s="19">
        <f t="shared" ca="1" si="1698"/>
        <v>1910462.8314637609</v>
      </c>
      <c r="K3528" s="19">
        <f t="shared" ca="1" si="1698"/>
        <v>25923.05284108068</v>
      </c>
      <c r="L3528" s="19">
        <f t="shared" ca="1" si="1698"/>
        <v>0</v>
      </c>
      <c r="M3528" s="19">
        <f t="shared" ca="1" si="1698"/>
        <v>1936385.8843048424</v>
      </c>
      <c r="N3528" s="19">
        <f t="shared" ca="1" si="1698"/>
        <v>1690446.9253914112</v>
      </c>
      <c r="O3528" s="19">
        <f t="shared" ca="1" si="1698"/>
        <v>517440.2385148321</v>
      </c>
      <c r="P3528" s="19">
        <f t="shared" ca="1" si="1698"/>
        <v>0</v>
      </c>
      <c r="Q3528" s="19">
        <f t="shared" ca="1" si="1698"/>
        <v>0</v>
      </c>
      <c r="R3528" s="19">
        <f t="shared" ca="1" si="1698"/>
        <v>2207887.1639062441</v>
      </c>
      <c r="S3528" s="19">
        <f t="shared" ca="1" si="1698"/>
        <v>53742.374374940584</v>
      </c>
      <c r="T3528" s="19">
        <f t="shared" ca="1" si="1698"/>
        <v>1195142.1789171728</v>
      </c>
      <c r="U3528" s="19">
        <f t="shared" ca="1" si="1698"/>
        <v>0</v>
      </c>
      <c r="V3528" s="19">
        <f t="shared" ca="1" si="1698"/>
        <v>0</v>
      </c>
      <c r="W3528" s="19">
        <f t="shared" ca="1" si="1698"/>
        <v>1248884.5532921131</v>
      </c>
      <c r="X3528" s="19">
        <f t="shared" ca="1" si="1698"/>
        <v>613211.31575034093</v>
      </c>
      <c r="Y3528" s="19">
        <f t="shared" ca="1" si="1698"/>
        <v>9763.9690476414744</v>
      </c>
      <c r="Z3528" s="19">
        <f t="shared" ca="1" si="1698"/>
        <v>622975.2847979822</v>
      </c>
      <c r="AA3528" s="19">
        <f t="shared" ca="1" si="1698"/>
        <v>11068.774216912241</v>
      </c>
      <c r="AB3528" s="19">
        <f t="shared" ca="1" si="1698"/>
        <v>6785.691903744304</v>
      </c>
      <c r="AC3528" s="19">
        <f t="shared" ca="1" si="1698"/>
        <v>2607.7444089501701</v>
      </c>
    </row>
    <row r="3529" spans="2:29" hidden="1" outlineLevel="1">
      <c r="F3529" s="42"/>
      <c r="G3529" s="17" t="str">
        <f>$G$12</f>
        <v>DISTSEC</v>
      </c>
      <c r="H3529" s="19">
        <f t="shared" ref="H3529:AC3529" ca="1" si="1699">+H3368+H2618</f>
        <v>544110.21346486825</v>
      </c>
      <c r="I3529" s="19">
        <f t="shared" ca="1" si="1699"/>
        <v>-753354.6180479133</v>
      </c>
      <c r="J3529" s="19">
        <f t="shared" ca="1" si="1699"/>
        <v>595239.46055593062</v>
      </c>
      <c r="K3529" s="19">
        <f t="shared" ca="1" si="1699"/>
        <v>0</v>
      </c>
      <c r="L3529" s="19">
        <f t="shared" ca="1" si="1699"/>
        <v>0</v>
      </c>
      <c r="M3529" s="19">
        <f t="shared" ca="1" si="1699"/>
        <v>595239.46055593062</v>
      </c>
      <c r="N3529" s="19">
        <f t="shared" ca="1" si="1699"/>
        <v>457840.39501678623</v>
      </c>
      <c r="O3529" s="19">
        <f t="shared" ca="1" si="1699"/>
        <v>0</v>
      </c>
      <c r="P3529" s="19">
        <f t="shared" ca="1" si="1699"/>
        <v>0</v>
      </c>
      <c r="Q3529" s="19">
        <f t="shared" ca="1" si="1699"/>
        <v>0</v>
      </c>
      <c r="R3529" s="19">
        <f t="shared" ca="1" si="1699"/>
        <v>457840.39501678623</v>
      </c>
      <c r="S3529" s="19">
        <f t="shared" ca="1" si="1699"/>
        <v>11944.625064600406</v>
      </c>
      <c r="T3529" s="19">
        <f t="shared" ca="1" si="1699"/>
        <v>0</v>
      </c>
      <c r="U3529" s="19">
        <f t="shared" ca="1" si="1699"/>
        <v>0</v>
      </c>
      <c r="V3529" s="19">
        <f t="shared" ca="1" si="1699"/>
        <v>0</v>
      </c>
      <c r="W3529" s="19">
        <f t="shared" ca="1" si="1699"/>
        <v>11944.625064600406</v>
      </c>
      <c r="X3529" s="19">
        <f t="shared" ca="1" si="1699"/>
        <v>170970.89496430143</v>
      </c>
      <c r="Y3529" s="19">
        <f t="shared" ca="1" si="1699"/>
        <v>0</v>
      </c>
      <c r="Z3529" s="19">
        <f t="shared" ca="1" si="1699"/>
        <v>170970.89496430143</v>
      </c>
      <c r="AA3529" s="19">
        <f t="shared" ca="1" si="1699"/>
        <v>2692.2322001692733</v>
      </c>
      <c r="AB3529" s="19">
        <f t="shared" ca="1" si="1699"/>
        <v>42964.873837277373</v>
      </c>
      <c r="AC3529" s="19">
        <f t="shared" ca="1" si="1699"/>
        <v>15812.349873718544</v>
      </c>
    </row>
    <row r="3530" spans="2:29" hidden="1" outlineLevel="1">
      <c r="F3530" s="42"/>
      <c r="G3530" s="17" t="str">
        <f>$G$13</f>
        <v>ENERGY</v>
      </c>
      <c r="H3530" s="19">
        <f t="shared" ref="H3530:AC3530" ca="1" si="1700">+H3369+H2619</f>
        <v>12774290.274080642</v>
      </c>
      <c r="I3530" s="19">
        <f t="shared" ca="1" si="1700"/>
        <v>5915685.4187257998</v>
      </c>
      <c r="J3530" s="19">
        <f t="shared" ca="1" si="1700"/>
        <v>1493606.4503780678</v>
      </c>
      <c r="K3530" s="19">
        <f t="shared" ca="1" si="1700"/>
        <v>5265.0121658726675</v>
      </c>
      <c r="L3530" s="19">
        <f t="shared" ca="1" si="1700"/>
        <v>297.0759771481944</v>
      </c>
      <c r="M3530" s="19">
        <f t="shared" ca="1" si="1700"/>
        <v>1499168.538521081</v>
      </c>
      <c r="N3530" s="19">
        <f t="shared" ca="1" si="1700"/>
        <v>1090278.3287131249</v>
      </c>
      <c r="O3530" s="19">
        <f t="shared" ca="1" si="1700"/>
        <v>387686.90460048732</v>
      </c>
      <c r="P3530" s="19">
        <f t="shared" ca="1" si="1700"/>
        <v>62083.700280280915</v>
      </c>
      <c r="Q3530" s="19">
        <f t="shared" ca="1" si="1700"/>
        <v>0</v>
      </c>
      <c r="R3530" s="19">
        <f t="shared" ca="1" si="1700"/>
        <v>1540048.9335938971</v>
      </c>
      <c r="S3530" s="19">
        <f t="shared" ca="1" si="1700"/>
        <v>31122.497026225101</v>
      </c>
      <c r="T3530" s="19">
        <f t="shared" ca="1" si="1700"/>
        <v>1713041.2904451701</v>
      </c>
      <c r="U3530" s="19">
        <f t="shared" ca="1" si="1700"/>
        <v>1323871.4169362234</v>
      </c>
      <c r="V3530" s="19">
        <f t="shared" ca="1" si="1700"/>
        <v>357038.99749654549</v>
      </c>
      <c r="W3530" s="19">
        <f t="shared" ca="1" si="1700"/>
        <v>3425074.2019041483</v>
      </c>
      <c r="X3530" s="19">
        <f t="shared" ca="1" si="1700"/>
        <v>319010.51225059497</v>
      </c>
      <c r="Y3530" s="19">
        <f t="shared" ca="1" si="1700"/>
        <v>5269.2218409014968</v>
      </c>
      <c r="Z3530" s="19">
        <f t="shared" ca="1" si="1700"/>
        <v>324279.73409149685</v>
      </c>
      <c r="AA3530" s="19">
        <f t="shared" ca="1" si="1700"/>
        <v>250.85879068328563</v>
      </c>
      <c r="AB3530" s="19">
        <f t="shared" ca="1" si="1700"/>
        <v>46241.736106926401</v>
      </c>
      <c r="AC3530" s="19">
        <f t="shared" ca="1" si="1700"/>
        <v>23540.852346642605</v>
      </c>
    </row>
    <row r="3531" spans="2:29" hidden="1" outlineLevel="1">
      <c r="F3531" s="42"/>
      <c r="G3531" s="17" t="str">
        <f>$G$14</f>
        <v>CUSTOMER</v>
      </c>
      <c r="H3531" s="19">
        <f t="shared" ref="H3531:AC3531" ca="1" si="1701">+H3370+H2620</f>
        <v>11357491.657003043</v>
      </c>
      <c r="I3531" s="19">
        <f t="shared" ca="1" si="1701"/>
        <v>319443.50225690193</v>
      </c>
      <c r="J3531" s="19">
        <f t="shared" ca="1" si="1701"/>
        <v>6976623.0885492153</v>
      </c>
      <c r="K3531" s="19">
        <f t="shared" ca="1" si="1701"/>
        <v>76335.759209192533</v>
      </c>
      <c r="L3531" s="19">
        <f t="shared" ca="1" si="1701"/>
        <v>5465.1372539956774</v>
      </c>
      <c r="M3531" s="19">
        <f t="shared" ca="1" si="1701"/>
        <v>7058423.9850124046</v>
      </c>
      <c r="N3531" s="19">
        <f t="shared" ca="1" si="1701"/>
        <v>236478.37689426148</v>
      </c>
      <c r="O3531" s="19">
        <f t="shared" ca="1" si="1701"/>
        <v>83119.447637974081</v>
      </c>
      <c r="P3531" s="19">
        <f t="shared" ca="1" si="1701"/>
        <v>3124.8052782037403</v>
      </c>
      <c r="Q3531" s="19">
        <f t="shared" ca="1" si="1701"/>
        <v>0</v>
      </c>
      <c r="R3531" s="19">
        <f t="shared" ca="1" si="1701"/>
        <v>322722.62981043942</v>
      </c>
      <c r="S3531" s="19">
        <f t="shared" ca="1" si="1701"/>
        <v>1661.5237760015243</v>
      </c>
      <c r="T3531" s="19">
        <f t="shared" ca="1" si="1701"/>
        <v>50953.781956581137</v>
      </c>
      <c r="U3531" s="19">
        <f t="shared" ca="1" si="1701"/>
        <v>1560.4281798254378</v>
      </c>
      <c r="V3531" s="19">
        <f t="shared" ca="1" si="1701"/>
        <v>8460.6702806737921</v>
      </c>
      <c r="W3531" s="19">
        <f t="shared" ca="1" si="1701"/>
        <v>62636.404193081908</v>
      </c>
      <c r="X3531" s="19">
        <f t="shared" ca="1" si="1701"/>
        <v>95287.147447584066</v>
      </c>
      <c r="Y3531" s="19">
        <f t="shared" ca="1" si="1701"/>
        <v>939.46551812746702</v>
      </c>
      <c r="Z3531" s="19">
        <f t="shared" ca="1" si="1701"/>
        <v>96226.612965711538</v>
      </c>
      <c r="AA3531" s="19">
        <f t="shared" ca="1" si="1701"/>
        <v>7956.6298784348392</v>
      </c>
      <c r="AB3531" s="19">
        <f t="shared" ca="1" si="1701"/>
        <v>2890864.0104363617</v>
      </c>
      <c r="AC3531" s="19">
        <f t="shared" ca="1" si="1701"/>
        <v>599217.88244971016</v>
      </c>
    </row>
    <row r="3532" spans="2:29" collapsed="1">
      <c r="D3532" s="17" t="s">
        <v>344</v>
      </c>
      <c r="E3532" s="19">
        <f>+E3371+E2621</f>
        <v>63345465</v>
      </c>
      <c r="F3532" s="42"/>
      <c r="G3532" s="17" t="str">
        <f>$G$15</f>
        <v>TOTAL</v>
      </c>
      <c r="H3532" s="19">
        <f t="shared" ref="H3532:AC3532" ca="1" si="1702">+H3371+H2621</f>
        <v>63345464.999999925</v>
      </c>
      <c r="I3532" s="19">
        <f t="shared" ca="1" si="1702"/>
        <v>4780824.1093923114</v>
      </c>
      <c r="J3532" s="19">
        <f t="shared" ca="1" si="1702"/>
        <v>20941823.85525018</v>
      </c>
      <c r="K3532" s="19">
        <f t="shared" ca="1" si="1702"/>
        <v>233859.78594861529</v>
      </c>
      <c r="L3532" s="19">
        <f t="shared" ca="1" si="1702"/>
        <v>11790.372280560789</v>
      </c>
      <c r="M3532" s="19">
        <f t="shared" ca="1" si="1702"/>
        <v>21187474.013479359</v>
      </c>
      <c r="N3532" s="19">
        <f t="shared" ca="1" si="1702"/>
        <v>11559136.199048491</v>
      </c>
      <c r="O3532" s="19">
        <f t="shared" ca="1" si="1702"/>
        <v>3446362.2901487257</v>
      </c>
      <c r="P3532" s="19">
        <f t="shared" ca="1" si="1702"/>
        <v>113988.10550787533</v>
      </c>
      <c r="Q3532" s="19">
        <f t="shared" ca="1" si="1702"/>
        <v>0</v>
      </c>
      <c r="R3532" s="19">
        <f t="shared" ca="1" si="1702"/>
        <v>15119486.594705107</v>
      </c>
      <c r="S3532" s="19">
        <f t="shared" ca="1" si="1702"/>
        <v>362860.93079423218</v>
      </c>
      <c r="T3532" s="19">
        <f t="shared" ca="1" si="1702"/>
        <v>8911118.1613930408</v>
      </c>
      <c r="U3532" s="19">
        <f t="shared" ca="1" si="1702"/>
        <v>2828681.6963594807</v>
      </c>
      <c r="V3532" s="19">
        <f t="shared" ca="1" si="1702"/>
        <v>2045492.6376802912</v>
      </c>
      <c r="W3532" s="19">
        <f t="shared" ca="1" si="1702"/>
        <v>14148153.426227054</v>
      </c>
      <c r="X3532" s="19">
        <f t="shared" ca="1" si="1702"/>
        <v>4029325.1392566049</v>
      </c>
      <c r="Y3532" s="19">
        <f t="shared" ca="1" si="1702"/>
        <v>60994.23352157398</v>
      </c>
      <c r="Z3532" s="19">
        <f t="shared" ca="1" si="1702"/>
        <v>4090319.3727781801</v>
      </c>
      <c r="AA3532" s="19">
        <f t="shared" ca="1" si="1702"/>
        <v>69892.251515609401</v>
      </c>
      <c r="AB3532" s="19">
        <f t="shared" ca="1" si="1702"/>
        <v>3221156.8644454884</v>
      </c>
      <c r="AC3532" s="19">
        <f t="shared" ca="1" si="1702"/>
        <v>728158.36745692184</v>
      </c>
    </row>
    <row r="3533" spans="2:29" hidden="1" outlineLevel="1">
      <c r="F3533" s="42" t="str">
        <f>F3540</f>
        <v>RB_GUP</v>
      </c>
      <c r="G3533" s="17" t="str">
        <f>$G$8</f>
        <v>PRODUCTION</v>
      </c>
      <c r="H3533" s="21">
        <f t="shared" ref="H3533:H3540" ca="1" si="1703">SUBTOTAL(9,I3533:AC3533)</f>
        <v>-6919447.0372595023</v>
      </c>
      <c r="I3533" s="22">
        <f ca="1">VLOOKUP(CONCATENATE($F3533," ",$G3533),AllocFactorMatrix,(I$4+1),FALSE)*$E3540</f>
        <v>-3430721.1426976756</v>
      </c>
      <c r="J3533" s="22">
        <f ca="1">VLOOKUP(CONCATENATE($F3533," ",$G3533),AllocFactorMatrix,(J$4+1),FALSE)*$E3540</f>
        <v>-857913.13330705161</v>
      </c>
      <c r="K3533" s="22">
        <f ca="1">VLOOKUP(CONCATENATE($F3533," ",$G3533),AllocFactorMatrix,(K$4+1),FALSE)*$E3540</f>
        <v>-10873.051891719962</v>
      </c>
      <c r="L3533" s="22">
        <f ca="1">VLOOKUP(CONCATENATE($F3533," ",$G3533),AllocFactorMatrix,(L$4+1),FALSE)*$E3540</f>
        <v>-544.18543926002565</v>
      </c>
      <c r="M3533" s="22">
        <f t="shared" ref="M3533:M3540" ca="1" si="1704">SUBTOTAL(9,J3533:L3533)</f>
        <v>-869330.37063803151</v>
      </c>
      <c r="N3533" s="22">
        <f ca="1">VLOOKUP(CONCATENATE($F3533," ",$G3533),AllocFactorMatrix,(N$4+1),FALSE)*$E3540</f>
        <v>-384900.78151448368</v>
      </c>
      <c r="O3533" s="22">
        <f ca="1">VLOOKUP(CONCATENATE($F3533," ",$G3533),AllocFactorMatrix,(O$4+1),FALSE)*$E3540</f>
        <v>-105492.39033367853</v>
      </c>
      <c r="P3533" s="22">
        <f ca="1">VLOOKUP(CONCATENATE($F3533," ",$G3533),AllocFactorMatrix,(P$4+1),FALSE)*$E3540</f>
        <v>-16787.089239599907</v>
      </c>
      <c r="Q3533" s="22">
        <f ca="1">VLOOKUP(CONCATENATE($F3533," ",$G3533),AllocFactorMatrix,(Q$4+1),FALSE)*$E3540</f>
        <v>0</v>
      </c>
      <c r="R3533" s="22">
        <f ca="1">SUBTOTAL(9,N3533:Q3533)</f>
        <v>-507180.26108776208</v>
      </c>
      <c r="S3533" s="22">
        <f ca="1">VLOOKUP(CONCATENATE($F3533," ",$G3533),AllocFactorMatrix,(S$4+1),FALSE)*$E3540</f>
        <v>-16638.276147469394</v>
      </c>
      <c r="T3533" s="22">
        <f ca="1">VLOOKUP(CONCATENATE($F3533," ",$G3533),AllocFactorMatrix,(T$4+1),FALSE)*$E3540</f>
        <v>-302788.24421257258</v>
      </c>
      <c r="U3533" s="22">
        <f ca="1">VLOOKUP(CONCATENATE($F3533," ",$G3533),AllocFactorMatrix,(U$4+1),FALSE)*$E3540</f>
        <v>-1475348.3997650559</v>
      </c>
      <c r="V3533" s="22">
        <f ca="1">VLOOKUP(CONCATENATE($F3533," ",$G3533),AllocFactorMatrix,(V$4+1),FALSE)*$E3540</f>
        <v>-187989.54497339277</v>
      </c>
      <c r="W3533" s="22">
        <f ca="1">SUBTOTAL(9,S3533:V3533)</f>
        <v>-1982764.4650984907</v>
      </c>
      <c r="X3533" s="22">
        <f ca="1">VLOOKUP(CONCATENATE($F3533," ",$G3533),AllocFactorMatrix,(X$4+1),FALSE)*$E3540</f>
        <v>-107648.54289201717</v>
      </c>
      <c r="Y3533" s="22">
        <f ca="1">VLOOKUP(CONCATENATE($F3533," ",$G3533),AllocFactorMatrix,(Y$4+1),FALSE)*$E3540</f>
        <v>-2023.5332310442916</v>
      </c>
      <c r="Z3533" s="22">
        <f t="shared" ref="Z3533:Z3540" ca="1" si="1705">SUBTOTAL(9,X3533:Y3533)</f>
        <v>-109672.07612306146</v>
      </c>
      <c r="AA3533" s="22">
        <f ca="1">VLOOKUP(CONCATENATE($F3533," ",$G3533),AllocFactorMatrix,(AA$4+1),FALSE)*$E3540</f>
        <v>-1565.4824209494823</v>
      </c>
      <c r="AB3533" s="22">
        <f ca="1">VLOOKUP(CONCATENATE($F3533," ",$G3533),AllocFactorMatrix,(AB$4+1),FALSE)*$E3540</f>
        <v>-14711.314688489747</v>
      </c>
      <c r="AC3533" s="22">
        <f ca="1">VLOOKUP(CONCATENATE($F3533," ",$G3533),AllocFactorMatrix,(AC$4+1),FALSE)*$E3540</f>
        <v>-3501.9245050425397</v>
      </c>
    </row>
    <row r="3534" spans="2:29" hidden="1" outlineLevel="1">
      <c r="F3534" s="42" t="str">
        <f>F3540</f>
        <v>RB_GUP</v>
      </c>
      <c r="G3534" s="17" t="str">
        <f>$G$9</f>
        <v>BULKTRAN</v>
      </c>
      <c r="H3534" s="21">
        <f t="shared" ca="1" si="1703"/>
        <v>-4435057.0751926666</v>
      </c>
      <c r="I3534" s="22">
        <f ca="1">VLOOKUP(CONCATENATE($F3534," ",$G3534),AllocFactorMatrix,(I$4+1),FALSE)*$E3540</f>
        <v>-2198939.3075780501</v>
      </c>
      <c r="J3534" s="22">
        <f ca="1">VLOOKUP(CONCATENATE($F3534," ",$G3534),AllocFactorMatrix,(J$4+1),FALSE)*$E3540</f>
        <v>-549884.07184645557</v>
      </c>
      <c r="K3534" s="22">
        <f ca="1">VLOOKUP(CONCATENATE($F3534," ",$G3534),AllocFactorMatrix,(K$4+1),FALSE)*$E3540</f>
        <v>-6969.1415313453326</v>
      </c>
      <c r="L3534" s="22">
        <f ca="1">VLOOKUP(CONCATENATE($F3534," ",$G3534),AllocFactorMatrix,(L$4+1),FALSE)*$E3540</f>
        <v>-348.79860624858372</v>
      </c>
      <c r="M3534" s="22">
        <f t="shared" ca="1" si="1704"/>
        <v>-557202.01198404946</v>
      </c>
      <c r="N3534" s="22">
        <f ca="1">VLOOKUP(CONCATENATE($F3534," ",$G3534),AllocFactorMatrix,(N$4+1),FALSE)*$E3540</f>
        <v>-246704.24169892777</v>
      </c>
      <c r="O3534" s="22">
        <f ca="1">VLOOKUP(CONCATENATE($F3534," ",$G3534),AllocFactorMatrix,(O$4+1),FALSE)*$E3540</f>
        <v>-67615.919250343562</v>
      </c>
      <c r="P3534" s="22">
        <f ca="1">VLOOKUP(CONCATENATE($F3534," ",$G3534),AllocFactorMatrix,(P$4+1),FALSE)*$E3540</f>
        <v>-10759.775817789252</v>
      </c>
      <c r="Q3534" s="22">
        <f ca="1">VLOOKUP(CONCATENATE($F3534," ",$G3534),AllocFactorMatrix,(Q$4+1),FALSE)*$E3540</f>
        <v>0</v>
      </c>
      <c r="R3534" s="22">
        <f t="shared" ref="R3534:R3540" ca="1" si="1706">SUBTOTAL(9,N3534:Q3534)</f>
        <v>-325079.9367670606</v>
      </c>
      <c r="S3534" s="22">
        <f ca="1">VLOOKUP(CONCATENATE($F3534," ",$G3534),AllocFactorMatrix,(S$4+1),FALSE)*$E3540</f>
        <v>-10664.393259966228</v>
      </c>
      <c r="T3534" s="22">
        <f ca="1">VLOOKUP(CONCATENATE($F3534," ",$G3534),AllocFactorMatrix,(T$4+1),FALSE)*$E3540</f>
        <v>-194073.76594531949</v>
      </c>
      <c r="U3534" s="22">
        <f ca="1">VLOOKUP(CONCATENATE($F3534," ",$G3534),AllocFactorMatrix,(U$4+1),FALSE)*$E3540</f>
        <v>-945632.5517802781</v>
      </c>
      <c r="V3534" s="22">
        <f ca="1">VLOOKUP(CONCATENATE($F3534," ",$G3534),AllocFactorMatrix,(V$4+1),FALSE)*$E3540</f>
        <v>-120492.91757086795</v>
      </c>
      <c r="W3534" s="22">
        <f t="shared" ref="W3534:W3540" ca="1" si="1707">SUBTOTAL(9,S3534:V3534)</f>
        <v>-1270863.6285564317</v>
      </c>
      <c r="X3534" s="22">
        <f ca="1">VLOOKUP(CONCATENATE($F3534," ",$G3534),AllocFactorMatrix,(X$4+1),FALSE)*$E3540</f>
        <v>-68997.916916856775</v>
      </c>
      <c r="Y3534" s="22">
        <f ca="1">VLOOKUP(CONCATENATE($F3534," ",$G3534),AllocFactorMatrix,(Y$4+1),FALSE)*$E3540</f>
        <v>-1296.9945900163827</v>
      </c>
      <c r="Z3534" s="22">
        <f t="shared" ca="1" si="1705"/>
        <v>-70294.911506873163</v>
      </c>
      <c r="AA3534" s="22">
        <f ca="1">VLOOKUP(CONCATENATE($F3534," ",$G3534),AllocFactorMatrix,(AA$4+1),FALSE)*$E3540</f>
        <v>-1003.4044410970126</v>
      </c>
      <c r="AB3534" s="22">
        <f ca="1">VLOOKUP(CONCATENATE($F3534," ",$G3534),AllocFactorMatrix,(AB$4+1),FALSE)*$E3540</f>
        <v>-9429.2968705795902</v>
      </c>
      <c r="AC3534" s="22">
        <f ca="1">VLOOKUP(CONCATENATE($F3534," ",$G3534),AllocFactorMatrix,(AC$4+1),FALSE)*$E3540</f>
        <v>-2244.5774885258402</v>
      </c>
    </row>
    <row r="3535" spans="2:29" hidden="1" outlineLevel="1">
      <c r="F3535" s="42" t="str">
        <f>F3540</f>
        <v>RB_GUP</v>
      </c>
      <c r="G3535" s="17" t="str">
        <f>$G$10</f>
        <v>SUBTRAN</v>
      </c>
      <c r="H3535" s="21">
        <f t="shared" ca="1" si="1703"/>
        <v>-1405072.2549446034</v>
      </c>
      <c r="I3535" s="22">
        <f ca="1">VLOOKUP(CONCATENATE($F3535," ",$G3535),AllocFactorMatrix,(I$4+1),FALSE)*$E3540</f>
        <v>-678034.79884099704</v>
      </c>
      <c r="J3535" s="22">
        <f ca="1">VLOOKUP(CONCATENATE($F3535," ",$G3535),AllocFactorMatrix,(J$4+1),FALSE)*$E3540</f>
        <v>-169165.22442092909</v>
      </c>
      <c r="K3535" s="22">
        <f ca="1">VLOOKUP(CONCATENATE($F3535," ",$G3535),AllocFactorMatrix,(K$4+1),FALSE)*$E3540</f>
        <v>-2148.498525375041</v>
      </c>
      <c r="L3535" s="22">
        <f ca="1">VLOOKUP(CONCATENATE($F3535," ",$G3535),AllocFactorMatrix,(L$4+1),FALSE)*$E3540</f>
        <v>-138.5103235548128</v>
      </c>
      <c r="M3535" s="22">
        <f t="shared" ca="1" si="1704"/>
        <v>-171452.23326985893</v>
      </c>
      <c r="N3535" s="22">
        <f ca="1">VLOOKUP(CONCATENATE($F3535," ",$G3535),AllocFactorMatrix,(N$4+1),FALSE)*$E3540</f>
        <v>-75123.278909899396</v>
      </c>
      <c r="O3535" s="22">
        <f ca="1">VLOOKUP(CONCATENATE($F3535," ",$G3535),AllocFactorMatrix,(O$4+1),FALSE)*$E3540</f>
        <v>-20623.284885874149</v>
      </c>
      <c r="P3535" s="22">
        <f ca="1">VLOOKUP(CONCATENATE($F3535," ",$G3535),AllocFactorMatrix,(P$4+1),FALSE)*$E3540</f>
        <v>-4145.4329724785748</v>
      </c>
      <c r="Q3535" s="22">
        <f ca="1">VLOOKUP(CONCATENATE($F3535," ",$G3535),AllocFactorMatrix,(Q$4+1),FALSE)*$E3540</f>
        <v>0</v>
      </c>
      <c r="R3535" s="22">
        <f t="shared" ca="1" si="1706"/>
        <v>-99891.996768252124</v>
      </c>
      <c r="S3535" s="22">
        <f ca="1">VLOOKUP(CONCATENATE($F3535," ",$G3535),AllocFactorMatrix,(S$4+1),FALSE)*$E3540</f>
        <v>-3183.4956335283587</v>
      </c>
      <c r="T3535" s="22">
        <f ca="1">VLOOKUP(CONCATENATE($F3535," ",$G3535),AllocFactorMatrix,(T$4+1),FALSE)*$E3540</f>
        <v>-59643.26809908657</v>
      </c>
      <c r="U3535" s="22">
        <f ca="1">VLOOKUP(CONCATENATE($F3535," ",$G3535),AllocFactorMatrix,(U$4+1),FALSE)*$E3540</f>
        <v>-370648.52984536538</v>
      </c>
      <c r="V3535" s="22">
        <f ca="1">VLOOKUP(CONCATENATE($F3535," ",$G3535),AllocFactorMatrix,(V$4+1),FALSE)*$E3540</f>
        <v>0</v>
      </c>
      <c r="W3535" s="22">
        <f t="shared" ca="1" si="1707"/>
        <v>-433475.29357798031</v>
      </c>
      <c r="X3535" s="22">
        <f ca="1">VLOOKUP(CONCATENATE($F3535," ",$G3535),AllocFactorMatrix,(X$4+1),FALSE)*$E3540</f>
        <v>-21071.074971435944</v>
      </c>
      <c r="Y3535" s="22">
        <f ca="1">VLOOKUP(CONCATENATE($F3535," ",$G3535),AllocFactorMatrix,(Y$4+1),FALSE)*$E3540</f>
        <v>-404.18168019704854</v>
      </c>
      <c r="Z3535" s="22">
        <f t="shared" ca="1" si="1705"/>
        <v>-21475.256651632993</v>
      </c>
      <c r="AA3535" s="22">
        <f ca="1">VLOOKUP(CONCATENATE($F3535," ",$G3535),AllocFactorMatrix,(AA$4+1),FALSE)*$E3540</f>
        <v>-307.42411387341366</v>
      </c>
      <c r="AB3535" s="22">
        <f ca="1">VLOOKUP(CONCATENATE($F3535," ",$G3535),AllocFactorMatrix,(AB$4+1),FALSE)*$E3540</f>
        <v>-351.73998092052994</v>
      </c>
      <c r="AC3535" s="22">
        <f ca="1">VLOOKUP(CONCATENATE($F3535," ",$G3535),AllocFactorMatrix,(AC$4+1),FALSE)*$E3540</f>
        <v>-83.51174108780738</v>
      </c>
    </row>
    <row r="3536" spans="2:29" hidden="1" outlineLevel="1">
      <c r="F3536" s="42" t="str">
        <f>F3540</f>
        <v>RB_GUP</v>
      </c>
      <c r="G3536" s="17" t="str">
        <f>$G$11</f>
        <v>DISTPRI</v>
      </c>
      <c r="H3536" s="21">
        <f t="shared" ca="1" si="1703"/>
        <v>-2082938.8495097423</v>
      </c>
      <c r="I3536" s="22">
        <f ca="1">VLOOKUP(CONCATENATE($F3536," ",$G3536),AllocFactorMatrix,(I$4+1),FALSE)*$E3540</f>
        <v>-1377697.1384354932</v>
      </c>
      <c r="J3536" s="22">
        <f ca="1">VLOOKUP(CONCATENATE($F3536," ",$G3536),AllocFactorMatrix,(J$4+1),FALSE)*$E3540</f>
        <v>-341887.36476503912</v>
      </c>
      <c r="K3536" s="22">
        <f ca="1">VLOOKUP(CONCATENATE($F3536," ",$G3536),AllocFactorMatrix,(K$4+1),FALSE)*$E3540</f>
        <v>-4340.5688367793691</v>
      </c>
      <c r="L3536" s="22">
        <f ca="1">VLOOKUP(CONCATENATE($F3536," ",$G3536),AllocFactorMatrix,(L$4+1),FALSE)*$E3540</f>
        <v>0</v>
      </c>
      <c r="M3536" s="22">
        <f t="shared" ca="1" si="1704"/>
        <v>-346227.93360181851</v>
      </c>
      <c r="N3536" s="22">
        <f ca="1">VLOOKUP(CONCATENATE($F3536," ",$G3536),AllocFactorMatrix,(N$4+1),FALSE)*$E3540</f>
        <v>-149231.57108835698</v>
      </c>
      <c r="O3536" s="22">
        <f ca="1">VLOOKUP(CONCATENATE($F3536," ",$G3536),AllocFactorMatrix,(O$4+1),FALSE)*$E3540</f>
        <v>-41037.606472000538</v>
      </c>
      <c r="P3536" s="22">
        <f ca="1">VLOOKUP(CONCATENATE($F3536," ",$G3536),AllocFactorMatrix,(P$4+1),FALSE)*$E3540</f>
        <v>0</v>
      </c>
      <c r="Q3536" s="22">
        <f ca="1">VLOOKUP(CONCATENATE($F3536," ",$G3536),AllocFactorMatrix,(Q$4+1),FALSE)*$E3540</f>
        <v>0</v>
      </c>
      <c r="R3536" s="22">
        <f t="shared" ca="1" si="1706"/>
        <v>-190269.17756035752</v>
      </c>
      <c r="S3536" s="22">
        <f ca="1">VLOOKUP(CONCATENATE($F3536," ",$G3536),AllocFactorMatrix,(S$4+1),FALSE)*$E3540</f>
        <v>-6394.5166493130964</v>
      </c>
      <c r="T3536" s="22">
        <f ca="1">VLOOKUP(CONCATENATE($F3536," ",$G3536),AllocFactorMatrix,(T$4+1),FALSE)*$E3540</f>
        <v>-118105.20450413755</v>
      </c>
      <c r="U3536" s="22">
        <f ca="1">VLOOKUP(CONCATENATE($F3536," ",$G3536),AllocFactorMatrix,(U$4+1),FALSE)*$E3540</f>
        <v>0</v>
      </c>
      <c r="V3536" s="22">
        <f ca="1">VLOOKUP(CONCATENATE($F3536," ",$G3536),AllocFactorMatrix,(V$4+1),FALSE)*$E3540</f>
        <v>0</v>
      </c>
      <c r="W3536" s="22">
        <f t="shared" ca="1" si="1707"/>
        <v>-124499.72115345065</v>
      </c>
      <c r="X3536" s="22">
        <f ca="1">VLOOKUP(CONCATENATE($F3536," ",$G3536),AllocFactorMatrix,(X$4+1),FALSE)*$E3540</f>
        <v>-41946.823514850876</v>
      </c>
      <c r="Y3536" s="22">
        <f ca="1">VLOOKUP(CONCATENATE($F3536," ",$G3536),AllocFactorMatrix,(Y$4+1),FALSE)*$E3540</f>
        <v>-805.62805481840405</v>
      </c>
      <c r="Z3536" s="22">
        <f t="shared" ca="1" si="1705"/>
        <v>-42752.451569669283</v>
      </c>
      <c r="AA3536" s="22">
        <f ca="1">VLOOKUP(CONCATENATE($F3536," ",$G3536),AllocFactorMatrix,(AA$4+1),FALSE)*$E3540</f>
        <v>-615.70376305299465</v>
      </c>
      <c r="AB3536" s="22">
        <f ca="1">VLOOKUP(CONCATENATE($F3536," ",$G3536),AllocFactorMatrix,(AB$4+1),FALSE)*$E3540</f>
        <v>-708.50706713739851</v>
      </c>
      <c r="AC3536" s="22">
        <f ca="1">VLOOKUP(CONCATENATE($F3536," ",$G3536),AllocFactorMatrix,(AC$4+1),FALSE)*$E3540</f>
        <v>-168.21635876295386</v>
      </c>
    </row>
    <row r="3537" spans="2:29" hidden="1" outlineLevel="1">
      <c r="F3537" s="42" t="str">
        <f>F3540</f>
        <v>RB_GUP</v>
      </c>
      <c r="G3537" s="17" t="str">
        <f>$G$12</f>
        <v>DISTSEC</v>
      </c>
      <c r="H3537" s="21">
        <f t="shared" ca="1" si="1703"/>
        <v>-690817.91884698044</v>
      </c>
      <c r="I3537" s="22">
        <f ca="1">VLOOKUP(CONCATENATE($F3537," ",$G3537),AllocFactorMatrix,(I$4+1),FALSE)*$E3540</f>
        <v>-525283.05063042569</v>
      </c>
      <c r="J3537" s="22">
        <f ca="1">VLOOKUP(CONCATENATE($F3537," ",$G3537),AllocFactorMatrix,(J$4+1),FALSE)*$E3540</f>
        <v>-106024.6442329952</v>
      </c>
      <c r="K3537" s="22">
        <f ca="1">VLOOKUP(CONCATENATE($F3537," ",$G3537),AllocFactorMatrix,(K$4+1),FALSE)*$E3540</f>
        <v>0</v>
      </c>
      <c r="L3537" s="22">
        <f ca="1">VLOOKUP(CONCATENATE($F3537," ",$G3537),AllocFactorMatrix,(L$4+1),FALSE)*$E3540</f>
        <v>0</v>
      </c>
      <c r="M3537" s="22">
        <f t="shared" ca="1" si="1704"/>
        <v>-106024.6442329952</v>
      </c>
      <c r="N3537" s="22">
        <f ca="1">VLOOKUP(CONCATENATE($F3537," ",$G3537),AllocFactorMatrix,(N$4+1),FALSE)*$E3540</f>
        <v>-40609.591131500158</v>
      </c>
      <c r="O3537" s="22">
        <f ca="1">VLOOKUP(CONCATENATE($F3537," ",$G3537),AllocFactorMatrix,(O$4+1),FALSE)*$E3540</f>
        <v>0</v>
      </c>
      <c r="P3537" s="22">
        <f ca="1">VLOOKUP(CONCATENATE($F3537," ",$G3537),AllocFactorMatrix,(P$4+1),FALSE)*$E3540</f>
        <v>0</v>
      </c>
      <c r="Q3537" s="22">
        <f ca="1">VLOOKUP(CONCATENATE($F3537," ",$G3537),AllocFactorMatrix,(Q$4+1),FALSE)*$E3540</f>
        <v>0</v>
      </c>
      <c r="R3537" s="22">
        <f t="shared" ca="1" si="1706"/>
        <v>-40609.591131500158</v>
      </c>
      <c r="S3537" s="22">
        <f ca="1">VLOOKUP(CONCATENATE($F3537," ",$G3537),AllocFactorMatrix,(S$4+1),FALSE)*$E3540</f>
        <v>-1426.2940508953179</v>
      </c>
      <c r="T3537" s="22">
        <f ca="1">VLOOKUP(CONCATENATE($F3537," ",$G3537),AllocFactorMatrix,(T$4+1),FALSE)*$E3540</f>
        <v>0</v>
      </c>
      <c r="U3537" s="22">
        <f ca="1">VLOOKUP(CONCATENATE($F3537," ",$G3537),AllocFactorMatrix,(U$4+1),FALSE)*$E3540</f>
        <v>0</v>
      </c>
      <c r="V3537" s="22">
        <f ca="1">VLOOKUP(CONCATENATE($F3537," ",$G3537),AllocFactorMatrix,(V$4+1),FALSE)*$E3540</f>
        <v>0</v>
      </c>
      <c r="W3537" s="22">
        <f t="shared" ca="1" si="1707"/>
        <v>-1426.2940508953179</v>
      </c>
      <c r="X3537" s="22">
        <f ca="1">VLOOKUP(CONCATENATE($F3537," ",$G3537),AllocFactorMatrix,(X$4+1),FALSE)*$E3540</f>
        <v>-11779.521946912271</v>
      </c>
      <c r="Y3537" s="22">
        <f ca="1">VLOOKUP(CONCATENATE($F3537," ",$G3537),AllocFactorMatrix,(Y$4+1),FALSE)*$E3540</f>
        <v>0</v>
      </c>
      <c r="Z3537" s="22">
        <f t="shared" ca="1" si="1705"/>
        <v>-11779.521946912271</v>
      </c>
      <c r="AA3537" s="22">
        <f ca="1">VLOOKUP(CONCATENATE($F3537," ",$G3537),AllocFactorMatrix,(AA$4+1),FALSE)*$E3540</f>
        <v>-151.62320382578159</v>
      </c>
      <c r="AB3537" s="22">
        <f ca="1">VLOOKUP(CONCATENATE($F3537," ",$G3537),AllocFactorMatrix,(AB$4+1),FALSE)*$E3540</f>
        <v>-4514.3219101794029</v>
      </c>
      <c r="AC3537" s="22">
        <f ca="1">VLOOKUP(CONCATENATE($F3537," ",$G3537),AllocFactorMatrix,(AC$4+1),FALSE)*$E3540</f>
        <v>-1028.8717402463749</v>
      </c>
    </row>
    <row r="3538" spans="2:29" hidden="1" outlineLevel="1">
      <c r="F3538" s="42" t="str">
        <f>F3540</f>
        <v>RB_GUP</v>
      </c>
      <c r="G3538" s="17" t="str">
        <f>$G$13</f>
        <v>ENERGY</v>
      </c>
      <c r="H3538" s="21">
        <f t="shared" ca="1" si="1703"/>
        <v>-207397.41313641489</v>
      </c>
      <c r="I3538" s="22">
        <f ca="1">VLOOKUP(CONCATENATE($F3538," ",$G3538),AllocFactorMatrix,(I$4+1),FALSE)*$E3540</f>
        <v>-76201.676142457291</v>
      </c>
      <c r="J3538" s="22">
        <f ca="1">VLOOKUP(CONCATENATE($F3538," ",$G3538),AllocFactorMatrix,(J$4+1),FALSE)*$E3540</f>
        <v>-24071.226676585338</v>
      </c>
      <c r="K3538" s="22">
        <f ca="1">VLOOKUP(CONCATENATE($F3538," ",$G3538),AllocFactorMatrix,(K$4+1),FALSE)*$E3540</f>
        <v>-300.61491304320327</v>
      </c>
      <c r="L3538" s="22">
        <f ca="1">VLOOKUP(CONCATENATE($F3538," ",$G3538),AllocFactorMatrix,(L$4+1),FALSE)*$E3540</f>
        <v>-15.228468852050494</v>
      </c>
      <c r="M3538" s="22">
        <f t="shared" ca="1" si="1704"/>
        <v>-24387.070058480593</v>
      </c>
      <c r="N3538" s="22">
        <f ca="1">VLOOKUP(CONCATENATE($F3538," ",$G3538),AllocFactorMatrix,(N$4+1),FALSE)*$E3540</f>
        <v>-12195.550805115872</v>
      </c>
      <c r="O3538" s="22">
        <f ca="1">VLOOKUP(CONCATENATE($F3538," ",$G3538),AllocFactorMatrix,(O$4+1),FALSE)*$E3540</f>
        <v>-3290.0386258154713</v>
      </c>
      <c r="P3538" s="22">
        <f ca="1">VLOOKUP(CONCATENATE($F3538," ",$G3538),AllocFactorMatrix,(P$4+1),FALSE)*$E3540</f>
        <v>-512.68165188567684</v>
      </c>
      <c r="Q3538" s="22">
        <f ca="1">VLOOKUP(CONCATENATE($F3538," ",$G3538),AllocFactorMatrix,(Q$4+1),FALSE)*$E3540</f>
        <v>0</v>
      </c>
      <c r="R3538" s="22">
        <f t="shared" ca="1" si="1706"/>
        <v>-15998.271082817022</v>
      </c>
      <c r="S3538" s="22">
        <f ca="1">VLOOKUP(CONCATENATE($F3538," ",$G3538),AllocFactorMatrix,(S$4+1),FALSE)*$E3540</f>
        <v>-614.19030148055265</v>
      </c>
      <c r="T3538" s="22">
        <f ca="1">VLOOKUP(CONCATENATE($F3538," ",$G3538),AllocFactorMatrix,(T$4+1),FALSE)*$E3540</f>
        <v>-12140.272725352726</v>
      </c>
      <c r="U3538" s="22">
        <f ca="1">VLOOKUP(CONCATENATE($F3538," ",$G3538),AllocFactorMatrix,(U$4+1),FALSE)*$E3540</f>
        <v>-63822.69716307614</v>
      </c>
      <c r="V3538" s="22">
        <f ca="1">VLOOKUP(CONCATENATE($F3538," ",$G3538),AllocFactorMatrix,(V$4+1),FALSE)*$E3540</f>
        <v>-8924.5087917964884</v>
      </c>
      <c r="W3538" s="22">
        <f t="shared" ca="1" si="1707"/>
        <v>-85501.668981705909</v>
      </c>
      <c r="X3538" s="22">
        <f ca="1">VLOOKUP(CONCATENATE($F3538," ",$G3538),AllocFactorMatrix,(X$4+1),FALSE)*$E3540</f>
        <v>-3428.8721267848559</v>
      </c>
      <c r="Y3538" s="22">
        <f ca="1">VLOOKUP(CONCATENATE($F3538," ",$G3538),AllocFactorMatrix,(Y$4+1),FALSE)*$E3540</f>
        <v>-64.837098835071956</v>
      </c>
      <c r="Z3538" s="22">
        <f t="shared" ca="1" si="1705"/>
        <v>-3493.709225619928</v>
      </c>
      <c r="AA3538" s="22">
        <f ca="1">VLOOKUP(CONCATENATE($F3538," ",$G3538),AllocFactorMatrix,(AA$4+1),FALSE)*$E3540</f>
        <v>-64.673391291266881</v>
      </c>
      <c r="AB3538" s="22">
        <f ca="1">VLOOKUP(CONCATENATE($F3538," ",$G3538),AllocFactorMatrix,(AB$4+1),FALSE)*$E3540</f>
        <v>-1417.9271127789589</v>
      </c>
      <c r="AC3538" s="22">
        <f ca="1">VLOOKUP(CONCATENATE($F3538," ",$G3538),AllocFactorMatrix,(AC$4+1),FALSE)*$E3540</f>
        <v>-332.41714126397761</v>
      </c>
    </row>
    <row r="3539" spans="2:29" hidden="1" outlineLevel="1">
      <c r="F3539" s="42" t="str">
        <f>F3540</f>
        <v>RB_GUP</v>
      </c>
      <c r="G3539" s="17" t="str">
        <f>$G$14</f>
        <v>CUSTOMER</v>
      </c>
      <c r="H3539" s="21">
        <f t="shared" ca="1" si="1703"/>
        <v>-5574919.4511100892</v>
      </c>
      <c r="I3539" s="22">
        <f ca="1">VLOOKUP(CONCATENATE($F3539," ",$G3539),AllocFactorMatrix,(I$4+1),FALSE)*$E3540</f>
        <v>-4161026.4656156814</v>
      </c>
      <c r="J3539" s="22">
        <f ca="1">VLOOKUP(CONCATENATE($F3539," ",$G3539),AllocFactorMatrix,(J$4+1),FALSE)*$E3540</f>
        <v>-1020679.4899348023</v>
      </c>
      <c r="K3539" s="22">
        <f ca="1">VLOOKUP(CONCATENATE($F3539," ",$G3539),AllocFactorMatrix,(K$4+1),FALSE)*$E3540</f>
        <v>-11298.426974036307</v>
      </c>
      <c r="L3539" s="22">
        <f ca="1">VLOOKUP(CONCATENATE($F3539," ",$G3539),AllocFactorMatrix,(L$4+1),FALSE)*$E3540</f>
        <v>-832.34945923708665</v>
      </c>
      <c r="M3539" s="22">
        <f t="shared" ca="1" si="1704"/>
        <v>-1032810.2663680756</v>
      </c>
      <c r="N3539" s="22">
        <f ca="1">VLOOKUP(CONCATENATE($F3539," ",$G3539),AllocFactorMatrix,(N$4+1),FALSE)*$E3540</f>
        <v>-18934.626947389504</v>
      </c>
      <c r="O3539" s="22">
        <f ca="1">VLOOKUP(CONCATENATE($F3539," ",$G3539),AllocFactorMatrix,(O$4+1),FALSE)*$E3540</f>
        <v>-5956.2168720281206</v>
      </c>
      <c r="P3539" s="22">
        <f ca="1">VLOOKUP(CONCATENATE($F3539," ",$G3539),AllocFactorMatrix,(P$4+1),FALSE)*$E3540</f>
        <v>-2387.5180592020961</v>
      </c>
      <c r="Q3539" s="22">
        <f ca="1">VLOOKUP(CONCATENATE($F3539," ",$G3539),AllocFactorMatrix,(Q$4+1),FALSE)*$E3540</f>
        <v>0</v>
      </c>
      <c r="R3539" s="22">
        <f t="shared" ca="1" si="1706"/>
        <v>-27278.361878619722</v>
      </c>
      <c r="S3539" s="22">
        <f ca="1">VLOOKUP(CONCATENATE($F3539," ",$G3539),AllocFactorMatrix,(S$4+1),FALSE)*$E3540</f>
        <v>-175.85652938577422</v>
      </c>
      <c r="T3539" s="22">
        <f ca="1">VLOOKUP(CONCATENATE($F3539," ",$G3539),AllocFactorMatrix,(T$4+1),FALSE)*$E3540</f>
        <v>-4369.5929473717961</v>
      </c>
      <c r="U3539" s="22">
        <f ca="1">VLOOKUP(CONCATENATE($F3539," ",$G3539),AllocFactorMatrix,(U$4+1),FALSE)*$E3540</f>
        <v>-7913.0723112853384</v>
      </c>
      <c r="V3539" s="22">
        <f ca="1">VLOOKUP(CONCATENATE($F3539," ",$G3539),AllocFactorMatrix,(V$4+1),FALSE)*$E3540</f>
        <v>-1533.9386131469723</v>
      </c>
      <c r="W3539" s="22">
        <f t="shared" ca="1" si="1707"/>
        <v>-13992.460401189881</v>
      </c>
      <c r="X3539" s="22">
        <f ca="1">VLOOKUP(CONCATENATE($F3539," ",$G3539),AllocFactorMatrix,(X$4+1),FALSE)*$E3540</f>
        <v>-6061.8211132079496</v>
      </c>
      <c r="Y3539" s="22">
        <f ca="1">VLOOKUP(CONCATENATE($F3539," ",$G3539),AllocFactorMatrix,(Y$4+1),FALSE)*$E3540</f>
        <v>-70.759991433154454</v>
      </c>
      <c r="Z3539" s="22">
        <f t="shared" ca="1" si="1705"/>
        <v>-6132.5811046411036</v>
      </c>
      <c r="AA3539" s="22">
        <f ca="1">VLOOKUP(CONCATENATE($F3539," ",$G3539),AllocFactorMatrix,(AA$4+1),FALSE)*$E3540</f>
        <v>-433.66741187827262</v>
      </c>
      <c r="AB3539" s="22">
        <f ca="1">VLOOKUP(CONCATENATE($F3539," ",$G3539),AllocFactorMatrix,(AB$4+1),FALSE)*$E3540</f>
        <v>-293998.56250757433</v>
      </c>
      <c r="AC3539" s="22">
        <f ca="1">VLOOKUP(CONCATENATE($F3539," ",$G3539),AllocFactorMatrix,(AC$4+1),FALSE)*$E3540</f>
        <v>-39247.085822426729</v>
      </c>
    </row>
    <row r="3540" spans="2:29" collapsed="1">
      <c r="D3540" s="17" t="s">
        <v>673</v>
      </c>
      <c r="E3540" s="19">
        <v>-21315650</v>
      </c>
      <c r="F3540" s="42" t="s">
        <v>73</v>
      </c>
      <c r="G3540" s="17" t="str">
        <f>$G$15</f>
        <v>TOTAL</v>
      </c>
      <c r="H3540" s="21">
        <f t="shared" ca="1" si="1703"/>
        <v>-21315650</v>
      </c>
      <c r="I3540" s="22">
        <f ca="1">VLOOKUP(CONCATENATE($F3540," ",$G3540),AllocFactorMatrix,(I$4+1),FALSE)*$E3540</f>
        <v>-12447903.579940779</v>
      </c>
      <c r="J3540" s="22">
        <f ca="1">VLOOKUP(CONCATENATE($F3540," ",$G3540),AllocFactorMatrix,(J$4+1),FALSE)*$E3540</f>
        <v>-3069625.1551838582</v>
      </c>
      <c r="K3540" s="22">
        <f ca="1">VLOOKUP(CONCATENATE($F3540," ",$G3540),AllocFactorMatrix,(K$4+1),FALSE)*$E3540</f>
        <v>-35930.302672299214</v>
      </c>
      <c r="L3540" s="22">
        <f ca="1">VLOOKUP(CONCATENATE($F3540," ",$G3540),AllocFactorMatrix,(L$4+1),FALSE)*$E3540</f>
        <v>-1879.0722971525593</v>
      </c>
      <c r="M3540" s="22">
        <f t="shared" ca="1" si="1704"/>
        <v>-3107434.5301533099</v>
      </c>
      <c r="N3540" s="22">
        <f ca="1">VLOOKUP(CONCATENATE($F3540," ",$G3540),AllocFactorMatrix,(N$4+1),FALSE)*$E3540</f>
        <v>-927699.64209567325</v>
      </c>
      <c r="O3540" s="22">
        <f ca="1">VLOOKUP(CONCATENATE($F3540," ",$G3540),AllocFactorMatrix,(O$4+1),FALSE)*$E3540</f>
        <v>-244015.45643974037</v>
      </c>
      <c r="P3540" s="22">
        <f ca="1">VLOOKUP(CONCATENATE($F3540," ",$G3540),AllocFactorMatrix,(P$4+1),FALSE)*$E3540</f>
        <v>-34592.497740955507</v>
      </c>
      <c r="Q3540" s="22">
        <f ca="1">VLOOKUP(CONCATENATE($F3540," ",$G3540),AllocFactorMatrix,(Q$4+1),FALSE)*$E3540</f>
        <v>0</v>
      </c>
      <c r="R3540" s="22">
        <f t="shared" ca="1" si="1706"/>
        <v>-1206307.5962763692</v>
      </c>
      <c r="S3540" s="22">
        <f ca="1">VLOOKUP(CONCATENATE($F3540," ",$G3540),AllocFactorMatrix,(S$4+1),FALSE)*$E3540</f>
        <v>-39097.022572038724</v>
      </c>
      <c r="T3540" s="22">
        <f ca="1">VLOOKUP(CONCATENATE($F3540," ",$G3540),AllocFactorMatrix,(T$4+1),FALSE)*$E3540</f>
        <v>-691120.34843384079</v>
      </c>
      <c r="U3540" s="22">
        <f ca="1">VLOOKUP(CONCATENATE($F3540," ",$G3540),AllocFactorMatrix,(U$4+1),FALSE)*$E3540</f>
        <v>-2863365.2508650608</v>
      </c>
      <c r="V3540" s="22">
        <f ca="1">VLOOKUP(CONCATENATE($F3540," ",$G3540),AllocFactorMatrix,(V$4+1),FALSE)*$E3540</f>
        <v>-318940.90994920419</v>
      </c>
      <c r="W3540" s="22">
        <f t="shared" ca="1" si="1707"/>
        <v>-3912523.5318201445</v>
      </c>
      <c r="X3540" s="22">
        <f ca="1">VLOOKUP(CONCATENATE($F3540," ",$G3540),AllocFactorMatrix,(X$4+1),FALSE)*$E3540</f>
        <v>-260934.57348206584</v>
      </c>
      <c r="Y3540" s="22">
        <f ca="1">VLOOKUP(CONCATENATE($F3540," ",$G3540),AllocFactorMatrix,(Y$4+1),FALSE)*$E3540</f>
        <v>-4665.9346463443535</v>
      </c>
      <c r="Z3540" s="22">
        <f t="shared" ca="1" si="1705"/>
        <v>-265600.50812841021</v>
      </c>
      <c r="AA3540" s="22">
        <f ca="1">VLOOKUP(CONCATENATE($F3540," ",$G3540),AllocFactorMatrix,(AA$4+1),FALSE)*$E3540</f>
        <v>-4141.9787459682248</v>
      </c>
      <c r="AB3540" s="22">
        <f ca="1">VLOOKUP(CONCATENATE($F3540," ",$G3540),AllocFactorMatrix,(AB$4+1),FALSE)*$E3540</f>
        <v>-325131.67013766</v>
      </c>
      <c r="AC3540" s="22">
        <f ca="1">VLOOKUP(CONCATENATE($F3540," ",$G3540),AllocFactorMatrix,(AC$4+1),FALSE)*$E3540</f>
        <v>-46606.604797356224</v>
      </c>
    </row>
    <row r="3541" spans="2:29" hidden="1" outlineLevel="1">
      <c r="E3541" s="19"/>
      <c r="F3541" s="42"/>
      <c r="G3541" s="17" t="str">
        <f>$G$8</f>
        <v>PRODUCTION</v>
      </c>
      <c r="H3541" s="21">
        <f t="shared" ref="H3541:AC3541" ca="1" si="1708">+H3525+H3533</f>
        <v>24807923.564510673</v>
      </c>
      <c r="I3541" s="21">
        <f t="shared" ca="1" si="1708"/>
        <v>6253322.1597340386</v>
      </c>
      <c r="J3541" s="21">
        <f t="shared" ca="1" si="1708"/>
        <v>5434106.7497336892</v>
      </c>
      <c r="K3541" s="21">
        <f t="shared" ca="1" si="1708"/>
        <v>56730.495293989763</v>
      </c>
      <c r="L3541" s="21">
        <f t="shared" ca="1" si="1708"/>
        <v>2326.2953690376389</v>
      </c>
      <c r="M3541" s="21">
        <f t="shared" ca="1" si="1708"/>
        <v>5493163.5403967164</v>
      </c>
      <c r="N3541" s="21">
        <f t="shared" ca="1" si="1708"/>
        <v>4258088.8414979372</v>
      </c>
      <c r="O3541" s="21">
        <f t="shared" ca="1" si="1708"/>
        <v>1335431.218978751</v>
      </c>
      <c r="P3541" s="21">
        <f t="shared" ca="1" si="1708"/>
        <v>65984.244456755288</v>
      </c>
      <c r="Q3541" s="21">
        <f t="shared" ca="1" si="1708"/>
        <v>0</v>
      </c>
      <c r="R3541" s="21">
        <f t="shared" ca="1" si="1708"/>
        <v>5659504.3049334446</v>
      </c>
      <c r="S3541" s="21">
        <f t="shared" ca="1" si="1708"/>
        <v>132234.21622775032</v>
      </c>
      <c r="T3541" s="21">
        <f t="shared" ca="1" si="1708"/>
        <v>3507626.183868554</v>
      </c>
      <c r="U3541" s="21">
        <f t="shared" ca="1" si="1708"/>
        <v>1150613.7325975427</v>
      </c>
      <c r="V3541" s="21">
        <f t="shared" ca="1" si="1708"/>
        <v>947487.3300765648</v>
      </c>
      <c r="W3541" s="21">
        <f t="shared" ca="1" si="1708"/>
        <v>5737961.4627704043</v>
      </c>
      <c r="X3541" s="21">
        <f t="shared" ca="1" si="1708"/>
        <v>1451318.804537988</v>
      </c>
      <c r="Y3541" s="21">
        <f t="shared" ca="1" si="1708"/>
        <v>23117.684088153397</v>
      </c>
      <c r="Z3541" s="21">
        <f t="shared" ca="1" si="1708"/>
        <v>1474436.4886261413</v>
      </c>
      <c r="AA3541" s="21">
        <f t="shared" ca="1" si="1708"/>
        <v>20684.055010528882</v>
      </c>
      <c r="AB3541" s="21">
        <f t="shared" ca="1" si="1708"/>
        <v>121652.95457148328</v>
      </c>
      <c r="AC3541" s="21">
        <f t="shared" ca="1" si="1708"/>
        <v>47198.598467967131</v>
      </c>
    </row>
    <row r="3542" spans="2:29" hidden="1" outlineLevel="1">
      <c r="E3542" s="19"/>
      <c r="F3542" s="42"/>
      <c r="G3542" s="17" t="str">
        <f>$G$9</f>
        <v>BULKTRAN</v>
      </c>
      <c r="H3542" s="21">
        <f t="shared" ref="H3542:AC3542" ca="1" si="1709">+H3526+H3534</f>
        <v>-1868474.5050917864</v>
      </c>
      <c r="I3542" s="21">
        <f t="shared" ca="1" si="1709"/>
        <v>-8522223.094702391</v>
      </c>
      <c r="J3542" s="21">
        <f t="shared" ca="1" si="1709"/>
        <v>2274740.5640511941</v>
      </c>
      <c r="K3542" s="21">
        <f t="shared" ca="1" si="1709"/>
        <v>38198.831645658443</v>
      </c>
      <c r="L3542" s="21">
        <f t="shared" ca="1" si="1709"/>
        <v>1938.1512608061184</v>
      </c>
      <c r="M3542" s="21">
        <f t="shared" ca="1" si="1709"/>
        <v>2314877.5469576605</v>
      </c>
      <c r="N3542" s="21">
        <f t="shared" ca="1" si="1709"/>
        <v>2407496.4429702843</v>
      </c>
      <c r="O3542" s="21">
        <f t="shared" ca="1" si="1709"/>
        <v>716840.43626848538</v>
      </c>
      <c r="P3542" s="21">
        <f t="shared" ca="1" si="1709"/>
        <v>-35620.254050016119</v>
      </c>
      <c r="Q3542" s="21">
        <f t="shared" ca="1" si="1709"/>
        <v>0</v>
      </c>
      <c r="R3542" s="21">
        <f t="shared" ca="1" si="1709"/>
        <v>3088716.6251887539</v>
      </c>
      <c r="S3542" s="21">
        <f t="shared" ca="1" si="1709"/>
        <v>78821.809834184096</v>
      </c>
      <c r="T3542" s="21">
        <f t="shared" ca="1" si="1709"/>
        <v>1454209.4798174568</v>
      </c>
      <c r="U3542" s="21">
        <f t="shared" ca="1" si="1709"/>
        <v>-1768968.1851867873</v>
      </c>
      <c r="V3542" s="21">
        <f t="shared" ca="1" si="1709"/>
        <v>424023.17728224618</v>
      </c>
      <c r="W3542" s="21">
        <f t="shared" ca="1" si="1709"/>
        <v>188086.28174709901</v>
      </c>
      <c r="X3542" s="21">
        <f t="shared" ca="1" si="1709"/>
        <v>911495.9279445773</v>
      </c>
      <c r="Y3542" s="21">
        <f t="shared" ca="1" si="1709"/>
        <v>13955.301749289598</v>
      </c>
      <c r="Z3542" s="21">
        <f t="shared" ca="1" si="1709"/>
        <v>925451.22969386715</v>
      </c>
      <c r="AA3542" s="21">
        <f t="shared" ca="1" si="1709"/>
        <v>18777.081582561124</v>
      </c>
      <c r="AB3542" s="21">
        <f t="shared" ca="1" si="1709"/>
        <v>85072.787591769869</v>
      </c>
      <c r="AC3542" s="21">
        <f t="shared" ca="1" si="1709"/>
        <v>32767.036848861473</v>
      </c>
    </row>
    <row r="3543" spans="2:29" hidden="1" outlineLevel="1">
      <c r="E3543" s="19"/>
      <c r="F3543" s="42"/>
      <c r="G3543" s="17" t="str">
        <f>$G$10</f>
        <v>SUBTRAN</v>
      </c>
      <c r="H3543" s="21">
        <f t="shared" ref="H3543:AC3543" ca="1" si="1710">+H3527+H3535</f>
        <v>-870423.77269981499</v>
      </c>
      <c r="I3543" s="21">
        <f t="shared" ca="1" si="1710"/>
        <v>-2544120.6121955831</v>
      </c>
      <c r="J3543" s="21">
        <f t="shared" ca="1" si="1710"/>
        <v>680082.28094386845</v>
      </c>
      <c r="K3543" s="21">
        <f t="shared" ca="1" si="1710"/>
        <v>11415.942844380483</v>
      </c>
      <c r="L3543" s="21">
        <f t="shared" ca="1" si="1710"/>
        <v>732.21805050973273</v>
      </c>
      <c r="M3543" s="21">
        <f t="shared" ca="1" si="1710"/>
        <v>692230.4418387583</v>
      </c>
      <c r="N3543" s="21">
        <f t="shared" ca="1" si="1710"/>
        <v>711778.58644137275</v>
      </c>
      <c r="O3543" s="21">
        <f t="shared" ca="1" si="1710"/>
        <v>212112.44967829739</v>
      </c>
      <c r="P3543" s="21">
        <f t="shared" ca="1" si="1710"/>
        <v>-13276.688487216054</v>
      </c>
      <c r="Q3543" s="21">
        <f t="shared" ca="1" si="1710"/>
        <v>0</v>
      </c>
      <c r="R3543" s="21">
        <f t="shared" ca="1" si="1710"/>
        <v>910614.34763245424</v>
      </c>
      <c r="S3543" s="21">
        <f t="shared" ca="1" si="1710"/>
        <v>22847.719449566022</v>
      </c>
      <c r="T3543" s="21">
        <f t="shared" ca="1" si="1710"/>
        <v>433639.96813112369</v>
      </c>
      <c r="U3543" s="21">
        <f t="shared" ca="1" si="1710"/>
        <v>-670025.17755799927</v>
      </c>
      <c r="V3543" s="21">
        <f t="shared" ca="1" si="1710"/>
        <v>0</v>
      </c>
      <c r="W3543" s="21">
        <f t="shared" ca="1" si="1710"/>
        <v>-213537.48997731047</v>
      </c>
      <c r="X3543" s="21">
        <f t="shared" ca="1" si="1710"/>
        <v>270313.00158090808</v>
      </c>
      <c r="Y3543" s="21">
        <f t="shared" ca="1" si="1710"/>
        <v>4223.8817762028211</v>
      </c>
      <c r="Z3543" s="21">
        <f t="shared" ca="1" si="1710"/>
        <v>274536.8833571109</v>
      </c>
      <c r="AA3543" s="21">
        <f t="shared" ca="1" si="1710"/>
        <v>5586.3088603998867</v>
      </c>
      <c r="AB3543" s="21">
        <f t="shared" ca="1" si="1710"/>
        <v>3082.4584579352213</v>
      </c>
      <c r="AC3543" s="21">
        <f t="shared" ca="1" si="1710"/>
        <v>1183.8893264151991</v>
      </c>
    </row>
    <row r="3544" spans="2:29" hidden="1" outlineLevel="1">
      <c r="E3544" s="19"/>
      <c r="F3544" s="42"/>
      <c r="G3544" s="17" t="str">
        <f>$G$11</f>
        <v>DISTPRI</v>
      </c>
      <c r="H3544" s="21">
        <f t="shared" ref="H3544:AC3544" ca="1" si="1711">+H3528+H3536</f>
        <v>1758032.3518257651</v>
      </c>
      <c r="I3544" s="21">
        <f t="shared" ca="1" si="1711"/>
        <v>-3573321.0339307804</v>
      </c>
      <c r="J3544" s="21">
        <f t="shared" ca="1" si="1711"/>
        <v>1568575.4666987217</v>
      </c>
      <c r="K3544" s="21">
        <f t="shared" ca="1" si="1711"/>
        <v>21582.48400430131</v>
      </c>
      <c r="L3544" s="21">
        <f t="shared" ca="1" si="1711"/>
        <v>0</v>
      </c>
      <c r="M3544" s="21">
        <f t="shared" ca="1" si="1711"/>
        <v>1590157.9507030239</v>
      </c>
      <c r="N3544" s="21">
        <f t="shared" ca="1" si="1711"/>
        <v>1541215.3543030543</v>
      </c>
      <c r="O3544" s="21">
        <f t="shared" ca="1" si="1711"/>
        <v>476402.63204283157</v>
      </c>
      <c r="P3544" s="21">
        <f t="shared" ca="1" si="1711"/>
        <v>0</v>
      </c>
      <c r="Q3544" s="21">
        <f t="shared" ca="1" si="1711"/>
        <v>0</v>
      </c>
      <c r="R3544" s="21">
        <f t="shared" ca="1" si="1711"/>
        <v>2017617.9863458865</v>
      </c>
      <c r="S3544" s="21">
        <f t="shared" ca="1" si="1711"/>
        <v>47347.857725627488</v>
      </c>
      <c r="T3544" s="21">
        <f t="shared" ca="1" si="1711"/>
        <v>1077036.9744130352</v>
      </c>
      <c r="U3544" s="21">
        <f t="shared" ca="1" si="1711"/>
        <v>0</v>
      </c>
      <c r="V3544" s="21">
        <f t="shared" ca="1" si="1711"/>
        <v>0</v>
      </c>
      <c r="W3544" s="21">
        <f t="shared" ca="1" si="1711"/>
        <v>1124384.8321386625</v>
      </c>
      <c r="X3544" s="21">
        <f t="shared" ca="1" si="1711"/>
        <v>571264.49223549</v>
      </c>
      <c r="Y3544" s="21">
        <f t="shared" ca="1" si="1711"/>
        <v>8958.3409928230703</v>
      </c>
      <c r="Z3544" s="21">
        <f t="shared" ca="1" si="1711"/>
        <v>580222.8332283129</v>
      </c>
      <c r="AA3544" s="21">
        <f t="shared" ca="1" si="1711"/>
        <v>10453.070453859247</v>
      </c>
      <c r="AB3544" s="21">
        <f t="shared" ca="1" si="1711"/>
        <v>6077.1848366069053</v>
      </c>
      <c r="AC3544" s="21">
        <f t="shared" ca="1" si="1711"/>
        <v>2439.5280501872162</v>
      </c>
    </row>
    <row r="3545" spans="2:29" hidden="1" outlineLevel="1">
      <c r="E3545" s="19"/>
      <c r="F3545" s="42"/>
      <c r="G3545" s="17" t="str">
        <f>$G$12</f>
        <v>DISTSEC</v>
      </c>
      <c r="H3545" s="21">
        <f t="shared" ref="H3545:AC3545" ca="1" si="1712">+H3529+H3537</f>
        <v>-146707.70538211218</v>
      </c>
      <c r="I3545" s="21">
        <f t="shared" ca="1" si="1712"/>
        <v>-1278637.6686783391</v>
      </c>
      <c r="J3545" s="21">
        <f t="shared" ca="1" si="1712"/>
        <v>489214.8163229354</v>
      </c>
      <c r="K3545" s="21">
        <f t="shared" ca="1" si="1712"/>
        <v>0</v>
      </c>
      <c r="L3545" s="21">
        <f t="shared" ca="1" si="1712"/>
        <v>0</v>
      </c>
      <c r="M3545" s="21">
        <f t="shared" ca="1" si="1712"/>
        <v>489214.8163229354</v>
      </c>
      <c r="N3545" s="21">
        <f t="shared" ca="1" si="1712"/>
        <v>417230.80388528609</v>
      </c>
      <c r="O3545" s="21">
        <f t="shared" ca="1" si="1712"/>
        <v>0</v>
      </c>
      <c r="P3545" s="21">
        <f t="shared" ca="1" si="1712"/>
        <v>0</v>
      </c>
      <c r="Q3545" s="21">
        <f t="shared" ca="1" si="1712"/>
        <v>0</v>
      </c>
      <c r="R3545" s="21">
        <f t="shared" ca="1" si="1712"/>
        <v>417230.80388528609</v>
      </c>
      <c r="S3545" s="21">
        <f t="shared" ca="1" si="1712"/>
        <v>10518.331013705088</v>
      </c>
      <c r="T3545" s="21">
        <f t="shared" ca="1" si="1712"/>
        <v>0</v>
      </c>
      <c r="U3545" s="21">
        <f t="shared" ca="1" si="1712"/>
        <v>0</v>
      </c>
      <c r="V3545" s="21">
        <f t="shared" ca="1" si="1712"/>
        <v>0</v>
      </c>
      <c r="W3545" s="21">
        <f t="shared" ca="1" si="1712"/>
        <v>10518.331013705088</v>
      </c>
      <c r="X3545" s="21">
        <f t="shared" ca="1" si="1712"/>
        <v>159191.37301738915</v>
      </c>
      <c r="Y3545" s="21">
        <f t="shared" ca="1" si="1712"/>
        <v>0</v>
      </c>
      <c r="Z3545" s="21">
        <f t="shared" ca="1" si="1712"/>
        <v>159191.37301738915</v>
      </c>
      <c r="AA3545" s="21">
        <f t="shared" ca="1" si="1712"/>
        <v>2540.6089963434915</v>
      </c>
      <c r="AB3545" s="21">
        <f t="shared" ca="1" si="1712"/>
        <v>38450.551927097971</v>
      </c>
      <c r="AC3545" s="21">
        <f t="shared" ca="1" si="1712"/>
        <v>14783.478133472168</v>
      </c>
    </row>
    <row r="3546" spans="2:29" hidden="1" outlineLevel="1">
      <c r="E3546" s="19"/>
      <c r="F3546" s="42"/>
      <c r="G3546" s="17" t="str">
        <f>$G$13</f>
        <v>ENERGY</v>
      </c>
      <c r="H3546" s="21">
        <f t="shared" ref="H3546:AC3546" ca="1" si="1713">+H3530+H3538</f>
        <v>12566892.860944226</v>
      </c>
      <c r="I3546" s="21">
        <f t="shared" ca="1" si="1713"/>
        <v>5839483.7425833428</v>
      </c>
      <c r="J3546" s="21">
        <f t="shared" ca="1" si="1713"/>
        <v>1469535.2237014824</v>
      </c>
      <c r="K3546" s="21">
        <f t="shared" ca="1" si="1713"/>
        <v>4964.3972528294644</v>
      </c>
      <c r="L3546" s="21">
        <f t="shared" ca="1" si="1713"/>
        <v>281.84750829614393</v>
      </c>
      <c r="M3546" s="21">
        <f t="shared" ca="1" si="1713"/>
        <v>1474781.4684626004</v>
      </c>
      <c r="N3546" s="21">
        <f t="shared" ca="1" si="1713"/>
        <v>1078082.777908009</v>
      </c>
      <c r="O3546" s="21">
        <f t="shared" ca="1" si="1713"/>
        <v>384396.86597467185</v>
      </c>
      <c r="P3546" s="21">
        <f t="shared" ca="1" si="1713"/>
        <v>61571.018628395235</v>
      </c>
      <c r="Q3546" s="21">
        <f t="shared" ca="1" si="1713"/>
        <v>0</v>
      </c>
      <c r="R3546" s="21">
        <f t="shared" ca="1" si="1713"/>
        <v>1524050.66251108</v>
      </c>
      <c r="S3546" s="21">
        <f t="shared" ca="1" si="1713"/>
        <v>30508.306724744547</v>
      </c>
      <c r="T3546" s="21">
        <f t="shared" ca="1" si="1713"/>
        <v>1700901.0177198173</v>
      </c>
      <c r="U3546" s="21">
        <f t="shared" ca="1" si="1713"/>
        <v>1260048.7197731473</v>
      </c>
      <c r="V3546" s="21">
        <f t="shared" ca="1" si="1713"/>
        <v>348114.48870474898</v>
      </c>
      <c r="W3546" s="21">
        <f t="shared" ca="1" si="1713"/>
        <v>3339572.5329224425</v>
      </c>
      <c r="X3546" s="21">
        <f t="shared" ca="1" si="1713"/>
        <v>315581.6401238101</v>
      </c>
      <c r="Y3546" s="21">
        <f t="shared" ca="1" si="1713"/>
        <v>5204.3847420664251</v>
      </c>
      <c r="Z3546" s="21">
        <f t="shared" ca="1" si="1713"/>
        <v>320786.02486587694</v>
      </c>
      <c r="AA3546" s="21">
        <f t="shared" ca="1" si="1713"/>
        <v>186.18539939201875</v>
      </c>
      <c r="AB3546" s="21">
        <f t="shared" ca="1" si="1713"/>
        <v>44823.808994147439</v>
      </c>
      <c r="AC3546" s="21">
        <f t="shared" ca="1" si="1713"/>
        <v>23208.435205378628</v>
      </c>
    </row>
    <row r="3547" spans="2:29" hidden="1" outlineLevel="1">
      <c r="E3547" s="19"/>
      <c r="F3547" s="42"/>
      <c r="G3547" s="17" t="str">
        <f>$G$14</f>
        <v>CUSTOMER</v>
      </c>
      <c r="H3547" s="21">
        <f t="shared" ref="H3547:AC3547" ca="1" si="1714">+H3531+H3539</f>
        <v>5782572.205892954</v>
      </c>
      <c r="I3547" s="21">
        <f t="shared" ca="1" si="1714"/>
        <v>-3841582.9633587794</v>
      </c>
      <c r="J3547" s="21">
        <f t="shared" ca="1" si="1714"/>
        <v>5955943.5986144133</v>
      </c>
      <c r="K3547" s="21">
        <f t="shared" ca="1" si="1714"/>
        <v>65037.332235156224</v>
      </c>
      <c r="L3547" s="21">
        <f t="shared" ca="1" si="1714"/>
        <v>4632.7877947585912</v>
      </c>
      <c r="M3547" s="21">
        <f t="shared" ca="1" si="1714"/>
        <v>6025613.7186443293</v>
      </c>
      <c r="N3547" s="21">
        <f t="shared" ca="1" si="1714"/>
        <v>217543.74994687198</v>
      </c>
      <c r="O3547" s="21">
        <f t="shared" ca="1" si="1714"/>
        <v>77163.230765945962</v>
      </c>
      <c r="P3547" s="21">
        <f t="shared" ca="1" si="1714"/>
        <v>737.28721900164419</v>
      </c>
      <c r="Q3547" s="21">
        <f t="shared" ca="1" si="1714"/>
        <v>0</v>
      </c>
      <c r="R3547" s="21">
        <f t="shared" ca="1" si="1714"/>
        <v>295444.26793181972</v>
      </c>
      <c r="S3547" s="21">
        <f t="shared" ca="1" si="1714"/>
        <v>1485.6672466157502</v>
      </c>
      <c r="T3547" s="21">
        <f t="shared" ca="1" si="1714"/>
        <v>46584.189009209338</v>
      </c>
      <c r="U3547" s="21">
        <f t="shared" ca="1" si="1714"/>
        <v>-6352.6441314599006</v>
      </c>
      <c r="V3547" s="21">
        <f t="shared" ca="1" si="1714"/>
        <v>6926.7316675268194</v>
      </c>
      <c r="W3547" s="21">
        <f t="shared" ca="1" si="1714"/>
        <v>48643.94379189203</v>
      </c>
      <c r="X3547" s="21">
        <f t="shared" ca="1" si="1714"/>
        <v>89225.326334376121</v>
      </c>
      <c r="Y3547" s="21">
        <f t="shared" ca="1" si="1714"/>
        <v>868.70552669431254</v>
      </c>
      <c r="Z3547" s="21">
        <f t="shared" ca="1" si="1714"/>
        <v>90094.031861070427</v>
      </c>
      <c r="AA3547" s="21">
        <f t="shared" ca="1" si="1714"/>
        <v>7522.9624665565661</v>
      </c>
      <c r="AB3547" s="21">
        <f t="shared" ca="1" si="1714"/>
        <v>2596865.4479287872</v>
      </c>
      <c r="AC3547" s="21">
        <f t="shared" ca="1" si="1714"/>
        <v>559970.79662728345</v>
      </c>
    </row>
    <row r="3548" spans="2:29" collapsed="1">
      <c r="B3548" s="40" t="s">
        <v>345</v>
      </c>
      <c r="E3548" s="21">
        <f>+E3532+E3540</f>
        <v>42029815</v>
      </c>
      <c r="F3548" s="42"/>
      <c r="G3548" s="17" t="str">
        <f>$G$15</f>
        <v>TOTAL</v>
      </c>
      <c r="H3548" s="21">
        <f t="shared" ref="H3548:AC3548" ca="1" si="1715">+H3532+H3540</f>
        <v>42029814.999999925</v>
      </c>
      <c r="I3548" s="21">
        <f t="shared" ca="1" si="1715"/>
        <v>-7667079.4705484677</v>
      </c>
      <c r="J3548" s="21">
        <f t="shared" ca="1" si="1715"/>
        <v>17872198.700066321</v>
      </c>
      <c r="K3548" s="21">
        <f t="shared" ca="1" si="1715"/>
        <v>197929.48327631608</v>
      </c>
      <c r="L3548" s="21">
        <f t="shared" ca="1" si="1715"/>
        <v>9911.2999834082293</v>
      </c>
      <c r="M3548" s="21">
        <f t="shared" ca="1" si="1715"/>
        <v>18080039.483326048</v>
      </c>
      <c r="N3548" s="21">
        <f t="shared" ca="1" si="1715"/>
        <v>10631436.556952817</v>
      </c>
      <c r="O3548" s="21">
        <f t="shared" ca="1" si="1715"/>
        <v>3202346.8337089852</v>
      </c>
      <c r="P3548" s="21">
        <f t="shared" ca="1" si="1715"/>
        <v>79395.607766919828</v>
      </c>
      <c r="Q3548" s="21">
        <f t="shared" ca="1" si="1715"/>
        <v>0</v>
      </c>
      <c r="R3548" s="21">
        <f t="shared" ca="1" si="1715"/>
        <v>13913178.998428738</v>
      </c>
      <c r="S3548" s="21">
        <f t="shared" ca="1" si="1715"/>
        <v>323763.90822219348</v>
      </c>
      <c r="T3548" s="21">
        <f t="shared" ca="1" si="1715"/>
        <v>8219997.8129591998</v>
      </c>
      <c r="U3548" s="21">
        <f t="shared" ca="1" si="1715"/>
        <v>-34683.554505580105</v>
      </c>
      <c r="V3548" s="21">
        <f t="shared" ca="1" si="1715"/>
        <v>1726551.727731087</v>
      </c>
      <c r="W3548" s="21">
        <f t="shared" ca="1" si="1715"/>
        <v>10235629.894406909</v>
      </c>
      <c r="X3548" s="21">
        <f t="shared" ca="1" si="1715"/>
        <v>3768390.565774539</v>
      </c>
      <c r="Y3548" s="21">
        <f t="shared" ca="1" si="1715"/>
        <v>56328.29887522963</v>
      </c>
      <c r="Z3548" s="21">
        <f t="shared" ca="1" si="1715"/>
        <v>3824718.8646497699</v>
      </c>
      <c r="AA3548" s="21">
        <f t="shared" ca="1" si="1715"/>
        <v>65750.272769641175</v>
      </c>
      <c r="AB3548" s="21">
        <f t="shared" ca="1" si="1715"/>
        <v>2896025.1943078283</v>
      </c>
      <c r="AC3548" s="21">
        <f t="shared" ca="1" si="1715"/>
        <v>681551.76265956566</v>
      </c>
    </row>
    <row r="3549" spans="2:29">
      <c r="D3549" s="39" t="s">
        <v>155</v>
      </c>
      <c r="E3549" s="100">
        <f>0*0.06</f>
        <v>0</v>
      </c>
    </row>
    <row r="3550" spans="2:29" hidden="1" outlineLevel="1">
      <c r="E3550" s="19"/>
      <c r="G3550" s="17" t="str">
        <f>$G$8</f>
        <v>PRODUCTION</v>
      </c>
      <c r="H3550" s="21">
        <f t="shared" ref="H3550:AC3550" ca="1" si="1716">H3541*$E$3549</f>
        <v>0</v>
      </c>
      <c r="I3550" s="21">
        <f t="shared" ca="1" si="1716"/>
        <v>0</v>
      </c>
      <c r="J3550" s="21">
        <f t="shared" ca="1" si="1716"/>
        <v>0</v>
      </c>
      <c r="K3550" s="21">
        <f t="shared" ca="1" si="1716"/>
        <v>0</v>
      </c>
      <c r="L3550" s="21">
        <f t="shared" ca="1" si="1716"/>
        <v>0</v>
      </c>
      <c r="M3550" s="21">
        <f t="shared" ca="1" si="1716"/>
        <v>0</v>
      </c>
      <c r="N3550" s="21">
        <f t="shared" ca="1" si="1716"/>
        <v>0</v>
      </c>
      <c r="O3550" s="21">
        <f t="shared" ca="1" si="1716"/>
        <v>0</v>
      </c>
      <c r="P3550" s="21">
        <f t="shared" ca="1" si="1716"/>
        <v>0</v>
      </c>
      <c r="Q3550" s="21">
        <f t="shared" ca="1" si="1716"/>
        <v>0</v>
      </c>
      <c r="R3550" s="21">
        <f t="shared" ca="1" si="1716"/>
        <v>0</v>
      </c>
      <c r="S3550" s="21">
        <f t="shared" ca="1" si="1716"/>
        <v>0</v>
      </c>
      <c r="T3550" s="21">
        <f t="shared" ca="1" si="1716"/>
        <v>0</v>
      </c>
      <c r="U3550" s="21">
        <f t="shared" ca="1" si="1716"/>
        <v>0</v>
      </c>
      <c r="V3550" s="21">
        <f t="shared" ca="1" si="1716"/>
        <v>0</v>
      </c>
      <c r="W3550" s="21">
        <f t="shared" ca="1" si="1716"/>
        <v>0</v>
      </c>
      <c r="X3550" s="21">
        <f t="shared" ca="1" si="1716"/>
        <v>0</v>
      </c>
      <c r="Y3550" s="21">
        <f t="shared" ca="1" si="1716"/>
        <v>0</v>
      </c>
      <c r="Z3550" s="21">
        <f t="shared" ca="1" si="1716"/>
        <v>0</v>
      </c>
      <c r="AA3550" s="21">
        <f t="shared" ca="1" si="1716"/>
        <v>0</v>
      </c>
      <c r="AB3550" s="21">
        <f t="shared" ca="1" si="1716"/>
        <v>0</v>
      </c>
      <c r="AC3550" s="21">
        <f t="shared" ca="1" si="1716"/>
        <v>0</v>
      </c>
    </row>
    <row r="3551" spans="2:29" hidden="1" outlineLevel="1">
      <c r="E3551" s="19"/>
      <c r="G3551" s="17" t="str">
        <f>$G$9</f>
        <v>BULKTRAN</v>
      </c>
      <c r="H3551" s="21">
        <f t="shared" ref="H3551:AC3551" ca="1" si="1717">H3542*$E$3549</f>
        <v>0</v>
      </c>
      <c r="I3551" s="21">
        <f t="shared" ca="1" si="1717"/>
        <v>0</v>
      </c>
      <c r="J3551" s="21">
        <f t="shared" ca="1" si="1717"/>
        <v>0</v>
      </c>
      <c r="K3551" s="21">
        <f t="shared" ca="1" si="1717"/>
        <v>0</v>
      </c>
      <c r="L3551" s="21">
        <f t="shared" ca="1" si="1717"/>
        <v>0</v>
      </c>
      <c r="M3551" s="21">
        <f t="shared" ca="1" si="1717"/>
        <v>0</v>
      </c>
      <c r="N3551" s="21">
        <f t="shared" ca="1" si="1717"/>
        <v>0</v>
      </c>
      <c r="O3551" s="21">
        <f t="shared" ca="1" si="1717"/>
        <v>0</v>
      </c>
      <c r="P3551" s="21">
        <f t="shared" ca="1" si="1717"/>
        <v>0</v>
      </c>
      <c r="Q3551" s="21">
        <f t="shared" ca="1" si="1717"/>
        <v>0</v>
      </c>
      <c r="R3551" s="21">
        <f t="shared" ca="1" si="1717"/>
        <v>0</v>
      </c>
      <c r="S3551" s="21">
        <f t="shared" ca="1" si="1717"/>
        <v>0</v>
      </c>
      <c r="T3551" s="21">
        <f t="shared" ca="1" si="1717"/>
        <v>0</v>
      </c>
      <c r="U3551" s="21">
        <f t="shared" ca="1" si="1717"/>
        <v>0</v>
      </c>
      <c r="V3551" s="21">
        <f t="shared" ca="1" si="1717"/>
        <v>0</v>
      </c>
      <c r="W3551" s="21">
        <f t="shared" ca="1" si="1717"/>
        <v>0</v>
      </c>
      <c r="X3551" s="21">
        <f t="shared" ca="1" si="1717"/>
        <v>0</v>
      </c>
      <c r="Y3551" s="21">
        <f t="shared" ca="1" si="1717"/>
        <v>0</v>
      </c>
      <c r="Z3551" s="21">
        <f t="shared" ca="1" si="1717"/>
        <v>0</v>
      </c>
      <c r="AA3551" s="21">
        <f t="shared" ca="1" si="1717"/>
        <v>0</v>
      </c>
      <c r="AB3551" s="21">
        <f t="shared" ca="1" si="1717"/>
        <v>0</v>
      </c>
      <c r="AC3551" s="21">
        <f t="shared" ca="1" si="1717"/>
        <v>0</v>
      </c>
    </row>
    <row r="3552" spans="2:29" hidden="1" outlineLevel="1">
      <c r="E3552" s="19"/>
      <c r="G3552" s="17" t="str">
        <f>$G$10</f>
        <v>SUBTRAN</v>
      </c>
      <c r="H3552" s="21">
        <f t="shared" ref="H3552:AC3552" ca="1" si="1718">H3543*$E$3549</f>
        <v>0</v>
      </c>
      <c r="I3552" s="21">
        <f t="shared" ca="1" si="1718"/>
        <v>0</v>
      </c>
      <c r="J3552" s="21">
        <f t="shared" ca="1" si="1718"/>
        <v>0</v>
      </c>
      <c r="K3552" s="21">
        <f t="shared" ca="1" si="1718"/>
        <v>0</v>
      </c>
      <c r="L3552" s="21">
        <f t="shared" ca="1" si="1718"/>
        <v>0</v>
      </c>
      <c r="M3552" s="21">
        <f t="shared" ca="1" si="1718"/>
        <v>0</v>
      </c>
      <c r="N3552" s="21">
        <f t="shared" ca="1" si="1718"/>
        <v>0</v>
      </c>
      <c r="O3552" s="21">
        <f t="shared" ca="1" si="1718"/>
        <v>0</v>
      </c>
      <c r="P3552" s="21">
        <f t="shared" ca="1" si="1718"/>
        <v>0</v>
      </c>
      <c r="Q3552" s="21">
        <f t="shared" ca="1" si="1718"/>
        <v>0</v>
      </c>
      <c r="R3552" s="21">
        <f t="shared" ca="1" si="1718"/>
        <v>0</v>
      </c>
      <c r="S3552" s="21">
        <f t="shared" ca="1" si="1718"/>
        <v>0</v>
      </c>
      <c r="T3552" s="21">
        <f t="shared" ca="1" si="1718"/>
        <v>0</v>
      </c>
      <c r="U3552" s="21">
        <f t="shared" ca="1" si="1718"/>
        <v>0</v>
      </c>
      <c r="V3552" s="21">
        <f t="shared" ca="1" si="1718"/>
        <v>0</v>
      </c>
      <c r="W3552" s="21">
        <f t="shared" ca="1" si="1718"/>
        <v>0</v>
      </c>
      <c r="X3552" s="21">
        <f t="shared" ca="1" si="1718"/>
        <v>0</v>
      </c>
      <c r="Y3552" s="21">
        <f t="shared" ca="1" si="1718"/>
        <v>0</v>
      </c>
      <c r="Z3552" s="21">
        <f t="shared" ca="1" si="1718"/>
        <v>0</v>
      </c>
      <c r="AA3552" s="21">
        <f t="shared" ca="1" si="1718"/>
        <v>0</v>
      </c>
      <c r="AB3552" s="21">
        <f t="shared" ca="1" si="1718"/>
        <v>0</v>
      </c>
      <c r="AC3552" s="21">
        <f t="shared" ca="1" si="1718"/>
        <v>0</v>
      </c>
    </row>
    <row r="3553" spans="2:29" hidden="1" outlineLevel="1">
      <c r="E3553" s="19"/>
      <c r="G3553" s="17" t="str">
        <f>$G$11</f>
        <v>DISTPRI</v>
      </c>
      <c r="H3553" s="21">
        <f t="shared" ref="H3553:AC3553" ca="1" si="1719">H3544*$E$3549</f>
        <v>0</v>
      </c>
      <c r="I3553" s="21">
        <f t="shared" ca="1" si="1719"/>
        <v>0</v>
      </c>
      <c r="J3553" s="21">
        <f t="shared" ca="1" si="1719"/>
        <v>0</v>
      </c>
      <c r="K3553" s="21">
        <f t="shared" ca="1" si="1719"/>
        <v>0</v>
      </c>
      <c r="L3553" s="21">
        <f t="shared" ca="1" si="1719"/>
        <v>0</v>
      </c>
      <c r="M3553" s="21">
        <f t="shared" ca="1" si="1719"/>
        <v>0</v>
      </c>
      <c r="N3553" s="21">
        <f t="shared" ca="1" si="1719"/>
        <v>0</v>
      </c>
      <c r="O3553" s="21">
        <f t="shared" ca="1" si="1719"/>
        <v>0</v>
      </c>
      <c r="P3553" s="21">
        <f t="shared" ca="1" si="1719"/>
        <v>0</v>
      </c>
      <c r="Q3553" s="21">
        <f t="shared" ca="1" si="1719"/>
        <v>0</v>
      </c>
      <c r="R3553" s="21">
        <f t="shared" ca="1" si="1719"/>
        <v>0</v>
      </c>
      <c r="S3553" s="21">
        <f t="shared" ca="1" si="1719"/>
        <v>0</v>
      </c>
      <c r="T3553" s="21">
        <f t="shared" ca="1" si="1719"/>
        <v>0</v>
      </c>
      <c r="U3553" s="21">
        <f t="shared" ca="1" si="1719"/>
        <v>0</v>
      </c>
      <c r="V3553" s="21">
        <f t="shared" ca="1" si="1719"/>
        <v>0</v>
      </c>
      <c r="W3553" s="21">
        <f t="shared" ca="1" si="1719"/>
        <v>0</v>
      </c>
      <c r="X3553" s="21">
        <f t="shared" ca="1" si="1719"/>
        <v>0</v>
      </c>
      <c r="Y3553" s="21">
        <f t="shared" ca="1" si="1719"/>
        <v>0</v>
      </c>
      <c r="Z3553" s="21">
        <f t="shared" ca="1" si="1719"/>
        <v>0</v>
      </c>
      <c r="AA3553" s="21">
        <f t="shared" ca="1" si="1719"/>
        <v>0</v>
      </c>
      <c r="AB3553" s="21">
        <f t="shared" ca="1" si="1719"/>
        <v>0</v>
      </c>
      <c r="AC3553" s="21">
        <f t="shared" ca="1" si="1719"/>
        <v>0</v>
      </c>
    </row>
    <row r="3554" spans="2:29" hidden="1" outlineLevel="1">
      <c r="E3554" s="19"/>
      <c r="G3554" s="17" t="str">
        <f>$G$12</f>
        <v>DISTSEC</v>
      </c>
      <c r="H3554" s="21">
        <f t="shared" ref="H3554:AC3554" ca="1" si="1720">H3545*$E$3549</f>
        <v>0</v>
      </c>
      <c r="I3554" s="21">
        <f t="shared" ca="1" si="1720"/>
        <v>0</v>
      </c>
      <c r="J3554" s="21">
        <f t="shared" ca="1" si="1720"/>
        <v>0</v>
      </c>
      <c r="K3554" s="21">
        <f t="shared" ca="1" si="1720"/>
        <v>0</v>
      </c>
      <c r="L3554" s="21">
        <f t="shared" ca="1" si="1720"/>
        <v>0</v>
      </c>
      <c r="M3554" s="21">
        <f t="shared" ca="1" si="1720"/>
        <v>0</v>
      </c>
      <c r="N3554" s="21">
        <f t="shared" ca="1" si="1720"/>
        <v>0</v>
      </c>
      <c r="O3554" s="21">
        <f t="shared" ca="1" si="1720"/>
        <v>0</v>
      </c>
      <c r="P3554" s="21">
        <f t="shared" ca="1" si="1720"/>
        <v>0</v>
      </c>
      <c r="Q3554" s="21">
        <f t="shared" ca="1" si="1720"/>
        <v>0</v>
      </c>
      <c r="R3554" s="21">
        <f t="shared" ca="1" si="1720"/>
        <v>0</v>
      </c>
      <c r="S3554" s="21">
        <f t="shared" ca="1" si="1720"/>
        <v>0</v>
      </c>
      <c r="T3554" s="21">
        <f t="shared" ca="1" si="1720"/>
        <v>0</v>
      </c>
      <c r="U3554" s="21">
        <f t="shared" ca="1" si="1720"/>
        <v>0</v>
      </c>
      <c r="V3554" s="21">
        <f t="shared" ca="1" si="1720"/>
        <v>0</v>
      </c>
      <c r="W3554" s="21">
        <f t="shared" ca="1" si="1720"/>
        <v>0</v>
      </c>
      <c r="X3554" s="21">
        <f t="shared" ca="1" si="1720"/>
        <v>0</v>
      </c>
      <c r="Y3554" s="21">
        <f t="shared" ca="1" si="1720"/>
        <v>0</v>
      </c>
      <c r="Z3554" s="21">
        <f t="shared" ca="1" si="1720"/>
        <v>0</v>
      </c>
      <c r="AA3554" s="21">
        <f t="shared" ca="1" si="1720"/>
        <v>0</v>
      </c>
      <c r="AB3554" s="21">
        <f t="shared" ca="1" si="1720"/>
        <v>0</v>
      </c>
      <c r="AC3554" s="21">
        <f t="shared" ca="1" si="1720"/>
        <v>0</v>
      </c>
    </row>
    <row r="3555" spans="2:29" hidden="1" outlineLevel="1">
      <c r="E3555" s="19"/>
      <c r="G3555" s="17" t="str">
        <f>$G$13</f>
        <v>ENERGY</v>
      </c>
      <c r="H3555" s="21">
        <f t="shared" ref="H3555:AC3555" ca="1" si="1721">H3546*$E$3549</f>
        <v>0</v>
      </c>
      <c r="I3555" s="21">
        <f t="shared" ca="1" si="1721"/>
        <v>0</v>
      </c>
      <c r="J3555" s="21">
        <f t="shared" ca="1" si="1721"/>
        <v>0</v>
      </c>
      <c r="K3555" s="21">
        <f t="shared" ca="1" si="1721"/>
        <v>0</v>
      </c>
      <c r="L3555" s="21">
        <f t="shared" ca="1" si="1721"/>
        <v>0</v>
      </c>
      <c r="M3555" s="21">
        <f t="shared" ca="1" si="1721"/>
        <v>0</v>
      </c>
      <c r="N3555" s="21">
        <f t="shared" ca="1" si="1721"/>
        <v>0</v>
      </c>
      <c r="O3555" s="21">
        <f t="shared" ca="1" si="1721"/>
        <v>0</v>
      </c>
      <c r="P3555" s="21">
        <f t="shared" ca="1" si="1721"/>
        <v>0</v>
      </c>
      <c r="Q3555" s="21">
        <f t="shared" ca="1" si="1721"/>
        <v>0</v>
      </c>
      <c r="R3555" s="21">
        <f t="shared" ca="1" si="1721"/>
        <v>0</v>
      </c>
      <c r="S3555" s="21">
        <f t="shared" ca="1" si="1721"/>
        <v>0</v>
      </c>
      <c r="T3555" s="21">
        <f t="shared" ca="1" si="1721"/>
        <v>0</v>
      </c>
      <c r="U3555" s="21">
        <f t="shared" ca="1" si="1721"/>
        <v>0</v>
      </c>
      <c r="V3555" s="21">
        <f t="shared" ca="1" si="1721"/>
        <v>0</v>
      </c>
      <c r="W3555" s="21">
        <f t="shared" ca="1" si="1721"/>
        <v>0</v>
      </c>
      <c r="X3555" s="21">
        <f t="shared" ca="1" si="1721"/>
        <v>0</v>
      </c>
      <c r="Y3555" s="21">
        <f t="shared" ca="1" si="1721"/>
        <v>0</v>
      </c>
      <c r="Z3555" s="21">
        <f t="shared" ca="1" si="1721"/>
        <v>0</v>
      </c>
      <c r="AA3555" s="21">
        <f t="shared" ca="1" si="1721"/>
        <v>0</v>
      </c>
      <c r="AB3555" s="21">
        <f t="shared" ca="1" si="1721"/>
        <v>0</v>
      </c>
      <c r="AC3555" s="21">
        <f t="shared" ca="1" si="1721"/>
        <v>0</v>
      </c>
    </row>
    <row r="3556" spans="2:29" hidden="1" outlineLevel="1">
      <c r="E3556" s="19"/>
      <c r="G3556" s="17" t="str">
        <f>$G$14</f>
        <v>CUSTOMER</v>
      </c>
      <c r="H3556" s="21">
        <f t="shared" ref="H3556:AC3556" ca="1" si="1722">H3547*$E$3549</f>
        <v>0</v>
      </c>
      <c r="I3556" s="21">
        <f t="shared" ca="1" si="1722"/>
        <v>0</v>
      </c>
      <c r="J3556" s="21">
        <f t="shared" ca="1" si="1722"/>
        <v>0</v>
      </c>
      <c r="K3556" s="21">
        <f t="shared" ca="1" si="1722"/>
        <v>0</v>
      </c>
      <c r="L3556" s="21">
        <f t="shared" ca="1" si="1722"/>
        <v>0</v>
      </c>
      <c r="M3556" s="21">
        <f t="shared" ca="1" si="1722"/>
        <v>0</v>
      </c>
      <c r="N3556" s="21">
        <f t="shared" ca="1" si="1722"/>
        <v>0</v>
      </c>
      <c r="O3556" s="21">
        <f t="shared" ca="1" si="1722"/>
        <v>0</v>
      </c>
      <c r="P3556" s="21">
        <f t="shared" ca="1" si="1722"/>
        <v>0</v>
      </c>
      <c r="Q3556" s="21">
        <f t="shared" ca="1" si="1722"/>
        <v>0</v>
      </c>
      <c r="R3556" s="21">
        <f t="shared" ca="1" si="1722"/>
        <v>0</v>
      </c>
      <c r="S3556" s="21">
        <f t="shared" ca="1" si="1722"/>
        <v>0</v>
      </c>
      <c r="T3556" s="21">
        <f t="shared" ca="1" si="1722"/>
        <v>0</v>
      </c>
      <c r="U3556" s="21">
        <f t="shared" ca="1" si="1722"/>
        <v>0</v>
      </c>
      <c r="V3556" s="21">
        <f t="shared" ca="1" si="1722"/>
        <v>0</v>
      </c>
      <c r="W3556" s="21">
        <f t="shared" ca="1" si="1722"/>
        <v>0</v>
      </c>
      <c r="X3556" s="21">
        <f t="shared" ca="1" si="1722"/>
        <v>0</v>
      </c>
      <c r="Y3556" s="21">
        <f t="shared" ca="1" si="1722"/>
        <v>0</v>
      </c>
      <c r="Z3556" s="21">
        <f t="shared" ca="1" si="1722"/>
        <v>0</v>
      </c>
      <c r="AA3556" s="21">
        <f t="shared" ca="1" si="1722"/>
        <v>0</v>
      </c>
      <c r="AB3556" s="21">
        <f t="shared" ca="1" si="1722"/>
        <v>0</v>
      </c>
      <c r="AC3556" s="21">
        <f t="shared" ca="1" si="1722"/>
        <v>0</v>
      </c>
    </row>
    <row r="3557" spans="2:29" collapsed="1">
      <c r="B3557" s="40" t="s">
        <v>346</v>
      </c>
      <c r="E3557" s="21">
        <f>E3548*$E$3549</f>
        <v>0</v>
      </c>
      <c r="G3557" s="17" t="str">
        <f>$G$15</f>
        <v>TOTAL</v>
      </c>
      <c r="H3557" s="21">
        <f t="shared" ref="H3557:AC3557" ca="1" si="1723">H3548*$E$3549</f>
        <v>0</v>
      </c>
      <c r="I3557" s="21">
        <f t="shared" ca="1" si="1723"/>
        <v>0</v>
      </c>
      <c r="J3557" s="21">
        <f t="shared" ca="1" si="1723"/>
        <v>0</v>
      </c>
      <c r="K3557" s="21">
        <f t="shared" ca="1" si="1723"/>
        <v>0</v>
      </c>
      <c r="L3557" s="21">
        <f t="shared" ca="1" si="1723"/>
        <v>0</v>
      </c>
      <c r="M3557" s="21">
        <f t="shared" ca="1" si="1723"/>
        <v>0</v>
      </c>
      <c r="N3557" s="21">
        <f t="shared" ca="1" si="1723"/>
        <v>0</v>
      </c>
      <c r="O3557" s="21">
        <f t="shared" ca="1" si="1723"/>
        <v>0</v>
      </c>
      <c r="P3557" s="21">
        <f t="shared" ca="1" si="1723"/>
        <v>0</v>
      </c>
      <c r="Q3557" s="21">
        <f t="shared" ca="1" si="1723"/>
        <v>0</v>
      </c>
      <c r="R3557" s="21">
        <f t="shared" ca="1" si="1723"/>
        <v>0</v>
      </c>
      <c r="S3557" s="21">
        <f t="shared" ca="1" si="1723"/>
        <v>0</v>
      </c>
      <c r="T3557" s="21">
        <f t="shared" ca="1" si="1723"/>
        <v>0</v>
      </c>
      <c r="U3557" s="21">
        <f t="shared" ca="1" si="1723"/>
        <v>0</v>
      </c>
      <c r="V3557" s="21">
        <f t="shared" ca="1" si="1723"/>
        <v>0</v>
      </c>
      <c r="W3557" s="21">
        <f t="shared" ca="1" si="1723"/>
        <v>0</v>
      </c>
      <c r="X3557" s="21">
        <f t="shared" ca="1" si="1723"/>
        <v>0</v>
      </c>
      <c r="Y3557" s="21">
        <f t="shared" ca="1" si="1723"/>
        <v>0</v>
      </c>
      <c r="Z3557" s="21">
        <f t="shared" ca="1" si="1723"/>
        <v>0</v>
      </c>
      <c r="AA3557" s="21">
        <f t="shared" ca="1" si="1723"/>
        <v>0</v>
      </c>
      <c r="AB3557" s="21">
        <f t="shared" ca="1" si="1723"/>
        <v>0</v>
      </c>
      <c r="AC3557" s="21">
        <f t="shared" ca="1" si="1723"/>
        <v>0</v>
      </c>
    </row>
    <row r="3559" spans="2:29" hidden="1" outlineLevel="1">
      <c r="E3559" s="19"/>
      <c r="G3559" s="17" t="str">
        <f>$G$8</f>
        <v>PRODUCTION</v>
      </c>
      <c r="H3559" s="21">
        <f t="shared" ref="H3559:AC3559" ca="1" si="1724">+H3398+H3457+H3516+H3550</f>
        <v>1411825.4134648989</v>
      </c>
      <c r="I3559" s="21">
        <f t="shared" ca="1" si="1724"/>
        <v>397269.15918352397</v>
      </c>
      <c r="J3559" s="21">
        <f t="shared" ca="1" si="1724"/>
        <v>293113.4152743835</v>
      </c>
      <c r="K3559" s="21">
        <f t="shared" ca="1" si="1724"/>
        <v>3107.05813804027</v>
      </c>
      <c r="L3559" s="21">
        <f t="shared" ca="1" si="1724"/>
        <v>129.82134925531906</v>
      </c>
      <c r="M3559" s="21">
        <f t="shared" ca="1" si="1724"/>
        <v>296350.29476167908</v>
      </c>
      <c r="N3559" s="21">
        <f t="shared" ca="1" si="1724"/>
        <v>222627.43341713861</v>
      </c>
      <c r="O3559" s="21">
        <f t="shared" ca="1" si="1724"/>
        <v>69447.352901255392</v>
      </c>
      <c r="P3559" s="21">
        <f t="shared" ca="1" si="1724"/>
        <v>3715.4890961926558</v>
      </c>
      <c r="Q3559" s="21">
        <f t="shared" ca="1" si="1724"/>
        <v>0</v>
      </c>
      <c r="R3559" s="21">
        <f t="shared" ca="1" si="1724"/>
        <v>295790.27541458671</v>
      </c>
      <c r="S3559" s="21">
        <f t="shared" ca="1" si="1724"/>
        <v>7028.641769505809</v>
      </c>
      <c r="T3559" s="21">
        <f t="shared" ca="1" si="1724"/>
        <v>183040.3187137873</v>
      </c>
      <c r="U3559" s="21">
        <f t="shared" ca="1" si="1724"/>
        <v>93813.402540666211</v>
      </c>
      <c r="V3559" s="21">
        <f t="shared" ca="1" si="1724"/>
        <v>52049.58311180993</v>
      </c>
      <c r="W3559" s="21">
        <f t="shared" ca="1" si="1724"/>
        <v>335931.9461357689</v>
      </c>
      <c r="X3559" s="21">
        <f t="shared" ca="1" si="1724"/>
        <v>75302.181059620285</v>
      </c>
      <c r="Y3559" s="21">
        <f t="shared" ca="1" si="1724"/>
        <v>1207.0483043732468</v>
      </c>
      <c r="Z3559" s="21">
        <f t="shared" ca="1" si="1724"/>
        <v>76509.229363993509</v>
      </c>
      <c r="AA3559" s="21">
        <f t="shared" ca="1" si="1724"/>
        <v>1073.967204722318</v>
      </c>
      <c r="AB3559" s="21">
        <f t="shared" ca="1" si="1724"/>
        <v>6451.5995137443879</v>
      </c>
      <c r="AC3559" s="21">
        <f t="shared" ca="1" si="1724"/>
        <v>2448.9418868827561</v>
      </c>
    </row>
    <row r="3560" spans="2:29" hidden="1" outlineLevel="1">
      <c r="E3560" s="19"/>
      <c r="G3560" s="17" t="str">
        <f>$G$9</f>
        <v>BULKTRAN</v>
      </c>
      <c r="H3560" s="21">
        <f t="shared" ref="H3560:AC3560" ca="1" si="1725">+H3399+H3458+H3517+H3551</f>
        <v>15299.770960854832</v>
      </c>
      <c r="I3560" s="21">
        <f t="shared" ca="1" si="1725"/>
        <v>-372698.84165270266</v>
      </c>
      <c r="J3560" s="21">
        <f t="shared" ca="1" si="1725"/>
        <v>127380.11349719962</v>
      </c>
      <c r="K3560" s="21">
        <f t="shared" ca="1" si="1725"/>
        <v>2083.4608263150858</v>
      </c>
      <c r="L3560" s="21">
        <f t="shared" ca="1" si="1725"/>
        <v>105.59374067523204</v>
      </c>
      <c r="M3560" s="21">
        <f t="shared" ca="1" si="1725"/>
        <v>129569.16806419</v>
      </c>
      <c r="N3560" s="21">
        <f t="shared" ca="1" si="1725"/>
        <v>126585.91247460958</v>
      </c>
      <c r="O3560" s="21">
        <f t="shared" ca="1" si="1725"/>
        <v>37548.042921830012</v>
      </c>
      <c r="P3560" s="21">
        <f t="shared" ca="1" si="1725"/>
        <v>-1519.2621435607396</v>
      </c>
      <c r="Q3560" s="21">
        <f t="shared" ca="1" si="1725"/>
        <v>0</v>
      </c>
      <c r="R3560" s="21">
        <f t="shared" ca="1" si="1725"/>
        <v>162614.6932528789</v>
      </c>
      <c r="S3560" s="21">
        <f t="shared" ca="1" si="1725"/>
        <v>4207.9389108782489</v>
      </c>
      <c r="T3560" s="21">
        <f t="shared" ca="1" si="1725"/>
        <v>77567.946182824409</v>
      </c>
      <c r="U3560" s="21">
        <f t="shared" ca="1" si="1725"/>
        <v>-65355.725798349384</v>
      </c>
      <c r="V3560" s="21">
        <f t="shared" ca="1" si="1725"/>
        <v>24185.851476626776</v>
      </c>
      <c r="W3560" s="21">
        <f t="shared" ca="1" si="1725"/>
        <v>40606.01077198</v>
      </c>
      <c r="X3560" s="21">
        <f t="shared" ca="1" si="1725"/>
        <v>47327.387029624384</v>
      </c>
      <c r="Y3560" s="21">
        <f t="shared" ca="1" si="1725"/>
        <v>730.50295789273628</v>
      </c>
      <c r="Z3560" s="21">
        <f t="shared" ca="1" si="1725"/>
        <v>48057.889987517141</v>
      </c>
      <c r="AA3560" s="21">
        <f t="shared" ca="1" si="1725"/>
        <v>964.70009061784913</v>
      </c>
      <c r="AB3560" s="21">
        <f t="shared" ca="1" si="1725"/>
        <v>4490.582439015262</v>
      </c>
      <c r="AC3560" s="21">
        <f t="shared" ca="1" si="1725"/>
        <v>1695.5680073568915</v>
      </c>
    </row>
    <row r="3561" spans="2:29" hidden="1" outlineLevel="1">
      <c r="E3561" s="19"/>
      <c r="G3561" s="17" t="str">
        <f>$G$10</f>
        <v>SUBTRAN</v>
      </c>
      <c r="H3561" s="21">
        <f t="shared" ref="H3561:AC3561" ca="1" si="1726">+H3400+H3459+H3518+H3552</f>
        <v>-9094.5537638680398</v>
      </c>
      <c r="I3561" s="21">
        <f t="shared" ca="1" si="1726"/>
        <v>-110731.10261294828</v>
      </c>
      <c r="J3561" s="21">
        <f t="shared" ca="1" si="1726"/>
        <v>38199.963801383281</v>
      </c>
      <c r="K3561" s="21">
        <f t="shared" ca="1" si="1726"/>
        <v>624.26752095462462</v>
      </c>
      <c r="L3561" s="21">
        <f t="shared" ca="1" si="1726"/>
        <v>40.057810073715054</v>
      </c>
      <c r="M3561" s="21">
        <f t="shared" ca="1" si="1726"/>
        <v>38864.289132411592</v>
      </c>
      <c r="N3561" s="21">
        <f t="shared" ca="1" si="1726"/>
        <v>37478.866652368451</v>
      </c>
      <c r="O3561" s="21">
        <f t="shared" ca="1" si="1726"/>
        <v>11125.545410682364</v>
      </c>
      <c r="P3561" s="21">
        <f t="shared" ca="1" si="1726"/>
        <v>-562.96040217587961</v>
      </c>
      <c r="Q3561" s="21">
        <f t="shared" ca="1" si="1726"/>
        <v>0</v>
      </c>
      <c r="R3561" s="21">
        <f t="shared" ca="1" si="1726"/>
        <v>48041.451660874933</v>
      </c>
      <c r="S3561" s="21">
        <f t="shared" ca="1" si="1726"/>
        <v>1222.0002635216917</v>
      </c>
      <c r="T3561" s="21">
        <f t="shared" ca="1" si="1726"/>
        <v>23173.947082077721</v>
      </c>
      <c r="U3561" s="21">
        <f t="shared" ca="1" si="1726"/>
        <v>-24448.37298855128</v>
      </c>
      <c r="V3561" s="21">
        <f t="shared" ca="1" si="1726"/>
        <v>0</v>
      </c>
      <c r="W3561" s="21">
        <f t="shared" ca="1" si="1726"/>
        <v>-52.425642951915506</v>
      </c>
      <c r="X3561" s="21">
        <f t="shared" ca="1" si="1726"/>
        <v>14050.345683382231</v>
      </c>
      <c r="Y3561" s="21">
        <f t="shared" ca="1" si="1726"/>
        <v>221.38804753617833</v>
      </c>
      <c r="Z3561" s="21">
        <f t="shared" ca="1" si="1726"/>
        <v>14271.733730918411</v>
      </c>
      <c r="AA3561" s="21">
        <f t="shared" ca="1" si="1726"/>
        <v>287.22334019373585</v>
      </c>
      <c r="AB3561" s="21">
        <f t="shared" ca="1" si="1726"/>
        <v>162.95566756835191</v>
      </c>
      <c r="AC3561" s="21">
        <f t="shared" ca="1" si="1726"/>
        <v>61.320960064858085</v>
      </c>
    </row>
    <row r="3562" spans="2:29" hidden="1" outlineLevel="1">
      <c r="E3562" s="19"/>
      <c r="G3562" s="17" t="str">
        <f>$G$11</f>
        <v>DISTPRI</v>
      </c>
      <c r="H3562" s="21">
        <f t="shared" ref="H3562:AC3562" ca="1" si="1727">+H3401+H3460+H3519+H3553</f>
        <v>139135.26988627398</v>
      </c>
      <c r="I3562" s="21">
        <f t="shared" ca="1" si="1727"/>
        <v>-145086.94387610513</v>
      </c>
      <c r="J3562" s="21">
        <f t="shared" ca="1" si="1727"/>
        <v>86921.313203322963</v>
      </c>
      <c r="K3562" s="21">
        <f t="shared" ca="1" si="1727"/>
        <v>1187.0530831519741</v>
      </c>
      <c r="L3562" s="21">
        <f t="shared" ca="1" si="1727"/>
        <v>0</v>
      </c>
      <c r="M3562" s="21">
        <f t="shared" ca="1" si="1727"/>
        <v>88108.366286474993</v>
      </c>
      <c r="N3562" s="21">
        <f t="shared" ca="1" si="1727"/>
        <v>80823.380404372234</v>
      </c>
      <c r="O3562" s="21">
        <f t="shared" ca="1" si="1727"/>
        <v>24858.240641537777</v>
      </c>
      <c r="P3562" s="21">
        <f t="shared" ca="1" si="1727"/>
        <v>0</v>
      </c>
      <c r="Q3562" s="21">
        <f t="shared" ca="1" si="1727"/>
        <v>0</v>
      </c>
      <c r="R3562" s="21">
        <f t="shared" ca="1" si="1727"/>
        <v>105681.62104591005</v>
      </c>
      <c r="S3562" s="21">
        <f t="shared" ca="1" si="1727"/>
        <v>2527.4044021349773</v>
      </c>
      <c r="T3562" s="21">
        <f t="shared" ca="1" si="1727"/>
        <v>56820.38809631981</v>
      </c>
      <c r="U3562" s="21">
        <f t="shared" ca="1" si="1727"/>
        <v>0</v>
      </c>
      <c r="V3562" s="21">
        <f t="shared" ca="1" si="1727"/>
        <v>0</v>
      </c>
      <c r="W3562" s="21">
        <f t="shared" ca="1" si="1727"/>
        <v>59347.792498454779</v>
      </c>
      <c r="X3562" s="21">
        <f t="shared" ca="1" si="1727"/>
        <v>29629.813630892699</v>
      </c>
      <c r="Y3562" s="21">
        <f t="shared" ca="1" si="1727"/>
        <v>468.27102489537106</v>
      </c>
      <c r="Z3562" s="21">
        <f t="shared" ca="1" si="1727"/>
        <v>30098.084655788061</v>
      </c>
      <c r="AA3562" s="21">
        <f t="shared" ca="1" si="1727"/>
        <v>538.44354297242944</v>
      </c>
      <c r="AB3562" s="21">
        <f t="shared" ca="1" si="1727"/>
        <v>321.64240355301661</v>
      </c>
      <c r="AC3562" s="21">
        <f t="shared" ca="1" si="1727"/>
        <v>126.26332922542929</v>
      </c>
    </row>
    <row r="3563" spans="2:29" hidden="1" outlineLevel="1">
      <c r="E3563" s="19"/>
      <c r="G3563" s="17" t="str">
        <f>$G$12</f>
        <v>DISTSEC</v>
      </c>
      <c r="H3563" s="21">
        <f t="shared" ref="H3563:AC3563" ca="1" si="1728">+H3402+H3461+H3520+H3554</f>
        <v>9609.0972531412317</v>
      </c>
      <c r="I3563" s="21">
        <f t="shared" ca="1" si="1728"/>
        <v>-51123.524746341311</v>
      </c>
      <c r="J3563" s="21">
        <f t="shared" ca="1" si="1728"/>
        <v>27094.591250644917</v>
      </c>
      <c r="K3563" s="21">
        <f t="shared" ca="1" si="1728"/>
        <v>0</v>
      </c>
      <c r="L3563" s="21">
        <f t="shared" ca="1" si="1728"/>
        <v>0</v>
      </c>
      <c r="M3563" s="21">
        <f t="shared" ca="1" si="1728"/>
        <v>27094.591250644917</v>
      </c>
      <c r="N3563" s="21">
        <f t="shared" ca="1" si="1728"/>
        <v>21885.298733930555</v>
      </c>
      <c r="O3563" s="21">
        <f t="shared" ca="1" si="1728"/>
        <v>0</v>
      </c>
      <c r="P3563" s="21">
        <f t="shared" ca="1" si="1728"/>
        <v>0</v>
      </c>
      <c r="Q3563" s="21">
        <f t="shared" ca="1" si="1728"/>
        <v>0</v>
      </c>
      <c r="R3563" s="21">
        <f t="shared" ca="1" si="1728"/>
        <v>21885.298733930555</v>
      </c>
      <c r="S3563" s="21">
        <f t="shared" ca="1" si="1728"/>
        <v>561.60427886339937</v>
      </c>
      <c r="T3563" s="21">
        <f t="shared" ca="1" si="1728"/>
        <v>0</v>
      </c>
      <c r="U3563" s="21">
        <f t="shared" ca="1" si="1728"/>
        <v>0</v>
      </c>
      <c r="V3563" s="21">
        <f t="shared" ca="1" si="1728"/>
        <v>0</v>
      </c>
      <c r="W3563" s="21">
        <f t="shared" ca="1" si="1728"/>
        <v>561.60427886339937</v>
      </c>
      <c r="X3563" s="21">
        <f t="shared" ca="1" si="1728"/>
        <v>8259.0085236391769</v>
      </c>
      <c r="Y3563" s="21">
        <f t="shared" ca="1" si="1728"/>
        <v>0</v>
      </c>
      <c r="Z3563" s="21">
        <f t="shared" ca="1" si="1728"/>
        <v>8259.0085236391769</v>
      </c>
      <c r="AA3563" s="21">
        <f t="shared" ca="1" si="1728"/>
        <v>130.91671842314716</v>
      </c>
      <c r="AB3563" s="21">
        <f t="shared" ca="1" si="1728"/>
        <v>2035.8171428709757</v>
      </c>
      <c r="AC3563" s="21">
        <f t="shared" ca="1" si="1728"/>
        <v>765.38535111049657</v>
      </c>
    </row>
    <row r="3564" spans="2:29" hidden="1" outlineLevel="1">
      <c r="E3564" s="19"/>
      <c r="G3564" s="17" t="str">
        <f>$G$13</f>
        <v>ENERGY</v>
      </c>
      <c r="H3564" s="21">
        <f t="shared" ref="H3564:AC3564" ca="1" si="1729">+H3403+H3462+H3521+H3555</f>
        <v>634251.42793632497</v>
      </c>
      <c r="I3564" s="21">
        <f t="shared" ca="1" si="1729"/>
        <v>294223.89126510895</v>
      </c>
      <c r="J3564" s="21">
        <f t="shared" ca="1" si="1729"/>
        <v>74163.035805684587</v>
      </c>
      <c r="K3564" s="21">
        <f t="shared" ca="1" si="1729"/>
        <v>255.92022449736811</v>
      </c>
      <c r="L3564" s="21">
        <f t="shared" ca="1" si="1729"/>
        <v>14.484431817369076</v>
      </c>
      <c r="M3564" s="21">
        <f t="shared" ca="1" si="1729"/>
        <v>74433.440461998936</v>
      </c>
      <c r="N3564" s="21">
        <f t="shared" ca="1" si="1729"/>
        <v>54273.516868743769</v>
      </c>
      <c r="O3564" s="21">
        <f t="shared" ca="1" si="1729"/>
        <v>19325.573057044356</v>
      </c>
      <c r="P3564" s="21">
        <f t="shared" ca="1" si="1729"/>
        <v>3095.1352548742025</v>
      </c>
      <c r="Q3564" s="21">
        <f t="shared" ca="1" si="1729"/>
        <v>0</v>
      </c>
      <c r="R3564" s="21">
        <f t="shared" ca="1" si="1729"/>
        <v>76694.225180662543</v>
      </c>
      <c r="S3564" s="21">
        <f t="shared" ca="1" si="1729"/>
        <v>1542.4718035767226</v>
      </c>
      <c r="T3564" s="21">
        <f t="shared" ca="1" si="1729"/>
        <v>85453.555413076363</v>
      </c>
      <c r="U3564" s="21">
        <f t="shared" ca="1" si="1729"/>
        <v>64650.672570335504</v>
      </c>
      <c r="V3564" s="21">
        <f t="shared" ca="1" si="1729"/>
        <v>17647.37672166594</v>
      </c>
      <c r="W3564" s="21">
        <f t="shared" ca="1" si="1729"/>
        <v>169294.07650865373</v>
      </c>
      <c r="X3564" s="21">
        <f t="shared" ca="1" si="1729"/>
        <v>15883.746019599716</v>
      </c>
      <c r="Y3564" s="21">
        <f t="shared" ca="1" si="1729"/>
        <v>262.14875092112146</v>
      </c>
      <c r="Z3564" s="21">
        <f t="shared" ca="1" si="1729"/>
        <v>16145.894770520856</v>
      </c>
      <c r="AA3564" s="21">
        <f t="shared" ca="1" si="1729"/>
        <v>10.908583127843789</v>
      </c>
      <c r="AB3564" s="21">
        <f t="shared" ca="1" si="1729"/>
        <v>2278.9026929809788</v>
      </c>
      <c r="AC3564" s="21">
        <f t="shared" ca="1" si="1729"/>
        <v>1170.0884732727982</v>
      </c>
    </row>
    <row r="3565" spans="2:29" hidden="1" outlineLevel="1">
      <c r="E3565" s="19"/>
      <c r="G3565" s="17" t="str">
        <f>$G$14</f>
        <v>CUSTOMER</v>
      </c>
      <c r="H3565" s="21">
        <f t="shared" ref="H3565:AC3565" ca="1" si="1730">+H3404+H3463+H3522+H3556</f>
        <v>426323.86948736955</v>
      </c>
      <c r="I3565" s="21">
        <f t="shared" ca="1" si="1730"/>
        <v>-90209.14940184851</v>
      </c>
      <c r="J3565" s="21">
        <f t="shared" ca="1" si="1730"/>
        <v>323233.78082887072</v>
      </c>
      <c r="K3565" s="21">
        <f t="shared" ca="1" si="1730"/>
        <v>3533.3794633162797</v>
      </c>
      <c r="L3565" s="21">
        <f t="shared" ca="1" si="1730"/>
        <v>252.3679993938282</v>
      </c>
      <c r="M3565" s="21">
        <f t="shared" ca="1" si="1730"/>
        <v>327019.52829158085</v>
      </c>
      <c r="N3565" s="21">
        <f t="shared" ca="1" si="1730"/>
        <v>11356.02050066934</v>
      </c>
      <c r="O3565" s="21">
        <f t="shared" ca="1" si="1730"/>
        <v>4009.3543223699444</v>
      </c>
      <c r="P3565" s="21">
        <f t="shared" ca="1" si="1730"/>
        <v>95.506632414320364</v>
      </c>
      <c r="Q3565" s="21">
        <f t="shared" ca="1" si="1730"/>
        <v>0</v>
      </c>
      <c r="R3565" s="21">
        <f t="shared" ca="1" si="1730"/>
        <v>15460.881455453611</v>
      </c>
      <c r="S3565" s="21">
        <f t="shared" ca="1" si="1730"/>
        <v>78.695792776718804</v>
      </c>
      <c r="T3565" s="21">
        <f t="shared" ca="1" si="1730"/>
        <v>2439.4757524810298</v>
      </c>
      <c r="U3565" s="21">
        <f t="shared" ca="1" si="1730"/>
        <v>-123.8429068719924</v>
      </c>
      <c r="V3565" s="21">
        <f t="shared" ca="1" si="1730"/>
        <v>384.43266501473528</v>
      </c>
      <c r="W3565" s="21">
        <f t="shared" ca="1" si="1730"/>
        <v>2778.7613034004921</v>
      </c>
      <c r="X3565" s="21">
        <f t="shared" ca="1" si="1730"/>
        <v>4615.8348709643105</v>
      </c>
      <c r="Y3565" s="21">
        <f t="shared" ca="1" si="1730"/>
        <v>45.228330334939038</v>
      </c>
      <c r="Z3565" s="21">
        <f t="shared" ca="1" si="1730"/>
        <v>4661.0632012992492</v>
      </c>
      <c r="AA3565" s="21">
        <f t="shared" ca="1" si="1730"/>
        <v>387.28015963855302</v>
      </c>
      <c r="AB3565" s="21">
        <f t="shared" ca="1" si="1730"/>
        <v>137227.36654386445</v>
      </c>
      <c r="AC3565" s="21">
        <f t="shared" ca="1" si="1730"/>
        <v>28998.137933981026</v>
      </c>
    </row>
    <row r="3566" spans="2:29" collapsed="1">
      <c r="B3566" s="40" t="s">
        <v>423</v>
      </c>
      <c r="E3566" s="21">
        <f>+E3405+E3464+E3523+E3557</f>
        <v>2627350.295225</v>
      </c>
      <c r="G3566" s="17" t="str">
        <f>$G$15</f>
        <v>TOTAL</v>
      </c>
      <c r="H3566" s="21">
        <f t="shared" ref="H3566:AC3566" ca="1" si="1731">+H3405+H3464+H3523+H3557</f>
        <v>2627350.2952249963</v>
      </c>
      <c r="I3566" s="21">
        <f t="shared" ca="1" si="1731"/>
        <v>-78356.511841311818</v>
      </c>
      <c r="J3566" s="21">
        <f t="shared" ca="1" si="1731"/>
        <v>970106.21366149024</v>
      </c>
      <c r="K3566" s="21">
        <f t="shared" ca="1" si="1731"/>
        <v>10791.139256275621</v>
      </c>
      <c r="L3566" s="21">
        <f t="shared" ca="1" si="1731"/>
        <v>542.32533121546362</v>
      </c>
      <c r="M3566" s="21">
        <f t="shared" ca="1" si="1731"/>
        <v>981439.67824898171</v>
      </c>
      <c r="N3566" s="21">
        <f t="shared" ca="1" si="1731"/>
        <v>555030.42905183265</v>
      </c>
      <c r="O3566" s="21">
        <f t="shared" ca="1" si="1731"/>
        <v>166314.10925471998</v>
      </c>
      <c r="P3566" s="21">
        <f t="shared" ca="1" si="1731"/>
        <v>4823.9084377445497</v>
      </c>
      <c r="Q3566" s="21">
        <f t="shared" ca="1" si="1731"/>
        <v>0</v>
      </c>
      <c r="R3566" s="21">
        <f t="shared" ca="1" si="1731"/>
        <v>726168.44674429786</v>
      </c>
      <c r="S3566" s="21">
        <f t="shared" ca="1" si="1731"/>
        <v>17168.757221257576</v>
      </c>
      <c r="T3566" s="21">
        <f t="shared" ca="1" si="1731"/>
        <v>428495.63124056678</v>
      </c>
      <c r="U3566" s="21">
        <f t="shared" ca="1" si="1731"/>
        <v>68536.133417227873</v>
      </c>
      <c r="V3566" s="21">
        <f t="shared" ca="1" si="1731"/>
        <v>94267.243975117395</v>
      </c>
      <c r="W3566" s="21">
        <f t="shared" ca="1" si="1731"/>
        <v>608467.76585417008</v>
      </c>
      <c r="X3566" s="21">
        <f t="shared" ca="1" si="1731"/>
        <v>195068.31681772281</v>
      </c>
      <c r="Y3566" s="21">
        <f t="shared" ca="1" si="1731"/>
        <v>2934.5874159535929</v>
      </c>
      <c r="Z3566" s="21">
        <f t="shared" ca="1" si="1731"/>
        <v>198002.90423367644</v>
      </c>
      <c r="AA3566" s="21">
        <f t="shared" ca="1" si="1731"/>
        <v>3393.4396396958737</v>
      </c>
      <c r="AB3566" s="21">
        <f t="shared" ca="1" si="1731"/>
        <v>152968.86640359744</v>
      </c>
      <c r="AC3566" s="21">
        <f t="shared" ca="1" si="1731"/>
        <v>35265.705941894266</v>
      </c>
    </row>
    <row r="3567" spans="2:29">
      <c r="E3567" s="21"/>
      <c r="H3567" s="21"/>
      <c r="I3567" s="21"/>
      <c r="J3567" s="21"/>
      <c r="K3567" s="21"/>
      <c r="L3567" s="21"/>
      <c r="M3567" s="21"/>
      <c r="N3567" s="21"/>
      <c r="O3567" s="21"/>
      <c r="P3567" s="21"/>
      <c r="Q3567" s="21"/>
      <c r="R3567" s="21"/>
      <c r="S3567" s="21"/>
      <c r="T3567" s="21"/>
      <c r="U3567" s="21"/>
      <c r="V3567" s="21"/>
      <c r="W3567" s="21"/>
      <c r="X3567" s="21"/>
      <c r="Y3567" s="21"/>
      <c r="Z3567" s="21"/>
      <c r="AA3567" s="21"/>
      <c r="AB3567" s="21"/>
      <c r="AC3567" s="21"/>
    </row>
    <row r="3568" spans="2:29">
      <c r="B3568" s="40" t="s">
        <v>424</v>
      </c>
    </row>
    <row r="3569" spans="2:29" hidden="1" outlineLevel="1">
      <c r="G3569" s="17" t="str">
        <f>$G$8</f>
        <v>PRODUCTION</v>
      </c>
      <c r="H3569" s="19">
        <f t="shared" ref="H3569:AC3569" ca="1" si="1732">-H3440*$E$3456</f>
        <v>-181126.39499804008</v>
      </c>
      <c r="I3569" s="19">
        <f t="shared" ca="1" si="1732"/>
        <v>-89804.018944625714</v>
      </c>
      <c r="J3569" s="19">
        <f t="shared" ca="1" si="1732"/>
        <v>-22457.099855037384</v>
      </c>
      <c r="K3569" s="19">
        <f t="shared" ca="1" si="1732"/>
        <v>-284.61764085614715</v>
      </c>
      <c r="L3569" s="19">
        <f t="shared" ca="1" si="1732"/>
        <v>-14.244830012114852</v>
      </c>
      <c r="M3569" s="19">
        <f t="shared" ca="1" si="1732"/>
        <v>-22755.962325905646</v>
      </c>
      <c r="N3569" s="19">
        <f t="shared" ca="1" si="1732"/>
        <v>-10075.326917345423</v>
      </c>
      <c r="O3569" s="19">
        <f t="shared" ca="1" si="1732"/>
        <v>-2761.4137745366615</v>
      </c>
      <c r="P3569" s="19">
        <f t="shared" ca="1" si="1732"/>
        <v>-439.42600327834384</v>
      </c>
      <c r="Q3569" s="19">
        <f t="shared" ca="1" si="1732"/>
        <v>0</v>
      </c>
      <c r="R3569" s="19">
        <f t="shared" ca="1" si="1732"/>
        <v>-13276.166695160427</v>
      </c>
      <c r="S3569" s="19">
        <f t="shared" ca="1" si="1732"/>
        <v>-435.53060834852209</v>
      </c>
      <c r="T3569" s="19">
        <f t="shared" ca="1" si="1732"/>
        <v>-7925.9141412158851</v>
      </c>
      <c r="U3569" s="19">
        <f t="shared" ca="1" si="1732"/>
        <v>-38619.348565952474</v>
      </c>
      <c r="V3569" s="19">
        <f t="shared" ca="1" si="1732"/>
        <v>-4920.8944580401412</v>
      </c>
      <c r="W3569" s="19">
        <f t="shared" ca="1" si="1732"/>
        <v>-51901.687773557023</v>
      </c>
      <c r="X3569" s="19">
        <f t="shared" ca="1" si="1732"/>
        <v>-2817.8541429439547</v>
      </c>
      <c r="Y3569" s="19">
        <f t="shared" ca="1" si="1732"/>
        <v>-52.968868368266278</v>
      </c>
      <c r="Z3569" s="19">
        <f t="shared" ca="1" si="1732"/>
        <v>-2870.8230113122208</v>
      </c>
      <c r="AA3569" s="19">
        <f t="shared" ca="1" si="1732"/>
        <v>-40.978735123274554</v>
      </c>
      <c r="AB3569" s="19">
        <f t="shared" ca="1" si="1732"/>
        <v>-385.08964384865067</v>
      </c>
      <c r="AC3569" s="19">
        <f t="shared" ca="1" si="1732"/>
        <v>-91.667868507143979</v>
      </c>
    </row>
    <row r="3570" spans="2:29" hidden="1" outlineLevel="1">
      <c r="G3570" s="17" t="str">
        <f>$G$9</f>
        <v>BULKTRAN</v>
      </c>
      <c r="H3570" s="19">
        <f t="shared" ref="H3570:AC3570" ca="1" si="1733">-H3441*$E$3456</f>
        <v>-116093.94440257971</v>
      </c>
      <c r="I3570" s="19">
        <f t="shared" ca="1" si="1733"/>
        <v>-57560.372592842723</v>
      </c>
      <c r="J3570" s="19">
        <f t="shared" ca="1" si="1733"/>
        <v>-14393.999847687033</v>
      </c>
      <c r="K3570" s="19">
        <f t="shared" ca="1" si="1733"/>
        <v>-182.42721925705237</v>
      </c>
      <c r="L3570" s="19">
        <f t="shared" ca="1" si="1733"/>
        <v>-9.1303009893646632</v>
      </c>
      <c r="M3570" s="19">
        <f t="shared" ca="1" si="1733"/>
        <v>-14585.557367933448</v>
      </c>
      <c r="N3570" s="19">
        <f t="shared" ca="1" si="1733"/>
        <v>-6457.835386127852</v>
      </c>
      <c r="O3570" s="19">
        <f t="shared" ca="1" si="1733"/>
        <v>-1769.9431229614318</v>
      </c>
      <c r="P3570" s="19">
        <f t="shared" ca="1" si="1733"/>
        <v>-281.65247806205099</v>
      </c>
      <c r="Q3570" s="19">
        <f t="shared" ca="1" si="1733"/>
        <v>0</v>
      </c>
      <c r="R3570" s="19">
        <f t="shared" ca="1" si="1733"/>
        <v>-8509.4309871513342</v>
      </c>
      <c r="S3570" s="19">
        <f t="shared" ca="1" si="1733"/>
        <v>-279.15570357253642</v>
      </c>
      <c r="T3570" s="19">
        <f t="shared" ca="1" si="1733"/>
        <v>-5080.1576195445932</v>
      </c>
      <c r="U3570" s="19">
        <f t="shared" ca="1" si="1733"/>
        <v>-24753.280742588868</v>
      </c>
      <c r="V3570" s="19">
        <f t="shared" ca="1" si="1733"/>
        <v>-3154.0739693342671</v>
      </c>
      <c r="W3570" s="19">
        <f t="shared" ca="1" si="1733"/>
        <v>-33266.66803504026</v>
      </c>
      <c r="X3570" s="19">
        <f t="shared" ca="1" si="1733"/>
        <v>-1806.1188829438913</v>
      </c>
      <c r="Y3570" s="19">
        <f t="shared" ca="1" si="1733"/>
        <v>-33.950683220298217</v>
      </c>
      <c r="Z3570" s="19">
        <f t="shared" ca="1" si="1733"/>
        <v>-1840.0695661641896</v>
      </c>
      <c r="AA3570" s="19">
        <f t="shared" ca="1" si="1733"/>
        <v>-26.265542342080821</v>
      </c>
      <c r="AB3570" s="19">
        <f t="shared" ca="1" si="1733"/>
        <v>-246.82529403546187</v>
      </c>
      <c r="AC3570" s="19">
        <f t="shared" ca="1" si="1733"/>
        <v>-58.755017070187463</v>
      </c>
    </row>
    <row r="3571" spans="2:29" hidden="1" outlineLevel="1">
      <c r="G3571" s="17" t="str">
        <f>$G$10</f>
        <v>SUBTRAN</v>
      </c>
      <c r="H3571" s="19">
        <f t="shared" ref="H3571:AC3571" ca="1" si="1734">-H3442*$E$3456</f>
        <v>-36779.770244571155</v>
      </c>
      <c r="I3571" s="19">
        <f t="shared" ca="1" si="1734"/>
        <v>-17748.527900566296</v>
      </c>
      <c r="J3571" s="19">
        <f t="shared" ca="1" si="1734"/>
        <v>-4428.1410195651433</v>
      </c>
      <c r="K3571" s="19">
        <f t="shared" ca="1" si="1734"/>
        <v>-56.240013177976707</v>
      </c>
      <c r="L3571" s="19">
        <f t="shared" ca="1" si="1734"/>
        <v>-3.6257052681237942</v>
      </c>
      <c r="M3571" s="19">
        <f t="shared" ca="1" si="1734"/>
        <v>-4488.0067380112441</v>
      </c>
      <c r="N3571" s="19">
        <f t="shared" ca="1" si="1734"/>
        <v>-1966.458969353055</v>
      </c>
      <c r="O3571" s="19">
        <f t="shared" ca="1" si="1734"/>
        <v>-539.84389565837216</v>
      </c>
      <c r="P3571" s="19">
        <f t="shared" ca="1" si="1734"/>
        <v>-108.51262044032238</v>
      </c>
      <c r="Q3571" s="19">
        <f t="shared" ca="1" si="1734"/>
        <v>0</v>
      </c>
      <c r="R3571" s="19">
        <f t="shared" ca="1" si="1734"/>
        <v>-2614.8154854517493</v>
      </c>
      <c r="S3571" s="19">
        <f t="shared" ca="1" si="1734"/>
        <v>-83.332538639007495</v>
      </c>
      <c r="T3571" s="19">
        <f t="shared" ca="1" si="1734"/>
        <v>-1561.2476081568147</v>
      </c>
      <c r="U3571" s="19">
        <f t="shared" ca="1" si="1734"/>
        <v>-9702.2539027632338</v>
      </c>
      <c r="V3571" s="19">
        <f t="shared" ca="1" si="1734"/>
        <v>0</v>
      </c>
      <c r="W3571" s="19">
        <f t="shared" ca="1" si="1734"/>
        <v>-11346.834049559056</v>
      </c>
      <c r="X3571" s="19">
        <f t="shared" ca="1" si="1734"/>
        <v>-551.56543980444815</v>
      </c>
      <c r="Y3571" s="19">
        <f t="shared" ca="1" si="1734"/>
        <v>-10.580031939566181</v>
      </c>
      <c r="Z3571" s="19">
        <f t="shared" ca="1" si="1734"/>
        <v>-562.14547174401434</v>
      </c>
      <c r="AA3571" s="19">
        <f t="shared" ca="1" si="1734"/>
        <v>-8.047264641454916</v>
      </c>
      <c r="AB3571" s="19">
        <f t="shared" ca="1" si="1734"/>
        <v>-9.2072956665114614</v>
      </c>
      <c r="AC3571" s="19">
        <f t="shared" ca="1" si="1734"/>
        <v>-2.186038930826919</v>
      </c>
    </row>
    <row r="3572" spans="2:29" hidden="1" outlineLevel="1">
      <c r="G3572" s="17" t="str">
        <f>$G$11</f>
        <v>DISTPRI</v>
      </c>
      <c r="H3572" s="19">
        <f t="shared" ref="H3572:AC3572" ca="1" si="1735">-H3443*$E$3456</f>
        <v>-54523.895158317071</v>
      </c>
      <c r="I3572" s="19">
        <f t="shared" ca="1" si="1735"/>
        <v>-36063.187526436755</v>
      </c>
      <c r="J3572" s="19">
        <f t="shared" ca="1" si="1735"/>
        <v>-8949.389386438208</v>
      </c>
      <c r="K3572" s="19">
        <f t="shared" ca="1" si="1735"/>
        <v>-113.62057999912956</v>
      </c>
      <c r="L3572" s="19">
        <f t="shared" ca="1" si="1735"/>
        <v>0</v>
      </c>
      <c r="M3572" s="19">
        <f t="shared" ca="1" si="1735"/>
        <v>-9063.0099664373356</v>
      </c>
      <c r="N3572" s="19">
        <f t="shared" ca="1" si="1735"/>
        <v>-3906.349213395119</v>
      </c>
      <c r="O3572" s="19">
        <f t="shared" ca="1" si="1735"/>
        <v>-1074.21787891386</v>
      </c>
      <c r="P3572" s="19">
        <f t="shared" ca="1" si="1735"/>
        <v>0</v>
      </c>
      <c r="Q3572" s="19">
        <f t="shared" ca="1" si="1735"/>
        <v>0</v>
      </c>
      <c r="R3572" s="19">
        <f t="shared" ca="1" si="1735"/>
        <v>-4980.5670923089792</v>
      </c>
      <c r="S3572" s="19">
        <f t="shared" ca="1" si="1735"/>
        <v>-167.38559341639925</v>
      </c>
      <c r="T3572" s="19">
        <f t="shared" ca="1" si="1735"/>
        <v>-3091.5721743587719</v>
      </c>
      <c r="U3572" s="19">
        <f t="shared" ca="1" si="1735"/>
        <v>0</v>
      </c>
      <c r="V3572" s="19">
        <f t="shared" ca="1" si="1735"/>
        <v>0</v>
      </c>
      <c r="W3572" s="19">
        <f t="shared" ca="1" si="1735"/>
        <v>-3258.9577677751713</v>
      </c>
      <c r="X3572" s="19">
        <f t="shared" ca="1" si="1735"/>
        <v>-1098.0179317729226</v>
      </c>
      <c r="Y3572" s="19">
        <f t="shared" ca="1" si="1735"/>
        <v>-21.088463354484151</v>
      </c>
      <c r="Z3572" s="19">
        <f t="shared" ca="1" si="1735"/>
        <v>-1119.1063951274068</v>
      </c>
      <c r="AA3572" s="19">
        <f t="shared" ca="1" si="1735"/>
        <v>-16.116924139748136</v>
      </c>
      <c r="AB3572" s="19">
        <f t="shared" ca="1" si="1735"/>
        <v>-18.546182984017339</v>
      </c>
      <c r="AC3572" s="19">
        <f t="shared" ca="1" si="1735"/>
        <v>-4.4033031076567131</v>
      </c>
    </row>
    <row r="3573" spans="2:29" hidden="1" outlineLevel="1">
      <c r="G3573" s="17" t="str">
        <f>$G$12</f>
        <v>DISTSEC</v>
      </c>
      <c r="H3573" s="19">
        <f t="shared" ref="H3573:AC3573" ca="1" si="1736">-H3444*$E$3456</f>
        <v>-18083.144298530387</v>
      </c>
      <c r="I3573" s="19">
        <f t="shared" ca="1" si="1736"/>
        <v>-13750.033030376933</v>
      </c>
      <c r="J3573" s="19">
        <f t="shared" ca="1" si="1736"/>
        <v>-2775.3462794735096</v>
      </c>
      <c r="K3573" s="19">
        <f t="shared" ca="1" si="1736"/>
        <v>0</v>
      </c>
      <c r="L3573" s="19">
        <f t="shared" ca="1" si="1736"/>
        <v>0</v>
      </c>
      <c r="M3573" s="19">
        <f t="shared" ca="1" si="1736"/>
        <v>-2775.3462794735096</v>
      </c>
      <c r="N3573" s="19">
        <f t="shared" ca="1" si="1736"/>
        <v>-1063.0139669233151</v>
      </c>
      <c r="O3573" s="19">
        <f t="shared" ca="1" si="1736"/>
        <v>0</v>
      </c>
      <c r="P3573" s="19">
        <f t="shared" ca="1" si="1736"/>
        <v>0</v>
      </c>
      <c r="Q3573" s="19">
        <f t="shared" ca="1" si="1736"/>
        <v>0</v>
      </c>
      <c r="R3573" s="19">
        <f t="shared" ca="1" si="1736"/>
        <v>-1063.0139669233151</v>
      </c>
      <c r="S3573" s="19">
        <f t="shared" ca="1" si="1736"/>
        <v>-37.335281020972637</v>
      </c>
      <c r="T3573" s="19">
        <f t="shared" ca="1" si="1736"/>
        <v>0</v>
      </c>
      <c r="U3573" s="19">
        <f t="shared" ca="1" si="1736"/>
        <v>0</v>
      </c>
      <c r="V3573" s="19">
        <f t="shared" ca="1" si="1736"/>
        <v>0</v>
      </c>
      <c r="W3573" s="19">
        <f t="shared" ca="1" si="1736"/>
        <v>-37.335281020972637</v>
      </c>
      <c r="X3573" s="19">
        <f t="shared" ca="1" si="1736"/>
        <v>-308.34578739539501</v>
      </c>
      <c r="Y3573" s="19">
        <f t="shared" ca="1" si="1736"/>
        <v>0</v>
      </c>
      <c r="Z3573" s="19">
        <f t="shared" ca="1" si="1736"/>
        <v>-308.34578739539501</v>
      </c>
      <c r="AA3573" s="19">
        <f t="shared" ca="1" si="1736"/>
        <v>-3.9689536113414294</v>
      </c>
      <c r="AB3573" s="19">
        <f t="shared" ca="1" si="1736"/>
        <v>-118.16881450910023</v>
      </c>
      <c r="AC3573" s="19">
        <f t="shared" ca="1" si="1736"/>
        <v>-26.932185219816837</v>
      </c>
    </row>
    <row r="3574" spans="2:29" hidden="1" outlineLevel="1">
      <c r="G3574" s="17" t="str">
        <f>$G$13</f>
        <v>ENERGY</v>
      </c>
      <c r="H3574" s="19">
        <f t="shared" ref="H3574:AC3574" ca="1" si="1737">-H3445*$E$3456</f>
        <v>-5428.9230875009252</v>
      </c>
      <c r="I3574" s="19">
        <f t="shared" ca="1" si="1737"/>
        <v>-1994.6875549694046</v>
      </c>
      <c r="J3574" s="19">
        <f t="shared" ca="1" si="1737"/>
        <v>-630.09868962554253</v>
      </c>
      <c r="K3574" s="19">
        <f t="shared" ca="1" si="1737"/>
        <v>-7.8690240981640276</v>
      </c>
      <c r="L3574" s="19">
        <f t="shared" ca="1" si="1737"/>
        <v>-0.39862689166622822</v>
      </c>
      <c r="M3574" s="19">
        <f t="shared" ca="1" si="1737"/>
        <v>-638.36634061537279</v>
      </c>
      <c r="N3574" s="19">
        <f t="shared" ca="1" si="1737"/>
        <v>-319.23593611621146</v>
      </c>
      <c r="O3574" s="19">
        <f t="shared" ca="1" si="1737"/>
        <v>-86.121453418086674</v>
      </c>
      <c r="P3574" s="19">
        <f t="shared" ca="1" si="1737"/>
        <v>-13.420173445603933</v>
      </c>
      <c r="Q3574" s="19">
        <f t="shared" ca="1" si="1737"/>
        <v>0</v>
      </c>
      <c r="R3574" s="19">
        <f t="shared" ca="1" si="1737"/>
        <v>-418.77756297990203</v>
      </c>
      <c r="S3574" s="19">
        <f t="shared" ca="1" si="1737"/>
        <v>-16.077307124528801</v>
      </c>
      <c r="T3574" s="19">
        <f t="shared" ca="1" si="1737"/>
        <v>-317.78895353855762</v>
      </c>
      <c r="U3574" s="19">
        <f t="shared" ca="1" si="1737"/>
        <v>-1670.6501247790507</v>
      </c>
      <c r="V3574" s="19">
        <f t="shared" ca="1" si="1737"/>
        <v>-233.61174612395394</v>
      </c>
      <c r="W3574" s="19">
        <f t="shared" ca="1" si="1737"/>
        <v>-2238.1281315660913</v>
      </c>
      <c r="X3574" s="19">
        <f t="shared" ca="1" si="1737"/>
        <v>-89.755618315965705</v>
      </c>
      <c r="Y3574" s="19">
        <f t="shared" ca="1" si="1737"/>
        <v>-1.6972035353246071</v>
      </c>
      <c r="Z3574" s="19">
        <f t="shared" ca="1" si="1737"/>
        <v>-91.452821851290309</v>
      </c>
      <c r="AA3574" s="19">
        <f t="shared" ca="1" si="1737"/>
        <v>-1.6929182568791292</v>
      </c>
      <c r="AB3574" s="19">
        <f t="shared" ca="1" si="1737"/>
        <v>-37.116264482508306</v>
      </c>
      <c r="AC3574" s="19">
        <f t="shared" ca="1" si="1737"/>
        <v>-8.7014927794786505</v>
      </c>
    </row>
    <row r="3575" spans="2:29" hidden="1" outlineLevel="1">
      <c r="G3575" s="17" t="str">
        <f>$G$14</f>
        <v>CUSTOMER</v>
      </c>
      <c r="H3575" s="19">
        <f t="shared" ref="H3575:AC3575" ca="1" si="1738">-H3446*$E$3456</f>
        <v>-145931.46781046069</v>
      </c>
      <c r="I3575" s="19">
        <f t="shared" ca="1" si="1738"/>
        <v>-108920.80236326251</v>
      </c>
      <c r="J3575" s="19">
        <f t="shared" ca="1" si="1738"/>
        <v>-26717.741383789678</v>
      </c>
      <c r="K3575" s="19">
        <f t="shared" ca="1" si="1738"/>
        <v>-295.75244032308103</v>
      </c>
      <c r="L3575" s="19">
        <f t="shared" ca="1" si="1738"/>
        <v>-21.787934226300745</v>
      </c>
      <c r="M3575" s="19">
        <f t="shared" ca="1" si="1738"/>
        <v>-27035.281758339064</v>
      </c>
      <c r="N3575" s="19">
        <f t="shared" ca="1" si="1738"/>
        <v>-495.64086568566438</v>
      </c>
      <c r="O3575" s="19">
        <f t="shared" ca="1" si="1738"/>
        <v>-155.91247162493406</v>
      </c>
      <c r="P3575" s="19">
        <f t="shared" ca="1" si="1738"/>
        <v>-62.496690375314287</v>
      </c>
      <c r="Q3575" s="19">
        <f t="shared" ca="1" si="1738"/>
        <v>0</v>
      </c>
      <c r="R3575" s="19">
        <f t="shared" ca="1" si="1738"/>
        <v>-714.05002768591271</v>
      </c>
      <c r="S3575" s="19">
        <f t="shared" ca="1" si="1738"/>
        <v>-4.6032954704322018</v>
      </c>
      <c r="T3575" s="19">
        <f t="shared" ca="1" si="1738"/>
        <v>-114.38032748925745</v>
      </c>
      <c r="U3575" s="19">
        <f t="shared" ca="1" si="1738"/>
        <v>-207.13595369458565</v>
      </c>
      <c r="V3575" s="19">
        <f t="shared" ca="1" si="1738"/>
        <v>-40.153030964977745</v>
      </c>
      <c r="W3575" s="19">
        <f t="shared" ca="1" si="1738"/>
        <v>-366.27260761925305</v>
      </c>
      <c r="X3575" s="19">
        <f t="shared" ca="1" si="1738"/>
        <v>-158.67681325489494</v>
      </c>
      <c r="Y3575" s="19">
        <f t="shared" ca="1" si="1738"/>
        <v>-1.8522436965505751</v>
      </c>
      <c r="Z3575" s="19">
        <f t="shared" ca="1" si="1738"/>
        <v>-160.52905695144551</v>
      </c>
      <c r="AA3575" s="19">
        <f t="shared" ca="1" si="1738"/>
        <v>-11.351863020076168</v>
      </c>
      <c r="AB3575" s="19">
        <f t="shared" ca="1" si="1738"/>
        <v>-7695.8316863847685</v>
      </c>
      <c r="AC3575" s="19">
        <f t="shared" ca="1" si="1738"/>
        <v>-1027.3484471976374</v>
      </c>
    </row>
    <row r="3576" spans="2:29" collapsed="1">
      <c r="B3576" s="17"/>
      <c r="C3576" s="39"/>
      <c r="E3576" s="19"/>
      <c r="G3576" s="17" t="str">
        <f>$G$15</f>
        <v>TOTAL</v>
      </c>
      <c r="H3576" s="19">
        <f t="shared" ref="H3576:AC3576" ca="1" si="1739">-H3447*$E$3456</f>
        <v>-557967.54</v>
      </c>
      <c r="I3576" s="19">
        <f t="shared" ca="1" si="1739"/>
        <v>-325841.62991308031</v>
      </c>
      <c r="J3576" s="19">
        <f t="shared" ca="1" si="1739"/>
        <v>-80351.816461616501</v>
      </c>
      <c r="K3576" s="19">
        <f t="shared" ca="1" si="1739"/>
        <v>-940.52691771155094</v>
      </c>
      <c r="L3576" s="19">
        <f t="shared" ca="1" si="1739"/>
        <v>-49.187397387570286</v>
      </c>
      <c r="M3576" s="19">
        <f t="shared" ca="1" si="1739"/>
        <v>-81341.530776715605</v>
      </c>
      <c r="N3576" s="19">
        <f t="shared" ca="1" si="1739"/>
        <v>-24283.861254946638</v>
      </c>
      <c r="O3576" s="19">
        <f t="shared" ca="1" si="1739"/>
        <v>-6387.4525971133462</v>
      </c>
      <c r="P3576" s="19">
        <f t="shared" ca="1" si="1739"/>
        <v>-905.50796560163553</v>
      </c>
      <c r="Q3576" s="19">
        <f t="shared" ca="1" si="1739"/>
        <v>0</v>
      </c>
      <c r="R3576" s="19">
        <f t="shared" ca="1" si="1739"/>
        <v>-31576.821817661621</v>
      </c>
      <c r="S3576" s="19">
        <f t="shared" ca="1" si="1739"/>
        <v>-1023.4203275923991</v>
      </c>
      <c r="T3576" s="19">
        <f t="shared" ca="1" si="1739"/>
        <v>-18091.060824303881</v>
      </c>
      <c r="U3576" s="19">
        <f t="shared" ca="1" si="1739"/>
        <v>-74952.66928977822</v>
      </c>
      <c r="V3576" s="19">
        <f t="shared" ca="1" si="1739"/>
        <v>-8348.7332044633404</v>
      </c>
      <c r="W3576" s="19">
        <f t="shared" ca="1" si="1739"/>
        <v>-102415.88364613784</v>
      </c>
      <c r="X3576" s="19">
        <f t="shared" ca="1" si="1739"/>
        <v>-6830.3346164314726</v>
      </c>
      <c r="Y3576" s="19">
        <f t="shared" ca="1" si="1739"/>
        <v>-122.13749411449001</v>
      </c>
      <c r="Z3576" s="19">
        <f t="shared" ca="1" si="1739"/>
        <v>-6952.472110545963</v>
      </c>
      <c r="AA3576" s="19">
        <f t="shared" ca="1" si="1739"/>
        <v>-108.42220113485516</v>
      </c>
      <c r="AB3576" s="19">
        <f t="shared" ca="1" si="1739"/>
        <v>-8510.7851819110183</v>
      </c>
      <c r="AC3576" s="19">
        <f t="shared" ca="1" si="1739"/>
        <v>-1219.9943528127478</v>
      </c>
    </row>
    <row r="3577" spans="2:29" hidden="1" outlineLevel="1">
      <c r="B3577" s="17"/>
      <c r="C3577" s="40"/>
      <c r="F3577" s="42" t="str">
        <f>F3584</f>
        <v>RB_GUP</v>
      </c>
      <c r="G3577" s="17" t="str">
        <f>$G$8</f>
        <v>PRODUCTION</v>
      </c>
      <c r="H3577" s="21">
        <f t="shared" ref="H3577:H3592" ca="1" si="1740">SUBTOTAL(9,I3577:AC3577)</f>
        <v>72450.552805325526</v>
      </c>
      <c r="I3577" s="22">
        <f ca="1">VLOOKUP(CONCATENATE($F3577," ",$G3577),AllocFactorMatrix,(I$4+1),FALSE)*$E3584</f>
        <v>35921.605002674849</v>
      </c>
      <c r="J3577" s="22">
        <f ca="1">VLOOKUP(CONCATENATE($F3577," ",$G3577),AllocFactorMatrix,(J$4+1),FALSE)*$E3584</f>
        <v>8982.8392980463141</v>
      </c>
      <c r="K3577" s="22">
        <f ca="1">VLOOKUP(CONCATENATE($F3577," ",$G3577),AllocFactorMatrix,(K$4+1),FALSE)*$E3584</f>
        <v>113.84704818090479</v>
      </c>
      <c r="L3577" s="22">
        <f ca="1">VLOOKUP(CONCATENATE($F3577," ",$G3577),AllocFactorMatrix,(L$4+1),FALSE)*$E3584</f>
        <v>5.6979315963682717</v>
      </c>
      <c r="M3577" s="22">
        <f t="shared" ref="M3577:M3584" ca="1" si="1741">SUBTOTAL(9,J3577:L3577)</f>
        <v>9102.3842778235885</v>
      </c>
      <c r="N3577" s="22">
        <f ca="1">VLOOKUP(CONCATENATE($F3577," ",$G3577),AllocFactorMatrix,(N$4+1),FALSE)*$E3584</f>
        <v>4030.1304780230994</v>
      </c>
      <c r="O3577" s="22">
        <f ca="1">VLOOKUP(CONCATENATE($F3577," ",$G3577),AllocFactorMatrix,(O$4+1),FALSE)*$E3584</f>
        <v>1104.5654306297349</v>
      </c>
      <c r="P3577" s="22">
        <f ca="1">VLOOKUP(CONCATENATE($F3577," ",$G3577),AllocFactorMatrix,(P$4+1),FALSE)*$E3584</f>
        <v>175.77038871057576</v>
      </c>
      <c r="Q3577" s="22">
        <f ca="1">VLOOKUP(CONCATENATE($F3577," ",$G3577),AllocFactorMatrix,(Q$4+1),FALSE)*$E3584</f>
        <v>0</v>
      </c>
      <c r="R3577" s="22">
        <f ca="1">SUBTOTAL(9,N3577:Q3577)</f>
        <v>5310.4662973634095</v>
      </c>
      <c r="S3577" s="22">
        <f ca="1">VLOOKUP(CONCATENATE($F3577," ",$G3577),AllocFactorMatrix,(S$4+1),FALSE)*$E3584</f>
        <v>174.21223085034947</v>
      </c>
      <c r="T3577" s="22">
        <f ca="1">VLOOKUP(CONCATENATE($F3577," ",$G3577),AllocFactorMatrix,(T$4+1),FALSE)*$E3584</f>
        <v>3170.3654292067772</v>
      </c>
      <c r="U3577" s="22">
        <f ca="1">VLOOKUP(CONCATENATE($F3577," ",$G3577),AllocFactorMatrix,(U$4+1),FALSE)*$E3584</f>
        <v>15447.738318951733</v>
      </c>
      <c r="V3577" s="22">
        <f ca="1">VLOOKUP(CONCATENATE($F3577," ",$G3577),AllocFactorMatrix,(V$4+1),FALSE)*$E3584</f>
        <v>1968.3576421069313</v>
      </c>
      <c r="W3577" s="22">
        <f ca="1">SUBTOTAL(9,S3577:V3577)</f>
        <v>20760.673621115791</v>
      </c>
      <c r="X3577" s="22">
        <f ca="1">VLOOKUP(CONCATENATE($F3577," ",$G3577),AllocFactorMatrix,(X$4+1),FALSE)*$E3584</f>
        <v>1127.1415763741961</v>
      </c>
      <c r="Y3577" s="22">
        <f ca="1">VLOOKUP(CONCATENATE($F3577," ",$G3577),AllocFactorMatrix,(Y$4+1),FALSE)*$E3584</f>
        <v>21.187545828397553</v>
      </c>
      <c r="Z3577" s="22">
        <f t="shared" ref="Z3577:Z3584" ca="1" si="1742">SUBTOTAL(9,X3577:Y3577)</f>
        <v>1148.3291222025937</v>
      </c>
      <c r="AA3577" s="22">
        <f ca="1">VLOOKUP(CONCATENATE($F3577," ",$G3577),AllocFactorMatrix,(AA$4+1),FALSE)*$E3584</f>
        <v>16.391492874223967</v>
      </c>
      <c r="AB3577" s="22">
        <f ca="1">VLOOKUP(CONCATENATE($F3577," ",$G3577),AllocFactorMatrix,(AB$4+1),FALSE)*$E3584</f>
        <v>154.03584649682094</v>
      </c>
      <c r="AC3577" s="22">
        <f ca="1">VLOOKUP(CONCATENATE($F3577," ",$G3577),AllocFactorMatrix,(AC$4+1),FALSE)*$E3584</f>
        <v>36.667144774235332</v>
      </c>
    </row>
    <row r="3578" spans="2:29" hidden="1" outlineLevel="1">
      <c r="B3578" s="17"/>
      <c r="C3578" s="40"/>
      <c r="F3578" s="42" t="str">
        <f>F3584</f>
        <v>RB_GUP</v>
      </c>
      <c r="G3578" s="17" t="str">
        <f>$G$9</f>
        <v>BULKTRAN</v>
      </c>
      <c r="H3578" s="21">
        <f t="shared" ca="1" si="1740"/>
        <v>46437.574431979592</v>
      </c>
      <c r="I3578" s="22">
        <f ca="1">VLOOKUP(CONCATENATE($F3578," ",$G3578),AllocFactorMatrix,(I$4+1),FALSE)*$E3584</f>
        <v>23024.14738656444</v>
      </c>
      <c r="J3578" s="22">
        <f ca="1">VLOOKUP(CONCATENATE($F3578," ",$G3578),AllocFactorMatrix,(J$4+1),FALSE)*$E3584</f>
        <v>5757.5995263196237</v>
      </c>
      <c r="K3578" s="22">
        <f ca="1">VLOOKUP(CONCATENATE($F3578," ",$G3578),AllocFactorMatrix,(K$4+1),FALSE)*$E3584</f>
        <v>72.970882471628627</v>
      </c>
      <c r="L3578" s="22">
        <f ca="1">VLOOKUP(CONCATENATE($F3578," ",$G3578),AllocFactorMatrix,(L$4+1),FALSE)*$E3584</f>
        <v>3.6521201339298899</v>
      </c>
      <c r="M3578" s="22">
        <f t="shared" ca="1" si="1741"/>
        <v>5834.2225289251828</v>
      </c>
      <c r="N3578" s="22">
        <f ca="1">VLOOKUP(CONCATENATE($F3578," ",$G3578),AllocFactorMatrix,(N$4+1),FALSE)*$E3584</f>
        <v>2583.1339692694614</v>
      </c>
      <c r="O3578" s="22">
        <f ca="1">VLOOKUP(CONCATENATE($F3578," ",$G3578),AllocFactorMatrix,(O$4+1),FALSE)*$E3584</f>
        <v>707.97719843056291</v>
      </c>
      <c r="P3578" s="22">
        <f ca="1">VLOOKUP(CONCATENATE($F3578," ",$G3578),AllocFactorMatrix,(P$4+1),FALSE)*$E3584</f>
        <v>112.66098314829385</v>
      </c>
      <c r="Q3578" s="22">
        <f ca="1">VLOOKUP(CONCATENATE($F3578," ",$G3578),AllocFactorMatrix,(Q$4+1),FALSE)*$E3584</f>
        <v>0</v>
      </c>
      <c r="R3578" s="22">
        <f t="shared" ref="R3578:R3584" ca="1" si="1743">SUBTOTAL(9,N3578:Q3578)</f>
        <v>3403.7721508483182</v>
      </c>
      <c r="S3578" s="22">
        <f ca="1">VLOOKUP(CONCATENATE($F3578," ",$G3578),AllocFactorMatrix,(S$4+1),FALSE)*$E3584</f>
        <v>111.6622734240843</v>
      </c>
      <c r="T3578" s="22">
        <f ca="1">VLOOKUP(CONCATENATE($F3578," ",$G3578),AllocFactorMatrix,(T$4+1),FALSE)*$E3584</f>
        <v>2032.0629021417608</v>
      </c>
      <c r="U3578" s="22">
        <f ca="1">VLOOKUP(CONCATENATE($F3578," ",$G3578),AllocFactorMatrix,(U$4+1),FALSE)*$E3584</f>
        <v>9901.3115872227645</v>
      </c>
      <c r="V3578" s="22">
        <f ca="1">VLOOKUP(CONCATENATE($F3578," ",$G3578),AllocFactorMatrix,(V$4+1),FALSE)*$E3584</f>
        <v>1261.6294972890485</v>
      </c>
      <c r="W3578" s="22">
        <f t="shared" ref="W3578:W3584" ca="1" si="1744">SUBTOTAL(9,S3578:V3578)</f>
        <v>13306.666260077658</v>
      </c>
      <c r="X3578" s="22">
        <f ca="1">VLOOKUP(CONCATENATE($F3578," ",$G3578),AllocFactorMatrix,(X$4+1),FALSE)*$E3584</f>
        <v>722.44750138618872</v>
      </c>
      <c r="Y3578" s="22">
        <f ca="1">VLOOKUP(CONCATENATE($F3578," ",$G3578),AllocFactorMatrix,(Y$4+1),FALSE)*$E3584</f>
        <v>13.58027231456636</v>
      </c>
      <c r="Z3578" s="22">
        <f t="shared" ca="1" si="1742"/>
        <v>736.02777370075512</v>
      </c>
      <c r="AA3578" s="22">
        <f ca="1">VLOOKUP(CONCATENATE($F3578," ",$G3578),AllocFactorMatrix,(AA$4+1),FALSE)*$E3584</f>
        <v>10.506216183654683</v>
      </c>
      <c r="AB3578" s="22">
        <f ca="1">VLOOKUP(CONCATENATE($F3578," ",$G3578),AllocFactorMatrix,(AB$4+1),FALSE)*$E3584</f>
        <v>98.730110536345222</v>
      </c>
      <c r="AC3578" s="22">
        <f ca="1">VLOOKUP(CONCATENATE($F3578," ",$G3578),AllocFactorMatrix,(AC$4+1),FALSE)*$E3584</f>
        <v>23.502005143245302</v>
      </c>
    </row>
    <row r="3579" spans="2:29" hidden="1" outlineLevel="1">
      <c r="B3579" s="17"/>
      <c r="C3579" s="40"/>
      <c r="F3579" s="42" t="str">
        <f>F3584</f>
        <v>RB_GUP</v>
      </c>
      <c r="G3579" s="17" t="str">
        <f>$G$10</f>
        <v>SUBTRAN</v>
      </c>
      <c r="H3579" s="21">
        <f t="shared" ca="1" si="1740"/>
        <v>14711.907043150044</v>
      </c>
      <c r="I3579" s="22">
        <f ca="1">VLOOKUP(CONCATENATE($F3579," ",$G3579),AllocFactorMatrix,(I$4+1),FALSE)*$E3584</f>
        <v>7099.4106512785484</v>
      </c>
      <c r="J3579" s="22">
        <f ca="1">VLOOKUP(CONCATENATE($F3579," ",$G3579),AllocFactorMatrix,(J$4+1),FALSE)*$E3584</f>
        <v>1771.2562808468849</v>
      </c>
      <c r="K3579" s="22">
        <f ca="1">VLOOKUP(CONCATENATE($F3579," ",$G3579),AllocFactorMatrix,(K$4+1),FALSE)*$E3584</f>
        <v>22.496003658480003</v>
      </c>
      <c r="L3579" s="22">
        <f ca="1">VLOOKUP(CONCATENATE($F3579," ",$G3579),AllocFactorMatrix,(L$4+1),FALSE)*$E3584</f>
        <v>1.4502820032805943</v>
      </c>
      <c r="M3579" s="22">
        <f t="shared" ca="1" si="1741"/>
        <v>1795.2025665086455</v>
      </c>
      <c r="N3579" s="22">
        <f ca="1">VLOOKUP(CONCATENATE($F3579," ",$G3579),AllocFactorMatrix,(N$4+1),FALSE)*$E3584</f>
        <v>786.5835313520214</v>
      </c>
      <c r="O3579" s="22">
        <f ca="1">VLOOKUP(CONCATENATE($F3579," ",$G3579),AllocFactorMatrix,(O$4+1),FALSE)*$E3584</f>
        <v>215.93754278305349</v>
      </c>
      <c r="P3579" s="22">
        <f ca="1">VLOOKUP(CONCATENATE($F3579," ",$G3579),AllocFactorMatrix,(P$4+1),FALSE)*$E3584</f>
        <v>43.405045064474955</v>
      </c>
      <c r="Q3579" s="22">
        <f ca="1">VLOOKUP(CONCATENATE($F3579," ",$G3579),AllocFactorMatrix,(Q$4+1),FALSE)*$E3584</f>
        <v>0</v>
      </c>
      <c r="R3579" s="22">
        <f t="shared" ca="1" si="1743"/>
        <v>1045.9261191995497</v>
      </c>
      <c r="S3579" s="22">
        <f ca="1">VLOOKUP(CONCATENATE($F3579," ",$G3579),AllocFactorMatrix,(S$4+1),FALSE)*$E3584</f>
        <v>33.333013066000511</v>
      </c>
      <c r="T3579" s="22">
        <f ca="1">VLOOKUP(CONCATENATE($F3579," ",$G3579),AllocFactorMatrix,(T$4+1),FALSE)*$E3584</f>
        <v>624.49899849316512</v>
      </c>
      <c r="U3579" s="22">
        <f ca="1">VLOOKUP(CONCATENATE($F3579," ",$G3579),AllocFactorMatrix,(U$4+1),FALSE)*$E3584</f>
        <v>3880.9012828882801</v>
      </c>
      <c r="V3579" s="22">
        <f ca="1">VLOOKUP(CONCATENATE($F3579," ",$G3579),AllocFactorMatrix,(V$4+1),FALSE)*$E3584</f>
        <v>0</v>
      </c>
      <c r="W3579" s="22">
        <f t="shared" ca="1" si="1744"/>
        <v>4538.7332944474456</v>
      </c>
      <c r="X3579" s="22">
        <f ca="1">VLOOKUP(CONCATENATE($F3579," ",$G3579),AllocFactorMatrix,(X$4+1),FALSE)*$E3584</f>
        <v>220.62616010536269</v>
      </c>
      <c r="Y3579" s="22">
        <f ca="1">VLOOKUP(CONCATENATE($F3579," ",$G3579),AllocFactorMatrix,(Y$4+1),FALSE)*$E3584</f>
        <v>4.2320124724387327</v>
      </c>
      <c r="Z3579" s="22">
        <f t="shared" ca="1" si="1742"/>
        <v>224.85817257780141</v>
      </c>
      <c r="AA3579" s="22">
        <f ca="1">VLOOKUP(CONCATENATE($F3579," ",$G3579),AllocFactorMatrix,(AA$4+1),FALSE)*$E3584</f>
        <v>3.2189056258226034</v>
      </c>
      <c r="AB3579" s="22">
        <f ca="1">VLOOKUP(CONCATENATE($F3579," ",$G3579),AllocFactorMatrix,(AB$4+1),FALSE)*$E3584</f>
        <v>3.6829180025807475</v>
      </c>
      <c r="AC3579" s="22">
        <f ca="1">VLOOKUP(CONCATENATE($F3579," ",$G3579),AllocFactorMatrix,(AC$4+1),FALSE)*$E3584</f>
        <v>0.87441550964500103</v>
      </c>
    </row>
    <row r="3580" spans="2:29" hidden="1" outlineLevel="1">
      <c r="B3580" s="17"/>
      <c r="C3580" s="40"/>
      <c r="F3580" s="42" t="str">
        <f>F3584</f>
        <v>RB_GUP</v>
      </c>
      <c r="G3580" s="17" t="str">
        <f>$G$11</f>
        <v>DISTPRI</v>
      </c>
      <c r="H3580" s="21">
        <f t="shared" ca="1" si="1740"/>
        <v>21809.556499826696</v>
      </c>
      <c r="I3580" s="22">
        <f ca="1">VLOOKUP(CONCATENATE($F3580," ",$G3580),AllocFactorMatrix,(I$4+1),FALSE)*$E3584</f>
        <v>14425.273976444651</v>
      </c>
      <c r="J3580" s="22">
        <f ca="1">VLOOKUP(CONCATENATE($F3580," ",$G3580),AllocFactorMatrix,(J$4+1),FALSE)*$E3584</f>
        <v>3579.7554979470383</v>
      </c>
      <c r="K3580" s="22">
        <f ca="1">VLOOKUP(CONCATENATE($F3580," ",$G3580),AllocFactorMatrix,(K$4+1),FALSE)*$E3584</f>
        <v>45.448228741524517</v>
      </c>
      <c r="L3580" s="22">
        <f ca="1">VLOOKUP(CONCATENATE($F3580," ",$G3580),AllocFactorMatrix,(L$4+1),FALSE)*$E3584</f>
        <v>0</v>
      </c>
      <c r="M3580" s="22">
        <f t="shared" ca="1" si="1741"/>
        <v>3625.2037266885627</v>
      </c>
      <c r="N3580" s="22">
        <f ca="1">VLOOKUP(CONCATENATE($F3580," ",$G3580),AllocFactorMatrix,(N$4+1),FALSE)*$E3584</f>
        <v>1562.539573341518</v>
      </c>
      <c r="O3580" s="22">
        <f ca="1">VLOOKUP(CONCATENATE($F3580," ",$G3580),AllocFactorMatrix,(O$4+1),FALSE)*$E3584</f>
        <v>429.68712076180572</v>
      </c>
      <c r="P3580" s="22">
        <f ca="1">VLOOKUP(CONCATENATE($F3580," ",$G3580),AllocFactorMatrix,(P$4+1),FALSE)*$E3584</f>
        <v>0</v>
      </c>
      <c r="Q3580" s="22">
        <f ca="1">VLOOKUP(CONCATENATE($F3580," ",$G3580),AllocFactorMatrix,(Q$4+1),FALSE)*$E3584</f>
        <v>0</v>
      </c>
      <c r="R3580" s="22">
        <f t="shared" ca="1" si="1743"/>
        <v>1992.2266941033238</v>
      </c>
      <c r="S3580" s="22">
        <f ca="1">VLOOKUP(CONCATENATE($F3580," ",$G3580),AllocFactorMatrix,(S$4+1),FALSE)*$E3584</f>
        <v>66.954232566693577</v>
      </c>
      <c r="T3580" s="22">
        <f ca="1">VLOOKUP(CONCATENATE($F3580," ",$G3580),AllocFactorMatrix,(T$4+1),FALSE)*$E3584</f>
        <v>1236.6287810911208</v>
      </c>
      <c r="U3580" s="22">
        <f ca="1">VLOOKUP(CONCATENATE($F3580," ",$G3580),AllocFactorMatrix,(U$4+1),FALSE)*$E3584</f>
        <v>0</v>
      </c>
      <c r="V3580" s="22">
        <f ca="1">VLOOKUP(CONCATENATE($F3580," ",$G3580),AllocFactorMatrix,(V$4+1),FALSE)*$E3584</f>
        <v>0</v>
      </c>
      <c r="W3580" s="22">
        <f t="shared" ca="1" si="1744"/>
        <v>1303.5830136578143</v>
      </c>
      <c r="X3580" s="22">
        <f ca="1">VLOOKUP(CONCATENATE($F3580," ",$G3580),AllocFactorMatrix,(X$4+1),FALSE)*$E3584</f>
        <v>439.20714122295226</v>
      </c>
      <c r="Y3580" s="22">
        <f ca="1">VLOOKUP(CONCATENATE($F3580," ",$G3580),AllocFactorMatrix,(Y$4+1),FALSE)*$E3584</f>
        <v>8.4353847370713613</v>
      </c>
      <c r="Z3580" s="22">
        <f t="shared" ca="1" si="1742"/>
        <v>447.64252596002365</v>
      </c>
      <c r="AA3580" s="22">
        <f ca="1">VLOOKUP(CONCATENATE($F3580," ",$G3580),AllocFactorMatrix,(AA$4+1),FALSE)*$E3584</f>
        <v>6.4467691937383433</v>
      </c>
      <c r="AB3580" s="22">
        <f ca="1">VLOOKUP(CONCATENATE($F3580," ",$G3580),AllocFactorMatrix,(AB$4+1),FALSE)*$E3584</f>
        <v>7.4184726617858034</v>
      </c>
      <c r="AC3580" s="22">
        <f ca="1">VLOOKUP(CONCATENATE($F3580," ",$G3580),AllocFactorMatrix,(AC$4+1),FALSE)*$E3584</f>
        <v>1.7613211167957525</v>
      </c>
    </row>
    <row r="3581" spans="2:29" hidden="1" outlineLevel="1">
      <c r="B3581" s="17"/>
      <c r="C3581" s="40"/>
      <c r="F3581" s="42" t="str">
        <f>F3584</f>
        <v>RB_GUP</v>
      </c>
      <c r="G3581" s="17" t="str">
        <f>$G$12</f>
        <v>DISTSEC</v>
      </c>
      <c r="H3581" s="21">
        <f t="shared" ca="1" si="1740"/>
        <v>7233.2572008688912</v>
      </c>
      <c r="I3581" s="22">
        <f ca="1">VLOOKUP(CONCATENATE($F3581," ",$G3581),AllocFactorMatrix,(I$4+1),FALSE)*$E3584</f>
        <v>5500.0128178616569</v>
      </c>
      <c r="J3581" s="22">
        <f ca="1">VLOOKUP(CONCATENATE($F3581," ",$G3581),AllocFactorMatrix,(J$4+1),FALSE)*$E3584</f>
        <v>1110.1384322049528</v>
      </c>
      <c r="K3581" s="22">
        <f ca="1">VLOOKUP(CONCATENATE($F3581," ",$G3581),AllocFactorMatrix,(K$4+1),FALSE)*$E3584</f>
        <v>0</v>
      </c>
      <c r="L3581" s="22">
        <f ca="1">VLOOKUP(CONCATENATE($F3581," ",$G3581),AllocFactorMatrix,(L$4+1),FALSE)*$E3584</f>
        <v>0</v>
      </c>
      <c r="M3581" s="22">
        <f t="shared" ca="1" si="1741"/>
        <v>1110.1384322049528</v>
      </c>
      <c r="N3581" s="22">
        <f ca="1">VLOOKUP(CONCATENATE($F3581," ",$G3581),AllocFactorMatrix,(N$4+1),FALSE)*$E3584</f>
        <v>425.20555628686554</v>
      </c>
      <c r="O3581" s="22">
        <f ca="1">VLOOKUP(CONCATENATE($F3581," ",$G3581),AllocFactorMatrix,(O$4+1),FALSE)*$E3584</f>
        <v>0</v>
      </c>
      <c r="P3581" s="22">
        <f ca="1">VLOOKUP(CONCATENATE($F3581," ",$G3581),AllocFactorMatrix,(P$4+1),FALSE)*$E3584</f>
        <v>0</v>
      </c>
      <c r="Q3581" s="22">
        <f ca="1">VLOOKUP(CONCATENATE($F3581," ",$G3581),AllocFactorMatrix,(Q$4+1),FALSE)*$E3584</f>
        <v>0</v>
      </c>
      <c r="R3581" s="22">
        <f t="shared" ca="1" si="1743"/>
        <v>425.20555628686554</v>
      </c>
      <c r="S3581" s="22">
        <f ca="1">VLOOKUP(CONCATENATE($F3581," ",$G3581),AllocFactorMatrix,(S$4+1),FALSE)*$E3584</f>
        <v>14.934111337781083</v>
      </c>
      <c r="T3581" s="22">
        <f ca="1">VLOOKUP(CONCATENATE($F3581," ",$G3581),AllocFactorMatrix,(T$4+1),FALSE)*$E3584</f>
        <v>0</v>
      </c>
      <c r="U3581" s="22">
        <f ca="1">VLOOKUP(CONCATENATE($F3581," ",$G3581),AllocFactorMatrix,(U$4+1),FALSE)*$E3584</f>
        <v>0</v>
      </c>
      <c r="V3581" s="22">
        <f ca="1">VLOOKUP(CONCATENATE($F3581," ",$G3581),AllocFactorMatrix,(V$4+1),FALSE)*$E3584</f>
        <v>0</v>
      </c>
      <c r="W3581" s="22">
        <f t="shared" ca="1" si="1744"/>
        <v>14.934111337781083</v>
      </c>
      <c r="X3581" s="22">
        <f ca="1">VLOOKUP(CONCATENATE($F3581," ",$G3581),AllocFactorMatrix,(X$4+1),FALSE)*$E3584</f>
        <v>123.33830611618737</v>
      </c>
      <c r="Y3581" s="22">
        <f ca="1">VLOOKUP(CONCATENATE($F3581," ",$G3581),AllocFactorMatrix,(Y$4+1),FALSE)*$E3584</f>
        <v>0</v>
      </c>
      <c r="Z3581" s="22">
        <f t="shared" ca="1" si="1742"/>
        <v>123.33830611618737</v>
      </c>
      <c r="AA3581" s="22">
        <f ca="1">VLOOKUP(CONCATENATE($F3581," ",$G3581),AllocFactorMatrix,(AA$4+1),FALSE)*$E3584</f>
        <v>1.5875813307248297</v>
      </c>
      <c r="AB3581" s="22">
        <f ca="1">VLOOKUP(CONCATENATE($F3581," ",$G3581),AllocFactorMatrix,(AB$4+1),FALSE)*$E3584</f>
        <v>47.267522415089871</v>
      </c>
      <c r="AC3581" s="22">
        <f ca="1">VLOOKUP(CONCATENATE($F3581," ",$G3581),AllocFactorMatrix,(AC$4+1),FALSE)*$E3584</f>
        <v>10.77287331563277</v>
      </c>
    </row>
    <row r="3582" spans="2:29" hidden="1" outlineLevel="1">
      <c r="B3582" s="17"/>
      <c r="C3582" s="40"/>
      <c r="F3582" s="42" t="str">
        <f>F3584</f>
        <v>RB_GUP</v>
      </c>
      <c r="G3582" s="17" t="str">
        <f>$G$13</f>
        <v>ENERGY</v>
      </c>
      <c r="H3582" s="21">
        <f t="shared" ca="1" si="1740"/>
        <v>2171.5690793232684</v>
      </c>
      <c r="I3582" s="22">
        <f ca="1">VLOOKUP(CONCATENATE($F3582," ",$G3582),AllocFactorMatrix,(I$4+1),FALSE)*$E3584</f>
        <v>797.87496478909236</v>
      </c>
      <c r="J3582" s="22">
        <f ca="1">VLOOKUP(CONCATENATE($F3582," ",$G3582),AllocFactorMatrix,(J$4+1),FALSE)*$E3584</f>
        <v>252.03945778182</v>
      </c>
      <c r="K3582" s="22">
        <f ca="1">VLOOKUP(CONCATENATE($F3582," ",$G3582),AllocFactorMatrix,(K$4+1),FALSE)*$E3584</f>
        <v>3.1476094136173849</v>
      </c>
      <c r="L3582" s="22">
        <f ca="1">VLOOKUP(CONCATENATE($F3582," ",$G3582),AllocFactorMatrix,(L$4+1),FALSE)*$E3584</f>
        <v>0.15945074523566458</v>
      </c>
      <c r="M3582" s="22">
        <f t="shared" ca="1" si="1741"/>
        <v>255.34651794067304</v>
      </c>
      <c r="N3582" s="22">
        <f ca="1">VLOOKUP(CONCATENATE($F3582," ",$G3582),AllocFactorMatrix,(N$4+1),FALSE)*$E3584</f>
        <v>127.69436529223346</v>
      </c>
      <c r="O3582" s="22">
        <f ca="1">VLOOKUP(CONCATENATE($F3582," ",$G3582),AllocFactorMatrix,(O$4+1),FALSE)*$E3584</f>
        <v>34.448578897658649</v>
      </c>
      <c r="P3582" s="22">
        <f ca="1">VLOOKUP(CONCATENATE($F3582," ",$G3582),AllocFactorMatrix,(P$4+1),FALSE)*$E3584</f>
        <v>5.3680689934113452</v>
      </c>
      <c r="Q3582" s="22">
        <f ca="1">VLOOKUP(CONCATENATE($F3582," ",$G3582),AllocFactorMatrix,(Q$4+1),FALSE)*$E3584</f>
        <v>0</v>
      </c>
      <c r="R3582" s="22">
        <f t="shared" ca="1" si="1743"/>
        <v>167.51101318330345</v>
      </c>
      <c r="S3582" s="22">
        <f ca="1">VLOOKUP(CONCATENATE($F3582," ",$G3582),AllocFactorMatrix,(S$4+1),FALSE)*$E3584</f>
        <v>6.430922388786648</v>
      </c>
      <c r="T3582" s="22">
        <f ca="1">VLOOKUP(CONCATENATE($F3582," ",$G3582),AllocFactorMatrix,(T$4+1),FALSE)*$E3584</f>
        <v>127.11557230266489</v>
      </c>
      <c r="U3582" s="22">
        <f ca="1">VLOOKUP(CONCATENATE($F3582," ",$G3582),AllocFactorMatrix,(U$4+1),FALSE)*$E3584</f>
        <v>668.26000200488727</v>
      </c>
      <c r="V3582" s="22">
        <f ca="1">VLOOKUP(CONCATENATE($F3582," ",$G3582),AllocFactorMatrix,(V$4+1),FALSE)*$E3584</f>
        <v>93.444691750647195</v>
      </c>
      <c r="W3582" s="22">
        <f t="shared" ca="1" si="1744"/>
        <v>895.25118844698602</v>
      </c>
      <c r="X3582" s="22">
        <f ca="1">VLOOKUP(CONCATENATE($F3582," ",$G3582),AllocFactorMatrix,(X$4+1),FALSE)*$E3584</f>
        <v>35.902244752598754</v>
      </c>
      <c r="Y3582" s="22">
        <f ca="1">VLOOKUP(CONCATENATE($F3582," ",$G3582),AllocFactorMatrix,(Y$4+1),FALSE)*$E3584</f>
        <v>0.67888136546167743</v>
      </c>
      <c r="Z3582" s="22">
        <f t="shared" ca="1" si="1742"/>
        <v>36.581126118060432</v>
      </c>
      <c r="AA3582" s="22">
        <f ca="1">VLOOKUP(CONCATENATE($F3582," ",$G3582),AllocFactorMatrix,(AA$4+1),FALSE)*$E3584</f>
        <v>0.6771672542063687</v>
      </c>
      <c r="AB3582" s="22">
        <f ca="1">VLOOKUP(CONCATENATE($F3582," ",$G3582),AllocFactorMatrix,(AB$4+1),FALSE)*$E3584</f>
        <v>14.846504728675761</v>
      </c>
      <c r="AC3582" s="22">
        <f ca="1">VLOOKUP(CONCATENATE($F3582," ",$G3582),AllocFactorMatrix,(AC$4+1),FALSE)*$E3584</f>
        <v>3.4805968622717751</v>
      </c>
    </row>
    <row r="3583" spans="2:29" hidden="1" outlineLevel="1">
      <c r="B3583" s="17"/>
      <c r="C3583" s="40"/>
      <c r="F3583" s="42" t="str">
        <f>F3584</f>
        <v>RB_GUP</v>
      </c>
      <c r="G3583" s="17" t="str">
        <f>$G$14</f>
        <v>CUSTOMER</v>
      </c>
      <c r="H3583" s="21">
        <f t="shared" ca="1" si="1740"/>
        <v>58372.582939525993</v>
      </c>
      <c r="I3583" s="22">
        <f ca="1">VLOOKUP(CONCATENATE($F3583," ",$G3583),AllocFactorMatrix,(I$4+1),FALSE)*$E3584</f>
        <v>43568.317821946184</v>
      </c>
      <c r="J3583" s="22">
        <f ca="1">VLOOKUP(CONCATENATE($F3583," ",$G3583),AllocFactorMatrix,(J$4+1),FALSE)*$E3584</f>
        <v>10687.09578737119</v>
      </c>
      <c r="K3583" s="22">
        <f ca="1">VLOOKUP(CONCATENATE($F3583," ",$G3583),AllocFactorMatrix,(K$4+1),FALSE)*$E3584</f>
        <v>118.30096764838235</v>
      </c>
      <c r="L3583" s="22">
        <f ca="1">VLOOKUP(CONCATENATE($F3583," ",$G3583),AllocFactorMatrix,(L$4+1),FALSE)*$E3584</f>
        <v>8.7151730657403199</v>
      </c>
      <c r="M3583" s="22">
        <f t="shared" ca="1" si="1741"/>
        <v>10814.111928085313</v>
      </c>
      <c r="N3583" s="22">
        <f ca="1">VLOOKUP(CONCATENATE($F3583," ",$G3583),AllocFactorMatrix,(N$4+1),FALSE)*$E3584</f>
        <v>198.25633206151448</v>
      </c>
      <c r="O3583" s="22">
        <f ca="1">VLOOKUP(CONCATENATE($F3583," ",$G3583),AllocFactorMatrix,(O$4+1),FALSE)*$E3584</f>
        <v>62.364984179105029</v>
      </c>
      <c r="P3583" s="22">
        <f ca="1">VLOOKUP(CONCATENATE($F3583," ",$G3583),AllocFactorMatrix,(P$4+1),FALSE)*$E3584</f>
        <v>24.998674358001665</v>
      </c>
      <c r="Q3583" s="22">
        <f ca="1">VLOOKUP(CONCATENATE($F3583," ",$G3583),AllocFactorMatrix,(Q$4+1),FALSE)*$E3584</f>
        <v>0</v>
      </c>
      <c r="R3583" s="22">
        <f t="shared" ca="1" si="1743"/>
        <v>285.6199905986212</v>
      </c>
      <c r="S3583" s="22">
        <f ca="1">VLOOKUP(CONCATENATE($F3583," ",$G3583),AllocFactorMatrix,(S$4+1),FALSE)*$E3584</f>
        <v>1.8413180561710665</v>
      </c>
      <c r="T3583" s="22">
        <f ca="1">VLOOKUP(CONCATENATE($F3583," ",$G3583),AllocFactorMatrix,(T$4+1),FALSE)*$E3584</f>
        <v>45.752127715789534</v>
      </c>
      <c r="U3583" s="22">
        <f ca="1">VLOOKUP(CONCATENATE($F3583," ",$G3583),AllocFactorMatrix,(U$4+1),FALSE)*$E3584</f>
        <v>82.854375538106552</v>
      </c>
      <c r="V3583" s="22">
        <f ca="1">VLOOKUP(CONCATENATE($F3583," ",$G3583),AllocFactorMatrix,(V$4+1),FALSE)*$E3584</f>
        <v>16.061211234582728</v>
      </c>
      <c r="W3583" s="22">
        <f t="shared" ca="1" si="1744"/>
        <v>146.50903254464987</v>
      </c>
      <c r="X3583" s="22">
        <f ca="1">VLOOKUP(CONCATENATE($F3583," ",$G3583),AllocFactorMatrix,(X$4+1),FALSE)*$E3584</f>
        <v>63.470720751820501</v>
      </c>
      <c r="Y3583" s="22">
        <f ca="1">VLOOKUP(CONCATENATE($F3583," ",$G3583),AllocFactorMatrix,(Y$4+1),FALSE)*$E3584</f>
        <v>0.74089742550620985</v>
      </c>
      <c r="Z3583" s="22">
        <f t="shared" ca="1" si="1742"/>
        <v>64.211618177326713</v>
      </c>
      <c r="AA3583" s="22">
        <f ca="1">VLOOKUP(CONCATENATE($F3583," ",$G3583),AllocFactorMatrix,(AA$4+1),FALSE)*$E3584</f>
        <v>4.540744882510082</v>
      </c>
      <c r="AB3583" s="22">
        <f ca="1">VLOOKUP(CONCATENATE($F3583," ",$G3583),AllocFactorMatrix,(AB$4+1),FALSE)*$E3584</f>
        <v>3078.3324538720608</v>
      </c>
      <c r="AC3583" s="22">
        <f ca="1">VLOOKUP(CONCATENATE($F3583," ",$G3583),AllocFactorMatrix,(AC$4+1),FALSE)*$E3584</f>
        <v>410.93934941932116</v>
      </c>
    </row>
    <row r="3584" spans="2:29" collapsed="1">
      <c r="B3584" s="17"/>
      <c r="C3584" s="39" t="s">
        <v>600</v>
      </c>
      <c r="D3584" s="39"/>
      <c r="E3584" s="19">
        <v>223187</v>
      </c>
      <c r="F3584" s="42" t="s">
        <v>73</v>
      </c>
      <c r="G3584" s="17" t="str">
        <f>$G$15</f>
        <v>TOTAL</v>
      </c>
      <c r="H3584" s="21">
        <f t="shared" ca="1" si="1740"/>
        <v>223186.99999999994</v>
      </c>
      <c r="I3584" s="22">
        <f ca="1">VLOOKUP(CONCATENATE($F3584," ",$G3584),AllocFactorMatrix,(I$4+1),FALSE)*$E3584</f>
        <v>130336.6426215594</v>
      </c>
      <c r="J3584" s="22">
        <f ca="1">VLOOKUP(CONCATENATE($F3584," ",$G3584),AllocFactorMatrix,(J$4+1),FALSE)*$E3584</f>
        <v>32140.724280517825</v>
      </c>
      <c r="K3584" s="22">
        <f ca="1">VLOOKUP(CONCATENATE($F3584," ",$G3584),AllocFactorMatrix,(K$4+1),FALSE)*$E3584</f>
        <v>376.21074011453766</v>
      </c>
      <c r="L3584" s="22">
        <f ca="1">VLOOKUP(CONCATENATE($F3584," ",$G3584),AllocFactorMatrix,(L$4+1),FALSE)*$E3584</f>
        <v>19.67495754455474</v>
      </c>
      <c r="M3584" s="22">
        <f t="shared" ca="1" si="1741"/>
        <v>32536.609978176915</v>
      </c>
      <c r="N3584" s="22">
        <f ca="1">VLOOKUP(CONCATENATE($F3584," ",$G3584),AllocFactorMatrix,(N$4+1),FALSE)*$E3584</f>
        <v>9713.5438056267121</v>
      </c>
      <c r="O3584" s="22">
        <f ca="1">VLOOKUP(CONCATENATE($F3584," ",$G3584),AllocFactorMatrix,(O$4+1),FALSE)*$E3584</f>
        <v>2554.9808556819207</v>
      </c>
      <c r="P3584" s="22">
        <f ca="1">VLOOKUP(CONCATENATE($F3584," ",$G3584),AllocFactorMatrix,(P$4+1),FALSE)*$E3584</f>
        <v>362.20316027475764</v>
      </c>
      <c r="Q3584" s="22">
        <f ca="1">VLOOKUP(CONCATENATE($F3584," ",$G3584),AllocFactorMatrix,(Q$4+1),FALSE)*$E3584</f>
        <v>0</v>
      </c>
      <c r="R3584" s="22">
        <f t="shared" ca="1" si="1743"/>
        <v>12630.72782158339</v>
      </c>
      <c r="S3584" s="22">
        <f ca="1">VLOOKUP(CONCATENATE($F3584," ",$G3584),AllocFactorMatrix,(S$4+1),FALSE)*$E3584</f>
        <v>409.36810168986671</v>
      </c>
      <c r="T3584" s="22">
        <f ca="1">VLOOKUP(CONCATENATE($F3584," ",$G3584),AllocFactorMatrix,(T$4+1),FALSE)*$E3584</f>
        <v>7236.4238109512789</v>
      </c>
      <c r="U3584" s="22">
        <f ca="1">VLOOKUP(CONCATENATE($F3584," ",$G3584),AllocFactorMatrix,(U$4+1),FALSE)*$E3584</f>
        <v>29981.065566605772</v>
      </c>
      <c r="V3584" s="22">
        <f ca="1">VLOOKUP(CONCATENATE($F3584," ",$G3584),AllocFactorMatrix,(V$4+1),FALSE)*$E3584</f>
        <v>3339.4930423812098</v>
      </c>
      <c r="W3584" s="22">
        <f t="shared" ca="1" si="1744"/>
        <v>40966.350521628126</v>
      </c>
      <c r="X3584" s="22">
        <f ca="1">VLOOKUP(CONCATENATE($F3584," ",$G3584),AllocFactorMatrix,(X$4+1),FALSE)*$E3584</f>
        <v>2732.1336507093065</v>
      </c>
      <c r="Y3584" s="22">
        <f ca="1">VLOOKUP(CONCATENATE($F3584," ",$G3584),AllocFactorMatrix,(Y$4+1),FALSE)*$E3584</f>
        <v>48.854994143441893</v>
      </c>
      <c r="Z3584" s="22">
        <f t="shared" ca="1" si="1742"/>
        <v>2780.9886448527482</v>
      </c>
      <c r="AA3584" s="22">
        <f ca="1">VLOOKUP(CONCATENATE($F3584," ",$G3584),AllocFactorMatrix,(AA$4+1),FALSE)*$E3584</f>
        <v>43.368877344880879</v>
      </c>
      <c r="AB3584" s="22">
        <f ca="1">VLOOKUP(CONCATENATE($F3584," ",$G3584),AllocFactorMatrix,(AB$4+1),FALSE)*$E3584</f>
        <v>3404.3138287133593</v>
      </c>
      <c r="AC3584" s="22">
        <f ca="1">VLOOKUP(CONCATENATE($F3584," ",$G3584),AllocFactorMatrix,(AC$4+1),FALSE)*$E3584</f>
        <v>487.99770614114715</v>
      </c>
    </row>
    <row r="3585" spans="4:29" hidden="1" outlineLevel="1">
      <c r="F3585" s="42" t="str">
        <f>F3592</f>
        <v>RB_GUP_EPIS_P</v>
      </c>
      <c r="G3585" s="17" t="str">
        <f>$G$8</f>
        <v>PRODUCTION</v>
      </c>
      <c r="H3585" s="21">
        <f t="shared" si="1740"/>
        <v>0</v>
      </c>
      <c r="I3585" s="22">
        <f>VLOOKUP(CONCATENATE($F3585," ",$G3585),AllocFactorMatrix,(I$4+1),FALSE)*$E3592</f>
        <v>0</v>
      </c>
      <c r="J3585" s="22">
        <f>VLOOKUP(CONCATENATE($F3585," ",$G3585),AllocFactorMatrix,(J$4+1),FALSE)*$E3592</f>
        <v>0</v>
      </c>
      <c r="K3585" s="22">
        <f>VLOOKUP(CONCATENATE($F3585," ",$G3585),AllocFactorMatrix,(K$4+1),FALSE)*$E3592</f>
        <v>0</v>
      </c>
      <c r="L3585" s="22">
        <f>VLOOKUP(CONCATENATE($F3585," ",$G3585),AllocFactorMatrix,(L$4+1),FALSE)*$E3592</f>
        <v>0</v>
      </c>
      <c r="M3585" s="22">
        <f t="shared" ref="M3585:M3592" si="1745">SUBTOTAL(9,J3585:L3585)</f>
        <v>0</v>
      </c>
      <c r="N3585" s="22">
        <f>VLOOKUP(CONCATENATE($F3585," ",$G3585),AllocFactorMatrix,(N$4+1),FALSE)*$E3592</f>
        <v>0</v>
      </c>
      <c r="O3585" s="22">
        <f>VLOOKUP(CONCATENATE($F3585," ",$G3585),AllocFactorMatrix,(O$4+1),FALSE)*$E3592</f>
        <v>0</v>
      </c>
      <c r="P3585" s="22">
        <f>VLOOKUP(CONCATENATE($F3585," ",$G3585),AllocFactorMatrix,(P$4+1),FALSE)*$E3592</f>
        <v>0</v>
      </c>
      <c r="Q3585" s="22">
        <f>VLOOKUP(CONCATENATE($F3585," ",$G3585),AllocFactorMatrix,(Q$4+1),FALSE)*$E3592</f>
        <v>0</v>
      </c>
      <c r="R3585" s="22">
        <f>SUBTOTAL(9,N3585:Q3585)</f>
        <v>0</v>
      </c>
      <c r="S3585" s="22">
        <f>VLOOKUP(CONCATENATE($F3585," ",$G3585),AllocFactorMatrix,(S$4+1),FALSE)*$E3592</f>
        <v>0</v>
      </c>
      <c r="T3585" s="22">
        <f>VLOOKUP(CONCATENATE($F3585," ",$G3585),AllocFactorMatrix,(T$4+1),FALSE)*$E3592</f>
        <v>0</v>
      </c>
      <c r="U3585" s="22">
        <f>VLOOKUP(CONCATENATE($F3585," ",$G3585),AllocFactorMatrix,(U$4+1),FALSE)*$E3592</f>
        <v>0</v>
      </c>
      <c r="V3585" s="22">
        <f>VLOOKUP(CONCATENATE($F3585," ",$G3585),AllocFactorMatrix,(V$4+1),FALSE)*$E3592</f>
        <v>0</v>
      </c>
      <c r="W3585" s="22">
        <f>SUBTOTAL(9,S3585:V3585)</f>
        <v>0</v>
      </c>
      <c r="X3585" s="22">
        <f>VLOOKUP(CONCATENATE($F3585," ",$G3585),AllocFactorMatrix,(X$4+1),FALSE)*$E3592</f>
        <v>0</v>
      </c>
      <c r="Y3585" s="22">
        <f>VLOOKUP(CONCATENATE($F3585," ",$G3585),AllocFactorMatrix,(Y$4+1),FALSE)*$E3592</f>
        <v>0</v>
      </c>
      <c r="Z3585" s="22">
        <f t="shared" ref="Z3585:Z3592" si="1746">SUBTOTAL(9,X3585:Y3585)</f>
        <v>0</v>
      </c>
      <c r="AA3585" s="22">
        <f>VLOOKUP(CONCATENATE($F3585," ",$G3585),AllocFactorMatrix,(AA$4+1),FALSE)*$E3592</f>
        <v>0</v>
      </c>
      <c r="AB3585" s="22">
        <f>VLOOKUP(CONCATENATE($F3585," ",$G3585),AllocFactorMatrix,(AB$4+1),FALSE)*$E3592</f>
        <v>0</v>
      </c>
      <c r="AC3585" s="22">
        <f>VLOOKUP(CONCATENATE($F3585," ",$G3585),AllocFactorMatrix,(AC$4+1),FALSE)*$E3592</f>
        <v>0</v>
      </c>
    </row>
    <row r="3586" spans="4:29" hidden="1" outlineLevel="1">
      <c r="F3586" s="42" t="str">
        <f>F3592</f>
        <v>RB_GUP_EPIS_P</v>
      </c>
      <c r="G3586" s="17" t="str">
        <f>$G$9</f>
        <v>BULKTRAN</v>
      </c>
      <c r="H3586" s="21">
        <f t="shared" si="1740"/>
        <v>0</v>
      </c>
      <c r="I3586" s="22">
        <f>VLOOKUP(CONCATENATE($F3586," ",$G3586),AllocFactorMatrix,(I$4+1),FALSE)*$E3592</f>
        <v>0</v>
      </c>
      <c r="J3586" s="22">
        <f>VLOOKUP(CONCATENATE($F3586," ",$G3586),AllocFactorMatrix,(J$4+1),FALSE)*$E3592</f>
        <v>0</v>
      </c>
      <c r="K3586" s="22">
        <f>VLOOKUP(CONCATENATE($F3586," ",$G3586),AllocFactorMatrix,(K$4+1),FALSE)*$E3592</f>
        <v>0</v>
      </c>
      <c r="L3586" s="22">
        <f>VLOOKUP(CONCATENATE($F3586," ",$G3586),AllocFactorMatrix,(L$4+1),FALSE)*$E3592</f>
        <v>0</v>
      </c>
      <c r="M3586" s="22">
        <f t="shared" si="1745"/>
        <v>0</v>
      </c>
      <c r="N3586" s="22">
        <f>VLOOKUP(CONCATENATE($F3586," ",$G3586),AllocFactorMatrix,(N$4+1),FALSE)*$E3592</f>
        <v>0</v>
      </c>
      <c r="O3586" s="22">
        <f>VLOOKUP(CONCATENATE($F3586," ",$G3586),AllocFactorMatrix,(O$4+1),FALSE)*$E3592</f>
        <v>0</v>
      </c>
      <c r="P3586" s="22">
        <f>VLOOKUP(CONCATENATE($F3586," ",$G3586),AllocFactorMatrix,(P$4+1),FALSE)*$E3592</f>
        <v>0</v>
      </c>
      <c r="Q3586" s="22">
        <f>VLOOKUP(CONCATENATE($F3586," ",$G3586),AllocFactorMatrix,(Q$4+1),FALSE)*$E3592</f>
        <v>0</v>
      </c>
      <c r="R3586" s="22">
        <f t="shared" ref="R3586:R3592" si="1747">SUBTOTAL(9,N3586:Q3586)</f>
        <v>0</v>
      </c>
      <c r="S3586" s="22">
        <f>VLOOKUP(CONCATENATE($F3586," ",$G3586),AllocFactorMatrix,(S$4+1),FALSE)*$E3592</f>
        <v>0</v>
      </c>
      <c r="T3586" s="22">
        <f>VLOOKUP(CONCATENATE($F3586," ",$G3586),AllocFactorMatrix,(T$4+1),FALSE)*$E3592</f>
        <v>0</v>
      </c>
      <c r="U3586" s="22">
        <f>VLOOKUP(CONCATENATE($F3586," ",$G3586),AllocFactorMatrix,(U$4+1),FALSE)*$E3592</f>
        <v>0</v>
      </c>
      <c r="V3586" s="22">
        <f>VLOOKUP(CONCATENATE($F3586," ",$G3586),AllocFactorMatrix,(V$4+1),FALSE)*$E3592</f>
        <v>0</v>
      </c>
      <c r="W3586" s="22">
        <f t="shared" ref="W3586:W3592" si="1748">SUBTOTAL(9,S3586:V3586)</f>
        <v>0</v>
      </c>
      <c r="X3586" s="22">
        <f>VLOOKUP(CONCATENATE($F3586," ",$G3586),AllocFactorMatrix,(X$4+1),FALSE)*$E3592</f>
        <v>0</v>
      </c>
      <c r="Y3586" s="22">
        <f>VLOOKUP(CONCATENATE($F3586," ",$G3586),AllocFactorMatrix,(Y$4+1),FALSE)*$E3592</f>
        <v>0</v>
      </c>
      <c r="Z3586" s="22">
        <f t="shared" si="1746"/>
        <v>0</v>
      </c>
      <c r="AA3586" s="22">
        <f>VLOOKUP(CONCATENATE($F3586," ",$G3586),AllocFactorMatrix,(AA$4+1),FALSE)*$E3592</f>
        <v>0</v>
      </c>
      <c r="AB3586" s="22">
        <f>VLOOKUP(CONCATENATE($F3586," ",$G3586),AllocFactorMatrix,(AB$4+1),FALSE)*$E3592</f>
        <v>0</v>
      </c>
      <c r="AC3586" s="22">
        <f>VLOOKUP(CONCATENATE($F3586," ",$G3586),AllocFactorMatrix,(AC$4+1),FALSE)*$E3592</f>
        <v>0</v>
      </c>
    </row>
    <row r="3587" spans="4:29" hidden="1" outlineLevel="1">
      <c r="F3587" s="42" t="str">
        <f>F3592</f>
        <v>RB_GUP_EPIS_P</v>
      </c>
      <c r="G3587" s="17" t="str">
        <f>$G$10</f>
        <v>SUBTRAN</v>
      </c>
      <c r="H3587" s="21">
        <f t="shared" si="1740"/>
        <v>0</v>
      </c>
      <c r="I3587" s="22">
        <f>VLOOKUP(CONCATENATE($F3587," ",$G3587),AllocFactorMatrix,(I$4+1),FALSE)*$E3592</f>
        <v>0</v>
      </c>
      <c r="J3587" s="22">
        <f>VLOOKUP(CONCATENATE($F3587," ",$G3587),AllocFactorMatrix,(J$4+1),FALSE)*$E3592</f>
        <v>0</v>
      </c>
      <c r="K3587" s="22">
        <f>VLOOKUP(CONCATENATE($F3587," ",$G3587),AllocFactorMatrix,(K$4+1),FALSE)*$E3592</f>
        <v>0</v>
      </c>
      <c r="L3587" s="22">
        <f>VLOOKUP(CONCATENATE($F3587," ",$G3587),AllocFactorMatrix,(L$4+1),FALSE)*$E3592</f>
        <v>0</v>
      </c>
      <c r="M3587" s="22">
        <f t="shared" si="1745"/>
        <v>0</v>
      </c>
      <c r="N3587" s="22">
        <f>VLOOKUP(CONCATENATE($F3587," ",$G3587),AllocFactorMatrix,(N$4+1),FALSE)*$E3592</f>
        <v>0</v>
      </c>
      <c r="O3587" s="22">
        <f>VLOOKUP(CONCATENATE($F3587," ",$G3587),AllocFactorMatrix,(O$4+1),FALSE)*$E3592</f>
        <v>0</v>
      </c>
      <c r="P3587" s="22">
        <f>VLOOKUP(CONCATENATE($F3587," ",$G3587),AllocFactorMatrix,(P$4+1),FALSE)*$E3592</f>
        <v>0</v>
      </c>
      <c r="Q3587" s="22">
        <f>VLOOKUP(CONCATENATE($F3587," ",$G3587),AllocFactorMatrix,(Q$4+1),FALSE)*$E3592</f>
        <v>0</v>
      </c>
      <c r="R3587" s="22">
        <f t="shared" si="1747"/>
        <v>0</v>
      </c>
      <c r="S3587" s="22">
        <f>VLOOKUP(CONCATENATE($F3587," ",$G3587),AllocFactorMatrix,(S$4+1),FALSE)*$E3592</f>
        <v>0</v>
      </c>
      <c r="T3587" s="22">
        <f>VLOOKUP(CONCATENATE($F3587," ",$G3587),AllocFactorMatrix,(T$4+1),FALSE)*$E3592</f>
        <v>0</v>
      </c>
      <c r="U3587" s="22">
        <f>VLOOKUP(CONCATENATE($F3587," ",$G3587),AllocFactorMatrix,(U$4+1),FALSE)*$E3592</f>
        <v>0</v>
      </c>
      <c r="V3587" s="22">
        <f>VLOOKUP(CONCATENATE($F3587," ",$G3587),AllocFactorMatrix,(V$4+1),FALSE)*$E3592</f>
        <v>0</v>
      </c>
      <c r="W3587" s="22">
        <f t="shared" si="1748"/>
        <v>0</v>
      </c>
      <c r="X3587" s="22">
        <f>VLOOKUP(CONCATENATE($F3587," ",$G3587),AllocFactorMatrix,(X$4+1),FALSE)*$E3592</f>
        <v>0</v>
      </c>
      <c r="Y3587" s="22">
        <f>VLOOKUP(CONCATENATE($F3587," ",$G3587),AllocFactorMatrix,(Y$4+1),FALSE)*$E3592</f>
        <v>0</v>
      </c>
      <c r="Z3587" s="22">
        <f t="shared" si="1746"/>
        <v>0</v>
      </c>
      <c r="AA3587" s="22">
        <f>VLOOKUP(CONCATENATE($F3587," ",$G3587),AllocFactorMatrix,(AA$4+1),FALSE)*$E3592</f>
        <v>0</v>
      </c>
      <c r="AB3587" s="22">
        <f>VLOOKUP(CONCATENATE($F3587," ",$G3587),AllocFactorMatrix,(AB$4+1),FALSE)*$E3592</f>
        <v>0</v>
      </c>
      <c r="AC3587" s="22">
        <f>VLOOKUP(CONCATENATE($F3587," ",$G3587),AllocFactorMatrix,(AC$4+1),FALSE)*$E3592</f>
        <v>0</v>
      </c>
    </row>
    <row r="3588" spans="4:29" hidden="1" outlineLevel="1">
      <c r="F3588" s="42" t="str">
        <f>F3592</f>
        <v>RB_GUP_EPIS_P</v>
      </c>
      <c r="G3588" s="17" t="str">
        <f>$G$11</f>
        <v>DISTPRI</v>
      </c>
      <c r="H3588" s="21">
        <f t="shared" si="1740"/>
        <v>0</v>
      </c>
      <c r="I3588" s="22">
        <f>VLOOKUP(CONCATENATE($F3588," ",$G3588),AllocFactorMatrix,(I$4+1),FALSE)*$E3592</f>
        <v>0</v>
      </c>
      <c r="J3588" s="22">
        <f>VLOOKUP(CONCATENATE($F3588," ",$G3588),AllocFactorMatrix,(J$4+1),FALSE)*$E3592</f>
        <v>0</v>
      </c>
      <c r="K3588" s="22">
        <f>VLOOKUP(CONCATENATE($F3588," ",$G3588),AllocFactorMatrix,(K$4+1),FALSE)*$E3592</f>
        <v>0</v>
      </c>
      <c r="L3588" s="22">
        <f>VLOOKUP(CONCATENATE($F3588," ",$G3588),AllocFactorMatrix,(L$4+1),FALSE)*$E3592</f>
        <v>0</v>
      </c>
      <c r="M3588" s="22">
        <f t="shared" si="1745"/>
        <v>0</v>
      </c>
      <c r="N3588" s="22">
        <f>VLOOKUP(CONCATENATE($F3588," ",$G3588),AllocFactorMatrix,(N$4+1),FALSE)*$E3592</f>
        <v>0</v>
      </c>
      <c r="O3588" s="22">
        <f>VLOOKUP(CONCATENATE($F3588," ",$G3588),AllocFactorMatrix,(O$4+1),FALSE)*$E3592</f>
        <v>0</v>
      </c>
      <c r="P3588" s="22">
        <f>VLOOKUP(CONCATENATE($F3588," ",$G3588),AllocFactorMatrix,(P$4+1),FALSE)*$E3592</f>
        <v>0</v>
      </c>
      <c r="Q3588" s="22">
        <f>VLOOKUP(CONCATENATE($F3588," ",$G3588),AllocFactorMatrix,(Q$4+1),FALSE)*$E3592</f>
        <v>0</v>
      </c>
      <c r="R3588" s="22">
        <f t="shared" si="1747"/>
        <v>0</v>
      </c>
      <c r="S3588" s="22">
        <f>VLOOKUP(CONCATENATE($F3588," ",$G3588),AllocFactorMatrix,(S$4+1),FALSE)*$E3592</f>
        <v>0</v>
      </c>
      <c r="T3588" s="22">
        <f>VLOOKUP(CONCATENATE($F3588," ",$G3588),AllocFactorMatrix,(T$4+1),FALSE)*$E3592</f>
        <v>0</v>
      </c>
      <c r="U3588" s="22">
        <f>VLOOKUP(CONCATENATE($F3588," ",$G3588),AllocFactorMatrix,(U$4+1),FALSE)*$E3592</f>
        <v>0</v>
      </c>
      <c r="V3588" s="22">
        <f>VLOOKUP(CONCATENATE($F3588," ",$G3588),AllocFactorMatrix,(V$4+1),FALSE)*$E3592</f>
        <v>0</v>
      </c>
      <c r="W3588" s="22">
        <f t="shared" si="1748"/>
        <v>0</v>
      </c>
      <c r="X3588" s="22">
        <f>VLOOKUP(CONCATENATE($F3588," ",$G3588),AllocFactorMatrix,(X$4+1),FALSE)*$E3592</f>
        <v>0</v>
      </c>
      <c r="Y3588" s="22">
        <f>VLOOKUP(CONCATENATE($F3588," ",$G3588),AllocFactorMatrix,(Y$4+1),FALSE)*$E3592</f>
        <v>0</v>
      </c>
      <c r="Z3588" s="22">
        <f t="shared" si="1746"/>
        <v>0</v>
      </c>
      <c r="AA3588" s="22">
        <f>VLOOKUP(CONCATENATE($F3588," ",$G3588),AllocFactorMatrix,(AA$4+1),FALSE)*$E3592</f>
        <v>0</v>
      </c>
      <c r="AB3588" s="22">
        <f>VLOOKUP(CONCATENATE($F3588," ",$G3588),AllocFactorMatrix,(AB$4+1),FALSE)*$E3592</f>
        <v>0</v>
      </c>
      <c r="AC3588" s="22">
        <f>VLOOKUP(CONCATENATE($F3588," ",$G3588),AllocFactorMatrix,(AC$4+1),FALSE)*$E3592</f>
        <v>0</v>
      </c>
    </row>
    <row r="3589" spans="4:29" hidden="1" outlineLevel="1">
      <c r="F3589" s="42" t="str">
        <f>F3592</f>
        <v>RB_GUP_EPIS_P</v>
      </c>
      <c r="G3589" s="17" t="str">
        <f>$G$12</f>
        <v>DISTSEC</v>
      </c>
      <c r="H3589" s="21">
        <f t="shared" si="1740"/>
        <v>0</v>
      </c>
      <c r="I3589" s="22">
        <f>VLOOKUP(CONCATENATE($F3589," ",$G3589),AllocFactorMatrix,(I$4+1),FALSE)*$E3592</f>
        <v>0</v>
      </c>
      <c r="J3589" s="22">
        <f>VLOOKUP(CONCATENATE($F3589," ",$G3589),AllocFactorMatrix,(J$4+1),FALSE)*$E3592</f>
        <v>0</v>
      </c>
      <c r="K3589" s="22">
        <f>VLOOKUP(CONCATENATE($F3589," ",$G3589),AllocFactorMatrix,(K$4+1),FALSE)*$E3592</f>
        <v>0</v>
      </c>
      <c r="L3589" s="22">
        <f>VLOOKUP(CONCATENATE($F3589," ",$G3589),AllocFactorMatrix,(L$4+1),FALSE)*$E3592</f>
        <v>0</v>
      </c>
      <c r="M3589" s="22">
        <f t="shared" si="1745"/>
        <v>0</v>
      </c>
      <c r="N3589" s="22">
        <f>VLOOKUP(CONCATENATE($F3589," ",$G3589),AllocFactorMatrix,(N$4+1),FALSE)*$E3592</f>
        <v>0</v>
      </c>
      <c r="O3589" s="22">
        <f>VLOOKUP(CONCATENATE($F3589," ",$G3589),AllocFactorMatrix,(O$4+1),FALSE)*$E3592</f>
        <v>0</v>
      </c>
      <c r="P3589" s="22">
        <f>VLOOKUP(CONCATENATE($F3589," ",$G3589),AllocFactorMatrix,(P$4+1),FALSE)*$E3592</f>
        <v>0</v>
      </c>
      <c r="Q3589" s="22">
        <f>VLOOKUP(CONCATENATE($F3589," ",$G3589),AllocFactorMatrix,(Q$4+1),FALSE)*$E3592</f>
        <v>0</v>
      </c>
      <c r="R3589" s="22">
        <f t="shared" si="1747"/>
        <v>0</v>
      </c>
      <c r="S3589" s="22">
        <f>VLOOKUP(CONCATENATE($F3589," ",$G3589),AllocFactorMatrix,(S$4+1),FALSE)*$E3592</f>
        <v>0</v>
      </c>
      <c r="T3589" s="22">
        <f>VLOOKUP(CONCATENATE($F3589," ",$G3589),AllocFactorMatrix,(T$4+1),FALSE)*$E3592</f>
        <v>0</v>
      </c>
      <c r="U3589" s="22">
        <f>VLOOKUP(CONCATENATE($F3589," ",$G3589),AllocFactorMatrix,(U$4+1),FALSE)*$E3592</f>
        <v>0</v>
      </c>
      <c r="V3589" s="22">
        <f>VLOOKUP(CONCATENATE($F3589," ",$G3589),AllocFactorMatrix,(V$4+1),FALSE)*$E3592</f>
        <v>0</v>
      </c>
      <c r="W3589" s="22">
        <f t="shared" si="1748"/>
        <v>0</v>
      </c>
      <c r="X3589" s="22">
        <f>VLOOKUP(CONCATENATE($F3589," ",$G3589),AllocFactorMatrix,(X$4+1),FALSE)*$E3592</f>
        <v>0</v>
      </c>
      <c r="Y3589" s="22">
        <f>VLOOKUP(CONCATENATE($F3589," ",$G3589),AllocFactorMatrix,(Y$4+1),FALSE)*$E3592</f>
        <v>0</v>
      </c>
      <c r="Z3589" s="22">
        <f t="shared" si="1746"/>
        <v>0</v>
      </c>
      <c r="AA3589" s="22">
        <f>VLOOKUP(CONCATENATE($F3589," ",$G3589),AllocFactorMatrix,(AA$4+1),FALSE)*$E3592</f>
        <v>0</v>
      </c>
      <c r="AB3589" s="22">
        <f>VLOOKUP(CONCATENATE($F3589," ",$G3589),AllocFactorMatrix,(AB$4+1),FALSE)*$E3592</f>
        <v>0</v>
      </c>
      <c r="AC3589" s="22">
        <f>VLOOKUP(CONCATENATE($F3589," ",$G3589),AllocFactorMatrix,(AC$4+1),FALSE)*$E3592</f>
        <v>0</v>
      </c>
    </row>
    <row r="3590" spans="4:29" hidden="1" outlineLevel="1">
      <c r="F3590" s="42" t="str">
        <f>F3592</f>
        <v>RB_GUP_EPIS_P</v>
      </c>
      <c r="G3590" s="17" t="str">
        <f>$G$13</f>
        <v>ENERGY</v>
      </c>
      <c r="H3590" s="21">
        <f t="shared" si="1740"/>
        <v>0</v>
      </c>
      <c r="I3590" s="22">
        <f>VLOOKUP(CONCATENATE($F3590," ",$G3590),AllocFactorMatrix,(I$4+1),FALSE)*$E3592</f>
        <v>0</v>
      </c>
      <c r="J3590" s="22">
        <f>VLOOKUP(CONCATENATE($F3590," ",$G3590),AllocFactorMatrix,(J$4+1),FALSE)*$E3592</f>
        <v>0</v>
      </c>
      <c r="K3590" s="22">
        <f>VLOOKUP(CONCATENATE($F3590," ",$G3590),AllocFactorMatrix,(K$4+1),FALSE)*$E3592</f>
        <v>0</v>
      </c>
      <c r="L3590" s="22">
        <f>VLOOKUP(CONCATENATE($F3590," ",$G3590),AllocFactorMatrix,(L$4+1),FALSE)*$E3592</f>
        <v>0</v>
      </c>
      <c r="M3590" s="22">
        <f t="shared" si="1745"/>
        <v>0</v>
      </c>
      <c r="N3590" s="22">
        <f>VLOOKUP(CONCATENATE($F3590," ",$G3590),AllocFactorMatrix,(N$4+1),FALSE)*$E3592</f>
        <v>0</v>
      </c>
      <c r="O3590" s="22">
        <f>VLOOKUP(CONCATENATE($F3590," ",$G3590),AllocFactorMatrix,(O$4+1),FALSE)*$E3592</f>
        <v>0</v>
      </c>
      <c r="P3590" s="22">
        <f>VLOOKUP(CONCATENATE($F3590," ",$G3590),AllocFactorMatrix,(P$4+1),FALSE)*$E3592</f>
        <v>0</v>
      </c>
      <c r="Q3590" s="22">
        <f>VLOOKUP(CONCATENATE($F3590," ",$G3590),AllocFactorMatrix,(Q$4+1),FALSE)*$E3592</f>
        <v>0</v>
      </c>
      <c r="R3590" s="22">
        <f t="shared" si="1747"/>
        <v>0</v>
      </c>
      <c r="S3590" s="22">
        <f>VLOOKUP(CONCATENATE($F3590," ",$G3590),AllocFactorMatrix,(S$4+1),FALSE)*$E3592</f>
        <v>0</v>
      </c>
      <c r="T3590" s="22">
        <f>VLOOKUP(CONCATENATE($F3590," ",$G3590),AllocFactorMatrix,(T$4+1),FALSE)*$E3592</f>
        <v>0</v>
      </c>
      <c r="U3590" s="22">
        <f>VLOOKUP(CONCATENATE($F3590," ",$G3590),AllocFactorMatrix,(U$4+1),FALSE)*$E3592</f>
        <v>0</v>
      </c>
      <c r="V3590" s="22">
        <f>VLOOKUP(CONCATENATE($F3590," ",$G3590),AllocFactorMatrix,(V$4+1),FALSE)*$E3592</f>
        <v>0</v>
      </c>
      <c r="W3590" s="22">
        <f t="shared" si="1748"/>
        <v>0</v>
      </c>
      <c r="X3590" s="22">
        <f>VLOOKUP(CONCATENATE($F3590," ",$G3590),AllocFactorMatrix,(X$4+1),FALSE)*$E3592</f>
        <v>0</v>
      </c>
      <c r="Y3590" s="22">
        <f>VLOOKUP(CONCATENATE($F3590," ",$G3590),AllocFactorMatrix,(Y$4+1),FALSE)*$E3592</f>
        <v>0</v>
      </c>
      <c r="Z3590" s="22">
        <f t="shared" si="1746"/>
        <v>0</v>
      </c>
      <c r="AA3590" s="22">
        <f>VLOOKUP(CONCATENATE($F3590," ",$G3590),AllocFactorMatrix,(AA$4+1),FALSE)*$E3592</f>
        <v>0</v>
      </c>
      <c r="AB3590" s="22">
        <f>VLOOKUP(CONCATENATE($F3590," ",$G3590),AllocFactorMatrix,(AB$4+1),FALSE)*$E3592</f>
        <v>0</v>
      </c>
      <c r="AC3590" s="22">
        <f>VLOOKUP(CONCATENATE($F3590," ",$G3590),AllocFactorMatrix,(AC$4+1),FALSE)*$E3592</f>
        <v>0</v>
      </c>
    </row>
    <row r="3591" spans="4:29" hidden="1" outlineLevel="1">
      <c r="F3591" s="42" t="str">
        <f>F3592</f>
        <v>RB_GUP_EPIS_P</v>
      </c>
      <c r="G3591" s="17" t="str">
        <f>$G$14</f>
        <v>CUSTOMER</v>
      </c>
      <c r="H3591" s="21">
        <f t="shared" si="1740"/>
        <v>0</v>
      </c>
      <c r="I3591" s="22">
        <f>VLOOKUP(CONCATENATE($F3591," ",$G3591),AllocFactorMatrix,(I$4+1),FALSE)*$E3592</f>
        <v>0</v>
      </c>
      <c r="J3591" s="22">
        <f>VLOOKUP(CONCATENATE($F3591," ",$G3591),AllocFactorMatrix,(J$4+1),FALSE)*$E3592</f>
        <v>0</v>
      </c>
      <c r="K3591" s="22">
        <f>VLOOKUP(CONCATENATE($F3591," ",$G3591),AllocFactorMatrix,(K$4+1),FALSE)*$E3592</f>
        <v>0</v>
      </c>
      <c r="L3591" s="22">
        <f>VLOOKUP(CONCATENATE($F3591," ",$G3591),AllocFactorMatrix,(L$4+1),FALSE)*$E3592</f>
        <v>0</v>
      </c>
      <c r="M3591" s="22">
        <f t="shared" si="1745"/>
        <v>0</v>
      </c>
      <c r="N3591" s="22">
        <f>VLOOKUP(CONCATENATE($F3591," ",$G3591),AllocFactorMatrix,(N$4+1),FALSE)*$E3592</f>
        <v>0</v>
      </c>
      <c r="O3591" s="22">
        <f>VLOOKUP(CONCATENATE($F3591," ",$G3591),AllocFactorMatrix,(O$4+1),FALSE)*$E3592</f>
        <v>0</v>
      </c>
      <c r="P3591" s="22">
        <f>VLOOKUP(CONCATENATE($F3591," ",$G3591),AllocFactorMatrix,(P$4+1),FALSE)*$E3592</f>
        <v>0</v>
      </c>
      <c r="Q3591" s="22">
        <f>VLOOKUP(CONCATENATE($F3591," ",$G3591),AllocFactorMatrix,(Q$4+1),FALSE)*$E3592</f>
        <v>0</v>
      </c>
      <c r="R3591" s="22">
        <f t="shared" si="1747"/>
        <v>0</v>
      </c>
      <c r="S3591" s="22">
        <f>VLOOKUP(CONCATENATE($F3591," ",$G3591),AllocFactorMatrix,(S$4+1),FALSE)*$E3592</f>
        <v>0</v>
      </c>
      <c r="T3591" s="22">
        <f>VLOOKUP(CONCATENATE($F3591," ",$G3591),AllocFactorMatrix,(T$4+1),FALSE)*$E3592</f>
        <v>0</v>
      </c>
      <c r="U3591" s="22">
        <f>VLOOKUP(CONCATENATE($F3591," ",$G3591),AllocFactorMatrix,(U$4+1),FALSE)*$E3592</f>
        <v>0</v>
      </c>
      <c r="V3591" s="22">
        <f>VLOOKUP(CONCATENATE($F3591," ",$G3591),AllocFactorMatrix,(V$4+1),FALSE)*$E3592</f>
        <v>0</v>
      </c>
      <c r="W3591" s="22">
        <f t="shared" si="1748"/>
        <v>0</v>
      </c>
      <c r="X3591" s="22">
        <f>VLOOKUP(CONCATENATE($F3591," ",$G3591),AllocFactorMatrix,(X$4+1),FALSE)*$E3592</f>
        <v>0</v>
      </c>
      <c r="Y3591" s="22">
        <f>VLOOKUP(CONCATENATE($F3591," ",$G3591),AllocFactorMatrix,(Y$4+1),FALSE)*$E3592</f>
        <v>0</v>
      </c>
      <c r="Z3591" s="22">
        <f t="shared" si="1746"/>
        <v>0</v>
      </c>
      <c r="AA3591" s="22">
        <f>VLOOKUP(CONCATENATE($F3591," ",$G3591),AllocFactorMatrix,(AA$4+1),FALSE)*$E3592</f>
        <v>0</v>
      </c>
      <c r="AB3591" s="22">
        <f>VLOOKUP(CONCATENATE($F3591," ",$G3591),AllocFactorMatrix,(AB$4+1),FALSE)*$E3592</f>
        <v>0</v>
      </c>
      <c r="AC3591" s="22">
        <f>VLOOKUP(CONCATENATE($F3591," ",$G3591),AllocFactorMatrix,(AC$4+1),FALSE)*$E3592</f>
        <v>0</v>
      </c>
    </row>
    <row r="3592" spans="4:29" collapsed="1">
      <c r="D3592" s="39" t="s">
        <v>594</v>
      </c>
      <c r="E3592" s="19">
        <v>0</v>
      </c>
      <c r="F3592" s="42" t="s">
        <v>63</v>
      </c>
      <c r="G3592" s="17" t="str">
        <f>$G$15</f>
        <v>TOTAL</v>
      </c>
      <c r="H3592" s="21">
        <f t="shared" si="1740"/>
        <v>0</v>
      </c>
      <c r="I3592" s="22">
        <f>VLOOKUP(CONCATENATE($F3592," ",$G3592),AllocFactorMatrix,(I$4+1),FALSE)*$E3592</f>
        <v>0</v>
      </c>
      <c r="J3592" s="22">
        <f>VLOOKUP(CONCATENATE($F3592," ",$G3592),AllocFactorMatrix,(J$4+1),FALSE)*$E3592</f>
        <v>0</v>
      </c>
      <c r="K3592" s="22">
        <f>VLOOKUP(CONCATENATE($F3592," ",$G3592),AllocFactorMatrix,(K$4+1),FALSE)*$E3592</f>
        <v>0</v>
      </c>
      <c r="L3592" s="22">
        <f>VLOOKUP(CONCATENATE($F3592," ",$G3592),AllocFactorMatrix,(L$4+1),FALSE)*$E3592</f>
        <v>0</v>
      </c>
      <c r="M3592" s="22">
        <f t="shared" si="1745"/>
        <v>0</v>
      </c>
      <c r="N3592" s="22">
        <f>VLOOKUP(CONCATENATE($F3592," ",$G3592),AllocFactorMatrix,(N$4+1),FALSE)*$E3592</f>
        <v>0</v>
      </c>
      <c r="O3592" s="22">
        <f>VLOOKUP(CONCATENATE($F3592," ",$G3592),AllocFactorMatrix,(O$4+1),FALSE)*$E3592</f>
        <v>0</v>
      </c>
      <c r="P3592" s="22">
        <f>VLOOKUP(CONCATENATE($F3592," ",$G3592),AllocFactorMatrix,(P$4+1),FALSE)*$E3592</f>
        <v>0</v>
      </c>
      <c r="Q3592" s="22">
        <f>VLOOKUP(CONCATENATE($F3592," ",$G3592),AllocFactorMatrix,(Q$4+1),FALSE)*$E3592</f>
        <v>0</v>
      </c>
      <c r="R3592" s="22">
        <f t="shared" si="1747"/>
        <v>0</v>
      </c>
      <c r="S3592" s="22">
        <f>VLOOKUP(CONCATENATE($F3592," ",$G3592),AllocFactorMatrix,(S$4+1),FALSE)*$E3592</f>
        <v>0</v>
      </c>
      <c r="T3592" s="22">
        <f>VLOOKUP(CONCATENATE($F3592," ",$G3592),AllocFactorMatrix,(T$4+1),FALSE)*$E3592</f>
        <v>0</v>
      </c>
      <c r="U3592" s="22">
        <f>VLOOKUP(CONCATENATE($F3592," ",$G3592),AllocFactorMatrix,(U$4+1),FALSE)*$E3592</f>
        <v>0</v>
      </c>
      <c r="V3592" s="22">
        <f>VLOOKUP(CONCATENATE($F3592," ",$G3592),AllocFactorMatrix,(V$4+1),FALSE)*$E3592</f>
        <v>0</v>
      </c>
      <c r="W3592" s="22">
        <f t="shared" si="1748"/>
        <v>0</v>
      </c>
      <c r="X3592" s="22">
        <f>VLOOKUP(CONCATENATE($F3592," ",$G3592),AllocFactorMatrix,(X$4+1),FALSE)*$E3592</f>
        <v>0</v>
      </c>
      <c r="Y3592" s="22">
        <f>VLOOKUP(CONCATENATE($F3592," ",$G3592),AllocFactorMatrix,(Y$4+1),FALSE)*$E3592</f>
        <v>0</v>
      </c>
      <c r="Z3592" s="22">
        <f t="shared" si="1746"/>
        <v>0</v>
      </c>
      <c r="AA3592" s="22">
        <f>VLOOKUP(CONCATENATE($F3592," ",$G3592),AllocFactorMatrix,(AA$4+1),FALSE)*$E3592</f>
        <v>0</v>
      </c>
      <c r="AB3592" s="22">
        <f>VLOOKUP(CONCATENATE($F3592," ",$G3592),AllocFactorMatrix,(AB$4+1),FALSE)*$E3592</f>
        <v>0</v>
      </c>
      <c r="AC3592" s="22">
        <f>VLOOKUP(CONCATENATE($F3592," ",$G3592),AllocFactorMatrix,(AC$4+1),FALSE)*$E3592</f>
        <v>0</v>
      </c>
    </row>
    <row r="3593" spans="4:29">
      <c r="E3593" s="19"/>
      <c r="F3593" s="42"/>
      <c r="H3593" s="21"/>
      <c r="I3593" s="22"/>
      <c r="J3593" s="22"/>
      <c r="K3593" s="22"/>
      <c r="L3593" s="22"/>
      <c r="M3593" s="22"/>
      <c r="N3593" s="22"/>
      <c r="O3593" s="22"/>
      <c r="P3593" s="22"/>
      <c r="Q3593" s="22"/>
      <c r="R3593" s="22"/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</row>
    <row r="3594" spans="4:29" hidden="1" outlineLevel="1">
      <c r="E3594" s="19"/>
      <c r="F3594" s="42"/>
      <c r="G3594" s="17" t="str">
        <f>$G$8</f>
        <v>PRODUCTION</v>
      </c>
      <c r="H3594" s="21">
        <f t="shared" ref="H3594:AC3594" ca="1" si="1749">+H3577+H3585</f>
        <v>72450.552805325526</v>
      </c>
      <c r="I3594" s="21">
        <f t="shared" ca="1" si="1749"/>
        <v>35921.605002674849</v>
      </c>
      <c r="J3594" s="21">
        <f t="shared" ca="1" si="1749"/>
        <v>8982.8392980463141</v>
      </c>
      <c r="K3594" s="21">
        <f t="shared" ca="1" si="1749"/>
        <v>113.84704818090479</v>
      </c>
      <c r="L3594" s="21">
        <f t="shared" ca="1" si="1749"/>
        <v>5.6979315963682717</v>
      </c>
      <c r="M3594" s="21">
        <f t="shared" ca="1" si="1749"/>
        <v>9102.3842778235885</v>
      </c>
      <c r="N3594" s="21">
        <f t="shared" ca="1" si="1749"/>
        <v>4030.1304780230994</v>
      </c>
      <c r="O3594" s="21">
        <f t="shared" ca="1" si="1749"/>
        <v>1104.5654306297349</v>
      </c>
      <c r="P3594" s="21">
        <f t="shared" ca="1" si="1749"/>
        <v>175.77038871057576</v>
      </c>
      <c r="Q3594" s="21">
        <f t="shared" ca="1" si="1749"/>
        <v>0</v>
      </c>
      <c r="R3594" s="21">
        <f t="shared" ca="1" si="1749"/>
        <v>5310.4662973634095</v>
      </c>
      <c r="S3594" s="21">
        <f t="shared" ca="1" si="1749"/>
        <v>174.21223085034947</v>
      </c>
      <c r="T3594" s="21">
        <f t="shared" ca="1" si="1749"/>
        <v>3170.3654292067772</v>
      </c>
      <c r="U3594" s="21">
        <f t="shared" ca="1" si="1749"/>
        <v>15447.738318951733</v>
      </c>
      <c r="V3594" s="21">
        <f t="shared" ca="1" si="1749"/>
        <v>1968.3576421069313</v>
      </c>
      <c r="W3594" s="21">
        <f t="shared" ca="1" si="1749"/>
        <v>20760.673621115791</v>
      </c>
      <c r="X3594" s="21">
        <f t="shared" ca="1" si="1749"/>
        <v>1127.1415763741961</v>
      </c>
      <c r="Y3594" s="21">
        <f t="shared" ca="1" si="1749"/>
        <v>21.187545828397553</v>
      </c>
      <c r="Z3594" s="21">
        <f t="shared" ca="1" si="1749"/>
        <v>1148.3291222025937</v>
      </c>
      <c r="AA3594" s="21">
        <f t="shared" ca="1" si="1749"/>
        <v>16.391492874223967</v>
      </c>
      <c r="AB3594" s="21">
        <f t="shared" ca="1" si="1749"/>
        <v>154.03584649682094</v>
      </c>
      <c r="AC3594" s="21">
        <f t="shared" ca="1" si="1749"/>
        <v>36.667144774235332</v>
      </c>
    </row>
    <row r="3595" spans="4:29" hidden="1" outlineLevel="1">
      <c r="E3595" s="19"/>
      <c r="F3595" s="42"/>
      <c r="G3595" s="17" t="str">
        <f>$G$9</f>
        <v>BULKTRAN</v>
      </c>
      <c r="H3595" s="21">
        <f t="shared" ref="H3595:AC3595" ca="1" si="1750">+H3578+H3586</f>
        <v>46437.574431979592</v>
      </c>
      <c r="I3595" s="21">
        <f t="shared" ca="1" si="1750"/>
        <v>23024.14738656444</v>
      </c>
      <c r="J3595" s="21">
        <f t="shared" ca="1" si="1750"/>
        <v>5757.5995263196237</v>
      </c>
      <c r="K3595" s="21">
        <f t="shared" ca="1" si="1750"/>
        <v>72.970882471628627</v>
      </c>
      <c r="L3595" s="21">
        <f t="shared" ca="1" si="1750"/>
        <v>3.6521201339298899</v>
      </c>
      <c r="M3595" s="21">
        <f t="shared" ca="1" si="1750"/>
        <v>5834.2225289251828</v>
      </c>
      <c r="N3595" s="21">
        <f t="shared" ca="1" si="1750"/>
        <v>2583.1339692694614</v>
      </c>
      <c r="O3595" s="21">
        <f t="shared" ca="1" si="1750"/>
        <v>707.97719843056291</v>
      </c>
      <c r="P3595" s="21">
        <f t="shared" ca="1" si="1750"/>
        <v>112.66098314829385</v>
      </c>
      <c r="Q3595" s="21">
        <f t="shared" ca="1" si="1750"/>
        <v>0</v>
      </c>
      <c r="R3595" s="21">
        <f t="shared" ca="1" si="1750"/>
        <v>3403.7721508483182</v>
      </c>
      <c r="S3595" s="21">
        <f t="shared" ca="1" si="1750"/>
        <v>111.6622734240843</v>
      </c>
      <c r="T3595" s="21">
        <f t="shared" ca="1" si="1750"/>
        <v>2032.0629021417608</v>
      </c>
      <c r="U3595" s="21">
        <f t="shared" ca="1" si="1750"/>
        <v>9901.3115872227645</v>
      </c>
      <c r="V3595" s="21">
        <f t="shared" ca="1" si="1750"/>
        <v>1261.6294972890485</v>
      </c>
      <c r="W3595" s="21">
        <f t="shared" ca="1" si="1750"/>
        <v>13306.666260077658</v>
      </c>
      <c r="X3595" s="21">
        <f t="shared" ca="1" si="1750"/>
        <v>722.44750138618872</v>
      </c>
      <c r="Y3595" s="21">
        <f t="shared" ca="1" si="1750"/>
        <v>13.58027231456636</v>
      </c>
      <c r="Z3595" s="21">
        <f t="shared" ca="1" si="1750"/>
        <v>736.02777370075512</v>
      </c>
      <c r="AA3595" s="21">
        <f t="shared" ca="1" si="1750"/>
        <v>10.506216183654683</v>
      </c>
      <c r="AB3595" s="21">
        <f t="shared" ca="1" si="1750"/>
        <v>98.730110536345222</v>
      </c>
      <c r="AC3595" s="21">
        <f t="shared" ca="1" si="1750"/>
        <v>23.502005143245302</v>
      </c>
    </row>
    <row r="3596" spans="4:29" hidden="1" outlineLevel="1">
      <c r="E3596" s="19"/>
      <c r="F3596" s="42"/>
      <c r="G3596" s="17" t="str">
        <f>$G$10</f>
        <v>SUBTRAN</v>
      </c>
      <c r="H3596" s="21">
        <f t="shared" ref="H3596:AC3596" ca="1" si="1751">+H3579+H3587</f>
        <v>14711.907043150044</v>
      </c>
      <c r="I3596" s="21">
        <f t="shared" ca="1" si="1751"/>
        <v>7099.4106512785484</v>
      </c>
      <c r="J3596" s="21">
        <f t="shared" ca="1" si="1751"/>
        <v>1771.2562808468849</v>
      </c>
      <c r="K3596" s="21">
        <f t="shared" ca="1" si="1751"/>
        <v>22.496003658480003</v>
      </c>
      <c r="L3596" s="21">
        <f t="shared" ca="1" si="1751"/>
        <v>1.4502820032805943</v>
      </c>
      <c r="M3596" s="21">
        <f t="shared" ca="1" si="1751"/>
        <v>1795.2025665086455</v>
      </c>
      <c r="N3596" s="21">
        <f t="shared" ca="1" si="1751"/>
        <v>786.5835313520214</v>
      </c>
      <c r="O3596" s="21">
        <f t="shared" ca="1" si="1751"/>
        <v>215.93754278305349</v>
      </c>
      <c r="P3596" s="21">
        <f t="shared" ca="1" si="1751"/>
        <v>43.405045064474955</v>
      </c>
      <c r="Q3596" s="21">
        <f t="shared" ca="1" si="1751"/>
        <v>0</v>
      </c>
      <c r="R3596" s="21">
        <f t="shared" ca="1" si="1751"/>
        <v>1045.9261191995497</v>
      </c>
      <c r="S3596" s="21">
        <f t="shared" ca="1" si="1751"/>
        <v>33.333013066000511</v>
      </c>
      <c r="T3596" s="21">
        <f t="shared" ca="1" si="1751"/>
        <v>624.49899849316512</v>
      </c>
      <c r="U3596" s="21">
        <f t="shared" ca="1" si="1751"/>
        <v>3880.9012828882801</v>
      </c>
      <c r="V3596" s="21">
        <f t="shared" ca="1" si="1751"/>
        <v>0</v>
      </c>
      <c r="W3596" s="21">
        <f t="shared" ca="1" si="1751"/>
        <v>4538.7332944474456</v>
      </c>
      <c r="X3596" s="21">
        <f t="shared" ca="1" si="1751"/>
        <v>220.62616010536269</v>
      </c>
      <c r="Y3596" s="21">
        <f t="shared" ca="1" si="1751"/>
        <v>4.2320124724387327</v>
      </c>
      <c r="Z3596" s="21">
        <f t="shared" ca="1" si="1751"/>
        <v>224.85817257780141</v>
      </c>
      <c r="AA3596" s="21">
        <f t="shared" ca="1" si="1751"/>
        <v>3.2189056258226034</v>
      </c>
      <c r="AB3596" s="21">
        <f t="shared" ca="1" si="1751"/>
        <v>3.6829180025807475</v>
      </c>
      <c r="AC3596" s="21">
        <f t="shared" ca="1" si="1751"/>
        <v>0.87441550964500103</v>
      </c>
    </row>
    <row r="3597" spans="4:29" hidden="1" outlineLevel="1">
      <c r="E3597" s="19"/>
      <c r="F3597" s="42"/>
      <c r="G3597" s="17" t="str">
        <f>$G$11</f>
        <v>DISTPRI</v>
      </c>
      <c r="H3597" s="21">
        <f t="shared" ref="H3597:AC3597" ca="1" si="1752">+H3580+H3588</f>
        <v>21809.556499826696</v>
      </c>
      <c r="I3597" s="21">
        <f t="shared" ca="1" si="1752"/>
        <v>14425.273976444651</v>
      </c>
      <c r="J3597" s="21">
        <f t="shared" ca="1" si="1752"/>
        <v>3579.7554979470383</v>
      </c>
      <c r="K3597" s="21">
        <f t="shared" ca="1" si="1752"/>
        <v>45.448228741524517</v>
      </c>
      <c r="L3597" s="21">
        <f t="shared" ca="1" si="1752"/>
        <v>0</v>
      </c>
      <c r="M3597" s="21">
        <f t="shared" ca="1" si="1752"/>
        <v>3625.2037266885627</v>
      </c>
      <c r="N3597" s="21">
        <f t="shared" ca="1" si="1752"/>
        <v>1562.539573341518</v>
      </c>
      <c r="O3597" s="21">
        <f t="shared" ca="1" si="1752"/>
        <v>429.68712076180572</v>
      </c>
      <c r="P3597" s="21">
        <f t="shared" ca="1" si="1752"/>
        <v>0</v>
      </c>
      <c r="Q3597" s="21">
        <f t="shared" ca="1" si="1752"/>
        <v>0</v>
      </c>
      <c r="R3597" s="21">
        <f t="shared" ca="1" si="1752"/>
        <v>1992.2266941033238</v>
      </c>
      <c r="S3597" s="21">
        <f t="shared" ca="1" si="1752"/>
        <v>66.954232566693577</v>
      </c>
      <c r="T3597" s="21">
        <f t="shared" ca="1" si="1752"/>
        <v>1236.6287810911208</v>
      </c>
      <c r="U3597" s="21">
        <f t="shared" ca="1" si="1752"/>
        <v>0</v>
      </c>
      <c r="V3597" s="21">
        <f t="shared" ca="1" si="1752"/>
        <v>0</v>
      </c>
      <c r="W3597" s="21">
        <f t="shared" ca="1" si="1752"/>
        <v>1303.5830136578143</v>
      </c>
      <c r="X3597" s="21">
        <f t="shared" ca="1" si="1752"/>
        <v>439.20714122295226</v>
      </c>
      <c r="Y3597" s="21">
        <f t="shared" ca="1" si="1752"/>
        <v>8.4353847370713613</v>
      </c>
      <c r="Z3597" s="21">
        <f t="shared" ca="1" si="1752"/>
        <v>447.64252596002365</v>
      </c>
      <c r="AA3597" s="21">
        <f t="shared" ca="1" si="1752"/>
        <v>6.4467691937383433</v>
      </c>
      <c r="AB3597" s="21">
        <f t="shared" ca="1" si="1752"/>
        <v>7.4184726617858034</v>
      </c>
      <c r="AC3597" s="21">
        <f t="shared" ca="1" si="1752"/>
        <v>1.7613211167957525</v>
      </c>
    </row>
    <row r="3598" spans="4:29" hidden="1" outlineLevel="1">
      <c r="E3598" s="19"/>
      <c r="F3598" s="42"/>
      <c r="G3598" s="17" t="str">
        <f>$G$12</f>
        <v>DISTSEC</v>
      </c>
      <c r="H3598" s="21">
        <f t="shared" ref="H3598:AC3598" ca="1" si="1753">+H3581+H3589</f>
        <v>7233.2572008688912</v>
      </c>
      <c r="I3598" s="21">
        <f t="shared" ca="1" si="1753"/>
        <v>5500.0128178616569</v>
      </c>
      <c r="J3598" s="21">
        <f t="shared" ca="1" si="1753"/>
        <v>1110.1384322049528</v>
      </c>
      <c r="K3598" s="21">
        <f t="shared" ca="1" si="1753"/>
        <v>0</v>
      </c>
      <c r="L3598" s="21">
        <f t="shared" ca="1" si="1753"/>
        <v>0</v>
      </c>
      <c r="M3598" s="21">
        <f t="shared" ca="1" si="1753"/>
        <v>1110.1384322049528</v>
      </c>
      <c r="N3598" s="21">
        <f t="shared" ca="1" si="1753"/>
        <v>425.20555628686554</v>
      </c>
      <c r="O3598" s="21">
        <f t="shared" ca="1" si="1753"/>
        <v>0</v>
      </c>
      <c r="P3598" s="21">
        <f t="shared" ca="1" si="1753"/>
        <v>0</v>
      </c>
      <c r="Q3598" s="21">
        <f t="shared" ca="1" si="1753"/>
        <v>0</v>
      </c>
      <c r="R3598" s="21">
        <f t="shared" ca="1" si="1753"/>
        <v>425.20555628686554</v>
      </c>
      <c r="S3598" s="21">
        <f t="shared" ca="1" si="1753"/>
        <v>14.934111337781083</v>
      </c>
      <c r="T3598" s="21">
        <f t="shared" ca="1" si="1753"/>
        <v>0</v>
      </c>
      <c r="U3598" s="21">
        <f t="shared" ca="1" si="1753"/>
        <v>0</v>
      </c>
      <c r="V3598" s="21">
        <f t="shared" ca="1" si="1753"/>
        <v>0</v>
      </c>
      <c r="W3598" s="21">
        <f t="shared" ca="1" si="1753"/>
        <v>14.934111337781083</v>
      </c>
      <c r="X3598" s="21">
        <f t="shared" ca="1" si="1753"/>
        <v>123.33830611618737</v>
      </c>
      <c r="Y3598" s="21">
        <f t="shared" ca="1" si="1753"/>
        <v>0</v>
      </c>
      <c r="Z3598" s="21">
        <f t="shared" ca="1" si="1753"/>
        <v>123.33830611618737</v>
      </c>
      <c r="AA3598" s="21">
        <f t="shared" ca="1" si="1753"/>
        <v>1.5875813307248297</v>
      </c>
      <c r="AB3598" s="21">
        <f t="shared" ca="1" si="1753"/>
        <v>47.267522415089871</v>
      </c>
      <c r="AC3598" s="21">
        <f t="shared" ca="1" si="1753"/>
        <v>10.77287331563277</v>
      </c>
    </row>
    <row r="3599" spans="4:29" hidden="1" outlineLevel="1">
      <c r="E3599" s="19"/>
      <c r="F3599" s="42"/>
      <c r="G3599" s="17" t="str">
        <f>$G$13</f>
        <v>ENERGY</v>
      </c>
      <c r="H3599" s="21">
        <f t="shared" ref="H3599:AC3599" ca="1" si="1754">+H3582+H3590</f>
        <v>2171.5690793232684</v>
      </c>
      <c r="I3599" s="21">
        <f t="shared" ca="1" si="1754"/>
        <v>797.87496478909236</v>
      </c>
      <c r="J3599" s="21">
        <f t="shared" ca="1" si="1754"/>
        <v>252.03945778182</v>
      </c>
      <c r="K3599" s="21">
        <f t="shared" ca="1" si="1754"/>
        <v>3.1476094136173849</v>
      </c>
      <c r="L3599" s="21">
        <f t="shared" ca="1" si="1754"/>
        <v>0.15945074523566458</v>
      </c>
      <c r="M3599" s="21">
        <f t="shared" ca="1" si="1754"/>
        <v>255.34651794067304</v>
      </c>
      <c r="N3599" s="21">
        <f t="shared" ca="1" si="1754"/>
        <v>127.69436529223346</v>
      </c>
      <c r="O3599" s="21">
        <f t="shared" ca="1" si="1754"/>
        <v>34.448578897658649</v>
      </c>
      <c r="P3599" s="21">
        <f t="shared" ca="1" si="1754"/>
        <v>5.3680689934113452</v>
      </c>
      <c r="Q3599" s="21">
        <f t="shared" ca="1" si="1754"/>
        <v>0</v>
      </c>
      <c r="R3599" s="21">
        <f t="shared" ca="1" si="1754"/>
        <v>167.51101318330345</v>
      </c>
      <c r="S3599" s="21">
        <f t="shared" ca="1" si="1754"/>
        <v>6.430922388786648</v>
      </c>
      <c r="T3599" s="21">
        <f t="shared" ca="1" si="1754"/>
        <v>127.11557230266489</v>
      </c>
      <c r="U3599" s="21">
        <f t="shared" ca="1" si="1754"/>
        <v>668.26000200488727</v>
      </c>
      <c r="V3599" s="21">
        <f t="shared" ca="1" si="1754"/>
        <v>93.444691750647195</v>
      </c>
      <c r="W3599" s="21">
        <f t="shared" ca="1" si="1754"/>
        <v>895.25118844698602</v>
      </c>
      <c r="X3599" s="21">
        <f t="shared" ca="1" si="1754"/>
        <v>35.902244752598754</v>
      </c>
      <c r="Y3599" s="21">
        <f t="shared" ca="1" si="1754"/>
        <v>0.67888136546167743</v>
      </c>
      <c r="Z3599" s="21">
        <f t="shared" ca="1" si="1754"/>
        <v>36.581126118060432</v>
      </c>
      <c r="AA3599" s="21">
        <f t="shared" ca="1" si="1754"/>
        <v>0.6771672542063687</v>
      </c>
      <c r="AB3599" s="21">
        <f t="shared" ca="1" si="1754"/>
        <v>14.846504728675761</v>
      </c>
      <c r="AC3599" s="21">
        <f t="shared" ca="1" si="1754"/>
        <v>3.4805968622717751</v>
      </c>
    </row>
    <row r="3600" spans="4:29" hidden="1" outlineLevel="1">
      <c r="E3600" s="19"/>
      <c r="F3600" s="42"/>
      <c r="G3600" s="17" t="str">
        <f>$G$14</f>
        <v>CUSTOMER</v>
      </c>
      <c r="H3600" s="21">
        <f t="shared" ref="H3600:AC3600" ca="1" si="1755">+H3583+H3591</f>
        <v>58372.582939525993</v>
      </c>
      <c r="I3600" s="21">
        <f t="shared" ca="1" si="1755"/>
        <v>43568.317821946184</v>
      </c>
      <c r="J3600" s="21">
        <f t="shared" ca="1" si="1755"/>
        <v>10687.09578737119</v>
      </c>
      <c r="K3600" s="21">
        <f t="shared" ca="1" si="1755"/>
        <v>118.30096764838235</v>
      </c>
      <c r="L3600" s="21">
        <f t="shared" ca="1" si="1755"/>
        <v>8.7151730657403199</v>
      </c>
      <c r="M3600" s="21">
        <f t="shared" ca="1" si="1755"/>
        <v>10814.111928085313</v>
      </c>
      <c r="N3600" s="21">
        <f t="shared" ca="1" si="1755"/>
        <v>198.25633206151448</v>
      </c>
      <c r="O3600" s="21">
        <f t="shared" ca="1" si="1755"/>
        <v>62.364984179105029</v>
      </c>
      <c r="P3600" s="21">
        <f t="shared" ca="1" si="1755"/>
        <v>24.998674358001665</v>
      </c>
      <c r="Q3600" s="21">
        <f t="shared" ca="1" si="1755"/>
        <v>0</v>
      </c>
      <c r="R3600" s="21">
        <f t="shared" ca="1" si="1755"/>
        <v>285.6199905986212</v>
      </c>
      <c r="S3600" s="21">
        <f t="shared" ca="1" si="1755"/>
        <v>1.8413180561710665</v>
      </c>
      <c r="T3600" s="21">
        <f t="shared" ca="1" si="1755"/>
        <v>45.752127715789534</v>
      </c>
      <c r="U3600" s="21">
        <f t="shared" ca="1" si="1755"/>
        <v>82.854375538106552</v>
      </c>
      <c r="V3600" s="21">
        <f t="shared" ca="1" si="1755"/>
        <v>16.061211234582728</v>
      </c>
      <c r="W3600" s="21">
        <f t="shared" ca="1" si="1755"/>
        <v>146.50903254464987</v>
      </c>
      <c r="X3600" s="21">
        <f t="shared" ca="1" si="1755"/>
        <v>63.470720751820501</v>
      </c>
      <c r="Y3600" s="21">
        <f t="shared" ca="1" si="1755"/>
        <v>0.74089742550620985</v>
      </c>
      <c r="Z3600" s="21">
        <f t="shared" ca="1" si="1755"/>
        <v>64.211618177326713</v>
      </c>
      <c r="AA3600" s="21">
        <f t="shared" ca="1" si="1755"/>
        <v>4.540744882510082</v>
      </c>
      <c r="AB3600" s="21">
        <f t="shared" ca="1" si="1755"/>
        <v>3078.3324538720608</v>
      </c>
      <c r="AC3600" s="21">
        <f t="shared" ca="1" si="1755"/>
        <v>410.93934941932116</v>
      </c>
    </row>
    <row r="3601" spans="2:29" collapsed="1">
      <c r="B3601" s="40" t="s">
        <v>425</v>
      </c>
      <c r="C3601" s="39"/>
      <c r="E3601" s="21">
        <f>+E3584+E3592</f>
        <v>223187</v>
      </c>
      <c r="F3601" s="42"/>
      <c r="G3601" s="17" t="str">
        <f>$G$15</f>
        <v>TOTAL</v>
      </c>
      <c r="H3601" s="21">
        <f t="shared" ref="H3601:AC3601" ca="1" si="1756">+H3584+H3592</f>
        <v>223186.99999999994</v>
      </c>
      <c r="I3601" s="21">
        <f t="shared" ca="1" si="1756"/>
        <v>130336.6426215594</v>
      </c>
      <c r="J3601" s="21">
        <f t="shared" ca="1" si="1756"/>
        <v>32140.724280517825</v>
      </c>
      <c r="K3601" s="21">
        <f t="shared" ca="1" si="1756"/>
        <v>376.21074011453766</v>
      </c>
      <c r="L3601" s="21">
        <f t="shared" ca="1" si="1756"/>
        <v>19.67495754455474</v>
      </c>
      <c r="M3601" s="21">
        <f t="shared" ca="1" si="1756"/>
        <v>32536.609978176915</v>
      </c>
      <c r="N3601" s="21">
        <f t="shared" ca="1" si="1756"/>
        <v>9713.5438056267121</v>
      </c>
      <c r="O3601" s="21">
        <f t="shared" ca="1" si="1756"/>
        <v>2554.9808556819207</v>
      </c>
      <c r="P3601" s="21">
        <f t="shared" ca="1" si="1756"/>
        <v>362.20316027475764</v>
      </c>
      <c r="Q3601" s="21">
        <f t="shared" ca="1" si="1756"/>
        <v>0</v>
      </c>
      <c r="R3601" s="21">
        <f t="shared" ca="1" si="1756"/>
        <v>12630.72782158339</v>
      </c>
      <c r="S3601" s="21">
        <f t="shared" ca="1" si="1756"/>
        <v>409.36810168986671</v>
      </c>
      <c r="T3601" s="21">
        <f t="shared" ca="1" si="1756"/>
        <v>7236.4238109512789</v>
      </c>
      <c r="U3601" s="21">
        <f t="shared" ca="1" si="1756"/>
        <v>29981.065566605772</v>
      </c>
      <c r="V3601" s="21">
        <f t="shared" ca="1" si="1756"/>
        <v>3339.4930423812098</v>
      </c>
      <c r="W3601" s="21">
        <f t="shared" ca="1" si="1756"/>
        <v>40966.350521628126</v>
      </c>
      <c r="X3601" s="21">
        <f t="shared" ca="1" si="1756"/>
        <v>2732.1336507093065</v>
      </c>
      <c r="Y3601" s="21">
        <f t="shared" ca="1" si="1756"/>
        <v>48.854994143441893</v>
      </c>
      <c r="Z3601" s="21">
        <f t="shared" ca="1" si="1756"/>
        <v>2780.9886448527482</v>
      </c>
      <c r="AA3601" s="21">
        <f t="shared" ca="1" si="1756"/>
        <v>43.368877344880879</v>
      </c>
      <c r="AB3601" s="21">
        <f t="shared" ca="1" si="1756"/>
        <v>3404.3138287133593</v>
      </c>
      <c r="AC3601" s="21">
        <f t="shared" ca="1" si="1756"/>
        <v>487.99770614114715</v>
      </c>
    </row>
    <row r="3602" spans="2:29">
      <c r="E3602" s="19"/>
      <c r="F3602" s="42"/>
      <c r="H3602" s="21"/>
      <c r="I3602" s="22"/>
      <c r="J3602" s="22"/>
      <c r="K3602" s="22"/>
      <c r="L3602" s="22"/>
      <c r="M3602" s="22"/>
      <c r="N3602" s="22"/>
      <c r="O3602" s="22"/>
      <c r="P3602" s="22"/>
      <c r="Q3602" s="22"/>
      <c r="R3602" s="22"/>
      <c r="S3602" s="22"/>
      <c r="T3602" s="22"/>
      <c r="U3602" s="22"/>
      <c r="V3602" s="22"/>
      <c r="W3602" s="22"/>
      <c r="X3602" s="22"/>
      <c r="Y3602" s="22"/>
      <c r="Z3602" s="22"/>
      <c r="AA3602" s="22"/>
      <c r="AB3602" s="22"/>
      <c r="AC3602" s="22"/>
    </row>
    <row r="3603" spans="2:29" hidden="1" outlineLevel="1">
      <c r="E3603" s="19"/>
      <c r="F3603" s="42"/>
      <c r="G3603" s="17" t="str">
        <f>$G$8</f>
        <v>PRODUCTION</v>
      </c>
      <c r="H3603" s="21">
        <f t="shared" ref="H3603:AC3603" ca="1" si="1757">+H3559+H3594</f>
        <v>1484275.9662702244</v>
      </c>
      <c r="I3603" s="21">
        <f t="shared" ca="1" si="1757"/>
        <v>433190.76418619882</v>
      </c>
      <c r="J3603" s="21">
        <f t="shared" ca="1" si="1757"/>
        <v>302096.25457242981</v>
      </c>
      <c r="K3603" s="21">
        <f t="shared" ca="1" si="1757"/>
        <v>3220.905186221175</v>
      </c>
      <c r="L3603" s="21">
        <f t="shared" ca="1" si="1757"/>
        <v>135.51928085168734</v>
      </c>
      <c r="M3603" s="21">
        <f t="shared" ca="1" si="1757"/>
        <v>305452.67903950269</v>
      </c>
      <c r="N3603" s="21">
        <f t="shared" ca="1" si="1757"/>
        <v>226657.5638951617</v>
      </c>
      <c r="O3603" s="21">
        <f t="shared" ca="1" si="1757"/>
        <v>70551.918331885128</v>
      </c>
      <c r="P3603" s="21">
        <f t="shared" ca="1" si="1757"/>
        <v>3891.2594849032316</v>
      </c>
      <c r="Q3603" s="21">
        <f t="shared" ca="1" si="1757"/>
        <v>0</v>
      </c>
      <c r="R3603" s="21">
        <f t="shared" ca="1" si="1757"/>
        <v>301100.7417119501</v>
      </c>
      <c r="S3603" s="21">
        <f t="shared" ca="1" si="1757"/>
        <v>7202.8540003561584</v>
      </c>
      <c r="T3603" s="21">
        <f t="shared" ca="1" si="1757"/>
        <v>186210.68414299408</v>
      </c>
      <c r="U3603" s="21">
        <f t="shared" ca="1" si="1757"/>
        <v>109261.14085961794</v>
      </c>
      <c r="V3603" s="21">
        <f t="shared" ca="1" si="1757"/>
        <v>54017.940753916861</v>
      </c>
      <c r="W3603" s="21">
        <f t="shared" ca="1" si="1757"/>
        <v>356692.6197568847</v>
      </c>
      <c r="X3603" s="21">
        <f t="shared" ca="1" si="1757"/>
        <v>76429.322635994482</v>
      </c>
      <c r="Y3603" s="21">
        <f t="shared" ca="1" si="1757"/>
        <v>1228.2358502016443</v>
      </c>
      <c r="Z3603" s="21">
        <f t="shared" ca="1" si="1757"/>
        <v>77657.558486196096</v>
      </c>
      <c r="AA3603" s="21">
        <f t="shared" ca="1" si="1757"/>
        <v>1090.358697596542</v>
      </c>
      <c r="AB3603" s="21">
        <f t="shared" ca="1" si="1757"/>
        <v>6605.6353602412091</v>
      </c>
      <c r="AC3603" s="21">
        <f t="shared" ca="1" si="1757"/>
        <v>2485.6090316569912</v>
      </c>
    </row>
    <row r="3604" spans="2:29" hidden="1" outlineLevel="1">
      <c r="E3604" s="19"/>
      <c r="F3604" s="42"/>
      <c r="G3604" s="17" t="str">
        <f>$G$9</f>
        <v>BULKTRAN</v>
      </c>
      <c r="H3604" s="21">
        <f t="shared" ref="H3604:AC3604" ca="1" si="1758">+H3560+H3595</f>
        <v>61737.345392834424</v>
      </c>
      <c r="I3604" s="21">
        <f t="shared" ca="1" si="1758"/>
        <v>-349674.69426613819</v>
      </c>
      <c r="J3604" s="21">
        <f t="shared" ca="1" si="1758"/>
        <v>133137.71302351926</v>
      </c>
      <c r="K3604" s="21">
        <f t="shared" ca="1" si="1758"/>
        <v>2156.4317087867144</v>
      </c>
      <c r="L3604" s="21">
        <f t="shared" ca="1" si="1758"/>
        <v>109.24586080916193</v>
      </c>
      <c r="M3604" s="21">
        <f t="shared" ca="1" si="1758"/>
        <v>135403.39059311518</v>
      </c>
      <c r="N3604" s="21">
        <f t="shared" ca="1" si="1758"/>
        <v>129169.04644387904</v>
      </c>
      <c r="O3604" s="21">
        <f t="shared" ca="1" si="1758"/>
        <v>38256.020120260575</v>
      </c>
      <c r="P3604" s="21">
        <f t="shared" ca="1" si="1758"/>
        <v>-1406.6011604124458</v>
      </c>
      <c r="Q3604" s="21">
        <f t="shared" ca="1" si="1758"/>
        <v>0</v>
      </c>
      <c r="R3604" s="21">
        <f t="shared" ca="1" si="1758"/>
        <v>166018.46540372723</v>
      </c>
      <c r="S3604" s="21">
        <f t="shared" ca="1" si="1758"/>
        <v>4319.6011843023334</v>
      </c>
      <c r="T3604" s="21">
        <f t="shared" ca="1" si="1758"/>
        <v>79600.009084966165</v>
      </c>
      <c r="U3604" s="21">
        <f t="shared" ca="1" si="1758"/>
        <v>-55454.414211126619</v>
      </c>
      <c r="V3604" s="21">
        <f t="shared" ca="1" si="1758"/>
        <v>25447.480973915826</v>
      </c>
      <c r="W3604" s="21">
        <f t="shared" ca="1" si="1758"/>
        <v>53912.677032057662</v>
      </c>
      <c r="X3604" s="21">
        <f t="shared" ca="1" si="1758"/>
        <v>48049.834531010572</v>
      </c>
      <c r="Y3604" s="21">
        <f t="shared" ca="1" si="1758"/>
        <v>744.08323020730268</v>
      </c>
      <c r="Z3604" s="21">
        <f t="shared" ca="1" si="1758"/>
        <v>48793.917761217897</v>
      </c>
      <c r="AA3604" s="21">
        <f t="shared" ca="1" si="1758"/>
        <v>975.20630680150384</v>
      </c>
      <c r="AB3604" s="21">
        <f t="shared" ca="1" si="1758"/>
        <v>4589.3125495516069</v>
      </c>
      <c r="AC3604" s="21">
        <f t="shared" ca="1" si="1758"/>
        <v>1719.0700125001367</v>
      </c>
    </row>
    <row r="3605" spans="2:29" hidden="1" outlineLevel="1">
      <c r="E3605" s="19"/>
      <c r="F3605" s="42"/>
      <c r="G3605" s="17" t="str">
        <f>$G$10</f>
        <v>SUBTRAN</v>
      </c>
      <c r="H3605" s="21">
        <f t="shared" ref="H3605:AC3605" ca="1" si="1759">+H3561+H3596</f>
        <v>5617.3532792820042</v>
      </c>
      <c r="I3605" s="21">
        <f t="shared" ca="1" si="1759"/>
        <v>-103631.69196166973</v>
      </c>
      <c r="J3605" s="21">
        <f t="shared" ca="1" si="1759"/>
        <v>39971.220082230167</v>
      </c>
      <c r="K3605" s="21">
        <f t="shared" ca="1" si="1759"/>
        <v>646.76352461310466</v>
      </c>
      <c r="L3605" s="21">
        <f t="shared" ca="1" si="1759"/>
        <v>41.508092076995645</v>
      </c>
      <c r="M3605" s="21">
        <f t="shared" ca="1" si="1759"/>
        <v>40659.491698920239</v>
      </c>
      <c r="N3605" s="21">
        <f t="shared" ca="1" si="1759"/>
        <v>38265.450183720473</v>
      </c>
      <c r="O3605" s="21">
        <f t="shared" ca="1" si="1759"/>
        <v>11341.482953465416</v>
      </c>
      <c r="P3605" s="21">
        <f t="shared" ca="1" si="1759"/>
        <v>-519.55535711140465</v>
      </c>
      <c r="Q3605" s="21">
        <f t="shared" ca="1" si="1759"/>
        <v>0</v>
      </c>
      <c r="R3605" s="21">
        <f t="shared" ca="1" si="1759"/>
        <v>49087.377780074479</v>
      </c>
      <c r="S3605" s="21">
        <f t="shared" ca="1" si="1759"/>
        <v>1255.3332765876924</v>
      </c>
      <c r="T3605" s="21">
        <f t="shared" ca="1" si="1759"/>
        <v>23798.446080570884</v>
      </c>
      <c r="U3605" s="21">
        <f t="shared" ca="1" si="1759"/>
        <v>-20567.471705663</v>
      </c>
      <c r="V3605" s="21">
        <f t="shared" ca="1" si="1759"/>
        <v>0</v>
      </c>
      <c r="W3605" s="21">
        <f t="shared" ca="1" si="1759"/>
        <v>4486.3076514955301</v>
      </c>
      <c r="X3605" s="21">
        <f t="shared" ca="1" si="1759"/>
        <v>14270.971843487594</v>
      </c>
      <c r="Y3605" s="21">
        <f t="shared" ca="1" si="1759"/>
        <v>225.62006000861706</v>
      </c>
      <c r="Z3605" s="21">
        <f t="shared" ca="1" si="1759"/>
        <v>14496.591903496213</v>
      </c>
      <c r="AA3605" s="21">
        <f t="shared" ca="1" si="1759"/>
        <v>290.44224581955848</v>
      </c>
      <c r="AB3605" s="21">
        <f t="shared" ca="1" si="1759"/>
        <v>166.63858557093266</v>
      </c>
      <c r="AC3605" s="21">
        <f t="shared" ca="1" si="1759"/>
        <v>62.195375574503089</v>
      </c>
    </row>
    <row r="3606" spans="2:29" hidden="1" outlineLevel="1">
      <c r="E3606" s="19"/>
      <c r="F3606" s="42"/>
      <c r="G3606" s="17" t="str">
        <f>$G$11</f>
        <v>DISTPRI</v>
      </c>
      <c r="H3606" s="21">
        <f t="shared" ref="H3606:AC3606" ca="1" si="1760">+H3562+H3597</f>
        <v>160944.82638610067</v>
      </c>
      <c r="I3606" s="21">
        <f t="shared" ca="1" si="1760"/>
        <v>-130661.66989966048</v>
      </c>
      <c r="J3606" s="21">
        <f t="shared" ca="1" si="1760"/>
        <v>90501.068701270007</v>
      </c>
      <c r="K3606" s="21">
        <f t="shared" ca="1" si="1760"/>
        <v>1232.5013118934985</v>
      </c>
      <c r="L3606" s="21">
        <f t="shared" ca="1" si="1760"/>
        <v>0</v>
      </c>
      <c r="M3606" s="21">
        <f t="shared" ca="1" si="1760"/>
        <v>91733.570013163553</v>
      </c>
      <c r="N3606" s="21">
        <f t="shared" ca="1" si="1760"/>
        <v>82385.919977713755</v>
      </c>
      <c r="O3606" s="21">
        <f t="shared" ca="1" si="1760"/>
        <v>25287.927762299583</v>
      </c>
      <c r="P3606" s="21">
        <f t="shared" ca="1" si="1760"/>
        <v>0</v>
      </c>
      <c r="Q3606" s="21">
        <f t="shared" ca="1" si="1760"/>
        <v>0</v>
      </c>
      <c r="R3606" s="21">
        <f t="shared" ca="1" si="1760"/>
        <v>107673.84774001339</v>
      </c>
      <c r="S3606" s="21">
        <f t="shared" ca="1" si="1760"/>
        <v>2594.3586347016708</v>
      </c>
      <c r="T3606" s="21">
        <f t="shared" ca="1" si="1760"/>
        <v>58057.016877410933</v>
      </c>
      <c r="U3606" s="21">
        <f t="shared" ca="1" si="1760"/>
        <v>0</v>
      </c>
      <c r="V3606" s="21">
        <f t="shared" ca="1" si="1760"/>
        <v>0</v>
      </c>
      <c r="W3606" s="21">
        <f t="shared" ca="1" si="1760"/>
        <v>60651.375512112594</v>
      </c>
      <c r="X3606" s="21">
        <f t="shared" ca="1" si="1760"/>
        <v>30069.020772115651</v>
      </c>
      <c r="Y3606" s="21">
        <f t="shared" ca="1" si="1760"/>
        <v>476.70640963244244</v>
      </c>
      <c r="Z3606" s="21">
        <f t="shared" ca="1" si="1760"/>
        <v>30545.727181748083</v>
      </c>
      <c r="AA3606" s="21">
        <f t="shared" ca="1" si="1760"/>
        <v>544.89031216616775</v>
      </c>
      <c r="AB3606" s="21">
        <f t="shared" ca="1" si="1760"/>
        <v>329.06087621480242</v>
      </c>
      <c r="AC3606" s="21">
        <f t="shared" ca="1" si="1760"/>
        <v>128.02465034222504</v>
      </c>
    </row>
    <row r="3607" spans="2:29" hidden="1" outlineLevel="1">
      <c r="E3607" s="19"/>
      <c r="F3607" s="42"/>
      <c r="G3607" s="17" t="str">
        <f>$G$12</f>
        <v>DISTSEC</v>
      </c>
      <c r="H3607" s="21">
        <f t="shared" ref="H3607:AC3607" ca="1" si="1761">+H3563+H3598</f>
        <v>16842.354454010121</v>
      </c>
      <c r="I3607" s="21">
        <f t="shared" ca="1" si="1761"/>
        <v>-45623.511928479653</v>
      </c>
      <c r="J3607" s="21">
        <f t="shared" ca="1" si="1761"/>
        <v>28204.729682849869</v>
      </c>
      <c r="K3607" s="21">
        <f t="shared" ca="1" si="1761"/>
        <v>0</v>
      </c>
      <c r="L3607" s="21">
        <f t="shared" ca="1" si="1761"/>
        <v>0</v>
      </c>
      <c r="M3607" s="21">
        <f t="shared" ca="1" si="1761"/>
        <v>28204.729682849869</v>
      </c>
      <c r="N3607" s="21">
        <f t="shared" ca="1" si="1761"/>
        <v>22310.504290217421</v>
      </c>
      <c r="O3607" s="21">
        <f t="shared" ca="1" si="1761"/>
        <v>0</v>
      </c>
      <c r="P3607" s="21">
        <f t="shared" ca="1" si="1761"/>
        <v>0</v>
      </c>
      <c r="Q3607" s="21">
        <f t="shared" ca="1" si="1761"/>
        <v>0</v>
      </c>
      <c r="R3607" s="21">
        <f t="shared" ca="1" si="1761"/>
        <v>22310.504290217421</v>
      </c>
      <c r="S3607" s="21">
        <f t="shared" ca="1" si="1761"/>
        <v>576.5383902011805</v>
      </c>
      <c r="T3607" s="21">
        <f t="shared" ca="1" si="1761"/>
        <v>0</v>
      </c>
      <c r="U3607" s="21">
        <f t="shared" ca="1" si="1761"/>
        <v>0</v>
      </c>
      <c r="V3607" s="21">
        <f t="shared" ca="1" si="1761"/>
        <v>0</v>
      </c>
      <c r="W3607" s="21">
        <f t="shared" ca="1" si="1761"/>
        <v>576.5383902011805</v>
      </c>
      <c r="X3607" s="21">
        <f t="shared" ca="1" si="1761"/>
        <v>8382.3468297553645</v>
      </c>
      <c r="Y3607" s="21">
        <f t="shared" ca="1" si="1761"/>
        <v>0</v>
      </c>
      <c r="Z3607" s="21">
        <f t="shared" ca="1" si="1761"/>
        <v>8382.3468297553645</v>
      </c>
      <c r="AA3607" s="21">
        <f t="shared" ca="1" si="1761"/>
        <v>132.50429975387198</v>
      </c>
      <c r="AB3607" s="21">
        <f t="shared" ca="1" si="1761"/>
        <v>2083.0846652860655</v>
      </c>
      <c r="AC3607" s="21">
        <f t="shared" ca="1" si="1761"/>
        <v>776.15822442612932</v>
      </c>
    </row>
    <row r="3608" spans="2:29" hidden="1" outlineLevel="1">
      <c r="E3608" s="19"/>
      <c r="F3608" s="42"/>
      <c r="G3608" s="17" t="str">
        <f>$G$13</f>
        <v>ENERGY</v>
      </c>
      <c r="H3608" s="21">
        <f t="shared" ref="H3608:AC3608" ca="1" si="1762">+H3564+H3599</f>
        <v>636422.99701564829</v>
      </c>
      <c r="I3608" s="21">
        <f t="shared" ca="1" si="1762"/>
        <v>295021.76622989803</v>
      </c>
      <c r="J3608" s="21">
        <f t="shared" ca="1" si="1762"/>
        <v>74415.07526346641</v>
      </c>
      <c r="K3608" s="21">
        <f t="shared" ca="1" si="1762"/>
        <v>259.06783391098548</v>
      </c>
      <c r="L3608" s="21">
        <f t="shared" ca="1" si="1762"/>
        <v>14.643882562604741</v>
      </c>
      <c r="M3608" s="21">
        <f t="shared" ca="1" si="1762"/>
        <v>74688.786979939614</v>
      </c>
      <c r="N3608" s="21">
        <f t="shared" ca="1" si="1762"/>
        <v>54401.211234036004</v>
      </c>
      <c r="O3608" s="21">
        <f t="shared" ca="1" si="1762"/>
        <v>19360.021635942016</v>
      </c>
      <c r="P3608" s="21">
        <f t="shared" ca="1" si="1762"/>
        <v>3100.5033238676137</v>
      </c>
      <c r="Q3608" s="21">
        <f t="shared" ca="1" si="1762"/>
        <v>0</v>
      </c>
      <c r="R3608" s="21">
        <f t="shared" ca="1" si="1762"/>
        <v>76861.736193845849</v>
      </c>
      <c r="S3608" s="21">
        <f t="shared" ca="1" si="1762"/>
        <v>1548.9027259655093</v>
      </c>
      <c r="T3608" s="21">
        <f t="shared" ca="1" si="1762"/>
        <v>85580.670985379023</v>
      </c>
      <c r="U3608" s="21">
        <f t="shared" ca="1" si="1762"/>
        <v>65318.932572340389</v>
      </c>
      <c r="V3608" s="21">
        <f t="shared" ca="1" si="1762"/>
        <v>17740.821413416586</v>
      </c>
      <c r="W3608" s="21">
        <f t="shared" ca="1" si="1762"/>
        <v>170189.32769710073</v>
      </c>
      <c r="X3608" s="21">
        <f t="shared" ca="1" si="1762"/>
        <v>15919.648264352314</v>
      </c>
      <c r="Y3608" s="21">
        <f t="shared" ca="1" si="1762"/>
        <v>262.82763228658314</v>
      </c>
      <c r="Z3608" s="21">
        <f t="shared" ca="1" si="1762"/>
        <v>16182.475896638916</v>
      </c>
      <c r="AA3608" s="21">
        <f t="shared" ca="1" si="1762"/>
        <v>11.585750382050158</v>
      </c>
      <c r="AB3608" s="21">
        <f t="shared" ca="1" si="1762"/>
        <v>2293.7491977096547</v>
      </c>
      <c r="AC3608" s="21">
        <f t="shared" ca="1" si="1762"/>
        <v>1173.56907013507</v>
      </c>
    </row>
    <row r="3609" spans="2:29" hidden="1" outlineLevel="1">
      <c r="E3609" s="19"/>
      <c r="F3609" s="42"/>
      <c r="G3609" s="17" t="str">
        <f>$G$14</f>
        <v>CUSTOMER</v>
      </c>
      <c r="H3609" s="21">
        <f t="shared" ref="H3609:AC3609" ca="1" si="1763">+H3565+H3600</f>
        <v>484696.45242689556</v>
      </c>
      <c r="I3609" s="21">
        <f t="shared" ca="1" si="1763"/>
        <v>-46640.831579902326</v>
      </c>
      <c r="J3609" s="21">
        <f t="shared" ca="1" si="1763"/>
        <v>333920.87661624193</v>
      </c>
      <c r="K3609" s="21">
        <f t="shared" ca="1" si="1763"/>
        <v>3651.6804309646623</v>
      </c>
      <c r="L3609" s="21">
        <f t="shared" ca="1" si="1763"/>
        <v>261.08317245956852</v>
      </c>
      <c r="M3609" s="21">
        <f t="shared" ca="1" si="1763"/>
        <v>337833.64021966618</v>
      </c>
      <c r="N3609" s="21">
        <f t="shared" ca="1" si="1763"/>
        <v>11554.276832730853</v>
      </c>
      <c r="O3609" s="21">
        <f t="shared" ca="1" si="1763"/>
        <v>4071.7193065490496</v>
      </c>
      <c r="P3609" s="21">
        <f t="shared" ca="1" si="1763"/>
        <v>120.50530677232203</v>
      </c>
      <c r="Q3609" s="21">
        <f t="shared" ca="1" si="1763"/>
        <v>0</v>
      </c>
      <c r="R3609" s="21">
        <f t="shared" ca="1" si="1763"/>
        <v>15746.501446052232</v>
      </c>
      <c r="S3609" s="21">
        <f t="shared" ca="1" si="1763"/>
        <v>80.537110832889866</v>
      </c>
      <c r="T3609" s="21">
        <f t="shared" ca="1" si="1763"/>
        <v>2485.2278801968191</v>
      </c>
      <c r="U3609" s="21">
        <f t="shared" ca="1" si="1763"/>
        <v>-40.988531333885845</v>
      </c>
      <c r="V3609" s="21">
        <f t="shared" ca="1" si="1763"/>
        <v>400.49387624931802</v>
      </c>
      <c r="W3609" s="21">
        <f t="shared" ca="1" si="1763"/>
        <v>2925.2703359451421</v>
      </c>
      <c r="X3609" s="21">
        <f t="shared" ca="1" si="1763"/>
        <v>4679.3055917161309</v>
      </c>
      <c r="Y3609" s="21">
        <f t="shared" ca="1" si="1763"/>
        <v>45.96922776044525</v>
      </c>
      <c r="Z3609" s="21">
        <f t="shared" ca="1" si="1763"/>
        <v>4725.2748194765754</v>
      </c>
      <c r="AA3609" s="21">
        <f t="shared" ca="1" si="1763"/>
        <v>391.82090452106308</v>
      </c>
      <c r="AB3609" s="21">
        <f t="shared" ca="1" si="1763"/>
        <v>140305.6989977365</v>
      </c>
      <c r="AC3609" s="21">
        <f t="shared" ca="1" si="1763"/>
        <v>29409.077283400347</v>
      </c>
    </row>
    <row r="3610" spans="2:29" collapsed="1">
      <c r="B3610" s="40" t="s">
        <v>523</v>
      </c>
      <c r="E3610" s="21">
        <f>+E3566+E3601</f>
        <v>2850537.295225</v>
      </c>
      <c r="F3610" s="42"/>
      <c r="G3610" s="17" t="str">
        <f>$G$15</f>
        <v>TOTAL</v>
      </c>
      <c r="H3610" s="21">
        <f t="shared" ref="H3610:AC3610" ca="1" si="1764">+H3566+H3601</f>
        <v>2850537.2952249963</v>
      </c>
      <c r="I3610" s="21">
        <f t="shared" ca="1" si="1764"/>
        <v>51980.130780247579</v>
      </c>
      <c r="J3610" s="21">
        <f t="shared" ca="1" si="1764"/>
        <v>1002246.937942008</v>
      </c>
      <c r="K3610" s="21">
        <f t="shared" ca="1" si="1764"/>
        <v>11167.34999639016</v>
      </c>
      <c r="L3610" s="21">
        <f t="shared" ca="1" si="1764"/>
        <v>562.00028876001841</v>
      </c>
      <c r="M3610" s="21">
        <f t="shared" ca="1" si="1764"/>
        <v>1013976.2882271586</v>
      </c>
      <c r="N3610" s="21">
        <f t="shared" ca="1" si="1764"/>
        <v>564743.97285745933</v>
      </c>
      <c r="O3610" s="21">
        <f t="shared" ca="1" si="1764"/>
        <v>168869.09011040191</v>
      </c>
      <c r="P3610" s="21">
        <f t="shared" ca="1" si="1764"/>
        <v>5186.1115980193072</v>
      </c>
      <c r="Q3610" s="21">
        <f t="shared" ca="1" si="1764"/>
        <v>0</v>
      </c>
      <c r="R3610" s="21">
        <f t="shared" ca="1" si="1764"/>
        <v>738799.17456588126</v>
      </c>
      <c r="S3610" s="21">
        <f t="shared" ca="1" si="1764"/>
        <v>17578.125322947442</v>
      </c>
      <c r="T3610" s="21">
        <f t="shared" ca="1" si="1764"/>
        <v>435732.05505151808</v>
      </c>
      <c r="U3610" s="21">
        <f t="shared" ca="1" si="1764"/>
        <v>98517.198983833645</v>
      </c>
      <c r="V3610" s="21">
        <f t="shared" ca="1" si="1764"/>
        <v>97606.737017498599</v>
      </c>
      <c r="W3610" s="21">
        <f t="shared" ca="1" si="1764"/>
        <v>649434.11637579824</v>
      </c>
      <c r="X3610" s="21">
        <f t="shared" ca="1" si="1764"/>
        <v>197800.4504684321</v>
      </c>
      <c r="Y3610" s="21">
        <f t="shared" ca="1" si="1764"/>
        <v>2983.4424100970346</v>
      </c>
      <c r="Z3610" s="21">
        <f t="shared" ca="1" si="1764"/>
        <v>200783.89287852918</v>
      </c>
      <c r="AA3610" s="21">
        <f t="shared" ca="1" si="1764"/>
        <v>3436.8085170407544</v>
      </c>
      <c r="AB3610" s="21">
        <f t="shared" ca="1" si="1764"/>
        <v>156373.18023231078</v>
      </c>
      <c r="AC3610" s="21">
        <f t="shared" ca="1" si="1764"/>
        <v>35753.703648035415</v>
      </c>
    </row>
    <row r="3612" spans="2:29" hidden="1" outlineLevel="1">
      <c r="E3612" s="19"/>
      <c r="F3612" s="42"/>
      <c r="G3612" s="17" t="str">
        <f>$G$8</f>
        <v>PRODUCTION</v>
      </c>
      <c r="H3612" s="21">
        <f t="shared" ref="H3612:AC3612" ca="1" si="1765">+H2614+H3364-H3559</f>
        <v>30315545.188305274</v>
      </c>
      <c r="I3612" s="21">
        <f t="shared" ca="1" si="1765"/>
        <v>9286774.1432481892</v>
      </c>
      <c r="J3612" s="21">
        <f t="shared" ca="1" si="1765"/>
        <v>5998906.4677663576</v>
      </c>
      <c r="K3612" s="21">
        <f t="shared" ca="1" si="1765"/>
        <v>64496.489047669456</v>
      </c>
      <c r="L3612" s="21">
        <f t="shared" ca="1" si="1765"/>
        <v>2740.6594590423456</v>
      </c>
      <c r="M3612" s="21">
        <f t="shared" ca="1" si="1765"/>
        <v>6066143.6162730688</v>
      </c>
      <c r="N3612" s="21">
        <f t="shared" ca="1" si="1765"/>
        <v>4420362.1895952821</v>
      </c>
      <c r="O3612" s="21">
        <f t="shared" ca="1" si="1765"/>
        <v>1371476.2564111741</v>
      </c>
      <c r="P3612" s="21">
        <f t="shared" ca="1" si="1765"/>
        <v>79055.844600162542</v>
      </c>
      <c r="Q3612" s="21">
        <f t="shared" ca="1" si="1765"/>
        <v>0</v>
      </c>
      <c r="R3612" s="21">
        <f t="shared" ca="1" si="1765"/>
        <v>5870894.2906066198</v>
      </c>
      <c r="S3612" s="21">
        <f t="shared" ca="1" si="1765"/>
        <v>141843.8506057139</v>
      </c>
      <c r="T3612" s="21">
        <f t="shared" ca="1" si="1765"/>
        <v>3627374.1093673389</v>
      </c>
      <c r="U3612" s="21">
        <f t="shared" ca="1" si="1765"/>
        <v>2532148.7298219325</v>
      </c>
      <c r="V3612" s="21">
        <f t="shared" ca="1" si="1765"/>
        <v>1083427.2919381475</v>
      </c>
      <c r="W3612" s="21">
        <f t="shared" ca="1" si="1765"/>
        <v>7384793.9817331266</v>
      </c>
      <c r="X3612" s="21">
        <f t="shared" ca="1" si="1765"/>
        <v>1483665.1663703849</v>
      </c>
      <c r="Y3612" s="21">
        <f t="shared" ca="1" si="1765"/>
        <v>23934.169014824442</v>
      </c>
      <c r="Z3612" s="21">
        <f t="shared" ca="1" si="1765"/>
        <v>1507599.3353852092</v>
      </c>
      <c r="AA3612" s="21">
        <f t="shared" ca="1" si="1765"/>
        <v>21175.570226756048</v>
      </c>
      <c r="AB3612" s="21">
        <f t="shared" ca="1" si="1765"/>
        <v>129912.66974622864</v>
      </c>
      <c r="AC3612" s="21">
        <f t="shared" ca="1" si="1765"/>
        <v>48251.581086126913</v>
      </c>
    </row>
    <row r="3613" spans="2:29" hidden="1" outlineLevel="1">
      <c r="E3613" s="19"/>
      <c r="F3613" s="42"/>
      <c r="G3613" s="17" t="str">
        <f>$G$9</f>
        <v>BULKTRAN</v>
      </c>
      <c r="H3613" s="21">
        <f t="shared" ref="H3613:AC3613" ca="1" si="1766">+H2615+H3365-H3560</f>
        <v>2551282.7991400254</v>
      </c>
      <c r="I3613" s="21">
        <f t="shared" ca="1" si="1766"/>
        <v>-5950584.9454716379</v>
      </c>
      <c r="J3613" s="21">
        <f t="shared" ca="1" si="1766"/>
        <v>2697244.5224004504</v>
      </c>
      <c r="K3613" s="21">
        <f t="shared" ca="1" si="1766"/>
        <v>43084.512350688688</v>
      </c>
      <c r="L3613" s="21">
        <f t="shared" ca="1" si="1766"/>
        <v>2181.3561263794704</v>
      </c>
      <c r="M3613" s="21">
        <f t="shared" ca="1" si="1766"/>
        <v>2742510.3908775197</v>
      </c>
      <c r="N3613" s="21">
        <f t="shared" ca="1" si="1766"/>
        <v>2527614.7721946025</v>
      </c>
      <c r="O3613" s="21">
        <f t="shared" ca="1" si="1766"/>
        <v>746908.31259699899</v>
      </c>
      <c r="P3613" s="21">
        <f t="shared" ca="1" si="1766"/>
        <v>-23341.216088666126</v>
      </c>
      <c r="Q3613" s="21">
        <f t="shared" ca="1" si="1766"/>
        <v>0</v>
      </c>
      <c r="R3613" s="21">
        <f t="shared" ca="1" si="1766"/>
        <v>3251181.868702936</v>
      </c>
      <c r="S3613" s="21">
        <f t="shared" ca="1" si="1766"/>
        <v>85278.264183272069</v>
      </c>
      <c r="T3613" s="21">
        <f t="shared" ca="1" si="1766"/>
        <v>1570715.2995799519</v>
      </c>
      <c r="U3613" s="21">
        <f t="shared" ca="1" si="1766"/>
        <v>-757979.90760815982</v>
      </c>
      <c r="V3613" s="21">
        <f t="shared" ca="1" si="1766"/>
        <v>520330.24337648734</v>
      </c>
      <c r="W3613" s="21">
        <f t="shared" ca="1" si="1766"/>
        <v>1418343.8995315507</v>
      </c>
      <c r="X3613" s="21">
        <f t="shared" ca="1" si="1766"/>
        <v>933166.45783180965</v>
      </c>
      <c r="Y3613" s="21">
        <f t="shared" ca="1" si="1766"/>
        <v>14521.793381413243</v>
      </c>
      <c r="Z3613" s="21">
        <f t="shared" ca="1" si="1766"/>
        <v>947688.25121322321</v>
      </c>
      <c r="AA3613" s="21">
        <f t="shared" ca="1" si="1766"/>
        <v>18815.785933040286</v>
      </c>
      <c r="AB3613" s="21">
        <f t="shared" ca="1" si="1766"/>
        <v>90011.502023334207</v>
      </c>
      <c r="AC3613" s="21">
        <f t="shared" ca="1" si="1766"/>
        <v>33316.046330030418</v>
      </c>
    </row>
    <row r="3614" spans="2:29" hidden="1" outlineLevel="1">
      <c r="E3614" s="19"/>
      <c r="F3614" s="42"/>
      <c r="G3614" s="17" t="str">
        <f>$G$10</f>
        <v>SUBTRAN</v>
      </c>
      <c r="H3614" s="21">
        <f t="shared" ref="H3614:AC3614" ca="1" si="1767">+H2616+H3366-H3561</f>
        <v>543743.03600865649</v>
      </c>
      <c r="I3614" s="21">
        <f t="shared" ca="1" si="1767"/>
        <v>-1755354.710741638</v>
      </c>
      <c r="J3614" s="21">
        <f t="shared" ca="1" si="1767"/>
        <v>811047.54156341427</v>
      </c>
      <c r="K3614" s="21">
        <f t="shared" ca="1" si="1767"/>
        <v>12940.1738488009</v>
      </c>
      <c r="L3614" s="21">
        <f t="shared" ca="1" si="1767"/>
        <v>830.67056399083049</v>
      </c>
      <c r="M3614" s="21">
        <f t="shared" ca="1" si="1767"/>
        <v>824818.38597620558</v>
      </c>
      <c r="N3614" s="21">
        <f t="shared" ca="1" si="1767"/>
        <v>749422.99869890371</v>
      </c>
      <c r="O3614" s="21">
        <f t="shared" ca="1" si="1767"/>
        <v>221610.18915348919</v>
      </c>
      <c r="P3614" s="21">
        <f t="shared" ca="1" si="1767"/>
        <v>-8568.2951125615982</v>
      </c>
      <c r="Q3614" s="21">
        <f t="shared" ca="1" si="1767"/>
        <v>0</v>
      </c>
      <c r="R3614" s="21">
        <f t="shared" ca="1" si="1767"/>
        <v>962464.89273983147</v>
      </c>
      <c r="S3614" s="21">
        <f t="shared" ca="1" si="1767"/>
        <v>24809.214819572691</v>
      </c>
      <c r="T3614" s="21">
        <f t="shared" ca="1" si="1767"/>
        <v>470109.28914813255</v>
      </c>
      <c r="U3614" s="21">
        <f t="shared" ca="1" si="1767"/>
        <v>-274928.27472408256</v>
      </c>
      <c r="V3614" s="21">
        <f t="shared" ca="1" si="1767"/>
        <v>0</v>
      </c>
      <c r="W3614" s="21">
        <f t="shared" ca="1" si="1767"/>
        <v>219990.22924362175</v>
      </c>
      <c r="X3614" s="21">
        <f t="shared" ca="1" si="1767"/>
        <v>277333.73086896178</v>
      </c>
      <c r="Y3614" s="21">
        <f t="shared" ca="1" si="1767"/>
        <v>4406.6754088636908</v>
      </c>
      <c r="Z3614" s="21">
        <f t="shared" ca="1" si="1767"/>
        <v>281740.40627782547</v>
      </c>
      <c r="AA3614" s="21">
        <f t="shared" ca="1" si="1767"/>
        <v>5606.5096340795644</v>
      </c>
      <c r="AB3614" s="21">
        <f t="shared" ca="1" si="1767"/>
        <v>3271.2427712873991</v>
      </c>
      <c r="AC3614" s="21">
        <f t="shared" ca="1" si="1767"/>
        <v>1206.0801074381484</v>
      </c>
    </row>
    <row r="3615" spans="2:29" hidden="1" outlineLevel="1">
      <c r="E3615" s="19"/>
      <c r="F3615" s="42"/>
      <c r="G3615" s="17" t="str">
        <f>$G$11</f>
        <v>DISTPRI</v>
      </c>
      <c r="H3615" s="21">
        <f t="shared" ref="H3615:AC3615" ca="1" si="1768">+H2617+H3367-H3562</f>
        <v>3701835.9314492336</v>
      </c>
      <c r="I3615" s="21">
        <f t="shared" ca="1" si="1768"/>
        <v>-2050536.951619182</v>
      </c>
      <c r="J3615" s="21">
        <f t="shared" ca="1" si="1768"/>
        <v>1823541.518260438</v>
      </c>
      <c r="K3615" s="21">
        <f t="shared" ca="1" si="1768"/>
        <v>24735.999757928705</v>
      </c>
      <c r="L3615" s="21">
        <f t="shared" ca="1" si="1768"/>
        <v>0</v>
      </c>
      <c r="M3615" s="21">
        <f t="shared" ca="1" si="1768"/>
        <v>1848277.5180183675</v>
      </c>
      <c r="N3615" s="21">
        <f t="shared" ca="1" si="1768"/>
        <v>1609623.5449870389</v>
      </c>
      <c r="O3615" s="21">
        <f t="shared" ca="1" si="1768"/>
        <v>492581.99787329434</v>
      </c>
      <c r="P3615" s="21">
        <f t="shared" ca="1" si="1768"/>
        <v>0</v>
      </c>
      <c r="Q3615" s="21">
        <f t="shared" ca="1" si="1768"/>
        <v>0</v>
      </c>
      <c r="R3615" s="21">
        <f t="shared" ca="1" si="1768"/>
        <v>2102205.5428603338</v>
      </c>
      <c r="S3615" s="21">
        <f t="shared" ca="1" si="1768"/>
        <v>51214.969972805608</v>
      </c>
      <c r="T3615" s="21">
        <f t="shared" ca="1" si="1768"/>
        <v>1138321.7908208531</v>
      </c>
      <c r="U3615" s="21">
        <f t="shared" ca="1" si="1768"/>
        <v>0</v>
      </c>
      <c r="V3615" s="21">
        <f t="shared" ca="1" si="1768"/>
        <v>0</v>
      </c>
      <c r="W3615" s="21">
        <f t="shared" ca="1" si="1768"/>
        <v>1189536.7607936584</v>
      </c>
      <c r="X3615" s="21">
        <f t="shared" ca="1" si="1768"/>
        <v>583581.50211944827</v>
      </c>
      <c r="Y3615" s="21">
        <f t="shared" ca="1" si="1768"/>
        <v>9295.6980227461027</v>
      </c>
      <c r="Z3615" s="21">
        <f t="shared" ca="1" si="1768"/>
        <v>592877.20014219417</v>
      </c>
      <c r="AA3615" s="21">
        <f t="shared" ca="1" si="1768"/>
        <v>10530.330673939812</v>
      </c>
      <c r="AB3615" s="21">
        <f t="shared" ca="1" si="1768"/>
        <v>6464.0495001912877</v>
      </c>
      <c r="AC3615" s="21">
        <f t="shared" ca="1" si="1768"/>
        <v>2481.481079724741</v>
      </c>
    </row>
    <row r="3616" spans="2:29" hidden="1" outlineLevel="1">
      <c r="E3616" s="19"/>
      <c r="F3616" s="42"/>
      <c r="G3616" s="17" t="str">
        <f>$G$12</f>
        <v>DISTSEC</v>
      </c>
      <c r="H3616" s="21">
        <f t="shared" ref="H3616:AC3616" ca="1" si="1769">+H2618+H3368-H3563</f>
        <v>534501.11621172703</v>
      </c>
      <c r="I3616" s="21">
        <f t="shared" ca="1" si="1769"/>
        <v>-702231.09330157202</v>
      </c>
      <c r="J3616" s="21">
        <f t="shared" ca="1" si="1769"/>
        <v>568144.86930528574</v>
      </c>
      <c r="K3616" s="21">
        <f t="shared" ca="1" si="1769"/>
        <v>0</v>
      </c>
      <c r="L3616" s="21">
        <f t="shared" ca="1" si="1769"/>
        <v>0</v>
      </c>
      <c r="M3616" s="21">
        <f t="shared" ca="1" si="1769"/>
        <v>568144.86930528574</v>
      </c>
      <c r="N3616" s="21">
        <f t="shared" ca="1" si="1769"/>
        <v>435955.09628285567</v>
      </c>
      <c r="O3616" s="21">
        <f t="shared" ca="1" si="1769"/>
        <v>0</v>
      </c>
      <c r="P3616" s="21">
        <f t="shared" ca="1" si="1769"/>
        <v>0</v>
      </c>
      <c r="Q3616" s="21">
        <f t="shared" ca="1" si="1769"/>
        <v>0</v>
      </c>
      <c r="R3616" s="21">
        <f t="shared" ca="1" si="1769"/>
        <v>435955.09628285567</v>
      </c>
      <c r="S3616" s="21">
        <f t="shared" ca="1" si="1769"/>
        <v>11383.020785737008</v>
      </c>
      <c r="T3616" s="21">
        <f t="shared" ca="1" si="1769"/>
        <v>0</v>
      </c>
      <c r="U3616" s="21">
        <f t="shared" ca="1" si="1769"/>
        <v>0</v>
      </c>
      <c r="V3616" s="21">
        <f t="shared" ca="1" si="1769"/>
        <v>0</v>
      </c>
      <c r="W3616" s="21">
        <f t="shared" ca="1" si="1769"/>
        <v>11383.020785737008</v>
      </c>
      <c r="X3616" s="21">
        <f t="shared" ca="1" si="1769"/>
        <v>162711.88644066226</v>
      </c>
      <c r="Y3616" s="21">
        <f t="shared" ca="1" si="1769"/>
        <v>0</v>
      </c>
      <c r="Z3616" s="21">
        <f t="shared" ca="1" si="1769"/>
        <v>162711.88644066226</v>
      </c>
      <c r="AA3616" s="21">
        <f t="shared" ca="1" si="1769"/>
        <v>2561.3154817461259</v>
      </c>
      <c r="AB3616" s="21">
        <f t="shared" ca="1" si="1769"/>
        <v>40929.056694406398</v>
      </c>
      <c r="AC3616" s="21">
        <f t="shared" ca="1" si="1769"/>
        <v>15046.964522608047</v>
      </c>
    </row>
    <row r="3617" spans="2:29" hidden="1" outlineLevel="1">
      <c r="E3617" s="19"/>
      <c r="F3617" s="42"/>
      <c r="G3617" s="17" t="str">
        <f>$G$13</f>
        <v>ENERGY</v>
      </c>
      <c r="H3617" s="21">
        <f t="shared" ref="H3617:AC3617" ca="1" si="1770">+H2619+H3369-H3564</f>
        <v>12140038.846144317</v>
      </c>
      <c r="I3617" s="21">
        <f t="shared" ca="1" si="1770"/>
        <v>5621461.5274606906</v>
      </c>
      <c r="J3617" s="21">
        <f t="shared" ca="1" si="1770"/>
        <v>1419443.4145723833</v>
      </c>
      <c r="K3617" s="21">
        <f t="shared" ca="1" si="1770"/>
        <v>5009.091941375299</v>
      </c>
      <c r="L3617" s="21">
        <f t="shared" ca="1" si="1770"/>
        <v>282.59154533082534</v>
      </c>
      <c r="M3617" s="21">
        <f t="shared" ca="1" si="1770"/>
        <v>1424735.0980590819</v>
      </c>
      <c r="N3617" s="21">
        <f t="shared" ca="1" si="1770"/>
        <v>1036004.811844381</v>
      </c>
      <c r="O3617" s="21">
        <f t="shared" ca="1" si="1770"/>
        <v>368361.33154344297</v>
      </c>
      <c r="P3617" s="21">
        <f t="shared" ca="1" si="1770"/>
        <v>58988.565025406715</v>
      </c>
      <c r="Q3617" s="21">
        <f t="shared" ca="1" si="1770"/>
        <v>0</v>
      </c>
      <c r="R3617" s="21">
        <f t="shared" ca="1" si="1770"/>
        <v>1463354.7084132347</v>
      </c>
      <c r="S3617" s="21">
        <f t="shared" ca="1" si="1770"/>
        <v>29580.025222648379</v>
      </c>
      <c r="T3617" s="21">
        <f t="shared" ca="1" si="1770"/>
        <v>1627587.7350320937</v>
      </c>
      <c r="U3617" s="21">
        <f t="shared" ca="1" si="1770"/>
        <v>1259220.7443658879</v>
      </c>
      <c r="V3617" s="21">
        <f t="shared" ca="1" si="1770"/>
        <v>339391.62077487953</v>
      </c>
      <c r="W3617" s="21">
        <f t="shared" ca="1" si="1770"/>
        <v>3255780.1253954945</v>
      </c>
      <c r="X3617" s="21">
        <f t="shared" ca="1" si="1770"/>
        <v>303126.76623099524</v>
      </c>
      <c r="Y3617" s="21">
        <f t="shared" ca="1" si="1770"/>
        <v>5007.0730899803757</v>
      </c>
      <c r="Z3617" s="21">
        <f t="shared" ca="1" si="1770"/>
        <v>308133.839320976</v>
      </c>
      <c r="AA3617" s="21">
        <f t="shared" ca="1" si="1770"/>
        <v>239.95020755544184</v>
      </c>
      <c r="AB3617" s="21">
        <f t="shared" ca="1" si="1770"/>
        <v>43962.833413945424</v>
      </c>
      <c r="AC3617" s="21">
        <f t="shared" ca="1" si="1770"/>
        <v>22370.763873369808</v>
      </c>
    </row>
    <row r="3618" spans="2:29" hidden="1" outlineLevel="1">
      <c r="E3618" s="19"/>
      <c r="F3618" s="42"/>
      <c r="G3618" s="17" t="str">
        <f>$G$14</f>
        <v>CUSTOMER</v>
      </c>
      <c r="H3618" s="21">
        <f t="shared" ref="H3618:AC3618" ca="1" si="1771">+H2620+H3370-H3565</f>
        <v>10931167.787515674</v>
      </c>
      <c r="I3618" s="21">
        <f t="shared" ca="1" si="1771"/>
        <v>409652.65165875043</v>
      </c>
      <c r="J3618" s="21">
        <f t="shared" ca="1" si="1771"/>
        <v>6653389.3077203445</v>
      </c>
      <c r="K3618" s="21">
        <f t="shared" ca="1" si="1771"/>
        <v>72802.379745876256</v>
      </c>
      <c r="L3618" s="21">
        <f t="shared" ca="1" si="1771"/>
        <v>5212.7692546018488</v>
      </c>
      <c r="M3618" s="21">
        <f t="shared" ca="1" si="1771"/>
        <v>6731404.4567208234</v>
      </c>
      <c r="N3618" s="21">
        <f t="shared" ca="1" si="1771"/>
        <v>225122.35639359214</v>
      </c>
      <c r="O3618" s="21">
        <f t="shared" ca="1" si="1771"/>
        <v>79110.093315604143</v>
      </c>
      <c r="P3618" s="21">
        <f t="shared" ca="1" si="1771"/>
        <v>3029.2986457894199</v>
      </c>
      <c r="Q3618" s="21">
        <f t="shared" ca="1" si="1771"/>
        <v>0</v>
      </c>
      <c r="R3618" s="21">
        <f t="shared" ca="1" si="1771"/>
        <v>307261.74835498579</v>
      </c>
      <c r="S3618" s="21">
        <f t="shared" ca="1" si="1771"/>
        <v>1582.8279832248054</v>
      </c>
      <c r="T3618" s="21">
        <f t="shared" ca="1" si="1771"/>
        <v>48514.30620410011</v>
      </c>
      <c r="U3618" s="21">
        <f t="shared" ca="1" si="1771"/>
        <v>1684.2710866974303</v>
      </c>
      <c r="V3618" s="21">
        <f t="shared" ca="1" si="1771"/>
        <v>8076.2376156590572</v>
      </c>
      <c r="W3618" s="21">
        <f t="shared" ca="1" si="1771"/>
        <v>59857.642889681418</v>
      </c>
      <c r="X3618" s="21">
        <f t="shared" ca="1" si="1771"/>
        <v>90671.312576619763</v>
      </c>
      <c r="Y3618" s="21">
        <f t="shared" ca="1" si="1771"/>
        <v>894.23718779252795</v>
      </c>
      <c r="Z3618" s="21">
        <f t="shared" ca="1" si="1771"/>
        <v>91565.549764412295</v>
      </c>
      <c r="AA3618" s="21">
        <f t="shared" ca="1" si="1771"/>
        <v>7569.3497187962857</v>
      </c>
      <c r="AB3618" s="21">
        <f t="shared" ca="1" si="1771"/>
        <v>2753636.6438924973</v>
      </c>
      <c r="AC3618" s="21">
        <f t="shared" ca="1" si="1771"/>
        <v>570219.74451572914</v>
      </c>
    </row>
    <row r="3619" spans="2:29" collapsed="1">
      <c r="B3619" s="40" t="s">
        <v>160</v>
      </c>
      <c r="E3619" s="21">
        <f>+E2621+E3371-E3566</f>
        <v>60718114.704774998</v>
      </c>
      <c r="F3619" s="42"/>
      <c r="G3619" s="17" t="str">
        <f>$G$15</f>
        <v>TOTAL</v>
      </c>
      <c r="H3619" s="21">
        <f t="shared" ref="H3619:AC3619" ca="1" si="1772">+H2621+H3371-H3566</f>
        <v>60718114.704774931</v>
      </c>
      <c r="I3619" s="21">
        <f t="shared" ca="1" si="1772"/>
        <v>4859180.6212336235</v>
      </c>
      <c r="J3619" s="21">
        <f t="shared" ca="1" si="1772"/>
        <v>19971717.641588688</v>
      </c>
      <c r="K3619" s="21">
        <f t="shared" ca="1" si="1772"/>
        <v>223068.64669233968</v>
      </c>
      <c r="L3619" s="21">
        <f t="shared" ca="1" si="1772"/>
        <v>11248.046949345326</v>
      </c>
      <c r="M3619" s="21">
        <f t="shared" ca="1" si="1772"/>
        <v>20206034.335230377</v>
      </c>
      <c r="N3619" s="21">
        <f t="shared" ca="1" si="1772"/>
        <v>11004105.769996658</v>
      </c>
      <c r="O3619" s="21">
        <f t="shared" ca="1" si="1772"/>
        <v>3280048.1808940056</v>
      </c>
      <c r="P3619" s="21">
        <f t="shared" ca="1" si="1772"/>
        <v>109164.19707013077</v>
      </c>
      <c r="Q3619" s="21">
        <f t="shared" ca="1" si="1772"/>
        <v>0</v>
      </c>
      <c r="R3619" s="21">
        <f t="shared" ca="1" si="1772"/>
        <v>14393318.147960808</v>
      </c>
      <c r="S3619" s="21">
        <f t="shared" ca="1" si="1772"/>
        <v>345692.17357297463</v>
      </c>
      <c r="T3619" s="21">
        <f t="shared" ca="1" si="1772"/>
        <v>8482622.5301524736</v>
      </c>
      <c r="U3619" s="21">
        <f t="shared" ca="1" si="1772"/>
        <v>2760145.562942253</v>
      </c>
      <c r="V3619" s="21">
        <f t="shared" ca="1" si="1772"/>
        <v>1951225.3937051739</v>
      </c>
      <c r="W3619" s="21">
        <f t="shared" ca="1" si="1772"/>
        <v>13539685.660372883</v>
      </c>
      <c r="X3619" s="21">
        <f t="shared" ca="1" si="1772"/>
        <v>3834256.8224388822</v>
      </c>
      <c r="Y3619" s="21">
        <f t="shared" ca="1" si="1772"/>
        <v>58059.646105620384</v>
      </c>
      <c r="Z3619" s="21">
        <f t="shared" ca="1" si="1772"/>
        <v>3892316.4685445037</v>
      </c>
      <c r="AA3619" s="21">
        <f t="shared" ca="1" si="1772"/>
        <v>66498.811875913525</v>
      </c>
      <c r="AB3619" s="21">
        <f t="shared" ca="1" si="1772"/>
        <v>3068187.998041891</v>
      </c>
      <c r="AC3619" s="21">
        <f t="shared" ca="1" si="1772"/>
        <v>692892.66151502752</v>
      </c>
    </row>
    <row r="3620" spans="2:29">
      <c r="D3620" s="39" t="s">
        <v>155</v>
      </c>
      <c r="E3620" s="83">
        <v>0.21</v>
      </c>
      <c r="F3620" s="101"/>
    </row>
    <row r="3621" spans="2:29" hidden="1" outlineLevel="1">
      <c r="E3621" s="19"/>
      <c r="G3621" s="17" t="str">
        <f>$G$8</f>
        <v>PRODUCTION</v>
      </c>
      <c r="H3621" s="21">
        <f t="shared" ref="H3621:AC3621" ca="1" si="1773">H3612*$E$3620</f>
        <v>6366264.4895441076</v>
      </c>
      <c r="I3621" s="21">
        <f t="shared" ca="1" si="1773"/>
        <v>1950222.5700821197</v>
      </c>
      <c r="J3621" s="21">
        <f t="shared" ca="1" si="1773"/>
        <v>1259770.3582309349</v>
      </c>
      <c r="K3621" s="21">
        <f t="shared" ca="1" si="1773"/>
        <v>13544.262700010586</v>
      </c>
      <c r="L3621" s="21">
        <f t="shared" ca="1" si="1773"/>
        <v>575.53848639889259</v>
      </c>
      <c r="M3621" s="21">
        <f t="shared" ca="1" si="1773"/>
        <v>1273890.1594173445</v>
      </c>
      <c r="N3621" s="21">
        <f t="shared" ca="1" si="1773"/>
        <v>928276.05981500924</v>
      </c>
      <c r="O3621" s="21">
        <f t="shared" ca="1" si="1773"/>
        <v>288010.01384634653</v>
      </c>
      <c r="P3621" s="21">
        <f t="shared" ca="1" si="1773"/>
        <v>16601.727366034134</v>
      </c>
      <c r="Q3621" s="21">
        <f t="shared" ca="1" si="1773"/>
        <v>0</v>
      </c>
      <c r="R3621" s="21">
        <f t="shared" ca="1" si="1773"/>
        <v>1232887.8010273902</v>
      </c>
      <c r="S3621" s="21">
        <f t="shared" ca="1" si="1773"/>
        <v>29787.208627199918</v>
      </c>
      <c r="T3621" s="21">
        <f t="shared" ca="1" si="1773"/>
        <v>761748.56296714116</v>
      </c>
      <c r="U3621" s="21">
        <f t="shared" ca="1" si="1773"/>
        <v>531751.23326260585</v>
      </c>
      <c r="V3621" s="21">
        <f t="shared" ca="1" si="1773"/>
        <v>227519.73130701098</v>
      </c>
      <c r="W3621" s="21">
        <f t="shared" ca="1" si="1773"/>
        <v>1550806.7361639566</v>
      </c>
      <c r="X3621" s="21">
        <f t="shared" ca="1" si="1773"/>
        <v>311569.68493778078</v>
      </c>
      <c r="Y3621" s="21">
        <f t="shared" ca="1" si="1773"/>
        <v>5026.1754931131327</v>
      </c>
      <c r="Z3621" s="21">
        <f t="shared" ca="1" si="1773"/>
        <v>316595.8604308939</v>
      </c>
      <c r="AA3621" s="21">
        <f t="shared" ca="1" si="1773"/>
        <v>4446.8697476187699</v>
      </c>
      <c r="AB3621" s="21">
        <f t="shared" ca="1" si="1773"/>
        <v>27281.660646708013</v>
      </c>
      <c r="AC3621" s="21">
        <f t="shared" ca="1" si="1773"/>
        <v>10132.832028086652</v>
      </c>
    </row>
    <row r="3622" spans="2:29" hidden="1" outlineLevel="1">
      <c r="E3622" s="19"/>
      <c r="G3622" s="17" t="str">
        <f>$G$9</f>
        <v>BULKTRAN</v>
      </c>
      <c r="H3622" s="21">
        <f t="shared" ref="H3622:AC3622" ca="1" si="1774">H3613*$E$3620</f>
        <v>535769.3878194053</v>
      </c>
      <c r="I3622" s="21">
        <f t="shared" ca="1" si="1774"/>
        <v>-1249622.838549044</v>
      </c>
      <c r="J3622" s="21">
        <f t="shared" ca="1" si="1774"/>
        <v>566421.34970409458</v>
      </c>
      <c r="K3622" s="21">
        <f t="shared" ca="1" si="1774"/>
        <v>9047.7475936446244</v>
      </c>
      <c r="L3622" s="21">
        <f t="shared" ca="1" si="1774"/>
        <v>458.08478653968876</v>
      </c>
      <c r="M3622" s="21">
        <f t="shared" ca="1" si="1774"/>
        <v>575927.18208427913</v>
      </c>
      <c r="N3622" s="21">
        <f t="shared" ca="1" si="1774"/>
        <v>530799.10216086649</v>
      </c>
      <c r="O3622" s="21">
        <f t="shared" ca="1" si="1774"/>
        <v>156850.74564536978</v>
      </c>
      <c r="P3622" s="21">
        <f t="shared" ca="1" si="1774"/>
        <v>-4901.6553786198865</v>
      </c>
      <c r="Q3622" s="21">
        <f t="shared" ca="1" si="1774"/>
        <v>0</v>
      </c>
      <c r="R3622" s="21">
        <f t="shared" ca="1" si="1774"/>
        <v>682748.19242761657</v>
      </c>
      <c r="S3622" s="21">
        <f t="shared" ca="1" si="1774"/>
        <v>17908.435478487132</v>
      </c>
      <c r="T3622" s="21">
        <f t="shared" ca="1" si="1774"/>
        <v>329850.21291178989</v>
      </c>
      <c r="U3622" s="21">
        <f t="shared" ca="1" si="1774"/>
        <v>-159175.78059771354</v>
      </c>
      <c r="V3622" s="21">
        <f t="shared" ca="1" si="1774"/>
        <v>109269.35110906234</v>
      </c>
      <c r="W3622" s="21">
        <f t="shared" ca="1" si="1774"/>
        <v>297852.21890162566</v>
      </c>
      <c r="X3622" s="21">
        <f t="shared" ca="1" si="1774"/>
        <v>195964.95614468001</v>
      </c>
      <c r="Y3622" s="21">
        <f t="shared" ca="1" si="1774"/>
        <v>3049.5766100967808</v>
      </c>
      <c r="Z3622" s="21">
        <f t="shared" ca="1" si="1774"/>
        <v>199014.53275477685</v>
      </c>
      <c r="AA3622" s="21">
        <f t="shared" ca="1" si="1774"/>
        <v>3951.3150459384601</v>
      </c>
      <c r="AB3622" s="21">
        <f t="shared" ca="1" si="1774"/>
        <v>18902.415424900184</v>
      </c>
      <c r="AC3622" s="21">
        <f t="shared" ca="1" si="1774"/>
        <v>6996.3697293063879</v>
      </c>
    </row>
    <row r="3623" spans="2:29" hidden="1" outlineLevel="1">
      <c r="E3623" s="19"/>
      <c r="G3623" s="17" t="str">
        <f>$G$10</f>
        <v>SUBTRAN</v>
      </c>
      <c r="H3623" s="21">
        <f t="shared" ref="H3623:AC3623" ca="1" si="1775">H3614*$E$3620</f>
        <v>114186.03756181787</v>
      </c>
      <c r="I3623" s="21">
        <f t="shared" ca="1" si="1775"/>
        <v>-368624.48925574397</v>
      </c>
      <c r="J3623" s="21">
        <f t="shared" ca="1" si="1775"/>
        <v>170319.98372831699</v>
      </c>
      <c r="K3623" s="21">
        <f t="shared" ca="1" si="1775"/>
        <v>2717.4365082481886</v>
      </c>
      <c r="L3623" s="21">
        <f t="shared" ca="1" si="1775"/>
        <v>174.44081843807439</v>
      </c>
      <c r="M3623" s="21">
        <f t="shared" ca="1" si="1775"/>
        <v>173211.86105500316</v>
      </c>
      <c r="N3623" s="21">
        <f t="shared" ca="1" si="1775"/>
        <v>157378.82972676976</v>
      </c>
      <c r="O3623" s="21">
        <f t="shared" ca="1" si="1775"/>
        <v>46538.139722232729</v>
      </c>
      <c r="P3623" s="21">
        <f t="shared" ca="1" si="1775"/>
        <v>-1799.3419736379356</v>
      </c>
      <c r="Q3623" s="21">
        <f t="shared" ca="1" si="1775"/>
        <v>0</v>
      </c>
      <c r="R3623" s="21">
        <f t="shared" ca="1" si="1775"/>
        <v>202117.6274753646</v>
      </c>
      <c r="S3623" s="21">
        <f t="shared" ca="1" si="1775"/>
        <v>5209.9351121102654</v>
      </c>
      <c r="T3623" s="21">
        <f t="shared" ca="1" si="1775"/>
        <v>98722.950721107831</v>
      </c>
      <c r="U3623" s="21">
        <f t="shared" ca="1" si="1775"/>
        <v>-57734.937692057334</v>
      </c>
      <c r="V3623" s="21">
        <f t="shared" ca="1" si="1775"/>
        <v>0</v>
      </c>
      <c r="W3623" s="21">
        <f t="shared" ca="1" si="1775"/>
        <v>46197.948141160567</v>
      </c>
      <c r="X3623" s="21">
        <f t="shared" ca="1" si="1775"/>
        <v>58240.083482481969</v>
      </c>
      <c r="Y3623" s="21">
        <f t="shared" ca="1" si="1775"/>
        <v>925.40183586137505</v>
      </c>
      <c r="Z3623" s="21">
        <f t="shared" ca="1" si="1775"/>
        <v>59165.485318343344</v>
      </c>
      <c r="AA3623" s="21">
        <f t="shared" ca="1" si="1775"/>
        <v>1177.3670231567085</v>
      </c>
      <c r="AB3623" s="21">
        <f t="shared" ca="1" si="1775"/>
        <v>686.96098197035383</v>
      </c>
      <c r="AC3623" s="21">
        <f t="shared" ca="1" si="1775"/>
        <v>253.27682256201115</v>
      </c>
    </row>
    <row r="3624" spans="2:29" hidden="1" outlineLevel="1">
      <c r="E3624" s="19"/>
      <c r="G3624" s="17" t="str">
        <f>$G$11</f>
        <v>DISTPRI</v>
      </c>
      <c r="H3624" s="21">
        <f t="shared" ref="H3624:AC3624" ca="1" si="1776">H3615*$E$3620</f>
        <v>777385.54560433899</v>
      </c>
      <c r="I3624" s="21">
        <f t="shared" ca="1" si="1776"/>
        <v>-430612.75984002819</v>
      </c>
      <c r="J3624" s="21">
        <f t="shared" ca="1" si="1776"/>
        <v>382943.71883469197</v>
      </c>
      <c r="K3624" s="21">
        <f t="shared" ca="1" si="1776"/>
        <v>5194.5599491650282</v>
      </c>
      <c r="L3624" s="21">
        <f t="shared" ca="1" si="1776"/>
        <v>0</v>
      </c>
      <c r="M3624" s="21">
        <f t="shared" ca="1" si="1776"/>
        <v>388138.27878385718</v>
      </c>
      <c r="N3624" s="21">
        <f t="shared" ca="1" si="1776"/>
        <v>338020.94444727816</v>
      </c>
      <c r="O3624" s="21">
        <f t="shared" ca="1" si="1776"/>
        <v>103442.21955339181</v>
      </c>
      <c r="P3624" s="21">
        <f t="shared" ca="1" si="1776"/>
        <v>0</v>
      </c>
      <c r="Q3624" s="21">
        <f t="shared" ca="1" si="1776"/>
        <v>0</v>
      </c>
      <c r="R3624" s="21">
        <f t="shared" ca="1" si="1776"/>
        <v>441463.16400067008</v>
      </c>
      <c r="S3624" s="21">
        <f t="shared" ca="1" si="1776"/>
        <v>10755.143694289178</v>
      </c>
      <c r="T3624" s="21">
        <f t="shared" ca="1" si="1776"/>
        <v>239047.57607237913</v>
      </c>
      <c r="U3624" s="21">
        <f t="shared" ca="1" si="1776"/>
        <v>0</v>
      </c>
      <c r="V3624" s="21">
        <f t="shared" ca="1" si="1776"/>
        <v>0</v>
      </c>
      <c r="W3624" s="21">
        <f t="shared" ca="1" si="1776"/>
        <v>249802.71976666828</v>
      </c>
      <c r="X3624" s="21">
        <f t="shared" ca="1" si="1776"/>
        <v>122552.11544508413</v>
      </c>
      <c r="Y3624" s="21">
        <f t="shared" ca="1" si="1776"/>
        <v>1952.0965847766815</v>
      </c>
      <c r="Z3624" s="21">
        <f t="shared" ca="1" si="1776"/>
        <v>124504.21202986078</v>
      </c>
      <c r="AA3624" s="21">
        <f t="shared" ca="1" si="1776"/>
        <v>2211.3694415273603</v>
      </c>
      <c r="AB3624" s="21">
        <f t="shared" ca="1" si="1776"/>
        <v>1357.4503950401704</v>
      </c>
      <c r="AC3624" s="21">
        <f t="shared" ca="1" si="1776"/>
        <v>521.11102674219558</v>
      </c>
    </row>
    <row r="3625" spans="2:29" hidden="1" outlineLevel="1">
      <c r="E3625" s="19"/>
      <c r="G3625" s="17" t="str">
        <f>$G$12</f>
        <v>DISTSEC</v>
      </c>
      <c r="H3625" s="21">
        <f t="shared" ref="H3625:AC3625" ca="1" si="1777">H3616*$E$3620</f>
        <v>112245.23440446267</v>
      </c>
      <c r="I3625" s="21">
        <f t="shared" ca="1" si="1777"/>
        <v>-147468.52959333011</v>
      </c>
      <c r="J3625" s="21">
        <f t="shared" ca="1" si="1777"/>
        <v>119310.42255411</v>
      </c>
      <c r="K3625" s="21">
        <f t="shared" ca="1" si="1777"/>
        <v>0</v>
      </c>
      <c r="L3625" s="21">
        <f t="shared" ca="1" si="1777"/>
        <v>0</v>
      </c>
      <c r="M3625" s="21">
        <f t="shared" ca="1" si="1777"/>
        <v>119310.42255411</v>
      </c>
      <c r="N3625" s="21">
        <f t="shared" ca="1" si="1777"/>
        <v>91550.570219399684</v>
      </c>
      <c r="O3625" s="21">
        <f t="shared" ca="1" si="1777"/>
        <v>0</v>
      </c>
      <c r="P3625" s="21">
        <f t="shared" ca="1" si="1777"/>
        <v>0</v>
      </c>
      <c r="Q3625" s="21">
        <f t="shared" ca="1" si="1777"/>
        <v>0</v>
      </c>
      <c r="R3625" s="21">
        <f t="shared" ca="1" si="1777"/>
        <v>91550.570219399684</v>
      </c>
      <c r="S3625" s="21">
        <f t="shared" ca="1" si="1777"/>
        <v>2390.4343650047717</v>
      </c>
      <c r="T3625" s="21">
        <f t="shared" ca="1" si="1777"/>
        <v>0</v>
      </c>
      <c r="U3625" s="21">
        <f t="shared" ca="1" si="1777"/>
        <v>0</v>
      </c>
      <c r="V3625" s="21">
        <f t="shared" ca="1" si="1777"/>
        <v>0</v>
      </c>
      <c r="W3625" s="21">
        <f t="shared" ca="1" si="1777"/>
        <v>2390.4343650047717</v>
      </c>
      <c r="X3625" s="21">
        <f t="shared" ca="1" si="1777"/>
        <v>34169.496152539075</v>
      </c>
      <c r="Y3625" s="21">
        <f t="shared" ca="1" si="1777"/>
        <v>0</v>
      </c>
      <c r="Z3625" s="21">
        <f t="shared" ca="1" si="1777"/>
        <v>34169.496152539075</v>
      </c>
      <c r="AA3625" s="21">
        <f t="shared" ca="1" si="1777"/>
        <v>537.87625116668642</v>
      </c>
      <c r="AB3625" s="21">
        <f t="shared" ca="1" si="1777"/>
        <v>8595.1019058253423</v>
      </c>
      <c r="AC3625" s="21">
        <f t="shared" ca="1" si="1777"/>
        <v>3159.8625497476896</v>
      </c>
    </row>
    <row r="3626" spans="2:29" hidden="1" outlineLevel="1">
      <c r="E3626" s="19"/>
      <c r="G3626" s="17" t="str">
        <f>$G$13</f>
        <v>ENERGY</v>
      </c>
      <c r="H3626" s="21">
        <f t="shared" ref="H3626:AC3626" ca="1" si="1778">H3617*$E$3620</f>
        <v>2549408.1576903062</v>
      </c>
      <c r="I3626" s="21">
        <f t="shared" ca="1" si="1778"/>
        <v>1180506.920766745</v>
      </c>
      <c r="J3626" s="21">
        <f t="shared" ca="1" si="1778"/>
        <v>298083.11706020049</v>
      </c>
      <c r="K3626" s="21">
        <f t="shared" ca="1" si="1778"/>
        <v>1051.9093076888128</v>
      </c>
      <c r="L3626" s="21">
        <f t="shared" ca="1" si="1778"/>
        <v>59.344224519473322</v>
      </c>
      <c r="M3626" s="21">
        <f t="shared" ca="1" si="1778"/>
        <v>299194.37059240718</v>
      </c>
      <c r="N3626" s="21">
        <f t="shared" ca="1" si="1778"/>
        <v>217561.01048732002</v>
      </c>
      <c r="O3626" s="21">
        <f t="shared" ca="1" si="1778"/>
        <v>77355.879624123016</v>
      </c>
      <c r="P3626" s="21">
        <f t="shared" ca="1" si="1778"/>
        <v>12387.598655335411</v>
      </c>
      <c r="Q3626" s="21">
        <f t="shared" ca="1" si="1778"/>
        <v>0</v>
      </c>
      <c r="R3626" s="21">
        <f t="shared" ca="1" si="1778"/>
        <v>307304.48876677925</v>
      </c>
      <c r="S3626" s="21">
        <f t="shared" ca="1" si="1778"/>
        <v>6211.8052967561598</v>
      </c>
      <c r="T3626" s="21">
        <f t="shared" ca="1" si="1778"/>
        <v>341793.42435673968</v>
      </c>
      <c r="U3626" s="21">
        <f t="shared" ca="1" si="1778"/>
        <v>264436.35631683643</v>
      </c>
      <c r="V3626" s="21">
        <f t="shared" ca="1" si="1778"/>
        <v>71272.240362724697</v>
      </c>
      <c r="W3626" s="21">
        <f t="shared" ca="1" si="1778"/>
        <v>683713.82633305388</v>
      </c>
      <c r="X3626" s="21">
        <f t="shared" ca="1" si="1778"/>
        <v>63656.620908509001</v>
      </c>
      <c r="Y3626" s="21">
        <f t="shared" ca="1" si="1778"/>
        <v>1051.4853488958788</v>
      </c>
      <c r="Z3626" s="21">
        <f t="shared" ca="1" si="1778"/>
        <v>64708.106257404957</v>
      </c>
      <c r="AA3626" s="21">
        <f t="shared" ca="1" si="1778"/>
        <v>50.38954358664278</v>
      </c>
      <c r="AB3626" s="21">
        <f t="shared" ca="1" si="1778"/>
        <v>9232.1950169285392</v>
      </c>
      <c r="AC3626" s="21">
        <f t="shared" ca="1" si="1778"/>
        <v>4697.8604134076595</v>
      </c>
    </row>
    <row r="3627" spans="2:29" hidden="1" outlineLevel="1">
      <c r="E3627" s="19"/>
      <c r="G3627" s="17" t="str">
        <f>$G$14</f>
        <v>CUSTOMER</v>
      </c>
      <c r="H3627" s="21">
        <f t="shared" ref="H3627:AC3627" ca="1" si="1779">H3618*$E$3620</f>
        <v>2295545.2353782915</v>
      </c>
      <c r="I3627" s="21">
        <f t="shared" ca="1" si="1779"/>
        <v>86027.056848337583</v>
      </c>
      <c r="J3627" s="21">
        <f t="shared" ca="1" si="1779"/>
        <v>1397211.7546212722</v>
      </c>
      <c r="K3627" s="21">
        <f t="shared" ca="1" si="1779"/>
        <v>15288.499746634014</v>
      </c>
      <c r="L3627" s="21">
        <f t="shared" ca="1" si="1779"/>
        <v>1094.6815434663881</v>
      </c>
      <c r="M3627" s="21">
        <f t="shared" ca="1" si="1779"/>
        <v>1413594.9359113728</v>
      </c>
      <c r="N3627" s="21">
        <f t="shared" ca="1" si="1779"/>
        <v>47275.694842654346</v>
      </c>
      <c r="O3627" s="21">
        <f t="shared" ca="1" si="1779"/>
        <v>16613.119596276869</v>
      </c>
      <c r="P3627" s="21">
        <f t="shared" ca="1" si="1779"/>
        <v>636.15271561577811</v>
      </c>
      <c r="Q3627" s="21">
        <f t="shared" ca="1" si="1779"/>
        <v>0</v>
      </c>
      <c r="R3627" s="21">
        <f t="shared" ca="1" si="1779"/>
        <v>64524.967154547012</v>
      </c>
      <c r="S3627" s="21">
        <f t="shared" ca="1" si="1779"/>
        <v>332.39387647720912</v>
      </c>
      <c r="T3627" s="21">
        <f t="shared" ca="1" si="1779"/>
        <v>10188.004302861023</v>
      </c>
      <c r="U3627" s="21">
        <f t="shared" ca="1" si="1779"/>
        <v>353.69692820646037</v>
      </c>
      <c r="V3627" s="21">
        <f t="shared" ca="1" si="1779"/>
        <v>1696.009899288402</v>
      </c>
      <c r="W3627" s="21">
        <f t="shared" ca="1" si="1779"/>
        <v>12570.105006833097</v>
      </c>
      <c r="X3627" s="21">
        <f t="shared" ca="1" si="1779"/>
        <v>19040.97564109015</v>
      </c>
      <c r="Y3627" s="21">
        <f t="shared" ca="1" si="1779"/>
        <v>187.78980943643086</v>
      </c>
      <c r="Z3627" s="21">
        <f t="shared" ca="1" si="1779"/>
        <v>19228.765450526582</v>
      </c>
      <c r="AA3627" s="21">
        <f t="shared" ca="1" si="1779"/>
        <v>1589.56344094722</v>
      </c>
      <c r="AB3627" s="21">
        <f t="shared" ca="1" si="1779"/>
        <v>578263.69521742442</v>
      </c>
      <c r="AC3627" s="21">
        <f t="shared" ca="1" si="1779"/>
        <v>119746.14634830311</v>
      </c>
    </row>
    <row r="3628" spans="2:29" collapsed="1">
      <c r="B3628" s="40" t="s">
        <v>161</v>
      </c>
      <c r="E3628" s="21">
        <f>E3619*$E$3620</f>
        <v>12750804.088002749</v>
      </c>
      <c r="F3628" s="69"/>
      <c r="G3628" s="17" t="str">
        <f>$G$15</f>
        <v>TOTAL</v>
      </c>
      <c r="H3628" s="21">
        <f t="shared" ref="H3628:AC3628" ca="1" si="1780">H3619*$E$3620</f>
        <v>12750804.088002736</v>
      </c>
      <c r="I3628" s="21">
        <f t="shared" ca="1" si="1780"/>
        <v>1020427.9304590609</v>
      </c>
      <c r="J3628" s="21">
        <f t="shared" ca="1" si="1780"/>
        <v>4194060.7047336241</v>
      </c>
      <c r="K3628" s="21">
        <f t="shared" ca="1" si="1780"/>
        <v>46844.415805391334</v>
      </c>
      <c r="L3628" s="21">
        <f t="shared" ca="1" si="1780"/>
        <v>2362.0898593625184</v>
      </c>
      <c r="M3628" s="21">
        <f t="shared" ca="1" si="1780"/>
        <v>4243267.2103983788</v>
      </c>
      <c r="N3628" s="21">
        <f t="shared" ca="1" si="1780"/>
        <v>2310862.2116992981</v>
      </c>
      <c r="O3628" s="21">
        <f t="shared" ca="1" si="1780"/>
        <v>688810.11798774113</v>
      </c>
      <c r="P3628" s="21">
        <f t="shared" ca="1" si="1780"/>
        <v>22924.48138472746</v>
      </c>
      <c r="Q3628" s="21">
        <f t="shared" ca="1" si="1780"/>
        <v>0</v>
      </c>
      <c r="R3628" s="21">
        <f t="shared" ca="1" si="1780"/>
        <v>3022596.8110717698</v>
      </c>
      <c r="S3628" s="21">
        <f t="shared" ca="1" si="1780"/>
        <v>72595.356450324674</v>
      </c>
      <c r="T3628" s="21">
        <f t="shared" ca="1" si="1780"/>
        <v>1781350.7313320194</v>
      </c>
      <c r="U3628" s="21">
        <f t="shared" ca="1" si="1780"/>
        <v>579630.56821787311</v>
      </c>
      <c r="V3628" s="21">
        <f t="shared" ca="1" si="1780"/>
        <v>409757.33267808647</v>
      </c>
      <c r="W3628" s="21">
        <f t="shared" ca="1" si="1780"/>
        <v>2843333.9886783054</v>
      </c>
      <c r="X3628" s="21">
        <f t="shared" ca="1" si="1780"/>
        <v>805193.93271216529</v>
      </c>
      <c r="Y3628" s="21">
        <f t="shared" ca="1" si="1780"/>
        <v>12192.52568218028</v>
      </c>
      <c r="Z3628" s="21">
        <f t="shared" ca="1" si="1780"/>
        <v>817386.45839434571</v>
      </c>
      <c r="AA3628" s="21">
        <f t="shared" ca="1" si="1780"/>
        <v>13964.75049394184</v>
      </c>
      <c r="AB3628" s="21">
        <f t="shared" ca="1" si="1780"/>
        <v>644319.47958879708</v>
      </c>
      <c r="AC3628" s="21">
        <f t="shared" ca="1" si="1780"/>
        <v>145507.45891815578</v>
      </c>
    </row>
    <row r="3630" spans="2:29">
      <c r="B3630" s="40" t="s">
        <v>162</v>
      </c>
      <c r="E3630" s="19"/>
      <c r="F3630" s="42"/>
      <c r="G3630" s="19"/>
      <c r="I3630" s="11"/>
      <c r="J3630" s="11"/>
      <c r="K3630" s="11"/>
      <c r="L3630" s="11"/>
      <c r="M3630" s="11"/>
      <c r="N3630" s="11"/>
      <c r="O3630" s="11"/>
      <c r="P3630" s="11"/>
      <c r="Q3630" s="11"/>
      <c r="R3630" s="11"/>
      <c r="S3630" s="11"/>
      <c r="T3630" s="11"/>
      <c r="U3630" s="11"/>
      <c r="V3630" s="11"/>
      <c r="W3630" s="11"/>
      <c r="X3630" s="11"/>
      <c r="Y3630" s="11"/>
      <c r="Z3630" s="11"/>
      <c r="AA3630" s="11"/>
      <c r="AB3630" s="11"/>
      <c r="AC3630" s="11"/>
    </row>
    <row r="3631" spans="2:29" hidden="1" outlineLevel="1">
      <c r="F3631" s="42" t="str">
        <f>F3638</f>
        <v>RB_GUP</v>
      </c>
      <c r="G3631" s="17" t="str">
        <f>$G$8</f>
        <v>PRODUCTION</v>
      </c>
      <c r="H3631" s="21">
        <f t="shared" ref="H3631:H3694" ca="1" si="1781">SUBTOTAL(9,I3631:AC3631)</f>
        <v>-2008851.1020058917</v>
      </c>
      <c r="I3631" s="22">
        <f ca="1">VLOOKUP(CONCATENATE($F3631," ",$G3631),AllocFactorMatrix,(I$4+1),FALSE)*$E3638</f>
        <v>-996005.59279845108</v>
      </c>
      <c r="J3631" s="22">
        <f ca="1">VLOOKUP(CONCATENATE($F3631," ",$G3631),AllocFactorMatrix,(J$4+1),FALSE)*$E3638</f>
        <v>-249068.99843137909</v>
      </c>
      <c r="K3631" s="22">
        <f ca="1">VLOOKUP(CONCATENATE($F3631," ",$G3631),AllocFactorMatrix,(K$4+1),FALSE)*$E3638</f>
        <v>-3156.6600852977563</v>
      </c>
      <c r="L3631" s="22">
        <f ca="1">VLOOKUP(CONCATENATE($F3631," ",$G3631),AllocFactorMatrix,(L$4+1),FALSE)*$E3638</f>
        <v>-157.9876995179701</v>
      </c>
      <c r="M3631" s="22">
        <f t="shared" ref="M3631:M3638" ca="1" si="1782">SUBTOTAL(9,J3631:L3631)</f>
        <v>-252383.64621619481</v>
      </c>
      <c r="N3631" s="22">
        <f ca="1">VLOOKUP(CONCATENATE($F3631," ",$G3631),AllocFactorMatrix,(N$4+1),FALSE)*$E3638</f>
        <v>-111744.24125869662</v>
      </c>
      <c r="O3631" s="22">
        <f ca="1">VLOOKUP(CONCATENATE($F3631," ",$G3631),AllocFactorMatrix,(O$4+1),FALSE)*$E3638</f>
        <v>-30626.508655087218</v>
      </c>
      <c r="P3631" s="22">
        <f ca="1">VLOOKUP(CONCATENATE($F3631," ",$G3631),AllocFactorMatrix,(P$4+1),FALSE)*$E3638</f>
        <v>-4873.6210475855687</v>
      </c>
      <c r="Q3631" s="22">
        <f ca="1">VLOOKUP(CONCATENATE($F3631," ",$G3631),AllocFactorMatrix,(Q$4+1),FALSE)*$E3638</f>
        <v>0</v>
      </c>
      <c r="R3631" s="22">
        <f ca="1">SUBTOTAL(9,N3631:Q3631)</f>
        <v>-147244.37096136939</v>
      </c>
      <c r="S3631" s="22">
        <f ca="1">VLOOKUP(CONCATENATE($F3631," ",$G3631),AllocFactorMatrix,(S$4+1),FALSE)*$E3638</f>
        <v>-4830.417690075994</v>
      </c>
      <c r="T3631" s="22">
        <f ca="1">VLOOKUP(CONCATENATE($F3631," ",$G3631),AllocFactorMatrix,(T$4+1),FALSE)*$E3638</f>
        <v>-87905.362203879209</v>
      </c>
      <c r="U3631" s="22">
        <f ca="1">VLOOKUP(CONCATENATE($F3631," ",$G3631),AllocFactorMatrix,(U$4+1),FALSE)*$E3638</f>
        <v>-428322.55854428472</v>
      </c>
      <c r="V3631" s="22">
        <f ca="1">VLOOKUP(CONCATENATE($F3631," ",$G3631),AllocFactorMatrix,(V$4+1),FALSE)*$E3638</f>
        <v>-54577.049661898185</v>
      </c>
      <c r="W3631" s="22">
        <f ca="1">SUBTOTAL(9,S3631:V3631)</f>
        <v>-575635.38810013817</v>
      </c>
      <c r="X3631" s="22">
        <f ca="1">VLOOKUP(CONCATENATE($F3631," ",$G3631),AllocFactorMatrix,(X$4+1),FALSE)*$E3638</f>
        <v>-31252.482005210131</v>
      </c>
      <c r="Y3631" s="22">
        <f ca="1">VLOOKUP(CONCATENATE($F3631," ",$G3631),AllocFactorMatrix,(Y$4+1),FALSE)*$E3638</f>
        <v>-587.47135995694111</v>
      </c>
      <c r="Z3631" s="22">
        <f t="shared" ref="Z3631:Z3638" ca="1" si="1783">SUBTOTAL(9,X3631:Y3631)</f>
        <v>-31839.953365167072</v>
      </c>
      <c r="AA3631" s="22">
        <f ca="1">VLOOKUP(CONCATENATE($F3631," ",$G3631),AllocFactorMatrix,(AA$4+1),FALSE)*$E3638</f>
        <v>-454.49023159815204</v>
      </c>
      <c r="AB3631" s="22">
        <f ca="1">VLOOKUP(CONCATENATE($F3631," ",$G3631),AllocFactorMatrix,(AB$4+1),FALSE)*$E3638</f>
        <v>-4270.9830084388796</v>
      </c>
      <c r="AC3631" s="22">
        <f ca="1">VLOOKUP(CONCATENATE($F3631," ",$G3631),AllocFactorMatrix,(AC$4+1),FALSE)*$E3638</f>
        <v>-1016.6773245340634</v>
      </c>
    </row>
    <row r="3632" spans="2:29" hidden="1" outlineLevel="1">
      <c r="F3632" s="42" t="str">
        <f>F3638</f>
        <v>RB_GUP</v>
      </c>
      <c r="G3632" s="17" t="str">
        <f>$G$9</f>
        <v>BULKTRAN</v>
      </c>
      <c r="H3632" s="21">
        <f t="shared" ca="1" si="1781"/>
        <v>-1287583.999846386</v>
      </c>
      <c r="I3632" s="22">
        <f ca="1">VLOOKUP(CONCATENATE($F3632," ",$G3632),AllocFactorMatrix,(I$4+1),FALSE)*$E3638</f>
        <v>-638395.18208405259</v>
      </c>
      <c r="J3632" s="22">
        <f ca="1">VLOOKUP(CONCATENATE($F3632," ",$G3632),AllocFactorMatrix,(J$4+1),FALSE)*$E3638</f>
        <v>-159642.1242558911</v>
      </c>
      <c r="K3632" s="22">
        <f ca="1">VLOOKUP(CONCATENATE($F3632," ",$G3632),AllocFactorMatrix,(K$4+1),FALSE)*$E3638</f>
        <v>-2023.2783876936628</v>
      </c>
      <c r="L3632" s="22">
        <f ca="1">VLOOKUP(CONCATENATE($F3632," ",$G3632),AllocFactorMatrix,(L$4+1),FALSE)*$E3638</f>
        <v>-101.2630721454438</v>
      </c>
      <c r="M3632" s="22">
        <f t="shared" ca="1" si="1782"/>
        <v>-161766.6657157302</v>
      </c>
      <c r="N3632" s="22">
        <f ca="1">VLOOKUP(CONCATENATE($F3632," ",$G3632),AllocFactorMatrix,(N$4+1),FALSE)*$E3638</f>
        <v>-71623.076979674632</v>
      </c>
      <c r="O3632" s="22">
        <f ca="1">VLOOKUP(CONCATENATE($F3632," ",$G3632),AllocFactorMatrix,(O$4+1),FALSE)*$E3638</f>
        <v>-19630.226688315055</v>
      </c>
      <c r="P3632" s="22">
        <f ca="1">VLOOKUP(CONCATENATE($F3632," ",$G3632),AllocFactorMatrix,(P$4+1),FALSE)*$E3638</f>
        <v>-3123.7738207275843</v>
      </c>
      <c r="Q3632" s="22">
        <f ca="1">VLOOKUP(CONCATENATE($F3632," ",$G3632),AllocFactorMatrix,(Q$4+1),FALSE)*$E3638</f>
        <v>0</v>
      </c>
      <c r="R3632" s="22">
        <f t="shared" ref="R3632:R3638" ca="1" si="1784">SUBTOTAL(9,N3632:Q3632)</f>
        <v>-94377.077488717274</v>
      </c>
      <c r="S3632" s="22">
        <f ca="1">VLOOKUP(CONCATENATE($F3632," ",$G3632),AllocFactorMatrix,(S$4+1),FALSE)*$E3638</f>
        <v>-3096.082394611718</v>
      </c>
      <c r="T3632" s="22">
        <f ca="1">VLOOKUP(CONCATENATE($F3632," ",$G3632),AllocFactorMatrix,(T$4+1),FALSE)*$E3638</f>
        <v>-56343.418265991604</v>
      </c>
      <c r="U3632" s="22">
        <f ca="1">VLOOKUP(CONCATENATE($F3632," ",$G3632),AllocFactorMatrix,(U$4+1),FALSE)*$E3638</f>
        <v>-274535.66498990345</v>
      </c>
      <c r="V3632" s="22">
        <f ca="1">VLOOKUP(CONCATENATE($F3632," ",$G3632),AllocFactorMatrix,(V$4+1),FALSE)*$E3638</f>
        <v>-34981.455735227326</v>
      </c>
      <c r="W3632" s="22">
        <f t="shared" ref="W3632:W3638" ca="1" si="1785">SUBTOTAL(9,S3632:V3632)</f>
        <v>-368956.62138573412</v>
      </c>
      <c r="X3632" s="22">
        <f ca="1">VLOOKUP(CONCATENATE($F3632," ",$G3632),AllocFactorMatrix,(X$4+1),FALSE)*$E3638</f>
        <v>-20031.447699241991</v>
      </c>
      <c r="Y3632" s="22">
        <f ca="1">VLOOKUP(CONCATENATE($F3632," ",$G3632),AllocFactorMatrix,(Y$4+1),FALSE)*$E3638</f>
        <v>-376.54295168678755</v>
      </c>
      <c r="Z3632" s="22">
        <f t="shared" ca="1" si="1783"/>
        <v>-20407.990650928779</v>
      </c>
      <c r="AA3632" s="22">
        <f ca="1">VLOOKUP(CONCATENATE($F3632," ",$G3632),AllocFactorMatrix,(AA$4+1),FALSE)*$E3638</f>
        <v>-291.30797683707226</v>
      </c>
      <c r="AB3632" s="22">
        <f ca="1">VLOOKUP(CONCATENATE($F3632," ",$G3632),AllocFactorMatrix,(AB$4+1),FALSE)*$E3638</f>
        <v>-2737.509703825503</v>
      </c>
      <c r="AC3632" s="22">
        <f ca="1">VLOOKUP(CONCATENATE($F3632," ",$G3632),AllocFactorMatrix,(AC$4+1),FALSE)*$E3638</f>
        <v>-651.64484056063839</v>
      </c>
    </row>
    <row r="3633" spans="4:29" hidden="1" outlineLevel="1">
      <c r="F3633" s="42" t="str">
        <f>F3638</f>
        <v>RB_GUP</v>
      </c>
      <c r="G3633" s="17" t="str">
        <f>$G$10</f>
        <v>SUBTRAN</v>
      </c>
      <c r="H3633" s="21">
        <f t="shared" ca="1" si="1781"/>
        <v>-407920.01623026701</v>
      </c>
      <c r="I3633" s="22">
        <f ca="1">VLOOKUP(CONCATENATE($F3633," ",$G3633),AllocFactorMatrix,(I$4+1),FALSE)*$E3638</f>
        <v>-196846.79216643557</v>
      </c>
      <c r="J3633" s="22">
        <f ca="1">VLOOKUP(CONCATENATE($F3633," ",$G3633),AllocFactorMatrix,(J$4+1),FALSE)*$E3638</f>
        <v>-49111.980432709352</v>
      </c>
      <c r="K3633" s="22">
        <f ca="1">VLOOKUP(CONCATENATE($F3633," ",$G3633),AllocFactorMatrix,(K$4+1),FALSE)*$E3638</f>
        <v>-623.75123432797784</v>
      </c>
      <c r="L3633" s="22">
        <f ca="1">VLOOKUP(CONCATENATE($F3633," ",$G3633),AllocFactorMatrix,(L$4+1),FALSE)*$E3638</f>
        <v>-40.212261848958363</v>
      </c>
      <c r="M3633" s="22">
        <f t="shared" ca="1" si="1782"/>
        <v>-49775.943928886292</v>
      </c>
      <c r="N3633" s="22">
        <f ca="1">VLOOKUP(CONCATENATE($F3633," ",$G3633),AllocFactorMatrix,(N$4+1),FALSE)*$E3638</f>
        <v>-21809.760348164604</v>
      </c>
      <c r="O3633" s="22">
        <f ca="1">VLOOKUP(CONCATENATE($F3633," ",$G3633),AllocFactorMatrix,(O$4+1),FALSE)*$E3638</f>
        <v>-5987.3438364199164</v>
      </c>
      <c r="P3633" s="22">
        <f ca="1">VLOOKUP(CONCATENATE($F3633," ",$G3633),AllocFactorMatrix,(P$4+1),FALSE)*$E3638</f>
        <v>-1203.500445947966</v>
      </c>
      <c r="Q3633" s="22">
        <f ca="1">VLOOKUP(CONCATENATE($F3633," ",$G3633),AllocFactorMatrix,(Q$4+1),FALSE)*$E3638</f>
        <v>0</v>
      </c>
      <c r="R3633" s="22">
        <f t="shared" ca="1" si="1784"/>
        <v>-29000.604630532485</v>
      </c>
      <c r="S3633" s="22">
        <f ca="1">VLOOKUP(CONCATENATE($F3633," ",$G3633),AllocFactorMatrix,(S$4+1),FALSE)*$E3638</f>
        <v>-924.23118165483356</v>
      </c>
      <c r="T3633" s="22">
        <f ca="1">VLOOKUP(CONCATENATE($F3633," ",$G3633),AllocFactorMatrix,(T$4+1),FALSE)*$E3638</f>
        <v>-17315.609788312835</v>
      </c>
      <c r="U3633" s="22">
        <f ca="1">VLOOKUP(CONCATENATE($F3633," ",$G3633),AllocFactorMatrix,(U$4+1),FALSE)*$E3638</f>
        <v>-107606.5332428097</v>
      </c>
      <c r="V3633" s="22">
        <f ca="1">VLOOKUP(CONCATENATE($F3633," ",$G3633),AllocFactorMatrix,(V$4+1),FALSE)*$E3638</f>
        <v>0</v>
      </c>
      <c r="W3633" s="22">
        <f t="shared" ca="1" si="1785"/>
        <v>-125846.37421277737</v>
      </c>
      <c r="X3633" s="22">
        <f ca="1">VLOOKUP(CONCATENATE($F3633," ",$G3633),AllocFactorMatrix,(X$4+1),FALSE)*$E3638</f>
        <v>-6117.3460753277805</v>
      </c>
      <c r="Y3633" s="22">
        <f ca="1">VLOOKUP(CONCATENATE($F3633," ",$G3633),AllocFactorMatrix,(Y$4+1),FALSE)*$E3638</f>
        <v>-117.34186406837631</v>
      </c>
      <c r="Z3633" s="22">
        <f t="shared" ca="1" si="1783"/>
        <v>-6234.6879393961572</v>
      </c>
      <c r="AA3633" s="22">
        <f ca="1">VLOOKUP(CONCATENATE($F3633," ",$G3633),AllocFactorMatrix,(AA$4+1),FALSE)*$E3638</f>
        <v>-89.251246033438022</v>
      </c>
      <c r="AB3633" s="22">
        <f ca="1">VLOOKUP(CONCATENATE($F3633," ",$G3633),AllocFactorMatrix,(AB$4+1),FALSE)*$E3638</f>
        <v>-102.11701086617309</v>
      </c>
      <c r="AC3633" s="22">
        <f ca="1">VLOOKUP(CONCATENATE($F3633," ",$G3633),AllocFactorMatrix,(AC$4+1),FALSE)*$E3638</f>
        <v>-24.245095339455933</v>
      </c>
    </row>
    <row r="3634" spans="4:29" hidden="1" outlineLevel="1">
      <c r="F3634" s="42" t="str">
        <f>F3638</f>
        <v>RB_GUP</v>
      </c>
      <c r="G3634" s="17" t="str">
        <f>$G$11</f>
        <v>DISTPRI</v>
      </c>
      <c r="H3634" s="21">
        <f t="shared" ca="1" si="1781"/>
        <v>-604717.97539847321</v>
      </c>
      <c r="I3634" s="22">
        <f ca="1">VLOOKUP(CONCATENATE($F3634," ",$G3634),AllocFactorMatrix,(I$4+1),FALSE)*$E3638</f>
        <v>-399972.48333193792</v>
      </c>
      <c r="J3634" s="22">
        <f ca="1">VLOOKUP(CONCATENATE($F3634," ",$G3634),AllocFactorMatrix,(J$4+1),FALSE)*$E3638</f>
        <v>-99256.603276517242</v>
      </c>
      <c r="K3634" s="22">
        <f ca="1">VLOOKUP(CONCATENATE($F3634," ",$G3634),AllocFactorMatrix,(K$4+1),FALSE)*$E3638</f>
        <v>-1260.1522121845894</v>
      </c>
      <c r="L3634" s="22">
        <f ca="1">VLOOKUP(CONCATENATE($F3634," ",$G3634),AllocFactorMatrix,(L$4+1),FALSE)*$E3638</f>
        <v>0</v>
      </c>
      <c r="M3634" s="22">
        <f t="shared" ca="1" si="1782"/>
        <v>-100516.75548870183</v>
      </c>
      <c r="N3634" s="22">
        <f ca="1">VLOOKUP(CONCATENATE($F3634," ",$G3634),AllocFactorMatrix,(N$4+1),FALSE)*$E3638</f>
        <v>-43324.850153582229</v>
      </c>
      <c r="O3634" s="22">
        <f ca="1">VLOOKUP(CONCATENATE($F3634," ",$G3634),AllocFactorMatrix,(O$4+1),FALSE)*$E3638</f>
        <v>-11914.021531063374</v>
      </c>
      <c r="P3634" s="22">
        <f ca="1">VLOOKUP(CONCATENATE($F3634," ",$G3634),AllocFactorMatrix,(P$4+1),FALSE)*$E3638</f>
        <v>0</v>
      </c>
      <c r="Q3634" s="22">
        <f ca="1">VLOOKUP(CONCATENATE($F3634," ",$G3634),AllocFactorMatrix,(Q$4+1),FALSE)*$E3638</f>
        <v>0</v>
      </c>
      <c r="R3634" s="22">
        <f t="shared" ca="1" si="1784"/>
        <v>-55238.871684645601</v>
      </c>
      <c r="S3634" s="22">
        <f ca="1">VLOOKUP(CONCATENATE($F3634," ",$G3634),AllocFactorMatrix,(S$4+1),FALSE)*$E3638</f>
        <v>-1856.4535212997655</v>
      </c>
      <c r="T3634" s="22">
        <f ca="1">VLOOKUP(CONCATENATE($F3634," ",$G3634),AllocFactorMatrix,(T$4+1),FALSE)*$E3638</f>
        <v>-34288.25583073395</v>
      </c>
      <c r="U3634" s="22">
        <f ca="1">VLOOKUP(CONCATENATE($F3634," ",$G3634),AllocFactorMatrix,(U$4+1),FALSE)*$E3638</f>
        <v>0</v>
      </c>
      <c r="V3634" s="22">
        <f ca="1">VLOOKUP(CONCATENATE($F3634," ",$G3634),AllocFactorMatrix,(V$4+1),FALSE)*$E3638</f>
        <v>0</v>
      </c>
      <c r="W3634" s="22">
        <f t="shared" ca="1" si="1785"/>
        <v>-36144.709352033715</v>
      </c>
      <c r="X3634" s="22">
        <f ca="1">VLOOKUP(CONCATENATE($F3634," ",$G3634),AllocFactorMatrix,(X$4+1),FALSE)*$E3638</f>
        <v>-12177.985060035746</v>
      </c>
      <c r="Y3634" s="22">
        <f ca="1">VLOOKUP(CONCATENATE($F3634," ",$G3634),AllocFactorMatrix,(Y$4+1),FALSE)*$E3638</f>
        <v>-233.88961531379647</v>
      </c>
      <c r="Z3634" s="22">
        <f t="shared" ca="1" si="1783"/>
        <v>-12411.874675349542</v>
      </c>
      <c r="AA3634" s="22">
        <f ca="1">VLOOKUP(CONCATENATE($F3634," ",$G3634),AllocFactorMatrix,(AA$4+1),FALSE)*$E3638</f>
        <v>-178.75087073548133</v>
      </c>
      <c r="AB3634" s="22">
        <f ca="1">VLOOKUP(CONCATENATE($F3634," ",$G3634),AllocFactorMatrix,(AB$4+1),FALSE)*$E3638</f>
        <v>-205.69348893544355</v>
      </c>
      <c r="AC3634" s="22">
        <f ca="1">VLOOKUP(CONCATENATE($F3634," ",$G3634),AllocFactorMatrix,(AC$4+1),FALSE)*$E3638</f>
        <v>-48.836506133619395</v>
      </c>
    </row>
    <row r="3635" spans="4:29" hidden="1" outlineLevel="1">
      <c r="F3635" s="42" t="str">
        <f>F3638</f>
        <v>RB_GUP</v>
      </c>
      <c r="G3635" s="17" t="str">
        <f>$G$12</f>
        <v>DISTSEC</v>
      </c>
      <c r="H3635" s="21">
        <f t="shared" ca="1" si="1781"/>
        <v>-200557.98246427524</v>
      </c>
      <c r="I3635" s="22">
        <f ca="1">VLOOKUP(CONCATENATE($F3635," ",$G3635),AllocFactorMatrix,(I$4+1),FALSE)*$E3638</f>
        <v>-152499.96559578739</v>
      </c>
      <c r="J3635" s="22">
        <f ca="1">VLOOKUP(CONCATENATE($F3635," ",$G3635),AllocFactorMatrix,(J$4+1),FALSE)*$E3638</f>
        <v>-30781.032394691229</v>
      </c>
      <c r="K3635" s="22">
        <f ca="1">VLOOKUP(CONCATENATE($F3635," ",$G3635),AllocFactorMatrix,(K$4+1),FALSE)*$E3638</f>
        <v>0</v>
      </c>
      <c r="L3635" s="22">
        <f ca="1">VLOOKUP(CONCATENATE($F3635," ",$G3635),AllocFactorMatrix,(L$4+1),FALSE)*$E3638</f>
        <v>0</v>
      </c>
      <c r="M3635" s="22">
        <f t="shared" ca="1" si="1782"/>
        <v>-30781.032394691229</v>
      </c>
      <c r="N3635" s="22">
        <f ca="1">VLOOKUP(CONCATENATE($F3635," ",$G3635),AllocFactorMatrix,(N$4+1),FALSE)*$E3638</f>
        <v>-11789.760288248781</v>
      </c>
      <c r="O3635" s="22">
        <f ca="1">VLOOKUP(CONCATENATE($F3635," ",$G3635),AllocFactorMatrix,(O$4+1),FALSE)*$E3638</f>
        <v>0</v>
      </c>
      <c r="P3635" s="22">
        <f ca="1">VLOOKUP(CONCATENATE($F3635," ",$G3635),AllocFactorMatrix,(P$4+1),FALSE)*$E3638</f>
        <v>0</v>
      </c>
      <c r="Q3635" s="22">
        <f ca="1">VLOOKUP(CONCATENATE($F3635," ",$G3635),AllocFactorMatrix,(Q$4+1),FALSE)*$E3638</f>
        <v>0</v>
      </c>
      <c r="R3635" s="22">
        <f t="shared" ca="1" si="1784"/>
        <v>-11789.760288248781</v>
      </c>
      <c r="S3635" s="22">
        <f ca="1">VLOOKUP(CONCATENATE($F3635," ",$G3635),AllocFactorMatrix,(S$4+1),FALSE)*$E3638</f>
        <v>-414.08111956013971</v>
      </c>
      <c r="T3635" s="22">
        <f ca="1">VLOOKUP(CONCATENATE($F3635," ",$G3635),AllocFactorMatrix,(T$4+1),FALSE)*$E3638</f>
        <v>0</v>
      </c>
      <c r="U3635" s="22">
        <f ca="1">VLOOKUP(CONCATENATE($F3635," ",$G3635),AllocFactorMatrix,(U$4+1),FALSE)*$E3638</f>
        <v>0</v>
      </c>
      <c r="V3635" s="22">
        <f ca="1">VLOOKUP(CONCATENATE($F3635," ",$G3635),AllocFactorMatrix,(V$4+1),FALSE)*$E3638</f>
        <v>0</v>
      </c>
      <c r="W3635" s="22">
        <f t="shared" ca="1" si="1785"/>
        <v>-414.08111956013971</v>
      </c>
      <c r="X3635" s="22">
        <f ca="1">VLOOKUP(CONCATENATE($F3635," ",$G3635),AllocFactorMatrix,(X$4+1),FALSE)*$E3638</f>
        <v>-3419.8261099096908</v>
      </c>
      <c r="Y3635" s="22">
        <f ca="1">VLOOKUP(CONCATENATE($F3635," ",$G3635),AllocFactorMatrix,(Y$4+1),FALSE)*$E3638</f>
        <v>0</v>
      </c>
      <c r="Z3635" s="22">
        <f t="shared" ca="1" si="1783"/>
        <v>-3419.8261099096908</v>
      </c>
      <c r="AA3635" s="22">
        <f ca="1">VLOOKUP(CONCATENATE($F3635," ",$G3635),AllocFactorMatrix,(AA$4+1),FALSE)*$E3638</f>
        <v>-44.01918801530703</v>
      </c>
      <c r="AB3635" s="22">
        <f ca="1">VLOOKUP(CONCATENATE($F3635," ",$G3635),AllocFactorMatrix,(AB$4+1),FALSE)*$E3638</f>
        <v>-1310.5961351017031</v>
      </c>
      <c r="AC3635" s="22">
        <f ca="1">VLOOKUP(CONCATENATE($F3635," ",$G3635),AllocFactorMatrix,(AC$4+1),FALSE)*$E3638</f>
        <v>-298.70163296101197</v>
      </c>
    </row>
    <row r="3636" spans="4:29" hidden="1" outlineLevel="1">
      <c r="F3636" s="42" t="str">
        <f>F3638</f>
        <v>RB_GUP</v>
      </c>
      <c r="G3636" s="17" t="str">
        <f>$G$13</f>
        <v>ENERGY</v>
      </c>
      <c r="H3636" s="21">
        <f t="shared" ca="1" si="1781"/>
        <v>-60211.534200465212</v>
      </c>
      <c r="I3636" s="22">
        <f ca="1">VLOOKUP(CONCATENATE($F3636," ",$G3636),AllocFactorMatrix,(I$4+1),FALSE)*$E3638</f>
        <v>-22122.840202285726</v>
      </c>
      <c r="J3636" s="22">
        <f ca="1">VLOOKUP(CONCATENATE($F3636," ",$G3636),AllocFactorMatrix,(J$4+1),FALSE)*$E3638</f>
        <v>-6988.3489208761421</v>
      </c>
      <c r="K3636" s="22">
        <f ca="1">VLOOKUP(CONCATENATE($F3636," ",$G3636),AllocFactorMatrix,(K$4+1),FALSE)*$E3638</f>
        <v>-87.274401566258604</v>
      </c>
      <c r="L3636" s="22">
        <f ca="1">VLOOKUP(CONCATENATE($F3636," ",$G3636),AllocFactorMatrix,(L$4+1),FALSE)*$E3638</f>
        <v>-4.4211229987851892</v>
      </c>
      <c r="M3636" s="22">
        <f t="shared" ca="1" si="1782"/>
        <v>-7080.0444454411854</v>
      </c>
      <c r="N3636" s="22">
        <f ca="1">VLOOKUP(CONCATENATE($F3636," ",$G3636),AllocFactorMatrix,(N$4+1),FALSE)*$E3638</f>
        <v>-3540.6074419682068</v>
      </c>
      <c r="O3636" s="22">
        <f ca="1">VLOOKUP(CONCATENATE($F3636," ",$G3636),AllocFactorMatrix,(O$4+1),FALSE)*$E3638</f>
        <v>-955.16270064970092</v>
      </c>
      <c r="P3636" s="22">
        <f ca="1">VLOOKUP(CONCATENATE($F3636," ",$G3636),AllocFactorMatrix,(P$4+1),FALSE)*$E3638</f>
        <v>-148.84153254197642</v>
      </c>
      <c r="Q3636" s="22">
        <f ca="1">VLOOKUP(CONCATENATE($F3636," ",$G3636),AllocFactorMatrix,(Q$4+1),FALSE)*$E3638</f>
        <v>0</v>
      </c>
      <c r="R3636" s="22">
        <f t="shared" ca="1" si="1784"/>
        <v>-4644.6116751598838</v>
      </c>
      <c r="S3636" s="22">
        <f ca="1">VLOOKUP(CONCATENATE($F3636," ",$G3636),AllocFactorMatrix,(S$4+1),FALSE)*$E3638</f>
        <v>-178.31148317585809</v>
      </c>
      <c r="T3636" s="22">
        <f ca="1">VLOOKUP(CONCATENATE($F3636," ",$G3636),AllocFactorMatrix,(T$4+1),FALSE)*$E3638</f>
        <v>-3524.5591319152486</v>
      </c>
      <c r="U3636" s="22">
        <f ca="1">VLOOKUP(CONCATENATE($F3636," ",$G3636),AllocFactorMatrix,(U$4+1),FALSE)*$E3638</f>
        <v>-18528.979965978961</v>
      </c>
      <c r="V3636" s="22">
        <f ca="1">VLOOKUP(CONCATENATE($F3636," ",$G3636),AllocFactorMatrix,(V$4+1),FALSE)*$E3638</f>
        <v>-2590.9598302759987</v>
      </c>
      <c r="W3636" s="22">
        <f t="shared" ca="1" si="1785"/>
        <v>-24822.810411346065</v>
      </c>
      <c r="X3636" s="22">
        <f ca="1">VLOOKUP(CONCATENATE($F3636," ",$G3636),AllocFactorMatrix,(X$4+1),FALSE)*$E3638</f>
        <v>-995.46878723666362</v>
      </c>
      <c r="Y3636" s="22">
        <f ca="1">VLOOKUP(CONCATENATE($F3636," ",$G3636),AllocFactorMatrix,(Y$4+1),FALSE)*$E3638</f>
        <v>-18.8234806545011</v>
      </c>
      <c r="Z3636" s="22">
        <f t="shared" ca="1" si="1783"/>
        <v>-1014.2922678911647</v>
      </c>
      <c r="AA3636" s="22">
        <f ca="1">VLOOKUP(CONCATENATE($F3636," ",$G3636),AllocFactorMatrix,(AA$4+1),FALSE)*$E3638</f>
        <v>-18.77595314572639</v>
      </c>
      <c r="AB3636" s="22">
        <f ca="1">VLOOKUP(CONCATENATE($F3636," ",$G3636),AllocFactorMatrix,(AB$4+1),FALSE)*$E3638</f>
        <v>-411.65203342580605</v>
      </c>
      <c r="AC3636" s="22">
        <f ca="1">VLOOKUP(CONCATENATE($F3636," ",$G3636),AllocFactorMatrix,(AC$4+1),FALSE)*$E3638</f>
        <v>-96.507211769665801</v>
      </c>
    </row>
    <row r="3637" spans="4:29" hidden="1" outlineLevel="1">
      <c r="F3637" s="42" t="str">
        <f>F3638</f>
        <v>RB_GUP</v>
      </c>
      <c r="G3637" s="17" t="str">
        <f>$G$14</f>
        <v>CUSTOMER</v>
      </c>
      <c r="H3637" s="21">
        <f t="shared" ca="1" si="1781"/>
        <v>-1618508.3898542412</v>
      </c>
      <c r="I3637" s="22">
        <f ca="1">VLOOKUP(CONCATENATE($F3637," ",$G3637),AllocFactorMatrix,(I$4+1),FALSE)*$E3638</f>
        <v>-1208027.5426514917</v>
      </c>
      <c r="J3637" s="22">
        <f ca="1">VLOOKUP(CONCATENATE($F3637," ",$G3637),AllocFactorMatrix,(J$4+1),FALSE)*$E3638</f>
        <v>-296323.26212043845</v>
      </c>
      <c r="K3637" s="22">
        <f ca="1">VLOOKUP(CONCATENATE($F3637," ",$G3637),AllocFactorMatrix,(K$4+1),FALSE)*$E3638</f>
        <v>-3280.1548094102009</v>
      </c>
      <c r="L3637" s="22">
        <f ca="1">VLOOKUP(CONCATENATE($F3637," ",$G3637),AllocFactorMatrix,(L$4+1),FALSE)*$E3638</f>
        <v>-241.64736277895744</v>
      </c>
      <c r="M3637" s="22">
        <f t="shared" ca="1" si="1782"/>
        <v>-299845.06429262762</v>
      </c>
      <c r="N3637" s="22">
        <f ca="1">VLOOKUP(CONCATENATE($F3637," ",$G3637),AllocFactorMatrix,(N$4+1),FALSE)*$E3638</f>
        <v>-5497.0933377356441</v>
      </c>
      <c r="O3637" s="22">
        <f ca="1">VLOOKUP(CONCATENATE($F3637," ",$G3637),AllocFactorMatrix,(O$4+1),FALSE)*$E3638</f>
        <v>-1729.206504902834</v>
      </c>
      <c r="P3637" s="22">
        <f ca="1">VLOOKUP(CONCATENATE($F3637," ",$G3637),AllocFactorMatrix,(P$4+1),FALSE)*$E3638</f>
        <v>-693.1432899855904</v>
      </c>
      <c r="Q3637" s="22">
        <f ca="1">VLOOKUP(CONCATENATE($F3637," ",$G3637),AllocFactorMatrix,(Q$4+1),FALSE)*$E3638</f>
        <v>0</v>
      </c>
      <c r="R3637" s="22">
        <f t="shared" ca="1" si="1784"/>
        <v>-7919.4431326240683</v>
      </c>
      <c r="S3637" s="22">
        <f ca="1">VLOOKUP(CONCATENATE($F3637," ",$G3637),AllocFactorMatrix,(S$4+1),FALSE)*$E3638</f>
        <v>-51.054597419313289</v>
      </c>
      <c r="T3637" s="22">
        <f ca="1">VLOOKUP(CONCATENATE($F3637," ",$G3637),AllocFactorMatrix,(T$4+1),FALSE)*$E3638</f>
        <v>-1268.5784803870022</v>
      </c>
      <c r="U3637" s="22">
        <f ca="1">VLOOKUP(CONCATENATE($F3637," ",$G3637),AllocFactorMatrix,(U$4+1),FALSE)*$E3638</f>
        <v>-2297.3199949621489</v>
      </c>
      <c r="V3637" s="22">
        <f ca="1">VLOOKUP(CONCATENATE($F3637," ",$G3637),AllocFactorMatrix,(V$4+1),FALSE)*$E3638</f>
        <v>-445.33244590742856</v>
      </c>
      <c r="W3637" s="22">
        <f t="shared" ca="1" si="1785"/>
        <v>-4062.2855186758925</v>
      </c>
      <c r="X3637" s="22">
        <f ca="1">VLOOKUP(CONCATENATE($F3637," ",$G3637),AllocFactorMatrix,(X$4+1),FALSE)*$E3638</f>
        <v>-1759.8654860509309</v>
      </c>
      <c r="Y3637" s="22">
        <f ca="1">VLOOKUP(CONCATENATE($F3637," ",$G3637),AllocFactorMatrix,(Y$4+1),FALSE)*$E3638</f>
        <v>-20.543012469493203</v>
      </c>
      <c r="Z3637" s="22">
        <f t="shared" ca="1" si="1783"/>
        <v>-1780.4084985204242</v>
      </c>
      <c r="AA3637" s="22">
        <f ca="1">VLOOKUP(CONCATENATE($F3637," ",$G3637),AllocFactorMatrix,(AA$4+1),FALSE)*$E3638</f>
        <v>-125.90214992103549</v>
      </c>
      <c r="AB3637" s="22">
        <f ca="1">VLOOKUP(CONCATENATE($F3637," ",$G3637),AllocFactorMatrix,(AB$4+1),FALSE)*$E3638</f>
        <v>-85353.545319627141</v>
      </c>
      <c r="AC3637" s="22">
        <f ca="1">VLOOKUP(CONCATENATE($F3637," ",$G3637),AllocFactorMatrix,(AC$4+1),FALSE)*$E3638</f>
        <v>-11394.198290753518</v>
      </c>
    </row>
    <row r="3638" spans="4:29" collapsed="1">
      <c r="D3638" s="17" t="s">
        <v>285</v>
      </c>
      <c r="E3638" s="19">
        <v>-6188351</v>
      </c>
      <c r="F3638" s="42" t="s">
        <v>73</v>
      </c>
      <c r="G3638" s="17" t="str">
        <f>$G$15</f>
        <v>TOTAL</v>
      </c>
      <c r="H3638" s="21">
        <f t="shared" ca="1" si="1781"/>
        <v>-6188350.9999999991</v>
      </c>
      <c r="I3638" s="22">
        <f ca="1">VLOOKUP(CONCATENATE($F3638," ",$G3638),AllocFactorMatrix,(I$4+1),FALSE)*$E3638</f>
        <v>-3613870.3988304413</v>
      </c>
      <c r="J3638" s="22">
        <f ca="1">VLOOKUP(CONCATENATE($F3638," ",$G3638),AllocFactorMatrix,(J$4+1),FALSE)*$E3638</f>
        <v>-891172.34983250266</v>
      </c>
      <c r="K3638" s="22">
        <f ca="1">VLOOKUP(CONCATENATE($F3638," ",$G3638),AllocFactorMatrix,(K$4+1),FALSE)*$E3638</f>
        <v>-10431.271130480445</v>
      </c>
      <c r="L3638" s="22">
        <f ca="1">VLOOKUP(CONCATENATE($F3638," ",$G3638),AllocFactorMatrix,(L$4+1),FALSE)*$E3638</f>
        <v>-545.53151929011483</v>
      </c>
      <c r="M3638" s="22">
        <f t="shared" ca="1" si="1782"/>
        <v>-902149.15248227317</v>
      </c>
      <c r="N3638" s="22">
        <f ca="1">VLOOKUP(CONCATENATE($F3638," ",$G3638),AllocFactorMatrix,(N$4+1),FALSE)*$E3638</f>
        <v>-269329.38980807067</v>
      </c>
      <c r="O3638" s="22">
        <f ca="1">VLOOKUP(CONCATENATE($F3638," ",$G3638),AllocFactorMatrix,(O$4+1),FALSE)*$E3638</f>
        <v>-70842.469916438102</v>
      </c>
      <c r="P3638" s="22">
        <f ca="1">VLOOKUP(CONCATENATE($F3638," ",$G3638),AllocFactorMatrix,(P$4+1),FALSE)*$E3638</f>
        <v>-10042.880136788686</v>
      </c>
      <c r="Q3638" s="22">
        <f ca="1">VLOOKUP(CONCATENATE($F3638," ",$G3638),AllocFactorMatrix,(Q$4+1),FALSE)*$E3638</f>
        <v>0</v>
      </c>
      <c r="R3638" s="22">
        <f t="shared" ca="1" si="1784"/>
        <v>-350214.73986129748</v>
      </c>
      <c r="S3638" s="22">
        <f ca="1">VLOOKUP(CONCATENATE($F3638," ",$G3638),AllocFactorMatrix,(S$4+1),FALSE)*$E3638</f>
        <v>-11350.631987797624</v>
      </c>
      <c r="T3638" s="22">
        <f ca="1">VLOOKUP(CONCATENATE($F3638," ",$G3638),AllocFactorMatrix,(T$4+1),FALSE)*$E3638</f>
        <v>-200645.78370121986</v>
      </c>
      <c r="U3638" s="22">
        <f ca="1">VLOOKUP(CONCATENATE($F3638," ",$G3638),AllocFactorMatrix,(U$4+1),FALSE)*$E3638</f>
        <v>-831291.05673793901</v>
      </c>
      <c r="V3638" s="22">
        <f ca="1">VLOOKUP(CONCATENATE($F3638," ",$G3638),AllocFactorMatrix,(V$4+1),FALSE)*$E3638</f>
        <v>-92594.797673308945</v>
      </c>
      <c r="W3638" s="22">
        <f t="shared" ca="1" si="1785"/>
        <v>-1135882.2701002655</v>
      </c>
      <c r="X3638" s="22">
        <f ca="1">VLOOKUP(CONCATENATE($F3638," ",$G3638),AllocFactorMatrix,(X$4+1),FALSE)*$E3638</f>
        <v>-75754.421223012934</v>
      </c>
      <c r="Y3638" s="22">
        <f ca="1">VLOOKUP(CONCATENATE($F3638," ",$G3638),AllocFactorMatrix,(Y$4+1),FALSE)*$E3638</f>
        <v>-1354.6122841498957</v>
      </c>
      <c r="Z3638" s="22">
        <f t="shared" ca="1" si="1783"/>
        <v>-77109.033507162836</v>
      </c>
      <c r="AA3638" s="22">
        <f ca="1">VLOOKUP(CONCATENATE($F3638," ",$G3638),AllocFactorMatrix,(AA$4+1),FALSE)*$E3638</f>
        <v>-1202.4976162862126</v>
      </c>
      <c r="AB3638" s="22">
        <f ca="1">VLOOKUP(CONCATENATE($F3638," ",$G3638),AllocFactorMatrix,(AB$4+1),FALSE)*$E3638</f>
        <v>-94392.096700220645</v>
      </c>
      <c r="AC3638" s="22">
        <f ca="1">VLOOKUP(CONCATENATE($F3638," ",$G3638),AllocFactorMatrix,(AC$4+1),FALSE)*$E3638</f>
        <v>-13530.810902051973</v>
      </c>
    </row>
    <row r="3639" spans="4:29" hidden="1" outlineLevel="1">
      <c r="F3639" s="42" t="str">
        <f>F3646</f>
        <v>RB_GUP_CWIP</v>
      </c>
      <c r="G3639" s="17" t="str">
        <f>$G$8</f>
        <v>PRODUCTION</v>
      </c>
      <c r="H3639" s="21">
        <f t="shared" ca="1" si="1781"/>
        <v>0</v>
      </c>
      <c r="I3639" s="22">
        <f ca="1">VLOOKUP(CONCATENATE($F3639," ",$G3639),AllocFactorMatrix,(I$4+1),FALSE)*$E3646</f>
        <v>0</v>
      </c>
      <c r="J3639" s="22">
        <f ca="1">VLOOKUP(CONCATENATE($F3639," ",$G3639),AllocFactorMatrix,(J$4+1),FALSE)*$E3646</f>
        <v>0</v>
      </c>
      <c r="K3639" s="22">
        <f ca="1">VLOOKUP(CONCATENATE($F3639," ",$G3639),AllocFactorMatrix,(K$4+1),FALSE)*$E3646</f>
        <v>0</v>
      </c>
      <c r="L3639" s="22">
        <f ca="1">VLOOKUP(CONCATENATE($F3639," ",$G3639),AllocFactorMatrix,(L$4+1),FALSE)*$E3646</f>
        <v>0</v>
      </c>
      <c r="M3639" s="22">
        <f t="shared" ref="M3639:M3646" ca="1" si="1786">SUBTOTAL(9,J3639:L3639)</f>
        <v>0</v>
      </c>
      <c r="N3639" s="22">
        <f ca="1">VLOOKUP(CONCATENATE($F3639," ",$G3639),AllocFactorMatrix,(N$4+1),FALSE)*$E3646</f>
        <v>0</v>
      </c>
      <c r="O3639" s="22">
        <f ca="1">VLOOKUP(CONCATENATE($F3639," ",$G3639),AllocFactorMatrix,(O$4+1),FALSE)*$E3646</f>
        <v>0</v>
      </c>
      <c r="P3639" s="22">
        <f ca="1">VLOOKUP(CONCATENATE($F3639," ",$G3639),AllocFactorMatrix,(P$4+1),FALSE)*$E3646</f>
        <v>0</v>
      </c>
      <c r="Q3639" s="22">
        <f ca="1">VLOOKUP(CONCATENATE($F3639," ",$G3639),AllocFactorMatrix,(Q$4+1),FALSE)*$E3646</f>
        <v>0</v>
      </c>
      <c r="R3639" s="22">
        <f ca="1">SUBTOTAL(9,N3639:Q3639)</f>
        <v>0</v>
      </c>
      <c r="S3639" s="22">
        <f ca="1">VLOOKUP(CONCATENATE($F3639," ",$G3639),AllocFactorMatrix,(S$4+1),FALSE)*$E3646</f>
        <v>0</v>
      </c>
      <c r="T3639" s="22">
        <f ca="1">VLOOKUP(CONCATENATE($F3639," ",$G3639),AllocFactorMatrix,(T$4+1),FALSE)*$E3646</f>
        <v>0</v>
      </c>
      <c r="U3639" s="22">
        <f ca="1">VLOOKUP(CONCATENATE($F3639," ",$G3639),AllocFactorMatrix,(U$4+1),FALSE)*$E3646</f>
        <v>0</v>
      </c>
      <c r="V3639" s="22">
        <f ca="1">VLOOKUP(CONCATENATE($F3639," ",$G3639),AllocFactorMatrix,(V$4+1),FALSE)*$E3646</f>
        <v>0</v>
      </c>
      <c r="W3639" s="22">
        <f ca="1">SUBTOTAL(9,S3639:V3639)</f>
        <v>0</v>
      </c>
      <c r="X3639" s="22">
        <f ca="1">VLOOKUP(CONCATENATE($F3639," ",$G3639),AllocFactorMatrix,(X$4+1),FALSE)*$E3646</f>
        <v>0</v>
      </c>
      <c r="Y3639" s="22">
        <f ca="1">VLOOKUP(CONCATENATE($F3639," ",$G3639),AllocFactorMatrix,(Y$4+1),FALSE)*$E3646</f>
        <v>0</v>
      </c>
      <c r="Z3639" s="22">
        <f t="shared" ref="Z3639:Z3646" ca="1" si="1787">SUBTOTAL(9,X3639:Y3639)</f>
        <v>0</v>
      </c>
      <c r="AA3639" s="22">
        <f ca="1">VLOOKUP(CONCATENATE($F3639," ",$G3639),AllocFactorMatrix,(AA$4+1),FALSE)*$E3646</f>
        <v>0</v>
      </c>
      <c r="AB3639" s="22">
        <f ca="1">VLOOKUP(CONCATENATE($F3639," ",$G3639),AllocFactorMatrix,(AB$4+1),FALSE)*$E3646</f>
        <v>0</v>
      </c>
      <c r="AC3639" s="22">
        <f ca="1">VLOOKUP(CONCATENATE($F3639," ",$G3639),AllocFactorMatrix,(AC$4+1),FALSE)*$E3646</f>
        <v>0</v>
      </c>
    </row>
    <row r="3640" spans="4:29" hidden="1" outlineLevel="1">
      <c r="F3640" s="42" t="str">
        <f>F3646</f>
        <v>RB_GUP_CWIP</v>
      </c>
      <c r="G3640" s="17" t="str">
        <f>$G$9</f>
        <v>BULKTRAN</v>
      </c>
      <c r="H3640" s="21">
        <f t="shared" ca="1" si="1781"/>
        <v>0</v>
      </c>
      <c r="I3640" s="22">
        <f ca="1">VLOOKUP(CONCATENATE($F3640," ",$G3640),AllocFactorMatrix,(I$4+1),FALSE)*$E3646</f>
        <v>0</v>
      </c>
      <c r="J3640" s="22">
        <f ca="1">VLOOKUP(CONCATENATE($F3640," ",$G3640),AllocFactorMatrix,(J$4+1),FALSE)*$E3646</f>
        <v>0</v>
      </c>
      <c r="K3640" s="22">
        <f ca="1">VLOOKUP(CONCATENATE($F3640," ",$G3640),AllocFactorMatrix,(K$4+1),FALSE)*$E3646</f>
        <v>0</v>
      </c>
      <c r="L3640" s="22">
        <f ca="1">VLOOKUP(CONCATENATE($F3640," ",$G3640),AllocFactorMatrix,(L$4+1),FALSE)*$E3646</f>
        <v>0</v>
      </c>
      <c r="M3640" s="22">
        <f t="shared" ca="1" si="1786"/>
        <v>0</v>
      </c>
      <c r="N3640" s="22">
        <f ca="1">VLOOKUP(CONCATENATE($F3640," ",$G3640),AllocFactorMatrix,(N$4+1),FALSE)*$E3646</f>
        <v>0</v>
      </c>
      <c r="O3640" s="22">
        <f ca="1">VLOOKUP(CONCATENATE($F3640," ",$G3640),AllocFactorMatrix,(O$4+1),FALSE)*$E3646</f>
        <v>0</v>
      </c>
      <c r="P3640" s="22">
        <f ca="1">VLOOKUP(CONCATENATE($F3640," ",$G3640),AllocFactorMatrix,(P$4+1),FALSE)*$E3646</f>
        <v>0</v>
      </c>
      <c r="Q3640" s="22">
        <f ca="1">VLOOKUP(CONCATENATE($F3640," ",$G3640),AllocFactorMatrix,(Q$4+1),FALSE)*$E3646</f>
        <v>0</v>
      </c>
      <c r="R3640" s="22">
        <f t="shared" ref="R3640:R3646" ca="1" si="1788">SUBTOTAL(9,N3640:Q3640)</f>
        <v>0</v>
      </c>
      <c r="S3640" s="22">
        <f ca="1">VLOOKUP(CONCATENATE($F3640," ",$G3640),AllocFactorMatrix,(S$4+1),FALSE)*$E3646</f>
        <v>0</v>
      </c>
      <c r="T3640" s="22">
        <f ca="1">VLOOKUP(CONCATENATE($F3640," ",$G3640),AllocFactorMatrix,(T$4+1),FALSE)*$E3646</f>
        <v>0</v>
      </c>
      <c r="U3640" s="22">
        <f ca="1">VLOOKUP(CONCATENATE($F3640," ",$G3640),AllocFactorMatrix,(U$4+1),FALSE)*$E3646</f>
        <v>0</v>
      </c>
      <c r="V3640" s="22">
        <f ca="1">VLOOKUP(CONCATENATE($F3640," ",$G3640),AllocFactorMatrix,(V$4+1),FALSE)*$E3646</f>
        <v>0</v>
      </c>
      <c r="W3640" s="22">
        <f t="shared" ref="W3640:W3646" ca="1" si="1789">SUBTOTAL(9,S3640:V3640)</f>
        <v>0</v>
      </c>
      <c r="X3640" s="22">
        <f ca="1">VLOOKUP(CONCATENATE($F3640," ",$G3640),AllocFactorMatrix,(X$4+1),FALSE)*$E3646</f>
        <v>0</v>
      </c>
      <c r="Y3640" s="22">
        <f ca="1">VLOOKUP(CONCATENATE($F3640," ",$G3640),AllocFactorMatrix,(Y$4+1),FALSE)*$E3646</f>
        <v>0</v>
      </c>
      <c r="Z3640" s="22">
        <f t="shared" ca="1" si="1787"/>
        <v>0</v>
      </c>
      <c r="AA3640" s="22">
        <f ca="1">VLOOKUP(CONCATENATE($F3640," ",$G3640),AllocFactorMatrix,(AA$4+1),FALSE)*$E3646</f>
        <v>0</v>
      </c>
      <c r="AB3640" s="22">
        <f ca="1">VLOOKUP(CONCATENATE($F3640," ",$G3640),AllocFactorMatrix,(AB$4+1),FALSE)*$E3646</f>
        <v>0</v>
      </c>
      <c r="AC3640" s="22">
        <f ca="1">VLOOKUP(CONCATENATE($F3640," ",$G3640),AllocFactorMatrix,(AC$4+1),FALSE)*$E3646</f>
        <v>0</v>
      </c>
    </row>
    <row r="3641" spans="4:29" hidden="1" outlineLevel="1">
      <c r="F3641" s="42" t="str">
        <f>F3646</f>
        <v>RB_GUP_CWIP</v>
      </c>
      <c r="G3641" s="17" t="str">
        <f>$G$10</f>
        <v>SUBTRAN</v>
      </c>
      <c r="H3641" s="21">
        <f t="shared" ca="1" si="1781"/>
        <v>0</v>
      </c>
      <c r="I3641" s="22">
        <f ca="1">VLOOKUP(CONCATENATE($F3641," ",$G3641),AllocFactorMatrix,(I$4+1),FALSE)*$E3646</f>
        <v>0</v>
      </c>
      <c r="J3641" s="22">
        <f ca="1">VLOOKUP(CONCATENATE($F3641," ",$G3641),AllocFactorMatrix,(J$4+1),FALSE)*$E3646</f>
        <v>0</v>
      </c>
      <c r="K3641" s="22">
        <f ca="1">VLOOKUP(CONCATENATE($F3641," ",$G3641),AllocFactorMatrix,(K$4+1),FALSE)*$E3646</f>
        <v>0</v>
      </c>
      <c r="L3641" s="22">
        <f ca="1">VLOOKUP(CONCATENATE($F3641," ",$G3641),AllocFactorMatrix,(L$4+1),FALSE)*$E3646</f>
        <v>0</v>
      </c>
      <c r="M3641" s="22">
        <f t="shared" ca="1" si="1786"/>
        <v>0</v>
      </c>
      <c r="N3641" s="22">
        <f ca="1">VLOOKUP(CONCATENATE($F3641," ",$G3641),AllocFactorMatrix,(N$4+1),FALSE)*$E3646</f>
        <v>0</v>
      </c>
      <c r="O3641" s="22">
        <f ca="1">VLOOKUP(CONCATENATE($F3641," ",$G3641),AllocFactorMatrix,(O$4+1),FALSE)*$E3646</f>
        <v>0</v>
      </c>
      <c r="P3641" s="22">
        <f ca="1">VLOOKUP(CONCATENATE($F3641," ",$G3641),AllocFactorMatrix,(P$4+1),FALSE)*$E3646</f>
        <v>0</v>
      </c>
      <c r="Q3641" s="22">
        <f ca="1">VLOOKUP(CONCATENATE($F3641," ",$G3641),AllocFactorMatrix,(Q$4+1),FALSE)*$E3646</f>
        <v>0</v>
      </c>
      <c r="R3641" s="22">
        <f t="shared" ca="1" si="1788"/>
        <v>0</v>
      </c>
      <c r="S3641" s="22">
        <f ca="1">VLOOKUP(CONCATENATE($F3641," ",$G3641),AllocFactorMatrix,(S$4+1),FALSE)*$E3646</f>
        <v>0</v>
      </c>
      <c r="T3641" s="22">
        <f ca="1">VLOOKUP(CONCATENATE($F3641," ",$G3641),AllocFactorMatrix,(T$4+1),FALSE)*$E3646</f>
        <v>0</v>
      </c>
      <c r="U3641" s="22">
        <f ca="1">VLOOKUP(CONCATENATE($F3641," ",$G3641),AllocFactorMatrix,(U$4+1),FALSE)*$E3646</f>
        <v>0</v>
      </c>
      <c r="V3641" s="22">
        <f ca="1">VLOOKUP(CONCATENATE($F3641," ",$G3641),AllocFactorMatrix,(V$4+1),FALSE)*$E3646</f>
        <v>0</v>
      </c>
      <c r="W3641" s="22">
        <f t="shared" ca="1" si="1789"/>
        <v>0</v>
      </c>
      <c r="X3641" s="22">
        <f ca="1">VLOOKUP(CONCATENATE($F3641," ",$G3641),AllocFactorMatrix,(X$4+1),FALSE)*$E3646</f>
        <v>0</v>
      </c>
      <c r="Y3641" s="22">
        <f ca="1">VLOOKUP(CONCATENATE($F3641," ",$G3641),AllocFactorMatrix,(Y$4+1),FALSE)*$E3646</f>
        <v>0</v>
      </c>
      <c r="Z3641" s="22">
        <f t="shared" ca="1" si="1787"/>
        <v>0</v>
      </c>
      <c r="AA3641" s="22">
        <f ca="1">VLOOKUP(CONCATENATE($F3641," ",$G3641),AllocFactorMatrix,(AA$4+1),FALSE)*$E3646</f>
        <v>0</v>
      </c>
      <c r="AB3641" s="22">
        <f ca="1">VLOOKUP(CONCATENATE($F3641," ",$G3641),AllocFactorMatrix,(AB$4+1),FALSE)*$E3646</f>
        <v>0</v>
      </c>
      <c r="AC3641" s="22">
        <f ca="1">VLOOKUP(CONCATENATE($F3641," ",$G3641),AllocFactorMatrix,(AC$4+1),FALSE)*$E3646</f>
        <v>0</v>
      </c>
    </row>
    <row r="3642" spans="4:29" hidden="1" outlineLevel="1">
      <c r="F3642" s="42" t="str">
        <f>F3646</f>
        <v>RB_GUP_CWIP</v>
      </c>
      <c r="G3642" s="17" t="str">
        <f>$G$11</f>
        <v>DISTPRI</v>
      </c>
      <c r="H3642" s="21">
        <f t="shared" ca="1" si="1781"/>
        <v>0</v>
      </c>
      <c r="I3642" s="22">
        <f ca="1">VLOOKUP(CONCATENATE($F3642," ",$G3642),AllocFactorMatrix,(I$4+1),FALSE)*$E3646</f>
        <v>0</v>
      </c>
      <c r="J3642" s="22">
        <f ca="1">VLOOKUP(CONCATENATE($F3642," ",$G3642),AllocFactorMatrix,(J$4+1),FALSE)*$E3646</f>
        <v>0</v>
      </c>
      <c r="K3642" s="22">
        <f ca="1">VLOOKUP(CONCATENATE($F3642," ",$G3642),AllocFactorMatrix,(K$4+1),FALSE)*$E3646</f>
        <v>0</v>
      </c>
      <c r="L3642" s="22">
        <f ca="1">VLOOKUP(CONCATENATE($F3642," ",$G3642),AllocFactorMatrix,(L$4+1),FALSE)*$E3646</f>
        <v>0</v>
      </c>
      <c r="M3642" s="22">
        <f t="shared" ca="1" si="1786"/>
        <v>0</v>
      </c>
      <c r="N3642" s="22">
        <f ca="1">VLOOKUP(CONCATENATE($F3642," ",$G3642),AllocFactorMatrix,(N$4+1),FALSE)*$E3646</f>
        <v>0</v>
      </c>
      <c r="O3642" s="22">
        <f ca="1">VLOOKUP(CONCATENATE($F3642," ",$G3642),AllocFactorMatrix,(O$4+1),FALSE)*$E3646</f>
        <v>0</v>
      </c>
      <c r="P3642" s="22">
        <f ca="1">VLOOKUP(CONCATENATE($F3642," ",$G3642),AllocFactorMatrix,(P$4+1),FALSE)*$E3646</f>
        <v>0</v>
      </c>
      <c r="Q3642" s="22">
        <f ca="1">VLOOKUP(CONCATENATE($F3642," ",$G3642),AllocFactorMatrix,(Q$4+1),FALSE)*$E3646</f>
        <v>0</v>
      </c>
      <c r="R3642" s="22">
        <f t="shared" ca="1" si="1788"/>
        <v>0</v>
      </c>
      <c r="S3642" s="22">
        <f ca="1">VLOOKUP(CONCATENATE($F3642," ",$G3642),AllocFactorMatrix,(S$4+1),FALSE)*$E3646</f>
        <v>0</v>
      </c>
      <c r="T3642" s="22">
        <f ca="1">VLOOKUP(CONCATENATE($F3642," ",$G3642),AllocFactorMatrix,(T$4+1),FALSE)*$E3646</f>
        <v>0</v>
      </c>
      <c r="U3642" s="22">
        <f ca="1">VLOOKUP(CONCATENATE($F3642," ",$G3642),AllocFactorMatrix,(U$4+1),FALSE)*$E3646</f>
        <v>0</v>
      </c>
      <c r="V3642" s="22">
        <f ca="1">VLOOKUP(CONCATENATE($F3642," ",$G3642),AllocFactorMatrix,(V$4+1),FALSE)*$E3646</f>
        <v>0</v>
      </c>
      <c r="W3642" s="22">
        <f t="shared" ca="1" si="1789"/>
        <v>0</v>
      </c>
      <c r="X3642" s="22">
        <f ca="1">VLOOKUP(CONCATENATE($F3642," ",$G3642),AllocFactorMatrix,(X$4+1),FALSE)*$E3646</f>
        <v>0</v>
      </c>
      <c r="Y3642" s="22">
        <f ca="1">VLOOKUP(CONCATENATE($F3642," ",$G3642),AllocFactorMatrix,(Y$4+1),FALSE)*$E3646</f>
        <v>0</v>
      </c>
      <c r="Z3642" s="22">
        <f t="shared" ca="1" si="1787"/>
        <v>0</v>
      </c>
      <c r="AA3642" s="22">
        <f ca="1">VLOOKUP(CONCATENATE($F3642," ",$G3642),AllocFactorMatrix,(AA$4+1),FALSE)*$E3646</f>
        <v>0</v>
      </c>
      <c r="AB3642" s="22">
        <f ca="1">VLOOKUP(CONCATENATE($F3642," ",$G3642),AllocFactorMatrix,(AB$4+1),FALSE)*$E3646</f>
        <v>0</v>
      </c>
      <c r="AC3642" s="22">
        <f ca="1">VLOOKUP(CONCATENATE($F3642," ",$G3642),AllocFactorMatrix,(AC$4+1),FALSE)*$E3646</f>
        <v>0</v>
      </c>
    </row>
    <row r="3643" spans="4:29" hidden="1" outlineLevel="1">
      <c r="F3643" s="42" t="str">
        <f>F3646</f>
        <v>RB_GUP_CWIP</v>
      </c>
      <c r="G3643" s="17" t="str">
        <f>$G$12</f>
        <v>DISTSEC</v>
      </c>
      <c r="H3643" s="21">
        <f t="shared" ca="1" si="1781"/>
        <v>0</v>
      </c>
      <c r="I3643" s="22">
        <f ca="1">VLOOKUP(CONCATENATE($F3643," ",$G3643),AllocFactorMatrix,(I$4+1),FALSE)*$E3646</f>
        <v>0</v>
      </c>
      <c r="J3643" s="22">
        <f ca="1">VLOOKUP(CONCATENATE($F3643," ",$G3643),AllocFactorMatrix,(J$4+1),FALSE)*$E3646</f>
        <v>0</v>
      </c>
      <c r="K3643" s="22">
        <f ca="1">VLOOKUP(CONCATENATE($F3643," ",$G3643),AllocFactorMatrix,(K$4+1),FALSE)*$E3646</f>
        <v>0</v>
      </c>
      <c r="L3643" s="22">
        <f ca="1">VLOOKUP(CONCATENATE($F3643," ",$G3643),AllocFactorMatrix,(L$4+1),FALSE)*$E3646</f>
        <v>0</v>
      </c>
      <c r="M3643" s="22">
        <f t="shared" ca="1" si="1786"/>
        <v>0</v>
      </c>
      <c r="N3643" s="22">
        <f ca="1">VLOOKUP(CONCATENATE($F3643," ",$G3643),AllocFactorMatrix,(N$4+1),FALSE)*$E3646</f>
        <v>0</v>
      </c>
      <c r="O3643" s="22">
        <f ca="1">VLOOKUP(CONCATENATE($F3643," ",$G3643),AllocFactorMatrix,(O$4+1),FALSE)*$E3646</f>
        <v>0</v>
      </c>
      <c r="P3643" s="22">
        <f ca="1">VLOOKUP(CONCATENATE($F3643," ",$G3643),AllocFactorMatrix,(P$4+1),FALSE)*$E3646</f>
        <v>0</v>
      </c>
      <c r="Q3643" s="22">
        <f ca="1">VLOOKUP(CONCATENATE($F3643," ",$G3643),AllocFactorMatrix,(Q$4+1),FALSE)*$E3646</f>
        <v>0</v>
      </c>
      <c r="R3643" s="22">
        <f t="shared" ca="1" si="1788"/>
        <v>0</v>
      </c>
      <c r="S3643" s="22">
        <f ca="1">VLOOKUP(CONCATENATE($F3643," ",$G3643),AllocFactorMatrix,(S$4+1),FALSE)*$E3646</f>
        <v>0</v>
      </c>
      <c r="T3643" s="22">
        <f ca="1">VLOOKUP(CONCATENATE($F3643," ",$G3643),AllocFactorMatrix,(T$4+1),FALSE)*$E3646</f>
        <v>0</v>
      </c>
      <c r="U3643" s="22">
        <f ca="1">VLOOKUP(CONCATENATE($F3643," ",$G3643),AllocFactorMatrix,(U$4+1),FALSE)*$E3646</f>
        <v>0</v>
      </c>
      <c r="V3643" s="22">
        <f ca="1">VLOOKUP(CONCATENATE($F3643," ",$G3643),AllocFactorMatrix,(V$4+1),FALSE)*$E3646</f>
        <v>0</v>
      </c>
      <c r="W3643" s="22">
        <f t="shared" ca="1" si="1789"/>
        <v>0</v>
      </c>
      <c r="X3643" s="22">
        <f ca="1">VLOOKUP(CONCATENATE($F3643," ",$G3643),AllocFactorMatrix,(X$4+1),FALSE)*$E3646</f>
        <v>0</v>
      </c>
      <c r="Y3643" s="22">
        <f ca="1">VLOOKUP(CONCATENATE($F3643," ",$G3643),AllocFactorMatrix,(Y$4+1),FALSE)*$E3646</f>
        <v>0</v>
      </c>
      <c r="Z3643" s="22">
        <f t="shared" ca="1" si="1787"/>
        <v>0</v>
      </c>
      <c r="AA3643" s="22">
        <f ca="1">VLOOKUP(CONCATENATE($F3643," ",$G3643),AllocFactorMatrix,(AA$4+1),FALSE)*$E3646</f>
        <v>0</v>
      </c>
      <c r="AB3643" s="22">
        <f ca="1">VLOOKUP(CONCATENATE($F3643," ",$G3643),AllocFactorMatrix,(AB$4+1),FALSE)*$E3646</f>
        <v>0</v>
      </c>
      <c r="AC3643" s="22">
        <f ca="1">VLOOKUP(CONCATENATE($F3643," ",$G3643),AllocFactorMatrix,(AC$4+1),FALSE)*$E3646</f>
        <v>0</v>
      </c>
    </row>
    <row r="3644" spans="4:29" hidden="1" outlineLevel="1">
      <c r="F3644" s="42" t="str">
        <f>F3646</f>
        <v>RB_GUP_CWIP</v>
      </c>
      <c r="G3644" s="17" t="str">
        <f>$G$13</f>
        <v>ENERGY</v>
      </c>
      <c r="H3644" s="21">
        <f t="shared" ca="1" si="1781"/>
        <v>0</v>
      </c>
      <c r="I3644" s="22">
        <f ca="1">VLOOKUP(CONCATENATE($F3644," ",$G3644),AllocFactorMatrix,(I$4+1),FALSE)*$E3646</f>
        <v>0</v>
      </c>
      <c r="J3644" s="22">
        <f ca="1">VLOOKUP(CONCATENATE($F3644," ",$G3644),AllocFactorMatrix,(J$4+1),FALSE)*$E3646</f>
        <v>0</v>
      </c>
      <c r="K3644" s="22">
        <f ca="1">VLOOKUP(CONCATENATE($F3644," ",$G3644),AllocFactorMatrix,(K$4+1),FALSE)*$E3646</f>
        <v>0</v>
      </c>
      <c r="L3644" s="22">
        <f ca="1">VLOOKUP(CONCATENATE($F3644," ",$G3644),AllocFactorMatrix,(L$4+1),FALSE)*$E3646</f>
        <v>0</v>
      </c>
      <c r="M3644" s="22">
        <f t="shared" ca="1" si="1786"/>
        <v>0</v>
      </c>
      <c r="N3644" s="22">
        <f ca="1">VLOOKUP(CONCATENATE($F3644," ",$G3644),AllocFactorMatrix,(N$4+1),FALSE)*$E3646</f>
        <v>0</v>
      </c>
      <c r="O3644" s="22">
        <f ca="1">VLOOKUP(CONCATENATE($F3644," ",$G3644),AllocFactorMatrix,(O$4+1),FALSE)*$E3646</f>
        <v>0</v>
      </c>
      <c r="P3644" s="22">
        <f ca="1">VLOOKUP(CONCATENATE($F3644," ",$G3644),AllocFactorMatrix,(P$4+1),FALSE)*$E3646</f>
        <v>0</v>
      </c>
      <c r="Q3644" s="22">
        <f ca="1">VLOOKUP(CONCATENATE($F3644," ",$G3644),AllocFactorMatrix,(Q$4+1),FALSE)*$E3646</f>
        <v>0</v>
      </c>
      <c r="R3644" s="22">
        <f t="shared" ca="1" si="1788"/>
        <v>0</v>
      </c>
      <c r="S3644" s="22">
        <f ca="1">VLOOKUP(CONCATENATE($F3644," ",$G3644),AllocFactorMatrix,(S$4+1),FALSE)*$E3646</f>
        <v>0</v>
      </c>
      <c r="T3644" s="22">
        <f ca="1">VLOOKUP(CONCATENATE($F3644," ",$G3644),AllocFactorMatrix,(T$4+1),FALSE)*$E3646</f>
        <v>0</v>
      </c>
      <c r="U3644" s="22">
        <f ca="1">VLOOKUP(CONCATENATE($F3644," ",$G3644),AllocFactorMatrix,(U$4+1),FALSE)*$E3646</f>
        <v>0</v>
      </c>
      <c r="V3644" s="22">
        <f ca="1">VLOOKUP(CONCATENATE($F3644," ",$G3644),AllocFactorMatrix,(V$4+1),FALSE)*$E3646</f>
        <v>0</v>
      </c>
      <c r="W3644" s="22">
        <f t="shared" ca="1" si="1789"/>
        <v>0</v>
      </c>
      <c r="X3644" s="22">
        <f ca="1">VLOOKUP(CONCATENATE($F3644," ",$G3644),AllocFactorMatrix,(X$4+1),FALSE)*$E3646</f>
        <v>0</v>
      </c>
      <c r="Y3644" s="22">
        <f ca="1">VLOOKUP(CONCATENATE($F3644," ",$G3644),AllocFactorMatrix,(Y$4+1),FALSE)*$E3646</f>
        <v>0</v>
      </c>
      <c r="Z3644" s="22">
        <f t="shared" ca="1" si="1787"/>
        <v>0</v>
      </c>
      <c r="AA3644" s="22">
        <f ca="1">VLOOKUP(CONCATENATE($F3644," ",$G3644),AllocFactorMatrix,(AA$4+1),FALSE)*$E3646</f>
        <v>0</v>
      </c>
      <c r="AB3644" s="22">
        <f ca="1">VLOOKUP(CONCATENATE($F3644," ",$G3644),AllocFactorMatrix,(AB$4+1),FALSE)*$E3646</f>
        <v>0</v>
      </c>
      <c r="AC3644" s="22">
        <f ca="1">VLOOKUP(CONCATENATE($F3644," ",$G3644),AllocFactorMatrix,(AC$4+1),FALSE)*$E3646</f>
        <v>0</v>
      </c>
    </row>
    <row r="3645" spans="4:29" hidden="1" outlineLevel="1">
      <c r="F3645" s="42" t="str">
        <f>F3646</f>
        <v>RB_GUP_CWIP</v>
      </c>
      <c r="G3645" s="17" t="str">
        <f>$G$14</f>
        <v>CUSTOMER</v>
      </c>
      <c r="H3645" s="21">
        <f t="shared" ca="1" si="1781"/>
        <v>0</v>
      </c>
      <c r="I3645" s="22">
        <f ca="1">VLOOKUP(CONCATENATE($F3645," ",$G3645),AllocFactorMatrix,(I$4+1),FALSE)*$E3646</f>
        <v>0</v>
      </c>
      <c r="J3645" s="22">
        <f ca="1">VLOOKUP(CONCATENATE($F3645," ",$G3645),AllocFactorMatrix,(J$4+1),FALSE)*$E3646</f>
        <v>0</v>
      </c>
      <c r="K3645" s="22">
        <f ca="1">VLOOKUP(CONCATENATE($F3645," ",$G3645),AllocFactorMatrix,(K$4+1),FALSE)*$E3646</f>
        <v>0</v>
      </c>
      <c r="L3645" s="22">
        <f ca="1">VLOOKUP(CONCATENATE($F3645," ",$G3645),AllocFactorMatrix,(L$4+1),FALSE)*$E3646</f>
        <v>0</v>
      </c>
      <c r="M3645" s="22">
        <f t="shared" ca="1" si="1786"/>
        <v>0</v>
      </c>
      <c r="N3645" s="22">
        <f ca="1">VLOOKUP(CONCATENATE($F3645," ",$G3645),AllocFactorMatrix,(N$4+1),FALSE)*$E3646</f>
        <v>0</v>
      </c>
      <c r="O3645" s="22">
        <f ca="1">VLOOKUP(CONCATENATE($F3645," ",$G3645),AllocFactorMatrix,(O$4+1),FALSE)*$E3646</f>
        <v>0</v>
      </c>
      <c r="P3645" s="22">
        <f ca="1">VLOOKUP(CONCATENATE($F3645," ",$G3645),AllocFactorMatrix,(P$4+1),FALSE)*$E3646</f>
        <v>0</v>
      </c>
      <c r="Q3645" s="22">
        <f ca="1">VLOOKUP(CONCATENATE($F3645," ",$G3645),AllocFactorMatrix,(Q$4+1),FALSE)*$E3646</f>
        <v>0</v>
      </c>
      <c r="R3645" s="22">
        <f t="shared" ca="1" si="1788"/>
        <v>0</v>
      </c>
      <c r="S3645" s="22">
        <f ca="1">VLOOKUP(CONCATENATE($F3645," ",$G3645),AllocFactorMatrix,(S$4+1),FALSE)*$E3646</f>
        <v>0</v>
      </c>
      <c r="T3645" s="22">
        <f ca="1">VLOOKUP(CONCATENATE($F3645," ",$G3645),AllocFactorMatrix,(T$4+1),FALSE)*$E3646</f>
        <v>0</v>
      </c>
      <c r="U3645" s="22">
        <f ca="1">VLOOKUP(CONCATENATE($F3645," ",$G3645),AllocFactorMatrix,(U$4+1),FALSE)*$E3646</f>
        <v>0</v>
      </c>
      <c r="V3645" s="22">
        <f ca="1">VLOOKUP(CONCATENATE($F3645," ",$G3645),AllocFactorMatrix,(V$4+1),FALSE)*$E3646</f>
        <v>0</v>
      </c>
      <c r="W3645" s="22">
        <f t="shared" ca="1" si="1789"/>
        <v>0</v>
      </c>
      <c r="X3645" s="22">
        <f ca="1">VLOOKUP(CONCATENATE($F3645," ",$G3645),AllocFactorMatrix,(X$4+1),FALSE)*$E3646</f>
        <v>0</v>
      </c>
      <c r="Y3645" s="22">
        <f ca="1">VLOOKUP(CONCATENATE($F3645," ",$G3645),AllocFactorMatrix,(Y$4+1),FALSE)*$E3646</f>
        <v>0</v>
      </c>
      <c r="Z3645" s="22">
        <f t="shared" ca="1" si="1787"/>
        <v>0</v>
      </c>
      <c r="AA3645" s="22">
        <f ca="1">VLOOKUP(CONCATENATE($F3645," ",$G3645),AllocFactorMatrix,(AA$4+1),FALSE)*$E3646</f>
        <v>0</v>
      </c>
      <c r="AB3645" s="22">
        <f ca="1">VLOOKUP(CONCATENATE($F3645," ",$G3645),AllocFactorMatrix,(AB$4+1),FALSE)*$E3646</f>
        <v>0</v>
      </c>
      <c r="AC3645" s="22">
        <f ca="1">VLOOKUP(CONCATENATE($F3645," ",$G3645),AllocFactorMatrix,(AC$4+1),FALSE)*$E3646</f>
        <v>0</v>
      </c>
    </row>
    <row r="3646" spans="4:29" collapsed="1">
      <c r="D3646" s="17" t="s">
        <v>286</v>
      </c>
      <c r="E3646" s="19">
        <v>0</v>
      </c>
      <c r="F3646" s="42" t="s">
        <v>70</v>
      </c>
      <c r="G3646" s="17" t="str">
        <f>$G$15</f>
        <v>TOTAL</v>
      </c>
      <c r="H3646" s="21">
        <f t="shared" ca="1" si="1781"/>
        <v>0</v>
      </c>
      <c r="I3646" s="22">
        <f ca="1">VLOOKUP(CONCATENATE($F3646," ",$G3646),AllocFactorMatrix,(I$4+1),FALSE)*$E3646</f>
        <v>0</v>
      </c>
      <c r="J3646" s="22">
        <f ca="1">VLOOKUP(CONCATENATE($F3646," ",$G3646),AllocFactorMatrix,(J$4+1),FALSE)*$E3646</f>
        <v>0</v>
      </c>
      <c r="K3646" s="22">
        <f ca="1">VLOOKUP(CONCATENATE($F3646," ",$G3646),AllocFactorMatrix,(K$4+1),FALSE)*$E3646</f>
        <v>0</v>
      </c>
      <c r="L3646" s="22">
        <f ca="1">VLOOKUP(CONCATENATE($F3646," ",$G3646),AllocFactorMatrix,(L$4+1),FALSE)*$E3646</f>
        <v>0</v>
      </c>
      <c r="M3646" s="22">
        <f t="shared" ca="1" si="1786"/>
        <v>0</v>
      </c>
      <c r="N3646" s="22">
        <f ca="1">VLOOKUP(CONCATENATE($F3646," ",$G3646),AllocFactorMatrix,(N$4+1),FALSE)*$E3646</f>
        <v>0</v>
      </c>
      <c r="O3646" s="22">
        <f ca="1">VLOOKUP(CONCATENATE($F3646," ",$G3646),AllocFactorMatrix,(O$4+1),FALSE)*$E3646</f>
        <v>0</v>
      </c>
      <c r="P3646" s="22">
        <f ca="1">VLOOKUP(CONCATENATE($F3646," ",$G3646),AllocFactorMatrix,(P$4+1),FALSE)*$E3646</f>
        <v>0</v>
      </c>
      <c r="Q3646" s="22">
        <f ca="1">VLOOKUP(CONCATENATE($F3646," ",$G3646),AllocFactorMatrix,(Q$4+1),FALSE)*$E3646</f>
        <v>0</v>
      </c>
      <c r="R3646" s="22">
        <f t="shared" ca="1" si="1788"/>
        <v>0</v>
      </c>
      <c r="S3646" s="22">
        <f ca="1">VLOOKUP(CONCATENATE($F3646," ",$G3646),AllocFactorMatrix,(S$4+1),FALSE)*$E3646</f>
        <v>0</v>
      </c>
      <c r="T3646" s="22">
        <f ca="1">VLOOKUP(CONCATENATE($F3646," ",$G3646),AllocFactorMatrix,(T$4+1),FALSE)*$E3646</f>
        <v>0</v>
      </c>
      <c r="U3646" s="22">
        <f ca="1">VLOOKUP(CONCATENATE($F3646," ",$G3646),AllocFactorMatrix,(U$4+1),FALSE)*$E3646</f>
        <v>0</v>
      </c>
      <c r="V3646" s="22">
        <f ca="1">VLOOKUP(CONCATENATE($F3646," ",$G3646),AllocFactorMatrix,(V$4+1),FALSE)*$E3646</f>
        <v>0</v>
      </c>
      <c r="W3646" s="22">
        <f t="shared" ca="1" si="1789"/>
        <v>0</v>
      </c>
      <c r="X3646" s="22">
        <f ca="1">VLOOKUP(CONCATENATE($F3646," ",$G3646),AllocFactorMatrix,(X$4+1),FALSE)*$E3646</f>
        <v>0</v>
      </c>
      <c r="Y3646" s="22">
        <f ca="1">VLOOKUP(CONCATENATE($F3646," ",$G3646),AllocFactorMatrix,(Y$4+1),FALSE)*$E3646</f>
        <v>0</v>
      </c>
      <c r="Z3646" s="22">
        <f t="shared" ca="1" si="1787"/>
        <v>0</v>
      </c>
      <c r="AA3646" s="22">
        <f ca="1">VLOOKUP(CONCATENATE($F3646," ",$G3646),AllocFactorMatrix,(AA$4+1),FALSE)*$E3646</f>
        <v>0</v>
      </c>
      <c r="AB3646" s="22">
        <f ca="1">VLOOKUP(CONCATENATE($F3646," ",$G3646),AllocFactorMatrix,(AB$4+1),FALSE)*$E3646</f>
        <v>0</v>
      </c>
      <c r="AC3646" s="22">
        <f ca="1">VLOOKUP(CONCATENATE($F3646," ",$G3646),AllocFactorMatrix,(AC$4+1),FALSE)*$E3646</f>
        <v>0</v>
      </c>
    </row>
    <row r="3647" spans="4:29" hidden="1" outlineLevel="1">
      <c r="F3647" s="42" t="str">
        <f>F3654</f>
        <v>RB_GUP</v>
      </c>
      <c r="G3647" s="17" t="str">
        <f>$G$8</f>
        <v>PRODUCTION</v>
      </c>
      <c r="H3647" s="21">
        <f t="shared" ca="1" si="1781"/>
        <v>-238831.31730549783</v>
      </c>
      <c r="I3647" s="22">
        <f ca="1">VLOOKUP(CONCATENATE($F3647," ",$G3647),AllocFactorMatrix,(I$4+1),FALSE)*$E3654</f>
        <v>-118414.61397222045</v>
      </c>
      <c r="J3647" s="22">
        <f ca="1">VLOOKUP(CONCATENATE($F3647," ",$G3647),AllocFactorMatrix,(J$4+1),FALSE)*$E3654</f>
        <v>-29611.690451287999</v>
      </c>
      <c r="K3647" s="22">
        <f ca="1">VLOOKUP(CONCATENATE($F3647," ",$G3647),AllocFactorMatrix,(K$4+1),FALSE)*$E3654</f>
        <v>-375.29376154586549</v>
      </c>
      <c r="L3647" s="22">
        <f ca="1">VLOOKUP(CONCATENATE($F3647," ",$G3647),AllocFactorMatrix,(L$4+1),FALSE)*$E3654</f>
        <v>-18.78307971967914</v>
      </c>
      <c r="M3647" s="22">
        <f t="shared" ref="M3647:M3654" ca="1" si="1790">SUBTOTAL(9,J3647:L3647)</f>
        <v>-30005.767292553544</v>
      </c>
      <c r="N3647" s="22">
        <f ca="1">VLOOKUP(CONCATENATE($F3647," ",$G3647),AllocFactorMatrix,(N$4+1),FALSE)*$E3654</f>
        <v>-13285.217761768987</v>
      </c>
      <c r="O3647" s="22">
        <f ca="1">VLOOKUP(CONCATENATE($F3647," ",$G3647),AllocFactorMatrix,(O$4+1),FALSE)*$E3654</f>
        <v>-3641.1705174459757</v>
      </c>
      <c r="P3647" s="22">
        <f ca="1">VLOOKUP(CONCATENATE($F3647," ",$G3647),AllocFactorMatrix,(P$4+1),FALSE)*$E3654</f>
        <v>-579.42240402009043</v>
      </c>
      <c r="Q3647" s="22">
        <f ca="1">VLOOKUP(CONCATENATE($F3647," ",$G3647),AllocFactorMatrix,(Q$4+1),FALSE)*$E3654</f>
        <v>0</v>
      </c>
      <c r="R3647" s="22">
        <f ca="1">SUBTOTAL(9,N3647:Q3647)</f>
        <v>-17505.810683235053</v>
      </c>
      <c r="S3647" s="22">
        <f ca="1">VLOOKUP(CONCATENATE($F3647," ",$G3647),AllocFactorMatrix,(S$4+1),FALSE)*$E3654</f>
        <v>-574.28597814177169</v>
      </c>
      <c r="T3647" s="22">
        <f ca="1">VLOOKUP(CONCATENATE($F3647," ",$G3647),AllocFactorMatrix,(T$4+1),FALSE)*$E3654</f>
        <v>-10451.025181709965</v>
      </c>
      <c r="U3647" s="22">
        <f ca="1">VLOOKUP(CONCATENATE($F3647," ",$G3647),AllocFactorMatrix,(U$4+1),FALSE)*$E3654</f>
        <v>-50923.057854634717</v>
      </c>
      <c r="V3647" s="22">
        <f ca="1">VLOOKUP(CONCATENATE($F3647," ",$G3647),AllocFactorMatrix,(V$4+1),FALSE)*$E3654</f>
        <v>-6488.6385319365936</v>
      </c>
      <c r="W3647" s="22">
        <f ca="1">SUBTOTAL(9,S3647:V3647)</f>
        <v>-68437.007546423047</v>
      </c>
      <c r="X3647" s="22">
        <f ca="1">VLOOKUP(CONCATENATE($F3647," ",$G3647),AllocFactorMatrix,(X$4+1),FALSE)*$E3654</f>
        <v>-3715.5921804844697</v>
      </c>
      <c r="Y3647" s="22">
        <f ca="1">VLOOKUP(CONCATENATE($F3647," ",$G3647),AllocFactorMatrix,(Y$4+1),FALSE)*$E3654</f>
        <v>-69.844180406237513</v>
      </c>
      <c r="Z3647" s="22">
        <f t="shared" ref="Z3647:Z3654" ca="1" si="1791">SUBTOTAL(9,X3647:Y3647)</f>
        <v>-3785.4363608907074</v>
      </c>
      <c r="AA3647" s="22">
        <f ca="1">VLOOKUP(CONCATENATE($F3647," ",$G3647),AllocFactorMatrix,(AA$4+1),FALSE)*$E3654</f>
        <v>-54.034119605321095</v>
      </c>
      <c r="AB3647" s="22">
        <f ca="1">VLOOKUP(CONCATENATE($F3647," ",$G3647),AllocFactorMatrix,(AB$4+1),FALSE)*$E3654</f>
        <v>-507.77506460101199</v>
      </c>
      <c r="AC3647" s="22">
        <f ca="1">VLOOKUP(CONCATENATE($F3647," ",$G3647),AllocFactorMatrix,(AC$4+1),FALSE)*$E3654</f>
        <v>-120.87226596866377</v>
      </c>
    </row>
    <row r="3648" spans="4:29" hidden="1" outlineLevel="1">
      <c r="F3648" s="42" t="str">
        <f>F3654</f>
        <v>RB_GUP</v>
      </c>
      <c r="G3648" s="17" t="str">
        <f>$G$9</f>
        <v>BULKTRAN</v>
      </c>
      <c r="H3648" s="21">
        <f t="shared" ca="1" si="1781"/>
        <v>-153080.22706000059</v>
      </c>
      <c r="I3648" s="22">
        <f ca="1">VLOOKUP(CONCATENATE($F3648," ",$G3648),AllocFactorMatrix,(I$4+1),FALSE)*$E3654</f>
        <v>-75898.488517328762</v>
      </c>
      <c r="J3648" s="22">
        <f ca="1">VLOOKUP(CONCATENATE($F3648," ",$G3648),AllocFactorMatrix,(J$4+1),FALSE)*$E3654</f>
        <v>-18979.773461264038</v>
      </c>
      <c r="K3648" s="22">
        <f ca="1">VLOOKUP(CONCATENATE($F3648," ",$G3648),AllocFactorMatrix,(K$4+1),FALSE)*$E3654</f>
        <v>-240.5465701893539</v>
      </c>
      <c r="L3648" s="22">
        <f ca="1">VLOOKUP(CONCATENATE($F3648," ",$G3648),AllocFactorMatrix,(L$4+1),FALSE)*$E3654</f>
        <v>-12.039116732319703</v>
      </c>
      <c r="M3648" s="22">
        <f t="shared" ca="1" si="1790"/>
        <v>-19232.359148185715</v>
      </c>
      <c r="N3648" s="22">
        <f ca="1">VLOOKUP(CONCATENATE($F3648," ",$G3648),AllocFactorMatrix,(N$4+1),FALSE)*$E3654</f>
        <v>-8515.2323173420536</v>
      </c>
      <c r="O3648" s="22">
        <f ca="1">VLOOKUP(CONCATENATE($F3648," ",$G3648),AllocFactorMatrix,(O$4+1),FALSE)*$E3654</f>
        <v>-2333.8279747535389</v>
      </c>
      <c r="P3648" s="22">
        <f ca="1">VLOOKUP(CONCATENATE($F3648," ",$G3648),AllocFactorMatrix,(P$4+1),FALSE)*$E3654</f>
        <v>-371.38392976156422</v>
      </c>
      <c r="Q3648" s="22">
        <f ca="1">VLOOKUP(CONCATENATE($F3648," ",$G3648),AllocFactorMatrix,(Q$4+1),FALSE)*$E3654</f>
        <v>0</v>
      </c>
      <c r="R3648" s="22">
        <f t="shared" ref="R3648:R3654" ca="1" si="1792">SUBTOTAL(9,N3648:Q3648)</f>
        <v>-11220.444221857158</v>
      </c>
      <c r="S3648" s="22">
        <f ca="1">VLOOKUP(CONCATENATE($F3648," ",$G3648),AllocFactorMatrix,(S$4+1),FALSE)*$E3654</f>
        <v>-368.09170976043202</v>
      </c>
      <c r="T3648" s="22">
        <f ca="1">VLOOKUP(CONCATENATE($F3648," ",$G3648),AllocFactorMatrix,(T$4+1),FALSE)*$E3654</f>
        <v>-6698.6412245908487</v>
      </c>
      <c r="U3648" s="22">
        <f ca="1">VLOOKUP(CONCATENATE($F3648," ",$G3648),AllocFactorMatrix,(U$4+1),FALSE)*$E3654</f>
        <v>-32639.40988528635</v>
      </c>
      <c r="V3648" s="22">
        <f ca="1">VLOOKUP(CONCATENATE($F3648," ",$G3648),AllocFactorMatrix,(V$4+1),FALSE)*$E3654</f>
        <v>-4158.9280291435953</v>
      </c>
      <c r="W3648" s="22">
        <f t="shared" ref="W3648:W3654" ca="1" si="1793">SUBTOTAL(9,S3648:V3648)</f>
        <v>-43865.070848781223</v>
      </c>
      <c r="X3648" s="22">
        <f ca="1">VLOOKUP(CONCATENATE($F3648," ",$G3648),AllocFactorMatrix,(X$4+1),FALSE)*$E3654</f>
        <v>-2381.5289429709642</v>
      </c>
      <c r="Y3648" s="22">
        <f ca="1">VLOOKUP(CONCATENATE($F3648," ",$G3648),AllocFactorMatrix,(Y$4+1),FALSE)*$E3654</f>
        <v>-44.767005918785181</v>
      </c>
      <c r="Z3648" s="22">
        <f t="shared" ca="1" si="1791"/>
        <v>-2426.2959488897495</v>
      </c>
      <c r="AA3648" s="22">
        <f ca="1">VLOOKUP(CONCATENATE($F3648," ",$G3648),AllocFactorMatrix,(AA$4+1),FALSE)*$E3654</f>
        <v>-34.633461773312334</v>
      </c>
      <c r="AB3648" s="22">
        <f ca="1">VLOOKUP(CONCATENATE($F3648," ",$G3648),AllocFactorMatrix,(AB$4+1),FALSE)*$E3654</f>
        <v>-325.46117930213353</v>
      </c>
      <c r="AC3648" s="22">
        <f ca="1">VLOOKUP(CONCATENATE($F3648," ",$G3648),AllocFactorMatrix,(AC$4+1),FALSE)*$E3654</f>
        <v>-77.473733882528393</v>
      </c>
    </row>
    <row r="3649" spans="4:29" hidden="1" outlineLevel="1">
      <c r="F3649" s="42" t="str">
        <f>F3654</f>
        <v>RB_GUP</v>
      </c>
      <c r="G3649" s="17" t="str">
        <f>$G$10</f>
        <v>SUBTRAN</v>
      </c>
      <c r="H3649" s="21">
        <f t="shared" ca="1" si="1781"/>
        <v>-48497.409655834701</v>
      </c>
      <c r="I3649" s="22">
        <f ca="1">VLOOKUP(CONCATENATE($F3649," ",$G3649),AllocFactorMatrix,(I$4+1),FALSE)*$E3654</f>
        <v>-23403.018090055273</v>
      </c>
      <c r="J3649" s="22">
        <f ca="1">VLOOKUP(CONCATENATE($F3649," ",$G3649),AllocFactorMatrix,(J$4+1),FALSE)*$E3654</f>
        <v>-5838.8991451450074</v>
      </c>
      <c r="K3649" s="22">
        <f ca="1">VLOOKUP(CONCATENATE($F3649," ",$G3649),AllocFactorMatrix,(K$4+1),FALSE)*$E3654</f>
        <v>-74.157476786970079</v>
      </c>
      <c r="L3649" s="22">
        <f ca="1">VLOOKUP(CONCATENATE($F3649," ",$G3649),AllocFactorMatrix,(L$4+1),FALSE)*$E3654</f>
        <v>-4.7808159896124405</v>
      </c>
      <c r="M3649" s="22">
        <f t="shared" ca="1" si="1790"/>
        <v>-5917.8374379215893</v>
      </c>
      <c r="N3649" s="22">
        <f ca="1">VLOOKUP(CONCATENATE($F3649," ",$G3649),AllocFactorMatrix,(N$4+1),FALSE)*$E3654</f>
        <v>-2592.9516572274492</v>
      </c>
      <c r="O3649" s="22">
        <f ca="1">VLOOKUP(CONCATENATE($F3649," ",$G3649),AllocFactorMatrix,(O$4+1),FALSE)*$E3654</f>
        <v>-711.8323574033252</v>
      </c>
      <c r="P3649" s="22">
        <f ca="1">VLOOKUP(CONCATENATE($F3649," ",$G3649),AllocFactorMatrix,(P$4+1),FALSE)*$E3654</f>
        <v>-143.08357478386358</v>
      </c>
      <c r="Q3649" s="22">
        <f ca="1">VLOOKUP(CONCATENATE($F3649," ",$G3649),AllocFactorMatrix,(Q$4+1),FALSE)*$E3654</f>
        <v>0</v>
      </c>
      <c r="R3649" s="22">
        <f t="shared" ca="1" si="1792"/>
        <v>-3447.8675894146381</v>
      </c>
      <c r="S3649" s="22">
        <f ca="1">VLOOKUP(CONCATENATE($F3649," ",$G3649),AllocFactorMatrix,(S$4+1),FALSE)*$E3654</f>
        <v>-109.88138961072355</v>
      </c>
      <c r="T3649" s="22">
        <f ca="1">VLOOKUP(CONCATENATE($F3649," ",$G3649),AllocFactorMatrix,(T$4+1),FALSE)*$E3654</f>
        <v>-2058.6443124437192</v>
      </c>
      <c r="U3649" s="22">
        <f ca="1">VLOOKUP(CONCATENATE($F3649," ",$G3649),AllocFactorMatrix,(U$4+1),FALSE)*$E3654</f>
        <v>-12793.287695337964</v>
      </c>
      <c r="V3649" s="22">
        <f ca="1">VLOOKUP(CONCATENATE($F3649," ",$G3649),AllocFactorMatrix,(V$4+1),FALSE)*$E3654</f>
        <v>0</v>
      </c>
      <c r="W3649" s="22">
        <f t="shared" ca="1" si="1793"/>
        <v>-14961.813397392407</v>
      </c>
      <c r="X3649" s="22">
        <f ca="1">VLOOKUP(CONCATENATE($F3649," ",$G3649),AllocFactorMatrix,(X$4+1),FALSE)*$E3654</f>
        <v>-727.2882595057888</v>
      </c>
      <c r="Y3649" s="22">
        <f ca="1">VLOOKUP(CONCATENATE($F3649," ",$G3649),AllocFactorMatrix,(Y$4+1),FALSE)*$E3654</f>
        <v>-13.950716378406218</v>
      </c>
      <c r="Z3649" s="22">
        <f t="shared" ca="1" si="1791"/>
        <v>-741.23897588419504</v>
      </c>
      <c r="AA3649" s="22">
        <f ca="1">VLOOKUP(CONCATENATE($F3649," ",$G3649),AllocFactorMatrix,(AA$4+1),FALSE)*$E3654</f>
        <v>-10.611036646787062</v>
      </c>
      <c r="AB3649" s="22">
        <f ca="1">VLOOKUP(CONCATENATE($F3649," ",$G3649),AllocFactorMatrix,(AB$4+1),FALSE)*$E3654</f>
        <v>-12.140641085899865</v>
      </c>
      <c r="AC3649" s="22">
        <f ca="1">VLOOKUP(CONCATENATE($F3649," ",$G3649),AllocFactorMatrix,(AC$4+1),FALSE)*$E3654</f>
        <v>-2.8824874339057232</v>
      </c>
    </row>
    <row r="3650" spans="4:29" hidden="1" outlineLevel="1">
      <c r="F3650" s="42" t="str">
        <f>F3654</f>
        <v>RB_GUP</v>
      </c>
      <c r="G3650" s="17" t="str">
        <f>$G$11</f>
        <v>DISTPRI</v>
      </c>
      <c r="H3650" s="21">
        <f t="shared" ca="1" si="1781"/>
        <v>-71894.622014801469</v>
      </c>
      <c r="I3650" s="22">
        <f ca="1">VLOOKUP(CONCATENATE($F3650," ",$G3650),AllocFactorMatrix,(I$4+1),FALSE)*$E3654</f>
        <v>-47552.531387086266</v>
      </c>
      <c r="J3650" s="22">
        <f ca="1">VLOOKUP(CONCATENATE($F3650," ",$G3650),AllocFactorMatrix,(J$4+1),FALSE)*$E3654</f>
        <v>-11800.568637530745</v>
      </c>
      <c r="K3650" s="22">
        <f ca="1">VLOOKUP(CONCATENATE($F3650," ",$G3650),AllocFactorMatrix,(K$4+1),FALSE)*$E3654</f>
        <v>-149.81887534669059</v>
      </c>
      <c r="L3650" s="22">
        <f ca="1">VLOOKUP(CONCATENATE($F3650," ",$G3650),AllocFactorMatrix,(L$4+1),FALSE)*$E3654</f>
        <v>0</v>
      </c>
      <c r="M3650" s="22">
        <f t="shared" ca="1" si="1790"/>
        <v>-11950.387512877436</v>
      </c>
      <c r="N3650" s="22">
        <f ca="1">VLOOKUP(CONCATENATE($F3650," ",$G3650),AllocFactorMatrix,(N$4+1),FALSE)*$E3654</f>
        <v>-5150.8700788780488</v>
      </c>
      <c r="O3650" s="22">
        <f ca="1">VLOOKUP(CONCATENATE($F3650," ",$G3650),AllocFactorMatrix,(O$4+1),FALSE)*$E3654</f>
        <v>-1416.4521471146766</v>
      </c>
      <c r="P3650" s="22">
        <f ca="1">VLOOKUP(CONCATENATE($F3650," ",$G3650),AllocFactorMatrix,(P$4+1),FALSE)*$E3654</f>
        <v>0</v>
      </c>
      <c r="Q3650" s="22">
        <f ca="1">VLOOKUP(CONCATENATE($F3650," ",$G3650),AllocFactorMatrix,(Q$4+1),FALSE)*$E3654</f>
        <v>0</v>
      </c>
      <c r="R3650" s="22">
        <f t="shared" ca="1" si="1792"/>
        <v>-6567.3222259927252</v>
      </c>
      <c r="S3650" s="22">
        <f ca="1">VLOOKUP(CONCATENATE($F3650," ",$G3650),AllocFactorMatrix,(S$4+1),FALSE)*$E3654</f>
        <v>-220.71284405585212</v>
      </c>
      <c r="T3650" s="22">
        <f ca="1">VLOOKUP(CONCATENATE($F3650," ",$G3650),AllocFactorMatrix,(T$4+1),FALSE)*$E3654</f>
        <v>-4076.5138341936149</v>
      </c>
      <c r="U3650" s="22">
        <f ca="1">VLOOKUP(CONCATENATE($F3650," ",$G3650),AllocFactorMatrix,(U$4+1),FALSE)*$E3654</f>
        <v>0</v>
      </c>
      <c r="V3650" s="22">
        <f ca="1">VLOOKUP(CONCATENATE($F3650," ",$G3650),AllocFactorMatrix,(V$4+1),FALSE)*$E3654</f>
        <v>0</v>
      </c>
      <c r="W3650" s="22">
        <f t="shared" ca="1" si="1793"/>
        <v>-4297.2266782494671</v>
      </c>
      <c r="X3650" s="22">
        <f ca="1">VLOOKUP(CONCATENATE($F3650," ",$G3650),AllocFactorMatrix,(X$4+1),FALSE)*$E3654</f>
        <v>-1447.8346409601038</v>
      </c>
      <c r="Y3650" s="22">
        <f ca="1">VLOOKUP(CONCATENATE($F3650," ",$G3650),AllocFactorMatrix,(Y$4+1),FALSE)*$E3654</f>
        <v>-27.807021074728869</v>
      </c>
      <c r="Z3650" s="22">
        <f t="shared" ca="1" si="1791"/>
        <v>-1475.6416620348327</v>
      </c>
      <c r="AA3650" s="22">
        <f ca="1">VLOOKUP(CONCATENATE($F3650," ",$G3650),AllocFactorMatrix,(AA$4+1),FALSE)*$E3654</f>
        <v>-21.251602911052665</v>
      </c>
      <c r="AB3650" s="22">
        <f ca="1">VLOOKUP(CONCATENATE($F3650," ",$G3650),AllocFactorMatrix,(AB$4+1),FALSE)*$E3654</f>
        <v>-24.454797508168799</v>
      </c>
      <c r="AC3650" s="22">
        <f ca="1">VLOOKUP(CONCATENATE($F3650," ",$G3650),AllocFactorMatrix,(AC$4+1),FALSE)*$E3654</f>
        <v>-5.8061481415142415</v>
      </c>
    </row>
    <row r="3651" spans="4:29" hidden="1" outlineLevel="1">
      <c r="F3651" s="42" t="str">
        <f>F3654</f>
        <v>RB_GUP</v>
      </c>
      <c r="G3651" s="17" t="str">
        <f>$G$12</f>
        <v>DISTSEC</v>
      </c>
      <c r="H3651" s="21">
        <f t="shared" ca="1" si="1781"/>
        <v>-23844.239675228706</v>
      </c>
      <c r="I3651" s="22">
        <f ca="1">VLOOKUP(CONCATENATE($F3651," ",$G3651),AllocFactorMatrix,(I$4+1),FALSE)*$E3654</f>
        <v>-18130.645738709496</v>
      </c>
      <c r="J3651" s="22">
        <f ca="1">VLOOKUP(CONCATENATE($F3651," ",$G3651),AllocFactorMatrix,(J$4+1),FALSE)*$E3654</f>
        <v>-3659.5417686789547</v>
      </c>
      <c r="K3651" s="22">
        <f ca="1">VLOOKUP(CONCATENATE($F3651," ",$G3651),AllocFactorMatrix,(K$4+1),FALSE)*$E3654</f>
        <v>0</v>
      </c>
      <c r="L3651" s="22">
        <f ca="1">VLOOKUP(CONCATENATE($F3651," ",$G3651),AllocFactorMatrix,(L$4+1),FALSE)*$E3654</f>
        <v>0</v>
      </c>
      <c r="M3651" s="22">
        <f t="shared" ca="1" si="1790"/>
        <v>-3659.5417686789547</v>
      </c>
      <c r="N3651" s="22">
        <f ca="1">VLOOKUP(CONCATENATE($F3651," ",$G3651),AllocFactorMatrix,(N$4+1),FALSE)*$E3654</f>
        <v>-1401.6787892078642</v>
      </c>
      <c r="O3651" s="22">
        <f ca="1">VLOOKUP(CONCATENATE($F3651," ",$G3651),AllocFactorMatrix,(O$4+1),FALSE)*$E3654</f>
        <v>0</v>
      </c>
      <c r="P3651" s="22">
        <f ca="1">VLOOKUP(CONCATENATE($F3651," ",$G3651),AllocFactorMatrix,(P$4+1),FALSE)*$E3654</f>
        <v>0</v>
      </c>
      <c r="Q3651" s="22">
        <f ca="1">VLOOKUP(CONCATENATE($F3651," ",$G3651),AllocFactorMatrix,(Q$4+1),FALSE)*$E3654</f>
        <v>0</v>
      </c>
      <c r="R3651" s="22">
        <f t="shared" ca="1" si="1792"/>
        <v>-1401.6787892078642</v>
      </c>
      <c r="S3651" s="22">
        <f ca="1">VLOOKUP(CONCATENATE($F3651," ",$G3651),AllocFactorMatrix,(S$4+1),FALSE)*$E3654</f>
        <v>-49.229900193764315</v>
      </c>
      <c r="T3651" s="22">
        <f ca="1">VLOOKUP(CONCATENATE($F3651," ",$G3651),AllocFactorMatrix,(T$4+1),FALSE)*$E3654</f>
        <v>0</v>
      </c>
      <c r="U3651" s="22">
        <f ca="1">VLOOKUP(CONCATENATE($F3651," ",$G3651),AllocFactorMatrix,(U$4+1),FALSE)*$E3654</f>
        <v>0</v>
      </c>
      <c r="V3651" s="22">
        <f ca="1">VLOOKUP(CONCATENATE($F3651," ",$G3651),AllocFactorMatrix,(V$4+1),FALSE)*$E3654</f>
        <v>0</v>
      </c>
      <c r="W3651" s="22">
        <f t="shared" ca="1" si="1793"/>
        <v>-49.229900193764315</v>
      </c>
      <c r="X3651" s="22">
        <f ca="1">VLOOKUP(CONCATENATE($F3651," ",$G3651),AllocFactorMatrix,(X$4+1),FALSE)*$E3654</f>
        <v>-406.58144049098973</v>
      </c>
      <c r="Y3651" s="22">
        <f ca="1">VLOOKUP(CONCATENATE($F3651," ",$G3651),AllocFactorMatrix,(Y$4+1),FALSE)*$E3654</f>
        <v>0</v>
      </c>
      <c r="Z3651" s="22">
        <f t="shared" ca="1" si="1791"/>
        <v>-406.58144049098973</v>
      </c>
      <c r="AA3651" s="22">
        <f ca="1">VLOOKUP(CONCATENATE($F3651," ",$G3651),AllocFactorMatrix,(AA$4+1),FALSE)*$E3654</f>
        <v>-5.2334195650023467</v>
      </c>
      <c r="AB3651" s="22">
        <f ca="1">VLOOKUP(CONCATENATE($F3651," ",$G3651),AllocFactorMatrix,(AB$4+1),FALSE)*$E3654</f>
        <v>-155.8161284772593</v>
      </c>
      <c r="AC3651" s="22">
        <f ca="1">VLOOKUP(CONCATENATE($F3651," ",$G3651),AllocFactorMatrix,(AC$4+1),FALSE)*$E3654</f>
        <v>-35.512489905373066</v>
      </c>
    </row>
    <row r="3652" spans="4:29" hidden="1" outlineLevel="1">
      <c r="F3652" s="42" t="str">
        <f>F3654</f>
        <v>RB_GUP</v>
      </c>
      <c r="G3652" s="17" t="str">
        <f>$G$13</f>
        <v>ENERGY</v>
      </c>
      <c r="H3652" s="21">
        <f t="shared" ca="1" si="1781"/>
        <v>-7158.5196213511927</v>
      </c>
      <c r="I3652" s="22">
        <f ca="1">VLOOKUP(CONCATENATE($F3652," ",$G3652),AllocFactorMatrix,(I$4+1),FALSE)*$E3654</f>
        <v>-2630.1735667591702</v>
      </c>
      <c r="J3652" s="22">
        <f ca="1">VLOOKUP(CONCATENATE($F3652," ",$G3652),AllocFactorMatrix,(J$4+1),FALSE)*$E3654</f>
        <v>-830.84135847436653</v>
      </c>
      <c r="K3652" s="22">
        <f ca="1">VLOOKUP(CONCATENATE($F3652," ",$G3652),AllocFactorMatrix,(K$4+1),FALSE)*$E3654</f>
        <v>-10.376010582519227</v>
      </c>
      <c r="L3652" s="22">
        <f ca="1">VLOOKUP(CONCATENATE($F3652," ",$G3652),AllocFactorMatrix,(L$4+1),FALSE)*$E3654</f>
        <v>-0.52562513404560074</v>
      </c>
      <c r="M3652" s="22">
        <f t="shared" ca="1" si="1790"/>
        <v>-841.74299419093143</v>
      </c>
      <c r="N3652" s="22">
        <f ca="1">VLOOKUP(CONCATENATE($F3652," ",$G3652),AllocFactorMatrix,(N$4+1),FALSE)*$E3654</f>
        <v>-420.94107352334555</v>
      </c>
      <c r="O3652" s="22">
        <f ca="1">VLOOKUP(CONCATENATE($F3652," ",$G3652),AllocFactorMatrix,(O$4+1),FALSE)*$E3654</f>
        <v>-113.55882265711891</v>
      </c>
      <c r="P3652" s="22">
        <f ca="1">VLOOKUP(CONCATENATE($F3652," ",$G3652),AllocFactorMatrix,(P$4+1),FALSE)*$E3654</f>
        <v>-17.695696436273302</v>
      </c>
      <c r="Q3652" s="22">
        <f ca="1">VLOOKUP(CONCATENATE($F3652," ",$G3652),AllocFactorMatrix,(Q$4+1),FALSE)*$E3654</f>
        <v>0</v>
      </c>
      <c r="R3652" s="22">
        <f t="shared" ca="1" si="1792"/>
        <v>-552.19559261673783</v>
      </c>
      <c r="S3652" s="22">
        <f ca="1">VLOOKUP(CONCATENATE($F3652," ",$G3652),AllocFactorMatrix,(S$4+1),FALSE)*$E3654</f>
        <v>-21.199364340673966</v>
      </c>
      <c r="T3652" s="22">
        <f ca="1">VLOOKUP(CONCATENATE($F3652," ",$G3652),AllocFactorMatrix,(T$4+1),FALSE)*$E3654</f>
        <v>-419.03309785175497</v>
      </c>
      <c r="U3652" s="22">
        <f ca="1">VLOOKUP(CONCATENATE($F3652," ",$G3652),AllocFactorMatrix,(U$4+1),FALSE)*$E3654</f>
        <v>-2202.9012947665219</v>
      </c>
      <c r="V3652" s="22">
        <f ca="1">VLOOKUP(CONCATENATE($F3652," ",$G3652),AllocFactorMatrix,(V$4+1),FALSE)*$E3654</f>
        <v>-308.03793707386029</v>
      </c>
      <c r="W3652" s="22">
        <f t="shared" ca="1" si="1793"/>
        <v>-2951.171694032811</v>
      </c>
      <c r="X3652" s="22">
        <f ca="1">VLOOKUP(CONCATENATE($F3652," ",$G3652),AllocFactorMatrix,(X$4+1),FALSE)*$E3654</f>
        <v>-118.35079342358418</v>
      </c>
      <c r="Y3652" s="22">
        <f ca="1">VLOOKUP(CONCATENATE($F3652," ",$G3652),AllocFactorMatrix,(Y$4+1),FALSE)*$E3654</f>
        <v>-2.2379143364583061</v>
      </c>
      <c r="Z3652" s="22">
        <f t="shared" ca="1" si="1791"/>
        <v>-120.58870776004248</v>
      </c>
      <c r="AA3652" s="22">
        <f ca="1">VLOOKUP(CONCATENATE($F3652," ",$G3652),AllocFactorMatrix,(AA$4+1),FALSE)*$E3654</f>
        <v>-2.2322638143675557</v>
      </c>
      <c r="AB3652" s="22">
        <f ca="1">VLOOKUP(CONCATENATE($F3652," ",$G3652),AllocFactorMatrix,(AB$4+1),FALSE)*$E3654</f>
        <v>-48.94110734060952</v>
      </c>
      <c r="AC3652" s="22">
        <f ca="1">VLOOKUP(CONCATENATE($F3652," ",$G3652),AllocFactorMatrix,(AC$4+1),FALSE)*$E3654</f>
        <v>-11.473694836523691</v>
      </c>
    </row>
    <row r="3653" spans="4:29" hidden="1" outlineLevel="1">
      <c r="F3653" s="42" t="str">
        <f>F3654</f>
        <v>RB_GUP</v>
      </c>
      <c r="G3653" s="17" t="str">
        <f>$G$14</f>
        <v>CUSTOMER</v>
      </c>
      <c r="H3653" s="21">
        <f t="shared" ca="1" si="1781"/>
        <v>-192423.66466728554</v>
      </c>
      <c r="I3653" s="22">
        <f ca="1">VLOOKUP(CONCATENATE($F3653," ",$G3653),AllocFactorMatrix,(I$4+1),FALSE)*$E3654</f>
        <v>-143621.79907942875</v>
      </c>
      <c r="J3653" s="22">
        <f ca="1">VLOOKUP(CONCATENATE($F3653," ",$G3653),AllocFactorMatrix,(J$4+1),FALSE)*$E3654</f>
        <v>-35229.726568494611</v>
      </c>
      <c r="K3653" s="22">
        <f ca="1">VLOOKUP(CONCATENATE($F3653," ",$G3653),AllocFactorMatrix,(K$4+1),FALSE)*$E3654</f>
        <v>-389.97598842201535</v>
      </c>
      <c r="L3653" s="22">
        <f ca="1">VLOOKUP(CONCATENATE($F3653," ",$G3653),AllocFactorMatrix,(L$4+1),FALSE)*$E3654</f>
        <v>-28.729335846877845</v>
      </c>
      <c r="M3653" s="22">
        <f t="shared" ca="1" si="1790"/>
        <v>-35648.43189276351</v>
      </c>
      <c r="N3653" s="22">
        <f ca="1">VLOOKUP(CONCATENATE($F3653," ",$G3653),AllocFactorMatrix,(N$4+1),FALSE)*$E3654</f>
        <v>-653.5467172712481</v>
      </c>
      <c r="O3653" s="22">
        <f ca="1">VLOOKUP(CONCATENATE($F3653," ",$G3653),AllocFactorMatrix,(O$4+1),FALSE)*$E3654</f>
        <v>-205.58450899959649</v>
      </c>
      <c r="P3653" s="22">
        <f ca="1">VLOOKUP(CONCATENATE($F3653," ",$G3653),AllocFactorMatrix,(P$4+1),FALSE)*$E3654</f>
        <v>-82.407464079057306</v>
      </c>
      <c r="Q3653" s="22">
        <f ca="1">VLOOKUP(CONCATENATE($F3653," ",$G3653),AllocFactorMatrix,(Q$4+1),FALSE)*$E3654</f>
        <v>0</v>
      </c>
      <c r="R3653" s="22">
        <f t="shared" ca="1" si="1792"/>
        <v>-941.5386903499018</v>
      </c>
      <c r="S3653" s="22">
        <f ca="1">VLOOKUP(CONCATENATE($F3653," ",$G3653),AllocFactorMatrix,(S$4+1),FALSE)*$E3654</f>
        <v>-6.069855921118787</v>
      </c>
      <c r="T3653" s="22">
        <f ca="1">VLOOKUP(CONCATENATE($F3653," ",$G3653),AllocFactorMatrix,(T$4+1),FALSE)*$E3654</f>
        <v>-150.82067021976115</v>
      </c>
      <c r="U3653" s="22">
        <f ca="1">VLOOKUP(CONCATENATE($F3653," ",$G3653),AllocFactorMatrix,(U$4+1),FALSE)*$E3654</f>
        <v>-273.12724179567414</v>
      </c>
      <c r="V3653" s="22">
        <f ca="1">VLOOKUP(CONCATENATE($F3653," ",$G3653),AllocFactorMatrix,(V$4+1),FALSE)*$E3654</f>
        <v>-52.945354978648176</v>
      </c>
      <c r="W3653" s="22">
        <f t="shared" ca="1" si="1793"/>
        <v>-482.96312291520229</v>
      </c>
      <c r="X3653" s="22">
        <f ca="1">VLOOKUP(CONCATENATE($F3653," ",$G3653),AllocFactorMatrix,(X$4+1),FALSE)*$E3654</f>
        <v>-209.22954015572992</v>
      </c>
      <c r="Y3653" s="22">
        <f ca="1">VLOOKUP(CONCATENATE($F3653," ",$G3653),AllocFactorMatrix,(Y$4+1),FALSE)*$E3654</f>
        <v>-2.4423486263433074</v>
      </c>
      <c r="Z3653" s="22">
        <f t="shared" ca="1" si="1791"/>
        <v>-211.67188878207324</v>
      </c>
      <c r="AA3653" s="22">
        <f ca="1">VLOOKUP(CONCATENATE($F3653," ",$G3653),AllocFactorMatrix,(AA$4+1),FALSE)*$E3654</f>
        <v>-14.968444543853998</v>
      </c>
      <c r="AB3653" s="22">
        <f ca="1">VLOOKUP(CONCATENATE($F3653," ",$G3653),AllocFactorMatrix,(AB$4+1),FALSE)*$E3654</f>
        <v>-10147.640930194371</v>
      </c>
      <c r="AC3653" s="22">
        <f ca="1">VLOOKUP(CONCATENATE($F3653," ",$G3653),AllocFactorMatrix,(AC$4+1),FALSE)*$E3654</f>
        <v>-1354.6506183078636</v>
      </c>
    </row>
    <row r="3654" spans="4:29" collapsed="1">
      <c r="D3654" s="17" t="s">
        <v>245</v>
      </c>
      <c r="E3654" s="19">
        <v>-735730</v>
      </c>
      <c r="F3654" s="42" t="s">
        <v>73</v>
      </c>
      <c r="G3654" s="17" t="str">
        <f>$G$15</f>
        <v>TOTAL</v>
      </c>
      <c r="H3654" s="21">
        <f t="shared" ca="1" si="1781"/>
        <v>-735729.99999999988</v>
      </c>
      <c r="I3654" s="22">
        <f ca="1">VLOOKUP(CONCATENATE($F3654," ",$G3654),AllocFactorMatrix,(I$4+1),FALSE)*$E3654</f>
        <v>-429651.27035158809</v>
      </c>
      <c r="J3654" s="22">
        <f ca="1">VLOOKUP(CONCATENATE($F3654," ",$G3654),AllocFactorMatrix,(J$4+1),FALSE)*$E3654</f>
        <v>-105951.04139087572</v>
      </c>
      <c r="K3654" s="22">
        <f ca="1">VLOOKUP(CONCATENATE($F3654," ",$G3654),AllocFactorMatrix,(K$4+1),FALSE)*$E3654</f>
        <v>-1240.1686828734146</v>
      </c>
      <c r="L3654" s="22">
        <f ca="1">VLOOKUP(CONCATENATE($F3654," ",$G3654),AllocFactorMatrix,(L$4+1),FALSE)*$E3654</f>
        <v>-64.857973422534727</v>
      </c>
      <c r="M3654" s="22">
        <f t="shared" ca="1" si="1790"/>
        <v>-107256.06804717166</v>
      </c>
      <c r="N3654" s="22">
        <f ca="1">VLOOKUP(CONCATENATE($F3654," ",$G3654),AllocFactorMatrix,(N$4+1),FALSE)*$E3654</f>
        <v>-32020.438395218989</v>
      </c>
      <c r="O3654" s="22">
        <f ca="1">VLOOKUP(CONCATENATE($F3654," ",$G3654),AllocFactorMatrix,(O$4+1),FALSE)*$E3654</f>
        <v>-8422.4263283742312</v>
      </c>
      <c r="P3654" s="22">
        <f ca="1">VLOOKUP(CONCATENATE($F3654," ",$G3654),AllocFactorMatrix,(P$4+1),FALSE)*$E3654</f>
        <v>-1193.993069080849</v>
      </c>
      <c r="Q3654" s="22">
        <f ca="1">VLOOKUP(CONCATENATE($F3654," ",$G3654),AllocFactorMatrix,(Q$4+1),FALSE)*$E3654</f>
        <v>0</v>
      </c>
      <c r="R3654" s="22">
        <f t="shared" ca="1" si="1792"/>
        <v>-41636.857792674069</v>
      </c>
      <c r="S3654" s="22">
        <f ca="1">VLOOKUP(CONCATENATE($F3654," ",$G3654),AllocFactorMatrix,(S$4+1),FALSE)*$E3654</f>
        <v>-1349.4710420243366</v>
      </c>
      <c r="T3654" s="22">
        <f ca="1">VLOOKUP(CONCATENATE($F3654," ",$G3654),AllocFactorMatrix,(T$4+1),FALSE)*$E3654</f>
        <v>-23854.678321009666</v>
      </c>
      <c r="U3654" s="22">
        <f ca="1">VLOOKUP(CONCATENATE($F3654," ",$G3654),AllocFactorMatrix,(U$4+1),FALSE)*$E3654</f>
        <v>-98831.783971821234</v>
      </c>
      <c r="V3654" s="22">
        <f ca="1">VLOOKUP(CONCATENATE($F3654," ",$G3654),AllocFactorMatrix,(V$4+1),FALSE)*$E3654</f>
        <v>-11008.549853132698</v>
      </c>
      <c r="W3654" s="22">
        <f t="shared" ca="1" si="1793"/>
        <v>-135044.48318798793</v>
      </c>
      <c r="X3654" s="22">
        <f ca="1">VLOOKUP(CONCATENATE($F3654," ",$G3654),AllocFactorMatrix,(X$4+1),FALSE)*$E3654</f>
        <v>-9006.4057979916306</v>
      </c>
      <c r="Y3654" s="22">
        <f ca="1">VLOOKUP(CONCATENATE($F3654," ",$G3654),AllocFactorMatrix,(Y$4+1),FALSE)*$E3654</f>
        <v>-161.04918674095939</v>
      </c>
      <c r="Z3654" s="22">
        <f t="shared" ca="1" si="1791"/>
        <v>-9167.4549847325907</v>
      </c>
      <c r="AA3654" s="22">
        <f ca="1">VLOOKUP(CONCATENATE($F3654," ",$G3654),AllocFactorMatrix,(AA$4+1),FALSE)*$E3654</f>
        <v>-142.96434885969705</v>
      </c>
      <c r="AB3654" s="22">
        <f ca="1">VLOOKUP(CONCATENATE($F3654," ",$G3654),AllocFactorMatrix,(AB$4+1),FALSE)*$E3654</f>
        <v>-11222.229848509454</v>
      </c>
      <c r="AC3654" s="22">
        <f ca="1">VLOOKUP(CONCATENATE($F3654," ",$G3654),AllocFactorMatrix,(AC$4+1),FALSE)*$E3654</f>
        <v>-1608.6714384763727</v>
      </c>
    </row>
    <row r="3655" spans="4:29" hidden="1" outlineLevel="1">
      <c r="F3655" s="42" t="str">
        <f>F3662</f>
        <v>RB_GUP</v>
      </c>
      <c r="G3655" s="17" t="str">
        <f>$G$8</f>
        <v>PRODUCTION</v>
      </c>
      <c r="H3655" s="21">
        <f t="shared" ca="1" si="1781"/>
        <v>2240088.6267438335</v>
      </c>
      <c r="I3655" s="22">
        <f ca="1">VLOOKUP(CONCATENATE($F3655," ",$G3655),AllocFactorMatrix,(I$4+1),FALSE)*$E3662</f>
        <v>1110655.1393347206</v>
      </c>
      <c r="J3655" s="22">
        <f ca="1">VLOOKUP(CONCATENATE($F3655," ",$G3655),AllocFactorMatrix,(J$4+1),FALSE)*$E3662</f>
        <v>277739.16648351663</v>
      </c>
      <c r="K3655" s="22">
        <f ca="1">VLOOKUP(CONCATENATE($F3655," ",$G3655),AllocFactorMatrix,(K$4+1),FALSE)*$E3662</f>
        <v>3520.0211446786393</v>
      </c>
      <c r="L3655" s="22">
        <f ca="1">VLOOKUP(CONCATENATE($F3655," ",$G3655),AllocFactorMatrix,(L$4+1),FALSE)*$E3662</f>
        <v>176.17355935551521</v>
      </c>
      <c r="M3655" s="22">
        <f t="shared" ref="M3655:M3662" ca="1" si="1794">SUBTOTAL(9,J3655:L3655)</f>
        <v>281435.36118755076</v>
      </c>
      <c r="N3655" s="22">
        <f ca="1">VLOOKUP(CONCATENATE($F3655," ",$G3655),AllocFactorMatrix,(N$4+1),FALSE)*$E3662</f>
        <v>124607.04713145597</v>
      </c>
      <c r="O3655" s="22">
        <f ca="1">VLOOKUP(CONCATENATE($F3655," ",$G3655),AllocFactorMatrix,(O$4+1),FALSE)*$E3662</f>
        <v>34151.905856351157</v>
      </c>
      <c r="P3655" s="22">
        <f ca="1">VLOOKUP(CONCATENATE($F3655," ",$G3655),AllocFactorMatrix,(P$4+1),FALSE)*$E3662</f>
        <v>5434.6203503358429</v>
      </c>
      <c r="Q3655" s="22">
        <f ca="1">VLOOKUP(CONCATENATE($F3655," ",$G3655),AllocFactorMatrix,(Q$4+1),FALSE)*$E3662</f>
        <v>0</v>
      </c>
      <c r="R3655" s="22">
        <f ca="1">SUBTOTAL(9,N3655:Q3655)</f>
        <v>164193.57333814297</v>
      </c>
      <c r="S3655" s="22">
        <f ca="1">VLOOKUP(CONCATENATE($F3655," ",$G3655),AllocFactorMatrix,(S$4+1),FALSE)*$E3662</f>
        <v>5386.443882852659</v>
      </c>
      <c r="T3655" s="22">
        <f ca="1">VLOOKUP(CONCATENATE($F3655," ",$G3655),AllocFactorMatrix,(T$4+1),FALSE)*$E3662</f>
        <v>98024.090439595748</v>
      </c>
      <c r="U3655" s="22">
        <f ca="1">VLOOKUP(CONCATENATE($F3655," ",$G3655),AllocFactorMatrix,(U$4+1),FALSE)*$E3662</f>
        <v>477626.48561399366</v>
      </c>
      <c r="V3655" s="22">
        <f ca="1">VLOOKUP(CONCATENATE($F3655," ",$G3655),AllocFactorMatrix,(V$4+1),FALSE)*$E3662</f>
        <v>60859.377833814673</v>
      </c>
      <c r="W3655" s="22">
        <f ca="1">SUBTOTAL(9,S3655:V3655)</f>
        <v>641896.39777025674</v>
      </c>
      <c r="X3655" s="22">
        <f ca="1">VLOOKUP(CONCATENATE($F3655," ",$G3655),AllocFactorMatrix,(X$4+1),FALSE)*$E3662</f>
        <v>34849.934585735275</v>
      </c>
      <c r="Y3655" s="22">
        <f ca="1">VLOOKUP(CONCATENATE($F3655," ",$G3655),AllocFactorMatrix,(Y$4+1),FALSE)*$E3662</f>
        <v>655.09480053709694</v>
      </c>
      <c r="Z3655" s="22">
        <f t="shared" ref="Z3655:Z3662" ca="1" si="1795">SUBTOTAL(9,X3655:Y3655)</f>
        <v>35505.02938627237</v>
      </c>
      <c r="AA3655" s="22">
        <f ca="1">VLOOKUP(CONCATENATE($F3655," ",$G3655),AllocFactorMatrix,(AA$4+1),FALSE)*$E3662</f>
        <v>506.80630224539442</v>
      </c>
      <c r="AB3655" s="22">
        <f ca="1">VLOOKUP(CONCATENATE($F3655," ",$G3655),AllocFactorMatrix,(AB$4+1),FALSE)*$E3662</f>
        <v>4762.613044175755</v>
      </c>
      <c r="AC3655" s="22">
        <f ca="1">VLOOKUP(CONCATENATE($F3655," ",$G3655),AllocFactorMatrix,(AC$4+1),FALSE)*$E3662</f>
        <v>1133.7063804694201</v>
      </c>
    </row>
    <row r="3656" spans="4:29" hidden="1" outlineLevel="1">
      <c r="F3656" s="42" t="str">
        <f>F3662</f>
        <v>RB_GUP</v>
      </c>
      <c r="G3656" s="17" t="str">
        <f>$G$9</f>
        <v>BULKTRAN</v>
      </c>
      <c r="H3656" s="21">
        <f t="shared" ca="1" si="1781"/>
        <v>1435796.9444092552</v>
      </c>
      <c r="I3656" s="22">
        <f ca="1">VLOOKUP(CONCATENATE($F3656," ",$G3656),AllocFactorMatrix,(I$4+1),FALSE)*$E3662</f>
        <v>711880.43022531143</v>
      </c>
      <c r="J3656" s="22">
        <f ca="1">VLOOKUP(CONCATENATE($F3656," ",$G3656),AllocFactorMatrix,(J$4+1),FALSE)*$E3662</f>
        <v>178018.42383328557</v>
      </c>
      <c r="K3656" s="22">
        <f ca="1">VLOOKUP(CONCATENATE($F3656," ",$G3656),AllocFactorMatrix,(K$4+1),FALSE)*$E3662</f>
        <v>2256.1766277667516</v>
      </c>
      <c r="L3656" s="22">
        <f ca="1">VLOOKUP(CONCATENATE($F3656," ",$G3656),AllocFactorMatrix,(L$4+1),FALSE)*$E3662</f>
        <v>112.91939755795984</v>
      </c>
      <c r="M3656" s="22">
        <f t="shared" ca="1" si="1794"/>
        <v>180387.51985861029</v>
      </c>
      <c r="N3656" s="22">
        <f ca="1">VLOOKUP(CONCATENATE($F3656," ",$G3656),AllocFactorMatrix,(N$4+1),FALSE)*$E3662</f>
        <v>79867.562107695077</v>
      </c>
      <c r="O3656" s="22">
        <f ca="1">VLOOKUP(CONCATENATE($F3656," ",$G3656),AllocFactorMatrix,(O$4+1),FALSE)*$E3662</f>
        <v>21889.849128683141</v>
      </c>
      <c r="P3656" s="22">
        <f ca="1">VLOOKUP(CONCATENATE($F3656," ",$G3656),AllocFactorMatrix,(P$4+1),FALSE)*$E3662</f>
        <v>3483.3493638950008</v>
      </c>
      <c r="Q3656" s="22">
        <f ca="1">VLOOKUP(CONCATENATE($F3656," ",$G3656),AllocFactorMatrix,(Q$4+1),FALSE)*$E3662</f>
        <v>0</v>
      </c>
      <c r="R3656" s="22">
        <f t="shared" ref="R3656:R3662" ca="1" si="1796">SUBTOTAL(9,N3656:Q3656)</f>
        <v>105240.76060027322</v>
      </c>
      <c r="S3656" s="22">
        <f ca="1">VLOOKUP(CONCATENATE($F3656," ",$G3656),AllocFactorMatrix,(S$4+1),FALSE)*$E3662</f>
        <v>3452.4703959921389</v>
      </c>
      <c r="T3656" s="22">
        <f ca="1">VLOOKUP(CONCATENATE($F3656," ",$G3656),AllocFactorMatrix,(T$4+1),FALSE)*$E3662</f>
        <v>62829.071962322283</v>
      </c>
      <c r="U3656" s="22">
        <f ca="1">VLOOKUP(CONCATENATE($F3656," ",$G3656),AllocFactorMatrix,(U$4+1),FALSE)*$E3662</f>
        <v>306137.28422448027</v>
      </c>
      <c r="V3656" s="22">
        <f ca="1">VLOOKUP(CONCATENATE($F3656," ",$G3656),AllocFactorMatrix,(V$4+1),FALSE)*$E3662</f>
        <v>39008.148021114896</v>
      </c>
      <c r="W3656" s="22">
        <f t="shared" ref="W3656:W3662" ca="1" si="1797">SUBTOTAL(9,S3656:V3656)</f>
        <v>411426.97460390953</v>
      </c>
      <c r="X3656" s="22">
        <f ca="1">VLOOKUP(CONCATENATE($F3656," ",$G3656),AllocFactorMatrix,(X$4+1),FALSE)*$E3662</f>
        <v>22337.254425417501</v>
      </c>
      <c r="Y3656" s="22">
        <f ca="1">VLOOKUP(CONCATENATE($F3656," ",$G3656),AllocFactorMatrix,(Y$4+1),FALSE)*$E3662</f>
        <v>419.8865623797995</v>
      </c>
      <c r="Z3656" s="22">
        <f t="shared" ca="1" si="1795"/>
        <v>22757.140987797302</v>
      </c>
      <c r="AA3656" s="22">
        <f ca="1">VLOOKUP(CONCATENATE($F3656," ",$G3656),AllocFactorMatrix,(AA$4+1),FALSE)*$E3662</f>
        <v>324.84024582055258</v>
      </c>
      <c r="AB3656" s="22">
        <f ca="1">VLOOKUP(CONCATENATE($F3656," ",$G3656),AllocFactorMatrix,(AB$4+1),FALSE)*$E3662</f>
        <v>3052.6226393868419</v>
      </c>
      <c r="AC3656" s="22">
        <f ca="1">VLOOKUP(CONCATENATE($F3656," ",$G3656),AllocFactorMatrix,(AC$4+1),FALSE)*$E3662</f>
        <v>726.65524814586479</v>
      </c>
    </row>
    <row r="3657" spans="4:29" hidden="1" outlineLevel="1">
      <c r="F3657" s="42" t="str">
        <f>F3662</f>
        <v>RB_GUP</v>
      </c>
      <c r="G3657" s="17" t="str">
        <f>$G$10</f>
        <v>SUBTRAN</v>
      </c>
      <c r="H3657" s="21">
        <f t="shared" ca="1" si="1781"/>
        <v>454875.42011757393</v>
      </c>
      <c r="I3657" s="22">
        <f ca="1">VLOOKUP(CONCATENATE($F3657," ",$G3657),AllocFactorMatrix,(I$4+1),FALSE)*$E3662</f>
        <v>219505.69651615043</v>
      </c>
      <c r="J3657" s="22">
        <f ca="1">VLOOKUP(CONCATENATE($F3657," ",$G3657),AllocFactorMatrix,(J$4+1),FALSE)*$E3662</f>
        <v>54765.228091979952</v>
      </c>
      <c r="K3657" s="22">
        <f ca="1">VLOOKUP(CONCATENATE($F3657," ",$G3657),AllocFactorMatrix,(K$4+1),FALSE)*$E3662</f>
        <v>695.55082730638003</v>
      </c>
      <c r="L3657" s="22">
        <f ca="1">VLOOKUP(CONCATENATE($F3657," ",$G3657),AllocFactorMatrix,(L$4+1),FALSE)*$E3662</f>
        <v>44.841068774858563</v>
      </c>
      <c r="M3657" s="22">
        <f t="shared" ca="1" si="1794"/>
        <v>55505.619988061197</v>
      </c>
      <c r="N3657" s="22">
        <f ca="1">VLOOKUP(CONCATENATE($F3657," ",$G3657),AllocFactorMatrix,(N$4+1),FALSE)*$E3662</f>
        <v>24320.267469872877</v>
      </c>
      <c r="O3657" s="22">
        <f ca="1">VLOOKUP(CONCATENATE($F3657," ",$G3657),AllocFactorMatrix,(O$4+1),FALSE)*$E3662</f>
        <v>6676.54303446215</v>
      </c>
      <c r="P3657" s="22">
        <f ca="1">VLOOKUP(CONCATENATE($F3657," ",$G3657),AllocFactorMatrix,(P$4+1),FALSE)*$E3662</f>
        <v>1342.0345881071996</v>
      </c>
      <c r="Q3657" s="22">
        <f ca="1">VLOOKUP(CONCATENATE($F3657," ",$G3657),AllocFactorMatrix,(Q$4+1),FALSE)*$E3662</f>
        <v>0</v>
      </c>
      <c r="R3657" s="22">
        <f t="shared" ca="1" si="1796"/>
        <v>32338.845092442225</v>
      </c>
      <c r="S3657" s="22">
        <f ca="1">VLOOKUP(CONCATENATE($F3657," ",$G3657),AllocFactorMatrix,(S$4+1),FALSE)*$E3662</f>
        <v>1030.6188230873347</v>
      </c>
      <c r="T3657" s="22">
        <f ca="1">VLOOKUP(CONCATENATE($F3657," ",$G3657),AllocFactorMatrix,(T$4+1),FALSE)*$E3662</f>
        <v>19308.798204706378</v>
      </c>
      <c r="U3657" s="22">
        <f ca="1">VLOOKUP(CONCATENATE($F3657," ",$G3657),AllocFactorMatrix,(U$4+1),FALSE)*$E3662</f>
        <v>119993.05027627845</v>
      </c>
      <c r="V3657" s="22">
        <f ca="1">VLOOKUP(CONCATENATE($F3657," ",$G3657),AllocFactorMatrix,(V$4+1),FALSE)*$E3662</f>
        <v>0</v>
      </c>
      <c r="W3657" s="22">
        <f t="shared" ca="1" si="1797"/>
        <v>140332.46730407217</v>
      </c>
      <c r="X3657" s="22">
        <f ca="1">VLOOKUP(CONCATENATE($F3657," ",$G3657),AllocFactorMatrix,(X$4+1),FALSE)*$E3662</f>
        <v>6821.5097453039607</v>
      </c>
      <c r="Y3657" s="22">
        <f ca="1">VLOOKUP(CONCATENATE($F3657," ",$G3657),AllocFactorMatrix,(Y$4+1),FALSE)*$E3662</f>
        <v>130.8490086089615</v>
      </c>
      <c r="Z3657" s="22">
        <f t="shared" ca="1" si="1795"/>
        <v>6952.3587539129221</v>
      </c>
      <c r="AA3657" s="22">
        <f ca="1">VLOOKUP(CONCATENATE($F3657," ",$G3657),AllocFactorMatrix,(AA$4+1),FALSE)*$E3662</f>
        <v>99.524898068644362</v>
      </c>
      <c r="AB3657" s="22">
        <f ca="1">VLOOKUP(CONCATENATE($F3657," ",$G3657),AllocFactorMatrix,(AB$4+1),FALSE)*$E3662</f>
        <v>113.87163260132954</v>
      </c>
      <c r="AC3657" s="22">
        <f ca="1">VLOOKUP(CONCATENATE($F3657," ",$G3657),AllocFactorMatrix,(AC$4+1),FALSE)*$E3662</f>
        <v>27.035932264966789</v>
      </c>
    </row>
    <row r="3658" spans="4:29" hidden="1" outlineLevel="1">
      <c r="F3658" s="42" t="str">
        <f>F3662</f>
        <v>RB_GUP</v>
      </c>
      <c r="G3658" s="17" t="str">
        <f>$G$11</f>
        <v>DISTPRI</v>
      </c>
      <c r="H3658" s="21">
        <f t="shared" ca="1" si="1781"/>
        <v>674326.66250129289</v>
      </c>
      <c r="I3658" s="22">
        <f ca="1">VLOOKUP(CONCATENATE($F3658," ",$G3658),AllocFactorMatrix,(I$4+1),FALSE)*$E3662</f>
        <v>446013.05195178877</v>
      </c>
      <c r="J3658" s="22">
        <f ca="1">VLOOKUP(CONCATENATE($F3658," ",$G3658),AllocFactorMatrix,(J$4+1),FALSE)*$E3662</f>
        <v>110681.96538157309</v>
      </c>
      <c r="K3658" s="22">
        <f ca="1">VLOOKUP(CONCATENATE($F3658," ",$G3658),AllocFactorMatrix,(K$4+1),FALSE)*$E3662</f>
        <v>1405.2075017715786</v>
      </c>
      <c r="L3658" s="22">
        <f ca="1">VLOOKUP(CONCATENATE($F3658," ",$G3658),AllocFactorMatrix,(L$4+1),FALSE)*$E3662</f>
        <v>0</v>
      </c>
      <c r="M3658" s="22">
        <f t="shared" ca="1" si="1794"/>
        <v>112087.17288334467</v>
      </c>
      <c r="N3658" s="22">
        <f ca="1">VLOOKUP(CONCATENATE($F3658," ",$G3658),AllocFactorMatrix,(N$4+1),FALSE)*$E3662</f>
        <v>48311.945065272324</v>
      </c>
      <c r="O3658" s="22">
        <f ca="1">VLOOKUP(CONCATENATE($F3658," ",$G3658),AllocFactorMatrix,(O$4+1),FALSE)*$E3662</f>
        <v>13285.436687600726</v>
      </c>
      <c r="P3658" s="22">
        <f ca="1">VLOOKUP(CONCATENATE($F3658," ",$G3658),AllocFactorMatrix,(P$4+1),FALSE)*$E3662</f>
        <v>0</v>
      </c>
      <c r="Q3658" s="22">
        <f ca="1">VLOOKUP(CONCATENATE($F3658," ",$G3658),AllocFactorMatrix,(Q$4+1),FALSE)*$E3662</f>
        <v>0</v>
      </c>
      <c r="R3658" s="22">
        <f t="shared" ca="1" si="1796"/>
        <v>61597.381752873051</v>
      </c>
      <c r="S3658" s="22">
        <f ca="1">VLOOKUP(CONCATENATE($F3658," ",$G3658),AllocFactorMatrix,(S$4+1),FALSE)*$E3662</f>
        <v>2070.1486610877496</v>
      </c>
      <c r="T3658" s="22">
        <f ca="1">VLOOKUP(CONCATENATE($F3658," ",$G3658),AllocFactorMatrix,(T$4+1),FALSE)*$E3662</f>
        <v>38235.154333048624</v>
      </c>
      <c r="U3658" s="22">
        <f ca="1">VLOOKUP(CONCATENATE($F3658," ",$G3658),AllocFactorMatrix,(U$4+1),FALSE)*$E3662</f>
        <v>0</v>
      </c>
      <c r="V3658" s="22">
        <f ca="1">VLOOKUP(CONCATENATE($F3658," ",$G3658),AllocFactorMatrix,(V$4+1),FALSE)*$E3662</f>
        <v>0</v>
      </c>
      <c r="W3658" s="22">
        <f t="shared" ca="1" si="1797"/>
        <v>40305.302994136371</v>
      </c>
      <c r="X3658" s="22">
        <f ca="1">VLOOKUP(CONCATENATE($F3658," ",$G3658),AllocFactorMatrix,(X$4+1),FALSE)*$E3662</f>
        <v>13579.784884207109</v>
      </c>
      <c r="Y3658" s="22">
        <f ca="1">VLOOKUP(CONCATENATE($F3658," ",$G3658),AllocFactorMatrix,(Y$4+1),FALSE)*$E3662</f>
        <v>260.81249459194083</v>
      </c>
      <c r="Z3658" s="22">
        <f t="shared" ca="1" si="1795"/>
        <v>13840.59737879905</v>
      </c>
      <c r="AA3658" s="22">
        <f ca="1">VLOOKUP(CONCATENATE($F3658," ",$G3658),AllocFactorMatrix,(AA$4+1),FALSE)*$E3662</f>
        <v>199.32676551053538</v>
      </c>
      <c r="AB3658" s="22">
        <f ca="1">VLOOKUP(CONCATENATE($F3658," ",$G3658),AllocFactorMatrix,(AB$4+1),FALSE)*$E3662</f>
        <v>229.3707307124221</v>
      </c>
      <c r="AC3658" s="22">
        <f ca="1">VLOOKUP(CONCATENATE($F3658," ",$G3658),AllocFactorMatrix,(AC$4+1),FALSE)*$E3662</f>
        <v>54.458044128103552</v>
      </c>
    </row>
    <row r="3659" spans="4:29" hidden="1" outlineLevel="1">
      <c r="F3659" s="42" t="str">
        <f>F3662</f>
        <v>RB_GUP</v>
      </c>
      <c r="G3659" s="17" t="str">
        <f>$G$12</f>
        <v>DISTSEC</v>
      </c>
      <c r="H3659" s="21">
        <f t="shared" ca="1" si="1781"/>
        <v>223644.07948020962</v>
      </c>
      <c r="I3659" s="22">
        <f ca="1">VLOOKUP(CONCATENATE($F3659," ",$G3659),AllocFactorMatrix,(I$4+1),FALSE)*$E3662</f>
        <v>170054.13600283224</v>
      </c>
      <c r="J3659" s="22">
        <f ca="1">VLOOKUP(CONCATENATE($F3659," ",$G3659),AllocFactorMatrix,(J$4+1),FALSE)*$E3662</f>
        <v>34324.216721652832</v>
      </c>
      <c r="K3659" s="22">
        <f ca="1">VLOOKUP(CONCATENATE($F3659," ",$G3659),AllocFactorMatrix,(K$4+1),FALSE)*$E3662</f>
        <v>0</v>
      </c>
      <c r="L3659" s="22">
        <f ca="1">VLOOKUP(CONCATENATE($F3659," ",$G3659),AllocFactorMatrix,(L$4+1),FALSE)*$E3662</f>
        <v>0</v>
      </c>
      <c r="M3659" s="22">
        <f t="shared" ca="1" si="1794"/>
        <v>34324.216721652832</v>
      </c>
      <c r="N3659" s="22">
        <f ca="1">VLOOKUP(CONCATENATE($F3659," ",$G3659),AllocFactorMatrix,(N$4+1),FALSE)*$E3662</f>
        <v>13146.871815124079</v>
      </c>
      <c r="O3659" s="22">
        <f ca="1">VLOOKUP(CONCATENATE($F3659," ",$G3659),AllocFactorMatrix,(O$4+1),FALSE)*$E3662</f>
        <v>0</v>
      </c>
      <c r="P3659" s="22">
        <f ca="1">VLOOKUP(CONCATENATE($F3659," ",$G3659),AllocFactorMatrix,(P$4+1),FALSE)*$E3662</f>
        <v>0</v>
      </c>
      <c r="Q3659" s="22">
        <f ca="1">VLOOKUP(CONCATENATE($F3659," ",$G3659),AllocFactorMatrix,(Q$4+1),FALSE)*$E3662</f>
        <v>0</v>
      </c>
      <c r="R3659" s="22">
        <f t="shared" ca="1" si="1796"/>
        <v>13146.871815124079</v>
      </c>
      <c r="S3659" s="22">
        <f ca="1">VLOOKUP(CONCATENATE($F3659," ",$G3659),AllocFactorMatrix,(S$4+1),FALSE)*$E3662</f>
        <v>461.74572398611866</v>
      </c>
      <c r="T3659" s="22">
        <f ca="1">VLOOKUP(CONCATENATE($F3659," ",$G3659),AllocFactorMatrix,(T$4+1),FALSE)*$E3662</f>
        <v>0</v>
      </c>
      <c r="U3659" s="22">
        <f ca="1">VLOOKUP(CONCATENATE($F3659," ",$G3659),AllocFactorMatrix,(U$4+1),FALSE)*$E3662</f>
        <v>0</v>
      </c>
      <c r="V3659" s="22">
        <f ca="1">VLOOKUP(CONCATENATE($F3659," ",$G3659),AllocFactorMatrix,(V$4+1),FALSE)*$E3662</f>
        <v>0</v>
      </c>
      <c r="W3659" s="22">
        <f t="shared" ca="1" si="1797"/>
        <v>461.74572398611866</v>
      </c>
      <c r="X3659" s="22">
        <f ca="1">VLOOKUP(CONCATENATE($F3659," ",$G3659),AllocFactorMatrix,(X$4+1),FALSE)*$E3662</f>
        <v>3813.4800367239163</v>
      </c>
      <c r="Y3659" s="22">
        <f ca="1">VLOOKUP(CONCATENATE($F3659," ",$G3659),AllocFactorMatrix,(Y$4+1),FALSE)*$E3662</f>
        <v>0</v>
      </c>
      <c r="Z3659" s="22">
        <f t="shared" ca="1" si="1795"/>
        <v>3813.4800367239163</v>
      </c>
      <c r="AA3659" s="22">
        <f ca="1">VLOOKUP(CONCATENATE($F3659," ",$G3659),AllocFactorMatrix,(AA$4+1),FALSE)*$E3662</f>
        <v>49.086207700076002</v>
      </c>
      <c r="AB3659" s="22">
        <f ca="1">VLOOKUP(CONCATENATE($F3659," ",$G3659),AllocFactorMatrix,(AB$4+1),FALSE)*$E3662</f>
        <v>1461.4579913684117</v>
      </c>
      <c r="AC3659" s="22">
        <f ca="1">VLOOKUP(CONCATENATE($F3659," ",$G3659),AllocFactorMatrix,(AC$4+1),FALSE)*$E3662</f>
        <v>333.08498082194427</v>
      </c>
    </row>
    <row r="3660" spans="4:29" hidden="1" outlineLevel="1">
      <c r="F3660" s="42" t="str">
        <f>F3662</f>
        <v>RB_GUP</v>
      </c>
      <c r="G3660" s="17" t="str">
        <f>$G$13</f>
        <v>ENERGY</v>
      </c>
      <c r="H3660" s="21">
        <f t="shared" ca="1" si="1781"/>
        <v>67142.444169495211</v>
      </c>
      <c r="I3660" s="22">
        <f ca="1">VLOOKUP(CONCATENATE($F3660," ",$G3660),AllocFactorMatrix,(I$4+1),FALSE)*$E3662</f>
        <v>24669.385739404679</v>
      </c>
      <c r="J3660" s="22">
        <f ca="1">VLOOKUP(CONCATENATE($F3660," ",$G3660),AllocFactorMatrix,(J$4+1),FALSE)*$E3662</f>
        <v>7792.7731536402744</v>
      </c>
      <c r="K3660" s="22">
        <f ca="1">VLOOKUP(CONCATENATE($F3660," ",$G3660),AllocFactorMatrix,(K$4+1),FALSE)*$E3662</f>
        <v>97.320500339341109</v>
      </c>
      <c r="L3660" s="22">
        <f ca="1">VLOOKUP(CONCATENATE($F3660," ",$G3660),AllocFactorMatrix,(L$4+1),FALSE)*$E3662</f>
        <v>4.9300355497354582</v>
      </c>
      <c r="M3660" s="22">
        <f t="shared" ca="1" si="1794"/>
        <v>7895.023689529351</v>
      </c>
      <c r="N3660" s="22">
        <f ca="1">VLOOKUP(CONCATENATE($F3660," ",$G3660),AllocFactorMatrix,(N$4+1),FALSE)*$E3662</f>
        <v>3948.164428213704</v>
      </c>
      <c r="O3660" s="22">
        <f ca="1">VLOOKUP(CONCATENATE($F3660," ",$G3660),AllocFactorMatrix,(O$4+1),FALSE)*$E3662</f>
        <v>1065.1108488224056</v>
      </c>
      <c r="P3660" s="22">
        <f ca="1">VLOOKUP(CONCATENATE($F3660," ",$G3660),AllocFactorMatrix,(P$4+1),FALSE)*$E3662</f>
        <v>165.97458313434811</v>
      </c>
      <c r="Q3660" s="22">
        <f ca="1">VLOOKUP(CONCATENATE($F3660," ",$G3660),AllocFactorMatrix,(Q$4+1),FALSE)*$E3662</f>
        <v>0</v>
      </c>
      <c r="R3660" s="22">
        <f t="shared" ca="1" si="1796"/>
        <v>5179.2498601704574</v>
      </c>
      <c r="S3660" s="22">
        <f ca="1">VLOOKUP(CONCATENATE($F3660," ",$G3660),AllocFactorMatrix,(S$4+1),FALSE)*$E3662</f>
        <v>198.83680033886989</v>
      </c>
      <c r="T3660" s="22">
        <f ca="1">VLOOKUP(CONCATENATE($F3660," ",$G3660),AllocFactorMatrix,(T$4+1),FALSE)*$E3662</f>
        <v>3930.2688077806142</v>
      </c>
      <c r="U3660" s="22">
        <f ca="1">VLOOKUP(CONCATENATE($F3660," ",$G3660),AllocFactorMatrix,(U$4+1),FALSE)*$E3662</f>
        <v>20661.838622836909</v>
      </c>
      <c r="V3660" s="22">
        <f ca="1">VLOOKUP(CONCATENATE($F3660," ",$G3660),AllocFactorMatrix,(V$4+1),FALSE)*$E3662</f>
        <v>2889.2035065993541</v>
      </c>
      <c r="W3660" s="22">
        <f t="shared" ca="1" si="1797"/>
        <v>27680.147737555748</v>
      </c>
      <c r="X3660" s="22">
        <f ca="1">VLOOKUP(CONCATENATE($F3660," ",$G3660),AllocFactorMatrix,(X$4+1),FALSE)*$E3662</f>
        <v>1110.0565424389467</v>
      </c>
      <c r="Y3660" s="22">
        <f ca="1">VLOOKUP(CONCATENATE($F3660," ",$G3660),AllocFactorMatrix,(Y$4+1),FALSE)*$E3662</f>
        <v>20.990239091277768</v>
      </c>
      <c r="Z3660" s="22">
        <f t="shared" ca="1" si="1795"/>
        <v>1131.0467815302245</v>
      </c>
      <c r="AA3660" s="22">
        <f ca="1">VLOOKUP(CONCATENATE($F3660," ",$G3660),AllocFactorMatrix,(AA$4+1),FALSE)*$E3662</f>
        <v>20.93724072233077</v>
      </c>
      <c r="AB3660" s="22">
        <f ca="1">VLOOKUP(CONCATENATE($F3660," ",$G3660),AllocFactorMatrix,(AB$4+1),FALSE)*$E3662</f>
        <v>459.03702734978327</v>
      </c>
      <c r="AC3660" s="22">
        <f ca="1">VLOOKUP(CONCATENATE($F3660," ",$G3660),AllocFactorMatrix,(AC$4+1),FALSE)*$E3662</f>
        <v>107.61609323265465</v>
      </c>
    </row>
    <row r="3661" spans="4:29" hidden="1" outlineLevel="1">
      <c r="F3661" s="42" t="str">
        <f>F3662</f>
        <v>RB_GUP</v>
      </c>
      <c r="G3661" s="17" t="str">
        <f>$G$14</f>
        <v>CUSTOMER</v>
      </c>
      <c r="H3661" s="21">
        <f t="shared" ca="1" si="1781"/>
        <v>1804813.8225783389</v>
      </c>
      <c r="I3661" s="22">
        <f ca="1">VLOOKUP(CONCATENATE($F3661," ",$G3661),AllocFactorMatrix,(I$4+1),FALSE)*$E3662</f>
        <v>1347082.7959248978</v>
      </c>
      <c r="J3661" s="22">
        <f ca="1">VLOOKUP(CONCATENATE($F3661," ",$G3661),AllocFactorMatrix,(J$4+1),FALSE)*$E3662</f>
        <v>330432.83728336747</v>
      </c>
      <c r="K3661" s="22">
        <f ca="1">VLOOKUP(CONCATENATE($F3661," ",$G3661),AllocFactorMatrix,(K$4+1),FALSE)*$E3662</f>
        <v>3657.7312649911523</v>
      </c>
      <c r="L3661" s="22">
        <f ca="1">VLOOKUP(CONCATENATE($F3661," ",$G3661),AllocFactorMatrix,(L$4+1),FALSE)*$E3662</f>
        <v>269.46323124858276</v>
      </c>
      <c r="M3661" s="22">
        <f t="shared" ca="1" si="1794"/>
        <v>334360.03177960723</v>
      </c>
      <c r="N3661" s="22">
        <f ca="1">VLOOKUP(CONCATENATE($F3661," ",$G3661),AllocFactorMatrix,(N$4+1),FALSE)*$E3662</f>
        <v>6129.860124384074</v>
      </c>
      <c r="O3661" s="22">
        <f ca="1">VLOOKUP(CONCATENATE($F3661," ",$G3661),AllocFactorMatrix,(O$4+1),FALSE)*$E3662</f>
        <v>1928.2543246019702</v>
      </c>
      <c r="P3661" s="22">
        <f ca="1">VLOOKUP(CONCATENATE($F3661," ",$G3661),AllocFactorMatrix,(P$4+1),FALSE)*$E3662</f>
        <v>772.93055669985165</v>
      </c>
      <c r="Q3661" s="22">
        <f ca="1">VLOOKUP(CONCATENATE($F3661," ",$G3661),AllocFactorMatrix,(Q$4+1),FALSE)*$E3662</f>
        <v>0</v>
      </c>
      <c r="R3661" s="22">
        <f t="shared" ca="1" si="1796"/>
        <v>8831.0450056858954</v>
      </c>
      <c r="S3661" s="22">
        <f ca="1">VLOOKUP(CONCATENATE($F3661," ",$G3661),AllocFactorMatrix,(S$4+1),FALSE)*$E3662</f>
        <v>56.931458438004917</v>
      </c>
      <c r="T3661" s="22">
        <f ca="1">VLOOKUP(CONCATENATE($F3661," ",$G3661),AllocFactorMatrix,(T$4+1),FALSE)*$E3662</f>
        <v>1414.6037121463896</v>
      </c>
      <c r="U3661" s="22">
        <f ca="1">VLOOKUP(CONCATENATE($F3661," ",$G3661),AllocFactorMatrix,(U$4+1),FALSE)*$E3662</f>
        <v>2561.7629836115248</v>
      </c>
      <c r="V3661" s="22">
        <f ca="1">VLOOKUP(CONCATENATE($F3661," ",$G3661),AllocFactorMatrix,(V$4+1),FALSE)*$E3662</f>
        <v>496.59436988691192</v>
      </c>
      <c r="W3661" s="22">
        <f t="shared" ca="1" si="1797"/>
        <v>4529.8925240828312</v>
      </c>
      <c r="X3661" s="22">
        <f ca="1">VLOOKUP(CONCATENATE($F3661," ",$G3661),AllocFactorMatrix,(X$4+1),FALSE)*$E3662</f>
        <v>1962.4424408385735</v>
      </c>
      <c r="Y3661" s="22">
        <f ca="1">VLOOKUP(CONCATENATE($F3661," ",$G3661),AllocFactorMatrix,(Y$4+1),FALSE)*$E3662</f>
        <v>22.907705078797584</v>
      </c>
      <c r="Z3661" s="22">
        <f t="shared" ca="1" si="1795"/>
        <v>1985.350145917371</v>
      </c>
      <c r="AA3661" s="22">
        <f ca="1">VLOOKUP(CONCATENATE($F3661," ",$G3661),AllocFactorMatrix,(AA$4+1),FALSE)*$E3662</f>
        <v>140.39466331730222</v>
      </c>
      <c r="AB3661" s="22">
        <f ca="1">VLOOKUP(CONCATENATE($F3661," ",$G3661),AllocFactorMatrix,(AB$4+1),FALSE)*$E3662</f>
        <v>95178.535597707232</v>
      </c>
      <c r="AC3661" s="22">
        <f ca="1">VLOOKUP(CONCATENATE($F3661," ",$G3661),AllocFactorMatrix,(AC$4+1),FALSE)*$E3662</f>
        <v>12705.776937123204</v>
      </c>
    </row>
    <row r="3662" spans="4:29" collapsed="1">
      <c r="D3662" s="17" t="s">
        <v>722</v>
      </c>
      <c r="E3662" s="19">
        <v>6900688</v>
      </c>
      <c r="F3662" s="42" t="s">
        <v>73</v>
      </c>
      <c r="G3662" s="17" t="str">
        <f>$G$15</f>
        <v>TOTAL</v>
      </c>
      <c r="H3662" s="21">
        <f t="shared" ca="1" si="1781"/>
        <v>6900687.9999999991</v>
      </c>
      <c r="I3662" s="22">
        <f ca="1">VLOOKUP(CONCATENATE($F3662," ",$G3662),AllocFactorMatrix,(I$4+1),FALSE)*$E3662</f>
        <v>4029860.6356951054</v>
      </c>
      <c r="J3662" s="22">
        <f ca="1">VLOOKUP(CONCATENATE($F3662," ",$G3662),AllocFactorMatrix,(J$4+1),FALSE)*$E3662</f>
        <v>993754.61094901583</v>
      </c>
      <c r="K3662" s="22">
        <f ca="1">VLOOKUP(CONCATENATE($F3662," ",$G3662),AllocFactorMatrix,(K$4+1),FALSE)*$E3662</f>
        <v>11632.007866853843</v>
      </c>
      <c r="L3662" s="22">
        <f ca="1">VLOOKUP(CONCATENATE($F3662," ",$G3662),AllocFactorMatrix,(L$4+1),FALSE)*$E3662</f>
        <v>608.3272924866518</v>
      </c>
      <c r="M3662" s="22">
        <f t="shared" ca="1" si="1794"/>
        <v>1005994.9461083564</v>
      </c>
      <c r="N3662" s="22">
        <f ca="1">VLOOKUP(CONCATENATE($F3662," ",$G3662),AllocFactorMatrix,(N$4+1),FALSE)*$E3662</f>
        <v>300331.71814201807</v>
      </c>
      <c r="O3662" s="22">
        <f ca="1">VLOOKUP(CONCATENATE($F3662," ",$G3662),AllocFactorMatrix,(O$4+1),FALSE)*$E3662</f>
        <v>78997.099880521549</v>
      </c>
      <c r="P3662" s="22">
        <f ca="1">VLOOKUP(CONCATENATE($F3662," ",$G3662),AllocFactorMatrix,(P$4+1),FALSE)*$E3662</f>
        <v>11198.909442172244</v>
      </c>
      <c r="Q3662" s="22">
        <f ca="1">VLOOKUP(CONCATENATE($F3662," ",$G3662),AllocFactorMatrix,(Q$4+1),FALSE)*$E3662</f>
        <v>0</v>
      </c>
      <c r="R3662" s="22">
        <f t="shared" ca="1" si="1796"/>
        <v>390527.72746471188</v>
      </c>
      <c r="S3662" s="22">
        <f ca="1">VLOOKUP(CONCATENATE($F3662," ",$G3662),AllocFactorMatrix,(S$4+1),FALSE)*$E3662</f>
        <v>12657.195745782876</v>
      </c>
      <c r="T3662" s="22">
        <f ca="1">VLOOKUP(CONCATENATE($F3662," ",$G3662),AllocFactorMatrix,(T$4+1),FALSE)*$E3662</f>
        <v>223741.98745960006</v>
      </c>
      <c r="U3662" s="22">
        <f ca="1">VLOOKUP(CONCATENATE($F3662," ",$G3662),AllocFactorMatrix,(U$4+1),FALSE)*$E3662</f>
        <v>926980.42172120081</v>
      </c>
      <c r="V3662" s="22">
        <f ca="1">VLOOKUP(CONCATENATE($F3662," ",$G3662),AllocFactorMatrix,(V$4+1),FALSE)*$E3662</f>
        <v>103253.32373141583</v>
      </c>
      <c r="W3662" s="22">
        <f t="shared" ca="1" si="1797"/>
        <v>1266632.9286579997</v>
      </c>
      <c r="X3662" s="22">
        <f ca="1">VLOOKUP(CONCATENATE($F3662," ",$G3662),AllocFactorMatrix,(X$4+1),FALSE)*$E3662</f>
        <v>84474.462660665289</v>
      </c>
      <c r="Y3662" s="22">
        <f ca="1">VLOOKUP(CONCATENATE($F3662," ",$G3662),AllocFactorMatrix,(Y$4+1),FALSE)*$E3662</f>
        <v>1510.5408102878741</v>
      </c>
      <c r="Z3662" s="22">
        <f t="shared" ca="1" si="1795"/>
        <v>85985.003470953161</v>
      </c>
      <c r="AA3662" s="22">
        <f ca="1">VLOOKUP(CONCATENATE($F3662," ",$G3662),AllocFactorMatrix,(AA$4+1),FALSE)*$E3662</f>
        <v>1340.9163233848358</v>
      </c>
      <c r="AB3662" s="22">
        <f ca="1">VLOOKUP(CONCATENATE($F3662," ",$G3662),AllocFactorMatrix,(AB$4+1),FALSE)*$E3662</f>
        <v>105257.50866330178</v>
      </c>
      <c r="AC3662" s="22">
        <f ca="1">VLOOKUP(CONCATENATE($F3662," ",$G3662),AllocFactorMatrix,(AC$4+1),FALSE)*$E3662</f>
        <v>15088.333616186159</v>
      </c>
    </row>
    <row r="3663" spans="4:29" hidden="1" outlineLevel="1">
      <c r="F3663" s="42" t="str">
        <f>F3670</f>
        <v>RB_GUP</v>
      </c>
      <c r="G3663" s="17" t="str">
        <f>$G$8</f>
        <v>PRODUCTION</v>
      </c>
      <c r="H3663" s="21">
        <f t="shared" ca="1" si="1781"/>
        <v>841335.60307839862</v>
      </c>
      <c r="I3663" s="22">
        <f ca="1">VLOOKUP(CONCATENATE($F3663," ",$G3663),AllocFactorMatrix,(I$4+1),FALSE)*$E3670</f>
        <v>417141.40249110654</v>
      </c>
      <c r="J3663" s="22">
        <f ca="1">VLOOKUP(CONCATENATE($F3663," ",$G3663),AllocFactorMatrix,(J$4+1),FALSE)*$E3670</f>
        <v>104313.66256770106</v>
      </c>
      <c r="K3663" s="22">
        <f ca="1">VLOOKUP(CONCATENATE($F3663," ",$G3663),AllocFactorMatrix,(K$4+1),FALSE)*$E3670</f>
        <v>1322.0544389405459</v>
      </c>
      <c r="L3663" s="22">
        <f ca="1">VLOOKUP(CONCATENATE($F3663," ",$G3663),AllocFactorMatrix,(L$4+1),FALSE)*$E3670</f>
        <v>66.167510533854554</v>
      </c>
      <c r="M3663" s="22">
        <f t="shared" ref="M3663:M3670" ca="1" si="1798">SUBTOTAL(9,J3663:L3663)</f>
        <v>105701.88451717545</v>
      </c>
      <c r="N3663" s="22">
        <f ca="1">VLOOKUP(CONCATENATE($F3663," ",$G3663),AllocFactorMatrix,(N$4+1),FALSE)*$E3670</f>
        <v>46800.088128008923</v>
      </c>
      <c r="O3663" s="22">
        <f ca="1">VLOOKUP(CONCATENATE($F3663," ",$G3663),AllocFactorMatrix,(O$4+1),FALSE)*$E3670</f>
        <v>12826.820317237241</v>
      </c>
      <c r="P3663" s="22">
        <f ca="1">VLOOKUP(CONCATENATE($F3663," ",$G3663),AllocFactorMatrix,(P$4+1),FALSE)*$E3670</f>
        <v>2041.1422723922494</v>
      </c>
      <c r="Q3663" s="22">
        <f ca="1">VLOOKUP(CONCATENATE($F3663," ",$G3663),AllocFactorMatrix,(Q$4+1),FALSE)*$E3670</f>
        <v>0</v>
      </c>
      <c r="R3663" s="22">
        <f ca="1">SUBTOTAL(9,N3663:Q3663)</f>
        <v>61668.05071763842</v>
      </c>
      <c r="S3663" s="22">
        <f ca="1">VLOOKUP(CONCATENATE($F3663," ",$G3663),AllocFactorMatrix,(S$4+1),FALSE)*$E3670</f>
        <v>2023.0480877067671</v>
      </c>
      <c r="T3663" s="22">
        <f ca="1">VLOOKUP(CONCATENATE($F3663," ",$G3663),AllocFactorMatrix,(T$4+1),FALSE)*$E3670</f>
        <v>36816.024268686117</v>
      </c>
      <c r="U3663" s="22">
        <f ca="1">VLOOKUP(CONCATENATE($F3663," ",$G3663),AllocFactorMatrix,(U$4+1),FALSE)*$E3670</f>
        <v>179387.6199909024</v>
      </c>
      <c r="V3663" s="22">
        <f ca="1">VLOOKUP(CONCATENATE($F3663," ",$G3663),AllocFactorMatrix,(V$4+1),FALSE)*$E3670</f>
        <v>22857.649800765641</v>
      </c>
      <c r="W3663" s="22">
        <f ca="1">SUBTOTAL(9,S3663:V3663)</f>
        <v>241084.34214806094</v>
      </c>
      <c r="X3663" s="22">
        <f ca="1">VLOOKUP(CONCATENATE($F3663," ",$G3663),AllocFactorMatrix,(X$4+1),FALSE)*$E3670</f>
        <v>13088.986918590019</v>
      </c>
      <c r="Y3663" s="22">
        <f ca="1">VLOOKUP(CONCATENATE($F3663," ",$G3663),AllocFactorMatrix,(Y$4+1),FALSE)*$E3670</f>
        <v>246.04141662223125</v>
      </c>
      <c r="Z3663" s="22">
        <f t="shared" ref="Z3663:Z3670" ca="1" si="1799">SUBTOTAL(9,X3663:Y3663)</f>
        <v>13335.02833521225</v>
      </c>
      <c r="AA3663" s="22">
        <f ca="1">VLOOKUP(CONCATENATE($F3663," ",$G3663),AllocFactorMatrix,(AA$4+1),FALSE)*$E3670</f>
        <v>190.34701611934142</v>
      </c>
      <c r="AB3663" s="22">
        <f ca="1">VLOOKUP(CONCATENATE($F3663," ",$G3663),AllocFactorMatrix,(AB$4+1),FALSE)*$E3670</f>
        <v>1788.7488333776857</v>
      </c>
      <c r="AC3663" s="22">
        <f ca="1">VLOOKUP(CONCATENATE($F3663," ",$G3663),AllocFactorMatrix,(AC$4+1),FALSE)*$E3670</f>
        <v>425.79901970777826</v>
      </c>
    </row>
    <row r="3664" spans="4:29" hidden="1" outlineLevel="1">
      <c r="F3664" s="42" t="str">
        <f>F3670</f>
        <v>RB_GUP</v>
      </c>
      <c r="G3664" s="17" t="str">
        <f>$G$9</f>
        <v>BULKTRAN</v>
      </c>
      <c r="H3664" s="21">
        <f t="shared" ca="1" si="1781"/>
        <v>539258.61401233834</v>
      </c>
      <c r="I3664" s="22">
        <f ca="1">VLOOKUP(CONCATENATE($F3664," ",$G3664),AllocFactorMatrix,(I$4+1),FALSE)*$E3670</f>
        <v>267369.04242664721</v>
      </c>
      <c r="J3664" s="22">
        <f ca="1">VLOOKUP(CONCATENATE($F3664," ",$G3664),AllocFactorMatrix,(J$4+1),FALSE)*$E3670</f>
        <v>66860.407301184256</v>
      </c>
      <c r="K3664" s="22">
        <f ca="1">VLOOKUP(CONCATENATE($F3664," ",$G3664),AllocFactorMatrix,(K$4+1),FALSE)*$E3670</f>
        <v>847.37795688589802</v>
      </c>
      <c r="L3664" s="22">
        <f ca="1">VLOOKUP(CONCATENATE($F3664," ",$G3664),AllocFactorMatrix,(L$4+1),FALSE)*$E3670</f>
        <v>42.410424440112862</v>
      </c>
      <c r="M3664" s="22">
        <f t="shared" ca="1" si="1798"/>
        <v>67750.195682510268</v>
      </c>
      <c r="N3664" s="22">
        <f ca="1">VLOOKUP(CONCATENATE($F3664," ",$G3664),AllocFactorMatrix,(N$4+1),FALSE)*$E3670</f>
        <v>29996.770096526732</v>
      </c>
      <c r="O3664" s="22">
        <f ca="1">VLOOKUP(CONCATENATE($F3664," ",$G3664),AllocFactorMatrix,(O$4+1),FALSE)*$E3670</f>
        <v>8221.4199912019067</v>
      </c>
      <c r="P3664" s="22">
        <f ca="1">VLOOKUP(CONCATENATE($F3664," ",$G3664),AllocFactorMatrix,(P$4+1),FALSE)*$E3670</f>
        <v>1308.2812004922041</v>
      </c>
      <c r="Q3664" s="22">
        <f ca="1">VLOOKUP(CONCATENATE($F3664," ",$G3664),AllocFactorMatrix,(Q$4+1),FALSE)*$E3670</f>
        <v>0</v>
      </c>
      <c r="R3664" s="22">
        <f t="shared" ref="R3664:R3670" ca="1" si="1800">SUBTOTAL(9,N3664:Q3664)</f>
        <v>39526.471288220841</v>
      </c>
      <c r="S3664" s="22">
        <f ca="1">VLOOKUP(CONCATENATE($F3664," ",$G3664),AllocFactorMatrix,(S$4+1),FALSE)*$E3670</f>
        <v>1296.6836347651922</v>
      </c>
      <c r="T3664" s="22">
        <f ca="1">VLOOKUP(CONCATENATE($F3664," ",$G3664),AllocFactorMatrix,(T$4+1),FALSE)*$E3670</f>
        <v>23597.430261995327</v>
      </c>
      <c r="U3664" s="22">
        <f ca="1">VLOOKUP(CONCATENATE($F3664," ",$G3664),AllocFactorMatrix,(U$4+1),FALSE)*$E3670</f>
        <v>114979.46713928833</v>
      </c>
      <c r="V3664" s="22">
        <f ca="1">VLOOKUP(CONCATENATE($F3664," ",$G3664),AllocFactorMatrix,(V$4+1),FALSE)*$E3670</f>
        <v>14650.734505992003</v>
      </c>
      <c r="W3664" s="22">
        <f t="shared" ref="W3664:W3670" ca="1" si="1801">SUBTOTAL(9,S3664:V3664)</f>
        <v>154524.31554204086</v>
      </c>
      <c r="X3664" s="22">
        <f ca="1">VLOOKUP(CONCATENATE($F3664," ",$G3664),AllocFactorMatrix,(X$4+1),FALSE)*$E3670</f>
        <v>8389.4570950265133</v>
      </c>
      <c r="Y3664" s="22">
        <f ca="1">VLOOKUP(CONCATENATE($F3664," ",$G3664),AllocFactorMatrix,(Y$4+1),FALSE)*$E3670</f>
        <v>157.70157928877424</v>
      </c>
      <c r="Z3664" s="22">
        <f t="shared" ca="1" si="1799"/>
        <v>8547.1586743152875</v>
      </c>
      <c r="AA3664" s="22">
        <f ca="1">VLOOKUP(CONCATENATE($F3664," ",$G3664),AllocFactorMatrix,(AA$4+1),FALSE)*$E3670</f>
        <v>122.00395147706048</v>
      </c>
      <c r="AB3664" s="22">
        <f ca="1">VLOOKUP(CONCATENATE($F3664," ",$G3664),AllocFactorMatrix,(AB$4+1),FALSE)*$E3670</f>
        <v>1146.5082580292915</v>
      </c>
      <c r="AC3664" s="22">
        <f ca="1">VLOOKUP(CONCATENATE($F3664," ",$G3664),AllocFactorMatrix,(AC$4+1),FALSE)*$E3670</f>
        <v>272.91818909752305</v>
      </c>
    </row>
    <row r="3665" spans="4:29" hidden="1" outlineLevel="1">
      <c r="F3665" s="42" t="str">
        <f>F3670</f>
        <v>RB_GUP</v>
      </c>
      <c r="G3665" s="17" t="str">
        <f>$G$10</f>
        <v>SUBTRAN</v>
      </c>
      <c r="H3665" s="21">
        <f t="shared" ca="1" si="1781"/>
        <v>170842.74315809159</v>
      </c>
      <c r="I3665" s="22">
        <f ca="1">VLOOKUP(CONCATENATE($F3665," ",$G3665),AllocFactorMatrix,(I$4+1),FALSE)*$E3670</f>
        <v>82442.254896854225</v>
      </c>
      <c r="J3665" s="22">
        <f ca="1">VLOOKUP(CONCATENATE($F3665," ",$G3665),AllocFactorMatrix,(J$4+1),FALSE)*$E3670</f>
        <v>20568.800561907869</v>
      </c>
      <c r="K3665" s="22">
        <f ca="1">VLOOKUP(CONCATENATE($F3665," ",$G3665),AllocFactorMatrix,(K$4+1),FALSE)*$E3670</f>
        <v>261.23594744290085</v>
      </c>
      <c r="L3665" s="22">
        <f ca="1">VLOOKUP(CONCATENATE($F3665," ",$G3665),AllocFactorMatrix,(L$4+1),FALSE)*$E3670</f>
        <v>16.84147099805341</v>
      </c>
      <c r="M3665" s="22">
        <f t="shared" ca="1" si="1798"/>
        <v>20846.877980348821</v>
      </c>
      <c r="N3665" s="22">
        <f ca="1">VLOOKUP(CONCATENATE($F3665," ",$G3665),AllocFactorMatrix,(N$4+1),FALSE)*$E3670</f>
        <v>9134.2398932385331</v>
      </c>
      <c r="O3665" s="22">
        <f ca="1">VLOOKUP(CONCATENATE($F3665," ",$G3665),AllocFactorMatrix,(O$4+1),FALSE)*$E3670</f>
        <v>2507.5853219893388</v>
      </c>
      <c r="P3665" s="22">
        <f ca="1">VLOOKUP(CONCATENATE($F3665," ",$G3665),AllocFactorMatrix,(P$4+1),FALSE)*$E3670</f>
        <v>504.04321778040054</v>
      </c>
      <c r="Q3665" s="22">
        <f ca="1">VLOOKUP(CONCATENATE($F3665," ",$G3665),AllocFactorMatrix,(Q$4+1),FALSE)*$E3670</f>
        <v>0</v>
      </c>
      <c r="R3665" s="22">
        <f t="shared" ca="1" si="1800"/>
        <v>12145.868433008274</v>
      </c>
      <c r="S3665" s="22">
        <f ca="1">VLOOKUP(CONCATENATE($F3665," ",$G3665),AllocFactorMatrix,(S$4+1),FALSE)*$E3670</f>
        <v>387.08125148000624</v>
      </c>
      <c r="T3665" s="22">
        <f ca="1">VLOOKUP(CONCATENATE($F3665," ",$G3665),AllocFactorMatrix,(T$4+1),FALSE)*$E3670</f>
        <v>7252.0252941463013</v>
      </c>
      <c r="U3665" s="22">
        <f ca="1">VLOOKUP(CONCATENATE($F3665," ",$G3665),AllocFactorMatrix,(U$4+1),FALSE)*$E3670</f>
        <v>45067.156769665606</v>
      </c>
      <c r="V3665" s="22">
        <f ca="1">VLOOKUP(CONCATENATE($F3665," ",$G3665),AllocFactorMatrix,(V$4+1),FALSE)*$E3670</f>
        <v>0</v>
      </c>
      <c r="W3665" s="22">
        <f t="shared" ca="1" si="1801"/>
        <v>52706.263315291915</v>
      </c>
      <c r="X3665" s="22">
        <f ca="1">VLOOKUP(CONCATENATE($F3665," ",$G3665),AllocFactorMatrix,(X$4+1),FALSE)*$E3670</f>
        <v>2562.0321209401795</v>
      </c>
      <c r="Y3665" s="22">
        <f ca="1">VLOOKUP(CONCATENATE($F3665," ",$G3665),AllocFactorMatrix,(Y$4+1),FALSE)*$E3670</f>
        <v>49.144452704201115</v>
      </c>
      <c r="Z3665" s="22">
        <f t="shared" ca="1" si="1799"/>
        <v>2611.1765736443808</v>
      </c>
      <c r="AA3665" s="22">
        <f ca="1">VLOOKUP(CONCATENATE($F3665," ",$G3665),AllocFactorMatrix,(AA$4+1),FALSE)*$E3670</f>
        <v>37.379699686084983</v>
      </c>
      <c r="AB3665" s="22">
        <f ca="1">VLOOKUP(CONCATENATE($F3665," ",$G3665),AllocFactorMatrix,(AB$4+1),FALSE)*$E3670</f>
        <v>42.768066202550798</v>
      </c>
      <c r="AC3665" s="22">
        <f ca="1">VLOOKUP(CONCATENATE($F3665," ",$G3665),AllocFactorMatrix,(AC$4+1),FALSE)*$E3670</f>
        <v>10.154193055297236</v>
      </c>
    </row>
    <row r="3666" spans="4:29" hidden="1" outlineLevel="1">
      <c r="F3666" s="42" t="str">
        <f>F3670</f>
        <v>RB_GUP</v>
      </c>
      <c r="G3666" s="17" t="str">
        <f>$G$11</f>
        <v>DISTPRI</v>
      </c>
      <c r="H3666" s="21">
        <f t="shared" ca="1" si="1781"/>
        <v>253264.54609612495</v>
      </c>
      <c r="I3666" s="22">
        <f ca="1">VLOOKUP(CONCATENATE($F3666," ",$G3666),AllocFactorMatrix,(I$4+1),FALSE)*$E3670</f>
        <v>167514.20259213104</v>
      </c>
      <c r="J3666" s="22">
        <f ca="1">VLOOKUP(CONCATENATE($F3666," ",$G3666),AllocFactorMatrix,(J$4+1),FALSE)*$E3670</f>
        <v>41570.086550355511</v>
      </c>
      <c r="K3666" s="22">
        <f ca="1">VLOOKUP(CONCATENATE($F3666," ",$G3666),AllocFactorMatrix,(K$4+1),FALSE)*$E3670</f>
        <v>527.76978858724294</v>
      </c>
      <c r="L3666" s="22">
        <f ca="1">VLOOKUP(CONCATENATE($F3666," ",$G3666),AllocFactorMatrix,(L$4+1),FALSE)*$E3670</f>
        <v>0</v>
      </c>
      <c r="M3666" s="22">
        <f t="shared" ca="1" si="1798"/>
        <v>42097.856338942751</v>
      </c>
      <c r="N3666" s="22">
        <f ca="1">VLOOKUP(CONCATENATE($F3666," ",$G3666),AllocFactorMatrix,(N$4+1),FALSE)*$E3670</f>
        <v>18145.067544253681</v>
      </c>
      <c r="O3666" s="22">
        <f ca="1">VLOOKUP(CONCATENATE($F3666," ",$G3666),AllocFactorMatrix,(O$4+1),FALSE)*$E3670</f>
        <v>4989.7627952202647</v>
      </c>
      <c r="P3666" s="22">
        <f ca="1">VLOOKUP(CONCATENATE($F3666," ",$G3666),AllocFactorMatrix,(P$4+1),FALSE)*$E3670</f>
        <v>0</v>
      </c>
      <c r="Q3666" s="22">
        <f ca="1">VLOOKUP(CONCATENATE($F3666," ",$G3666),AllocFactorMatrix,(Q$4+1),FALSE)*$E3670</f>
        <v>0</v>
      </c>
      <c r="R3666" s="22">
        <f t="shared" ca="1" si="1800"/>
        <v>23134.830339473945</v>
      </c>
      <c r="S3666" s="22">
        <f ca="1">VLOOKUP(CONCATENATE($F3666," ",$G3666),AllocFactorMatrix,(S$4+1),FALSE)*$E3670</f>
        <v>777.50931433900462</v>
      </c>
      <c r="T3666" s="22">
        <f ca="1">VLOOKUP(CONCATENATE($F3666," ",$G3666),AllocFactorMatrix,(T$4+1),FALSE)*$E3670</f>
        <v>14360.412461158285</v>
      </c>
      <c r="U3666" s="22">
        <f ca="1">VLOOKUP(CONCATENATE($F3666," ",$G3666),AllocFactorMatrix,(U$4+1),FALSE)*$E3670</f>
        <v>0</v>
      </c>
      <c r="V3666" s="22">
        <f ca="1">VLOOKUP(CONCATENATE($F3666," ",$G3666),AllocFactorMatrix,(V$4+1),FALSE)*$E3670</f>
        <v>0</v>
      </c>
      <c r="W3666" s="22">
        <f t="shared" ca="1" si="1801"/>
        <v>15137.921775497289</v>
      </c>
      <c r="X3666" s="22">
        <f ca="1">VLOOKUP(CONCATENATE($F3666," ",$G3666),AllocFactorMatrix,(X$4+1),FALSE)*$E3670</f>
        <v>5100.3145004297339</v>
      </c>
      <c r="Y3666" s="22">
        <f ca="1">VLOOKUP(CONCATENATE($F3666," ",$G3666),AllocFactorMatrix,(Y$4+1),FALSE)*$E3670</f>
        <v>97.956319588504002</v>
      </c>
      <c r="Z3666" s="22">
        <f t="shared" ca="1" si="1799"/>
        <v>5198.2708200182378</v>
      </c>
      <c r="AA3666" s="22">
        <f ca="1">VLOOKUP(CONCATENATE($F3666," ",$G3666),AllocFactorMatrix,(AA$4+1),FALSE)*$E3670</f>
        <v>74.863423914722745</v>
      </c>
      <c r="AB3666" s="22">
        <f ca="1">VLOOKUP(CONCATENATE($F3666," ",$G3666),AllocFactorMatrix,(AB$4+1),FALSE)*$E3670</f>
        <v>86.147378165558891</v>
      </c>
      <c r="AC3666" s="22">
        <f ca="1">VLOOKUP(CONCATENATE($F3666," ",$G3666),AllocFactorMatrix,(AC$4+1),FALSE)*$E3670</f>
        <v>20.453427981368662</v>
      </c>
    </row>
    <row r="3667" spans="4:29" hidden="1" outlineLevel="1">
      <c r="F3667" s="42" t="str">
        <f>F3670</f>
        <v>RB_GUP</v>
      </c>
      <c r="G3667" s="17" t="str">
        <f>$G$12</f>
        <v>DISTSEC</v>
      </c>
      <c r="H3667" s="21">
        <f t="shared" ca="1" si="1781"/>
        <v>83996.554528247449</v>
      </c>
      <c r="I3667" s="22">
        <f ca="1">VLOOKUP(CONCATENATE($F3667," ",$G3667),AllocFactorMatrix,(I$4+1),FALSE)*$E3670</f>
        <v>63869.168997071094</v>
      </c>
      <c r="J3667" s="22">
        <f ca="1">VLOOKUP(CONCATENATE($F3667," ",$G3667),AllocFactorMatrix,(J$4+1),FALSE)*$E3670</f>
        <v>12891.537071764173</v>
      </c>
      <c r="K3667" s="22">
        <f ca="1">VLOOKUP(CONCATENATE($F3667," ",$G3667),AllocFactorMatrix,(K$4+1),FALSE)*$E3670</f>
        <v>0</v>
      </c>
      <c r="L3667" s="22">
        <f ca="1">VLOOKUP(CONCATENATE($F3667," ",$G3667),AllocFactorMatrix,(L$4+1),FALSE)*$E3670</f>
        <v>0</v>
      </c>
      <c r="M3667" s="22">
        <f t="shared" ca="1" si="1798"/>
        <v>12891.537071764173</v>
      </c>
      <c r="N3667" s="22">
        <f ca="1">VLOOKUP(CONCATENATE($F3667," ",$G3667),AllocFactorMatrix,(N$4+1),FALSE)*$E3670</f>
        <v>4937.7204076295193</v>
      </c>
      <c r="O3667" s="22">
        <f ca="1">VLOOKUP(CONCATENATE($F3667," ",$G3667),AllocFactorMatrix,(O$4+1),FALSE)*$E3670</f>
        <v>0</v>
      </c>
      <c r="P3667" s="22">
        <f ca="1">VLOOKUP(CONCATENATE($F3667," ",$G3667),AllocFactorMatrix,(P$4+1),FALSE)*$E3670</f>
        <v>0</v>
      </c>
      <c r="Q3667" s="22">
        <f ca="1">VLOOKUP(CONCATENATE($F3667," ",$G3667),AllocFactorMatrix,(Q$4+1),FALSE)*$E3670</f>
        <v>0</v>
      </c>
      <c r="R3667" s="22">
        <f t="shared" ca="1" si="1800"/>
        <v>4937.7204076295193</v>
      </c>
      <c r="S3667" s="22">
        <f ca="1">VLOOKUP(CONCATENATE($F3667," ",$G3667),AllocFactorMatrix,(S$4+1),FALSE)*$E3670</f>
        <v>173.42310144372601</v>
      </c>
      <c r="T3667" s="22">
        <f ca="1">VLOOKUP(CONCATENATE($F3667," ",$G3667),AllocFactorMatrix,(T$4+1),FALSE)*$E3670</f>
        <v>0</v>
      </c>
      <c r="U3667" s="22">
        <f ca="1">VLOOKUP(CONCATENATE($F3667," ",$G3667),AllocFactorMatrix,(U$4+1),FALSE)*$E3670</f>
        <v>0</v>
      </c>
      <c r="V3667" s="22">
        <f ca="1">VLOOKUP(CONCATENATE($F3667," ",$G3667),AllocFactorMatrix,(V$4+1),FALSE)*$E3670</f>
        <v>0</v>
      </c>
      <c r="W3667" s="22">
        <f t="shared" ca="1" si="1801"/>
        <v>173.42310144372601</v>
      </c>
      <c r="X3667" s="22">
        <f ca="1">VLOOKUP(CONCATENATE($F3667," ",$G3667),AllocFactorMatrix,(X$4+1),FALSE)*$E3670</f>
        <v>1432.2721379056618</v>
      </c>
      <c r="Y3667" s="22">
        <f ca="1">VLOOKUP(CONCATENATE($F3667," ",$G3667),AllocFactorMatrix,(Y$4+1),FALSE)*$E3670</f>
        <v>0</v>
      </c>
      <c r="Z3667" s="22">
        <f t="shared" ca="1" si="1799"/>
        <v>1432.2721379056618</v>
      </c>
      <c r="AA3667" s="22">
        <f ca="1">VLOOKUP(CONCATENATE($F3667," ",$G3667),AllocFactorMatrix,(AA$4+1),FALSE)*$E3670</f>
        <v>18.43586618186853</v>
      </c>
      <c r="AB3667" s="22">
        <f ca="1">VLOOKUP(CONCATENATE($F3667," ",$G3667),AllocFactorMatrix,(AB$4+1),FALSE)*$E3670</f>
        <v>548.89642573159495</v>
      </c>
      <c r="AC3667" s="22">
        <f ca="1">VLOOKUP(CONCATENATE($F3667," ",$G3667),AllocFactorMatrix,(AC$4+1),FALSE)*$E3670</f>
        <v>125.10052051982215</v>
      </c>
    </row>
    <row r="3668" spans="4:29" hidden="1" outlineLevel="1">
      <c r="F3668" s="42" t="str">
        <f>F3670</f>
        <v>RB_GUP</v>
      </c>
      <c r="G3668" s="17" t="str">
        <f>$G$13</f>
        <v>ENERGY</v>
      </c>
      <c r="H3668" s="21">
        <f t="shared" ca="1" si="1781"/>
        <v>25217.452596780582</v>
      </c>
      <c r="I3668" s="22">
        <f ca="1">VLOOKUP(CONCATENATE($F3668," ",$G3668),AllocFactorMatrix,(I$4+1),FALSE)*$E3670</f>
        <v>9265.3622186391949</v>
      </c>
      <c r="J3668" s="22">
        <f ca="1">VLOOKUP(CONCATENATE($F3668," ",$G3668),AllocFactorMatrix,(J$4+1),FALSE)*$E3670</f>
        <v>2926.8205831665268</v>
      </c>
      <c r="K3668" s="22">
        <f ca="1">VLOOKUP(CONCATENATE($F3668," ",$G3668),AllocFactorMatrix,(K$4+1),FALSE)*$E3670</f>
        <v>36.551768919924235</v>
      </c>
      <c r="L3668" s="22">
        <f ca="1">VLOOKUP(CONCATENATE($F3668," ",$G3668),AllocFactorMatrix,(L$4+1),FALSE)*$E3670</f>
        <v>1.8516296109515265</v>
      </c>
      <c r="M3668" s="22">
        <f t="shared" ca="1" si="1798"/>
        <v>2965.2239816974025</v>
      </c>
      <c r="N3668" s="22">
        <f ca="1">VLOOKUP(CONCATENATE($F3668," ",$G3668),AllocFactorMatrix,(N$4+1),FALSE)*$E3670</f>
        <v>1482.8570890484298</v>
      </c>
      <c r="O3668" s="22">
        <f ca="1">VLOOKUP(CONCATENATE($F3668," ",$G3668),AllocFactorMatrix,(O$4+1),FALSE)*$E3670</f>
        <v>400.03581449450348</v>
      </c>
      <c r="P3668" s="22">
        <f ca="1">VLOOKUP(CONCATENATE($F3668," ",$G3668),AllocFactorMatrix,(P$4+1),FALSE)*$E3670</f>
        <v>62.336964854824529</v>
      </c>
      <c r="Q3668" s="22">
        <f ca="1">VLOOKUP(CONCATENATE($F3668," ",$G3668),AllocFactorMatrix,(Q$4+1),FALSE)*$E3670</f>
        <v>0</v>
      </c>
      <c r="R3668" s="22">
        <f t="shared" ca="1" si="1800"/>
        <v>1945.2298683977579</v>
      </c>
      <c r="S3668" s="22">
        <f ca="1">VLOOKUP(CONCATENATE($F3668," ",$G3668),AllocFactorMatrix,(S$4+1),FALSE)*$E3670</f>
        <v>74.679402113857748</v>
      </c>
      <c r="T3668" s="22">
        <f ca="1">VLOOKUP(CONCATENATE($F3668," ",$G3668),AllocFactorMatrix,(T$4+1),FALSE)*$E3670</f>
        <v>1476.1358270279084</v>
      </c>
      <c r="U3668" s="22">
        <f ca="1">VLOOKUP(CONCATENATE($F3668," ",$G3668),AllocFactorMatrix,(U$4+1),FALSE)*$E3670</f>
        <v>7760.2020968793277</v>
      </c>
      <c r="V3668" s="22">
        <f ca="1">VLOOKUP(CONCATENATE($F3668," ",$G3668),AllocFactorMatrix,(V$4+1),FALSE)*$E3670</f>
        <v>1085.1310727711509</v>
      </c>
      <c r="W3668" s="22">
        <f t="shared" ca="1" si="1801"/>
        <v>10396.148398792246</v>
      </c>
      <c r="X3668" s="22">
        <f ca="1">VLOOKUP(CONCATENATE($F3668," ",$G3668),AllocFactorMatrix,(X$4+1),FALSE)*$E3670</f>
        <v>416.91658063616103</v>
      </c>
      <c r="Y3668" s="22">
        <f ca="1">VLOOKUP(CONCATENATE($F3668," ",$G3668),AllocFactorMatrix,(Y$4+1),FALSE)*$E3670</f>
        <v>7.8835432017214782</v>
      </c>
      <c r="Z3668" s="22">
        <f t="shared" ca="1" si="1799"/>
        <v>424.8001238378825</v>
      </c>
      <c r="AA3668" s="22">
        <f ca="1">VLOOKUP(CONCATENATE($F3668," ",$G3668),AllocFactorMatrix,(AA$4+1),FALSE)*$E3670</f>
        <v>7.8636380005754827</v>
      </c>
      <c r="AB3668" s="22">
        <f ca="1">VLOOKUP(CONCATENATE($F3668," ",$G3668),AllocFactorMatrix,(AB$4+1),FALSE)*$E3670</f>
        <v>172.40576539242866</v>
      </c>
      <c r="AC3668" s="22">
        <f ca="1">VLOOKUP(CONCATENATE($F3668," ",$G3668),AllocFactorMatrix,(AC$4+1),FALSE)*$E3670</f>
        <v>40.418602023102238</v>
      </c>
    </row>
    <row r="3669" spans="4:29" hidden="1" outlineLevel="1">
      <c r="F3669" s="42" t="str">
        <f>F3670</f>
        <v>RB_GUP</v>
      </c>
      <c r="G3669" s="17" t="str">
        <f>$G$14</f>
        <v>CUSTOMER</v>
      </c>
      <c r="H3669" s="21">
        <f t="shared" ca="1" si="1781"/>
        <v>677854.48653001862</v>
      </c>
      <c r="I3669" s="22">
        <f ca="1">VLOOKUP(CONCATENATE($F3669," ",$G3669),AllocFactorMatrix,(I$4+1),FALSE)*$E3670</f>
        <v>505939.23069616716</v>
      </c>
      <c r="J3669" s="22">
        <f ca="1">VLOOKUP(CONCATENATE($F3669," ",$G3669),AllocFactorMatrix,(J$4+1),FALSE)*$E3670</f>
        <v>124104.42475966357</v>
      </c>
      <c r="K3669" s="22">
        <f ca="1">VLOOKUP(CONCATENATE($F3669," ",$G3669),AllocFactorMatrix,(K$4+1),FALSE)*$E3670</f>
        <v>1373.7757975242641</v>
      </c>
      <c r="L3669" s="22">
        <f ca="1">VLOOKUP(CONCATENATE($F3669," ",$G3669),AllocFactorMatrix,(L$4+1),FALSE)*$E3670</f>
        <v>101.20537529781659</v>
      </c>
      <c r="M3669" s="22">
        <f t="shared" ca="1" si="1798"/>
        <v>125579.40593248565</v>
      </c>
      <c r="N3669" s="22">
        <f ca="1">VLOOKUP(CONCATENATE($F3669," ",$G3669),AllocFactorMatrix,(N$4+1),FALSE)*$E3670</f>
        <v>2302.2613940196848</v>
      </c>
      <c r="O3669" s="22">
        <f ca="1">VLOOKUP(CONCATENATE($F3669," ",$G3669),AllocFactorMatrix,(O$4+1),FALSE)*$E3670</f>
        <v>724.2164420234111</v>
      </c>
      <c r="P3669" s="22">
        <f ca="1">VLOOKUP(CONCATENATE($F3669," ",$G3669),AllocFactorMatrix,(P$4+1),FALSE)*$E3670</f>
        <v>290.29833386728603</v>
      </c>
      <c r="Q3669" s="22">
        <f ca="1">VLOOKUP(CONCATENATE($F3669," ",$G3669),AllocFactorMatrix,(Q$4+1),FALSE)*$E3670</f>
        <v>0</v>
      </c>
      <c r="R3669" s="22">
        <f t="shared" ca="1" si="1800"/>
        <v>3316.7761699103821</v>
      </c>
      <c r="S3669" s="22">
        <f ca="1">VLOOKUP(CONCATENATE($F3669," ",$G3669),AllocFactorMatrix,(S$4+1),FALSE)*$E3670</f>
        <v>21.382396369154499</v>
      </c>
      <c r="T3669" s="22">
        <f ca="1">VLOOKUP(CONCATENATE($F3669," ",$G3669),AllocFactorMatrix,(T$4+1),FALSE)*$E3670</f>
        <v>531.29883035280659</v>
      </c>
      <c r="U3669" s="22">
        <f ca="1">VLOOKUP(CONCATENATE($F3669," ",$G3669),AllocFactorMatrix,(U$4+1),FALSE)*$E3670</f>
        <v>962.15050557782672</v>
      </c>
      <c r="V3669" s="22">
        <f ca="1">VLOOKUP(CONCATENATE($F3669," ",$G3669),AllocFactorMatrix,(V$4+1),FALSE)*$E3670</f>
        <v>186.51160435623257</v>
      </c>
      <c r="W3669" s="22">
        <f t="shared" ca="1" si="1801"/>
        <v>1701.3433366560203</v>
      </c>
      <c r="X3669" s="22">
        <f ca="1">VLOOKUP(CONCATENATE($F3669," ",$G3669),AllocFactorMatrix,(X$4+1),FALSE)*$E3670</f>
        <v>737.05686228564309</v>
      </c>
      <c r="Y3669" s="22">
        <f ca="1">VLOOKUP(CONCATENATE($F3669," ",$G3669),AllocFactorMatrix,(Y$4+1),FALSE)*$E3670</f>
        <v>8.6037077450937094</v>
      </c>
      <c r="Z3669" s="22">
        <f t="shared" ca="1" si="1799"/>
        <v>745.66057003073684</v>
      </c>
      <c r="AA3669" s="22">
        <f ca="1">VLOOKUP(CONCATENATE($F3669," ",$G3669),AllocFactorMatrix,(AA$4+1),FALSE)*$E3670</f>
        <v>52.729622980474467</v>
      </c>
      <c r="AB3669" s="22">
        <f ca="1">VLOOKUP(CONCATENATE($F3669," ",$G3669),AllocFactorMatrix,(AB$4+1),FALSE)*$E3670</f>
        <v>35747.286822135655</v>
      </c>
      <c r="AC3669" s="22">
        <f ca="1">VLOOKUP(CONCATENATE($F3669," ",$G3669),AllocFactorMatrix,(AC$4+1),FALSE)*$E3670</f>
        <v>4772.0533796525515</v>
      </c>
    </row>
    <row r="3670" spans="4:29" collapsed="1">
      <c r="D3670" s="17" t="s">
        <v>254</v>
      </c>
      <c r="E3670" s="19">
        <v>2591770</v>
      </c>
      <c r="F3670" s="42" t="s">
        <v>73</v>
      </c>
      <c r="G3670" s="17" t="str">
        <f>$G$15</f>
        <v>TOTAL</v>
      </c>
      <c r="H3670" s="21">
        <f t="shared" ca="1" si="1781"/>
        <v>2591769.9999999995</v>
      </c>
      <c r="I3670" s="22">
        <f ca="1">VLOOKUP(CONCATENATE($F3670," ",$G3670),AllocFactorMatrix,(I$4+1),FALSE)*$E3670</f>
        <v>1513540.6643186163</v>
      </c>
      <c r="J3670" s="22">
        <f ca="1">VLOOKUP(CONCATENATE($F3670," ",$G3670),AllocFactorMatrix,(J$4+1),FALSE)*$E3670</f>
        <v>373235.73939574294</v>
      </c>
      <c r="K3670" s="22">
        <f ca="1">VLOOKUP(CONCATENATE($F3670," ",$G3670),AllocFactorMatrix,(K$4+1),FALSE)*$E3670</f>
        <v>4368.7656983007755</v>
      </c>
      <c r="L3670" s="22">
        <f ca="1">VLOOKUP(CONCATENATE($F3670," ",$G3670),AllocFactorMatrix,(L$4+1),FALSE)*$E3670</f>
        <v>228.47641088078893</v>
      </c>
      <c r="M3670" s="22">
        <f t="shared" ca="1" si="1798"/>
        <v>377832.98150492454</v>
      </c>
      <c r="N3670" s="22">
        <f ca="1">VLOOKUP(CONCATENATE($F3670," ",$G3670),AllocFactorMatrix,(N$4+1),FALSE)*$E3670</f>
        <v>112799.00455272548</v>
      </c>
      <c r="O3670" s="22">
        <f ca="1">VLOOKUP(CONCATENATE($F3670," ",$G3670),AllocFactorMatrix,(O$4+1),FALSE)*$E3670</f>
        <v>29669.840682166669</v>
      </c>
      <c r="P3670" s="22">
        <f ca="1">VLOOKUP(CONCATENATE($F3670," ",$G3670),AllocFactorMatrix,(P$4+1),FALSE)*$E3670</f>
        <v>4206.1019893869652</v>
      </c>
      <c r="Q3670" s="22">
        <f ca="1">VLOOKUP(CONCATENATE($F3670," ",$G3670),AllocFactorMatrix,(Q$4+1),FALSE)*$E3670</f>
        <v>0</v>
      </c>
      <c r="R3670" s="22">
        <f t="shared" ca="1" si="1800"/>
        <v>146674.94722427911</v>
      </c>
      <c r="S3670" s="22">
        <f ca="1">VLOOKUP(CONCATENATE($F3670," ",$G3670),AllocFactorMatrix,(S$4+1),FALSE)*$E3670</f>
        <v>4753.8071882177092</v>
      </c>
      <c r="T3670" s="22">
        <f ca="1">VLOOKUP(CONCATENATE($F3670," ",$G3670),AllocFactorMatrix,(T$4+1),FALSE)*$E3670</f>
        <v>84033.326943366745</v>
      </c>
      <c r="U3670" s="22">
        <f ca="1">VLOOKUP(CONCATENATE($F3670," ",$G3670),AllocFactorMatrix,(U$4+1),FALSE)*$E3670</f>
        <v>348156.59650231351</v>
      </c>
      <c r="V3670" s="22">
        <f ca="1">VLOOKUP(CONCATENATE($F3670," ",$G3670),AllocFactorMatrix,(V$4+1),FALSE)*$E3670</f>
        <v>38780.026983885029</v>
      </c>
      <c r="W3670" s="22">
        <f t="shared" ca="1" si="1801"/>
        <v>475723.75761778298</v>
      </c>
      <c r="X3670" s="22">
        <f ca="1">VLOOKUP(CONCATENATE($F3670," ",$G3670),AllocFactorMatrix,(X$4+1),FALSE)*$E3670</f>
        <v>31727.036215813911</v>
      </c>
      <c r="Y3670" s="22">
        <f ca="1">VLOOKUP(CONCATENATE($F3670," ",$G3670),AllocFactorMatrix,(Y$4+1),FALSE)*$E3670</f>
        <v>567.33101915052578</v>
      </c>
      <c r="Z3670" s="22">
        <f t="shared" ca="1" si="1799"/>
        <v>32294.367234964437</v>
      </c>
      <c r="AA3670" s="22">
        <f ca="1">VLOOKUP(CONCATENATE($F3670," ",$G3670),AllocFactorMatrix,(AA$4+1),FALSE)*$E3670</f>
        <v>503.62321836012813</v>
      </c>
      <c r="AB3670" s="22">
        <f ca="1">VLOOKUP(CONCATENATE($F3670," ",$G3670),AllocFactorMatrix,(AB$4+1),FALSE)*$E3670</f>
        <v>39532.761549034767</v>
      </c>
      <c r="AC3670" s="22">
        <f ca="1">VLOOKUP(CONCATENATE($F3670," ",$G3670),AllocFactorMatrix,(AC$4+1),FALSE)*$E3670</f>
        <v>5666.8973320374434</v>
      </c>
    </row>
    <row r="3671" spans="4:29" hidden="1" outlineLevel="1">
      <c r="F3671" s="42" t="str">
        <f>F3678</f>
        <v>RB_GUP</v>
      </c>
      <c r="G3671" s="17" t="str">
        <f>$G$8</f>
        <v>PRODUCTION</v>
      </c>
      <c r="H3671" s="21">
        <f t="shared" ca="1" si="1781"/>
        <v>-523177.6711471178</v>
      </c>
      <c r="I3671" s="22">
        <f ca="1">VLOOKUP(CONCATENATE($F3671," ",$G3671),AllocFactorMatrix,(I$4+1),FALSE)*$E3678</f>
        <v>-259395.97313582769</v>
      </c>
      <c r="J3671" s="22">
        <f ca="1">VLOOKUP(CONCATENATE($F3671," ",$G3671),AllocFactorMatrix,(J$4+1),FALSE)*$E3678</f>
        <v>-64866.598835602439</v>
      </c>
      <c r="K3671" s="22">
        <f ca="1">VLOOKUP(CONCATENATE($F3671," ",$G3671),AllocFactorMatrix,(K$4+1),FALSE)*$E3678</f>
        <v>-822.1087518034966</v>
      </c>
      <c r="L3671" s="22">
        <f ca="1">VLOOKUP(CONCATENATE($F3671," ",$G3671),AllocFactorMatrix,(L$4+1),FALSE)*$E3678</f>
        <v>-41.145725843577132</v>
      </c>
      <c r="M3671" s="22">
        <f t="shared" ref="M3671:M3678" ca="1" si="1802">SUBTOTAL(9,J3671:L3671)</f>
        <v>-65729.853313249521</v>
      </c>
      <c r="N3671" s="22">
        <f ca="1">VLOOKUP(CONCATENATE($F3671," ",$G3671),AllocFactorMatrix,(N$4+1),FALSE)*$E3678</f>
        <v>-29102.252450393466</v>
      </c>
      <c r="O3671" s="22">
        <f ca="1">VLOOKUP(CONCATENATE($F3671," ",$G3671),AllocFactorMatrix,(O$4+1),FALSE)*$E3678</f>
        <v>-7976.2534204431968</v>
      </c>
      <c r="P3671" s="22">
        <f ca="1">VLOOKUP(CONCATENATE($F3671," ",$G3671),AllocFactorMatrix,(P$4+1),FALSE)*$E3678</f>
        <v>-1269.2676461602259</v>
      </c>
      <c r="Q3671" s="22">
        <f ca="1">VLOOKUP(CONCATENATE($F3671," ",$G3671),AllocFactorMatrix,(Q$4+1),FALSE)*$E3678</f>
        <v>0</v>
      </c>
      <c r="R3671" s="22">
        <f ca="1">SUBTOTAL(9,N3671:Q3671)</f>
        <v>-38347.773516996887</v>
      </c>
      <c r="S3671" s="22">
        <f ca="1">VLOOKUP(CONCATENATE($F3671," ",$G3671),AllocFactorMatrix,(S$4+1),FALSE)*$E3678</f>
        <v>-1258.0159252412263</v>
      </c>
      <c r="T3671" s="22">
        <f ca="1">VLOOKUP(CONCATENATE($F3671," ",$G3671),AllocFactorMatrix,(T$4+1),FALSE)*$E3678</f>
        <v>-22893.743908270266</v>
      </c>
      <c r="U3671" s="22">
        <f ca="1">VLOOKUP(CONCATENATE($F3671," ",$G3671),AllocFactorMatrix,(U$4+1),FALSE)*$E3678</f>
        <v>-111550.72591254536</v>
      </c>
      <c r="V3671" s="22">
        <f ca="1">VLOOKUP(CONCATENATE($F3671," ",$G3671),AllocFactorMatrix,(V$4+1),FALSE)*$E3678</f>
        <v>-14213.842783908203</v>
      </c>
      <c r="W3671" s="22">
        <f ca="1">SUBTOTAL(9,S3671:V3671)</f>
        <v>-149916.32852996507</v>
      </c>
      <c r="X3671" s="22">
        <f ca="1">VLOOKUP(CONCATENATE($F3671," ",$G3671),AllocFactorMatrix,(X$4+1),FALSE)*$E3678</f>
        <v>-8139.2795796196788</v>
      </c>
      <c r="Y3671" s="22">
        <f ca="1">VLOOKUP(CONCATENATE($F3671," ",$G3671),AllocFactorMatrix,(Y$4+1),FALSE)*$E3678</f>
        <v>-152.99884479292842</v>
      </c>
      <c r="Z3671" s="22">
        <f t="shared" ref="Z3671:Z3678" ca="1" si="1803">SUBTOTAL(9,X3671:Y3671)</f>
        <v>-8292.2784244126069</v>
      </c>
      <c r="AA3671" s="22">
        <f ca="1">VLOOKUP(CONCATENATE($F3671," ",$G3671),AllocFactorMatrix,(AA$4+1),FALSE)*$E3678</f>
        <v>-118.36573685785201</v>
      </c>
      <c r="AB3671" s="22">
        <f ca="1">VLOOKUP(CONCATENATE($F3671," ",$G3671),AllocFactorMatrix,(AB$4+1),FALSE)*$E3678</f>
        <v>-1112.3188481380093</v>
      </c>
      <c r="AC3671" s="22">
        <f ca="1">VLOOKUP(CONCATENATE($F3671," ",$G3671),AllocFactorMatrix,(AC$4+1),FALSE)*$E3678</f>
        <v>-264.77964167015386</v>
      </c>
    </row>
    <row r="3672" spans="4:29" hidden="1" outlineLevel="1">
      <c r="F3672" s="42" t="str">
        <f>F3678</f>
        <v>RB_GUP</v>
      </c>
      <c r="G3672" s="17" t="str">
        <f>$G$9</f>
        <v>BULKTRAN</v>
      </c>
      <c r="H3672" s="21">
        <f t="shared" ca="1" si="1781"/>
        <v>-335333.56343498052</v>
      </c>
      <c r="I3672" s="22">
        <f ca="1">VLOOKUP(CONCATENATE($F3672," ",$G3672),AllocFactorMatrix,(I$4+1),FALSE)*$E3678</f>
        <v>-166261.2546548486</v>
      </c>
      <c r="J3672" s="22">
        <f ca="1">VLOOKUP(CONCATENATE($F3672," ",$G3672),AllocFactorMatrix,(J$4+1),FALSE)*$E3678</f>
        <v>-41576.598037444266</v>
      </c>
      <c r="K3672" s="22">
        <f ca="1">VLOOKUP(CONCATENATE($F3672," ",$G3672),AllocFactorMatrix,(K$4+1),FALSE)*$E3678</f>
        <v>-526.93505949688904</v>
      </c>
      <c r="L3672" s="22">
        <f ca="1">VLOOKUP(CONCATENATE($F3672," ",$G3672),AllocFactorMatrix,(L$4+1),FALSE)*$E3678</f>
        <v>-26.372575949185748</v>
      </c>
      <c r="M3672" s="22">
        <f t="shared" ca="1" si="1802"/>
        <v>-42129.905672890338</v>
      </c>
      <c r="N3672" s="22">
        <f ca="1">VLOOKUP(CONCATENATE($F3672," ",$G3672),AllocFactorMatrix,(N$4+1),FALSE)*$E3678</f>
        <v>-18653.24641393308</v>
      </c>
      <c r="O3672" s="22">
        <f ca="1">VLOOKUP(CONCATENATE($F3672," ",$G3672),AllocFactorMatrix,(O$4+1),FALSE)*$E3678</f>
        <v>-5112.422853355185</v>
      </c>
      <c r="P3672" s="22">
        <f ca="1">VLOOKUP(CONCATENATE($F3672," ",$G3672),AllocFactorMatrix,(P$4+1),FALSE)*$E3678</f>
        <v>-813.54397600036691</v>
      </c>
      <c r="Q3672" s="22">
        <f ca="1">VLOOKUP(CONCATENATE($F3672," ",$G3672),AllocFactorMatrix,(Q$4+1),FALSE)*$E3678</f>
        <v>0</v>
      </c>
      <c r="R3672" s="22">
        <f t="shared" ref="R3672:R3678" ca="1" si="1804">SUBTOTAL(9,N3672:Q3672)</f>
        <v>-24579.213243288632</v>
      </c>
      <c r="S3672" s="22">
        <f ca="1">VLOOKUP(CONCATENATE($F3672," ",$G3672),AllocFactorMatrix,(S$4+1),FALSE)*$E3678</f>
        <v>-806.33212450396923</v>
      </c>
      <c r="T3672" s="22">
        <f ca="1">VLOOKUP(CONCATENATE($F3672," ",$G3672),AllocFactorMatrix,(T$4+1),FALSE)*$E3678</f>
        <v>-14673.869219791985</v>
      </c>
      <c r="U3672" s="22">
        <f ca="1">VLOOKUP(CONCATENATE($F3672," ",$G3672),AllocFactorMatrix,(U$4+1),FALSE)*$E3678</f>
        <v>-71499.0422698943</v>
      </c>
      <c r="V3672" s="22">
        <f ca="1">VLOOKUP(CONCATENATE($F3672," ",$G3672),AllocFactorMatrix,(V$4+1),FALSE)*$E3678</f>
        <v>-9110.4395575250273</v>
      </c>
      <c r="W3672" s="22">
        <f t="shared" ref="W3672:W3678" ca="1" si="1805">SUBTOTAL(9,S3672:V3672)</f>
        <v>-96089.683171715282</v>
      </c>
      <c r="X3672" s="22">
        <f ca="1">VLOOKUP(CONCATENATE($F3672," ",$G3672),AllocFactorMatrix,(X$4+1),FALSE)*$E3678</f>
        <v>-5216.9153535222931</v>
      </c>
      <c r="Y3672" s="22">
        <f ca="1">VLOOKUP(CONCATENATE($F3672," ",$G3672),AllocFactorMatrix,(Y$4+1),FALSE)*$E3678</f>
        <v>-98.065438674696466</v>
      </c>
      <c r="Z3672" s="22">
        <f t="shared" ca="1" si="1803"/>
        <v>-5314.9807921969896</v>
      </c>
      <c r="AA3672" s="22">
        <f ca="1">VLOOKUP(CONCATENATE($F3672," ",$G3672),AllocFactorMatrix,(AA$4+1),FALSE)*$E3678</f>
        <v>-75.867160466008002</v>
      </c>
      <c r="AB3672" s="22">
        <f ca="1">VLOOKUP(CONCATENATE($F3672," ",$G3672),AllocFactorMatrix,(AB$4+1),FALSE)*$E3678</f>
        <v>-712.94679339845982</v>
      </c>
      <c r="AC3672" s="22">
        <f ca="1">VLOOKUP(CONCATENATE($F3672," ",$G3672),AllocFactorMatrix,(AC$4+1),FALSE)*$E3678</f>
        <v>-169.71194617616302</v>
      </c>
    </row>
    <row r="3673" spans="4:29" hidden="1" outlineLevel="1">
      <c r="F3673" s="42" t="str">
        <f>F3678</f>
        <v>RB_GUP</v>
      </c>
      <c r="G3673" s="17" t="str">
        <f>$G$10</f>
        <v>SUBTRAN</v>
      </c>
      <c r="H3673" s="21">
        <f t="shared" ca="1" si="1781"/>
        <v>-106237.16406484551</v>
      </c>
      <c r="I3673" s="22">
        <f ca="1">VLOOKUP(CONCATENATE($F3673," ",$G3673),AllocFactorMatrix,(I$4+1),FALSE)*$E3678</f>
        <v>-51266.042662685322</v>
      </c>
      <c r="J3673" s="22">
        <f ca="1">VLOOKUP(CONCATENATE($F3673," ",$G3673),AllocFactorMatrix,(J$4+1),FALSE)*$E3678</f>
        <v>-12790.540584392371</v>
      </c>
      <c r="K3673" s="22">
        <f ca="1">VLOOKUP(CONCATENATE($F3673," ",$G3673),AllocFactorMatrix,(K$4+1),FALSE)*$E3678</f>
        <v>-162.44743964597455</v>
      </c>
      <c r="L3673" s="22">
        <f ca="1">VLOOKUP(CONCATENATE($F3673," ",$G3673),AllocFactorMatrix,(L$4+1),FALSE)*$E3678</f>
        <v>-10.472731147016802</v>
      </c>
      <c r="M3673" s="22">
        <f t="shared" ca="1" si="1802"/>
        <v>-12963.460755185362</v>
      </c>
      <c r="N3673" s="22">
        <f ca="1">VLOOKUP(CONCATENATE($F3673," ",$G3673),AllocFactorMatrix,(N$4+1),FALSE)*$E3678</f>
        <v>-5680.0524517899503</v>
      </c>
      <c r="O3673" s="22">
        <f ca="1">VLOOKUP(CONCATENATE($F3673," ",$G3673),AllocFactorMatrix,(O$4+1),FALSE)*$E3678</f>
        <v>-1559.3214457594152</v>
      </c>
      <c r="P3673" s="22">
        <f ca="1">VLOOKUP(CONCATENATE($F3673," ",$G3673),AllocFactorMatrix,(P$4+1),FALSE)*$E3678</f>
        <v>-313.43515699439223</v>
      </c>
      <c r="Q3673" s="22">
        <f ca="1">VLOOKUP(CONCATENATE($F3673," ",$G3673),AllocFactorMatrix,(Q$4+1),FALSE)*$E3678</f>
        <v>0</v>
      </c>
      <c r="R3673" s="22">
        <f t="shared" ca="1" si="1804"/>
        <v>-7552.8090545437572</v>
      </c>
      <c r="S3673" s="22">
        <f ca="1">VLOOKUP(CONCATENATE($F3673," ",$G3673),AllocFactorMatrix,(S$4+1),FALSE)*$E3678</f>
        <v>-240.70331381798275</v>
      </c>
      <c r="T3673" s="22">
        <f ca="1">VLOOKUP(CONCATENATE($F3673," ",$G3673),AllocFactorMatrix,(T$4+1),FALSE)*$E3678</f>
        <v>-4509.6126808482477</v>
      </c>
      <c r="U3673" s="22">
        <f ca="1">VLOOKUP(CONCATENATE($F3673," ",$G3673),AllocFactorMatrix,(U$4+1),FALSE)*$E3678</f>
        <v>-28024.643243082424</v>
      </c>
      <c r="V3673" s="22">
        <f ca="1">VLOOKUP(CONCATENATE($F3673," ",$G3673),AllocFactorMatrix,(V$4+1),FALSE)*$E3678</f>
        <v>0</v>
      </c>
      <c r="W3673" s="22">
        <f t="shared" ca="1" si="1805"/>
        <v>-32774.959237748655</v>
      </c>
      <c r="X3673" s="22">
        <f ca="1">VLOOKUP(CONCATENATE($F3673," ",$G3673),AllocFactorMatrix,(X$4+1),FALSE)*$E3678</f>
        <v>-1593.1787428621292</v>
      </c>
      <c r="Y3673" s="22">
        <f ca="1">VLOOKUP(CONCATENATE($F3673," ",$G3673),AllocFactorMatrix,(Y$4+1),FALSE)*$E3678</f>
        <v>-30.560076408875986</v>
      </c>
      <c r="Z3673" s="22">
        <f t="shared" ca="1" si="1803"/>
        <v>-1623.7388192710052</v>
      </c>
      <c r="AA3673" s="22">
        <f ca="1">VLOOKUP(CONCATENATE($F3673," ",$G3673),AllocFactorMatrix,(AA$4+1),FALSE)*$E3678</f>
        <v>-23.244260861408328</v>
      </c>
      <c r="AB3673" s="22">
        <f ca="1">VLOOKUP(CONCATENATE($F3673," ",$G3673),AllocFactorMatrix,(AB$4+1),FALSE)*$E3678</f>
        <v>-26.594972557260576</v>
      </c>
      <c r="AC3673" s="22">
        <f ca="1">VLOOKUP(CONCATENATE($F3673," ",$G3673),AllocFactorMatrix,(AC$4+1),FALSE)*$E3678</f>
        <v>-6.3143019927014947</v>
      </c>
    </row>
    <row r="3674" spans="4:29" hidden="1" outlineLevel="1">
      <c r="F3674" s="42" t="str">
        <f>F3678</f>
        <v>RB_GUP</v>
      </c>
      <c r="G3674" s="17" t="str">
        <f>$G$11</f>
        <v>DISTPRI</v>
      </c>
      <c r="H3674" s="21">
        <f t="shared" ca="1" si="1781"/>
        <v>-157490.4888440285</v>
      </c>
      <c r="I3674" s="22">
        <f ca="1">VLOOKUP(CONCATENATE($F3674," ",$G3674),AllocFactorMatrix,(I$4+1),FALSE)*$E3678</f>
        <v>-104167.3383077443</v>
      </c>
      <c r="J3674" s="22">
        <f ca="1">VLOOKUP(CONCATENATE($F3674," ",$G3674),AllocFactorMatrix,(J$4+1),FALSE)*$E3678</f>
        <v>-25850.018697916104</v>
      </c>
      <c r="K3674" s="22">
        <f ca="1">VLOOKUP(CONCATENATE($F3674," ",$G3674),AllocFactorMatrix,(K$4+1),FALSE)*$E3678</f>
        <v>-328.18933120693208</v>
      </c>
      <c r="L3674" s="22">
        <f ca="1">VLOOKUP(CONCATENATE($F3674," ",$G3674),AllocFactorMatrix,(L$4+1),FALSE)*$E3678</f>
        <v>0</v>
      </c>
      <c r="M3674" s="22">
        <f t="shared" ca="1" si="1802"/>
        <v>-26178.208029123038</v>
      </c>
      <c r="N3674" s="22">
        <f ca="1">VLOOKUP(CONCATENATE($F3674," ",$G3674),AllocFactorMatrix,(N$4+1),FALSE)*$E3678</f>
        <v>-11283.362009018885</v>
      </c>
      <c r="O3674" s="22">
        <f ca="1">VLOOKUP(CONCATENATE($F3674," ",$G3674),AllocFactorMatrix,(O$4+1),FALSE)*$E3678</f>
        <v>-3102.8432283479779</v>
      </c>
      <c r="P3674" s="22">
        <f ca="1">VLOOKUP(CONCATENATE($F3674," ",$G3674),AllocFactorMatrix,(P$4+1),FALSE)*$E3678</f>
        <v>0</v>
      </c>
      <c r="Q3674" s="22">
        <f ca="1">VLOOKUP(CONCATENATE($F3674," ",$G3674),AllocFactorMatrix,(Q$4+1),FALSE)*$E3678</f>
        <v>0</v>
      </c>
      <c r="R3674" s="22">
        <f t="shared" ca="1" si="1804"/>
        <v>-14386.205237366863</v>
      </c>
      <c r="S3674" s="22">
        <f ca="1">VLOOKUP(CONCATENATE($F3674," ",$G3674),AllocFactorMatrix,(S$4+1),FALSE)*$E3678</f>
        <v>-483.4878149488797</v>
      </c>
      <c r="T3674" s="22">
        <f ca="1">VLOOKUP(CONCATENATE($F3674," ",$G3674),AllocFactorMatrix,(T$4+1),FALSE)*$E3678</f>
        <v>-8929.9051658470598</v>
      </c>
      <c r="U3674" s="22">
        <f ca="1">VLOOKUP(CONCATENATE($F3674," ",$G3674),AllocFactorMatrix,(U$4+1),FALSE)*$E3678</f>
        <v>0</v>
      </c>
      <c r="V3674" s="22">
        <f ca="1">VLOOKUP(CONCATENATE($F3674," ",$G3674),AllocFactorMatrix,(V$4+1),FALSE)*$E3678</f>
        <v>0</v>
      </c>
      <c r="W3674" s="22">
        <f t="shared" ca="1" si="1805"/>
        <v>-9413.3929807959394</v>
      </c>
      <c r="X3674" s="22">
        <f ca="1">VLOOKUP(CONCATENATE($F3674," ",$G3674),AllocFactorMatrix,(X$4+1),FALSE)*$E3678</f>
        <v>-3171.5889030361836</v>
      </c>
      <c r="Y3674" s="22">
        <f ca="1">VLOOKUP(CONCATENATE($F3674," ",$G3674),AllocFactorMatrix,(Y$4+1),FALSE)*$E3678</f>
        <v>-60.913337042840922</v>
      </c>
      <c r="Z3674" s="22">
        <f t="shared" ca="1" si="1803"/>
        <v>-3232.5022400790244</v>
      </c>
      <c r="AA3674" s="22">
        <f ca="1">VLOOKUP(CONCATENATE($F3674," ",$G3674),AllocFactorMatrix,(AA$4+1),FALSE)*$E3678</f>
        <v>-46.553208534733066</v>
      </c>
      <c r="AB3674" s="22">
        <f ca="1">VLOOKUP(CONCATENATE($F3674," ",$G3674),AllocFactorMatrix,(AB$4+1),FALSE)*$E3678</f>
        <v>-53.570043296845192</v>
      </c>
      <c r="AC3674" s="22">
        <f ca="1">VLOOKUP(CONCATENATE($F3674," ",$G3674),AllocFactorMatrix,(AC$4+1),FALSE)*$E3678</f>
        <v>-12.718797087766434</v>
      </c>
    </row>
    <row r="3675" spans="4:29" hidden="1" outlineLevel="1">
      <c r="F3675" s="42" t="str">
        <f>F3678</f>
        <v>RB_GUP</v>
      </c>
      <c r="G3675" s="17" t="str">
        <f>$G$12</f>
        <v>DISTSEC</v>
      </c>
      <c r="H3675" s="21">
        <f t="shared" ca="1" si="1781"/>
        <v>-52232.571189995688</v>
      </c>
      <c r="I3675" s="22">
        <f ca="1">VLOOKUP(CONCATENATE($F3675," ",$G3675),AllocFactorMatrix,(I$4+1),FALSE)*$E3678</f>
        <v>-39716.520936147332</v>
      </c>
      <c r="J3675" s="22">
        <f ca="1">VLOOKUP(CONCATENATE($F3675," ",$G3675),AllocFactorMatrix,(J$4+1),FALSE)*$E3678</f>
        <v>-8016.4970055163976</v>
      </c>
      <c r="K3675" s="22">
        <f ca="1">VLOOKUP(CONCATENATE($F3675," ",$G3675),AllocFactorMatrix,(K$4+1),FALSE)*$E3678</f>
        <v>0</v>
      </c>
      <c r="L3675" s="22">
        <f ca="1">VLOOKUP(CONCATENATE($F3675," ",$G3675),AllocFactorMatrix,(L$4+1),FALSE)*$E3678</f>
        <v>0</v>
      </c>
      <c r="M3675" s="22">
        <f t="shared" ca="1" si="1802"/>
        <v>-8016.4970055163976</v>
      </c>
      <c r="N3675" s="22">
        <f ca="1">VLOOKUP(CONCATENATE($F3675," ",$G3675),AllocFactorMatrix,(N$4+1),FALSE)*$E3678</f>
        <v>-3070.4810948057411</v>
      </c>
      <c r="O3675" s="22">
        <f ca="1">VLOOKUP(CONCATENATE($F3675," ",$G3675),AllocFactorMatrix,(O$4+1),FALSE)*$E3678</f>
        <v>0</v>
      </c>
      <c r="P3675" s="22">
        <f ca="1">VLOOKUP(CONCATENATE($F3675," ",$G3675),AllocFactorMatrix,(P$4+1),FALSE)*$E3678</f>
        <v>0</v>
      </c>
      <c r="Q3675" s="22">
        <f ca="1">VLOOKUP(CONCATENATE($F3675," ",$G3675),AllocFactorMatrix,(Q$4+1),FALSE)*$E3678</f>
        <v>0</v>
      </c>
      <c r="R3675" s="22">
        <f t="shared" ca="1" si="1804"/>
        <v>-3070.4810948057411</v>
      </c>
      <c r="S3675" s="22">
        <f ca="1">VLOOKUP(CONCATENATE($F3675," ",$G3675),AllocFactorMatrix,(S$4+1),FALSE)*$E3678</f>
        <v>-107.84173878349982</v>
      </c>
      <c r="T3675" s="22">
        <f ca="1">VLOOKUP(CONCATENATE($F3675," ",$G3675),AllocFactorMatrix,(T$4+1),FALSE)*$E3678</f>
        <v>0</v>
      </c>
      <c r="U3675" s="22">
        <f ca="1">VLOOKUP(CONCATENATE($F3675," ",$G3675),AllocFactorMatrix,(U$4+1),FALSE)*$E3678</f>
        <v>0</v>
      </c>
      <c r="V3675" s="22">
        <f ca="1">VLOOKUP(CONCATENATE($F3675," ",$G3675),AllocFactorMatrix,(V$4+1),FALSE)*$E3678</f>
        <v>0</v>
      </c>
      <c r="W3675" s="22">
        <f t="shared" ca="1" si="1805"/>
        <v>-107.84173878349982</v>
      </c>
      <c r="X3675" s="22">
        <f ca="1">VLOOKUP(CONCATENATE($F3675," ",$G3675),AllocFactorMatrix,(X$4+1),FALSE)*$E3678</f>
        <v>-890.64672743744848</v>
      </c>
      <c r="Y3675" s="22">
        <f ca="1">VLOOKUP(CONCATENATE($F3675," ",$G3675),AllocFactorMatrix,(Y$4+1),FALSE)*$E3678</f>
        <v>0</v>
      </c>
      <c r="Z3675" s="22">
        <f t="shared" ca="1" si="1803"/>
        <v>-890.64672743744848</v>
      </c>
      <c r="AA3675" s="22">
        <f ca="1">VLOOKUP(CONCATENATE($F3675," ",$G3675),AllocFactorMatrix,(AA$4+1),FALSE)*$E3678</f>
        <v>-11.464192766024082</v>
      </c>
      <c r="AB3675" s="22">
        <f ca="1">VLOOKUP(CONCATENATE($F3675," ",$G3675),AllocFactorMatrix,(AB$4+1),FALSE)*$E3678</f>
        <v>-341.32675791264859</v>
      </c>
      <c r="AC3675" s="22">
        <f ca="1">VLOOKUP(CONCATENATE($F3675," ",$G3675),AllocFactorMatrix,(AC$4+1),FALSE)*$E3678</f>
        <v>-77.792736626591974</v>
      </c>
    </row>
    <row r="3676" spans="4:29" hidden="1" outlineLevel="1">
      <c r="F3676" s="42" t="str">
        <f>F3678</f>
        <v>RB_GUP</v>
      </c>
      <c r="G3676" s="17" t="str">
        <f>$G$13</f>
        <v>ENERGY</v>
      </c>
      <c r="H3676" s="21">
        <f t="shared" ca="1" si="1781"/>
        <v>-15681.266873258797</v>
      </c>
      <c r="I3676" s="22">
        <f ca="1">VLOOKUP(CONCATENATE($F3676," ",$G3676),AllocFactorMatrix,(I$4+1),FALSE)*$E3678</f>
        <v>-5761.589798584153</v>
      </c>
      <c r="J3676" s="22">
        <f ca="1">VLOOKUP(CONCATENATE($F3676," ",$G3676),AllocFactorMatrix,(J$4+1),FALSE)*$E3678</f>
        <v>-1820.0194678125681</v>
      </c>
      <c r="K3676" s="22">
        <f ca="1">VLOOKUP(CONCATENATE($F3676," ",$G3676),AllocFactorMatrix,(K$4+1),FALSE)*$E3678</f>
        <v>-22.729418878582283</v>
      </c>
      <c r="L3676" s="22">
        <f ca="1">VLOOKUP(CONCATENATE($F3676," ",$G3676),AllocFactorMatrix,(L$4+1),FALSE)*$E3678</f>
        <v>-1.1514207459426793</v>
      </c>
      <c r="M3676" s="22">
        <f t="shared" ca="1" si="1802"/>
        <v>-1843.900307437093</v>
      </c>
      <c r="N3676" s="22">
        <f ca="1">VLOOKUP(CONCATENATE($F3676," ",$G3676),AllocFactorMatrix,(N$4+1),FALSE)*$E3678</f>
        <v>-922.10256603162009</v>
      </c>
      <c r="O3676" s="22">
        <f ca="1">VLOOKUP(CONCATENATE($F3676," ",$G3676),AllocFactorMatrix,(O$4+1),FALSE)*$E3678</f>
        <v>-248.75900299107209</v>
      </c>
      <c r="P3676" s="22">
        <f ca="1">VLOOKUP(CONCATENATE($F3676," ",$G3676),AllocFactorMatrix,(P$4+1),FALSE)*$E3678</f>
        <v>-38.763732308244911</v>
      </c>
      <c r="Q3676" s="22">
        <f ca="1">VLOOKUP(CONCATENATE($F3676," ",$G3676),AllocFactorMatrix,(Q$4+1),FALSE)*$E3678</f>
        <v>0</v>
      </c>
      <c r="R3676" s="22">
        <f t="shared" ca="1" si="1804"/>
        <v>-1209.6253013309372</v>
      </c>
      <c r="S3676" s="22">
        <f ca="1">VLOOKUP(CONCATENATE($F3676," ",$G3676),AllocFactorMatrix,(S$4+1),FALSE)*$E3678</f>
        <v>-46.438776081304759</v>
      </c>
      <c r="T3676" s="22">
        <f ca="1">VLOOKUP(CONCATENATE($F3676," ",$G3676),AllocFactorMatrix,(T$4+1),FALSE)*$E3678</f>
        <v>-917.92300415619286</v>
      </c>
      <c r="U3676" s="22">
        <f ca="1">VLOOKUP(CONCATENATE($F3676," ",$G3676),AllocFactorMatrix,(U$4+1),FALSE)*$E3678</f>
        <v>-4825.6182738744574</v>
      </c>
      <c r="V3676" s="22">
        <f ca="1">VLOOKUP(CONCATENATE($F3676," ",$G3676),AllocFactorMatrix,(V$4+1),FALSE)*$E3678</f>
        <v>-674.77989219111021</v>
      </c>
      <c r="W3676" s="22">
        <f t="shared" ca="1" si="1805"/>
        <v>-6464.7599463030647</v>
      </c>
      <c r="X3676" s="22">
        <f ca="1">VLOOKUP(CONCATENATE($F3676," ",$G3676),AllocFactorMatrix,(X$4+1),FALSE)*$E3678</f>
        <v>-259.25616950210178</v>
      </c>
      <c r="Y3676" s="22">
        <f ca="1">VLOOKUP(CONCATENATE($F3676," ",$G3676),AllocFactorMatrix,(Y$4+1),FALSE)*$E3678</f>
        <v>-4.9023169322361388</v>
      </c>
      <c r="Z3676" s="22">
        <f t="shared" ca="1" si="1803"/>
        <v>-264.15848643433793</v>
      </c>
      <c r="AA3676" s="22">
        <f ca="1">VLOOKUP(CONCATENATE($F3676," ",$G3676),AllocFactorMatrix,(AA$4+1),FALSE)*$E3678</f>
        <v>-4.8899390455269902</v>
      </c>
      <c r="AB3676" s="22">
        <f ca="1">VLOOKUP(CONCATENATE($F3676," ",$G3676),AllocFactorMatrix,(AB$4+1),FALSE)*$E3678</f>
        <v>-107.20911667153371</v>
      </c>
      <c r="AC3676" s="22">
        <f ca="1">VLOOKUP(CONCATENATE($F3676," ",$G3676),AllocFactorMatrix,(AC$4+1),FALSE)*$E3678</f>
        <v>-25.133977452156326</v>
      </c>
    </row>
    <row r="3677" spans="4:29" hidden="1" outlineLevel="1">
      <c r="F3677" s="42" t="str">
        <f>F3678</f>
        <v>RB_GUP</v>
      </c>
      <c r="G3677" s="17" t="str">
        <f>$G$14</f>
        <v>CUSTOMER</v>
      </c>
      <c r="H3677" s="21">
        <f t="shared" ca="1" si="1781"/>
        <v>-421518.27444577322</v>
      </c>
      <c r="I3677" s="22">
        <f ca="1">VLOOKUP(CONCATENATE($F3677," ",$G3677),AllocFactorMatrix,(I$4+1),FALSE)*$E3678</f>
        <v>-314614.17713582702</v>
      </c>
      <c r="J3677" s="22">
        <f ca="1">VLOOKUP(CONCATENATE($F3677," ",$G3677),AllocFactorMatrix,(J$4+1),FALSE)*$E3678</f>
        <v>-77173.322616139441</v>
      </c>
      <c r="K3677" s="22">
        <f ca="1">VLOOKUP(CONCATENATE($F3677," ",$G3677),AllocFactorMatrix,(K$4+1),FALSE)*$E3678</f>
        <v>-854.27125608048868</v>
      </c>
      <c r="L3677" s="22">
        <f ca="1">VLOOKUP(CONCATENATE($F3677," ",$G3677),AllocFactorMatrix,(L$4+1),FALSE)*$E3678</f>
        <v>-62.933735791218879</v>
      </c>
      <c r="M3677" s="22">
        <f t="shared" ca="1" si="1802"/>
        <v>-78090.527608011151</v>
      </c>
      <c r="N3677" s="22">
        <f ca="1">VLOOKUP(CONCATENATE($F3677," ",$G3677),AllocFactorMatrix,(N$4+1),FALSE)*$E3678</f>
        <v>-1431.6424386273086</v>
      </c>
      <c r="O3677" s="22">
        <f ca="1">VLOOKUP(CONCATENATE($F3677," ",$G3677),AllocFactorMatrix,(O$4+1),FALSE)*$E3678</f>
        <v>-450.34807769682993</v>
      </c>
      <c r="P3677" s="22">
        <f ca="1">VLOOKUP(CONCATENATE($F3677," ",$G3677),AllocFactorMatrix,(P$4+1),FALSE)*$E3678</f>
        <v>-180.51964720720696</v>
      </c>
      <c r="Q3677" s="22">
        <f ca="1">VLOOKUP(CONCATENATE($F3677," ",$G3677),AllocFactorMatrix,(Q$4+1),FALSE)*$E3678</f>
        <v>0</v>
      </c>
      <c r="R3677" s="22">
        <f t="shared" ca="1" si="1804"/>
        <v>-2062.5101635313454</v>
      </c>
      <c r="S3677" s="22">
        <f ca="1">VLOOKUP(CONCATENATE($F3677," ",$G3677),AllocFactorMatrix,(S$4+1),FALSE)*$E3678</f>
        <v>-13.296468490132844</v>
      </c>
      <c r="T3677" s="22">
        <f ca="1">VLOOKUP(CONCATENATE($F3677," ",$G3677),AllocFactorMatrix,(T$4+1),FALSE)*$E3678</f>
        <v>-330.38383699693185</v>
      </c>
      <c r="U3677" s="22">
        <f ca="1">VLOOKUP(CONCATENATE($F3677," ",$G3677),AllocFactorMatrix,(U$4+1),FALSE)*$E3678</f>
        <v>-598.30543122079564</v>
      </c>
      <c r="V3677" s="22">
        <f ca="1">VLOOKUP(CONCATENATE($F3677," ",$G3677),AllocFactorMatrix,(V$4+1),FALSE)*$E3678</f>
        <v>-115.98071738789078</v>
      </c>
      <c r="W3677" s="22">
        <f t="shared" ca="1" si="1805"/>
        <v>-1057.966454095751</v>
      </c>
      <c r="X3677" s="22">
        <f ca="1">VLOOKUP(CONCATENATE($F3677," ",$G3677),AllocFactorMatrix,(X$4+1),FALSE)*$E3678</f>
        <v>-458.33278813195795</v>
      </c>
      <c r="Y3677" s="22">
        <f ca="1">VLOOKUP(CONCATENATE($F3677," ",$G3677),AllocFactorMatrix,(Y$4+1),FALSE)*$E3678</f>
        <v>-5.3501453698603356</v>
      </c>
      <c r="Z3677" s="22">
        <f t="shared" ca="1" si="1803"/>
        <v>-463.6829335018183</v>
      </c>
      <c r="AA3677" s="22">
        <f ca="1">VLOOKUP(CONCATENATE($F3677," ",$G3677),AllocFactorMatrix,(AA$4+1),FALSE)*$E3678</f>
        <v>-32.789485254696316</v>
      </c>
      <c r="AB3677" s="22">
        <f ca="1">VLOOKUP(CONCATENATE($F3677," ",$G3677),AllocFactorMatrix,(AB$4+1),FALSE)*$E3678</f>
        <v>-22229.158258610216</v>
      </c>
      <c r="AC3677" s="22">
        <f ca="1">VLOOKUP(CONCATENATE($F3677," ",$G3677),AllocFactorMatrix,(AC$4+1),FALSE)*$E3678</f>
        <v>-2967.4624069412052</v>
      </c>
    </row>
    <row r="3678" spans="4:29" collapsed="1">
      <c r="D3678" s="17" t="s">
        <v>248</v>
      </c>
      <c r="E3678" s="19">
        <v>-1611671</v>
      </c>
      <c r="F3678" s="42" t="s">
        <v>73</v>
      </c>
      <c r="G3678" s="17" t="str">
        <f>$G$15</f>
        <v>TOTAL</v>
      </c>
      <c r="H3678" s="21">
        <f t="shared" ca="1" si="1781"/>
        <v>-1611670.9999999998</v>
      </c>
      <c r="I3678" s="22">
        <f ca="1">VLOOKUP(CONCATENATE($F3678," ",$G3678),AllocFactorMatrix,(I$4+1),FALSE)*$E3678</f>
        <v>-941182.89663166425</v>
      </c>
      <c r="J3678" s="22">
        <f ca="1">VLOOKUP(CONCATENATE($F3678," ",$G3678),AllocFactorMatrix,(J$4+1),FALSE)*$E3678</f>
        <v>-232093.59524482361</v>
      </c>
      <c r="K3678" s="22">
        <f ca="1">VLOOKUP(CONCATENATE($F3678," ",$G3678),AllocFactorMatrix,(K$4+1),FALSE)*$E3678</f>
        <v>-2716.6812571123633</v>
      </c>
      <c r="L3678" s="22">
        <f ca="1">VLOOKUP(CONCATENATE($F3678," ",$G3678),AllocFactorMatrix,(L$4+1),FALSE)*$E3678</f>
        <v>-142.07618947694124</v>
      </c>
      <c r="M3678" s="22">
        <f t="shared" ca="1" si="1802"/>
        <v>-234952.3526914129</v>
      </c>
      <c r="N3678" s="22">
        <f ca="1">VLOOKUP(CONCATENATE($F3678," ",$G3678),AllocFactorMatrix,(N$4+1),FALSE)*$E3678</f>
        <v>-70143.139424600042</v>
      </c>
      <c r="O3678" s="22">
        <f ca="1">VLOOKUP(CONCATENATE($F3678," ",$G3678),AllocFactorMatrix,(O$4+1),FALSE)*$E3678</f>
        <v>-18449.948028593677</v>
      </c>
      <c r="P3678" s="22">
        <f ca="1">VLOOKUP(CONCATENATE($F3678," ",$G3678),AllocFactorMatrix,(P$4+1),FALSE)*$E3678</f>
        <v>-2615.5301586704372</v>
      </c>
      <c r="Q3678" s="22">
        <f ca="1">VLOOKUP(CONCATENATE($F3678," ",$G3678),AllocFactorMatrix,(Q$4+1),FALSE)*$E3678</f>
        <v>0</v>
      </c>
      <c r="R3678" s="22">
        <f t="shared" ca="1" si="1804"/>
        <v>-91208.617611864145</v>
      </c>
      <c r="S3678" s="22">
        <f ca="1">VLOOKUP(CONCATENATE($F3678," ",$G3678),AllocFactorMatrix,(S$4+1),FALSE)*$E3678</f>
        <v>-2956.1161618669958</v>
      </c>
      <c r="T3678" s="22">
        <f ca="1">VLOOKUP(CONCATENATE($F3678," ",$G3678),AllocFactorMatrix,(T$4+1),FALSE)*$E3678</f>
        <v>-52255.437815910685</v>
      </c>
      <c r="U3678" s="22">
        <f ca="1">VLOOKUP(CONCATENATE($F3678," ",$G3678),AllocFactorMatrix,(U$4+1),FALSE)*$E3678</f>
        <v>-216498.33513061734</v>
      </c>
      <c r="V3678" s="22">
        <f ca="1">VLOOKUP(CONCATENATE($F3678," ",$G3678),AllocFactorMatrix,(V$4+1),FALSE)*$E3678</f>
        <v>-24115.04295101223</v>
      </c>
      <c r="W3678" s="22">
        <f t="shared" ca="1" si="1805"/>
        <v>-295824.93205940723</v>
      </c>
      <c r="X3678" s="22">
        <f ca="1">VLOOKUP(CONCATENATE($F3678," ",$G3678),AllocFactorMatrix,(X$4+1),FALSE)*$E3678</f>
        <v>-19729.198264111794</v>
      </c>
      <c r="Y3678" s="22">
        <f ca="1">VLOOKUP(CONCATENATE($F3678," ",$G3678),AllocFactorMatrix,(Y$4+1),FALSE)*$E3678</f>
        <v>-352.79015922143827</v>
      </c>
      <c r="Z3678" s="22">
        <f t="shared" ca="1" si="1803"/>
        <v>-20081.98842333323</v>
      </c>
      <c r="AA3678" s="22">
        <f ca="1">VLOOKUP(CONCATENATE($F3678," ",$G3678),AllocFactorMatrix,(AA$4+1),FALSE)*$E3678</f>
        <v>-313.17398378624881</v>
      </c>
      <c r="AB3678" s="22">
        <f ca="1">VLOOKUP(CONCATENATE($F3678," ",$G3678),AllocFactorMatrix,(AB$4+1),FALSE)*$E3678</f>
        <v>-24583.124790584974</v>
      </c>
      <c r="AC3678" s="22">
        <f ca="1">VLOOKUP(CONCATENATE($F3678," ",$G3678),AllocFactorMatrix,(AC$4+1),FALSE)*$E3678</f>
        <v>-3523.9138079467384</v>
      </c>
    </row>
    <row r="3679" spans="4:29" hidden="1" outlineLevel="1">
      <c r="F3679" s="42" t="str">
        <f>F3686</f>
        <v>PROD_DEMAND</v>
      </c>
      <c r="G3679" s="17" t="str">
        <f>$G$8</f>
        <v>PRODUCTION</v>
      </c>
      <c r="H3679" s="21">
        <f t="shared" si="1781"/>
        <v>-1619345</v>
      </c>
      <c r="I3679" s="22">
        <f>VLOOKUP(CONCATENATE($F3679," ",$G3679),AllocFactorMatrix,(I$4+1),FALSE)*$E3686</f>
        <v>-802885.12924611871</v>
      </c>
      <c r="J3679" s="22">
        <f>VLOOKUP(CONCATENATE($F3679," ",$G3679),AllocFactorMatrix,(J$4+1),FALSE)*$E3686</f>
        <v>-200775.77519913108</v>
      </c>
      <c r="K3679" s="22">
        <f>VLOOKUP(CONCATENATE($F3679," ",$G3679),AllocFactorMatrix,(K$4+1),FALSE)*$E3686</f>
        <v>-2544.5996075678804</v>
      </c>
      <c r="L3679" s="22">
        <f>VLOOKUP(CONCATENATE($F3679," ",$G3679),AllocFactorMatrix,(L$4+1),FALSE)*$E3686</f>
        <v>-127.35468100172665</v>
      </c>
      <c r="M3679" s="22">
        <f t="shared" ref="M3679:M3686" si="1806">SUBTOTAL(9,J3679:L3679)</f>
        <v>-203447.72948770068</v>
      </c>
      <c r="N3679" s="22">
        <f>VLOOKUP(CONCATENATE($F3679," ",$G3679),AllocFactorMatrix,(N$4+1),FALSE)*$E3686</f>
        <v>-90077.596184395268</v>
      </c>
      <c r="O3679" s="22">
        <f>VLOOKUP(CONCATENATE($F3679," ",$G3679),AllocFactorMatrix,(O$4+1),FALSE)*$E3686</f>
        <v>-24688.183015929058</v>
      </c>
      <c r="P3679" s="22">
        <f>VLOOKUP(CONCATENATE($F3679," ",$G3679),AllocFactorMatrix,(P$4+1),FALSE)*$E3686</f>
        <v>-3928.6504945150032</v>
      </c>
      <c r="Q3679" s="22">
        <f>VLOOKUP(CONCATENATE($F3679," ",$G3679),AllocFactorMatrix,(Q$4+1),FALSE)*$E3686</f>
        <v>0</v>
      </c>
      <c r="R3679" s="22">
        <f>SUBTOTAL(9,N3679:Q3679)</f>
        <v>-118694.42969483933</v>
      </c>
      <c r="S3679" s="22">
        <f>VLOOKUP(CONCATENATE($F3679," ",$G3679),AllocFactorMatrix,(S$4+1),FALSE)*$E3686</f>
        <v>-3893.824050237235</v>
      </c>
      <c r="T3679" s="22">
        <f>VLOOKUP(CONCATENATE($F3679," ",$G3679),AllocFactorMatrix,(T$4+1),FALSE)*$E3686</f>
        <v>-70860.955605869152</v>
      </c>
      <c r="U3679" s="22">
        <f>VLOOKUP(CONCATENATE($F3679," ",$G3679),AllocFactorMatrix,(U$4+1),FALSE)*$E3686</f>
        <v>-345272.97362821695</v>
      </c>
      <c r="V3679" s="22">
        <f>VLOOKUP(CONCATENATE($F3679," ",$G3679),AllocFactorMatrix,(V$4+1),FALSE)*$E3686</f>
        <v>-43994.834856848109</v>
      </c>
      <c r="W3679" s="22">
        <f>SUBTOTAL(9,S3679:V3679)</f>
        <v>-464022.58814117144</v>
      </c>
      <c r="X3679" s="22">
        <f>VLOOKUP(CONCATENATE($F3679," ",$G3679),AllocFactorMatrix,(X$4+1),FALSE)*$E3686</f>
        <v>-25192.783289011819</v>
      </c>
      <c r="Y3679" s="22">
        <f>VLOOKUP(CONCATENATE($F3679," ",$G3679),AllocFactorMatrix,(Y$4+1),FALSE)*$E3686</f>
        <v>-473.5636247203966</v>
      </c>
      <c r="Z3679" s="22">
        <f t="shared" ref="Z3679:Z3686" si="1807">SUBTOTAL(9,X3679:Y3679)</f>
        <v>-25666.346913732217</v>
      </c>
      <c r="AA3679" s="22">
        <f>VLOOKUP(CONCATENATE($F3679," ",$G3679),AllocFactorMatrix,(AA$4+1),FALSE)*$E3686</f>
        <v>-366.36686678889129</v>
      </c>
      <c r="AB3679" s="22">
        <f>VLOOKUP(CONCATENATE($F3679," ",$G3679),AllocFactorMatrix,(AB$4+1),FALSE)*$E3686</f>
        <v>-3442.8609332441079</v>
      </c>
      <c r="AC3679" s="22">
        <f>VLOOKUP(CONCATENATE($F3679," ",$G3679),AllocFactorMatrix,(AC$4+1),FALSE)*$E3686</f>
        <v>-819.54871640495787</v>
      </c>
    </row>
    <row r="3680" spans="4:29" hidden="1" outlineLevel="1">
      <c r="F3680" s="42" t="str">
        <f>F3686</f>
        <v>PROD_DEMAND</v>
      </c>
      <c r="G3680" s="17" t="str">
        <f>$G$9</f>
        <v>BULKTRAN</v>
      </c>
      <c r="H3680" s="21">
        <f t="shared" si="1781"/>
        <v>0</v>
      </c>
      <c r="I3680" s="22">
        <f>VLOOKUP(CONCATENATE($F3680," ",$G3680),AllocFactorMatrix,(I$4+1),FALSE)*$E3686</f>
        <v>0</v>
      </c>
      <c r="J3680" s="22">
        <f>VLOOKUP(CONCATENATE($F3680," ",$G3680),AllocFactorMatrix,(J$4+1),FALSE)*$E3686</f>
        <v>0</v>
      </c>
      <c r="K3680" s="22">
        <f>VLOOKUP(CONCATENATE($F3680," ",$G3680),AllocFactorMatrix,(K$4+1),FALSE)*$E3686</f>
        <v>0</v>
      </c>
      <c r="L3680" s="22">
        <f>VLOOKUP(CONCATENATE($F3680," ",$G3680),AllocFactorMatrix,(L$4+1),FALSE)*$E3686</f>
        <v>0</v>
      </c>
      <c r="M3680" s="22">
        <f t="shared" si="1806"/>
        <v>0</v>
      </c>
      <c r="N3680" s="22">
        <f>VLOOKUP(CONCATENATE($F3680," ",$G3680),AllocFactorMatrix,(N$4+1),FALSE)*$E3686</f>
        <v>0</v>
      </c>
      <c r="O3680" s="22">
        <f>VLOOKUP(CONCATENATE($F3680," ",$G3680),AllocFactorMatrix,(O$4+1),FALSE)*$E3686</f>
        <v>0</v>
      </c>
      <c r="P3680" s="22">
        <f>VLOOKUP(CONCATENATE($F3680," ",$G3680),AllocFactorMatrix,(P$4+1),FALSE)*$E3686</f>
        <v>0</v>
      </c>
      <c r="Q3680" s="22">
        <f>VLOOKUP(CONCATENATE($F3680," ",$G3680),AllocFactorMatrix,(Q$4+1),FALSE)*$E3686</f>
        <v>0</v>
      </c>
      <c r="R3680" s="22">
        <f t="shared" ref="R3680:R3686" si="1808">SUBTOTAL(9,N3680:Q3680)</f>
        <v>0</v>
      </c>
      <c r="S3680" s="22">
        <f>VLOOKUP(CONCATENATE($F3680," ",$G3680),AllocFactorMatrix,(S$4+1),FALSE)*$E3686</f>
        <v>0</v>
      </c>
      <c r="T3680" s="22">
        <f>VLOOKUP(CONCATENATE($F3680," ",$G3680),AllocFactorMatrix,(T$4+1),FALSE)*$E3686</f>
        <v>0</v>
      </c>
      <c r="U3680" s="22">
        <f>VLOOKUP(CONCATENATE($F3680," ",$G3680),AllocFactorMatrix,(U$4+1),FALSE)*$E3686</f>
        <v>0</v>
      </c>
      <c r="V3680" s="22">
        <f>VLOOKUP(CONCATENATE($F3680," ",$G3680),AllocFactorMatrix,(V$4+1),FALSE)*$E3686</f>
        <v>0</v>
      </c>
      <c r="W3680" s="22">
        <f t="shared" ref="W3680:W3686" si="1809">SUBTOTAL(9,S3680:V3680)</f>
        <v>0</v>
      </c>
      <c r="X3680" s="22">
        <f>VLOOKUP(CONCATENATE($F3680," ",$G3680),AllocFactorMatrix,(X$4+1),FALSE)*$E3686</f>
        <v>0</v>
      </c>
      <c r="Y3680" s="22">
        <f>VLOOKUP(CONCATENATE($F3680," ",$G3680),AllocFactorMatrix,(Y$4+1),FALSE)*$E3686</f>
        <v>0</v>
      </c>
      <c r="Z3680" s="22">
        <f t="shared" si="1807"/>
        <v>0</v>
      </c>
      <c r="AA3680" s="22">
        <f>VLOOKUP(CONCATENATE($F3680," ",$G3680),AllocFactorMatrix,(AA$4+1),FALSE)*$E3686</f>
        <v>0</v>
      </c>
      <c r="AB3680" s="22">
        <f>VLOOKUP(CONCATENATE($F3680," ",$G3680),AllocFactorMatrix,(AB$4+1),FALSE)*$E3686</f>
        <v>0</v>
      </c>
      <c r="AC3680" s="22">
        <f>VLOOKUP(CONCATENATE($F3680," ",$G3680),AllocFactorMatrix,(AC$4+1),FALSE)*$E3686</f>
        <v>0</v>
      </c>
    </row>
    <row r="3681" spans="4:29" hidden="1" outlineLevel="1">
      <c r="F3681" s="42" t="str">
        <f>F3686</f>
        <v>PROD_DEMAND</v>
      </c>
      <c r="G3681" s="17" t="str">
        <f>$G$10</f>
        <v>SUBTRAN</v>
      </c>
      <c r="H3681" s="21">
        <f t="shared" si="1781"/>
        <v>0</v>
      </c>
      <c r="I3681" s="22">
        <f>VLOOKUP(CONCATENATE($F3681," ",$G3681),AllocFactorMatrix,(I$4+1),FALSE)*$E3686</f>
        <v>0</v>
      </c>
      <c r="J3681" s="22">
        <f>VLOOKUP(CONCATENATE($F3681," ",$G3681),AllocFactorMatrix,(J$4+1),FALSE)*$E3686</f>
        <v>0</v>
      </c>
      <c r="K3681" s="22">
        <f>VLOOKUP(CONCATENATE($F3681," ",$G3681),AllocFactorMatrix,(K$4+1),FALSE)*$E3686</f>
        <v>0</v>
      </c>
      <c r="L3681" s="22">
        <f>VLOOKUP(CONCATENATE($F3681," ",$G3681),AllocFactorMatrix,(L$4+1),FALSE)*$E3686</f>
        <v>0</v>
      </c>
      <c r="M3681" s="22">
        <f t="shared" si="1806"/>
        <v>0</v>
      </c>
      <c r="N3681" s="22">
        <f>VLOOKUP(CONCATENATE($F3681," ",$G3681),AllocFactorMatrix,(N$4+1),FALSE)*$E3686</f>
        <v>0</v>
      </c>
      <c r="O3681" s="22">
        <f>VLOOKUP(CONCATENATE($F3681," ",$G3681),AllocFactorMatrix,(O$4+1),FALSE)*$E3686</f>
        <v>0</v>
      </c>
      <c r="P3681" s="22">
        <f>VLOOKUP(CONCATENATE($F3681," ",$G3681),AllocFactorMatrix,(P$4+1),FALSE)*$E3686</f>
        <v>0</v>
      </c>
      <c r="Q3681" s="22">
        <f>VLOOKUP(CONCATENATE($F3681," ",$G3681),AllocFactorMatrix,(Q$4+1),FALSE)*$E3686</f>
        <v>0</v>
      </c>
      <c r="R3681" s="22">
        <f t="shared" si="1808"/>
        <v>0</v>
      </c>
      <c r="S3681" s="22">
        <f>VLOOKUP(CONCATENATE($F3681," ",$G3681),AllocFactorMatrix,(S$4+1),FALSE)*$E3686</f>
        <v>0</v>
      </c>
      <c r="T3681" s="22">
        <f>VLOOKUP(CONCATENATE($F3681," ",$G3681),AllocFactorMatrix,(T$4+1),FALSE)*$E3686</f>
        <v>0</v>
      </c>
      <c r="U3681" s="22">
        <f>VLOOKUP(CONCATENATE($F3681," ",$G3681),AllocFactorMatrix,(U$4+1),FALSE)*$E3686</f>
        <v>0</v>
      </c>
      <c r="V3681" s="22">
        <f>VLOOKUP(CONCATENATE($F3681," ",$G3681),AllocFactorMatrix,(V$4+1),FALSE)*$E3686</f>
        <v>0</v>
      </c>
      <c r="W3681" s="22">
        <f t="shared" si="1809"/>
        <v>0</v>
      </c>
      <c r="X3681" s="22">
        <f>VLOOKUP(CONCATENATE($F3681," ",$G3681),AllocFactorMatrix,(X$4+1),FALSE)*$E3686</f>
        <v>0</v>
      </c>
      <c r="Y3681" s="22">
        <f>VLOOKUP(CONCATENATE($F3681," ",$G3681),AllocFactorMatrix,(Y$4+1),FALSE)*$E3686</f>
        <v>0</v>
      </c>
      <c r="Z3681" s="22">
        <f t="shared" si="1807"/>
        <v>0</v>
      </c>
      <c r="AA3681" s="22">
        <f>VLOOKUP(CONCATENATE($F3681," ",$G3681),AllocFactorMatrix,(AA$4+1),FALSE)*$E3686</f>
        <v>0</v>
      </c>
      <c r="AB3681" s="22">
        <f>VLOOKUP(CONCATENATE($F3681," ",$G3681),AllocFactorMatrix,(AB$4+1),FALSE)*$E3686</f>
        <v>0</v>
      </c>
      <c r="AC3681" s="22">
        <f>VLOOKUP(CONCATENATE($F3681," ",$G3681),AllocFactorMatrix,(AC$4+1),FALSE)*$E3686</f>
        <v>0</v>
      </c>
    </row>
    <row r="3682" spans="4:29" hidden="1" outlineLevel="1">
      <c r="F3682" s="42" t="str">
        <f>F3686</f>
        <v>PROD_DEMAND</v>
      </c>
      <c r="G3682" s="17" t="str">
        <f>$G$11</f>
        <v>DISTPRI</v>
      </c>
      <c r="H3682" s="21">
        <f t="shared" si="1781"/>
        <v>0</v>
      </c>
      <c r="I3682" s="22">
        <f>VLOOKUP(CONCATENATE($F3682," ",$G3682),AllocFactorMatrix,(I$4+1),FALSE)*$E3686</f>
        <v>0</v>
      </c>
      <c r="J3682" s="22">
        <f>VLOOKUP(CONCATENATE($F3682," ",$G3682),AllocFactorMatrix,(J$4+1),FALSE)*$E3686</f>
        <v>0</v>
      </c>
      <c r="K3682" s="22">
        <f>VLOOKUP(CONCATENATE($F3682," ",$G3682),AllocFactorMatrix,(K$4+1),FALSE)*$E3686</f>
        <v>0</v>
      </c>
      <c r="L3682" s="22">
        <f>VLOOKUP(CONCATENATE($F3682," ",$G3682),AllocFactorMatrix,(L$4+1),FALSE)*$E3686</f>
        <v>0</v>
      </c>
      <c r="M3682" s="22">
        <f t="shared" si="1806"/>
        <v>0</v>
      </c>
      <c r="N3682" s="22">
        <f>VLOOKUP(CONCATENATE($F3682," ",$G3682),AllocFactorMatrix,(N$4+1),FALSE)*$E3686</f>
        <v>0</v>
      </c>
      <c r="O3682" s="22">
        <f>VLOOKUP(CONCATENATE($F3682," ",$G3682),AllocFactorMatrix,(O$4+1),FALSE)*$E3686</f>
        <v>0</v>
      </c>
      <c r="P3682" s="22">
        <f>VLOOKUP(CONCATENATE($F3682," ",$G3682),AllocFactorMatrix,(P$4+1),FALSE)*$E3686</f>
        <v>0</v>
      </c>
      <c r="Q3682" s="22">
        <f>VLOOKUP(CONCATENATE($F3682," ",$G3682),AllocFactorMatrix,(Q$4+1),FALSE)*$E3686</f>
        <v>0</v>
      </c>
      <c r="R3682" s="22">
        <f t="shared" si="1808"/>
        <v>0</v>
      </c>
      <c r="S3682" s="22">
        <f>VLOOKUP(CONCATENATE($F3682," ",$G3682),AllocFactorMatrix,(S$4+1),FALSE)*$E3686</f>
        <v>0</v>
      </c>
      <c r="T3682" s="22">
        <f>VLOOKUP(CONCATENATE($F3682," ",$G3682),AllocFactorMatrix,(T$4+1),FALSE)*$E3686</f>
        <v>0</v>
      </c>
      <c r="U3682" s="22">
        <f>VLOOKUP(CONCATENATE($F3682," ",$G3682),AllocFactorMatrix,(U$4+1),FALSE)*$E3686</f>
        <v>0</v>
      </c>
      <c r="V3682" s="22">
        <f>VLOOKUP(CONCATENATE($F3682," ",$G3682),AllocFactorMatrix,(V$4+1),FALSE)*$E3686</f>
        <v>0</v>
      </c>
      <c r="W3682" s="22">
        <f t="shared" si="1809"/>
        <v>0</v>
      </c>
      <c r="X3682" s="22">
        <f>VLOOKUP(CONCATENATE($F3682," ",$G3682),AllocFactorMatrix,(X$4+1),FALSE)*$E3686</f>
        <v>0</v>
      </c>
      <c r="Y3682" s="22">
        <f>VLOOKUP(CONCATENATE($F3682," ",$G3682),AllocFactorMatrix,(Y$4+1),FALSE)*$E3686</f>
        <v>0</v>
      </c>
      <c r="Z3682" s="22">
        <f t="shared" si="1807"/>
        <v>0</v>
      </c>
      <c r="AA3682" s="22">
        <f>VLOOKUP(CONCATENATE($F3682," ",$G3682),AllocFactorMatrix,(AA$4+1),FALSE)*$E3686</f>
        <v>0</v>
      </c>
      <c r="AB3682" s="22">
        <f>VLOOKUP(CONCATENATE($F3682," ",$G3682),AllocFactorMatrix,(AB$4+1),FALSE)*$E3686</f>
        <v>0</v>
      </c>
      <c r="AC3682" s="22">
        <f>VLOOKUP(CONCATENATE($F3682," ",$G3682),AllocFactorMatrix,(AC$4+1),FALSE)*$E3686</f>
        <v>0</v>
      </c>
    </row>
    <row r="3683" spans="4:29" hidden="1" outlineLevel="1">
      <c r="F3683" s="42" t="str">
        <f>F3686</f>
        <v>PROD_DEMAND</v>
      </c>
      <c r="G3683" s="17" t="str">
        <f>$G$12</f>
        <v>DISTSEC</v>
      </c>
      <c r="H3683" s="21">
        <f t="shared" si="1781"/>
        <v>0</v>
      </c>
      <c r="I3683" s="22">
        <f>VLOOKUP(CONCATENATE($F3683," ",$G3683),AllocFactorMatrix,(I$4+1),FALSE)*$E3686</f>
        <v>0</v>
      </c>
      <c r="J3683" s="22">
        <f>VLOOKUP(CONCATENATE($F3683," ",$G3683),AllocFactorMatrix,(J$4+1),FALSE)*$E3686</f>
        <v>0</v>
      </c>
      <c r="K3683" s="22">
        <f>VLOOKUP(CONCATENATE($F3683," ",$G3683),AllocFactorMatrix,(K$4+1),FALSE)*$E3686</f>
        <v>0</v>
      </c>
      <c r="L3683" s="22">
        <f>VLOOKUP(CONCATENATE($F3683," ",$G3683),AllocFactorMatrix,(L$4+1),FALSE)*$E3686</f>
        <v>0</v>
      </c>
      <c r="M3683" s="22">
        <f t="shared" si="1806"/>
        <v>0</v>
      </c>
      <c r="N3683" s="22">
        <f>VLOOKUP(CONCATENATE($F3683," ",$G3683),AllocFactorMatrix,(N$4+1),FALSE)*$E3686</f>
        <v>0</v>
      </c>
      <c r="O3683" s="22">
        <f>VLOOKUP(CONCATENATE($F3683," ",$G3683),AllocFactorMatrix,(O$4+1),FALSE)*$E3686</f>
        <v>0</v>
      </c>
      <c r="P3683" s="22">
        <f>VLOOKUP(CONCATENATE($F3683," ",$G3683),AllocFactorMatrix,(P$4+1),FALSE)*$E3686</f>
        <v>0</v>
      </c>
      <c r="Q3683" s="22">
        <f>VLOOKUP(CONCATENATE($F3683," ",$G3683),AllocFactorMatrix,(Q$4+1),FALSE)*$E3686</f>
        <v>0</v>
      </c>
      <c r="R3683" s="22">
        <f t="shared" si="1808"/>
        <v>0</v>
      </c>
      <c r="S3683" s="22">
        <f>VLOOKUP(CONCATENATE($F3683," ",$G3683),AllocFactorMatrix,(S$4+1),FALSE)*$E3686</f>
        <v>0</v>
      </c>
      <c r="T3683" s="22">
        <f>VLOOKUP(CONCATENATE($F3683," ",$G3683),AllocFactorMatrix,(T$4+1),FALSE)*$E3686</f>
        <v>0</v>
      </c>
      <c r="U3683" s="22">
        <f>VLOOKUP(CONCATENATE($F3683," ",$G3683),AllocFactorMatrix,(U$4+1),FALSE)*$E3686</f>
        <v>0</v>
      </c>
      <c r="V3683" s="22">
        <f>VLOOKUP(CONCATENATE($F3683," ",$G3683),AllocFactorMatrix,(V$4+1),FALSE)*$E3686</f>
        <v>0</v>
      </c>
      <c r="W3683" s="22">
        <f t="shared" si="1809"/>
        <v>0</v>
      </c>
      <c r="X3683" s="22">
        <f>VLOOKUP(CONCATENATE($F3683," ",$G3683),AllocFactorMatrix,(X$4+1),FALSE)*$E3686</f>
        <v>0</v>
      </c>
      <c r="Y3683" s="22">
        <f>VLOOKUP(CONCATENATE($F3683," ",$G3683),AllocFactorMatrix,(Y$4+1),FALSE)*$E3686</f>
        <v>0</v>
      </c>
      <c r="Z3683" s="22">
        <f t="shared" si="1807"/>
        <v>0</v>
      </c>
      <c r="AA3683" s="22">
        <f>VLOOKUP(CONCATENATE($F3683," ",$G3683),AllocFactorMatrix,(AA$4+1),FALSE)*$E3686</f>
        <v>0</v>
      </c>
      <c r="AB3683" s="22">
        <f>VLOOKUP(CONCATENATE($F3683," ",$G3683),AllocFactorMatrix,(AB$4+1),FALSE)*$E3686</f>
        <v>0</v>
      </c>
      <c r="AC3683" s="22">
        <f>VLOOKUP(CONCATENATE($F3683," ",$G3683),AllocFactorMatrix,(AC$4+1),FALSE)*$E3686</f>
        <v>0</v>
      </c>
    </row>
    <row r="3684" spans="4:29" hidden="1" outlineLevel="1">
      <c r="F3684" s="42" t="str">
        <f>F3686</f>
        <v>PROD_DEMAND</v>
      </c>
      <c r="G3684" s="17" t="str">
        <f>$G$13</f>
        <v>ENERGY</v>
      </c>
      <c r="H3684" s="21">
        <f t="shared" si="1781"/>
        <v>0</v>
      </c>
      <c r="I3684" s="22">
        <f>VLOOKUP(CONCATENATE($F3684," ",$G3684),AllocFactorMatrix,(I$4+1),FALSE)*$E3686</f>
        <v>0</v>
      </c>
      <c r="J3684" s="22">
        <f>VLOOKUP(CONCATENATE($F3684," ",$G3684),AllocFactorMatrix,(J$4+1),FALSE)*$E3686</f>
        <v>0</v>
      </c>
      <c r="K3684" s="22">
        <f>VLOOKUP(CONCATENATE($F3684," ",$G3684),AllocFactorMatrix,(K$4+1),FALSE)*$E3686</f>
        <v>0</v>
      </c>
      <c r="L3684" s="22">
        <f>VLOOKUP(CONCATENATE($F3684," ",$G3684),AllocFactorMatrix,(L$4+1),FALSE)*$E3686</f>
        <v>0</v>
      </c>
      <c r="M3684" s="22">
        <f t="shared" si="1806"/>
        <v>0</v>
      </c>
      <c r="N3684" s="22">
        <f>VLOOKUP(CONCATENATE($F3684," ",$G3684),AllocFactorMatrix,(N$4+1),FALSE)*$E3686</f>
        <v>0</v>
      </c>
      <c r="O3684" s="22">
        <f>VLOOKUP(CONCATENATE($F3684," ",$G3684),AllocFactorMatrix,(O$4+1),FALSE)*$E3686</f>
        <v>0</v>
      </c>
      <c r="P3684" s="22">
        <f>VLOOKUP(CONCATENATE($F3684," ",$G3684),AllocFactorMatrix,(P$4+1),FALSE)*$E3686</f>
        <v>0</v>
      </c>
      <c r="Q3684" s="22">
        <f>VLOOKUP(CONCATENATE($F3684," ",$G3684),AllocFactorMatrix,(Q$4+1),FALSE)*$E3686</f>
        <v>0</v>
      </c>
      <c r="R3684" s="22">
        <f t="shared" si="1808"/>
        <v>0</v>
      </c>
      <c r="S3684" s="22">
        <f>VLOOKUP(CONCATENATE($F3684," ",$G3684),AllocFactorMatrix,(S$4+1),FALSE)*$E3686</f>
        <v>0</v>
      </c>
      <c r="T3684" s="22">
        <f>VLOOKUP(CONCATENATE($F3684," ",$G3684),AllocFactorMatrix,(T$4+1),FALSE)*$E3686</f>
        <v>0</v>
      </c>
      <c r="U3684" s="22">
        <f>VLOOKUP(CONCATENATE($F3684," ",$G3684),AllocFactorMatrix,(U$4+1),FALSE)*$E3686</f>
        <v>0</v>
      </c>
      <c r="V3684" s="22">
        <f>VLOOKUP(CONCATENATE($F3684," ",$G3684),AllocFactorMatrix,(V$4+1),FALSE)*$E3686</f>
        <v>0</v>
      </c>
      <c r="W3684" s="22">
        <f t="shared" si="1809"/>
        <v>0</v>
      </c>
      <c r="X3684" s="22">
        <f>VLOOKUP(CONCATENATE($F3684," ",$G3684),AllocFactorMatrix,(X$4+1),FALSE)*$E3686</f>
        <v>0</v>
      </c>
      <c r="Y3684" s="22">
        <f>VLOOKUP(CONCATENATE($F3684," ",$G3684),AllocFactorMatrix,(Y$4+1),FALSE)*$E3686</f>
        <v>0</v>
      </c>
      <c r="Z3684" s="22">
        <f t="shared" si="1807"/>
        <v>0</v>
      </c>
      <c r="AA3684" s="22">
        <f>VLOOKUP(CONCATENATE($F3684," ",$G3684),AllocFactorMatrix,(AA$4+1),FALSE)*$E3686</f>
        <v>0</v>
      </c>
      <c r="AB3684" s="22">
        <f>VLOOKUP(CONCATENATE($F3684," ",$G3684),AllocFactorMatrix,(AB$4+1),FALSE)*$E3686</f>
        <v>0</v>
      </c>
      <c r="AC3684" s="22">
        <f>VLOOKUP(CONCATENATE($F3684," ",$G3684),AllocFactorMatrix,(AC$4+1),FALSE)*$E3686</f>
        <v>0</v>
      </c>
    </row>
    <row r="3685" spans="4:29" hidden="1" outlineLevel="1">
      <c r="F3685" s="42" t="str">
        <f>F3686</f>
        <v>PROD_DEMAND</v>
      </c>
      <c r="G3685" s="17" t="str">
        <f>$G$14</f>
        <v>CUSTOMER</v>
      </c>
      <c r="H3685" s="21">
        <f t="shared" si="1781"/>
        <v>0</v>
      </c>
      <c r="I3685" s="22">
        <f>VLOOKUP(CONCATENATE($F3685," ",$G3685),AllocFactorMatrix,(I$4+1),FALSE)*$E3686</f>
        <v>0</v>
      </c>
      <c r="J3685" s="22">
        <f>VLOOKUP(CONCATENATE($F3685," ",$G3685),AllocFactorMatrix,(J$4+1),FALSE)*$E3686</f>
        <v>0</v>
      </c>
      <c r="K3685" s="22">
        <f>VLOOKUP(CONCATENATE($F3685," ",$G3685),AllocFactorMatrix,(K$4+1),FALSE)*$E3686</f>
        <v>0</v>
      </c>
      <c r="L3685" s="22">
        <f>VLOOKUP(CONCATENATE($F3685," ",$G3685),AllocFactorMatrix,(L$4+1),FALSE)*$E3686</f>
        <v>0</v>
      </c>
      <c r="M3685" s="22">
        <f t="shared" si="1806"/>
        <v>0</v>
      </c>
      <c r="N3685" s="22">
        <f>VLOOKUP(CONCATENATE($F3685," ",$G3685),AllocFactorMatrix,(N$4+1),FALSE)*$E3686</f>
        <v>0</v>
      </c>
      <c r="O3685" s="22">
        <f>VLOOKUP(CONCATENATE($F3685," ",$G3685),AllocFactorMatrix,(O$4+1),FALSE)*$E3686</f>
        <v>0</v>
      </c>
      <c r="P3685" s="22">
        <f>VLOOKUP(CONCATENATE($F3685," ",$G3685),AllocFactorMatrix,(P$4+1),FALSE)*$E3686</f>
        <v>0</v>
      </c>
      <c r="Q3685" s="22">
        <f>VLOOKUP(CONCATENATE($F3685," ",$G3685),AllocFactorMatrix,(Q$4+1),FALSE)*$E3686</f>
        <v>0</v>
      </c>
      <c r="R3685" s="22">
        <f t="shared" si="1808"/>
        <v>0</v>
      </c>
      <c r="S3685" s="22">
        <f>VLOOKUP(CONCATENATE($F3685," ",$G3685),AllocFactorMatrix,(S$4+1),FALSE)*$E3686</f>
        <v>0</v>
      </c>
      <c r="T3685" s="22">
        <f>VLOOKUP(CONCATENATE($F3685," ",$G3685),AllocFactorMatrix,(T$4+1),FALSE)*$E3686</f>
        <v>0</v>
      </c>
      <c r="U3685" s="22">
        <f>VLOOKUP(CONCATENATE($F3685," ",$G3685),AllocFactorMatrix,(U$4+1),FALSE)*$E3686</f>
        <v>0</v>
      </c>
      <c r="V3685" s="22">
        <f>VLOOKUP(CONCATENATE($F3685," ",$G3685),AllocFactorMatrix,(V$4+1),FALSE)*$E3686</f>
        <v>0</v>
      </c>
      <c r="W3685" s="22">
        <f t="shared" si="1809"/>
        <v>0</v>
      </c>
      <c r="X3685" s="22">
        <f>VLOOKUP(CONCATENATE($F3685," ",$G3685),AllocFactorMatrix,(X$4+1),FALSE)*$E3686</f>
        <v>0</v>
      </c>
      <c r="Y3685" s="22">
        <f>VLOOKUP(CONCATENATE($F3685," ",$G3685),AllocFactorMatrix,(Y$4+1),FALSE)*$E3686</f>
        <v>0</v>
      </c>
      <c r="Z3685" s="22">
        <f t="shared" si="1807"/>
        <v>0</v>
      </c>
      <c r="AA3685" s="22">
        <f>VLOOKUP(CONCATENATE($F3685," ",$G3685),AllocFactorMatrix,(AA$4+1),FALSE)*$E3686</f>
        <v>0</v>
      </c>
      <c r="AB3685" s="22">
        <f>VLOOKUP(CONCATENATE($F3685," ",$G3685),AllocFactorMatrix,(AB$4+1),FALSE)*$E3686</f>
        <v>0</v>
      </c>
      <c r="AC3685" s="22">
        <f>VLOOKUP(CONCATENATE($F3685," ",$G3685),AllocFactorMatrix,(AC$4+1),FALSE)*$E3686</f>
        <v>0</v>
      </c>
    </row>
    <row r="3686" spans="4:29" collapsed="1">
      <c r="D3686" s="17" t="s">
        <v>287</v>
      </c>
      <c r="E3686" s="19">
        <v>-1619345</v>
      </c>
      <c r="F3686" s="42" t="s">
        <v>29</v>
      </c>
      <c r="G3686" s="17" t="str">
        <f>$G$15</f>
        <v>TOTAL</v>
      </c>
      <c r="H3686" s="21">
        <f t="shared" si="1781"/>
        <v>-1619345</v>
      </c>
      <c r="I3686" s="22">
        <f>VLOOKUP(CONCATENATE($F3686," ",$G3686),AllocFactorMatrix,(I$4+1),FALSE)*$E3686</f>
        <v>-802885.12924611871</v>
      </c>
      <c r="J3686" s="22">
        <f>VLOOKUP(CONCATENATE($F3686," ",$G3686),AllocFactorMatrix,(J$4+1),FALSE)*$E3686</f>
        <v>-200775.77519913108</v>
      </c>
      <c r="K3686" s="22">
        <f>VLOOKUP(CONCATENATE($F3686," ",$G3686),AllocFactorMatrix,(K$4+1),FALSE)*$E3686</f>
        <v>-2544.5996075678804</v>
      </c>
      <c r="L3686" s="22">
        <f>VLOOKUP(CONCATENATE($F3686," ",$G3686),AllocFactorMatrix,(L$4+1),FALSE)*$E3686</f>
        <v>-127.35468100172665</v>
      </c>
      <c r="M3686" s="22">
        <f t="shared" si="1806"/>
        <v>-203447.72948770068</v>
      </c>
      <c r="N3686" s="22">
        <f>VLOOKUP(CONCATENATE($F3686," ",$G3686),AllocFactorMatrix,(N$4+1),FALSE)*$E3686</f>
        <v>-90077.596184395268</v>
      </c>
      <c r="O3686" s="22">
        <f>VLOOKUP(CONCATENATE($F3686," ",$G3686),AllocFactorMatrix,(O$4+1),FALSE)*$E3686</f>
        <v>-24688.183015929058</v>
      </c>
      <c r="P3686" s="22">
        <f>VLOOKUP(CONCATENATE($F3686," ",$G3686),AllocFactorMatrix,(P$4+1),FALSE)*$E3686</f>
        <v>-3928.6504945150032</v>
      </c>
      <c r="Q3686" s="22">
        <f>VLOOKUP(CONCATENATE($F3686," ",$G3686),AllocFactorMatrix,(Q$4+1),FALSE)*$E3686</f>
        <v>0</v>
      </c>
      <c r="R3686" s="22">
        <f t="shared" si="1808"/>
        <v>-118694.42969483933</v>
      </c>
      <c r="S3686" s="22">
        <f>VLOOKUP(CONCATENATE($F3686," ",$G3686),AllocFactorMatrix,(S$4+1),FALSE)*$E3686</f>
        <v>-3893.824050237235</v>
      </c>
      <c r="T3686" s="22">
        <f>VLOOKUP(CONCATENATE($F3686," ",$G3686),AllocFactorMatrix,(T$4+1),FALSE)*$E3686</f>
        <v>-70860.955605869152</v>
      </c>
      <c r="U3686" s="22">
        <f>VLOOKUP(CONCATENATE($F3686," ",$G3686),AllocFactorMatrix,(U$4+1),FALSE)*$E3686</f>
        <v>-345272.97362821695</v>
      </c>
      <c r="V3686" s="22">
        <f>VLOOKUP(CONCATENATE($F3686," ",$G3686),AllocFactorMatrix,(V$4+1),FALSE)*$E3686</f>
        <v>-43994.834856848109</v>
      </c>
      <c r="W3686" s="22">
        <f t="shared" si="1809"/>
        <v>-464022.58814117144</v>
      </c>
      <c r="X3686" s="22">
        <f>VLOOKUP(CONCATENATE($F3686," ",$G3686),AllocFactorMatrix,(X$4+1),FALSE)*$E3686</f>
        <v>-25192.783289011819</v>
      </c>
      <c r="Y3686" s="22">
        <f>VLOOKUP(CONCATENATE($F3686," ",$G3686),AllocFactorMatrix,(Y$4+1),FALSE)*$E3686</f>
        <v>-473.5636247203966</v>
      </c>
      <c r="Z3686" s="22">
        <f t="shared" si="1807"/>
        <v>-25666.346913732217</v>
      </c>
      <c r="AA3686" s="22">
        <f>VLOOKUP(CONCATENATE($F3686," ",$G3686),AllocFactorMatrix,(AA$4+1),FALSE)*$E3686</f>
        <v>-366.36686678889129</v>
      </c>
      <c r="AB3686" s="22">
        <f>VLOOKUP(CONCATENATE($F3686," ",$G3686),AllocFactorMatrix,(AB$4+1),FALSE)*$E3686</f>
        <v>-3442.8609332441079</v>
      </c>
      <c r="AC3686" s="22">
        <f>VLOOKUP(CONCATENATE($F3686," ",$G3686),AllocFactorMatrix,(AC$4+1),FALSE)*$E3686</f>
        <v>-819.54871640495787</v>
      </c>
    </row>
    <row r="3687" spans="4:29" hidden="1" outlineLevel="1">
      <c r="F3687" s="42" t="str">
        <f>F3694</f>
        <v>RB_GUP</v>
      </c>
      <c r="G3687" s="17" t="str">
        <f>$G$8</f>
        <v>PRODUCTION</v>
      </c>
      <c r="H3687" s="21">
        <f t="shared" ca="1" si="1781"/>
        <v>17946.190240872518</v>
      </c>
      <c r="I3687" s="22">
        <f ca="1">VLOOKUP(CONCATENATE($F3687," ",$G3687),AllocFactorMatrix,(I$4+1),FALSE)*$E3694</f>
        <v>8897.874925366963</v>
      </c>
      <c r="J3687" s="22">
        <f ca="1">VLOOKUP(CONCATENATE($F3687," ",$G3687),AllocFactorMatrix,(J$4+1),FALSE)*$E3694</f>
        <v>2225.0726420140618</v>
      </c>
      <c r="K3687" s="22">
        <f ca="1">VLOOKUP(CONCATENATE($F3687," ",$G3687),AllocFactorMatrix,(K$4+1),FALSE)*$E3694</f>
        <v>28.200209741755302</v>
      </c>
      <c r="L3687" s="22">
        <f ca="1">VLOOKUP(CONCATENATE($F3687," ",$G3687),AllocFactorMatrix,(L$4+1),FALSE)*$E3694</f>
        <v>1.4113924662889126</v>
      </c>
      <c r="M3687" s="22">
        <f t="shared" ref="M3687:M3766" ca="1" si="1810">SUBTOTAL(9,J3687:L3687)</f>
        <v>2254.6842442221059</v>
      </c>
      <c r="N3687" s="22">
        <f ca="1">VLOOKUP(CONCATENATE($F3687," ",$G3687),AllocFactorMatrix,(N$4+1),FALSE)*$E3694</f>
        <v>998.27379438331536</v>
      </c>
      <c r="O3687" s="22">
        <f ca="1">VLOOKUP(CONCATENATE($F3687," ",$G3687),AllocFactorMatrix,(O$4+1),FALSE)*$E3694</f>
        <v>273.6037281155904</v>
      </c>
      <c r="P3687" s="22">
        <f ca="1">VLOOKUP(CONCATENATE($F3687," ",$G3687),AllocFactorMatrix,(P$4+1),FALSE)*$E3694</f>
        <v>43.538782139978899</v>
      </c>
      <c r="Q3687" s="22">
        <f ca="1">VLOOKUP(CONCATENATE($F3687," ",$G3687),AllocFactorMatrix,(Q$4+1),FALSE)*$E3694</f>
        <v>0</v>
      </c>
      <c r="R3687" s="22">
        <f ca="1">SUBTOTAL(9,N3687:Q3687)</f>
        <v>1315.4163046388846</v>
      </c>
      <c r="S3687" s="22">
        <f ca="1">VLOOKUP(CONCATENATE($F3687," ",$G3687),AllocFactorMatrix,(S$4+1),FALSE)*$E3694</f>
        <v>43.152822388090343</v>
      </c>
      <c r="T3687" s="22">
        <f ca="1">VLOOKUP(CONCATENATE($F3687," ",$G3687),AllocFactorMatrix,(T$4+1),FALSE)*$E3694</f>
        <v>785.30775711966862</v>
      </c>
      <c r="U3687" s="22">
        <f ca="1">VLOOKUP(CONCATENATE($F3687," ",$G3687),AllocFactorMatrix,(U$4+1),FALSE)*$E3694</f>
        <v>3826.4449328362657</v>
      </c>
      <c r="V3687" s="22">
        <f ca="1">VLOOKUP(CONCATENATE($F3687," ",$G3687),AllocFactorMatrix,(V$4+1),FALSE)*$E3694</f>
        <v>487.56730403759894</v>
      </c>
      <c r="W3687" s="22">
        <f ca="1">SUBTOTAL(9,S3687:V3687)</f>
        <v>5142.4728163816235</v>
      </c>
      <c r="X3687" s="22">
        <f ca="1">VLOOKUP(CONCATENATE($F3687," ",$G3687),AllocFactorMatrix,(X$4+1),FALSE)*$E3694</f>
        <v>279.19589809563757</v>
      </c>
      <c r="Y3687" s="22">
        <f ca="1">VLOOKUP(CONCATENATE($F3687," ",$G3687),AllocFactorMatrix,(Y$4+1),FALSE)*$E3694</f>
        <v>5.2482101716369245</v>
      </c>
      <c r="Z3687" s="22">
        <f t="shared" ref="Z3687:Z3766" ca="1" si="1811">SUBTOTAL(9,X3687:Y3687)</f>
        <v>284.44410826727449</v>
      </c>
      <c r="AA3687" s="22">
        <f ca="1">VLOOKUP(CONCATENATE($F3687," ",$G3687),AllocFactorMatrix,(AA$4+1),FALSE)*$E3694</f>
        <v>4.0602153891516881</v>
      </c>
      <c r="AB3687" s="22">
        <f ca="1">VLOOKUP(CONCATENATE($F3687," ",$G3687),AllocFactorMatrix,(AB$4+1),FALSE)*$E3694</f>
        <v>38.15507954195472</v>
      </c>
      <c r="AC3687" s="22">
        <f ca="1">VLOOKUP(CONCATENATE($F3687," ",$G3687),AllocFactorMatrix,(AC$4+1),FALSE)*$E3694</f>
        <v>9.0825470645639133</v>
      </c>
    </row>
    <row r="3688" spans="4:29" hidden="1" outlineLevel="1">
      <c r="F3688" s="42" t="str">
        <f>F3694</f>
        <v>RB_GUP</v>
      </c>
      <c r="G3688" s="17" t="str">
        <f>$G$9</f>
        <v>BULKTRAN</v>
      </c>
      <c r="H3688" s="21">
        <f t="shared" ca="1" si="1781"/>
        <v>11502.707885753025</v>
      </c>
      <c r="I3688" s="22">
        <f ca="1">VLOOKUP(CONCATENATE($F3688," ",$G3688),AllocFactorMatrix,(I$4+1),FALSE)*$E3694</f>
        <v>5703.1411512266777</v>
      </c>
      <c r="J3688" s="22">
        <f ca="1">VLOOKUP(CONCATENATE($F3688," ",$G3688),AllocFactorMatrix,(J$4+1),FALSE)*$E3694</f>
        <v>1426.1723676247007</v>
      </c>
      <c r="K3688" s="22">
        <f ca="1">VLOOKUP(CONCATENATE($F3688," ",$G3688),AllocFactorMatrix,(K$4+1),FALSE)*$E3694</f>
        <v>18.075077251638838</v>
      </c>
      <c r="L3688" s="22">
        <f ca="1">VLOOKUP(CONCATENATE($F3688," ",$G3688),AllocFactorMatrix,(L$4+1),FALSE)*$E3694</f>
        <v>0.90463964963989851</v>
      </c>
      <c r="M3688" s="22">
        <f t="shared" ca="1" si="1810"/>
        <v>1445.1520845259793</v>
      </c>
      <c r="N3688" s="22">
        <f ca="1">VLOOKUP(CONCATENATE($F3688," ",$G3688),AllocFactorMatrix,(N$4+1),FALSE)*$E3694</f>
        <v>639.84899818131385</v>
      </c>
      <c r="O3688" s="22">
        <f ca="1">VLOOKUP(CONCATENATE($F3688," ",$G3688),AllocFactorMatrix,(O$4+1),FALSE)*$E3694</f>
        <v>175.36779220131658</v>
      </c>
      <c r="P3688" s="22">
        <f ca="1">VLOOKUP(CONCATENATE($F3688," ",$G3688),AllocFactorMatrix,(P$4+1),FALSE)*$E3694</f>
        <v>27.906418350397995</v>
      </c>
      <c r="Q3688" s="22">
        <f ca="1">VLOOKUP(CONCATENATE($F3688," ",$G3688),AllocFactorMatrix,(Q$4+1),FALSE)*$E3694</f>
        <v>0</v>
      </c>
      <c r="R3688" s="22">
        <f t="shared" ref="R3688:R3694" ca="1" si="1812">SUBTOTAL(9,N3688:Q3688)</f>
        <v>843.12320873302838</v>
      </c>
      <c r="S3688" s="22">
        <f ca="1">VLOOKUP(CONCATENATE($F3688," ",$G3688),AllocFactorMatrix,(S$4+1),FALSE)*$E3694</f>
        <v>27.65903535589921</v>
      </c>
      <c r="T3688" s="22">
        <f ca="1">VLOOKUP(CONCATENATE($F3688," ",$G3688),AllocFactorMatrix,(T$4+1),FALSE)*$E3694</f>
        <v>503.34726252875436</v>
      </c>
      <c r="U3688" s="22">
        <f ca="1">VLOOKUP(CONCATENATE($F3688," ",$G3688),AllocFactorMatrix,(U$4+1),FALSE)*$E3694</f>
        <v>2452.5806153047592</v>
      </c>
      <c r="V3688" s="22">
        <f ca="1">VLOOKUP(CONCATENATE($F3688," ",$G3688),AllocFactorMatrix,(V$4+1),FALSE)*$E3694</f>
        <v>312.50890566264053</v>
      </c>
      <c r="W3688" s="22">
        <f t="shared" ref="W3688:W3694" ca="1" si="1813">SUBTOTAL(9,S3688:V3688)</f>
        <v>3296.0958188520535</v>
      </c>
      <c r="X3688" s="22">
        <f ca="1">VLOOKUP(CONCATENATE($F3688," ",$G3688),AllocFactorMatrix,(X$4+1),FALSE)*$E3694</f>
        <v>178.9521238541405</v>
      </c>
      <c r="Y3688" s="22">
        <f ca="1">VLOOKUP(CONCATENATE($F3688," ",$G3688),AllocFactorMatrix,(Y$4+1),FALSE)*$E3694</f>
        <v>3.3638687496963833</v>
      </c>
      <c r="Z3688" s="22">
        <f t="shared" ca="1" si="1811"/>
        <v>182.31599260383689</v>
      </c>
      <c r="AA3688" s="22">
        <f ca="1">VLOOKUP(CONCATENATE($F3688," ",$G3688),AllocFactorMatrix,(AA$4+1),FALSE)*$E3694</f>
        <v>2.6024170560882376</v>
      </c>
      <c r="AB3688" s="22">
        <f ca="1">VLOOKUP(CONCATENATE($F3688," ",$G3688),AllocFactorMatrix,(AB$4+1),FALSE)*$E3694</f>
        <v>24.45570499577175</v>
      </c>
      <c r="AC3688" s="22">
        <f ca="1">VLOOKUP(CONCATENATE($F3688," ",$G3688),AllocFactorMatrix,(AC$4+1),FALSE)*$E3694</f>
        <v>5.8215077595880285</v>
      </c>
    </row>
    <row r="3689" spans="4:29" hidden="1" outlineLevel="1">
      <c r="F3689" s="42" t="str">
        <f>F3694</f>
        <v>RB_GUP</v>
      </c>
      <c r="G3689" s="17" t="str">
        <f>$G$10</f>
        <v>SUBTRAN</v>
      </c>
      <c r="H3689" s="21">
        <f t="shared" ca="1" si="1781"/>
        <v>3644.1776132727573</v>
      </c>
      <c r="I3689" s="22">
        <f ca="1">VLOOKUP(CONCATENATE($F3689," ",$G3689),AllocFactorMatrix,(I$4+1),FALSE)*$E3694</f>
        <v>1758.5424708665078</v>
      </c>
      <c r="J3689" s="22">
        <f ca="1">VLOOKUP(CONCATENATE($F3689," ",$G3689),AllocFactorMatrix,(J$4+1),FALSE)*$E3694</f>
        <v>438.7447845543835</v>
      </c>
      <c r="K3689" s="22">
        <f ca="1">VLOOKUP(CONCATENATE($F3689," ",$G3689),AllocFactorMatrix,(K$4+1),FALSE)*$E3694</f>
        <v>5.5723185770470884</v>
      </c>
      <c r="L3689" s="22">
        <f ca="1">VLOOKUP(CONCATENATE($F3689," ",$G3689),AllocFactorMatrix,(L$4+1),FALSE)*$E3694</f>
        <v>0.3592386217358734</v>
      </c>
      <c r="M3689" s="22">
        <f t="shared" ca="1" si="1810"/>
        <v>444.67634175316647</v>
      </c>
      <c r="N3689" s="22">
        <f ca="1">VLOOKUP(CONCATENATE($F3689," ",$G3689),AllocFactorMatrix,(N$4+1),FALSE)*$E3694</f>
        <v>194.83878517684789</v>
      </c>
      <c r="O3689" s="22">
        <f ca="1">VLOOKUP(CONCATENATE($F3689," ",$G3689),AllocFactorMatrix,(O$4+1),FALSE)*$E3694</f>
        <v>53.48829060482165</v>
      </c>
      <c r="P3689" s="22">
        <f ca="1">VLOOKUP(CONCATENATE($F3689," ",$G3689),AllocFactorMatrix,(P$4+1),FALSE)*$E3694</f>
        <v>10.751542479375741</v>
      </c>
      <c r="Q3689" s="22">
        <f ca="1">VLOOKUP(CONCATENATE($F3689," ",$G3689),AllocFactorMatrix,(Q$4+1),FALSE)*$E3694</f>
        <v>0</v>
      </c>
      <c r="R3689" s="22">
        <f t="shared" ca="1" si="1812"/>
        <v>259.07861826104528</v>
      </c>
      <c r="S3689" s="22">
        <f ca="1">VLOOKUP(CONCATENATE($F3689," ",$G3689),AllocFactorMatrix,(S$4+1),FALSE)*$E3694</f>
        <v>8.2566739744732995</v>
      </c>
      <c r="T3689" s="22">
        <f ca="1">VLOOKUP(CONCATENATE($F3689," ",$G3689),AllocFactorMatrix,(T$4+1),FALSE)*$E3694</f>
        <v>154.69002510314732</v>
      </c>
      <c r="U3689" s="22">
        <f ca="1">VLOOKUP(CONCATENATE($F3689," ",$G3689),AllocFactorMatrix,(U$4+1),FALSE)*$E3694</f>
        <v>961.30933487701191</v>
      </c>
      <c r="V3689" s="22">
        <f ca="1">VLOOKUP(CONCATENATE($F3689," ",$G3689),AllocFactorMatrix,(V$4+1),FALSE)*$E3694</f>
        <v>0</v>
      </c>
      <c r="W3689" s="22">
        <f t="shared" ca="1" si="1813"/>
        <v>1124.2560339546326</v>
      </c>
      <c r="X3689" s="22">
        <f ca="1">VLOOKUP(CONCATENATE($F3689," ",$G3689),AllocFactorMatrix,(X$4+1),FALSE)*$E3694</f>
        <v>54.649673302051063</v>
      </c>
      <c r="Y3689" s="22">
        <f ca="1">VLOOKUP(CONCATENATE($F3689," ",$G3689),AllocFactorMatrix,(Y$4+1),FALSE)*$E3694</f>
        <v>1.0482804891248276</v>
      </c>
      <c r="Z3689" s="22">
        <f t="shared" ca="1" si="1811"/>
        <v>55.697953791175891</v>
      </c>
      <c r="AA3689" s="22">
        <f ca="1">VLOOKUP(CONCATENATE($F3689," ",$G3689),AllocFactorMatrix,(AA$4+1),FALSE)*$E3694</f>
        <v>0.79733128998542391</v>
      </c>
      <c r="AB3689" s="22">
        <f ca="1">VLOOKUP(CONCATENATE($F3689," ",$G3689),AllocFactorMatrix,(AB$4+1),FALSE)*$E3694</f>
        <v>0.91226836175348047</v>
      </c>
      <c r="AC3689" s="22">
        <f ca="1">VLOOKUP(CONCATENATE($F3689," ",$G3689),AllocFactorMatrix,(AC$4+1),FALSE)*$E3694</f>
        <v>0.21659499448988623</v>
      </c>
    </row>
    <row r="3690" spans="4:29" hidden="1" outlineLevel="1">
      <c r="F3690" s="42" t="str">
        <f>F3694</f>
        <v>RB_GUP</v>
      </c>
      <c r="G3690" s="17" t="str">
        <f>$G$11</f>
        <v>DISTPRI</v>
      </c>
      <c r="H3690" s="21">
        <f t="shared" ca="1" si="1781"/>
        <v>5402.2838316587413</v>
      </c>
      <c r="I3690" s="22">
        <f ca="1">VLOOKUP(CONCATENATE($F3690," ",$G3690),AllocFactorMatrix,(I$4+1),FALSE)*$E3694</f>
        <v>3573.1778576429906</v>
      </c>
      <c r="J3690" s="22">
        <f ca="1">VLOOKUP(CONCATENATE($F3690," ",$G3690),AllocFactorMatrix,(J$4+1),FALSE)*$E3694</f>
        <v>886.71474121926485</v>
      </c>
      <c r="K3690" s="22">
        <f ca="1">VLOOKUP(CONCATENATE($F3690," ",$G3690),AllocFactorMatrix,(K$4+1),FALSE)*$E3694</f>
        <v>11.257644386753894</v>
      </c>
      <c r="L3690" s="22">
        <f ca="1">VLOOKUP(CONCATENATE($F3690," ",$G3690),AllocFactorMatrix,(L$4+1),FALSE)*$E3694</f>
        <v>0</v>
      </c>
      <c r="M3690" s="22">
        <f t="shared" ca="1" si="1810"/>
        <v>897.97238560601875</v>
      </c>
      <c r="N3690" s="22">
        <f ca="1">VLOOKUP(CONCATENATE($F3690," ",$G3690),AllocFactorMatrix,(N$4+1),FALSE)*$E3694</f>
        <v>387.04511361599236</v>
      </c>
      <c r="O3690" s="22">
        <f ca="1">VLOOKUP(CONCATENATE($F3690," ",$G3690),AllocFactorMatrix,(O$4+1),FALSE)*$E3694</f>
        <v>106.43461664073475</v>
      </c>
      <c r="P3690" s="22">
        <f ca="1">VLOOKUP(CONCATENATE($F3690," ",$G3690),AllocFactorMatrix,(P$4+1),FALSE)*$E3694</f>
        <v>0</v>
      </c>
      <c r="Q3690" s="22">
        <f ca="1">VLOOKUP(CONCATENATE($F3690," ",$G3690),AllocFactorMatrix,(Q$4+1),FALSE)*$E3694</f>
        <v>0</v>
      </c>
      <c r="R3690" s="22">
        <f t="shared" ca="1" si="1812"/>
        <v>493.47973025672712</v>
      </c>
      <c r="S3690" s="22">
        <f ca="1">VLOOKUP(CONCATENATE($F3690," ",$G3690),AllocFactorMatrix,(S$4+1),FALSE)*$E3694</f>
        <v>16.584737431916231</v>
      </c>
      <c r="T3690" s="22">
        <f ca="1">VLOOKUP(CONCATENATE($F3690," ",$G3690),AllocFactorMatrix,(T$4+1),FALSE)*$E3694</f>
        <v>306.3161632794093</v>
      </c>
      <c r="U3690" s="22">
        <f ca="1">VLOOKUP(CONCATENATE($F3690," ",$G3690),AllocFactorMatrix,(U$4+1),FALSE)*$E3694</f>
        <v>0</v>
      </c>
      <c r="V3690" s="22">
        <f ca="1">VLOOKUP(CONCATENATE($F3690," ",$G3690),AllocFactorMatrix,(V$4+1),FALSE)*$E3694</f>
        <v>0</v>
      </c>
      <c r="W3690" s="22">
        <f t="shared" ca="1" si="1813"/>
        <v>322.90090071132551</v>
      </c>
      <c r="X3690" s="22">
        <f ca="1">VLOOKUP(CONCATENATE($F3690," ",$G3690),AllocFactorMatrix,(X$4+1),FALSE)*$E3694</f>
        <v>108.79275045307162</v>
      </c>
      <c r="Y3690" s="22">
        <f ca="1">VLOOKUP(CONCATENATE($F3690," ",$G3690),AllocFactorMatrix,(Y$4+1),FALSE)*$E3694</f>
        <v>2.0894667243354368</v>
      </c>
      <c r="Z3690" s="22">
        <f t="shared" ca="1" si="1811"/>
        <v>110.88221717740706</v>
      </c>
      <c r="AA3690" s="22">
        <f ca="1">VLOOKUP(CONCATENATE($F3690," ",$G3690),AllocFactorMatrix,(AA$4+1),FALSE)*$E3694</f>
        <v>1.5968814855104938</v>
      </c>
      <c r="AB3690" s="22">
        <f ca="1">VLOOKUP(CONCATENATE($F3690," ",$G3690),AllocFactorMatrix,(AB$4+1),FALSE)*$E3694</f>
        <v>1.8375749601641957</v>
      </c>
      <c r="AC3690" s="22">
        <f ca="1">VLOOKUP(CONCATENATE($F3690," ",$G3690),AllocFactorMatrix,(AC$4+1),FALSE)*$E3694</f>
        <v>0.43628381859578014</v>
      </c>
    </row>
    <row r="3691" spans="4:29" hidden="1" outlineLevel="1">
      <c r="F3691" s="42" t="str">
        <f>F3694</f>
        <v>RB_GUP</v>
      </c>
      <c r="G3691" s="17" t="str">
        <f>$G$12</f>
        <v>DISTSEC</v>
      </c>
      <c r="H3691" s="21">
        <f t="shared" ca="1" si="1781"/>
        <v>1791.6966090893993</v>
      </c>
      <c r="I3691" s="22">
        <f ca="1">VLOOKUP(CONCATENATE($F3691," ",$G3691),AllocFactorMatrix,(I$4+1),FALSE)*$E3694</f>
        <v>1362.3674704291193</v>
      </c>
      <c r="J3691" s="22">
        <f ca="1">VLOOKUP(CONCATENATE($F3691," ",$G3691),AllocFactorMatrix,(J$4+1),FALSE)*$E3694</f>
        <v>274.98417509092644</v>
      </c>
      <c r="K3691" s="22">
        <f ca="1">VLOOKUP(CONCATENATE($F3691," ",$G3691),AllocFactorMatrix,(K$4+1),FALSE)*$E3694</f>
        <v>0</v>
      </c>
      <c r="L3691" s="22">
        <f ca="1">VLOOKUP(CONCATENATE($F3691," ",$G3691),AllocFactorMatrix,(L$4+1),FALSE)*$E3694</f>
        <v>0</v>
      </c>
      <c r="M3691" s="22">
        <f t="shared" ca="1" si="1810"/>
        <v>274.98417509092644</v>
      </c>
      <c r="N3691" s="22">
        <f ca="1">VLOOKUP(CONCATENATE($F3691," ",$G3691),AllocFactorMatrix,(N$4+1),FALSE)*$E3694</f>
        <v>105.32452147196331</v>
      </c>
      <c r="O3691" s="22">
        <f ca="1">VLOOKUP(CONCATENATE($F3691," ",$G3691),AllocFactorMatrix,(O$4+1),FALSE)*$E3694</f>
        <v>0</v>
      </c>
      <c r="P3691" s="22">
        <f ca="1">VLOOKUP(CONCATENATE($F3691," ",$G3691),AllocFactorMatrix,(P$4+1),FALSE)*$E3694</f>
        <v>0</v>
      </c>
      <c r="Q3691" s="22">
        <f ca="1">VLOOKUP(CONCATENATE($F3691," ",$G3691),AllocFactorMatrix,(Q$4+1),FALSE)*$E3694</f>
        <v>0</v>
      </c>
      <c r="R3691" s="22">
        <f t="shared" ca="1" si="1812"/>
        <v>105.32452147196331</v>
      </c>
      <c r="S3691" s="22">
        <f ca="1">VLOOKUP(CONCATENATE($F3691," ",$G3691),AllocFactorMatrix,(S$4+1),FALSE)*$E3694</f>
        <v>3.699218194598652</v>
      </c>
      <c r="T3691" s="22">
        <f ca="1">VLOOKUP(CONCATENATE($F3691," ",$G3691),AllocFactorMatrix,(T$4+1),FALSE)*$E3694</f>
        <v>0</v>
      </c>
      <c r="U3691" s="22">
        <f ca="1">VLOOKUP(CONCATENATE($F3691," ",$G3691),AllocFactorMatrix,(U$4+1),FALSE)*$E3694</f>
        <v>0</v>
      </c>
      <c r="V3691" s="22">
        <f ca="1">VLOOKUP(CONCATENATE($F3691," ",$G3691),AllocFactorMatrix,(V$4+1),FALSE)*$E3694</f>
        <v>0</v>
      </c>
      <c r="W3691" s="22">
        <f t="shared" ca="1" si="1813"/>
        <v>3.699218194598652</v>
      </c>
      <c r="X3691" s="22">
        <f ca="1">VLOOKUP(CONCATENATE($F3691," ",$G3691),AllocFactorMatrix,(X$4+1),FALSE)*$E3694</f>
        <v>30.551219001677079</v>
      </c>
      <c r="Y3691" s="22">
        <f ca="1">VLOOKUP(CONCATENATE($F3691," ",$G3691),AllocFactorMatrix,(Y$4+1),FALSE)*$E3694</f>
        <v>0</v>
      </c>
      <c r="Z3691" s="22">
        <f t="shared" ca="1" si="1811"/>
        <v>30.551219001677079</v>
      </c>
      <c r="AA3691" s="22">
        <f ca="1">VLOOKUP(CONCATENATE($F3691," ",$G3691),AllocFactorMatrix,(AA$4+1),FALSE)*$E3694</f>
        <v>0.39324802200751602</v>
      </c>
      <c r="AB3691" s="22">
        <f ca="1">VLOOKUP(CONCATENATE($F3691," ",$G3691),AllocFactorMatrix,(AB$4+1),FALSE)*$E3694</f>
        <v>11.708288158341787</v>
      </c>
      <c r="AC3691" s="22">
        <f ca="1">VLOOKUP(CONCATENATE($F3691," ",$G3691),AllocFactorMatrix,(AC$4+1),FALSE)*$E3694</f>
        <v>2.6684687207652869</v>
      </c>
    </row>
    <row r="3692" spans="4:29" hidden="1" outlineLevel="1">
      <c r="F3692" s="42" t="str">
        <f>F3694</f>
        <v>RB_GUP</v>
      </c>
      <c r="G3692" s="17" t="str">
        <f>$G$13</f>
        <v>ENERGY</v>
      </c>
      <c r="H3692" s="21">
        <f t="shared" ca="1" si="1781"/>
        <v>537.90330521628755</v>
      </c>
      <c r="I3692" s="22">
        <f ca="1">VLOOKUP(CONCATENATE($F3692," ",$G3692),AllocFactorMatrix,(I$4+1),FALSE)*$E3694</f>
        <v>197.6357025875171</v>
      </c>
      <c r="J3692" s="22">
        <f ca="1">VLOOKUP(CONCATENATE($F3692," ",$G3692),AllocFactorMatrix,(J$4+1),FALSE)*$E3694</f>
        <v>62.430828784876077</v>
      </c>
      <c r="K3692" s="22">
        <f ca="1">VLOOKUP(CONCATENATE($F3692," ",$G3692),AllocFactorMatrix,(K$4+1),FALSE)*$E3694</f>
        <v>0.7796710329115204</v>
      </c>
      <c r="L3692" s="22">
        <f ca="1">VLOOKUP(CONCATENATE($F3692," ",$G3692),AllocFactorMatrix,(L$4+1),FALSE)*$E3694</f>
        <v>3.949636403378548E-2</v>
      </c>
      <c r="M3692" s="22">
        <f t="shared" ca="1" si="1810"/>
        <v>63.249996181821388</v>
      </c>
      <c r="N3692" s="22">
        <f ca="1">VLOOKUP(CONCATENATE($F3692," ",$G3692),AllocFactorMatrix,(N$4+1),FALSE)*$E3694</f>
        <v>31.630226181703389</v>
      </c>
      <c r="O3692" s="22">
        <f ca="1">VLOOKUP(CONCATENATE($F3692," ",$G3692),AllocFactorMatrix,(O$4+1),FALSE)*$E3694</f>
        <v>8.5330025305154908</v>
      </c>
      <c r="P3692" s="22">
        <f ca="1">VLOOKUP(CONCATENATE($F3692," ",$G3692),AllocFactorMatrix,(P$4+1),FALSE)*$E3694</f>
        <v>1.3296846421689115</v>
      </c>
      <c r="Q3692" s="22">
        <f ca="1">VLOOKUP(CONCATENATE($F3692," ",$G3692),AllocFactorMatrix,(Q$4+1),FALSE)*$E3694</f>
        <v>0</v>
      </c>
      <c r="R3692" s="22">
        <f t="shared" ca="1" si="1812"/>
        <v>41.492913354387795</v>
      </c>
      <c r="S3692" s="22">
        <f ca="1">VLOOKUP(CONCATENATE($F3692," ",$G3692),AllocFactorMatrix,(S$4+1),FALSE)*$E3694</f>
        <v>1.5929561907354866</v>
      </c>
      <c r="T3692" s="22">
        <f ca="1">VLOOKUP(CONCATENATE($F3692," ",$G3692),AllocFactorMatrix,(T$4+1),FALSE)*$E3694</f>
        <v>31.486857653808357</v>
      </c>
      <c r="U3692" s="22">
        <f ca="1">VLOOKUP(CONCATENATE($F3692," ",$G3692),AllocFactorMatrix,(U$4+1),FALSE)*$E3694</f>
        <v>165.52973941510118</v>
      </c>
      <c r="V3692" s="22">
        <f ca="1">VLOOKUP(CONCATENATE($F3692," ",$G3692),AllocFactorMatrix,(V$4+1),FALSE)*$E3694</f>
        <v>23.14649302487501</v>
      </c>
      <c r="W3692" s="22">
        <f t="shared" ca="1" si="1813"/>
        <v>221.75604628452004</v>
      </c>
      <c r="X3692" s="22">
        <f ca="1">VLOOKUP(CONCATENATE($F3692," ",$G3692),AllocFactorMatrix,(X$4+1),FALSE)*$E3694</f>
        <v>8.8930793411026148</v>
      </c>
      <c r="Y3692" s="22">
        <f ca="1">VLOOKUP(CONCATENATE($F3692," ",$G3692),AllocFactorMatrix,(Y$4+1),FALSE)*$E3694</f>
        <v>0.16816067875003191</v>
      </c>
      <c r="Z3692" s="22">
        <f t="shared" ca="1" si="1811"/>
        <v>9.0612400198526473</v>
      </c>
      <c r="AA3692" s="22">
        <f ca="1">VLOOKUP(CONCATENATE($F3692," ",$G3692),AllocFactorMatrix,(AA$4+1),FALSE)*$E3694</f>
        <v>0.16773608893683273</v>
      </c>
      <c r="AB3692" s="22">
        <f ca="1">VLOOKUP(CONCATENATE($F3692," ",$G3692),AllocFactorMatrix,(AB$4+1),FALSE)*$E3694</f>
        <v>3.6775178098191685</v>
      </c>
      <c r="AC3692" s="22">
        <f ca="1">VLOOKUP(CONCATENATE($F3692," ",$G3692),AllocFactorMatrix,(AC$4+1),FALSE)*$E3694</f>
        <v>0.86215288943277535</v>
      </c>
    </row>
    <row r="3693" spans="4:29" hidden="1" outlineLevel="1">
      <c r="F3693" s="42" t="str">
        <f>F3694</f>
        <v>RB_GUP</v>
      </c>
      <c r="G3693" s="17" t="str">
        <f>$G$14</f>
        <v>CUSTOMER</v>
      </c>
      <c r="H3693" s="21">
        <f t="shared" ca="1" si="1781"/>
        <v>14459.040514137272</v>
      </c>
      <c r="I3693" s="22">
        <f ca="1">VLOOKUP(CONCATENATE($F3693," ",$G3693),AllocFactorMatrix,(I$4+1),FALSE)*$E3694</f>
        <v>10791.985565774317</v>
      </c>
      <c r="J3693" s="22">
        <f ca="1">VLOOKUP(CONCATENATE($F3693," ",$G3693),AllocFactorMatrix,(J$4+1),FALSE)*$E3694</f>
        <v>2647.2214040648823</v>
      </c>
      <c r="K3693" s="22">
        <f ca="1">VLOOKUP(CONCATENATE($F3693," ",$G3693),AllocFactorMatrix,(K$4+1),FALSE)*$E3694</f>
        <v>29.3034571703243</v>
      </c>
      <c r="L3693" s="22">
        <f ca="1">VLOOKUP(CONCATENATE($F3693," ",$G3693),AllocFactorMatrix,(L$4+1),FALSE)*$E3694</f>
        <v>2.1587710205629711</v>
      </c>
      <c r="M3693" s="22">
        <f t="shared" ca="1" si="1810"/>
        <v>2678.6836322557697</v>
      </c>
      <c r="N3693" s="22">
        <f ca="1">VLOOKUP(CONCATENATE($F3693," ",$G3693),AllocFactorMatrix,(N$4+1),FALSE)*$E3694</f>
        <v>49.108608752699602</v>
      </c>
      <c r="O3693" s="22">
        <f ca="1">VLOOKUP(CONCATENATE($F3693," ",$G3693),AllocFactorMatrix,(O$4+1),FALSE)*$E3694</f>
        <v>15.447968678093449</v>
      </c>
      <c r="P3693" s="22">
        <f ca="1">VLOOKUP(CONCATENATE($F3693," ",$G3693),AllocFactorMatrix,(P$4+1),FALSE)*$E3694</f>
        <v>6.1922366141744991</v>
      </c>
      <c r="Q3693" s="22">
        <f ca="1">VLOOKUP(CONCATENATE($F3693," ",$G3693),AllocFactorMatrix,(Q$4+1),FALSE)*$E3694</f>
        <v>0</v>
      </c>
      <c r="R3693" s="22">
        <f t="shared" ca="1" si="1812"/>
        <v>70.74881404496756</v>
      </c>
      <c r="S3693" s="22">
        <f ca="1">VLOOKUP(CONCATENATE($F3693," ",$G3693),AllocFactorMatrix,(S$4+1),FALSE)*$E3694</f>
        <v>0.45609926840434811</v>
      </c>
      <c r="T3693" s="22">
        <f ca="1">VLOOKUP(CONCATENATE($F3693," ",$G3693),AllocFactorMatrix,(T$4+1),FALSE)*$E3694</f>
        <v>11.332920952563136</v>
      </c>
      <c r="U3693" s="22">
        <f ca="1">VLOOKUP(CONCATENATE($F3693," ",$G3693),AllocFactorMatrix,(U$4+1),FALSE)*$E3694</f>
        <v>20.52324417304181</v>
      </c>
      <c r="V3693" s="22">
        <f ca="1">VLOOKUP(CONCATENATE($F3693," ",$G3693),AllocFactorMatrix,(V$4+1),FALSE)*$E3694</f>
        <v>3.9784037685558369</v>
      </c>
      <c r="W3693" s="22">
        <f t="shared" ca="1" si="1813"/>
        <v>36.290668162565126</v>
      </c>
      <c r="X3693" s="22">
        <f ca="1">VLOOKUP(CONCATENATE($F3693," ",$G3693),AllocFactorMatrix,(X$4+1),FALSE)*$E3694</f>
        <v>15.721862501147667</v>
      </c>
      <c r="Y3693" s="22">
        <f ca="1">VLOOKUP(CONCATENATE($F3693," ",$G3693),AllocFactorMatrix,(Y$4+1),FALSE)*$E3694</f>
        <v>0.18352221801308008</v>
      </c>
      <c r="Z3693" s="22">
        <f t="shared" ca="1" si="1811"/>
        <v>15.905384719160747</v>
      </c>
      <c r="AA3693" s="22">
        <f ca="1">VLOOKUP(CONCATENATE($F3693," ",$G3693),AllocFactorMatrix,(AA$4+1),FALSE)*$E3694</f>
        <v>1.1247543095461983</v>
      </c>
      <c r="AB3693" s="22">
        <f ca="1">VLOOKUP(CONCATENATE($F3693," ",$G3693),AllocFactorMatrix,(AB$4+1),FALSE)*$E3694</f>
        <v>762.5109499203046</v>
      </c>
      <c r="AC3693" s="22">
        <f ca="1">VLOOKUP(CONCATENATE($F3693," ",$G3693),AllocFactorMatrix,(AC$4+1),FALSE)*$E3694</f>
        <v>101.79074495063669</v>
      </c>
    </row>
    <row r="3694" spans="4:29" collapsed="1">
      <c r="D3694" s="17" t="s">
        <v>723</v>
      </c>
      <c r="E3694" s="19">
        <v>55284</v>
      </c>
      <c r="F3694" s="19" t="s">
        <v>73</v>
      </c>
      <c r="G3694" s="17" t="str">
        <f>$G$15</f>
        <v>TOTAL</v>
      </c>
      <c r="H3694" s="21">
        <f t="shared" ca="1" si="1781"/>
        <v>55284</v>
      </c>
      <c r="I3694" s="22">
        <f ca="1">VLOOKUP(CONCATENATE($F3694," ",$G3694),AllocFactorMatrix,(I$4+1),FALSE)*$E3694</f>
        <v>32284.725143894088</v>
      </c>
      <c r="J3694" s="22">
        <f ca="1">VLOOKUP(CONCATENATE($F3694," ",$G3694),AllocFactorMatrix,(J$4+1),FALSE)*$E3694</f>
        <v>7961.340943353096</v>
      </c>
      <c r="K3694" s="22">
        <f ca="1">VLOOKUP(CONCATENATE($F3694," ",$G3694),AllocFactorMatrix,(K$4+1),FALSE)*$E3694</f>
        <v>93.188378160430943</v>
      </c>
      <c r="L3694" s="22">
        <f ca="1">VLOOKUP(CONCATENATE($F3694," ",$G3694),AllocFactorMatrix,(L$4+1),FALSE)*$E3694</f>
        <v>4.8735381222614409</v>
      </c>
      <c r="M3694" s="22">
        <f t="shared" ca="1" si="1810"/>
        <v>8059.4028596357884</v>
      </c>
      <c r="N3694" s="22">
        <f ca="1">VLOOKUP(CONCATENATE($F3694," ",$G3694),AllocFactorMatrix,(N$4+1),FALSE)*$E3694</f>
        <v>2406.0700477638356</v>
      </c>
      <c r="O3694" s="22">
        <f ca="1">VLOOKUP(CONCATENATE($F3694," ",$G3694),AllocFactorMatrix,(O$4+1),FALSE)*$E3694</f>
        <v>632.87539877107235</v>
      </c>
      <c r="P3694" s="22">
        <f ca="1">VLOOKUP(CONCATENATE($F3694," ",$G3694),AllocFactorMatrix,(P$4+1),FALSE)*$E3694</f>
        <v>89.718664226096053</v>
      </c>
      <c r="Q3694" s="22">
        <f ca="1">VLOOKUP(CONCATENATE($F3694," ",$G3694),AllocFactorMatrix,(Q$4+1),FALSE)*$E3694</f>
        <v>0</v>
      </c>
      <c r="R3694" s="22">
        <f t="shared" ca="1" si="1812"/>
        <v>3128.6641107610039</v>
      </c>
      <c r="S3694" s="22">
        <f ca="1">VLOOKUP(CONCATENATE($F3694," ",$G3694),AllocFactorMatrix,(S$4+1),FALSE)*$E3694</f>
        <v>101.40154280411758</v>
      </c>
      <c r="T3694" s="22">
        <f ca="1">VLOOKUP(CONCATENATE($F3694," ",$G3694),AllocFactorMatrix,(T$4+1),FALSE)*$E3694</f>
        <v>1792.4809866373512</v>
      </c>
      <c r="U3694" s="22">
        <f ca="1">VLOOKUP(CONCATENATE($F3694," ",$G3694),AllocFactorMatrix,(U$4+1),FALSE)*$E3694</f>
        <v>7426.3878666061801</v>
      </c>
      <c r="V3694" s="22">
        <f ca="1">VLOOKUP(CONCATENATE($F3694," ",$G3694),AllocFactorMatrix,(V$4+1),FALSE)*$E3694</f>
        <v>827.2011064936703</v>
      </c>
      <c r="W3694" s="22">
        <f t="shared" ca="1" si="1813"/>
        <v>10147.471502541319</v>
      </c>
      <c r="X3694" s="22">
        <f ca="1">VLOOKUP(CONCATENATE($F3694," ",$G3694),AllocFactorMatrix,(X$4+1),FALSE)*$E3694</f>
        <v>676.75660654882813</v>
      </c>
      <c r="Y3694" s="22">
        <f ca="1">VLOOKUP(CONCATENATE($F3694," ",$G3694),AllocFactorMatrix,(Y$4+1),FALSE)*$E3694</f>
        <v>12.101509031556684</v>
      </c>
      <c r="Z3694" s="22">
        <f t="shared" ca="1" si="1811"/>
        <v>688.85811558038483</v>
      </c>
      <c r="AA3694" s="22">
        <f ca="1">VLOOKUP(CONCATENATE($F3694," ",$G3694),AllocFactorMatrix,(AA$4+1),FALSE)*$E3694</f>
        <v>10.742583641226391</v>
      </c>
      <c r="AB3694" s="22">
        <f ca="1">VLOOKUP(CONCATENATE($F3694," ",$G3694),AllocFactorMatrix,(AB$4+1),FALSE)*$E3694</f>
        <v>843.25738374810965</v>
      </c>
      <c r="AC3694" s="22">
        <f ca="1">VLOOKUP(CONCATENATE($F3694," ",$G3694),AllocFactorMatrix,(AC$4+1),FALSE)*$E3694</f>
        <v>120.87830019807237</v>
      </c>
    </row>
    <row r="3695" spans="4:29" hidden="1" outlineLevel="1">
      <c r="F3695" s="42" t="str">
        <f>F3702</f>
        <v>FUELREV</v>
      </c>
      <c r="G3695" s="17" t="str">
        <f>$G$8</f>
        <v>PRODUCTION</v>
      </c>
      <c r="H3695" s="21">
        <f t="shared" ref="H3695:H3758" si="1814">SUBTOTAL(9,I3695:AC3695)</f>
        <v>0</v>
      </c>
      <c r="I3695" s="22">
        <f>VLOOKUP(CONCATENATE($F3695," ",$G3695),AllocFactorMatrix,(I$4+1),FALSE)*$E3702</f>
        <v>0</v>
      </c>
      <c r="J3695" s="22">
        <f>VLOOKUP(CONCATENATE($F3695," ",$G3695),AllocFactorMatrix,(J$4+1),FALSE)*$E3702</f>
        <v>0</v>
      </c>
      <c r="K3695" s="22">
        <f>VLOOKUP(CONCATENATE($F3695," ",$G3695),AllocFactorMatrix,(K$4+1),FALSE)*$E3702</f>
        <v>0</v>
      </c>
      <c r="L3695" s="22">
        <f>VLOOKUP(CONCATENATE($F3695," ",$G3695),AllocFactorMatrix,(L$4+1),FALSE)*$E3702</f>
        <v>0</v>
      </c>
      <c r="M3695" s="22">
        <f t="shared" si="1810"/>
        <v>0</v>
      </c>
      <c r="N3695" s="22">
        <f>VLOOKUP(CONCATENATE($F3695," ",$G3695),AllocFactorMatrix,(N$4+1),FALSE)*$E3702</f>
        <v>0</v>
      </c>
      <c r="O3695" s="22">
        <f>VLOOKUP(CONCATENATE($F3695," ",$G3695),AllocFactorMatrix,(O$4+1),FALSE)*$E3702</f>
        <v>0</v>
      </c>
      <c r="P3695" s="22">
        <f>VLOOKUP(CONCATENATE($F3695," ",$G3695),AllocFactorMatrix,(P$4+1),FALSE)*$E3702</f>
        <v>0</v>
      </c>
      <c r="Q3695" s="22">
        <f>VLOOKUP(CONCATENATE($F3695," ",$G3695),AllocFactorMatrix,(Q$4+1),FALSE)*$E3702</f>
        <v>0</v>
      </c>
      <c r="R3695" s="22">
        <f>SUBTOTAL(9,N3695:Q3695)</f>
        <v>0</v>
      </c>
      <c r="S3695" s="22">
        <f>VLOOKUP(CONCATENATE($F3695," ",$G3695),AllocFactorMatrix,(S$4+1),FALSE)*$E3702</f>
        <v>0</v>
      </c>
      <c r="T3695" s="22">
        <f>VLOOKUP(CONCATENATE($F3695," ",$G3695),AllocFactorMatrix,(T$4+1),FALSE)*$E3702</f>
        <v>0</v>
      </c>
      <c r="U3695" s="22">
        <f>VLOOKUP(CONCATENATE($F3695," ",$G3695),AllocFactorMatrix,(U$4+1),FALSE)*$E3702</f>
        <v>0</v>
      </c>
      <c r="V3695" s="22">
        <f>VLOOKUP(CONCATENATE($F3695," ",$G3695),AllocFactorMatrix,(V$4+1),FALSE)*$E3702</f>
        <v>0</v>
      </c>
      <c r="W3695" s="22">
        <f>SUBTOTAL(9,S3695:V3695)</f>
        <v>0</v>
      </c>
      <c r="X3695" s="22">
        <f>VLOOKUP(CONCATENATE($F3695," ",$G3695),AllocFactorMatrix,(X$4+1),FALSE)*$E3702</f>
        <v>0</v>
      </c>
      <c r="Y3695" s="22">
        <f>VLOOKUP(CONCATENATE($F3695," ",$G3695),AllocFactorMatrix,(Y$4+1),FALSE)*$E3702</f>
        <v>0</v>
      </c>
      <c r="Z3695" s="22">
        <f t="shared" si="1811"/>
        <v>0</v>
      </c>
      <c r="AA3695" s="22">
        <f>VLOOKUP(CONCATENATE($F3695," ",$G3695),AllocFactorMatrix,(AA$4+1),FALSE)*$E3702</f>
        <v>0</v>
      </c>
      <c r="AB3695" s="22">
        <f>VLOOKUP(CONCATENATE($F3695," ",$G3695),AllocFactorMatrix,(AB$4+1),FALSE)*$E3702</f>
        <v>0</v>
      </c>
      <c r="AC3695" s="22">
        <f>VLOOKUP(CONCATENATE($F3695," ",$G3695),AllocFactorMatrix,(AC$4+1),FALSE)*$E3702</f>
        <v>0</v>
      </c>
    </row>
    <row r="3696" spans="4:29" hidden="1" outlineLevel="1">
      <c r="F3696" s="42" t="str">
        <f>F3702</f>
        <v>FUELREV</v>
      </c>
      <c r="G3696" s="17" t="str">
        <f>$G$9</f>
        <v>BULKTRAN</v>
      </c>
      <c r="H3696" s="21">
        <f t="shared" si="1814"/>
        <v>0</v>
      </c>
      <c r="I3696" s="22">
        <f>VLOOKUP(CONCATENATE($F3696," ",$G3696),AllocFactorMatrix,(I$4+1),FALSE)*$E3702</f>
        <v>0</v>
      </c>
      <c r="J3696" s="22">
        <f>VLOOKUP(CONCATENATE($F3696," ",$G3696),AllocFactorMatrix,(J$4+1),FALSE)*$E3702</f>
        <v>0</v>
      </c>
      <c r="K3696" s="22">
        <f>VLOOKUP(CONCATENATE($F3696," ",$G3696),AllocFactorMatrix,(K$4+1),FALSE)*$E3702</f>
        <v>0</v>
      </c>
      <c r="L3696" s="22">
        <f>VLOOKUP(CONCATENATE($F3696," ",$G3696),AllocFactorMatrix,(L$4+1),FALSE)*$E3702</f>
        <v>0</v>
      </c>
      <c r="M3696" s="22">
        <f t="shared" si="1810"/>
        <v>0</v>
      </c>
      <c r="N3696" s="22">
        <f>VLOOKUP(CONCATENATE($F3696," ",$G3696),AllocFactorMatrix,(N$4+1),FALSE)*$E3702</f>
        <v>0</v>
      </c>
      <c r="O3696" s="22">
        <f>VLOOKUP(CONCATENATE($F3696," ",$G3696),AllocFactorMatrix,(O$4+1),FALSE)*$E3702</f>
        <v>0</v>
      </c>
      <c r="P3696" s="22">
        <f>VLOOKUP(CONCATENATE($F3696," ",$G3696),AllocFactorMatrix,(P$4+1),FALSE)*$E3702</f>
        <v>0</v>
      </c>
      <c r="Q3696" s="22">
        <f>VLOOKUP(CONCATENATE($F3696," ",$G3696),AllocFactorMatrix,(Q$4+1),FALSE)*$E3702</f>
        <v>0</v>
      </c>
      <c r="R3696" s="22">
        <f t="shared" ref="R3696:R3702" si="1815">SUBTOTAL(9,N3696:Q3696)</f>
        <v>0</v>
      </c>
      <c r="S3696" s="22">
        <f>VLOOKUP(CONCATENATE($F3696," ",$G3696),AllocFactorMatrix,(S$4+1),FALSE)*$E3702</f>
        <v>0</v>
      </c>
      <c r="T3696" s="22">
        <f>VLOOKUP(CONCATENATE($F3696," ",$G3696),AllocFactorMatrix,(T$4+1),FALSE)*$E3702</f>
        <v>0</v>
      </c>
      <c r="U3696" s="22">
        <f>VLOOKUP(CONCATENATE($F3696," ",$G3696),AllocFactorMatrix,(U$4+1),FALSE)*$E3702</f>
        <v>0</v>
      </c>
      <c r="V3696" s="22">
        <f>VLOOKUP(CONCATENATE($F3696," ",$G3696),AllocFactorMatrix,(V$4+1),FALSE)*$E3702</f>
        <v>0</v>
      </c>
      <c r="W3696" s="22">
        <f t="shared" ref="W3696:W3702" si="1816">SUBTOTAL(9,S3696:V3696)</f>
        <v>0</v>
      </c>
      <c r="X3696" s="22">
        <f>VLOOKUP(CONCATENATE($F3696," ",$G3696),AllocFactorMatrix,(X$4+1),FALSE)*$E3702</f>
        <v>0</v>
      </c>
      <c r="Y3696" s="22">
        <f>VLOOKUP(CONCATENATE($F3696," ",$G3696),AllocFactorMatrix,(Y$4+1),FALSE)*$E3702</f>
        <v>0</v>
      </c>
      <c r="Z3696" s="22">
        <f t="shared" si="1811"/>
        <v>0</v>
      </c>
      <c r="AA3696" s="22">
        <f>VLOOKUP(CONCATENATE($F3696," ",$G3696),AllocFactorMatrix,(AA$4+1),FALSE)*$E3702</f>
        <v>0</v>
      </c>
      <c r="AB3696" s="22">
        <f>VLOOKUP(CONCATENATE($F3696," ",$G3696),AllocFactorMatrix,(AB$4+1),FALSE)*$E3702</f>
        <v>0</v>
      </c>
      <c r="AC3696" s="22">
        <f>VLOOKUP(CONCATENATE($F3696," ",$G3696),AllocFactorMatrix,(AC$4+1),FALSE)*$E3702</f>
        <v>0</v>
      </c>
    </row>
    <row r="3697" spans="4:29" hidden="1" outlineLevel="1">
      <c r="F3697" s="42" t="str">
        <f>F3702</f>
        <v>FUELREV</v>
      </c>
      <c r="G3697" s="17" t="str">
        <f>$G$10</f>
        <v>SUBTRAN</v>
      </c>
      <c r="H3697" s="21">
        <f t="shared" si="1814"/>
        <v>0</v>
      </c>
      <c r="I3697" s="22">
        <f>VLOOKUP(CONCATENATE($F3697," ",$G3697),AllocFactorMatrix,(I$4+1),FALSE)*$E3702</f>
        <v>0</v>
      </c>
      <c r="J3697" s="22">
        <f>VLOOKUP(CONCATENATE($F3697," ",$G3697),AllocFactorMatrix,(J$4+1),FALSE)*$E3702</f>
        <v>0</v>
      </c>
      <c r="K3697" s="22">
        <f>VLOOKUP(CONCATENATE($F3697," ",$G3697),AllocFactorMatrix,(K$4+1),FALSE)*$E3702</f>
        <v>0</v>
      </c>
      <c r="L3697" s="22">
        <f>VLOOKUP(CONCATENATE($F3697," ",$G3697),AllocFactorMatrix,(L$4+1),FALSE)*$E3702</f>
        <v>0</v>
      </c>
      <c r="M3697" s="22">
        <f t="shared" si="1810"/>
        <v>0</v>
      </c>
      <c r="N3697" s="22">
        <f>VLOOKUP(CONCATENATE($F3697," ",$G3697),AllocFactorMatrix,(N$4+1),FALSE)*$E3702</f>
        <v>0</v>
      </c>
      <c r="O3697" s="22">
        <f>VLOOKUP(CONCATENATE($F3697," ",$G3697),AllocFactorMatrix,(O$4+1),FALSE)*$E3702</f>
        <v>0</v>
      </c>
      <c r="P3697" s="22">
        <f>VLOOKUP(CONCATENATE($F3697," ",$G3697),AllocFactorMatrix,(P$4+1),FALSE)*$E3702</f>
        <v>0</v>
      </c>
      <c r="Q3697" s="22">
        <f>VLOOKUP(CONCATENATE($F3697," ",$G3697),AllocFactorMatrix,(Q$4+1),FALSE)*$E3702</f>
        <v>0</v>
      </c>
      <c r="R3697" s="22">
        <f t="shared" si="1815"/>
        <v>0</v>
      </c>
      <c r="S3697" s="22">
        <f>VLOOKUP(CONCATENATE($F3697," ",$G3697),AllocFactorMatrix,(S$4+1),FALSE)*$E3702</f>
        <v>0</v>
      </c>
      <c r="T3697" s="22">
        <f>VLOOKUP(CONCATENATE($F3697," ",$G3697),AllocFactorMatrix,(T$4+1),FALSE)*$E3702</f>
        <v>0</v>
      </c>
      <c r="U3697" s="22">
        <f>VLOOKUP(CONCATENATE($F3697," ",$G3697),AllocFactorMatrix,(U$4+1),FALSE)*$E3702</f>
        <v>0</v>
      </c>
      <c r="V3697" s="22">
        <f>VLOOKUP(CONCATENATE($F3697," ",$G3697),AllocFactorMatrix,(V$4+1),FALSE)*$E3702</f>
        <v>0</v>
      </c>
      <c r="W3697" s="22">
        <f t="shared" si="1816"/>
        <v>0</v>
      </c>
      <c r="X3697" s="22">
        <f>VLOOKUP(CONCATENATE($F3697," ",$G3697),AllocFactorMatrix,(X$4+1),FALSE)*$E3702</f>
        <v>0</v>
      </c>
      <c r="Y3697" s="22">
        <f>VLOOKUP(CONCATENATE($F3697," ",$G3697),AllocFactorMatrix,(Y$4+1),FALSE)*$E3702</f>
        <v>0</v>
      </c>
      <c r="Z3697" s="22">
        <f t="shared" si="1811"/>
        <v>0</v>
      </c>
      <c r="AA3697" s="22">
        <f>VLOOKUP(CONCATENATE($F3697," ",$G3697),AllocFactorMatrix,(AA$4+1),FALSE)*$E3702</f>
        <v>0</v>
      </c>
      <c r="AB3697" s="22">
        <f>VLOOKUP(CONCATENATE($F3697," ",$G3697),AllocFactorMatrix,(AB$4+1),FALSE)*$E3702</f>
        <v>0</v>
      </c>
      <c r="AC3697" s="22">
        <f>VLOOKUP(CONCATENATE($F3697," ",$G3697),AllocFactorMatrix,(AC$4+1),FALSE)*$E3702</f>
        <v>0</v>
      </c>
    </row>
    <row r="3698" spans="4:29" hidden="1" outlineLevel="1">
      <c r="F3698" s="42" t="str">
        <f>F3702</f>
        <v>FUELREV</v>
      </c>
      <c r="G3698" s="17" t="str">
        <f>$G$11</f>
        <v>DISTPRI</v>
      </c>
      <c r="H3698" s="21">
        <f t="shared" si="1814"/>
        <v>0</v>
      </c>
      <c r="I3698" s="22">
        <f>VLOOKUP(CONCATENATE($F3698," ",$G3698),AllocFactorMatrix,(I$4+1),FALSE)*$E3702</f>
        <v>0</v>
      </c>
      <c r="J3698" s="22">
        <f>VLOOKUP(CONCATENATE($F3698," ",$G3698),AllocFactorMatrix,(J$4+1),FALSE)*$E3702</f>
        <v>0</v>
      </c>
      <c r="K3698" s="22">
        <f>VLOOKUP(CONCATENATE($F3698," ",$G3698),AllocFactorMatrix,(K$4+1),FALSE)*$E3702</f>
        <v>0</v>
      </c>
      <c r="L3698" s="22">
        <f>VLOOKUP(CONCATENATE($F3698," ",$G3698),AllocFactorMatrix,(L$4+1),FALSE)*$E3702</f>
        <v>0</v>
      </c>
      <c r="M3698" s="22">
        <f t="shared" si="1810"/>
        <v>0</v>
      </c>
      <c r="N3698" s="22">
        <f>VLOOKUP(CONCATENATE($F3698," ",$G3698),AllocFactorMatrix,(N$4+1),FALSE)*$E3702</f>
        <v>0</v>
      </c>
      <c r="O3698" s="22">
        <f>VLOOKUP(CONCATENATE($F3698," ",$G3698),AllocFactorMatrix,(O$4+1),FALSE)*$E3702</f>
        <v>0</v>
      </c>
      <c r="P3698" s="22">
        <f>VLOOKUP(CONCATENATE($F3698," ",$G3698),AllocFactorMatrix,(P$4+1),FALSE)*$E3702</f>
        <v>0</v>
      </c>
      <c r="Q3698" s="22">
        <f>VLOOKUP(CONCATENATE($F3698," ",$G3698),AllocFactorMatrix,(Q$4+1),FALSE)*$E3702</f>
        <v>0</v>
      </c>
      <c r="R3698" s="22">
        <f t="shared" si="1815"/>
        <v>0</v>
      </c>
      <c r="S3698" s="22">
        <f>VLOOKUP(CONCATENATE($F3698," ",$G3698),AllocFactorMatrix,(S$4+1),FALSE)*$E3702</f>
        <v>0</v>
      </c>
      <c r="T3698" s="22">
        <f>VLOOKUP(CONCATENATE($F3698," ",$G3698),AllocFactorMatrix,(T$4+1),FALSE)*$E3702</f>
        <v>0</v>
      </c>
      <c r="U3698" s="22">
        <f>VLOOKUP(CONCATENATE($F3698," ",$G3698),AllocFactorMatrix,(U$4+1),FALSE)*$E3702</f>
        <v>0</v>
      </c>
      <c r="V3698" s="22">
        <f>VLOOKUP(CONCATENATE($F3698," ",$G3698),AllocFactorMatrix,(V$4+1),FALSE)*$E3702</f>
        <v>0</v>
      </c>
      <c r="W3698" s="22">
        <f t="shared" si="1816"/>
        <v>0</v>
      </c>
      <c r="X3698" s="22">
        <f>VLOOKUP(CONCATENATE($F3698," ",$G3698),AllocFactorMatrix,(X$4+1),FALSE)*$E3702</f>
        <v>0</v>
      </c>
      <c r="Y3698" s="22">
        <f>VLOOKUP(CONCATENATE($F3698," ",$G3698),AllocFactorMatrix,(Y$4+1),FALSE)*$E3702</f>
        <v>0</v>
      </c>
      <c r="Z3698" s="22">
        <f t="shared" si="1811"/>
        <v>0</v>
      </c>
      <c r="AA3698" s="22">
        <f>VLOOKUP(CONCATENATE($F3698," ",$G3698),AllocFactorMatrix,(AA$4+1),FALSE)*$E3702</f>
        <v>0</v>
      </c>
      <c r="AB3698" s="22">
        <f>VLOOKUP(CONCATENATE($F3698," ",$G3698),AllocFactorMatrix,(AB$4+1),FALSE)*$E3702</f>
        <v>0</v>
      </c>
      <c r="AC3698" s="22">
        <f>VLOOKUP(CONCATENATE($F3698," ",$G3698),AllocFactorMatrix,(AC$4+1),FALSE)*$E3702</f>
        <v>0</v>
      </c>
    </row>
    <row r="3699" spans="4:29" hidden="1" outlineLevel="1">
      <c r="F3699" s="42" t="str">
        <f>F3702</f>
        <v>FUELREV</v>
      </c>
      <c r="G3699" s="17" t="str">
        <f>$G$12</f>
        <v>DISTSEC</v>
      </c>
      <c r="H3699" s="21">
        <f t="shared" si="1814"/>
        <v>0</v>
      </c>
      <c r="I3699" s="22">
        <f>VLOOKUP(CONCATENATE($F3699," ",$G3699),AllocFactorMatrix,(I$4+1),FALSE)*$E3702</f>
        <v>0</v>
      </c>
      <c r="J3699" s="22">
        <f>VLOOKUP(CONCATENATE($F3699," ",$G3699),AllocFactorMatrix,(J$4+1),FALSE)*$E3702</f>
        <v>0</v>
      </c>
      <c r="K3699" s="22">
        <f>VLOOKUP(CONCATENATE($F3699," ",$G3699),AllocFactorMatrix,(K$4+1),FALSE)*$E3702</f>
        <v>0</v>
      </c>
      <c r="L3699" s="22">
        <f>VLOOKUP(CONCATENATE($F3699," ",$G3699),AllocFactorMatrix,(L$4+1),FALSE)*$E3702</f>
        <v>0</v>
      </c>
      <c r="M3699" s="22">
        <f t="shared" si="1810"/>
        <v>0</v>
      </c>
      <c r="N3699" s="22">
        <f>VLOOKUP(CONCATENATE($F3699," ",$G3699),AllocFactorMatrix,(N$4+1),FALSE)*$E3702</f>
        <v>0</v>
      </c>
      <c r="O3699" s="22">
        <f>VLOOKUP(CONCATENATE($F3699," ",$G3699),AllocFactorMatrix,(O$4+1),FALSE)*$E3702</f>
        <v>0</v>
      </c>
      <c r="P3699" s="22">
        <f>VLOOKUP(CONCATENATE($F3699," ",$G3699),AllocFactorMatrix,(P$4+1),FALSE)*$E3702</f>
        <v>0</v>
      </c>
      <c r="Q3699" s="22">
        <f>VLOOKUP(CONCATENATE($F3699," ",$G3699),AllocFactorMatrix,(Q$4+1),FALSE)*$E3702</f>
        <v>0</v>
      </c>
      <c r="R3699" s="22">
        <f t="shared" si="1815"/>
        <v>0</v>
      </c>
      <c r="S3699" s="22">
        <f>VLOOKUP(CONCATENATE($F3699," ",$G3699),AllocFactorMatrix,(S$4+1),FALSE)*$E3702</f>
        <v>0</v>
      </c>
      <c r="T3699" s="22">
        <f>VLOOKUP(CONCATENATE($F3699," ",$G3699),AllocFactorMatrix,(T$4+1),FALSE)*$E3702</f>
        <v>0</v>
      </c>
      <c r="U3699" s="22">
        <f>VLOOKUP(CONCATENATE($F3699," ",$G3699),AllocFactorMatrix,(U$4+1),FALSE)*$E3702</f>
        <v>0</v>
      </c>
      <c r="V3699" s="22">
        <f>VLOOKUP(CONCATENATE($F3699," ",$G3699),AllocFactorMatrix,(V$4+1),FALSE)*$E3702</f>
        <v>0</v>
      </c>
      <c r="W3699" s="22">
        <f t="shared" si="1816"/>
        <v>0</v>
      </c>
      <c r="X3699" s="22">
        <f>VLOOKUP(CONCATENATE($F3699," ",$G3699),AllocFactorMatrix,(X$4+1),FALSE)*$E3702</f>
        <v>0</v>
      </c>
      <c r="Y3699" s="22">
        <f>VLOOKUP(CONCATENATE($F3699," ",$G3699),AllocFactorMatrix,(Y$4+1),FALSE)*$E3702</f>
        <v>0</v>
      </c>
      <c r="Z3699" s="22">
        <f t="shared" si="1811"/>
        <v>0</v>
      </c>
      <c r="AA3699" s="22">
        <f>VLOOKUP(CONCATENATE($F3699," ",$G3699),AllocFactorMatrix,(AA$4+1),FALSE)*$E3702</f>
        <v>0</v>
      </c>
      <c r="AB3699" s="22">
        <f>VLOOKUP(CONCATENATE($F3699," ",$G3699),AllocFactorMatrix,(AB$4+1),FALSE)*$E3702</f>
        <v>0</v>
      </c>
      <c r="AC3699" s="22">
        <f>VLOOKUP(CONCATENATE($F3699," ",$G3699),AllocFactorMatrix,(AC$4+1),FALSE)*$E3702</f>
        <v>0</v>
      </c>
    </row>
    <row r="3700" spans="4:29" hidden="1" outlineLevel="1">
      <c r="F3700" s="42" t="str">
        <f>F3702</f>
        <v>FUELREV</v>
      </c>
      <c r="G3700" s="17" t="str">
        <f>$G$13</f>
        <v>ENERGY</v>
      </c>
      <c r="H3700" s="21">
        <f t="shared" si="1814"/>
        <v>0</v>
      </c>
      <c r="I3700" s="22">
        <f>VLOOKUP(CONCATENATE($F3700," ",$G3700),AllocFactorMatrix,(I$4+1),FALSE)*$E3702</f>
        <v>0</v>
      </c>
      <c r="J3700" s="22">
        <f>VLOOKUP(CONCATENATE($F3700," ",$G3700),AllocFactorMatrix,(J$4+1),FALSE)*$E3702</f>
        <v>0</v>
      </c>
      <c r="K3700" s="22">
        <f>VLOOKUP(CONCATENATE($F3700," ",$G3700),AllocFactorMatrix,(K$4+1),FALSE)*$E3702</f>
        <v>0</v>
      </c>
      <c r="L3700" s="22">
        <f>VLOOKUP(CONCATENATE($F3700," ",$G3700),AllocFactorMatrix,(L$4+1),FALSE)*$E3702</f>
        <v>0</v>
      </c>
      <c r="M3700" s="22">
        <f t="shared" si="1810"/>
        <v>0</v>
      </c>
      <c r="N3700" s="22">
        <f>VLOOKUP(CONCATENATE($F3700," ",$G3700),AllocFactorMatrix,(N$4+1),FALSE)*$E3702</f>
        <v>0</v>
      </c>
      <c r="O3700" s="22">
        <f>VLOOKUP(CONCATENATE($F3700," ",$G3700),AllocFactorMatrix,(O$4+1),FALSE)*$E3702</f>
        <v>0</v>
      </c>
      <c r="P3700" s="22">
        <f>VLOOKUP(CONCATENATE($F3700," ",$G3700),AllocFactorMatrix,(P$4+1),FALSE)*$E3702</f>
        <v>0</v>
      </c>
      <c r="Q3700" s="22">
        <f>VLOOKUP(CONCATENATE($F3700," ",$G3700),AllocFactorMatrix,(Q$4+1),FALSE)*$E3702</f>
        <v>0</v>
      </c>
      <c r="R3700" s="22">
        <f t="shared" si="1815"/>
        <v>0</v>
      </c>
      <c r="S3700" s="22">
        <f>VLOOKUP(CONCATENATE($F3700," ",$G3700),AllocFactorMatrix,(S$4+1),FALSE)*$E3702</f>
        <v>0</v>
      </c>
      <c r="T3700" s="22">
        <f>VLOOKUP(CONCATENATE($F3700," ",$G3700),AllocFactorMatrix,(T$4+1),FALSE)*$E3702</f>
        <v>0</v>
      </c>
      <c r="U3700" s="22">
        <f>VLOOKUP(CONCATENATE($F3700," ",$G3700),AllocFactorMatrix,(U$4+1),FALSE)*$E3702</f>
        <v>0</v>
      </c>
      <c r="V3700" s="22">
        <f>VLOOKUP(CONCATENATE($F3700," ",$G3700),AllocFactorMatrix,(V$4+1),FALSE)*$E3702</f>
        <v>0</v>
      </c>
      <c r="W3700" s="22">
        <f t="shared" si="1816"/>
        <v>0</v>
      </c>
      <c r="X3700" s="22">
        <f>VLOOKUP(CONCATENATE($F3700," ",$G3700),AllocFactorMatrix,(X$4+1),FALSE)*$E3702</f>
        <v>0</v>
      </c>
      <c r="Y3700" s="22">
        <f>VLOOKUP(CONCATENATE($F3700," ",$G3700),AllocFactorMatrix,(Y$4+1),FALSE)*$E3702</f>
        <v>0</v>
      </c>
      <c r="Z3700" s="22">
        <f t="shared" si="1811"/>
        <v>0</v>
      </c>
      <c r="AA3700" s="22">
        <f>VLOOKUP(CONCATENATE($F3700," ",$G3700),AllocFactorMatrix,(AA$4+1),FALSE)*$E3702</f>
        <v>0</v>
      </c>
      <c r="AB3700" s="22">
        <f>VLOOKUP(CONCATENATE($F3700," ",$G3700),AllocFactorMatrix,(AB$4+1),FALSE)*$E3702</f>
        <v>0</v>
      </c>
      <c r="AC3700" s="22">
        <f>VLOOKUP(CONCATENATE($F3700," ",$G3700),AllocFactorMatrix,(AC$4+1),FALSE)*$E3702</f>
        <v>0</v>
      </c>
    </row>
    <row r="3701" spans="4:29" hidden="1" outlineLevel="1">
      <c r="F3701" s="42" t="str">
        <f>F3702</f>
        <v>FUELREV</v>
      </c>
      <c r="G3701" s="17" t="str">
        <f>$G$14</f>
        <v>CUSTOMER</v>
      </c>
      <c r="H3701" s="21">
        <f t="shared" si="1814"/>
        <v>0</v>
      </c>
      <c r="I3701" s="22">
        <f>VLOOKUP(CONCATENATE($F3701," ",$G3701),AllocFactorMatrix,(I$4+1),FALSE)*$E3702</f>
        <v>0</v>
      </c>
      <c r="J3701" s="22">
        <f>VLOOKUP(CONCATENATE($F3701," ",$G3701),AllocFactorMatrix,(J$4+1),FALSE)*$E3702</f>
        <v>0</v>
      </c>
      <c r="K3701" s="22">
        <f>VLOOKUP(CONCATENATE($F3701," ",$G3701),AllocFactorMatrix,(K$4+1),FALSE)*$E3702</f>
        <v>0</v>
      </c>
      <c r="L3701" s="22">
        <f>VLOOKUP(CONCATENATE($F3701," ",$G3701),AllocFactorMatrix,(L$4+1),FALSE)*$E3702</f>
        <v>0</v>
      </c>
      <c r="M3701" s="22">
        <f t="shared" si="1810"/>
        <v>0</v>
      </c>
      <c r="N3701" s="22">
        <f>VLOOKUP(CONCATENATE($F3701," ",$G3701),AllocFactorMatrix,(N$4+1),FALSE)*$E3702</f>
        <v>0</v>
      </c>
      <c r="O3701" s="22">
        <f>VLOOKUP(CONCATENATE($F3701," ",$G3701),AllocFactorMatrix,(O$4+1),FALSE)*$E3702</f>
        <v>0</v>
      </c>
      <c r="P3701" s="22">
        <f>VLOOKUP(CONCATENATE($F3701," ",$G3701),AllocFactorMatrix,(P$4+1),FALSE)*$E3702</f>
        <v>0</v>
      </c>
      <c r="Q3701" s="22">
        <f>VLOOKUP(CONCATENATE($F3701," ",$G3701),AllocFactorMatrix,(Q$4+1),FALSE)*$E3702</f>
        <v>0</v>
      </c>
      <c r="R3701" s="22">
        <f t="shared" si="1815"/>
        <v>0</v>
      </c>
      <c r="S3701" s="22">
        <f>VLOOKUP(CONCATENATE($F3701," ",$G3701),AllocFactorMatrix,(S$4+1),FALSE)*$E3702</f>
        <v>0</v>
      </c>
      <c r="T3701" s="22">
        <f>VLOOKUP(CONCATENATE($F3701," ",$G3701),AllocFactorMatrix,(T$4+1),FALSE)*$E3702</f>
        <v>0</v>
      </c>
      <c r="U3701" s="22">
        <f>VLOOKUP(CONCATENATE($F3701," ",$G3701),AllocFactorMatrix,(U$4+1),FALSE)*$E3702</f>
        <v>0</v>
      </c>
      <c r="V3701" s="22">
        <f>VLOOKUP(CONCATENATE($F3701," ",$G3701),AllocFactorMatrix,(V$4+1),FALSE)*$E3702</f>
        <v>0</v>
      </c>
      <c r="W3701" s="22">
        <f t="shared" si="1816"/>
        <v>0</v>
      </c>
      <c r="X3701" s="22">
        <f>VLOOKUP(CONCATENATE($F3701," ",$G3701),AllocFactorMatrix,(X$4+1),FALSE)*$E3702</f>
        <v>0</v>
      </c>
      <c r="Y3701" s="22">
        <f>VLOOKUP(CONCATENATE($F3701," ",$G3701),AllocFactorMatrix,(Y$4+1),FALSE)*$E3702</f>
        <v>0</v>
      </c>
      <c r="Z3701" s="22">
        <f t="shared" si="1811"/>
        <v>0</v>
      </c>
      <c r="AA3701" s="22">
        <f>VLOOKUP(CONCATENATE($F3701," ",$G3701),AllocFactorMatrix,(AA$4+1),FALSE)*$E3702</f>
        <v>0</v>
      </c>
      <c r="AB3701" s="22">
        <f>VLOOKUP(CONCATENATE($F3701," ",$G3701),AllocFactorMatrix,(AB$4+1),FALSE)*$E3702</f>
        <v>0</v>
      </c>
      <c r="AC3701" s="22">
        <f>VLOOKUP(CONCATENATE($F3701," ",$G3701),AllocFactorMatrix,(AC$4+1),FALSE)*$E3702</f>
        <v>0</v>
      </c>
    </row>
    <row r="3702" spans="4:29" collapsed="1">
      <c r="D3702" s="17" t="s">
        <v>338</v>
      </c>
      <c r="E3702" s="19">
        <v>0</v>
      </c>
      <c r="F3702" s="42" t="s">
        <v>239</v>
      </c>
      <c r="G3702" s="17" t="str">
        <f>$G$15</f>
        <v>TOTAL</v>
      </c>
      <c r="H3702" s="21">
        <f t="shared" si="1814"/>
        <v>0</v>
      </c>
      <c r="I3702" s="22">
        <f>VLOOKUP(CONCATENATE($F3702," ",$G3702),AllocFactorMatrix,(I$4+1),FALSE)*$E3702</f>
        <v>0</v>
      </c>
      <c r="J3702" s="22">
        <f>VLOOKUP(CONCATENATE($F3702," ",$G3702),AllocFactorMatrix,(J$4+1),FALSE)*$E3702</f>
        <v>0</v>
      </c>
      <c r="K3702" s="22">
        <f>VLOOKUP(CONCATENATE($F3702," ",$G3702),AllocFactorMatrix,(K$4+1),FALSE)*$E3702</f>
        <v>0</v>
      </c>
      <c r="L3702" s="22">
        <f>VLOOKUP(CONCATENATE($F3702," ",$G3702),AllocFactorMatrix,(L$4+1),FALSE)*$E3702</f>
        <v>0</v>
      </c>
      <c r="M3702" s="22">
        <f t="shared" si="1810"/>
        <v>0</v>
      </c>
      <c r="N3702" s="22">
        <f>VLOOKUP(CONCATENATE($F3702," ",$G3702),AllocFactorMatrix,(N$4+1),FALSE)*$E3702</f>
        <v>0</v>
      </c>
      <c r="O3702" s="22">
        <f>VLOOKUP(CONCATENATE($F3702," ",$G3702),AllocFactorMatrix,(O$4+1),FALSE)*$E3702</f>
        <v>0</v>
      </c>
      <c r="P3702" s="22">
        <f>VLOOKUP(CONCATENATE($F3702," ",$G3702),AllocFactorMatrix,(P$4+1),FALSE)*$E3702</f>
        <v>0</v>
      </c>
      <c r="Q3702" s="22">
        <f>VLOOKUP(CONCATENATE($F3702," ",$G3702),AllocFactorMatrix,(Q$4+1),FALSE)*$E3702</f>
        <v>0</v>
      </c>
      <c r="R3702" s="22">
        <f t="shared" si="1815"/>
        <v>0</v>
      </c>
      <c r="S3702" s="22">
        <f>VLOOKUP(CONCATENATE($F3702," ",$G3702),AllocFactorMatrix,(S$4+1),FALSE)*$E3702</f>
        <v>0</v>
      </c>
      <c r="T3702" s="22">
        <f>VLOOKUP(CONCATENATE($F3702," ",$G3702),AllocFactorMatrix,(T$4+1),FALSE)*$E3702</f>
        <v>0</v>
      </c>
      <c r="U3702" s="22">
        <f>VLOOKUP(CONCATENATE($F3702," ",$G3702),AllocFactorMatrix,(U$4+1),FALSE)*$E3702</f>
        <v>0</v>
      </c>
      <c r="V3702" s="22">
        <f>VLOOKUP(CONCATENATE($F3702," ",$G3702),AllocFactorMatrix,(V$4+1),FALSE)*$E3702</f>
        <v>0</v>
      </c>
      <c r="W3702" s="22">
        <f t="shared" si="1816"/>
        <v>0</v>
      </c>
      <c r="X3702" s="22">
        <f>VLOOKUP(CONCATENATE($F3702," ",$G3702),AllocFactorMatrix,(X$4+1),FALSE)*$E3702</f>
        <v>0</v>
      </c>
      <c r="Y3702" s="22">
        <f>VLOOKUP(CONCATENATE($F3702," ",$G3702),AllocFactorMatrix,(Y$4+1),FALSE)*$E3702</f>
        <v>0</v>
      </c>
      <c r="Z3702" s="22">
        <f t="shared" si="1811"/>
        <v>0</v>
      </c>
      <c r="AA3702" s="22">
        <f>VLOOKUP(CONCATENATE($F3702," ",$G3702),AllocFactorMatrix,(AA$4+1),FALSE)*$E3702</f>
        <v>0</v>
      </c>
      <c r="AB3702" s="22">
        <f>VLOOKUP(CONCATENATE($F3702," ",$G3702),AllocFactorMatrix,(AB$4+1),FALSE)*$E3702</f>
        <v>0</v>
      </c>
      <c r="AC3702" s="22">
        <f>VLOOKUP(CONCATENATE($F3702," ",$G3702),AllocFactorMatrix,(AC$4+1),FALSE)*$E3702</f>
        <v>0</v>
      </c>
    </row>
    <row r="3703" spans="4:29" hidden="1" outlineLevel="1">
      <c r="F3703" s="42" t="str">
        <f>F3710</f>
        <v>LABOR_M</v>
      </c>
      <c r="G3703" s="17" t="str">
        <f>$G$8</f>
        <v>PRODUCTION</v>
      </c>
      <c r="H3703" s="21">
        <f t="shared" ca="1" si="1814"/>
        <v>457.06127797250912</v>
      </c>
      <c r="I3703" s="22">
        <f ca="1">VLOOKUP(CONCATENATE($F3703," ",$G3703),AllocFactorMatrix,(I$4+1),FALSE)*$E3710</f>
        <v>226.61489876360784</v>
      </c>
      <c r="J3703" s="22">
        <f ca="1">VLOOKUP(CONCATENATE($F3703," ",$G3703),AllocFactorMatrix,(J$4+1),FALSE)*$E3710</f>
        <v>56.6691053471841</v>
      </c>
      <c r="K3703" s="22">
        <f ca="1">VLOOKUP(CONCATENATE($F3703," ",$G3703),AllocFactorMatrix,(K$4+1),FALSE)*$E3710</f>
        <v>0.71821504902495692</v>
      </c>
      <c r="L3703" s="22">
        <f ca="1">VLOOKUP(CONCATENATE($F3703," ",$G3703),AllocFactorMatrix,(L$4+1),FALSE)*$E3710</f>
        <v>3.5945949290874017E-2</v>
      </c>
      <c r="M3703" s="22">
        <f t="shared" ref="M3703:M3710" ca="1" si="1817">SUBTOTAL(9,J3703:L3703)</f>
        <v>57.423266345499933</v>
      </c>
      <c r="N3703" s="22">
        <f ca="1">VLOOKUP(CONCATENATE($F3703," ",$G3703),AllocFactorMatrix,(N$4+1),FALSE)*$E3710</f>
        <v>25.424465588698677</v>
      </c>
      <c r="O3703" s="22">
        <f ca="1">VLOOKUP(CONCATENATE($F3703," ",$G3703),AllocFactorMatrix,(O$4+1),FALSE)*$E3710</f>
        <v>6.9682572151578022</v>
      </c>
      <c r="P3703" s="22">
        <f ca="1">VLOOKUP(CONCATENATE($F3703," ",$G3703),AllocFactorMatrix,(P$4+1),FALSE)*$E3710</f>
        <v>1.1088643962406737</v>
      </c>
      <c r="Q3703" s="22">
        <f ca="1">VLOOKUP(CONCATENATE($F3703," ",$G3703),AllocFactorMatrix,(Q$4+1),FALSE)*$E3710</f>
        <v>0</v>
      </c>
      <c r="R3703" s="22">
        <f ca="1">SUBTOTAL(9,N3703:Q3703)</f>
        <v>33.501587200097156</v>
      </c>
      <c r="S3703" s="22">
        <f ca="1">VLOOKUP(CONCATENATE($F3703," ",$G3703),AllocFactorMatrix,(S$4+1),FALSE)*$E3710</f>
        <v>1.0990346075737538</v>
      </c>
      <c r="T3703" s="22">
        <f ca="1">VLOOKUP(CONCATENATE($F3703," ",$G3703),AllocFactorMatrix,(T$4+1),FALSE)*$E3710</f>
        <v>20.00055511800867</v>
      </c>
      <c r="U3703" s="22">
        <f ca="1">VLOOKUP(CONCATENATE($F3703," ",$G3703),AllocFactorMatrix,(U$4+1),FALSE)*$E3710</f>
        <v>97.453542374158204</v>
      </c>
      <c r="V3703" s="22">
        <f ca="1">VLOOKUP(CONCATENATE($F3703," ",$G3703),AllocFactorMatrix,(V$4+1),FALSE)*$E3710</f>
        <v>12.417573428676677</v>
      </c>
      <c r="W3703" s="22">
        <f ca="1">SUBTOTAL(9,S3703:V3703)</f>
        <v>130.97070552841731</v>
      </c>
      <c r="X3703" s="22">
        <f ca="1">VLOOKUP(CONCATENATE($F3703," ",$G3703),AllocFactorMatrix,(X$4+1),FALSE)*$E3710</f>
        <v>7.110681001120942</v>
      </c>
      <c r="Y3703" s="22">
        <f ca="1">VLOOKUP(CONCATENATE($F3703," ",$G3703),AllocFactorMatrix,(Y$4+1),FALSE)*$E3710</f>
        <v>0.13366366988875025</v>
      </c>
      <c r="Z3703" s="22">
        <f t="shared" ref="Z3703:Z3710" ca="1" si="1818">SUBTOTAL(9,X3703:Y3703)</f>
        <v>7.2443446710096921</v>
      </c>
      <c r="AA3703" s="22">
        <f ca="1">VLOOKUP(CONCATENATE($F3703," ",$G3703),AllocFactorMatrix,(AA$4+1),FALSE)*$E3710</f>
        <v>0.10340730872131294</v>
      </c>
      <c r="AB3703" s="22">
        <f ca="1">VLOOKUP(CONCATENATE($F3703," ",$G3703),AllocFactorMatrix,(AB$4+1),FALSE)*$E3710</f>
        <v>0.97174994706512463</v>
      </c>
      <c r="AC3703" s="22">
        <f ca="1">VLOOKUP(CONCATENATE($F3703," ",$G3703),AllocFactorMatrix,(AC$4+1),FALSE)*$E3710</f>
        <v>0.23131820809078904</v>
      </c>
    </row>
    <row r="3704" spans="4:29" hidden="1" outlineLevel="1">
      <c r="F3704" s="42" t="str">
        <f>F3710</f>
        <v>LABOR_M</v>
      </c>
      <c r="G3704" s="17" t="str">
        <f>$G$9</f>
        <v>BULKTRAN</v>
      </c>
      <c r="H3704" s="21">
        <f t="shared" ca="1" si="1814"/>
        <v>127.09061976403508</v>
      </c>
      <c r="I3704" s="22">
        <f ca="1">VLOOKUP(CONCATENATE($F3704," ",$G3704),AllocFactorMatrix,(I$4+1),FALSE)*$E3710</f>
        <v>63.012618481680434</v>
      </c>
      <c r="J3704" s="22">
        <f ca="1">VLOOKUP(CONCATENATE($F3704," ",$G3704),AllocFactorMatrix,(J$4+1),FALSE)*$E3710</f>
        <v>15.757431371117447</v>
      </c>
      <c r="K3704" s="22">
        <f ca="1">VLOOKUP(CONCATENATE($F3704," ",$G3704),AllocFactorMatrix,(K$4+1),FALSE)*$E3710</f>
        <v>0.19970712922639844</v>
      </c>
      <c r="L3704" s="22">
        <f ca="1">VLOOKUP(CONCATENATE($F3704," ",$G3704),AllocFactorMatrix,(L$4+1),FALSE)*$E3710</f>
        <v>9.9951433069299291E-3</v>
      </c>
      <c r="M3704" s="22">
        <f t="shared" ca="1" si="1817"/>
        <v>15.967133643650776</v>
      </c>
      <c r="N3704" s="22">
        <f ca="1">VLOOKUP(CONCATENATE($F3704," ",$G3704),AllocFactorMatrix,(N$4+1),FALSE)*$E3710</f>
        <v>7.0695358468573897</v>
      </c>
      <c r="O3704" s="22">
        <f ca="1">VLOOKUP(CONCATENATE($F3704," ",$G3704),AllocFactorMatrix,(O$4+1),FALSE)*$E3710</f>
        <v>1.9375960529364327</v>
      </c>
      <c r="P3704" s="22">
        <f ca="1">VLOOKUP(CONCATENATE($F3704," ",$G3704),AllocFactorMatrix,(P$4+1),FALSE)*$E3710</f>
        <v>0.30833122415803627</v>
      </c>
      <c r="Q3704" s="22">
        <f ca="1">VLOOKUP(CONCATENATE($F3704," ",$G3704),AllocFactorMatrix,(Q$4+1),FALSE)*$E3710</f>
        <v>0</v>
      </c>
      <c r="R3704" s="22">
        <f t="shared" ref="R3704:R3710" ca="1" si="1819">SUBTOTAL(9,N3704:Q3704)</f>
        <v>9.3154631239518597</v>
      </c>
      <c r="S3704" s="22">
        <f ca="1">VLOOKUP(CONCATENATE($F3704," ",$G3704),AllocFactorMatrix,(S$4+1),FALSE)*$E3710</f>
        <v>0.30559794966283033</v>
      </c>
      <c r="T3704" s="22">
        <f ca="1">VLOOKUP(CONCATENATE($F3704," ",$G3704),AllocFactorMatrix,(T$4+1),FALSE)*$E3710</f>
        <v>5.5613613930457628</v>
      </c>
      <c r="U3704" s="22">
        <f ca="1">VLOOKUP(CONCATENATE($F3704," ",$G3704),AllocFactorMatrix,(U$4+1),FALSE)*$E3710</f>
        <v>27.097966280305606</v>
      </c>
      <c r="V3704" s="22">
        <f ca="1">VLOOKUP(CONCATENATE($F3704," ",$G3704),AllocFactorMatrix,(V$4+1),FALSE)*$E3710</f>
        <v>3.4528348365377419</v>
      </c>
      <c r="W3704" s="22">
        <f t="shared" ref="W3704:W3710" ca="1" si="1820">SUBTOTAL(9,S3704:V3704)</f>
        <v>36.417760459551936</v>
      </c>
      <c r="X3704" s="22">
        <f ca="1">VLOOKUP(CONCATENATE($F3704," ",$G3704),AllocFactorMatrix,(X$4+1),FALSE)*$E3710</f>
        <v>1.977198460971282</v>
      </c>
      <c r="Y3704" s="22">
        <f ca="1">VLOOKUP(CONCATENATE($F3704," ",$G3704),AllocFactorMatrix,(Y$4+1),FALSE)*$E3710</f>
        <v>3.7166567077070188E-2</v>
      </c>
      <c r="Z3704" s="22">
        <f t="shared" ca="1" si="1818"/>
        <v>2.0143650280483523</v>
      </c>
      <c r="AA3704" s="22">
        <f ca="1">VLOOKUP(CONCATENATE($F3704," ",$G3704),AllocFactorMatrix,(AA$4+1),FALSE)*$E3710</f>
        <v>2.8753472645549831E-2</v>
      </c>
      <c r="AB3704" s="22">
        <f ca="1">VLOOKUP(CONCATENATE($F3704," ",$G3704),AllocFactorMatrix,(AB$4+1),FALSE)*$E3710</f>
        <v>0.27020513217836728</v>
      </c>
      <c r="AC3704" s="22">
        <f ca="1">VLOOKUP(CONCATENATE($F3704," ",$G3704),AllocFactorMatrix,(AC$4+1),FALSE)*$E3710</f>
        <v>6.4320422327994189E-2</v>
      </c>
    </row>
    <row r="3705" spans="4:29" hidden="1" outlineLevel="1">
      <c r="F3705" s="42" t="str">
        <f>F3710</f>
        <v>LABOR_M</v>
      </c>
      <c r="G3705" s="17" t="str">
        <f>$G$10</f>
        <v>SUBTRAN</v>
      </c>
      <c r="H3705" s="21">
        <f t="shared" ca="1" si="1814"/>
        <v>40.288044484661185</v>
      </c>
      <c r="I3705" s="22">
        <f ca="1">VLOOKUP(CONCATENATE($F3705," ",$G3705),AllocFactorMatrix,(I$4+1),FALSE)*$E3710</f>
        <v>19.441488536780895</v>
      </c>
      <c r="J3705" s="22">
        <f ca="1">VLOOKUP(CONCATENATE($F3705," ",$G3705),AllocFactorMatrix,(J$4+1),FALSE)*$E3710</f>
        <v>4.8505235675561753</v>
      </c>
      <c r="K3705" s="22">
        <f ca="1">VLOOKUP(CONCATENATE($F3705," ",$G3705),AllocFactorMatrix,(K$4+1),FALSE)*$E3710</f>
        <v>6.1604521661379912E-2</v>
      </c>
      <c r="L3705" s="22">
        <f ca="1">VLOOKUP(CONCATENATE($F3705," ",$G3705),AllocFactorMatrix,(L$4+1),FALSE)*$E3710</f>
        <v>3.9715466996970462E-3</v>
      </c>
      <c r="M3705" s="22">
        <f t="shared" ca="1" si="1817"/>
        <v>4.9160996359172522</v>
      </c>
      <c r="N3705" s="22">
        <f ca="1">VLOOKUP(CONCATENATE($F3705," ",$G3705),AllocFactorMatrix,(N$4+1),FALSE)*$E3710</f>
        <v>2.1540315751768682</v>
      </c>
      <c r="O3705" s="22">
        <f ca="1">VLOOKUP(CONCATENATE($F3705," ",$G3705),AllocFactorMatrix,(O$4+1),FALSE)*$E3710</f>
        <v>0.59133743192067956</v>
      </c>
      <c r="P3705" s="22">
        <f ca="1">VLOOKUP(CONCATENATE($F3705," ",$G3705),AllocFactorMatrix,(P$4+1),FALSE)*$E3710</f>
        <v>0.11886320252618113</v>
      </c>
      <c r="Q3705" s="22">
        <f ca="1">VLOOKUP(CONCATENATE($F3705," ",$G3705),AllocFactorMatrix,(Q$4+1),FALSE)*$E3710</f>
        <v>0</v>
      </c>
      <c r="R3705" s="22">
        <f t="shared" ca="1" si="1819"/>
        <v>2.8642322096237289</v>
      </c>
      <c r="S3705" s="22">
        <f ca="1">VLOOKUP(CONCATENATE($F3705," ",$G3705),AllocFactorMatrix,(S$4+1),FALSE)*$E3710</f>
        <v>9.1281294075066577E-2</v>
      </c>
      <c r="T3705" s="22">
        <f ca="1">VLOOKUP(CONCATENATE($F3705," ",$G3705),AllocFactorMatrix,(T$4+1),FALSE)*$E3710</f>
        <v>1.7101687332665434</v>
      </c>
      <c r="U3705" s="22">
        <f ca="1">VLOOKUP(CONCATENATE($F3705," ",$G3705),AllocFactorMatrix,(U$4+1),FALSE)*$E3710</f>
        <v>10.62771284966631</v>
      </c>
      <c r="V3705" s="22">
        <f ca="1">VLOOKUP(CONCATENATE($F3705," ",$G3705),AllocFactorMatrix,(V$4+1),FALSE)*$E3710</f>
        <v>0</v>
      </c>
      <c r="W3705" s="22">
        <f t="shared" ca="1" si="1820"/>
        <v>12.429162877007919</v>
      </c>
      <c r="X3705" s="22">
        <f ca="1">VLOOKUP(CONCATENATE($F3705," ",$G3705),AllocFactorMatrix,(X$4+1),FALSE)*$E3710</f>
        <v>0.60417704698205232</v>
      </c>
      <c r="Y3705" s="22">
        <f ca="1">VLOOKUP(CONCATENATE($F3705," ",$G3705),AllocFactorMatrix,(Y$4+1),FALSE)*$E3710</f>
        <v>1.1589218600224809E-2</v>
      </c>
      <c r="Z3705" s="22">
        <f t="shared" ca="1" si="1818"/>
        <v>0.61576626558227709</v>
      </c>
      <c r="AA3705" s="22">
        <f ca="1">VLOOKUP(CONCATENATE($F3705," ",$G3705),AllocFactorMatrix,(AA$4+1),FALSE)*$E3710</f>
        <v>8.8148608242769495E-3</v>
      </c>
      <c r="AB3705" s="22">
        <f ca="1">VLOOKUP(CONCATENATE($F3705," ",$G3705),AllocFactorMatrix,(AB$4+1),FALSE)*$E3710</f>
        <v>1.0085542539532187E-2</v>
      </c>
      <c r="AC3705" s="22">
        <f ca="1">VLOOKUP(CONCATENATE($F3705," ",$G3705),AllocFactorMatrix,(AC$4+1),FALSE)*$E3710</f>
        <v>2.3945563853367434E-3</v>
      </c>
    </row>
    <row r="3706" spans="4:29" hidden="1" outlineLevel="1">
      <c r="F3706" s="42" t="str">
        <f>F3710</f>
        <v>LABOR_M</v>
      </c>
      <c r="G3706" s="17" t="str">
        <f>$G$11</f>
        <v>DISTPRI</v>
      </c>
      <c r="H3706" s="21">
        <f t="shared" ca="1" si="1814"/>
        <v>72.396958639243721</v>
      </c>
      <c r="I3706" s="22">
        <f ca="1">VLOOKUP(CONCATENATE($F3706," ",$G3706),AllocFactorMatrix,(I$4+1),FALSE)*$E3710</f>
        <v>47.884786810805636</v>
      </c>
      <c r="J3706" s="22">
        <f ca="1">VLOOKUP(CONCATENATE($F3706," ",$G3706),AllocFactorMatrix,(J$4+1),FALSE)*$E3710</f>
        <v>11.883020671490332</v>
      </c>
      <c r="K3706" s="22">
        <f ca="1">VLOOKUP(CONCATENATE($F3706," ",$G3706),AllocFactorMatrix,(K$4+1),FALSE)*$E3710</f>
        <v>0.150865678376045</v>
      </c>
      <c r="L3706" s="22">
        <f ca="1">VLOOKUP(CONCATENATE($F3706," ",$G3706),AllocFactorMatrix,(L$4+1),FALSE)*$E3710</f>
        <v>0</v>
      </c>
      <c r="M3706" s="22">
        <f t="shared" ca="1" si="1817"/>
        <v>12.033886349866377</v>
      </c>
      <c r="N3706" s="22">
        <f ca="1">VLOOKUP(CONCATENATE($F3706," ",$G3706),AllocFactorMatrix,(N$4+1),FALSE)*$E3710</f>
        <v>5.1868598457876125</v>
      </c>
      <c r="O3706" s="22">
        <f ca="1">VLOOKUP(CONCATENATE($F3706," ",$G3706),AllocFactorMatrix,(O$4+1),FALSE)*$E3710</f>
        <v>1.4263490736207929</v>
      </c>
      <c r="P3706" s="22">
        <f ca="1">VLOOKUP(CONCATENATE($F3706," ",$G3706),AllocFactorMatrix,(P$4+1),FALSE)*$E3710</f>
        <v>0</v>
      </c>
      <c r="Q3706" s="22">
        <f ca="1">VLOOKUP(CONCATENATE($F3706," ",$G3706),AllocFactorMatrix,(Q$4+1),FALSE)*$E3710</f>
        <v>0</v>
      </c>
      <c r="R3706" s="22">
        <f t="shared" ca="1" si="1819"/>
        <v>6.6132089194084056</v>
      </c>
      <c r="S3706" s="22">
        <f ca="1">VLOOKUP(CONCATENATE($F3706," ",$G3706),AllocFactorMatrix,(S$4+1),FALSE)*$E3710</f>
        <v>0.22225499202112309</v>
      </c>
      <c r="T3706" s="22">
        <f ca="1">VLOOKUP(CONCATENATE($F3706," ",$G3706),AllocFactorMatrix,(T$4+1),FALSE)*$E3710</f>
        <v>4.104996941018201</v>
      </c>
      <c r="U3706" s="22">
        <f ca="1">VLOOKUP(CONCATENATE($F3706," ",$G3706),AllocFactorMatrix,(U$4+1),FALSE)*$E3710</f>
        <v>0</v>
      </c>
      <c r="V3706" s="22">
        <f ca="1">VLOOKUP(CONCATENATE($F3706," ",$G3706),AllocFactorMatrix,(V$4+1),FALSE)*$E3710</f>
        <v>0</v>
      </c>
      <c r="W3706" s="22">
        <f t="shared" ca="1" si="1820"/>
        <v>4.3272519330393244</v>
      </c>
      <c r="X3706" s="22">
        <f ca="1">VLOOKUP(CONCATENATE($F3706," ",$G3706),AllocFactorMatrix,(X$4+1),FALSE)*$E3710</f>
        <v>1.4579508408358142</v>
      </c>
      <c r="Y3706" s="22">
        <f ca="1">VLOOKUP(CONCATENATE($F3706," ",$G3706),AllocFactorMatrix,(Y$4+1),FALSE)*$E3710</f>
        <v>2.8001312173437154E-2</v>
      </c>
      <c r="Z3706" s="22">
        <f t="shared" ca="1" si="1818"/>
        <v>1.4859521530092512</v>
      </c>
      <c r="AA3706" s="22">
        <f ca="1">VLOOKUP(CONCATENATE($F3706," ",$G3706),AllocFactorMatrix,(AA$4+1),FALSE)*$E3710</f>
        <v>2.1400090491502377E-2</v>
      </c>
      <c r="AB3706" s="22">
        <f ca="1">VLOOKUP(CONCATENATE($F3706," ",$G3706),AllocFactorMatrix,(AB$4+1),FALSE)*$E3710</f>
        <v>2.4625666205818277E-2</v>
      </c>
      <c r="AC3706" s="22">
        <f ca="1">VLOOKUP(CONCATENATE($F3706," ",$G3706),AllocFactorMatrix,(AC$4+1),FALSE)*$E3710</f>
        <v>5.8467164173696875E-3</v>
      </c>
    </row>
    <row r="3707" spans="4:29" hidden="1" outlineLevel="1">
      <c r="F3707" s="42" t="str">
        <f>F3710</f>
        <v>LABOR_M</v>
      </c>
      <c r="G3707" s="17" t="str">
        <f>$G$12</f>
        <v>DISTSEC</v>
      </c>
      <c r="H3707" s="21">
        <f t="shared" ca="1" si="1814"/>
        <v>26.533973709409821</v>
      </c>
      <c r="I3707" s="22">
        <f ca="1">VLOOKUP(CONCATENATE($F3707," ",$G3707),AllocFactorMatrix,(I$4+1),FALSE)*$E3710</f>
        <v>20.175861504417057</v>
      </c>
      <c r="J3707" s="22">
        <f ca="1">VLOOKUP(CONCATENATE($F3707," ",$G3707),AllocFactorMatrix,(J$4+1),FALSE)*$E3710</f>
        <v>4.0723540109140872</v>
      </c>
      <c r="K3707" s="22">
        <f ca="1">VLOOKUP(CONCATENATE($F3707," ",$G3707),AllocFactorMatrix,(K$4+1),FALSE)*$E3710</f>
        <v>0</v>
      </c>
      <c r="L3707" s="22">
        <f ca="1">VLOOKUP(CONCATENATE($F3707," ",$G3707),AllocFactorMatrix,(L$4+1),FALSE)*$E3710</f>
        <v>0</v>
      </c>
      <c r="M3707" s="22">
        <f t="shared" ca="1" si="1817"/>
        <v>4.0723540109140872</v>
      </c>
      <c r="N3707" s="22">
        <f ca="1">VLOOKUP(CONCATENATE($F3707," ",$G3707),AllocFactorMatrix,(N$4+1),FALSE)*$E3710</f>
        <v>1.5597942584227995</v>
      </c>
      <c r="O3707" s="22">
        <f ca="1">VLOOKUP(CONCATENATE($F3707," ",$G3707),AllocFactorMatrix,(O$4+1),FALSE)*$E3710</f>
        <v>0</v>
      </c>
      <c r="P3707" s="22">
        <f ca="1">VLOOKUP(CONCATENATE($F3707," ",$G3707),AllocFactorMatrix,(P$4+1),FALSE)*$E3710</f>
        <v>0</v>
      </c>
      <c r="Q3707" s="22">
        <f ca="1">VLOOKUP(CONCATENATE($F3707," ",$G3707),AllocFactorMatrix,(Q$4+1),FALSE)*$E3710</f>
        <v>0</v>
      </c>
      <c r="R3707" s="22">
        <f t="shared" ca="1" si="1819"/>
        <v>1.5597942584227995</v>
      </c>
      <c r="S3707" s="22">
        <f ca="1">VLOOKUP(CONCATENATE($F3707," ",$G3707),AllocFactorMatrix,(S$4+1),FALSE)*$E3710</f>
        <v>5.478324724336936E-2</v>
      </c>
      <c r="T3707" s="22">
        <f ca="1">VLOOKUP(CONCATENATE($F3707," ",$G3707),AllocFactorMatrix,(T$4+1),FALSE)*$E3710</f>
        <v>0</v>
      </c>
      <c r="U3707" s="22">
        <f ca="1">VLOOKUP(CONCATENATE($F3707," ",$G3707),AllocFactorMatrix,(U$4+1),FALSE)*$E3710</f>
        <v>0</v>
      </c>
      <c r="V3707" s="22">
        <f ca="1">VLOOKUP(CONCATENATE($F3707," ",$G3707),AllocFactorMatrix,(V$4+1),FALSE)*$E3710</f>
        <v>0</v>
      </c>
      <c r="W3707" s="22">
        <f t="shared" ca="1" si="1820"/>
        <v>5.478324724336936E-2</v>
      </c>
      <c r="X3707" s="22">
        <f ca="1">VLOOKUP(CONCATENATE($F3707," ",$G3707),AllocFactorMatrix,(X$4+1),FALSE)*$E3710</f>
        <v>0.45244559690991321</v>
      </c>
      <c r="Y3707" s="22">
        <f ca="1">VLOOKUP(CONCATENATE($F3707," ",$G3707),AllocFactorMatrix,(Y$4+1),FALSE)*$E3710</f>
        <v>0</v>
      </c>
      <c r="Z3707" s="22">
        <f t="shared" ca="1" si="1818"/>
        <v>0.45244559690991321</v>
      </c>
      <c r="AA3707" s="22">
        <f ca="1">VLOOKUP(CONCATENATE($F3707," ",$G3707),AllocFactorMatrix,(AA$4+1),FALSE)*$E3710</f>
        <v>5.8237720740722783E-3</v>
      </c>
      <c r="AB3707" s="22">
        <f ca="1">VLOOKUP(CONCATENATE($F3707," ",$G3707),AllocFactorMatrix,(AB$4+1),FALSE)*$E3710</f>
        <v>0.17339286606872958</v>
      </c>
      <c r="AC3707" s="22">
        <f ca="1">VLOOKUP(CONCATENATE($F3707," ",$G3707),AllocFactorMatrix,(AC$4+1),FALSE)*$E3710</f>
        <v>3.9518453359776176E-2</v>
      </c>
    </row>
    <row r="3708" spans="4:29" hidden="1" outlineLevel="1">
      <c r="F3708" s="42" t="str">
        <f>F3710</f>
        <v>LABOR_M</v>
      </c>
      <c r="G3708" s="17" t="str">
        <f>$G$13</f>
        <v>ENERGY</v>
      </c>
      <c r="H3708" s="21">
        <f t="shared" ca="1" si="1814"/>
        <v>267.19675031656737</v>
      </c>
      <c r="I3708" s="22">
        <f ca="1">VLOOKUP(CONCATENATE($F3708," ",$G3708),AllocFactorMatrix,(I$4+1),FALSE)*$E3710</f>
        <v>98.17306747479924</v>
      </c>
      <c r="J3708" s="22">
        <f ca="1">VLOOKUP(CONCATENATE($F3708," ",$G3708),AllocFactorMatrix,(J$4+1),FALSE)*$E3710</f>
        <v>31.011734654021939</v>
      </c>
      <c r="K3708" s="22">
        <f ca="1">VLOOKUP(CONCATENATE($F3708," ",$G3708),AllocFactorMatrix,(K$4+1),FALSE)*$E3710</f>
        <v>0.38729185020745144</v>
      </c>
      <c r="L3708" s="22">
        <f ca="1">VLOOKUP(CONCATENATE($F3708," ",$G3708),AllocFactorMatrix,(L$4+1),FALSE)*$E3710</f>
        <v>1.9619325660964668E-2</v>
      </c>
      <c r="M3708" s="22">
        <f t="shared" ca="1" si="1817"/>
        <v>31.418645829890355</v>
      </c>
      <c r="N3708" s="22">
        <f ca="1">VLOOKUP(CONCATENATE($F3708," ",$G3708),AllocFactorMatrix,(N$4+1),FALSE)*$E3710</f>
        <v>15.711919903765697</v>
      </c>
      <c r="O3708" s="22">
        <f ca="1">VLOOKUP(CONCATENATE($F3708," ",$G3708),AllocFactorMatrix,(O$4+1),FALSE)*$E3710</f>
        <v>4.2386624593801532</v>
      </c>
      <c r="P3708" s="22">
        <f ca="1">VLOOKUP(CONCATENATE($F3708," ",$G3708),AllocFactorMatrix,(P$4+1),FALSE)*$E3710</f>
        <v>0.66050424284067499</v>
      </c>
      <c r="Q3708" s="22">
        <f ca="1">VLOOKUP(CONCATENATE($F3708," ",$G3708),AllocFactorMatrix,(Q$4+1),FALSE)*$E3710</f>
        <v>0</v>
      </c>
      <c r="R3708" s="22">
        <f t="shared" ca="1" si="1819"/>
        <v>20.611086605986522</v>
      </c>
      <c r="S3708" s="22">
        <f ca="1">VLOOKUP(CONCATENATE($F3708," ",$G3708),AllocFactorMatrix,(S$4+1),FALSE)*$E3710</f>
        <v>0.79128109724113949</v>
      </c>
      <c r="T3708" s="22">
        <f ca="1">VLOOKUP(CONCATENATE($F3708," ",$G3708),AllocFactorMatrix,(T$4+1),FALSE)*$E3710</f>
        <v>15.640703377710297</v>
      </c>
      <c r="U3708" s="22">
        <f ca="1">VLOOKUP(CONCATENATE($F3708," ",$G3708),AllocFactorMatrix,(U$4+1),FALSE)*$E3710</f>
        <v>82.224831161204705</v>
      </c>
      <c r="V3708" s="22">
        <f ca="1">VLOOKUP(CONCATENATE($F3708," ",$G3708),AllocFactorMatrix,(V$4+1),FALSE)*$E3710</f>
        <v>11.497731390560752</v>
      </c>
      <c r="W3708" s="22">
        <f t="shared" ca="1" si="1820"/>
        <v>110.1545470267169</v>
      </c>
      <c r="X3708" s="22">
        <f ca="1">VLOOKUP(CONCATENATE($F3708," ",$G3708),AllocFactorMatrix,(X$4+1),FALSE)*$E3710</f>
        <v>4.4175261189268218</v>
      </c>
      <c r="Y3708" s="22">
        <f ca="1">VLOOKUP(CONCATENATE($F3708," ",$G3708),AllocFactorMatrix,(Y$4+1),FALSE)*$E3710</f>
        <v>8.3531717424509697E-2</v>
      </c>
      <c r="Z3708" s="22">
        <f t="shared" ca="1" si="1818"/>
        <v>4.5010578363513316</v>
      </c>
      <c r="AA3708" s="22">
        <f ca="1">VLOOKUP(CONCATENATE($F3708," ",$G3708),AllocFactorMatrix,(AA$4+1),FALSE)*$E3710</f>
        <v>8.3320807736459487E-2</v>
      </c>
      <c r="AB3708" s="22">
        <f ca="1">VLOOKUP(CONCATENATE($F3708," ",$G3708),AllocFactorMatrix,(AB$4+1),FALSE)*$E3710</f>
        <v>1.8267610525647826</v>
      </c>
      <c r="AC3708" s="22">
        <f ca="1">VLOOKUP(CONCATENATE($F3708," ",$G3708),AllocFactorMatrix,(AC$4+1),FALSE)*$E3710</f>
        <v>0.42826368252161612</v>
      </c>
    </row>
    <row r="3709" spans="4:29" hidden="1" outlineLevel="1">
      <c r="F3709" s="42" t="str">
        <f>F3710</f>
        <v>LABOR_M</v>
      </c>
      <c r="G3709" s="17" t="str">
        <f>$G$14</f>
        <v>CUSTOMER</v>
      </c>
      <c r="H3709" s="21">
        <f t="shared" ca="1" si="1814"/>
        <v>534.43237511357484</v>
      </c>
      <c r="I3709" s="22">
        <f ca="1">VLOOKUP(CONCATENATE($F3709," ",$G3709),AllocFactorMatrix,(I$4+1),FALSE)*$E3710</f>
        <v>413.63138963931749</v>
      </c>
      <c r="J3709" s="22">
        <f ca="1">VLOOKUP(CONCATENATE($F3709," ",$G3709),AllocFactorMatrix,(J$4+1),FALSE)*$E3710</f>
        <v>97.590707804006755</v>
      </c>
      <c r="K3709" s="22">
        <f ca="1">VLOOKUP(CONCATENATE($F3709," ",$G3709),AllocFactorMatrix,(K$4+1),FALSE)*$E3710</f>
        <v>0.99384912738816666</v>
      </c>
      <c r="L3709" s="22">
        <f ca="1">VLOOKUP(CONCATENATE($F3709," ",$G3709),AllocFactorMatrix,(L$4+1),FALSE)*$E3710</f>
        <v>7.0816632031350704E-2</v>
      </c>
      <c r="M3709" s="22">
        <f t="shared" ca="1" si="1817"/>
        <v>98.655373563426281</v>
      </c>
      <c r="N3709" s="22">
        <f ca="1">VLOOKUP(CONCATENATE($F3709," ",$G3709),AllocFactorMatrix,(N$4+1),FALSE)*$E3710</f>
        <v>1.7365833807722872</v>
      </c>
      <c r="O3709" s="22">
        <f ca="1">VLOOKUP(CONCATENATE($F3709," ",$G3709),AllocFactorMatrix,(O$4+1),FALSE)*$E3710</f>
        <v>0.55400846058020292</v>
      </c>
      <c r="P3709" s="22">
        <f ca="1">VLOOKUP(CONCATENATE($F3709," ",$G3709),AllocFactorMatrix,(P$4+1),FALSE)*$E3710</f>
        <v>0.20222770847418187</v>
      </c>
      <c r="Q3709" s="22">
        <f ca="1">VLOOKUP(CONCATENATE($F3709," ",$G3709),AllocFactorMatrix,(Q$4+1),FALSE)*$E3710</f>
        <v>0</v>
      </c>
      <c r="R3709" s="22">
        <f t="shared" ca="1" si="1819"/>
        <v>2.4928195498266716</v>
      </c>
      <c r="S3709" s="22">
        <f ca="1">VLOOKUP(CONCATENATE($F3709," ",$G3709),AllocFactorMatrix,(S$4+1),FALSE)*$E3710</f>
        <v>1.6466620659290113E-2</v>
      </c>
      <c r="T3709" s="22">
        <f ca="1">VLOOKUP(CONCATENATE($F3709," ",$G3709),AllocFactorMatrix,(T$4+1),FALSE)*$E3710</f>
        <v>0.39840155656803261</v>
      </c>
      <c r="U3709" s="22">
        <f ca="1">VLOOKUP(CONCATENATE($F3709," ",$G3709),AllocFactorMatrix,(U$4+1),FALSE)*$E3710</f>
        <v>0.6697656514406588</v>
      </c>
      <c r="V3709" s="22">
        <f ca="1">VLOOKUP(CONCATENATE($F3709," ",$G3709),AllocFactorMatrix,(V$4+1),FALSE)*$E3710</f>
        <v>0.12887868291815585</v>
      </c>
      <c r="W3709" s="22">
        <f t="shared" ca="1" si="1820"/>
        <v>1.2135125115861374</v>
      </c>
      <c r="X3709" s="22">
        <f ca="1">VLOOKUP(CONCATENATE($F3709," ",$G3709),AllocFactorMatrix,(X$4+1),FALSE)*$E3710</f>
        <v>0.56141054939405655</v>
      </c>
      <c r="Y3709" s="22">
        <f ca="1">VLOOKUP(CONCATENATE($F3709," ",$G3709),AllocFactorMatrix,(Y$4+1),FALSE)*$E3710</f>
        <v>6.6958325781938215E-3</v>
      </c>
      <c r="Z3709" s="22">
        <f t="shared" ca="1" si="1818"/>
        <v>0.56810638197225038</v>
      </c>
      <c r="AA3709" s="22">
        <f ca="1">VLOOKUP(CONCATENATE($F3709," ",$G3709),AllocFactorMatrix,(AA$4+1),FALSE)*$E3710</f>
        <v>3.9076233489492837E-2</v>
      </c>
      <c r="AB3709" s="22">
        <f ca="1">VLOOKUP(CONCATENATE($F3709," ",$G3709),AllocFactorMatrix,(AB$4+1),FALSE)*$E3710</f>
        <v>16.525421594120779</v>
      </c>
      <c r="AC3709" s="22">
        <f ca="1">VLOOKUP(CONCATENATE($F3709," ",$G3709),AllocFactorMatrix,(AC$4+1),FALSE)*$E3710</f>
        <v>1.306675639835323</v>
      </c>
    </row>
    <row r="3710" spans="4:29" collapsed="1">
      <c r="D3710" s="17" t="s">
        <v>724</v>
      </c>
      <c r="E3710" s="42">
        <v>1525</v>
      </c>
      <c r="F3710" s="42" t="s">
        <v>69</v>
      </c>
      <c r="G3710" s="17" t="str">
        <f>$G$15</f>
        <v>TOTAL</v>
      </c>
      <c r="H3710" s="21">
        <f t="shared" ca="1" si="1814"/>
        <v>1525.0000000000011</v>
      </c>
      <c r="I3710" s="22">
        <f ca="1">VLOOKUP(CONCATENATE($F3710," ",$G3710),AllocFactorMatrix,(I$4+1),FALSE)*$E3710</f>
        <v>888.93411121140855</v>
      </c>
      <c r="J3710" s="22">
        <f ca="1">VLOOKUP(CONCATENATE($F3710," ",$G3710),AllocFactorMatrix,(J$4+1),FALSE)*$E3710</f>
        <v>221.8348774262908</v>
      </c>
      <c r="K3710" s="22">
        <f ca="1">VLOOKUP(CONCATENATE($F3710," ",$G3710),AllocFactorMatrix,(K$4+1),FALSE)*$E3710</f>
        <v>2.5115333558843984</v>
      </c>
      <c r="L3710" s="22">
        <f ca="1">VLOOKUP(CONCATENATE($F3710," ",$G3710),AllocFactorMatrix,(L$4+1),FALSE)*$E3710</f>
        <v>0.14034859698981636</v>
      </c>
      <c r="M3710" s="22">
        <f t="shared" ca="1" si="1817"/>
        <v>224.48675937916502</v>
      </c>
      <c r="N3710" s="22">
        <f ca="1">VLOOKUP(CONCATENATE($F3710," ",$G3710),AllocFactorMatrix,(N$4+1),FALSE)*$E3710</f>
        <v>58.843190399481315</v>
      </c>
      <c r="O3710" s="22">
        <f ca="1">VLOOKUP(CONCATENATE($F3710," ",$G3710),AllocFactorMatrix,(O$4+1),FALSE)*$E3710</f>
        <v>15.716210693596064</v>
      </c>
      <c r="P3710" s="22">
        <f ca="1">VLOOKUP(CONCATENATE($F3710," ",$G3710),AllocFactorMatrix,(P$4+1),FALSE)*$E3710</f>
        <v>2.3987907742397478</v>
      </c>
      <c r="Q3710" s="22">
        <f ca="1">VLOOKUP(CONCATENATE($F3710," ",$G3710),AllocFactorMatrix,(Q$4+1),FALSE)*$E3710</f>
        <v>0</v>
      </c>
      <c r="R3710" s="22">
        <f t="shared" ca="1" si="1819"/>
        <v>76.958191867317126</v>
      </c>
      <c r="S3710" s="22">
        <f ca="1">VLOOKUP(CONCATENATE($F3710," ",$G3710),AllocFactorMatrix,(S$4+1),FALSE)*$E3710</f>
        <v>2.5806998084765729</v>
      </c>
      <c r="T3710" s="22">
        <f ca="1">VLOOKUP(CONCATENATE($F3710," ",$G3710),AllocFactorMatrix,(T$4+1),FALSE)*$E3710</f>
        <v>47.416187119617504</v>
      </c>
      <c r="U3710" s="22">
        <f ca="1">VLOOKUP(CONCATENATE($F3710," ",$G3710),AllocFactorMatrix,(U$4+1),FALSE)*$E3710</f>
        <v>218.07381831677549</v>
      </c>
      <c r="V3710" s="22">
        <f ca="1">VLOOKUP(CONCATENATE($F3710," ",$G3710),AllocFactorMatrix,(V$4+1),FALSE)*$E3710</f>
        <v>27.497018338693323</v>
      </c>
      <c r="W3710" s="22">
        <f t="shared" ca="1" si="1820"/>
        <v>295.56772358356284</v>
      </c>
      <c r="X3710" s="22">
        <f ca="1">VLOOKUP(CONCATENATE($F3710," ",$G3710),AllocFactorMatrix,(X$4+1),FALSE)*$E3710</f>
        <v>16.581389615140882</v>
      </c>
      <c r="Y3710" s="22">
        <f ca="1">VLOOKUP(CONCATENATE($F3710," ",$G3710),AllocFactorMatrix,(Y$4+1),FALSE)*$E3710</f>
        <v>0.30064831774218592</v>
      </c>
      <c r="Z3710" s="22">
        <f t="shared" ca="1" si="1818"/>
        <v>16.882037932883069</v>
      </c>
      <c r="AA3710" s="22">
        <f ca="1">VLOOKUP(CONCATENATE($F3710," ",$G3710),AllocFactorMatrix,(AA$4+1),FALSE)*$E3710</f>
        <v>0.29059654598266671</v>
      </c>
      <c r="AB3710" s="22">
        <f ca="1">VLOOKUP(CONCATENATE($F3710," ",$G3710),AllocFactorMatrix,(AB$4+1),FALSE)*$E3710</f>
        <v>19.802241800743133</v>
      </c>
      <c r="AC3710" s="22">
        <f ca="1">VLOOKUP(CONCATENATE($F3710," ",$G3710),AllocFactorMatrix,(AC$4+1),FALSE)*$E3710</f>
        <v>2.0783376789382051</v>
      </c>
    </row>
    <row r="3711" spans="4:29" hidden="1" outlineLevel="1">
      <c r="F3711" s="42" t="str">
        <f>F3718</f>
        <v>LABOR_M</v>
      </c>
      <c r="G3711" s="17" t="str">
        <f>$G$8</f>
        <v>PRODUCTION</v>
      </c>
      <c r="H3711" s="21">
        <f t="shared" ca="1" si="1814"/>
        <v>-1717802.323242327</v>
      </c>
      <c r="I3711" s="22">
        <f ca="1">VLOOKUP(CONCATENATE($F3711," ",$G3711),AllocFactorMatrix,(I$4+1),FALSE)*$E3718</f>
        <v>-851701.11391686124</v>
      </c>
      <c r="J3711" s="22">
        <f ca="1">VLOOKUP(CONCATENATE($F3711," ",$G3711),AllocFactorMatrix,(J$4+1),FALSE)*$E3718</f>
        <v>-212983.08457298821</v>
      </c>
      <c r="K3711" s="22">
        <f ca="1">VLOOKUP(CONCATENATE($F3711," ",$G3711),AllocFactorMatrix,(K$4+1),FALSE)*$E3718</f>
        <v>-2699.3130664568766</v>
      </c>
      <c r="L3711" s="22">
        <f ca="1">VLOOKUP(CONCATENATE($F3711," ",$G3711),AllocFactorMatrix,(L$4+1),FALSE)*$E3718</f>
        <v>-135.09793583242072</v>
      </c>
      <c r="M3711" s="22">
        <f t="shared" ca="1" si="1810"/>
        <v>-215817.49557527751</v>
      </c>
      <c r="N3711" s="22">
        <f ca="1">VLOOKUP(CONCATENATE($F3711," ",$G3711),AllocFactorMatrix,(N$4+1),FALSE)*$E3718</f>
        <v>-95554.377848845135</v>
      </c>
      <c r="O3711" s="22">
        <f ca="1">VLOOKUP(CONCATENATE($F3711," ",$G3711),AllocFactorMatrix,(O$4+1),FALSE)*$E3718</f>
        <v>-26189.242033905444</v>
      </c>
      <c r="P3711" s="22">
        <f ca="1">VLOOKUP(CONCATENATE($F3711," ",$G3711),AllocFactorMatrix,(P$4+1),FALSE)*$E3718</f>
        <v>-4167.5152278760697</v>
      </c>
      <c r="Q3711" s="22">
        <f ca="1">VLOOKUP(CONCATENATE($F3711," ",$G3711),AllocFactorMatrix,(Q$4+1),FALSE)*$E3718</f>
        <v>0</v>
      </c>
      <c r="R3711" s="22">
        <f ca="1">SUBTOTAL(9,N3711:Q3711)</f>
        <v>-125911.13511062665</v>
      </c>
      <c r="S3711" s="22">
        <f ca="1">VLOOKUP(CONCATENATE($F3711," ",$G3711),AllocFactorMatrix,(S$4+1),FALSE)*$E3718</f>
        <v>-4130.5713111130499</v>
      </c>
      <c r="T3711" s="22">
        <f ca="1">VLOOKUP(CONCATENATE($F3711," ",$G3711),AllocFactorMatrix,(T$4+1),FALSE)*$E3718</f>
        <v>-75169.351908909608</v>
      </c>
      <c r="U3711" s="22">
        <f ca="1">VLOOKUP(CONCATENATE($F3711," ",$G3711),AllocFactorMatrix,(U$4+1),FALSE)*$E3718</f>
        <v>-366265.81503715226</v>
      </c>
      <c r="V3711" s="22">
        <f ca="1">VLOOKUP(CONCATENATE($F3711," ",$G3711),AllocFactorMatrix,(V$4+1),FALSE)*$E3718</f>
        <v>-46669.751984756782</v>
      </c>
      <c r="W3711" s="22">
        <f ca="1">SUBTOTAL(9,S3711:V3711)</f>
        <v>-492235.49024193169</v>
      </c>
      <c r="X3711" s="22">
        <f ca="1">VLOOKUP(CONCATENATE($F3711," ",$G3711),AllocFactorMatrix,(X$4+1),FALSE)*$E3718</f>
        <v>-26724.522361081104</v>
      </c>
      <c r="Y3711" s="22">
        <f ca="1">VLOOKUP(CONCATENATE($F3711," ",$G3711),AllocFactorMatrix,(Y$4+1),FALSE)*$E3718</f>
        <v>-502.35662860462401</v>
      </c>
      <c r="Z3711" s="22">
        <f t="shared" ca="1" si="1811"/>
        <v>-27226.878989685727</v>
      </c>
      <c r="AA3711" s="22">
        <f ca="1">VLOOKUP(CONCATENATE($F3711," ",$G3711),AllocFactorMatrix,(AA$4+1),FALSE)*$E3718</f>
        <v>-388.64223184619016</v>
      </c>
      <c r="AB3711" s="22">
        <f ca="1">VLOOKUP(CONCATENATE($F3711," ",$G3711),AllocFactorMatrix,(AB$4+1),FALSE)*$E3718</f>
        <v>-3652.1893171170818</v>
      </c>
      <c r="AC3711" s="22">
        <f ca="1">VLOOKUP(CONCATENATE($F3711," ",$G3711),AllocFactorMatrix,(AC$4+1),FALSE)*$E3718</f>
        <v>-869.37785898045229</v>
      </c>
    </row>
    <row r="3712" spans="4:29" hidden="1" outlineLevel="1">
      <c r="F3712" s="42" t="str">
        <f>F3718</f>
        <v>LABOR_M</v>
      </c>
      <c r="G3712" s="17" t="str">
        <f>$G$9</f>
        <v>BULKTRAN</v>
      </c>
      <c r="H3712" s="21">
        <f t="shared" ca="1" si="1814"/>
        <v>-477652.71838691557</v>
      </c>
      <c r="I3712" s="22">
        <f ca="1">VLOOKUP(CONCATENATE($F3712," ",$G3712),AllocFactorMatrix,(I$4+1),FALSE)*$E3718</f>
        <v>-236824.3113955576</v>
      </c>
      <c r="J3712" s="22">
        <f ca="1">VLOOKUP(CONCATENATE($F3712," ",$G3712),AllocFactorMatrix,(J$4+1),FALSE)*$E3718</f>
        <v>-59222.15143166238</v>
      </c>
      <c r="K3712" s="22">
        <f ca="1">VLOOKUP(CONCATENATE($F3712," ",$G3712),AllocFactorMatrix,(K$4+1),FALSE)*$E3718</f>
        <v>-750.57194097679974</v>
      </c>
      <c r="L3712" s="22">
        <f ca="1">VLOOKUP(CONCATENATE($F3712," ",$G3712),AllocFactorMatrix,(L$4+1),FALSE)*$E3718</f>
        <v>-37.565379569994825</v>
      </c>
      <c r="M3712" s="22">
        <f t="shared" ca="1" si="1810"/>
        <v>-60010.288752209177</v>
      </c>
      <c r="N3712" s="22">
        <f ca="1">VLOOKUP(CONCATENATE($F3712," ",$G3712),AllocFactorMatrix,(N$4+1),FALSE)*$E3718</f>
        <v>-26569.883924200996</v>
      </c>
      <c r="O3712" s="22">
        <f ca="1">VLOOKUP(CONCATENATE($F3712," ",$G3712),AllocFactorMatrix,(O$4+1),FALSE)*$E3718</f>
        <v>-7282.1898542881154</v>
      </c>
      <c r="P3712" s="22">
        <f ca="1">VLOOKUP(CONCATENATE($F3712," ",$G3712),AllocFactorMatrix,(P$4+1),FALSE)*$E3718</f>
        <v>-1158.8207505486437</v>
      </c>
      <c r="Q3712" s="22">
        <f ca="1">VLOOKUP(CONCATENATE($F3712," ",$G3712),AllocFactorMatrix,(Q$4+1),FALSE)*$E3718</f>
        <v>0</v>
      </c>
      <c r="R3712" s="22">
        <f t="shared" ref="R3712:R3718" ca="1" si="1821">SUBTOTAL(9,N3712:Q3712)</f>
        <v>-35010.894529037752</v>
      </c>
      <c r="S3712" s="22">
        <f ca="1">VLOOKUP(CONCATENATE($F3712," ",$G3712),AllocFactorMatrix,(S$4+1),FALSE)*$E3718</f>
        <v>-1148.5481120552856</v>
      </c>
      <c r="T3712" s="22">
        <f ca="1">VLOOKUP(CONCATENATE($F3712," ",$G3712),AllocFactorMatrix,(T$4+1),FALSE)*$E3718</f>
        <v>-20901.616439139256</v>
      </c>
      <c r="U3712" s="22">
        <f ca="1">VLOOKUP(CONCATENATE($F3712," ",$G3712),AllocFactorMatrix,(U$4+1),FALSE)*$E3718</f>
        <v>-101844.00139504047</v>
      </c>
      <c r="V3712" s="22">
        <f ca="1">VLOOKUP(CONCATENATE($F3712," ",$G3712),AllocFactorMatrix,(V$4+1),FALSE)*$E3718</f>
        <v>-12977.007657019944</v>
      </c>
      <c r="W3712" s="22">
        <f t="shared" ref="W3712:W3718" ca="1" si="1822">SUBTOTAL(9,S3712:V3712)</f>
        <v>-136871.17360325495</v>
      </c>
      <c r="X3712" s="22">
        <f ca="1">VLOOKUP(CONCATENATE($F3712," ",$G3712),AllocFactorMatrix,(X$4+1),FALSE)*$E3718</f>
        <v>-7431.0300903939324</v>
      </c>
      <c r="Y3712" s="22">
        <f ca="1">VLOOKUP(CONCATENATE($F3712," ",$G3712),AllocFactorMatrix,(Y$4+1),FALSE)*$E3718</f>
        <v>-139.68546089737447</v>
      </c>
      <c r="Z3712" s="22">
        <f t="shared" ca="1" si="1811"/>
        <v>-7570.7155512913068</v>
      </c>
      <c r="AA3712" s="22">
        <f ca="1">VLOOKUP(CONCATENATE($F3712," ",$G3712),AllocFactorMatrix,(AA$4+1),FALSE)*$E3718</f>
        <v>-108.06599572580947</v>
      </c>
      <c r="AB3712" s="22">
        <f ca="1">VLOOKUP(CONCATENATE($F3712," ",$G3712),AllocFactorMatrix,(AB$4+1),FALSE)*$E3718</f>
        <v>-1015.5290464923546</v>
      </c>
      <c r="AC3712" s="22">
        <f ca="1">VLOOKUP(CONCATENATE($F3712," ",$G3712),AllocFactorMatrix,(AC$4+1),FALSE)*$E3718</f>
        <v>-241.73951334727082</v>
      </c>
    </row>
    <row r="3713" spans="4:29" hidden="1" outlineLevel="1">
      <c r="F3713" s="42" t="str">
        <f>F3718</f>
        <v>LABOR_M</v>
      </c>
      <c r="G3713" s="17" t="str">
        <f>$G$10</f>
        <v>SUBTRAN</v>
      </c>
      <c r="H3713" s="21">
        <f t="shared" ca="1" si="1814"/>
        <v>-151417.10696132033</v>
      </c>
      <c r="I3713" s="22">
        <f ca="1">VLOOKUP(CONCATENATE($F3713," ",$G3713),AllocFactorMatrix,(I$4+1),FALSE)*$E3718</f>
        <v>-73068.176599681217</v>
      </c>
      <c r="J3713" s="22">
        <f ca="1">VLOOKUP(CONCATENATE($F3713," ",$G3713),AllocFactorMatrix,(J$4+1),FALSE)*$E3718</f>
        <v>-18230.029658716387</v>
      </c>
      <c r="K3713" s="22">
        <f ca="1">VLOOKUP(CONCATENATE($F3713," ",$G3713),AllocFactorMatrix,(K$4+1),FALSE)*$E3718</f>
        <v>-231.53217201330204</v>
      </c>
      <c r="L3713" s="22">
        <f ca="1">VLOOKUP(CONCATENATE($F3713," ",$G3713),AllocFactorMatrix,(L$4+1),FALSE)*$E3718</f>
        <v>-14.92651527573798</v>
      </c>
      <c r="M3713" s="22">
        <f t="shared" ca="1" si="1810"/>
        <v>-18476.488346005426</v>
      </c>
      <c r="N3713" s="22">
        <f ca="1">VLOOKUP(CONCATENATE($F3713," ",$G3713),AllocFactorMatrix,(N$4+1),FALSE)*$E3718</f>
        <v>-8095.6331732803419</v>
      </c>
      <c r="O3713" s="22">
        <f ca="1">VLOOKUP(CONCATENATE($F3713," ",$G3713),AllocFactorMatrix,(O$4+1),FALSE)*$E3718</f>
        <v>-2222.4608894446574</v>
      </c>
      <c r="P3713" s="22">
        <f ca="1">VLOOKUP(CONCATENATE($F3713," ",$G3713),AllocFactorMatrix,(P$4+1),FALSE)*$E3718</f>
        <v>-446.73109556171624</v>
      </c>
      <c r="Q3713" s="22">
        <f ca="1">VLOOKUP(CONCATENATE($F3713," ",$G3713),AllocFactorMatrix,(Q$4+1),FALSE)*$E3718</f>
        <v>0</v>
      </c>
      <c r="R3713" s="22">
        <f t="shared" ca="1" si="1821"/>
        <v>-10764.825158286714</v>
      </c>
      <c r="S3713" s="22">
        <f ca="1">VLOOKUP(CONCATENATE($F3713," ",$G3713),AllocFactorMatrix,(S$4+1),FALSE)*$E3718</f>
        <v>-343.06826368289859</v>
      </c>
      <c r="T3713" s="22">
        <f ca="1">VLOOKUP(CONCATENATE($F3713," ",$G3713),AllocFactorMatrix,(T$4+1),FALSE)*$E3718</f>
        <v>-6427.435367470247</v>
      </c>
      <c r="U3713" s="22">
        <f ca="1">VLOOKUP(CONCATENATE($F3713," ",$G3713),AllocFactorMatrix,(U$4+1),FALSE)*$E3718</f>
        <v>-39942.805710632034</v>
      </c>
      <c r="V3713" s="22">
        <f ca="1">VLOOKUP(CONCATENATE($F3713," ",$G3713),AllocFactorMatrix,(V$4+1),FALSE)*$E3718</f>
        <v>0</v>
      </c>
      <c r="W3713" s="22">
        <f t="shared" ca="1" si="1822"/>
        <v>-46713.309341785178</v>
      </c>
      <c r="X3713" s="22">
        <f ca="1">VLOOKUP(CONCATENATE($F3713," ",$G3713),AllocFactorMatrix,(X$4+1),FALSE)*$E3718</f>
        <v>-2270.716827203817</v>
      </c>
      <c r="Y3713" s="22">
        <f ca="1">VLOOKUP(CONCATENATE($F3713," ",$G3713),AllocFactorMatrix,(Y$4+1),FALSE)*$E3718</f>
        <v>-43.556493615778948</v>
      </c>
      <c r="Z3713" s="22">
        <f t="shared" ca="1" si="1811"/>
        <v>-2314.2733208195959</v>
      </c>
      <c r="AA3713" s="22">
        <f ca="1">VLOOKUP(CONCATENATE($F3713," ",$G3713),AllocFactorMatrix,(AA$4+1),FALSE)*$E3718</f>
        <v>-33.129449228712545</v>
      </c>
      <c r="AB3713" s="22">
        <f ca="1">VLOOKUP(CONCATENATE($F3713," ",$G3713),AllocFactorMatrix,(AB$4+1),FALSE)*$E3718</f>
        <v>-37.905132726228778</v>
      </c>
      <c r="AC3713" s="22">
        <f ca="1">VLOOKUP(CONCATENATE($F3713," ",$G3713),AllocFactorMatrix,(AC$4+1),FALSE)*$E3718</f>
        <v>-8.9996127873987461</v>
      </c>
    </row>
    <row r="3714" spans="4:29" hidden="1" outlineLevel="1">
      <c r="F3714" s="42" t="str">
        <f>F3718</f>
        <v>LABOR_M</v>
      </c>
      <c r="G3714" s="17" t="str">
        <f>$G$11</f>
        <v>DISTPRI</v>
      </c>
      <c r="H3714" s="21">
        <f t="shared" ca="1" si="1814"/>
        <v>-272094.07083846547</v>
      </c>
      <c r="I3714" s="22">
        <f ca="1">VLOOKUP(CONCATENATE($F3714," ",$G3714),AllocFactorMatrix,(I$4+1),FALSE)*$E3718</f>
        <v>-179968.42435756049</v>
      </c>
      <c r="J3714" s="22">
        <f ca="1">VLOOKUP(CONCATENATE($F3714," ",$G3714),AllocFactorMatrix,(J$4+1),FALSE)*$E3718</f>
        <v>-44660.708531625918</v>
      </c>
      <c r="K3714" s="22">
        <f ca="1">VLOOKUP(CONCATENATE($F3714," ",$G3714),AllocFactorMatrix,(K$4+1),FALSE)*$E3718</f>
        <v>-567.00802562296099</v>
      </c>
      <c r="L3714" s="22">
        <f ca="1">VLOOKUP(CONCATENATE($F3714," ",$G3714),AllocFactorMatrix,(L$4+1),FALSE)*$E3718</f>
        <v>0</v>
      </c>
      <c r="M3714" s="22">
        <f t="shared" ca="1" si="1810"/>
        <v>-45227.716557248881</v>
      </c>
      <c r="N3714" s="22">
        <f ca="1">VLOOKUP(CONCATENATE($F3714," ",$G3714),AllocFactorMatrix,(N$4+1),FALSE)*$E3718</f>
        <v>-19494.103576112186</v>
      </c>
      <c r="O3714" s="22">
        <f ca="1">VLOOKUP(CONCATENATE($F3714," ",$G3714),AllocFactorMatrix,(O$4+1),FALSE)*$E3718</f>
        <v>-5360.7379808877831</v>
      </c>
      <c r="P3714" s="22">
        <f ca="1">VLOOKUP(CONCATENATE($F3714," ",$G3714),AllocFactorMatrix,(P$4+1),FALSE)*$E3718</f>
        <v>0</v>
      </c>
      <c r="Q3714" s="22">
        <f ca="1">VLOOKUP(CONCATENATE($F3714," ",$G3714),AllocFactorMatrix,(Q$4+1),FALSE)*$E3718</f>
        <v>0</v>
      </c>
      <c r="R3714" s="22">
        <f t="shared" ca="1" si="1821"/>
        <v>-24854.841556999971</v>
      </c>
      <c r="S3714" s="22">
        <f ca="1">VLOOKUP(CONCATENATE($F3714," ",$G3714),AllocFactorMatrix,(S$4+1),FALSE)*$E3718</f>
        <v>-835.31500051740011</v>
      </c>
      <c r="T3714" s="22">
        <f ca="1">VLOOKUP(CONCATENATE($F3714," ",$G3714),AllocFactorMatrix,(T$4+1),FALSE)*$E3718</f>
        <v>-15428.069762251529</v>
      </c>
      <c r="U3714" s="22">
        <f ca="1">VLOOKUP(CONCATENATE($F3714," ",$G3714),AllocFactorMatrix,(U$4+1),FALSE)*$E3718</f>
        <v>0</v>
      </c>
      <c r="V3714" s="22">
        <f ca="1">VLOOKUP(CONCATENATE($F3714," ",$G3714),AllocFactorMatrix,(V$4+1),FALSE)*$E3718</f>
        <v>0</v>
      </c>
      <c r="W3714" s="22">
        <f t="shared" ca="1" si="1822"/>
        <v>-16263.384762768928</v>
      </c>
      <c r="X3714" s="22">
        <f ca="1">VLOOKUP(CONCATENATE($F3714," ",$G3714),AllocFactorMatrix,(X$4+1),FALSE)*$E3718</f>
        <v>-5479.5089023303817</v>
      </c>
      <c r="Y3714" s="22">
        <f ca="1">VLOOKUP(CONCATENATE($F3714," ",$G3714),AllocFactorMatrix,(Y$4+1),FALSE)*$E3718</f>
        <v>-105.23910342774016</v>
      </c>
      <c r="Z3714" s="22">
        <f t="shared" ca="1" si="1811"/>
        <v>-5584.7480057581215</v>
      </c>
      <c r="AA3714" s="22">
        <f ca="1">VLOOKUP(CONCATENATE($F3714," ",$G3714),AllocFactorMatrix,(AA$4+1),FALSE)*$E3718</f>
        <v>-80.429314263873991</v>
      </c>
      <c r="AB3714" s="22">
        <f ca="1">VLOOKUP(CONCATENATE($F3714," ",$G3714),AllocFactorMatrix,(AB$4+1),FALSE)*$E3718</f>
        <v>-92.552199581188376</v>
      </c>
      <c r="AC3714" s="22">
        <f ca="1">VLOOKUP(CONCATENATE($F3714," ",$G3714),AllocFactorMatrix,(AC$4+1),FALSE)*$E3718</f>
        <v>-21.974084283947562</v>
      </c>
    </row>
    <row r="3715" spans="4:29" hidden="1" outlineLevel="1">
      <c r="F3715" s="42" t="str">
        <f>F3718</f>
        <v>LABOR_M</v>
      </c>
      <c r="G3715" s="17" t="str">
        <f>$G$12</f>
        <v>DISTSEC</v>
      </c>
      <c r="H3715" s="21">
        <f t="shared" ca="1" si="1814"/>
        <v>-99724.31242713258</v>
      </c>
      <c r="I3715" s="22">
        <f ca="1">VLOOKUP(CONCATENATE($F3715," ",$G3715),AllocFactorMatrix,(I$4+1),FALSE)*$E3718</f>
        <v>-75828.216994106479</v>
      </c>
      <c r="J3715" s="22">
        <f ca="1">VLOOKUP(CONCATENATE($F3715," ",$G3715),AllocFactorMatrix,(J$4+1),FALSE)*$E3718</f>
        <v>-15305.385772439435</v>
      </c>
      <c r="K3715" s="22">
        <f ca="1">VLOOKUP(CONCATENATE($F3715," ",$G3715),AllocFactorMatrix,(K$4+1),FALSE)*$E3718</f>
        <v>0</v>
      </c>
      <c r="L3715" s="22">
        <f ca="1">VLOOKUP(CONCATENATE($F3715," ",$G3715),AllocFactorMatrix,(L$4+1),FALSE)*$E3718</f>
        <v>0</v>
      </c>
      <c r="M3715" s="22">
        <f t="shared" ca="1" si="1810"/>
        <v>-15305.385772439435</v>
      </c>
      <c r="N3715" s="22">
        <f ca="1">VLOOKUP(CONCATENATE($F3715," ",$G3715),AllocFactorMatrix,(N$4+1),FALSE)*$E3718</f>
        <v>-5862.2734631654484</v>
      </c>
      <c r="O3715" s="22">
        <f ca="1">VLOOKUP(CONCATENATE($F3715," ",$G3715),AllocFactorMatrix,(O$4+1),FALSE)*$E3718</f>
        <v>0</v>
      </c>
      <c r="P3715" s="22">
        <f ca="1">VLOOKUP(CONCATENATE($F3715," ",$G3715),AllocFactorMatrix,(P$4+1),FALSE)*$E3718</f>
        <v>0</v>
      </c>
      <c r="Q3715" s="22">
        <f ca="1">VLOOKUP(CONCATENATE($F3715," ",$G3715),AllocFactorMatrix,(Q$4+1),FALSE)*$E3718</f>
        <v>0</v>
      </c>
      <c r="R3715" s="22">
        <f t="shared" ca="1" si="1821"/>
        <v>-5862.2734631654484</v>
      </c>
      <c r="S3715" s="22">
        <f ca="1">VLOOKUP(CONCATENATE($F3715," ",$G3715),AllocFactorMatrix,(S$4+1),FALSE)*$E3718</f>
        <v>-205.89534472679375</v>
      </c>
      <c r="T3715" s="22">
        <f ca="1">VLOOKUP(CONCATENATE($F3715," ",$G3715),AllocFactorMatrix,(T$4+1),FALSE)*$E3718</f>
        <v>0</v>
      </c>
      <c r="U3715" s="22">
        <f ca="1">VLOOKUP(CONCATENATE($F3715," ",$G3715),AllocFactorMatrix,(U$4+1),FALSE)*$E3718</f>
        <v>0</v>
      </c>
      <c r="V3715" s="22">
        <f ca="1">VLOOKUP(CONCATENATE($F3715," ",$G3715),AllocFactorMatrix,(V$4+1),FALSE)*$E3718</f>
        <v>0</v>
      </c>
      <c r="W3715" s="22">
        <f t="shared" ca="1" si="1822"/>
        <v>-205.89534472679375</v>
      </c>
      <c r="X3715" s="22">
        <f ca="1">VLOOKUP(CONCATENATE($F3715," ",$G3715),AllocFactorMatrix,(X$4+1),FALSE)*$E3718</f>
        <v>-1700.4549170305281</v>
      </c>
      <c r="Y3715" s="22">
        <f ca="1">VLOOKUP(CONCATENATE($F3715," ",$G3715),AllocFactorMatrix,(Y$4+1),FALSE)*$E3718</f>
        <v>0</v>
      </c>
      <c r="Z3715" s="22">
        <f t="shared" ca="1" si="1811"/>
        <v>-1700.4549170305281</v>
      </c>
      <c r="AA3715" s="22">
        <f ca="1">VLOOKUP(CONCATENATE($F3715," ",$G3715),AllocFactorMatrix,(AA$4+1),FALSE)*$E3718</f>
        <v>-21.887851106644959</v>
      </c>
      <c r="AB3715" s="22">
        <f ca="1">VLOOKUP(CONCATENATE($F3715," ",$G3715),AllocFactorMatrix,(AB$4+1),FALSE)*$E3718</f>
        <v>-651.67338061927069</v>
      </c>
      <c r="AC3715" s="22">
        <f ca="1">VLOOKUP(CONCATENATE($F3715," ",$G3715),AllocFactorMatrix,(AC$4+1),FALSE)*$E3718</f>
        <v>-148.52470393794792</v>
      </c>
    </row>
    <row r="3716" spans="4:29" hidden="1" outlineLevel="1">
      <c r="F3716" s="42" t="str">
        <f>F3718</f>
        <v>LABOR_M</v>
      </c>
      <c r="G3716" s="17" t="str">
        <f>$G$13</f>
        <v>ENERGY</v>
      </c>
      <c r="H3716" s="21">
        <f t="shared" ca="1" si="1814"/>
        <v>-1004222.4545746931</v>
      </c>
      <c r="I3716" s="22">
        <f ca="1">VLOOKUP(CONCATENATE($F3716," ",$G3716),AllocFactorMatrix,(I$4+1),FALSE)*$E3718</f>
        <v>-368970.05175349617</v>
      </c>
      <c r="J3716" s="22">
        <f ca="1">VLOOKUP(CONCATENATE($F3716," ",$G3716),AllocFactorMatrix,(J$4+1),FALSE)*$E3718</f>
        <v>-116553.36473210843</v>
      </c>
      <c r="K3716" s="22">
        <f ca="1">VLOOKUP(CONCATENATE($F3716," ",$G3716),AllocFactorMatrix,(K$4+1),FALSE)*$E3718</f>
        <v>-1455.5834679550221</v>
      </c>
      <c r="L3716" s="22">
        <f ca="1">VLOOKUP(CONCATENATE($F3716," ",$G3716),AllocFactorMatrix,(L$4+1),FALSE)*$E3718</f>
        <v>-73.736553116801076</v>
      </c>
      <c r="M3716" s="22">
        <f t="shared" ca="1" si="1810"/>
        <v>-118082.68475318025</v>
      </c>
      <c r="N3716" s="22">
        <f ca="1">VLOOKUP(CONCATENATE($F3716," ",$G3716),AllocFactorMatrix,(N$4+1),FALSE)*$E3718</f>
        <v>-59051.102804008333</v>
      </c>
      <c r="O3716" s="22">
        <f ca="1">VLOOKUP(CONCATENATE($F3716," ",$G3716),AllocFactorMatrix,(O$4+1),FALSE)*$E3718</f>
        <v>-15930.433338089957</v>
      </c>
      <c r="P3716" s="22">
        <f ca="1">VLOOKUP(CONCATENATE($F3716," ",$G3716),AllocFactorMatrix,(P$4+1),FALSE)*$E3718</f>
        <v>-2482.4148917103607</v>
      </c>
      <c r="Q3716" s="22">
        <f ca="1">VLOOKUP(CONCATENATE($F3716," ",$G3716),AllocFactorMatrix,(Q$4+1),FALSE)*$E3718</f>
        <v>0</v>
      </c>
      <c r="R3716" s="22">
        <f t="shared" ca="1" si="1821"/>
        <v>-77463.951033808655</v>
      </c>
      <c r="S3716" s="22">
        <f ca="1">VLOOKUP(CONCATENATE($F3716," ",$G3716),AllocFactorMatrix,(S$4+1),FALSE)*$E3718</f>
        <v>-2973.9218189914623</v>
      </c>
      <c r="T3716" s="22">
        <f ca="1">VLOOKUP(CONCATENATE($F3716," ",$G3716),AllocFactorMatrix,(T$4+1),FALSE)*$E3718</f>
        <v>-58783.445227645956</v>
      </c>
      <c r="U3716" s="22">
        <f ca="1">VLOOKUP(CONCATENATE($F3716," ",$G3716),AllocFactorMatrix,(U$4+1),FALSE)*$E3718</f>
        <v>-309030.78603263572</v>
      </c>
      <c r="V3716" s="22">
        <f ca="1">VLOOKUP(CONCATENATE($F3716," ",$G3716),AllocFactorMatrix,(V$4+1),FALSE)*$E3718</f>
        <v>-43212.651446507873</v>
      </c>
      <c r="W3716" s="22">
        <f t="shared" ca="1" si="1822"/>
        <v>-414000.80452578102</v>
      </c>
      <c r="X3716" s="22">
        <f ca="1">VLOOKUP(CONCATENATE($F3716," ",$G3716),AllocFactorMatrix,(X$4+1),FALSE)*$E3718</f>
        <v>-16602.667948022005</v>
      </c>
      <c r="Y3716" s="22">
        <f ca="1">VLOOKUP(CONCATENATE($F3716," ",$G3716),AllocFactorMatrix,(Y$4+1),FALSE)*$E3718</f>
        <v>-313.94253937406364</v>
      </c>
      <c r="Z3716" s="22">
        <f t="shared" ca="1" si="1811"/>
        <v>-16916.610487396068</v>
      </c>
      <c r="AA3716" s="22">
        <f ca="1">VLOOKUP(CONCATENATE($F3716," ",$G3716),AllocFactorMatrix,(AA$4+1),FALSE)*$E3718</f>
        <v>-313.14986414737609</v>
      </c>
      <c r="AB3716" s="22">
        <f ca="1">VLOOKUP(CONCATENATE($F3716," ",$G3716),AllocFactorMatrix,(AB$4+1),FALSE)*$E3718</f>
        <v>-6865.6316588978771</v>
      </c>
      <c r="AC3716" s="22">
        <f ca="1">VLOOKUP(CONCATENATE($F3716," ",$G3716),AllocFactorMatrix,(AC$4+1),FALSE)*$E3718</f>
        <v>-1609.5704979851625</v>
      </c>
    </row>
    <row r="3717" spans="4:29" hidden="1" outlineLevel="1">
      <c r="F3717" s="42" t="str">
        <f>F3718</f>
        <v>LABOR_M</v>
      </c>
      <c r="G3717" s="17" t="str">
        <f>$G$14</f>
        <v>CUSTOMER</v>
      </c>
      <c r="H3717" s="21">
        <f t="shared" ca="1" si="1814"/>
        <v>-2008591.0135691494</v>
      </c>
      <c r="I3717" s="22">
        <f ca="1">VLOOKUP(CONCATENATE($F3717," ",$G3717),AllocFactorMatrix,(I$4+1),FALSE)*$E3718</f>
        <v>-1554577.0257333159</v>
      </c>
      <c r="J3717" s="22">
        <f ca="1">VLOOKUP(CONCATENATE($F3717," ",$G3717),AllocFactorMatrix,(J$4+1),FALSE)*$E3718</f>
        <v>-366781.33255180059</v>
      </c>
      <c r="K3717" s="22">
        <f ca="1">VLOOKUP(CONCATENATE($F3717," ",$G3717),AllocFactorMatrix,(K$4+1),FALSE)*$E3718</f>
        <v>-3735.2460649323193</v>
      </c>
      <c r="L3717" s="22">
        <f ca="1">VLOOKUP(CONCATENATE($F3717," ",$G3717),AllocFactorMatrix,(L$4+1),FALSE)*$E3718</f>
        <v>-266.154629347026</v>
      </c>
      <c r="M3717" s="22">
        <f t="shared" ca="1" si="1810"/>
        <v>-370782.73324607994</v>
      </c>
      <c r="N3717" s="22">
        <f ca="1">VLOOKUP(CONCATENATE($F3717," ",$G3717),AllocFactorMatrix,(N$4+1),FALSE)*$E3718</f>
        <v>-6526.7112086753359</v>
      </c>
      <c r="O3717" s="22">
        <f ca="1">VLOOKUP(CONCATENATE($F3717," ",$G3717),AllocFactorMatrix,(O$4+1),FALSE)*$E3718</f>
        <v>-2082.1650543273936</v>
      </c>
      <c r="P3717" s="22">
        <f ca="1">VLOOKUP(CONCATENATE($F3717," ",$G3717),AllocFactorMatrix,(P$4+1),FALSE)*$E3718</f>
        <v>-760.04519346269331</v>
      </c>
      <c r="Q3717" s="22">
        <f ca="1">VLOOKUP(CONCATENATE($F3717," ",$G3717),AllocFactorMatrix,(Q$4+1),FALSE)*$E3718</f>
        <v>0</v>
      </c>
      <c r="R3717" s="22">
        <f t="shared" ca="1" si="1821"/>
        <v>-9368.921456465423</v>
      </c>
      <c r="S3717" s="22">
        <f ca="1">VLOOKUP(CONCATENATE($F3717," ",$G3717),AllocFactorMatrix,(S$4+1),FALSE)*$E3718</f>
        <v>-61.887542409969782</v>
      </c>
      <c r="T3717" s="22">
        <f ca="1">VLOOKUP(CONCATENATE($F3717," ",$G3717),AllocFactorMatrix,(T$4+1),FALSE)*$E3718</f>
        <v>-1497.3377803776427</v>
      </c>
      <c r="U3717" s="22">
        <f ca="1">VLOOKUP(CONCATENATE($F3717," ",$G3717),AllocFactorMatrix,(U$4+1),FALSE)*$E3718</f>
        <v>-2517.2226297014699</v>
      </c>
      <c r="V3717" s="22">
        <f ca="1">VLOOKUP(CONCATENATE($F3717," ",$G3717),AllocFactorMatrix,(V$4+1),FALSE)*$E3718</f>
        <v>-484.37290928533895</v>
      </c>
      <c r="W3717" s="22">
        <f t="shared" ca="1" si="1822"/>
        <v>-4560.8208617744212</v>
      </c>
      <c r="X3717" s="22">
        <f ca="1">VLOOKUP(CONCATENATE($F3717," ",$G3717),AllocFactorMatrix,(X$4+1),FALSE)*$E3718</f>
        <v>-2109.9847931109721</v>
      </c>
      <c r="Y3717" s="22">
        <f ca="1">VLOOKUP(CONCATENATE($F3717," ",$G3717),AllocFactorMatrix,(Y$4+1),FALSE)*$E3718</f>
        <v>-25.165371282129968</v>
      </c>
      <c r="Z3717" s="22">
        <f t="shared" ca="1" si="1811"/>
        <v>-2135.1501643931019</v>
      </c>
      <c r="AA3717" s="22">
        <f ca="1">VLOOKUP(CONCATENATE($F3717," ",$G3717),AllocFactorMatrix,(AA$4+1),FALSE)*$E3718</f>
        <v>-146.86268101636864</v>
      </c>
      <c r="AB3717" s="22">
        <f ca="1">VLOOKUP(CONCATENATE($F3717," ",$G3717),AllocFactorMatrix,(AB$4+1),FALSE)*$E3718</f>
        <v>-62108.537684189912</v>
      </c>
      <c r="AC3717" s="22">
        <f ca="1">VLOOKUP(CONCATENATE($F3717," ",$G3717),AllocFactorMatrix,(AC$4+1),FALSE)*$E3718</f>
        <v>-4910.9617419139104</v>
      </c>
    </row>
    <row r="3718" spans="4:29" collapsed="1">
      <c r="D3718" s="17" t="s">
        <v>288</v>
      </c>
      <c r="E3718" s="42">
        <v>-5731504</v>
      </c>
      <c r="F3718" s="42" t="s">
        <v>69</v>
      </c>
      <c r="G3718" s="17" t="str">
        <f>$G$15</f>
        <v>TOTAL</v>
      </c>
      <c r="H3718" s="21">
        <f t="shared" ca="1" si="1814"/>
        <v>-5731504.0000000047</v>
      </c>
      <c r="I3718" s="22">
        <f ca="1">VLOOKUP(CONCATENATE($F3718," ",$G3718),AllocFactorMatrix,(I$4+1),FALSE)*$E3718</f>
        <v>-3340937.3207505792</v>
      </c>
      <c r="J3718" s="22">
        <f ca="1">VLOOKUP(CONCATENATE($F3718," ",$G3718),AllocFactorMatrix,(J$4+1),FALSE)*$E3718</f>
        <v>-833736.05725134129</v>
      </c>
      <c r="K3718" s="22">
        <f ca="1">VLOOKUP(CONCATENATE($F3718," ",$G3718),AllocFactorMatrix,(K$4+1),FALSE)*$E3718</f>
        <v>-9439.2547379572807</v>
      </c>
      <c r="L3718" s="22">
        <f ca="1">VLOOKUP(CONCATENATE($F3718," ",$G3718),AllocFactorMatrix,(L$4+1),FALSE)*$E3718</f>
        <v>-527.48101314198061</v>
      </c>
      <c r="M3718" s="22">
        <f t="shared" ca="1" si="1810"/>
        <v>-843702.79300244059</v>
      </c>
      <c r="N3718" s="22">
        <f ca="1">VLOOKUP(CONCATENATE($F3718," ",$G3718),AllocFactorMatrix,(N$4+1),FALSE)*$E3718</f>
        <v>-221154.08599828772</v>
      </c>
      <c r="O3718" s="22">
        <f ca="1">VLOOKUP(CONCATENATE($F3718," ",$G3718),AllocFactorMatrix,(O$4+1),FALSE)*$E3718</f>
        <v>-59067.229150943356</v>
      </c>
      <c r="P3718" s="22">
        <f ca="1">VLOOKUP(CONCATENATE($F3718," ",$G3718),AllocFactorMatrix,(P$4+1),FALSE)*$E3718</f>
        <v>-9015.5271591594828</v>
      </c>
      <c r="Q3718" s="22">
        <f ca="1">VLOOKUP(CONCATENATE($F3718," ",$G3718),AllocFactorMatrix,(Q$4+1),FALSE)*$E3718</f>
        <v>0</v>
      </c>
      <c r="R3718" s="22">
        <f t="shared" ca="1" si="1821"/>
        <v>-289236.84230839054</v>
      </c>
      <c r="S3718" s="22">
        <f ca="1">VLOOKUP(CONCATENATE($F3718," ",$G3718),AllocFactorMatrix,(S$4+1),FALSE)*$E3718</f>
        <v>-9699.2073934968594</v>
      </c>
      <c r="T3718" s="22">
        <f ca="1">VLOOKUP(CONCATENATE($F3718," ",$G3718),AllocFactorMatrix,(T$4+1),FALSE)*$E3718</f>
        <v>-178207.25648579423</v>
      </c>
      <c r="U3718" s="22">
        <f ca="1">VLOOKUP(CONCATENATE($F3718," ",$G3718),AllocFactorMatrix,(U$4+1),FALSE)*$E3718</f>
        <v>-819600.6308051619</v>
      </c>
      <c r="V3718" s="22">
        <f ca="1">VLOOKUP(CONCATENATE($F3718," ",$G3718),AllocFactorMatrix,(V$4+1),FALSE)*$E3718</f>
        <v>-103343.78399756993</v>
      </c>
      <c r="W3718" s="22">
        <f t="shared" ca="1" si="1822"/>
        <v>-1110850.8786820229</v>
      </c>
      <c r="X3718" s="22">
        <f ca="1">VLOOKUP(CONCATENATE($F3718," ",$G3718),AllocFactorMatrix,(X$4+1),FALSE)*$E3718</f>
        <v>-62318.885839172734</v>
      </c>
      <c r="Y3718" s="22">
        <f ca="1">VLOOKUP(CONCATENATE($F3718," ",$G3718),AllocFactorMatrix,(Y$4+1),FALSE)*$E3718</f>
        <v>-1129.9455972017113</v>
      </c>
      <c r="Z3718" s="22">
        <f t="shared" ca="1" si="1811"/>
        <v>-63448.831436374443</v>
      </c>
      <c r="AA3718" s="22">
        <f ca="1">VLOOKUP(CONCATENATE($F3718," ",$G3718),AllocFactorMatrix,(AA$4+1),FALSE)*$E3718</f>
        <v>-1092.1673873349757</v>
      </c>
      <c r="AB3718" s="22">
        <f ca="1">VLOOKUP(CONCATENATE($F3718," ",$G3718),AllocFactorMatrix,(AB$4+1),FALSE)*$E3718</f>
        <v>-74424.018419623913</v>
      </c>
      <c r="AC3718" s="22">
        <f ca="1">VLOOKUP(CONCATENATE($F3718," ",$G3718),AllocFactorMatrix,(AC$4+1),FALSE)*$E3718</f>
        <v>-7811.1480132360903</v>
      </c>
    </row>
    <row r="3719" spans="4:29" hidden="1" outlineLevel="1">
      <c r="F3719" s="42" t="str">
        <f>F3726</f>
        <v>LABOR_M</v>
      </c>
      <c r="G3719" s="17" t="str">
        <f>$G$8</f>
        <v>PRODUCTION</v>
      </c>
      <c r="H3719" s="21">
        <f t="shared" ca="1" si="1814"/>
        <v>0</v>
      </c>
      <c r="I3719" s="22">
        <f ca="1">VLOOKUP(CONCATENATE($F3719," ",$G3719),AllocFactorMatrix,(I$4+1),FALSE)*$E3726</f>
        <v>0</v>
      </c>
      <c r="J3719" s="22">
        <f ca="1">VLOOKUP(CONCATENATE($F3719," ",$G3719),AllocFactorMatrix,(J$4+1),FALSE)*$E3726</f>
        <v>0</v>
      </c>
      <c r="K3719" s="22">
        <f ca="1">VLOOKUP(CONCATENATE($F3719," ",$G3719),AllocFactorMatrix,(K$4+1),FALSE)*$E3726</f>
        <v>0</v>
      </c>
      <c r="L3719" s="22">
        <f ca="1">VLOOKUP(CONCATENATE($F3719," ",$G3719),AllocFactorMatrix,(L$4+1),FALSE)*$E3726</f>
        <v>0</v>
      </c>
      <c r="M3719" s="22">
        <f t="shared" ref="M3719:M3726" ca="1" si="1823">SUBTOTAL(9,J3719:L3719)</f>
        <v>0</v>
      </c>
      <c r="N3719" s="22">
        <f ca="1">VLOOKUP(CONCATENATE($F3719," ",$G3719),AllocFactorMatrix,(N$4+1),FALSE)*$E3726</f>
        <v>0</v>
      </c>
      <c r="O3719" s="22">
        <f ca="1">VLOOKUP(CONCATENATE($F3719," ",$G3719),AllocFactorMatrix,(O$4+1),FALSE)*$E3726</f>
        <v>0</v>
      </c>
      <c r="P3719" s="22">
        <f ca="1">VLOOKUP(CONCATENATE($F3719," ",$G3719),AllocFactorMatrix,(P$4+1),FALSE)*$E3726</f>
        <v>0</v>
      </c>
      <c r="Q3719" s="22">
        <f ca="1">VLOOKUP(CONCATENATE($F3719," ",$G3719),AllocFactorMatrix,(Q$4+1),FALSE)*$E3726</f>
        <v>0</v>
      </c>
      <c r="R3719" s="22">
        <f ca="1">SUBTOTAL(9,N3719:Q3719)</f>
        <v>0</v>
      </c>
      <c r="S3719" s="22">
        <f ca="1">VLOOKUP(CONCATENATE($F3719," ",$G3719),AllocFactorMatrix,(S$4+1),FALSE)*$E3726</f>
        <v>0</v>
      </c>
      <c r="T3719" s="22">
        <f ca="1">VLOOKUP(CONCATENATE($F3719," ",$G3719),AllocFactorMatrix,(T$4+1),FALSE)*$E3726</f>
        <v>0</v>
      </c>
      <c r="U3719" s="22">
        <f ca="1">VLOOKUP(CONCATENATE($F3719," ",$G3719),AllocFactorMatrix,(U$4+1),FALSE)*$E3726</f>
        <v>0</v>
      </c>
      <c r="V3719" s="22">
        <f ca="1">VLOOKUP(CONCATENATE($F3719," ",$G3719),AllocFactorMatrix,(V$4+1),FALSE)*$E3726</f>
        <v>0</v>
      </c>
      <c r="W3719" s="22">
        <f ca="1">SUBTOTAL(9,S3719:V3719)</f>
        <v>0</v>
      </c>
      <c r="X3719" s="22">
        <f ca="1">VLOOKUP(CONCATENATE($F3719," ",$G3719),AllocFactorMatrix,(X$4+1),FALSE)*$E3726</f>
        <v>0</v>
      </c>
      <c r="Y3719" s="22">
        <f ca="1">VLOOKUP(CONCATENATE($F3719," ",$G3719),AllocFactorMatrix,(Y$4+1),FALSE)*$E3726</f>
        <v>0</v>
      </c>
      <c r="Z3719" s="22">
        <f t="shared" ref="Z3719:Z3726" ca="1" si="1824">SUBTOTAL(9,X3719:Y3719)</f>
        <v>0</v>
      </c>
      <c r="AA3719" s="22">
        <f ca="1">VLOOKUP(CONCATENATE($F3719," ",$G3719),AllocFactorMatrix,(AA$4+1),FALSE)*$E3726</f>
        <v>0</v>
      </c>
      <c r="AB3719" s="22">
        <f ca="1">VLOOKUP(CONCATENATE($F3719," ",$G3719),AllocFactorMatrix,(AB$4+1),FALSE)*$E3726</f>
        <v>0</v>
      </c>
      <c r="AC3719" s="22">
        <f ca="1">VLOOKUP(CONCATENATE($F3719," ",$G3719),AllocFactorMatrix,(AC$4+1),FALSE)*$E3726</f>
        <v>0</v>
      </c>
    </row>
    <row r="3720" spans="4:29" hidden="1" outlineLevel="1">
      <c r="F3720" s="42" t="str">
        <f>F3726</f>
        <v>LABOR_M</v>
      </c>
      <c r="G3720" s="17" t="str">
        <f>$G$9</f>
        <v>BULKTRAN</v>
      </c>
      <c r="H3720" s="21">
        <f t="shared" ca="1" si="1814"/>
        <v>0</v>
      </c>
      <c r="I3720" s="22">
        <f ca="1">VLOOKUP(CONCATENATE($F3720," ",$G3720),AllocFactorMatrix,(I$4+1),FALSE)*$E3726</f>
        <v>0</v>
      </c>
      <c r="J3720" s="22">
        <f ca="1">VLOOKUP(CONCATENATE($F3720," ",$G3720),AllocFactorMatrix,(J$4+1),FALSE)*$E3726</f>
        <v>0</v>
      </c>
      <c r="K3720" s="22">
        <f ca="1">VLOOKUP(CONCATENATE($F3720," ",$G3720),AllocFactorMatrix,(K$4+1),FALSE)*$E3726</f>
        <v>0</v>
      </c>
      <c r="L3720" s="22">
        <f ca="1">VLOOKUP(CONCATENATE($F3720," ",$G3720),AllocFactorMatrix,(L$4+1),FALSE)*$E3726</f>
        <v>0</v>
      </c>
      <c r="M3720" s="22">
        <f t="shared" ca="1" si="1823"/>
        <v>0</v>
      </c>
      <c r="N3720" s="22">
        <f ca="1">VLOOKUP(CONCATENATE($F3720," ",$G3720),AllocFactorMatrix,(N$4+1),FALSE)*$E3726</f>
        <v>0</v>
      </c>
      <c r="O3720" s="22">
        <f ca="1">VLOOKUP(CONCATENATE($F3720," ",$G3720),AllocFactorMatrix,(O$4+1),FALSE)*$E3726</f>
        <v>0</v>
      </c>
      <c r="P3720" s="22">
        <f ca="1">VLOOKUP(CONCATENATE($F3720," ",$G3720),AllocFactorMatrix,(P$4+1),FALSE)*$E3726</f>
        <v>0</v>
      </c>
      <c r="Q3720" s="22">
        <f ca="1">VLOOKUP(CONCATENATE($F3720," ",$G3720),AllocFactorMatrix,(Q$4+1),FALSE)*$E3726</f>
        <v>0</v>
      </c>
      <c r="R3720" s="22">
        <f t="shared" ref="R3720:R3726" ca="1" si="1825">SUBTOTAL(9,N3720:Q3720)</f>
        <v>0</v>
      </c>
      <c r="S3720" s="22">
        <f ca="1">VLOOKUP(CONCATENATE($F3720," ",$G3720),AllocFactorMatrix,(S$4+1),FALSE)*$E3726</f>
        <v>0</v>
      </c>
      <c r="T3720" s="22">
        <f ca="1">VLOOKUP(CONCATENATE($F3720," ",$G3720),AllocFactorMatrix,(T$4+1),FALSE)*$E3726</f>
        <v>0</v>
      </c>
      <c r="U3720" s="22">
        <f ca="1">VLOOKUP(CONCATENATE($F3720," ",$G3720),AllocFactorMatrix,(U$4+1),FALSE)*$E3726</f>
        <v>0</v>
      </c>
      <c r="V3720" s="22">
        <f ca="1">VLOOKUP(CONCATENATE($F3720," ",$G3720),AllocFactorMatrix,(V$4+1),FALSE)*$E3726</f>
        <v>0</v>
      </c>
      <c r="W3720" s="22">
        <f t="shared" ref="W3720:W3726" ca="1" si="1826">SUBTOTAL(9,S3720:V3720)</f>
        <v>0</v>
      </c>
      <c r="X3720" s="22">
        <f ca="1">VLOOKUP(CONCATENATE($F3720," ",$G3720),AllocFactorMatrix,(X$4+1),FALSE)*$E3726</f>
        <v>0</v>
      </c>
      <c r="Y3720" s="22">
        <f ca="1">VLOOKUP(CONCATENATE($F3720," ",$G3720),AllocFactorMatrix,(Y$4+1),FALSE)*$E3726</f>
        <v>0</v>
      </c>
      <c r="Z3720" s="22">
        <f t="shared" ca="1" si="1824"/>
        <v>0</v>
      </c>
      <c r="AA3720" s="22">
        <f ca="1">VLOOKUP(CONCATENATE($F3720," ",$G3720),AllocFactorMatrix,(AA$4+1),FALSE)*$E3726</f>
        <v>0</v>
      </c>
      <c r="AB3720" s="22">
        <f ca="1">VLOOKUP(CONCATENATE($F3720," ",$G3720),AllocFactorMatrix,(AB$4+1),FALSE)*$E3726</f>
        <v>0</v>
      </c>
      <c r="AC3720" s="22">
        <f ca="1">VLOOKUP(CONCATENATE($F3720," ",$G3720),AllocFactorMatrix,(AC$4+1),FALSE)*$E3726</f>
        <v>0</v>
      </c>
    </row>
    <row r="3721" spans="4:29" hidden="1" outlineLevel="1">
      <c r="F3721" s="42" t="str">
        <f>F3726</f>
        <v>LABOR_M</v>
      </c>
      <c r="G3721" s="17" t="str">
        <f>$G$10</f>
        <v>SUBTRAN</v>
      </c>
      <c r="H3721" s="21">
        <f t="shared" ca="1" si="1814"/>
        <v>0</v>
      </c>
      <c r="I3721" s="22">
        <f ca="1">VLOOKUP(CONCATENATE($F3721," ",$G3721),AllocFactorMatrix,(I$4+1),FALSE)*$E3726</f>
        <v>0</v>
      </c>
      <c r="J3721" s="22">
        <f ca="1">VLOOKUP(CONCATENATE($F3721," ",$G3721),AllocFactorMatrix,(J$4+1),FALSE)*$E3726</f>
        <v>0</v>
      </c>
      <c r="K3721" s="22">
        <f ca="1">VLOOKUP(CONCATENATE($F3721," ",$G3721),AllocFactorMatrix,(K$4+1),FALSE)*$E3726</f>
        <v>0</v>
      </c>
      <c r="L3721" s="22">
        <f ca="1">VLOOKUP(CONCATENATE($F3721," ",$G3721),AllocFactorMatrix,(L$4+1),FALSE)*$E3726</f>
        <v>0</v>
      </c>
      <c r="M3721" s="22">
        <f t="shared" ca="1" si="1823"/>
        <v>0</v>
      </c>
      <c r="N3721" s="22">
        <f ca="1">VLOOKUP(CONCATENATE($F3721," ",$G3721),AllocFactorMatrix,(N$4+1),FALSE)*$E3726</f>
        <v>0</v>
      </c>
      <c r="O3721" s="22">
        <f ca="1">VLOOKUP(CONCATENATE($F3721," ",$G3721),AllocFactorMatrix,(O$4+1),FALSE)*$E3726</f>
        <v>0</v>
      </c>
      <c r="P3721" s="22">
        <f ca="1">VLOOKUP(CONCATENATE($F3721," ",$G3721),AllocFactorMatrix,(P$4+1),FALSE)*$E3726</f>
        <v>0</v>
      </c>
      <c r="Q3721" s="22">
        <f ca="1">VLOOKUP(CONCATENATE($F3721," ",$G3721),AllocFactorMatrix,(Q$4+1),FALSE)*$E3726</f>
        <v>0</v>
      </c>
      <c r="R3721" s="22">
        <f t="shared" ca="1" si="1825"/>
        <v>0</v>
      </c>
      <c r="S3721" s="22">
        <f ca="1">VLOOKUP(CONCATENATE($F3721," ",$G3721),AllocFactorMatrix,(S$4+1),FALSE)*$E3726</f>
        <v>0</v>
      </c>
      <c r="T3721" s="22">
        <f ca="1">VLOOKUP(CONCATENATE($F3721," ",$G3721),AllocFactorMatrix,(T$4+1),FALSE)*$E3726</f>
        <v>0</v>
      </c>
      <c r="U3721" s="22">
        <f ca="1">VLOOKUP(CONCATENATE($F3721," ",$G3721),AllocFactorMatrix,(U$4+1),FALSE)*$E3726</f>
        <v>0</v>
      </c>
      <c r="V3721" s="22">
        <f ca="1">VLOOKUP(CONCATENATE($F3721," ",$G3721),AllocFactorMatrix,(V$4+1),FALSE)*$E3726</f>
        <v>0</v>
      </c>
      <c r="W3721" s="22">
        <f t="shared" ca="1" si="1826"/>
        <v>0</v>
      </c>
      <c r="X3721" s="22">
        <f ca="1">VLOOKUP(CONCATENATE($F3721," ",$G3721),AllocFactorMatrix,(X$4+1),FALSE)*$E3726</f>
        <v>0</v>
      </c>
      <c r="Y3721" s="22">
        <f ca="1">VLOOKUP(CONCATENATE($F3721," ",$G3721),AllocFactorMatrix,(Y$4+1),FALSE)*$E3726</f>
        <v>0</v>
      </c>
      <c r="Z3721" s="22">
        <f t="shared" ca="1" si="1824"/>
        <v>0</v>
      </c>
      <c r="AA3721" s="22">
        <f ca="1">VLOOKUP(CONCATENATE($F3721," ",$G3721),AllocFactorMatrix,(AA$4+1),FALSE)*$E3726</f>
        <v>0</v>
      </c>
      <c r="AB3721" s="22">
        <f ca="1">VLOOKUP(CONCATENATE($F3721," ",$G3721),AllocFactorMatrix,(AB$4+1),FALSE)*$E3726</f>
        <v>0</v>
      </c>
      <c r="AC3721" s="22">
        <f ca="1">VLOOKUP(CONCATENATE($F3721," ",$G3721),AllocFactorMatrix,(AC$4+1),FALSE)*$E3726</f>
        <v>0</v>
      </c>
    </row>
    <row r="3722" spans="4:29" hidden="1" outlineLevel="1">
      <c r="F3722" s="42" t="str">
        <f>F3726</f>
        <v>LABOR_M</v>
      </c>
      <c r="G3722" s="17" t="str">
        <f>$G$11</f>
        <v>DISTPRI</v>
      </c>
      <c r="H3722" s="21">
        <f t="shared" ca="1" si="1814"/>
        <v>0</v>
      </c>
      <c r="I3722" s="22">
        <f ca="1">VLOOKUP(CONCATENATE($F3722," ",$G3722),AllocFactorMatrix,(I$4+1),FALSE)*$E3726</f>
        <v>0</v>
      </c>
      <c r="J3722" s="22">
        <f ca="1">VLOOKUP(CONCATENATE($F3722," ",$G3722),AllocFactorMatrix,(J$4+1),FALSE)*$E3726</f>
        <v>0</v>
      </c>
      <c r="K3722" s="22">
        <f ca="1">VLOOKUP(CONCATENATE($F3722," ",$G3722),AllocFactorMatrix,(K$4+1),FALSE)*$E3726</f>
        <v>0</v>
      </c>
      <c r="L3722" s="22">
        <f ca="1">VLOOKUP(CONCATENATE($F3722," ",$G3722),AllocFactorMatrix,(L$4+1),FALSE)*$E3726</f>
        <v>0</v>
      </c>
      <c r="M3722" s="22">
        <f t="shared" ca="1" si="1823"/>
        <v>0</v>
      </c>
      <c r="N3722" s="22">
        <f ca="1">VLOOKUP(CONCATENATE($F3722," ",$G3722),AllocFactorMatrix,(N$4+1),FALSE)*$E3726</f>
        <v>0</v>
      </c>
      <c r="O3722" s="22">
        <f ca="1">VLOOKUP(CONCATENATE($F3722," ",$G3722),AllocFactorMatrix,(O$4+1),FALSE)*$E3726</f>
        <v>0</v>
      </c>
      <c r="P3722" s="22">
        <f ca="1">VLOOKUP(CONCATENATE($F3722," ",$G3722),AllocFactorMatrix,(P$4+1),FALSE)*$E3726</f>
        <v>0</v>
      </c>
      <c r="Q3722" s="22">
        <f ca="1">VLOOKUP(CONCATENATE($F3722," ",$G3722),AllocFactorMatrix,(Q$4+1),FALSE)*$E3726</f>
        <v>0</v>
      </c>
      <c r="R3722" s="22">
        <f t="shared" ca="1" si="1825"/>
        <v>0</v>
      </c>
      <c r="S3722" s="22">
        <f ca="1">VLOOKUP(CONCATENATE($F3722," ",$G3722),AllocFactorMatrix,(S$4+1),FALSE)*$E3726</f>
        <v>0</v>
      </c>
      <c r="T3722" s="22">
        <f ca="1">VLOOKUP(CONCATENATE($F3722," ",$G3722),AllocFactorMatrix,(T$4+1),FALSE)*$E3726</f>
        <v>0</v>
      </c>
      <c r="U3722" s="22">
        <f ca="1">VLOOKUP(CONCATENATE($F3722," ",$G3722),AllocFactorMatrix,(U$4+1),FALSE)*$E3726</f>
        <v>0</v>
      </c>
      <c r="V3722" s="22">
        <f ca="1">VLOOKUP(CONCATENATE($F3722," ",$G3722),AllocFactorMatrix,(V$4+1),FALSE)*$E3726</f>
        <v>0</v>
      </c>
      <c r="W3722" s="22">
        <f t="shared" ca="1" si="1826"/>
        <v>0</v>
      </c>
      <c r="X3722" s="22">
        <f ca="1">VLOOKUP(CONCATENATE($F3722," ",$G3722),AllocFactorMatrix,(X$4+1),FALSE)*$E3726</f>
        <v>0</v>
      </c>
      <c r="Y3722" s="22">
        <f ca="1">VLOOKUP(CONCATENATE($F3722," ",$G3722),AllocFactorMatrix,(Y$4+1),FALSE)*$E3726</f>
        <v>0</v>
      </c>
      <c r="Z3722" s="22">
        <f t="shared" ca="1" si="1824"/>
        <v>0</v>
      </c>
      <c r="AA3722" s="22">
        <f ca="1">VLOOKUP(CONCATENATE($F3722," ",$G3722),AllocFactorMatrix,(AA$4+1),FALSE)*$E3726</f>
        <v>0</v>
      </c>
      <c r="AB3722" s="22">
        <f ca="1">VLOOKUP(CONCATENATE($F3722," ",$G3722),AllocFactorMatrix,(AB$4+1),FALSE)*$E3726</f>
        <v>0</v>
      </c>
      <c r="AC3722" s="22">
        <f ca="1">VLOOKUP(CONCATENATE($F3722," ",$G3722),AllocFactorMatrix,(AC$4+1),FALSE)*$E3726</f>
        <v>0</v>
      </c>
    </row>
    <row r="3723" spans="4:29" hidden="1" outlineLevel="1">
      <c r="F3723" s="42" t="str">
        <f>F3726</f>
        <v>LABOR_M</v>
      </c>
      <c r="G3723" s="17" t="str">
        <f>$G$12</f>
        <v>DISTSEC</v>
      </c>
      <c r="H3723" s="21">
        <f t="shared" ca="1" si="1814"/>
        <v>0</v>
      </c>
      <c r="I3723" s="22">
        <f ca="1">VLOOKUP(CONCATENATE($F3723," ",$G3723),AllocFactorMatrix,(I$4+1),FALSE)*$E3726</f>
        <v>0</v>
      </c>
      <c r="J3723" s="22">
        <f ca="1">VLOOKUP(CONCATENATE($F3723," ",$G3723),AllocFactorMatrix,(J$4+1),FALSE)*$E3726</f>
        <v>0</v>
      </c>
      <c r="K3723" s="22">
        <f ca="1">VLOOKUP(CONCATENATE($F3723," ",$G3723),AllocFactorMatrix,(K$4+1),FALSE)*$E3726</f>
        <v>0</v>
      </c>
      <c r="L3723" s="22">
        <f ca="1">VLOOKUP(CONCATENATE($F3723," ",$G3723),AllocFactorMatrix,(L$4+1),FALSE)*$E3726</f>
        <v>0</v>
      </c>
      <c r="M3723" s="22">
        <f t="shared" ca="1" si="1823"/>
        <v>0</v>
      </c>
      <c r="N3723" s="22">
        <f ca="1">VLOOKUP(CONCATENATE($F3723," ",$G3723),AllocFactorMatrix,(N$4+1),FALSE)*$E3726</f>
        <v>0</v>
      </c>
      <c r="O3723" s="22">
        <f ca="1">VLOOKUP(CONCATENATE($F3723," ",$G3723),AllocFactorMatrix,(O$4+1),FALSE)*$E3726</f>
        <v>0</v>
      </c>
      <c r="P3723" s="22">
        <f ca="1">VLOOKUP(CONCATENATE($F3723," ",$G3723),AllocFactorMatrix,(P$4+1),FALSE)*$E3726</f>
        <v>0</v>
      </c>
      <c r="Q3723" s="22">
        <f ca="1">VLOOKUP(CONCATENATE($F3723," ",$G3723),AllocFactorMatrix,(Q$4+1),FALSE)*$E3726</f>
        <v>0</v>
      </c>
      <c r="R3723" s="22">
        <f t="shared" ca="1" si="1825"/>
        <v>0</v>
      </c>
      <c r="S3723" s="22">
        <f ca="1">VLOOKUP(CONCATENATE($F3723," ",$G3723),AllocFactorMatrix,(S$4+1),FALSE)*$E3726</f>
        <v>0</v>
      </c>
      <c r="T3723" s="22">
        <f ca="1">VLOOKUP(CONCATENATE($F3723," ",$G3723),AllocFactorMatrix,(T$4+1),FALSE)*$E3726</f>
        <v>0</v>
      </c>
      <c r="U3723" s="22">
        <f ca="1">VLOOKUP(CONCATENATE($F3723," ",$G3723),AllocFactorMatrix,(U$4+1),FALSE)*$E3726</f>
        <v>0</v>
      </c>
      <c r="V3723" s="22">
        <f ca="1">VLOOKUP(CONCATENATE($F3723," ",$G3723),AllocFactorMatrix,(V$4+1),FALSE)*$E3726</f>
        <v>0</v>
      </c>
      <c r="W3723" s="22">
        <f t="shared" ca="1" si="1826"/>
        <v>0</v>
      </c>
      <c r="X3723" s="22">
        <f ca="1">VLOOKUP(CONCATENATE($F3723," ",$G3723),AllocFactorMatrix,(X$4+1),FALSE)*$E3726</f>
        <v>0</v>
      </c>
      <c r="Y3723" s="22">
        <f ca="1">VLOOKUP(CONCATENATE($F3723," ",$G3723),AllocFactorMatrix,(Y$4+1),FALSE)*$E3726</f>
        <v>0</v>
      </c>
      <c r="Z3723" s="22">
        <f t="shared" ca="1" si="1824"/>
        <v>0</v>
      </c>
      <c r="AA3723" s="22">
        <f ca="1">VLOOKUP(CONCATENATE($F3723," ",$G3723),AllocFactorMatrix,(AA$4+1),FALSE)*$E3726</f>
        <v>0</v>
      </c>
      <c r="AB3723" s="22">
        <f ca="1">VLOOKUP(CONCATENATE($F3723," ",$G3723),AllocFactorMatrix,(AB$4+1),FALSE)*$E3726</f>
        <v>0</v>
      </c>
      <c r="AC3723" s="22">
        <f ca="1">VLOOKUP(CONCATENATE($F3723," ",$G3723),AllocFactorMatrix,(AC$4+1),FALSE)*$E3726</f>
        <v>0</v>
      </c>
    </row>
    <row r="3724" spans="4:29" hidden="1" outlineLevel="1">
      <c r="F3724" s="42" t="str">
        <f>F3726</f>
        <v>LABOR_M</v>
      </c>
      <c r="G3724" s="17" t="str">
        <f>$G$13</f>
        <v>ENERGY</v>
      </c>
      <c r="H3724" s="21">
        <f t="shared" ca="1" si="1814"/>
        <v>0</v>
      </c>
      <c r="I3724" s="22">
        <f ca="1">VLOOKUP(CONCATENATE($F3724," ",$G3724),AllocFactorMatrix,(I$4+1),FALSE)*$E3726</f>
        <v>0</v>
      </c>
      <c r="J3724" s="22">
        <f ca="1">VLOOKUP(CONCATENATE($F3724," ",$G3724),AllocFactorMatrix,(J$4+1),FALSE)*$E3726</f>
        <v>0</v>
      </c>
      <c r="K3724" s="22">
        <f ca="1">VLOOKUP(CONCATENATE($F3724," ",$G3724),AllocFactorMatrix,(K$4+1),FALSE)*$E3726</f>
        <v>0</v>
      </c>
      <c r="L3724" s="22">
        <f ca="1">VLOOKUP(CONCATENATE($F3724," ",$G3724),AllocFactorMatrix,(L$4+1),FALSE)*$E3726</f>
        <v>0</v>
      </c>
      <c r="M3724" s="22">
        <f t="shared" ca="1" si="1823"/>
        <v>0</v>
      </c>
      <c r="N3724" s="22">
        <f ca="1">VLOOKUP(CONCATENATE($F3724," ",$G3724),AllocFactorMatrix,(N$4+1),FALSE)*$E3726</f>
        <v>0</v>
      </c>
      <c r="O3724" s="22">
        <f ca="1">VLOOKUP(CONCATENATE($F3724," ",$G3724),AllocFactorMatrix,(O$4+1),FALSE)*$E3726</f>
        <v>0</v>
      </c>
      <c r="P3724" s="22">
        <f ca="1">VLOOKUP(CONCATENATE($F3724," ",$G3724),AllocFactorMatrix,(P$4+1),FALSE)*$E3726</f>
        <v>0</v>
      </c>
      <c r="Q3724" s="22">
        <f ca="1">VLOOKUP(CONCATENATE($F3724," ",$G3724),AllocFactorMatrix,(Q$4+1),FALSE)*$E3726</f>
        <v>0</v>
      </c>
      <c r="R3724" s="22">
        <f t="shared" ca="1" si="1825"/>
        <v>0</v>
      </c>
      <c r="S3724" s="22">
        <f ca="1">VLOOKUP(CONCATENATE($F3724," ",$G3724),AllocFactorMatrix,(S$4+1),FALSE)*$E3726</f>
        <v>0</v>
      </c>
      <c r="T3724" s="22">
        <f ca="1">VLOOKUP(CONCATENATE($F3724," ",$G3724),AllocFactorMatrix,(T$4+1),FALSE)*$E3726</f>
        <v>0</v>
      </c>
      <c r="U3724" s="22">
        <f ca="1">VLOOKUP(CONCATENATE($F3724," ",$G3724),AllocFactorMatrix,(U$4+1),FALSE)*$E3726</f>
        <v>0</v>
      </c>
      <c r="V3724" s="22">
        <f ca="1">VLOOKUP(CONCATENATE($F3724," ",$G3724),AllocFactorMatrix,(V$4+1),FALSE)*$E3726</f>
        <v>0</v>
      </c>
      <c r="W3724" s="22">
        <f t="shared" ca="1" si="1826"/>
        <v>0</v>
      </c>
      <c r="X3724" s="22">
        <f ca="1">VLOOKUP(CONCATENATE($F3724," ",$G3724),AllocFactorMatrix,(X$4+1),FALSE)*$E3726</f>
        <v>0</v>
      </c>
      <c r="Y3724" s="22">
        <f ca="1">VLOOKUP(CONCATENATE($F3724," ",$G3724),AllocFactorMatrix,(Y$4+1),FALSE)*$E3726</f>
        <v>0</v>
      </c>
      <c r="Z3724" s="22">
        <f t="shared" ca="1" si="1824"/>
        <v>0</v>
      </c>
      <c r="AA3724" s="22">
        <f ca="1">VLOOKUP(CONCATENATE($F3724," ",$G3724),AllocFactorMatrix,(AA$4+1),FALSE)*$E3726</f>
        <v>0</v>
      </c>
      <c r="AB3724" s="22">
        <f ca="1">VLOOKUP(CONCATENATE($F3724," ",$G3724),AllocFactorMatrix,(AB$4+1),FALSE)*$E3726</f>
        <v>0</v>
      </c>
      <c r="AC3724" s="22">
        <f ca="1">VLOOKUP(CONCATENATE($F3724," ",$G3724),AllocFactorMatrix,(AC$4+1),FALSE)*$E3726</f>
        <v>0</v>
      </c>
    </row>
    <row r="3725" spans="4:29" hidden="1" outlineLevel="1">
      <c r="F3725" s="42" t="str">
        <f>F3726</f>
        <v>LABOR_M</v>
      </c>
      <c r="G3725" s="17" t="str">
        <f>$G$14</f>
        <v>CUSTOMER</v>
      </c>
      <c r="H3725" s="21">
        <f t="shared" ca="1" si="1814"/>
        <v>0</v>
      </c>
      <c r="I3725" s="22">
        <f ca="1">VLOOKUP(CONCATENATE($F3725," ",$G3725),AllocFactorMatrix,(I$4+1),FALSE)*$E3726</f>
        <v>0</v>
      </c>
      <c r="J3725" s="22">
        <f ca="1">VLOOKUP(CONCATENATE($F3725," ",$G3725),AllocFactorMatrix,(J$4+1),FALSE)*$E3726</f>
        <v>0</v>
      </c>
      <c r="K3725" s="22">
        <f ca="1">VLOOKUP(CONCATENATE($F3725," ",$G3725),AllocFactorMatrix,(K$4+1),FALSE)*$E3726</f>
        <v>0</v>
      </c>
      <c r="L3725" s="22">
        <f ca="1">VLOOKUP(CONCATENATE($F3725," ",$G3725),AllocFactorMatrix,(L$4+1),FALSE)*$E3726</f>
        <v>0</v>
      </c>
      <c r="M3725" s="22">
        <f t="shared" ca="1" si="1823"/>
        <v>0</v>
      </c>
      <c r="N3725" s="22">
        <f ca="1">VLOOKUP(CONCATENATE($F3725," ",$G3725),AllocFactorMatrix,(N$4+1),FALSE)*$E3726</f>
        <v>0</v>
      </c>
      <c r="O3725" s="22">
        <f ca="1">VLOOKUP(CONCATENATE($F3725," ",$G3725),AllocFactorMatrix,(O$4+1),FALSE)*$E3726</f>
        <v>0</v>
      </c>
      <c r="P3725" s="22">
        <f ca="1">VLOOKUP(CONCATENATE($F3725," ",$G3725),AllocFactorMatrix,(P$4+1),FALSE)*$E3726</f>
        <v>0</v>
      </c>
      <c r="Q3725" s="22">
        <f ca="1">VLOOKUP(CONCATENATE($F3725," ",$G3725),AllocFactorMatrix,(Q$4+1),FALSE)*$E3726</f>
        <v>0</v>
      </c>
      <c r="R3725" s="22">
        <f t="shared" ca="1" si="1825"/>
        <v>0</v>
      </c>
      <c r="S3725" s="22">
        <f ca="1">VLOOKUP(CONCATENATE($F3725," ",$G3725),AllocFactorMatrix,(S$4+1),FALSE)*$E3726</f>
        <v>0</v>
      </c>
      <c r="T3725" s="22">
        <f ca="1">VLOOKUP(CONCATENATE($F3725," ",$G3725),AllocFactorMatrix,(T$4+1),FALSE)*$E3726</f>
        <v>0</v>
      </c>
      <c r="U3725" s="22">
        <f ca="1">VLOOKUP(CONCATENATE($F3725," ",$G3725),AllocFactorMatrix,(U$4+1),FALSE)*$E3726</f>
        <v>0</v>
      </c>
      <c r="V3725" s="22">
        <f ca="1">VLOOKUP(CONCATENATE($F3725," ",$G3725),AllocFactorMatrix,(V$4+1),FALSE)*$E3726</f>
        <v>0</v>
      </c>
      <c r="W3725" s="22">
        <f t="shared" ca="1" si="1826"/>
        <v>0</v>
      </c>
      <c r="X3725" s="22">
        <f ca="1">VLOOKUP(CONCATENATE($F3725," ",$G3725),AllocFactorMatrix,(X$4+1),FALSE)*$E3726</f>
        <v>0</v>
      </c>
      <c r="Y3725" s="22">
        <f ca="1">VLOOKUP(CONCATENATE($F3725," ",$G3725),AllocFactorMatrix,(Y$4+1),FALSE)*$E3726</f>
        <v>0</v>
      </c>
      <c r="Z3725" s="22">
        <f t="shared" ca="1" si="1824"/>
        <v>0</v>
      </c>
      <c r="AA3725" s="22">
        <f ca="1">VLOOKUP(CONCATENATE($F3725," ",$G3725),AllocFactorMatrix,(AA$4+1),FALSE)*$E3726</f>
        <v>0</v>
      </c>
      <c r="AB3725" s="22">
        <f ca="1">VLOOKUP(CONCATENATE($F3725," ",$G3725),AllocFactorMatrix,(AB$4+1),FALSE)*$E3726</f>
        <v>0</v>
      </c>
      <c r="AC3725" s="22">
        <f ca="1">VLOOKUP(CONCATENATE($F3725," ",$G3725),AllocFactorMatrix,(AC$4+1),FALSE)*$E3726</f>
        <v>0</v>
      </c>
    </row>
    <row r="3726" spans="4:29" collapsed="1">
      <c r="D3726" s="17" t="s">
        <v>260</v>
      </c>
      <c r="E3726" s="42">
        <v>0</v>
      </c>
      <c r="F3726" s="42" t="s">
        <v>69</v>
      </c>
      <c r="G3726" s="17" t="str">
        <f>$G$15</f>
        <v>TOTAL</v>
      </c>
      <c r="H3726" s="21">
        <f t="shared" ca="1" si="1814"/>
        <v>0</v>
      </c>
      <c r="I3726" s="22">
        <f ca="1">VLOOKUP(CONCATENATE($F3726," ",$G3726),AllocFactorMatrix,(I$4+1),FALSE)*$E3726</f>
        <v>0</v>
      </c>
      <c r="J3726" s="22">
        <f ca="1">VLOOKUP(CONCATENATE($F3726," ",$G3726),AllocFactorMatrix,(J$4+1),FALSE)*$E3726</f>
        <v>0</v>
      </c>
      <c r="K3726" s="22">
        <f ca="1">VLOOKUP(CONCATENATE($F3726," ",$G3726),AllocFactorMatrix,(K$4+1),FALSE)*$E3726</f>
        <v>0</v>
      </c>
      <c r="L3726" s="22">
        <f ca="1">VLOOKUP(CONCATENATE($F3726," ",$G3726),AllocFactorMatrix,(L$4+1),FALSE)*$E3726</f>
        <v>0</v>
      </c>
      <c r="M3726" s="22">
        <f t="shared" ca="1" si="1823"/>
        <v>0</v>
      </c>
      <c r="N3726" s="22">
        <f ca="1">VLOOKUP(CONCATENATE($F3726," ",$G3726),AllocFactorMatrix,(N$4+1),FALSE)*$E3726</f>
        <v>0</v>
      </c>
      <c r="O3726" s="22">
        <f ca="1">VLOOKUP(CONCATENATE($F3726," ",$G3726),AllocFactorMatrix,(O$4+1),FALSE)*$E3726</f>
        <v>0</v>
      </c>
      <c r="P3726" s="22">
        <f ca="1">VLOOKUP(CONCATENATE($F3726," ",$G3726),AllocFactorMatrix,(P$4+1),FALSE)*$E3726</f>
        <v>0</v>
      </c>
      <c r="Q3726" s="22">
        <f ca="1">VLOOKUP(CONCATENATE($F3726," ",$G3726),AllocFactorMatrix,(Q$4+1),FALSE)*$E3726</f>
        <v>0</v>
      </c>
      <c r="R3726" s="22">
        <f t="shared" ca="1" si="1825"/>
        <v>0</v>
      </c>
      <c r="S3726" s="22">
        <f ca="1">VLOOKUP(CONCATENATE($F3726," ",$G3726),AllocFactorMatrix,(S$4+1),FALSE)*$E3726</f>
        <v>0</v>
      </c>
      <c r="T3726" s="22">
        <f ca="1">VLOOKUP(CONCATENATE($F3726," ",$G3726),AllocFactorMatrix,(T$4+1),FALSE)*$E3726</f>
        <v>0</v>
      </c>
      <c r="U3726" s="22">
        <f ca="1">VLOOKUP(CONCATENATE($F3726," ",$G3726),AllocFactorMatrix,(U$4+1),FALSE)*$E3726</f>
        <v>0</v>
      </c>
      <c r="V3726" s="22">
        <f ca="1">VLOOKUP(CONCATENATE($F3726," ",$G3726),AllocFactorMatrix,(V$4+1),FALSE)*$E3726</f>
        <v>0</v>
      </c>
      <c r="W3726" s="22">
        <f t="shared" ca="1" si="1826"/>
        <v>0</v>
      </c>
      <c r="X3726" s="22">
        <f ca="1">VLOOKUP(CONCATENATE($F3726," ",$G3726),AllocFactorMatrix,(X$4+1),FALSE)*$E3726</f>
        <v>0</v>
      </c>
      <c r="Y3726" s="22">
        <f ca="1">VLOOKUP(CONCATENATE($F3726," ",$G3726),AllocFactorMatrix,(Y$4+1),FALSE)*$E3726</f>
        <v>0</v>
      </c>
      <c r="Z3726" s="22">
        <f t="shared" ca="1" si="1824"/>
        <v>0</v>
      </c>
      <c r="AA3726" s="22">
        <f ca="1">VLOOKUP(CONCATENATE($F3726," ",$G3726),AllocFactorMatrix,(AA$4+1),FALSE)*$E3726</f>
        <v>0</v>
      </c>
      <c r="AB3726" s="22">
        <f ca="1">VLOOKUP(CONCATENATE($F3726," ",$G3726),AllocFactorMatrix,(AB$4+1),FALSE)*$E3726</f>
        <v>0</v>
      </c>
      <c r="AC3726" s="22">
        <f ca="1">VLOOKUP(CONCATENATE($F3726," ",$G3726),AllocFactorMatrix,(AC$4+1),FALSE)*$E3726</f>
        <v>0</v>
      </c>
    </row>
    <row r="3727" spans="4:29" hidden="1" outlineLevel="1">
      <c r="E3727" s="42">
        <v>0</v>
      </c>
      <c r="F3727" s="42" t="str">
        <f>F3734</f>
        <v>LABOR_M</v>
      </c>
      <c r="G3727" s="17" t="str">
        <f>$G$8</f>
        <v>PRODUCTION</v>
      </c>
      <c r="H3727" s="21">
        <f t="shared" ca="1" si="1814"/>
        <v>0</v>
      </c>
      <c r="I3727" s="22">
        <f ca="1">VLOOKUP(CONCATENATE($F3727," ",$G3727),AllocFactorMatrix,(I$4+1),FALSE)*$E3734</f>
        <v>0</v>
      </c>
      <c r="J3727" s="22">
        <f ca="1">VLOOKUP(CONCATENATE($F3727," ",$G3727),AllocFactorMatrix,(J$4+1),FALSE)*$E3734</f>
        <v>0</v>
      </c>
      <c r="K3727" s="22">
        <f ca="1">VLOOKUP(CONCATENATE($F3727," ",$G3727),AllocFactorMatrix,(K$4+1),FALSE)*$E3734</f>
        <v>0</v>
      </c>
      <c r="L3727" s="22">
        <f ca="1">VLOOKUP(CONCATENATE($F3727," ",$G3727),AllocFactorMatrix,(L$4+1),FALSE)*$E3734</f>
        <v>0</v>
      </c>
      <c r="M3727" s="22">
        <f t="shared" ca="1" si="1810"/>
        <v>0</v>
      </c>
      <c r="N3727" s="22">
        <f ca="1">VLOOKUP(CONCATENATE($F3727," ",$G3727),AllocFactorMatrix,(N$4+1),FALSE)*$E3734</f>
        <v>0</v>
      </c>
      <c r="O3727" s="22">
        <f ca="1">VLOOKUP(CONCATENATE($F3727," ",$G3727),AllocFactorMatrix,(O$4+1),FALSE)*$E3734</f>
        <v>0</v>
      </c>
      <c r="P3727" s="22">
        <f ca="1">VLOOKUP(CONCATENATE($F3727," ",$G3727),AllocFactorMatrix,(P$4+1),FALSE)*$E3734</f>
        <v>0</v>
      </c>
      <c r="Q3727" s="22">
        <f ca="1">VLOOKUP(CONCATENATE($F3727," ",$G3727),AllocFactorMatrix,(Q$4+1),FALSE)*$E3734</f>
        <v>0</v>
      </c>
      <c r="R3727" s="22">
        <f ca="1">SUBTOTAL(9,N3727:Q3727)</f>
        <v>0</v>
      </c>
      <c r="S3727" s="22">
        <f ca="1">VLOOKUP(CONCATENATE($F3727," ",$G3727),AllocFactorMatrix,(S$4+1),FALSE)*$E3734</f>
        <v>0</v>
      </c>
      <c r="T3727" s="22">
        <f ca="1">VLOOKUP(CONCATENATE($F3727," ",$G3727),AllocFactorMatrix,(T$4+1),FALSE)*$E3734</f>
        <v>0</v>
      </c>
      <c r="U3727" s="22">
        <f ca="1">VLOOKUP(CONCATENATE($F3727," ",$G3727),AllocFactorMatrix,(U$4+1),FALSE)*$E3734</f>
        <v>0</v>
      </c>
      <c r="V3727" s="22">
        <f ca="1">VLOOKUP(CONCATENATE($F3727," ",$G3727),AllocFactorMatrix,(V$4+1),FALSE)*$E3734</f>
        <v>0</v>
      </c>
      <c r="W3727" s="22">
        <f ca="1">SUBTOTAL(9,S3727:V3727)</f>
        <v>0</v>
      </c>
      <c r="X3727" s="22">
        <f ca="1">VLOOKUP(CONCATENATE($F3727," ",$G3727),AllocFactorMatrix,(X$4+1),FALSE)*$E3734</f>
        <v>0</v>
      </c>
      <c r="Y3727" s="22">
        <f ca="1">VLOOKUP(CONCATENATE($F3727," ",$G3727),AllocFactorMatrix,(Y$4+1),FALSE)*$E3734</f>
        <v>0</v>
      </c>
      <c r="Z3727" s="22">
        <f t="shared" ca="1" si="1811"/>
        <v>0</v>
      </c>
      <c r="AA3727" s="22">
        <f ca="1">VLOOKUP(CONCATENATE($F3727," ",$G3727),AllocFactorMatrix,(AA$4+1),FALSE)*$E3734</f>
        <v>0</v>
      </c>
      <c r="AB3727" s="22">
        <f ca="1">VLOOKUP(CONCATENATE($F3727," ",$G3727),AllocFactorMatrix,(AB$4+1),FALSE)*$E3734</f>
        <v>0</v>
      </c>
      <c r="AC3727" s="22">
        <f ca="1">VLOOKUP(CONCATENATE($F3727," ",$G3727),AllocFactorMatrix,(AC$4+1),FALSE)*$E3734</f>
        <v>0</v>
      </c>
    </row>
    <row r="3728" spans="4:29" hidden="1" outlineLevel="1">
      <c r="E3728" s="42">
        <v>0</v>
      </c>
      <c r="F3728" s="42" t="str">
        <f>F3734</f>
        <v>LABOR_M</v>
      </c>
      <c r="G3728" s="17" t="str">
        <f>$G$9</f>
        <v>BULKTRAN</v>
      </c>
      <c r="H3728" s="21">
        <f t="shared" ca="1" si="1814"/>
        <v>0</v>
      </c>
      <c r="I3728" s="22">
        <f ca="1">VLOOKUP(CONCATENATE($F3728," ",$G3728),AllocFactorMatrix,(I$4+1),FALSE)*$E3734</f>
        <v>0</v>
      </c>
      <c r="J3728" s="22">
        <f ca="1">VLOOKUP(CONCATENATE($F3728," ",$G3728),AllocFactorMatrix,(J$4+1),FALSE)*$E3734</f>
        <v>0</v>
      </c>
      <c r="K3728" s="22">
        <f ca="1">VLOOKUP(CONCATENATE($F3728," ",$G3728),AllocFactorMatrix,(K$4+1),FALSE)*$E3734</f>
        <v>0</v>
      </c>
      <c r="L3728" s="22">
        <f ca="1">VLOOKUP(CONCATENATE($F3728," ",$G3728),AllocFactorMatrix,(L$4+1),FALSE)*$E3734</f>
        <v>0</v>
      </c>
      <c r="M3728" s="22">
        <f t="shared" ca="1" si="1810"/>
        <v>0</v>
      </c>
      <c r="N3728" s="22">
        <f ca="1">VLOOKUP(CONCATENATE($F3728," ",$G3728),AllocFactorMatrix,(N$4+1),FALSE)*$E3734</f>
        <v>0</v>
      </c>
      <c r="O3728" s="22">
        <f ca="1">VLOOKUP(CONCATENATE($F3728," ",$G3728),AllocFactorMatrix,(O$4+1),FALSE)*$E3734</f>
        <v>0</v>
      </c>
      <c r="P3728" s="22">
        <f ca="1">VLOOKUP(CONCATENATE($F3728," ",$G3728),AllocFactorMatrix,(P$4+1),FALSE)*$E3734</f>
        <v>0</v>
      </c>
      <c r="Q3728" s="22">
        <f ca="1">VLOOKUP(CONCATENATE($F3728," ",$G3728),AllocFactorMatrix,(Q$4+1),FALSE)*$E3734</f>
        <v>0</v>
      </c>
      <c r="R3728" s="22">
        <f t="shared" ref="R3728:R3734" ca="1" si="1827">SUBTOTAL(9,N3728:Q3728)</f>
        <v>0</v>
      </c>
      <c r="S3728" s="22">
        <f ca="1">VLOOKUP(CONCATENATE($F3728," ",$G3728),AllocFactorMatrix,(S$4+1),FALSE)*$E3734</f>
        <v>0</v>
      </c>
      <c r="T3728" s="22">
        <f ca="1">VLOOKUP(CONCATENATE($F3728," ",$G3728),AllocFactorMatrix,(T$4+1),FALSE)*$E3734</f>
        <v>0</v>
      </c>
      <c r="U3728" s="22">
        <f ca="1">VLOOKUP(CONCATENATE($F3728," ",$G3728),AllocFactorMatrix,(U$4+1),FALSE)*$E3734</f>
        <v>0</v>
      </c>
      <c r="V3728" s="22">
        <f ca="1">VLOOKUP(CONCATENATE($F3728," ",$G3728),AllocFactorMatrix,(V$4+1),FALSE)*$E3734</f>
        <v>0</v>
      </c>
      <c r="W3728" s="22">
        <f t="shared" ref="W3728:W3734" ca="1" si="1828">SUBTOTAL(9,S3728:V3728)</f>
        <v>0</v>
      </c>
      <c r="X3728" s="22">
        <f ca="1">VLOOKUP(CONCATENATE($F3728," ",$G3728),AllocFactorMatrix,(X$4+1),FALSE)*$E3734</f>
        <v>0</v>
      </c>
      <c r="Y3728" s="22">
        <f ca="1">VLOOKUP(CONCATENATE($F3728," ",$G3728),AllocFactorMatrix,(Y$4+1),FALSE)*$E3734</f>
        <v>0</v>
      </c>
      <c r="Z3728" s="22">
        <f t="shared" ca="1" si="1811"/>
        <v>0</v>
      </c>
      <c r="AA3728" s="22">
        <f ca="1">VLOOKUP(CONCATENATE($F3728," ",$G3728),AllocFactorMatrix,(AA$4+1),FALSE)*$E3734</f>
        <v>0</v>
      </c>
      <c r="AB3728" s="22">
        <f ca="1">VLOOKUP(CONCATENATE($F3728," ",$G3728),AllocFactorMatrix,(AB$4+1),FALSE)*$E3734</f>
        <v>0</v>
      </c>
      <c r="AC3728" s="22">
        <f ca="1">VLOOKUP(CONCATENATE($F3728," ",$G3728),AllocFactorMatrix,(AC$4+1),FALSE)*$E3734</f>
        <v>0</v>
      </c>
    </row>
    <row r="3729" spans="4:29" hidden="1" outlineLevel="1">
      <c r="E3729" s="42">
        <v>0</v>
      </c>
      <c r="F3729" s="42" t="str">
        <f>F3734</f>
        <v>LABOR_M</v>
      </c>
      <c r="G3729" s="17" t="str">
        <f>$G$10</f>
        <v>SUBTRAN</v>
      </c>
      <c r="H3729" s="21">
        <f t="shared" ca="1" si="1814"/>
        <v>0</v>
      </c>
      <c r="I3729" s="22">
        <f ca="1">VLOOKUP(CONCATENATE($F3729," ",$G3729),AllocFactorMatrix,(I$4+1),FALSE)*$E3734</f>
        <v>0</v>
      </c>
      <c r="J3729" s="22">
        <f ca="1">VLOOKUP(CONCATENATE($F3729," ",$G3729),AllocFactorMatrix,(J$4+1),FALSE)*$E3734</f>
        <v>0</v>
      </c>
      <c r="K3729" s="22">
        <f ca="1">VLOOKUP(CONCATENATE($F3729," ",$G3729),AllocFactorMatrix,(K$4+1),FALSE)*$E3734</f>
        <v>0</v>
      </c>
      <c r="L3729" s="22">
        <f ca="1">VLOOKUP(CONCATENATE($F3729," ",$G3729),AllocFactorMatrix,(L$4+1),FALSE)*$E3734</f>
        <v>0</v>
      </c>
      <c r="M3729" s="22">
        <f t="shared" ca="1" si="1810"/>
        <v>0</v>
      </c>
      <c r="N3729" s="22">
        <f ca="1">VLOOKUP(CONCATENATE($F3729," ",$G3729),AllocFactorMatrix,(N$4+1),FALSE)*$E3734</f>
        <v>0</v>
      </c>
      <c r="O3729" s="22">
        <f ca="1">VLOOKUP(CONCATENATE($F3729," ",$G3729),AllocFactorMatrix,(O$4+1),FALSE)*$E3734</f>
        <v>0</v>
      </c>
      <c r="P3729" s="22">
        <f ca="1">VLOOKUP(CONCATENATE($F3729," ",$G3729),AllocFactorMatrix,(P$4+1),FALSE)*$E3734</f>
        <v>0</v>
      </c>
      <c r="Q3729" s="22">
        <f ca="1">VLOOKUP(CONCATENATE($F3729," ",$G3729),AllocFactorMatrix,(Q$4+1),FALSE)*$E3734</f>
        <v>0</v>
      </c>
      <c r="R3729" s="22">
        <f t="shared" ca="1" si="1827"/>
        <v>0</v>
      </c>
      <c r="S3729" s="22">
        <f ca="1">VLOOKUP(CONCATENATE($F3729," ",$G3729),AllocFactorMatrix,(S$4+1),FALSE)*$E3734</f>
        <v>0</v>
      </c>
      <c r="T3729" s="22">
        <f ca="1">VLOOKUP(CONCATENATE($F3729," ",$G3729),AllocFactorMatrix,(T$4+1),FALSE)*$E3734</f>
        <v>0</v>
      </c>
      <c r="U3729" s="22">
        <f ca="1">VLOOKUP(CONCATENATE($F3729," ",$G3729),AllocFactorMatrix,(U$4+1),FALSE)*$E3734</f>
        <v>0</v>
      </c>
      <c r="V3729" s="22">
        <f ca="1">VLOOKUP(CONCATENATE($F3729," ",$G3729),AllocFactorMatrix,(V$4+1),FALSE)*$E3734</f>
        <v>0</v>
      </c>
      <c r="W3729" s="22">
        <f t="shared" ca="1" si="1828"/>
        <v>0</v>
      </c>
      <c r="X3729" s="22">
        <f ca="1">VLOOKUP(CONCATENATE($F3729," ",$G3729),AllocFactorMatrix,(X$4+1),FALSE)*$E3734</f>
        <v>0</v>
      </c>
      <c r="Y3729" s="22">
        <f ca="1">VLOOKUP(CONCATENATE($F3729," ",$G3729),AllocFactorMatrix,(Y$4+1),FALSE)*$E3734</f>
        <v>0</v>
      </c>
      <c r="Z3729" s="22">
        <f t="shared" ca="1" si="1811"/>
        <v>0</v>
      </c>
      <c r="AA3729" s="22">
        <f ca="1">VLOOKUP(CONCATENATE($F3729," ",$G3729),AllocFactorMatrix,(AA$4+1),FALSE)*$E3734</f>
        <v>0</v>
      </c>
      <c r="AB3729" s="22">
        <f ca="1">VLOOKUP(CONCATENATE($F3729," ",$G3729),AllocFactorMatrix,(AB$4+1),FALSE)*$E3734</f>
        <v>0</v>
      </c>
      <c r="AC3729" s="22">
        <f ca="1">VLOOKUP(CONCATENATE($F3729," ",$G3729),AllocFactorMatrix,(AC$4+1),FALSE)*$E3734</f>
        <v>0</v>
      </c>
    </row>
    <row r="3730" spans="4:29" hidden="1" outlineLevel="1">
      <c r="E3730" s="42">
        <v>0</v>
      </c>
      <c r="F3730" s="42" t="str">
        <f>F3734</f>
        <v>LABOR_M</v>
      </c>
      <c r="G3730" s="17" t="str">
        <f>$G$11</f>
        <v>DISTPRI</v>
      </c>
      <c r="H3730" s="21">
        <f t="shared" ca="1" si="1814"/>
        <v>0</v>
      </c>
      <c r="I3730" s="22">
        <f ca="1">VLOOKUP(CONCATENATE($F3730," ",$G3730),AllocFactorMatrix,(I$4+1),FALSE)*$E3734</f>
        <v>0</v>
      </c>
      <c r="J3730" s="22">
        <f ca="1">VLOOKUP(CONCATENATE($F3730," ",$G3730),AllocFactorMatrix,(J$4+1),FALSE)*$E3734</f>
        <v>0</v>
      </c>
      <c r="K3730" s="22">
        <f ca="1">VLOOKUP(CONCATENATE($F3730," ",$G3730),AllocFactorMatrix,(K$4+1),FALSE)*$E3734</f>
        <v>0</v>
      </c>
      <c r="L3730" s="22">
        <f ca="1">VLOOKUP(CONCATENATE($F3730," ",$G3730),AllocFactorMatrix,(L$4+1),FALSE)*$E3734</f>
        <v>0</v>
      </c>
      <c r="M3730" s="22">
        <f t="shared" ca="1" si="1810"/>
        <v>0</v>
      </c>
      <c r="N3730" s="22">
        <f ca="1">VLOOKUP(CONCATENATE($F3730," ",$G3730),AllocFactorMatrix,(N$4+1),FALSE)*$E3734</f>
        <v>0</v>
      </c>
      <c r="O3730" s="22">
        <f ca="1">VLOOKUP(CONCATENATE($F3730," ",$G3730),AllocFactorMatrix,(O$4+1),FALSE)*$E3734</f>
        <v>0</v>
      </c>
      <c r="P3730" s="22">
        <f ca="1">VLOOKUP(CONCATENATE($F3730," ",$G3730),AllocFactorMatrix,(P$4+1),FALSE)*$E3734</f>
        <v>0</v>
      </c>
      <c r="Q3730" s="22">
        <f ca="1">VLOOKUP(CONCATENATE($F3730," ",$G3730),AllocFactorMatrix,(Q$4+1),FALSE)*$E3734</f>
        <v>0</v>
      </c>
      <c r="R3730" s="22">
        <f t="shared" ca="1" si="1827"/>
        <v>0</v>
      </c>
      <c r="S3730" s="22">
        <f ca="1">VLOOKUP(CONCATENATE($F3730," ",$G3730),AllocFactorMatrix,(S$4+1),FALSE)*$E3734</f>
        <v>0</v>
      </c>
      <c r="T3730" s="22">
        <f ca="1">VLOOKUP(CONCATENATE($F3730," ",$G3730),AllocFactorMatrix,(T$4+1),FALSE)*$E3734</f>
        <v>0</v>
      </c>
      <c r="U3730" s="22">
        <f ca="1">VLOOKUP(CONCATENATE($F3730," ",$G3730),AllocFactorMatrix,(U$4+1),FALSE)*$E3734</f>
        <v>0</v>
      </c>
      <c r="V3730" s="22">
        <f ca="1">VLOOKUP(CONCATENATE($F3730," ",$G3730),AllocFactorMatrix,(V$4+1),FALSE)*$E3734</f>
        <v>0</v>
      </c>
      <c r="W3730" s="22">
        <f t="shared" ca="1" si="1828"/>
        <v>0</v>
      </c>
      <c r="X3730" s="22">
        <f ca="1">VLOOKUP(CONCATENATE($F3730," ",$G3730),AllocFactorMatrix,(X$4+1),FALSE)*$E3734</f>
        <v>0</v>
      </c>
      <c r="Y3730" s="22">
        <f ca="1">VLOOKUP(CONCATENATE($F3730," ",$G3730),AllocFactorMatrix,(Y$4+1),FALSE)*$E3734</f>
        <v>0</v>
      </c>
      <c r="Z3730" s="22">
        <f t="shared" ca="1" si="1811"/>
        <v>0</v>
      </c>
      <c r="AA3730" s="22">
        <f ca="1">VLOOKUP(CONCATENATE($F3730," ",$G3730),AllocFactorMatrix,(AA$4+1),FALSE)*$E3734</f>
        <v>0</v>
      </c>
      <c r="AB3730" s="22">
        <f ca="1">VLOOKUP(CONCATENATE($F3730," ",$G3730),AllocFactorMatrix,(AB$4+1),FALSE)*$E3734</f>
        <v>0</v>
      </c>
      <c r="AC3730" s="22">
        <f ca="1">VLOOKUP(CONCATENATE($F3730," ",$G3730),AllocFactorMatrix,(AC$4+1),FALSE)*$E3734</f>
        <v>0</v>
      </c>
    </row>
    <row r="3731" spans="4:29" hidden="1" outlineLevel="1">
      <c r="E3731" s="42">
        <v>0</v>
      </c>
      <c r="F3731" s="42" t="str">
        <f>F3734</f>
        <v>LABOR_M</v>
      </c>
      <c r="G3731" s="17" t="str">
        <f>$G$12</f>
        <v>DISTSEC</v>
      </c>
      <c r="H3731" s="21">
        <f t="shared" ca="1" si="1814"/>
        <v>0</v>
      </c>
      <c r="I3731" s="22">
        <f ca="1">VLOOKUP(CONCATENATE($F3731," ",$G3731),AllocFactorMatrix,(I$4+1),FALSE)*$E3734</f>
        <v>0</v>
      </c>
      <c r="J3731" s="22">
        <f ca="1">VLOOKUP(CONCATENATE($F3731," ",$G3731),AllocFactorMatrix,(J$4+1),FALSE)*$E3734</f>
        <v>0</v>
      </c>
      <c r="K3731" s="22">
        <f ca="1">VLOOKUP(CONCATENATE($F3731," ",$G3731),AllocFactorMatrix,(K$4+1),FALSE)*$E3734</f>
        <v>0</v>
      </c>
      <c r="L3731" s="22">
        <f ca="1">VLOOKUP(CONCATENATE($F3731," ",$G3731),AllocFactorMatrix,(L$4+1),FALSE)*$E3734</f>
        <v>0</v>
      </c>
      <c r="M3731" s="22">
        <f t="shared" ca="1" si="1810"/>
        <v>0</v>
      </c>
      <c r="N3731" s="22">
        <f ca="1">VLOOKUP(CONCATENATE($F3731," ",$G3731),AllocFactorMatrix,(N$4+1),FALSE)*$E3734</f>
        <v>0</v>
      </c>
      <c r="O3731" s="22">
        <f ca="1">VLOOKUP(CONCATENATE($F3731," ",$G3731),AllocFactorMatrix,(O$4+1),FALSE)*$E3734</f>
        <v>0</v>
      </c>
      <c r="P3731" s="22">
        <f ca="1">VLOOKUP(CONCATENATE($F3731," ",$G3731),AllocFactorMatrix,(P$4+1),FALSE)*$E3734</f>
        <v>0</v>
      </c>
      <c r="Q3731" s="22">
        <f ca="1">VLOOKUP(CONCATENATE($F3731," ",$G3731),AllocFactorMatrix,(Q$4+1),FALSE)*$E3734</f>
        <v>0</v>
      </c>
      <c r="R3731" s="22">
        <f t="shared" ca="1" si="1827"/>
        <v>0</v>
      </c>
      <c r="S3731" s="22">
        <f ca="1">VLOOKUP(CONCATENATE($F3731," ",$G3731),AllocFactorMatrix,(S$4+1),FALSE)*$E3734</f>
        <v>0</v>
      </c>
      <c r="T3731" s="22">
        <f ca="1">VLOOKUP(CONCATENATE($F3731," ",$G3731),AllocFactorMatrix,(T$4+1),FALSE)*$E3734</f>
        <v>0</v>
      </c>
      <c r="U3731" s="22">
        <f ca="1">VLOOKUP(CONCATENATE($F3731," ",$G3731),AllocFactorMatrix,(U$4+1),FALSE)*$E3734</f>
        <v>0</v>
      </c>
      <c r="V3731" s="22">
        <f ca="1">VLOOKUP(CONCATENATE($F3731," ",$G3731),AllocFactorMatrix,(V$4+1),FALSE)*$E3734</f>
        <v>0</v>
      </c>
      <c r="W3731" s="22">
        <f t="shared" ca="1" si="1828"/>
        <v>0</v>
      </c>
      <c r="X3731" s="22">
        <f ca="1">VLOOKUP(CONCATENATE($F3731," ",$G3731),AllocFactorMatrix,(X$4+1),FALSE)*$E3734</f>
        <v>0</v>
      </c>
      <c r="Y3731" s="22">
        <f ca="1">VLOOKUP(CONCATENATE($F3731," ",$G3731),AllocFactorMatrix,(Y$4+1),FALSE)*$E3734</f>
        <v>0</v>
      </c>
      <c r="Z3731" s="22">
        <f t="shared" ca="1" si="1811"/>
        <v>0</v>
      </c>
      <c r="AA3731" s="22">
        <f ca="1">VLOOKUP(CONCATENATE($F3731," ",$G3731),AllocFactorMatrix,(AA$4+1),FALSE)*$E3734</f>
        <v>0</v>
      </c>
      <c r="AB3731" s="22">
        <f ca="1">VLOOKUP(CONCATENATE($F3731," ",$G3731),AllocFactorMatrix,(AB$4+1),FALSE)*$E3734</f>
        <v>0</v>
      </c>
      <c r="AC3731" s="22">
        <f ca="1">VLOOKUP(CONCATENATE($F3731," ",$G3731),AllocFactorMatrix,(AC$4+1),FALSE)*$E3734</f>
        <v>0</v>
      </c>
    </row>
    <row r="3732" spans="4:29" hidden="1" outlineLevel="1">
      <c r="E3732" s="42">
        <v>0</v>
      </c>
      <c r="F3732" s="42" t="str">
        <f>F3734</f>
        <v>LABOR_M</v>
      </c>
      <c r="G3732" s="17" t="str">
        <f>$G$13</f>
        <v>ENERGY</v>
      </c>
      <c r="H3732" s="21">
        <f t="shared" ca="1" si="1814"/>
        <v>0</v>
      </c>
      <c r="I3732" s="22">
        <f ca="1">VLOOKUP(CONCATENATE($F3732," ",$G3732),AllocFactorMatrix,(I$4+1),FALSE)*$E3734</f>
        <v>0</v>
      </c>
      <c r="J3732" s="22">
        <f ca="1">VLOOKUP(CONCATENATE($F3732," ",$G3732),AllocFactorMatrix,(J$4+1),FALSE)*$E3734</f>
        <v>0</v>
      </c>
      <c r="K3732" s="22">
        <f ca="1">VLOOKUP(CONCATENATE($F3732," ",$G3732),AllocFactorMatrix,(K$4+1),FALSE)*$E3734</f>
        <v>0</v>
      </c>
      <c r="L3732" s="22">
        <f ca="1">VLOOKUP(CONCATENATE($F3732," ",$G3732),AllocFactorMatrix,(L$4+1),FALSE)*$E3734</f>
        <v>0</v>
      </c>
      <c r="M3732" s="22">
        <f t="shared" ca="1" si="1810"/>
        <v>0</v>
      </c>
      <c r="N3732" s="22">
        <f ca="1">VLOOKUP(CONCATENATE($F3732," ",$G3732),AllocFactorMatrix,(N$4+1),FALSE)*$E3734</f>
        <v>0</v>
      </c>
      <c r="O3732" s="22">
        <f ca="1">VLOOKUP(CONCATENATE($F3732," ",$G3732),AllocFactorMatrix,(O$4+1),FALSE)*$E3734</f>
        <v>0</v>
      </c>
      <c r="P3732" s="22">
        <f ca="1">VLOOKUP(CONCATENATE($F3732," ",$G3732),AllocFactorMatrix,(P$4+1),FALSE)*$E3734</f>
        <v>0</v>
      </c>
      <c r="Q3732" s="22">
        <f ca="1">VLOOKUP(CONCATENATE($F3732," ",$G3732),AllocFactorMatrix,(Q$4+1),FALSE)*$E3734</f>
        <v>0</v>
      </c>
      <c r="R3732" s="22">
        <f t="shared" ca="1" si="1827"/>
        <v>0</v>
      </c>
      <c r="S3732" s="22">
        <f ca="1">VLOOKUP(CONCATENATE($F3732," ",$G3732),AllocFactorMatrix,(S$4+1),FALSE)*$E3734</f>
        <v>0</v>
      </c>
      <c r="T3732" s="22">
        <f ca="1">VLOOKUP(CONCATENATE($F3732," ",$G3732),AllocFactorMatrix,(T$4+1),FALSE)*$E3734</f>
        <v>0</v>
      </c>
      <c r="U3732" s="22">
        <f ca="1">VLOOKUP(CONCATENATE($F3732," ",$G3732),AllocFactorMatrix,(U$4+1),FALSE)*$E3734</f>
        <v>0</v>
      </c>
      <c r="V3732" s="22">
        <f ca="1">VLOOKUP(CONCATENATE($F3732," ",$G3732),AllocFactorMatrix,(V$4+1),FALSE)*$E3734</f>
        <v>0</v>
      </c>
      <c r="W3732" s="22">
        <f t="shared" ca="1" si="1828"/>
        <v>0</v>
      </c>
      <c r="X3732" s="22">
        <f ca="1">VLOOKUP(CONCATENATE($F3732," ",$G3732),AllocFactorMatrix,(X$4+1),FALSE)*$E3734</f>
        <v>0</v>
      </c>
      <c r="Y3732" s="22">
        <f ca="1">VLOOKUP(CONCATENATE($F3732," ",$G3732),AllocFactorMatrix,(Y$4+1),FALSE)*$E3734</f>
        <v>0</v>
      </c>
      <c r="Z3732" s="22">
        <f t="shared" ca="1" si="1811"/>
        <v>0</v>
      </c>
      <c r="AA3732" s="22">
        <f ca="1">VLOOKUP(CONCATENATE($F3732," ",$G3732),AllocFactorMatrix,(AA$4+1),FALSE)*$E3734</f>
        <v>0</v>
      </c>
      <c r="AB3732" s="22">
        <f ca="1">VLOOKUP(CONCATENATE($F3732," ",$G3732),AllocFactorMatrix,(AB$4+1),FALSE)*$E3734</f>
        <v>0</v>
      </c>
      <c r="AC3732" s="22">
        <f ca="1">VLOOKUP(CONCATENATE($F3732," ",$G3732),AllocFactorMatrix,(AC$4+1),FALSE)*$E3734</f>
        <v>0</v>
      </c>
    </row>
    <row r="3733" spans="4:29" hidden="1" outlineLevel="1">
      <c r="E3733" s="42">
        <v>0</v>
      </c>
      <c r="F3733" s="42" t="str">
        <f>F3734</f>
        <v>LABOR_M</v>
      </c>
      <c r="G3733" s="17" t="str">
        <f>$G$14</f>
        <v>CUSTOMER</v>
      </c>
      <c r="H3733" s="21">
        <f t="shared" ca="1" si="1814"/>
        <v>0</v>
      </c>
      <c r="I3733" s="22">
        <f ca="1">VLOOKUP(CONCATENATE($F3733," ",$G3733),AllocFactorMatrix,(I$4+1),FALSE)*$E3734</f>
        <v>0</v>
      </c>
      <c r="J3733" s="22">
        <f ca="1">VLOOKUP(CONCATENATE($F3733," ",$G3733),AllocFactorMatrix,(J$4+1),FALSE)*$E3734</f>
        <v>0</v>
      </c>
      <c r="K3733" s="22">
        <f ca="1">VLOOKUP(CONCATENATE($F3733," ",$G3733),AllocFactorMatrix,(K$4+1),FALSE)*$E3734</f>
        <v>0</v>
      </c>
      <c r="L3733" s="22">
        <f ca="1">VLOOKUP(CONCATENATE($F3733," ",$G3733),AllocFactorMatrix,(L$4+1),FALSE)*$E3734</f>
        <v>0</v>
      </c>
      <c r="M3733" s="22">
        <f t="shared" ca="1" si="1810"/>
        <v>0</v>
      </c>
      <c r="N3733" s="22">
        <f ca="1">VLOOKUP(CONCATENATE($F3733," ",$G3733),AllocFactorMatrix,(N$4+1),FALSE)*$E3734</f>
        <v>0</v>
      </c>
      <c r="O3733" s="22">
        <f ca="1">VLOOKUP(CONCATENATE($F3733," ",$G3733),AllocFactorMatrix,(O$4+1),FALSE)*$E3734</f>
        <v>0</v>
      </c>
      <c r="P3733" s="22">
        <f ca="1">VLOOKUP(CONCATENATE($F3733," ",$G3733),AllocFactorMatrix,(P$4+1),FALSE)*$E3734</f>
        <v>0</v>
      </c>
      <c r="Q3733" s="22">
        <f ca="1">VLOOKUP(CONCATENATE($F3733," ",$G3733),AllocFactorMatrix,(Q$4+1),FALSE)*$E3734</f>
        <v>0</v>
      </c>
      <c r="R3733" s="22">
        <f t="shared" ca="1" si="1827"/>
        <v>0</v>
      </c>
      <c r="S3733" s="22">
        <f ca="1">VLOOKUP(CONCATENATE($F3733," ",$G3733),AllocFactorMatrix,(S$4+1),FALSE)*$E3734</f>
        <v>0</v>
      </c>
      <c r="T3733" s="22">
        <f ca="1">VLOOKUP(CONCATENATE($F3733," ",$G3733),AllocFactorMatrix,(T$4+1),FALSE)*$E3734</f>
        <v>0</v>
      </c>
      <c r="U3733" s="22">
        <f ca="1">VLOOKUP(CONCATENATE($F3733," ",$G3733),AllocFactorMatrix,(U$4+1),FALSE)*$E3734</f>
        <v>0</v>
      </c>
      <c r="V3733" s="22">
        <f ca="1">VLOOKUP(CONCATENATE($F3733," ",$G3733),AllocFactorMatrix,(V$4+1),FALSE)*$E3734</f>
        <v>0</v>
      </c>
      <c r="W3733" s="22">
        <f t="shared" ca="1" si="1828"/>
        <v>0</v>
      </c>
      <c r="X3733" s="22">
        <f ca="1">VLOOKUP(CONCATENATE($F3733," ",$G3733),AllocFactorMatrix,(X$4+1),FALSE)*$E3734</f>
        <v>0</v>
      </c>
      <c r="Y3733" s="22">
        <f ca="1">VLOOKUP(CONCATENATE($F3733," ",$G3733),AllocFactorMatrix,(Y$4+1),FALSE)*$E3734</f>
        <v>0</v>
      </c>
      <c r="Z3733" s="22">
        <f t="shared" ca="1" si="1811"/>
        <v>0</v>
      </c>
      <c r="AA3733" s="22">
        <f ca="1">VLOOKUP(CONCATENATE($F3733," ",$G3733),AllocFactorMatrix,(AA$4+1),FALSE)*$E3734</f>
        <v>0</v>
      </c>
      <c r="AB3733" s="22">
        <f ca="1">VLOOKUP(CONCATENATE($F3733," ",$G3733),AllocFactorMatrix,(AB$4+1),FALSE)*$E3734</f>
        <v>0</v>
      </c>
      <c r="AC3733" s="22">
        <f ca="1">VLOOKUP(CONCATENATE($F3733," ",$G3733),AllocFactorMatrix,(AC$4+1),FALSE)*$E3734</f>
        <v>0</v>
      </c>
    </row>
    <row r="3734" spans="4:29" collapsed="1">
      <c r="D3734" s="17" t="s">
        <v>261</v>
      </c>
      <c r="E3734" s="42">
        <v>0</v>
      </c>
      <c r="F3734" s="42" t="s">
        <v>69</v>
      </c>
      <c r="G3734" s="17" t="str">
        <f>$G$15</f>
        <v>TOTAL</v>
      </c>
      <c r="H3734" s="21">
        <f t="shared" ca="1" si="1814"/>
        <v>0</v>
      </c>
      <c r="I3734" s="22">
        <f ca="1">VLOOKUP(CONCATENATE($F3734," ",$G3734),AllocFactorMatrix,(I$4+1),FALSE)*$E3734</f>
        <v>0</v>
      </c>
      <c r="J3734" s="22">
        <f ca="1">VLOOKUP(CONCATENATE($F3734," ",$G3734),AllocFactorMatrix,(J$4+1),FALSE)*$E3734</f>
        <v>0</v>
      </c>
      <c r="K3734" s="22">
        <f ca="1">VLOOKUP(CONCATENATE($F3734," ",$G3734),AllocFactorMatrix,(K$4+1),FALSE)*$E3734</f>
        <v>0</v>
      </c>
      <c r="L3734" s="22">
        <f ca="1">VLOOKUP(CONCATENATE($F3734," ",$G3734),AllocFactorMatrix,(L$4+1),FALSE)*$E3734</f>
        <v>0</v>
      </c>
      <c r="M3734" s="22">
        <f t="shared" ca="1" si="1810"/>
        <v>0</v>
      </c>
      <c r="N3734" s="22">
        <f ca="1">VLOOKUP(CONCATENATE($F3734," ",$G3734),AllocFactorMatrix,(N$4+1),FALSE)*$E3734</f>
        <v>0</v>
      </c>
      <c r="O3734" s="22">
        <f ca="1">VLOOKUP(CONCATENATE($F3734," ",$G3734),AllocFactorMatrix,(O$4+1),FALSE)*$E3734</f>
        <v>0</v>
      </c>
      <c r="P3734" s="22">
        <f ca="1">VLOOKUP(CONCATENATE($F3734," ",$G3734),AllocFactorMatrix,(P$4+1),FALSE)*$E3734</f>
        <v>0</v>
      </c>
      <c r="Q3734" s="22">
        <f ca="1">VLOOKUP(CONCATENATE($F3734," ",$G3734),AllocFactorMatrix,(Q$4+1),FALSE)*$E3734</f>
        <v>0</v>
      </c>
      <c r="R3734" s="22">
        <f t="shared" ca="1" si="1827"/>
        <v>0</v>
      </c>
      <c r="S3734" s="22">
        <f ca="1">VLOOKUP(CONCATENATE($F3734," ",$G3734),AllocFactorMatrix,(S$4+1),FALSE)*$E3734</f>
        <v>0</v>
      </c>
      <c r="T3734" s="22">
        <f ca="1">VLOOKUP(CONCATENATE($F3734," ",$G3734),AllocFactorMatrix,(T$4+1),FALSE)*$E3734</f>
        <v>0</v>
      </c>
      <c r="U3734" s="22">
        <f ca="1">VLOOKUP(CONCATENATE($F3734," ",$G3734),AllocFactorMatrix,(U$4+1),FALSE)*$E3734</f>
        <v>0</v>
      </c>
      <c r="V3734" s="22">
        <f ca="1">VLOOKUP(CONCATENATE($F3734," ",$G3734),AllocFactorMatrix,(V$4+1),FALSE)*$E3734</f>
        <v>0</v>
      </c>
      <c r="W3734" s="22">
        <f t="shared" ca="1" si="1828"/>
        <v>0</v>
      </c>
      <c r="X3734" s="22">
        <f ca="1">VLOOKUP(CONCATENATE($F3734," ",$G3734),AllocFactorMatrix,(X$4+1),FALSE)*$E3734</f>
        <v>0</v>
      </c>
      <c r="Y3734" s="22">
        <f ca="1">VLOOKUP(CONCATENATE($F3734," ",$G3734),AllocFactorMatrix,(Y$4+1),FALSE)*$E3734</f>
        <v>0</v>
      </c>
      <c r="Z3734" s="22">
        <f t="shared" ca="1" si="1811"/>
        <v>0</v>
      </c>
      <c r="AA3734" s="22">
        <f ca="1">VLOOKUP(CONCATENATE($F3734," ",$G3734),AllocFactorMatrix,(AA$4+1),FALSE)*$E3734</f>
        <v>0</v>
      </c>
      <c r="AB3734" s="22">
        <f ca="1">VLOOKUP(CONCATENATE($F3734," ",$G3734),AllocFactorMatrix,(AB$4+1),FALSE)*$E3734</f>
        <v>0</v>
      </c>
      <c r="AC3734" s="22">
        <f ca="1">VLOOKUP(CONCATENATE($F3734," ",$G3734),AllocFactorMatrix,(AC$4+1),FALSE)*$E3734</f>
        <v>0</v>
      </c>
    </row>
    <row r="3735" spans="4:29" hidden="1" outlineLevel="1">
      <c r="E3735" s="42">
        <v>0</v>
      </c>
      <c r="F3735" s="42" t="str">
        <f>F3742</f>
        <v>LABOR_M</v>
      </c>
      <c r="G3735" s="17" t="str">
        <f>$G$8</f>
        <v>PRODUCTION</v>
      </c>
      <c r="H3735" s="21">
        <f t="shared" ca="1" si="1814"/>
        <v>0</v>
      </c>
      <c r="I3735" s="22">
        <f ca="1">VLOOKUP(CONCATENATE($F3735," ",$G3735),AllocFactorMatrix,(I$4+1),FALSE)*$E3742</f>
        <v>0</v>
      </c>
      <c r="J3735" s="22">
        <f ca="1">VLOOKUP(CONCATENATE($F3735," ",$G3735),AllocFactorMatrix,(J$4+1),FALSE)*$E3742</f>
        <v>0</v>
      </c>
      <c r="K3735" s="22">
        <f ca="1">VLOOKUP(CONCATENATE($F3735," ",$G3735),AllocFactorMatrix,(K$4+1),FALSE)*$E3742</f>
        <v>0</v>
      </c>
      <c r="L3735" s="22">
        <f ca="1">VLOOKUP(CONCATENATE($F3735," ",$G3735),AllocFactorMatrix,(L$4+1),FALSE)*$E3742</f>
        <v>0</v>
      </c>
      <c r="M3735" s="22">
        <f t="shared" ref="M3735:M3742" ca="1" si="1829">SUBTOTAL(9,J3735:L3735)</f>
        <v>0</v>
      </c>
      <c r="N3735" s="22">
        <f ca="1">VLOOKUP(CONCATENATE($F3735," ",$G3735),AllocFactorMatrix,(N$4+1),FALSE)*$E3742</f>
        <v>0</v>
      </c>
      <c r="O3735" s="22">
        <f ca="1">VLOOKUP(CONCATENATE($F3735," ",$G3735),AllocFactorMatrix,(O$4+1),FALSE)*$E3742</f>
        <v>0</v>
      </c>
      <c r="P3735" s="22">
        <f ca="1">VLOOKUP(CONCATENATE($F3735," ",$G3735),AllocFactorMatrix,(P$4+1),FALSE)*$E3742</f>
        <v>0</v>
      </c>
      <c r="Q3735" s="22">
        <f ca="1">VLOOKUP(CONCATENATE($F3735," ",$G3735),AllocFactorMatrix,(Q$4+1),FALSE)*$E3742</f>
        <v>0</v>
      </c>
      <c r="R3735" s="22">
        <f ca="1">SUBTOTAL(9,N3735:Q3735)</f>
        <v>0</v>
      </c>
      <c r="S3735" s="22">
        <f ca="1">VLOOKUP(CONCATENATE($F3735," ",$G3735),AllocFactorMatrix,(S$4+1),FALSE)*$E3742</f>
        <v>0</v>
      </c>
      <c r="T3735" s="22">
        <f ca="1">VLOOKUP(CONCATENATE($F3735," ",$G3735),AllocFactorMatrix,(T$4+1),FALSE)*$E3742</f>
        <v>0</v>
      </c>
      <c r="U3735" s="22">
        <f ca="1">VLOOKUP(CONCATENATE($F3735," ",$G3735),AllocFactorMatrix,(U$4+1),FALSE)*$E3742</f>
        <v>0</v>
      </c>
      <c r="V3735" s="22">
        <f ca="1">VLOOKUP(CONCATENATE($F3735," ",$G3735),AllocFactorMatrix,(V$4+1),FALSE)*$E3742</f>
        <v>0</v>
      </c>
      <c r="W3735" s="22">
        <f ca="1">SUBTOTAL(9,S3735:V3735)</f>
        <v>0</v>
      </c>
      <c r="X3735" s="22">
        <f ca="1">VLOOKUP(CONCATENATE($F3735," ",$G3735),AllocFactorMatrix,(X$4+1),FALSE)*$E3742</f>
        <v>0</v>
      </c>
      <c r="Y3735" s="22">
        <f ca="1">VLOOKUP(CONCATENATE($F3735," ",$G3735),AllocFactorMatrix,(Y$4+1),FALSE)*$E3742</f>
        <v>0</v>
      </c>
      <c r="Z3735" s="22">
        <f t="shared" ref="Z3735:Z3742" ca="1" si="1830">SUBTOTAL(9,X3735:Y3735)</f>
        <v>0</v>
      </c>
      <c r="AA3735" s="22">
        <f ca="1">VLOOKUP(CONCATENATE($F3735," ",$G3735),AllocFactorMatrix,(AA$4+1),FALSE)*$E3742</f>
        <v>0</v>
      </c>
      <c r="AB3735" s="22">
        <f ca="1">VLOOKUP(CONCATENATE($F3735," ",$G3735),AllocFactorMatrix,(AB$4+1),FALSE)*$E3742</f>
        <v>0</v>
      </c>
      <c r="AC3735" s="22">
        <f ca="1">VLOOKUP(CONCATENATE($F3735," ",$G3735),AllocFactorMatrix,(AC$4+1),FALSE)*$E3742</f>
        <v>0</v>
      </c>
    </row>
    <row r="3736" spans="4:29" hidden="1" outlineLevel="1">
      <c r="E3736" s="42">
        <v>0</v>
      </c>
      <c r="F3736" s="42" t="str">
        <f>F3742</f>
        <v>LABOR_M</v>
      </c>
      <c r="G3736" s="17" t="str">
        <f>$G$9</f>
        <v>BULKTRAN</v>
      </c>
      <c r="H3736" s="21">
        <f t="shared" ca="1" si="1814"/>
        <v>0</v>
      </c>
      <c r="I3736" s="22">
        <f ca="1">VLOOKUP(CONCATENATE($F3736," ",$G3736),AllocFactorMatrix,(I$4+1),FALSE)*$E3742</f>
        <v>0</v>
      </c>
      <c r="J3736" s="22">
        <f ca="1">VLOOKUP(CONCATENATE($F3736," ",$G3736),AllocFactorMatrix,(J$4+1),FALSE)*$E3742</f>
        <v>0</v>
      </c>
      <c r="K3736" s="22">
        <f ca="1">VLOOKUP(CONCATENATE($F3736," ",$G3736),AllocFactorMatrix,(K$4+1),FALSE)*$E3742</f>
        <v>0</v>
      </c>
      <c r="L3736" s="22">
        <f ca="1">VLOOKUP(CONCATENATE($F3736," ",$G3736),AllocFactorMatrix,(L$4+1),FALSE)*$E3742</f>
        <v>0</v>
      </c>
      <c r="M3736" s="22">
        <f t="shared" ca="1" si="1829"/>
        <v>0</v>
      </c>
      <c r="N3736" s="22">
        <f ca="1">VLOOKUP(CONCATENATE($F3736," ",$G3736),AllocFactorMatrix,(N$4+1),FALSE)*$E3742</f>
        <v>0</v>
      </c>
      <c r="O3736" s="22">
        <f ca="1">VLOOKUP(CONCATENATE($F3736," ",$G3736),AllocFactorMatrix,(O$4+1),FALSE)*$E3742</f>
        <v>0</v>
      </c>
      <c r="P3736" s="22">
        <f ca="1">VLOOKUP(CONCATENATE($F3736," ",$G3736),AllocFactorMatrix,(P$4+1),FALSE)*$E3742</f>
        <v>0</v>
      </c>
      <c r="Q3736" s="22">
        <f ca="1">VLOOKUP(CONCATENATE($F3736," ",$G3736),AllocFactorMatrix,(Q$4+1),FALSE)*$E3742</f>
        <v>0</v>
      </c>
      <c r="R3736" s="22">
        <f t="shared" ref="R3736:R3742" ca="1" si="1831">SUBTOTAL(9,N3736:Q3736)</f>
        <v>0</v>
      </c>
      <c r="S3736" s="22">
        <f ca="1">VLOOKUP(CONCATENATE($F3736," ",$G3736),AllocFactorMatrix,(S$4+1),FALSE)*$E3742</f>
        <v>0</v>
      </c>
      <c r="T3736" s="22">
        <f ca="1">VLOOKUP(CONCATENATE($F3736," ",$G3736),AllocFactorMatrix,(T$4+1),FALSE)*$E3742</f>
        <v>0</v>
      </c>
      <c r="U3736" s="22">
        <f ca="1">VLOOKUP(CONCATENATE($F3736," ",$G3736),AllocFactorMatrix,(U$4+1),FALSE)*$E3742</f>
        <v>0</v>
      </c>
      <c r="V3736" s="22">
        <f ca="1">VLOOKUP(CONCATENATE($F3736," ",$G3736),AllocFactorMatrix,(V$4+1),FALSE)*$E3742</f>
        <v>0</v>
      </c>
      <c r="W3736" s="22">
        <f t="shared" ref="W3736:W3742" ca="1" si="1832">SUBTOTAL(9,S3736:V3736)</f>
        <v>0</v>
      </c>
      <c r="X3736" s="22">
        <f ca="1">VLOOKUP(CONCATENATE($F3736," ",$G3736),AllocFactorMatrix,(X$4+1),FALSE)*$E3742</f>
        <v>0</v>
      </c>
      <c r="Y3736" s="22">
        <f ca="1">VLOOKUP(CONCATENATE($F3736," ",$G3736),AllocFactorMatrix,(Y$4+1),FALSE)*$E3742</f>
        <v>0</v>
      </c>
      <c r="Z3736" s="22">
        <f t="shared" ca="1" si="1830"/>
        <v>0</v>
      </c>
      <c r="AA3736" s="22">
        <f ca="1">VLOOKUP(CONCATENATE($F3736," ",$G3736),AllocFactorMatrix,(AA$4+1),FALSE)*$E3742</f>
        <v>0</v>
      </c>
      <c r="AB3736" s="22">
        <f ca="1">VLOOKUP(CONCATENATE($F3736," ",$G3736),AllocFactorMatrix,(AB$4+1),FALSE)*$E3742</f>
        <v>0</v>
      </c>
      <c r="AC3736" s="22">
        <f ca="1">VLOOKUP(CONCATENATE($F3736," ",$G3736),AllocFactorMatrix,(AC$4+1),FALSE)*$E3742</f>
        <v>0</v>
      </c>
    </row>
    <row r="3737" spans="4:29" hidden="1" outlineLevel="1">
      <c r="E3737" s="42">
        <v>0</v>
      </c>
      <c r="F3737" s="42" t="str">
        <f>F3742</f>
        <v>LABOR_M</v>
      </c>
      <c r="G3737" s="17" t="str">
        <f>$G$10</f>
        <v>SUBTRAN</v>
      </c>
      <c r="H3737" s="21">
        <f t="shared" ca="1" si="1814"/>
        <v>0</v>
      </c>
      <c r="I3737" s="22">
        <f ca="1">VLOOKUP(CONCATENATE($F3737," ",$G3737),AllocFactorMatrix,(I$4+1),FALSE)*$E3742</f>
        <v>0</v>
      </c>
      <c r="J3737" s="22">
        <f ca="1">VLOOKUP(CONCATENATE($F3737," ",$G3737),AllocFactorMatrix,(J$4+1),FALSE)*$E3742</f>
        <v>0</v>
      </c>
      <c r="K3737" s="22">
        <f ca="1">VLOOKUP(CONCATENATE($F3737," ",$G3737),AllocFactorMatrix,(K$4+1),FALSE)*$E3742</f>
        <v>0</v>
      </c>
      <c r="L3737" s="22">
        <f ca="1">VLOOKUP(CONCATENATE($F3737," ",$G3737),AllocFactorMatrix,(L$4+1),FALSE)*$E3742</f>
        <v>0</v>
      </c>
      <c r="M3737" s="22">
        <f t="shared" ca="1" si="1829"/>
        <v>0</v>
      </c>
      <c r="N3737" s="22">
        <f ca="1">VLOOKUP(CONCATENATE($F3737," ",$G3737),AllocFactorMatrix,(N$4+1),FALSE)*$E3742</f>
        <v>0</v>
      </c>
      <c r="O3737" s="22">
        <f ca="1">VLOOKUP(CONCATENATE($F3737," ",$G3737),AllocFactorMatrix,(O$4+1),FALSE)*$E3742</f>
        <v>0</v>
      </c>
      <c r="P3737" s="22">
        <f ca="1">VLOOKUP(CONCATENATE($F3737," ",$G3737),AllocFactorMatrix,(P$4+1),FALSE)*$E3742</f>
        <v>0</v>
      </c>
      <c r="Q3737" s="22">
        <f ca="1">VLOOKUP(CONCATENATE($F3737," ",$G3737),AllocFactorMatrix,(Q$4+1),FALSE)*$E3742</f>
        <v>0</v>
      </c>
      <c r="R3737" s="22">
        <f t="shared" ca="1" si="1831"/>
        <v>0</v>
      </c>
      <c r="S3737" s="22">
        <f ca="1">VLOOKUP(CONCATENATE($F3737," ",$G3737),AllocFactorMatrix,(S$4+1),FALSE)*$E3742</f>
        <v>0</v>
      </c>
      <c r="T3737" s="22">
        <f ca="1">VLOOKUP(CONCATENATE($F3737," ",$G3737),AllocFactorMatrix,(T$4+1),FALSE)*$E3742</f>
        <v>0</v>
      </c>
      <c r="U3737" s="22">
        <f ca="1">VLOOKUP(CONCATENATE($F3737," ",$G3737),AllocFactorMatrix,(U$4+1),FALSE)*$E3742</f>
        <v>0</v>
      </c>
      <c r="V3737" s="22">
        <f ca="1">VLOOKUP(CONCATENATE($F3737," ",$G3737),AllocFactorMatrix,(V$4+1),FALSE)*$E3742</f>
        <v>0</v>
      </c>
      <c r="W3737" s="22">
        <f t="shared" ca="1" si="1832"/>
        <v>0</v>
      </c>
      <c r="X3737" s="22">
        <f ca="1">VLOOKUP(CONCATENATE($F3737," ",$G3737),AllocFactorMatrix,(X$4+1),FALSE)*$E3742</f>
        <v>0</v>
      </c>
      <c r="Y3737" s="22">
        <f ca="1">VLOOKUP(CONCATENATE($F3737," ",$G3737),AllocFactorMatrix,(Y$4+1),FALSE)*$E3742</f>
        <v>0</v>
      </c>
      <c r="Z3737" s="22">
        <f t="shared" ca="1" si="1830"/>
        <v>0</v>
      </c>
      <c r="AA3737" s="22">
        <f ca="1">VLOOKUP(CONCATENATE($F3737," ",$G3737),AllocFactorMatrix,(AA$4+1),FALSE)*$E3742</f>
        <v>0</v>
      </c>
      <c r="AB3737" s="22">
        <f ca="1">VLOOKUP(CONCATENATE($F3737," ",$G3737),AllocFactorMatrix,(AB$4+1),FALSE)*$E3742</f>
        <v>0</v>
      </c>
      <c r="AC3737" s="22">
        <f ca="1">VLOOKUP(CONCATENATE($F3737," ",$G3737),AllocFactorMatrix,(AC$4+1),FALSE)*$E3742</f>
        <v>0</v>
      </c>
    </row>
    <row r="3738" spans="4:29" hidden="1" outlineLevel="1">
      <c r="E3738" s="42">
        <v>0</v>
      </c>
      <c r="F3738" s="42" t="str">
        <f>F3742</f>
        <v>LABOR_M</v>
      </c>
      <c r="G3738" s="17" t="str">
        <f>$G$11</f>
        <v>DISTPRI</v>
      </c>
      <c r="H3738" s="21">
        <f t="shared" ca="1" si="1814"/>
        <v>0</v>
      </c>
      <c r="I3738" s="22">
        <f ca="1">VLOOKUP(CONCATENATE($F3738," ",$G3738),AllocFactorMatrix,(I$4+1),FALSE)*$E3742</f>
        <v>0</v>
      </c>
      <c r="J3738" s="22">
        <f ca="1">VLOOKUP(CONCATENATE($F3738," ",$G3738),AllocFactorMatrix,(J$4+1),FALSE)*$E3742</f>
        <v>0</v>
      </c>
      <c r="K3738" s="22">
        <f ca="1">VLOOKUP(CONCATENATE($F3738," ",$G3738),AllocFactorMatrix,(K$4+1),FALSE)*$E3742</f>
        <v>0</v>
      </c>
      <c r="L3738" s="22">
        <f ca="1">VLOOKUP(CONCATENATE($F3738," ",$G3738),AllocFactorMatrix,(L$4+1),FALSE)*$E3742</f>
        <v>0</v>
      </c>
      <c r="M3738" s="22">
        <f t="shared" ca="1" si="1829"/>
        <v>0</v>
      </c>
      <c r="N3738" s="22">
        <f ca="1">VLOOKUP(CONCATENATE($F3738," ",$G3738),AllocFactorMatrix,(N$4+1),FALSE)*$E3742</f>
        <v>0</v>
      </c>
      <c r="O3738" s="22">
        <f ca="1">VLOOKUP(CONCATENATE($F3738," ",$G3738),AllocFactorMatrix,(O$4+1),FALSE)*$E3742</f>
        <v>0</v>
      </c>
      <c r="P3738" s="22">
        <f ca="1">VLOOKUP(CONCATENATE($F3738," ",$G3738),AllocFactorMatrix,(P$4+1),FALSE)*$E3742</f>
        <v>0</v>
      </c>
      <c r="Q3738" s="22">
        <f ca="1">VLOOKUP(CONCATENATE($F3738," ",$G3738),AllocFactorMatrix,(Q$4+1),FALSE)*$E3742</f>
        <v>0</v>
      </c>
      <c r="R3738" s="22">
        <f t="shared" ca="1" si="1831"/>
        <v>0</v>
      </c>
      <c r="S3738" s="22">
        <f ca="1">VLOOKUP(CONCATENATE($F3738," ",$G3738),AllocFactorMatrix,(S$4+1),FALSE)*$E3742</f>
        <v>0</v>
      </c>
      <c r="T3738" s="22">
        <f ca="1">VLOOKUP(CONCATENATE($F3738," ",$G3738),AllocFactorMatrix,(T$4+1),FALSE)*$E3742</f>
        <v>0</v>
      </c>
      <c r="U3738" s="22">
        <f ca="1">VLOOKUP(CONCATENATE($F3738," ",$G3738),AllocFactorMatrix,(U$4+1),FALSE)*$E3742</f>
        <v>0</v>
      </c>
      <c r="V3738" s="22">
        <f ca="1">VLOOKUP(CONCATENATE($F3738," ",$G3738),AllocFactorMatrix,(V$4+1),FALSE)*$E3742</f>
        <v>0</v>
      </c>
      <c r="W3738" s="22">
        <f t="shared" ca="1" si="1832"/>
        <v>0</v>
      </c>
      <c r="X3738" s="22">
        <f ca="1">VLOOKUP(CONCATENATE($F3738," ",$G3738),AllocFactorMatrix,(X$4+1),FALSE)*$E3742</f>
        <v>0</v>
      </c>
      <c r="Y3738" s="22">
        <f ca="1">VLOOKUP(CONCATENATE($F3738," ",$G3738),AllocFactorMatrix,(Y$4+1),FALSE)*$E3742</f>
        <v>0</v>
      </c>
      <c r="Z3738" s="22">
        <f t="shared" ca="1" si="1830"/>
        <v>0</v>
      </c>
      <c r="AA3738" s="22">
        <f ca="1">VLOOKUP(CONCATENATE($F3738," ",$G3738),AllocFactorMatrix,(AA$4+1),FALSE)*$E3742</f>
        <v>0</v>
      </c>
      <c r="AB3738" s="22">
        <f ca="1">VLOOKUP(CONCATENATE($F3738," ",$G3738),AllocFactorMatrix,(AB$4+1),FALSE)*$E3742</f>
        <v>0</v>
      </c>
      <c r="AC3738" s="22">
        <f ca="1">VLOOKUP(CONCATENATE($F3738," ",$G3738),AllocFactorMatrix,(AC$4+1),FALSE)*$E3742</f>
        <v>0</v>
      </c>
    </row>
    <row r="3739" spans="4:29" hidden="1" outlineLevel="1">
      <c r="E3739" s="42">
        <v>0</v>
      </c>
      <c r="F3739" s="42" t="str">
        <f>F3742</f>
        <v>LABOR_M</v>
      </c>
      <c r="G3739" s="17" t="str">
        <f>$G$12</f>
        <v>DISTSEC</v>
      </c>
      <c r="H3739" s="21">
        <f t="shared" ca="1" si="1814"/>
        <v>0</v>
      </c>
      <c r="I3739" s="22">
        <f ca="1">VLOOKUP(CONCATENATE($F3739," ",$G3739),AllocFactorMatrix,(I$4+1),FALSE)*$E3742</f>
        <v>0</v>
      </c>
      <c r="J3739" s="22">
        <f ca="1">VLOOKUP(CONCATENATE($F3739," ",$G3739),AllocFactorMatrix,(J$4+1),FALSE)*$E3742</f>
        <v>0</v>
      </c>
      <c r="K3739" s="22">
        <f ca="1">VLOOKUP(CONCATENATE($F3739," ",$G3739),AllocFactorMatrix,(K$4+1),FALSE)*$E3742</f>
        <v>0</v>
      </c>
      <c r="L3739" s="22">
        <f ca="1">VLOOKUP(CONCATENATE($F3739," ",$G3739),AllocFactorMatrix,(L$4+1),FALSE)*$E3742</f>
        <v>0</v>
      </c>
      <c r="M3739" s="22">
        <f t="shared" ca="1" si="1829"/>
        <v>0</v>
      </c>
      <c r="N3739" s="22">
        <f ca="1">VLOOKUP(CONCATENATE($F3739," ",$G3739),AllocFactorMatrix,(N$4+1),FALSE)*$E3742</f>
        <v>0</v>
      </c>
      <c r="O3739" s="22">
        <f ca="1">VLOOKUP(CONCATENATE($F3739," ",$G3739),AllocFactorMatrix,(O$4+1),FALSE)*$E3742</f>
        <v>0</v>
      </c>
      <c r="P3739" s="22">
        <f ca="1">VLOOKUP(CONCATENATE($F3739," ",$G3739),AllocFactorMatrix,(P$4+1),FALSE)*$E3742</f>
        <v>0</v>
      </c>
      <c r="Q3739" s="22">
        <f ca="1">VLOOKUP(CONCATENATE($F3739," ",$G3739),AllocFactorMatrix,(Q$4+1),FALSE)*$E3742</f>
        <v>0</v>
      </c>
      <c r="R3739" s="22">
        <f t="shared" ca="1" si="1831"/>
        <v>0</v>
      </c>
      <c r="S3739" s="22">
        <f ca="1">VLOOKUP(CONCATENATE($F3739," ",$G3739),AllocFactorMatrix,(S$4+1),FALSE)*$E3742</f>
        <v>0</v>
      </c>
      <c r="T3739" s="22">
        <f ca="1">VLOOKUP(CONCATENATE($F3739," ",$G3739),AllocFactorMatrix,(T$4+1),FALSE)*$E3742</f>
        <v>0</v>
      </c>
      <c r="U3739" s="22">
        <f ca="1">VLOOKUP(CONCATENATE($F3739," ",$G3739),AllocFactorMatrix,(U$4+1),FALSE)*$E3742</f>
        <v>0</v>
      </c>
      <c r="V3739" s="22">
        <f ca="1">VLOOKUP(CONCATENATE($F3739," ",$G3739),AllocFactorMatrix,(V$4+1),FALSE)*$E3742</f>
        <v>0</v>
      </c>
      <c r="W3739" s="22">
        <f t="shared" ca="1" si="1832"/>
        <v>0</v>
      </c>
      <c r="X3739" s="22">
        <f ca="1">VLOOKUP(CONCATENATE($F3739," ",$G3739),AllocFactorMatrix,(X$4+1),FALSE)*$E3742</f>
        <v>0</v>
      </c>
      <c r="Y3739" s="22">
        <f ca="1">VLOOKUP(CONCATENATE($F3739," ",$G3739),AllocFactorMatrix,(Y$4+1),FALSE)*$E3742</f>
        <v>0</v>
      </c>
      <c r="Z3739" s="22">
        <f t="shared" ca="1" si="1830"/>
        <v>0</v>
      </c>
      <c r="AA3739" s="22">
        <f ca="1">VLOOKUP(CONCATENATE($F3739," ",$G3739),AllocFactorMatrix,(AA$4+1),FALSE)*$E3742</f>
        <v>0</v>
      </c>
      <c r="AB3739" s="22">
        <f ca="1">VLOOKUP(CONCATENATE($F3739," ",$G3739),AllocFactorMatrix,(AB$4+1),FALSE)*$E3742</f>
        <v>0</v>
      </c>
      <c r="AC3739" s="22">
        <f ca="1">VLOOKUP(CONCATENATE($F3739," ",$G3739),AllocFactorMatrix,(AC$4+1),FALSE)*$E3742</f>
        <v>0</v>
      </c>
    </row>
    <row r="3740" spans="4:29" hidden="1" outlineLevel="1">
      <c r="E3740" s="42">
        <v>0</v>
      </c>
      <c r="F3740" s="42" t="str">
        <f>F3742</f>
        <v>LABOR_M</v>
      </c>
      <c r="G3740" s="17" t="str">
        <f>$G$13</f>
        <v>ENERGY</v>
      </c>
      <c r="H3740" s="21">
        <f t="shared" ca="1" si="1814"/>
        <v>0</v>
      </c>
      <c r="I3740" s="22">
        <f ca="1">VLOOKUP(CONCATENATE($F3740," ",$G3740),AllocFactorMatrix,(I$4+1),FALSE)*$E3742</f>
        <v>0</v>
      </c>
      <c r="J3740" s="22">
        <f ca="1">VLOOKUP(CONCATENATE($F3740," ",$G3740),AllocFactorMatrix,(J$4+1),FALSE)*$E3742</f>
        <v>0</v>
      </c>
      <c r="K3740" s="22">
        <f ca="1">VLOOKUP(CONCATENATE($F3740," ",$G3740),AllocFactorMatrix,(K$4+1),FALSE)*$E3742</f>
        <v>0</v>
      </c>
      <c r="L3740" s="22">
        <f ca="1">VLOOKUP(CONCATENATE($F3740," ",$G3740),AllocFactorMatrix,(L$4+1),FALSE)*$E3742</f>
        <v>0</v>
      </c>
      <c r="M3740" s="22">
        <f t="shared" ca="1" si="1829"/>
        <v>0</v>
      </c>
      <c r="N3740" s="22">
        <f ca="1">VLOOKUP(CONCATENATE($F3740," ",$G3740),AllocFactorMatrix,(N$4+1),FALSE)*$E3742</f>
        <v>0</v>
      </c>
      <c r="O3740" s="22">
        <f ca="1">VLOOKUP(CONCATENATE($F3740," ",$G3740),AllocFactorMatrix,(O$4+1),FALSE)*$E3742</f>
        <v>0</v>
      </c>
      <c r="P3740" s="22">
        <f ca="1">VLOOKUP(CONCATENATE($F3740," ",$G3740),AllocFactorMatrix,(P$4+1),FALSE)*$E3742</f>
        <v>0</v>
      </c>
      <c r="Q3740" s="22">
        <f ca="1">VLOOKUP(CONCATENATE($F3740," ",$G3740),AllocFactorMatrix,(Q$4+1),FALSE)*$E3742</f>
        <v>0</v>
      </c>
      <c r="R3740" s="22">
        <f t="shared" ca="1" si="1831"/>
        <v>0</v>
      </c>
      <c r="S3740" s="22">
        <f ca="1">VLOOKUP(CONCATENATE($F3740," ",$G3740),AllocFactorMatrix,(S$4+1),FALSE)*$E3742</f>
        <v>0</v>
      </c>
      <c r="T3740" s="22">
        <f ca="1">VLOOKUP(CONCATENATE($F3740," ",$G3740),AllocFactorMatrix,(T$4+1),FALSE)*$E3742</f>
        <v>0</v>
      </c>
      <c r="U3740" s="22">
        <f ca="1">VLOOKUP(CONCATENATE($F3740," ",$G3740),AllocFactorMatrix,(U$4+1),FALSE)*$E3742</f>
        <v>0</v>
      </c>
      <c r="V3740" s="22">
        <f ca="1">VLOOKUP(CONCATENATE($F3740," ",$G3740),AllocFactorMatrix,(V$4+1),FALSE)*$E3742</f>
        <v>0</v>
      </c>
      <c r="W3740" s="22">
        <f t="shared" ca="1" si="1832"/>
        <v>0</v>
      </c>
      <c r="X3740" s="22">
        <f ca="1">VLOOKUP(CONCATENATE($F3740," ",$G3740),AllocFactorMatrix,(X$4+1),FALSE)*$E3742</f>
        <v>0</v>
      </c>
      <c r="Y3740" s="22">
        <f ca="1">VLOOKUP(CONCATENATE($F3740," ",$G3740),AllocFactorMatrix,(Y$4+1),FALSE)*$E3742</f>
        <v>0</v>
      </c>
      <c r="Z3740" s="22">
        <f t="shared" ca="1" si="1830"/>
        <v>0</v>
      </c>
      <c r="AA3740" s="22">
        <f ca="1">VLOOKUP(CONCATENATE($F3740," ",$G3740),AllocFactorMatrix,(AA$4+1),FALSE)*$E3742</f>
        <v>0</v>
      </c>
      <c r="AB3740" s="22">
        <f ca="1">VLOOKUP(CONCATENATE($F3740," ",$G3740),AllocFactorMatrix,(AB$4+1),FALSE)*$E3742</f>
        <v>0</v>
      </c>
      <c r="AC3740" s="22">
        <f ca="1">VLOOKUP(CONCATENATE($F3740," ",$G3740),AllocFactorMatrix,(AC$4+1),FALSE)*$E3742</f>
        <v>0</v>
      </c>
    </row>
    <row r="3741" spans="4:29" hidden="1" outlineLevel="1">
      <c r="E3741" s="42">
        <v>0</v>
      </c>
      <c r="F3741" s="42" t="str">
        <f>F3742</f>
        <v>LABOR_M</v>
      </c>
      <c r="G3741" s="17" t="str">
        <f>$G$14</f>
        <v>CUSTOMER</v>
      </c>
      <c r="H3741" s="21">
        <f t="shared" ca="1" si="1814"/>
        <v>0</v>
      </c>
      <c r="I3741" s="22">
        <f ca="1">VLOOKUP(CONCATENATE($F3741," ",$G3741),AllocFactorMatrix,(I$4+1),FALSE)*$E3742</f>
        <v>0</v>
      </c>
      <c r="J3741" s="22">
        <f ca="1">VLOOKUP(CONCATENATE($F3741," ",$G3741),AllocFactorMatrix,(J$4+1),FALSE)*$E3742</f>
        <v>0</v>
      </c>
      <c r="K3741" s="22">
        <f ca="1">VLOOKUP(CONCATENATE($F3741," ",$G3741),AllocFactorMatrix,(K$4+1),FALSE)*$E3742</f>
        <v>0</v>
      </c>
      <c r="L3741" s="22">
        <f ca="1">VLOOKUP(CONCATENATE($F3741," ",$G3741),AllocFactorMatrix,(L$4+1),FALSE)*$E3742</f>
        <v>0</v>
      </c>
      <c r="M3741" s="22">
        <f t="shared" ca="1" si="1829"/>
        <v>0</v>
      </c>
      <c r="N3741" s="22">
        <f ca="1">VLOOKUP(CONCATENATE($F3741," ",$G3741),AllocFactorMatrix,(N$4+1),FALSE)*$E3742</f>
        <v>0</v>
      </c>
      <c r="O3741" s="22">
        <f ca="1">VLOOKUP(CONCATENATE($F3741," ",$G3741),AllocFactorMatrix,(O$4+1),FALSE)*$E3742</f>
        <v>0</v>
      </c>
      <c r="P3741" s="22">
        <f ca="1">VLOOKUP(CONCATENATE($F3741," ",$G3741),AllocFactorMatrix,(P$4+1),FALSE)*$E3742</f>
        <v>0</v>
      </c>
      <c r="Q3741" s="22">
        <f ca="1">VLOOKUP(CONCATENATE($F3741," ",$G3741),AllocFactorMatrix,(Q$4+1),FALSE)*$E3742</f>
        <v>0</v>
      </c>
      <c r="R3741" s="22">
        <f t="shared" ca="1" si="1831"/>
        <v>0</v>
      </c>
      <c r="S3741" s="22">
        <f ca="1">VLOOKUP(CONCATENATE($F3741," ",$G3741),AllocFactorMatrix,(S$4+1),FALSE)*$E3742</f>
        <v>0</v>
      </c>
      <c r="T3741" s="22">
        <f ca="1">VLOOKUP(CONCATENATE($F3741," ",$G3741),AllocFactorMatrix,(T$4+1),FALSE)*$E3742</f>
        <v>0</v>
      </c>
      <c r="U3741" s="22">
        <f ca="1">VLOOKUP(CONCATENATE($F3741," ",$G3741),AllocFactorMatrix,(U$4+1),FALSE)*$E3742</f>
        <v>0</v>
      </c>
      <c r="V3741" s="22">
        <f ca="1">VLOOKUP(CONCATENATE($F3741," ",$G3741),AllocFactorMatrix,(V$4+1),FALSE)*$E3742</f>
        <v>0</v>
      </c>
      <c r="W3741" s="22">
        <f t="shared" ca="1" si="1832"/>
        <v>0</v>
      </c>
      <c r="X3741" s="22">
        <f ca="1">VLOOKUP(CONCATENATE($F3741," ",$G3741),AllocFactorMatrix,(X$4+1),FALSE)*$E3742</f>
        <v>0</v>
      </c>
      <c r="Y3741" s="22">
        <f ca="1">VLOOKUP(CONCATENATE($F3741," ",$G3741),AllocFactorMatrix,(Y$4+1),FALSE)*$E3742</f>
        <v>0</v>
      </c>
      <c r="Z3741" s="22">
        <f t="shared" ca="1" si="1830"/>
        <v>0</v>
      </c>
      <c r="AA3741" s="22">
        <f ca="1">VLOOKUP(CONCATENATE($F3741," ",$G3741),AllocFactorMatrix,(AA$4+1),FALSE)*$E3742</f>
        <v>0</v>
      </c>
      <c r="AB3741" s="22">
        <f ca="1">VLOOKUP(CONCATENATE($F3741," ",$G3741),AllocFactorMatrix,(AB$4+1),FALSE)*$E3742</f>
        <v>0</v>
      </c>
      <c r="AC3741" s="22">
        <f ca="1">VLOOKUP(CONCATENATE($F3741," ",$G3741),AllocFactorMatrix,(AC$4+1),FALSE)*$E3742</f>
        <v>0</v>
      </c>
    </row>
    <row r="3742" spans="4:29" collapsed="1">
      <c r="D3742" s="17" t="s">
        <v>289</v>
      </c>
      <c r="E3742" s="42">
        <v>0</v>
      </c>
      <c r="F3742" s="42" t="s">
        <v>69</v>
      </c>
      <c r="G3742" s="17" t="str">
        <f>$G$15</f>
        <v>TOTAL</v>
      </c>
      <c r="H3742" s="21">
        <f t="shared" ca="1" si="1814"/>
        <v>0</v>
      </c>
      <c r="I3742" s="22">
        <f ca="1">VLOOKUP(CONCATENATE($F3742," ",$G3742),AllocFactorMatrix,(I$4+1),FALSE)*$E3742</f>
        <v>0</v>
      </c>
      <c r="J3742" s="22">
        <f ca="1">VLOOKUP(CONCATENATE($F3742," ",$G3742),AllocFactorMatrix,(J$4+1),FALSE)*$E3742</f>
        <v>0</v>
      </c>
      <c r="K3742" s="22">
        <f ca="1">VLOOKUP(CONCATENATE($F3742," ",$G3742),AllocFactorMatrix,(K$4+1),FALSE)*$E3742</f>
        <v>0</v>
      </c>
      <c r="L3742" s="22">
        <f ca="1">VLOOKUP(CONCATENATE($F3742," ",$G3742),AllocFactorMatrix,(L$4+1),FALSE)*$E3742</f>
        <v>0</v>
      </c>
      <c r="M3742" s="22">
        <f t="shared" ca="1" si="1829"/>
        <v>0</v>
      </c>
      <c r="N3742" s="22">
        <f ca="1">VLOOKUP(CONCATENATE($F3742," ",$G3742),AllocFactorMatrix,(N$4+1),FALSE)*$E3742</f>
        <v>0</v>
      </c>
      <c r="O3742" s="22">
        <f ca="1">VLOOKUP(CONCATENATE($F3742," ",$G3742),AllocFactorMatrix,(O$4+1),FALSE)*$E3742</f>
        <v>0</v>
      </c>
      <c r="P3742" s="22">
        <f ca="1">VLOOKUP(CONCATENATE($F3742," ",$G3742),AllocFactorMatrix,(P$4+1),FALSE)*$E3742</f>
        <v>0</v>
      </c>
      <c r="Q3742" s="22">
        <f ca="1">VLOOKUP(CONCATENATE($F3742," ",$G3742),AllocFactorMatrix,(Q$4+1),FALSE)*$E3742</f>
        <v>0</v>
      </c>
      <c r="R3742" s="22">
        <f t="shared" ca="1" si="1831"/>
        <v>0</v>
      </c>
      <c r="S3742" s="22">
        <f ca="1">VLOOKUP(CONCATENATE($F3742," ",$G3742),AllocFactorMatrix,(S$4+1),FALSE)*$E3742</f>
        <v>0</v>
      </c>
      <c r="T3742" s="22">
        <f ca="1">VLOOKUP(CONCATENATE($F3742," ",$G3742),AllocFactorMatrix,(T$4+1),FALSE)*$E3742</f>
        <v>0</v>
      </c>
      <c r="U3742" s="22">
        <f ca="1">VLOOKUP(CONCATENATE($F3742," ",$G3742),AllocFactorMatrix,(U$4+1),FALSE)*$E3742</f>
        <v>0</v>
      </c>
      <c r="V3742" s="22">
        <f ca="1">VLOOKUP(CONCATENATE($F3742," ",$G3742),AllocFactorMatrix,(V$4+1),FALSE)*$E3742</f>
        <v>0</v>
      </c>
      <c r="W3742" s="22">
        <f t="shared" ca="1" si="1832"/>
        <v>0</v>
      </c>
      <c r="X3742" s="22">
        <f ca="1">VLOOKUP(CONCATENATE($F3742," ",$G3742),AllocFactorMatrix,(X$4+1),FALSE)*$E3742</f>
        <v>0</v>
      </c>
      <c r="Y3742" s="22">
        <f ca="1">VLOOKUP(CONCATENATE($F3742," ",$G3742),AllocFactorMatrix,(Y$4+1),FALSE)*$E3742</f>
        <v>0</v>
      </c>
      <c r="Z3742" s="22">
        <f t="shared" ca="1" si="1830"/>
        <v>0</v>
      </c>
      <c r="AA3742" s="22">
        <f ca="1">VLOOKUP(CONCATENATE($F3742," ",$G3742),AllocFactorMatrix,(AA$4+1),FALSE)*$E3742</f>
        <v>0</v>
      </c>
      <c r="AB3742" s="22">
        <f ca="1">VLOOKUP(CONCATENATE($F3742," ",$G3742),AllocFactorMatrix,(AB$4+1),FALSE)*$E3742</f>
        <v>0</v>
      </c>
      <c r="AC3742" s="22">
        <f ca="1">VLOOKUP(CONCATENATE($F3742," ",$G3742),AllocFactorMatrix,(AC$4+1),FALSE)*$E3742</f>
        <v>0</v>
      </c>
    </row>
    <row r="3743" spans="4:29" hidden="1" outlineLevel="1">
      <c r="E3743" s="42">
        <v>0</v>
      </c>
      <c r="F3743" s="42" t="str">
        <f>F3750</f>
        <v>LABOR_M</v>
      </c>
      <c r="G3743" s="17" t="str">
        <f>$G$8</f>
        <v>PRODUCTION</v>
      </c>
      <c r="H3743" s="21">
        <f t="shared" ca="1" si="1814"/>
        <v>0</v>
      </c>
      <c r="I3743" s="22">
        <f ca="1">VLOOKUP(CONCATENATE($F3743," ",$G3743),AllocFactorMatrix,(I$4+1),FALSE)*$E3750</f>
        <v>0</v>
      </c>
      <c r="J3743" s="22">
        <f ca="1">VLOOKUP(CONCATENATE($F3743," ",$G3743),AllocFactorMatrix,(J$4+1),FALSE)*$E3750</f>
        <v>0</v>
      </c>
      <c r="K3743" s="22">
        <f ca="1">VLOOKUP(CONCATENATE($F3743," ",$G3743),AllocFactorMatrix,(K$4+1),FALSE)*$E3750</f>
        <v>0</v>
      </c>
      <c r="L3743" s="22">
        <f ca="1">VLOOKUP(CONCATENATE($F3743," ",$G3743),AllocFactorMatrix,(L$4+1),FALSE)*$E3750</f>
        <v>0</v>
      </c>
      <c r="M3743" s="22">
        <f t="shared" ca="1" si="1810"/>
        <v>0</v>
      </c>
      <c r="N3743" s="22">
        <f ca="1">VLOOKUP(CONCATENATE($F3743," ",$G3743),AllocFactorMatrix,(N$4+1),FALSE)*$E3750</f>
        <v>0</v>
      </c>
      <c r="O3743" s="22">
        <f ca="1">VLOOKUP(CONCATENATE($F3743," ",$G3743),AllocFactorMatrix,(O$4+1),FALSE)*$E3750</f>
        <v>0</v>
      </c>
      <c r="P3743" s="22">
        <f ca="1">VLOOKUP(CONCATENATE($F3743," ",$G3743),AllocFactorMatrix,(P$4+1),FALSE)*$E3750</f>
        <v>0</v>
      </c>
      <c r="Q3743" s="22">
        <f ca="1">VLOOKUP(CONCATENATE($F3743," ",$G3743),AllocFactorMatrix,(Q$4+1),FALSE)*$E3750</f>
        <v>0</v>
      </c>
      <c r="R3743" s="22">
        <f ca="1">SUBTOTAL(9,N3743:Q3743)</f>
        <v>0</v>
      </c>
      <c r="S3743" s="22">
        <f ca="1">VLOOKUP(CONCATENATE($F3743," ",$G3743),AllocFactorMatrix,(S$4+1),FALSE)*$E3750</f>
        <v>0</v>
      </c>
      <c r="T3743" s="22">
        <f ca="1">VLOOKUP(CONCATENATE($F3743," ",$G3743),AllocFactorMatrix,(T$4+1),FALSE)*$E3750</f>
        <v>0</v>
      </c>
      <c r="U3743" s="22">
        <f ca="1">VLOOKUP(CONCATENATE($F3743," ",$G3743),AllocFactorMatrix,(U$4+1),FALSE)*$E3750</f>
        <v>0</v>
      </c>
      <c r="V3743" s="22">
        <f ca="1">VLOOKUP(CONCATENATE($F3743," ",$G3743),AllocFactorMatrix,(V$4+1),FALSE)*$E3750</f>
        <v>0</v>
      </c>
      <c r="W3743" s="22">
        <f ca="1">SUBTOTAL(9,S3743:V3743)</f>
        <v>0</v>
      </c>
      <c r="X3743" s="22">
        <f ca="1">VLOOKUP(CONCATENATE($F3743," ",$G3743),AllocFactorMatrix,(X$4+1),FALSE)*$E3750</f>
        <v>0</v>
      </c>
      <c r="Y3743" s="22">
        <f ca="1">VLOOKUP(CONCATENATE($F3743," ",$G3743),AllocFactorMatrix,(Y$4+1),FALSE)*$E3750</f>
        <v>0</v>
      </c>
      <c r="Z3743" s="22">
        <f t="shared" ca="1" si="1811"/>
        <v>0</v>
      </c>
      <c r="AA3743" s="22">
        <f ca="1">VLOOKUP(CONCATENATE($F3743," ",$G3743),AllocFactorMatrix,(AA$4+1),FALSE)*$E3750</f>
        <v>0</v>
      </c>
      <c r="AB3743" s="22">
        <f ca="1">VLOOKUP(CONCATENATE($F3743," ",$G3743),AllocFactorMatrix,(AB$4+1),FALSE)*$E3750</f>
        <v>0</v>
      </c>
      <c r="AC3743" s="22">
        <f ca="1">VLOOKUP(CONCATENATE($F3743," ",$G3743),AllocFactorMatrix,(AC$4+1),FALSE)*$E3750</f>
        <v>0</v>
      </c>
    </row>
    <row r="3744" spans="4:29" hidden="1" outlineLevel="1">
      <c r="E3744" s="42">
        <v>0</v>
      </c>
      <c r="F3744" s="42" t="str">
        <f>F3750</f>
        <v>LABOR_M</v>
      </c>
      <c r="G3744" s="17" t="str">
        <f>$G$9</f>
        <v>BULKTRAN</v>
      </c>
      <c r="H3744" s="21">
        <f t="shared" ca="1" si="1814"/>
        <v>0</v>
      </c>
      <c r="I3744" s="22">
        <f ca="1">VLOOKUP(CONCATENATE($F3744," ",$G3744),AllocFactorMatrix,(I$4+1),FALSE)*$E3750</f>
        <v>0</v>
      </c>
      <c r="J3744" s="22">
        <f ca="1">VLOOKUP(CONCATENATE($F3744," ",$G3744),AllocFactorMatrix,(J$4+1),FALSE)*$E3750</f>
        <v>0</v>
      </c>
      <c r="K3744" s="22">
        <f ca="1">VLOOKUP(CONCATENATE($F3744," ",$G3744),AllocFactorMatrix,(K$4+1),FALSE)*$E3750</f>
        <v>0</v>
      </c>
      <c r="L3744" s="22">
        <f ca="1">VLOOKUP(CONCATENATE($F3744," ",$G3744),AllocFactorMatrix,(L$4+1),FALSE)*$E3750</f>
        <v>0</v>
      </c>
      <c r="M3744" s="22">
        <f t="shared" ca="1" si="1810"/>
        <v>0</v>
      </c>
      <c r="N3744" s="22">
        <f ca="1">VLOOKUP(CONCATENATE($F3744," ",$G3744),AllocFactorMatrix,(N$4+1),FALSE)*$E3750</f>
        <v>0</v>
      </c>
      <c r="O3744" s="22">
        <f ca="1">VLOOKUP(CONCATENATE($F3744," ",$G3744),AllocFactorMatrix,(O$4+1),FALSE)*$E3750</f>
        <v>0</v>
      </c>
      <c r="P3744" s="22">
        <f ca="1">VLOOKUP(CONCATENATE($F3744," ",$G3744),AllocFactorMatrix,(P$4+1),FALSE)*$E3750</f>
        <v>0</v>
      </c>
      <c r="Q3744" s="22">
        <f ca="1">VLOOKUP(CONCATENATE($F3744," ",$G3744),AllocFactorMatrix,(Q$4+1),FALSE)*$E3750</f>
        <v>0</v>
      </c>
      <c r="R3744" s="22">
        <f t="shared" ref="R3744:R3750" ca="1" si="1833">SUBTOTAL(9,N3744:Q3744)</f>
        <v>0</v>
      </c>
      <c r="S3744" s="22">
        <f ca="1">VLOOKUP(CONCATENATE($F3744," ",$G3744),AllocFactorMatrix,(S$4+1),FALSE)*$E3750</f>
        <v>0</v>
      </c>
      <c r="T3744" s="22">
        <f ca="1">VLOOKUP(CONCATENATE($F3744," ",$G3744),AllocFactorMatrix,(T$4+1),FALSE)*$E3750</f>
        <v>0</v>
      </c>
      <c r="U3744" s="22">
        <f ca="1">VLOOKUP(CONCATENATE($F3744," ",$G3744),AllocFactorMatrix,(U$4+1),FALSE)*$E3750</f>
        <v>0</v>
      </c>
      <c r="V3744" s="22">
        <f ca="1">VLOOKUP(CONCATENATE($F3744," ",$G3744),AllocFactorMatrix,(V$4+1),FALSE)*$E3750</f>
        <v>0</v>
      </c>
      <c r="W3744" s="22">
        <f t="shared" ref="W3744:W3750" ca="1" si="1834">SUBTOTAL(9,S3744:V3744)</f>
        <v>0</v>
      </c>
      <c r="X3744" s="22">
        <f ca="1">VLOOKUP(CONCATENATE($F3744," ",$G3744),AllocFactorMatrix,(X$4+1),FALSE)*$E3750</f>
        <v>0</v>
      </c>
      <c r="Y3744" s="22">
        <f ca="1">VLOOKUP(CONCATENATE($F3744," ",$G3744),AllocFactorMatrix,(Y$4+1),FALSE)*$E3750</f>
        <v>0</v>
      </c>
      <c r="Z3744" s="22">
        <f t="shared" ca="1" si="1811"/>
        <v>0</v>
      </c>
      <c r="AA3744" s="22">
        <f ca="1">VLOOKUP(CONCATENATE($F3744," ",$G3744),AllocFactorMatrix,(AA$4+1),FALSE)*$E3750</f>
        <v>0</v>
      </c>
      <c r="AB3744" s="22">
        <f ca="1">VLOOKUP(CONCATENATE($F3744," ",$G3744),AllocFactorMatrix,(AB$4+1),FALSE)*$E3750</f>
        <v>0</v>
      </c>
      <c r="AC3744" s="22">
        <f ca="1">VLOOKUP(CONCATENATE($F3744," ",$G3744),AllocFactorMatrix,(AC$4+1),FALSE)*$E3750</f>
        <v>0</v>
      </c>
    </row>
    <row r="3745" spans="4:29" hidden="1" outlineLevel="1">
      <c r="E3745" s="42">
        <v>0</v>
      </c>
      <c r="F3745" s="42" t="str">
        <f>F3750</f>
        <v>LABOR_M</v>
      </c>
      <c r="G3745" s="17" t="str">
        <f>$G$10</f>
        <v>SUBTRAN</v>
      </c>
      <c r="H3745" s="21">
        <f t="shared" ca="1" si="1814"/>
        <v>0</v>
      </c>
      <c r="I3745" s="22">
        <f ca="1">VLOOKUP(CONCATENATE($F3745," ",$G3745),AllocFactorMatrix,(I$4+1),FALSE)*$E3750</f>
        <v>0</v>
      </c>
      <c r="J3745" s="22">
        <f ca="1">VLOOKUP(CONCATENATE($F3745," ",$G3745),AllocFactorMatrix,(J$4+1),FALSE)*$E3750</f>
        <v>0</v>
      </c>
      <c r="K3745" s="22">
        <f ca="1">VLOOKUP(CONCATENATE($F3745," ",$G3745),AllocFactorMatrix,(K$4+1),FALSE)*$E3750</f>
        <v>0</v>
      </c>
      <c r="L3745" s="22">
        <f ca="1">VLOOKUP(CONCATENATE($F3745," ",$G3745),AllocFactorMatrix,(L$4+1),FALSE)*$E3750</f>
        <v>0</v>
      </c>
      <c r="M3745" s="22">
        <f t="shared" ca="1" si="1810"/>
        <v>0</v>
      </c>
      <c r="N3745" s="22">
        <f ca="1">VLOOKUP(CONCATENATE($F3745," ",$G3745),AllocFactorMatrix,(N$4+1),FALSE)*$E3750</f>
        <v>0</v>
      </c>
      <c r="O3745" s="22">
        <f ca="1">VLOOKUP(CONCATENATE($F3745," ",$G3745),AllocFactorMatrix,(O$4+1),FALSE)*$E3750</f>
        <v>0</v>
      </c>
      <c r="P3745" s="22">
        <f ca="1">VLOOKUP(CONCATENATE($F3745," ",$G3745),AllocFactorMatrix,(P$4+1),FALSE)*$E3750</f>
        <v>0</v>
      </c>
      <c r="Q3745" s="22">
        <f ca="1">VLOOKUP(CONCATENATE($F3745," ",$G3745),AllocFactorMatrix,(Q$4+1),FALSE)*$E3750</f>
        <v>0</v>
      </c>
      <c r="R3745" s="22">
        <f t="shared" ca="1" si="1833"/>
        <v>0</v>
      </c>
      <c r="S3745" s="22">
        <f ca="1">VLOOKUP(CONCATENATE($F3745," ",$G3745),AllocFactorMatrix,(S$4+1),FALSE)*$E3750</f>
        <v>0</v>
      </c>
      <c r="T3745" s="22">
        <f ca="1">VLOOKUP(CONCATENATE($F3745," ",$G3745),AllocFactorMatrix,(T$4+1),FALSE)*$E3750</f>
        <v>0</v>
      </c>
      <c r="U3745" s="22">
        <f ca="1">VLOOKUP(CONCATENATE($F3745," ",$G3745),AllocFactorMatrix,(U$4+1),FALSE)*$E3750</f>
        <v>0</v>
      </c>
      <c r="V3745" s="22">
        <f ca="1">VLOOKUP(CONCATENATE($F3745," ",$G3745),AllocFactorMatrix,(V$4+1),FALSE)*$E3750</f>
        <v>0</v>
      </c>
      <c r="W3745" s="22">
        <f t="shared" ca="1" si="1834"/>
        <v>0</v>
      </c>
      <c r="X3745" s="22">
        <f ca="1">VLOOKUP(CONCATENATE($F3745," ",$G3745),AllocFactorMatrix,(X$4+1),FALSE)*$E3750</f>
        <v>0</v>
      </c>
      <c r="Y3745" s="22">
        <f ca="1">VLOOKUP(CONCATENATE($F3745," ",$G3745),AllocFactorMatrix,(Y$4+1),FALSE)*$E3750</f>
        <v>0</v>
      </c>
      <c r="Z3745" s="22">
        <f t="shared" ca="1" si="1811"/>
        <v>0</v>
      </c>
      <c r="AA3745" s="22">
        <f ca="1">VLOOKUP(CONCATENATE($F3745," ",$G3745),AllocFactorMatrix,(AA$4+1),FALSE)*$E3750</f>
        <v>0</v>
      </c>
      <c r="AB3745" s="22">
        <f ca="1">VLOOKUP(CONCATENATE($F3745," ",$G3745),AllocFactorMatrix,(AB$4+1),FALSE)*$E3750</f>
        <v>0</v>
      </c>
      <c r="AC3745" s="22">
        <f ca="1">VLOOKUP(CONCATENATE($F3745," ",$G3745),AllocFactorMatrix,(AC$4+1),FALSE)*$E3750</f>
        <v>0</v>
      </c>
    </row>
    <row r="3746" spans="4:29" hidden="1" outlineLevel="1">
      <c r="E3746" s="42">
        <v>0</v>
      </c>
      <c r="F3746" s="42" t="str">
        <f>F3750</f>
        <v>LABOR_M</v>
      </c>
      <c r="G3746" s="17" t="str">
        <f>$G$11</f>
        <v>DISTPRI</v>
      </c>
      <c r="H3746" s="21">
        <f t="shared" ca="1" si="1814"/>
        <v>0</v>
      </c>
      <c r="I3746" s="22">
        <f ca="1">VLOOKUP(CONCATENATE($F3746," ",$G3746),AllocFactorMatrix,(I$4+1),FALSE)*$E3750</f>
        <v>0</v>
      </c>
      <c r="J3746" s="22">
        <f ca="1">VLOOKUP(CONCATENATE($F3746," ",$G3746),AllocFactorMatrix,(J$4+1),FALSE)*$E3750</f>
        <v>0</v>
      </c>
      <c r="K3746" s="22">
        <f ca="1">VLOOKUP(CONCATENATE($F3746," ",$G3746),AllocFactorMatrix,(K$4+1),FALSE)*$E3750</f>
        <v>0</v>
      </c>
      <c r="L3746" s="22">
        <f ca="1">VLOOKUP(CONCATENATE($F3746," ",$G3746),AllocFactorMatrix,(L$4+1),FALSE)*$E3750</f>
        <v>0</v>
      </c>
      <c r="M3746" s="22">
        <f t="shared" ca="1" si="1810"/>
        <v>0</v>
      </c>
      <c r="N3746" s="22">
        <f ca="1">VLOOKUP(CONCATENATE($F3746," ",$G3746),AllocFactorMatrix,(N$4+1),FALSE)*$E3750</f>
        <v>0</v>
      </c>
      <c r="O3746" s="22">
        <f ca="1">VLOOKUP(CONCATENATE($F3746," ",$G3746),AllocFactorMatrix,(O$4+1),FALSE)*$E3750</f>
        <v>0</v>
      </c>
      <c r="P3746" s="22">
        <f ca="1">VLOOKUP(CONCATENATE($F3746," ",$G3746),AllocFactorMatrix,(P$4+1),FALSE)*$E3750</f>
        <v>0</v>
      </c>
      <c r="Q3746" s="22">
        <f ca="1">VLOOKUP(CONCATENATE($F3746," ",$G3746),AllocFactorMatrix,(Q$4+1),FALSE)*$E3750</f>
        <v>0</v>
      </c>
      <c r="R3746" s="22">
        <f t="shared" ca="1" si="1833"/>
        <v>0</v>
      </c>
      <c r="S3746" s="22">
        <f ca="1">VLOOKUP(CONCATENATE($F3746," ",$G3746),AllocFactorMatrix,(S$4+1),FALSE)*$E3750</f>
        <v>0</v>
      </c>
      <c r="T3746" s="22">
        <f ca="1">VLOOKUP(CONCATENATE($F3746," ",$G3746),AllocFactorMatrix,(T$4+1),FALSE)*$E3750</f>
        <v>0</v>
      </c>
      <c r="U3746" s="22">
        <f ca="1">VLOOKUP(CONCATENATE($F3746," ",$G3746),AllocFactorMatrix,(U$4+1),FALSE)*$E3750</f>
        <v>0</v>
      </c>
      <c r="V3746" s="22">
        <f ca="1">VLOOKUP(CONCATENATE($F3746," ",$G3746),AllocFactorMatrix,(V$4+1),FALSE)*$E3750</f>
        <v>0</v>
      </c>
      <c r="W3746" s="22">
        <f t="shared" ca="1" si="1834"/>
        <v>0</v>
      </c>
      <c r="X3746" s="22">
        <f ca="1">VLOOKUP(CONCATENATE($F3746," ",$G3746),AllocFactorMatrix,(X$4+1),FALSE)*$E3750</f>
        <v>0</v>
      </c>
      <c r="Y3746" s="22">
        <f ca="1">VLOOKUP(CONCATENATE($F3746," ",$G3746),AllocFactorMatrix,(Y$4+1),FALSE)*$E3750</f>
        <v>0</v>
      </c>
      <c r="Z3746" s="22">
        <f t="shared" ca="1" si="1811"/>
        <v>0</v>
      </c>
      <c r="AA3746" s="22">
        <f ca="1">VLOOKUP(CONCATENATE($F3746," ",$G3746),AllocFactorMatrix,(AA$4+1),FALSE)*$E3750</f>
        <v>0</v>
      </c>
      <c r="AB3746" s="22">
        <f ca="1">VLOOKUP(CONCATENATE($F3746," ",$G3746),AllocFactorMatrix,(AB$4+1),FALSE)*$E3750</f>
        <v>0</v>
      </c>
      <c r="AC3746" s="22">
        <f ca="1">VLOOKUP(CONCATENATE($F3746," ",$G3746),AllocFactorMatrix,(AC$4+1),FALSE)*$E3750</f>
        <v>0</v>
      </c>
    </row>
    <row r="3747" spans="4:29" hidden="1" outlineLevel="1">
      <c r="E3747" s="42">
        <v>0</v>
      </c>
      <c r="F3747" s="42" t="str">
        <f>F3750</f>
        <v>LABOR_M</v>
      </c>
      <c r="G3747" s="17" t="str">
        <f>$G$12</f>
        <v>DISTSEC</v>
      </c>
      <c r="H3747" s="21">
        <f t="shared" ca="1" si="1814"/>
        <v>0</v>
      </c>
      <c r="I3747" s="22">
        <f ca="1">VLOOKUP(CONCATENATE($F3747," ",$G3747),AllocFactorMatrix,(I$4+1),FALSE)*$E3750</f>
        <v>0</v>
      </c>
      <c r="J3747" s="22">
        <f ca="1">VLOOKUP(CONCATENATE($F3747," ",$G3747),AllocFactorMatrix,(J$4+1),FALSE)*$E3750</f>
        <v>0</v>
      </c>
      <c r="K3747" s="22">
        <f ca="1">VLOOKUP(CONCATENATE($F3747," ",$G3747),AllocFactorMatrix,(K$4+1),FALSE)*$E3750</f>
        <v>0</v>
      </c>
      <c r="L3747" s="22">
        <f ca="1">VLOOKUP(CONCATENATE($F3747," ",$G3747),AllocFactorMatrix,(L$4+1),FALSE)*$E3750</f>
        <v>0</v>
      </c>
      <c r="M3747" s="22">
        <f t="shared" ca="1" si="1810"/>
        <v>0</v>
      </c>
      <c r="N3747" s="22">
        <f ca="1">VLOOKUP(CONCATENATE($F3747," ",$G3747),AllocFactorMatrix,(N$4+1),FALSE)*$E3750</f>
        <v>0</v>
      </c>
      <c r="O3747" s="22">
        <f ca="1">VLOOKUP(CONCATENATE($F3747," ",$G3747),AllocFactorMatrix,(O$4+1),FALSE)*$E3750</f>
        <v>0</v>
      </c>
      <c r="P3747" s="22">
        <f ca="1">VLOOKUP(CONCATENATE($F3747," ",$G3747),AllocFactorMatrix,(P$4+1),FALSE)*$E3750</f>
        <v>0</v>
      </c>
      <c r="Q3747" s="22">
        <f ca="1">VLOOKUP(CONCATENATE($F3747," ",$G3747),AllocFactorMatrix,(Q$4+1),FALSE)*$E3750</f>
        <v>0</v>
      </c>
      <c r="R3747" s="22">
        <f t="shared" ca="1" si="1833"/>
        <v>0</v>
      </c>
      <c r="S3747" s="22">
        <f ca="1">VLOOKUP(CONCATENATE($F3747," ",$G3747),AllocFactorMatrix,(S$4+1),FALSE)*$E3750</f>
        <v>0</v>
      </c>
      <c r="T3747" s="22">
        <f ca="1">VLOOKUP(CONCATENATE($F3747," ",$G3747),AllocFactorMatrix,(T$4+1),FALSE)*$E3750</f>
        <v>0</v>
      </c>
      <c r="U3747" s="22">
        <f ca="1">VLOOKUP(CONCATENATE($F3747," ",$G3747),AllocFactorMatrix,(U$4+1),FALSE)*$E3750</f>
        <v>0</v>
      </c>
      <c r="V3747" s="22">
        <f ca="1">VLOOKUP(CONCATENATE($F3747," ",$G3747),AllocFactorMatrix,(V$4+1),FALSE)*$E3750</f>
        <v>0</v>
      </c>
      <c r="W3747" s="22">
        <f t="shared" ca="1" si="1834"/>
        <v>0</v>
      </c>
      <c r="X3747" s="22">
        <f ca="1">VLOOKUP(CONCATENATE($F3747," ",$G3747),AllocFactorMatrix,(X$4+1),FALSE)*$E3750</f>
        <v>0</v>
      </c>
      <c r="Y3747" s="22">
        <f ca="1">VLOOKUP(CONCATENATE($F3747," ",$G3747),AllocFactorMatrix,(Y$4+1),FALSE)*$E3750</f>
        <v>0</v>
      </c>
      <c r="Z3747" s="22">
        <f t="shared" ca="1" si="1811"/>
        <v>0</v>
      </c>
      <c r="AA3747" s="22">
        <f ca="1">VLOOKUP(CONCATENATE($F3747," ",$G3747),AllocFactorMatrix,(AA$4+1),FALSE)*$E3750</f>
        <v>0</v>
      </c>
      <c r="AB3747" s="22">
        <f ca="1">VLOOKUP(CONCATENATE($F3747," ",$G3747),AllocFactorMatrix,(AB$4+1),FALSE)*$E3750</f>
        <v>0</v>
      </c>
      <c r="AC3747" s="22">
        <f ca="1">VLOOKUP(CONCATENATE($F3747," ",$G3747),AllocFactorMatrix,(AC$4+1),FALSE)*$E3750</f>
        <v>0</v>
      </c>
    </row>
    <row r="3748" spans="4:29" hidden="1" outlineLevel="1">
      <c r="E3748" s="42">
        <v>0</v>
      </c>
      <c r="F3748" s="42" t="str">
        <f>F3750</f>
        <v>LABOR_M</v>
      </c>
      <c r="G3748" s="17" t="str">
        <f>$G$13</f>
        <v>ENERGY</v>
      </c>
      <c r="H3748" s="21">
        <f t="shared" ca="1" si="1814"/>
        <v>0</v>
      </c>
      <c r="I3748" s="22">
        <f ca="1">VLOOKUP(CONCATENATE($F3748," ",$G3748),AllocFactorMatrix,(I$4+1),FALSE)*$E3750</f>
        <v>0</v>
      </c>
      <c r="J3748" s="22">
        <f ca="1">VLOOKUP(CONCATENATE($F3748," ",$G3748),AllocFactorMatrix,(J$4+1),FALSE)*$E3750</f>
        <v>0</v>
      </c>
      <c r="K3748" s="22">
        <f ca="1">VLOOKUP(CONCATENATE($F3748," ",$G3748),AllocFactorMatrix,(K$4+1),FALSE)*$E3750</f>
        <v>0</v>
      </c>
      <c r="L3748" s="22">
        <f ca="1">VLOOKUP(CONCATENATE($F3748," ",$G3748),AllocFactorMatrix,(L$4+1),FALSE)*$E3750</f>
        <v>0</v>
      </c>
      <c r="M3748" s="22">
        <f t="shared" ca="1" si="1810"/>
        <v>0</v>
      </c>
      <c r="N3748" s="22">
        <f ca="1">VLOOKUP(CONCATENATE($F3748," ",$G3748),AllocFactorMatrix,(N$4+1),FALSE)*$E3750</f>
        <v>0</v>
      </c>
      <c r="O3748" s="22">
        <f ca="1">VLOOKUP(CONCATENATE($F3748," ",$G3748),AllocFactorMatrix,(O$4+1),FALSE)*$E3750</f>
        <v>0</v>
      </c>
      <c r="P3748" s="22">
        <f ca="1">VLOOKUP(CONCATENATE($F3748," ",$G3748),AllocFactorMatrix,(P$4+1),FALSE)*$E3750</f>
        <v>0</v>
      </c>
      <c r="Q3748" s="22">
        <f ca="1">VLOOKUP(CONCATENATE($F3748," ",$G3748),AllocFactorMatrix,(Q$4+1),FALSE)*$E3750</f>
        <v>0</v>
      </c>
      <c r="R3748" s="22">
        <f t="shared" ca="1" si="1833"/>
        <v>0</v>
      </c>
      <c r="S3748" s="22">
        <f ca="1">VLOOKUP(CONCATENATE($F3748," ",$G3748),AllocFactorMatrix,(S$4+1),FALSE)*$E3750</f>
        <v>0</v>
      </c>
      <c r="T3748" s="22">
        <f ca="1">VLOOKUP(CONCATENATE($F3748," ",$G3748),AllocFactorMatrix,(T$4+1),FALSE)*$E3750</f>
        <v>0</v>
      </c>
      <c r="U3748" s="22">
        <f ca="1">VLOOKUP(CONCATENATE($F3748," ",$G3748),AllocFactorMatrix,(U$4+1),FALSE)*$E3750</f>
        <v>0</v>
      </c>
      <c r="V3748" s="22">
        <f ca="1">VLOOKUP(CONCATENATE($F3748," ",$G3748),AllocFactorMatrix,(V$4+1),FALSE)*$E3750</f>
        <v>0</v>
      </c>
      <c r="W3748" s="22">
        <f t="shared" ca="1" si="1834"/>
        <v>0</v>
      </c>
      <c r="X3748" s="22">
        <f ca="1">VLOOKUP(CONCATENATE($F3748," ",$G3748),AllocFactorMatrix,(X$4+1),FALSE)*$E3750</f>
        <v>0</v>
      </c>
      <c r="Y3748" s="22">
        <f ca="1">VLOOKUP(CONCATENATE($F3748," ",$G3748),AllocFactorMatrix,(Y$4+1),FALSE)*$E3750</f>
        <v>0</v>
      </c>
      <c r="Z3748" s="22">
        <f t="shared" ca="1" si="1811"/>
        <v>0</v>
      </c>
      <c r="AA3748" s="22">
        <f ca="1">VLOOKUP(CONCATENATE($F3748," ",$G3748),AllocFactorMatrix,(AA$4+1),FALSE)*$E3750</f>
        <v>0</v>
      </c>
      <c r="AB3748" s="22">
        <f ca="1">VLOOKUP(CONCATENATE($F3748," ",$G3748),AllocFactorMatrix,(AB$4+1),FALSE)*$E3750</f>
        <v>0</v>
      </c>
      <c r="AC3748" s="22">
        <f ca="1">VLOOKUP(CONCATENATE($F3748," ",$G3748),AllocFactorMatrix,(AC$4+1),FALSE)*$E3750</f>
        <v>0</v>
      </c>
    </row>
    <row r="3749" spans="4:29" hidden="1" outlineLevel="1">
      <c r="E3749" s="42">
        <v>0</v>
      </c>
      <c r="F3749" s="42" t="str">
        <f>F3750</f>
        <v>LABOR_M</v>
      </c>
      <c r="G3749" s="17" t="str">
        <f>$G$14</f>
        <v>CUSTOMER</v>
      </c>
      <c r="H3749" s="21">
        <f t="shared" ca="1" si="1814"/>
        <v>0</v>
      </c>
      <c r="I3749" s="22">
        <f ca="1">VLOOKUP(CONCATENATE($F3749," ",$G3749),AllocFactorMatrix,(I$4+1),FALSE)*$E3750</f>
        <v>0</v>
      </c>
      <c r="J3749" s="22">
        <f ca="1">VLOOKUP(CONCATENATE($F3749," ",$G3749),AllocFactorMatrix,(J$4+1),FALSE)*$E3750</f>
        <v>0</v>
      </c>
      <c r="K3749" s="22">
        <f ca="1">VLOOKUP(CONCATENATE($F3749," ",$G3749),AllocFactorMatrix,(K$4+1),FALSE)*$E3750</f>
        <v>0</v>
      </c>
      <c r="L3749" s="22">
        <f ca="1">VLOOKUP(CONCATENATE($F3749," ",$G3749),AllocFactorMatrix,(L$4+1),FALSE)*$E3750</f>
        <v>0</v>
      </c>
      <c r="M3749" s="22">
        <f t="shared" ca="1" si="1810"/>
        <v>0</v>
      </c>
      <c r="N3749" s="22">
        <f ca="1">VLOOKUP(CONCATENATE($F3749," ",$G3749),AllocFactorMatrix,(N$4+1),FALSE)*$E3750</f>
        <v>0</v>
      </c>
      <c r="O3749" s="22">
        <f ca="1">VLOOKUP(CONCATENATE($F3749," ",$G3749),AllocFactorMatrix,(O$4+1),FALSE)*$E3750</f>
        <v>0</v>
      </c>
      <c r="P3749" s="22">
        <f ca="1">VLOOKUP(CONCATENATE($F3749," ",$G3749),AllocFactorMatrix,(P$4+1),FALSE)*$E3750</f>
        <v>0</v>
      </c>
      <c r="Q3749" s="22">
        <f ca="1">VLOOKUP(CONCATENATE($F3749," ",$G3749),AllocFactorMatrix,(Q$4+1),FALSE)*$E3750</f>
        <v>0</v>
      </c>
      <c r="R3749" s="22">
        <f t="shared" ca="1" si="1833"/>
        <v>0</v>
      </c>
      <c r="S3749" s="22">
        <f ca="1">VLOOKUP(CONCATENATE($F3749," ",$G3749),AllocFactorMatrix,(S$4+1),FALSE)*$E3750</f>
        <v>0</v>
      </c>
      <c r="T3749" s="22">
        <f ca="1">VLOOKUP(CONCATENATE($F3749," ",$G3749),AllocFactorMatrix,(T$4+1),FALSE)*$E3750</f>
        <v>0</v>
      </c>
      <c r="U3749" s="22">
        <f ca="1">VLOOKUP(CONCATENATE($F3749," ",$G3749),AllocFactorMatrix,(U$4+1),FALSE)*$E3750</f>
        <v>0</v>
      </c>
      <c r="V3749" s="22">
        <f ca="1">VLOOKUP(CONCATENATE($F3749," ",$G3749),AllocFactorMatrix,(V$4+1),FALSE)*$E3750</f>
        <v>0</v>
      </c>
      <c r="W3749" s="22">
        <f t="shared" ca="1" si="1834"/>
        <v>0</v>
      </c>
      <c r="X3749" s="22">
        <f ca="1">VLOOKUP(CONCATENATE($F3749," ",$G3749),AllocFactorMatrix,(X$4+1),FALSE)*$E3750</f>
        <v>0</v>
      </c>
      <c r="Y3749" s="22">
        <f ca="1">VLOOKUP(CONCATENATE($F3749," ",$G3749),AllocFactorMatrix,(Y$4+1),FALSE)*$E3750</f>
        <v>0</v>
      </c>
      <c r="Z3749" s="22">
        <f t="shared" ca="1" si="1811"/>
        <v>0</v>
      </c>
      <c r="AA3749" s="22">
        <f ca="1">VLOOKUP(CONCATENATE($F3749," ",$G3749),AllocFactorMatrix,(AA$4+1),FALSE)*$E3750</f>
        <v>0</v>
      </c>
      <c r="AB3749" s="22">
        <f ca="1">VLOOKUP(CONCATENATE($F3749," ",$G3749),AllocFactorMatrix,(AB$4+1),FALSE)*$E3750</f>
        <v>0</v>
      </c>
      <c r="AC3749" s="22">
        <f ca="1">VLOOKUP(CONCATENATE($F3749," ",$G3749),AllocFactorMatrix,(AC$4+1),FALSE)*$E3750</f>
        <v>0</v>
      </c>
    </row>
    <row r="3750" spans="4:29" collapsed="1">
      <c r="D3750" s="17" t="s">
        <v>290</v>
      </c>
      <c r="E3750" s="42">
        <v>0</v>
      </c>
      <c r="F3750" s="42" t="s">
        <v>69</v>
      </c>
      <c r="G3750" s="17" t="str">
        <f>$G$15</f>
        <v>TOTAL</v>
      </c>
      <c r="H3750" s="21">
        <f t="shared" ca="1" si="1814"/>
        <v>0</v>
      </c>
      <c r="I3750" s="22">
        <f ca="1">VLOOKUP(CONCATENATE($F3750," ",$G3750),AllocFactorMatrix,(I$4+1),FALSE)*$E3750</f>
        <v>0</v>
      </c>
      <c r="J3750" s="22">
        <f ca="1">VLOOKUP(CONCATENATE($F3750," ",$G3750),AllocFactorMatrix,(J$4+1),FALSE)*$E3750</f>
        <v>0</v>
      </c>
      <c r="K3750" s="22">
        <f ca="1">VLOOKUP(CONCATENATE($F3750," ",$G3750),AllocFactorMatrix,(K$4+1),FALSE)*$E3750</f>
        <v>0</v>
      </c>
      <c r="L3750" s="22">
        <f ca="1">VLOOKUP(CONCATENATE($F3750," ",$G3750),AllocFactorMatrix,(L$4+1),FALSE)*$E3750</f>
        <v>0</v>
      </c>
      <c r="M3750" s="22">
        <f t="shared" ca="1" si="1810"/>
        <v>0</v>
      </c>
      <c r="N3750" s="22">
        <f ca="1">VLOOKUP(CONCATENATE($F3750," ",$G3750),AllocFactorMatrix,(N$4+1),FALSE)*$E3750</f>
        <v>0</v>
      </c>
      <c r="O3750" s="22">
        <f ca="1">VLOOKUP(CONCATENATE($F3750," ",$G3750),AllocFactorMatrix,(O$4+1),FALSE)*$E3750</f>
        <v>0</v>
      </c>
      <c r="P3750" s="22">
        <f ca="1">VLOOKUP(CONCATENATE($F3750," ",$G3750),AllocFactorMatrix,(P$4+1),FALSE)*$E3750</f>
        <v>0</v>
      </c>
      <c r="Q3750" s="22">
        <f ca="1">VLOOKUP(CONCATENATE($F3750," ",$G3750),AllocFactorMatrix,(Q$4+1),FALSE)*$E3750</f>
        <v>0</v>
      </c>
      <c r="R3750" s="22">
        <f t="shared" ca="1" si="1833"/>
        <v>0</v>
      </c>
      <c r="S3750" s="22">
        <f ca="1">VLOOKUP(CONCATENATE($F3750," ",$G3750),AllocFactorMatrix,(S$4+1),FALSE)*$E3750</f>
        <v>0</v>
      </c>
      <c r="T3750" s="22">
        <f ca="1">VLOOKUP(CONCATENATE($F3750," ",$G3750),AllocFactorMatrix,(T$4+1),FALSE)*$E3750</f>
        <v>0</v>
      </c>
      <c r="U3750" s="22">
        <f ca="1">VLOOKUP(CONCATENATE($F3750," ",$G3750),AllocFactorMatrix,(U$4+1),FALSE)*$E3750</f>
        <v>0</v>
      </c>
      <c r="V3750" s="22">
        <f ca="1">VLOOKUP(CONCATENATE($F3750," ",$G3750),AllocFactorMatrix,(V$4+1),FALSE)*$E3750</f>
        <v>0</v>
      </c>
      <c r="W3750" s="22">
        <f t="shared" ca="1" si="1834"/>
        <v>0</v>
      </c>
      <c r="X3750" s="22">
        <f ca="1">VLOOKUP(CONCATENATE($F3750," ",$G3750),AllocFactorMatrix,(X$4+1),FALSE)*$E3750</f>
        <v>0</v>
      </c>
      <c r="Y3750" s="22">
        <f ca="1">VLOOKUP(CONCATENATE($F3750," ",$G3750),AllocFactorMatrix,(Y$4+1),FALSE)*$E3750</f>
        <v>0</v>
      </c>
      <c r="Z3750" s="22">
        <f t="shared" ca="1" si="1811"/>
        <v>0</v>
      </c>
      <c r="AA3750" s="22">
        <f ca="1">VLOOKUP(CONCATENATE($F3750," ",$G3750),AllocFactorMatrix,(AA$4+1),FALSE)*$E3750</f>
        <v>0</v>
      </c>
      <c r="AB3750" s="22">
        <f ca="1">VLOOKUP(CONCATENATE($F3750," ",$G3750),AllocFactorMatrix,(AB$4+1),FALSE)*$E3750</f>
        <v>0</v>
      </c>
      <c r="AC3750" s="22">
        <f ca="1">VLOOKUP(CONCATENATE($F3750," ",$G3750),AllocFactorMatrix,(AC$4+1),FALSE)*$E3750</f>
        <v>0</v>
      </c>
    </row>
    <row r="3751" spans="4:29" hidden="1" outlineLevel="1">
      <c r="F3751" s="42" t="str">
        <f>F3758</f>
        <v>LABOR_M</v>
      </c>
      <c r="G3751" s="17" t="str">
        <f>$G$8</f>
        <v>PRODUCTION</v>
      </c>
      <c r="H3751" s="21">
        <f t="shared" ca="1" si="1814"/>
        <v>22665.144278108237</v>
      </c>
      <c r="I3751" s="22">
        <f ca="1">VLOOKUP(CONCATENATE($F3751," ",$G3751),AllocFactorMatrix,(I$4+1),FALSE)*$E3758</f>
        <v>11237.572779803486</v>
      </c>
      <c r="J3751" s="22">
        <f ca="1">VLOOKUP(CONCATENATE($F3751," ",$G3751),AllocFactorMatrix,(J$4+1),FALSE)*$E3758</f>
        <v>2810.1559040459692</v>
      </c>
      <c r="K3751" s="22">
        <f ca="1">VLOOKUP(CONCATENATE($F3751," ",$G3751),AllocFactorMatrix,(K$4+1),FALSE)*$E3758</f>
        <v>35.615460099943817</v>
      </c>
      <c r="L3751" s="22">
        <f ca="1">VLOOKUP(CONCATENATE($F3751," ",$G3751),AllocFactorMatrix,(L$4+1),FALSE)*$E3758</f>
        <v>1.7825183758844365</v>
      </c>
      <c r="M3751" s="22">
        <f t="shared" ref="M3751:M3758" ca="1" si="1835">SUBTOTAL(9,J3751:L3751)</f>
        <v>2847.5538825217977</v>
      </c>
      <c r="N3751" s="22">
        <f ca="1">VLOOKUP(CONCATENATE($F3751," ",$G3751),AllocFactorMatrix,(N$4+1),FALSE)*$E3758</f>
        <v>1260.7700729273181</v>
      </c>
      <c r="O3751" s="22">
        <f ca="1">VLOOKUP(CONCATENATE($F3751," ",$G3751),AllocFactorMatrix,(O$4+1),FALSE)*$E3758</f>
        <v>345.54787893893666</v>
      </c>
      <c r="P3751" s="22">
        <f ca="1">VLOOKUP(CONCATENATE($F3751," ",$G3751),AllocFactorMatrix,(P$4+1),FALSE)*$E3758</f>
        <v>54.987312942235064</v>
      </c>
      <c r="Q3751" s="22">
        <f ca="1">VLOOKUP(CONCATENATE($F3751," ",$G3751),AllocFactorMatrix,(Q$4+1),FALSE)*$E3758</f>
        <v>0</v>
      </c>
      <c r="R3751" s="22">
        <f ca="1">SUBTOTAL(9,N3751:Q3751)</f>
        <v>1661.3052648084899</v>
      </c>
      <c r="S3751" s="22">
        <f ca="1">VLOOKUP(CONCATENATE($F3751," ",$G3751),AllocFactorMatrix,(S$4+1),FALSE)*$E3758</f>
        <v>54.499865002327859</v>
      </c>
      <c r="T3751" s="22">
        <f ca="1">VLOOKUP(CONCATENATE($F3751," ",$G3751),AllocFactorMatrix,(T$4+1),FALSE)*$E3758</f>
        <v>991.80457684535702</v>
      </c>
      <c r="U3751" s="22">
        <f ca="1">VLOOKUP(CONCATENATE($F3751," ",$G3751),AllocFactorMatrix,(U$4+1),FALSE)*$E3758</f>
        <v>4832.6093344006331</v>
      </c>
      <c r="V3751" s="22">
        <f ca="1">VLOOKUP(CONCATENATE($F3751," ",$G3751),AllocFactorMatrix,(V$4+1),FALSE)*$E3758</f>
        <v>615.77321665365002</v>
      </c>
      <c r="W3751" s="22">
        <f ca="1">SUBTOTAL(9,S3751:V3751)</f>
        <v>6494.6869929019676</v>
      </c>
      <c r="X3751" s="22">
        <f ca="1">VLOOKUP(CONCATENATE($F3751," ",$G3751),AllocFactorMatrix,(X$4+1),FALSE)*$E3758</f>
        <v>352.61051104771735</v>
      </c>
      <c r="Y3751" s="22">
        <f ca="1">VLOOKUP(CONCATENATE($F3751," ",$G3751),AllocFactorMatrix,(Y$4+1),FALSE)*$E3758</f>
        <v>6.6282280052439075</v>
      </c>
      <c r="Z3751" s="22">
        <f t="shared" ref="Z3751:Z3758" ca="1" si="1836">SUBTOTAL(9,X3751:Y3751)</f>
        <v>359.23873905296125</v>
      </c>
      <c r="AA3751" s="22">
        <f ca="1">VLOOKUP(CONCATENATE($F3751," ",$G3751),AllocFactorMatrix,(AA$4+1),FALSE)*$E3758</f>
        <v>5.1278497753651466</v>
      </c>
      <c r="AB3751" s="22">
        <f ca="1">VLOOKUP(CONCATENATE($F3751," ",$G3751),AllocFactorMatrix,(AB$4+1),FALSE)*$E3758</f>
        <v>48.187964752069455</v>
      </c>
      <c r="AC3751" s="22">
        <f ca="1">VLOOKUP(CONCATENATE($F3751," ",$G3751),AllocFactorMatrix,(AC$4+1),FALSE)*$E3758</f>
        <v>11.470804492098189</v>
      </c>
    </row>
    <row r="3752" spans="4:29" hidden="1" outlineLevel="1">
      <c r="F3752" s="42" t="str">
        <f>F3758</f>
        <v>LABOR_M</v>
      </c>
      <c r="G3752" s="17" t="str">
        <f>$G$9</f>
        <v>BULKTRAN</v>
      </c>
      <c r="H3752" s="21">
        <f t="shared" ca="1" si="1814"/>
        <v>6302.2779924036895</v>
      </c>
      <c r="I3752" s="22">
        <f ca="1">VLOOKUP(CONCATENATE($F3752," ",$G3752),AllocFactorMatrix,(I$4+1),FALSE)*$E3758</f>
        <v>3124.7234409443408</v>
      </c>
      <c r="J3752" s="22">
        <f ca="1">VLOOKUP(CONCATENATE($F3752," ",$G3752),AllocFactorMatrix,(J$4+1),FALSE)*$E3758</f>
        <v>781.39293939541938</v>
      </c>
      <c r="K3752" s="22">
        <f ca="1">VLOOKUP(CONCATENATE($F3752," ",$G3752),AllocFactorMatrix,(K$4+1),FALSE)*$E3758</f>
        <v>9.9032473662215921</v>
      </c>
      <c r="L3752" s="22">
        <f ca="1">VLOOKUP(CONCATENATE($F3752," ",$G3752),AllocFactorMatrix,(L$4+1),FALSE)*$E3758</f>
        <v>0.49564768675407345</v>
      </c>
      <c r="M3752" s="22">
        <f t="shared" ca="1" si="1835"/>
        <v>791.79183444839498</v>
      </c>
      <c r="N3752" s="22">
        <f ca="1">VLOOKUP(CONCATENATE($F3752," ",$G3752),AllocFactorMatrix,(N$4+1),FALSE)*$E3758</f>
        <v>350.57017006353863</v>
      </c>
      <c r="O3752" s="22">
        <f ca="1">VLOOKUP(CONCATENATE($F3752," ",$G3752),AllocFactorMatrix,(O$4+1),FALSE)*$E3758</f>
        <v>96.083164794237277</v>
      </c>
      <c r="P3752" s="22">
        <f ca="1">VLOOKUP(CONCATENATE($F3752," ",$G3752),AllocFactorMatrix,(P$4+1),FALSE)*$E3758</f>
        <v>15.289791583280772</v>
      </c>
      <c r="Q3752" s="22">
        <f ca="1">VLOOKUP(CONCATENATE($F3752," ",$G3752),AllocFactorMatrix,(Q$4+1),FALSE)*$E3758</f>
        <v>0</v>
      </c>
      <c r="R3752" s="22">
        <f t="shared" ref="R3752:R3758" ca="1" si="1837">SUBTOTAL(9,N3752:Q3752)</f>
        <v>461.94312644105668</v>
      </c>
      <c r="S3752" s="22">
        <f ca="1">VLOOKUP(CONCATENATE($F3752," ",$G3752),AllocFactorMatrix,(S$4+1),FALSE)*$E3758</f>
        <v>15.154251637608013</v>
      </c>
      <c r="T3752" s="22">
        <f ca="1">VLOOKUP(CONCATENATE($F3752," ",$G3752),AllocFactorMatrix,(T$4+1),FALSE)*$E3758</f>
        <v>275.78152959101624</v>
      </c>
      <c r="U3752" s="22">
        <f ca="1">VLOOKUP(CONCATENATE($F3752," ",$G3752),AllocFactorMatrix,(U$4+1),FALSE)*$E3758</f>
        <v>1343.757051813476</v>
      </c>
      <c r="V3752" s="22">
        <f ca="1">VLOOKUP(CONCATENATE($F3752," ",$G3752),AllocFactorMatrix,(V$4+1),FALSE)*$E3758</f>
        <v>171.22211727442206</v>
      </c>
      <c r="W3752" s="22">
        <f t="shared" ref="W3752:W3758" ca="1" si="1838">SUBTOTAL(9,S3752:V3752)</f>
        <v>1805.9149503165222</v>
      </c>
      <c r="X3752" s="22">
        <f ca="1">VLOOKUP(CONCATENATE($F3752," ",$G3752),AllocFactorMatrix,(X$4+1),FALSE)*$E3758</f>
        <v>98.04700276329919</v>
      </c>
      <c r="Y3752" s="22">
        <f ca="1">VLOOKUP(CONCATENATE($F3752," ",$G3752),AllocFactorMatrix,(Y$4+1),FALSE)*$E3758</f>
        <v>1.8430474111929698</v>
      </c>
      <c r="Z3752" s="22">
        <f t="shared" ca="1" si="1836"/>
        <v>99.89005017449216</v>
      </c>
      <c r="AA3752" s="22">
        <f ca="1">VLOOKUP(CONCATENATE($F3752," ",$G3752),AllocFactorMatrix,(AA$4+1),FALSE)*$E3758</f>
        <v>1.4258517127045345</v>
      </c>
      <c r="AB3752" s="22">
        <f ca="1">VLOOKUP(CONCATENATE($F3752," ",$G3752),AllocFactorMatrix,(AB$4+1),FALSE)*$E3758</f>
        <v>13.399162433262079</v>
      </c>
      <c r="AC3752" s="22">
        <f ca="1">VLOOKUP(CONCATENATE($F3752," ",$G3752),AllocFactorMatrix,(AC$4+1),FALSE)*$E3758</f>
        <v>3.1895759329245275</v>
      </c>
    </row>
    <row r="3753" spans="4:29" hidden="1" outlineLevel="1">
      <c r="F3753" s="42" t="str">
        <f>F3758</f>
        <v>LABOR_M</v>
      </c>
      <c r="G3753" s="17" t="str">
        <f>$G$10</f>
        <v>SUBTRAN</v>
      </c>
      <c r="H3753" s="21">
        <f t="shared" ca="1" si="1814"/>
        <v>1997.8378938121518</v>
      </c>
      <c r="I3753" s="22">
        <f ca="1">VLOOKUP(CONCATENATE($F3753," ",$G3753),AllocFactorMatrix,(I$4+1),FALSE)*$E3758</f>
        <v>964.08110663408627</v>
      </c>
      <c r="J3753" s="22">
        <f ca="1">VLOOKUP(CONCATENATE($F3753," ",$G3753),AllocFactorMatrix,(J$4+1),FALSE)*$E3758</f>
        <v>240.53189754052502</v>
      </c>
      <c r="K3753" s="22">
        <f ca="1">VLOOKUP(CONCATENATE($F3753," ",$G3753),AllocFactorMatrix,(K$4+1),FALSE)*$E3758</f>
        <v>3.0548975354744479</v>
      </c>
      <c r="L3753" s="22">
        <f ca="1">VLOOKUP(CONCATENATE($F3753," ",$G3753),AllocFactorMatrix,(L$4+1),FALSE)*$E3758</f>
        <v>0.19694444332537031</v>
      </c>
      <c r="M3753" s="22">
        <f t="shared" ca="1" si="1835"/>
        <v>243.78373951932485</v>
      </c>
      <c r="N3753" s="22">
        <f ca="1">VLOOKUP(CONCATENATE($F3753," ",$G3753),AllocFactorMatrix,(N$4+1),FALSE)*$E3758</f>
        <v>106.8159539735084</v>
      </c>
      <c r="O3753" s="22">
        <f ca="1">VLOOKUP(CONCATENATE($F3753," ",$G3753),AllocFactorMatrix,(O$4+1),FALSE)*$E3758</f>
        <v>29.323744665008231</v>
      </c>
      <c r="P3753" s="22">
        <f ca="1">VLOOKUP(CONCATENATE($F3753," ",$G3753),AllocFactorMatrix,(P$4+1),FALSE)*$E3758</f>
        <v>5.8942898128769805</v>
      </c>
      <c r="Q3753" s="22">
        <f ca="1">VLOOKUP(CONCATENATE($F3753," ",$G3753),AllocFactorMatrix,(Q$4+1),FALSE)*$E3758</f>
        <v>0</v>
      </c>
      <c r="R3753" s="22">
        <f t="shared" ca="1" si="1837"/>
        <v>142.03398845139361</v>
      </c>
      <c r="S3753" s="22">
        <f ca="1">VLOOKUP(CONCATENATE($F3753," ",$G3753),AllocFactorMatrix,(S$4+1),FALSE)*$E3758</f>
        <v>4.5265346241565636</v>
      </c>
      <c r="T3753" s="22">
        <f ca="1">VLOOKUP(CONCATENATE($F3753," ",$G3753),AllocFactorMatrix,(T$4+1),FALSE)*$E3758</f>
        <v>84.805304993977586</v>
      </c>
      <c r="U3753" s="22">
        <f ca="1">VLOOKUP(CONCATENATE($F3753," ",$G3753),AllocFactorMatrix,(U$4+1),FALSE)*$E3758</f>
        <v>527.01608447889532</v>
      </c>
      <c r="V3753" s="22">
        <f ca="1">VLOOKUP(CONCATENATE($F3753," ",$G3753),AllocFactorMatrix,(V$4+1),FALSE)*$E3758</f>
        <v>0</v>
      </c>
      <c r="W3753" s="22">
        <f t="shared" ca="1" si="1838"/>
        <v>616.34792409702948</v>
      </c>
      <c r="X3753" s="22">
        <f ca="1">VLOOKUP(CONCATENATE($F3753," ",$G3753),AllocFactorMatrix,(X$4+1),FALSE)*$E3758</f>
        <v>29.96044644191721</v>
      </c>
      <c r="Y3753" s="22">
        <f ca="1">VLOOKUP(CONCATENATE($F3753," ",$G3753),AllocFactorMatrix,(Y$4+1),FALSE)*$E3758</f>
        <v>0.57469605128183654</v>
      </c>
      <c r="Z3753" s="22">
        <f t="shared" ca="1" si="1836"/>
        <v>30.535142493199046</v>
      </c>
      <c r="AA3753" s="22">
        <f ca="1">VLOOKUP(CONCATENATE($F3753," ",$G3753),AllocFactorMatrix,(AA$4+1),FALSE)*$E3758</f>
        <v>0.43711883286183328</v>
      </c>
      <c r="AB3753" s="22">
        <f ca="1">VLOOKUP(CONCATENATE($F3753," ",$G3753),AllocFactorMatrix,(AB$4+1),FALSE)*$E3758</f>
        <v>0.50013048096199508</v>
      </c>
      <c r="AC3753" s="22">
        <f ca="1">VLOOKUP(CONCATENATE($F3753," ",$G3753),AllocFactorMatrix,(AC$4+1),FALSE)*$E3758</f>
        <v>0.11874330329725938</v>
      </c>
    </row>
    <row r="3754" spans="4:29" hidden="1" outlineLevel="1">
      <c r="F3754" s="42" t="str">
        <f>F3758</f>
        <v>LABOR_M</v>
      </c>
      <c r="G3754" s="17" t="str">
        <f>$G$11</f>
        <v>DISTPRI</v>
      </c>
      <c r="H3754" s="21">
        <f t="shared" ca="1" si="1814"/>
        <v>3590.0821004429686</v>
      </c>
      <c r="I3754" s="22">
        <f ca="1">VLOOKUP(CONCATENATE($F3754," ",$G3754),AllocFactorMatrix,(I$4+1),FALSE)*$E3758</f>
        <v>2374.5516281924947</v>
      </c>
      <c r="J3754" s="22">
        <f ca="1">VLOOKUP(CONCATENATE($F3754," ",$G3754),AllocFactorMatrix,(J$4+1),FALSE)*$E3758</f>
        <v>589.26535884597604</v>
      </c>
      <c r="K3754" s="22">
        <f ca="1">VLOOKUP(CONCATENATE($F3754," ",$G3754),AllocFactorMatrix,(K$4+1),FALSE)*$E3758</f>
        <v>7.481255866119116</v>
      </c>
      <c r="L3754" s="22">
        <f ca="1">VLOOKUP(CONCATENATE($F3754," ",$G3754),AllocFactorMatrix,(L$4+1),FALSE)*$E3758</f>
        <v>0</v>
      </c>
      <c r="M3754" s="22">
        <f t="shared" ca="1" si="1835"/>
        <v>596.74661471209515</v>
      </c>
      <c r="N3754" s="22">
        <f ca="1">VLOOKUP(CONCATENATE($F3754," ",$G3754),AllocFactorMatrix,(N$4+1),FALSE)*$E3758</f>
        <v>257.21042761835844</v>
      </c>
      <c r="O3754" s="22">
        <f ca="1">VLOOKUP(CONCATENATE($F3754," ",$G3754),AllocFactorMatrix,(O$4+1),FALSE)*$E3758</f>
        <v>70.731013766836213</v>
      </c>
      <c r="P3754" s="22">
        <f ca="1">VLOOKUP(CONCATENATE($F3754," ",$G3754),AllocFactorMatrix,(P$4+1),FALSE)*$E3758</f>
        <v>0</v>
      </c>
      <c r="Q3754" s="22">
        <f ca="1">VLOOKUP(CONCATENATE($F3754," ",$G3754),AllocFactorMatrix,(Q$4+1),FALSE)*$E3758</f>
        <v>0</v>
      </c>
      <c r="R3754" s="22">
        <f t="shared" ca="1" si="1837"/>
        <v>327.94144138519465</v>
      </c>
      <c r="S3754" s="22">
        <f ca="1">VLOOKUP(CONCATENATE($F3754," ",$G3754),AllocFactorMatrix,(S$4+1),FALSE)*$E3758</f>
        <v>11.021370007615339</v>
      </c>
      <c r="T3754" s="22">
        <f ca="1">VLOOKUP(CONCATENATE($F3754," ",$G3754),AllocFactorMatrix,(T$4+1),FALSE)*$E3758</f>
        <v>203.56208765286519</v>
      </c>
      <c r="U3754" s="22">
        <f ca="1">VLOOKUP(CONCATENATE($F3754," ",$G3754),AllocFactorMatrix,(U$4+1),FALSE)*$E3758</f>
        <v>0</v>
      </c>
      <c r="V3754" s="22">
        <f ca="1">VLOOKUP(CONCATENATE($F3754," ",$G3754),AllocFactorMatrix,(V$4+1),FALSE)*$E3758</f>
        <v>0</v>
      </c>
      <c r="W3754" s="22">
        <f t="shared" ca="1" si="1838"/>
        <v>214.58345766048052</v>
      </c>
      <c r="X3754" s="22">
        <f ca="1">VLOOKUP(CONCATENATE($F3754," ",$G3754),AllocFactorMatrix,(X$4+1),FALSE)*$E3758</f>
        <v>72.298109138706081</v>
      </c>
      <c r="Y3754" s="22">
        <f ca="1">VLOOKUP(CONCATENATE($F3754," ",$G3754),AllocFactorMatrix,(Y$4+1),FALSE)*$E3758</f>
        <v>1.3885529380274346</v>
      </c>
      <c r="Z3754" s="22">
        <f t="shared" ca="1" si="1836"/>
        <v>73.686662076733512</v>
      </c>
      <c r="AA3754" s="22">
        <f ca="1">VLOOKUP(CONCATENATE($F3754," ",$G3754),AllocFactorMatrix,(AA$4+1),FALSE)*$E3758</f>
        <v>1.061205929992711</v>
      </c>
      <c r="AB3754" s="22">
        <f ca="1">VLOOKUP(CONCATENATE($F3754," ",$G3754),AllocFactorMatrix,(AB$4+1),FALSE)*$E3758</f>
        <v>1.2211585281853086</v>
      </c>
      <c r="AC3754" s="22">
        <f ca="1">VLOOKUP(CONCATENATE($F3754," ",$G3754),AllocFactorMatrix,(AC$4+1),FALSE)*$E3758</f>
        <v>0.28993195779065434</v>
      </c>
    </row>
    <row r="3755" spans="4:29" hidden="1" outlineLevel="1">
      <c r="F3755" s="42" t="str">
        <f>F3758</f>
        <v>LABOR_M</v>
      </c>
      <c r="G3755" s="17" t="str">
        <f>$G$12</f>
        <v>DISTSEC</v>
      </c>
      <c r="H3755" s="21">
        <f t="shared" ca="1" si="1814"/>
        <v>1315.7893074273434</v>
      </c>
      <c r="I3755" s="22">
        <f ca="1">VLOOKUP(CONCATENATE($F3755," ",$G3755),AllocFactorMatrix,(I$4+1),FALSE)*$E3758</f>
        <v>1000.4978193760859</v>
      </c>
      <c r="J3755" s="22">
        <f ca="1">VLOOKUP(CONCATENATE($F3755," ",$G3755),AllocFactorMatrix,(J$4+1),FALSE)*$E3758</f>
        <v>201.94336220810231</v>
      </c>
      <c r="K3755" s="22">
        <f ca="1">VLOOKUP(CONCATENATE($F3755," ",$G3755),AllocFactorMatrix,(K$4+1),FALSE)*$E3758</f>
        <v>0</v>
      </c>
      <c r="L3755" s="22">
        <f ca="1">VLOOKUP(CONCATENATE($F3755," ",$G3755),AllocFactorMatrix,(L$4+1),FALSE)*$E3758</f>
        <v>0</v>
      </c>
      <c r="M3755" s="22">
        <f t="shared" ca="1" si="1835"/>
        <v>201.94336220810231</v>
      </c>
      <c r="N3755" s="22">
        <f ca="1">VLOOKUP(CONCATENATE($F3755," ",$G3755),AllocFactorMatrix,(N$4+1),FALSE)*$E3758</f>
        <v>77.348407347349095</v>
      </c>
      <c r="O3755" s="22">
        <f ca="1">VLOOKUP(CONCATENATE($F3755," ",$G3755),AllocFactorMatrix,(O$4+1),FALSE)*$E3758</f>
        <v>0</v>
      </c>
      <c r="P3755" s="22">
        <f ca="1">VLOOKUP(CONCATENATE($F3755," ",$G3755),AllocFactorMatrix,(P$4+1),FALSE)*$E3758</f>
        <v>0</v>
      </c>
      <c r="Q3755" s="22">
        <f ca="1">VLOOKUP(CONCATENATE($F3755," ",$G3755),AllocFactorMatrix,(Q$4+1),FALSE)*$E3758</f>
        <v>0</v>
      </c>
      <c r="R3755" s="22">
        <f t="shared" ca="1" si="1837"/>
        <v>77.348407347349095</v>
      </c>
      <c r="S3755" s="22">
        <f ca="1">VLOOKUP(CONCATENATE($F3755," ",$G3755),AllocFactorMatrix,(S$4+1),FALSE)*$E3758</f>
        <v>2.7166383647772601</v>
      </c>
      <c r="T3755" s="22">
        <f ca="1">VLOOKUP(CONCATENATE($F3755," ",$G3755),AllocFactorMatrix,(T$4+1),FALSE)*$E3758</f>
        <v>0</v>
      </c>
      <c r="U3755" s="22">
        <f ca="1">VLOOKUP(CONCATENATE($F3755," ",$G3755),AllocFactorMatrix,(U$4+1),FALSE)*$E3758</f>
        <v>0</v>
      </c>
      <c r="V3755" s="22">
        <f ca="1">VLOOKUP(CONCATENATE($F3755," ",$G3755),AllocFactorMatrix,(V$4+1),FALSE)*$E3758</f>
        <v>0</v>
      </c>
      <c r="W3755" s="22">
        <f t="shared" ca="1" si="1838"/>
        <v>2.7166383647772601</v>
      </c>
      <c r="X3755" s="22">
        <f ca="1">VLOOKUP(CONCATENATE($F3755," ",$G3755),AllocFactorMatrix,(X$4+1),FALSE)*$E3758</f>
        <v>22.436257950897289</v>
      </c>
      <c r="Y3755" s="22">
        <f ca="1">VLOOKUP(CONCATENATE($F3755," ",$G3755),AllocFactorMatrix,(Y$4+1),FALSE)*$E3758</f>
        <v>0</v>
      </c>
      <c r="Z3755" s="22">
        <f t="shared" ca="1" si="1836"/>
        <v>22.436257950897289</v>
      </c>
      <c r="AA3755" s="22">
        <f ca="1">VLOOKUP(CONCATENATE($F3755," ",$G3755),AllocFactorMatrix,(AA$4+1),FALSE)*$E3758</f>
        <v>0.28879417413611014</v>
      </c>
      <c r="AB3755" s="22">
        <f ca="1">VLOOKUP(CONCATENATE($F3755," ",$G3755),AllocFactorMatrix,(AB$4+1),FALSE)*$E3758</f>
        <v>8.5983532529282218</v>
      </c>
      <c r="AC3755" s="22">
        <f ca="1">VLOOKUP(CONCATENATE($F3755," ",$G3755),AllocFactorMatrix,(AC$4+1),FALSE)*$E3758</f>
        <v>1.9596747530664613</v>
      </c>
    </row>
    <row r="3756" spans="4:29" hidden="1" outlineLevel="1">
      <c r="F3756" s="42" t="str">
        <f>F3758</f>
        <v>LABOR_M</v>
      </c>
      <c r="G3756" s="17" t="str">
        <f>$G$13</f>
        <v>ENERGY</v>
      </c>
      <c r="H3756" s="21">
        <f t="shared" ca="1" si="1814"/>
        <v>13249.9802289769</v>
      </c>
      <c r="I3756" s="22">
        <f ca="1">VLOOKUP(CONCATENATE($F3756," ",$G3756),AllocFactorMatrix,(I$4+1),FALSE)*$E3758</f>
        <v>4868.28975845688</v>
      </c>
      <c r="J3756" s="22">
        <f ca="1">VLOOKUP(CONCATENATE($F3756," ",$G3756),AllocFactorMatrix,(J$4+1),FALSE)*$E3758</f>
        <v>1537.8363342564596</v>
      </c>
      <c r="K3756" s="22">
        <f ca="1">VLOOKUP(CONCATENATE($F3756," ",$G3756),AllocFactorMatrix,(K$4+1),FALSE)*$E3758</f>
        <v>19.205358418516788</v>
      </c>
      <c r="L3756" s="22">
        <f ca="1">VLOOKUP(CONCATENATE($F3756," ",$G3756),AllocFactorMatrix,(L$4+1),FALSE)*$E3758</f>
        <v>0.97289984554697129</v>
      </c>
      <c r="M3756" s="22">
        <f t="shared" ca="1" si="1835"/>
        <v>1558.0145925205234</v>
      </c>
      <c r="N3756" s="22">
        <f ca="1">VLOOKUP(CONCATENATE($F3756," ",$G3756),AllocFactorMatrix,(N$4+1),FALSE)*$E3758</f>
        <v>779.13607795572022</v>
      </c>
      <c r="O3756" s="22">
        <f ca="1">VLOOKUP(CONCATENATE($F3756," ",$G3756),AllocFactorMatrix,(O$4+1),FALSE)*$E3758</f>
        <v>210.19040732177399</v>
      </c>
      <c r="P3756" s="22">
        <f ca="1">VLOOKUP(CONCATENATE($F3756," ",$G3756),AllocFactorMatrix,(P$4+1),FALSE)*$E3758</f>
        <v>32.753647446780562</v>
      </c>
      <c r="Q3756" s="22">
        <f ca="1">VLOOKUP(CONCATENATE($F3756," ",$G3756),AllocFactorMatrix,(Q$4+1),FALSE)*$E3758</f>
        <v>0</v>
      </c>
      <c r="R3756" s="22">
        <f t="shared" ca="1" si="1837"/>
        <v>1022.0801327242747</v>
      </c>
      <c r="S3756" s="22">
        <f ca="1">VLOOKUP(CONCATENATE($F3756," ",$G3756),AllocFactorMatrix,(S$4+1),FALSE)*$E3758</f>
        <v>39.238721584699469</v>
      </c>
      <c r="T3756" s="22">
        <f ca="1">VLOOKUP(CONCATENATE($F3756," ",$G3756),AllocFactorMatrix,(T$4+1),FALSE)*$E3758</f>
        <v>775.60453215251528</v>
      </c>
      <c r="U3756" s="22">
        <f ca="1">VLOOKUP(CONCATENATE($F3756," ",$G3756),AllocFactorMatrix,(U$4+1),FALSE)*$E3758</f>
        <v>4077.435020920514</v>
      </c>
      <c r="V3756" s="22">
        <f ca="1">VLOOKUP(CONCATENATE($F3756," ",$G3756),AllocFactorMatrix,(V$4+1),FALSE)*$E3758</f>
        <v>570.15930553991848</v>
      </c>
      <c r="W3756" s="22">
        <f t="shared" ca="1" si="1838"/>
        <v>5462.4375801976475</v>
      </c>
      <c r="X3756" s="22">
        <f ca="1">VLOOKUP(CONCATENATE($F3756," ",$G3756),AllocFactorMatrix,(X$4+1),FALSE)*$E3758</f>
        <v>219.06005094531349</v>
      </c>
      <c r="Y3756" s="22">
        <f ca="1">VLOOKUP(CONCATENATE($F3756," ",$G3756),AllocFactorMatrix,(Y$4+1),FALSE)*$E3758</f>
        <v>4.14224201101226</v>
      </c>
      <c r="Z3756" s="22">
        <f t="shared" ca="1" si="1836"/>
        <v>223.20229295632575</v>
      </c>
      <c r="AA3756" s="22">
        <f ca="1">VLOOKUP(CONCATENATE($F3756," ",$G3756),AllocFactorMatrix,(AA$4+1),FALSE)*$E3758</f>
        <v>4.1317832416093614</v>
      </c>
      <c r="AB3756" s="22">
        <f ca="1">VLOOKUP(CONCATENATE($F3756," ",$G3756),AllocFactorMatrix,(AB$4+1),FALSE)*$E3758</f>
        <v>90.586984313512502</v>
      </c>
      <c r="AC3756" s="22">
        <f ca="1">VLOOKUP(CONCATENATE($F3756," ",$G3756),AllocFactorMatrix,(AC$4+1),FALSE)*$E3758</f>
        <v>21.237104566119459</v>
      </c>
    </row>
    <row r="3757" spans="4:29" hidden="1" outlineLevel="1">
      <c r="F3757" s="42" t="str">
        <f>F3758</f>
        <v>LABOR_M</v>
      </c>
      <c r="G3757" s="17" t="str">
        <f>$G$14</f>
        <v>CUSTOMER</v>
      </c>
      <c r="H3757" s="21">
        <f t="shared" ca="1" si="1814"/>
        <v>26501.888198828761</v>
      </c>
      <c r="I3757" s="22">
        <f ca="1">VLOOKUP(CONCATENATE($F3757," ",$G3757),AllocFactorMatrix,(I$4+1),FALSE)*$E3758</f>
        <v>20511.505953242038</v>
      </c>
      <c r="J3757" s="22">
        <f ca="1">VLOOKUP(CONCATENATE($F3757," ",$G3757),AllocFactorMatrix,(J$4+1),FALSE)*$E3758</f>
        <v>4839.4112106638704</v>
      </c>
      <c r="K3757" s="22">
        <f ca="1">VLOOKUP(CONCATENATE($F3757," ",$G3757),AllocFactorMatrix,(K$4+1),FALSE)*$E3758</f>
        <v>49.283837744573987</v>
      </c>
      <c r="L3757" s="22">
        <f ca="1">VLOOKUP(CONCATENATE($F3757," ",$G3757),AllocFactorMatrix,(L$4+1),FALSE)*$E3758</f>
        <v>3.5117155174471044</v>
      </c>
      <c r="M3757" s="22">
        <f t="shared" ca="1" si="1835"/>
        <v>4892.2067639258921</v>
      </c>
      <c r="N3757" s="22">
        <f ca="1">VLOOKUP(CONCATENATE($F3757," ",$G3757),AllocFactorMatrix,(N$4+1),FALSE)*$E3758</f>
        <v>86.115177051896836</v>
      </c>
      <c r="O3757" s="22">
        <f ca="1">VLOOKUP(CONCATENATE($F3757," ",$G3757),AllocFactorMatrix,(O$4+1),FALSE)*$E3758</f>
        <v>27.472643812758481</v>
      </c>
      <c r="P3757" s="22">
        <f ca="1">VLOOKUP(CONCATENATE($F3757," ",$G3757),AllocFactorMatrix,(P$4+1),FALSE)*$E3758</f>
        <v>10.028239998651184</v>
      </c>
      <c r="Q3757" s="22">
        <f ca="1">VLOOKUP(CONCATENATE($F3757," ",$G3757),AllocFactorMatrix,(Q$4+1),FALSE)*$E3758</f>
        <v>0</v>
      </c>
      <c r="R3757" s="22">
        <f t="shared" ca="1" si="1837"/>
        <v>123.6160608633065</v>
      </c>
      <c r="S3757" s="22">
        <f ca="1">VLOOKUP(CONCATENATE($F3757," ",$G3757),AllocFactorMatrix,(S$4+1),FALSE)*$E3758</f>
        <v>0.81656082237212868</v>
      </c>
      <c r="T3757" s="22">
        <f ca="1">VLOOKUP(CONCATENATE($F3757," ",$G3757),AllocFactorMatrix,(T$4+1),FALSE)*$E3758</f>
        <v>19.756276008094645</v>
      </c>
      <c r="U3757" s="22">
        <f ca="1">VLOOKUP(CONCATENATE($F3757," ",$G3757),AllocFactorMatrix,(U$4+1),FALSE)*$E3758</f>
        <v>33.212910071407833</v>
      </c>
      <c r="V3757" s="22">
        <f ca="1">VLOOKUP(CONCATENATE($F3757," ",$G3757),AllocFactorMatrix,(V$4+1),FALSE)*$E3758</f>
        <v>6.3909459923407868</v>
      </c>
      <c r="W3757" s="22">
        <f t="shared" ca="1" si="1838"/>
        <v>60.176692894215392</v>
      </c>
      <c r="X3757" s="22">
        <f ca="1">VLOOKUP(CONCATENATE($F3757," ",$G3757),AllocFactorMatrix,(X$4+1),FALSE)*$E3758</f>
        <v>27.839704902837205</v>
      </c>
      <c r="Y3757" s="22">
        <f ca="1">VLOOKUP(CONCATENATE($F3757," ",$G3757),AllocFactorMatrix,(Y$4+1),FALSE)*$E3758</f>
        <v>0.33203865381032877</v>
      </c>
      <c r="Z3757" s="22">
        <f t="shared" ca="1" si="1836"/>
        <v>28.171743556647534</v>
      </c>
      <c r="AA3757" s="22">
        <f ca="1">VLOOKUP(CONCATENATE($F3757," ",$G3757),AllocFactorMatrix,(AA$4+1),FALSE)*$E3758</f>
        <v>1.9377455771645358</v>
      </c>
      <c r="AB3757" s="22">
        <f ca="1">VLOOKUP(CONCATENATE($F3757," ",$G3757),AllocFactorMatrix,(AB$4+1),FALSE)*$E3758</f>
        <v>819.47669325389882</v>
      </c>
      <c r="AC3757" s="22">
        <f ca="1">VLOOKUP(CONCATENATE($F3757," ",$G3757),AllocFactorMatrix,(AC$4+1),FALSE)*$E3758</f>
        <v>64.796545515584683</v>
      </c>
    </row>
    <row r="3758" spans="4:29" collapsed="1">
      <c r="D3758" s="17" t="s">
        <v>661</v>
      </c>
      <c r="E3758" s="42">
        <v>75623</v>
      </c>
      <c r="F3758" s="42" t="s">
        <v>69</v>
      </c>
      <c r="G3758" s="17" t="str">
        <f>$G$15</f>
        <v>TOTAL</v>
      </c>
      <c r="H3758" s="21">
        <f t="shared" ca="1" si="1814"/>
        <v>75623.000000000044</v>
      </c>
      <c r="I3758" s="22">
        <f ca="1">VLOOKUP(CONCATENATE($F3758," ",$G3758),AllocFactorMatrix,(I$4+1),FALSE)*$E3758</f>
        <v>44081.222486649407</v>
      </c>
      <c r="J3758" s="22">
        <f ca="1">VLOOKUP(CONCATENATE($F3758," ",$G3758),AllocFactorMatrix,(J$4+1),FALSE)*$E3758</f>
        <v>11000.537006956321</v>
      </c>
      <c r="K3758" s="22">
        <f ca="1">VLOOKUP(CONCATENATE($F3758," ",$G3758),AllocFactorMatrix,(K$4+1),FALSE)*$E3758</f>
        <v>124.54405703084974</v>
      </c>
      <c r="L3758" s="22">
        <f ca="1">VLOOKUP(CONCATENATE($F3758," ",$G3758),AllocFactorMatrix,(L$4+1),FALSE)*$E3758</f>
        <v>6.959725868957956</v>
      </c>
      <c r="M3758" s="22">
        <f t="shared" ca="1" si="1835"/>
        <v>11132.040789856128</v>
      </c>
      <c r="N3758" s="22">
        <f ca="1">VLOOKUP(CONCATENATE($F3758," ",$G3758),AllocFactorMatrix,(N$4+1),FALSE)*$E3758</f>
        <v>2917.9662869376889</v>
      </c>
      <c r="O3758" s="22">
        <f ca="1">VLOOKUP(CONCATENATE($F3758," ",$G3758),AllocFactorMatrix,(O$4+1),FALSE)*$E3758</f>
        <v>779.34885329955091</v>
      </c>
      <c r="P3758" s="22">
        <f ca="1">VLOOKUP(CONCATENATE($F3758," ",$G3758),AllocFactorMatrix,(P$4+1),FALSE)*$E3758</f>
        <v>118.95328178382456</v>
      </c>
      <c r="Q3758" s="22">
        <f ca="1">VLOOKUP(CONCATENATE($F3758," ",$G3758),AllocFactorMatrix,(Q$4+1),FALSE)*$E3758</f>
        <v>0</v>
      </c>
      <c r="R3758" s="22">
        <f t="shared" ca="1" si="1837"/>
        <v>3816.268422021064</v>
      </c>
      <c r="S3758" s="22">
        <f ca="1">VLOOKUP(CONCATENATE($F3758," ",$G3758),AllocFactorMatrix,(S$4+1),FALSE)*$E3758</f>
        <v>127.97394204355663</v>
      </c>
      <c r="T3758" s="22">
        <f ca="1">VLOOKUP(CONCATENATE($F3758," ",$G3758),AllocFactorMatrix,(T$4+1),FALSE)*$E3758</f>
        <v>2351.3143072438261</v>
      </c>
      <c r="U3758" s="22">
        <f ca="1">VLOOKUP(CONCATENATE($F3758," ",$G3758),AllocFactorMatrix,(U$4+1),FALSE)*$E3758</f>
        <v>10814.030401684926</v>
      </c>
      <c r="V3758" s="22">
        <f ca="1">VLOOKUP(CONCATENATE($F3758," ",$G3758),AllocFactorMatrix,(V$4+1),FALSE)*$E3758</f>
        <v>1363.5455854603313</v>
      </c>
      <c r="W3758" s="22">
        <f t="shared" ca="1" si="1838"/>
        <v>14656.864236432641</v>
      </c>
      <c r="X3758" s="22">
        <f ca="1">VLOOKUP(CONCATENATE($F3758," ",$G3758),AllocFactorMatrix,(X$4+1),FALSE)*$E3758</f>
        <v>822.25208319068781</v>
      </c>
      <c r="Y3758" s="22">
        <f ca="1">VLOOKUP(CONCATENATE($F3758," ",$G3758),AllocFactorMatrix,(Y$4+1),FALSE)*$E3758</f>
        <v>14.908805070568738</v>
      </c>
      <c r="Z3758" s="22">
        <f t="shared" ca="1" si="1836"/>
        <v>837.16088826125656</v>
      </c>
      <c r="AA3758" s="22">
        <f ca="1">VLOOKUP(CONCATENATE($F3758," ",$G3758),AllocFactorMatrix,(AA$4+1),FALSE)*$E3758</f>
        <v>14.410349243834233</v>
      </c>
      <c r="AB3758" s="22">
        <f ca="1">VLOOKUP(CONCATENATE($F3758," ",$G3758),AllocFactorMatrix,(AB$4+1),FALSE)*$E3758</f>
        <v>981.97044701481832</v>
      </c>
      <c r="AC3758" s="22">
        <f ca="1">VLOOKUP(CONCATENATE($F3758," ",$G3758),AllocFactorMatrix,(AC$4+1),FALSE)*$E3758</f>
        <v>103.06238052088122</v>
      </c>
    </row>
    <row r="3759" spans="4:29" hidden="1" outlineLevel="1">
      <c r="F3759" s="42" t="str">
        <f>F3766</f>
        <v>CUST_TOTAL</v>
      </c>
      <c r="G3759" s="17" t="str">
        <f>$G$8</f>
        <v>PRODUCTION</v>
      </c>
      <c r="H3759" s="21">
        <f t="shared" ref="H3759:H3822" si="1839">SUBTOTAL(9,I3759:AC3759)</f>
        <v>0</v>
      </c>
      <c r="I3759" s="22">
        <f>VLOOKUP(CONCATENATE($F3759," ",$G3759),AllocFactorMatrix,(I$4+1),FALSE)*$E3766</f>
        <v>0</v>
      </c>
      <c r="J3759" s="22">
        <f>VLOOKUP(CONCATENATE($F3759," ",$G3759),AllocFactorMatrix,(J$4+1),FALSE)*$E3766</f>
        <v>0</v>
      </c>
      <c r="K3759" s="22">
        <f>VLOOKUP(CONCATENATE($F3759," ",$G3759),AllocFactorMatrix,(K$4+1),FALSE)*$E3766</f>
        <v>0</v>
      </c>
      <c r="L3759" s="22">
        <f>VLOOKUP(CONCATENATE($F3759," ",$G3759),AllocFactorMatrix,(L$4+1),FALSE)*$E3766</f>
        <v>0</v>
      </c>
      <c r="M3759" s="22">
        <f t="shared" si="1810"/>
        <v>0</v>
      </c>
      <c r="N3759" s="22">
        <f>VLOOKUP(CONCATENATE($F3759," ",$G3759),AllocFactorMatrix,(N$4+1),FALSE)*$E3766</f>
        <v>0</v>
      </c>
      <c r="O3759" s="22">
        <f>VLOOKUP(CONCATENATE($F3759," ",$G3759),AllocFactorMatrix,(O$4+1),FALSE)*$E3766</f>
        <v>0</v>
      </c>
      <c r="P3759" s="22">
        <f>VLOOKUP(CONCATENATE($F3759," ",$G3759),AllocFactorMatrix,(P$4+1),FALSE)*$E3766</f>
        <v>0</v>
      </c>
      <c r="Q3759" s="22">
        <f>VLOOKUP(CONCATENATE($F3759," ",$G3759),AllocFactorMatrix,(Q$4+1),FALSE)*$E3766</f>
        <v>0</v>
      </c>
      <c r="R3759" s="22">
        <f>SUBTOTAL(9,N3759:Q3759)</f>
        <v>0</v>
      </c>
      <c r="S3759" s="22">
        <f>VLOOKUP(CONCATENATE($F3759," ",$G3759),AllocFactorMatrix,(S$4+1),FALSE)*$E3766</f>
        <v>0</v>
      </c>
      <c r="T3759" s="22">
        <f>VLOOKUP(CONCATENATE($F3759," ",$G3759),AllocFactorMatrix,(T$4+1),FALSE)*$E3766</f>
        <v>0</v>
      </c>
      <c r="U3759" s="22">
        <f>VLOOKUP(CONCATENATE($F3759," ",$G3759),AllocFactorMatrix,(U$4+1),FALSE)*$E3766</f>
        <v>0</v>
      </c>
      <c r="V3759" s="22">
        <f>VLOOKUP(CONCATENATE($F3759," ",$G3759),AllocFactorMatrix,(V$4+1),FALSE)*$E3766</f>
        <v>0</v>
      </c>
      <c r="W3759" s="22">
        <f>SUBTOTAL(9,S3759:V3759)</f>
        <v>0</v>
      </c>
      <c r="X3759" s="22">
        <f>VLOOKUP(CONCATENATE($F3759," ",$G3759),AllocFactorMatrix,(X$4+1),FALSE)*$E3766</f>
        <v>0</v>
      </c>
      <c r="Y3759" s="22">
        <f>VLOOKUP(CONCATENATE($F3759," ",$G3759),AllocFactorMatrix,(Y$4+1),FALSE)*$E3766</f>
        <v>0</v>
      </c>
      <c r="Z3759" s="22">
        <f t="shared" si="1811"/>
        <v>0</v>
      </c>
      <c r="AA3759" s="22">
        <f>VLOOKUP(CONCATENATE($F3759," ",$G3759),AllocFactorMatrix,(AA$4+1),FALSE)*$E3766</f>
        <v>0</v>
      </c>
      <c r="AB3759" s="22">
        <f>VLOOKUP(CONCATENATE($F3759," ",$G3759),AllocFactorMatrix,(AB$4+1),FALSE)*$E3766</f>
        <v>0</v>
      </c>
      <c r="AC3759" s="22">
        <f>VLOOKUP(CONCATENATE($F3759," ",$G3759),AllocFactorMatrix,(AC$4+1),FALSE)*$E3766</f>
        <v>0</v>
      </c>
    </row>
    <row r="3760" spans="4:29" hidden="1" outlineLevel="1">
      <c r="F3760" s="42" t="str">
        <f>F3766</f>
        <v>CUST_TOTAL</v>
      </c>
      <c r="G3760" s="17" t="str">
        <f>$G$9</f>
        <v>BULKTRAN</v>
      </c>
      <c r="H3760" s="21">
        <f t="shared" si="1839"/>
        <v>0</v>
      </c>
      <c r="I3760" s="22">
        <f>VLOOKUP(CONCATENATE($F3760," ",$G3760),AllocFactorMatrix,(I$4+1),FALSE)*$E3766</f>
        <v>0</v>
      </c>
      <c r="J3760" s="22">
        <f>VLOOKUP(CONCATENATE($F3760," ",$G3760),AllocFactorMatrix,(J$4+1),FALSE)*$E3766</f>
        <v>0</v>
      </c>
      <c r="K3760" s="22">
        <f>VLOOKUP(CONCATENATE($F3760," ",$G3760),AllocFactorMatrix,(K$4+1),FALSE)*$E3766</f>
        <v>0</v>
      </c>
      <c r="L3760" s="22">
        <f>VLOOKUP(CONCATENATE($F3760," ",$G3760),AllocFactorMatrix,(L$4+1),FALSE)*$E3766</f>
        <v>0</v>
      </c>
      <c r="M3760" s="22">
        <f t="shared" si="1810"/>
        <v>0</v>
      </c>
      <c r="N3760" s="22">
        <f>VLOOKUP(CONCATENATE($F3760," ",$G3760),AllocFactorMatrix,(N$4+1),FALSE)*$E3766</f>
        <v>0</v>
      </c>
      <c r="O3760" s="22">
        <f>VLOOKUP(CONCATENATE($F3760," ",$G3760),AllocFactorMatrix,(O$4+1),FALSE)*$E3766</f>
        <v>0</v>
      </c>
      <c r="P3760" s="22">
        <f>VLOOKUP(CONCATENATE($F3760," ",$G3760),AllocFactorMatrix,(P$4+1),FALSE)*$E3766</f>
        <v>0</v>
      </c>
      <c r="Q3760" s="22">
        <f>VLOOKUP(CONCATENATE($F3760," ",$G3760),AllocFactorMatrix,(Q$4+1),FALSE)*$E3766</f>
        <v>0</v>
      </c>
      <c r="R3760" s="22">
        <f t="shared" ref="R3760:R3766" si="1840">SUBTOTAL(9,N3760:Q3760)</f>
        <v>0</v>
      </c>
      <c r="S3760" s="22">
        <f>VLOOKUP(CONCATENATE($F3760," ",$G3760),AllocFactorMatrix,(S$4+1),FALSE)*$E3766</f>
        <v>0</v>
      </c>
      <c r="T3760" s="22">
        <f>VLOOKUP(CONCATENATE($F3760," ",$G3760),AllocFactorMatrix,(T$4+1),FALSE)*$E3766</f>
        <v>0</v>
      </c>
      <c r="U3760" s="22">
        <f>VLOOKUP(CONCATENATE($F3760," ",$G3760),AllocFactorMatrix,(U$4+1),FALSE)*$E3766</f>
        <v>0</v>
      </c>
      <c r="V3760" s="22">
        <f>VLOOKUP(CONCATENATE($F3760," ",$G3760),AllocFactorMatrix,(V$4+1),FALSE)*$E3766</f>
        <v>0</v>
      </c>
      <c r="W3760" s="22">
        <f t="shared" ref="W3760:W3766" si="1841">SUBTOTAL(9,S3760:V3760)</f>
        <v>0</v>
      </c>
      <c r="X3760" s="22">
        <f>VLOOKUP(CONCATENATE($F3760," ",$G3760),AllocFactorMatrix,(X$4+1),FALSE)*$E3766</f>
        <v>0</v>
      </c>
      <c r="Y3760" s="22">
        <f>VLOOKUP(CONCATENATE($F3760," ",$G3760),AllocFactorMatrix,(Y$4+1),FALSE)*$E3766</f>
        <v>0</v>
      </c>
      <c r="Z3760" s="22">
        <f t="shared" si="1811"/>
        <v>0</v>
      </c>
      <c r="AA3760" s="22">
        <f>VLOOKUP(CONCATENATE($F3760," ",$G3760),AllocFactorMatrix,(AA$4+1),FALSE)*$E3766</f>
        <v>0</v>
      </c>
      <c r="AB3760" s="22">
        <f>VLOOKUP(CONCATENATE($F3760," ",$G3760),AllocFactorMatrix,(AB$4+1),FALSE)*$E3766</f>
        <v>0</v>
      </c>
      <c r="AC3760" s="22">
        <f>VLOOKUP(CONCATENATE($F3760," ",$G3760),AllocFactorMatrix,(AC$4+1),FALSE)*$E3766</f>
        <v>0</v>
      </c>
    </row>
    <row r="3761" spans="4:29" hidden="1" outlineLevel="1">
      <c r="F3761" s="42" t="str">
        <f>F3766</f>
        <v>CUST_TOTAL</v>
      </c>
      <c r="G3761" s="17" t="str">
        <f>$G$10</f>
        <v>SUBTRAN</v>
      </c>
      <c r="H3761" s="21">
        <f t="shared" si="1839"/>
        <v>0</v>
      </c>
      <c r="I3761" s="22">
        <f>VLOOKUP(CONCATENATE($F3761," ",$G3761),AllocFactorMatrix,(I$4+1),FALSE)*$E3766</f>
        <v>0</v>
      </c>
      <c r="J3761" s="22">
        <f>VLOOKUP(CONCATENATE($F3761," ",$G3761),AllocFactorMatrix,(J$4+1),FALSE)*$E3766</f>
        <v>0</v>
      </c>
      <c r="K3761" s="22">
        <f>VLOOKUP(CONCATENATE($F3761," ",$G3761),AllocFactorMatrix,(K$4+1),FALSE)*$E3766</f>
        <v>0</v>
      </c>
      <c r="L3761" s="22">
        <f>VLOOKUP(CONCATENATE($F3761," ",$G3761),AllocFactorMatrix,(L$4+1),FALSE)*$E3766</f>
        <v>0</v>
      </c>
      <c r="M3761" s="22">
        <f t="shared" si="1810"/>
        <v>0</v>
      </c>
      <c r="N3761" s="22">
        <f>VLOOKUP(CONCATENATE($F3761," ",$G3761),AllocFactorMatrix,(N$4+1),FALSE)*$E3766</f>
        <v>0</v>
      </c>
      <c r="O3761" s="22">
        <f>VLOOKUP(CONCATENATE($F3761," ",$G3761),AllocFactorMatrix,(O$4+1),FALSE)*$E3766</f>
        <v>0</v>
      </c>
      <c r="P3761" s="22">
        <f>VLOOKUP(CONCATENATE($F3761," ",$G3761),AllocFactorMatrix,(P$4+1),FALSE)*$E3766</f>
        <v>0</v>
      </c>
      <c r="Q3761" s="22">
        <f>VLOOKUP(CONCATENATE($F3761," ",$G3761),AllocFactorMatrix,(Q$4+1),FALSE)*$E3766</f>
        <v>0</v>
      </c>
      <c r="R3761" s="22">
        <f t="shared" si="1840"/>
        <v>0</v>
      </c>
      <c r="S3761" s="22">
        <f>VLOOKUP(CONCATENATE($F3761," ",$G3761),AllocFactorMatrix,(S$4+1),FALSE)*$E3766</f>
        <v>0</v>
      </c>
      <c r="T3761" s="22">
        <f>VLOOKUP(CONCATENATE($F3761," ",$G3761),AllocFactorMatrix,(T$4+1),FALSE)*$E3766</f>
        <v>0</v>
      </c>
      <c r="U3761" s="22">
        <f>VLOOKUP(CONCATENATE($F3761," ",$G3761),AllocFactorMatrix,(U$4+1),FALSE)*$E3766</f>
        <v>0</v>
      </c>
      <c r="V3761" s="22">
        <f>VLOOKUP(CONCATENATE($F3761," ",$G3761),AllocFactorMatrix,(V$4+1),FALSE)*$E3766</f>
        <v>0</v>
      </c>
      <c r="W3761" s="22">
        <f t="shared" si="1841"/>
        <v>0</v>
      </c>
      <c r="X3761" s="22">
        <f>VLOOKUP(CONCATENATE($F3761," ",$G3761),AllocFactorMatrix,(X$4+1),FALSE)*$E3766</f>
        <v>0</v>
      </c>
      <c r="Y3761" s="22">
        <f>VLOOKUP(CONCATENATE($F3761," ",$G3761),AllocFactorMatrix,(Y$4+1),FALSE)*$E3766</f>
        <v>0</v>
      </c>
      <c r="Z3761" s="22">
        <f t="shared" si="1811"/>
        <v>0</v>
      </c>
      <c r="AA3761" s="22">
        <f>VLOOKUP(CONCATENATE($F3761," ",$G3761),AllocFactorMatrix,(AA$4+1),FALSE)*$E3766</f>
        <v>0</v>
      </c>
      <c r="AB3761" s="22">
        <f>VLOOKUP(CONCATENATE($F3761," ",$G3761),AllocFactorMatrix,(AB$4+1),FALSE)*$E3766</f>
        <v>0</v>
      </c>
      <c r="AC3761" s="22">
        <f>VLOOKUP(CONCATENATE($F3761," ",$G3761),AllocFactorMatrix,(AC$4+1),FALSE)*$E3766</f>
        <v>0</v>
      </c>
    </row>
    <row r="3762" spans="4:29" hidden="1" outlineLevel="1">
      <c r="F3762" s="42" t="str">
        <f>F3766</f>
        <v>CUST_TOTAL</v>
      </c>
      <c r="G3762" s="17" t="str">
        <f>$G$11</f>
        <v>DISTPRI</v>
      </c>
      <c r="H3762" s="21">
        <f t="shared" si="1839"/>
        <v>0</v>
      </c>
      <c r="I3762" s="22">
        <f>VLOOKUP(CONCATENATE($F3762," ",$G3762),AllocFactorMatrix,(I$4+1),FALSE)*$E3766</f>
        <v>0</v>
      </c>
      <c r="J3762" s="22">
        <f>VLOOKUP(CONCATENATE($F3762," ",$G3762),AllocFactorMatrix,(J$4+1),FALSE)*$E3766</f>
        <v>0</v>
      </c>
      <c r="K3762" s="22">
        <f>VLOOKUP(CONCATENATE($F3762," ",$G3762),AllocFactorMatrix,(K$4+1),FALSE)*$E3766</f>
        <v>0</v>
      </c>
      <c r="L3762" s="22">
        <f>VLOOKUP(CONCATENATE($F3762," ",$G3762),AllocFactorMatrix,(L$4+1),FALSE)*$E3766</f>
        <v>0</v>
      </c>
      <c r="M3762" s="22">
        <f t="shared" si="1810"/>
        <v>0</v>
      </c>
      <c r="N3762" s="22">
        <f>VLOOKUP(CONCATENATE($F3762," ",$G3762),AllocFactorMatrix,(N$4+1),FALSE)*$E3766</f>
        <v>0</v>
      </c>
      <c r="O3762" s="22">
        <f>VLOOKUP(CONCATENATE($F3762," ",$G3762),AllocFactorMatrix,(O$4+1),FALSE)*$E3766</f>
        <v>0</v>
      </c>
      <c r="P3762" s="22">
        <f>VLOOKUP(CONCATENATE($F3762," ",$G3762),AllocFactorMatrix,(P$4+1),FALSE)*$E3766</f>
        <v>0</v>
      </c>
      <c r="Q3762" s="22">
        <f>VLOOKUP(CONCATENATE($F3762," ",$G3762),AllocFactorMatrix,(Q$4+1),FALSE)*$E3766</f>
        <v>0</v>
      </c>
      <c r="R3762" s="22">
        <f t="shared" si="1840"/>
        <v>0</v>
      </c>
      <c r="S3762" s="22">
        <f>VLOOKUP(CONCATENATE($F3762," ",$G3762),AllocFactorMatrix,(S$4+1),FALSE)*$E3766</f>
        <v>0</v>
      </c>
      <c r="T3762" s="22">
        <f>VLOOKUP(CONCATENATE($F3762," ",$G3762),AllocFactorMatrix,(T$4+1),FALSE)*$E3766</f>
        <v>0</v>
      </c>
      <c r="U3762" s="22">
        <f>VLOOKUP(CONCATENATE($F3762," ",$G3762),AllocFactorMatrix,(U$4+1),FALSE)*$E3766</f>
        <v>0</v>
      </c>
      <c r="V3762" s="22">
        <f>VLOOKUP(CONCATENATE($F3762," ",$G3762),AllocFactorMatrix,(V$4+1),FALSE)*$E3766</f>
        <v>0</v>
      </c>
      <c r="W3762" s="22">
        <f t="shared" si="1841"/>
        <v>0</v>
      </c>
      <c r="X3762" s="22">
        <f>VLOOKUP(CONCATENATE($F3762," ",$G3762),AllocFactorMatrix,(X$4+1),FALSE)*$E3766</f>
        <v>0</v>
      </c>
      <c r="Y3762" s="22">
        <f>VLOOKUP(CONCATENATE($F3762," ",$G3762),AllocFactorMatrix,(Y$4+1),FALSE)*$E3766</f>
        <v>0</v>
      </c>
      <c r="Z3762" s="22">
        <f t="shared" si="1811"/>
        <v>0</v>
      </c>
      <c r="AA3762" s="22">
        <f>VLOOKUP(CONCATENATE($F3762," ",$G3762),AllocFactorMatrix,(AA$4+1),FALSE)*$E3766</f>
        <v>0</v>
      </c>
      <c r="AB3762" s="22">
        <f>VLOOKUP(CONCATENATE($F3762," ",$G3762),AllocFactorMatrix,(AB$4+1),FALSE)*$E3766</f>
        <v>0</v>
      </c>
      <c r="AC3762" s="22">
        <f>VLOOKUP(CONCATENATE($F3762," ",$G3762),AllocFactorMatrix,(AC$4+1),FALSE)*$E3766</f>
        <v>0</v>
      </c>
    </row>
    <row r="3763" spans="4:29" hidden="1" outlineLevel="1">
      <c r="F3763" s="42" t="str">
        <f>F3766</f>
        <v>CUST_TOTAL</v>
      </c>
      <c r="G3763" s="17" t="str">
        <f>$G$12</f>
        <v>DISTSEC</v>
      </c>
      <c r="H3763" s="21">
        <f t="shared" si="1839"/>
        <v>0</v>
      </c>
      <c r="I3763" s="22">
        <f>VLOOKUP(CONCATENATE($F3763," ",$G3763),AllocFactorMatrix,(I$4+1),FALSE)*$E3766</f>
        <v>0</v>
      </c>
      <c r="J3763" s="22">
        <f>VLOOKUP(CONCATENATE($F3763," ",$G3763),AllocFactorMatrix,(J$4+1),FALSE)*$E3766</f>
        <v>0</v>
      </c>
      <c r="K3763" s="22">
        <f>VLOOKUP(CONCATENATE($F3763," ",$G3763),AllocFactorMatrix,(K$4+1),FALSE)*$E3766</f>
        <v>0</v>
      </c>
      <c r="L3763" s="22">
        <f>VLOOKUP(CONCATENATE($F3763," ",$G3763),AllocFactorMatrix,(L$4+1),FALSE)*$E3766</f>
        <v>0</v>
      </c>
      <c r="M3763" s="22">
        <f t="shared" si="1810"/>
        <v>0</v>
      </c>
      <c r="N3763" s="22">
        <f>VLOOKUP(CONCATENATE($F3763," ",$G3763),AllocFactorMatrix,(N$4+1),FALSE)*$E3766</f>
        <v>0</v>
      </c>
      <c r="O3763" s="22">
        <f>VLOOKUP(CONCATENATE($F3763," ",$G3763),AllocFactorMatrix,(O$4+1),FALSE)*$E3766</f>
        <v>0</v>
      </c>
      <c r="P3763" s="22">
        <f>VLOOKUP(CONCATENATE($F3763," ",$G3763),AllocFactorMatrix,(P$4+1),FALSE)*$E3766</f>
        <v>0</v>
      </c>
      <c r="Q3763" s="22">
        <f>VLOOKUP(CONCATENATE($F3763," ",$G3763),AllocFactorMatrix,(Q$4+1),FALSE)*$E3766</f>
        <v>0</v>
      </c>
      <c r="R3763" s="22">
        <f t="shared" si="1840"/>
        <v>0</v>
      </c>
      <c r="S3763" s="22">
        <f>VLOOKUP(CONCATENATE($F3763," ",$G3763),AllocFactorMatrix,(S$4+1),FALSE)*$E3766</f>
        <v>0</v>
      </c>
      <c r="T3763" s="22">
        <f>VLOOKUP(CONCATENATE($F3763," ",$G3763),AllocFactorMatrix,(T$4+1),FALSE)*$E3766</f>
        <v>0</v>
      </c>
      <c r="U3763" s="22">
        <f>VLOOKUP(CONCATENATE($F3763," ",$G3763),AllocFactorMatrix,(U$4+1),FALSE)*$E3766</f>
        <v>0</v>
      </c>
      <c r="V3763" s="22">
        <f>VLOOKUP(CONCATENATE($F3763," ",$G3763),AllocFactorMatrix,(V$4+1),FALSE)*$E3766</f>
        <v>0</v>
      </c>
      <c r="W3763" s="22">
        <f t="shared" si="1841"/>
        <v>0</v>
      </c>
      <c r="X3763" s="22">
        <f>VLOOKUP(CONCATENATE($F3763," ",$G3763),AllocFactorMatrix,(X$4+1),FALSE)*$E3766</f>
        <v>0</v>
      </c>
      <c r="Y3763" s="22">
        <f>VLOOKUP(CONCATENATE($F3763," ",$G3763),AllocFactorMatrix,(Y$4+1),FALSE)*$E3766</f>
        <v>0</v>
      </c>
      <c r="Z3763" s="22">
        <f t="shared" si="1811"/>
        <v>0</v>
      </c>
      <c r="AA3763" s="22">
        <f>VLOOKUP(CONCATENATE($F3763," ",$G3763),AllocFactorMatrix,(AA$4+1),FALSE)*$E3766</f>
        <v>0</v>
      </c>
      <c r="AB3763" s="22">
        <f>VLOOKUP(CONCATENATE($F3763," ",$G3763),AllocFactorMatrix,(AB$4+1),FALSE)*$E3766</f>
        <v>0</v>
      </c>
      <c r="AC3763" s="22">
        <f>VLOOKUP(CONCATENATE($F3763," ",$G3763),AllocFactorMatrix,(AC$4+1),FALSE)*$E3766</f>
        <v>0</v>
      </c>
    </row>
    <row r="3764" spans="4:29" hidden="1" outlineLevel="1">
      <c r="F3764" s="42" t="str">
        <f>F3766</f>
        <v>CUST_TOTAL</v>
      </c>
      <c r="G3764" s="17" t="str">
        <f>$G$13</f>
        <v>ENERGY</v>
      </c>
      <c r="H3764" s="21">
        <f t="shared" si="1839"/>
        <v>0</v>
      </c>
      <c r="I3764" s="22">
        <f>VLOOKUP(CONCATENATE($F3764," ",$G3764),AllocFactorMatrix,(I$4+1),FALSE)*$E3766</f>
        <v>0</v>
      </c>
      <c r="J3764" s="22">
        <f>VLOOKUP(CONCATENATE($F3764," ",$G3764),AllocFactorMatrix,(J$4+1),FALSE)*$E3766</f>
        <v>0</v>
      </c>
      <c r="K3764" s="22">
        <f>VLOOKUP(CONCATENATE($F3764," ",$G3764),AllocFactorMatrix,(K$4+1),FALSE)*$E3766</f>
        <v>0</v>
      </c>
      <c r="L3764" s="22">
        <f>VLOOKUP(CONCATENATE($F3764," ",$G3764),AllocFactorMatrix,(L$4+1),FALSE)*$E3766</f>
        <v>0</v>
      </c>
      <c r="M3764" s="22">
        <f t="shared" si="1810"/>
        <v>0</v>
      </c>
      <c r="N3764" s="22">
        <f>VLOOKUP(CONCATENATE($F3764," ",$G3764),AllocFactorMatrix,(N$4+1),FALSE)*$E3766</f>
        <v>0</v>
      </c>
      <c r="O3764" s="22">
        <f>VLOOKUP(CONCATENATE($F3764," ",$G3764),AllocFactorMatrix,(O$4+1),FALSE)*$E3766</f>
        <v>0</v>
      </c>
      <c r="P3764" s="22">
        <f>VLOOKUP(CONCATENATE($F3764," ",$G3764),AllocFactorMatrix,(P$4+1),FALSE)*$E3766</f>
        <v>0</v>
      </c>
      <c r="Q3764" s="22">
        <f>VLOOKUP(CONCATENATE($F3764," ",$G3764),AllocFactorMatrix,(Q$4+1),FALSE)*$E3766</f>
        <v>0</v>
      </c>
      <c r="R3764" s="22">
        <f t="shared" si="1840"/>
        <v>0</v>
      </c>
      <c r="S3764" s="22">
        <f>VLOOKUP(CONCATENATE($F3764," ",$G3764),AllocFactorMatrix,(S$4+1),FALSE)*$E3766</f>
        <v>0</v>
      </c>
      <c r="T3764" s="22">
        <f>VLOOKUP(CONCATENATE($F3764," ",$G3764),AllocFactorMatrix,(T$4+1),FALSE)*$E3766</f>
        <v>0</v>
      </c>
      <c r="U3764" s="22">
        <f>VLOOKUP(CONCATENATE($F3764," ",$G3764),AllocFactorMatrix,(U$4+1),FALSE)*$E3766</f>
        <v>0</v>
      </c>
      <c r="V3764" s="22">
        <f>VLOOKUP(CONCATENATE($F3764," ",$G3764),AllocFactorMatrix,(V$4+1),FALSE)*$E3766</f>
        <v>0</v>
      </c>
      <c r="W3764" s="22">
        <f t="shared" si="1841"/>
        <v>0</v>
      </c>
      <c r="X3764" s="22">
        <f>VLOOKUP(CONCATENATE($F3764," ",$G3764),AllocFactorMatrix,(X$4+1),FALSE)*$E3766</f>
        <v>0</v>
      </c>
      <c r="Y3764" s="22">
        <f>VLOOKUP(CONCATENATE($F3764," ",$G3764),AllocFactorMatrix,(Y$4+1),FALSE)*$E3766</f>
        <v>0</v>
      </c>
      <c r="Z3764" s="22">
        <f t="shared" si="1811"/>
        <v>0</v>
      </c>
      <c r="AA3764" s="22">
        <f>VLOOKUP(CONCATENATE($F3764," ",$G3764),AllocFactorMatrix,(AA$4+1),FALSE)*$E3766</f>
        <v>0</v>
      </c>
      <c r="AB3764" s="22">
        <f>VLOOKUP(CONCATENATE($F3764," ",$G3764),AllocFactorMatrix,(AB$4+1),FALSE)*$E3766</f>
        <v>0</v>
      </c>
      <c r="AC3764" s="22">
        <f>VLOOKUP(CONCATENATE($F3764," ",$G3764),AllocFactorMatrix,(AC$4+1),FALSE)*$E3766</f>
        <v>0</v>
      </c>
    </row>
    <row r="3765" spans="4:29" hidden="1" outlineLevel="1">
      <c r="F3765" s="42" t="str">
        <f>F3766</f>
        <v>CUST_TOTAL</v>
      </c>
      <c r="G3765" s="17" t="str">
        <f>$G$14</f>
        <v>CUSTOMER</v>
      </c>
      <c r="H3765" s="21">
        <f t="shared" si="1839"/>
        <v>0</v>
      </c>
      <c r="I3765" s="22">
        <f>VLOOKUP(CONCATENATE($F3765," ",$G3765),AllocFactorMatrix,(I$4+1),FALSE)*$E3766</f>
        <v>0</v>
      </c>
      <c r="J3765" s="22">
        <f>VLOOKUP(CONCATENATE($F3765," ",$G3765),AllocFactorMatrix,(J$4+1),FALSE)*$E3766</f>
        <v>0</v>
      </c>
      <c r="K3765" s="22">
        <f>VLOOKUP(CONCATENATE($F3765," ",$G3765),AllocFactorMatrix,(K$4+1),FALSE)*$E3766</f>
        <v>0</v>
      </c>
      <c r="L3765" s="22">
        <f>VLOOKUP(CONCATENATE($F3765," ",$G3765),AllocFactorMatrix,(L$4+1),FALSE)*$E3766</f>
        <v>0</v>
      </c>
      <c r="M3765" s="22">
        <f t="shared" si="1810"/>
        <v>0</v>
      </c>
      <c r="N3765" s="22">
        <f>VLOOKUP(CONCATENATE($F3765," ",$G3765),AllocFactorMatrix,(N$4+1),FALSE)*$E3766</f>
        <v>0</v>
      </c>
      <c r="O3765" s="22">
        <f>VLOOKUP(CONCATENATE($F3765," ",$G3765),AllocFactorMatrix,(O$4+1),FALSE)*$E3766</f>
        <v>0</v>
      </c>
      <c r="P3765" s="22">
        <f>VLOOKUP(CONCATENATE($F3765," ",$G3765),AllocFactorMatrix,(P$4+1),FALSE)*$E3766</f>
        <v>0</v>
      </c>
      <c r="Q3765" s="22">
        <f>VLOOKUP(CONCATENATE($F3765," ",$G3765),AllocFactorMatrix,(Q$4+1),FALSE)*$E3766</f>
        <v>0</v>
      </c>
      <c r="R3765" s="22">
        <f t="shared" si="1840"/>
        <v>0</v>
      </c>
      <c r="S3765" s="22">
        <f>VLOOKUP(CONCATENATE($F3765," ",$G3765),AllocFactorMatrix,(S$4+1),FALSE)*$E3766</f>
        <v>0</v>
      </c>
      <c r="T3765" s="22">
        <f>VLOOKUP(CONCATENATE($F3765," ",$G3765),AllocFactorMatrix,(T$4+1),FALSE)*$E3766</f>
        <v>0</v>
      </c>
      <c r="U3765" s="22">
        <f>VLOOKUP(CONCATENATE($F3765," ",$G3765),AllocFactorMatrix,(U$4+1),FALSE)*$E3766</f>
        <v>0</v>
      </c>
      <c r="V3765" s="22">
        <f>VLOOKUP(CONCATENATE($F3765," ",$G3765),AllocFactorMatrix,(V$4+1),FALSE)*$E3766</f>
        <v>0</v>
      </c>
      <c r="W3765" s="22">
        <f t="shared" si="1841"/>
        <v>0</v>
      </c>
      <c r="X3765" s="22">
        <f>VLOOKUP(CONCATENATE($F3765," ",$G3765),AllocFactorMatrix,(X$4+1),FALSE)*$E3766</f>
        <v>0</v>
      </c>
      <c r="Y3765" s="22">
        <f>VLOOKUP(CONCATENATE($F3765," ",$G3765),AllocFactorMatrix,(Y$4+1),FALSE)*$E3766</f>
        <v>0</v>
      </c>
      <c r="Z3765" s="22">
        <f t="shared" si="1811"/>
        <v>0</v>
      </c>
      <c r="AA3765" s="22">
        <f>VLOOKUP(CONCATENATE($F3765," ",$G3765),AllocFactorMatrix,(AA$4+1),FALSE)*$E3766</f>
        <v>0</v>
      </c>
      <c r="AB3765" s="22">
        <f>VLOOKUP(CONCATENATE($F3765," ",$G3765),AllocFactorMatrix,(AB$4+1),FALSE)*$E3766</f>
        <v>0</v>
      </c>
      <c r="AC3765" s="22">
        <f>VLOOKUP(CONCATENATE($F3765," ",$G3765),AllocFactorMatrix,(AC$4+1),FALSE)*$E3766</f>
        <v>0</v>
      </c>
    </row>
    <row r="3766" spans="4:29" collapsed="1">
      <c r="D3766" s="17" t="s">
        <v>291</v>
      </c>
      <c r="E3766" s="42">
        <v>0</v>
      </c>
      <c r="F3766" s="42" t="s">
        <v>41</v>
      </c>
      <c r="G3766" s="17" t="str">
        <f>$G$15</f>
        <v>TOTAL</v>
      </c>
      <c r="H3766" s="21">
        <f t="shared" si="1839"/>
        <v>0</v>
      </c>
      <c r="I3766" s="22">
        <f>VLOOKUP(CONCATENATE($F3766," ",$G3766),AllocFactorMatrix,(I$4+1),FALSE)*$E3766</f>
        <v>0</v>
      </c>
      <c r="J3766" s="22">
        <f>VLOOKUP(CONCATENATE($F3766," ",$G3766),AllocFactorMatrix,(J$4+1),FALSE)*$E3766</f>
        <v>0</v>
      </c>
      <c r="K3766" s="22">
        <f>VLOOKUP(CONCATENATE($F3766," ",$G3766),AllocFactorMatrix,(K$4+1),FALSE)*$E3766</f>
        <v>0</v>
      </c>
      <c r="L3766" s="22">
        <f>VLOOKUP(CONCATENATE($F3766," ",$G3766),AllocFactorMatrix,(L$4+1),FALSE)*$E3766</f>
        <v>0</v>
      </c>
      <c r="M3766" s="22">
        <f t="shared" si="1810"/>
        <v>0</v>
      </c>
      <c r="N3766" s="22">
        <f>VLOOKUP(CONCATENATE($F3766," ",$G3766),AllocFactorMatrix,(N$4+1),FALSE)*$E3766</f>
        <v>0</v>
      </c>
      <c r="O3766" s="22">
        <f>VLOOKUP(CONCATENATE($F3766," ",$G3766),AllocFactorMatrix,(O$4+1),FALSE)*$E3766</f>
        <v>0</v>
      </c>
      <c r="P3766" s="22">
        <f>VLOOKUP(CONCATENATE($F3766," ",$G3766),AllocFactorMatrix,(P$4+1),FALSE)*$E3766</f>
        <v>0</v>
      </c>
      <c r="Q3766" s="22">
        <f>VLOOKUP(CONCATENATE($F3766," ",$G3766),AllocFactorMatrix,(Q$4+1),FALSE)*$E3766</f>
        <v>0</v>
      </c>
      <c r="R3766" s="22">
        <f t="shared" si="1840"/>
        <v>0</v>
      </c>
      <c r="S3766" s="22">
        <f>VLOOKUP(CONCATENATE($F3766," ",$G3766),AllocFactorMatrix,(S$4+1),FALSE)*$E3766</f>
        <v>0</v>
      </c>
      <c r="T3766" s="22">
        <f>VLOOKUP(CONCATENATE($F3766," ",$G3766),AllocFactorMatrix,(T$4+1),FALSE)*$E3766</f>
        <v>0</v>
      </c>
      <c r="U3766" s="22">
        <f>VLOOKUP(CONCATENATE($F3766," ",$G3766),AllocFactorMatrix,(U$4+1),FALSE)*$E3766</f>
        <v>0</v>
      </c>
      <c r="V3766" s="22">
        <f>VLOOKUP(CONCATENATE($F3766," ",$G3766),AllocFactorMatrix,(V$4+1),FALSE)*$E3766</f>
        <v>0</v>
      </c>
      <c r="W3766" s="22">
        <f t="shared" si="1841"/>
        <v>0</v>
      </c>
      <c r="X3766" s="22">
        <f>VLOOKUP(CONCATENATE($F3766," ",$G3766),AllocFactorMatrix,(X$4+1),FALSE)*$E3766</f>
        <v>0</v>
      </c>
      <c r="Y3766" s="22">
        <f>VLOOKUP(CONCATENATE($F3766," ",$G3766),AllocFactorMatrix,(Y$4+1),FALSE)*$E3766</f>
        <v>0</v>
      </c>
      <c r="Z3766" s="22">
        <f t="shared" si="1811"/>
        <v>0</v>
      </c>
      <c r="AA3766" s="22">
        <f>VLOOKUP(CONCATENATE($F3766," ",$G3766),AllocFactorMatrix,(AA$4+1),FALSE)*$E3766</f>
        <v>0</v>
      </c>
      <c r="AB3766" s="22">
        <f>VLOOKUP(CONCATENATE($F3766," ",$G3766),AllocFactorMatrix,(AB$4+1),FALSE)*$E3766</f>
        <v>0</v>
      </c>
      <c r="AC3766" s="22">
        <f>VLOOKUP(CONCATENATE($F3766," ",$G3766),AllocFactorMatrix,(AC$4+1),FALSE)*$E3766</f>
        <v>0</v>
      </c>
    </row>
    <row r="3767" spans="4:29" hidden="1" outlineLevel="1">
      <c r="E3767" s="42">
        <v>0</v>
      </c>
      <c r="F3767" s="42" t="str">
        <f>F3774</f>
        <v>LABOR_M</v>
      </c>
      <c r="G3767" s="17" t="str">
        <f>$G$8</f>
        <v>PRODUCTION</v>
      </c>
      <c r="H3767" s="21">
        <f t="shared" ca="1" si="1839"/>
        <v>0</v>
      </c>
      <c r="I3767" s="22">
        <f ca="1">VLOOKUP(CONCATENATE($F3767," ",$G3767),AllocFactorMatrix,(I$4+1),FALSE)*$E3774</f>
        <v>0</v>
      </c>
      <c r="J3767" s="22">
        <f ca="1">VLOOKUP(CONCATENATE($F3767," ",$G3767),AllocFactorMatrix,(J$4+1),FALSE)*$E3774</f>
        <v>0</v>
      </c>
      <c r="K3767" s="22">
        <f ca="1">VLOOKUP(CONCATENATE($F3767," ",$G3767),AllocFactorMatrix,(K$4+1),FALSE)*$E3774</f>
        <v>0</v>
      </c>
      <c r="L3767" s="22">
        <f ca="1">VLOOKUP(CONCATENATE($F3767," ",$G3767),AllocFactorMatrix,(L$4+1),FALSE)*$E3774</f>
        <v>0</v>
      </c>
      <c r="M3767" s="22">
        <f t="shared" ref="M3767:M3774" ca="1" si="1842">SUBTOTAL(9,J3767:L3767)</f>
        <v>0</v>
      </c>
      <c r="N3767" s="22">
        <f ca="1">VLOOKUP(CONCATENATE($F3767," ",$G3767),AllocFactorMatrix,(N$4+1),FALSE)*$E3774</f>
        <v>0</v>
      </c>
      <c r="O3767" s="22">
        <f ca="1">VLOOKUP(CONCATENATE($F3767," ",$G3767),AllocFactorMatrix,(O$4+1),FALSE)*$E3774</f>
        <v>0</v>
      </c>
      <c r="P3767" s="22">
        <f ca="1">VLOOKUP(CONCATENATE($F3767," ",$G3767),AllocFactorMatrix,(P$4+1),FALSE)*$E3774</f>
        <v>0</v>
      </c>
      <c r="Q3767" s="22">
        <f ca="1">VLOOKUP(CONCATENATE($F3767," ",$G3767),AllocFactorMatrix,(Q$4+1),FALSE)*$E3774</f>
        <v>0</v>
      </c>
      <c r="R3767" s="22">
        <f ca="1">SUBTOTAL(9,N3767:Q3767)</f>
        <v>0</v>
      </c>
      <c r="S3767" s="22">
        <f ca="1">VLOOKUP(CONCATENATE($F3767," ",$G3767),AllocFactorMatrix,(S$4+1),FALSE)*$E3774</f>
        <v>0</v>
      </c>
      <c r="T3767" s="22">
        <f ca="1">VLOOKUP(CONCATENATE($F3767," ",$G3767),AllocFactorMatrix,(T$4+1),FALSE)*$E3774</f>
        <v>0</v>
      </c>
      <c r="U3767" s="22">
        <f ca="1">VLOOKUP(CONCATENATE($F3767," ",$G3767),AllocFactorMatrix,(U$4+1),FALSE)*$E3774</f>
        <v>0</v>
      </c>
      <c r="V3767" s="22">
        <f ca="1">VLOOKUP(CONCATENATE($F3767," ",$G3767),AllocFactorMatrix,(V$4+1),FALSE)*$E3774</f>
        <v>0</v>
      </c>
      <c r="W3767" s="22">
        <f ca="1">SUBTOTAL(9,S3767:V3767)</f>
        <v>0</v>
      </c>
      <c r="X3767" s="22">
        <f ca="1">VLOOKUP(CONCATENATE($F3767," ",$G3767),AllocFactorMatrix,(X$4+1),FALSE)*$E3774</f>
        <v>0</v>
      </c>
      <c r="Y3767" s="22">
        <f ca="1">VLOOKUP(CONCATENATE($F3767," ",$G3767),AllocFactorMatrix,(Y$4+1),FALSE)*$E3774</f>
        <v>0</v>
      </c>
      <c r="Z3767" s="22">
        <f t="shared" ref="Z3767:Z3774" ca="1" si="1843">SUBTOTAL(9,X3767:Y3767)</f>
        <v>0</v>
      </c>
      <c r="AA3767" s="22">
        <f ca="1">VLOOKUP(CONCATENATE($F3767," ",$G3767),AllocFactorMatrix,(AA$4+1),FALSE)*$E3774</f>
        <v>0</v>
      </c>
      <c r="AB3767" s="22">
        <f ca="1">VLOOKUP(CONCATENATE($F3767," ",$G3767),AllocFactorMatrix,(AB$4+1),FALSE)*$E3774</f>
        <v>0</v>
      </c>
      <c r="AC3767" s="22">
        <f ca="1">VLOOKUP(CONCATENATE($F3767," ",$G3767),AllocFactorMatrix,(AC$4+1),FALSE)*$E3774</f>
        <v>0</v>
      </c>
    </row>
    <row r="3768" spans="4:29" hidden="1" outlineLevel="1">
      <c r="E3768" s="42">
        <v>0</v>
      </c>
      <c r="F3768" s="42" t="str">
        <f>F3774</f>
        <v>LABOR_M</v>
      </c>
      <c r="G3768" s="17" t="str">
        <f>$G$9</f>
        <v>BULKTRAN</v>
      </c>
      <c r="H3768" s="21">
        <f t="shared" ca="1" si="1839"/>
        <v>0</v>
      </c>
      <c r="I3768" s="22">
        <f ca="1">VLOOKUP(CONCATENATE($F3768," ",$G3768),AllocFactorMatrix,(I$4+1),FALSE)*$E3774</f>
        <v>0</v>
      </c>
      <c r="J3768" s="22">
        <f ca="1">VLOOKUP(CONCATENATE($F3768," ",$G3768),AllocFactorMatrix,(J$4+1),FALSE)*$E3774</f>
        <v>0</v>
      </c>
      <c r="K3768" s="22">
        <f ca="1">VLOOKUP(CONCATENATE($F3768," ",$G3768),AllocFactorMatrix,(K$4+1),FALSE)*$E3774</f>
        <v>0</v>
      </c>
      <c r="L3768" s="22">
        <f ca="1">VLOOKUP(CONCATENATE($F3768," ",$G3768),AllocFactorMatrix,(L$4+1),FALSE)*$E3774</f>
        <v>0</v>
      </c>
      <c r="M3768" s="22">
        <f t="shared" ca="1" si="1842"/>
        <v>0</v>
      </c>
      <c r="N3768" s="22">
        <f ca="1">VLOOKUP(CONCATENATE($F3768," ",$G3768),AllocFactorMatrix,(N$4+1),FALSE)*$E3774</f>
        <v>0</v>
      </c>
      <c r="O3768" s="22">
        <f ca="1">VLOOKUP(CONCATENATE($F3768," ",$G3768),AllocFactorMatrix,(O$4+1),FALSE)*$E3774</f>
        <v>0</v>
      </c>
      <c r="P3768" s="22">
        <f ca="1">VLOOKUP(CONCATENATE($F3768," ",$G3768),AllocFactorMatrix,(P$4+1),FALSE)*$E3774</f>
        <v>0</v>
      </c>
      <c r="Q3768" s="22">
        <f ca="1">VLOOKUP(CONCATENATE($F3768," ",$G3768),AllocFactorMatrix,(Q$4+1),FALSE)*$E3774</f>
        <v>0</v>
      </c>
      <c r="R3768" s="22">
        <f t="shared" ref="R3768:R3774" ca="1" si="1844">SUBTOTAL(9,N3768:Q3768)</f>
        <v>0</v>
      </c>
      <c r="S3768" s="22">
        <f ca="1">VLOOKUP(CONCATENATE($F3768," ",$G3768),AllocFactorMatrix,(S$4+1),FALSE)*$E3774</f>
        <v>0</v>
      </c>
      <c r="T3768" s="22">
        <f ca="1">VLOOKUP(CONCATENATE($F3768," ",$G3768),AllocFactorMatrix,(T$4+1),FALSE)*$E3774</f>
        <v>0</v>
      </c>
      <c r="U3768" s="22">
        <f ca="1">VLOOKUP(CONCATENATE($F3768," ",$G3768),AllocFactorMatrix,(U$4+1),FALSE)*$E3774</f>
        <v>0</v>
      </c>
      <c r="V3768" s="22">
        <f ca="1">VLOOKUP(CONCATENATE($F3768," ",$G3768),AllocFactorMatrix,(V$4+1),FALSE)*$E3774</f>
        <v>0</v>
      </c>
      <c r="W3768" s="22">
        <f t="shared" ref="W3768:W3774" ca="1" si="1845">SUBTOTAL(9,S3768:V3768)</f>
        <v>0</v>
      </c>
      <c r="X3768" s="22">
        <f ca="1">VLOOKUP(CONCATENATE($F3768," ",$G3768),AllocFactorMatrix,(X$4+1),FALSE)*$E3774</f>
        <v>0</v>
      </c>
      <c r="Y3768" s="22">
        <f ca="1">VLOOKUP(CONCATENATE($F3768," ",$G3768),AllocFactorMatrix,(Y$4+1),FALSE)*$E3774</f>
        <v>0</v>
      </c>
      <c r="Z3768" s="22">
        <f t="shared" ca="1" si="1843"/>
        <v>0</v>
      </c>
      <c r="AA3768" s="22">
        <f ca="1">VLOOKUP(CONCATENATE($F3768," ",$G3768),AllocFactorMatrix,(AA$4+1),FALSE)*$E3774</f>
        <v>0</v>
      </c>
      <c r="AB3768" s="22">
        <f ca="1">VLOOKUP(CONCATENATE($F3768," ",$G3768),AllocFactorMatrix,(AB$4+1),FALSE)*$E3774</f>
        <v>0</v>
      </c>
      <c r="AC3768" s="22">
        <f ca="1">VLOOKUP(CONCATENATE($F3768," ",$G3768),AllocFactorMatrix,(AC$4+1),FALSE)*$E3774</f>
        <v>0</v>
      </c>
    </row>
    <row r="3769" spans="4:29" hidden="1" outlineLevel="1">
      <c r="E3769" s="42">
        <v>0</v>
      </c>
      <c r="F3769" s="42" t="str">
        <f>F3774</f>
        <v>LABOR_M</v>
      </c>
      <c r="G3769" s="17" t="str">
        <f>$G$10</f>
        <v>SUBTRAN</v>
      </c>
      <c r="H3769" s="21">
        <f t="shared" ca="1" si="1839"/>
        <v>0</v>
      </c>
      <c r="I3769" s="22">
        <f ca="1">VLOOKUP(CONCATENATE($F3769," ",$G3769),AllocFactorMatrix,(I$4+1),FALSE)*$E3774</f>
        <v>0</v>
      </c>
      <c r="J3769" s="22">
        <f ca="1">VLOOKUP(CONCATENATE($F3769," ",$G3769),AllocFactorMatrix,(J$4+1),FALSE)*$E3774</f>
        <v>0</v>
      </c>
      <c r="K3769" s="22">
        <f ca="1">VLOOKUP(CONCATENATE($F3769," ",$G3769),AllocFactorMatrix,(K$4+1),FALSE)*$E3774</f>
        <v>0</v>
      </c>
      <c r="L3769" s="22">
        <f ca="1">VLOOKUP(CONCATENATE($F3769," ",$G3769),AllocFactorMatrix,(L$4+1),FALSE)*$E3774</f>
        <v>0</v>
      </c>
      <c r="M3769" s="22">
        <f t="shared" ca="1" si="1842"/>
        <v>0</v>
      </c>
      <c r="N3769" s="22">
        <f ca="1">VLOOKUP(CONCATENATE($F3769," ",$G3769),AllocFactorMatrix,(N$4+1),FALSE)*$E3774</f>
        <v>0</v>
      </c>
      <c r="O3769" s="22">
        <f ca="1">VLOOKUP(CONCATENATE($F3769," ",$G3769),AllocFactorMatrix,(O$4+1),FALSE)*$E3774</f>
        <v>0</v>
      </c>
      <c r="P3769" s="22">
        <f ca="1">VLOOKUP(CONCATENATE($F3769," ",$G3769),AllocFactorMatrix,(P$4+1),FALSE)*$E3774</f>
        <v>0</v>
      </c>
      <c r="Q3769" s="22">
        <f ca="1">VLOOKUP(CONCATENATE($F3769," ",$G3769),AllocFactorMatrix,(Q$4+1),FALSE)*$E3774</f>
        <v>0</v>
      </c>
      <c r="R3769" s="22">
        <f t="shared" ca="1" si="1844"/>
        <v>0</v>
      </c>
      <c r="S3769" s="22">
        <f ca="1">VLOOKUP(CONCATENATE($F3769," ",$G3769),AllocFactorMatrix,(S$4+1),FALSE)*$E3774</f>
        <v>0</v>
      </c>
      <c r="T3769" s="22">
        <f ca="1">VLOOKUP(CONCATENATE($F3769," ",$G3769),AllocFactorMatrix,(T$4+1),FALSE)*$E3774</f>
        <v>0</v>
      </c>
      <c r="U3769" s="22">
        <f ca="1">VLOOKUP(CONCATENATE($F3769," ",$G3769),AllocFactorMatrix,(U$4+1),FALSE)*$E3774</f>
        <v>0</v>
      </c>
      <c r="V3769" s="22">
        <f ca="1">VLOOKUP(CONCATENATE($F3769," ",$G3769),AllocFactorMatrix,(V$4+1),FALSE)*$E3774</f>
        <v>0</v>
      </c>
      <c r="W3769" s="22">
        <f t="shared" ca="1" si="1845"/>
        <v>0</v>
      </c>
      <c r="X3769" s="22">
        <f ca="1">VLOOKUP(CONCATENATE($F3769," ",$G3769),AllocFactorMatrix,(X$4+1),FALSE)*$E3774</f>
        <v>0</v>
      </c>
      <c r="Y3769" s="22">
        <f ca="1">VLOOKUP(CONCATENATE($F3769," ",$G3769),AllocFactorMatrix,(Y$4+1),FALSE)*$E3774</f>
        <v>0</v>
      </c>
      <c r="Z3769" s="22">
        <f t="shared" ca="1" si="1843"/>
        <v>0</v>
      </c>
      <c r="AA3769" s="22">
        <f ca="1">VLOOKUP(CONCATENATE($F3769," ",$G3769),AllocFactorMatrix,(AA$4+1),FALSE)*$E3774</f>
        <v>0</v>
      </c>
      <c r="AB3769" s="22">
        <f ca="1">VLOOKUP(CONCATENATE($F3769," ",$G3769),AllocFactorMatrix,(AB$4+1),FALSE)*$E3774</f>
        <v>0</v>
      </c>
      <c r="AC3769" s="22">
        <f ca="1">VLOOKUP(CONCATENATE($F3769," ",$G3769),AllocFactorMatrix,(AC$4+1),FALSE)*$E3774</f>
        <v>0</v>
      </c>
    </row>
    <row r="3770" spans="4:29" hidden="1" outlineLevel="1">
      <c r="E3770" s="42">
        <v>0</v>
      </c>
      <c r="F3770" s="42" t="str">
        <f>F3774</f>
        <v>LABOR_M</v>
      </c>
      <c r="G3770" s="17" t="str">
        <f>$G$11</f>
        <v>DISTPRI</v>
      </c>
      <c r="H3770" s="21">
        <f t="shared" ca="1" si="1839"/>
        <v>0</v>
      </c>
      <c r="I3770" s="22">
        <f ca="1">VLOOKUP(CONCATENATE($F3770," ",$G3770),AllocFactorMatrix,(I$4+1),FALSE)*$E3774</f>
        <v>0</v>
      </c>
      <c r="J3770" s="22">
        <f ca="1">VLOOKUP(CONCATENATE($F3770," ",$G3770),AllocFactorMatrix,(J$4+1),FALSE)*$E3774</f>
        <v>0</v>
      </c>
      <c r="K3770" s="22">
        <f ca="1">VLOOKUP(CONCATENATE($F3770," ",$G3770),AllocFactorMatrix,(K$4+1),FALSE)*$E3774</f>
        <v>0</v>
      </c>
      <c r="L3770" s="22">
        <f ca="1">VLOOKUP(CONCATENATE($F3770," ",$G3770),AllocFactorMatrix,(L$4+1),FALSE)*$E3774</f>
        <v>0</v>
      </c>
      <c r="M3770" s="22">
        <f t="shared" ca="1" si="1842"/>
        <v>0</v>
      </c>
      <c r="N3770" s="22">
        <f ca="1">VLOOKUP(CONCATENATE($F3770," ",$G3770),AllocFactorMatrix,(N$4+1),FALSE)*$E3774</f>
        <v>0</v>
      </c>
      <c r="O3770" s="22">
        <f ca="1">VLOOKUP(CONCATENATE($F3770," ",$G3770),AllocFactorMatrix,(O$4+1),FALSE)*$E3774</f>
        <v>0</v>
      </c>
      <c r="P3770" s="22">
        <f ca="1">VLOOKUP(CONCATENATE($F3770," ",$G3770),AllocFactorMatrix,(P$4+1),FALSE)*$E3774</f>
        <v>0</v>
      </c>
      <c r="Q3770" s="22">
        <f ca="1">VLOOKUP(CONCATENATE($F3770," ",$G3770),AllocFactorMatrix,(Q$4+1),FALSE)*$E3774</f>
        <v>0</v>
      </c>
      <c r="R3770" s="22">
        <f t="shared" ca="1" si="1844"/>
        <v>0</v>
      </c>
      <c r="S3770" s="22">
        <f ca="1">VLOOKUP(CONCATENATE($F3770," ",$G3770),AllocFactorMatrix,(S$4+1),FALSE)*$E3774</f>
        <v>0</v>
      </c>
      <c r="T3770" s="22">
        <f ca="1">VLOOKUP(CONCATENATE($F3770," ",$G3770),AllocFactorMatrix,(T$4+1),FALSE)*$E3774</f>
        <v>0</v>
      </c>
      <c r="U3770" s="22">
        <f ca="1">VLOOKUP(CONCATENATE($F3770," ",$G3770),AllocFactorMatrix,(U$4+1),FALSE)*$E3774</f>
        <v>0</v>
      </c>
      <c r="V3770" s="22">
        <f ca="1">VLOOKUP(CONCATENATE($F3770," ",$G3770),AllocFactorMatrix,(V$4+1),FALSE)*$E3774</f>
        <v>0</v>
      </c>
      <c r="W3770" s="22">
        <f t="shared" ca="1" si="1845"/>
        <v>0</v>
      </c>
      <c r="X3770" s="22">
        <f ca="1">VLOOKUP(CONCATENATE($F3770," ",$G3770),AllocFactorMatrix,(X$4+1),FALSE)*$E3774</f>
        <v>0</v>
      </c>
      <c r="Y3770" s="22">
        <f ca="1">VLOOKUP(CONCATENATE($F3770," ",$G3770),AllocFactorMatrix,(Y$4+1),FALSE)*$E3774</f>
        <v>0</v>
      </c>
      <c r="Z3770" s="22">
        <f t="shared" ca="1" si="1843"/>
        <v>0</v>
      </c>
      <c r="AA3770" s="22">
        <f ca="1">VLOOKUP(CONCATENATE($F3770," ",$G3770),AllocFactorMatrix,(AA$4+1),FALSE)*$E3774</f>
        <v>0</v>
      </c>
      <c r="AB3770" s="22">
        <f ca="1">VLOOKUP(CONCATENATE($F3770," ",$G3770),AllocFactorMatrix,(AB$4+1),FALSE)*$E3774</f>
        <v>0</v>
      </c>
      <c r="AC3770" s="22">
        <f ca="1">VLOOKUP(CONCATENATE($F3770," ",$G3770),AllocFactorMatrix,(AC$4+1),FALSE)*$E3774</f>
        <v>0</v>
      </c>
    </row>
    <row r="3771" spans="4:29" hidden="1" outlineLevel="1">
      <c r="E3771" s="42">
        <v>0</v>
      </c>
      <c r="F3771" s="42" t="str">
        <f>F3774</f>
        <v>LABOR_M</v>
      </c>
      <c r="G3771" s="17" t="str">
        <f>$G$12</f>
        <v>DISTSEC</v>
      </c>
      <c r="H3771" s="21">
        <f t="shared" ca="1" si="1839"/>
        <v>0</v>
      </c>
      <c r="I3771" s="22">
        <f ca="1">VLOOKUP(CONCATENATE($F3771," ",$G3771),AllocFactorMatrix,(I$4+1),FALSE)*$E3774</f>
        <v>0</v>
      </c>
      <c r="J3771" s="22">
        <f ca="1">VLOOKUP(CONCATENATE($F3771," ",$G3771),AllocFactorMatrix,(J$4+1),FALSE)*$E3774</f>
        <v>0</v>
      </c>
      <c r="K3771" s="22">
        <f ca="1">VLOOKUP(CONCATENATE($F3771," ",$G3771),AllocFactorMatrix,(K$4+1),FALSE)*$E3774</f>
        <v>0</v>
      </c>
      <c r="L3771" s="22">
        <f ca="1">VLOOKUP(CONCATENATE($F3771," ",$G3771),AllocFactorMatrix,(L$4+1),FALSE)*$E3774</f>
        <v>0</v>
      </c>
      <c r="M3771" s="22">
        <f t="shared" ca="1" si="1842"/>
        <v>0</v>
      </c>
      <c r="N3771" s="22">
        <f ca="1">VLOOKUP(CONCATENATE($F3771," ",$G3771),AllocFactorMatrix,(N$4+1),FALSE)*$E3774</f>
        <v>0</v>
      </c>
      <c r="O3771" s="22">
        <f ca="1">VLOOKUP(CONCATENATE($F3771," ",$G3771),AllocFactorMatrix,(O$4+1),FALSE)*$E3774</f>
        <v>0</v>
      </c>
      <c r="P3771" s="22">
        <f ca="1">VLOOKUP(CONCATENATE($F3771," ",$G3771),AllocFactorMatrix,(P$4+1),FALSE)*$E3774</f>
        <v>0</v>
      </c>
      <c r="Q3771" s="22">
        <f ca="1">VLOOKUP(CONCATENATE($F3771," ",$G3771),AllocFactorMatrix,(Q$4+1),FALSE)*$E3774</f>
        <v>0</v>
      </c>
      <c r="R3771" s="22">
        <f t="shared" ca="1" si="1844"/>
        <v>0</v>
      </c>
      <c r="S3771" s="22">
        <f ca="1">VLOOKUP(CONCATENATE($F3771," ",$G3771),AllocFactorMatrix,(S$4+1),FALSE)*$E3774</f>
        <v>0</v>
      </c>
      <c r="T3771" s="22">
        <f ca="1">VLOOKUP(CONCATENATE($F3771," ",$G3771),AllocFactorMatrix,(T$4+1),FALSE)*$E3774</f>
        <v>0</v>
      </c>
      <c r="U3771" s="22">
        <f ca="1">VLOOKUP(CONCATENATE($F3771," ",$G3771),AllocFactorMatrix,(U$4+1),FALSE)*$E3774</f>
        <v>0</v>
      </c>
      <c r="V3771" s="22">
        <f ca="1">VLOOKUP(CONCATENATE($F3771," ",$G3771),AllocFactorMatrix,(V$4+1),FALSE)*$E3774</f>
        <v>0</v>
      </c>
      <c r="W3771" s="22">
        <f t="shared" ca="1" si="1845"/>
        <v>0</v>
      </c>
      <c r="X3771" s="22">
        <f ca="1">VLOOKUP(CONCATENATE($F3771," ",$G3771),AllocFactorMatrix,(X$4+1),FALSE)*$E3774</f>
        <v>0</v>
      </c>
      <c r="Y3771" s="22">
        <f ca="1">VLOOKUP(CONCATENATE($F3771," ",$G3771),AllocFactorMatrix,(Y$4+1),FALSE)*$E3774</f>
        <v>0</v>
      </c>
      <c r="Z3771" s="22">
        <f t="shared" ca="1" si="1843"/>
        <v>0</v>
      </c>
      <c r="AA3771" s="22">
        <f ca="1">VLOOKUP(CONCATENATE($F3771," ",$G3771),AllocFactorMatrix,(AA$4+1),FALSE)*$E3774</f>
        <v>0</v>
      </c>
      <c r="AB3771" s="22">
        <f ca="1">VLOOKUP(CONCATENATE($F3771," ",$G3771),AllocFactorMatrix,(AB$4+1),FALSE)*$E3774</f>
        <v>0</v>
      </c>
      <c r="AC3771" s="22">
        <f ca="1">VLOOKUP(CONCATENATE($F3771," ",$G3771),AllocFactorMatrix,(AC$4+1),FALSE)*$E3774</f>
        <v>0</v>
      </c>
    </row>
    <row r="3772" spans="4:29" hidden="1" outlineLevel="1">
      <c r="E3772" s="42">
        <v>0</v>
      </c>
      <c r="F3772" s="42" t="str">
        <f>F3774</f>
        <v>LABOR_M</v>
      </c>
      <c r="G3772" s="17" t="str">
        <f>$G$13</f>
        <v>ENERGY</v>
      </c>
      <c r="H3772" s="21">
        <f t="shared" ca="1" si="1839"/>
        <v>0</v>
      </c>
      <c r="I3772" s="22">
        <f ca="1">VLOOKUP(CONCATENATE($F3772," ",$G3772),AllocFactorMatrix,(I$4+1),FALSE)*$E3774</f>
        <v>0</v>
      </c>
      <c r="J3772" s="22">
        <f ca="1">VLOOKUP(CONCATENATE($F3772," ",$G3772),AllocFactorMatrix,(J$4+1),FALSE)*$E3774</f>
        <v>0</v>
      </c>
      <c r="K3772" s="22">
        <f ca="1">VLOOKUP(CONCATENATE($F3772," ",$G3772),AllocFactorMatrix,(K$4+1),FALSE)*$E3774</f>
        <v>0</v>
      </c>
      <c r="L3772" s="22">
        <f ca="1">VLOOKUP(CONCATENATE($F3772," ",$G3772),AllocFactorMatrix,(L$4+1),FALSE)*$E3774</f>
        <v>0</v>
      </c>
      <c r="M3772" s="22">
        <f t="shared" ca="1" si="1842"/>
        <v>0</v>
      </c>
      <c r="N3772" s="22">
        <f ca="1">VLOOKUP(CONCATENATE($F3772," ",$G3772),AllocFactorMatrix,(N$4+1),FALSE)*$E3774</f>
        <v>0</v>
      </c>
      <c r="O3772" s="22">
        <f ca="1">VLOOKUP(CONCATENATE($F3772," ",$G3772),AllocFactorMatrix,(O$4+1),FALSE)*$E3774</f>
        <v>0</v>
      </c>
      <c r="P3772" s="22">
        <f ca="1">VLOOKUP(CONCATENATE($F3772," ",$G3772),AllocFactorMatrix,(P$4+1),FALSE)*$E3774</f>
        <v>0</v>
      </c>
      <c r="Q3772" s="22">
        <f ca="1">VLOOKUP(CONCATENATE($F3772," ",$G3772),AllocFactorMatrix,(Q$4+1),FALSE)*$E3774</f>
        <v>0</v>
      </c>
      <c r="R3772" s="22">
        <f t="shared" ca="1" si="1844"/>
        <v>0</v>
      </c>
      <c r="S3772" s="22">
        <f ca="1">VLOOKUP(CONCATENATE($F3772," ",$G3772),AllocFactorMatrix,(S$4+1),FALSE)*$E3774</f>
        <v>0</v>
      </c>
      <c r="T3772" s="22">
        <f ca="1">VLOOKUP(CONCATENATE($F3772," ",$G3772),AllocFactorMatrix,(T$4+1),FALSE)*$E3774</f>
        <v>0</v>
      </c>
      <c r="U3772" s="22">
        <f ca="1">VLOOKUP(CONCATENATE($F3772," ",$G3772),AllocFactorMatrix,(U$4+1),FALSE)*$E3774</f>
        <v>0</v>
      </c>
      <c r="V3772" s="22">
        <f ca="1">VLOOKUP(CONCATENATE($F3772," ",$G3772),AllocFactorMatrix,(V$4+1),FALSE)*$E3774</f>
        <v>0</v>
      </c>
      <c r="W3772" s="22">
        <f t="shared" ca="1" si="1845"/>
        <v>0</v>
      </c>
      <c r="X3772" s="22">
        <f ca="1">VLOOKUP(CONCATENATE($F3772," ",$G3772),AllocFactorMatrix,(X$4+1),FALSE)*$E3774</f>
        <v>0</v>
      </c>
      <c r="Y3772" s="22">
        <f ca="1">VLOOKUP(CONCATENATE($F3772," ",$G3772),AllocFactorMatrix,(Y$4+1),FALSE)*$E3774</f>
        <v>0</v>
      </c>
      <c r="Z3772" s="22">
        <f t="shared" ca="1" si="1843"/>
        <v>0</v>
      </c>
      <c r="AA3772" s="22">
        <f ca="1">VLOOKUP(CONCATENATE($F3772," ",$G3772),AllocFactorMatrix,(AA$4+1),FALSE)*$E3774</f>
        <v>0</v>
      </c>
      <c r="AB3772" s="22">
        <f ca="1">VLOOKUP(CONCATENATE($F3772," ",$G3772),AllocFactorMatrix,(AB$4+1),FALSE)*$E3774</f>
        <v>0</v>
      </c>
      <c r="AC3772" s="22">
        <f ca="1">VLOOKUP(CONCATENATE($F3772," ",$G3772),AllocFactorMatrix,(AC$4+1),FALSE)*$E3774</f>
        <v>0</v>
      </c>
    </row>
    <row r="3773" spans="4:29" hidden="1" outlineLevel="1">
      <c r="E3773" s="42">
        <v>0</v>
      </c>
      <c r="F3773" s="42" t="str">
        <f>F3774</f>
        <v>LABOR_M</v>
      </c>
      <c r="G3773" s="17" t="str">
        <f>$G$14</f>
        <v>CUSTOMER</v>
      </c>
      <c r="H3773" s="21">
        <f t="shared" ca="1" si="1839"/>
        <v>0</v>
      </c>
      <c r="I3773" s="22">
        <f ca="1">VLOOKUP(CONCATENATE($F3773," ",$G3773),AllocFactorMatrix,(I$4+1),FALSE)*$E3774</f>
        <v>0</v>
      </c>
      <c r="J3773" s="22">
        <f ca="1">VLOOKUP(CONCATENATE($F3773," ",$G3773),AllocFactorMatrix,(J$4+1),FALSE)*$E3774</f>
        <v>0</v>
      </c>
      <c r="K3773" s="22">
        <f ca="1">VLOOKUP(CONCATENATE($F3773," ",$G3773),AllocFactorMatrix,(K$4+1),FALSE)*$E3774</f>
        <v>0</v>
      </c>
      <c r="L3773" s="22">
        <f ca="1">VLOOKUP(CONCATENATE($F3773," ",$G3773),AllocFactorMatrix,(L$4+1),FALSE)*$E3774</f>
        <v>0</v>
      </c>
      <c r="M3773" s="22">
        <f t="shared" ca="1" si="1842"/>
        <v>0</v>
      </c>
      <c r="N3773" s="22">
        <f ca="1">VLOOKUP(CONCATENATE($F3773," ",$G3773),AllocFactorMatrix,(N$4+1),FALSE)*$E3774</f>
        <v>0</v>
      </c>
      <c r="O3773" s="22">
        <f ca="1">VLOOKUP(CONCATENATE($F3773," ",$G3773),AllocFactorMatrix,(O$4+1),FALSE)*$E3774</f>
        <v>0</v>
      </c>
      <c r="P3773" s="22">
        <f ca="1">VLOOKUP(CONCATENATE($F3773," ",$G3773),AllocFactorMatrix,(P$4+1),FALSE)*$E3774</f>
        <v>0</v>
      </c>
      <c r="Q3773" s="22">
        <f ca="1">VLOOKUP(CONCATENATE($F3773," ",$G3773),AllocFactorMatrix,(Q$4+1),FALSE)*$E3774</f>
        <v>0</v>
      </c>
      <c r="R3773" s="22">
        <f t="shared" ca="1" si="1844"/>
        <v>0</v>
      </c>
      <c r="S3773" s="22">
        <f ca="1">VLOOKUP(CONCATENATE($F3773," ",$G3773),AllocFactorMatrix,(S$4+1),FALSE)*$E3774</f>
        <v>0</v>
      </c>
      <c r="T3773" s="22">
        <f ca="1">VLOOKUP(CONCATENATE($F3773," ",$G3773),AllocFactorMatrix,(T$4+1),FALSE)*$E3774</f>
        <v>0</v>
      </c>
      <c r="U3773" s="22">
        <f ca="1">VLOOKUP(CONCATENATE($F3773," ",$G3773),AllocFactorMatrix,(U$4+1),FALSE)*$E3774</f>
        <v>0</v>
      </c>
      <c r="V3773" s="22">
        <f ca="1">VLOOKUP(CONCATENATE($F3773," ",$G3773),AllocFactorMatrix,(V$4+1),FALSE)*$E3774</f>
        <v>0</v>
      </c>
      <c r="W3773" s="22">
        <f t="shared" ca="1" si="1845"/>
        <v>0</v>
      </c>
      <c r="X3773" s="22">
        <f ca="1">VLOOKUP(CONCATENATE($F3773," ",$G3773),AllocFactorMatrix,(X$4+1),FALSE)*$E3774</f>
        <v>0</v>
      </c>
      <c r="Y3773" s="22">
        <f ca="1">VLOOKUP(CONCATENATE($F3773," ",$G3773),AllocFactorMatrix,(Y$4+1),FALSE)*$E3774</f>
        <v>0</v>
      </c>
      <c r="Z3773" s="22">
        <f t="shared" ca="1" si="1843"/>
        <v>0</v>
      </c>
      <c r="AA3773" s="22">
        <f ca="1">VLOOKUP(CONCATENATE($F3773," ",$G3773),AllocFactorMatrix,(AA$4+1),FALSE)*$E3774</f>
        <v>0</v>
      </c>
      <c r="AB3773" s="22">
        <f ca="1">VLOOKUP(CONCATENATE($F3773," ",$G3773),AllocFactorMatrix,(AB$4+1),FALSE)*$E3774</f>
        <v>0</v>
      </c>
      <c r="AC3773" s="22">
        <f ca="1">VLOOKUP(CONCATENATE($F3773," ",$G3773),AllocFactorMatrix,(AC$4+1),FALSE)*$E3774</f>
        <v>0</v>
      </c>
    </row>
    <row r="3774" spans="4:29" collapsed="1">
      <c r="D3774" s="17" t="s">
        <v>292</v>
      </c>
      <c r="E3774" s="42">
        <v>0</v>
      </c>
      <c r="F3774" s="42" t="s">
        <v>69</v>
      </c>
      <c r="G3774" s="17" t="str">
        <f>$G$15</f>
        <v>TOTAL</v>
      </c>
      <c r="H3774" s="21">
        <f t="shared" ca="1" si="1839"/>
        <v>0</v>
      </c>
      <c r="I3774" s="22">
        <f ca="1">VLOOKUP(CONCATENATE($F3774," ",$G3774),AllocFactorMatrix,(I$4+1),FALSE)*$E3774</f>
        <v>0</v>
      </c>
      <c r="J3774" s="22">
        <f ca="1">VLOOKUP(CONCATENATE($F3774," ",$G3774),AllocFactorMatrix,(J$4+1),FALSE)*$E3774</f>
        <v>0</v>
      </c>
      <c r="K3774" s="22">
        <f ca="1">VLOOKUP(CONCATENATE($F3774," ",$G3774),AllocFactorMatrix,(K$4+1),FALSE)*$E3774</f>
        <v>0</v>
      </c>
      <c r="L3774" s="22">
        <f ca="1">VLOOKUP(CONCATENATE($F3774," ",$G3774),AllocFactorMatrix,(L$4+1),FALSE)*$E3774</f>
        <v>0</v>
      </c>
      <c r="M3774" s="22">
        <f t="shared" ca="1" si="1842"/>
        <v>0</v>
      </c>
      <c r="N3774" s="22">
        <f ca="1">VLOOKUP(CONCATENATE($F3774," ",$G3774),AllocFactorMatrix,(N$4+1),FALSE)*$E3774</f>
        <v>0</v>
      </c>
      <c r="O3774" s="22">
        <f ca="1">VLOOKUP(CONCATENATE($F3774," ",$G3774),AllocFactorMatrix,(O$4+1),FALSE)*$E3774</f>
        <v>0</v>
      </c>
      <c r="P3774" s="22">
        <f ca="1">VLOOKUP(CONCATENATE($F3774," ",$G3774),AllocFactorMatrix,(P$4+1),FALSE)*$E3774</f>
        <v>0</v>
      </c>
      <c r="Q3774" s="22">
        <f ca="1">VLOOKUP(CONCATENATE($F3774," ",$G3774),AllocFactorMatrix,(Q$4+1),FALSE)*$E3774</f>
        <v>0</v>
      </c>
      <c r="R3774" s="22">
        <f t="shared" ca="1" si="1844"/>
        <v>0</v>
      </c>
      <c r="S3774" s="22">
        <f ca="1">VLOOKUP(CONCATENATE($F3774," ",$G3774),AllocFactorMatrix,(S$4+1),FALSE)*$E3774</f>
        <v>0</v>
      </c>
      <c r="T3774" s="22">
        <f ca="1">VLOOKUP(CONCATENATE($F3774," ",$G3774),AllocFactorMatrix,(T$4+1),FALSE)*$E3774</f>
        <v>0</v>
      </c>
      <c r="U3774" s="22">
        <f ca="1">VLOOKUP(CONCATENATE($F3774," ",$G3774),AllocFactorMatrix,(U$4+1),FALSE)*$E3774</f>
        <v>0</v>
      </c>
      <c r="V3774" s="22">
        <f ca="1">VLOOKUP(CONCATENATE($F3774," ",$G3774),AllocFactorMatrix,(V$4+1),FALSE)*$E3774</f>
        <v>0</v>
      </c>
      <c r="W3774" s="22">
        <f t="shared" ca="1" si="1845"/>
        <v>0</v>
      </c>
      <c r="X3774" s="22">
        <f ca="1">VLOOKUP(CONCATENATE($F3774," ",$G3774),AllocFactorMatrix,(X$4+1),FALSE)*$E3774</f>
        <v>0</v>
      </c>
      <c r="Y3774" s="22">
        <f ca="1">VLOOKUP(CONCATENATE($F3774," ",$G3774),AllocFactorMatrix,(Y$4+1),FALSE)*$E3774</f>
        <v>0</v>
      </c>
      <c r="Z3774" s="22">
        <f t="shared" ca="1" si="1843"/>
        <v>0</v>
      </c>
      <c r="AA3774" s="22">
        <f ca="1">VLOOKUP(CONCATENATE($F3774," ",$G3774),AllocFactorMatrix,(AA$4+1),FALSE)*$E3774</f>
        <v>0</v>
      </c>
      <c r="AB3774" s="22">
        <f ca="1">VLOOKUP(CONCATENATE($F3774," ",$G3774),AllocFactorMatrix,(AB$4+1),FALSE)*$E3774</f>
        <v>0</v>
      </c>
      <c r="AC3774" s="22">
        <f ca="1">VLOOKUP(CONCATENATE($F3774," ",$G3774),AllocFactorMatrix,(AC$4+1),FALSE)*$E3774</f>
        <v>0</v>
      </c>
    </row>
    <row r="3775" spans="4:29" hidden="1" outlineLevel="1">
      <c r="E3775" s="42">
        <v>0</v>
      </c>
      <c r="F3775" s="42" t="str">
        <f>F3782</f>
        <v>LABOR_M</v>
      </c>
      <c r="G3775" s="17" t="str">
        <f>$G$8</f>
        <v>PRODUCTION</v>
      </c>
      <c r="H3775" s="21">
        <f t="shared" ca="1" si="1839"/>
        <v>0</v>
      </c>
      <c r="I3775" s="22">
        <f ca="1">VLOOKUP(CONCATENATE($F3775," ",$G3775),AllocFactorMatrix,(I$4+1),FALSE)*$E3782</f>
        <v>0</v>
      </c>
      <c r="J3775" s="22">
        <f ca="1">VLOOKUP(CONCATENATE($F3775," ",$G3775),AllocFactorMatrix,(J$4+1),FALSE)*$E3782</f>
        <v>0</v>
      </c>
      <c r="K3775" s="22">
        <f ca="1">VLOOKUP(CONCATENATE($F3775," ",$G3775),AllocFactorMatrix,(K$4+1),FALSE)*$E3782</f>
        <v>0</v>
      </c>
      <c r="L3775" s="22">
        <f ca="1">VLOOKUP(CONCATENATE($F3775," ",$G3775),AllocFactorMatrix,(L$4+1),FALSE)*$E3782</f>
        <v>0</v>
      </c>
      <c r="M3775" s="22">
        <f t="shared" ref="M3775:M3782" ca="1" si="1846">SUBTOTAL(9,J3775:L3775)</f>
        <v>0</v>
      </c>
      <c r="N3775" s="22">
        <f ca="1">VLOOKUP(CONCATENATE($F3775," ",$G3775),AllocFactorMatrix,(N$4+1),FALSE)*$E3782</f>
        <v>0</v>
      </c>
      <c r="O3775" s="22">
        <f ca="1">VLOOKUP(CONCATENATE($F3775," ",$G3775),AllocFactorMatrix,(O$4+1),FALSE)*$E3782</f>
        <v>0</v>
      </c>
      <c r="P3775" s="22">
        <f ca="1">VLOOKUP(CONCATENATE($F3775," ",$G3775),AllocFactorMatrix,(P$4+1),FALSE)*$E3782</f>
        <v>0</v>
      </c>
      <c r="Q3775" s="22">
        <f ca="1">VLOOKUP(CONCATENATE($F3775," ",$G3775),AllocFactorMatrix,(Q$4+1),FALSE)*$E3782</f>
        <v>0</v>
      </c>
      <c r="R3775" s="22">
        <f ca="1">SUBTOTAL(9,N3775:Q3775)</f>
        <v>0</v>
      </c>
      <c r="S3775" s="22">
        <f ca="1">VLOOKUP(CONCATENATE($F3775," ",$G3775),AllocFactorMatrix,(S$4+1),FALSE)*$E3782</f>
        <v>0</v>
      </c>
      <c r="T3775" s="22">
        <f ca="1">VLOOKUP(CONCATENATE($F3775," ",$G3775),AllocFactorMatrix,(T$4+1),FALSE)*$E3782</f>
        <v>0</v>
      </c>
      <c r="U3775" s="22">
        <f ca="1">VLOOKUP(CONCATENATE($F3775," ",$G3775),AllocFactorMatrix,(U$4+1),FALSE)*$E3782</f>
        <v>0</v>
      </c>
      <c r="V3775" s="22">
        <f ca="1">VLOOKUP(CONCATENATE($F3775," ",$G3775),AllocFactorMatrix,(V$4+1),FALSE)*$E3782</f>
        <v>0</v>
      </c>
      <c r="W3775" s="22">
        <f ca="1">SUBTOTAL(9,S3775:V3775)</f>
        <v>0</v>
      </c>
      <c r="X3775" s="22">
        <f ca="1">VLOOKUP(CONCATENATE($F3775," ",$G3775),AllocFactorMatrix,(X$4+1),FALSE)*$E3782</f>
        <v>0</v>
      </c>
      <c r="Y3775" s="22">
        <f ca="1">VLOOKUP(CONCATENATE($F3775," ",$G3775),AllocFactorMatrix,(Y$4+1),FALSE)*$E3782</f>
        <v>0</v>
      </c>
      <c r="Z3775" s="22">
        <f t="shared" ref="Z3775:Z3782" ca="1" si="1847">SUBTOTAL(9,X3775:Y3775)</f>
        <v>0</v>
      </c>
      <c r="AA3775" s="22">
        <f ca="1">VLOOKUP(CONCATENATE($F3775," ",$G3775),AllocFactorMatrix,(AA$4+1),FALSE)*$E3782</f>
        <v>0</v>
      </c>
      <c r="AB3775" s="22">
        <f ca="1">VLOOKUP(CONCATENATE($F3775," ",$G3775),AllocFactorMatrix,(AB$4+1),FALSE)*$E3782</f>
        <v>0</v>
      </c>
      <c r="AC3775" s="22">
        <f ca="1">VLOOKUP(CONCATENATE($F3775," ",$G3775),AllocFactorMatrix,(AC$4+1),FALSE)*$E3782</f>
        <v>0</v>
      </c>
    </row>
    <row r="3776" spans="4:29" hidden="1" outlineLevel="1">
      <c r="E3776" s="42">
        <v>0</v>
      </c>
      <c r="F3776" s="42" t="str">
        <f>F3782</f>
        <v>LABOR_M</v>
      </c>
      <c r="G3776" s="17" t="str">
        <f>$G$9</f>
        <v>BULKTRAN</v>
      </c>
      <c r="H3776" s="21">
        <f t="shared" ca="1" si="1839"/>
        <v>0</v>
      </c>
      <c r="I3776" s="22">
        <f ca="1">VLOOKUP(CONCATENATE($F3776," ",$G3776),AllocFactorMatrix,(I$4+1),FALSE)*$E3782</f>
        <v>0</v>
      </c>
      <c r="J3776" s="22">
        <f ca="1">VLOOKUP(CONCATENATE($F3776," ",$G3776),AllocFactorMatrix,(J$4+1),FALSE)*$E3782</f>
        <v>0</v>
      </c>
      <c r="K3776" s="22">
        <f ca="1">VLOOKUP(CONCATENATE($F3776," ",$G3776),AllocFactorMatrix,(K$4+1),FALSE)*$E3782</f>
        <v>0</v>
      </c>
      <c r="L3776" s="22">
        <f ca="1">VLOOKUP(CONCATENATE($F3776," ",$G3776),AllocFactorMatrix,(L$4+1),FALSE)*$E3782</f>
        <v>0</v>
      </c>
      <c r="M3776" s="22">
        <f t="shared" ca="1" si="1846"/>
        <v>0</v>
      </c>
      <c r="N3776" s="22">
        <f ca="1">VLOOKUP(CONCATENATE($F3776," ",$G3776),AllocFactorMatrix,(N$4+1),FALSE)*$E3782</f>
        <v>0</v>
      </c>
      <c r="O3776" s="22">
        <f ca="1">VLOOKUP(CONCATENATE($F3776," ",$G3776),AllocFactorMatrix,(O$4+1),FALSE)*$E3782</f>
        <v>0</v>
      </c>
      <c r="P3776" s="22">
        <f ca="1">VLOOKUP(CONCATENATE($F3776," ",$G3776),AllocFactorMatrix,(P$4+1),FALSE)*$E3782</f>
        <v>0</v>
      </c>
      <c r="Q3776" s="22">
        <f ca="1">VLOOKUP(CONCATENATE($F3776," ",$G3776),AllocFactorMatrix,(Q$4+1),FALSE)*$E3782</f>
        <v>0</v>
      </c>
      <c r="R3776" s="22">
        <f t="shared" ref="R3776:R3782" ca="1" si="1848">SUBTOTAL(9,N3776:Q3776)</f>
        <v>0</v>
      </c>
      <c r="S3776" s="22">
        <f ca="1">VLOOKUP(CONCATENATE($F3776," ",$G3776),AllocFactorMatrix,(S$4+1),FALSE)*$E3782</f>
        <v>0</v>
      </c>
      <c r="T3776" s="22">
        <f ca="1">VLOOKUP(CONCATENATE($F3776," ",$G3776),AllocFactorMatrix,(T$4+1),FALSE)*$E3782</f>
        <v>0</v>
      </c>
      <c r="U3776" s="22">
        <f ca="1">VLOOKUP(CONCATENATE($F3776," ",$G3776),AllocFactorMatrix,(U$4+1),FALSE)*$E3782</f>
        <v>0</v>
      </c>
      <c r="V3776" s="22">
        <f ca="1">VLOOKUP(CONCATENATE($F3776," ",$G3776),AllocFactorMatrix,(V$4+1),FALSE)*$E3782</f>
        <v>0</v>
      </c>
      <c r="W3776" s="22">
        <f t="shared" ref="W3776:W3782" ca="1" si="1849">SUBTOTAL(9,S3776:V3776)</f>
        <v>0</v>
      </c>
      <c r="X3776" s="22">
        <f ca="1">VLOOKUP(CONCATENATE($F3776," ",$G3776),AllocFactorMatrix,(X$4+1),FALSE)*$E3782</f>
        <v>0</v>
      </c>
      <c r="Y3776" s="22">
        <f ca="1">VLOOKUP(CONCATENATE($F3776," ",$G3776),AllocFactorMatrix,(Y$4+1),FALSE)*$E3782</f>
        <v>0</v>
      </c>
      <c r="Z3776" s="22">
        <f t="shared" ca="1" si="1847"/>
        <v>0</v>
      </c>
      <c r="AA3776" s="22">
        <f ca="1">VLOOKUP(CONCATENATE($F3776," ",$G3776),AllocFactorMatrix,(AA$4+1),FALSE)*$E3782</f>
        <v>0</v>
      </c>
      <c r="AB3776" s="22">
        <f ca="1">VLOOKUP(CONCATENATE($F3776," ",$G3776),AllocFactorMatrix,(AB$4+1),FALSE)*$E3782</f>
        <v>0</v>
      </c>
      <c r="AC3776" s="22">
        <f ca="1">VLOOKUP(CONCATENATE($F3776," ",$G3776),AllocFactorMatrix,(AC$4+1),FALSE)*$E3782</f>
        <v>0</v>
      </c>
    </row>
    <row r="3777" spans="4:29" hidden="1" outlineLevel="1">
      <c r="E3777" s="42">
        <v>0</v>
      </c>
      <c r="F3777" s="42" t="str">
        <f>F3782</f>
        <v>LABOR_M</v>
      </c>
      <c r="G3777" s="17" t="str">
        <f>$G$10</f>
        <v>SUBTRAN</v>
      </c>
      <c r="H3777" s="21">
        <f t="shared" ca="1" si="1839"/>
        <v>0</v>
      </c>
      <c r="I3777" s="22">
        <f ca="1">VLOOKUP(CONCATENATE($F3777," ",$G3777),AllocFactorMatrix,(I$4+1),FALSE)*$E3782</f>
        <v>0</v>
      </c>
      <c r="J3777" s="22">
        <f ca="1">VLOOKUP(CONCATENATE($F3777," ",$G3777),AllocFactorMatrix,(J$4+1),FALSE)*$E3782</f>
        <v>0</v>
      </c>
      <c r="K3777" s="22">
        <f ca="1">VLOOKUP(CONCATENATE($F3777," ",$G3777),AllocFactorMatrix,(K$4+1),FALSE)*$E3782</f>
        <v>0</v>
      </c>
      <c r="L3777" s="22">
        <f ca="1">VLOOKUP(CONCATENATE($F3777," ",$G3777),AllocFactorMatrix,(L$4+1),FALSE)*$E3782</f>
        <v>0</v>
      </c>
      <c r="M3777" s="22">
        <f t="shared" ca="1" si="1846"/>
        <v>0</v>
      </c>
      <c r="N3777" s="22">
        <f ca="1">VLOOKUP(CONCATENATE($F3777," ",$G3777),AllocFactorMatrix,(N$4+1),FALSE)*$E3782</f>
        <v>0</v>
      </c>
      <c r="O3777" s="22">
        <f ca="1">VLOOKUP(CONCATENATE($F3777," ",$G3777),AllocFactorMatrix,(O$4+1),FALSE)*$E3782</f>
        <v>0</v>
      </c>
      <c r="P3777" s="22">
        <f ca="1">VLOOKUP(CONCATENATE($F3777," ",$G3777),AllocFactorMatrix,(P$4+1),FALSE)*$E3782</f>
        <v>0</v>
      </c>
      <c r="Q3777" s="22">
        <f ca="1">VLOOKUP(CONCATENATE($F3777," ",$G3777),AllocFactorMatrix,(Q$4+1),FALSE)*$E3782</f>
        <v>0</v>
      </c>
      <c r="R3777" s="22">
        <f t="shared" ca="1" si="1848"/>
        <v>0</v>
      </c>
      <c r="S3777" s="22">
        <f ca="1">VLOOKUP(CONCATENATE($F3777," ",$G3777),AllocFactorMatrix,(S$4+1),FALSE)*$E3782</f>
        <v>0</v>
      </c>
      <c r="T3777" s="22">
        <f ca="1">VLOOKUP(CONCATENATE($F3777," ",$G3777),AllocFactorMatrix,(T$4+1),FALSE)*$E3782</f>
        <v>0</v>
      </c>
      <c r="U3777" s="22">
        <f ca="1">VLOOKUP(CONCATENATE($F3777," ",$G3777),AllocFactorMatrix,(U$4+1),FALSE)*$E3782</f>
        <v>0</v>
      </c>
      <c r="V3777" s="22">
        <f ca="1">VLOOKUP(CONCATENATE($F3777," ",$G3777),AllocFactorMatrix,(V$4+1),FALSE)*$E3782</f>
        <v>0</v>
      </c>
      <c r="W3777" s="22">
        <f t="shared" ca="1" si="1849"/>
        <v>0</v>
      </c>
      <c r="X3777" s="22">
        <f ca="1">VLOOKUP(CONCATENATE($F3777," ",$G3777),AllocFactorMatrix,(X$4+1),FALSE)*$E3782</f>
        <v>0</v>
      </c>
      <c r="Y3777" s="22">
        <f ca="1">VLOOKUP(CONCATENATE($F3777," ",$G3777),AllocFactorMatrix,(Y$4+1),FALSE)*$E3782</f>
        <v>0</v>
      </c>
      <c r="Z3777" s="22">
        <f t="shared" ca="1" si="1847"/>
        <v>0</v>
      </c>
      <c r="AA3777" s="22">
        <f ca="1">VLOOKUP(CONCATENATE($F3777," ",$G3777),AllocFactorMatrix,(AA$4+1),FALSE)*$E3782</f>
        <v>0</v>
      </c>
      <c r="AB3777" s="22">
        <f ca="1">VLOOKUP(CONCATENATE($F3777," ",$G3777),AllocFactorMatrix,(AB$4+1),FALSE)*$E3782</f>
        <v>0</v>
      </c>
      <c r="AC3777" s="22">
        <f ca="1">VLOOKUP(CONCATENATE($F3777," ",$G3777),AllocFactorMatrix,(AC$4+1),FALSE)*$E3782</f>
        <v>0</v>
      </c>
    </row>
    <row r="3778" spans="4:29" hidden="1" outlineLevel="1">
      <c r="E3778" s="42">
        <v>0</v>
      </c>
      <c r="F3778" s="42" t="str">
        <f>F3782</f>
        <v>LABOR_M</v>
      </c>
      <c r="G3778" s="17" t="str">
        <f>$G$11</f>
        <v>DISTPRI</v>
      </c>
      <c r="H3778" s="21">
        <f t="shared" ca="1" si="1839"/>
        <v>0</v>
      </c>
      <c r="I3778" s="22">
        <f ca="1">VLOOKUP(CONCATENATE($F3778," ",$G3778),AllocFactorMatrix,(I$4+1),FALSE)*$E3782</f>
        <v>0</v>
      </c>
      <c r="J3778" s="22">
        <f ca="1">VLOOKUP(CONCATENATE($F3778," ",$G3778),AllocFactorMatrix,(J$4+1),FALSE)*$E3782</f>
        <v>0</v>
      </c>
      <c r="K3778" s="22">
        <f ca="1">VLOOKUP(CONCATENATE($F3778," ",$G3778),AllocFactorMatrix,(K$4+1),FALSE)*$E3782</f>
        <v>0</v>
      </c>
      <c r="L3778" s="22">
        <f ca="1">VLOOKUP(CONCATENATE($F3778," ",$G3778),AllocFactorMatrix,(L$4+1),FALSE)*$E3782</f>
        <v>0</v>
      </c>
      <c r="M3778" s="22">
        <f t="shared" ca="1" si="1846"/>
        <v>0</v>
      </c>
      <c r="N3778" s="22">
        <f ca="1">VLOOKUP(CONCATENATE($F3778," ",$G3778),AllocFactorMatrix,(N$4+1),FALSE)*$E3782</f>
        <v>0</v>
      </c>
      <c r="O3778" s="22">
        <f ca="1">VLOOKUP(CONCATENATE($F3778," ",$G3778),AllocFactorMatrix,(O$4+1),FALSE)*$E3782</f>
        <v>0</v>
      </c>
      <c r="P3778" s="22">
        <f ca="1">VLOOKUP(CONCATENATE($F3778," ",$G3778),AllocFactorMatrix,(P$4+1),FALSE)*$E3782</f>
        <v>0</v>
      </c>
      <c r="Q3778" s="22">
        <f ca="1">VLOOKUP(CONCATENATE($F3778," ",$G3778),AllocFactorMatrix,(Q$4+1),FALSE)*$E3782</f>
        <v>0</v>
      </c>
      <c r="R3778" s="22">
        <f t="shared" ca="1" si="1848"/>
        <v>0</v>
      </c>
      <c r="S3778" s="22">
        <f ca="1">VLOOKUP(CONCATENATE($F3778," ",$G3778),AllocFactorMatrix,(S$4+1),FALSE)*$E3782</f>
        <v>0</v>
      </c>
      <c r="T3778" s="22">
        <f ca="1">VLOOKUP(CONCATENATE($F3778," ",$G3778),AllocFactorMatrix,(T$4+1),FALSE)*$E3782</f>
        <v>0</v>
      </c>
      <c r="U3778" s="22">
        <f ca="1">VLOOKUP(CONCATENATE($F3778," ",$G3778),AllocFactorMatrix,(U$4+1),FALSE)*$E3782</f>
        <v>0</v>
      </c>
      <c r="V3778" s="22">
        <f ca="1">VLOOKUP(CONCATENATE($F3778," ",$G3778),AllocFactorMatrix,(V$4+1),FALSE)*$E3782</f>
        <v>0</v>
      </c>
      <c r="W3778" s="22">
        <f t="shared" ca="1" si="1849"/>
        <v>0</v>
      </c>
      <c r="X3778" s="22">
        <f ca="1">VLOOKUP(CONCATENATE($F3778," ",$G3778),AllocFactorMatrix,(X$4+1),FALSE)*$E3782</f>
        <v>0</v>
      </c>
      <c r="Y3778" s="22">
        <f ca="1">VLOOKUP(CONCATENATE($F3778," ",$G3778),AllocFactorMatrix,(Y$4+1),FALSE)*$E3782</f>
        <v>0</v>
      </c>
      <c r="Z3778" s="22">
        <f t="shared" ca="1" si="1847"/>
        <v>0</v>
      </c>
      <c r="AA3778" s="22">
        <f ca="1">VLOOKUP(CONCATENATE($F3778," ",$G3778),AllocFactorMatrix,(AA$4+1),FALSE)*$E3782</f>
        <v>0</v>
      </c>
      <c r="AB3778" s="22">
        <f ca="1">VLOOKUP(CONCATENATE($F3778," ",$G3778),AllocFactorMatrix,(AB$4+1),FALSE)*$E3782</f>
        <v>0</v>
      </c>
      <c r="AC3778" s="22">
        <f ca="1">VLOOKUP(CONCATENATE($F3778," ",$G3778),AllocFactorMatrix,(AC$4+1),FALSE)*$E3782</f>
        <v>0</v>
      </c>
    </row>
    <row r="3779" spans="4:29" hidden="1" outlineLevel="1">
      <c r="E3779" s="42">
        <v>0</v>
      </c>
      <c r="F3779" s="42" t="str">
        <f>F3782</f>
        <v>LABOR_M</v>
      </c>
      <c r="G3779" s="17" t="str">
        <f>$G$12</f>
        <v>DISTSEC</v>
      </c>
      <c r="H3779" s="21">
        <f t="shared" ca="1" si="1839"/>
        <v>0</v>
      </c>
      <c r="I3779" s="22">
        <f ca="1">VLOOKUP(CONCATENATE($F3779," ",$G3779),AllocFactorMatrix,(I$4+1),FALSE)*$E3782</f>
        <v>0</v>
      </c>
      <c r="J3779" s="22">
        <f ca="1">VLOOKUP(CONCATENATE($F3779," ",$G3779),AllocFactorMatrix,(J$4+1),FALSE)*$E3782</f>
        <v>0</v>
      </c>
      <c r="K3779" s="22">
        <f ca="1">VLOOKUP(CONCATENATE($F3779," ",$G3779),AllocFactorMatrix,(K$4+1),FALSE)*$E3782</f>
        <v>0</v>
      </c>
      <c r="L3779" s="22">
        <f ca="1">VLOOKUP(CONCATENATE($F3779," ",$G3779),AllocFactorMatrix,(L$4+1),FALSE)*$E3782</f>
        <v>0</v>
      </c>
      <c r="M3779" s="22">
        <f t="shared" ca="1" si="1846"/>
        <v>0</v>
      </c>
      <c r="N3779" s="22">
        <f ca="1">VLOOKUP(CONCATENATE($F3779," ",$G3779),AllocFactorMatrix,(N$4+1),FALSE)*$E3782</f>
        <v>0</v>
      </c>
      <c r="O3779" s="22">
        <f ca="1">VLOOKUP(CONCATENATE($F3779," ",$G3779),AllocFactorMatrix,(O$4+1),FALSE)*$E3782</f>
        <v>0</v>
      </c>
      <c r="P3779" s="22">
        <f ca="1">VLOOKUP(CONCATENATE($F3779," ",$G3779),AllocFactorMatrix,(P$4+1),FALSE)*$E3782</f>
        <v>0</v>
      </c>
      <c r="Q3779" s="22">
        <f ca="1">VLOOKUP(CONCATENATE($F3779," ",$G3779),AllocFactorMatrix,(Q$4+1),FALSE)*$E3782</f>
        <v>0</v>
      </c>
      <c r="R3779" s="22">
        <f t="shared" ca="1" si="1848"/>
        <v>0</v>
      </c>
      <c r="S3779" s="22">
        <f ca="1">VLOOKUP(CONCATENATE($F3779," ",$G3779),AllocFactorMatrix,(S$4+1),FALSE)*$E3782</f>
        <v>0</v>
      </c>
      <c r="T3779" s="22">
        <f ca="1">VLOOKUP(CONCATENATE($F3779," ",$G3779),AllocFactorMatrix,(T$4+1),FALSE)*$E3782</f>
        <v>0</v>
      </c>
      <c r="U3779" s="22">
        <f ca="1">VLOOKUP(CONCATENATE($F3779," ",$G3779),AllocFactorMatrix,(U$4+1),FALSE)*$E3782</f>
        <v>0</v>
      </c>
      <c r="V3779" s="22">
        <f ca="1">VLOOKUP(CONCATENATE($F3779," ",$G3779),AllocFactorMatrix,(V$4+1),FALSE)*$E3782</f>
        <v>0</v>
      </c>
      <c r="W3779" s="22">
        <f t="shared" ca="1" si="1849"/>
        <v>0</v>
      </c>
      <c r="X3779" s="22">
        <f ca="1">VLOOKUP(CONCATENATE($F3779," ",$G3779),AllocFactorMatrix,(X$4+1),FALSE)*$E3782</f>
        <v>0</v>
      </c>
      <c r="Y3779" s="22">
        <f ca="1">VLOOKUP(CONCATENATE($F3779," ",$G3779),AllocFactorMatrix,(Y$4+1),FALSE)*$E3782</f>
        <v>0</v>
      </c>
      <c r="Z3779" s="22">
        <f t="shared" ca="1" si="1847"/>
        <v>0</v>
      </c>
      <c r="AA3779" s="22">
        <f ca="1">VLOOKUP(CONCATENATE($F3779," ",$G3779),AllocFactorMatrix,(AA$4+1),FALSE)*$E3782</f>
        <v>0</v>
      </c>
      <c r="AB3779" s="22">
        <f ca="1">VLOOKUP(CONCATENATE($F3779," ",$G3779),AllocFactorMatrix,(AB$4+1),FALSE)*$E3782</f>
        <v>0</v>
      </c>
      <c r="AC3779" s="22">
        <f ca="1">VLOOKUP(CONCATENATE($F3779," ",$G3779),AllocFactorMatrix,(AC$4+1),FALSE)*$E3782</f>
        <v>0</v>
      </c>
    </row>
    <row r="3780" spans="4:29" hidden="1" outlineLevel="1">
      <c r="E3780" s="42">
        <v>0</v>
      </c>
      <c r="F3780" s="42" t="str">
        <f>F3782</f>
        <v>LABOR_M</v>
      </c>
      <c r="G3780" s="17" t="str">
        <f>$G$13</f>
        <v>ENERGY</v>
      </c>
      <c r="H3780" s="21">
        <f t="shared" ca="1" si="1839"/>
        <v>0</v>
      </c>
      <c r="I3780" s="22">
        <f ca="1">VLOOKUP(CONCATENATE($F3780," ",$G3780),AllocFactorMatrix,(I$4+1),FALSE)*$E3782</f>
        <v>0</v>
      </c>
      <c r="J3780" s="22">
        <f ca="1">VLOOKUP(CONCATENATE($F3780," ",$G3780),AllocFactorMatrix,(J$4+1),FALSE)*$E3782</f>
        <v>0</v>
      </c>
      <c r="K3780" s="22">
        <f ca="1">VLOOKUP(CONCATENATE($F3780," ",$G3780),AllocFactorMatrix,(K$4+1),FALSE)*$E3782</f>
        <v>0</v>
      </c>
      <c r="L3780" s="22">
        <f ca="1">VLOOKUP(CONCATENATE($F3780," ",$G3780),AllocFactorMatrix,(L$4+1),FALSE)*$E3782</f>
        <v>0</v>
      </c>
      <c r="M3780" s="22">
        <f t="shared" ca="1" si="1846"/>
        <v>0</v>
      </c>
      <c r="N3780" s="22">
        <f ca="1">VLOOKUP(CONCATENATE($F3780," ",$G3780),AllocFactorMatrix,(N$4+1),FALSE)*$E3782</f>
        <v>0</v>
      </c>
      <c r="O3780" s="22">
        <f ca="1">VLOOKUP(CONCATENATE($F3780," ",$G3780),AllocFactorMatrix,(O$4+1),FALSE)*$E3782</f>
        <v>0</v>
      </c>
      <c r="P3780" s="22">
        <f ca="1">VLOOKUP(CONCATENATE($F3780," ",$G3780),AllocFactorMatrix,(P$4+1),FALSE)*$E3782</f>
        <v>0</v>
      </c>
      <c r="Q3780" s="22">
        <f ca="1">VLOOKUP(CONCATENATE($F3780," ",$G3780),AllocFactorMatrix,(Q$4+1),FALSE)*$E3782</f>
        <v>0</v>
      </c>
      <c r="R3780" s="22">
        <f t="shared" ca="1" si="1848"/>
        <v>0</v>
      </c>
      <c r="S3780" s="22">
        <f ca="1">VLOOKUP(CONCATENATE($F3780," ",$G3780),AllocFactorMatrix,(S$4+1),FALSE)*$E3782</f>
        <v>0</v>
      </c>
      <c r="T3780" s="22">
        <f ca="1">VLOOKUP(CONCATENATE($F3780," ",$G3780),AllocFactorMatrix,(T$4+1),FALSE)*$E3782</f>
        <v>0</v>
      </c>
      <c r="U3780" s="22">
        <f ca="1">VLOOKUP(CONCATENATE($F3780," ",$G3780),AllocFactorMatrix,(U$4+1),FALSE)*$E3782</f>
        <v>0</v>
      </c>
      <c r="V3780" s="22">
        <f ca="1">VLOOKUP(CONCATENATE($F3780," ",$G3780),AllocFactorMatrix,(V$4+1),FALSE)*$E3782</f>
        <v>0</v>
      </c>
      <c r="W3780" s="22">
        <f t="shared" ca="1" si="1849"/>
        <v>0</v>
      </c>
      <c r="X3780" s="22">
        <f ca="1">VLOOKUP(CONCATENATE($F3780," ",$G3780),AllocFactorMatrix,(X$4+1),FALSE)*$E3782</f>
        <v>0</v>
      </c>
      <c r="Y3780" s="22">
        <f ca="1">VLOOKUP(CONCATENATE($F3780," ",$G3780),AllocFactorMatrix,(Y$4+1),FALSE)*$E3782</f>
        <v>0</v>
      </c>
      <c r="Z3780" s="22">
        <f t="shared" ca="1" si="1847"/>
        <v>0</v>
      </c>
      <c r="AA3780" s="22">
        <f ca="1">VLOOKUP(CONCATENATE($F3780," ",$G3780),AllocFactorMatrix,(AA$4+1),FALSE)*$E3782</f>
        <v>0</v>
      </c>
      <c r="AB3780" s="22">
        <f ca="1">VLOOKUP(CONCATENATE($F3780," ",$G3780),AllocFactorMatrix,(AB$4+1),FALSE)*$E3782</f>
        <v>0</v>
      </c>
      <c r="AC3780" s="22">
        <f ca="1">VLOOKUP(CONCATENATE($F3780," ",$G3780),AllocFactorMatrix,(AC$4+1),FALSE)*$E3782</f>
        <v>0</v>
      </c>
    </row>
    <row r="3781" spans="4:29" hidden="1" outlineLevel="1">
      <c r="E3781" s="42">
        <v>0</v>
      </c>
      <c r="F3781" s="42" t="str">
        <f>F3782</f>
        <v>LABOR_M</v>
      </c>
      <c r="G3781" s="17" t="str">
        <f>$G$14</f>
        <v>CUSTOMER</v>
      </c>
      <c r="H3781" s="21">
        <f t="shared" ca="1" si="1839"/>
        <v>0</v>
      </c>
      <c r="I3781" s="22">
        <f ca="1">VLOOKUP(CONCATENATE($F3781," ",$G3781),AllocFactorMatrix,(I$4+1),FALSE)*$E3782</f>
        <v>0</v>
      </c>
      <c r="J3781" s="22">
        <f ca="1">VLOOKUP(CONCATENATE($F3781," ",$G3781),AllocFactorMatrix,(J$4+1),FALSE)*$E3782</f>
        <v>0</v>
      </c>
      <c r="K3781" s="22">
        <f ca="1">VLOOKUP(CONCATENATE($F3781," ",$G3781),AllocFactorMatrix,(K$4+1),FALSE)*$E3782</f>
        <v>0</v>
      </c>
      <c r="L3781" s="22">
        <f ca="1">VLOOKUP(CONCATENATE($F3781," ",$G3781),AllocFactorMatrix,(L$4+1),FALSE)*$E3782</f>
        <v>0</v>
      </c>
      <c r="M3781" s="22">
        <f t="shared" ca="1" si="1846"/>
        <v>0</v>
      </c>
      <c r="N3781" s="22">
        <f ca="1">VLOOKUP(CONCATENATE($F3781," ",$G3781),AllocFactorMatrix,(N$4+1),FALSE)*$E3782</f>
        <v>0</v>
      </c>
      <c r="O3781" s="22">
        <f ca="1">VLOOKUP(CONCATENATE($F3781," ",$G3781),AllocFactorMatrix,(O$4+1),FALSE)*$E3782</f>
        <v>0</v>
      </c>
      <c r="P3781" s="22">
        <f ca="1">VLOOKUP(CONCATENATE($F3781," ",$G3781),AllocFactorMatrix,(P$4+1),FALSE)*$E3782</f>
        <v>0</v>
      </c>
      <c r="Q3781" s="22">
        <f ca="1">VLOOKUP(CONCATENATE($F3781," ",$G3781),AllocFactorMatrix,(Q$4+1),FALSE)*$E3782</f>
        <v>0</v>
      </c>
      <c r="R3781" s="22">
        <f t="shared" ca="1" si="1848"/>
        <v>0</v>
      </c>
      <c r="S3781" s="22">
        <f ca="1">VLOOKUP(CONCATENATE($F3781," ",$G3781),AllocFactorMatrix,(S$4+1),FALSE)*$E3782</f>
        <v>0</v>
      </c>
      <c r="T3781" s="22">
        <f ca="1">VLOOKUP(CONCATENATE($F3781," ",$G3781),AllocFactorMatrix,(T$4+1),FALSE)*$E3782</f>
        <v>0</v>
      </c>
      <c r="U3781" s="22">
        <f ca="1">VLOOKUP(CONCATENATE($F3781," ",$G3781),AllocFactorMatrix,(U$4+1),FALSE)*$E3782</f>
        <v>0</v>
      </c>
      <c r="V3781" s="22">
        <f ca="1">VLOOKUP(CONCATENATE($F3781," ",$G3781),AllocFactorMatrix,(V$4+1),FALSE)*$E3782</f>
        <v>0</v>
      </c>
      <c r="W3781" s="22">
        <f t="shared" ca="1" si="1849"/>
        <v>0</v>
      </c>
      <c r="X3781" s="22">
        <f ca="1">VLOOKUP(CONCATENATE($F3781," ",$G3781),AllocFactorMatrix,(X$4+1),FALSE)*$E3782</f>
        <v>0</v>
      </c>
      <c r="Y3781" s="22">
        <f ca="1">VLOOKUP(CONCATENATE($F3781," ",$G3781),AllocFactorMatrix,(Y$4+1),FALSE)*$E3782</f>
        <v>0</v>
      </c>
      <c r="Z3781" s="22">
        <f t="shared" ca="1" si="1847"/>
        <v>0</v>
      </c>
      <c r="AA3781" s="22">
        <f ca="1">VLOOKUP(CONCATENATE($F3781," ",$G3781),AllocFactorMatrix,(AA$4+1),FALSE)*$E3782</f>
        <v>0</v>
      </c>
      <c r="AB3781" s="22">
        <f ca="1">VLOOKUP(CONCATENATE($F3781," ",$G3781),AllocFactorMatrix,(AB$4+1),FALSE)*$E3782</f>
        <v>0</v>
      </c>
      <c r="AC3781" s="22">
        <f ca="1">VLOOKUP(CONCATENATE($F3781," ",$G3781),AllocFactorMatrix,(AC$4+1),FALSE)*$E3782</f>
        <v>0</v>
      </c>
    </row>
    <row r="3782" spans="4:29" collapsed="1">
      <c r="D3782" s="17" t="s">
        <v>294</v>
      </c>
      <c r="E3782" s="42">
        <v>0</v>
      </c>
      <c r="F3782" s="42" t="s">
        <v>69</v>
      </c>
      <c r="G3782" s="17" t="str">
        <f>$G$15</f>
        <v>TOTAL</v>
      </c>
      <c r="H3782" s="21">
        <f t="shared" ca="1" si="1839"/>
        <v>0</v>
      </c>
      <c r="I3782" s="22">
        <f ca="1">VLOOKUP(CONCATENATE($F3782," ",$G3782),AllocFactorMatrix,(I$4+1),FALSE)*$E3782</f>
        <v>0</v>
      </c>
      <c r="J3782" s="22">
        <f ca="1">VLOOKUP(CONCATENATE($F3782," ",$G3782),AllocFactorMatrix,(J$4+1),FALSE)*$E3782</f>
        <v>0</v>
      </c>
      <c r="K3782" s="22">
        <f ca="1">VLOOKUP(CONCATENATE($F3782," ",$G3782),AllocFactorMatrix,(K$4+1),FALSE)*$E3782</f>
        <v>0</v>
      </c>
      <c r="L3782" s="22">
        <f ca="1">VLOOKUP(CONCATENATE($F3782," ",$G3782),AllocFactorMatrix,(L$4+1),FALSE)*$E3782</f>
        <v>0</v>
      </c>
      <c r="M3782" s="22">
        <f t="shared" ca="1" si="1846"/>
        <v>0</v>
      </c>
      <c r="N3782" s="22">
        <f ca="1">VLOOKUP(CONCATENATE($F3782," ",$G3782),AllocFactorMatrix,(N$4+1),FALSE)*$E3782</f>
        <v>0</v>
      </c>
      <c r="O3782" s="22">
        <f ca="1">VLOOKUP(CONCATENATE($F3782," ",$G3782),AllocFactorMatrix,(O$4+1),FALSE)*$E3782</f>
        <v>0</v>
      </c>
      <c r="P3782" s="22">
        <f ca="1">VLOOKUP(CONCATENATE($F3782," ",$G3782),AllocFactorMatrix,(P$4+1),FALSE)*$E3782</f>
        <v>0</v>
      </c>
      <c r="Q3782" s="22">
        <f ca="1">VLOOKUP(CONCATENATE($F3782," ",$G3782),AllocFactorMatrix,(Q$4+1),FALSE)*$E3782</f>
        <v>0</v>
      </c>
      <c r="R3782" s="22">
        <f t="shared" ca="1" si="1848"/>
        <v>0</v>
      </c>
      <c r="S3782" s="22">
        <f ca="1">VLOOKUP(CONCATENATE($F3782," ",$G3782),AllocFactorMatrix,(S$4+1),FALSE)*$E3782</f>
        <v>0</v>
      </c>
      <c r="T3782" s="22">
        <f ca="1">VLOOKUP(CONCATENATE($F3782," ",$G3782),AllocFactorMatrix,(T$4+1),FALSE)*$E3782</f>
        <v>0</v>
      </c>
      <c r="U3782" s="22">
        <f ca="1">VLOOKUP(CONCATENATE($F3782," ",$G3782),AllocFactorMatrix,(U$4+1),FALSE)*$E3782</f>
        <v>0</v>
      </c>
      <c r="V3782" s="22">
        <f ca="1">VLOOKUP(CONCATENATE($F3782," ",$G3782),AllocFactorMatrix,(V$4+1),FALSE)*$E3782</f>
        <v>0</v>
      </c>
      <c r="W3782" s="22">
        <f t="shared" ca="1" si="1849"/>
        <v>0</v>
      </c>
      <c r="X3782" s="22">
        <f ca="1">VLOOKUP(CONCATENATE($F3782," ",$G3782),AllocFactorMatrix,(X$4+1),FALSE)*$E3782</f>
        <v>0</v>
      </c>
      <c r="Y3782" s="22">
        <f ca="1">VLOOKUP(CONCATENATE($F3782," ",$G3782),AllocFactorMatrix,(Y$4+1),FALSE)*$E3782</f>
        <v>0</v>
      </c>
      <c r="Z3782" s="22">
        <f t="shared" ca="1" si="1847"/>
        <v>0</v>
      </c>
      <c r="AA3782" s="22">
        <f ca="1">VLOOKUP(CONCATENATE($F3782," ",$G3782),AllocFactorMatrix,(AA$4+1),FALSE)*$E3782</f>
        <v>0</v>
      </c>
      <c r="AB3782" s="22">
        <f ca="1">VLOOKUP(CONCATENATE($F3782," ",$G3782),AllocFactorMatrix,(AB$4+1),FALSE)*$E3782</f>
        <v>0</v>
      </c>
      <c r="AC3782" s="22">
        <f ca="1">VLOOKUP(CONCATENATE($F3782," ",$G3782),AllocFactorMatrix,(AC$4+1),FALSE)*$E3782</f>
        <v>0</v>
      </c>
    </row>
    <row r="3783" spans="4:29" hidden="1" outlineLevel="1">
      <c r="E3783" s="42">
        <v>0</v>
      </c>
      <c r="F3783" s="42" t="str">
        <f>F3790</f>
        <v>LABOR_M</v>
      </c>
      <c r="G3783" s="17" t="str">
        <f>$G$8</f>
        <v>PRODUCTION</v>
      </c>
      <c r="H3783" s="21">
        <f t="shared" ca="1" si="1839"/>
        <v>0</v>
      </c>
      <c r="I3783" s="22">
        <f ca="1">VLOOKUP(CONCATENATE($F3783," ",$G3783),AllocFactorMatrix,(I$4+1),FALSE)*$E3790</f>
        <v>0</v>
      </c>
      <c r="J3783" s="22">
        <f ca="1">VLOOKUP(CONCATENATE($F3783," ",$G3783),AllocFactorMatrix,(J$4+1),FALSE)*$E3790</f>
        <v>0</v>
      </c>
      <c r="K3783" s="22">
        <f ca="1">VLOOKUP(CONCATENATE($F3783," ",$G3783),AllocFactorMatrix,(K$4+1),FALSE)*$E3790</f>
        <v>0</v>
      </c>
      <c r="L3783" s="22">
        <f ca="1">VLOOKUP(CONCATENATE($F3783," ",$G3783),AllocFactorMatrix,(L$4+1),FALSE)*$E3790</f>
        <v>0</v>
      </c>
      <c r="M3783" s="22">
        <f t="shared" ref="M3783:M3790" ca="1" si="1850">SUBTOTAL(9,J3783:L3783)</f>
        <v>0</v>
      </c>
      <c r="N3783" s="22">
        <f ca="1">VLOOKUP(CONCATENATE($F3783," ",$G3783),AllocFactorMatrix,(N$4+1),FALSE)*$E3790</f>
        <v>0</v>
      </c>
      <c r="O3783" s="22">
        <f ca="1">VLOOKUP(CONCATENATE($F3783," ",$G3783),AllocFactorMatrix,(O$4+1),FALSE)*$E3790</f>
        <v>0</v>
      </c>
      <c r="P3783" s="22">
        <f ca="1">VLOOKUP(CONCATENATE($F3783," ",$G3783),AllocFactorMatrix,(P$4+1),FALSE)*$E3790</f>
        <v>0</v>
      </c>
      <c r="Q3783" s="22">
        <f ca="1">VLOOKUP(CONCATENATE($F3783," ",$G3783),AllocFactorMatrix,(Q$4+1),FALSE)*$E3790</f>
        <v>0</v>
      </c>
      <c r="R3783" s="22">
        <f ca="1">SUBTOTAL(9,N3783:Q3783)</f>
        <v>0</v>
      </c>
      <c r="S3783" s="22">
        <f ca="1">VLOOKUP(CONCATENATE($F3783," ",$G3783),AllocFactorMatrix,(S$4+1),FALSE)*$E3790</f>
        <v>0</v>
      </c>
      <c r="T3783" s="22">
        <f ca="1">VLOOKUP(CONCATENATE($F3783," ",$G3783),AllocFactorMatrix,(T$4+1),FALSE)*$E3790</f>
        <v>0</v>
      </c>
      <c r="U3783" s="22">
        <f ca="1">VLOOKUP(CONCATENATE($F3783," ",$G3783),AllocFactorMatrix,(U$4+1),FALSE)*$E3790</f>
        <v>0</v>
      </c>
      <c r="V3783" s="22">
        <f ca="1">VLOOKUP(CONCATENATE($F3783," ",$G3783),AllocFactorMatrix,(V$4+1),FALSE)*$E3790</f>
        <v>0</v>
      </c>
      <c r="W3783" s="22">
        <f ca="1">SUBTOTAL(9,S3783:V3783)</f>
        <v>0</v>
      </c>
      <c r="X3783" s="22">
        <f ca="1">VLOOKUP(CONCATENATE($F3783," ",$G3783),AllocFactorMatrix,(X$4+1),FALSE)*$E3790</f>
        <v>0</v>
      </c>
      <c r="Y3783" s="22">
        <f ca="1">VLOOKUP(CONCATENATE($F3783," ",$G3783),AllocFactorMatrix,(Y$4+1),FALSE)*$E3790</f>
        <v>0</v>
      </c>
      <c r="Z3783" s="22">
        <f t="shared" ref="Z3783:Z3790" ca="1" si="1851">SUBTOTAL(9,X3783:Y3783)</f>
        <v>0</v>
      </c>
      <c r="AA3783" s="22">
        <f ca="1">VLOOKUP(CONCATENATE($F3783," ",$G3783),AllocFactorMatrix,(AA$4+1),FALSE)*$E3790</f>
        <v>0</v>
      </c>
      <c r="AB3783" s="22">
        <f ca="1">VLOOKUP(CONCATENATE($F3783," ",$G3783),AllocFactorMatrix,(AB$4+1),FALSE)*$E3790</f>
        <v>0</v>
      </c>
      <c r="AC3783" s="22">
        <f ca="1">VLOOKUP(CONCATENATE($F3783," ",$G3783),AllocFactorMatrix,(AC$4+1),FALSE)*$E3790</f>
        <v>0</v>
      </c>
    </row>
    <row r="3784" spans="4:29" hidden="1" outlineLevel="1">
      <c r="E3784" s="42">
        <v>0</v>
      </c>
      <c r="F3784" s="42" t="str">
        <f>F3790</f>
        <v>LABOR_M</v>
      </c>
      <c r="G3784" s="17" t="str">
        <f>$G$9</f>
        <v>BULKTRAN</v>
      </c>
      <c r="H3784" s="21">
        <f t="shared" ca="1" si="1839"/>
        <v>0</v>
      </c>
      <c r="I3784" s="22">
        <f ca="1">VLOOKUP(CONCATENATE($F3784," ",$G3784),AllocFactorMatrix,(I$4+1),FALSE)*$E3790</f>
        <v>0</v>
      </c>
      <c r="J3784" s="22">
        <f ca="1">VLOOKUP(CONCATENATE($F3784," ",$G3784),AllocFactorMatrix,(J$4+1),FALSE)*$E3790</f>
        <v>0</v>
      </c>
      <c r="K3784" s="22">
        <f ca="1">VLOOKUP(CONCATENATE($F3784," ",$G3784),AllocFactorMatrix,(K$4+1),FALSE)*$E3790</f>
        <v>0</v>
      </c>
      <c r="L3784" s="22">
        <f ca="1">VLOOKUP(CONCATENATE($F3784," ",$G3784),AllocFactorMatrix,(L$4+1),FALSE)*$E3790</f>
        <v>0</v>
      </c>
      <c r="M3784" s="22">
        <f t="shared" ca="1" si="1850"/>
        <v>0</v>
      </c>
      <c r="N3784" s="22">
        <f ca="1">VLOOKUP(CONCATENATE($F3784," ",$G3784),AllocFactorMatrix,(N$4+1),FALSE)*$E3790</f>
        <v>0</v>
      </c>
      <c r="O3784" s="22">
        <f ca="1">VLOOKUP(CONCATENATE($F3784," ",$G3784),AllocFactorMatrix,(O$4+1),FALSE)*$E3790</f>
        <v>0</v>
      </c>
      <c r="P3784" s="22">
        <f ca="1">VLOOKUP(CONCATENATE($F3784," ",$G3784),AllocFactorMatrix,(P$4+1),FALSE)*$E3790</f>
        <v>0</v>
      </c>
      <c r="Q3784" s="22">
        <f ca="1">VLOOKUP(CONCATENATE($F3784," ",$G3784),AllocFactorMatrix,(Q$4+1),FALSE)*$E3790</f>
        <v>0</v>
      </c>
      <c r="R3784" s="22">
        <f t="shared" ref="R3784:R3790" ca="1" si="1852">SUBTOTAL(9,N3784:Q3784)</f>
        <v>0</v>
      </c>
      <c r="S3784" s="22">
        <f ca="1">VLOOKUP(CONCATENATE($F3784," ",$G3784),AllocFactorMatrix,(S$4+1),FALSE)*$E3790</f>
        <v>0</v>
      </c>
      <c r="T3784" s="22">
        <f ca="1">VLOOKUP(CONCATENATE($F3784," ",$G3784),AllocFactorMatrix,(T$4+1),FALSE)*$E3790</f>
        <v>0</v>
      </c>
      <c r="U3784" s="22">
        <f ca="1">VLOOKUP(CONCATENATE($F3784," ",$G3784),AllocFactorMatrix,(U$4+1),FALSE)*$E3790</f>
        <v>0</v>
      </c>
      <c r="V3784" s="22">
        <f ca="1">VLOOKUP(CONCATENATE($F3784," ",$G3784),AllocFactorMatrix,(V$4+1),FALSE)*$E3790</f>
        <v>0</v>
      </c>
      <c r="W3784" s="22">
        <f t="shared" ref="W3784:W3790" ca="1" si="1853">SUBTOTAL(9,S3784:V3784)</f>
        <v>0</v>
      </c>
      <c r="X3784" s="22">
        <f ca="1">VLOOKUP(CONCATENATE($F3784," ",$G3784),AllocFactorMatrix,(X$4+1),FALSE)*$E3790</f>
        <v>0</v>
      </c>
      <c r="Y3784" s="22">
        <f ca="1">VLOOKUP(CONCATENATE($F3784," ",$G3784),AllocFactorMatrix,(Y$4+1),FALSE)*$E3790</f>
        <v>0</v>
      </c>
      <c r="Z3784" s="22">
        <f t="shared" ca="1" si="1851"/>
        <v>0</v>
      </c>
      <c r="AA3784" s="22">
        <f ca="1">VLOOKUP(CONCATENATE($F3784," ",$G3784),AllocFactorMatrix,(AA$4+1),FALSE)*$E3790</f>
        <v>0</v>
      </c>
      <c r="AB3784" s="22">
        <f ca="1">VLOOKUP(CONCATENATE($F3784," ",$G3784),AllocFactorMatrix,(AB$4+1),FALSE)*$E3790</f>
        <v>0</v>
      </c>
      <c r="AC3784" s="22">
        <f ca="1">VLOOKUP(CONCATENATE($F3784," ",$G3784),AllocFactorMatrix,(AC$4+1),FALSE)*$E3790</f>
        <v>0</v>
      </c>
    </row>
    <row r="3785" spans="4:29" hidden="1" outlineLevel="1">
      <c r="E3785" s="42">
        <v>0</v>
      </c>
      <c r="F3785" s="42" t="str">
        <f>F3790</f>
        <v>LABOR_M</v>
      </c>
      <c r="G3785" s="17" t="str">
        <f>$G$10</f>
        <v>SUBTRAN</v>
      </c>
      <c r="H3785" s="21">
        <f t="shared" ca="1" si="1839"/>
        <v>0</v>
      </c>
      <c r="I3785" s="22">
        <f ca="1">VLOOKUP(CONCATENATE($F3785," ",$G3785),AllocFactorMatrix,(I$4+1),FALSE)*$E3790</f>
        <v>0</v>
      </c>
      <c r="J3785" s="22">
        <f ca="1">VLOOKUP(CONCATENATE($F3785," ",$G3785),AllocFactorMatrix,(J$4+1),FALSE)*$E3790</f>
        <v>0</v>
      </c>
      <c r="K3785" s="22">
        <f ca="1">VLOOKUP(CONCATENATE($F3785," ",$G3785),AllocFactorMatrix,(K$4+1),FALSE)*$E3790</f>
        <v>0</v>
      </c>
      <c r="L3785" s="22">
        <f ca="1">VLOOKUP(CONCATENATE($F3785," ",$G3785),AllocFactorMatrix,(L$4+1),FALSE)*$E3790</f>
        <v>0</v>
      </c>
      <c r="M3785" s="22">
        <f t="shared" ca="1" si="1850"/>
        <v>0</v>
      </c>
      <c r="N3785" s="22">
        <f ca="1">VLOOKUP(CONCATENATE($F3785," ",$G3785),AllocFactorMatrix,(N$4+1),FALSE)*$E3790</f>
        <v>0</v>
      </c>
      <c r="O3785" s="22">
        <f ca="1">VLOOKUP(CONCATENATE($F3785," ",$G3785),AllocFactorMatrix,(O$4+1),FALSE)*$E3790</f>
        <v>0</v>
      </c>
      <c r="P3785" s="22">
        <f ca="1">VLOOKUP(CONCATENATE($F3785," ",$G3785),AllocFactorMatrix,(P$4+1),FALSE)*$E3790</f>
        <v>0</v>
      </c>
      <c r="Q3785" s="22">
        <f ca="1">VLOOKUP(CONCATENATE($F3785," ",$G3785),AllocFactorMatrix,(Q$4+1),FALSE)*$E3790</f>
        <v>0</v>
      </c>
      <c r="R3785" s="22">
        <f t="shared" ca="1" si="1852"/>
        <v>0</v>
      </c>
      <c r="S3785" s="22">
        <f ca="1">VLOOKUP(CONCATENATE($F3785," ",$G3785),AllocFactorMatrix,(S$4+1),FALSE)*$E3790</f>
        <v>0</v>
      </c>
      <c r="T3785" s="22">
        <f ca="1">VLOOKUP(CONCATENATE($F3785," ",$G3785),AllocFactorMatrix,(T$4+1),FALSE)*$E3790</f>
        <v>0</v>
      </c>
      <c r="U3785" s="22">
        <f ca="1">VLOOKUP(CONCATENATE($F3785," ",$G3785),AllocFactorMatrix,(U$4+1),FALSE)*$E3790</f>
        <v>0</v>
      </c>
      <c r="V3785" s="22">
        <f ca="1">VLOOKUP(CONCATENATE($F3785," ",$G3785),AllocFactorMatrix,(V$4+1),FALSE)*$E3790</f>
        <v>0</v>
      </c>
      <c r="W3785" s="22">
        <f t="shared" ca="1" si="1853"/>
        <v>0</v>
      </c>
      <c r="X3785" s="22">
        <f ca="1">VLOOKUP(CONCATENATE($F3785," ",$G3785),AllocFactorMatrix,(X$4+1),FALSE)*$E3790</f>
        <v>0</v>
      </c>
      <c r="Y3785" s="22">
        <f ca="1">VLOOKUP(CONCATENATE($F3785," ",$G3785),AllocFactorMatrix,(Y$4+1),FALSE)*$E3790</f>
        <v>0</v>
      </c>
      <c r="Z3785" s="22">
        <f t="shared" ca="1" si="1851"/>
        <v>0</v>
      </c>
      <c r="AA3785" s="22">
        <f ca="1">VLOOKUP(CONCATENATE($F3785," ",$G3785),AllocFactorMatrix,(AA$4+1),FALSE)*$E3790</f>
        <v>0</v>
      </c>
      <c r="AB3785" s="22">
        <f ca="1">VLOOKUP(CONCATENATE($F3785," ",$G3785),AllocFactorMatrix,(AB$4+1),FALSE)*$E3790</f>
        <v>0</v>
      </c>
      <c r="AC3785" s="22">
        <f ca="1">VLOOKUP(CONCATENATE($F3785," ",$G3785),AllocFactorMatrix,(AC$4+1),FALSE)*$E3790</f>
        <v>0</v>
      </c>
    </row>
    <row r="3786" spans="4:29" hidden="1" outlineLevel="1">
      <c r="E3786" s="42">
        <v>0</v>
      </c>
      <c r="F3786" s="42" t="str">
        <f>F3790</f>
        <v>LABOR_M</v>
      </c>
      <c r="G3786" s="17" t="str">
        <f>$G$11</f>
        <v>DISTPRI</v>
      </c>
      <c r="H3786" s="21">
        <f t="shared" ca="1" si="1839"/>
        <v>0</v>
      </c>
      <c r="I3786" s="22">
        <f ca="1">VLOOKUP(CONCATENATE($F3786," ",$G3786),AllocFactorMatrix,(I$4+1),FALSE)*$E3790</f>
        <v>0</v>
      </c>
      <c r="J3786" s="22">
        <f ca="1">VLOOKUP(CONCATENATE($F3786," ",$G3786),AllocFactorMatrix,(J$4+1),FALSE)*$E3790</f>
        <v>0</v>
      </c>
      <c r="K3786" s="22">
        <f ca="1">VLOOKUP(CONCATENATE($F3786," ",$G3786),AllocFactorMatrix,(K$4+1),FALSE)*$E3790</f>
        <v>0</v>
      </c>
      <c r="L3786" s="22">
        <f ca="1">VLOOKUP(CONCATENATE($F3786," ",$G3786),AllocFactorMatrix,(L$4+1),FALSE)*$E3790</f>
        <v>0</v>
      </c>
      <c r="M3786" s="22">
        <f t="shared" ca="1" si="1850"/>
        <v>0</v>
      </c>
      <c r="N3786" s="22">
        <f ca="1">VLOOKUP(CONCATENATE($F3786," ",$G3786),AllocFactorMatrix,(N$4+1),FALSE)*$E3790</f>
        <v>0</v>
      </c>
      <c r="O3786" s="22">
        <f ca="1">VLOOKUP(CONCATENATE($F3786," ",$G3786),AllocFactorMatrix,(O$4+1),FALSE)*$E3790</f>
        <v>0</v>
      </c>
      <c r="P3786" s="22">
        <f ca="1">VLOOKUP(CONCATENATE($F3786," ",$G3786),AllocFactorMatrix,(P$4+1),FALSE)*$E3790</f>
        <v>0</v>
      </c>
      <c r="Q3786" s="22">
        <f ca="1">VLOOKUP(CONCATENATE($F3786," ",$G3786),AllocFactorMatrix,(Q$4+1),FALSE)*$E3790</f>
        <v>0</v>
      </c>
      <c r="R3786" s="22">
        <f t="shared" ca="1" si="1852"/>
        <v>0</v>
      </c>
      <c r="S3786" s="22">
        <f ca="1">VLOOKUP(CONCATENATE($F3786," ",$G3786),AllocFactorMatrix,(S$4+1),FALSE)*$E3790</f>
        <v>0</v>
      </c>
      <c r="T3786" s="22">
        <f ca="1">VLOOKUP(CONCATENATE($F3786," ",$G3786),AllocFactorMatrix,(T$4+1),FALSE)*$E3790</f>
        <v>0</v>
      </c>
      <c r="U3786" s="22">
        <f ca="1">VLOOKUP(CONCATENATE($F3786," ",$G3786),AllocFactorMatrix,(U$4+1),FALSE)*$E3790</f>
        <v>0</v>
      </c>
      <c r="V3786" s="22">
        <f ca="1">VLOOKUP(CONCATENATE($F3786," ",$G3786),AllocFactorMatrix,(V$4+1),FALSE)*$E3790</f>
        <v>0</v>
      </c>
      <c r="W3786" s="22">
        <f t="shared" ca="1" si="1853"/>
        <v>0</v>
      </c>
      <c r="X3786" s="22">
        <f ca="1">VLOOKUP(CONCATENATE($F3786," ",$G3786),AllocFactorMatrix,(X$4+1),FALSE)*$E3790</f>
        <v>0</v>
      </c>
      <c r="Y3786" s="22">
        <f ca="1">VLOOKUP(CONCATENATE($F3786," ",$G3786),AllocFactorMatrix,(Y$4+1),FALSE)*$E3790</f>
        <v>0</v>
      </c>
      <c r="Z3786" s="22">
        <f t="shared" ca="1" si="1851"/>
        <v>0</v>
      </c>
      <c r="AA3786" s="22">
        <f ca="1">VLOOKUP(CONCATENATE($F3786," ",$G3786),AllocFactorMatrix,(AA$4+1),FALSE)*$E3790</f>
        <v>0</v>
      </c>
      <c r="AB3786" s="22">
        <f ca="1">VLOOKUP(CONCATENATE($F3786," ",$G3786),AllocFactorMatrix,(AB$4+1),FALSE)*$E3790</f>
        <v>0</v>
      </c>
      <c r="AC3786" s="22">
        <f ca="1">VLOOKUP(CONCATENATE($F3786," ",$G3786),AllocFactorMatrix,(AC$4+1),FALSE)*$E3790</f>
        <v>0</v>
      </c>
    </row>
    <row r="3787" spans="4:29" hidden="1" outlineLevel="1">
      <c r="E3787" s="42">
        <v>0</v>
      </c>
      <c r="F3787" s="42" t="str">
        <f>F3790</f>
        <v>LABOR_M</v>
      </c>
      <c r="G3787" s="17" t="str">
        <f>$G$12</f>
        <v>DISTSEC</v>
      </c>
      <c r="H3787" s="21">
        <f t="shared" ca="1" si="1839"/>
        <v>0</v>
      </c>
      <c r="I3787" s="22">
        <f ca="1">VLOOKUP(CONCATENATE($F3787," ",$G3787),AllocFactorMatrix,(I$4+1),FALSE)*$E3790</f>
        <v>0</v>
      </c>
      <c r="J3787" s="22">
        <f ca="1">VLOOKUP(CONCATENATE($F3787," ",$G3787),AllocFactorMatrix,(J$4+1),FALSE)*$E3790</f>
        <v>0</v>
      </c>
      <c r="K3787" s="22">
        <f ca="1">VLOOKUP(CONCATENATE($F3787," ",$G3787),AllocFactorMatrix,(K$4+1),FALSE)*$E3790</f>
        <v>0</v>
      </c>
      <c r="L3787" s="22">
        <f ca="1">VLOOKUP(CONCATENATE($F3787," ",$G3787),AllocFactorMatrix,(L$4+1),FALSE)*$E3790</f>
        <v>0</v>
      </c>
      <c r="M3787" s="22">
        <f t="shared" ca="1" si="1850"/>
        <v>0</v>
      </c>
      <c r="N3787" s="22">
        <f ca="1">VLOOKUP(CONCATENATE($F3787," ",$G3787),AllocFactorMatrix,(N$4+1),FALSE)*$E3790</f>
        <v>0</v>
      </c>
      <c r="O3787" s="22">
        <f ca="1">VLOOKUP(CONCATENATE($F3787," ",$G3787),AllocFactorMatrix,(O$4+1),FALSE)*$E3790</f>
        <v>0</v>
      </c>
      <c r="P3787" s="22">
        <f ca="1">VLOOKUP(CONCATENATE($F3787," ",$G3787),AllocFactorMatrix,(P$4+1),FALSE)*$E3790</f>
        <v>0</v>
      </c>
      <c r="Q3787" s="22">
        <f ca="1">VLOOKUP(CONCATENATE($F3787," ",$G3787),AllocFactorMatrix,(Q$4+1),FALSE)*$E3790</f>
        <v>0</v>
      </c>
      <c r="R3787" s="22">
        <f t="shared" ca="1" si="1852"/>
        <v>0</v>
      </c>
      <c r="S3787" s="22">
        <f ca="1">VLOOKUP(CONCATENATE($F3787," ",$G3787),AllocFactorMatrix,(S$4+1),FALSE)*$E3790</f>
        <v>0</v>
      </c>
      <c r="T3787" s="22">
        <f ca="1">VLOOKUP(CONCATENATE($F3787," ",$G3787),AllocFactorMatrix,(T$4+1),FALSE)*$E3790</f>
        <v>0</v>
      </c>
      <c r="U3787" s="22">
        <f ca="1">VLOOKUP(CONCATENATE($F3787," ",$G3787),AllocFactorMatrix,(U$4+1),FALSE)*$E3790</f>
        <v>0</v>
      </c>
      <c r="V3787" s="22">
        <f ca="1">VLOOKUP(CONCATENATE($F3787," ",$G3787),AllocFactorMatrix,(V$4+1),FALSE)*$E3790</f>
        <v>0</v>
      </c>
      <c r="W3787" s="22">
        <f t="shared" ca="1" si="1853"/>
        <v>0</v>
      </c>
      <c r="X3787" s="22">
        <f ca="1">VLOOKUP(CONCATENATE($F3787," ",$G3787),AllocFactorMatrix,(X$4+1),FALSE)*$E3790</f>
        <v>0</v>
      </c>
      <c r="Y3787" s="22">
        <f ca="1">VLOOKUP(CONCATENATE($F3787," ",$G3787),AllocFactorMatrix,(Y$4+1),FALSE)*$E3790</f>
        <v>0</v>
      </c>
      <c r="Z3787" s="22">
        <f t="shared" ca="1" si="1851"/>
        <v>0</v>
      </c>
      <c r="AA3787" s="22">
        <f ca="1">VLOOKUP(CONCATENATE($F3787," ",$G3787),AllocFactorMatrix,(AA$4+1),FALSE)*$E3790</f>
        <v>0</v>
      </c>
      <c r="AB3787" s="22">
        <f ca="1">VLOOKUP(CONCATENATE($F3787," ",$G3787),AllocFactorMatrix,(AB$4+1),FALSE)*$E3790</f>
        <v>0</v>
      </c>
      <c r="AC3787" s="22">
        <f ca="1">VLOOKUP(CONCATENATE($F3787," ",$G3787),AllocFactorMatrix,(AC$4+1),FALSE)*$E3790</f>
        <v>0</v>
      </c>
    </row>
    <row r="3788" spans="4:29" hidden="1" outlineLevel="1">
      <c r="E3788" s="42">
        <v>0</v>
      </c>
      <c r="F3788" s="42" t="str">
        <f>F3790</f>
        <v>LABOR_M</v>
      </c>
      <c r="G3788" s="17" t="str">
        <f>$G$13</f>
        <v>ENERGY</v>
      </c>
      <c r="H3788" s="21">
        <f t="shared" ca="1" si="1839"/>
        <v>0</v>
      </c>
      <c r="I3788" s="22">
        <f ca="1">VLOOKUP(CONCATENATE($F3788," ",$G3788),AllocFactorMatrix,(I$4+1),FALSE)*$E3790</f>
        <v>0</v>
      </c>
      <c r="J3788" s="22">
        <f ca="1">VLOOKUP(CONCATENATE($F3788," ",$G3788),AllocFactorMatrix,(J$4+1),FALSE)*$E3790</f>
        <v>0</v>
      </c>
      <c r="K3788" s="22">
        <f ca="1">VLOOKUP(CONCATENATE($F3788," ",$G3788),AllocFactorMatrix,(K$4+1),FALSE)*$E3790</f>
        <v>0</v>
      </c>
      <c r="L3788" s="22">
        <f ca="1">VLOOKUP(CONCATENATE($F3788," ",$G3788),AllocFactorMatrix,(L$4+1),FALSE)*$E3790</f>
        <v>0</v>
      </c>
      <c r="M3788" s="22">
        <f t="shared" ca="1" si="1850"/>
        <v>0</v>
      </c>
      <c r="N3788" s="22">
        <f ca="1">VLOOKUP(CONCATENATE($F3788," ",$G3788),AllocFactorMatrix,(N$4+1),FALSE)*$E3790</f>
        <v>0</v>
      </c>
      <c r="O3788" s="22">
        <f ca="1">VLOOKUP(CONCATENATE($F3788," ",$G3788),AllocFactorMatrix,(O$4+1),FALSE)*$E3790</f>
        <v>0</v>
      </c>
      <c r="P3788" s="22">
        <f ca="1">VLOOKUP(CONCATENATE($F3788," ",$G3788),AllocFactorMatrix,(P$4+1),FALSE)*$E3790</f>
        <v>0</v>
      </c>
      <c r="Q3788" s="22">
        <f ca="1">VLOOKUP(CONCATENATE($F3788," ",$G3788),AllocFactorMatrix,(Q$4+1),FALSE)*$E3790</f>
        <v>0</v>
      </c>
      <c r="R3788" s="22">
        <f t="shared" ca="1" si="1852"/>
        <v>0</v>
      </c>
      <c r="S3788" s="22">
        <f ca="1">VLOOKUP(CONCATENATE($F3788," ",$G3788),AllocFactorMatrix,(S$4+1),FALSE)*$E3790</f>
        <v>0</v>
      </c>
      <c r="T3788" s="22">
        <f ca="1">VLOOKUP(CONCATENATE($F3788," ",$G3788),AllocFactorMatrix,(T$4+1),FALSE)*$E3790</f>
        <v>0</v>
      </c>
      <c r="U3788" s="22">
        <f ca="1">VLOOKUP(CONCATENATE($F3788," ",$G3788),AllocFactorMatrix,(U$4+1),FALSE)*$E3790</f>
        <v>0</v>
      </c>
      <c r="V3788" s="22">
        <f ca="1">VLOOKUP(CONCATENATE($F3788," ",$G3788),AllocFactorMatrix,(V$4+1),FALSE)*$E3790</f>
        <v>0</v>
      </c>
      <c r="W3788" s="22">
        <f t="shared" ca="1" si="1853"/>
        <v>0</v>
      </c>
      <c r="X3788" s="22">
        <f ca="1">VLOOKUP(CONCATENATE($F3788," ",$G3788),AllocFactorMatrix,(X$4+1),FALSE)*$E3790</f>
        <v>0</v>
      </c>
      <c r="Y3788" s="22">
        <f ca="1">VLOOKUP(CONCATENATE($F3788," ",$G3788),AllocFactorMatrix,(Y$4+1),FALSE)*$E3790</f>
        <v>0</v>
      </c>
      <c r="Z3788" s="22">
        <f t="shared" ca="1" si="1851"/>
        <v>0</v>
      </c>
      <c r="AA3788" s="22">
        <f ca="1">VLOOKUP(CONCATENATE($F3788," ",$G3788),AllocFactorMatrix,(AA$4+1),FALSE)*$E3790</f>
        <v>0</v>
      </c>
      <c r="AB3788" s="22">
        <f ca="1">VLOOKUP(CONCATENATE($F3788," ",$G3788),AllocFactorMatrix,(AB$4+1),FALSE)*$E3790</f>
        <v>0</v>
      </c>
      <c r="AC3788" s="22">
        <f ca="1">VLOOKUP(CONCATENATE($F3788," ",$G3788),AllocFactorMatrix,(AC$4+1),FALSE)*$E3790</f>
        <v>0</v>
      </c>
    </row>
    <row r="3789" spans="4:29" hidden="1" outlineLevel="1">
      <c r="E3789" s="42">
        <v>0</v>
      </c>
      <c r="F3789" s="42" t="str">
        <f>F3790</f>
        <v>LABOR_M</v>
      </c>
      <c r="G3789" s="17" t="str">
        <f>$G$14</f>
        <v>CUSTOMER</v>
      </c>
      <c r="H3789" s="21">
        <f t="shared" ca="1" si="1839"/>
        <v>0</v>
      </c>
      <c r="I3789" s="22">
        <f ca="1">VLOOKUP(CONCATENATE($F3789," ",$G3789),AllocFactorMatrix,(I$4+1),FALSE)*$E3790</f>
        <v>0</v>
      </c>
      <c r="J3789" s="22">
        <f ca="1">VLOOKUP(CONCATENATE($F3789," ",$G3789),AllocFactorMatrix,(J$4+1),FALSE)*$E3790</f>
        <v>0</v>
      </c>
      <c r="K3789" s="22">
        <f ca="1">VLOOKUP(CONCATENATE($F3789," ",$G3789),AllocFactorMatrix,(K$4+1),FALSE)*$E3790</f>
        <v>0</v>
      </c>
      <c r="L3789" s="22">
        <f ca="1">VLOOKUP(CONCATENATE($F3789," ",$G3789),AllocFactorMatrix,(L$4+1),FALSE)*$E3790</f>
        <v>0</v>
      </c>
      <c r="M3789" s="22">
        <f t="shared" ca="1" si="1850"/>
        <v>0</v>
      </c>
      <c r="N3789" s="22">
        <f ca="1">VLOOKUP(CONCATENATE($F3789," ",$G3789),AllocFactorMatrix,(N$4+1),FALSE)*$E3790</f>
        <v>0</v>
      </c>
      <c r="O3789" s="22">
        <f ca="1">VLOOKUP(CONCATENATE($F3789," ",$G3789),AllocFactorMatrix,(O$4+1),FALSE)*$E3790</f>
        <v>0</v>
      </c>
      <c r="P3789" s="22">
        <f ca="1">VLOOKUP(CONCATENATE($F3789," ",$G3789),AllocFactorMatrix,(P$4+1),FALSE)*$E3790</f>
        <v>0</v>
      </c>
      <c r="Q3789" s="22">
        <f ca="1">VLOOKUP(CONCATENATE($F3789," ",$G3789),AllocFactorMatrix,(Q$4+1),FALSE)*$E3790</f>
        <v>0</v>
      </c>
      <c r="R3789" s="22">
        <f t="shared" ca="1" si="1852"/>
        <v>0</v>
      </c>
      <c r="S3789" s="22">
        <f ca="1">VLOOKUP(CONCATENATE($F3789," ",$G3789),AllocFactorMatrix,(S$4+1),FALSE)*$E3790</f>
        <v>0</v>
      </c>
      <c r="T3789" s="22">
        <f ca="1">VLOOKUP(CONCATENATE($F3789," ",$G3789),AllocFactorMatrix,(T$4+1),FALSE)*$E3790</f>
        <v>0</v>
      </c>
      <c r="U3789" s="22">
        <f ca="1">VLOOKUP(CONCATENATE($F3789," ",$G3789),AllocFactorMatrix,(U$4+1),FALSE)*$E3790</f>
        <v>0</v>
      </c>
      <c r="V3789" s="22">
        <f ca="1">VLOOKUP(CONCATENATE($F3789," ",$G3789),AllocFactorMatrix,(V$4+1),FALSE)*$E3790</f>
        <v>0</v>
      </c>
      <c r="W3789" s="22">
        <f t="shared" ca="1" si="1853"/>
        <v>0</v>
      </c>
      <c r="X3789" s="22">
        <f ca="1">VLOOKUP(CONCATENATE($F3789," ",$G3789),AllocFactorMatrix,(X$4+1),FALSE)*$E3790</f>
        <v>0</v>
      </c>
      <c r="Y3789" s="22">
        <f ca="1">VLOOKUP(CONCATENATE($F3789," ",$G3789),AllocFactorMatrix,(Y$4+1),FALSE)*$E3790</f>
        <v>0</v>
      </c>
      <c r="Z3789" s="22">
        <f t="shared" ca="1" si="1851"/>
        <v>0</v>
      </c>
      <c r="AA3789" s="22">
        <f ca="1">VLOOKUP(CONCATENATE($F3789," ",$G3789),AllocFactorMatrix,(AA$4+1),FALSE)*$E3790</f>
        <v>0</v>
      </c>
      <c r="AB3789" s="22">
        <f ca="1">VLOOKUP(CONCATENATE($F3789," ",$G3789),AllocFactorMatrix,(AB$4+1),FALSE)*$E3790</f>
        <v>0</v>
      </c>
      <c r="AC3789" s="22">
        <f ca="1">VLOOKUP(CONCATENATE($F3789," ",$G3789),AllocFactorMatrix,(AC$4+1),FALSE)*$E3790</f>
        <v>0</v>
      </c>
    </row>
    <row r="3790" spans="4:29" collapsed="1">
      <c r="D3790" s="17" t="s">
        <v>339</v>
      </c>
      <c r="E3790" s="42">
        <v>0</v>
      </c>
      <c r="F3790" s="42" t="s">
        <v>69</v>
      </c>
      <c r="G3790" s="17" t="str">
        <f>$G$15</f>
        <v>TOTAL</v>
      </c>
      <c r="H3790" s="21">
        <f t="shared" ca="1" si="1839"/>
        <v>0</v>
      </c>
      <c r="I3790" s="22">
        <f ca="1">VLOOKUP(CONCATENATE($F3790," ",$G3790),AllocFactorMatrix,(I$4+1),FALSE)*$E3790</f>
        <v>0</v>
      </c>
      <c r="J3790" s="22">
        <f ca="1">VLOOKUP(CONCATENATE($F3790," ",$G3790),AllocFactorMatrix,(J$4+1),FALSE)*$E3790</f>
        <v>0</v>
      </c>
      <c r="K3790" s="22">
        <f ca="1">VLOOKUP(CONCATENATE($F3790," ",$G3790),AllocFactorMatrix,(K$4+1),FALSE)*$E3790</f>
        <v>0</v>
      </c>
      <c r="L3790" s="22">
        <f ca="1">VLOOKUP(CONCATENATE($F3790," ",$G3790),AllocFactorMatrix,(L$4+1),FALSE)*$E3790</f>
        <v>0</v>
      </c>
      <c r="M3790" s="22">
        <f t="shared" ca="1" si="1850"/>
        <v>0</v>
      </c>
      <c r="N3790" s="22">
        <f ca="1">VLOOKUP(CONCATENATE($F3790," ",$G3790),AllocFactorMatrix,(N$4+1),FALSE)*$E3790</f>
        <v>0</v>
      </c>
      <c r="O3790" s="22">
        <f ca="1">VLOOKUP(CONCATENATE($F3790," ",$G3790),AllocFactorMatrix,(O$4+1),FALSE)*$E3790</f>
        <v>0</v>
      </c>
      <c r="P3790" s="22">
        <f ca="1">VLOOKUP(CONCATENATE($F3790," ",$G3790),AllocFactorMatrix,(P$4+1),FALSE)*$E3790</f>
        <v>0</v>
      </c>
      <c r="Q3790" s="22">
        <f ca="1">VLOOKUP(CONCATENATE($F3790," ",$G3790),AllocFactorMatrix,(Q$4+1),FALSE)*$E3790</f>
        <v>0</v>
      </c>
      <c r="R3790" s="22">
        <f t="shared" ca="1" si="1852"/>
        <v>0</v>
      </c>
      <c r="S3790" s="22">
        <f ca="1">VLOOKUP(CONCATENATE($F3790," ",$G3790),AllocFactorMatrix,(S$4+1),FALSE)*$E3790</f>
        <v>0</v>
      </c>
      <c r="T3790" s="22">
        <f ca="1">VLOOKUP(CONCATENATE($F3790," ",$G3790),AllocFactorMatrix,(T$4+1),FALSE)*$E3790</f>
        <v>0</v>
      </c>
      <c r="U3790" s="22">
        <f ca="1">VLOOKUP(CONCATENATE($F3790," ",$G3790),AllocFactorMatrix,(U$4+1),FALSE)*$E3790</f>
        <v>0</v>
      </c>
      <c r="V3790" s="22">
        <f ca="1">VLOOKUP(CONCATENATE($F3790," ",$G3790),AllocFactorMatrix,(V$4+1),FALSE)*$E3790</f>
        <v>0</v>
      </c>
      <c r="W3790" s="22">
        <f t="shared" ca="1" si="1853"/>
        <v>0</v>
      </c>
      <c r="X3790" s="22">
        <f ca="1">VLOOKUP(CONCATENATE($F3790," ",$G3790),AllocFactorMatrix,(X$4+1),FALSE)*$E3790</f>
        <v>0</v>
      </c>
      <c r="Y3790" s="22">
        <f ca="1">VLOOKUP(CONCATENATE($F3790," ",$G3790),AllocFactorMatrix,(Y$4+1),FALSE)*$E3790</f>
        <v>0</v>
      </c>
      <c r="Z3790" s="22">
        <f t="shared" ca="1" si="1851"/>
        <v>0</v>
      </c>
      <c r="AA3790" s="22">
        <f ca="1">VLOOKUP(CONCATENATE($F3790," ",$G3790),AllocFactorMatrix,(AA$4+1),FALSE)*$E3790</f>
        <v>0</v>
      </c>
      <c r="AB3790" s="22">
        <f ca="1">VLOOKUP(CONCATENATE($F3790," ",$G3790),AllocFactorMatrix,(AB$4+1),FALSE)*$E3790</f>
        <v>0</v>
      </c>
      <c r="AC3790" s="22">
        <f ca="1">VLOOKUP(CONCATENATE($F3790," ",$G3790),AllocFactorMatrix,(AC$4+1),FALSE)*$E3790</f>
        <v>0</v>
      </c>
    </row>
    <row r="3791" spans="4:29" hidden="1" outlineLevel="1">
      <c r="E3791" s="42">
        <v>0</v>
      </c>
      <c r="F3791" s="42" t="str">
        <f>F3798</f>
        <v>LABOR_M</v>
      </c>
      <c r="G3791" s="17" t="str">
        <f>$G$8</f>
        <v>PRODUCTION</v>
      </c>
      <c r="H3791" s="21">
        <f t="shared" ca="1" si="1839"/>
        <v>0</v>
      </c>
      <c r="I3791" s="22">
        <f ca="1">VLOOKUP(CONCATENATE($F3791," ",$G3791),AllocFactorMatrix,(I$4+1),FALSE)*$E3798</f>
        <v>0</v>
      </c>
      <c r="J3791" s="22">
        <f ca="1">VLOOKUP(CONCATENATE($F3791," ",$G3791),AllocFactorMatrix,(J$4+1),FALSE)*$E3798</f>
        <v>0</v>
      </c>
      <c r="K3791" s="22">
        <f ca="1">VLOOKUP(CONCATENATE($F3791," ",$G3791),AllocFactorMatrix,(K$4+1),FALSE)*$E3798</f>
        <v>0</v>
      </c>
      <c r="L3791" s="22">
        <f ca="1">VLOOKUP(CONCATENATE($F3791," ",$G3791),AllocFactorMatrix,(L$4+1),FALSE)*$E3798</f>
        <v>0</v>
      </c>
      <c r="M3791" s="22">
        <f t="shared" ref="M3791:M3798" ca="1" si="1854">SUBTOTAL(9,J3791:L3791)</f>
        <v>0</v>
      </c>
      <c r="N3791" s="22">
        <f ca="1">VLOOKUP(CONCATENATE($F3791," ",$G3791),AllocFactorMatrix,(N$4+1),FALSE)*$E3798</f>
        <v>0</v>
      </c>
      <c r="O3791" s="22">
        <f ca="1">VLOOKUP(CONCATENATE($F3791," ",$G3791),AllocFactorMatrix,(O$4+1),FALSE)*$E3798</f>
        <v>0</v>
      </c>
      <c r="P3791" s="22">
        <f ca="1">VLOOKUP(CONCATENATE($F3791," ",$G3791),AllocFactorMatrix,(P$4+1),FALSE)*$E3798</f>
        <v>0</v>
      </c>
      <c r="Q3791" s="22">
        <f ca="1">VLOOKUP(CONCATENATE($F3791," ",$G3791),AllocFactorMatrix,(Q$4+1),FALSE)*$E3798</f>
        <v>0</v>
      </c>
      <c r="R3791" s="22">
        <f ca="1">SUBTOTAL(9,N3791:Q3791)</f>
        <v>0</v>
      </c>
      <c r="S3791" s="22">
        <f ca="1">VLOOKUP(CONCATENATE($F3791," ",$G3791),AllocFactorMatrix,(S$4+1),FALSE)*$E3798</f>
        <v>0</v>
      </c>
      <c r="T3791" s="22">
        <f ca="1">VLOOKUP(CONCATENATE($F3791," ",$G3791),AllocFactorMatrix,(T$4+1),FALSE)*$E3798</f>
        <v>0</v>
      </c>
      <c r="U3791" s="22">
        <f ca="1">VLOOKUP(CONCATENATE($F3791," ",$G3791),AllocFactorMatrix,(U$4+1),FALSE)*$E3798</f>
        <v>0</v>
      </c>
      <c r="V3791" s="22">
        <f ca="1">VLOOKUP(CONCATENATE($F3791," ",$G3791),AllocFactorMatrix,(V$4+1),FALSE)*$E3798</f>
        <v>0</v>
      </c>
      <c r="W3791" s="22">
        <f ca="1">SUBTOTAL(9,S3791:V3791)</f>
        <v>0</v>
      </c>
      <c r="X3791" s="22">
        <f ca="1">VLOOKUP(CONCATENATE($F3791," ",$G3791),AllocFactorMatrix,(X$4+1),FALSE)*$E3798</f>
        <v>0</v>
      </c>
      <c r="Y3791" s="22">
        <f ca="1">VLOOKUP(CONCATENATE($F3791," ",$G3791),AllocFactorMatrix,(Y$4+1),FALSE)*$E3798</f>
        <v>0</v>
      </c>
      <c r="Z3791" s="22">
        <f t="shared" ref="Z3791:Z3798" ca="1" si="1855">SUBTOTAL(9,X3791:Y3791)</f>
        <v>0</v>
      </c>
      <c r="AA3791" s="22">
        <f ca="1">VLOOKUP(CONCATENATE($F3791," ",$G3791),AllocFactorMatrix,(AA$4+1),FALSE)*$E3798</f>
        <v>0</v>
      </c>
      <c r="AB3791" s="22">
        <f ca="1">VLOOKUP(CONCATENATE($F3791," ",$G3791),AllocFactorMatrix,(AB$4+1),FALSE)*$E3798</f>
        <v>0</v>
      </c>
      <c r="AC3791" s="22">
        <f ca="1">VLOOKUP(CONCATENATE($F3791," ",$G3791),AllocFactorMatrix,(AC$4+1),FALSE)*$E3798</f>
        <v>0</v>
      </c>
    </row>
    <row r="3792" spans="4:29" hidden="1" outlineLevel="1">
      <c r="E3792" s="42">
        <v>0</v>
      </c>
      <c r="F3792" s="42" t="str">
        <f>F3798</f>
        <v>LABOR_M</v>
      </c>
      <c r="G3792" s="17" t="str">
        <f>$G$9</f>
        <v>BULKTRAN</v>
      </c>
      <c r="H3792" s="21">
        <f t="shared" ca="1" si="1839"/>
        <v>0</v>
      </c>
      <c r="I3792" s="22">
        <f ca="1">VLOOKUP(CONCATENATE($F3792," ",$G3792),AllocFactorMatrix,(I$4+1),FALSE)*$E3798</f>
        <v>0</v>
      </c>
      <c r="J3792" s="22">
        <f ca="1">VLOOKUP(CONCATENATE($F3792," ",$G3792),AllocFactorMatrix,(J$4+1),FALSE)*$E3798</f>
        <v>0</v>
      </c>
      <c r="K3792" s="22">
        <f ca="1">VLOOKUP(CONCATENATE($F3792," ",$G3792),AllocFactorMatrix,(K$4+1),FALSE)*$E3798</f>
        <v>0</v>
      </c>
      <c r="L3792" s="22">
        <f ca="1">VLOOKUP(CONCATENATE($F3792," ",$G3792),AllocFactorMatrix,(L$4+1),FALSE)*$E3798</f>
        <v>0</v>
      </c>
      <c r="M3792" s="22">
        <f t="shared" ca="1" si="1854"/>
        <v>0</v>
      </c>
      <c r="N3792" s="22">
        <f ca="1">VLOOKUP(CONCATENATE($F3792," ",$G3792),AllocFactorMatrix,(N$4+1),FALSE)*$E3798</f>
        <v>0</v>
      </c>
      <c r="O3792" s="22">
        <f ca="1">VLOOKUP(CONCATENATE($F3792," ",$G3792),AllocFactorMatrix,(O$4+1),FALSE)*$E3798</f>
        <v>0</v>
      </c>
      <c r="P3792" s="22">
        <f ca="1">VLOOKUP(CONCATENATE($F3792," ",$G3792),AllocFactorMatrix,(P$4+1),FALSE)*$E3798</f>
        <v>0</v>
      </c>
      <c r="Q3792" s="22">
        <f ca="1">VLOOKUP(CONCATENATE($F3792," ",$G3792),AllocFactorMatrix,(Q$4+1),FALSE)*$E3798</f>
        <v>0</v>
      </c>
      <c r="R3792" s="22">
        <f t="shared" ref="R3792:R3798" ca="1" si="1856">SUBTOTAL(9,N3792:Q3792)</f>
        <v>0</v>
      </c>
      <c r="S3792" s="22">
        <f ca="1">VLOOKUP(CONCATENATE($F3792," ",$G3792),AllocFactorMatrix,(S$4+1),FALSE)*$E3798</f>
        <v>0</v>
      </c>
      <c r="T3792" s="22">
        <f ca="1">VLOOKUP(CONCATENATE($F3792," ",$G3792),AllocFactorMatrix,(T$4+1),FALSE)*$E3798</f>
        <v>0</v>
      </c>
      <c r="U3792" s="22">
        <f ca="1">VLOOKUP(CONCATENATE($F3792," ",$G3792),AllocFactorMatrix,(U$4+1),FALSE)*$E3798</f>
        <v>0</v>
      </c>
      <c r="V3792" s="22">
        <f ca="1">VLOOKUP(CONCATENATE($F3792," ",$G3792),AllocFactorMatrix,(V$4+1),FALSE)*$E3798</f>
        <v>0</v>
      </c>
      <c r="W3792" s="22">
        <f t="shared" ref="W3792:W3798" ca="1" si="1857">SUBTOTAL(9,S3792:V3792)</f>
        <v>0</v>
      </c>
      <c r="X3792" s="22">
        <f ca="1">VLOOKUP(CONCATENATE($F3792," ",$G3792),AllocFactorMatrix,(X$4+1),FALSE)*$E3798</f>
        <v>0</v>
      </c>
      <c r="Y3792" s="22">
        <f ca="1">VLOOKUP(CONCATENATE($F3792," ",$G3792),AllocFactorMatrix,(Y$4+1),FALSE)*$E3798</f>
        <v>0</v>
      </c>
      <c r="Z3792" s="22">
        <f t="shared" ca="1" si="1855"/>
        <v>0</v>
      </c>
      <c r="AA3792" s="22">
        <f ca="1">VLOOKUP(CONCATENATE($F3792," ",$G3792),AllocFactorMatrix,(AA$4+1),FALSE)*$E3798</f>
        <v>0</v>
      </c>
      <c r="AB3792" s="22">
        <f ca="1">VLOOKUP(CONCATENATE($F3792," ",$G3792),AllocFactorMatrix,(AB$4+1),FALSE)*$E3798</f>
        <v>0</v>
      </c>
      <c r="AC3792" s="22">
        <f ca="1">VLOOKUP(CONCATENATE($F3792," ",$G3792),AllocFactorMatrix,(AC$4+1),FALSE)*$E3798</f>
        <v>0</v>
      </c>
    </row>
    <row r="3793" spans="4:29" hidden="1" outlineLevel="1">
      <c r="E3793" s="42">
        <v>0</v>
      </c>
      <c r="F3793" s="42" t="str">
        <f>F3798</f>
        <v>LABOR_M</v>
      </c>
      <c r="G3793" s="17" t="str">
        <f>$G$10</f>
        <v>SUBTRAN</v>
      </c>
      <c r="H3793" s="21">
        <f t="shared" ca="1" si="1839"/>
        <v>0</v>
      </c>
      <c r="I3793" s="22">
        <f ca="1">VLOOKUP(CONCATENATE($F3793," ",$G3793),AllocFactorMatrix,(I$4+1),FALSE)*$E3798</f>
        <v>0</v>
      </c>
      <c r="J3793" s="22">
        <f ca="1">VLOOKUP(CONCATENATE($F3793," ",$G3793),AllocFactorMatrix,(J$4+1),FALSE)*$E3798</f>
        <v>0</v>
      </c>
      <c r="K3793" s="22">
        <f ca="1">VLOOKUP(CONCATENATE($F3793," ",$G3793),AllocFactorMatrix,(K$4+1),FALSE)*$E3798</f>
        <v>0</v>
      </c>
      <c r="L3793" s="22">
        <f ca="1">VLOOKUP(CONCATENATE($F3793," ",$G3793),AllocFactorMatrix,(L$4+1),FALSE)*$E3798</f>
        <v>0</v>
      </c>
      <c r="M3793" s="22">
        <f t="shared" ca="1" si="1854"/>
        <v>0</v>
      </c>
      <c r="N3793" s="22">
        <f ca="1">VLOOKUP(CONCATENATE($F3793," ",$G3793),AllocFactorMatrix,(N$4+1),FALSE)*$E3798</f>
        <v>0</v>
      </c>
      <c r="O3793" s="22">
        <f ca="1">VLOOKUP(CONCATENATE($F3793," ",$G3793),AllocFactorMatrix,(O$4+1),FALSE)*$E3798</f>
        <v>0</v>
      </c>
      <c r="P3793" s="22">
        <f ca="1">VLOOKUP(CONCATENATE($F3793," ",$G3793),AllocFactorMatrix,(P$4+1),FALSE)*$E3798</f>
        <v>0</v>
      </c>
      <c r="Q3793" s="22">
        <f ca="1">VLOOKUP(CONCATENATE($F3793," ",$G3793),AllocFactorMatrix,(Q$4+1),FALSE)*$E3798</f>
        <v>0</v>
      </c>
      <c r="R3793" s="22">
        <f t="shared" ca="1" si="1856"/>
        <v>0</v>
      </c>
      <c r="S3793" s="22">
        <f ca="1">VLOOKUP(CONCATENATE($F3793," ",$G3793),AllocFactorMatrix,(S$4+1),FALSE)*$E3798</f>
        <v>0</v>
      </c>
      <c r="T3793" s="22">
        <f ca="1">VLOOKUP(CONCATENATE($F3793," ",$G3793),AllocFactorMatrix,(T$4+1),FALSE)*$E3798</f>
        <v>0</v>
      </c>
      <c r="U3793" s="22">
        <f ca="1">VLOOKUP(CONCATENATE($F3793," ",$G3793),AllocFactorMatrix,(U$4+1),FALSE)*$E3798</f>
        <v>0</v>
      </c>
      <c r="V3793" s="22">
        <f ca="1">VLOOKUP(CONCATENATE($F3793," ",$G3793),AllocFactorMatrix,(V$4+1),FALSE)*$E3798</f>
        <v>0</v>
      </c>
      <c r="W3793" s="22">
        <f t="shared" ca="1" si="1857"/>
        <v>0</v>
      </c>
      <c r="X3793" s="22">
        <f ca="1">VLOOKUP(CONCATENATE($F3793," ",$G3793),AllocFactorMatrix,(X$4+1),FALSE)*$E3798</f>
        <v>0</v>
      </c>
      <c r="Y3793" s="22">
        <f ca="1">VLOOKUP(CONCATENATE($F3793," ",$G3793),AllocFactorMatrix,(Y$4+1),FALSE)*$E3798</f>
        <v>0</v>
      </c>
      <c r="Z3793" s="22">
        <f t="shared" ca="1" si="1855"/>
        <v>0</v>
      </c>
      <c r="AA3793" s="22">
        <f ca="1">VLOOKUP(CONCATENATE($F3793," ",$G3793),AllocFactorMatrix,(AA$4+1),FALSE)*$E3798</f>
        <v>0</v>
      </c>
      <c r="AB3793" s="22">
        <f ca="1">VLOOKUP(CONCATENATE($F3793," ",$G3793),AllocFactorMatrix,(AB$4+1),FALSE)*$E3798</f>
        <v>0</v>
      </c>
      <c r="AC3793" s="22">
        <f ca="1">VLOOKUP(CONCATENATE($F3793," ",$G3793),AllocFactorMatrix,(AC$4+1),FALSE)*$E3798</f>
        <v>0</v>
      </c>
    </row>
    <row r="3794" spans="4:29" hidden="1" outlineLevel="1">
      <c r="E3794" s="42">
        <v>0</v>
      </c>
      <c r="F3794" s="42" t="str">
        <f>F3798</f>
        <v>LABOR_M</v>
      </c>
      <c r="G3794" s="17" t="str">
        <f>$G$11</f>
        <v>DISTPRI</v>
      </c>
      <c r="H3794" s="21">
        <f t="shared" ca="1" si="1839"/>
        <v>0</v>
      </c>
      <c r="I3794" s="22">
        <f ca="1">VLOOKUP(CONCATENATE($F3794," ",$G3794),AllocFactorMatrix,(I$4+1),FALSE)*$E3798</f>
        <v>0</v>
      </c>
      <c r="J3794" s="22">
        <f ca="1">VLOOKUP(CONCATENATE($F3794," ",$G3794),AllocFactorMatrix,(J$4+1),FALSE)*$E3798</f>
        <v>0</v>
      </c>
      <c r="K3794" s="22">
        <f ca="1">VLOOKUP(CONCATENATE($F3794," ",$G3794),AllocFactorMatrix,(K$4+1),FALSE)*$E3798</f>
        <v>0</v>
      </c>
      <c r="L3794" s="22">
        <f ca="1">VLOOKUP(CONCATENATE($F3794," ",$G3794),AllocFactorMatrix,(L$4+1),FALSE)*$E3798</f>
        <v>0</v>
      </c>
      <c r="M3794" s="22">
        <f t="shared" ca="1" si="1854"/>
        <v>0</v>
      </c>
      <c r="N3794" s="22">
        <f ca="1">VLOOKUP(CONCATENATE($F3794," ",$G3794),AllocFactorMatrix,(N$4+1),FALSE)*$E3798</f>
        <v>0</v>
      </c>
      <c r="O3794" s="22">
        <f ca="1">VLOOKUP(CONCATENATE($F3794," ",$G3794),AllocFactorMatrix,(O$4+1),FALSE)*$E3798</f>
        <v>0</v>
      </c>
      <c r="P3794" s="22">
        <f ca="1">VLOOKUP(CONCATENATE($F3794," ",$G3794),AllocFactorMatrix,(P$4+1),FALSE)*$E3798</f>
        <v>0</v>
      </c>
      <c r="Q3794" s="22">
        <f ca="1">VLOOKUP(CONCATENATE($F3794," ",$G3794),AllocFactorMatrix,(Q$4+1),FALSE)*$E3798</f>
        <v>0</v>
      </c>
      <c r="R3794" s="22">
        <f t="shared" ca="1" si="1856"/>
        <v>0</v>
      </c>
      <c r="S3794" s="22">
        <f ca="1">VLOOKUP(CONCATENATE($F3794," ",$G3794),AllocFactorMatrix,(S$4+1),FALSE)*$E3798</f>
        <v>0</v>
      </c>
      <c r="T3794" s="22">
        <f ca="1">VLOOKUP(CONCATENATE($F3794," ",$G3794),AllocFactorMatrix,(T$4+1),FALSE)*$E3798</f>
        <v>0</v>
      </c>
      <c r="U3794" s="22">
        <f ca="1">VLOOKUP(CONCATENATE($F3794," ",$G3794),AllocFactorMatrix,(U$4+1),FALSE)*$E3798</f>
        <v>0</v>
      </c>
      <c r="V3794" s="22">
        <f ca="1">VLOOKUP(CONCATENATE($F3794," ",$G3794),AllocFactorMatrix,(V$4+1),FALSE)*$E3798</f>
        <v>0</v>
      </c>
      <c r="W3794" s="22">
        <f t="shared" ca="1" si="1857"/>
        <v>0</v>
      </c>
      <c r="X3794" s="22">
        <f ca="1">VLOOKUP(CONCATENATE($F3794," ",$G3794),AllocFactorMatrix,(X$4+1),FALSE)*$E3798</f>
        <v>0</v>
      </c>
      <c r="Y3794" s="22">
        <f ca="1">VLOOKUP(CONCATENATE($F3794," ",$G3794),AllocFactorMatrix,(Y$4+1),FALSE)*$E3798</f>
        <v>0</v>
      </c>
      <c r="Z3794" s="22">
        <f t="shared" ca="1" si="1855"/>
        <v>0</v>
      </c>
      <c r="AA3794" s="22">
        <f ca="1">VLOOKUP(CONCATENATE($F3794," ",$G3794),AllocFactorMatrix,(AA$4+1),FALSE)*$E3798</f>
        <v>0</v>
      </c>
      <c r="AB3794" s="22">
        <f ca="1">VLOOKUP(CONCATENATE($F3794," ",$G3794),AllocFactorMatrix,(AB$4+1),FALSE)*$E3798</f>
        <v>0</v>
      </c>
      <c r="AC3794" s="22">
        <f ca="1">VLOOKUP(CONCATENATE($F3794," ",$G3794),AllocFactorMatrix,(AC$4+1),FALSE)*$E3798</f>
        <v>0</v>
      </c>
    </row>
    <row r="3795" spans="4:29" hidden="1" outlineLevel="1">
      <c r="E3795" s="42">
        <v>0</v>
      </c>
      <c r="F3795" s="42" t="str">
        <f>F3798</f>
        <v>LABOR_M</v>
      </c>
      <c r="G3795" s="17" t="str">
        <f>$G$12</f>
        <v>DISTSEC</v>
      </c>
      <c r="H3795" s="21">
        <f t="shared" ca="1" si="1839"/>
        <v>0</v>
      </c>
      <c r="I3795" s="22">
        <f ca="1">VLOOKUP(CONCATENATE($F3795," ",$G3795),AllocFactorMatrix,(I$4+1),FALSE)*$E3798</f>
        <v>0</v>
      </c>
      <c r="J3795" s="22">
        <f ca="1">VLOOKUP(CONCATENATE($F3795," ",$G3795),AllocFactorMatrix,(J$4+1),FALSE)*$E3798</f>
        <v>0</v>
      </c>
      <c r="K3795" s="22">
        <f ca="1">VLOOKUP(CONCATENATE($F3795," ",$G3795),AllocFactorMatrix,(K$4+1),FALSE)*$E3798</f>
        <v>0</v>
      </c>
      <c r="L3795" s="22">
        <f ca="1">VLOOKUP(CONCATENATE($F3795," ",$G3795),AllocFactorMatrix,(L$4+1),FALSE)*$E3798</f>
        <v>0</v>
      </c>
      <c r="M3795" s="22">
        <f t="shared" ca="1" si="1854"/>
        <v>0</v>
      </c>
      <c r="N3795" s="22">
        <f ca="1">VLOOKUP(CONCATENATE($F3795," ",$G3795),AllocFactorMatrix,(N$4+1),FALSE)*$E3798</f>
        <v>0</v>
      </c>
      <c r="O3795" s="22">
        <f ca="1">VLOOKUP(CONCATENATE($F3795," ",$G3795),AllocFactorMatrix,(O$4+1),FALSE)*$E3798</f>
        <v>0</v>
      </c>
      <c r="P3795" s="22">
        <f ca="1">VLOOKUP(CONCATENATE($F3795," ",$G3795),AllocFactorMatrix,(P$4+1),FALSE)*$E3798</f>
        <v>0</v>
      </c>
      <c r="Q3795" s="22">
        <f ca="1">VLOOKUP(CONCATENATE($F3795," ",$G3795),AllocFactorMatrix,(Q$4+1),FALSE)*$E3798</f>
        <v>0</v>
      </c>
      <c r="R3795" s="22">
        <f t="shared" ca="1" si="1856"/>
        <v>0</v>
      </c>
      <c r="S3795" s="22">
        <f ca="1">VLOOKUP(CONCATENATE($F3795," ",$G3795),AllocFactorMatrix,(S$4+1),FALSE)*$E3798</f>
        <v>0</v>
      </c>
      <c r="T3795" s="22">
        <f ca="1">VLOOKUP(CONCATENATE($F3795," ",$G3795),AllocFactorMatrix,(T$4+1),FALSE)*$E3798</f>
        <v>0</v>
      </c>
      <c r="U3795" s="22">
        <f ca="1">VLOOKUP(CONCATENATE($F3795," ",$G3795),AllocFactorMatrix,(U$4+1),FALSE)*$E3798</f>
        <v>0</v>
      </c>
      <c r="V3795" s="22">
        <f ca="1">VLOOKUP(CONCATENATE($F3795," ",$G3795),AllocFactorMatrix,(V$4+1),FALSE)*$E3798</f>
        <v>0</v>
      </c>
      <c r="W3795" s="22">
        <f t="shared" ca="1" si="1857"/>
        <v>0</v>
      </c>
      <c r="X3795" s="22">
        <f ca="1">VLOOKUP(CONCATENATE($F3795," ",$G3795),AllocFactorMatrix,(X$4+1),FALSE)*$E3798</f>
        <v>0</v>
      </c>
      <c r="Y3795" s="22">
        <f ca="1">VLOOKUP(CONCATENATE($F3795," ",$G3795),AllocFactorMatrix,(Y$4+1),FALSE)*$E3798</f>
        <v>0</v>
      </c>
      <c r="Z3795" s="22">
        <f t="shared" ca="1" si="1855"/>
        <v>0</v>
      </c>
      <c r="AA3795" s="22">
        <f ca="1">VLOOKUP(CONCATENATE($F3795," ",$G3795),AllocFactorMatrix,(AA$4+1),FALSE)*$E3798</f>
        <v>0</v>
      </c>
      <c r="AB3795" s="22">
        <f ca="1">VLOOKUP(CONCATENATE($F3795," ",$G3795),AllocFactorMatrix,(AB$4+1),FALSE)*$E3798</f>
        <v>0</v>
      </c>
      <c r="AC3795" s="22">
        <f ca="1">VLOOKUP(CONCATENATE($F3795," ",$G3795),AllocFactorMatrix,(AC$4+1),FALSE)*$E3798</f>
        <v>0</v>
      </c>
    </row>
    <row r="3796" spans="4:29" hidden="1" outlineLevel="1">
      <c r="E3796" s="42">
        <v>0</v>
      </c>
      <c r="F3796" s="42" t="str">
        <f>F3798</f>
        <v>LABOR_M</v>
      </c>
      <c r="G3796" s="17" t="str">
        <f>$G$13</f>
        <v>ENERGY</v>
      </c>
      <c r="H3796" s="21">
        <f t="shared" ca="1" si="1839"/>
        <v>0</v>
      </c>
      <c r="I3796" s="22">
        <f ca="1">VLOOKUP(CONCATENATE($F3796," ",$G3796),AllocFactorMatrix,(I$4+1),FALSE)*$E3798</f>
        <v>0</v>
      </c>
      <c r="J3796" s="22">
        <f ca="1">VLOOKUP(CONCATENATE($F3796," ",$G3796),AllocFactorMatrix,(J$4+1),FALSE)*$E3798</f>
        <v>0</v>
      </c>
      <c r="K3796" s="22">
        <f ca="1">VLOOKUP(CONCATENATE($F3796," ",$G3796),AllocFactorMatrix,(K$4+1),FALSE)*$E3798</f>
        <v>0</v>
      </c>
      <c r="L3796" s="22">
        <f ca="1">VLOOKUP(CONCATENATE($F3796," ",$G3796),AllocFactorMatrix,(L$4+1),FALSE)*$E3798</f>
        <v>0</v>
      </c>
      <c r="M3796" s="22">
        <f t="shared" ca="1" si="1854"/>
        <v>0</v>
      </c>
      <c r="N3796" s="22">
        <f ca="1">VLOOKUP(CONCATENATE($F3796," ",$G3796),AllocFactorMatrix,(N$4+1),FALSE)*$E3798</f>
        <v>0</v>
      </c>
      <c r="O3796" s="22">
        <f ca="1">VLOOKUP(CONCATENATE($F3796," ",$G3796),AllocFactorMatrix,(O$4+1),FALSE)*$E3798</f>
        <v>0</v>
      </c>
      <c r="P3796" s="22">
        <f ca="1">VLOOKUP(CONCATENATE($F3796," ",$G3796),AllocFactorMatrix,(P$4+1),FALSE)*$E3798</f>
        <v>0</v>
      </c>
      <c r="Q3796" s="22">
        <f ca="1">VLOOKUP(CONCATENATE($F3796," ",$G3796),AllocFactorMatrix,(Q$4+1),FALSE)*$E3798</f>
        <v>0</v>
      </c>
      <c r="R3796" s="22">
        <f t="shared" ca="1" si="1856"/>
        <v>0</v>
      </c>
      <c r="S3796" s="22">
        <f ca="1">VLOOKUP(CONCATENATE($F3796," ",$G3796),AllocFactorMatrix,(S$4+1),FALSE)*$E3798</f>
        <v>0</v>
      </c>
      <c r="T3796" s="22">
        <f ca="1">VLOOKUP(CONCATENATE($F3796," ",$G3796),AllocFactorMatrix,(T$4+1),FALSE)*$E3798</f>
        <v>0</v>
      </c>
      <c r="U3796" s="22">
        <f ca="1">VLOOKUP(CONCATENATE($F3796," ",$G3796),AllocFactorMatrix,(U$4+1),FALSE)*$E3798</f>
        <v>0</v>
      </c>
      <c r="V3796" s="22">
        <f ca="1">VLOOKUP(CONCATENATE($F3796," ",$G3796),AllocFactorMatrix,(V$4+1),FALSE)*$E3798</f>
        <v>0</v>
      </c>
      <c r="W3796" s="22">
        <f t="shared" ca="1" si="1857"/>
        <v>0</v>
      </c>
      <c r="X3796" s="22">
        <f ca="1">VLOOKUP(CONCATENATE($F3796," ",$G3796),AllocFactorMatrix,(X$4+1),FALSE)*$E3798</f>
        <v>0</v>
      </c>
      <c r="Y3796" s="22">
        <f ca="1">VLOOKUP(CONCATENATE($F3796," ",$G3796),AllocFactorMatrix,(Y$4+1),FALSE)*$E3798</f>
        <v>0</v>
      </c>
      <c r="Z3796" s="22">
        <f t="shared" ca="1" si="1855"/>
        <v>0</v>
      </c>
      <c r="AA3796" s="22">
        <f ca="1">VLOOKUP(CONCATENATE($F3796," ",$G3796),AllocFactorMatrix,(AA$4+1),FALSE)*$E3798</f>
        <v>0</v>
      </c>
      <c r="AB3796" s="22">
        <f ca="1">VLOOKUP(CONCATENATE($F3796," ",$G3796),AllocFactorMatrix,(AB$4+1),FALSE)*$E3798</f>
        <v>0</v>
      </c>
      <c r="AC3796" s="22">
        <f ca="1">VLOOKUP(CONCATENATE($F3796," ",$G3796),AllocFactorMatrix,(AC$4+1),FALSE)*$E3798</f>
        <v>0</v>
      </c>
    </row>
    <row r="3797" spans="4:29" hidden="1" outlineLevel="1">
      <c r="E3797" s="42">
        <v>0</v>
      </c>
      <c r="F3797" s="42" t="str">
        <f>F3798</f>
        <v>LABOR_M</v>
      </c>
      <c r="G3797" s="17" t="str">
        <f>$G$14</f>
        <v>CUSTOMER</v>
      </c>
      <c r="H3797" s="21">
        <f t="shared" ca="1" si="1839"/>
        <v>0</v>
      </c>
      <c r="I3797" s="22">
        <f ca="1">VLOOKUP(CONCATENATE($F3797," ",$G3797),AllocFactorMatrix,(I$4+1),FALSE)*$E3798</f>
        <v>0</v>
      </c>
      <c r="J3797" s="22">
        <f ca="1">VLOOKUP(CONCATENATE($F3797," ",$G3797),AllocFactorMatrix,(J$4+1),FALSE)*$E3798</f>
        <v>0</v>
      </c>
      <c r="K3797" s="22">
        <f ca="1">VLOOKUP(CONCATENATE($F3797," ",$G3797),AllocFactorMatrix,(K$4+1),FALSE)*$E3798</f>
        <v>0</v>
      </c>
      <c r="L3797" s="22">
        <f ca="1">VLOOKUP(CONCATENATE($F3797," ",$G3797),AllocFactorMatrix,(L$4+1),FALSE)*$E3798</f>
        <v>0</v>
      </c>
      <c r="M3797" s="22">
        <f t="shared" ca="1" si="1854"/>
        <v>0</v>
      </c>
      <c r="N3797" s="22">
        <f ca="1">VLOOKUP(CONCATENATE($F3797," ",$G3797),AllocFactorMatrix,(N$4+1),FALSE)*$E3798</f>
        <v>0</v>
      </c>
      <c r="O3797" s="22">
        <f ca="1">VLOOKUP(CONCATENATE($F3797," ",$G3797),AllocFactorMatrix,(O$4+1),FALSE)*$E3798</f>
        <v>0</v>
      </c>
      <c r="P3797" s="22">
        <f ca="1">VLOOKUP(CONCATENATE($F3797," ",$G3797),AllocFactorMatrix,(P$4+1),FALSE)*$E3798</f>
        <v>0</v>
      </c>
      <c r="Q3797" s="22">
        <f ca="1">VLOOKUP(CONCATENATE($F3797," ",$G3797),AllocFactorMatrix,(Q$4+1),FALSE)*$E3798</f>
        <v>0</v>
      </c>
      <c r="R3797" s="22">
        <f t="shared" ca="1" si="1856"/>
        <v>0</v>
      </c>
      <c r="S3797" s="22">
        <f ca="1">VLOOKUP(CONCATENATE($F3797," ",$G3797),AllocFactorMatrix,(S$4+1),FALSE)*$E3798</f>
        <v>0</v>
      </c>
      <c r="T3797" s="22">
        <f ca="1">VLOOKUP(CONCATENATE($F3797," ",$G3797),AllocFactorMatrix,(T$4+1),FALSE)*$E3798</f>
        <v>0</v>
      </c>
      <c r="U3797" s="22">
        <f ca="1">VLOOKUP(CONCATENATE($F3797," ",$G3797),AllocFactorMatrix,(U$4+1),FALSE)*$E3798</f>
        <v>0</v>
      </c>
      <c r="V3797" s="22">
        <f ca="1">VLOOKUP(CONCATENATE($F3797," ",$G3797),AllocFactorMatrix,(V$4+1),FALSE)*$E3798</f>
        <v>0</v>
      </c>
      <c r="W3797" s="22">
        <f t="shared" ca="1" si="1857"/>
        <v>0</v>
      </c>
      <c r="X3797" s="22">
        <f ca="1">VLOOKUP(CONCATENATE($F3797," ",$G3797),AllocFactorMatrix,(X$4+1),FALSE)*$E3798</f>
        <v>0</v>
      </c>
      <c r="Y3797" s="22">
        <f ca="1">VLOOKUP(CONCATENATE($F3797," ",$G3797),AllocFactorMatrix,(Y$4+1),FALSE)*$E3798</f>
        <v>0</v>
      </c>
      <c r="Z3797" s="22">
        <f t="shared" ca="1" si="1855"/>
        <v>0</v>
      </c>
      <c r="AA3797" s="22">
        <f ca="1">VLOOKUP(CONCATENATE($F3797," ",$G3797),AllocFactorMatrix,(AA$4+1),FALSE)*$E3798</f>
        <v>0</v>
      </c>
      <c r="AB3797" s="22">
        <f ca="1">VLOOKUP(CONCATENATE($F3797," ",$G3797),AllocFactorMatrix,(AB$4+1),FALSE)*$E3798</f>
        <v>0</v>
      </c>
      <c r="AC3797" s="22">
        <f ca="1">VLOOKUP(CONCATENATE($F3797," ",$G3797),AllocFactorMatrix,(AC$4+1),FALSE)*$E3798</f>
        <v>0</v>
      </c>
    </row>
    <row r="3798" spans="4:29" collapsed="1">
      <c r="D3798" s="17" t="s">
        <v>340</v>
      </c>
      <c r="E3798" s="42">
        <v>0</v>
      </c>
      <c r="F3798" s="42" t="s">
        <v>69</v>
      </c>
      <c r="G3798" s="17" t="str">
        <f>$G$15</f>
        <v>TOTAL</v>
      </c>
      <c r="H3798" s="21">
        <f t="shared" ca="1" si="1839"/>
        <v>0</v>
      </c>
      <c r="I3798" s="22">
        <f ca="1">VLOOKUP(CONCATENATE($F3798," ",$G3798),AllocFactorMatrix,(I$4+1),FALSE)*$E3798</f>
        <v>0</v>
      </c>
      <c r="J3798" s="22">
        <f ca="1">VLOOKUP(CONCATENATE($F3798," ",$G3798),AllocFactorMatrix,(J$4+1),FALSE)*$E3798</f>
        <v>0</v>
      </c>
      <c r="K3798" s="22">
        <f ca="1">VLOOKUP(CONCATENATE($F3798," ",$G3798),AllocFactorMatrix,(K$4+1),FALSE)*$E3798</f>
        <v>0</v>
      </c>
      <c r="L3798" s="22">
        <f ca="1">VLOOKUP(CONCATENATE($F3798," ",$G3798),AllocFactorMatrix,(L$4+1),FALSE)*$E3798</f>
        <v>0</v>
      </c>
      <c r="M3798" s="22">
        <f t="shared" ca="1" si="1854"/>
        <v>0</v>
      </c>
      <c r="N3798" s="22">
        <f ca="1">VLOOKUP(CONCATENATE($F3798," ",$G3798),AllocFactorMatrix,(N$4+1),FALSE)*$E3798</f>
        <v>0</v>
      </c>
      <c r="O3798" s="22">
        <f ca="1">VLOOKUP(CONCATENATE($F3798," ",$G3798),AllocFactorMatrix,(O$4+1),FALSE)*$E3798</f>
        <v>0</v>
      </c>
      <c r="P3798" s="22">
        <f ca="1">VLOOKUP(CONCATENATE($F3798," ",$G3798),AllocFactorMatrix,(P$4+1),FALSE)*$E3798</f>
        <v>0</v>
      </c>
      <c r="Q3798" s="22">
        <f ca="1">VLOOKUP(CONCATENATE($F3798," ",$G3798),AllocFactorMatrix,(Q$4+1),FALSE)*$E3798</f>
        <v>0</v>
      </c>
      <c r="R3798" s="22">
        <f t="shared" ca="1" si="1856"/>
        <v>0</v>
      </c>
      <c r="S3798" s="22">
        <f ca="1">VLOOKUP(CONCATENATE($F3798," ",$G3798),AllocFactorMatrix,(S$4+1),FALSE)*$E3798</f>
        <v>0</v>
      </c>
      <c r="T3798" s="22">
        <f ca="1">VLOOKUP(CONCATENATE($F3798," ",$G3798),AllocFactorMatrix,(T$4+1),FALSE)*$E3798</f>
        <v>0</v>
      </c>
      <c r="U3798" s="22">
        <f ca="1">VLOOKUP(CONCATENATE($F3798," ",$G3798),AllocFactorMatrix,(U$4+1),FALSE)*$E3798</f>
        <v>0</v>
      </c>
      <c r="V3798" s="22">
        <f ca="1">VLOOKUP(CONCATENATE($F3798," ",$G3798),AllocFactorMatrix,(V$4+1),FALSE)*$E3798</f>
        <v>0</v>
      </c>
      <c r="W3798" s="22">
        <f t="shared" ca="1" si="1857"/>
        <v>0</v>
      </c>
      <c r="X3798" s="22">
        <f ca="1">VLOOKUP(CONCATENATE($F3798," ",$G3798),AllocFactorMatrix,(X$4+1),FALSE)*$E3798</f>
        <v>0</v>
      </c>
      <c r="Y3798" s="22">
        <f ca="1">VLOOKUP(CONCATENATE($F3798," ",$G3798),AllocFactorMatrix,(Y$4+1),FALSE)*$E3798</f>
        <v>0</v>
      </c>
      <c r="Z3798" s="22">
        <f t="shared" ca="1" si="1855"/>
        <v>0</v>
      </c>
      <c r="AA3798" s="22">
        <f ca="1">VLOOKUP(CONCATENATE($F3798," ",$G3798),AllocFactorMatrix,(AA$4+1),FALSE)*$E3798</f>
        <v>0</v>
      </c>
      <c r="AB3798" s="22">
        <f ca="1">VLOOKUP(CONCATENATE($F3798," ",$G3798),AllocFactorMatrix,(AB$4+1),FALSE)*$E3798</f>
        <v>0</v>
      </c>
      <c r="AC3798" s="22">
        <f ca="1">VLOOKUP(CONCATENATE($F3798," ",$G3798),AllocFactorMatrix,(AC$4+1),FALSE)*$E3798</f>
        <v>0</v>
      </c>
    </row>
    <row r="3799" spans="4:29" hidden="1" outlineLevel="1">
      <c r="E3799" s="42">
        <v>0</v>
      </c>
      <c r="F3799" s="42" t="str">
        <f>F3806</f>
        <v>TRANS_TOTAL</v>
      </c>
      <c r="G3799" s="17" t="str">
        <f>$G$8</f>
        <v>PRODUCTION</v>
      </c>
      <c r="H3799" s="21">
        <f t="shared" si="1839"/>
        <v>0</v>
      </c>
      <c r="I3799" s="22">
        <f>VLOOKUP(CONCATENATE($F3799," ",$G3799),AllocFactorMatrix,(I$4+1),FALSE)*$E3806</f>
        <v>0</v>
      </c>
      <c r="J3799" s="22">
        <f>VLOOKUP(CONCATENATE($F3799," ",$G3799),AllocFactorMatrix,(J$4+1),FALSE)*$E3806</f>
        <v>0</v>
      </c>
      <c r="K3799" s="22">
        <f>VLOOKUP(CONCATENATE($F3799," ",$G3799),AllocFactorMatrix,(K$4+1),FALSE)*$E3806</f>
        <v>0</v>
      </c>
      <c r="L3799" s="22">
        <f>VLOOKUP(CONCATENATE($F3799," ",$G3799),AllocFactorMatrix,(L$4+1),FALSE)*$E3806</f>
        <v>0</v>
      </c>
      <c r="M3799" s="22">
        <f t="shared" ref="M3799:M3806" si="1858">SUBTOTAL(9,J3799:L3799)</f>
        <v>0</v>
      </c>
      <c r="N3799" s="22">
        <f>VLOOKUP(CONCATENATE($F3799," ",$G3799),AllocFactorMatrix,(N$4+1),FALSE)*$E3806</f>
        <v>0</v>
      </c>
      <c r="O3799" s="22">
        <f>VLOOKUP(CONCATENATE($F3799," ",$G3799),AllocFactorMatrix,(O$4+1),FALSE)*$E3806</f>
        <v>0</v>
      </c>
      <c r="P3799" s="22">
        <f>VLOOKUP(CONCATENATE($F3799," ",$G3799),AllocFactorMatrix,(P$4+1),FALSE)*$E3806</f>
        <v>0</v>
      </c>
      <c r="Q3799" s="22">
        <f>VLOOKUP(CONCATENATE($F3799," ",$G3799),AllocFactorMatrix,(Q$4+1),FALSE)*$E3806</f>
        <v>0</v>
      </c>
      <c r="R3799" s="22">
        <f>SUBTOTAL(9,N3799:Q3799)</f>
        <v>0</v>
      </c>
      <c r="S3799" s="22">
        <f>VLOOKUP(CONCATENATE($F3799," ",$G3799),AllocFactorMatrix,(S$4+1),FALSE)*$E3806</f>
        <v>0</v>
      </c>
      <c r="T3799" s="22">
        <f>VLOOKUP(CONCATENATE($F3799," ",$G3799),AllocFactorMatrix,(T$4+1),FALSE)*$E3806</f>
        <v>0</v>
      </c>
      <c r="U3799" s="22">
        <f>VLOOKUP(CONCATENATE($F3799," ",$G3799),AllocFactorMatrix,(U$4+1),FALSE)*$E3806</f>
        <v>0</v>
      </c>
      <c r="V3799" s="22">
        <f>VLOOKUP(CONCATENATE($F3799," ",$G3799),AllocFactorMatrix,(V$4+1),FALSE)*$E3806</f>
        <v>0</v>
      </c>
      <c r="W3799" s="22">
        <f>SUBTOTAL(9,S3799:V3799)</f>
        <v>0</v>
      </c>
      <c r="X3799" s="22">
        <f>VLOOKUP(CONCATENATE($F3799," ",$G3799),AllocFactorMatrix,(X$4+1),FALSE)*$E3806</f>
        <v>0</v>
      </c>
      <c r="Y3799" s="22">
        <f>VLOOKUP(CONCATENATE($F3799," ",$G3799),AllocFactorMatrix,(Y$4+1),FALSE)*$E3806</f>
        <v>0</v>
      </c>
      <c r="Z3799" s="22">
        <f t="shared" ref="Z3799:Z3806" si="1859">SUBTOTAL(9,X3799:Y3799)</f>
        <v>0</v>
      </c>
      <c r="AA3799" s="22">
        <f>VLOOKUP(CONCATENATE($F3799," ",$G3799),AllocFactorMatrix,(AA$4+1),FALSE)*$E3806</f>
        <v>0</v>
      </c>
      <c r="AB3799" s="22">
        <f>VLOOKUP(CONCATENATE($F3799," ",$G3799),AllocFactorMatrix,(AB$4+1),FALSE)*$E3806</f>
        <v>0</v>
      </c>
      <c r="AC3799" s="22">
        <f>VLOOKUP(CONCATENATE($F3799," ",$G3799),AllocFactorMatrix,(AC$4+1),FALSE)*$E3806</f>
        <v>0</v>
      </c>
    </row>
    <row r="3800" spans="4:29" hidden="1" outlineLevel="1">
      <c r="E3800" s="42">
        <v>0</v>
      </c>
      <c r="F3800" s="42" t="str">
        <f>F3806</f>
        <v>TRANS_TOTAL</v>
      </c>
      <c r="G3800" s="17" t="str">
        <f>$G$9</f>
        <v>BULKTRAN</v>
      </c>
      <c r="H3800" s="21">
        <f t="shared" si="1839"/>
        <v>0</v>
      </c>
      <c r="I3800" s="22">
        <f>VLOOKUP(CONCATENATE($F3800," ",$G3800),AllocFactorMatrix,(I$4+1),FALSE)*$E3806</f>
        <v>0</v>
      </c>
      <c r="J3800" s="22">
        <f>VLOOKUP(CONCATENATE($F3800," ",$G3800),AllocFactorMatrix,(J$4+1),FALSE)*$E3806</f>
        <v>0</v>
      </c>
      <c r="K3800" s="22">
        <f>VLOOKUP(CONCATENATE($F3800," ",$G3800),AllocFactorMatrix,(K$4+1),FALSE)*$E3806</f>
        <v>0</v>
      </c>
      <c r="L3800" s="22">
        <f>VLOOKUP(CONCATENATE($F3800," ",$G3800),AllocFactorMatrix,(L$4+1),FALSE)*$E3806</f>
        <v>0</v>
      </c>
      <c r="M3800" s="22">
        <f t="shared" si="1858"/>
        <v>0</v>
      </c>
      <c r="N3800" s="22">
        <f>VLOOKUP(CONCATENATE($F3800," ",$G3800),AllocFactorMatrix,(N$4+1),FALSE)*$E3806</f>
        <v>0</v>
      </c>
      <c r="O3800" s="22">
        <f>VLOOKUP(CONCATENATE($F3800," ",$G3800),AllocFactorMatrix,(O$4+1),FALSE)*$E3806</f>
        <v>0</v>
      </c>
      <c r="P3800" s="22">
        <f>VLOOKUP(CONCATENATE($F3800," ",$G3800),AllocFactorMatrix,(P$4+1),FALSE)*$E3806</f>
        <v>0</v>
      </c>
      <c r="Q3800" s="22">
        <f>VLOOKUP(CONCATENATE($F3800," ",$G3800),AllocFactorMatrix,(Q$4+1),FALSE)*$E3806</f>
        <v>0</v>
      </c>
      <c r="R3800" s="22">
        <f t="shared" ref="R3800:R3806" si="1860">SUBTOTAL(9,N3800:Q3800)</f>
        <v>0</v>
      </c>
      <c r="S3800" s="22">
        <f>VLOOKUP(CONCATENATE($F3800," ",$G3800),AllocFactorMatrix,(S$4+1),FALSE)*$E3806</f>
        <v>0</v>
      </c>
      <c r="T3800" s="22">
        <f>VLOOKUP(CONCATENATE($F3800," ",$G3800),AllocFactorMatrix,(T$4+1),FALSE)*$E3806</f>
        <v>0</v>
      </c>
      <c r="U3800" s="22">
        <f>VLOOKUP(CONCATENATE($F3800," ",$G3800),AllocFactorMatrix,(U$4+1),FALSE)*$E3806</f>
        <v>0</v>
      </c>
      <c r="V3800" s="22">
        <f>VLOOKUP(CONCATENATE($F3800," ",$G3800),AllocFactorMatrix,(V$4+1),FALSE)*$E3806</f>
        <v>0</v>
      </c>
      <c r="W3800" s="22">
        <f t="shared" ref="W3800:W3806" si="1861">SUBTOTAL(9,S3800:V3800)</f>
        <v>0</v>
      </c>
      <c r="X3800" s="22">
        <f>VLOOKUP(CONCATENATE($F3800," ",$G3800),AllocFactorMatrix,(X$4+1),FALSE)*$E3806</f>
        <v>0</v>
      </c>
      <c r="Y3800" s="22">
        <f>VLOOKUP(CONCATENATE($F3800," ",$G3800),AllocFactorMatrix,(Y$4+1),FALSE)*$E3806</f>
        <v>0</v>
      </c>
      <c r="Z3800" s="22">
        <f t="shared" si="1859"/>
        <v>0</v>
      </c>
      <c r="AA3800" s="22">
        <f>VLOOKUP(CONCATENATE($F3800," ",$G3800),AllocFactorMatrix,(AA$4+1),FALSE)*$E3806</f>
        <v>0</v>
      </c>
      <c r="AB3800" s="22">
        <f>VLOOKUP(CONCATENATE($F3800," ",$G3800),AllocFactorMatrix,(AB$4+1),FALSE)*$E3806</f>
        <v>0</v>
      </c>
      <c r="AC3800" s="22">
        <f>VLOOKUP(CONCATENATE($F3800," ",$G3800),AllocFactorMatrix,(AC$4+1),FALSE)*$E3806</f>
        <v>0</v>
      </c>
    </row>
    <row r="3801" spans="4:29" hidden="1" outlineLevel="1">
      <c r="E3801" s="42">
        <v>0</v>
      </c>
      <c r="F3801" s="42" t="str">
        <f>F3806</f>
        <v>TRANS_TOTAL</v>
      </c>
      <c r="G3801" s="17" t="str">
        <f>$G$10</f>
        <v>SUBTRAN</v>
      </c>
      <c r="H3801" s="21">
        <f t="shared" si="1839"/>
        <v>0</v>
      </c>
      <c r="I3801" s="22">
        <f>VLOOKUP(CONCATENATE($F3801," ",$G3801),AllocFactorMatrix,(I$4+1),FALSE)*$E3806</f>
        <v>0</v>
      </c>
      <c r="J3801" s="22">
        <f>VLOOKUP(CONCATENATE($F3801," ",$G3801),AllocFactorMatrix,(J$4+1),FALSE)*$E3806</f>
        <v>0</v>
      </c>
      <c r="K3801" s="22">
        <f>VLOOKUP(CONCATENATE($F3801," ",$G3801),AllocFactorMatrix,(K$4+1),FALSE)*$E3806</f>
        <v>0</v>
      </c>
      <c r="L3801" s="22">
        <f>VLOOKUP(CONCATENATE($F3801," ",$G3801),AllocFactorMatrix,(L$4+1),FALSE)*$E3806</f>
        <v>0</v>
      </c>
      <c r="M3801" s="22">
        <f t="shared" si="1858"/>
        <v>0</v>
      </c>
      <c r="N3801" s="22">
        <f>VLOOKUP(CONCATENATE($F3801," ",$G3801),AllocFactorMatrix,(N$4+1),FALSE)*$E3806</f>
        <v>0</v>
      </c>
      <c r="O3801" s="22">
        <f>VLOOKUP(CONCATENATE($F3801," ",$G3801),AllocFactorMatrix,(O$4+1),FALSE)*$E3806</f>
        <v>0</v>
      </c>
      <c r="P3801" s="22">
        <f>VLOOKUP(CONCATENATE($F3801," ",$G3801),AllocFactorMatrix,(P$4+1),FALSE)*$E3806</f>
        <v>0</v>
      </c>
      <c r="Q3801" s="22">
        <f>VLOOKUP(CONCATENATE($F3801," ",$G3801),AllocFactorMatrix,(Q$4+1),FALSE)*$E3806</f>
        <v>0</v>
      </c>
      <c r="R3801" s="22">
        <f t="shared" si="1860"/>
        <v>0</v>
      </c>
      <c r="S3801" s="22">
        <f>VLOOKUP(CONCATENATE($F3801," ",$G3801),AllocFactorMatrix,(S$4+1),FALSE)*$E3806</f>
        <v>0</v>
      </c>
      <c r="T3801" s="22">
        <f>VLOOKUP(CONCATENATE($F3801," ",$G3801),AllocFactorMatrix,(T$4+1),FALSE)*$E3806</f>
        <v>0</v>
      </c>
      <c r="U3801" s="22">
        <f>VLOOKUP(CONCATENATE($F3801," ",$G3801),AllocFactorMatrix,(U$4+1),FALSE)*$E3806</f>
        <v>0</v>
      </c>
      <c r="V3801" s="22">
        <f>VLOOKUP(CONCATENATE($F3801," ",$G3801),AllocFactorMatrix,(V$4+1),FALSE)*$E3806</f>
        <v>0</v>
      </c>
      <c r="W3801" s="22">
        <f t="shared" si="1861"/>
        <v>0</v>
      </c>
      <c r="X3801" s="22">
        <f>VLOOKUP(CONCATENATE($F3801," ",$G3801),AllocFactorMatrix,(X$4+1),FALSE)*$E3806</f>
        <v>0</v>
      </c>
      <c r="Y3801" s="22">
        <f>VLOOKUP(CONCATENATE($F3801," ",$G3801),AllocFactorMatrix,(Y$4+1),FALSE)*$E3806</f>
        <v>0</v>
      </c>
      <c r="Z3801" s="22">
        <f t="shared" si="1859"/>
        <v>0</v>
      </c>
      <c r="AA3801" s="22">
        <f>VLOOKUP(CONCATENATE($F3801," ",$G3801),AllocFactorMatrix,(AA$4+1),FALSE)*$E3806</f>
        <v>0</v>
      </c>
      <c r="AB3801" s="22">
        <f>VLOOKUP(CONCATENATE($F3801," ",$G3801),AllocFactorMatrix,(AB$4+1),FALSE)*$E3806</f>
        <v>0</v>
      </c>
      <c r="AC3801" s="22">
        <f>VLOOKUP(CONCATENATE($F3801," ",$G3801),AllocFactorMatrix,(AC$4+1),FALSE)*$E3806</f>
        <v>0</v>
      </c>
    </row>
    <row r="3802" spans="4:29" hidden="1" outlineLevel="1">
      <c r="E3802" s="42">
        <v>0</v>
      </c>
      <c r="F3802" s="42" t="str">
        <f>F3806</f>
        <v>TRANS_TOTAL</v>
      </c>
      <c r="G3802" s="17" t="str">
        <f>$G$11</f>
        <v>DISTPRI</v>
      </c>
      <c r="H3802" s="21">
        <f t="shared" si="1839"/>
        <v>0</v>
      </c>
      <c r="I3802" s="22">
        <f>VLOOKUP(CONCATENATE($F3802," ",$G3802),AllocFactorMatrix,(I$4+1),FALSE)*$E3806</f>
        <v>0</v>
      </c>
      <c r="J3802" s="22">
        <f>VLOOKUP(CONCATENATE($F3802," ",$G3802),AllocFactorMatrix,(J$4+1),FALSE)*$E3806</f>
        <v>0</v>
      </c>
      <c r="K3802" s="22">
        <f>VLOOKUP(CONCATENATE($F3802," ",$G3802),AllocFactorMatrix,(K$4+1),FALSE)*$E3806</f>
        <v>0</v>
      </c>
      <c r="L3802" s="22">
        <f>VLOOKUP(CONCATENATE($F3802," ",$G3802),AllocFactorMatrix,(L$4+1),FALSE)*$E3806</f>
        <v>0</v>
      </c>
      <c r="M3802" s="22">
        <f t="shared" si="1858"/>
        <v>0</v>
      </c>
      <c r="N3802" s="22">
        <f>VLOOKUP(CONCATENATE($F3802," ",$G3802),AllocFactorMatrix,(N$4+1),FALSE)*$E3806</f>
        <v>0</v>
      </c>
      <c r="O3802" s="22">
        <f>VLOOKUP(CONCATENATE($F3802," ",$G3802),AllocFactorMatrix,(O$4+1),FALSE)*$E3806</f>
        <v>0</v>
      </c>
      <c r="P3802" s="22">
        <f>VLOOKUP(CONCATENATE($F3802," ",$G3802),AllocFactorMatrix,(P$4+1),FALSE)*$E3806</f>
        <v>0</v>
      </c>
      <c r="Q3802" s="22">
        <f>VLOOKUP(CONCATENATE($F3802," ",$G3802),AllocFactorMatrix,(Q$4+1),FALSE)*$E3806</f>
        <v>0</v>
      </c>
      <c r="R3802" s="22">
        <f t="shared" si="1860"/>
        <v>0</v>
      </c>
      <c r="S3802" s="22">
        <f>VLOOKUP(CONCATENATE($F3802," ",$G3802),AllocFactorMatrix,(S$4+1),FALSE)*$E3806</f>
        <v>0</v>
      </c>
      <c r="T3802" s="22">
        <f>VLOOKUP(CONCATENATE($F3802," ",$G3802),AllocFactorMatrix,(T$4+1),FALSE)*$E3806</f>
        <v>0</v>
      </c>
      <c r="U3802" s="22">
        <f>VLOOKUP(CONCATENATE($F3802," ",$G3802),AllocFactorMatrix,(U$4+1),FALSE)*$E3806</f>
        <v>0</v>
      </c>
      <c r="V3802" s="22">
        <f>VLOOKUP(CONCATENATE($F3802," ",$G3802),AllocFactorMatrix,(V$4+1),FALSE)*$E3806</f>
        <v>0</v>
      </c>
      <c r="W3802" s="22">
        <f t="shared" si="1861"/>
        <v>0</v>
      </c>
      <c r="X3802" s="22">
        <f>VLOOKUP(CONCATENATE($F3802," ",$G3802),AllocFactorMatrix,(X$4+1),FALSE)*$E3806</f>
        <v>0</v>
      </c>
      <c r="Y3802" s="22">
        <f>VLOOKUP(CONCATENATE($F3802," ",$G3802),AllocFactorMatrix,(Y$4+1),FALSE)*$E3806</f>
        <v>0</v>
      </c>
      <c r="Z3802" s="22">
        <f t="shared" si="1859"/>
        <v>0</v>
      </c>
      <c r="AA3802" s="22">
        <f>VLOOKUP(CONCATENATE($F3802," ",$G3802),AllocFactorMatrix,(AA$4+1),FALSE)*$E3806</f>
        <v>0</v>
      </c>
      <c r="AB3802" s="22">
        <f>VLOOKUP(CONCATENATE($F3802," ",$G3802),AllocFactorMatrix,(AB$4+1),FALSE)*$E3806</f>
        <v>0</v>
      </c>
      <c r="AC3802" s="22">
        <f>VLOOKUP(CONCATENATE($F3802," ",$G3802),AllocFactorMatrix,(AC$4+1),FALSE)*$E3806</f>
        <v>0</v>
      </c>
    </row>
    <row r="3803" spans="4:29" hidden="1" outlineLevel="1">
      <c r="E3803" s="42">
        <v>0</v>
      </c>
      <c r="F3803" s="42" t="str">
        <f>F3806</f>
        <v>TRANS_TOTAL</v>
      </c>
      <c r="G3803" s="17" t="str">
        <f>$G$12</f>
        <v>DISTSEC</v>
      </c>
      <c r="H3803" s="21">
        <f t="shared" si="1839"/>
        <v>0</v>
      </c>
      <c r="I3803" s="22">
        <f>VLOOKUP(CONCATENATE($F3803," ",$G3803),AllocFactorMatrix,(I$4+1),FALSE)*$E3806</f>
        <v>0</v>
      </c>
      <c r="J3803" s="22">
        <f>VLOOKUP(CONCATENATE($F3803," ",$G3803),AllocFactorMatrix,(J$4+1),FALSE)*$E3806</f>
        <v>0</v>
      </c>
      <c r="K3803" s="22">
        <f>VLOOKUP(CONCATENATE($F3803," ",$G3803),AllocFactorMatrix,(K$4+1),FALSE)*$E3806</f>
        <v>0</v>
      </c>
      <c r="L3803" s="22">
        <f>VLOOKUP(CONCATENATE($F3803," ",$G3803),AllocFactorMatrix,(L$4+1),FALSE)*$E3806</f>
        <v>0</v>
      </c>
      <c r="M3803" s="22">
        <f t="shared" si="1858"/>
        <v>0</v>
      </c>
      <c r="N3803" s="22">
        <f>VLOOKUP(CONCATENATE($F3803," ",$G3803),AllocFactorMatrix,(N$4+1),FALSE)*$E3806</f>
        <v>0</v>
      </c>
      <c r="O3803" s="22">
        <f>VLOOKUP(CONCATENATE($F3803," ",$G3803),AllocFactorMatrix,(O$4+1),FALSE)*$E3806</f>
        <v>0</v>
      </c>
      <c r="P3803" s="22">
        <f>VLOOKUP(CONCATENATE($F3803," ",$G3803),AllocFactorMatrix,(P$4+1),FALSE)*$E3806</f>
        <v>0</v>
      </c>
      <c r="Q3803" s="22">
        <f>VLOOKUP(CONCATENATE($F3803," ",$G3803),AllocFactorMatrix,(Q$4+1),FALSE)*$E3806</f>
        <v>0</v>
      </c>
      <c r="R3803" s="22">
        <f t="shared" si="1860"/>
        <v>0</v>
      </c>
      <c r="S3803" s="22">
        <f>VLOOKUP(CONCATENATE($F3803," ",$G3803),AllocFactorMatrix,(S$4+1),FALSE)*$E3806</f>
        <v>0</v>
      </c>
      <c r="T3803" s="22">
        <f>VLOOKUP(CONCATENATE($F3803," ",$G3803),AllocFactorMatrix,(T$4+1),FALSE)*$E3806</f>
        <v>0</v>
      </c>
      <c r="U3803" s="22">
        <f>VLOOKUP(CONCATENATE($F3803," ",$G3803),AllocFactorMatrix,(U$4+1),FALSE)*$E3806</f>
        <v>0</v>
      </c>
      <c r="V3803" s="22">
        <f>VLOOKUP(CONCATENATE($F3803," ",$G3803),AllocFactorMatrix,(V$4+1),FALSE)*$E3806</f>
        <v>0</v>
      </c>
      <c r="W3803" s="22">
        <f t="shared" si="1861"/>
        <v>0</v>
      </c>
      <c r="X3803" s="22">
        <f>VLOOKUP(CONCATENATE($F3803," ",$G3803),AllocFactorMatrix,(X$4+1),FALSE)*$E3806</f>
        <v>0</v>
      </c>
      <c r="Y3803" s="22">
        <f>VLOOKUP(CONCATENATE($F3803," ",$G3803),AllocFactorMatrix,(Y$4+1),FALSE)*$E3806</f>
        <v>0</v>
      </c>
      <c r="Z3803" s="22">
        <f t="shared" si="1859"/>
        <v>0</v>
      </c>
      <c r="AA3803" s="22">
        <f>VLOOKUP(CONCATENATE($F3803," ",$G3803),AllocFactorMatrix,(AA$4+1),FALSE)*$E3806</f>
        <v>0</v>
      </c>
      <c r="AB3803" s="22">
        <f>VLOOKUP(CONCATENATE($F3803," ",$G3803),AllocFactorMatrix,(AB$4+1),FALSE)*$E3806</f>
        <v>0</v>
      </c>
      <c r="AC3803" s="22">
        <f>VLOOKUP(CONCATENATE($F3803," ",$G3803),AllocFactorMatrix,(AC$4+1),FALSE)*$E3806</f>
        <v>0</v>
      </c>
    </row>
    <row r="3804" spans="4:29" hidden="1" outlineLevel="1">
      <c r="E3804" s="42">
        <v>0</v>
      </c>
      <c r="F3804" s="42" t="str">
        <f>F3806</f>
        <v>TRANS_TOTAL</v>
      </c>
      <c r="G3804" s="17" t="str">
        <f>$G$13</f>
        <v>ENERGY</v>
      </c>
      <c r="H3804" s="21">
        <f t="shared" si="1839"/>
        <v>0</v>
      </c>
      <c r="I3804" s="22">
        <f>VLOOKUP(CONCATENATE($F3804," ",$G3804),AllocFactorMatrix,(I$4+1),FALSE)*$E3806</f>
        <v>0</v>
      </c>
      <c r="J3804" s="22">
        <f>VLOOKUP(CONCATENATE($F3804," ",$G3804),AllocFactorMatrix,(J$4+1),FALSE)*$E3806</f>
        <v>0</v>
      </c>
      <c r="K3804" s="22">
        <f>VLOOKUP(CONCATENATE($F3804," ",$G3804),AllocFactorMatrix,(K$4+1),FALSE)*$E3806</f>
        <v>0</v>
      </c>
      <c r="L3804" s="22">
        <f>VLOOKUP(CONCATENATE($F3804," ",$G3804),AllocFactorMatrix,(L$4+1),FALSE)*$E3806</f>
        <v>0</v>
      </c>
      <c r="M3804" s="22">
        <f t="shared" si="1858"/>
        <v>0</v>
      </c>
      <c r="N3804" s="22">
        <f>VLOOKUP(CONCATENATE($F3804," ",$G3804),AllocFactorMatrix,(N$4+1),FALSE)*$E3806</f>
        <v>0</v>
      </c>
      <c r="O3804" s="22">
        <f>VLOOKUP(CONCATENATE($F3804," ",$G3804),AllocFactorMatrix,(O$4+1),FALSE)*$E3806</f>
        <v>0</v>
      </c>
      <c r="P3804" s="22">
        <f>VLOOKUP(CONCATENATE($F3804," ",$G3804),AllocFactorMatrix,(P$4+1),FALSE)*$E3806</f>
        <v>0</v>
      </c>
      <c r="Q3804" s="22">
        <f>VLOOKUP(CONCATENATE($F3804," ",$G3804),AllocFactorMatrix,(Q$4+1),FALSE)*$E3806</f>
        <v>0</v>
      </c>
      <c r="R3804" s="22">
        <f t="shared" si="1860"/>
        <v>0</v>
      </c>
      <c r="S3804" s="22">
        <f>VLOOKUP(CONCATENATE($F3804," ",$G3804),AllocFactorMatrix,(S$4+1),FALSE)*$E3806</f>
        <v>0</v>
      </c>
      <c r="T3804" s="22">
        <f>VLOOKUP(CONCATENATE($F3804," ",$G3804),AllocFactorMatrix,(T$4+1),FALSE)*$E3806</f>
        <v>0</v>
      </c>
      <c r="U3804" s="22">
        <f>VLOOKUP(CONCATENATE($F3804," ",$G3804),AllocFactorMatrix,(U$4+1),FALSE)*$E3806</f>
        <v>0</v>
      </c>
      <c r="V3804" s="22">
        <f>VLOOKUP(CONCATENATE($F3804," ",$G3804),AllocFactorMatrix,(V$4+1),FALSE)*$E3806</f>
        <v>0</v>
      </c>
      <c r="W3804" s="22">
        <f t="shared" si="1861"/>
        <v>0</v>
      </c>
      <c r="X3804" s="22">
        <f>VLOOKUP(CONCATENATE($F3804," ",$G3804),AllocFactorMatrix,(X$4+1),FALSE)*$E3806</f>
        <v>0</v>
      </c>
      <c r="Y3804" s="22">
        <f>VLOOKUP(CONCATENATE($F3804," ",$G3804),AllocFactorMatrix,(Y$4+1),FALSE)*$E3806</f>
        <v>0</v>
      </c>
      <c r="Z3804" s="22">
        <f t="shared" si="1859"/>
        <v>0</v>
      </c>
      <c r="AA3804" s="22">
        <f>VLOOKUP(CONCATENATE($F3804," ",$G3804),AllocFactorMatrix,(AA$4+1),FALSE)*$E3806</f>
        <v>0</v>
      </c>
      <c r="AB3804" s="22">
        <f>VLOOKUP(CONCATENATE($F3804," ",$G3804),AllocFactorMatrix,(AB$4+1),FALSE)*$E3806</f>
        <v>0</v>
      </c>
      <c r="AC3804" s="22">
        <f>VLOOKUP(CONCATENATE($F3804," ",$G3804),AllocFactorMatrix,(AC$4+1),FALSE)*$E3806</f>
        <v>0</v>
      </c>
    </row>
    <row r="3805" spans="4:29" hidden="1" outlineLevel="1">
      <c r="E3805" s="42">
        <v>0</v>
      </c>
      <c r="F3805" s="42" t="str">
        <f>F3806</f>
        <v>TRANS_TOTAL</v>
      </c>
      <c r="G3805" s="17" t="str">
        <f>$G$14</f>
        <v>CUSTOMER</v>
      </c>
      <c r="H3805" s="21">
        <f t="shared" si="1839"/>
        <v>0</v>
      </c>
      <c r="I3805" s="22">
        <f>VLOOKUP(CONCATENATE($F3805," ",$G3805),AllocFactorMatrix,(I$4+1),FALSE)*$E3806</f>
        <v>0</v>
      </c>
      <c r="J3805" s="22">
        <f>VLOOKUP(CONCATENATE($F3805," ",$G3805),AllocFactorMatrix,(J$4+1),FALSE)*$E3806</f>
        <v>0</v>
      </c>
      <c r="K3805" s="22">
        <f>VLOOKUP(CONCATENATE($F3805," ",$G3805),AllocFactorMatrix,(K$4+1),FALSE)*$E3806</f>
        <v>0</v>
      </c>
      <c r="L3805" s="22">
        <f>VLOOKUP(CONCATENATE($F3805," ",$G3805),AllocFactorMatrix,(L$4+1),FALSE)*$E3806</f>
        <v>0</v>
      </c>
      <c r="M3805" s="22">
        <f t="shared" si="1858"/>
        <v>0</v>
      </c>
      <c r="N3805" s="22">
        <f>VLOOKUP(CONCATENATE($F3805," ",$G3805),AllocFactorMatrix,(N$4+1),FALSE)*$E3806</f>
        <v>0</v>
      </c>
      <c r="O3805" s="22">
        <f>VLOOKUP(CONCATENATE($F3805," ",$G3805),AllocFactorMatrix,(O$4+1),FALSE)*$E3806</f>
        <v>0</v>
      </c>
      <c r="P3805" s="22">
        <f>VLOOKUP(CONCATENATE($F3805," ",$G3805),AllocFactorMatrix,(P$4+1),FALSE)*$E3806</f>
        <v>0</v>
      </c>
      <c r="Q3805" s="22">
        <f>VLOOKUP(CONCATENATE($F3805," ",$G3805),AllocFactorMatrix,(Q$4+1),FALSE)*$E3806</f>
        <v>0</v>
      </c>
      <c r="R3805" s="22">
        <f t="shared" si="1860"/>
        <v>0</v>
      </c>
      <c r="S3805" s="22">
        <f>VLOOKUP(CONCATENATE($F3805," ",$G3805),AllocFactorMatrix,(S$4+1),FALSE)*$E3806</f>
        <v>0</v>
      </c>
      <c r="T3805" s="22">
        <f>VLOOKUP(CONCATENATE($F3805," ",$G3805),AllocFactorMatrix,(T$4+1),FALSE)*$E3806</f>
        <v>0</v>
      </c>
      <c r="U3805" s="22">
        <f>VLOOKUP(CONCATENATE($F3805," ",$G3805),AllocFactorMatrix,(U$4+1),FALSE)*$E3806</f>
        <v>0</v>
      </c>
      <c r="V3805" s="22">
        <f>VLOOKUP(CONCATENATE($F3805," ",$G3805),AllocFactorMatrix,(V$4+1),FALSE)*$E3806</f>
        <v>0</v>
      </c>
      <c r="W3805" s="22">
        <f t="shared" si="1861"/>
        <v>0</v>
      </c>
      <c r="X3805" s="22">
        <f>VLOOKUP(CONCATENATE($F3805," ",$G3805),AllocFactorMatrix,(X$4+1),FALSE)*$E3806</f>
        <v>0</v>
      </c>
      <c r="Y3805" s="22">
        <f>VLOOKUP(CONCATENATE($F3805," ",$G3805),AllocFactorMatrix,(Y$4+1),FALSE)*$E3806</f>
        <v>0</v>
      </c>
      <c r="Z3805" s="22">
        <f t="shared" si="1859"/>
        <v>0</v>
      </c>
      <c r="AA3805" s="22">
        <f>VLOOKUP(CONCATENATE($F3805," ",$G3805),AllocFactorMatrix,(AA$4+1),FALSE)*$E3806</f>
        <v>0</v>
      </c>
      <c r="AB3805" s="22">
        <f>VLOOKUP(CONCATENATE($F3805," ",$G3805),AllocFactorMatrix,(AB$4+1),FALSE)*$E3806</f>
        <v>0</v>
      </c>
      <c r="AC3805" s="22">
        <f>VLOOKUP(CONCATENATE($F3805," ",$G3805),AllocFactorMatrix,(AC$4+1),FALSE)*$E3806</f>
        <v>0</v>
      </c>
    </row>
    <row r="3806" spans="4:29" collapsed="1">
      <c r="D3806" s="17" t="s">
        <v>267</v>
      </c>
      <c r="E3806" s="42">
        <v>0</v>
      </c>
      <c r="F3806" s="42" t="s">
        <v>191</v>
      </c>
      <c r="G3806" s="17" t="str">
        <f>$G$15</f>
        <v>TOTAL</v>
      </c>
      <c r="H3806" s="21">
        <f t="shared" si="1839"/>
        <v>0</v>
      </c>
      <c r="I3806" s="22">
        <f>VLOOKUP(CONCATENATE($F3806," ",$G3806),AllocFactorMatrix,(I$4+1),FALSE)*$E3806</f>
        <v>0</v>
      </c>
      <c r="J3806" s="22">
        <f>VLOOKUP(CONCATENATE($F3806," ",$G3806),AllocFactorMatrix,(J$4+1),FALSE)*$E3806</f>
        <v>0</v>
      </c>
      <c r="K3806" s="22">
        <f>VLOOKUP(CONCATENATE($F3806," ",$G3806),AllocFactorMatrix,(K$4+1),FALSE)*$E3806</f>
        <v>0</v>
      </c>
      <c r="L3806" s="22">
        <f>VLOOKUP(CONCATENATE($F3806," ",$G3806),AllocFactorMatrix,(L$4+1),FALSE)*$E3806</f>
        <v>0</v>
      </c>
      <c r="M3806" s="22">
        <f t="shared" si="1858"/>
        <v>0</v>
      </c>
      <c r="N3806" s="22">
        <f>VLOOKUP(CONCATENATE($F3806," ",$G3806),AllocFactorMatrix,(N$4+1),FALSE)*$E3806</f>
        <v>0</v>
      </c>
      <c r="O3806" s="22">
        <f>VLOOKUP(CONCATENATE($F3806," ",$G3806),AllocFactorMatrix,(O$4+1),FALSE)*$E3806</f>
        <v>0</v>
      </c>
      <c r="P3806" s="22">
        <f>VLOOKUP(CONCATENATE($F3806," ",$G3806),AllocFactorMatrix,(P$4+1),FALSE)*$E3806</f>
        <v>0</v>
      </c>
      <c r="Q3806" s="22">
        <f>VLOOKUP(CONCATENATE($F3806," ",$G3806),AllocFactorMatrix,(Q$4+1),FALSE)*$E3806</f>
        <v>0</v>
      </c>
      <c r="R3806" s="22">
        <f t="shared" si="1860"/>
        <v>0</v>
      </c>
      <c r="S3806" s="22">
        <f>VLOOKUP(CONCATENATE($F3806," ",$G3806),AllocFactorMatrix,(S$4+1),FALSE)*$E3806</f>
        <v>0</v>
      </c>
      <c r="T3806" s="22">
        <f>VLOOKUP(CONCATENATE($F3806," ",$G3806),AllocFactorMatrix,(T$4+1),FALSE)*$E3806</f>
        <v>0</v>
      </c>
      <c r="U3806" s="22">
        <f>VLOOKUP(CONCATENATE($F3806," ",$G3806),AllocFactorMatrix,(U$4+1),FALSE)*$E3806</f>
        <v>0</v>
      </c>
      <c r="V3806" s="22">
        <f>VLOOKUP(CONCATENATE($F3806," ",$G3806),AllocFactorMatrix,(V$4+1),FALSE)*$E3806</f>
        <v>0</v>
      </c>
      <c r="W3806" s="22">
        <f t="shared" si="1861"/>
        <v>0</v>
      </c>
      <c r="X3806" s="22">
        <f>VLOOKUP(CONCATENATE($F3806," ",$G3806),AllocFactorMatrix,(X$4+1),FALSE)*$E3806</f>
        <v>0</v>
      </c>
      <c r="Y3806" s="22">
        <f>VLOOKUP(CONCATENATE($F3806," ",$G3806),AllocFactorMatrix,(Y$4+1),FALSE)*$E3806</f>
        <v>0</v>
      </c>
      <c r="Z3806" s="22">
        <f t="shared" si="1859"/>
        <v>0</v>
      </c>
      <c r="AA3806" s="22">
        <f>VLOOKUP(CONCATENATE($F3806," ",$G3806),AllocFactorMatrix,(AA$4+1),FALSE)*$E3806</f>
        <v>0</v>
      </c>
      <c r="AB3806" s="22">
        <f>VLOOKUP(CONCATENATE($F3806," ",$G3806),AllocFactorMatrix,(AB$4+1),FALSE)*$E3806</f>
        <v>0</v>
      </c>
      <c r="AC3806" s="22">
        <f>VLOOKUP(CONCATENATE($F3806," ",$G3806),AllocFactorMatrix,(AC$4+1),FALSE)*$E3806</f>
        <v>0</v>
      </c>
    </row>
    <row r="3807" spans="4:29" hidden="1" outlineLevel="1">
      <c r="F3807" s="42" t="str">
        <f>F3814</f>
        <v>TDPLANT</v>
      </c>
      <c r="G3807" s="17" t="str">
        <f>$G$8</f>
        <v>PRODUCTION</v>
      </c>
      <c r="H3807" s="21">
        <f t="shared" si="1839"/>
        <v>88.705862048968527</v>
      </c>
      <c r="I3807" s="22">
        <f>VLOOKUP(CONCATENATE($F3807," ",$G3807),AllocFactorMatrix,(I$4+1),FALSE)*$E3814</f>
        <v>43.98112663828551</v>
      </c>
      <c r="J3807" s="22">
        <f>VLOOKUP(CONCATENATE($F3807," ",$G3807),AllocFactorMatrix,(J$4+1),FALSE)*$E3814</f>
        <v>10.998266717462204</v>
      </c>
      <c r="K3807" s="22">
        <f>VLOOKUP(CONCATENATE($F3807," ",$G3807),AllocFactorMatrix,(K$4+1),FALSE)*$E3814</f>
        <v>0.13939024837744629</v>
      </c>
      <c r="L3807" s="22">
        <f>VLOOKUP(CONCATENATE($F3807," ",$G3807),AllocFactorMatrix,(L$4+1),FALSE)*$E3814</f>
        <v>6.9763433760128644E-3</v>
      </c>
      <c r="M3807" s="22">
        <f t="shared" ref="M3807:M3814" si="1862">SUBTOTAL(9,J3807:L3807)</f>
        <v>11.144633309215664</v>
      </c>
      <c r="N3807" s="22">
        <f>VLOOKUP(CONCATENATE($F3807," ",$G3807),AllocFactorMatrix,(N$4+1),FALSE)*$E3814</f>
        <v>4.9343474187623126</v>
      </c>
      <c r="O3807" s="22">
        <f>VLOOKUP(CONCATENATE($F3807," ",$G3807),AllocFactorMatrix,(O$4+1),FALSE)*$E3814</f>
        <v>1.3523903534149238</v>
      </c>
      <c r="P3807" s="22">
        <f>VLOOKUP(CONCATENATE($F3807," ",$G3807),AllocFactorMatrix,(P$4+1),FALSE)*$E3814</f>
        <v>0.21520696874665976</v>
      </c>
      <c r="Q3807" s="22">
        <f>VLOOKUP(CONCATENATE($F3807," ",$G3807),AllocFactorMatrix,(Q$4+1),FALSE)*$E3814</f>
        <v>0</v>
      </c>
      <c r="R3807" s="22">
        <f>SUBTOTAL(9,N3807:Q3807)</f>
        <v>6.5019447409238964</v>
      </c>
      <c r="S3807" s="22">
        <f>VLOOKUP(CONCATENATE($F3807," ",$G3807),AllocFactorMatrix,(S$4+1),FALSE)*$E3814</f>
        <v>0.21329921606779279</v>
      </c>
      <c r="T3807" s="22">
        <f>VLOOKUP(CONCATENATE($F3807," ",$G3807),AllocFactorMatrix,(T$4+1),FALSE)*$E3814</f>
        <v>3.8816818853501318</v>
      </c>
      <c r="U3807" s="22">
        <f>VLOOKUP(CONCATENATE($F3807," ",$G3807),AllocFactorMatrix,(U$4+1),FALSE)*$E3814</f>
        <v>18.913657539253059</v>
      </c>
      <c r="V3807" s="22">
        <f>VLOOKUP(CONCATENATE($F3807," ",$G3807),AllocFactorMatrix,(V$4+1),FALSE)*$E3814</f>
        <v>2.4099866005568416</v>
      </c>
      <c r="W3807" s="22">
        <f>SUBTOTAL(9,S3807:V3807)</f>
        <v>25.418625241227826</v>
      </c>
      <c r="X3807" s="22">
        <f>VLOOKUP(CONCATENATE($F3807," ",$G3807),AllocFactorMatrix,(X$4+1),FALSE)*$E3814</f>
        <v>1.380031777703109</v>
      </c>
      <c r="Y3807" s="22">
        <f>VLOOKUP(CONCATENATE($F3807," ",$G3807),AllocFactorMatrix,(Y$4+1),FALSE)*$E3814</f>
        <v>2.5941272283458428E-2</v>
      </c>
      <c r="Z3807" s="22">
        <f t="shared" ref="Z3807:Z3814" si="1863">SUBTOTAL(9,X3807:Y3807)</f>
        <v>1.4059730499865675</v>
      </c>
      <c r="AA3807" s="22">
        <f>VLOOKUP(CONCATENATE($F3807," ",$G3807),AllocFactorMatrix,(AA$4+1),FALSE)*$E3814</f>
        <v>2.0069156816298075E-2</v>
      </c>
      <c r="AB3807" s="22">
        <f>VLOOKUP(CONCATENATE($F3807," ",$G3807),AllocFactorMatrix,(AB$4+1),FALSE)*$E3814</f>
        <v>0.18859597367956474</v>
      </c>
      <c r="AC3807" s="22">
        <f>VLOOKUP(CONCATENATE($F3807," ",$G3807),AllocFactorMatrix,(AC$4+1),FALSE)*$E3814</f>
        <v>4.4893938833187118E-2</v>
      </c>
    </row>
    <row r="3808" spans="4:29" hidden="1" outlineLevel="1">
      <c r="F3808" s="42" t="str">
        <f>F3814</f>
        <v>TDPLANT</v>
      </c>
      <c r="G3808" s="17" t="str">
        <f>$G$9</f>
        <v>BULKTRAN</v>
      </c>
      <c r="H3808" s="21">
        <f t="shared" si="1839"/>
        <v>4116.5163283305865</v>
      </c>
      <c r="I3808" s="22">
        <f>VLOOKUP(CONCATENATE($F3808," ",$G3808),AllocFactorMatrix,(I$4+1),FALSE)*$E3814</f>
        <v>2041.0040752992475</v>
      </c>
      <c r="J3808" s="22">
        <f>VLOOKUP(CONCATENATE($F3808," ",$G3808),AllocFactorMatrix,(J$4+1),FALSE)*$E3814</f>
        <v>510.38954450129779</v>
      </c>
      <c r="K3808" s="22">
        <f>VLOOKUP(CONCATENATE($F3808," ",$G3808),AllocFactorMatrix,(K$4+1),FALSE)*$E3814</f>
        <v>6.4685942980753186</v>
      </c>
      <c r="L3808" s="22">
        <f>VLOOKUP(CONCATENATE($F3808," ",$G3808),AllocFactorMatrix,(L$4+1),FALSE)*$E3814</f>
        <v>0.32374671477229416</v>
      </c>
      <c r="M3808" s="22">
        <f t="shared" si="1862"/>
        <v>517.18188551414539</v>
      </c>
      <c r="N3808" s="22">
        <f>VLOOKUP(CONCATENATE($F3808," ",$G3808),AllocFactorMatrix,(N$4+1),FALSE)*$E3814</f>
        <v>228.98511157896058</v>
      </c>
      <c r="O3808" s="22">
        <f>VLOOKUP(CONCATENATE($F3808," ",$G3808),AllocFactorMatrix,(O$4+1),FALSE)*$E3814</f>
        <v>62.759516040056816</v>
      </c>
      <c r="P3808" s="22">
        <f>VLOOKUP(CONCATENATE($F3808," ",$G3808),AllocFactorMatrix,(P$4+1),FALSE)*$E3814</f>
        <v>9.9869724542793783</v>
      </c>
      <c r="Q3808" s="22">
        <f>VLOOKUP(CONCATENATE($F3808," ",$G3808),AllocFactorMatrix,(Q$4+1),FALSE)*$E3814</f>
        <v>0</v>
      </c>
      <c r="R3808" s="22">
        <f t="shared" ref="R3808:R3814" si="1864">SUBTOTAL(9,N3808:Q3808)</f>
        <v>301.73160007329682</v>
      </c>
      <c r="S3808" s="22">
        <f>VLOOKUP(CONCATENATE($F3808," ",$G3808),AllocFactorMatrix,(S$4+1),FALSE)*$E3814</f>
        <v>9.8984405932323902</v>
      </c>
      <c r="T3808" s="22">
        <f>VLOOKUP(CONCATENATE($F3808," ",$G3808),AllocFactorMatrix,(T$4+1),FALSE)*$E3814</f>
        <v>180.1347339774224</v>
      </c>
      <c r="U3808" s="22">
        <f>VLOOKUP(CONCATENATE($F3808," ",$G3808),AllocFactorMatrix,(U$4+1),FALSE)*$E3814</f>
        <v>877.71403479296282</v>
      </c>
      <c r="V3808" s="22">
        <f>VLOOKUP(CONCATENATE($F3808," ",$G3808),AllocFactorMatrix,(V$4+1),FALSE)*$E3814</f>
        <v>111.83871012688638</v>
      </c>
      <c r="W3808" s="22">
        <f t="shared" ref="W3808:W3814" si="1865">SUBTOTAL(9,S3808:V3808)</f>
        <v>1179.585919490504</v>
      </c>
      <c r="X3808" s="22">
        <f>VLOOKUP(CONCATENATE($F3808," ",$G3808),AllocFactorMatrix,(X$4+1),FALSE)*$E3814</f>
        <v>64.042253976336767</v>
      </c>
      <c r="Y3808" s="22">
        <f>VLOOKUP(CONCATENATE($F3808," ",$G3808),AllocFactorMatrix,(Y$4+1),FALSE)*$E3814</f>
        <v>1.2038400672277556</v>
      </c>
      <c r="Z3808" s="22">
        <f t="shared" si="1863"/>
        <v>65.246094043564526</v>
      </c>
      <c r="AA3808" s="22">
        <f>VLOOKUP(CONCATENATE($F3808," ",$G3808),AllocFactorMatrix,(AA$4+1),FALSE)*$E3814</f>
        <v>0.93133655230712886</v>
      </c>
      <c r="AB3808" s="22">
        <f>VLOOKUP(CONCATENATE($F3808," ",$G3808),AllocFactorMatrix,(AB$4+1),FALSE)*$E3814</f>
        <v>8.7520529892461738</v>
      </c>
      <c r="AC3808" s="22">
        <f>VLOOKUP(CONCATENATE($F3808," ",$G3808),AllocFactorMatrix,(AC$4+1),FALSE)*$E3814</f>
        <v>2.0833643682744452</v>
      </c>
    </row>
    <row r="3809" spans="4:29" hidden="1" outlineLevel="1">
      <c r="F3809" s="42" t="str">
        <f>F3814</f>
        <v>TDPLANT</v>
      </c>
      <c r="G3809" s="17" t="str">
        <f>$G$10</f>
        <v>SUBTRAN</v>
      </c>
      <c r="H3809" s="21">
        <f t="shared" si="1839"/>
        <v>1304.1372415883718</v>
      </c>
      <c r="I3809" s="22">
        <f>VLOOKUP(CONCATENATE($F3809," ",$G3809),AllocFactorMatrix,(I$4+1),FALSE)*$E3814</f>
        <v>629.32737384120287</v>
      </c>
      <c r="J3809" s="22">
        <f>VLOOKUP(CONCATENATE($F3809," ",$G3809),AllocFactorMatrix,(J$4+1),FALSE)*$E3814</f>
        <v>157.0130421212298</v>
      </c>
      <c r="K3809" s="22">
        <f>VLOOKUP(CONCATENATE($F3809," ",$G3809),AllocFactorMatrix,(K$4+1),FALSE)*$E3814</f>
        <v>1.9941586139637772</v>
      </c>
      <c r="L3809" s="22">
        <f>VLOOKUP(CONCATENATE($F3809," ",$G3809),AllocFactorMatrix,(L$4+1),FALSE)*$E3814</f>
        <v>0.12856027201206688</v>
      </c>
      <c r="M3809" s="22">
        <f t="shared" si="1862"/>
        <v>159.13576100720564</v>
      </c>
      <c r="N3809" s="22">
        <f>VLOOKUP(CONCATENATE($F3809," ",$G3809),AllocFactorMatrix,(N$4+1),FALSE)*$E3814</f>
        <v>69.726710061962407</v>
      </c>
      <c r="O3809" s="22">
        <f>VLOOKUP(CONCATENATE($F3809," ",$G3809),AllocFactorMatrix,(O$4+1),FALSE)*$E3814</f>
        <v>19.141787028322938</v>
      </c>
      <c r="P3809" s="22">
        <f>VLOOKUP(CONCATENATE($F3809," ",$G3809),AllocFactorMatrix,(P$4+1),FALSE)*$E3814</f>
        <v>3.8476409329788086</v>
      </c>
      <c r="Q3809" s="22">
        <f>VLOOKUP(CONCATENATE($F3809," ",$G3809),AllocFactorMatrix,(Q$4+1),FALSE)*$E3814</f>
        <v>0</v>
      </c>
      <c r="R3809" s="22">
        <f t="shared" si="1864"/>
        <v>92.716138023264151</v>
      </c>
      <c r="S3809" s="22">
        <f>VLOOKUP(CONCATENATE($F3809," ",$G3809),AllocFactorMatrix,(S$4+1),FALSE)*$E3814</f>
        <v>2.9548054909688513</v>
      </c>
      <c r="T3809" s="22">
        <f>VLOOKUP(CONCATENATE($F3809," ",$G3809),AllocFactorMatrix,(T$4+1),FALSE)*$E3814</f>
        <v>55.358723983290929</v>
      </c>
      <c r="U3809" s="22">
        <f>VLOOKUP(CONCATENATE($F3809," ",$G3809),AllocFactorMatrix,(U$4+1),FALSE)*$E3814</f>
        <v>344.02255799320284</v>
      </c>
      <c r="V3809" s="22">
        <f>VLOOKUP(CONCATENATE($F3809," ",$G3809),AllocFactorMatrix,(V$4+1),FALSE)*$E3814</f>
        <v>0</v>
      </c>
      <c r="W3809" s="22">
        <f t="shared" si="1865"/>
        <v>402.33608746746262</v>
      </c>
      <c r="X3809" s="22">
        <f>VLOOKUP(CONCATENATE($F3809," ",$G3809),AllocFactorMatrix,(X$4+1),FALSE)*$E3814</f>
        <v>19.557409587903123</v>
      </c>
      <c r="Y3809" s="22">
        <f>VLOOKUP(CONCATENATE($F3809," ",$G3809),AllocFactorMatrix,(Y$4+1),FALSE)*$E3814</f>
        <v>0.37514681516041615</v>
      </c>
      <c r="Z3809" s="22">
        <f t="shared" si="1863"/>
        <v>19.93255640306354</v>
      </c>
      <c r="AA3809" s="22">
        <f>VLOOKUP(CONCATENATE($F3809," ",$G3809),AllocFactorMatrix,(AA$4+1),FALSE)*$E3814</f>
        <v>0.28533994209460062</v>
      </c>
      <c r="AB3809" s="22">
        <f>VLOOKUP(CONCATENATE($F3809," ",$G3809),AllocFactorMatrix,(AB$4+1),FALSE)*$E3814</f>
        <v>0.32647232685704963</v>
      </c>
      <c r="AC3809" s="22">
        <f>VLOOKUP(CONCATENATE($F3809," ",$G3809),AllocFactorMatrix,(AC$4+1),FALSE)*$E3814</f>
        <v>7.7512577221012249E-2</v>
      </c>
    </row>
    <row r="3810" spans="4:29" hidden="1" outlineLevel="1">
      <c r="F3810" s="42" t="str">
        <f>F3814</f>
        <v>TDPLANT</v>
      </c>
      <c r="G3810" s="17" t="str">
        <f>$G$11</f>
        <v>DISTPRI</v>
      </c>
      <c r="H3810" s="21">
        <f t="shared" si="1839"/>
        <v>1923.9711067459589</v>
      </c>
      <c r="I3810" s="22">
        <f>VLOOKUP(CONCATENATE($F3810," ",$G3810),AllocFactorMatrix,(I$4+1),FALSE)*$E3814</f>
        <v>1272.5527150354678</v>
      </c>
      <c r="J3810" s="22">
        <f>VLOOKUP(CONCATENATE($F3810," ",$G3810),AllocFactorMatrix,(J$4+1),FALSE)*$E3814</f>
        <v>315.79487401863599</v>
      </c>
      <c r="K3810" s="22">
        <f>VLOOKUP(CONCATENATE($F3810," ",$G3810),AllocFactorMatrix,(K$4+1),FALSE)*$E3814</f>
        <v>4.0093011039527209</v>
      </c>
      <c r="L3810" s="22">
        <f>VLOOKUP(CONCATENATE($F3810," ",$G3810),AllocFactorMatrix,(L$4+1),FALSE)*$E3814</f>
        <v>0</v>
      </c>
      <c r="M3810" s="22">
        <f t="shared" si="1862"/>
        <v>319.80417512258873</v>
      </c>
      <c r="N3810" s="22">
        <f>VLOOKUP(CONCATENATE($F3810," ",$G3810),AllocFactorMatrix,(N$4+1),FALSE)*$E3814</f>
        <v>137.84237163557762</v>
      </c>
      <c r="O3810" s="22">
        <f>VLOOKUP(CONCATENATE($F3810," ",$G3810),AllocFactorMatrix,(O$4+1),FALSE)*$E3814</f>
        <v>37.905658709435244</v>
      </c>
      <c r="P3810" s="22">
        <f>VLOOKUP(CONCATENATE($F3810," ",$G3810),AllocFactorMatrix,(P$4+1),FALSE)*$E3814</f>
        <v>0</v>
      </c>
      <c r="Q3810" s="22">
        <f>VLOOKUP(CONCATENATE($F3810," ",$G3810),AllocFactorMatrix,(Q$4+1),FALSE)*$E3814</f>
        <v>0</v>
      </c>
      <c r="R3810" s="22">
        <f t="shared" si="1864"/>
        <v>175.74803034501286</v>
      </c>
      <c r="S3810" s="22">
        <f>VLOOKUP(CONCATENATE($F3810," ",$G3810),AllocFactorMatrix,(S$4+1),FALSE)*$E3814</f>
        <v>5.9064937397370452</v>
      </c>
      <c r="T3810" s="22">
        <f>VLOOKUP(CONCATENATE($F3810," ",$G3810),AllocFactorMatrix,(T$4+1),FALSE)*$E3814</f>
        <v>109.09153721712293</v>
      </c>
      <c r="U3810" s="22">
        <f>VLOOKUP(CONCATENATE($F3810," ",$G3810),AllocFactorMatrix,(U$4+1),FALSE)*$E3814</f>
        <v>0</v>
      </c>
      <c r="V3810" s="22">
        <f>VLOOKUP(CONCATENATE($F3810," ",$G3810),AllocFactorMatrix,(V$4+1),FALSE)*$E3814</f>
        <v>0</v>
      </c>
      <c r="W3810" s="22">
        <f t="shared" si="1865"/>
        <v>114.99803095685998</v>
      </c>
      <c r="X3810" s="22">
        <f>VLOOKUP(CONCATENATE($F3810," ",$G3810),AllocFactorMatrix,(X$4+1),FALSE)*$E3814</f>
        <v>38.745485246165686</v>
      </c>
      <c r="Y3810" s="22">
        <f>VLOOKUP(CONCATENATE($F3810," ",$G3810),AllocFactorMatrix,(Y$4+1),FALSE)*$E3814</f>
        <v>0.74414335332954251</v>
      </c>
      <c r="Z3810" s="22">
        <f t="shared" si="1863"/>
        <v>39.489628599495227</v>
      </c>
      <c r="AA3810" s="22">
        <f>VLOOKUP(CONCATENATE($F3810," ",$G3810),AllocFactorMatrix,(AA$4+1),FALSE)*$E3814</f>
        <v>0.56871388745163498</v>
      </c>
      <c r="AB3810" s="22">
        <f>VLOOKUP(CONCATENATE($F3810," ",$G3810),AllocFactorMatrix,(AB$4+1),FALSE)*$E3814</f>
        <v>0.65443453916974836</v>
      </c>
      <c r="AC3810" s="22">
        <f>VLOOKUP(CONCATENATE($F3810," ",$G3810),AllocFactorMatrix,(AC$4+1),FALSE)*$E3814</f>
        <v>0.15537825991296425</v>
      </c>
    </row>
    <row r="3811" spans="4:29" hidden="1" outlineLevel="1">
      <c r="F3811" s="42" t="str">
        <f>F3814</f>
        <v>TDPLANT</v>
      </c>
      <c r="G3811" s="17" t="str">
        <f>$G$12</f>
        <v>DISTSEC</v>
      </c>
      <c r="H3811" s="21">
        <f t="shared" si="1839"/>
        <v>636.23627067980976</v>
      </c>
      <c r="I3811" s="22">
        <f>VLOOKUP(CONCATENATE($F3811," ",$G3811),AllocFactorMatrix,(I$4+1),FALSE)*$E3814</f>
        <v>483.78034220974473</v>
      </c>
      <c r="J3811" s="22">
        <f>VLOOKUP(CONCATENATE($F3811," ",$G3811),AllocFactorMatrix,(J$4+1),FALSE)*$E3814</f>
        <v>97.647617999753237</v>
      </c>
      <c r="K3811" s="22">
        <f>VLOOKUP(CONCATENATE($F3811," ",$G3811),AllocFactorMatrix,(K$4+1),FALSE)*$E3814</f>
        <v>0</v>
      </c>
      <c r="L3811" s="22">
        <f>VLOOKUP(CONCATENATE($F3811," ",$G3811),AllocFactorMatrix,(L$4+1),FALSE)*$E3814</f>
        <v>0</v>
      </c>
      <c r="M3811" s="22">
        <f t="shared" si="1862"/>
        <v>97.647617999753237</v>
      </c>
      <c r="N3811" s="22">
        <f>VLOOKUP(CONCATENATE($F3811," ",$G3811),AllocFactorMatrix,(N$4+1),FALSE)*$E3814</f>
        <v>37.401020023426227</v>
      </c>
      <c r="O3811" s="22">
        <f>VLOOKUP(CONCATENATE($F3811," ",$G3811),AllocFactorMatrix,(O$4+1),FALSE)*$E3814</f>
        <v>0</v>
      </c>
      <c r="P3811" s="22">
        <f>VLOOKUP(CONCATENATE($F3811," ",$G3811),AllocFactorMatrix,(P$4+1),FALSE)*$E3814</f>
        <v>0</v>
      </c>
      <c r="Q3811" s="22">
        <f>VLOOKUP(CONCATENATE($F3811," ",$G3811),AllocFactorMatrix,(Q$4+1),FALSE)*$E3814</f>
        <v>0</v>
      </c>
      <c r="R3811" s="22">
        <f t="shared" si="1864"/>
        <v>37.401020023426227</v>
      </c>
      <c r="S3811" s="22">
        <f>VLOOKUP(CONCATENATE($F3811," ",$G3811),AllocFactorMatrix,(S$4+1),FALSE)*$E3814</f>
        <v>1.3136023010941078</v>
      </c>
      <c r="T3811" s="22">
        <f>VLOOKUP(CONCATENATE($F3811," ",$G3811),AllocFactorMatrix,(T$4+1),FALSE)*$E3814</f>
        <v>0</v>
      </c>
      <c r="U3811" s="22">
        <f>VLOOKUP(CONCATENATE($F3811," ",$G3811),AllocFactorMatrix,(U$4+1),FALSE)*$E3814</f>
        <v>0</v>
      </c>
      <c r="V3811" s="22">
        <f>VLOOKUP(CONCATENATE($F3811," ",$G3811),AllocFactorMatrix,(V$4+1),FALSE)*$E3814</f>
        <v>0</v>
      </c>
      <c r="W3811" s="22">
        <f t="shared" si="1865"/>
        <v>1.3136023010941078</v>
      </c>
      <c r="X3811" s="22">
        <f>VLOOKUP(CONCATENATE($F3811," ",$G3811),AllocFactorMatrix,(X$4+1),FALSE)*$E3814</f>
        <v>10.848819796688741</v>
      </c>
      <c r="Y3811" s="22">
        <f>VLOOKUP(CONCATENATE($F3811," ",$G3811),AllocFactorMatrix,(Y$4+1),FALSE)*$E3814</f>
        <v>0</v>
      </c>
      <c r="Z3811" s="22">
        <f t="shared" si="1863"/>
        <v>10.848819796688741</v>
      </c>
      <c r="AA3811" s="22">
        <f>VLOOKUP(CONCATENATE($F3811," ",$G3811),AllocFactorMatrix,(AA$4+1),FALSE)*$E3814</f>
        <v>0.13964342718795072</v>
      </c>
      <c r="AB3811" s="22">
        <f>VLOOKUP(CONCATENATE($F3811," ",$G3811),AllocFactorMatrix,(AB$4+1),FALSE)*$E3814</f>
        <v>4.1576445231393899</v>
      </c>
      <c r="AC3811" s="22">
        <f>VLOOKUP(CONCATENATE($F3811," ",$G3811),AllocFactorMatrix,(AC$4+1),FALSE)*$E3814</f>
        <v>0.94758039877537981</v>
      </c>
    </row>
    <row r="3812" spans="4:29" hidden="1" outlineLevel="1">
      <c r="F3812" s="42" t="str">
        <f>F3814</f>
        <v>TDPLANT</v>
      </c>
      <c r="G3812" s="17" t="str">
        <f>$G$13</f>
        <v>ENERGY</v>
      </c>
      <c r="H3812" s="21">
        <f t="shared" si="1839"/>
        <v>0</v>
      </c>
      <c r="I3812" s="22">
        <f>VLOOKUP(CONCATENATE($F3812," ",$G3812),AllocFactorMatrix,(I$4+1),FALSE)*$E3814</f>
        <v>0</v>
      </c>
      <c r="J3812" s="22">
        <f>VLOOKUP(CONCATENATE($F3812," ",$G3812),AllocFactorMatrix,(J$4+1),FALSE)*$E3814</f>
        <v>0</v>
      </c>
      <c r="K3812" s="22">
        <f>VLOOKUP(CONCATENATE($F3812," ",$G3812),AllocFactorMatrix,(K$4+1),FALSE)*$E3814</f>
        <v>0</v>
      </c>
      <c r="L3812" s="22">
        <f>VLOOKUP(CONCATENATE($F3812," ",$G3812),AllocFactorMatrix,(L$4+1),FALSE)*$E3814</f>
        <v>0</v>
      </c>
      <c r="M3812" s="22">
        <f t="shared" si="1862"/>
        <v>0</v>
      </c>
      <c r="N3812" s="22">
        <f>VLOOKUP(CONCATENATE($F3812," ",$G3812),AllocFactorMatrix,(N$4+1),FALSE)*$E3814</f>
        <v>0</v>
      </c>
      <c r="O3812" s="22">
        <f>VLOOKUP(CONCATENATE($F3812," ",$G3812),AllocFactorMatrix,(O$4+1),FALSE)*$E3814</f>
        <v>0</v>
      </c>
      <c r="P3812" s="22">
        <f>VLOOKUP(CONCATENATE($F3812," ",$G3812),AllocFactorMatrix,(P$4+1),FALSE)*$E3814</f>
        <v>0</v>
      </c>
      <c r="Q3812" s="22">
        <f>VLOOKUP(CONCATENATE($F3812," ",$G3812),AllocFactorMatrix,(Q$4+1),FALSE)*$E3814</f>
        <v>0</v>
      </c>
      <c r="R3812" s="22">
        <f t="shared" si="1864"/>
        <v>0</v>
      </c>
      <c r="S3812" s="22">
        <f>VLOOKUP(CONCATENATE($F3812," ",$G3812),AllocFactorMatrix,(S$4+1),FALSE)*$E3814</f>
        <v>0</v>
      </c>
      <c r="T3812" s="22">
        <f>VLOOKUP(CONCATENATE($F3812," ",$G3812),AllocFactorMatrix,(T$4+1),FALSE)*$E3814</f>
        <v>0</v>
      </c>
      <c r="U3812" s="22">
        <f>VLOOKUP(CONCATENATE($F3812," ",$G3812),AllocFactorMatrix,(U$4+1),FALSE)*$E3814</f>
        <v>0</v>
      </c>
      <c r="V3812" s="22">
        <f>VLOOKUP(CONCATENATE($F3812," ",$G3812),AllocFactorMatrix,(V$4+1),FALSE)*$E3814</f>
        <v>0</v>
      </c>
      <c r="W3812" s="22">
        <f t="shared" si="1865"/>
        <v>0</v>
      </c>
      <c r="X3812" s="22">
        <f>VLOOKUP(CONCATENATE($F3812," ",$G3812),AllocFactorMatrix,(X$4+1),FALSE)*$E3814</f>
        <v>0</v>
      </c>
      <c r="Y3812" s="22">
        <f>VLOOKUP(CONCATENATE($F3812," ",$G3812),AllocFactorMatrix,(Y$4+1),FALSE)*$E3814</f>
        <v>0</v>
      </c>
      <c r="Z3812" s="22">
        <f t="shared" si="1863"/>
        <v>0</v>
      </c>
      <c r="AA3812" s="22">
        <f>VLOOKUP(CONCATENATE($F3812," ",$G3812),AllocFactorMatrix,(AA$4+1),FALSE)*$E3814</f>
        <v>0</v>
      </c>
      <c r="AB3812" s="22">
        <f>VLOOKUP(CONCATENATE($F3812," ",$G3812),AllocFactorMatrix,(AB$4+1),FALSE)*$E3814</f>
        <v>0</v>
      </c>
      <c r="AC3812" s="22">
        <f>VLOOKUP(CONCATENATE($F3812," ",$G3812),AllocFactorMatrix,(AC$4+1),FALSE)*$E3814</f>
        <v>0</v>
      </c>
    </row>
    <row r="3813" spans="4:29" hidden="1" outlineLevel="1">
      <c r="F3813" s="42" t="str">
        <f>F3814</f>
        <v>TDPLANT</v>
      </c>
      <c r="G3813" s="17" t="str">
        <f>$G$14</f>
        <v>CUSTOMER</v>
      </c>
      <c r="H3813" s="21">
        <f t="shared" si="1839"/>
        <v>4898.4331906063007</v>
      </c>
      <c r="I3813" s="22">
        <f>VLOOKUP(CONCATENATE($F3813," ",$G3813),AllocFactorMatrix,(I$4+1),FALSE)*$E3814</f>
        <v>3645.247457080668</v>
      </c>
      <c r="J3813" s="22">
        <f>VLOOKUP(CONCATENATE($F3813," ",$G3813),AllocFactorMatrix,(J$4+1),FALSE)*$E3814</f>
        <v>897.01375325113611</v>
      </c>
      <c r="K3813" s="22">
        <f>VLOOKUP(CONCATENATE($F3813," ",$G3813),AllocFactorMatrix,(K$4+1),FALSE)*$E3814</f>
        <v>9.993194078777627</v>
      </c>
      <c r="L3813" s="22">
        <f>VLOOKUP(CONCATENATE($F3813," ",$G3813),AllocFactorMatrix,(L$4+1),FALSE)*$E3814</f>
        <v>0.73796182038892899</v>
      </c>
      <c r="M3813" s="22">
        <f t="shared" si="1862"/>
        <v>907.74490915030265</v>
      </c>
      <c r="N3813" s="22">
        <f>VLOOKUP(CONCATENATE($F3813," ",$G3813),AllocFactorMatrix,(N$4+1),FALSE)*$E3814</f>
        <v>16.694898475888269</v>
      </c>
      <c r="O3813" s="22">
        <f>VLOOKUP(CONCATENATE($F3813," ",$G3813),AllocFactorMatrix,(O$4+1),FALSE)*$E3814</f>
        <v>5.2459711529004025</v>
      </c>
      <c r="P3813" s="22">
        <f>VLOOKUP(CONCATENATE($F3813," ",$G3813),AllocFactorMatrix,(P$4+1),FALSE)*$E3814</f>
        <v>2.1174413646127164</v>
      </c>
      <c r="Q3813" s="22">
        <f>VLOOKUP(CONCATENATE($F3813," ",$G3813),AllocFactorMatrix,(Q$4+1),FALSE)*$E3814</f>
        <v>0</v>
      </c>
      <c r="R3813" s="22">
        <f t="shared" si="1864"/>
        <v>24.058310993401388</v>
      </c>
      <c r="S3813" s="22">
        <f>VLOOKUP(CONCATENATE($F3813," ",$G3813),AllocFactorMatrix,(S$4+1),FALSE)*$E3814</f>
        <v>0.15480586469124621</v>
      </c>
      <c r="T3813" s="22">
        <f>VLOOKUP(CONCATENATE($F3813," ",$G3813),AllocFactorMatrix,(T$4+1),FALSE)*$E3814</f>
        <v>3.854459732353527</v>
      </c>
      <c r="U3813" s="22">
        <f>VLOOKUP(CONCATENATE($F3813," ",$G3813),AllocFactorMatrix,(U$4+1),FALSE)*$E3814</f>
        <v>7.0183029212124746</v>
      </c>
      <c r="V3813" s="22">
        <f>VLOOKUP(CONCATENATE($F3813," ",$G3813),AllocFactorMatrix,(V$4+1),FALSE)*$E3814</f>
        <v>1.3611920631360106</v>
      </c>
      <c r="W3813" s="22">
        <f t="shared" si="1865"/>
        <v>12.388760581393258</v>
      </c>
      <c r="X3813" s="22">
        <f>VLOOKUP(CONCATENATE($F3813," ",$G3813),AllocFactorMatrix,(X$4+1),FALSE)*$E3814</f>
        <v>5.3407662125447226</v>
      </c>
      <c r="Y3813" s="22">
        <f>VLOOKUP(CONCATENATE($F3813," ",$G3813),AllocFactorMatrix,(Y$4+1),FALSE)*$E3814</f>
        <v>6.2238109714726764E-2</v>
      </c>
      <c r="Z3813" s="22">
        <f t="shared" si="1863"/>
        <v>5.4030043222594495</v>
      </c>
      <c r="AA3813" s="22">
        <f>VLOOKUP(CONCATENATE($F3813," ",$G3813),AllocFactorMatrix,(AA$4+1),FALSE)*$E3814</f>
        <v>0.38288390368313641</v>
      </c>
      <c r="AB3813" s="22">
        <f>VLOOKUP(CONCATENATE($F3813," ",$G3813),AllocFactorMatrix,(AB$4+1),FALSE)*$E3814</f>
        <v>266.91375181663119</v>
      </c>
      <c r="AC3813" s="22">
        <f>VLOOKUP(CONCATENATE($F3813," ",$G3813),AllocFactorMatrix,(AC$4+1),FALSE)*$E3814</f>
        <v>36.294112757963731</v>
      </c>
    </row>
    <row r="3814" spans="4:29" collapsed="1">
      <c r="D3814" s="17" t="s">
        <v>332</v>
      </c>
      <c r="E3814" s="19">
        <v>12968</v>
      </c>
      <c r="F3814" s="42" t="s">
        <v>204</v>
      </c>
      <c r="G3814" s="17" t="str">
        <f>$G$15</f>
        <v>TOTAL</v>
      </c>
      <c r="H3814" s="21">
        <f t="shared" si="1839"/>
        <v>12967.999999999995</v>
      </c>
      <c r="I3814" s="22">
        <f>VLOOKUP(CONCATENATE($F3814," ",$G3814),AllocFactorMatrix,(I$4+1),FALSE)*$E3814</f>
        <v>8115.893090104616</v>
      </c>
      <c r="J3814" s="22">
        <f>VLOOKUP(CONCATENATE($F3814," ",$G3814),AllocFactorMatrix,(J$4+1),FALSE)*$E3814</f>
        <v>1988.8570986095151</v>
      </c>
      <c r="K3814" s="22">
        <f>VLOOKUP(CONCATENATE($F3814," ",$G3814),AllocFactorMatrix,(K$4+1),FALSE)*$E3814</f>
        <v>22.604638343146888</v>
      </c>
      <c r="L3814" s="22">
        <f>VLOOKUP(CONCATENATE($F3814," ",$G3814),AllocFactorMatrix,(L$4+1),FALSE)*$E3814</f>
        <v>1.1972451505493029</v>
      </c>
      <c r="M3814" s="22">
        <f t="shared" si="1862"/>
        <v>2012.6589821032114</v>
      </c>
      <c r="N3814" s="22">
        <f>VLOOKUP(CONCATENATE($F3814," ",$G3814),AllocFactorMatrix,(N$4+1),FALSE)*$E3814</f>
        <v>495.58445919457739</v>
      </c>
      <c r="O3814" s="22">
        <f>VLOOKUP(CONCATENATE($F3814," ",$G3814),AllocFactorMatrix,(O$4+1),FALSE)*$E3814</f>
        <v>126.40532328413033</v>
      </c>
      <c r="P3814" s="22">
        <f>VLOOKUP(CONCATENATE($F3814," ",$G3814),AllocFactorMatrix,(P$4+1),FALSE)*$E3814</f>
        <v>16.167261720617564</v>
      </c>
      <c r="Q3814" s="22">
        <f>VLOOKUP(CONCATENATE($F3814," ",$G3814),AllocFactorMatrix,(Q$4+1),FALSE)*$E3814</f>
        <v>0</v>
      </c>
      <c r="R3814" s="22">
        <f t="shared" si="1864"/>
        <v>638.15704419932536</v>
      </c>
      <c r="S3814" s="22">
        <f>VLOOKUP(CONCATENATE($F3814," ",$G3814),AllocFactorMatrix,(S$4+1),FALSE)*$E3814</f>
        <v>20.441447205791437</v>
      </c>
      <c r="T3814" s="22">
        <f>VLOOKUP(CONCATENATE($F3814," ",$G3814),AllocFactorMatrix,(T$4+1),FALSE)*$E3814</f>
        <v>352.32113679553999</v>
      </c>
      <c r="U3814" s="22">
        <f>VLOOKUP(CONCATENATE($F3814," ",$G3814),AllocFactorMatrix,(U$4+1),FALSE)*$E3814</f>
        <v>1247.6685532466311</v>
      </c>
      <c r="V3814" s="22">
        <f>VLOOKUP(CONCATENATE($F3814," ",$G3814),AllocFactorMatrix,(V$4+1),FALSE)*$E3814</f>
        <v>115.60988879057922</v>
      </c>
      <c r="W3814" s="22">
        <f t="shared" si="1865"/>
        <v>1736.0410260385415</v>
      </c>
      <c r="X3814" s="22">
        <f>VLOOKUP(CONCATENATE($F3814," ",$G3814),AllocFactorMatrix,(X$4+1),FALSE)*$E3814</f>
        <v>139.91476659734215</v>
      </c>
      <c r="Y3814" s="22">
        <f>VLOOKUP(CONCATENATE($F3814," ",$G3814),AllocFactorMatrix,(Y$4+1),FALSE)*$E3814</f>
        <v>2.4113096177158995</v>
      </c>
      <c r="Z3814" s="22">
        <f t="shared" si="1863"/>
        <v>142.32607621505804</v>
      </c>
      <c r="AA3814" s="22">
        <f>VLOOKUP(CONCATENATE($F3814," ",$G3814),AllocFactorMatrix,(AA$4+1),FALSE)*$E3814</f>
        <v>2.3279868695407493</v>
      </c>
      <c r="AB3814" s="22">
        <f>VLOOKUP(CONCATENATE($F3814," ",$G3814),AllocFactorMatrix,(AB$4+1),FALSE)*$E3814</f>
        <v>280.99295216872309</v>
      </c>
      <c r="AC3814" s="22">
        <f>VLOOKUP(CONCATENATE($F3814," ",$G3814),AllocFactorMatrix,(AC$4+1),FALSE)*$E3814</f>
        <v>39.602842300980718</v>
      </c>
    </row>
    <row r="3815" spans="4:29" hidden="1" outlineLevel="1">
      <c r="F3815" s="42" t="str">
        <f>F3822</f>
        <v>RB_GUP</v>
      </c>
      <c r="G3815" s="17" t="str">
        <f>$G$8</f>
        <v>PRODUCTION</v>
      </c>
      <c r="H3815" s="21">
        <f t="shared" ca="1" si="1839"/>
        <v>0</v>
      </c>
      <c r="I3815" s="22">
        <f ca="1">VLOOKUP(CONCATENATE($F3815," ",$G3815),AllocFactorMatrix,(I$4+1),FALSE)*$E3822</f>
        <v>0</v>
      </c>
      <c r="J3815" s="22">
        <f ca="1">VLOOKUP(CONCATENATE($F3815," ",$G3815),AllocFactorMatrix,(J$4+1),FALSE)*$E3822</f>
        <v>0</v>
      </c>
      <c r="K3815" s="22">
        <f ca="1">VLOOKUP(CONCATENATE($F3815," ",$G3815),AllocFactorMatrix,(K$4+1),FALSE)*$E3822</f>
        <v>0</v>
      </c>
      <c r="L3815" s="22">
        <f ca="1">VLOOKUP(CONCATENATE($F3815," ",$G3815),AllocFactorMatrix,(L$4+1),FALSE)*$E3822</f>
        <v>0</v>
      </c>
      <c r="M3815" s="22">
        <f t="shared" ref="M3815:M3822" ca="1" si="1866">SUBTOTAL(9,J3815:L3815)</f>
        <v>0</v>
      </c>
      <c r="N3815" s="22">
        <f ca="1">VLOOKUP(CONCATENATE($F3815," ",$G3815),AllocFactorMatrix,(N$4+1),FALSE)*$E3822</f>
        <v>0</v>
      </c>
      <c r="O3815" s="22">
        <f ca="1">VLOOKUP(CONCATENATE($F3815," ",$G3815),AllocFactorMatrix,(O$4+1),FALSE)*$E3822</f>
        <v>0</v>
      </c>
      <c r="P3815" s="22">
        <f ca="1">VLOOKUP(CONCATENATE($F3815," ",$G3815),AllocFactorMatrix,(P$4+1),FALSE)*$E3822</f>
        <v>0</v>
      </c>
      <c r="Q3815" s="22">
        <f ca="1">VLOOKUP(CONCATENATE($F3815," ",$G3815),AllocFactorMatrix,(Q$4+1),FALSE)*$E3822</f>
        <v>0</v>
      </c>
      <c r="R3815" s="22">
        <f ca="1">SUBTOTAL(9,N3815:Q3815)</f>
        <v>0</v>
      </c>
      <c r="S3815" s="22">
        <f ca="1">VLOOKUP(CONCATENATE($F3815," ",$G3815),AllocFactorMatrix,(S$4+1),FALSE)*$E3822</f>
        <v>0</v>
      </c>
      <c r="T3815" s="22">
        <f ca="1">VLOOKUP(CONCATENATE($F3815," ",$G3815),AllocFactorMatrix,(T$4+1),FALSE)*$E3822</f>
        <v>0</v>
      </c>
      <c r="U3815" s="22">
        <f ca="1">VLOOKUP(CONCATENATE($F3815," ",$G3815),AllocFactorMatrix,(U$4+1),FALSE)*$E3822</f>
        <v>0</v>
      </c>
      <c r="V3815" s="22">
        <f ca="1">VLOOKUP(CONCATENATE($F3815," ",$G3815),AllocFactorMatrix,(V$4+1),FALSE)*$E3822</f>
        <v>0</v>
      </c>
      <c r="W3815" s="22">
        <f ca="1">SUBTOTAL(9,S3815:V3815)</f>
        <v>0</v>
      </c>
      <c r="X3815" s="22">
        <f ca="1">VLOOKUP(CONCATENATE($F3815," ",$G3815),AllocFactorMatrix,(X$4+1),FALSE)*$E3822</f>
        <v>0</v>
      </c>
      <c r="Y3815" s="22">
        <f ca="1">VLOOKUP(CONCATENATE($F3815," ",$G3815),AllocFactorMatrix,(Y$4+1),FALSE)*$E3822</f>
        <v>0</v>
      </c>
      <c r="Z3815" s="22">
        <f t="shared" ref="Z3815:Z3822" ca="1" si="1867">SUBTOTAL(9,X3815:Y3815)</f>
        <v>0</v>
      </c>
      <c r="AA3815" s="22">
        <f ca="1">VLOOKUP(CONCATENATE($F3815," ",$G3815),AllocFactorMatrix,(AA$4+1),FALSE)*$E3822</f>
        <v>0</v>
      </c>
      <c r="AB3815" s="22">
        <f ca="1">VLOOKUP(CONCATENATE($F3815," ",$G3815),AllocFactorMatrix,(AB$4+1),FALSE)*$E3822</f>
        <v>0</v>
      </c>
      <c r="AC3815" s="22">
        <f ca="1">VLOOKUP(CONCATENATE($F3815," ",$G3815),AllocFactorMatrix,(AC$4+1),FALSE)*$E3822</f>
        <v>0</v>
      </c>
    </row>
    <row r="3816" spans="4:29" hidden="1" outlineLevel="1">
      <c r="F3816" s="42" t="str">
        <f>F3822</f>
        <v>RB_GUP</v>
      </c>
      <c r="G3816" s="17" t="str">
        <f>$G$9</f>
        <v>BULKTRAN</v>
      </c>
      <c r="H3816" s="21">
        <f t="shared" ca="1" si="1839"/>
        <v>0</v>
      </c>
      <c r="I3816" s="22">
        <f ca="1">VLOOKUP(CONCATENATE($F3816," ",$G3816),AllocFactorMatrix,(I$4+1),FALSE)*$E3822</f>
        <v>0</v>
      </c>
      <c r="J3816" s="22">
        <f ca="1">VLOOKUP(CONCATENATE($F3816," ",$G3816),AllocFactorMatrix,(J$4+1),FALSE)*$E3822</f>
        <v>0</v>
      </c>
      <c r="K3816" s="22">
        <f ca="1">VLOOKUP(CONCATENATE($F3816," ",$G3816),AllocFactorMatrix,(K$4+1),FALSE)*$E3822</f>
        <v>0</v>
      </c>
      <c r="L3816" s="22">
        <f ca="1">VLOOKUP(CONCATENATE($F3816," ",$G3816),AllocFactorMatrix,(L$4+1),FALSE)*$E3822</f>
        <v>0</v>
      </c>
      <c r="M3816" s="22">
        <f t="shared" ca="1" si="1866"/>
        <v>0</v>
      </c>
      <c r="N3816" s="22">
        <f ca="1">VLOOKUP(CONCATENATE($F3816," ",$G3816),AllocFactorMatrix,(N$4+1),FALSE)*$E3822</f>
        <v>0</v>
      </c>
      <c r="O3816" s="22">
        <f ca="1">VLOOKUP(CONCATENATE($F3816," ",$G3816),AllocFactorMatrix,(O$4+1),FALSE)*$E3822</f>
        <v>0</v>
      </c>
      <c r="P3816" s="22">
        <f ca="1">VLOOKUP(CONCATENATE($F3816," ",$G3816),AllocFactorMatrix,(P$4+1),FALSE)*$E3822</f>
        <v>0</v>
      </c>
      <c r="Q3816" s="22">
        <f ca="1">VLOOKUP(CONCATENATE($F3816," ",$G3816),AllocFactorMatrix,(Q$4+1),FALSE)*$E3822</f>
        <v>0</v>
      </c>
      <c r="R3816" s="22">
        <f t="shared" ref="R3816:R3822" ca="1" si="1868">SUBTOTAL(9,N3816:Q3816)</f>
        <v>0</v>
      </c>
      <c r="S3816" s="22">
        <f ca="1">VLOOKUP(CONCATENATE($F3816," ",$G3816),AllocFactorMatrix,(S$4+1),FALSE)*$E3822</f>
        <v>0</v>
      </c>
      <c r="T3816" s="22">
        <f ca="1">VLOOKUP(CONCATENATE($F3816," ",$G3816),AllocFactorMatrix,(T$4+1),FALSE)*$E3822</f>
        <v>0</v>
      </c>
      <c r="U3816" s="22">
        <f ca="1">VLOOKUP(CONCATENATE($F3816," ",$G3816),AllocFactorMatrix,(U$4+1),FALSE)*$E3822</f>
        <v>0</v>
      </c>
      <c r="V3816" s="22">
        <f ca="1">VLOOKUP(CONCATENATE($F3816," ",$G3816),AllocFactorMatrix,(V$4+1),FALSE)*$E3822</f>
        <v>0</v>
      </c>
      <c r="W3816" s="22">
        <f t="shared" ref="W3816:W3822" ca="1" si="1869">SUBTOTAL(9,S3816:V3816)</f>
        <v>0</v>
      </c>
      <c r="X3816" s="22">
        <f ca="1">VLOOKUP(CONCATENATE($F3816," ",$G3816),AllocFactorMatrix,(X$4+1),FALSE)*$E3822</f>
        <v>0</v>
      </c>
      <c r="Y3816" s="22">
        <f ca="1">VLOOKUP(CONCATENATE($F3816," ",$G3816),AllocFactorMatrix,(Y$4+1),FALSE)*$E3822</f>
        <v>0</v>
      </c>
      <c r="Z3816" s="22">
        <f t="shared" ca="1" si="1867"/>
        <v>0</v>
      </c>
      <c r="AA3816" s="22">
        <f ca="1">VLOOKUP(CONCATENATE($F3816," ",$G3816),AllocFactorMatrix,(AA$4+1),FALSE)*$E3822</f>
        <v>0</v>
      </c>
      <c r="AB3816" s="22">
        <f ca="1">VLOOKUP(CONCATENATE($F3816," ",$G3816),AllocFactorMatrix,(AB$4+1),FALSE)*$E3822</f>
        <v>0</v>
      </c>
      <c r="AC3816" s="22">
        <f ca="1">VLOOKUP(CONCATENATE($F3816," ",$G3816),AllocFactorMatrix,(AC$4+1),FALSE)*$E3822</f>
        <v>0</v>
      </c>
    </row>
    <row r="3817" spans="4:29" hidden="1" outlineLevel="1">
      <c r="F3817" s="42" t="str">
        <f>F3822</f>
        <v>RB_GUP</v>
      </c>
      <c r="G3817" s="17" t="str">
        <f>$G$10</f>
        <v>SUBTRAN</v>
      </c>
      <c r="H3817" s="21">
        <f t="shared" ca="1" si="1839"/>
        <v>0</v>
      </c>
      <c r="I3817" s="22">
        <f ca="1">VLOOKUP(CONCATENATE($F3817," ",$G3817),AllocFactorMatrix,(I$4+1),FALSE)*$E3822</f>
        <v>0</v>
      </c>
      <c r="J3817" s="22">
        <f ca="1">VLOOKUP(CONCATENATE($F3817," ",$G3817),AllocFactorMatrix,(J$4+1),FALSE)*$E3822</f>
        <v>0</v>
      </c>
      <c r="K3817" s="22">
        <f ca="1">VLOOKUP(CONCATENATE($F3817," ",$G3817),AllocFactorMatrix,(K$4+1),FALSE)*$E3822</f>
        <v>0</v>
      </c>
      <c r="L3817" s="22">
        <f ca="1">VLOOKUP(CONCATENATE($F3817," ",$G3817),AllocFactorMatrix,(L$4+1),FALSE)*$E3822</f>
        <v>0</v>
      </c>
      <c r="M3817" s="22">
        <f t="shared" ca="1" si="1866"/>
        <v>0</v>
      </c>
      <c r="N3817" s="22">
        <f ca="1">VLOOKUP(CONCATENATE($F3817," ",$G3817),AllocFactorMatrix,(N$4+1),FALSE)*$E3822</f>
        <v>0</v>
      </c>
      <c r="O3817" s="22">
        <f ca="1">VLOOKUP(CONCATENATE($F3817," ",$G3817),AllocFactorMatrix,(O$4+1),FALSE)*$E3822</f>
        <v>0</v>
      </c>
      <c r="P3817" s="22">
        <f ca="1">VLOOKUP(CONCATENATE($F3817," ",$G3817),AllocFactorMatrix,(P$4+1),FALSE)*$E3822</f>
        <v>0</v>
      </c>
      <c r="Q3817" s="22">
        <f ca="1">VLOOKUP(CONCATENATE($F3817," ",$G3817),AllocFactorMatrix,(Q$4+1),FALSE)*$E3822</f>
        <v>0</v>
      </c>
      <c r="R3817" s="22">
        <f t="shared" ca="1" si="1868"/>
        <v>0</v>
      </c>
      <c r="S3817" s="22">
        <f ca="1">VLOOKUP(CONCATENATE($F3817," ",$G3817),AllocFactorMatrix,(S$4+1),FALSE)*$E3822</f>
        <v>0</v>
      </c>
      <c r="T3817" s="22">
        <f ca="1">VLOOKUP(CONCATENATE($F3817," ",$G3817),AllocFactorMatrix,(T$4+1),FALSE)*$E3822</f>
        <v>0</v>
      </c>
      <c r="U3817" s="22">
        <f ca="1">VLOOKUP(CONCATENATE($F3817," ",$G3817),AllocFactorMatrix,(U$4+1),FALSE)*$E3822</f>
        <v>0</v>
      </c>
      <c r="V3817" s="22">
        <f ca="1">VLOOKUP(CONCATENATE($F3817," ",$G3817),AllocFactorMatrix,(V$4+1),FALSE)*$E3822</f>
        <v>0</v>
      </c>
      <c r="W3817" s="22">
        <f t="shared" ca="1" si="1869"/>
        <v>0</v>
      </c>
      <c r="X3817" s="22">
        <f ca="1">VLOOKUP(CONCATENATE($F3817," ",$G3817),AllocFactorMatrix,(X$4+1),FALSE)*$E3822</f>
        <v>0</v>
      </c>
      <c r="Y3817" s="22">
        <f ca="1">VLOOKUP(CONCATENATE($F3817," ",$G3817),AllocFactorMatrix,(Y$4+1),FALSE)*$E3822</f>
        <v>0</v>
      </c>
      <c r="Z3817" s="22">
        <f t="shared" ca="1" si="1867"/>
        <v>0</v>
      </c>
      <c r="AA3817" s="22">
        <f ca="1">VLOOKUP(CONCATENATE($F3817," ",$G3817),AllocFactorMatrix,(AA$4+1),FALSE)*$E3822</f>
        <v>0</v>
      </c>
      <c r="AB3817" s="22">
        <f ca="1">VLOOKUP(CONCATENATE($F3817," ",$G3817),AllocFactorMatrix,(AB$4+1),FALSE)*$E3822</f>
        <v>0</v>
      </c>
      <c r="AC3817" s="22">
        <f ca="1">VLOOKUP(CONCATENATE($F3817," ",$G3817),AllocFactorMatrix,(AC$4+1),FALSE)*$E3822</f>
        <v>0</v>
      </c>
    </row>
    <row r="3818" spans="4:29" hidden="1" outlineLevel="1">
      <c r="F3818" s="42" t="str">
        <f>F3822</f>
        <v>RB_GUP</v>
      </c>
      <c r="G3818" s="17" t="str">
        <f>$G$11</f>
        <v>DISTPRI</v>
      </c>
      <c r="H3818" s="21">
        <f t="shared" ca="1" si="1839"/>
        <v>0</v>
      </c>
      <c r="I3818" s="22">
        <f ca="1">VLOOKUP(CONCATENATE($F3818," ",$G3818),AllocFactorMatrix,(I$4+1),FALSE)*$E3822</f>
        <v>0</v>
      </c>
      <c r="J3818" s="22">
        <f ca="1">VLOOKUP(CONCATENATE($F3818," ",$G3818),AllocFactorMatrix,(J$4+1),FALSE)*$E3822</f>
        <v>0</v>
      </c>
      <c r="K3818" s="22">
        <f ca="1">VLOOKUP(CONCATENATE($F3818," ",$G3818),AllocFactorMatrix,(K$4+1),FALSE)*$E3822</f>
        <v>0</v>
      </c>
      <c r="L3818" s="22">
        <f ca="1">VLOOKUP(CONCATENATE($F3818," ",$G3818),AllocFactorMatrix,(L$4+1),FALSE)*$E3822</f>
        <v>0</v>
      </c>
      <c r="M3818" s="22">
        <f t="shared" ca="1" si="1866"/>
        <v>0</v>
      </c>
      <c r="N3818" s="22">
        <f ca="1">VLOOKUP(CONCATENATE($F3818," ",$G3818),AllocFactorMatrix,(N$4+1),FALSE)*$E3822</f>
        <v>0</v>
      </c>
      <c r="O3818" s="22">
        <f ca="1">VLOOKUP(CONCATENATE($F3818," ",$G3818),AllocFactorMatrix,(O$4+1),FALSE)*$E3822</f>
        <v>0</v>
      </c>
      <c r="P3818" s="22">
        <f ca="1">VLOOKUP(CONCATENATE($F3818," ",$G3818),AllocFactorMatrix,(P$4+1),FALSE)*$E3822</f>
        <v>0</v>
      </c>
      <c r="Q3818" s="22">
        <f ca="1">VLOOKUP(CONCATENATE($F3818," ",$G3818),AllocFactorMatrix,(Q$4+1),FALSE)*$E3822</f>
        <v>0</v>
      </c>
      <c r="R3818" s="22">
        <f t="shared" ca="1" si="1868"/>
        <v>0</v>
      </c>
      <c r="S3818" s="22">
        <f ca="1">VLOOKUP(CONCATENATE($F3818," ",$G3818),AllocFactorMatrix,(S$4+1),FALSE)*$E3822</f>
        <v>0</v>
      </c>
      <c r="T3818" s="22">
        <f ca="1">VLOOKUP(CONCATENATE($F3818," ",$G3818),AllocFactorMatrix,(T$4+1),FALSE)*$E3822</f>
        <v>0</v>
      </c>
      <c r="U3818" s="22">
        <f ca="1">VLOOKUP(CONCATENATE($F3818," ",$G3818),AllocFactorMatrix,(U$4+1),FALSE)*$E3822</f>
        <v>0</v>
      </c>
      <c r="V3818" s="22">
        <f ca="1">VLOOKUP(CONCATENATE($F3818," ",$G3818),AllocFactorMatrix,(V$4+1),FALSE)*$E3822</f>
        <v>0</v>
      </c>
      <c r="W3818" s="22">
        <f t="shared" ca="1" si="1869"/>
        <v>0</v>
      </c>
      <c r="X3818" s="22">
        <f ca="1">VLOOKUP(CONCATENATE($F3818," ",$G3818),AllocFactorMatrix,(X$4+1),FALSE)*$E3822</f>
        <v>0</v>
      </c>
      <c r="Y3818" s="22">
        <f ca="1">VLOOKUP(CONCATENATE($F3818," ",$G3818),AllocFactorMatrix,(Y$4+1),FALSE)*$E3822</f>
        <v>0</v>
      </c>
      <c r="Z3818" s="22">
        <f t="shared" ca="1" si="1867"/>
        <v>0</v>
      </c>
      <c r="AA3818" s="22">
        <f ca="1">VLOOKUP(CONCATENATE($F3818," ",$G3818),AllocFactorMatrix,(AA$4+1),FALSE)*$E3822</f>
        <v>0</v>
      </c>
      <c r="AB3818" s="22">
        <f ca="1">VLOOKUP(CONCATENATE($F3818," ",$G3818),AllocFactorMatrix,(AB$4+1),FALSE)*$E3822</f>
        <v>0</v>
      </c>
      <c r="AC3818" s="22">
        <f ca="1">VLOOKUP(CONCATENATE($F3818," ",$G3818),AllocFactorMatrix,(AC$4+1),FALSE)*$E3822</f>
        <v>0</v>
      </c>
    </row>
    <row r="3819" spans="4:29" hidden="1" outlineLevel="1">
      <c r="F3819" s="42" t="str">
        <f>F3822</f>
        <v>RB_GUP</v>
      </c>
      <c r="G3819" s="17" t="str">
        <f>$G$12</f>
        <v>DISTSEC</v>
      </c>
      <c r="H3819" s="21">
        <f t="shared" ca="1" si="1839"/>
        <v>0</v>
      </c>
      <c r="I3819" s="22">
        <f ca="1">VLOOKUP(CONCATENATE($F3819," ",$G3819),AllocFactorMatrix,(I$4+1),FALSE)*$E3822</f>
        <v>0</v>
      </c>
      <c r="J3819" s="22">
        <f ca="1">VLOOKUP(CONCATENATE($F3819," ",$G3819),AllocFactorMatrix,(J$4+1),FALSE)*$E3822</f>
        <v>0</v>
      </c>
      <c r="K3819" s="22">
        <f ca="1">VLOOKUP(CONCATENATE($F3819," ",$G3819),AllocFactorMatrix,(K$4+1),FALSE)*$E3822</f>
        <v>0</v>
      </c>
      <c r="L3819" s="22">
        <f ca="1">VLOOKUP(CONCATENATE($F3819," ",$G3819),AllocFactorMatrix,(L$4+1),FALSE)*$E3822</f>
        <v>0</v>
      </c>
      <c r="M3819" s="22">
        <f t="shared" ca="1" si="1866"/>
        <v>0</v>
      </c>
      <c r="N3819" s="22">
        <f ca="1">VLOOKUP(CONCATENATE($F3819," ",$G3819),AllocFactorMatrix,(N$4+1),FALSE)*$E3822</f>
        <v>0</v>
      </c>
      <c r="O3819" s="22">
        <f ca="1">VLOOKUP(CONCATENATE($F3819," ",$G3819),AllocFactorMatrix,(O$4+1),FALSE)*$E3822</f>
        <v>0</v>
      </c>
      <c r="P3819" s="22">
        <f ca="1">VLOOKUP(CONCATENATE($F3819," ",$G3819),AllocFactorMatrix,(P$4+1),FALSE)*$E3822</f>
        <v>0</v>
      </c>
      <c r="Q3819" s="22">
        <f ca="1">VLOOKUP(CONCATENATE($F3819," ",$G3819),AllocFactorMatrix,(Q$4+1),FALSE)*$E3822</f>
        <v>0</v>
      </c>
      <c r="R3819" s="22">
        <f t="shared" ca="1" si="1868"/>
        <v>0</v>
      </c>
      <c r="S3819" s="22">
        <f ca="1">VLOOKUP(CONCATENATE($F3819," ",$G3819),AllocFactorMatrix,(S$4+1),FALSE)*$E3822</f>
        <v>0</v>
      </c>
      <c r="T3819" s="22">
        <f ca="1">VLOOKUP(CONCATENATE($F3819," ",$G3819),AllocFactorMatrix,(T$4+1),FALSE)*$E3822</f>
        <v>0</v>
      </c>
      <c r="U3819" s="22">
        <f ca="1">VLOOKUP(CONCATENATE($F3819," ",$G3819),AllocFactorMatrix,(U$4+1),FALSE)*$E3822</f>
        <v>0</v>
      </c>
      <c r="V3819" s="22">
        <f ca="1">VLOOKUP(CONCATENATE($F3819," ",$G3819),AllocFactorMatrix,(V$4+1),FALSE)*$E3822</f>
        <v>0</v>
      </c>
      <c r="W3819" s="22">
        <f t="shared" ca="1" si="1869"/>
        <v>0</v>
      </c>
      <c r="X3819" s="22">
        <f ca="1">VLOOKUP(CONCATENATE($F3819," ",$G3819),AllocFactorMatrix,(X$4+1),FALSE)*$E3822</f>
        <v>0</v>
      </c>
      <c r="Y3819" s="22">
        <f ca="1">VLOOKUP(CONCATENATE($F3819," ",$G3819),AllocFactorMatrix,(Y$4+1),FALSE)*$E3822</f>
        <v>0</v>
      </c>
      <c r="Z3819" s="22">
        <f t="shared" ca="1" si="1867"/>
        <v>0</v>
      </c>
      <c r="AA3819" s="22">
        <f ca="1">VLOOKUP(CONCATENATE($F3819," ",$G3819),AllocFactorMatrix,(AA$4+1),FALSE)*$E3822</f>
        <v>0</v>
      </c>
      <c r="AB3819" s="22">
        <f ca="1">VLOOKUP(CONCATENATE($F3819," ",$G3819),AllocFactorMatrix,(AB$4+1),FALSE)*$E3822</f>
        <v>0</v>
      </c>
      <c r="AC3819" s="22">
        <f ca="1">VLOOKUP(CONCATENATE($F3819," ",$G3819),AllocFactorMatrix,(AC$4+1),FALSE)*$E3822</f>
        <v>0</v>
      </c>
    </row>
    <row r="3820" spans="4:29" hidden="1" outlineLevel="1">
      <c r="F3820" s="42" t="str">
        <f>F3822</f>
        <v>RB_GUP</v>
      </c>
      <c r="G3820" s="17" t="str">
        <f>$G$13</f>
        <v>ENERGY</v>
      </c>
      <c r="H3820" s="21">
        <f t="shared" ca="1" si="1839"/>
        <v>0</v>
      </c>
      <c r="I3820" s="22">
        <f ca="1">VLOOKUP(CONCATENATE($F3820," ",$G3820),AllocFactorMatrix,(I$4+1),FALSE)*$E3822</f>
        <v>0</v>
      </c>
      <c r="J3820" s="22">
        <f ca="1">VLOOKUP(CONCATENATE($F3820," ",$G3820),AllocFactorMatrix,(J$4+1),FALSE)*$E3822</f>
        <v>0</v>
      </c>
      <c r="K3820" s="22">
        <f ca="1">VLOOKUP(CONCATENATE($F3820," ",$G3820),AllocFactorMatrix,(K$4+1),FALSE)*$E3822</f>
        <v>0</v>
      </c>
      <c r="L3820" s="22">
        <f ca="1">VLOOKUP(CONCATENATE($F3820," ",$G3820),AllocFactorMatrix,(L$4+1),FALSE)*$E3822</f>
        <v>0</v>
      </c>
      <c r="M3820" s="22">
        <f t="shared" ca="1" si="1866"/>
        <v>0</v>
      </c>
      <c r="N3820" s="22">
        <f ca="1">VLOOKUP(CONCATENATE($F3820," ",$G3820),AllocFactorMatrix,(N$4+1),FALSE)*$E3822</f>
        <v>0</v>
      </c>
      <c r="O3820" s="22">
        <f ca="1">VLOOKUP(CONCATENATE($F3820," ",$G3820),AllocFactorMatrix,(O$4+1),FALSE)*$E3822</f>
        <v>0</v>
      </c>
      <c r="P3820" s="22">
        <f ca="1">VLOOKUP(CONCATENATE($F3820," ",$G3820),AllocFactorMatrix,(P$4+1),FALSE)*$E3822</f>
        <v>0</v>
      </c>
      <c r="Q3820" s="22">
        <f ca="1">VLOOKUP(CONCATENATE($F3820," ",$G3820),AllocFactorMatrix,(Q$4+1),FALSE)*$E3822</f>
        <v>0</v>
      </c>
      <c r="R3820" s="22">
        <f t="shared" ca="1" si="1868"/>
        <v>0</v>
      </c>
      <c r="S3820" s="22">
        <f ca="1">VLOOKUP(CONCATENATE($F3820," ",$G3820),AllocFactorMatrix,(S$4+1),FALSE)*$E3822</f>
        <v>0</v>
      </c>
      <c r="T3820" s="22">
        <f ca="1">VLOOKUP(CONCATENATE($F3820," ",$G3820),AllocFactorMatrix,(T$4+1),FALSE)*$E3822</f>
        <v>0</v>
      </c>
      <c r="U3820" s="22">
        <f ca="1">VLOOKUP(CONCATENATE($F3820," ",$G3820),AllocFactorMatrix,(U$4+1),FALSE)*$E3822</f>
        <v>0</v>
      </c>
      <c r="V3820" s="22">
        <f ca="1">VLOOKUP(CONCATENATE($F3820," ",$G3820),AllocFactorMatrix,(V$4+1),FALSE)*$E3822</f>
        <v>0</v>
      </c>
      <c r="W3820" s="22">
        <f t="shared" ca="1" si="1869"/>
        <v>0</v>
      </c>
      <c r="X3820" s="22">
        <f ca="1">VLOOKUP(CONCATENATE($F3820," ",$G3820),AllocFactorMatrix,(X$4+1),FALSE)*$E3822</f>
        <v>0</v>
      </c>
      <c r="Y3820" s="22">
        <f ca="1">VLOOKUP(CONCATENATE($F3820," ",$G3820),AllocFactorMatrix,(Y$4+1),FALSE)*$E3822</f>
        <v>0</v>
      </c>
      <c r="Z3820" s="22">
        <f t="shared" ca="1" si="1867"/>
        <v>0</v>
      </c>
      <c r="AA3820" s="22">
        <f ca="1">VLOOKUP(CONCATENATE($F3820," ",$G3820),AllocFactorMatrix,(AA$4+1),FALSE)*$E3822</f>
        <v>0</v>
      </c>
      <c r="AB3820" s="22">
        <f ca="1">VLOOKUP(CONCATENATE($F3820," ",$G3820),AllocFactorMatrix,(AB$4+1),FALSE)*$E3822</f>
        <v>0</v>
      </c>
      <c r="AC3820" s="22">
        <f ca="1">VLOOKUP(CONCATENATE($F3820," ",$G3820),AllocFactorMatrix,(AC$4+1),FALSE)*$E3822</f>
        <v>0</v>
      </c>
    </row>
    <row r="3821" spans="4:29" hidden="1" outlineLevel="1">
      <c r="F3821" s="42" t="str">
        <f>F3822</f>
        <v>RB_GUP</v>
      </c>
      <c r="G3821" s="17" t="str">
        <f>$G$14</f>
        <v>CUSTOMER</v>
      </c>
      <c r="H3821" s="21">
        <f t="shared" ca="1" si="1839"/>
        <v>0</v>
      </c>
      <c r="I3821" s="22">
        <f ca="1">VLOOKUP(CONCATENATE($F3821," ",$G3821),AllocFactorMatrix,(I$4+1),FALSE)*$E3822</f>
        <v>0</v>
      </c>
      <c r="J3821" s="22">
        <f ca="1">VLOOKUP(CONCATENATE($F3821," ",$G3821),AllocFactorMatrix,(J$4+1),FALSE)*$E3822</f>
        <v>0</v>
      </c>
      <c r="K3821" s="22">
        <f ca="1">VLOOKUP(CONCATENATE($F3821," ",$G3821),AllocFactorMatrix,(K$4+1),FALSE)*$E3822</f>
        <v>0</v>
      </c>
      <c r="L3821" s="22">
        <f ca="1">VLOOKUP(CONCATENATE($F3821," ",$G3821),AllocFactorMatrix,(L$4+1),FALSE)*$E3822</f>
        <v>0</v>
      </c>
      <c r="M3821" s="22">
        <f t="shared" ca="1" si="1866"/>
        <v>0</v>
      </c>
      <c r="N3821" s="22">
        <f ca="1">VLOOKUP(CONCATENATE($F3821," ",$G3821),AllocFactorMatrix,(N$4+1),FALSE)*$E3822</f>
        <v>0</v>
      </c>
      <c r="O3821" s="22">
        <f ca="1">VLOOKUP(CONCATENATE($F3821," ",$G3821),AllocFactorMatrix,(O$4+1),FALSE)*$E3822</f>
        <v>0</v>
      </c>
      <c r="P3821" s="22">
        <f ca="1">VLOOKUP(CONCATENATE($F3821," ",$G3821),AllocFactorMatrix,(P$4+1),FALSE)*$E3822</f>
        <v>0</v>
      </c>
      <c r="Q3821" s="22">
        <f ca="1">VLOOKUP(CONCATENATE($F3821," ",$G3821),AllocFactorMatrix,(Q$4+1),FALSE)*$E3822</f>
        <v>0</v>
      </c>
      <c r="R3821" s="22">
        <f t="shared" ca="1" si="1868"/>
        <v>0</v>
      </c>
      <c r="S3821" s="22">
        <f ca="1">VLOOKUP(CONCATENATE($F3821," ",$G3821),AllocFactorMatrix,(S$4+1),FALSE)*$E3822</f>
        <v>0</v>
      </c>
      <c r="T3821" s="22">
        <f ca="1">VLOOKUP(CONCATENATE($F3821," ",$G3821),AllocFactorMatrix,(T$4+1),FALSE)*$E3822</f>
        <v>0</v>
      </c>
      <c r="U3821" s="22">
        <f ca="1">VLOOKUP(CONCATENATE($F3821," ",$G3821),AllocFactorMatrix,(U$4+1),FALSE)*$E3822</f>
        <v>0</v>
      </c>
      <c r="V3821" s="22">
        <f ca="1">VLOOKUP(CONCATENATE($F3821," ",$G3821),AllocFactorMatrix,(V$4+1),FALSE)*$E3822</f>
        <v>0</v>
      </c>
      <c r="W3821" s="22">
        <f t="shared" ca="1" si="1869"/>
        <v>0</v>
      </c>
      <c r="X3821" s="22">
        <f ca="1">VLOOKUP(CONCATENATE($F3821," ",$G3821),AllocFactorMatrix,(X$4+1),FALSE)*$E3822</f>
        <v>0</v>
      </c>
      <c r="Y3821" s="22">
        <f ca="1">VLOOKUP(CONCATENATE($F3821," ",$G3821),AllocFactorMatrix,(Y$4+1),FALSE)*$E3822</f>
        <v>0</v>
      </c>
      <c r="Z3821" s="22">
        <f t="shared" ca="1" si="1867"/>
        <v>0</v>
      </c>
      <c r="AA3821" s="22">
        <f ca="1">VLOOKUP(CONCATENATE($F3821," ",$G3821),AllocFactorMatrix,(AA$4+1),FALSE)*$E3822</f>
        <v>0</v>
      </c>
      <c r="AB3821" s="22">
        <f ca="1">VLOOKUP(CONCATENATE($F3821," ",$G3821),AllocFactorMatrix,(AB$4+1),FALSE)*$E3822</f>
        <v>0</v>
      </c>
      <c r="AC3821" s="22">
        <f ca="1">VLOOKUP(CONCATENATE($F3821," ",$G3821),AllocFactorMatrix,(AC$4+1),FALSE)*$E3822</f>
        <v>0</v>
      </c>
    </row>
    <row r="3822" spans="4:29" collapsed="1">
      <c r="D3822" s="17" t="s">
        <v>268</v>
      </c>
      <c r="E3822" s="19">
        <v>0</v>
      </c>
      <c r="F3822" s="19" t="s">
        <v>73</v>
      </c>
      <c r="G3822" s="17" t="str">
        <f>$G$15</f>
        <v>TOTAL</v>
      </c>
      <c r="H3822" s="21">
        <f t="shared" ca="1" si="1839"/>
        <v>0</v>
      </c>
      <c r="I3822" s="22">
        <f ca="1">VLOOKUP(CONCATENATE($F3822," ",$G3822),AllocFactorMatrix,(I$4+1),FALSE)*$E3822</f>
        <v>0</v>
      </c>
      <c r="J3822" s="22">
        <f ca="1">VLOOKUP(CONCATENATE($F3822," ",$G3822),AllocFactorMatrix,(J$4+1),FALSE)*$E3822</f>
        <v>0</v>
      </c>
      <c r="K3822" s="22">
        <f ca="1">VLOOKUP(CONCATENATE($F3822," ",$G3822),AllocFactorMatrix,(K$4+1),FALSE)*$E3822</f>
        <v>0</v>
      </c>
      <c r="L3822" s="22">
        <f ca="1">VLOOKUP(CONCATENATE($F3822," ",$G3822),AllocFactorMatrix,(L$4+1),FALSE)*$E3822</f>
        <v>0</v>
      </c>
      <c r="M3822" s="22">
        <f t="shared" ca="1" si="1866"/>
        <v>0</v>
      </c>
      <c r="N3822" s="22">
        <f ca="1">VLOOKUP(CONCATENATE($F3822," ",$G3822),AllocFactorMatrix,(N$4+1),FALSE)*$E3822</f>
        <v>0</v>
      </c>
      <c r="O3822" s="22">
        <f ca="1">VLOOKUP(CONCATENATE($F3822," ",$G3822),AllocFactorMatrix,(O$4+1),FALSE)*$E3822</f>
        <v>0</v>
      </c>
      <c r="P3822" s="22">
        <f ca="1">VLOOKUP(CONCATENATE($F3822," ",$G3822),AllocFactorMatrix,(P$4+1),FALSE)*$E3822</f>
        <v>0</v>
      </c>
      <c r="Q3822" s="22">
        <f ca="1">VLOOKUP(CONCATENATE($F3822," ",$G3822),AllocFactorMatrix,(Q$4+1),FALSE)*$E3822</f>
        <v>0</v>
      </c>
      <c r="R3822" s="22">
        <f t="shared" ca="1" si="1868"/>
        <v>0</v>
      </c>
      <c r="S3822" s="22">
        <f ca="1">VLOOKUP(CONCATENATE($F3822," ",$G3822),AllocFactorMatrix,(S$4+1),FALSE)*$E3822</f>
        <v>0</v>
      </c>
      <c r="T3822" s="22">
        <f ca="1">VLOOKUP(CONCATENATE($F3822," ",$G3822),AllocFactorMatrix,(T$4+1),FALSE)*$E3822</f>
        <v>0</v>
      </c>
      <c r="U3822" s="22">
        <f ca="1">VLOOKUP(CONCATENATE($F3822," ",$G3822),AllocFactorMatrix,(U$4+1),FALSE)*$E3822</f>
        <v>0</v>
      </c>
      <c r="V3822" s="22">
        <f ca="1">VLOOKUP(CONCATENATE($F3822," ",$G3822),AllocFactorMatrix,(V$4+1),FALSE)*$E3822</f>
        <v>0</v>
      </c>
      <c r="W3822" s="22">
        <f t="shared" ca="1" si="1869"/>
        <v>0</v>
      </c>
      <c r="X3822" s="22">
        <f ca="1">VLOOKUP(CONCATENATE($F3822," ",$G3822),AllocFactorMatrix,(X$4+1),FALSE)*$E3822</f>
        <v>0</v>
      </c>
      <c r="Y3822" s="22">
        <f ca="1">VLOOKUP(CONCATENATE($F3822," ",$G3822),AllocFactorMatrix,(Y$4+1),FALSE)*$E3822</f>
        <v>0</v>
      </c>
      <c r="Z3822" s="22">
        <f t="shared" ca="1" si="1867"/>
        <v>0</v>
      </c>
      <c r="AA3822" s="22">
        <f ca="1">VLOOKUP(CONCATENATE($F3822," ",$G3822),AllocFactorMatrix,(AA$4+1),FALSE)*$E3822</f>
        <v>0</v>
      </c>
      <c r="AB3822" s="22">
        <f ca="1">VLOOKUP(CONCATENATE($F3822," ",$G3822),AllocFactorMatrix,(AB$4+1),FALSE)*$E3822</f>
        <v>0</v>
      </c>
      <c r="AC3822" s="22">
        <f ca="1">VLOOKUP(CONCATENATE($F3822," ",$G3822),AllocFactorMatrix,(AC$4+1),FALSE)*$E3822</f>
        <v>0</v>
      </c>
    </row>
    <row r="3823" spans="4:29" hidden="1" outlineLevel="1">
      <c r="F3823" s="42" t="str">
        <f>F3830</f>
        <v>EXP_OM_DIST</v>
      </c>
      <c r="G3823" s="17" t="str">
        <f>$G$8</f>
        <v>PRODUCTION</v>
      </c>
      <c r="H3823" s="21">
        <f t="shared" ref="H3823:H3886" si="1870">SUBTOTAL(9,I3823:AC3823)</f>
        <v>0</v>
      </c>
      <c r="I3823" s="22">
        <f>VLOOKUP(CONCATENATE($F3823," ",$G3823),AllocFactorMatrix,(I$4+1),FALSE)*$E3830</f>
        <v>0</v>
      </c>
      <c r="J3823" s="22">
        <f>VLOOKUP(CONCATENATE($F3823," ",$G3823),AllocFactorMatrix,(J$4+1),FALSE)*$E3830</f>
        <v>0</v>
      </c>
      <c r="K3823" s="22">
        <f>VLOOKUP(CONCATENATE($F3823," ",$G3823),AllocFactorMatrix,(K$4+1),FALSE)*$E3830</f>
        <v>0</v>
      </c>
      <c r="L3823" s="22">
        <f>VLOOKUP(CONCATENATE($F3823," ",$G3823),AllocFactorMatrix,(L$4+1),FALSE)*$E3830</f>
        <v>0</v>
      </c>
      <c r="M3823" s="22">
        <f t="shared" ref="M3823:M3830" si="1871">SUBTOTAL(9,J3823:L3823)</f>
        <v>0</v>
      </c>
      <c r="N3823" s="22">
        <f>VLOOKUP(CONCATENATE($F3823," ",$G3823),AllocFactorMatrix,(N$4+1),FALSE)*$E3830</f>
        <v>0</v>
      </c>
      <c r="O3823" s="22">
        <f>VLOOKUP(CONCATENATE($F3823," ",$G3823),AllocFactorMatrix,(O$4+1),FALSE)*$E3830</f>
        <v>0</v>
      </c>
      <c r="P3823" s="22">
        <f>VLOOKUP(CONCATENATE($F3823," ",$G3823),AllocFactorMatrix,(P$4+1),FALSE)*$E3830</f>
        <v>0</v>
      </c>
      <c r="Q3823" s="22">
        <f>VLOOKUP(CONCATENATE($F3823," ",$G3823),AllocFactorMatrix,(Q$4+1),FALSE)*$E3830</f>
        <v>0</v>
      </c>
      <c r="R3823" s="22">
        <f>SUBTOTAL(9,N3823:Q3823)</f>
        <v>0</v>
      </c>
      <c r="S3823" s="22">
        <f>VLOOKUP(CONCATENATE($F3823," ",$G3823),AllocFactorMatrix,(S$4+1),FALSE)*$E3830</f>
        <v>0</v>
      </c>
      <c r="T3823" s="22">
        <f>VLOOKUP(CONCATENATE($F3823," ",$G3823),AllocFactorMatrix,(T$4+1),FALSE)*$E3830</f>
        <v>0</v>
      </c>
      <c r="U3823" s="22">
        <f>VLOOKUP(CONCATENATE($F3823," ",$G3823),AllocFactorMatrix,(U$4+1),FALSE)*$E3830</f>
        <v>0</v>
      </c>
      <c r="V3823" s="22">
        <f>VLOOKUP(CONCATENATE($F3823," ",$G3823),AllocFactorMatrix,(V$4+1),FALSE)*$E3830</f>
        <v>0</v>
      </c>
      <c r="W3823" s="22">
        <f>SUBTOTAL(9,S3823:V3823)</f>
        <v>0</v>
      </c>
      <c r="X3823" s="22">
        <f>VLOOKUP(CONCATENATE($F3823," ",$G3823),AllocFactorMatrix,(X$4+1),FALSE)*$E3830</f>
        <v>0</v>
      </c>
      <c r="Y3823" s="22">
        <f>VLOOKUP(CONCATENATE($F3823," ",$G3823),AllocFactorMatrix,(Y$4+1),FALSE)*$E3830</f>
        <v>0</v>
      </c>
      <c r="Z3823" s="22">
        <f t="shared" ref="Z3823:Z3830" si="1872">SUBTOTAL(9,X3823:Y3823)</f>
        <v>0</v>
      </c>
      <c r="AA3823" s="22">
        <f>VLOOKUP(CONCATENATE($F3823," ",$G3823),AllocFactorMatrix,(AA$4+1),FALSE)*$E3830</f>
        <v>0</v>
      </c>
      <c r="AB3823" s="22">
        <f>VLOOKUP(CONCATENATE($F3823," ",$G3823),AllocFactorMatrix,(AB$4+1),FALSE)*$E3830</f>
        <v>0</v>
      </c>
      <c r="AC3823" s="22">
        <f>VLOOKUP(CONCATENATE($F3823," ",$G3823),AllocFactorMatrix,(AC$4+1),FALSE)*$E3830</f>
        <v>0</v>
      </c>
    </row>
    <row r="3824" spans="4:29" hidden="1" outlineLevel="1">
      <c r="F3824" s="42" t="str">
        <f>F3830</f>
        <v>EXP_OM_DIST</v>
      </c>
      <c r="G3824" s="17" t="str">
        <f>$G$9</f>
        <v>BULKTRAN</v>
      </c>
      <c r="H3824" s="21">
        <f t="shared" si="1870"/>
        <v>0</v>
      </c>
      <c r="I3824" s="22">
        <f>VLOOKUP(CONCATENATE($F3824," ",$G3824),AllocFactorMatrix,(I$4+1),FALSE)*$E3830</f>
        <v>0</v>
      </c>
      <c r="J3824" s="22">
        <f>VLOOKUP(CONCATENATE($F3824," ",$G3824),AllocFactorMatrix,(J$4+1),FALSE)*$E3830</f>
        <v>0</v>
      </c>
      <c r="K3824" s="22">
        <f>VLOOKUP(CONCATENATE($F3824," ",$G3824),AllocFactorMatrix,(K$4+1),FALSE)*$E3830</f>
        <v>0</v>
      </c>
      <c r="L3824" s="22">
        <f>VLOOKUP(CONCATENATE($F3824," ",$G3824),AllocFactorMatrix,(L$4+1),FALSE)*$E3830</f>
        <v>0</v>
      </c>
      <c r="M3824" s="22">
        <f t="shared" si="1871"/>
        <v>0</v>
      </c>
      <c r="N3824" s="22">
        <f>VLOOKUP(CONCATENATE($F3824," ",$G3824),AllocFactorMatrix,(N$4+1),FALSE)*$E3830</f>
        <v>0</v>
      </c>
      <c r="O3824" s="22">
        <f>VLOOKUP(CONCATENATE($F3824," ",$G3824),AllocFactorMatrix,(O$4+1),FALSE)*$E3830</f>
        <v>0</v>
      </c>
      <c r="P3824" s="22">
        <f>VLOOKUP(CONCATENATE($F3824," ",$G3824),AllocFactorMatrix,(P$4+1),FALSE)*$E3830</f>
        <v>0</v>
      </c>
      <c r="Q3824" s="22">
        <f>VLOOKUP(CONCATENATE($F3824," ",$G3824),AllocFactorMatrix,(Q$4+1),FALSE)*$E3830</f>
        <v>0</v>
      </c>
      <c r="R3824" s="22">
        <f t="shared" ref="R3824:R3830" si="1873">SUBTOTAL(9,N3824:Q3824)</f>
        <v>0</v>
      </c>
      <c r="S3824" s="22">
        <f>VLOOKUP(CONCATENATE($F3824," ",$G3824),AllocFactorMatrix,(S$4+1),FALSE)*$E3830</f>
        <v>0</v>
      </c>
      <c r="T3824" s="22">
        <f>VLOOKUP(CONCATENATE($F3824," ",$G3824),AllocFactorMatrix,(T$4+1),FALSE)*$E3830</f>
        <v>0</v>
      </c>
      <c r="U3824" s="22">
        <f>VLOOKUP(CONCATENATE($F3824," ",$G3824),AllocFactorMatrix,(U$4+1),FALSE)*$E3830</f>
        <v>0</v>
      </c>
      <c r="V3824" s="22">
        <f>VLOOKUP(CONCATENATE($F3824," ",$G3824),AllocFactorMatrix,(V$4+1),FALSE)*$E3830</f>
        <v>0</v>
      </c>
      <c r="W3824" s="22">
        <f t="shared" ref="W3824:W3830" si="1874">SUBTOTAL(9,S3824:V3824)</f>
        <v>0</v>
      </c>
      <c r="X3824" s="22">
        <f>VLOOKUP(CONCATENATE($F3824," ",$G3824),AllocFactorMatrix,(X$4+1),FALSE)*$E3830</f>
        <v>0</v>
      </c>
      <c r="Y3824" s="22">
        <f>VLOOKUP(CONCATENATE($F3824," ",$G3824),AllocFactorMatrix,(Y$4+1),FALSE)*$E3830</f>
        <v>0</v>
      </c>
      <c r="Z3824" s="22">
        <f t="shared" si="1872"/>
        <v>0</v>
      </c>
      <c r="AA3824" s="22">
        <f>VLOOKUP(CONCATENATE($F3824," ",$G3824),AllocFactorMatrix,(AA$4+1),FALSE)*$E3830</f>
        <v>0</v>
      </c>
      <c r="AB3824" s="22">
        <f>VLOOKUP(CONCATENATE($F3824," ",$G3824),AllocFactorMatrix,(AB$4+1),FALSE)*$E3830</f>
        <v>0</v>
      </c>
      <c r="AC3824" s="22">
        <f>VLOOKUP(CONCATENATE($F3824," ",$G3824),AllocFactorMatrix,(AC$4+1),FALSE)*$E3830</f>
        <v>0</v>
      </c>
    </row>
    <row r="3825" spans="4:29" hidden="1" outlineLevel="1">
      <c r="F3825" s="42" t="str">
        <f>F3830</f>
        <v>EXP_OM_DIST</v>
      </c>
      <c r="G3825" s="17" t="str">
        <f>$G$10</f>
        <v>SUBTRAN</v>
      </c>
      <c r="H3825" s="21">
        <f t="shared" si="1870"/>
        <v>0</v>
      </c>
      <c r="I3825" s="22">
        <f>VLOOKUP(CONCATENATE($F3825," ",$G3825),AllocFactorMatrix,(I$4+1),FALSE)*$E3830</f>
        <v>0</v>
      </c>
      <c r="J3825" s="22">
        <f>VLOOKUP(CONCATENATE($F3825," ",$G3825),AllocFactorMatrix,(J$4+1),FALSE)*$E3830</f>
        <v>0</v>
      </c>
      <c r="K3825" s="22">
        <f>VLOOKUP(CONCATENATE($F3825," ",$G3825),AllocFactorMatrix,(K$4+1),FALSE)*$E3830</f>
        <v>0</v>
      </c>
      <c r="L3825" s="22">
        <f>VLOOKUP(CONCATENATE($F3825," ",$G3825),AllocFactorMatrix,(L$4+1),FALSE)*$E3830</f>
        <v>0</v>
      </c>
      <c r="M3825" s="22">
        <f t="shared" si="1871"/>
        <v>0</v>
      </c>
      <c r="N3825" s="22">
        <f>VLOOKUP(CONCATENATE($F3825," ",$G3825),AllocFactorMatrix,(N$4+1),FALSE)*$E3830</f>
        <v>0</v>
      </c>
      <c r="O3825" s="22">
        <f>VLOOKUP(CONCATENATE($F3825," ",$G3825),AllocFactorMatrix,(O$4+1),FALSE)*$E3830</f>
        <v>0</v>
      </c>
      <c r="P3825" s="22">
        <f>VLOOKUP(CONCATENATE($F3825," ",$G3825),AllocFactorMatrix,(P$4+1),FALSE)*$E3830</f>
        <v>0</v>
      </c>
      <c r="Q3825" s="22">
        <f>VLOOKUP(CONCATENATE($F3825," ",$G3825),AllocFactorMatrix,(Q$4+1),FALSE)*$E3830</f>
        <v>0</v>
      </c>
      <c r="R3825" s="22">
        <f t="shared" si="1873"/>
        <v>0</v>
      </c>
      <c r="S3825" s="22">
        <f>VLOOKUP(CONCATENATE($F3825," ",$G3825),AllocFactorMatrix,(S$4+1),FALSE)*$E3830</f>
        <v>0</v>
      </c>
      <c r="T3825" s="22">
        <f>VLOOKUP(CONCATENATE($F3825," ",$G3825),AllocFactorMatrix,(T$4+1),FALSE)*$E3830</f>
        <v>0</v>
      </c>
      <c r="U3825" s="22">
        <f>VLOOKUP(CONCATENATE($F3825," ",$G3825),AllocFactorMatrix,(U$4+1),FALSE)*$E3830</f>
        <v>0</v>
      </c>
      <c r="V3825" s="22">
        <f>VLOOKUP(CONCATENATE($F3825," ",$G3825),AllocFactorMatrix,(V$4+1),FALSE)*$E3830</f>
        <v>0</v>
      </c>
      <c r="W3825" s="22">
        <f t="shared" si="1874"/>
        <v>0</v>
      </c>
      <c r="X3825" s="22">
        <f>VLOOKUP(CONCATENATE($F3825," ",$G3825),AllocFactorMatrix,(X$4+1),FALSE)*$E3830</f>
        <v>0</v>
      </c>
      <c r="Y3825" s="22">
        <f>VLOOKUP(CONCATENATE($F3825," ",$G3825),AllocFactorMatrix,(Y$4+1),FALSE)*$E3830</f>
        <v>0</v>
      </c>
      <c r="Z3825" s="22">
        <f t="shared" si="1872"/>
        <v>0</v>
      </c>
      <c r="AA3825" s="22">
        <f>VLOOKUP(CONCATENATE($F3825," ",$G3825),AllocFactorMatrix,(AA$4+1),FALSE)*$E3830</f>
        <v>0</v>
      </c>
      <c r="AB3825" s="22">
        <f>VLOOKUP(CONCATENATE($F3825," ",$G3825),AllocFactorMatrix,(AB$4+1),FALSE)*$E3830</f>
        <v>0</v>
      </c>
      <c r="AC3825" s="22">
        <f>VLOOKUP(CONCATENATE($F3825," ",$G3825),AllocFactorMatrix,(AC$4+1),FALSE)*$E3830</f>
        <v>0</v>
      </c>
    </row>
    <row r="3826" spans="4:29" hidden="1" outlineLevel="1">
      <c r="F3826" s="42" t="str">
        <f>F3830</f>
        <v>EXP_OM_DIST</v>
      </c>
      <c r="G3826" s="17" t="str">
        <f>$G$11</f>
        <v>DISTPRI</v>
      </c>
      <c r="H3826" s="21">
        <f t="shared" si="1870"/>
        <v>0</v>
      </c>
      <c r="I3826" s="22">
        <f>VLOOKUP(CONCATENATE($F3826," ",$G3826),AllocFactorMatrix,(I$4+1),FALSE)*$E3830</f>
        <v>0</v>
      </c>
      <c r="J3826" s="22">
        <f>VLOOKUP(CONCATENATE($F3826," ",$G3826),AllocFactorMatrix,(J$4+1),FALSE)*$E3830</f>
        <v>0</v>
      </c>
      <c r="K3826" s="22">
        <f>VLOOKUP(CONCATENATE($F3826," ",$G3826),AllocFactorMatrix,(K$4+1),FALSE)*$E3830</f>
        <v>0</v>
      </c>
      <c r="L3826" s="22">
        <f>VLOOKUP(CONCATENATE($F3826," ",$G3826),AllocFactorMatrix,(L$4+1),FALSE)*$E3830</f>
        <v>0</v>
      </c>
      <c r="M3826" s="22">
        <f t="shared" si="1871"/>
        <v>0</v>
      </c>
      <c r="N3826" s="22">
        <f>VLOOKUP(CONCATENATE($F3826," ",$G3826),AllocFactorMatrix,(N$4+1),FALSE)*$E3830</f>
        <v>0</v>
      </c>
      <c r="O3826" s="22">
        <f>VLOOKUP(CONCATENATE($F3826," ",$G3826),AllocFactorMatrix,(O$4+1),FALSE)*$E3830</f>
        <v>0</v>
      </c>
      <c r="P3826" s="22">
        <f>VLOOKUP(CONCATENATE($F3826," ",$G3826),AllocFactorMatrix,(P$4+1),FALSE)*$E3830</f>
        <v>0</v>
      </c>
      <c r="Q3826" s="22">
        <f>VLOOKUP(CONCATENATE($F3826," ",$G3826),AllocFactorMatrix,(Q$4+1),FALSE)*$E3830</f>
        <v>0</v>
      </c>
      <c r="R3826" s="22">
        <f t="shared" si="1873"/>
        <v>0</v>
      </c>
      <c r="S3826" s="22">
        <f>VLOOKUP(CONCATENATE($F3826," ",$G3826),AllocFactorMatrix,(S$4+1),FALSE)*$E3830</f>
        <v>0</v>
      </c>
      <c r="T3826" s="22">
        <f>VLOOKUP(CONCATENATE($F3826," ",$G3826),AllocFactorMatrix,(T$4+1),FALSE)*$E3830</f>
        <v>0</v>
      </c>
      <c r="U3826" s="22">
        <f>VLOOKUP(CONCATENATE($F3826," ",$G3826),AllocFactorMatrix,(U$4+1),FALSE)*$E3830</f>
        <v>0</v>
      </c>
      <c r="V3826" s="22">
        <f>VLOOKUP(CONCATENATE($F3826," ",$G3826),AllocFactorMatrix,(V$4+1),FALSE)*$E3830</f>
        <v>0</v>
      </c>
      <c r="W3826" s="22">
        <f t="shared" si="1874"/>
        <v>0</v>
      </c>
      <c r="X3826" s="22">
        <f>VLOOKUP(CONCATENATE($F3826," ",$G3826),AllocFactorMatrix,(X$4+1),FALSE)*$E3830</f>
        <v>0</v>
      </c>
      <c r="Y3826" s="22">
        <f>VLOOKUP(CONCATENATE($F3826," ",$G3826),AllocFactorMatrix,(Y$4+1),FALSE)*$E3830</f>
        <v>0</v>
      </c>
      <c r="Z3826" s="22">
        <f t="shared" si="1872"/>
        <v>0</v>
      </c>
      <c r="AA3826" s="22">
        <f>VLOOKUP(CONCATENATE($F3826," ",$G3826),AllocFactorMatrix,(AA$4+1),FALSE)*$E3830</f>
        <v>0</v>
      </c>
      <c r="AB3826" s="22">
        <f>VLOOKUP(CONCATENATE($F3826," ",$G3826),AllocFactorMatrix,(AB$4+1),FALSE)*$E3830</f>
        <v>0</v>
      </c>
      <c r="AC3826" s="22">
        <f>VLOOKUP(CONCATENATE($F3826," ",$G3826),AllocFactorMatrix,(AC$4+1),FALSE)*$E3830</f>
        <v>0</v>
      </c>
    </row>
    <row r="3827" spans="4:29" hidden="1" outlineLevel="1">
      <c r="F3827" s="42" t="str">
        <f>F3830</f>
        <v>EXP_OM_DIST</v>
      </c>
      <c r="G3827" s="17" t="str">
        <f>$G$12</f>
        <v>DISTSEC</v>
      </c>
      <c r="H3827" s="21">
        <f t="shared" si="1870"/>
        <v>0</v>
      </c>
      <c r="I3827" s="22">
        <f>VLOOKUP(CONCATENATE($F3827," ",$G3827),AllocFactorMatrix,(I$4+1),FALSE)*$E3830</f>
        <v>0</v>
      </c>
      <c r="J3827" s="22">
        <f>VLOOKUP(CONCATENATE($F3827," ",$G3827),AllocFactorMatrix,(J$4+1),FALSE)*$E3830</f>
        <v>0</v>
      </c>
      <c r="K3827" s="22">
        <f>VLOOKUP(CONCATENATE($F3827," ",$G3827),AllocFactorMatrix,(K$4+1),FALSE)*$E3830</f>
        <v>0</v>
      </c>
      <c r="L3827" s="22">
        <f>VLOOKUP(CONCATENATE($F3827," ",$G3827),AllocFactorMatrix,(L$4+1),FALSE)*$E3830</f>
        <v>0</v>
      </c>
      <c r="M3827" s="22">
        <f t="shared" si="1871"/>
        <v>0</v>
      </c>
      <c r="N3827" s="22">
        <f>VLOOKUP(CONCATENATE($F3827," ",$G3827),AllocFactorMatrix,(N$4+1),FALSE)*$E3830</f>
        <v>0</v>
      </c>
      <c r="O3827" s="22">
        <f>VLOOKUP(CONCATENATE($F3827," ",$G3827),AllocFactorMatrix,(O$4+1),FALSE)*$E3830</f>
        <v>0</v>
      </c>
      <c r="P3827" s="22">
        <f>VLOOKUP(CONCATENATE($F3827," ",$G3827),AllocFactorMatrix,(P$4+1),FALSE)*$E3830</f>
        <v>0</v>
      </c>
      <c r="Q3827" s="22">
        <f>VLOOKUP(CONCATENATE($F3827," ",$G3827),AllocFactorMatrix,(Q$4+1),FALSE)*$E3830</f>
        <v>0</v>
      </c>
      <c r="R3827" s="22">
        <f t="shared" si="1873"/>
        <v>0</v>
      </c>
      <c r="S3827" s="22">
        <f>VLOOKUP(CONCATENATE($F3827," ",$G3827),AllocFactorMatrix,(S$4+1),FALSE)*$E3830</f>
        <v>0</v>
      </c>
      <c r="T3827" s="22">
        <f>VLOOKUP(CONCATENATE($F3827," ",$G3827),AllocFactorMatrix,(T$4+1),FALSE)*$E3830</f>
        <v>0</v>
      </c>
      <c r="U3827" s="22">
        <f>VLOOKUP(CONCATENATE($F3827," ",$G3827),AllocFactorMatrix,(U$4+1),FALSE)*$E3830</f>
        <v>0</v>
      </c>
      <c r="V3827" s="22">
        <f>VLOOKUP(CONCATENATE($F3827," ",$G3827),AllocFactorMatrix,(V$4+1),FALSE)*$E3830</f>
        <v>0</v>
      </c>
      <c r="W3827" s="22">
        <f t="shared" si="1874"/>
        <v>0</v>
      </c>
      <c r="X3827" s="22">
        <f>VLOOKUP(CONCATENATE($F3827," ",$G3827),AllocFactorMatrix,(X$4+1),FALSE)*$E3830</f>
        <v>0</v>
      </c>
      <c r="Y3827" s="22">
        <f>VLOOKUP(CONCATENATE($F3827," ",$G3827),AllocFactorMatrix,(Y$4+1),FALSE)*$E3830</f>
        <v>0</v>
      </c>
      <c r="Z3827" s="22">
        <f t="shared" si="1872"/>
        <v>0</v>
      </c>
      <c r="AA3827" s="22">
        <f>VLOOKUP(CONCATENATE($F3827," ",$G3827),AllocFactorMatrix,(AA$4+1),FALSE)*$E3830</f>
        <v>0</v>
      </c>
      <c r="AB3827" s="22">
        <f>VLOOKUP(CONCATENATE($F3827," ",$G3827),AllocFactorMatrix,(AB$4+1),FALSE)*$E3830</f>
        <v>0</v>
      </c>
      <c r="AC3827" s="22">
        <f>VLOOKUP(CONCATENATE($F3827," ",$G3827),AllocFactorMatrix,(AC$4+1),FALSE)*$E3830</f>
        <v>0</v>
      </c>
    </row>
    <row r="3828" spans="4:29" hidden="1" outlineLevel="1">
      <c r="F3828" s="42" t="str">
        <f>F3830</f>
        <v>EXP_OM_DIST</v>
      </c>
      <c r="G3828" s="17" t="str">
        <f>$G$13</f>
        <v>ENERGY</v>
      </c>
      <c r="H3828" s="21">
        <f t="shared" si="1870"/>
        <v>0</v>
      </c>
      <c r="I3828" s="22">
        <f>VLOOKUP(CONCATENATE($F3828," ",$G3828),AllocFactorMatrix,(I$4+1),FALSE)*$E3830</f>
        <v>0</v>
      </c>
      <c r="J3828" s="22">
        <f>VLOOKUP(CONCATENATE($F3828," ",$G3828),AllocFactorMatrix,(J$4+1),FALSE)*$E3830</f>
        <v>0</v>
      </c>
      <c r="K3828" s="22">
        <f>VLOOKUP(CONCATENATE($F3828," ",$G3828),AllocFactorMatrix,(K$4+1),FALSE)*$E3830</f>
        <v>0</v>
      </c>
      <c r="L3828" s="22">
        <f>VLOOKUP(CONCATENATE($F3828," ",$G3828),AllocFactorMatrix,(L$4+1),FALSE)*$E3830</f>
        <v>0</v>
      </c>
      <c r="M3828" s="22">
        <f t="shared" si="1871"/>
        <v>0</v>
      </c>
      <c r="N3828" s="22">
        <f>VLOOKUP(CONCATENATE($F3828," ",$G3828),AllocFactorMatrix,(N$4+1),FALSE)*$E3830</f>
        <v>0</v>
      </c>
      <c r="O3828" s="22">
        <f>VLOOKUP(CONCATENATE($F3828," ",$G3828),AllocFactorMatrix,(O$4+1),FALSE)*$E3830</f>
        <v>0</v>
      </c>
      <c r="P3828" s="22">
        <f>VLOOKUP(CONCATENATE($F3828," ",$G3828),AllocFactorMatrix,(P$4+1),FALSE)*$E3830</f>
        <v>0</v>
      </c>
      <c r="Q3828" s="22">
        <f>VLOOKUP(CONCATENATE($F3828," ",$G3828),AllocFactorMatrix,(Q$4+1),FALSE)*$E3830</f>
        <v>0</v>
      </c>
      <c r="R3828" s="22">
        <f t="shared" si="1873"/>
        <v>0</v>
      </c>
      <c r="S3828" s="22">
        <f>VLOOKUP(CONCATENATE($F3828," ",$G3828),AllocFactorMatrix,(S$4+1),FALSE)*$E3830</f>
        <v>0</v>
      </c>
      <c r="T3828" s="22">
        <f>VLOOKUP(CONCATENATE($F3828," ",$G3828),AllocFactorMatrix,(T$4+1),FALSE)*$E3830</f>
        <v>0</v>
      </c>
      <c r="U3828" s="22">
        <f>VLOOKUP(CONCATENATE($F3828," ",$G3828),AllocFactorMatrix,(U$4+1),FALSE)*$E3830</f>
        <v>0</v>
      </c>
      <c r="V3828" s="22">
        <f>VLOOKUP(CONCATENATE($F3828," ",$G3828),AllocFactorMatrix,(V$4+1),FALSE)*$E3830</f>
        <v>0</v>
      </c>
      <c r="W3828" s="22">
        <f t="shared" si="1874"/>
        <v>0</v>
      </c>
      <c r="X3828" s="22">
        <f>VLOOKUP(CONCATENATE($F3828," ",$G3828),AllocFactorMatrix,(X$4+1),FALSE)*$E3830</f>
        <v>0</v>
      </c>
      <c r="Y3828" s="22">
        <f>VLOOKUP(CONCATENATE($F3828," ",$G3828),AllocFactorMatrix,(Y$4+1),FALSE)*$E3830</f>
        <v>0</v>
      </c>
      <c r="Z3828" s="22">
        <f t="shared" si="1872"/>
        <v>0</v>
      </c>
      <c r="AA3828" s="22">
        <f>VLOOKUP(CONCATENATE($F3828," ",$G3828),AllocFactorMatrix,(AA$4+1),FALSE)*$E3830</f>
        <v>0</v>
      </c>
      <c r="AB3828" s="22">
        <f>VLOOKUP(CONCATENATE($F3828," ",$G3828),AllocFactorMatrix,(AB$4+1),FALSE)*$E3830</f>
        <v>0</v>
      </c>
      <c r="AC3828" s="22">
        <f>VLOOKUP(CONCATENATE($F3828," ",$G3828),AllocFactorMatrix,(AC$4+1),FALSE)*$E3830</f>
        <v>0</v>
      </c>
    </row>
    <row r="3829" spans="4:29" hidden="1" outlineLevel="1">
      <c r="F3829" s="42" t="str">
        <f>F3830</f>
        <v>EXP_OM_DIST</v>
      </c>
      <c r="G3829" s="17" t="str">
        <f>$G$14</f>
        <v>CUSTOMER</v>
      </c>
      <c r="H3829" s="21">
        <f t="shared" si="1870"/>
        <v>0</v>
      </c>
      <c r="I3829" s="22">
        <f>VLOOKUP(CONCATENATE($F3829," ",$G3829),AllocFactorMatrix,(I$4+1),FALSE)*$E3830</f>
        <v>0</v>
      </c>
      <c r="J3829" s="22">
        <f>VLOOKUP(CONCATENATE($F3829," ",$G3829),AllocFactorMatrix,(J$4+1),FALSE)*$E3830</f>
        <v>0</v>
      </c>
      <c r="K3829" s="22">
        <f>VLOOKUP(CONCATENATE($F3829," ",$G3829),AllocFactorMatrix,(K$4+1),FALSE)*$E3830</f>
        <v>0</v>
      </c>
      <c r="L3829" s="22">
        <f>VLOOKUP(CONCATENATE($F3829," ",$G3829),AllocFactorMatrix,(L$4+1),FALSE)*$E3830</f>
        <v>0</v>
      </c>
      <c r="M3829" s="22">
        <f t="shared" si="1871"/>
        <v>0</v>
      </c>
      <c r="N3829" s="22">
        <f>VLOOKUP(CONCATENATE($F3829," ",$G3829),AllocFactorMatrix,(N$4+1),FALSE)*$E3830</f>
        <v>0</v>
      </c>
      <c r="O3829" s="22">
        <f>VLOOKUP(CONCATENATE($F3829," ",$G3829),AllocFactorMatrix,(O$4+1),FALSE)*$E3830</f>
        <v>0</v>
      </c>
      <c r="P3829" s="22">
        <f>VLOOKUP(CONCATENATE($F3829," ",$G3829),AllocFactorMatrix,(P$4+1),FALSE)*$E3830</f>
        <v>0</v>
      </c>
      <c r="Q3829" s="22">
        <f>VLOOKUP(CONCATENATE($F3829," ",$G3829),AllocFactorMatrix,(Q$4+1),FALSE)*$E3830</f>
        <v>0</v>
      </c>
      <c r="R3829" s="22">
        <f t="shared" si="1873"/>
        <v>0</v>
      </c>
      <c r="S3829" s="22">
        <f>VLOOKUP(CONCATENATE($F3829," ",$G3829),AllocFactorMatrix,(S$4+1),FALSE)*$E3830</f>
        <v>0</v>
      </c>
      <c r="T3829" s="22">
        <f>VLOOKUP(CONCATENATE($F3829," ",$G3829),AllocFactorMatrix,(T$4+1),FALSE)*$E3830</f>
        <v>0</v>
      </c>
      <c r="U3829" s="22">
        <f>VLOOKUP(CONCATENATE($F3829," ",$G3829),AllocFactorMatrix,(U$4+1),FALSE)*$E3830</f>
        <v>0</v>
      </c>
      <c r="V3829" s="22">
        <f>VLOOKUP(CONCATENATE($F3829," ",$G3829),AllocFactorMatrix,(V$4+1),FALSE)*$E3830</f>
        <v>0</v>
      </c>
      <c r="W3829" s="22">
        <f t="shared" si="1874"/>
        <v>0</v>
      </c>
      <c r="X3829" s="22">
        <f>VLOOKUP(CONCATENATE($F3829," ",$G3829),AllocFactorMatrix,(X$4+1),FALSE)*$E3830</f>
        <v>0</v>
      </c>
      <c r="Y3829" s="22">
        <f>VLOOKUP(CONCATENATE($F3829," ",$G3829),AllocFactorMatrix,(Y$4+1),FALSE)*$E3830</f>
        <v>0</v>
      </c>
      <c r="Z3829" s="22">
        <f t="shared" si="1872"/>
        <v>0</v>
      </c>
      <c r="AA3829" s="22">
        <f>VLOOKUP(CONCATENATE($F3829," ",$G3829),AllocFactorMatrix,(AA$4+1),FALSE)*$E3830</f>
        <v>0</v>
      </c>
      <c r="AB3829" s="22">
        <f>VLOOKUP(CONCATENATE($F3829," ",$G3829),AllocFactorMatrix,(AB$4+1),FALSE)*$E3830</f>
        <v>0</v>
      </c>
      <c r="AC3829" s="22">
        <f>VLOOKUP(CONCATENATE($F3829," ",$G3829),AllocFactorMatrix,(AC$4+1),FALSE)*$E3830</f>
        <v>0</v>
      </c>
    </row>
    <row r="3830" spans="4:29" collapsed="1">
      <c r="D3830" s="17" t="s">
        <v>333</v>
      </c>
      <c r="E3830" s="19">
        <v>0</v>
      </c>
      <c r="F3830" s="42" t="s">
        <v>77</v>
      </c>
      <c r="G3830" s="17" t="str">
        <f>$G$15</f>
        <v>TOTAL</v>
      </c>
      <c r="H3830" s="21">
        <f t="shared" si="1870"/>
        <v>0</v>
      </c>
      <c r="I3830" s="22">
        <f>VLOOKUP(CONCATENATE($F3830," ",$G3830),AllocFactorMatrix,(I$4+1),FALSE)*$E3830</f>
        <v>0</v>
      </c>
      <c r="J3830" s="22">
        <f>VLOOKUP(CONCATENATE($F3830," ",$G3830),AllocFactorMatrix,(J$4+1),FALSE)*$E3830</f>
        <v>0</v>
      </c>
      <c r="K3830" s="22">
        <f>VLOOKUP(CONCATENATE($F3830," ",$G3830),AllocFactorMatrix,(K$4+1),FALSE)*$E3830</f>
        <v>0</v>
      </c>
      <c r="L3830" s="22">
        <f>VLOOKUP(CONCATENATE($F3830," ",$G3830),AllocFactorMatrix,(L$4+1),FALSE)*$E3830</f>
        <v>0</v>
      </c>
      <c r="M3830" s="22">
        <f t="shared" si="1871"/>
        <v>0</v>
      </c>
      <c r="N3830" s="22">
        <f>VLOOKUP(CONCATENATE($F3830," ",$G3830),AllocFactorMatrix,(N$4+1),FALSE)*$E3830</f>
        <v>0</v>
      </c>
      <c r="O3830" s="22">
        <f>VLOOKUP(CONCATENATE($F3830," ",$G3830),AllocFactorMatrix,(O$4+1),FALSE)*$E3830</f>
        <v>0</v>
      </c>
      <c r="P3830" s="22">
        <f>VLOOKUP(CONCATENATE($F3830," ",$G3830),AllocFactorMatrix,(P$4+1),FALSE)*$E3830</f>
        <v>0</v>
      </c>
      <c r="Q3830" s="22">
        <f>VLOOKUP(CONCATENATE($F3830," ",$G3830),AllocFactorMatrix,(Q$4+1),FALSE)*$E3830</f>
        <v>0</v>
      </c>
      <c r="R3830" s="22">
        <f t="shared" si="1873"/>
        <v>0</v>
      </c>
      <c r="S3830" s="22">
        <f>VLOOKUP(CONCATENATE($F3830," ",$G3830),AllocFactorMatrix,(S$4+1),FALSE)*$E3830</f>
        <v>0</v>
      </c>
      <c r="T3830" s="22">
        <f>VLOOKUP(CONCATENATE($F3830," ",$G3830),AllocFactorMatrix,(T$4+1),FALSE)*$E3830</f>
        <v>0</v>
      </c>
      <c r="U3830" s="22">
        <f>VLOOKUP(CONCATENATE($F3830," ",$G3830),AllocFactorMatrix,(U$4+1),FALSE)*$E3830</f>
        <v>0</v>
      </c>
      <c r="V3830" s="22">
        <f>VLOOKUP(CONCATENATE($F3830," ",$G3830),AllocFactorMatrix,(V$4+1),FALSE)*$E3830</f>
        <v>0</v>
      </c>
      <c r="W3830" s="22">
        <f t="shared" si="1874"/>
        <v>0</v>
      </c>
      <c r="X3830" s="22">
        <f>VLOOKUP(CONCATENATE($F3830," ",$G3830),AllocFactorMatrix,(X$4+1),FALSE)*$E3830</f>
        <v>0</v>
      </c>
      <c r="Y3830" s="22">
        <f>VLOOKUP(CONCATENATE($F3830," ",$G3830),AllocFactorMatrix,(Y$4+1),FALSE)*$E3830</f>
        <v>0</v>
      </c>
      <c r="Z3830" s="22">
        <f t="shared" si="1872"/>
        <v>0</v>
      </c>
      <c r="AA3830" s="22">
        <f>VLOOKUP(CONCATENATE($F3830," ",$G3830),AllocFactorMatrix,(AA$4+1),FALSE)*$E3830</f>
        <v>0</v>
      </c>
      <c r="AB3830" s="22">
        <f>VLOOKUP(CONCATENATE($F3830," ",$G3830),AllocFactorMatrix,(AB$4+1),FALSE)*$E3830</f>
        <v>0</v>
      </c>
      <c r="AC3830" s="22">
        <f>VLOOKUP(CONCATENATE($F3830," ",$G3830),AllocFactorMatrix,(AC$4+1),FALSE)*$E3830</f>
        <v>0</v>
      </c>
    </row>
    <row r="3831" spans="4:29" hidden="1" outlineLevel="1">
      <c r="F3831" s="42" t="str">
        <f>F3838</f>
        <v>CUST_TOTAL</v>
      </c>
      <c r="G3831" s="17" t="str">
        <f>$G$8</f>
        <v>PRODUCTION</v>
      </c>
      <c r="H3831" s="21">
        <f t="shared" si="1870"/>
        <v>0</v>
      </c>
      <c r="I3831" s="22">
        <f>VLOOKUP(CONCATENATE($F3831," ",$G3831),AllocFactorMatrix,(I$4+1),FALSE)*$E3838</f>
        <v>0</v>
      </c>
      <c r="J3831" s="22">
        <f>VLOOKUP(CONCATENATE($F3831," ",$G3831),AllocFactorMatrix,(J$4+1),FALSE)*$E3838</f>
        <v>0</v>
      </c>
      <c r="K3831" s="22">
        <f>VLOOKUP(CONCATENATE($F3831," ",$G3831),AllocFactorMatrix,(K$4+1),FALSE)*$E3838</f>
        <v>0</v>
      </c>
      <c r="L3831" s="22">
        <f>VLOOKUP(CONCATENATE($F3831," ",$G3831),AllocFactorMatrix,(L$4+1),FALSE)*$E3838</f>
        <v>0</v>
      </c>
      <c r="M3831" s="22">
        <f t="shared" ref="M3831:M3838" si="1875">SUBTOTAL(9,J3831:L3831)</f>
        <v>0</v>
      </c>
      <c r="N3831" s="22">
        <f>VLOOKUP(CONCATENATE($F3831," ",$G3831),AllocFactorMatrix,(N$4+1),FALSE)*$E3838</f>
        <v>0</v>
      </c>
      <c r="O3831" s="22">
        <f>VLOOKUP(CONCATENATE($F3831," ",$G3831),AllocFactorMatrix,(O$4+1),FALSE)*$E3838</f>
        <v>0</v>
      </c>
      <c r="P3831" s="22">
        <f>VLOOKUP(CONCATENATE($F3831," ",$G3831),AllocFactorMatrix,(P$4+1),FALSE)*$E3838</f>
        <v>0</v>
      </c>
      <c r="Q3831" s="22">
        <f>VLOOKUP(CONCATENATE($F3831," ",$G3831),AllocFactorMatrix,(Q$4+1),FALSE)*$E3838</f>
        <v>0</v>
      </c>
      <c r="R3831" s="22">
        <f>SUBTOTAL(9,N3831:Q3831)</f>
        <v>0</v>
      </c>
      <c r="S3831" s="22">
        <f>VLOOKUP(CONCATENATE($F3831," ",$G3831),AllocFactorMatrix,(S$4+1),FALSE)*$E3838</f>
        <v>0</v>
      </c>
      <c r="T3831" s="22">
        <f>VLOOKUP(CONCATENATE($F3831," ",$G3831),AllocFactorMatrix,(T$4+1),FALSE)*$E3838</f>
        <v>0</v>
      </c>
      <c r="U3831" s="22">
        <f>VLOOKUP(CONCATENATE($F3831," ",$G3831),AllocFactorMatrix,(U$4+1),FALSE)*$E3838</f>
        <v>0</v>
      </c>
      <c r="V3831" s="22">
        <f>VLOOKUP(CONCATENATE($F3831," ",$G3831),AllocFactorMatrix,(V$4+1),FALSE)*$E3838</f>
        <v>0</v>
      </c>
      <c r="W3831" s="22">
        <f>SUBTOTAL(9,S3831:V3831)</f>
        <v>0</v>
      </c>
      <c r="X3831" s="22">
        <f>VLOOKUP(CONCATENATE($F3831," ",$G3831),AllocFactorMatrix,(X$4+1),FALSE)*$E3838</f>
        <v>0</v>
      </c>
      <c r="Y3831" s="22">
        <f>VLOOKUP(CONCATENATE($F3831," ",$G3831),AllocFactorMatrix,(Y$4+1),FALSE)*$E3838</f>
        <v>0</v>
      </c>
      <c r="Z3831" s="22">
        <f t="shared" ref="Z3831:Z3838" si="1876">SUBTOTAL(9,X3831:Y3831)</f>
        <v>0</v>
      </c>
      <c r="AA3831" s="22">
        <f>VLOOKUP(CONCATENATE($F3831," ",$G3831),AllocFactorMatrix,(AA$4+1),FALSE)*$E3838</f>
        <v>0</v>
      </c>
      <c r="AB3831" s="22">
        <f>VLOOKUP(CONCATENATE($F3831," ",$G3831),AllocFactorMatrix,(AB$4+1),FALSE)*$E3838</f>
        <v>0</v>
      </c>
      <c r="AC3831" s="22">
        <f>VLOOKUP(CONCATENATE($F3831," ",$G3831),AllocFactorMatrix,(AC$4+1),FALSE)*$E3838</f>
        <v>0</v>
      </c>
    </row>
    <row r="3832" spans="4:29" hidden="1" outlineLevel="1">
      <c r="F3832" s="42" t="str">
        <f>F3838</f>
        <v>CUST_TOTAL</v>
      </c>
      <c r="G3832" s="17" t="str">
        <f>$G$9</f>
        <v>BULKTRAN</v>
      </c>
      <c r="H3832" s="21">
        <f t="shared" si="1870"/>
        <v>0</v>
      </c>
      <c r="I3832" s="22">
        <f>VLOOKUP(CONCATENATE($F3832," ",$G3832),AllocFactorMatrix,(I$4+1),FALSE)*$E3838</f>
        <v>0</v>
      </c>
      <c r="J3832" s="22">
        <f>VLOOKUP(CONCATENATE($F3832," ",$G3832),AllocFactorMatrix,(J$4+1),FALSE)*$E3838</f>
        <v>0</v>
      </c>
      <c r="K3832" s="22">
        <f>VLOOKUP(CONCATENATE($F3832," ",$G3832),AllocFactorMatrix,(K$4+1),FALSE)*$E3838</f>
        <v>0</v>
      </c>
      <c r="L3832" s="22">
        <f>VLOOKUP(CONCATENATE($F3832," ",$G3832),AllocFactorMatrix,(L$4+1),FALSE)*$E3838</f>
        <v>0</v>
      </c>
      <c r="M3832" s="22">
        <f t="shared" si="1875"/>
        <v>0</v>
      </c>
      <c r="N3832" s="22">
        <f>VLOOKUP(CONCATENATE($F3832," ",$G3832),AllocFactorMatrix,(N$4+1),FALSE)*$E3838</f>
        <v>0</v>
      </c>
      <c r="O3832" s="22">
        <f>VLOOKUP(CONCATENATE($F3832," ",$G3832),AllocFactorMatrix,(O$4+1),FALSE)*$E3838</f>
        <v>0</v>
      </c>
      <c r="P3832" s="22">
        <f>VLOOKUP(CONCATENATE($F3832," ",$G3832),AllocFactorMatrix,(P$4+1),FALSE)*$E3838</f>
        <v>0</v>
      </c>
      <c r="Q3832" s="22">
        <f>VLOOKUP(CONCATENATE($F3832," ",$G3832),AllocFactorMatrix,(Q$4+1),FALSE)*$E3838</f>
        <v>0</v>
      </c>
      <c r="R3832" s="22">
        <f t="shared" ref="R3832:R3838" si="1877">SUBTOTAL(9,N3832:Q3832)</f>
        <v>0</v>
      </c>
      <c r="S3832" s="22">
        <f>VLOOKUP(CONCATENATE($F3832," ",$G3832),AllocFactorMatrix,(S$4+1),FALSE)*$E3838</f>
        <v>0</v>
      </c>
      <c r="T3832" s="22">
        <f>VLOOKUP(CONCATENATE($F3832," ",$G3832),AllocFactorMatrix,(T$4+1),FALSE)*$E3838</f>
        <v>0</v>
      </c>
      <c r="U3832" s="22">
        <f>VLOOKUP(CONCATENATE($F3832," ",$G3832),AllocFactorMatrix,(U$4+1),FALSE)*$E3838</f>
        <v>0</v>
      </c>
      <c r="V3832" s="22">
        <f>VLOOKUP(CONCATENATE($F3832," ",$G3832),AllocFactorMatrix,(V$4+1),FALSE)*$E3838</f>
        <v>0</v>
      </c>
      <c r="W3832" s="22">
        <f t="shared" ref="W3832:W3838" si="1878">SUBTOTAL(9,S3832:V3832)</f>
        <v>0</v>
      </c>
      <c r="X3832" s="22">
        <f>VLOOKUP(CONCATENATE($F3832," ",$G3832),AllocFactorMatrix,(X$4+1),FALSE)*$E3838</f>
        <v>0</v>
      </c>
      <c r="Y3832" s="22">
        <f>VLOOKUP(CONCATENATE($F3832," ",$G3832),AllocFactorMatrix,(Y$4+1),FALSE)*$E3838</f>
        <v>0</v>
      </c>
      <c r="Z3832" s="22">
        <f t="shared" si="1876"/>
        <v>0</v>
      </c>
      <c r="AA3832" s="22">
        <f>VLOOKUP(CONCATENATE($F3832," ",$G3832),AllocFactorMatrix,(AA$4+1),FALSE)*$E3838</f>
        <v>0</v>
      </c>
      <c r="AB3832" s="22">
        <f>VLOOKUP(CONCATENATE($F3832," ",$G3832),AllocFactorMatrix,(AB$4+1),FALSE)*$E3838</f>
        <v>0</v>
      </c>
      <c r="AC3832" s="22">
        <f>VLOOKUP(CONCATENATE($F3832," ",$G3832),AllocFactorMatrix,(AC$4+1),FALSE)*$E3838</f>
        <v>0</v>
      </c>
    </row>
    <row r="3833" spans="4:29" hidden="1" outlineLevel="1">
      <c r="F3833" s="42" t="str">
        <f>F3838</f>
        <v>CUST_TOTAL</v>
      </c>
      <c r="G3833" s="17" t="str">
        <f>$G$10</f>
        <v>SUBTRAN</v>
      </c>
      <c r="H3833" s="21">
        <f t="shared" si="1870"/>
        <v>0</v>
      </c>
      <c r="I3833" s="22">
        <f>VLOOKUP(CONCATENATE($F3833," ",$G3833),AllocFactorMatrix,(I$4+1),FALSE)*$E3838</f>
        <v>0</v>
      </c>
      <c r="J3833" s="22">
        <f>VLOOKUP(CONCATENATE($F3833," ",$G3833),AllocFactorMatrix,(J$4+1),FALSE)*$E3838</f>
        <v>0</v>
      </c>
      <c r="K3833" s="22">
        <f>VLOOKUP(CONCATENATE($F3833," ",$G3833),AllocFactorMatrix,(K$4+1),FALSE)*$E3838</f>
        <v>0</v>
      </c>
      <c r="L3833" s="22">
        <f>VLOOKUP(CONCATENATE($F3833," ",$G3833),AllocFactorMatrix,(L$4+1),FALSE)*$E3838</f>
        <v>0</v>
      </c>
      <c r="M3833" s="22">
        <f t="shared" si="1875"/>
        <v>0</v>
      </c>
      <c r="N3833" s="22">
        <f>VLOOKUP(CONCATENATE($F3833," ",$G3833),AllocFactorMatrix,(N$4+1),FALSE)*$E3838</f>
        <v>0</v>
      </c>
      <c r="O3833" s="22">
        <f>VLOOKUP(CONCATENATE($F3833," ",$G3833),AllocFactorMatrix,(O$4+1),FALSE)*$E3838</f>
        <v>0</v>
      </c>
      <c r="P3833" s="22">
        <f>VLOOKUP(CONCATENATE($F3833," ",$G3833),AllocFactorMatrix,(P$4+1),FALSE)*$E3838</f>
        <v>0</v>
      </c>
      <c r="Q3833" s="22">
        <f>VLOOKUP(CONCATENATE($F3833," ",$G3833),AllocFactorMatrix,(Q$4+1),FALSE)*$E3838</f>
        <v>0</v>
      </c>
      <c r="R3833" s="22">
        <f t="shared" si="1877"/>
        <v>0</v>
      </c>
      <c r="S3833" s="22">
        <f>VLOOKUP(CONCATENATE($F3833," ",$G3833),AllocFactorMatrix,(S$4+1),FALSE)*$E3838</f>
        <v>0</v>
      </c>
      <c r="T3833" s="22">
        <f>VLOOKUP(CONCATENATE($F3833," ",$G3833),AllocFactorMatrix,(T$4+1),FALSE)*$E3838</f>
        <v>0</v>
      </c>
      <c r="U3833" s="22">
        <f>VLOOKUP(CONCATENATE($F3833," ",$G3833),AllocFactorMatrix,(U$4+1),FALSE)*$E3838</f>
        <v>0</v>
      </c>
      <c r="V3833" s="22">
        <f>VLOOKUP(CONCATENATE($F3833," ",$G3833),AllocFactorMatrix,(V$4+1),FALSE)*$E3838</f>
        <v>0</v>
      </c>
      <c r="W3833" s="22">
        <f t="shared" si="1878"/>
        <v>0</v>
      </c>
      <c r="X3833" s="22">
        <f>VLOOKUP(CONCATENATE($F3833," ",$G3833),AllocFactorMatrix,(X$4+1),FALSE)*$E3838</f>
        <v>0</v>
      </c>
      <c r="Y3833" s="22">
        <f>VLOOKUP(CONCATENATE($F3833," ",$G3833),AllocFactorMatrix,(Y$4+1),FALSE)*$E3838</f>
        <v>0</v>
      </c>
      <c r="Z3833" s="22">
        <f t="shared" si="1876"/>
        <v>0</v>
      </c>
      <c r="AA3833" s="22">
        <f>VLOOKUP(CONCATENATE($F3833," ",$G3833),AllocFactorMatrix,(AA$4+1),FALSE)*$E3838</f>
        <v>0</v>
      </c>
      <c r="AB3833" s="22">
        <f>VLOOKUP(CONCATENATE($F3833," ",$G3833),AllocFactorMatrix,(AB$4+1),FALSE)*$E3838</f>
        <v>0</v>
      </c>
      <c r="AC3833" s="22">
        <f>VLOOKUP(CONCATENATE($F3833," ",$G3833),AllocFactorMatrix,(AC$4+1),FALSE)*$E3838</f>
        <v>0</v>
      </c>
    </row>
    <row r="3834" spans="4:29" hidden="1" outlineLevel="1">
      <c r="F3834" s="42" t="str">
        <f>F3838</f>
        <v>CUST_TOTAL</v>
      </c>
      <c r="G3834" s="17" t="str">
        <f>$G$11</f>
        <v>DISTPRI</v>
      </c>
      <c r="H3834" s="21">
        <f t="shared" si="1870"/>
        <v>0</v>
      </c>
      <c r="I3834" s="22">
        <f>VLOOKUP(CONCATENATE($F3834," ",$G3834),AllocFactorMatrix,(I$4+1),FALSE)*$E3838</f>
        <v>0</v>
      </c>
      <c r="J3834" s="22">
        <f>VLOOKUP(CONCATENATE($F3834," ",$G3834),AllocFactorMatrix,(J$4+1),FALSE)*$E3838</f>
        <v>0</v>
      </c>
      <c r="K3834" s="22">
        <f>VLOOKUP(CONCATENATE($F3834," ",$G3834),AllocFactorMatrix,(K$4+1),FALSE)*$E3838</f>
        <v>0</v>
      </c>
      <c r="L3834" s="22">
        <f>VLOOKUP(CONCATENATE($F3834," ",$G3834),AllocFactorMatrix,(L$4+1),FALSE)*$E3838</f>
        <v>0</v>
      </c>
      <c r="M3834" s="22">
        <f t="shared" si="1875"/>
        <v>0</v>
      </c>
      <c r="N3834" s="22">
        <f>VLOOKUP(CONCATENATE($F3834," ",$G3834),AllocFactorMatrix,(N$4+1),FALSE)*$E3838</f>
        <v>0</v>
      </c>
      <c r="O3834" s="22">
        <f>VLOOKUP(CONCATENATE($F3834," ",$G3834),AllocFactorMatrix,(O$4+1),FALSE)*$E3838</f>
        <v>0</v>
      </c>
      <c r="P3834" s="22">
        <f>VLOOKUP(CONCATENATE($F3834," ",$G3834),AllocFactorMatrix,(P$4+1),FALSE)*$E3838</f>
        <v>0</v>
      </c>
      <c r="Q3834" s="22">
        <f>VLOOKUP(CONCATENATE($F3834," ",$G3834),AllocFactorMatrix,(Q$4+1),FALSE)*$E3838</f>
        <v>0</v>
      </c>
      <c r="R3834" s="22">
        <f t="shared" si="1877"/>
        <v>0</v>
      </c>
      <c r="S3834" s="22">
        <f>VLOOKUP(CONCATENATE($F3834," ",$G3834),AllocFactorMatrix,(S$4+1),FALSE)*$E3838</f>
        <v>0</v>
      </c>
      <c r="T3834" s="22">
        <f>VLOOKUP(CONCATENATE($F3834," ",$G3834),AllocFactorMatrix,(T$4+1),FALSE)*$E3838</f>
        <v>0</v>
      </c>
      <c r="U3834" s="22">
        <f>VLOOKUP(CONCATENATE($F3834," ",$G3834),AllocFactorMatrix,(U$4+1),FALSE)*$E3838</f>
        <v>0</v>
      </c>
      <c r="V3834" s="22">
        <f>VLOOKUP(CONCATENATE($F3834," ",$G3834),AllocFactorMatrix,(V$4+1),FALSE)*$E3838</f>
        <v>0</v>
      </c>
      <c r="W3834" s="22">
        <f t="shared" si="1878"/>
        <v>0</v>
      </c>
      <c r="X3834" s="22">
        <f>VLOOKUP(CONCATENATE($F3834," ",$G3834),AllocFactorMatrix,(X$4+1),FALSE)*$E3838</f>
        <v>0</v>
      </c>
      <c r="Y3834" s="22">
        <f>VLOOKUP(CONCATENATE($F3834," ",$G3834),AllocFactorMatrix,(Y$4+1),FALSE)*$E3838</f>
        <v>0</v>
      </c>
      <c r="Z3834" s="22">
        <f t="shared" si="1876"/>
        <v>0</v>
      </c>
      <c r="AA3834" s="22">
        <f>VLOOKUP(CONCATENATE($F3834," ",$G3834),AllocFactorMatrix,(AA$4+1),FALSE)*$E3838</f>
        <v>0</v>
      </c>
      <c r="AB3834" s="22">
        <f>VLOOKUP(CONCATENATE($F3834," ",$G3834),AllocFactorMatrix,(AB$4+1),FALSE)*$E3838</f>
        <v>0</v>
      </c>
      <c r="AC3834" s="22">
        <f>VLOOKUP(CONCATENATE($F3834," ",$G3834),AllocFactorMatrix,(AC$4+1),FALSE)*$E3838</f>
        <v>0</v>
      </c>
    </row>
    <row r="3835" spans="4:29" hidden="1" outlineLevel="1">
      <c r="F3835" s="42" t="str">
        <f>F3838</f>
        <v>CUST_TOTAL</v>
      </c>
      <c r="G3835" s="17" t="str">
        <f>$G$12</f>
        <v>DISTSEC</v>
      </c>
      <c r="H3835" s="21">
        <f t="shared" si="1870"/>
        <v>0</v>
      </c>
      <c r="I3835" s="22">
        <f>VLOOKUP(CONCATENATE($F3835," ",$G3835),AllocFactorMatrix,(I$4+1),FALSE)*$E3838</f>
        <v>0</v>
      </c>
      <c r="J3835" s="22">
        <f>VLOOKUP(CONCATENATE($F3835," ",$G3835),AllocFactorMatrix,(J$4+1),FALSE)*$E3838</f>
        <v>0</v>
      </c>
      <c r="K3835" s="22">
        <f>VLOOKUP(CONCATENATE($F3835," ",$G3835),AllocFactorMatrix,(K$4+1),FALSE)*$E3838</f>
        <v>0</v>
      </c>
      <c r="L3835" s="22">
        <f>VLOOKUP(CONCATENATE($F3835," ",$G3835),AllocFactorMatrix,(L$4+1),FALSE)*$E3838</f>
        <v>0</v>
      </c>
      <c r="M3835" s="22">
        <f t="shared" si="1875"/>
        <v>0</v>
      </c>
      <c r="N3835" s="22">
        <f>VLOOKUP(CONCATENATE($F3835," ",$G3835),AllocFactorMatrix,(N$4+1),FALSE)*$E3838</f>
        <v>0</v>
      </c>
      <c r="O3835" s="22">
        <f>VLOOKUP(CONCATENATE($F3835," ",$G3835),AllocFactorMatrix,(O$4+1),FALSE)*$E3838</f>
        <v>0</v>
      </c>
      <c r="P3835" s="22">
        <f>VLOOKUP(CONCATENATE($F3835," ",$G3835),AllocFactorMatrix,(P$4+1),FALSE)*$E3838</f>
        <v>0</v>
      </c>
      <c r="Q3835" s="22">
        <f>VLOOKUP(CONCATENATE($F3835," ",$G3835),AllocFactorMatrix,(Q$4+1),FALSE)*$E3838</f>
        <v>0</v>
      </c>
      <c r="R3835" s="22">
        <f t="shared" si="1877"/>
        <v>0</v>
      </c>
      <c r="S3835" s="22">
        <f>VLOOKUP(CONCATENATE($F3835," ",$G3835),AllocFactorMatrix,(S$4+1),FALSE)*$E3838</f>
        <v>0</v>
      </c>
      <c r="T3835" s="22">
        <f>VLOOKUP(CONCATENATE($F3835," ",$G3835),AllocFactorMatrix,(T$4+1),FALSE)*$E3838</f>
        <v>0</v>
      </c>
      <c r="U3835" s="22">
        <f>VLOOKUP(CONCATENATE($F3835," ",$G3835),AllocFactorMatrix,(U$4+1),FALSE)*$E3838</f>
        <v>0</v>
      </c>
      <c r="V3835" s="22">
        <f>VLOOKUP(CONCATENATE($F3835," ",$G3835),AllocFactorMatrix,(V$4+1),FALSE)*$E3838</f>
        <v>0</v>
      </c>
      <c r="W3835" s="22">
        <f t="shared" si="1878"/>
        <v>0</v>
      </c>
      <c r="X3835" s="22">
        <f>VLOOKUP(CONCATENATE($F3835," ",$G3835),AllocFactorMatrix,(X$4+1),FALSE)*$E3838</f>
        <v>0</v>
      </c>
      <c r="Y3835" s="22">
        <f>VLOOKUP(CONCATENATE($F3835," ",$G3835),AllocFactorMatrix,(Y$4+1),FALSE)*$E3838</f>
        <v>0</v>
      </c>
      <c r="Z3835" s="22">
        <f t="shared" si="1876"/>
        <v>0</v>
      </c>
      <c r="AA3835" s="22">
        <f>VLOOKUP(CONCATENATE($F3835," ",$G3835),AllocFactorMatrix,(AA$4+1),FALSE)*$E3838</f>
        <v>0</v>
      </c>
      <c r="AB3835" s="22">
        <f>VLOOKUP(CONCATENATE($F3835," ",$G3835),AllocFactorMatrix,(AB$4+1),FALSE)*$E3838</f>
        <v>0</v>
      </c>
      <c r="AC3835" s="22">
        <f>VLOOKUP(CONCATENATE($F3835," ",$G3835),AllocFactorMatrix,(AC$4+1),FALSE)*$E3838</f>
        <v>0</v>
      </c>
    </row>
    <row r="3836" spans="4:29" hidden="1" outlineLevel="1">
      <c r="F3836" s="42" t="str">
        <f>F3838</f>
        <v>CUST_TOTAL</v>
      </c>
      <c r="G3836" s="17" t="str">
        <f>$G$13</f>
        <v>ENERGY</v>
      </c>
      <c r="H3836" s="21">
        <f t="shared" si="1870"/>
        <v>0</v>
      </c>
      <c r="I3836" s="22">
        <f>VLOOKUP(CONCATENATE($F3836," ",$G3836),AllocFactorMatrix,(I$4+1),FALSE)*$E3838</f>
        <v>0</v>
      </c>
      <c r="J3836" s="22">
        <f>VLOOKUP(CONCATENATE($F3836," ",$G3836),AllocFactorMatrix,(J$4+1),FALSE)*$E3838</f>
        <v>0</v>
      </c>
      <c r="K3836" s="22">
        <f>VLOOKUP(CONCATENATE($F3836," ",$G3836),AllocFactorMatrix,(K$4+1),FALSE)*$E3838</f>
        <v>0</v>
      </c>
      <c r="L3836" s="22">
        <f>VLOOKUP(CONCATENATE($F3836," ",$G3836),AllocFactorMatrix,(L$4+1),FALSE)*$E3838</f>
        <v>0</v>
      </c>
      <c r="M3836" s="22">
        <f t="shared" si="1875"/>
        <v>0</v>
      </c>
      <c r="N3836" s="22">
        <f>VLOOKUP(CONCATENATE($F3836," ",$G3836),AllocFactorMatrix,(N$4+1),FALSE)*$E3838</f>
        <v>0</v>
      </c>
      <c r="O3836" s="22">
        <f>VLOOKUP(CONCATENATE($F3836," ",$G3836),AllocFactorMatrix,(O$4+1),FALSE)*$E3838</f>
        <v>0</v>
      </c>
      <c r="P3836" s="22">
        <f>VLOOKUP(CONCATENATE($F3836," ",$G3836),AllocFactorMatrix,(P$4+1),FALSE)*$E3838</f>
        <v>0</v>
      </c>
      <c r="Q3836" s="22">
        <f>VLOOKUP(CONCATENATE($F3836," ",$G3836),AllocFactorMatrix,(Q$4+1),FALSE)*$E3838</f>
        <v>0</v>
      </c>
      <c r="R3836" s="22">
        <f t="shared" si="1877"/>
        <v>0</v>
      </c>
      <c r="S3836" s="22">
        <f>VLOOKUP(CONCATENATE($F3836," ",$G3836),AllocFactorMatrix,(S$4+1),FALSE)*$E3838</f>
        <v>0</v>
      </c>
      <c r="T3836" s="22">
        <f>VLOOKUP(CONCATENATE($F3836," ",$G3836),AllocFactorMatrix,(T$4+1),FALSE)*$E3838</f>
        <v>0</v>
      </c>
      <c r="U3836" s="22">
        <f>VLOOKUP(CONCATENATE($F3836," ",$G3836),AllocFactorMatrix,(U$4+1),FALSE)*$E3838</f>
        <v>0</v>
      </c>
      <c r="V3836" s="22">
        <f>VLOOKUP(CONCATENATE($F3836," ",$G3836),AllocFactorMatrix,(V$4+1),FALSE)*$E3838</f>
        <v>0</v>
      </c>
      <c r="W3836" s="22">
        <f t="shared" si="1878"/>
        <v>0</v>
      </c>
      <c r="X3836" s="22">
        <f>VLOOKUP(CONCATENATE($F3836," ",$G3836),AllocFactorMatrix,(X$4+1),FALSE)*$E3838</f>
        <v>0</v>
      </c>
      <c r="Y3836" s="22">
        <f>VLOOKUP(CONCATENATE($F3836," ",$G3836),AllocFactorMatrix,(Y$4+1),FALSE)*$E3838</f>
        <v>0</v>
      </c>
      <c r="Z3836" s="22">
        <f t="shared" si="1876"/>
        <v>0</v>
      </c>
      <c r="AA3836" s="22">
        <f>VLOOKUP(CONCATENATE($F3836," ",$G3836),AllocFactorMatrix,(AA$4+1),FALSE)*$E3838</f>
        <v>0</v>
      </c>
      <c r="AB3836" s="22">
        <f>VLOOKUP(CONCATENATE($F3836," ",$G3836),AllocFactorMatrix,(AB$4+1),FALSE)*$E3838</f>
        <v>0</v>
      </c>
      <c r="AC3836" s="22">
        <f>VLOOKUP(CONCATENATE($F3836," ",$G3836),AllocFactorMatrix,(AC$4+1),FALSE)*$E3838</f>
        <v>0</v>
      </c>
    </row>
    <row r="3837" spans="4:29" hidden="1" outlineLevel="1">
      <c r="F3837" s="42" t="str">
        <f>F3838</f>
        <v>CUST_TOTAL</v>
      </c>
      <c r="G3837" s="17" t="str">
        <f>$G$14</f>
        <v>CUSTOMER</v>
      </c>
      <c r="H3837" s="21">
        <f t="shared" si="1870"/>
        <v>0</v>
      </c>
      <c r="I3837" s="22">
        <f>VLOOKUP(CONCATENATE($F3837," ",$G3837),AllocFactorMatrix,(I$4+1),FALSE)*$E3838</f>
        <v>0</v>
      </c>
      <c r="J3837" s="22">
        <f>VLOOKUP(CONCATENATE($F3837," ",$G3837),AllocFactorMatrix,(J$4+1),FALSE)*$E3838</f>
        <v>0</v>
      </c>
      <c r="K3837" s="22">
        <f>VLOOKUP(CONCATENATE($F3837," ",$G3837),AllocFactorMatrix,(K$4+1),FALSE)*$E3838</f>
        <v>0</v>
      </c>
      <c r="L3837" s="22">
        <f>VLOOKUP(CONCATENATE($F3837," ",$G3837),AllocFactorMatrix,(L$4+1),FALSE)*$E3838</f>
        <v>0</v>
      </c>
      <c r="M3837" s="22">
        <f t="shared" si="1875"/>
        <v>0</v>
      </c>
      <c r="N3837" s="22">
        <f>VLOOKUP(CONCATENATE($F3837," ",$G3837),AllocFactorMatrix,(N$4+1),FALSE)*$E3838</f>
        <v>0</v>
      </c>
      <c r="O3837" s="22">
        <f>VLOOKUP(CONCATENATE($F3837," ",$G3837),AllocFactorMatrix,(O$4+1),FALSE)*$E3838</f>
        <v>0</v>
      </c>
      <c r="P3837" s="22">
        <f>VLOOKUP(CONCATENATE($F3837," ",$G3837),AllocFactorMatrix,(P$4+1),FALSE)*$E3838</f>
        <v>0</v>
      </c>
      <c r="Q3837" s="22">
        <f>VLOOKUP(CONCATENATE($F3837," ",$G3837),AllocFactorMatrix,(Q$4+1),FALSE)*$E3838</f>
        <v>0</v>
      </c>
      <c r="R3837" s="22">
        <f t="shared" si="1877"/>
        <v>0</v>
      </c>
      <c r="S3837" s="22">
        <f>VLOOKUP(CONCATENATE($F3837," ",$G3837),AllocFactorMatrix,(S$4+1),FALSE)*$E3838</f>
        <v>0</v>
      </c>
      <c r="T3837" s="22">
        <f>VLOOKUP(CONCATENATE($F3837," ",$G3837),AllocFactorMatrix,(T$4+1),FALSE)*$E3838</f>
        <v>0</v>
      </c>
      <c r="U3837" s="22">
        <f>VLOOKUP(CONCATENATE($F3837," ",$G3837),AllocFactorMatrix,(U$4+1),FALSE)*$E3838</f>
        <v>0</v>
      </c>
      <c r="V3837" s="22">
        <f>VLOOKUP(CONCATENATE($F3837," ",$G3837),AllocFactorMatrix,(V$4+1),FALSE)*$E3838</f>
        <v>0</v>
      </c>
      <c r="W3837" s="22">
        <f t="shared" si="1878"/>
        <v>0</v>
      </c>
      <c r="X3837" s="22">
        <f>VLOOKUP(CONCATENATE($F3837," ",$G3837),AllocFactorMatrix,(X$4+1),FALSE)*$E3838</f>
        <v>0</v>
      </c>
      <c r="Y3837" s="22">
        <f>VLOOKUP(CONCATENATE($F3837," ",$G3837),AllocFactorMatrix,(Y$4+1),FALSE)*$E3838</f>
        <v>0</v>
      </c>
      <c r="Z3837" s="22">
        <f t="shared" si="1876"/>
        <v>0</v>
      </c>
      <c r="AA3837" s="22">
        <f>VLOOKUP(CONCATENATE($F3837," ",$G3837),AllocFactorMatrix,(AA$4+1),FALSE)*$E3838</f>
        <v>0</v>
      </c>
      <c r="AB3837" s="22">
        <f>VLOOKUP(CONCATENATE($F3837," ",$G3837),AllocFactorMatrix,(AB$4+1),FALSE)*$E3838</f>
        <v>0</v>
      </c>
      <c r="AC3837" s="22">
        <f>VLOOKUP(CONCATENATE($F3837," ",$G3837),AllocFactorMatrix,(AC$4+1),FALSE)*$E3838</f>
        <v>0</v>
      </c>
    </row>
    <row r="3838" spans="4:29" collapsed="1">
      <c r="D3838" s="17" t="s">
        <v>269</v>
      </c>
      <c r="E3838" s="19">
        <v>0</v>
      </c>
      <c r="F3838" s="42" t="s">
        <v>41</v>
      </c>
      <c r="G3838" s="17" t="str">
        <f>$G$15</f>
        <v>TOTAL</v>
      </c>
      <c r="H3838" s="21">
        <f t="shared" si="1870"/>
        <v>0</v>
      </c>
      <c r="I3838" s="22">
        <f>VLOOKUP(CONCATENATE($F3838," ",$G3838),AllocFactorMatrix,(I$4+1),FALSE)*$E3838</f>
        <v>0</v>
      </c>
      <c r="J3838" s="22">
        <f>VLOOKUP(CONCATENATE($F3838," ",$G3838),AllocFactorMatrix,(J$4+1),FALSE)*$E3838</f>
        <v>0</v>
      </c>
      <c r="K3838" s="22">
        <f>VLOOKUP(CONCATENATE($F3838," ",$G3838),AllocFactorMatrix,(K$4+1),FALSE)*$E3838</f>
        <v>0</v>
      </c>
      <c r="L3838" s="22">
        <f>VLOOKUP(CONCATENATE($F3838," ",$G3838),AllocFactorMatrix,(L$4+1),FALSE)*$E3838</f>
        <v>0</v>
      </c>
      <c r="M3838" s="22">
        <f t="shared" si="1875"/>
        <v>0</v>
      </c>
      <c r="N3838" s="22">
        <f>VLOOKUP(CONCATENATE($F3838," ",$G3838),AllocFactorMatrix,(N$4+1),FALSE)*$E3838</f>
        <v>0</v>
      </c>
      <c r="O3838" s="22">
        <f>VLOOKUP(CONCATENATE($F3838," ",$G3838),AllocFactorMatrix,(O$4+1),FALSE)*$E3838</f>
        <v>0</v>
      </c>
      <c r="P3838" s="22">
        <f>VLOOKUP(CONCATENATE($F3838," ",$G3838),AllocFactorMatrix,(P$4+1),FALSE)*$E3838</f>
        <v>0</v>
      </c>
      <c r="Q3838" s="22">
        <f>VLOOKUP(CONCATENATE($F3838," ",$G3838),AllocFactorMatrix,(Q$4+1),FALSE)*$E3838</f>
        <v>0</v>
      </c>
      <c r="R3838" s="22">
        <f t="shared" si="1877"/>
        <v>0</v>
      </c>
      <c r="S3838" s="22">
        <f>VLOOKUP(CONCATENATE($F3838," ",$G3838),AllocFactorMatrix,(S$4+1),FALSE)*$E3838</f>
        <v>0</v>
      </c>
      <c r="T3838" s="22">
        <f>VLOOKUP(CONCATENATE($F3838," ",$G3838),AllocFactorMatrix,(T$4+1),FALSE)*$E3838</f>
        <v>0</v>
      </c>
      <c r="U3838" s="22">
        <f>VLOOKUP(CONCATENATE($F3838," ",$G3838),AllocFactorMatrix,(U$4+1),FALSE)*$E3838</f>
        <v>0</v>
      </c>
      <c r="V3838" s="22">
        <f>VLOOKUP(CONCATENATE($F3838," ",$G3838),AllocFactorMatrix,(V$4+1),FALSE)*$E3838</f>
        <v>0</v>
      </c>
      <c r="W3838" s="22">
        <f t="shared" si="1878"/>
        <v>0</v>
      </c>
      <c r="X3838" s="22">
        <f>VLOOKUP(CONCATENATE($F3838," ",$G3838),AllocFactorMatrix,(X$4+1),FALSE)*$E3838</f>
        <v>0</v>
      </c>
      <c r="Y3838" s="22">
        <f>VLOOKUP(CONCATENATE($F3838," ",$G3838),AllocFactorMatrix,(Y$4+1),FALSE)*$E3838</f>
        <v>0</v>
      </c>
      <c r="Z3838" s="22">
        <f t="shared" si="1876"/>
        <v>0</v>
      </c>
      <c r="AA3838" s="22">
        <f>VLOOKUP(CONCATENATE($F3838," ",$G3838),AllocFactorMatrix,(AA$4+1),FALSE)*$E3838</f>
        <v>0</v>
      </c>
      <c r="AB3838" s="22">
        <f>VLOOKUP(CONCATENATE($F3838," ",$G3838),AllocFactorMatrix,(AB$4+1),FALSE)*$E3838</f>
        <v>0</v>
      </c>
      <c r="AC3838" s="22">
        <f>VLOOKUP(CONCATENATE($F3838," ",$G3838),AllocFactorMatrix,(AC$4+1),FALSE)*$E3838</f>
        <v>0</v>
      </c>
    </row>
    <row r="3839" spans="4:29" hidden="1" outlineLevel="1">
      <c r="F3839" s="42" t="str">
        <f>F3846</f>
        <v>REV_RENT</v>
      </c>
      <c r="G3839" s="17" t="str">
        <f>$G$8</f>
        <v>PRODUCTION</v>
      </c>
      <c r="H3839" s="21">
        <f t="shared" si="1870"/>
        <v>-173.75946859147831</v>
      </c>
      <c r="I3839" s="22">
        <f>VLOOKUP(CONCATENATE($F3839," ",$G3839),AllocFactorMatrix,(I$4+1),FALSE)*$E3846</f>
        <v>-86.151433695602833</v>
      </c>
      <c r="J3839" s="22">
        <f>VLOOKUP(CONCATENATE($F3839," ",$G3839),AllocFactorMatrix,(J$4+1),FALSE)*$E3846</f>
        <v>-21.543705636935389</v>
      </c>
      <c r="K3839" s="22">
        <f>VLOOKUP(CONCATENATE($F3839," ",$G3839),AllocFactorMatrix,(K$4+1),FALSE)*$E3846</f>
        <v>-0.27304143069517561</v>
      </c>
      <c r="L3839" s="22">
        <f>VLOOKUP(CONCATENATE($F3839," ",$G3839),AllocFactorMatrix,(L$4+1),FALSE)*$E3846</f>
        <v>-1.3665452200425024E-2</v>
      </c>
      <c r="M3839" s="22">
        <f t="shared" ref="M3839:M3846" si="1879">SUBTOTAL(9,J3839:L3839)</f>
        <v>-21.83041251983099</v>
      </c>
      <c r="N3839" s="22">
        <f>VLOOKUP(CONCATENATE($F3839," ",$G3839),AllocFactorMatrix,(N$4+1),FALSE)*$E3846</f>
        <v>-9.665534672968576</v>
      </c>
      <c r="O3839" s="22">
        <f>VLOOKUP(CONCATENATE($F3839," ",$G3839),AllocFactorMatrix,(O$4+1),FALSE)*$E3846</f>
        <v>-2.6490992106913565</v>
      </c>
      <c r="P3839" s="22">
        <f>VLOOKUP(CONCATENATE($F3839," ",$G3839),AllocFactorMatrix,(P$4+1),FALSE)*$E3846</f>
        <v>-0.4215532960601821</v>
      </c>
      <c r="Q3839" s="22">
        <f>VLOOKUP(CONCATENATE($F3839," ",$G3839),AllocFactorMatrix,(Q$4+1),FALSE)*$E3846</f>
        <v>0</v>
      </c>
      <c r="R3839" s="22">
        <f>SUBTOTAL(9,N3839:Q3839)</f>
        <v>-12.736187179720115</v>
      </c>
      <c r="S3839" s="22">
        <f>VLOOKUP(CONCATENATE($F3839," ",$G3839),AllocFactorMatrix,(S$4+1),FALSE)*$E3846</f>
        <v>-0.41781633793783274</v>
      </c>
      <c r="T3839" s="22">
        <f>VLOOKUP(CONCATENATE($F3839," ",$G3839),AllocFactorMatrix,(T$4+1),FALSE)*$E3846</f>
        <v>-7.6035446368501853</v>
      </c>
      <c r="U3839" s="22">
        <f>VLOOKUP(CONCATENATE($F3839," ",$G3839),AllocFactorMatrix,(U$4+1),FALSE)*$E3846</f>
        <v>-37.048589656088417</v>
      </c>
      <c r="V3839" s="22">
        <f>VLOOKUP(CONCATENATE($F3839," ",$G3839),AllocFactorMatrix,(V$4+1),FALSE)*$E3846</f>
        <v>-4.7207476637132766</v>
      </c>
      <c r="W3839" s="22">
        <f>SUBTOTAL(9,S3839:V3839)</f>
        <v>-49.79069829458971</v>
      </c>
      <c r="X3839" s="22">
        <f>VLOOKUP(CONCATENATE($F3839," ",$G3839),AllocFactorMatrix,(X$4+1),FALSE)*$E3846</f>
        <v>-2.7032439885502901</v>
      </c>
      <c r="Y3839" s="22">
        <f>VLOOKUP(CONCATENATE($F3839," ",$G3839),AllocFactorMatrix,(Y$4+1),FALSE)*$E3846</f>
        <v>-5.0814473614745705E-2</v>
      </c>
      <c r="Z3839" s="22">
        <f t="shared" ref="Z3839:Z3846" si="1880">SUBTOTAL(9,X3839:Y3839)</f>
        <v>-2.7540584621650357</v>
      </c>
      <c r="AA3839" s="22">
        <f>VLOOKUP(CONCATENATE($F3839," ",$G3839),AllocFactorMatrix,(AA$4+1),FALSE)*$E3846</f>
        <v>-3.9312013241627121E-2</v>
      </c>
      <c r="AB3839" s="22">
        <f>VLOOKUP(CONCATENATE($F3839," ",$G3839),AllocFactorMatrix,(AB$4+1),FALSE)*$E3846</f>
        <v>-0.36942695114065094</v>
      </c>
      <c r="AC3839" s="22">
        <f>VLOOKUP(CONCATENATE($F3839," ",$G3839),AllocFactorMatrix,(AC$4+1),FALSE)*$E3846</f>
        <v>-8.7939475187408273E-2</v>
      </c>
    </row>
    <row r="3840" spans="4:29" hidden="1" outlineLevel="1">
      <c r="F3840" s="42" t="str">
        <f>F3846</f>
        <v>REV_RENT</v>
      </c>
      <c r="G3840" s="17" t="str">
        <f>$G$9</f>
        <v>BULKTRAN</v>
      </c>
      <c r="H3840" s="21">
        <f t="shared" si="1870"/>
        <v>-34.665570664691145</v>
      </c>
      <c r="I3840" s="22">
        <f>VLOOKUP(CONCATENATE($F3840," ",$G3840),AllocFactorMatrix,(I$4+1),FALSE)*$E3846</f>
        <v>-17.187487029330381</v>
      </c>
      <c r="J3840" s="22">
        <f>VLOOKUP(CONCATENATE($F3840," ",$G3840),AllocFactorMatrix,(J$4+1),FALSE)*$E3846</f>
        <v>-4.2980382950659815</v>
      </c>
      <c r="K3840" s="22">
        <f>VLOOKUP(CONCATENATE($F3840," ",$G3840),AllocFactorMatrix,(K$4+1),FALSE)*$E3846</f>
        <v>-5.4472640178275605E-2</v>
      </c>
      <c r="L3840" s="22">
        <f>VLOOKUP(CONCATENATE($F3840," ",$G3840),AllocFactorMatrix,(L$4+1),FALSE)*$E3846</f>
        <v>-2.7263014945824102E-3</v>
      </c>
      <c r="M3840" s="22">
        <f t="shared" si="1879"/>
        <v>-4.355237236738839</v>
      </c>
      <c r="N3840" s="22">
        <f>VLOOKUP(CONCATENATE($F3840," ",$G3840),AllocFactorMatrix,(N$4+1),FALSE)*$E3846</f>
        <v>-1.9283051331468386</v>
      </c>
      <c r="O3840" s="22">
        <f>VLOOKUP(CONCATENATE($F3840," ",$G3840),AllocFactorMatrix,(O$4+1),FALSE)*$E3846</f>
        <v>-0.52850377956613093</v>
      </c>
      <c r="P3840" s="22">
        <f>VLOOKUP(CONCATENATE($F3840," ",$G3840),AllocFactorMatrix,(P$4+1),FALSE)*$E3846</f>
        <v>-8.4101233112452045E-2</v>
      </c>
      <c r="Q3840" s="22">
        <f>VLOOKUP(CONCATENATE($F3840," ",$G3840),AllocFactorMatrix,(Q$4+1),FALSE)*$E3846</f>
        <v>0</v>
      </c>
      <c r="R3840" s="22">
        <f t="shared" ref="R3840:R3846" si="1881">SUBTOTAL(9,N3840:Q3840)</f>
        <v>-2.5409101458254217</v>
      </c>
      <c r="S3840" s="22">
        <f>VLOOKUP(CONCATENATE($F3840," ",$G3840),AllocFactorMatrix,(S$4+1),FALSE)*$E3846</f>
        <v>-8.3355697994789701E-2</v>
      </c>
      <c r="T3840" s="22">
        <f>VLOOKUP(CONCATENATE($F3840," ",$G3840),AllocFactorMatrix,(T$4+1),FALSE)*$E3846</f>
        <v>-1.516931514854956</v>
      </c>
      <c r="U3840" s="22">
        <f>VLOOKUP(CONCATENATE($F3840," ",$G3840),AllocFactorMatrix,(U$4+1),FALSE)*$E3846</f>
        <v>-7.3913123305515471</v>
      </c>
      <c r="V3840" s="22">
        <f>VLOOKUP(CONCATENATE($F3840," ",$G3840),AllocFactorMatrix,(V$4+1),FALSE)*$E3846</f>
        <v>-0.94180428297335361</v>
      </c>
      <c r="W3840" s="22">
        <f t="shared" ref="W3840:W3846" si="1882">SUBTOTAL(9,S3840:V3840)</f>
        <v>-9.9334038263746471</v>
      </c>
      <c r="X3840" s="22">
        <f>VLOOKUP(CONCATENATE($F3840," ",$G3840),AllocFactorMatrix,(X$4+1),FALSE)*$E3846</f>
        <v>-0.53930583621494455</v>
      </c>
      <c r="Y3840" s="22">
        <f>VLOOKUP(CONCATENATE($F3840," ",$G3840),AllocFactorMatrix,(Y$4+1),FALSE)*$E3846</f>
        <v>-1.0137650282658844E-2</v>
      </c>
      <c r="Z3840" s="22">
        <f t="shared" si="1880"/>
        <v>-0.54944348649760344</v>
      </c>
      <c r="AA3840" s="22">
        <f>VLOOKUP(CONCATENATE($F3840," ",$G3840),AllocFactorMatrix,(AA$4+1),FALSE)*$E3846</f>
        <v>-7.8428725872941203E-3</v>
      </c>
      <c r="AB3840" s="22">
        <f>VLOOKUP(CONCATENATE($F3840," ",$G3840),AllocFactorMatrix,(AB$4+1),FALSE)*$E3846</f>
        <v>-7.37018603015899E-2</v>
      </c>
      <c r="AC3840" s="22">
        <f>VLOOKUP(CONCATENATE($F3840," ",$G3840),AllocFactorMatrix,(AC$4+1),FALSE)*$E3846</f>
        <v>-1.7544207035371084E-2</v>
      </c>
    </row>
    <row r="3841" spans="4:29" hidden="1" outlineLevel="1">
      <c r="F3841" s="42" t="str">
        <f>F3846</f>
        <v>REV_RENT</v>
      </c>
      <c r="G3841" s="17" t="str">
        <f>$G$10</f>
        <v>SUBTRAN</v>
      </c>
      <c r="H3841" s="21">
        <f t="shared" si="1870"/>
        <v>-10.989072644529379</v>
      </c>
      <c r="I3841" s="22">
        <f>VLOOKUP(CONCATENATE($F3841," ",$G3841),AllocFactorMatrix,(I$4+1),FALSE)*$E3846</f>
        <v>-5.3029113867715987</v>
      </c>
      <c r="J3841" s="22">
        <f>VLOOKUP(CONCATENATE($F3841," ",$G3841),AllocFactorMatrix,(J$4+1),FALSE)*$E3846</f>
        <v>-1.3230415258345547</v>
      </c>
      <c r="K3841" s="22">
        <f>VLOOKUP(CONCATENATE($F3841," ",$G3841),AllocFactorMatrix,(K$4+1),FALSE)*$E3846</f>
        <v>-1.6803410848747726E-2</v>
      </c>
      <c r="L3841" s="22">
        <f>VLOOKUP(CONCATENATE($F3841," ",$G3841),AllocFactorMatrix,(L$4+1),FALSE)*$E3846</f>
        <v>-1.0832894907750617E-3</v>
      </c>
      <c r="M3841" s="22">
        <f t="shared" si="1879"/>
        <v>-1.3409282261740776</v>
      </c>
      <c r="N3841" s="22">
        <f>VLOOKUP(CONCATENATE($F3841," ",$G3841),AllocFactorMatrix,(N$4+1),FALSE)*$E3846</f>
        <v>-0.58753930008295141</v>
      </c>
      <c r="O3841" s="22">
        <f>VLOOKUP(CONCATENATE($F3841," ",$G3841),AllocFactorMatrix,(O$4+1),FALSE)*$E3846</f>
        <v>-0.16129474835344401</v>
      </c>
      <c r="P3841" s="22">
        <f>VLOOKUP(CONCATENATE($F3841," ",$G3841),AllocFactorMatrix,(P$4+1),FALSE)*$E3846</f>
        <v>-3.242143876749632E-2</v>
      </c>
      <c r="Q3841" s="22">
        <f>VLOOKUP(CONCATENATE($F3841," ",$G3841),AllocFactorMatrix,(Q$4+1),FALSE)*$E3846</f>
        <v>0</v>
      </c>
      <c r="R3841" s="22">
        <f t="shared" si="1881"/>
        <v>-0.78125548720389182</v>
      </c>
      <c r="S3841" s="22">
        <f>VLOOKUP(CONCATENATE($F3841," ",$G3841),AllocFactorMatrix,(S$4+1),FALSE)*$E3846</f>
        <v>-2.4898125101590955E-2</v>
      </c>
      <c r="T3841" s="22">
        <f>VLOOKUP(CONCATENATE($F3841," ",$G3841),AllocFactorMatrix,(T$4+1),FALSE)*$E3846</f>
        <v>-0.46647010756314816</v>
      </c>
      <c r="U3841" s="22">
        <f>VLOOKUP(CONCATENATE($F3841," ",$G3841),AllocFactorMatrix,(U$4+1),FALSE)*$E3846</f>
        <v>-2.8988428215880786</v>
      </c>
      <c r="V3841" s="22">
        <f>VLOOKUP(CONCATENATE($F3841," ",$G3841),AllocFactorMatrix,(V$4+1),FALSE)*$E3846</f>
        <v>0</v>
      </c>
      <c r="W3841" s="22">
        <f t="shared" si="1882"/>
        <v>-3.3902110542528177</v>
      </c>
      <c r="X3841" s="22">
        <f>VLOOKUP(CONCATENATE($F3841," ",$G3841),AllocFactorMatrix,(X$4+1),FALSE)*$E3846</f>
        <v>-0.16479691542166541</v>
      </c>
      <c r="Y3841" s="22">
        <f>VLOOKUP(CONCATENATE($F3841," ",$G3841),AllocFactorMatrix,(Y$4+1),FALSE)*$E3846</f>
        <v>-3.161105651074453E-3</v>
      </c>
      <c r="Z3841" s="22">
        <f t="shared" si="1880"/>
        <v>-0.16795802107273985</v>
      </c>
      <c r="AA3841" s="22">
        <f>VLOOKUP(CONCATENATE($F3841," ",$G3841),AllocFactorMatrix,(AA$4+1),FALSE)*$E3846</f>
        <v>-2.4043645500410292E-3</v>
      </c>
      <c r="AB3841" s="22">
        <f>VLOOKUP(CONCATENATE($F3841," ",$G3841),AllocFactorMatrix,(AB$4+1),FALSE)*$E3846</f>
        <v>-2.7509590262840087E-3</v>
      </c>
      <c r="AC3841" s="22">
        <f>VLOOKUP(CONCATENATE($F3841," ",$G3841),AllocFactorMatrix,(AC$4+1),FALSE)*$E3846</f>
        <v>-6.53145477932184E-4</v>
      </c>
    </row>
    <row r="3842" spans="4:29" hidden="1" outlineLevel="1">
      <c r="F3842" s="42" t="str">
        <f>F3846</f>
        <v>REV_RENT</v>
      </c>
      <c r="G3842" s="17" t="str">
        <f>$G$11</f>
        <v>DISTPRI</v>
      </c>
      <c r="H3842" s="21">
        <f t="shared" si="1870"/>
        <v>-171.28831768464076</v>
      </c>
      <c r="I3842" s="22">
        <f>VLOOKUP(CONCATENATE($F3842," ",$G3842),AllocFactorMatrix,(I$4+1),FALSE)*$E3846</f>
        <v>-113.29349643514605</v>
      </c>
      <c r="J3842" s="22">
        <f>VLOOKUP(CONCATENATE($F3842," ",$G3842),AllocFactorMatrix,(J$4+1),FALSE)*$E3846</f>
        <v>-28.114753134506159</v>
      </c>
      <c r="K3842" s="22">
        <f>VLOOKUP(CONCATENATE($F3842," ",$G3842),AllocFactorMatrix,(K$4+1),FALSE)*$E3846</f>
        <v>-0.35694218004590472</v>
      </c>
      <c r="L3842" s="22">
        <f>VLOOKUP(CONCATENATE($F3842," ",$G3842),AllocFactorMatrix,(L$4+1),FALSE)*$E3846</f>
        <v>0</v>
      </c>
      <c r="M3842" s="22">
        <f t="shared" si="1879"/>
        <v>-28.471695314552065</v>
      </c>
      <c r="N3842" s="22">
        <f>VLOOKUP(CONCATENATE($F3842," ",$G3842),AllocFactorMatrix,(N$4+1),FALSE)*$E3846</f>
        <v>-12.271903595814605</v>
      </c>
      <c r="O3842" s="22">
        <f>VLOOKUP(CONCATENATE($F3842," ",$G3842),AllocFactorMatrix,(O$4+1),FALSE)*$E3846</f>
        <v>-3.3746850398645947</v>
      </c>
      <c r="P3842" s="22">
        <f>VLOOKUP(CONCATENATE($F3842," ",$G3842),AllocFactorMatrix,(P$4+1),FALSE)*$E3846</f>
        <v>0</v>
      </c>
      <c r="Q3842" s="22">
        <f>VLOOKUP(CONCATENATE($F3842," ",$G3842),AllocFactorMatrix,(Q$4+1),FALSE)*$E3846</f>
        <v>0</v>
      </c>
      <c r="R3842" s="22">
        <f t="shared" si="1881"/>
        <v>-15.646588635679199</v>
      </c>
      <c r="S3842" s="22">
        <f>VLOOKUP(CONCATENATE($F3842," ",$G3842),AllocFactorMatrix,(S$4+1),FALSE)*$E3846</f>
        <v>-0.52584644984900375</v>
      </c>
      <c r="T3842" s="22">
        <f>VLOOKUP(CONCATENATE($F3842," ",$G3842),AllocFactorMatrix,(T$4+1),FALSE)*$E3846</f>
        <v>-9.7122590968408353</v>
      </c>
      <c r="U3842" s="22">
        <f>VLOOKUP(CONCATENATE($F3842," ",$G3842),AllocFactorMatrix,(U$4+1),FALSE)*$E3846</f>
        <v>0</v>
      </c>
      <c r="V3842" s="22">
        <f>VLOOKUP(CONCATENATE($F3842," ",$G3842),AllocFactorMatrix,(V$4+1),FALSE)*$E3846</f>
        <v>0</v>
      </c>
      <c r="W3842" s="22">
        <f t="shared" si="1882"/>
        <v>-10.238105546689839</v>
      </c>
      <c r="X3842" s="22">
        <f>VLOOKUP(CONCATENATE($F3842," ",$G3842),AllocFactorMatrix,(X$4+1),FALSE)*$E3846</f>
        <v>-3.449453561137648</v>
      </c>
      <c r="Y3842" s="22">
        <f>VLOOKUP(CONCATENATE($F3842," ",$G3842),AllocFactorMatrix,(Y$4+1),FALSE)*$E3846</f>
        <v>-6.6249988194263865E-2</v>
      </c>
      <c r="Z3842" s="22">
        <f t="shared" si="1880"/>
        <v>-3.5157035493319118</v>
      </c>
      <c r="AA3842" s="22">
        <f>VLOOKUP(CONCATENATE($F3842," ",$G3842),AllocFactorMatrix,(AA$4+1),FALSE)*$E3846</f>
        <v>-5.0631760884517908E-2</v>
      </c>
      <c r="AB3842" s="22">
        <f>VLOOKUP(CONCATENATE($F3842," ",$G3842),AllocFactorMatrix,(AB$4+1),FALSE)*$E3846</f>
        <v>-5.8263344421372647E-2</v>
      </c>
      <c r="AC3842" s="22">
        <f>VLOOKUP(CONCATENATE($F3842," ",$G3842),AllocFactorMatrix,(AC$4+1),FALSE)*$E3846</f>
        <v>-1.3833097935795916E-2</v>
      </c>
    </row>
    <row r="3843" spans="4:29" hidden="1" outlineLevel="1">
      <c r="F3843" s="42" t="str">
        <f>F3846</f>
        <v>REV_RENT</v>
      </c>
      <c r="G3843" s="17" t="str">
        <f>$G$12</f>
        <v>DISTSEC</v>
      </c>
      <c r="H3843" s="21">
        <f t="shared" si="1870"/>
        <v>-68.687710667400253</v>
      </c>
      <c r="I3843" s="22">
        <f>VLOOKUP(CONCATENATE($F3843," ",$G3843),AllocFactorMatrix,(I$4+1),FALSE)*$E3846</f>
        <v>-52.228654202271862</v>
      </c>
      <c r="J3843" s="22">
        <f>VLOOKUP(CONCATENATE($F3843," ",$G3843),AllocFactorMatrix,(J$4+1),FALSE)*$E3846</f>
        <v>-10.541982030294083</v>
      </c>
      <c r="K3843" s="22">
        <f>VLOOKUP(CONCATENATE($F3843," ",$G3843),AllocFactorMatrix,(K$4+1),FALSE)*$E3846</f>
        <v>0</v>
      </c>
      <c r="L3843" s="22">
        <f>VLOOKUP(CONCATENATE($F3843," ",$G3843),AllocFactorMatrix,(L$4+1),FALSE)*$E3846</f>
        <v>0</v>
      </c>
      <c r="M3843" s="22">
        <f t="shared" si="1879"/>
        <v>-10.541982030294083</v>
      </c>
      <c r="N3843" s="22">
        <f>VLOOKUP(CONCATENATE($F3843," ",$G3843),AllocFactorMatrix,(N$4+1),FALSE)*$E3846</f>
        <v>-4.0377931287850233</v>
      </c>
      <c r="O3843" s="22">
        <f>VLOOKUP(CONCATENATE($F3843," ",$G3843),AllocFactorMatrix,(O$4+1),FALSE)*$E3846</f>
        <v>0</v>
      </c>
      <c r="P3843" s="22">
        <f>VLOOKUP(CONCATENATE($F3843," ",$G3843),AllocFactorMatrix,(P$4+1),FALSE)*$E3846</f>
        <v>0</v>
      </c>
      <c r="Q3843" s="22">
        <f>VLOOKUP(CONCATENATE($F3843," ",$G3843),AllocFactorMatrix,(Q$4+1),FALSE)*$E3846</f>
        <v>0</v>
      </c>
      <c r="R3843" s="22">
        <f t="shared" si="1881"/>
        <v>-4.0377931287850233</v>
      </c>
      <c r="S3843" s="22">
        <f>VLOOKUP(CONCATENATE($F3843," ",$G3843),AllocFactorMatrix,(S$4+1),FALSE)*$E3846</f>
        <v>-0.14181576710987495</v>
      </c>
      <c r="T3843" s="22">
        <f>VLOOKUP(CONCATENATE($F3843," ",$G3843),AllocFactorMatrix,(T$4+1),FALSE)*$E3846</f>
        <v>0</v>
      </c>
      <c r="U3843" s="22">
        <f>VLOOKUP(CONCATENATE($F3843," ",$G3843),AllocFactorMatrix,(U$4+1),FALSE)*$E3846</f>
        <v>0</v>
      </c>
      <c r="V3843" s="22">
        <f>VLOOKUP(CONCATENATE($F3843," ",$G3843),AllocFactorMatrix,(V$4+1),FALSE)*$E3846</f>
        <v>0</v>
      </c>
      <c r="W3843" s="22">
        <f t="shared" si="1882"/>
        <v>-0.14181576710987495</v>
      </c>
      <c r="X3843" s="22">
        <f>VLOOKUP(CONCATENATE($F3843," ",$G3843),AllocFactorMatrix,(X$4+1),FALSE)*$E3846</f>
        <v>-1.1712324958800369</v>
      </c>
      <c r="Y3843" s="22">
        <f>VLOOKUP(CONCATENATE($F3843," ",$G3843),AllocFactorMatrix,(Y$4+1),FALSE)*$E3846</f>
        <v>0</v>
      </c>
      <c r="Z3843" s="22">
        <f t="shared" si="1880"/>
        <v>-1.1712324958800369</v>
      </c>
      <c r="AA3843" s="22">
        <f>VLOOKUP(CONCATENATE($F3843," ",$G3843),AllocFactorMatrix,(AA$4+1),FALSE)*$E3846</f>
        <v>-1.5075826018283178E-2</v>
      </c>
      <c r="AB3843" s="22">
        <f>VLOOKUP(CONCATENATE($F3843," ",$G3843),AllocFactorMatrix,(AB$4+1),FALSE)*$E3846</f>
        <v>-0.44885696905987832</v>
      </c>
      <c r="AC3843" s="22">
        <f>VLOOKUP(CONCATENATE($F3843," ",$G3843),AllocFactorMatrix,(AC$4+1),FALSE)*$E3846</f>
        <v>-0.10230024798120725</v>
      </c>
    </row>
    <row r="3844" spans="4:29" hidden="1" outlineLevel="1">
      <c r="F3844" s="42" t="str">
        <f>F3846</f>
        <v>REV_RENT</v>
      </c>
      <c r="G3844" s="17" t="str">
        <f>$G$13</f>
        <v>ENERGY</v>
      </c>
      <c r="H3844" s="21">
        <f t="shared" si="1870"/>
        <v>0</v>
      </c>
      <c r="I3844" s="22">
        <f>VLOOKUP(CONCATENATE($F3844," ",$G3844),AllocFactorMatrix,(I$4+1),FALSE)*$E3846</f>
        <v>0</v>
      </c>
      <c r="J3844" s="22">
        <f>VLOOKUP(CONCATENATE($F3844," ",$G3844),AllocFactorMatrix,(J$4+1),FALSE)*$E3846</f>
        <v>0</v>
      </c>
      <c r="K3844" s="22">
        <f>VLOOKUP(CONCATENATE($F3844," ",$G3844),AllocFactorMatrix,(K$4+1),FALSE)*$E3846</f>
        <v>0</v>
      </c>
      <c r="L3844" s="22">
        <f>VLOOKUP(CONCATENATE($F3844," ",$G3844),AllocFactorMatrix,(L$4+1),FALSE)*$E3846</f>
        <v>0</v>
      </c>
      <c r="M3844" s="22">
        <f t="shared" si="1879"/>
        <v>0</v>
      </c>
      <c r="N3844" s="22">
        <f>VLOOKUP(CONCATENATE($F3844," ",$G3844),AllocFactorMatrix,(N$4+1),FALSE)*$E3846</f>
        <v>0</v>
      </c>
      <c r="O3844" s="22">
        <f>VLOOKUP(CONCATENATE($F3844," ",$G3844),AllocFactorMatrix,(O$4+1),FALSE)*$E3846</f>
        <v>0</v>
      </c>
      <c r="P3844" s="22">
        <f>VLOOKUP(CONCATENATE($F3844," ",$G3844),AllocFactorMatrix,(P$4+1),FALSE)*$E3846</f>
        <v>0</v>
      </c>
      <c r="Q3844" s="22">
        <f>VLOOKUP(CONCATENATE($F3844," ",$G3844),AllocFactorMatrix,(Q$4+1),FALSE)*$E3846</f>
        <v>0</v>
      </c>
      <c r="R3844" s="22">
        <f t="shared" si="1881"/>
        <v>0</v>
      </c>
      <c r="S3844" s="22">
        <f>VLOOKUP(CONCATENATE($F3844," ",$G3844),AllocFactorMatrix,(S$4+1),FALSE)*$E3846</f>
        <v>0</v>
      </c>
      <c r="T3844" s="22">
        <f>VLOOKUP(CONCATENATE($F3844," ",$G3844),AllocFactorMatrix,(T$4+1),FALSE)*$E3846</f>
        <v>0</v>
      </c>
      <c r="U3844" s="22">
        <f>VLOOKUP(CONCATENATE($F3844," ",$G3844),AllocFactorMatrix,(U$4+1),FALSE)*$E3846</f>
        <v>0</v>
      </c>
      <c r="V3844" s="22">
        <f>VLOOKUP(CONCATENATE($F3844," ",$G3844),AllocFactorMatrix,(V$4+1),FALSE)*$E3846</f>
        <v>0</v>
      </c>
      <c r="W3844" s="22">
        <f t="shared" si="1882"/>
        <v>0</v>
      </c>
      <c r="X3844" s="22">
        <f>VLOOKUP(CONCATENATE($F3844," ",$G3844),AllocFactorMatrix,(X$4+1),FALSE)*$E3846</f>
        <v>0</v>
      </c>
      <c r="Y3844" s="22">
        <f>VLOOKUP(CONCATENATE($F3844," ",$G3844),AllocFactorMatrix,(Y$4+1),FALSE)*$E3846</f>
        <v>0</v>
      </c>
      <c r="Z3844" s="22">
        <f t="shared" si="1880"/>
        <v>0</v>
      </c>
      <c r="AA3844" s="22">
        <f>VLOOKUP(CONCATENATE($F3844," ",$G3844),AllocFactorMatrix,(AA$4+1),FALSE)*$E3846</f>
        <v>0</v>
      </c>
      <c r="AB3844" s="22">
        <f>VLOOKUP(CONCATENATE($F3844," ",$G3844),AllocFactorMatrix,(AB$4+1),FALSE)*$E3846</f>
        <v>0</v>
      </c>
      <c r="AC3844" s="22">
        <f>VLOOKUP(CONCATENATE($F3844," ",$G3844),AllocFactorMatrix,(AC$4+1),FALSE)*$E3846</f>
        <v>0</v>
      </c>
    </row>
    <row r="3845" spans="4:29" hidden="1" outlineLevel="1">
      <c r="F3845" s="42" t="str">
        <f>F3846</f>
        <v>REV_RENT</v>
      </c>
      <c r="G3845" s="17" t="str">
        <f>$G$14</f>
        <v>CUSTOMER</v>
      </c>
      <c r="H3845" s="21">
        <f t="shared" si="1870"/>
        <v>-878.60985974726032</v>
      </c>
      <c r="I3845" s="22">
        <f>VLOOKUP(CONCATENATE($F3845," ",$G3845),AllocFactorMatrix,(I$4+1),FALSE)*$E3846</f>
        <v>-697.67680708161322</v>
      </c>
      <c r="J3845" s="22">
        <f>VLOOKUP(CONCATENATE($F3845," ",$G3845),AllocFactorMatrix,(J$4+1),FALSE)*$E3846</f>
        <v>-164.93056822149521</v>
      </c>
      <c r="K3845" s="22">
        <f>VLOOKUP(CONCATENATE($F3845," ",$G3845),AllocFactorMatrix,(K$4+1),FALSE)*$E3846</f>
        <v>-0.66659483644171325</v>
      </c>
      <c r="L3845" s="22">
        <f>VLOOKUP(CONCATENATE($F3845," ",$G3845),AllocFactorMatrix,(L$4+1),FALSE)*$E3846</f>
        <v>-2.6318107814300905E-2</v>
      </c>
      <c r="M3845" s="22">
        <f t="shared" si="1879"/>
        <v>-165.6234811657512</v>
      </c>
      <c r="N3845" s="22">
        <f>VLOOKUP(CONCATENATE($F3845," ",$G3845),AllocFactorMatrix,(N$4+1),FALSE)*$E3846</f>
        <v>-2.215354520435326</v>
      </c>
      <c r="O3845" s="22">
        <f>VLOOKUP(CONCATENATE($F3845," ",$G3845),AllocFactorMatrix,(O$4+1),FALSE)*$E3846</f>
        <v>-0.49298509153322845</v>
      </c>
      <c r="P3845" s="22">
        <f>VLOOKUP(CONCATENATE($F3845," ",$G3845),AllocFactorMatrix,(P$4+1),FALSE)*$E3846</f>
        <v>-7.5514814702701036E-2</v>
      </c>
      <c r="Q3845" s="22">
        <f>VLOOKUP(CONCATENATE($F3845," ",$G3845),AllocFactorMatrix,(Q$4+1),FALSE)*$E3846</f>
        <v>0</v>
      </c>
      <c r="R3845" s="22">
        <f t="shared" si="1881"/>
        <v>-2.7838544266712555</v>
      </c>
      <c r="S3845" s="22">
        <f>VLOOKUP(CONCATENATE($F3845," ",$G3845),AllocFactorMatrix,(S$4+1),FALSE)*$E3846</f>
        <v>-2.2754499495706473E-2</v>
      </c>
      <c r="T3845" s="22">
        <f>VLOOKUP(CONCATENATE($F3845," ",$G3845),AllocFactorMatrix,(T$4+1),FALSE)*$E3846</f>
        <v>-0.31841553567236419</v>
      </c>
      <c r="U3845" s="22">
        <f>VLOOKUP(CONCATENATE($F3845," ",$G3845),AllocFactorMatrix,(U$4+1),FALSE)*$E3846</f>
        <v>-0.25029540533214278</v>
      </c>
      <c r="V3845" s="22">
        <f>VLOOKUP(CONCATENATE($F3845," ",$G3845),AllocFactorMatrix,(V$4+1),FALSE)*$E3846</f>
        <v>-4.8544516103426388E-2</v>
      </c>
      <c r="W3845" s="22">
        <f t="shared" si="1882"/>
        <v>-0.6400099566036398</v>
      </c>
      <c r="X3845" s="22">
        <f>VLOOKUP(CONCATENATE($F3845," ",$G3845),AllocFactorMatrix,(X$4+1),FALSE)*$E3846</f>
        <v>-0.78502894447057514</v>
      </c>
      <c r="Y3845" s="22">
        <f>VLOOKUP(CONCATENATE($F3845," ",$G3845),AllocFactorMatrix,(Y$4+1),FALSE)*$E3846</f>
        <v>-6.5280177872299493E-3</v>
      </c>
      <c r="Z3845" s="22">
        <f t="shared" si="1880"/>
        <v>-0.79155696225780514</v>
      </c>
      <c r="AA3845" s="22">
        <f>VLOOKUP(CONCATENATE($F3845," ",$G3845),AllocFactorMatrix,(AA$4+1),FALSE)*$E3846</f>
        <v>-4.8122121960317052E-2</v>
      </c>
      <c r="AB3845" s="22">
        <f>VLOOKUP(CONCATENATE($F3845," ",$G3845),AllocFactorMatrix,(AB$4+1),FALSE)*$E3846</f>
        <v>-9.5190085765242376</v>
      </c>
      <c r="AC3845" s="22">
        <f>VLOOKUP(CONCATENATE($F3845," ",$G3845),AllocFactorMatrix,(AC$4+1),FALSE)*$E3846</f>
        <v>-1.5270194558784822</v>
      </c>
    </row>
    <row r="3846" spans="4:29" collapsed="1">
      <c r="D3846" s="17" t="s">
        <v>271</v>
      </c>
      <c r="E3846" s="19">
        <v>-1338</v>
      </c>
      <c r="F3846" s="42" t="s">
        <v>573</v>
      </c>
      <c r="G3846" s="17" t="str">
        <f>$G$15</f>
        <v>TOTAL</v>
      </c>
      <c r="H3846" s="21">
        <f t="shared" si="1870"/>
        <v>-1338.0000000000002</v>
      </c>
      <c r="I3846" s="22">
        <f>VLOOKUP(CONCATENATE($F3846," ",$G3846),AllocFactorMatrix,(I$4+1),FALSE)*$E3846</f>
        <v>-971.84078983073596</v>
      </c>
      <c r="J3846" s="22">
        <f>VLOOKUP(CONCATENATE($F3846," ",$G3846),AllocFactorMatrix,(J$4+1),FALSE)*$E3846</f>
        <v>-230.75208884413138</v>
      </c>
      <c r="K3846" s="22">
        <f>VLOOKUP(CONCATENATE($F3846," ",$G3846),AllocFactorMatrix,(K$4+1),FALSE)*$E3846</f>
        <v>-1.3678544982098166</v>
      </c>
      <c r="L3846" s="22">
        <f>VLOOKUP(CONCATENATE($F3846," ",$G3846),AllocFactorMatrix,(L$4+1),FALSE)*$E3846</f>
        <v>-4.3793151000083408E-2</v>
      </c>
      <c r="M3846" s="22">
        <f t="shared" si="1879"/>
        <v>-232.16373649334128</v>
      </c>
      <c r="N3846" s="22">
        <f>VLOOKUP(CONCATENATE($F3846," ",$G3846),AllocFactorMatrix,(N$4+1),FALSE)*$E3846</f>
        <v>-30.706430351233319</v>
      </c>
      <c r="O3846" s="22">
        <f>VLOOKUP(CONCATENATE($F3846," ",$G3846),AllocFactorMatrix,(O$4+1),FALSE)*$E3846</f>
        <v>-7.2065678700087537</v>
      </c>
      <c r="P3846" s="22">
        <f>VLOOKUP(CONCATENATE($F3846," ",$G3846),AllocFactorMatrix,(P$4+1),FALSE)*$E3846</f>
        <v>-0.6135907826428314</v>
      </c>
      <c r="Q3846" s="22">
        <f>VLOOKUP(CONCATENATE($F3846," ",$G3846),AllocFactorMatrix,(Q$4+1),FALSE)*$E3846</f>
        <v>0</v>
      </c>
      <c r="R3846" s="22">
        <f t="shared" si="1881"/>
        <v>-38.526589003884901</v>
      </c>
      <c r="S3846" s="22">
        <f>VLOOKUP(CONCATENATE($F3846," ",$G3846),AllocFactorMatrix,(S$4+1),FALSE)*$E3846</f>
        <v>-1.2164868774887982</v>
      </c>
      <c r="T3846" s="22">
        <f>VLOOKUP(CONCATENATE($F3846," ",$G3846),AllocFactorMatrix,(T$4+1),FALSE)*$E3846</f>
        <v>-19.617620891781488</v>
      </c>
      <c r="U3846" s="22">
        <f>VLOOKUP(CONCATENATE($F3846," ",$G3846),AllocFactorMatrix,(U$4+1),FALSE)*$E3846</f>
        <v>-47.589040213560189</v>
      </c>
      <c r="V3846" s="22">
        <f>VLOOKUP(CONCATENATE($F3846," ",$G3846),AllocFactorMatrix,(V$4+1),FALSE)*$E3846</f>
        <v>-5.7110964627900573</v>
      </c>
      <c r="W3846" s="22">
        <f t="shared" si="1882"/>
        <v>-74.134244445620524</v>
      </c>
      <c r="X3846" s="22">
        <f>VLOOKUP(CONCATENATE($F3846," ",$G3846),AllocFactorMatrix,(X$4+1),FALSE)*$E3846</f>
        <v>-8.813061741675158</v>
      </c>
      <c r="Y3846" s="22">
        <f>VLOOKUP(CONCATENATE($F3846," ",$G3846),AllocFactorMatrix,(Y$4+1),FALSE)*$E3846</f>
        <v>-0.13689123552997282</v>
      </c>
      <c r="Z3846" s="22">
        <f t="shared" si="1880"/>
        <v>-8.9499529772051307</v>
      </c>
      <c r="AA3846" s="22">
        <f>VLOOKUP(CONCATENATE($F3846," ",$G3846),AllocFactorMatrix,(AA$4+1),FALSE)*$E3846</f>
        <v>-0.16338895924208044</v>
      </c>
      <c r="AB3846" s="22">
        <f>VLOOKUP(CONCATENATE($F3846," ",$G3846),AllocFactorMatrix,(AB$4+1),FALSE)*$E3846</f>
        <v>-10.472008660474012</v>
      </c>
      <c r="AC3846" s="22">
        <f>VLOOKUP(CONCATENATE($F3846," ",$G3846),AllocFactorMatrix,(AC$4+1),FALSE)*$E3846</f>
        <v>-1.7492896294961966</v>
      </c>
    </row>
    <row r="3847" spans="4:29" hidden="1" outlineLevel="1">
      <c r="F3847" s="42" t="str">
        <f>F3854</f>
        <v>RB_GUP</v>
      </c>
      <c r="G3847" s="17" t="str">
        <f>$G$8</f>
        <v>PRODUCTION</v>
      </c>
      <c r="H3847" s="21">
        <f t="shared" ca="1" si="1870"/>
        <v>0</v>
      </c>
      <c r="I3847" s="22">
        <f ca="1">VLOOKUP(CONCATENATE($F3847," ",$G3847),AllocFactorMatrix,(I$4+1),FALSE)*$E3854</f>
        <v>0</v>
      </c>
      <c r="J3847" s="22">
        <f ca="1">VLOOKUP(CONCATENATE($F3847," ",$G3847),AllocFactorMatrix,(J$4+1),FALSE)*$E3854</f>
        <v>0</v>
      </c>
      <c r="K3847" s="22">
        <f ca="1">VLOOKUP(CONCATENATE($F3847," ",$G3847),AllocFactorMatrix,(K$4+1),FALSE)*$E3854</f>
        <v>0</v>
      </c>
      <c r="L3847" s="22">
        <f ca="1">VLOOKUP(CONCATENATE($F3847," ",$G3847),AllocFactorMatrix,(L$4+1),FALSE)*$E3854</f>
        <v>0</v>
      </c>
      <c r="M3847" s="22">
        <f t="shared" ref="M3847:M3854" ca="1" si="1883">SUBTOTAL(9,J3847:L3847)</f>
        <v>0</v>
      </c>
      <c r="N3847" s="22">
        <f ca="1">VLOOKUP(CONCATENATE($F3847," ",$G3847),AllocFactorMatrix,(N$4+1),FALSE)*$E3854</f>
        <v>0</v>
      </c>
      <c r="O3847" s="22">
        <f ca="1">VLOOKUP(CONCATENATE($F3847," ",$G3847),AllocFactorMatrix,(O$4+1),FALSE)*$E3854</f>
        <v>0</v>
      </c>
      <c r="P3847" s="22">
        <f ca="1">VLOOKUP(CONCATENATE($F3847," ",$G3847),AllocFactorMatrix,(P$4+1),FALSE)*$E3854</f>
        <v>0</v>
      </c>
      <c r="Q3847" s="22">
        <f ca="1">VLOOKUP(CONCATENATE($F3847," ",$G3847),AllocFactorMatrix,(Q$4+1),FALSE)*$E3854</f>
        <v>0</v>
      </c>
      <c r="R3847" s="22">
        <f ca="1">SUBTOTAL(9,N3847:Q3847)</f>
        <v>0</v>
      </c>
      <c r="S3847" s="22">
        <f ca="1">VLOOKUP(CONCATENATE($F3847," ",$G3847),AllocFactorMatrix,(S$4+1),FALSE)*$E3854</f>
        <v>0</v>
      </c>
      <c r="T3847" s="22">
        <f ca="1">VLOOKUP(CONCATENATE($F3847," ",$G3847),AllocFactorMatrix,(T$4+1),FALSE)*$E3854</f>
        <v>0</v>
      </c>
      <c r="U3847" s="22">
        <f ca="1">VLOOKUP(CONCATENATE($F3847," ",$G3847),AllocFactorMatrix,(U$4+1),FALSE)*$E3854</f>
        <v>0</v>
      </c>
      <c r="V3847" s="22">
        <f ca="1">VLOOKUP(CONCATENATE($F3847," ",$G3847),AllocFactorMatrix,(V$4+1),FALSE)*$E3854</f>
        <v>0</v>
      </c>
      <c r="W3847" s="22">
        <f ca="1">SUBTOTAL(9,S3847:V3847)</f>
        <v>0</v>
      </c>
      <c r="X3847" s="22">
        <f ca="1">VLOOKUP(CONCATENATE($F3847," ",$G3847),AllocFactorMatrix,(X$4+1),FALSE)*$E3854</f>
        <v>0</v>
      </c>
      <c r="Y3847" s="22">
        <f ca="1">VLOOKUP(CONCATENATE($F3847," ",$G3847),AllocFactorMatrix,(Y$4+1),FALSE)*$E3854</f>
        <v>0</v>
      </c>
      <c r="Z3847" s="22">
        <f t="shared" ref="Z3847:Z3854" ca="1" si="1884">SUBTOTAL(9,X3847:Y3847)</f>
        <v>0</v>
      </c>
      <c r="AA3847" s="22">
        <f ca="1">VLOOKUP(CONCATENATE($F3847," ",$G3847),AllocFactorMatrix,(AA$4+1),FALSE)*$E3854</f>
        <v>0</v>
      </c>
      <c r="AB3847" s="22">
        <f ca="1">VLOOKUP(CONCATENATE($F3847," ",$G3847),AllocFactorMatrix,(AB$4+1),FALSE)*$E3854</f>
        <v>0</v>
      </c>
      <c r="AC3847" s="22">
        <f ca="1">VLOOKUP(CONCATENATE($F3847," ",$G3847),AllocFactorMatrix,(AC$4+1),FALSE)*$E3854</f>
        <v>0</v>
      </c>
    </row>
    <row r="3848" spans="4:29" hidden="1" outlineLevel="1">
      <c r="F3848" s="42" t="str">
        <f>F3854</f>
        <v>RB_GUP</v>
      </c>
      <c r="G3848" s="17" t="str">
        <f>$G$9</f>
        <v>BULKTRAN</v>
      </c>
      <c r="H3848" s="21">
        <f t="shared" ca="1" si="1870"/>
        <v>0</v>
      </c>
      <c r="I3848" s="22">
        <f ca="1">VLOOKUP(CONCATENATE($F3848," ",$G3848),AllocFactorMatrix,(I$4+1),FALSE)*$E3854</f>
        <v>0</v>
      </c>
      <c r="J3848" s="22">
        <f ca="1">VLOOKUP(CONCATENATE($F3848," ",$G3848),AllocFactorMatrix,(J$4+1),FALSE)*$E3854</f>
        <v>0</v>
      </c>
      <c r="K3848" s="22">
        <f ca="1">VLOOKUP(CONCATENATE($F3848," ",$G3848),AllocFactorMatrix,(K$4+1),FALSE)*$E3854</f>
        <v>0</v>
      </c>
      <c r="L3848" s="22">
        <f ca="1">VLOOKUP(CONCATENATE($F3848," ",$G3848),AllocFactorMatrix,(L$4+1),FALSE)*$E3854</f>
        <v>0</v>
      </c>
      <c r="M3848" s="22">
        <f t="shared" ca="1" si="1883"/>
        <v>0</v>
      </c>
      <c r="N3848" s="22">
        <f ca="1">VLOOKUP(CONCATENATE($F3848," ",$G3848),AllocFactorMatrix,(N$4+1),FALSE)*$E3854</f>
        <v>0</v>
      </c>
      <c r="O3848" s="22">
        <f ca="1">VLOOKUP(CONCATENATE($F3848," ",$G3848),AllocFactorMatrix,(O$4+1),FALSE)*$E3854</f>
        <v>0</v>
      </c>
      <c r="P3848" s="22">
        <f ca="1">VLOOKUP(CONCATENATE($F3848," ",$G3848),AllocFactorMatrix,(P$4+1),FALSE)*$E3854</f>
        <v>0</v>
      </c>
      <c r="Q3848" s="22">
        <f ca="1">VLOOKUP(CONCATENATE($F3848," ",$G3848),AllocFactorMatrix,(Q$4+1),FALSE)*$E3854</f>
        <v>0</v>
      </c>
      <c r="R3848" s="22">
        <f t="shared" ref="R3848:R3854" ca="1" si="1885">SUBTOTAL(9,N3848:Q3848)</f>
        <v>0</v>
      </c>
      <c r="S3848" s="22">
        <f ca="1">VLOOKUP(CONCATENATE($F3848," ",$G3848),AllocFactorMatrix,(S$4+1),FALSE)*$E3854</f>
        <v>0</v>
      </c>
      <c r="T3848" s="22">
        <f ca="1">VLOOKUP(CONCATENATE($F3848," ",$G3848),AllocFactorMatrix,(T$4+1),FALSE)*$E3854</f>
        <v>0</v>
      </c>
      <c r="U3848" s="22">
        <f ca="1">VLOOKUP(CONCATENATE($F3848," ",$G3848),AllocFactorMatrix,(U$4+1),FALSE)*$E3854</f>
        <v>0</v>
      </c>
      <c r="V3848" s="22">
        <f ca="1">VLOOKUP(CONCATENATE($F3848," ",$G3848),AllocFactorMatrix,(V$4+1),FALSE)*$E3854</f>
        <v>0</v>
      </c>
      <c r="W3848" s="22">
        <f t="shared" ref="W3848:W3854" ca="1" si="1886">SUBTOTAL(9,S3848:V3848)</f>
        <v>0</v>
      </c>
      <c r="X3848" s="22">
        <f ca="1">VLOOKUP(CONCATENATE($F3848," ",$G3848),AllocFactorMatrix,(X$4+1),FALSE)*$E3854</f>
        <v>0</v>
      </c>
      <c r="Y3848" s="22">
        <f ca="1">VLOOKUP(CONCATENATE($F3848," ",$G3848),AllocFactorMatrix,(Y$4+1),FALSE)*$E3854</f>
        <v>0</v>
      </c>
      <c r="Z3848" s="22">
        <f t="shared" ca="1" si="1884"/>
        <v>0</v>
      </c>
      <c r="AA3848" s="22">
        <f ca="1">VLOOKUP(CONCATENATE($F3848," ",$G3848),AllocFactorMatrix,(AA$4+1),FALSE)*$E3854</f>
        <v>0</v>
      </c>
      <c r="AB3848" s="22">
        <f ca="1">VLOOKUP(CONCATENATE($F3848," ",$G3848),AllocFactorMatrix,(AB$4+1),FALSE)*$E3854</f>
        <v>0</v>
      </c>
      <c r="AC3848" s="22">
        <f ca="1">VLOOKUP(CONCATENATE($F3848," ",$G3848),AllocFactorMatrix,(AC$4+1),FALSE)*$E3854</f>
        <v>0</v>
      </c>
    </row>
    <row r="3849" spans="4:29" hidden="1" outlineLevel="1">
      <c r="F3849" s="42" t="str">
        <f>F3854</f>
        <v>RB_GUP</v>
      </c>
      <c r="G3849" s="17" t="str">
        <f>$G$10</f>
        <v>SUBTRAN</v>
      </c>
      <c r="H3849" s="21">
        <f t="shared" ca="1" si="1870"/>
        <v>0</v>
      </c>
      <c r="I3849" s="22">
        <f ca="1">VLOOKUP(CONCATENATE($F3849," ",$G3849),AllocFactorMatrix,(I$4+1),FALSE)*$E3854</f>
        <v>0</v>
      </c>
      <c r="J3849" s="22">
        <f ca="1">VLOOKUP(CONCATENATE($F3849," ",$G3849),AllocFactorMatrix,(J$4+1),FALSE)*$E3854</f>
        <v>0</v>
      </c>
      <c r="K3849" s="22">
        <f ca="1">VLOOKUP(CONCATENATE($F3849," ",$G3849),AllocFactorMatrix,(K$4+1),FALSE)*$E3854</f>
        <v>0</v>
      </c>
      <c r="L3849" s="22">
        <f ca="1">VLOOKUP(CONCATENATE($F3849," ",$G3849),AllocFactorMatrix,(L$4+1),FALSE)*$E3854</f>
        <v>0</v>
      </c>
      <c r="M3849" s="22">
        <f t="shared" ca="1" si="1883"/>
        <v>0</v>
      </c>
      <c r="N3849" s="22">
        <f ca="1">VLOOKUP(CONCATENATE($F3849," ",$G3849),AllocFactorMatrix,(N$4+1),FALSE)*$E3854</f>
        <v>0</v>
      </c>
      <c r="O3849" s="22">
        <f ca="1">VLOOKUP(CONCATENATE($F3849," ",$G3849),AllocFactorMatrix,(O$4+1),FALSE)*$E3854</f>
        <v>0</v>
      </c>
      <c r="P3849" s="22">
        <f ca="1">VLOOKUP(CONCATENATE($F3849," ",$G3849),AllocFactorMatrix,(P$4+1),FALSE)*$E3854</f>
        <v>0</v>
      </c>
      <c r="Q3849" s="22">
        <f ca="1">VLOOKUP(CONCATENATE($F3849," ",$G3849),AllocFactorMatrix,(Q$4+1),FALSE)*$E3854</f>
        <v>0</v>
      </c>
      <c r="R3849" s="22">
        <f t="shared" ca="1" si="1885"/>
        <v>0</v>
      </c>
      <c r="S3849" s="22">
        <f ca="1">VLOOKUP(CONCATENATE($F3849," ",$G3849),AllocFactorMatrix,(S$4+1),FALSE)*$E3854</f>
        <v>0</v>
      </c>
      <c r="T3849" s="22">
        <f ca="1">VLOOKUP(CONCATENATE($F3849," ",$G3849),AllocFactorMatrix,(T$4+1),FALSE)*$E3854</f>
        <v>0</v>
      </c>
      <c r="U3849" s="22">
        <f ca="1">VLOOKUP(CONCATENATE($F3849," ",$G3849),AllocFactorMatrix,(U$4+1),FALSE)*$E3854</f>
        <v>0</v>
      </c>
      <c r="V3849" s="22">
        <f ca="1">VLOOKUP(CONCATENATE($F3849," ",$G3849),AllocFactorMatrix,(V$4+1),FALSE)*$E3854</f>
        <v>0</v>
      </c>
      <c r="W3849" s="22">
        <f t="shared" ca="1" si="1886"/>
        <v>0</v>
      </c>
      <c r="X3849" s="22">
        <f ca="1">VLOOKUP(CONCATENATE($F3849," ",$G3849),AllocFactorMatrix,(X$4+1),FALSE)*$E3854</f>
        <v>0</v>
      </c>
      <c r="Y3849" s="22">
        <f ca="1">VLOOKUP(CONCATENATE($F3849," ",$G3849),AllocFactorMatrix,(Y$4+1),FALSE)*$E3854</f>
        <v>0</v>
      </c>
      <c r="Z3849" s="22">
        <f t="shared" ca="1" si="1884"/>
        <v>0</v>
      </c>
      <c r="AA3849" s="22">
        <f ca="1">VLOOKUP(CONCATENATE($F3849," ",$G3849),AllocFactorMatrix,(AA$4+1),FALSE)*$E3854</f>
        <v>0</v>
      </c>
      <c r="AB3849" s="22">
        <f ca="1">VLOOKUP(CONCATENATE($F3849," ",$G3849),AllocFactorMatrix,(AB$4+1),FALSE)*$E3854</f>
        <v>0</v>
      </c>
      <c r="AC3849" s="22">
        <f ca="1">VLOOKUP(CONCATENATE($F3849," ",$G3849),AllocFactorMatrix,(AC$4+1),FALSE)*$E3854</f>
        <v>0</v>
      </c>
    </row>
    <row r="3850" spans="4:29" hidden="1" outlineLevel="1">
      <c r="F3850" s="42" t="str">
        <f>F3854</f>
        <v>RB_GUP</v>
      </c>
      <c r="G3850" s="17" t="str">
        <f>$G$11</f>
        <v>DISTPRI</v>
      </c>
      <c r="H3850" s="21">
        <f t="shared" ca="1" si="1870"/>
        <v>0</v>
      </c>
      <c r="I3850" s="22">
        <f ca="1">VLOOKUP(CONCATENATE($F3850," ",$G3850),AllocFactorMatrix,(I$4+1),FALSE)*$E3854</f>
        <v>0</v>
      </c>
      <c r="J3850" s="22">
        <f ca="1">VLOOKUP(CONCATENATE($F3850," ",$G3850),AllocFactorMatrix,(J$4+1),FALSE)*$E3854</f>
        <v>0</v>
      </c>
      <c r="K3850" s="22">
        <f ca="1">VLOOKUP(CONCATENATE($F3850," ",$G3850),AllocFactorMatrix,(K$4+1),FALSE)*$E3854</f>
        <v>0</v>
      </c>
      <c r="L3850" s="22">
        <f ca="1">VLOOKUP(CONCATENATE($F3850," ",$G3850),AllocFactorMatrix,(L$4+1),FALSE)*$E3854</f>
        <v>0</v>
      </c>
      <c r="M3850" s="22">
        <f t="shared" ca="1" si="1883"/>
        <v>0</v>
      </c>
      <c r="N3850" s="22">
        <f ca="1">VLOOKUP(CONCATENATE($F3850," ",$G3850),AllocFactorMatrix,(N$4+1),FALSE)*$E3854</f>
        <v>0</v>
      </c>
      <c r="O3850" s="22">
        <f ca="1">VLOOKUP(CONCATENATE($F3850," ",$G3850),AllocFactorMatrix,(O$4+1),FALSE)*$E3854</f>
        <v>0</v>
      </c>
      <c r="P3850" s="22">
        <f ca="1">VLOOKUP(CONCATENATE($F3850," ",$G3850),AllocFactorMatrix,(P$4+1),FALSE)*$E3854</f>
        <v>0</v>
      </c>
      <c r="Q3850" s="22">
        <f ca="1">VLOOKUP(CONCATENATE($F3850," ",$G3850),AllocFactorMatrix,(Q$4+1),FALSE)*$E3854</f>
        <v>0</v>
      </c>
      <c r="R3850" s="22">
        <f t="shared" ca="1" si="1885"/>
        <v>0</v>
      </c>
      <c r="S3850" s="22">
        <f ca="1">VLOOKUP(CONCATENATE($F3850," ",$G3850),AllocFactorMatrix,(S$4+1),FALSE)*$E3854</f>
        <v>0</v>
      </c>
      <c r="T3850" s="22">
        <f ca="1">VLOOKUP(CONCATENATE($F3850," ",$G3850),AllocFactorMatrix,(T$4+1),FALSE)*$E3854</f>
        <v>0</v>
      </c>
      <c r="U3850" s="22">
        <f ca="1">VLOOKUP(CONCATENATE($F3850," ",$G3850),AllocFactorMatrix,(U$4+1),FALSE)*$E3854</f>
        <v>0</v>
      </c>
      <c r="V3850" s="22">
        <f ca="1">VLOOKUP(CONCATENATE($F3850," ",$G3850),AllocFactorMatrix,(V$4+1),FALSE)*$E3854</f>
        <v>0</v>
      </c>
      <c r="W3850" s="22">
        <f t="shared" ca="1" si="1886"/>
        <v>0</v>
      </c>
      <c r="X3850" s="22">
        <f ca="1">VLOOKUP(CONCATENATE($F3850," ",$G3850),AllocFactorMatrix,(X$4+1),FALSE)*$E3854</f>
        <v>0</v>
      </c>
      <c r="Y3850" s="22">
        <f ca="1">VLOOKUP(CONCATENATE($F3850," ",$G3850),AllocFactorMatrix,(Y$4+1),FALSE)*$E3854</f>
        <v>0</v>
      </c>
      <c r="Z3850" s="22">
        <f t="shared" ca="1" si="1884"/>
        <v>0</v>
      </c>
      <c r="AA3850" s="22">
        <f ca="1">VLOOKUP(CONCATENATE($F3850," ",$G3850),AllocFactorMatrix,(AA$4+1),FALSE)*$E3854</f>
        <v>0</v>
      </c>
      <c r="AB3850" s="22">
        <f ca="1">VLOOKUP(CONCATENATE($F3850," ",$G3850),AllocFactorMatrix,(AB$4+1),FALSE)*$E3854</f>
        <v>0</v>
      </c>
      <c r="AC3850" s="22">
        <f ca="1">VLOOKUP(CONCATENATE($F3850," ",$G3850),AllocFactorMatrix,(AC$4+1),FALSE)*$E3854</f>
        <v>0</v>
      </c>
    </row>
    <row r="3851" spans="4:29" hidden="1" outlineLevel="1">
      <c r="F3851" s="42" t="str">
        <f>F3854</f>
        <v>RB_GUP</v>
      </c>
      <c r="G3851" s="17" t="str">
        <f>$G$12</f>
        <v>DISTSEC</v>
      </c>
      <c r="H3851" s="21">
        <f t="shared" ca="1" si="1870"/>
        <v>0</v>
      </c>
      <c r="I3851" s="22">
        <f ca="1">VLOOKUP(CONCATENATE($F3851," ",$G3851),AllocFactorMatrix,(I$4+1),FALSE)*$E3854</f>
        <v>0</v>
      </c>
      <c r="J3851" s="22">
        <f ca="1">VLOOKUP(CONCATENATE($F3851," ",$G3851),AllocFactorMatrix,(J$4+1),FALSE)*$E3854</f>
        <v>0</v>
      </c>
      <c r="K3851" s="22">
        <f ca="1">VLOOKUP(CONCATENATE($F3851," ",$G3851),AllocFactorMatrix,(K$4+1),FALSE)*$E3854</f>
        <v>0</v>
      </c>
      <c r="L3851" s="22">
        <f ca="1">VLOOKUP(CONCATENATE($F3851," ",$G3851),AllocFactorMatrix,(L$4+1),FALSE)*$E3854</f>
        <v>0</v>
      </c>
      <c r="M3851" s="22">
        <f t="shared" ca="1" si="1883"/>
        <v>0</v>
      </c>
      <c r="N3851" s="22">
        <f ca="1">VLOOKUP(CONCATENATE($F3851," ",$G3851),AllocFactorMatrix,(N$4+1),FALSE)*$E3854</f>
        <v>0</v>
      </c>
      <c r="O3851" s="22">
        <f ca="1">VLOOKUP(CONCATENATE($F3851," ",$G3851),AllocFactorMatrix,(O$4+1),FALSE)*$E3854</f>
        <v>0</v>
      </c>
      <c r="P3851" s="22">
        <f ca="1">VLOOKUP(CONCATENATE($F3851," ",$G3851),AllocFactorMatrix,(P$4+1),FALSE)*$E3854</f>
        <v>0</v>
      </c>
      <c r="Q3851" s="22">
        <f ca="1">VLOOKUP(CONCATENATE($F3851," ",$G3851),AllocFactorMatrix,(Q$4+1),FALSE)*$E3854</f>
        <v>0</v>
      </c>
      <c r="R3851" s="22">
        <f t="shared" ca="1" si="1885"/>
        <v>0</v>
      </c>
      <c r="S3851" s="22">
        <f ca="1">VLOOKUP(CONCATENATE($F3851," ",$G3851),AllocFactorMatrix,(S$4+1),FALSE)*$E3854</f>
        <v>0</v>
      </c>
      <c r="T3851" s="22">
        <f ca="1">VLOOKUP(CONCATENATE($F3851," ",$G3851),AllocFactorMatrix,(T$4+1),FALSE)*$E3854</f>
        <v>0</v>
      </c>
      <c r="U3851" s="22">
        <f ca="1">VLOOKUP(CONCATENATE($F3851," ",$G3851),AllocFactorMatrix,(U$4+1),FALSE)*$E3854</f>
        <v>0</v>
      </c>
      <c r="V3851" s="22">
        <f ca="1">VLOOKUP(CONCATENATE($F3851," ",$G3851),AllocFactorMatrix,(V$4+1),FALSE)*$E3854</f>
        <v>0</v>
      </c>
      <c r="W3851" s="22">
        <f t="shared" ca="1" si="1886"/>
        <v>0</v>
      </c>
      <c r="X3851" s="22">
        <f ca="1">VLOOKUP(CONCATENATE($F3851," ",$G3851),AllocFactorMatrix,(X$4+1),FALSE)*$E3854</f>
        <v>0</v>
      </c>
      <c r="Y3851" s="22">
        <f ca="1">VLOOKUP(CONCATENATE($F3851," ",$G3851),AllocFactorMatrix,(Y$4+1),FALSE)*$E3854</f>
        <v>0</v>
      </c>
      <c r="Z3851" s="22">
        <f t="shared" ca="1" si="1884"/>
        <v>0</v>
      </c>
      <c r="AA3851" s="22">
        <f ca="1">VLOOKUP(CONCATENATE($F3851," ",$G3851),AllocFactorMatrix,(AA$4+1),FALSE)*$E3854</f>
        <v>0</v>
      </c>
      <c r="AB3851" s="22">
        <f ca="1">VLOOKUP(CONCATENATE($F3851," ",$G3851),AllocFactorMatrix,(AB$4+1),FALSE)*$E3854</f>
        <v>0</v>
      </c>
      <c r="AC3851" s="22">
        <f ca="1">VLOOKUP(CONCATENATE($F3851," ",$G3851),AllocFactorMatrix,(AC$4+1),FALSE)*$E3854</f>
        <v>0</v>
      </c>
    </row>
    <row r="3852" spans="4:29" hidden="1" outlineLevel="1">
      <c r="F3852" s="42" t="str">
        <f>F3854</f>
        <v>RB_GUP</v>
      </c>
      <c r="G3852" s="17" t="str">
        <f>$G$13</f>
        <v>ENERGY</v>
      </c>
      <c r="H3852" s="21">
        <f t="shared" ca="1" si="1870"/>
        <v>0</v>
      </c>
      <c r="I3852" s="22">
        <f ca="1">VLOOKUP(CONCATENATE($F3852," ",$G3852),AllocFactorMatrix,(I$4+1),FALSE)*$E3854</f>
        <v>0</v>
      </c>
      <c r="J3852" s="22">
        <f ca="1">VLOOKUP(CONCATENATE($F3852," ",$G3852),AllocFactorMatrix,(J$4+1),FALSE)*$E3854</f>
        <v>0</v>
      </c>
      <c r="K3852" s="22">
        <f ca="1">VLOOKUP(CONCATENATE($F3852," ",$G3852),AllocFactorMatrix,(K$4+1),FALSE)*$E3854</f>
        <v>0</v>
      </c>
      <c r="L3852" s="22">
        <f ca="1">VLOOKUP(CONCATENATE($F3852," ",$G3852),AllocFactorMatrix,(L$4+1),FALSE)*$E3854</f>
        <v>0</v>
      </c>
      <c r="M3852" s="22">
        <f t="shared" ca="1" si="1883"/>
        <v>0</v>
      </c>
      <c r="N3852" s="22">
        <f ca="1">VLOOKUP(CONCATENATE($F3852," ",$G3852),AllocFactorMatrix,(N$4+1),FALSE)*$E3854</f>
        <v>0</v>
      </c>
      <c r="O3852" s="22">
        <f ca="1">VLOOKUP(CONCATENATE($F3852," ",$G3852),AllocFactorMatrix,(O$4+1),FALSE)*$E3854</f>
        <v>0</v>
      </c>
      <c r="P3852" s="22">
        <f ca="1">VLOOKUP(CONCATENATE($F3852," ",$G3852),AllocFactorMatrix,(P$4+1),FALSE)*$E3854</f>
        <v>0</v>
      </c>
      <c r="Q3852" s="22">
        <f ca="1">VLOOKUP(CONCATENATE($F3852," ",$G3852),AllocFactorMatrix,(Q$4+1),FALSE)*$E3854</f>
        <v>0</v>
      </c>
      <c r="R3852" s="22">
        <f t="shared" ca="1" si="1885"/>
        <v>0</v>
      </c>
      <c r="S3852" s="22">
        <f ca="1">VLOOKUP(CONCATENATE($F3852," ",$G3852),AllocFactorMatrix,(S$4+1),FALSE)*$E3854</f>
        <v>0</v>
      </c>
      <c r="T3852" s="22">
        <f ca="1">VLOOKUP(CONCATENATE($F3852," ",$G3852),AllocFactorMatrix,(T$4+1),FALSE)*$E3854</f>
        <v>0</v>
      </c>
      <c r="U3852" s="22">
        <f ca="1">VLOOKUP(CONCATENATE($F3852," ",$G3852),AllocFactorMatrix,(U$4+1),FALSE)*$E3854</f>
        <v>0</v>
      </c>
      <c r="V3852" s="22">
        <f ca="1">VLOOKUP(CONCATENATE($F3852," ",$G3852),AllocFactorMatrix,(V$4+1),FALSE)*$E3854</f>
        <v>0</v>
      </c>
      <c r="W3852" s="22">
        <f t="shared" ca="1" si="1886"/>
        <v>0</v>
      </c>
      <c r="X3852" s="22">
        <f ca="1">VLOOKUP(CONCATENATE($F3852," ",$G3852),AllocFactorMatrix,(X$4+1),FALSE)*$E3854</f>
        <v>0</v>
      </c>
      <c r="Y3852" s="22">
        <f ca="1">VLOOKUP(CONCATENATE($F3852," ",$G3852),AllocFactorMatrix,(Y$4+1),FALSE)*$E3854</f>
        <v>0</v>
      </c>
      <c r="Z3852" s="22">
        <f t="shared" ca="1" si="1884"/>
        <v>0</v>
      </c>
      <c r="AA3852" s="22">
        <f ca="1">VLOOKUP(CONCATENATE($F3852," ",$G3852),AllocFactorMatrix,(AA$4+1),FALSE)*$E3854</f>
        <v>0</v>
      </c>
      <c r="AB3852" s="22">
        <f ca="1">VLOOKUP(CONCATENATE($F3852," ",$G3852),AllocFactorMatrix,(AB$4+1),FALSE)*$E3854</f>
        <v>0</v>
      </c>
      <c r="AC3852" s="22">
        <f ca="1">VLOOKUP(CONCATENATE($F3852," ",$G3852),AllocFactorMatrix,(AC$4+1),FALSE)*$E3854</f>
        <v>0</v>
      </c>
    </row>
    <row r="3853" spans="4:29" hidden="1" outlineLevel="1">
      <c r="F3853" s="42" t="str">
        <f>F3854</f>
        <v>RB_GUP</v>
      </c>
      <c r="G3853" s="17" t="str">
        <f>$G$14</f>
        <v>CUSTOMER</v>
      </c>
      <c r="H3853" s="21">
        <f t="shared" ca="1" si="1870"/>
        <v>0</v>
      </c>
      <c r="I3853" s="22">
        <f ca="1">VLOOKUP(CONCATENATE($F3853," ",$G3853),AllocFactorMatrix,(I$4+1),FALSE)*$E3854</f>
        <v>0</v>
      </c>
      <c r="J3853" s="22">
        <f ca="1">VLOOKUP(CONCATENATE($F3853," ",$G3853),AllocFactorMatrix,(J$4+1),FALSE)*$E3854</f>
        <v>0</v>
      </c>
      <c r="K3853" s="22">
        <f ca="1">VLOOKUP(CONCATENATE($F3853," ",$G3853),AllocFactorMatrix,(K$4+1),FALSE)*$E3854</f>
        <v>0</v>
      </c>
      <c r="L3853" s="22">
        <f ca="1">VLOOKUP(CONCATENATE($F3853," ",$G3853),AllocFactorMatrix,(L$4+1),FALSE)*$E3854</f>
        <v>0</v>
      </c>
      <c r="M3853" s="22">
        <f t="shared" ca="1" si="1883"/>
        <v>0</v>
      </c>
      <c r="N3853" s="22">
        <f ca="1">VLOOKUP(CONCATENATE($F3853," ",$G3853),AllocFactorMatrix,(N$4+1),FALSE)*$E3854</f>
        <v>0</v>
      </c>
      <c r="O3853" s="22">
        <f ca="1">VLOOKUP(CONCATENATE($F3853," ",$G3853),AllocFactorMatrix,(O$4+1),FALSE)*$E3854</f>
        <v>0</v>
      </c>
      <c r="P3853" s="22">
        <f ca="1">VLOOKUP(CONCATENATE($F3853," ",$G3853),AllocFactorMatrix,(P$4+1),FALSE)*$E3854</f>
        <v>0</v>
      </c>
      <c r="Q3853" s="22">
        <f ca="1">VLOOKUP(CONCATENATE($F3853," ",$G3853),AllocFactorMatrix,(Q$4+1),FALSE)*$E3854</f>
        <v>0</v>
      </c>
      <c r="R3853" s="22">
        <f t="shared" ca="1" si="1885"/>
        <v>0</v>
      </c>
      <c r="S3853" s="22">
        <f ca="1">VLOOKUP(CONCATENATE($F3853," ",$G3853),AllocFactorMatrix,(S$4+1),FALSE)*$E3854</f>
        <v>0</v>
      </c>
      <c r="T3853" s="22">
        <f ca="1">VLOOKUP(CONCATENATE($F3853," ",$G3853),AllocFactorMatrix,(T$4+1),FALSE)*$E3854</f>
        <v>0</v>
      </c>
      <c r="U3853" s="22">
        <f ca="1">VLOOKUP(CONCATENATE($F3853," ",$G3853),AllocFactorMatrix,(U$4+1),FALSE)*$E3854</f>
        <v>0</v>
      </c>
      <c r="V3853" s="22">
        <f ca="1">VLOOKUP(CONCATENATE($F3853," ",$G3853),AllocFactorMatrix,(V$4+1),FALSE)*$E3854</f>
        <v>0</v>
      </c>
      <c r="W3853" s="22">
        <f t="shared" ca="1" si="1886"/>
        <v>0</v>
      </c>
      <c r="X3853" s="22">
        <f ca="1">VLOOKUP(CONCATENATE($F3853," ",$G3853),AllocFactorMatrix,(X$4+1),FALSE)*$E3854</f>
        <v>0</v>
      </c>
      <c r="Y3853" s="22">
        <f ca="1">VLOOKUP(CONCATENATE($F3853," ",$G3853),AllocFactorMatrix,(Y$4+1),FALSE)*$E3854</f>
        <v>0</v>
      </c>
      <c r="Z3853" s="22">
        <f t="shared" ca="1" si="1884"/>
        <v>0</v>
      </c>
      <c r="AA3853" s="22">
        <f ca="1">VLOOKUP(CONCATENATE($F3853," ",$G3853),AllocFactorMatrix,(AA$4+1),FALSE)*$E3854</f>
        <v>0</v>
      </c>
      <c r="AB3853" s="22">
        <f ca="1">VLOOKUP(CONCATENATE($F3853," ",$G3853),AllocFactorMatrix,(AB$4+1),FALSE)*$E3854</f>
        <v>0</v>
      </c>
      <c r="AC3853" s="22">
        <f ca="1">VLOOKUP(CONCATENATE($F3853," ",$G3853),AllocFactorMatrix,(AC$4+1),FALSE)*$E3854</f>
        <v>0</v>
      </c>
    </row>
    <row r="3854" spans="4:29" collapsed="1">
      <c r="D3854" s="39" t="s">
        <v>675</v>
      </c>
      <c r="E3854" s="19">
        <v>0</v>
      </c>
      <c r="F3854" s="19" t="s">
        <v>73</v>
      </c>
      <c r="G3854" s="17" t="str">
        <f>$G$15</f>
        <v>TOTAL</v>
      </c>
      <c r="H3854" s="21">
        <f t="shared" ca="1" si="1870"/>
        <v>0</v>
      </c>
      <c r="I3854" s="22">
        <f ca="1">VLOOKUP(CONCATENATE($F3854," ",$G3854),AllocFactorMatrix,(I$4+1),FALSE)*$E3854</f>
        <v>0</v>
      </c>
      <c r="J3854" s="22">
        <f ca="1">VLOOKUP(CONCATENATE($F3854," ",$G3854),AllocFactorMatrix,(J$4+1),FALSE)*$E3854</f>
        <v>0</v>
      </c>
      <c r="K3854" s="22">
        <f ca="1">VLOOKUP(CONCATENATE($F3854," ",$G3854),AllocFactorMatrix,(K$4+1),FALSE)*$E3854</f>
        <v>0</v>
      </c>
      <c r="L3854" s="22">
        <f ca="1">VLOOKUP(CONCATENATE($F3854," ",$G3854),AllocFactorMatrix,(L$4+1),FALSE)*$E3854</f>
        <v>0</v>
      </c>
      <c r="M3854" s="22">
        <f t="shared" ca="1" si="1883"/>
        <v>0</v>
      </c>
      <c r="N3854" s="22">
        <f ca="1">VLOOKUP(CONCATENATE($F3854," ",$G3854),AllocFactorMatrix,(N$4+1),FALSE)*$E3854</f>
        <v>0</v>
      </c>
      <c r="O3854" s="22">
        <f ca="1">VLOOKUP(CONCATENATE($F3854," ",$G3854),AllocFactorMatrix,(O$4+1),FALSE)*$E3854</f>
        <v>0</v>
      </c>
      <c r="P3854" s="22">
        <f ca="1">VLOOKUP(CONCATENATE($F3854," ",$G3854),AllocFactorMatrix,(P$4+1),FALSE)*$E3854</f>
        <v>0</v>
      </c>
      <c r="Q3854" s="22">
        <f ca="1">VLOOKUP(CONCATENATE($F3854," ",$G3854),AllocFactorMatrix,(Q$4+1),FALSE)*$E3854</f>
        <v>0</v>
      </c>
      <c r="R3854" s="22">
        <f t="shared" ca="1" si="1885"/>
        <v>0</v>
      </c>
      <c r="S3854" s="22">
        <f ca="1">VLOOKUP(CONCATENATE($F3854," ",$G3854),AllocFactorMatrix,(S$4+1),FALSE)*$E3854</f>
        <v>0</v>
      </c>
      <c r="T3854" s="22">
        <f ca="1">VLOOKUP(CONCATENATE($F3854," ",$G3854),AllocFactorMatrix,(T$4+1),FALSE)*$E3854</f>
        <v>0</v>
      </c>
      <c r="U3854" s="22">
        <f ca="1">VLOOKUP(CONCATENATE($F3854," ",$G3854),AllocFactorMatrix,(U$4+1),FALSE)*$E3854</f>
        <v>0</v>
      </c>
      <c r="V3854" s="22">
        <f ca="1">VLOOKUP(CONCATENATE($F3854," ",$G3854),AllocFactorMatrix,(V$4+1),FALSE)*$E3854</f>
        <v>0</v>
      </c>
      <c r="W3854" s="22">
        <f t="shared" ca="1" si="1886"/>
        <v>0</v>
      </c>
      <c r="X3854" s="22">
        <f ca="1">VLOOKUP(CONCATENATE($F3854," ",$G3854),AllocFactorMatrix,(X$4+1),FALSE)*$E3854</f>
        <v>0</v>
      </c>
      <c r="Y3854" s="22">
        <f ca="1">VLOOKUP(CONCATENATE($F3854," ",$G3854),AllocFactorMatrix,(Y$4+1),FALSE)*$E3854</f>
        <v>0</v>
      </c>
      <c r="Z3854" s="22">
        <f t="shared" ca="1" si="1884"/>
        <v>0</v>
      </c>
      <c r="AA3854" s="22">
        <f ca="1">VLOOKUP(CONCATENATE($F3854," ",$G3854),AllocFactorMatrix,(AA$4+1),FALSE)*$E3854</f>
        <v>0</v>
      </c>
      <c r="AB3854" s="22">
        <f ca="1">VLOOKUP(CONCATENATE($F3854," ",$G3854),AllocFactorMatrix,(AB$4+1),FALSE)*$E3854</f>
        <v>0</v>
      </c>
      <c r="AC3854" s="22">
        <f ca="1">VLOOKUP(CONCATENATE($F3854," ",$G3854),AllocFactorMatrix,(AC$4+1),FALSE)*$E3854</f>
        <v>0</v>
      </c>
    </row>
    <row r="3855" spans="4:29" hidden="1" outlineLevel="1">
      <c r="F3855" s="42" t="str">
        <f>F3862</f>
        <v>LABOR_M</v>
      </c>
      <c r="G3855" s="17" t="str">
        <f>$G$8</f>
        <v>PRODUCTION</v>
      </c>
      <c r="H3855" s="21">
        <f t="shared" ca="1" si="1870"/>
        <v>0</v>
      </c>
      <c r="I3855" s="22">
        <f ca="1">VLOOKUP(CONCATENATE($F3855," ",$G3855),AllocFactorMatrix,(I$4+1),FALSE)*$E3862</f>
        <v>0</v>
      </c>
      <c r="J3855" s="22">
        <f ca="1">VLOOKUP(CONCATENATE($F3855," ",$G3855),AllocFactorMatrix,(J$4+1),FALSE)*$E3862</f>
        <v>0</v>
      </c>
      <c r="K3855" s="22">
        <f ca="1">VLOOKUP(CONCATENATE($F3855," ",$G3855),AllocFactorMatrix,(K$4+1),FALSE)*$E3862</f>
        <v>0</v>
      </c>
      <c r="L3855" s="22">
        <f ca="1">VLOOKUP(CONCATENATE($F3855," ",$G3855),AllocFactorMatrix,(L$4+1),FALSE)*$E3862</f>
        <v>0</v>
      </c>
      <c r="M3855" s="22">
        <f t="shared" ref="M3855:M3862" ca="1" si="1887">SUBTOTAL(9,J3855:L3855)</f>
        <v>0</v>
      </c>
      <c r="N3855" s="22">
        <f ca="1">VLOOKUP(CONCATENATE($F3855," ",$G3855),AllocFactorMatrix,(N$4+1),FALSE)*$E3862</f>
        <v>0</v>
      </c>
      <c r="O3855" s="22">
        <f ca="1">VLOOKUP(CONCATENATE($F3855," ",$G3855),AllocFactorMatrix,(O$4+1),FALSE)*$E3862</f>
        <v>0</v>
      </c>
      <c r="P3855" s="22">
        <f ca="1">VLOOKUP(CONCATENATE($F3855," ",$G3855),AllocFactorMatrix,(P$4+1),FALSE)*$E3862</f>
        <v>0</v>
      </c>
      <c r="Q3855" s="22">
        <f ca="1">VLOOKUP(CONCATENATE($F3855," ",$G3855),AllocFactorMatrix,(Q$4+1),FALSE)*$E3862</f>
        <v>0</v>
      </c>
      <c r="R3855" s="22">
        <f ca="1">SUBTOTAL(9,N3855:Q3855)</f>
        <v>0</v>
      </c>
      <c r="S3855" s="22">
        <f ca="1">VLOOKUP(CONCATENATE($F3855," ",$G3855),AllocFactorMatrix,(S$4+1),FALSE)*$E3862</f>
        <v>0</v>
      </c>
      <c r="T3855" s="22">
        <f ca="1">VLOOKUP(CONCATENATE($F3855," ",$G3855),AllocFactorMatrix,(T$4+1),FALSE)*$E3862</f>
        <v>0</v>
      </c>
      <c r="U3855" s="22">
        <f ca="1">VLOOKUP(CONCATENATE($F3855," ",$G3855),AllocFactorMatrix,(U$4+1),FALSE)*$E3862</f>
        <v>0</v>
      </c>
      <c r="V3855" s="22">
        <f ca="1">VLOOKUP(CONCATENATE($F3855," ",$G3855),AllocFactorMatrix,(V$4+1),FALSE)*$E3862</f>
        <v>0</v>
      </c>
      <c r="W3855" s="22">
        <f ca="1">SUBTOTAL(9,S3855:V3855)</f>
        <v>0</v>
      </c>
      <c r="X3855" s="22">
        <f ca="1">VLOOKUP(CONCATENATE($F3855," ",$G3855),AllocFactorMatrix,(X$4+1),FALSE)*$E3862</f>
        <v>0</v>
      </c>
      <c r="Y3855" s="22">
        <f ca="1">VLOOKUP(CONCATENATE($F3855," ",$G3855),AllocFactorMatrix,(Y$4+1),FALSE)*$E3862</f>
        <v>0</v>
      </c>
      <c r="Z3855" s="22">
        <f t="shared" ref="Z3855:Z3862" ca="1" si="1888">SUBTOTAL(9,X3855:Y3855)</f>
        <v>0</v>
      </c>
      <c r="AA3855" s="22">
        <f ca="1">VLOOKUP(CONCATENATE($F3855," ",$G3855),AllocFactorMatrix,(AA$4+1),FALSE)*$E3862</f>
        <v>0</v>
      </c>
      <c r="AB3855" s="22">
        <f ca="1">VLOOKUP(CONCATENATE($F3855," ",$G3855),AllocFactorMatrix,(AB$4+1),FALSE)*$E3862</f>
        <v>0</v>
      </c>
      <c r="AC3855" s="22">
        <f ca="1">VLOOKUP(CONCATENATE($F3855," ",$G3855),AllocFactorMatrix,(AC$4+1),FALSE)*$E3862</f>
        <v>0</v>
      </c>
    </row>
    <row r="3856" spans="4:29" hidden="1" outlineLevel="1">
      <c r="F3856" s="42" t="str">
        <f>F3862</f>
        <v>LABOR_M</v>
      </c>
      <c r="G3856" s="17" t="str">
        <f>$G$9</f>
        <v>BULKTRAN</v>
      </c>
      <c r="H3856" s="21">
        <f t="shared" ca="1" si="1870"/>
        <v>0</v>
      </c>
      <c r="I3856" s="22">
        <f ca="1">VLOOKUP(CONCATENATE($F3856," ",$G3856),AllocFactorMatrix,(I$4+1),FALSE)*$E3862</f>
        <v>0</v>
      </c>
      <c r="J3856" s="22">
        <f ca="1">VLOOKUP(CONCATENATE($F3856," ",$G3856),AllocFactorMatrix,(J$4+1),FALSE)*$E3862</f>
        <v>0</v>
      </c>
      <c r="K3856" s="22">
        <f ca="1">VLOOKUP(CONCATENATE($F3856," ",$G3856),AllocFactorMatrix,(K$4+1),FALSE)*$E3862</f>
        <v>0</v>
      </c>
      <c r="L3856" s="22">
        <f ca="1">VLOOKUP(CONCATENATE($F3856," ",$G3856),AllocFactorMatrix,(L$4+1),FALSE)*$E3862</f>
        <v>0</v>
      </c>
      <c r="M3856" s="22">
        <f t="shared" ca="1" si="1887"/>
        <v>0</v>
      </c>
      <c r="N3856" s="22">
        <f ca="1">VLOOKUP(CONCATENATE($F3856," ",$G3856),AllocFactorMatrix,(N$4+1),FALSE)*$E3862</f>
        <v>0</v>
      </c>
      <c r="O3856" s="22">
        <f ca="1">VLOOKUP(CONCATENATE($F3856," ",$G3856),AllocFactorMatrix,(O$4+1),FALSE)*$E3862</f>
        <v>0</v>
      </c>
      <c r="P3856" s="22">
        <f ca="1">VLOOKUP(CONCATENATE($F3856," ",$G3856),AllocFactorMatrix,(P$4+1),FALSE)*$E3862</f>
        <v>0</v>
      </c>
      <c r="Q3856" s="22">
        <f ca="1">VLOOKUP(CONCATENATE($F3856," ",$G3856),AllocFactorMatrix,(Q$4+1),FALSE)*$E3862</f>
        <v>0</v>
      </c>
      <c r="R3856" s="22">
        <f t="shared" ref="R3856:R3862" ca="1" si="1889">SUBTOTAL(9,N3856:Q3856)</f>
        <v>0</v>
      </c>
      <c r="S3856" s="22">
        <f ca="1">VLOOKUP(CONCATENATE($F3856," ",$G3856),AllocFactorMatrix,(S$4+1),FALSE)*$E3862</f>
        <v>0</v>
      </c>
      <c r="T3856" s="22">
        <f ca="1">VLOOKUP(CONCATENATE($F3856," ",$G3856),AllocFactorMatrix,(T$4+1),FALSE)*$E3862</f>
        <v>0</v>
      </c>
      <c r="U3856" s="22">
        <f ca="1">VLOOKUP(CONCATENATE($F3856," ",$G3856),AllocFactorMatrix,(U$4+1),FALSE)*$E3862</f>
        <v>0</v>
      </c>
      <c r="V3856" s="22">
        <f ca="1">VLOOKUP(CONCATENATE($F3856," ",$G3856),AllocFactorMatrix,(V$4+1),FALSE)*$E3862</f>
        <v>0</v>
      </c>
      <c r="W3856" s="22">
        <f t="shared" ref="W3856:W3862" ca="1" si="1890">SUBTOTAL(9,S3856:V3856)</f>
        <v>0</v>
      </c>
      <c r="X3856" s="22">
        <f ca="1">VLOOKUP(CONCATENATE($F3856," ",$G3856),AllocFactorMatrix,(X$4+1),FALSE)*$E3862</f>
        <v>0</v>
      </c>
      <c r="Y3856" s="22">
        <f ca="1">VLOOKUP(CONCATENATE($F3856," ",$G3856),AllocFactorMatrix,(Y$4+1),FALSE)*$E3862</f>
        <v>0</v>
      </c>
      <c r="Z3856" s="22">
        <f t="shared" ca="1" si="1888"/>
        <v>0</v>
      </c>
      <c r="AA3856" s="22">
        <f ca="1">VLOOKUP(CONCATENATE($F3856," ",$G3856),AllocFactorMatrix,(AA$4+1),FALSE)*$E3862</f>
        <v>0</v>
      </c>
      <c r="AB3856" s="22">
        <f ca="1">VLOOKUP(CONCATENATE($F3856," ",$G3856),AllocFactorMatrix,(AB$4+1),FALSE)*$E3862</f>
        <v>0</v>
      </c>
      <c r="AC3856" s="22">
        <f ca="1">VLOOKUP(CONCATENATE($F3856," ",$G3856),AllocFactorMatrix,(AC$4+1),FALSE)*$E3862</f>
        <v>0</v>
      </c>
    </row>
    <row r="3857" spans="4:29" hidden="1" outlineLevel="1">
      <c r="F3857" s="42" t="str">
        <f>F3862</f>
        <v>LABOR_M</v>
      </c>
      <c r="G3857" s="17" t="str">
        <f>$G$10</f>
        <v>SUBTRAN</v>
      </c>
      <c r="H3857" s="21">
        <f t="shared" ca="1" si="1870"/>
        <v>0</v>
      </c>
      <c r="I3857" s="22">
        <f ca="1">VLOOKUP(CONCATENATE($F3857," ",$G3857),AllocFactorMatrix,(I$4+1),FALSE)*$E3862</f>
        <v>0</v>
      </c>
      <c r="J3857" s="22">
        <f ca="1">VLOOKUP(CONCATENATE($F3857," ",$G3857),AllocFactorMatrix,(J$4+1),FALSE)*$E3862</f>
        <v>0</v>
      </c>
      <c r="K3857" s="22">
        <f ca="1">VLOOKUP(CONCATENATE($F3857," ",$G3857),AllocFactorMatrix,(K$4+1),FALSE)*$E3862</f>
        <v>0</v>
      </c>
      <c r="L3857" s="22">
        <f ca="1">VLOOKUP(CONCATENATE($F3857," ",$G3857),AllocFactorMatrix,(L$4+1),FALSE)*$E3862</f>
        <v>0</v>
      </c>
      <c r="M3857" s="22">
        <f t="shared" ca="1" si="1887"/>
        <v>0</v>
      </c>
      <c r="N3857" s="22">
        <f ca="1">VLOOKUP(CONCATENATE($F3857," ",$G3857),AllocFactorMatrix,(N$4+1),FALSE)*$E3862</f>
        <v>0</v>
      </c>
      <c r="O3857" s="22">
        <f ca="1">VLOOKUP(CONCATENATE($F3857," ",$G3857),AllocFactorMatrix,(O$4+1),FALSE)*$E3862</f>
        <v>0</v>
      </c>
      <c r="P3857" s="22">
        <f ca="1">VLOOKUP(CONCATENATE($F3857," ",$G3857),AllocFactorMatrix,(P$4+1),FALSE)*$E3862</f>
        <v>0</v>
      </c>
      <c r="Q3857" s="22">
        <f ca="1">VLOOKUP(CONCATENATE($F3857," ",$G3857),AllocFactorMatrix,(Q$4+1),FALSE)*$E3862</f>
        <v>0</v>
      </c>
      <c r="R3857" s="22">
        <f t="shared" ca="1" si="1889"/>
        <v>0</v>
      </c>
      <c r="S3857" s="22">
        <f ca="1">VLOOKUP(CONCATENATE($F3857," ",$G3857),AllocFactorMatrix,(S$4+1),FALSE)*$E3862</f>
        <v>0</v>
      </c>
      <c r="T3857" s="22">
        <f ca="1">VLOOKUP(CONCATENATE($F3857," ",$G3857),AllocFactorMatrix,(T$4+1),FALSE)*$E3862</f>
        <v>0</v>
      </c>
      <c r="U3857" s="22">
        <f ca="1">VLOOKUP(CONCATENATE($F3857," ",$G3857),AllocFactorMatrix,(U$4+1),FALSE)*$E3862</f>
        <v>0</v>
      </c>
      <c r="V3857" s="22">
        <f ca="1">VLOOKUP(CONCATENATE($F3857," ",$G3857),AllocFactorMatrix,(V$4+1),FALSE)*$E3862</f>
        <v>0</v>
      </c>
      <c r="W3857" s="22">
        <f t="shared" ca="1" si="1890"/>
        <v>0</v>
      </c>
      <c r="X3857" s="22">
        <f ca="1">VLOOKUP(CONCATENATE($F3857," ",$G3857),AllocFactorMatrix,(X$4+1),FALSE)*$E3862</f>
        <v>0</v>
      </c>
      <c r="Y3857" s="22">
        <f ca="1">VLOOKUP(CONCATENATE($F3857," ",$G3857),AllocFactorMatrix,(Y$4+1),FALSE)*$E3862</f>
        <v>0</v>
      </c>
      <c r="Z3857" s="22">
        <f t="shared" ca="1" si="1888"/>
        <v>0</v>
      </c>
      <c r="AA3857" s="22">
        <f ca="1">VLOOKUP(CONCATENATE($F3857," ",$G3857),AllocFactorMatrix,(AA$4+1),FALSE)*$E3862</f>
        <v>0</v>
      </c>
      <c r="AB3857" s="22">
        <f ca="1">VLOOKUP(CONCATENATE($F3857," ",$G3857),AllocFactorMatrix,(AB$4+1),FALSE)*$E3862</f>
        <v>0</v>
      </c>
      <c r="AC3857" s="22">
        <f ca="1">VLOOKUP(CONCATENATE($F3857," ",$G3857),AllocFactorMatrix,(AC$4+1),FALSE)*$E3862</f>
        <v>0</v>
      </c>
    </row>
    <row r="3858" spans="4:29" hidden="1" outlineLevel="1">
      <c r="F3858" s="42" t="str">
        <f>F3862</f>
        <v>LABOR_M</v>
      </c>
      <c r="G3858" s="17" t="str">
        <f>$G$11</f>
        <v>DISTPRI</v>
      </c>
      <c r="H3858" s="21">
        <f t="shared" ca="1" si="1870"/>
        <v>0</v>
      </c>
      <c r="I3858" s="22">
        <f ca="1">VLOOKUP(CONCATENATE($F3858," ",$G3858),AllocFactorMatrix,(I$4+1),FALSE)*$E3862</f>
        <v>0</v>
      </c>
      <c r="J3858" s="22">
        <f ca="1">VLOOKUP(CONCATENATE($F3858," ",$G3858),AllocFactorMatrix,(J$4+1),FALSE)*$E3862</f>
        <v>0</v>
      </c>
      <c r="K3858" s="22">
        <f ca="1">VLOOKUP(CONCATENATE($F3858," ",$G3858),AllocFactorMatrix,(K$4+1),FALSE)*$E3862</f>
        <v>0</v>
      </c>
      <c r="L3858" s="22">
        <f ca="1">VLOOKUP(CONCATENATE($F3858," ",$G3858),AllocFactorMatrix,(L$4+1),FALSE)*$E3862</f>
        <v>0</v>
      </c>
      <c r="M3858" s="22">
        <f t="shared" ca="1" si="1887"/>
        <v>0</v>
      </c>
      <c r="N3858" s="22">
        <f ca="1">VLOOKUP(CONCATENATE($F3858," ",$G3858),AllocFactorMatrix,(N$4+1),FALSE)*$E3862</f>
        <v>0</v>
      </c>
      <c r="O3858" s="22">
        <f ca="1">VLOOKUP(CONCATENATE($F3858," ",$G3858),AllocFactorMatrix,(O$4+1),FALSE)*$E3862</f>
        <v>0</v>
      </c>
      <c r="P3858" s="22">
        <f ca="1">VLOOKUP(CONCATENATE($F3858," ",$G3858),AllocFactorMatrix,(P$4+1),FALSE)*$E3862</f>
        <v>0</v>
      </c>
      <c r="Q3858" s="22">
        <f ca="1">VLOOKUP(CONCATENATE($F3858," ",$G3858),AllocFactorMatrix,(Q$4+1),FALSE)*$E3862</f>
        <v>0</v>
      </c>
      <c r="R3858" s="22">
        <f t="shared" ca="1" si="1889"/>
        <v>0</v>
      </c>
      <c r="S3858" s="22">
        <f ca="1">VLOOKUP(CONCATENATE($F3858," ",$G3858),AllocFactorMatrix,(S$4+1),FALSE)*$E3862</f>
        <v>0</v>
      </c>
      <c r="T3858" s="22">
        <f ca="1">VLOOKUP(CONCATENATE($F3858," ",$G3858),AllocFactorMatrix,(T$4+1),FALSE)*$E3862</f>
        <v>0</v>
      </c>
      <c r="U3858" s="22">
        <f ca="1">VLOOKUP(CONCATENATE($F3858," ",$G3858),AllocFactorMatrix,(U$4+1),FALSE)*$E3862</f>
        <v>0</v>
      </c>
      <c r="V3858" s="22">
        <f ca="1">VLOOKUP(CONCATENATE($F3858," ",$G3858),AllocFactorMatrix,(V$4+1),FALSE)*$E3862</f>
        <v>0</v>
      </c>
      <c r="W3858" s="22">
        <f t="shared" ca="1" si="1890"/>
        <v>0</v>
      </c>
      <c r="X3858" s="22">
        <f ca="1">VLOOKUP(CONCATENATE($F3858," ",$G3858),AllocFactorMatrix,(X$4+1),FALSE)*$E3862</f>
        <v>0</v>
      </c>
      <c r="Y3858" s="22">
        <f ca="1">VLOOKUP(CONCATENATE($F3858," ",$G3858),AllocFactorMatrix,(Y$4+1),FALSE)*$E3862</f>
        <v>0</v>
      </c>
      <c r="Z3858" s="22">
        <f t="shared" ca="1" si="1888"/>
        <v>0</v>
      </c>
      <c r="AA3858" s="22">
        <f ca="1">VLOOKUP(CONCATENATE($F3858," ",$G3858),AllocFactorMatrix,(AA$4+1),FALSE)*$E3862</f>
        <v>0</v>
      </c>
      <c r="AB3858" s="22">
        <f ca="1">VLOOKUP(CONCATENATE($F3858," ",$G3858),AllocFactorMatrix,(AB$4+1),FALSE)*$E3862</f>
        <v>0</v>
      </c>
      <c r="AC3858" s="22">
        <f ca="1">VLOOKUP(CONCATENATE($F3858," ",$G3858),AllocFactorMatrix,(AC$4+1),FALSE)*$E3862</f>
        <v>0</v>
      </c>
    </row>
    <row r="3859" spans="4:29" hidden="1" outlineLevel="1">
      <c r="F3859" s="42" t="str">
        <f>F3862</f>
        <v>LABOR_M</v>
      </c>
      <c r="G3859" s="17" t="str">
        <f>$G$12</f>
        <v>DISTSEC</v>
      </c>
      <c r="H3859" s="21">
        <f t="shared" ca="1" si="1870"/>
        <v>0</v>
      </c>
      <c r="I3859" s="22">
        <f ca="1">VLOOKUP(CONCATENATE($F3859," ",$G3859),AllocFactorMatrix,(I$4+1),FALSE)*$E3862</f>
        <v>0</v>
      </c>
      <c r="J3859" s="22">
        <f ca="1">VLOOKUP(CONCATENATE($F3859," ",$G3859),AllocFactorMatrix,(J$4+1),FALSE)*$E3862</f>
        <v>0</v>
      </c>
      <c r="K3859" s="22">
        <f ca="1">VLOOKUP(CONCATENATE($F3859," ",$G3859),AllocFactorMatrix,(K$4+1),FALSE)*$E3862</f>
        <v>0</v>
      </c>
      <c r="L3859" s="22">
        <f ca="1">VLOOKUP(CONCATENATE($F3859," ",$G3859),AllocFactorMatrix,(L$4+1),FALSE)*$E3862</f>
        <v>0</v>
      </c>
      <c r="M3859" s="22">
        <f t="shared" ca="1" si="1887"/>
        <v>0</v>
      </c>
      <c r="N3859" s="22">
        <f ca="1">VLOOKUP(CONCATENATE($F3859," ",$G3859),AllocFactorMatrix,(N$4+1),FALSE)*$E3862</f>
        <v>0</v>
      </c>
      <c r="O3859" s="22">
        <f ca="1">VLOOKUP(CONCATENATE($F3859," ",$G3859),AllocFactorMatrix,(O$4+1),FALSE)*$E3862</f>
        <v>0</v>
      </c>
      <c r="P3859" s="22">
        <f ca="1">VLOOKUP(CONCATENATE($F3859," ",$G3859),AllocFactorMatrix,(P$4+1),FALSE)*$E3862</f>
        <v>0</v>
      </c>
      <c r="Q3859" s="22">
        <f ca="1">VLOOKUP(CONCATENATE($F3859," ",$G3859),AllocFactorMatrix,(Q$4+1),FALSE)*$E3862</f>
        <v>0</v>
      </c>
      <c r="R3859" s="22">
        <f t="shared" ca="1" si="1889"/>
        <v>0</v>
      </c>
      <c r="S3859" s="22">
        <f ca="1">VLOOKUP(CONCATENATE($F3859," ",$G3859),AllocFactorMatrix,(S$4+1),FALSE)*$E3862</f>
        <v>0</v>
      </c>
      <c r="T3859" s="22">
        <f ca="1">VLOOKUP(CONCATENATE($F3859," ",$G3859),AllocFactorMatrix,(T$4+1),FALSE)*$E3862</f>
        <v>0</v>
      </c>
      <c r="U3859" s="22">
        <f ca="1">VLOOKUP(CONCATENATE($F3859," ",$G3859),AllocFactorMatrix,(U$4+1),FALSE)*$E3862</f>
        <v>0</v>
      </c>
      <c r="V3859" s="22">
        <f ca="1">VLOOKUP(CONCATENATE($F3859," ",$G3859),AllocFactorMatrix,(V$4+1),FALSE)*$E3862</f>
        <v>0</v>
      </c>
      <c r="W3859" s="22">
        <f t="shared" ca="1" si="1890"/>
        <v>0</v>
      </c>
      <c r="X3859" s="22">
        <f ca="1">VLOOKUP(CONCATENATE($F3859," ",$G3859),AllocFactorMatrix,(X$4+1),FALSE)*$E3862</f>
        <v>0</v>
      </c>
      <c r="Y3859" s="22">
        <f ca="1">VLOOKUP(CONCATENATE($F3859," ",$G3859),AllocFactorMatrix,(Y$4+1),FALSE)*$E3862</f>
        <v>0</v>
      </c>
      <c r="Z3859" s="22">
        <f t="shared" ca="1" si="1888"/>
        <v>0</v>
      </c>
      <c r="AA3859" s="22">
        <f ca="1">VLOOKUP(CONCATENATE($F3859," ",$G3859),AllocFactorMatrix,(AA$4+1),FALSE)*$E3862</f>
        <v>0</v>
      </c>
      <c r="AB3859" s="22">
        <f ca="1">VLOOKUP(CONCATENATE($F3859," ",$G3859),AllocFactorMatrix,(AB$4+1),FALSE)*$E3862</f>
        <v>0</v>
      </c>
      <c r="AC3859" s="22">
        <f ca="1">VLOOKUP(CONCATENATE($F3859," ",$G3859),AllocFactorMatrix,(AC$4+1),FALSE)*$E3862</f>
        <v>0</v>
      </c>
    </row>
    <row r="3860" spans="4:29" hidden="1" outlineLevel="1">
      <c r="F3860" s="42" t="str">
        <f>F3862</f>
        <v>LABOR_M</v>
      </c>
      <c r="G3860" s="17" t="str">
        <f>$G$13</f>
        <v>ENERGY</v>
      </c>
      <c r="H3860" s="21">
        <f t="shared" ca="1" si="1870"/>
        <v>0</v>
      </c>
      <c r="I3860" s="22">
        <f ca="1">VLOOKUP(CONCATENATE($F3860," ",$G3860),AllocFactorMatrix,(I$4+1),FALSE)*$E3862</f>
        <v>0</v>
      </c>
      <c r="J3860" s="22">
        <f ca="1">VLOOKUP(CONCATENATE($F3860," ",$G3860),AllocFactorMatrix,(J$4+1),FALSE)*$E3862</f>
        <v>0</v>
      </c>
      <c r="K3860" s="22">
        <f ca="1">VLOOKUP(CONCATENATE($F3860," ",$G3860),AllocFactorMatrix,(K$4+1),FALSE)*$E3862</f>
        <v>0</v>
      </c>
      <c r="L3860" s="22">
        <f ca="1">VLOOKUP(CONCATENATE($F3860," ",$G3860),AllocFactorMatrix,(L$4+1),FALSE)*$E3862</f>
        <v>0</v>
      </c>
      <c r="M3860" s="22">
        <f t="shared" ca="1" si="1887"/>
        <v>0</v>
      </c>
      <c r="N3860" s="22">
        <f ca="1">VLOOKUP(CONCATENATE($F3860," ",$G3860),AllocFactorMatrix,(N$4+1),FALSE)*$E3862</f>
        <v>0</v>
      </c>
      <c r="O3860" s="22">
        <f ca="1">VLOOKUP(CONCATENATE($F3860," ",$G3860),AllocFactorMatrix,(O$4+1),FALSE)*$E3862</f>
        <v>0</v>
      </c>
      <c r="P3860" s="22">
        <f ca="1">VLOOKUP(CONCATENATE($F3860," ",$G3860),AllocFactorMatrix,(P$4+1),FALSE)*$E3862</f>
        <v>0</v>
      </c>
      <c r="Q3860" s="22">
        <f ca="1">VLOOKUP(CONCATENATE($F3860," ",$G3860),AllocFactorMatrix,(Q$4+1),FALSE)*$E3862</f>
        <v>0</v>
      </c>
      <c r="R3860" s="22">
        <f t="shared" ca="1" si="1889"/>
        <v>0</v>
      </c>
      <c r="S3860" s="22">
        <f ca="1">VLOOKUP(CONCATENATE($F3860," ",$G3860),AllocFactorMatrix,(S$4+1),FALSE)*$E3862</f>
        <v>0</v>
      </c>
      <c r="T3860" s="22">
        <f ca="1">VLOOKUP(CONCATENATE($F3860," ",$G3860),AllocFactorMatrix,(T$4+1),FALSE)*$E3862</f>
        <v>0</v>
      </c>
      <c r="U3860" s="22">
        <f ca="1">VLOOKUP(CONCATENATE($F3860," ",$G3860),AllocFactorMatrix,(U$4+1),FALSE)*$E3862</f>
        <v>0</v>
      </c>
      <c r="V3860" s="22">
        <f ca="1">VLOOKUP(CONCATENATE($F3860," ",$G3860),AllocFactorMatrix,(V$4+1),FALSE)*$E3862</f>
        <v>0</v>
      </c>
      <c r="W3860" s="22">
        <f t="shared" ca="1" si="1890"/>
        <v>0</v>
      </c>
      <c r="X3860" s="22">
        <f ca="1">VLOOKUP(CONCATENATE($F3860," ",$G3860),AllocFactorMatrix,(X$4+1),FALSE)*$E3862</f>
        <v>0</v>
      </c>
      <c r="Y3860" s="22">
        <f ca="1">VLOOKUP(CONCATENATE($F3860," ",$G3860),AllocFactorMatrix,(Y$4+1),FALSE)*$E3862</f>
        <v>0</v>
      </c>
      <c r="Z3860" s="22">
        <f t="shared" ca="1" si="1888"/>
        <v>0</v>
      </c>
      <c r="AA3860" s="22">
        <f ca="1">VLOOKUP(CONCATENATE($F3860," ",$G3860),AllocFactorMatrix,(AA$4+1),FALSE)*$E3862</f>
        <v>0</v>
      </c>
      <c r="AB3860" s="22">
        <f ca="1">VLOOKUP(CONCATENATE($F3860," ",$G3860),AllocFactorMatrix,(AB$4+1),FALSE)*$E3862</f>
        <v>0</v>
      </c>
      <c r="AC3860" s="22">
        <f ca="1">VLOOKUP(CONCATENATE($F3860," ",$G3860),AllocFactorMatrix,(AC$4+1),FALSE)*$E3862</f>
        <v>0</v>
      </c>
    </row>
    <row r="3861" spans="4:29" hidden="1" outlineLevel="1">
      <c r="F3861" s="42" t="str">
        <f>F3862</f>
        <v>LABOR_M</v>
      </c>
      <c r="G3861" s="17" t="str">
        <f>$G$14</f>
        <v>CUSTOMER</v>
      </c>
      <c r="H3861" s="21">
        <f t="shared" ca="1" si="1870"/>
        <v>0</v>
      </c>
      <c r="I3861" s="22">
        <f ca="1">VLOOKUP(CONCATENATE($F3861," ",$G3861),AllocFactorMatrix,(I$4+1),FALSE)*$E3862</f>
        <v>0</v>
      </c>
      <c r="J3861" s="22">
        <f ca="1">VLOOKUP(CONCATENATE($F3861," ",$G3861),AllocFactorMatrix,(J$4+1),FALSE)*$E3862</f>
        <v>0</v>
      </c>
      <c r="K3861" s="22">
        <f ca="1">VLOOKUP(CONCATENATE($F3861," ",$G3861),AllocFactorMatrix,(K$4+1),FALSE)*$E3862</f>
        <v>0</v>
      </c>
      <c r="L3861" s="22">
        <f ca="1">VLOOKUP(CONCATENATE($F3861," ",$G3861),AllocFactorMatrix,(L$4+1),FALSE)*$E3862</f>
        <v>0</v>
      </c>
      <c r="M3861" s="22">
        <f t="shared" ca="1" si="1887"/>
        <v>0</v>
      </c>
      <c r="N3861" s="22">
        <f ca="1">VLOOKUP(CONCATENATE($F3861," ",$G3861),AllocFactorMatrix,(N$4+1),FALSE)*$E3862</f>
        <v>0</v>
      </c>
      <c r="O3861" s="22">
        <f ca="1">VLOOKUP(CONCATENATE($F3861," ",$G3861),AllocFactorMatrix,(O$4+1),FALSE)*$E3862</f>
        <v>0</v>
      </c>
      <c r="P3861" s="22">
        <f ca="1">VLOOKUP(CONCATENATE($F3861," ",$G3861),AllocFactorMatrix,(P$4+1),FALSE)*$E3862</f>
        <v>0</v>
      </c>
      <c r="Q3861" s="22">
        <f ca="1">VLOOKUP(CONCATENATE($F3861," ",$G3861),AllocFactorMatrix,(Q$4+1),FALSE)*$E3862</f>
        <v>0</v>
      </c>
      <c r="R3861" s="22">
        <f t="shared" ca="1" si="1889"/>
        <v>0</v>
      </c>
      <c r="S3861" s="22">
        <f ca="1">VLOOKUP(CONCATENATE($F3861," ",$G3861),AllocFactorMatrix,(S$4+1),FALSE)*$E3862</f>
        <v>0</v>
      </c>
      <c r="T3861" s="22">
        <f ca="1">VLOOKUP(CONCATENATE($F3861," ",$G3861),AllocFactorMatrix,(T$4+1),FALSE)*$E3862</f>
        <v>0</v>
      </c>
      <c r="U3861" s="22">
        <f ca="1">VLOOKUP(CONCATENATE($F3861," ",$G3861),AllocFactorMatrix,(U$4+1),FALSE)*$E3862</f>
        <v>0</v>
      </c>
      <c r="V3861" s="22">
        <f ca="1">VLOOKUP(CONCATENATE($F3861," ",$G3861),AllocFactorMatrix,(V$4+1),FALSE)*$E3862</f>
        <v>0</v>
      </c>
      <c r="W3861" s="22">
        <f t="shared" ca="1" si="1890"/>
        <v>0</v>
      </c>
      <c r="X3861" s="22">
        <f ca="1">VLOOKUP(CONCATENATE($F3861," ",$G3861),AllocFactorMatrix,(X$4+1),FALSE)*$E3862</f>
        <v>0</v>
      </c>
      <c r="Y3861" s="22">
        <f ca="1">VLOOKUP(CONCATENATE($F3861," ",$G3861),AllocFactorMatrix,(Y$4+1),FALSE)*$E3862</f>
        <v>0</v>
      </c>
      <c r="Z3861" s="22">
        <f t="shared" ca="1" si="1888"/>
        <v>0</v>
      </c>
      <c r="AA3861" s="22">
        <f ca="1">VLOOKUP(CONCATENATE($F3861," ",$G3861),AllocFactorMatrix,(AA$4+1),FALSE)*$E3862</f>
        <v>0</v>
      </c>
      <c r="AB3861" s="22">
        <f ca="1">VLOOKUP(CONCATENATE($F3861," ",$G3861),AllocFactorMatrix,(AB$4+1),FALSE)*$E3862</f>
        <v>0</v>
      </c>
      <c r="AC3861" s="22">
        <f ca="1">VLOOKUP(CONCATENATE($F3861," ",$G3861),AllocFactorMatrix,(AC$4+1),FALSE)*$E3862</f>
        <v>0</v>
      </c>
    </row>
    <row r="3862" spans="4:29" collapsed="1">
      <c r="D3862" s="17" t="s">
        <v>295</v>
      </c>
      <c r="E3862" s="19">
        <v>0</v>
      </c>
      <c r="F3862" s="42" t="s">
        <v>69</v>
      </c>
      <c r="G3862" s="17" t="str">
        <f>$G$15</f>
        <v>TOTAL</v>
      </c>
      <c r="H3862" s="21">
        <f t="shared" ca="1" si="1870"/>
        <v>0</v>
      </c>
      <c r="I3862" s="22">
        <f ca="1">VLOOKUP(CONCATENATE($F3862," ",$G3862),AllocFactorMatrix,(I$4+1),FALSE)*$E3862</f>
        <v>0</v>
      </c>
      <c r="J3862" s="22">
        <f ca="1">VLOOKUP(CONCATENATE($F3862," ",$G3862),AllocFactorMatrix,(J$4+1),FALSE)*$E3862</f>
        <v>0</v>
      </c>
      <c r="K3862" s="22">
        <f ca="1">VLOOKUP(CONCATENATE($F3862," ",$G3862),AllocFactorMatrix,(K$4+1),FALSE)*$E3862</f>
        <v>0</v>
      </c>
      <c r="L3862" s="22">
        <f ca="1">VLOOKUP(CONCATENATE($F3862," ",$G3862),AllocFactorMatrix,(L$4+1),FALSE)*$E3862</f>
        <v>0</v>
      </c>
      <c r="M3862" s="22">
        <f t="shared" ca="1" si="1887"/>
        <v>0</v>
      </c>
      <c r="N3862" s="22">
        <f ca="1">VLOOKUP(CONCATENATE($F3862," ",$G3862),AllocFactorMatrix,(N$4+1),FALSE)*$E3862</f>
        <v>0</v>
      </c>
      <c r="O3862" s="22">
        <f ca="1">VLOOKUP(CONCATENATE($F3862," ",$G3862),AllocFactorMatrix,(O$4+1),FALSE)*$E3862</f>
        <v>0</v>
      </c>
      <c r="P3862" s="22">
        <f ca="1">VLOOKUP(CONCATENATE($F3862," ",$G3862),AllocFactorMatrix,(P$4+1),FALSE)*$E3862</f>
        <v>0</v>
      </c>
      <c r="Q3862" s="22">
        <f ca="1">VLOOKUP(CONCATENATE($F3862," ",$G3862),AllocFactorMatrix,(Q$4+1),FALSE)*$E3862</f>
        <v>0</v>
      </c>
      <c r="R3862" s="22">
        <f t="shared" ca="1" si="1889"/>
        <v>0</v>
      </c>
      <c r="S3862" s="22">
        <f ca="1">VLOOKUP(CONCATENATE($F3862," ",$G3862),AllocFactorMatrix,(S$4+1),FALSE)*$E3862</f>
        <v>0</v>
      </c>
      <c r="T3862" s="22">
        <f ca="1">VLOOKUP(CONCATENATE($F3862," ",$G3862),AllocFactorMatrix,(T$4+1),FALSE)*$E3862</f>
        <v>0</v>
      </c>
      <c r="U3862" s="22">
        <f ca="1">VLOOKUP(CONCATENATE($F3862," ",$G3862),AllocFactorMatrix,(U$4+1),FALSE)*$E3862</f>
        <v>0</v>
      </c>
      <c r="V3862" s="22">
        <f ca="1">VLOOKUP(CONCATENATE($F3862," ",$G3862),AllocFactorMatrix,(V$4+1),FALSE)*$E3862</f>
        <v>0</v>
      </c>
      <c r="W3862" s="22">
        <f t="shared" ca="1" si="1890"/>
        <v>0</v>
      </c>
      <c r="X3862" s="22">
        <f ca="1">VLOOKUP(CONCATENATE($F3862," ",$G3862),AllocFactorMatrix,(X$4+1),FALSE)*$E3862</f>
        <v>0</v>
      </c>
      <c r="Y3862" s="22">
        <f ca="1">VLOOKUP(CONCATENATE($F3862," ",$G3862),AllocFactorMatrix,(Y$4+1),FALSE)*$E3862</f>
        <v>0</v>
      </c>
      <c r="Z3862" s="22">
        <f t="shared" ca="1" si="1888"/>
        <v>0</v>
      </c>
      <c r="AA3862" s="22">
        <f ca="1">VLOOKUP(CONCATENATE($F3862," ",$G3862),AllocFactorMatrix,(AA$4+1),FALSE)*$E3862</f>
        <v>0</v>
      </c>
      <c r="AB3862" s="22">
        <f ca="1">VLOOKUP(CONCATENATE($F3862," ",$G3862),AllocFactorMatrix,(AB$4+1),FALSE)*$E3862</f>
        <v>0</v>
      </c>
      <c r="AC3862" s="22">
        <f ca="1">VLOOKUP(CONCATENATE($F3862," ",$G3862),AllocFactorMatrix,(AC$4+1),FALSE)*$E3862</f>
        <v>0</v>
      </c>
    </row>
    <row r="3863" spans="4:29" hidden="1" outlineLevel="1">
      <c r="F3863" s="42" t="str">
        <f>F3870</f>
        <v>LABOR_M</v>
      </c>
      <c r="G3863" s="17" t="str">
        <f>$G$8</f>
        <v>PRODUCTION</v>
      </c>
      <c r="H3863" s="21">
        <f t="shared" ca="1" si="1870"/>
        <v>0</v>
      </c>
      <c r="I3863" s="22">
        <f ca="1">VLOOKUP(CONCATENATE($F3863," ",$G3863),AllocFactorMatrix,(I$4+1),FALSE)*$E3870</f>
        <v>0</v>
      </c>
      <c r="J3863" s="22">
        <f ca="1">VLOOKUP(CONCATENATE($F3863," ",$G3863),AllocFactorMatrix,(J$4+1),FALSE)*$E3870</f>
        <v>0</v>
      </c>
      <c r="K3863" s="22">
        <f ca="1">VLOOKUP(CONCATENATE($F3863," ",$G3863),AllocFactorMatrix,(K$4+1),FALSE)*$E3870</f>
        <v>0</v>
      </c>
      <c r="L3863" s="22">
        <f ca="1">VLOOKUP(CONCATENATE($F3863," ",$G3863),AllocFactorMatrix,(L$4+1),FALSE)*$E3870</f>
        <v>0</v>
      </c>
      <c r="M3863" s="22">
        <f t="shared" ref="M3863:M3878" ca="1" si="1891">SUBTOTAL(9,J3863:L3863)</f>
        <v>0</v>
      </c>
      <c r="N3863" s="22">
        <f ca="1">VLOOKUP(CONCATENATE($F3863," ",$G3863),AllocFactorMatrix,(N$4+1),FALSE)*$E3870</f>
        <v>0</v>
      </c>
      <c r="O3863" s="22">
        <f ca="1">VLOOKUP(CONCATENATE($F3863," ",$G3863),AllocFactorMatrix,(O$4+1),FALSE)*$E3870</f>
        <v>0</v>
      </c>
      <c r="P3863" s="22">
        <f ca="1">VLOOKUP(CONCATENATE($F3863," ",$G3863),AllocFactorMatrix,(P$4+1),FALSE)*$E3870</f>
        <v>0</v>
      </c>
      <c r="Q3863" s="22">
        <f ca="1">VLOOKUP(CONCATENATE($F3863," ",$G3863),AllocFactorMatrix,(Q$4+1),FALSE)*$E3870</f>
        <v>0</v>
      </c>
      <c r="R3863" s="22">
        <f ca="1">SUBTOTAL(9,N3863:Q3863)</f>
        <v>0</v>
      </c>
      <c r="S3863" s="22">
        <f ca="1">VLOOKUP(CONCATENATE($F3863," ",$G3863),AllocFactorMatrix,(S$4+1),FALSE)*$E3870</f>
        <v>0</v>
      </c>
      <c r="T3863" s="22">
        <f ca="1">VLOOKUP(CONCATENATE($F3863," ",$G3863),AllocFactorMatrix,(T$4+1),FALSE)*$E3870</f>
        <v>0</v>
      </c>
      <c r="U3863" s="22">
        <f ca="1">VLOOKUP(CONCATENATE($F3863," ",$G3863),AllocFactorMatrix,(U$4+1),FALSE)*$E3870</f>
        <v>0</v>
      </c>
      <c r="V3863" s="22">
        <f ca="1">VLOOKUP(CONCATENATE($F3863," ",$G3863),AllocFactorMatrix,(V$4+1),FALSE)*$E3870</f>
        <v>0</v>
      </c>
      <c r="W3863" s="22">
        <f ca="1">SUBTOTAL(9,S3863:V3863)</f>
        <v>0</v>
      </c>
      <c r="X3863" s="22">
        <f ca="1">VLOOKUP(CONCATENATE($F3863," ",$G3863),AllocFactorMatrix,(X$4+1),FALSE)*$E3870</f>
        <v>0</v>
      </c>
      <c r="Y3863" s="22">
        <f ca="1">VLOOKUP(CONCATENATE($F3863," ",$G3863),AllocFactorMatrix,(Y$4+1),FALSE)*$E3870</f>
        <v>0</v>
      </c>
      <c r="Z3863" s="22">
        <f t="shared" ref="Z3863:Z3878" ca="1" si="1892">SUBTOTAL(9,X3863:Y3863)</f>
        <v>0</v>
      </c>
      <c r="AA3863" s="22">
        <f ca="1">VLOOKUP(CONCATENATE($F3863," ",$G3863),AllocFactorMatrix,(AA$4+1),FALSE)*$E3870</f>
        <v>0</v>
      </c>
      <c r="AB3863" s="22">
        <f ca="1">VLOOKUP(CONCATENATE($F3863," ",$G3863),AllocFactorMatrix,(AB$4+1),FALSE)*$E3870</f>
        <v>0</v>
      </c>
      <c r="AC3863" s="22">
        <f ca="1">VLOOKUP(CONCATENATE($F3863," ",$G3863),AllocFactorMatrix,(AC$4+1),FALSE)*$E3870</f>
        <v>0</v>
      </c>
    </row>
    <row r="3864" spans="4:29" hidden="1" outlineLevel="1">
      <c r="F3864" s="42" t="str">
        <f>F3870</f>
        <v>LABOR_M</v>
      </c>
      <c r="G3864" s="17" t="str">
        <f>$G$9</f>
        <v>BULKTRAN</v>
      </c>
      <c r="H3864" s="21">
        <f t="shared" ca="1" si="1870"/>
        <v>0</v>
      </c>
      <c r="I3864" s="22">
        <f ca="1">VLOOKUP(CONCATENATE($F3864," ",$G3864),AllocFactorMatrix,(I$4+1),FALSE)*$E3870</f>
        <v>0</v>
      </c>
      <c r="J3864" s="22">
        <f ca="1">VLOOKUP(CONCATENATE($F3864," ",$G3864),AllocFactorMatrix,(J$4+1),FALSE)*$E3870</f>
        <v>0</v>
      </c>
      <c r="K3864" s="22">
        <f ca="1">VLOOKUP(CONCATENATE($F3864," ",$G3864),AllocFactorMatrix,(K$4+1),FALSE)*$E3870</f>
        <v>0</v>
      </c>
      <c r="L3864" s="22">
        <f ca="1">VLOOKUP(CONCATENATE($F3864," ",$G3864),AllocFactorMatrix,(L$4+1),FALSE)*$E3870</f>
        <v>0</v>
      </c>
      <c r="M3864" s="22">
        <f t="shared" ca="1" si="1891"/>
        <v>0</v>
      </c>
      <c r="N3864" s="22">
        <f ca="1">VLOOKUP(CONCATENATE($F3864," ",$G3864),AllocFactorMatrix,(N$4+1),FALSE)*$E3870</f>
        <v>0</v>
      </c>
      <c r="O3864" s="22">
        <f ca="1">VLOOKUP(CONCATENATE($F3864," ",$G3864),AllocFactorMatrix,(O$4+1),FALSE)*$E3870</f>
        <v>0</v>
      </c>
      <c r="P3864" s="22">
        <f ca="1">VLOOKUP(CONCATENATE($F3864," ",$G3864),AllocFactorMatrix,(P$4+1),FALSE)*$E3870</f>
        <v>0</v>
      </c>
      <c r="Q3864" s="22">
        <f ca="1">VLOOKUP(CONCATENATE($F3864," ",$G3864),AllocFactorMatrix,(Q$4+1),FALSE)*$E3870</f>
        <v>0</v>
      </c>
      <c r="R3864" s="22">
        <f t="shared" ref="R3864:R3870" ca="1" si="1893">SUBTOTAL(9,N3864:Q3864)</f>
        <v>0</v>
      </c>
      <c r="S3864" s="22">
        <f ca="1">VLOOKUP(CONCATENATE($F3864," ",$G3864),AllocFactorMatrix,(S$4+1),FALSE)*$E3870</f>
        <v>0</v>
      </c>
      <c r="T3864" s="22">
        <f ca="1">VLOOKUP(CONCATENATE($F3864," ",$G3864),AllocFactorMatrix,(T$4+1),FALSE)*$E3870</f>
        <v>0</v>
      </c>
      <c r="U3864" s="22">
        <f ca="1">VLOOKUP(CONCATENATE($F3864," ",$G3864),AllocFactorMatrix,(U$4+1),FALSE)*$E3870</f>
        <v>0</v>
      </c>
      <c r="V3864" s="22">
        <f ca="1">VLOOKUP(CONCATENATE($F3864," ",$G3864),AllocFactorMatrix,(V$4+1),FALSE)*$E3870</f>
        <v>0</v>
      </c>
      <c r="W3864" s="22">
        <f t="shared" ref="W3864:W3870" ca="1" si="1894">SUBTOTAL(9,S3864:V3864)</f>
        <v>0</v>
      </c>
      <c r="X3864" s="22">
        <f ca="1">VLOOKUP(CONCATENATE($F3864," ",$G3864),AllocFactorMatrix,(X$4+1),FALSE)*$E3870</f>
        <v>0</v>
      </c>
      <c r="Y3864" s="22">
        <f ca="1">VLOOKUP(CONCATENATE($F3864," ",$G3864),AllocFactorMatrix,(Y$4+1),FALSE)*$E3870</f>
        <v>0</v>
      </c>
      <c r="Z3864" s="22">
        <f t="shared" ca="1" si="1892"/>
        <v>0</v>
      </c>
      <c r="AA3864" s="22">
        <f ca="1">VLOOKUP(CONCATENATE($F3864," ",$G3864),AllocFactorMatrix,(AA$4+1),FALSE)*$E3870</f>
        <v>0</v>
      </c>
      <c r="AB3864" s="22">
        <f ca="1">VLOOKUP(CONCATENATE($F3864," ",$G3864),AllocFactorMatrix,(AB$4+1),FALSE)*$E3870</f>
        <v>0</v>
      </c>
      <c r="AC3864" s="22">
        <f ca="1">VLOOKUP(CONCATENATE($F3864," ",$G3864),AllocFactorMatrix,(AC$4+1),FALSE)*$E3870</f>
        <v>0</v>
      </c>
    </row>
    <row r="3865" spans="4:29" hidden="1" outlineLevel="1">
      <c r="F3865" s="42" t="str">
        <f>F3870</f>
        <v>LABOR_M</v>
      </c>
      <c r="G3865" s="17" t="str">
        <f>$G$10</f>
        <v>SUBTRAN</v>
      </c>
      <c r="H3865" s="21">
        <f t="shared" ca="1" si="1870"/>
        <v>0</v>
      </c>
      <c r="I3865" s="22">
        <f ca="1">VLOOKUP(CONCATENATE($F3865," ",$G3865),AllocFactorMatrix,(I$4+1),FALSE)*$E3870</f>
        <v>0</v>
      </c>
      <c r="J3865" s="22">
        <f ca="1">VLOOKUP(CONCATENATE($F3865," ",$G3865),AllocFactorMatrix,(J$4+1),FALSE)*$E3870</f>
        <v>0</v>
      </c>
      <c r="K3865" s="22">
        <f ca="1">VLOOKUP(CONCATENATE($F3865," ",$G3865),AllocFactorMatrix,(K$4+1),FALSE)*$E3870</f>
        <v>0</v>
      </c>
      <c r="L3865" s="22">
        <f ca="1">VLOOKUP(CONCATENATE($F3865," ",$G3865),AllocFactorMatrix,(L$4+1),FALSE)*$E3870</f>
        <v>0</v>
      </c>
      <c r="M3865" s="22">
        <f t="shared" ca="1" si="1891"/>
        <v>0</v>
      </c>
      <c r="N3865" s="22">
        <f ca="1">VLOOKUP(CONCATENATE($F3865," ",$G3865),AllocFactorMatrix,(N$4+1),FALSE)*$E3870</f>
        <v>0</v>
      </c>
      <c r="O3865" s="22">
        <f ca="1">VLOOKUP(CONCATENATE($F3865," ",$G3865),AllocFactorMatrix,(O$4+1),FALSE)*$E3870</f>
        <v>0</v>
      </c>
      <c r="P3865" s="22">
        <f ca="1">VLOOKUP(CONCATENATE($F3865," ",$G3865),AllocFactorMatrix,(P$4+1),FALSE)*$E3870</f>
        <v>0</v>
      </c>
      <c r="Q3865" s="22">
        <f ca="1">VLOOKUP(CONCATENATE($F3865," ",$G3865),AllocFactorMatrix,(Q$4+1),FALSE)*$E3870</f>
        <v>0</v>
      </c>
      <c r="R3865" s="22">
        <f t="shared" ca="1" si="1893"/>
        <v>0</v>
      </c>
      <c r="S3865" s="22">
        <f ca="1">VLOOKUP(CONCATENATE($F3865," ",$G3865),AllocFactorMatrix,(S$4+1),FALSE)*$E3870</f>
        <v>0</v>
      </c>
      <c r="T3865" s="22">
        <f ca="1">VLOOKUP(CONCATENATE($F3865," ",$G3865),AllocFactorMatrix,(T$4+1),FALSE)*$E3870</f>
        <v>0</v>
      </c>
      <c r="U3865" s="22">
        <f ca="1">VLOOKUP(CONCATENATE($F3865," ",$G3865),AllocFactorMatrix,(U$4+1),FALSE)*$E3870</f>
        <v>0</v>
      </c>
      <c r="V3865" s="22">
        <f ca="1">VLOOKUP(CONCATENATE($F3865," ",$G3865),AllocFactorMatrix,(V$4+1),FALSE)*$E3870</f>
        <v>0</v>
      </c>
      <c r="W3865" s="22">
        <f t="shared" ca="1" si="1894"/>
        <v>0</v>
      </c>
      <c r="X3865" s="22">
        <f ca="1">VLOOKUP(CONCATENATE($F3865," ",$G3865),AllocFactorMatrix,(X$4+1),FALSE)*$E3870</f>
        <v>0</v>
      </c>
      <c r="Y3865" s="22">
        <f ca="1">VLOOKUP(CONCATENATE($F3865," ",$G3865),AllocFactorMatrix,(Y$4+1),FALSE)*$E3870</f>
        <v>0</v>
      </c>
      <c r="Z3865" s="22">
        <f t="shared" ca="1" si="1892"/>
        <v>0</v>
      </c>
      <c r="AA3865" s="22">
        <f ca="1">VLOOKUP(CONCATENATE($F3865," ",$G3865),AllocFactorMatrix,(AA$4+1),FALSE)*$E3870</f>
        <v>0</v>
      </c>
      <c r="AB3865" s="22">
        <f ca="1">VLOOKUP(CONCATENATE($F3865," ",$G3865),AllocFactorMatrix,(AB$4+1),FALSE)*$E3870</f>
        <v>0</v>
      </c>
      <c r="AC3865" s="22">
        <f ca="1">VLOOKUP(CONCATENATE($F3865," ",$G3865),AllocFactorMatrix,(AC$4+1),FALSE)*$E3870</f>
        <v>0</v>
      </c>
    </row>
    <row r="3866" spans="4:29" hidden="1" outlineLevel="1">
      <c r="F3866" s="42" t="str">
        <f>F3870</f>
        <v>LABOR_M</v>
      </c>
      <c r="G3866" s="17" t="str">
        <f>$G$11</f>
        <v>DISTPRI</v>
      </c>
      <c r="H3866" s="21">
        <f t="shared" ca="1" si="1870"/>
        <v>0</v>
      </c>
      <c r="I3866" s="22">
        <f ca="1">VLOOKUP(CONCATENATE($F3866," ",$G3866),AllocFactorMatrix,(I$4+1),FALSE)*$E3870</f>
        <v>0</v>
      </c>
      <c r="J3866" s="22">
        <f ca="1">VLOOKUP(CONCATENATE($F3866," ",$G3866),AllocFactorMatrix,(J$4+1),FALSE)*$E3870</f>
        <v>0</v>
      </c>
      <c r="K3866" s="22">
        <f ca="1">VLOOKUP(CONCATENATE($F3866," ",$G3866),AllocFactorMatrix,(K$4+1),FALSE)*$E3870</f>
        <v>0</v>
      </c>
      <c r="L3866" s="22">
        <f ca="1">VLOOKUP(CONCATENATE($F3866," ",$G3866),AllocFactorMatrix,(L$4+1),FALSE)*$E3870</f>
        <v>0</v>
      </c>
      <c r="M3866" s="22">
        <f t="shared" ca="1" si="1891"/>
        <v>0</v>
      </c>
      <c r="N3866" s="22">
        <f ca="1">VLOOKUP(CONCATENATE($F3866," ",$G3866),AllocFactorMatrix,(N$4+1),FALSE)*$E3870</f>
        <v>0</v>
      </c>
      <c r="O3866" s="22">
        <f ca="1">VLOOKUP(CONCATENATE($F3866," ",$G3866),AllocFactorMatrix,(O$4+1),FALSE)*$E3870</f>
        <v>0</v>
      </c>
      <c r="P3866" s="22">
        <f ca="1">VLOOKUP(CONCATENATE($F3866," ",$G3866),AllocFactorMatrix,(P$4+1),FALSE)*$E3870</f>
        <v>0</v>
      </c>
      <c r="Q3866" s="22">
        <f ca="1">VLOOKUP(CONCATENATE($F3866," ",$G3866),AllocFactorMatrix,(Q$4+1),FALSE)*$E3870</f>
        <v>0</v>
      </c>
      <c r="R3866" s="22">
        <f t="shared" ca="1" si="1893"/>
        <v>0</v>
      </c>
      <c r="S3866" s="22">
        <f ca="1">VLOOKUP(CONCATENATE($F3866," ",$G3866),AllocFactorMatrix,(S$4+1),FALSE)*$E3870</f>
        <v>0</v>
      </c>
      <c r="T3866" s="22">
        <f ca="1">VLOOKUP(CONCATENATE($F3866," ",$G3866),AllocFactorMatrix,(T$4+1),FALSE)*$E3870</f>
        <v>0</v>
      </c>
      <c r="U3866" s="22">
        <f ca="1">VLOOKUP(CONCATENATE($F3866," ",$G3866),AllocFactorMatrix,(U$4+1),FALSE)*$E3870</f>
        <v>0</v>
      </c>
      <c r="V3866" s="22">
        <f ca="1">VLOOKUP(CONCATENATE($F3866," ",$G3866),AllocFactorMatrix,(V$4+1),FALSE)*$E3870</f>
        <v>0</v>
      </c>
      <c r="W3866" s="22">
        <f t="shared" ca="1" si="1894"/>
        <v>0</v>
      </c>
      <c r="X3866" s="22">
        <f ca="1">VLOOKUP(CONCATENATE($F3866," ",$G3866),AllocFactorMatrix,(X$4+1),FALSE)*$E3870</f>
        <v>0</v>
      </c>
      <c r="Y3866" s="22">
        <f ca="1">VLOOKUP(CONCATENATE($F3866," ",$G3866),AllocFactorMatrix,(Y$4+1),FALSE)*$E3870</f>
        <v>0</v>
      </c>
      <c r="Z3866" s="22">
        <f t="shared" ca="1" si="1892"/>
        <v>0</v>
      </c>
      <c r="AA3866" s="22">
        <f ca="1">VLOOKUP(CONCATENATE($F3866," ",$G3866),AllocFactorMatrix,(AA$4+1),FALSE)*$E3870</f>
        <v>0</v>
      </c>
      <c r="AB3866" s="22">
        <f ca="1">VLOOKUP(CONCATENATE($F3866," ",$G3866),AllocFactorMatrix,(AB$4+1),FALSE)*$E3870</f>
        <v>0</v>
      </c>
      <c r="AC3866" s="22">
        <f ca="1">VLOOKUP(CONCATENATE($F3866," ",$G3866),AllocFactorMatrix,(AC$4+1),FALSE)*$E3870</f>
        <v>0</v>
      </c>
    </row>
    <row r="3867" spans="4:29" hidden="1" outlineLevel="1">
      <c r="F3867" s="42" t="str">
        <f>F3870</f>
        <v>LABOR_M</v>
      </c>
      <c r="G3867" s="17" t="str">
        <f>$G$12</f>
        <v>DISTSEC</v>
      </c>
      <c r="H3867" s="21">
        <f t="shared" ca="1" si="1870"/>
        <v>0</v>
      </c>
      <c r="I3867" s="22">
        <f ca="1">VLOOKUP(CONCATENATE($F3867," ",$G3867),AllocFactorMatrix,(I$4+1),FALSE)*$E3870</f>
        <v>0</v>
      </c>
      <c r="J3867" s="22">
        <f ca="1">VLOOKUP(CONCATENATE($F3867," ",$G3867),AllocFactorMatrix,(J$4+1),FALSE)*$E3870</f>
        <v>0</v>
      </c>
      <c r="K3867" s="22">
        <f ca="1">VLOOKUP(CONCATENATE($F3867," ",$G3867),AllocFactorMatrix,(K$4+1),FALSE)*$E3870</f>
        <v>0</v>
      </c>
      <c r="L3867" s="22">
        <f ca="1">VLOOKUP(CONCATENATE($F3867," ",$G3867),AllocFactorMatrix,(L$4+1),FALSE)*$E3870</f>
        <v>0</v>
      </c>
      <c r="M3867" s="22">
        <f t="shared" ca="1" si="1891"/>
        <v>0</v>
      </c>
      <c r="N3867" s="22">
        <f ca="1">VLOOKUP(CONCATENATE($F3867," ",$G3867),AllocFactorMatrix,(N$4+1),FALSE)*$E3870</f>
        <v>0</v>
      </c>
      <c r="O3867" s="22">
        <f ca="1">VLOOKUP(CONCATENATE($F3867," ",$G3867),AllocFactorMatrix,(O$4+1),FALSE)*$E3870</f>
        <v>0</v>
      </c>
      <c r="P3867" s="22">
        <f ca="1">VLOOKUP(CONCATENATE($F3867," ",$G3867),AllocFactorMatrix,(P$4+1),FALSE)*$E3870</f>
        <v>0</v>
      </c>
      <c r="Q3867" s="22">
        <f ca="1">VLOOKUP(CONCATENATE($F3867," ",$G3867),AllocFactorMatrix,(Q$4+1),FALSE)*$E3870</f>
        <v>0</v>
      </c>
      <c r="R3867" s="22">
        <f t="shared" ca="1" si="1893"/>
        <v>0</v>
      </c>
      <c r="S3867" s="22">
        <f ca="1">VLOOKUP(CONCATENATE($F3867," ",$G3867),AllocFactorMatrix,(S$4+1),FALSE)*$E3870</f>
        <v>0</v>
      </c>
      <c r="T3867" s="22">
        <f ca="1">VLOOKUP(CONCATENATE($F3867," ",$G3867),AllocFactorMatrix,(T$4+1),FALSE)*$E3870</f>
        <v>0</v>
      </c>
      <c r="U3867" s="22">
        <f ca="1">VLOOKUP(CONCATENATE($F3867," ",$G3867),AllocFactorMatrix,(U$4+1),FALSE)*$E3870</f>
        <v>0</v>
      </c>
      <c r="V3867" s="22">
        <f ca="1">VLOOKUP(CONCATENATE($F3867," ",$G3867),AllocFactorMatrix,(V$4+1),FALSE)*$E3870</f>
        <v>0</v>
      </c>
      <c r="W3867" s="22">
        <f t="shared" ca="1" si="1894"/>
        <v>0</v>
      </c>
      <c r="X3867" s="22">
        <f ca="1">VLOOKUP(CONCATENATE($F3867," ",$G3867),AllocFactorMatrix,(X$4+1),FALSE)*$E3870</f>
        <v>0</v>
      </c>
      <c r="Y3867" s="22">
        <f ca="1">VLOOKUP(CONCATENATE($F3867," ",$G3867),AllocFactorMatrix,(Y$4+1),FALSE)*$E3870</f>
        <v>0</v>
      </c>
      <c r="Z3867" s="22">
        <f t="shared" ca="1" si="1892"/>
        <v>0</v>
      </c>
      <c r="AA3867" s="22">
        <f ca="1">VLOOKUP(CONCATENATE($F3867," ",$G3867),AllocFactorMatrix,(AA$4+1),FALSE)*$E3870</f>
        <v>0</v>
      </c>
      <c r="AB3867" s="22">
        <f ca="1">VLOOKUP(CONCATENATE($F3867," ",$G3867),AllocFactorMatrix,(AB$4+1),FALSE)*$E3870</f>
        <v>0</v>
      </c>
      <c r="AC3867" s="22">
        <f ca="1">VLOOKUP(CONCATENATE($F3867," ",$G3867),AllocFactorMatrix,(AC$4+1),FALSE)*$E3870</f>
        <v>0</v>
      </c>
    </row>
    <row r="3868" spans="4:29" hidden="1" outlineLevel="1">
      <c r="F3868" s="42" t="str">
        <f>F3870</f>
        <v>LABOR_M</v>
      </c>
      <c r="G3868" s="17" t="str">
        <f>$G$13</f>
        <v>ENERGY</v>
      </c>
      <c r="H3868" s="21">
        <f t="shared" ca="1" si="1870"/>
        <v>0</v>
      </c>
      <c r="I3868" s="22">
        <f ca="1">VLOOKUP(CONCATENATE($F3868," ",$G3868),AllocFactorMatrix,(I$4+1),FALSE)*$E3870</f>
        <v>0</v>
      </c>
      <c r="J3868" s="22">
        <f ca="1">VLOOKUP(CONCATENATE($F3868," ",$G3868),AllocFactorMatrix,(J$4+1),FALSE)*$E3870</f>
        <v>0</v>
      </c>
      <c r="K3868" s="22">
        <f ca="1">VLOOKUP(CONCATENATE($F3868," ",$G3868),AllocFactorMatrix,(K$4+1),FALSE)*$E3870</f>
        <v>0</v>
      </c>
      <c r="L3868" s="22">
        <f ca="1">VLOOKUP(CONCATENATE($F3868," ",$G3868),AllocFactorMatrix,(L$4+1),FALSE)*$E3870</f>
        <v>0</v>
      </c>
      <c r="M3868" s="22">
        <f t="shared" ca="1" si="1891"/>
        <v>0</v>
      </c>
      <c r="N3868" s="22">
        <f ca="1">VLOOKUP(CONCATENATE($F3868," ",$G3868),AllocFactorMatrix,(N$4+1),FALSE)*$E3870</f>
        <v>0</v>
      </c>
      <c r="O3868" s="22">
        <f ca="1">VLOOKUP(CONCATENATE($F3868," ",$G3868),AllocFactorMatrix,(O$4+1),FALSE)*$E3870</f>
        <v>0</v>
      </c>
      <c r="P3868" s="22">
        <f ca="1">VLOOKUP(CONCATENATE($F3868," ",$G3868),AllocFactorMatrix,(P$4+1),FALSE)*$E3870</f>
        <v>0</v>
      </c>
      <c r="Q3868" s="22">
        <f ca="1">VLOOKUP(CONCATENATE($F3868," ",$G3868),AllocFactorMatrix,(Q$4+1),FALSE)*$E3870</f>
        <v>0</v>
      </c>
      <c r="R3868" s="22">
        <f t="shared" ca="1" si="1893"/>
        <v>0</v>
      </c>
      <c r="S3868" s="22">
        <f ca="1">VLOOKUP(CONCATENATE($F3868," ",$G3868),AllocFactorMatrix,(S$4+1),FALSE)*$E3870</f>
        <v>0</v>
      </c>
      <c r="T3868" s="22">
        <f ca="1">VLOOKUP(CONCATENATE($F3868," ",$G3868),AllocFactorMatrix,(T$4+1),FALSE)*$E3870</f>
        <v>0</v>
      </c>
      <c r="U3868" s="22">
        <f ca="1">VLOOKUP(CONCATENATE($F3868," ",$G3868),AllocFactorMatrix,(U$4+1),FALSE)*$E3870</f>
        <v>0</v>
      </c>
      <c r="V3868" s="22">
        <f ca="1">VLOOKUP(CONCATENATE($F3868," ",$G3868),AllocFactorMatrix,(V$4+1),FALSE)*$E3870</f>
        <v>0</v>
      </c>
      <c r="W3868" s="22">
        <f t="shared" ca="1" si="1894"/>
        <v>0</v>
      </c>
      <c r="X3868" s="22">
        <f ca="1">VLOOKUP(CONCATENATE($F3868," ",$G3868),AllocFactorMatrix,(X$4+1),FALSE)*$E3870</f>
        <v>0</v>
      </c>
      <c r="Y3868" s="22">
        <f ca="1">VLOOKUP(CONCATENATE($F3868," ",$G3868),AllocFactorMatrix,(Y$4+1),FALSE)*$E3870</f>
        <v>0</v>
      </c>
      <c r="Z3868" s="22">
        <f t="shared" ca="1" si="1892"/>
        <v>0</v>
      </c>
      <c r="AA3868" s="22">
        <f ca="1">VLOOKUP(CONCATENATE($F3868," ",$G3868),AllocFactorMatrix,(AA$4+1),FALSE)*$E3870</f>
        <v>0</v>
      </c>
      <c r="AB3868" s="22">
        <f ca="1">VLOOKUP(CONCATENATE($F3868," ",$G3868),AllocFactorMatrix,(AB$4+1),FALSE)*$E3870</f>
        <v>0</v>
      </c>
      <c r="AC3868" s="22">
        <f ca="1">VLOOKUP(CONCATENATE($F3868," ",$G3868),AllocFactorMatrix,(AC$4+1),FALSE)*$E3870</f>
        <v>0</v>
      </c>
    </row>
    <row r="3869" spans="4:29" hidden="1" outlineLevel="1">
      <c r="F3869" s="42" t="str">
        <f>F3870</f>
        <v>LABOR_M</v>
      </c>
      <c r="G3869" s="17" t="str">
        <f>$G$14</f>
        <v>CUSTOMER</v>
      </c>
      <c r="H3869" s="21">
        <f t="shared" ca="1" si="1870"/>
        <v>0</v>
      </c>
      <c r="I3869" s="22">
        <f ca="1">VLOOKUP(CONCATENATE($F3869," ",$G3869),AllocFactorMatrix,(I$4+1),FALSE)*$E3870</f>
        <v>0</v>
      </c>
      <c r="J3869" s="22">
        <f ca="1">VLOOKUP(CONCATENATE($F3869," ",$G3869),AllocFactorMatrix,(J$4+1),FALSE)*$E3870</f>
        <v>0</v>
      </c>
      <c r="K3869" s="22">
        <f ca="1">VLOOKUP(CONCATENATE($F3869," ",$G3869),AllocFactorMatrix,(K$4+1),FALSE)*$E3870</f>
        <v>0</v>
      </c>
      <c r="L3869" s="22">
        <f ca="1">VLOOKUP(CONCATENATE($F3869," ",$G3869),AllocFactorMatrix,(L$4+1),FALSE)*$E3870</f>
        <v>0</v>
      </c>
      <c r="M3869" s="22">
        <f t="shared" ca="1" si="1891"/>
        <v>0</v>
      </c>
      <c r="N3869" s="22">
        <f ca="1">VLOOKUP(CONCATENATE($F3869," ",$G3869),AllocFactorMatrix,(N$4+1),FALSE)*$E3870</f>
        <v>0</v>
      </c>
      <c r="O3869" s="22">
        <f ca="1">VLOOKUP(CONCATENATE($F3869," ",$G3869),AllocFactorMatrix,(O$4+1),FALSE)*$E3870</f>
        <v>0</v>
      </c>
      <c r="P3869" s="22">
        <f ca="1">VLOOKUP(CONCATENATE($F3869," ",$G3869),AllocFactorMatrix,(P$4+1),FALSE)*$E3870</f>
        <v>0</v>
      </c>
      <c r="Q3869" s="22">
        <f ca="1">VLOOKUP(CONCATENATE($F3869," ",$G3869),AllocFactorMatrix,(Q$4+1),FALSE)*$E3870</f>
        <v>0</v>
      </c>
      <c r="R3869" s="22">
        <f t="shared" ca="1" si="1893"/>
        <v>0</v>
      </c>
      <c r="S3869" s="22">
        <f ca="1">VLOOKUP(CONCATENATE($F3869," ",$G3869),AllocFactorMatrix,(S$4+1),FALSE)*$E3870</f>
        <v>0</v>
      </c>
      <c r="T3869" s="22">
        <f ca="1">VLOOKUP(CONCATENATE($F3869," ",$G3869),AllocFactorMatrix,(T$4+1),FALSE)*$E3870</f>
        <v>0</v>
      </c>
      <c r="U3869" s="22">
        <f ca="1">VLOOKUP(CONCATENATE($F3869," ",$G3869),AllocFactorMatrix,(U$4+1),FALSE)*$E3870</f>
        <v>0</v>
      </c>
      <c r="V3869" s="22">
        <f ca="1">VLOOKUP(CONCATENATE($F3869," ",$G3869),AllocFactorMatrix,(V$4+1),FALSE)*$E3870</f>
        <v>0</v>
      </c>
      <c r="W3869" s="22">
        <f t="shared" ca="1" si="1894"/>
        <v>0</v>
      </c>
      <c r="X3869" s="22">
        <f ca="1">VLOOKUP(CONCATENATE($F3869," ",$G3869),AllocFactorMatrix,(X$4+1),FALSE)*$E3870</f>
        <v>0</v>
      </c>
      <c r="Y3869" s="22">
        <f ca="1">VLOOKUP(CONCATENATE($F3869," ",$G3869),AllocFactorMatrix,(Y$4+1),FALSE)*$E3870</f>
        <v>0</v>
      </c>
      <c r="Z3869" s="22">
        <f t="shared" ca="1" si="1892"/>
        <v>0</v>
      </c>
      <c r="AA3869" s="22">
        <f ca="1">VLOOKUP(CONCATENATE($F3869," ",$G3869),AllocFactorMatrix,(AA$4+1),FALSE)*$E3870</f>
        <v>0</v>
      </c>
      <c r="AB3869" s="22">
        <f ca="1">VLOOKUP(CONCATENATE($F3869," ",$G3869),AllocFactorMatrix,(AB$4+1),FALSE)*$E3870</f>
        <v>0</v>
      </c>
      <c r="AC3869" s="22">
        <f ca="1">VLOOKUP(CONCATENATE($F3869," ",$G3869),AllocFactorMatrix,(AC$4+1),FALSE)*$E3870</f>
        <v>0</v>
      </c>
    </row>
    <row r="3870" spans="4:29" collapsed="1">
      <c r="D3870" s="17" t="s">
        <v>296</v>
      </c>
      <c r="E3870" s="19">
        <v>0</v>
      </c>
      <c r="F3870" s="42" t="s">
        <v>69</v>
      </c>
      <c r="G3870" s="17" t="str">
        <f>$G$15</f>
        <v>TOTAL</v>
      </c>
      <c r="H3870" s="21">
        <f t="shared" ca="1" si="1870"/>
        <v>0</v>
      </c>
      <c r="I3870" s="22">
        <f ca="1">VLOOKUP(CONCATENATE($F3870," ",$G3870),AllocFactorMatrix,(I$4+1),FALSE)*$E3870</f>
        <v>0</v>
      </c>
      <c r="J3870" s="22">
        <f ca="1">VLOOKUP(CONCATENATE($F3870," ",$G3870),AllocFactorMatrix,(J$4+1),FALSE)*$E3870</f>
        <v>0</v>
      </c>
      <c r="K3870" s="22">
        <f ca="1">VLOOKUP(CONCATENATE($F3870," ",$G3870),AllocFactorMatrix,(K$4+1),FALSE)*$E3870</f>
        <v>0</v>
      </c>
      <c r="L3870" s="22">
        <f ca="1">VLOOKUP(CONCATENATE($F3870," ",$G3870),AllocFactorMatrix,(L$4+1),FALSE)*$E3870</f>
        <v>0</v>
      </c>
      <c r="M3870" s="22">
        <f t="shared" ca="1" si="1891"/>
        <v>0</v>
      </c>
      <c r="N3870" s="22">
        <f ca="1">VLOOKUP(CONCATENATE($F3870," ",$G3870),AllocFactorMatrix,(N$4+1),FALSE)*$E3870</f>
        <v>0</v>
      </c>
      <c r="O3870" s="22">
        <f ca="1">VLOOKUP(CONCATENATE($F3870," ",$G3870),AllocFactorMatrix,(O$4+1),FALSE)*$E3870</f>
        <v>0</v>
      </c>
      <c r="P3870" s="22">
        <f ca="1">VLOOKUP(CONCATENATE($F3870," ",$G3870),AllocFactorMatrix,(P$4+1),FALSE)*$E3870</f>
        <v>0</v>
      </c>
      <c r="Q3870" s="22">
        <f ca="1">VLOOKUP(CONCATENATE($F3870," ",$G3870),AllocFactorMatrix,(Q$4+1),FALSE)*$E3870</f>
        <v>0</v>
      </c>
      <c r="R3870" s="22">
        <f t="shared" ca="1" si="1893"/>
        <v>0</v>
      </c>
      <c r="S3870" s="22">
        <f ca="1">VLOOKUP(CONCATENATE($F3870," ",$G3870),AllocFactorMatrix,(S$4+1),FALSE)*$E3870</f>
        <v>0</v>
      </c>
      <c r="T3870" s="22">
        <f ca="1">VLOOKUP(CONCATENATE($F3870," ",$G3870),AllocFactorMatrix,(T$4+1),FALSE)*$E3870</f>
        <v>0</v>
      </c>
      <c r="U3870" s="22">
        <f ca="1">VLOOKUP(CONCATENATE($F3870," ",$G3870),AllocFactorMatrix,(U$4+1),FALSE)*$E3870</f>
        <v>0</v>
      </c>
      <c r="V3870" s="22">
        <f ca="1">VLOOKUP(CONCATENATE($F3870," ",$G3870),AllocFactorMatrix,(V$4+1),FALSE)*$E3870</f>
        <v>0</v>
      </c>
      <c r="W3870" s="22">
        <f t="shared" ca="1" si="1894"/>
        <v>0</v>
      </c>
      <c r="X3870" s="22">
        <f ca="1">VLOOKUP(CONCATENATE($F3870," ",$G3870),AllocFactorMatrix,(X$4+1),FALSE)*$E3870</f>
        <v>0</v>
      </c>
      <c r="Y3870" s="22">
        <f ca="1">VLOOKUP(CONCATENATE($F3870," ",$G3870),AllocFactorMatrix,(Y$4+1),FALSE)*$E3870</f>
        <v>0</v>
      </c>
      <c r="Z3870" s="22">
        <f t="shared" ca="1" si="1892"/>
        <v>0</v>
      </c>
      <c r="AA3870" s="22">
        <f ca="1">VLOOKUP(CONCATENATE($F3870," ",$G3870),AllocFactorMatrix,(AA$4+1),FALSE)*$E3870</f>
        <v>0</v>
      </c>
      <c r="AB3870" s="22">
        <f ca="1">VLOOKUP(CONCATENATE($F3870," ",$G3870),AllocFactorMatrix,(AB$4+1),FALSE)*$E3870</f>
        <v>0</v>
      </c>
      <c r="AC3870" s="22">
        <f ca="1">VLOOKUP(CONCATENATE($F3870," ",$G3870),AllocFactorMatrix,(AC$4+1),FALSE)*$E3870</f>
        <v>0</v>
      </c>
    </row>
    <row r="3871" spans="4:29" hidden="1" outlineLevel="1">
      <c r="F3871" s="42" t="str">
        <f>F3878</f>
        <v>LABOR_M</v>
      </c>
      <c r="G3871" s="17" t="str">
        <f>$G$8</f>
        <v>PRODUCTION</v>
      </c>
      <c r="H3871" s="21">
        <f t="shared" ca="1" si="1870"/>
        <v>0</v>
      </c>
      <c r="I3871" s="22">
        <f ca="1">VLOOKUP(CONCATENATE($F3871," ",$G3871),AllocFactorMatrix,(I$4+1),FALSE)*$E3878</f>
        <v>0</v>
      </c>
      <c r="J3871" s="22">
        <f ca="1">VLOOKUP(CONCATENATE($F3871," ",$G3871),AllocFactorMatrix,(J$4+1),FALSE)*$E3878</f>
        <v>0</v>
      </c>
      <c r="K3871" s="22">
        <f ca="1">VLOOKUP(CONCATENATE($F3871," ",$G3871),AllocFactorMatrix,(K$4+1),FALSE)*$E3878</f>
        <v>0</v>
      </c>
      <c r="L3871" s="22">
        <f ca="1">VLOOKUP(CONCATENATE($F3871," ",$G3871),AllocFactorMatrix,(L$4+1),FALSE)*$E3878</f>
        <v>0</v>
      </c>
      <c r="M3871" s="22">
        <f t="shared" ca="1" si="1891"/>
        <v>0</v>
      </c>
      <c r="N3871" s="22">
        <f ca="1">VLOOKUP(CONCATENATE($F3871," ",$G3871),AllocFactorMatrix,(N$4+1),FALSE)*$E3878</f>
        <v>0</v>
      </c>
      <c r="O3871" s="22">
        <f ca="1">VLOOKUP(CONCATENATE($F3871," ",$G3871),AllocFactorMatrix,(O$4+1),FALSE)*$E3878</f>
        <v>0</v>
      </c>
      <c r="P3871" s="22">
        <f ca="1">VLOOKUP(CONCATENATE($F3871," ",$G3871),AllocFactorMatrix,(P$4+1),FALSE)*$E3878</f>
        <v>0</v>
      </c>
      <c r="Q3871" s="22">
        <f ca="1">VLOOKUP(CONCATENATE($F3871," ",$G3871),AllocFactorMatrix,(Q$4+1),FALSE)*$E3878</f>
        <v>0</v>
      </c>
      <c r="R3871" s="22">
        <f ca="1">SUBTOTAL(9,N3871:Q3871)</f>
        <v>0</v>
      </c>
      <c r="S3871" s="22">
        <f ca="1">VLOOKUP(CONCATENATE($F3871," ",$G3871),AllocFactorMatrix,(S$4+1),FALSE)*$E3878</f>
        <v>0</v>
      </c>
      <c r="T3871" s="22">
        <f ca="1">VLOOKUP(CONCATENATE($F3871," ",$G3871),AllocFactorMatrix,(T$4+1),FALSE)*$E3878</f>
        <v>0</v>
      </c>
      <c r="U3871" s="22">
        <f ca="1">VLOOKUP(CONCATENATE($F3871," ",$G3871),AllocFactorMatrix,(U$4+1),FALSE)*$E3878</f>
        <v>0</v>
      </c>
      <c r="V3871" s="22">
        <f ca="1">VLOOKUP(CONCATENATE($F3871," ",$G3871),AllocFactorMatrix,(V$4+1),FALSE)*$E3878</f>
        <v>0</v>
      </c>
      <c r="W3871" s="22">
        <f ca="1">SUBTOTAL(9,S3871:V3871)</f>
        <v>0</v>
      </c>
      <c r="X3871" s="22">
        <f ca="1">VLOOKUP(CONCATENATE($F3871," ",$G3871),AllocFactorMatrix,(X$4+1),FALSE)*$E3878</f>
        <v>0</v>
      </c>
      <c r="Y3871" s="22">
        <f ca="1">VLOOKUP(CONCATENATE($F3871," ",$G3871),AllocFactorMatrix,(Y$4+1),FALSE)*$E3878</f>
        <v>0</v>
      </c>
      <c r="Z3871" s="22">
        <f t="shared" ca="1" si="1892"/>
        <v>0</v>
      </c>
      <c r="AA3871" s="22">
        <f ca="1">VLOOKUP(CONCATENATE($F3871," ",$G3871),AllocFactorMatrix,(AA$4+1),FALSE)*$E3878</f>
        <v>0</v>
      </c>
      <c r="AB3871" s="22">
        <f ca="1">VLOOKUP(CONCATENATE($F3871," ",$G3871),AllocFactorMatrix,(AB$4+1),FALSE)*$E3878</f>
        <v>0</v>
      </c>
      <c r="AC3871" s="22">
        <f ca="1">VLOOKUP(CONCATENATE($F3871," ",$G3871),AllocFactorMatrix,(AC$4+1),FALSE)*$E3878</f>
        <v>0</v>
      </c>
    </row>
    <row r="3872" spans="4:29" hidden="1" outlineLevel="1">
      <c r="F3872" s="42" t="str">
        <f>F3878</f>
        <v>LABOR_M</v>
      </c>
      <c r="G3872" s="17" t="str">
        <f>$G$9</f>
        <v>BULKTRAN</v>
      </c>
      <c r="H3872" s="21">
        <f t="shared" ca="1" si="1870"/>
        <v>0</v>
      </c>
      <c r="I3872" s="22">
        <f ca="1">VLOOKUP(CONCATENATE($F3872," ",$G3872),AllocFactorMatrix,(I$4+1),FALSE)*$E3878</f>
        <v>0</v>
      </c>
      <c r="J3872" s="22">
        <f ca="1">VLOOKUP(CONCATENATE($F3872," ",$G3872),AllocFactorMatrix,(J$4+1),FALSE)*$E3878</f>
        <v>0</v>
      </c>
      <c r="K3872" s="22">
        <f ca="1">VLOOKUP(CONCATENATE($F3872," ",$G3872),AllocFactorMatrix,(K$4+1),FALSE)*$E3878</f>
        <v>0</v>
      </c>
      <c r="L3872" s="22">
        <f ca="1">VLOOKUP(CONCATENATE($F3872," ",$G3872),AllocFactorMatrix,(L$4+1),FALSE)*$E3878</f>
        <v>0</v>
      </c>
      <c r="M3872" s="22">
        <f t="shared" ca="1" si="1891"/>
        <v>0</v>
      </c>
      <c r="N3872" s="22">
        <f ca="1">VLOOKUP(CONCATENATE($F3872," ",$G3872),AllocFactorMatrix,(N$4+1),FALSE)*$E3878</f>
        <v>0</v>
      </c>
      <c r="O3872" s="22">
        <f ca="1">VLOOKUP(CONCATENATE($F3872," ",$G3872),AllocFactorMatrix,(O$4+1),FALSE)*$E3878</f>
        <v>0</v>
      </c>
      <c r="P3872" s="22">
        <f ca="1">VLOOKUP(CONCATENATE($F3872," ",$G3872),AllocFactorMatrix,(P$4+1),FALSE)*$E3878</f>
        <v>0</v>
      </c>
      <c r="Q3872" s="22">
        <f ca="1">VLOOKUP(CONCATENATE($F3872," ",$G3872),AllocFactorMatrix,(Q$4+1),FALSE)*$E3878</f>
        <v>0</v>
      </c>
      <c r="R3872" s="22">
        <f t="shared" ref="R3872:R3878" ca="1" si="1895">SUBTOTAL(9,N3872:Q3872)</f>
        <v>0</v>
      </c>
      <c r="S3872" s="22">
        <f ca="1">VLOOKUP(CONCATENATE($F3872," ",$G3872),AllocFactorMatrix,(S$4+1),FALSE)*$E3878</f>
        <v>0</v>
      </c>
      <c r="T3872" s="22">
        <f ca="1">VLOOKUP(CONCATENATE($F3872," ",$G3872),AllocFactorMatrix,(T$4+1),FALSE)*$E3878</f>
        <v>0</v>
      </c>
      <c r="U3872" s="22">
        <f ca="1">VLOOKUP(CONCATENATE($F3872," ",$G3872),AllocFactorMatrix,(U$4+1),FALSE)*$E3878</f>
        <v>0</v>
      </c>
      <c r="V3872" s="22">
        <f ca="1">VLOOKUP(CONCATENATE($F3872," ",$G3872),AllocFactorMatrix,(V$4+1),FALSE)*$E3878</f>
        <v>0</v>
      </c>
      <c r="W3872" s="22">
        <f t="shared" ref="W3872:W3878" ca="1" si="1896">SUBTOTAL(9,S3872:V3872)</f>
        <v>0</v>
      </c>
      <c r="X3872" s="22">
        <f ca="1">VLOOKUP(CONCATENATE($F3872," ",$G3872),AllocFactorMatrix,(X$4+1),FALSE)*$E3878</f>
        <v>0</v>
      </c>
      <c r="Y3872" s="22">
        <f ca="1">VLOOKUP(CONCATENATE($F3872," ",$G3872),AllocFactorMatrix,(Y$4+1),FALSE)*$E3878</f>
        <v>0</v>
      </c>
      <c r="Z3872" s="22">
        <f t="shared" ca="1" si="1892"/>
        <v>0</v>
      </c>
      <c r="AA3872" s="22">
        <f ca="1">VLOOKUP(CONCATENATE($F3872," ",$G3872),AllocFactorMatrix,(AA$4+1),FALSE)*$E3878</f>
        <v>0</v>
      </c>
      <c r="AB3872" s="22">
        <f ca="1">VLOOKUP(CONCATENATE($F3872," ",$G3872),AllocFactorMatrix,(AB$4+1),FALSE)*$E3878</f>
        <v>0</v>
      </c>
      <c r="AC3872" s="22">
        <f ca="1">VLOOKUP(CONCATENATE($F3872," ",$G3872),AllocFactorMatrix,(AC$4+1),FALSE)*$E3878</f>
        <v>0</v>
      </c>
    </row>
    <row r="3873" spans="4:29" hidden="1" outlineLevel="1">
      <c r="F3873" s="42" t="str">
        <f>F3878</f>
        <v>LABOR_M</v>
      </c>
      <c r="G3873" s="17" t="str">
        <f>$G$10</f>
        <v>SUBTRAN</v>
      </c>
      <c r="H3873" s="21">
        <f t="shared" ca="1" si="1870"/>
        <v>0</v>
      </c>
      <c r="I3873" s="22">
        <f ca="1">VLOOKUP(CONCATENATE($F3873," ",$G3873),AllocFactorMatrix,(I$4+1),FALSE)*$E3878</f>
        <v>0</v>
      </c>
      <c r="J3873" s="22">
        <f ca="1">VLOOKUP(CONCATENATE($F3873," ",$G3873),AllocFactorMatrix,(J$4+1),FALSE)*$E3878</f>
        <v>0</v>
      </c>
      <c r="K3873" s="22">
        <f ca="1">VLOOKUP(CONCATENATE($F3873," ",$G3873),AllocFactorMatrix,(K$4+1),FALSE)*$E3878</f>
        <v>0</v>
      </c>
      <c r="L3873" s="22">
        <f ca="1">VLOOKUP(CONCATENATE($F3873," ",$G3873),AllocFactorMatrix,(L$4+1),FALSE)*$E3878</f>
        <v>0</v>
      </c>
      <c r="M3873" s="22">
        <f t="shared" ca="1" si="1891"/>
        <v>0</v>
      </c>
      <c r="N3873" s="22">
        <f ca="1">VLOOKUP(CONCATENATE($F3873," ",$G3873),AllocFactorMatrix,(N$4+1),FALSE)*$E3878</f>
        <v>0</v>
      </c>
      <c r="O3873" s="22">
        <f ca="1">VLOOKUP(CONCATENATE($F3873," ",$G3873),AllocFactorMatrix,(O$4+1),FALSE)*$E3878</f>
        <v>0</v>
      </c>
      <c r="P3873" s="22">
        <f ca="1">VLOOKUP(CONCATENATE($F3873," ",$G3873),AllocFactorMatrix,(P$4+1),FALSE)*$E3878</f>
        <v>0</v>
      </c>
      <c r="Q3873" s="22">
        <f ca="1">VLOOKUP(CONCATENATE($F3873," ",$G3873),AllocFactorMatrix,(Q$4+1),FALSE)*$E3878</f>
        <v>0</v>
      </c>
      <c r="R3873" s="22">
        <f t="shared" ca="1" si="1895"/>
        <v>0</v>
      </c>
      <c r="S3873" s="22">
        <f ca="1">VLOOKUP(CONCATENATE($F3873," ",$G3873),AllocFactorMatrix,(S$4+1),FALSE)*$E3878</f>
        <v>0</v>
      </c>
      <c r="T3873" s="22">
        <f ca="1">VLOOKUP(CONCATENATE($F3873," ",$G3873),AllocFactorMatrix,(T$4+1),FALSE)*$E3878</f>
        <v>0</v>
      </c>
      <c r="U3873" s="22">
        <f ca="1">VLOOKUP(CONCATENATE($F3873," ",$G3873),AllocFactorMatrix,(U$4+1),FALSE)*$E3878</f>
        <v>0</v>
      </c>
      <c r="V3873" s="22">
        <f ca="1">VLOOKUP(CONCATENATE($F3873," ",$G3873),AllocFactorMatrix,(V$4+1),FALSE)*$E3878</f>
        <v>0</v>
      </c>
      <c r="W3873" s="22">
        <f t="shared" ca="1" si="1896"/>
        <v>0</v>
      </c>
      <c r="X3873" s="22">
        <f ca="1">VLOOKUP(CONCATENATE($F3873," ",$G3873),AllocFactorMatrix,(X$4+1),FALSE)*$E3878</f>
        <v>0</v>
      </c>
      <c r="Y3873" s="22">
        <f ca="1">VLOOKUP(CONCATENATE($F3873," ",$G3873),AllocFactorMatrix,(Y$4+1),FALSE)*$E3878</f>
        <v>0</v>
      </c>
      <c r="Z3873" s="22">
        <f t="shared" ca="1" si="1892"/>
        <v>0</v>
      </c>
      <c r="AA3873" s="22">
        <f ca="1">VLOOKUP(CONCATENATE($F3873," ",$G3873),AllocFactorMatrix,(AA$4+1),FALSE)*$E3878</f>
        <v>0</v>
      </c>
      <c r="AB3873" s="22">
        <f ca="1">VLOOKUP(CONCATENATE($F3873," ",$G3873),AllocFactorMatrix,(AB$4+1),FALSE)*$E3878</f>
        <v>0</v>
      </c>
      <c r="AC3873" s="22">
        <f ca="1">VLOOKUP(CONCATENATE($F3873," ",$G3873),AllocFactorMatrix,(AC$4+1),FALSE)*$E3878</f>
        <v>0</v>
      </c>
    </row>
    <row r="3874" spans="4:29" hidden="1" outlineLevel="1">
      <c r="F3874" s="42" t="str">
        <f>F3878</f>
        <v>LABOR_M</v>
      </c>
      <c r="G3874" s="17" t="str">
        <f>$G$11</f>
        <v>DISTPRI</v>
      </c>
      <c r="H3874" s="21">
        <f t="shared" ca="1" si="1870"/>
        <v>0</v>
      </c>
      <c r="I3874" s="22">
        <f ca="1">VLOOKUP(CONCATENATE($F3874," ",$G3874),AllocFactorMatrix,(I$4+1),FALSE)*$E3878</f>
        <v>0</v>
      </c>
      <c r="J3874" s="22">
        <f ca="1">VLOOKUP(CONCATENATE($F3874," ",$G3874),AllocFactorMatrix,(J$4+1),FALSE)*$E3878</f>
        <v>0</v>
      </c>
      <c r="K3874" s="22">
        <f ca="1">VLOOKUP(CONCATENATE($F3874," ",$G3874),AllocFactorMatrix,(K$4+1),FALSE)*$E3878</f>
        <v>0</v>
      </c>
      <c r="L3874" s="22">
        <f ca="1">VLOOKUP(CONCATENATE($F3874," ",$G3874),AllocFactorMatrix,(L$4+1),FALSE)*$E3878</f>
        <v>0</v>
      </c>
      <c r="M3874" s="22">
        <f t="shared" ca="1" si="1891"/>
        <v>0</v>
      </c>
      <c r="N3874" s="22">
        <f ca="1">VLOOKUP(CONCATENATE($F3874," ",$G3874),AllocFactorMatrix,(N$4+1),FALSE)*$E3878</f>
        <v>0</v>
      </c>
      <c r="O3874" s="22">
        <f ca="1">VLOOKUP(CONCATENATE($F3874," ",$G3874),AllocFactorMatrix,(O$4+1),FALSE)*$E3878</f>
        <v>0</v>
      </c>
      <c r="P3874" s="22">
        <f ca="1">VLOOKUP(CONCATENATE($F3874," ",$G3874),AllocFactorMatrix,(P$4+1),FALSE)*$E3878</f>
        <v>0</v>
      </c>
      <c r="Q3874" s="22">
        <f ca="1">VLOOKUP(CONCATENATE($F3874," ",$G3874),AllocFactorMatrix,(Q$4+1),FALSE)*$E3878</f>
        <v>0</v>
      </c>
      <c r="R3874" s="22">
        <f t="shared" ca="1" si="1895"/>
        <v>0</v>
      </c>
      <c r="S3874" s="22">
        <f ca="1">VLOOKUP(CONCATENATE($F3874," ",$G3874),AllocFactorMatrix,(S$4+1),FALSE)*$E3878</f>
        <v>0</v>
      </c>
      <c r="T3874" s="22">
        <f ca="1">VLOOKUP(CONCATENATE($F3874," ",$G3874),AllocFactorMatrix,(T$4+1),FALSE)*$E3878</f>
        <v>0</v>
      </c>
      <c r="U3874" s="22">
        <f ca="1">VLOOKUP(CONCATENATE($F3874," ",$G3874),AllocFactorMatrix,(U$4+1),FALSE)*$E3878</f>
        <v>0</v>
      </c>
      <c r="V3874" s="22">
        <f ca="1">VLOOKUP(CONCATENATE($F3874," ",$G3874),AllocFactorMatrix,(V$4+1),FALSE)*$E3878</f>
        <v>0</v>
      </c>
      <c r="W3874" s="22">
        <f t="shared" ca="1" si="1896"/>
        <v>0</v>
      </c>
      <c r="X3874" s="22">
        <f ca="1">VLOOKUP(CONCATENATE($F3874," ",$G3874),AllocFactorMatrix,(X$4+1),FALSE)*$E3878</f>
        <v>0</v>
      </c>
      <c r="Y3874" s="22">
        <f ca="1">VLOOKUP(CONCATENATE($F3874," ",$G3874),AllocFactorMatrix,(Y$4+1),FALSE)*$E3878</f>
        <v>0</v>
      </c>
      <c r="Z3874" s="22">
        <f t="shared" ca="1" si="1892"/>
        <v>0</v>
      </c>
      <c r="AA3874" s="22">
        <f ca="1">VLOOKUP(CONCATENATE($F3874," ",$G3874),AllocFactorMatrix,(AA$4+1),FALSE)*$E3878</f>
        <v>0</v>
      </c>
      <c r="AB3874" s="22">
        <f ca="1">VLOOKUP(CONCATENATE($F3874," ",$G3874),AllocFactorMatrix,(AB$4+1),FALSE)*$E3878</f>
        <v>0</v>
      </c>
      <c r="AC3874" s="22">
        <f ca="1">VLOOKUP(CONCATENATE($F3874," ",$G3874),AllocFactorMatrix,(AC$4+1),FALSE)*$E3878</f>
        <v>0</v>
      </c>
    </row>
    <row r="3875" spans="4:29" hidden="1" outlineLevel="1">
      <c r="F3875" s="42" t="str">
        <f>F3878</f>
        <v>LABOR_M</v>
      </c>
      <c r="G3875" s="17" t="str">
        <f>$G$12</f>
        <v>DISTSEC</v>
      </c>
      <c r="H3875" s="21">
        <f t="shared" ca="1" si="1870"/>
        <v>0</v>
      </c>
      <c r="I3875" s="22">
        <f ca="1">VLOOKUP(CONCATENATE($F3875," ",$G3875),AllocFactorMatrix,(I$4+1),FALSE)*$E3878</f>
        <v>0</v>
      </c>
      <c r="J3875" s="22">
        <f ca="1">VLOOKUP(CONCATENATE($F3875," ",$G3875),AllocFactorMatrix,(J$4+1),FALSE)*$E3878</f>
        <v>0</v>
      </c>
      <c r="K3875" s="22">
        <f ca="1">VLOOKUP(CONCATENATE($F3875," ",$G3875),AllocFactorMatrix,(K$4+1),FALSE)*$E3878</f>
        <v>0</v>
      </c>
      <c r="L3875" s="22">
        <f ca="1">VLOOKUP(CONCATENATE($F3875," ",$G3875),AllocFactorMatrix,(L$4+1),FALSE)*$E3878</f>
        <v>0</v>
      </c>
      <c r="M3875" s="22">
        <f t="shared" ca="1" si="1891"/>
        <v>0</v>
      </c>
      <c r="N3875" s="22">
        <f ca="1">VLOOKUP(CONCATENATE($F3875," ",$G3875),AllocFactorMatrix,(N$4+1),FALSE)*$E3878</f>
        <v>0</v>
      </c>
      <c r="O3875" s="22">
        <f ca="1">VLOOKUP(CONCATENATE($F3875," ",$G3875),AllocFactorMatrix,(O$4+1),FALSE)*$E3878</f>
        <v>0</v>
      </c>
      <c r="P3875" s="22">
        <f ca="1">VLOOKUP(CONCATENATE($F3875," ",$G3875),AllocFactorMatrix,(P$4+1),FALSE)*$E3878</f>
        <v>0</v>
      </c>
      <c r="Q3875" s="22">
        <f ca="1">VLOOKUP(CONCATENATE($F3875," ",$G3875),AllocFactorMatrix,(Q$4+1),FALSE)*$E3878</f>
        <v>0</v>
      </c>
      <c r="R3875" s="22">
        <f t="shared" ca="1" si="1895"/>
        <v>0</v>
      </c>
      <c r="S3875" s="22">
        <f ca="1">VLOOKUP(CONCATENATE($F3875," ",$G3875),AllocFactorMatrix,(S$4+1),FALSE)*$E3878</f>
        <v>0</v>
      </c>
      <c r="T3875" s="22">
        <f ca="1">VLOOKUP(CONCATENATE($F3875," ",$G3875),AllocFactorMatrix,(T$4+1),FALSE)*$E3878</f>
        <v>0</v>
      </c>
      <c r="U3875" s="22">
        <f ca="1">VLOOKUP(CONCATENATE($F3875," ",$G3875),AllocFactorMatrix,(U$4+1),FALSE)*$E3878</f>
        <v>0</v>
      </c>
      <c r="V3875" s="22">
        <f ca="1">VLOOKUP(CONCATENATE($F3875," ",$G3875),AllocFactorMatrix,(V$4+1),FALSE)*$E3878</f>
        <v>0</v>
      </c>
      <c r="W3875" s="22">
        <f t="shared" ca="1" si="1896"/>
        <v>0</v>
      </c>
      <c r="X3875" s="22">
        <f ca="1">VLOOKUP(CONCATENATE($F3875," ",$G3875),AllocFactorMatrix,(X$4+1),FALSE)*$E3878</f>
        <v>0</v>
      </c>
      <c r="Y3875" s="22">
        <f ca="1">VLOOKUP(CONCATENATE($F3875," ",$G3875),AllocFactorMatrix,(Y$4+1),FALSE)*$E3878</f>
        <v>0</v>
      </c>
      <c r="Z3875" s="22">
        <f t="shared" ca="1" si="1892"/>
        <v>0</v>
      </c>
      <c r="AA3875" s="22">
        <f ca="1">VLOOKUP(CONCATENATE($F3875," ",$G3875),AllocFactorMatrix,(AA$4+1),FALSE)*$E3878</f>
        <v>0</v>
      </c>
      <c r="AB3875" s="22">
        <f ca="1">VLOOKUP(CONCATENATE($F3875," ",$G3875),AllocFactorMatrix,(AB$4+1),FALSE)*$E3878</f>
        <v>0</v>
      </c>
      <c r="AC3875" s="22">
        <f ca="1">VLOOKUP(CONCATENATE($F3875," ",$G3875),AllocFactorMatrix,(AC$4+1),FALSE)*$E3878</f>
        <v>0</v>
      </c>
    </row>
    <row r="3876" spans="4:29" hidden="1" outlineLevel="1">
      <c r="F3876" s="42" t="str">
        <f>F3878</f>
        <v>LABOR_M</v>
      </c>
      <c r="G3876" s="17" t="str">
        <f>$G$13</f>
        <v>ENERGY</v>
      </c>
      <c r="H3876" s="21">
        <f t="shared" ca="1" si="1870"/>
        <v>0</v>
      </c>
      <c r="I3876" s="22">
        <f ca="1">VLOOKUP(CONCATENATE($F3876," ",$G3876),AllocFactorMatrix,(I$4+1),FALSE)*$E3878</f>
        <v>0</v>
      </c>
      <c r="J3876" s="22">
        <f ca="1">VLOOKUP(CONCATENATE($F3876," ",$G3876),AllocFactorMatrix,(J$4+1),FALSE)*$E3878</f>
        <v>0</v>
      </c>
      <c r="K3876" s="22">
        <f ca="1">VLOOKUP(CONCATENATE($F3876," ",$G3876),AllocFactorMatrix,(K$4+1),FALSE)*$E3878</f>
        <v>0</v>
      </c>
      <c r="L3876" s="22">
        <f ca="1">VLOOKUP(CONCATENATE($F3876," ",$G3876),AllocFactorMatrix,(L$4+1),FALSE)*$E3878</f>
        <v>0</v>
      </c>
      <c r="M3876" s="22">
        <f t="shared" ca="1" si="1891"/>
        <v>0</v>
      </c>
      <c r="N3876" s="22">
        <f ca="1">VLOOKUP(CONCATENATE($F3876," ",$G3876),AllocFactorMatrix,(N$4+1),FALSE)*$E3878</f>
        <v>0</v>
      </c>
      <c r="O3876" s="22">
        <f ca="1">VLOOKUP(CONCATENATE($F3876," ",$G3876),AllocFactorMatrix,(O$4+1),FALSE)*$E3878</f>
        <v>0</v>
      </c>
      <c r="P3876" s="22">
        <f ca="1">VLOOKUP(CONCATENATE($F3876," ",$G3876),AllocFactorMatrix,(P$4+1),FALSE)*$E3878</f>
        <v>0</v>
      </c>
      <c r="Q3876" s="22">
        <f ca="1">VLOOKUP(CONCATENATE($F3876," ",$G3876),AllocFactorMatrix,(Q$4+1),FALSE)*$E3878</f>
        <v>0</v>
      </c>
      <c r="R3876" s="22">
        <f t="shared" ca="1" si="1895"/>
        <v>0</v>
      </c>
      <c r="S3876" s="22">
        <f ca="1">VLOOKUP(CONCATENATE($F3876," ",$G3876),AllocFactorMatrix,(S$4+1),FALSE)*$E3878</f>
        <v>0</v>
      </c>
      <c r="T3876" s="22">
        <f ca="1">VLOOKUP(CONCATENATE($F3876," ",$G3876),AllocFactorMatrix,(T$4+1),FALSE)*$E3878</f>
        <v>0</v>
      </c>
      <c r="U3876" s="22">
        <f ca="1">VLOOKUP(CONCATENATE($F3876," ",$G3876),AllocFactorMatrix,(U$4+1),FALSE)*$E3878</f>
        <v>0</v>
      </c>
      <c r="V3876" s="22">
        <f ca="1">VLOOKUP(CONCATENATE($F3876," ",$G3876),AllocFactorMatrix,(V$4+1),FALSE)*$E3878</f>
        <v>0</v>
      </c>
      <c r="W3876" s="22">
        <f t="shared" ca="1" si="1896"/>
        <v>0</v>
      </c>
      <c r="X3876" s="22">
        <f ca="1">VLOOKUP(CONCATENATE($F3876," ",$G3876),AllocFactorMatrix,(X$4+1),FALSE)*$E3878</f>
        <v>0</v>
      </c>
      <c r="Y3876" s="22">
        <f ca="1">VLOOKUP(CONCATENATE($F3876," ",$G3876),AllocFactorMatrix,(Y$4+1),FALSE)*$E3878</f>
        <v>0</v>
      </c>
      <c r="Z3876" s="22">
        <f t="shared" ca="1" si="1892"/>
        <v>0</v>
      </c>
      <c r="AA3876" s="22">
        <f ca="1">VLOOKUP(CONCATENATE($F3876," ",$G3876),AllocFactorMatrix,(AA$4+1),FALSE)*$E3878</f>
        <v>0</v>
      </c>
      <c r="AB3876" s="22">
        <f ca="1">VLOOKUP(CONCATENATE($F3876," ",$G3876),AllocFactorMatrix,(AB$4+1),FALSE)*$E3878</f>
        <v>0</v>
      </c>
      <c r="AC3876" s="22">
        <f ca="1">VLOOKUP(CONCATENATE($F3876," ",$G3876),AllocFactorMatrix,(AC$4+1),FALSE)*$E3878</f>
        <v>0</v>
      </c>
    </row>
    <row r="3877" spans="4:29" hidden="1" outlineLevel="1">
      <c r="F3877" s="42" t="str">
        <f>F3878</f>
        <v>LABOR_M</v>
      </c>
      <c r="G3877" s="17" t="str">
        <f>$G$14</f>
        <v>CUSTOMER</v>
      </c>
      <c r="H3877" s="21">
        <f t="shared" ca="1" si="1870"/>
        <v>0</v>
      </c>
      <c r="I3877" s="22">
        <f ca="1">VLOOKUP(CONCATENATE($F3877," ",$G3877),AllocFactorMatrix,(I$4+1),FALSE)*$E3878</f>
        <v>0</v>
      </c>
      <c r="J3877" s="22">
        <f ca="1">VLOOKUP(CONCATENATE($F3877," ",$G3877),AllocFactorMatrix,(J$4+1),FALSE)*$E3878</f>
        <v>0</v>
      </c>
      <c r="K3877" s="22">
        <f ca="1">VLOOKUP(CONCATENATE($F3877," ",$G3877),AllocFactorMatrix,(K$4+1),FALSE)*$E3878</f>
        <v>0</v>
      </c>
      <c r="L3877" s="22">
        <f ca="1">VLOOKUP(CONCATENATE($F3877," ",$G3877),AllocFactorMatrix,(L$4+1),FALSE)*$E3878</f>
        <v>0</v>
      </c>
      <c r="M3877" s="22">
        <f t="shared" ca="1" si="1891"/>
        <v>0</v>
      </c>
      <c r="N3877" s="22">
        <f ca="1">VLOOKUP(CONCATENATE($F3877," ",$G3877),AllocFactorMatrix,(N$4+1),FALSE)*$E3878</f>
        <v>0</v>
      </c>
      <c r="O3877" s="22">
        <f ca="1">VLOOKUP(CONCATENATE($F3877," ",$G3877),AllocFactorMatrix,(O$4+1),FALSE)*$E3878</f>
        <v>0</v>
      </c>
      <c r="P3877" s="22">
        <f ca="1">VLOOKUP(CONCATENATE($F3877," ",$G3877),AllocFactorMatrix,(P$4+1),FALSE)*$E3878</f>
        <v>0</v>
      </c>
      <c r="Q3877" s="22">
        <f ca="1">VLOOKUP(CONCATENATE($F3877," ",$G3877),AllocFactorMatrix,(Q$4+1),FALSE)*$E3878</f>
        <v>0</v>
      </c>
      <c r="R3877" s="22">
        <f t="shared" ca="1" si="1895"/>
        <v>0</v>
      </c>
      <c r="S3877" s="22">
        <f ca="1">VLOOKUP(CONCATENATE($F3877," ",$G3877),AllocFactorMatrix,(S$4+1),FALSE)*$E3878</f>
        <v>0</v>
      </c>
      <c r="T3877" s="22">
        <f ca="1">VLOOKUP(CONCATENATE($F3877," ",$G3877),AllocFactorMatrix,(T$4+1),FALSE)*$E3878</f>
        <v>0</v>
      </c>
      <c r="U3877" s="22">
        <f ca="1">VLOOKUP(CONCATENATE($F3877," ",$G3877),AllocFactorMatrix,(U$4+1),FALSE)*$E3878</f>
        <v>0</v>
      </c>
      <c r="V3877" s="22">
        <f ca="1">VLOOKUP(CONCATENATE($F3877," ",$G3877),AllocFactorMatrix,(V$4+1),FALSE)*$E3878</f>
        <v>0</v>
      </c>
      <c r="W3877" s="22">
        <f t="shared" ca="1" si="1896"/>
        <v>0</v>
      </c>
      <c r="X3877" s="22">
        <f ca="1">VLOOKUP(CONCATENATE($F3877," ",$G3877),AllocFactorMatrix,(X$4+1),FALSE)*$E3878</f>
        <v>0</v>
      </c>
      <c r="Y3877" s="22">
        <f ca="1">VLOOKUP(CONCATENATE($F3877," ",$G3877),AllocFactorMatrix,(Y$4+1),FALSE)*$E3878</f>
        <v>0</v>
      </c>
      <c r="Z3877" s="22">
        <f t="shared" ca="1" si="1892"/>
        <v>0</v>
      </c>
      <c r="AA3877" s="22">
        <f ca="1">VLOOKUP(CONCATENATE($F3877," ",$G3877),AllocFactorMatrix,(AA$4+1),FALSE)*$E3878</f>
        <v>0</v>
      </c>
      <c r="AB3877" s="22">
        <f ca="1">VLOOKUP(CONCATENATE($F3877," ",$G3877),AllocFactorMatrix,(AB$4+1),FALSE)*$E3878</f>
        <v>0</v>
      </c>
      <c r="AC3877" s="22">
        <f ca="1">VLOOKUP(CONCATENATE($F3877," ",$G3877),AllocFactorMatrix,(AC$4+1),FALSE)*$E3878</f>
        <v>0</v>
      </c>
    </row>
    <row r="3878" spans="4:29" collapsed="1">
      <c r="D3878" s="17" t="s">
        <v>297</v>
      </c>
      <c r="E3878" s="19">
        <v>0</v>
      </c>
      <c r="F3878" s="42" t="s">
        <v>69</v>
      </c>
      <c r="G3878" s="17" t="str">
        <f>$G$15</f>
        <v>TOTAL</v>
      </c>
      <c r="H3878" s="21">
        <f t="shared" ca="1" si="1870"/>
        <v>0</v>
      </c>
      <c r="I3878" s="22">
        <f ca="1">VLOOKUP(CONCATENATE($F3878," ",$G3878),AllocFactorMatrix,(I$4+1),FALSE)*$E3878</f>
        <v>0</v>
      </c>
      <c r="J3878" s="22">
        <f ca="1">VLOOKUP(CONCATENATE($F3878," ",$G3878),AllocFactorMatrix,(J$4+1),FALSE)*$E3878</f>
        <v>0</v>
      </c>
      <c r="K3878" s="22">
        <f ca="1">VLOOKUP(CONCATENATE($F3878," ",$G3878),AllocFactorMatrix,(K$4+1),FALSE)*$E3878</f>
        <v>0</v>
      </c>
      <c r="L3878" s="22">
        <f ca="1">VLOOKUP(CONCATENATE($F3878," ",$G3878),AllocFactorMatrix,(L$4+1),FALSE)*$E3878</f>
        <v>0</v>
      </c>
      <c r="M3878" s="22">
        <f t="shared" ca="1" si="1891"/>
        <v>0</v>
      </c>
      <c r="N3878" s="22">
        <f ca="1">VLOOKUP(CONCATENATE($F3878," ",$G3878),AllocFactorMatrix,(N$4+1),FALSE)*$E3878</f>
        <v>0</v>
      </c>
      <c r="O3878" s="22">
        <f ca="1">VLOOKUP(CONCATENATE($F3878," ",$G3878),AllocFactorMatrix,(O$4+1),FALSE)*$E3878</f>
        <v>0</v>
      </c>
      <c r="P3878" s="22">
        <f ca="1">VLOOKUP(CONCATENATE($F3878," ",$G3878),AllocFactorMatrix,(P$4+1),FALSE)*$E3878</f>
        <v>0</v>
      </c>
      <c r="Q3878" s="22">
        <f ca="1">VLOOKUP(CONCATENATE($F3878," ",$G3878),AllocFactorMatrix,(Q$4+1),FALSE)*$E3878</f>
        <v>0</v>
      </c>
      <c r="R3878" s="22">
        <f t="shared" ca="1" si="1895"/>
        <v>0</v>
      </c>
      <c r="S3878" s="22">
        <f ca="1">VLOOKUP(CONCATENATE($F3878," ",$G3878),AllocFactorMatrix,(S$4+1),FALSE)*$E3878</f>
        <v>0</v>
      </c>
      <c r="T3878" s="22">
        <f ca="1">VLOOKUP(CONCATENATE($F3878," ",$G3878),AllocFactorMatrix,(T$4+1),FALSE)*$E3878</f>
        <v>0</v>
      </c>
      <c r="U3878" s="22">
        <f ca="1">VLOOKUP(CONCATENATE($F3878," ",$G3878),AllocFactorMatrix,(U$4+1),FALSE)*$E3878</f>
        <v>0</v>
      </c>
      <c r="V3878" s="22">
        <f ca="1">VLOOKUP(CONCATENATE($F3878," ",$G3878),AllocFactorMatrix,(V$4+1),FALSE)*$E3878</f>
        <v>0</v>
      </c>
      <c r="W3878" s="22">
        <f t="shared" ca="1" si="1896"/>
        <v>0</v>
      </c>
      <c r="X3878" s="22">
        <f ca="1">VLOOKUP(CONCATENATE($F3878," ",$G3878),AllocFactorMatrix,(X$4+1),FALSE)*$E3878</f>
        <v>0</v>
      </c>
      <c r="Y3878" s="22">
        <f ca="1">VLOOKUP(CONCATENATE($F3878," ",$G3878),AllocFactorMatrix,(Y$4+1),FALSE)*$E3878</f>
        <v>0</v>
      </c>
      <c r="Z3878" s="22">
        <f t="shared" ca="1" si="1892"/>
        <v>0</v>
      </c>
      <c r="AA3878" s="22">
        <f ca="1">VLOOKUP(CONCATENATE($F3878," ",$G3878),AllocFactorMatrix,(AA$4+1),FALSE)*$E3878</f>
        <v>0</v>
      </c>
      <c r="AB3878" s="22">
        <f ca="1">VLOOKUP(CONCATENATE($F3878," ",$G3878),AllocFactorMatrix,(AB$4+1),FALSE)*$E3878</f>
        <v>0</v>
      </c>
      <c r="AC3878" s="22">
        <f ca="1">VLOOKUP(CONCATENATE($F3878," ",$G3878),AllocFactorMatrix,(AC$4+1),FALSE)*$E3878</f>
        <v>0</v>
      </c>
    </row>
    <row r="3879" spans="4:29" hidden="1" outlineLevel="1">
      <c r="F3879" s="42" t="str">
        <f>F3886</f>
        <v>RB_GUP</v>
      </c>
      <c r="G3879" s="17" t="str">
        <f>$G$8</f>
        <v>PRODUCTION</v>
      </c>
      <c r="H3879" s="21">
        <f t="shared" ca="1" si="1870"/>
        <v>-72314.537797168974</v>
      </c>
      <c r="I3879" s="22">
        <f ca="1">VLOOKUP(CONCATENATE($F3879," ",$G3879),AllocFactorMatrix,(I$4+1),FALSE)*$E3886</f>
        <v>-35854.167595943625</v>
      </c>
      <c r="J3879" s="22">
        <f ca="1">VLOOKUP(CONCATENATE($F3879," ",$G3879),AllocFactorMatrix,(J$4+1),FALSE)*$E3886</f>
        <v>-8965.9753692965151</v>
      </c>
      <c r="K3879" s="22">
        <f ca="1">VLOOKUP(CONCATENATE($F3879," ",$G3879),AllocFactorMatrix,(K$4+1),FALSE)*$E3886</f>
        <v>-113.63331748338298</v>
      </c>
      <c r="L3879" s="22">
        <f ca="1">VLOOKUP(CONCATENATE($F3879," ",$G3879),AllocFactorMatrix,(L$4+1),FALSE)*$E3886</f>
        <v>-5.6872345874077217</v>
      </c>
      <c r="M3879" s="22">
        <f t="shared" ref="M3879:M3942" ca="1" si="1897">SUBTOTAL(9,J3879:L3879)</f>
        <v>-9085.2959213673057</v>
      </c>
      <c r="N3879" s="22">
        <f ca="1">VLOOKUP(CONCATENATE($F3879," ",$G3879),AllocFactorMatrix,(N$4+1),FALSE)*$E3886</f>
        <v>-4022.5645146368283</v>
      </c>
      <c r="O3879" s="22">
        <f ca="1">VLOOKUP(CONCATENATE($F3879," ",$G3879),AllocFactorMatrix,(O$4+1),FALSE)*$E3886</f>
        <v>-1102.4917752849619</v>
      </c>
      <c r="P3879" s="22">
        <f ca="1">VLOOKUP(CONCATENATE($F3879," ",$G3879),AllocFactorMatrix,(P$4+1),FALSE)*$E3886</f>
        <v>-175.4404062614648</v>
      </c>
      <c r="Q3879" s="22">
        <f ca="1">VLOOKUP(CONCATENATE($F3879," ",$G3879),AllocFactorMatrix,(Q$4+1),FALSE)*$E3886</f>
        <v>0</v>
      </c>
      <c r="R3879" s="22">
        <f ca="1">SUBTOTAL(9,N3879:Q3879)</f>
        <v>-5300.4966961832552</v>
      </c>
      <c r="S3879" s="22">
        <f ca="1">VLOOKUP(CONCATENATE($F3879," ",$G3879),AllocFactorMatrix,(S$4+1),FALSE)*$E3886</f>
        <v>-173.88517360809837</v>
      </c>
      <c r="T3879" s="22">
        <f ca="1">VLOOKUP(CONCATENATE($F3879," ",$G3879),AllocFactorMatrix,(T$4+1),FALSE)*$E3886</f>
        <v>-3164.413545294015</v>
      </c>
      <c r="U3879" s="22">
        <f ca="1">VLOOKUP(CONCATENATE($F3879," ",$G3879),AllocFactorMatrix,(U$4+1),FALSE)*$E3886</f>
        <v>-15418.73751534023</v>
      </c>
      <c r="V3879" s="22">
        <f ca="1">VLOOKUP(CONCATENATE($F3879," ",$G3879),AllocFactorMatrix,(V$4+1),FALSE)*$E3886</f>
        <v>-1964.662346896893</v>
      </c>
      <c r="W3879" s="22">
        <f ca="1">SUBTOTAL(9,S3879:V3879)</f>
        <v>-20721.698581139237</v>
      </c>
      <c r="X3879" s="22">
        <f ca="1">VLOOKUP(CONCATENATE($F3879," ",$G3879),AllocFactorMatrix,(X$4+1),FALSE)*$E3886</f>
        <v>-1125.0255377137869</v>
      </c>
      <c r="Y3879" s="22">
        <f ca="1">VLOOKUP(CONCATENATE($F3879," ",$G3879),AllocFactorMatrix,(Y$4+1),FALSE)*$E3886</f>
        <v>-21.147769400101556</v>
      </c>
      <c r="Z3879" s="22">
        <f t="shared" ref="Z3879:Z3942" ca="1" si="1898">SUBTOTAL(9,X3879:Y3879)</f>
        <v>-1146.1733071138885</v>
      </c>
      <c r="AA3879" s="22">
        <f ca="1">VLOOKUP(CONCATENATE($F3879," ",$G3879),AllocFactorMatrix,(AA$4+1),FALSE)*$E3886</f>
        <v>-16.36072031348208</v>
      </c>
      <c r="AB3879" s="22">
        <f ca="1">VLOOKUP(CONCATENATE($F3879," ",$G3879),AllocFactorMatrix,(AB$4+1),FALSE)*$E3886</f>
        <v>-153.74666737938949</v>
      </c>
      <c r="AC3879" s="22">
        <f ca="1">VLOOKUP(CONCATENATE($F3879," ",$G3879),AllocFactorMatrix,(AC$4+1),FALSE)*$E3886</f>
        <v>-36.598307728796286</v>
      </c>
    </row>
    <row r="3880" spans="4:29" hidden="1" outlineLevel="1">
      <c r="F3880" s="42" t="str">
        <f>F3886</f>
        <v>RB_GUP</v>
      </c>
      <c r="G3880" s="17" t="str">
        <f>$G$9</f>
        <v>BULKTRAN</v>
      </c>
      <c r="H3880" s="21">
        <f t="shared" ca="1" si="1870"/>
        <v>-46350.394875432845</v>
      </c>
      <c r="I3880" s="22">
        <f ca="1">VLOOKUP(CONCATENATE($F3880," ",$G3880),AllocFactorMatrix,(I$4+1),FALSE)*$E3886</f>
        <v>-22980.923015275024</v>
      </c>
      <c r="J3880" s="22">
        <f ca="1">VLOOKUP(CONCATENATE($F3880," ",$G3880),AllocFactorMatrix,(J$4+1),FALSE)*$E3886</f>
        <v>-5746.7904998013764</v>
      </c>
      <c r="K3880" s="22">
        <f ca="1">VLOOKUP(CONCATENATE($F3880," ",$G3880),AllocFactorMatrix,(K$4+1),FALSE)*$E3886</f>
        <v>-72.833890622839888</v>
      </c>
      <c r="L3880" s="22">
        <f ca="1">VLOOKUP(CONCATENATE($F3880," ",$G3880),AllocFactorMatrix,(L$4+1),FALSE)*$E3886</f>
        <v>-3.6452638280692589</v>
      </c>
      <c r="M3880" s="22">
        <f t="shared" ca="1" si="1897"/>
        <v>-5823.2696542522854</v>
      </c>
      <c r="N3880" s="22">
        <f ca="1">VLOOKUP(CONCATENATE($F3880," ",$G3880),AllocFactorMatrix,(N$4+1),FALSE)*$E3886</f>
        <v>-2578.2845240368811</v>
      </c>
      <c r="O3880" s="22">
        <f ca="1">VLOOKUP(CONCATENATE($F3880," ",$G3880),AllocFactorMatrix,(O$4+1),FALSE)*$E3886</f>
        <v>-706.64807780013905</v>
      </c>
      <c r="P3880" s="22">
        <f ca="1">VLOOKUP(CONCATENATE($F3880," ",$G3880),AllocFactorMatrix,(P$4+1),FALSE)*$E3886</f>
        <v>-112.44947910935281</v>
      </c>
      <c r="Q3880" s="22">
        <f ca="1">VLOOKUP(CONCATENATE($F3880," ",$G3880),AllocFactorMatrix,(Q$4+1),FALSE)*$E3886</f>
        <v>0</v>
      </c>
      <c r="R3880" s="22">
        <f t="shared" ref="R3880:R3886" ca="1" si="1899">SUBTOTAL(9,N3880:Q3880)</f>
        <v>-3397.3820809463732</v>
      </c>
      <c r="S3880" s="22">
        <f ca="1">VLOOKUP(CONCATENATE($F3880," ",$G3880),AllocFactorMatrix,(S$4+1),FALSE)*$E3886</f>
        <v>-111.45264431233187</v>
      </c>
      <c r="T3880" s="22">
        <f ca="1">VLOOKUP(CONCATENATE($F3880," ",$G3880),AllocFactorMatrix,(T$4+1),FALSE)*$E3886</f>
        <v>-2028.2480098944641</v>
      </c>
      <c r="U3880" s="22">
        <f ca="1">VLOOKUP(CONCATENATE($F3880," ",$G3880),AllocFactorMatrix,(U$4+1),FALSE)*$E3886</f>
        <v>-9882.7233649918708</v>
      </c>
      <c r="V3880" s="22">
        <f ca="1">VLOOKUP(CONCATENATE($F3880," ",$G3880),AllocFactorMatrix,(V$4+1),FALSE)*$E3886</f>
        <v>-1259.2609777992748</v>
      </c>
      <c r="W3880" s="22">
        <f t="shared" ref="W3880:W3886" ca="1" si="1900">SUBTOTAL(9,S3880:V3880)</f>
        <v>-13281.684996997941</v>
      </c>
      <c r="X3880" s="22">
        <f ca="1">VLOOKUP(CONCATENATE($F3880," ",$G3880),AllocFactorMatrix,(X$4+1),FALSE)*$E3886</f>
        <v>-721.09121493993143</v>
      </c>
      <c r="Y3880" s="22">
        <f ca="1">VLOOKUP(CONCATENATE($F3880," ",$G3880),AllocFactorMatrix,(Y$4+1),FALSE)*$E3886</f>
        <v>-13.554777397300555</v>
      </c>
      <c r="Z3880" s="22">
        <f t="shared" ca="1" si="1898"/>
        <v>-734.64599233723197</v>
      </c>
      <c r="AA3880" s="22">
        <f ca="1">VLOOKUP(CONCATENATE($F3880," ",$G3880),AllocFactorMatrix,(AA$4+1),FALSE)*$E3886</f>
        <v>-10.486492344089873</v>
      </c>
      <c r="AB3880" s="22">
        <f ca="1">VLOOKUP(CONCATENATE($F3880," ",$G3880),AllocFactorMatrix,(AB$4+1),FALSE)*$E3886</f>
        <v>-98.54475961395849</v>
      </c>
      <c r="AC3880" s="22">
        <f ca="1">VLOOKUP(CONCATENATE($F3880," ",$G3880),AllocFactorMatrix,(AC$4+1),FALSE)*$E3886</f>
        <v>-23.457883665941427</v>
      </c>
    </row>
    <row r="3881" spans="4:29" hidden="1" outlineLevel="1">
      <c r="F3881" s="42" t="str">
        <f>F3886</f>
        <v>RB_GUP</v>
      </c>
      <c r="G3881" s="17" t="str">
        <f>$G$10</f>
        <v>SUBTRAN</v>
      </c>
      <c r="H3881" s="21">
        <f t="shared" ca="1" si="1870"/>
        <v>-14684.287652006828</v>
      </c>
      <c r="I3881" s="22">
        <f ca="1">VLOOKUP(CONCATENATE($F3881," ",$G3881),AllocFactorMatrix,(I$4+1),FALSE)*$E3886</f>
        <v>-7086.0825763329394</v>
      </c>
      <c r="J3881" s="22">
        <f ca="1">VLOOKUP(CONCATENATE($F3881," ",$G3881),AllocFactorMatrix,(J$4+1),FALSE)*$E3886</f>
        <v>-1767.931013776335</v>
      </c>
      <c r="K3881" s="22">
        <f ca="1">VLOOKUP(CONCATENATE($F3881," ",$G3881),AllocFactorMatrix,(K$4+1),FALSE)*$E3886</f>
        <v>-22.453770797547676</v>
      </c>
      <c r="L3881" s="22">
        <f ca="1">VLOOKUP(CONCATENATE($F3881," ",$G3881),AllocFactorMatrix,(L$4+1),FALSE)*$E3886</f>
        <v>-1.4475593171054382</v>
      </c>
      <c r="M3881" s="22">
        <f t="shared" ca="1" si="1897"/>
        <v>-1791.8323438909881</v>
      </c>
      <c r="N3881" s="22">
        <f ca="1">VLOOKUP(CONCATENATE($F3881," ",$G3881),AllocFactorMatrix,(N$4+1),FALSE)*$E3886</f>
        <v>-785.10683916279675</v>
      </c>
      <c r="O3881" s="22">
        <f ca="1">VLOOKUP(CONCATENATE($F3881," ",$G3881),AllocFactorMatrix,(O$4+1),FALSE)*$E3886</f>
        <v>-215.5321525478422</v>
      </c>
      <c r="P3881" s="22">
        <f ca="1">VLOOKUP(CONCATENATE($F3881," ",$G3881),AllocFactorMatrix,(P$4+1),FALSE)*$E3886</f>
        <v>-43.323558625381217</v>
      </c>
      <c r="Q3881" s="22">
        <f ca="1">VLOOKUP(CONCATENATE($F3881," ",$G3881),AllocFactorMatrix,(Q$4+1),FALSE)*$E3886</f>
        <v>0</v>
      </c>
      <c r="R3881" s="22">
        <f t="shared" ca="1" si="1899"/>
        <v>-1043.9625503360201</v>
      </c>
      <c r="S3881" s="22">
        <f ca="1">VLOOKUP(CONCATENATE($F3881," ",$G3881),AllocFactorMatrix,(S$4+1),FALSE)*$E3886</f>
        <v>-33.270435351014186</v>
      </c>
      <c r="T3881" s="22">
        <f ca="1">VLOOKUP(CONCATENATE($F3881," ",$G3881),AllocFactorMatrix,(T$4+1),FALSE)*$E3886</f>
        <v>-623.32659561858623</v>
      </c>
      <c r="U3881" s="22">
        <f ca="1">VLOOKUP(CONCATENATE($F3881," ",$G3881),AllocFactorMatrix,(U$4+1),FALSE)*$E3886</f>
        <v>-3873.6154748549707</v>
      </c>
      <c r="V3881" s="22">
        <f ca="1">VLOOKUP(CONCATENATE($F3881," ",$G3881),AllocFactorMatrix,(V$4+1),FALSE)*$E3886</f>
        <v>0</v>
      </c>
      <c r="W3881" s="22">
        <f t="shared" ca="1" si="1900"/>
        <v>-4530.2125058245711</v>
      </c>
      <c r="X3881" s="22">
        <f ca="1">VLOOKUP(CONCATENATE($F3881," ",$G3881),AllocFactorMatrix,(X$4+1),FALSE)*$E3886</f>
        <v>-220.2119676968257</v>
      </c>
      <c r="Y3881" s="22">
        <f ca="1">VLOOKUP(CONCATENATE($F3881," ",$G3881),AllocFactorMatrix,(Y$4+1),FALSE)*$E3886</f>
        <v>-4.2240675059937702</v>
      </c>
      <c r="Z3881" s="22">
        <f t="shared" ca="1" si="1898"/>
        <v>-224.43603520281945</v>
      </c>
      <c r="AA3881" s="22">
        <f ca="1">VLOOKUP(CONCATENATE($F3881," ",$G3881),AllocFactorMatrix,(AA$4+1),FALSE)*$E3886</f>
        <v>-3.2128626149966157</v>
      </c>
      <c r="AB3881" s="22">
        <f ca="1">VLOOKUP(CONCATENATE($F3881," ",$G3881),AllocFactorMatrix,(AB$4+1),FALSE)*$E3886</f>
        <v>-3.6760038783571982</v>
      </c>
      <c r="AC3881" s="22">
        <f ca="1">VLOOKUP(CONCATENATE($F3881," ",$G3881),AllocFactorMatrix,(AC$4+1),FALSE)*$E3886</f>
        <v>-0.87277392613636806</v>
      </c>
    </row>
    <row r="3882" spans="4:29" hidden="1" outlineLevel="1">
      <c r="F3882" s="42" t="str">
        <f>F3886</f>
        <v>RB_GUP</v>
      </c>
      <c r="G3882" s="17" t="str">
        <f>$G$11</f>
        <v>DISTPRI</v>
      </c>
      <c r="H3882" s="21">
        <f t="shared" ca="1" si="1870"/>
        <v>-21768.612340115658</v>
      </c>
      <c r="I3882" s="22">
        <f ca="1">VLOOKUP(CONCATENATE($F3882," ",$G3882),AllocFactorMatrix,(I$4+1),FALSE)*$E3886</f>
        <v>-14398.192695742235</v>
      </c>
      <c r="J3882" s="22">
        <f ca="1">VLOOKUP(CONCATENATE($F3882," ",$G3882),AllocFactorMatrix,(J$4+1),FALSE)*$E3886</f>
        <v>-3573.0350457986615</v>
      </c>
      <c r="K3882" s="22">
        <f ca="1">VLOOKUP(CONCATENATE($F3882," ",$G3882),AllocFactorMatrix,(K$4+1),FALSE)*$E3886</f>
        <v>-45.362906532602402</v>
      </c>
      <c r="L3882" s="22">
        <f ca="1">VLOOKUP(CONCATENATE($F3882," ",$G3882),AllocFactorMatrix,(L$4+1),FALSE)*$E3886</f>
        <v>0</v>
      </c>
      <c r="M3882" s="22">
        <f t="shared" ca="1" si="1897"/>
        <v>-3618.3979523312637</v>
      </c>
      <c r="N3882" s="22">
        <f ca="1">VLOOKUP(CONCATENATE($F3882," ",$G3882),AllocFactorMatrix,(N$4+1),FALSE)*$E3886</f>
        <v>-1559.6061404747736</v>
      </c>
      <c r="O3882" s="22">
        <f ca="1">VLOOKUP(CONCATENATE($F3882," ",$G3882),AllocFactorMatrix,(O$4+1),FALSE)*$E3886</f>
        <v>-428.88044786598653</v>
      </c>
      <c r="P3882" s="22">
        <f ca="1">VLOOKUP(CONCATENATE($F3882," ",$G3882),AllocFactorMatrix,(P$4+1),FALSE)*$E3886</f>
        <v>0</v>
      </c>
      <c r="Q3882" s="22">
        <f ca="1">VLOOKUP(CONCATENATE($F3882," ",$G3882),AllocFactorMatrix,(Q$4+1),FALSE)*$E3886</f>
        <v>0</v>
      </c>
      <c r="R3882" s="22">
        <f t="shared" ca="1" si="1899"/>
        <v>-1988.4865883407601</v>
      </c>
      <c r="S3882" s="22">
        <f ca="1">VLOOKUP(CONCATENATE($F3882," ",$G3882),AllocFactorMatrix,(S$4+1),FALSE)*$E3886</f>
        <v>-66.828536072518546</v>
      </c>
      <c r="T3882" s="22">
        <f ca="1">VLOOKUP(CONCATENATE($F3882," ",$G3882),AllocFactorMatrix,(T$4+1),FALSE)*$E3886</f>
        <v>-1234.307196683081</v>
      </c>
      <c r="U3882" s="22">
        <f ca="1">VLOOKUP(CONCATENATE($F3882," ",$G3882),AllocFactorMatrix,(U$4+1),FALSE)*$E3886</f>
        <v>0</v>
      </c>
      <c r="V3882" s="22">
        <f ca="1">VLOOKUP(CONCATENATE($F3882," ",$G3882),AllocFactorMatrix,(V$4+1),FALSE)*$E3886</f>
        <v>0</v>
      </c>
      <c r="W3882" s="22">
        <f t="shared" ca="1" si="1900"/>
        <v>-1301.1357327555995</v>
      </c>
      <c r="X3882" s="22">
        <f ca="1">VLOOKUP(CONCATENATE($F3882," ",$G3882),AllocFactorMatrix,(X$4+1),FALSE)*$E3886</f>
        <v>-438.38259592160222</v>
      </c>
      <c r="Y3882" s="22">
        <f ca="1">VLOOKUP(CONCATENATE($F3882," ",$G3882),AllocFactorMatrix,(Y$4+1),FALSE)*$E3886</f>
        <v>-8.419548571860874</v>
      </c>
      <c r="Z3882" s="22">
        <f t="shared" ca="1" si="1898"/>
        <v>-446.80214449346312</v>
      </c>
      <c r="AA3882" s="22">
        <f ca="1">VLOOKUP(CONCATENATE($F3882," ",$G3882),AllocFactorMatrix,(AA$4+1),FALSE)*$E3886</f>
        <v>-6.4346663548983738</v>
      </c>
      <c r="AB3882" s="22">
        <f ca="1">VLOOKUP(CONCATENATE($F3882," ",$G3882),AllocFactorMatrix,(AB$4+1),FALSE)*$E3886</f>
        <v>-7.4045455959383828</v>
      </c>
      <c r="AC3882" s="22">
        <f ca="1">VLOOKUP(CONCATENATE($F3882," ",$G3882),AllocFactorMatrix,(AC$4+1),FALSE)*$E3886</f>
        <v>-1.758014501500339</v>
      </c>
    </row>
    <row r="3883" spans="4:29" hidden="1" outlineLevel="1">
      <c r="F3883" s="42" t="str">
        <f>F3886</f>
        <v>RB_GUP</v>
      </c>
      <c r="G3883" s="17" t="str">
        <f>$G$12</f>
        <v>DISTSEC</v>
      </c>
      <c r="H3883" s="21">
        <f t="shared" ca="1" si="1870"/>
        <v>-7219.6778491720434</v>
      </c>
      <c r="I3883" s="22">
        <f ca="1">VLOOKUP(CONCATENATE($F3883," ",$G3883),AllocFactorMatrix,(I$4+1),FALSE)*$E3886</f>
        <v>-5489.6873716184436</v>
      </c>
      <c r="J3883" s="22">
        <f ca="1">VLOOKUP(CONCATENATE($F3883," ",$G3883),AllocFactorMatrix,(J$4+1),FALSE)*$E3886</f>
        <v>-1108.0543143885302</v>
      </c>
      <c r="K3883" s="22">
        <f ca="1">VLOOKUP(CONCATENATE($F3883," ",$G3883),AllocFactorMatrix,(K$4+1),FALSE)*$E3886</f>
        <v>0</v>
      </c>
      <c r="L3883" s="22">
        <f ca="1">VLOOKUP(CONCATENATE($F3883," ",$G3883),AllocFactorMatrix,(L$4+1),FALSE)*$E3886</f>
        <v>0</v>
      </c>
      <c r="M3883" s="22">
        <f t="shared" ca="1" si="1897"/>
        <v>-1108.0543143885302</v>
      </c>
      <c r="N3883" s="22">
        <f ca="1">VLOOKUP(CONCATENATE($F3883," ",$G3883),AllocFactorMatrix,(N$4+1),FALSE)*$E3886</f>
        <v>-424.40729685381524</v>
      </c>
      <c r="O3883" s="22">
        <f ca="1">VLOOKUP(CONCATENATE($F3883," ",$G3883),AllocFactorMatrix,(O$4+1),FALSE)*$E3886</f>
        <v>0</v>
      </c>
      <c r="P3883" s="22">
        <f ca="1">VLOOKUP(CONCATENATE($F3883," ",$G3883),AllocFactorMatrix,(P$4+1),FALSE)*$E3886</f>
        <v>0</v>
      </c>
      <c r="Q3883" s="22">
        <f ca="1">VLOOKUP(CONCATENATE($F3883," ",$G3883),AllocFactorMatrix,(Q$4+1),FALSE)*$E3886</f>
        <v>0</v>
      </c>
      <c r="R3883" s="22">
        <f t="shared" ca="1" si="1899"/>
        <v>-424.40729685381524</v>
      </c>
      <c r="S3883" s="22">
        <f ca="1">VLOOKUP(CONCATENATE($F3883," ",$G3883),AllocFactorMatrix,(S$4+1),FALSE)*$E3886</f>
        <v>-14.906074791519291</v>
      </c>
      <c r="T3883" s="22">
        <f ca="1">VLOOKUP(CONCATENATE($F3883," ",$G3883),AllocFactorMatrix,(T$4+1),FALSE)*$E3886</f>
        <v>0</v>
      </c>
      <c r="U3883" s="22">
        <f ca="1">VLOOKUP(CONCATENATE($F3883," ",$G3883),AllocFactorMatrix,(U$4+1),FALSE)*$E3886</f>
        <v>0</v>
      </c>
      <c r="V3883" s="22">
        <f ca="1">VLOOKUP(CONCATENATE($F3883," ",$G3883),AllocFactorMatrix,(V$4+1),FALSE)*$E3886</f>
        <v>0</v>
      </c>
      <c r="W3883" s="22">
        <f t="shared" ca="1" si="1900"/>
        <v>-14.906074791519291</v>
      </c>
      <c r="X3883" s="22">
        <f ca="1">VLOOKUP(CONCATENATE($F3883," ",$G3883),AllocFactorMatrix,(X$4+1),FALSE)*$E3886</f>
        <v>-123.10675701044786</v>
      </c>
      <c r="Y3883" s="22">
        <f ca="1">VLOOKUP(CONCATENATE($F3883," ",$G3883),AllocFactorMatrix,(Y$4+1),FALSE)*$E3886</f>
        <v>0</v>
      </c>
      <c r="Z3883" s="22">
        <f t="shared" ca="1" si="1898"/>
        <v>-123.10675701044786</v>
      </c>
      <c r="AA3883" s="22">
        <f ca="1">VLOOKUP(CONCATENATE($F3883," ",$G3883),AllocFactorMatrix,(AA$4+1),FALSE)*$E3886</f>
        <v>-1.584600885727703</v>
      </c>
      <c r="AB3883" s="22">
        <f ca="1">VLOOKUP(CONCATENATE($F3883," ",$G3883),AllocFactorMatrix,(AB$4+1),FALSE)*$E3886</f>
        <v>-47.178784756122624</v>
      </c>
      <c r="AC3883" s="22">
        <f ca="1">VLOOKUP(CONCATENATE($F3883," ",$G3883),AllocFactorMatrix,(AC$4+1),FALSE)*$E3886</f>
        <v>-10.752648867437983</v>
      </c>
    </row>
    <row r="3884" spans="4:29" hidden="1" outlineLevel="1">
      <c r="F3884" s="42" t="str">
        <f>F3886</f>
        <v>RB_GUP</v>
      </c>
      <c r="G3884" s="17" t="str">
        <f>$G$13</f>
        <v>ENERGY</v>
      </c>
      <c r="H3884" s="21">
        <f t="shared" ca="1" si="1870"/>
        <v>-2167.4922852257791</v>
      </c>
      <c r="I3884" s="22">
        <f ca="1">VLOOKUP(CONCATENATE($F3884," ",$G3884),AllocFactorMatrix,(I$4+1),FALSE)*$E3886</f>
        <v>-796.37707463309482</v>
      </c>
      <c r="J3884" s="22">
        <f ca="1">VLOOKUP(CONCATENATE($F3884," ",$G3884),AllocFactorMatrix,(J$4+1),FALSE)*$E3886</f>
        <v>-251.56629163499881</v>
      </c>
      <c r="K3884" s="22">
        <f ca="1">VLOOKUP(CONCATENATE($F3884," ",$G3884),AllocFactorMatrix,(K$4+1),FALSE)*$E3886</f>
        <v>-3.1417002506988201</v>
      </c>
      <c r="L3884" s="22">
        <f ca="1">VLOOKUP(CONCATENATE($F3884," ",$G3884),AllocFactorMatrix,(L$4+1),FALSE)*$E3886</f>
        <v>-0.15915140046086251</v>
      </c>
      <c r="M3884" s="22">
        <f t="shared" ca="1" si="1897"/>
        <v>-254.86714328615849</v>
      </c>
      <c r="N3884" s="22">
        <f ca="1">VLOOKUP(CONCATENATE($F3884," ",$G3884),AllocFactorMatrix,(N$4+1),FALSE)*$E3886</f>
        <v>-127.45463834103359</v>
      </c>
      <c r="O3884" s="22">
        <f ca="1">VLOOKUP(CONCATENATE($F3884," ",$G3884),AllocFactorMatrix,(O$4+1),FALSE)*$E3886</f>
        <v>-34.383906875730311</v>
      </c>
      <c r="P3884" s="22">
        <f ca="1">VLOOKUP(CONCATENATE($F3884," ",$G3884),AllocFactorMatrix,(P$4+1),FALSE)*$E3886</f>
        <v>-5.3579912518393034</v>
      </c>
      <c r="Q3884" s="22">
        <f ca="1">VLOOKUP(CONCATENATE($F3884," ",$G3884),AllocFactorMatrix,(Q$4+1),FALSE)*$E3886</f>
        <v>0</v>
      </c>
      <c r="R3884" s="22">
        <f t="shared" ca="1" si="1899"/>
        <v>-167.1965364686032</v>
      </c>
      <c r="S3884" s="22">
        <f ca="1">VLOOKUP(CONCATENATE($F3884," ",$G3884),AllocFactorMatrix,(S$4+1),FALSE)*$E3886</f>
        <v>-6.4188492999378273</v>
      </c>
      <c r="T3884" s="22">
        <f ca="1">VLOOKUP(CONCATENATE($F3884," ",$G3884),AllocFactorMatrix,(T$4+1),FALSE)*$E3886</f>
        <v>-126.87693194818718</v>
      </c>
      <c r="U3884" s="22">
        <f ca="1">VLOOKUP(CONCATENATE($F3884," ",$G3884),AllocFactorMatrix,(U$4+1),FALSE)*$E3886</f>
        <v>-667.00544443280626</v>
      </c>
      <c r="V3884" s="22">
        <f ca="1">VLOOKUP(CONCATENATE($F3884," ",$G3884),AllocFactorMatrix,(V$4+1),FALSE)*$E3886</f>
        <v>-93.26926340650742</v>
      </c>
      <c r="W3884" s="22">
        <f t="shared" ca="1" si="1900"/>
        <v>-893.57048908743866</v>
      </c>
      <c r="X3884" s="22">
        <f ca="1">VLOOKUP(CONCATENATE($F3884," ",$G3884),AllocFactorMatrix,(X$4+1),FALSE)*$E3886</f>
        <v>-35.834843691823089</v>
      </c>
      <c r="Y3884" s="22">
        <f ca="1">VLOOKUP(CONCATENATE($F3884," ",$G3884),AllocFactorMatrix,(Y$4+1),FALSE)*$E3886</f>
        <v>-0.67760686787835733</v>
      </c>
      <c r="Z3884" s="22">
        <f t="shared" ca="1" si="1898"/>
        <v>-36.512450559701449</v>
      </c>
      <c r="AA3884" s="22">
        <f ca="1">VLOOKUP(CONCATENATE($F3884," ",$G3884),AllocFactorMatrix,(AA$4+1),FALSE)*$E3886</f>
        <v>-0.6758959746089348</v>
      </c>
      <c r="AB3884" s="22">
        <f ca="1">VLOOKUP(CONCATENATE($F3884," ",$G3884),AllocFactorMatrix,(AB$4+1),FALSE)*$E3886</f>
        <v>-14.818632650636649</v>
      </c>
      <c r="AC3884" s="22">
        <f ca="1">VLOOKUP(CONCATENATE($F3884," ",$G3884),AllocFactorMatrix,(AC$4+1),FALSE)*$E3886</f>
        <v>-3.4740625655372348</v>
      </c>
    </row>
    <row r="3885" spans="4:29" hidden="1" outlineLevel="1">
      <c r="F3885" s="42" t="str">
        <f>F3886</f>
        <v>RB_GUP</v>
      </c>
      <c r="G3885" s="17" t="str">
        <f>$G$14</f>
        <v>CUSTOMER</v>
      </c>
      <c r="H3885" s="21">
        <f t="shared" ca="1" si="1870"/>
        <v>-58262.997200877857</v>
      </c>
      <c r="I3885" s="22">
        <f ca="1">VLOOKUP(CONCATENATE($F3885," ",$G3885),AllocFactorMatrix,(I$4+1),FALSE)*$E3886</f>
        <v>-43486.524862824925</v>
      </c>
      <c r="J3885" s="22">
        <f ca="1">VLOOKUP(CONCATENATE($F3885," ",$G3885),AllocFactorMatrix,(J$4+1),FALSE)*$E3886</f>
        <v>-10667.032373575099</v>
      </c>
      <c r="K3885" s="22">
        <f ca="1">VLOOKUP(CONCATENATE($F3885," ",$G3885),AllocFactorMatrix,(K$4+1),FALSE)*$E3886</f>
        <v>-118.07887538743223</v>
      </c>
      <c r="L3885" s="22">
        <f ca="1">VLOOKUP(CONCATENATE($F3885," ",$G3885),AllocFactorMatrix,(L$4+1),FALSE)*$E3886</f>
        <v>-8.6988116400544815</v>
      </c>
      <c r="M3885" s="22">
        <f t="shared" ca="1" si="1897"/>
        <v>-10793.810060602587</v>
      </c>
      <c r="N3885" s="22">
        <f ca="1">VLOOKUP(CONCATENATE($F3885," ",$G3885),AllocFactorMatrix,(N$4+1),FALSE)*$E3886</f>
        <v>-197.88413563818438</v>
      </c>
      <c r="O3885" s="22">
        <f ca="1">VLOOKUP(CONCATENATE($F3885," ",$G3885),AllocFactorMatrix,(O$4+1),FALSE)*$E3886</f>
        <v>-62.247903308037074</v>
      </c>
      <c r="P3885" s="22">
        <f ca="1">VLOOKUP(CONCATENATE($F3885," ",$G3885),AllocFactorMatrix,(P$4+1),FALSE)*$E3886</f>
        <v>-24.951743109514958</v>
      </c>
      <c r="Q3885" s="22">
        <f ca="1">VLOOKUP(CONCATENATE($F3885," ",$G3885),AllocFactorMatrix,(Q$4+1),FALSE)*$E3886</f>
        <v>0</v>
      </c>
      <c r="R3885" s="22">
        <f t="shared" ca="1" si="1899"/>
        <v>-285.08378205573638</v>
      </c>
      <c r="S3885" s="22">
        <f ca="1">VLOOKUP(CONCATENATE($F3885," ",$G3885),AllocFactorMatrix,(S$4+1),FALSE)*$E3886</f>
        <v>-1.8378612586625391</v>
      </c>
      <c r="T3885" s="22">
        <f ca="1">VLOOKUP(CONCATENATE($F3885," ",$G3885),AllocFactorMatrix,(T$4+1),FALSE)*$E3886</f>
        <v>-45.666234982283925</v>
      </c>
      <c r="U3885" s="22">
        <f ca="1">VLOOKUP(CONCATENATE($F3885," ",$G3885),AllocFactorMatrix,(U$4+1),FALSE)*$E3886</f>
        <v>-82.698828918677691</v>
      </c>
      <c r="V3885" s="22">
        <f ca="1">VLOOKUP(CONCATENATE($F3885," ",$G3885),AllocFactorMatrix,(V$4+1),FALSE)*$E3886</f>
        <v>-16.031058727907652</v>
      </c>
      <c r="W3885" s="22">
        <f t="shared" ca="1" si="1900"/>
        <v>-146.23398388753182</v>
      </c>
      <c r="X3885" s="22">
        <f ca="1">VLOOKUP(CONCATENATE($F3885," ",$G3885),AllocFactorMatrix,(X$4+1),FALSE)*$E3886</f>
        <v>-63.35156402676477</v>
      </c>
      <c r="Y3885" s="22">
        <f ca="1">VLOOKUP(CONCATENATE($F3885," ",$G3885),AllocFactorMatrix,(Y$4+1),FALSE)*$E3886</f>
        <v>-0.73950650210436697</v>
      </c>
      <c r="Z3885" s="22">
        <f t="shared" ca="1" si="1898"/>
        <v>-64.091070528869139</v>
      </c>
      <c r="AA3885" s="22">
        <f ca="1">VLOOKUP(CONCATENATE($F3885," ",$G3885),AllocFactorMatrix,(AA$4+1),FALSE)*$E3886</f>
        <v>-4.5322203174333895</v>
      </c>
      <c r="AB3885" s="22">
        <f ca="1">VLOOKUP(CONCATENATE($F3885," ",$G3885),AllocFactorMatrix,(AB$4+1),FALSE)*$E3886</f>
        <v>-3072.553348018349</v>
      </c>
      <c r="AC3885" s="22">
        <f ca="1">VLOOKUP(CONCATENATE($F3885," ",$G3885),AllocFactorMatrix,(AC$4+1),FALSE)*$E3886</f>
        <v>-410.16787264241799</v>
      </c>
    </row>
    <row r="3886" spans="4:29" collapsed="1">
      <c r="D3886" s="39" t="s">
        <v>725</v>
      </c>
      <c r="E3886" s="19">
        <v>-222768</v>
      </c>
      <c r="F3886" s="42" t="s">
        <v>73</v>
      </c>
      <c r="G3886" s="17" t="str">
        <f>$G$15</f>
        <v>TOTAL</v>
      </c>
      <c r="H3886" s="21">
        <f t="shared" ca="1" si="1870"/>
        <v>-222767.99999999997</v>
      </c>
      <c r="I3886" s="22">
        <f ca="1">VLOOKUP(CONCATENATE($F3886," ",$G3886),AllocFactorMatrix,(I$4+1),FALSE)*$E3886</f>
        <v>-130091.95519237027</v>
      </c>
      <c r="J3886" s="22">
        <f ca="1">VLOOKUP(CONCATENATE($F3886," ",$G3886),AllocFactorMatrix,(J$4+1),FALSE)*$E3886</f>
        <v>-32080.384908271517</v>
      </c>
      <c r="K3886" s="22">
        <f ca="1">VLOOKUP(CONCATENATE($F3886," ",$G3886),AllocFactorMatrix,(K$4+1),FALSE)*$E3886</f>
        <v>-375.50446107450404</v>
      </c>
      <c r="L3886" s="22">
        <f ca="1">VLOOKUP(CONCATENATE($F3886," ",$G3886),AllocFactorMatrix,(L$4+1),FALSE)*$E3886</f>
        <v>-19.638020773097761</v>
      </c>
      <c r="M3886" s="22">
        <f t="shared" ca="1" si="1897"/>
        <v>-32475.527390119118</v>
      </c>
      <c r="N3886" s="22">
        <f ca="1">VLOOKUP(CONCATENATE($F3886," ",$G3886),AllocFactorMatrix,(N$4+1),FALSE)*$E3886</f>
        <v>-9695.3080891443115</v>
      </c>
      <c r="O3886" s="22">
        <f ca="1">VLOOKUP(CONCATENATE($F3886," ",$G3886),AllocFactorMatrix,(O$4+1),FALSE)*$E3886</f>
        <v>-2550.1842636826973</v>
      </c>
      <c r="P3886" s="22">
        <f ca="1">VLOOKUP(CONCATENATE($F3886," ",$G3886),AllocFactorMatrix,(P$4+1),FALSE)*$E3886</f>
        <v>-361.52317835755309</v>
      </c>
      <c r="Q3886" s="22">
        <f ca="1">VLOOKUP(CONCATENATE($F3886," ",$G3886),AllocFactorMatrix,(Q$4+1),FALSE)*$E3886</f>
        <v>0</v>
      </c>
      <c r="R3886" s="22">
        <f t="shared" ca="1" si="1899"/>
        <v>-12607.015531184561</v>
      </c>
      <c r="S3886" s="22">
        <f ca="1">VLOOKUP(CONCATENATE($F3886," ",$G3886),AllocFactorMatrix,(S$4+1),FALSE)*$E3886</f>
        <v>-408.59957469408266</v>
      </c>
      <c r="T3886" s="22">
        <f ca="1">VLOOKUP(CONCATENATE($F3886," ",$G3886),AllocFactorMatrix,(T$4+1),FALSE)*$E3886</f>
        <v>-7222.8385144206177</v>
      </c>
      <c r="U3886" s="22">
        <f ca="1">VLOOKUP(CONCATENATE($F3886," ",$G3886),AllocFactorMatrix,(U$4+1),FALSE)*$E3886</f>
        <v>-29924.780628538556</v>
      </c>
      <c r="V3886" s="22">
        <f ca="1">VLOOKUP(CONCATENATE($F3886," ",$G3886),AllocFactorMatrix,(V$4+1),FALSE)*$E3886</f>
        <v>-3333.2236468305832</v>
      </c>
      <c r="W3886" s="22">
        <f t="shared" ca="1" si="1900"/>
        <v>-40889.442364483839</v>
      </c>
      <c r="X3886" s="22">
        <f ca="1">VLOOKUP(CONCATENATE($F3886," ",$G3886),AllocFactorMatrix,(X$4+1),FALSE)*$E3886</f>
        <v>-2727.0044810011818</v>
      </c>
      <c r="Y3886" s="22">
        <f ca="1">VLOOKUP(CONCATENATE($F3886," ",$G3886),AllocFactorMatrix,(Y$4+1),FALSE)*$E3886</f>
        <v>-48.763276245239481</v>
      </c>
      <c r="Z3886" s="22">
        <f t="shared" ca="1" si="1898"/>
        <v>-2775.7677572464213</v>
      </c>
      <c r="AA3886" s="22">
        <f ca="1">VLOOKUP(CONCATENATE($F3886," ",$G3886),AllocFactorMatrix,(AA$4+1),FALSE)*$E3886</f>
        <v>-43.287458805236973</v>
      </c>
      <c r="AB3886" s="22">
        <f ca="1">VLOOKUP(CONCATENATE($F3886," ",$G3886),AllocFactorMatrix,(AB$4+1),FALSE)*$E3886</f>
        <v>-3397.9227418927517</v>
      </c>
      <c r="AC3886" s="22">
        <f ca="1">VLOOKUP(CONCATENATE($F3886," ",$G3886),AllocFactorMatrix,(AC$4+1),FALSE)*$E3886</f>
        <v>-487.08156389776764</v>
      </c>
    </row>
    <row r="3887" spans="4:29" hidden="1" outlineLevel="1">
      <c r="F3887" s="42" t="str">
        <f>F3894</f>
        <v>PROD_DEMAND</v>
      </c>
      <c r="G3887" s="17" t="str">
        <f>$G$8</f>
        <v>PRODUCTION</v>
      </c>
      <c r="H3887" s="21">
        <f t="shared" ref="H3887:H3950" si="1901">SUBTOTAL(9,I3887:AC3887)</f>
        <v>0</v>
      </c>
      <c r="I3887" s="22">
        <f>VLOOKUP(CONCATENATE($F3887," ",$G3887),AllocFactorMatrix,(I$4+1),FALSE)*$E3894</f>
        <v>0</v>
      </c>
      <c r="J3887" s="22">
        <f>VLOOKUP(CONCATENATE($F3887," ",$G3887),AllocFactorMatrix,(J$4+1),FALSE)*$E3894</f>
        <v>0</v>
      </c>
      <c r="K3887" s="22">
        <f>VLOOKUP(CONCATENATE($F3887," ",$G3887),AllocFactorMatrix,(K$4+1),FALSE)*$E3894</f>
        <v>0</v>
      </c>
      <c r="L3887" s="22">
        <f>VLOOKUP(CONCATENATE($F3887," ",$G3887),AllocFactorMatrix,(L$4+1),FALSE)*$E3894</f>
        <v>0</v>
      </c>
      <c r="M3887" s="22">
        <f t="shared" si="1897"/>
        <v>0</v>
      </c>
      <c r="N3887" s="22">
        <f>VLOOKUP(CONCATENATE($F3887," ",$G3887),AllocFactorMatrix,(N$4+1),FALSE)*$E3894</f>
        <v>0</v>
      </c>
      <c r="O3887" s="22">
        <f>VLOOKUP(CONCATENATE($F3887," ",$G3887),AllocFactorMatrix,(O$4+1),FALSE)*$E3894</f>
        <v>0</v>
      </c>
      <c r="P3887" s="22">
        <f>VLOOKUP(CONCATENATE($F3887," ",$G3887),AllocFactorMatrix,(P$4+1),FALSE)*$E3894</f>
        <v>0</v>
      </c>
      <c r="Q3887" s="22">
        <f>VLOOKUP(CONCATENATE($F3887," ",$G3887),AllocFactorMatrix,(Q$4+1),FALSE)*$E3894</f>
        <v>0</v>
      </c>
      <c r="R3887" s="22">
        <f>SUBTOTAL(9,N3887:Q3887)</f>
        <v>0</v>
      </c>
      <c r="S3887" s="22">
        <f>VLOOKUP(CONCATENATE($F3887," ",$G3887),AllocFactorMatrix,(S$4+1),FALSE)*$E3894</f>
        <v>0</v>
      </c>
      <c r="T3887" s="22">
        <f>VLOOKUP(CONCATENATE($F3887," ",$G3887),AllocFactorMatrix,(T$4+1),FALSE)*$E3894</f>
        <v>0</v>
      </c>
      <c r="U3887" s="22">
        <f>VLOOKUP(CONCATENATE($F3887," ",$G3887),AllocFactorMatrix,(U$4+1),FALSE)*$E3894</f>
        <v>0</v>
      </c>
      <c r="V3887" s="22">
        <f>VLOOKUP(CONCATENATE($F3887," ",$G3887),AllocFactorMatrix,(V$4+1),FALSE)*$E3894</f>
        <v>0</v>
      </c>
      <c r="W3887" s="22">
        <f>SUBTOTAL(9,S3887:V3887)</f>
        <v>0</v>
      </c>
      <c r="X3887" s="22">
        <f>VLOOKUP(CONCATENATE($F3887," ",$G3887),AllocFactorMatrix,(X$4+1),FALSE)*$E3894</f>
        <v>0</v>
      </c>
      <c r="Y3887" s="22">
        <f>VLOOKUP(CONCATENATE($F3887," ",$G3887),AllocFactorMatrix,(Y$4+1),FALSE)*$E3894</f>
        <v>0</v>
      </c>
      <c r="Z3887" s="22">
        <f t="shared" si="1898"/>
        <v>0</v>
      </c>
      <c r="AA3887" s="22">
        <f>VLOOKUP(CONCATENATE($F3887," ",$G3887),AllocFactorMatrix,(AA$4+1),FALSE)*$E3894</f>
        <v>0</v>
      </c>
      <c r="AB3887" s="22">
        <f>VLOOKUP(CONCATENATE($F3887," ",$G3887),AllocFactorMatrix,(AB$4+1),FALSE)*$E3894</f>
        <v>0</v>
      </c>
      <c r="AC3887" s="22">
        <f>VLOOKUP(CONCATENATE($F3887," ",$G3887),AllocFactorMatrix,(AC$4+1),FALSE)*$E3894</f>
        <v>0</v>
      </c>
    </row>
    <row r="3888" spans="4:29" hidden="1" outlineLevel="1">
      <c r="F3888" s="42" t="str">
        <f>F3894</f>
        <v>PROD_DEMAND</v>
      </c>
      <c r="G3888" s="17" t="str">
        <f>$G$9</f>
        <v>BULKTRAN</v>
      </c>
      <c r="H3888" s="21">
        <f t="shared" si="1901"/>
        <v>0</v>
      </c>
      <c r="I3888" s="22">
        <f>VLOOKUP(CONCATENATE($F3888," ",$G3888),AllocFactorMatrix,(I$4+1),FALSE)*$E3894</f>
        <v>0</v>
      </c>
      <c r="J3888" s="22">
        <f>VLOOKUP(CONCATENATE($F3888," ",$G3888),AllocFactorMatrix,(J$4+1),FALSE)*$E3894</f>
        <v>0</v>
      </c>
      <c r="K3888" s="22">
        <f>VLOOKUP(CONCATENATE($F3888," ",$G3888),AllocFactorMatrix,(K$4+1),FALSE)*$E3894</f>
        <v>0</v>
      </c>
      <c r="L3888" s="22">
        <f>VLOOKUP(CONCATENATE($F3888," ",$G3888),AllocFactorMatrix,(L$4+1),FALSE)*$E3894</f>
        <v>0</v>
      </c>
      <c r="M3888" s="22">
        <f t="shared" si="1897"/>
        <v>0</v>
      </c>
      <c r="N3888" s="22">
        <f>VLOOKUP(CONCATENATE($F3888," ",$G3888),AllocFactorMatrix,(N$4+1),FALSE)*$E3894</f>
        <v>0</v>
      </c>
      <c r="O3888" s="22">
        <f>VLOOKUP(CONCATENATE($F3888," ",$G3888),AllocFactorMatrix,(O$4+1),FALSE)*$E3894</f>
        <v>0</v>
      </c>
      <c r="P3888" s="22">
        <f>VLOOKUP(CONCATENATE($F3888," ",$G3888),AllocFactorMatrix,(P$4+1),FALSE)*$E3894</f>
        <v>0</v>
      </c>
      <c r="Q3888" s="22">
        <f>VLOOKUP(CONCATENATE($F3888," ",$G3888),AllocFactorMatrix,(Q$4+1),FALSE)*$E3894</f>
        <v>0</v>
      </c>
      <c r="R3888" s="22">
        <f t="shared" ref="R3888:R3894" si="1902">SUBTOTAL(9,N3888:Q3888)</f>
        <v>0</v>
      </c>
      <c r="S3888" s="22">
        <f>VLOOKUP(CONCATENATE($F3888," ",$G3888),AllocFactorMatrix,(S$4+1),FALSE)*$E3894</f>
        <v>0</v>
      </c>
      <c r="T3888" s="22">
        <f>VLOOKUP(CONCATENATE($F3888," ",$G3888),AllocFactorMatrix,(T$4+1),FALSE)*$E3894</f>
        <v>0</v>
      </c>
      <c r="U3888" s="22">
        <f>VLOOKUP(CONCATENATE($F3888," ",$G3888),AllocFactorMatrix,(U$4+1),FALSE)*$E3894</f>
        <v>0</v>
      </c>
      <c r="V3888" s="22">
        <f>VLOOKUP(CONCATENATE($F3888," ",$G3888),AllocFactorMatrix,(V$4+1),FALSE)*$E3894</f>
        <v>0</v>
      </c>
      <c r="W3888" s="22">
        <f t="shared" ref="W3888:W3894" si="1903">SUBTOTAL(9,S3888:V3888)</f>
        <v>0</v>
      </c>
      <c r="X3888" s="22">
        <f>VLOOKUP(CONCATENATE($F3888," ",$G3888),AllocFactorMatrix,(X$4+1),FALSE)*$E3894</f>
        <v>0</v>
      </c>
      <c r="Y3888" s="22">
        <f>VLOOKUP(CONCATENATE($F3888," ",$G3888),AllocFactorMatrix,(Y$4+1),FALSE)*$E3894</f>
        <v>0</v>
      </c>
      <c r="Z3888" s="22">
        <f t="shared" si="1898"/>
        <v>0</v>
      </c>
      <c r="AA3888" s="22">
        <f>VLOOKUP(CONCATENATE($F3888," ",$G3888),AllocFactorMatrix,(AA$4+1),FALSE)*$E3894</f>
        <v>0</v>
      </c>
      <c r="AB3888" s="22">
        <f>VLOOKUP(CONCATENATE($F3888," ",$G3888),AllocFactorMatrix,(AB$4+1),FALSE)*$E3894</f>
        <v>0</v>
      </c>
      <c r="AC3888" s="22">
        <f>VLOOKUP(CONCATENATE($F3888," ",$G3888),AllocFactorMatrix,(AC$4+1),FALSE)*$E3894</f>
        <v>0</v>
      </c>
    </row>
    <row r="3889" spans="4:29" hidden="1" outlineLevel="1">
      <c r="F3889" s="42" t="str">
        <f>F3894</f>
        <v>PROD_DEMAND</v>
      </c>
      <c r="G3889" s="17" t="str">
        <f>$G$10</f>
        <v>SUBTRAN</v>
      </c>
      <c r="H3889" s="21">
        <f t="shared" si="1901"/>
        <v>0</v>
      </c>
      <c r="I3889" s="22">
        <f>VLOOKUP(CONCATENATE($F3889," ",$G3889),AllocFactorMatrix,(I$4+1),FALSE)*$E3894</f>
        <v>0</v>
      </c>
      <c r="J3889" s="22">
        <f>VLOOKUP(CONCATENATE($F3889," ",$G3889),AllocFactorMatrix,(J$4+1),FALSE)*$E3894</f>
        <v>0</v>
      </c>
      <c r="K3889" s="22">
        <f>VLOOKUP(CONCATENATE($F3889," ",$G3889),AllocFactorMatrix,(K$4+1),FALSE)*$E3894</f>
        <v>0</v>
      </c>
      <c r="L3889" s="22">
        <f>VLOOKUP(CONCATENATE($F3889," ",$G3889),AllocFactorMatrix,(L$4+1),FALSE)*$E3894</f>
        <v>0</v>
      </c>
      <c r="M3889" s="22">
        <f t="shared" si="1897"/>
        <v>0</v>
      </c>
      <c r="N3889" s="22">
        <f>VLOOKUP(CONCATENATE($F3889," ",$G3889),AllocFactorMatrix,(N$4+1),FALSE)*$E3894</f>
        <v>0</v>
      </c>
      <c r="O3889" s="22">
        <f>VLOOKUP(CONCATENATE($F3889," ",$G3889),AllocFactorMatrix,(O$4+1),FALSE)*$E3894</f>
        <v>0</v>
      </c>
      <c r="P3889" s="22">
        <f>VLOOKUP(CONCATENATE($F3889," ",$G3889),AllocFactorMatrix,(P$4+1),FALSE)*$E3894</f>
        <v>0</v>
      </c>
      <c r="Q3889" s="22">
        <f>VLOOKUP(CONCATENATE($F3889," ",$G3889),AllocFactorMatrix,(Q$4+1),FALSE)*$E3894</f>
        <v>0</v>
      </c>
      <c r="R3889" s="22">
        <f t="shared" si="1902"/>
        <v>0</v>
      </c>
      <c r="S3889" s="22">
        <f>VLOOKUP(CONCATENATE($F3889," ",$G3889),AllocFactorMatrix,(S$4+1),FALSE)*$E3894</f>
        <v>0</v>
      </c>
      <c r="T3889" s="22">
        <f>VLOOKUP(CONCATENATE($F3889," ",$G3889),AllocFactorMatrix,(T$4+1),FALSE)*$E3894</f>
        <v>0</v>
      </c>
      <c r="U3889" s="22">
        <f>VLOOKUP(CONCATENATE($F3889," ",$G3889),AllocFactorMatrix,(U$4+1),FALSE)*$E3894</f>
        <v>0</v>
      </c>
      <c r="V3889" s="22">
        <f>VLOOKUP(CONCATENATE($F3889," ",$G3889),AllocFactorMatrix,(V$4+1),FALSE)*$E3894</f>
        <v>0</v>
      </c>
      <c r="W3889" s="22">
        <f t="shared" si="1903"/>
        <v>0</v>
      </c>
      <c r="X3889" s="22">
        <f>VLOOKUP(CONCATENATE($F3889," ",$G3889),AllocFactorMatrix,(X$4+1),FALSE)*$E3894</f>
        <v>0</v>
      </c>
      <c r="Y3889" s="22">
        <f>VLOOKUP(CONCATENATE($F3889," ",$G3889),AllocFactorMatrix,(Y$4+1),FALSE)*$E3894</f>
        <v>0</v>
      </c>
      <c r="Z3889" s="22">
        <f t="shared" si="1898"/>
        <v>0</v>
      </c>
      <c r="AA3889" s="22">
        <f>VLOOKUP(CONCATENATE($F3889," ",$G3889),AllocFactorMatrix,(AA$4+1),FALSE)*$E3894</f>
        <v>0</v>
      </c>
      <c r="AB3889" s="22">
        <f>VLOOKUP(CONCATENATE($F3889," ",$G3889),AllocFactorMatrix,(AB$4+1),FALSE)*$E3894</f>
        <v>0</v>
      </c>
      <c r="AC3889" s="22">
        <f>VLOOKUP(CONCATENATE($F3889," ",$G3889),AllocFactorMatrix,(AC$4+1),FALSE)*$E3894</f>
        <v>0</v>
      </c>
    </row>
    <row r="3890" spans="4:29" hidden="1" outlineLevel="1">
      <c r="F3890" s="42" t="str">
        <f>F3894</f>
        <v>PROD_DEMAND</v>
      </c>
      <c r="G3890" s="17" t="str">
        <f>$G$11</f>
        <v>DISTPRI</v>
      </c>
      <c r="H3890" s="21">
        <f t="shared" si="1901"/>
        <v>0</v>
      </c>
      <c r="I3890" s="22">
        <f>VLOOKUP(CONCATENATE($F3890," ",$G3890),AllocFactorMatrix,(I$4+1),FALSE)*$E3894</f>
        <v>0</v>
      </c>
      <c r="J3890" s="22">
        <f>VLOOKUP(CONCATENATE($F3890," ",$G3890),AllocFactorMatrix,(J$4+1),FALSE)*$E3894</f>
        <v>0</v>
      </c>
      <c r="K3890" s="22">
        <f>VLOOKUP(CONCATENATE($F3890," ",$G3890),AllocFactorMatrix,(K$4+1),FALSE)*$E3894</f>
        <v>0</v>
      </c>
      <c r="L3890" s="22">
        <f>VLOOKUP(CONCATENATE($F3890," ",$G3890),AllocFactorMatrix,(L$4+1),FALSE)*$E3894</f>
        <v>0</v>
      </c>
      <c r="M3890" s="22">
        <f t="shared" si="1897"/>
        <v>0</v>
      </c>
      <c r="N3890" s="22">
        <f>VLOOKUP(CONCATENATE($F3890," ",$G3890),AllocFactorMatrix,(N$4+1),FALSE)*$E3894</f>
        <v>0</v>
      </c>
      <c r="O3890" s="22">
        <f>VLOOKUP(CONCATENATE($F3890," ",$G3890),AllocFactorMatrix,(O$4+1),FALSE)*$E3894</f>
        <v>0</v>
      </c>
      <c r="P3890" s="22">
        <f>VLOOKUP(CONCATENATE($F3890," ",$G3890),AllocFactorMatrix,(P$4+1),FALSE)*$E3894</f>
        <v>0</v>
      </c>
      <c r="Q3890" s="22">
        <f>VLOOKUP(CONCATENATE($F3890," ",$G3890),AllocFactorMatrix,(Q$4+1),FALSE)*$E3894</f>
        <v>0</v>
      </c>
      <c r="R3890" s="22">
        <f t="shared" si="1902"/>
        <v>0</v>
      </c>
      <c r="S3890" s="22">
        <f>VLOOKUP(CONCATENATE($F3890," ",$G3890),AllocFactorMatrix,(S$4+1),FALSE)*$E3894</f>
        <v>0</v>
      </c>
      <c r="T3890" s="22">
        <f>VLOOKUP(CONCATENATE($F3890," ",$G3890),AllocFactorMatrix,(T$4+1),FALSE)*$E3894</f>
        <v>0</v>
      </c>
      <c r="U3890" s="22">
        <f>VLOOKUP(CONCATENATE($F3890," ",$G3890),AllocFactorMatrix,(U$4+1),FALSE)*$E3894</f>
        <v>0</v>
      </c>
      <c r="V3890" s="22">
        <f>VLOOKUP(CONCATENATE($F3890," ",$G3890),AllocFactorMatrix,(V$4+1),FALSE)*$E3894</f>
        <v>0</v>
      </c>
      <c r="W3890" s="22">
        <f t="shared" si="1903"/>
        <v>0</v>
      </c>
      <c r="X3890" s="22">
        <f>VLOOKUP(CONCATENATE($F3890," ",$G3890),AllocFactorMatrix,(X$4+1),FALSE)*$E3894</f>
        <v>0</v>
      </c>
      <c r="Y3890" s="22">
        <f>VLOOKUP(CONCATENATE($F3890," ",$G3890),AllocFactorMatrix,(Y$4+1),FALSE)*$E3894</f>
        <v>0</v>
      </c>
      <c r="Z3890" s="22">
        <f t="shared" si="1898"/>
        <v>0</v>
      </c>
      <c r="AA3890" s="22">
        <f>VLOOKUP(CONCATENATE($F3890," ",$G3890),AllocFactorMatrix,(AA$4+1),FALSE)*$E3894</f>
        <v>0</v>
      </c>
      <c r="AB3890" s="22">
        <f>VLOOKUP(CONCATENATE($F3890," ",$G3890),AllocFactorMatrix,(AB$4+1),FALSE)*$E3894</f>
        <v>0</v>
      </c>
      <c r="AC3890" s="22">
        <f>VLOOKUP(CONCATENATE($F3890," ",$G3890),AllocFactorMatrix,(AC$4+1),FALSE)*$E3894</f>
        <v>0</v>
      </c>
    </row>
    <row r="3891" spans="4:29" hidden="1" outlineLevel="1">
      <c r="F3891" s="42" t="str">
        <f>F3894</f>
        <v>PROD_DEMAND</v>
      </c>
      <c r="G3891" s="17" t="str">
        <f>$G$12</f>
        <v>DISTSEC</v>
      </c>
      <c r="H3891" s="21">
        <f t="shared" si="1901"/>
        <v>0</v>
      </c>
      <c r="I3891" s="22">
        <f>VLOOKUP(CONCATENATE($F3891," ",$G3891),AllocFactorMatrix,(I$4+1),FALSE)*$E3894</f>
        <v>0</v>
      </c>
      <c r="J3891" s="22">
        <f>VLOOKUP(CONCATENATE($F3891," ",$G3891),AllocFactorMatrix,(J$4+1),FALSE)*$E3894</f>
        <v>0</v>
      </c>
      <c r="K3891" s="22">
        <f>VLOOKUP(CONCATENATE($F3891," ",$G3891),AllocFactorMatrix,(K$4+1),FALSE)*$E3894</f>
        <v>0</v>
      </c>
      <c r="L3891" s="22">
        <f>VLOOKUP(CONCATENATE($F3891," ",$G3891),AllocFactorMatrix,(L$4+1),FALSE)*$E3894</f>
        <v>0</v>
      </c>
      <c r="M3891" s="22">
        <f t="shared" si="1897"/>
        <v>0</v>
      </c>
      <c r="N3891" s="22">
        <f>VLOOKUP(CONCATENATE($F3891," ",$G3891),AllocFactorMatrix,(N$4+1),FALSE)*$E3894</f>
        <v>0</v>
      </c>
      <c r="O3891" s="22">
        <f>VLOOKUP(CONCATENATE($F3891," ",$G3891),AllocFactorMatrix,(O$4+1),FALSE)*$E3894</f>
        <v>0</v>
      </c>
      <c r="P3891" s="22">
        <f>VLOOKUP(CONCATENATE($F3891," ",$G3891),AllocFactorMatrix,(P$4+1),FALSE)*$E3894</f>
        <v>0</v>
      </c>
      <c r="Q3891" s="22">
        <f>VLOOKUP(CONCATENATE($F3891," ",$G3891),AllocFactorMatrix,(Q$4+1),FALSE)*$E3894</f>
        <v>0</v>
      </c>
      <c r="R3891" s="22">
        <f t="shared" si="1902"/>
        <v>0</v>
      </c>
      <c r="S3891" s="22">
        <f>VLOOKUP(CONCATENATE($F3891," ",$G3891),AllocFactorMatrix,(S$4+1),FALSE)*$E3894</f>
        <v>0</v>
      </c>
      <c r="T3891" s="22">
        <f>VLOOKUP(CONCATENATE($F3891," ",$G3891),AllocFactorMatrix,(T$4+1),FALSE)*$E3894</f>
        <v>0</v>
      </c>
      <c r="U3891" s="22">
        <f>VLOOKUP(CONCATENATE($F3891," ",$G3891),AllocFactorMatrix,(U$4+1),FALSE)*$E3894</f>
        <v>0</v>
      </c>
      <c r="V3891" s="22">
        <f>VLOOKUP(CONCATENATE($F3891," ",$G3891),AllocFactorMatrix,(V$4+1),FALSE)*$E3894</f>
        <v>0</v>
      </c>
      <c r="W3891" s="22">
        <f t="shared" si="1903"/>
        <v>0</v>
      </c>
      <c r="X3891" s="22">
        <f>VLOOKUP(CONCATENATE($F3891," ",$G3891),AllocFactorMatrix,(X$4+1),FALSE)*$E3894</f>
        <v>0</v>
      </c>
      <c r="Y3891" s="22">
        <f>VLOOKUP(CONCATENATE($F3891," ",$G3891),AllocFactorMatrix,(Y$4+1),FALSE)*$E3894</f>
        <v>0</v>
      </c>
      <c r="Z3891" s="22">
        <f t="shared" si="1898"/>
        <v>0</v>
      </c>
      <c r="AA3891" s="22">
        <f>VLOOKUP(CONCATENATE($F3891," ",$G3891),AllocFactorMatrix,(AA$4+1),FALSE)*$E3894</f>
        <v>0</v>
      </c>
      <c r="AB3891" s="22">
        <f>VLOOKUP(CONCATENATE($F3891," ",$G3891),AllocFactorMatrix,(AB$4+1),FALSE)*$E3894</f>
        <v>0</v>
      </c>
      <c r="AC3891" s="22">
        <f>VLOOKUP(CONCATENATE($F3891," ",$G3891),AllocFactorMatrix,(AC$4+1),FALSE)*$E3894</f>
        <v>0</v>
      </c>
    </row>
    <row r="3892" spans="4:29" hidden="1" outlineLevel="1">
      <c r="F3892" s="42" t="str">
        <f>F3894</f>
        <v>PROD_DEMAND</v>
      </c>
      <c r="G3892" s="17" t="str">
        <f>$G$13</f>
        <v>ENERGY</v>
      </c>
      <c r="H3892" s="21">
        <f t="shared" si="1901"/>
        <v>0</v>
      </c>
      <c r="I3892" s="22">
        <f>VLOOKUP(CONCATENATE($F3892," ",$G3892),AllocFactorMatrix,(I$4+1),FALSE)*$E3894</f>
        <v>0</v>
      </c>
      <c r="J3892" s="22">
        <f>VLOOKUP(CONCATENATE($F3892," ",$G3892),AllocFactorMatrix,(J$4+1),FALSE)*$E3894</f>
        <v>0</v>
      </c>
      <c r="K3892" s="22">
        <f>VLOOKUP(CONCATENATE($F3892," ",$G3892),AllocFactorMatrix,(K$4+1),FALSE)*$E3894</f>
        <v>0</v>
      </c>
      <c r="L3892" s="22">
        <f>VLOOKUP(CONCATENATE($F3892," ",$G3892),AllocFactorMatrix,(L$4+1),FALSE)*$E3894</f>
        <v>0</v>
      </c>
      <c r="M3892" s="22">
        <f t="shared" si="1897"/>
        <v>0</v>
      </c>
      <c r="N3892" s="22">
        <f>VLOOKUP(CONCATENATE($F3892," ",$G3892),AllocFactorMatrix,(N$4+1),FALSE)*$E3894</f>
        <v>0</v>
      </c>
      <c r="O3892" s="22">
        <f>VLOOKUP(CONCATENATE($F3892," ",$G3892),AllocFactorMatrix,(O$4+1),FALSE)*$E3894</f>
        <v>0</v>
      </c>
      <c r="P3892" s="22">
        <f>VLOOKUP(CONCATENATE($F3892," ",$G3892),AllocFactorMatrix,(P$4+1),FALSE)*$E3894</f>
        <v>0</v>
      </c>
      <c r="Q3892" s="22">
        <f>VLOOKUP(CONCATENATE($F3892," ",$G3892),AllocFactorMatrix,(Q$4+1),FALSE)*$E3894</f>
        <v>0</v>
      </c>
      <c r="R3892" s="22">
        <f t="shared" si="1902"/>
        <v>0</v>
      </c>
      <c r="S3892" s="22">
        <f>VLOOKUP(CONCATENATE($F3892," ",$G3892),AllocFactorMatrix,(S$4+1),FALSE)*$E3894</f>
        <v>0</v>
      </c>
      <c r="T3892" s="22">
        <f>VLOOKUP(CONCATENATE($F3892," ",$G3892),AllocFactorMatrix,(T$4+1),FALSE)*$E3894</f>
        <v>0</v>
      </c>
      <c r="U3892" s="22">
        <f>VLOOKUP(CONCATENATE($F3892," ",$G3892),AllocFactorMatrix,(U$4+1),FALSE)*$E3894</f>
        <v>0</v>
      </c>
      <c r="V3892" s="22">
        <f>VLOOKUP(CONCATENATE($F3892," ",$G3892),AllocFactorMatrix,(V$4+1),FALSE)*$E3894</f>
        <v>0</v>
      </c>
      <c r="W3892" s="22">
        <f t="shared" si="1903"/>
        <v>0</v>
      </c>
      <c r="X3892" s="22">
        <f>VLOOKUP(CONCATENATE($F3892," ",$G3892),AllocFactorMatrix,(X$4+1),FALSE)*$E3894</f>
        <v>0</v>
      </c>
      <c r="Y3892" s="22">
        <f>VLOOKUP(CONCATENATE($F3892," ",$G3892),AllocFactorMatrix,(Y$4+1),FALSE)*$E3894</f>
        <v>0</v>
      </c>
      <c r="Z3892" s="22">
        <f t="shared" si="1898"/>
        <v>0</v>
      </c>
      <c r="AA3892" s="22">
        <f>VLOOKUP(CONCATENATE($F3892," ",$G3892),AllocFactorMatrix,(AA$4+1),FALSE)*$E3894</f>
        <v>0</v>
      </c>
      <c r="AB3892" s="22">
        <f>VLOOKUP(CONCATENATE($F3892," ",$G3892),AllocFactorMatrix,(AB$4+1),FALSE)*$E3894</f>
        <v>0</v>
      </c>
      <c r="AC3892" s="22">
        <f>VLOOKUP(CONCATENATE($F3892," ",$G3892),AllocFactorMatrix,(AC$4+1),FALSE)*$E3894</f>
        <v>0</v>
      </c>
    </row>
    <row r="3893" spans="4:29" hidden="1" outlineLevel="1">
      <c r="F3893" s="42" t="str">
        <f>F3894</f>
        <v>PROD_DEMAND</v>
      </c>
      <c r="G3893" s="17" t="str">
        <f>$G$14</f>
        <v>CUSTOMER</v>
      </c>
      <c r="H3893" s="21">
        <f t="shared" si="1901"/>
        <v>0</v>
      </c>
      <c r="I3893" s="22">
        <f>VLOOKUP(CONCATENATE($F3893," ",$G3893),AllocFactorMatrix,(I$4+1),FALSE)*$E3894</f>
        <v>0</v>
      </c>
      <c r="J3893" s="22">
        <f>VLOOKUP(CONCATENATE($F3893," ",$G3893),AllocFactorMatrix,(J$4+1),FALSE)*$E3894</f>
        <v>0</v>
      </c>
      <c r="K3893" s="22">
        <f>VLOOKUP(CONCATENATE($F3893," ",$G3893),AllocFactorMatrix,(K$4+1),FALSE)*$E3894</f>
        <v>0</v>
      </c>
      <c r="L3893" s="22">
        <f>VLOOKUP(CONCATENATE($F3893," ",$G3893),AllocFactorMatrix,(L$4+1),FALSE)*$E3894</f>
        <v>0</v>
      </c>
      <c r="M3893" s="22">
        <f t="shared" si="1897"/>
        <v>0</v>
      </c>
      <c r="N3893" s="22">
        <f>VLOOKUP(CONCATENATE($F3893," ",$G3893),AllocFactorMatrix,(N$4+1),FALSE)*$E3894</f>
        <v>0</v>
      </c>
      <c r="O3893" s="22">
        <f>VLOOKUP(CONCATENATE($F3893," ",$G3893),AllocFactorMatrix,(O$4+1),FALSE)*$E3894</f>
        <v>0</v>
      </c>
      <c r="P3893" s="22">
        <f>VLOOKUP(CONCATENATE($F3893," ",$G3893),AllocFactorMatrix,(P$4+1),FALSE)*$E3894</f>
        <v>0</v>
      </c>
      <c r="Q3893" s="22">
        <f>VLOOKUP(CONCATENATE($F3893," ",$G3893),AllocFactorMatrix,(Q$4+1),FALSE)*$E3894</f>
        <v>0</v>
      </c>
      <c r="R3893" s="22">
        <f t="shared" si="1902"/>
        <v>0</v>
      </c>
      <c r="S3893" s="22">
        <f>VLOOKUP(CONCATENATE($F3893," ",$G3893),AllocFactorMatrix,(S$4+1),FALSE)*$E3894</f>
        <v>0</v>
      </c>
      <c r="T3893" s="22">
        <f>VLOOKUP(CONCATENATE($F3893," ",$G3893),AllocFactorMatrix,(T$4+1),FALSE)*$E3894</f>
        <v>0</v>
      </c>
      <c r="U3893" s="22">
        <f>VLOOKUP(CONCATENATE($F3893," ",$G3893),AllocFactorMatrix,(U$4+1),FALSE)*$E3894</f>
        <v>0</v>
      </c>
      <c r="V3893" s="22">
        <f>VLOOKUP(CONCATENATE($F3893," ",$G3893),AllocFactorMatrix,(V$4+1),FALSE)*$E3894</f>
        <v>0</v>
      </c>
      <c r="W3893" s="22">
        <f t="shared" si="1903"/>
        <v>0</v>
      </c>
      <c r="X3893" s="22">
        <f>VLOOKUP(CONCATENATE($F3893," ",$G3893),AllocFactorMatrix,(X$4+1),FALSE)*$E3894</f>
        <v>0</v>
      </c>
      <c r="Y3893" s="22">
        <f>VLOOKUP(CONCATENATE($F3893," ",$G3893),AllocFactorMatrix,(Y$4+1),FALSE)*$E3894</f>
        <v>0</v>
      </c>
      <c r="Z3893" s="22">
        <f t="shared" si="1898"/>
        <v>0</v>
      </c>
      <c r="AA3893" s="22">
        <f>VLOOKUP(CONCATENATE($F3893," ",$G3893),AllocFactorMatrix,(AA$4+1),FALSE)*$E3894</f>
        <v>0</v>
      </c>
      <c r="AB3893" s="22">
        <f>VLOOKUP(CONCATENATE($F3893," ",$G3893),AllocFactorMatrix,(AB$4+1),FALSE)*$E3894</f>
        <v>0</v>
      </c>
      <c r="AC3893" s="22">
        <f>VLOOKUP(CONCATENATE($F3893," ",$G3893),AllocFactorMatrix,(AC$4+1),FALSE)*$E3894</f>
        <v>0</v>
      </c>
    </row>
    <row r="3894" spans="4:29" collapsed="1">
      <c r="D3894" s="39" t="s">
        <v>443</v>
      </c>
      <c r="E3894" s="19">
        <v>0</v>
      </c>
      <c r="F3894" s="42" t="s">
        <v>29</v>
      </c>
      <c r="G3894" s="17" t="str">
        <f>$G$15</f>
        <v>TOTAL</v>
      </c>
      <c r="H3894" s="21">
        <f t="shared" si="1901"/>
        <v>0</v>
      </c>
      <c r="I3894" s="22">
        <f>VLOOKUP(CONCATENATE($F3894," ",$G3894),AllocFactorMatrix,(I$4+1),FALSE)*$E3894</f>
        <v>0</v>
      </c>
      <c r="J3894" s="22">
        <f>VLOOKUP(CONCATENATE($F3894," ",$G3894),AllocFactorMatrix,(J$4+1),FALSE)*$E3894</f>
        <v>0</v>
      </c>
      <c r="K3894" s="22">
        <f>VLOOKUP(CONCATENATE($F3894," ",$G3894),AllocFactorMatrix,(K$4+1),FALSE)*$E3894</f>
        <v>0</v>
      </c>
      <c r="L3894" s="22">
        <f>VLOOKUP(CONCATENATE($F3894," ",$G3894),AllocFactorMatrix,(L$4+1),FALSE)*$E3894</f>
        <v>0</v>
      </c>
      <c r="M3894" s="22">
        <f t="shared" si="1897"/>
        <v>0</v>
      </c>
      <c r="N3894" s="22">
        <f>VLOOKUP(CONCATENATE($F3894," ",$G3894),AllocFactorMatrix,(N$4+1),FALSE)*$E3894</f>
        <v>0</v>
      </c>
      <c r="O3894" s="22">
        <f>VLOOKUP(CONCATENATE($F3894," ",$G3894),AllocFactorMatrix,(O$4+1),FALSE)*$E3894</f>
        <v>0</v>
      </c>
      <c r="P3894" s="22">
        <f>VLOOKUP(CONCATENATE($F3894," ",$G3894),AllocFactorMatrix,(P$4+1),FALSE)*$E3894</f>
        <v>0</v>
      </c>
      <c r="Q3894" s="22">
        <f>VLOOKUP(CONCATENATE($F3894," ",$G3894),AllocFactorMatrix,(Q$4+1),FALSE)*$E3894</f>
        <v>0</v>
      </c>
      <c r="R3894" s="22">
        <f t="shared" si="1902"/>
        <v>0</v>
      </c>
      <c r="S3894" s="22">
        <f>VLOOKUP(CONCATENATE($F3894," ",$G3894),AllocFactorMatrix,(S$4+1),FALSE)*$E3894</f>
        <v>0</v>
      </c>
      <c r="T3894" s="22">
        <f>VLOOKUP(CONCATENATE($F3894," ",$G3894),AllocFactorMatrix,(T$4+1),FALSE)*$E3894</f>
        <v>0</v>
      </c>
      <c r="U3894" s="22">
        <f>VLOOKUP(CONCATENATE($F3894," ",$G3894),AllocFactorMatrix,(U$4+1),FALSE)*$E3894</f>
        <v>0</v>
      </c>
      <c r="V3894" s="22">
        <f>VLOOKUP(CONCATENATE($F3894," ",$G3894),AllocFactorMatrix,(V$4+1),FALSE)*$E3894</f>
        <v>0</v>
      </c>
      <c r="W3894" s="22">
        <f t="shared" si="1903"/>
        <v>0</v>
      </c>
      <c r="X3894" s="22">
        <f>VLOOKUP(CONCATENATE($F3894," ",$G3894),AllocFactorMatrix,(X$4+1),FALSE)*$E3894</f>
        <v>0</v>
      </c>
      <c r="Y3894" s="22">
        <f>VLOOKUP(CONCATENATE($F3894," ",$G3894),AllocFactorMatrix,(Y$4+1),FALSE)*$E3894</f>
        <v>0</v>
      </c>
      <c r="Z3894" s="22">
        <f t="shared" si="1898"/>
        <v>0</v>
      </c>
      <c r="AA3894" s="22">
        <f>VLOOKUP(CONCATENATE($F3894," ",$G3894),AllocFactorMatrix,(AA$4+1),FALSE)*$E3894</f>
        <v>0</v>
      </c>
      <c r="AB3894" s="22">
        <f>VLOOKUP(CONCATENATE($F3894," ",$G3894),AllocFactorMatrix,(AB$4+1),FALSE)*$E3894</f>
        <v>0</v>
      </c>
      <c r="AC3894" s="22">
        <f>VLOOKUP(CONCATENATE($F3894," ",$G3894),AllocFactorMatrix,(AC$4+1),FALSE)*$E3894</f>
        <v>0</v>
      </c>
    </row>
    <row r="3895" spans="4:29" hidden="1" outlineLevel="1">
      <c r="E3895" s="19">
        <v>0</v>
      </c>
      <c r="F3895" s="42" t="str">
        <f>F3902</f>
        <v>PROD_DEMAND</v>
      </c>
      <c r="G3895" s="17" t="str">
        <f>$G$8</f>
        <v>PRODUCTION</v>
      </c>
      <c r="H3895" s="21">
        <f t="shared" si="1901"/>
        <v>0</v>
      </c>
      <c r="I3895" s="22">
        <f>VLOOKUP(CONCATENATE($F3895," ",$G3895),AllocFactorMatrix,(I$4+1),FALSE)*$E3902</f>
        <v>0</v>
      </c>
      <c r="J3895" s="22">
        <f>VLOOKUP(CONCATENATE($F3895," ",$G3895),AllocFactorMatrix,(J$4+1),FALSE)*$E3902</f>
        <v>0</v>
      </c>
      <c r="K3895" s="22">
        <f>VLOOKUP(CONCATENATE($F3895," ",$G3895),AllocFactorMatrix,(K$4+1),FALSE)*$E3902</f>
        <v>0</v>
      </c>
      <c r="L3895" s="22">
        <f>VLOOKUP(CONCATENATE($F3895," ",$G3895),AllocFactorMatrix,(L$4+1),FALSE)*$E3902</f>
        <v>0</v>
      </c>
      <c r="M3895" s="22">
        <f t="shared" si="1897"/>
        <v>0</v>
      </c>
      <c r="N3895" s="22">
        <f>VLOOKUP(CONCATENATE($F3895," ",$G3895),AllocFactorMatrix,(N$4+1),FALSE)*$E3902</f>
        <v>0</v>
      </c>
      <c r="O3895" s="22">
        <f>VLOOKUP(CONCATENATE($F3895," ",$G3895),AllocFactorMatrix,(O$4+1),FALSE)*$E3902</f>
        <v>0</v>
      </c>
      <c r="P3895" s="22">
        <f>VLOOKUP(CONCATENATE($F3895," ",$G3895),AllocFactorMatrix,(P$4+1),FALSE)*$E3902</f>
        <v>0</v>
      </c>
      <c r="Q3895" s="22">
        <f>VLOOKUP(CONCATENATE($F3895," ",$G3895),AllocFactorMatrix,(Q$4+1),FALSE)*$E3902</f>
        <v>0</v>
      </c>
      <c r="R3895" s="22">
        <f>SUBTOTAL(9,N3895:Q3895)</f>
        <v>0</v>
      </c>
      <c r="S3895" s="22">
        <f>VLOOKUP(CONCATENATE($F3895," ",$G3895),AllocFactorMatrix,(S$4+1),FALSE)*$E3902</f>
        <v>0</v>
      </c>
      <c r="T3895" s="22">
        <f>VLOOKUP(CONCATENATE($F3895," ",$G3895),AllocFactorMatrix,(T$4+1),FALSE)*$E3902</f>
        <v>0</v>
      </c>
      <c r="U3895" s="22">
        <f>VLOOKUP(CONCATENATE($F3895," ",$G3895),AllocFactorMatrix,(U$4+1),FALSE)*$E3902</f>
        <v>0</v>
      </c>
      <c r="V3895" s="22">
        <f>VLOOKUP(CONCATENATE($F3895," ",$G3895),AllocFactorMatrix,(V$4+1),FALSE)*$E3902</f>
        <v>0</v>
      </c>
      <c r="W3895" s="22">
        <f>SUBTOTAL(9,S3895:V3895)</f>
        <v>0</v>
      </c>
      <c r="X3895" s="22">
        <f>VLOOKUP(CONCATENATE($F3895," ",$G3895),AllocFactorMatrix,(X$4+1),FALSE)*$E3902</f>
        <v>0</v>
      </c>
      <c r="Y3895" s="22">
        <f>VLOOKUP(CONCATENATE($F3895," ",$G3895),AllocFactorMatrix,(Y$4+1),FALSE)*$E3902</f>
        <v>0</v>
      </c>
      <c r="Z3895" s="22">
        <f t="shared" si="1898"/>
        <v>0</v>
      </c>
      <c r="AA3895" s="22">
        <f>VLOOKUP(CONCATENATE($F3895," ",$G3895),AllocFactorMatrix,(AA$4+1),FALSE)*$E3902</f>
        <v>0</v>
      </c>
      <c r="AB3895" s="22">
        <f>VLOOKUP(CONCATENATE($F3895," ",$G3895),AllocFactorMatrix,(AB$4+1),FALSE)*$E3902</f>
        <v>0</v>
      </c>
      <c r="AC3895" s="22">
        <f>VLOOKUP(CONCATENATE($F3895," ",$G3895),AllocFactorMatrix,(AC$4+1),FALSE)*$E3902</f>
        <v>0</v>
      </c>
    </row>
    <row r="3896" spans="4:29" hidden="1" outlineLevel="1">
      <c r="E3896" s="19">
        <v>0</v>
      </c>
      <c r="F3896" s="42" t="str">
        <f>F3902</f>
        <v>PROD_DEMAND</v>
      </c>
      <c r="G3896" s="17" t="str">
        <f>$G$9</f>
        <v>BULKTRAN</v>
      </c>
      <c r="H3896" s="21">
        <f t="shared" si="1901"/>
        <v>0</v>
      </c>
      <c r="I3896" s="22">
        <f>VLOOKUP(CONCATENATE($F3896," ",$G3896),AllocFactorMatrix,(I$4+1),FALSE)*$E3902</f>
        <v>0</v>
      </c>
      <c r="J3896" s="22">
        <f>VLOOKUP(CONCATENATE($F3896," ",$G3896),AllocFactorMatrix,(J$4+1),FALSE)*$E3902</f>
        <v>0</v>
      </c>
      <c r="K3896" s="22">
        <f>VLOOKUP(CONCATENATE($F3896," ",$G3896),AllocFactorMatrix,(K$4+1),FALSE)*$E3902</f>
        <v>0</v>
      </c>
      <c r="L3896" s="22">
        <f>VLOOKUP(CONCATENATE($F3896," ",$G3896),AllocFactorMatrix,(L$4+1),FALSE)*$E3902</f>
        <v>0</v>
      </c>
      <c r="M3896" s="22">
        <f t="shared" si="1897"/>
        <v>0</v>
      </c>
      <c r="N3896" s="22">
        <f>VLOOKUP(CONCATENATE($F3896," ",$G3896),AllocFactorMatrix,(N$4+1),FALSE)*$E3902</f>
        <v>0</v>
      </c>
      <c r="O3896" s="22">
        <f>VLOOKUP(CONCATENATE($F3896," ",$G3896),AllocFactorMatrix,(O$4+1),FALSE)*$E3902</f>
        <v>0</v>
      </c>
      <c r="P3896" s="22">
        <f>VLOOKUP(CONCATENATE($F3896," ",$G3896),AllocFactorMatrix,(P$4+1),FALSE)*$E3902</f>
        <v>0</v>
      </c>
      <c r="Q3896" s="22">
        <f>VLOOKUP(CONCATENATE($F3896," ",$G3896),AllocFactorMatrix,(Q$4+1),FALSE)*$E3902</f>
        <v>0</v>
      </c>
      <c r="R3896" s="22">
        <f t="shared" ref="R3896:R3902" si="1904">SUBTOTAL(9,N3896:Q3896)</f>
        <v>0</v>
      </c>
      <c r="S3896" s="22">
        <f>VLOOKUP(CONCATENATE($F3896," ",$G3896),AllocFactorMatrix,(S$4+1),FALSE)*$E3902</f>
        <v>0</v>
      </c>
      <c r="T3896" s="22">
        <f>VLOOKUP(CONCATENATE($F3896," ",$G3896),AllocFactorMatrix,(T$4+1),FALSE)*$E3902</f>
        <v>0</v>
      </c>
      <c r="U3896" s="22">
        <f>VLOOKUP(CONCATENATE($F3896," ",$G3896),AllocFactorMatrix,(U$4+1),FALSE)*$E3902</f>
        <v>0</v>
      </c>
      <c r="V3896" s="22">
        <f>VLOOKUP(CONCATENATE($F3896," ",$G3896),AllocFactorMatrix,(V$4+1),FALSE)*$E3902</f>
        <v>0</v>
      </c>
      <c r="W3896" s="22">
        <f t="shared" ref="W3896:W3902" si="1905">SUBTOTAL(9,S3896:V3896)</f>
        <v>0</v>
      </c>
      <c r="X3896" s="22">
        <f>VLOOKUP(CONCATENATE($F3896," ",$G3896),AllocFactorMatrix,(X$4+1),FALSE)*$E3902</f>
        <v>0</v>
      </c>
      <c r="Y3896" s="22">
        <f>VLOOKUP(CONCATENATE($F3896," ",$G3896),AllocFactorMatrix,(Y$4+1),FALSE)*$E3902</f>
        <v>0</v>
      </c>
      <c r="Z3896" s="22">
        <f t="shared" si="1898"/>
        <v>0</v>
      </c>
      <c r="AA3896" s="22">
        <f>VLOOKUP(CONCATENATE($F3896," ",$G3896),AllocFactorMatrix,(AA$4+1),FALSE)*$E3902</f>
        <v>0</v>
      </c>
      <c r="AB3896" s="22">
        <f>VLOOKUP(CONCATENATE($F3896," ",$G3896),AllocFactorMatrix,(AB$4+1),FALSE)*$E3902</f>
        <v>0</v>
      </c>
      <c r="AC3896" s="22">
        <f>VLOOKUP(CONCATENATE($F3896," ",$G3896),AllocFactorMatrix,(AC$4+1),FALSE)*$E3902</f>
        <v>0</v>
      </c>
    </row>
    <row r="3897" spans="4:29" hidden="1" outlineLevel="1">
      <c r="E3897" s="19">
        <v>0</v>
      </c>
      <c r="F3897" s="42" t="str">
        <f>F3902</f>
        <v>PROD_DEMAND</v>
      </c>
      <c r="G3897" s="17" t="str">
        <f>$G$10</f>
        <v>SUBTRAN</v>
      </c>
      <c r="H3897" s="21">
        <f t="shared" si="1901"/>
        <v>0</v>
      </c>
      <c r="I3897" s="22">
        <f>VLOOKUP(CONCATENATE($F3897," ",$G3897),AllocFactorMatrix,(I$4+1),FALSE)*$E3902</f>
        <v>0</v>
      </c>
      <c r="J3897" s="22">
        <f>VLOOKUP(CONCATENATE($F3897," ",$G3897),AllocFactorMatrix,(J$4+1),FALSE)*$E3902</f>
        <v>0</v>
      </c>
      <c r="K3897" s="22">
        <f>VLOOKUP(CONCATENATE($F3897," ",$G3897),AllocFactorMatrix,(K$4+1),FALSE)*$E3902</f>
        <v>0</v>
      </c>
      <c r="L3897" s="22">
        <f>VLOOKUP(CONCATENATE($F3897," ",$G3897),AllocFactorMatrix,(L$4+1),FALSE)*$E3902</f>
        <v>0</v>
      </c>
      <c r="M3897" s="22">
        <f t="shared" si="1897"/>
        <v>0</v>
      </c>
      <c r="N3897" s="22">
        <f>VLOOKUP(CONCATENATE($F3897," ",$G3897),AllocFactorMatrix,(N$4+1),FALSE)*$E3902</f>
        <v>0</v>
      </c>
      <c r="O3897" s="22">
        <f>VLOOKUP(CONCATENATE($F3897," ",$G3897),AllocFactorMatrix,(O$4+1),FALSE)*$E3902</f>
        <v>0</v>
      </c>
      <c r="P3897" s="22">
        <f>VLOOKUP(CONCATENATE($F3897," ",$G3897),AllocFactorMatrix,(P$4+1),FALSE)*$E3902</f>
        <v>0</v>
      </c>
      <c r="Q3897" s="22">
        <f>VLOOKUP(CONCATENATE($F3897," ",$G3897),AllocFactorMatrix,(Q$4+1),FALSE)*$E3902</f>
        <v>0</v>
      </c>
      <c r="R3897" s="22">
        <f t="shared" si="1904"/>
        <v>0</v>
      </c>
      <c r="S3897" s="22">
        <f>VLOOKUP(CONCATENATE($F3897," ",$G3897),AllocFactorMatrix,(S$4+1),FALSE)*$E3902</f>
        <v>0</v>
      </c>
      <c r="T3897" s="22">
        <f>VLOOKUP(CONCATENATE($F3897," ",$G3897),AllocFactorMatrix,(T$4+1),FALSE)*$E3902</f>
        <v>0</v>
      </c>
      <c r="U3897" s="22">
        <f>VLOOKUP(CONCATENATE($F3897," ",$G3897),AllocFactorMatrix,(U$4+1),FALSE)*$E3902</f>
        <v>0</v>
      </c>
      <c r="V3897" s="22">
        <f>VLOOKUP(CONCATENATE($F3897," ",$G3897),AllocFactorMatrix,(V$4+1),FALSE)*$E3902</f>
        <v>0</v>
      </c>
      <c r="W3897" s="22">
        <f t="shared" si="1905"/>
        <v>0</v>
      </c>
      <c r="X3897" s="22">
        <f>VLOOKUP(CONCATENATE($F3897," ",$G3897),AllocFactorMatrix,(X$4+1),FALSE)*$E3902</f>
        <v>0</v>
      </c>
      <c r="Y3897" s="22">
        <f>VLOOKUP(CONCATENATE($F3897," ",$G3897),AllocFactorMatrix,(Y$4+1),FALSE)*$E3902</f>
        <v>0</v>
      </c>
      <c r="Z3897" s="22">
        <f t="shared" si="1898"/>
        <v>0</v>
      </c>
      <c r="AA3897" s="22">
        <f>VLOOKUP(CONCATENATE($F3897," ",$G3897),AllocFactorMatrix,(AA$4+1),FALSE)*$E3902</f>
        <v>0</v>
      </c>
      <c r="AB3897" s="22">
        <f>VLOOKUP(CONCATENATE($F3897," ",$G3897),AllocFactorMatrix,(AB$4+1),FALSE)*$E3902</f>
        <v>0</v>
      </c>
      <c r="AC3897" s="22">
        <f>VLOOKUP(CONCATENATE($F3897," ",$G3897),AllocFactorMatrix,(AC$4+1),FALSE)*$E3902</f>
        <v>0</v>
      </c>
    </row>
    <row r="3898" spans="4:29" hidden="1" outlineLevel="1">
      <c r="E3898" s="19">
        <v>0</v>
      </c>
      <c r="F3898" s="42" t="str">
        <f>F3902</f>
        <v>PROD_DEMAND</v>
      </c>
      <c r="G3898" s="17" t="str">
        <f>$G$11</f>
        <v>DISTPRI</v>
      </c>
      <c r="H3898" s="21">
        <f t="shared" si="1901"/>
        <v>0</v>
      </c>
      <c r="I3898" s="22">
        <f>VLOOKUP(CONCATENATE($F3898," ",$G3898),AllocFactorMatrix,(I$4+1),FALSE)*$E3902</f>
        <v>0</v>
      </c>
      <c r="J3898" s="22">
        <f>VLOOKUP(CONCATENATE($F3898," ",$G3898),AllocFactorMatrix,(J$4+1),FALSE)*$E3902</f>
        <v>0</v>
      </c>
      <c r="K3898" s="22">
        <f>VLOOKUP(CONCATENATE($F3898," ",$G3898),AllocFactorMatrix,(K$4+1),FALSE)*$E3902</f>
        <v>0</v>
      </c>
      <c r="L3898" s="22">
        <f>VLOOKUP(CONCATENATE($F3898," ",$G3898),AllocFactorMatrix,(L$4+1),FALSE)*$E3902</f>
        <v>0</v>
      </c>
      <c r="M3898" s="22">
        <f t="shared" si="1897"/>
        <v>0</v>
      </c>
      <c r="N3898" s="22">
        <f>VLOOKUP(CONCATENATE($F3898," ",$G3898),AllocFactorMatrix,(N$4+1),FALSE)*$E3902</f>
        <v>0</v>
      </c>
      <c r="O3898" s="22">
        <f>VLOOKUP(CONCATENATE($F3898," ",$G3898),AllocFactorMatrix,(O$4+1),FALSE)*$E3902</f>
        <v>0</v>
      </c>
      <c r="P3898" s="22">
        <f>VLOOKUP(CONCATENATE($F3898," ",$G3898),AllocFactorMatrix,(P$4+1),FALSE)*$E3902</f>
        <v>0</v>
      </c>
      <c r="Q3898" s="22">
        <f>VLOOKUP(CONCATENATE($F3898," ",$G3898),AllocFactorMatrix,(Q$4+1),FALSE)*$E3902</f>
        <v>0</v>
      </c>
      <c r="R3898" s="22">
        <f t="shared" si="1904"/>
        <v>0</v>
      </c>
      <c r="S3898" s="22">
        <f>VLOOKUP(CONCATENATE($F3898," ",$G3898),AllocFactorMatrix,(S$4+1),FALSE)*$E3902</f>
        <v>0</v>
      </c>
      <c r="T3898" s="22">
        <f>VLOOKUP(CONCATENATE($F3898," ",$G3898),AllocFactorMatrix,(T$4+1),FALSE)*$E3902</f>
        <v>0</v>
      </c>
      <c r="U3898" s="22">
        <f>VLOOKUP(CONCATENATE($F3898," ",$G3898),AllocFactorMatrix,(U$4+1),FALSE)*$E3902</f>
        <v>0</v>
      </c>
      <c r="V3898" s="22">
        <f>VLOOKUP(CONCATENATE($F3898," ",$G3898),AllocFactorMatrix,(V$4+1),FALSE)*$E3902</f>
        <v>0</v>
      </c>
      <c r="W3898" s="22">
        <f t="shared" si="1905"/>
        <v>0</v>
      </c>
      <c r="X3898" s="22">
        <f>VLOOKUP(CONCATENATE($F3898," ",$G3898),AllocFactorMatrix,(X$4+1),FALSE)*$E3902</f>
        <v>0</v>
      </c>
      <c r="Y3898" s="22">
        <f>VLOOKUP(CONCATENATE($F3898," ",$G3898),AllocFactorMatrix,(Y$4+1),FALSE)*$E3902</f>
        <v>0</v>
      </c>
      <c r="Z3898" s="22">
        <f t="shared" si="1898"/>
        <v>0</v>
      </c>
      <c r="AA3898" s="22">
        <f>VLOOKUP(CONCATENATE($F3898," ",$G3898),AllocFactorMatrix,(AA$4+1),FALSE)*$E3902</f>
        <v>0</v>
      </c>
      <c r="AB3898" s="22">
        <f>VLOOKUP(CONCATENATE($F3898," ",$G3898),AllocFactorMatrix,(AB$4+1),FALSE)*$E3902</f>
        <v>0</v>
      </c>
      <c r="AC3898" s="22">
        <f>VLOOKUP(CONCATENATE($F3898," ",$G3898),AllocFactorMatrix,(AC$4+1),FALSE)*$E3902</f>
        <v>0</v>
      </c>
    </row>
    <row r="3899" spans="4:29" hidden="1" outlineLevel="1">
      <c r="E3899" s="19">
        <v>0</v>
      </c>
      <c r="F3899" s="42" t="str">
        <f>F3902</f>
        <v>PROD_DEMAND</v>
      </c>
      <c r="G3899" s="17" t="str">
        <f>$G$12</f>
        <v>DISTSEC</v>
      </c>
      <c r="H3899" s="21">
        <f t="shared" si="1901"/>
        <v>0</v>
      </c>
      <c r="I3899" s="22">
        <f>VLOOKUP(CONCATENATE($F3899," ",$G3899),AllocFactorMatrix,(I$4+1),FALSE)*$E3902</f>
        <v>0</v>
      </c>
      <c r="J3899" s="22">
        <f>VLOOKUP(CONCATENATE($F3899," ",$G3899),AllocFactorMatrix,(J$4+1),FALSE)*$E3902</f>
        <v>0</v>
      </c>
      <c r="K3899" s="22">
        <f>VLOOKUP(CONCATENATE($F3899," ",$G3899),AllocFactorMatrix,(K$4+1),FALSE)*$E3902</f>
        <v>0</v>
      </c>
      <c r="L3899" s="22">
        <f>VLOOKUP(CONCATENATE($F3899," ",$G3899),AllocFactorMatrix,(L$4+1),FALSE)*$E3902</f>
        <v>0</v>
      </c>
      <c r="M3899" s="22">
        <f t="shared" si="1897"/>
        <v>0</v>
      </c>
      <c r="N3899" s="22">
        <f>VLOOKUP(CONCATENATE($F3899," ",$G3899),AllocFactorMatrix,(N$4+1),FALSE)*$E3902</f>
        <v>0</v>
      </c>
      <c r="O3899" s="22">
        <f>VLOOKUP(CONCATENATE($F3899," ",$G3899),AllocFactorMatrix,(O$4+1),FALSE)*$E3902</f>
        <v>0</v>
      </c>
      <c r="P3899" s="22">
        <f>VLOOKUP(CONCATENATE($F3899," ",$G3899),AllocFactorMatrix,(P$4+1),FALSE)*$E3902</f>
        <v>0</v>
      </c>
      <c r="Q3899" s="22">
        <f>VLOOKUP(CONCATENATE($F3899," ",$G3899),AllocFactorMatrix,(Q$4+1),FALSE)*$E3902</f>
        <v>0</v>
      </c>
      <c r="R3899" s="22">
        <f t="shared" si="1904"/>
        <v>0</v>
      </c>
      <c r="S3899" s="22">
        <f>VLOOKUP(CONCATENATE($F3899," ",$G3899),AllocFactorMatrix,(S$4+1),FALSE)*$E3902</f>
        <v>0</v>
      </c>
      <c r="T3899" s="22">
        <f>VLOOKUP(CONCATENATE($F3899," ",$G3899),AllocFactorMatrix,(T$4+1),FALSE)*$E3902</f>
        <v>0</v>
      </c>
      <c r="U3899" s="22">
        <f>VLOOKUP(CONCATENATE($F3899," ",$G3899),AllocFactorMatrix,(U$4+1),FALSE)*$E3902</f>
        <v>0</v>
      </c>
      <c r="V3899" s="22">
        <f>VLOOKUP(CONCATENATE($F3899," ",$G3899),AllocFactorMatrix,(V$4+1),FALSE)*$E3902</f>
        <v>0</v>
      </c>
      <c r="W3899" s="22">
        <f t="shared" si="1905"/>
        <v>0</v>
      </c>
      <c r="X3899" s="22">
        <f>VLOOKUP(CONCATENATE($F3899," ",$G3899),AllocFactorMatrix,(X$4+1),FALSE)*$E3902</f>
        <v>0</v>
      </c>
      <c r="Y3899" s="22">
        <f>VLOOKUP(CONCATENATE($F3899," ",$G3899),AllocFactorMatrix,(Y$4+1),FALSE)*$E3902</f>
        <v>0</v>
      </c>
      <c r="Z3899" s="22">
        <f t="shared" si="1898"/>
        <v>0</v>
      </c>
      <c r="AA3899" s="22">
        <f>VLOOKUP(CONCATENATE($F3899," ",$G3899),AllocFactorMatrix,(AA$4+1),FALSE)*$E3902</f>
        <v>0</v>
      </c>
      <c r="AB3899" s="22">
        <f>VLOOKUP(CONCATENATE($F3899," ",$G3899),AllocFactorMatrix,(AB$4+1),FALSE)*$E3902</f>
        <v>0</v>
      </c>
      <c r="AC3899" s="22">
        <f>VLOOKUP(CONCATENATE($F3899," ",$G3899),AllocFactorMatrix,(AC$4+1),FALSE)*$E3902</f>
        <v>0</v>
      </c>
    </row>
    <row r="3900" spans="4:29" hidden="1" outlineLevel="1">
      <c r="E3900" s="19">
        <v>0</v>
      </c>
      <c r="F3900" s="42" t="str">
        <f>F3902</f>
        <v>PROD_DEMAND</v>
      </c>
      <c r="G3900" s="17" t="str">
        <f>$G$13</f>
        <v>ENERGY</v>
      </c>
      <c r="H3900" s="21">
        <f t="shared" si="1901"/>
        <v>0</v>
      </c>
      <c r="I3900" s="22">
        <f>VLOOKUP(CONCATENATE($F3900," ",$G3900),AllocFactorMatrix,(I$4+1),FALSE)*$E3902</f>
        <v>0</v>
      </c>
      <c r="J3900" s="22">
        <f>VLOOKUP(CONCATENATE($F3900," ",$G3900),AllocFactorMatrix,(J$4+1),FALSE)*$E3902</f>
        <v>0</v>
      </c>
      <c r="K3900" s="22">
        <f>VLOOKUP(CONCATENATE($F3900," ",$G3900),AllocFactorMatrix,(K$4+1),FALSE)*$E3902</f>
        <v>0</v>
      </c>
      <c r="L3900" s="22">
        <f>VLOOKUP(CONCATENATE($F3900," ",$G3900),AllocFactorMatrix,(L$4+1),FALSE)*$E3902</f>
        <v>0</v>
      </c>
      <c r="M3900" s="22">
        <f t="shared" si="1897"/>
        <v>0</v>
      </c>
      <c r="N3900" s="22">
        <f>VLOOKUP(CONCATENATE($F3900," ",$G3900),AllocFactorMatrix,(N$4+1),FALSE)*$E3902</f>
        <v>0</v>
      </c>
      <c r="O3900" s="22">
        <f>VLOOKUP(CONCATENATE($F3900," ",$G3900),AllocFactorMatrix,(O$4+1),FALSE)*$E3902</f>
        <v>0</v>
      </c>
      <c r="P3900" s="22">
        <f>VLOOKUP(CONCATENATE($F3900," ",$G3900),AllocFactorMatrix,(P$4+1),FALSE)*$E3902</f>
        <v>0</v>
      </c>
      <c r="Q3900" s="22">
        <f>VLOOKUP(CONCATENATE($F3900," ",$G3900),AllocFactorMatrix,(Q$4+1),FALSE)*$E3902</f>
        <v>0</v>
      </c>
      <c r="R3900" s="22">
        <f t="shared" si="1904"/>
        <v>0</v>
      </c>
      <c r="S3900" s="22">
        <f>VLOOKUP(CONCATENATE($F3900," ",$G3900),AllocFactorMatrix,(S$4+1),FALSE)*$E3902</f>
        <v>0</v>
      </c>
      <c r="T3900" s="22">
        <f>VLOOKUP(CONCATENATE($F3900," ",$G3900),AllocFactorMatrix,(T$4+1),FALSE)*$E3902</f>
        <v>0</v>
      </c>
      <c r="U3900" s="22">
        <f>VLOOKUP(CONCATENATE($F3900," ",$G3900),AllocFactorMatrix,(U$4+1),FALSE)*$E3902</f>
        <v>0</v>
      </c>
      <c r="V3900" s="22">
        <f>VLOOKUP(CONCATENATE($F3900," ",$G3900),AllocFactorMatrix,(V$4+1),FALSE)*$E3902</f>
        <v>0</v>
      </c>
      <c r="W3900" s="22">
        <f t="shared" si="1905"/>
        <v>0</v>
      </c>
      <c r="X3900" s="22">
        <f>VLOOKUP(CONCATENATE($F3900," ",$G3900),AllocFactorMatrix,(X$4+1),FALSE)*$E3902</f>
        <v>0</v>
      </c>
      <c r="Y3900" s="22">
        <f>VLOOKUP(CONCATENATE($F3900," ",$G3900),AllocFactorMatrix,(Y$4+1),FALSE)*$E3902</f>
        <v>0</v>
      </c>
      <c r="Z3900" s="22">
        <f t="shared" si="1898"/>
        <v>0</v>
      </c>
      <c r="AA3900" s="22">
        <f>VLOOKUP(CONCATENATE($F3900," ",$G3900),AllocFactorMatrix,(AA$4+1),FALSE)*$E3902</f>
        <v>0</v>
      </c>
      <c r="AB3900" s="22">
        <f>VLOOKUP(CONCATENATE($F3900," ",$G3900),AllocFactorMatrix,(AB$4+1),FALSE)*$E3902</f>
        <v>0</v>
      </c>
      <c r="AC3900" s="22">
        <f>VLOOKUP(CONCATENATE($F3900," ",$G3900),AllocFactorMatrix,(AC$4+1),FALSE)*$E3902</f>
        <v>0</v>
      </c>
    </row>
    <row r="3901" spans="4:29" hidden="1" outlineLevel="1">
      <c r="E3901" s="19">
        <v>0</v>
      </c>
      <c r="F3901" s="42" t="str">
        <f>F3902</f>
        <v>PROD_DEMAND</v>
      </c>
      <c r="G3901" s="17" t="str">
        <f>$G$14</f>
        <v>CUSTOMER</v>
      </c>
      <c r="H3901" s="21">
        <f t="shared" si="1901"/>
        <v>0</v>
      </c>
      <c r="I3901" s="22">
        <f>VLOOKUP(CONCATENATE($F3901," ",$G3901),AllocFactorMatrix,(I$4+1),FALSE)*$E3902</f>
        <v>0</v>
      </c>
      <c r="J3901" s="22">
        <f>VLOOKUP(CONCATENATE($F3901," ",$G3901),AllocFactorMatrix,(J$4+1),FALSE)*$E3902</f>
        <v>0</v>
      </c>
      <c r="K3901" s="22">
        <f>VLOOKUP(CONCATENATE($F3901," ",$G3901),AllocFactorMatrix,(K$4+1),FALSE)*$E3902</f>
        <v>0</v>
      </c>
      <c r="L3901" s="22">
        <f>VLOOKUP(CONCATENATE($F3901," ",$G3901),AllocFactorMatrix,(L$4+1),FALSE)*$E3902</f>
        <v>0</v>
      </c>
      <c r="M3901" s="22">
        <f t="shared" si="1897"/>
        <v>0</v>
      </c>
      <c r="N3901" s="22">
        <f>VLOOKUP(CONCATENATE($F3901," ",$G3901),AllocFactorMatrix,(N$4+1),FALSE)*$E3902</f>
        <v>0</v>
      </c>
      <c r="O3901" s="22">
        <f>VLOOKUP(CONCATENATE($F3901," ",$G3901),AllocFactorMatrix,(O$4+1),FALSE)*$E3902</f>
        <v>0</v>
      </c>
      <c r="P3901" s="22">
        <f>VLOOKUP(CONCATENATE($F3901," ",$G3901),AllocFactorMatrix,(P$4+1),FALSE)*$E3902</f>
        <v>0</v>
      </c>
      <c r="Q3901" s="22">
        <f>VLOOKUP(CONCATENATE($F3901," ",$G3901),AllocFactorMatrix,(Q$4+1),FALSE)*$E3902</f>
        <v>0</v>
      </c>
      <c r="R3901" s="22">
        <f t="shared" si="1904"/>
        <v>0</v>
      </c>
      <c r="S3901" s="22">
        <f>VLOOKUP(CONCATENATE($F3901," ",$G3901),AllocFactorMatrix,(S$4+1),FALSE)*$E3902</f>
        <v>0</v>
      </c>
      <c r="T3901" s="22">
        <f>VLOOKUP(CONCATENATE($F3901," ",$G3901),AllocFactorMatrix,(T$4+1),FALSE)*$E3902</f>
        <v>0</v>
      </c>
      <c r="U3901" s="22">
        <f>VLOOKUP(CONCATENATE($F3901," ",$G3901),AllocFactorMatrix,(U$4+1),FALSE)*$E3902</f>
        <v>0</v>
      </c>
      <c r="V3901" s="22">
        <f>VLOOKUP(CONCATENATE($F3901," ",$G3901),AllocFactorMatrix,(V$4+1),FALSE)*$E3902</f>
        <v>0</v>
      </c>
      <c r="W3901" s="22">
        <f t="shared" si="1905"/>
        <v>0</v>
      </c>
      <c r="X3901" s="22">
        <f>VLOOKUP(CONCATENATE($F3901," ",$G3901),AllocFactorMatrix,(X$4+1),FALSE)*$E3902</f>
        <v>0</v>
      </c>
      <c r="Y3901" s="22">
        <f>VLOOKUP(CONCATENATE($F3901," ",$G3901),AllocFactorMatrix,(Y$4+1),FALSE)*$E3902</f>
        <v>0</v>
      </c>
      <c r="Z3901" s="22">
        <f t="shared" si="1898"/>
        <v>0</v>
      </c>
      <c r="AA3901" s="22">
        <f>VLOOKUP(CONCATENATE($F3901," ",$G3901),AllocFactorMatrix,(AA$4+1),FALSE)*$E3902</f>
        <v>0</v>
      </c>
      <c r="AB3901" s="22">
        <f>VLOOKUP(CONCATENATE($F3901," ",$G3901),AllocFactorMatrix,(AB$4+1),FALSE)*$E3902</f>
        <v>0</v>
      </c>
      <c r="AC3901" s="22">
        <f>VLOOKUP(CONCATENATE($F3901," ",$G3901),AllocFactorMatrix,(AC$4+1),FALSE)*$E3902</f>
        <v>0</v>
      </c>
    </row>
    <row r="3902" spans="4:29" collapsed="1">
      <c r="D3902" s="39" t="s">
        <v>444</v>
      </c>
      <c r="E3902" s="19">
        <v>0</v>
      </c>
      <c r="F3902" s="42" t="s">
        <v>29</v>
      </c>
      <c r="G3902" s="17" t="str">
        <f>$G$15</f>
        <v>TOTAL</v>
      </c>
      <c r="H3902" s="21">
        <f t="shared" si="1901"/>
        <v>0</v>
      </c>
      <c r="I3902" s="22">
        <f>VLOOKUP(CONCATENATE($F3902," ",$G3902),AllocFactorMatrix,(I$4+1),FALSE)*$E3902</f>
        <v>0</v>
      </c>
      <c r="J3902" s="22">
        <f>VLOOKUP(CONCATENATE($F3902," ",$G3902),AllocFactorMatrix,(J$4+1),FALSE)*$E3902</f>
        <v>0</v>
      </c>
      <c r="K3902" s="22">
        <f>VLOOKUP(CONCATENATE($F3902," ",$G3902),AllocFactorMatrix,(K$4+1),FALSE)*$E3902</f>
        <v>0</v>
      </c>
      <c r="L3902" s="22">
        <f>VLOOKUP(CONCATENATE($F3902," ",$G3902),AllocFactorMatrix,(L$4+1),FALSE)*$E3902</f>
        <v>0</v>
      </c>
      <c r="M3902" s="22">
        <f t="shared" si="1897"/>
        <v>0</v>
      </c>
      <c r="N3902" s="22">
        <f>VLOOKUP(CONCATENATE($F3902," ",$G3902),AllocFactorMatrix,(N$4+1),FALSE)*$E3902</f>
        <v>0</v>
      </c>
      <c r="O3902" s="22">
        <f>VLOOKUP(CONCATENATE($F3902," ",$G3902),AllocFactorMatrix,(O$4+1),FALSE)*$E3902</f>
        <v>0</v>
      </c>
      <c r="P3902" s="22">
        <f>VLOOKUP(CONCATENATE($F3902," ",$G3902),AllocFactorMatrix,(P$4+1),FALSE)*$E3902</f>
        <v>0</v>
      </c>
      <c r="Q3902" s="22">
        <f>VLOOKUP(CONCATENATE($F3902," ",$G3902),AllocFactorMatrix,(Q$4+1),FALSE)*$E3902</f>
        <v>0</v>
      </c>
      <c r="R3902" s="22">
        <f t="shared" si="1904"/>
        <v>0</v>
      </c>
      <c r="S3902" s="22">
        <f>VLOOKUP(CONCATENATE($F3902," ",$G3902),AllocFactorMatrix,(S$4+1),FALSE)*$E3902</f>
        <v>0</v>
      </c>
      <c r="T3902" s="22">
        <f>VLOOKUP(CONCATENATE($F3902," ",$G3902),AllocFactorMatrix,(T$4+1),FALSE)*$E3902</f>
        <v>0</v>
      </c>
      <c r="U3902" s="22">
        <f>VLOOKUP(CONCATENATE($F3902," ",$G3902),AllocFactorMatrix,(U$4+1),FALSE)*$E3902</f>
        <v>0</v>
      </c>
      <c r="V3902" s="22">
        <f>VLOOKUP(CONCATENATE($F3902," ",$G3902),AllocFactorMatrix,(V$4+1),FALSE)*$E3902</f>
        <v>0</v>
      </c>
      <c r="W3902" s="22">
        <f t="shared" si="1905"/>
        <v>0</v>
      </c>
      <c r="X3902" s="22">
        <f>VLOOKUP(CONCATENATE($F3902," ",$G3902),AllocFactorMatrix,(X$4+1),FALSE)*$E3902</f>
        <v>0</v>
      </c>
      <c r="Y3902" s="22">
        <f>VLOOKUP(CONCATENATE($F3902," ",$G3902),AllocFactorMatrix,(Y$4+1),FALSE)*$E3902</f>
        <v>0</v>
      </c>
      <c r="Z3902" s="22">
        <f t="shared" si="1898"/>
        <v>0</v>
      </c>
      <c r="AA3902" s="22">
        <f>VLOOKUP(CONCATENATE($F3902," ",$G3902),AllocFactorMatrix,(AA$4+1),FALSE)*$E3902</f>
        <v>0</v>
      </c>
      <c r="AB3902" s="22">
        <f>VLOOKUP(CONCATENATE($F3902," ",$G3902),AllocFactorMatrix,(AB$4+1),FALSE)*$E3902</f>
        <v>0</v>
      </c>
      <c r="AC3902" s="22">
        <f>VLOOKUP(CONCATENATE($F3902," ",$G3902),AllocFactorMatrix,(AC$4+1),FALSE)*$E3902</f>
        <v>0</v>
      </c>
    </row>
    <row r="3903" spans="4:29" hidden="1" outlineLevel="1">
      <c r="E3903" s="19">
        <v>0</v>
      </c>
      <c r="F3903" s="42" t="str">
        <f>F3910</f>
        <v>PROD_DEMAND</v>
      </c>
      <c r="G3903" s="17" t="str">
        <f>$G$8</f>
        <v>PRODUCTION</v>
      </c>
      <c r="H3903" s="21">
        <f t="shared" si="1901"/>
        <v>0</v>
      </c>
      <c r="I3903" s="22">
        <f>VLOOKUP(CONCATENATE($F3903," ",$G3903),AllocFactorMatrix,(I$4+1),FALSE)*$E3910</f>
        <v>0</v>
      </c>
      <c r="J3903" s="22">
        <f>VLOOKUP(CONCATENATE($F3903," ",$G3903),AllocFactorMatrix,(J$4+1),FALSE)*$E3910</f>
        <v>0</v>
      </c>
      <c r="K3903" s="22">
        <f>VLOOKUP(CONCATENATE($F3903," ",$G3903),AllocFactorMatrix,(K$4+1),FALSE)*$E3910</f>
        <v>0</v>
      </c>
      <c r="L3903" s="22">
        <f>VLOOKUP(CONCATENATE($F3903," ",$G3903),AllocFactorMatrix,(L$4+1),FALSE)*$E3910</f>
        <v>0</v>
      </c>
      <c r="M3903" s="22">
        <f t="shared" si="1897"/>
        <v>0</v>
      </c>
      <c r="N3903" s="22">
        <f>VLOOKUP(CONCATENATE($F3903," ",$G3903),AllocFactorMatrix,(N$4+1),FALSE)*$E3910</f>
        <v>0</v>
      </c>
      <c r="O3903" s="22">
        <f>VLOOKUP(CONCATENATE($F3903," ",$G3903),AllocFactorMatrix,(O$4+1),FALSE)*$E3910</f>
        <v>0</v>
      </c>
      <c r="P3903" s="22">
        <f>VLOOKUP(CONCATENATE($F3903," ",$G3903),AllocFactorMatrix,(P$4+1),FALSE)*$E3910</f>
        <v>0</v>
      </c>
      <c r="Q3903" s="22">
        <f>VLOOKUP(CONCATENATE($F3903," ",$G3903),AllocFactorMatrix,(Q$4+1),FALSE)*$E3910</f>
        <v>0</v>
      </c>
      <c r="R3903" s="22">
        <f>SUBTOTAL(9,N3903:Q3903)</f>
        <v>0</v>
      </c>
      <c r="S3903" s="22">
        <f>VLOOKUP(CONCATENATE($F3903," ",$G3903),AllocFactorMatrix,(S$4+1),FALSE)*$E3910</f>
        <v>0</v>
      </c>
      <c r="T3903" s="22">
        <f>VLOOKUP(CONCATENATE($F3903," ",$G3903),AllocFactorMatrix,(T$4+1),FALSE)*$E3910</f>
        <v>0</v>
      </c>
      <c r="U3903" s="22">
        <f>VLOOKUP(CONCATENATE($F3903," ",$G3903),AllocFactorMatrix,(U$4+1),FALSE)*$E3910</f>
        <v>0</v>
      </c>
      <c r="V3903" s="22">
        <f>VLOOKUP(CONCATENATE($F3903," ",$G3903),AllocFactorMatrix,(V$4+1),FALSE)*$E3910</f>
        <v>0</v>
      </c>
      <c r="W3903" s="22">
        <f>SUBTOTAL(9,S3903:V3903)</f>
        <v>0</v>
      </c>
      <c r="X3903" s="22">
        <f>VLOOKUP(CONCATENATE($F3903," ",$G3903),AllocFactorMatrix,(X$4+1),FALSE)*$E3910</f>
        <v>0</v>
      </c>
      <c r="Y3903" s="22">
        <f>VLOOKUP(CONCATENATE($F3903," ",$G3903),AllocFactorMatrix,(Y$4+1),FALSE)*$E3910</f>
        <v>0</v>
      </c>
      <c r="Z3903" s="22">
        <f t="shared" si="1898"/>
        <v>0</v>
      </c>
      <c r="AA3903" s="22">
        <f>VLOOKUP(CONCATENATE($F3903," ",$G3903),AllocFactorMatrix,(AA$4+1),FALSE)*$E3910</f>
        <v>0</v>
      </c>
      <c r="AB3903" s="22">
        <f>VLOOKUP(CONCATENATE($F3903," ",$G3903),AllocFactorMatrix,(AB$4+1),FALSE)*$E3910</f>
        <v>0</v>
      </c>
      <c r="AC3903" s="22">
        <f>VLOOKUP(CONCATENATE($F3903," ",$G3903),AllocFactorMatrix,(AC$4+1),FALSE)*$E3910</f>
        <v>0</v>
      </c>
    </row>
    <row r="3904" spans="4:29" hidden="1" outlineLevel="1">
      <c r="E3904" s="19">
        <v>0</v>
      </c>
      <c r="F3904" s="42" t="str">
        <f>F3910</f>
        <v>PROD_DEMAND</v>
      </c>
      <c r="G3904" s="17" t="str">
        <f>$G$9</f>
        <v>BULKTRAN</v>
      </c>
      <c r="H3904" s="21">
        <f t="shared" si="1901"/>
        <v>0</v>
      </c>
      <c r="I3904" s="22">
        <f>VLOOKUP(CONCATENATE($F3904," ",$G3904),AllocFactorMatrix,(I$4+1),FALSE)*$E3910</f>
        <v>0</v>
      </c>
      <c r="J3904" s="22">
        <f>VLOOKUP(CONCATENATE($F3904," ",$G3904),AllocFactorMatrix,(J$4+1),FALSE)*$E3910</f>
        <v>0</v>
      </c>
      <c r="K3904" s="22">
        <f>VLOOKUP(CONCATENATE($F3904," ",$G3904),AllocFactorMatrix,(K$4+1),FALSE)*$E3910</f>
        <v>0</v>
      </c>
      <c r="L3904" s="22">
        <f>VLOOKUP(CONCATENATE($F3904," ",$G3904),AllocFactorMatrix,(L$4+1),FALSE)*$E3910</f>
        <v>0</v>
      </c>
      <c r="M3904" s="22">
        <f t="shared" si="1897"/>
        <v>0</v>
      </c>
      <c r="N3904" s="22">
        <f>VLOOKUP(CONCATENATE($F3904," ",$G3904),AllocFactorMatrix,(N$4+1),FALSE)*$E3910</f>
        <v>0</v>
      </c>
      <c r="O3904" s="22">
        <f>VLOOKUP(CONCATENATE($F3904," ",$G3904),AllocFactorMatrix,(O$4+1),FALSE)*$E3910</f>
        <v>0</v>
      </c>
      <c r="P3904" s="22">
        <f>VLOOKUP(CONCATENATE($F3904," ",$G3904),AllocFactorMatrix,(P$4+1),FALSE)*$E3910</f>
        <v>0</v>
      </c>
      <c r="Q3904" s="22">
        <f>VLOOKUP(CONCATENATE($F3904," ",$G3904),AllocFactorMatrix,(Q$4+1),FALSE)*$E3910</f>
        <v>0</v>
      </c>
      <c r="R3904" s="22">
        <f t="shared" ref="R3904:R3910" si="1906">SUBTOTAL(9,N3904:Q3904)</f>
        <v>0</v>
      </c>
      <c r="S3904" s="22">
        <f>VLOOKUP(CONCATENATE($F3904," ",$G3904),AllocFactorMatrix,(S$4+1),FALSE)*$E3910</f>
        <v>0</v>
      </c>
      <c r="T3904" s="22">
        <f>VLOOKUP(CONCATENATE($F3904," ",$G3904),AllocFactorMatrix,(T$4+1),FALSE)*$E3910</f>
        <v>0</v>
      </c>
      <c r="U3904" s="22">
        <f>VLOOKUP(CONCATENATE($F3904," ",$G3904),AllocFactorMatrix,(U$4+1),FALSE)*$E3910</f>
        <v>0</v>
      </c>
      <c r="V3904" s="22">
        <f>VLOOKUP(CONCATENATE($F3904," ",$G3904),AllocFactorMatrix,(V$4+1),FALSE)*$E3910</f>
        <v>0</v>
      </c>
      <c r="W3904" s="22">
        <f t="shared" ref="W3904:W3910" si="1907">SUBTOTAL(9,S3904:V3904)</f>
        <v>0</v>
      </c>
      <c r="X3904" s="22">
        <f>VLOOKUP(CONCATENATE($F3904," ",$G3904),AllocFactorMatrix,(X$4+1),FALSE)*$E3910</f>
        <v>0</v>
      </c>
      <c r="Y3904" s="22">
        <f>VLOOKUP(CONCATENATE($F3904," ",$G3904),AllocFactorMatrix,(Y$4+1),FALSE)*$E3910</f>
        <v>0</v>
      </c>
      <c r="Z3904" s="22">
        <f t="shared" si="1898"/>
        <v>0</v>
      </c>
      <c r="AA3904" s="22">
        <f>VLOOKUP(CONCATENATE($F3904," ",$G3904),AllocFactorMatrix,(AA$4+1),FALSE)*$E3910</f>
        <v>0</v>
      </c>
      <c r="AB3904" s="22">
        <f>VLOOKUP(CONCATENATE($F3904," ",$G3904),AllocFactorMatrix,(AB$4+1),FALSE)*$E3910</f>
        <v>0</v>
      </c>
      <c r="AC3904" s="22">
        <f>VLOOKUP(CONCATENATE($F3904," ",$G3904),AllocFactorMatrix,(AC$4+1),FALSE)*$E3910</f>
        <v>0</v>
      </c>
    </row>
    <row r="3905" spans="4:29" hidden="1" outlineLevel="1">
      <c r="E3905" s="19">
        <v>0</v>
      </c>
      <c r="F3905" s="42" t="str">
        <f>F3910</f>
        <v>PROD_DEMAND</v>
      </c>
      <c r="G3905" s="17" t="str">
        <f>$G$10</f>
        <v>SUBTRAN</v>
      </c>
      <c r="H3905" s="21">
        <f t="shared" si="1901"/>
        <v>0</v>
      </c>
      <c r="I3905" s="22">
        <f>VLOOKUP(CONCATENATE($F3905," ",$G3905),AllocFactorMatrix,(I$4+1),FALSE)*$E3910</f>
        <v>0</v>
      </c>
      <c r="J3905" s="22">
        <f>VLOOKUP(CONCATENATE($F3905," ",$G3905),AllocFactorMatrix,(J$4+1),FALSE)*$E3910</f>
        <v>0</v>
      </c>
      <c r="K3905" s="22">
        <f>VLOOKUP(CONCATENATE($F3905," ",$G3905),AllocFactorMatrix,(K$4+1),FALSE)*$E3910</f>
        <v>0</v>
      </c>
      <c r="L3905" s="22">
        <f>VLOOKUP(CONCATENATE($F3905," ",$G3905),AllocFactorMatrix,(L$4+1),FALSE)*$E3910</f>
        <v>0</v>
      </c>
      <c r="M3905" s="22">
        <f t="shared" si="1897"/>
        <v>0</v>
      </c>
      <c r="N3905" s="22">
        <f>VLOOKUP(CONCATENATE($F3905," ",$G3905),AllocFactorMatrix,(N$4+1),FALSE)*$E3910</f>
        <v>0</v>
      </c>
      <c r="O3905" s="22">
        <f>VLOOKUP(CONCATENATE($F3905," ",$G3905),AllocFactorMatrix,(O$4+1),FALSE)*$E3910</f>
        <v>0</v>
      </c>
      <c r="P3905" s="22">
        <f>VLOOKUP(CONCATENATE($F3905," ",$G3905),AllocFactorMatrix,(P$4+1),FALSE)*$E3910</f>
        <v>0</v>
      </c>
      <c r="Q3905" s="22">
        <f>VLOOKUP(CONCATENATE($F3905," ",$G3905),AllocFactorMatrix,(Q$4+1),FALSE)*$E3910</f>
        <v>0</v>
      </c>
      <c r="R3905" s="22">
        <f t="shared" si="1906"/>
        <v>0</v>
      </c>
      <c r="S3905" s="22">
        <f>VLOOKUP(CONCATENATE($F3905," ",$G3905),AllocFactorMatrix,(S$4+1),FALSE)*$E3910</f>
        <v>0</v>
      </c>
      <c r="T3905" s="22">
        <f>VLOOKUP(CONCATENATE($F3905," ",$G3905),AllocFactorMatrix,(T$4+1),FALSE)*$E3910</f>
        <v>0</v>
      </c>
      <c r="U3905" s="22">
        <f>VLOOKUP(CONCATENATE($F3905," ",$G3905),AllocFactorMatrix,(U$4+1),FALSE)*$E3910</f>
        <v>0</v>
      </c>
      <c r="V3905" s="22">
        <f>VLOOKUP(CONCATENATE($F3905," ",$G3905),AllocFactorMatrix,(V$4+1),FALSE)*$E3910</f>
        <v>0</v>
      </c>
      <c r="W3905" s="22">
        <f t="shared" si="1907"/>
        <v>0</v>
      </c>
      <c r="X3905" s="22">
        <f>VLOOKUP(CONCATENATE($F3905," ",$G3905),AllocFactorMatrix,(X$4+1),FALSE)*$E3910</f>
        <v>0</v>
      </c>
      <c r="Y3905" s="22">
        <f>VLOOKUP(CONCATENATE($F3905," ",$G3905),AllocFactorMatrix,(Y$4+1),FALSE)*$E3910</f>
        <v>0</v>
      </c>
      <c r="Z3905" s="22">
        <f t="shared" si="1898"/>
        <v>0</v>
      </c>
      <c r="AA3905" s="22">
        <f>VLOOKUP(CONCATENATE($F3905," ",$G3905),AllocFactorMatrix,(AA$4+1),FALSE)*$E3910</f>
        <v>0</v>
      </c>
      <c r="AB3905" s="22">
        <f>VLOOKUP(CONCATENATE($F3905," ",$G3905),AllocFactorMatrix,(AB$4+1),FALSE)*$E3910</f>
        <v>0</v>
      </c>
      <c r="AC3905" s="22">
        <f>VLOOKUP(CONCATENATE($F3905," ",$G3905),AllocFactorMatrix,(AC$4+1),FALSE)*$E3910</f>
        <v>0</v>
      </c>
    </row>
    <row r="3906" spans="4:29" hidden="1" outlineLevel="1">
      <c r="E3906" s="19">
        <v>0</v>
      </c>
      <c r="F3906" s="42" t="str">
        <f>F3910</f>
        <v>PROD_DEMAND</v>
      </c>
      <c r="G3906" s="17" t="str">
        <f>$G$11</f>
        <v>DISTPRI</v>
      </c>
      <c r="H3906" s="21">
        <f t="shared" si="1901"/>
        <v>0</v>
      </c>
      <c r="I3906" s="22">
        <f>VLOOKUP(CONCATENATE($F3906," ",$G3906),AllocFactorMatrix,(I$4+1),FALSE)*$E3910</f>
        <v>0</v>
      </c>
      <c r="J3906" s="22">
        <f>VLOOKUP(CONCATENATE($F3906," ",$G3906),AllocFactorMatrix,(J$4+1),FALSE)*$E3910</f>
        <v>0</v>
      </c>
      <c r="K3906" s="22">
        <f>VLOOKUP(CONCATENATE($F3906," ",$G3906),AllocFactorMatrix,(K$4+1),FALSE)*$E3910</f>
        <v>0</v>
      </c>
      <c r="L3906" s="22">
        <f>VLOOKUP(CONCATENATE($F3906," ",$G3906),AllocFactorMatrix,(L$4+1),FALSE)*$E3910</f>
        <v>0</v>
      </c>
      <c r="M3906" s="22">
        <f t="shared" si="1897"/>
        <v>0</v>
      </c>
      <c r="N3906" s="22">
        <f>VLOOKUP(CONCATENATE($F3906," ",$G3906),AllocFactorMatrix,(N$4+1),FALSE)*$E3910</f>
        <v>0</v>
      </c>
      <c r="O3906" s="22">
        <f>VLOOKUP(CONCATENATE($F3906," ",$G3906),AllocFactorMatrix,(O$4+1),FALSE)*$E3910</f>
        <v>0</v>
      </c>
      <c r="P3906" s="22">
        <f>VLOOKUP(CONCATENATE($F3906," ",$G3906),AllocFactorMatrix,(P$4+1),FALSE)*$E3910</f>
        <v>0</v>
      </c>
      <c r="Q3906" s="22">
        <f>VLOOKUP(CONCATENATE($F3906," ",$G3906),AllocFactorMatrix,(Q$4+1),FALSE)*$E3910</f>
        <v>0</v>
      </c>
      <c r="R3906" s="22">
        <f t="shared" si="1906"/>
        <v>0</v>
      </c>
      <c r="S3906" s="22">
        <f>VLOOKUP(CONCATENATE($F3906," ",$G3906),AllocFactorMatrix,(S$4+1),FALSE)*$E3910</f>
        <v>0</v>
      </c>
      <c r="T3906" s="22">
        <f>VLOOKUP(CONCATENATE($F3906," ",$G3906),AllocFactorMatrix,(T$4+1),FALSE)*$E3910</f>
        <v>0</v>
      </c>
      <c r="U3906" s="22">
        <f>VLOOKUP(CONCATENATE($F3906," ",$G3906),AllocFactorMatrix,(U$4+1),FALSE)*$E3910</f>
        <v>0</v>
      </c>
      <c r="V3906" s="22">
        <f>VLOOKUP(CONCATENATE($F3906," ",$G3906),AllocFactorMatrix,(V$4+1),FALSE)*$E3910</f>
        <v>0</v>
      </c>
      <c r="W3906" s="22">
        <f t="shared" si="1907"/>
        <v>0</v>
      </c>
      <c r="X3906" s="22">
        <f>VLOOKUP(CONCATENATE($F3906," ",$G3906),AllocFactorMatrix,(X$4+1),FALSE)*$E3910</f>
        <v>0</v>
      </c>
      <c r="Y3906" s="22">
        <f>VLOOKUP(CONCATENATE($F3906," ",$G3906),AllocFactorMatrix,(Y$4+1),FALSE)*$E3910</f>
        <v>0</v>
      </c>
      <c r="Z3906" s="22">
        <f t="shared" si="1898"/>
        <v>0</v>
      </c>
      <c r="AA3906" s="22">
        <f>VLOOKUP(CONCATENATE($F3906," ",$G3906),AllocFactorMatrix,(AA$4+1),FALSE)*$E3910</f>
        <v>0</v>
      </c>
      <c r="AB3906" s="22">
        <f>VLOOKUP(CONCATENATE($F3906," ",$G3906),AllocFactorMatrix,(AB$4+1),FALSE)*$E3910</f>
        <v>0</v>
      </c>
      <c r="AC3906" s="22">
        <f>VLOOKUP(CONCATENATE($F3906," ",$G3906),AllocFactorMatrix,(AC$4+1),FALSE)*$E3910</f>
        <v>0</v>
      </c>
    </row>
    <row r="3907" spans="4:29" hidden="1" outlineLevel="1">
      <c r="E3907" s="19">
        <v>0</v>
      </c>
      <c r="F3907" s="42" t="str">
        <f>F3910</f>
        <v>PROD_DEMAND</v>
      </c>
      <c r="G3907" s="17" t="str">
        <f>$G$12</f>
        <v>DISTSEC</v>
      </c>
      <c r="H3907" s="21">
        <f t="shared" si="1901"/>
        <v>0</v>
      </c>
      <c r="I3907" s="22">
        <f>VLOOKUP(CONCATENATE($F3907," ",$G3907),AllocFactorMatrix,(I$4+1),FALSE)*$E3910</f>
        <v>0</v>
      </c>
      <c r="J3907" s="22">
        <f>VLOOKUP(CONCATENATE($F3907," ",$G3907),AllocFactorMatrix,(J$4+1),FALSE)*$E3910</f>
        <v>0</v>
      </c>
      <c r="K3907" s="22">
        <f>VLOOKUP(CONCATENATE($F3907," ",$G3907),AllocFactorMatrix,(K$4+1),FALSE)*$E3910</f>
        <v>0</v>
      </c>
      <c r="L3907" s="22">
        <f>VLOOKUP(CONCATENATE($F3907," ",$G3907),AllocFactorMatrix,(L$4+1),FALSE)*$E3910</f>
        <v>0</v>
      </c>
      <c r="M3907" s="22">
        <f t="shared" si="1897"/>
        <v>0</v>
      </c>
      <c r="N3907" s="22">
        <f>VLOOKUP(CONCATENATE($F3907," ",$G3907),AllocFactorMatrix,(N$4+1),FALSE)*$E3910</f>
        <v>0</v>
      </c>
      <c r="O3907" s="22">
        <f>VLOOKUP(CONCATENATE($F3907," ",$G3907),AllocFactorMatrix,(O$4+1),FALSE)*$E3910</f>
        <v>0</v>
      </c>
      <c r="P3907" s="22">
        <f>VLOOKUP(CONCATENATE($F3907," ",$G3907),AllocFactorMatrix,(P$4+1),FALSE)*$E3910</f>
        <v>0</v>
      </c>
      <c r="Q3907" s="22">
        <f>VLOOKUP(CONCATENATE($F3907," ",$G3907),AllocFactorMatrix,(Q$4+1),FALSE)*$E3910</f>
        <v>0</v>
      </c>
      <c r="R3907" s="22">
        <f t="shared" si="1906"/>
        <v>0</v>
      </c>
      <c r="S3907" s="22">
        <f>VLOOKUP(CONCATENATE($F3907," ",$G3907),AllocFactorMatrix,(S$4+1),FALSE)*$E3910</f>
        <v>0</v>
      </c>
      <c r="T3907" s="22">
        <f>VLOOKUP(CONCATENATE($F3907," ",$G3907),AllocFactorMatrix,(T$4+1),FALSE)*$E3910</f>
        <v>0</v>
      </c>
      <c r="U3907" s="22">
        <f>VLOOKUP(CONCATENATE($F3907," ",$G3907),AllocFactorMatrix,(U$4+1),FALSE)*$E3910</f>
        <v>0</v>
      </c>
      <c r="V3907" s="22">
        <f>VLOOKUP(CONCATENATE($F3907," ",$G3907),AllocFactorMatrix,(V$4+1),FALSE)*$E3910</f>
        <v>0</v>
      </c>
      <c r="W3907" s="22">
        <f t="shared" si="1907"/>
        <v>0</v>
      </c>
      <c r="X3907" s="22">
        <f>VLOOKUP(CONCATENATE($F3907," ",$G3907),AllocFactorMatrix,(X$4+1),FALSE)*$E3910</f>
        <v>0</v>
      </c>
      <c r="Y3907" s="22">
        <f>VLOOKUP(CONCATENATE($F3907," ",$G3907),AllocFactorMatrix,(Y$4+1),FALSE)*$E3910</f>
        <v>0</v>
      </c>
      <c r="Z3907" s="22">
        <f t="shared" si="1898"/>
        <v>0</v>
      </c>
      <c r="AA3907" s="22">
        <f>VLOOKUP(CONCATENATE($F3907," ",$G3907),AllocFactorMatrix,(AA$4+1),FALSE)*$E3910</f>
        <v>0</v>
      </c>
      <c r="AB3907" s="22">
        <f>VLOOKUP(CONCATENATE($F3907," ",$G3907),AllocFactorMatrix,(AB$4+1),FALSE)*$E3910</f>
        <v>0</v>
      </c>
      <c r="AC3907" s="22">
        <f>VLOOKUP(CONCATENATE($F3907," ",$G3907),AllocFactorMatrix,(AC$4+1),FALSE)*$E3910</f>
        <v>0</v>
      </c>
    </row>
    <row r="3908" spans="4:29" hidden="1" outlineLevel="1">
      <c r="E3908" s="19">
        <v>0</v>
      </c>
      <c r="F3908" s="42" t="str">
        <f>F3910</f>
        <v>PROD_DEMAND</v>
      </c>
      <c r="G3908" s="17" t="str">
        <f>$G$13</f>
        <v>ENERGY</v>
      </c>
      <c r="H3908" s="21">
        <f t="shared" si="1901"/>
        <v>0</v>
      </c>
      <c r="I3908" s="22">
        <f>VLOOKUP(CONCATENATE($F3908," ",$G3908),AllocFactorMatrix,(I$4+1),FALSE)*$E3910</f>
        <v>0</v>
      </c>
      <c r="J3908" s="22">
        <f>VLOOKUP(CONCATENATE($F3908," ",$G3908),AllocFactorMatrix,(J$4+1),FALSE)*$E3910</f>
        <v>0</v>
      </c>
      <c r="K3908" s="22">
        <f>VLOOKUP(CONCATENATE($F3908," ",$G3908),AllocFactorMatrix,(K$4+1),FALSE)*$E3910</f>
        <v>0</v>
      </c>
      <c r="L3908" s="22">
        <f>VLOOKUP(CONCATENATE($F3908," ",$G3908),AllocFactorMatrix,(L$4+1),FALSE)*$E3910</f>
        <v>0</v>
      </c>
      <c r="M3908" s="22">
        <f t="shared" si="1897"/>
        <v>0</v>
      </c>
      <c r="N3908" s="22">
        <f>VLOOKUP(CONCATENATE($F3908," ",$G3908),AllocFactorMatrix,(N$4+1),FALSE)*$E3910</f>
        <v>0</v>
      </c>
      <c r="O3908" s="22">
        <f>VLOOKUP(CONCATENATE($F3908," ",$G3908),AllocFactorMatrix,(O$4+1),FALSE)*$E3910</f>
        <v>0</v>
      </c>
      <c r="P3908" s="22">
        <f>VLOOKUP(CONCATENATE($F3908," ",$G3908),AllocFactorMatrix,(P$4+1),FALSE)*$E3910</f>
        <v>0</v>
      </c>
      <c r="Q3908" s="22">
        <f>VLOOKUP(CONCATENATE($F3908," ",$G3908),AllocFactorMatrix,(Q$4+1),FALSE)*$E3910</f>
        <v>0</v>
      </c>
      <c r="R3908" s="22">
        <f t="shared" si="1906"/>
        <v>0</v>
      </c>
      <c r="S3908" s="22">
        <f>VLOOKUP(CONCATENATE($F3908," ",$G3908),AllocFactorMatrix,(S$4+1),FALSE)*$E3910</f>
        <v>0</v>
      </c>
      <c r="T3908" s="22">
        <f>VLOOKUP(CONCATENATE($F3908," ",$G3908),AllocFactorMatrix,(T$4+1),FALSE)*$E3910</f>
        <v>0</v>
      </c>
      <c r="U3908" s="22">
        <f>VLOOKUP(CONCATENATE($F3908," ",$G3908),AllocFactorMatrix,(U$4+1),FALSE)*$E3910</f>
        <v>0</v>
      </c>
      <c r="V3908" s="22">
        <f>VLOOKUP(CONCATENATE($F3908," ",$G3908),AllocFactorMatrix,(V$4+1),FALSE)*$E3910</f>
        <v>0</v>
      </c>
      <c r="W3908" s="22">
        <f t="shared" si="1907"/>
        <v>0</v>
      </c>
      <c r="X3908" s="22">
        <f>VLOOKUP(CONCATENATE($F3908," ",$G3908),AllocFactorMatrix,(X$4+1),FALSE)*$E3910</f>
        <v>0</v>
      </c>
      <c r="Y3908" s="22">
        <f>VLOOKUP(CONCATENATE($F3908," ",$G3908),AllocFactorMatrix,(Y$4+1),FALSE)*$E3910</f>
        <v>0</v>
      </c>
      <c r="Z3908" s="22">
        <f t="shared" si="1898"/>
        <v>0</v>
      </c>
      <c r="AA3908" s="22">
        <f>VLOOKUP(CONCATENATE($F3908," ",$G3908),AllocFactorMatrix,(AA$4+1),FALSE)*$E3910</f>
        <v>0</v>
      </c>
      <c r="AB3908" s="22">
        <f>VLOOKUP(CONCATENATE($F3908," ",$G3908),AllocFactorMatrix,(AB$4+1),FALSE)*$E3910</f>
        <v>0</v>
      </c>
      <c r="AC3908" s="22">
        <f>VLOOKUP(CONCATENATE($F3908," ",$G3908),AllocFactorMatrix,(AC$4+1),FALSE)*$E3910</f>
        <v>0</v>
      </c>
    </row>
    <row r="3909" spans="4:29" hidden="1" outlineLevel="1">
      <c r="E3909" s="19">
        <v>0</v>
      </c>
      <c r="F3909" s="42" t="str">
        <f>F3910</f>
        <v>PROD_DEMAND</v>
      </c>
      <c r="G3909" s="17" t="str">
        <f>$G$14</f>
        <v>CUSTOMER</v>
      </c>
      <c r="H3909" s="21">
        <f t="shared" si="1901"/>
        <v>0</v>
      </c>
      <c r="I3909" s="22">
        <f>VLOOKUP(CONCATENATE($F3909," ",$G3909),AllocFactorMatrix,(I$4+1),FALSE)*$E3910</f>
        <v>0</v>
      </c>
      <c r="J3909" s="22">
        <f>VLOOKUP(CONCATENATE($F3909," ",$G3909),AllocFactorMatrix,(J$4+1),FALSE)*$E3910</f>
        <v>0</v>
      </c>
      <c r="K3909" s="22">
        <f>VLOOKUP(CONCATENATE($F3909," ",$G3909),AllocFactorMatrix,(K$4+1),FALSE)*$E3910</f>
        <v>0</v>
      </c>
      <c r="L3909" s="22">
        <f>VLOOKUP(CONCATENATE($F3909," ",$G3909),AllocFactorMatrix,(L$4+1),FALSE)*$E3910</f>
        <v>0</v>
      </c>
      <c r="M3909" s="22">
        <f t="shared" si="1897"/>
        <v>0</v>
      </c>
      <c r="N3909" s="22">
        <f>VLOOKUP(CONCATENATE($F3909," ",$G3909),AllocFactorMatrix,(N$4+1),FALSE)*$E3910</f>
        <v>0</v>
      </c>
      <c r="O3909" s="22">
        <f>VLOOKUP(CONCATENATE($F3909," ",$G3909),AllocFactorMatrix,(O$4+1),FALSE)*$E3910</f>
        <v>0</v>
      </c>
      <c r="P3909" s="22">
        <f>VLOOKUP(CONCATENATE($F3909," ",$G3909),AllocFactorMatrix,(P$4+1),FALSE)*$E3910</f>
        <v>0</v>
      </c>
      <c r="Q3909" s="22">
        <f>VLOOKUP(CONCATENATE($F3909," ",$G3909),AllocFactorMatrix,(Q$4+1),FALSE)*$E3910</f>
        <v>0</v>
      </c>
      <c r="R3909" s="22">
        <f t="shared" si="1906"/>
        <v>0</v>
      </c>
      <c r="S3909" s="22">
        <f>VLOOKUP(CONCATENATE($F3909," ",$G3909),AllocFactorMatrix,(S$4+1),FALSE)*$E3910</f>
        <v>0</v>
      </c>
      <c r="T3909" s="22">
        <f>VLOOKUP(CONCATENATE($F3909," ",$G3909),AllocFactorMatrix,(T$4+1),FALSE)*$E3910</f>
        <v>0</v>
      </c>
      <c r="U3909" s="22">
        <f>VLOOKUP(CONCATENATE($F3909," ",$G3909),AllocFactorMatrix,(U$4+1),FALSE)*$E3910</f>
        <v>0</v>
      </c>
      <c r="V3909" s="22">
        <f>VLOOKUP(CONCATENATE($F3909," ",$G3909),AllocFactorMatrix,(V$4+1),FALSE)*$E3910</f>
        <v>0</v>
      </c>
      <c r="W3909" s="22">
        <f t="shared" si="1907"/>
        <v>0</v>
      </c>
      <c r="X3909" s="22">
        <f>VLOOKUP(CONCATENATE($F3909," ",$G3909),AllocFactorMatrix,(X$4+1),FALSE)*$E3910</f>
        <v>0</v>
      </c>
      <c r="Y3909" s="22">
        <f>VLOOKUP(CONCATENATE($F3909," ",$G3909),AllocFactorMatrix,(Y$4+1),FALSE)*$E3910</f>
        <v>0</v>
      </c>
      <c r="Z3909" s="22">
        <f t="shared" si="1898"/>
        <v>0</v>
      </c>
      <c r="AA3909" s="22">
        <f>VLOOKUP(CONCATENATE($F3909," ",$G3909),AllocFactorMatrix,(AA$4+1),FALSE)*$E3910</f>
        <v>0</v>
      </c>
      <c r="AB3909" s="22">
        <f>VLOOKUP(CONCATENATE($F3909," ",$G3909),AllocFactorMatrix,(AB$4+1),FALSE)*$E3910</f>
        <v>0</v>
      </c>
      <c r="AC3909" s="22">
        <f>VLOOKUP(CONCATENATE($F3909," ",$G3909),AllocFactorMatrix,(AC$4+1),FALSE)*$E3910</f>
        <v>0</v>
      </c>
    </row>
    <row r="3910" spans="4:29" collapsed="1">
      <c r="D3910" s="39" t="s">
        <v>445</v>
      </c>
      <c r="E3910" s="19">
        <v>0</v>
      </c>
      <c r="F3910" s="42" t="s">
        <v>29</v>
      </c>
      <c r="G3910" s="17" t="str">
        <f>$G$15</f>
        <v>TOTAL</v>
      </c>
      <c r="H3910" s="21">
        <f t="shared" si="1901"/>
        <v>0</v>
      </c>
      <c r="I3910" s="22">
        <f>VLOOKUP(CONCATENATE($F3910," ",$G3910),AllocFactorMatrix,(I$4+1),FALSE)*$E3910</f>
        <v>0</v>
      </c>
      <c r="J3910" s="22">
        <f>VLOOKUP(CONCATENATE($F3910," ",$G3910),AllocFactorMatrix,(J$4+1),FALSE)*$E3910</f>
        <v>0</v>
      </c>
      <c r="K3910" s="22">
        <f>VLOOKUP(CONCATENATE($F3910," ",$G3910),AllocFactorMatrix,(K$4+1),FALSE)*$E3910</f>
        <v>0</v>
      </c>
      <c r="L3910" s="22">
        <f>VLOOKUP(CONCATENATE($F3910," ",$G3910),AllocFactorMatrix,(L$4+1),FALSE)*$E3910</f>
        <v>0</v>
      </c>
      <c r="M3910" s="22">
        <f t="shared" si="1897"/>
        <v>0</v>
      </c>
      <c r="N3910" s="22">
        <f>VLOOKUP(CONCATENATE($F3910," ",$G3910),AllocFactorMatrix,(N$4+1),FALSE)*$E3910</f>
        <v>0</v>
      </c>
      <c r="O3910" s="22">
        <f>VLOOKUP(CONCATENATE($F3910," ",$G3910),AllocFactorMatrix,(O$4+1),FALSE)*$E3910</f>
        <v>0</v>
      </c>
      <c r="P3910" s="22">
        <f>VLOOKUP(CONCATENATE($F3910," ",$G3910),AllocFactorMatrix,(P$4+1),FALSE)*$E3910</f>
        <v>0</v>
      </c>
      <c r="Q3910" s="22">
        <f>VLOOKUP(CONCATENATE($F3910," ",$G3910),AllocFactorMatrix,(Q$4+1),FALSE)*$E3910</f>
        <v>0</v>
      </c>
      <c r="R3910" s="22">
        <f t="shared" si="1906"/>
        <v>0</v>
      </c>
      <c r="S3910" s="22">
        <f>VLOOKUP(CONCATENATE($F3910," ",$G3910),AllocFactorMatrix,(S$4+1),FALSE)*$E3910</f>
        <v>0</v>
      </c>
      <c r="T3910" s="22">
        <f>VLOOKUP(CONCATENATE($F3910," ",$G3910),AllocFactorMatrix,(T$4+1),FALSE)*$E3910</f>
        <v>0</v>
      </c>
      <c r="U3910" s="22">
        <f>VLOOKUP(CONCATENATE($F3910," ",$G3910),AllocFactorMatrix,(U$4+1),FALSE)*$E3910</f>
        <v>0</v>
      </c>
      <c r="V3910" s="22">
        <f>VLOOKUP(CONCATENATE($F3910," ",$G3910),AllocFactorMatrix,(V$4+1),FALSE)*$E3910</f>
        <v>0</v>
      </c>
      <c r="W3910" s="22">
        <f t="shared" si="1907"/>
        <v>0</v>
      </c>
      <c r="X3910" s="22">
        <f>VLOOKUP(CONCATENATE($F3910," ",$G3910),AllocFactorMatrix,(X$4+1),FALSE)*$E3910</f>
        <v>0</v>
      </c>
      <c r="Y3910" s="22">
        <f>VLOOKUP(CONCATENATE($F3910," ",$G3910),AllocFactorMatrix,(Y$4+1),FALSE)*$E3910</f>
        <v>0</v>
      </c>
      <c r="Z3910" s="22">
        <f t="shared" si="1898"/>
        <v>0</v>
      </c>
      <c r="AA3910" s="22">
        <f>VLOOKUP(CONCATENATE($F3910," ",$G3910),AllocFactorMatrix,(AA$4+1),FALSE)*$E3910</f>
        <v>0</v>
      </c>
      <c r="AB3910" s="22">
        <f>VLOOKUP(CONCATENATE($F3910," ",$G3910),AllocFactorMatrix,(AB$4+1),FALSE)*$E3910</f>
        <v>0</v>
      </c>
      <c r="AC3910" s="22">
        <f>VLOOKUP(CONCATENATE($F3910," ",$G3910),AllocFactorMatrix,(AC$4+1),FALSE)*$E3910</f>
        <v>0</v>
      </c>
    </row>
    <row r="3911" spans="4:29" hidden="1" outlineLevel="1">
      <c r="E3911" s="19">
        <v>0</v>
      </c>
      <c r="F3911" s="42" t="str">
        <f>F3918</f>
        <v>PROD_DEMAND</v>
      </c>
      <c r="G3911" s="17" t="str">
        <f>$G$8</f>
        <v>PRODUCTION</v>
      </c>
      <c r="H3911" s="21">
        <f t="shared" si="1901"/>
        <v>0</v>
      </c>
      <c r="I3911" s="22">
        <f>VLOOKUP(CONCATENATE($F3911," ",$G3911),AllocFactorMatrix,(I$4+1),FALSE)*$E3918</f>
        <v>0</v>
      </c>
      <c r="J3911" s="22">
        <f>VLOOKUP(CONCATENATE($F3911," ",$G3911),AllocFactorMatrix,(J$4+1),FALSE)*$E3918</f>
        <v>0</v>
      </c>
      <c r="K3911" s="22">
        <f>VLOOKUP(CONCATENATE($F3911," ",$G3911),AllocFactorMatrix,(K$4+1),FALSE)*$E3918</f>
        <v>0</v>
      </c>
      <c r="L3911" s="22">
        <f>VLOOKUP(CONCATENATE($F3911," ",$G3911),AllocFactorMatrix,(L$4+1),FALSE)*$E3918</f>
        <v>0</v>
      </c>
      <c r="M3911" s="22">
        <f t="shared" si="1897"/>
        <v>0</v>
      </c>
      <c r="N3911" s="22">
        <f>VLOOKUP(CONCATENATE($F3911," ",$G3911),AllocFactorMatrix,(N$4+1),FALSE)*$E3918</f>
        <v>0</v>
      </c>
      <c r="O3911" s="22">
        <f>VLOOKUP(CONCATENATE($F3911," ",$G3911),AllocFactorMatrix,(O$4+1),FALSE)*$E3918</f>
        <v>0</v>
      </c>
      <c r="P3911" s="22">
        <f>VLOOKUP(CONCATENATE($F3911," ",$G3911),AllocFactorMatrix,(P$4+1),FALSE)*$E3918</f>
        <v>0</v>
      </c>
      <c r="Q3911" s="22">
        <f>VLOOKUP(CONCATENATE($F3911," ",$G3911),AllocFactorMatrix,(Q$4+1),FALSE)*$E3918</f>
        <v>0</v>
      </c>
      <c r="R3911" s="22">
        <f>SUBTOTAL(9,N3911:Q3911)</f>
        <v>0</v>
      </c>
      <c r="S3911" s="22">
        <f>VLOOKUP(CONCATENATE($F3911," ",$G3911),AllocFactorMatrix,(S$4+1),FALSE)*$E3918</f>
        <v>0</v>
      </c>
      <c r="T3911" s="22">
        <f>VLOOKUP(CONCATENATE($F3911," ",$G3911),AllocFactorMatrix,(T$4+1),FALSE)*$E3918</f>
        <v>0</v>
      </c>
      <c r="U3911" s="22">
        <f>VLOOKUP(CONCATENATE($F3911," ",$G3911),AllocFactorMatrix,(U$4+1),FALSE)*$E3918</f>
        <v>0</v>
      </c>
      <c r="V3911" s="22">
        <f>VLOOKUP(CONCATENATE($F3911," ",$G3911),AllocFactorMatrix,(V$4+1),FALSE)*$E3918</f>
        <v>0</v>
      </c>
      <c r="W3911" s="22">
        <f>SUBTOTAL(9,S3911:V3911)</f>
        <v>0</v>
      </c>
      <c r="X3911" s="22">
        <f>VLOOKUP(CONCATENATE($F3911," ",$G3911),AllocFactorMatrix,(X$4+1),FALSE)*$E3918</f>
        <v>0</v>
      </c>
      <c r="Y3911" s="22">
        <f>VLOOKUP(CONCATENATE($F3911," ",$G3911),AllocFactorMatrix,(Y$4+1),FALSE)*$E3918</f>
        <v>0</v>
      </c>
      <c r="Z3911" s="22">
        <f t="shared" si="1898"/>
        <v>0</v>
      </c>
      <c r="AA3911" s="22">
        <f>VLOOKUP(CONCATENATE($F3911," ",$G3911),AllocFactorMatrix,(AA$4+1),FALSE)*$E3918</f>
        <v>0</v>
      </c>
      <c r="AB3911" s="22">
        <f>VLOOKUP(CONCATENATE($F3911," ",$G3911),AllocFactorMatrix,(AB$4+1),FALSE)*$E3918</f>
        <v>0</v>
      </c>
      <c r="AC3911" s="22">
        <f>VLOOKUP(CONCATENATE($F3911," ",$G3911),AllocFactorMatrix,(AC$4+1),FALSE)*$E3918</f>
        <v>0</v>
      </c>
    </row>
    <row r="3912" spans="4:29" hidden="1" outlineLevel="1">
      <c r="E3912" s="19">
        <v>0</v>
      </c>
      <c r="F3912" s="42" t="str">
        <f>F3918</f>
        <v>PROD_DEMAND</v>
      </c>
      <c r="G3912" s="17" t="str">
        <f>$G$9</f>
        <v>BULKTRAN</v>
      </c>
      <c r="H3912" s="21">
        <f t="shared" si="1901"/>
        <v>0</v>
      </c>
      <c r="I3912" s="22">
        <f>VLOOKUP(CONCATENATE($F3912," ",$G3912),AllocFactorMatrix,(I$4+1),FALSE)*$E3918</f>
        <v>0</v>
      </c>
      <c r="J3912" s="22">
        <f>VLOOKUP(CONCATENATE($F3912," ",$G3912),AllocFactorMatrix,(J$4+1),FALSE)*$E3918</f>
        <v>0</v>
      </c>
      <c r="K3912" s="22">
        <f>VLOOKUP(CONCATENATE($F3912," ",$G3912),AllocFactorMatrix,(K$4+1),FALSE)*$E3918</f>
        <v>0</v>
      </c>
      <c r="L3912" s="22">
        <f>VLOOKUP(CONCATENATE($F3912," ",$G3912),AllocFactorMatrix,(L$4+1),FALSE)*$E3918</f>
        <v>0</v>
      </c>
      <c r="M3912" s="22">
        <f t="shared" si="1897"/>
        <v>0</v>
      </c>
      <c r="N3912" s="22">
        <f>VLOOKUP(CONCATENATE($F3912," ",$G3912),AllocFactorMatrix,(N$4+1),FALSE)*$E3918</f>
        <v>0</v>
      </c>
      <c r="O3912" s="22">
        <f>VLOOKUP(CONCATENATE($F3912," ",$G3912),AllocFactorMatrix,(O$4+1),FALSE)*$E3918</f>
        <v>0</v>
      </c>
      <c r="P3912" s="22">
        <f>VLOOKUP(CONCATENATE($F3912," ",$G3912),AllocFactorMatrix,(P$4+1),FALSE)*$E3918</f>
        <v>0</v>
      </c>
      <c r="Q3912" s="22">
        <f>VLOOKUP(CONCATENATE($F3912," ",$G3912),AllocFactorMatrix,(Q$4+1),FALSE)*$E3918</f>
        <v>0</v>
      </c>
      <c r="R3912" s="22">
        <f t="shared" ref="R3912:R3918" si="1908">SUBTOTAL(9,N3912:Q3912)</f>
        <v>0</v>
      </c>
      <c r="S3912" s="22">
        <f>VLOOKUP(CONCATENATE($F3912," ",$G3912),AllocFactorMatrix,(S$4+1),FALSE)*$E3918</f>
        <v>0</v>
      </c>
      <c r="T3912" s="22">
        <f>VLOOKUP(CONCATENATE($F3912," ",$G3912),AllocFactorMatrix,(T$4+1),FALSE)*$E3918</f>
        <v>0</v>
      </c>
      <c r="U3912" s="22">
        <f>VLOOKUP(CONCATENATE($F3912," ",$G3912),AllocFactorMatrix,(U$4+1),FALSE)*$E3918</f>
        <v>0</v>
      </c>
      <c r="V3912" s="22">
        <f>VLOOKUP(CONCATENATE($F3912," ",$G3912),AllocFactorMatrix,(V$4+1),FALSE)*$E3918</f>
        <v>0</v>
      </c>
      <c r="W3912" s="22">
        <f t="shared" ref="W3912:W3918" si="1909">SUBTOTAL(9,S3912:V3912)</f>
        <v>0</v>
      </c>
      <c r="X3912" s="22">
        <f>VLOOKUP(CONCATENATE($F3912," ",$G3912),AllocFactorMatrix,(X$4+1),FALSE)*$E3918</f>
        <v>0</v>
      </c>
      <c r="Y3912" s="22">
        <f>VLOOKUP(CONCATENATE($F3912," ",$G3912),AllocFactorMatrix,(Y$4+1),FALSE)*$E3918</f>
        <v>0</v>
      </c>
      <c r="Z3912" s="22">
        <f t="shared" si="1898"/>
        <v>0</v>
      </c>
      <c r="AA3912" s="22">
        <f>VLOOKUP(CONCATENATE($F3912," ",$G3912),AllocFactorMatrix,(AA$4+1),FALSE)*$E3918</f>
        <v>0</v>
      </c>
      <c r="AB3912" s="22">
        <f>VLOOKUP(CONCATENATE($F3912," ",$G3912),AllocFactorMatrix,(AB$4+1),FALSE)*$E3918</f>
        <v>0</v>
      </c>
      <c r="AC3912" s="22">
        <f>VLOOKUP(CONCATENATE($F3912," ",$G3912),AllocFactorMatrix,(AC$4+1),FALSE)*$E3918</f>
        <v>0</v>
      </c>
    </row>
    <row r="3913" spans="4:29" hidden="1" outlineLevel="1">
      <c r="E3913" s="19">
        <v>0</v>
      </c>
      <c r="F3913" s="42" t="str">
        <f>F3918</f>
        <v>PROD_DEMAND</v>
      </c>
      <c r="G3913" s="17" t="str">
        <f>$G$10</f>
        <v>SUBTRAN</v>
      </c>
      <c r="H3913" s="21">
        <f t="shared" si="1901"/>
        <v>0</v>
      </c>
      <c r="I3913" s="22">
        <f>VLOOKUP(CONCATENATE($F3913," ",$G3913),AllocFactorMatrix,(I$4+1),FALSE)*$E3918</f>
        <v>0</v>
      </c>
      <c r="J3913" s="22">
        <f>VLOOKUP(CONCATENATE($F3913," ",$G3913),AllocFactorMatrix,(J$4+1),FALSE)*$E3918</f>
        <v>0</v>
      </c>
      <c r="K3913" s="22">
        <f>VLOOKUP(CONCATENATE($F3913," ",$G3913),AllocFactorMatrix,(K$4+1),FALSE)*$E3918</f>
        <v>0</v>
      </c>
      <c r="L3913" s="22">
        <f>VLOOKUP(CONCATENATE($F3913," ",$G3913),AllocFactorMatrix,(L$4+1),FALSE)*$E3918</f>
        <v>0</v>
      </c>
      <c r="M3913" s="22">
        <f t="shared" si="1897"/>
        <v>0</v>
      </c>
      <c r="N3913" s="22">
        <f>VLOOKUP(CONCATENATE($F3913," ",$G3913),AllocFactorMatrix,(N$4+1),FALSE)*$E3918</f>
        <v>0</v>
      </c>
      <c r="O3913" s="22">
        <f>VLOOKUP(CONCATENATE($F3913," ",$G3913),AllocFactorMatrix,(O$4+1),FALSE)*$E3918</f>
        <v>0</v>
      </c>
      <c r="P3913" s="22">
        <f>VLOOKUP(CONCATENATE($F3913," ",$G3913),AllocFactorMatrix,(P$4+1),FALSE)*$E3918</f>
        <v>0</v>
      </c>
      <c r="Q3913" s="22">
        <f>VLOOKUP(CONCATENATE($F3913," ",$G3913),AllocFactorMatrix,(Q$4+1),FALSE)*$E3918</f>
        <v>0</v>
      </c>
      <c r="R3913" s="22">
        <f t="shared" si="1908"/>
        <v>0</v>
      </c>
      <c r="S3913" s="22">
        <f>VLOOKUP(CONCATENATE($F3913," ",$G3913),AllocFactorMatrix,(S$4+1),FALSE)*$E3918</f>
        <v>0</v>
      </c>
      <c r="T3913" s="22">
        <f>VLOOKUP(CONCATENATE($F3913," ",$G3913),AllocFactorMatrix,(T$4+1),FALSE)*$E3918</f>
        <v>0</v>
      </c>
      <c r="U3913" s="22">
        <f>VLOOKUP(CONCATENATE($F3913," ",$G3913),AllocFactorMatrix,(U$4+1),FALSE)*$E3918</f>
        <v>0</v>
      </c>
      <c r="V3913" s="22">
        <f>VLOOKUP(CONCATENATE($F3913," ",$G3913),AllocFactorMatrix,(V$4+1),FALSE)*$E3918</f>
        <v>0</v>
      </c>
      <c r="W3913" s="22">
        <f t="shared" si="1909"/>
        <v>0</v>
      </c>
      <c r="X3913" s="22">
        <f>VLOOKUP(CONCATENATE($F3913," ",$G3913),AllocFactorMatrix,(X$4+1),FALSE)*$E3918</f>
        <v>0</v>
      </c>
      <c r="Y3913" s="22">
        <f>VLOOKUP(CONCATENATE($F3913," ",$G3913),AllocFactorMatrix,(Y$4+1),FALSE)*$E3918</f>
        <v>0</v>
      </c>
      <c r="Z3913" s="22">
        <f t="shared" si="1898"/>
        <v>0</v>
      </c>
      <c r="AA3913" s="22">
        <f>VLOOKUP(CONCATENATE($F3913," ",$G3913),AllocFactorMatrix,(AA$4+1),FALSE)*$E3918</f>
        <v>0</v>
      </c>
      <c r="AB3913" s="22">
        <f>VLOOKUP(CONCATENATE($F3913," ",$G3913),AllocFactorMatrix,(AB$4+1),FALSE)*$E3918</f>
        <v>0</v>
      </c>
      <c r="AC3913" s="22">
        <f>VLOOKUP(CONCATENATE($F3913," ",$G3913),AllocFactorMatrix,(AC$4+1),FALSE)*$E3918</f>
        <v>0</v>
      </c>
    </row>
    <row r="3914" spans="4:29" hidden="1" outlineLevel="1">
      <c r="E3914" s="19">
        <v>0</v>
      </c>
      <c r="F3914" s="42" t="str">
        <f>F3918</f>
        <v>PROD_DEMAND</v>
      </c>
      <c r="G3914" s="17" t="str">
        <f>$G$11</f>
        <v>DISTPRI</v>
      </c>
      <c r="H3914" s="21">
        <f t="shared" si="1901"/>
        <v>0</v>
      </c>
      <c r="I3914" s="22">
        <f>VLOOKUP(CONCATENATE($F3914," ",$G3914),AllocFactorMatrix,(I$4+1),FALSE)*$E3918</f>
        <v>0</v>
      </c>
      <c r="J3914" s="22">
        <f>VLOOKUP(CONCATENATE($F3914," ",$G3914),AllocFactorMatrix,(J$4+1),FALSE)*$E3918</f>
        <v>0</v>
      </c>
      <c r="K3914" s="22">
        <f>VLOOKUP(CONCATENATE($F3914," ",$G3914),AllocFactorMatrix,(K$4+1),FALSE)*$E3918</f>
        <v>0</v>
      </c>
      <c r="L3914" s="22">
        <f>VLOOKUP(CONCATENATE($F3914," ",$G3914),AllocFactorMatrix,(L$4+1),FALSE)*$E3918</f>
        <v>0</v>
      </c>
      <c r="M3914" s="22">
        <f t="shared" si="1897"/>
        <v>0</v>
      </c>
      <c r="N3914" s="22">
        <f>VLOOKUP(CONCATENATE($F3914," ",$G3914),AllocFactorMatrix,(N$4+1),FALSE)*$E3918</f>
        <v>0</v>
      </c>
      <c r="O3914" s="22">
        <f>VLOOKUP(CONCATENATE($F3914," ",$G3914),AllocFactorMatrix,(O$4+1),FALSE)*$E3918</f>
        <v>0</v>
      </c>
      <c r="P3914" s="22">
        <f>VLOOKUP(CONCATENATE($F3914," ",$G3914),AllocFactorMatrix,(P$4+1),FALSE)*$E3918</f>
        <v>0</v>
      </c>
      <c r="Q3914" s="22">
        <f>VLOOKUP(CONCATENATE($F3914," ",$G3914),AllocFactorMatrix,(Q$4+1),FALSE)*$E3918</f>
        <v>0</v>
      </c>
      <c r="R3914" s="22">
        <f t="shared" si="1908"/>
        <v>0</v>
      </c>
      <c r="S3914" s="22">
        <f>VLOOKUP(CONCATENATE($F3914," ",$G3914),AllocFactorMatrix,(S$4+1),FALSE)*$E3918</f>
        <v>0</v>
      </c>
      <c r="T3914" s="22">
        <f>VLOOKUP(CONCATENATE($F3914," ",$G3914),AllocFactorMatrix,(T$4+1),FALSE)*$E3918</f>
        <v>0</v>
      </c>
      <c r="U3914" s="22">
        <f>VLOOKUP(CONCATENATE($F3914," ",$G3914),AllocFactorMatrix,(U$4+1),FALSE)*$E3918</f>
        <v>0</v>
      </c>
      <c r="V3914" s="22">
        <f>VLOOKUP(CONCATENATE($F3914," ",$G3914),AllocFactorMatrix,(V$4+1),FALSE)*$E3918</f>
        <v>0</v>
      </c>
      <c r="W3914" s="22">
        <f t="shared" si="1909"/>
        <v>0</v>
      </c>
      <c r="X3914" s="22">
        <f>VLOOKUP(CONCATENATE($F3914," ",$G3914),AllocFactorMatrix,(X$4+1),FALSE)*$E3918</f>
        <v>0</v>
      </c>
      <c r="Y3914" s="22">
        <f>VLOOKUP(CONCATENATE($F3914," ",$G3914),AllocFactorMatrix,(Y$4+1),FALSE)*$E3918</f>
        <v>0</v>
      </c>
      <c r="Z3914" s="22">
        <f t="shared" si="1898"/>
        <v>0</v>
      </c>
      <c r="AA3914" s="22">
        <f>VLOOKUP(CONCATENATE($F3914," ",$G3914),AllocFactorMatrix,(AA$4+1),FALSE)*$E3918</f>
        <v>0</v>
      </c>
      <c r="AB3914" s="22">
        <f>VLOOKUP(CONCATENATE($F3914," ",$G3914),AllocFactorMatrix,(AB$4+1),FALSE)*$E3918</f>
        <v>0</v>
      </c>
      <c r="AC3914" s="22">
        <f>VLOOKUP(CONCATENATE($F3914," ",$G3914),AllocFactorMatrix,(AC$4+1),FALSE)*$E3918</f>
        <v>0</v>
      </c>
    </row>
    <row r="3915" spans="4:29" hidden="1" outlineLevel="1">
      <c r="E3915" s="19">
        <v>0</v>
      </c>
      <c r="F3915" s="42" t="str">
        <f>F3918</f>
        <v>PROD_DEMAND</v>
      </c>
      <c r="G3915" s="17" t="str">
        <f>$G$12</f>
        <v>DISTSEC</v>
      </c>
      <c r="H3915" s="21">
        <f t="shared" si="1901"/>
        <v>0</v>
      </c>
      <c r="I3915" s="22">
        <f>VLOOKUP(CONCATENATE($F3915," ",$G3915),AllocFactorMatrix,(I$4+1),FALSE)*$E3918</f>
        <v>0</v>
      </c>
      <c r="J3915" s="22">
        <f>VLOOKUP(CONCATENATE($F3915," ",$G3915),AllocFactorMatrix,(J$4+1),FALSE)*$E3918</f>
        <v>0</v>
      </c>
      <c r="K3915" s="22">
        <f>VLOOKUP(CONCATENATE($F3915," ",$G3915),AllocFactorMatrix,(K$4+1),FALSE)*$E3918</f>
        <v>0</v>
      </c>
      <c r="L3915" s="22">
        <f>VLOOKUP(CONCATENATE($F3915," ",$G3915),AllocFactorMatrix,(L$4+1),FALSE)*$E3918</f>
        <v>0</v>
      </c>
      <c r="M3915" s="22">
        <f t="shared" si="1897"/>
        <v>0</v>
      </c>
      <c r="N3915" s="22">
        <f>VLOOKUP(CONCATENATE($F3915," ",$G3915),AllocFactorMatrix,(N$4+1),FALSE)*$E3918</f>
        <v>0</v>
      </c>
      <c r="O3915" s="22">
        <f>VLOOKUP(CONCATENATE($F3915," ",$G3915),AllocFactorMatrix,(O$4+1),FALSE)*$E3918</f>
        <v>0</v>
      </c>
      <c r="P3915" s="22">
        <f>VLOOKUP(CONCATENATE($F3915," ",$G3915),AllocFactorMatrix,(P$4+1),FALSE)*$E3918</f>
        <v>0</v>
      </c>
      <c r="Q3915" s="22">
        <f>VLOOKUP(CONCATENATE($F3915," ",$G3915),AllocFactorMatrix,(Q$4+1),FALSE)*$E3918</f>
        <v>0</v>
      </c>
      <c r="R3915" s="22">
        <f t="shared" si="1908"/>
        <v>0</v>
      </c>
      <c r="S3915" s="22">
        <f>VLOOKUP(CONCATENATE($F3915," ",$G3915),AllocFactorMatrix,(S$4+1),FALSE)*$E3918</f>
        <v>0</v>
      </c>
      <c r="T3915" s="22">
        <f>VLOOKUP(CONCATENATE($F3915," ",$G3915),AllocFactorMatrix,(T$4+1),FALSE)*$E3918</f>
        <v>0</v>
      </c>
      <c r="U3915" s="22">
        <f>VLOOKUP(CONCATENATE($F3915," ",$G3915),AllocFactorMatrix,(U$4+1),FALSE)*$E3918</f>
        <v>0</v>
      </c>
      <c r="V3915" s="22">
        <f>VLOOKUP(CONCATENATE($F3915," ",$G3915),AllocFactorMatrix,(V$4+1),FALSE)*$E3918</f>
        <v>0</v>
      </c>
      <c r="W3915" s="22">
        <f t="shared" si="1909"/>
        <v>0</v>
      </c>
      <c r="X3915" s="22">
        <f>VLOOKUP(CONCATENATE($F3915," ",$G3915),AllocFactorMatrix,(X$4+1),FALSE)*$E3918</f>
        <v>0</v>
      </c>
      <c r="Y3915" s="22">
        <f>VLOOKUP(CONCATENATE($F3915," ",$G3915),AllocFactorMatrix,(Y$4+1),FALSE)*$E3918</f>
        <v>0</v>
      </c>
      <c r="Z3915" s="22">
        <f t="shared" si="1898"/>
        <v>0</v>
      </c>
      <c r="AA3915" s="22">
        <f>VLOOKUP(CONCATENATE($F3915," ",$G3915),AllocFactorMatrix,(AA$4+1),FALSE)*$E3918</f>
        <v>0</v>
      </c>
      <c r="AB3915" s="22">
        <f>VLOOKUP(CONCATENATE($F3915," ",$G3915),AllocFactorMatrix,(AB$4+1),FALSE)*$E3918</f>
        <v>0</v>
      </c>
      <c r="AC3915" s="22">
        <f>VLOOKUP(CONCATENATE($F3915," ",$G3915),AllocFactorMatrix,(AC$4+1),FALSE)*$E3918</f>
        <v>0</v>
      </c>
    </row>
    <row r="3916" spans="4:29" hidden="1" outlineLevel="1">
      <c r="E3916" s="19">
        <v>0</v>
      </c>
      <c r="F3916" s="42" t="str">
        <f>F3918</f>
        <v>PROD_DEMAND</v>
      </c>
      <c r="G3916" s="17" t="str">
        <f>$G$13</f>
        <v>ENERGY</v>
      </c>
      <c r="H3916" s="21">
        <f t="shared" si="1901"/>
        <v>0</v>
      </c>
      <c r="I3916" s="22">
        <f>VLOOKUP(CONCATENATE($F3916," ",$G3916),AllocFactorMatrix,(I$4+1),FALSE)*$E3918</f>
        <v>0</v>
      </c>
      <c r="J3916" s="22">
        <f>VLOOKUP(CONCATENATE($F3916," ",$G3916),AllocFactorMatrix,(J$4+1),FALSE)*$E3918</f>
        <v>0</v>
      </c>
      <c r="K3916" s="22">
        <f>VLOOKUP(CONCATENATE($F3916," ",$G3916),AllocFactorMatrix,(K$4+1),FALSE)*$E3918</f>
        <v>0</v>
      </c>
      <c r="L3916" s="22">
        <f>VLOOKUP(CONCATENATE($F3916," ",$G3916),AllocFactorMatrix,(L$4+1),FALSE)*$E3918</f>
        <v>0</v>
      </c>
      <c r="M3916" s="22">
        <f t="shared" si="1897"/>
        <v>0</v>
      </c>
      <c r="N3916" s="22">
        <f>VLOOKUP(CONCATENATE($F3916," ",$G3916),AllocFactorMatrix,(N$4+1),FALSE)*$E3918</f>
        <v>0</v>
      </c>
      <c r="O3916" s="22">
        <f>VLOOKUP(CONCATENATE($F3916," ",$G3916),AllocFactorMatrix,(O$4+1),FALSE)*$E3918</f>
        <v>0</v>
      </c>
      <c r="P3916" s="22">
        <f>VLOOKUP(CONCATENATE($F3916," ",$G3916),AllocFactorMatrix,(P$4+1),FALSE)*$E3918</f>
        <v>0</v>
      </c>
      <c r="Q3916" s="22">
        <f>VLOOKUP(CONCATENATE($F3916," ",$G3916),AllocFactorMatrix,(Q$4+1),FALSE)*$E3918</f>
        <v>0</v>
      </c>
      <c r="R3916" s="22">
        <f t="shared" si="1908"/>
        <v>0</v>
      </c>
      <c r="S3916" s="22">
        <f>VLOOKUP(CONCATENATE($F3916," ",$G3916),AllocFactorMatrix,(S$4+1),FALSE)*$E3918</f>
        <v>0</v>
      </c>
      <c r="T3916" s="22">
        <f>VLOOKUP(CONCATENATE($F3916," ",$G3916),AllocFactorMatrix,(T$4+1),FALSE)*$E3918</f>
        <v>0</v>
      </c>
      <c r="U3916" s="22">
        <f>VLOOKUP(CONCATENATE($F3916," ",$G3916),AllocFactorMatrix,(U$4+1),FALSE)*$E3918</f>
        <v>0</v>
      </c>
      <c r="V3916" s="22">
        <f>VLOOKUP(CONCATENATE($F3916," ",$G3916),AllocFactorMatrix,(V$4+1),FALSE)*$E3918</f>
        <v>0</v>
      </c>
      <c r="W3916" s="22">
        <f t="shared" si="1909"/>
        <v>0</v>
      </c>
      <c r="X3916" s="22">
        <f>VLOOKUP(CONCATENATE($F3916," ",$G3916),AllocFactorMatrix,(X$4+1),FALSE)*$E3918</f>
        <v>0</v>
      </c>
      <c r="Y3916" s="22">
        <f>VLOOKUP(CONCATENATE($F3916," ",$G3916),AllocFactorMatrix,(Y$4+1),FALSE)*$E3918</f>
        <v>0</v>
      </c>
      <c r="Z3916" s="22">
        <f t="shared" si="1898"/>
        <v>0</v>
      </c>
      <c r="AA3916" s="22">
        <f>VLOOKUP(CONCATENATE($F3916," ",$G3916),AllocFactorMatrix,(AA$4+1),FALSE)*$E3918</f>
        <v>0</v>
      </c>
      <c r="AB3916" s="22">
        <f>VLOOKUP(CONCATENATE($F3916," ",$G3916),AllocFactorMatrix,(AB$4+1),FALSE)*$E3918</f>
        <v>0</v>
      </c>
      <c r="AC3916" s="22">
        <f>VLOOKUP(CONCATENATE($F3916," ",$G3916),AllocFactorMatrix,(AC$4+1),FALSE)*$E3918</f>
        <v>0</v>
      </c>
    </row>
    <row r="3917" spans="4:29" hidden="1" outlineLevel="1">
      <c r="E3917" s="19">
        <v>0</v>
      </c>
      <c r="F3917" s="42" t="str">
        <f>F3918</f>
        <v>PROD_DEMAND</v>
      </c>
      <c r="G3917" s="17" t="str">
        <f>$G$14</f>
        <v>CUSTOMER</v>
      </c>
      <c r="H3917" s="21">
        <f t="shared" si="1901"/>
        <v>0</v>
      </c>
      <c r="I3917" s="22">
        <f>VLOOKUP(CONCATENATE($F3917," ",$G3917),AllocFactorMatrix,(I$4+1),FALSE)*$E3918</f>
        <v>0</v>
      </c>
      <c r="J3917" s="22">
        <f>VLOOKUP(CONCATENATE($F3917," ",$G3917),AllocFactorMatrix,(J$4+1),FALSE)*$E3918</f>
        <v>0</v>
      </c>
      <c r="K3917" s="22">
        <f>VLOOKUP(CONCATENATE($F3917," ",$G3917),AllocFactorMatrix,(K$4+1),FALSE)*$E3918</f>
        <v>0</v>
      </c>
      <c r="L3917" s="22">
        <f>VLOOKUP(CONCATENATE($F3917," ",$G3917),AllocFactorMatrix,(L$4+1),FALSE)*$E3918</f>
        <v>0</v>
      </c>
      <c r="M3917" s="22">
        <f t="shared" si="1897"/>
        <v>0</v>
      </c>
      <c r="N3917" s="22">
        <f>VLOOKUP(CONCATENATE($F3917," ",$G3917),AllocFactorMatrix,(N$4+1),FALSE)*$E3918</f>
        <v>0</v>
      </c>
      <c r="O3917" s="22">
        <f>VLOOKUP(CONCATENATE($F3917," ",$G3917),AllocFactorMatrix,(O$4+1),FALSE)*$E3918</f>
        <v>0</v>
      </c>
      <c r="P3917" s="22">
        <f>VLOOKUP(CONCATENATE($F3917," ",$G3917),AllocFactorMatrix,(P$4+1),FALSE)*$E3918</f>
        <v>0</v>
      </c>
      <c r="Q3917" s="22">
        <f>VLOOKUP(CONCATENATE($F3917," ",$G3917),AllocFactorMatrix,(Q$4+1),FALSE)*$E3918</f>
        <v>0</v>
      </c>
      <c r="R3917" s="22">
        <f t="shared" si="1908"/>
        <v>0</v>
      </c>
      <c r="S3917" s="22">
        <f>VLOOKUP(CONCATENATE($F3917," ",$G3917),AllocFactorMatrix,(S$4+1),FALSE)*$E3918</f>
        <v>0</v>
      </c>
      <c r="T3917" s="22">
        <f>VLOOKUP(CONCATENATE($F3917," ",$G3917),AllocFactorMatrix,(T$4+1),FALSE)*$E3918</f>
        <v>0</v>
      </c>
      <c r="U3917" s="22">
        <f>VLOOKUP(CONCATENATE($F3917," ",$G3917),AllocFactorMatrix,(U$4+1),FALSE)*$E3918</f>
        <v>0</v>
      </c>
      <c r="V3917" s="22">
        <f>VLOOKUP(CONCATENATE($F3917," ",$G3917),AllocFactorMatrix,(V$4+1),FALSE)*$E3918</f>
        <v>0</v>
      </c>
      <c r="W3917" s="22">
        <f t="shared" si="1909"/>
        <v>0</v>
      </c>
      <c r="X3917" s="22">
        <f>VLOOKUP(CONCATENATE($F3917," ",$G3917),AllocFactorMatrix,(X$4+1),FALSE)*$E3918</f>
        <v>0</v>
      </c>
      <c r="Y3917" s="22">
        <f>VLOOKUP(CONCATENATE($F3917," ",$G3917),AllocFactorMatrix,(Y$4+1),FALSE)*$E3918</f>
        <v>0</v>
      </c>
      <c r="Z3917" s="22">
        <f t="shared" si="1898"/>
        <v>0</v>
      </c>
      <c r="AA3917" s="22">
        <f>VLOOKUP(CONCATENATE($F3917," ",$G3917),AllocFactorMatrix,(AA$4+1),FALSE)*$E3918</f>
        <v>0</v>
      </c>
      <c r="AB3917" s="22">
        <f>VLOOKUP(CONCATENATE($F3917," ",$G3917),AllocFactorMatrix,(AB$4+1),FALSE)*$E3918</f>
        <v>0</v>
      </c>
      <c r="AC3917" s="22">
        <f>VLOOKUP(CONCATENATE($F3917," ",$G3917),AllocFactorMatrix,(AC$4+1),FALSE)*$E3918</f>
        <v>0</v>
      </c>
    </row>
    <row r="3918" spans="4:29" collapsed="1">
      <c r="D3918" s="39" t="s">
        <v>685</v>
      </c>
      <c r="E3918" s="19">
        <v>0</v>
      </c>
      <c r="F3918" s="42" t="s">
        <v>29</v>
      </c>
      <c r="G3918" s="17" t="str">
        <f>$G$15</f>
        <v>TOTAL</v>
      </c>
      <c r="H3918" s="21">
        <f t="shared" si="1901"/>
        <v>0</v>
      </c>
      <c r="I3918" s="22">
        <f>VLOOKUP(CONCATENATE($F3918," ",$G3918),AllocFactorMatrix,(I$4+1),FALSE)*$E3918</f>
        <v>0</v>
      </c>
      <c r="J3918" s="22">
        <f>VLOOKUP(CONCATENATE($F3918," ",$G3918),AllocFactorMatrix,(J$4+1),FALSE)*$E3918</f>
        <v>0</v>
      </c>
      <c r="K3918" s="22">
        <f>VLOOKUP(CONCATENATE($F3918," ",$G3918),AllocFactorMatrix,(K$4+1),FALSE)*$E3918</f>
        <v>0</v>
      </c>
      <c r="L3918" s="22">
        <f>VLOOKUP(CONCATENATE($F3918," ",$G3918),AllocFactorMatrix,(L$4+1),FALSE)*$E3918</f>
        <v>0</v>
      </c>
      <c r="M3918" s="22">
        <f t="shared" si="1897"/>
        <v>0</v>
      </c>
      <c r="N3918" s="22">
        <f>VLOOKUP(CONCATENATE($F3918," ",$G3918),AllocFactorMatrix,(N$4+1),FALSE)*$E3918</f>
        <v>0</v>
      </c>
      <c r="O3918" s="22">
        <f>VLOOKUP(CONCATENATE($F3918," ",$G3918),AllocFactorMatrix,(O$4+1),FALSE)*$E3918</f>
        <v>0</v>
      </c>
      <c r="P3918" s="22">
        <f>VLOOKUP(CONCATENATE($F3918," ",$G3918),AllocFactorMatrix,(P$4+1),FALSE)*$E3918</f>
        <v>0</v>
      </c>
      <c r="Q3918" s="22">
        <f>VLOOKUP(CONCATENATE($F3918," ",$G3918),AllocFactorMatrix,(Q$4+1),FALSE)*$E3918</f>
        <v>0</v>
      </c>
      <c r="R3918" s="22">
        <f t="shared" si="1908"/>
        <v>0</v>
      </c>
      <c r="S3918" s="22">
        <f>VLOOKUP(CONCATENATE($F3918," ",$G3918),AllocFactorMatrix,(S$4+1),FALSE)*$E3918</f>
        <v>0</v>
      </c>
      <c r="T3918" s="22">
        <f>VLOOKUP(CONCATENATE($F3918," ",$G3918),AllocFactorMatrix,(T$4+1),FALSE)*$E3918</f>
        <v>0</v>
      </c>
      <c r="U3918" s="22">
        <f>VLOOKUP(CONCATENATE($F3918," ",$G3918),AllocFactorMatrix,(U$4+1),FALSE)*$E3918</f>
        <v>0</v>
      </c>
      <c r="V3918" s="22">
        <f>VLOOKUP(CONCATENATE($F3918," ",$G3918),AllocFactorMatrix,(V$4+1),FALSE)*$E3918</f>
        <v>0</v>
      </c>
      <c r="W3918" s="22">
        <f t="shared" si="1909"/>
        <v>0</v>
      </c>
      <c r="X3918" s="22">
        <f>VLOOKUP(CONCATENATE($F3918," ",$G3918),AllocFactorMatrix,(X$4+1),FALSE)*$E3918</f>
        <v>0</v>
      </c>
      <c r="Y3918" s="22">
        <f>VLOOKUP(CONCATENATE($F3918," ",$G3918),AllocFactorMatrix,(Y$4+1),FALSE)*$E3918</f>
        <v>0</v>
      </c>
      <c r="Z3918" s="22">
        <f t="shared" si="1898"/>
        <v>0</v>
      </c>
      <c r="AA3918" s="22">
        <f>VLOOKUP(CONCATENATE($F3918," ",$G3918),AllocFactorMatrix,(AA$4+1),FALSE)*$E3918</f>
        <v>0</v>
      </c>
      <c r="AB3918" s="22">
        <f>VLOOKUP(CONCATENATE($F3918," ",$G3918),AllocFactorMatrix,(AB$4+1),FALSE)*$E3918</f>
        <v>0</v>
      </c>
      <c r="AC3918" s="22">
        <f>VLOOKUP(CONCATENATE($F3918," ",$G3918),AllocFactorMatrix,(AC$4+1),FALSE)*$E3918</f>
        <v>0</v>
      </c>
    </row>
    <row r="3919" spans="4:29" hidden="1" outlineLevel="1">
      <c r="E3919" s="19">
        <v>0</v>
      </c>
      <c r="F3919" s="42" t="str">
        <f>F3926</f>
        <v>PROD_DEMAND</v>
      </c>
      <c r="G3919" s="17" t="str">
        <f>$G$8</f>
        <v>PRODUCTION</v>
      </c>
      <c r="H3919" s="21">
        <f t="shared" si="1901"/>
        <v>0</v>
      </c>
      <c r="I3919" s="22">
        <f>VLOOKUP(CONCATENATE($F3919," ",$G3919),AllocFactorMatrix,(I$4+1),FALSE)*$E3926</f>
        <v>0</v>
      </c>
      <c r="J3919" s="22">
        <f>VLOOKUP(CONCATENATE($F3919," ",$G3919),AllocFactorMatrix,(J$4+1),FALSE)*$E3926</f>
        <v>0</v>
      </c>
      <c r="K3919" s="22">
        <f>VLOOKUP(CONCATENATE($F3919," ",$G3919),AllocFactorMatrix,(K$4+1),FALSE)*$E3926</f>
        <v>0</v>
      </c>
      <c r="L3919" s="22">
        <f>VLOOKUP(CONCATENATE($F3919," ",$G3919),AllocFactorMatrix,(L$4+1),FALSE)*$E3926</f>
        <v>0</v>
      </c>
      <c r="M3919" s="22">
        <f t="shared" si="1897"/>
        <v>0</v>
      </c>
      <c r="N3919" s="22">
        <f>VLOOKUP(CONCATENATE($F3919," ",$G3919),AllocFactorMatrix,(N$4+1),FALSE)*$E3926</f>
        <v>0</v>
      </c>
      <c r="O3919" s="22">
        <f>VLOOKUP(CONCATENATE($F3919," ",$G3919),AllocFactorMatrix,(O$4+1),FALSE)*$E3926</f>
        <v>0</v>
      </c>
      <c r="P3919" s="22">
        <f>VLOOKUP(CONCATENATE($F3919," ",$G3919),AllocFactorMatrix,(P$4+1),FALSE)*$E3926</f>
        <v>0</v>
      </c>
      <c r="Q3919" s="22">
        <f>VLOOKUP(CONCATENATE($F3919," ",$G3919),AllocFactorMatrix,(Q$4+1),FALSE)*$E3926</f>
        <v>0</v>
      </c>
      <c r="R3919" s="22">
        <f>SUBTOTAL(9,N3919:Q3919)</f>
        <v>0</v>
      </c>
      <c r="S3919" s="22">
        <f>VLOOKUP(CONCATENATE($F3919," ",$G3919),AllocFactorMatrix,(S$4+1),FALSE)*$E3926</f>
        <v>0</v>
      </c>
      <c r="T3919" s="22">
        <f>VLOOKUP(CONCATENATE($F3919," ",$G3919),AllocFactorMatrix,(T$4+1),FALSE)*$E3926</f>
        <v>0</v>
      </c>
      <c r="U3919" s="22">
        <f>VLOOKUP(CONCATENATE($F3919," ",$G3919),AllocFactorMatrix,(U$4+1),FALSE)*$E3926</f>
        <v>0</v>
      </c>
      <c r="V3919" s="22">
        <f>VLOOKUP(CONCATENATE($F3919," ",$G3919),AllocFactorMatrix,(V$4+1),FALSE)*$E3926</f>
        <v>0</v>
      </c>
      <c r="W3919" s="22">
        <f>SUBTOTAL(9,S3919:V3919)</f>
        <v>0</v>
      </c>
      <c r="X3919" s="22">
        <f>VLOOKUP(CONCATENATE($F3919," ",$G3919),AllocFactorMatrix,(X$4+1),FALSE)*$E3926</f>
        <v>0</v>
      </c>
      <c r="Y3919" s="22">
        <f>VLOOKUP(CONCATENATE($F3919," ",$G3919),AllocFactorMatrix,(Y$4+1),FALSE)*$E3926</f>
        <v>0</v>
      </c>
      <c r="Z3919" s="22">
        <f t="shared" si="1898"/>
        <v>0</v>
      </c>
      <c r="AA3919" s="22">
        <f>VLOOKUP(CONCATENATE($F3919," ",$G3919),AllocFactorMatrix,(AA$4+1),FALSE)*$E3926</f>
        <v>0</v>
      </c>
      <c r="AB3919" s="22">
        <f>VLOOKUP(CONCATENATE($F3919," ",$G3919),AllocFactorMatrix,(AB$4+1),FALSE)*$E3926</f>
        <v>0</v>
      </c>
      <c r="AC3919" s="22">
        <f>VLOOKUP(CONCATENATE($F3919," ",$G3919),AllocFactorMatrix,(AC$4+1),FALSE)*$E3926</f>
        <v>0</v>
      </c>
    </row>
    <row r="3920" spans="4:29" hidden="1" outlineLevel="1">
      <c r="E3920" s="19">
        <v>0</v>
      </c>
      <c r="F3920" s="42" t="str">
        <f>F3926</f>
        <v>PROD_DEMAND</v>
      </c>
      <c r="G3920" s="17" t="str">
        <f>$G$9</f>
        <v>BULKTRAN</v>
      </c>
      <c r="H3920" s="21">
        <f t="shared" si="1901"/>
        <v>0</v>
      </c>
      <c r="I3920" s="22">
        <f>VLOOKUP(CONCATENATE($F3920," ",$G3920),AllocFactorMatrix,(I$4+1),FALSE)*$E3926</f>
        <v>0</v>
      </c>
      <c r="J3920" s="22">
        <f>VLOOKUP(CONCATENATE($F3920," ",$G3920),AllocFactorMatrix,(J$4+1),FALSE)*$E3926</f>
        <v>0</v>
      </c>
      <c r="K3920" s="22">
        <f>VLOOKUP(CONCATENATE($F3920," ",$G3920),AllocFactorMatrix,(K$4+1),FALSE)*$E3926</f>
        <v>0</v>
      </c>
      <c r="L3920" s="22">
        <f>VLOOKUP(CONCATENATE($F3920," ",$G3920),AllocFactorMatrix,(L$4+1),FALSE)*$E3926</f>
        <v>0</v>
      </c>
      <c r="M3920" s="22">
        <f t="shared" si="1897"/>
        <v>0</v>
      </c>
      <c r="N3920" s="22">
        <f>VLOOKUP(CONCATENATE($F3920," ",$G3920),AllocFactorMatrix,(N$4+1),FALSE)*$E3926</f>
        <v>0</v>
      </c>
      <c r="O3920" s="22">
        <f>VLOOKUP(CONCATENATE($F3920," ",$G3920),AllocFactorMatrix,(O$4+1),FALSE)*$E3926</f>
        <v>0</v>
      </c>
      <c r="P3920" s="22">
        <f>VLOOKUP(CONCATENATE($F3920," ",$G3920),AllocFactorMatrix,(P$4+1),FALSE)*$E3926</f>
        <v>0</v>
      </c>
      <c r="Q3920" s="22">
        <f>VLOOKUP(CONCATENATE($F3920," ",$G3920),AllocFactorMatrix,(Q$4+1),FALSE)*$E3926</f>
        <v>0</v>
      </c>
      <c r="R3920" s="22">
        <f t="shared" ref="R3920:R3926" si="1910">SUBTOTAL(9,N3920:Q3920)</f>
        <v>0</v>
      </c>
      <c r="S3920" s="22">
        <f>VLOOKUP(CONCATENATE($F3920," ",$G3920),AllocFactorMatrix,(S$4+1),FALSE)*$E3926</f>
        <v>0</v>
      </c>
      <c r="T3920" s="22">
        <f>VLOOKUP(CONCATENATE($F3920," ",$G3920),AllocFactorMatrix,(T$4+1),FALSE)*$E3926</f>
        <v>0</v>
      </c>
      <c r="U3920" s="22">
        <f>VLOOKUP(CONCATENATE($F3920," ",$G3920),AllocFactorMatrix,(U$4+1),FALSE)*$E3926</f>
        <v>0</v>
      </c>
      <c r="V3920" s="22">
        <f>VLOOKUP(CONCATENATE($F3920," ",$G3920),AllocFactorMatrix,(V$4+1),FALSE)*$E3926</f>
        <v>0</v>
      </c>
      <c r="W3920" s="22">
        <f t="shared" ref="W3920:W3926" si="1911">SUBTOTAL(9,S3920:V3920)</f>
        <v>0</v>
      </c>
      <c r="X3920" s="22">
        <f>VLOOKUP(CONCATENATE($F3920," ",$G3920),AllocFactorMatrix,(X$4+1),FALSE)*$E3926</f>
        <v>0</v>
      </c>
      <c r="Y3920" s="22">
        <f>VLOOKUP(CONCATENATE($F3920," ",$G3920),AllocFactorMatrix,(Y$4+1),FALSE)*$E3926</f>
        <v>0</v>
      </c>
      <c r="Z3920" s="22">
        <f t="shared" si="1898"/>
        <v>0</v>
      </c>
      <c r="AA3920" s="22">
        <f>VLOOKUP(CONCATENATE($F3920," ",$G3920),AllocFactorMatrix,(AA$4+1),FALSE)*$E3926</f>
        <v>0</v>
      </c>
      <c r="AB3920" s="22">
        <f>VLOOKUP(CONCATENATE($F3920," ",$G3920),AllocFactorMatrix,(AB$4+1),FALSE)*$E3926</f>
        <v>0</v>
      </c>
      <c r="AC3920" s="22">
        <f>VLOOKUP(CONCATENATE($F3920," ",$G3920),AllocFactorMatrix,(AC$4+1),FALSE)*$E3926</f>
        <v>0</v>
      </c>
    </row>
    <row r="3921" spans="4:29" hidden="1" outlineLevel="1">
      <c r="E3921" s="19">
        <v>0</v>
      </c>
      <c r="F3921" s="42" t="str">
        <f>F3926</f>
        <v>PROD_DEMAND</v>
      </c>
      <c r="G3921" s="17" t="str">
        <f>$G$10</f>
        <v>SUBTRAN</v>
      </c>
      <c r="H3921" s="21">
        <f t="shared" si="1901"/>
        <v>0</v>
      </c>
      <c r="I3921" s="22">
        <f>VLOOKUP(CONCATENATE($F3921," ",$G3921),AllocFactorMatrix,(I$4+1),FALSE)*$E3926</f>
        <v>0</v>
      </c>
      <c r="J3921" s="22">
        <f>VLOOKUP(CONCATENATE($F3921," ",$G3921),AllocFactorMatrix,(J$4+1),FALSE)*$E3926</f>
        <v>0</v>
      </c>
      <c r="K3921" s="22">
        <f>VLOOKUP(CONCATENATE($F3921," ",$G3921),AllocFactorMatrix,(K$4+1),FALSE)*$E3926</f>
        <v>0</v>
      </c>
      <c r="L3921" s="22">
        <f>VLOOKUP(CONCATENATE($F3921," ",$G3921),AllocFactorMatrix,(L$4+1),FALSE)*$E3926</f>
        <v>0</v>
      </c>
      <c r="M3921" s="22">
        <f t="shared" si="1897"/>
        <v>0</v>
      </c>
      <c r="N3921" s="22">
        <f>VLOOKUP(CONCATENATE($F3921," ",$G3921),AllocFactorMatrix,(N$4+1),FALSE)*$E3926</f>
        <v>0</v>
      </c>
      <c r="O3921" s="22">
        <f>VLOOKUP(CONCATENATE($F3921," ",$G3921),AllocFactorMatrix,(O$4+1),FALSE)*$E3926</f>
        <v>0</v>
      </c>
      <c r="P3921" s="22">
        <f>VLOOKUP(CONCATENATE($F3921," ",$G3921),AllocFactorMatrix,(P$4+1),FALSE)*$E3926</f>
        <v>0</v>
      </c>
      <c r="Q3921" s="22">
        <f>VLOOKUP(CONCATENATE($F3921," ",$G3921),AllocFactorMatrix,(Q$4+1),FALSE)*$E3926</f>
        <v>0</v>
      </c>
      <c r="R3921" s="22">
        <f t="shared" si="1910"/>
        <v>0</v>
      </c>
      <c r="S3921" s="22">
        <f>VLOOKUP(CONCATENATE($F3921," ",$G3921),AllocFactorMatrix,(S$4+1),FALSE)*$E3926</f>
        <v>0</v>
      </c>
      <c r="T3921" s="22">
        <f>VLOOKUP(CONCATENATE($F3921," ",$G3921),AllocFactorMatrix,(T$4+1),FALSE)*$E3926</f>
        <v>0</v>
      </c>
      <c r="U3921" s="22">
        <f>VLOOKUP(CONCATENATE($F3921," ",$G3921),AllocFactorMatrix,(U$4+1),FALSE)*$E3926</f>
        <v>0</v>
      </c>
      <c r="V3921" s="22">
        <f>VLOOKUP(CONCATENATE($F3921," ",$G3921),AllocFactorMatrix,(V$4+1),FALSE)*$E3926</f>
        <v>0</v>
      </c>
      <c r="W3921" s="22">
        <f t="shared" si="1911"/>
        <v>0</v>
      </c>
      <c r="X3921" s="22">
        <f>VLOOKUP(CONCATENATE($F3921," ",$G3921),AllocFactorMatrix,(X$4+1),FALSE)*$E3926</f>
        <v>0</v>
      </c>
      <c r="Y3921" s="22">
        <f>VLOOKUP(CONCATENATE($F3921," ",$G3921),AllocFactorMatrix,(Y$4+1),FALSE)*$E3926</f>
        <v>0</v>
      </c>
      <c r="Z3921" s="22">
        <f t="shared" si="1898"/>
        <v>0</v>
      </c>
      <c r="AA3921" s="22">
        <f>VLOOKUP(CONCATENATE($F3921," ",$G3921),AllocFactorMatrix,(AA$4+1),FALSE)*$E3926</f>
        <v>0</v>
      </c>
      <c r="AB3921" s="22">
        <f>VLOOKUP(CONCATENATE($F3921," ",$G3921),AllocFactorMatrix,(AB$4+1),FALSE)*$E3926</f>
        <v>0</v>
      </c>
      <c r="AC3921" s="22">
        <f>VLOOKUP(CONCATENATE($F3921," ",$G3921),AllocFactorMatrix,(AC$4+1),FALSE)*$E3926</f>
        <v>0</v>
      </c>
    </row>
    <row r="3922" spans="4:29" hidden="1" outlineLevel="1">
      <c r="E3922" s="19">
        <v>0</v>
      </c>
      <c r="F3922" s="42" t="str">
        <f>F3926</f>
        <v>PROD_DEMAND</v>
      </c>
      <c r="G3922" s="17" t="str">
        <f>$G$11</f>
        <v>DISTPRI</v>
      </c>
      <c r="H3922" s="21">
        <f t="shared" si="1901"/>
        <v>0</v>
      </c>
      <c r="I3922" s="22">
        <f>VLOOKUP(CONCATENATE($F3922," ",$G3922),AllocFactorMatrix,(I$4+1),FALSE)*$E3926</f>
        <v>0</v>
      </c>
      <c r="J3922" s="22">
        <f>VLOOKUP(CONCATENATE($F3922," ",$G3922),AllocFactorMatrix,(J$4+1),FALSE)*$E3926</f>
        <v>0</v>
      </c>
      <c r="K3922" s="22">
        <f>VLOOKUP(CONCATENATE($F3922," ",$G3922),AllocFactorMatrix,(K$4+1),FALSE)*$E3926</f>
        <v>0</v>
      </c>
      <c r="L3922" s="22">
        <f>VLOOKUP(CONCATENATE($F3922," ",$G3922),AllocFactorMatrix,(L$4+1),FALSE)*$E3926</f>
        <v>0</v>
      </c>
      <c r="M3922" s="22">
        <f t="shared" si="1897"/>
        <v>0</v>
      </c>
      <c r="N3922" s="22">
        <f>VLOOKUP(CONCATENATE($F3922," ",$G3922),AllocFactorMatrix,(N$4+1),FALSE)*$E3926</f>
        <v>0</v>
      </c>
      <c r="O3922" s="22">
        <f>VLOOKUP(CONCATENATE($F3922," ",$G3922),AllocFactorMatrix,(O$4+1),FALSE)*$E3926</f>
        <v>0</v>
      </c>
      <c r="P3922" s="22">
        <f>VLOOKUP(CONCATENATE($F3922," ",$G3922),AllocFactorMatrix,(P$4+1),FALSE)*$E3926</f>
        <v>0</v>
      </c>
      <c r="Q3922" s="22">
        <f>VLOOKUP(CONCATENATE($F3922," ",$G3922),AllocFactorMatrix,(Q$4+1),FALSE)*$E3926</f>
        <v>0</v>
      </c>
      <c r="R3922" s="22">
        <f t="shared" si="1910"/>
        <v>0</v>
      </c>
      <c r="S3922" s="22">
        <f>VLOOKUP(CONCATENATE($F3922," ",$G3922),AllocFactorMatrix,(S$4+1),FALSE)*$E3926</f>
        <v>0</v>
      </c>
      <c r="T3922" s="22">
        <f>VLOOKUP(CONCATENATE($F3922," ",$G3922),AllocFactorMatrix,(T$4+1),FALSE)*$E3926</f>
        <v>0</v>
      </c>
      <c r="U3922" s="22">
        <f>VLOOKUP(CONCATENATE($F3922," ",$G3922),AllocFactorMatrix,(U$4+1),FALSE)*$E3926</f>
        <v>0</v>
      </c>
      <c r="V3922" s="22">
        <f>VLOOKUP(CONCATENATE($F3922," ",$G3922),AllocFactorMatrix,(V$4+1),FALSE)*$E3926</f>
        <v>0</v>
      </c>
      <c r="W3922" s="22">
        <f t="shared" si="1911"/>
        <v>0</v>
      </c>
      <c r="X3922" s="22">
        <f>VLOOKUP(CONCATENATE($F3922," ",$G3922),AllocFactorMatrix,(X$4+1),FALSE)*$E3926</f>
        <v>0</v>
      </c>
      <c r="Y3922" s="22">
        <f>VLOOKUP(CONCATENATE($F3922," ",$G3922),AllocFactorMatrix,(Y$4+1),FALSE)*$E3926</f>
        <v>0</v>
      </c>
      <c r="Z3922" s="22">
        <f t="shared" si="1898"/>
        <v>0</v>
      </c>
      <c r="AA3922" s="22">
        <f>VLOOKUP(CONCATENATE($F3922," ",$G3922),AllocFactorMatrix,(AA$4+1),FALSE)*$E3926</f>
        <v>0</v>
      </c>
      <c r="AB3922" s="22">
        <f>VLOOKUP(CONCATENATE($F3922," ",$G3922),AllocFactorMatrix,(AB$4+1),FALSE)*$E3926</f>
        <v>0</v>
      </c>
      <c r="AC3922" s="22">
        <f>VLOOKUP(CONCATENATE($F3922," ",$G3922),AllocFactorMatrix,(AC$4+1),FALSE)*$E3926</f>
        <v>0</v>
      </c>
    </row>
    <row r="3923" spans="4:29" hidden="1" outlineLevel="1">
      <c r="E3923" s="19">
        <v>0</v>
      </c>
      <c r="F3923" s="42" t="str">
        <f>F3926</f>
        <v>PROD_DEMAND</v>
      </c>
      <c r="G3923" s="17" t="str">
        <f>$G$12</f>
        <v>DISTSEC</v>
      </c>
      <c r="H3923" s="21">
        <f t="shared" si="1901"/>
        <v>0</v>
      </c>
      <c r="I3923" s="22">
        <f>VLOOKUP(CONCATENATE($F3923," ",$G3923),AllocFactorMatrix,(I$4+1),FALSE)*$E3926</f>
        <v>0</v>
      </c>
      <c r="J3923" s="22">
        <f>VLOOKUP(CONCATENATE($F3923," ",$G3923),AllocFactorMatrix,(J$4+1),FALSE)*$E3926</f>
        <v>0</v>
      </c>
      <c r="K3923" s="22">
        <f>VLOOKUP(CONCATENATE($F3923," ",$G3923),AllocFactorMatrix,(K$4+1),FALSE)*$E3926</f>
        <v>0</v>
      </c>
      <c r="L3923" s="22">
        <f>VLOOKUP(CONCATENATE($F3923," ",$G3923),AllocFactorMatrix,(L$4+1),FALSE)*$E3926</f>
        <v>0</v>
      </c>
      <c r="M3923" s="22">
        <f t="shared" si="1897"/>
        <v>0</v>
      </c>
      <c r="N3923" s="22">
        <f>VLOOKUP(CONCATENATE($F3923," ",$G3923),AllocFactorMatrix,(N$4+1),FALSE)*$E3926</f>
        <v>0</v>
      </c>
      <c r="O3923" s="22">
        <f>VLOOKUP(CONCATENATE($F3923," ",$G3923),AllocFactorMatrix,(O$4+1),FALSE)*$E3926</f>
        <v>0</v>
      </c>
      <c r="P3923" s="22">
        <f>VLOOKUP(CONCATENATE($F3923," ",$G3923),AllocFactorMatrix,(P$4+1),FALSE)*$E3926</f>
        <v>0</v>
      </c>
      <c r="Q3923" s="22">
        <f>VLOOKUP(CONCATENATE($F3923," ",$G3923),AllocFactorMatrix,(Q$4+1),FALSE)*$E3926</f>
        <v>0</v>
      </c>
      <c r="R3923" s="22">
        <f t="shared" si="1910"/>
        <v>0</v>
      </c>
      <c r="S3923" s="22">
        <f>VLOOKUP(CONCATENATE($F3923," ",$G3923),AllocFactorMatrix,(S$4+1),FALSE)*$E3926</f>
        <v>0</v>
      </c>
      <c r="T3923" s="22">
        <f>VLOOKUP(CONCATENATE($F3923," ",$G3923),AllocFactorMatrix,(T$4+1),FALSE)*$E3926</f>
        <v>0</v>
      </c>
      <c r="U3923" s="22">
        <f>VLOOKUP(CONCATENATE($F3923," ",$G3923),AllocFactorMatrix,(U$4+1),FALSE)*$E3926</f>
        <v>0</v>
      </c>
      <c r="V3923" s="22">
        <f>VLOOKUP(CONCATENATE($F3923," ",$G3923),AllocFactorMatrix,(V$4+1),FALSE)*$E3926</f>
        <v>0</v>
      </c>
      <c r="W3923" s="22">
        <f t="shared" si="1911"/>
        <v>0</v>
      </c>
      <c r="X3923" s="22">
        <f>VLOOKUP(CONCATENATE($F3923," ",$G3923),AllocFactorMatrix,(X$4+1),FALSE)*$E3926</f>
        <v>0</v>
      </c>
      <c r="Y3923" s="22">
        <f>VLOOKUP(CONCATENATE($F3923," ",$G3923),AllocFactorMatrix,(Y$4+1),FALSE)*$E3926</f>
        <v>0</v>
      </c>
      <c r="Z3923" s="22">
        <f t="shared" si="1898"/>
        <v>0</v>
      </c>
      <c r="AA3923" s="22">
        <f>VLOOKUP(CONCATENATE($F3923," ",$G3923),AllocFactorMatrix,(AA$4+1),FALSE)*$E3926</f>
        <v>0</v>
      </c>
      <c r="AB3923" s="22">
        <f>VLOOKUP(CONCATENATE($F3923," ",$G3923),AllocFactorMatrix,(AB$4+1),FALSE)*$E3926</f>
        <v>0</v>
      </c>
      <c r="AC3923" s="22">
        <f>VLOOKUP(CONCATENATE($F3923," ",$G3923),AllocFactorMatrix,(AC$4+1),FALSE)*$E3926</f>
        <v>0</v>
      </c>
    </row>
    <row r="3924" spans="4:29" hidden="1" outlineLevel="1">
      <c r="E3924" s="19">
        <v>0</v>
      </c>
      <c r="F3924" s="42" t="str">
        <f>F3926</f>
        <v>PROD_DEMAND</v>
      </c>
      <c r="G3924" s="17" t="str">
        <f>$G$13</f>
        <v>ENERGY</v>
      </c>
      <c r="H3924" s="21">
        <f t="shared" si="1901"/>
        <v>0</v>
      </c>
      <c r="I3924" s="22">
        <f>VLOOKUP(CONCATENATE($F3924," ",$G3924),AllocFactorMatrix,(I$4+1),FALSE)*$E3926</f>
        <v>0</v>
      </c>
      <c r="J3924" s="22">
        <f>VLOOKUP(CONCATENATE($F3924," ",$G3924),AllocFactorMatrix,(J$4+1),FALSE)*$E3926</f>
        <v>0</v>
      </c>
      <c r="K3924" s="22">
        <f>VLOOKUP(CONCATENATE($F3924," ",$G3924),AllocFactorMatrix,(K$4+1),FALSE)*$E3926</f>
        <v>0</v>
      </c>
      <c r="L3924" s="22">
        <f>VLOOKUP(CONCATENATE($F3924," ",$G3924),AllocFactorMatrix,(L$4+1),FALSE)*$E3926</f>
        <v>0</v>
      </c>
      <c r="M3924" s="22">
        <f t="shared" si="1897"/>
        <v>0</v>
      </c>
      <c r="N3924" s="22">
        <f>VLOOKUP(CONCATENATE($F3924," ",$G3924),AllocFactorMatrix,(N$4+1),FALSE)*$E3926</f>
        <v>0</v>
      </c>
      <c r="O3924" s="22">
        <f>VLOOKUP(CONCATENATE($F3924," ",$G3924),AllocFactorMatrix,(O$4+1),FALSE)*$E3926</f>
        <v>0</v>
      </c>
      <c r="P3924" s="22">
        <f>VLOOKUP(CONCATENATE($F3924," ",$G3924),AllocFactorMatrix,(P$4+1),FALSE)*$E3926</f>
        <v>0</v>
      </c>
      <c r="Q3924" s="22">
        <f>VLOOKUP(CONCATENATE($F3924," ",$G3924),AllocFactorMatrix,(Q$4+1),FALSE)*$E3926</f>
        <v>0</v>
      </c>
      <c r="R3924" s="22">
        <f t="shared" si="1910"/>
        <v>0</v>
      </c>
      <c r="S3924" s="22">
        <f>VLOOKUP(CONCATENATE($F3924," ",$G3924),AllocFactorMatrix,(S$4+1),FALSE)*$E3926</f>
        <v>0</v>
      </c>
      <c r="T3924" s="22">
        <f>VLOOKUP(CONCATENATE($F3924," ",$G3924),AllocFactorMatrix,(T$4+1),FALSE)*$E3926</f>
        <v>0</v>
      </c>
      <c r="U3924" s="22">
        <f>VLOOKUP(CONCATENATE($F3924," ",$G3924),AllocFactorMatrix,(U$4+1),FALSE)*$E3926</f>
        <v>0</v>
      </c>
      <c r="V3924" s="22">
        <f>VLOOKUP(CONCATENATE($F3924," ",$G3924),AllocFactorMatrix,(V$4+1),FALSE)*$E3926</f>
        <v>0</v>
      </c>
      <c r="W3924" s="22">
        <f t="shared" si="1911"/>
        <v>0</v>
      </c>
      <c r="X3924" s="22">
        <f>VLOOKUP(CONCATENATE($F3924," ",$G3924),AllocFactorMatrix,(X$4+1),FALSE)*$E3926</f>
        <v>0</v>
      </c>
      <c r="Y3924" s="22">
        <f>VLOOKUP(CONCATENATE($F3924," ",$G3924),AllocFactorMatrix,(Y$4+1),FALSE)*$E3926</f>
        <v>0</v>
      </c>
      <c r="Z3924" s="22">
        <f t="shared" si="1898"/>
        <v>0</v>
      </c>
      <c r="AA3924" s="22">
        <f>VLOOKUP(CONCATENATE($F3924," ",$G3924),AllocFactorMatrix,(AA$4+1),FALSE)*$E3926</f>
        <v>0</v>
      </c>
      <c r="AB3924" s="22">
        <f>VLOOKUP(CONCATENATE($F3924," ",$G3924),AllocFactorMatrix,(AB$4+1),FALSE)*$E3926</f>
        <v>0</v>
      </c>
      <c r="AC3924" s="22">
        <f>VLOOKUP(CONCATENATE($F3924," ",$G3924),AllocFactorMatrix,(AC$4+1),FALSE)*$E3926</f>
        <v>0</v>
      </c>
    </row>
    <row r="3925" spans="4:29" hidden="1" outlineLevel="1">
      <c r="E3925" s="19">
        <v>0</v>
      </c>
      <c r="F3925" s="42" t="str">
        <f>F3926</f>
        <v>PROD_DEMAND</v>
      </c>
      <c r="G3925" s="17" t="str">
        <f>$G$14</f>
        <v>CUSTOMER</v>
      </c>
      <c r="H3925" s="21">
        <f t="shared" si="1901"/>
        <v>0</v>
      </c>
      <c r="I3925" s="22">
        <f>VLOOKUP(CONCATENATE($F3925," ",$G3925),AllocFactorMatrix,(I$4+1),FALSE)*$E3926</f>
        <v>0</v>
      </c>
      <c r="J3925" s="22">
        <f>VLOOKUP(CONCATENATE($F3925," ",$G3925),AllocFactorMatrix,(J$4+1),FALSE)*$E3926</f>
        <v>0</v>
      </c>
      <c r="K3925" s="22">
        <f>VLOOKUP(CONCATENATE($F3925," ",$G3925),AllocFactorMatrix,(K$4+1),FALSE)*$E3926</f>
        <v>0</v>
      </c>
      <c r="L3925" s="22">
        <f>VLOOKUP(CONCATENATE($F3925," ",$G3925),AllocFactorMatrix,(L$4+1),FALSE)*$E3926</f>
        <v>0</v>
      </c>
      <c r="M3925" s="22">
        <f t="shared" si="1897"/>
        <v>0</v>
      </c>
      <c r="N3925" s="22">
        <f>VLOOKUP(CONCATENATE($F3925," ",$G3925),AllocFactorMatrix,(N$4+1),FALSE)*$E3926</f>
        <v>0</v>
      </c>
      <c r="O3925" s="22">
        <f>VLOOKUP(CONCATENATE($F3925," ",$G3925),AllocFactorMatrix,(O$4+1),FALSE)*$E3926</f>
        <v>0</v>
      </c>
      <c r="P3925" s="22">
        <f>VLOOKUP(CONCATENATE($F3925," ",$G3925),AllocFactorMatrix,(P$4+1),FALSE)*$E3926</f>
        <v>0</v>
      </c>
      <c r="Q3925" s="22">
        <f>VLOOKUP(CONCATENATE($F3925," ",$G3925),AllocFactorMatrix,(Q$4+1),FALSE)*$E3926</f>
        <v>0</v>
      </c>
      <c r="R3925" s="22">
        <f t="shared" si="1910"/>
        <v>0</v>
      </c>
      <c r="S3925" s="22">
        <f>VLOOKUP(CONCATENATE($F3925," ",$G3925),AllocFactorMatrix,(S$4+1),FALSE)*$E3926</f>
        <v>0</v>
      </c>
      <c r="T3925" s="22">
        <f>VLOOKUP(CONCATENATE($F3925," ",$G3925),AllocFactorMatrix,(T$4+1),FALSE)*$E3926</f>
        <v>0</v>
      </c>
      <c r="U3925" s="22">
        <f>VLOOKUP(CONCATENATE($F3925," ",$G3925),AllocFactorMatrix,(U$4+1),FALSE)*$E3926</f>
        <v>0</v>
      </c>
      <c r="V3925" s="22">
        <f>VLOOKUP(CONCATENATE($F3925," ",$G3925),AllocFactorMatrix,(V$4+1),FALSE)*$E3926</f>
        <v>0</v>
      </c>
      <c r="W3925" s="22">
        <f t="shared" si="1911"/>
        <v>0</v>
      </c>
      <c r="X3925" s="22">
        <f>VLOOKUP(CONCATENATE($F3925," ",$G3925),AllocFactorMatrix,(X$4+1),FALSE)*$E3926</f>
        <v>0</v>
      </c>
      <c r="Y3925" s="22">
        <f>VLOOKUP(CONCATENATE($F3925," ",$G3925),AllocFactorMatrix,(Y$4+1),FALSE)*$E3926</f>
        <v>0</v>
      </c>
      <c r="Z3925" s="22">
        <f t="shared" si="1898"/>
        <v>0</v>
      </c>
      <c r="AA3925" s="22">
        <f>VLOOKUP(CONCATENATE($F3925," ",$G3925),AllocFactorMatrix,(AA$4+1),FALSE)*$E3926</f>
        <v>0</v>
      </c>
      <c r="AB3925" s="22">
        <f>VLOOKUP(CONCATENATE($F3925," ",$G3925),AllocFactorMatrix,(AB$4+1),FALSE)*$E3926</f>
        <v>0</v>
      </c>
      <c r="AC3925" s="22">
        <f>VLOOKUP(CONCATENATE($F3925," ",$G3925),AllocFactorMatrix,(AC$4+1),FALSE)*$E3926</f>
        <v>0</v>
      </c>
    </row>
    <row r="3926" spans="4:29" collapsed="1">
      <c r="D3926" s="39" t="s">
        <v>447</v>
      </c>
      <c r="E3926" s="19">
        <v>0</v>
      </c>
      <c r="F3926" s="42" t="s">
        <v>29</v>
      </c>
      <c r="G3926" s="17" t="str">
        <f>$G$15</f>
        <v>TOTAL</v>
      </c>
      <c r="H3926" s="21">
        <f t="shared" si="1901"/>
        <v>0</v>
      </c>
      <c r="I3926" s="22">
        <f>VLOOKUP(CONCATENATE($F3926," ",$G3926),AllocFactorMatrix,(I$4+1),FALSE)*$E3926</f>
        <v>0</v>
      </c>
      <c r="J3926" s="22">
        <f>VLOOKUP(CONCATENATE($F3926," ",$G3926),AllocFactorMatrix,(J$4+1),FALSE)*$E3926</f>
        <v>0</v>
      </c>
      <c r="K3926" s="22">
        <f>VLOOKUP(CONCATENATE($F3926," ",$G3926),AllocFactorMatrix,(K$4+1),FALSE)*$E3926</f>
        <v>0</v>
      </c>
      <c r="L3926" s="22">
        <f>VLOOKUP(CONCATENATE($F3926," ",$G3926),AllocFactorMatrix,(L$4+1),FALSE)*$E3926</f>
        <v>0</v>
      </c>
      <c r="M3926" s="22">
        <f t="shared" si="1897"/>
        <v>0</v>
      </c>
      <c r="N3926" s="22">
        <f>VLOOKUP(CONCATENATE($F3926," ",$G3926),AllocFactorMatrix,(N$4+1),FALSE)*$E3926</f>
        <v>0</v>
      </c>
      <c r="O3926" s="22">
        <f>VLOOKUP(CONCATENATE($F3926," ",$G3926),AllocFactorMatrix,(O$4+1),FALSE)*$E3926</f>
        <v>0</v>
      </c>
      <c r="P3926" s="22">
        <f>VLOOKUP(CONCATENATE($F3926," ",$G3926),AllocFactorMatrix,(P$4+1),FALSE)*$E3926</f>
        <v>0</v>
      </c>
      <c r="Q3926" s="22">
        <f>VLOOKUP(CONCATENATE($F3926," ",$G3926),AllocFactorMatrix,(Q$4+1),FALSE)*$E3926</f>
        <v>0</v>
      </c>
      <c r="R3926" s="22">
        <f t="shared" si="1910"/>
        <v>0</v>
      </c>
      <c r="S3926" s="22">
        <f>VLOOKUP(CONCATENATE($F3926," ",$G3926),AllocFactorMatrix,(S$4+1),FALSE)*$E3926</f>
        <v>0</v>
      </c>
      <c r="T3926" s="22">
        <f>VLOOKUP(CONCATENATE($F3926," ",$G3926),AllocFactorMatrix,(T$4+1),FALSE)*$E3926</f>
        <v>0</v>
      </c>
      <c r="U3926" s="22">
        <f>VLOOKUP(CONCATENATE($F3926," ",$G3926),AllocFactorMatrix,(U$4+1),FALSE)*$E3926</f>
        <v>0</v>
      </c>
      <c r="V3926" s="22">
        <f>VLOOKUP(CONCATENATE($F3926," ",$G3926),AllocFactorMatrix,(V$4+1),FALSE)*$E3926</f>
        <v>0</v>
      </c>
      <c r="W3926" s="22">
        <f t="shared" si="1911"/>
        <v>0</v>
      </c>
      <c r="X3926" s="22">
        <f>VLOOKUP(CONCATENATE($F3926," ",$G3926),AllocFactorMatrix,(X$4+1),FALSE)*$E3926</f>
        <v>0</v>
      </c>
      <c r="Y3926" s="22">
        <f>VLOOKUP(CONCATENATE($F3926," ",$G3926),AllocFactorMatrix,(Y$4+1),FALSE)*$E3926</f>
        <v>0</v>
      </c>
      <c r="Z3926" s="22">
        <f t="shared" si="1898"/>
        <v>0</v>
      </c>
      <c r="AA3926" s="22">
        <f>VLOOKUP(CONCATENATE($F3926," ",$G3926),AllocFactorMatrix,(AA$4+1),FALSE)*$E3926</f>
        <v>0</v>
      </c>
      <c r="AB3926" s="22">
        <f>VLOOKUP(CONCATENATE($F3926," ",$G3926),AllocFactorMatrix,(AB$4+1),FALSE)*$E3926</f>
        <v>0</v>
      </c>
      <c r="AC3926" s="22">
        <f>VLOOKUP(CONCATENATE($F3926," ",$G3926),AllocFactorMatrix,(AC$4+1),FALSE)*$E3926</f>
        <v>0</v>
      </c>
    </row>
    <row r="3927" spans="4:29" hidden="1" outlineLevel="1">
      <c r="E3927" s="19">
        <v>0</v>
      </c>
      <c r="F3927" s="42" t="str">
        <f>F3934</f>
        <v>PROD_ENERGY</v>
      </c>
      <c r="G3927" s="17" t="str">
        <f>$G$8</f>
        <v>PRODUCTION</v>
      </c>
      <c r="H3927" s="21">
        <f t="shared" si="1901"/>
        <v>0</v>
      </c>
      <c r="I3927" s="22">
        <f>VLOOKUP(CONCATENATE($F3927," ",$G3927),AllocFactorMatrix,(I$4+1),FALSE)*$E3934</f>
        <v>0</v>
      </c>
      <c r="J3927" s="22">
        <f>VLOOKUP(CONCATENATE($F3927," ",$G3927),AllocFactorMatrix,(J$4+1),FALSE)*$E3934</f>
        <v>0</v>
      </c>
      <c r="K3927" s="22">
        <f>VLOOKUP(CONCATENATE($F3927," ",$G3927),AllocFactorMatrix,(K$4+1),FALSE)*$E3934</f>
        <v>0</v>
      </c>
      <c r="L3927" s="22">
        <f>VLOOKUP(CONCATENATE($F3927," ",$G3927),AllocFactorMatrix,(L$4+1),FALSE)*$E3934</f>
        <v>0</v>
      </c>
      <c r="M3927" s="22">
        <f t="shared" si="1897"/>
        <v>0</v>
      </c>
      <c r="N3927" s="22">
        <f>VLOOKUP(CONCATENATE($F3927," ",$G3927),AllocFactorMatrix,(N$4+1),FALSE)*$E3934</f>
        <v>0</v>
      </c>
      <c r="O3927" s="22">
        <f>VLOOKUP(CONCATENATE($F3927," ",$G3927),AllocFactorMatrix,(O$4+1),FALSE)*$E3934</f>
        <v>0</v>
      </c>
      <c r="P3927" s="22">
        <f>VLOOKUP(CONCATENATE($F3927," ",$G3927),AllocFactorMatrix,(P$4+1),FALSE)*$E3934</f>
        <v>0</v>
      </c>
      <c r="Q3927" s="22">
        <f>VLOOKUP(CONCATENATE($F3927," ",$G3927),AllocFactorMatrix,(Q$4+1),FALSE)*$E3934</f>
        <v>0</v>
      </c>
      <c r="R3927" s="22">
        <f>SUBTOTAL(9,N3927:Q3927)</f>
        <v>0</v>
      </c>
      <c r="S3927" s="22">
        <f>VLOOKUP(CONCATENATE($F3927," ",$G3927),AllocFactorMatrix,(S$4+1),FALSE)*$E3934</f>
        <v>0</v>
      </c>
      <c r="T3927" s="22">
        <f>VLOOKUP(CONCATENATE($F3927," ",$G3927),AllocFactorMatrix,(T$4+1),FALSE)*$E3934</f>
        <v>0</v>
      </c>
      <c r="U3927" s="22">
        <f>VLOOKUP(CONCATENATE($F3927," ",$G3927),AllocFactorMatrix,(U$4+1),FALSE)*$E3934</f>
        <v>0</v>
      </c>
      <c r="V3927" s="22">
        <f>VLOOKUP(CONCATENATE($F3927," ",$G3927),AllocFactorMatrix,(V$4+1),FALSE)*$E3934</f>
        <v>0</v>
      </c>
      <c r="W3927" s="22">
        <f>SUBTOTAL(9,S3927:V3927)</f>
        <v>0</v>
      </c>
      <c r="X3927" s="22">
        <f>VLOOKUP(CONCATENATE($F3927," ",$G3927),AllocFactorMatrix,(X$4+1),FALSE)*$E3934</f>
        <v>0</v>
      </c>
      <c r="Y3927" s="22">
        <f>VLOOKUP(CONCATENATE($F3927," ",$G3927),AllocFactorMatrix,(Y$4+1),FALSE)*$E3934</f>
        <v>0</v>
      </c>
      <c r="Z3927" s="22">
        <f t="shared" si="1898"/>
        <v>0</v>
      </c>
      <c r="AA3927" s="22">
        <f>VLOOKUP(CONCATENATE($F3927," ",$G3927),AllocFactorMatrix,(AA$4+1),FALSE)*$E3934</f>
        <v>0</v>
      </c>
      <c r="AB3927" s="22">
        <f>VLOOKUP(CONCATENATE($F3927," ",$G3927),AllocFactorMatrix,(AB$4+1),FALSE)*$E3934</f>
        <v>0</v>
      </c>
      <c r="AC3927" s="22">
        <f>VLOOKUP(CONCATENATE($F3927," ",$G3927),AllocFactorMatrix,(AC$4+1),FALSE)*$E3934</f>
        <v>0</v>
      </c>
    </row>
    <row r="3928" spans="4:29" hidden="1" outlineLevel="1">
      <c r="E3928" s="19">
        <v>0</v>
      </c>
      <c r="F3928" s="42" t="str">
        <f>F3934</f>
        <v>PROD_ENERGY</v>
      </c>
      <c r="G3928" s="17" t="str">
        <f>$G$9</f>
        <v>BULKTRAN</v>
      </c>
      <c r="H3928" s="21">
        <f t="shared" si="1901"/>
        <v>0</v>
      </c>
      <c r="I3928" s="22">
        <f>VLOOKUP(CONCATENATE($F3928," ",$G3928),AllocFactorMatrix,(I$4+1),FALSE)*$E3934</f>
        <v>0</v>
      </c>
      <c r="J3928" s="22">
        <f>VLOOKUP(CONCATENATE($F3928," ",$G3928),AllocFactorMatrix,(J$4+1),FALSE)*$E3934</f>
        <v>0</v>
      </c>
      <c r="K3928" s="22">
        <f>VLOOKUP(CONCATENATE($F3928," ",$G3928),AllocFactorMatrix,(K$4+1),FALSE)*$E3934</f>
        <v>0</v>
      </c>
      <c r="L3928" s="22">
        <f>VLOOKUP(CONCATENATE($F3928," ",$G3928),AllocFactorMatrix,(L$4+1),FALSE)*$E3934</f>
        <v>0</v>
      </c>
      <c r="M3928" s="22">
        <f t="shared" si="1897"/>
        <v>0</v>
      </c>
      <c r="N3928" s="22">
        <f>VLOOKUP(CONCATENATE($F3928," ",$G3928),AllocFactorMatrix,(N$4+1),FALSE)*$E3934</f>
        <v>0</v>
      </c>
      <c r="O3928" s="22">
        <f>VLOOKUP(CONCATENATE($F3928," ",$G3928),AllocFactorMatrix,(O$4+1),FALSE)*$E3934</f>
        <v>0</v>
      </c>
      <c r="P3928" s="22">
        <f>VLOOKUP(CONCATENATE($F3928," ",$G3928),AllocFactorMatrix,(P$4+1),FALSE)*$E3934</f>
        <v>0</v>
      </c>
      <c r="Q3928" s="22">
        <f>VLOOKUP(CONCATENATE($F3928," ",$G3928),AllocFactorMatrix,(Q$4+1),FALSE)*$E3934</f>
        <v>0</v>
      </c>
      <c r="R3928" s="22">
        <f t="shared" ref="R3928:R3934" si="1912">SUBTOTAL(9,N3928:Q3928)</f>
        <v>0</v>
      </c>
      <c r="S3928" s="22">
        <f>VLOOKUP(CONCATENATE($F3928," ",$G3928),AllocFactorMatrix,(S$4+1),FALSE)*$E3934</f>
        <v>0</v>
      </c>
      <c r="T3928" s="22">
        <f>VLOOKUP(CONCATENATE($F3928," ",$G3928),AllocFactorMatrix,(T$4+1),FALSE)*$E3934</f>
        <v>0</v>
      </c>
      <c r="U3928" s="22">
        <f>VLOOKUP(CONCATENATE($F3928," ",$G3928),AllocFactorMatrix,(U$4+1),FALSE)*$E3934</f>
        <v>0</v>
      </c>
      <c r="V3928" s="22">
        <f>VLOOKUP(CONCATENATE($F3928," ",$G3928),AllocFactorMatrix,(V$4+1),FALSE)*$E3934</f>
        <v>0</v>
      </c>
      <c r="W3928" s="22">
        <f t="shared" ref="W3928:W3934" si="1913">SUBTOTAL(9,S3928:V3928)</f>
        <v>0</v>
      </c>
      <c r="X3928" s="22">
        <f>VLOOKUP(CONCATENATE($F3928," ",$G3928),AllocFactorMatrix,(X$4+1),FALSE)*$E3934</f>
        <v>0</v>
      </c>
      <c r="Y3928" s="22">
        <f>VLOOKUP(CONCATENATE($F3928," ",$G3928),AllocFactorMatrix,(Y$4+1),FALSE)*$E3934</f>
        <v>0</v>
      </c>
      <c r="Z3928" s="22">
        <f t="shared" si="1898"/>
        <v>0</v>
      </c>
      <c r="AA3928" s="22">
        <f>VLOOKUP(CONCATENATE($F3928," ",$G3928),AllocFactorMatrix,(AA$4+1),FALSE)*$E3934</f>
        <v>0</v>
      </c>
      <c r="AB3928" s="22">
        <f>VLOOKUP(CONCATENATE($F3928," ",$G3928),AllocFactorMatrix,(AB$4+1),FALSE)*$E3934</f>
        <v>0</v>
      </c>
      <c r="AC3928" s="22">
        <f>VLOOKUP(CONCATENATE($F3928," ",$G3928),AllocFactorMatrix,(AC$4+1),FALSE)*$E3934</f>
        <v>0</v>
      </c>
    </row>
    <row r="3929" spans="4:29" hidden="1" outlineLevel="1">
      <c r="E3929" s="19">
        <v>0</v>
      </c>
      <c r="F3929" s="42" t="str">
        <f>F3934</f>
        <v>PROD_ENERGY</v>
      </c>
      <c r="G3929" s="17" t="str">
        <f>$G$10</f>
        <v>SUBTRAN</v>
      </c>
      <c r="H3929" s="21">
        <f t="shared" si="1901"/>
        <v>0</v>
      </c>
      <c r="I3929" s="22">
        <f>VLOOKUP(CONCATENATE($F3929," ",$G3929),AllocFactorMatrix,(I$4+1),FALSE)*$E3934</f>
        <v>0</v>
      </c>
      <c r="J3929" s="22">
        <f>VLOOKUP(CONCATENATE($F3929," ",$G3929),AllocFactorMatrix,(J$4+1),FALSE)*$E3934</f>
        <v>0</v>
      </c>
      <c r="K3929" s="22">
        <f>VLOOKUP(CONCATENATE($F3929," ",$G3929),AllocFactorMatrix,(K$4+1),FALSE)*$E3934</f>
        <v>0</v>
      </c>
      <c r="L3929" s="22">
        <f>VLOOKUP(CONCATENATE($F3929," ",$G3929),AllocFactorMatrix,(L$4+1),FALSE)*$E3934</f>
        <v>0</v>
      </c>
      <c r="M3929" s="22">
        <f t="shared" si="1897"/>
        <v>0</v>
      </c>
      <c r="N3929" s="22">
        <f>VLOOKUP(CONCATENATE($F3929," ",$G3929),AllocFactorMatrix,(N$4+1),FALSE)*$E3934</f>
        <v>0</v>
      </c>
      <c r="O3929" s="22">
        <f>VLOOKUP(CONCATENATE($F3929," ",$G3929),AllocFactorMatrix,(O$4+1),FALSE)*$E3934</f>
        <v>0</v>
      </c>
      <c r="P3929" s="22">
        <f>VLOOKUP(CONCATENATE($F3929," ",$G3929),AllocFactorMatrix,(P$4+1),FALSE)*$E3934</f>
        <v>0</v>
      </c>
      <c r="Q3929" s="22">
        <f>VLOOKUP(CONCATENATE($F3929," ",$G3929),AllocFactorMatrix,(Q$4+1),FALSE)*$E3934</f>
        <v>0</v>
      </c>
      <c r="R3929" s="22">
        <f t="shared" si="1912"/>
        <v>0</v>
      </c>
      <c r="S3929" s="22">
        <f>VLOOKUP(CONCATENATE($F3929," ",$G3929),AllocFactorMatrix,(S$4+1),FALSE)*$E3934</f>
        <v>0</v>
      </c>
      <c r="T3929" s="22">
        <f>VLOOKUP(CONCATENATE($F3929," ",$G3929),AllocFactorMatrix,(T$4+1),FALSE)*$E3934</f>
        <v>0</v>
      </c>
      <c r="U3929" s="22">
        <f>VLOOKUP(CONCATENATE($F3929," ",$G3929),AllocFactorMatrix,(U$4+1),FALSE)*$E3934</f>
        <v>0</v>
      </c>
      <c r="V3929" s="22">
        <f>VLOOKUP(CONCATENATE($F3929," ",$G3929),AllocFactorMatrix,(V$4+1),FALSE)*$E3934</f>
        <v>0</v>
      </c>
      <c r="W3929" s="22">
        <f t="shared" si="1913"/>
        <v>0</v>
      </c>
      <c r="X3929" s="22">
        <f>VLOOKUP(CONCATENATE($F3929," ",$G3929),AllocFactorMatrix,(X$4+1),FALSE)*$E3934</f>
        <v>0</v>
      </c>
      <c r="Y3929" s="22">
        <f>VLOOKUP(CONCATENATE($F3929," ",$G3929),AllocFactorMatrix,(Y$4+1),FALSE)*$E3934</f>
        <v>0</v>
      </c>
      <c r="Z3929" s="22">
        <f t="shared" si="1898"/>
        <v>0</v>
      </c>
      <c r="AA3929" s="22">
        <f>VLOOKUP(CONCATENATE($F3929," ",$G3929),AllocFactorMatrix,(AA$4+1),FALSE)*$E3934</f>
        <v>0</v>
      </c>
      <c r="AB3929" s="22">
        <f>VLOOKUP(CONCATENATE($F3929," ",$G3929),AllocFactorMatrix,(AB$4+1),FALSE)*$E3934</f>
        <v>0</v>
      </c>
      <c r="AC3929" s="22">
        <f>VLOOKUP(CONCATENATE($F3929," ",$G3929),AllocFactorMatrix,(AC$4+1),FALSE)*$E3934</f>
        <v>0</v>
      </c>
    </row>
    <row r="3930" spans="4:29" hidden="1" outlineLevel="1">
      <c r="E3930" s="19">
        <v>0</v>
      </c>
      <c r="F3930" s="42" t="str">
        <f>F3934</f>
        <v>PROD_ENERGY</v>
      </c>
      <c r="G3930" s="17" t="str">
        <f>$G$11</f>
        <v>DISTPRI</v>
      </c>
      <c r="H3930" s="21">
        <f t="shared" si="1901"/>
        <v>0</v>
      </c>
      <c r="I3930" s="22">
        <f>VLOOKUP(CONCATENATE($F3930," ",$G3930),AllocFactorMatrix,(I$4+1),FALSE)*$E3934</f>
        <v>0</v>
      </c>
      <c r="J3930" s="22">
        <f>VLOOKUP(CONCATENATE($F3930," ",$G3930),AllocFactorMatrix,(J$4+1),FALSE)*$E3934</f>
        <v>0</v>
      </c>
      <c r="K3930" s="22">
        <f>VLOOKUP(CONCATENATE($F3930," ",$G3930),AllocFactorMatrix,(K$4+1),FALSE)*$E3934</f>
        <v>0</v>
      </c>
      <c r="L3930" s="22">
        <f>VLOOKUP(CONCATENATE($F3930," ",$G3930),AllocFactorMatrix,(L$4+1),FALSE)*$E3934</f>
        <v>0</v>
      </c>
      <c r="M3930" s="22">
        <f t="shared" si="1897"/>
        <v>0</v>
      </c>
      <c r="N3930" s="22">
        <f>VLOOKUP(CONCATENATE($F3930," ",$G3930),AllocFactorMatrix,(N$4+1),FALSE)*$E3934</f>
        <v>0</v>
      </c>
      <c r="O3930" s="22">
        <f>VLOOKUP(CONCATENATE($F3930," ",$G3930),AllocFactorMatrix,(O$4+1),FALSE)*$E3934</f>
        <v>0</v>
      </c>
      <c r="P3930" s="22">
        <f>VLOOKUP(CONCATENATE($F3930," ",$G3930),AllocFactorMatrix,(P$4+1),FALSE)*$E3934</f>
        <v>0</v>
      </c>
      <c r="Q3930" s="22">
        <f>VLOOKUP(CONCATENATE($F3930," ",$G3930),AllocFactorMatrix,(Q$4+1),FALSE)*$E3934</f>
        <v>0</v>
      </c>
      <c r="R3930" s="22">
        <f t="shared" si="1912"/>
        <v>0</v>
      </c>
      <c r="S3930" s="22">
        <f>VLOOKUP(CONCATENATE($F3930," ",$G3930),AllocFactorMatrix,(S$4+1),FALSE)*$E3934</f>
        <v>0</v>
      </c>
      <c r="T3930" s="22">
        <f>VLOOKUP(CONCATENATE($F3930," ",$G3930),AllocFactorMatrix,(T$4+1),FALSE)*$E3934</f>
        <v>0</v>
      </c>
      <c r="U3930" s="22">
        <f>VLOOKUP(CONCATENATE($F3930," ",$G3930),AllocFactorMatrix,(U$4+1),FALSE)*$E3934</f>
        <v>0</v>
      </c>
      <c r="V3930" s="22">
        <f>VLOOKUP(CONCATENATE($F3930," ",$G3930),AllocFactorMatrix,(V$4+1),FALSE)*$E3934</f>
        <v>0</v>
      </c>
      <c r="W3930" s="22">
        <f t="shared" si="1913"/>
        <v>0</v>
      </c>
      <c r="X3930" s="22">
        <f>VLOOKUP(CONCATENATE($F3930," ",$G3930),AllocFactorMatrix,(X$4+1),FALSE)*$E3934</f>
        <v>0</v>
      </c>
      <c r="Y3930" s="22">
        <f>VLOOKUP(CONCATENATE($F3930," ",$G3930),AllocFactorMatrix,(Y$4+1),FALSE)*$E3934</f>
        <v>0</v>
      </c>
      <c r="Z3930" s="22">
        <f t="shared" si="1898"/>
        <v>0</v>
      </c>
      <c r="AA3930" s="22">
        <f>VLOOKUP(CONCATENATE($F3930," ",$G3930),AllocFactorMatrix,(AA$4+1),FALSE)*$E3934</f>
        <v>0</v>
      </c>
      <c r="AB3930" s="22">
        <f>VLOOKUP(CONCATENATE($F3930," ",$G3930),AllocFactorMatrix,(AB$4+1),FALSE)*$E3934</f>
        <v>0</v>
      </c>
      <c r="AC3930" s="22">
        <f>VLOOKUP(CONCATENATE($F3930," ",$G3930),AllocFactorMatrix,(AC$4+1),FALSE)*$E3934</f>
        <v>0</v>
      </c>
    </row>
    <row r="3931" spans="4:29" hidden="1" outlineLevel="1">
      <c r="E3931" s="19">
        <v>0</v>
      </c>
      <c r="F3931" s="42" t="str">
        <f>F3934</f>
        <v>PROD_ENERGY</v>
      </c>
      <c r="G3931" s="17" t="str">
        <f>$G$12</f>
        <v>DISTSEC</v>
      </c>
      <c r="H3931" s="21">
        <f t="shared" si="1901"/>
        <v>0</v>
      </c>
      <c r="I3931" s="22">
        <f>VLOOKUP(CONCATENATE($F3931," ",$G3931),AllocFactorMatrix,(I$4+1),FALSE)*$E3934</f>
        <v>0</v>
      </c>
      <c r="J3931" s="22">
        <f>VLOOKUP(CONCATENATE($F3931," ",$G3931),AllocFactorMatrix,(J$4+1),FALSE)*$E3934</f>
        <v>0</v>
      </c>
      <c r="K3931" s="22">
        <f>VLOOKUP(CONCATENATE($F3931," ",$G3931),AllocFactorMatrix,(K$4+1),FALSE)*$E3934</f>
        <v>0</v>
      </c>
      <c r="L3931" s="22">
        <f>VLOOKUP(CONCATENATE($F3931," ",$G3931),AllocFactorMatrix,(L$4+1),FALSE)*$E3934</f>
        <v>0</v>
      </c>
      <c r="M3931" s="22">
        <f t="shared" si="1897"/>
        <v>0</v>
      </c>
      <c r="N3931" s="22">
        <f>VLOOKUP(CONCATENATE($F3931," ",$G3931),AllocFactorMatrix,(N$4+1),FALSE)*$E3934</f>
        <v>0</v>
      </c>
      <c r="O3931" s="22">
        <f>VLOOKUP(CONCATENATE($F3931," ",$G3931),AllocFactorMatrix,(O$4+1),FALSE)*$E3934</f>
        <v>0</v>
      </c>
      <c r="P3931" s="22">
        <f>VLOOKUP(CONCATENATE($F3931," ",$G3931),AllocFactorMatrix,(P$4+1),FALSE)*$E3934</f>
        <v>0</v>
      </c>
      <c r="Q3931" s="22">
        <f>VLOOKUP(CONCATENATE($F3931," ",$G3931),AllocFactorMatrix,(Q$4+1),FALSE)*$E3934</f>
        <v>0</v>
      </c>
      <c r="R3931" s="22">
        <f t="shared" si="1912"/>
        <v>0</v>
      </c>
      <c r="S3931" s="22">
        <f>VLOOKUP(CONCATENATE($F3931," ",$G3931),AllocFactorMatrix,(S$4+1),FALSE)*$E3934</f>
        <v>0</v>
      </c>
      <c r="T3931" s="22">
        <f>VLOOKUP(CONCATENATE($F3931," ",$G3931),AllocFactorMatrix,(T$4+1),FALSE)*$E3934</f>
        <v>0</v>
      </c>
      <c r="U3931" s="22">
        <f>VLOOKUP(CONCATENATE($F3931," ",$G3931),AllocFactorMatrix,(U$4+1),FALSE)*$E3934</f>
        <v>0</v>
      </c>
      <c r="V3931" s="22">
        <f>VLOOKUP(CONCATENATE($F3931," ",$G3931),AllocFactorMatrix,(V$4+1),FALSE)*$E3934</f>
        <v>0</v>
      </c>
      <c r="W3931" s="22">
        <f t="shared" si="1913"/>
        <v>0</v>
      </c>
      <c r="X3931" s="22">
        <f>VLOOKUP(CONCATENATE($F3931," ",$G3931),AllocFactorMatrix,(X$4+1),FALSE)*$E3934</f>
        <v>0</v>
      </c>
      <c r="Y3931" s="22">
        <f>VLOOKUP(CONCATENATE($F3931," ",$G3931),AllocFactorMatrix,(Y$4+1),FALSE)*$E3934</f>
        <v>0</v>
      </c>
      <c r="Z3931" s="22">
        <f t="shared" si="1898"/>
        <v>0</v>
      </c>
      <c r="AA3931" s="22">
        <f>VLOOKUP(CONCATENATE($F3931," ",$G3931),AllocFactorMatrix,(AA$4+1),FALSE)*$E3934</f>
        <v>0</v>
      </c>
      <c r="AB3931" s="22">
        <f>VLOOKUP(CONCATENATE($F3931," ",$G3931),AllocFactorMatrix,(AB$4+1),FALSE)*$E3934</f>
        <v>0</v>
      </c>
      <c r="AC3931" s="22">
        <f>VLOOKUP(CONCATENATE($F3931," ",$G3931),AllocFactorMatrix,(AC$4+1),FALSE)*$E3934</f>
        <v>0</v>
      </c>
    </row>
    <row r="3932" spans="4:29" hidden="1" outlineLevel="1">
      <c r="E3932" s="19">
        <v>0</v>
      </c>
      <c r="F3932" s="42" t="str">
        <f>F3934</f>
        <v>PROD_ENERGY</v>
      </c>
      <c r="G3932" s="17" t="str">
        <f>$G$13</f>
        <v>ENERGY</v>
      </c>
      <c r="H3932" s="21">
        <f t="shared" si="1901"/>
        <v>0</v>
      </c>
      <c r="I3932" s="22">
        <f>VLOOKUP(CONCATENATE($F3932," ",$G3932),AllocFactorMatrix,(I$4+1),FALSE)*$E3934</f>
        <v>0</v>
      </c>
      <c r="J3932" s="22">
        <f>VLOOKUP(CONCATENATE($F3932," ",$G3932),AllocFactorMatrix,(J$4+1),FALSE)*$E3934</f>
        <v>0</v>
      </c>
      <c r="K3932" s="22">
        <f>VLOOKUP(CONCATENATE($F3932," ",$G3932),AllocFactorMatrix,(K$4+1),FALSE)*$E3934</f>
        <v>0</v>
      </c>
      <c r="L3932" s="22">
        <f>VLOOKUP(CONCATENATE($F3932," ",$G3932),AllocFactorMatrix,(L$4+1),FALSE)*$E3934</f>
        <v>0</v>
      </c>
      <c r="M3932" s="22">
        <f t="shared" si="1897"/>
        <v>0</v>
      </c>
      <c r="N3932" s="22">
        <f>VLOOKUP(CONCATENATE($F3932," ",$G3932),AllocFactorMatrix,(N$4+1),FALSE)*$E3934</f>
        <v>0</v>
      </c>
      <c r="O3932" s="22">
        <f>VLOOKUP(CONCATENATE($F3932," ",$G3932),AllocFactorMatrix,(O$4+1),FALSE)*$E3934</f>
        <v>0</v>
      </c>
      <c r="P3932" s="22">
        <f>VLOOKUP(CONCATENATE($F3932," ",$G3932),AllocFactorMatrix,(P$4+1),FALSE)*$E3934</f>
        <v>0</v>
      </c>
      <c r="Q3932" s="22">
        <f>VLOOKUP(CONCATENATE($F3932," ",$G3932),AllocFactorMatrix,(Q$4+1),FALSE)*$E3934</f>
        <v>0</v>
      </c>
      <c r="R3932" s="22">
        <f t="shared" si="1912"/>
        <v>0</v>
      </c>
      <c r="S3932" s="22">
        <f>VLOOKUP(CONCATENATE($F3932," ",$G3932),AllocFactorMatrix,(S$4+1),FALSE)*$E3934</f>
        <v>0</v>
      </c>
      <c r="T3932" s="22">
        <f>VLOOKUP(CONCATENATE($F3932," ",$G3932),AllocFactorMatrix,(T$4+1),FALSE)*$E3934</f>
        <v>0</v>
      </c>
      <c r="U3932" s="22">
        <f>VLOOKUP(CONCATENATE($F3932," ",$G3932),AllocFactorMatrix,(U$4+1),FALSE)*$E3934</f>
        <v>0</v>
      </c>
      <c r="V3932" s="22">
        <f>VLOOKUP(CONCATENATE($F3932," ",$G3932),AllocFactorMatrix,(V$4+1),FALSE)*$E3934</f>
        <v>0</v>
      </c>
      <c r="W3932" s="22">
        <f t="shared" si="1913"/>
        <v>0</v>
      </c>
      <c r="X3932" s="22">
        <f>VLOOKUP(CONCATENATE($F3932," ",$G3932),AllocFactorMatrix,(X$4+1),FALSE)*$E3934</f>
        <v>0</v>
      </c>
      <c r="Y3932" s="22">
        <f>VLOOKUP(CONCATENATE($F3932," ",$G3932),AllocFactorMatrix,(Y$4+1),FALSE)*$E3934</f>
        <v>0</v>
      </c>
      <c r="Z3932" s="22">
        <f t="shared" si="1898"/>
        <v>0</v>
      </c>
      <c r="AA3932" s="22">
        <f>VLOOKUP(CONCATENATE($F3932," ",$G3932),AllocFactorMatrix,(AA$4+1),FALSE)*$E3934</f>
        <v>0</v>
      </c>
      <c r="AB3932" s="22">
        <f>VLOOKUP(CONCATENATE($F3932," ",$G3932),AllocFactorMatrix,(AB$4+1),FALSE)*$E3934</f>
        <v>0</v>
      </c>
      <c r="AC3932" s="22">
        <f>VLOOKUP(CONCATENATE($F3932," ",$G3932),AllocFactorMatrix,(AC$4+1),FALSE)*$E3934</f>
        <v>0</v>
      </c>
    </row>
    <row r="3933" spans="4:29" hidden="1" outlineLevel="1">
      <c r="E3933" s="19">
        <v>0</v>
      </c>
      <c r="F3933" s="42" t="str">
        <f>F3934</f>
        <v>PROD_ENERGY</v>
      </c>
      <c r="G3933" s="17" t="str">
        <f>$G$14</f>
        <v>CUSTOMER</v>
      </c>
      <c r="H3933" s="21">
        <f t="shared" si="1901"/>
        <v>0</v>
      </c>
      <c r="I3933" s="22">
        <f>VLOOKUP(CONCATENATE($F3933," ",$G3933),AllocFactorMatrix,(I$4+1),FALSE)*$E3934</f>
        <v>0</v>
      </c>
      <c r="J3933" s="22">
        <f>VLOOKUP(CONCATENATE($F3933," ",$G3933),AllocFactorMatrix,(J$4+1),FALSE)*$E3934</f>
        <v>0</v>
      </c>
      <c r="K3933" s="22">
        <f>VLOOKUP(CONCATENATE($F3933," ",$G3933),AllocFactorMatrix,(K$4+1),FALSE)*$E3934</f>
        <v>0</v>
      </c>
      <c r="L3933" s="22">
        <f>VLOOKUP(CONCATENATE($F3933," ",$G3933),AllocFactorMatrix,(L$4+1),FALSE)*$E3934</f>
        <v>0</v>
      </c>
      <c r="M3933" s="22">
        <f t="shared" si="1897"/>
        <v>0</v>
      </c>
      <c r="N3933" s="22">
        <f>VLOOKUP(CONCATENATE($F3933," ",$G3933),AllocFactorMatrix,(N$4+1),FALSE)*$E3934</f>
        <v>0</v>
      </c>
      <c r="O3933" s="22">
        <f>VLOOKUP(CONCATENATE($F3933," ",$G3933),AllocFactorMatrix,(O$4+1),FALSE)*$E3934</f>
        <v>0</v>
      </c>
      <c r="P3933" s="22">
        <f>VLOOKUP(CONCATENATE($F3933," ",$G3933),AllocFactorMatrix,(P$4+1),FALSE)*$E3934</f>
        <v>0</v>
      </c>
      <c r="Q3933" s="22">
        <f>VLOOKUP(CONCATENATE($F3933," ",$G3933),AllocFactorMatrix,(Q$4+1),FALSE)*$E3934</f>
        <v>0</v>
      </c>
      <c r="R3933" s="22">
        <f t="shared" si="1912"/>
        <v>0</v>
      </c>
      <c r="S3933" s="22">
        <f>VLOOKUP(CONCATENATE($F3933," ",$G3933),AllocFactorMatrix,(S$4+1),FALSE)*$E3934</f>
        <v>0</v>
      </c>
      <c r="T3933" s="22">
        <f>VLOOKUP(CONCATENATE($F3933," ",$G3933),AllocFactorMatrix,(T$4+1),FALSE)*$E3934</f>
        <v>0</v>
      </c>
      <c r="U3933" s="22">
        <f>VLOOKUP(CONCATENATE($F3933," ",$G3933),AllocFactorMatrix,(U$4+1),FALSE)*$E3934</f>
        <v>0</v>
      </c>
      <c r="V3933" s="22">
        <f>VLOOKUP(CONCATENATE($F3933," ",$G3933),AllocFactorMatrix,(V$4+1),FALSE)*$E3934</f>
        <v>0</v>
      </c>
      <c r="W3933" s="22">
        <f t="shared" si="1913"/>
        <v>0</v>
      </c>
      <c r="X3933" s="22">
        <f>VLOOKUP(CONCATENATE($F3933," ",$G3933),AllocFactorMatrix,(X$4+1),FALSE)*$E3934</f>
        <v>0</v>
      </c>
      <c r="Y3933" s="22">
        <f>VLOOKUP(CONCATENATE($F3933," ",$G3933),AllocFactorMatrix,(Y$4+1),FALSE)*$E3934</f>
        <v>0</v>
      </c>
      <c r="Z3933" s="22">
        <f t="shared" si="1898"/>
        <v>0</v>
      </c>
      <c r="AA3933" s="22">
        <f>VLOOKUP(CONCATENATE($F3933," ",$G3933),AllocFactorMatrix,(AA$4+1),FALSE)*$E3934</f>
        <v>0</v>
      </c>
      <c r="AB3933" s="22">
        <f>VLOOKUP(CONCATENATE($F3933," ",$G3933),AllocFactorMatrix,(AB$4+1),FALSE)*$E3934</f>
        <v>0</v>
      </c>
      <c r="AC3933" s="22">
        <f>VLOOKUP(CONCATENATE($F3933," ",$G3933),AllocFactorMatrix,(AC$4+1),FALSE)*$E3934</f>
        <v>0</v>
      </c>
    </row>
    <row r="3934" spans="4:29" collapsed="1">
      <c r="D3934" s="39" t="s">
        <v>448</v>
      </c>
      <c r="E3934" s="19">
        <v>0</v>
      </c>
      <c r="F3934" s="42" t="s">
        <v>31</v>
      </c>
      <c r="G3934" s="17" t="str">
        <f>$G$15</f>
        <v>TOTAL</v>
      </c>
      <c r="H3934" s="21">
        <f t="shared" si="1901"/>
        <v>0</v>
      </c>
      <c r="I3934" s="22">
        <f>VLOOKUP(CONCATENATE($F3934," ",$G3934),AllocFactorMatrix,(I$4+1),FALSE)*$E3934</f>
        <v>0</v>
      </c>
      <c r="J3934" s="22">
        <f>VLOOKUP(CONCATENATE($F3934," ",$G3934),AllocFactorMatrix,(J$4+1),FALSE)*$E3934</f>
        <v>0</v>
      </c>
      <c r="K3934" s="22">
        <f>VLOOKUP(CONCATENATE($F3934," ",$G3934),AllocFactorMatrix,(K$4+1),FALSE)*$E3934</f>
        <v>0</v>
      </c>
      <c r="L3934" s="22">
        <f>VLOOKUP(CONCATENATE($F3934," ",$G3934),AllocFactorMatrix,(L$4+1),FALSE)*$E3934</f>
        <v>0</v>
      </c>
      <c r="M3934" s="22">
        <f t="shared" si="1897"/>
        <v>0</v>
      </c>
      <c r="N3934" s="22">
        <f>VLOOKUP(CONCATENATE($F3934," ",$G3934),AllocFactorMatrix,(N$4+1),FALSE)*$E3934</f>
        <v>0</v>
      </c>
      <c r="O3934" s="22">
        <f>VLOOKUP(CONCATENATE($F3934," ",$G3934),AllocFactorMatrix,(O$4+1),FALSE)*$E3934</f>
        <v>0</v>
      </c>
      <c r="P3934" s="22">
        <f>VLOOKUP(CONCATENATE($F3934," ",$G3934),AllocFactorMatrix,(P$4+1),FALSE)*$E3934</f>
        <v>0</v>
      </c>
      <c r="Q3934" s="22">
        <f>VLOOKUP(CONCATENATE($F3934," ",$G3934),AllocFactorMatrix,(Q$4+1),FALSE)*$E3934</f>
        <v>0</v>
      </c>
      <c r="R3934" s="22">
        <f t="shared" si="1912"/>
        <v>0</v>
      </c>
      <c r="S3934" s="22">
        <f>VLOOKUP(CONCATENATE($F3934," ",$G3934),AllocFactorMatrix,(S$4+1),FALSE)*$E3934</f>
        <v>0</v>
      </c>
      <c r="T3934" s="22">
        <f>VLOOKUP(CONCATENATE($F3934," ",$G3934),AllocFactorMatrix,(T$4+1),FALSE)*$E3934</f>
        <v>0</v>
      </c>
      <c r="U3934" s="22">
        <f>VLOOKUP(CONCATENATE($F3934," ",$G3934),AllocFactorMatrix,(U$4+1),FALSE)*$E3934</f>
        <v>0</v>
      </c>
      <c r="V3934" s="22">
        <f>VLOOKUP(CONCATENATE($F3934," ",$G3934),AllocFactorMatrix,(V$4+1),FALSE)*$E3934</f>
        <v>0</v>
      </c>
      <c r="W3934" s="22">
        <f t="shared" si="1913"/>
        <v>0</v>
      </c>
      <c r="X3934" s="22">
        <f>VLOOKUP(CONCATENATE($F3934," ",$G3934),AllocFactorMatrix,(X$4+1),FALSE)*$E3934</f>
        <v>0</v>
      </c>
      <c r="Y3934" s="22">
        <f>VLOOKUP(CONCATENATE($F3934," ",$G3934),AllocFactorMatrix,(Y$4+1),FALSE)*$E3934</f>
        <v>0</v>
      </c>
      <c r="Z3934" s="22">
        <f t="shared" si="1898"/>
        <v>0</v>
      </c>
      <c r="AA3934" s="22">
        <f>VLOOKUP(CONCATENATE($F3934," ",$G3934),AllocFactorMatrix,(AA$4+1),FALSE)*$E3934</f>
        <v>0</v>
      </c>
      <c r="AB3934" s="22">
        <f>VLOOKUP(CONCATENATE($F3934," ",$G3934),AllocFactorMatrix,(AB$4+1),FALSE)*$E3934</f>
        <v>0</v>
      </c>
      <c r="AC3934" s="22">
        <f>VLOOKUP(CONCATENATE($F3934," ",$G3934),AllocFactorMatrix,(AC$4+1),FALSE)*$E3934</f>
        <v>0</v>
      </c>
    </row>
    <row r="3935" spans="4:29" hidden="1" outlineLevel="1">
      <c r="E3935" s="19">
        <v>0</v>
      </c>
      <c r="F3935" s="42" t="str">
        <f>F3942</f>
        <v>PROD_ENERGY</v>
      </c>
      <c r="G3935" s="17" t="str">
        <f>$G$8</f>
        <v>PRODUCTION</v>
      </c>
      <c r="H3935" s="21">
        <f t="shared" si="1901"/>
        <v>0</v>
      </c>
      <c r="I3935" s="22">
        <f>VLOOKUP(CONCATENATE($F3935," ",$G3935),AllocFactorMatrix,(I$4+1),FALSE)*$E3942</f>
        <v>0</v>
      </c>
      <c r="J3935" s="22">
        <f>VLOOKUP(CONCATENATE($F3935," ",$G3935),AllocFactorMatrix,(J$4+1),FALSE)*$E3942</f>
        <v>0</v>
      </c>
      <c r="K3935" s="22">
        <f>VLOOKUP(CONCATENATE($F3935," ",$G3935),AllocFactorMatrix,(K$4+1),FALSE)*$E3942</f>
        <v>0</v>
      </c>
      <c r="L3935" s="22">
        <f>VLOOKUP(CONCATENATE($F3935," ",$G3935),AllocFactorMatrix,(L$4+1),FALSE)*$E3942</f>
        <v>0</v>
      </c>
      <c r="M3935" s="22">
        <f t="shared" si="1897"/>
        <v>0</v>
      </c>
      <c r="N3935" s="22">
        <f>VLOOKUP(CONCATENATE($F3935," ",$G3935),AllocFactorMatrix,(N$4+1),FALSE)*$E3942</f>
        <v>0</v>
      </c>
      <c r="O3935" s="22">
        <f>VLOOKUP(CONCATENATE($F3935," ",$G3935),AllocFactorMatrix,(O$4+1),FALSE)*$E3942</f>
        <v>0</v>
      </c>
      <c r="P3935" s="22">
        <f>VLOOKUP(CONCATENATE($F3935," ",$G3935),AllocFactorMatrix,(P$4+1),FALSE)*$E3942</f>
        <v>0</v>
      </c>
      <c r="Q3935" s="22">
        <f>VLOOKUP(CONCATENATE($F3935," ",$G3935),AllocFactorMatrix,(Q$4+1),FALSE)*$E3942</f>
        <v>0</v>
      </c>
      <c r="R3935" s="22">
        <f>SUBTOTAL(9,N3935:Q3935)</f>
        <v>0</v>
      </c>
      <c r="S3935" s="22">
        <f>VLOOKUP(CONCATENATE($F3935," ",$G3935),AllocFactorMatrix,(S$4+1),FALSE)*$E3942</f>
        <v>0</v>
      </c>
      <c r="T3935" s="22">
        <f>VLOOKUP(CONCATENATE($F3935," ",$G3935),AllocFactorMatrix,(T$4+1),FALSE)*$E3942</f>
        <v>0</v>
      </c>
      <c r="U3935" s="22">
        <f>VLOOKUP(CONCATENATE($F3935," ",$G3935),AllocFactorMatrix,(U$4+1),FALSE)*$E3942</f>
        <v>0</v>
      </c>
      <c r="V3935" s="22">
        <f>VLOOKUP(CONCATENATE($F3935," ",$G3935),AllocFactorMatrix,(V$4+1),FALSE)*$E3942</f>
        <v>0</v>
      </c>
      <c r="W3935" s="22">
        <f>SUBTOTAL(9,S3935:V3935)</f>
        <v>0</v>
      </c>
      <c r="X3935" s="22">
        <f>VLOOKUP(CONCATENATE($F3935," ",$G3935),AllocFactorMatrix,(X$4+1),FALSE)*$E3942</f>
        <v>0</v>
      </c>
      <c r="Y3935" s="22">
        <f>VLOOKUP(CONCATENATE($F3935," ",$G3935),AllocFactorMatrix,(Y$4+1),FALSE)*$E3942</f>
        <v>0</v>
      </c>
      <c r="Z3935" s="22">
        <f t="shared" si="1898"/>
        <v>0</v>
      </c>
      <c r="AA3935" s="22">
        <f>VLOOKUP(CONCATENATE($F3935," ",$G3935),AllocFactorMatrix,(AA$4+1),FALSE)*$E3942</f>
        <v>0</v>
      </c>
      <c r="AB3935" s="22">
        <f>VLOOKUP(CONCATENATE($F3935," ",$G3935),AllocFactorMatrix,(AB$4+1),FALSE)*$E3942</f>
        <v>0</v>
      </c>
      <c r="AC3935" s="22">
        <f>VLOOKUP(CONCATENATE($F3935," ",$G3935),AllocFactorMatrix,(AC$4+1),FALSE)*$E3942</f>
        <v>0</v>
      </c>
    </row>
    <row r="3936" spans="4:29" hidden="1" outlineLevel="1">
      <c r="E3936" s="19">
        <v>0</v>
      </c>
      <c r="F3936" s="42" t="str">
        <f>F3942</f>
        <v>PROD_ENERGY</v>
      </c>
      <c r="G3936" s="17" t="str">
        <f>$G$9</f>
        <v>BULKTRAN</v>
      </c>
      <c r="H3936" s="21">
        <f t="shared" si="1901"/>
        <v>0</v>
      </c>
      <c r="I3936" s="22">
        <f>VLOOKUP(CONCATENATE($F3936," ",$G3936),AllocFactorMatrix,(I$4+1),FALSE)*$E3942</f>
        <v>0</v>
      </c>
      <c r="J3936" s="22">
        <f>VLOOKUP(CONCATENATE($F3936," ",$G3936),AllocFactorMatrix,(J$4+1),FALSE)*$E3942</f>
        <v>0</v>
      </c>
      <c r="K3936" s="22">
        <f>VLOOKUP(CONCATENATE($F3936," ",$G3936),AllocFactorMatrix,(K$4+1),FALSE)*$E3942</f>
        <v>0</v>
      </c>
      <c r="L3936" s="22">
        <f>VLOOKUP(CONCATENATE($F3936," ",$G3936),AllocFactorMatrix,(L$4+1),FALSE)*$E3942</f>
        <v>0</v>
      </c>
      <c r="M3936" s="22">
        <f t="shared" si="1897"/>
        <v>0</v>
      </c>
      <c r="N3936" s="22">
        <f>VLOOKUP(CONCATENATE($F3936," ",$G3936),AllocFactorMatrix,(N$4+1),FALSE)*$E3942</f>
        <v>0</v>
      </c>
      <c r="O3936" s="22">
        <f>VLOOKUP(CONCATENATE($F3936," ",$G3936),AllocFactorMatrix,(O$4+1),FALSE)*$E3942</f>
        <v>0</v>
      </c>
      <c r="P3936" s="22">
        <f>VLOOKUP(CONCATENATE($F3936," ",$G3936),AllocFactorMatrix,(P$4+1),FALSE)*$E3942</f>
        <v>0</v>
      </c>
      <c r="Q3936" s="22">
        <f>VLOOKUP(CONCATENATE($F3936," ",$G3936),AllocFactorMatrix,(Q$4+1),FALSE)*$E3942</f>
        <v>0</v>
      </c>
      <c r="R3936" s="22">
        <f t="shared" ref="R3936:R3942" si="1914">SUBTOTAL(9,N3936:Q3936)</f>
        <v>0</v>
      </c>
      <c r="S3936" s="22">
        <f>VLOOKUP(CONCATENATE($F3936," ",$G3936),AllocFactorMatrix,(S$4+1),FALSE)*$E3942</f>
        <v>0</v>
      </c>
      <c r="T3936" s="22">
        <f>VLOOKUP(CONCATENATE($F3936," ",$G3936),AllocFactorMatrix,(T$4+1),FALSE)*$E3942</f>
        <v>0</v>
      </c>
      <c r="U3936" s="22">
        <f>VLOOKUP(CONCATENATE($F3936," ",$G3936),AllocFactorMatrix,(U$4+1),FALSE)*$E3942</f>
        <v>0</v>
      </c>
      <c r="V3936" s="22">
        <f>VLOOKUP(CONCATENATE($F3936," ",$G3936),AllocFactorMatrix,(V$4+1),FALSE)*$E3942</f>
        <v>0</v>
      </c>
      <c r="W3936" s="22">
        <f t="shared" ref="W3936:W3942" si="1915">SUBTOTAL(9,S3936:V3936)</f>
        <v>0</v>
      </c>
      <c r="X3936" s="22">
        <f>VLOOKUP(CONCATENATE($F3936," ",$G3936),AllocFactorMatrix,(X$4+1),FALSE)*$E3942</f>
        <v>0</v>
      </c>
      <c r="Y3936" s="22">
        <f>VLOOKUP(CONCATENATE($F3936," ",$G3936),AllocFactorMatrix,(Y$4+1),FALSE)*$E3942</f>
        <v>0</v>
      </c>
      <c r="Z3936" s="22">
        <f t="shared" si="1898"/>
        <v>0</v>
      </c>
      <c r="AA3936" s="22">
        <f>VLOOKUP(CONCATENATE($F3936," ",$G3936),AllocFactorMatrix,(AA$4+1),FALSE)*$E3942</f>
        <v>0</v>
      </c>
      <c r="AB3936" s="22">
        <f>VLOOKUP(CONCATENATE($F3936," ",$G3936),AllocFactorMatrix,(AB$4+1),FALSE)*$E3942</f>
        <v>0</v>
      </c>
      <c r="AC3936" s="22">
        <f>VLOOKUP(CONCATENATE($F3936," ",$G3936),AllocFactorMatrix,(AC$4+1),FALSE)*$E3942</f>
        <v>0</v>
      </c>
    </row>
    <row r="3937" spans="4:29" hidden="1" outlineLevel="1">
      <c r="E3937" s="19">
        <v>0</v>
      </c>
      <c r="F3937" s="42" t="str">
        <f>F3942</f>
        <v>PROD_ENERGY</v>
      </c>
      <c r="G3937" s="17" t="str">
        <f>$G$10</f>
        <v>SUBTRAN</v>
      </c>
      <c r="H3937" s="21">
        <f t="shared" si="1901"/>
        <v>0</v>
      </c>
      <c r="I3937" s="22">
        <f>VLOOKUP(CONCATENATE($F3937," ",$G3937),AllocFactorMatrix,(I$4+1),FALSE)*$E3942</f>
        <v>0</v>
      </c>
      <c r="J3937" s="22">
        <f>VLOOKUP(CONCATENATE($F3937," ",$G3937),AllocFactorMatrix,(J$4+1),FALSE)*$E3942</f>
        <v>0</v>
      </c>
      <c r="K3937" s="22">
        <f>VLOOKUP(CONCATENATE($F3937," ",$G3937),AllocFactorMatrix,(K$4+1),FALSE)*$E3942</f>
        <v>0</v>
      </c>
      <c r="L3937" s="22">
        <f>VLOOKUP(CONCATENATE($F3937," ",$G3937),AllocFactorMatrix,(L$4+1),FALSE)*$E3942</f>
        <v>0</v>
      </c>
      <c r="M3937" s="22">
        <f t="shared" si="1897"/>
        <v>0</v>
      </c>
      <c r="N3937" s="22">
        <f>VLOOKUP(CONCATENATE($F3937," ",$G3937),AllocFactorMatrix,(N$4+1),FALSE)*$E3942</f>
        <v>0</v>
      </c>
      <c r="O3937" s="22">
        <f>VLOOKUP(CONCATENATE($F3937," ",$G3937),AllocFactorMatrix,(O$4+1),FALSE)*$E3942</f>
        <v>0</v>
      </c>
      <c r="P3937" s="22">
        <f>VLOOKUP(CONCATENATE($F3937," ",$G3937),AllocFactorMatrix,(P$4+1),FALSE)*$E3942</f>
        <v>0</v>
      </c>
      <c r="Q3937" s="22">
        <f>VLOOKUP(CONCATENATE($F3937," ",$G3937),AllocFactorMatrix,(Q$4+1),FALSE)*$E3942</f>
        <v>0</v>
      </c>
      <c r="R3937" s="22">
        <f t="shared" si="1914"/>
        <v>0</v>
      </c>
      <c r="S3937" s="22">
        <f>VLOOKUP(CONCATENATE($F3937," ",$G3937),AllocFactorMatrix,(S$4+1),FALSE)*$E3942</f>
        <v>0</v>
      </c>
      <c r="T3937" s="22">
        <f>VLOOKUP(CONCATENATE($F3937," ",$G3937),AllocFactorMatrix,(T$4+1),FALSE)*$E3942</f>
        <v>0</v>
      </c>
      <c r="U3937" s="22">
        <f>VLOOKUP(CONCATENATE($F3937," ",$G3937),AllocFactorMatrix,(U$4+1),FALSE)*$E3942</f>
        <v>0</v>
      </c>
      <c r="V3937" s="22">
        <f>VLOOKUP(CONCATENATE($F3937," ",$G3937),AllocFactorMatrix,(V$4+1),FALSE)*$E3942</f>
        <v>0</v>
      </c>
      <c r="W3937" s="22">
        <f t="shared" si="1915"/>
        <v>0</v>
      </c>
      <c r="X3937" s="22">
        <f>VLOOKUP(CONCATENATE($F3937," ",$G3937),AllocFactorMatrix,(X$4+1),FALSE)*$E3942</f>
        <v>0</v>
      </c>
      <c r="Y3937" s="22">
        <f>VLOOKUP(CONCATENATE($F3937," ",$G3937),AllocFactorMatrix,(Y$4+1),FALSE)*$E3942</f>
        <v>0</v>
      </c>
      <c r="Z3937" s="22">
        <f t="shared" si="1898"/>
        <v>0</v>
      </c>
      <c r="AA3937" s="22">
        <f>VLOOKUP(CONCATENATE($F3937," ",$G3937),AllocFactorMatrix,(AA$4+1),FALSE)*$E3942</f>
        <v>0</v>
      </c>
      <c r="AB3937" s="22">
        <f>VLOOKUP(CONCATENATE($F3937," ",$G3937),AllocFactorMatrix,(AB$4+1),FALSE)*$E3942</f>
        <v>0</v>
      </c>
      <c r="AC3937" s="22">
        <f>VLOOKUP(CONCATENATE($F3937," ",$G3937),AllocFactorMatrix,(AC$4+1),FALSE)*$E3942</f>
        <v>0</v>
      </c>
    </row>
    <row r="3938" spans="4:29" hidden="1" outlineLevel="1">
      <c r="E3938" s="19">
        <v>0</v>
      </c>
      <c r="F3938" s="42" t="str">
        <f>F3942</f>
        <v>PROD_ENERGY</v>
      </c>
      <c r="G3938" s="17" t="str">
        <f>$G$11</f>
        <v>DISTPRI</v>
      </c>
      <c r="H3938" s="21">
        <f t="shared" si="1901"/>
        <v>0</v>
      </c>
      <c r="I3938" s="22">
        <f>VLOOKUP(CONCATENATE($F3938," ",$G3938),AllocFactorMatrix,(I$4+1),FALSE)*$E3942</f>
        <v>0</v>
      </c>
      <c r="J3938" s="22">
        <f>VLOOKUP(CONCATENATE($F3938," ",$G3938),AllocFactorMatrix,(J$4+1),FALSE)*$E3942</f>
        <v>0</v>
      </c>
      <c r="K3938" s="22">
        <f>VLOOKUP(CONCATENATE($F3938," ",$G3938),AllocFactorMatrix,(K$4+1),FALSE)*$E3942</f>
        <v>0</v>
      </c>
      <c r="L3938" s="22">
        <f>VLOOKUP(CONCATENATE($F3938," ",$G3938),AllocFactorMatrix,(L$4+1),FALSE)*$E3942</f>
        <v>0</v>
      </c>
      <c r="M3938" s="22">
        <f t="shared" si="1897"/>
        <v>0</v>
      </c>
      <c r="N3938" s="22">
        <f>VLOOKUP(CONCATENATE($F3938," ",$G3938),AllocFactorMatrix,(N$4+1),FALSE)*$E3942</f>
        <v>0</v>
      </c>
      <c r="O3938" s="22">
        <f>VLOOKUP(CONCATENATE($F3938," ",$G3938),AllocFactorMatrix,(O$4+1),FALSE)*$E3942</f>
        <v>0</v>
      </c>
      <c r="P3938" s="22">
        <f>VLOOKUP(CONCATENATE($F3938," ",$G3938),AllocFactorMatrix,(P$4+1),FALSE)*$E3942</f>
        <v>0</v>
      </c>
      <c r="Q3938" s="22">
        <f>VLOOKUP(CONCATENATE($F3938," ",$G3938),AllocFactorMatrix,(Q$4+1),FALSE)*$E3942</f>
        <v>0</v>
      </c>
      <c r="R3938" s="22">
        <f t="shared" si="1914"/>
        <v>0</v>
      </c>
      <c r="S3938" s="22">
        <f>VLOOKUP(CONCATENATE($F3938," ",$G3938),AllocFactorMatrix,(S$4+1),FALSE)*$E3942</f>
        <v>0</v>
      </c>
      <c r="T3938" s="22">
        <f>VLOOKUP(CONCATENATE($F3938," ",$G3938),AllocFactorMatrix,(T$4+1),FALSE)*$E3942</f>
        <v>0</v>
      </c>
      <c r="U3938" s="22">
        <f>VLOOKUP(CONCATENATE($F3938," ",$G3938),AllocFactorMatrix,(U$4+1),FALSE)*$E3942</f>
        <v>0</v>
      </c>
      <c r="V3938" s="22">
        <f>VLOOKUP(CONCATENATE($F3938," ",$G3938),AllocFactorMatrix,(V$4+1),FALSE)*$E3942</f>
        <v>0</v>
      </c>
      <c r="W3938" s="22">
        <f t="shared" si="1915"/>
        <v>0</v>
      </c>
      <c r="X3938" s="22">
        <f>VLOOKUP(CONCATENATE($F3938," ",$G3938),AllocFactorMatrix,(X$4+1),FALSE)*$E3942</f>
        <v>0</v>
      </c>
      <c r="Y3938" s="22">
        <f>VLOOKUP(CONCATENATE($F3938," ",$G3938),AllocFactorMatrix,(Y$4+1),FALSE)*$E3942</f>
        <v>0</v>
      </c>
      <c r="Z3938" s="22">
        <f t="shared" si="1898"/>
        <v>0</v>
      </c>
      <c r="AA3938" s="22">
        <f>VLOOKUP(CONCATENATE($F3938," ",$G3938),AllocFactorMatrix,(AA$4+1),FALSE)*$E3942</f>
        <v>0</v>
      </c>
      <c r="AB3938" s="22">
        <f>VLOOKUP(CONCATENATE($F3938," ",$G3938),AllocFactorMatrix,(AB$4+1),FALSE)*$E3942</f>
        <v>0</v>
      </c>
      <c r="AC3938" s="22">
        <f>VLOOKUP(CONCATENATE($F3938," ",$G3938),AllocFactorMatrix,(AC$4+1),FALSE)*$E3942</f>
        <v>0</v>
      </c>
    </row>
    <row r="3939" spans="4:29" hidden="1" outlineLevel="1">
      <c r="E3939" s="19">
        <v>0</v>
      </c>
      <c r="F3939" s="42" t="str">
        <f>F3942</f>
        <v>PROD_ENERGY</v>
      </c>
      <c r="G3939" s="17" t="str">
        <f>$G$12</f>
        <v>DISTSEC</v>
      </c>
      <c r="H3939" s="21">
        <f t="shared" si="1901"/>
        <v>0</v>
      </c>
      <c r="I3939" s="22">
        <f>VLOOKUP(CONCATENATE($F3939," ",$G3939),AllocFactorMatrix,(I$4+1),FALSE)*$E3942</f>
        <v>0</v>
      </c>
      <c r="J3939" s="22">
        <f>VLOOKUP(CONCATENATE($F3939," ",$G3939),AllocFactorMatrix,(J$4+1),FALSE)*$E3942</f>
        <v>0</v>
      </c>
      <c r="K3939" s="22">
        <f>VLOOKUP(CONCATENATE($F3939," ",$G3939),AllocFactorMatrix,(K$4+1),FALSE)*$E3942</f>
        <v>0</v>
      </c>
      <c r="L3939" s="22">
        <f>VLOOKUP(CONCATENATE($F3939," ",$G3939),AllocFactorMatrix,(L$4+1),FALSE)*$E3942</f>
        <v>0</v>
      </c>
      <c r="M3939" s="22">
        <f t="shared" si="1897"/>
        <v>0</v>
      </c>
      <c r="N3939" s="22">
        <f>VLOOKUP(CONCATENATE($F3939," ",$G3939),AllocFactorMatrix,(N$4+1),FALSE)*$E3942</f>
        <v>0</v>
      </c>
      <c r="O3939" s="22">
        <f>VLOOKUP(CONCATENATE($F3939," ",$G3939),AllocFactorMatrix,(O$4+1),FALSE)*$E3942</f>
        <v>0</v>
      </c>
      <c r="P3939" s="22">
        <f>VLOOKUP(CONCATENATE($F3939," ",$G3939),AllocFactorMatrix,(P$4+1),FALSE)*$E3942</f>
        <v>0</v>
      </c>
      <c r="Q3939" s="22">
        <f>VLOOKUP(CONCATENATE($F3939," ",$G3939),AllocFactorMatrix,(Q$4+1),FALSE)*$E3942</f>
        <v>0</v>
      </c>
      <c r="R3939" s="22">
        <f t="shared" si="1914"/>
        <v>0</v>
      </c>
      <c r="S3939" s="22">
        <f>VLOOKUP(CONCATENATE($F3939," ",$G3939),AllocFactorMatrix,(S$4+1),FALSE)*$E3942</f>
        <v>0</v>
      </c>
      <c r="T3939" s="22">
        <f>VLOOKUP(CONCATENATE($F3939," ",$G3939),AllocFactorMatrix,(T$4+1),FALSE)*$E3942</f>
        <v>0</v>
      </c>
      <c r="U3939" s="22">
        <f>VLOOKUP(CONCATENATE($F3939," ",$G3939),AllocFactorMatrix,(U$4+1),FALSE)*$E3942</f>
        <v>0</v>
      </c>
      <c r="V3939" s="22">
        <f>VLOOKUP(CONCATENATE($F3939," ",$G3939),AllocFactorMatrix,(V$4+1),FALSE)*$E3942</f>
        <v>0</v>
      </c>
      <c r="W3939" s="22">
        <f t="shared" si="1915"/>
        <v>0</v>
      </c>
      <c r="X3939" s="22">
        <f>VLOOKUP(CONCATENATE($F3939," ",$G3939),AllocFactorMatrix,(X$4+1),FALSE)*$E3942</f>
        <v>0</v>
      </c>
      <c r="Y3939" s="22">
        <f>VLOOKUP(CONCATENATE($F3939," ",$G3939),AllocFactorMatrix,(Y$4+1),FALSE)*$E3942</f>
        <v>0</v>
      </c>
      <c r="Z3939" s="22">
        <f t="shared" si="1898"/>
        <v>0</v>
      </c>
      <c r="AA3939" s="22">
        <f>VLOOKUP(CONCATENATE($F3939," ",$G3939),AllocFactorMatrix,(AA$4+1),FALSE)*$E3942</f>
        <v>0</v>
      </c>
      <c r="AB3939" s="22">
        <f>VLOOKUP(CONCATENATE($F3939," ",$G3939),AllocFactorMatrix,(AB$4+1),FALSE)*$E3942</f>
        <v>0</v>
      </c>
      <c r="AC3939" s="22">
        <f>VLOOKUP(CONCATENATE($F3939," ",$G3939),AllocFactorMatrix,(AC$4+1),FALSE)*$E3942</f>
        <v>0</v>
      </c>
    </row>
    <row r="3940" spans="4:29" hidden="1" outlineLevel="1">
      <c r="E3940" s="19">
        <v>0</v>
      </c>
      <c r="F3940" s="42" t="str">
        <f>F3942</f>
        <v>PROD_ENERGY</v>
      </c>
      <c r="G3940" s="17" t="str">
        <f>$G$13</f>
        <v>ENERGY</v>
      </c>
      <c r="H3940" s="21">
        <f t="shared" si="1901"/>
        <v>0</v>
      </c>
      <c r="I3940" s="22">
        <f>VLOOKUP(CONCATENATE($F3940," ",$G3940),AllocFactorMatrix,(I$4+1),FALSE)*$E3942</f>
        <v>0</v>
      </c>
      <c r="J3940" s="22">
        <f>VLOOKUP(CONCATENATE($F3940," ",$G3940),AllocFactorMatrix,(J$4+1),FALSE)*$E3942</f>
        <v>0</v>
      </c>
      <c r="K3940" s="22">
        <f>VLOOKUP(CONCATENATE($F3940," ",$G3940),AllocFactorMatrix,(K$4+1),FALSE)*$E3942</f>
        <v>0</v>
      </c>
      <c r="L3940" s="22">
        <f>VLOOKUP(CONCATENATE($F3940," ",$G3940),AllocFactorMatrix,(L$4+1),FALSE)*$E3942</f>
        <v>0</v>
      </c>
      <c r="M3940" s="22">
        <f t="shared" si="1897"/>
        <v>0</v>
      </c>
      <c r="N3940" s="22">
        <f>VLOOKUP(CONCATENATE($F3940," ",$G3940),AllocFactorMatrix,(N$4+1),FALSE)*$E3942</f>
        <v>0</v>
      </c>
      <c r="O3940" s="22">
        <f>VLOOKUP(CONCATENATE($F3940," ",$G3940),AllocFactorMatrix,(O$4+1),FALSE)*$E3942</f>
        <v>0</v>
      </c>
      <c r="P3940" s="22">
        <f>VLOOKUP(CONCATENATE($F3940," ",$G3940),AllocFactorMatrix,(P$4+1),FALSE)*$E3942</f>
        <v>0</v>
      </c>
      <c r="Q3940" s="22">
        <f>VLOOKUP(CONCATENATE($F3940," ",$G3940),AllocFactorMatrix,(Q$4+1),FALSE)*$E3942</f>
        <v>0</v>
      </c>
      <c r="R3940" s="22">
        <f t="shared" si="1914"/>
        <v>0</v>
      </c>
      <c r="S3940" s="22">
        <f>VLOOKUP(CONCATENATE($F3940," ",$G3940),AllocFactorMatrix,(S$4+1),FALSE)*$E3942</f>
        <v>0</v>
      </c>
      <c r="T3940" s="22">
        <f>VLOOKUP(CONCATENATE($F3940," ",$G3940),AllocFactorMatrix,(T$4+1),FALSE)*$E3942</f>
        <v>0</v>
      </c>
      <c r="U3940" s="22">
        <f>VLOOKUP(CONCATENATE($F3940," ",$G3940),AllocFactorMatrix,(U$4+1),FALSE)*$E3942</f>
        <v>0</v>
      </c>
      <c r="V3940" s="22">
        <f>VLOOKUP(CONCATENATE($F3940," ",$G3940),AllocFactorMatrix,(V$4+1),FALSE)*$E3942</f>
        <v>0</v>
      </c>
      <c r="W3940" s="22">
        <f t="shared" si="1915"/>
        <v>0</v>
      </c>
      <c r="X3940" s="22">
        <f>VLOOKUP(CONCATENATE($F3940," ",$G3940),AllocFactorMatrix,(X$4+1),FALSE)*$E3942</f>
        <v>0</v>
      </c>
      <c r="Y3940" s="22">
        <f>VLOOKUP(CONCATENATE($F3940," ",$G3940),AllocFactorMatrix,(Y$4+1),FALSE)*$E3942</f>
        <v>0</v>
      </c>
      <c r="Z3940" s="22">
        <f t="shared" si="1898"/>
        <v>0</v>
      </c>
      <c r="AA3940" s="22">
        <f>VLOOKUP(CONCATENATE($F3940," ",$G3940),AllocFactorMatrix,(AA$4+1),FALSE)*$E3942</f>
        <v>0</v>
      </c>
      <c r="AB3940" s="22">
        <f>VLOOKUP(CONCATENATE($F3940," ",$G3940),AllocFactorMatrix,(AB$4+1),FALSE)*$E3942</f>
        <v>0</v>
      </c>
      <c r="AC3940" s="22">
        <f>VLOOKUP(CONCATENATE($F3940," ",$G3940),AllocFactorMatrix,(AC$4+1),FALSE)*$E3942</f>
        <v>0</v>
      </c>
    </row>
    <row r="3941" spans="4:29" hidden="1" outlineLevel="1">
      <c r="E3941" s="19">
        <v>0</v>
      </c>
      <c r="F3941" s="42" t="str">
        <f>F3942</f>
        <v>PROD_ENERGY</v>
      </c>
      <c r="G3941" s="17" t="str">
        <f>$G$14</f>
        <v>CUSTOMER</v>
      </c>
      <c r="H3941" s="21">
        <f t="shared" si="1901"/>
        <v>0</v>
      </c>
      <c r="I3941" s="22">
        <f>VLOOKUP(CONCATENATE($F3941," ",$G3941),AllocFactorMatrix,(I$4+1),FALSE)*$E3942</f>
        <v>0</v>
      </c>
      <c r="J3941" s="22">
        <f>VLOOKUP(CONCATENATE($F3941," ",$G3941),AllocFactorMatrix,(J$4+1),FALSE)*$E3942</f>
        <v>0</v>
      </c>
      <c r="K3941" s="22">
        <f>VLOOKUP(CONCATENATE($F3941," ",$G3941),AllocFactorMatrix,(K$4+1),FALSE)*$E3942</f>
        <v>0</v>
      </c>
      <c r="L3941" s="22">
        <f>VLOOKUP(CONCATENATE($F3941," ",$G3941),AllocFactorMatrix,(L$4+1),FALSE)*$E3942</f>
        <v>0</v>
      </c>
      <c r="M3941" s="22">
        <f t="shared" si="1897"/>
        <v>0</v>
      </c>
      <c r="N3941" s="22">
        <f>VLOOKUP(CONCATENATE($F3941," ",$G3941),AllocFactorMatrix,(N$4+1),FALSE)*$E3942</f>
        <v>0</v>
      </c>
      <c r="O3941" s="22">
        <f>VLOOKUP(CONCATENATE($F3941," ",$G3941),AllocFactorMatrix,(O$4+1),FALSE)*$E3942</f>
        <v>0</v>
      </c>
      <c r="P3941" s="22">
        <f>VLOOKUP(CONCATENATE($F3941," ",$G3941),AllocFactorMatrix,(P$4+1),FALSE)*$E3942</f>
        <v>0</v>
      </c>
      <c r="Q3941" s="22">
        <f>VLOOKUP(CONCATENATE($F3941," ",$G3941),AllocFactorMatrix,(Q$4+1),FALSE)*$E3942</f>
        <v>0</v>
      </c>
      <c r="R3941" s="22">
        <f t="shared" si="1914"/>
        <v>0</v>
      </c>
      <c r="S3941" s="22">
        <f>VLOOKUP(CONCATENATE($F3941," ",$G3941),AllocFactorMatrix,(S$4+1),FALSE)*$E3942</f>
        <v>0</v>
      </c>
      <c r="T3941" s="22">
        <f>VLOOKUP(CONCATENATE($F3941," ",$G3941),AllocFactorMatrix,(T$4+1),FALSE)*$E3942</f>
        <v>0</v>
      </c>
      <c r="U3941" s="22">
        <f>VLOOKUP(CONCATENATE($F3941," ",$G3941),AllocFactorMatrix,(U$4+1),FALSE)*$E3942</f>
        <v>0</v>
      </c>
      <c r="V3941" s="22">
        <f>VLOOKUP(CONCATENATE($F3941," ",$G3941),AllocFactorMatrix,(V$4+1),FALSE)*$E3942</f>
        <v>0</v>
      </c>
      <c r="W3941" s="22">
        <f t="shared" si="1915"/>
        <v>0</v>
      </c>
      <c r="X3941" s="22">
        <f>VLOOKUP(CONCATENATE($F3941," ",$G3941),AllocFactorMatrix,(X$4+1),FALSE)*$E3942</f>
        <v>0</v>
      </c>
      <c r="Y3941" s="22">
        <f>VLOOKUP(CONCATENATE($F3941," ",$G3941),AllocFactorMatrix,(Y$4+1),FALSE)*$E3942</f>
        <v>0</v>
      </c>
      <c r="Z3941" s="22">
        <f t="shared" si="1898"/>
        <v>0</v>
      </c>
      <c r="AA3941" s="22">
        <f>VLOOKUP(CONCATENATE($F3941," ",$G3941),AllocFactorMatrix,(AA$4+1),FALSE)*$E3942</f>
        <v>0</v>
      </c>
      <c r="AB3941" s="22">
        <f>VLOOKUP(CONCATENATE($F3941," ",$G3941),AllocFactorMatrix,(AB$4+1),FALSE)*$E3942</f>
        <v>0</v>
      </c>
      <c r="AC3941" s="22">
        <f>VLOOKUP(CONCATENATE($F3941," ",$G3941),AllocFactorMatrix,(AC$4+1),FALSE)*$E3942</f>
        <v>0</v>
      </c>
    </row>
    <row r="3942" spans="4:29" collapsed="1">
      <c r="D3942" s="39" t="s">
        <v>449</v>
      </c>
      <c r="E3942" s="19">
        <v>0</v>
      </c>
      <c r="F3942" s="42" t="s">
        <v>31</v>
      </c>
      <c r="G3942" s="17" t="str">
        <f>$G$15</f>
        <v>TOTAL</v>
      </c>
      <c r="H3942" s="21">
        <f t="shared" si="1901"/>
        <v>0</v>
      </c>
      <c r="I3942" s="22">
        <f>VLOOKUP(CONCATENATE($F3942," ",$G3942),AllocFactorMatrix,(I$4+1),FALSE)*$E3942</f>
        <v>0</v>
      </c>
      <c r="J3942" s="22">
        <f>VLOOKUP(CONCATENATE($F3942," ",$G3942),AllocFactorMatrix,(J$4+1),FALSE)*$E3942</f>
        <v>0</v>
      </c>
      <c r="K3942" s="22">
        <f>VLOOKUP(CONCATENATE($F3942," ",$G3942),AllocFactorMatrix,(K$4+1),FALSE)*$E3942</f>
        <v>0</v>
      </c>
      <c r="L3942" s="22">
        <f>VLOOKUP(CONCATENATE($F3942," ",$G3942),AllocFactorMatrix,(L$4+1),FALSE)*$E3942</f>
        <v>0</v>
      </c>
      <c r="M3942" s="22">
        <f t="shared" si="1897"/>
        <v>0</v>
      </c>
      <c r="N3942" s="22">
        <f>VLOOKUP(CONCATENATE($F3942," ",$G3942),AllocFactorMatrix,(N$4+1),FALSE)*$E3942</f>
        <v>0</v>
      </c>
      <c r="O3942" s="22">
        <f>VLOOKUP(CONCATENATE($F3942," ",$G3942),AllocFactorMatrix,(O$4+1),FALSE)*$E3942</f>
        <v>0</v>
      </c>
      <c r="P3942" s="22">
        <f>VLOOKUP(CONCATENATE($F3942," ",$G3942),AllocFactorMatrix,(P$4+1),FALSE)*$E3942</f>
        <v>0</v>
      </c>
      <c r="Q3942" s="22">
        <f>VLOOKUP(CONCATENATE($F3942," ",$G3942),AllocFactorMatrix,(Q$4+1),FALSE)*$E3942</f>
        <v>0</v>
      </c>
      <c r="R3942" s="22">
        <f t="shared" si="1914"/>
        <v>0</v>
      </c>
      <c r="S3942" s="22">
        <f>VLOOKUP(CONCATENATE($F3942," ",$G3942),AllocFactorMatrix,(S$4+1),FALSE)*$E3942</f>
        <v>0</v>
      </c>
      <c r="T3942" s="22">
        <f>VLOOKUP(CONCATENATE($F3942," ",$G3942),AllocFactorMatrix,(T$4+1),FALSE)*$E3942</f>
        <v>0</v>
      </c>
      <c r="U3942" s="22">
        <f>VLOOKUP(CONCATENATE($F3942," ",$G3942),AllocFactorMatrix,(U$4+1),FALSE)*$E3942</f>
        <v>0</v>
      </c>
      <c r="V3942" s="22">
        <f>VLOOKUP(CONCATENATE($F3942," ",$G3942),AllocFactorMatrix,(V$4+1),FALSE)*$E3942</f>
        <v>0</v>
      </c>
      <c r="W3942" s="22">
        <f t="shared" si="1915"/>
        <v>0</v>
      </c>
      <c r="X3942" s="22">
        <f>VLOOKUP(CONCATENATE($F3942," ",$G3942),AllocFactorMatrix,(X$4+1),FALSE)*$E3942</f>
        <v>0</v>
      </c>
      <c r="Y3942" s="22">
        <f>VLOOKUP(CONCATENATE($F3942," ",$G3942),AllocFactorMatrix,(Y$4+1),FALSE)*$E3942</f>
        <v>0</v>
      </c>
      <c r="Z3942" s="22">
        <f t="shared" si="1898"/>
        <v>0</v>
      </c>
      <c r="AA3942" s="22">
        <f>VLOOKUP(CONCATENATE($F3942," ",$G3942),AllocFactorMatrix,(AA$4+1),FALSE)*$E3942</f>
        <v>0</v>
      </c>
      <c r="AB3942" s="22">
        <f>VLOOKUP(CONCATENATE($F3942," ",$G3942),AllocFactorMatrix,(AB$4+1),FALSE)*$E3942</f>
        <v>0</v>
      </c>
      <c r="AC3942" s="22">
        <f>VLOOKUP(CONCATENATE($F3942," ",$G3942),AllocFactorMatrix,(AC$4+1),FALSE)*$E3942</f>
        <v>0</v>
      </c>
    </row>
    <row r="3943" spans="4:29" hidden="1" outlineLevel="1">
      <c r="E3943" s="19">
        <v>0</v>
      </c>
      <c r="F3943" s="42" t="str">
        <f>F3950</f>
        <v>RB_GUP</v>
      </c>
      <c r="G3943" s="17" t="str">
        <f>$G$8</f>
        <v>PRODUCTION</v>
      </c>
      <c r="H3943" s="21">
        <f t="shared" ca="1" si="1901"/>
        <v>0</v>
      </c>
      <c r="I3943" s="22">
        <f ca="1">VLOOKUP(CONCATENATE($F3943," ",$G3943),AllocFactorMatrix,(I$4+1),FALSE)*$E3950</f>
        <v>0</v>
      </c>
      <c r="J3943" s="22">
        <f ca="1">VLOOKUP(CONCATENATE($F3943," ",$G3943),AllocFactorMatrix,(J$4+1),FALSE)*$E3950</f>
        <v>0</v>
      </c>
      <c r="K3943" s="22">
        <f ca="1">VLOOKUP(CONCATENATE($F3943," ",$G3943),AllocFactorMatrix,(K$4+1),FALSE)*$E3950</f>
        <v>0</v>
      </c>
      <c r="L3943" s="22">
        <f ca="1">VLOOKUP(CONCATENATE($F3943," ",$G3943),AllocFactorMatrix,(L$4+1),FALSE)*$E3950</f>
        <v>0</v>
      </c>
      <c r="M3943" s="22">
        <f t="shared" ref="M3943:M3958" ca="1" si="1916">SUBTOTAL(9,J3943:L3943)</f>
        <v>0</v>
      </c>
      <c r="N3943" s="22">
        <f ca="1">VLOOKUP(CONCATENATE($F3943," ",$G3943),AllocFactorMatrix,(N$4+1),FALSE)*$E3950</f>
        <v>0</v>
      </c>
      <c r="O3943" s="22">
        <f ca="1">VLOOKUP(CONCATENATE($F3943," ",$G3943),AllocFactorMatrix,(O$4+1),FALSE)*$E3950</f>
        <v>0</v>
      </c>
      <c r="P3943" s="22">
        <f ca="1">VLOOKUP(CONCATENATE($F3943," ",$G3943),AllocFactorMatrix,(P$4+1),FALSE)*$E3950</f>
        <v>0</v>
      </c>
      <c r="Q3943" s="22">
        <f ca="1">VLOOKUP(CONCATENATE($F3943," ",$G3943),AllocFactorMatrix,(Q$4+1),FALSE)*$E3950</f>
        <v>0</v>
      </c>
      <c r="R3943" s="22">
        <f ca="1">SUBTOTAL(9,N3943:Q3943)</f>
        <v>0</v>
      </c>
      <c r="S3943" s="22">
        <f ca="1">VLOOKUP(CONCATENATE($F3943," ",$G3943),AllocFactorMatrix,(S$4+1),FALSE)*$E3950</f>
        <v>0</v>
      </c>
      <c r="T3943" s="22">
        <f ca="1">VLOOKUP(CONCATENATE($F3943," ",$G3943),AllocFactorMatrix,(T$4+1),FALSE)*$E3950</f>
        <v>0</v>
      </c>
      <c r="U3943" s="22">
        <f ca="1">VLOOKUP(CONCATENATE($F3943," ",$G3943),AllocFactorMatrix,(U$4+1),FALSE)*$E3950</f>
        <v>0</v>
      </c>
      <c r="V3943" s="22">
        <f ca="1">VLOOKUP(CONCATENATE($F3943," ",$G3943),AllocFactorMatrix,(V$4+1),FALSE)*$E3950</f>
        <v>0</v>
      </c>
      <c r="W3943" s="22">
        <f ca="1">SUBTOTAL(9,S3943:V3943)</f>
        <v>0</v>
      </c>
      <c r="X3943" s="22">
        <f ca="1">VLOOKUP(CONCATENATE($F3943," ",$G3943),AllocFactorMatrix,(X$4+1),FALSE)*$E3950</f>
        <v>0</v>
      </c>
      <c r="Y3943" s="22">
        <f ca="1">VLOOKUP(CONCATENATE($F3943," ",$G3943),AllocFactorMatrix,(Y$4+1),FALSE)*$E3950</f>
        <v>0</v>
      </c>
      <c r="Z3943" s="22">
        <f t="shared" ref="Z3943:Z3958" ca="1" si="1917">SUBTOTAL(9,X3943:Y3943)</f>
        <v>0</v>
      </c>
      <c r="AA3943" s="22">
        <f ca="1">VLOOKUP(CONCATENATE($F3943," ",$G3943),AllocFactorMatrix,(AA$4+1),FALSE)*$E3950</f>
        <v>0</v>
      </c>
      <c r="AB3943" s="22">
        <f ca="1">VLOOKUP(CONCATENATE($F3943," ",$G3943),AllocFactorMatrix,(AB$4+1),FALSE)*$E3950</f>
        <v>0</v>
      </c>
      <c r="AC3943" s="22">
        <f ca="1">VLOOKUP(CONCATENATE($F3943," ",$G3943),AllocFactorMatrix,(AC$4+1),FALSE)*$E3950</f>
        <v>0</v>
      </c>
    </row>
    <row r="3944" spans="4:29" hidden="1" outlineLevel="1">
      <c r="E3944" s="19">
        <v>0</v>
      </c>
      <c r="F3944" s="42" t="str">
        <f>F3950</f>
        <v>RB_GUP</v>
      </c>
      <c r="G3944" s="17" t="str">
        <f>$G$9</f>
        <v>BULKTRAN</v>
      </c>
      <c r="H3944" s="21">
        <f t="shared" ca="1" si="1901"/>
        <v>0</v>
      </c>
      <c r="I3944" s="22">
        <f ca="1">VLOOKUP(CONCATENATE($F3944," ",$G3944),AllocFactorMatrix,(I$4+1),FALSE)*$E3950</f>
        <v>0</v>
      </c>
      <c r="J3944" s="22">
        <f ca="1">VLOOKUP(CONCATENATE($F3944," ",$G3944),AllocFactorMatrix,(J$4+1),FALSE)*$E3950</f>
        <v>0</v>
      </c>
      <c r="K3944" s="22">
        <f ca="1">VLOOKUP(CONCATENATE($F3944," ",$G3944),AllocFactorMatrix,(K$4+1),FALSE)*$E3950</f>
        <v>0</v>
      </c>
      <c r="L3944" s="22">
        <f ca="1">VLOOKUP(CONCATENATE($F3944," ",$G3944),AllocFactorMatrix,(L$4+1),FALSE)*$E3950</f>
        <v>0</v>
      </c>
      <c r="M3944" s="22">
        <f t="shared" ca="1" si="1916"/>
        <v>0</v>
      </c>
      <c r="N3944" s="22">
        <f ca="1">VLOOKUP(CONCATENATE($F3944," ",$G3944),AllocFactorMatrix,(N$4+1),FALSE)*$E3950</f>
        <v>0</v>
      </c>
      <c r="O3944" s="22">
        <f ca="1">VLOOKUP(CONCATENATE($F3944," ",$G3944),AllocFactorMatrix,(O$4+1),FALSE)*$E3950</f>
        <v>0</v>
      </c>
      <c r="P3944" s="22">
        <f ca="1">VLOOKUP(CONCATENATE($F3944," ",$G3944),AllocFactorMatrix,(P$4+1),FALSE)*$E3950</f>
        <v>0</v>
      </c>
      <c r="Q3944" s="22">
        <f ca="1">VLOOKUP(CONCATENATE($F3944," ",$G3944),AllocFactorMatrix,(Q$4+1),FALSE)*$E3950</f>
        <v>0</v>
      </c>
      <c r="R3944" s="22">
        <f t="shared" ref="R3944:R3950" ca="1" si="1918">SUBTOTAL(9,N3944:Q3944)</f>
        <v>0</v>
      </c>
      <c r="S3944" s="22">
        <f ca="1">VLOOKUP(CONCATENATE($F3944," ",$G3944),AllocFactorMatrix,(S$4+1),FALSE)*$E3950</f>
        <v>0</v>
      </c>
      <c r="T3944" s="22">
        <f ca="1">VLOOKUP(CONCATENATE($F3944," ",$G3944),AllocFactorMatrix,(T$4+1),FALSE)*$E3950</f>
        <v>0</v>
      </c>
      <c r="U3944" s="22">
        <f ca="1">VLOOKUP(CONCATENATE($F3944," ",$G3944),AllocFactorMatrix,(U$4+1),FALSE)*$E3950</f>
        <v>0</v>
      </c>
      <c r="V3944" s="22">
        <f ca="1">VLOOKUP(CONCATENATE($F3944," ",$G3944),AllocFactorMatrix,(V$4+1),FALSE)*$E3950</f>
        <v>0</v>
      </c>
      <c r="W3944" s="22">
        <f t="shared" ref="W3944:W3950" ca="1" si="1919">SUBTOTAL(9,S3944:V3944)</f>
        <v>0</v>
      </c>
      <c r="X3944" s="22">
        <f ca="1">VLOOKUP(CONCATENATE($F3944," ",$G3944),AllocFactorMatrix,(X$4+1),FALSE)*$E3950</f>
        <v>0</v>
      </c>
      <c r="Y3944" s="22">
        <f ca="1">VLOOKUP(CONCATENATE($F3944," ",$G3944),AllocFactorMatrix,(Y$4+1),FALSE)*$E3950</f>
        <v>0</v>
      </c>
      <c r="Z3944" s="22">
        <f t="shared" ca="1" si="1917"/>
        <v>0</v>
      </c>
      <c r="AA3944" s="22">
        <f ca="1">VLOOKUP(CONCATENATE($F3944," ",$G3944),AllocFactorMatrix,(AA$4+1),FALSE)*$E3950</f>
        <v>0</v>
      </c>
      <c r="AB3944" s="22">
        <f ca="1">VLOOKUP(CONCATENATE($F3944," ",$G3944),AllocFactorMatrix,(AB$4+1),FALSE)*$E3950</f>
        <v>0</v>
      </c>
      <c r="AC3944" s="22">
        <f ca="1">VLOOKUP(CONCATENATE($F3944," ",$G3944),AllocFactorMatrix,(AC$4+1),FALSE)*$E3950</f>
        <v>0</v>
      </c>
    </row>
    <row r="3945" spans="4:29" hidden="1" outlineLevel="1">
      <c r="E3945" s="19">
        <v>0</v>
      </c>
      <c r="F3945" s="42" t="str">
        <f>F3950</f>
        <v>RB_GUP</v>
      </c>
      <c r="G3945" s="17" t="str">
        <f>$G$10</f>
        <v>SUBTRAN</v>
      </c>
      <c r="H3945" s="21">
        <f t="shared" ca="1" si="1901"/>
        <v>0</v>
      </c>
      <c r="I3945" s="22">
        <f ca="1">VLOOKUP(CONCATENATE($F3945," ",$G3945),AllocFactorMatrix,(I$4+1),FALSE)*$E3950</f>
        <v>0</v>
      </c>
      <c r="J3945" s="22">
        <f ca="1">VLOOKUP(CONCATENATE($F3945," ",$G3945),AllocFactorMatrix,(J$4+1),FALSE)*$E3950</f>
        <v>0</v>
      </c>
      <c r="K3945" s="22">
        <f ca="1">VLOOKUP(CONCATENATE($F3945," ",$G3945),AllocFactorMatrix,(K$4+1),FALSE)*$E3950</f>
        <v>0</v>
      </c>
      <c r="L3945" s="22">
        <f ca="1">VLOOKUP(CONCATENATE($F3945," ",$G3945),AllocFactorMatrix,(L$4+1),FALSE)*$E3950</f>
        <v>0</v>
      </c>
      <c r="M3945" s="22">
        <f t="shared" ca="1" si="1916"/>
        <v>0</v>
      </c>
      <c r="N3945" s="22">
        <f ca="1">VLOOKUP(CONCATENATE($F3945," ",$G3945),AllocFactorMatrix,(N$4+1),FALSE)*$E3950</f>
        <v>0</v>
      </c>
      <c r="O3945" s="22">
        <f ca="1">VLOOKUP(CONCATENATE($F3945," ",$G3945),AllocFactorMatrix,(O$4+1),FALSE)*$E3950</f>
        <v>0</v>
      </c>
      <c r="P3945" s="22">
        <f ca="1">VLOOKUP(CONCATENATE($F3945," ",$G3945),AllocFactorMatrix,(P$4+1),FALSE)*$E3950</f>
        <v>0</v>
      </c>
      <c r="Q3945" s="22">
        <f ca="1">VLOOKUP(CONCATENATE($F3945," ",$G3945),AllocFactorMatrix,(Q$4+1),FALSE)*$E3950</f>
        <v>0</v>
      </c>
      <c r="R3945" s="22">
        <f t="shared" ca="1" si="1918"/>
        <v>0</v>
      </c>
      <c r="S3945" s="22">
        <f ca="1">VLOOKUP(CONCATENATE($F3945," ",$G3945),AllocFactorMatrix,(S$4+1),FALSE)*$E3950</f>
        <v>0</v>
      </c>
      <c r="T3945" s="22">
        <f ca="1">VLOOKUP(CONCATENATE($F3945," ",$G3945),AllocFactorMatrix,(T$4+1),FALSE)*$E3950</f>
        <v>0</v>
      </c>
      <c r="U3945" s="22">
        <f ca="1">VLOOKUP(CONCATENATE($F3945," ",$G3945),AllocFactorMatrix,(U$4+1),FALSE)*$E3950</f>
        <v>0</v>
      </c>
      <c r="V3945" s="22">
        <f ca="1">VLOOKUP(CONCATENATE($F3945," ",$G3945),AllocFactorMatrix,(V$4+1),FALSE)*$E3950</f>
        <v>0</v>
      </c>
      <c r="W3945" s="22">
        <f t="shared" ca="1" si="1919"/>
        <v>0</v>
      </c>
      <c r="X3945" s="22">
        <f ca="1">VLOOKUP(CONCATENATE($F3945," ",$G3945),AllocFactorMatrix,(X$4+1),FALSE)*$E3950</f>
        <v>0</v>
      </c>
      <c r="Y3945" s="22">
        <f ca="1">VLOOKUP(CONCATENATE($F3945," ",$G3945),AllocFactorMatrix,(Y$4+1),FALSE)*$E3950</f>
        <v>0</v>
      </c>
      <c r="Z3945" s="22">
        <f t="shared" ca="1" si="1917"/>
        <v>0</v>
      </c>
      <c r="AA3945" s="22">
        <f ca="1">VLOOKUP(CONCATENATE($F3945," ",$G3945),AllocFactorMatrix,(AA$4+1),FALSE)*$E3950</f>
        <v>0</v>
      </c>
      <c r="AB3945" s="22">
        <f ca="1">VLOOKUP(CONCATENATE($F3945," ",$G3945),AllocFactorMatrix,(AB$4+1),FALSE)*$E3950</f>
        <v>0</v>
      </c>
      <c r="AC3945" s="22">
        <f ca="1">VLOOKUP(CONCATENATE($F3945," ",$G3945),AllocFactorMatrix,(AC$4+1),FALSE)*$E3950</f>
        <v>0</v>
      </c>
    </row>
    <row r="3946" spans="4:29" hidden="1" outlineLevel="1">
      <c r="E3946" s="19">
        <v>0</v>
      </c>
      <c r="F3946" s="42" t="str">
        <f>F3950</f>
        <v>RB_GUP</v>
      </c>
      <c r="G3946" s="17" t="str">
        <f>$G$11</f>
        <v>DISTPRI</v>
      </c>
      <c r="H3946" s="21">
        <f t="shared" ca="1" si="1901"/>
        <v>0</v>
      </c>
      <c r="I3946" s="22">
        <f ca="1">VLOOKUP(CONCATENATE($F3946," ",$G3946),AllocFactorMatrix,(I$4+1),FALSE)*$E3950</f>
        <v>0</v>
      </c>
      <c r="J3946" s="22">
        <f ca="1">VLOOKUP(CONCATENATE($F3946," ",$G3946),AllocFactorMatrix,(J$4+1),FALSE)*$E3950</f>
        <v>0</v>
      </c>
      <c r="K3946" s="22">
        <f ca="1">VLOOKUP(CONCATENATE($F3946," ",$G3946),AllocFactorMatrix,(K$4+1),FALSE)*$E3950</f>
        <v>0</v>
      </c>
      <c r="L3946" s="22">
        <f ca="1">VLOOKUP(CONCATENATE($F3946," ",$G3946),AllocFactorMatrix,(L$4+1),FALSE)*$E3950</f>
        <v>0</v>
      </c>
      <c r="M3946" s="22">
        <f t="shared" ca="1" si="1916"/>
        <v>0</v>
      </c>
      <c r="N3946" s="22">
        <f ca="1">VLOOKUP(CONCATENATE($F3946," ",$G3946),AllocFactorMatrix,(N$4+1),FALSE)*$E3950</f>
        <v>0</v>
      </c>
      <c r="O3946" s="22">
        <f ca="1">VLOOKUP(CONCATENATE($F3946," ",$G3946),AllocFactorMatrix,(O$4+1),FALSE)*$E3950</f>
        <v>0</v>
      </c>
      <c r="P3946" s="22">
        <f ca="1">VLOOKUP(CONCATENATE($F3946," ",$G3946),AllocFactorMatrix,(P$4+1),FALSE)*$E3950</f>
        <v>0</v>
      </c>
      <c r="Q3946" s="22">
        <f ca="1">VLOOKUP(CONCATENATE($F3946," ",$G3946),AllocFactorMatrix,(Q$4+1),FALSE)*$E3950</f>
        <v>0</v>
      </c>
      <c r="R3946" s="22">
        <f t="shared" ca="1" si="1918"/>
        <v>0</v>
      </c>
      <c r="S3946" s="22">
        <f ca="1">VLOOKUP(CONCATENATE($F3946," ",$G3946),AllocFactorMatrix,(S$4+1),FALSE)*$E3950</f>
        <v>0</v>
      </c>
      <c r="T3946" s="22">
        <f ca="1">VLOOKUP(CONCATENATE($F3946," ",$G3946),AllocFactorMatrix,(T$4+1),FALSE)*$E3950</f>
        <v>0</v>
      </c>
      <c r="U3946" s="22">
        <f ca="1">VLOOKUP(CONCATENATE($F3946," ",$G3946),AllocFactorMatrix,(U$4+1),FALSE)*$E3950</f>
        <v>0</v>
      </c>
      <c r="V3946" s="22">
        <f ca="1">VLOOKUP(CONCATENATE($F3946," ",$G3946),AllocFactorMatrix,(V$4+1),FALSE)*$E3950</f>
        <v>0</v>
      </c>
      <c r="W3946" s="22">
        <f t="shared" ca="1" si="1919"/>
        <v>0</v>
      </c>
      <c r="X3946" s="22">
        <f ca="1">VLOOKUP(CONCATENATE($F3946," ",$G3946),AllocFactorMatrix,(X$4+1),FALSE)*$E3950</f>
        <v>0</v>
      </c>
      <c r="Y3946" s="22">
        <f ca="1">VLOOKUP(CONCATENATE($F3946," ",$G3946),AllocFactorMatrix,(Y$4+1),FALSE)*$E3950</f>
        <v>0</v>
      </c>
      <c r="Z3946" s="22">
        <f t="shared" ca="1" si="1917"/>
        <v>0</v>
      </c>
      <c r="AA3946" s="22">
        <f ca="1">VLOOKUP(CONCATENATE($F3946," ",$G3946),AllocFactorMatrix,(AA$4+1),FALSE)*$E3950</f>
        <v>0</v>
      </c>
      <c r="AB3946" s="22">
        <f ca="1">VLOOKUP(CONCATENATE($F3946," ",$G3946),AllocFactorMatrix,(AB$4+1),FALSE)*$E3950</f>
        <v>0</v>
      </c>
      <c r="AC3946" s="22">
        <f ca="1">VLOOKUP(CONCATENATE($F3946," ",$G3946),AllocFactorMatrix,(AC$4+1),FALSE)*$E3950</f>
        <v>0</v>
      </c>
    </row>
    <row r="3947" spans="4:29" hidden="1" outlineLevel="1">
      <c r="E3947" s="19">
        <v>0</v>
      </c>
      <c r="F3947" s="42" t="str">
        <f>F3950</f>
        <v>RB_GUP</v>
      </c>
      <c r="G3947" s="17" t="str">
        <f>$G$12</f>
        <v>DISTSEC</v>
      </c>
      <c r="H3947" s="21">
        <f t="shared" ca="1" si="1901"/>
        <v>0</v>
      </c>
      <c r="I3947" s="22">
        <f ca="1">VLOOKUP(CONCATENATE($F3947," ",$G3947),AllocFactorMatrix,(I$4+1),FALSE)*$E3950</f>
        <v>0</v>
      </c>
      <c r="J3947" s="22">
        <f ca="1">VLOOKUP(CONCATENATE($F3947," ",$G3947),AllocFactorMatrix,(J$4+1),FALSE)*$E3950</f>
        <v>0</v>
      </c>
      <c r="K3947" s="22">
        <f ca="1">VLOOKUP(CONCATENATE($F3947," ",$G3947),AllocFactorMatrix,(K$4+1),FALSE)*$E3950</f>
        <v>0</v>
      </c>
      <c r="L3947" s="22">
        <f ca="1">VLOOKUP(CONCATENATE($F3947," ",$G3947),AllocFactorMatrix,(L$4+1),FALSE)*$E3950</f>
        <v>0</v>
      </c>
      <c r="M3947" s="22">
        <f t="shared" ca="1" si="1916"/>
        <v>0</v>
      </c>
      <c r="N3947" s="22">
        <f ca="1">VLOOKUP(CONCATENATE($F3947," ",$G3947),AllocFactorMatrix,(N$4+1),FALSE)*$E3950</f>
        <v>0</v>
      </c>
      <c r="O3947" s="22">
        <f ca="1">VLOOKUP(CONCATENATE($F3947," ",$G3947),AllocFactorMatrix,(O$4+1),FALSE)*$E3950</f>
        <v>0</v>
      </c>
      <c r="P3947" s="22">
        <f ca="1">VLOOKUP(CONCATENATE($F3947," ",$G3947),AllocFactorMatrix,(P$4+1),FALSE)*$E3950</f>
        <v>0</v>
      </c>
      <c r="Q3947" s="22">
        <f ca="1">VLOOKUP(CONCATENATE($F3947," ",$G3947),AllocFactorMatrix,(Q$4+1),FALSE)*$E3950</f>
        <v>0</v>
      </c>
      <c r="R3947" s="22">
        <f t="shared" ca="1" si="1918"/>
        <v>0</v>
      </c>
      <c r="S3947" s="22">
        <f ca="1">VLOOKUP(CONCATENATE($F3947," ",$G3947),AllocFactorMatrix,(S$4+1),FALSE)*$E3950</f>
        <v>0</v>
      </c>
      <c r="T3947" s="22">
        <f ca="1">VLOOKUP(CONCATENATE($F3947," ",$G3947),AllocFactorMatrix,(T$4+1),FALSE)*$E3950</f>
        <v>0</v>
      </c>
      <c r="U3947" s="22">
        <f ca="1">VLOOKUP(CONCATENATE($F3947," ",$G3947),AllocFactorMatrix,(U$4+1),FALSE)*$E3950</f>
        <v>0</v>
      </c>
      <c r="V3947" s="22">
        <f ca="1">VLOOKUP(CONCATENATE($F3947," ",$G3947),AllocFactorMatrix,(V$4+1),FALSE)*$E3950</f>
        <v>0</v>
      </c>
      <c r="W3947" s="22">
        <f t="shared" ca="1" si="1919"/>
        <v>0</v>
      </c>
      <c r="X3947" s="22">
        <f ca="1">VLOOKUP(CONCATENATE($F3947," ",$G3947),AllocFactorMatrix,(X$4+1),FALSE)*$E3950</f>
        <v>0</v>
      </c>
      <c r="Y3947" s="22">
        <f ca="1">VLOOKUP(CONCATENATE($F3947," ",$G3947),AllocFactorMatrix,(Y$4+1),FALSE)*$E3950</f>
        <v>0</v>
      </c>
      <c r="Z3947" s="22">
        <f t="shared" ca="1" si="1917"/>
        <v>0</v>
      </c>
      <c r="AA3947" s="22">
        <f ca="1">VLOOKUP(CONCATENATE($F3947," ",$G3947),AllocFactorMatrix,(AA$4+1),FALSE)*$E3950</f>
        <v>0</v>
      </c>
      <c r="AB3947" s="22">
        <f ca="1">VLOOKUP(CONCATENATE($F3947," ",$G3947),AllocFactorMatrix,(AB$4+1),FALSE)*$E3950</f>
        <v>0</v>
      </c>
      <c r="AC3947" s="22">
        <f ca="1">VLOOKUP(CONCATENATE($F3947," ",$G3947),AllocFactorMatrix,(AC$4+1),FALSE)*$E3950</f>
        <v>0</v>
      </c>
    </row>
    <row r="3948" spans="4:29" hidden="1" outlineLevel="1">
      <c r="E3948" s="19">
        <v>0</v>
      </c>
      <c r="F3948" s="42" t="str">
        <f>F3950</f>
        <v>RB_GUP</v>
      </c>
      <c r="G3948" s="17" t="str">
        <f>$G$13</f>
        <v>ENERGY</v>
      </c>
      <c r="H3948" s="21">
        <f t="shared" ca="1" si="1901"/>
        <v>0</v>
      </c>
      <c r="I3948" s="22">
        <f ca="1">VLOOKUP(CONCATENATE($F3948," ",$G3948),AllocFactorMatrix,(I$4+1),FALSE)*$E3950</f>
        <v>0</v>
      </c>
      <c r="J3948" s="22">
        <f ca="1">VLOOKUP(CONCATENATE($F3948," ",$G3948),AllocFactorMatrix,(J$4+1),FALSE)*$E3950</f>
        <v>0</v>
      </c>
      <c r="K3948" s="22">
        <f ca="1">VLOOKUP(CONCATENATE($F3948," ",$G3948),AllocFactorMatrix,(K$4+1),FALSE)*$E3950</f>
        <v>0</v>
      </c>
      <c r="L3948" s="22">
        <f ca="1">VLOOKUP(CONCATENATE($F3948," ",$G3948),AllocFactorMatrix,(L$4+1),FALSE)*$E3950</f>
        <v>0</v>
      </c>
      <c r="M3948" s="22">
        <f t="shared" ca="1" si="1916"/>
        <v>0</v>
      </c>
      <c r="N3948" s="22">
        <f ca="1">VLOOKUP(CONCATENATE($F3948," ",$G3948),AllocFactorMatrix,(N$4+1),FALSE)*$E3950</f>
        <v>0</v>
      </c>
      <c r="O3948" s="22">
        <f ca="1">VLOOKUP(CONCATENATE($F3948," ",$G3948),AllocFactorMatrix,(O$4+1),FALSE)*$E3950</f>
        <v>0</v>
      </c>
      <c r="P3948" s="22">
        <f ca="1">VLOOKUP(CONCATENATE($F3948," ",$G3948),AllocFactorMatrix,(P$4+1),FALSE)*$E3950</f>
        <v>0</v>
      </c>
      <c r="Q3948" s="22">
        <f ca="1">VLOOKUP(CONCATENATE($F3948," ",$G3948),AllocFactorMatrix,(Q$4+1),FALSE)*$E3950</f>
        <v>0</v>
      </c>
      <c r="R3948" s="22">
        <f t="shared" ca="1" si="1918"/>
        <v>0</v>
      </c>
      <c r="S3948" s="22">
        <f ca="1">VLOOKUP(CONCATENATE($F3948," ",$G3948),AllocFactorMatrix,(S$4+1),FALSE)*$E3950</f>
        <v>0</v>
      </c>
      <c r="T3948" s="22">
        <f ca="1">VLOOKUP(CONCATENATE($F3948," ",$G3948),AllocFactorMatrix,(T$4+1),FALSE)*$E3950</f>
        <v>0</v>
      </c>
      <c r="U3948" s="22">
        <f ca="1">VLOOKUP(CONCATENATE($F3948," ",$G3948),AllocFactorMatrix,(U$4+1),FALSE)*$E3950</f>
        <v>0</v>
      </c>
      <c r="V3948" s="22">
        <f ca="1">VLOOKUP(CONCATENATE($F3948," ",$G3948),AllocFactorMatrix,(V$4+1),FALSE)*$E3950</f>
        <v>0</v>
      </c>
      <c r="W3948" s="22">
        <f t="shared" ca="1" si="1919"/>
        <v>0</v>
      </c>
      <c r="X3948" s="22">
        <f ca="1">VLOOKUP(CONCATENATE($F3948," ",$G3948),AllocFactorMatrix,(X$4+1),FALSE)*$E3950</f>
        <v>0</v>
      </c>
      <c r="Y3948" s="22">
        <f ca="1">VLOOKUP(CONCATENATE($F3948," ",$G3948),AllocFactorMatrix,(Y$4+1),FALSE)*$E3950</f>
        <v>0</v>
      </c>
      <c r="Z3948" s="22">
        <f t="shared" ca="1" si="1917"/>
        <v>0</v>
      </c>
      <c r="AA3948" s="22">
        <f ca="1">VLOOKUP(CONCATENATE($F3948," ",$G3948),AllocFactorMatrix,(AA$4+1),FALSE)*$E3950</f>
        <v>0</v>
      </c>
      <c r="AB3948" s="22">
        <f ca="1">VLOOKUP(CONCATENATE($F3948," ",$G3948),AllocFactorMatrix,(AB$4+1),FALSE)*$E3950</f>
        <v>0</v>
      </c>
      <c r="AC3948" s="22">
        <f ca="1">VLOOKUP(CONCATENATE($F3948," ",$G3948),AllocFactorMatrix,(AC$4+1),FALSE)*$E3950</f>
        <v>0</v>
      </c>
    </row>
    <row r="3949" spans="4:29" hidden="1" outlineLevel="1">
      <c r="E3949" s="19">
        <v>0</v>
      </c>
      <c r="F3949" s="42" t="str">
        <f>F3950</f>
        <v>RB_GUP</v>
      </c>
      <c r="G3949" s="17" t="str">
        <f>$G$14</f>
        <v>CUSTOMER</v>
      </c>
      <c r="H3949" s="21">
        <f t="shared" ca="1" si="1901"/>
        <v>0</v>
      </c>
      <c r="I3949" s="22">
        <f ca="1">VLOOKUP(CONCATENATE($F3949," ",$G3949),AllocFactorMatrix,(I$4+1),FALSE)*$E3950</f>
        <v>0</v>
      </c>
      <c r="J3949" s="22">
        <f ca="1">VLOOKUP(CONCATENATE($F3949," ",$G3949),AllocFactorMatrix,(J$4+1),FALSE)*$E3950</f>
        <v>0</v>
      </c>
      <c r="K3949" s="22">
        <f ca="1">VLOOKUP(CONCATENATE($F3949," ",$G3949),AllocFactorMatrix,(K$4+1),FALSE)*$E3950</f>
        <v>0</v>
      </c>
      <c r="L3949" s="22">
        <f ca="1">VLOOKUP(CONCATENATE($F3949," ",$G3949),AllocFactorMatrix,(L$4+1),FALSE)*$E3950</f>
        <v>0</v>
      </c>
      <c r="M3949" s="22">
        <f t="shared" ca="1" si="1916"/>
        <v>0</v>
      </c>
      <c r="N3949" s="22">
        <f ca="1">VLOOKUP(CONCATENATE($F3949," ",$G3949),AllocFactorMatrix,(N$4+1),FALSE)*$E3950</f>
        <v>0</v>
      </c>
      <c r="O3949" s="22">
        <f ca="1">VLOOKUP(CONCATENATE($F3949," ",$G3949),AllocFactorMatrix,(O$4+1),FALSE)*$E3950</f>
        <v>0</v>
      </c>
      <c r="P3949" s="22">
        <f ca="1">VLOOKUP(CONCATENATE($F3949," ",$G3949),AllocFactorMatrix,(P$4+1),FALSE)*$E3950</f>
        <v>0</v>
      </c>
      <c r="Q3949" s="22">
        <f ca="1">VLOOKUP(CONCATENATE($F3949," ",$G3949),AllocFactorMatrix,(Q$4+1),FALSE)*$E3950</f>
        <v>0</v>
      </c>
      <c r="R3949" s="22">
        <f t="shared" ca="1" si="1918"/>
        <v>0</v>
      </c>
      <c r="S3949" s="22">
        <f ca="1">VLOOKUP(CONCATENATE($F3949," ",$G3949),AllocFactorMatrix,(S$4+1),FALSE)*$E3950</f>
        <v>0</v>
      </c>
      <c r="T3949" s="22">
        <f ca="1">VLOOKUP(CONCATENATE($F3949," ",$G3949),AllocFactorMatrix,(T$4+1),FALSE)*$E3950</f>
        <v>0</v>
      </c>
      <c r="U3949" s="22">
        <f ca="1">VLOOKUP(CONCATENATE($F3949," ",$G3949),AllocFactorMatrix,(U$4+1),FALSE)*$E3950</f>
        <v>0</v>
      </c>
      <c r="V3949" s="22">
        <f ca="1">VLOOKUP(CONCATENATE($F3949," ",$G3949),AllocFactorMatrix,(V$4+1),FALSE)*$E3950</f>
        <v>0</v>
      </c>
      <c r="W3949" s="22">
        <f t="shared" ca="1" si="1919"/>
        <v>0</v>
      </c>
      <c r="X3949" s="22">
        <f ca="1">VLOOKUP(CONCATENATE($F3949," ",$G3949),AllocFactorMatrix,(X$4+1),FALSE)*$E3950</f>
        <v>0</v>
      </c>
      <c r="Y3949" s="22">
        <f ca="1">VLOOKUP(CONCATENATE($F3949," ",$G3949),AllocFactorMatrix,(Y$4+1),FALSE)*$E3950</f>
        <v>0</v>
      </c>
      <c r="Z3949" s="22">
        <f t="shared" ca="1" si="1917"/>
        <v>0</v>
      </c>
      <c r="AA3949" s="22">
        <f ca="1">VLOOKUP(CONCATENATE($F3949," ",$G3949),AllocFactorMatrix,(AA$4+1),FALSE)*$E3950</f>
        <v>0</v>
      </c>
      <c r="AB3949" s="22">
        <f ca="1">VLOOKUP(CONCATENATE($F3949," ",$G3949),AllocFactorMatrix,(AB$4+1),FALSE)*$E3950</f>
        <v>0</v>
      </c>
      <c r="AC3949" s="22">
        <f ca="1">VLOOKUP(CONCATENATE($F3949," ",$G3949),AllocFactorMatrix,(AC$4+1),FALSE)*$E3950</f>
        <v>0</v>
      </c>
    </row>
    <row r="3950" spans="4:29" collapsed="1">
      <c r="D3950" s="39" t="s">
        <v>450</v>
      </c>
      <c r="E3950" s="19">
        <v>0</v>
      </c>
      <c r="F3950" s="42" t="s">
        <v>73</v>
      </c>
      <c r="G3950" s="17" t="str">
        <f>$G$15</f>
        <v>TOTAL</v>
      </c>
      <c r="H3950" s="21">
        <f t="shared" ca="1" si="1901"/>
        <v>0</v>
      </c>
      <c r="I3950" s="22">
        <f ca="1">VLOOKUP(CONCATENATE($F3950," ",$G3950),AllocFactorMatrix,(I$4+1),FALSE)*$E3950</f>
        <v>0</v>
      </c>
      <c r="J3950" s="22">
        <f ca="1">VLOOKUP(CONCATENATE($F3950," ",$G3950),AllocFactorMatrix,(J$4+1),FALSE)*$E3950</f>
        <v>0</v>
      </c>
      <c r="K3950" s="22">
        <f ca="1">VLOOKUP(CONCATENATE($F3950," ",$G3950),AllocFactorMatrix,(K$4+1),FALSE)*$E3950</f>
        <v>0</v>
      </c>
      <c r="L3950" s="22">
        <f ca="1">VLOOKUP(CONCATENATE($F3950," ",$G3950),AllocFactorMatrix,(L$4+1),FALSE)*$E3950</f>
        <v>0</v>
      </c>
      <c r="M3950" s="22">
        <f t="shared" ca="1" si="1916"/>
        <v>0</v>
      </c>
      <c r="N3950" s="22">
        <f ca="1">VLOOKUP(CONCATENATE($F3950," ",$G3950),AllocFactorMatrix,(N$4+1),FALSE)*$E3950</f>
        <v>0</v>
      </c>
      <c r="O3950" s="22">
        <f ca="1">VLOOKUP(CONCATENATE($F3950," ",$G3950),AllocFactorMatrix,(O$4+1),FALSE)*$E3950</f>
        <v>0</v>
      </c>
      <c r="P3950" s="22">
        <f ca="1">VLOOKUP(CONCATENATE($F3950," ",$G3950),AllocFactorMatrix,(P$4+1),FALSE)*$E3950</f>
        <v>0</v>
      </c>
      <c r="Q3950" s="22">
        <f ca="1">VLOOKUP(CONCATENATE($F3950," ",$G3950),AllocFactorMatrix,(Q$4+1),FALSE)*$E3950</f>
        <v>0</v>
      </c>
      <c r="R3950" s="22">
        <f t="shared" ca="1" si="1918"/>
        <v>0</v>
      </c>
      <c r="S3950" s="22">
        <f ca="1">VLOOKUP(CONCATENATE($F3950," ",$G3950),AllocFactorMatrix,(S$4+1),FALSE)*$E3950</f>
        <v>0</v>
      </c>
      <c r="T3950" s="22">
        <f ca="1">VLOOKUP(CONCATENATE($F3950," ",$G3950),AllocFactorMatrix,(T$4+1),FALSE)*$E3950</f>
        <v>0</v>
      </c>
      <c r="U3950" s="22">
        <f ca="1">VLOOKUP(CONCATENATE($F3950," ",$G3950),AllocFactorMatrix,(U$4+1),FALSE)*$E3950</f>
        <v>0</v>
      </c>
      <c r="V3950" s="22">
        <f ca="1">VLOOKUP(CONCATENATE($F3950," ",$G3950),AllocFactorMatrix,(V$4+1),FALSE)*$E3950</f>
        <v>0</v>
      </c>
      <c r="W3950" s="22">
        <f t="shared" ca="1" si="1919"/>
        <v>0</v>
      </c>
      <c r="X3950" s="22">
        <f ca="1">VLOOKUP(CONCATENATE($F3950," ",$G3950),AllocFactorMatrix,(X$4+1),FALSE)*$E3950</f>
        <v>0</v>
      </c>
      <c r="Y3950" s="22">
        <f ca="1">VLOOKUP(CONCATENATE($F3950," ",$G3950),AllocFactorMatrix,(Y$4+1),FALSE)*$E3950</f>
        <v>0</v>
      </c>
      <c r="Z3950" s="22">
        <f t="shared" ca="1" si="1917"/>
        <v>0</v>
      </c>
      <c r="AA3950" s="22">
        <f ca="1">VLOOKUP(CONCATENATE($F3950," ",$G3950),AllocFactorMatrix,(AA$4+1),FALSE)*$E3950</f>
        <v>0</v>
      </c>
      <c r="AB3950" s="22">
        <f ca="1">VLOOKUP(CONCATENATE($F3950," ",$G3950),AllocFactorMatrix,(AB$4+1),FALSE)*$E3950</f>
        <v>0</v>
      </c>
      <c r="AC3950" s="22">
        <f ca="1">VLOOKUP(CONCATENATE($F3950," ",$G3950),AllocFactorMatrix,(AC$4+1),FALSE)*$E3950</f>
        <v>0</v>
      </c>
    </row>
    <row r="3951" spans="4:29" hidden="1" outlineLevel="1">
      <c r="E3951" s="19">
        <v>0</v>
      </c>
      <c r="F3951" s="42" t="str">
        <f>F3958</f>
        <v>PROD_DEMAND</v>
      </c>
      <c r="G3951" s="17" t="str">
        <f>$G$8</f>
        <v>PRODUCTION</v>
      </c>
      <c r="H3951" s="21">
        <f t="shared" ref="H3951:H4014" si="1920">SUBTOTAL(9,I3951:AC3951)</f>
        <v>0</v>
      </c>
      <c r="I3951" s="22">
        <f>VLOOKUP(CONCATENATE($F3951," ",$G3951),AllocFactorMatrix,(I$4+1),FALSE)*$E3958</f>
        <v>0</v>
      </c>
      <c r="J3951" s="22">
        <f>VLOOKUP(CONCATENATE($F3951," ",$G3951),AllocFactorMatrix,(J$4+1),FALSE)*$E3958</f>
        <v>0</v>
      </c>
      <c r="K3951" s="22">
        <f>VLOOKUP(CONCATENATE($F3951," ",$G3951),AllocFactorMatrix,(K$4+1),FALSE)*$E3958</f>
        <v>0</v>
      </c>
      <c r="L3951" s="22">
        <f>VLOOKUP(CONCATENATE($F3951," ",$G3951),AllocFactorMatrix,(L$4+1),FALSE)*$E3958</f>
        <v>0</v>
      </c>
      <c r="M3951" s="22">
        <f t="shared" si="1916"/>
        <v>0</v>
      </c>
      <c r="N3951" s="22">
        <f>VLOOKUP(CONCATENATE($F3951," ",$G3951),AllocFactorMatrix,(N$4+1),FALSE)*$E3958</f>
        <v>0</v>
      </c>
      <c r="O3951" s="22">
        <f>VLOOKUP(CONCATENATE($F3951," ",$G3951),AllocFactorMatrix,(O$4+1),FALSE)*$E3958</f>
        <v>0</v>
      </c>
      <c r="P3951" s="22">
        <f>VLOOKUP(CONCATENATE($F3951," ",$G3951),AllocFactorMatrix,(P$4+1),FALSE)*$E3958</f>
        <v>0</v>
      </c>
      <c r="Q3951" s="22">
        <f>VLOOKUP(CONCATENATE($F3951," ",$G3951),AllocFactorMatrix,(Q$4+1),FALSE)*$E3958</f>
        <v>0</v>
      </c>
      <c r="R3951" s="22">
        <f>SUBTOTAL(9,N3951:Q3951)</f>
        <v>0</v>
      </c>
      <c r="S3951" s="22">
        <f>VLOOKUP(CONCATENATE($F3951," ",$G3951),AllocFactorMatrix,(S$4+1),FALSE)*$E3958</f>
        <v>0</v>
      </c>
      <c r="T3951" s="22">
        <f>VLOOKUP(CONCATENATE($F3951," ",$G3951),AllocFactorMatrix,(T$4+1),FALSE)*$E3958</f>
        <v>0</v>
      </c>
      <c r="U3951" s="22">
        <f>VLOOKUP(CONCATENATE($F3951," ",$G3951),AllocFactorMatrix,(U$4+1),FALSE)*$E3958</f>
        <v>0</v>
      </c>
      <c r="V3951" s="22">
        <f>VLOOKUP(CONCATENATE($F3951," ",$G3951),AllocFactorMatrix,(V$4+1),FALSE)*$E3958</f>
        <v>0</v>
      </c>
      <c r="W3951" s="22">
        <f>SUBTOTAL(9,S3951:V3951)</f>
        <v>0</v>
      </c>
      <c r="X3951" s="22">
        <f>VLOOKUP(CONCATENATE($F3951," ",$G3951),AllocFactorMatrix,(X$4+1),FALSE)*$E3958</f>
        <v>0</v>
      </c>
      <c r="Y3951" s="22">
        <f>VLOOKUP(CONCATENATE($F3951," ",$G3951),AllocFactorMatrix,(Y$4+1),FALSE)*$E3958</f>
        <v>0</v>
      </c>
      <c r="Z3951" s="22">
        <f t="shared" si="1917"/>
        <v>0</v>
      </c>
      <c r="AA3951" s="22">
        <f>VLOOKUP(CONCATENATE($F3951," ",$G3951),AllocFactorMatrix,(AA$4+1),FALSE)*$E3958</f>
        <v>0</v>
      </c>
      <c r="AB3951" s="22">
        <f>VLOOKUP(CONCATENATE($F3951," ",$G3951),AllocFactorMatrix,(AB$4+1),FALSE)*$E3958</f>
        <v>0</v>
      </c>
      <c r="AC3951" s="22">
        <f>VLOOKUP(CONCATENATE($F3951," ",$G3951),AllocFactorMatrix,(AC$4+1),FALSE)*$E3958</f>
        <v>0</v>
      </c>
    </row>
    <row r="3952" spans="4:29" hidden="1" outlineLevel="1">
      <c r="E3952" s="19">
        <v>0</v>
      </c>
      <c r="F3952" s="42" t="str">
        <f>F3958</f>
        <v>PROD_DEMAND</v>
      </c>
      <c r="G3952" s="17" t="str">
        <f>$G$9</f>
        <v>BULKTRAN</v>
      </c>
      <c r="H3952" s="21">
        <f t="shared" si="1920"/>
        <v>0</v>
      </c>
      <c r="I3952" s="22">
        <f>VLOOKUP(CONCATENATE($F3952," ",$G3952),AllocFactorMatrix,(I$4+1),FALSE)*$E3958</f>
        <v>0</v>
      </c>
      <c r="J3952" s="22">
        <f>VLOOKUP(CONCATENATE($F3952," ",$G3952),AllocFactorMatrix,(J$4+1),FALSE)*$E3958</f>
        <v>0</v>
      </c>
      <c r="K3952" s="22">
        <f>VLOOKUP(CONCATENATE($F3952," ",$G3952),AllocFactorMatrix,(K$4+1),FALSE)*$E3958</f>
        <v>0</v>
      </c>
      <c r="L3952" s="22">
        <f>VLOOKUP(CONCATENATE($F3952," ",$G3952),AllocFactorMatrix,(L$4+1),FALSE)*$E3958</f>
        <v>0</v>
      </c>
      <c r="M3952" s="22">
        <f t="shared" si="1916"/>
        <v>0</v>
      </c>
      <c r="N3952" s="22">
        <f>VLOOKUP(CONCATENATE($F3952," ",$G3952),AllocFactorMatrix,(N$4+1),FALSE)*$E3958</f>
        <v>0</v>
      </c>
      <c r="O3952" s="22">
        <f>VLOOKUP(CONCATENATE($F3952," ",$G3952),AllocFactorMatrix,(O$4+1),FALSE)*$E3958</f>
        <v>0</v>
      </c>
      <c r="P3952" s="22">
        <f>VLOOKUP(CONCATENATE($F3952," ",$G3952),AllocFactorMatrix,(P$4+1),FALSE)*$E3958</f>
        <v>0</v>
      </c>
      <c r="Q3952" s="22">
        <f>VLOOKUP(CONCATENATE($F3952," ",$G3952),AllocFactorMatrix,(Q$4+1),FALSE)*$E3958</f>
        <v>0</v>
      </c>
      <c r="R3952" s="22">
        <f t="shared" ref="R3952:R3958" si="1921">SUBTOTAL(9,N3952:Q3952)</f>
        <v>0</v>
      </c>
      <c r="S3952" s="22">
        <f>VLOOKUP(CONCATENATE($F3952," ",$G3952),AllocFactorMatrix,(S$4+1),FALSE)*$E3958</f>
        <v>0</v>
      </c>
      <c r="T3952" s="22">
        <f>VLOOKUP(CONCATENATE($F3952," ",$G3952),AllocFactorMatrix,(T$4+1),FALSE)*$E3958</f>
        <v>0</v>
      </c>
      <c r="U3952" s="22">
        <f>VLOOKUP(CONCATENATE($F3952," ",$G3952),AllocFactorMatrix,(U$4+1),FALSE)*$E3958</f>
        <v>0</v>
      </c>
      <c r="V3952" s="22">
        <f>VLOOKUP(CONCATENATE($F3952," ",$G3952),AllocFactorMatrix,(V$4+1),FALSE)*$E3958</f>
        <v>0</v>
      </c>
      <c r="W3952" s="22">
        <f t="shared" ref="W3952:W3958" si="1922">SUBTOTAL(9,S3952:V3952)</f>
        <v>0</v>
      </c>
      <c r="X3952" s="22">
        <f>VLOOKUP(CONCATENATE($F3952," ",$G3952),AllocFactorMatrix,(X$4+1),FALSE)*$E3958</f>
        <v>0</v>
      </c>
      <c r="Y3952" s="22">
        <f>VLOOKUP(CONCATENATE($F3952," ",$G3952),AllocFactorMatrix,(Y$4+1),FALSE)*$E3958</f>
        <v>0</v>
      </c>
      <c r="Z3952" s="22">
        <f t="shared" si="1917"/>
        <v>0</v>
      </c>
      <c r="AA3952" s="22">
        <f>VLOOKUP(CONCATENATE($F3952," ",$G3952),AllocFactorMatrix,(AA$4+1),FALSE)*$E3958</f>
        <v>0</v>
      </c>
      <c r="AB3952" s="22">
        <f>VLOOKUP(CONCATENATE($F3952," ",$G3952),AllocFactorMatrix,(AB$4+1),FALSE)*$E3958</f>
        <v>0</v>
      </c>
      <c r="AC3952" s="22">
        <f>VLOOKUP(CONCATENATE($F3952," ",$G3952),AllocFactorMatrix,(AC$4+1),FALSE)*$E3958</f>
        <v>0</v>
      </c>
    </row>
    <row r="3953" spans="4:29" hidden="1" outlineLevel="1">
      <c r="E3953" s="19">
        <v>0</v>
      </c>
      <c r="F3953" s="42" t="str">
        <f>F3958</f>
        <v>PROD_DEMAND</v>
      </c>
      <c r="G3953" s="17" t="str">
        <f>$G$10</f>
        <v>SUBTRAN</v>
      </c>
      <c r="H3953" s="21">
        <f t="shared" si="1920"/>
        <v>0</v>
      </c>
      <c r="I3953" s="22">
        <f>VLOOKUP(CONCATENATE($F3953," ",$G3953),AllocFactorMatrix,(I$4+1),FALSE)*$E3958</f>
        <v>0</v>
      </c>
      <c r="J3953" s="22">
        <f>VLOOKUP(CONCATENATE($F3953," ",$G3953),AllocFactorMatrix,(J$4+1),FALSE)*$E3958</f>
        <v>0</v>
      </c>
      <c r="K3953" s="22">
        <f>VLOOKUP(CONCATENATE($F3953," ",$G3953),AllocFactorMatrix,(K$4+1),FALSE)*$E3958</f>
        <v>0</v>
      </c>
      <c r="L3953" s="22">
        <f>VLOOKUP(CONCATENATE($F3953," ",$G3953),AllocFactorMatrix,(L$4+1),FALSE)*$E3958</f>
        <v>0</v>
      </c>
      <c r="M3953" s="22">
        <f t="shared" si="1916"/>
        <v>0</v>
      </c>
      <c r="N3953" s="22">
        <f>VLOOKUP(CONCATENATE($F3953," ",$G3953),AllocFactorMatrix,(N$4+1),FALSE)*$E3958</f>
        <v>0</v>
      </c>
      <c r="O3953" s="22">
        <f>VLOOKUP(CONCATENATE($F3953," ",$G3953),AllocFactorMatrix,(O$4+1),FALSE)*$E3958</f>
        <v>0</v>
      </c>
      <c r="P3953" s="22">
        <f>VLOOKUP(CONCATENATE($F3953," ",$G3953),AllocFactorMatrix,(P$4+1),FALSE)*$E3958</f>
        <v>0</v>
      </c>
      <c r="Q3953" s="22">
        <f>VLOOKUP(CONCATENATE($F3953," ",$G3953),AllocFactorMatrix,(Q$4+1),FALSE)*$E3958</f>
        <v>0</v>
      </c>
      <c r="R3953" s="22">
        <f t="shared" si="1921"/>
        <v>0</v>
      </c>
      <c r="S3953" s="22">
        <f>VLOOKUP(CONCATENATE($F3953," ",$G3953),AllocFactorMatrix,(S$4+1),FALSE)*$E3958</f>
        <v>0</v>
      </c>
      <c r="T3953" s="22">
        <f>VLOOKUP(CONCATENATE($F3953," ",$G3953),AllocFactorMatrix,(T$4+1),FALSE)*$E3958</f>
        <v>0</v>
      </c>
      <c r="U3953" s="22">
        <f>VLOOKUP(CONCATENATE($F3953," ",$G3953),AllocFactorMatrix,(U$4+1),FALSE)*$E3958</f>
        <v>0</v>
      </c>
      <c r="V3953" s="22">
        <f>VLOOKUP(CONCATENATE($F3953," ",$G3953),AllocFactorMatrix,(V$4+1),FALSE)*$E3958</f>
        <v>0</v>
      </c>
      <c r="W3953" s="22">
        <f t="shared" si="1922"/>
        <v>0</v>
      </c>
      <c r="X3953" s="22">
        <f>VLOOKUP(CONCATENATE($F3953," ",$G3953),AllocFactorMatrix,(X$4+1),FALSE)*$E3958</f>
        <v>0</v>
      </c>
      <c r="Y3953" s="22">
        <f>VLOOKUP(CONCATENATE($F3953," ",$G3953),AllocFactorMatrix,(Y$4+1),FALSE)*$E3958</f>
        <v>0</v>
      </c>
      <c r="Z3953" s="22">
        <f t="shared" si="1917"/>
        <v>0</v>
      </c>
      <c r="AA3953" s="22">
        <f>VLOOKUP(CONCATENATE($F3953," ",$G3953),AllocFactorMatrix,(AA$4+1),FALSE)*$E3958</f>
        <v>0</v>
      </c>
      <c r="AB3953" s="22">
        <f>VLOOKUP(CONCATENATE($F3953," ",$G3953),AllocFactorMatrix,(AB$4+1),FALSE)*$E3958</f>
        <v>0</v>
      </c>
      <c r="AC3953" s="22">
        <f>VLOOKUP(CONCATENATE($F3953," ",$G3953),AllocFactorMatrix,(AC$4+1),FALSE)*$E3958</f>
        <v>0</v>
      </c>
    </row>
    <row r="3954" spans="4:29" hidden="1" outlineLevel="1">
      <c r="E3954" s="19">
        <v>0</v>
      </c>
      <c r="F3954" s="42" t="str">
        <f>F3958</f>
        <v>PROD_DEMAND</v>
      </c>
      <c r="G3954" s="17" t="str">
        <f>$G$11</f>
        <v>DISTPRI</v>
      </c>
      <c r="H3954" s="21">
        <f t="shared" si="1920"/>
        <v>0</v>
      </c>
      <c r="I3954" s="22">
        <f>VLOOKUP(CONCATENATE($F3954," ",$G3954),AllocFactorMatrix,(I$4+1),FALSE)*$E3958</f>
        <v>0</v>
      </c>
      <c r="J3954" s="22">
        <f>VLOOKUP(CONCATENATE($F3954," ",$G3954),AllocFactorMatrix,(J$4+1),FALSE)*$E3958</f>
        <v>0</v>
      </c>
      <c r="K3954" s="22">
        <f>VLOOKUP(CONCATENATE($F3954," ",$G3954),AllocFactorMatrix,(K$4+1),FALSE)*$E3958</f>
        <v>0</v>
      </c>
      <c r="L3954" s="22">
        <f>VLOOKUP(CONCATENATE($F3954," ",$G3954),AllocFactorMatrix,(L$4+1),FALSE)*$E3958</f>
        <v>0</v>
      </c>
      <c r="M3954" s="22">
        <f t="shared" si="1916"/>
        <v>0</v>
      </c>
      <c r="N3954" s="22">
        <f>VLOOKUP(CONCATENATE($F3954," ",$G3954),AllocFactorMatrix,(N$4+1),FALSE)*$E3958</f>
        <v>0</v>
      </c>
      <c r="O3954" s="22">
        <f>VLOOKUP(CONCATENATE($F3954," ",$G3954),AllocFactorMatrix,(O$4+1),FALSE)*$E3958</f>
        <v>0</v>
      </c>
      <c r="P3954" s="22">
        <f>VLOOKUP(CONCATENATE($F3954," ",$G3954),AllocFactorMatrix,(P$4+1),FALSE)*$E3958</f>
        <v>0</v>
      </c>
      <c r="Q3954" s="22">
        <f>VLOOKUP(CONCATENATE($F3954," ",$G3954),AllocFactorMatrix,(Q$4+1),FALSE)*$E3958</f>
        <v>0</v>
      </c>
      <c r="R3954" s="22">
        <f t="shared" si="1921"/>
        <v>0</v>
      </c>
      <c r="S3954" s="22">
        <f>VLOOKUP(CONCATENATE($F3954," ",$G3954),AllocFactorMatrix,(S$4+1),FALSE)*$E3958</f>
        <v>0</v>
      </c>
      <c r="T3954" s="22">
        <f>VLOOKUP(CONCATENATE($F3954," ",$G3954),AllocFactorMatrix,(T$4+1),FALSE)*$E3958</f>
        <v>0</v>
      </c>
      <c r="U3954" s="22">
        <f>VLOOKUP(CONCATENATE($F3954," ",$G3954),AllocFactorMatrix,(U$4+1),FALSE)*$E3958</f>
        <v>0</v>
      </c>
      <c r="V3954" s="22">
        <f>VLOOKUP(CONCATENATE($F3954," ",$G3954),AllocFactorMatrix,(V$4+1),FALSE)*$E3958</f>
        <v>0</v>
      </c>
      <c r="W3954" s="22">
        <f t="shared" si="1922"/>
        <v>0</v>
      </c>
      <c r="X3954" s="22">
        <f>VLOOKUP(CONCATENATE($F3954," ",$G3954),AllocFactorMatrix,(X$4+1),FALSE)*$E3958</f>
        <v>0</v>
      </c>
      <c r="Y3954" s="22">
        <f>VLOOKUP(CONCATENATE($F3954," ",$G3954),AllocFactorMatrix,(Y$4+1),FALSE)*$E3958</f>
        <v>0</v>
      </c>
      <c r="Z3954" s="22">
        <f t="shared" si="1917"/>
        <v>0</v>
      </c>
      <c r="AA3954" s="22">
        <f>VLOOKUP(CONCATENATE($F3954," ",$G3954),AllocFactorMatrix,(AA$4+1),FALSE)*$E3958</f>
        <v>0</v>
      </c>
      <c r="AB3954" s="22">
        <f>VLOOKUP(CONCATENATE($F3954," ",$G3954),AllocFactorMatrix,(AB$4+1),FALSE)*$E3958</f>
        <v>0</v>
      </c>
      <c r="AC3954" s="22">
        <f>VLOOKUP(CONCATENATE($F3954," ",$G3954),AllocFactorMatrix,(AC$4+1),FALSE)*$E3958</f>
        <v>0</v>
      </c>
    </row>
    <row r="3955" spans="4:29" hidden="1" outlineLevel="1">
      <c r="E3955" s="19">
        <v>0</v>
      </c>
      <c r="F3955" s="42" t="str">
        <f>F3958</f>
        <v>PROD_DEMAND</v>
      </c>
      <c r="G3955" s="17" t="str">
        <f>$G$12</f>
        <v>DISTSEC</v>
      </c>
      <c r="H3955" s="21">
        <f t="shared" si="1920"/>
        <v>0</v>
      </c>
      <c r="I3955" s="22">
        <f>VLOOKUP(CONCATENATE($F3955," ",$G3955),AllocFactorMatrix,(I$4+1),FALSE)*$E3958</f>
        <v>0</v>
      </c>
      <c r="J3955" s="22">
        <f>VLOOKUP(CONCATENATE($F3955," ",$G3955),AllocFactorMatrix,(J$4+1),FALSE)*$E3958</f>
        <v>0</v>
      </c>
      <c r="K3955" s="22">
        <f>VLOOKUP(CONCATENATE($F3955," ",$G3955),AllocFactorMatrix,(K$4+1),FALSE)*$E3958</f>
        <v>0</v>
      </c>
      <c r="L3955" s="22">
        <f>VLOOKUP(CONCATENATE($F3955," ",$G3955),AllocFactorMatrix,(L$4+1),FALSE)*$E3958</f>
        <v>0</v>
      </c>
      <c r="M3955" s="22">
        <f t="shared" si="1916"/>
        <v>0</v>
      </c>
      <c r="N3955" s="22">
        <f>VLOOKUP(CONCATENATE($F3955," ",$G3955),AllocFactorMatrix,(N$4+1),FALSE)*$E3958</f>
        <v>0</v>
      </c>
      <c r="O3955" s="22">
        <f>VLOOKUP(CONCATENATE($F3955," ",$G3955),AllocFactorMatrix,(O$4+1),FALSE)*$E3958</f>
        <v>0</v>
      </c>
      <c r="P3955" s="22">
        <f>VLOOKUP(CONCATENATE($F3955," ",$G3955),AllocFactorMatrix,(P$4+1),FALSE)*$E3958</f>
        <v>0</v>
      </c>
      <c r="Q3955" s="22">
        <f>VLOOKUP(CONCATENATE($F3955," ",$G3955),AllocFactorMatrix,(Q$4+1),FALSE)*$E3958</f>
        <v>0</v>
      </c>
      <c r="R3955" s="22">
        <f t="shared" si="1921"/>
        <v>0</v>
      </c>
      <c r="S3955" s="22">
        <f>VLOOKUP(CONCATENATE($F3955," ",$G3955),AllocFactorMatrix,(S$4+1),FALSE)*$E3958</f>
        <v>0</v>
      </c>
      <c r="T3955" s="22">
        <f>VLOOKUP(CONCATENATE($F3955," ",$G3955),AllocFactorMatrix,(T$4+1),FALSE)*$E3958</f>
        <v>0</v>
      </c>
      <c r="U3955" s="22">
        <f>VLOOKUP(CONCATENATE($F3955," ",$G3955),AllocFactorMatrix,(U$4+1),FALSE)*$E3958</f>
        <v>0</v>
      </c>
      <c r="V3955" s="22">
        <f>VLOOKUP(CONCATENATE($F3955," ",$G3955),AllocFactorMatrix,(V$4+1),FALSE)*$E3958</f>
        <v>0</v>
      </c>
      <c r="W3955" s="22">
        <f t="shared" si="1922"/>
        <v>0</v>
      </c>
      <c r="X3955" s="22">
        <f>VLOOKUP(CONCATENATE($F3955," ",$G3955),AllocFactorMatrix,(X$4+1),FALSE)*$E3958</f>
        <v>0</v>
      </c>
      <c r="Y3955" s="22">
        <f>VLOOKUP(CONCATENATE($F3955," ",$G3955),AllocFactorMatrix,(Y$4+1),FALSE)*$E3958</f>
        <v>0</v>
      </c>
      <c r="Z3955" s="22">
        <f t="shared" si="1917"/>
        <v>0</v>
      </c>
      <c r="AA3955" s="22">
        <f>VLOOKUP(CONCATENATE($F3955," ",$G3955),AllocFactorMatrix,(AA$4+1),FALSE)*$E3958</f>
        <v>0</v>
      </c>
      <c r="AB3955" s="22">
        <f>VLOOKUP(CONCATENATE($F3955," ",$G3955),AllocFactorMatrix,(AB$4+1),FALSE)*$E3958</f>
        <v>0</v>
      </c>
      <c r="AC3955" s="22">
        <f>VLOOKUP(CONCATENATE($F3955," ",$G3955),AllocFactorMatrix,(AC$4+1),FALSE)*$E3958</f>
        <v>0</v>
      </c>
    </row>
    <row r="3956" spans="4:29" hidden="1" outlineLevel="1">
      <c r="E3956" s="19">
        <v>0</v>
      </c>
      <c r="F3956" s="42" t="str">
        <f>F3958</f>
        <v>PROD_DEMAND</v>
      </c>
      <c r="G3956" s="17" t="str">
        <f>$G$13</f>
        <v>ENERGY</v>
      </c>
      <c r="H3956" s="21">
        <f t="shared" si="1920"/>
        <v>0</v>
      </c>
      <c r="I3956" s="22">
        <f>VLOOKUP(CONCATENATE($F3956," ",$G3956),AllocFactorMatrix,(I$4+1),FALSE)*$E3958</f>
        <v>0</v>
      </c>
      <c r="J3956" s="22">
        <f>VLOOKUP(CONCATENATE($F3956," ",$G3956),AllocFactorMatrix,(J$4+1),FALSE)*$E3958</f>
        <v>0</v>
      </c>
      <c r="K3956" s="22">
        <f>VLOOKUP(CONCATENATE($F3956," ",$G3956),AllocFactorMatrix,(K$4+1),FALSE)*$E3958</f>
        <v>0</v>
      </c>
      <c r="L3956" s="22">
        <f>VLOOKUP(CONCATENATE($F3956," ",$G3956),AllocFactorMatrix,(L$4+1),FALSE)*$E3958</f>
        <v>0</v>
      </c>
      <c r="M3956" s="22">
        <f t="shared" si="1916"/>
        <v>0</v>
      </c>
      <c r="N3956" s="22">
        <f>VLOOKUP(CONCATENATE($F3956," ",$G3956),AllocFactorMatrix,(N$4+1),FALSE)*$E3958</f>
        <v>0</v>
      </c>
      <c r="O3956" s="22">
        <f>VLOOKUP(CONCATENATE($F3956," ",$G3956),AllocFactorMatrix,(O$4+1),FALSE)*$E3958</f>
        <v>0</v>
      </c>
      <c r="P3956" s="22">
        <f>VLOOKUP(CONCATENATE($F3956," ",$G3956),AllocFactorMatrix,(P$4+1),FALSE)*$E3958</f>
        <v>0</v>
      </c>
      <c r="Q3956" s="22">
        <f>VLOOKUP(CONCATENATE($F3956," ",$G3956),AllocFactorMatrix,(Q$4+1),FALSE)*$E3958</f>
        <v>0</v>
      </c>
      <c r="R3956" s="22">
        <f t="shared" si="1921"/>
        <v>0</v>
      </c>
      <c r="S3956" s="22">
        <f>VLOOKUP(CONCATENATE($F3956," ",$G3956),AllocFactorMatrix,(S$4+1),FALSE)*$E3958</f>
        <v>0</v>
      </c>
      <c r="T3956" s="22">
        <f>VLOOKUP(CONCATENATE($F3956," ",$G3956),AllocFactorMatrix,(T$4+1),FALSE)*$E3958</f>
        <v>0</v>
      </c>
      <c r="U3956" s="22">
        <f>VLOOKUP(CONCATENATE($F3956," ",$G3956),AllocFactorMatrix,(U$4+1),FALSE)*$E3958</f>
        <v>0</v>
      </c>
      <c r="V3956" s="22">
        <f>VLOOKUP(CONCATENATE($F3956," ",$G3956),AllocFactorMatrix,(V$4+1),FALSE)*$E3958</f>
        <v>0</v>
      </c>
      <c r="W3956" s="22">
        <f t="shared" si="1922"/>
        <v>0</v>
      </c>
      <c r="X3956" s="22">
        <f>VLOOKUP(CONCATENATE($F3956," ",$G3956),AllocFactorMatrix,(X$4+1),FALSE)*$E3958</f>
        <v>0</v>
      </c>
      <c r="Y3956" s="22">
        <f>VLOOKUP(CONCATENATE($F3956," ",$G3956),AllocFactorMatrix,(Y$4+1),FALSE)*$E3958</f>
        <v>0</v>
      </c>
      <c r="Z3956" s="22">
        <f t="shared" si="1917"/>
        <v>0</v>
      </c>
      <c r="AA3956" s="22">
        <f>VLOOKUP(CONCATENATE($F3956," ",$G3956),AllocFactorMatrix,(AA$4+1),FALSE)*$E3958</f>
        <v>0</v>
      </c>
      <c r="AB3956" s="22">
        <f>VLOOKUP(CONCATENATE($F3956," ",$G3956),AllocFactorMatrix,(AB$4+1),FALSE)*$E3958</f>
        <v>0</v>
      </c>
      <c r="AC3956" s="22">
        <f>VLOOKUP(CONCATENATE($F3956," ",$G3956),AllocFactorMatrix,(AC$4+1),FALSE)*$E3958</f>
        <v>0</v>
      </c>
    </row>
    <row r="3957" spans="4:29" hidden="1" outlineLevel="1">
      <c r="E3957" s="19">
        <v>0</v>
      </c>
      <c r="F3957" s="42" t="str">
        <f>F3958</f>
        <v>PROD_DEMAND</v>
      </c>
      <c r="G3957" s="17" t="str">
        <f>$G$14</f>
        <v>CUSTOMER</v>
      </c>
      <c r="H3957" s="21">
        <f t="shared" si="1920"/>
        <v>0</v>
      </c>
      <c r="I3957" s="22">
        <f>VLOOKUP(CONCATENATE($F3957," ",$G3957),AllocFactorMatrix,(I$4+1),FALSE)*$E3958</f>
        <v>0</v>
      </c>
      <c r="J3957" s="22">
        <f>VLOOKUP(CONCATENATE($F3957," ",$G3957),AllocFactorMatrix,(J$4+1),FALSE)*$E3958</f>
        <v>0</v>
      </c>
      <c r="K3957" s="22">
        <f>VLOOKUP(CONCATENATE($F3957," ",$G3957),AllocFactorMatrix,(K$4+1),FALSE)*$E3958</f>
        <v>0</v>
      </c>
      <c r="L3957" s="22">
        <f>VLOOKUP(CONCATENATE($F3957," ",$G3957),AllocFactorMatrix,(L$4+1),FALSE)*$E3958</f>
        <v>0</v>
      </c>
      <c r="M3957" s="22">
        <f t="shared" si="1916"/>
        <v>0</v>
      </c>
      <c r="N3957" s="22">
        <f>VLOOKUP(CONCATENATE($F3957," ",$G3957),AllocFactorMatrix,(N$4+1),FALSE)*$E3958</f>
        <v>0</v>
      </c>
      <c r="O3957" s="22">
        <f>VLOOKUP(CONCATENATE($F3957," ",$G3957),AllocFactorMatrix,(O$4+1),FALSE)*$E3958</f>
        <v>0</v>
      </c>
      <c r="P3957" s="22">
        <f>VLOOKUP(CONCATENATE($F3957," ",$G3957),AllocFactorMatrix,(P$4+1),FALSE)*$E3958</f>
        <v>0</v>
      </c>
      <c r="Q3957" s="22">
        <f>VLOOKUP(CONCATENATE($F3957," ",$G3957),AllocFactorMatrix,(Q$4+1),FALSE)*$E3958</f>
        <v>0</v>
      </c>
      <c r="R3957" s="22">
        <f t="shared" si="1921"/>
        <v>0</v>
      </c>
      <c r="S3957" s="22">
        <f>VLOOKUP(CONCATENATE($F3957," ",$G3957),AllocFactorMatrix,(S$4+1),FALSE)*$E3958</f>
        <v>0</v>
      </c>
      <c r="T3957" s="22">
        <f>VLOOKUP(CONCATENATE($F3957," ",$G3957),AllocFactorMatrix,(T$4+1),FALSE)*$E3958</f>
        <v>0</v>
      </c>
      <c r="U3957" s="22">
        <f>VLOOKUP(CONCATENATE($F3957," ",$G3957),AllocFactorMatrix,(U$4+1),FALSE)*$E3958</f>
        <v>0</v>
      </c>
      <c r="V3957" s="22">
        <f>VLOOKUP(CONCATENATE($F3957," ",$G3957),AllocFactorMatrix,(V$4+1),FALSE)*$E3958</f>
        <v>0</v>
      </c>
      <c r="W3957" s="22">
        <f t="shared" si="1922"/>
        <v>0</v>
      </c>
      <c r="X3957" s="22">
        <f>VLOOKUP(CONCATENATE($F3957," ",$G3957),AllocFactorMatrix,(X$4+1),FALSE)*$E3958</f>
        <v>0</v>
      </c>
      <c r="Y3957" s="22">
        <f>VLOOKUP(CONCATENATE($F3957," ",$G3957),AllocFactorMatrix,(Y$4+1),FALSE)*$E3958</f>
        <v>0</v>
      </c>
      <c r="Z3957" s="22">
        <f t="shared" si="1917"/>
        <v>0</v>
      </c>
      <c r="AA3957" s="22">
        <f>VLOOKUP(CONCATENATE($F3957," ",$G3957),AllocFactorMatrix,(AA$4+1),FALSE)*$E3958</f>
        <v>0</v>
      </c>
      <c r="AB3957" s="22">
        <f>VLOOKUP(CONCATENATE($F3957," ",$G3957),AllocFactorMatrix,(AB$4+1),FALSE)*$E3958</f>
        <v>0</v>
      </c>
      <c r="AC3957" s="22">
        <f>VLOOKUP(CONCATENATE($F3957," ",$G3957),AllocFactorMatrix,(AC$4+1),FALSE)*$E3958</f>
        <v>0</v>
      </c>
    </row>
    <row r="3958" spans="4:29" collapsed="1">
      <c r="D3958" s="39" t="s">
        <v>451</v>
      </c>
      <c r="E3958" s="19">
        <v>0</v>
      </c>
      <c r="F3958" s="42" t="s">
        <v>29</v>
      </c>
      <c r="G3958" s="17" t="str">
        <f>$G$15</f>
        <v>TOTAL</v>
      </c>
      <c r="H3958" s="21">
        <f t="shared" si="1920"/>
        <v>0</v>
      </c>
      <c r="I3958" s="22">
        <f>VLOOKUP(CONCATENATE($F3958," ",$G3958),AllocFactorMatrix,(I$4+1),FALSE)*$E3958</f>
        <v>0</v>
      </c>
      <c r="J3958" s="22">
        <f>VLOOKUP(CONCATENATE($F3958," ",$G3958),AllocFactorMatrix,(J$4+1),FALSE)*$E3958</f>
        <v>0</v>
      </c>
      <c r="K3958" s="22">
        <f>VLOOKUP(CONCATENATE($F3958," ",$G3958),AllocFactorMatrix,(K$4+1),FALSE)*$E3958</f>
        <v>0</v>
      </c>
      <c r="L3958" s="22">
        <f>VLOOKUP(CONCATENATE($F3958," ",$G3958),AllocFactorMatrix,(L$4+1),FALSE)*$E3958</f>
        <v>0</v>
      </c>
      <c r="M3958" s="22">
        <f t="shared" si="1916"/>
        <v>0</v>
      </c>
      <c r="N3958" s="22">
        <f>VLOOKUP(CONCATENATE($F3958," ",$G3958),AllocFactorMatrix,(N$4+1),FALSE)*$E3958</f>
        <v>0</v>
      </c>
      <c r="O3958" s="22">
        <f>VLOOKUP(CONCATENATE($F3958," ",$G3958),AllocFactorMatrix,(O$4+1),FALSE)*$E3958</f>
        <v>0</v>
      </c>
      <c r="P3958" s="22">
        <f>VLOOKUP(CONCATENATE($F3958," ",$G3958),AllocFactorMatrix,(P$4+1),FALSE)*$E3958</f>
        <v>0</v>
      </c>
      <c r="Q3958" s="22">
        <f>VLOOKUP(CONCATENATE($F3958," ",$G3958),AllocFactorMatrix,(Q$4+1),FALSE)*$E3958</f>
        <v>0</v>
      </c>
      <c r="R3958" s="22">
        <f t="shared" si="1921"/>
        <v>0</v>
      </c>
      <c r="S3958" s="22">
        <f>VLOOKUP(CONCATENATE($F3958," ",$G3958),AllocFactorMatrix,(S$4+1),FALSE)*$E3958</f>
        <v>0</v>
      </c>
      <c r="T3958" s="22">
        <f>VLOOKUP(CONCATENATE($F3958," ",$G3958),AllocFactorMatrix,(T$4+1),FALSE)*$E3958</f>
        <v>0</v>
      </c>
      <c r="U3958" s="22">
        <f>VLOOKUP(CONCATENATE($F3958," ",$G3958),AllocFactorMatrix,(U$4+1),FALSE)*$E3958</f>
        <v>0</v>
      </c>
      <c r="V3958" s="22">
        <f>VLOOKUP(CONCATENATE($F3958," ",$G3958),AllocFactorMatrix,(V$4+1),FALSE)*$E3958</f>
        <v>0</v>
      </c>
      <c r="W3958" s="22">
        <f t="shared" si="1922"/>
        <v>0</v>
      </c>
      <c r="X3958" s="22">
        <f>VLOOKUP(CONCATENATE($F3958," ",$G3958),AllocFactorMatrix,(X$4+1),FALSE)*$E3958</f>
        <v>0</v>
      </c>
      <c r="Y3958" s="22">
        <f>VLOOKUP(CONCATENATE($F3958," ",$G3958),AllocFactorMatrix,(Y$4+1),FALSE)*$E3958</f>
        <v>0</v>
      </c>
      <c r="Z3958" s="22">
        <f t="shared" si="1917"/>
        <v>0</v>
      </c>
      <c r="AA3958" s="22">
        <f>VLOOKUP(CONCATENATE($F3958," ",$G3958),AllocFactorMatrix,(AA$4+1),FALSE)*$E3958</f>
        <v>0</v>
      </c>
      <c r="AB3958" s="22">
        <f>VLOOKUP(CONCATENATE($F3958," ",$G3958),AllocFactorMatrix,(AB$4+1),FALSE)*$E3958</f>
        <v>0</v>
      </c>
      <c r="AC3958" s="22">
        <f>VLOOKUP(CONCATENATE($F3958," ",$G3958),AllocFactorMatrix,(AC$4+1),FALSE)*$E3958</f>
        <v>0</v>
      </c>
    </row>
    <row r="3959" spans="4:29" hidden="1" outlineLevel="1">
      <c r="E3959" s="19">
        <v>0</v>
      </c>
      <c r="F3959" s="42" t="str">
        <f>F3966</f>
        <v>PROD_DEMAND</v>
      </c>
      <c r="G3959" s="17" t="str">
        <f>$G$8</f>
        <v>PRODUCTION</v>
      </c>
      <c r="H3959" s="21">
        <f t="shared" si="1920"/>
        <v>0</v>
      </c>
      <c r="I3959" s="22">
        <f>VLOOKUP(CONCATENATE($F3959," ",$G3959),AllocFactorMatrix,(I$4+1),FALSE)*$E3966</f>
        <v>0</v>
      </c>
      <c r="J3959" s="22">
        <f>VLOOKUP(CONCATENATE($F3959," ",$G3959),AllocFactorMatrix,(J$4+1),FALSE)*$E3966</f>
        <v>0</v>
      </c>
      <c r="K3959" s="22">
        <f>VLOOKUP(CONCATENATE($F3959," ",$G3959),AllocFactorMatrix,(K$4+1),FALSE)*$E3966</f>
        <v>0</v>
      </c>
      <c r="L3959" s="22">
        <f>VLOOKUP(CONCATENATE($F3959," ",$G3959),AllocFactorMatrix,(L$4+1),FALSE)*$E3966</f>
        <v>0</v>
      </c>
      <c r="M3959" s="22">
        <f t="shared" ref="M3959:M3974" si="1923">SUBTOTAL(9,J3959:L3959)</f>
        <v>0</v>
      </c>
      <c r="N3959" s="22">
        <f>VLOOKUP(CONCATENATE($F3959," ",$G3959),AllocFactorMatrix,(N$4+1),FALSE)*$E3966</f>
        <v>0</v>
      </c>
      <c r="O3959" s="22">
        <f>VLOOKUP(CONCATENATE($F3959," ",$G3959),AllocFactorMatrix,(O$4+1),FALSE)*$E3966</f>
        <v>0</v>
      </c>
      <c r="P3959" s="22">
        <f>VLOOKUP(CONCATENATE($F3959," ",$G3959),AllocFactorMatrix,(P$4+1),FALSE)*$E3966</f>
        <v>0</v>
      </c>
      <c r="Q3959" s="22">
        <f>VLOOKUP(CONCATENATE($F3959," ",$G3959),AllocFactorMatrix,(Q$4+1),FALSE)*$E3966</f>
        <v>0</v>
      </c>
      <c r="R3959" s="22">
        <f>SUBTOTAL(9,N3959:Q3959)</f>
        <v>0</v>
      </c>
      <c r="S3959" s="22">
        <f>VLOOKUP(CONCATENATE($F3959," ",$G3959),AllocFactorMatrix,(S$4+1),FALSE)*$E3966</f>
        <v>0</v>
      </c>
      <c r="T3959" s="22">
        <f>VLOOKUP(CONCATENATE($F3959," ",$G3959),AllocFactorMatrix,(T$4+1),FALSE)*$E3966</f>
        <v>0</v>
      </c>
      <c r="U3959" s="22">
        <f>VLOOKUP(CONCATENATE($F3959," ",$G3959),AllocFactorMatrix,(U$4+1),FALSE)*$E3966</f>
        <v>0</v>
      </c>
      <c r="V3959" s="22">
        <f>VLOOKUP(CONCATENATE($F3959," ",$G3959),AllocFactorMatrix,(V$4+1),FALSE)*$E3966</f>
        <v>0</v>
      </c>
      <c r="W3959" s="22">
        <f>SUBTOTAL(9,S3959:V3959)</f>
        <v>0</v>
      </c>
      <c r="X3959" s="22">
        <f>VLOOKUP(CONCATENATE($F3959," ",$G3959),AllocFactorMatrix,(X$4+1),FALSE)*$E3966</f>
        <v>0</v>
      </c>
      <c r="Y3959" s="22">
        <f>VLOOKUP(CONCATENATE($F3959," ",$G3959),AllocFactorMatrix,(Y$4+1),FALSE)*$E3966</f>
        <v>0</v>
      </c>
      <c r="Z3959" s="22">
        <f t="shared" ref="Z3959:Z3974" si="1924">SUBTOTAL(9,X3959:Y3959)</f>
        <v>0</v>
      </c>
      <c r="AA3959" s="22">
        <f>VLOOKUP(CONCATENATE($F3959," ",$G3959),AllocFactorMatrix,(AA$4+1),FALSE)*$E3966</f>
        <v>0</v>
      </c>
      <c r="AB3959" s="22">
        <f>VLOOKUP(CONCATENATE($F3959," ",$G3959),AllocFactorMatrix,(AB$4+1),FALSE)*$E3966</f>
        <v>0</v>
      </c>
      <c r="AC3959" s="22">
        <f>VLOOKUP(CONCATENATE($F3959," ",$G3959),AllocFactorMatrix,(AC$4+1),FALSE)*$E3966</f>
        <v>0</v>
      </c>
    </row>
    <row r="3960" spans="4:29" hidden="1" outlineLevel="1">
      <c r="E3960" s="19">
        <v>0</v>
      </c>
      <c r="F3960" s="42" t="str">
        <f>F3966</f>
        <v>PROD_DEMAND</v>
      </c>
      <c r="G3960" s="17" t="str">
        <f>$G$9</f>
        <v>BULKTRAN</v>
      </c>
      <c r="H3960" s="21">
        <f t="shared" si="1920"/>
        <v>0</v>
      </c>
      <c r="I3960" s="22">
        <f>VLOOKUP(CONCATENATE($F3960," ",$G3960),AllocFactorMatrix,(I$4+1),FALSE)*$E3966</f>
        <v>0</v>
      </c>
      <c r="J3960" s="22">
        <f>VLOOKUP(CONCATENATE($F3960," ",$G3960),AllocFactorMatrix,(J$4+1),FALSE)*$E3966</f>
        <v>0</v>
      </c>
      <c r="K3960" s="22">
        <f>VLOOKUP(CONCATENATE($F3960," ",$G3960),AllocFactorMatrix,(K$4+1),FALSE)*$E3966</f>
        <v>0</v>
      </c>
      <c r="L3960" s="22">
        <f>VLOOKUP(CONCATENATE($F3960," ",$G3960),AllocFactorMatrix,(L$4+1),FALSE)*$E3966</f>
        <v>0</v>
      </c>
      <c r="M3960" s="22">
        <f t="shared" si="1923"/>
        <v>0</v>
      </c>
      <c r="N3960" s="22">
        <f>VLOOKUP(CONCATENATE($F3960," ",$G3960),AllocFactorMatrix,(N$4+1),FALSE)*$E3966</f>
        <v>0</v>
      </c>
      <c r="O3960" s="22">
        <f>VLOOKUP(CONCATENATE($F3960," ",$G3960),AllocFactorMatrix,(O$4+1),FALSE)*$E3966</f>
        <v>0</v>
      </c>
      <c r="P3960" s="22">
        <f>VLOOKUP(CONCATENATE($F3960," ",$G3960),AllocFactorMatrix,(P$4+1),FALSE)*$E3966</f>
        <v>0</v>
      </c>
      <c r="Q3960" s="22">
        <f>VLOOKUP(CONCATENATE($F3960," ",$G3960),AllocFactorMatrix,(Q$4+1),FALSE)*$E3966</f>
        <v>0</v>
      </c>
      <c r="R3960" s="22">
        <f t="shared" ref="R3960:R3966" si="1925">SUBTOTAL(9,N3960:Q3960)</f>
        <v>0</v>
      </c>
      <c r="S3960" s="22">
        <f>VLOOKUP(CONCATENATE($F3960," ",$G3960),AllocFactorMatrix,(S$4+1),FALSE)*$E3966</f>
        <v>0</v>
      </c>
      <c r="T3960" s="22">
        <f>VLOOKUP(CONCATENATE($F3960," ",$G3960),AllocFactorMatrix,(T$4+1),FALSE)*$E3966</f>
        <v>0</v>
      </c>
      <c r="U3960" s="22">
        <f>VLOOKUP(CONCATENATE($F3960," ",$G3960),AllocFactorMatrix,(U$4+1),FALSE)*$E3966</f>
        <v>0</v>
      </c>
      <c r="V3960" s="22">
        <f>VLOOKUP(CONCATENATE($F3960," ",$G3960),AllocFactorMatrix,(V$4+1),FALSE)*$E3966</f>
        <v>0</v>
      </c>
      <c r="W3960" s="22">
        <f t="shared" ref="W3960:W3966" si="1926">SUBTOTAL(9,S3960:V3960)</f>
        <v>0</v>
      </c>
      <c r="X3960" s="22">
        <f>VLOOKUP(CONCATENATE($F3960," ",$G3960),AllocFactorMatrix,(X$4+1),FALSE)*$E3966</f>
        <v>0</v>
      </c>
      <c r="Y3960" s="22">
        <f>VLOOKUP(CONCATENATE($F3960," ",$G3960),AllocFactorMatrix,(Y$4+1),FALSE)*$E3966</f>
        <v>0</v>
      </c>
      <c r="Z3960" s="22">
        <f t="shared" si="1924"/>
        <v>0</v>
      </c>
      <c r="AA3960" s="22">
        <f>VLOOKUP(CONCATENATE($F3960," ",$G3960),AllocFactorMatrix,(AA$4+1),FALSE)*$E3966</f>
        <v>0</v>
      </c>
      <c r="AB3960" s="22">
        <f>VLOOKUP(CONCATENATE($F3960," ",$G3960),AllocFactorMatrix,(AB$4+1),FALSE)*$E3966</f>
        <v>0</v>
      </c>
      <c r="AC3960" s="22">
        <f>VLOOKUP(CONCATENATE($F3960," ",$G3960),AllocFactorMatrix,(AC$4+1),FALSE)*$E3966</f>
        <v>0</v>
      </c>
    </row>
    <row r="3961" spans="4:29" hidden="1" outlineLevel="1">
      <c r="E3961" s="19">
        <v>0</v>
      </c>
      <c r="F3961" s="42" t="str">
        <f>F3966</f>
        <v>PROD_DEMAND</v>
      </c>
      <c r="G3961" s="17" t="str">
        <f>$G$10</f>
        <v>SUBTRAN</v>
      </c>
      <c r="H3961" s="21">
        <f t="shared" si="1920"/>
        <v>0</v>
      </c>
      <c r="I3961" s="22">
        <f>VLOOKUP(CONCATENATE($F3961," ",$G3961),AllocFactorMatrix,(I$4+1),FALSE)*$E3966</f>
        <v>0</v>
      </c>
      <c r="J3961" s="22">
        <f>VLOOKUP(CONCATENATE($F3961," ",$G3961),AllocFactorMatrix,(J$4+1),FALSE)*$E3966</f>
        <v>0</v>
      </c>
      <c r="K3961" s="22">
        <f>VLOOKUP(CONCATENATE($F3961," ",$G3961),AllocFactorMatrix,(K$4+1),FALSE)*$E3966</f>
        <v>0</v>
      </c>
      <c r="L3961" s="22">
        <f>VLOOKUP(CONCATENATE($F3961," ",$G3961),AllocFactorMatrix,(L$4+1),FALSE)*$E3966</f>
        <v>0</v>
      </c>
      <c r="M3961" s="22">
        <f t="shared" si="1923"/>
        <v>0</v>
      </c>
      <c r="N3961" s="22">
        <f>VLOOKUP(CONCATENATE($F3961," ",$G3961),AllocFactorMatrix,(N$4+1),FALSE)*$E3966</f>
        <v>0</v>
      </c>
      <c r="O3961" s="22">
        <f>VLOOKUP(CONCATENATE($F3961," ",$G3961),AllocFactorMatrix,(O$4+1),FALSE)*$E3966</f>
        <v>0</v>
      </c>
      <c r="P3961" s="22">
        <f>VLOOKUP(CONCATENATE($F3961," ",$G3961),AllocFactorMatrix,(P$4+1),FALSE)*$E3966</f>
        <v>0</v>
      </c>
      <c r="Q3961" s="22">
        <f>VLOOKUP(CONCATENATE($F3961," ",$G3961),AllocFactorMatrix,(Q$4+1),FALSE)*$E3966</f>
        <v>0</v>
      </c>
      <c r="R3961" s="22">
        <f t="shared" si="1925"/>
        <v>0</v>
      </c>
      <c r="S3961" s="22">
        <f>VLOOKUP(CONCATENATE($F3961," ",$G3961),AllocFactorMatrix,(S$4+1),FALSE)*$E3966</f>
        <v>0</v>
      </c>
      <c r="T3961" s="22">
        <f>VLOOKUP(CONCATENATE($F3961," ",$G3961),AllocFactorMatrix,(T$4+1),FALSE)*$E3966</f>
        <v>0</v>
      </c>
      <c r="U3961" s="22">
        <f>VLOOKUP(CONCATENATE($F3961," ",$G3961),AllocFactorMatrix,(U$4+1),FALSE)*$E3966</f>
        <v>0</v>
      </c>
      <c r="V3961" s="22">
        <f>VLOOKUP(CONCATENATE($F3961," ",$G3961),AllocFactorMatrix,(V$4+1),FALSE)*$E3966</f>
        <v>0</v>
      </c>
      <c r="W3961" s="22">
        <f t="shared" si="1926"/>
        <v>0</v>
      </c>
      <c r="X3961" s="22">
        <f>VLOOKUP(CONCATENATE($F3961," ",$G3961),AllocFactorMatrix,(X$4+1),FALSE)*$E3966</f>
        <v>0</v>
      </c>
      <c r="Y3961" s="22">
        <f>VLOOKUP(CONCATENATE($F3961," ",$G3961),AllocFactorMatrix,(Y$4+1),FALSE)*$E3966</f>
        <v>0</v>
      </c>
      <c r="Z3961" s="22">
        <f t="shared" si="1924"/>
        <v>0</v>
      </c>
      <c r="AA3961" s="22">
        <f>VLOOKUP(CONCATENATE($F3961," ",$G3961),AllocFactorMatrix,(AA$4+1),FALSE)*$E3966</f>
        <v>0</v>
      </c>
      <c r="AB3961" s="22">
        <f>VLOOKUP(CONCATENATE($F3961," ",$G3961),AllocFactorMatrix,(AB$4+1),FALSE)*$E3966</f>
        <v>0</v>
      </c>
      <c r="AC3961" s="22">
        <f>VLOOKUP(CONCATENATE($F3961," ",$G3961),AllocFactorMatrix,(AC$4+1),FALSE)*$E3966</f>
        <v>0</v>
      </c>
    </row>
    <row r="3962" spans="4:29" hidden="1" outlineLevel="1">
      <c r="E3962" s="19">
        <v>0</v>
      </c>
      <c r="F3962" s="42" t="str">
        <f>F3966</f>
        <v>PROD_DEMAND</v>
      </c>
      <c r="G3962" s="17" t="str">
        <f>$G$11</f>
        <v>DISTPRI</v>
      </c>
      <c r="H3962" s="21">
        <f t="shared" si="1920"/>
        <v>0</v>
      </c>
      <c r="I3962" s="22">
        <f>VLOOKUP(CONCATENATE($F3962," ",$G3962),AllocFactorMatrix,(I$4+1),FALSE)*$E3966</f>
        <v>0</v>
      </c>
      <c r="J3962" s="22">
        <f>VLOOKUP(CONCATENATE($F3962," ",$G3962),AllocFactorMatrix,(J$4+1),FALSE)*$E3966</f>
        <v>0</v>
      </c>
      <c r="K3962" s="22">
        <f>VLOOKUP(CONCATENATE($F3962," ",$G3962),AllocFactorMatrix,(K$4+1),FALSE)*$E3966</f>
        <v>0</v>
      </c>
      <c r="L3962" s="22">
        <f>VLOOKUP(CONCATENATE($F3962," ",$G3962),AllocFactorMatrix,(L$4+1),FALSE)*$E3966</f>
        <v>0</v>
      </c>
      <c r="M3962" s="22">
        <f t="shared" si="1923"/>
        <v>0</v>
      </c>
      <c r="N3962" s="22">
        <f>VLOOKUP(CONCATENATE($F3962," ",$G3962),AllocFactorMatrix,(N$4+1),FALSE)*$E3966</f>
        <v>0</v>
      </c>
      <c r="O3962" s="22">
        <f>VLOOKUP(CONCATENATE($F3962," ",$G3962),AllocFactorMatrix,(O$4+1),FALSE)*$E3966</f>
        <v>0</v>
      </c>
      <c r="P3962" s="22">
        <f>VLOOKUP(CONCATENATE($F3962," ",$G3962),AllocFactorMatrix,(P$4+1),FALSE)*$E3966</f>
        <v>0</v>
      </c>
      <c r="Q3962" s="22">
        <f>VLOOKUP(CONCATENATE($F3962," ",$G3962),AllocFactorMatrix,(Q$4+1),FALSE)*$E3966</f>
        <v>0</v>
      </c>
      <c r="R3962" s="22">
        <f t="shared" si="1925"/>
        <v>0</v>
      </c>
      <c r="S3962" s="22">
        <f>VLOOKUP(CONCATENATE($F3962," ",$G3962),AllocFactorMatrix,(S$4+1),FALSE)*$E3966</f>
        <v>0</v>
      </c>
      <c r="T3962" s="22">
        <f>VLOOKUP(CONCATENATE($F3962," ",$G3962),AllocFactorMatrix,(T$4+1),FALSE)*$E3966</f>
        <v>0</v>
      </c>
      <c r="U3962" s="22">
        <f>VLOOKUP(CONCATENATE($F3962," ",$G3962),AllocFactorMatrix,(U$4+1),FALSE)*$E3966</f>
        <v>0</v>
      </c>
      <c r="V3962" s="22">
        <f>VLOOKUP(CONCATENATE($F3962," ",$G3962),AllocFactorMatrix,(V$4+1),FALSE)*$E3966</f>
        <v>0</v>
      </c>
      <c r="W3962" s="22">
        <f t="shared" si="1926"/>
        <v>0</v>
      </c>
      <c r="X3962" s="22">
        <f>VLOOKUP(CONCATENATE($F3962," ",$G3962),AllocFactorMatrix,(X$4+1),FALSE)*$E3966</f>
        <v>0</v>
      </c>
      <c r="Y3962" s="22">
        <f>VLOOKUP(CONCATENATE($F3962," ",$G3962),AllocFactorMatrix,(Y$4+1),FALSE)*$E3966</f>
        <v>0</v>
      </c>
      <c r="Z3962" s="22">
        <f t="shared" si="1924"/>
        <v>0</v>
      </c>
      <c r="AA3962" s="22">
        <f>VLOOKUP(CONCATENATE($F3962," ",$G3962),AllocFactorMatrix,(AA$4+1),FALSE)*$E3966</f>
        <v>0</v>
      </c>
      <c r="AB3962" s="22">
        <f>VLOOKUP(CONCATENATE($F3962," ",$G3962),AllocFactorMatrix,(AB$4+1),FALSE)*$E3966</f>
        <v>0</v>
      </c>
      <c r="AC3962" s="22">
        <f>VLOOKUP(CONCATENATE($F3962," ",$G3962),AllocFactorMatrix,(AC$4+1),FALSE)*$E3966</f>
        <v>0</v>
      </c>
    </row>
    <row r="3963" spans="4:29" hidden="1" outlineLevel="1">
      <c r="E3963" s="19">
        <v>0</v>
      </c>
      <c r="F3963" s="42" t="str">
        <f>F3966</f>
        <v>PROD_DEMAND</v>
      </c>
      <c r="G3963" s="17" t="str">
        <f>$G$12</f>
        <v>DISTSEC</v>
      </c>
      <c r="H3963" s="21">
        <f t="shared" si="1920"/>
        <v>0</v>
      </c>
      <c r="I3963" s="22">
        <f>VLOOKUP(CONCATENATE($F3963," ",$G3963),AllocFactorMatrix,(I$4+1),FALSE)*$E3966</f>
        <v>0</v>
      </c>
      <c r="J3963" s="22">
        <f>VLOOKUP(CONCATENATE($F3963," ",$G3963),AllocFactorMatrix,(J$4+1),FALSE)*$E3966</f>
        <v>0</v>
      </c>
      <c r="K3963" s="22">
        <f>VLOOKUP(CONCATENATE($F3963," ",$G3963),AllocFactorMatrix,(K$4+1),FALSE)*$E3966</f>
        <v>0</v>
      </c>
      <c r="L3963" s="22">
        <f>VLOOKUP(CONCATENATE($F3963," ",$G3963),AllocFactorMatrix,(L$4+1),FALSE)*$E3966</f>
        <v>0</v>
      </c>
      <c r="M3963" s="22">
        <f t="shared" si="1923"/>
        <v>0</v>
      </c>
      <c r="N3963" s="22">
        <f>VLOOKUP(CONCATENATE($F3963," ",$G3963),AllocFactorMatrix,(N$4+1),FALSE)*$E3966</f>
        <v>0</v>
      </c>
      <c r="O3963" s="22">
        <f>VLOOKUP(CONCATENATE($F3963," ",$G3963),AllocFactorMatrix,(O$4+1),FALSE)*$E3966</f>
        <v>0</v>
      </c>
      <c r="P3963" s="22">
        <f>VLOOKUP(CONCATENATE($F3963," ",$G3963),AllocFactorMatrix,(P$4+1),FALSE)*$E3966</f>
        <v>0</v>
      </c>
      <c r="Q3963" s="22">
        <f>VLOOKUP(CONCATENATE($F3963," ",$G3963),AllocFactorMatrix,(Q$4+1),FALSE)*$E3966</f>
        <v>0</v>
      </c>
      <c r="R3963" s="22">
        <f t="shared" si="1925"/>
        <v>0</v>
      </c>
      <c r="S3963" s="22">
        <f>VLOOKUP(CONCATENATE($F3963," ",$G3963),AllocFactorMatrix,(S$4+1),FALSE)*$E3966</f>
        <v>0</v>
      </c>
      <c r="T3963" s="22">
        <f>VLOOKUP(CONCATENATE($F3963," ",$G3963),AllocFactorMatrix,(T$4+1),FALSE)*$E3966</f>
        <v>0</v>
      </c>
      <c r="U3963" s="22">
        <f>VLOOKUP(CONCATENATE($F3963," ",$G3963),AllocFactorMatrix,(U$4+1),FALSE)*$E3966</f>
        <v>0</v>
      </c>
      <c r="V3963" s="22">
        <f>VLOOKUP(CONCATENATE($F3963," ",$G3963),AllocFactorMatrix,(V$4+1),FALSE)*$E3966</f>
        <v>0</v>
      </c>
      <c r="W3963" s="22">
        <f t="shared" si="1926"/>
        <v>0</v>
      </c>
      <c r="X3963" s="22">
        <f>VLOOKUP(CONCATENATE($F3963," ",$G3963),AllocFactorMatrix,(X$4+1),FALSE)*$E3966</f>
        <v>0</v>
      </c>
      <c r="Y3963" s="22">
        <f>VLOOKUP(CONCATENATE($F3963," ",$G3963),AllocFactorMatrix,(Y$4+1),FALSE)*$E3966</f>
        <v>0</v>
      </c>
      <c r="Z3963" s="22">
        <f t="shared" si="1924"/>
        <v>0</v>
      </c>
      <c r="AA3963" s="22">
        <f>VLOOKUP(CONCATENATE($F3963," ",$G3963),AllocFactorMatrix,(AA$4+1),FALSE)*$E3966</f>
        <v>0</v>
      </c>
      <c r="AB3963" s="22">
        <f>VLOOKUP(CONCATENATE($F3963," ",$G3963),AllocFactorMatrix,(AB$4+1),FALSE)*$E3966</f>
        <v>0</v>
      </c>
      <c r="AC3963" s="22">
        <f>VLOOKUP(CONCATENATE($F3963," ",$G3963),AllocFactorMatrix,(AC$4+1),FALSE)*$E3966</f>
        <v>0</v>
      </c>
    </row>
    <row r="3964" spans="4:29" hidden="1" outlineLevel="1">
      <c r="E3964" s="19">
        <v>0</v>
      </c>
      <c r="F3964" s="42" t="str">
        <f>F3966</f>
        <v>PROD_DEMAND</v>
      </c>
      <c r="G3964" s="17" t="str">
        <f>$G$13</f>
        <v>ENERGY</v>
      </c>
      <c r="H3964" s="21">
        <f t="shared" si="1920"/>
        <v>0</v>
      </c>
      <c r="I3964" s="22">
        <f>VLOOKUP(CONCATENATE($F3964," ",$G3964),AllocFactorMatrix,(I$4+1),FALSE)*$E3966</f>
        <v>0</v>
      </c>
      <c r="J3964" s="22">
        <f>VLOOKUP(CONCATENATE($F3964," ",$G3964),AllocFactorMatrix,(J$4+1),FALSE)*$E3966</f>
        <v>0</v>
      </c>
      <c r="K3964" s="22">
        <f>VLOOKUP(CONCATENATE($F3964," ",$G3964),AllocFactorMatrix,(K$4+1),FALSE)*$E3966</f>
        <v>0</v>
      </c>
      <c r="L3964" s="22">
        <f>VLOOKUP(CONCATENATE($F3964," ",$G3964),AllocFactorMatrix,(L$4+1),FALSE)*$E3966</f>
        <v>0</v>
      </c>
      <c r="M3964" s="22">
        <f t="shared" si="1923"/>
        <v>0</v>
      </c>
      <c r="N3964" s="22">
        <f>VLOOKUP(CONCATENATE($F3964," ",$G3964),AllocFactorMatrix,(N$4+1),FALSE)*$E3966</f>
        <v>0</v>
      </c>
      <c r="O3964" s="22">
        <f>VLOOKUP(CONCATENATE($F3964," ",$G3964),AllocFactorMatrix,(O$4+1),FALSE)*$E3966</f>
        <v>0</v>
      </c>
      <c r="P3964" s="22">
        <f>VLOOKUP(CONCATENATE($F3964," ",$G3964),AllocFactorMatrix,(P$4+1),FALSE)*$E3966</f>
        <v>0</v>
      </c>
      <c r="Q3964" s="22">
        <f>VLOOKUP(CONCATENATE($F3964," ",$G3964),AllocFactorMatrix,(Q$4+1),FALSE)*$E3966</f>
        <v>0</v>
      </c>
      <c r="R3964" s="22">
        <f t="shared" si="1925"/>
        <v>0</v>
      </c>
      <c r="S3964" s="22">
        <f>VLOOKUP(CONCATENATE($F3964," ",$G3964),AllocFactorMatrix,(S$4+1),FALSE)*$E3966</f>
        <v>0</v>
      </c>
      <c r="T3964" s="22">
        <f>VLOOKUP(CONCATENATE($F3964," ",$G3964),AllocFactorMatrix,(T$4+1),FALSE)*$E3966</f>
        <v>0</v>
      </c>
      <c r="U3964" s="22">
        <f>VLOOKUP(CONCATENATE($F3964," ",$G3964),AllocFactorMatrix,(U$4+1),FALSE)*$E3966</f>
        <v>0</v>
      </c>
      <c r="V3964" s="22">
        <f>VLOOKUP(CONCATENATE($F3964," ",$G3964),AllocFactorMatrix,(V$4+1),FALSE)*$E3966</f>
        <v>0</v>
      </c>
      <c r="W3964" s="22">
        <f t="shared" si="1926"/>
        <v>0</v>
      </c>
      <c r="X3964" s="22">
        <f>VLOOKUP(CONCATENATE($F3964," ",$G3964),AllocFactorMatrix,(X$4+1),FALSE)*$E3966</f>
        <v>0</v>
      </c>
      <c r="Y3964" s="22">
        <f>VLOOKUP(CONCATENATE($F3964," ",$G3964),AllocFactorMatrix,(Y$4+1),FALSE)*$E3966</f>
        <v>0</v>
      </c>
      <c r="Z3964" s="22">
        <f t="shared" si="1924"/>
        <v>0</v>
      </c>
      <c r="AA3964" s="22">
        <f>VLOOKUP(CONCATENATE($F3964," ",$G3964),AllocFactorMatrix,(AA$4+1),FALSE)*$E3966</f>
        <v>0</v>
      </c>
      <c r="AB3964" s="22">
        <f>VLOOKUP(CONCATENATE($F3964," ",$G3964),AllocFactorMatrix,(AB$4+1),FALSE)*$E3966</f>
        <v>0</v>
      </c>
      <c r="AC3964" s="22">
        <f>VLOOKUP(CONCATENATE($F3964," ",$G3964),AllocFactorMatrix,(AC$4+1),FALSE)*$E3966</f>
        <v>0</v>
      </c>
    </row>
    <row r="3965" spans="4:29" hidden="1" outlineLevel="1">
      <c r="E3965" s="19">
        <v>0</v>
      </c>
      <c r="F3965" s="42" t="str">
        <f>F3966</f>
        <v>PROD_DEMAND</v>
      </c>
      <c r="G3965" s="17" t="str">
        <f>$G$14</f>
        <v>CUSTOMER</v>
      </c>
      <c r="H3965" s="21">
        <f t="shared" si="1920"/>
        <v>0</v>
      </c>
      <c r="I3965" s="22">
        <f>VLOOKUP(CONCATENATE($F3965," ",$G3965),AllocFactorMatrix,(I$4+1),FALSE)*$E3966</f>
        <v>0</v>
      </c>
      <c r="J3965" s="22">
        <f>VLOOKUP(CONCATENATE($F3965," ",$G3965),AllocFactorMatrix,(J$4+1),FALSE)*$E3966</f>
        <v>0</v>
      </c>
      <c r="K3965" s="22">
        <f>VLOOKUP(CONCATENATE($F3965," ",$G3965),AllocFactorMatrix,(K$4+1),FALSE)*$E3966</f>
        <v>0</v>
      </c>
      <c r="L3965" s="22">
        <f>VLOOKUP(CONCATENATE($F3965," ",$G3965),AllocFactorMatrix,(L$4+1),FALSE)*$E3966</f>
        <v>0</v>
      </c>
      <c r="M3965" s="22">
        <f t="shared" si="1923"/>
        <v>0</v>
      </c>
      <c r="N3965" s="22">
        <f>VLOOKUP(CONCATENATE($F3965," ",$G3965),AllocFactorMatrix,(N$4+1),FALSE)*$E3966</f>
        <v>0</v>
      </c>
      <c r="O3965" s="22">
        <f>VLOOKUP(CONCATENATE($F3965," ",$G3965),AllocFactorMatrix,(O$4+1),FALSE)*$E3966</f>
        <v>0</v>
      </c>
      <c r="P3965" s="22">
        <f>VLOOKUP(CONCATENATE($F3965," ",$G3965),AllocFactorMatrix,(P$4+1),FALSE)*$E3966</f>
        <v>0</v>
      </c>
      <c r="Q3965" s="22">
        <f>VLOOKUP(CONCATENATE($F3965," ",$G3965),AllocFactorMatrix,(Q$4+1),FALSE)*$E3966</f>
        <v>0</v>
      </c>
      <c r="R3965" s="22">
        <f t="shared" si="1925"/>
        <v>0</v>
      </c>
      <c r="S3965" s="22">
        <f>VLOOKUP(CONCATENATE($F3965," ",$G3965),AllocFactorMatrix,(S$4+1),FALSE)*$E3966</f>
        <v>0</v>
      </c>
      <c r="T3965" s="22">
        <f>VLOOKUP(CONCATENATE($F3965," ",$G3965),AllocFactorMatrix,(T$4+1),FALSE)*$E3966</f>
        <v>0</v>
      </c>
      <c r="U3965" s="22">
        <f>VLOOKUP(CONCATENATE($F3965," ",$G3965),AllocFactorMatrix,(U$4+1),FALSE)*$E3966</f>
        <v>0</v>
      </c>
      <c r="V3965" s="22">
        <f>VLOOKUP(CONCATENATE($F3965," ",$G3965),AllocFactorMatrix,(V$4+1),FALSE)*$E3966</f>
        <v>0</v>
      </c>
      <c r="W3965" s="22">
        <f t="shared" si="1926"/>
        <v>0</v>
      </c>
      <c r="X3965" s="22">
        <f>VLOOKUP(CONCATENATE($F3965," ",$G3965),AllocFactorMatrix,(X$4+1),FALSE)*$E3966</f>
        <v>0</v>
      </c>
      <c r="Y3965" s="22">
        <f>VLOOKUP(CONCATENATE($F3965," ",$G3965),AllocFactorMatrix,(Y$4+1),FALSE)*$E3966</f>
        <v>0</v>
      </c>
      <c r="Z3965" s="22">
        <f t="shared" si="1924"/>
        <v>0</v>
      </c>
      <c r="AA3965" s="22">
        <f>VLOOKUP(CONCATENATE($F3965," ",$G3965),AllocFactorMatrix,(AA$4+1),FALSE)*$E3966</f>
        <v>0</v>
      </c>
      <c r="AB3965" s="22">
        <f>VLOOKUP(CONCATENATE($F3965," ",$G3965),AllocFactorMatrix,(AB$4+1),FALSE)*$E3966</f>
        <v>0</v>
      </c>
      <c r="AC3965" s="22">
        <f>VLOOKUP(CONCATENATE($F3965," ",$G3965),AllocFactorMatrix,(AC$4+1),FALSE)*$E3966</f>
        <v>0</v>
      </c>
    </row>
    <row r="3966" spans="4:29" collapsed="1">
      <c r="D3966" s="39" t="s">
        <v>452</v>
      </c>
      <c r="E3966" s="19">
        <v>0</v>
      </c>
      <c r="F3966" s="42" t="s">
        <v>29</v>
      </c>
      <c r="G3966" s="17" t="str">
        <f>$G$15</f>
        <v>TOTAL</v>
      </c>
      <c r="H3966" s="21">
        <f t="shared" si="1920"/>
        <v>0</v>
      </c>
      <c r="I3966" s="22">
        <f>VLOOKUP(CONCATENATE($F3966," ",$G3966),AllocFactorMatrix,(I$4+1),FALSE)*$E3966</f>
        <v>0</v>
      </c>
      <c r="J3966" s="22">
        <f>VLOOKUP(CONCATENATE($F3966," ",$G3966),AllocFactorMatrix,(J$4+1),FALSE)*$E3966</f>
        <v>0</v>
      </c>
      <c r="K3966" s="22">
        <f>VLOOKUP(CONCATENATE($F3966," ",$G3966),AllocFactorMatrix,(K$4+1),FALSE)*$E3966</f>
        <v>0</v>
      </c>
      <c r="L3966" s="22">
        <f>VLOOKUP(CONCATENATE($F3966," ",$G3966),AllocFactorMatrix,(L$4+1),FALSE)*$E3966</f>
        <v>0</v>
      </c>
      <c r="M3966" s="22">
        <f t="shared" si="1923"/>
        <v>0</v>
      </c>
      <c r="N3966" s="22">
        <f>VLOOKUP(CONCATENATE($F3966," ",$G3966),AllocFactorMatrix,(N$4+1),FALSE)*$E3966</f>
        <v>0</v>
      </c>
      <c r="O3966" s="22">
        <f>VLOOKUP(CONCATENATE($F3966," ",$G3966),AllocFactorMatrix,(O$4+1),FALSE)*$E3966</f>
        <v>0</v>
      </c>
      <c r="P3966" s="22">
        <f>VLOOKUP(CONCATENATE($F3966," ",$G3966),AllocFactorMatrix,(P$4+1),FALSE)*$E3966</f>
        <v>0</v>
      </c>
      <c r="Q3966" s="22">
        <f>VLOOKUP(CONCATENATE($F3966," ",$G3966),AllocFactorMatrix,(Q$4+1),FALSE)*$E3966</f>
        <v>0</v>
      </c>
      <c r="R3966" s="22">
        <f t="shared" si="1925"/>
        <v>0</v>
      </c>
      <c r="S3966" s="22">
        <f>VLOOKUP(CONCATENATE($F3966," ",$G3966),AllocFactorMatrix,(S$4+1),FALSE)*$E3966</f>
        <v>0</v>
      </c>
      <c r="T3966" s="22">
        <f>VLOOKUP(CONCATENATE($F3966," ",$G3966),AllocFactorMatrix,(T$4+1),FALSE)*$E3966</f>
        <v>0</v>
      </c>
      <c r="U3966" s="22">
        <f>VLOOKUP(CONCATENATE($F3966," ",$G3966),AllocFactorMatrix,(U$4+1),FALSE)*$E3966</f>
        <v>0</v>
      </c>
      <c r="V3966" s="22">
        <f>VLOOKUP(CONCATENATE($F3966," ",$G3966),AllocFactorMatrix,(V$4+1),FALSE)*$E3966</f>
        <v>0</v>
      </c>
      <c r="W3966" s="22">
        <f t="shared" si="1926"/>
        <v>0</v>
      </c>
      <c r="X3966" s="22">
        <f>VLOOKUP(CONCATENATE($F3966," ",$G3966),AllocFactorMatrix,(X$4+1),FALSE)*$E3966</f>
        <v>0</v>
      </c>
      <c r="Y3966" s="22">
        <f>VLOOKUP(CONCATENATE($F3966," ",$G3966),AllocFactorMatrix,(Y$4+1),FALSE)*$E3966</f>
        <v>0</v>
      </c>
      <c r="Z3966" s="22">
        <f t="shared" si="1924"/>
        <v>0</v>
      </c>
      <c r="AA3966" s="22">
        <f>VLOOKUP(CONCATENATE($F3966," ",$G3966),AllocFactorMatrix,(AA$4+1),FALSE)*$E3966</f>
        <v>0</v>
      </c>
      <c r="AB3966" s="22">
        <f>VLOOKUP(CONCATENATE($F3966," ",$G3966),AllocFactorMatrix,(AB$4+1),FALSE)*$E3966</f>
        <v>0</v>
      </c>
      <c r="AC3966" s="22">
        <f>VLOOKUP(CONCATENATE($F3966," ",$G3966),AllocFactorMatrix,(AC$4+1),FALSE)*$E3966</f>
        <v>0</v>
      </c>
    </row>
    <row r="3967" spans="4:29" hidden="1" outlineLevel="1">
      <c r="E3967" s="19">
        <v>0</v>
      </c>
      <c r="F3967" s="42" t="str">
        <f>F3974</f>
        <v>PROD_DEMAND</v>
      </c>
      <c r="G3967" s="17" t="str">
        <f>$G$8</f>
        <v>PRODUCTION</v>
      </c>
      <c r="H3967" s="21">
        <f t="shared" si="1920"/>
        <v>0</v>
      </c>
      <c r="I3967" s="22">
        <f>VLOOKUP(CONCATENATE($F3967," ",$G3967),AllocFactorMatrix,(I$4+1),FALSE)*$E3974</f>
        <v>0</v>
      </c>
      <c r="J3967" s="22">
        <f>VLOOKUP(CONCATENATE($F3967," ",$G3967),AllocFactorMatrix,(J$4+1),FALSE)*$E3974</f>
        <v>0</v>
      </c>
      <c r="K3967" s="22">
        <f>VLOOKUP(CONCATENATE($F3967," ",$G3967),AllocFactorMatrix,(K$4+1),FALSE)*$E3974</f>
        <v>0</v>
      </c>
      <c r="L3967" s="22">
        <f>VLOOKUP(CONCATENATE($F3967," ",$G3967),AllocFactorMatrix,(L$4+1),FALSE)*$E3974</f>
        <v>0</v>
      </c>
      <c r="M3967" s="22">
        <f t="shared" si="1923"/>
        <v>0</v>
      </c>
      <c r="N3967" s="22">
        <f>VLOOKUP(CONCATENATE($F3967," ",$G3967),AllocFactorMatrix,(N$4+1),FALSE)*$E3974</f>
        <v>0</v>
      </c>
      <c r="O3967" s="22">
        <f>VLOOKUP(CONCATENATE($F3967," ",$G3967),AllocFactorMatrix,(O$4+1),FALSE)*$E3974</f>
        <v>0</v>
      </c>
      <c r="P3967" s="22">
        <f>VLOOKUP(CONCATENATE($F3967," ",$G3967),AllocFactorMatrix,(P$4+1),FALSE)*$E3974</f>
        <v>0</v>
      </c>
      <c r="Q3967" s="22">
        <f>VLOOKUP(CONCATENATE($F3967," ",$G3967),AllocFactorMatrix,(Q$4+1),FALSE)*$E3974</f>
        <v>0</v>
      </c>
      <c r="R3967" s="22">
        <f>SUBTOTAL(9,N3967:Q3967)</f>
        <v>0</v>
      </c>
      <c r="S3967" s="22">
        <f>VLOOKUP(CONCATENATE($F3967," ",$G3967),AllocFactorMatrix,(S$4+1),FALSE)*$E3974</f>
        <v>0</v>
      </c>
      <c r="T3967" s="22">
        <f>VLOOKUP(CONCATENATE($F3967," ",$G3967),AllocFactorMatrix,(T$4+1),FALSE)*$E3974</f>
        <v>0</v>
      </c>
      <c r="U3967" s="22">
        <f>VLOOKUP(CONCATENATE($F3967," ",$G3967),AllocFactorMatrix,(U$4+1),FALSE)*$E3974</f>
        <v>0</v>
      </c>
      <c r="V3967" s="22">
        <f>VLOOKUP(CONCATENATE($F3967," ",$G3967),AllocFactorMatrix,(V$4+1),FALSE)*$E3974</f>
        <v>0</v>
      </c>
      <c r="W3967" s="22">
        <f>SUBTOTAL(9,S3967:V3967)</f>
        <v>0</v>
      </c>
      <c r="X3967" s="22">
        <f>VLOOKUP(CONCATENATE($F3967," ",$G3967),AllocFactorMatrix,(X$4+1),FALSE)*$E3974</f>
        <v>0</v>
      </c>
      <c r="Y3967" s="22">
        <f>VLOOKUP(CONCATENATE($F3967," ",$G3967),AllocFactorMatrix,(Y$4+1),FALSE)*$E3974</f>
        <v>0</v>
      </c>
      <c r="Z3967" s="22">
        <f t="shared" si="1924"/>
        <v>0</v>
      </c>
      <c r="AA3967" s="22">
        <f>VLOOKUP(CONCATENATE($F3967," ",$G3967),AllocFactorMatrix,(AA$4+1),FALSE)*$E3974</f>
        <v>0</v>
      </c>
      <c r="AB3967" s="22">
        <f>VLOOKUP(CONCATENATE($F3967," ",$G3967),AllocFactorMatrix,(AB$4+1),FALSE)*$E3974</f>
        <v>0</v>
      </c>
      <c r="AC3967" s="22">
        <f>VLOOKUP(CONCATENATE($F3967," ",$G3967),AllocFactorMatrix,(AC$4+1),FALSE)*$E3974</f>
        <v>0</v>
      </c>
    </row>
    <row r="3968" spans="4:29" hidden="1" outlineLevel="1">
      <c r="E3968" s="19">
        <v>0</v>
      </c>
      <c r="F3968" s="42" t="str">
        <f>F3974</f>
        <v>PROD_DEMAND</v>
      </c>
      <c r="G3968" s="17" t="str">
        <f>$G$9</f>
        <v>BULKTRAN</v>
      </c>
      <c r="H3968" s="21">
        <f t="shared" si="1920"/>
        <v>0</v>
      </c>
      <c r="I3968" s="22">
        <f>VLOOKUP(CONCATENATE($F3968," ",$G3968),AllocFactorMatrix,(I$4+1),FALSE)*$E3974</f>
        <v>0</v>
      </c>
      <c r="J3968" s="22">
        <f>VLOOKUP(CONCATENATE($F3968," ",$G3968),AllocFactorMatrix,(J$4+1),FALSE)*$E3974</f>
        <v>0</v>
      </c>
      <c r="K3968" s="22">
        <f>VLOOKUP(CONCATENATE($F3968," ",$G3968),AllocFactorMatrix,(K$4+1),FALSE)*$E3974</f>
        <v>0</v>
      </c>
      <c r="L3968" s="22">
        <f>VLOOKUP(CONCATENATE($F3968," ",$G3968),AllocFactorMatrix,(L$4+1),FALSE)*$E3974</f>
        <v>0</v>
      </c>
      <c r="M3968" s="22">
        <f t="shared" si="1923"/>
        <v>0</v>
      </c>
      <c r="N3968" s="22">
        <f>VLOOKUP(CONCATENATE($F3968," ",$G3968),AllocFactorMatrix,(N$4+1),FALSE)*$E3974</f>
        <v>0</v>
      </c>
      <c r="O3968" s="22">
        <f>VLOOKUP(CONCATENATE($F3968," ",$G3968),AllocFactorMatrix,(O$4+1),FALSE)*$E3974</f>
        <v>0</v>
      </c>
      <c r="P3968" s="22">
        <f>VLOOKUP(CONCATENATE($F3968," ",$G3968),AllocFactorMatrix,(P$4+1),FALSE)*$E3974</f>
        <v>0</v>
      </c>
      <c r="Q3968" s="22">
        <f>VLOOKUP(CONCATENATE($F3968," ",$G3968),AllocFactorMatrix,(Q$4+1),FALSE)*$E3974</f>
        <v>0</v>
      </c>
      <c r="R3968" s="22">
        <f t="shared" ref="R3968:R3974" si="1927">SUBTOTAL(9,N3968:Q3968)</f>
        <v>0</v>
      </c>
      <c r="S3968" s="22">
        <f>VLOOKUP(CONCATENATE($F3968," ",$G3968),AllocFactorMatrix,(S$4+1),FALSE)*$E3974</f>
        <v>0</v>
      </c>
      <c r="T3968" s="22">
        <f>VLOOKUP(CONCATENATE($F3968," ",$G3968),AllocFactorMatrix,(T$4+1),FALSE)*$E3974</f>
        <v>0</v>
      </c>
      <c r="U3968" s="22">
        <f>VLOOKUP(CONCATENATE($F3968," ",$G3968),AllocFactorMatrix,(U$4+1),FALSE)*$E3974</f>
        <v>0</v>
      </c>
      <c r="V3968" s="22">
        <f>VLOOKUP(CONCATENATE($F3968," ",$G3968),AllocFactorMatrix,(V$4+1),FALSE)*$E3974</f>
        <v>0</v>
      </c>
      <c r="W3968" s="22">
        <f t="shared" ref="W3968:W3974" si="1928">SUBTOTAL(9,S3968:V3968)</f>
        <v>0</v>
      </c>
      <c r="X3968" s="22">
        <f>VLOOKUP(CONCATENATE($F3968," ",$G3968),AllocFactorMatrix,(X$4+1),FALSE)*$E3974</f>
        <v>0</v>
      </c>
      <c r="Y3968" s="22">
        <f>VLOOKUP(CONCATENATE($F3968," ",$G3968),AllocFactorMatrix,(Y$4+1),FALSE)*$E3974</f>
        <v>0</v>
      </c>
      <c r="Z3968" s="22">
        <f t="shared" si="1924"/>
        <v>0</v>
      </c>
      <c r="AA3968" s="22">
        <f>VLOOKUP(CONCATENATE($F3968," ",$G3968),AllocFactorMatrix,(AA$4+1),FALSE)*$E3974</f>
        <v>0</v>
      </c>
      <c r="AB3968" s="22">
        <f>VLOOKUP(CONCATENATE($F3968," ",$G3968),AllocFactorMatrix,(AB$4+1),FALSE)*$E3974</f>
        <v>0</v>
      </c>
      <c r="AC3968" s="22">
        <f>VLOOKUP(CONCATENATE($F3968," ",$G3968),AllocFactorMatrix,(AC$4+1),FALSE)*$E3974</f>
        <v>0</v>
      </c>
    </row>
    <row r="3969" spans="4:29" hidden="1" outlineLevel="1">
      <c r="E3969" s="19">
        <v>0</v>
      </c>
      <c r="F3969" s="42" t="str">
        <f>F3974</f>
        <v>PROD_DEMAND</v>
      </c>
      <c r="G3969" s="17" t="str">
        <f>$G$10</f>
        <v>SUBTRAN</v>
      </c>
      <c r="H3969" s="21">
        <f t="shared" si="1920"/>
        <v>0</v>
      </c>
      <c r="I3969" s="22">
        <f>VLOOKUP(CONCATENATE($F3969," ",$G3969),AllocFactorMatrix,(I$4+1),FALSE)*$E3974</f>
        <v>0</v>
      </c>
      <c r="J3969" s="22">
        <f>VLOOKUP(CONCATENATE($F3969," ",$G3969),AllocFactorMatrix,(J$4+1),FALSE)*$E3974</f>
        <v>0</v>
      </c>
      <c r="K3969" s="22">
        <f>VLOOKUP(CONCATENATE($F3969," ",$G3969),AllocFactorMatrix,(K$4+1),FALSE)*$E3974</f>
        <v>0</v>
      </c>
      <c r="L3969" s="22">
        <f>VLOOKUP(CONCATENATE($F3969," ",$G3969),AllocFactorMatrix,(L$4+1),FALSE)*$E3974</f>
        <v>0</v>
      </c>
      <c r="M3969" s="22">
        <f t="shared" si="1923"/>
        <v>0</v>
      </c>
      <c r="N3969" s="22">
        <f>VLOOKUP(CONCATENATE($F3969," ",$G3969),AllocFactorMatrix,(N$4+1),FALSE)*$E3974</f>
        <v>0</v>
      </c>
      <c r="O3969" s="22">
        <f>VLOOKUP(CONCATENATE($F3969," ",$G3969),AllocFactorMatrix,(O$4+1),FALSE)*$E3974</f>
        <v>0</v>
      </c>
      <c r="P3969" s="22">
        <f>VLOOKUP(CONCATENATE($F3969," ",$G3969),AllocFactorMatrix,(P$4+1),FALSE)*$E3974</f>
        <v>0</v>
      </c>
      <c r="Q3969" s="22">
        <f>VLOOKUP(CONCATENATE($F3969," ",$G3969),AllocFactorMatrix,(Q$4+1),FALSE)*$E3974</f>
        <v>0</v>
      </c>
      <c r="R3969" s="22">
        <f t="shared" si="1927"/>
        <v>0</v>
      </c>
      <c r="S3969" s="22">
        <f>VLOOKUP(CONCATENATE($F3969," ",$G3969),AllocFactorMatrix,(S$4+1),FALSE)*$E3974</f>
        <v>0</v>
      </c>
      <c r="T3969" s="22">
        <f>VLOOKUP(CONCATENATE($F3969," ",$G3969),AllocFactorMatrix,(T$4+1),FALSE)*$E3974</f>
        <v>0</v>
      </c>
      <c r="U3969" s="22">
        <f>VLOOKUP(CONCATENATE($F3969," ",$G3969),AllocFactorMatrix,(U$4+1),FALSE)*$E3974</f>
        <v>0</v>
      </c>
      <c r="V3969" s="22">
        <f>VLOOKUP(CONCATENATE($F3969," ",$G3969),AllocFactorMatrix,(V$4+1),FALSE)*$E3974</f>
        <v>0</v>
      </c>
      <c r="W3969" s="22">
        <f t="shared" si="1928"/>
        <v>0</v>
      </c>
      <c r="X3969" s="22">
        <f>VLOOKUP(CONCATENATE($F3969," ",$G3969),AllocFactorMatrix,(X$4+1),FALSE)*$E3974</f>
        <v>0</v>
      </c>
      <c r="Y3969" s="22">
        <f>VLOOKUP(CONCATENATE($F3969," ",$G3969),AllocFactorMatrix,(Y$4+1),FALSE)*$E3974</f>
        <v>0</v>
      </c>
      <c r="Z3969" s="22">
        <f t="shared" si="1924"/>
        <v>0</v>
      </c>
      <c r="AA3969" s="22">
        <f>VLOOKUP(CONCATENATE($F3969," ",$G3969),AllocFactorMatrix,(AA$4+1),FALSE)*$E3974</f>
        <v>0</v>
      </c>
      <c r="AB3969" s="22">
        <f>VLOOKUP(CONCATENATE($F3969," ",$G3969),AllocFactorMatrix,(AB$4+1),FALSE)*$E3974</f>
        <v>0</v>
      </c>
      <c r="AC3969" s="22">
        <f>VLOOKUP(CONCATENATE($F3969," ",$G3969),AllocFactorMatrix,(AC$4+1),FALSE)*$E3974</f>
        <v>0</v>
      </c>
    </row>
    <row r="3970" spans="4:29" hidden="1" outlineLevel="1">
      <c r="E3970" s="19">
        <v>0</v>
      </c>
      <c r="F3970" s="42" t="str">
        <f>F3974</f>
        <v>PROD_DEMAND</v>
      </c>
      <c r="G3970" s="17" t="str">
        <f>$G$11</f>
        <v>DISTPRI</v>
      </c>
      <c r="H3970" s="21">
        <f t="shared" si="1920"/>
        <v>0</v>
      </c>
      <c r="I3970" s="22">
        <f>VLOOKUP(CONCATENATE($F3970," ",$G3970),AllocFactorMatrix,(I$4+1),FALSE)*$E3974</f>
        <v>0</v>
      </c>
      <c r="J3970" s="22">
        <f>VLOOKUP(CONCATENATE($F3970," ",$G3970),AllocFactorMatrix,(J$4+1),FALSE)*$E3974</f>
        <v>0</v>
      </c>
      <c r="K3970" s="22">
        <f>VLOOKUP(CONCATENATE($F3970," ",$G3970),AllocFactorMatrix,(K$4+1),FALSE)*$E3974</f>
        <v>0</v>
      </c>
      <c r="L3970" s="22">
        <f>VLOOKUP(CONCATENATE($F3970," ",$G3970),AllocFactorMatrix,(L$4+1),FALSE)*$E3974</f>
        <v>0</v>
      </c>
      <c r="M3970" s="22">
        <f t="shared" si="1923"/>
        <v>0</v>
      </c>
      <c r="N3970" s="22">
        <f>VLOOKUP(CONCATENATE($F3970," ",$G3970),AllocFactorMatrix,(N$4+1),FALSE)*$E3974</f>
        <v>0</v>
      </c>
      <c r="O3970" s="22">
        <f>VLOOKUP(CONCATENATE($F3970," ",$G3970),AllocFactorMatrix,(O$4+1),FALSE)*$E3974</f>
        <v>0</v>
      </c>
      <c r="P3970" s="22">
        <f>VLOOKUP(CONCATENATE($F3970," ",$G3970),AllocFactorMatrix,(P$4+1),FALSE)*$E3974</f>
        <v>0</v>
      </c>
      <c r="Q3970" s="22">
        <f>VLOOKUP(CONCATENATE($F3970," ",$G3970),AllocFactorMatrix,(Q$4+1),FALSE)*$E3974</f>
        <v>0</v>
      </c>
      <c r="R3970" s="22">
        <f t="shared" si="1927"/>
        <v>0</v>
      </c>
      <c r="S3970" s="22">
        <f>VLOOKUP(CONCATENATE($F3970," ",$G3970),AllocFactorMatrix,(S$4+1),FALSE)*$E3974</f>
        <v>0</v>
      </c>
      <c r="T3970" s="22">
        <f>VLOOKUP(CONCATENATE($F3970," ",$G3970),AllocFactorMatrix,(T$4+1),FALSE)*$E3974</f>
        <v>0</v>
      </c>
      <c r="U3970" s="22">
        <f>VLOOKUP(CONCATENATE($F3970," ",$G3970),AllocFactorMatrix,(U$4+1),FALSE)*$E3974</f>
        <v>0</v>
      </c>
      <c r="V3970" s="22">
        <f>VLOOKUP(CONCATENATE($F3970," ",$G3970),AllocFactorMatrix,(V$4+1),FALSE)*$E3974</f>
        <v>0</v>
      </c>
      <c r="W3970" s="22">
        <f t="shared" si="1928"/>
        <v>0</v>
      </c>
      <c r="X3970" s="22">
        <f>VLOOKUP(CONCATENATE($F3970," ",$G3970),AllocFactorMatrix,(X$4+1),FALSE)*$E3974</f>
        <v>0</v>
      </c>
      <c r="Y3970" s="22">
        <f>VLOOKUP(CONCATENATE($F3970," ",$G3970),AllocFactorMatrix,(Y$4+1),FALSE)*$E3974</f>
        <v>0</v>
      </c>
      <c r="Z3970" s="22">
        <f t="shared" si="1924"/>
        <v>0</v>
      </c>
      <c r="AA3970" s="22">
        <f>VLOOKUP(CONCATENATE($F3970," ",$G3970),AllocFactorMatrix,(AA$4+1),FALSE)*$E3974</f>
        <v>0</v>
      </c>
      <c r="AB3970" s="22">
        <f>VLOOKUP(CONCATENATE($F3970," ",$G3970),AllocFactorMatrix,(AB$4+1),FALSE)*$E3974</f>
        <v>0</v>
      </c>
      <c r="AC3970" s="22">
        <f>VLOOKUP(CONCATENATE($F3970," ",$G3970),AllocFactorMatrix,(AC$4+1),FALSE)*$E3974</f>
        <v>0</v>
      </c>
    </row>
    <row r="3971" spans="4:29" hidden="1" outlineLevel="1">
      <c r="E3971" s="19">
        <v>0</v>
      </c>
      <c r="F3971" s="42" t="str">
        <f>F3974</f>
        <v>PROD_DEMAND</v>
      </c>
      <c r="G3971" s="17" t="str">
        <f>$G$12</f>
        <v>DISTSEC</v>
      </c>
      <c r="H3971" s="21">
        <f t="shared" si="1920"/>
        <v>0</v>
      </c>
      <c r="I3971" s="22">
        <f>VLOOKUP(CONCATENATE($F3971," ",$G3971),AllocFactorMatrix,(I$4+1),FALSE)*$E3974</f>
        <v>0</v>
      </c>
      <c r="J3971" s="22">
        <f>VLOOKUP(CONCATENATE($F3971," ",$G3971),AllocFactorMatrix,(J$4+1),FALSE)*$E3974</f>
        <v>0</v>
      </c>
      <c r="K3971" s="22">
        <f>VLOOKUP(CONCATENATE($F3971," ",$G3971),AllocFactorMatrix,(K$4+1),FALSE)*$E3974</f>
        <v>0</v>
      </c>
      <c r="L3971" s="22">
        <f>VLOOKUP(CONCATENATE($F3971," ",$G3971),AllocFactorMatrix,(L$4+1),FALSE)*$E3974</f>
        <v>0</v>
      </c>
      <c r="M3971" s="22">
        <f t="shared" si="1923"/>
        <v>0</v>
      </c>
      <c r="N3971" s="22">
        <f>VLOOKUP(CONCATENATE($F3971," ",$G3971),AllocFactorMatrix,(N$4+1),FALSE)*$E3974</f>
        <v>0</v>
      </c>
      <c r="O3971" s="22">
        <f>VLOOKUP(CONCATENATE($F3971," ",$G3971),AllocFactorMatrix,(O$4+1),FALSE)*$E3974</f>
        <v>0</v>
      </c>
      <c r="P3971" s="22">
        <f>VLOOKUP(CONCATENATE($F3971," ",$G3971),AllocFactorMatrix,(P$4+1),FALSE)*$E3974</f>
        <v>0</v>
      </c>
      <c r="Q3971" s="22">
        <f>VLOOKUP(CONCATENATE($F3971," ",$G3971),AllocFactorMatrix,(Q$4+1),FALSE)*$E3974</f>
        <v>0</v>
      </c>
      <c r="R3971" s="22">
        <f t="shared" si="1927"/>
        <v>0</v>
      </c>
      <c r="S3971" s="22">
        <f>VLOOKUP(CONCATENATE($F3971," ",$G3971),AllocFactorMatrix,(S$4+1),FALSE)*$E3974</f>
        <v>0</v>
      </c>
      <c r="T3971" s="22">
        <f>VLOOKUP(CONCATENATE($F3971," ",$G3971),AllocFactorMatrix,(T$4+1),FALSE)*$E3974</f>
        <v>0</v>
      </c>
      <c r="U3971" s="22">
        <f>VLOOKUP(CONCATENATE($F3971," ",$G3971),AllocFactorMatrix,(U$4+1),FALSE)*$E3974</f>
        <v>0</v>
      </c>
      <c r="V3971" s="22">
        <f>VLOOKUP(CONCATENATE($F3971," ",$G3971),AllocFactorMatrix,(V$4+1),FALSE)*$E3974</f>
        <v>0</v>
      </c>
      <c r="W3971" s="22">
        <f t="shared" si="1928"/>
        <v>0</v>
      </c>
      <c r="X3971" s="22">
        <f>VLOOKUP(CONCATENATE($F3971," ",$G3971),AllocFactorMatrix,(X$4+1),FALSE)*$E3974</f>
        <v>0</v>
      </c>
      <c r="Y3971" s="22">
        <f>VLOOKUP(CONCATENATE($F3971," ",$G3971),AllocFactorMatrix,(Y$4+1),FALSE)*$E3974</f>
        <v>0</v>
      </c>
      <c r="Z3971" s="22">
        <f t="shared" si="1924"/>
        <v>0</v>
      </c>
      <c r="AA3971" s="22">
        <f>VLOOKUP(CONCATENATE($F3971," ",$G3971),AllocFactorMatrix,(AA$4+1),FALSE)*$E3974</f>
        <v>0</v>
      </c>
      <c r="AB3971" s="22">
        <f>VLOOKUP(CONCATENATE($F3971," ",$G3971),AllocFactorMatrix,(AB$4+1),FALSE)*$E3974</f>
        <v>0</v>
      </c>
      <c r="AC3971" s="22">
        <f>VLOOKUP(CONCATENATE($F3971," ",$G3971),AllocFactorMatrix,(AC$4+1),FALSE)*$E3974</f>
        <v>0</v>
      </c>
    </row>
    <row r="3972" spans="4:29" hidden="1" outlineLevel="1">
      <c r="E3972" s="19">
        <v>0</v>
      </c>
      <c r="F3972" s="42" t="str">
        <f>F3974</f>
        <v>PROD_DEMAND</v>
      </c>
      <c r="G3972" s="17" t="str">
        <f>$G$13</f>
        <v>ENERGY</v>
      </c>
      <c r="H3972" s="21">
        <f t="shared" si="1920"/>
        <v>0</v>
      </c>
      <c r="I3972" s="22">
        <f>VLOOKUP(CONCATENATE($F3972," ",$G3972),AllocFactorMatrix,(I$4+1),FALSE)*$E3974</f>
        <v>0</v>
      </c>
      <c r="J3972" s="22">
        <f>VLOOKUP(CONCATENATE($F3972," ",$G3972),AllocFactorMatrix,(J$4+1),FALSE)*$E3974</f>
        <v>0</v>
      </c>
      <c r="K3972" s="22">
        <f>VLOOKUP(CONCATENATE($F3972," ",$G3972),AllocFactorMatrix,(K$4+1),FALSE)*$E3974</f>
        <v>0</v>
      </c>
      <c r="L3972" s="22">
        <f>VLOOKUP(CONCATENATE($F3972," ",$G3972),AllocFactorMatrix,(L$4+1),FALSE)*$E3974</f>
        <v>0</v>
      </c>
      <c r="M3972" s="22">
        <f t="shared" si="1923"/>
        <v>0</v>
      </c>
      <c r="N3972" s="22">
        <f>VLOOKUP(CONCATENATE($F3972," ",$G3972),AllocFactorMatrix,(N$4+1),FALSE)*$E3974</f>
        <v>0</v>
      </c>
      <c r="O3972" s="22">
        <f>VLOOKUP(CONCATENATE($F3972," ",$G3972),AllocFactorMatrix,(O$4+1),FALSE)*$E3974</f>
        <v>0</v>
      </c>
      <c r="P3972" s="22">
        <f>VLOOKUP(CONCATENATE($F3972," ",$G3972),AllocFactorMatrix,(P$4+1),FALSE)*$E3974</f>
        <v>0</v>
      </c>
      <c r="Q3972" s="22">
        <f>VLOOKUP(CONCATENATE($F3972," ",$G3972),AllocFactorMatrix,(Q$4+1),FALSE)*$E3974</f>
        <v>0</v>
      </c>
      <c r="R3972" s="22">
        <f t="shared" si="1927"/>
        <v>0</v>
      </c>
      <c r="S3972" s="22">
        <f>VLOOKUP(CONCATENATE($F3972," ",$G3972),AllocFactorMatrix,(S$4+1),FALSE)*$E3974</f>
        <v>0</v>
      </c>
      <c r="T3972" s="22">
        <f>VLOOKUP(CONCATENATE($F3972," ",$G3972),AllocFactorMatrix,(T$4+1),FALSE)*$E3974</f>
        <v>0</v>
      </c>
      <c r="U3972" s="22">
        <f>VLOOKUP(CONCATENATE($F3972," ",$G3972),AllocFactorMatrix,(U$4+1),FALSE)*$E3974</f>
        <v>0</v>
      </c>
      <c r="V3972" s="22">
        <f>VLOOKUP(CONCATENATE($F3972," ",$G3972),AllocFactorMatrix,(V$4+1),FALSE)*$E3974</f>
        <v>0</v>
      </c>
      <c r="W3972" s="22">
        <f t="shared" si="1928"/>
        <v>0</v>
      </c>
      <c r="X3972" s="22">
        <f>VLOOKUP(CONCATENATE($F3972," ",$G3972),AllocFactorMatrix,(X$4+1),FALSE)*$E3974</f>
        <v>0</v>
      </c>
      <c r="Y3972" s="22">
        <f>VLOOKUP(CONCATENATE($F3972," ",$G3972),AllocFactorMatrix,(Y$4+1),FALSE)*$E3974</f>
        <v>0</v>
      </c>
      <c r="Z3972" s="22">
        <f t="shared" si="1924"/>
        <v>0</v>
      </c>
      <c r="AA3972" s="22">
        <f>VLOOKUP(CONCATENATE($F3972," ",$G3972),AllocFactorMatrix,(AA$4+1),FALSE)*$E3974</f>
        <v>0</v>
      </c>
      <c r="AB3972" s="22">
        <f>VLOOKUP(CONCATENATE($F3972," ",$G3972),AllocFactorMatrix,(AB$4+1),FALSE)*$E3974</f>
        <v>0</v>
      </c>
      <c r="AC3972" s="22">
        <f>VLOOKUP(CONCATENATE($F3972," ",$G3972),AllocFactorMatrix,(AC$4+1),FALSE)*$E3974</f>
        <v>0</v>
      </c>
    </row>
    <row r="3973" spans="4:29" hidden="1" outlineLevel="1">
      <c r="E3973" s="19">
        <v>0</v>
      </c>
      <c r="F3973" s="42" t="str">
        <f>F3974</f>
        <v>PROD_DEMAND</v>
      </c>
      <c r="G3973" s="17" t="str">
        <f>$G$14</f>
        <v>CUSTOMER</v>
      </c>
      <c r="H3973" s="21">
        <f t="shared" si="1920"/>
        <v>0</v>
      </c>
      <c r="I3973" s="22">
        <f>VLOOKUP(CONCATENATE($F3973," ",$G3973),AllocFactorMatrix,(I$4+1),FALSE)*$E3974</f>
        <v>0</v>
      </c>
      <c r="J3973" s="22">
        <f>VLOOKUP(CONCATENATE($F3973," ",$G3973),AllocFactorMatrix,(J$4+1),FALSE)*$E3974</f>
        <v>0</v>
      </c>
      <c r="K3973" s="22">
        <f>VLOOKUP(CONCATENATE($F3973," ",$G3973),AllocFactorMatrix,(K$4+1),FALSE)*$E3974</f>
        <v>0</v>
      </c>
      <c r="L3973" s="22">
        <f>VLOOKUP(CONCATENATE($F3973," ",$G3973),AllocFactorMatrix,(L$4+1),FALSE)*$E3974</f>
        <v>0</v>
      </c>
      <c r="M3973" s="22">
        <f t="shared" si="1923"/>
        <v>0</v>
      </c>
      <c r="N3973" s="22">
        <f>VLOOKUP(CONCATENATE($F3973," ",$G3973),AllocFactorMatrix,(N$4+1),FALSE)*$E3974</f>
        <v>0</v>
      </c>
      <c r="O3973" s="22">
        <f>VLOOKUP(CONCATENATE($F3973," ",$G3973),AllocFactorMatrix,(O$4+1),FALSE)*$E3974</f>
        <v>0</v>
      </c>
      <c r="P3973" s="22">
        <f>VLOOKUP(CONCATENATE($F3973," ",$G3973),AllocFactorMatrix,(P$4+1),FALSE)*$E3974</f>
        <v>0</v>
      </c>
      <c r="Q3973" s="22">
        <f>VLOOKUP(CONCATENATE($F3973," ",$G3973),AllocFactorMatrix,(Q$4+1),FALSE)*$E3974</f>
        <v>0</v>
      </c>
      <c r="R3973" s="22">
        <f t="shared" si="1927"/>
        <v>0</v>
      </c>
      <c r="S3973" s="22">
        <f>VLOOKUP(CONCATENATE($F3973," ",$G3973),AllocFactorMatrix,(S$4+1),FALSE)*$E3974</f>
        <v>0</v>
      </c>
      <c r="T3973" s="22">
        <f>VLOOKUP(CONCATENATE($F3973," ",$G3973),AllocFactorMatrix,(T$4+1),FALSE)*$E3974</f>
        <v>0</v>
      </c>
      <c r="U3973" s="22">
        <f>VLOOKUP(CONCATENATE($F3973," ",$G3973),AllocFactorMatrix,(U$4+1),FALSE)*$E3974</f>
        <v>0</v>
      </c>
      <c r="V3973" s="22">
        <f>VLOOKUP(CONCATENATE($F3973," ",$G3973),AllocFactorMatrix,(V$4+1),FALSE)*$E3974</f>
        <v>0</v>
      </c>
      <c r="W3973" s="22">
        <f t="shared" si="1928"/>
        <v>0</v>
      </c>
      <c r="X3973" s="22">
        <f>VLOOKUP(CONCATENATE($F3973," ",$G3973),AllocFactorMatrix,(X$4+1),FALSE)*$E3974</f>
        <v>0</v>
      </c>
      <c r="Y3973" s="22">
        <f>VLOOKUP(CONCATENATE($F3973," ",$G3973),AllocFactorMatrix,(Y$4+1),FALSE)*$E3974</f>
        <v>0</v>
      </c>
      <c r="Z3973" s="22">
        <f t="shared" si="1924"/>
        <v>0</v>
      </c>
      <c r="AA3973" s="22">
        <f>VLOOKUP(CONCATENATE($F3973," ",$G3973),AllocFactorMatrix,(AA$4+1),FALSE)*$E3974</f>
        <v>0</v>
      </c>
      <c r="AB3973" s="22">
        <f>VLOOKUP(CONCATENATE($F3973," ",$G3973),AllocFactorMatrix,(AB$4+1),FALSE)*$E3974</f>
        <v>0</v>
      </c>
      <c r="AC3973" s="22">
        <f>VLOOKUP(CONCATENATE($F3973," ",$G3973),AllocFactorMatrix,(AC$4+1),FALSE)*$E3974</f>
        <v>0</v>
      </c>
    </row>
    <row r="3974" spans="4:29" collapsed="1">
      <c r="D3974" s="39" t="s">
        <v>676</v>
      </c>
      <c r="E3974" s="19">
        <v>0</v>
      </c>
      <c r="F3974" s="42" t="s">
        <v>29</v>
      </c>
      <c r="G3974" s="17" t="str">
        <f>$G$15</f>
        <v>TOTAL</v>
      </c>
      <c r="H3974" s="21">
        <f t="shared" si="1920"/>
        <v>0</v>
      </c>
      <c r="I3974" s="22">
        <f>VLOOKUP(CONCATENATE($F3974," ",$G3974),AllocFactorMatrix,(I$4+1),FALSE)*$E3974</f>
        <v>0</v>
      </c>
      <c r="J3974" s="22">
        <f>VLOOKUP(CONCATENATE($F3974," ",$G3974),AllocFactorMatrix,(J$4+1),FALSE)*$E3974</f>
        <v>0</v>
      </c>
      <c r="K3974" s="22">
        <f>VLOOKUP(CONCATENATE($F3974," ",$G3974),AllocFactorMatrix,(K$4+1),FALSE)*$E3974</f>
        <v>0</v>
      </c>
      <c r="L3974" s="22">
        <f>VLOOKUP(CONCATENATE($F3974," ",$G3974),AllocFactorMatrix,(L$4+1),FALSE)*$E3974</f>
        <v>0</v>
      </c>
      <c r="M3974" s="22">
        <f t="shared" si="1923"/>
        <v>0</v>
      </c>
      <c r="N3974" s="22">
        <f>VLOOKUP(CONCATENATE($F3974," ",$G3974),AllocFactorMatrix,(N$4+1),FALSE)*$E3974</f>
        <v>0</v>
      </c>
      <c r="O3974" s="22">
        <f>VLOOKUP(CONCATENATE($F3974," ",$G3974),AllocFactorMatrix,(O$4+1),FALSE)*$E3974</f>
        <v>0</v>
      </c>
      <c r="P3974" s="22">
        <f>VLOOKUP(CONCATENATE($F3974," ",$G3974),AllocFactorMatrix,(P$4+1),FALSE)*$E3974</f>
        <v>0</v>
      </c>
      <c r="Q3974" s="22">
        <f>VLOOKUP(CONCATENATE($F3974," ",$G3974),AllocFactorMatrix,(Q$4+1),FALSE)*$E3974</f>
        <v>0</v>
      </c>
      <c r="R3974" s="22">
        <f t="shared" si="1927"/>
        <v>0</v>
      </c>
      <c r="S3974" s="22">
        <f>VLOOKUP(CONCATENATE($F3974," ",$G3974),AllocFactorMatrix,(S$4+1),FALSE)*$E3974</f>
        <v>0</v>
      </c>
      <c r="T3974" s="22">
        <f>VLOOKUP(CONCATENATE($F3974," ",$G3974),AllocFactorMatrix,(T$4+1),FALSE)*$E3974</f>
        <v>0</v>
      </c>
      <c r="U3974" s="22">
        <f>VLOOKUP(CONCATENATE($F3974," ",$G3974),AllocFactorMatrix,(U$4+1),FALSE)*$E3974</f>
        <v>0</v>
      </c>
      <c r="V3974" s="22">
        <f>VLOOKUP(CONCATENATE($F3974," ",$G3974),AllocFactorMatrix,(V$4+1),FALSE)*$E3974</f>
        <v>0</v>
      </c>
      <c r="W3974" s="22">
        <f t="shared" si="1928"/>
        <v>0</v>
      </c>
      <c r="X3974" s="22">
        <f>VLOOKUP(CONCATENATE($F3974," ",$G3974),AllocFactorMatrix,(X$4+1),FALSE)*$E3974</f>
        <v>0</v>
      </c>
      <c r="Y3974" s="22">
        <f>VLOOKUP(CONCATENATE($F3974," ",$G3974),AllocFactorMatrix,(Y$4+1),FALSE)*$E3974</f>
        <v>0</v>
      </c>
      <c r="Z3974" s="22">
        <f t="shared" si="1924"/>
        <v>0</v>
      </c>
      <c r="AA3974" s="22">
        <f>VLOOKUP(CONCATENATE($F3974," ",$G3974),AllocFactorMatrix,(AA$4+1),FALSE)*$E3974</f>
        <v>0</v>
      </c>
      <c r="AB3974" s="22">
        <f>VLOOKUP(CONCATENATE($F3974," ",$G3974),AllocFactorMatrix,(AB$4+1),FALSE)*$E3974</f>
        <v>0</v>
      </c>
      <c r="AC3974" s="22">
        <f>VLOOKUP(CONCATENATE($F3974," ",$G3974),AllocFactorMatrix,(AC$4+1),FALSE)*$E3974</f>
        <v>0</v>
      </c>
    </row>
    <row r="3975" spans="4:29" hidden="1" outlineLevel="1">
      <c r="E3975" s="19">
        <v>0</v>
      </c>
      <c r="F3975" s="42" t="str">
        <f>F3982</f>
        <v>PROD_DEMAND</v>
      </c>
      <c r="G3975" s="17" t="str">
        <f>$G$8</f>
        <v>PRODUCTION</v>
      </c>
      <c r="H3975" s="21">
        <f t="shared" si="1920"/>
        <v>0</v>
      </c>
      <c r="I3975" s="22">
        <f>VLOOKUP(CONCATENATE($F3975," ",$G3975),AllocFactorMatrix,(I$4+1),FALSE)*$E3982</f>
        <v>0</v>
      </c>
      <c r="J3975" s="22">
        <f>VLOOKUP(CONCATENATE($F3975," ",$G3975),AllocFactorMatrix,(J$4+1),FALSE)*$E3982</f>
        <v>0</v>
      </c>
      <c r="K3975" s="22">
        <f>VLOOKUP(CONCATENATE($F3975," ",$G3975),AllocFactorMatrix,(K$4+1),FALSE)*$E3982</f>
        <v>0</v>
      </c>
      <c r="L3975" s="22">
        <f>VLOOKUP(CONCATENATE($F3975," ",$G3975),AllocFactorMatrix,(L$4+1),FALSE)*$E3982</f>
        <v>0</v>
      </c>
      <c r="M3975" s="22">
        <f t="shared" ref="M3975:M3990" si="1929">SUBTOTAL(9,J3975:L3975)</f>
        <v>0</v>
      </c>
      <c r="N3975" s="22">
        <f>VLOOKUP(CONCATENATE($F3975," ",$G3975),AllocFactorMatrix,(N$4+1),FALSE)*$E3982</f>
        <v>0</v>
      </c>
      <c r="O3975" s="22">
        <f>VLOOKUP(CONCATENATE($F3975," ",$G3975),AllocFactorMatrix,(O$4+1),FALSE)*$E3982</f>
        <v>0</v>
      </c>
      <c r="P3975" s="22">
        <f>VLOOKUP(CONCATENATE($F3975," ",$G3975),AllocFactorMatrix,(P$4+1),FALSE)*$E3982</f>
        <v>0</v>
      </c>
      <c r="Q3975" s="22">
        <f>VLOOKUP(CONCATENATE($F3975," ",$G3975),AllocFactorMatrix,(Q$4+1),FALSE)*$E3982</f>
        <v>0</v>
      </c>
      <c r="R3975" s="22">
        <f>SUBTOTAL(9,N3975:Q3975)</f>
        <v>0</v>
      </c>
      <c r="S3975" s="22">
        <f>VLOOKUP(CONCATENATE($F3975," ",$G3975),AllocFactorMatrix,(S$4+1),FALSE)*$E3982</f>
        <v>0</v>
      </c>
      <c r="T3975" s="22">
        <f>VLOOKUP(CONCATENATE($F3975," ",$G3975),AllocFactorMatrix,(T$4+1),FALSE)*$E3982</f>
        <v>0</v>
      </c>
      <c r="U3975" s="22">
        <f>VLOOKUP(CONCATENATE($F3975," ",$G3975),AllocFactorMatrix,(U$4+1),FALSE)*$E3982</f>
        <v>0</v>
      </c>
      <c r="V3975" s="22">
        <f>VLOOKUP(CONCATENATE($F3975," ",$G3975),AllocFactorMatrix,(V$4+1),FALSE)*$E3982</f>
        <v>0</v>
      </c>
      <c r="W3975" s="22">
        <f>SUBTOTAL(9,S3975:V3975)</f>
        <v>0</v>
      </c>
      <c r="X3975" s="22">
        <f>VLOOKUP(CONCATENATE($F3975," ",$G3975),AllocFactorMatrix,(X$4+1),FALSE)*$E3982</f>
        <v>0</v>
      </c>
      <c r="Y3975" s="22">
        <f>VLOOKUP(CONCATENATE($F3975," ",$G3975),AllocFactorMatrix,(Y$4+1),FALSE)*$E3982</f>
        <v>0</v>
      </c>
      <c r="Z3975" s="22">
        <f t="shared" ref="Z3975:Z3990" si="1930">SUBTOTAL(9,X3975:Y3975)</f>
        <v>0</v>
      </c>
      <c r="AA3975" s="22">
        <f>VLOOKUP(CONCATENATE($F3975," ",$G3975),AllocFactorMatrix,(AA$4+1),FALSE)*$E3982</f>
        <v>0</v>
      </c>
      <c r="AB3975" s="22">
        <f>VLOOKUP(CONCATENATE($F3975," ",$G3975),AllocFactorMatrix,(AB$4+1),FALSE)*$E3982</f>
        <v>0</v>
      </c>
      <c r="AC3975" s="22">
        <f>VLOOKUP(CONCATENATE($F3975," ",$G3975),AllocFactorMatrix,(AC$4+1),FALSE)*$E3982</f>
        <v>0</v>
      </c>
    </row>
    <row r="3976" spans="4:29" hidden="1" outlineLevel="1">
      <c r="E3976" s="19">
        <v>0</v>
      </c>
      <c r="F3976" s="42" t="str">
        <f>F3982</f>
        <v>PROD_DEMAND</v>
      </c>
      <c r="G3976" s="17" t="str">
        <f>$G$9</f>
        <v>BULKTRAN</v>
      </c>
      <c r="H3976" s="21">
        <f t="shared" si="1920"/>
        <v>0</v>
      </c>
      <c r="I3976" s="22">
        <f>VLOOKUP(CONCATENATE($F3976," ",$G3976),AllocFactorMatrix,(I$4+1),FALSE)*$E3982</f>
        <v>0</v>
      </c>
      <c r="J3976" s="22">
        <f>VLOOKUP(CONCATENATE($F3976," ",$G3976),AllocFactorMatrix,(J$4+1),FALSE)*$E3982</f>
        <v>0</v>
      </c>
      <c r="K3976" s="22">
        <f>VLOOKUP(CONCATENATE($F3976," ",$G3976),AllocFactorMatrix,(K$4+1),FALSE)*$E3982</f>
        <v>0</v>
      </c>
      <c r="L3976" s="22">
        <f>VLOOKUP(CONCATENATE($F3976," ",$G3976),AllocFactorMatrix,(L$4+1),FALSE)*$E3982</f>
        <v>0</v>
      </c>
      <c r="M3976" s="22">
        <f t="shared" si="1929"/>
        <v>0</v>
      </c>
      <c r="N3976" s="22">
        <f>VLOOKUP(CONCATENATE($F3976," ",$G3976),AllocFactorMatrix,(N$4+1),FALSE)*$E3982</f>
        <v>0</v>
      </c>
      <c r="O3976" s="22">
        <f>VLOOKUP(CONCATENATE($F3976," ",$G3976),AllocFactorMatrix,(O$4+1),FALSE)*$E3982</f>
        <v>0</v>
      </c>
      <c r="P3976" s="22">
        <f>VLOOKUP(CONCATENATE($F3976," ",$G3976),AllocFactorMatrix,(P$4+1),FALSE)*$E3982</f>
        <v>0</v>
      </c>
      <c r="Q3976" s="22">
        <f>VLOOKUP(CONCATENATE($F3976," ",$G3976),AllocFactorMatrix,(Q$4+1),FALSE)*$E3982</f>
        <v>0</v>
      </c>
      <c r="R3976" s="22">
        <f t="shared" ref="R3976:R3982" si="1931">SUBTOTAL(9,N3976:Q3976)</f>
        <v>0</v>
      </c>
      <c r="S3976" s="22">
        <f>VLOOKUP(CONCATENATE($F3976," ",$G3976),AllocFactorMatrix,(S$4+1),FALSE)*$E3982</f>
        <v>0</v>
      </c>
      <c r="T3976" s="22">
        <f>VLOOKUP(CONCATENATE($F3976," ",$G3976),AllocFactorMatrix,(T$4+1),FALSE)*$E3982</f>
        <v>0</v>
      </c>
      <c r="U3976" s="22">
        <f>VLOOKUP(CONCATENATE($F3976," ",$G3976),AllocFactorMatrix,(U$4+1),FALSE)*$E3982</f>
        <v>0</v>
      </c>
      <c r="V3976" s="22">
        <f>VLOOKUP(CONCATENATE($F3976," ",$G3976),AllocFactorMatrix,(V$4+1),FALSE)*$E3982</f>
        <v>0</v>
      </c>
      <c r="W3976" s="22">
        <f t="shared" ref="W3976:W3982" si="1932">SUBTOTAL(9,S3976:V3976)</f>
        <v>0</v>
      </c>
      <c r="X3976" s="22">
        <f>VLOOKUP(CONCATENATE($F3976," ",$G3976),AllocFactorMatrix,(X$4+1),FALSE)*$E3982</f>
        <v>0</v>
      </c>
      <c r="Y3976" s="22">
        <f>VLOOKUP(CONCATENATE($F3976," ",$G3976),AllocFactorMatrix,(Y$4+1),FALSE)*$E3982</f>
        <v>0</v>
      </c>
      <c r="Z3976" s="22">
        <f t="shared" si="1930"/>
        <v>0</v>
      </c>
      <c r="AA3976" s="22">
        <f>VLOOKUP(CONCATENATE($F3976," ",$G3976),AllocFactorMatrix,(AA$4+1),FALSE)*$E3982</f>
        <v>0</v>
      </c>
      <c r="AB3976" s="22">
        <f>VLOOKUP(CONCATENATE($F3976," ",$G3976),AllocFactorMatrix,(AB$4+1),FALSE)*$E3982</f>
        <v>0</v>
      </c>
      <c r="AC3976" s="22">
        <f>VLOOKUP(CONCATENATE($F3976," ",$G3976),AllocFactorMatrix,(AC$4+1),FALSE)*$E3982</f>
        <v>0</v>
      </c>
    </row>
    <row r="3977" spans="4:29" hidden="1" outlineLevel="1">
      <c r="E3977" s="19">
        <v>0</v>
      </c>
      <c r="F3977" s="42" t="str">
        <f>F3982</f>
        <v>PROD_DEMAND</v>
      </c>
      <c r="G3977" s="17" t="str">
        <f>$G$10</f>
        <v>SUBTRAN</v>
      </c>
      <c r="H3977" s="21">
        <f t="shared" si="1920"/>
        <v>0</v>
      </c>
      <c r="I3977" s="22">
        <f>VLOOKUP(CONCATENATE($F3977," ",$G3977),AllocFactorMatrix,(I$4+1),FALSE)*$E3982</f>
        <v>0</v>
      </c>
      <c r="J3977" s="22">
        <f>VLOOKUP(CONCATENATE($F3977," ",$G3977),AllocFactorMatrix,(J$4+1),FALSE)*$E3982</f>
        <v>0</v>
      </c>
      <c r="K3977" s="22">
        <f>VLOOKUP(CONCATENATE($F3977," ",$G3977),AllocFactorMatrix,(K$4+1),FALSE)*$E3982</f>
        <v>0</v>
      </c>
      <c r="L3977" s="22">
        <f>VLOOKUP(CONCATENATE($F3977," ",$G3977),AllocFactorMatrix,(L$4+1),FALSE)*$E3982</f>
        <v>0</v>
      </c>
      <c r="M3977" s="22">
        <f t="shared" si="1929"/>
        <v>0</v>
      </c>
      <c r="N3977" s="22">
        <f>VLOOKUP(CONCATENATE($F3977," ",$G3977),AllocFactorMatrix,(N$4+1),FALSE)*$E3982</f>
        <v>0</v>
      </c>
      <c r="O3977" s="22">
        <f>VLOOKUP(CONCATENATE($F3977," ",$G3977),AllocFactorMatrix,(O$4+1),FALSE)*$E3982</f>
        <v>0</v>
      </c>
      <c r="P3977" s="22">
        <f>VLOOKUP(CONCATENATE($F3977," ",$G3977),AllocFactorMatrix,(P$4+1),FALSE)*$E3982</f>
        <v>0</v>
      </c>
      <c r="Q3977" s="22">
        <f>VLOOKUP(CONCATENATE($F3977," ",$G3977),AllocFactorMatrix,(Q$4+1),FALSE)*$E3982</f>
        <v>0</v>
      </c>
      <c r="R3977" s="22">
        <f t="shared" si="1931"/>
        <v>0</v>
      </c>
      <c r="S3977" s="22">
        <f>VLOOKUP(CONCATENATE($F3977," ",$G3977),AllocFactorMatrix,(S$4+1),FALSE)*$E3982</f>
        <v>0</v>
      </c>
      <c r="T3977" s="22">
        <f>VLOOKUP(CONCATENATE($F3977," ",$G3977),AllocFactorMatrix,(T$4+1),FALSE)*$E3982</f>
        <v>0</v>
      </c>
      <c r="U3977" s="22">
        <f>VLOOKUP(CONCATENATE($F3977," ",$G3977),AllocFactorMatrix,(U$4+1),FALSE)*$E3982</f>
        <v>0</v>
      </c>
      <c r="V3977" s="22">
        <f>VLOOKUP(CONCATENATE($F3977," ",$G3977),AllocFactorMatrix,(V$4+1),FALSE)*$E3982</f>
        <v>0</v>
      </c>
      <c r="W3977" s="22">
        <f t="shared" si="1932"/>
        <v>0</v>
      </c>
      <c r="X3977" s="22">
        <f>VLOOKUP(CONCATENATE($F3977," ",$G3977),AllocFactorMatrix,(X$4+1),FALSE)*$E3982</f>
        <v>0</v>
      </c>
      <c r="Y3977" s="22">
        <f>VLOOKUP(CONCATENATE($F3977," ",$G3977),AllocFactorMatrix,(Y$4+1),FALSE)*$E3982</f>
        <v>0</v>
      </c>
      <c r="Z3977" s="22">
        <f t="shared" si="1930"/>
        <v>0</v>
      </c>
      <c r="AA3977" s="22">
        <f>VLOOKUP(CONCATENATE($F3977," ",$G3977),AllocFactorMatrix,(AA$4+1),FALSE)*$E3982</f>
        <v>0</v>
      </c>
      <c r="AB3977" s="22">
        <f>VLOOKUP(CONCATENATE($F3977," ",$G3977),AllocFactorMatrix,(AB$4+1),FALSE)*$E3982</f>
        <v>0</v>
      </c>
      <c r="AC3977" s="22">
        <f>VLOOKUP(CONCATENATE($F3977," ",$G3977),AllocFactorMatrix,(AC$4+1),FALSE)*$E3982</f>
        <v>0</v>
      </c>
    </row>
    <row r="3978" spans="4:29" hidden="1" outlineLevel="1">
      <c r="E3978" s="19">
        <v>0</v>
      </c>
      <c r="F3978" s="42" t="str">
        <f>F3982</f>
        <v>PROD_DEMAND</v>
      </c>
      <c r="G3978" s="17" t="str">
        <f>$G$11</f>
        <v>DISTPRI</v>
      </c>
      <c r="H3978" s="21">
        <f t="shared" si="1920"/>
        <v>0</v>
      </c>
      <c r="I3978" s="22">
        <f>VLOOKUP(CONCATENATE($F3978," ",$G3978),AllocFactorMatrix,(I$4+1),FALSE)*$E3982</f>
        <v>0</v>
      </c>
      <c r="J3978" s="22">
        <f>VLOOKUP(CONCATENATE($F3978," ",$G3978),AllocFactorMatrix,(J$4+1),FALSE)*$E3982</f>
        <v>0</v>
      </c>
      <c r="K3978" s="22">
        <f>VLOOKUP(CONCATENATE($F3978," ",$G3978),AllocFactorMatrix,(K$4+1),FALSE)*$E3982</f>
        <v>0</v>
      </c>
      <c r="L3978" s="22">
        <f>VLOOKUP(CONCATENATE($F3978," ",$G3978),AllocFactorMatrix,(L$4+1),FALSE)*$E3982</f>
        <v>0</v>
      </c>
      <c r="M3978" s="22">
        <f t="shared" si="1929"/>
        <v>0</v>
      </c>
      <c r="N3978" s="22">
        <f>VLOOKUP(CONCATENATE($F3978," ",$G3978),AllocFactorMatrix,(N$4+1),FALSE)*$E3982</f>
        <v>0</v>
      </c>
      <c r="O3978" s="22">
        <f>VLOOKUP(CONCATENATE($F3978," ",$G3978),AllocFactorMatrix,(O$4+1),FALSE)*$E3982</f>
        <v>0</v>
      </c>
      <c r="P3978" s="22">
        <f>VLOOKUP(CONCATENATE($F3978," ",$G3978),AllocFactorMatrix,(P$4+1),FALSE)*$E3982</f>
        <v>0</v>
      </c>
      <c r="Q3978" s="22">
        <f>VLOOKUP(CONCATENATE($F3978," ",$G3978),AllocFactorMatrix,(Q$4+1),FALSE)*$E3982</f>
        <v>0</v>
      </c>
      <c r="R3978" s="22">
        <f t="shared" si="1931"/>
        <v>0</v>
      </c>
      <c r="S3978" s="22">
        <f>VLOOKUP(CONCATENATE($F3978," ",$G3978),AllocFactorMatrix,(S$4+1),FALSE)*$E3982</f>
        <v>0</v>
      </c>
      <c r="T3978" s="22">
        <f>VLOOKUP(CONCATENATE($F3978," ",$G3978),AllocFactorMatrix,(T$4+1),FALSE)*$E3982</f>
        <v>0</v>
      </c>
      <c r="U3978" s="22">
        <f>VLOOKUP(CONCATENATE($F3978," ",$G3978),AllocFactorMatrix,(U$4+1),FALSE)*$E3982</f>
        <v>0</v>
      </c>
      <c r="V3978" s="22">
        <f>VLOOKUP(CONCATENATE($F3978," ",$G3978),AllocFactorMatrix,(V$4+1),FALSE)*$E3982</f>
        <v>0</v>
      </c>
      <c r="W3978" s="22">
        <f t="shared" si="1932"/>
        <v>0</v>
      </c>
      <c r="X3978" s="22">
        <f>VLOOKUP(CONCATENATE($F3978," ",$G3978),AllocFactorMatrix,(X$4+1),FALSE)*$E3982</f>
        <v>0</v>
      </c>
      <c r="Y3978" s="22">
        <f>VLOOKUP(CONCATENATE($F3978," ",$G3978),AllocFactorMatrix,(Y$4+1),FALSE)*$E3982</f>
        <v>0</v>
      </c>
      <c r="Z3978" s="22">
        <f t="shared" si="1930"/>
        <v>0</v>
      </c>
      <c r="AA3978" s="22">
        <f>VLOOKUP(CONCATENATE($F3978," ",$G3978),AllocFactorMatrix,(AA$4+1),FALSE)*$E3982</f>
        <v>0</v>
      </c>
      <c r="AB3978" s="22">
        <f>VLOOKUP(CONCATENATE($F3978," ",$G3978),AllocFactorMatrix,(AB$4+1),FALSE)*$E3982</f>
        <v>0</v>
      </c>
      <c r="AC3978" s="22">
        <f>VLOOKUP(CONCATENATE($F3978," ",$G3978),AllocFactorMatrix,(AC$4+1),FALSE)*$E3982</f>
        <v>0</v>
      </c>
    </row>
    <row r="3979" spans="4:29" hidden="1" outlineLevel="1">
      <c r="E3979" s="19">
        <v>0</v>
      </c>
      <c r="F3979" s="42" t="str">
        <f>F3982</f>
        <v>PROD_DEMAND</v>
      </c>
      <c r="G3979" s="17" t="str">
        <f>$G$12</f>
        <v>DISTSEC</v>
      </c>
      <c r="H3979" s="21">
        <f t="shared" si="1920"/>
        <v>0</v>
      </c>
      <c r="I3979" s="22">
        <f>VLOOKUP(CONCATENATE($F3979," ",$G3979),AllocFactorMatrix,(I$4+1),FALSE)*$E3982</f>
        <v>0</v>
      </c>
      <c r="J3979" s="22">
        <f>VLOOKUP(CONCATENATE($F3979," ",$G3979),AllocFactorMatrix,(J$4+1),FALSE)*$E3982</f>
        <v>0</v>
      </c>
      <c r="K3979" s="22">
        <f>VLOOKUP(CONCATENATE($F3979," ",$G3979),AllocFactorMatrix,(K$4+1),FALSE)*$E3982</f>
        <v>0</v>
      </c>
      <c r="L3979" s="22">
        <f>VLOOKUP(CONCATENATE($F3979," ",$G3979),AllocFactorMatrix,(L$4+1),FALSE)*$E3982</f>
        <v>0</v>
      </c>
      <c r="M3979" s="22">
        <f t="shared" si="1929"/>
        <v>0</v>
      </c>
      <c r="N3979" s="22">
        <f>VLOOKUP(CONCATENATE($F3979," ",$G3979),AllocFactorMatrix,(N$4+1),FALSE)*$E3982</f>
        <v>0</v>
      </c>
      <c r="O3979" s="22">
        <f>VLOOKUP(CONCATENATE($F3979," ",$G3979),AllocFactorMatrix,(O$4+1),FALSE)*$E3982</f>
        <v>0</v>
      </c>
      <c r="P3979" s="22">
        <f>VLOOKUP(CONCATENATE($F3979," ",$G3979),AllocFactorMatrix,(P$4+1),FALSE)*$E3982</f>
        <v>0</v>
      </c>
      <c r="Q3979" s="22">
        <f>VLOOKUP(CONCATENATE($F3979," ",$G3979),AllocFactorMatrix,(Q$4+1),FALSE)*$E3982</f>
        <v>0</v>
      </c>
      <c r="R3979" s="22">
        <f t="shared" si="1931"/>
        <v>0</v>
      </c>
      <c r="S3979" s="22">
        <f>VLOOKUP(CONCATENATE($F3979," ",$G3979),AllocFactorMatrix,(S$4+1),FALSE)*$E3982</f>
        <v>0</v>
      </c>
      <c r="T3979" s="22">
        <f>VLOOKUP(CONCATENATE($F3979," ",$G3979),AllocFactorMatrix,(T$4+1),FALSE)*$E3982</f>
        <v>0</v>
      </c>
      <c r="U3979" s="22">
        <f>VLOOKUP(CONCATENATE($F3979," ",$G3979),AllocFactorMatrix,(U$4+1),FALSE)*$E3982</f>
        <v>0</v>
      </c>
      <c r="V3979" s="22">
        <f>VLOOKUP(CONCATENATE($F3979," ",$G3979),AllocFactorMatrix,(V$4+1),FALSE)*$E3982</f>
        <v>0</v>
      </c>
      <c r="W3979" s="22">
        <f t="shared" si="1932"/>
        <v>0</v>
      </c>
      <c r="X3979" s="22">
        <f>VLOOKUP(CONCATENATE($F3979," ",$G3979),AllocFactorMatrix,(X$4+1),FALSE)*$E3982</f>
        <v>0</v>
      </c>
      <c r="Y3979" s="22">
        <f>VLOOKUP(CONCATENATE($F3979," ",$G3979),AllocFactorMatrix,(Y$4+1),FALSE)*$E3982</f>
        <v>0</v>
      </c>
      <c r="Z3979" s="22">
        <f t="shared" si="1930"/>
        <v>0</v>
      </c>
      <c r="AA3979" s="22">
        <f>VLOOKUP(CONCATENATE($F3979," ",$G3979),AllocFactorMatrix,(AA$4+1),FALSE)*$E3982</f>
        <v>0</v>
      </c>
      <c r="AB3979" s="22">
        <f>VLOOKUP(CONCATENATE($F3979," ",$G3979),AllocFactorMatrix,(AB$4+1),FALSE)*$E3982</f>
        <v>0</v>
      </c>
      <c r="AC3979" s="22">
        <f>VLOOKUP(CONCATENATE($F3979," ",$G3979),AllocFactorMatrix,(AC$4+1),FALSE)*$E3982</f>
        <v>0</v>
      </c>
    </row>
    <row r="3980" spans="4:29" hidden="1" outlineLevel="1">
      <c r="E3980" s="19">
        <v>0</v>
      </c>
      <c r="F3980" s="42" t="str">
        <f>F3982</f>
        <v>PROD_DEMAND</v>
      </c>
      <c r="G3980" s="17" t="str">
        <f>$G$13</f>
        <v>ENERGY</v>
      </c>
      <c r="H3980" s="21">
        <f t="shared" si="1920"/>
        <v>0</v>
      </c>
      <c r="I3980" s="22">
        <f>VLOOKUP(CONCATENATE($F3980," ",$G3980),AllocFactorMatrix,(I$4+1),FALSE)*$E3982</f>
        <v>0</v>
      </c>
      <c r="J3980" s="22">
        <f>VLOOKUP(CONCATENATE($F3980," ",$G3980),AllocFactorMatrix,(J$4+1),FALSE)*$E3982</f>
        <v>0</v>
      </c>
      <c r="K3980" s="22">
        <f>VLOOKUP(CONCATENATE($F3980," ",$G3980),AllocFactorMatrix,(K$4+1),FALSE)*$E3982</f>
        <v>0</v>
      </c>
      <c r="L3980" s="22">
        <f>VLOOKUP(CONCATENATE($F3980," ",$G3980),AllocFactorMatrix,(L$4+1),FALSE)*$E3982</f>
        <v>0</v>
      </c>
      <c r="M3980" s="22">
        <f t="shared" si="1929"/>
        <v>0</v>
      </c>
      <c r="N3980" s="22">
        <f>VLOOKUP(CONCATENATE($F3980," ",$G3980),AllocFactorMatrix,(N$4+1),FALSE)*$E3982</f>
        <v>0</v>
      </c>
      <c r="O3980" s="22">
        <f>VLOOKUP(CONCATENATE($F3980," ",$G3980),AllocFactorMatrix,(O$4+1),FALSE)*$E3982</f>
        <v>0</v>
      </c>
      <c r="P3980" s="22">
        <f>VLOOKUP(CONCATENATE($F3980," ",$G3980),AllocFactorMatrix,(P$4+1),FALSE)*$E3982</f>
        <v>0</v>
      </c>
      <c r="Q3980" s="22">
        <f>VLOOKUP(CONCATENATE($F3980," ",$G3980),AllocFactorMatrix,(Q$4+1),FALSE)*$E3982</f>
        <v>0</v>
      </c>
      <c r="R3980" s="22">
        <f t="shared" si="1931"/>
        <v>0</v>
      </c>
      <c r="S3980" s="22">
        <f>VLOOKUP(CONCATENATE($F3980," ",$G3980),AllocFactorMatrix,(S$4+1),FALSE)*$E3982</f>
        <v>0</v>
      </c>
      <c r="T3980" s="22">
        <f>VLOOKUP(CONCATENATE($F3980," ",$G3980),AllocFactorMatrix,(T$4+1),FALSE)*$E3982</f>
        <v>0</v>
      </c>
      <c r="U3980" s="22">
        <f>VLOOKUP(CONCATENATE($F3980," ",$G3980),AllocFactorMatrix,(U$4+1),FALSE)*$E3982</f>
        <v>0</v>
      </c>
      <c r="V3980" s="22">
        <f>VLOOKUP(CONCATENATE($F3980," ",$G3980),AllocFactorMatrix,(V$4+1),FALSE)*$E3982</f>
        <v>0</v>
      </c>
      <c r="W3980" s="22">
        <f t="shared" si="1932"/>
        <v>0</v>
      </c>
      <c r="X3980" s="22">
        <f>VLOOKUP(CONCATENATE($F3980," ",$G3980),AllocFactorMatrix,(X$4+1),FALSE)*$E3982</f>
        <v>0</v>
      </c>
      <c r="Y3980" s="22">
        <f>VLOOKUP(CONCATENATE($F3980," ",$G3980),AllocFactorMatrix,(Y$4+1),FALSE)*$E3982</f>
        <v>0</v>
      </c>
      <c r="Z3980" s="22">
        <f t="shared" si="1930"/>
        <v>0</v>
      </c>
      <c r="AA3980" s="22">
        <f>VLOOKUP(CONCATENATE($F3980," ",$G3980),AllocFactorMatrix,(AA$4+1),FALSE)*$E3982</f>
        <v>0</v>
      </c>
      <c r="AB3980" s="22">
        <f>VLOOKUP(CONCATENATE($F3980," ",$G3980),AllocFactorMatrix,(AB$4+1),FALSE)*$E3982</f>
        <v>0</v>
      </c>
      <c r="AC3980" s="22">
        <f>VLOOKUP(CONCATENATE($F3980," ",$G3980),AllocFactorMatrix,(AC$4+1),FALSE)*$E3982</f>
        <v>0</v>
      </c>
    </row>
    <row r="3981" spans="4:29" hidden="1" outlineLevel="1">
      <c r="E3981" s="19">
        <v>0</v>
      </c>
      <c r="F3981" s="42" t="str">
        <f>F3982</f>
        <v>PROD_DEMAND</v>
      </c>
      <c r="G3981" s="17" t="str">
        <f>$G$14</f>
        <v>CUSTOMER</v>
      </c>
      <c r="H3981" s="21">
        <f t="shared" si="1920"/>
        <v>0</v>
      </c>
      <c r="I3981" s="22">
        <f>VLOOKUP(CONCATENATE($F3981," ",$G3981),AllocFactorMatrix,(I$4+1),FALSE)*$E3982</f>
        <v>0</v>
      </c>
      <c r="J3981" s="22">
        <f>VLOOKUP(CONCATENATE($F3981," ",$G3981),AllocFactorMatrix,(J$4+1),FALSE)*$E3982</f>
        <v>0</v>
      </c>
      <c r="K3981" s="22">
        <f>VLOOKUP(CONCATENATE($F3981," ",$G3981),AllocFactorMatrix,(K$4+1),FALSE)*$E3982</f>
        <v>0</v>
      </c>
      <c r="L3981" s="22">
        <f>VLOOKUP(CONCATENATE($F3981," ",$G3981),AllocFactorMatrix,(L$4+1),FALSE)*$E3982</f>
        <v>0</v>
      </c>
      <c r="M3981" s="22">
        <f t="shared" si="1929"/>
        <v>0</v>
      </c>
      <c r="N3981" s="22">
        <f>VLOOKUP(CONCATENATE($F3981," ",$G3981),AllocFactorMatrix,(N$4+1),FALSE)*$E3982</f>
        <v>0</v>
      </c>
      <c r="O3981" s="22">
        <f>VLOOKUP(CONCATENATE($F3981," ",$G3981),AllocFactorMatrix,(O$4+1),FALSE)*$E3982</f>
        <v>0</v>
      </c>
      <c r="P3981" s="22">
        <f>VLOOKUP(CONCATENATE($F3981," ",$G3981),AllocFactorMatrix,(P$4+1),FALSE)*$E3982</f>
        <v>0</v>
      </c>
      <c r="Q3981" s="22">
        <f>VLOOKUP(CONCATENATE($F3981," ",$G3981),AllocFactorMatrix,(Q$4+1),FALSE)*$E3982</f>
        <v>0</v>
      </c>
      <c r="R3981" s="22">
        <f t="shared" si="1931"/>
        <v>0</v>
      </c>
      <c r="S3981" s="22">
        <f>VLOOKUP(CONCATENATE($F3981," ",$G3981),AllocFactorMatrix,(S$4+1),FALSE)*$E3982</f>
        <v>0</v>
      </c>
      <c r="T3981" s="22">
        <f>VLOOKUP(CONCATENATE($F3981," ",$G3981),AllocFactorMatrix,(T$4+1),FALSE)*$E3982</f>
        <v>0</v>
      </c>
      <c r="U3981" s="22">
        <f>VLOOKUP(CONCATENATE($F3981," ",$G3981),AllocFactorMatrix,(U$4+1),FALSE)*$E3982</f>
        <v>0</v>
      </c>
      <c r="V3981" s="22">
        <f>VLOOKUP(CONCATENATE($F3981," ",$G3981),AllocFactorMatrix,(V$4+1),FALSE)*$E3982</f>
        <v>0</v>
      </c>
      <c r="W3981" s="22">
        <f t="shared" si="1932"/>
        <v>0</v>
      </c>
      <c r="X3981" s="22">
        <f>VLOOKUP(CONCATENATE($F3981," ",$G3981),AllocFactorMatrix,(X$4+1),FALSE)*$E3982</f>
        <v>0</v>
      </c>
      <c r="Y3981" s="22">
        <f>VLOOKUP(CONCATENATE($F3981," ",$G3981),AllocFactorMatrix,(Y$4+1),FALSE)*$E3982</f>
        <v>0</v>
      </c>
      <c r="Z3981" s="22">
        <f t="shared" si="1930"/>
        <v>0</v>
      </c>
      <c r="AA3981" s="22">
        <f>VLOOKUP(CONCATENATE($F3981," ",$G3981),AllocFactorMatrix,(AA$4+1),FALSE)*$E3982</f>
        <v>0</v>
      </c>
      <c r="AB3981" s="22">
        <f>VLOOKUP(CONCATENATE($F3981," ",$G3981),AllocFactorMatrix,(AB$4+1),FALSE)*$E3982</f>
        <v>0</v>
      </c>
      <c r="AC3981" s="22">
        <f>VLOOKUP(CONCATENATE($F3981," ",$G3981),AllocFactorMatrix,(AC$4+1),FALSE)*$E3982</f>
        <v>0</v>
      </c>
    </row>
    <row r="3982" spans="4:29" collapsed="1">
      <c r="D3982" s="39" t="s">
        <v>677</v>
      </c>
      <c r="E3982" s="19">
        <v>0</v>
      </c>
      <c r="F3982" s="42" t="s">
        <v>29</v>
      </c>
      <c r="G3982" s="17" t="str">
        <f>$G$15</f>
        <v>TOTAL</v>
      </c>
      <c r="H3982" s="21">
        <f t="shared" si="1920"/>
        <v>0</v>
      </c>
      <c r="I3982" s="22">
        <f>VLOOKUP(CONCATENATE($F3982," ",$G3982),AllocFactorMatrix,(I$4+1),FALSE)*$E3982</f>
        <v>0</v>
      </c>
      <c r="J3982" s="22">
        <f>VLOOKUP(CONCATENATE($F3982," ",$G3982),AllocFactorMatrix,(J$4+1),FALSE)*$E3982</f>
        <v>0</v>
      </c>
      <c r="K3982" s="22">
        <f>VLOOKUP(CONCATENATE($F3982," ",$G3982),AllocFactorMatrix,(K$4+1),FALSE)*$E3982</f>
        <v>0</v>
      </c>
      <c r="L3982" s="22">
        <f>VLOOKUP(CONCATENATE($F3982," ",$G3982),AllocFactorMatrix,(L$4+1),FALSE)*$E3982</f>
        <v>0</v>
      </c>
      <c r="M3982" s="22">
        <f t="shared" si="1929"/>
        <v>0</v>
      </c>
      <c r="N3982" s="22">
        <f>VLOOKUP(CONCATENATE($F3982," ",$G3982),AllocFactorMatrix,(N$4+1),FALSE)*$E3982</f>
        <v>0</v>
      </c>
      <c r="O3982" s="22">
        <f>VLOOKUP(CONCATENATE($F3982," ",$G3982),AllocFactorMatrix,(O$4+1),FALSE)*$E3982</f>
        <v>0</v>
      </c>
      <c r="P3982" s="22">
        <f>VLOOKUP(CONCATENATE($F3982," ",$G3982),AllocFactorMatrix,(P$4+1),FALSE)*$E3982</f>
        <v>0</v>
      </c>
      <c r="Q3982" s="22">
        <f>VLOOKUP(CONCATENATE($F3982," ",$G3982),AllocFactorMatrix,(Q$4+1),FALSE)*$E3982</f>
        <v>0</v>
      </c>
      <c r="R3982" s="22">
        <f t="shared" si="1931"/>
        <v>0</v>
      </c>
      <c r="S3982" s="22">
        <f>VLOOKUP(CONCATENATE($F3982," ",$G3982),AllocFactorMatrix,(S$4+1),FALSE)*$E3982</f>
        <v>0</v>
      </c>
      <c r="T3982" s="22">
        <f>VLOOKUP(CONCATENATE($F3982," ",$G3982),AllocFactorMatrix,(T$4+1),FALSE)*$E3982</f>
        <v>0</v>
      </c>
      <c r="U3982" s="22">
        <f>VLOOKUP(CONCATENATE($F3982," ",$G3982),AllocFactorMatrix,(U$4+1),FALSE)*$E3982</f>
        <v>0</v>
      </c>
      <c r="V3982" s="22">
        <f>VLOOKUP(CONCATENATE($F3982," ",$G3982),AllocFactorMatrix,(V$4+1),FALSE)*$E3982</f>
        <v>0</v>
      </c>
      <c r="W3982" s="22">
        <f t="shared" si="1932"/>
        <v>0</v>
      </c>
      <c r="X3982" s="22">
        <f>VLOOKUP(CONCATENATE($F3982," ",$G3982),AllocFactorMatrix,(X$4+1),FALSE)*$E3982</f>
        <v>0</v>
      </c>
      <c r="Y3982" s="22">
        <f>VLOOKUP(CONCATENATE($F3982," ",$G3982),AllocFactorMatrix,(Y$4+1),FALSE)*$E3982</f>
        <v>0</v>
      </c>
      <c r="Z3982" s="22">
        <f t="shared" si="1930"/>
        <v>0</v>
      </c>
      <c r="AA3982" s="22">
        <f>VLOOKUP(CONCATENATE($F3982," ",$G3982),AllocFactorMatrix,(AA$4+1),FALSE)*$E3982</f>
        <v>0</v>
      </c>
      <c r="AB3982" s="22">
        <f>VLOOKUP(CONCATENATE($F3982," ",$G3982),AllocFactorMatrix,(AB$4+1),FALSE)*$E3982</f>
        <v>0</v>
      </c>
      <c r="AC3982" s="22">
        <f>VLOOKUP(CONCATENATE($F3982," ",$G3982),AllocFactorMatrix,(AC$4+1),FALSE)*$E3982</f>
        <v>0</v>
      </c>
    </row>
    <row r="3983" spans="4:29" hidden="1" outlineLevel="1">
      <c r="E3983" s="19">
        <v>0</v>
      </c>
      <c r="F3983" s="42" t="str">
        <f>F3990</f>
        <v>PROD_DEMAND</v>
      </c>
      <c r="G3983" s="17" t="str">
        <f>$G$8</f>
        <v>PRODUCTION</v>
      </c>
      <c r="H3983" s="21">
        <f t="shared" si="1920"/>
        <v>0</v>
      </c>
      <c r="I3983" s="22">
        <f>VLOOKUP(CONCATENATE($F3983," ",$G3983),AllocFactorMatrix,(I$4+1),FALSE)*$E3990</f>
        <v>0</v>
      </c>
      <c r="J3983" s="22">
        <f>VLOOKUP(CONCATENATE($F3983," ",$G3983),AllocFactorMatrix,(J$4+1),FALSE)*$E3990</f>
        <v>0</v>
      </c>
      <c r="K3983" s="22">
        <f>VLOOKUP(CONCATENATE($F3983," ",$G3983),AllocFactorMatrix,(K$4+1),FALSE)*$E3990</f>
        <v>0</v>
      </c>
      <c r="L3983" s="22">
        <f>VLOOKUP(CONCATENATE($F3983," ",$G3983),AllocFactorMatrix,(L$4+1),FALSE)*$E3990</f>
        <v>0</v>
      </c>
      <c r="M3983" s="22">
        <f t="shared" si="1929"/>
        <v>0</v>
      </c>
      <c r="N3983" s="22">
        <f>VLOOKUP(CONCATENATE($F3983," ",$G3983),AllocFactorMatrix,(N$4+1),FALSE)*$E3990</f>
        <v>0</v>
      </c>
      <c r="O3983" s="22">
        <f>VLOOKUP(CONCATENATE($F3983," ",$G3983),AllocFactorMatrix,(O$4+1),FALSE)*$E3990</f>
        <v>0</v>
      </c>
      <c r="P3983" s="22">
        <f>VLOOKUP(CONCATENATE($F3983," ",$G3983),AllocFactorMatrix,(P$4+1),FALSE)*$E3990</f>
        <v>0</v>
      </c>
      <c r="Q3983" s="22">
        <f>VLOOKUP(CONCATENATE($F3983," ",$G3983),AllocFactorMatrix,(Q$4+1),FALSE)*$E3990</f>
        <v>0</v>
      </c>
      <c r="R3983" s="22">
        <f>SUBTOTAL(9,N3983:Q3983)</f>
        <v>0</v>
      </c>
      <c r="S3983" s="22">
        <f>VLOOKUP(CONCATENATE($F3983," ",$G3983),AllocFactorMatrix,(S$4+1),FALSE)*$E3990</f>
        <v>0</v>
      </c>
      <c r="T3983" s="22">
        <f>VLOOKUP(CONCATENATE($F3983," ",$G3983),AllocFactorMatrix,(T$4+1),FALSE)*$E3990</f>
        <v>0</v>
      </c>
      <c r="U3983" s="22">
        <f>VLOOKUP(CONCATENATE($F3983," ",$G3983),AllocFactorMatrix,(U$4+1),FALSE)*$E3990</f>
        <v>0</v>
      </c>
      <c r="V3983" s="22">
        <f>VLOOKUP(CONCATENATE($F3983," ",$G3983),AllocFactorMatrix,(V$4+1),FALSE)*$E3990</f>
        <v>0</v>
      </c>
      <c r="W3983" s="22">
        <f>SUBTOTAL(9,S3983:V3983)</f>
        <v>0</v>
      </c>
      <c r="X3983" s="22">
        <f>VLOOKUP(CONCATENATE($F3983," ",$G3983),AllocFactorMatrix,(X$4+1),FALSE)*$E3990</f>
        <v>0</v>
      </c>
      <c r="Y3983" s="22">
        <f>VLOOKUP(CONCATENATE($F3983," ",$G3983),AllocFactorMatrix,(Y$4+1),FALSE)*$E3990</f>
        <v>0</v>
      </c>
      <c r="Z3983" s="22">
        <f t="shared" si="1930"/>
        <v>0</v>
      </c>
      <c r="AA3983" s="22">
        <f>VLOOKUP(CONCATENATE($F3983," ",$G3983),AllocFactorMatrix,(AA$4+1),FALSE)*$E3990</f>
        <v>0</v>
      </c>
      <c r="AB3983" s="22">
        <f>VLOOKUP(CONCATENATE($F3983," ",$G3983),AllocFactorMatrix,(AB$4+1),FALSE)*$E3990</f>
        <v>0</v>
      </c>
      <c r="AC3983" s="22">
        <f>VLOOKUP(CONCATENATE($F3983," ",$G3983),AllocFactorMatrix,(AC$4+1),FALSE)*$E3990</f>
        <v>0</v>
      </c>
    </row>
    <row r="3984" spans="4:29" hidden="1" outlineLevel="1">
      <c r="E3984" s="19">
        <v>0</v>
      </c>
      <c r="F3984" s="42" t="str">
        <f>F3990</f>
        <v>PROD_DEMAND</v>
      </c>
      <c r="G3984" s="17" t="str">
        <f>$G$9</f>
        <v>BULKTRAN</v>
      </c>
      <c r="H3984" s="21">
        <f t="shared" si="1920"/>
        <v>0</v>
      </c>
      <c r="I3984" s="22">
        <f>VLOOKUP(CONCATENATE($F3984," ",$G3984),AllocFactorMatrix,(I$4+1),FALSE)*$E3990</f>
        <v>0</v>
      </c>
      <c r="J3984" s="22">
        <f>VLOOKUP(CONCATENATE($F3984," ",$G3984),AllocFactorMatrix,(J$4+1),FALSE)*$E3990</f>
        <v>0</v>
      </c>
      <c r="K3984" s="22">
        <f>VLOOKUP(CONCATENATE($F3984," ",$G3984),AllocFactorMatrix,(K$4+1),FALSE)*$E3990</f>
        <v>0</v>
      </c>
      <c r="L3984" s="22">
        <f>VLOOKUP(CONCATENATE($F3984," ",$G3984),AllocFactorMatrix,(L$4+1),FALSE)*$E3990</f>
        <v>0</v>
      </c>
      <c r="M3984" s="22">
        <f t="shared" si="1929"/>
        <v>0</v>
      </c>
      <c r="N3984" s="22">
        <f>VLOOKUP(CONCATENATE($F3984," ",$G3984),AllocFactorMatrix,(N$4+1),FALSE)*$E3990</f>
        <v>0</v>
      </c>
      <c r="O3984" s="22">
        <f>VLOOKUP(CONCATENATE($F3984," ",$G3984),AllocFactorMatrix,(O$4+1),FALSE)*$E3990</f>
        <v>0</v>
      </c>
      <c r="P3984" s="22">
        <f>VLOOKUP(CONCATENATE($F3984," ",$G3984),AllocFactorMatrix,(P$4+1),FALSE)*$E3990</f>
        <v>0</v>
      </c>
      <c r="Q3984" s="22">
        <f>VLOOKUP(CONCATENATE($F3984," ",$G3984),AllocFactorMatrix,(Q$4+1),FALSE)*$E3990</f>
        <v>0</v>
      </c>
      <c r="R3984" s="22">
        <f t="shared" ref="R3984:R3990" si="1933">SUBTOTAL(9,N3984:Q3984)</f>
        <v>0</v>
      </c>
      <c r="S3984" s="22">
        <f>VLOOKUP(CONCATENATE($F3984," ",$G3984),AllocFactorMatrix,(S$4+1),FALSE)*$E3990</f>
        <v>0</v>
      </c>
      <c r="T3984" s="22">
        <f>VLOOKUP(CONCATENATE($F3984," ",$G3984),AllocFactorMatrix,(T$4+1),FALSE)*$E3990</f>
        <v>0</v>
      </c>
      <c r="U3984" s="22">
        <f>VLOOKUP(CONCATENATE($F3984," ",$G3984),AllocFactorMatrix,(U$4+1),FALSE)*$E3990</f>
        <v>0</v>
      </c>
      <c r="V3984" s="22">
        <f>VLOOKUP(CONCATENATE($F3984," ",$G3984),AllocFactorMatrix,(V$4+1),FALSE)*$E3990</f>
        <v>0</v>
      </c>
      <c r="W3984" s="22">
        <f t="shared" ref="W3984:W3990" si="1934">SUBTOTAL(9,S3984:V3984)</f>
        <v>0</v>
      </c>
      <c r="X3984" s="22">
        <f>VLOOKUP(CONCATENATE($F3984," ",$G3984),AllocFactorMatrix,(X$4+1),FALSE)*$E3990</f>
        <v>0</v>
      </c>
      <c r="Y3984" s="22">
        <f>VLOOKUP(CONCATENATE($F3984," ",$G3984),AllocFactorMatrix,(Y$4+1),FALSE)*$E3990</f>
        <v>0</v>
      </c>
      <c r="Z3984" s="22">
        <f t="shared" si="1930"/>
        <v>0</v>
      </c>
      <c r="AA3984" s="22">
        <f>VLOOKUP(CONCATENATE($F3984," ",$G3984),AllocFactorMatrix,(AA$4+1),FALSE)*$E3990</f>
        <v>0</v>
      </c>
      <c r="AB3984" s="22">
        <f>VLOOKUP(CONCATENATE($F3984," ",$G3984),AllocFactorMatrix,(AB$4+1),FALSE)*$E3990</f>
        <v>0</v>
      </c>
      <c r="AC3984" s="22">
        <f>VLOOKUP(CONCATENATE($F3984," ",$G3984),AllocFactorMatrix,(AC$4+1),FALSE)*$E3990</f>
        <v>0</v>
      </c>
    </row>
    <row r="3985" spans="4:29" hidden="1" outlineLevel="1">
      <c r="E3985" s="19">
        <v>0</v>
      </c>
      <c r="F3985" s="42" t="str">
        <f>F3990</f>
        <v>PROD_DEMAND</v>
      </c>
      <c r="G3985" s="17" t="str">
        <f>$G$10</f>
        <v>SUBTRAN</v>
      </c>
      <c r="H3985" s="21">
        <f t="shared" si="1920"/>
        <v>0</v>
      </c>
      <c r="I3985" s="22">
        <f>VLOOKUP(CONCATENATE($F3985," ",$G3985),AllocFactorMatrix,(I$4+1),FALSE)*$E3990</f>
        <v>0</v>
      </c>
      <c r="J3985" s="22">
        <f>VLOOKUP(CONCATENATE($F3985," ",$G3985),AllocFactorMatrix,(J$4+1),FALSE)*$E3990</f>
        <v>0</v>
      </c>
      <c r="K3985" s="22">
        <f>VLOOKUP(CONCATENATE($F3985," ",$G3985),AllocFactorMatrix,(K$4+1),FALSE)*$E3990</f>
        <v>0</v>
      </c>
      <c r="L3985" s="22">
        <f>VLOOKUP(CONCATENATE($F3985," ",$G3985),AllocFactorMatrix,(L$4+1),FALSE)*$E3990</f>
        <v>0</v>
      </c>
      <c r="M3985" s="22">
        <f t="shared" si="1929"/>
        <v>0</v>
      </c>
      <c r="N3985" s="22">
        <f>VLOOKUP(CONCATENATE($F3985," ",$G3985),AllocFactorMatrix,(N$4+1),FALSE)*$E3990</f>
        <v>0</v>
      </c>
      <c r="O3985" s="22">
        <f>VLOOKUP(CONCATENATE($F3985," ",$G3985),AllocFactorMatrix,(O$4+1),FALSE)*$E3990</f>
        <v>0</v>
      </c>
      <c r="P3985" s="22">
        <f>VLOOKUP(CONCATENATE($F3985," ",$G3985),AllocFactorMatrix,(P$4+1),FALSE)*$E3990</f>
        <v>0</v>
      </c>
      <c r="Q3985" s="22">
        <f>VLOOKUP(CONCATENATE($F3985," ",$G3985),AllocFactorMatrix,(Q$4+1),FALSE)*$E3990</f>
        <v>0</v>
      </c>
      <c r="R3985" s="22">
        <f t="shared" si="1933"/>
        <v>0</v>
      </c>
      <c r="S3985" s="22">
        <f>VLOOKUP(CONCATENATE($F3985," ",$G3985),AllocFactorMatrix,(S$4+1),FALSE)*$E3990</f>
        <v>0</v>
      </c>
      <c r="T3985" s="22">
        <f>VLOOKUP(CONCATENATE($F3985," ",$G3985),AllocFactorMatrix,(T$4+1),FALSE)*$E3990</f>
        <v>0</v>
      </c>
      <c r="U3985" s="22">
        <f>VLOOKUP(CONCATENATE($F3985," ",$G3985),AllocFactorMatrix,(U$4+1),FALSE)*$E3990</f>
        <v>0</v>
      </c>
      <c r="V3985" s="22">
        <f>VLOOKUP(CONCATENATE($F3985," ",$G3985),AllocFactorMatrix,(V$4+1),FALSE)*$E3990</f>
        <v>0</v>
      </c>
      <c r="W3985" s="22">
        <f t="shared" si="1934"/>
        <v>0</v>
      </c>
      <c r="X3985" s="22">
        <f>VLOOKUP(CONCATENATE($F3985," ",$G3985),AllocFactorMatrix,(X$4+1),FALSE)*$E3990</f>
        <v>0</v>
      </c>
      <c r="Y3985" s="22">
        <f>VLOOKUP(CONCATENATE($F3985," ",$G3985),AllocFactorMatrix,(Y$4+1),FALSE)*$E3990</f>
        <v>0</v>
      </c>
      <c r="Z3985" s="22">
        <f t="shared" si="1930"/>
        <v>0</v>
      </c>
      <c r="AA3985" s="22">
        <f>VLOOKUP(CONCATENATE($F3985," ",$G3985),AllocFactorMatrix,(AA$4+1),FALSE)*$E3990</f>
        <v>0</v>
      </c>
      <c r="AB3985" s="22">
        <f>VLOOKUP(CONCATENATE($F3985," ",$G3985),AllocFactorMatrix,(AB$4+1),FALSE)*$E3990</f>
        <v>0</v>
      </c>
      <c r="AC3985" s="22">
        <f>VLOOKUP(CONCATENATE($F3985," ",$G3985),AllocFactorMatrix,(AC$4+1),FALSE)*$E3990</f>
        <v>0</v>
      </c>
    </row>
    <row r="3986" spans="4:29" hidden="1" outlineLevel="1">
      <c r="E3986" s="19">
        <v>0</v>
      </c>
      <c r="F3986" s="42" t="str">
        <f>F3990</f>
        <v>PROD_DEMAND</v>
      </c>
      <c r="G3986" s="17" t="str">
        <f>$G$11</f>
        <v>DISTPRI</v>
      </c>
      <c r="H3986" s="21">
        <f t="shared" si="1920"/>
        <v>0</v>
      </c>
      <c r="I3986" s="22">
        <f>VLOOKUP(CONCATENATE($F3986," ",$G3986),AllocFactorMatrix,(I$4+1),FALSE)*$E3990</f>
        <v>0</v>
      </c>
      <c r="J3986" s="22">
        <f>VLOOKUP(CONCATENATE($F3986," ",$G3986),AllocFactorMatrix,(J$4+1),FALSE)*$E3990</f>
        <v>0</v>
      </c>
      <c r="K3986" s="22">
        <f>VLOOKUP(CONCATENATE($F3986," ",$G3986),AllocFactorMatrix,(K$4+1),FALSE)*$E3990</f>
        <v>0</v>
      </c>
      <c r="L3986" s="22">
        <f>VLOOKUP(CONCATENATE($F3986," ",$G3986),AllocFactorMatrix,(L$4+1),FALSE)*$E3990</f>
        <v>0</v>
      </c>
      <c r="M3986" s="22">
        <f t="shared" si="1929"/>
        <v>0</v>
      </c>
      <c r="N3986" s="22">
        <f>VLOOKUP(CONCATENATE($F3986," ",$G3986),AllocFactorMatrix,(N$4+1),FALSE)*$E3990</f>
        <v>0</v>
      </c>
      <c r="O3986" s="22">
        <f>VLOOKUP(CONCATENATE($F3986," ",$G3986),AllocFactorMatrix,(O$4+1),FALSE)*$E3990</f>
        <v>0</v>
      </c>
      <c r="P3986" s="22">
        <f>VLOOKUP(CONCATENATE($F3986," ",$G3986),AllocFactorMatrix,(P$4+1),FALSE)*$E3990</f>
        <v>0</v>
      </c>
      <c r="Q3986" s="22">
        <f>VLOOKUP(CONCATENATE($F3986," ",$G3986),AllocFactorMatrix,(Q$4+1),FALSE)*$E3990</f>
        <v>0</v>
      </c>
      <c r="R3986" s="22">
        <f t="shared" si="1933"/>
        <v>0</v>
      </c>
      <c r="S3986" s="22">
        <f>VLOOKUP(CONCATENATE($F3986," ",$G3986),AllocFactorMatrix,(S$4+1),FALSE)*$E3990</f>
        <v>0</v>
      </c>
      <c r="T3986" s="22">
        <f>VLOOKUP(CONCATENATE($F3986," ",$G3986),AllocFactorMatrix,(T$4+1),FALSE)*$E3990</f>
        <v>0</v>
      </c>
      <c r="U3986" s="22">
        <f>VLOOKUP(CONCATENATE($F3986," ",$G3986),AllocFactorMatrix,(U$4+1),FALSE)*$E3990</f>
        <v>0</v>
      </c>
      <c r="V3986" s="22">
        <f>VLOOKUP(CONCATENATE($F3986," ",$G3986),AllocFactorMatrix,(V$4+1),FALSE)*$E3990</f>
        <v>0</v>
      </c>
      <c r="W3986" s="22">
        <f t="shared" si="1934"/>
        <v>0</v>
      </c>
      <c r="X3986" s="22">
        <f>VLOOKUP(CONCATENATE($F3986," ",$G3986),AllocFactorMatrix,(X$4+1),FALSE)*$E3990</f>
        <v>0</v>
      </c>
      <c r="Y3986" s="22">
        <f>VLOOKUP(CONCATENATE($F3986," ",$G3986),AllocFactorMatrix,(Y$4+1),FALSE)*$E3990</f>
        <v>0</v>
      </c>
      <c r="Z3986" s="22">
        <f t="shared" si="1930"/>
        <v>0</v>
      </c>
      <c r="AA3986" s="22">
        <f>VLOOKUP(CONCATENATE($F3986," ",$G3986),AllocFactorMatrix,(AA$4+1),FALSE)*$E3990</f>
        <v>0</v>
      </c>
      <c r="AB3986" s="22">
        <f>VLOOKUP(CONCATENATE($F3986," ",$G3986),AllocFactorMatrix,(AB$4+1),FALSE)*$E3990</f>
        <v>0</v>
      </c>
      <c r="AC3986" s="22">
        <f>VLOOKUP(CONCATENATE($F3986," ",$G3986),AllocFactorMatrix,(AC$4+1),FALSE)*$E3990</f>
        <v>0</v>
      </c>
    </row>
    <row r="3987" spans="4:29" hidden="1" outlineLevel="1">
      <c r="E3987" s="19">
        <v>0</v>
      </c>
      <c r="F3987" s="42" t="str">
        <f>F3990</f>
        <v>PROD_DEMAND</v>
      </c>
      <c r="G3987" s="17" t="str">
        <f>$G$12</f>
        <v>DISTSEC</v>
      </c>
      <c r="H3987" s="21">
        <f t="shared" si="1920"/>
        <v>0</v>
      </c>
      <c r="I3987" s="22">
        <f>VLOOKUP(CONCATENATE($F3987," ",$G3987),AllocFactorMatrix,(I$4+1),FALSE)*$E3990</f>
        <v>0</v>
      </c>
      <c r="J3987" s="22">
        <f>VLOOKUP(CONCATENATE($F3987," ",$G3987),AllocFactorMatrix,(J$4+1),FALSE)*$E3990</f>
        <v>0</v>
      </c>
      <c r="K3987" s="22">
        <f>VLOOKUP(CONCATENATE($F3987," ",$G3987),AllocFactorMatrix,(K$4+1),FALSE)*$E3990</f>
        <v>0</v>
      </c>
      <c r="L3987" s="22">
        <f>VLOOKUP(CONCATENATE($F3987," ",$G3987),AllocFactorMatrix,(L$4+1),FALSE)*$E3990</f>
        <v>0</v>
      </c>
      <c r="M3987" s="22">
        <f t="shared" si="1929"/>
        <v>0</v>
      </c>
      <c r="N3987" s="22">
        <f>VLOOKUP(CONCATENATE($F3987," ",$G3987),AllocFactorMatrix,(N$4+1),FALSE)*$E3990</f>
        <v>0</v>
      </c>
      <c r="O3987" s="22">
        <f>VLOOKUP(CONCATENATE($F3987," ",$G3987),AllocFactorMatrix,(O$4+1),FALSE)*$E3990</f>
        <v>0</v>
      </c>
      <c r="P3987" s="22">
        <f>VLOOKUP(CONCATENATE($F3987," ",$G3987),AllocFactorMatrix,(P$4+1),FALSE)*$E3990</f>
        <v>0</v>
      </c>
      <c r="Q3987" s="22">
        <f>VLOOKUP(CONCATENATE($F3987," ",$G3987),AllocFactorMatrix,(Q$4+1),FALSE)*$E3990</f>
        <v>0</v>
      </c>
      <c r="R3987" s="22">
        <f t="shared" si="1933"/>
        <v>0</v>
      </c>
      <c r="S3987" s="22">
        <f>VLOOKUP(CONCATENATE($F3987," ",$G3987),AllocFactorMatrix,(S$4+1),FALSE)*$E3990</f>
        <v>0</v>
      </c>
      <c r="T3987" s="22">
        <f>VLOOKUP(CONCATENATE($F3987," ",$G3987),AllocFactorMatrix,(T$4+1),FALSE)*$E3990</f>
        <v>0</v>
      </c>
      <c r="U3987" s="22">
        <f>VLOOKUP(CONCATENATE($F3987," ",$G3987),AllocFactorMatrix,(U$4+1),FALSE)*$E3990</f>
        <v>0</v>
      </c>
      <c r="V3987" s="22">
        <f>VLOOKUP(CONCATENATE($F3987," ",$G3987),AllocFactorMatrix,(V$4+1),FALSE)*$E3990</f>
        <v>0</v>
      </c>
      <c r="W3987" s="22">
        <f t="shared" si="1934"/>
        <v>0</v>
      </c>
      <c r="X3987" s="22">
        <f>VLOOKUP(CONCATENATE($F3987," ",$G3987),AllocFactorMatrix,(X$4+1),FALSE)*$E3990</f>
        <v>0</v>
      </c>
      <c r="Y3987" s="22">
        <f>VLOOKUP(CONCATENATE($F3987," ",$G3987),AllocFactorMatrix,(Y$4+1),FALSE)*$E3990</f>
        <v>0</v>
      </c>
      <c r="Z3987" s="22">
        <f t="shared" si="1930"/>
        <v>0</v>
      </c>
      <c r="AA3987" s="22">
        <f>VLOOKUP(CONCATENATE($F3987," ",$G3987),AllocFactorMatrix,(AA$4+1),FALSE)*$E3990</f>
        <v>0</v>
      </c>
      <c r="AB3987" s="22">
        <f>VLOOKUP(CONCATENATE($F3987," ",$G3987),AllocFactorMatrix,(AB$4+1),FALSE)*$E3990</f>
        <v>0</v>
      </c>
      <c r="AC3987" s="22">
        <f>VLOOKUP(CONCATENATE($F3987," ",$G3987),AllocFactorMatrix,(AC$4+1),FALSE)*$E3990</f>
        <v>0</v>
      </c>
    </row>
    <row r="3988" spans="4:29" hidden="1" outlineLevel="1">
      <c r="E3988" s="19">
        <v>0</v>
      </c>
      <c r="F3988" s="42" t="str">
        <f>F3990</f>
        <v>PROD_DEMAND</v>
      </c>
      <c r="G3988" s="17" t="str">
        <f>$G$13</f>
        <v>ENERGY</v>
      </c>
      <c r="H3988" s="21">
        <f t="shared" si="1920"/>
        <v>0</v>
      </c>
      <c r="I3988" s="22">
        <f>VLOOKUP(CONCATENATE($F3988," ",$G3988),AllocFactorMatrix,(I$4+1),FALSE)*$E3990</f>
        <v>0</v>
      </c>
      <c r="J3988" s="22">
        <f>VLOOKUP(CONCATENATE($F3988," ",$G3988),AllocFactorMatrix,(J$4+1),FALSE)*$E3990</f>
        <v>0</v>
      </c>
      <c r="K3988" s="22">
        <f>VLOOKUP(CONCATENATE($F3988," ",$G3988),AllocFactorMatrix,(K$4+1),FALSE)*$E3990</f>
        <v>0</v>
      </c>
      <c r="L3988" s="22">
        <f>VLOOKUP(CONCATENATE($F3988," ",$G3988),AllocFactorMatrix,(L$4+1),FALSE)*$E3990</f>
        <v>0</v>
      </c>
      <c r="M3988" s="22">
        <f t="shared" si="1929"/>
        <v>0</v>
      </c>
      <c r="N3988" s="22">
        <f>VLOOKUP(CONCATENATE($F3988," ",$G3988),AllocFactorMatrix,(N$4+1),FALSE)*$E3990</f>
        <v>0</v>
      </c>
      <c r="O3988" s="22">
        <f>VLOOKUP(CONCATENATE($F3988," ",$G3988),AllocFactorMatrix,(O$4+1),FALSE)*$E3990</f>
        <v>0</v>
      </c>
      <c r="P3988" s="22">
        <f>VLOOKUP(CONCATENATE($F3988," ",$G3988),AllocFactorMatrix,(P$4+1),FALSE)*$E3990</f>
        <v>0</v>
      </c>
      <c r="Q3988" s="22">
        <f>VLOOKUP(CONCATENATE($F3988," ",$G3988),AllocFactorMatrix,(Q$4+1),FALSE)*$E3990</f>
        <v>0</v>
      </c>
      <c r="R3988" s="22">
        <f t="shared" si="1933"/>
        <v>0</v>
      </c>
      <c r="S3988" s="22">
        <f>VLOOKUP(CONCATENATE($F3988," ",$G3988),AllocFactorMatrix,(S$4+1),FALSE)*$E3990</f>
        <v>0</v>
      </c>
      <c r="T3988" s="22">
        <f>VLOOKUP(CONCATENATE($F3988," ",$G3988),AllocFactorMatrix,(T$4+1),FALSE)*$E3990</f>
        <v>0</v>
      </c>
      <c r="U3988" s="22">
        <f>VLOOKUP(CONCATENATE($F3988," ",$G3988),AllocFactorMatrix,(U$4+1),FALSE)*$E3990</f>
        <v>0</v>
      </c>
      <c r="V3988" s="22">
        <f>VLOOKUP(CONCATENATE($F3988," ",$G3988),AllocFactorMatrix,(V$4+1),FALSE)*$E3990</f>
        <v>0</v>
      </c>
      <c r="W3988" s="22">
        <f t="shared" si="1934"/>
        <v>0</v>
      </c>
      <c r="X3988" s="22">
        <f>VLOOKUP(CONCATENATE($F3988," ",$G3988),AllocFactorMatrix,(X$4+1),FALSE)*$E3990</f>
        <v>0</v>
      </c>
      <c r="Y3988" s="22">
        <f>VLOOKUP(CONCATENATE($F3988," ",$G3988),AllocFactorMatrix,(Y$4+1),FALSE)*$E3990</f>
        <v>0</v>
      </c>
      <c r="Z3988" s="22">
        <f t="shared" si="1930"/>
        <v>0</v>
      </c>
      <c r="AA3988" s="22">
        <f>VLOOKUP(CONCATENATE($F3988," ",$G3988),AllocFactorMatrix,(AA$4+1),FALSE)*$E3990</f>
        <v>0</v>
      </c>
      <c r="AB3988" s="22">
        <f>VLOOKUP(CONCATENATE($F3988," ",$G3988),AllocFactorMatrix,(AB$4+1),FALSE)*$E3990</f>
        <v>0</v>
      </c>
      <c r="AC3988" s="22">
        <f>VLOOKUP(CONCATENATE($F3988," ",$G3988),AllocFactorMatrix,(AC$4+1),FALSE)*$E3990</f>
        <v>0</v>
      </c>
    </row>
    <row r="3989" spans="4:29" hidden="1" outlineLevel="1">
      <c r="E3989" s="19">
        <v>0</v>
      </c>
      <c r="F3989" s="42" t="str">
        <f>F3990</f>
        <v>PROD_DEMAND</v>
      </c>
      <c r="G3989" s="17" t="str">
        <f>$G$14</f>
        <v>CUSTOMER</v>
      </c>
      <c r="H3989" s="21">
        <f t="shared" si="1920"/>
        <v>0</v>
      </c>
      <c r="I3989" s="22">
        <f>VLOOKUP(CONCATENATE($F3989," ",$G3989),AllocFactorMatrix,(I$4+1),FALSE)*$E3990</f>
        <v>0</v>
      </c>
      <c r="J3989" s="22">
        <f>VLOOKUP(CONCATENATE($F3989," ",$G3989),AllocFactorMatrix,(J$4+1),FALSE)*$E3990</f>
        <v>0</v>
      </c>
      <c r="K3989" s="22">
        <f>VLOOKUP(CONCATENATE($F3989," ",$G3989),AllocFactorMatrix,(K$4+1),FALSE)*$E3990</f>
        <v>0</v>
      </c>
      <c r="L3989" s="22">
        <f>VLOOKUP(CONCATENATE($F3989," ",$G3989),AllocFactorMatrix,(L$4+1),FALSE)*$E3990</f>
        <v>0</v>
      </c>
      <c r="M3989" s="22">
        <f t="shared" si="1929"/>
        <v>0</v>
      </c>
      <c r="N3989" s="22">
        <f>VLOOKUP(CONCATENATE($F3989," ",$G3989),AllocFactorMatrix,(N$4+1),FALSE)*$E3990</f>
        <v>0</v>
      </c>
      <c r="O3989" s="22">
        <f>VLOOKUP(CONCATENATE($F3989," ",$G3989),AllocFactorMatrix,(O$4+1),FALSE)*$E3990</f>
        <v>0</v>
      </c>
      <c r="P3989" s="22">
        <f>VLOOKUP(CONCATENATE($F3989," ",$G3989),AllocFactorMatrix,(P$4+1),FALSE)*$E3990</f>
        <v>0</v>
      </c>
      <c r="Q3989" s="22">
        <f>VLOOKUP(CONCATENATE($F3989," ",$G3989),AllocFactorMatrix,(Q$4+1),FALSE)*$E3990</f>
        <v>0</v>
      </c>
      <c r="R3989" s="22">
        <f t="shared" si="1933"/>
        <v>0</v>
      </c>
      <c r="S3989" s="22">
        <f>VLOOKUP(CONCATENATE($F3989," ",$G3989),AllocFactorMatrix,(S$4+1),FALSE)*$E3990</f>
        <v>0</v>
      </c>
      <c r="T3989" s="22">
        <f>VLOOKUP(CONCATENATE($F3989," ",$G3989),AllocFactorMatrix,(T$4+1),FALSE)*$E3990</f>
        <v>0</v>
      </c>
      <c r="U3989" s="22">
        <f>VLOOKUP(CONCATENATE($F3989," ",$G3989),AllocFactorMatrix,(U$4+1),FALSE)*$E3990</f>
        <v>0</v>
      </c>
      <c r="V3989" s="22">
        <f>VLOOKUP(CONCATENATE($F3989," ",$G3989),AllocFactorMatrix,(V$4+1),FALSE)*$E3990</f>
        <v>0</v>
      </c>
      <c r="W3989" s="22">
        <f t="shared" si="1934"/>
        <v>0</v>
      </c>
      <c r="X3989" s="22">
        <f>VLOOKUP(CONCATENATE($F3989," ",$G3989),AllocFactorMatrix,(X$4+1),FALSE)*$E3990</f>
        <v>0</v>
      </c>
      <c r="Y3989" s="22">
        <f>VLOOKUP(CONCATENATE($F3989," ",$G3989),AllocFactorMatrix,(Y$4+1),FALSE)*$E3990</f>
        <v>0</v>
      </c>
      <c r="Z3989" s="22">
        <f t="shared" si="1930"/>
        <v>0</v>
      </c>
      <c r="AA3989" s="22">
        <f>VLOOKUP(CONCATENATE($F3989," ",$G3989),AllocFactorMatrix,(AA$4+1),FALSE)*$E3990</f>
        <v>0</v>
      </c>
      <c r="AB3989" s="22">
        <f>VLOOKUP(CONCATENATE($F3989," ",$G3989),AllocFactorMatrix,(AB$4+1),FALSE)*$E3990</f>
        <v>0</v>
      </c>
      <c r="AC3989" s="22">
        <f>VLOOKUP(CONCATENATE($F3989," ",$G3989),AllocFactorMatrix,(AC$4+1),FALSE)*$E3990</f>
        <v>0</v>
      </c>
    </row>
    <row r="3990" spans="4:29" collapsed="1">
      <c r="D3990" s="39" t="s">
        <v>678</v>
      </c>
      <c r="E3990" s="19">
        <v>0</v>
      </c>
      <c r="F3990" s="42" t="s">
        <v>29</v>
      </c>
      <c r="G3990" s="17" t="str">
        <f>$G$15</f>
        <v>TOTAL</v>
      </c>
      <c r="H3990" s="21">
        <f t="shared" si="1920"/>
        <v>0</v>
      </c>
      <c r="I3990" s="22">
        <f>VLOOKUP(CONCATENATE($F3990," ",$G3990),AllocFactorMatrix,(I$4+1),FALSE)*$E3990</f>
        <v>0</v>
      </c>
      <c r="J3990" s="22">
        <f>VLOOKUP(CONCATENATE($F3990," ",$G3990),AllocFactorMatrix,(J$4+1),FALSE)*$E3990</f>
        <v>0</v>
      </c>
      <c r="K3990" s="22">
        <f>VLOOKUP(CONCATENATE($F3990," ",$G3990),AllocFactorMatrix,(K$4+1),FALSE)*$E3990</f>
        <v>0</v>
      </c>
      <c r="L3990" s="22">
        <f>VLOOKUP(CONCATENATE($F3990," ",$G3990),AllocFactorMatrix,(L$4+1),FALSE)*$E3990</f>
        <v>0</v>
      </c>
      <c r="M3990" s="22">
        <f t="shared" si="1929"/>
        <v>0</v>
      </c>
      <c r="N3990" s="22">
        <f>VLOOKUP(CONCATENATE($F3990," ",$G3990),AllocFactorMatrix,(N$4+1),FALSE)*$E3990</f>
        <v>0</v>
      </c>
      <c r="O3990" s="22">
        <f>VLOOKUP(CONCATENATE($F3990," ",$G3990),AllocFactorMatrix,(O$4+1),FALSE)*$E3990</f>
        <v>0</v>
      </c>
      <c r="P3990" s="22">
        <f>VLOOKUP(CONCATENATE($F3990," ",$G3990),AllocFactorMatrix,(P$4+1),FALSE)*$E3990</f>
        <v>0</v>
      </c>
      <c r="Q3990" s="22">
        <f>VLOOKUP(CONCATENATE($F3990," ",$G3990),AllocFactorMatrix,(Q$4+1),FALSE)*$E3990</f>
        <v>0</v>
      </c>
      <c r="R3990" s="22">
        <f t="shared" si="1933"/>
        <v>0</v>
      </c>
      <c r="S3990" s="22">
        <f>VLOOKUP(CONCATENATE($F3990," ",$G3990),AllocFactorMatrix,(S$4+1),FALSE)*$E3990</f>
        <v>0</v>
      </c>
      <c r="T3990" s="22">
        <f>VLOOKUP(CONCATENATE($F3990," ",$G3990),AllocFactorMatrix,(T$4+1),FALSE)*$E3990</f>
        <v>0</v>
      </c>
      <c r="U3990" s="22">
        <f>VLOOKUP(CONCATENATE($F3990," ",$G3990),AllocFactorMatrix,(U$4+1),FALSE)*$E3990</f>
        <v>0</v>
      </c>
      <c r="V3990" s="22">
        <f>VLOOKUP(CONCATENATE($F3990," ",$G3990),AllocFactorMatrix,(V$4+1),FALSE)*$E3990</f>
        <v>0</v>
      </c>
      <c r="W3990" s="22">
        <f t="shared" si="1934"/>
        <v>0</v>
      </c>
      <c r="X3990" s="22">
        <f>VLOOKUP(CONCATENATE($F3990," ",$G3990),AllocFactorMatrix,(X$4+1),FALSE)*$E3990</f>
        <v>0</v>
      </c>
      <c r="Y3990" s="22">
        <f>VLOOKUP(CONCATENATE($F3990," ",$G3990),AllocFactorMatrix,(Y$4+1),FALSE)*$E3990</f>
        <v>0</v>
      </c>
      <c r="Z3990" s="22">
        <f t="shared" si="1930"/>
        <v>0</v>
      </c>
      <c r="AA3990" s="22">
        <f>VLOOKUP(CONCATENATE($F3990," ",$G3990),AllocFactorMatrix,(AA$4+1),FALSE)*$E3990</f>
        <v>0</v>
      </c>
      <c r="AB3990" s="22">
        <f>VLOOKUP(CONCATENATE($F3990," ",$G3990),AllocFactorMatrix,(AB$4+1),FALSE)*$E3990</f>
        <v>0</v>
      </c>
      <c r="AC3990" s="22">
        <f>VLOOKUP(CONCATENATE($F3990," ",$G3990),AllocFactorMatrix,(AC$4+1),FALSE)*$E3990</f>
        <v>0</v>
      </c>
    </row>
    <row r="3991" spans="4:29" hidden="1" outlineLevel="1">
      <c r="E3991" s="19">
        <v>0</v>
      </c>
      <c r="F3991" s="42" t="str">
        <f>F3998</f>
        <v>PROD_ENERGY</v>
      </c>
      <c r="G3991" s="17" t="str">
        <f>$G$8</f>
        <v>PRODUCTION</v>
      </c>
      <c r="H3991" s="21">
        <f t="shared" si="1920"/>
        <v>0</v>
      </c>
      <c r="I3991" s="22">
        <f>VLOOKUP(CONCATENATE($F3991," ",$G3991),AllocFactorMatrix,(I$4+1),FALSE)*$E3998</f>
        <v>0</v>
      </c>
      <c r="J3991" s="22">
        <f>VLOOKUP(CONCATENATE($F3991," ",$G3991),AllocFactorMatrix,(J$4+1),FALSE)*$E3998</f>
        <v>0</v>
      </c>
      <c r="K3991" s="22">
        <f>VLOOKUP(CONCATENATE($F3991," ",$G3991),AllocFactorMatrix,(K$4+1),FALSE)*$E3998</f>
        <v>0</v>
      </c>
      <c r="L3991" s="22">
        <f>VLOOKUP(CONCATENATE($F3991," ",$G3991),AllocFactorMatrix,(L$4+1),FALSE)*$E3998</f>
        <v>0</v>
      </c>
      <c r="M3991" s="22">
        <f t="shared" ref="M3991:M3998" si="1935">SUBTOTAL(9,J3991:L3991)</f>
        <v>0</v>
      </c>
      <c r="N3991" s="22">
        <f>VLOOKUP(CONCATENATE($F3991," ",$G3991),AllocFactorMatrix,(N$4+1),FALSE)*$E3998</f>
        <v>0</v>
      </c>
      <c r="O3991" s="22">
        <f>VLOOKUP(CONCATENATE($F3991," ",$G3991),AllocFactorMatrix,(O$4+1),FALSE)*$E3998</f>
        <v>0</v>
      </c>
      <c r="P3991" s="22">
        <f>VLOOKUP(CONCATENATE($F3991," ",$G3991),AllocFactorMatrix,(P$4+1),FALSE)*$E3998</f>
        <v>0</v>
      </c>
      <c r="Q3991" s="22">
        <f>VLOOKUP(CONCATENATE($F3991," ",$G3991),AllocFactorMatrix,(Q$4+1),FALSE)*$E3998</f>
        <v>0</v>
      </c>
      <c r="R3991" s="22">
        <f>SUBTOTAL(9,N3991:Q3991)</f>
        <v>0</v>
      </c>
      <c r="S3991" s="22">
        <f>VLOOKUP(CONCATENATE($F3991," ",$G3991),AllocFactorMatrix,(S$4+1),FALSE)*$E3998</f>
        <v>0</v>
      </c>
      <c r="T3991" s="22">
        <f>VLOOKUP(CONCATENATE($F3991," ",$G3991),AllocFactorMatrix,(T$4+1),FALSE)*$E3998</f>
        <v>0</v>
      </c>
      <c r="U3991" s="22">
        <f>VLOOKUP(CONCATENATE($F3991," ",$G3991),AllocFactorMatrix,(U$4+1),FALSE)*$E3998</f>
        <v>0</v>
      </c>
      <c r="V3991" s="22">
        <f>VLOOKUP(CONCATENATE($F3991," ",$G3991),AllocFactorMatrix,(V$4+1),FALSE)*$E3998</f>
        <v>0</v>
      </c>
      <c r="W3991" s="22">
        <f>SUBTOTAL(9,S3991:V3991)</f>
        <v>0</v>
      </c>
      <c r="X3991" s="22">
        <f>VLOOKUP(CONCATENATE($F3991," ",$G3991),AllocFactorMatrix,(X$4+1),FALSE)*$E3998</f>
        <v>0</v>
      </c>
      <c r="Y3991" s="22">
        <f>VLOOKUP(CONCATENATE($F3991," ",$G3991),AllocFactorMatrix,(Y$4+1),FALSE)*$E3998</f>
        <v>0</v>
      </c>
      <c r="Z3991" s="22">
        <f t="shared" ref="Z3991:Z3998" si="1936">SUBTOTAL(9,X3991:Y3991)</f>
        <v>0</v>
      </c>
      <c r="AA3991" s="22">
        <f>VLOOKUP(CONCATENATE($F3991," ",$G3991),AllocFactorMatrix,(AA$4+1),FALSE)*$E3998</f>
        <v>0</v>
      </c>
      <c r="AB3991" s="22">
        <f>VLOOKUP(CONCATENATE($F3991," ",$G3991),AllocFactorMatrix,(AB$4+1),FALSE)*$E3998</f>
        <v>0</v>
      </c>
      <c r="AC3991" s="22">
        <f>VLOOKUP(CONCATENATE($F3991," ",$G3991),AllocFactorMatrix,(AC$4+1),FALSE)*$E3998</f>
        <v>0</v>
      </c>
    </row>
    <row r="3992" spans="4:29" hidden="1" outlineLevel="1">
      <c r="E3992" s="19">
        <v>0</v>
      </c>
      <c r="F3992" s="42" t="str">
        <f>F3998</f>
        <v>PROD_ENERGY</v>
      </c>
      <c r="G3992" s="17" t="str">
        <f>$G$9</f>
        <v>BULKTRAN</v>
      </c>
      <c r="H3992" s="21">
        <f t="shared" si="1920"/>
        <v>0</v>
      </c>
      <c r="I3992" s="22">
        <f>VLOOKUP(CONCATENATE($F3992," ",$G3992),AllocFactorMatrix,(I$4+1),FALSE)*$E3998</f>
        <v>0</v>
      </c>
      <c r="J3992" s="22">
        <f>VLOOKUP(CONCATENATE($F3992," ",$G3992),AllocFactorMatrix,(J$4+1),FALSE)*$E3998</f>
        <v>0</v>
      </c>
      <c r="K3992" s="22">
        <f>VLOOKUP(CONCATENATE($F3992," ",$G3992),AllocFactorMatrix,(K$4+1),FALSE)*$E3998</f>
        <v>0</v>
      </c>
      <c r="L3992" s="22">
        <f>VLOOKUP(CONCATENATE($F3992," ",$G3992),AllocFactorMatrix,(L$4+1),FALSE)*$E3998</f>
        <v>0</v>
      </c>
      <c r="M3992" s="22">
        <f t="shared" si="1935"/>
        <v>0</v>
      </c>
      <c r="N3992" s="22">
        <f>VLOOKUP(CONCATENATE($F3992," ",$G3992),AllocFactorMatrix,(N$4+1),FALSE)*$E3998</f>
        <v>0</v>
      </c>
      <c r="O3992" s="22">
        <f>VLOOKUP(CONCATENATE($F3992," ",$G3992),AllocFactorMatrix,(O$4+1),FALSE)*$E3998</f>
        <v>0</v>
      </c>
      <c r="P3992" s="22">
        <f>VLOOKUP(CONCATENATE($F3992," ",$G3992),AllocFactorMatrix,(P$4+1),FALSE)*$E3998</f>
        <v>0</v>
      </c>
      <c r="Q3992" s="22">
        <f>VLOOKUP(CONCATENATE($F3992," ",$G3992),AllocFactorMatrix,(Q$4+1),FALSE)*$E3998</f>
        <v>0</v>
      </c>
      <c r="R3992" s="22">
        <f t="shared" ref="R3992:R3998" si="1937">SUBTOTAL(9,N3992:Q3992)</f>
        <v>0</v>
      </c>
      <c r="S3992" s="22">
        <f>VLOOKUP(CONCATENATE($F3992," ",$G3992),AllocFactorMatrix,(S$4+1),FALSE)*$E3998</f>
        <v>0</v>
      </c>
      <c r="T3992" s="22">
        <f>VLOOKUP(CONCATENATE($F3992," ",$G3992),AllocFactorMatrix,(T$4+1),FALSE)*$E3998</f>
        <v>0</v>
      </c>
      <c r="U3992" s="22">
        <f>VLOOKUP(CONCATENATE($F3992," ",$G3992),AllocFactorMatrix,(U$4+1),FALSE)*$E3998</f>
        <v>0</v>
      </c>
      <c r="V3992" s="22">
        <f>VLOOKUP(CONCATENATE($F3992," ",$G3992),AllocFactorMatrix,(V$4+1),FALSE)*$E3998</f>
        <v>0</v>
      </c>
      <c r="W3992" s="22">
        <f t="shared" ref="W3992:W3998" si="1938">SUBTOTAL(9,S3992:V3992)</f>
        <v>0</v>
      </c>
      <c r="X3992" s="22">
        <f>VLOOKUP(CONCATENATE($F3992," ",$G3992),AllocFactorMatrix,(X$4+1),FALSE)*$E3998</f>
        <v>0</v>
      </c>
      <c r="Y3992" s="22">
        <f>VLOOKUP(CONCATENATE($F3992," ",$G3992),AllocFactorMatrix,(Y$4+1),FALSE)*$E3998</f>
        <v>0</v>
      </c>
      <c r="Z3992" s="22">
        <f t="shared" si="1936"/>
        <v>0</v>
      </c>
      <c r="AA3992" s="22">
        <f>VLOOKUP(CONCATENATE($F3992," ",$G3992),AllocFactorMatrix,(AA$4+1),FALSE)*$E3998</f>
        <v>0</v>
      </c>
      <c r="AB3992" s="22">
        <f>VLOOKUP(CONCATENATE($F3992," ",$G3992),AllocFactorMatrix,(AB$4+1),FALSE)*$E3998</f>
        <v>0</v>
      </c>
      <c r="AC3992" s="22">
        <f>VLOOKUP(CONCATENATE($F3992," ",$G3992),AllocFactorMatrix,(AC$4+1),FALSE)*$E3998</f>
        <v>0</v>
      </c>
    </row>
    <row r="3993" spans="4:29" hidden="1" outlineLevel="1">
      <c r="E3993" s="19">
        <v>0</v>
      </c>
      <c r="F3993" s="42" t="str">
        <f>F3998</f>
        <v>PROD_ENERGY</v>
      </c>
      <c r="G3993" s="17" t="str">
        <f>$G$10</f>
        <v>SUBTRAN</v>
      </c>
      <c r="H3993" s="21">
        <f t="shared" si="1920"/>
        <v>0</v>
      </c>
      <c r="I3993" s="22">
        <f>VLOOKUP(CONCATENATE($F3993," ",$G3993),AllocFactorMatrix,(I$4+1),FALSE)*$E3998</f>
        <v>0</v>
      </c>
      <c r="J3993" s="22">
        <f>VLOOKUP(CONCATENATE($F3993," ",$G3993),AllocFactorMatrix,(J$4+1),FALSE)*$E3998</f>
        <v>0</v>
      </c>
      <c r="K3993" s="22">
        <f>VLOOKUP(CONCATENATE($F3993," ",$G3993),AllocFactorMatrix,(K$4+1),FALSE)*$E3998</f>
        <v>0</v>
      </c>
      <c r="L3993" s="22">
        <f>VLOOKUP(CONCATENATE($F3993," ",$G3993),AllocFactorMatrix,(L$4+1),FALSE)*$E3998</f>
        <v>0</v>
      </c>
      <c r="M3993" s="22">
        <f t="shared" si="1935"/>
        <v>0</v>
      </c>
      <c r="N3993" s="22">
        <f>VLOOKUP(CONCATENATE($F3993," ",$G3993),AllocFactorMatrix,(N$4+1),FALSE)*$E3998</f>
        <v>0</v>
      </c>
      <c r="O3993" s="22">
        <f>VLOOKUP(CONCATENATE($F3993," ",$G3993),AllocFactorMatrix,(O$4+1),FALSE)*$E3998</f>
        <v>0</v>
      </c>
      <c r="P3993" s="22">
        <f>VLOOKUP(CONCATENATE($F3993," ",$G3993),AllocFactorMatrix,(P$4+1),FALSE)*$E3998</f>
        <v>0</v>
      </c>
      <c r="Q3993" s="22">
        <f>VLOOKUP(CONCATENATE($F3993," ",$G3993),AllocFactorMatrix,(Q$4+1),FALSE)*$E3998</f>
        <v>0</v>
      </c>
      <c r="R3993" s="22">
        <f t="shared" si="1937"/>
        <v>0</v>
      </c>
      <c r="S3993" s="22">
        <f>VLOOKUP(CONCATENATE($F3993," ",$G3993),AllocFactorMatrix,(S$4+1),FALSE)*$E3998</f>
        <v>0</v>
      </c>
      <c r="T3993" s="22">
        <f>VLOOKUP(CONCATENATE($F3993," ",$G3993),AllocFactorMatrix,(T$4+1),FALSE)*$E3998</f>
        <v>0</v>
      </c>
      <c r="U3993" s="22">
        <f>VLOOKUP(CONCATENATE($F3993," ",$G3993),AllocFactorMatrix,(U$4+1),FALSE)*$E3998</f>
        <v>0</v>
      </c>
      <c r="V3993" s="22">
        <f>VLOOKUP(CONCATENATE($F3993," ",$G3993),AllocFactorMatrix,(V$4+1),FALSE)*$E3998</f>
        <v>0</v>
      </c>
      <c r="W3993" s="22">
        <f t="shared" si="1938"/>
        <v>0</v>
      </c>
      <c r="X3993" s="22">
        <f>VLOOKUP(CONCATENATE($F3993," ",$G3993),AllocFactorMatrix,(X$4+1),FALSE)*$E3998</f>
        <v>0</v>
      </c>
      <c r="Y3993" s="22">
        <f>VLOOKUP(CONCATENATE($F3993," ",$G3993),AllocFactorMatrix,(Y$4+1),FALSE)*$E3998</f>
        <v>0</v>
      </c>
      <c r="Z3993" s="22">
        <f t="shared" si="1936"/>
        <v>0</v>
      </c>
      <c r="AA3993" s="22">
        <f>VLOOKUP(CONCATENATE($F3993," ",$G3993),AllocFactorMatrix,(AA$4+1),FALSE)*$E3998</f>
        <v>0</v>
      </c>
      <c r="AB3993" s="22">
        <f>VLOOKUP(CONCATENATE($F3993," ",$G3993),AllocFactorMatrix,(AB$4+1),FALSE)*$E3998</f>
        <v>0</v>
      </c>
      <c r="AC3993" s="22">
        <f>VLOOKUP(CONCATENATE($F3993," ",$G3993),AllocFactorMatrix,(AC$4+1),FALSE)*$E3998</f>
        <v>0</v>
      </c>
    </row>
    <row r="3994" spans="4:29" hidden="1" outlineLevel="1">
      <c r="E3994" s="19">
        <v>0</v>
      </c>
      <c r="F3994" s="42" t="str">
        <f>F3998</f>
        <v>PROD_ENERGY</v>
      </c>
      <c r="G3994" s="17" t="str">
        <f>$G$11</f>
        <v>DISTPRI</v>
      </c>
      <c r="H3994" s="21">
        <f t="shared" si="1920"/>
        <v>0</v>
      </c>
      <c r="I3994" s="22">
        <f>VLOOKUP(CONCATENATE($F3994," ",$G3994),AllocFactorMatrix,(I$4+1),FALSE)*$E3998</f>
        <v>0</v>
      </c>
      <c r="J3994" s="22">
        <f>VLOOKUP(CONCATENATE($F3994," ",$G3994),AllocFactorMatrix,(J$4+1),FALSE)*$E3998</f>
        <v>0</v>
      </c>
      <c r="K3994" s="22">
        <f>VLOOKUP(CONCATENATE($F3994," ",$G3994),AllocFactorMatrix,(K$4+1),FALSE)*$E3998</f>
        <v>0</v>
      </c>
      <c r="L3994" s="22">
        <f>VLOOKUP(CONCATENATE($F3994," ",$G3994),AllocFactorMatrix,(L$4+1),FALSE)*$E3998</f>
        <v>0</v>
      </c>
      <c r="M3994" s="22">
        <f t="shared" si="1935"/>
        <v>0</v>
      </c>
      <c r="N3994" s="22">
        <f>VLOOKUP(CONCATENATE($F3994," ",$G3994),AllocFactorMatrix,(N$4+1),FALSE)*$E3998</f>
        <v>0</v>
      </c>
      <c r="O3994" s="22">
        <f>VLOOKUP(CONCATENATE($F3994," ",$G3994),AllocFactorMatrix,(O$4+1),FALSE)*$E3998</f>
        <v>0</v>
      </c>
      <c r="P3994" s="22">
        <f>VLOOKUP(CONCATENATE($F3994," ",$G3994),AllocFactorMatrix,(P$4+1),FALSE)*$E3998</f>
        <v>0</v>
      </c>
      <c r="Q3994" s="22">
        <f>VLOOKUP(CONCATENATE($F3994," ",$G3994),AllocFactorMatrix,(Q$4+1),FALSE)*$E3998</f>
        <v>0</v>
      </c>
      <c r="R3994" s="22">
        <f t="shared" si="1937"/>
        <v>0</v>
      </c>
      <c r="S3994" s="22">
        <f>VLOOKUP(CONCATENATE($F3994," ",$G3994),AllocFactorMatrix,(S$4+1),FALSE)*$E3998</f>
        <v>0</v>
      </c>
      <c r="T3994" s="22">
        <f>VLOOKUP(CONCATENATE($F3994," ",$G3994),AllocFactorMatrix,(T$4+1),FALSE)*$E3998</f>
        <v>0</v>
      </c>
      <c r="U3994" s="22">
        <f>VLOOKUP(CONCATENATE($F3994," ",$G3994),AllocFactorMatrix,(U$4+1),FALSE)*$E3998</f>
        <v>0</v>
      </c>
      <c r="V3994" s="22">
        <f>VLOOKUP(CONCATENATE($F3994," ",$G3994),AllocFactorMatrix,(V$4+1),FALSE)*$E3998</f>
        <v>0</v>
      </c>
      <c r="W3994" s="22">
        <f t="shared" si="1938"/>
        <v>0</v>
      </c>
      <c r="X3994" s="22">
        <f>VLOOKUP(CONCATENATE($F3994," ",$G3994),AllocFactorMatrix,(X$4+1),FALSE)*$E3998</f>
        <v>0</v>
      </c>
      <c r="Y3994" s="22">
        <f>VLOOKUP(CONCATENATE($F3994," ",$G3994),AllocFactorMatrix,(Y$4+1),FALSE)*$E3998</f>
        <v>0</v>
      </c>
      <c r="Z3994" s="22">
        <f t="shared" si="1936"/>
        <v>0</v>
      </c>
      <c r="AA3994" s="22">
        <f>VLOOKUP(CONCATENATE($F3994," ",$G3994),AllocFactorMatrix,(AA$4+1),FALSE)*$E3998</f>
        <v>0</v>
      </c>
      <c r="AB3994" s="22">
        <f>VLOOKUP(CONCATENATE($F3994," ",$G3994),AllocFactorMatrix,(AB$4+1),FALSE)*$E3998</f>
        <v>0</v>
      </c>
      <c r="AC3994" s="22">
        <f>VLOOKUP(CONCATENATE($F3994," ",$G3994),AllocFactorMatrix,(AC$4+1),FALSE)*$E3998</f>
        <v>0</v>
      </c>
    </row>
    <row r="3995" spans="4:29" hidden="1" outlineLevel="1">
      <c r="E3995" s="19">
        <v>0</v>
      </c>
      <c r="F3995" s="42" t="str">
        <f>F3998</f>
        <v>PROD_ENERGY</v>
      </c>
      <c r="G3995" s="17" t="str">
        <f>$G$12</f>
        <v>DISTSEC</v>
      </c>
      <c r="H3995" s="21">
        <f t="shared" si="1920"/>
        <v>0</v>
      </c>
      <c r="I3995" s="22">
        <f>VLOOKUP(CONCATENATE($F3995," ",$G3995),AllocFactorMatrix,(I$4+1),FALSE)*$E3998</f>
        <v>0</v>
      </c>
      <c r="J3995" s="22">
        <f>VLOOKUP(CONCATENATE($F3995," ",$G3995),AllocFactorMatrix,(J$4+1),FALSE)*$E3998</f>
        <v>0</v>
      </c>
      <c r="K3995" s="22">
        <f>VLOOKUP(CONCATENATE($F3995," ",$G3995),AllocFactorMatrix,(K$4+1),FALSE)*$E3998</f>
        <v>0</v>
      </c>
      <c r="L3995" s="22">
        <f>VLOOKUP(CONCATENATE($F3995," ",$G3995),AllocFactorMatrix,(L$4+1),FALSE)*$E3998</f>
        <v>0</v>
      </c>
      <c r="M3995" s="22">
        <f t="shared" si="1935"/>
        <v>0</v>
      </c>
      <c r="N3995" s="22">
        <f>VLOOKUP(CONCATENATE($F3995," ",$G3995),AllocFactorMatrix,(N$4+1),FALSE)*$E3998</f>
        <v>0</v>
      </c>
      <c r="O3995" s="22">
        <f>VLOOKUP(CONCATENATE($F3995," ",$G3995),AllocFactorMatrix,(O$4+1),FALSE)*$E3998</f>
        <v>0</v>
      </c>
      <c r="P3995" s="22">
        <f>VLOOKUP(CONCATENATE($F3995," ",$G3995),AllocFactorMatrix,(P$4+1),FALSE)*$E3998</f>
        <v>0</v>
      </c>
      <c r="Q3995" s="22">
        <f>VLOOKUP(CONCATENATE($F3995," ",$G3995),AllocFactorMatrix,(Q$4+1),FALSE)*$E3998</f>
        <v>0</v>
      </c>
      <c r="R3995" s="22">
        <f t="shared" si="1937"/>
        <v>0</v>
      </c>
      <c r="S3995" s="22">
        <f>VLOOKUP(CONCATENATE($F3995," ",$G3995),AllocFactorMatrix,(S$4+1),FALSE)*$E3998</f>
        <v>0</v>
      </c>
      <c r="T3995" s="22">
        <f>VLOOKUP(CONCATENATE($F3995," ",$G3995),AllocFactorMatrix,(T$4+1),FALSE)*$E3998</f>
        <v>0</v>
      </c>
      <c r="U3995" s="22">
        <f>VLOOKUP(CONCATENATE($F3995," ",$G3995),AllocFactorMatrix,(U$4+1),FALSE)*$E3998</f>
        <v>0</v>
      </c>
      <c r="V3995" s="22">
        <f>VLOOKUP(CONCATENATE($F3995," ",$G3995),AllocFactorMatrix,(V$4+1),FALSE)*$E3998</f>
        <v>0</v>
      </c>
      <c r="W3995" s="22">
        <f t="shared" si="1938"/>
        <v>0</v>
      </c>
      <c r="X3995" s="22">
        <f>VLOOKUP(CONCATENATE($F3995," ",$G3995),AllocFactorMatrix,(X$4+1),FALSE)*$E3998</f>
        <v>0</v>
      </c>
      <c r="Y3995" s="22">
        <f>VLOOKUP(CONCATENATE($F3995," ",$G3995),AllocFactorMatrix,(Y$4+1),FALSE)*$E3998</f>
        <v>0</v>
      </c>
      <c r="Z3995" s="22">
        <f t="shared" si="1936"/>
        <v>0</v>
      </c>
      <c r="AA3995" s="22">
        <f>VLOOKUP(CONCATENATE($F3995," ",$G3995),AllocFactorMatrix,(AA$4+1),FALSE)*$E3998</f>
        <v>0</v>
      </c>
      <c r="AB3995" s="22">
        <f>VLOOKUP(CONCATENATE($F3995," ",$G3995),AllocFactorMatrix,(AB$4+1),FALSE)*$E3998</f>
        <v>0</v>
      </c>
      <c r="AC3995" s="22">
        <f>VLOOKUP(CONCATENATE($F3995," ",$G3995),AllocFactorMatrix,(AC$4+1),FALSE)*$E3998</f>
        <v>0</v>
      </c>
    </row>
    <row r="3996" spans="4:29" hidden="1" outlineLevel="1">
      <c r="E3996" s="19">
        <v>0</v>
      </c>
      <c r="F3996" s="42" t="str">
        <f>F3998</f>
        <v>PROD_ENERGY</v>
      </c>
      <c r="G3996" s="17" t="str">
        <f>$G$13</f>
        <v>ENERGY</v>
      </c>
      <c r="H3996" s="21">
        <f t="shared" si="1920"/>
        <v>0</v>
      </c>
      <c r="I3996" s="22">
        <f>VLOOKUP(CONCATENATE($F3996," ",$G3996),AllocFactorMatrix,(I$4+1),FALSE)*$E3998</f>
        <v>0</v>
      </c>
      <c r="J3996" s="22">
        <f>VLOOKUP(CONCATENATE($F3996," ",$G3996),AllocFactorMatrix,(J$4+1),FALSE)*$E3998</f>
        <v>0</v>
      </c>
      <c r="K3996" s="22">
        <f>VLOOKUP(CONCATENATE($F3996," ",$G3996),AllocFactorMatrix,(K$4+1),FALSE)*$E3998</f>
        <v>0</v>
      </c>
      <c r="L3996" s="22">
        <f>VLOOKUP(CONCATENATE($F3996," ",$G3996),AllocFactorMatrix,(L$4+1),FALSE)*$E3998</f>
        <v>0</v>
      </c>
      <c r="M3996" s="22">
        <f t="shared" si="1935"/>
        <v>0</v>
      </c>
      <c r="N3996" s="22">
        <f>VLOOKUP(CONCATENATE($F3996," ",$G3996),AllocFactorMatrix,(N$4+1),FALSE)*$E3998</f>
        <v>0</v>
      </c>
      <c r="O3996" s="22">
        <f>VLOOKUP(CONCATENATE($F3996," ",$G3996),AllocFactorMatrix,(O$4+1),FALSE)*$E3998</f>
        <v>0</v>
      </c>
      <c r="P3996" s="22">
        <f>VLOOKUP(CONCATENATE($F3996," ",$G3996),AllocFactorMatrix,(P$4+1),FALSE)*$E3998</f>
        <v>0</v>
      </c>
      <c r="Q3996" s="22">
        <f>VLOOKUP(CONCATENATE($F3996," ",$G3996),AllocFactorMatrix,(Q$4+1),FALSE)*$E3998</f>
        <v>0</v>
      </c>
      <c r="R3996" s="22">
        <f t="shared" si="1937"/>
        <v>0</v>
      </c>
      <c r="S3996" s="22">
        <f>VLOOKUP(CONCATENATE($F3996," ",$G3996),AllocFactorMatrix,(S$4+1),FALSE)*$E3998</f>
        <v>0</v>
      </c>
      <c r="T3996" s="22">
        <f>VLOOKUP(CONCATENATE($F3996," ",$G3996),AllocFactorMatrix,(T$4+1),FALSE)*$E3998</f>
        <v>0</v>
      </c>
      <c r="U3996" s="22">
        <f>VLOOKUP(CONCATENATE($F3996," ",$G3996),AllocFactorMatrix,(U$4+1),FALSE)*$E3998</f>
        <v>0</v>
      </c>
      <c r="V3996" s="22">
        <f>VLOOKUP(CONCATENATE($F3996," ",$G3996),AllocFactorMatrix,(V$4+1),FALSE)*$E3998</f>
        <v>0</v>
      </c>
      <c r="W3996" s="22">
        <f t="shared" si="1938"/>
        <v>0</v>
      </c>
      <c r="X3996" s="22">
        <f>VLOOKUP(CONCATENATE($F3996," ",$G3996),AllocFactorMatrix,(X$4+1),FALSE)*$E3998</f>
        <v>0</v>
      </c>
      <c r="Y3996" s="22">
        <f>VLOOKUP(CONCATENATE($F3996," ",$G3996),AllocFactorMatrix,(Y$4+1),FALSE)*$E3998</f>
        <v>0</v>
      </c>
      <c r="Z3996" s="22">
        <f t="shared" si="1936"/>
        <v>0</v>
      </c>
      <c r="AA3996" s="22">
        <f>VLOOKUP(CONCATENATE($F3996," ",$G3996),AllocFactorMatrix,(AA$4+1),FALSE)*$E3998</f>
        <v>0</v>
      </c>
      <c r="AB3996" s="22">
        <f>VLOOKUP(CONCATENATE($F3996," ",$G3996),AllocFactorMatrix,(AB$4+1),FALSE)*$E3998</f>
        <v>0</v>
      </c>
      <c r="AC3996" s="22">
        <f>VLOOKUP(CONCATENATE($F3996," ",$G3996),AllocFactorMatrix,(AC$4+1),FALSE)*$E3998</f>
        <v>0</v>
      </c>
    </row>
    <row r="3997" spans="4:29" hidden="1" outlineLevel="1">
      <c r="E3997" s="19">
        <v>0</v>
      </c>
      <c r="F3997" s="42" t="str">
        <f>F3998</f>
        <v>PROD_ENERGY</v>
      </c>
      <c r="G3997" s="17" t="str">
        <f>$G$14</f>
        <v>CUSTOMER</v>
      </c>
      <c r="H3997" s="21">
        <f t="shared" si="1920"/>
        <v>0</v>
      </c>
      <c r="I3997" s="22">
        <f>VLOOKUP(CONCATENATE($F3997," ",$G3997),AllocFactorMatrix,(I$4+1),FALSE)*$E3998</f>
        <v>0</v>
      </c>
      <c r="J3997" s="22">
        <f>VLOOKUP(CONCATENATE($F3997," ",$G3997),AllocFactorMatrix,(J$4+1),FALSE)*$E3998</f>
        <v>0</v>
      </c>
      <c r="K3997" s="22">
        <f>VLOOKUP(CONCATENATE($F3997," ",$G3997),AllocFactorMatrix,(K$4+1),FALSE)*$E3998</f>
        <v>0</v>
      </c>
      <c r="L3997" s="22">
        <f>VLOOKUP(CONCATENATE($F3997," ",$G3997),AllocFactorMatrix,(L$4+1),FALSE)*$E3998</f>
        <v>0</v>
      </c>
      <c r="M3997" s="22">
        <f t="shared" si="1935"/>
        <v>0</v>
      </c>
      <c r="N3997" s="22">
        <f>VLOOKUP(CONCATENATE($F3997," ",$G3997),AllocFactorMatrix,(N$4+1),FALSE)*$E3998</f>
        <v>0</v>
      </c>
      <c r="O3997" s="22">
        <f>VLOOKUP(CONCATENATE($F3997," ",$G3997),AllocFactorMatrix,(O$4+1),FALSE)*$E3998</f>
        <v>0</v>
      </c>
      <c r="P3997" s="22">
        <f>VLOOKUP(CONCATENATE($F3997," ",$G3997),AllocFactorMatrix,(P$4+1),FALSE)*$E3998</f>
        <v>0</v>
      </c>
      <c r="Q3997" s="22">
        <f>VLOOKUP(CONCATENATE($F3997," ",$G3997),AllocFactorMatrix,(Q$4+1),FALSE)*$E3998</f>
        <v>0</v>
      </c>
      <c r="R3997" s="22">
        <f t="shared" si="1937"/>
        <v>0</v>
      </c>
      <c r="S3997" s="22">
        <f>VLOOKUP(CONCATENATE($F3997," ",$G3997),AllocFactorMatrix,(S$4+1),FALSE)*$E3998</f>
        <v>0</v>
      </c>
      <c r="T3997" s="22">
        <f>VLOOKUP(CONCATENATE($F3997," ",$G3997),AllocFactorMatrix,(T$4+1),FALSE)*$E3998</f>
        <v>0</v>
      </c>
      <c r="U3997" s="22">
        <f>VLOOKUP(CONCATENATE($F3997," ",$G3997),AllocFactorMatrix,(U$4+1),FALSE)*$E3998</f>
        <v>0</v>
      </c>
      <c r="V3997" s="22">
        <f>VLOOKUP(CONCATENATE($F3997," ",$G3997),AllocFactorMatrix,(V$4+1),FALSE)*$E3998</f>
        <v>0</v>
      </c>
      <c r="W3997" s="22">
        <f t="shared" si="1938"/>
        <v>0</v>
      </c>
      <c r="X3997" s="22">
        <f>VLOOKUP(CONCATENATE($F3997," ",$G3997),AllocFactorMatrix,(X$4+1),FALSE)*$E3998</f>
        <v>0</v>
      </c>
      <c r="Y3997" s="22">
        <f>VLOOKUP(CONCATENATE($F3997," ",$G3997),AllocFactorMatrix,(Y$4+1),FALSE)*$E3998</f>
        <v>0</v>
      </c>
      <c r="Z3997" s="22">
        <f t="shared" si="1936"/>
        <v>0</v>
      </c>
      <c r="AA3997" s="22">
        <f>VLOOKUP(CONCATENATE($F3997," ",$G3997),AllocFactorMatrix,(AA$4+1),FALSE)*$E3998</f>
        <v>0</v>
      </c>
      <c r="AB3997" s="22">
        <f>VLOOKUP(CONCATENATE($F3997," ",$G3997),AllocFactorMatrix,(AB$4+1),FALSE)*$E3998</f>
        <v>0</v>
      </c>
      <c r="AC3997" s="22">
        <f>VLOOKUP(CONCATENATE($F3997," ",$G3997),AllocFactorMatrix,(AC$4+1),FALSE)*$E3998</f>
        <v>0</v>
      </c>
    </row>
    <row r="3998" spans="4:29" collapsed="1">
      <c r="D3998" s="39" t="s">
        <v>664</v>
      </c>
      <c r="E3998" s="19">
        <v>0</v>
      </c>
      <c r="F3998" s="42" t="s">
        <v>31</v>
      </c>
      <c r="G3998" s="17" t="str">
        <f>$G$15</f>
        <v>TOTAL</v>
      </c>
      <c r="H3998" s="21">
        <f t="shared" si="1920"/>
        <v>0</v>
      </c>
      <c r="I3998" s="22">
        <f>VLOOKUP(CONCATENATE($F3998," ",$G3998),AllocFactorMatrix,(I$4+1),FALSE)*$E3998</f>
        <v>0</v>
      </c>
      <c r="J3998" s="22">
        <f>VLOOKUP(CONCATENATE($F3998," ",$G3998),AllocFactorMatrix,(J$4+1),FALSE)*$E3998</f>
        <v>0</v>
      </c>
      <c r="K3998" s="22">
        <f>VLOOKUP(CONCATENATE($F3998," ",$G3998),AllocFactorMatrix,(K$4+1),FALSE)*$E3998</f>
        <v>0</v>
      </c>
      <c r="L3998" s="22">
        <f>VLOOKUP(CONCATENATE($F3998," ",$G3998),AllocFactorMatrix,(L$4+1),FALSE)*$E3998</f>
        <v>0</v>
      </c>
      <c r="M3998" s="22">
        <f t="shared" si="1935"/>
        <v>0</v>
      </c>
      <c r="N3998" s="22">
        <f>VLOOKUP(CONCATENATE($F3998," ",$G3998),AllocFactorMatrix,(N$4+1),FALSE)*$E3998</f>
        <v>0</v>
      </c>
      <c r="O3998" s="22">
        <f>VLOOKUP(CONCATENATE($F3998," ",$G3998),AllocFactorMatrix,(O$4+1),FALSE)*$E3998</f>
        <v>0</v>
      </c>
      <c r="P3998" s="22">
        <f>VLOOKUP(CONCATENATE($F3998," ",$G3998),AllocFactorMatrix,(P$4+1),FALSE)*$E3998</f>
        <v>0</v>
      </c>
      <c r="Q3998" s="22">
        <f>VLOOKUP(CONCATENATE($F3998," ",$G3998),AllocFactorMatrix,(Q$4+1),FALSE)*$E3998</f>
        <v>0</v>
      </c>
      <c r="R3998" s="22">
        <f t="shared" si="1937"/>
        <v>0</v>
      </c>
      <c r="S3998" s="22">
        <f>VLOOKUP(CONCATENATE($F3998," ",$G3998),AllocFactorMatrix,(S$4+1),FALSE)*$E3998</f>
        <v>0</v>
      </c>
      <c r="T3998" s="22">
        <f>VLOOKUP(CONCATENATE($F3998," ",$G3998),AllocFactorMatrix,(T$4+1),FALSE)*$E3998</f>
        <v>0</v>
      </c>
      <c r="U3998" s="22">
        <f>VLOOKUP(CONCATENATE($F3998," ",$G3998),AllocFactorMatrix,(U$4+1),FALSE)*$E3998</f>
        <v>0</v>
      </c>
      <c r="V3998" s="22">
        <f>VLOOKUP(CONCATENATE($F3998," ",$G3998),AllocFactorMatrix,(V$4+1),FALSE)*$E3998</f>
        <v>0</v>
      </c>
      <c r="W3998" s="22">
        <f t="shared" si="1938"/>
        <v>0</v>
      </c>
      <c r="X3998" s="22">
        <f>VLOOKUP(CONCATENATE($F3998," ",$G3998),AllocFactorMatrix,(X$4+1),FALSE)*$E3998</f>
        <v>0</v>
      </c>
      <c r="Y3998" s="22">
        <f>VLOOKUP(CONCATENATE($F3998," ",$G3998),AllocFactorMatrix,(Y$4+1),FALSE)*$E3998</f>
        <v>0</v>
      </c>
      <c r="Z3998" s="22">
        <f t="shared" si="1936"/>
        <v>0</v>
      </c>
      <c r="AA3998" s="22">
        <f>VLOOKUP(CONCATENATE($F3998," ",$G3998),AllocFactorMatrix,(AA$4+1),FALSE)*$E3998</f>
        <v>0</v>
      </c>
      <c r="AB3998" s="22">
        <f>VLOOKUP(CONCATENATE($F3998," ",$G3998),AllocFactorMatrix,(AB$4+1),FALSE)*$E3998</f>
        <v>0</v>
      </c>
      <c r="AC3998" s="22">
        <f>VLOOKUP(CONCATENATE($F3998," ",$G3998),AllocFactorMatrix,(AC$4+1),FALSE)*$E3998</f>
        <v>0</v>
      </c>
    </row>
    <row r="3999" spans="4:29" hidden="1" outlineLevel="1">
      <c r="E3999" s="19">
        <v>0</v>
      </c>
      <c r="F3999" s="42" t="str">
        <f>F4006</f>
        <v>TRANS_TOTAL</v>
      </c>
      <c r="G3999" s="17" t="str">
        <f>$G$8</f>
        <v>PRODUCTION</v>
      </c>
      <c r="H3999" s="21">
        <f t="shared" si="1920"/>
        <v>0</v>
      </c>
      <c r="I3999" s="22">
        <f>VLOOKUP(CONCATENATE($F3999," ",$G3999),AllocFactorMatrix,(I$4+1),FALSE)*$E4006</f>
        <v>0</v>
      </c>
      <c r="J3999" s="22">
        <f>VLOOKUP(CONCATENATE($F3999," ",$G3999),AllocFactorMatrix,(J$4+1),FALSE)*$E4006</f>
        <v>0</v>
      </c>
      <c r="K3999" s="22">
        <f>VLOOKUP(CONCATENATE($F3999," ",$G3999),AllocFactorMatrix,(K$4+1),FALSE)*$E4006</f>
        <v>0</v>
      </c>
      <c r="L3999" s="22">
        <f>VLOOKUP(CONCATENATE($F3999," ",$G3999),AllocFactorMatrix,(L$4+1),FALSE)*$E4006</f>
        <v>0</v>
      </c>
      <c r="M3999" s="22">
        <f t="shared" ref="M3999:M4006" si="1939">SUBTOTAL(9,J3999:L3999)</f>
        <v>0</v>
      </c>
      <c r="N3999" s="22">
        <f>VLOOKUP(CONCATENATE($F3999," ",$G3999),AllocFactorMatrix,(N$4+1),FALSE)*$E4006</f>
        <v>0</v>
      </c>
      <c r="O3999" s="22">
        <f>VLOOKUP(CONCATENATE($F3999," ",$G3999),AllocFactorMatrix,(O$4+1),FALSE)*$E4006</f>
        <v>0</v>
      </c>
      <c r="P3999" s="22">
        <f>VLOOKUP(CONCATENATE($F3999," ",$G3999),AllocFactorMatrix,(P$4+1),FALSE)*$E4006</f>
        <v>0</v>
      </c>
      <c r="Q3999" s="22">
        <f>VLOOKUP(CONCATENATE($F3999," ",$G3999),AllocFactorMatrix,(Q$4+1),FALSE)*$E4006</f>
        <v>0</v>
      </c>
      <c r="R3999" s="22">
        <f>SUBTOTAL(9,N3999:Q3999)</f>
        <v>0</v>
      </c>
      <c r="S3999" s="22">
        <f>VLOOKUP(CONCATENATE($F3999," ",$G3999),AllocFactorMatrix,(S$4+1),FALSE)*$E4006</f>
        <v>0</v>
      </c>
      <c r="T3999" s="22">
        <f>VLOOKUP(CONCATENATE($F3999," ",$G3999),AllocFactorMatrix,(T$4+1),FALSE)*$E4006</f>
        <v>0</v>
      </c>
      <c r="U3999" s="22">
        <f>VLOOKUP(CONCATENATE($F3999," ",$G3999),AllocFactorMatrix,(U$4+1),FALSE)*$E4006</f>
        <v>0</v>
      </c>
      <c r="V3999" s="22">
        <f>VLOOKUP(CONCATENATE($F3999," ",$G3999),AllocFactorMatrix,(V$4+1),FALSE)*$E4006</f>
        <v>0</v>
      </c>
      <c r="W3999" s="22">
        <f>SUBTOTAL(9,S3999:V3999)</f>
        <v>0</v>
      </c>
      <c r="X3999" s="22">
        <f>VLOOKUP(CONCATENATE($F3999," ",$G3999),AllocFactorMatrix,(X$4+1),FALSE)*$E4006</f>
        <v>0</v>
      </c>
      <c r="Y3999" s="22">
        <f>VLOOKUP(CONCATENATE($F3999," ",$G3999),AllocFactorMatrix,(Y$4+1),FALSE)*$E4006</f>
        <v>0</v>
      </c>
      <c r="Z3999" s="22">
        <f t="shared" ref="Z3999:Z4006" si="1940">SUBTOTAL(9,X3999:Y3999)</f>
        <v>0</v>
      </c>
      <c r="AA3999" s="22">
        <f>VLOOKUP(CONCATENATE($F3999," ",$G3999),AllocFactorMatrix,(AA$4+1),FALSE)*$E4006</f>
        <v>0</v>
      </c>
      <c r="AB3999" s="22">
        <f>VLOOKUP(CONCATENATE($F3999," ",$G3999),AllocFactorMatrix,(AB$4+1),FALSE)*$E4006</f>
        <v>0</v>
      </c>
      <c r="AC3999" s="22">
        <f>VLOOKUP(CONCATENATE($F3999," ",$G3999),AllocFactorMatrix,(AC$4+1),FALSE)*$E4006</f>
        <v>0</v>
      </c>
    </row>
    <row r="4000" spans="4:29" hidden="1" outlineLevel="1">
      <c r="E4000" s="19">
        <v>0</v>
      </c>
      <c r="F4000" s="42" t="str">
        <f>F4006</f>
        <v>TRANS_TOTAL</v>
      </c>
      <c r="G4000" s="17" t="str">
        <f>$G$9</f>
        <v>BULKTRAN</v>
      </c>
      <c r="H4000" s="21">
        <f t="shared" si="1920"/>
        <v>0</v>
      </c>
      <c r="I4000" s="22">
        <f>VLOOKUP(CONCATENATE($F4000," ",$G4000),AllocFactorMatrix,(I$4+1),FALSE)*$E4006</f>
        <v>0</v>
      </c>
      <c r="J4000" s="22">
        <f>VLOOKUP(CONCATENATE($F4000," ",$G4000),AllocFactorMatrix,(J$4+1),FALSE)*$E4006</f>
        <v>0</v>
      </c>
      <c r="K4000" s="22">
        <f>VLOOKUP(CONCATENATE($F4000," ",$G4000),AllocFactorMatrix,(K$4+1),FALSE)*$E4006</f>
        <v>0</v>
      </c>
      <c r="L4000" s="22">
        <f>VLOOKUP(CONCATENATE($F4000," ",$G4000),AllocFactorMatrix,(L$4+1),FALSE)*$E4006</f>
        <v>0</v>
      </c>
      <c r="M4000" s="22">
        <f t="shared" si="1939"/>
        <v>0</v>
      </c>
      <c r="N4000" s="22">
        <f>VLOOKUP(CONCATENATE($F4000," ",$G4000),AllocFactorMatrix,(N$4+1),FALSE)*$E4006</f>
        <v>0</v>
      </c>
      <c r="O4000" s="22">
        <f>VLOOKUP(CONCATENATE($F4000," ",$G4000),AllocFactorMatrix,(O$4+1),FALSE)*$E4006</f>
        <v>0</v>
      </c>
      <c r="P4000" s="22">
        <f>VLOOKUP(CONCATENATE($F4000," ",$G4000),AllocFactorMatrix,(P$4+1),FALSE)*$E4006</f>
        <v>0</v>
      </c>
      <c r="Q4000" s="22">
        <f>VLOOKUP(CONCATENATE($F4000," ",$G4000),AllocFactorMatrix,(Q$4+1),FALSE)*$E4006</f>
        <v>0</v>
      </c>
      <c r="R4000" s="22">
        <f t="shared" ref="R4000:R4006" si="1941">SUBTOTAL(9,N4000:Q4000)</f>
        <v>0</v>
      </c>
      <c r="S4000" s="22">
        <f>VLOOKUP(CONCATENATE($F4000," ",$G4000),AllocFactorMatrix,(S$4+1),FALSE)*$E4006</f>
        <v>0</v>
      </c>
      <c r="T4000" s="22">
        <f>VLOOKUP(CONCATENATE($F4000," ",$G4000),AllocFactorMatrix,(T$4+1),FALSE)*$E4006</f>
        <v>0</v>
      </c>
      <c r="U4000" s="22">
        <f>VLOOKUP(CONCATENATE($F4000," ",$G4000),AllocFactorMatrix,(U$4+1),FALSE)*$E4006</f>
        <v>0</v>
      </c>
      <c r="V4000" s="22">
        <f>VLOOKUP(CONCATENATE($F4000," ",$G4000),AllocFactorMatrix,(V$4+1),FALSE)*$E4006</f>
        <v>0</v>
      </c>
      <c r="W4000" s="22">
        <f t="shared" ref="W4000:W4006" si="1942">SUBTOTAL(9,S4000:V4000)</f>
        <v>0</v>
      </c>
      <c r="X4000" s="22">
        <f>VLOOKUP(CONCATENATE($F4000," ",$G4000),AllocFactorMatrix,(X$4+1),FALSE)*$E4006</f>
        <v>0</v>
      </c>
      <c r="Y4000" s="22">
        <f>VLOOKUP(CONCATENATE($F4000," ",$G4000),AllocFactorMatrix,(Y$4+1),FALSE)*$E4006</f>
        <v>0</v>
      </c>
      <c r="Z4000" s="22">
        <f t="shared" si="1940"/>
        <v>0</v>
      </c>
      <c r="AA4000" s="22">
        <f>VLOOKUP(CONCATENATE($F4000," ",$G4000),AllocFactorMatrix,(AA$4+1),FALSE)*$E4006</f>
        <v>0</v>
      </c>
      <c r="AB4000" s="22">
        <f>VLOOKUP(CONCATENATE($F4000," ",$G4000),AllocFactorMatrix,(AB$4+1),FALSE)*$E4006</f>
        <v>0</v>
      </c>
      <c r="AC4000" s="22">
        <f>VLOOKUP(CONCATENATE($F4000," ",$G4000),AllocFactorMatrix,(AC$4+1),FALSE)*$E4006</f>
        <v>0</v>
      </c>
    </row>
    <row r="4001" spans="4:29" hidden="1" outlineLevel="1">
      <c r="E4001" s="19">
        <v>0</v>
      </c>
      <c r="F4001" s="42" t="str">
        <f>F4006</f>
        <v>TRANS_TOTAL</v>
      </c>
      <c r="G4001" s="17" t="str">
        <f>$G$10</f>
        <v>SUBTRAN</v>
      </c>
      <c r="H4001" s="21">
        <f t="shared" si="1920"/>
        <v>0</v>
      </c>
      <c r="I4001" s="22">
        <f>VLOOKUP(CONCATENATE($F4001," ",$G4001),AllocFactorMatrix,(I$4+1),FALSE)*$E4006</f>
        <v>0</v>
      </c>
      <c r="J4001" s="22">
        <f>VLOOKUP(CONCATENATE($F4001," ",$G4001),AllocFactorMatrix,(J$4+1),FALSE)*$E4006</f>
        <v>0</v>
      </c>
      <c r="K4001" s="22">
        <f>VLOOKUP(CONCATENATE($F4001," ",$G4001),AllocFactorMatrix,(K$4+1),FALSE)*$E4006</f>
        <v>0</v>
      </c>
      <c r="L4001" s="22">
        <f>VLOOKUP(CONCATENATE($F4001," ",$G4001),AllocFactorMatrix,(L$4+1),FALSE)*$E4006</f>
        <v>0</v>
      </c>
      <c r="M4001" s="22">
        <f t="shared" si="1939"/>
        <v>0</v>
      </c>
      <c r="N4001" s="22">
        <f>VLOOKUP(CONCATENATE($F4001," ",$G4001),AllocFactorMatrix,(N$4+1),FALSE)*$E4006</f>
        <v>0</v>
      </c>
      <c r="O4001" s="22">
        <f>VLOOKUP(CONCATENATE($F4001," ",$G4001),AllocFactorMatrix,(O$4+1),FALSE)*$E4006</f>
        <v>0</v>
      </c>
      <c r="P4001" s="22">
        <f>VLOOKUP(CONCATENATE($F4001," ",$G4001),AllocFactorMatrix,(P$4+1),FALSE)*$E4006</f>
        <v>0</v>
      </c>
      <c r="Q4001" s="22">
        <f>VLOOKUP(CONCATENATE($F4001," ",$G4001),AllocFactorMatrix,(Q$4+1),FALSE)*$E4006</f>
        <v>0</v>
      </c>
      <c r="R4001" s="22">
        <f t="shared" si="1941"/>
        <v>0</v>
      </c>
      <c r="S4001" s="22">
        <f>VLOOKUP(CONCATENATE($F4001," ",$G4001),AllocFactorMatrix,(S$4+1),FALSE)*$E4006</f>
        <v>0</v>
      </c>
      <c r="T4001" s="22">
        <f>VLOOKUP(CONCATENATE($F4001," ",$G4001),AllocFactorMatrix,(T$4+1),FALSE)*$E4006</f>
        <v>0</v>
      </c>
      <c r="U4001" s="22">
        <f>VLOOKUP(CONCATENATE($F4001," ",$G4001),AllocFactorMatrix,(U$4+1),FALSE)*$E4006</f>
        <v>0</v>
      </c>
      <c r="V4001" s="22">
        <f>VLOOKUP(CONCATENATE($F4001," ",$G4001),AllocFactorMatrix,(V$4+1),FALSE)*$E4006</f>
        <v>0</v>
      </c>
      <c r="W4001" s="22">
        <f t="shared" si="1942"/>
        <v>0</v>
      </c>
      <c r="X4001" s="22">
        <f>VLOOKUP(CONCATENATE($F4001," ",$G4001),AllocFactorMatrix,(X$4+1),FALSE)*$E4006</f>
        <v>0</v>
      </c>
      <c r="Y4001" s="22">
        <f>VLOOKUP(CONCATENATE($F4001," ",$G4001),AllocFactorMatrix,(Y$4+1),FALSE)*$E4006</f>
        <v>0</v>
      </c>
      <c r="Z4001" s="22">
        <f t="shared" si="1940"/>
        <v>0</v>
      </c>
      <c r="AA4001" s="22">
        <f>VLOOKUP(CONCATENATE($F4001," ",$G4001),AllocFactorMatrix,(AA$4+1),FALSE)*$E4006</f>
        <v>0</v>
      </c>
      <c r="AB4001" s="22">
        <f>VLOOKUP(CONCATENATE($F4001," ",$G4001),AllocFactorMatrix,(AB$4+1),FALSE)*$E4006</f>
        <v>0</v>
      </c>
      <c r="AC4001" s="22">
        <f>VLOOKUP(CONCATENATE($F4001," ",$G4001),AllocFactorMatrix,(AC$4+1),FALSE)*$E4006</f>
        <v>0</v>
      </c>
    </row>
    <row r="4002" spans="4:29" hidden="1" outlineLevel="1">
      <c r="E4002" s="19">
        <v>0</v>
      </c>
      <c r="F4002" s="42" t="str">
        <f>F4006</f>
        <v>TRANS_TOTAL</v>
      </c>
      <c r="G4002" s="17" t="str">
        <f>$G$11</f>
        <v>DISTPRI</v>
      </c>
      <c r="H4002" s="21">
        <f t="shared" si="1920"/>
        <v>0</v>
      </c>
      <c r="I4002" s="22">
        <f>VLOOKUP(CONCATENATE($F4002," ",$G4002),AllocFactorMatrix,(I$4+1),FALSE)*$E4006</f>
        <v>0</v>
      </c>
      <c r="J4002" s="22">
        <f>VLOOKUP(CONCATENATE($F4002," ",$G4002),AllocFactorMatrix,(J$4+1),FALSE)*$E4006</f>
        <v>0</v>
      </c>
      <c r="K4002" s="22">
        <f>VLOOKUP(CONCATENATE($F4002," ",$G4002),AllocFactorMatrix,(K$4+1),FALSE)*$E4006</f>
        <v>0</v>
      </c>
      <c r="L4002" s="22">
        <f>VLOOKUP(CONCATENATE($F4002," ",$G4002),AllocFactorMatrix,(L$4+1),FALSE)*$E4006</f>
        <v>0</v>
      </c>
      <c r="M4002" s="22">
        <f t="shared" si="1939"/>
        <v>0</v>
      </c>
      <c r="N4002" s="22">
        <f>VLOOKUP(CONCATENATE($F4002," ",$G4002),AllocFactorMatrix,(N$4+1),FALSE)*$E4006</f>
        <v>0</v>
      </c>
      <c r="O4002" s="22">
        <f>VLOOKUP(CONCATENATE($F4002," ",$G4002),AllocFactorMatrix,(O$4+1),FALSE)*$E4006</f>
        <v>0</v>
      </c>
      <c r="P4002" s="22">
        <f>VLOOKUP(CONCATENATE($F4002," ",$G4002),AllocFactorMatrix,(P$4+1),FALSE)*$E4006</f>
        <v>0</v>
      </c>
      <c r="Q4002" s="22">
        <f>VLOOKUP(CONCATENATE($F4002," ",$G4002),AllocFactorMatrix,(Q$4+1),FALSE)*$E4006</f>
        <v>0</v>
      </c>
      <c r="R4002" s="22">
        <f t="shared" si="1941"/>
        <v>0</v>
      </c>
      <c r="S4002" s="22">
        <f>VLOOKUP(CONCATENATE($F4002," ",$G4002),AllocFactorMatrix,(S$4+1),FALSE)*$E4006</f>
        <v>0</v>
      </c>
      <c r="T4002" s="22">
        <f>VLOOKUP(CONCATENATE($F4002," ",$G4002),AllocFactorMatrix,(T$4+1),FALSE)*$E4006</f>
        <v>0</v>
      </c>
      <c r="U4002" s="22">
        <f>VLOOKUP(CONCATENATE($F4002," ",$G4002),AllocFactorMatrix,(U$4+1),FALSE)*$E4006</f>
        <v>0</v>
      </c>
      <c r="V4002" s="22">
        <f>VLOOKUP(CONCATENATE($F4002," ",$G4002),AllocFactorMatrix,(V$4+1),FALSE)*$E4006</f>
        <v>0</v>
      </c>
      <c r="W4002" s="22">
        <f t="shared" si="1942"/>
        <v>0</v>
      </c>
      <c r="X4002" s="22">
        <f>VLOOKUP(CONCATENATE($F4002," ",$G4002),AllocFactorMatrix,(X$4+1),FALSE)*$E4006</f>
        <v>0</v>
      </c>
      <c r="Y4002" s="22">
        <f>VLOOKUP(CONCATENATE($F4002," ",$G4002),AllocFactorMatrix,(Y$4+1),FALSE)*$E4006</f>
        <v>0</v>
      </c>
      <c r="Z4002" s="22">
        <f t="shared" si="1940"/>
        <v>0</v>
      </c>
      <c r="AA4002" s="22">
        <f>VLOOKUP(CONCATENATE($F4002," ",$G4002),AllocFactorMatrix,(AA$4+1),FALSE)*$E4006</f>
        <v>0</v>
      </c>
      <c r="AB4002" s="22">
        <f>VLOOKUP(CONCATENATE($F4002," ",$G4002),AllocFactorMatrix,(AB$4+1),FALSE)*$E4006</f>
        <v>0</v>
      </c>
      <c r="AC4002" s="22">
        <f>VLOOKUP(CONCATENATE($F4002," ",$G4002),AllocFactorMatrix,(AC$4+1),FALSE)*$E4006</f>
        <v>0</v>
      </c>
    </row>
    <row r="4003" spans="4:29" hidden="1" outlineLevel="1">
      <c r="E4003" s="19">
        <v>0</v>
      </c>
      <c r="F4003" s="42" t="str">
        <f>F4006</f>
        <v>TRANS_TOTAL</v>
      </c>
      <c r="G4003" s="17" t="str">
        <f>$G$12</f>
        <v>DISTSEC</v>
      </c>
      <c r="H4003" s="21">
        <f t="shared" si="1920"/>
        <v>0</v>
      </c>
      <c r="I4003" s="22">
        <f>VLOOKUP(CONCATENATE($F4003," ",$G4003),AllocFactorMatrix,(I$4+1),FALSE)*$E4006</f>
        <v>0</v>
      </c>
      <c r="J4003" s="22">
        <f>VLOOKUP(CONCATENATE($F4003," ",$G4003),AllocFactorMatrix,(J$4+1),FALSE)*$E4006</f>
        <v>0</v>
      </c>
      <c r="K4003" s="22">
        <f>VLOOKUP(CONCATENATE($F4003," ",$G4003),AllocFactorMatrix,(K$4+1),FALSE)*$E4006</f>
        <v>0</v>
      </c>
      <c r="L4003" s="22">
        <f>VLOOKUP(CONCATENATE($F4003," ",$G4003),AllocFactorMatrix,(L$4+1),FALSE)*$E4006</f>
        <v>0</v>
      </c>
      <c r="M4003" s="22">
        <f t="shared" si="1939"/>
        <v>0</v>
      </c>
      <c r="N4003" s="22">
        <f>VLOOKUP(CONCATENATE($F4003," ",$G4003),AllocFactorMatrix,(N$4+1),FALSE)*$E4006</f>
        <v>0</v>
      </c>
      <c r="O4003" s="22">
        <f>VLOOKUP(CONCATENATE($F4003," ",$G4003),AllocFactorMatrix,(O$4+1),FALSE)*$E4006</f>
        <v>0</v>
      </c>
      <c r="P4003" s="22">
        <f>VLOOKUP(CONCATENATE($F4003," ",$G4003),AllocFactorMatrix,(P$4+1),FALSE)*$E4006</f>
        <v>0</v>
      </c>
      <c r="Q4003" s="22">
        <f>VLOOKUP(CONCATENATE($F4003," ",$G4003),AllocFactorMatrix,(Q$4+1),FALSE)*$E4006</f>
        <v>0</v>
      </c>
      <c r="R4003" s="22">
        <f t="shared" si="1941"/>
        <v>0</v>
      </c>
      <c r="S4003" s="22">
        <f>VLOOKUP(CONCATENATE($F4003," ",$G4003),AllocFactorMatrix,(S$4+1),FALSE)*$E4006</f>
        <v>0</v>
      </c>
      <c r="T4003" s="22">
        <f>VLOOKUP(CONCATENATE($F4003," ",$G4003),AllocFactorMatrix,(T$4+1),FALSE)*$E4006</f>
        <v>0</v>
      </c>
      <c r="U4003" s="22">
        <f>VLOOKUP(CONCATENATE($F4003," ",$G4003),AllocFactorMatrix,(U$4+1),FALSE)*$E4006</f>
        <v>0</v>
      </c>
      <c r="V4003" s="22">
        <f>VLOOKUP(CONCATENATE($F4003," ",$G4003),AllocFactorMatrix,(V$4+1),FALSE)*$E4006</f>
        <v>0</v>
      </c>
      <c r="W4003" s="22">
        <f t="shared" si="1942"/>
        <v>0</v>
      </c>
      <c r="X4003" s="22">
        <f>VLOOKUP(CONCATENATE($F4003," ",$G4003),AllocFactorMatrix,(X$4+1),FALSE)*$E4006</f>
        <v>0</v>
      </c>
      <c r="Y4003" s="22">
        <f>VLOOKUP(CONCATENATE($F4003," ",$G4003),AllocFactorMatrix,(Y$4+1),FALSE)*$E4006</f>
        <v>0</v>
      </c>
      <c r="Z4003" s="22">
        <f t="shared" si="1940"/>
        <v>0</v>
      </c>
      <c r="AA4003" s="22">
        <f>VLOOKUP(CONCATENATE($F4003," ",$G4003),AllocFactorMatrix,(AA$4+1),FALSE)*$E4006</f>
        <v>0</v>
      </c>
      <c r="AB4003" s="22">
        <f>VLOOKUP(CONCATENATE($F4003," ",$G4003),AllocFactorMatrix,(AB$4+1),FALSE)*$E4006</f>
        <v>0</v>
      </c>
      <c r="AC4003" s="22">
        <f>VLOOKUP(CONCATENATE($F4003," ",$G4003),AllocFactorMatrix,(AC$4+1),FALSE)*$E4006</f>
        <v>0</v>
      </c>
    </row>
    <row r="4004" spans="4:29" hidden="1" outlineLevel="1">
      <c r="E4004" s="19">
        <v>0</v>
      </c>
      <c r="F4004" s="42" t="str">
        <f>F4006</f>
        <v>TRANS_TOTAL</v>
      </c>
      <c r="G4004" s="17" t="str">
        <f>$G$13</f>
        <v>ENERGY</v>
      </c>
      <c r="H4004" s="21">
        <f t="shared" si="1920"/>
        <v>0</v>
      </c>
      <c r="I4004" s="22">
        <f>VLOOKUP(CONCATENATE($F4004," ",$G4004),AllocFactorMatrix,(I$4+1),FALSE)*$E4006</f>
        <v>0</v>
      </c>
      <c r="J4004" s="22">
        <f>VLOOKUP(CONCATENATE($F4004," ",$G4004),AllocFactorMatrix,(J$4+1),FALSE)*$E4006</f>
        <v>0</v>
      </c>
      <c r="K4004" s="22">
        <f>VLOOKUP(CONCATENATE($F4004," ",$G4004),AllocFactorMatrix,(K$4+1),FALSE)*$E4006</f>
        <v>0</v>
      </c>
      <c r="L4004" s="22">
        <f>VLOOKUP(CONCATENATE($F4004," ",$G4004),AllocFactorMatrix,(L$4+1),FALSE)*$E4006</f>
        <v>0</v>
      </c>
      <c r="M4004" s="22">
        <f t="shared" si="1939"/>
        <v>0</v>
      </c>
      <c r="N4004" s="22">
        <f>VLOOKUP(CONCATENATE($F4004," ",$G4004),AllocFactorMatrix,(N$4+1),FALSE)*$E4006</f>
        <v>0</v>
      </c>
      <c r="O4004" s="22">
        <f>VLOOKUP(CONCATENATE($F4004," ",$G4004),AllocFactorMatrix,(O$4+1),FALSE)*$E4006</f>
        <v>0</v>
      </c>
      <c r="P4004" s="22">
        <f>VLOOKUP(CONCATENATE($F4004," ",$G4004),AllocFactorMatrix,(P$4+1),FALSE)*$E4006</f>
        <v>0</v>
      </c>
      <c r="Q4004" s="22">
        <f>VLOOKUP(CONCATENATE($F4004," ",$G4004),AllocFactorMatrix,(Q$4+1),FALSE)*$E4006</f>
        <v>0</v>
      </c>
      <c r="R4004" s="22">
        <f t="shared" si="1941"/>
        <v>0</v>
      </c>
      <c r="S4004" s="22">
        <f>VLOOKUP(CONCATENATE($F4004," ",$G4004),AllocFactorMatrix,(S$4+1),FALSE)*$E4006</f>
        <v>0</v>
      </c>
      <c r="T4004" s="22">
        <f>VLOOKUP(CONCATENATE($F4004," ",$G4004),AllocFactorMatrix,(T$4+1),FALSE)*$E4006</f>
        <v>0</v>
      </c>
      <c r="U4004" s="22">
        <f>VLOOKUP(CONCATENATE($F4004," ",$G4004),AllocFactorMatrix,(U$4+1),FALSE)*$E4006</f>
        <v>0</v>
      </c>
      <c r="V4004" s="22">
        <f>VLOOKUP(CONCATENATE($F4004," ",$G4004),AllocFactorMatrix,(V$4+1),FALSE)*$E4006</f>
        <v>0</v>
      </c>
      <c r="W4004" s="22">
        <f t="shared" si="1942"/>
        <v>0</v>
      </c>
      <c r="X4004" s="22">
        <f>VLOOKUP(CONCATENATE($F4004," ",$G4004),AllocFactorMatrix,(X$4+1),FALSE)*$E4006</f>
        <v>0</v>
      </c>
      <c r="Y4004" s="22">
        <f>VLOOKUP(CONCATENATE($F4004," ",$G4004),AllocFactorMatrix,(Y$4+1),FALSE)*$E4006</f>
        <v>0</v>
      </c>
      <c r="Z4004" s="22">
        <f t="shared" si="1940"/>
        <v>0</v>
      </c>
      <c r="AA4004" s="22">
        <f>VLOOKUP(CONCATENATE($F4004," ",$G4004),AllocFactorMatrix,(AA$4+1),FALSE)*$E4006</f>
        <v>0</v>
      </c>
      <c r="AB4004" s="22">
        <f>VLOOKUP(CONCATENATE($F4004," ",$G4004),AllocFactorMatrix,(AB$4+1),FALSE)*$E4006</f>
        <v>0</v>
      </c>
      <c r="AC4004" s="22">
        <f>VLOOKUP(CONCATENATE($F4004," ",$G4004),AllocFactorMatrix,(AC$4+1),FALSE)*$E4006</f>
        <v>0</v>
      </c>
    </row>
    <row r="4005" spans="4:29" hidden="1" outlineLevel="1">
      <c r="E4005" s="19">
        <v>0</v>
      </c>
      <c r="F4005" s="42" t="str">
        <f>F4006</f>
        <v>TRANS_TOTAL</v>
      </c>
      <c r="G4005" s="17" t="str">
        <f>$G$14</f>
        <v>CUSTOMER</v>
      </c>
      <c r="H4005" s="21">
        <f t="shared" si="1920"/>
        <v>0</v>
      </c>
      <c r="I4005" s="22">
        <f>VLOOKUP(CONCATENATE($F4005," ",$G4005),AllocFactorMatrix,(I$4+1),FALSE)*$E4006</f>
        <v>0</v>
      </c>
      <c r="J4005" s="22">
        <f>VLOOKUP(CONCATENATE($F4005," ",$G4005),AllocFactorMatrix,(J$4+1),FALSE)*$E4006</f>
        <v>0</v>
      </c>
      <c r="K4005" s="22">
        <f>VLOOKUP(CONCATENATE($F4005," ",$G4005),AllocFactorMatrix,(K$4+1),FALSE)*$E4006</f>
        <v>0</v>
      </c>
      <c r="L4005" s="22">
        <f>VLOOKUP(CONCATENATE($F4005," ",$G4005),AllocFactorMatrix,(L$4+1),FALSE)*$E4006</f>
        <v>0</v>
      </c>
      <c r="M4005" s="22">
        <f t="shared" si="1939"/>
        <v>0</v>
      </c>
      <c r="N4005" s="22">
        <f>VLOOKUP(CONCATENATE($F4005," ",$G4005),AllocFactorMatrix,(N$4+1),FALSE)*$E4006</f>
        <v>0</v>
      </c>
      <c r="O4005" s="22">
        <f>VLOOKUP(CONCATENATE($F4005," ",$G4005),AllocFactorMatrix,(O$4+1),FALSE)*$E4006</f>
        <v>0</v>
      </c>
      <c r="P4005" s="22">
        <f>VLOOKUP(CONCATENATE($F4005," ",$G4005),AllocFactorMatrix,(P$4+1),FALSE)*$E4006</f>
        <v>0</v>
      </c>
      <c r="Q4005" s="22">
        <f>VLOOKUP(CONCATENATE($F4005," ",$G4005),AllocFactorMatrix,(Q$4+1),FALSE)*$E4006</f>
        <v>0</v>
      </c>
      <c r="R4005" s="22">
        <f t="shared" si="1941"/>
        <v>0</v>
      </c>
      <c r="S4005" s="22">
        <f>VLOOKUP(CONCATENATE($F4005," ",$G4005),AllocFactorMatrix,(S$4+1),FALSE)*$E4006</f>
        <v>0</v>
      </c>
      <c r="T4005" s="22">
        <f>VLOOKUP(CONCATENATE($F4005," ",$G4005),AllocFactorMatrix,(T$4+1),FALSE)*$E4006</f>
        <v>0</v>
      </c>
      <c r="U4005" s="22">
        <f>VLOOKUP(CONCATENATE($F4005," ",$G4005),AllocFactorMatrix,(U$4+1),FALSE)*$E4006</f>
        <v>0</v>
      </c>
      <c r="V4005" s="22">
        <f>VLOOKUP(CONCATENATE($F4005," ",$G4005),AllocFactorMatrix,(V$4+1),FALSE)*$E4006</f>
        <v>0</v>
      </c>
      <c r="W4005" s="22">
        <f t="shared" si="1942"/>
        <v>0</v>
      </c>
      <c r="X4005" s="22">
        <f>VLOOKUP(CONCATENATE($F4005," ",$G4005),AllocFactorMatrix,(X$4+1),FALSE)*$E4006</f>
        <v>0</v>
      </c>
      <c r="Y4005" s="22">
        <f>VLOOKUP(CONCATENATE($F4005," ",$G4005),AllocFactorMatrix,(Y$4+1),FALSE)*$E4006</f>
        <v>0</v>
      </c>
      <c r="Z4005" s="22">
        <f t="shared" si="1940"/>
        <v>0</v>
      </c>
      <c r="AA4005" s="22">
        <f>VLOOKUP(CONCATENATE($F4005," ",$G4005),AllocFactorMatrix,(AA$4+1),FALSE)*$E4006</f>
        <v>0</v>
      </c>
      <c r="AB4005" s="22">
        <f>VLOOKUP(CONCATENATE($F4005," ",$G4005),AllocFactorMatrix,(AB$4+1),FALSE)*$E4006</f>
        <v>0</v>
      </c>
      <c r="AC4005" s="22">
        <f>VLOOKUP(CONCATENATE($F4005," ",$G4005),AllocFactorMatrix,(AC$4+1),FALSE)*$E4006</f>
        <v>0</v>
      </c>
    </row>
    <row r="4006" spans="4:29" collapsed="1">
      <c r="D4006" s="39" t="s">
        <v>679</v>
      </c>
      <c r="E4006" s="19">
        <v>0</v>
      </c>
      <c r="F4006" s="42" t="s">
        <v>191</v>
      </c>
      <c r="G4006" s="17" t="str">
        <f>$G$15</f>
        <v>TOTAL</v>
      </c>
      <c r="H4006" s="21">
        <f t="shared" si="1920"/>
        <v>0</v>
      </c>
      <c r="I4006" s="22">
        <f>VLOOKUP(CONCATENATE($F4006," ",$G4006),AllocFactorMatrix,(I$4+1),FALSE)*$E4006</f>
        <v>0</v>
      </c>
      <c r="J4006" s="22">
        <f>VLOOKUP(CONCATENATE($F4006," ",$G4006),AllocFactorMatrix,(J$4+1),FALSE)*$E4006</f>
        <v>0</v>
      </c>
      <c r="K4006" s="22">
        <f>VLOOKUP(CONCATENATE($F4006," ",$G4006),AllocFactorMatrix,(K$4+1),FALSE)*$E4006</f>
        <v>0</v>
      </c>
      <c r="L4006" s="22">
        <f>VLOOKUP(CONCATENATE($F4006," ",$G4006),AllocFactorMatrix,(L$4+1),FALSE)*$E4006</f>
        <v>0</v>
      </c>
      <c r="M4006" s="22">
        <f t="shared" si="1939"/>
        <v>0</v>
      </c>
      <c r="N4006" s="22">
        <f>VLOOKUP(CONCATENATE($F4006," ",$G4006),AllocFactorMatrix,(N$4+1),FALSE)*$E4006</f>
        <v>0</v>
      </c>
      <c r="O4006" s="22">
        <f>VLOOKUP(CONCATENATE($F4006," ",$G4006),AllocFactorMatrix,(O$4+1),FALSE)*$E4006</f>
        <v>0</v>
      </c>
      <c r="P4006" s="22">
        <f>VLOOKUP(CONCATENATE($F4006," ",$G4006),AllocFactorMatrix,(P$4+1),FALSE)*$E4006</f>
        <v>0</v>
      </c>
      <c r="Q4006" s="22">
        <f>VLOOKUP(CONCATENATE($F4006," ",$G4006),AllocFactorMatrix,(Q$4+1),FALSE)*$E4006</f>
        <v>0</v>
      </c>
      <c r="R4006" s="22">
        <f t="shared" si="1941"/>
        <v>0</v>
      </c>
      <c r="S4006" s="22">
        <f>VLOOKUP(CONCATENATE($F4006," ",$G4006),AllocFactorMatrix,(S$4+1),FALSE)*$E4006</f>
        <v>0</v>
      </c>
      <c r="T4006" s="22">
        <f>VLOOKUP(CONCATENATE($F4006," ",$G4006),AllocFactorMatrix,(T$4+1),FALSE)*$E4006</f>
        <v>0</v>
      </c>
      <c r="U4006" s="22">
        <f>VLOOKUP(CONCATENATE($F4006," ",$G4006),AllocFactorMatrix,(U$4+1),FALSE)*$E4006</f>
        <v>0</v>
      </c>
      <c r="V4006" s="22">
        <f>VLOOKUP(CONCATENATE($F4006," ",$G4006),AllocFactorMatrix,(V$4+1),FALSE)*$E4006</f>
        <v>0</v>
      </c>
      <c r="W4006" s="22">
        <f t="shared" si="1942"/>
        <v>0</v>
      </c>
      <c r="X4006" s="22">
        <f>VLOOKUP(CONCATENATE($F4006," ",$G4006),AllocFactorMatrix,(X$4+1),FALSE)*$E4006</f>
        <v>0</v>
      </c>
      <c r="Y4006" s="22">
        <f>VLOOKUP(CONCATENATE($F4006," ",$G4006),AllocFactorMatrix,(Y$4+1),FALSE)*$E4006</f>
        <v>0</v>
      </c>
      <c r="Z4006" s="22">
        <f t="shared" si="1940"/>
        <v>0</v>
      </c>
      <c r="AA4006" s="22">
        <f>VLOOKUP(CONCATENATE($F4006," ",$G4006),AllocFactorMatrix,(AA$4+1),FALSE)*$E4006</f>
        <v>0</v>
      </c>
      <c r="AB4006" s="22">
        <f>VLOOKUP(CONCATENATE($F4006," ",$G4006),AllocFactorMatrix,(AB$4+1),FALSE)*$E4006</f>
        <v>0</v>
      </c>
      <c r="AC4006" s="22">
        <f>VLOOKUP(CONCATENATE($F4006," ",$G4006),AllocFactorMatrix,(AC$4+1),FALSE)*$E4006</f>
        <v>0</v>
      </c>
    </row>
    <row r="4007" spans="4:29" hidden="1" outlineLevel="1">
      <c r="F4007" s="42" t="str">
        <f>F4014</f>
        <v>RB_GUP</v>
      </c>
      <c r="G4007" s="17" t="str">
        <f>$G$8</f>
        <v>PRODUCTION</v>
      </c>
      <c r="H4007" s="21">
        <f t="shared" ca="1" si="1920"/>
        <v>0</v>
      </c>
      <c r="I4007" s="22">
        <f ca="1">VLOOKUP(CONCATENATE($F4007," ",$G4007),AllocFactorMatrix,(I$4+1),FALSE)*$E4014</f>
        <v>0</v>
      </c>
      <c r="J4007" s="22">
        <f ca="1">VLOOKUP(CONCATENATE($F4007," ",$G4007),AllocFactorMatrix,(J$4+1),FALSE)*$E4014</f>
        <v>0</v>
      </c>
      <c r="K4007" s="22">
        <f ca="1">VLOOKUP(CONCATENATE($F4007," ",$G4007),AllocFactorMatrix,(K$4+1),FALSE)*$E4014</f>
        <v>0</v>
      </c>
      <c r="L4007" s="22">
        <f ca="1">VLOOKUP(CONCATENATE($F4007," ",$G4007),AllocFactorMatrix,(L$4+1),FALSE)*$E4014</f>
        <v>0</v>
      </c>
      <c r="M4007" s="22">
        <f t="shared" ref="M4007:M4022" ca="1" si="1943">SUBTOTAL(9,J4007:L4007)</f>
        <v>0</v>
      </c>
      <c r="N4007" s="22">
        <f ca="1">VLOOKUP(CONCATENATE($F4007," ",$G4007),AllocFactorMatrix,(N$4+1),FALSE)*$E4014</f>
        <v>0</v>
      </c>
      <c r="O4007" s="22">
        <f ca="1">VLOOKUP(CONCATENATE($F4007," ",$G4007),AllocFactorMatrix,(O$4+1),FALSE)*$E4014</f>
        <v>0</v>
      </c>
      <c r="P4007" s="22">
        <f ca="1">VLOOKUP(CONCATENATE($F4007," ",$G4007),AllocFactorMatrix,(P$4+1),FALSE)*$E4014</f>
        <v>0</v>
      </c>
      <c r="Q4007" s="22">
        <f ca="1">VLOOKUP(CONCATENATE($F4007," ",$G4007),AllocFactorMatrix,(Q$4+1),FALSE)*$E4014</f>
        <v>0</v>
      </c>
      <c r="R4007" s="22">
        <f ca="1">SUBTOTAL(9,N4007:Q4007)</f>
        <v>0</v>
      </c>
      <c r="S4007" s="22">
        <f ca="1">VLOOKUP(CONCATENATE($F4007," ",$G4007),AllocFactorMatrix,(S$4+1),FALSE)*$E4014</f>
        <v>0</v>
      </c>
      <c r="T4007" s="22">
        <f ca="1">VLOOKUP(CONCATENATE($F4007," ",$G4007),AllocFactorMatrix,(T$4+1),FALSE)*$E4014</f>
        <v>0</v>
      </c>
      <c r="U4007" s="22">
        <f ca="1">VLOOKUP(CONCATENATE($F4007," ",$G4007),AllocFactorMatrix,(U$4+1),FALSE)*$E4014</f>
        <v>0</v>
      </c>
      <c r="V4007" s="22">
        <f ca="1">VLOOKUP(CONCATENATE($F4007," ",$G4007),AllocFactorMatrix,(V$4+1),FALSE)*$E4014</f>
        <v>0</v>
      </c>
      <c r="W4007" s="22">
        <f ca="1">SUBTOTAL(9,S4007:V4007)</f>
        <v>0</v>
      </c>
      <c r="X4007" s="22">
        <f ca="1">VLOOKUP(CONCATENATE($F4007," ",$G4007),AllocFactorMatrix,(X$4+1),FALSE)*$E4014</f>
        <v>0</v>
      </c>
      <c r="Y4007" s="22">
        <f ca="1">VLOOKUP(CONCATENATE($F4007," ",$G4007),AllocFactorMatrix,(Y$4+1),FALSE)*$E4014</f>
        <v>0</v>
      </c>
      <c r="Z4007" s="22">
        <f t="shared" ref="Z4007:Z4022" ca="1" si="1944">SUBTOTAL(9,X4007:Y4007)</f>
        <v>0</v>
      </c>
      <c r="AA4007" s="22">
        <f ca="1">VLOOKUP(CONCATENATE($F4007," ",$G4007),AllocFactorMatrix,(AA$4+1),FALSE)*$E4014</f>
        <v>0</v>
      </c>
      <c r="AB4007" s="22">
        <f ca="1">VLOOKUP(CONCATENATE($F4007," ",$G4007),AllocFactorMatrix,(AB$4+1),FALSE)*$E4014</f>
        <v>0</v>
      </c>
      <c r="AC4007" s="22">
        <f ca="1">VLOOKUP(CONCATENATE($F4007," ",$G4007),AllocFactorMatrix,(AC$4+1),FALSE)*$E4014</f>
        <v>0</v>
      </c>
    </row>
    <row r="4008" spans="4:29" hidden="1" outlineLevel="1">
      <c r="F4008" s="42" t="str">
        <f>F4014</f>
        <v>RB_GUP</v>
      </c>
      <c r="G4008" s="17" t="str">
        <f>$G$9</f>
        <v>BULKTRAN</v>
      </c>
      <c r="H4008" s="21">
        <f t="shared" ca="1" si="1920"/>
        <v>0</v>
      </c>
      <c r="I4008" s="22">
        <f ca="1">VLOOKUP(CONCATENATE($F4008," ",$G4008),AllocFactorMatrix,(I$4+1),FALSE)*$E4014</f>
        <v>0</v>
      </c>
      <c r="J4008" s="22">
        <f ca="1">VLOOKUP(CONCATENATE($F4008," ",$G4008),AllocFactorMatrix,(J$4+1),FALSE)*$E4014</f>
        <v>0</v>
      </c>
      <c r="K4008" s="22">
        <f ca="1">VLOOKUP(CONCATENATE($F4008," ",$G4008),AllocFactorMatrix,(K$4+1),FALSE)*$E4014</f>
        <v>0</v>
      </c>
      <c r="L4008" s="22">
        <f ca="1">VLOOKUP(CONCATENATE($F4008," ",$G4008),AllocFactorMatrix,(L$4+1),FALSE)*$E4014</f>
        <v>0</v>
      </c>
      <c r="M4008" s="22">
        <f t="shared" ca="1" si="1943"/>
        <v>0</v>
      </c>
      <c r="N4008" s="22">
        <f ca="1">VLOOKUP(CONCATENATE($F4008," ",$G4008),AllocFactorMatrix,(N$4+1),FALSE)*$E4014</f>
        <v>0</v>
      </c>
      <c r="O4008" s="22">
        <f ca="1">VLOOKUP(CONCATENATE($F4008," ",$G4008),AllocFactorMatrix,(O$4+1),FALSE)*$E4014</f>
        <v>0</v>
      </c>
      <c r="P4008" s="22">
        <f ca="1">VLOOKUP(CONCATENATE($F4008," ",$G4008),AllocFactorMatrix,(P$4+1),FALSE)*$E4014</f>
        <v>0</v>
      </c>
      <c r="Q4008" s="22">
        <f ca="1">VLOOKUP(CONCATENATE($F4008," ",$G4008),AllocFactorMatrix,(Q$4+1),FALSE)*$E4014</f>
        <v>0</v>
      </c>
      <c r="R4008" s="22">
        <f t="shared" ref="R4008:R4014" ca="1" si="1945">SUBTOTAL(9,N4008:Q4008)</f>
        <v>0</v>
      </c>
      <c r="S4008" s="22">
        <f ca="1">VLOOKUP(CONCATENATE($F4008," ",$G4008),AllocFactorMatrix,(S$4+1),FALSE)*$E4014</f>
        <v>0</v>
      </c>
      <c r="T4008" s="22">
        <f ca="1">VLOOKUP(CONCATENATE($F4008," ",$G4008),AllocFactorMatrix,(T$4+1),FALSE)*$E4014</f>
        <v>0</v>
      </c>
      <c r="U4008" s="22">
        <f ca="1">VLOOKUP(CONCATENATE($F4008," ",$G4008),AllocFactorMatrix,(U$4+1),FALSE)*$E4014</f>
        <v>0</v>
      </c>
      <c r="V4008" s="22">
        <f ca="1">VLOOKUP(CONCATENATE($F4008," ",$G4008),AllocFactorMatrix,(V$4+1),FALSE)*$E4014</f>
        <v>0</v>
      </c>
      <c r="W4008" s="22">
        <f t="shared" ref="W4008:W4014" ca="1" si="1946">SUBTOTAL(9,S4008:V4008)</f>
        <v>0</v>
      </c>
      <c r="X4008" s="22">
        <f ca="1">VLOOKUP(CONCATENATE($F4008," ",$G4008),AllocFactorMatrix,(X$4+1),FALSE)*$E4014</f>
        <v>0</v>
      </c>
      <c r="Y4008" s="22">
        <f ca="1">VLOOKUP(CONCATENATE($F4008," ",$G4008),AllocFactorMatrix,(Y$4+1),FALSE)*$E4014</f>
        <v>0</v>
      </c>
      <c r="Z4008" s="22">
        <f t="shared" ca="1" si="1944"/>
        <v>0</v>
      </c>
      <c r="AA4008" s="22">
        <f ca="1">VLOOKUP(CONCATENATE($F4008," ",$G4008),AllocFactorMatrix,(AA$4+1),FALSE)*$E4014</f>
        <v>0</v>
      </c>
      <c r="AB4008" s="22">
        <f ca="1">VLOOKUP(CONCATENATE($F4008," ",$G4008),AllocFactorMatrix,(AB$4+1),FALSE)*$E4014</f>
        <v>0</v>
      </c>
      <c r="AC4008" s="22">
        <f ca="1">VLOOKUP(CONCATENATE($F4008," ",$G4008),AllocFactorMatrix,(AC$4+1),FALSE)*$E4014</f>
        <v>0</v>
      </c>
    </row>
    <row r="4009" spans="4:29" hidden="1" outlineLevel="1">
      <c r="F4009" s="42" t="str">
        <f>F4014</f>
        <v>RB_GUP</v>
      </c>
      <c r="G4009" s="17" t="str">
        <f>$G$10</f>
        <v>SUBTRAN</v>
      </c>
      <c r="H4009" s="21">
        <f t="shared" ca="1" si="1920"/>
        <v>0</v>
      </c>
      <c r="I4009" s="22">
        <f ca="1">VLOOKUP(CONCATENATE($F4009," ",$G4009),AllocFactorMatrix,(I$4+1),FALSE)*$E4014</f>
        <v>0</v>
      </c>
      <c r="J4009" s="22">
        <f ca="1">VLOOKUP(CONCATENATE($F4009," ",$G4009),AllocFactorMatrix,(J$4+1),FALSE)*$E4014</f>
        <v>0</v>
      </c>
      <c r="K4009" s="22">
        <f ca="1">VLOOKUP(CONCATENATE($F4009," ",$G4009),AllocFactorMatrix,(K$4+1),FALSE)*$E4014</f>
        <v>0</v>
      </c>
      <c r="L4009" s="22">
        <f ca="1">VLOOKUP(CONCATENATE($F4009," ",$G4009),AllocFactorMatrix,(L$4+1),FALSE)*$E4014</f>
        <v>0</v>
      </c>
      <c r="M4009" s="22">
        <f t="shared" ca="1" si="1943"/>
        <v>0</v>
      </c>
      <c r="N4009" s="22">
        <f ca="1">VLOOKUP(CONCATENATE($F4009," ",$G4009),AllocFactorMatrix,(N$4+1),FALSE)*$E4014</f>
        <v>0</v>
      </c>
      <c r="O4009" s="22">
        <f ca="1">VLOOKUP(CONCATENATE($F4009," ",$G4009),AllocFactorMatrix,(O$4+1),FALSE)*$E4014</f>
        <v>0</v>
      </c>
      <c r="P4009" s="22">
        <f ca="1">VLOOKUP(CONCATENATE($F4009," ",$G4009),AllocFactorMatrix,(P$4+1),FALSE)*$E4014</f>
        <v>0</v>
      </c>
      <c r="Q4009" s="22">
        <f ca="1">VLOOKUP(CONCATENATE($F4009," ",$G4009),AllocFactorMatrix,(Q$4+1),FALSE)*$E4014</f>
        <v>0</v>
      </c>
      <c r="R4009" s="22">
        <f t="shared" ca="1" si="1945"/>
        <v>0</v>
      </c>
      <c r="S4009" s="22">
        <f ca="1">VLOOKUP(CONCATENATE($F4009," ",$G4009),AllocFactorMatrix,(S$4+1),FALSE)*$E4014</f>
        <v>0</v>
      </c>
      <c r="T4009" s="22">
        <f ca="1">VLOOKUP(CONCATENATE($F4009," ",$G4009),AllocFactorMatrix,(T$4+1),FALSE)*$E4014</f>
        <v>0</v>
      </c>
      <c r="U4009" s="22">
        <f ca="1">VLOOKUP(CONCATENATE($F4009," ",$G4009),AllocFactorMatrix,(U$4+1),FALSE)*$E4014</f>
        <v>0</v>
      </c>
      <c r="V4009" s="22">
        <f ca="1">VLOOKUP(CONCATENATE($F4009," ",$G4009),AllocFactorMatrix,(V$4+1),FALSE)*$E4014</f>
        <v>0</v>
      </c>
      <c r="W4009" s="22">
        <f t="shared" ca="1" si="1946"/>
        <v>0</v>
      </c>
      <c r="X4009" s="22">
        <f ca="1">VLOOKUP(CONCATENATE($F4009," ",$G4009),AllocFactorMatrix,(X$4+1),FALSE)*$E4014</f>
        <v>0</v>
      </c>
      <c r="Y4009" s="22">
        <f ca="1">VLOOKUP(CONCATENATE($F4009," ",$G4009),AllocFactorMatrix,(Y$4+1),FALSE)*$E4014</f>
        <v>0</v>
      </c>
      <c r="Z4009" s="22">
        <f t="shared" ca="1" si="1944"/>
        <v>0</v>
      </c>
      <c r="AA4009" s="22">
        <f ca="1">VLOOKUP(CONCATENATE($F4009," ",$G4009),AllocFactorMatrix,(AA$4+1),FALSE)*$E4014</f>
        <v>0</v>
      </c>
      <c r="AB4009" s="22">
        <f ca="1">VLOOKUP(CONCATENATE($F4009," ",$G4009),AllocFactorMatrix,(AB$4+1),FALSE)*$E4014</f>
        <v>0</v>
      </c>
      <c r="AC4009" s="22">
        <f ca="1">VLOOKUP(CONCATENATE($F4009," ",$G4009),AllocFactorMatrix,(AC$4+1),FALSE)*$E4014</f>
        <v>0</v>
      </c>
    </row>
    <row r="4010" spans="4:29" hidden="1" outlineLevel="1">
      <c r="F4010" s="42" t="str">
        <f>F4014</f>
        <v>RB_GUP</v>
      </c>
      <c r="G4010" s="17" t="str">
        <f>$G$11</f>
        <v>DISTPRI</v>
      </c>
      <c r="H4010" s="21">
        <f t="shared" ca="1" si="1920"/>
        <v>0</v>
      </c>
      <c r="I4010" s="22">
        <f ca="1">VLOOKUP(CONCATENATE($F4010," ",$G4010),AllocFactorMatrix,(I$4+1),FALSE)*$E4014</f>
        <v>0</v>
      </c>
      <c r="J4010" s="22">
        <f ca="1">VLOOKUP(CONCATENATE($F4010," ",$G4010),AllocFactorMatrix,(J$4+1),FALSE)*$E4014</f>
        <v>0</v>
      </c>
      <c r="K4010" s="22">
        <f ca="1">VLOOKUP(CONCATENATE($F4010," ",$G4010),AllocFactorMatrix,(K$4+1),FALSE)*$E4014</f>
        <v>0</v>
      </c>
      <c r="L4010" s="22">
        <f ca="1">VLOOKUP(CONCATENATE($F4010," ",$G4010),AllocFactorMatrix,(L$4+1),FALSE)*$E4014</f>
        <v>0</v>
      </c>
      <c r="M4010" s="22">
        <f t="shared" ca="1" si="1943"/>
        <v>0</v>
      </c>
      <c r="N4010" s="22">
        <f ca="1">VLOOKUP(CONCATENATE($F4010," ",$G4010),AllocFactorMatrix,(N$4+1),FALSE)*$E4014</f>
        <v>0</v>
      </c>
      <c r="O4010" s="22">
        <f ca="1">VLOOKUP(CONCATENATE($F4010," ",$G4010),AllocFactorMatrix,(O$4+1),FALSE)*$E4014</f>
        <v>0</v>
      </c>
      <c r="P4010" s="22">
        <f ca="1">VLOOKUP(CONCATENATE($F4010," ",$G4010),AllocFactorMatrix,(P$4+1),FALSE)*$E4014</f>
        <v>0</v>
      </c>
      <c r="Q4010" s="22">
        <f ca="1">VLOOKUP(CONCATENATE($F4010," ",$G4010),AllocFactorMatrix,(Q$4+1),FALSE)*$E4014</f>
        <v>0</v>
      </c>
      <c r="R4010" s="22">
        <f t="shared" ca="1" si="1945"/>
        <v>0</v>
      </c>
      <c r="S4010" s="22">
        <f ca="1">VLOOKUP(CONCATENATE($F4010," ",$G4010),AllocFactorMatrix,(S$4+1),FALSE)*$E4014</f>
        <v>0</v>
      </c>
      <c r="T4010" s="22">
        <f ca="1">VLOOKUP(CONCATENATE($F4010," ",$G4010),AllocFactorMatrix,(T$4+1),FALSE)*$E4014</f>
        <v>0</v>
      </c>
      <c r="U4010" s="22">
        <f ca="1">VLOOKUP(CONCATENATE($F4010," ",$G4010),AllocFactorMatrix,(U$4+1),FALSE)*$E4014</f>
        <v>0</v>
      </c>
      <c r="V4010" s="22">
        <f ca="1">VLOOKUP(CONCATENATE($F4010," ",$G4010),AllocFactorMatrix,(V$4+1),FALSE)*$E4014</f>
        <v>0</v>
      </c>
      <c r="W4010" s="22">
        <f t="shared" ca="1" si="1946"/>
        <v>0</v>
      </c>
      <c r="X4010" s="22">
        <f ca="1">VLOOKUP(CONCATENATE($F4010," ",$G4010),AllocFactorMatrix,(X$4+1),FALSE)*$E4014</f>
        <v>0</v>
      </c>
      <c r="Y4010" s="22">
        <f ca="1">VLOOKUP(CONCATENATE($F4010," ",$G4010),AllocFactorMatrix,(Y$4+1),FALSE)*$E4014</f>
        <v>0</v>
      </c>
      <c r="Z4010" s="22">
        <f t="shared" ca="1" si="1944"/>
        <v>0</v>
      </c>
      <c r="AA4010" s="22">
        <f ca="1">VLOOKUP(CONCATENATE($F4010," ",$G4010),AllocFactorMatrix,(AA$4+1),FALSE)*$E4014</f>
        <v>0</v>
      </c>
      <c r="AB4010" s="22">
        <f ca="1">VLOOKUP(CONCATENATE($F4010," ",$G4010),AllocFactorMatrix,(AB$4+1),FALSE)*$E4014</f>
        <v>0</v>
      </c>
      <c r="AC4010" s="22">
        <f ca="1">VLOOKUP(CONCATENATE($F4010," ",$G4010),AllocFactorMatrix,(AC$4+1),FALSE)*$E4014</f>
        <v>0</v>
      </c>
    </row>
    <row r="4011" spans="4:29" hidden="1" outlineLevel="1">
      <c r="F4011" s="42" t="str">
        <f>F4014</f>
        <v>RB_GUP</v>
      </c>
      <c r="G4011" s="17" t="str">
        <f>$G$12</f>
        <v>DISTSEC</v>
      </c>
      <c r="H4011" s="21">
        <f t="shared" ca="1" si="1920"/>
        <v>0</v>
      </c>
      <c r="I4011" s="22">
        <f ca="1">VLOOKUP(CONCATENATE($F4011," ",$G4011),AllocFactorMatrix,(I$4+1),FALSE)*$E4014</f>
        <v>0</v>
      </c>
      <c r="J4011" s="22">
        <f ca="1">VLOOKUP(CONCATENATE($F4011," ",$G4011),AllocFactorMatrix,(J$4+1),FALSE)*$E4014</f>
        <v>0</v>
      </c>
      <c r="K4011" s="22">
        <f ca="1">VLOOKUP(CONCATENATE($F4011," ",$G4011),AllocFactorMatrix,(K$4+1),FALSE)*$E4014</f>
        <v>0</v>
      </c>
      <c r="L4011" s="22">
        <f ca="1">VLOOKUP(CONCATENATE($F4011," ",$G4011),AllocFactorMatrix,(L$4+1),FALSE)*$E4014</f>
        <v>0</v>
      </c>
      <c r="M4011" s="22">
        <f t="shared" ca="1" si="1943"/>
        <v>0</v>
      </c>
      <c r="N4011" s="22">
        <f ca="1">VLOOKUP(CONCATENATE($F4011," ",$G4011),AllocFactorMatrix,(N$4+1),FALSE)*$E4014</f>
        <v>0</v>
      </c>
      <c r="O4011" s="22">
        <f ca="1">VLOOKUP(CONCATENATE($F4011," ",$G4011),AllocFactorMatrix,(O$4+1),FALSE)*$E4014</f>
        <v>0</v>
      </c>
      <c r="P4011" s="22">
        <f ca="1">VLOOKUP(CONCATENATE($F4011," ",$G4011),AllocFactorMatrix,(P$4+1),FALSE)*$E4014</f>
        <v>0</v>
      </c>
      <c r="Q4011" s="22">
        <f ca="1">VLOOKUP(CONCATENATE($F4011," ",$G4011),AllocFactorMatrix,(Q$4+1),FALSE)*$E4014</f>
        <v>0</v>
      </c>
      <c r="R4011" s="22">
        <f t="shared" ca="1" si="1945"/>
        <v>0</v>
      </c>
      <c r="S4011" s="22">
        <f ca="1">VLOOKUP(CONCATENATE($F4011," ",$G4011),AllocFactorMatrix,(S$4+1),FALSE)*$E4014</f>
        <v>0</v>
      </c>
      <c r="T4011" s="22">
        <f ca="1">VLOOKUP(CONCATENATE($F4011," ",$G4011),AllocFactorMatrix,(T$4+1),FALSE)*$E4014</f>
        <v>0</v>
      </c>
      <c r="U4011" s="22">
        <f ca="1">VLOOKUP(CONCATENATE($F4011," ",$G4011),AllocFactorMatrix,(U$4+1),FALSE)*$E4014</f>
        <v>0</v>
      </c>
      <c r="V4011" s="22">
        <f ca="1">VLOOKUP(CONCATENATE($F4011," ",$G4011),AllocFactorMatrix,(V$4+1),FALSE)*$E4014</f>
        <v>0</v>
      </c>
      <c r="W4011" s="22">
        <f t="shared" ca="1" si="1946"/>
        <v>0</v>
      </c>
      <c r="X4011" s="22">
        <f ca="1">VLOOKUP(CONCATENATE($F4011," ",$G4011),AllocFactorMatrix,(X$4+1),FALSE)*$E4014</f>
        <v>0</v>
      </c>
      <c r="Y4011" s="22">
        <f ca="1">VLOOKUP(CONCATENATE($F4011," ",$G4011),AllocFactorMatrix,(Y$4+1),FALSE)*$E4014</f>
        <v>0</v>
      </c>
      <c r="Z4011" s="22">
        <f t="shared" ca="1" si="1944"/>
        <v>0</v>
      </c>
      <c r="AA4011" s="22">
        <f ca="1">VLOOKUP(CONCATENATE($F4011," ",$G4011),AllocFactorMatrix,(AA$4+1),FALSE)*$E4014</f>
        <v>0</v>
      </c>
      <c r="AB4011" s="22">
        <f ca="1">VLOOKUP(CONCATENATE($F4011," ",$G4011),AllocFactorMatrix,(AB$4+1),FALSE)*$E4014</f>
        <v>0</v>
      </c>
      <c r="AC4011" s="22">
        <f ca="1">VLOOKUP(CONCATENATE($F4011," ",$G4011),AllocFactorMatrix,(AC$4+1),FALSE)*$E4014</f>
        <v>0</v>
      </c>
    </row>
    <row r="4012" spans="4:29" hidden="1" outlineLevel="1">
      <c r="F4012" s="42" t="str">
        <f>F4014</f>
        <v>RB_GUP</v>
      </c>
      <c r="G4012" s="17" t="str">
        <f>$G$13</f>
        <v>ENERGY</v>
      </c>
      <c r="H4012" s="21">
        <f t="shared" ca="1" si="1920"/>
        <v>0</v>
      </c>
      <c r="I4012" s="22">
        <f ca="1">VLOOKUP(CONCATENATE($F4012," ",$G4012),AllocFactorMatrix,(I$4+1),FALSE)*$E4014</f>
        <v>0</v>
      </c>
      <c r="J4012" s="22">
        <f ca="1">VLOOKUP(CONCATENATE($F4012," ",$G4012),AllocFactorMatrix,(J$4+1),FALSE)*$E4014</f>
        <v>0</v>
      </c>
      <c r="K4012" s="22">
        <f ca="1">VLOOKUP(CONCATENATE($F4012," ",$G4012),AllocFactorMatrix,(K$4+1),FALSE)*$E4014</f>
        <v>0</v>
      </c>
      <c r="L4012" s="22">
        <f ca="1">VLOOKUP(CONCATENATE($F4012," ",$G4012),AllocFactorMatrix,(L$4+1),FALSE)*$E4014</f>
        <v>0</v>
      </c>
      <c r="M4012" s="22">
        <f t="shared" ca="1" si="1943"/>
        <v>0</v>
      </c>
      <c r="N4012" s="22">
        <f ca="1">VLOOKUP(CONCATENATE($F4012," ",$G4012),AllocFactorMatrix,(N$4+1),FALSE)*$E4014</f>
        <v>0</v>
      </c>
      <c r="O4012" s="22">
        <f ca="1">VLOOKUP(CONCATENATE($F4012," ",$G4012),AllocFactorMatrix,(O$4+1),FALSE)*$E4014</f>
        <v>0</v>
      </c>
      <c r="P4012" s="22">
        <f ca="1">VLOOKUP(CONCATENATE($F4012," ",$G4012),AllocFactorMatrix,(P$4+1),FALSE)*$E4014</f>
        <v>0</v>
      </c>
      <c r="Q4012" s="22">
        <f ca="1">VLOOKUP(CONCATENATE($F4012," ",$G4012),AllocFactorMatrix,(Q$4+1),FALSE)*$E4014</f>
        <v>0</v>
      </c>
      <c r="R4012" s="22">
        <f t="shared" ca="1" si="1945"/>
        <v>0</v>
      </c>
      <c r="S4012" s="22">
        <f ca="1">VLOOKUP(CONCATENATE($F4012," ",$G4012),AllocFactorMatrix,(S$4+1),FALSE)*$E4014</f>
        <v>0</v>
      </c>
      <c r="T4012" s="22">
        <f ca="1">VLOOKUP(CONCATENATE($F4012," ",$G4012),AllocFactorMatrix,(T$4+1),FALSE)*$E4014</f>
        <v>0</v>
      </c>
      <c r="U4012" s="22">
        <f ca="1">VLOOKUP(CONCATENATE($F4012," ",$G4012),AllocFactorMatrix,(U$4+1),FALSE)*$E4014</f>
        <v>0</v>
      </c>
      <c r="V4012" s="22">
        <f ca="1">VLOOKUP(CONCATENATE($F4012," ",$G4012),AllocFactorMatrix,(V$4+1),FALSE)*$E4014</f>
        <v>0</v>
      </c>
      <c r="W4012" s="22">
        <f t="shared" ca="1" si="1946"/>
        <v>0</v>
      </c>
      <c r="X4012" s="22">
        <f ca="1">VLOOKUP(CONCATENATE($F4012," ",$G4012),AllocFactorMatrix,(X$4+1),FALSE)*$E4014</f>
        <v>0</v>
      </c>
      <c r="Y4012" s="22">
        <f ca="1">VLOOKUP(CONCATENATE($F4012," ",$G4012),AllocFactorMatrix,(Y$4+1),FALSE)*$E4014</f>
        <v>0</v>
      </c>
      <c r="Z4012" s="22">
        <f t="shared" ca="1" si="1944"/>
        <v>0</v>
      </c>
      <c r="AA4012" s="22">
        <f ca="1">VLOOKUP(CONCATENATE($F4012," ",$G4012),AllocFactorMatrix,(AA$4+1),FALSE)*$E4014</f>
        <v>0</v>
      </c>
      <c r="AB4012" s="22">
        <f ca="1">VLOOKUP(CONCATENATE($F4012," ",$G4012),AllocFactorMatrix,(AB$4+1),FALSE)*$E4014</f>
        <v>0</v>
      </c>
      <c r="AC4012" s="22">
        <f ca="1">VLOOKUP(CONCATENATE($F4012," ",$G4012),AllocFactorMatrix,(AC$4+1),FALSE)*$E4014</f>
        <v>0</v>
      </c>
    </row>
    <row r="4013" spans="4:29" hidden="1" outlineLevel="1">
      <c r="F4013" s="42" t="str">
        <f>F4014</f>
        <v>RB_GUP</v>
      </c>
      <c r="G4013" s="17" t="str">
        <f>$G$14</f>
        <v>CUSTOMER</v>
      </c>
      <c r="H4013" s="21">
        <f t="shared" ca="1" si="1920"/>
        <v>0</v>
      </c>
      <c r="I4013" s="22">
        <f ca="1">VLOOKUP(CONCATENATE($F4013," ",$G4013),AllocFactorMatrix,(I$4+1),FALSE)*$E4014</f>
        <v>0</v>
      </c>
      <c r="J4013" s="22">
        <f ca="1">VLOOKUP(CONCATENATE($F4013," ",$G4013),AllocFactorMatrix,(J$4+1),FALSE)*$E4014</f>
        <v>0</v>
      </c>
      <c r="K4013" s="22">
        <f ca="1">VLOOKUP(CONCATENATE($F4013," ",$G4013),AllocFactorMatrix,(K$4+1),FALSE)*$E4014</f>
        <v>0</v>
      </c>
      <c r="L4013" s="22">
        <f ca="1">VLOOKUP(CONCATENATE($F4013," ",$G4013),AllocFactorMatrix,(L$4+1),FALSE)*$E4014</f>
        <v>0</v>
      </c>
      <c r="M4013" s="22">
        <f t="shared" ca="1" si="1943"/>
        <v>0</v>
      </c>
      <c r="N4013" s="22">
        <f ca="1">VLOOKUP(CONCATENATE($F4013," ",$G4013),AllocFactorMatrix,(N$4+1),FALSE)*$E4014</f>
        <v>0</v>
      </c>
      <c r="O4013" s="22">
        <f ca="1">VLOOKUP(CONCATENATE($F4013," ",$G4013),AllocFactorMatrix,(O$4+1),FALSE)*$E4014</f>
        <v>0</v>
      </c>
      <c r="P4013" s="22">
        <f ca="1">VLOOKUP(CONCATENATE($F4013," ",$G4013),AllocFactorMatrix,(P$4+1),FALSE)*$E4014</f>
        <v>0</v>
      </c>
      <c r="Q4013" s="22">
        <f ca="1">VLOOKUP(CONCATENATE($F4013," ",$G4013),AllocFactorMatrix,(Q$4+1),FALSE)*$E4014</f>
        <v>0</v>
      </c>
      <c r="R4013" s="22">
        <f t="shared" ca="1" si="1945"/>
        <v>0</v>
      </c>
      <c r="S4013" s="22">
        <f ca="1">VLOOKUP(CONCATENATE($F4013," ",$G4013),AllocFactorMatrix,(S$4+1),FALSE)*$E4014</f>
        <v>0</v>
      </c>
      <c r="T4013" s="22">
        <f ca="1">VLOOKUP(CONCATENATE($F4013," ",$G4013),AllocFactorMatrix,(T$4+1),FALSE)*$E4014</f>
        <v>0</v>
      </c>
      <c r="U4013" s="22">
        <f ca="1">VLOOKUP(CONCATENATE($F4013," ",$G4013),AllocFactorMatrix,(U$4+1),FALSE)*$E4014</f>
        <v>0</v>
      </c>
      <c r="V4013" s="22">
        <f ca="1">VLOOKUP(CONCATENATE($F4013," ",$G4013),AllocFactorMatrix,(V$4+1),FALSE)*$E4014</f>
        <v>0</v>
      </c>
      <c r="W4013" s="22">
        <f t="shared" ca="1" si="1946"/>
        <v>0</v>
      </c>
      <c r="X4013" s="22">
        <f ca="1">VLOOKUP(CONCATENATE($F4013," ",$G4013),AllocFactorMatrix,(X$4+1),FALSE)*$E4014</f>
        <v>0</v>
      </c>
      <c r="Y4013" s="22">
        <f ca="1">VLOOKUP(CONCATENATE($F4013," ",$G4013),AllocFactorMatrix,(Y$4+1),FALSE)*$E4014</f>
        <v>0</v>
      </c>
      <c r="Z4013" s="22">
        <f t="shared" ca="1" si="1944"/>
        <v>0</v>
      </c>
      <c r="AA4013" s="22">
        <f ca="1">VLOOKUP(CONCATENATE($F4013," ",$G4013),AllocFactorMatrix,(AA$4+1),FALSE)*$E4014</f>
        <v>0</v>
      </c>
      <c r="AB4013" s="22">
        <f ca="1">VLOOKUP(CONCATENATE($F4013," ",$G4013),AllocFactorMatrix,(AB$4+1),FALSE)*$E4014</f>
        <v>0</v>
      </c>
      <c r="AC4013" s="22">
        <f ca="1">VLOOKUP(CONCATENATE($F4013," ",$G4013),AllocFactorMatrix,(AC$4+1),FALSE)*$E4014</f>
        <v>0</v>
      </c>
    </row>
    <row r="4014" spans="4:29" collapsed="1">
      <c r="D4014" s="17" t="s">
        <v>278</v>
      </c>
      <c r="E4014" s="19">
        <v>0</v>
      </c>
      <c r="F4014" s="42" t="s">
        <v>73</v>
      </c>
      <c r="G4014" s="17" t="str">
        <f>$G$15</f>
        <v>TOTAL</v>
      </c>
      <c r="H4014" s="21">
        <f t="shared" ca="1" si="1920"/>
        <v>0</v>
      </c>
      <c r="I4014" s="22">
        <f ca="1">VLOOKUP(CONCATENATE($F4014," ",$G4014),AllocFactorMatrix,(I$4+1),FALSE)*$E4014</f>
        <v>0</v>
      </c>
      <c r="J4014" s="22">
        <f ca="1">VLOOKUP(CONCATENATE($F4014," ",$G4014),AllocFactorMatrix,(J$4+1),FALSE)*$E4014</f>
        <v>0</v>
      </c>
      <c r="K4014" s="22">
        <f ca="1">VLOOKUP(CONCATENATE($F4014," ",$G4014),AllocFactorMatrix,(K$4+1),FALSE)*$E4014</f>
        <v>0</v>
      </c>
      <c r="L4014" s="22">
        <f ca="1">VLOOKUP(CONCATENATE($F4014," ",$G4014),AllocFactorMatrix,(L$4+1),FALSE)*$E4014</f>
        <v>0</v>
      </c>
      <c r="M4014" s="22">
        <f t="shared" ca="1" si="1943"/>
        <v>0</v>
      </c>
      <c r="N4014" s="22">
        <f ca="1">VLOOKUP(CONCATENATE($F4014," ",$G4014),AllocFactorMatrix,(N$4+1),FALSE)*$E4014</f>
        <v>0</v>
      </c>
      <c r="O4014" s="22">
        <f ca="1">VLOOKUP(CONCATENATE($F4014," ",$G4014),AllocFactorMatrix,(O$4+1),FALSE)*$E4014</f>
        <v>0</v>
      </c>
      <c r="P4014" s="22">
        <f ca="1">VLOOKUP(CONCATENATE($F4014," ",$G4014),AllocFactorMatrix,(P$4+1),FALSE)*$E4014</f>
        <v>0</v>
      </c>
      <c r="Q4014" s="22">
        <f ca="1">VLOOKUP(CONCATENATE($F4014," ",$G4014),AllocFactorMatrix,(Q$4+1),FALSE)*$E4014</f>
        <v>0</v>
      </c>
      <c r="R4014" s="22">
        <f t="shared" ca="1" si="1945"/>
        <v>0</v>
      </c>
      <c r="S4014" s="22">
        <f ca="1">VLOOKUP(CONCATENATE($F4014," ",$G4014),AllocFactorMatrix,(S$4+1),FALSE)*$E4014</f>
        <v>0</v>
      </c>
      <c r="T4014" s="22">
        <f ca="1">VLOOKUP(CONCATENATE($F4014," ",$G4014),AllocFactorMatrix,(T$4+1),FALSE)*$E4014</f>
        <v>0</v>
      </c>
      <c r="U4014" s="22">
        <f ca="1">VLOOKUP(CONCATENATE($F4014," ",$G4014),AllocFactorMatrix,(U$4+1),FALSE)*$E4014</f>
        <v>0</v>
      </c>
      <c r="V4014" s="22">
        <f ca="1">VLOOKUP(CONCATENATE($F4014," ",$G4014),AllocFactorMatrix,(V$4+1),FALSE)*$E4014</f>
        <v>0</v>
      </c>
      <c r="W4014" s="22">
        <f t="shared" ca="1" si="1946"/>
        <v>0</v>
      </c>
      <c r="X4014" s="22">
        <f ca="1">VLOOKUP(CONCATENATE($F4014," ",$G4014),AllocFactorMatrix,(X$4+1),FALSE)*$E4014</f>
        <v>0</v>
      </c>
      <c r="Y4014" s="22">
        <f ca="1">VLOOKUP(CONCATENATE($F4014," ",$G4014),AllocFactorMatrix,(Y$4+1),FALSE)*$E4014</f>
        <v>0</v>
      </c>
      <c r="Z4014" s="22">
        <f t="shared" ca="1" si="1944"/>
        <v>0</v>
      </c>
      <c r="AA4014" s="22">
        <f ca="1">VLOOKUP(CONCATENATE($F4014," ",$G4014),AllocFactorMatrix,(AA$4+1),FALSE)*$E4014</f>
        <v>0</v>
      </c>
      <c r="AB4014" s="22">
        <f ca="1">VLOOKUP(CONCATENATE($F4014," ",$G4014),AllocFactorMatrix,(AB$4+1),FALSE)*$E4014</f>
        <v>0</v>
      </c>
      <c r="AC4014" s="22">
        <f ca="1">VLOOKUP(CONCATENATE($F4014," ",$G4014),AllocFactorMatrix,(AC$4+1),FALSE)*$E4014</f>
        <v>0</v>
      </c>
    </row>
    <row r="4015" spans="4:29" hidden="1" outlineLevel="1">
      <c r="F4015" s="42" t="str">
        <f>F4022</f>
        <v>LABOR_M</v>
      </c>
      <c r="G4015" s="17" t="str">
        <f>$G$8</f>
        <v>PRODUCTION</v>
      </c>
      <c r="H4015" s="21">
        <f t="shared" ref="H4015:H4086" ca="1" si="1947">SUBTOTAL(9,I4015:AC4015)</f>
        <v>-123626.2341783177</v>
      </c>
      <c r="I4015" s="22">
        <f ca="1">VLOOKUP(CONCATENATE($F4015," ",$G4015),AllocFactorMatrix,(I$4+1),FALSE)*$E4022</f>
        <v>-61294.946417514264</v>
      </c>
      <c r="J4015" s="22">
        <f ca="1">VLOOKUP(CONCATENATE($F4015," ",$G4015),AllocFactorMatrix,(J$4+1),FALSE)*$E4022</f>
        <v>-15327.896774375435</v>
      </c>
      <c r="K4015" s="22">
        <f ca="1">VLOOKUP(CONCATENATE($F4015," ",$G4015),AllocFactorMatrix,(K$4+1),FALSE)*$E4022</f>
        <v>-194.26327742095825</v>
      </c>
      <c r="L4015" s="22">
        <f ca="1">VLOOKUP(CONCATENATE($F4015," ",$G4015),AllocFactorMatrix,(L$4+1),FALSE)*$E4022</f>
        <v>-9.7226839353098935</v>
      </c>
      <c r="M4015" s="22">
        <f t="shared" ca="1" si="1943"/>
        <v>-15531.882735731702</v>
      </c>
      <c r="N4015" s="22">
        <f ca="1">VLOOKUP(CONCATENATE($F4015," ",$G4015),AllocFactorMatrix,(N$4+1),FALSE)*$E4022</f>
        <v>-6876.8261242119324</v>
      </c>
      <c r="O4015" s="22">
        <f ca="1">VLOOKUP(CONCATENATE($F4015," ",$G4015),AllocFactorMatrix,(O$4+1),FALSE)*$E4022</f>
        <v>-1884.7787809048757</v>
      </c>
      <c r="P4015" s="22">
        <f ca="1">VLOOKUP(CONCATENATE($F4015," ",$G4015),AllocFactorMatrix,(P$4+1),FALSE)*$E4022</f>
        <v>-299.92636901937169</v>
      </c>
      <c r="Q4015" s="22">
        <f ca="1">VLOOKUP(CONCATENATE($F4015," ",$G4015),AllocFactorMatrix,(Q$4+1),FALSE)*$E4022</f>
        <v>0</v>
      </c>
      <c r="R4015" s="22">
        <f ca="1">SUBTOTAL(9,N4015:Q4015)</f>
        <v>-9061.5312741361795</v>
      </c>
      <c r="S4015" s="22">
        <f ca="1">VLOOKUP(CONCATENATE($F4015," ",$G4015),AllocFactorMatrix,(S$4+1),FALSE)*$E4022</f>
        <v>-297.26760133498016</v>
      </c>
      <c r="T4015" s="22">
        <f ca="1">VLOOKUP(CONCATENATE($F4015," ",$G4015),AllocFactorMatrix,(T$4+1),FALSE)*$E4022</f>
        <v>-5409.7632634370948</v>
      </c>
      <c r="U4015" s="22">
        <f ca="1">VLOOKUP(CONCATENATE($F4015," ",$G4015),AllocFactorMatrix,(U$4+1),FALSE)*$E4022</f>
        <v>-26359.298045324522</v>
      </c>
      <c r="V4015" s="22">
        <f ca="1">VLOOKUP(CONCATENATE($F4015," ",$G4015),AllocFactorMatrix,(V$4+1),FALSE)*$E4022</f>
        <v>-3358.7134036595685</v>
      </c>
      <c r="W4015" s="22">
        <f ca="1">SUBTOTAL(9,S4015:V4015)</f>
        <v>-35425.042313756167</v>
      </c>
      <c r="X4015" s="22">
        <f ca="1">VLOOKUP(CONCATENATE($F4015," ",$G4015),AllocFactorMatrix,(X$4+1),FALSE)*$E4022</f>
        <v>-1923.3016599248324</v>
      </c>
      <c r="Y4015" s="22">
        <f ca="1">VLOOKUP(CONCATENATE($F4015," ",$G4015),AllocFactorMatrix,(Y$4+1),FALSE)*$E4022</f>
        <v>-36.153437079817287</v>
      </c>
      <c r="Z4015" s="22">
        <f t="shared" ca="1" si="1944"/>
        <v>-1959.4550970046496</v>
      </c>
      <c r="AA4015" s="22">
        <f ca="1">VLOOKUP(CONCATENATE($F4015," ",$G4015),AllocFactorMatrix,(AA$4+1),FALSE)*$E4022</f>
        <v>-27.969676671012017</v>
      </c>
      <c r="AB4015" s="22">
        <f ca="1">VLOOKUP(CONCATENATE($F4015," ",$G4015),AllocFactorMatrix,(AB$4+1),FALSE)*$E4022</f>
        <v>-262.83956289525491</v>
      </c>
      <c r="AC4015" s="22">
        <f ca="1">VLOOKUP(CONCATENATE($F4015," ",$G4015),AllocFactorMatrix,(AC$4+1),FALSE)*$E4022</f>
        <v>-62.567100608467499</v>
      </c>
    </row>
    <row r="4016" spans="4:29" hidden="1" outlineLevel="1">
      <c r="F4016" s="42" t="str">
        <f>F4022</f>
        <v>LABOR_M</v>
      </c>
      <c r="G4016" s="17" t="str">
        <f>$G$9</f>
        <v>BULKTRAN</v>
      </c>
      <c r="H4016" s="21">
        <f t="shared" ca="1" si="1947"/>
        <v>-34375.554171887539</v>
      </c>
      <c r="I4016" s="22">
        <f ca="1">VLOOKUP(CONCATENATE($F4016," ",$G4016),AllocFactorMatrix,(I$4+1),FALSE)*$E4022</f>
        <v>-17043.69436667475</v>
      </c>
      <c r="J4016" s="22">
        <f ca="1">VLOOKUP(CONCATENATE($F4016," ",$G4016),AllocFactorMatrix,(J$4+1),FALSE)*$E4022</f>
        <v>-4262.0803700017295</v>
      </c>
      <c r="K4016" s="22">
        <f ca="1">VLOOKUP(CONCATENATE($F4016," ",$G4016),AllocFactorMatrix,(K$4+1),FALSE)*$E4022</f>
        <v>-54.016915268650827</v>
      </c>
      <c r="L4016" s="22">
        <f ca="1">VLOOKUP(CONCATENATE($F4016," ",$G4016),AllocFactorMatrix,(L$4+1),FALSE)*$E4022</f>
        <v>-2.7034929158507395</v>
      </c>
      <c r="M4016" s="22">
        <f t="shared" ca="1" si="1943"/>
        <v>-4318.8007781862316</v>
      </c>
      <c r="N4016" s="22">
        <f ca="1">VLOOKUP(CONCATENATE($F4016," ",$G4016),AllocFactorMatrix,(N$4+1),FALSE)*$E4022</f>
        <v>-1912.1726916191978</v>
      </c>
      <c r="O4016" s="22">
        <f ca="1">VLOOKUP(CONCATENATE($F4016," ",$G4016),AllocFactorMatrix,(O$4+1),FALSE)*$E4022</f>
        <v>-524.0822509530351</v>
      </c>
      <c r="P4016" s="22">
        <f ca="1">VLOOKUP(CONCATENATE($F4016," ",$G4016),AllocFactorMatrix,(P$4+1),FALSE)*$E4022</f>
        <v>-83.397631694674928</v>
      </c>
      <c r="Q4016" s="22">
        <f ca="1">VLOOKUP(CONCATENATE($F4016," ",$G4016),AllocFactorMatrix,(Q$4+1),FALSE)*$E4022</f>
        <v>0</v>
      </c>
      <c r="R4016" s="22">
        <f t="shared" ref="R4016:R4022" ca="1" si="1948">SUBTOTAL(9,N4016:Q4016)</f>
        <v>-2519.6525742669078</v>
      </c>
      <c r="S4016" s="22">
        <f ca="1">VLOOKUP(CONCATENATE($F4016," ",$G4016),AllocFactorMatrix,(S$4+1),FALSE)*$E4022</f>
        <v>-82.658333816900495</v>
      </c>
      <c r="T4016" s="22">
        <f ca="1">VLOOKUP(CONCATENATE($F4016," ",$G4016),AllocFactorMatrix,(T$4+1),FALSE)*$E4022</f>
        <v>-1504.2406763853742</v>
      </c>
      <c r="U4016" s="22">
        <f ca="1">VLOOKUP(CONCATENATE($F4016," ",$G4016),AllocFactorMatrix,(U$4+1),FALSE)*$E4022</f>
        <v>-7329.4756886552768</v>
      </c>
      <c r="V4016" s="22">
        <f ca="1">VLOOKUP(CONCATENATE($F4016," ",$G4016),AllocFactorMatrix,(V$4+1),FALSE)*$E4022</f>
        <v>-933.92503074071954</v>
      </c>
      <c r="W4016" s="22">
        <f t="shared" ref="W4016:W4022" ca="1" si="1949">SUBTOTAL(9,S4016:V4016)</f>
        <v>-9850.2997295982714</v>
      </c>
      <c r="X4016" s="22">
        <f ca="1">VLOOKUP(CONCATENATE($F4016," ",$G4016),AllocFactorMatrix,(X$4+1),FALSE)*$E4022</f>
        <v>-534.79393624709337</v>
      </c>
      <c r="Y4016" s="22">
        <f ca="1">VLOOKUP(CONCATENATE($F4016," ",$G4016),AllocFactorMatrix,(Y$4+1),FALSE)*$E4022</f>
        <v>-10.052837434525339</v>
      </c>
      <c r="Z4016" s="22">
        <f t="shared" ca="1" si="1944"/>
        <v>-544.84677368161874</v>
      </c>
      <c r="AA4016" s="22">
        <f ca="1">VLOOKUP(CONCATENATE($F4016," ",$G4016),AllocFactorMatrix,(AA$4+1),FALSE)*$E4022</f>
        <v>-7.7772581359044795</v>
      </c>
      <c r="AB4016" s="22">
        <f ca="1">VLOOKUP(CONCATENATE($F4016," ",$G4016),AllocFactorMatrix,(AB$4+1),FALSE)*$E4022</f>
        <v>-73.085261335298014</v>
      </c>
      <c r="AC4016" s="22">
        <f ca="1">VLOOKUP(CONCATENATE($F4016," ",$G4016),AllocFactorMatrix,(AC$4+1),FALSE)*$E4022</f>
        <v>-17.397430008601983</v>
      </c>
    </row>
    <row r="4017" spans="4:29" hidden="1" outlineLevel="1">
      <c r="F4017" s="42" t="str">
        <f>F4022</f>
        <v>LABOR_M</v>
      </c>
      <c r="G4017" s="17" t="str">
        <f>$G$10</f>
        <v>SUBTRAN</v>
      </c>
      <c r="H4017" s="21">
        <f t="shared" ca="1" si="1947"/>
        <v>-10897.136690600979</v>
      </c>
      <c r="I4017" s="22">
        <f ca="1">VLOOKUP(CONCATENATE($F4017," ",$G4017),AllocFactorMatrix,(I$4+1),FALSE)*$E4022</f>
        <v>-5258.5465679455701</v>
      </c>
      <c r="J4017" s="22">
        <f ca="1">VLOOKUP(CONCATENATE($F4017," ",$G4017),AllocFactorMatrix,(J$4+1),FALSE)*$E4022</f>
        <v>-1311.9727952237861</v>
      </c>
      <c r="K4017" s="22">
        <f ca="1">VLOOKUP(CONCATENATE($F4017," ",$G4017),AllocFactorMatrix,(K$4+1),FALSE)*$E4022</f>
        <v>-16.662831415377685</v>
      </c>
      <c r="L4017" s="22">
        <f ca="1">VLOOKUP(CONCATENATE($F4017," ",$G4017),AllocFactorMatrix,(L$4+1),FALSE)*$E4022</f>
        <v>-1.0742265556269748</v>
      </c>
      <c r="M4017" s="22">
        <f t="shared" ca="1" si="1943"/>
        <v>-1329.7098531947906</v>
      </c>
      <c r="N4017" s="22">
        <f ca="1">VLOOKUP(CONCATENATE($F4017," ",$G4017),AllocFactorMatrix,(N$4+1),FALSE)*$E4022</f>
        <v>-582.62387293356073</v>
      </c>
      <c r="O4017" s="22">
        <f ca="1">VLOOKUP(CONCATENATE($F4017," ",$G4017),AllocFactorMatrix,(O$4+1),FALSE)*$E4022</f>
        <v>-159.94533634815585</v>
      </c>
      <c r="P4017" s="22">
        <f ca="1">VLOOKUP(CONCATENATE($F4017," ",$G4017),AllocFactorMatrix,(P$4+1),FALSE)*$E4022</f>
        <v>-32.150196962365094</v>
      </c>
      <c r="Q4017" s="22">
        <f ca="1">VLOOKUP(CONCATENATE($F4017," ",$G4017),AllocFactorMatrix,(Q$4+1),FALSE)*$E4022</f>
        <v>0</v>
      </c>
      <c r="R4017" s="22">
        <f t="shared" ca="1" si="1948"/>
        <v>-774.7194062440816</v>
      </c>
      <c r="S4017" s="22">
        <f ca="1">VLOOKUP(CONCATENATE($F4017," ",$G4017),AllocFactorMatrix,(S$4+1),FALSE)*$E4022</f>
        <v>-24.689824278010285</v>
      </c>
      <c r="T4017" s="22">
        <f ca="1">VLOOKUP(CONCATENATE($F4017," ",$G4017),AllocFactorMatrix,(T$4+1),FALSE)*$E4022</f>
        <v>-462.56756039605489</v>
      </c>
      <c r="U4017" s="22">
        <f ca="1">VLOOKUP(CONCATENATE($F4017," ",$G4017),AllocFactorMatrix,(U$4+1),FALSE)*$E4022</f>
        <v>-2874.5907405697758</v>
      </c>
      <c r="V4017" s="22">
        <f ca="1">VLOOKUP(CONCATENATE($F4017," ",$G4017),AllocFactorMatrix,(V$4+1),FALSE)*$E4022</f>
        <v>0</v>
      </c>
      <c r="W4017" s="22">
        <f t="shared" ca="1" si="1949"/>
        <v>-3361.848125243841</v>
      </c>
      <c r="X4017" s="22">
        <f ca="1">VLOOKUP(CONCATENATE($F4017," ",$G4017),AllocFactorMatrix,(X$4+1),FALSE)*$E4022</f>
        <v>-163.41820384937569</v>
      </c>
      <c r="Y4017" s="22">
        <f ca="1">VLOOKUP(CONCATENATE($F4017," ",$G4017),AllocFactorMatrix,(Y$4+1),FALSE)*$E4022</f>
        <v>-3.1346594464764133</v>
      </c>
      <c r="Z4017" s="22">
        <f t="shared" ca="1" si="1944"/>
        <v>-166.55286329585209</v>
      </c>
      <c r="AA4017" s="22">
        <f ca="1">VLOOKUP(CONCATENATE($F4017," ",$G4017),AllocFactorMatrix,(AA$4+1),FALSE)*$E4022</f>
        <v>-2.3842493359870356</v>
      </c>
      <c r="AB4017" s="22">
        <f ca="1">VLOOKUP(CONCATENATE($F4017," ",$G4017),AllocFactorMatrix,(AB$4+1),FALSE)*$E4022</f>
        <v>-2.7279441595631835</v>
      </c>
      <c r="AC4017" s="22">
        <f ca="1">VLOOKUP(CONCATENATE($F4017," ",$G4017),AllocFactorMatrix,(AC$4+1),FALSE)*$E4022</f>
        <v>-0.64768118130679087</v>
      </c>
    </row>
    <row r="4018" spans="4:29" hidden="1" outlineLevel="1">
      <c r="F4018" s="42" t="str">
        <f>F4022</f>
        <v>LABOR_M</v>
      </c>
      <c r="G4018" s="17" t="str">
        <f>$G$11</f>
        <v>DISTPRI</v>
      </c>
      <c r="H4018" s="21">
        <f t="shared" ca="1" si="1947"/>
        <v>-19581.976846158152</v>
      </c>
      <c r="I4018" s="22">
        <f ca="1">VLOOKUP(CONCATENATE($F4018," ",$G4018),AllocFactorMatrix,(I$4+1),FALSE)*$E4022</f>
        <v>-12951.908536446912</v>
      </c>
      <c r="J4018" s="22">
        <f ca="1">VLOOKUP(CONCATENATE($F4018," ",$G4018),AllocFactorMatrix,(J$4+1),FALSE)*$E4022</f>
        <v>-3214.1272233694076</v>
      </c>
      <c r="K4018" s="22">
        <f ca="1">VLOOKUP(CONCATENATE($F4018," ",$G4018),AllocFactorMatrix,(K$4+1),FALSE)*$E4022</f>
        <v>-40.806247615466347</v>
      </c>
      <c r="L4018" s="22">
        <f ca="1">VLOOKUP(CONCATENATE($F4018," ",$G4018),AllocFactorMatrix,(L$4+1),FALSE)*$E4022</f>
        <v>0</v>
      </c>
      <c r="M4018" s="22">
        <f t="shared" ca="1" si="1943"/>
        <v>-3254.933470984874</v>
      </c>
      <c r="N4018" s="22">
        <f ca="1">VLOOKUP(CONCATENATE($F4018," ",$G4018),AllocFactorMatrix,(N$4+1),FALSE)*$E4022</f>
        <v>-1402.9452523082043</v>
      </c>
      <c r="O4018" s="22">
        <f ca="1">VLOOKUP(CONCATENATE($F4018," ",$G4018),AllocFactorMatrix,(O$4+1),FALSE)*$E4022</f>
        <v>-385.79983274381999</v>
      </c>
      <c r="P4018" s="22">
        <f ca="1">VLOOKUP(CONCATENATE($F4018," ",$G4018),AllocFactorMatrix,(P$4+1),FALSE)*$E4022</f>
        <v>0</v>
      </c>
      <c r="Q4018" s="22">
        <f ca="1">VLOOKUP(CONCATENATE($F4018," ",$G4018),AllocFactorMatrix,(Q$4+1),FALSE)*$E4022</f>
        <v>0</v>
      </c>
      <c r="R4018" s="22">
        <f t="shared" ca="1" si="1948"/>
        <v>-1788.7450850520243</v>
      </c>
      <c r="S4018" s="22">
        <f ca="1">VLOOKUP(CONCATENATE($F4018," ",$G4018),AllocFactorMatrix,(S$4+1),FALSE)*$E4022</f>
        <v>-60.115675982851748</v>
      </c>
      <c r="T4018" s="22">
        <f ca="1">VLOOKUP(CONCATENATE($F4018," ",$G4018),AllocFactorMatrix,(T$4+1),FALSE)*$E4022</f>
        <v>-1110.3222644078758</v>
      </c>
      <c r="U4018" s="22">
        <f ca="1">VLOOKUP(CONCATENATE($F4018," ",$G4018),AllocFactorMatrix,(U$4+1),FALSE)*$E4022</f>
        <v>0</v>
      </c>
      <c r="V4018" s="22">
        <f ca="1">VLOOKUP(CONCATENATE($F4018," ",$G4018),AllocFactorMatrix,(V$4+1),FALSE)*$E4022</f>
        <v>0</v>
      </c>
      <c r="W4018" s="22">
        <f t="shared" ca="1" si="1949"/>
        <v>-1170.4379403907276</v>
      </c>
      <c r="X4018" s="22">
        <f ca="1">VLOOKUP(CONCATENATE($F4018," ",$G4018),AllocFactorMatrix,(X$4+1),FALSE)*$E4022</f>
        <v>-394.34749946260928</v>
      </c>
      <c r="Y4018" s="22">
        <f ca="1">VLOOKUP(CONCATENATE($F4018," ",$G4018),AllocFactorMatrix,(Y$4+1),FALSE)*$E4022</f>
        <v>-7.573813278187461</v>
      </c>
      <c r="Z4018" s="22">
        <f t="shared" ca="1" si="1944"/>
        <v>-401.92131274079674</v>
      </c>
      <c r="AA4018" s="22">
        <f ca="1">VLOOKUP(CONCATENATE($F4018," ",$G4018),AllocFactorMatrix,(AA$4+1),FALSE)*$E4022</f>
        <v>-5.7883105089877871</v>
      </c>
      <c r="AB4018" s="22">
        <f ca="1">VLOOKUP(CONCATENATE($F4018," ",$G4018),AllocFactorMatrix,(AB$4+1),FALSE)*$E4022</f>
        <v>-6.660766343327567</v>
      </c>
      <c r="AC4018" s="22">
        <f ca="1">VLOOKUP(CONCATENATE($F4018," ",$G4018),AllocFactorMatrix,(AC$4+1),FALSE)*$E4022</f>
        <v>-1.581423690482558</v>
      </c>
    </row>
    <row r="4019" spans="4:29" hidden="1" outlineLevel="1">
      <c r="F4019" s="42" t="str">
        <f>F4022</f>
        <v>LABOR_M</v>
      </c>
      <c r="G4019" s="17" t="str">
        <f>$G$12</f>
        <v>DISTSEC</v>
      </c>
      <c r="H4019" s="21">
        <f t="shared" ca="1" si="1947"/>
        <v>-7176.926608248189</v>
      </c>
      <c r="I4019" s="22">
        <f ca="1">VLOOKUP(CONCATENATE($F4019," ",$G4019),AllocFactorMatrix,(I$4+1),FALSE)*$E4022</f>
        <v>-5457.1802497878425</v>
      </c>
      <c r="J4019" s="22">
        <f ca="1">VLOOKUP(CONCATENATE($F4019," ",$G4019),AllocFactorMatrix,(J$4+1),FALSE)*$E4022</f>
        <v>-1101.492983268115</v>
      </c>
      <c r="K4019" s="22">
        <f ca="1">VLOOKUP(CONCATENATE($F4019," ",$G4019),AllocFactorMatrix,(K$4+1),FALSE)*$E4022</f>
        <v>0</v>
      </c>
      <c r="L4019" s="22">
        <f ca="1">VLOOKUP(CONCATENATE($F4019," ",$G4019),AllocFactorMatrix,(L$4+1),FALSE)*$E4022</f>
        <v>0</v>
      </c>
      <c r="M4019" s="22">
        <f t="shared" ca="1" si="1943"/>
        <v>-1101.492983268115</v>
      </c>
      <c r="N4019" s="22">
        <f ca="1">VLOOKUP(CONCATENATE($F4019," ",$G4019),AllocFactorMatrix,(N$4+1),FALSE)*$E4022</f>
        <v>-421.89417383410597</v>
      </c>
      <c r="O4019" s="22">
        <f ca="1">VLOOKUP(CONCATENATE($F4019," ",$G4019),AllocFactorMatrix,(O$4+1),FALSE)*$E4022</f>
        <v>0</v>
      </c>
      <c r="P4019" s="22">
        <f ca="1">VLOOKUP(CONCATENATE($F4019," ",$G4019),AllocFactorMatrix,(P$4+1),FALSE)*$E4022</f>
        <v>0</v>
      </c>
      <c r="Q4019" s="22">
        <f ca="1">VLOOKUP(CONCATENATE($F4019," ",$G4019),AllocFactorMatrix,(Q$4+1),FALSE)*$E4022</f>
        <v>0</v>
      </c>
      <c r="R4019" s="22">
        <f t="shared" ca="1" si="1948"/>
        <v>-421.89417383410597</v>
      </c>
      <c r="S4019" s="22">
        <f ca="1">VLOOKUP(CONCATENATE($F4019," ",$G4019),AllocFactorMatrix,(S$4+1),FALSE)*$E4022</f>
        <v>-14.81780863782736</v>
      </c>
      <c r="T4019" s="22">
        <f ca="1">VLOOKUP(CONCATENATE($F4019," ",$G4019),AllocFactorMatrix,(T$4+1),FALSE)*$E4022</f>
        <v>0</v>
      </c>
      <c r="U4019" s="22">
        <f ca="1">VLOOKUP(CONCATENATE($F4019," ",$G4019),AllocFactorMatrix,(U$4+1),FALSE)*$E4022</f>
        <v>0</v>
      </c>
      <c r="V4019" s="22">
        <f ca="1">VLOOKUP(CONCATENATE($F4019," ",$G4019),AllocFactorMatrix,(V$4+1),FALSE)*$E4022</f>
        <v>0</v>
      </c>
      <c r="W4019" s="22">
        <f t="shared" ca="1" si="1949"/>
        <v>-14.81780863782736</v>
      </c>
      <c r="X4019" s="22">
        <f ca="1">VLOOKUP(CONCATENATE($F4019," ",$G4019),AllocFactorMatrix,(X$4+1),FALSE)*$E4022</f>
        <v>-122.37778173783065</v>
      </c>
      <c r="Y4019" s="22">
        <f ca="1">VLOOKUP(CONCATENATE($F4019," ",$G4019),AllocFactorMatrix,(Y$4+1),FALSE)*$E4022</f>
        <v>0</v>
      </c>
      <c r="Z4019" s="22">
        <f t="shared" ca="1" si="1944"/>
        <v>-122.37778173783065</v>
      </c>
      <c r="AA4019" s="22">
        <f ca="1">VLOOKUP(CONCATENATE($F4019," ",$G4019),AllocFactorMatrix,(AA$4+1),FALSE)*$E4022</f>
        <v>-1.5752176894620038</v>
      </c>
      <c r="AB4019" s="22">
        <f ca="1">VLOOKUP(CONCATENATE($F4019," ",$G4019),AllocFactorMatrix,(AB$4+1),FALSE)*$E4022</f>
        <v>-46.899416114510025</v>
      </c>
      <c r="AC4019" s="22">
        <f ca="1">VLOOKUP(CONCATENATE($F4019," ",$G4019),AllocFactorMatrix,(AC$4+1),FALSE)*$E4022</f>
        <v>-10.688977178492168</v>
      </c>
    </row>
    <row r="4020" spans="4:29" hidden="1" outlineLevel="1">
      <c r="F4020" s="42" t="str">
        <f>F4022</f>
        <v>LABOR_M</v>
      </c>
      <c r="G4020" s="17" t="str">
        <f>$G$13</f>
        <v>ENERGY</v>
      </c>
      <c r="H4020" s="21">
        <f t="shared" ca="1" si="1947"/>
        <v>-72271.552236608928</v>
      </c>
      <c r="I4020" s="22">
        <f ca="1">VLOOKUP(CONCATENATE($F4020," ",$G4020),AllocFactorMatrix,(I$4+1),FALSE)*$E4022</f>
        <v>-26553.915666365647</v>
      </c>
      <c r="J4020" s="22">
        <f ca="1">VLOOKUP(CONCATENATE($F4020," ",$G4020),AllocFactorMatrix,(J$4+1),FALSE)*$E4022</f>
        <v>-8388.0743247835617</v>
      </c>
      <c r="K4020" s="22">
        <f ca="1">VLOOKUP(CONCATENATE($F4020," ",$G4020),AllocFactorMatrix,(K$4+1),FALSE)*$E4022</f>
        <v>-104.75495360598045</v>
      </c>
      <c r="L4020" s="22">
        <f ca="1">VLOOKUP(CONCATENATE($F4020," ",$G4020),AllocFactorMatrix,(L$4+1),FALSE)*$E4022</f>
        <v>-5.3066480699093042</v>
      </c>
      <c r="M4020" s="22">
        <f t="shared" ca="1" si="1943"/>
        <v>-8498.1359264594503</v>
      </c>
      <c r="N4020" s="22">
        <f ca="1">VLOOKUP(CONCATENATE($F4020," ",$G4020),AllocFactorMatrix,(N$4+1),FALSE)*$E4022</f>
        <v>-4249.7703984688433</v>
      </c>
      <c r="O4020" s="22">
        <f ca="1">VLOOKUP(CONCATENATE($F4020," ",$G4020),AllocFactorMatrix,(O$4+1),FALSE)*$E4022</f>
        <v>-1146.4762014639368</v>
      </c>
      <c r="P4020" s="22">
        <f ca="1">VLOOKUP(CONCATENATE($F4020," ",$G4020),AllocFactorMatrix,(P$4+1),FALSE)*$E4022</f>
        <v>-178.65362072108206</v>
      </c>
      <c r="Q4020" s="22">
        <f ca="1">VLOOKUP(CONCATENATE($F4020," ",$G4020),AllocFactorMatrix,(Q$4+1),FALSE)*$E4022</f>
        <v>0</v>
      </c>
      <c r="R4020" s="22">
        <f t="shared" ca="1" si="1948"/>
        <v>-5574.9002206538617</v>
      </c>
      <c r="S4020" s="22">
        <f ca="1">VLOOKUP(CONCATENATE($F4020," ",$G4020),AllocFactorMatrix,(S$4+1),FALSE)*$E4022</f>
        <v>-214.02623005463406</v>
      </c>
      <c r="T4020" s="22">
        <f ca="1">VLOOKUP(CONCATENATE($F4020," ",$G4020),AllocFactorMatrix,(T$4+1),FALSE)*$E4022</f>
        <v>-4230.507705802017</v>
      </c>
      <c r="U4020" s="22">
        <f ca="1">VLOOKUP(CONCATENATE($F4020," ",$G4020),AllocFactorMatrix,(U$4+1),FALSE)*$E4022</f>
        <v>-22240.226250404721</v>
      </c>
      <c r="V4020" s="22">
        <f ca="1">VLOOKUP(CONCATENATE($F4020," ",$G4020),AllocFactorMatrix,(V$4+1),FALSE)*$E4022</f>
        <v>-3109.9139260148659</v>
      </c>
      <c r="W4020" s="22">
        <f t="shared" ca="1" si="1949"/>
        <v>-29794.67411227624</v>
      </c>
      <c r="X4020" s="22">
        <f ca="1">VLOOKUP(CONCATENATE($F4020," ",$G4020),AllocFactorMatrix,(X$4+1),FALSE)*$E4022</f>
        <v>-1194.8553613857655</v>
      </c>
      <c r="Y4020" s="22">
        <f ca="1">VLOOKUP(CONCATENATE($F4020," ",$G4020),AllocFactorMatrix,(Y$4+1),FALSE)*$E4022</f>
        <v>-22.593713703878056</v>
      </c>
      <c r="Z4020" s="22">
        <f t="shared" ca="1" si="1944"/>
        <v>-1217.4490750896437</v>
      </c>
      <c r="AA4020" s="22">
        <f ca="1">VLOOKUP(CONCATENATE($F4020," ",$G4020),AllocFactorMatrix,(AA$4+1),FALSE)*$E4022</f>
        <v>-22.536666713152801</v>
      </c>
      <c r="AB4020" s="22">
        <f ca="1">VLOOKUP(CONCATENATE($F4020," ",$G4020),AllocFactorMatrix,(AB$4+1),FALSE)*$E4022</f>
        <v>-494.10352737382243</v>
      </c>
      <c r="AC4020" s="22">
        <f ca="1">VLOOKUP(CONCATENATE($F4020," ",$G4020),AllocFactorMatrix,(AC$4+1),FALSE)*$E4022</f>
        <v>-115.83704167709101</v>
      </c>
    </row>
    <row r="4021" spans="4:29" hidden="1" outlineLevel="1">
      <c r="F4021" s="42" t="str">
        <f>F4022</f>
        <v>LABOR_M</v>
      </c>
      <c r="G4021" s="17" t="str">
        <f>$G$14</f>
        <v>CUSTOMER</v>
      </c>
      <c r="H4021" s="21">
        <f t="shared" ca="1" si="1947"/>
        <v>-144553.61926817874</v>
      </c>
      <c r="I4021" s="22">
        <f ca="1">VLOOKUP(CONCATENATE($F4021," ",$G4021),AllocFactorMatrix,(I$4+1),FALSE)*$E4022</f>
        <v>-111879.28950334071</v>
      </c>
      <c r="J4021" s="22">
        <f ca="1">VLOOKUP(CONCATENATE($F4021," ",$G4021),AllocFactorMatrix,(J$4+1),FALSE)*$E4022</f>
        <v>-26396.398640734504</v>
      </c>
      <c r="K4021" s="22">
        <f ca="1">VLOOKUP(CONCATENATE($F4021," ",$G4021),AllocFactorMatrix,(K$4+1),FALSE)*$E4022</f>
        <v>-268.81696368029714</v>
      </c>
      <c r="L4021" s="22">
        <f ca="1">VLOOKUP(CONCATENATE($F4021," ",$G4021),AllocFactorMatrix,(L$4+1),FALSE)*$E4022</f>
        <v>-19.154529068975496</v>
      </c>
      <c r="M4021" s="22">
        <f t="shared" ca="1" si="1943"/>
        <v>-26684.370133483775</v>
      </c>
      <c r="N4021" s="22">
        <f ca="1">VLOOKUP(CONCATENATE($F4021," ",$G4021),AllocFactorMatrix,(N$4+1),FALSE)*$E4022</f>
        <v>-469.71221157448878</v>
      </c>
      <c r="O4021" s="22">
        <f ca="1">VLOOKUP(CONCATENATE($F4021," ",$G4021),AllocFactorMatrix,(O$4+1),FALSE)*$E4022</f>
        <v>-149.84857170196972</v>
      </c>
      <c r="P4021" s="22">
        <f ca="1">VLOOKUP(CONCATENATE($F4021," ",$G4021),AllocFactorMatrix,(P$4+1),FALSE)*$E4022</f>
        <v>-54.698683196430132</v>
      </c>
      <c r="Q4021" s="22">
        <f ca="1">VLOOKUP(CONCATENATE($F4021," ",$G4021),AllocFactorMatrix,(Q$4+1),FALSE)*$E4022</f>
        <v>0</v>
      </c>
      <c r="R4021" s="22">
        <f t="shared" ca="1" si="1948"/>
        <v>-674.25946647288868</v>
      </c>
      <c r="S4021" s="22">
        <f ca="1">VLOOKUP(CONCATENATE($F4021," ",$G4021),AllocFactorMatrix,(S$4+1),FALSE)*$E4022</f>
        <v>-4.4539023537088287</v>
      </c>
      <c r="T4021" s="22">
        <f ca="1">VLOOKUP(CONCATENATE($F4021," ",$G4021),AllocFactorMatrix,(T$4+1),FALSE)*$E4022</f>
        <v>-107.7599142674438</v>
      </c>
      <c r="U4021" s="22">
        <f ca="1">VLOOKUP(CONCATENATE($F4021," ",$G4021),AllocFactorMatrix,(U$4+1),FALSE)*$E4022</f>
        <v>-181.15865259226049</v>
      </c>
      <c r="V4021" s="22">
        <f ca="1">VLOOKUP(CONCATENATE($F4021," ",$G4021),AllocFactorMatrix,(V$4+1),FALSE)*$E4022</f>
        <v>-34.859190666314539</v>
      </c>
      <c r="W4021" s="22">
        <f t="shared" ca="1" si="1949"/>
        <v>-328.23165987972766</v>
      </c>
      <c r="X4021" s="22">
        <f ca="1">VLOOKUP(CONCATENATE($F4021," ",$G4021),AllocFactorMatrix,(X$4+1),FALSE)*$E4022</f>
        <v>-151.85069353816959</v>
      </c>
      <c r="Y4021" s="22">
        <f ca="1">VLOOKUP(CONCATENATE($F4021," ",$G4021),AllocFactorMatrix,(Y$4+1),FALSE)*$E4022</f>
        <v>-1.8110931864597521</v>
      </c>
      <c r="Z4021" s="22">
        <f t="shared" ca="1" si="1944"/>
        <v>-153.66178672462934</v>
      </c>
      <c r="AA4021" s="22">
        <f ca="1">VLOOKUP(CONCATENATE($F4021," ",$G4021),AllocFactorMatrix,(AA$4+1),FALSE)*$E4022</f>
        <v>-10.569365257997688</v>
      </c>
      <c r="AB4021" s="22">
        <f ca="1">VLOOKUP(CONCATENATE($F4021," ",$G4021),AllocFactorMatrix,(AB$4+1),FALSE)*$E4022</f>
        <v>-4469.8068691198168</v>
      </c>
      <c r="AC4021" s="22">
        <f ca="1">VLOOKUP(CONCATENATE($F4021," ",$G4021),AllocFactorMatrix,(AC$4+1),FALSE)*$E4022</f>
        <v>-353.43048389914333</v>
      </c>
    </row>
    <row r="4022" spans="4:29" collapsed="1">
      <c r="D4022" s="17" t="s">
        <v>298</v>
      </c>
      <c r="E4022" s="19">
        <v>-412483</v>
      </c>
      <c r="F4022" s="42" t="s">
        <v>69</v>
      </c>
      <c r="G4022" s="17" t="str">
        <f>$G$15</f>
        <v>TOTAL</v>
      </c>
      <c r="H4022" s="21">
        <f t="shared" ca="1" si="1947"/>
        <v>-412483.00000000029</v>
      </c>
      <c r="I4022" s="22">
        <f ca="1">VLOOKUP(CONCATENATE($F4022," ",$G4022),AllocFactorMatrix,(I$4+1),FALSE)*$E4022</f>
        <v>-240439.48130807572</v>
      </c>
      <c r="J4022" s="22">
        <f ca="1">VLOOKUP(CONCATENATE($F4022," ",$G4022),AllocFactorMatrix,(J$4+1),FALSE)*$E4022</f>
        <v>-60002.043111756531</v>
      </c>
      <c r="K4022" s="22">
        <f ca="1">VLOOKUP(CONCATENATE($F4022," ",$G4022),AllocFactorMatrix,(K$4+1),FALSE)*$E4022</f>
        <v>-679.32118900673072</v>
      </c>
      <c r="L4022" s="22">
        <f ca="1">VLOOKUP(CONCATENATE($F4022," ",$G4022),AllocFactorMatrix,(L$4+1),FALSE)*$E4022</f>
        <v>-37.961580545672405</v>
      </c>
      <c r="M4022" s="22">
        <f t="shared" ca="1" si="1943"/>
        <v>-60719.325881308934</v>
      </c>
      <c r="N4022" s="22">
        <f ca="1">VLOOKUP(CONCATENATE($F4022," ",$G4022),AllocFactorMatrix,(N$4+1),FALSE)*$E4022</f>
        <v>-15915.94472495033</v>
      </c>
      <c r="O4022" s="22">
        <f ca="1">VLOOKUP(CONCATENATE($F4022," ",$G4022),AllocFactorMatrix,(O$4+1),FALSE)*$E4022</f>
        <v>-4250.930974115794</v>
      </c>
      <c r="P4022" s="22">
        <f ca="1">VLOOKUP(CONCATENATE($F4022," ",$G4022),AllocFactorMatrix,(P$4+1),FALSE)*$E4022</f>
        <v>-648.82650159392392</v>
      </c>
      <c r="Q4022" s="22">
        <f ca="1">VLOOKUP(CONCATENATE($F4022," ",$G4022),AllocFactorMatrix,(Q$4+1),FALSE)*$E4022</f>
        <v>0</v>
      </c>
      <c r="R4022" s="22">
        <f t="shared" ca="1" si="1948"/>
        <v>-20815.702200660049</v>
      </c>
      <c r="S4022" s="22">
        <f ca="1">VLOOKUP(CONCATENATE($F4022," ",$G4022),AllocFactorMatrix,(S$4+1),FALSE)*$E4022</f>
        <v>-698.02937645891291</v>
      </c>
      <c r="T4022" s="22">
        <f ca="1">VLOOKUP(CONCATENATE($F4022," ",$G4022),AllocFactorMatrix,(T$4+1),FALSE)*$E4022</f>
        <v>-12825.161384695861</v>
      </c>
      <c r="U4022" s="22">
        <f ca="1">VLOOKUP(CONCATENATE($F4022," ",$G4022),AllocFactorMatrix,(U$4+1),FALSE)*$E4022</f>
        <v>-58984.749377546555</v>
      </c>
      <c r="V4022" s="22">
        <f ca="1">VLOOKUP(CONCATENATE($F4022," ",$G4022),AllocFactorMatrix,(V$4+1),FALSE)*$E4022</f>
        <v>-7437.4115510814681</v>
      </c>
      <c r="W4022" s="22">
        <f t="shared" ca="1" si="1949"/>
        <v>-79945.351689782809</v>
      </c>
      <c r="X4022" s="22">
        <f ca="1">VLOOKUP(CONCATENATE($F4022," ",$G4022),AllocFactorMatrix,(X$4+1),FALSE)*$E4022</f>
        <v>-4484.9451361456759</v>
      </c>
      <c r="Y4022" s="22">
        <f ca="1">VLOOKUP(CONCATENATE($F4022," ",$G4022),AllocFactorMatrix,(Y$4+1),FALSE)*$E4022</f>
        <v>-81.319554129344311</v>
      </c>
      <c r="Z4022" s="22">
        <f t="shared" ca="1" si="1944"/>
        <v>-4566.2646902750203</v>
      </c>
      <c r="AA4022" s="22">
        <f ca="1">VLOOKUP(CONCATENATE($F4022," ",$G4022),AllocFactorMatrix,(AA$4+1),FALSE)*$E4022</f>
        <v>-78.600744312503807</v>
      </c>
      <c r="AB4022" s="22">
        <f ca="1">VLOOKUP(CONCATENATE($F4022," ",$G4022),AllocFactorMatrix,(AB$4+1),FALSE)*$E4022</f>
        <v>-5356.1233473415932</v>
      </c>
      <c r="AC4022" s="22">
        <f ca="1">VLOOKUP(CONCATENATE($F4022," ",$G4022),AllocFactorMatrix,(AC$4+1),FALSE)*$E4022</f>
        <v>-562.15013824358527</v>
      </c>
    </row>
    <row r="4023" spans="4:29" hidden="1" outlineLevel="1">
      <c r="F4023" s="42" t="str">
        <f>F4030</f>
        <v>LABOR_M</v>
      </c>
      <c r="G4023" s="17" t="str">
        <f>$G$8</f>
        <v>PRODUCTION</v>
      </c>
      <c r="H4023" s="21">
        <f t="shared" ca="1" si="1947"/>
        <v>0</v>
      </c>
      <c r="I4023" s="22">
        <f ca="1">VLOOKUP(CONCATENATE($F4023," ",$G4023),AllocFactorMatrix,(I$4+1),FALSE)*$E4030</f>
        <v>0</v>
      </c>
      <c r="J4023" s="22">
        <f ca="1">VLOOKUP(CONCATENATE($F4023," ",$G4023),AllocFactorMatrix,(J$4+1),FALSE)*$E4030</f>
        <v>0</v>
      </c>
      <c r="K4023" s="22">
        <f ca="1">VLOOKUP(CONCATENATE($F4023," ",$G4023),AllocFactorMatrix,(K$4+1),FALSE)*$E4030</f>
        <v>0</v>
      </c>
      <c r="L4023" s="22">
        <f ca="1">VLOOKUP(CONCATENATE($F4023," ",$G4023),AllocFactorMatrix,(L$4+1),FALSE)*$E4030</f>
        <v>0</v>
      </c>
      <c r="M4023" s="22">
        <f t="shared" ref="M4023:M4030" ca="1" si="1950">SUBTOTAL(9,J4023:L4023)</f>
        <v>0</v>
      </c>
      <c r="N4023" s="22">
        <f ca="1">VLOOKUP(CONCATENATE($F4023," ",$G4023),AllocFactorMatrix,(N$4+1),FALSE)*$E4030</f>
        <v>0</v>
      </c>
      <c r="O4023" s="22">
        <f ca="1">VLOOKUP(CONCATENATE($F4023," ",$G4023),AllocFactorMatrix,(O$4+1),FALSE)*$E4030</f>
        <v>0</v>
      </c>
      <c r="P4023" s="22">
        <f ca="1">VLOOKUP(CONCATENATE($F4023," ",$G4023),AllocFactorMatrix,(P$4+1),FALSE)*$E4030</f>
        <v>0</v>
      </c>
      <c r="Q4023" s="22">
        <f ca="1">VLOOKUP(CONCATENATE($F4023," ",$G4023),AllocFactorMatrix,(Q$4+1),FALSE)*$E4030</f>
        <v>0</v>
      </c>
      <c r="R4023" s="22">
        <f ca="1">SUBTOTAL(9,N4023:Q4023)</f>
        <v>0</v>
      </c>
      <c r="S4023" s="22">
        <f ca="1">VLOOKUP(CONCATENATE($F4023," ",$G4023),AllocFactorMatrix,(S$4+1),FALSE)*$E4030</f>
        <v>0</v>
      </c>
      <c r="T4023" s="22">
        <f ca="1">VLOOKUP(CONCATENATE($F4023," ",$G4023),AllocFactorMatrix,(T$4+1),FALSE)*$E4030</f>
        <v>0</v>
      </c>
      <c r="U4023" s="22">
        <f ca="1">VLOOKUP(CONCATENATE($F4023," ",$G4023),AllocFactorMatrix,(U$4+1),FALSE)*$E4030</f>
        <v>0</v>
      </c>
      <c r="V4023" s="22">
        <f ca="1">VLOOKUP(CONCATENATE($F4023," ",$G4023),AllocFactorMatrix,(V$4+1),FALSE)*$E4030</f>
        <v>0</v>
      </c>
      <c r="W4023" s="22">
        <f ca="1">SUBTOTAL(9,S4023:V4023)</f>
        <v>0</v>
      </c>
      <c r="X4023" s="22">
        <f ca="1">VLOOKUP(CONCATENATE($F4023," ",$G4023),AllocFactorMatrix,(X$4+1),FALSE)*$E4030</f>
        <v>0</v>
      </c>
      <c r="Y4023" s="22">
        <f ca="1">VLOOKUP(CONCATENATE($F4023," ",$G4023),AllocFactorMatrix,(Y$4+1),FALSE)*$E4030</f>
        <v>0</v>
      </c>
      <c r="Z4023" s="22">
        <f t="shared" ref="Z4023:Z4030" ca="1" si="1951">SUBTOTAL(9,X4023:Y4023)</f>
        <v>0</v>
      </c>
      <c r="AA4023" s="22">
        <f ca="1">VLOOKUP(CONCATENATE($F4023," ",$G4023),AllocFactorMatrix,(AA$4+1),FALSE)*$E4030</f>
        <v>0</v>
      </c>
      <c r="AB4023" s="22">
        <f ca="1">VLOOKUP(CONCATENATE($F4023," ",$G4023),AllocFactorMatrix,(AB$4+1),FALSE)*$E4030</f>
        <v>0</v>
      </c>
      <c r="AC4023" s="22">
        <f ca="1">VLOOKUP(CONCATENATE($F4023," ",$G4023),AllocFactorMatrix,(AC$4+1),FALSE)*$E4030</f>
        <v>0</v>
      </c>
    </row>
    <row r="4024" spans="4:29" hidden="1" outlineLevel="1">
      <c r="F4024" s="42" t="str">
        <f>F4030</f>
        <v>LABOR_M</v>
      </c>
      <c r="G4024" s="17" t="str">
        <f>$G$9</f>
        <v>BULKTRAN</v>
      </c>
      <c r="H4024" s="21">
        <f t="shared" ca="1" si="1947"/>
        <v>0</v>
      </c>
      <c r="I4024" s="22">
        <f ca="1">VLOOKUP(CONCATENATE($F4024," ",$G4024),AllocFactorMatrix,(I$4+1),FALSE)*$E4030</f>
        <v>0</v>
      </c>
      <c r="J4024" s="22">
        <f ca="1">VLOOKUP(CONCATENATE($F4024," ",$G4024),AllocFactorMatrix,(J$4+1),FALSE)*$E4030</f>
        <v>0</v>
      </c>
      <c r="K4024" s="22">
        <f ca="1">VLOOKUP(CONCATENATE($F4024," ",$G4024),AllocFactorMatrix,(K$4+1),FALSE)*$E4030</f>
        <v>0</v>
      </c>
      <c r="L4024" s="22">
        <f ca="1">VLOOKUP(CONCATENATE($F4024," ",$G4024),AllocFactorMatrix,(L$4+1),FALSE)*$E4030</f>
        <v>0</v>
      </c>
      <c r="M4024" s="22">
        <f t="shared" ca="1" si="1950"/>
        <v>0</v>
      </c>
      <c r="N4024" s="22">
        <f ca="1">VLOOKUP(CONCATENATE($F4024," ",$G4024),AllocFactorMatrix,(N$4+1),FALSE)*$E4030</f>
        <v>0</v>
      </c>
      <c r="O4024" s="22">
        <f ca="1">VLOOKUP(CONCATENATE($F4024," ",$G4024),AllocFactorMatrix,(O$4+1),FALSE)*$E4030</f>
        <v>0</v>
      </c>
      <c r="P4024" s="22">
        <f ca="1">VLOOKUP(CONCATENATE($F4024," ",$G4024),AllocFactorMatrix,(P$4+1),FALSE)*$E4030</f>
        <v>0</v>
      </c>
      <c r="Q4024" s="22">
        <f ca="1">VLOOKUP(CONCATENATE($F4024," ",$G4024),AllocFactorMatrix,(Q$4+1),FALSE)*$E4030</f>
        <v>0</v>
      </c>
      <c r="R4024" s="22">
        <f t="shared" ref="R4024:R4030" ca="1" si="1952">SUBTOTAL(9,N4024:Q4024)</f>
        <v>0</v>
      </c>
      <c r="S4024" s="22">
        <f ca="1">VLOOKUP(CONCATENATE($F4024," ",$G4024),AllocFactorMatrix,(S$4+1),FALSE)*$E4030</f>
        <v>0</v>
      </c>
      <c r="T4024" s="22">
        <f ca="1">VLOOKUP(CONCATENATE($F4024," ",$G4024),AllocFactorMatrix,(T$4+1),FALSE)*$E4030</f>
        <v>0</v>
      </c>
      <c r="U4024" s="22">
        <f ca="1">VLOOKUP(CONCATENATE($F4024," ",$G4024),AllocFactorMatrix,(U$4+1),FALSE)*$E4030</f>
        <v>0</v>
      </c>
      <c r="V4024" s="22">
        <f ca="1">VLOOKUP(CONCATENATE($F4024," ",$G4024),AllocFactorMatrix,(V$4+1),FALSE)*$E4030</f>
        <v>0</v>
      </c>
      <c r="W4024" s="22">
        <f t="shared" ref="W4024:W4030" ca="1" si="1953">SUBTOTAL(9,S4024:V4024)</f>
        <v>0</v>
      </c>
      <c r="X4024" s="22">
        <f ca="1">VLOOKUP(CONCATENATE($F4024," ",$G4024),AllocFactorMatrix,(X$4+1),FALSE)*$E4030</f>
        <v>0</v>
      </c>
      <c r="Y4024" s="22">
        <f ca="1">VLOOKUP(CONCATENATE($F4024," ",$G4024),AllocFactorMatrix,(Y$4+1),FALSE)*$E4030</f>
        <v>0</v>
      </c>
      <c r="Z4024" s="22">
        <f t="shared" ca="1" si="1951"/>
        <v>0</v>
      </c>
      <c r="AA4024" s="22">
        <f ca="1">VLOOKUP(CONCATENATE($F4024," ",$G4024),AllocFactorMatrix,(AA$4+1),FALSE)*$E4030</f>
        <v>0</v>
      </c>
      <c r="AB4024" s="22">
        <f ca="1">VLOOKUP(CONCATENATE($F4024," ",$G4024),AllocFactorMatrix,(AB$4+1),FALSE)*$E4030</f>
        <v>0</v>
      </c>
      <c r="AC4024" s="22">
        <f ca="1">VLOOKUP(CONCATENATE($F4024," ",$G4024),AllocFactorMatrix,(AC$4+1),FALSE)*$E4030</f>
        <v>0</v>
      </c>
    </row>
    <row r="4025" spans="4:29" hidden="1" outlineLevel="1">
      <c r="F4025" s="42" t="str">
        <f>F4030</f>
        <v>LABOR_M</v>
      </c>
      <c r="G4025" s="17" t="str">
        <f>$G$10</f>
        <v>SUBTRAN</v>
      </c>
      <c r="H4025" s="21">
        <f t="shared" ca="1" si="1947"/>
        <v>0</v>
      </c>
      <c r="I4025" s="22">
        <f ca="1">VLOOKUP(CONCATENATE($F4025," ",$G4025),AllocFactorMatrix,(I$4+1),FALSE)*$E4030</f>
        <v>0</v>
      </c>
      <c r="J4025" s="22">
        <f ca="1">VLOOKUP(CONCATENATE($F4025," ",$G4025),AllocFactorMatrix,(J$4+1),FALSE)*$E4030</f>
        <v>0</v>
      </c>
      <c r="K4025" s="22">
        <f ca="1">VLOOKUP(CONCATENATE($F4025," ",$G4025),AllocFactorMatrix,(K$4+1),FALSE)*$E4030</f>
        <v>0</v>
      </c>
      <c r="L4025" s="22">
        <f ca="1">VLOOKUP(CONCATENATE($F4025," ",$G4025),AllocFactorMatrix,(L$4+1),FALSE)*$E4030</f>
        <v>0</v>
      </c>
      <c r="M4025" s="22">
        <f t="shared" ca="1" si="1950"/>
        <v>0</v>
      </c>
      <c r="N4025" s="22">
        <f ca="1">VLOOKUP(CONCATENATE($F4025," ",$G4025),AllocFactorMatrix,(N$4+1),FALSE)*$E4030</f>
        <v>0</v>
      </c>
      <c r="O4025" s="22">
        <f ca="1">VLOOKUP(CONCATENATE($F4025," ",$G4025),AllocFactorMatrix,(O$4+1),FALSE)*$E4030</f>
        <v>0</v>
      </c>
      <c r="P4025" s="22">
        <f ca="1">VLOOKUP(CONCATENATE($F4025," ",$G4025),AllocFactorMatrix,(P$4+1),FALSE)*$E4030</f>
        <v>0</v>
      </c>
      <c r="Q4025" s="22">
        <f ca="1">VLOOKUP(CONCATENATE($F4025," ",$G4025),AllocFactorMatrix,(Q$4+1),FALSE)*$E4030</f>
        <v>0</v>
      </c>
      <c r="R4025" s="22">
        <f t="shared" ca="1" si="1952"/>
        <v>0</v>
      </c>
      <c r="S4025" s="22">
        <f ca="1">VLOOKUP(CONCATENATE($F4025," ",$G4025),AllocFactorMatrix,(S$4+1),FALSE)*$E4030</f>
        <v>0</v>
      </c>
      <c r="T4025" s="22">
        <f ca="1">VLOOKUP(CONCATENATE($F4025," ",$G4025),AllocFactorMatrix,(T$4+1),FALSE)*$E4030</f>
        <v>0</v>
      </c>
      <c r="U4025" s="22">
        <f ca="1">VLOOKUP(CONCATENATE($F4025," ",$G4025),AllocFactorMatrix,(U$4+1),FALSE)*$E4030</f>
        <v>0</v>
      </c>
      <c r="V4025" s="22">
        <f ca="1">VLOOKUP(CONCATENATE($F4025," ",$G4025),AllocFactorMatrix,(V$4+1),FALSE)*$E4030</f>
        <v>0</v>
      </c>
      <c r="W4025" s="22">
        <f t="shared" ca="1" si="1953"/>
        <v>0</v>
      </c>
      <c r="X4025" s="22">
        <f ca="1">VLOOKUP(CONCATENATE($F4025," ",$G4025),AllocFactorMatrix,(X$4+1),FALSE)*$E4030</f>
        <v>0</v>
      </c>
      <c r="Y4025" s="22">
        <f ca="1">VLOOKUP(CONCATENATE($F4025," ",$G4025),AllocFactorMatrix,(Y$4+1),FALSE)*$E4030</f>
        <v>0</v>
      </c>
      <c r="Z4025" s="22">
        <f t="shared" ca="1" si="1951"/>
        <v>0</v>
      </c>
      <c r="AA4025" s="22">
        <f ca="1">VLOOKUP(CONCATENATE($F4025," ",$G4025),AllocFactorMatrix,(AA$4+1),FALSE)*$E4030</f>
        <v>0</v>
      </c>
      <c r="AB4025" s="22">
        <f ca="1">VLOOKUP(CONCATENATE($F4025," ",$G4025),AllocFactorMatrix,(AB$4+1),FALSE)*$E4030</f>
        <v>0</v>
      </c>
      <c r="AC4025" s="22">
        <f ca="1">VLOOKUP(CONCATENATE($F4025," ",$G4025),AllocFactorMatrix,(AC$4+1),FALSE)*$E4030</f>
        <v>0</v>
      </c>
    </row>
    <row r="4026" spans="4:29" hidden="1" outlineLevel="1">
      <c r="F4026" s="42" t="str">
        <f>F4030</f>
        <v>LABOR_M</v>
      </c>
      <c r="G4026" s="17" t="str">
        <f>$G$11</f>
        <v>DISTPRI</v>
      </c>
      <c r="H4026" s="21">
        <f t="shared" ca="1" si="1947"/>
        <v>0</v>
      </c>
      <c r="I4026" s="22">
        <f ca="1">VLOOKUP(CONCATENATE($F4026," ",$G4026),AllocFactorMatrix,(I$4+1),FALSE)*$E4030</f>
        <v>0</v>
      </c>
      <c r="J4026" s="22">
        <f ca="1">VLOOKUP(CONCATENATE($F4026," ",$G4026),AllocFactorMatrix,(J$4+1),FALSE)*$E4030</f>
        <v>0</v>
      </c>
      <c r="K4026" s="22">
        <f ca="1">VLOOKUP(CONCATENATE($F4026," ",$G4026),AllocFactorMatrix,(K$4+1),FALSE)*$E4030</f>
        <v>0</v>
      </c>
      <c r="L4026" s="22">
        <f ca="1">VLOOKUP(CONCATENATE($F4026," ",$G4026),AllocFactorMatrix,(L$4+1),FALSE)*$E4030</f>
        <v>0</v>
      </c>
      <c r="M4026" s="22">
        <f t="shared" ca="1" si="1950"/>
        <v>0</v>
      </c>
      <c r="N4026" s="22">
        <f ca="1">VLOOKUP(CONCATENATE($F4026," ",$G4026),AllocFactorMatrix,(N$4+1),FALSE)*$E4030</f>
        <v>0</v>
      </c>
      <c r="O4026" s="22">
        <f ca="1">VLOOKUP(CONCATENATE($F4026," ",$G4026),AllocFactorMatrix,(O$4+1),FALSE)*$E4030</f>
        <v>0</v>
      </c>
      <c r="P4026" s="22">
        <f ca="1">VLOOKUP(CONCATENATE($F4026," ",$G4026),AllocFactorMatrix,(P$4+1),FALSE)*$E4030</f>
        <v>0</v>
      </c>
      <c r="Q4026" s="22">
        <f ca="1">VLOOKUP(CONCATENATE($F4026," ",$G4026),AllocFactorMatrix,(Q$4+1),FALSE)*$E4030</f>
        <v>0</v>
      </c>
      <c r="R4026" s="22">
        <f t="shared" ca="1" si="1952"/>
        <v>0</v>
      </c>
      <c r="S4026" s="22">
        <f ca="1">VLOOKUP(CONCATENATE($F4026," ",$G4026),AllocFactorMatrix,(S$4+1),FALSE)*$E4030</f>
        <v>0</v>
      </c>
      <c r="T4026" s="22">
        <f ca="1">VLOOKUP(CONCATENATE($F4026," ",$G4026),AllocFactorMatrix,(T$4+1),FALSE)*$E4030</f>
        <v>0</v>
      </c>
      <c r="U4026" s="22">
        <f ca="1">VLOOKUP(CONCATENATE($F4026," ",$G4026),AllocFactorMatrix,(U$4+1),FALSE)*$E4030</f>
        <v>0</v>
      </c>
      <c r="V4026" s="22">
        <f ca="1">VLOOKUP(CONCATENATE($F4026," ",$G4026),AllocFactorMatrix,(V$4+1),FALSE)*$E4030</f>
        <v>0</v>
      </c>
      <c r="W4026" s="22">
        <f t="shared" ca="1" si="1953"/>
        <v>0</v>
      </c>
      <c r="X4026" s="22">
        <f ca="1">VLOOKUP(CONCATENATE($F4026," ",$G4026),AllocFactorMatrix,(X$4+1),FALSE)*$E4030</f>
        <v>0</v>
      </c>
      <c r="Y4026" s="22">
        <f ca="1">VLOOKUP(CONCATENATE($F4026," ",$G4026),AllocFactorMatrix,(Y$4+1),FALSE)*$E4030</f>
        <v>0</v>
      </c>
      <c r="Z4026" s="22">
        <f t="shared" ca="1" si="1951"/>
        <v>0</v>
      </c>
      <c r="AA4026" s="22">
        <f ca="1">VLOOKUP(CONCATENATE($F4026," ",$G4026),AllocFactorMatrix,(AA$4+1),FALSE)*$E4030</f>
        <v>0</v>
      </c>
      <c r="AB4026" s="22">
        <f ca="1">VLOOKUP(CONCATENATE($F4026," ",$G4026),AllocFactorMatrix,(AB$4+1),FALSE)*$E4030</f>
        <v>0</v>
      </c>
      <c r="AC4026" s="22">
        <f ca="1">VLOOKUP(CONCATENATE($F4026," ",$G4026),AllocFactorMatrix,(AC$4+1),FALSE)*$E4030</f>
        <v>0</v>
      </c>
    </row>
    <row r="4027" spans="4:29" hidden="1" outlineLevel="1">
      <c r="F4027" s="42" t="str">
        <f>F4030</f>
        <v>LABOR_M</v>
      </c>
      <c r="G4027" s="17" t="str">
        <f>$G$12</f>
        <v>DISTSEC</v>
      </c>
      <c r="H4027" s="21">
        <f t="shared" ca="1" si="1947"/>
        <v>0</v>
      </c>
      <c r="I4027" s="22">
        <f ca="1">VLOOKUP(CONCATENATE($F4027," ",$G4027),AllocFactorMatrix,(I$4+1),FALSE)*$E4030</f>
        <v>0</v>
      </c>
      <c r="J4027" s="22">
        <f ca="1">VLOOKUP(CONCATENATE($F4027," ",$G4027),AllocFactorMatrix,(J$4+1),FALSE)*$E4030</f>
        <v>0</v>
      </c>
      <c r="K4027" s="22">
        <f ca="1">VLOOKUP(CONCATENATE($F4027," ",$G4027),AllocFactorMatrix,(K$4+1),FALSE)*$E4030</f>
        <v>0</v>
      </c>
      <c r="L4027" s="22">
        <f ca="1">VLOOKUP(CONCATENATE($F4027," ",$G4027),AllocFactorMatrix,(L$4+1),FALSE)*$E4030</f>
        <v>0</v>
      </c>
      <c r="M4027" s="22">
        <f t="shared" ca="1" si="1950"/>
        <v>0</v>
      </c>
      <c r="N4027" s="22">
        <f ca="1">VLOOKUP(CONCATENATE($F4027," ",$G4027),AllocFactorMatrix,(N$4+1),FALSE)*$E4030</f>
        <v>0</v>
      </c>
      <c r="O4027" s="22">
        <f ca="1">VLOOKUP(CONCATENATE($F4027," ",$G4027),AllocFactorMatrix,(O$4+1),FALSE)*$E4030</f>
        <v>0</v>
      </c>
      <c r="P4027" s="22">
        <f ca="1">VLOOKUP(CONCATENATE($F4027," ",$G4027),AllocFactorMatrix,(P$4+1),FALSE)*$E4030</f>
        <v>0</v>
      </c>
      <c r="Q4027" s="22">
        <f ca="1">VLOOKUP(CONCATENATE($F4027," ",$G4027),AllocFactorMatrix,(Q$4+1),FALSE)*$E4030</f>
        <v>0</v>
      </c>
      <c r="R4027" s="22">
        <f t="shared" ca="1" si="1952"/>
        <v>0</v>
      </c>
      <c r="S4027" s="22">
        <f ca="1">VLOOKUP(CONCATENATE($F4027," ",$G4027),AllocFactorMatrix,(S$4+1),FALSE)*$E4030</f>
        <v>0</v>
      </c>
      <c r="T4027" s="22">
        <f ca="1">VLOOKUP(CONCATENATE($F4027," ",$G4027),AllocFactorMatrix,(T$4+1),FALSE)*$E4030</f>
        <v>0</v>
      </c>
      <c r="U4027" s="22">
        <f ca="1">VLOOKUP(CONCATENATE($F4027," ",$G4027),AllocFactorMatrix,(U$4+1),FALSE)*$E4030</f>
        <v>0</v>
      </c>
      <c r="V4027" s="22">
        <f ca="1">VLOOKUP(CONCATENATE($F4027," ",$G4027),AllocFactorMatrix,(V$4+1),FALSE)*$E4030</f>
        <v>0</v>
      </c>
      <c r="W4027" s="22">
        <f t="shared" ca="1" si="1953"/>
        <v>0</v>
      </c>
      <c r="X4027" s="22">
        <f ca="1">VLOOKUP(CONCATENATE($F4027," ",$G4027),AllocFactorMatrix,(X$4+1),FALSE)*$E4030</f>
        <v>0</v>
      </c>
      <c r="Y4027" s="22">
        <f ca="1">VLOOKUP(CONCATENATE($F4027," ",$G4027),AllocFactorMatrix,(Y$4+1),FALSE)*$E4030</f>
        <v>0</v>
      </c>
      <c r="Z4027" s="22">
        <f t="shared" ca="1" si="1951"/>
        <v>0</v>
      </c>
      <c r="AA4027" s="22">
        <f ca="1">VLOOKUP(CONCATENATE($F4027," ",$G4027),AllocFactorMatrix,(AA$4+1),FALSE)*$E4030</f>
        <v>0</v>
      </c>
      <c r="AB4027" s="22">
        <f ca="1">VLOOKUP(CONCATENATE($F4027," ",$G4027),AllocFactorMatrix,(AB$4+1),FALSE)*$E4030</f>
        <v>0</v>
      </c>
      <c r="AC4027" s="22">
        <f ca="1">VLOOKUP(CONCATENATE($F4027," ",$G4027),AllocFactorMatrix,(AC$4+1),FALSE)*$E4030</f>
        <v>0</v>
      </c>
    </row>
    <row r="4028" spans="4:29" hidden="1" outlineLevel="1">
      <c r="F4028" s="42" t="str">
        <f>F4030</f>
        <v>LABOR_M</v>
      </c>
      <c r="G4028" s="17" t="str">
        <f>$G$13</f>
        <v>ENERGY</v>
      </c>
      <c r="H4028" s="21">
        <f t="shared" ca="1" si="1947"/>
        <v>0</v>
      </c>
      <c r="I4028" s="22">
        <f ca="1">VLOOKUP(CONCATENATE($F4028," ",$G4028),AllocFactorMatrix,(I$4+1),FALSE)*$E4030</f>
        <v>0</v>
      </c>
      <c r="J4028" s="22">
        <f ca="1">VLOOKUP(CONCATENATE($F4028," ",$G4028),AllocFactorMatrix,(J$4+1),FALSE)*$E4030</f>
        <v>0</v>
      </c>
      <c r="K4028" s="22">
        <f ca="1">VLOOKUP(CONCATENATE($F4028," ",$G4028),AllocFactorMatrix,(K$4+1),FALSE)*$E4030</f>
        <v>0</v>
      </c>
      <c r="L4028" s="22">
        <f ca="1">VLOOKUP(CONCATENATE($F4028," ",$G4028),AllocFactorMatrix,(L$4+1),FALSE)*$E4030</f>
        <v>0</v>
      </c>
      <c r="M4028" s="22">
        <f t="shared" ca="1" si="1950"/>
        <v>0</v>
      </c>
      <c r="N4028" s="22">
        <f ca="1">VLOOKUP(CONCATENATE($F4028," ",$G4028),AllocFactorMatrix,(N$4+1),FALSE)*$E4030</f>
        <v>0</v>
      </c>
      <c r="O4028" s="22">
        <f ca="1">VLOOKUP(CONCATENATE($F4028," ",$G4028),AllocFactorMatrix,(O$4+1),FALSE)*$E4030</f>
        <v>0</v>
      </c>
      <c r="P4028" s="22">
        <f ca="1">VLOOKUP(CONCATENATE($F4028," ",$G4028),AllocFactorMatrix,(P$4+1),FALSE)*$E4030</f>
        <v>0</v>
      </c>
      <c r="Q4028" s="22">
        <f ca="1">VLOOKUP(CONCATENATE($F4028," ",$G4028),AllocFactorMatrix,(Q$4+1),FALSE)*$E4030</f>
        <v>0</v>
      </c>
      <c r="R4028" s="22">
        <f t="shared" ca="1" si="1952"/>
        <v>0</v>
      </c>
      <c r="S4028" s="22">
        <f ca="1">VLOOKUP(CONCATENATE($F4028," ",$G4028),AllocFactorMatrix,(S$4+1),FALSE)*$E4030</f>
        <v>0</v>
      </c>
      <c r="T4028" s="22">
        <f ca="1">VLOOKUP(CONCATENATE($F4028," ",$G4028),AllocFactorMatrix,(T$4+1),FALSE)*$E4030</f>
        <v>0</v>
      </c>
      <c r="U4028" s="22">
        <f ca="1">VLOOKUP(CONCATENATE($F4028," ",$G4028),AllocFactorMatrix,(U$4+1),FALSE)*$E4030</f>
        <v>0</v>
      </c>
      <c r="V4028" s="22">
        <f ca="1">VLOOKUP(CONCATENATE($F4028," ",$G4028),AllocFactorMatrix,(V$4+1),FALSE)*$E4030</f>
        <v>0</v>
      </c>
      <c r="W4028" s="22">
        <f t="shared" ca="1" si="1953"/>
        <v>0</v>
      </c>
      <c r="X4028" s="22">
        <f ca="1">VLOOKUP(CONCATENATE($F4028," ",$G4028),AllocFactorMatrix,(X$4+1),FALSE)*$E4030</f>
        <v>0</v>
      </c>
      <c r="Y4028" s="22">
        <f ca="1">VLOOKUP(CONCATENATE($F4028," ",$G4028),AllocFactorMatrix,(Y$4+1),FALSE)*$E4030</f>
        <v>0</v>
      </c>
      <c r="Z4028" s="22">
        <f t="shared" ca="1" si="1951"/>
        <v>0</v>
      </c>
      <c r="AA4028" s="22">
        <f ca="1">VLOOKUP(CONCATENATE($F4028," ",$G4028),AllocFactorMatrix,(AA$4+1),FALSE)*$E4030</f>
        <v>0</v>
      </c>
      <c r="AB4028" s="22">
        <f ca="1">VLOOKUP(CONCATENATE($F4028," ",$G4028),AllocFactorMatrix,(AB$4+1),FALSE)*$E4030</f>
        <v>0</v>
      </c>
      <c r="AC4028" s="22">
        <f ca="1">VLOOKUP(CONCATENATE($F4028," ",$G4028),AllocFactorMatrix,(AC$4+1),FALSE)*$E4030</f>
        <v>0</v>
      </c>
    </row>
    <row r="4029" spans="4:29" hidden="1" outlineLevel="1">
      <c r="F4029" s="42" t="str">
        <f>F4030</f>
        <v>LABOR_M</v>
      </c>
      <c r="G4029" s="17" t="str">
        <f>$G$14</f>
        <v>CUSTOMER</v>
      </c>
      <c r="H4029" s="21">
        <f t="shared" ca="1" si="1947"/>
        <v>0</v>
      </c>
      <c r="I4029" s="22">
        <f ca="1">VLOOKUP(CONCATENATE($F4029," ",$G4029),AllocFactorMatrix,(I$4+1),FALSE)*$E4030</f>
        <v>0</v>
      </c>
      <c r="J4029" s="22">
        <f ca="1">VLOOKUP(CONCATENATE($F4029," ",$G4029),AllocFactorMatrix,(J$4+1),FALSE)*$E4030</f>
        <v>0</v>
      </c>
      <c r="K4029" s="22">
        <f ca="1">VLOOKUP(CONCATENATE($F4029," ",$G4029),AllocFactorMatrix,(K$4+1),FALSE)*$E4030</f>
        <v>0</v>
      </c>
      <c r="L4029" s="22">
        <f ca="1">VLOOKUP(CONCATENATE($F4029," ",$G4029),AllocFactorMatrix,(L$4+1),FALSE)*$E4030</f>
        <v>0</v>
      </c>
      <c r="M4029" s="22">
        <f t="shared" ca="1" si="1950"/>
        <v>0</v>
      </c>
      <c r="N4029" s="22">
        <f ca="1">VLOOKUP(CONCATENATE($F4029," ",$G4029),AllocFactorMatrix,(N$4+1),FALSE)*$E4030</f>
        <v>0</v>
      </c>
      <c r="O4029" s="22">
        <f ca="1">VLOOKUP(CONCATENATE($F4029," ",$G4029),AllocFactorMatrix,(O$4+1),FALSE)*$E4030</f>
        <v>0</v>
      </c>
      <c r="P4029" s="22">
        <f ca="1">VLOOKUP(CONCATENATE($F4029," ",$G4029),AllocFactorMatrix,(P$4+1),FALSE)*$E4030</f>
        <v>0</v>
      </c>
      <c r="Q4029" s="22">
        <f ca="1">VLOOKUP(CONCATENATE($F4029," ",$G4029),AllocFactorMatrix,(Q$4+1),FALSE)*$E4030</f>
        <v>0</v>
      </c>
      <c r="R4029" s="22">
        <f t="shared" ca="1" si="1952"/>
        <v>0</v>
      </c>
      <c r="S4029" s="22">
        <f ca="1">VLOOKUP(CONCATENATE($F4029," ",$G4029),AllocFactorMatrix,(S$4+1),FALSE)*$E4030</f>
        <v>0</v>
      </c>
      <c r="T4029" s="22">
        <f ca="1">VLOOKUP(CONCATENATE($F4029," ",$G4029),AllocFactorMatrix,(T$4+1),FALSE)*$E4030</f>
        <v>0</v>
      </c>
      <c r="U4029" s="22">
        <f ca="1">VLOOKUP(CONCATENATE($F4029," ",$G4029),AllocFactorMatrix,(U$4+1),FALSE)*$E4030</f>
        <v>0</v>
      </c>
      <c r="V4029" s="22">
        <f ca="1">VLOOKUP(CONCATENATE($F4029," ",$G4029),AllocFactorMatrix,(V$4+1),FALSE)*$E4030</f>
        <v>0</v>
      </c>
      <c r="W4029" s="22">
        <f t="shared" ca="1" si="1953"/>
        <v>0</v>
      </c>
      <c r="X4029" s="22">
        <f ca="1">VLOOKUP(CONCATENATE($F4029," ",$G4029),AllocFactorMatrix,(X$4+1),FALSE)*$E4030</f>
        <v>0</v>
      </c>
      <c r="Y4029" s="22">
        <f ca="1">VLOOKUP(CONCATENATE($F4029," ",$G4029),AllocFactorMatrix,(Y$4+1),FALSE)*$E4030</f>
        <v>0</v>
      </c>
      <c r="Z4029" s="22">
        <f t="shared" ca="1" si="1951"/>
        <v>0</v>
      </c>
      <c r="AA4029" s="22">
        <f ca="1">VLOOKUP(CONCATENATE($F4029," ",$G4029),AllocFactorMatrix,(AA$4+1),FALSE)*$E4030</f>
        <v>0</v>
      </c>
      <c r="AB4029" s="22">
        <f ca="1">VLOOKUP(CONCATENATE($F4029," ",$G4029),AllocFactorMatrix,(AB$4+1),FALSE)*$E4030</f>
        <v>0</v>
      </c>
      <c r="AC4029" s="22">
        <f ca="1">VLOOKUP(CONCATENATE($F4029," ",$G4029),AllocFactorMatrix,(AC$4+1),FALSE)*$E4030</f>
        <v>0</v>
      </c>
    </row>
    <row r="4030" spans="4:29" collapsed="1">
      <c r="D4030" s="17" t="s">
        <v>258</v>
      </c>
      <c r="E4030" s="19">
        <v>0</v>
      </c>
      <c r="F4030" s="42" t="s">
        <v>69</v>
      </c>
      <c r="G4030" s="17" t="str">
        <f>$G$15</f>
        <v>TOTAL</v>
      </c>
      <c r="H4030" s="21">
        <f t="shared" ca="1" si="1947"/>
        <v>0</v>
      </c>
      <c r="I4030" s="22">
        <f ca="1">VLOOKUP(CONCATENATE($F4030," ",$G4030),AllocFactorMatrix,(I$4+1),FALSE)*$E4030</f>
        <v>0</v>
      </c>
      <c r="J4030" s="22">
        <f ca="1">VLOOKUP(CONCATENATE($F4030," ",$G4030),AllocFactorMatrix,(J$4+1),FALSE)*$E4030</f>
        <v>0</v>
      </c>
      <c r="K4030" s="22">
        <f ca="1">VLOOKUP(CONCATENATE($F4030," ",$G4030),AllocFactorMatrix,(K$4+1),FALSE)*$E4030</f>
        <v>0</v>
      </c>
      <c r="L4030" s="22">
        <f ca="1">VLOOKUP(CONCATENATE($F4030," ",$G4030),AllocFactorMatrix,(L$4+1),FALSE)*$E4030</f>
        <v>0</v>
      </c>
      <c r="M4030" s="22">
        <f t="shared" ca="1" si="1950"/>
        <v>0</v>
      </c>
      <c r="N4030" s="22">
        <f ca="1">VLOOKUP(CONCATENATE($F4030," ",$G4030),AllocFactorMatrix,(N$4+1),FALSE)*$E4030</f>
        <v>0</v>
      </c>
      <c r="O4030" s="22">
        <f ca="1">VLOOKUP(CONCATENATE($F4030," ",$G4030),AllocFactorMatrix,(O$4+1),FALSE)*$E4030</f>
        <v>0</v>
      </c>
      <c r="P4030" s="22">
        <f ca="1">VLOOKUP(CONCATENATE($F4030," ",$G4030),AllocFactorMatrix,(P$4+1),FALSE)*$E4030</f>
        <v>0</v>
      </c>
      <c r="Q4030" s="22">
        <f ca="1">VLOOKUP(CONCATENATE($F4030," ",$G4030),AllocFactorMatrix,(Q$4+1),FALSE)*$E4030</f>
        <v>0</v>
      </c>
      <c r="R4030" s="22">
        <f t="shared" ca="1" si="1952"/>
        <v>0</v>
      </c>
      <c r="S4030" s="22">
        <f ca="1">VLOOKUP(CONCATENATE($F4030," ",$G4030),AllocFactorMatrix,(S$4+1),FALSE)*$E4030</f>
        <v>0</v>
      </c>
      <c r="T4030" s="22">
        <f ca="1">VLOOKUP(CONCATENATE($F4030," ",$G4030),AllocFactorMatrix,(T$4+1),FALSE)*$E4030</f>
        <v>0</v>
      </c>
      <c r="U4030" s="22">
        <f ca="1">VLOOKUP(CONCATENATE($F4030," ",$G4030),AllocFactorMatrix,(U$4+1),FALSE)*$E4030</f>
        <v>0</v>
      </c>
      <c r="V4030" s="22">
        <f ca="1">VLOOKUP(CONCATENATE($F4030," ",$G4030),AllocFactorMatrix,(V$4+1),FALSE)*$E4030</f>
        <v>0</v>
      </c>
      <c r="W4030" s="22">
        <f t="shared" ca="1" si="1953"/>
        <v>0</v>
      </c>
      <c r="X4030" s="22">
        <f ca="1">VLOOKUP(CONCATENATE($F4030," ",$G4030),AllocFactorMatrix,(X$4+1),FALSE)*$E4030</f>
        <v>0</v>
      </c>
      <c r="Y4030" s="22">
        <f ca="1">VLOOKUP(CONCATENATE($F4030," ",$G4030),AllocFactorMatrix,(Y$4+1),FALSE)*$E4030</f>
        <v>0</v>
      </c>
      <c r="Z4030" s="22">
        <f t="shared" ca="1" si="1951"/>
        <v>0</v>
      </c>
      <c r="AA4030" s="22">
        <f ca="1">VLOOKUP(CONCATENATE($F4030," ",$G4030),AllocFactorMatrix,(AA$4+1),FALSE)*$E4030</f>
        <v>0</v>
      </c>
      <c r="AB4030" s="22">
        <f ca="1">VLOOKUP(CONCATENATE($F4030," ",$G4030),AllocFactorMatrix,(AB$4+1),FALSE)*$E4030</f>
        <v>0</v>
      </c>
      <c r="AC4030" s="22">
        <f ca="1">VLOOKUP(CONCATENATE($F4030," ",$G4030),AllocFactorMatrix,(AC$4+1),FALSE)*$E4030</f>
        <v>0</v>
      </c>
    </row>
    <row r="4031" spans="4:29" hidden="1" outlineLevel="1">
      <c r="F4031" s="42" t="str">
        <f>F4038</f>
        <v>LABOR_M</v>
      </c>
      <c r="G4031" s="17" t="str">
        <f>$G$8</f>
        <v>PRODUCTION</v>
      </c>
      <c r="H4031" s="21">
        <f t="shared" ca="1" si="1947"/>
        <v>0</v>
      </c>
      <c r="I4031" s="22">
        <f ca="1">VLOOKUP(CONCATENATE($F4031," ",$G4031),AllocFactorMatrix,(I$4+1),FALSE)*$E4038</f>
        <v>0</v>
      </c>
      <c r="J4031" s="22">
        <f ca="1">VLOOKUP(CONCATENATE($F4031," ",$G4031),AllocFactorMatrix,(J$4+1),FALSE)*$E4038</f>
        <v>0</v>
      </c>
      <c r="K4031" s="22">
        <f ca="1">VLOOKUP(CONCATENATE($F4031," ",$G4031),AllocFactorMatrix,(K$4+1),FALSE)*$E4038</f>
        <v>0</v>
      </c>
      <c r="L4031" s="22">
        <f ca="1">VLOOKUP(CONCATENATE($F4031," ",$G4031),AllocFactorMatrix,(L$4+1),FALSE)*$E4038</f>
        <v>0</v>
      </c>
      <c r="M4031" s="22">
        <f t="shared" ref="M4031:M4038" ca="1" si="1954">SUBTOTAL(9,J4031:L4031)</f>
        <v>0</v>
      </c>
      <c r="N4031" s="22">
        <f ca="1">VLOOKUP(CONCATENATE($F4031," ",$G4031),AllocFactorMatrix,(N$4+1),FALSE)*$E4038</f>
        <v>0</v>
      </c>
      <c r="O4031" s="22">
        <f ca="1">VLOOKUP(CONCATENATE($F4031," ",$G4031),AllocFactorMatrix,(O$4+1),FALSE)*$E4038</f>
        <v>0</v>
      </c>
      <c r="P4031" s="22">
        <f ca="1">VLOOKUP(CONCATENATE($F4031," ",$G4031),AllocFactorMatrix,(P$4+1),FALSE)*$E4038</f>
        <v>0</v>
      </c>
      <c r="Q4031" s="22">
        <f ca="1">VLOOKUP(CONCATENATE($F4031," ",$G4031),AllocFactorMatrix,(Q$4+1),FALSE)*$E4038</f>
        <v>0</v>
      </c>
      <c r="R4031" s="22">
        <f ca="1">SUBTOTAL(9,N4031:Q4031)</f>
        <v>0</v>
      </c>
      <c r="S4031" s="22">
        <f ca="1">VLOOKUP(CONCATENATE($F4031," ",$G4031),AllocFactorMatrix,(S$4+1),FALSE)*$E4038</f>
        <v>0</v>
      </c>
      <c r="T4031" s="22">
        <f ca="1">VLOOKUP(CONCATENATE($F4031," ",$G4031),AllocFactorMatrix,(T$4+1),FALSE)*$E4038</f>
        <v>0</v>
      </c>
      <c r="U4031" s="22">
        <f ca="1">VLOOKUP(CONCATENATE($F4031," ",$G4031),AllocFactorMatrix,(U$4+1),FALSE)*$E4038</f>
        <v>0</v>
      </c>
      <c r="V4031" s="22">
        <f ca="1">VLOOKUP(CONCATENATE($F4031," ",$G4031),AllocFactorMatrix,(V$4+1),FALSE)*$E4038</f>
        <v>0</v>
      </c>
      <c r="W4031" s="22">
        <f ca="1">SUBTOTAL(9,S4031:V4031)</f>
        <v>0</v>
      </c>
      <c r="X4031" s="22">
        <f ca="1">VLOOKUP(CONCATENATE($F4031," ",$G4031),AllocFactorMatrix,(X$4+1),FALSE)*$E4038</f>
        <v>0</v>
      </c>
      <c r="Y4031" s="22">
        <f ca="1">VLOOKUP(CONCATENATE($F4031," ",$G4031),AllocFactorMatrix,(Y$4+1),FALSE)*$E4038</f>
        <v>0</v>
      </c>
      <c r="Z4031" s="22">
        <f t="shared" ref="Z4031:Z4038" ca="1" si="1955">SUBTOTAL(9,X4031:Y4031)</f>
        <v>0</v>
      </c>
      <c r="AA4031" s="22">
        <f ca="1">VLOOKUP(CONCATENATE($F4031," ",$G4031),AllocFactorMatrix,(AA$4+1),FALSE)*$E4038</f>
        <v>0</v>
      </c>
      <c r="AB4031" s="22">
        <f ca="1">VLOOKUP(CONCATENATE($F4031," ",$G4031),AllocFactorMatrix,(AB$4+1),FALSE)*$E4038</f>
        <v>0</v>
      </c>
      <c r="AC4031" s="22">
        <f ca="1">VLOOKUP(CONCATENATE($F4031," ",$G4031),AllocFactorMatrix,(AC$4+1),FALSE)*$E4038</f>
        <v>0</v>
      </c>
    </row>
    <row r="4032" spans="4:29" hidden="1" outlineLevel="1">
      <c r="F4032" s="42" t="str">
        <f>F4038</f>
        <v>LABOR_M</v>
      </c>
      <c r="G4032" s="17" t="str">
        <f>$G$9</f>
        <v>BULKTRAN</v>
      </c>
      <c r="H4032" s="21">
        <f t="shared" ca="1" si="1947"/>
        <v>0</v>
      </c>
      <c r="I4032" s="22">
        <f ca="1">VLOOKUP(CONCATENATE($F4032," ",$G4032),AllocFactorMatrix,(I$4+1),FALSE)*$E4038</f>
        <v>0</v>
      </c>
      <c r="J4032" s="22">
        <f ca="1">VLOOKUP(CONCATENATE($F4032," ",$G4032),AllocFactorMatrix,(J$4+1),FALSE)*$E4038</f>
        <v>0</v>
      </c>
      <c r="K4032" s="22">
        <f ca="1">VLOOKUP(CONCATENATE($F4032," ",$G4032),AllocFactorMatrix,(K$4+1),FALSE)*$E4038</f>
        <v>0</v>
      </c>
      <c r="L4032" s="22">
        <f ca="1">VLOOKUP(CONCATENATE($F4032," ",$G4032),AllocFactorMatrix,(L$4+1),FALSE)*$E4038</f>
        <v>0</v>
      </c>
      <c r="M4032" s="22">
        <f t="shared" ca="1" si="1954"/>
        <v>0</v>
      </c>
      <c r="N4032" s="22">
        <f ca="1">VLOOKUP(CONCATENATE($F4032," ",$G4032),AllocFactorMatrix,(N$4+1),FALSE)*$E4038</f>
        <v>0</v>
      </c>
      <c r="O4032" s="22">
        <f ca="1">VLOOKUP(CONCATENATE($F4032," ",$G4032),AllocFactorMatrix,(O$4+1),FALSE)*$E4038</f>
        <v>0</v>
      </c>
      <c r="P4032" s="22">
        <f ca="1">VLOOKUP(CONCATENATE($F4032," ",$G4032),AllocFactorMatrix,(P$4+1),FALSE)*$E4038</f>
        <v>0</v>
      </c>
      <c r="Q4032" s="22">
        <f ca="1">VLOOKUP(CONCATENATE($F4032," ",$G4032),AllocFactorMatrix,(Q$4+1),FALSE)*$E4038</f>
        <v>0</v>
      </c>
      <c r="R4032" s="22">
        <f t="shared" ref="R4032:R4038" ca="1" si="1956">SUBTOTAL(9,N4032:Q4032)</f>
        <v>0</v>
      </c>
      <c r="S4032" s="22">
        <f ca="1">VLOOKUP(CONCATENATE($F4032," ",$G4032),AllocFactorMatrix,(S$4+1),FALSE)*$E4038</f>
        <v>0</v>
      </c>
      <c r="T4032" s="22">
        <f ca="1">VLOOKUP(CONCATENATE($F4032," ",$G4032),AllocFactorMatrix,(T$4+1),FALSE)*$E4038</f>
        <v>0</v>
      </c>
      <c r="U4032" s="22">
        <f ca="1">VLOOKUP(CONCATENATE($F4032," ",$G4032),AllocFactorMatrix,(U$4+1),FALSE)*$E4038</f>
        <v>0</v>
      </c>
      <c r="V4032" s="22">
        <f ca="1">VLOOKUP(CONCATENATE($F4032," ",$G4032),AllocFactorMatrix,(V$4+1),FALSE)*$E4038</f>
        <v>0</v>
      </c>
      <c r="W4032" s="22">
        <f t="shared" ref="W4032:W4038" ca="1" si="1957">SUBTOTAL(9,S4032:V4032)</f>
        <v>0</v>
      </c>
      <c r="X4032" s="22">
        <f ca="1">VLOOKUP(CONCATENATE($F4032," ",$G4032),AllocFactorMatrix,(X$4+1),FALSE)*$E4038</f>
        <v>0</v>
      </c>
      <c r="Y4032" s="22">
        <f ca="1">VLOOKUP(CONCATENATE($F4032," ",$G4032),AllocFactorMatrix,(Y$4+1),FALSE)*$E4038</f>
        <v>0</v>
      </c>
      <c r="Z4032" s="22">
        <f t="shared" ca="1" si="1955"/>
        <v>0</v>
      </c>
      <c r="AA4032" s="22">
        <f ca="1">VLOOKUP(CONCATENATE($F4032," ",$G4032),AllocFactorMatrix,(AA$4+1),FALSE)*$E4038</f>
        <v>0</v>
      </c>
      <c r="AB4032" s="22">
        <f ca="1">VLOOKUP(CONCATENATE($F4032," ",$G4032),AllocFactorMatrix,(AB$4+1),FALSE)*$E4038</f>
        <v>0</v>
      </c>
      <c r="AC4032" s="22">
        <f ca="1">VLOOKUP(CONCATENATE($F4032," ",$G4032),AllocFactorMatrix,(AC$4+1),FALSE)*$E4038</f>
        <v>0</v>
      </c>
    </row>
    <row r="4033" spans="4:29" hidden="1" outlineLevel="1">
      <c r="F4033" s="42" t="str">
        <f>F4038</f>
        <v>LABOR_M</v>
      </c>
      <c r="G4033" s="17" t="str">
        <f>$G$10</f>
        <v>SUBTRAN</v>
      </c>
      <c r="H4033" s="21">
        <f t="shared" ca="1" si="1947"/>
        <v>0</v>
      </c>
      <c r="I4033" s="22">
        <f ca="1">VLOOKUP(CONCATENATE($F4033," ",$G4033),AllocFactorMatrix,(I$4+1),FALSE)*$E4038</f>
        <v>0</v>
      </c>
      <c r="J4033" s="22">
        <f ca="1">VLOOKUP(CONCATENATE($F4033," ",$G4033),AllocFactorMatrix,(J$4+1),FALSE)*$E4038</f>
        <v>0</v>
      </c>
      <c r="K4033" s="22">
        <f ca="1">VLOOKUP(CONCATENATE($F4033," ",$G4033),AllocFactorMatrix,(K$4+1),FALSE)*$E4038</f>
        <v>0</v>
      </c>
      <c r="L4033" s="22">
        <f ca="1">VLOOKUP(CONCATENATE($F4033," ",$G4033),AllocFactorMatrix,(L$4+1),FALSE)*$E4038</f>
        <v>0</v>
      </c>
      <c r="M4033" s="22">
        <f t="shared" ca="1" si="1954"/>
        <v>0</v>
      </c>
      <c r="N4033" s="22">
        <f ca="1">VLOOKUP(CONCATENATE($F4033," ",$G4033),AllocFactorMatrix,(N$4+1),FALSE)*$E4038</f>
        <v>0</v>
      </c>
      <c r="O4033" s="22">
        <f ca="1">VLOOKUP(CONCATENATE($F4033," ",$G4033),AllocFactorMatrix,(O$4+1),FALSE)*$E4038</f>
        <v>0</v>
      </c>
      <c r="P4033" s="22">
        <f ca="1">VLOOKUP(CONCATENATE($F4033," ",$G4033),AllocFactorMatrix,(P$4+1),FALSE)*$E4038</f>
        <v>0</v>
      </c>
      <c r="Q4033" s="22">
        <f ca="1">VLOOKUP(CONCATENATE($F4033," ",$G4033),AllocFactorMatrix,(Q$4+1),FALSE)*$E4038</f>
        <v>0</v>
      </c>
      <c r="R4033" s="22">
        <f t="shared" ca="1" si="1956"/>
        <v>0</v>
      </c>
      <c r="S4033" s="22">
        <f ca="1">VLOOKUP(CONCATENATE($F4033," ",$G4033),AllocFactorMatrix,(S$4+1),FALSE)*$E4038</f>
        <v>0</v>
      </c>
      <c r="T4033" s="22">
        <f ca="1">VLOOKUP(CONCATENATE($F4033," ",$G4033),AllocFactorMatrix,(T$4+1),FALSE)*$E4038</f>
        <v>0</v>
      </c>
      <c r="U4033" s="22">
        <f ca="1">VLOOKUP(CONCATENATE($F4033," ",$G4033),AllocFactorMatrix,(U$4+1),FALSE)*$E4038</f>
        <v>0</v>
      </c>
      <c r="V4033" s="22">
        <f ca="1">VLOOKUP(CONCATENATE($F4033," ",$G4033),AllocFactorMatrix,(V$4+1),FALSE)*$E4038</f>
        <v>0</v>
      </c>
      <c r="W4033" s="22">
        <f t="shared" ca="1" si="1957"/>
        <v>0</v>
      </c>
      <c r="X4033" s="22">
        <f ca="1">VLOOKUP(CONCATENATE($F4033," ",$G4033),AllocFactorMatrix,(X$4+1),FALSE)*$E4038</f>
        <v>0</v>
      </c>
      <c r="Y4033" s="22">
        <f ca="1">VLOOKUP(CONCATENATE($F4033," ",$G4033),AllocFactorMatrix,(Y$4+1),FALSE)*$E4038</f>
        <v>0</v>
      </c>
      <c r="Z4033" s="22">
        <f t="shared" ca="1" si="1955"/>
        <v>0</v>
      </c>
      <c r="AA4033" s="22">
        <f ca="1">VLOOKUP(CONCATENATE($F4033," ",$G4033),AllocFactorMatrix,(AA$4+1),FALSE)*$E4038</f>
        <v>0</v>
      </c>
      <c r="AB4033" s="22">
        <f ca="1">VLOOKUP(CONCATENATE($F4033," ",$G4033),AllocFactorMatrix,(AB$4+1),FALSE)*$E4038</f>
        <v>0</v>
      </c>
      <c r="AC4033" s="22">
        <f ca="1">VLOOKUP(CONCATENATE($F4033," ",$G4033),AllocFactorMatrix,(AC$4+1),FALSE)*$E4038</f>
        <v>0</v>
      </c>
    </row>
    <row r="4034" spans="4:29" hidden="1" outlineLevel="1">
      <c r="F4034" s="42" t="str">
        <f>F4038</f>
        <v>LABOR_M</v>
      </c>
      <c r="G4034" s="17" t="str">
        <f>$G$11</f>
        <v>DISTPRI</v>
      </c>
      <c r="H4034" s="21">
        <f t="shared" ca="1" si="1947"/>
        <v>0</v>
      </c>
      <c r="I4034" s="22">
        <f ca="1">VLOOKUP(CONCATENATE($F4034," ",$G4034),AllocFactorMatrix,(I$4+1),FALSE)*$E4038</f>
        <v>0</v>
      </c>
      <c r="J4034" s="22">
        <f ca="1">VLOOKUP(CONCATENATE($F4034," ",$G4034),AllocFactorMatrix,(J$4+1),FALSE)*$E4038</f>
        <v>0</v>
      </c>
      <c r="K4034" s="22">
        <f ca="1">VLOOKUP(CONCATENATE($F4034," ",$G4034),AllocFactorMatrix,(K$4+1),FALSE)*$E4038</f>
        <v>0</v>
      </c>
      <c r="L4034" s="22">
        <f ca="1">VLOOKUP(CONCATENATE($F4034," ",$G4034),AllocFactorMatrix,(L$4+1),FALSE)*$E4038</f>
        <v>0</v>
      </c>
      <c r="M4034" s="22">
        <f t="shared" ca="1" si="1954"/>
        <v>0</v>
      </c>
      <c r="N4034" s="22">
        <f ca="1">VLOOKUP(CONCATENATE($F4034," ",$G4034),AllocFactorMatrix,(N$4+1),FALSE)*$E4038</f>
        <v>0</v>
      </c>
      <c r="O4034" s="22">
        <f ca="1">VLOOKUP(CONCATENATE($F4034," ",$G4034),AllocFactorMatrix,(O$4+1),FALSE)*$E4038</f>
        <v>0</v>
      </c>
      <c r="P4034" s="22">
        <f ca="1">VLOOKUP(CONCATENATE($F4034," ",$G4034),AllocFactorMatrix,(P$4+1),FALSE)*$E4038</f>
        <v>0</v>
      </c>
      <c r="Q4034" s="22">
        <f ca="1">VLOOKUP(CONCATENATE($F4034," ",$G4034),AllocFactorMatrix,(Q$4+1),FALSE)*$E4038</f>
        <v>0</v>
      </c>
      <c r="R4034" s="22">
        <f t="shared" ca="1" si="1956"/>
        <v>0</v>
      </c>
      <c r="S4034" s="22">
        <f ca="1">VLOOKUP(CONCATENATE($F4034," ",$G4034),AllocFactorMatrix,(S$4+1),FALSE)*$E4038</f>
        <v>0</v>
      </c>
      <c r="T4034" s="22">
        <f ca="1">VLOOKUP(CONCATENATE($F4034," ",$G4034),AllocFactorMatrix,(T$4+1),FALSE)*$E4038</f>
        <v>0</v>
      </c>
      <c r="U4034" s="22">
        <f ca="1">VLOOKUP(CONCATENATE($F4034," ",$G4034),AllocFactorMatrix,(U$4+1),FALSE)*$E4038</f>
        <v>0</v>
      </c>
      <c r="V4034" s="22">
        <f ca="1">VLOOKUP(CONCATENATE($F4034," ",$G4034),AllocFactorMatrix,(V$4+1),FALSE)*$E4038</f>
        <v>0</v>
      </c>
      <c r="W4034" s="22">
        <f t="shared" ca="1" si="1957"/>
        <v>0</v>
      </c>
      <c r="X4034" s="22">
        <f ca="1">VLOOKUP(CONCATENATE($F4034," ",$G4034),AllocFactorMatrix,(X$4+1),FALSE)*$E4038</f>
        <v>0</v>
      </c>
      <c r="Y4034" s="22">
        <f ca="1">VLOOKUP(CONCATENATE($F4034," ",$G4034),AllocFactorMatrix,(Y$4+1),FALSE)*$E4038</f>
        <v>0</v>
      </c>
      <c r="Z4034" s="22">
        <f t="shared" ca="1" si="1955"/>
        <v>0</v>
      </c>
      <c r="AA4034" s="22">
        <f ca="1">VLOOKUP(CONCATENATE($F4034," ",$G4034),AllocFactorMatrix,(AA$4+1),FALSE)*$E4038</f>
        <v>0</v>
      </c>
      <c r="AB4034" s="22">
        <f ca="1">VLOOKUP(CONCATENATE($F4034," ",$G4034),AllocFactorMatrix,(AB$4+1),FALSE)*$E4038</f>
        <v>0</v>
      </c>
      <c r="AC4034" s="22">
        <f ca="1">VLOOKUP(CONCATENATE($F4034," ",$G4034),AllocFactorMatrix,(AC$4+1),FALSE)*$E4038</f>
        <v>0</v>
      </c>
    </row>
    <row r="4035" spans="4:29" hidden="1" outlineLevel="1">
      <c r="F4035" s="42" t="str">
        <f>F4038</f>
        <v>LABOR_M</v>
      </c>
      <c r="G4035" s="17" t="str">
        <f>$G$12</f>
        <v>DISTSEC</v>
      </c>
      <c r="H4035" s="21">
        <f t="shared" ca="1" si="1947"/>
        <v>0</v>
      </c>
      <c r="I4035" s="22">
        <f ca="1">VLOOKUP(CONCATENATE($F4035," ",$G4035),AllocFactorMatrix,(I$4+1),FALSE)*$E4038</f>
        <v>0</v>
      </c>
      <c r="J4035" s="22">
        <f ca="1">VLOOKUP(CONCATENATE($F4035," ",$G4035),AllocFactorMatrix,(J$4+1),FALSE)*$E4038</f>
        <v>0</v>
      </c>
      <c r="K4035" s="22">
        <f ca="1">VLOOKUP(CONCATENATE($F4035," ",$G4035),AllocFactorMatrix,(K$4+1),FALSE)*$E4038</f>
        <v>0</v>
      </c>
      <c r="L4035" s="22">
        <f ca="1">VLOOKUP(CONCATENATE($F4035," ",$G4035),AllocFactorMatrix,(L$4+1),FALSE)*$E4038</f>
        <v>0</v>
      </c>
      <c r="M4035" s="22">
        <f t="shared" ca="1" si="1954"/>
        <v>0</v>
      </c>
      <c r="N4035" s="22">
        <f ca="1">VLOOKUP(CONCATENATE($F4035," ",$G4035),AllocFactorMatrix,(N$4+1),FALSE)*$E4038</f>
        <v>0</v>
      </c>
      <c r="O4035" s="22">
        <f ca="1">VLOOKUP(CONCATENATE($F4035," ",$G4035),AllocFactorMatrix,(O$4+1),FALSE)*$E4038</f>
        <v>0</v>
      </c>
      <c r="P4035" s="22">
        <f ca="1">VLOOKUP(CONCATENATE($F4035," ",$G4035),AllocFactorMatrix,(P$4+1),FALSE)*$E4038</f>
        <v>0</v>
      </c>
      <c r="Q4035" s="22">
        <f ca="1">VLOOKUP(CONCATENATE($F4035," ",$G4035),AllocFactorMatrix,(Q$4+1),FALSE)*$E4038</f>
        <v>0</v>
      </c>
      <c r="R4035" s="22">
        <f t="shared" ca="1" si="1956"/>
        <v>0</v>
      </c>
      <c r="S4035" s="22">
        <f ca="1">VLOOKUP(CONCATENATE($F4035," ",$G4035),AllocFactorMatrix,(S$4+1),FALSE)*$E4038</f>
        <v>0</v>
      </c>
      <c r="T4035" s="22">
        <f ca="1">VLOOKUP(CONCATENATE($F4035," ",$G4035),AllocFactorMatrix,(T$4+1),FALSE)*$E4038</f>
        <v>0</v>
      </c>
      <c r="U4035" s="22">
        <f ca="1">VLOOKUP(CONCATENATE($F4035," ",$G4035),AllocFactorMatrix,(U$4+1),FALSE)*$E4038</f>
        <v>0</v>
      </c>
      <c r="V4035" s="22">
        <f ca="1">VLOOKUP(CONCATENATE($F4035," ",$G4035),AllocFactorMatrix,(V$4+1),FALSE)*$E4038</f>
        <v>0</v>
      </c>
      <c r="W4035" s="22">
        <f t="shared" ca="1" si="1957"/>
        <v>0</v>
      </c>
      <c r="X4035" s="22">
        <f ca="1">VLOOKUP(CONCATENATE($F4035," ",$G4035),AllocFactorMatrix,(X$4+1),FALSE)*$E4038</f>
        <v>0</v>
      </c>
      <c r="Y4035" s="22">
        <f ca="1">VLOOKUP(CONCATENATE($F4035," ",$G4035),AllocFactorMatrix,(Y$4+1),FALSE)*$E4038</f>
        <v>0</v>
      </c>
      <c r="Z4035" s="22">
        <f t="shared" ca="1" si="1955"/>
        <v>0</v>
      </c>
      <c r="AA4035" s="22">
        <f ca="1">VLOOKUP(CONCATENATE($F4035," ",$G4035),AllocFactorMatrix,(AA$4+1),FALSE)*$E4038</f>
        <v>0</v>
      </c>
      <c r="AB4035" s="22">
        <f ca="1">VLOOKUP(CONCATENATE($F4035," ",$G4035),AllocFactorMatrix,(AB$4+1),FALSE)*$E4038</f>
        <v>0</v>
      </c>
      <c r="AC4035" s="22">
        <f ca="1">VLOOKUP(CONCATENATE($F4035," ",$G4035),AllocFactorMatrix,(AC$4+1),FALSE)*$E4038</f>
        <v>0</v>
      </c>
    </row>
    <row r="4036" spans="4:29" hidden="1" outlineLevel="1">
      <c r="F4036" s="42" t="str">
        <f>F4038</f>
        <v>LABOR_M</v>
      </c>
      <c r="G4036" s="17" t="str">
        <f>$G$13</f>
        <v>ENERGY</v>
      </c>
      <c r="H4036" s="21">
        <f t="shared" ca="1" si="1947"/>
        <v>0</v>
      </c>
      <c r="I4036" s="22">
        <f ca="1">VLOOKUP(CONCATENATE($F4036," ",$G4036),AllocFactorMatrix,(I$4+1),FALSE)*$E4038</f>
        <v>0</v>
      </c>
      <c r="J4036" s="22">
        <f ca="1">VLOOKUP(CONCATENATE($F4036," ",$G4036),AllocFactorMatrix,(J$4+1),FALSE)*$E4038</f>
        <v>0</v>
      </c>
      <c r="K4036" s="22">
        <f ca="1">VLOOKUP(CONCATENATE($F4036," ",$G4036),AllocFactorMatrix,(K$4+1),FALSE)*$E4038</f>
        <v>0</v>
      </c>
      <c r="L4036" s="22">
        <f ca="1">VLOOKUP(CONCATENATE($F4036," ",$G4036),AllocFactorMatrix,(L$4+1),FALSE)*$E4038</f>
        <v>0</v>
      </c>
      <c r="M4036" s="22">
        <f t="shared" ca="1" si="1954"/>
        <v>0</v>
      </c>
      <c r="N4036" s="22">
        <f ca="1">VLOOKUP(CONCATENATE($F4036," ",$G4036),AllocFactorMatrix,(N$4+1),FALSE)*$E4038</f>
        <v>0</v>
      </c>
      <c r="O4036" s="22">
        <f ca="1">VLOOKUP(CONCATENATE($F4036," ",$G4036),AllocFactorMatrix,(O$4+1),FALSE)*$E4038</f>
        <v>0</v>
      </c>
      <c r="P4036" s="22">
        <f ca="1">VLOOKUP(CONCATENATE($F4036," ",$G4036),AllocFactorMatrix,(P$4+1),FALSE)*$E4038</f>
        <v>0</v>
      </c>
      <c r="Q4036" s="22">
        <f ca="1">VLOOKUP(CONCATENATE($F4036," ",$G4036),AllocFactorMatrix,(Q$4+1),FALSE)*$E4038</f>
        <v>0</v>
      </c>
      <c r="R4036" s="22">
        <f t="shared" ca="1" si="1956"/>
        <v>0</v>
      </c>
      <c r="S4036" s="22">
        <f ca="1">VLOOKUP(CONCATENATE($F4036," ",$G4036),AllocFactorMatrix,(S$4+1),FALSE)*$E4038</f>
        <v>0</v>
      </c>
      <c r="T4036" s="22">
        <f ca="1">VLOOKUP(CONCATENATE($F4036," ",$G4036),AllocFactorMatrix,(T$4+1),FALSE)*$E4038</f>
        <v>0</v>
      </c>
      <c r="U4036" s="22">
        <f ca="1">VLOOKUP(CONCATENATE($F4036," ",$G4036),AllocFactorMatrix,(U$4+1),FALSE)*$E4038</f>
        <v>0</v>
      </c>
      <c r="V4036" s="22">
        <f ca="1">VLOOKUP(CONCATENATE($F4036," ",$G4036),AllocFactorMatrix,(V$4+1),FALSE)*$E4038</f>
        <v>0</v>
      </c>
      <c r="W4036" s="22">
        <f t="shared" ca="1" si="1957"/>
        <v>0</v>
      </c>
      <c r="X4036" s="22">
        <f ca="1">VLOOKUP(CONCATENATE($F4036," ",$G4036),AllocFactorMatrix,(X$4+1),FALSE)*$E4038</f>
        <v>0</v>
      </c>
      <c r="Y4036" s="22">
        <f ca="1">VLOOKUP(CONCATENATE($F4036," ",$G4036),AllocFactorMatrix,(Y$4+1),FALSE)*$E4038</f>
        <v>0</v>
      </c>
      <c r="Z4036" s="22">
        <f t="shared" ca="1" si="1955"/>
        <v>0</v>
      </c>
      <c r="AA4036" s="22">
        <f ca="1">VLOOKUP(CONCATENATE($F4036," ",$G4036),AllocFactorMatrix,(AA$4+1),FALSE)*$E4038</f>
        <v>0</v>
      </c>
      <c r="AB4036" s="22">
        <f ca="1">VLOOKUP(CONCATENATE($F4036," ",$G4036),AllocFactorMatrix,(AB$4+1),FALSE)*$E4038</f>
        <v>0</v>
      </c>
      <c r="AC4036" s="22">
        <f ca="1">VLOOKUP(CONCATENATE($F4036," ",$G4036),AllocFactorMatrix,(AC$4+1),FALSE)*$E4038</f>
        <v>0</v>
      </c>
    </row>
    <row r="4037" spans="4:29" hidden="1" outlineLevel="1">
      <c r="F4037" s="42" t="str">
        <f>F4038</f>
        <v>LABOR_M</v>
      </c>
      <c r="G4037" s="17" t="str">
        <f>$G$14</f>
        <v>CUSTOMER</v>
      </c>
      <c r="H4037" s="21">
        <f t="shared" ca="1" si="1947"/>
        <v>0</v>
      </c>
      <c r="I4037" s="22">
        <f ca="1">VLOOKUP(CONCATENATE($F4037," ",$G4037),AllocFactorMatrix,(I$4+1),FALSE)*$E4038</f>
        <v>0</v>
      </c>
      <c r="J4037" s="22">
        <f ca="1">VLOOKUP(CONCATENATE($F4037," ",$G4037),AllocFactorMatrix,(J$4+1),FALSE)*$E4038</f>
        <v>0</v>
      </c>
      <c r="K4037" s="22">
        <f ca="1">VLOOKUP(CONCATENATE($F4037," ",$G4037),AllocFactorMatrix,(K$4+1),FALSE)*$E4038</f>
        <v>0</v>
      </c>
      <c r="L4037" s="22">
        <f ca="1">VLOOKUP(CONCATENATE($F4037," ",$G4037),AllocFactorMatrix,(L$4+1),FALSE)*$E4038</f>
        <v>0</v>
      </c>
      <c r="M4037" s="22">
        <f t="shared" ca="1" si="1954"/>
        <v>0</v>
      </c>
      <c r="N4037" s="22">
        <f ca="1">VLOOKUP(CONCATENATE($F4037," ",$G4037),AllocFactorMatrix,(N$4+1),FALSE)*$E4038</f>
        <v>0</v>
      </c>
      <c r="O4037" s="22">
        <f ca="1">VLOOKUP(CONCATENATE($F4037," ",$G4037),AllocFactorMatrix,(O$4+1),FALSE)*$E4038</f>
        <v>0</v>
      </c>
      <c r="P4037" s="22">
        <f ca="1">VLOOKUP(CONCATENATE($F4037," ",$G4037),AllocFactorMatrix,(P$4+1),FALSE)*$E4038</f>
        <v>0</v>
      </c>
      <c r="Q4037" s="22">
        <f ca="1">VLOOKUP(CONCATENATE($F4037," ",$G4037),AllocFactorMatrix,(Q$4+1),FALSE)*$E4038</f>
        <v>0</v>
      </c>
      <c r="R4037" s="22">
        <f t="shared" ca="1" si="1956"/>
        <v>0</v>
      </c>
      <c r="S4037" s="22">
        <f ca="1">VLOOKUP(CONCATENATE($F4037," ",$G4037),AllocFactorMatrix,(S$4+1),FALSE)*$E4038</f>
        <v>0</v>
      </c>
      <c r="T4037" s="22">
        <f ca="1">VLOOKUP(CONCATENATE($F4037," ",$G4037),AllocFactorMatrix,(T$4+1),FALSE)*$E4038</f>
        <v>0</v>
      </c>
      <c r="U4037" s="22">
        <f ca="1">VLOOKUP(CONCATENATE($F4037," ",$G4037),AllocFactorMatrix,(U$4+1),FALSE)*$E4038</f>
        <v>0</v>
      </c>
      <c r="V4037" s="22">
        <f ca="1">VLOOKUP(CONCATENATE($F4037," ",$G4037),AllocFactorMatrix,(V$4+1),FALSE)*$E4038</f>
        <v>0</v>
      </c>
      <c r="W4037" s="22">
        <f t="shared" ca="1" si="1957"/>
        <v>0</v>
      </c>
      <c r="X4037" s="22">
        <f ca="1">VLOOKUP(CONCATENATE($F4037," ",$G4037),AllocFactorMatrix,(X$4+1),FALSE)*$E4038</f>
        <v>0</v>
      </c>
      <c r="Y4037" s="22">
        <f ca="1">VLOOKUP(CONCATENATE($F4037," ",$G4037),AllocFactorMatrix,(Y$4+1),FALSE)*$E4038</f>
        <v>0</v>
      </c>
      <c r="Z4037" s="22">
        <f t="shared" ca="1" si="1955"/>
        <v>0</v>
      </c>
      <c r="AA4037" s="22">
        <f ca="1">VLOOKUP(CONCATENATE($F4037," ",$G4037),AllocFactorMatrix,(AA$4+1),FALSE)*$E4038</f>
        <v>0</v>
      </c>
      <c r="AB4037" s="22">
        <f ca="1">VLOOKUP(CONCATENATE($F4037," ",$G4037),AllocFactorMatrix,(AB$4+1),FALSE)*$E4038</f>
        <v>0</v>
      </c>
      <c r="AC4037" s="22">
        <f ca="1">VLOOKUP(CONCATENATE($F4037," ",$G4037),AllocFactorMatrix,(AC$4+1),FALSE)*$E4038</f>
        <v>0</v>
      </c>
    </row>
    <row r="4038" spans="4:29" collapsed="1">
      <c r="D4038" s="17" t="s">
        <v>299</v>
      </c>
      <c r="E4038" s="19">
        <v>0</v>
      </c>
      <c r="F4038" s="42" t="s">
        <v>69</v>
      </c>
      <c r="G4038" s="17" t="str">
        <f>$G$15</f>
        <v>TOTAL</v>
      </c>
      <c r="H4038" s="21">
        <f t="shared" ca="1" si="1947"/>
        <v>0</v>
      </c>
      <c r="I4038" s="22">
        <f ca="1">VLOOKUP(CONCATENATE($F4038," ",$G4038),AllocFactorMatrix,(I$4+1),FALSE)*$E4038</f>
        <v>0</v>
      </c>
      <c r="J4038" s="22">
        <f ca="1">VLOOKUP(CONCATENATE($F4038," ",$G4038),AllocFactorMatrix,(J$4+1),FALSE)*$E4038</f>
        <v>0</v>
      </c>
      <c r="K4038" s="22">
        <f ca="1">VLOOKUP(CONCATENATE($F4038," ",$G4038),AllocFactorMatrix,(K$4+1),FALSE)*$E4038</f>
        <v>0</v>
      </c>
      <c r="L4038" s="22">
        <f ca="1">VLOOKUP(CONCATENATE($F4038," ",$G4038),AllocFactorMatrix,(L$4+1),FALSE)*$E4038</f>
        <v>0</v>
      </c>
      <c r="M4038" s="22">
        <f t="shared" ca="1" si="1954"/>
        <v>0</v>
      </c>
      <c r="N4038" s="22">
        <f ca="1">VLOOKUP(CONCATENATE($F4038," ",$G4038),AllocFactorMatrix,(N$4+1),FALSE)*$E4038</f>
        <v>0</v>
      </c>
      <c r="O4038" s="22">
        <f ca="1">VLOOKUP(CONCATENATE($F4038," ",$G4038),AllocFactorMatrix,(O$4+1),FALSE)*$E4038</f>
        <v>0</v>
      </c>
      <c r="P4038" s="22">
        <f ca="1">VLOOKUP(CONCATENATE($F4038," ",$G4038),AllocFactorMatrix,(P$4+1),FALSE)*$E4038</f>
        <v>0</v>
      </c>
      <c r="Q4038" s="22">
        <f ca="1">VLOOKUP(CONCATENATE($F4038," ",$G4038),AllocFactorMatrix,(Q$4+1),FALSE)*$E4038</f>
        <v>0</v>
      </c>
      <c r="R4038" s="22">
        <f t="shared" ca="1" si="1956"/>
        <v>0</v>
      </c>
      <c r="S4038" s="22">
        <f ca="1">VLOOKUP(CONCATENATE($F4038," ",$G4038),AllocFactorMatrix,(S$4+1),FALSE)*$E4038</f>
        <v>0</v>
      </c>
      <c r="T4038" s="22">
        <f ca="1">VLOOKUP(CONCATENATE($F4038," ",$G4038),AllocFactorMatrix,(T$4+1),FALSE)*$E4038</f>
        <v>0</v>
      </c>
      <c r="U4038" s="22">
        <f ca="1">VLOOKUP(CONCATENATE($F4038," ",$G4038),AllocFactorMatrix,(U$4+1),FALSE)*$E4038</f>
        <v>0</v>
      </c>
      <c r="V4038" s="22">
        <f ca="1">VLOOKUP(CONCATENATE($F4038," ",$G4038),AllocFactorMatrix,(V$4+1),FALSE)*$E4038</f>
        <v>0</v>
      </c>
      <c r="W4038" s="22">
        <f t="shared" ca="1" si="1957"/>
        <v>0</v>
      </c>
      <c r="X4038" s="22">
        <f ca="1">VLOOKUP(CONCATENATE($F4038," ",$G4038),AllocFactorMatrix,(X$4+1),FALSE)*$E4038</f>
        <v>0</v>
      </c>
      <c r="Y4038" s="22">
        <f ca="1">VLOOKUP(CONCATENATE($F4038," ",$G4038),AllocFactorMatrix,(Y$4+1),FALSE)*$E4038</f>
        <v>0</v>
      </c>
      <c r="Z4038" s="22">
        <f t="shared" ca="1" si="1955"/>
        <v>0</v>
      </c>
      <c r="AA4038" s="22">
        <f ca="1">VLOOKUP(CONCATENATE($F4038," ",$G4038),AllocFactorMatrix,(AA$4+1),FALSE)*$E4038</f>
        <v>0</v>
      </c>
      <c r="AB4038" s="22">
        <f ca="1">VLOOKUP(CONCATENATE($F4038," ",$G4038),AllocFactorMatrix,(AB$4+1),FALSE)*$E4038</f>
        <v>0</v>
      </c>
      <c r="AC4038" s="22">
        <f ca="1">VLOOKUP(CONCATENATE($F4038," ",$G4038),AllocFactorMatrix,(AC$4+1),FALSE)*$E4038</f>
        <v>0</v>
      </c>
    </row>
    <row r="4039" spans="4:29" hidden="1" outlineLevel="1">
      <c r="F4039" s="42" t="str">
        <f>F4046</f>
        <v>RB_GUP</v>
      </c>
      <c r="G4039" s="17" t="str">
        <f>$G$8</f>
        <v>PRODUCTION</v>
      </c>
      <c r="H4039" s="21">
        <f t="shared" ca="1" si="1947"/>
        <v>0</v>
      </c>
      <c r="I4039" s="22">
        <f ca="1">VLOOKUP(CONCATENATE($F4039," ",$G4039),AllocFactorMatrix,(I$4+1),FALSE)*$E4046</f>
        <v>0</v>
      </c>
      <c r="J4039" s="22">
        <f ca="1">VLOOKUP(CONCATENATE($F4039," ",$G4039),AllocFactorMatrix,(J$4+1),FALSE)*$E4046</f>
        <v>0</v>
      </c>
      <c r="K4039" s="22">
        <f ca="1">VLOOKUP(CONCATENATE($F4039," ",$G4039),AllocFactorMatrix,(K$4+1),FALSE)*$E4046</f>
        <v>0</v>
      </c>
      <c r="L4039" s="22">
        <f ca="1">VLOOKUP(CONCATENATE($F4039," ",$G4039),AllocFactorMatrix,(L$4+1),FALSE)*$E4046</f>
        <v>0</v>
      </c>
      <c r="M4039" s="22">
        <f t="shared" ref="M4039:M4046" ca="1" si="1958">SUBTOTAL(9,J4039:L4039)</f>
        <v>0</v>
      </c>
      <c r="N4039" s="22">
        <f ca="1">VLOOKUP(CONCATENATE($F4039," ",$G4039),AllocFactorMatrix,(N$4+1),FALSE)*$E4046</f>
        <v>0</v>
      </c>
      <c r="O4039" s="22">
        <f ca="1">VLOOKUP(CONCATENATE($F4039," ",$G4039),AllocFactorMatrix,(O$4+1),FALSE)*$E4046</f>
        <v>0</v>
      </c>
      <c r="P4039" s="22">
        <f ca="1">VLOOKUP(CONCATENATE($F4039," ",$G4039),AllocFactorMatrix,(P$4+1),FALSE)*$E4046</f>
        <v>0</v>
      </c>
      <c r="Q4039" s="22">
        <f ca="1">VLOOKUP(CONCATENATE($F4039," ",$G4039),AllocFactorMatrix,(Q$4+1),FALSE)*$E4046</f>
        <v>0</v>
      </c>
      <c r="R4039" s="22">
        <f ca="1">SUBTOTAL(9,N4039:Q4039)</f>
        <v>0</v>
      </c>
      <c r="S4039" s="22">
        <f ca="1">VLOOKUP(CONCATENATE($F4039," ",$G4039),AllocFactorMatrix,(S$4+1),FALSE)*$E4046</f>
        <v>0</v>
      </c>
      <c r="T4039" s="22">
        <f ca="1">VLOOKUP(CONCATENATE($F4039," ",$G4039),AllocFactorMatrix,(T$4+1),FALSE)*$E4046</f>
        <v>0</v>
      </c>
      <c r="U4039" s="22">
        <f ca="1">VLOOKUP(CONCATENATE($F4039," ",$G4039),AllocFactorMatrix,(U$4+1),FALSE)*$E4046</f>
        <v>0</v>
      </c>
      <c r="V4039" s="22">
        <f ca="1">VLOOKUP(CONCATENATE($F4039," ",$G4039),AllocFactorMatrix,(V$4+1),FALSE)*$E4046</f>
        <v>0</v>
      </c>
      <c r="W4039" s="22">
        <f ca="1">SUBTOTAL(9,S4039:V4039)</f>
        <v>0</v>
      </c>
      <c r="X4039" s="22">
        <f ca="1">VLOOKUP(CONCATENATE($F4039," ",$G4039),AllocFactorMatrix,(X$4+1),FALSE)*$E4046</f>
        <v>0</v>
      </c>
      <c r="Y4039" s="22">
        <f ca="1">VLOOKUP(CONCATENATE($F4039," ",$G4039),AllocFactorMatrix,(Y$4+1),FALSE)*$E4046</f>
        <v>0</v>
      </c>
      <c r="Z4039" s="22">
        <f t="shared" ref="Z4039:Z4046" ca="1" si="1959">SUBTOTAL(9,X4039:Y4039)</f>
        <v>0</v>
      </c>
      <c r="AA4039" s="22">
        <f ca="1">VLOOKUP(CONCATENATE($F4039," ",$G4039),AllocFactorMatrix,(AA$4+1),FALSE)*$E4046</f>
        <v>0</v>
      </c>
      <c r="AB4039" s="22">
        <f ca="1">VLOOKUP(CONCATENATE($F4039," ",$G4039),AllocFactorMatrix,(AB$4+1),FALSE)*$E4046</f>
        <v>0</v>
      </c>
      <c r="AC4039" s="22">
        <f ca="1">VLOOKUP(CONCATENATE($F4039," ",$G4039),AllocFactorMatrix,(AC$4+1),FALSE)*$E4046</f>
        <v>0</v>
      </c>
    </row>
    <row r="4040" spans="4:29" hidden="1" outlineLevel="1">
      <c r="F4040" s="42" t="str">
        <f>F4046</f>
        <v>RB_GUP</v>
      </c>
      <c r="G4040" s="17" t="str">
        <f>$G$9</f>
        <v>BULKTRAN</v>
      </c>
      <c r="H4040" s="21">
        <f t="shared" ca="1" si="1947"/>
        <v>0</v>
      </c>
      <c r="I4040" s="22">
        <f ca="1">VLOOKUP(CONCATENATE($F4040," ",$G4040),AllocFactorMatrix,(I$4+1),FALSE)*$E4046</f>
        <v>0</v>
      </c>
      <c r="J4040" s="22">
        <f ca="1">VLOOKUP(CONCATENATE($F4040," ",$G4040),AllocFactorMatrix,(J$4+1),FALSE)*$E4046</f>
        <v>0</v>
      </c>
      <c r="K4040" s="22">
        <f ca="1">VLOOKUP(CONCATENATE($F4040," ",$G4040),AllocFactorMatrix,(K$4+1),FALSE)*$E4046</f>
        <v>0</v>
      </c>
      <c r="L4040" s="22">
        <f ca="1">VLOOKUP(CONCATENATE($F4040," ",$G4040),AllocFactorMatrix,(L$4+1),FALSE)*$E4046</f>
        <v>0</v>
      </c>
      <c r="M4040" s="22">
        <f t="shared" ca="1" si="1958"/>
        <v>0</v>
      </c>
      <c r="N4040" s="22">
        <f ca="1">VLOOKUP(CONCATENATE($F4040," ",$G4040),AllocFactorMatrix,(N$4+1),FALSE)*$E4046</f>
        <v>0</v>
      </c>
      <c r="O4040" s="22">
        <f ca="1">VLOOKUP(CONCATENATE($F4040," ",$G4040),AllocFactorMatrix,(O$4+1),FALSE)*$E4046</f>
        <v>0</v>
      </c>
      <c r="P4040" s="22">
        <f ca="1">VLOOKUP(CONCATENATE($F4040," ",$G4040),AllocFactorMatrix,(P$4+1),FALSE)*$E4046</f>
        <v>0</v>
      </c>
      <c r="Q4040" s="22">
        <f ca="1">VLOOKUP(CONCATENATE($F4040," ",$G4040),AllocFactorMatrix,(Q$4+1),FALSE)*$E4046</f>
        <v>0</v>
      </c>
      <c r="R4040" s="22">
        <f t="shared" ref="R4040:R4046" ca="1" si="1960">SUBTOTAL(9,N4040:Q4040)</f>
        <v>0</v>
      </c>
      <c r="S4040" s="22">
        <f ca="1">VLOOKUP(CONCATENATE($F4040," ",$G4040),AllocFactorMatrix,(S$4+1),FALSE)*$E4046</f>
        <v>0</v>
      </c>
      <c r="T4040" s="22">
        <f ca="1">VLOOKUP(CONCATENATE($F4040," ",$G4040),AllocFactorMatrix,(T$4+1),FALSE)*$E4046</f>
        <v>0</v>
      </c>
      <c r="U4040" s="22">
        <f ca="1">VLOOKUP(CONCATENATE($F4040," ",$G4040),AllocFactorMatrix,(U$4+1),FALSE)*$E4046</f>
        <v>0</v>
      </c>
      <c r="V4040" s="22">
        <f ca="1">VLOOKUP(CONCATENATE($F4040," ",$G4040),AllocFactorMatrix,(V$4+1),FALSE)*$E4046</f>
        <v>0</v>
      </c>
      <c r="W4040" s="22">
        <f t="shared" ref="W4040:W4046" ca="1" si="1961">SUBTOTAL(9,S4040:V4040)</f>
        <v>0</v>
      </c>
      <c r="X4040" s="22">
        <f ca="1">VLOOKUP(CONCATENATE($F4040," ",$G4040),AllocFactorMatrix,(X$4+1),FALSE)*$E4046</f>
        <v>0</v>
      </c>
      <c r="Y4040" s="22">
        <f ca="1">VLOOKUP(CONCATENATE($F4040," ",$G4040),AllocFactorMatrix,(Y$4+1),FALSE)*$E4046</f>
        <v>0</v>
      </c>
      <c r="Z4040" s="22">
        <f t="shared" ca="1" si="1959"/>
        <v>0</v>
      </c>
      <c r="AA4040" s="22">
        <f ca="1">VLOOKUP(CONCATENATE($F4040," ",$G4040),AllocFactorMatrix,(AA$4+1),FALSE)*$E4046</f>
        <v>0</v>
      </c>
      <c r="AB4040" s="22">
        <f ca="1">VLOOKUP(CONCATENATE($F4040," ",$G4040),AllocFactorMatrix,(AB$4+1),FALSE)*$E4046</f>
        <v>0</v>
      </c>
      <c r="AC4040" s="22">
        <f ca="1">VLOOKUP(CONCATENATE($F4040," ",$G4040),AllocFactorMatrix,(AC$4+1),FALSE)*$E4046</f>
        <v>0</v>
      </c>
    </row>
    <row r="4041" spans="4:29" hidden="1" outlineLevel="1">
      <c r="F4041" s="42" t="str">
        <f>F4046</f>
        <v>RB_GUP</v>
      </c>
      <c r="G4041" s="17" t="str">
        <f>$G$10</f>
        <v>SUBTRAN</v>
      </c>
      <c r="H4041" s="21">
        <f t="shared" ca="1" si="1947"/>
        <v>0</v>
      </c>
      <c r="I4041" s="22">
        <f ca="1">VLOOKUP(CONCATENATE($F4041," ",$G4041),AllocFactorMatrix,(I$4+1),FALSE)*$E4046</f>
        <v>0</v>
      </c>
      <c r="J4041" s="22">
        <f ca="1">VLOOKUP(CONCATENATE($F4041," ",$G4041),AllocFactorMatrix,(J$4+1),FALSE)*$E4046</f>
        <v>0</v>
      </c>
      <c r="K4041" s="22">
        <f ca="1">VLOOKUP(CONCATENATE($F4041," ",$G4041),AllocFactorMatrix,(K$4+1),FALSE)*$E4046</f>
        <v>0</v>
      </c>
      <c r="L4041" s="22">
        <f ca="1">VLOOKUP(CONCATENATE($F4041," ",$G4041),AllocFactorMatrix,(L$4+1),FALSE)*$E4046</f>
        <v>0</v>
      </c>
      <c r="M4041" s="22">
        <f t="shared" ca="1" si="1958"/>
        <v>0</v>
      </c>
      <c r="N4041" s="22">
        <f ca="1">VLOOKUP(CONCATENATE($F4041," ",$G4041),AllocFactorMatrix,(N$4+1),FALSE)*$E4046</f>
        <v>0</v>
      </c>
      <c r="O4041" s="22">
        <f ca="1">VLOOKUP(CONCATENATE($F4041," ",$G4041),AllocFactorMatrix,(O$4+1),FALSE)*$E4046</f>
        <v>0</v>
      </c>
      <c r="P4041" s="22">
        <f ca="1">VLOOKUP(CONCATENATE($F4041," ",$G4041),AllocFactorMatrix,(P$4+1),FALSE)*$E4046</f>
        <v>0</v>
      </c>
      <c r="Q4041" s="22">
        <f ca="1">VLOOKUP(CONCATENATE($F4041," ",$G4041),AllocFactorMatrix,(Q$4+1),FALSE)*$E4046</f>
        <v>0</v>
      </c>
      <c r="R4041" s="22">
        <f t="shared" ca="1" si="1960"/>
        <v>0</v>
      </c>
      <c r="S4041" s="22">
        <f ca="1">VLOOKUP(CONCATENATE($F4041," ",$G4041),AllocFactorMatrix,(S$4+1),FALSE)*$E4046</f>
        <v>0</v>
      </c>
      <c r="T4041" s="22">
        <f ca="1">VLOOKUP(CONCATENATE($F4041," ",$G4041),AllocFactorMatrix,(T$4+1),FALSE)*$E4046</f>
        <v>0</v>
      </c>
      <c r="U4041" s="22">
        <f ca="1">VLOOKUP(CONCATENATE($F4041," ",$G4041),AllocFactorMatrix,(U$4+1),FALSE)*$E4046</f>
        <v>0</v>
      </c>
      <c r="V4041" s="22">
        <f ca="1">VLOOKUP(CONCATENATE($F4041," ",$G4041),AllocFactorMatrix,(V$4+1),FALSE)*$E4046</f>
        <v>0</v>
      </c>
      <c r="W4041" s="22">
        <f t="shared" ca="1" si="1961"/>
        <v>0</v>
      </c>
      <c r="X4041" s="22">
        <f ca="1">VLOOKUP(CONCATENATE($F4041," ",$G4041),AllocFactorMatrix,(X$4+1),FALSE)*$E4046</f>
        <v>0</v>
      </c>
      <c r="Y4041" s="22">
        <f ca="1">VLOOKUP(CONCATENATE($F4041," ",$G4041),AllocFactorMatrix,(Y$4+1),FALSE)*$E4046</f>
        <v>0</v>
      </c>
      <c r="Z4041" s="22">
        <f t="shared" ca="1" si="1959"/>
        <v>0</v>
      </c>
      <c r="AA4041" s="22">
        <f ca="1">VLOOKUP(CONCATENATE($F4041," ",$G4041),AllocFactorMatrix,(AA$4+1),FALSE)*$E4046</f>
        <v>0</v>
      </c>
      <c r="AB4041" s="22">
        <f ca="1">VLOOKUP(CONCATENATE($F4041," ",$G4041),AllocFactorMatrix,(AB$4+1),FALSE)*$E4046</f>
        <v>0</v>
      </c>
      <c r="AC4041" s="22">
        <f ca="1">VLOOKUP(CONCATENATE($F4041," ",$G4041),AllocFactorMatrix,(AC$4+1),FALSE)*$E4046</f>
        <v>0</v>
      </c>
    </row>
    <row r="4042" spans="4:29" hidden="1" outlineLevel="1">
      <c r="F4042" s="42" t="str">
        <f>F4046</f>
        <v>RB_GUP</v>
      </c>
      <c r="G4042" s="17" t="str">
        <f>$G$11</f>
        <v>DISTPRI</v>
      </c>
      <c r="H4042" s="21">
        <f t="shared" ca="1" si="1947"/>
        <v>0</v>
      </c>
      <c r="I4042" s="22">
        <f ca="1">VLOOKUP(CONCATENATE($F4042," ",$G4042),AllocFactorMatrix,(I$4+1),FALSE)*$E4046</f>
        <v>0</v>
      </c>
      <c r="J4042" s="22">
        <f ca="1">VLOOKUP(CONCATENATE($F4042," ",$G4042),AllocFactorMatrix,(J$4+1),FALSE)*$E4046</f>
        <v>0</v>
      </c>
      <c r="K4042" s="22">
        <f ca="1">VLOOKUP(CONCATENATE($F4042," ",$G4042),AllocFactorMatrix,(K$4+1),FALSE)*$E4046</f>
        <v>0</v>
      </c>
      <c r="L4042" s="22">
        <f ca="1">VLOOKUP(CONCATENATE($F4042," ",$G4042),AllocFactorMatrix,(L$4+1),FALSE)*$E4046</f>
        <v>0</v>
      </c>
      <c r="M4042" s="22">
        <f t="shared" ca="1" si="1958"/>
        <v>0</v>
      </c>
      <c r="N4042" s="22">
        <f ca="1">VLOOKUP(CONCATENATE($F4042," ",$G4042),AllocFactorMatrix,(N$4+1),FALSE)*$E4046</f>
        <v>0</v>
      </c>
      <c r="O4042" s="22">
        <f ca="1">VLOOKUP(CONCATENATE($F4042," ",$G4042),AllocFactorMatrix,(O$4+1),FALSE)*$E4046</f>
        <v>0</v>
      </c>
      <c r="P4042" s="22">
        <f ca="1">VLOOKUP(CONCATENATE($F4042," ",$G4042),AllocFactorMatrix,(P$4+1),FALSE)*$E4046</f>
        <v>0</v>
      </c>
      <c r="Q4042" s="22">
        <f ca="1">VLOOKUP(CONCATENATE($F4042," ",$G4042),AllocFactorMatrix,(Q$4+1),FALSE)*$E4046</f>
        <v>0</v>
      </c>
      <c r="R4042" s="22">
        <f t="shared" ca="1" si="1960"/>
        <v>0</v>
      </c>
      <c r="S4042" s="22">
        <f ca="1">VLOOKUP(CONCATENATE($F4042," ",$G4042),AllocFactorMatrix,(S$4+1),FALSE)*$E4046</f>
        <v>0</v>
      </c>
      <c r="T4042" s="22">
        <f ca="1">VLOOKUP(CONCATENATE($F4042," ",$G4042),AllocFactorMatrix,(T$4+1),FALSE)*$E4046</f>
        <v>0</v>
      </c>
      <c r="U4042" s="22">
        <f ca="1">VLOOKUP(CONCATENATE($F4042," ",$G4042),AllocFactorMatrix,(U$4+1),FALSE)*$E4046</f>
        <v>0</v>
      </c>
      <c r="V4042" s="22">
        <f ca="1">VLOOKUP(CONCATENATE($F4042," ",$G4042),AllocFactorMatrix,(V$4+1),FALSE)*$E4046</f>
        <v>0</v>
      </c>
      <c r="W4042" s="22">
        <f t="shared" ca="1" si="1961"/>
        <v>0</v>
      </c>
      <c r="X4042" s="22">
        <f ca="1">VLOOKUP(CONCATENATE($F4042," ",$G4042),AllocFactorMatrix,(X$4+1),FALSE)*$E4046</f>
        <v>0</v>
      </c>
      <c r="Y4042" s="22">
        <f ca="1">VLOOKUP(CONCATENATE($F4042," ",$G4042),AllocFactorMatrix,(Y$4+1),FALSE)*$E4046</f>
        <v>0</v>
      </c>
      <c r="Z4042" s="22">
        <f t="shared" ca="1" si="1959"/>
        <v>0</v>
      </c>
      <c r="AA4042" s="22">
        <f ca="1">VLOOKUP(CONCATENATE($F4042," ",$G4042),AllocFactorMatrix,(AA$4+1),FALSE)*$E4046</f>
        <v>0</v>
      </c>
      <c r="AB4042" s="22">
        <f ca="1">VLOOKUP(CONCATENATE($F4042," ",$G4042),AllocFactorMatrix,(AB$4+1),FALSE)*$E4046</f>
        <v>0</v>
      </c>
      <c r="AC4042" s="22">
        <f ca="1">VLOOKUP(CONCATENATE($F4042," ",$G4042),AllocFactorMatrix,(AC$4+1),FALSE)*$E4046</f>
        <v>0</v>
      </c>
    </row>
    <row r="4043" spans="4:29" hidden="1" outlineLevel="1">
      <c r="F4043" s="42" t="str">
        <f>F4046</f>
        <v>RB_GUP</v>
      </c>
      <c r="G4043" s="17" t="str">
        <f>$G$12</f>
        <v>DISTSEC</v>
      </c>
      <c r="H4043" s="21">
        <f t="shared" ca="1" si="1947"/>
        <v>0</v>
      </c>
      <c r="I4043" s="22">
        <f ca="1">VLOOKUP(CONCATENATE($F4043," ",$G4043),AllocFactorMatrix,(I$4+1),FALSE)*$E4046</f>
        <v>0</v>
      </c>
      <c r="J4043" s="22">
        <f ca="1">VLOOKUP(CONCATENATE($F4043," ",$G4043),AllocFactorMatrix,(J$4+1),FALSE)*$E4046</f>
        <v>0</v>
      </c>
      <c r="K4043" s="22">
        <f ca="1">VLOOKUP(CONCATENATE($F4043," ",$G4043),AllocFactorMatrix,(K$4+1),FALSE)*$E4046</f>
        <v>0</v>
      </c>
      <c r="L4043" s="22">
        <f ca="1">VLOOKUP(CONCATENATE($F4043," ",$G4043),AllocFactorMatrix,(L$4+1),FALSE)*$E4046</f>
        <v>0</v>
      </c>
      <c r="M4043" s="22">
        <f t="shared" ca="1" si="1958"/>
        <v>0</v>
      </c>
      <c r="N4043" s="22">
        <f ca="1">VLOOKUP(CONCATENATE($F4043," ",$G4043),AllocFactorMatrix,(N$4+1),FALSE)*$E4046</f>
        <v>0</v>
      </c>
      <c r="O4043" s="22">
        <f ca="1">VLOOKUP(CONCATENATE($F4043," ",$G4043),AllocFactorMatrix,(O$4+1),FALSE)*$E4046</f>
        <v>0</v>
      </c>
      <c r="P4043" s="22">
        <f ca="1">VLOOKUP(CONCATENATE($F4043," ",$G4043),AllocFactorMatrix,(P$4+1),FALSE)*$E4046</f>
        <v>0</v>
      </c>
      <c r="Q4043" s="22">
        <f ca="1">VLOOKUP(CONCATENATE($F4043," ",$G4043),AllocFactorMatrix,(Q$4+1),FALSE)*$E4046</f>
        <v>0</v>
      </c>
      <c r="R4043" s="22">
        <f t="shared" ca="1" si="1960"/>
        <v>0</v>
      </c>
      <c r="S4043" s="22">
        <f ca="1">VLOOKUP(CONCATENATE($F4043," ",$G4043),AllocFactorMatrix,(S$4+1),FALSE)*$E4046</f>
        <v>0</v>
      </c>
      <c r="T4043" s="22">
        <f ca="1">VLOOKUP(CONCATENATE($F4043," ",$G4043),AllocFactorMatrix,(T$4+1),FALSE)*$E4046</f>
        <v>0</v>
      </c>
      <c r="U4043" s="22">
        <f ca="1">VLOOKUP(CONCATENATE($F4043," ",$G4043),AllocFactorMatrix,(U$4+1),FALSE)*$E4046</f>
        <v>0</v>
      </c>
      <c r="V4043" s="22">
        <f ca="1">VLOOKUP(CONCATENATE($F4043," ",$G4043),AllocFactorMatrix,(V$4+1),FALSE)*$E4046</f>
        <v>0</v>
      </c>
      <c r="W4043" s="22">
        <f t="shared" ca="1" si="1961"/>
        <v>0</v>
      </c>
      <c r="X4043" s="22">
        <f ca="1">VLOOKUP(CONCATENATE($F4043," ",$G4043),AllocFactorMatrix,(X$4+1),FALSE)*$E4046</f>
        <v>0</v>
      </c>
      <c r="Y4043" s="22">
        <f ca="1">VLOOKUP(CONCATENATE($F4043," ",$G4043),AllocFactorMatrix,(Y$4+1),FALSE)*$E4046</f>
        <v>0</v>
      </c>
      <c r="Z4043" s="22">
        <f t="shared" ca="1" si="1959"/>
        <v>0</v>
      </c>
      <c r="AA4043" s="22">
        <f ca="1">VLOOKUP(CONCATENATE($F4043," ",$G4043),AllocFactorMatrix,(AA$4+1),FALSE)*$E4046</f>
        <v>0</v>
      </c>
      <c r="AB4043" s="22">
        <f ca="1">VLOOKUP(CONCATENATE($F4043," ",$G4043),AllocFactorMatrix,(AB$4+1),FALSE)*$E4046</f>
        <v>0</v>
      </c>
      <c r="AC4043" s="22">
        <f ca="1">VLOOKUP(CONCATENATE($F4043," ",$G4043),AllocFactorMatrix,(AC$4+1),FALSE)*$E4046</f>
        <v>0</v>
      </c>
    </row>
    <row r="4044" spans="4:29" hidden="1" outlineLevel="1">
      <c r="F4044" s="42" t="str">
        <f>F4046</f>
        <v>RB_GUP</v>
      </c>
      <c r="G4044" s="17" t="str">
        <f>$G$13</f>
        <v>ENERGY</v>
      </c>
      <c r="H4044" s="21">
        <f t="shared" ca="1" si="1947"/>
        <v>0</v>
      </c>
      <c r="I4044" s="22">
        <f ca="1">VLOOKUP(CONCATENATE($F4044," ",$G4044),AllocFactorMatrix,(I$4+1),FALSE)*$E4046</f>
        <v>0</v>
      </c>
      <c r="J4044" s="22">
        <f ca="1">VLOOKUP(CONCATENATE($F4044," ",$G4044),AllocFactorMatrix,(J$4+1),FALSE)*$E4046</f>
        <v>0</v>
      </c>
      <c r="K4044" s="22">
        <f ca="1">VLOOKUP(CONCATENATE($F4044," ",$G4044),AllocFactorMatrix,(K$4+1),FALSE)*$E4046</f>
        <v>0</v>
      </c>
      <c r="L4044" s="22">
        <f ca="1">VLOOKUP(CONCATENATE($F4044," ",$G4044),AllocFactorMatrix,(L$4+1),FALSE)*$E4046</f>
        <v>0</v>
      </c>
      <c r="M4044" s="22">
        <f t="shared" ca="1" si="1958"/>
        <v>0</v>
      </c>
      <c r="N4044" s="22">
        <f ca="1">VLOOKUP(CONCATENATE($F4044," ",$G4044),AllocFactorMatrix,(N$4+1),FALSE)*$E4046</f>
        <v>0</v>
      </c>
      <c r="O4044" s="22">
        <f ca="1">VLOOKUP(CONCATENATE($F4044," ",$G4044),AllocFactorMatrix,(O$4+1),FALSE)*$E4046</f>
        <v>0</v>
      </c>
      <c r="P4044" s="22">
        <f ca="1">VLOOKUP(CONCATENATE($F4044," ",$G4044),AllocFactorMatrix,(P$4+1),FALSE)*$E4046</f>
        <v>0</v>
      </c>
      <c r="Q4044" s="22">
        <f ca="1">VLOOKUP(CONCATENATE($F4044," ",$G4044),AllocFactorMatrix,(Q$4+1),FALSE)*$E4046</f>
        <v>0</v>
      </c>
      <c r="R4044" s="22">
        <f t="shared" ca="1" si="1960"/>
        <v>0</v>
      </c>
      <c r="S4044" s="22">
        <f ca="1">VLOOKUP(CONCATENATE($F4044," ",$G4044),AllocFactorMatrix,(S$4+1),FALSE)*$E4046</f>
        <v>0</v>
      </c>
      <c r="T4044" s="22">
        <f ca="1">VLOOKUP(CONCATENATE($F4044," ",$G4044),AllocFactorMatrix,(T$4+1),FALSE)*$E4046</f>
        <v>0</v>
      </c>
      <c r="U4044" s="22">
        <f ca="1">VLOOKUP(CONCATENATE($F4044," ",$G4044),AllocFactorMatrix,(U$4+1),FALSE)*$E4046</f>
        <v>0</v>
      </c>
      <c r="V4044" s="22">
        <f ca="1">VLOOKUP(CONCATENATE($F4044," ",$G4044),AllocFactorMatrix,(V$4+1),FALSE)*$E4046</f>
        <v>0</v>
      </c>
      <c r="W4044" s="22">
        <f t="shared" ca="1" si="1961"/>
        <v>0</v>
      </c>
      <c r="X4044" s="22">
        <f ca="1">VLOOKUP(CONCATENATE($F4044," ",$G4044),AllocFactorMatrix,(X$4+1),FALSE)*$E4046</f>
        <v>0</v>
      </c>
      <c r="Y4044" s="22">
        <f ca="1">VLOOKUP(CONCATENATE($F4044," ",$G4044),AllocFactorMatrix,(Y$4+1),FALSE)*$E4046</f>
        <v>0</v>
      </c>
      <c r="Z4044" s="22">
        <f t="shared" ca="1" si="1959"/>
        <v>0</v>
      </c>
      <c r="AA4044" s="22">
        <f ca="1">VLOOKUP(CONCATENATE($F4044," ",$G4044),AllocFactorMatrix,(AA$4+1),FALSE)*$E4046</f>
        <v>0</v>
      </c>
      <c r="AB4044" s="22">
        <f ca="1">VLOOKUP(CONCATENATE($F4044," ",$G4044),AllocFactorMatrix,(AB$4+1),FALSE)*$E4046</f>
        <v>0</v>
      </c>
      <c r="AC4044" s="22">
        <f ca="1">VLOOKUP(CONCATENATE($F4044," ",$G4044),AllocFactorMatrix,(AC$4+1),FALSE)*$E4046</f>
        <v>0</v>
      </c>
    </row>
    <row r="4045" spans="4:29" hidden="1" outlineLevel="1">
      <c r="F4045" s="42" t="str">
        <f>F4046</f>
        <v>RB_GUP</v>
      </c>
      <c r="G4045" s="17" t="str">
        <f>$G$14</f>
        <v>CUSTOMER</v>
      </c>
      <c r="H4045" s="21">
        <f t="shared" ca="1" si="1947"/>
        <v>0</v>
      </c>
      <c r="I4045" s="22">
        <f ca="1">VLOOKUP(CONCATENATE($F4045," ",$G4045),AllocFactorMatrix,(I$4+1),FALSE)*$E4046</f>
        <v>0</v>
      </c>
      <c r="J4045" s="22">
        <f ca="1">VLOOKUP(CONCATENATE($F4045," ",$G4045),AllocFactorMatrix,(J$4+1),FALSE)*$E4046</f>
        <v>0</v>
      </c>
      <c r="K4045" s="22">
        <f ca="1">VLOOKUP(CONCATENATE($F4045," ",$G4045),AllocFactorMatrix,(K$4+1),FALSE)*$E4046</f>
        <v>0</v>
      </c>
      <c r="L4045" s="22">
        <f ca="1">VLOOKUP(CONCATENATE($F4045," ",$G4045),AllocFactorMatrix,(L$4+1),FALSE)*$E4046</f>
        <v>0</v>
      </c>
      <c r="M4045" s="22">
        <f t="shared" ca="1" si="1958"/>
        <v>0</v>
      </c>
      <c r="N4045" s="22">
        <f ca="1">VLOOKUP(CONCATENATE($F4045," ",$G4045),AllocFactorMatrix,(N$4+1),FALSE)*$E4046</f>
        <v>0</v>
      </c>
      <c r="O4045" s="22">
        <f ca="1">VLOOKUP(CONCATENATE($F4045," ",$G4045),AllocFactorMatrix,(O$4+1),FALSE)*$E4046</f>
        <v>0</v>
      </c>
      <c r="P4045" s="22">
        <f ca="1">VLOOKUP(CONCATENATE($F4045," ",$G4045),AllocFactorMatrix,(P$4+1),FALSE)*$E4046</f>
        <v>0</v>
      </c>
      <c r="Q4045" s="22">
        <f ca="1">VLOOKUP(CONCATENATE($F4045," ",$G4045),AllocFactorMatrix,(Q$4+1),FALSE)*$E4046</f>
        <v>0</v>
      </c>
      <c r="R4045" s="22">
        <f t="shared" ca="1" si="1960"/>
        <v>0</v>
      </c>
      <c r="S4045" s="22">
        <f ca="1">VLOOKUP(CONCATENATE($F4045," ",$G4045),AllocFactorMatrix,(S$4+1),FALSE)*$E4046</f>
        <v>0</v>
      </c>
      <c r="T4045" s="22">
        <f ca="1">VLOOKUP(CONCATENATE($F4045," ",$G4045),AllocFactorMatrix,(T$4+1),FALSE)*$E4046</f>
        <v>0</v>
      </c>
      <c r="U4045" s="22">
        <f ca="1">VLOOKUP(CONCATENATE($F4045," ",$G4045),AllocFactorMatrix,(U$4+1),FALSE)*$E4046</f>
        <v>0</v>
      </c>
      <c r="V4045" s="22">
        <f ca="1">VLOOKUP(CONCATENATE($F4045," ",$G4045),AllocFactorMatrix,(V$4+1),FALSE)*$E4046</f>
        <v>0</v>
      </c>
      <c r="W4045" s="22">
        <f t="shared" ca="1" si="1961"/>
        <v>0</v>
      </c>
      <c r="X4045" s="22">
        <f ca="1">VLOOKUP(CONCATENATE($F4045," ",$G4045),AllocFactorMatrix,(X$4+1),FALSE)*$E4046</f>
        <v>0</v>
      </c>
      <c r="Y4045" s="22">
        <f ca="1">VLOOKUP(CONCATENATE($F4045," ",$G4045),AllocFactorMatrix,(Y$4+1),FALSE)*$E4046</f>
        <v>0</v>
      </c>
      <c r="Z4045" s="22">
        <f t="shared" ca="1" si="1959"/>
        <v>0</v>
      </c>
      <c r="AA4045" s="22">
        <f ca="1">VLOOKUP(CONCATENATE($F4045," ",$G4045),AllocFactorMatrix,(AA$4+1),FALSE)*$E4046</f>
        <v>0</v>
      </c>
      <c r="AB4045" s="22">
        <f ca="1">VLOOKUP(CONCATENATE($F4045," ",$G4045),AllocFactorMatrix,(AB$4+1),FALSE)*$E4046</f>
        <v>0</v>
      </c>
      <c r="AC4045" s="22">
        <f ca="1">VLOOKUP(CONCATENATE($F4045," ",$G4045),AllocFactorMatrix,(AC$4+1),FALSE)*$E4046</f>
        <v>0</v>
      </c>
    </row>
    <row r="4046" spans="4:29" collapsed="1">
      <c r="D4046" s="17" t="s">
        <v>300</v>
      </c>
      <c r="E4046" s="19">
        <v>0</v>
      </c>
      <c r="F4046" s="42" t="s">
        <v>73</v>
      </c>
      <c r="G4046" s="17" t="str">
        <f>$G$15</f>
        <v>TOTAL</v>
      </c>
      <c r="H4046" s="21">
        <f t="shared" ca="1" si="1947"/>
        <v>0</v>
      </c>
      <c r="I4046" s="22">
        <f ca="1">VLOOKUP(CONCATENATE($F4046," ",$G4046),AllocFactorMatrix,(I$4+1),FALSE)*$E4046</f>
        <v>0</v>
      </c>
      <c r="J4046" s="22">
        <f ca="1">VLOOKUP(CONCATENATE($F4046," ",$G4046),AllocFactorMatrix,(J$4+1),FALSE)*$E4046</f>
        <v>0</v>
      </c>
      <c r="K4046" s="22">
        <f ca="1">VLOOKUP(CONCATENATE($F4046," ",$G4046),AllocFactorMatrix,(K$4+1),FALSE)*$E4046</f>
        <v>0</v>
      </c>
      <c r="L4046" s="22">
        <f ca="1">VLOOKUP(CONCATENATE($F4046," ",$G4046),AllocFactorMatrix,(L$4+1),FALSE)*$E4046</f>
        <v>0</v>
      </c>
      <c r="M4046" s="22">
        <f t="shared" ca="1" si="1958"/>
        <v>0</v>
      </c>
      <c r="N4046" s="22">
        <f ca="1">VLOOKUP(CONCATENATE($F4046," ",$G4046),AllocFactorMatrix,(N$4+1),FALSE)*$E4046</f>
        <v>0</v>
      </c>
      <c r="O4046" s="22">
        <f ca="1">VLOOKUP(CONCATENATE($F4046," ",$G4046),AllocFactorMatrix,(O$4+1),FALSE)*$E4046</f>
        <v>0</v>
      </c>
      <c r="P4046" s="22">
        <f ca="1">VLOOKUP(CONCATENATE($F4046," ",$G4046),AllocFactorMatrix,(P$4+1),FALSE)*$E4046</f>
        <v>0</v>
      </c>
      <c r="Q4046" s="22">
        <f ca="1">VLOOKUP(CONCATENATE($F4046," ",$G4046),AllocFactorMatrix,(Q$4+1),FALSE)*$E4046</f>
        <v>0</v>
      </c>
      <c r="R4046" s="22">
        <f t="shared" ca="1" si="1960"/>
        <v>0</v>
      </c>
      <c r="S4046" s="22">
        <f ca="1">VLOOKUP(CONCATENATE($F4046," ",$G4046),AllocFactorMatrix,(S$4+1),FALSE)*$E4046</f>
        <v>0</v>
      </c>
      <c r="T4046" s="22">
        <f ca="1">VLOOKUP(CONCATENATE($F4046," ",$G4046),AllocFactorMatrix,(T$4+1),FALSE)*$E4046</f>
        <v>0</v>
      </c>
      <c r="U4046" s="22">
        <f ca="1">VLOOKUP(CONCATENATE($F4046," ",$G4046),AllocFactorMatrix,(U$4+1),FALSE)*$E4046</f>
        <v>0</v>
      </c>
      <c r="V4046" s="22">
        <f ca="1">VLOOKUP(CONCATENATE($F4046," ",$G4046),AllocFactorMatrix,(V$4+1),FALSE)*$E4046</f>
        <v>0</v>
      </c>
      <c r="W4046" s="22">
        <f t="shared" ca="1" si="1961"/>
        <v>0</v>
      </c>
      <c r="X4046" s="22">
        <f ca="1">VLOOKUP(CONCATENATE($F4046," ",$G4046),AllocFactorMatrix,(X$4+1),FALSE)*$E4046</f>
        <v>0</v>
      </c>
      <c r="Y4046" s="22">
        <f ca="1">VLOOKUP(CONCATENATE($F4046," ",$G4046),AllocFactorMatrix,(Y$4+1),FALSE)*$E4046</f>
        <v>0</v>
      </c>
      <c r="Z4046" s="22">
        <f t="shared" ca="1" si="1959"/>
        <v>0</v>
      </c>
      <c r="AA4046" s="22">
        <f ca="1">VLOOKUP(CONCATENATE($F4046," ",$G4046),AllocFactorMatrix,(AA$4+1),FALSE)*$E4046</f>
        <v>0</v>
      </c>
      <c r="AB4046" s="22">
        <f ca="1">VLOOKUP(CONCATENATE($F4046," ",$G4046),AllocFactorMatrix,(AB$4+1),FALSE)*$E4046</f>
        <v>0</v>
      </c>
      <c r="AC4046" s="22">
        <f ca="1">VLOOKUP(CONCATENATE($F4046," ",$G4046),AllocFactorMatrix,(AC$4+1),FALSE)*$E4046</f>
        <v>0</v>
      </c>
    </row>
    <row r="4047" spans="4:29" hidden="1" outlineLevel="1">
      <c r="F4047" s="42" t="str">
        <f>F4054</f>
        <v>LABOR_M</v>
      </c>
      <c r="G4047" s="17" t="str">
        <f>$G$8</f>
        <v>PRODUCTION</v>
      </c>
      <c r="H4047" s="21">
        <f t="shared" ca="1" si="1947"/>
        <v>0</v>
      </c>
      <c r="I4047" s="22">
        <f ca="1">VLOOKUP(CONCATENATE($F4047," ",$G4047),AllocFactorMatrix,(I$4+1),FALSE)*$E4054</f>
        <v>0</v>
      </c>
      <c r="J4047" s="22">
        <f ca="1">VLOOKUP(CONCATENATE($F4047," ",$G4047),AllocFactorMatrix,(J$4+1),FALSE)*$E4054</f>
        <v>0</v>
      </c>
      <c r="K4047" s="22">
        <f ca="1">VLOOKUP(CONCATENATE($F4047," ",$G4047),AllocFactorMatrix,(K$4+1),FALSE)*$E4054</f>
        <v>0</v>
      </c>
      <c r="L4047" s="22">
        <f ca="1">VLOOKUP(CONCATENATE($F4047," ",$G4047),AllocFactorMatrix,(L$4+1),FALSE)*$E4054</f>
        <v>0</v>
      </c>
      <c r="M4047" s="22">
        <f t="shared" ref="M4047:M4054" ca="1" si="1962">SUBTOTAL(9,J4047:L4047)</f>
        <v>0</v>
      </c>
      <c r="N4047" s="22">
        <f ca="1">VLOOKUP(CONCATENATE($F4047," ",$G4047),AllocFactorMatrix,(N$4+1),FALSE)*$E4054</f>
        <v>0</v>
      </c>
      <c r="O4047" s="22">
        <f ca="1">VLOOKUP(CONCATENATE($F4047," ",$G4047),AllocFactorMatrix,(O$4+1),FALSE)*$E4054</f>
        <v>0</v>
      </c>
      <c r="P4047" s="22">
        <f ca="1">VLOOKUP(CONCATENATE($F4047," ",$G4047),AllocFactorMatrix,(P$4+1),FALSE)*$E4054</f>
        <v>0</v>
      </c>
      <c r="Q4047" s="22">
        <f ca="1">VLOOKUP(CONCATENATE($F4047," ",$G4047),AllocFactorMatrix,(Q$4+1),FALSE)*$E4054</f>
        <v>0</v>
      </c>
      <c r="R4047" s="22">
        <f ca="1">SUBTOTAL(9,N4047:Q4047)</f>
        <v>0</v>
      </c>
      <c r="S4047" s="22">
        <f ca="1">VLOOKUP(CONCATENATE($F4047," ",$G4047),AllocFactorMatrix,(S$4+1),FALSE)*$E4054</f>
        <v>0</v>
      </c>
      <c r="T4047" s="22">
        <f ca="1">VLOOKUP(CONCATENATE($F4047," ",$G4047),AllocFactorMatrix,(T$4+1),FALSE)*$E4054</f>
        <v>0</v>
      </c>
      <c r="U4047" s="22">
        <f ca="1">VLOOKUP(CONCATENATE($F4047," ",$G4047),AllocFactorMatrix,(U$4+1),FALSE)*$E4054</f>
        <v>0</v>
      </c>
      <c r="V4047" s="22">
        <f ca="1">VLOOKUP(CONCATENATE($F4047," ",$G4047),AllocFactorMatrix,(V$4+1),FALSE)*$E4054</f>
        <v>0</v>
      </c>
      <c r="W4047" s="22">
        <f ca="1">SUBTOTAL(9,S4047:V4047)</f>
        <v>0</v>
      </c>
      <c r="X4047" s="22">
        <f ca="1">VLOOKUP(CONCATENATE($F4047," ",$G4047),AllocFactorMatrix,(X$4+1),FALSE)*$E4054</f>
        <v>0</v>
      </c>
      <c r="Y4047" s="22">
        <f ca="1">VLOOKUP(CONCATENATE($F4047," ",$G4047),AllocFactorMatrix,(Y$4+1),FALSE)*$E4054</f>
        <v>0</v>
      </c>
      <c r="Z4047" s="22">
        <f t="shared" ref="Z4047:Z4054" ca="1" si="1963">SUBTOTAL(9,X4047:Y4047)</f>
        <v>0</v>
      </c>
      <c r="AA4047" s="22">
        <f ca="1">VLOOKUP(CONCATENATE($F4047," ",$G4047),AllocFactorMatrix,(AA$4+1),FALSE)*$E4054</f>
        <v>0</v>
      </c>
      <c r="AB4047" s="22">
        <f ca="1">VLOOKUP(CONCATENATE($F4047," ",$G4047),AllocFactorMatrix,(AB$4+1),FALSE)*$E4054</f>
        <v>0</v>
      </c>
      <c r="AC4047" s="22">
        <f ca="1">VLOOKUP(CONCATENATE($F4047," ",$G4047),AllocFactorMatrix,(AC$4+1),FALSE)*$E4054</f>
        <v>0</v>
      </c>
    </row>
    <row r="4048" spans="4:29" hidden="1" outlineLevel="1">
      <c r="F4048" s="42" t="str">
        <f>F4054</f>
        <v>LABOR_M</v>
      </c>
      <c r="G4048" s="17" t="str">
        <f>$G$9</f>
        <v>BULKTRAN</v>
      </c>
      <c r="H4048" s="21">
        <f t="shared" ca="1" si="1947"/>
        <v>0</v>
      </c>
      <c r="I4048" s="22">
        <f ca="1">VLOOKUP(CONCATENATE($F4048," ",$G4048),AllocFactorMatrix,(I$4+1),FALSE)*$E4054</f>
        <v>0</v>
      </c>
      <c r="J4048" s="22">
        <f ca="1">VLOOKUP(CONCATENATE($F4048," ",$G4048),AllocFactorMatrix,(J$4+1),FALSE)*$E4054</f>
        <v>0</v>
      </c>
      <c r="K4048" s="22">
        <f ca="1">VLOOKUP(CONCATENATE($F4048," ",$G4048),AllocFactorMatrix,(K$4+1),FALSE)*$E4054</f>
        <v>0</v>
      </c>
      <c r="L4048" s="22">
        <f ca="1">VLOOKUP(CONCATENATE($F4048," ",$G4048),AllocFactorMatrix,(L$4+1),FALSE)*$E4054</f>
        <v>0</v>
      </c>
      <c r="M4048" s="22">
        <f t="shared" ca="1" si="1962"/>
        <v>0</v>
      </c>
      <c r="N4048" s="22">
        <f ca="1">VLOOKUP(CONCATENATE($F4048," ",$G4048),AllocFactorMatrix,(N$4+1),FALSE)*$E4054</f>
        <v>0</v>
      </c>
      <c r="O4048" s="22">
        <f ca="1">VLOOKUP(CONCATENATE($F4048," ",$G4048),AllocFactorMatrix,(O$4+1),FALSE)*$E4054</f>
        <v>0</v>
      </c>
      <c r="P4048" s="22">
        <f ca="1">VLOOKUP(CONCATENATE($F4048," ",$G4048),AllocFactorMatrix,(P$4+1),FALSE)*$E4054</f>
        <v>0</v>
      </c>
      <c r="Q4048" s="22">
        <f ca="1">VLOOKUP(CONCATENATE($F4048," ",$G4048),AllocFactorMatrix,(Q$4+1),FALSE)*$E4054</f>
        <v>0</v>
      </c>
      <c r="R4048" s="22">
        <f t="shared" ref="R4048:R4054" ca="1" si="1964">SUBTOTAL(9,N4048:Q4048)</f>
        <v>0</v>
      </c>
      <c r="S4048" s="22">
        <f ca="1">VLOOKUP(CONCATENATE($F4048," ",$G4048),AllocFactorMatrix,(S$4+1),FALSE)*$E4054</f>
        <v>0</v>
      </c>
      <c r="T4048" s="22">
        <f ca="1">VLOOKUP(CONCATENATE($F4048," ",$G4048),AllocFactorMatrix,(T$4+1),FALSE)*$E4054</f>
        <v>0</v>
      </c>
      <c r="U4048" s="22">
        <f ca="1">VLOOKUP(CONCATENATE($F4048," ",$G4048),AllocFactorMatrix,(U$4+1),FALSE)*$E4054</f>
        <v>0</v>
      </c>
      <c r="V4048" s="22">
        <f ca="1">VLOOKUP(CONCATENATE($F4048," ",$G4048),AllocFactorMatrix,(V$4+1),FALSE)*$E4054</f>
        <v>0</v>
      </c>
      <c r="W4048" s="22">
        <f t="shared" ref="W4048:W4054" ca="1" si="1965">SUBTOTAL(9,S4048:V4048)</f>
        <v>0</v>
      </c>
      <c r="X4048" s="22">
        <f ca="1">VLOOKUP(CONCATENATE($F4048," ",$G4048),AllocFactorMatrix,(X$4+1),FALSE)*$E4054</f>
        <v>0</v>
      </c>
      <c r="Y4048" s="22">
        <f ca="1">VLOOKUP(CONCATENATE($F4048," ",$G4048),AllocFactorMatrix,(Y$4+1),FALSE)*$E4054</f>
        <v>0</v>
      </c>
      <c r="Z4048" s="22">
        <f t="shared" ca="1" si="1963"/>
        <v>0</v>
      </c>
      <c r="AA4048" s="22">
        <f ca="1">VLOOKUP(CONCATENATE($F4048," ",$G4048),AllocFactorMatrix,(AA$4+1),FALSE)*$E4054</f>
        <v>0</v>
      </c>
      <c r="AB4048" s="22">
        <f ca="1">VLOOKUP(CONCATENATE($F4048," ",$G4048),AllocFactorMatrix,(AB$4+1),FALSE)*$E4054</f>
        <v>0</v>
      </c>
      <c r="AC4048" s="22">
        <f ca="1">VLOOKUP(CONCATENATE($F4048," ",$G4048),AllocFactorMatrix,(AC$4+1),FALSE)*$E4054</f>
        <v>0</v>
      </c>
    </row>
    <row r="4049" spans="4:29" hidden="1" outlineLevel="1">
      <c r="F4049" s="42" t="str">
        <f>F4054</f>
        <v>LABOR_M</v>
      </c>
      <c r="G4049" s="17" t="str">
        <f>$G$10</f>
        <v>SUBTRAN</v>
      </c>
      <c r="H4049" s="21">
        <f t="shared" ca="1" si="1947"/>
        <v>0</v>
      </c>
      <c r="I4049" s="22">
        <f ca="1">VLOOKUP(CONCATENATE($F4049," ",$G4049),AllocFactorMatrix,(I$4+1),FALSE)*$E4054</f>
        <v>0</v>
      </c>
      <c r="J4049" s="22">
        <f ca="1">VLOOKUP(CONCATENATE($F4049," ",$G4049),AllocFactorMatrix,(J$4+1),FALSE)*$E4054</f>
        <v>0</v>
      </c>
      <c r="K4049" s="22">
        <f ca="1">VLOOKUP(CONCATENATE($F4049," ",$G4049),AllocFactorMatrix,(K$4+1),FALSE)*$E4054</f>
        <v>0</v>
      </c>
      <c r="L4049" s="22">
        <f ca="1">VLOOKUP(CONCATENATE($F4049," ",$G4049),AllocFactorMatrix,(L$4+1),FALSE)*$E4054</f>
        <v>0</v>
      </c>
      <c r="M4049" s="22">
        <f t="shared" ca="1" si="1962"/>
        <v>0</v>
      </c>
      <c r="N4049" s="22">
        <f ca="1">VLOOKUP(CONCATENATE($F4049," ",$G4049),AllocFactorMatrix,(N$4+1),FALSE)*$E4054</f>
        <v>0</v>
      </c>
      <c r="O4049" s="22">
        <f ca="1">VLOOKUP(CONCATENATE($F4049," ",$G4049),AllocFactorMatrix,(O$4+1),FALSE)*$E4054</f>
        <v>0</v>
      </c>
      <c r="P4049" s="22">
        <f ca="1">VLOOKUP(CONCATENATE($F4049," ",$G4049),AllocFactorMatrix,(P$4+1),FALSE)*$E4054</f>
        <v>0</v>
      </c>
      <c r="Q4049" s="22">
        <f ca="1">VLOOKUP(CONCATENATE($F4049," ",$G4049),AllocFactorMatrix,(Q$4+1),FALSE)*$E4054</f>
        <v>0</v>
      </c>
      <c r="R4049" s="22">
        <f t="shared" ca="1" si="1964"/>
        <v>0</v>
      </c>
      <c r="S4049" s="22">
        <f ca="1">VLOOKUP(CONCATENATE($F4049," ",$G4049),AllocFactorMatrix,(S$4+1),FALSE)*$E4054</f>
        <v>0</v>
      </c>
      <c r="T4049" s="22">
        <f ca="1">VLOOKUP(CONCATENATE($F4049," ",$G4049),AllocFactorMatrix,(T$4+1),FALSE)*$E4054</f>
        <v>0</v>
      </c>
      <c r="U4049" s="22">
        <f ca="1">VLOOKUP(CONCATENATE($F4049," ",$G4049),AllocFactorMatrix,(U$4+1),FALSE)*$E4054</f>
        <v>0</v>
      </c>
      <c r="V4049" s="22">
        <f ca="1">VLOOKUP(CONCATENATE($F4049," ",$G4049),AllocFactorMatrix,(V$4+1),FALSE)*$E4054</f>
        <v>0</v>
      </c>
      <c r="W4049" s="22">
        <f t="shared" ca="1" si="1965"/>
        <v>0</v>
      </c>
      <c r="X4049" s="22">
        <f ca="1">VLOOKUP(CONCATENATE($F4049," ",$G4049),AllocFactorMatrix,(X$4+1),FALSE)*$E4054</f>
        <v>0</v>
      </c>
      <c r="Y4049" s="22">
        <f ca="1">VLOOKUP(CONCATENATE($F4049," ",$G4049),AllocFactorMatrix,(Y$4+1),FALSE)*$E4054</f>
        <v>0</v>
      </c>
      <c r="Z4049" s="22">
        <f t="shared" ca="1" si="1963"/>
        <v>0</v>
      </c>
      <c r="AA4049" s="22">
        <f ca="1">VLOOKUP(CONCATENATE($F4049," ",$G4049),AllocFactorMatrix,(AA$4+1),FALSE)*$E4054</f>
        <v>0</v>
      </c>
      <c r="AB4049" s="22">
        <f ca="1">VLOOKUP(CONCATENATE($F4049," ",$G4049),AllocFactorMatrix,(AB$4+1),FALSE)*$E4054</f>
        <v>0</v>
      </c>
      <c r="AC4049" s="22">
        <f ca="1">VLOOKUP(CONCATENATE($F4049," ",$G4049),AllocFactorMatrix,(AC$4+1),FALSE)*$E4054</f>
        <v>0</v>
      </c>
    </row>
    <row r="4050" spans="4:29" hidden="1" outlineLevel="1">
      <c r="F4050" s="42" t="str">
        <f>F4054</f>
        <v>LABOR_M</v>
      </c>
      <c r="G4050" s="17" t="str">
        <f>$G$11</f>
        <v>DISTPRI</v>
      </c>
      <c r="H4050" s="21">
        <f t="shared" ca="1" si="1947"/>
        <v>0</v>
      </c>
      <c r="I4050" s="22">
        <f ca="1">VLOOKUP(CONCATENATE($F4050," ",$G4050),AllocFactorMatrix,(I$4+1),FALSE)*$E4054</f>
        <v>0</v>
      </c>
      <c r="J4050" s="22">
        <f ca="1">VLOOKUP(CONCATENATE($F4050," ",$G4050),AllocFactorMatrix,(J$4+1),FALSE)*$E4054</f>
        <v>0</v>
      </c>
      <c r="K4050" s="22">
        <f ca="1">VLOOKUP(CONCATENATE($F4050," ",$G4050),AllocFactorMatrix,(K$4+1),FALSE)*$E4054</f>
        <v>0</v>
      </c>
      <c r="L4050" s="22">
        <f ca="1">VLOOKUP(CONCATENATE($F4050," ",$G4050),AllocFactorMatrix,(L$4+1),FALSE)*$E4054</f>
        <v>0</v>
      </c>
      <c r="M4050" s="22">
        <f t="shared" ca="1" si="1962"/>
        <v>0</v>
      </c>
      <c r="N4050" s="22">
        <f ca="1">VLOOKUP(CONCATENATE($F4050," ",$G4050),AllocFactorMatrix,(N$4+1),FALSE)*$E4054</f>
        <v>0</v>
      </c>
      <c r="O4050" s="22">
        <f ca="1">VLOOKUP(CONCATENATE($F4050," ",$G4050),AllocFactorMatrix,(O$4+1),FALSE)*$E4054</f>
        <v>0</v>
      </c>
      <c r="P4050" s="22">
        <f ca="1">VLOOKUP(CONCATENATE($F4050," ",$G4050),AllocFactorMatrix,(P$4+1),FALSE)*$E4054</f>
        <v>0</v>
      </c>
      <c r="Q4050" s="22">
        <f ca="1">VLOOKUP(CONCATENATE($F4050," ",$G4050),AllocFactorMatrix,(Q$4+1),FALSE)*$E4054</f>
        <v>0</v>
      </c>
      <c r="R4050" s="22">
        <f t="shared" ca="1" si="1964"/>
        <v>0</v>
      </c>
      <c r="S4050" s="22">
        <f ca="1">VLOOKUP(CONCATENATE($F4050," ",$G4050),AllocFactorMatrix,(S$4+1),FALSE)*$E4054</f>
        <v>0</v>
      </c>
      <c r="T4050" s="22">
        <f ca="1">VLOOKUP(CONCATENATE($F4050," ",$G4050),AllocFactorMatrix,(T$4+1),FALSE)*$E4054</f>
        <v>0</v>
      </c>
      <c r="U4050" s="22">
        <f ca="1">VLOOKUP(CONCATENATE($F4050," ",$G4050),AllocFactorMatrix,(U$4+1),FALSE)*$E4054</f>
        <v>0</v>
      </c>
      <c r="V4050" s="22">
        <f ca="1">VLOOKUP(CONCATENATE($F4050," ",$G4050),AllocFactorMatrix,(V$4+1),FALSE)*$E4054</f>
        <v>0</v>
      </c>
      <c r="W4050" s="22">
        <f t="shared" ca="1" si="1965"/>
        <v>0</v>
      </c>
      <c r="X4050" s="22">
        <f ca="1">VLOOKUP(CONCATENATE($F4050," ",$G4050),AllocFactorMatrix,(X$4+1),FALSE)*$E4054</f>
        <v>0</v>
      </c>
      <c r="Y4050" s="22">
        <f ca="1">VLOOKUP(CONCATENATE($F4050," ",$G4050),AllocFactorMatrix,(Y$4+1),FALSE)*$E4054</f>
        <v>0</v>
      </c>
      <c r="Z4050" s="22">
        <f t="shared" ca="1" si="1963"/>
        <v>0</v>
      </c>
      <c r="AA4050" s="22">
        <f ca="1">VLOOKUP(CONCATENATE($F4050," ",$G4050),AllocFactorMatrix,(AA$4+1),FALSE)*$E4054</f>
        <v>0</v>
      </c>
      <c r="AB4050" s="22">
        <f ca="1">VLOOKUP(CONCATENATE($F4050," ",$G4050),AllocFactorMatrix,(AB$4+1),FALSE)*$E4054</f>
        <v>0</v>
      </c>
      <c r="AC4050" s="22">
        <f ca="1">VLOOKUP(CONCATENATE($F4050," ",$G4050),AllocFactorMatrix,(AC$4+1),FALSE)*$E4054</f>
        <v>0</v>
      </c>
    </row>
    <row r="4051" spans="4:29" hidden="1" outlineLevel="1">
      <c r="F4051" s="42" t="str">
        <f>F4054</f>
        <v>LABOR_M</v>
      </c>
      <c r="G4051" s="17" t="str">
        <f>$G$12</f>
        <v>DISTSEC</v>
      </c>
      <c r="H4051" s="21">
        <f t="shared" ca="1" si="1947"/>
        <v>0</v>
      </c>
      <c r="I4051" s="22">
        <f ca="1">VLOOKUP(CONCATENATE($F4051," ",$G4051),AllocFactorMatrix,(I$4+1),FALSE)*$E4054</f>
        <v>0</v>
      </c>
      <c r="J4051" s="22">
        <f ca="1">VLOOKUP(CONCATENATE($F4051," ",$G4051),AllocFactorMatrix,(J$4+1),FALSE)*$E4054</f>
        <v>0</v>
      </c>
      <c r="K4051" s="22">
        <f ca="1">VLOOKUP(CONCATENATE($F4051," ",$G4051),AllocFactorMatrix,(K$4+1),FALSE)*$E4054</f>
        <v>0</v>
      </c>
      <c r="L4051" s="22">
        <f ca="1">VLOOKUP(CONCATENATE($F4051," ",$G4051),AllocFactorMatrix,(L$4+1),FALSE)*$E4054</f>
        <v>0</v>
      </c>
      <c r="M4051" s="22">
        <f t="shared" ca="1" si="1962"/>
        <v>0</v>
      </c>
      <c r="N4051" s="22">
        <f ca="1">VLOOKUP(CONCATENATE($F4051," ",$G4051),AllocFactorMatrix,(N$4+1),FALSE)*$E4054</f>
        <v>0</v>
      </c>
      <c r="O4051" s="22">
        <f ca="1">VLOOKUP(CONCATENATE($F4051," ",$G4051),AllocFactorMatrix,(O$4+1),FALSE)*$E4054</f>
        <v>0</v>
      </c>
      <c r="P4051" s="22">
        <f ca="1">VLOOKUP(CONCATENATE($F4051," ",$G4051),AllocFactorMatrix,(P$4+1),FALSE)*$E4054</f>
        <v>0</v>
      </c>
      <c r="Q4051" s="22">
        <f ca="1">VLOOKUP(CONCATENATE($F4051," ",$G4051),AllocFactorMatrix,(Q$4+1),FALSE)*$E4054</f>
        <v>0</v>
      </c>
      <c r="R4051" s="22">
        <f t="shared" ca="1" si="1964"/>
        <v>0</v>
      </c>
      <c r="S4051" s="22">
        <f ca="1">VLOOKUP(CONCATENATE($F4051," ",$G4051),AllocFactorMatrix,(S$4+1),FALSE)*$E4054</f>
        <v>0</v>
      </c>
      <c r="T4051" s="22">
        <f ca="1">VLOOKUP(CONCATENATE($F4051," ",$G4051),AllocFactorMatrix,(T$4+1),FALSE)*$E4054</f>
        <v>0</v>
      </c>
      <c r="U4051" s="22">
        <f ca="1">VLOOKUP(CONCATENATE($F4051," ",$G4051),AllocFactorMatrix,(U$4+1),FALSE)*$E4054</f>
        <v>0</v>
      </c>
      <c r="V4051" s="22">
        <f ca="1">VLOOKUP(CONCATENATE($F4051," ",$G4051),AllocFactorMatrix,(V$4+1),FALSE)*$E4054</f>
        <v>0</v>
      </c>
      <c r="W4051" s="22">
        <f t="shared" ca="1" si="1965"/>
        <v>0</v>
      </c>
      <c r="X4051" s="22">
        <f ca="1">VLOOKUP(CONCATENATE($F4051," ",$G4051),AllocFactorMatrix,(X$4+1),FALSE)*$E4054</f>
        <v>0</v>
      </c>
      <c r="Y4051" s="22">
        <f ca="1">VLOOKUP(CONCATENATE($F4051," ",$G4051),AllocFactorMatrix,(Y$4+1),FALSE)*$E4054</f>
        <v>0</v>
      </c>
      <c r="Z4051" s="22">
        <f t="shared" ca="1" si="1963"/>
        <v>0</v>
      </c>
      <c r="AA4051" s="22">
        <f ca="1">VLOOKUP(CONCATENATE($F4051," ",$G4051),AllocFactorMatrix,(AA$4+1),FALSE)*$E4054</f>
        <v>0</v>
      </c>
      <c r="AB4051" s="22">
        <f ca="1">VLOOKUP(CONCATENATE($F4051," ",$G4051),AllocFactorMatrix,(AB$4+1),FALSE)*$E4054</f>
        <v>0</v>
      </c>
      <c r="AC4051" s="22">
        <f ca="1">VLOOKUP(CONCATENATE($F4051," ",$G4051),AllocFactorMatrix,(AC$4+1),FALSE)*$E4054</f>
        <v>0</v>
      </c>
    </row>
    <row r="4052" spans="4:29" hidden="1" outlineLevel="1">
      <c r="F4052" s="42" t="str">
        <f>F4054</f>
        <v>LABOR_M</v>
      </c>
      <c r="G4052" s="17" t="str">
        <f>$G$13</f>
        <v>ENERGY</v>
      </c>
      <c r="H4052" s="21">
        <f t="shared" ca="1" si="1947"/>
        <v>0</v>
      </c>
      <c r="I4052" s="22">
        <f ca="1">VLOOKUP(CONCATENATE($F4052," ",$G4052),AllocFactorMatrix,(I$4+1),FALSE)*$E4054</f>
        <v>0</v>
      </c>
      <c r="J4052" s="22">
        <f ca="1">VLOOKUP(CONCATENATE($F4052," ",$G4052),AllocFactorMatrix,(J$4+1),FALSE)*$E4054</f>
        <v>0</v>
      </c>
      <c r="K4052" s="22">
        <f ca="1">VLOOKUP(CONCATENATE($F4052," ",$G4052),AllocFactorMatrix,(K$4+1),FALSE)*$E4054</f>
        <v>0</v>
      </c>
      <c r="L4052" s="22">
        <f ca="1">VLOOKUP(CONCATENATE($F4052," ",$G4052),AllocFactorMatrix,(L$4+1),FALSE)*$E4054</f>
        <v>0</v>
      </c>
      <c r="M4052" s="22">
        <f t="shared" ca="1" si="1962"/>
        <v>0</v>
      </c>
      <c r="N4052" s="22">
        <f ca="1">VLOOKUP(CONCATENATE($F4052," ",$G4052),AllocFactorMatrix,(N$4+1),FALSE)*$E4054</f>
        <v>0</v>
      </c>
      <c r="O4052" s="22">
        <f ca="1">VLOOKUP(CONCATENATE($F4052," ",$G4052),AllocFactorMatrix,(O$4+1),FALSE)*$E4054</f>
        <v>0</v>
      </c>
      <c r="P4052" s="22">
        <f ca="1">VLOOKUP(CONCATENATE($F4052," ",$G4052),AllocFactorMatrix,(P$4+1),FALSE)*$E4054</f>
        <v>0</v>
      </c>
      <c r="Q4052" s="22">
        <f ca="1">VLOOKUP(CONCATENATE($F4052," ",$G4052),AllocFactorMatrix,(Q$4+1),FALSE)*$E4054</f>
        <v>0</v>
      </c>
      <c r="R4052" s="22">
        <f t="shared" ca="1" si="1964"/>
        <v>0</v>
      </c>
      <c r="S4052" s="22">
        <f ca="1">VLOOKUP(CONCATENATE($F4052," ",$G4052),AllocFactorMatrix,(S$4+1),FALSE)*$E4054</f>
        <v>0</v>
      </c>
      <c r="T4052" s="22">
        <f ca="1">VLOOKUP(CONCATENATE($F4052," ",$G4052),AllocFactorMatrix,(T$4+1),FALSE)*$E4054</f>
        <v>0</v>
      </c>
      <c r="U4052" s="22">
        <f ca="1">VLOOKUP(CONCATENATE($F4052," ",$G4052),AllocFactorMatrix,(U$4+1),FALSE)*$E4054</f>
        <v>0</v>
      </c>
      <c r="V4052" s="22">
        <f ca="1">VLOOKUP(CONCATENATE($F4052," ",$G4052),AllocFactorMatrix,(V$4+1),FALSE)*$E4054</f>
        <v>0</v>
      </c>
      <c r="W4052" s="22">
        <f t="shared" ca="1" si="1965"/>
        <v>0</v>
      </c>
      <c r="X4052" s="22">
        <f ca="1">VLOOKUP(CONCATENATE($F4052," ",$G4052),AllocFactorMatrix,(X$4+1),FALSE)*$E4054</f>
        <v>0</v>
      </c>
      <c r="Y4052" s="22">
        <f ca="1">VLOOKUP(CONCATENATE($F4052," ",$G4052),AllocFactorMatrix,(Y$4+1),FALSE)*$E4054</f>
        <v>0</v>
      </c>
      <c r="Z4052" s="22">
        <f t="shared" ca="1" si="1963"/>
        <v>0</v>
      </c>
      <c r="AA4052" s="22">
        <f ca="1">VLOOKUP(CONCATENATE($F4052," ",$G4052),AllocFactorMatrix,(AA$4+1),FALSE)*$E4054</f>
        <v>0</v>
      </c>
      <c r="AB4052" s="22">
        <f ca="1">VLOOKUP(CONCATENATE($F4052," ",$G4052),AllocFactorMatrix,(AB$4+1),FALSE)*$E4054</f>
        <v>0</v>
      </c>
      <c r="AC4052" s="22">
        <f ca="1">VLOOKUP(CONCATENATE($F4052," ",$G4052),AllocFactorMatrix,(AC$4+1),FALSE)*$E4054</f>
        <v>0</v>
      </c>
    </row>
    <row r="4053" spans="4:29" hidden="1" outlineLevel="1">
      <c r="F4053" s="42" t="str">
        <f>F4054</f>
        <v>LABOR_M</v>
      </c>
      <c r="G4053" s="17" t="str">
        <f>$G$14</f>
        <v>CUSTOMER</v>
      </c>
      <c r="H4053" s="21">
        <f t="shared" ca="1" si="1947"/>
        <v>0</v>
      </c>
      <c r="I4053" s="22">
        <f ca="1">VLOOKUP(CONCATENATE($F4053," ",$G4053),AllocFactorMatrix,(I$4+1),FALSE)*$E4054</f>
        <v>0</v>
      </c>
      <c r="J4053" s="22">
        <f ca="1">VLOOKUP(CONCATENATE($F4053," ",$G4053),AllocFactorMatrix,(J$4+1),FALSE)*$E4054</f>
        <v>0</v>
      </c>
      <c r="K4053" s="22">
        <f ca="1">VLOOKUP(CONCATENATE($F4053," ",$G4053),AllocFactorMatrix,(K$4+1),FALSE)*$E4054</f>
        <v>0</v>
      </c>
      <c r="L4053" s="22">
        <f ca="1">VLOOKUP(CONCATENATE($F4053," ",$G4053),AllocFactorMatrix,(L$4+1),FALSE)*$E4054</f>
        <v>0</v>
      </c>
      <c r="M4053" s="22">
        <f t="shared" ca="1" si="1962"/>
        <v>0</v>
      </c>
      <c r="N4053" s="22">
        <f ca="1">VLOOKUP(CONCATENATE($F4053," ",$G4053),AllocFactorMatrix,(N$4+1),FALSE)*$E4054</f>
        <v>0</v>
      </c>
      <c r="O4053" s="22">
        <f ca="1">VLOOKUP(CONCATENATE($F4053," ",$G4053),AllocFactorMatrix,(O$4+1),FALSE)*$E4054</f>
        <v>0</v>
      </c>
      <c r="P4053" s="22">
        <f ca="1">VLOOKUP(CONCATENATE($F4053," ",$G4053),AllocFactorMatrix,(P$4+1),FALSE)*$E4054</f>
        <v>0</v>
      </c>
      <c r="Q4053" s="22">
        <f ca="1">VLOOKUP(CONCATENATE($F4053," ",$G4053),AllocFactorMatrix,(Q$4+1),FALSE)*$E4054</f>
        <v>0</v>
      </c>
      <c r="R4053" s="22">
        <f t="shared" ca="1" si="1964"/>
        <v>0</v>
      </c>
      <c r="S4053" s="22">
        <f ca="1">VLOOKUP(CONCATENATE($F4053," ",$G4053),AllocFactorMatrix,(S$4+1),FALSE)*$E4054</f>
        <v>0</v>
      </c>
      <c r="T4053" s="22">
        <f ca="1">VLOOKUP(CONCATENATE($F4053," ",$G4053),AllocFactorMatrix,(T$4+1),FALSE)*$E4054</f>
        <v>0</v>
      </c>
      <c r="U4053" s="22">
        <f ca="1">VLOOKUP(CONCATENATE($F4053," ",$G4053),AllocFactorMatrix,(U$4+1),FALSE)*$E4054</f>
        <v>0</v>
      </c>
      <c r="V4053" s="22">
        <f ca="1">VLOOKUP(CONCATENATE($F4053," ",$G4053),AllocFactorMatrix,(V$4+1),FALSE)*$E4054</f>
        <v>0</v>
      </c>
      <c r="W4053" s="22">
        <f t="shared" ca="1" si="1965"/>
        <v>0</v>
      </c>
      <c r="X4053" s="22">
        <f ca="1">VLOOKUP(CONCATENATE($F4053," ",$G4053),AllocFactorMatrix,(X$4+1),FALSE)*$E4054</f>
        <v>0</v>
      </c>
      <c r="Y4053" s="22">
        <f ca="1">VLOOKUP(CONCATENATE($F4053," ",$G4053),AllocFactorMatrix,(Y$4+1),FALSE)*$E4054</f>
        <v>0</v>
      </c>
      <c r="Z4053" s="22">
        <f t="shared" ca="1" si="1963"/>
        <v>0</v>
      </c>
      <c r="AA4053" s="22">
        <f ca="1">VLOOKUP(CONCATENATE($F4053," ",$G4053),AllocFactorMatrix,(AA$4+1),FALSE)*$E4054</f>
        <v>0</v>
      </c>
      <c r="AB4053" s="22">
        <f ca="1">VLOOKUP(CONCATENATE($F4053," ",$G4053),AllocFactorMatrix,(AB$4+1),FALSE)*$E4054</f>
        <v>0</v>
      </c>
      <c r="AC4053" s="22">
        <f ca="1">VLOOKUP(CONCATENATE($F4053," ",$G4053),AllocFactorMatrix,(AC$4+1),FALSE)*$E4054</f>
        <v>0</v>
      </c>
    </row>
    <row r="4054" spans="4:29" collapsed="1">
      <c r="D4054" s="39" t="s">
        <v>426</v>
      </c>
      <c r="E4054" s="19">
        <v>0</v>
      </c>
      <c r="F4054" s="42" t="s">
        <v>69</v>
      </c>
      <c r="G4054" s="17" t="str">
        <f>$G$15</f>
        <v>TOTAL</v>
      </c>
      <c r="H4054" s="21">
        <f t="shared" ca="1" si="1947"/>
        <v>0</v>
      </c>
      <c r="I4054" s="22">
        <f ca="1">VLOOKUP(CONCATENATE($F4054," ",$G4054),AllocFactorMatrix,(I$4+1),FALSE)*$E4054</f>
        <v>0</v>
      </c>
      <c r="J4054" s="22">
        <f ca="1">VLOOKUP(CONCATENATE($F4054," ",$G4054),AllocFactorMatrix,(J$4+1),FALSE)*$E4054</f>
        <v>0</v>
      </c>
      <c r="K4054" s="22">
        <f ca="1">VLOOKUP(CONCATENATE($F4054," ",$G4054),AllocFactorMatrix,(K$4+1),FALSE)*$E4054</f>
        <v>0</v>
      </c>
      <c r="L4054" s="22">
        <f ca="1">VLOOKUP(CONCATENATE($F4054," ",$G4054),AllocFactorMatrix,(L$4+1),FALSE)*$E4054</f>
        <v>0</v>
      </c>
      <c r="M4054" s="22">
        <f t="shared" ca="1" si="1962"/>
        <v>0</v>
      </c>
      <c r="N4054" s="22">
        <f ca="1">VLOOKUP(CONCATENATE($F4054," ",$G4054),AllocFactorMatrix,(N$4+1),FALSE)*$E4054</f>
        <v>0</v>
      </c>
      <c r="O4054" s="22">
        <f ca="1">VLOOKUP(CONCATENATE($F4054," ",$G4054),AllocFactorMatrix,(O$4+1),FALSE)*$E4054</f>
        <v>0</v>
      </c>
      <c r="P4054" s="22">
        <f ca="1">VLOOKUP(CONCATENATE($F4054," ",$G4054),AllocFactorMatrix,(P$4+1),FALSE)*$E4054</f>
        <v>0</v>
      </c>
      <c r="Q4054" s="22">
        <f ca="1">VLOOKUP(CONCATENATE($F4054," ",$G4054),AllocFactorMatrix,(Q$4+1),FALSE)*$E4054</f>
        <v>0</v>
      </c>
      <c r="R4054" s="22">
        <f t="shared" ca="1" si="1964"/>
        <v>0</v>
      </c>
      <c r="S4054" s="22">
        <f ca="1">VLOOKUP(CONCATENATE($F4054," ",$G4054),AllocFactorMatrix,(S$4+1),FALSE)*$E4054</f>
        <v>0</v>
      </c>
      <c r="T4054" s="22">
        <f ca="1">VLOOKUP(CONCATENATE($F4054," ",$G4054),AllocFactorMatrix,(T$4+1),FALSE)*$E4054</f>
        <v>0</v>
      </c>
      <c r="U4054" s="22">
        <f ca="1">VLOOKUP(CONCATENATE($F4054," ",$G4054),AllocFactorMatrix,(U$4+1),FALSE)*$E4054</f>
        <v>0</v>
      </c>
      <c r="V4054" s="22">
        <f ca="1">VLOOKUP(CONCATENATE($F4054," ",$G4054),AllocFactorMatrix,(V$4+1),FALSE)*$E4054</f>
        <v>0</v>
      </c>
      <c r="W4054" s="22">
        <f t="shared" ca="1" si="1965"/>
        <v>0</v>
      </c>
      <c r="X4054" s="22">
        <f ca="1">VLOOKUP(CONCATENATE($F4054," ",$G4054),AllocFactorMatrix,(X$4+1),FALSE)*$E4054</f>
        <v>0</v>
      </c>
      <c r="Y4054" s="22">
        <f ca="1">VLOOKUP(CONCATENATE($F4054," ",$G4054),AllocFactorMatrix,(Y$4+1),FALSE)*$E4054</f>
        <v>0</v>
      </c>
      <c r="Z4054" s="22">
        <f t="shared" ca="1" si="1963"/>
        <v>0</v>
      </c>
      <c r="AA4054" s="22">
        <f ca="1">VLOOKUP(CONCATENATE($F4054," ",$G4054),AllocFactorMatrix,(AA$4+1),FALSE)*$E4054</f>
        <v>0</v>
      </c>
      <c r="AB4054" s="22">
        <f ca="1">VLOOKUP(CONCATENATE($F4054," ",$G4054),AllocFactorMatrix,(AB$4+1),FALSE)*$E4054</f>
        <v>0</v>
      </c>
      <c r="AC4054" s="22">
        <f ca="1">VLOOKUP(CONCATENATE($F4054," ",$G4054),AllocFactorMatrix,(AC$4+1),FALSE)*$E4054</f>
        <v>0</v>
      </c>
    </row>
    <row r="4055" spans="4:29" hidden="1" outlineLevel="1">
      <c r="F4055" s="42" t="str">
        <f>F4062</f>
        <v>RB_GUP</v>
      </c>
      <c r="G4055" s="17" t="str">
        <f>$G$8</f>
        <v>PRODUCTION</v>
      </c>
      <c r="H4055" s="21">
        <f t="shared" ca="1" si="1947"/>
        <v>-647804.74970665632</v>
      </c>
      <c r="I4055" s="22">
        <f ca="1">VLOOKUP(CONCATENATE($F4055," ",$G4055),AllocFactorMatrix,(I$4+1),FALSE)*$E4062</f>
        <v>-321187.14677507157</v>
      </c>
      <c r="J4055" s="22">
        <f ca="1">VLOOKUP(CONCATENATE($F4055," ",$G4055),AllocFactorMatrix,(J$4+1),FALSE)*$E4062</f>
        <v>-80318.586095015591</v>
      </c>
      <c r="K4055" s="22">
        <f ca="1">VLOOKUP(CONCATENATE($F4055," ",$G4055),AllocFactorMatrix,(K$4+1),FALSE)*$E4062</f>
        <v>-1017.9447319034343</v>
      </c>
      <c r="L4055" s="22">
        <f ca="1">VLOOKUP(CONCATENATE($F4055," ",$G4055),AllocFactorMatrix,(L$4+1),FALSE)*$E4062</f>
        <v>-50.947121984687996</v>
      </c>
      <c r="M4055" s="22">
        <f t="shared" ref="M4055:M4062" ca="1" si="1966">SUBTOTAL(9,J4055:L4055)</f>
        <v>-81387.477948903717</v>
      </c>
      <c r="N4055" s="22">
        <f ca="1">VLOOKUP(CONCATENATE($F4055," ",$G4055),AllocFactorMatrix,(N$4+1),FALSE)*$E4062</f>
        <v>-36034.75148928081</v>
      </c>
      <c r="O4055" s="22">
        <f ca="1">VLOOKUP(CONCATENATE($F4055," ",$G4055),AllocFactorMatrix,(O$4+1),FALSE)*$E4062</f>
        <v>-9876.2908579370342</v>
      </c>
      <c r="P4055" s="22">
        <f ca="1">VLOOKUP(CONCATENATE($F4055," ",$G4055),AllocFactorMatrix,(P$4+1),FALSE)*$E4062</f>
        <v>-1571.6221375211724</v>
      </c>
      <c r="Q4055" s="22">
        <f ca="1">VLOOKUP(CONCATENATE($F4055," ",$G4055),AllocFactorMatrix,(Q$4+1),FALSE)*$E4062</f>
        <v>0</v>
      </c>
      <c r="R4055" s="22">
        <f ca="1">SUBTOTAL(9,N4055:Q4055)</f>
        <v>-47482.66448473902</v>
      </c>
      <c r="S4055" s="22">
        <f ca="1">VLOOKUP(CONCATENATE($F4055," ",$G4055),AllocFactorMatrix,(S$4+1),FALSE)*$E4062</f>
        <v>-1557.6901242574563</v>
      </c>
      <c r="T4055" s="22">
        <f ca="1">VLOOKUP(CONCATENATE($F4055," ",$G4055),AllocFactorMatrix,(T$4+1),FALSE)*$E4062</f>
        <v>-28347.303144317331</v>
      </c>
      <c r="U4055" s="22">
        <f ca="1">VLOOKUP(CONCATENATE($F4055," ",$G4055),AllocFactorMatrix,(U$4+1),FALSE)*$E4062</f>
        <v>-138123.42166845241</v>
      </c>
      <c r="V4055" s="22">
        <f ca="1">VLOOKUP(CONCATENATE($F4055," ",$G4055),AllocFactorMatrix,(V$4+1),FALSE)*$E4062</f>
        <v>-17599.747418138919</v>
      </c>
      <c r="W4055" s="22">
        <f ca="1">SUBTOTAL(9,S4055:V4055)</f>
        <v>-185628.16235516613</v>
      </c>
      <c r="X4055" s="22">
        <f ca="1">VLOOKUP(CONCATENATE($F4055," ",$G4055),AllocFactorMatrix,(X$4+1),FALSE)*$E4062</f>
        <v>-10078.151766888674</v>
      </c>
      <c r="Y4055" s="22">
        <f ca="1">VLOOKUP(CONCATENATE($F4055," ",$G4055),AllocFactorMatrix,(Y$4+1),FALSE)*$E4062</f>
        <v>-189.44497027018542</v>
      </c>
      <c r="Z4055" s="22">
        <f t="shared" ref="Z4055:Z4062" ca="1" si="1967">SUBTOTAL(9,X4055:Y4055)</f>
        <v>-10267.596737158859</v>
      </c>
      <c r="AA4055" s="22">
        <f ca="1">VLOOKUP(CONCATENATE($F4055," ",$G4055),AllocFactorMatrix,(AA$4+1),FALSE)*$E4062</f>
        <v>-146.56184842698099</v>
      </c>
      <c r="AB4055" s="22">
        <f ca="1">VLOOKUP(CONCATENATE($F4055," ",$G4055),AllocFactorMatrix,(AB$4+1),FALSE)*$E4062</f>
        <v>-1377.2862886753749</v>
      </c>
      <c r="AC4055" s="22">
        <f ca="1">VLOOKUP(CONCATENATE($F4055," ",$G4055),AllocFactorMatrix,(AC$4+1),FALSE)*$E4062</f>
        <v>-327.85326851481619</v>
      </c>
    </row>
    <row r="4056" spans="4:29" hidden="1" outlineLevel="1">
      <c r="F4056" s="42" t="str">
        <f>F4062</f>
        <v>RB_GUP</v>
      </c>
      <c r="G4056" s="17" t="str">
        <f>$G$9</f>
        <v>BULKTRAN</v>
      </c>
      <c r="H4056" s="21">
        <f t="shared" ca="1" si="1947"/>
        <v>-415213.96479505615</v>
      </c>
      <c r="I4056" s="22">
        <f ca="1">VLOOKUP(CONCATENATE($F4056," ",$G4056),AllocFactorMatrix,(I$4+1),FALSE)*$E4062</f>
        <v>-205866.64224687876</v>
      </c>
      <c r="J4056" s="22">
        <f ca="1">VLOOKUP(CONCATENATE($F4056," ",$G4056),AllocFactorMatrix,(J$4+1),FALSE)*$E4062</f>
        <v>-51480.633006080898</v>
      </c>
      <c r="K4056" s="22">
        <f ca="1">VLOOKUP(CONCATENATE($F4056," ",$G4056),AllocFactorMatrix,(K$4+1),FALSE)*$E4062</f>
        <v>-652.45719218214936</v>
      </c>
      <c r="L4056" s="22">
        <f ca="1">VLOOKUP(CONCATENATE($F4056," ",$G4056),AllocFactorMatrix,(L$4+1),FALSE)*$E4062</f>
        <v>-32.654833919848144</v>
      </c>
      <c r="M4056" s="22">
        <f t="shared" ca="1" si="1966"/>
        <v>-52165.745032182895</v>
      </c>
      <c r="N4056" s="22">
        <f ca="1">VLOOKUP(CONCATENATE($F4056," ",$G4056),AllocFactorMatrix,(N$4+1),FALSE)*$E4062</f>
        <v>-23096.669240298244</v>
      </c>
      <c r="O4056" s="22">
        <f ca="1">VLOOKUP(CONCATENATE($F4056," ",$G4056),AllocFactorMatrix,(O$4+1),FALSE)*$E4062</f>
        <v>-6330.262145268528</v>
      </c>
      <c r="P4056" s="22">
        <f ca="1">VLOOKUP(CONCATENATE($F4056," ",$G4056),AllocFactorMatrix,(P$4+1),FALSE)*$E4062</f>
        <v>-1007.3397257049188</v>
      </c>
      <c r="Q4056" s="22">
        <f ca="1">VLOOKUP(CONCATENATE($F4056," ",$G4056),AllocFactorMatrix,(Q$4+1),FALSE)*$E4062</f>
        <v>0</v>
      </c>
      <c r="R4056" s="22">
        <f t="shared" ref="R4056:R4062" ca="1" si="1968">SUBTOTAL(9,N4056:Q4056)</f>
        <v>-30434.27111127169</v>
      </c>
      <c r="S4056" s="22">
        <f ca="1">VLOOKUP(CONCATENATE($F4056," ",$G4056),AllocFactorMatrix,(S$4+1),FALSE)*$E4062</f>
        <v>-998.40992630560197</v>
      </c>
      <c r="T4056" s="22">
        <f ca="1">VLOOKUP(CONCATENATE($F4056," ",$G4056),AllocFactorMatrix,(T$4+1),FALSE)*$E4062</f>
        <v>-18169.357565113904</v>
      </c>
      <c r="U4056" s="22">
        <f ca="1">VLOOKUP(CONCATENATE($F4056," ",$G4056),AllocFactorMatrix,(U$4+1),FALSE)*$E4062</f>
        <v>-88530.955612763632</v>
      </c>
      <c r="V4056" s="22">
        <f ca="1">VLOOKUP(CONCATENATE($F4056," ",$G4056),AllocFactorMatrix,(V$4+1),FALSE)*$E4062</f>
        <v>-11280.653481139369</v>
      </c>
      <c r="W4056" s="22">
        <f t="shared" ref="W4056:W4062" ca="1" si="1969">SUBTOTAL(9,S4056:V4056)</f>
        <v>-118979.3765853225</v>
      </c>
      <c r="X4056" s="22">
        <f ca="1">VLOOKUP(CONCATENATE($F4056," ",$G4056),AllocFactorMatrix,(X$4+1),FALSE)*$E4062</f>
        <v>-6459.6459887505289</v>
      </c>
      <c r="Y4056" s="22">
        <f ca="1">VLOOKUP(CONCATENATE($F4056," ",$G4056),AllocFactorMatrix,(Y$4+1),FALSE)*$E4062</f>
        <v>-121.42578030183425</v>
      </c>
      <c r="Z4056" s="22">
        <f t="shared" ca="1" si="1967"/>
        <v>-6581.0717690523634</v>
      </c>
      <c r="AA4056" s="22">
        <f ca="1">VLOOKUP(CONCATENATE($F4056," ",$G4056),AllocFactorMatrix,(AA$4+1),FALSE)*$E4062</f>
        <v>-93.939610971693909</v>
      </c>
      <c r="AB4056" s="22">
        <f ca="1">VLOOKUP(CONCATENATE($F4056," ",$G4056),AllocFactorMatrix,(AB$4+1),FALSE)*$E4062</f>
        <v>-882.77911027624896</v>
      </c>
      <c r="AC4056" s="22">
        <f ca="1">VLOOKUP(CONCATENATE($F4056," ",$G4056),AllocFactorMatrix,(AC$4+1),FALSE)*$E4062</f>
        <v>-210.139329099853</v>
      </c>
    </row>
    <row r="4057" spans="4:29" hidden="1" outlineLevel="1">
      <c r="F4057" s="42" t="str">
        <f>F4062</f>
        <v>RB_GUP</v>
      </c>
      <c r="G4057" s="17" t="str">
        <f>$G$10</f>
        <v>SUBTRAN</v>
      </c>
      <c r="H4057" s="21">
        <f t="shared" ca="1" si="1947"/>
        <v>-131544.106853176</v>
      </c>
      <c r="I4057" s="22">
        <f ca="1">VLOOKUP(CONCATENATE($F4057," ",$G4057),AllocFactorMatrix,(I$4+1),FALSE)*$E4062</f>
        <v>-63478.217376392706</v>
      </c>
      <c r="J4057" s="22">
        <f ca="1">VLOOKUP(CONCATENATE($F4057," ",$G4057),AllocFactorMatrix,(J$4+1),FALSE)*$E4062</f>
        <v>-15837.397883815971</v>
      </c>
      <c r="K4057" s="22">
        <f ca="1">VLOOKUP(CONCATENATE($F4057," ",$G4057),AllocFactorMatrix,(K$4+1),FALSE)*$E4062</f>
        <v>-201.14433161799795</v>
      </c>
      <c r="L4057" s="22">
        <f ca="1">VLOOKUP(CONCATENATE($F4057," ",$G4057),AllocFactorMatrix,(L$4+1),FALSE)*$E4062</f>
        <v>-12.967458960094994</v>
      </c>
      <c r="M4057" s="22">
        <f t="shared" ca="1" si="1966"/>
        <v>-16051.509674394063</v>
      </c>
      <c r="N4057" s="22">
        <f ca="1">VLOOKUP(CONCATENATE($F4057," ",$G4057),AllocFactorMatrix,(N$4+1),FALSE)*$E4062</f>
        <v>-7033.1077944986955</v>
      </c>
      <c r="O4057" s="22">
        <f ca="1">VLOOKUP(CONCATENATE($F4057," ",$G4057),AllocFactorMatrix,(O$4+1),FALSE)*$E4062</f>
        <v>-1930.7701658359747</v>
      </c>
      <c r="P4057" s="22">
        <f ca="1">VLOOKUP(CONCATENATE($F4057," ",$G4057),AllocFactorMatrix,(P$4+1),FALSE)*$E4062</f>
        <v>-388.09910021737636</v>
      </c>
      <c r="Q4057" s="22">
        <f ca="1">VLOOKUP(CONCATENATE($F4057," ",$G4057),AllocFactorMatrix,(Q$4+1),FALSE)*$E4062</f>
        <v>0</v>
      </c>
      <c r="R4057" s="22">
        <f t="shared" ca="1" si="1968"/>
        <v>-9351.9770605520462</v>
      </c>
      <c r="S4057" s="22">
        <f ca="1">VLOOKUP(CONCATENATE($F4057," ",$G4057),AllocFactorMatrix,(S$4+1),FALSE)*$E4062</f>
        <v>-298.04167601329812</v>
      </c>
      <c r="T4057" s="22">
        <f ca="1">VLOOKUP(CONCATENATE($F4057," ",$G4057),AllocFactorMatrix,(T$4+1),FALSE)*$E4062</f>
        <v>-5583.8554951810602</v>
      </c>
      <c r="U4057" s="22">
        <f ca="1">VLOOKUP(CONCATENATE($F4057," ",$G4057),AllocFactorMatrix,(U$4+1),FALSE)*$E4062</f>
        <v>-34700.443086376101</v>
      </c>
      <c r="V4057" s="22">
        <f ca="1">VLOOKUP(CONCATENATE($F4057," ",$G4057),AllocFactorMatrix,(V$4+1),FALSE)*$E4062</f>
        <v>0</v>
      </c>
      <c r="W4057" s="22">
        <f t="shared" ca="1" si="1969"/>
        <v>-40582.34025757046</v>
      </c>
      <c r="X4057" s="22">
        <f ca="1">VLOOKUP(CONCATENATE($F4057," ",$G4057),AllocFactorMatrix,(X$4+1),FALSE)*$E4062</f>
        <v>-1972.6926695760092</v>
      </c>
      <c r="Y4057" s="22">
        <f ca="1">VLOOKUP(CONCATENATE($F4057," ",$G4057),AllocFactorMatrix,(Y$4+1),FALSE)*$E4062</f>
        <v>-37.839846271843832</v>
      </c>
      <c r="Z4057" s="22">
        <f t="shared" ca="1" si="1967"/>
        <v>-2010.5325158478529</v>
      </c>
      <c r="AA4057" s="22">
        <f ca="1">VLOOKUP(CONCATENATE($F4057," ",$G4057),AllocFactorMatrix,(AA$4+1),FALSE)*$E4062</f>
        <v>-28.781317360936473</v>
      </c>
      <c r="AB4057" s="22">
        <f ca="1">VLOOKUP(CONCATENATE($F4057," ",$G4057),AllocFactorMatrix,(AB$4+1),FALSE)*$E4062</f>
        <v>-32.930208017358154</v>
      </c>
      <c r="AC4057" s="22">
        <f ca="1">VLOOKUP(CONCATENATE($F4057," ",$G4057),AllocFactorMatrix,(AC$4+1),FALSE)*$E4062</f>
        <v>-7.8184430405555325</v>
      </c>
    </row>
    <row r="4058" spans="4:29" hidden="1" outlineLevel="1">
      <c r="F4058" s="42" t="str">
        <f>F4062</f>
        <v>RB_GUP</v>
      </c>
      <c r="G4058" s="17" t="str">
        <f>$G$11</f>
        <v>DISTPRI</v>
      </c>
      <c r="H4058" s="21">
        <f t="shared" ca="1" si="1947"/>
        <v>-195006.57679653901</v>
      </c>
      <c r="I4058" s="22">
        <f ca="1">VLOOKUP(CONCATENATE($F4058," ",$G4058),AllocFactorMatrix,(I$4+1),FALSE)*$E4062</f>
        <v>-128981.22424089746</v>
      </c>
      <c r="J4058" s="22">
        <f ca="1">VLOOKUP(CONCATENATE($F4058," ",$G4058),AllocFactorMatrix,(J$4+1),FALSE)*$E4062</f>
        <v>-32007.79738133552</v>
      </c>
      <c r="K4058" s="22">
        <f ca="1">VLOOKUP(CONCATENATE($F4058," ",$G4058),AllocFactorMatrix,(K$4+1),FALSE)*$E4062</f>
        <v>-406.36789236962238</v>
      </c>
      <c r="L4058" s="22">
        <f ca="1">VLOOKUP(CONCATENATE($F4058," ",$G4058),AllocFactorMatrix,(L$4+1),FALSE)*$E4062</f>
        <v>0</v>
      </c>
      <c r="M4058" s="22">
        <f t="shared" ca="1" si="1966"/>
        <v>-32414.165273705141</v>
      </c>
      <c r="N4058" s="22">
        <f ca="1">VLOOKUP(CONCATENATE($F4058," ",$G4058),AllocFactorMatrix,(N$4+1),FALSE)*$E4062</f>
        <v>-13971.191633762719</v>
      </c>
      <c r="O4058" s="22">
        <f ca="1">VLOOKUP(CONCATENATE($F4058," ",$G4058),AllocFactorMatrix,(O$4+1),FALSE)*$E4062</f>
        <v>-3841.9770027871327</v>
      </c>
      <c r="P4058" s="22">
        <f ca="1">VLOOKUP(CONCATENATE($F4058," ",$G4058),AllocFactorMatrix,(P$4+1),FALSE)*$E4062</f>
        <v>0</v>
      </c>
      <c r="Q4058" s="22">
        <f ca="1">VLOOKUP(CONCATENATE($F4058," ",$G4058),AllocFactorMatrix,(Q$4+1),FALSE)*$E4062</f>
        <v>0</v>
      </c>
      <c r="R4058" s="22">
        <f t="shared" ca="1" si="1968"/>
        <v>-17813.168636549854</v>
      </c>
      <c r="S4058" s="22">
        <f ca="1">VLOOKUP(CONCATENATE($F4058," ",$G4058),AllocFactorMatrix,(S$4+1),FALSE)*$E4062</f>
        <v>-598.66030265099687</v>
      </c>
      <c r="T4058" s="22">
        <f ca="1">VLOOKUP(CONCATENATE($F4058," ",$G4058),AllocFactorMatrix,(T$4+1),FALSE)*$E4062</f>
        <v>-11057.113672649526</v>
      </c>
      <c r="U4058" s="22">
        <f ca="1">VLOOKUP(CONCATENATE($F4058," ",$G4058),AllocFactorMatrix,(U$4+1),FALSE)*$E4062</f>
        <v>0</v>
      </c>
      <c r="V4058" s="22">
        <f ca="1">VLOOKUP(CONCATENATE($F4058," ",$G4058),AllocFactorMatrix,(V$4+1),FALSE)*$E4062</f>
        <v>0</v>
      </c>
      <c r="W4058" s="22">
        <f t="shared" ca="1" si="1969"/>
        <v>-11655.773975300523</v>
      </c>
      <c r="X4058" s="22">
        <f ca="1">VLOOKUP(CONCATENATE($F4058," ",$G4058),AllocFactorMatrix,(X$4+1),FALSE)*$E4062</f>
        <v>-3927.0987062557915</v>
      </c>
      <c r="Y4058" s="22">
        <f ca="1">VLOOKUP(CONCATENATE($F4058," ",$G4058),AllocFactorMatrix,(Y$4+1),FALSE)*$E4062</f>
        <v>-75.423610817172317</v>
      </c>
      <c r="Z4058" s="22">
        <f t="shared" ca="1" si="1967"/>
        <v>-4002.5223170729637</v>
      </c>
      <c r="AA4058" s="22">
        <f ca="1">VLOOKUP(CONCATENATE($F4058," ",$G4058),AllocFactorMatrix,(AA$4+1),FALSE)*$E4062</f>
        <v>-57.642730693688705</v>
      </c>
      <c r="AB4058" s="22">
        <f ca="1">VLOOKUP(CONCATENATE($F4058," ",$G4058),AllocFactorMatrix,(AB$4+1),FALSE)*$E4062</f>
        <v>-66.331058077455822</v>
      </c>
      <c r="AC4058" s="22">
        <f ca="1">VLOOKUP(CONCATENATE($F4058," ",$G4058),AllocFactorMatrix,(AC$4+1),FALSE)*$E4062</f>
        <v>-15.748564241942567</v>
      </c>
    </row>
    <row r="4059" spans="4:29" hidden="1" outlineLevel="1">
      <c r="F4059" s="42" t="str">
        <f>F4062</f>
        <v>RB_GUP</v>
      </c>
      <c r="G4059" s="17" t="str">
        <f>$G$12</f>
        <v>DISTSEC</v>
      </c>
      <c r="H4059" s="21">
        <f t="shared" ca="1" si="1947"/>
        <v>-64674.984374009022</v>
      </c>
      <c r="I4059" s="22">
        <f ca="1">VLOOKUP(CONCATENATE($F4059," ",$G4059),AllocFactorMatrix,(I$4+1),FALSE)*$E4062</f>
        <v>-49177.463647956843</v>
      </c>
      <c r="J4059" s="22">
        <f ca="1">VLOOKUP(CONCATENATE($F4059," ",$G4059),AllocFactorMatrix,(J$4+1),FALSE)*$E4062</f>
        <v>-9926.1209386025239</v>
      </c>
      <c r="K4059" s="22">
        <f ca="1">VLOOKUP(CONCATENATE($F4059," ",$G4059),AllocFactorMatrix,(K$4+1),FALSE)*$E4062</f>
        <v>0</v>
      </c>
      <c r="L4059" s="22">
        <f ca="1">VLOOKUP(CONCATENATE($F4059," ",$G4059),AllocFactorMatrix,(L$4+1),FALSE)*$E4062</f>
        <v>0</v>
      </c>
      <c r="M4059" s="22">
        <f t="shared" ca="1" si="1966"/>
        <v>-9926.1209386025239</v>
      </c>
      <c r="N4059" s="22">
        <f ca="1">VLOOKUP(CONCATENATE($F4059," ",$G4059),AllocFactorMatrix,(N$4+1),FALSE)*$E4062</f>
        <v>-3801.905828164302</v>
      </c>
      <c r="O4059" s="22">
        <f ca="1">VLOOKUP(CONCATENATE($F4059," ",$G4059),AllocFactorMatrix,(O$4+1),FALSE)*$E4062</f>
        <v>0</v>
      </c>
      <c r="P4059" s="22">
        <f ca="1">VLOOKUP(CONCATENATE($F4059," ",$G4059),AllocFactorMatrix,(P$4+1),FALSE)*$E4062</f>
        <v>0</v>
      </c>
      <c r="Q4059" s="22">
        <f ca="1">VLOOKUP(CONCATENATE($F4059," ",$G4059),AllocFactorMatrix,(Q$4+1),FALSE)*$E4062</f>
        <v>0</v>
      </c>
      <c r="R4059" s="22">
        <f t="shared" ca="1" si="1968"/>
        <v>-3801.905828164302</v>
      </c>
      <c r="S4059" s="22">
        <f ca="1">VLOOKUP(CONCATENATE($F4059," ",$G4059),AllocFactorMatrix,(S$4+1),FALSE)*$E4062</f>
        <v>-133.53091015409746</v>
      </c>
      <c r="T4059" s="22">
        <f ca="1">VLOOKUP(CONCATENATE($F4059," ",$G4059),AllocFactorMatrix,(T$4+1),FALSE)*$E4062</f>
        <v>0</v>
      </c>
      <c r="U4059" s="22">
        <f ca="1">VLOOKUP(CONCATENATE($F4059," ",$G4059),AllocFactorMatrix,(U$4+1),FALSE)*$E4062</f>
        <v>0</v>
      </c>
      <c r="V4059" s="22">
        <f ca="1">VLOOKUP(CONCATENATE($F4059," ",$G4059),AllocFactorMatrix,(V$4+1),FALSE)*$E4062</f>
        <v>0</v>
      </c>
      <c r="W4059" s="22">
        <f t="shared" ca="1" si="1969"/>
        <v>-133.53091015409746</v>
      </c>
      <c r="X4059" s="22">
        <f ca="1">VLOOKUP(CONCATENATE($F4059," ",$G4059),AllocFactorMatrix,(X$4+1),FALSE)*$E4062</f>
        <v>-1102.8092599586998</v>
      </c>
      <c r="Y4059" s="22">
        <f ca="1">VLOOKUP(CONCATENATE($F4059," ",$G4059),AllocFactorMatrix,(Y$4+1),FALSE)*$E4062</f>
        <v>0</v>
      </c>
      <c r="Z4059" s="22">
        <f t="shared" ca="1" si="1967"/>
        <v>-1102.8092599586998</v>
      </c>
      <c r="AA4059" s="22">
        <f ca="1">VLOOKUP(CONCATENATE($F4059," ",$G4059),AllocFactorMatrix,(AA$4+1),FALSE)*$E4062</f>
        <v>-14.195098405288672</v>
      </c>
      <c r="AB4059" s="22">
        <f ca="1">VLOOKUP(CONCATENATE($F4059," ",$G4059),AllocFactorMatrix,(AB$4+1),FALSE)*$E4062</f>
        <v>-422.63480873137411</v>
      </c>
      <c r="AC4059" s="22">
        <f ca="1">VLOOKUP(CONCATENATE($F4059," ",$G4059),AllocFactorMatrix,(AC$4+1),FALSE)*$E4062</f>
        <v>-96.323882035887408</v>
      </c>
    </row>
    <row r="4060" spans="4:29" hidden="1" outlineLevel="1">
      <c r="F4060" s="42" t="str">
        <f>F4062</f>
        <v>RB_GUP</v>
      </c>
      <c r="G4060" s="17" t="str">
        <f>$G$13</f>
        <v>ENERGY</v>
      </c>
      <c r="H4060" s="21">
        <f t="shared" ca="1" si="1947"/>
        <v>-19416.729195726995</v>
      </c>
      <c r="I4060" s="22">
        <f ca="1">VLOOKUP(CONCATENATE($F4060," ",$G4060),AllocFactorMatrix,(I$4+1),FALSE)*$E4062</f>
        <v>-7134.0682969145373</v>
      </c>
      <c r="J4060" s="22">
        <f ca="1">VLOOKUP(CONCATENATE($F4060," ",$G4060),AllocFactorMatrix,(J$4+1),FALSE)*$E4062</f>
        <v>-2253.5695249043279</v>
      </c>
      <c r="K4060" s="22">
        <f ca="1">VLOOKUP(CONCATENATE($F4060," ",$G4060),AllocFactorMatrix,(K$4+1),FALSE)*$E4062</f>
        <v>-28.143833958611914</v>
      </c>
      <c r="L4060" s="22">
        <f ca="1">VLOOKUP(CONCATENATE($F4060," ",$G4060),AllocFactorMatrix,(L$4+1),FALSE)*$E4062</f>
        <v>-1.4257027187284199</v>
      </c>
      <c r="M4060" s="22">
        <f t="shared" ca="1" si="1966"/>
        <v>-2283.1390615816686</v>
      </c>
      <c r="N4060" s="22">
        <f ca="1">VLOOKUP(CONCATENATE($F4060," ",$G4060),AllocFactorMatrix,(N$4+1),FALSE)*$E4062</f>
        <v>-1141.7582495106265</v>
      </c>
      <c r="O4060" s="22">
        <f ca="1">VLOOKUP(CONCATENATE($F4060," ",$G4060),AllocFactorMatrix,(O$4+1),FALSE)*$E4062</f>
        <v>-308.01632515504315</v>
      </c>
      <c r="P4060" s="22">
        <f ca="1">VLOOKUP(CONCATENATE($F4060," ",$G4060),AllocFactorMatrix,(P$4+1),FALSE)*$E4062</f>
        <v>-47.99770955549269</v>
      </c>
      <c r="Q4060" s="22">
        <f ca="1">VLOOKUP(CONCATENATE($F4060," ",$G4060),AllocFactorMatrix,(Q$4+1),FALSE)*$E4062</f>
        <v>0</v>
      </c>
      <c r="R4060" s="22">
        <f t="shared" ca="1" si="1968"/>
        <v>-1497.7722842211624</v>
      </c>
      <c r="S4060" s="22">
        <f ca="1">VLOOKUP(CONCATENATE($F4060," ",$G4060),AllocFactorMatrix,(S$4+1),FALSE)*$E4062</f>
        <v>-57.501039083095101</v>
      </c>
      <c r="T4060" s="22">
        <f ca="1">VLOOKUP(CONCATENATE($F4060," ",$G4060),AllocFactorMatrix,(T$4+1),FALSE)*$E4062</f>
        <v>-1136.5830668070946</v>
      </c>
      <c r="U4060" s="22">
        <f ca="1">VLOOKUP(CONCATENATE($F4060," ",$G4060),AllocFactorMatrix,(U$4+1),FALSE)*$E4062</f>
        <v>-5975.1373395445653</v>
      </c>
      <c r="V4060" s="22">
        <f ca="1">VLOOKUP(CONCATENATE($F4060," ",$G4060),AllocFactorMatrix,(V$4+1),FALSE)*$E4062</f>
        <v>-835.52040401400632</v>
      </c>
      <c r="W4060" s="22">
        <f t="shared" ca="1" si="1969"/>
        <v>-8004.7418494487611</v>
      </c>
      <c r="X4060" s="22">
        <f ca="1">VLOOKUP(CONCATENATE($F4060," ",$G4060),AllocFactorMatrix,(X$4+1),FALSE)*$E4062</f>
        <v>-321.01404027043935</v>
      </c>
      <c r="Y4060" s="22">
        <f ca="1">VLOOKUP(CONCATENATE($F4060," ",$G4060),AllocFactorMatrix,(Y$4+1),FALSE)*$E4062</f>
        <v>-6.0701065209966032</v>
      </c>
      <c r="Z4060" s="22">
        <f t="shared" ca="1" si="1967"/>
        <v>-327.08414679143596</v>
      </c>
      <c r="AA4060" s="22">
        <f ca="1">VLOOKUP(CONCATENATE($F4060," ",$G4060),AllocFactorMatrix,(AA$4+1),FALSE)*$E4062</f>
        <v>-6.0547800759976491</v>
      </c>
      <c r="AB4060" s="22">
        <f ca="1">VLOOKUP(CONCATENATE($F4060," ",$G4060),AllocFactorMatrix,(AB$4+1),FALSE)*$E4062</f>
        <v>-132.74759000971412</v>
      </c>
      <c r="AC4060" s="22">
        <f ca="1">VLOOKUP(CONCATENATE($F4060," ",$G4060),AllocFactorMatrix,(AC$4+1),FALSE)*$E4062</f>
        <v>-31.121186683726794</v>
      </c>
    </row>
    <row r="4061" spans="4:29" hidden="1" outlineLevel="1">
      <c r="F4061" s="42" t="str">
        <f>F4062</f>
        <v>RB_GUP</v>
      </c>
      <c r="G4061" s="17" t="str">
        <f>$G$14</f>
        <v>CUSTOMER</v>
      </c>
      <c r="H4061" s="21">
        <f t="shared" ca="1" si="1947"/>
        <v>-521928.88827883627</v>
      </c>
      <c r="I4061" s="22">
        <f ca="1">VLOOKUP(CONCATENATE($F4061," ",$G4061),AllocFactorMatrix,(I$4+1),FALSE)*$E4062</f>
        <v>-389558.97683242115</v>
      </c>
      <c r="J4061" s="22">
        <f ca="1">VLOOKUP(CONCATENATE($F4061," ",$G4061),AllocFactorMatrix,(J$4+1),FALSE)*$E4062</f>
        <v>-95556.916318244679</v>
      </c>
      <c r="K4061" s="22">
        <f ca="1">VLOOKUP(CONCATENATE($F4061," ",$G4061),AllocFactorMatrix,(K$4+1),FALSE)*$E4062</f>
        <v>-1057.7687232205967</v>
      </c>
      <c r="L4061" s="22">
        <f ca="1">VLOOKUP(CONCATENATE($F4061," ",$G4061),AllocFactorMatrix,(L$4+1),FALSE)*$E4062</f>
        <v>-77.925292325541918</v>
      </c>
      <c r="M4061" s="22">
        <f t="shared" ca="1" si="1966"/>
        <v>-96692.610333790813</v>
      </c>
      <c r="N4061" s="22">
        <f ca="1">VLOOKUP(CONCATENATE($F4061," ",$G4061),AllocFactorMatrix,(N$4+1),FALSE)*$E4062</f>
        <v>-1772.6765165472796</v>
      </c>
      <c r="O4061" s="22">
        <f ca="1">VLOOKUP(CONCATENATE($F4061," ",$G4061),AllocFactorMatrix,(O$4+1),FALSE)*$E4062</f>
        <v>-557.62628996303647</v>
      </c>
      <c r="P4061" s="22">
        <f ca="1">VLOOKUP(CONCATENATE($F4061," ",$G4061),AllocFactorMatrix,(P$4+1),FALSE)*$E4062</f>
        <v>-223.5215517126201</v>
      </c>
      <c r="Q4061" s="22">
        <f ca="1">VLOOKUP(CONCATENATE($F4061," ",$G4061),AllocFactorMatrix,(Q$4+1),FALSE)*$E4062</f>
        <v>0</v>
      </c>
      <c r="R4061" s="22">
        <f t="shared" ca="1" si="1968"/>
        <v>-2553.8243582229366</v>
      </c>
      <c r="S4061" s="22">
        <f ca="1">VLOOKUP(CONCATENATE($F4061," ",$G4061),AllocFactorMatrix,(S$4+1),FALSE)*$E4062</f>
        <v>-16.463843770983161</v>
      </c>
      <c r="T4061" s="22">
        <f ca="1">VLOOKUP(CONCATENATE($F4061," ",$G4061),AllocFactorMatrix,(T$4+1),FALSE)*$E4062</f>
        <v>-409.08515526599859</v>
      </c>
      <c r="U4061" s="22">
        <f ca="1">VLOOKUP(CONCATENATE($F4061," ",$G4061),AllocFactorMatrix,(U$4+1),FALSE)*$E4062</f>
        <v>-740.8288264105438</v>
      </c>
      <c r="V4061" s="22">
        <f ca="1">VLOOKUP(CONCATENATE($F4061," ",$G4061),AllocFactorMatrix,(V$4+1),FALSE)*$E4062</f>
        <v>-143.60868924991576</v>
      </c>
      <c r="W4061" s="22">
        <f t="shared" ca="1" si="1969"/>
        <v>-1309.9865146974412</v>
      </c>
      <c r="X4061" s="22">
        <f ca="1">VLOOKUP(CONCATENATE($F4061," ",$G4061),AllocFactorMatrix,(X$4+1),FALSE)*$E4062</f>
        <v>-567.51305239608701</v>
      </c>
      <c r="Y4061" s="22">
        <f ca="1">VLOOKUP(CONCATENATE($F4061," ",$G4061),AllocFactorMatrix,(Y$4+1),FALSE)*$E4062</f>
        <v>-6.6246129629679924</v>
      </c>
      <c r="Z4061" s="22">
        <f t="shared" ca="1" si="1967"/>
        <v>-574.13766535905495</v>
      </c>
      <c r="AA4061" s="22">
        <f ca="1">VLOOKUP(CONCATENATE($F4061," ",$G4061),AllocFactorMatrix,(AA$4+1),FALSE)*$E4062</f>
        <v>-40.600326542712139</v>
      </c>
      <c r="AB4061" s="22">
        <f ca="1">VLOOKUP(CONCATENATE($F4061," ",$G4061),AllocFactorMatrix,(AB$4+1),FALSE)*$E4062</f>
        <v>-27524.405371381603</v>
      </c>
      <c r="AC4061" s="22">
        <f ca="1">VLOOKUP(CONCATENATE($F4061," ",$G4061),AllocFactorMatrix,(AC$4+1),FALSE)*$E4062</f>
        <v>-3674.3468764206837</v>
      </c>
    </row>
    <row r="4062" spans="4:29" collapsed="1">
      <c r="D4062" s="39" t="s">
        <v>680</v>
      </c>
      <c r="E4062" s="19">
        <v>-1995590</v>
      </c>
      <c r="F4062" s="42" t="s">
        <v>73</v>
      </c>
      <c r="G4062" s="17" t="str">
        <f>$G$15</f>
        <v>TOTAL</v>
      </c>
      <c r="H4062" s="21">
        <f t="shared" ca="1" si="1947"/>
        <v>-1995589.9999999998</v>
      </c>
      <c r="I4062" s="22">
        <f ca="1">VLOOKUP(CONCATENATE($F4062," ",$G4062),AllocFactorMatrix,(I$4+1),FALSE)*$E4062</f>
        <v>-1165383.7394165329</v>
      </c>
      <c r="J4062" s="22">
        <f ca="1">VLOOKUP(CONCATENATE($F4062," ",$G4062),AllocFactorMatrix,(J$4+1),FALSE)*$E4062</f>
        <v>-287381.02114799951</v>
      </c>
      <c r="K4062" s="22">
        <f ca="1">VLOOKUP(CONCATENATE($F4062," ",$G4062),AllocFactorMatrix,(K$4+1),FALSE)*$E4062</f>
        <v>-3363.8267052524125</v>
      </c>
      <c r="L4062" s="22">
        <f ca="1">VLOOKUP(CONCATENATE($F4062," ",$G4062),AllocFactorMatrix,(L$4+1),FALSE)*$E4062</f>
        <v>-175.92040990890149</v>
      </c>
      <c r="M4062" s="22">
        <f t="shared" ca="1" si="1966"/>
        <v>-290920.76826316083</v>
      </c>
      <c r="N4062" s="22">
        <f ca="1">VLOOKUP(CONCATENATE($F4062," ",$G4062),AllocFactorMatrix,(N$4+1),FALSE)*$E4062</f>
        <v>-86852.060752062665</v>
      </c>
      <c r="O4062" s="22">
        <f ca="1">VLOOKUP(CONCATENATE($F4062," ",$G4062),AllocFactorMatrix,(O$4+1),FALSE)*$E4062</f>
        <v>-22844.942786946751</v>
      </c>
      <c r="P4062" s="22">
        <f ca="1">VLOOKUP(CONCATENATE($F4062," ",$G4062),AllocFactorMatrix,(P$4+1),FALSE)*$E4062</f>
        <v>-3238.5802247115807</v>
      </c>
      <c r="Q4062" s="22">
        <f ca="1">VLOOKUP(CONCATENATE($F4062," ",$G4062),AllocFactorMatrix,(Q$4+1),FALSE)*$E4062</f>
        <v>0</v>
      </c>
      <c r="R4062" s="22">
        <f t="shared" ca="1" si="1968"/>
        <v>-112935.58376372099</v>
      </c>
      <c r="S4062" s="22">
        <f ca="1">VLOOKUP(CONCATENATE($F4062," ",$G4062),AllocFactorMatrix,(S$4+1),FALSE)*$E4062</f>
        <v>-3660.2978222355291</v>
      </c>
      <c r="T4062" s="22">
        <f ca="1">VLOOKUP(CONCATENATE($F4062," ",$G4062),AllocFactorMatrix,(T$4+1),FALSE)*$E4062</f>
        <v>-64703.298099334919</v>
      </c>
      <c r="U4062" s="22">
        <f ca="1">VLOOKUP(CONCATENATE($F4062," ",$G4062),AllocFactorMatrix,(U$4+1),FALSE)*$E4062</f>
        <v>-268070.78653354727</v>
      </c>
      <c r="V4062" s="22">
        <f ca="1">VLOOKUP(CONCATENATE($F4062," ",$G4062),AllocFactorMatrix,(V$4+1),FALSE)*$E4062</f>
        <v>-29859.529992542211</v>
      </c>
      <c r="W4062" s="22">
        <f t="shared" ca="1" si="1969"/>
        <v>-366293.91244765994</v>
      </c>
      <c r="X4062" s="22">
        <f ca="1">VLOOKUP(CONCATENATE($F4062," ",$G4062),AllocFactorMatrix,(X$4+1),FALSE)*$E4062</f>
        <v>-24428.925484096228</v>
      </c>
      <c r="Y4062" s="22">
        <f ca="1">VLOOKUP(CONCATENATE($F4062," ",$G4062),AllocFactorMatrix,(Y$4+1),FALSE)*$E4062</f>
        <v>-436.82892714500042</v>
      </c>
      <c r="Z4062" s="22">
        <f t="shared" ca="1" si="1967"/>
        <v>-24865.754411241229</v>
      </c>
      <c r="AA4062" s="22">
        <f ca="1">VLOOKUP(CONCATENATE($F4062," ",$G4062),AllocFactorMatrix,(AA$4+1),FALSE)*$E4062</f>
        <v>-387.77571247729855</v>
      </c>
      <c r="AB4062" s="22">
        <f ca="1">VLOOKUP(CONCATENATE($F4062," ",$G4062),AllocFactorMatrix,(AB$4+1),FALSE)*$E4062</f>
        <v>-30439.114435169129</v>
      </c>
      <c r="AC4062" s="22">
        <f ca="1">VLOOKUP(CONCATENATE($F4062," ",$G4062),AllocFactorMatrix,(AC$4+1),FALSE)*$E4062</f>
        <v>-4363.3515500374651</v>
      </c>
    </row>
    <row r="4063" spans="4:29" hidden="1" outlineLevel="1">
      <c r="F4063" s="42" t="str">
        <f>F4070</f>
        <v>RSALE</v>
      </c>
      <c r="G4063" s="17" t="str">
        <f>$G$8</f>
        <v>PRODUCTION</v>
      </c>
      <c r="H4063" s="21">
        <f t="shared" ca="1" si="1947"/>
        <v>0</v>
      </c>
      <c r="I4063" s="22">
        <f ca="1">VLOOKUP(CONCATENATE($F4063," ",$G4063),AllocFactorMatrix,(I$4+1),FALSE)*$E4070</f>
        <v>0</v>
      </c>
      <c r="J4063" s="22">
        <f ca="1">VLOOKUP(CONCATENATE($F4063," ",$G4063),AllocFactorMatrix,(J$4+1),FALSE)*$E4070</f>
        <v>0</v>
      </c>
      <c r="K4063" s="22">
        <f ca="1">VLOOKUP(CONCATENATE($F4063," ",$G4063),AllocFactorMatrix,(K$4+1),FALSE)*$E4070</f>
        <v>0</v>
      </c>
      <c r="L4063" s="22">
        <f ca="1">VLOOKUP(CONCATENATE($F4063," ",$G4063),AllocFactorMatrix,(L$4+1),FALSE)*$E4070</f>
        <v>0</v>
      </c>
      <c r="M4063" s="22">
        <f t="shared" ref="M4063:M4078" ca="1" si="1970">SUBTOTAL(9,J4063:L4063)</f>
        <v>0</v>
      </c>
      <c r="N4063" s="22">
        <f ca="1">VLOOKUP(CONCATENATE($F4063," ",$G4063),AllocFactorMatrix,(N$4+1),FALSE)*$E4070</f>
        <v>0</v>
      </c>
      <c r="O4063" s="22">
        <f ca="1">VLOOKUP(CONCATENATE($F4063," ",$G4063),AllocFactorMatrix,(O$4+1),FALSE)*$E4070</f>
        <v>0</v>
      </c>
      <c r="P4063" s="22">
        <f ca="1">VLOOKUP(CONCATENATE($F4063," ",$G4063),AllocFactorMatrix,(P$4+1),FALSE)*$E4070</f>
        <v>0</v>
      </c>
      <c r="Q4063" s="22">
        <f ca="1">VLOOKUP(CONCATENATE($F4063," ",$G4063),AllocFactorMatrix,(Q$4+1),FALSE)*$E4070</f>
        <v>0</v>
      </c>
      <c r="R4063" s="22">
        <f ca="1">SUBTOTAL(9,N4063:Q4063)</f>
        <v>0</v>
      </c>
      <c r="S4063" s="22">
        <f ca="1">VLOOKUP(CONCATENATE($F4063," ",$G4063),AllocFactorMatrix,(S$4+1),FALSE)*$E4070</f>
        <v>0</v>
      </c>
      <c r="T4063" s="22">
        <f ca="1">VLOOKUP(CONCATENATE($F4063," ",$G4063),AllocFactorMatrix,(T$4+1),FALSE)*$E4070</f>
        <v>0</v>
      </c>
      <c r="U4063" s="22">
        <f ca="1">VLOOKUP(CONCATENATE($F4063," ",$G4063),AllocFactorMatrix,(U$4+1),FALSE)*$E4070</f>
        <v>0</v>
      </c>
      <c r="V4063" s="22">
        <f ca="1">VLOOKUP(CONCATENATE($F4063," ",$G4063),AllocFactorMatrix,(V$4+1),FALSE)*$E4070</f>
        <v>0</v>
      </c>
      <c r="W4063" s="22">
        <f ca="1">SUBTOTAL(9,S4063:V4063)</f>
        <v>0</v>
      </c>
      <c r="X4063" s="22">
        <f ca="1">VLOOKUP(CONCATENATE($F4063," ",$G4063),AllocFactorMatrix,(X$4+1),FALSE)*$E4070</f>
        <v>0</v>
      </c>
      <c r="Y4063" s="22">
        <f ca="1">VLOOKUP(CONCATENATE($F4063," ",$G4063),AllocFactorMatrix,(Y$4+1),FALSE)*$E4070</f>
        <v>0</v>
      </c>
      <c r="Z4063" s="22">
        <f t="shared" ref="Z4063:Z4078" ca="1" si="1971">SUBTOTAL(9,X4063:Y4063)</f>
        <v>0</v>
      </c>
      <c r="AA4063" s="22">
        <f ca="1">VLOOKUP(CONCATENATE($F4063," ",$G4063),AllocFactorMatrix,(AA$4+1),FALSE)*$E4070</f>
        <v>0</v>
      </c>
      <c r="AB4063" s="22">
        <f ca="1">VLOOKUP(CONCATENATE($F4063," ",$G4063),AllocFactorMatrix,(AB$4+1),FALSE)*$E4070</f>
        <v>0</v>
      </c>
      <c r="AC4063" s="22">
        <f ca="1">VLOOKUP(CONCATENATE($F4063," ",$G4063),AllocFactorMatrix,(AC$4+1),FALSE)*$E4070</f>
        <v>0</v>
      </c>
    </row>
    <row r="4064" spans="4:29" hidden="1" outlineLevel="1">
      <c r="F4064" s="42" t="str">
        <f>F4070</f>
        <v>RSALE</v>
      </c>
      <c r="G4064" s="17" t="str">
        <f>$G$9</f>
        <v>BULKTRAN</v>
      </c>
      <c r="H4064" s="21">
        <f t="shared" ca="1" si="1947"/>
        <v>0</v>
      </c>
      <c r="I4064" s="22">
        <f ca="1">VLOOKUP(CONCATENATE($F4064," ",$G4064),AllocFactorMatrix,(I$4+1),FALSE)*$E4070</f>
        <v>0</v>
      </c>
      <c r="J4064" s="22">
        <f ca="1">VLOOKUP(CONCATENATE($F4064," ",$G4064),AllocFactorMatrix,(J$4+1),FALSE)*$E4070</f>
        <v>0</v>
      </c>
      <c r="K4064" s="22">
        <f ca="1">VLOOKUP(CONCATENATE($F4064," ",$G4064),AllocFactorMatrix,(K$4+1),FALSE)*$E4070</f>
        <v>0</v>
      </c>
      <c r="L4064" s="22">
        <f ca="1">VLOOKUP(CONCATENATE($F4064," ",$G4064),AllocFactorMatrix,(L$4+1),FALSE)*$E4070</f>
        <v>0</v>
      </c>
      <c r="M4064" s="22">
        <f t="shared" ca="1" si="1970"/>
        <v>0</v>
      </c>
      <c r="N4064" s="22">
        <f ca="1">VLOOKUP(CONCATENATE($F4064," ",$G4064),AllocFactorMatrix,(N$4+1),FALSE)*$E4070</f>
        <v>0</v>
      </c>
      <c r="O4064" s="22">
        <f ca="1">VLOOKUP(CONCATENATE($F4064," ",$G4064),AllocFactorMatrix,(O$4+1),FALSE)*$E4070</f>
        <v>0</v>
      </c>
      <c r="P4064" s="22">
        <f ca="1">VLOOKUP(CONCATENATE($F4064," ",$G4064),AllocFactorMatrix,(P$4+1),FALSE)*$E4070</f>
        <v>0</v>
      </c>
      <c r="Q4064" s="22">
        <f ca="1">VLOOKUP(CONCATENATE($F4064," ",$G4064),AllocFactorMatrix,(Q$4+1),FALSE)*$E4070</f>
        <v>0</v>
      </c>
      <c r="R4064" s="22">
        <f t="shared" ref="R4064:R4070" ca="1" si="1972">SUBTOTAL(9,N4064:Q4064)</f>
        <v>0</v>
      </c>
      <c r="S4064" s="22">
        <f ca="1">VLOOKUP(CONCATENATE($F4064," ",$G4064),AllocFactorMatrix,(S$4+1),FALSE)*$E4070</f>
        <v>0</v>
      </c>
      <c r="T4064" s="22">
        <f ca="1">VLOOKUP(CONCATENATE($F4064," ",$G4064),AllocFactorMatrix,(T$4+1),FALSE)*$E4070</f>
        <v>0</v>
      </c>
      <c r="U4064" s="22">
        <f ca="1">VLOOKUP(CONCATENATE($F4064," ",$G4064),AllocFactorMatrix,(U$4+1),FALSE)*$E4070</f>
        <v>0</v>
      </c>
      <c r="V4064" s="22">
        <f ca="1">VLOOKUP(CONCATENATE($F4064," ",$G4064),AllocFactorMatrix,(V$4+1),FALSE)*$E4070</f>
        <v>0</v>
      </c>
      <c r="W4064" s="22">
        <f t="shared" ref="W4064:W4070" ca="1" si="1973">SUBTOTAL(9,S4064:V4064)</f>
        <v>0</v>
      </c>
      <c r="X4064" s="22">
        <f ca="1">VLOOKUP(CONCATENATE($F4064," ",$G4064),AllocFactorMatrix,(X$4+1),FALSE)*$E4070</f>
        <v>0</v>
      </c>
      <c r="Y4064" s="22">
        <f ca="1">VLOOKUP(CONCATENATE($F4064," ",$G4064),AllocFactorMatrix,(Y$4+1),FALSE)*$E4070</f>
        <v>0</v>
      </c>
      <c r="Z4064" s="22">
        <f t="shared" ca="1" si="1971"/>
        <v>0</v>
      </c>
      <c r="AA4064" s="22">
        <f ca="1">VLOOKUP(CONCATENATE($F4064," ",$G4064),AllocFactorMatrix,(AA$4+1),FALSE)*$E4070</f>
        <v>0</v>
      </c>
      <c r="AB4064" s="22">
        <f ca="1">VLOOKUP(CONCATENATE($F4064," ",$G4064),AllocFactorMatrix,(AB$4+1),FALSE)*$E4070</f>
        <v>0</v>
      </c>
      <c r="AC4064" s="22">
        <f ca="1">VLOOKUP(CONCATENATE($F4064," ",$G4064),AllocFactorMatrix,(AC$4+1),FALSE)*$E4070</f>
        <v>0</v>
      </c>
    </row>
    <row r="4065" spans="4:29" hidden="1" outlineLevel="1">
      <c r="F4065" s="42" t="str">
        <f>F4070</f>
        <v>RSALE</v>
      </c>
      <c r="G4065" s="17" t="str">
        <f>$G$10</f>
        <v>SUBTRAN</v>
      </c>
      <c r="H4065" s="21">
        <f t="shared" ca="1" si="1947"/>
        <v>0</v>
      </c>
      <c r="I4065" s="22">
        <f ca="1">VLOOKUP(CONCATENATE($F4065," ",$G4065),AllocFactorMatrix,(I$4+1),FALSE)*$E4070</f>
        <v>0</v>
      </c>
      <c r="J4065" s="22">
        <f ca="1">VLOOKUP(CONCATENATE($F4065," ",$G4065),AllocFactorMatrix,(J$4+1),FALSE)*$E4070</f>
        <v>0</v>
      </c>
      <c r="K4065" s="22">
        <f ca="1">VLOOKUP(CONCATENATE($F4065," ",$G4065),AllocFactorMatrix,(K$4+1),FALSE)*$E4070</f>
        <v>0</v>
      </c>
      <c r="L4065" s="22">
        <f ca="1">VLOOKUP(CONCATENATE($F4065," ",$G4065),AllocFactorMatrix,(L$4+1),FALSE)*$E4070</f>
        <v>0</v>
      </c>
      <c r="M4065" s="22">
        <f t="shared" ca="1" si="1970"/>
        <v>0</v>
      </c>
      <c r="N4065" s="22">
        <f ca="1">VLOOKUP(CONCATENATE($F4065," ",$G4065),AllocFactorMatrix,(N$4+1),FALSE)*$E4070</f>
        <v>0</v>
      </c>
      <c r="O4065" s="22">
        <f ca="1">VLOOKUP(CONCATENATE($F4065," ",$G4065),AllocFactorMatrix,(O$4+1),FALSE)*$E4070</f>
        <v>0</v>
      </c>
      <c r="P4065" s="22">
        <f ca="1">VLOOKUP(CONCATENATE($F4065," ",$G4065),AllocFactorMatrix,(P$4+1),FALSE)*$E4070</f>
        <v>0</v>
      </c>
      <c r="Q4065" s="22">
        <f ca="1">VLOOKUP(CONCATENATE($F4065," ",$G4065),AllocFactorMatrix,(Q$4+1),FALSE)*$E4070</f>
        <v>0</v>
      </c>
      <c r="R4065" s="22">
        <f t="shared" ca="1" si="1972"/>
        <v>0</v>
      </c>
      <c r="S4065" s="22">
        <f ca="1">VLOOKUP(CONCATENATE($F4065," ",$G4065),AllocFactorMatrix,(S$4+1),FALSE)*$E4070</f>
        <v>0</v>
      </c>
      <c r="T4065" s="22">
        <f ca="1">VLOOKUP(CONCATENATE($F4065," ",$G4065),AllocFactorMatrix,(T$4+1),FALSE)*$E4070</f>
        <v>0</v>
      </c>
      <c r="U4065" s="22">
        <f ca="1">VLOOKUP(CONCATENATE($F4065," ",$G4065),AllocFactorMatrix,(U$4+1),FALSE)*$E4070</f>
        <v>0</v>
      </c>
      <c r="V4065" s="22">
        <f ca="1">VLOOKUP(CONCATENATE($F4065," ",$G4065),AllocFactorMatrix,(V$4+1),FALSE)*$E4070</f>
        <v>0</v>
      </c>
      <c r="W4065" s="22">
        <f t="shared" ca="1" si="1973"/>
        <v>0</v>
      </c>
      <c r="X4065" s="22">
        <f ca="1">VLOOKUP(CONCATENATE($F4065," ",$G4065),AllocFactorMatrix,(X$4+1),FALSE)*$E4070</f>
        <v>0</v>
      </c>
      <c r="Y4065" s="22">
        <f ca="1">VLOOKUP(CONCATENATE($F4065," ",$G4065),AllocFactorMatrix,(Y$4+1),FALSE)*$E4070</f>
        <v>0</v>
      </c>
      <c r="Z4065" s="22">
        <f t="shared" ca="1" si="1971"/>
        <v>0</v>
      </c>
      <c r="AA4065" s="22">
        <f ca="1">VLOOKUP(CONCATENATE($F4065," ",$G4065),AllocFactorMatrix,(AA$4+1),FALSE)*$E4070</f>
        <v>0</v>
      </c>
      <c r="AB4065" s="22">
        <f ca="1">VLOOKUP(CONCATENATE($F4065," ",$G4065),AllocFactorMatrix,(AB$4+1),FALSE)*$E4070</f>
        <v>0</v>
      </c>
      <c r="AC4065" s="22">
        <f ca="1">VLOOKUP(CONCATENATE($F4065," ",$G4065),AllocFactorMatrix,(AC$4+1),FALSE)*$E4070</f>
        <v>0</v>
      </c>
    </row>
    <row r="4066" spans="4:29" hidden="1" outlineLevel="1">
      <c r="F4066" s="42" t="str">
        <f>F4070</f>
        <v>RSALE</v>
      </c>
      <c r="G4066" s="17" t="str">
        <f>$G$11</f>
        <v>DISTPRI</v>
      </c>
      <c r="H4066" s="21">
        <f t="shared" ca="1" si="1947"/>
        <v>0</v>
      </c>
      <c r="I4066" s="22">
        <f ca="1">VLOOKUP(CONCATENATE($F4066," ",$G4066),AllocFactorMatrix,(I$4+1),FALSE)*$E4070</f>
        <v>0</v>
      </c>
      <c r="J4066" s="22">
        <f ca="1">VLOOKUP(CONCATENATE($F4066," ",$G4066),AllocFactorMatrix,(J$4+1),FALSE)*$E4070</f>
        <v>0</v>
      </c>
      <c r="K4066" s="22">
        <f ca="1">VLOOKUP(CONCATENATE($F4066," ",$G4066),AllocFactorMatrix,(K$4+1),FALSE)*$E4070</f>
        <v>0</v>
      </c>
      <c r="L4066" s="22">
        <f ca="1">VLOOKUP(CONCATENATE($F4066," ",$G4066),AllocFactorMatrix,(L$4+1),FALSE)*$E4070</f>
        <v>0</v>
      </c>
      <c r="M4066" s="22">
        <f t="shared" ca="1" si="1970"/>
        <v>0</v>
      </c>
      <c r="N4066" s="22">
        <f ca="1">VLOOKUP(CONCATENATE($F4066," ",$G4066),AllocFactorMatrix,(N$4+1),FALSE)*$E4070</f>
        <v>0</v>
      </c>
      <c r="O4066" s="22">
        <f ca="1">VLOOKUP(CONCATENATE($F4066," ",$G4066),AllocFactorMatrix,(O$4+1),FALSE)*$E4070</f>
        <v>0</v>
      </c>
      <c r="P4066" s="22">
        <f ca="1">VLOOKUP(CONCATENATE($F4066," ",$G4066),AllocFactorMatrix,(P$4+1),FALSE)*$E4070</f>
        <v>0</v>
      </c>
      <c r="Q4066" s="22">
        <f ca="1">VLOOKUP(CONCATENATE($F4066," ",$G4066),AllocFactorMatrix,(Q$4+1),FALSE)*$E4070</f>
        <v>0</v>
      </c>
      <c r="R4066" s="22">
        <f t="shared" ca="1" si="1972"/>
        <v>0</v>
      </c>
      <c r="S4066" s="22">
        <f ca="1">VLOOKUP(CONCATENATE($F4066," ",$G4066),AllocFactorMatrix,(S$4+1),FALSE)*$E4070</f>
        <v>0</v>
      </c>
      <c r="T4066" s="22">
        <f ca="1">VLOOKUP(CONCATENATE($F4066," ",$G4066),AllocFactorMatrix,(T$4+1),FALSE)*$E4070</f>
        <v>0</v>
      </c>
      <c r="U4066" s="22">
        <f ca="1">VLOOKUP(CONCATENATE($F4066," ",$G4066),AllocFactorMatrix,(U$4+1),FALSE)*$E4070</f>
        <v>0</v>
      </c>
      <c r="V4066" s="22">
        <f ca="1">VLOOKUP(CONCATENATE($F4066," ",$G4066),AllocFactorMatrix,(V$4+1),FALSE)*$E4070</f>
        <v>0</v>
      </c>
      <c r="W4066" s="22">
        <f t="shared" ca="1" si="1973"/>
        <v>0</v>
      </c>
      <c r="X4066" s="22">
        <f ca="1">VLOOKUP(CONCATENATE($F4066," ",$G4066),AllocFactorMatrix,(X$4+1),FALSE)*$E4070</f>
        <v>0</v>
      </c>
      <c r="Y4066" s="22">
        <f ca="1">VLOOKUP(CONCATENATE($F4066," ",$G4066),AllocFactorMatrix,(Y$4+1),FALSE)*$E4070</f>
        <v>0</v>
      </c>
      <c r="Z4066" s="22">
        <f t="shared" ca="1" si="1971"/>
        <v>0</v>
      </c>
      <c r="AA4066" s="22">
        <f ca="1">VLOOKUP(CONCATENATE($F4066," ",$G4066),AllocFactorMatrix,(AA$4+1),FALSE)*$E4070</f>
        <v>0</v>
      </c>
      <c r="AB4066" s="22">
        <f ca="1">VLOOKUP(CONCATENATE($F4066," ",$G4066),AllocFactorMatrix,(AB$4+1),FALSE)*$E4070</f>
        <v>0</v>
      </c>
      <c r="AC4066" s="22">
        <f ca="1">VLOOKUP(CONCATENATE($F4066," ",$G4066),AllocFactorMatrix,(AC$4+1),FALSE)*$E4070</f>
        <v>0</v>
      </c>
    </row>
    <row r="4067" spans="4:29" hidden="1" outlineLevel="1">
      <c r="F4067" s="42" t="str">
        <f>F4070</f>
        <v>RSALE</v>
      </c>
      <c r="G4067" s="17" t="str">
        <f>$G$12</f>
        <v>DISTSEC</v>
      </c>
      <c r="H4067" s="21">
        <f t="shared" ca="1" si="1947"/>
        <v>0</v>
      </c>
      <c r="I4067" s="22">
        <f ca="1">VLOOKUP(CONCATENATE($F4067," ",$G4067),AllocFactorMatrix,(I$4+1),FALSE)*$E4070</f>
        <v>0</v>
      </c>
      <c r="J4067" s="22">
        <f ca="1">VLOOKUP(CONCATENATE($F4067," ",$G4067),AllocFactorMatrix,(J$4+1),FALSE)*$E4070</f>
        <v>0</v>
      </c>
      <c r="K4067" s="22">
        <f ca="1">VLOOKUP(CONCATENATE($F4067," ",$G4067),AllocFactorMatrix,(K$4+1),FALSE)*$E4070</f>
        <v>0</v>
      </c>
      <c r="L4067" s="22">
        <f ca="1">VLOOKUP(CONCATENATE($F4067," ",$G4067),AllocFactorMatrix,(L$4+1),FALSE)*$E4070</f>
        <v>0</v>
      </c>
      <c r="M4067" s="22">
        <f t="shared" ca="1" si="1970"/>
        <v>0</v>
      </c>
      <c r="N4067" s="22">
        <f ca="1">VLOOKUP(CONCATENATE($F4067," ",$G4067),AllocFactorMatrix,(N$4+1),FALSE)*$E4070</f>
        <v>0</v>
      </c>
      <c r="O4067" s="22">
        <f ca="1">VLOOKUP(CONCATENATE($F4067," ",$G4067),AllocFactorMatrix,(O$4+1),FALSE)*$E4070</f>
        <v>0</v>
      </c>
      <c r="P4067" s="22">
        <f ca="1">VLOOKUP(CONCATENATE($F4067," ",$G4067),AllocFactorMatrix,(P$4+1),FALSE)*$E4070</f>
        <v>0</v>
      </c>
      <c r="Q4067" s="22">
        <f ca="1">VLOOKUP(CONCATENATE($F4067," ",$G4067),AllocFactorMatrix,(Q$4+1),FALSE)*$E4070</f>
        <v>0</v>
      </c>
      <c r="R4067" s="22">
        <f t="shared" ca="1" si="1972"/>
        <v>0</v>
      </c>
      <c r="S4067" s="22">
        <f ca="1">VLOOKUP(CONCATENATE($F4067," ",$G4067),AllocFactorMatrix,(S$4+1),FALSE)*$E4070</f>
        <v>0</v>
      </c>
      <c r="T4067" s="22">
        <f ca="1">VLOOKUP(CONCATENATE($F4067," ",$G4067),AllocFactorMatrix,(T$4+1),FALSE)*$E4070</f>
        <v>0</v>
      </c>
      <c r="U4067" s="22">
        <f ca="1">VLOOKUP(CONCATENATE($F4067," ",$G4067),AllocFactorMatrix,(U$4+1),FALSE)*$E4070</f>
        <v>0</v>
      </c>
      <c r="V4067" s="22">
        <f ca="1">VLOOKUP(CONCATENATE($F4067," ",$G4067),AllocFactorMatrix,(V$4+1),FALSE)*$E4070</f>
        <v>0</v>
      </c>
      <c r="W4067" s="22">
        <f t="shared" ca="1" si="1973"/>
        <v>0</v>
      </c>
      <c r="X4067" s="22">
        <f ca="1">VLOOKUP(CONCATENATE($F4067," ",$G4067),AllocFactorMatrix,(X$4+1),FALSE)*$E4070</f>
        <v>0</v>
      </c>
      <c r="Y4067" s="22">
        <f ca="1">VLOOKUP(CONCATENATE($F4067," ",$G4067),AllocFactorMatrix,(Y$4+1),FALSE)*$E4070</f>
        <v>0</v>
      </c>
      <c r="Z4067" s="22">
        <f t="shared" ca="1" si="1971"/>
        <v>0</v>
      </c>
      <c r="AA4067" s="22">
        <f ca="1">VLOOKUP(CONCATENATE($F4067," ",$G4067),AllocFactorMatrix,(AA$4+1),FALSE)*$E4070</f>
        <v>0</v>
      </c>
      <c r="AB4067" s="22">
        <f ca="1">VLOOKUP(CONCATENATE($F4067," ",$G4067),AllocFactorMatrix,(AB$4+1),FALSE)*$E4070</f>
        <v>0</v>
      </c>
      <c r="AC4067" s="22">
        <f ca="1">VLOOKUP(CONCATENATE($F4067," ",$G4067),AllocFactorMatrix,(AC$4+1),FALSE)*$E4070</f>
        <v>0</v>
      </c>
    </row>
    <row r="4068" spans="4:29" hidden="1" outlineLevel="1">
      <c r="F4068" s="42" t="str">
        <f>F4070</f>
        <v>RSALE</v>
      </c>
      <c r="G4068" s="17" t="str">
        <f>$G$13</f>
        <v>ENERGY</v>
      </c>
      <c r="H4068" s="21">
        <f t="shared" ca="1" si="1947"/>
        <v>0</v>
      </c>
      <c r="I4068" s="22">
        <f ca="1">VLOOKUP(CONCATENATE($F4068," ",$G4068),AllocFactorMatrix,(I$4+1),FALSE)*$E4070</f>
        <v>0</v>
      </c>
      <c r="J4068" s="22">
        <f ca="1">VLOOKUP(CONCATENATE($F4068," ",$G4068),AllocFactorMatrix,(J$4+1),FALSE)*$E4070</f>
        <v>0</v>
      </c>
      <c r="K4068" s="22">
        <f ca="1">VLOOKUP(CONCATENATE($F4068," ",$G4068),AllocFactorMatrix,(K$4+1),FALSE)*$E4070</f>
        <v>0</v>
      </c>
      <c r="L4068" s="22">
        <f ca="1">VLOOKUP(CONCATENATE($F4068," ",$G4068),AllocFactorMatrix,(L$4+1),FALSE)*$E4070</f>
        <v>0</v>
      </c>
      <c r="M4068" s="22">
        <f t="shared" ca="1" si="1970"/>
        <v>0</v>
      </c>
      <c r="N4068" s="22">
        <f ca="1">VLOOKUP(CONCATENATE($F4068," ",$G4068),AllocFactorMatrix,(N$4+1),FALSE)*$E4070</f>
        <v>0</v>
      </c>
      <c r="O4068" s="22">
        <f ca="1">VLOOKUP(CONCATENATE($F4068," ",$G4068),AllocFactorMatrix,(O$4+1),FALSE)*$E4070</f>
        <v>0</v>
      </c>
      <c r="P4068" s="22">
        <f ca="1">VLOOKUP(CONCATENATE($F4068," ",$G4068),AllocFactorMatrix,(P$4+1),FALSE)*$E4070</f>
        <v>0</v>
      </c>
      <c r="Q4068" s="22">
        <f ca="1">VLOOKUP(CONCATENATE($F4068," ",$G4068),AllocFactorMatrix,(Q$4+1),FALSE)*$E4070</f>
        <v>0</v>
      </c>
      <c r="R4068" s="22">
        <f t="shared" ca="1" si="1972"/>
        <v>0</v>
      </c>
      <c r="S4068" s="22">
        <f ca="1">VLOOKUP(CONCATENATE($F4068," ",$G4068),AllocFactorMatrix,(S$4+1),FALSE)*$E4070</f>
        <v>0</v>
      </c>
      <c r="T4068" s="22">
        <f ca="1">VLOOKUP(CONCATENATE($F4068," ",$G4068),AllocFactorMatrix,(T$4+1),FALSE)*$E4070</f>
        <v>0</v>
      </c>
      <c r="U4068" s="22">
        <f ca="1">VLOOKUP(CONCATENATE($F4068," ",$G4068),AllocFactorMatrix,(U$4+1),FALSE)*$E4070</f>
        <v>0</v>
      </c>
      <c r="V4068" s="22">
        <f ca="1">VLOOKUP(CONCATENATE($F4068," ",$G4068),AllocFactorMatrix,(V$4+1),FALSE)*$E4070</f>
        <v>0</v>
      </c>
      <c r="W4068" s="22">
        <f t="shared" ca="1" si="1973"/>
        <v>0</v>
      </c>
      <c r="X4068" s="22">
        <f ca="1">VLOOKUP(CONCATENATE($F4068," ",$G4068),AllocFactorMatrix,(X$4+1),FALSE)*$E4070</f>
        <v>0</v>
      </c>
      <c r="Y4068" s="22">
        <f ca="1">VLOOKUP(CONCATENATE($F4068," ",$G4068),AllocFactorMatrix,(Y$4+1),FALSE)*$E4070</f>
        <v>0</v>
      </c>
      <c r="Z4068" s="22">
        <f t="shared" ca="1" si="1971"/>
        <v>0</v>
      </c>
      <c r="AA4068" s="22">
        <f ca="1">VLOOKUP(CONCATENATE($F4068," ",$G4068),AllocFactorMatrix,(AA$4+1),FALSE)*$E4070</f>
        <v>0</v>
      </c>
      <c r="AB4068" s="22">
        <f ca="1">VLOOKUP(CONCATENATE($F4068," ",$G4068),AllocFactorMatrix,(AB$4+1),FALSE)*$E4070</f>
        <v>0</v>
      </c>
      <c r="AC4068" s="22">
        <f ca="1">VLOOKUP(CONCATENATE($F4068," ",$G4068),AllocFactorMatrix,(AC$4+1),FALSE)*$E4070</f>
        <v>0</v>
      </c>
    </row>
    <row r="4069" spans="4:29" hidden="1" outlineLevel="1">
      <c r="F4069" s="42" t="str">
        <f>F4070</f>
        <v>RSALE</v>
      </c>
      <c r="G4069" s="17" t="str">
        <f>$G$14</f>
        <v>CUSTOMER</v>
      </c>
      <c r="H4069" s="21">
        <f t="shared" ca="1" si="1947"/>
        <v>0</v>
      </c>
      <c r="I4069" s="22">
        <f ca="1">VLOOKUP(CONCATENATE($F4069," ",$G4069),AllocFactorMatrix,(I$4+1),FALSE)*$E4070</f>
        <v>0</v>
      </c>
      <c r="J4069" s="22">
        <f ca="1">VLOOKUP(CONCATENATE($F4069," ",$G4069),AllocFactorMatrix,(J$4+1),FALSE)*$E4070</f>
        <v>0</v>
      </c>
      <c r="K4069" s="22">
        <f ca="1">VLOOKUP(CONCATENATE($F4069," ",$G4069),AllocFactorMatrix,(K$4+1),FALSE)*$E4070</f>
        <v>0</v>
      </c>
      <c r="L4069" s="22">
        <f ca="1">VLOOKUP(CONCATENATE($F4069," ",$G4069),AllocFactorMatrix,(L$4+1),FALSE)*$E4070</f>
        <v>0</v>
      </c>
      <c r="M4069" s="22">
        <f t="shared" ca="1" si="1970"/>
        <v>0</v>
      </c>
      <c r="N4069" s="22">
        <f ca="1">VLOOKUP(CONCATENATE($F4069," ",$G4069),AllocFactorMatrix,(N$4+1),FALSE)*$E4070</f>
        <v>0</v>
      </c>
      <c r="O4069" s="22">
        <f ca="1">VLOOKUP(CONCATENATE($F4069," ",$G4069),AllocFactorMatrix,(O$4+1),FALSE)*$E4070</f>
        <v>0</v>
      </c>
      <c r="P4069" s="22">
        <f ca="1">VLOOKUP(CONCATENATE($F4069," ",$G4069),AllocFactorMatrix,(P$4+1),FALSE)*$E4070</f>
        <v>0</v>
      </c>
      <c r="Q4069" s="22">
        <f ca="1">VLOOKUP(CONCATENATE($F4069," ",$G4069),AllocFactorMatrix,(Q$4+1),FALSE)*$E4070</f>
        <v>0</v>
      </c>
      <c r="R4069" s="22">
        <f t="shared" ca="1" si="1972"/>
        <v>0</v>
      </c>
      <c r="S4069" s="22">
        <f ca="1">VLOOKUP(CONCATENATE($F4069," ",$G4069),AllocFactorMatrix,(S$4+1),FALSE)*$E4070</f>
        <v>0</v>
      </c>
      <c r="T4069" s="22">
        <f ca="1">VLOOKUP(CONCATENATE($F4069," ",$G4069),AllocFactorMatrix,(T$4+1),FALSE)*$E4070</f>
        <v>0</v>
      </c>
      <c r="U4069" s="22">
        <f ca="1">VLOOKUP(CONCATENATE($F4069," ",$G4069),AllocFactorMatrix,(U$4+1),FALSE)*$E4070</f>
        <v>0</v>
      </c>
      <c r="V4069" s="22">
        <f ca="1">VLOOKUP(CONCATENATE($F4069," ",$G4069),AllocFactorMatrix,(V$4+1),FALSE)*$E4070</f>
        <v>0</v>
      </c>
      <c r="W4069" s="22">
        <f t="shared" ca="1" si="1973"/>
        <v>0</v>
      </c>
      <c r="X4069" s="22">
        <f ca="1">VLOOKUP(CONCATENATE($F4069," ",$G4069),AllocFactorMatrix,(X$4+1),FALSE)*$E4070</f>
        <v>0</v>
      </c>
      <c r="Y4069" s="22">
        <f ca="1">VLOOKUP(CONCATENATE($F4069," ",$G4069),AllocFactorMatrix,(Y$4+1),FALSE)*$E4070</f>
        <v>0</v>
      </c>
      <c r="Z4069" s="22">
        <f t="shared" ca="1" si="1971"/>
        <v>0</v>
      </c>
      <c r="AA4069" s="22">
        <f ca="1">VLOOKUP(CONCATENATE($F4069," ",$G4069),AllocFactorMatrix,(AA$4+1),FALSE)*$E4070</f>
        <v>0</v>
      </c>
      <c r="AB4069" s="22">
        <f ca="1">VLOOKUP(CONCATENATE($F4069," ",$G4069),AllocFactorMatrix,(AB$4+1),FALSE)*$E4070</f>
        <v>0</v>
      </c>
      <c r="AC4069" s="22">
        <f ca="1">VLOOKUP(CONCATENATE($F4069," ",$G4069),AllocFactorMatrix,(AC$4+1),FALSE)*$E4070</f>
        <v>0</v>
      </c>
    </row>
    <row r="4070" spans="4:29" collapsed="1">
      <c r="D4070" s="39" t="s">
        <v>669</v>
      </c>
      <c r="E4070" s="19">
        <v>0</v>
      </c>
      <c r="F4070" s="20" t="s">
        <v>72</v>
      </c>
      <c r="G4070" s="17" t="str">
        <f>$G$15</f>
        <v>TOTAL</v>
      </c>
      <c r="H4070" s="21">
        <f t="shared" ca="1" si="1947"/>
        <v>0</v>
      </c>
      <c r="I4070" s="22">
        <f ca="1">VLOOKUP(CONCATENATE($F4070," ",$G4070),AllocFactorMatrix,(I$4+1),FALSE)*$E4070</f>
        <v>0</v>
      </c>
      <c r="J4070" s="22">
        <f ca="1">VLOOKUP(CONCATENATE($F4070," ",$G4070),AllocFactorMatrix,(J$4+1),FALSE)*$E4070</f>
        <v>0</v>
      </c>
      <c r="K4070" s="22">
        <f ca="1">VLOOKUP(CONCATENATE($F4070," ",$G4070),AllocFactorMatrix,(K$4+1),FALSE)*$E4070</f>
        <v>0</v>
      </c>
      <c r="L4070" s="22">
        <f ca="1">VLOOKUP(CONCATENATE($F4070," ",$G4070),AllocFactorMatrix,(L$4+1),FALSE)*$E4070</f>
        <v>0</v>
      </c>
      <c r="M4070" s="22">
        <f t="shared" ca="1" si="1970"/>
        <v>0</v>
      </c>
      <c r="N4070" s="22">
        <f ca="1">VLOOKUP(CONCATENATE($F4070," ",$G4070),AllocFactorMatrix,(N$4+1),FALSE)*$E4070</f>
        <v>0</v>
      </c>
      <c r="O4070" s="22">
        <f ca="1">VLOOKUP(CONCATENATE($F4070," ",$G4070),AllocFactorMatrix,(O$4+1),FALSE)*$E4070</f>
        <v>0</v>
      </c>
      <c r="P4070" s="22">
        <f ca="1">VLOOKUP(CONCATENATE($F4070," ",$G4070),AllocFactorMatrix,(P$4+1),FALSE)*$E4070</f>
        <v>0</v>
      </c>
      <c r="Q4070" s="22">
        <f ca="1">VLOOKUP(CONCATENATE($F4070," ",$G4070),AllocFactorMatrix,(Q$4+1),FALSE)*$E4070</f>
        <v>0</v>
      </c>
      <c r="R4070" s="22">
        <f t="shared" ca="1" si="1972"/>
        <v>0</v>
      </c>
      <c r="S4070" s="22">
        <f ca="1">VLOOKUP(CONCATENATE($F4070," ",$G4070),AllocFactorMatrix,(S$4+1),FALSE)*$E4070</f>
        <v>0</v>
      </c>
      <c r="T4070" s="22">
        <f ca="1">VLOOKUP(CONCATENATE($F4070," ",$G4070),AllocFactorMatrix,(T$4+1),FALSE)*$E4070</f>
        <v>0</v>
      </c>
      <c r="U4070" s="22">
        <f ca="1">VLOOKUP(CONCATENATE($F4070," ",$G4070),AllocFactorMatrix,(U$4+1),FALSE)*$E4070</f>
        <v>0</v>
      </c>
      <c r="V4070" s="22">
        <f ca="1">VLOOKUP(CONCATENATE($F4070," ",$G4070),AllocFactorMatrix,(V$4+1),FALSE)*$E4070</f>
        <v>0</v>
      </c>
      <c r="W4070" s="22">
        <f t="shared" ca="1" si="1973"/>
        <v>0</v>
      </c>
      <c r="X4070" s="22">
        <f ca="1">VLOOKUP(CONCATENATE($F4070," ",$G4070),AllocFactorMatrix,(X$4+1),FALSE)*$E4070</f>
        <v>0</v>
      </c>
      <c r="Y4070" s="22">
        <f ca="1">VLOOKUP(CONCATENATE($F4070," ",$G4070),AllocFactorMatrix,(Y$4+1),FALSE)*$E4070</f>
        <v>0</v>
      </c>
      <c r="Z4070" s="22">
        <f t="shared" ca="1" si="1971"/>
        <v>0</v>
      </c>
      <c r="AA4070" s="22">
        <f ca="1">VLOOKUP(CONCATENATE($F4070," ",$G4070),AllocFactorMatrix,(AA$4+1),FALSE)*$E4070</f>
        <v>0</v>
      </c>
      <c r="AB4070" s="22">
        <f ca="1">VLOOKUP(CONCATENATE($F4070," ",$G4070),AllocFactorMatrix,(AB$4+1),FALSE)*$E4070</f>
        <v>0</v>
      </c>
      <c r="AC4070" s="22">
        <f ca="1">VLOOKUP(CONCATENATE($F4070," ",$G4070),AllocFactorMatrix,(AC$4+1),FALSE)*$E4070</f>
        <v>0</v>
      </c>
    </row>
    <row r="4071" spans="4:29" hidden="1" outlineLevel="1">
      <c r="F4071" s="42" t="str">
        <f>F4078</f>
        <v>RB_GUP</v>
      </c>
      <c r="G4071" s="17" t="str">
        <f>$G$8</f>
        <v>PRODUCTION</v>
      </c>
      <c r="H4071" s="21">
        <f t="shared" ref="H4071:H4078" ca="1" si="1974">SUBTOTAL(9,I4071:AC4071)</f>
        <v>-15214.853060373614</v>
      </c>
      <c r="I4071" s="22">
        <f ca="1">VLOOKUP(CONCATENATE($F4071," ",$G4071),AllocFactorMatrix,(I$4+1),FALSE)*$E4078</f>
        <v>-7543.6545429409871</v>
      </c>
      <c r="J4071" s="22">
        <f ca="1">VLOOKUP(CONCATENATE($F4071," ",$G4071),AllocFactorMatrix,(J$4+1),FALSE)*$E4078</f>
        <v>-1886.4256336589083</v>
      </c>
      <c r="K4071" s="22">
        <f ca="1">VLOOKUP(CONCATENATE($F4071," ",$G4071),AllocFactorMatrix,(K$4+1),FALSE)*$E4078</f>
        <v>-23.908252488894995</v>
      </c>
      <c r="L4071" s="22">
        <f ca="1">VLOOKUP(CONCATENATE($F4071," ",$G4071),AllocFactorMatrix,(L$4+1),FALSE)*$E4078</f>
        <v>-1.1965842720309914</v>
      </c>
      <c r="M4071" s="22">
        <f t="shared" ca="1" si="1970"/>
        <v>-1911.5304704198343</v>
      </c>
      <c r="N4071" s="22">
        <f ca="1">VLOOKUP(CONCATENATE($F4071," ",$G4071),AllocFactorMatrix,(N$4+1),FALSE)*$E4078</f>
        <v>-846.34058213490323</v>
      </c>
      <c r="O4071" s="22">
        <f ca="1">VLOOKUP(CONCATENATE($F4071," ",$G4071),AllocFactorMatrix,(O$4+1),FALSE)*$E4078</f>
        <v>-231.96235324465889</v>
      </c>
      <c r="P4071" s="22">
        <f ca="1">VLOOKUP(CONCATENATE($F4071," ",$G4071),AllocFactorMatrix,(P$4+1),FALSE)*$E4078</f>
        <v>-36.912356538977122</v>
      </c>
      <c r="Q4071" s="22">
        <f ca="1">VLOOKUP(CONCATENATE($F4071," ",$G4071),AllocFactorMatrix,(Q$4+1),FALSE)*$E4078</f>
        <v>0</v>
      </c>
      <c r="R4071" s="22">
        <f ca="1">SUBTOTAL(9,N4071:Q4071)</f>
        <v>-1115.2152919185392</v>
      </c>
      <c r="S4071" s="22">
        <f ca="1">VLOOKUP(CONCATENATE($F4071," ",$G4071),AllocFactorMatrix,(S$4+1),FALSE)*$E4078</f>
        <v>-36.585138291907143</v>
      </c>
      <c r="T4071" s="22">
        <f ca="1">VLOOKUP(CONCATENATE($F4071," ",$G4071),AllocFactorMatrix,(T$4+1),FALSE)*$E4078</f>
        <v>-665.7871097641065</v>
      </c>
      <c r="U4071" s="22">
        <f ca="1">VLOOKUP(CONCATENATE($F4071," ",$G4071),AllocFactorMatrix,(U$4+1),FALSE)*$E4078</f>
        <v>-3244.0755734396166</v>
      </c>
      <c r="V4071" s="22">
        <f ca="1">VLOOKUP(CONCATENATE($F4071," ",$G4071),AllocFactorMatrix,(V$4+1),FALSE)*$E4078</f>
        <v>-413.36154294628216</v>
      </c>
      <c r="W4071" s="22">
        <f ca="1">SUBTOTAL(9,S4071:V4071)</f>
        <v>-4359.8093644419123</v>
      </c>
      <c r="X4071" s="22">
        <f ca="1">VLOOKUP(CONCATENATE($F4071," ",$G4071),AllocFactorMatrix,(X$4+1),FALSE)*$E4078</f>
        <v>-236.70341769304923</v>
      </c>
      <c r="Y4071" s="22">
        <f ca="1">VLOOKUP(CONCATENATE($F4071," ",$G4071),AllocFactorMatrix,(Y$4+1),FALSE)*$E4078</f>
        <v>-4.4494539241846223</v>
      </c>
      <c r="Z4071" s="22">
        <f t="shared" ca="1" si="1971"/>
        <v>-241.15287161723384</v>
      </c>
      <c r="AA4071" s="22">
        <f ca="1">VLOOKUP(CONCATENATE($F4071," ",$G4071),AllocFactorMatrix,(AA$4+1),FALSE)*$E4078</f>
        <v>-3.4422671168790178</v>
      </c>
      <c r="AB4071" s="22">
        <f ca="1">VLOOKUP(CONCATENATE($F4071," ",$G4071),AllocFactorMatrix,(AB$4+1),FALSE)*$E4078</f>
        <v>-32.348031584751787</v>
      </c>
      <c r="AC4071" s="22">
        <f ca="1">VLOOKUP(CONCATENATE($F4071," ",$G4071),AllocFactorMatrix,(AC$4+1),FALSE)*$E4078</f>
        <v>-7.7002203334800416</v>
      </c>
    </row>
    <row r="4072" spans="4:29" hidden="1" outlineLevel="1">
      <c r="F4072" s="42" t="str">
        <f>F4078</f>
        <v>RB_GUP</v>
      </c>
      <c r="G4072" s="17" t="str">
        <f>$G$9</f>
        <v>BULKTRAN</v>
      </c>
      <c r="H4072" s="21">
        <f t="shared" ca="1" si="1974"/>
        <v>-9752.0425187259279</v>
      </c>
      <c r="I4072" s="22">
        <f ca="1">VLOOKUP(CONCATENATE($F4072," ",$G4072),AllocFactorMatrix,(I$4+1),FALSE)*$E4078</f>
        <v>-4835.1462585557192</v>
      </c>
      <c r="J4072" s="22">
        <f ca="1">VLOOKUP(CONCATENATE($F4072," ",$G4072),AllocFactorMatrix,(J$4+1),FALSE)*$E4078</f>
        <v>-1209.11473248263</v>
      </c>
      <c r="K4072" s="22">
        <f ca="1">VLOOKUP(CONCATENATE($F4072," ",$G4072),AllocFactorMatrix,(K$4+1),FALSE)*$E4078</f>
        <v>-15.324123992191453</v>
      </c>
      <c r="L4072" s="22">
        <f ca="1">VLOOKUP(CONCATENATE($F4072," ",$G4072),AllocFactorMatrix,(L$4+1),FALSE)*$E4078</f>
        <v>-0.76695717347916292</v>
      </c>
      <c r="M4072" s="22">
        <f t="shared" ca="1" si="1970"/>
        <v>-1225.2058136483006</v>
      </c>
      <c r="N4072" s="22">
        <f ca="1">VLOOKUP(CONCATENATE($F4072," ",$G4072),AllocFactorMatrix,(N$4+1),FALSE)*$E4078</f>
        <v>-542.46658246071524</v>
      </c>
      <c r="O4072" s="22">
        <f ca="1">VLOOKUP(CONCATENATE($F4072," ",$G4072),AllocFactorMatrix,(O$4+1),FALSE)*$E4078</f>
        <v>-148.67752732211324</v>
      </c>
      <c r="P4072" s="22">
        <f ca="1">VLOOKUP(CONCATENATE($F4072," ",$G4072),AllocFactorMatrix,(P$4+1),FALSE)*$E4078</f>
        <v>-23.659174952665399</v>
      </c>
      <c r="Q4072" s="22">
        <f ca="1">VLOOKUP(CONCATENATE($F4072," ",$G4072),AllocFactorMatrix,(Q$4+1),FALSE)*$E4078</f>
        <v>0</v>
      </c>
      <c r="R4072" s="22">
        <f t="shared" ref="R4072:R4078" ca="1" si="1975">SUBTOTAL(9,N4072:Q4072)</f>
        <v>-714.80328473549389</v>
      </c>
      <c r="S4072" s="22">
        <f ca="1">VLOOKUP(CONCATENATE($F4072," ",$G4072),AllocFactorMatrix,(S$4+1),FALSE)*$E4078</f>
        <v>-23.449442644001806</v>
      </c>
      <c r="T4072" s="22">
        <f ca="1">VLOOKUP(CONCATENATE($F4072," ",$G4072),AllocFactorMatrix,(T$4+1),FALSE)*$E4078</f>
        <v>-426.73985592074956</v>
      </c>
      <c r="U4072" s="22">
        <f ca="1">VLOOKUP(CONCATENATE($F4072," ",$G4072),AllocFactorMatrix,(U$4+1),FALSE)*$E4078</f>
        <v>-2079.3078185249633</v>
      </c>
      <c r="V4072" s="22">
        <f ca="1">VLOOKUP(CONCATENATE($F4072," ",$G4072),AllocFactorMatrix,(V$4+1),FALSE)*$E4078</f>
        <v>-264.94632096823608</v>
      </c>
      <c r="W4072" s="22">
        <f t="shared" ref="W4072:W4078" ca="1" si="1976">SUBTOTAL(9,S4072:V4072)</f>
        <v>-2794.443438057951</v>
      </c>
      <c r="X4072" s="22">
        <f ca="1">VLOOKUP(CONCATENATE($F4072," ",$G4072),AllocFactorMatrix,(X$4+1),FALSE)*$E4078</f>
        <v>-151.71633827225898</v>
      </c>
      <c r="Y4072" s="22">
        <f ca="1">VLOOKUP(CONCATENATE($F4072," ",$G4072),AllocFactorMatrix,(Y$4+1),FALSE)*$E4078</f>
        <v>-2.8519016044112124</v>
      </c>
      <c r="Z4072" s="22">
        <f t="shared" ca="1" si="1971"/>
        <v>-154.56823987667019</v>
      </c>
      <c r="AA4072" s="22">
        <f ca="1">VLOOKUP(CONCATENATE($F4072," ",$G4072),AllocFactorMatrix,(AA$4+1),FALSE)*$E4078</f>
        <v>-2.2063397622975129</v>
      </c>
      <c r="AB4072" s="22">
        <f ca="1">VLOOKUP(CONCATENATE($F4072," ",$G4072),AllocFactorMatrix,(AB$4+1),FALSE)*$E4078</f>
        <v>-20.733646139060522</v>
      </c>
      <c r="AC4072" s="22">
        <f ca="1">VLOOKUP(CONCATENATE($F4072," ",$G4072),AllocFactorMatrix,(AC$4+1),FALSE)*$E4078</f>
        <v>-4.9354979504357654</v>
      </c>
    </row>
    <row r="4073" spans="4:29" hidden="1" outlineLevel="1">
      <c r="F4073" s="42" t="str">
        <f>F4078</f>
        <v>RB_GUP</v>
      </c>
      <c r="G4073" s="17" t="str">
        <f>$G$10</f>
        <v>SUBTRAN</v>
      </c>
      <c r="H4073" s="21">
        <f t="shared" ca="1" si="1974"/>
        <v>-3089.5485987644552</v>
      </c>
      <c r="I4073" s="22">
        <f ca="1">VLOOKUP(CONCATENATE($F4073," ",$G4073),AllocFactorMatrix,(I$4+1),FALSE)*$E4078</f>
        <v>-1490.8994575195939</v>
      </c>
      <c r="J4073" s="22">
        <f ca="1">VLOOKUP(CONCATENATE($F4073," ",$G4073),AllocFactorMatrix,(J$4+1),FALSE)*$E4078</f>
        <v>-371.96961240257497</v>
      </c>
      <c r="K4073" s="22">
        <f ca="1">VLOOKUP(CONCATENATE($F4073," ",$G4073),AllocFactorMatrix,(K$4+1),FALSE)*$E4078</f>
        <v>-4.7242343482055755</v>
      </c>
      <c r="L4073" s="22">
        <f ca="1">VLOOKUP(CONCATENATE($F4073," ",$G4073),AllocFactorMatrix,(L$4+1),FALSE)*$E4078</f>
        <v>-0.30456396427104382</v>
      </c>
      <c r="M4073" s="22">
        <f t="shared" ca="1" si="1970"/>
        <v>-376.99841071505159</v>
      </c>
      <c r="N4073" s="22">
        <f ca="1">VLOOKUP(CONCATENATE($F4073," ",$G4073),AllocFactorMatrix,(N$4+1),FALSE)*$E4078</f>
        <v>-165.18511434119927</v>
      </c>
      <c r="O4073" s="22">
        <f ca="1">VLOOKUP(CONCATENATE($F4073," ",$G4073),AllocFactorMatrix,(O$4+1),FALSE)*$E4078</f>
        <v>-45.347590272917856</v>
      </c>
      <c r="P4073" s="22">
        <f ca="1">VLOOKUP(CONCATENATE($F4073," ",$G4073),AllocFactorMatrix,(P$4+1),FALSE)*$E4078</f>
        <v>-9.1152014327534356</v>
      </c>
      <c r="Q4073" s="22">
        <f ca="1">VLOOKUP(CONCATENATE($F4073," ",$G4073),AllocFactorMatrix,(Q$4+1),FALSE)*$E4078</f>
        <v>0</v>
      </c>
      <c r="R4073" s="22">
        <f t="shared" ca="1" si="1975"/>
        <v>-219.64790604687053</v>
      </c>
      <c r="S4073" s="22">
        <f ca="1">VLOOKUP(CONCATENATE($F4073," ",$G4073),AllocFactorMatrix,(S$4+1),FALSE)*$E4078</f>
        <v>-7.0000417694733299</v>
      </c>
      <c r="T4073" s="22">
        <f ca="1">VLOOKUP(CONCATENATE($F4073," ",$G4073),AllocFactorMatrix,(T$4+1),FALSE)*$E4078</f>
        <v>-131.14683229477814</v>
      </c>
      <c r="U4073" s="22">
        <f ca="1">VLOOKUP(CONCATENATE($F4073," ",$G4073),AllocFactorMatrix,(U$4+1),FALSE)*$E4078</f>
        <v>-815.00196305776626</v>
      </c>
      <c r="V4073" s="22">
        <f ca="1">VLOOKUP(CONCATENATE($F4073," ",$G4073),AllocFactorMatrix,(V$4+1),FALSE)*$E4078</f>
        <v>0</v>
      </c>
      <c r="W4073" s="22">
        <f t="shared" ca="1" si="1976"/>
        <v>-953.14883712201777</v>
      </c>
      <c r="X4073" s="22">
        <f ca="1">VLOOKUP(CONCATENATE($F4073," ",$G4073),AllocFactorMatrix,(X$4+1),FALSE)*$E4078</f>
        <v>-46.33221524613149</v>
      </c>
      <c r="Y4073" s="22">
        <f ca="1">VLOOKUP(CONCATENATE($F4073," ",$G4073),AllocFactorMatrix,(Y$4+1),FALSE)*$E4078</f>
        <v>-0.88873646127777772</v>
      </c>
      <c r="Z4073" s="22">
        <f t="shared" ca="1" si="1971"/>
        <v>-47.22095170740927</v>
      </c>
      <c r="AA4073" s="22">
        <f ca="1">VLOOKUP(CONCATENATE($F4073," ",$G4073),AllocFactorMatrix,(AA$4+1),FALSE)*$E4078</f>
        <v>-0.67598070981869651</v>
      </c>
      <c r="AB4073" s="22">
        <f ca="1">VLOOKUP(CONCATENATE($F4073," ",$G4073),AllocFactorMatrix,(AB$4+1),FALSE)*$E4078</f>
        <v>-0.7734248266295064</v>
      </c>
      <c r="AC4073" s="22">
        <f ca="1">VLOOKUP(CONCATENATE($F4073," ",$G4073),AllocFactorMatrix,(AC$4+1),FALSE)*$E4078</f>
        <v>-0.18363011706354401</v>
      </c>
    </row>
    <row r="4074" spans="4:29" hidden="1" outlineLevel="1">
      <c r="F4074" s="42" t="str">
        <f>F4078</f>
        <v>RB_GUP</v>
      </c>
      <c r="G4074" s="17" t="str">
        <f>$G$11</f>
        <v>DISTPRI</v>
      </c>
      <c r="H4074" s="21">
        <f t="shared" ca="1" si="1974"/>
        <v>-4580.0781996571368</v>
      </c>
      <c r="I4074" s="22">
        <f ca="1">VLOOKUP(CONCATENATE($F4074," ",$G4074),AllocFactorMatrix,(I$4+1),FALSE)*$E4078</f>
        <v>-3029.3547172369395</v>
      </c>
      <c r="J4074" s="22">
        <f ca="1">VLOOKUP(CONCATENATE($F4074," ",$G4074),AllocFactorMatrix,(J$4+1),FALSE)*$E4078</f>
        <v>-751.76036323252561</v>
      </c>
      <c r="K4074" s="22">
        <f ca="1">VLOOKUP(CONCATENATE($F4074," ",$G4074),AllocFactorMatrix,(K$4+1),FALSE)*$E4078</f>
        <v>-9.5442766877786518</v>
      </c>
      <c r="L4074" s="22">
        <f ca="1">VLOOKUP(CONCATENATE($F4074," ",$G4074),AllocFactorMatrix,(L$4+1),FALSE)*$E4078</f>
        <v>0</v>
      </c>
      <c r="M4074" s="22">
        <f t="shared" ca="1" si="1970"/>
        <v>-761.30463992030423</v>
      </c>
      <c r="N4074" s="22">
        <f ca="1">VLOOKUP(CONCATENATE($F4074," ",$G4074),AllocFactorMatrix,(N$4+1),FALSE)*$E4078</f>
        <v>-328.13842115587806</v>
      </c>
      <c r="O4074" s="22">
        <f ca="1">VLOOKUP(CONCATENATE($F4074," ",$G4074),AllocFactorMatrix,(O$4+1),FALSE)*$E4078</f>
        <v>-90.235700780537542</v>
      </c>
      <c r="P4074" s="22">
        <f ca="1">VLOOKUP(CONCATENATE($F4074," ",$G4074),AllocFactorMatrix,(P$4+1),FALSE)*$E4078</f>
        <v>0</v>
      </c>
      <c r="Q4074" s="22">
        <f ca="1">VLOOKUP(CONCATENATE($F4074," ",$G4074),AllocFactorMatrix,(Q$4+1),FALSE)*$E4078</f>
        <v>0</v>
      </c>
      <c r="R4074" s="22">
        <f t="shared" ca="1" si="1975"/>
        <v>-418.37412193641558</v>
      </c>
      <c r="S4074" s="22">
        <f ca="1">VLOOKUP(CONCATENATE($F4074," ",$G4074),AllocFactorMatrix,(S$4+1),FALSE)*$E4078</f>
        <v>-14.06060783289765</v>
      </c>
      <c r="T4074" s="22">
        <f ca="1">VLOOKUP(CONCATENATE($F4074," ",$G4074),AllocFactorMatrix,(T$4+1),FALSE)*$E4078</f>
        <v>-259.69608879433315</v>
      </c>
      <c r="U4074" s="22">
        <f ca="1">VLOOKUP(CONCATENATE($F4074," ",$G4074),AllocFactorMatrix,(U$4+1),FALSE)*$E4078</f>
        <v>0</v>
      </c>
      <c r="V4074" s="22">
        <f ca="1">VLOOKUP(CONCATENATE($F4074," ",$G4074),AllocFactorMatrix,(V$4+1),FALSE)*$E4078</f>
        <v>0</v>
      </c>
      <c r="W4074" s="22">
        <f t="shared" ca="1" si="1976"/>
        <v>-273.75669662723078</v>
      </c>
      <c r="X4074" s="22">
        <f ca="1">VLOOKUP(CONCATENATE($F4074," ",$G4074),AllocFactorMatrix,(X$4+1),FALSE)*$E4078</f>
        <v>-92.23493621545957</v>
      </c>
      <c r="Y4074" s="22">
        <f ca="1">VLOOKUP(CONCATENATE($F4074," ",$G4074),AllocFactorMatrix,(Y$4+1),FALSE)*$E4078</f>
        <v>-1.7714583852398871</v>
      </c>
      <c r="Z4074" s="22">
        <f t="shared" ca="1" si="1971"/>
        <v>-94.006394600699451</v>
      </c>
      <c r="AA4074" s="22">
        <f ca="1">VLOOKUP(CONCATENATE($F4074," ",$G4074),AllocFactorMatrix,(AA$4+1),FALSE)*$E4078</f>
        <v>-1.3538426167765871</v>
      </c>
      <c r="AB4074" s="22">
        <f ca="1">VLOOKUP(CONCATENATE($F4074," ",$G4074),AllocFactorMatrix,(AB$4+1),FALSE)*$E4078</f>
        <v>-1.5579035233140848</v>
      </c>
      <c r="AC4074" s="22">
        <f ca="1">VLOOKUP(CONCATENATE($F4074," ",$G4074),AllocFactorMatrix,(AC$4+1),FALSE)*$E4078</f>
        <v>-0.36988319545590431</v>
      </c>
    </row>
    <row r="4075" spans="4:29" hidden="1" outlineLevel="1">
      <c r="F4075" s="42" t="str">
        <f>F4078</f>
        <v>RB_GUP</v>
      </c>
      <c r="G4075" s="17" t="str">
        <f>$G$12</f>
        <v>DISTSEC</v>
      </c>
      <c r="H4075" s="21">
        <f t="shared" ca="1" si="1974"/>
        <v>-1519.0076707188364</v>
      </c>
      <c r="I4075" s="22">
        <f ca="1">VLOOKUP(CONCATENATE($F4075," ",$G4075),AllocFactorMatrix,(I$4+1),FALSE)*$E4078</f>
        <v>-1155.0206811918968</v>
      </c>
      <c r="J4075" s="22">
        <f ca="1">VLOOKUP(CONCATENATE($F4075," ",$G4075),AllocFactorMatrix,(J$4+1),FALSE)*$E4078</f>
        <v>-233.13270180362716</v>
      </c>
      <c r="K4075" s="22">
        <f ca="1">VLOOKUP(CONCATENATE($F4075," ",$G4075),AllocFactorMatrix,(K$4+1),FALSE)*$E4078</f>
        <v>0</v>
      </c>
      <c r="L4075" s="22">
        <f ca="1">VLOOKUP(CONCATENATE($F4075," ",$G4075),AllocFactorMatrix,(L$4+1),FALSE)*$E4078</f>
        <v>0</v>
      </c>
      <c r="M4075" s="22">
        <f t="shared" ca="1" si="1970"/>
        <v>-233.13270180362716</v>
      </c>
      <c r="N4075" s="22">
        <f ca="1">VLOOKUP(CONCATENATE($F4075," ",$G4075),AllocFactorMatrix,(N$4+1),FALSE)*$E4078</f>
        <v>-89.29455758249982</v>
      </c>
      <c r="O4075" s="22">
        <f ca="1">VLOOKUP(CONCATENATE($F4075," ",$G4075),AllocFactorMatrix,(O$4+1),FALSE)*$E4078</f>
        <v>0</v>
      </c>
      <c r="P4075" s="22">
        <f ca="1">VLOOKUP(CONCATENATE($F4075," ",$G4075),AllocFactorMatrix,(P$4+1),FALSE)*$E4078</f>
        <v>0</v>
      </c>
      <c r="Q4075" s="22">
        <f ca="1">VLOOKUP(CONCATENATE($F4075," ",$G4075),AllocFactorMatrix,(Q$4+1),FALSE)*$E4078</f>
        <v>0</v>
      </c>
      <c r="R4075" s="22">
        <f t="shared" ca="1" si="1975"/>
        <v>-89.29455758249982</v>
      </c>
      <c r="S4075" s="22">
        <f ca="1">VLOOKUP(CONCATENATE($F4075," ",$G4075),AllocFactorMatrix,(S$4+1),FALSE)*$E4078</f>
        <v>-3.1362122274227411</v>
      </c>
      <c r="T4075" s="22">
        <f ca="1">VLOOKUP(CONCATENATE($F4075," ",$G4075),AllocFactorMatrix,(T$4+1),FALSE)*$E4078</f>
        <v>0</v>
      </c>
      <c r="U4075" s="22">
        <f ca="1">VLOOKUP(CONCATENATE($F4075," ",$G4075),AllocFactorMatrix,(U$4+1),FALSE)*$E4078</f>
        <v>0</v>
      </c>
      <c r="V4075" s="22">
        <f ca="1">VLOOKUP(CONCATENATE($F4075," ",$G4075),AllocFactorMatrix,(V$4+1),FALSE)*$E4078</f>
        <v>0</v>
      </c>
      <c r="W4075" s="22">
        <f t="shared" ca="1" si="1976"/>
        <v>-3.1362122274227411</v>
      </c>
      <c r="X4075" s="22">
        <f ca="1">VLOOKUP(CONCATENATE($F4075," ",$G4075),AllocFactorMatrix,(X$4+1),FALSE)*$E4078</f>
        <v>-25.901447699309106</v>
      </c>
      <c r="Y4075" s="22">
        <f ca="1">VLOOKUP(CONCATENATE($F4075," ",$G4075),AllocFactorMatrix,(Y$4+1),FALSE)*$E4078</f>
        <v>0</v>
      </c>
      <c r="Z4075" s="22">
        <f t="shared" ca="1" si="1971"/>
        <v>-25.901447699309106</v>
      </c>
      <c r="AA4075" s="22">
        <f ca="1">VLOOKUP(CONCATENATE($F4075," ",$G4075),AllocFactorMatrix,(AA$4+1),FALSE)*$E4078</f>
        <v>-0.33339727211294906</v>
      </c>
      <c r="AB4075" s="22">
        <f ca="1">VLOOKUP(CONCATENATE($F4075," ",$G4075),AllocFactorMatrix,(AB$4+1),FALSE)*$E4078</f>
        <v>-9.9263343097728018</v>
      </c>
      <c r="AC4075" s="22">
        <f ca="1">VLOOKUP(CONCATENATE($F4075," ",$G4075),AllocFactorMatrix,(AC$4+1),FALSE)*$E4078</f>
        <v>-2.2623386321950112</v>
      </c>
    </row>
    <row r="4076" spans="4:29" hidden="1" outlineLevel="1">
      <c r="F4076" s="42" t="str">
        <f>F4078</f>
        <v>RB_GUP</v>
      </c>
      <c r="G4076" s="17" t="str">
        <f>$G$13</f>
        <v>ENERGY</v>
      </c>
      <c r="H4076" s="21">
        <f t="shared" ca="1" si="1974"/>
        <v>-456.03660942564574</v>
      </c>
      <c r="I4076" s="22">
        <f ca="1">VLOOKUP(CONCATENATE($F4076," ",$G4076),AllocFactorMatrix,(I$4+1),FALSE)*$E4078</f>
        <v>-167.55635229500265</v>
      </c>
      <c r="J4076" s="22">
        <f ca="1">VLOOKUP(CONCATENATE($F4076," ",$G4076),AllocFactorMatrix,(J$4+1),FALSE)*$E4078</f>
        <v>-52.929110504795993</v>
      </c>
      <c r="K4076" s="22">
        <f ca="1">VLOOKUP(CONCATENATE($F4076," ",$G4076),AllocFactorMatrix,(K$4+1),FALSE)*$E4078</f>
        <v>-0.66100827205996238</v>
      </c>
      <c r="L4076" s="22">
        <f ca="1">VLOOKUP(CONCATENATE($F4076," ",$G4076),AllocFactorMatrix,(L$4+1),FALSE)*$E4078</f>
        <v>-3.3485178030958782E-2</v>
      </c>
      <c r="M4076" s="22">
        <f t="shared" ca="1" si="1970"/>
        <v>-53.62360395488691</v>
      </c>
      <c r="N4076" s="22">
        <f ca="1">VLOOKUP(CONCATENATE($F4076," ",$G4076),AllocFactorMatrix,(N$4+1),FALSE)*$E4078</f>
        <v>-26.816234374076366</v>
      </c>
      <c r="O4076" s="22">
        <f ca="1">VLOOKUP(CONCATENATE($F4076," ",$G4076),AllocFactorMatrix,(O$4+1),FALSE)*$E4078</f>
        <v>-7.2343142429140626</v>
      </c>
      <c r="P4076" s="22">
        <f ca="1">VLOOKUP(CONCATENATE($F4076," ",$G4076),AllocFactorMatrix,(P$4+1),FALSE)*$E4078</f>
        <v>-1.1273120464954938</v>
      </c>
      <c r="Q4076" s="22">
        <f ca="1">VLOOKUP(CONCATENATE($F4076," ",$G4076),AllocFactorMatrix,(Q$4+1),FALSE)*$E4078</f>
        <v>0</v>
      </c>
      <c r="R4076" s="22">
        <f t="shared" ca="1" si="1975"/>
        <v>-35.177860663485923</v>
      </c>
      <c r="S4076" s="22">
        <f ca="1">VLOOKUP(CONCATENATE($F4076," ",$G4076),AllocFactorMatrix,(S$4+1),FALSE)*$E4078</f>
        <v>-1.3505147359050043</v>
      </c>
      <c r="T4076" s="22">
        <f ca="1">VLOOKUP(CONCATENATE($F4076," ",$G4076),AllocFactorMatrix,(T$4+1),FALSE)*$E4078</f>
        <v>-26.694685953150959</v>
      </c>
      <c r="U4076" s="22">
        <f ca="1">VLOOKUP(CONCATENATE($F4076," ",$G4076),AllocFactorMatrix,(U$4+1),FALSE)*$E4078</f>
        <v>-140.33678616572232</v>
      </c>
      <c r="V4076" s="22">
        <f ca="1">VLOOKUP(CONCATENATE($F4076," ",$G4076),AllocFactorMatrix,(V$4+1),FALSE)*$E4078</f>
        <v>-19.623690906517108</v>
      </c>
      <c r="W4076" s="22">
        <f t="shared" ca="1" si="1976"/>
        <v>-188.0056777612954</v>
      </c>
      <c r="X4076" s="22">
        <f ca="1">VLOOKUP(CONCATENATE($F4076," ",$G4076),AllocFactorMatrix,(X$4+1),FALSE)*$E4078</f>
        <v>-7.5395888271015048</v>
      </c>
      <c r="Y4076" s="22">
        <f ca="1">VLOOKUP(CONCATENATE($F4076," ",$G4076),AllocFactorMatrix,(Y$4+1),FALSE)*$E4078</f>
        <v>-0.14256730723200195</v>
      </c>
      <c r="Z4076" s="22">
        <f t="shared" ca="1" si="1971"/>
        <v>-7.682156134333507</v>
      </c>
      <c r="AA4076" s="22">
        <f ca="1">VLOOKUP(CONCATENATE($F4076," ",$G4076),AllocFactorMatrix,(AA$4+1),FALSE)*$E4078</f>
        <v>-0.14220733826187235</v>
      </c>
      <c r="AB4076" s="22">
        <f ca="1">VLOOKUP(CONCATENATE($F4076," ",$G4076),AllocFactorMatrix,(AB$4+1),FALSE)*$E4078</f>
        <v>-3.1178145529669421</v>
      </c>
      <c r="AC4076" s="22">
        <f ca="1">VLOOKUP(CONCATENATE($F4076," ",$G4076),AllocFactorMatrix,(AC$4+1),FALSE)*$E4078</f>
        <v>-0.73093672541267241</v>
      </c>
    </row>
    <row r="4077" spans="4:29" hidden="1" outlineLevel="1">
      <c r="F4077" s="42" t="str">
        <f>F4078</f>
        <v>RB_GUP</v>
      </c>
      <c r="G4077" s="17" t="str">
        <f>$G$14</f>
        <v>CUSTOMER</v>
      </c>
      <c r="H4077" s="21">
        <f t="shared" ca="1" si="1974"/>
        <v>-12258.433342334378</v>
      </c>
      <c r="I4077" s="22">
        <f ca="1">VLOOKUP(CONCATENATE($F4077," ",$G4077),AllocFactorMatrix,(I$4+1),FALSE)*$E4078</f>
        <v>-9149.4892458549002</v>
      </c>
      <c r="J4077" s="22">
        <f ca="1">VLOOKUP(CONCATENATE($F4077," ",$G4077),AllocFactorMatrix,(J$4+1),FALSE)*$E4078</f>
        <v>-2244.3250706989552</v>
      </c>
      <c r="K4077" s="22">
        <f ca="1">VLOOKUP(CONCATENATE($F4077," ",$G4077),AllocFactorMatrix,(K$4+1),FALSE)*$E4078</f>
        <v>-24.843590144944287</v>
      </c>
      <c r="L4077" s="22">
        <f ca="1">VLOOKUP(CONCATENATE($F4077," ",$G4077),AllocFactorMatrix,(L$4+1),FALSE)*$E4078</f>
        <v>-1.8302148493919843</v>
      </c>
      <c r="M4077" s="22">
        <f t="shared" ca="1" si="1970"/>
        <v>-2270.9988756932917</v>
      </c>
      <c r="N4077" s="22">
        <f ca="1">VLOOKUP(CONCATENATE($F4077," ",$G4077),AllocFactorMatrix,(N$4+1),FALSE)*$E4078</f>
        <v>-41.634478189693773</v>
      </c>
      <c r="O4077" s="22">
        <f ca="1">VLOOKUP(CONCATENATE($F4077," ",$G4077),AllocFactorMatrix,(O$4+1),FALSE)*$E4078</f>
        <v>-13.096850660991244</v>
      </c>
      <c r="P4077" s="22">
        <f ca="1">VLOOKUP(CONCATENATE($F4077," ",$G4077),AllocFactorMatrix,(P$4+1),FALSE)*$E4078</f>
        <v>-5.249803380840004</v>
      </c>
      <c r="Q4077" s="22">
        <f ca="1">VLOOKUP(CONCATENATE($F4077," ",$G4077),AllocFactorMatrix,(Q$4+1),FALSE)*$E4078</f>
        <v>0</v>
      </c>
      <c r="R4077" s="22">
        <f t="shared" ca="1" si="1975"/>
        <v>-59.981132231525024</v>
      </c>
      <c r="S4077" s="22">
        <f ca="1">VLOOKUP(CONCATENATE($F4077," ",$G4077),AllocFactorMatrix,(S$4+1),FALSE)*$E4078</f>
        <v>-0.38668281437869539</v>
      </c>
      <c r="T4077" s="22">
        <f ca="1">VLOOKUP(CONCATENATE($F4077," ",$G4077),AllocFactorMatrix,(T$4+1),FALSE)*$E4078</f>
        <v>-9.6080964663670176</v>
      </c>
      <c r="U4077" s="22">
        <f ca="1">VLOOKUP(CONCATENATE($F4077," ",$G4077),AllocFactorMatrix,(U$4+1),FALSE)*$E4078</f>
        <v>-17.399689863079185</v>
      </c>
      <c r="V4077" s="22">
        <f ca="1">VLOOKUP(CONCATENATE($F4077," ",$G4077),AllocFactorMatrix,(V$4+1),FALSE)*$E4078</f>
        <v>-3.3729068922692291</v>
      </c>
      <c r="W4077" s="22">
        <f t="shared" ca="1" si="1976"/>
        <v>-30.767376036094127</v>
      </c>
      <c r="X4077" s="22">
        <f ca="1">VLOOKUP(CONCATENATE($F4077," ",$G4077),AllocFactorMatrix,(X$4+1),FALSE)*$E4078</f>
        <v>-13.329058957904479</v>
      </c>
      <c r="Y4077" s="22">
        <f ca="1">VLOOKUP(CONCATENATE($F4077," ",$G4077),AllocFactorMatrix,(Y$4+1),FALSE)*$E4078</f>
        <v>-0.15559088268347196</v>
      </c>
      <c r="Z4077" s="22">
        <f t="shared" ca="1" si="1971"/>
        <v>-13.48464984058795</v>
      </c>
      <c r="AA4077" s="22">
        <f ca="1">VLOOKUP(CONCATENATE($F4077," ",$G4077),AllocFactorMatrix,(AA$4+1),FALSE)*$E4078</f>
        <v>-0.95357127719467327</v>
      </c>
      <c r="AB4077" s="22">
        <f ca="1">VLOOKUP(CONCATENATE($F4077," ",$G4077),AllocFactorMatrix,(AB$4+1),FALSE)*$E4078</f>
        <v>-646.45988392237666</v>
      </c>
      <c r="AC4077" s="22">
        <f ca="1">VLOOKUP(CONCATENATE($F4077," ",$G4077),AllocFactorMatrix,(AC$4+1),FALSE)*$E4078</f>
        <v>-86.298607478408613</v>
      </c>
    </row>
    <row r="4078" spans="4:29" collapsed="1">
      <c r="D4078" s="17" t="s">
        <v>682</v>
      </c>
      <c r="E4078" s="19">
        <v>-46870</v>
      </c>
      <c r="F4078" s="42" t="s">
        <v>73</v>
      </c>
      <c r="G4078" s="17" t="str">
        <f>$G$15</f>
        <v>TOTAL</v>
      </c>
      <c r="H4078" s="21">
        <f t="shared" ca="1" si="1974"/>
        <v>-46869.999999999985</v>
      </c>
      <c r="I4078" s="22">
        <f ca="1">VLOOKUP(CONCATENATE($F4078," ",$G4078),AllocFactorMatrix,(I$4+1),FALSE)*$E4078</f>
        <v>-27371.121255595033</v>
      </c>
      <c r="J4078" s="22">
        <f ca="1">VLOOKUP(CONCATENATE($F4078," ",$G4078),AllocFactorMatrix,(J$4+1),FALSE)*$E4078</f>
        <v>-6749.6572247840177</v>
      </c>
      <c r="K4078" s="22">
        <f ca="1">VLOOKUP(CONCATENATE($F4078," ",$G4078),AllocFactorMatrix,(K$4+1),FALSE)*$E4078</f>
        <v>-79.005485934074926</v>
      </c>
      <c r="L4078" s="22">
        <f ca="1">VLOOKUP(CONCATENATE($F4078," ",$G4078),AllocFactorMatrix,(L$4+1),FALSE)*$E4078</f>
        <v>-4.1318054372041413</v>
      </c>
      <c r="M4078" s="22">
        <f t="shared" ca="1" si="1970"/>
        <v>-6832.7945161552971</v>
      </c>
      <c r="N4078" s="22">
        <f ca="1">VLOOKUP(CONCATENATE($F4078," ",$G4078),AllocFactorMatrix,(N$4+1),FALSE)*$E4078</f>
        <v>-2039.8759702389655</v>
      </c>
      <c r="O4078" s="22">
        <f ca="1">VLOOKUP(CONCATENATE($F4078," ",$G4078),AllocFactorMatrix,(O$4+1),FALSE)*$E4078</f>
        <v>-536.55433652413285</v>
      </c>
      <c r="P4078" s="22">
        <f ca="1">VLOOKUP(CONCATENATE($F4078," ",$G4078),AllocFactorMatrix,(P$4+1),FALSE)*$E4078</f>
        <v>-76.063848351731465</v>
      </c>
      <c r="Q4078" s="22">
        <f ca="1">VLOOKUP(CONCATENATE($F4078," ",$G4078),AllocFactorMatrix,(Q$4+1),FALSE)*$E4078</f>
        <v>0</v>
      </c>
      <c r="R4078" s="22">
        <f t="shared" ca="1" si="1975"/>
        <v>-2652.4941551148295</v>
      </c>
      <c r="S4078" s="22">
        <f ca="1">VLOOKUP(CONCATENATE($F4078," ",$G4078),AllocFactorMatrix,(S$4+1),FALSE)*$E4078</f>
        <v>-85.968640315986377</v>
      </c>
      <c r="T4078" s="22">
        <f ca="1">VLOOKUP(CONCATENATE($F4078," ",$G4078),AllocFactorMatrix,(T$4+1),FALSE)*$E4078</f>
        <v>-1519.6726691934855</v>
      </c>
      <c r="U4078" s="22">
        <f ca="1">VLOOKUP(CONCATENATE($F4078," ",$G4078),AllocFactorMatrix,(U$4+1),FALSE)*$E4078</f>
        <v>-6296.1218310511476</v>
      </c>
      <c r="V4078" s="22">
        <f ca="1">VLOOKUP(CONCATENATE($F4078," ",$G4078),AllocFactorMatrix,(V$4+1),FALSE)*$E4078</f>
        <v>-701.30446171330459</v>
      </c>
      <c r="W4078" s="22">
        <f t="shared" ca="1" si="1976"/>
        <v>-8603.0676022739244</v>
      </c>
      <c r="X4078" s="22">
        <f ca="1">VLOOKUP(CONCATENATE($F4078," ",$G4078),AllocFactorMatrix,(X$4+1),FALSE)*$E4078</f>
        <v>-573.75700291121439</v>
      </c>
      <c r="Y4078" s="22">
        <f ca="1">VLOOKUP(CONCATENATE($F4078," ",$G4078),AllocFactorMatrix,(Y$4+1),FALSE)*$E4078</f>
        <v>-10.259708565028973</v>
      </c>
      <c r="Z4078" s="22">
        <f t="shared" ca="1" si="1971"/>
        <v>-584.01671147624336</v>
      </c>
      <c r="AA4078" s="22">
        <f ca="1">VLOOKUP(CONCATENATE($F4078," ",$G4078),AllocFactorMatrix,(AA$4+1),FALSE)*$E4078</f>
        <v>-9.1076060933413086</v>
      </c>
      <c r="AB4078" s="22">
        <f ca="1">VLOOKUP(CONCATENATE($F4078," ",$G4078),AllocFactorMatrix,(AB$4+1),FALSE)*$E4078</f>
        <v>-714.91703885887239</v>
      </c>
      <c r="AC4078" s="22">
        <f ca="1">VLOOKUP(CONCATENATE($F4078," ",$G4078),AllocFactorMatrix,(AC$4+1),FALSE)*$E4078</f>
        <v>-102.48111443245156</v>
      </c>
    </row>
    <row r="4079" spans="4:29" hidden="1" outlineLevel="1">
      <c r="F4079" s="42" t="str">
        <f>F4086</f>
        <v>RSALE</v>
      </c>
      <c r="G4079" s="17" t="str">
        <f>$G$8</f>
        <v>PRODUCTION</v>
      </c>
      <c r="H4079" s="21">
        <f t="shared" ca="1" si="1947"/>
        <v>0</v>
      </c>
      <c r="I4079" s="22">
        <f ca="1">VLOOKUP(CONCATENATE($F4079," ",$G4079),AllocFactorMatrix,(I$4+1),FALSE)*$E4086</f>
        <v>0</v>
      </c>
      <c r="J4079" s="22">
        <f ca="1">VLOOKUP(CONCATENATE($F4079," ",$G4079),AllocFactorMatrix,(J$4+1),FALSE)*$E4086</f>
        <v>0</v>
      </c>
      <c r="K4079" s="22">
        <f ca="1">VLOOKUP(CONCATENATE($F4079," ",$G4079),AllocFactorMatrix,(K$4+1),FALSE)*$E4086</f>
        <v>0</v>
      </c>
      <c r="L4079" s="22">
        <f ca="1">VLOOKUP(CONCATENATE($F4079," ",$G4079),AllocFactorMatrix,(L$4+1),FALSE)*$E4086</f>
        <v>0</v>
      </c>
      <c r="M4079" s="22">
        <f t="shared" ref="M4079:M4086" ca="1" si="1977">SUBTOTAL(9,J4079:L4079)</f>
        <v>0</v>
      </c>
      <c r="N4079" s="22">
        <f ca="1">VLOOKUP(CONCATENATE($F4079," ",$G4079),AllocFactorMatrix,(N$4+1),FALSE)*$E4086</f>
        <v>0</v>
      </c>
      <c r="O4079" s="22">
        <f ca="1">VLOOKUP(CONCATENATE($F4079," ",$G4079),AllocFactorMatrix,(O$4+1),FALSE)*$E4086</f>
        <v>0</v>
      </c>
      <c r="P4079" s="22">
        <f ca="1">VLOOKUP(CONCATENATE($F4079," ",$G4079),AllocFactorMatrix,(P$4+1),FALSE)*$E4086</f>
        <v>0</v>
      </c>
      <c r="Q4079" s="22">
        <f ca="1">VLOOKUP(CONCATENATE($F4079," ",$G4079),AllocFactorMatrix,(Q$4+1),FALSE)*$E4086</f>
        <v>0</v>
      </c>
      <c r="R4079" s="22">
        <f ca="1">SUBTOTAL(9,N4079:Q4079)</f>
        <v>0</v>
      </c>
      <c r="S4079" s="22">
        <f ca="1">VLOOKUP(CONCATENATE($F4079," ",$G4079),AllocFactorMatrix,(S$4+1),FALSE)*$E4086</f>
        <v>0</v>
      </c>
      <c r="T4079" s="22">
        <f ca="1">VLOOKUP(CONCATENATE($F4079," ",$G4079),AllocFactorMatrix,(T$4+1),FALSE)*$E4086</f>
        <v>0</v>
      </c>
      <c r="U4079" s="22">
        <f ca="1">VLOOKUP(CONCATENATE($F4079," ",$G4079),AllocFactorMatrix,(U$4+1),FALSE)*$E4086</f>
        <v>0</v>
      </c>
      <c r="V4079" s="22">
        <f ca="1">VLOOKUP(CONCATENATE($F4079," ",$G4079),AllocFactorMatrix,(V$4+1),FALSE)*$E4086</f>
        <v>0</v>
      </c>
      <c r="W4079" s="22">
        <f ca="1">SUBTOTAL(9,S4079:V4079)</f>
        <v>0</v>
      </c>
      <c r="X4079" s="22">
        <f ca="1">VLOOKUP(CONCATENATE($F4079," ",$G4079),AllocFactorMatrix,(X$4+1),FALSE)*$E4086</f>
        <v>0</v>
      </c>
      <c r="Y4079" s="22">
        <f ca="1">VLOOKUP(CONCATENATE($F4079," ",$G4079),AllocFactorMatrix,(Y$4+1),FALSE)*$E4086</f>
        <v>0</v>
      </c>
      <c r="Z4079" s="22">
        <f t="shared" ref="Z4079:Z4086" ca="1" si="1978">SUBTOTAL(9,X4079:Y4079)</f>
        <v>0</v>
      </c>
      <c r="AA4079" s="22">
        <f ca="1">VLOOKUP(CONCATENATE($F4079," ",$G4079),AllocFactorMatrix,(AA$4+1),FALSE)*$E4086</f>
        <v>0</v>
      </c>
      <c r="AB4079" s="22">
        <f ca="1">VLOOKUP(CONCATENATE($F4079," ",$G4079),AllocFactorMatrix,(AB$4+1),FALSE)*$E4086</f>
        <v>0</v>
      </c>
      <c r="AC4079" s="22">
        <f ca="1">VLOOKUP(CONCATENATE($F4079," ",$G4079),AllocFactorMatrix,(AC$4+1),FALSE)*$E4086</f>
        <v>0</v>
      </c>
    </row>
    <row r="4080" spans="4:29" hidden="1" outlineLevel="1">
      <c r="F4080" s="42" t="str">
        <f>F4086</f>
        <v>RSALE</v>
      </c>
      <c r="G4080" s="17" t="str">
        <f>$G$9</f>
        <v>BULKTRAN</v>
      </c>
      <c r="H4080" s="21">
        <f t="shared" ca="1" si="1947"/>
        <v>0</v>
      </c>
      <c r="I4080" s="22">
        <f ca="1">VLOOKUP(CONCATENATE($F4080," ",$G4080),AllocFactorMatrix,(I$4+1),FALSE)*$E4086</f>
        <v>0</v>
      </c>
      <c r="J4080" s="22">
        <f ca="1">VLOOKUP(CONCATENATE($F4080," ",$G4080),AllocFactorMatrix,(J$4+1),FALSE)*$E4086</f>
        <v>0</v>
      </c>
      <c r="K4080" s="22">
        <f ca="1">VLOOKUP(CONCATENATE($F4080," ",$G4080),AllocFactorMatrix,(K$4+1),FALSE)*$E4086</f>
        <v>0</v>
      </c>
      <c r="L4080" s="22">
        <f ca="1">VLOOKUP(CONCATENATE($F4080," ",$G4080),AllocFactorMatrix,(L$4+1),FALSE)*$E4086</f>
        <v>0</v>
      </c>
      <c r="M4080" s="22">
        <f t="shared" ca="1" si="1977"/>
        <v>0</v>
      </c>
      <c r="N4080" s="22">
        <f ca="1">VLOOKUP(CONCATENATE($F4080," ",$G4080),AllocFactorMatrix,(N$4+1),FALSE)*$E4086</f>
        <v>0</v>
      </c>
      <c r="O4080" s="22">
        <f ca="1">VLOOKUP(CONCATENATE($F4080," ",$G4080),AllocFactorMatrix,(O$4+1),FALSE)*$E4086</f>
        <v>0</v>
      </c>
      <c r="P4080" s="22">
        <f ca="1">VLOOKUP(CONCATENATE($F4080," ",$G4080),AllocFactorMatrix,(P$4+1),FALSE)*$E4086</f>
        <v>0</v>
      </c>
      <c r="Q4080" s="22">
        <f ca="1">VLOOKUP(CONCATENATE($F4080," ",$G4080),AllocFactorMatrix,(Q$4+1),FALSE)*$E4086</f>
        <v>0</v>
      </c>
      <c r="R4080" s="22">
        <f t="shared" ref="R4080:R4086" ca="1" si="1979">SUBTOTAL(9,N4080:Q4080)</f>
        <v>0</v>
      </c>
      <c r="S4080" s="22">
        <f ca="1">VLOOKUP(CONCATENATE($F4080," ",$G4080),AllocFactorMatrix,(S$4+1),FALSE)*$E4086</f>
        <v>0</v>
      </c>
      <c r="T4080" s="22">
        <f ca="1">VLOOKUP(CONCATENATE($F4080," ",$G4080),AllocFactorMatrix,(T$4+1),FALSE)*$E4086</f>
        <v>0</v>
      </c>
      <c r="U4080" s="22">
        <f ca="1">VLOOKUP(CONCATENATE($F4080," ",$G4080),AllocFactorMatrix,(U$4+1),FALSE)*$E4086</f>
        <v>0</v>
      </c>
      <c r="V4080" s="22">
        <f ca="1">VLOOKUP(CONCATENATE($F4080," ",$G4080),AllocFactorMatrix,(V$4+1),FALSE)*$E4086</f>
        <v>0</v>
      </c>
      <c r="W4080" s="22">
        <f t="shared" ref="W4080:W4086" ca="1" si="1980">SUBTOTAL(9,S4080:V4080)</f>
        <v>0</v>
      </c>
      <c r="X4080" s="22">
        <f ca="1">VLOOKUP(CONCATENATE($F4080," ",$G4080),AllocFactorMatrix,(X$4+1),FALSE)*$E4086</f>
        <v>0</v>
      </c>
      <c r="Y4080" s="22">
        <f ca="1">VLOOKUP(CONCATENATE($F4080," ",$G4080),AllocFactorMatrix,(Y$4+1),FALSE)*$E4086</f>
        <v>0</v>
      </c>
      <c r="Z4080" s="22">
        <f t="shared" ca="1" si="1978"/>
        <v>0</v>
      </c>
      <c r="AA4080" s="22">
        <f ca="1">VLOOKUP(CONCATENATE($F4080," ",$G4080),AllocFactorMatrix,(AA$4+1),FALSE)*$E4086</f>
        <v>0</v>
      </c>
      <c r="AB4080" s="22">
        <f ca="1">VLOOKUP(CONCATENATE($F4080," ",$G4080),AllocFactorMatrix,(AB$4+1),FALSE)*$E4086</f>
        <v>0</v>
      </c>
      <c r="AC4080" s="22">
        <f ca="1">VLOOKUP(CONCATENATE($F4080," ",$G4080),AllocFactorMatrix,(AC$4+1),FALSE)*$E4086</f>
        <v>0</v>
      </c>
    </row>
    <row r="4081" spans="4:29" hidden="1" outlineLevel="1">
      <c r="F4081" s="42" t="str">
        <f>F4086</f>
        <v>RSALE</v>
      </c>
      <c r="G4081" s="17" t="str">
        <f>$G$10</f>
        <v>SUBTRAN</v>
      </c>
      <c r="H4081" s="21">
        <f t="shared" ca="1" si="1947"/>
        <v>0</v>
      </c>
      <c r="I4081" s="22">
        <f ca="1">VLOOKUP(CONCATENATE($F4081," ",$G4081),AllocFactorMatrix,(I$4+1),FALSE)*$E4086</f>
        <v>0</v>
      </c>
      <c r="J4081" s="22">
        <f ca="1">VLOOKUP(CONCATENATE($F4081," ",$G4081),AllocFactorMatrix,(J$4+1),FALSE)*$E4086</f>
        <v>0</v>
      </c>
      <c r="K4081" s="22">
        <f ca="1">VLOOKUP(CONCATENATE($F4081," ",$G4081),AllocFactorMatrix,(K$4+1),FALSE)*$E4086</f>
        <v>0</v>
      </c>
      <c r="L4081" s="22">
        <f ca="1">VLOOKUP(CONCATENATE($F4081," ",$G4081),AllocFactorMatrix,(L$4+1),FALSE)*$E4086</f>
        <v>0</v>
      </c>
      <c r="M4081" s="22">
        <f t="shared" ca="1" si="1977"/>
        <v>0</v>
      </c>
      <c r="N4081" s="22">
        <f ca="1">VLOOKUP(CONCATENATE($F4081," ",$G4081),AllocFactorMatrix,(N$4+1),FALSE)*$E4086</f>
        <v>0</v>
      </c>
      <c r="O4081" s="22">
        <f ca="1">VLOOKUP(CONCATENATE($F4081," ",$G4081),AllocFactorMatrix,(O$4+1),FALSE)*$E4086</f>
        <v>0</v>
      </c>
      <c r="P4081" s="22">
        <f ca="1">VLOOKUP(CONCATENATE($F4081," ",$G4081),AllocFactorMatrix,(P$4+1),FALSE)*$E4086</f>
        <v>0</v>
      </c>
      <c r="Q4081" s="22">
        <f ca="1">VLOOKUP(CONCATENATE($F4081," ",$G4081),AllocFactorMatrix,(Q$4+1),FALSE)*$E4086</f>
        <v>0</v>
      </c>
      <c r="R4081" s="22">
        <f t="shared" ca="1" si="1979"/>
        <v>0</v>
      </c>
      <c r="S4081" s="22">
        <f ca="1">VLOOKUP(CONCATENATE($F4081," ",$G4081),AllocFactorMatrix,(S$4+1),FALSE)*$E4086</f>
        <v>0</v>
      </c>
      <c r="T4081" s="22">
        <f ca="1">VLOOKUP(CONCATENATE($F4081," ",$G4081),AllocFactorMatrix,(T$4+1),FALSE)*$E4086</f>
        <v>0</v>
      </c>
      <c r="U4081" s="22">
        <f ca="1">VLOOKUP(CONCATENATE($F4081," ",$G4081),AllocFactorMatrix,(U$4+1),FALSE)*$E4086</f>
        <v>0</v>
      </c>
      <c r="V4081" s="22">
        <f ca="1">VLOOKUP(CONCATENATE($F4081," ",$G4081),AllocFactorMatrix,(V$4+1),FALSE)*$E4086</f>
        <v>0</v>
      </c>
      <c r="W4081" s="22">
        <f t="shared" ca="1" si="1980"/>
        <v>0</v>
      </c>
      <c r="X4081" s="22">
        <f ca="1">VLOOKUP(CONCATENATE($F4081," ",$G4081),AllocFactorMatrix,(X$4+1),FALSE)*$E4086</f>
        <v>0</v>
      </c>
      <c r="Y4081" s="22">
        <f ca="1">VLOOKUP(CONCATENATE($F4081," ",$G4081),AllocFactorMatrix,(Y$4+1),FALSE)*$E4086</f>
        <v>0</v>
      </c>
      <c r="Z4081" s="22">
        <f t="shared" ca="1" si="1978"/>
        <v>0</v>
      </c>
      <c r="AA4081" s="22">
        <f ca="1">VLOOKUP(CONCATENATE($F4081," ",$G4081),AllocFactorMatrix,(AA$4+1),FALSE)*$E4086</f>
        <v>0</v>
      </c>
      <c r="AB4081" s="22">
        <f ca="1">VLOOKUP(CONCATENATE($F4081," ",$G4081),AllocFactorMatrix,(AB$4+1),FALSE)*$E4086</f>
        <v>0</v>
      </c>
      <c r="AC4081" s="22">
        <f ca="1">VLOOKUP(CONCATENATE($F4081," ",$G4081),AllocFactorMatrix,(AC$4+1),FALSE)*$E4086</f>
        <v>0</v>
      </c>
    </row>
    <row r="4082" spans="4:29" hidden="1" outlineLevel="1">
      <c r="F4082" s="42" t="str">
        <f>F4086</f>
        <v>RSALE</v>
      </c>
      <c r="G4082" s="17" t="str">
        <f>$G$11</f>
        <v>DISTPRI</v>
      </c>
      <c r="H4082" s="21">
        <f t="shared" ca="1" si="1947"/>
        <v>0</v>
      </c>
      <c r="I4082" s="22">
        <f ca="1">VLOOKUP(CONCATENATE($F4082," ",$G4082),AllocFactorMatrix,(I$4+1),FALSE)*$E4086</f>
        <v>0</v>
      </c>
      <c r="J4082" s="22">
        <f ca="1">VLOOKUP(CONCATENATE($F4082," ",$G4082),AllocFactorMatrix,(J$4+1),FALSE)*$E4086</f>
        <v>0</v>
      </c>
      <c r="K4082" s="22">
        <f ca="1">VLOOKUP(CONCATENATE($F4082," ",$G4082),AllocFactorMatrix,(K$4+1),FALSE)*$E4086</f>
        <v>0</v>
      </c>
      <c r="L4082" s="22">
        <f ca="1">VLOOKUP(CONCATENATE($F4082," ",$G4082),AllocFactorMatrix,(L$4+1),FALSE)*$E4086</f>
        <v>0</v>
      </c>
      <c r="M4082" s="22">
        <f t="shared" ca="1" si="1977"/>
        <v>0</v>
      </c>
      <c r="N4082" s="22">
        <f ca="1">VLOOKUP(CONCATENATE($F4082," ",$G4082),AllocFactorMatrix,(N$4+1),FALSE)*$E4086</f>
        <v>0</v>
      </c>
      <c r="O4082" s="22">
        <f ca="1">VLOOKUP(CONCATENATE($F4082," ",$G4082),AllocFactorMatrix,(O$4+1),FALSE)*$E4086</f>
        <v>0</v>
      </c>
      <c r="P4082" s="22">
        <f ca="1">VLOOKUP(CONCATENATE($F4082," ",$G4082),AllocFactorMatrix,(P$4+1),FALSE)*$E4086</f>
        <v>0</v>
      </c>
      <c r="Q4082" s="22">
        <f ca="1">VLOOKUP(CONCATENATE($F4082," ",$G4082),AllocFactorMatrix,(Q$4+1),FALSE)*$E4086</f>
        <v>0</v>
      </c>
      <c r="R4082" s="22">
        <f t="shared" ca="1" si="1979"/>
        <v>0</v>
      </c>
      <c r="S4082" s="22">
        <f ca="1">VLOOKUP(CONCATENATE($F4082," ",$G4082),AllocFactorMatrix,(S$4+1),FALSE)*$E4086</f>
        <v>0</v>
      </c>
      <c r="T4082" s="22">
        <f ca="1">VLOOKUP(CONCATENATE($F4082," ",$G4082),AllocFactorMatrix,(T$4+1),FALSE)*$E4086</f>
        <v>0</v>
      </c>
      <c r="U4082" s="22">
        <f ca="1">VLOOKUP(CONCATENATE($F4082," ",$G4082),AllocFactorMatrix,(U$4+1),FALSE)*$E4086</f>
        <v>0</v>
      </c>
      <c r="V4082" s="22">
        <f ca="1">VLOOKUP(CONCATENATE($F4082," ",$G4082),AllocFactorMatrix,(V$4+1),FALSE)*$E4086</f>
        <v>0</v>
      </c>
      <c r="W4082" s="22">
        <f t="shared" ca="1" si="1980"/>
        <v>0</v>
      </c>
      <c r="X4082" s="22">
        <f ca="1">VLOOKUP(CONCATENATE($F4082," ",$G4082),AllocFactorMatrix,(X$4+1),FALSE)*$E4086</f>
        <v>0</v>
      </c>
      <c r="Y4082" s="22">
        <f ca="1">VLOOKUP(CONCATENATE($F4082," ",$G4082),AllocFactorMatrix,(Y$4+1),FALSE)*$E4086</f>
        <v>0</v>
      </c>
      <c r="Z4082" s="22">
        <f t="shared" ca="1" si="1978"/>
        <v>0</v>
      </c>
      <c r="AA4082" s="22">
        <f ca="1">VLOOKUP(CONCATENATE($F4082," ",$G4082),AllocFactorMatrix,(AA$4+1),FALSE)*$E4086</f>
        <v>0</v>
      </c>
      <c r="AB4082" s="22">
        <f ca="1">VLOOKUP(CONCATENATE($F4082," ",$G4082),AllocFactorMatrix,(AB$4+1),FALSE)*$E4086</f>
        <v>0</v>
      </c>
      <c r="AC4082" s="22">
        <f ca="1">VLOOKUP(CONCATENATE($F4082," ",$G4082),AllocFactorMatrix,(AC$4+1),FALSE)*$E4086</f>
        <v>0</v>
      </c>
    </row>
    <row r="4083" spans="4:29" hidden="1" outlineLevel="1">
      <c r="F4083" s="42" t="str">
        <f>F4086</f>
        <v>RSALE</v>
      </c>
      <c r="G4083" s="17" t="str">
        <f>$G$12</f>
        <v>DISTSEC</v>
      </c>
      <c r="H4083" s="21">
        <f t="shared" ca="1" si="1947"/>
        <v>0</v>
      </c>
      <c r="I4083" s="22">
        <f ca="1">VLOOKUP(CONCATENATE($F4083," ",$G4083),AllocFactorMatrix,(I$4+1),FALSE)*$E4086</f>
        <v>0</v>
      </c>
      <c r="J4083" s="22">
        <f ca="1">VLOOKUP(CONCATENATE($F4083," ",$G4083),AllocFactorMatrix,(J$4+1),FALSE)*$E4086</f>
        <v>0</v>
      </c>
      <c r="K4083" s="22">
        <f ca="1">VLOOKUP(CONCATENATE($F4083," ",$G4083),AllocFactorMatrix,(K$4+1),FALSE)*$E4086</f>
        <v>0</v>
      </c>
      <c r="L4083" s="22">
        <f ca="1">VLOOKUP(CONCATENATE($F4083," ",$G4083),AllocFactorMatrix,(L$4+1),FALSE)*$E4086</f>
        <v>0</v>
      </c>
      <c r="M4083" s="22">
        <f t="shared" ca="1" si="1977"/>
        <v>0</v>
      </c>
      <c r="N4083" s="22">
        <f ca="1">VLOOKUP(CONCATENATE($F4083," ",$G4083),AllocFactorMatrix,(N$4+1),FALSE)*$E4086</f>
        <v>0</v>
      </c>
      <c r="O4083" s="22">
        <f ca="1">VLOOKUP(CONCATENATE($F4083," ",$G4083),AllocFactorMatrix,(O$4+1),FALSE)*$E4086</f>
        <v>0</v>
      </c>
      <c r="P4083" s="22">
        <f ca="1">VLOOKUP(CONCATENATE($F4083," ",$G4083),AllocFactorMatrix,(P$4+1),FALSE)*$E4086</f>
        <v>0</v>
      </c>
      <c r="Q4083" s="22">
        <f ca="1">VLOOKUP(CONCATENATE($F4083," ",$G4083),AllocFactorMatrix,(Q$4+1),FALSE)*$E4086</f>
        <v>0</v>
      </c>
      <c r="R4083" s="22">
        <f t="shared" ca="1" si="1979"/>
        <v>0</v>
      </c>
      <c r="S4083" s="22">
        <f ca="1">VLOOKUP(CONCATENATE($F4083," ",$G4083),AllocFactorMatrix,(S$4+1),FALSE)*$E4086</f>
        <v>0</v>
      </c>
      <c r="T4083" s="22">
        <f ca="1">VLOOKUP(CONCATENATE($F4083," ",$G4083),AllocFactorMatrix,(T$4+1),FALSE)*$E4086</f>
        <v>0</v>
      </c>
      <c r="U4083" s="22">
        <f ca="1">VLOOKUP(CONCATENATE($F4083," ",$G4083),AllocFactorMatrix,(U$4+1),FALSE)*$E4086</f>
        <v>0</v>
      </c>
      <c r="V4083" s="22">
        <f ca="1">VLOOKUP(CONCATENATE($F4083," ",$G4083),AllocFactorMatrix,(V$4+1),FALSE)*$E4086</f>
        <v>0</v>
      </c>
      <c r="W4083" s="22">
        <f t="shared" ca="1" si="1980"/>
        <v>0</v>
      </c>
      <c r="X4083" s="22">
        <f ca="1">VLOOKUP(CONCATENATE($F4083," ",$G4083),AllocFactorMatrix,(X$4+1),FALSE)*$E4086</f>
        <v>0</v>
      </c>
      <c r="Y4083" s="22">
        <f ca="1">VLOOKUP(CONCATENATE($F4083," ",$G4083),AllocFactorMatrix,(Y$4+1),FALSE)*$E4086</f>
        <v>0</v>
      </c>
      <c r="Z4083" s="22">
        <f t="shared" ca="1" si="1978"/>
        <v>0</v>
      </c>
      <c r="AA4083" s="22">
        <f ca="1">VLOOKUP(CONCATENATE($F4083," ",$G4083),AllocFactorMatrix,(AA$4+1),FALSE)*$E4086</f>
        <v>0</v>
      </c>
      <c r="AB4083" s="22">
        <f ca="1">VLOOKUP(CONCATENATE($F4083," ",$G4083),AllocFactorMatrix,(AB$4+1),FALSE)*$E4086</f>
        <v>0</v>
      </c>
      <c r="AC4083" s="22">
        <f ca="1">VLOOKUP(CONCATENATE($F4083," ",$G4083),AllocFactorMatrix,(AC$4+1),FALSE)*$E4086</f>
        <v>0</v>
      </c>
    </row>
    <row r="4084" spans="4:29" hidden="1" outlineLevel="1">
      <c r="F4084" s="42" t="str">
        <f>F4086</f>
        <v>RSALE</v>
      </c>
      <c r="G4084" s="17" t="str">
        <f>$G$13</f>
        <v>ENERGY</v>
      </c>
      <c r="H4084" s="21">
        <f t="shared" ca="1" si="1947"/>
        <v>0</v>
      </c>
      <c r="I4084" s="22">
        <f ca="1">VLOOKUP(CONCATENATE($F4084," ",$G4084),AllocFactorMatrix,(I$4+1),FALSE)*$E4086</f>
        <v>0</v>
      </c>
      <c r="J4084" s="22">
        <f ca="1">VLOOKUP(CONCATENATE($F4084," ",$G4084),AllocFactorMatrix,(J$4+1),FALSE)*$E4086</f>
        <v>0</v>
      </c>
      <c r="K4084" s="22">
        <f ca="1">VLOOKUP(CONCATENATE($F4084," ",$G4084),AllocFactorMatrix,(K$4+1),FALSE)*$E4086</f>
        <v>0</v>
      </c>
      <c r="L4084" s="22">
        <f ca="1">VLOOKUP(CONCATENATE($F4084," ",$G4084),AllocFactorMatrix,(L$4+1),FALSE)*$E4086</f>
        <v>0</v>
      </c>
      <c r="M4084" s="22">
        <f t="shared" ca="1" si="1977"/>
        <v>0</v>
      </c>
      <c r="N4084" s="22">
        <f ca="1">VLOOKUP(CONCATENATE($F4084," ",$G4084),AllocFactorMatrix,(N$4+1),FALSE)*$E4086</f>
        <v>0</v>
      </c>
      <c r="O4084" s="22">
        <f ca="1">VLOOKUP(CONCATENATE($F4084," ",$G4084),AllocFactorMatrix,(O$4+1),FALSE)*$E4086</f>
        <v>0</v>
      </c>
      <c r="P4084" s="22">
        <f ca="1">VLOOKUP(CONCATENATE($F4084," ",$G4084),AllocFactorMatrix,(P$4+1),FALSE)*$E4086</f>
        <v>0</v>
      </c>
      <c r="Q4084" s="22">
        <f ca="1">VLOOKUP(CONCATENATE($F4084," ",$G4084),AllocFactorMatrix,(Q$4+1),FALSE)*$E4086</f>
        <v>0</v>
      </c>
      <c r="R4084" s="22">
        <f t="shared" ca="1" si="1979"/>
        <v>0</v>
      </c>
      <c r="S4084" s="22">
        <f ca="1">VLOOKUP(CONCATENATE($F4084," ",$G4084),AllocFactorMatrix,(S$4+1),FALSE)*$E4086</f>
        <v>0</v>
      </c>
      <c r="T4084" s="22">
        <f ca="1">VLOOKUP(CONCATENATE($F4084," ",$G4084),AllocFactorMatrix,(T$4+1),FALSE)*$E4086</f>
        <v>0</v>
      </c>
      <c r="U4084" s="22">
        <f ca="1">VLOOKUP(CONCATENATE($F4084," ",$G4084),AllocFactorMatrix,(U$4+1),FALSE)*$E4086</f>
        <v>0</v>
      </c>
      <c r="V4084" s="22">
        <f ca="1">VLOOKUP(CONCATENATE($F4084," ",$G4084),AllocFactorMatrix,(V$4+1),FALSE)*$E4086</f>
        <v>0</v>
      </c>
      <c r="W4084" s="22">
        <f t="shared" ca="1" si="1980"/>
        <v>0</v>
      </c>
      <c r="X4084" s="22">
        <f ca="1">VLOOKUP(CONCATENATE($F4084," ",$G4084),AllocFactorMatrix,(X$4+1),FALSE)*$E4086</f>
        <v>0</v>
      </c>
      <c r="Y4084" s="22">
        <f ca="1">VLOOKUP(CONCATENATE($F4084," ",$G4084),AllocFactorMatrix,(Y$4+1),FALSE)*$E4086</f>
        <v>0</v>
      </c>
      <c r="Z4084" s="22">
        <f t="shared" ca="1" si="1978"/>
        <v>0</v>
      </c>
      <c r="AA4084" s="22">
        <f ca="1">VLOOKUP(CONCATENATE($F4084," ",$G4084),AllocFactorMatrix,(AA$4+1),FALSE)*$E4086</f>
        <v>0</v>
      </c>
      <c r="AB4084" s="22">
        <f ca="1">VLOOKUP(CONCATENATE($F4084," ",$G4084),AllocFactorMatrix,(AB$4+1),FALSE)*$E4086</f>
        <v>0</v>
      </c>
      <c r="AC4084" s="22">
        <f ca="1">VLOOKUP(CONCATENATE($F4084," ",$G4084),AllocFactorMatrix,(AC$4+1),FALSE)*$E4086</f>
        <v>0</v>
      </c>
    </row>
    <row r="4085" spans="4:29" hidden="1" outlineLevel="1">
      <c r="F4085" s="42" t="str">
        <f>F4086</f>
        <v>RSALE</v>
      </c>
      <c r="G4085" s="17" t="str">
        <f>$G$14</f>
        <v>CUSTOMER</v>
      </c>
      <c r="H4085" s="21">
        <f t="shared" ca="1" si="1947"/>
        <v>0</v>
      </c>
      <c r="I4085" s="22">
        <f ca="1">VLOOKUP(CONCATENATE($F4085," ",$G4085),AllocFactorMatrix,(I$4+1),FALSE)*$E4086</f>
        <v>0</v>
      </c>
      <c r="J4085" s="22">
        <f ca="1">VLOOKUP(CONCATENATE($F4085," ",$G4085),AllocFactorMatrix,(J$4+1),FALSE)*$E4086</f>
        <v>0</v>
      </c>
      <c r="K4085" s="22">
        <f ca="1">VLOOKUP(CONCATENATE($F4085," ",$G4085),AllocFactorMatrix,(K$4+1),FALSE)*$E4086</f>
        <v>0</v>
      </c>
      <c r="L4085" s="22">
        <f ca="1">VLOOKUP(CONCATENATE($F4085," ",$G4085),AllocFactorMatrix,(L$4+1),FALSE)*$E4086</f>
        <v>0</v>
      </c>
      <c r="M4085" s="22">
        <f t="shared" ca="1" si="1977"/>
        <v>0</v>
      </c>
      <c r="N4085" s="22">
        <f ca="1">VLOOKUP(CONCATENATE($F4085," ",$G4085),AllocFactorMatrix,(N$4+1),FALSE)*$E4086</f>
        <v>0</v>
      </c>
      <c r="O4085" s="22">
        <f ca="1">VLOOKUP(CONCATENATE($F4085," ",$G4085),AllocFactorMatrix,(O$4+1),FALSE)*$E4086</f>
        <v>0</v>
      </c>
      <c r="P4085" s="22">
        <f ca="1">VLOOKUP(CONCATENATE($F4085," ",$G4085),AllocFactorMatrix,(P$4+1),FALSE)*$E4086</f>
        <v>0</v>
      </c>
      <c r="Q4085" s="22">
        <f ca="1">VLOOKUP(CONCATENATE($F4085," ",$G4085),AllocFactorMatrix,(Q$4+1),FALSE)*$E4086</f>
        <v>0</v>
      </c>
      <c r="R4085" s="22">
        <f t="shared" ca="1" si="1979"/>
        <v>0</v>
      </c>
      <c r="S4085" s="22">
        <f ca="1">VLOOKUP(CONCATENATE($F4085," ",$G4085),AllocFactorMatrix,(S$4+1),FALSE)*$E4086</f>
        <v>0</v>
      </c>
      <c r="T4085" s="22">
        <f ca="1">VLOOKUP(CONCATENATE($F4085," ",$G4085),AllocFactorMatrix,(T$4+1),FALSE)*$E4086</f>
        <v>0</v>
      </c>
      <c r="U4085" s="22">
        <f ca="1">VLOOKUP(CONCATENATE($F4085," ",$G4085),AllocFactorMatrix,(U$4+1),FALSE)*$E4086</f>
        <v>0</v>
      </c>
      <c r="V4085" s="22">
        <f ca="1">VLOOKUP(CONCATENATE($F4085," ",$G4085),AllocFactorMatrix,(V$4+1),FALSE)*$E4086</f>
        <v>0</v>
      </c>
      <c r="W4085" s="22">
        <f t="shared" ca="1" si="1980"/>
        <v>0</v>
      </c>
      <c r="X4085" s="22">
        <f ca="1">VLOOKUP(CONCATENATE($F4085," ",$G4085),AllocFactorMatrix,(X$4+1),FALSE)*$E4086</f>
        <v>0</v>
      </c>
      <c r="Y4085" s="22">
        <f ca="1">VLOOKUP(CONCATENATE($F4085," ",$G4085),AllocFactorMatrix,(Y$4+1),FALSE)*$E4086</f>
        <v>0</v>
      </c>
      <c r="Z4085" s="22">
        <f t="shared" ca="1" si="1978"/>
        <v>0</v>
      </c>
      <c r="AA4085" s="22">
        <f ca="1">VLOOKUP(CONCATENATE($F4085," ",$G4085),AllocFactorMatrix,(AA$4+1),FALSE)*$E4086</f>
        <v>0</v>
      </c>
      <c r="AB4085" s="22">
        <f ca="1">VLOOKUP(CONCATENATE($F4085," ",$G4085),AllocFactorMatrix,(AB$4+1),FALSE)*$E4086</f>
        <v>0</v>
      </c>
      <c r="AC4085" s="22">
        <f ca="1">VLOOKUP(CONCATENATE($F4085," ",$G4085),AllocFactorMatrix,(AC$4+1),FALSE)*$E4086</f>
        <v>0</v>
      </c>
    </row>
    <row r="4086" spans="4:29" collapsed="1">
      <c r="D4086" s="17" t="s">
        <v>683</v>
      </c>
      <c r="E4086" s="19">
        <v>0</v>
      </c>
      <c r="F4086" s="20" t="s">
        <v>72</v>
      </c>
      <c r="G4086" s="17" t="str">
        <f>$G$15</f>
        <v>TOTAL</v>
      </c>
      <c r="H4086" s="21">
        <f t="shared" ca="1" si="1947"/>
        <v>0</v>
      </c>
      <c r="I4086" s="22">
        <f ca="1">VLOOKUP(CONCATENATE($F4086," ",$G4086),AllocFactorMatrix,(I$4+1),FALSE)*$E4086</f>
        <v>0</v>
      </c>
      <c r="J4086" s="22">
        <f ca="1">VLOOKUP(CONCATENATE($F4086," ",$G4086),AllocFactorMatrix,(J$4+1),FALSE)*$E4086</f>
        <v>0</v>
      </c>
      <c r="K4086" s="22">
        <f ca="1">VLOOKUP(CONCATENATE($F4086," ",$G4086),AllocFactorMatrix,(K$4+1),FALSE)*$E4086</f>
        <v>0</v>
      </c>
      <c r="L4086" s="22">
        <f ca="1">VLOOKUP(CONCATENATE($F4086," ",$G4086),AllocFactorMatrix,(L$4+1),FALSE)*$E4086</f>
        <v>0</v>
      </c>
      <c r="M4086" s="22">
        <f t="shared" ca="1" si="1977"/>
        <v>0</v>
      </c>
      <c r="N4086" s="22">
        <f ca="1">VLOOKUP(CONCATENATE($F4086," ",$G4086),AllocFactorMatrix,(N$4+1),FALSE)*$E4086</f>
        <v>0</v>
      </c>
      <c r="O4086" s="22">
        <f ca="1">VLOOKUP(CONCATENATE($F4086," ",$G4086),AllocFactorMatrix,(O$4+1),FALSE)*$E4086</f>
        <v>0</v>
      </c>
      <c r="P4086" s="22">
        <f ca="1">VLOOKUP(CONCATENATE($F4086," ",$G4086),AllocFactorMatrix,(P$4+1),FALSE)*$E4086</f>
        <v>0</v>
      </c>
      <c r="Q4086" s="22">
        <f ca="1">VLOOKUP(CONCATENATE($F4086," ",$G4086),AllocFactorMatrix,(Q$4+1),FALSE)*$E4086</f>
        <v>0</v>
      </c>
      <c r="R4086" s="22">
        <f t="shared" ca="1" si="1979"/>
        <v>0</v>
      </c>
      <c r="S4086" s="22">
        <f ca="1">VLOOKUP(CONCATENATE($F4086," ",$G4086),AllocFactorMatrix,(S$4+1),FALSE)*$E4086</f>
        <v>0</v>
      </c>
      <c r="T4086" s="22">
        <f ca="1">VLOOKUP(CONCATENATE($F4086," ",$G4086),AllocFactorMatrix,(T$4+1),FALSE)*$E4086</f>
        <v>0</v>
      </c>
      <c r="U4086" s="22">
        <f ca="1">VLOOKUP(CONCATENATE($F4086," ",$G4086),AllocFactorMatrix,(U$4+1),FALSE)*$E4086</f>
        <v>0</v>
      </c>
      <c r="V4086" s="22">
        <f ca="1">VLOOKUP(CONCATENATE($F4086," ",$G4086),AllocFactorMatrix,(V$4+1),FALSE)*$E4086</f>
        <v>0</v>
      </c>
      <c r="W4086" s="22">
        <f t="shared" ca="1" si="1980"/>
        <v>0</v>
      </c>
      <c r="X4086" s="22">
        <f ca="1">VLOOKUP(CONCATENATE($F4086," ",$G4086),AllocFactorMatrix,(X$4+1),FALSE)*$E4086</f>
        <v>0</v>
      </c>
      <c r="Y4086" s="22">
        <f ca="1">VLOOKUP(CONCATENATE($F4086," ",$G4086),AllocFactorMatrix,(Y$4+1),FALSE)*$E4086</f>
        <v>0</v>
      </c>
      <c r="Z4086" s="22">
        <f t="shared" ca="1" si="1978"/>
        <v>0</v>
      </c>
      <c r="AA4086" s="22">
        <f ca="1">VLOOKUP(CONCATENATE($F4086," ",$G4086),AllocFactorMatrix,(AA$4+1),FALSE)*$E4086</f>
        <v>0</v>
      </c>
      <c r="AB4086" s="22">
        <f ca="1">VLOOKUP(CONCATENATE($F4086," ",$G4086),AllocFactorMatrix,(AB$4+1),FALSE)*$E4086</f>
        <v>0</v>
      </c>
      <c r="AC4086" s="22">
        <f ca="1">VLOOKUP(CONCATENATE($F4086," ",$G4086),AllocFactorMatrix,(AC$4+1),FALSE)*$E4086</f>
        <v>0</v>
      </c>
    </row>
    <row r="4087" spans="4:29" hidden="1" outlineLevel="1">
      <c r="F4087" s="42" t="str">
        <f>F4094</f>
        <v>LABOR_M</v>
      </c>
      <c r="G4087" s="17" t="str">
        <f>$G$8</f>
        <v>PRODUCTION</v>
      </c>
      <c r="H4087" s="21">
        <f t="shared" ref="H4087:H4174" ca="1" si="1981">SUBTOTAL(9,I4087:AC4087)</f>
        <v>0</v>
      </c>
      <c r="I4087" s="22">
        <f ca="1">VLOOKUP(CONCATENATE($F4087," ",$G4087),AllocFactorMatrix,(I$4+1),FALSE)*$E4094</f>
        <v>0</v>
      </c>
      <c r="J4087" s="22">
        <f ca="1">VLOOKUP(CONCATENATE($F4087," ",$G4087),AllocFactorMatrix,(J$4+1),FALSE)*$E4094</f>
        <v>0</v>
      </c>
      <c r="K4087" s="22">
        <f ca="1">VLOOKUP(CONCATENATE($F4087," ",$G4087),AllocFactorMatrix,(K$4+1),FALSE)*$E4094</f>
        <v>0</v>
      </c>
      <c r="L4087" s="22">
        <f ca="1">VLOOKUP(CONCATENATE($F4087," ",$G4087),AllocFactorMatrix,(L$4+1),FALSE)*$E4094</f>
        <v>0</v>
      </c>
      <c r="M4087" s="22">
        <f t="shared" ref="M4087:M4094" ca="1" si="1982">SUBTOTAL(9,J4087:L4087)</f>
        <v>0</v>
      </c>
      <c r="N4087" s="22">
        <f ca="1">VLOOKUP(CONCATENATE($F4087," ",$G4087),AllocFactorMatrix,(N$4+1),FALSE)*$E4094</f>
        <v>0</v>
      </c>
      <c r="O4087" s="22">
        <f ca="1">VLOOKUP(CONCATENATE($F4087," ",$G4087),AllocFactorMatrix,(O$4+1),FALSE)*$E4094</f>
        <v>0</v>
      </c>
      <c r="P4087" s="22">
        <f ca="1">VLOOKUP(CONCATENATE($F4087," ",$G4087),AllocFactorMatrix,(P$4+1),FALSE)*$E4094</f>
        <v>0</v>
      </c>
      <c r="Q4087" s="22">
        <f ca="1">VLOOKUP(CONCATENATE($F4087," ",$G4087),AllocFactorMatrix,(Q$4+1),FALSE)*$E4094</f>
        <v>0</v>
      </c>
      <c r="R4087" s="22">
        <f ca="1">SUBTOTAL(9,N4087:Q4087)</f>
        <v>0</v>
      </c>
      <c r="S4087" s="22">
        <f ca="1">VLOOKUP(CONCATENATE($F4087," ",$G4087),AllocFactorMatrix,(S$4+1),FALSE)*$E4094</f>
        <v>0</v>
      </c>
      <c r="T4087" s="22">
        <f ca="1">VLOOKUP(CONCATENATE($F4087," ",$G4087),AllocFactorMatrix,(T$4+1),FALSE)*$E4094</f>
        <v>0</v>
      </c>
      <c r="U4087" s="22">
        <f ca="1">VLOOKUP(CONCATENATE($F4087," ",$G4087),AllocFactorMatrix,(U$4+1),FALSE)*$E4094</f>
        <v>0</v>
      </c>
      <c r="V4087" s="22">
        <f ca="1">VLOOKUP(CONCATENATE($F4087," ",$G4087),AllocFactorMatrix,(V$4+1),FALSE)*$E4094</f>
        <v>0</v>
      </c>
      <c r="W4087" s="22">
        <f ca="1">SUBTOTAL(9,S4087:V4087)</f>
        <v>0</v>
      </c>
      <c r="X4087" s="22">
        <f ca="1">VLOOKUP(CONCATENATE($F4087," ",$G4087),AllocFactorMatrix,(X$4+1),FALSE)*$E4094</f>
        <v>0</v>
      </c>
      <c r="Y4087" s="22">
        <f ca="1">VLOOKUP(CONCATENATE($F4087," ",$G4087),AllocFactorMatrix,(Y$4+1),FALSE)*$E4094</f>
        <v>0</v>
      </c>
      <c r="Z4087" s="22">
        <f t="shared" ref="Z4087:Z4094" ca="1" si="1983">SUBTOTAL(9,X4087:Y4087)</f>
        <v>0</v>
      </c>
      <c r="AA4087" s="22">
        <f ca="1">VLOOKUP(CONCATENATE($F4087," ",$G4087),AllocFactorMatrix,(AA$4+1),FALSE)*$E4094</f>
        <v>0</v>
      </c>
      <c r="AB4087" s="22">
        <f ca="1">VLOOKUP(CONCATENATE($F4087," ",$G4087),AllocFactorMatrix,(AB$4+1),FALSE)*$E4094</f>
        <v>0</v>
      </c>
      <c r="AC4087" s="22">
        <f ca="1">VLOOKUP(CONCATENATE($F4087," ",$G4087),AllocFactorMatrix,(AC$4+1),FALSE)*$E4094</f>
        <v>0</v>
      </c>
    </row>
    <row r="4088" spans="4:29" hidden="1" outlineLevel="1">
      <c r="F4088" s="42" t="str">
        <f>F4094</f>
        <v>LABOR_M</v>
      </c>
      <c r="G4088" s="17" t="str">
        <f>$G$9</f>
        <v>BULKTRAN</v>
      </c>
      <c r="H4088" s="21">
        <f t="shared" ca="1" si="1981"/>
        <v>0</v>
      </c>
      <c r="I4088" s="22">
        <f ca="1">VLOOKUP(CONCATENATE($F4088," ",$G4088),AllocFactorMatrix,(I$4+1),FALSE)*$E4094</f>
        <v>0</v>
      </c>
      <c r="J4088" s="22">
        <f ca="1">VLOOKUP(CONCATENATE($F4088," ",$G4088),AllocFactorMatrix,(J$4+1),FALSE)*$E4094</f>
        <v>0</v>
      </c>
      <c r="K4088" s="22">
        <f ca="1">VLOOKUP(CONCATENATE($F4088," ",$G4088),AllocFactorMatrix,(K$4+1),FALSE)*$E4094</f>
        <v>0</v>
      </c>
      <c r="L4088" s="22">
        <f ca="1">VLOOKUP(CONCATENATE($F4088," ",$G4088),AllocFactorMatrix,(L$4+1),FALSE)*$E4094</f>
        <v>0</v>
      </c>
      <c r="M4088" s="22">
        <f t="shared" ca="1" si="1982"/>
        <v>0</v>
      </c>
      <c r="N4088" s="22">
        <f ca="1">VLOOKUP(CONCATENATE($F4088," ",$G4088),AllocFactorMatrix,(N$4+1),FALSE)*$E4094</f>
        <v>0</v>
      </c>
      <c r="O4088" s="22">
        <f ca="1">VLOOKUP(CONCATENATE($F4088," ",$G4088),AllocFactorMatrix,(O$4+1),FALSE)*$E4094</f>
        <v>0</v>
      </c>
      <c r="P4088" s="22">
        <f ca="1">VLOOKUP(CONCATENATE($F4088," ",$G4088),AllocFactorMatrix,(P$4+1),FALSE)*$E4094</f>
        <v>0</v>
      </c>
      <c r="Q4088" s="22">
        <f ca="1">VLOOKUP(CONCATENATE($F4088," ",$G4088),AllocFactorMatrix,(Q$4+1),FALSE)*$E4094</f>
        <v>0</v>
      </c>
      <c r="R4088" s="22">
        <f t="shared" ref="R4088:R4094" ca="1" si="1984">SUBTOTAL(9,N4088:Q4088)</f>
        <v>0</v>
      </c>
      <c r="S4088" s="22">
        <f ca="1">VLOOKUP(CONCATENATE($F4088," ",$G4088),AllocFactorMatrix,(S$4+1),FALSE)*$E4094</f>
        <v>0</v>
      </c>
      <c r="T4088" s="22">
        <f ca="1">VLOOKUP(CONCATENATE($F4088," ",$G4088),AllocFactorMatrix,(T$4+1),FALSE)*$E4094</f>
        <v>0</v>
      </c>
      <c r="U4088" s="22">
        <f ca="1">VLOOKUP(CONCATENATE($F4088," ",$G4088),AllocFactorMatrix,(U$4+1),FALSE)*$E4094</f>
        <v>0</v>
      </c>
      <c r="V4088" s="22">
        <f ca="1">VLOOKUP(CONCATENATE($F4088," ",$G4088),AllocFactorMatrix,(V$4+1),FALSE)*$E4094</f>
        <v>0</v>
      </c>
      <c r="W4088" s="22">
        <f t="shared" ref="W4088:W4094" ca="1" si="1985">SUBTOTAL(9,S4088:V4088)</f>
        <v>0</v>
      </c>
      <c r="X4088" s="22">
        <f ca="1">VLOOKUP(CONCATENATE($F4088," ",$G4088),AllocFactorMatrix,(X$4+1),FALSE)*$E4094</f>
        <v>0</v>
      </c>
      <c r="Y4088" s="22">
        <f ca="1">VLOOKUP(CONCATENATE($F4088," ",$G4088),AllocFactorMatrix,(Y$4+1),FALSE)*$E4094</f>
        <v>0</v>
      </c>
      <c r="Z4088" s="22">
        <f t="shared" ca="1" si="1983"/>
        <v>0</v>
      </c>
      <c r="AA4088" s="22">
        <f ca="1">VLOOKUP(CONCATENATE($F4088," ",$G4088),AllocFactorMatrix,(AA$4+1),FALSE)*$E4094</f>
        <v>0</v>
      </c>
      <c r="AB4088" s="22">
        <f ca="1">VLOOKUP(CONCATENATE($F4088," ",$G4088),AllocFactorMatrix,(AB$4+1),FALSE)*$E4094</f>
        <v>0</v>
      </c>
      <c r="AC4088" s="22">
        <f ca="1">VLOOKUP(CONCATENATE($F4088," ",$G4088),AllocFactorMatrix,(AC$4+1),FALSE)*$E4094</f>
        <v>0</v>
      </c>
    </row>
    <row r="4089" spans="4:29" hidden="1" outlineLevel="1">
      <c r="F4089" s="42" t="str">
        <f>F4094</f>
        <v>LABOR_M</v>
      </c>
      <c r="G4089" s="17" t="str">
        <f>$G$10</f>
        <v>SUBTRAN</v>
      </c>
      <c r="H4089" s="21">
        <f t="shared" ca="1" si="1981"/>
        <v>0</v>
      </c>
      <c r="I4089" s="22">
        <f ca="1">VLOOKUP(CONCATENATE($F4089," ",$G4089),AllocFactorMatrix,(I$4+1),FALSE)*$E4094</f>
        <v>0</v>
      </c>
      <c r="J4089" s="22">
        <f ca="1">VLOOKUP(CONCATENATE($F4089," ",$G4089),AllocFactorMatrix,(J$4+1),FALSE)*$E4094</f>
        <v>0</v>
      </c>
      <c r="K4089" s="22">
        <f ca="1">VLOOKUP(CONCATENATE($F4089," ",$G4089),AllocFactorMatrix,(K$4+1),FALSE)*$E4094</f>
        <v>0</v>
      </c>
      <c r="L4089" s="22">
        <f ca="1">VLOOKUP(CONCATENATE($F4089," ",$G4089),AllocFactorMatrix,(L$4+1),FALSE)*$E4094</f>
        <v>0</v>
      </c>
      <c r="M4089" s="22">
        <f t="shared" ca="1" si="1982"/>
        <v>0</v>
      </c>
      <c r="N4089" s="22">
        <f ca="1">VLOOKUP(CONCATENATE($F4089," ",$G4089),AllocFactorMatrix,(N$4+1),FALSE)*$E4094</f>
        <v>0</v>
      </c>
      <c r="O4089" s="22">
        <f ca="1">VLOOKUP(CONCATENATE($F4089," ",$G4089),AllocFactorMatrix,(O$4+1),FALSE)*$E4094</f>
        <v>0</v>
      </c>
      <c r="P4089" s="22">
        <f ca="1">VLOOKUP(CONCATENATE($F4089," ",$G4089),AllocFactorMatrix,(P$4+1),FALSE)*$E4094</f>
        <v>0</v>
      </c>
      <c r="Q4089" s="22">
        <f ca="1">VLOOKUP(CONCATENATE($F4089," ",$G4089),AllocFactorMatrix,(Q$4+1),FALSE)*$E4094</f>
        <v>0</v>
      </c>
      <c r="R4089" s="22">
        <f t="shared" ca="1" si="1984"/>
        <v>0</v>
      </c>
      <c r="S4089" s="22">
        <f ca="1">VLOOKUP(CONCATENATE($F4089," ",$G4089),AllocFactorMatrix,(S$4+1),FALSE)*$E4094</f>
        <v>0</v>
      </c>
      <c r="T4089" s="22">
        <f ca="1">VLOOKUP(CONCATENATE($F4089," ",$G4089),AllocFactorMatrix,(T$4+1),FALSE)*$E4094</f>
        <v>0</v>
      </c>
      <c r="U4089" s="22">
        <f ca="1">VLOOKUP(CONCATENATE($F4089," ",$G4089),AllocFactorMatrix,(U$4+1),FALSE)*$E4094</f>
        <v>0</v>
      </c>
      <c r="V4089" s="22">
        <f ca="1">VLOOKUP(CONCATENATE($F4089," ",$G4089),AllocFactorMatrix,(V$4+1),FALSE)*$E4094</f>
        <v>0</v>
      </c>
      <c r="W4089" s="22">
        <f t="shared" ca="1" si="1985"/>
        <v>0</v>
      </c>
      <c r="X4089" s="22">
        <f ca="1">VLOOKUP(CONCATENATE($F4089," ",$G4089),AllocFactorMatrix,(X$4+1),FALSE)*$E4094</f>
        <v>0</v>
      </c>
      <c r="Y4089" s="22">
        <f ca="1">VLOOKUP(CONCATENATE($F4089," ",$G4089),AllocFactorMatrix,(Y$4+1),FALSE)*$E4094</f>
        <v>0</v>
      </c>
      <c r="Z4089" s="22">
        <f t="shared" ca="1" si="1983"/>
        <v>0</v>
      </c>
      <c r="AA4089" s="22">
        <f ca="1">VLOOKUP(CONCATENATE($F4089," ",$G4089),AllocFactorMatrix,(AA$4+1),FALSE)*$E4094</f>
        <v>0</v>
      </c>
      <c r="AB4089" s="22">
        <f ca="1">VLOOKUP(CONCATENATE($F4089," ",$G4089),AllocFactorMatrix,(AB$4+1),FALSE)*$E4094</f>
        <v>0</v>
      </c>
      <c r="AC4089" s="22">
        <f ca="1">VLOOKUP(CONCATENATE($F4089," ",$G4089),AllocFactorMatrix,(AC$4+1),FALSE)*$E4094</f>
        <v>0</v>
      </c>
    </row>
    <row r="4090" spans="4:29" hidden="1" outlineLevel="1">
      <c r="F4090" s="42" t="str">
        <f>F4094</f>
        <v>LABOR_M</v>
      </c>
      <c r="G4090" s="17" t="str">
        <f>$G$11</f>
        <v>DISTPRI</v>
      </c>
      <c r="H4090" s="21">
        <f t="shared" ca="1" si="1981"/>
        <v>0</v>
      </c>
      <c r="I4090" s="22">
        <f ca="1">VLOOKUP(CONCATENATE($F4090," ",$G4090),AllocFactorMatrix,(I$4+1),FALSE)*$E4094</f>
        <v>0</v>
      </c>
      <c r="J4090" s="22">
        <f ca="1">VLOOKUP(CONCATENATE($F4090," ",$G4090),AllocFactorMatrix,(J$4+1),FALSE)*$E4094</f>
        <v>0</v>
      </c>
      <c r="K4090" s="22">
        <f ca="1">VLOOKUP(CONCATENATE($F4090," ",$G4090),AllocFactorMatrix,(K$4+1),FALSE)*$E4094</f>
        <v>0</v>
      </c>
      <c r="L4090" s="22">
        <f ca="1">VLOOKUP(CONCATENATE($F4090," ",$G4090),AllocFactorMatrix,(L$4+1),FALSE)*$E4094</f>
        <v>0</v>
      </c>
      <c r="M4090" s="22">
        <f t="shared" ca="1" si="1982"/>
        <v>0</v>
      </c>
      <c r="N4090" s="22">
        <f ca="1">VLOOKUP(CONCATENATE($F4090," ",$G4090),AllocFactorMatrix,(N$4+1),FALSE)*$E4094</f>
        <v>0</v>
      </c>
      <c r="O4090" s="22">
        <f ca="1">VLOOKUP(CONCATENATE($F4090," ",$G4090),AllocFactorMatrix,(O$4+1),FALSE)*$E4094</f>
        <v>0</v>
      </c>
      <c r="P4090" s="22">
        <f ca="1">VLOOKUP(CONCATENATE($F4090," ",$G4090),AllocFactorMatrix,(P$4+1),FALSE)*$E4094</f>
        <v>0</v>
      </c>
      <c r="Q4090" s="22">
        <f ca="1">VLOOKUP(CONCATENATE($F4090," ",$G4090),AllocFactorMatrix,(Q$4+1),FALSE)*$E4094</f>
        <v>0</v>
      </c>
      <c r="R4090" s="22">
        <f t="shared" ca="1" si="1984"/>
        <v>0</v>
      </c>
      <c r="S4090" s="22">
        <f ca="1">VLOOKUP(CONCATENATE($F4090," ",$G4090),AllocFactorMatrix,(S$4+1),FALSE)*$E4094</f>
        <v>0</v>
      </c>
      <c r="T4090" s="22">
        <f ca="1">VLOOKUP(CONCATENATE($F4090," ",$G4090),AllocFactorMatrix,(T$4+1),FALSE)*$E4094</f>
        <v>0</v>
      </c>
      <c r="U4090" s="22">
        <f ca="1">VLOOKUP(CONCATENATE($F4090," ",$G4090),AllocFactorMatrix,(U$4+1),FALSE)*$E4094</f>
        <v>0</v>
      </c>
      <c r="V4090" s="22">
        <f ca="1">VLOOKUP(CONCATENATE($F4090," ",$G4090),AllocFactorMatrix,(V$4+1),FALSE)*$E4094</f>
        <v>0</v>
      </c>
      <c r="W4090" s="22">
        <f t="shared" ca="1" si="1985"/>
        <v>0</v>
      </c>
      <c r="X4090" s="22">
        <f ca="1">VLOOKUP(CONCATENATE($F4090," ",$G4090),AllocFactorMatrix,(X$4+1),FALSE)*$E4094</f>
        <v>0</v>
      </c>
      <c r="Y4090" s="22">
        <f ca="1">VLOOKUP(CONCATENATE($F4090," ",$G4090),AllocFactorMatrix,(Y$4+1),FALSE)*$E4094</f>
        <v>0</v>
      </c>
      <c r="Z4090" s="22">
        <f t="shared" ca="1" si="1983"/>
        <v>0</v>
      </c>
      <c r="AA4090" s="22">
        <f ca="1">VLOOKUP(CONCATENATE($F4090," ",$G4090),AllocFactorMatrix,(AA$4+1),FALSE)*$E4094</f>
        <v>0</v>
      </c>
      <c r="AB4090" s="22">
        <f ca="1">VLOOKUP(CONCATENATE($F4090," ",$G4090),AllocFactorMatrix,(AB$4+1),FALSE)*$E4094</f>
        <v>0</v>
      </c>
      <c r="AC4090" s="22">
        <f ca="1">VLOOKUP(CONCATENATE($F4090," ",$G4090),AllocFactorMatrix,(AC$4+1),FALSE)*$E4094</f>
        <v>0</v>
      </c>
    </row>
    <row r="4091" spans="4:29" hidden="1" outlineLevel="1">
      <c r="F4091" s="42" t="str">
        <f>F4094</f>
        <v>LABOR_M</v>
      </c>
      <c r="G4091" s="17" t="str">
        <f>$G$12</f>
        <v>DISTSEC</v>
      </c>
      <c r="H4091" s="21">
        <f t="shared" ca="1" si="1981"/>
        <v>0</v>
      </c>
      <c r="I4091" s="22">
        <f ca="1">VLOOKUP(CONCATENATE($F4091," ",$G4091),AllocFactorMatrix,(I$4+1),FALSE)*$E4094</f>
        <v>0</v>
      </c>
      <c r="J4091" s="22">
        <f ca="1">VLOOKUP(CONCATENATE($F4091," ",$G4091),AllocFactorMatrix,(J$4+1),FALSE)*$E4094</f>
        <v>0</v>
      </c>
      <c r="K4091" s="22">
        <f ca="1">VLOOKUP(CONCATENATE($F4091," ",$G4091),AllocFactorMatrix,(K$4+1),FALSE)*$E4094</f>
        <v>0</v>
      </c>
      <c r="L4091" s="22">
        <f ca="1">VLOOKUP(CONCATENATE($F4091," ",$G4091),AllocFactorMatrix,(L$4+1),FALSE)*$E4094</f>
        <v>0</v>
      </c>
      <c r="M4091" s="22">
        <f t="shared" ca="1" si="1982"/>
        <v>0</v>
      </c>
      <c r="N4091" s="22">
        <f ca="1">VLOOKUP(CONCATENATE($F4091," ",$G4091),AllocFactorMatrix,(N$4+1),FALSE)*$E4094</f>
        <v>0</v>
      </c>
      <c r="O4091" s="22">
        <f ca="1">VLOOKUP(CONCATENATE($F4091," ",$G4091),AllocFactorMatrix,(O$4+1),FALSE)*$E4094</f>
        <v>0</v>
      </c>
      <c r="P4091" s="22">
        <f ca="1">VLOOKUP(CONCATENATE($F4091," ",$G4091),AllocFactorMatrix,(P$4+1),FALSE)*$E4094</f>
        <v>0</v>
      </c>
      <c r="Q4091" s="22">
        <f ca="1">VLOOKUP(CONCATENATE($F4091," ",$G4091),AllocFactorMatrix,(Q$4+1),FALSE)*$E4094</f>
        <v>0</v>
      </c>
      <c r="R4091" s="22">
        <f t="shared" ca="1" si="1984"/>
        <v>0</v>
      </c>
      <c r="S4091" s="22">
        <f ca="1">VLOOKUP(CONCATENATE($F4091," ",$G4091),AllocFactorMatrix,(S$4+1),FALSE)*$E4094</f>
        <v>0</v>
      </c>
      <c r="T4091" s="22">
        <f ca="1">VLOOKUP(CONCATENATE($F4091," ",$G4091),AllocFactorMatrix,(T$4+1),FALSE)*$E4094</f>
        <v>0</v>
      </c>
      <c r="U4091" s="22">
        <f ca="1">VLOOKUP(CONCATENATE($F4091," ",$G4091),AllocFactorMatrix,(U$4+1),FALSE)*$E4094</f>
        <v>0</v>
      </c>
      <c r="V4091" s="22">
        <f ca="1">VLOOKUP(CONCATENATE($F4091," ",$G4091),AllocFactorMatrix,(V$4+1),FALSE)*$E4094</f>
        <v>0</v>
      </c>
      <c r="W4091" s="22">
        <f t="shared" ca="1" si="1985"/>
        <v>0</v>
      </c>
      <c r="X4091" s="22">
        <f ca="1">VLOOKUP(CONCATENATE($F4091," ",$G4091),AllocFactorMatrix,(X$4+1),FALSE)*$E4094</f>
        <v>0</v>
      </c>
      <c r="Y4091" s="22">
        <f ca="1">VLOOKUP(CONCATENATE($F4091," ",$G4091),AllocFactorMatrix,(Y$4+1),FALSE)*$E4094</f>
        <v>0</v>
      </c>
      <c r="Z4091" s="22">
        <f t="shared" ca="1" si="1983"/>
        <v>0</v>
      </c>
      <c r="AA4091" s="22">
        <f ca="1">VLOOKUP(CONCATENATE($F4091," ",$G4091),AllocFactorMatrix,(AA$4+1),FALSE)*$E4094</f>
        <v>0</v>
      </c>
      <c r="AB4091" s="22">
        <f ca="1">VLOOKUP(CONCATENATE($F4091," ",$G4091),AllocFactorMatrix,(AB$4+1),FALSE)*$E4094</f>
        <v>0</v>
      </c>
      <c r="AC4091" s="22">
        <f ca="1">VLOOKUP(CONCATENATE($F4091," ",$G4091),AllocFactorMatrix,(AC$4+1),FALSE)*$E4094</f>
        <v>0</v>
      </c>
    </row>
    <row r="4092" spans="4:29" hidden="1" outlineLevel="1">
      <c r="F4092" s="42" t="str">
        <f>F4094</f>
        <v>LABOR_M</v>
      </c>
      <c r="G4092" s="17" t="str">
        <f>$G$13</f>
        <v>ENERGY</v>
      </c>
      <c r="H4092" s="21">
        <f t="shared" ca="1" si="1981"/>
        <v>0</v>
      </c>
      <c r="I4092" s="22">
        <f ca="1">VLOOKUP(CONCATENATE($F4092," ",$G4092),AllocFactorMatrix,(I$4+1),FALSE)*$E4094</f>
        <v>0</v>
      </c>
      <c r="J4092" s="22">
        <f ca="1">VLOOKUP(CONCATENATE($F4092," ",$G4092),AllocFactorMatrix,(J$4+1),FALSE)*$E4094</f>
        <v>0</v>
      </c>
      <c r="K4092" s="22">
        <f ca="1">VLOOKUP(CONCATENATE($F4092," ",$G4092),AllocFactorMatrix,(K$4+1),FALSE)*$E4094</f>
        <v>0</v>
      </c>
      <c r="L4092" s="22">
        <f ca="1">VLOOKUP(CONCATENATE($F4092," ",$G4092),AllocFactorMatrix,(L$4+1),FALSE)*$E4094</f>
        <v>0</v>
      </c>
      <c r="M4092" s="22">
        <f t="shared" ca="1" si="1982"/>
        <v>0</v>
      </c>
      <c r="N4092" s="22">
        <f ca="1">VLOOKUP(CONCATENATE($F4092," ",$G4092),AllocFactorMatrix,(N$4+1),FALSE)*$E4094</f>
        <v>0</v>
      </c>
      <c r="O4092" s="22">
        <f ca="1">VLOOKUP(CONCATENATE($F4092," ",$G4092),AllocFactorMatrix,(O$4+1),FALSE)*$E4094</f>
        <v>0</v>
      </c>
      <c r="P4092" s="22">
        <f ca="1">VLOOKUP(CONCATENATE($F4092," ",$G4092),AllocFactorMatrix,(P$4+1),FALSE)*$E4094</f>
        <v>0</v>
      </c>
      <c r="Q4092" s="22">
        <f ca="1">VLOOKUP(CONCATENATE($F4092," ",$G4092),AllocFactorMatrix,(Q$4+1),FALSE)*$E4094</f>
        <v>0</v>
      </c>
      <c r="R4092" s="22">
        <f t="shared" ca="1" si="1984"/>
        <v>0</v>
      </c>
      <c r="S4092" s="22">
        <f ca="1">VLOOKUP(CONCATENATE($F4092," ",$G4092),AllocFactorMatrix,(S$4+1),FALSE)*$E4094</f>
        <v>0</v>
      </c>
      <c r="T4092" s="22">
        <f ca="1">VLOOKUP(CONCATENATE($F4092," ",$G4092),AllocFactorMatrix,(T$4+1),FALSE)*$E4094</f>
        <v>0</v>
      </c>
      <c r="U4092" s="22">
        <f ca="1">VLOOKUP(CONCATENATE($F4092," ",$G4092),AllocFactorMatrix,(U$4+1),FALSE)*$E4094</f>
        <v>0</v>
      </c>
      <c r="V4092" s="22">
        <f ca="1">VLOOKUP(CONCATENATE($F4092," ",$G4092),AllocFactorMatrix,(V$4+1),FALSE)*$E4094</f>
        <v>0</v>
      </c>
      <c r="W4092" s="22">
        <f t="shared" ca="1" si="1985"/>
        <v>0</v>
      </c>
      <c r="X4092" s="22">
        <f ca="1">VLOOKUP(CONCATENATE($F4092," ",$G4092),AllocFactorMatrix,(X$4+1),FALSE)*$E4094</f>
        <v>0</v>
      </c>
      <c r="Y4092" s="22">
        <f ca="1">VLOOKUP(CONCATENATE($F4092," ",$G4092),AllocFactorMatrix,(Y$4+1),FALSE)*$E4094</f>
        <v>0</v>
      </c>
      <c r="Z4092" s="22">
        <f t="shared" ca="1" si="1983"/>
        <v>0</v>
      </c>
      <c r="AA4092" s="22">
        <f ca="1">VLOOKUP(CONCATENATE($F4092," ",$G4092),AllocFactorMatrix,(AA$4+1),FALSE)*$E4094</f>
        <v>0</v>
      </c>
      <c r="AB4092" s="22">
        <f ca="1">VLOOKUP(CONCATENATE($F4092," ",$G4092),AllocFactorMatrix,(AB$4+1),FALSE)*$E4094</f>
        <v>0</v>
      </c>
      <c r="AC4092" s="22">
        <f ca="1">VLOOKUP(CONCATENATE($F4092," ",$G4092),AllocFactorMatrix,(AC$4+1),FALSE)*$E4094</f>
        <v>0</v>
      </c>
    </row>
    <row r="4093" spans="4:29" hidden="1" outlineLevel="1">
      <c r="F4093" s="42" t="str">
        <f>F4094</f>
        <v>LABOR_M</v>
      </c>
      <c r="G4093" s="17" t="str">
        <f>$G$14</f>
        <v>CUSTOMER</v>
      </c>
      <c r="H4093" s="21">
        <f t="shared" ca="1" si="1981"/>
        <v>0</v>
      </c>
      <c r="I4093" s="22">
        <f ca="1">VLOOKUP(CONCATENATE($F4093," ",$G4093),AllocFactorMatrix,(I$4+1),FALSE)*$E4094</f>
        <v>0</v>
      </c>
      <c r="J4093" s="22">
        <f ca="1">VLOOKUP(CONCATENATE($F4093," ",$G4093),AllocFactorMatrix,(J$4+1),FALSE)*$E4094</f>
        <v>0</v>
      </c>
      <c r="K4093" s="22">
        <f ca="1">VLOOKUP(CONCATENATE($F4093," ",$G4093),AllocFactorMatrix,(K$4+1),FALSE)*$E4094</f>
        <v>0</v>
      </c>
      <c r="L4093" s="22">
        <f ca="1">VLOOKUP(CONCATENATE($F4093," ",$G4093),AllocFactorMatrix,(L$4+1),FALSE)*$E4094</f>
        <v>0</v>
      </c>
      <c r="M4093" s="22">
        <f t="shared" ca="1" si="1982"/>
        <v>0</v>
      </c>
      <c r="N4093" s="22">
        <f ca="1">VLOOKUP(CONCATENATE($F4093," ",$G4093),AllocFactorMatrix,(N$4+1),FALSE)*$E4094</f>
        <v>0</v>
      </c>
      <c r="O4093" s="22">
        <f ca="1">VLOOKUP(CONCATENATE($F4093," ",$G4093),AllocFactorMatrix,(O$4+1),FALSE)*$E4094</f>
        <v>0</v>
      </c>
      <c r="P4093" s="22">
        <f ca="1">VLOOKUP(CONCATENATE($F4093," ",$G4093),AllocFactorMatrix,(P$4+1),FALSE)*$E4094</f>
        <v>0</v>
      </c>
      <c r="Q4093" s="22">
        <f ca="1">VLOOKUP(CONCATENATE($F4093," ",$G4093),AllocFactorMatrix,(Q$4+1),FALSE)*$E4094</f>
        <v>0</v>
      </c>
      <c r="R4093" s="22">
        <f t="shared" ca="1" si="1984"/>
        <v>0</v>
      </c>
      <c r="S4093" s="22">
        <f ca="1">VLOOKUP(CONCATENATE($F4093," ",$G4093),AllocFactorMatrix,(S$4+1),FALSE)*$E4094</f>
        <v>0</v>
      </c>
      <c r="T4093" s="22">
        <f ca="1">VLOOKUP(CONCATENATE($F4093," ",$G4093),AllocFactorMatrix,(T$4+1),FALSE)*$E4094</f>
        <v>0</v>
      </c>
      <c r="U4093" s="22">
        <f ca="1">VLOOKUP(CONCATENATE($F4093," ",$G4093),AllocFactorMatrix,(U$4+1),FALSE)*$E4094</f>
        <v>0</v>
      </c>
      <c r="V4093" s="22">
        <f ca="1">VLOOKUP(CONCATENATE($F4093," ",$G4093),AllocFactorMatrix,(V$4+1),FALSE)*$E4094</f>
        <v>0</v>
      </c>
      <c r="W4093" s="22">
        <f t="shared" ca="1" si="1985"/>
        <v>0</v>
      </c>
      <c r="X4093" s="22">
        <f ca="1">VLOOKUP(CONCATENATE($F4093," ",$G4093),AllocFactorMatrix,(X$4+1),FALSE)*$E4094</f>
        <v>0</v>
      </c>
      <c r="Y4093" s="22">
        <f ca="1">VLOOKUP(CONCATENATE($F4093," ",$G4093),AllocFactorMatrix,(Y$4+1),FALSE)*$E4094</f>
        <v>0</v>
      </c>
      <c r="Z4093" s="22">
        <f t="shared" ca="1" si="1983"/>
        <v>0</v>
      </c>
      <c r="AA4093" s="22">
        <f ca="1">VLOOKUP(CONCATENATE($F4093," ",$G4093),AllocFactorMatrix,(AA$4+1),FALSE)*$E4094</f>
        <v>0</v>
      </c>
      <c r="AB4093" s="22">
        <f ca="1">VLOOKUP(CONCATENATE($F4093," ",$G4093),AllocFactorMatrix,(AB$4+1),FALSE)*$E4094</f>
        <v>0</v>
      </c>
      <c r="AC4093" s="22">
        <f ca="1">VLOOKUP(CONCATENATE($F4093," ",$G4093),AllocFactorMatrix,(AC$4+1),FALSE)*$E4094</f>
        <v>0</v>
      </c>
    </row>
    <row r="4094" spans="4:29" collapsed="1">
      <c r="D4094" s="17" t="s">
        <v>301</v>
      </c>
      <c r="E4094" s="19">
        <v>0</v>
      </c>
      <c r="F4094" s="42" t="s">
        <v>69</v>
      </c>
      <c r="G4094" s="17" t="str">
        <f>$G$15</f>
        <v>TOTAL</v>
      </c>
      <c r="H4094" s="21">
        <f t="shared" ca="1" si="1981"/>
        <v>0</v>
      </c>
      <c r="I4094" s="22">
        <f ca="1">VLOOKUP(CONCATENATE($F4094," ",$G4094),AllocFactorMatrix,(I$4+1),FALSE)*$E4094</f>
        <v>0</v>
      </c>
      <c r="J4094" s="22">
        <f ca="1">VLOOKUP(CONCATENATE($F4094," ",$G4094),AllocFactorMatrix,(J$4+1),FALSE)*$E4094</f>
        <v>0</v>
      </c>
      <c r="K4094" s="22">
        <f ca="1">VLOOKUP(CONCATENATE($F4094," ",$G4094),AllocFactorMatrix,(K$4+1),FALSE)*$E4094</f>
        <v>0</v>
      </c>
      <c r="L4094" s="22">
        <f ca="1">VLOOKUP(CONCATENATE($F4094," ",$G4094),AllocFactorMatrix,(L$4+1),FALSE)*$E4094</f>
        <v>0</v>
      </c>
      <c r="M4094" s="22">
        <f t="shared" ca="1" si="1982"/>
        <v>0</v>
      </c>
      <c r="N4094" s="22">
        <f ca="1">VLOOKUP(CONCATENATE($F4094," ",$G4094),AllocFactorMatrix,(N$4+1),FALSE)*$E4094</f>
        <v>0</v>
      </c>
      <c r="O4094" s="22">
        <f ca="1">VLOOKUP(CONCATENATE($F4094," ",$G4094),AllocFactorMatrix,(O$4+1),FALSE)*$E4094</f>
        <v>0</v>
      </c>
      <c r="P4094" s="22">
        <f ca="1">VLOOKUP(CONCATENATE($F4094," ",$G4094),AllocFactorMatrix,(P$4+1),FALSE)*$E4094</f>
        <v>0</v>
      </c>
      <c r="Q4094" s="22">
        <f ca="1">VLOOKUP(CONCATENATE($F4094," ",$G4094),AllocFactorMatrix,(Q$4+1),FALSE)*$E4094</f>
        <v>0</v>
      </c>
      <c r="R4094" s="22">
        <f t="shared" ca="1" si="1984"/>
        <v>0</v>
      </c>
      <c r="S4094" s="22">
        <f ca="1">VLOOKUP(CONCATENATE($F4094," ",$G4094),AllocFactorMatrix,(S$4+1),FALSE)*$E4094</f>
        <v>0</v>
      </c>
      <c r="T4094" s="22">
        <f ca="1">VLOOKUP(CONCATENATE($F4094," ",$G4094),AllocFactorMatrix,(T$4+1),FALSE)*$E4094</f>
        <v>0</v>
      </c>
      <c r="U4094" s="22">
        <f ca="1">VLOOKUP(CONCATENATE($F4094," ",$G4094),AllocFactorMatrix,(U$4+1),FALSE)*$E4094</f>
        <v>0</v>
      </c>
      <c r="V4094" s="22">
        <f ca="1">VLOOKUP(CONCATENATE($F4094," ",$G4094),AllocFactorMatrix,(V$4+1),FALSE)*$E4094</f>
        <v>0</v>
      </c>
      <c r="W4094" s="22">
        <f t="shared" ca="1" si="1985"/>
        <v>0</v>
      </c>
      <c r="X4094" s="22">
        <f ca="1">VLOOKUP(CONCATENATE($F4094," ",$G4094),AllocFactorMatrix,(X$4+1),FALSE)*$E4094</f>
        <v>0</v>
      </c>
      <c r="Y4094" s="22">
        <f ca="1">VLOOKUP(CONCATENATE($F4094," ",$G4094),AllocFactorMatrix,(Y$4+1),FALSE)*$E4094</f>
        <v>0</v>
      </c>
      <c r="Z4094" s="22">
        <f t="shared" ca="1" si="1983"/>
        <v>0</v>
      </c>
      <c r="AA4094" s="22">
        <f ca="1">VLOOKUP(CONCATENATE($F4094," ",$G4094),AllocFactorMatrix,(AA$4+1),FALSE)*$E4094</f>
        <v>0</v>
      </c>
      <c r="AB4094" s="22">
        <f ca="1">VLOOKUP(CONCATENATE($F4094," ",$G4094),AllocFactorMatrix,(AB$4+1),FALSE)*$E4094</f>
        <v>0</v>
      </c>
      <c r="AC4094" s="22">
        <f ca="1">VLOOKUP(CONCATENATE($F4094," ",$G4094),AllocFactorMatrix,(AC$4+1),FALSE)*$E4094</f>
        <v>0</v>
      </c>
    </row>
    <row r="4095" spans="4:29" hidden="1" outlineLevel="1">
      <c r="F4095" s="42" t="str">
        <f>F4102</f>
        <v>RB_GUP</v>
      </c>
      <c r="G4095" s="17" t="str">
        <f>$G$8</f>
        <v>PRODUCTION</v>
      </c>
      <c r="H4095" s="21">
        <f t="shared" ref="H4095:H4118" ca="1" si="1986">SUBTOTAL(9,I4095:AC4095)</f>
        <v>-178441.6275384723</v>
      </c>
      <c r="I4095" s="22">
        <f ca="1">VLOOKUP(CONCATENATE($F4095," ",$G4095),AllocFactorMatrix,(I$4+1),FALSE)*$E4102</f>
        <v>-88472.888228953103</v>
      </c>
      <c r="J4095" s="22">
        <f ca="1">VLOOKUP(CONCATENATE($F4095," ",$G4095),AllocFactorMatrix,(J$4+1),FALSE)*$E4102</f>
        <v>-22124.22683049714</v>
      </c>
      <c r="K4095" s="22">
        <f ca="1">VLOOKUP(CONCATENATE($F4095," ",$G4095),AllocFactorMatrix,(K$4+1),FALSE)*$E4102</f>
        <v>-280.39886213757444</v>
      </c>
      <c r="L4095" s="22">
        <f ca="1">VLOOKUP(CONCATENATE($F4095," ",$G4095),AllocFactorMatrix,(L$4+1),FALSE)*$E4102</f>
        <v>-14.03368433075784</v>
      </c>
      <c r="M4095" s="22">
        <f t="shared" ref="M4095:M4118" ca="1" si="1987">SUBTOTAL(9,J4095:L4095)</f>
        <v>-22418.659376965476</v>
      </c>
      <c r="N4095" s="22">
        <f ca="1">VLOOKUP(CONCATENATE($F4095," ",$G4095),AllocFactorMatrix,(N$4+1),FALSE)*$E4102</f>
        <v>-9925.9841898401955</v>
      </c>
      <c r="O4095" s="22">
        <f ca="1">VLOOKUP(CONCATENATE($F4095," ",$G4095),AllocFactorMatrix,(O$4+1),FALSE)*$E4102</f>
        <v>-2720.4823915410552</v>
      </c>
      <c r="P4095" s="22">
        <f ca="1">VLOOKUP(CONCATENATE($F4095," ",$G4095),AllocFactorMatrix,(P$4+1),FALSE)*$E4102</f>
        <v>-432.91255925765108</v>
      </c>
      <c r="Q4095" s="22">
        <f ca="1">VLOOKUP(CONCATENATE($F4095," ",$G4095),AllocFactorMatrix,(Q$4+1),FALSE)*$E4102</f>
        <v>0</v>
      </c>
      <c r="R4095" s="22">
        <f t="shared" ref="R4095:R4110" ca="1" si="1988">SUBTOTAL(9,N4095:Q4095)</f>
        <v>-13079.379140638901</v>
      </c>
      <c r="S4095" s="22">
        <f ca="1">VLOOKUP(CONCATENATE($F4095," ",$G4095),AllocFactorMatrix,(S$4+1),FALSE)*$E4102</f>
        <v>-429.07490428091489</v>
      </c>
      <c r="T4095" s="22">
        <f ca="1">VLOOKUP(CONCATENATE($F4095," ",$G4095),AllocFactorMatrix,(T$4+1),FALSE)*$E4102</f>
        <v>-7808.4313393642005</v>
      </c>
      <c r="U4095" s="22">
        <f ca="1">VLOOKUP(CONCATENATE($F4095," ",$G4095),AllocFactorMatrix,(U$4+1),FALSE)*$E4102</f>
        <v>-38046.908694112164</v>
      </c>
      <c r="V4095" s="22">
        <f ca="1">VLOOKUP(CONCATENATE($F4095," ",$G4095),AllocFactorMatrix,(V$4+1),FALSE)*$E4102</f>
        <v>-4847.9539166405475</v>
      </c>
      <c r="W4095" s="22">
        <f ca="1">SUBTOTAL(9,S4095:V4095)</f>
        <v>-51132.368854397821</v>
      </c>
      <c r="X4095" s="22">
        <f ca="1">VLOOKUP(CONCATENATE($F4095," ",$G4095),AllocFactorMatrix,(X$4+1),FALSE)*$E4102</f>
        <v>-2776.0861658975055</v>
      </c>
      <c r="Y4095" s="22">
        <f ca="1">VLOOKUP(CONCATENATE($F4095," ",$G4095),AllocFactorMatrix,(Y$4+1),FALSE)*$E4102</f>
        <v>-52.183731038244389</v>
      </c>
      <c r="Z4095" s="22">
        <f t="shared" ref="Z4095:Z4110" ca="1" si="1989">SUBTOTAL(9,X4095:Y4095)</f>
        <v>-2828.2698969357498</v>
      </c>
      <c r="AA4095" s="22">
        <f ca="1">VLOOKUP(CONCATENATE($F4095," ",$G4095),AllocFactorMatrix,(AA$4+1),FALSE)*$E4102</f>
        <v>-40.371322964519855</v>
      </c>
      <c r="AB4095" s="22">
        <f ca="1">VLOOKUP(CONCATENATE($F4095," ",$G4095),AllocFactorMatrix,(AB$4+1),FALSE)*$E4102</f>
        <v>-379.38160695633246</v>
      </c>
      <c r="AC4095" s="22">
        <f ca="1">VLOOKUP(CONCATENATE($F4095," ",$G4095),AllocFactorMatrix,(AC$4+1),FALSE)*$E4102</f>
        <v>-90.309110660400648</v>
      </c>
    </row>
    <row r="4096" spans="4:29" hidden="1" outlineLevel="1">
      <c r="F4096" s="42" t="str">
        <f>F4102</f>
        <v>RB_GUP</v>
      </c>
      <c r="G4096" s="17" t="str">
        <f>$G$9</f>
        <v>BULKTRAN</v>
      </c>
      <c r="H4096" s="21">
        <f t="shared" ca="1" si="1986"/>
        <v>-114373.12815054589</v>
      </c>
      <c r="I4096" s="22">
        <f ca="1">VLOOKUP(CONCATENATE($F4096," ",$G4096),AllocFactorMatrix,(I$4+1),FALSE)*$E4102</f>
        <v>-56707.177147200833</v>
      </c>
      <c r="J4096" s="22">
        <f ca="1">VLOOKUP(CONCATENATE($F4096," ",$G4096),AllocFactorMatrix,(J$4+1),FALSE)*$E4102</f>
        <v>-14180.643078760493</v>
      </c>
      <c r="K4096" s="22">
        <f ca="1">VLOOKUP(CONCATENATE($F4096," ",$G4096),AllocFactorMatrix,(K$4+1),FALSE)*$E4102</f>
        <v>-179.72317017571294</v>
      </c>
      <c r="L4096" s="22">
        <f ca="1">VLOOKUP(CONCATENATE($F4096," ",$G4096),AllocFactorMatrix,(L$4+1),FALSE)*$E4102</f>
        <v>-8.9949660206950153</v>
      </c>
      <c r="M4096" s="22">
        <f t="shared" ca="1" si="1987"/>
        <v>-14369.361214956902</v>
      </c>
      <c r="N4096" s="22">
        <f ca="1">VLOOKUP(CONCATENATE($F4096," ",$G4096),AllocFactorMatrix,(N$4+1),FALSE)*$E4102</f>
        <v>-6362.1133556413015</v>
      </c>
      <c r="O4096" s="22">
        <f ca="1">VLOOKUP(CONCATENATE($F4096," ",$G4096),AllocFactorMatrix,(O$4+1),FALSE)*$E4102</f>
        <v>-1743.707931222182</v>
      </c>
      <c r="P4096" s="22">
        <f ca="1">VLOOKUP(CONCATENATE($F4096," ",$G4096),AllocFactorMatrix,(P$4+1),FALSE)*$E4102</f>
        <v>-277.47765082046749</v>
      </c>
      <c r="Q4096" s="22">
        <f ca="1">VLOOKUP(CONCATENATE($F4096," ",$G4096),AllocFactorMatrix,(Q$4+1),FALSE)*$E4102</f>
        <v>0</v>
      </c>
      <c r="R4096" s="22">
        <f t="shared" ca="1" si="1988"/>
        <v>-8383.2989376839505</v>
      </c>
      <c r="S4096" s="22">
        <f ca="1">VLOOKUP(CONCATENATE($F4096," ",$G4096),AllocFactorMatrix,(S$4+1),FALSE)*$E4102</f>
        <v>-275.01788506677752</v>
      </c>
      <c r="T4096" s="22">
        <f ca="1">VLOOKUP(CONCATENATE($F4096," ",$G4096),AllocFactorMatrix,(T$4+1),FALSE)*$E4102</f>
        <v>-5004.8563810554351</v>
      </c>
      <c r="U4096" s="22">
        <f ca="1">VLOOKUP(CONCATENATE($F4096," ",$G4096),AllocFactorMatrix,(U$4+1),FALSE)*$E4102</f>
        <v>-24386.372304666456</v>
      </c>
      <c r="V4096" s="22">
        <f ca="1">VLOOKUP(CONCATENATE($F4096," ",$G4096),AllocFactorMatrix,(V$4+1),FALSE)*$E4102</f>
        <v>-3107.3223340575305</v>
      </c>
      <c r="W4096" s="22">
        <f t="shared" ref="W4096:W4102" ca="1" si="1990">SUBTOTAL(9,S4096:V4096)</f>
        <v>-32773.568904846201</v>
      </c>
      <c r="X4096" s="22">
        <f ca="1">VLOOKUP(CONCATENATE($F4096," ",$G4096),AllocFactorMatrix,(X$4+1),FALSE)*$E4102</f>
        <v>-1779.3474717142296</v>
      </c>
      <c r="Y4096" s="22">
        <f ca="1">VLOOKUP(CONCATENATE($F4096," ",$G4096),AllocFactorMatrix,(Y$4+1),FALSE)*$E4102</f>
        <v>-33.447445193941334</v>
      </c>
      <c r="Z4096" s="22">
        <f t="shared" ca="1" si="1989"/>
        <v>-1812.794916908171</v>
      </c>
      <c r="AA4096" s="22">
        <f ca="1">VLOOKUP(CONCATENATE($F4096," ",$G4096),AllocFactorMatrix,(AA$4+1),FALSE)*$E4102</f>
        <v>-25.876218227344911</v>
      </c>
      <c r="AB4096" s="22">
        <f ca="1">VLOOKUP(CONCATENATE($F4096," ",$G4096),AllocFactorMatrix,(AB$4+1),FALSE)*$E4102</f>
        <v>-243.16669685733203</v>
      </c>
      <c r="AC4096" s="22">
        <f ca="1">VLOOKUP(CONCATENATE($F4096," ",$G4096),AllocFactorMatrix,(AC$4+1),FALSE)*$E4102</f>
        <v>-57.884113865173653</v>
      </c>
    </row>
    <row r="4097" spans="4:29" hidden="1" outlineLevel="1">
      <c r="F4097" s="42" t="str">
        <f>F4102</f>
        <v>RB_GUP</v>
      </c>
      <c r="G4097" s="17" t="str">
        <f>$G$10</f>
        <v>SUBTRAN</v>
      </c>
      <c r="H4097" s="21">
        <f t="shared" ca="1" si="1986"/>
        <v>-36234.597740452838</v>
      </c>
      <c r="I4097" s="22">
        <f ca="1">VLOOKUP(CONCATENATE($F4097," ",$G4097),AllocFactorMatrix,(I$4+1),FALSE)*$E4102</f>
        <v>-17485.448241948969</v>
      </c>
      <c r="J4097" s="22">
        <f ca="1">VLOOKUP(CONCATENATE($F4097," ",$G4097),AllocFactorMatrix,(J$4+1),FALSE)*$E4102</f>
        <v>-4362.5043744155801</v>
      </c>
      <c r="K4097" s="22">
        <f ca="1">VLOOKUP(CONCATENATE($F4097," ",$G4097),AllocFactorMatrix,(K$4+1),FALSE)*$E4102</f>
        <v>-55.406388916269684</v>
      </c>
      <c r="L4097" s="22">
        <f ca="1">VLOOKUP(CONCATENATE($F4097," ",$G4097),AllocFactorMatrix,(L$4+1),FALSE)*$E4102</f>
        <v>-3.5719628220162147</v>
      </c>
      <c r="M4097" s="22">
        <f t="shared" ca="1" si="1987"/>
        <v>-4421.4827261538658</v>
      </c>
      <c r="N4097" s="22">
        <f ca="1">VLOOKUP(CONCATENATE($F4097," ",$G4097),AllocFactorMatrix,(N$4+1),FALSE)*$E4102</f>
        <v>-1937.3108981867767</v>
      </c>
      <c r="O4097" s="22">
        <f ca="1">VLOOKUP(CONCATENATE($F4097," ",$G4097),AllocFactorMatrix,(O$4+1),FALSE)*$E4102</f>
        <v>-531.84199552490134</v>
      </c>
      <c r="P4097" s="22">
        <f ca="1">VLOOKUP(CONCATENATE($F4097," ",$G4097),AllocFactorMatrix,(P$4+1),FALSE)*$E4102</f>
        <v>-106.90417926136688</v>
      </c>
      <c r="Q4097" s="22">
        <f ca="1">VLOOKUP(CONCATENATE($F4097," ",$G4097),AllocFactorMatrix,(Q$4+1),FALSE)*$E4102</f>
        <v>0</v>
      </c>
      <c r="R4097" s="22">
        <f t="shared" ca="1" si="1988"/>
        <v>-2576.0570729730453</v>
      </c>
      <c r="S4097" s="22">
        <f ca="1">VLOOKUP(CONCATENATE($F4097," ",$G4097),AllocFactorMatrix,(S$4+1),FALSE)*$E4102</f>
        <v>-82.097332207257963</v>
      </c>
      <c r="T4097" s="22">
        <f ca="1">VLOOKUP(CONCATENATE($F4097," ",$G4097),AllocFactorMatrix,(T$4+1),FALSE)*$E4102</f>
        <v>-1538.1058304233552</v>
      </c>
      <c r="U4097" s="22">
        <f ca="1">VLOOKUP(CONCATENATE($F4097," ",$G4097),AllocFactorMatrix,(U$4+1),FALSE)*$E4102</f>
        <v>-9558.4410942386367</v>
      </c>
      <c r="V4097" s="22">
        <f ca="1">VLOOKUP(CONCATENATE($F4097," ",$G4097),AllocFactorMatrix,(V$4+1),FALSE)*$E4102</f>
        <v>0</v>
      </c>
      <c r="W4097" s="22">
        <f t="shared" ca="1" si="1990"/>
        <v>-11178.644256869249</v>
      </c>
      <c r="X4097" s="22">
        <f ca="1">VLOOKUP(CONCATENATE($F4097," ",$G4097),AllocFactorMatrix,(X$4+1),FALSE)*$E4102</f>
        <v>-543.38979569346589</v>
      </c>
      <c r="Y4097" s="22">
        <f ca="1">VLOOKUP(CONCATENATE($F4097," ",$G4097),AllocFactorMatrix,(Y$4+1),FALSE)*$E4102</f>
        <v>-10.423208162044178</v>
      </c>
      <c r="Z4097" s="22">
        <f t="shared" ca="1" si="1989"/>
        <v>-553.81300385551003</v>
      </c>
      <c r="AA4097" s="22">
        <f ca="1">VLOOKUP(CONCATENATE($F4097," ",$G4097),AllocFactorMatrix,(AA$4+1),FALSE)*$E4102</f>
        <v>-7.9279831074292302</v>
      </c>
      <c r="AB4097" s="22">
        <f ca="1">VLOOKUP(CONCATENATE($F4097," ",$G4097),AllocFactorMatrix,(AB$4+1),FALSE)*$E4102</f>
        <v>-9.0708194351132878</v>
      </c>
      <c r="AC4097" s="22">
        <f ca="1">VLOOKUP(CONCATENATE($F4097," ",$G4097),AllocFactorMatrix,(AC$4+1),FALSE)*$E4102</f>
        <v>-2.1536361096539141</v>
      </c>
    </row>
    <row r="4098" spans="4:29" hidden="1" outlineLevel="1">
      <c r="F4098" s="42" t="str">
        <f>F4102</f>
        <v>RB_GUP</v>
      </c>
      <c r="G4098" s="17" t="str">
        <f>$G$11</f>
        <v>DISTPRI</v>
      </c>
      <c r="H4098" s="21">
        <f t="shared" ca="1" si="1986"/>
        <v>-53715.70825937546</v>
      </c>
      <c r="I4098" s="22">
        <f ca="1">VLOOKUP(CONCATENATE($F4098," ",$G4098),AllocFactorMatrix,(I$4+1),FALSE)*$E4102</f>
        <v>-35528.636654597693</v>
      </c>
      <c r="J4098" s="22">
        <f ca="1">VLOOKUP(CONCATENATE($F4098," ",$G4098),AllocFactorMatrix,(J$4+1),FALSE)*$E4102</f>
        <v>-8816.7360014471869</v>
      </c>
      <c r="K4098" s="22">
        <f ca="1">VLOOKUP(CONCATENATE($F4098," ",$G4098),AllocFactorMatrix,(K$4+1),FALSE)*$E4102</f>
        <v>-111.93642548414469</v>
      </c>
      <c r="L4098" s="22">
        <f ca="1">VLOOKUP(CONCATENATE($F4098," ",$G4098),AllocFactorMatrix,(L$4+1),FALSE)*$E4102</f>
        <v>0</v>
      </c>
      <c r="M4098" s="22">
        <f t="shared" ca="1" si="1987"/>
        <v>-8928.6724269313308</v>
      </c>
      <c r="N4098" s="22">
        <f ca="1">VLOOKUP(CONCATENATE($F4098," ",$G4098),AllocFactorMatrix,(N$4+1),FALSE)*$E4102</f>
        <v>-3848.4468891427928</v>
      </c>
      <c r="O4098" s="22">
        <f ca="1">VLOOKUP(CONCATENATE($F4098," ",$G4098),AllocFactorMatrix,(O$4+1),FALSE)*$E4102</f>
        <v>-1058.2951570718828</v>
      </c>
      <c r="P4098" s="22">
        <f ca="1">VLOOKUP(CONCATENATE($F4098," ",$G4098),AllocFactorMatrix,(P$4+1),FALSE)*$E4102</f>
        <v>0</v>
      </c>
      <c r="Q4098" s="22">
        <f ca="1">VLOOKUP(CONCATENATE($F4098," ",$G4098),AllocFactorMatrix,(Q$4+1),FALSE)*$E4102</f>
        <v>0</v>
      </c>
      <c r="R4098" s="22">
        <f t="shared" ca="1" si="1988"/>
        <v>-4906.7420462146756</v>
      </c>
      <c r="S4098" s="22">
        <f ca="1">VLOOKUP(CONCATENATE($F4098," ",$G4098),AllocFactorMatrix,(S$4+1),FALSE)*$E4102</f>
        <v>-164.90450061703308</v>
      </c>
      <c r="T4098" s="22">
        <f ca="1">VLOOKUP(CONCATENATE($F4098," ",$G4098),AllocFactorMatrix,(T$4+1),FALSE)*$E4102</f>
        <v>-3045.7469793466726</v>
      </c>
      <c r="U4098" s="22">
        <f ca="1">VLOOKUP(CONCATENATE($F4098," ",$G4098),AllocFactorMatrix,(U$4+1),FALSE)*$E4102</f>
        <v>0</v>
      </c>
      <c r="V4098" s="22">
        <f ca="1">VLOOKUP(CONCATENATE($F4098," ",$G4098),AllocFactorMatrix,(V$4+1),FALSE)*$E4102</f>
        <v>0</v>
      </c>
      <c r="W4098" s="22">
        <f t="shared" ca="1" si="1990"/>
        <v>-3210.6514799637057</v>
      </c>
      <c r="X4098" s="22">
        <f ca="1">VLOOKUP(CONCATENATE($F4098," ",$G4098),AllocFactorMatrix,(X$4+1),FALSE)*$E4102</f>
        <v>-1081.7424308263169</v>
      </c>
      <c r="Y4098" s="22">
        <f ca="1">VLOOKUP(CONCATENATE($F4098," ",$G4098),AllocFactorMatrix,(Y$4+1),FALSE)*$E4102</f>
        <v>-20.775877106703867</v>
      </c>
      <c r="Z4098" s="22">
        <f t="shared" ca="1" si="1989"/>
        <v>-1102.5183079330207</v>
      </c>
      <c r="AA4098" s="22">
        <f ca="1">VLOOKUP(CONCATENATE($F4098," ",$G4098),AllocFactorMatrix,(AA$4+1),FALSE)*$E4102</f>
        <v>-15.878029121276715</v>
      </c>
      <c r="AB4098" s="22">
        <f ca="1">VLOOKUP(CONCATENATE($F4098," ",$G4098),AllocFactorMatrix,(AB$4+1),FALSE)*$E4102</f>
        <v>-18.271279988375984</v>
      </c>
      <c r="AC4098" s="22">
        <f ca="1">VLOOKUP(CONCATENATE($F4098," ",$G4098),AllocFactorMatrix,(AC$4+1),FALSE)*$E4102</f>
        <v>-4.3380346254005602</v>
      </c>
    </row>
    <row r="4099" spans="4:29" hidden="1" outlineLevel="1">
      <c r="F4099" s="42" t="str">
        <f>F4102</f>
        <v>RB_GUP</v>
      </c>
      <c r="G4099" s="17" t="str">
        <f>$G$12</f>
        <v>DISTSEC</v>
      </c>
      <c r="H4099" s="21">
        <f t="shared" ca="1" si="1986"/>
        <v>-17815.104748690679</v>
      </c>
      <c r="I4099" s="22">
        <f ca="1">VLOOKUP(CONCATENATE($F4099," ",$G4099),AllocFactorMatrix,(I$4+1),FALSE)*$E4102</f>
        <v>-13546.221535932196</v>
      </c>
      <c r="J4099" s="22">
        <f ca="1">VLOOKUP(CONCATENATE($F4099," ",$G4099),AllocFactorMatrix,(J$4+1),FALSE)*$E4102</f>
        <v>-2734.2083802719953</v>
      </c>
      <c r="K4099" s="22">
        <f ca="1">VLOOKUP(CONCATENATE($F4099," ",$G4099),AllocFactorMatrix,(K$4+1),FALSE)*$E4102</f>
        <v>0</v>
      </c>
      <c r="L4099" s="22">
        <f ca="1">VLOOKUP(CONCATENATE($F4099," ",$G4099),AllocFactorMatrix,(L$4+1),FALSE)*$E4102</f>
        <v>0</v>
      </c>
      <c r="M4099" s="22">
        <f t="shared" ca="1" si="1987"/>
        <v>-2734.2083802719953</v>
      </c>
      <c r="N4099" s="22">
        <f ca="1">VLOOKUP(CONCATENATE($F4099," ",$G4099),AllocFactorMatrix,(N$4+1),FALSE)*$E4102</f>
        <v>-1047.2573163948668</v>
      </c>
      <c r="O4099" s="22">
        <f ca="1">VLOOKUP(CONCATENATE($F4099," ",$G4099),AllocFactorMatrix,(O$4+1),FALSE)*$E4102</f>
        <v>0</v>
      </c>
      <c r="P4099" s="22">
        <f ca="1">VLOOKUP(CONCATENATE($F4099," ",$G4099),AllocFactorMatrix,(P$4+1),FALSE)*$E4102</f>
        <v>0</v>
      </c>
      <c r="Q4099" s="22">
        <f ca="1">VLOOKUP(CONCATENATE($F4099," ",$G4099),AllocFactorMatrix,(Q$4+1),FALSE)*$E4102</f>
        <v>0</v>
      </c>
      <c r="R4099" s="22">
        <f t="shared" ca="1" si="1988"/>
        <v>-1047.2573163948668</v>
      </c>
      <c r="S4099" s="22">
        <f ca="1">VLOOKUP(CONCATENATE($F4099," ",$G4099),AllocFactorMatrix,(S$4+1),FALSE)*$E4102</f>
        <v>-36.781874392523974</v>
      </c>
      <c r="T4099" s="22">
        <f ca="1">VLOOKUP(CONCATENATE($F4099," ",$G4099),AllocFactorMatrix,(T$4+1),FALSE)*$E4102</f>
        <v>0</v>
      </c>
      <c r="U4099" s="22">
        <f ca="1">VLOOKUP(CONCATENATE($F4099," ",$G4099),AllocFactorMatrix,(U$4+1),FALSE)*$E4102</f>
        <v>0</v>
      </c>
      <c r="V4099" s="22">
        <f ca="1">VLOOKUP(CONCATENATE($F4099," ",$G4099),AllocFactorMatrix,(V$4+1),FALSE)*$E4102</f>
        <v>0</v>
      </c>
      <c r="W4099" s="22">
        <f t="shared" ca="1" si="1990"/>
        <v>-36.781874392523974</v>
      </c>
      <c r="X4099" s="22">
        <f ca="1">VLOOKUP(CONCATENATE($F4099," ",$G4099),AllocFactorMatrix,(X$4+1),FALSE)*$E4102</f>
        <v>-303.7752954121425</v>
      </c>
      <c r="Y4099" s="22">
        <f ca="1">VLOOKUP(CONCATENATE($F4099," ",$G4099),AllocFactorMatrix,(Y$4+1),FALSE)*$E4102</f>
        <v>0</v>
      </c>
      <c r="Z4099" s="22">
        <f t="shared" ca="1" si="1989"/>
        <v>-303.7752954121425</v>
      </c>
      <c r="AA4099" s="22">
        <f ca="1">VLOOKUP(CONCATENATE($F4099," ",$G4099),AllocFactorMatrix,(AA$4+1),FALSE)*$E4102</f>
        <v>-3.9101233259797685</v>
      </c>
      <c r="AB4099" s="22">
        <f ca="1">VLOOKUP(CONCATENATE($F4099," ",$G4099),AllocFactorMatrix,(AB$4+1),FALSE)*$E4102</f>
        <v>-116.41724324896906</v>
      </c>
      <c r="AC4099" s="22">
        <f ca="1">VLOOKUP(CONCATENATE($F4099," ",$G4099),AllocFactorMatrix,(AC$4+1),FALSE)*$E4102</f>
        <v>-26.53297971200557</v>
      </c>
    </row>
    <row r="4100" spans="4:29" hidden="1" outlineLevel="1">
      <c r="F4100" s="42" t="str">
        <f>F4102</f>
        <v>RB_GUP</v>
      </c>
      <c r="G4100" s="17" t="str">
        <f>$G$13</f>
        <v>ENERGY</v>
      </c>
      <c r="H4100" s="21">
        <f t="shared" ca="1" si="1986"/>
        <v>-5348.4522315222785</v>
      </c>
      <c r="I4100" s="22">
        <f ca="1">VLOOKUP(CONCATENATE($F4100," ",$G4100),AllocFactorMatrix,(I$4+1),FALSE)*$E4102</f>
        <v>-1965.1210622467693</v>
      </c>
      <c r="J4100" s="22">
        <f ca="1">VLOOKUP(CONCATENATE($F4100," ",$G4100),AllocFactorMatrix,(J$4+1),FALSE)*$E4102</f>
        <v>-620.75897711019513</v>
      </c>
      <c r="K4100" s="22">
        <f ca="1">VLOOKUP(CONCATENATE($F4100," ",$G4100),AllocFactorMatrix,(K$4+1),FALSE)*$E4102</f>
        <v>-7.7523845557189066</v>
      </c>
      <c r="L4100" s="22">
        <f ca="1">VLOOKUP(CONCATENATE($F4100," ",$G4100),AllocFactorMatrix,(L$4+1),FALSE)*$E4102</f>
        <v>-0.39271819731350438</v>
      </c>
      <c r="M4100" s="22">
        <f t="shared" ca="1" si="1987"/>
        <v>-628.90407986322748</v>
      </c>
      <c r="N4100" s="22">
        <f ca="1">VLOOKUP(CONCATENATE($F4100," ",$G4100),AllocFactorMatrix,(N$4+1),FALSE)*$E4102</f>
        <v>-314.50402361268738</v>
      </c>
      <c r="O4100" s="22">
        <f ca="1">VLOOKUP(CONCATENATE($F4100," ",$G4100),AllocFactorMatrix,(O$4+1),FALSE)*$E4102</f>
        <v>-84.84490796644188</v>
      </c>
      <c r="P4100" s="22">
        <f ca="1">VLOOKUP(CONCATENATE($F4100," ",$G4100),AllocFactorMatrix,(P$4+1),FALSE)*$E4102</f>
        <v>-13.221251333954202</v>
      </c>
      <c r="Q4100" s="22">
        <f ca="1">VLOOKUP(CONCATENATE($F4100," ",$G4100),AllocFactorMatrix,(Q$4+1),FALSE)*$E4102</f>
        <v>0</v>
      </c>
      <c r="R4100" s="22">
        <f t="shared" ca="1" si="1988"/>
        <v>-412.5701829130835</v>
      </c>
      <c r="S4100" s="22">
        <f ca="1">VLOOKUP(CONCATENATE($F4100," ",$G4100),AllocFactorMatrix,(S$4+1),FALSE)*$E4102</f>
        <v>-15.838999333961448</v>
      </c>
      <c r="T4100" s="22">
        <f ca="1">VLOOKUP(CONCATENATE($F4100," ",$G4100),AllocFactorMatrix,(T$4+1),FALSE)*$E4102</f>
        <v>-313.07848910580805</v>
      </c>
      <c r="U4100" s="22">
        <f ca="1">VLOOKUP(CONCATENATE($F4100," ",$G4100),AllocFactorMatrix,(U$4+1),FALSE)*$E4102</f>
        <v>-1645.8867152749958</v>
      </c>
      <c r="V4100" s="22">
        <f ca="1">VLOOKUP(CONCATENATE($F4100," ",$G4100),AllocFactorMatrix,(V$4+1),FALSE)*$E4102</f>
        <v>-230.14900832600244</v>
      </c>
      <c r="W4100" s="22">
        <f t="shared" ca="1" si="1990"/>
        <v>-2204.9532120407675</v>
      </c>
      <c r="X4100" s="22">
        <f ca="1">VLOOKUP(CONCATENATE($F4100," ",$G4100),AllocFactorMatrix,(X$4+1),FALSE)*$E4102</f>
        <v>-88.425205024348543</v>
      </c>
      <c r="Y4100" s="22">
        <f ca="1">VLOOKUP(CONCATENATE($F4100," ",$G4100),AllocFactorMatrix,(Y$4+1),FALSE)*$E4102</f>
        <v>-1.672046534745248</v>
      </c>
      <c r="Z4100" s="22">
        <f t="shared" ca="1" si="1989"/>
        <v>-90.097251559093792</v>
      </c>
      <c r="AA4100" s="22">
        <f ca="1">VLOOKUP(CONCATENATE($F4100," ",$G4100),AllocFactorMatrix,(AA$4+1),FALSE)*$E4102</f>
        <v>-1.6678247753474811</v>
      </c>
      <c r="AB4100" s="22">
        <f ca="1">VLOOKUP(CONCATENATE($F4100," ",$G4100),AllocFactorMatrix,(AB$4+1),FALSE)*$E4102</f>
        <v>-36.566104252662029</v>
      </c>
      <c r="AC4100" s="22">
        <f ca="1">VLOOKUP(CONCATENATE($F4100," ",$G4100),AllocFactorMatrix,(AC$4+1),FALSE)*$E4102</f>
        <v>-8.5725138713285638</v>
      </c>
    </row>
    <row r="4101" spans="4:29" hidden="1" outlineLevel="1">
      <c r="F4101" s="42" t="str">
        <f>F4102</f>
        <v>RB_GUP</v>
      </c>
      <c r="G4101" s="17" t="str">
        <f>$G$14</f>
        <v>CUSTOMER</v>
      </c>
      <c r="H4101" s="21">
        <f t="shared" ca="1" si="1986"/>
        <v>-143768.38133094041</v>
      </c>
      <c r="I4101" s="22">
        <f ca="1">VLOOKUP(CONCATENATE($F4101," ",$G4101),AllocFactorMatrix,(I$4+1),FALSE)*$E4102</f>
        <v>-107306.31085937061</v>
      </c>
      <c r="J4101" s="22">
        <f ca="1">VLOOKUP(CONCATENATE($F4101," ",$G4101),AllocFactorMatrix,(J$4+1),FALSE)*$E4102</f>
        <v>-26321.714495156892</v>
      </c>
      <c r="K4101" s="22">
        <f ca="1">VLOOKUP(CONCATENATE($F4101," ",$G4101),AllocFactorMatrix,(K$4+1),FALSE)*$E4102</f>
        <v>-291.3686147195528</v>
      </c>
      <c r="L4101" s="22">
        <f ca="1">VLOOKUP(CONCATENATE($F4101," ",$G4101),AllocFactorMatrix,(L$4+1),FALSE)*$E4102</f>
        <v>-21.464979988611599</v>
      </c>
      <c r="M4101" s="22">
        <f t="shared" ca="1" si="1987"/>
        <v>-26634.548089865053</v>
      </c>
      <c r="N4101" s="22">
        <f ca="1">VLOOKUP(CONCATENATE($F4101," ",$G4101),AllocFactorMatrix,(N$4+1),FALSE)*$E4102</f>
        <v>-488.29417020354379</v>
      </c>
      <c r="O4101" s="22">
        <f ca="1">VLOOKUP(CONCATENATE($F4101," ",$G4101),AllocFactorMatrix,(O$4+1),FALSE)*$E4102</f>
        <v>-153.6014405332815</v>
      </c>
      <c r="P4101" s="22">
        <f ca="1">VLOOKUP(CONCATENATE($F4101," ",$G4101),AllocFactorMatrix,(P$4+1),FALSE)*$E4102</f>
        <v>-61.570325774218212</v>
      </c>
      <c r="Q4101" s="22">
        <f ca="1">VLOOKUP(CONCATENATE($F4101," ",$G4101),AllocFactorMatrix,(Q$4+1),FALSE)*$E4102</f>
        <v>0</v>
      </c>
      <c r="R4101" s="22">
        <f t="shared" ca="1" si="1988"/>
        <v>-703.46593651104354</v>
      </c>
      <c r="S4101" s="22">
        <f ca="1">VLOOKUP(CONCATENATE($F4101," ",$G4101),AllocFactorMatrix,(S$4+1),FALSE)*$E4102</f>
        <v>-4.5350625776728339</v>
      </c>
      <c r="T4101" s="22">
        <f ca="1">VLOOKUP(CONCATENATE($F4101," ",$G4101),AllocFactorMatrix,(T$4+1),FALSE)*$E4102</f>
        <v>-112.68491152704395</v>
      </c>
      <c r="U4101" s="22">
        <f ca="1">VLOOKUP(CONCATENATE($F4101," ",$G4101),AllocFactorMatrix,(U$4+1),FALSE)*$E4102</f>
        <v>-204.06565646821076</v>
      </c>
      <c r="V4101" s="22">
        <f ca="1">VLOOKUP(CONCATENATE($F4101," ",$G4101),AllocFactorMatrix,(V$4+1),FALSE)*$E4102</f>
        <v>-39.557857903983752</v>
      </c>
      <c r="W4101" s="22">
        <f t="shared" ca="1" si="1990"/>
        <v>-360.84348847691126</v>
      </c>
      <c r="X4101" s="22">
        <f ca="1">VLOOKUP(CONCATENATE($F4101," ",$G4101),AllocFactorMatrix,(X$4+1),FALSE)*$E4102</f>
        <v>-156.3248073817627</v>
      </c>
      <c r="Y4101" s="22">
        <f ca="1">VLOOKUP(CONCATENATE($F4101," ",$G4101),AllocFactorMatrix,(Y$4+1),FALSE)*$E4102</f>
        <v>-1.8247885948038507</v>
      </c>
      <c r="Z4101" s="22">
        <f t="shared" ca="1" si="1989"/>
        <v>-158.14959597656656</v>
      </c>
      <c r="AA4101" s="22">
        <f ca="1">VLOOKUP(CONCATENATE($F4101," ",$G4101),AllocFactorMatrix,(AA$4+1),FALSE)*$E4102</f>
        <v>-11.183598684874767</v>
      </c>
      <c r="AB4101" s="22">
        <f ca="1">VLOOKUP(CONCATENATE($F4101," ",$G4101),AllocFactorMatrix,(AB$4+1),FALSE)*$E4102</f>
        <v>-7581.7593089925049</v>
      </c>
      <c r="AC4101" s="22">
        <f ca="1">VLOOKUP(CONCATENATE($F4101," ",$G4101),AllocFactorMatrix,(AC$4+1),FALSE)*$E4102</f>
        <v>-1012.1204530629141</v>
      </c>
    </row>
    <row r="4102" spans="4:29" collapsed="1">
      <c r="D4102" s="17" t="s">
        <v>684</v>
      </c>
      <c r="E4102" s="19">
        <v>-549697</v>
      </c>
      <c r="F4102" s="42" t="s">
        <v>73</v>
      </c>
      <c r="G4102" s="17" t="str">
        <f>$G$15</f>
        <v>TOTAL</v>
      </c>
      <c r="H4102" s="21">
        <f t="shared" ca="1" si="1986"/>
        <v>-549696.99999999988</v>
      </c>
      <c r="I4102" s="22">
        <f ca="1">VLOOKUP(CONCATENATE($F4102," ",$G4102),AllocFactorMatrix,(I$4+1),FALSE)*$E4102</f>
        <v>-321011.8037302501</v>
      </c>
      <c r="J4102" s="22">
        <f ca="1">VLOOKUP(CONCATENATE($F4102," ",$G4102),AllocFactorMatrix,(J$4+1),FALSE)*$E4102</f>
        <v>-79160.79213765949</v>
      </c>
      <c r="K4102" s="22">
        <f ca="1">VLOOKUP(CONCATENATE($F4102," ",$G4102),AllocFactorMatrix,(K$4+1),FALSE)*$E4102</f>
        <v>-926.58584598897346</v>
      </c>
      <c r="L4102" s="22">
        <f ca="1">VLOOKUP(CONCATENATE($F4102," ",$G4102),AllocFactorMatrix,(L$4+1),FALSE)*$E4102</f>
        <v>-48.458311359394173</v>
      </c>
      <c r="M4102" s="22">
        <f t="shared" ca="1" si="1987"/>
        <v>-80135.836295007859</v>
      </c>
      <c r="N4102" s="22">
        <f ca="1">VLOOKUP(CONCATENATE($F4102," ",$G4102),AllocFactorMatrix,(N$4+1),FALSE)*$E4102</f>
        <v>-23923.91084302216</v>
      </c>
      <c r="O4102" s="22">
        <f ca="1">VLOOKUP(CONCATENATE($F4102," ",$G4102),AllocFactorMatrix,(O$4+1),FALSE)*$E4102</f>
        <v>-6292.7738238597449</v>
      </c>
      <c r="P4102" s="22">
        <f ca="1">VLOOKUP(CONCATENATE($F4102," ",$G4102),AllocFactorMatrix,(P$4+1),FALSE)*$E4102</f>
        <v>-892.08596644765794</v>
      </c>
      <c r="Q4102" s="22">
        <f ca="1">VLOOKUP(CONCATENATE($F4102," ",$G4102),AllocFactorMatrix,(Q$4+1),FALSE)*$E4102</f>
        <v>0</v>
      </c>
      <c r="R4102" s="22">
        <f t="shared" ca="1" si="1988"/>
        <v>-31108.770633329565</v>
      </c>
      <c r="S4102" s="22">
        <f ca="1">VLOOKUP(CONCATENATE($F4102," ",$G4102),AllocFactorMatrix,(S$4+1),FALSE)*$E4102</f>
        <v>-1008.2505584761417</v>
      </c>
      <c r="T4102" s="22">
        <f ca="1">VLOOKUP(CONCATENATE($F4102," ",$G4102),AllocFactorMatrix,(T$4+1),FALSE)*$E4102</f>
        <v>-17822.903930822515</v>
      </c>
      <c r="U4102" s="22">
        <f ca="1">VLOOKUP(CONCATENATE($F4102," ",$G4102),AllocFactorMatrix,(U$4+1),FALSE)*$E4102</f>
        <v>-73841.674464760465</v>
      </c>
      <c r="V4102" s="22">
        <f ca="1">VLOOKUP(CONCATENATE($F4102," ",$G4102),AllocFactorMatrix,(V$4+1),FALSE)*$E4102</f>
        <v>-8224.9831169280642</v>
      </c>
      <c r="W4102" s="22">
        <f t="shared" ca="1" si="1990"/>
        <v>-100897.81207098719</v>
      </c>
      <c r="X4102" s="22">
        <f ca="1">VLOOKUP(CONCATENATE($F4102," ",$G4102),AllocFactorMatrix,(X$4+1),FALSE)*$E4102</f>
        <v>-6729.0911719497717</v>
      </c>
      <c r="Y4102" s="22">
        <f ca="1">VLOOKUP(CONCATENATE($F4102," ",$G4102),AllocFactorMatrix,(Y$4+1),FALSE)*$E4102</f>
        <v>-120.32709663048286</v>
      </c>
      <c r="Z4102" s="22">
        <f t="shared" ca="1" si="1989"/>
        <v>-6849.4182685802543</v>
      </c>
      <c r="AA4102" s="22">
        <f ca="1">VLOOKUP(CONCATENATE($F4102," ",$G4102),AllocFactorMatrix,(AA$4+1),FALSE)*$E4102</f>
        <v>-106.81510020677273</v>
      </c>
      <c r="AB4102" s="22">
        <f ca="1">VLOOKUP(CONCATENATE($F4102," ",$G4102),AllocFactorMatrix,(AB$4+1),FALSE)*$E4102</f>
        <v>-8384.6330597312899</v>
      </c>
      <c r="AC4102" s="22">
        <f ca="1">VLOOKUP(CONCATENATE($F4102," ",$G4102),AllocFactorMatrix,(AC$4+1),FALSE)*$E4102</f>
        <v>-1201.9108419068771</v>
      </c>
    </row>
    <row r="4103" spans="4:29" hidden="1" outlineLevel="1">
      <c r="F4103" s="42" t="str">
        <f>F4110</f>
        <v>RB_GUP</v>
      </c>
      <c r="G4103" s="17" t="str">
        <f>$G$8</f>
        <v>PRODUCTION</v>
      </c>
      <c r="H4103" s="21">
        <f t="shared" ca="1" si="1986"/>
        <v>-5843971.4984934535</v>
      </c>
      <c r="I4103" s="22">
        <f ca="1">VLOOKUP(CONCATENATE($F4103," ",$G4103),AllocFactorMatrix,(I$4+1),FALSE)*$E4110</f>
        <v>-2897491.1534469491</v>
      </c>
      <c r="J4103" s="22">
        <f ca="1">VLOOKUP(CONCATENATE($F4103," ",$G4103),AllocFactorMatrix,(J$4+1),FALSE)*$E4110</f>
        <v>-724569.44496179069</v>
      </c>
      <c r="K4103" s="22">
        <f ca="1">VLOOKUP(CONCATENATE($F4103," ",$G4103),AllocFactorMatrix,(K$4+1),FALSE)*$E4110</f>
        <v>-9183.0756149580975</v>
      </c>
      <c r="L4103" s="22">
        <f ca="1">VLOOKUP(CONCATENATE($F4103," ",$G4103),AllocFactorMatrix,(L$4+1),FALSE)*$E4110</f>
        <v>-459.60380646114083</v>
      </c>
      <c r="M4103" s="22">
        <f t="shared" ca="1" si="1987"/>
        <v>-734212.12438320986</v>
      </c>
      <c r="N4103" s="22">
        <f ca="1">VLOOKUP(CONCATENATE($F4103," ",$G4103),AllocFactorMatrix,(N$4+1),FALSE)*$E4110</f>
        <v>-325076.43816136068</v>
      </c>
      <c r="O4103" s="22">
        <f ca="1">VLOOKUP(CONCATENATE($F4103," ",$G4103),AllocFactorMatrix,(O$4+1),FALSE)*$E4110</f>
        <v>-89095.923286686637</v>
      </c>
      <c r="P4103" s="22">
        <f ca="1">VLOOKUP(CONCATENATE($F4103," ",$G4103),AllocFactorMatrix,(P$4+1),FALSE)*$E4110</f>
        <v>-14177.906201265256</v>
      </c>
      <c r="Q4103" s="22">
        <f ca="1">VLOOKUP(CONCATENATE($F4103," ",$G4103),AllocFactorMatrix,(Q$4+1),FALSE)*$E4110</f>
        <v>0</v>
      </c>
      <c r="R4103" s="22">
        <f t="shared" ca="1" si="1988"/>
        <v>-428350.26764931256</v>
      </c>
      <c r="S4103" s="22">
        <f ca="1">VLOOKUP(CONCATENATE($F4103," ",$G4103),AllocFactorMatrix,(S$4+1),FALSE)*$E4110</f>
        <v>-14052.222824496781</v>
      </c>
      <c r="T4103" s="22">
        <f ca="1">VLOOKUP(CONCATENATE($F4103," ",$G4103),AllocFactorMatrix,(T$4+1),FALSE)*$E4110</f>
        <v>-255726.48503975943</v>
      </c>
      <c r="U4103" s="22">
        <f ca="1">VLOOKUP(CONCATENATE($F4103," ",$G4103),AllocFactorMatrix,(U$4+1),FALSE)*$E4110</f>
        <v>-1246038.0073939662</v>
      </c>
      <c r="V4103" s="22">
        <f ca="1">VLOOKUP(CONCATENATE($F4103," ",$G4103),AllocFactorMatrix,(V$4+1),FALSE)*$E4110</f>
        <v>-158770.71345781576</v>
      </c>
      <c r="W4103" s="22">
        <f ca="1">SUBTOTAL(9,S4103:V4103)</f>
        <v>-1674587.4287160384</v>
      </c>
      <c r="X4103" s="22">
        <f ca="1">VLOOKUP(CONCATENATE($F4103," ",$G4103),AllocFactorMatrix,(X$4+1),FALSE)*$E4110</f>
        <v>-90916.949450986198</v>
      </c>
      <c r="Y4103" s="22">
        <f ca="1">VLOOKUP(CONCATENATE($F4103," ",$G4103),AllocFactorMatrix,(Y$4+1),FALSE)*$E4110</f>
        <v>-1709.0195885307005</v>
      </c>
      <c r="Z4103" s="22">
        <f t="shared" ca="1" si="1989"/>
        <v>-92625.969039516902</v>
      </c>
      <c r="AA4103" s="22">
        <f ca="1">VLOOKUP(CONCATENATE($F4103," ",$G4103),AllocFactorMatrix,(AA$4+1),FALSE)*$E4110</f>
        <v>-1322.1626815203849</v>
      </c>
      <c r="AB4103" s="22">
        <f ca="1">VLOOKUP(CONCATENATE($F4103," ",$G4103),AllocFactorMatrix,(AB$4+1),FALSE)*$E4110</f>
        <v>-12424.765054485079</v>
      </c>
      <c r="AC4103" s="22">
        <f ca="1">VLOOKUP(CONCATENATE($F4103," ",$G4103),AllocFactorMatrix,(AC$4+1),FALSE)*$E4110</f>
        <v>-2957.6275224226256</v>
      </c>
    </row>
    <row r="4104" spans="4:29" hidden="1" outlineLevel="1">
      <c r="F4104" s="42" t="str">
        <f>F4110</f>
        <v>RB_GUP</v>
      </c>
      <c r="G4104" s="17" t="str">
        <f>$G$9</f>
        <v>BULKTRAN</v>
      </c>
      <c r="H4104" s="21">
        <f t="shared" ca="1" si="1986"/>
        <v>-3745725.2005910049</v>
      </c>
      <c r="I4104" s="22">
        <f ca="1">VLOOKUP(CONCATENATE($F4104," ",$G4104),AllocFactorMatrix,(I$4+1),FALSE)*$E4110</f>
        <v>-1857162.6563807917</v>
      </c>
      <c r="J4104" s="22">
        <f ca="1">VLOOKUP(CONCATENATE($F4104," ",$G4104),AllocFactorMatrix,(J$4+1),FALSE)*$E4110</f>
        <v>-464416.71220868913</v>
      </c>
      <c r="K4104" s="22">
        <f ca="1">VLOOKUP(CONCATENATE($F4104," ",$G4104),AllocFactorMatrix,(K$4+1),FALSE)*$E4110</f>
        <v>-5885.9420787299732</v>
      </c>
      <c r="L4104" s="22">
        <f ca="1">VLOOKUP(CONCATENATE($F4104," ",$G4104),AllocFactorMatrix,(L$4+1),FALSE)*$E4110</f>
        <v>-294.58555035609822</v>
      </c>
      <c r="M4104" s="22">
        <f t="shared" ca="1" si="1987"/>
        <v>-470597.23983777518</v>
      </c>
      <c r="N4104" s="22">
        <f ca="1">VLOOKUP(CONCATENATE($F4104," ",$G4104),AllocFactorMatrix,(N$4+1),FALSE)*$E4110</f>
        <v>-208359.50463709061</v>
      </c>
      <c r="O4104" s="22">
        <f ca="1">VLOOKUP(CONCATENATE($F4104," ",$G4104),AllocFactorMatrix,(O$4+1),FALSE)*$E4110</f>
        <v>-57106.514843698104</v>
      </c>
      <c r="P4104" s="22">
        <f ca="1">VLOOKUP(CONCATENATE($F4104," ",$G4104),AllocFactorMatrix,(P$4+1),FALSE)*$E4110</f>
        <v>-9087.4058101387673</v>
      </c>
      <c r="Q4104" s="22">
        <f ca="1">VLOOKUP(CONCATENATE($F4104," ",$G4104),AllocFactorMatrix,(Q$4+1),FALSE)*$E4110</f>
        <v>0</v>
      </c>
      <c r="R4104" s="22">
        <f t="shared" ca="1" si="1988"/>
        <v>-274553.42529092752</v>
      </c>
      <c r="S4104" s="22">
        <f ca="1">VLOOKUP(CONCATENATE($F4104," ",$G4104),AllocFactorMatrix,(S$4+1),FALSE)*$E4110</f>
        <v>-9006.8483687175631</v>
      </c>
      <c r="T4104" s="22">
        <f ca="1">VLOOKUP(CONCATENATE($F4104," ",$G4104),AllocFactorMatrix,(T$4+1),FALSE)*$E4110</f>
        <v>-163909.27637462338</v>
      </c>
      <c r="U4104" s="22">
        <f ca="1">VLOOKUP(CONCATENATE($F4104," ",$G4104),AllocFactorMatrix,(U$4+1),FALSE)*$E4110</f>
        <v>-798654.81315112312</v>
      </c>
      <c r="V4104" s="22">
        <f ca="1">VLOOKUP(CONCATENATE($F4104," ",$G4104),AllocFactorMatrix,(V$4+1),FALSE)*$E4110</f>
        <v>-101764.94917336054</v>
      </c>
      <c r="W4104" s="22">
        <f t="shared" ref="W4104:W4110" ca="1" si="1991">SUBTOTAL(9,S4104:V4104)</f>
        <v>-1073335.8870678246</v>
      </c>
      <c r="X4104" s="22">
        <f ca="1">VLOOKUP(CONCATENATE($F4104," ",$G4104),AllocFactorMatrix,(X$4+1),FALSE)*$E4110</f>
        <v>-58273.711431893447</v>
      </c>
      <c r="Y4104" s="22">
        <f ca="1">VLOOKUP(CONCATENATE($F4104," ",$G4104),AllocFactorMatrix,(Y$4+1),FALSE)*$E4110</f>
        <v>-1095.405366489791</v>
      </c>
      <c r="Z4104" s="22">
        <f t="shared" ca="1" si="1989"/>
        <v>-59369.116798383242</v>
      </c>
      <c r="AA4104" s="22">
        <f ca="1">VLOOKUP(CONCATENATE($F4104," ",$G4104),AllocFactorMatrix,(AA$4+1),FALSE)*$E4110</f>
        <v>-847.44733555401604</v>
      </c>
      <c r="AB4104" s="22">
        <f ca="1">VLOOKUP(CONCATENATE($F4104," ",$G4104),AllocFactorMatrix,(AB$4+1),FALSE)*$E4110</f>
        <v>-7963.7204917931131</v>
      </c>
      <c r="AC4104" s="22">
        <f ca="1">VLOOKUP(CONCATENATE($F4104," ",$G4104),AllocFactorMatrix,(AC$4+1),FALSE)*$E4110</f>
        <v>-1895.7073879562795</v>
      </c>
    </row>
    <row r="4105" spans="4:29" hidden="1" outlineLevel="1">
      <c r="F4105" s="42" t="str">
        <f>F4110</f>
        <v>RB_GUP</v>
      </c>
      <c r="G4105" s="17" t="str">
        <f>$G$10</f>
        <v>SUBTRAN</v>
      </c>
      <c r="H4105" s="21">
        <f t="shared" ca="1" si="1986"/>
        <v>-1186684.7404142132</v>
      </c>
      <c r="I4105" s="22">
        <f ca="1">VLOOKUP(CONCATENATE($F4105," ",$G4105),AllocFactorMatrix,(I$4+1),FALSE)*$E4110</f>
        <v>-572649.23310734273</v>
      </c>
      <c r="J4105" s="22">
        <f ca="1">VLOOKUP(CONCATENATE($F4105," ",$G4105),AllocFactorMatrix,(J$4+1),FALSE)*$E4110</f>
        <v>-142872.2186511163</v>
      </c>
      <c r="K4105" s="22">
        <f ca="1">VLOOKUP(CONCATENATE($F4105," ",$G4105),AllocFactorMatrix,(K$4+1),FALSE)*$E4110</f>
        <v>-1814.561782066874</v>
      </c>
      <c r="L4105" s="22">
        <f ca="1">VLOOKUP(CONCATENATE($F4105," ",$G4105),AllocFactorMatrix,(L$4+1),FALSE)*$E4110</f>
        <v>-116.98194649698789</v>
      </c>
      <c r="M4105" s="22">
        <f t="shared" ca="1" si="1987"/>
        <v>-144803.76237968018</v>
      </c>
      <c r="N4105" s="22">
        <f ca="1">VLOOKUP(CONCATENATE($F4105," ",$G4105),AllocFactorMatrix,(N$4+1),FALSE)*$E4110</f>
        <v>-63447.020904824043</v>
      </c>
      <c r="O4105" s="22">
        <f ca="1">VLOOKUP(CONCATENATE($F4105," ",$G4105),AllocFactorMatrix,(O$4+1),FALSE)*$E4110</f>
        <v>-17417.849783281661</v>
      </c>
      <c r="P4105" s="22">
        <f ca="1">VLOOKUP(CONCATENATE($F4105," ",$G4105),AllocFactorMatrix,(P$4+1),FALSE)*$E4110</f>
        <v>-3501.1167813887323</v>
      </c>
      <c r="Q4105" s="22">
        <f ca="1">VLOOKUP(CONCATENATE($F4105," ",$G4105),AllocFactorMatrix,(Q$4+1),FALSE)*$E4110</f>
        <v>0</v>
      </c>
      <c r="R4105" s="22">
        <f t="shared" ca="1" si="1988"/>
        <v>-84365.98746949443</v>
      </c>
      <c r="S4105" s="22">
        <f ca="1">VLOOKUP(CONCATENATE($F4105," ",$G4105),AllocFactorMatrix,(S$4+1),FALSE)*$E4110</f>
        <v>-2688.6914008791146</v>
      </c>
      <c r="T4105" s="22">
        <f ca="1">VLOOKUP(CONCATENATE($F4105," ",$G4105),AllocFactorMatrix,(T$4+1),FALSE)*$E4110</f>
        <v>-50373.036598328086</v>
      </c>
      <c r="U4105" s="22">
        <f ca="1">VLOOKUP(CONCATENATE($F4105," ",$G4105),AllocFactorMatrix,(U$4+1),FALSE)*$E4110</f>
        <v>-313039.38489753933</v>
      </c>
      <c r="V4105" s="22">
        <f ca="1">VLOOKUP(CONCATENATE($F4105," ",$G4105),AllocFactorMatrix,(V$4+1),FALSE)*$E4110</f>
        <v>0</v>
      </c>
      <c r="W4105" s="22">
        <f t="shared" ca="1" si="1991"/>
        <v>-366101.11289674655</v>
      </c>
      <c r="X4105" s="22">
        <f ca="1">VLOOKUP(CONCATENATE($F4105," ",$G4105),AllocFactorMatrix,(X$4+1),FALSE)*$E4110</f>
        <v>-17796.040769243384</v>
      </c>
      <c r="Y4105" s="22">
        <f ca="1">VLOOKUP(CONCATENATE($F4105," ",$G4105),AllocFactorMatrix,(Y$4+1),FALSE)*$E4110</f>
        <v>-341.36054609072426</v>
      </c>
      <c r="Z4105" s="22">
        <f t="shared" ca="1" si="1989"/>
        <v>-18137.401315334107</v>
      </c>
      <c r="AA4105" s="22">
        <f ca="1">VLOOKUP(CONCATENATE($F4105," ",$G4105),AllocFactorMatrix,(AA$4+1),FALSE)*$E4110</f>
        <v>-259.64181093542749</v>
      </c>
      <c r="AB4105" s="22">
        <f ca="1">VLOOKUP(CONCATENATE($F4105," ",$G4105),AllocFactorMatrix,(AB$4+1),FALSE)*$E4110</f>
        <v>-297.06975316257746</v>
      </c>
      <c r="AC4105" s="22">
        <f ca="1">VLOOKUP(CONCATENATE($F4105," ",$G4105),AllocFactorMatrix,(AC$4+1),FALSE)*$E4110</f>
        <v>-70.531681517140854</v>
      </c>
    </row>
    <row r="4106" spans="4:29" hidden="1" outlineLevel="1">
      <c r="F4106" s="42" t="str">
        <f>F4110</f>
        <v>RB_GUP</v>
      </c>
      <c r="G4106" s="17" t="str">
        <f>$G$11</f>
        <v>DISTPRI</v>
      </c>
      <c r="H4106" s="21">
        <f t="shared" ca="1" si="1986"/>
        <v>-1759191.9128931931</v>
      </c>
      <c r="I4106" s="22">
        <f ca="1">VLOOKUP(CONCATENATE($F4106," ",$G4106),AllocFactorMatrix,(I$4+1),FALSE)*$E4110</f>
        <v>-1163564.4824245607</v>
      </c>
      <c r="J4106" s="22">
        <f ca="1">VLOOKUP(CONCATENATE($F4106," ",$G4106),AllocFactorMatrix,(J$4+1),FALSE)*$E4110</f>
        <v>-288748.50903884345</v>
      </c>
      <c r="K4106" s="22">
        <f ca="1">VLOOKUP(CONCATENATE($F4106," ",$G4106),AllocFactorMatrix,(K$4+1),FALSE)*$E4110</f>
        <v>-3665.9230763378991</v>
      </c>
      <c r="L4106" s="22">
        <f ca="1">VLOOKUP(CONCATENATE($F4106," ",$G4106),AllocFactorMatrix,(L$4+1),FALSE)*$E4110</f>
        <v>0</v>
      </c>
      <c r="M4106" s="22">
        <f t="shared" ca="1" si="1987"/>
        <v>-292414.43211518135</v>
      </c>
      <c r="N4106" s="22">
        <f ca="1">VLOOKUP(CONCATENATE($F4106," ",$G4106),AllocFactorMatrix,(N$4+1),FALSE)*$E4110</f>
        <v>-126036.8123955121</v>
      </c>
      <c r="O4106" s="22">
        <f ca="1">VLOOKUP(CONCATENATE($F4106," ",$G4106),AllocFactorMatrix,(O$4+1),FALSE)*$E4110</f>
        <v>-34659.215006253609</v>
      </c>
      <c r="P4106" s="22">
        <f ca="1">VLOOKUP(CONCATENATE($F4106," ",$G4106),AllocFactorMatrix,(P$4+1),FALSE)*$E4110</f>
        <v>0</v>
      </c>
      <c r="Q4106" s="22">
        <f ca="1">VLOOKUP(CONCATENATE($F4106," ",$G4106),AllocFactorMatrix,(Q$4+1),FALSE)*$E4110</f>
        <v>0</v>
      </c>
      <c r="R4106" s="22">
        <f t="shared" ca="1" si="1988"/>
        <v>-160696.02740176569</v>
      </c>
      <c r="S4106" s="22">
        <f ca="1">VLOOKUP(CONCATENATE($F4106," ",$G4106),AllocFactorMatrix,(S$4+1),FALSE)*$E4110</f>
        <v>-5400.629969996563</v>
      </c>
      <c r="T4106" s="22">
        <f ca="1">VLOOKUP(CONCATENATE($F4106," ",$G4106),AllocFactorMatrix,(T$4+1),FALSE)*$E4110</f>
        <v>-99748.353478153178</v>
      </c>
      <c r="U4106" s="22">
        <f ca="1">VLOOKUP(CONCATENATE($F4106," ",$G4106),AllocFactorMatrix,(U$4+1),FALSE)*$E4110</f>
        <v>0</v>
      </c>
      <c r="V4106" s="22">
        <f ca="1">VLOOKUP(CONCATENATE($F4106," ",$G4106),AllocFactorMatrix,(V$4+1),FALSE)*$E4110</f>
        <v>0</v>
      </c>
      <c r="W4106" s="22">
        <f t="shared" ca="1" si="1991"/>
        <v>-105148.98344814974</v>
      </c>
      <c r="X4106" s="22">
        <f ca="1">VLOOKUP(CONCATENATE($F4106," ",$G4106),AllocFactorMatrix,(X$4+1),FALSE)*$E4110</f>
        <v>-35427.1142987477</v>
      </c>
      <c r="Y4106" s="22">
        <f ca="1">VLOOKUP(CONCATENATE($F4106," ",$G4106),AllocFactorMatrix,(Y$4+1),FALSE)*$E4110</f>
        <v>-680.41092957193007</v>
      </c>
      <c r="Z4106" s="22">
        <f t="shared" ca="1" si="1989"/>
        <v>-36107.525228319631</v>
      </c>
      <c r="AA4106" s="22">
        <f ca="1">VLOOKUP(CONCATENATE($F4106," ",$G4106),AllocFactorMatrix,(AA$4+1),FALSE)*$E4110</f>
        <v>-520.00618306949912</v>
      </c>
      <c r="AB4106" s="22">
        <f ca="1">VLOOKUP(CONCATENATE($F4106," ",$G4106),AllocFactorMatrix,(AB$4+1),FALSE)*$E4110</f>
        <v>-598.38525889953462</v>
      </c>
      <c r="AC4106" s="22">
        <f ca="1">VLOOKUP(CONCATENATE($F4106," ",$G4106),AllocFactorMatrix,(AC$4+1),FALSE)*$E4110</f>
        <v>-142.07083324687122</v>
      </c>
    </row>
    <row r="4107" spans="4:29" hidden="1" outlineLevel="1">
      <c r="F4107" s="42" t="str">
        <f>F4110</f>
        <v>RB_GUP</v>
      </c>
      <c r="G4107" s="17" t="str">
        <f>$G$12</f>
        <v>DISTSEC</v>
      </c>
      <c r="H4107" s="21">
        <f t="shared" ca="1" si="1986"/>
        <v>-583445.49884570646</v>
      </c>
      <c r="I4107" s="22">
        <f ca="1">VLOOKUP(CONCATENATE($F4107," ",$G4107),AllocFactorMatrix,(I$4+1),FALSE)*$E4110</f>
        <v>-443639.37753929169</v>
      </c>
      <c r="J4107" s="22">
        <f ca="1">VLOOKUP(CONCATENATE($F4107," ",$G4107),AllocFactorMatrix,(J$4+1),FALSE)*$E4110</f>
        <v>-89545.450048119936</v>
      </c>
      <c r="K4107" s="22">
        <f ca="1">VLOOKUP(CONCATENATE($F4107," ",$G4107),AllocFactorMatrix,(K$4+1),FALSE)*$E4110</f>
        <v>0</v>
      </c>
      <c r="L4107" s="22">
        <f ca="1">VLOOKUP(CONCATENATE($F4107," ",$G4107),AllocFactorMatrix,(L$4+1),FALSE)*$E4110</f>
        <v>0</v>
      </c>
      <c r="M4107" s="22">
        <f t="shared" ca="1" si="1987"/>
        <v>-89545.450048119936</v>
      </c>
      <c r="N4107" s="22">
        <f ca="1">VLOOKUP(CONCATENATE($F4107," ",$G4107),AllocFactorMatrix,(N$4+1),FALSE)*$E4110</f>
        <v>-34297.725217064784</v>
      </c>
      <c r="O4107" s="22">
        <f ca="1">VLOOKUP(CONCATENATE($F4107," ",$G4107),AllocFactorMatrix,(O$4+1),FALSE)*$E4110</f>
        <v>0</v>
      </c>
      <c r="P4107" s="22">
        <f ca="1">VLOOKUP(CONCATENATE($F4107," ",$G4107),AllocFactorMatrix,(P$4+1),FALSE)*$E4110</f>
        <v>0</v>
      </c>
      <c r="Q4107" s="22">
        <f ca="1">VLOOKUP(CONCATENATE($F4107," ",$G4107),AllocFactorMatrix,(Q$4+1),FALSE)*$E4110</f>
        <v>0</v>
      </c>
      <c r="R4107" s="22">
        <f t="shared" ca="1" si="1988"/>
        <v>-34297.725217064784</v>
      </c>
      <c r="S4107" s="22">
        <f ca="1">VLOOKUP(CONCATENATE($F4107," ",$G4107),AllocFactorMatrix,(S$4+1),FALSE)*$E4110</f>
        <v>-1204.6080759083657</v>
      </c>
      <c r="T4107" s="22">
        <f ca="1">VLOOKUP(CONCATENATE($F4107," ",$G4107),AllocFactorMatrix,(T$4+1),FALSE)*$E4110</f>
        <v>0</v>
      </c>
      <c r="U4107" s="22">
        <f ca="1">VLOOKUP(CONCATENATE($F4107," ",$G4107),AllocFactorMatrix,(U$4+1),FALSE)*$E4110</f>
        <v>0</v>
      </c>
      <c r="V4107" s="22">
        <f ca="1">VLOOKUP(CONCATENATE($F4107," ",$G4107),AllocFactorMatrix,(V$4+1),FALSE)*$E4110</f>
        <v>0</v>
      </c>
      <c r="W4107" s="22">
        <f t="shared" ca="1" si="1991"/>
        <v>-1204.6080759083657</v>
      </c>
      <c r="X4107" s="22">
        <f ca="1">VLOOKUP(CONCATENATE($F4107," ",$G4107),AllocFactorMatrix,(X$4+1),FALSE)*$E4110</f>
        <v>-9948.6548784825591</v>
      </c>
      <c r="Y4107" s="22">
        <f ca="1">VLOOKUP(CONCATENATE($F4107," ",$G4107),AllocFactorMatrix,(Y$4+1),FALSE)*$E4110</f>
        <v>0</v>
      </c>
      <c r="Z4107" s="22">
        <f t="shared" ca="1" si="1989"/>
        <v>-9948.6548784825591</v>
      </c>
      <c r="AA4107" s="22">
        <f ca="1">VLOOKUP(CONCATENATE($F4107," ",$G4107),AllocFactorMatrix,(AA$4+1),FALSE)*$E4110</f>
        <v>-128.05671853499297</v>
      </c>
      <c r="AB4107" s="22">
        <f ca="1">VLOOKUP(CONCATENATE($F4107," ",$G4107),AllocFactorMatrix,(AB$4+1),FALSE)*$E4110</f>
        <v>-3812.6700639595574</v>
      </c>
      <c r="AC4107" s="22">
        <f ca="1">VLOOKUP(CONCATENATE($F4107," ",$G4107),AllocFactorMatrix,(AC$4+1),FALSE)*$E4110</f>
        <v>-868.95630434459508</v>
      </c>
    </row>
    <row r="4108" spans="4:29" hidden="1" outlineLevel="1">
      <c r="F4108" s="42" t="str">
        <f>F4110</f>
        <v>RB_GUP</v>
      </c>
      <c r="G4108" s="17" t="str">
        <f>$G$13</f>
        <v>ENERGY</v>
      </c>
      <c r="H4108" s="21">
        <f t="shared" ca="1" si="1986"/>
        <v>-175162.05626028051</v>
      </c>
      <c r="I4108" s="22">
        <f ca="1">VLOOKUP(CONCATENATE($F4108," ",$G4108),AllocFactorMatrix,(I$4+1),FALSE)*$E4110</f>
        <v>-64357.805055231904</v>
      </c>
      <c r="J4108" s="22">
        <f ca="1">VLOOKUP(CONCATENATE($F4108," ",$G4108),AllocFactorMatrix,(J$4+1),FALSE)*$E4110</f>
        <v>-20329.885014547926</v>
      </c>
      <c r="K4108" s="22">
        <f ca="1">VLOOKUP(CONCATENATE($F4108," ",$G4108),AllocFactorMatrix,(K$4+1),FALSE)*$E4110</f>
        <v>-253.89095030090087</v>
      </c>
      <c r="L4108" s="22">
        <f ca="1">VLOOKUP(CONCATENATE($F4108," ",$G4108),AllocFactorMatrix,(L$4+1),FALSE)*$E4110</f>
        <v>-12.861539001290691</v>
      </c>
      <c r="M4108" s="22">
        <f t="shared" ca="1" si="1987"/>
        <v>-20596.637503850117</v>
      </c>
      <c r="N4108" s="22">
        <f ca="1">VLOOKUP(CONCATENATE($F4108," ",$G4108),AllocFactorMatrix,(N$4+1),FALSE)*$E4110</f>
        <v>-10300.02121986806</v>
      </c>
      <c r="O4108" s="22">
        <f ca="1">VLOOKUP(CONCATENATE($F4108," ",$G4108),AllocFactorMatrix,(O$4+1),FALSE)*$E4110</f>
        <v>-2778.6746332006228</v>
      </c>
      <c r="P4108" s="22">
        <f ca="1">VLOOKUP(CONCATENATE($F4108," ",$G4108),AllocFactorMatrix,(P$4+1),FALSE)*$E4110</f>
        <v>-432.99658849720225</v>
      </c>
      <c r="Q4108" s="22">
        <f ca="1">VLOOKUP(CONCATENATE($F4108," ",$G4108),AllocFactorMatrix,(Q$4+1),FALSE)*$E4110</f>
        <v>0</v>
      </c>
      <c r="R4108" s="22">
        <f t="shared" ca="1" si="1988"/>
        <v>-13511.692441565885</v>
      </c>
      <c r="S4108" s="22">
        <f ca="1">VLOOKUP(CONCATENATE($F4108," ",$G4108),AllocFactorMatrix,(S$4+1),FALSE)*$E4110</f>
        <v>-518.72795574211432</v>
      </c>
      <c r="T4108" s="22">
        <f ca="1">VLOOKUP(CONCATENATE($F4108," ",$G4108),AllocFactorMatrix,(T$4+1),FALSE)*$E4110</f>
        <v>-10253.334899286694</v>
      </c>
      <c r="U4108" s="22">
        <f ca="1">VLOOKUP(CONCATENATE($F4108," ",$G4108),AllocFactorMatrix,(U$4+1),FALSE)*$E4110</f>
        <v>-53902.865528069226</v>
      </c>
      <c r="V4108" s="22">
        <f ca="1">VLOOKUP(CONCATENATE($F4108," ",$G4108),AllocFactorMatrix,(V$4+1),FALSE)*$E4110</f>
        <v>-7537.3905944324024</v>
      </c>
      <c r="W4108" s="22">
        <f t="shared" ca="1" si="1991"/>
        <v>-72212.318977530434</v>
      </c>
      <c r="X4108" s="22">
        <f ca="1">VLOOKUP(CONCATENATE($F4108," ",$G4108),AllocFactorMatrix,(X$4+1),FALSE)*$E4110</f>
        <v>-2895.9295263058502</v>
      </c>
      <c r="Y4108" s="22">
        <f ca="1">VLOOKUP(CONCATENATE($F4108," ",$G4108),AllocFactorMatrix,(Y$4+1),FALSE)*$E4110</f>
        <v>-54.759600817355512</v>
      </c>
      <c r="Z4108" s="22">
        <f t="shared" ca="1" si="1989"/>
        <v>-2950.6891271232057</v>
      </c>
      <c r="AA4108" s="22">
        <f ca="1">VLOOKUP(CONCATENATE($F4108," ",$G4108),AllocFactorMatrix,(AA$4+1),FALSE)*$E4110</f>
        <v>-54.621338003154669</v>
      </c>
      <c r="AB4108" s="22">
        <f ca="1">VLOOKUP(CONCATENATE($F4108," ",$G4108),AllocFactorMatrix,(AB$4+1),FALSE)*$E4110</f>
        <v>-1197.5415939166157</v>
      </c>
      <c r="AC4108" s="22">
        <f ca="1">VLOOKUP(CONCATENATE($F4108," ",$G4108),AllocFactorMatrix,(AC$4+1),FALSE)*$E4110</f>
        <v>-280.75022305926234</v>
      </c>
    </row>
    <row r="4109" spans="4:29" hidden="1" outlineLevel="1">
      <c r="F4109" s="42" t="str">
        <f>F4110</f>
        <v>RB_GUP</v>
      </c>
      <c r="G4109" s="17" t="str">
        <f>$G$14</f>
        <v>CUSTOMER</v>
      </c>
      <c r="H4109" s="21">
        <f t="shared" ca="1" si="1986"/>
        <v>-4708421.092502146</v>
      </c>
      <c r="I4109" s="22">
        <f ca="1">VLOOKUP(CONCATENATE($F4109," ",$G4109),AllocFactorMatrix,(I$4+1),FALSE)*$E4110</f>
        <v>-3514286.6096950271</v>
      </c>
      <c r="J4109" s="22">
        <f ca="1">VLOOKUP(CONCATENATE($F4109," ",$G4109),AllocFactorMatrix,(J$4+1),FALSE)*$E4110</f>
        <v>-862037.35878846073</v>
      </c>
      <c r="K4109" s="22">
        <f ca="1">VLOOKUP(CONCATENATE($F4109," ",$G4109),AllocFactorMatrix,(K$4+1),FALSE)*$E4110</f>
        <v>-9542.335515906856</v>
      </c>
      <c r="L4109" s="22">
        <f ca="1">VLOOKUP(CONCATENATE($F4109," ",$G4109),AllocFactorMatrix,(L$4+1),FALSE)*$E4110</f>
        <v>-702.97908060793338</v>
      </c>
      <c r="M4109" s="22">
        <f t="shared" ca="1" si="1987"/>
        <v>-872282.67338497541</v>
      </c>
      <c r="N4109" s="22">
        <f ca="1">VLOOKUP(CONCATENATE($F4109," ",$G4109),AllocFactorMatrix,(N$4+1),FALSE)*$E4110</f>
        <v>-15991.656503664124</v>
      </c>
      <c r="O4109" s="22">
        <f ca="1">VLOOKUP(CONCATENATE($F4109," ",$G4109),AllocFactorMatrix,(O$4+1),FALSE)*$E4110</f>
        <v>-5030.4542330544546</v>
      </c>
      <c r="P4109" s="22">
        <f ca="1">VLOOKUP(CONCATENATE($F4109," ",$G4109),AllocFactorMatrix,(P$4+1),FALSE)*$E4110</f>
        <v>-2016.4309973014085</v>
      </c>
      <c r="Q4109" s="22">
        <f ca="1">VLOOKUP(CONCATENATE($F4109," ",$G4109),AllocFactorMatrix,(Q$4+1),FALSE)*$E4110</f>
        <v>0</v>
      </c>
      <c r="R4109" s="22">
        <f t="shared" ca="1" si="1988"/>
        <v>-23038.541734019989</v>
      </c>
      <c r="S4109" s="22">
        <f ca="1">VLOOKUP(CONCATENATE($F4109," ",$G4109),AllocFactorMatrix,(S$4+1),FALSE)*$E4110</f>
        <v>-148.5235077341483</v>
      </c>
      <c r="T4109" s="22">
        <f ca="1">VLOOKUP(CONCATENATE($F4109," ",$G4109),AllocFactorMatrix,(T$4+1),FALSE)*$E4110</f>
        <v>-3690.4360286241049</v>
      </c>
      <c r="U4109" s="22">
        <f ca="1">VLOOKUP(CONCATENATE($F4109," ",$G4109),AllocFactorMatrix,(U$4+1),FALSE)*$E4110</f>
        <v>-6683.1596229666957</v>
      </c>
      <c r="V4109" s="22">
        <f ca="1">VLOOKUP(CONCATENATE($F4109," ",$G4109),AllocFactorMatrix,(V$4+1),FALSE)*$E4110</f>
        <v>-1295.5216634218009</v>
      </c>
      <c r="W4109" s="22">
        <f t="shared" ca="1" si="1991"/>
        <v>-11817.640822746751</v>
      </c>
      <c r="X4109" s="22">
        <f ca="1">VLOOKUP(CONCATENATE($F4109," ",$G4109),AllocFactorMatrix,(X$4+1),FALSE)*$E4110</f>
        <v>-5119.6446224384272</v>
      </c>
      <c r="Y4109" s="22">
        <f ca="1">VLOOKUP(CONCATENATE($F4109," ",$G4109),AllocFactorMatrix,(Y$4+1),FALSE)*$E4110</f>
        <v>-59.761910300389111</v>
      </c>
      <c r="Z4109" s="22">
        <f t="shared" ca="1" si="1989"/>
        <v>-5179.4065327388162</v>
      </c>
      <c r="AA4109" s="22">
        <f ca="1">VLOOKUP(CONCATENATE($F4109," ",$G4109),AllocFactorMatrix,(AA$4+1),FALSE)*$E4110</f>
        <v>-366.26337064150584</v>
      </c>
      <c r="AB4109" s="22">
        <f ca="1">VLOOKUP(CONCATENATE($F4109," ",$G4109),AllocFactorMatrix,(AB$4+1),FALSE)*$E4110</f>
        <v>-248302.96563304347</v>
      </c>
      <c r="AC4109" s="22">
        <f ca="1">VLOOKUP(CONCATENATE($F4109," ",$G4109),AllocFactorMatrix,(AC$4+1),FALSE)*$E4110</f>
        <v>-33146.991328952718</v>
      </c>
    </row>
    <row r="4110" spans="4:29" collapsed="1">
      <c r="D4110" s="17" t="s">
        <v>693</v>
      </c>
      <c r="E4110" s="19">
        <f>-17802341+-200261</f>
        <v>-18002602</v>
      </c>
      <c r="F4110" s="42" t="s">
        <v>73</v>
      </c>
      <c r="G4110" s="17" t="str">
        <f>$G$15</f>
        <v>TOTAL</v>
      </c>
      <c r="H4110" s="21">
        <f t="shared" ca="1" si="1986"/>
        <v>-18002601.999999996</v>
      </c>
      <c r="I4110" s="22">
        <f ca="1">VLOOKUP(CONCATENATE($F4110," ",$G4110),AllocFactorMatrix,(I$4+1),FALSE)*$E4110</f>
        <v>-10513151.317649193</v>
      </c>
      <c r="J4110" s="22">
        <f ca="1">VLOOKUP(CONCATENATE($F4110," ",$G4110),AllocFactorMatrix,(J$4+1),FALSE)*$E4110</f>
        <v>-2592519.5787115684</v>
      </c>
      <c r="K4110" s="22">
        <f ca="1">VLOOKUP(CONCATENATE($F4110," ",$G4110),AllocFactorMatrix,(K$4+1),FALSE)*$E4110</f>
        <v>-30345.729018300601</v>
      </c>
      <c r="L4110" s="22">
        <f ca="1">VLOOKUP(CONCATENATE($F4110," ",$G4110),AllocFactorMatrix,(L$4+1),FALSE)*$E4110</f>
        <v>-1587.011922923451</v>
      </c>
      <c r="M4110" s="22">
        <f t="shared" ca="1" si="1987"/>
        <v>-2624452.3196527925</v>
      </c>
      <c r="N4110" s="22">
        <f ca="1">VLOOKUP(CONCATENATE($F4110," ",$G4110),AllocFactorMatrix,(N$4+1),FALSE)*$E4110</f>
        <v>-783509.17903938424</v>
      </c>
      <c r="O4110" s="22">
        <f ca="1">VLOOKUP(CONCATENATE($F4110," ",$G4110),AllocFactorMatrix,(O$4+1),FALSE)*$E4110</f>
        <v>-206088.6317861751</v>
      </c>
      <c r="P4110" s="22">
        <f ca="1">VLOOKUP(CONCATENATE($F4110," ",$G4110),AllocFactorMatrix,(P$4+1),FALSE)*$E4110</f>
        <v>-29215.856378591368</v>
      </c>
      <c r="Q4110" s="22">
        <f ca="1">VLOOKUP(CONCATENATE($F4110," ",$G4110),AllocFactorMatrix,(Q$4+1),FALSE)*$E4110</f>
        <v>0</v>
      </c>
      <c r="R4110" s="22">
        <f t="shared" ca="1" si="1988"/>
        <v>-1018813.6672041507</v>
      </c>
      <c r="S4110" s="22">
        <f ca="1">VLOOKUP(CONCATENATE($F4110," ",$G4110),AllocFactorMatrix,(S$4+1),FALSE)*$E4110</f>
        <v>-33020.252103474653</v>
      </c>
      <c r="T4110" s="22">
        <f ca="1">VLOOKUP(CONCATENATE($F4110," ",$G4110),AllocFactorMatrix,(T$4+1),FALSE)*$E4110</f>
        <v>-583700.92241877492</v>
      </c>
      <c r="U4110" s="22">
        <f ca="1">VLOOKUP(CONCATENATE($F4110," ",$G4110),AllocFactorMatrix,(U$4+1),FALSE)*$E4110</f>
        <v>-2418318.2305936646</v>
      </c>
      <c r="V4110" s="22">
        <f ca="1">VLOOKUP(CONCATENATE($F4110," ",$G4110),AllocFactorMatrix,(V$4+1),FALSE)*$E4110</f>
        <v>-269368.57488903048</v>
      </c>
      <c r="W4110" s="22">
        <f t="shared" ca="1" si="1991"/>
        <v>-3304407.9800049444</v>
      </c>
      <c r="X4110" s="22">
        <f ca="1">VLOOKUP(CONCATENATE($F4110," ",$G4110),AllocFactorMatrix,(X$4+1),FALSE)*$E4110</f>
        <v>-220378.04497809758</v>
      </c>
      <c r="Y4110" s="22">
        <f ca="1">VLOOKUP(CONCATENATE($F4110," ",$G4110),AllocFactorMatrix,(Y$4+1),FALSE)*$E4110</f>
        <v>-3940.7179418008905</v>
      </c>
      <c r="Z4110" s="22">
        <f t="shared" ca="1" si="1989"/>
        <v>-224318.76291989847</v>
      </c>
      <c r="AA4110" s="22">
        <f ca="1">VLOOKUP(CONCATENATE($F4110," ",$G4110),AllocFactorMatrix,(AA$4+1),FALSE)*$E4110</f>
        <v>-3498.199438258981</v>
      </c>
      <c r="AB4110" s="22">
        <f ca="1">VLOOKUP(CONCATENATE($F4110," ",$G4110),AllocFactorMatrix,(AB$4+1),FALSE)*$E4110</f>
        <v>-274597.11784925993</v>
      </c>
      <c r="AC4110" s="22">
        <f ca="1">VLOOKUP(CONCATENATE($F4110," ",$G4110),AllocFactorMatrix,(AC$4+1),FALSE)*$E4110</f>
        <v>-39362.635281499497</v>
      </c>
    </row>
    <row r="4111" spans="4:29" hidden="1" outlineLevel="1">
      <c r="F4111" s="42" t="str">
        <f>F4118</f>
        <v>RB_GUP</v>
      </c>
      <c r="G4111" s="17" t="str">
        <f>$G$8</f>
        <v>PRODUCTION</v>
      </c>
      <c r="H4111" s="21">
        <f t="shared" ca="1" si="1986"/>
        <v>-3607849.7056390545</v>
      </c>
      <c r="I4111" s="22">
        <f ca="1">VLOOKUP(CONCATENATE($F4111," ",$G4111),AllocFactorMatrix,(I$4+1),FALSE)*$E4118</f>
        <v>-1788802.8043515016</v>
      </c>
      <c r="J4111" s="22">
        <f ca="1">VLOOKUP(CONCATENATE($F4111," ",$G4111),AllocFactorMatrix,(J$4+1),FALSE)*$E4118</f>
        <v>-447322.10952677653</v>
      </c>
      <c r="K4111" s="22">
        <f ca="1">VLOOKUP(CONCATENATE($F4111," ",$G4111),AllocFactorMatrix,(K$4+1),FALSE)*$E4118</f>
        <v>-5669.2878572095688</v>
      </c>
      <c r="L4111" s="22">
        <f ca="1">VLOOKUP(CONCATENATE($F4111," ",$G4111),AllocFactorMatrix,(L$4+1),FALSE)*$E4118</f>
        <v>-283.7422219254297</v>
      </c>
      <c r="M4111" s="22">
        <f t="shared" ca="1" si="1987"/>
        <v>-453275.13960591151</v>
      </c>
      <c r="N4111" s="22">
        <f ca="1">VLOOKUP(CONCATENATE($F4111," ",$G4111),AllocFactorMatrix,(N$4+1),FALSE)*$E4118</f>
        <v>-200690.04991434439</v>
      </c>
      <c r="O4111" s="22">
        <f ca="1">VLOOKUP(CONCATENATE($F4111," ",$G4111),AllocFactorMatrix,(O$4+1),FALSE)*$E4118</f>
        <v>-55004.494920342942</v>
      </c>
      <c r="P4111" s="22">
        <f ca="1">VLOOKUP(CONCATENATE($F4111," ",$G4111),AllocFactorMatrix,(P$4+1),FALSE)*$E4118</f>
        <v>-8752.9096827388075</v>
      </c>
      <c r="Q4111" s="22">
        <f ca="1">VLOOKUP(CONCATENATE($F4111," ",$G4111),AllocFactorMatrix,(Q$4+1),FALSE)*$E4118</f>
        <v>0</v>
      </c>
      <c r="R4111" s="22">
        <f t="shared" ref="R4111:R4118" ca="1" si="1992">SUBTOTAL(9,N4111:Q4111)</f>
        <v>-264447.45451742614</v>
      </c>
      <c r="S4111" s="22">
        <f ca="1">VLOOKUP(CONCATENATE($F4111," ",$G4111),AllocFactorMatrix,(S$4+1),FALSE)*$E4118</f>
        <v>-8675.3174607379369</v>
      </c>
      <c r="T4111" s="22">
        <f ca="1">VLOOKUP(CONCATENATE($F4111," ",$G4111),AllocFactorMatrix,(T$4+1),FALSE)*$E4118</f>
        <v>-157875.97937680795</v>
      </c>
      <c r="U4111" s="22">
        <f ca="1">VLOOKUP(CONCATENATE($F4111," ",$G4111),AllocFactorMatrix,(U$4+1),FALSE)*$E4118</f>
        <v>-769257.3208733676</v>
      </c>
      <c r="V4111" s="22">
        <f ca="1">VLOOKUP(CONCATENATE($F4111," ",$G4111),AllocFactorMatrix,(V$4+1),FALSE)*$E4118</f>
        <v>-98019.107718193613</v>
      </c>
      <c r="W4111" s="22">
        <f ca="1">SUBTOTAL(9,S4111:V4111)</f>
        <v>-1033827.7254291072</v>
      </c>
      <c r="X4111" s="22">
        <f ca="1">VLOOKUP(CONCATENATE($F4111," ",$G4111),AllocFactorMatrix,(X$4+1),FALSE)*$E4118</f>
        <v>-56128.728451003197</v>
      </c>
      <c r="Y4111" s="22">
        <f ca="1">VLOOKUP(CONCATENATE($F4111," ",$G4111),AllocFactorMatrix,(Y$4+1),FALSE)*$E4118</f>
        <v>-1055.084854709062</v>
      </c>
      <c r="Z4111" s="22">
        <f t="shared" ref="Z4111:Z4118" ca="1" si="1993">SUBTOTAL(9,X4111:Y4111)</f>
        <v>-57183.813305712261</v>
      </c>
      <c r="AA4111" s="22">
        <f ca="1">VLOOKUP(CONCATENATE($F4111," ",$G4111),AllocFactorMatrix,(AA$4+1),FALSE)*$E4118</f>
        <v>-816.25385109424076</v>
      </c>
      <c r="AB4111" s="22">
        <f ca="1">VLOOKUP(CONCATENATE($F4111," ",$G4111),AllocFactorMatrix,(AB$4+1),FALSE)*$E4118</f>
        <v>-7670.5858260969426</v>
      </c>
      <c r="AC4111" s="22">
        <f ca="1">VLOOKUP(CONCATENATE($F4111," ",$G4111),AllocFactorMatrix,(AC$4+1),FALSE)*$E4118</f>
        <v>-1825.9287522044349</v>
      </c>
    </row>
    <row r="4112" spans="4:29" hidden="1" outlineLevel="1">
      <c r="F4112" s="42" t="str">
        <f>F4118</f>
        <v>RB_GUP</v>
      </c>
      <c r="G4112" s="17" t="str">
        <f>$G$9</f>
        <v>BULKTRAN</v>
      </c>
      <c r="H4112" s="21">
        <f t="shared" ca="1" si="1986"/>
        <v>-2312470.8198595573</v>
      </c>
      <c r="I4112" s="22">
        <f ca="1">VLOOKUP(CONCATENATE($F4112," ",$G4112),AllocFactorMatrix,(I$4+1),FALSE)*$E4118</f>
        <v>-1146542.8510174293</v>
      </c>
      <c r="J4112" s="22">
        <f ca="1">VLOOKUP(CONCATENATE($F4112," ",$G4112),AllocFactorMatrix,(J$4+1),FALSE)*$E4118</f>
        <v>-286713.53015118634</v>
      </c>
      <c r="K4112" s="22">
        <f ca="1">VLOOKUP(CONCATENATE($F4112," ",$G4112),AllocFactorMatrix,(K$4+1),FALSE)*$E4118</f>
        <v>-3633.7607740949597</v>
      </c>
      <c r="L4112" s="22">
        <f ca="1">VLOOKUP(CONCATENATE($F4112," ",$G4112),AllocFactorMatrix,(L$4+1),FALSE)*$E4118</f>
        <v>-181.8661147494914</v>
      </c>
      <c r="M4112" s="22">
        <f t="shared" ca="1" si="1987"/>
        <v>-290529.15704003081</v>
      </c>
      <c r="N4112" s="22">
        <f ca="1">VLOOKUP(CONCATENATE($F4112," ",$G4112),AllocFactorMatrix,(N$4+1),FALSE)*$E4118</f>
        <v>-128633.37503713333</v>
      </c>
      <c r="O4112" s="22">
        <f ca="1">VLOOKUP(CONCATENATE($F4112," ",$G4112),AllocFactorMatrix,(O$4+1),FALSE)*$E4118</f>
        <v>-35255.429089964317</v>
      </c>
      <c r="P4112" s="22">
        <f ca="1">VLOOKUP(CONCATENATE($F4112," ",$G4112),AllocFactorMatrix,(P$4+1),FALSE)*$E4118</f>
        <v>-5610.2248933937899</v>
      </c>
      <c r="Q4112" s="22">
        <f ca="1">VLOOKUP(CONCATENATE($F4112," ",$G4112),AllocFactorMatrix,(Q$4+1),FALSE)*$E4118</f>
        <v>0</v>
      </c>
      <c r="R4112" s="22">
        <f t="shared" ca="1" si="1992"/>
        <v>-169499.02902049143</v>
      </c>
      <c r="S4112" s="22">
        <f ca="1">VLOOKUP(CONCATENATE($F4112," ",$G4112),AllocFactorMatrix,(S$4+1),FALSE)*$E4118</f>
        <v>-5560.4917382280855</v>
      </c>
      <c r="T4112" s="22">
        <f ca="1">VLOOKUP(CONCATENATE($F4112," ",$G4112),AllocFactorMatrix,(T$4+1),FALSE)*$E4118</f>
        <v>-101191.4645155516</v>
      </c>
      <c r="U4112" s="22">
        <f ca="1">VLOOKUP(CONCATENATE($F4112," ",$G4112),AllocFactorMatrix,(U$4+1),FALSE)*$E4118</f>
        <v>-493059.64843896148</v>
      </c>
      <c r="V4112" s="22">
        <f ca="1">VLOOKUP(CONCATENATE($F4112," ",$G4112),AllocFactorMatrix,(V$4+1),FALSE)*$E4118</f>
        <v>-62825.878260038095</v>
      </c>
      <c r="W4112" s="22">
        <f t="shared" ref="W4112:W4118" ca="1" si="1994">SUBTOTAL(9,S4112:V4112)</f>
        <v>-662637.48295277928</v>
      </c>
      <c r="X4112" s="22">
        <f ca="1">VLOOKUP(CONCATENATE($F4112," ",$G4112),AllocFactorMatrix,(X$4+1),FALSE)*$E4118</f>
        <v>-35976.012663691377</v>
      </c>
      <c r="Y4112" s="22">
        <f ca="1">VLOOKUP(CONCATENATE($F4112," ",$G4112),AllocFactorMatrix,(Y$4+1),FALSE)*$E4118</f>
        <v>-676.26235515769588</v>
      </c>
      <c r="Z4112" s="22">
        <f t="shared" ca="1" si="1993"/>
        <v>-36652.275018849075</v>
      </c>
      <c r="AA4112" s="22">
        <f ca="1">VLOOKUP(CONCATENATE($F4112," ",$G4112),AllocFactorMatrix,(AA$4+1),FALSE)*$E4118</f>
        <v>-523.18232915943474</v>
      </c>
      <c r="AB4112" s="22">
        <f ca="1">VLOOKUP(CONCATENATE($F4112," ",$G4112),AllocFactorMatrix,(AB$4+1),FALSE)*$E4118</f>
        <v>-4916.5035523384104</v>
      </c>
      <c r="AC4112" s="22">
        <f ca="1">VLOOKUP(CONCATENATE($F4112," ",$G4112),AllocFactorMatrix,(AC$4+1),FALSE)*$E4118</f>
        <v>-1170.3389284802317</v>
      </c>
    </row>
    <row r="4113" spans="4:29" hidden="1" outlineLevel="1">
      <c r="F4113" s="42" t="str">
        <f>F4118</f>
        <v>RB_GUP</v>
      </c>
      <c r="G4113" s="17" t="str">
        <f>$G$10</f>
        <v>SUBTRAN</v>
      </c>
      <c r="H4113" s="21">
        <f t="shared" ca="1" si="1986"/>
        <v>-732614.83094048186</v>
      </c>
      <c r="I4113" s="22">
        <f ca="1">VLOOKUP(CONCATENATE($F4113," ",$G4113),AllocFactorMatrix,(I$4+1),FALSE)*$E4118</f>
        <v>-353532.24560273252</v>
      </c>
      <c r="J4113" s="22">
        <f ca="1">VLOOKUP(CONCATENATE($F4113," ",$G4113),AllocFactorMatrix,(J$4+1),FALSE)*$E4118</f>
        <v>-88203.97090186218</v>
      </c>
      <c r="K4113" s="22">
        <f ca="1">VLOOKUP(CONCATENATE($F4113," ",$G4113),AllocFactorMatrix,(K$4+1),FALSE)*$E4118</f>
        <v>-1120.2426625423388</v>
      </c>
      <c r="L4113" s="22">
        <f ca="1">VLOOKUP(CONCATENATE($F4113," ",$G4113),AllocFactorMatrix,(L$4+1),FALSE)*$E4118</f>
        <v>-72.220283987189958</v>
      </c>
      <c r="M4113" s="22">
        <f t="shared" ca="1" si="1987"/>
        <v>-89396.433848391709</v>
      </c>
      <c r="N4113" s="22">
        <f ca="1">VLOOKUP(CONCATENATE($F4113," ",$G4113),AllocFactorMatrix,(N$4+1),FALSE)*$E4118</f>
        <v>-39169.82068686602</v>
      </c>
      <c r="O4113" s="22">
        <f ca="1">VLOOKUP(CONCATENATE($F4113," ",$G4113),AllocFactorMatrix,(O$4+1),FALSE)*$E4118</f>
        <v>-10753.129824414456</v>
      </c>
      <c r="P4113" s="22">
        <f ca="1">VLOOKUP(CONCATENATE($F4113," ",$G4113),AllocFactorMatrix,(P$4+1),FALSE)*$E4118</f>
        <v>-2161.4587190231209</v>
      </c>
      <c r="Q4113" s="22">
        <f ca="1">VLOOKUP(CONCATENATE($F4113," ",$G4113),AllocFactorMatrix,(Q$4+1),FALSE)*$E4118</f>
        <v>0</v>
      </c>
      <c r="R4113" s="22">
        <f t="shared" ca="1" si="1992"/>
        <v>-52084.409230303594</v>
      </c>
      <c r="S4113" s="22">
        <f ca="1">VLOOKUP(CONCATENATE($F4113," ",$G4113),AllocFactorMatrix,(S$4+1),FALSE)*$E4118</f>
        <v>-1659.8976366870854</v>
      </c>
      <c r="T4113" s="22">
        <f ca="1">VLOOKUP(CONCATENATE($F4113," ",$G4113),AllocFactorMatrix,(T$4+1),FALSE)*$E4118</f>
        <v>-31098.431145715633</v>
      </c>
      <c r="U4113" s="22">
        <f ca="1">VLOOKUP(CONCATENATE($F4113," ",$G4113),AllocFactorMatrix,(U$4+1),FALSE)*$E4118</f>
        <v>-193258.8228650963</v>
      </c>
      <c r="V4113" s="22">
        <f ca="1">VLOOKUP(CONCATENATE($F4113," ",$G4113),AllocFactorMatrix,(V$4+1),FALSE)*$E4118</f>
        <v>0</v>
      </c>
      <c r="W4113" s="22">
        <f t="shared" ca="1" si="1994"/>
        <v>-226017.15164749901</v>
      </c>
      <c r="X4113" s="22">
        <f ca="1">VLOOKUP(CONCATENATE($F4113," ",$G4113),AllocFactorMatrix,(X$4+1),FALSE)*$E4118</f>
        <v>-10986.610812083389</v>
      </c>
      <c r="Y4113" s="22">
        <f ca="1">VLOOKUP(CONCATENATE($F4113," ",$G4113),AllocFactorMatrix,(Y$4+1),FALSE)*$E4118</f>
        <v>-210.743249868296</v>
      </c>
      <c r="Z4113" s="22">
        <f t="shared" ca="1" si="1993"/>
        <v>-11197.354061951684</v>
      </c>
      <c r="AA4113" s="22">
        <f ca="1">VLOOKUP(CONCATENATE($F4113," ",$G4113),AllocFactorMatrix,(AA$4+1),FALSE)*$E4118</f>
        <v>-160.29315533049089</v>
      </c>
      <c r="AB4113" s="22">
        <f ca="1">VLOOKUP(CONCATENATE($F4113," ",$G4113),AllocFactorMatrix,(AB$4+1),FALSE)*$E4118</f>
        <v>-183.39976876652662</v>
      </c>
      <c r="AC4113" s="22">
        <f ca="1">VLOOKUP(CONCATENATE($F4113," ",$G4113),AllocFactorMatrix,(AC$4+1),FALSE)*$E4118</f>
        <v>-43.543625506292187</v>
      </c>
    </row>
    <row r="4114" spans="4:29" hidden="1" outlineLevel="1">
      <c r="F4114" s="42" t="str">
        <f>F4118</f>
        <v>RB_GUP</v>
      </c>
      <c r="G4114" s="17" t="str">
        <f>$G$11</f>
        <v>DISTPRI</v>
      </c>
      <c r="H4114" s="21">
        <f t="shared" ca="1" si="1986"/>
        <v>-1086059.3736178402</v>
      </c>
      <c r="I4114" s="22">
        <f ca="1">VLOOKUP(CONCATENATE($F4114," ",$G4114),AllocFactorMatrix,(I$4+1),FALSE)*$E4118</f>
        <v>-718341.2472989856</v>
      </c>
      <c r="J4114" s="22">
        <f ca="1">VLOOKUP(CONCATENATE($F4114," ",$G4114),AllocFactorMatrix,(J$4+1),FALSE)*$E4118</f>
        <v>-178262.54347887696</v>
      </c>
      <c r="K4114" s="22">
        <f ca="1">VLOOKUP(CONCATENATE($F4114," ",$G4114),AllocFactorMatrix,(K$4+1),FALSE)*$E4118</f>
        <v>-2263.2039692990847</v>
      </c>
      <c r="L4114" s="22">
        <f ca="1">VLOOKUP(CONCATENATE($F4114," ",$G4114),AllocFactorMatrix,(L$4+1),FALSE)*$E4118</f>
        <v>0</v>
      </c>
      <c r="M4114" s="22">
        <f t="shared" ca="1" si="1987"/>
        <v>-180525.74744817606</v>
      </c>
      <c r="N4114" s="22">
        <f ca="1">VLOOKUP(CONCATENATE($F4114," ",$G4114),AllocFactorMatrix,(N$4+1),FALSE)*$E4118</f>
        <v>-77810.419954658923</v>
      </c>
      <c r="O4114" s="22">
        <f ca="1">VLOOKUP(CONCATENATE($F4114," ",$G4114),AllocFactorMatrix,(O$4+1),FALSE)*$E4118</f>
        <v>-21397.304673752911</v>
      </c>
      <c r="P4114" s="22">
        <f ca="1">VLOOKUP(CONCATENATE($F4114," ",$G4114),AllocFactorMatrix,(P$4+1),FALSE)*$E4118</f>
        <v>0</v>
      </c>
      <c r="Q4114" s="22">
        <f ca="1">VLOOKUP(CONCATENATE($F4114," ",$G4114),AllocFactorMatrix,(Q$4+1),FALSE)*$E4118</f>
        <v>0</v>
      </c>
      <c r="R4114" s="22">
        <f t="shared" ca="1" si="1992"/>
        <v>-99207.72462841183</v>
      </c>
      <c r="S4114" s="22">
        <f ca="1">VLOOKUP(CONCATENATE($F4114," ",$G4114),AllocFactorMatrix,(S$4+1),FALSE)*$E4118</f>
        <v>-3334.1472066625583</v>
      </c>
      <c r="T4114" s="22">
        <f ca="1">VLOOKUP(CONCATENATE($F4114," ",$G4114),AllocFactorMatrix,(T$4+1),FALSE)*$E4118</f>
        <v>-61580.907406360508</v>
      </c>
      <c r="U4114" s="22">
        <f ca="1">VLOOKUP(CONCATENATE($F4114," ",$G4114),AllocFactorMatrix,(U$4+1),FALSE)*$E4118</f>
        <v>0</v>
      </c>
      <c r="V4114" s="22">
        <f ca="1">VLOOKUP(CONCATENATE($F4114," ",$G4114),AllocFactorMatrix,(V$4+1),FALSE)*$E4118</f>
        <v>0</v>
      </c>
      <c r="W4114" s="22">
        <f t="shared" ca="1" si="1994"/>
        <v>-64915.054613023065</v>
      </c>
      <c r="X4114" s="22">
        <f ca="1">VLOOKUP(CONCATENATE($F4114," ",$G4114),AllocFactorMatrix,(X$4+1),FALSE)*$E4118</f>
        <v>-21871.377012589513</v>
      </c>
      <c r="Y4114" s="22">
        <f ca="1">VLOOKUP(CONCATENATE($F4114," ",$G4114),AllocFactorMatrix,(Y$4+1),FALSE)*$E4118</f>
        <v>-420.06029163600869</v>
      </c>
      <c r="Z4114" s="22">
        <f t="shared" ca="1" si="1993"/>
        <v>-22291.437304225521</v>
      </c>
      <c r="AA4114" s="22">
        <f ca="1">VLOOKUP(CONCATENATE($F4114," ",$G4114),AllocFactorMatrix,(AA$4+1),FALSE)*$E4118</f>
        <v>-321.03239295424873</v>
      </c>
      <c r="AB4114" s="22">
        <f ca="1">VLOOKUP(CONCATENATE($F4114," ",$G4114),AllocFactorMatrix,(AB$4+1),FALSE)*$E4118</f>
        <v>-369.42070657531173</v>
      </c>
      <c r="AC4114" s="22">
        <f ca="1">VLOOKUP(CONCATENATE($F4114," ",$G4114),AllocFactorMatrix,(AC$4+1),FALSE)*$E4118</f>
        <v>-87.709225488481152</v>
      </c>
    </row>
    <row r="4115" spans="4:29" hidden="1" outlineLevel="1">
      <c r="F4115" s="42" t="str">
        <f>F4118</f>
        <v>RB_GUP</v>
      </c>
      <c r="G4115" s="17" t="str">
        <f>$G$12</f>
        <v>DISTSEC</v>
      </c>
      <c r="H4115" s="21">
        <f t="shared" ca="1" si="1986"/>
        <v>-360197.45678252663</v>
      </c>
      <c r="I4115" s="22">
        <f ca="1">VLOOKUP(CONCATENATE($F4115," ",$G4115),AllocFactorMatrix,(I$4+1),FALSE)*$E4118</f>
        <v>-273886.37984932837</v>
      </c>
      <c r="J4115" s="22">
        <f ca="1">VLOOKUP(CONCATENATE($F4115," ",$G4115),AllocFactorMatrix,(J$4+1),FALSE)*$E4118</f>
        <v>-55282.015951089263</v>
      </c>
      <c r="K4115" s="22">
        <f ca="1">VLOOKUP(CONCATENATE($F4115," ",$G4115),AllocFactorMatrix,(K$4+1),FALSE)*$E4118</f>
        <v>0</v>
      </c>
      <c r="L4115" s="22">
        <f ca="1">VLOOKUP(CONCATENATE($F4115," ",$G4115),AllocFactorMatrix,(L$4+1),FALSE)*$E4118</f>
        <v>0</v>
      </c>
      <c r="M4115" s="22">
        <f t="shared" ca="1" si="1987"/>
        <v>-55282.015951089263</v>
      </c>
      <c r="N4115" s="22">
        <f ca="1">VLOOKUP(CONCATENATE($F4115," ",$G4115),AllocFactorMatrix,(N$4+1),FALSE)*$E4118</f>
        <v>-21174.13438110986</v>
      </c>
      <c r="O4115" s="22">
        <f ca="1">VLOOKUP(CONCATENATE($F4115," ",$G4115),AllocFactorMatrix,(O$4+1),FALSE)*$E4118</f>
        <v>0</v>
      </c>
      <c r="P4115" s="22">
        <f ca="1">VLOOKUP(CONCATENATE($F4115," ",$G4115),AllocFactorMatrix,(P$4+1),FALSE)*$E4118</f>
        <v>0</v>
      </c>
      <c r="Q4115" s="22">
        <f ca="1">VLOOKUP(CONCATENATE($F4115," ",$G4115),AllocFactorMatrix,(Q$4+1),FALSE)*$E4118</f>
        <v>0</v>
      </c>
      <c r="R4115" s="22">
        <f t="shared" ca="1" si="1992"/>
        <v>-21174.13438110986</v>
      </c>
      <c r="S4115" s="22">
        <f ca="1">VLOOKUP(CONCATENATE($F4115," ",$G4115),AllocFactorMatrix,(S$4+1),FALSE)*$E4118</f>
        <v>-743.68002876071728</v>
      </c>
      <c r="T4115" s="22">
        <f ca="1">VLOOKUP(CONCATENATE($F4115," ",$G4115),AllocFactorMatrix,(T$4+1),FALSE)*$E4118</f>
        <v>0</v>
      </c>
      <c r="U4115" s="22">
        <f ca="1">VLOOKUP(CONCATENATE($F4115," ",$G4115),AllocFactorMatrix,(U$4+1),FALSE)*$E4118</f>
        <v>0</v>
      </c>
      <c r="V4115" s="22">
        <f ca="1">VLOOKUP(CONCATENATE($F4115," ",$G4115),AllocFactorMatrix,(V$4+1),FALSE)*$E4118</f>
        <v>0</v>
      </c>
      <c r="W4115" s="22">
        <f t="shared" ca="1" si="1994"/>
        <v>-743.68002876071728</v>
      </c>
      <c r="X4115" s="22">
        <f ca="1">VLOOKUP(CONCATENATE($F4115," ",$G4115),AllocFactorMatrix,(X$4+1),FALSE)*$E4118</f>
        <v>-6141.9278968234075</v>
      </c>
      <c r="Y4115" s="22">
        <f ca="1">VLOOKUP(CONCATENATE($F4115," ",$G4115),AllocFactorMatrix,(Y$4+1),FALSE)*$E4118</f>
        <v>0</v>
      </c>
      <c r="Z4115" s="22">
        <f t="shared" ca="1" si="1993"/>
        <v>-6141.9278968234075</v>
      </c>
      <c r="AA4115" s="22">
        <f ca="1">VLOOKUP(CONCATENATE($F4115," ",$G4115),AllocFactorMatrix,(AA$4+1),FALSE)*$E4118</f>
        <v>-79.0574345529716</v>
      </c>
      <c r="AB4115" s="22">
        <f ca="1">VLOOKUP(CONCATENATE($F4115," ",$G4115),AllocFactorMatrix,(AB$4+1),FALSE)*$E4118</f>
        <v>-2353.800077824033</v>
      </c>
      <c r="AC4115" s="22">
        <f ca="1">VLOOKUP(CONCATENATE($F4115," ",$G4115),AllocFactorMatrix,(AC$4+1),FALSE)*$E4118</f>
        <v>-536.46116303802148</v>
      </c>
    </row>
    <row r="4116" spans="4:29" hidden="1" outlineLevel="1">
      <c r="F4116" s="42" t="str">
        <f>F4118</f>
        <v>RB_GUP</v>
      </c>
      <c r="G4116" s="17" t="str">
        <f>$G$13</f>
        <v>ENERGY</v>
      </c>
      <c r="H4116" s="21">
        <f t="shared" ca="1" si="1986"/>
        <v>-108138.51047711307</v>
      </c>
      <c r="I4116" s="22">
        <f ca="1">VLOOKUP(CONCATENATE($F4116," ",$G4116),AllocFactorMatrix,(I$4+1),FALSE)*$E4118</f>
        <v>-39732.104799613124</v>
      </c>
      <c r="J4116" s="22">
        <f ca="1">VLOOKUP(CONCATENATE($F4116," ",$G4116),AllocFactorMatrix,(J$4+1),FALSE)*$E4118</f>
        <v>-12550.911599127594</v>
      </c>
      <c r="K4116" s="22">
        <f ca="1">VLOOKUP(CONCATENATE($F4116," ",$G4116),AllocFactorMatrix,(K$4+1),FALSE)*$E4118</f>
        <v>-156.74278879417278</v>
      </c>
      <c r="L4116" s="22">
        <f ca="1">VLOOKUP(CONCATENATE($F4116," ",$G4116),AllocFactorMatrix,(L$4+1),FALSE)*$E4118</f>
        <v>-7.9402337454647336</v>
      </c>
      <c r="M4116" s="22">
        <f t="shared" ca="1" si="1987"/>
        <v>-12715.594621667231</v>
      </c>
      <c r="N4116" s="22">
        <f ca="1">VLOOKUP(CONCATENATE($F4116," ",$G4116),AllocFactorMatrix,(N$4+1),FALSE)*$E4118</f>
        <v>-6358.8483509471062</v>
      </c>
      <c r="O4116" s="22">
        <f ca="1">VLOOKUP(CONCATENATE($F4116," ",$G4116),AllocFactorMatrix,(O$4+1),FALSE)*$E4118</f>
        <v>-1715.4499230607091</v>
      </c>
      <c r="P4116" s="22">
        <f ca="1">VLOOKUP(CONCATENATE($F4116," ",$G4116),AllocFactorMatrix,(P$4+1),FALSE)*$E4118</f>
        <v>-267.31591944879767</v>
      </c>
      <c r="Q4116" s="22">
        <f ca="1">VLOOKUP(CONCATENATE($F4116," ",$G4116),AllocFactorMatrix,(Q$4+1),FALSE)*$E4118</f>
        <v>0</v>
      </c>
      <c r="R4116" s="22">
        <f t="shared" ca="1" si="1992"/>
        <v>-8341.6141934566131</v>
      </c>
      <c r="S4116" s="22">
        <f ca="1">VLOOKUP(CONCATENATE($F4116," ",$G4116),AllocFactorMatrix,(S$4+1),FALSE)*$E4118</f>
        <v>-320.24326314962298</v>
      </c>
      <c r="T4116" s="22">
        <f ca="1">VLOOKUP(CONCATENATE($F4116," ",$G4116),AllocFactorMatrix,(T$4+1),FALSE)*$E4118</f>
        <v>-6330.0259605555257</v>
      </c>
      <c r="U4116" s="22">
        <f ca="1">VLOOKUP(CONCATENATE($F4116," ",$G4116),AllocFactorMatrix,(U$4+1),FALSE)*$E4118</f>
        <v>-33277.615672609005</v>
      </c>
      <c r="V4116" s="22">
        <f ca="1">VLOOKUP(CONCATENATE($F4116," ",$G4116),AllocFactorMatrix,(V$4+1),FALSE)*$E4118</f>
        <v>-4653.303398967626</v>
      </c>
      <c r="W4116" s="22">
        <f t="shared" ca="1" si="1994"/>
        <v>-44581.188295281776</v>
      </c>
      <c r="X4116" s="22">
        <f ca="1">VLOOKUP(CONCATENATE($F4116," ",$G4116),AllocFactorMatrix,(X$4+1),FALSE)*$E4118</f>
        <v>-1787.8387140880939</v>
      </c>
      <c r="Y4116" s="22">
        <f ca="1">VLOOKUP(CONCATENATE($F4116," ",$G4116),AllocFactorMatrix,(Y$4+1),FALSE)*$E4118</f>
        <v>-33.806532037457622</v>
      </c>
      <c r="Z4116" s="22">
        <f t="shared" ca="1" si="1993"/>
        <v>-1821.6452461255515</v>
      </c>
      <c r="AA4116" s="22">
        <f ca="1">VLOOKUP(CONCATENATE($F4116," ",$G4116),AllocFactorMatrix,(AA$4+1),FALSE)*$E4118</f>
        <v>-33.721173740682232</v>
      </c>
      <c r="AB4116" s="22">
        <f ca="1">VLOOKUP(CONCATENATE($F4116," ",$G4116),AllocFactorMatrix,(AB$4+1),FALSE)*$E4118</f>
        <v>-739.31744674257936</v>
      </c>
      <c r="AC4116" s="22">
        <f ca="1">VLOOKUP(CONCATENATE($F4116," ",$G4116),AllocFactorMatrix,(AC$4+1),FALSE)*$E4118</f>
        <v>-173.32470048554825</v>
      </c>
    </row>
    <row r="4117" spans="4:29" hidden="1" outlineLevel="1">
      <c r="F4117" s="42" t="str">
        <f>F4118</f>
        <v>RB_GUP</v>
      </c>
      <c r="G4117" s="17" t="str">
        <f>$G$14</f>
        <v>CUSTOMER</v>
      </c>
      <c r="H4117" s="21">
        <f t="shared" ca="1" si="1986"/>
        <v>-2906803.3026834265</v>
      </c>
      <c r="I4117" s="22">
        <f ca="1">VLOOKUP(CONCATENATE($F4117," ",$G4117),AllocFactorMatrix,(I$4+1),FALSE)*$E4118</f>
        <v>-2169589.2790695606</v>
      </c>
      <c r="J4117" s="22">
        <f ca="1">VLOOKUP(CONCATENATE($F4117," ",$G4117),AllocFactorMatrix,(J$4+1),FALSE)*$E4118</f>
        <v>-532189.66450411058</v>
      </c>
      <c r="K4117" s="22">
        <f ca="1">VLOOKUP(CONCATENATE($F4117," ",$G4117),AllocFactorMatrix,(K$4+1),FALSE)*$E4118</f>
        <v>-5891.081500149141</v>
      </c>
      <c r="L4117" s="22">
        <f ca="1">VLOOKUP(CONCATENATE($F4117," ",$G4117),AllocFactorMatrix,(L$4+1),FALSE)*$E4118</f>
        <v>-433.99302506789701</v>
      </c>
      <c r="M4117" s="22">
        <f t="shared" ca="1" si="1987"/>
        <v>-538514.73902932752</v>
      </c>
      <c r="N4117" s="22">
        <f ca="1">VLOOKUP(CONCATENATE($F4117," ",$G4117),AllocFactorMatrix,(N$4+1),FALSE)*$E4118</f>
        <v>-9872.6513680463831</v>
      </c>
      <c r="O4117" s="22">
        <f ca="1">VLOOKUP(CONCATENATE($F4117," ",$G4117),AllocFactorMatrix,(O$4+1),FALSE)*$E4118</f>
        <v>-3105.6145343342278</v>
      </c>
      <c r="P4117" s="22">
        <f ca="1">VLOOKUP(CONCATENATE($F4117," ",$G4117),AllocFactorMatrix,(P$4+1),FALSE)*$E4118</f>
        <v>-1244.8691753426251</v>
      </c>
      <c r="Q4117" s="22">
        <f ca="1">VLOOKUP(CONCATENATE($F4117," ",$G4117),AllocFactorMatrix,(Q$4+1),FALSE)*$E4118</f>
        <v>0</v>
      </c>
      <c r="R4117" s="22">
        <f t="shared" ca="1" si="1992"/>
        <v>-14223.135077723236</v>
      </c>
      <c r="S4117" s="22">
        <f ca="1">VLOOKUP(CONCATENATE($F4117," ",$G4117),AllocFactorMatrix,(S$4+1),FALSE)*$E4118</f>
        <v>-91.692865681714252</v>
      </c>
      <c r="T4117" s="22">
        <f ca="1">VLOOKUP(CONCATENATE($F4117," ",$G4117),AllocFactorMatrix,(T$4+1),FALSE)*$E4118</f>
        <v>-2278.3373503761363</v>
      </c>
      <c r="U4117" s="22">
        <f ca="1">VLOOKUP(CONCATENATE($F4117," ",$G4117),AllocFactorMatrix,(U$4+1),FALSE)*$E4118</f>
        <v>-4125.9331063943609</v>
      </c>
      <c r="V4117" s="22">
        <f ca="1">VLOOKUP(CONCATENATE($F4117," ",$G4117),AllocFactorMatrix,(V$4+1),FALSE)*$E4118</f>
        <v>-799.80668167705949</v>
      </c>
      <c r="W4117" s="22">
        <f t="shared" ca="1" si="1994"/>
        <v>-7295.770004129271</v>
      </c>
      <c r="X4117" s="22">
        <f ca="1">VLOOKUP(CONCATENATE($F4117," ",$G4117),AllocFactorMatrix,(X$4+1),FALSE)*$E4118</f>
        <v>-3160.6773490943192</v>
      </c>
      <c r="Y4117" s="22">
        <f ca="1">VLOOKUP(CONCATENATE($F4117," ",$G4117),AllocFactorMatrix,(Y$4+1),FALSE)*$E4118</f>
        <v>-36.894771054456733</v>
      </c>
      <c r="Z4117" s="22">
        <f t="shared" ca="1" si="1993"/>
        <v>-3197.5721201487759</v>
      </c>
      <c r="AA4117" s="22">
        <f ca="1">VLOOKUP(CONCATENATE($F4117," ",$G4117),AllocFactorMatrix,(AA$4+1),FALSE)*$E4118</f>
        <v>-226.11732351808709</v>
      </c>
      <c r="AB4117" s="22">
        <f ca="1">VLOOKUP(CONCATENATE($F4117," ",$G4117),AllocFactorMatrix,(AB$4+1),FALSE)*$E4118</f>
        <v>-153292.97579555665</v>
      </c>
      <c r="AC4117" s="22">
        <f ca="1">VLOOKUP(CONCATENATE($F4117," ",$G4117),AllocFactorMatrix,(AC$4+1),FALSE)*$E4118</f>
        <v>-20463.714263461392</v>
      </c>
    </row>
    <row r="4118" spans="4:29" collapsed="1">
      <c r="D4118" s="17" t="s">
        <v>694</v>
      </c>
      <c r="E4118" s="19">
        <v>-11114134</v>
      </c>
      <c r="F4118" s="42" t="s">
        <v>73</v>
      </c>
      <c r="G4118" s="17" t="str">
        <f>$G$15</f>
        <v>TOTAL</v>
      </c>
      <c r="H4118" s="21">
        <f t="shared" ca="1" si="1986"/>
        <v>-11114134</v>
      </c>
      <c r="I4118" s="22">
        <f ca="1">VLOOKUP(CONCATENATE($F4118," ",$G4118),AllocFactorMatrix,(I$4+1),FALSE)*$E4118</f>
        <v>-6490426.9119891496</v>
      </c>
      <c r="J4118" s="22">
        <f ca="1">VLOOKUP(CONCATENATE($F4118," ",$G4118),AllocFactorMatrix,(J$4+1),FALSE)*$E4118</f>
        <v>-1600524.7461130295</v>
      </c>
      <c r="K4118" s="22">
        <f ca="1">VLOOKUP(CONCATENATE($F4118," ",$G4118),AllocFactorMatrix,(K$4+1),FALSE)*$E4118</f>
        <v>-18734.319552089266</v>
      </c>
      <c r="L4118" s="22">
        <f ca="1">VLOOKUP(CONCATENATE($F4118," ",$G4118),AllocFactorMatrix,(L$4+1),FALSE)*$E4118</f>
        <v>-979.76187947547282</v>
      </c>
      <c r="M4118" s="22">
        <f t="shared" ca="1" si="1987"/>
        <v>-1620238.8275445944</v>
      </c>
      <c r="N4118" s="22">
        <f ca="1">VLOOKUP(CONCATENATE($F4118," ",$G4118),AllocFactorMatrix,(N$4+1),FALSE)*$E4118</f>
        <v>-483709.29969310592</v>
      </c>
      <c r="O4118" s="22">
        <f ca="1">VLOOKUP(CONCATENATE($F4118," ",$G4118),AllocFactorMatrix,(O$4+1),FALSE)*$E4118</f>
        <v>-127231.42296586957</v>
      </c>
      <c r="P4118" s="22">
        <f ca="1">VLOOKUP(CONCATENATE($F4118," ",$G4118),AllocFactorMatrix,(P$4+1),FALSE)*$E4118</f>
        <v>-18036.778389947143</v>
      </c>
      <c r="Q4118" s="22">
        <f ca="1">VLOOKUP(CONCATENATE($F4118," ",$G4118),AllocFactorMatrix,(Q$4+1),FALSE)*$E4118</f>
        <v>0</v>
      </c>
      <c r="R4118" s="22">
        <f t="shared" ca="1" si="1992"/>
        <v>-628977.50104892266</v>
      </c>
      <c r="S4118" s="22">
        <f ca="1">VLOOKUP(CONCATENATE($F4118," ",$G4118),AllocFactorMatrix,(S$4+1),FALSE)*$E4118</f>
        <v>-20385.470199907722</v>
      </c>
      <c r="T4118" s="22">
        <f ca="1">VLOOKUP(CONCATENATE($F4118," ",$G4118),AllocFactorMatrix,(T$4+1),FALSE)*$E4118</f>
        <v>-360355.14575536735</v>
      </c>
      <c r="U4118" s="22">
        <f ca="1">VLOOKUP(CONCATENATE($F4118," ",$G4118),AllocFactorMatrix,(U$4+1),FALSE)*$E4118</f>
        <v>-1492979.3409564288</v>
      </c>
      <c r="V4118" s="22">
        <f ca="1">VLOOKUP(CONCATENATE($F4118," ",$G4118),AllocFactorMatrix,(V$4+1),FALSE)*$E4118</f>
        <v>-166298.0960588764</v>
      </c>
      <c r="W4118" s="22">
        <f t="shared" ca="1" si="1994"/>
        <v>-2040018.0529705803</v>
      </c>
      <c r="X4118" s="22">
        <f ca="1">VLOOKUP(CONCATENATE($F4118," ",$G4118),AllocFactorMatrix,(X$4+1),FALSE)*$E4118</f>
        <v>-136053.17289937328</v>
      </c>
      <c r="Y4118" s="22">
        <f ca="1">VLOOKUP(CONCATENATE($F4118," ",$G4118),AllocFactorMatrix,(Y$4+1),FALSE)*$E4118</f>
        <v>-2432.8520544629769</v>
      </c>
      <c r="Z4118" s="22">
        <f t="shared" ca="1" si="1993"/>
        <v>-138486.02495383626</v>
      </c>
      <c r="AA4118" s="22">
        <f ca="1">VLOOKUP(CONCATENATE($F4118," ",$G4118),AllocFactorMatrix,(AA$4+1),FALSE)*$E4118</f>
        <v>-2159.6576603501562</v>
      </c>
      <c r="AB4118" s="22">
        <f ca="1">VLOOKUP(CONCATENATE($F4118," ",$G4118),AllocFactorMatrix,(AB$4+1),FALSE)*$E4118</f>
        <v>-169526.00317390045</v>
      </c>
      <c r="AC4118" s="22">
        <f ca="1">VLOOKUP(CONCATENATE($F4118," ",$G4118),AllocFactorMatrix,(AC$4+1),FALSE)*$E4118</f>
        <v>-24301.020658664402</v>
      </c>
    </row>
    <row r="4119" spans="4:29" hidden="1" outlineLevel="1">
      <c r="F4119" s="42" t="str">
        <f>F4126</f>
        <v>RB_GUP</v>
      </c>
      <c r="G4119" s="17" t="str">
        <f>$G$8</f>
        <v>PRODUCTION</v>
      </c>
      <c r="H4119" s="21">
        <f t="shared" ca="1" si="1981"/>
        <v>-22191.221891619392</v>
      </c>
      <c r="I4119" s="22">
        <f ca="1">VLOOKUP(CONCATENATE($F4119," ",$G4119),AllocFactorMatrix,(I$4+1),FALSE)*$E4126</f>
        <v>-11002.597998932981</v>
      </c>
      <c r="J4119" s="22">
        <f ca="1">VLOOKUP(CONCATENATE($F4119," ",$G4119),AllocFactorMatrix,(J$4+1),FALSE)*$E4126</f>
        <v>-2751.3962607756907</v>
      </c>
      <c r="K4119" s="22">
        <f ca="1">VLOOKUP(CONCATENATE($F4119," ",$G4119),AllocFactorMatrix,(K$4+1),FALSE)*$E4126</f>
        <v>-34.870749912382138</v>
      </c>
      <c r="L4119" s="22">
        <f ca="1">VLOOKUP(CONCATENATE($F4119," ",$G4119),AllocFactorMatrix,(L$4+1),FALSE)*$E4126</f>
        <v>-1.7452463712462258</v>
      </c>
      <c r="M4119" s="22">
        <f t="shared" ref="M4119:M4126" ca="1" si="1995">SUBTOTAL(9,J4119:L4119)</f>
        <v>-2788.0122570593189</v>
      </c>
      <c r="N4119" s="22">
        <f ca="1">VLOOKUP(CONCATENATE($F4119," ",$G4119),AllocFactorMatrix,(N$4+1),FALSE)*$E4126</f>
        <v>-1234.4076922407537</v>
      </c>
      <c r="O4119" s="22">
        <f ca="1">VLOOKUP(CONCATENATE($F4119," ",$G4119),AllocFactorMatrix,(O$4+1),FALSE)*$E4126</f>
        <v>-338.32256091653778</v>
      </c>
      <c r="P4119" s="22">
        <f ca="1">VLOOKUP(CONCATENATE($F4119," ",$G4119),AllocFactorMatrix,(P$4+1),FALSE)*$E4126</f>
        <v>-53.83754225220855</v>
      </c>
      <c r="Q4119" s="22">
        <f ca="1">VLOOKUP(CONCATENATE($F4119," ",$G4119),AllocFactorMatrix,(Q$4+1),FALSE)*$E4126</f>
        <v>0</v>
      </c>
      <c r="R4119" s="22">
        <f ca="1">SUBTOTAL(9,N4119:Q4119)</f>
        <v>-1626.5677954094999</v>
      </c>
      <c r="S4119" s="22">
        <f ca="1">VLOOKUP(CONCATENATE($F4119," ",$G4119),AllocFactorMatrix,(S$4+1),FALSE)*$E4126</f>
        <v>-53.360286724409306</v>
      </c>
      <c r="T4119" s="22">
        <f ca="1">VLOOKUP(CONCATENATE($F4119," ",$G4119),AllocFactorMatrix,(T$4+1),FALSE)*$E4126</f>
        <v>-971.06619608670974</v>
      </c>
      <c r="U4119" s="22">
        <f ca="1">VLOOKUP(CONCATENATE($F4119," ",$G4119),AllocFactorMatrix,(U$4+1),FALSE)*$E4126</f>
        <v>-4731.5607056945946</v>
      </c>
      <c r="V4119" s="22">
        <f ca="1">VLOOKUP(CONCATENATE($F4119," ",$G4119),AllocFactorMatrix,(V$4+1),FALSE)*$E4126</f>
        <v>-602.89755573609546</v>
      </c>
      <c r="W4119" s="22">
        <f ca="1">SUBTOTAL(9,S4119:V4119)</f>
        <v>-6358.8847442418091</v>
      </c>
      <c r="X4119" s="22">
        <f ca="1">VLOOKUP(CONCATENATE($F4119," ",$G4119),AllocFactorMatrix,(X$4+1),FALSE)*$E4126</f>
        <v>-345.23751518913031</v>
      </c>
      <c r="Y4119" s="22">
        <f ca="1">VLOOKUP(CONCATENATE($F4119," ",$G4119),AllocFactorMatrix,(Y$4+1),FALSE)*$E4126</f>
        <v>-6.4896334480730742</v>
      </c>
      <c r="Z4119" s="22">
        <f t="shared" ref="Z4119:Z4126" ca="1" si="1996">SUBTOTAL(9,X4119:Y4119)</f>
        <v>-351.72714863720336</v>
      </c>
      <c r="AA4119" s="22">
        <f ca="1">VLOOKUP(CONCATENATE($F4119," ",$G4119),AllocFactorMatrix,(AA$4+1),FALSE)*$E4126</f>
        <v>-5.0206277443346821</v>
      </c>
      <c r="AB4119" s="22">
        <f ca="1">VLOOKUP(CONCATENATE($F4119," ",$G4119),AllocFactorMatrix,(AB$4+1),FALSE)*$E4126</f>
        <v>-47.180366698639148</v>
      </c>
      <c r="AC4119" s="22">
        <f ca="1">VLOOKUP(CONCATENATE($F4119," ",$G4119),AllocFactorMatrix,(AC$4+1),FALSE)*$E4126</f>
        <v>-11.230952895605485</v>
      </c>
    </row>
    <row r="4120" spans="4:29" hidden="1" outlineLevel="1">
      <c r="F4120" s="42" t="str">
        <f>F4126</f>
        <v>RB_GUP</v>
      </c>
      <c r="G4120" s="17" t="str">
        <f>$G$9</f>
        <v>BULKTRAN</v>
      </c>
      <c r="H4120" s="21">
        <f t="shared" ca="1" si="1981"/>
        <v>-14223.58392623476</v>
      </c>
      <c r="I4120" s="22">
        <f ca="1">VLOOKUP(CONCATENATE($F4120," ",$G4120),AllocFactorMatrix,(I$4+1),FALSE)*$E4126</f>
        <v>-7052.1748107772028</v>
      </c>
      <c r="J4120" s="22">
        <f ca="1">VLOOKUP(CONCATENATE($F4120," ",$G4120),AllocFactorMatrix,(J$4+1),FALSE)*$E4126</f>
        <v>-1763.522343231173</v>
      </c>
      <c r="K4120" s="22">
        <f ca="1">VLOOKUP(CONCATENATE($F4120," ",$G4120),AllocFactorMatrix,(K$4+1),FALSE)*$E4126</f>
        <v>-22.350596121830595</v>
      </c>
      <c r="L4120" s="22">
        <f ca="1">VLOOKUP(CONCATENATE($F4120," ",$G4120),AllocFactorMatrix,(L$4+1),FALSE)*$E4126</f>
        <v>-1.1186251191851728</v>
      </c>
      <c r="M4120" s="22">
        <f t="shared" ca="1" si="1995"/>
        <v>-1786.9915644721889</v>
      </c>
      <c r="N4120" s="22">
        <f ca="1">VLOOKUP(CONCATENATE($F4120," ",$G4120),AllocFactorMatrix,(N$4+1),FALSE)*$E4126</f>
        <v>-791.20029962869546</v>
      </c>
      <c r="O4120" s="22">
        <f ca="1">VLOOKUP(CONCATENATE($F4120," ",$G4120),AllocFactorMatrix,(O$4+1),FALSE)*$E4126</f>
        <v>-216.84967879810074</v>
      </c>
      <c r="P4120" s="22">
        <f ca="1">VLOOKUP(CONCATENATE($F4120," ",$G4120),AllocFactorMatrix,(P$4+1),FALSE)*$E4126</f>
        <v>-34.507464453577114</v>
      </c>
      <c r="Q4120" s="22">
        <f ca="1">VLOOKUP(CONCATENATE($F4120," ",$G4120),AllocFactorMatrix,(Q$4+1),FALSE)*$E4126</f>
        <v>0</v>
      </c>
      <c r="R4120" s="22">
        <f t="shared" ref="R4120:R4126" ca="1" si="1997">SUBTOTAL(9,N4120:Q4120)</f>
        <v>-1042.5574428803734</v>
      </c>
      <c r="S4120" s="22">
        <f ca="1">VLOOKUP(CONCATENATE($F4120," ",$G4120),AllocFactorMatrix,(S$4+1),FALSE)*$E4126</f>
        <v>-34.201564936774218</v>
      </c>
      <c r="T4120" s="22">
        <f ca="1">VLOOKUP(CONCATENATE($F4120," ",$G4120),AllocFactorMatrix,(T$4+1),FALSE)*$E4126</f>
        <v>-622.41014061443059</v>
      </c>
      <c r="U4120" s="22">
        <f ca="1">VLOOKUP(CONCATENATE($F4120," ",$G4120),AllocFactorMatrix,(U$4+1),FALSE)*$E4126</f>
        <v>-3032.7194747639219</v>
      </c>
      <c r="V4120" s="22">
        <f ca="1">VLOOKUP(CONCATENATE($F4120," ",$G4120),AllocFactorMatrix,(V$4+1),FALSE)*$E4126</f>
        <v>-386.43045546638757</v>
      </c>
      <c r="W4120" s="22">
        <f t="shared" ref="W4120:W4126" ca="1" si="1998">SUBTOTAL(9,S4120:V4120)</f>
        <v>-4075.7616357815141</v>
      </c>
      <c r="X4120" s="22">
        <f ca="1">VLOOKUP(CONCATENATE($F4120," ",$G4120),AllocFactorMatrix,(X$4+1),FALSE)*$E4126</f>
        <v>-221.28185621143368</v>
      </c>
      <c r="Y4120" s="22">
        <f ca="1">VLOOKUP(CONCATENATE($F4120," ",$G4120),AllocFactorMatrix,(Y$4+1),FALSE)*$E4126</f>
        <v>-4.1595657260327483</v>
      </c>
      <c r="Z4120" s="22">
        <f t="shared" ca="1" si="1996"/>
        <v>-225.44142193746643</v>
      </c>
      <c r="AA4120" s="22">
        <f ca="1">VLOOKUP(CONCATENATE($F4120," ",$G4120),AllocFactorMatrix,(AA$4+1),FALSE)*$E4126</f>
        <v>-3.2179985596419947</v>
      </c>
      <c r="AB4120" s="22">
        <f ca="1">VLOOKUP(CONCATENATE($F4120," ",$G4120),AllocFactorMatrix,(AB$4+1),FALSE)*$E4126</f>
        <v>-30.240511707111509</v>
      </c>
      <c r="AC4120" s="22">
        <f ca="1">VLOOKUP(CONCATENATE($F4120," ",$G4120),AllocFactorMatrix,(AC$4+1),FALSE)*$E4126</f>
        <v>-7.1985401192604952</v>
      </c>
    </row>
    <row r="4121" spans="4:29" hidden="1" outlineLevel="1">
      <c r="F4121" s="42" t="str">
        <f>F4126</f>
        <v>RB_GUP</v>
      </c>
      <c r="G4121" s="17" t="str">
        <f>$G$10</f>
        <v>SUBTRAN</v>
      </c>
      <c r="H4121" s="21">
        <f t="shared" ca="1" si="1981"/>
        <v>-4506.1794700263908</v>
      </c>
      <c r="I4121" s="22">
        <f ca="1">VLOOKUP(CONCATENATE($F4121," ",$G4121),AllocFactorMatrix,(I$4+1),FALSE)*$E4126</f>
        <v>-2174.5120080114561</v>
      </c>
      <c r="J4121" s="22">
        <f ca="1">VLOOKUP(CONCATENATE($F4121," ",$G4121),AllocFactorMatrix,(J$4+1),FALSE)*$E4126</f>
        <v>-542.52644918823182</v>
      </c>
      <c r="K4121" s="22">
        <f ca="1">VLOOKUP(CONCATENATE($F4121," ",$G4121),AllocFactorMatrix,(K$4+1),FALSE)*$E4126</f>
        <v>-6.8904071746891686</v>
      </c>
      <c r="L4121" s="22">
        <f ca="1">VLOOKUP(CONCATENATE($F4121," ",$G4121),AllocFactorMatrix,(L$4+1),FALSE)*$E4126</f>
        <v>-0.44421372224307293</v>
      </c>
      <c r="M4121" s="22">
        <f t="shared" ca="1" si="1995"/>
        <v>-549.86107008516399</v>
      </c>
      <c r="N4121" s="22">
        <f ca="1">VLOOKUP(CONCATENATE($F4121," ",$G4121),AllocFactorMatrix,(N$4+1),FALSE)*$E4126</f>
        <v>-240.92638364580165</v>
      </c>
      <c r="O4121" s="22">
        <f ca="1">VLOOKUP(CONCATENATE($F4121," ",$G4121),AllocFactorMatrix,(O$4+1),FALSE)*$E4126</f>
        <v>-66.140529520950224</v>
      </c>
      <c r="P4121" s="22">
        <f ca="1">VLOOKUP(CONCATENATE($F4121," ",$G4121),AllocFactorMatrix,(P$4+1),FALSE)*$E4126</f>
        <v>-13.294736188275179</v>
      </c>
      <c r="Q4121" s="22">
        <f ca="1">VLOOKUP(CONCATENATE($F4121," ",$G4121),AllocFactorMatrix,(Q$4+1),FALSE)*$E4126</f>
        <v>0</v>
      </c>
      <c r="R4121" s="22">
        <f t="shared" ca="1" si="1997"/>
        <v>-320.36164935502705</v>
      </c>
      <c r="S4121" s="22">
        <f ca="1">VLOOKUP(CONCATENATE($F4121," ",$G4121),AllocFactorMatrix,(S$4+1),FALSE)*$E4126</f>
        <v>-10.209725952698236</v>
      </c>
      <c r="T4121" s="22">
        <f ca="1">VLOOKUP(CONCATENATE($F4121," ",$G4121),AllocFactorMatrix,(T$4+1),FALSE)*$E4126</f>
        <v>-191.28074679972963</v>
      </c>
      <c r="U4121" s="22">
        <f ca="1">VLOOKUP(CONCATENATE($F4121," ",$G4121),AllocFactorMatrix,(U$4+1),FALSE)*$E4126</f>
        <v>-1188.6995774822265</v>
      </c>
      <c r="V4121" s="22">
        <f ca="1">VLOOKUP(CONCATENATE($F4121," ",$G4121),AllocFactorMatrix,(V$4+1),FALSE)*$E4126</f>
        <v>0</v>
      </c>
      <c r="W4121" s="22">
        <f t="shared" ca="1" si="1998"/>
        <v>-1390.1900502346543</v>
      </c>
      <c r="X4121" s="22">
        <f ca="1">VLOOKUP(CONCATENATE($F4121," ",$G4121),AllocFactorMatrix,(X$4+1),FALSE)*$E4126</f>
        <v>-67.576628257751125</v>
      </c>
      <c r="Y4121" s="22">
        <f ca="1">VLOOKUP(CONCATENATE($F4121," ",$G4121),AllocFactorMatrix,(Y$4+1),FALSE)*$E4126</f>
        <v>-1.2962430814894423</v>
      </c>
      <c r="Z4121" s="22">
        <f t="shared" ca="1" si="1996"/>
        <v>-68.872871339240561</v>
      </c>
      <c r="AA4121" s="22">
        <f ca="1">VLOOKUP(CONCATENATE($F4121," ",$G4121),AllocFactorMatrix,(AA$4+1),FALSE)*$E4126</f>
        <v>-0.98593380208909565</v>
      </c>
      <c r="AB4121" s="22">
        <f ca="1">VLOOKUP(CONCATENATE($F4121," ",$G4121),AllocFactorMatrix,(AB$4+1),FALSE)*$E4126</f>
        <v>-1.1280583437853571</v>
      </c>
      <c r="AC4121" s="22">
        <f ca="1">VLOOKUP(CONCATENATE($F4121," ",$G4121),AllocFactorMatrix,(AC$4+1),FALSE)*$E4126</f>
        <v>-0.26782885497292369</v>
      </c>
    </row>
    <row r="4122" spans="4:29" hidden="1" outlineLevel="1">
      <c r="F4122" s="42" t="str">
        <f>F4126</f>
        <v>RB_GUP</v>
      </c>
      <c r="G4122" s="17" t="str">
        <f>$G$11</f>
        <v>DISTPRI</v>
      </c>
      <c r="H4122" s="21">
        <f t="shared" ca="1" si="1981"/>
        <v>-6680.1520334278111</v>
      </c>
      <c r="I4122" s="22">
        <f ca="1">VLOOKUP(CONCATENATE($F4122," ",$G4122),AllocFactorMatrix,(I$4+1),FALSE)*$E4126</f>
        <v>-4418.3852746967023</v>
      </c>
      <c r="J4122" s="22">
        <f ca="1">VLOOKUP(CONCATENATE($F4122," ",$G4122),AllocFactorMatrix,(J$4+1),FALSE)*$E4126</f>
        <v>-1096.4602131627626</v>
      </c>
      <c r="K4122" s="22">
        <f ca="1">VLOOKUP(CONCATENATE($F4122," ",$G4122),AllocFactorMatrix,(K$4+1),FALSE)*$E4126</f>
        <v>-13.920552563542488</v>
      </c>
      <c r="L4122" s="22">
        <f ca="1">VLOOKUP(CONCATENATE($F4122," ",$G4122),AllocFactorMatrix,(L$4+1),FALSE)*$E4126</f>
        <v>0</v>
      </c>
      <c r="M4122" s="22">
        <f t="shared" ca="1" si="1995"/>
        <v>-1110.3807657263051</v>
      </c>
      <c r="N4122" s="22">
        <f ca="1">VLOOKUP(CONCATENATE($F4122," ",$G4122),AllocFactorMatrix,(N$4+1),FALSE)*$E4126</f>
        <v>-478.59762339741792</v>
      </c>
      <c r="O4122" s="22">
        <f ca="1">VLOOKUP(CONCATENATE($F4122," ",$G4122),AllocFactorMatrix,(O$4+1),FALSE)*$E4126</f>
        <v>-131.61089697158795</v>
      </c>
      <c r="P4122" s="22">
        <f ca="1">VLOOKUP(CONCATENATE($F4122," ",$G4122),AllocFactorMatrix,(P$4+1),FALSE)*$E4126</f>
        <v>0</v>
      </c>
      <c r="Q4122" s="22">
        <f ca="1">VLOOKUP(CONCATENATE($F4122," ",$G4122),AllocFactorMatrix,(Q$4+1),FALSE)*$E4126</f>
        <v>0</v>
      </c>
      <c r="R4122" s="22">
        <f t="shared" ca="1" si="1997"/>
        <v>-610.2085203690059</v>
      </c>
      <c r="S4122" s="22">
        <f ca="1">VLOOKUP(CONCATENATE($F4122," ",$G4122),AllocFactorMatrix,(S$4+1),FALSE)*$E4126</f>
        <v>-20.507728015035553</v>
      </c>
      <c r="T4122" s="22">
        <f ca="1">VLOOKUP(CONCATENATE($F4122," ",$G4122),AllocFactorMatrix,(T$4+1),FALSE)*$E4126</f>
        <v>-378.772868062074</v>
      </c>
      <c r="U4122" s="22">
        <f ca="1">VLOOKUP(CONCATENATE($F4122," ",$G4122),AllocFactorMatrix,(U$4+1),FALSE)*$E4126</f>
        <v>0</v>
      </c>
      <c r="V4122" s="22">
        <f ca="1">VLOOKUP(CONCATENATE($F4122," ",$G4122),AllocFactorMatrix,(V$4+1),FALSE)*$E4126</f>
        <v>0</v>
      </c>
      <c r="W4122" s="22">
        <f t="shared" ca="1" si="1998"/>
        <v>-399.28059607710952</v>
      </c>
      <c r="X4122" s="22">
        <f ca="1">VLOOKUP(CONCATENATE($F4122," ",$G4122),AllocFactorMatrix,(X$4+1),FALSE)*$E4126</f>
        <v>-134.52682898709261</v>
      </c>
      <c r="Y4122" s="22">
        <f ca="1">VLOOKUP(CONCATENATE($F4122," ",$G4122),AllocFactorMatrix,(Y$4+1),FALSE)*$E4126</f>
        <v>-2.5837138185061646</v>
      </c>
      <c r="Z4122" s="22">
        <f t="shared" ca="1" si="1996"/>
        <v>-137.11054280559878</v>
      </c>
      <c r="AA4122" s="22">
        <f ca="1">VLOOKUP(CONCATENATE($F4122," ",$G4122),AllocFactorMatrix,(AA$4+1),FALSE)*$E4126</f>
        <v>-1.9746113745565239</v>
      </c>
      <c r="AB4122" s="22">
        <f ca="1">VLOOKUP(CONCATENATE($F4122," ",$G4122),AllocFactorMatrix,(AB$4+1),FALSE)*$E4126</f>
        <v>-2.2722390176503979</v>
      </c>
      <c r="AC4122" s="22">
        <f ca="1">VLOOKUP(CONCATENATE($F4122," ",$G4122),AllocFactorMatrix,(AC$4+1),FALSE)*$E4126</f>
        <v>-0.53948336088246374</v>
      </c>
    </row>
    <row r="4123" spans="4:29" hidden="1" outlineLevel="1">
      <c r="F4123" s="42" t="str">
        <f>F4126</f>
        <v>RB_GUP</v>
      </c>
      <c r="G4123" s="17" t="str">
        <f>$G$12</f>
        <v>DISTSEC</v>
      </c>
      <c r="H4123" s="21">
        <f t="shared" ca="1" si="1981"/>
        <v>-2215.5084996375158</v>
      </c>
      <c r="I4123" s="22">
        <f ca="1">VLOOKUP(CONCATENATE($F4123," ",$G4123),AllocFactorMatrix,(I$4+1),FALSE)*$E4126</f>
        <v>-1684.6248941105025</v>
      </c>
      <c r="J4123" s="22">
        <f ca="1">VLOOKUP(CONCATENATE($F4123," ",$G4123),AllocFactorMatrix,(J$4+1),FALSE)*$E4126</f>
        <v>-340.02954188175283</v>
      </c>
      <c r="K4123" s="22">
        <f ca="1">VLOOKUP(CONCATENATE($F4123," ",$G4123),AllocFactorMatrix,(K$4+1),FALSE)*$E4126</f>
        <v>0</v>
      </c>
      <c r="L4123" s="22">
        <f ca="1">VLOOKUP(CONCATENATE($F4123," ",$G4123),AllocFactorMatrix,(L$4+1),FALSE)*$E4126</f>
        <v>0</v>
      </c>
      <c r="M4123" s="22">
        <f t="shared" ca="1" si="1995"/>
        <v>-340.02954188175283</v>
      </c>
      <c r="N4123" s="22">
        <f ca="1">VLOOKUP(CONCATENATE($F4123," ",$G4123),AllocFactorMatrix,(N$4+1),FALSE)*$E4126</f>
        <v>-130.23821742900085</v>
      </c>
      <c r="O4123" s="22">
        <f ca="1">VLOOKUP(CONCATENATE($F4123," ",$G4123),AllocFactorMatrix,(O$4+1),FALSE)*$E4126</f>
        <v>0</v>
      </c>
      <c r="P4123" s="22">
        <f ca="1">VLOOKUP(CONCATENATE($F4123," ",$G4123),AllocFactorMatrix,(P$4+1),FALSE)*$E4126</f>
        <v>0</v>
      </c>
      <c r="Q4123" s="22">
        <f ca="1">VLOOKUP(CONCATENATE($F4123," ",$G4123),AllocFactorMatrix,(Q$4+1),FALSE)*$E4126</f>
        <v>0</v>
      </c>
      <c r="R4123" s="22">
        <f t="shared" ca="1" si="1997"/>
        <v>-130.23821742900085</v>
      </c>
      <c r="S4123" s="22">
        <f ca="1">VLOOKUP(CONCATENATE($F4123," ",$G4123),AllocFactorMatrix,(S$4+1),FALSE)*$E4126</f>
        <v>-4.5742394725591211</v>
      </c>
      <c r="T4123" s="22">
        <f ca="1">VLOOKUP(CONCATENATE($F4123," ",$G4123),AllocFactorMatrix,(T$4+1),FALSE)*$E4126</f>
        <v>0</v>
      </c>
      <c r="U4123" s="22">
        <f ca="1">VLOOKUP(CONCATENATE($F4123," ",$G4123),AllocFactorMatrix,(U$4+1),FALSE)*$E4126</f>
        <v>0</v>
      </c>
      <c r="V4123" s="22">
        <f ca="1">VLOOKUP(CONCATENATE($F4123," ",$G4123),AllocFactorMatrix,(V$4+1),FALSE)*$E4126</f>
        <v>0</v>
      </c>
      <c r="W4123" s="22">
        <f t="shared" ca="1" si="1998"/>
        <v>-4.5742394725591211</v>
      </c>
      <c r="X4123" s="22">
        <f ca="1">VLOOKUP(CONCATENATE($F4123," ",$G4123),AllocFactorMatrix,(X$4+1),FALSE)*$E4126</f>
        <v>-37.777872118038616</v>
      </c>
      <c r="Y4123" s="22">
        <f ca="1">VLOOKUP(CONCATENATE($F4123," ",$G4123),AllocFactorMatrix,(Y$4+1),FALSE)*$E4126</f>
        <v>0</v>
      </c>
      <c r="Z4123" s="22">
        <f t="shared" ca="1" si="1996"/>
        <v>-37.777872118038616</v>
      </c>
      <c r="AA4123" s="22">
        <f ca="1">VLOOKUP(CONCATENATE($F4123," ",$G4123),AllocFactorMatrix,(AA$4+1),FALSE)*$E4126</f>
        <v>-0.4862677815001773</v>
      </c>
      <c r="AB4123" s="22">
        <f ca="1">VLOOKUP(CONCATENATE($F4123," ",$G4123),AllocFactorMatrix,(AB$4+1),FALSE)*$E4126</f>
        <v>-14.477792612553413</v>
      </c>
      <c r="AC4123" s="22">
        <f ca="1">VLOOKUP(CONCATENATE($F4123," ",$G4123),AllocFactorMatrix,(AC$4+1),FALSE)*$E4126</f>
        <v>-3.2996742316083458</v>
      </c>
    </row>
    <row r="4124" spans="4:29" hidden="1" outlineLevel="1">
      <c r="F4124" s="42" t="str">
        <f>F4126</f>
        <v>RB_GUP</v>
      </c>
      <c r="G4124" s="17" t="str">
        <f>$G$13</f>
        <v>ENERGY</v>
      </c>
      <c r="H4124" s="21">
        <f t="shared" ca="1" si="1981"/>
        <v>-665.14014629713188</v>
      </c>
      <c r="I4124" s="22">
        <f ca="1">VLOOKUP(CONCATENATE($F4124," ",$G4124),AllocFactorMatrix,(I$4+1),FALSE)*$E4126</f>
        <v>-244.38489010536966</v>
      </c>
      <c r="J4124" s="22">
        <f ca="1">VLOOKUP(CONCATENATE($F4124," ",$G4124),AllocFactorMatrix,(J$4+1),FALSE)*$E4126</f>
        <v>-77.198355519913775</v>
      </c>
      <c r="K4124" s="22">
        <f ca="1">VLOOKUP(CONCATENATE($F4124," ",$G4124),AllocFactorMatrix,(K$4+1),FALSE)*$E4126</f>
        <v>-0.96409614863006377</v>
      </c>
      <c r="L4124" s="22">
        <f ca="1">VLOOKUP(CONCATENATE($F4124," ",$G4124),AllocFactorMatrix,(L$4+1),FALSE)*$E4126</f>
        <v>-4.8838921599623927E-2</v>
      </c>
      <c r="M4124" s="22">
        <f t="shared" ca="1" si="1995"/>
        <v>-78.211290590143463</v>
      </c>
      <c r="N4124" s="22">
        <f ca="1">VLOOKUP(CONCATENATE($F4124," ",$G4124),AllocFactorMatrix,(N$4+1),FALSE)*$E4126</f>
        <v>-39.112110050058341</v>
      </c>
      <c r="O4124" s="22">
        <f ca="1">VLOOKUP(CONCATENATE($F4124," ",$G4124),AllocFactorMatrix,(O$4+1),FALSE)*$E4126</f>
        <v>-10.55141787838379</v>
      </c>
      <c r="P4124" s="22">
        <f ca="1">VLOOKUP(CONCATENATE($F4124," ",$G4124),AllocFactorMatrix,(P$4+1),FALSE)*$E4126</f>
        <v>-1.6442111971512363</v>
      </c>
      <c r="Q4124" s="22">
        <f ca="1">VLOOKUP(CONCATENATE($F4124," ",$G4124),AllocFactorMatrix,(Q$4+1),FALSE)*$E4126</f>
        <v>0</v>
      </c>
      <c r="R4124" s="22">
        <f t="shared" ca="1" si="1997"/>
        <v>-51.307739125593365</v>
      </c>
      <c r="S4124" s="22">
        <f ca="1">VLOOKUP(CONCATENATE($F4124," ",$G4124),AllocFactorMatrix,(S$4+1),FALSE)*$E4126</f>
        <v>-1.9697575818477062</v>
      </c>
      <c r="T4124" s="22">
        <f ca="1">VLOOKUP(CONCATENATE($F4124," ",$G4124),AllocFactorMatrix,(T$4+1),FALSE)*$E4126</f>
        <v>-38.934828812531528</v>
      </c>
      <c r="U4124" s="22">
        <f ca="1">VLOOKUP(CONCATENATE($F4124," ",$G4124),AllocFactorMatrix,(U$4+1),FALSE)*$E4126</f>
        <v>-204.68451118145813</v>
      </c>
      <c r="V4124" s="22">
        <f ca="1">VLOOKUP(CONCATENATE($F4124," ",$G4124),AllocFactorMatrix,(V$4+1),FALSE)*$E4126</f>
        <v>-28.621615832310987</v>
      </c>
      <c r="W4124" s="22">
        <f t="shared" ca="1" si="1998"/>
        <v>-274.21071340814837</v>
      </c>
      <c r="X4124" s="22">
        <f ca="1">VLOOKUP(CONCATENATE($F4124," ",$G4124),AllocFactorMatrix,(X$4+1),FALSE)*$E4126</f>
        <v>-10.996668056528398</v>
      </c>
      <c r="Y4124" s="22">
        <f ca="1">VLOOKUP(CONCATENATE($F4124," ",$G4124),AllocFactorMatrix,(Y$4+1),FALSE)*$E4126</f>
        <v>-0.2079377787430528</v>
      </c>
      <c r="Z4124" s="22">
        <f t="shared" ca="1" si="1996"/>
        <v>-11.204605835271451</v>
      </c>
      <c r="AA4124" s="22">
        <f ca="1">VLOOKUP(CONCATENATE($F4124," ",$G4124),AllocFactorMatrix,(AA$4+1),FALSE)*$E4126</f>
        <v>-0.20741275551354502</v>
      </c>
      <c r="AB4124" s="22">
        <f ca="1">VLOOKUP(CONCATENATE($F4124," ",$G4124),AllocFactorMatrix,(AB$4+1),FALSE)*$E4126</f>
        <v>-4.5474060306245603</v>
      </c>
      <c r="AC4124" s="22">
        <f ca="1">VLOOKUP(CONCATENATE($F4124," ",$G4124),AllocFactorMatrix,(AC$4+1),FALSE)*$E4126</f>
        <v>-1.0660884464675846</v>
      </c>
    </row>
    <row r="4125" spans="4:29" hidden="1" outlineLevel="1">
      <c r="F4125" s="42" t="str">
        <f>F4126</f>
        <v>RB_GUP</v>
      </c>
      <c r="G4125" s="17" t="str">
        <f>$G$14</f>
        <v>CUSTOMER</v>
      </c>
      <c r="H4125" s="21">
        <f t="shared" ca="1" si="1981"/>
        <v>-17879.21403275699</v>
      </c>
      <c r="I4125" s="22">
        <f ca="1">VLOOKUP(CONCATENATE($F4125," ",$G4125),AllocFactorMatrix,(I$4+1),FALSE)*$E4126</f>
        <v>-13344.745772047936</v>
      </c>
      <c r="J4125" s="22">
        <f ca="1">VLOOKUP(CONCATENATE($F4125," ",$G4125),AllocFactorMatrix,(J$4+1),FALSE)*$E4126</f>
        <v>-3273.4010274813586</v>
      </c>
      <c r="K4125" s="22">
        <f ca="1">VLOOKUP(CONCATENATE($F4125," ",$G4125),AllocFactorMatrix,(K$4+1),FALSE)*$E4126</f>
        <v>-36.234961935108522</v>
      </c>
      <c r="L4125" s="22">
        <f ca="1">VLOOKUP(CONCATENATE($F4125," ",$G4125),AllocFactorMatrix,(L$4+1),FALSE)*$E4126</f>
        <v>-2.6694115067054711</v>
      </c>
      <c r="M4125" s="22">
        <f t="shared" ca="1" si="1995"/>
        <v>-3312.3054009231723</v>
      </c>
      <c r="N4125" s="22">
        <f ca="1">VLOOKUP(CONCATENATE($F4125," ",$G4125),AllocFactorMatrix,(N$4+1),FALSE)*$E4126</f>
        <v>-60.72486800780149</v>
      </c>
      <c r="O4125" s="22">
        <f ca="1">VLOOKUP(CONCATENATE($F4125," ",$G4125),AllocFactorMatrix,(O$4+1),FALSE)*$E4126</f>
        <v>-19.102065458417378</v>
      </c>
      <c r="P4125" s="22">
        <f ca="1">VLOOKUP(CONCATENATE($F4125," ",$G4125),AllocFactorMatrix,(P$4+1),FALSE)*$E4126</f>
        <v>-7.6569619995221574</v>
      </c>
      <c r="Q4125" s="22">
        <f ca="1">VLOOKUP(CONCATENATE($F4125," ",$G4125),AllocFactorMatrix,(Q$4+1),FALSE)*$E4126</f>
        <v>0</v>
      </c>
      <c r="R4125" s="22">
        <f t="shared" ca="1" si="1997"/>
        <v>-87.483895465741014</v>
      </c>
      <c r="S4125" s="22">
        <f ca="1">VLOOKUP(CONCATENATE($F4125," ",$G4125),AllocFactorMatrix,(S$4+1),FALSE)*$E4126</f>
        <v>-0.56398600114661823</v>
      </c>
      <c r="T4125" s="22">
        <f ca="1">VLOOKUP(CONCATENATE($F4125," ",$G4125),AllocFactorMatrix,(T$4+1),FALSE)*$E4126</f>
        <v>-14.013635215219024</v>
      </c>
      <c r="U4125" s="22">
        <f ca="1">VLOOKUP(CONCATENATE($F4125," ",$G4125),AllocFactorMatrix,(U$4+1),FALSE)*$E4126</f>
        <v>-25.377857877746024</v>
      </c>
      <c r="V4125" s="22">
        <f ca="1">VLOOKUP(CONCATENATE($F4125," ",$G4125),AllocFactorMatrix,(V$4+1),FALSE)*$E4126</f>
        <v>-4.9194642215151863</v>
      </c>
      <c r="W4125" s="22">
        <f t="shared" ca="1" si="1998"/>
        <v>-44.874943315626851</v>
      </c>
      <c r="X4125" s="22">
        <f ca="1">VLOOKUP(CONCATENATE($F4125," ",$G4125),AllocFactorMatrix,(X$4+1),FALSE)*$E4126</f>
        <v>-19.440746733972862</v>
      </c>
      <c r="Y4125" s="22">
        <f ca="1">VLOOKUP(CONCATENATE($F4125," ",$G4125),AllocFactorMatrix,(Y$4+1),FALSE)*$E4126</f>
        <v>-0.22693297058085826</v>
      </c>
      <c r="Z4125" s="22">
        <f t="shared" ca="1" si="1996"/>
        <v>-19.66767970455372</v>
      </c>
      <c r="AA4125" s="22">
        <f ca="1">VLOOKUP(CONCATENATE($F4125," ",$G4125),AllocFactorMatrix,(AA$4+1),FALSE)*$E4126</f>
        <v>-1.3908061890400054</v>
      </c>
      <c r="AB4125" s="22">
        <f ca="1">VLOOKUP(CONCATENATE($F4125," ",$G4125),AllocFactorMatrix,(AB$4+1),FALSE)*$E4126</f>
        <v>-942.87698154080636</v>
      </c>
      <c r="AC4125" s="22">
        <f ca="1">VLOOKUP(CONCATENATE($F4125," ",$G4125),AllocFactorMatrix,(AC$4+1),FALSE)*$E4126</f>
        <v>-125.86855357011929</v>
      </c>
    </row>
    <row r="4126" spans="4:29" collapsed="1">
      <c r="D4126" s="17" t="s">
        <v>681</v>
      </c>
      <c r="E4126" s="19">
        <f>4895+-73256</f>
        <v>-68361</v>
      </c>
      <c r="F4126" s="42" t="s">
        <v>73</v>
      </c>
      <c r="G4126" s="17" t="str">
        <f>$G$15</f>
        <v>TOTAL</v>
      </c>
      <c r="H4126" s="21">
        <f t="shared" ca="1" si="1981"/>
        <v>-68360.999999999971</v>
      </c>
      <c r="I4126" s="22">
        <f ca="1">VLOOKUP(CONCATENATE($F4126," ",$G4126),AllocFactorMatrix,(I$4+1),FALSE)*$E4126</f>
        <v>-39921.425648682147</v>
      </c>
      <c r="J4126" s="22">
        <f ca="1">VLOOKUP(CONCATENATE($F4126," ",$G4126),AllocFactorMatrix,(J$4+1),FALSE)*$E4126</f>
        <v>-9844.534191240884</v>
      </c>
      <c r="K4126" s="22">
        <f ca="1">VLOOKUP(CONCATENATE($F4126," ",$G4126),AllocFactorMatrix,(K$4+1),FALSE)*$E4126</f>
        <v>-115.23136385618298</v>
      </c>
      <c r="L4126" s="22">
        <f ca="1">VLOOKUP(CONCATENATE($F4126," ",$G4126),AllocFactorMatrix,(L$4+1),FALSE)*$E4126</f>
        <v>-6.0263356409795668</v>
      </c>
      <c r="M4126" s="22">
        <f t="shared" ca="1" si="1995"/>
        <v>-9965.7918907380463</v>
      </c>
      <c r="N4126" s="22">
        <f ca="1">VLOOKUP(CONCATENATE($F4126," ",$G4126),AllocFactorMatrix,(N$4+1),FALSE)*$E4126</f>
        <v>-2975.2071943995288</v>
      </c>
      <c r="O4126" s="22">
        <f ca="1">VLOOKUP(CONCATENATE($F4126," ",$G4126),AllocFactorMatrix,(O$4+1),FALSE)*$E4126</f>
        <v>-782.57714954397784</v>
      </c>
      <c r="P4126" s="22">
        <f ca="1">VLOOKUP(CONCATENATE($F4126," ",$G4126),AllocFactorMatrix,(P$4+1),FALSE)*$E4126</f>
        <v>-110.94091609073425</v>
      </c>
      <c r="Q4126" s="22">
        <f ca="1">VLOOKUP(CONCATENATE($F4126," ",$G4126),AllocFactorMatrix,(Q$4+1),FALSE)*$E4126</f>
        <v>0</v>
      </c>
      <c r="R4126" s="22">
        <f t="shared" ca="1" si="1997"/>
        <v>-3868.7252600342408</v>
      </c>
      <c r="S4126" s="22">
        <f ca="1">VLOOKUP(CONCATENATE($F4126," ",$G4126),AllocFactorMatrix,(S$4+1),FALSE)*$E4126</f>
        <v>-125.38728868447076</v>
      </c>
      <c r="T4126" s="22">
        <f ca="1">VLOOKUP(CONCATENATE($F4126," ",$G4126),AllocFactorMatrix,(T$4+1),FALSE)*$E4126</f>
        <v>-2216.4784155906946</v>
      </c>
      <c r="U4126" s="22">
        <f ca="1">VLOOKUP(CONCATENATE($F4126," ",$G4126),AllocFactorMatrix,(U$4+1),FALSE)*$E4126</f>
        <v>-9183.0421269999479</v>
      </c>
      <c r="V4126" s="22">
        <f ca="1">VLOOKUP(CONCATENATE($F4126," ",$G4126),AllocFactorMatrix,(V$4+1),FALSE)*$E4126</f>
        <v>-1022.8690912563092</v>
      </c>
      <c r="W4126" s="22">
        <f t="shared" ca="1" si="1998"/>
        <v>-12547.776922531422</v>
      </c>
      <c r="X4126" s="22">
        <f ca="1">VLOOKUP(CONCATENATE($F4126," ",$G4126),AllocFactorMatrix,(X$4+1),FALSE)*$E4126</f>
        <v>-836.83811555394766</v>
      </c>
      <c r="Y4126" s="22">
        <f ca="1">VLOOKUP(CONCATENATE($F4126," ",$G4126),AllocFactorMatrix,(Y$4+1),FALSE)*$E4126</f>
        <v>-14.964026823425339</v>
      </c>
      <c r="Z4126" s="22">
        <f t="shared" ca="1" si="1996"/>
        <v>-851.802142377373</v>
      </c>
      <c r="AA4126" s="22">
        <f ca="1">VLOOKUP(CONCATENATE($F4126," ",$G4126),AllocFactorMatrix,(AA$4+1),FALSE)*$E4126</f>
        <v>-13.283658206676025</v>
      </c>
      <c r="AB4126" s="22">
        <f ca="1">VLOOKUP(CONCATENATE($F4126," ",$G4126),AllocFactorMatrix,(AB$4+1),FALSE)*$E4126</f>
        <v>-1042.7233559511708</v>
      </c>
      <c r="AC4126" s="22">
        <f ca="1">VLOOKUP(CONCATENATE($F4126," ",$G4126),AllocFactorMatrix,(AC$4+1),FALSE)*$E4126</f>
        <v>-149.47112147891659</v>
      </c>
    </row>
    <row r="4127" spans="4:29" hidden="1" outlineLevel="1">
      <c r="F4127" s="42" t="str">
        <f>F4134</f>
        <v>RB_GUP</v>
      </c>
      <c r="G4127" s="17" t="str">
        <f>$G$8</f>
        <v>PRODUCTION</v>
      </c>
      <c r="H4127" s="21">
        <f t="shared" ca="1" si="1981"/>
        <v>14380.909012750404</v>
      </c>
      <c r="I4127" s="22">
        <f ca="1">VLOOKUP(CONCATENATE($F4127," ",$G4127),AllocFactorMatrix,(I$4+1),FALSE)*$E4134</f>
        <v>7130.1779369922906</v>
      </c>
      <c r="J4127" s="22">
        <f ca="1">VLOOKUP(CONCATENATE($F4127," ",$G4127),AllocFactorMatrix,(J$4+1),FALSE)*$E4134</f>
        <v>1783.0284189614529</v>
      </c>
      <c r="K4127" s="22">
        <f ca="1">VLOOKUP(CONCATENATE($F4127," ",$G4127),AllocFactorMatrix,(K$4+1),FALSE)*$E4134</f>
        <v>22.597812961607367</v>
      </c>
      <c r="L4127" s="22">
        <f ca="1">VLOOKUP(CONCATENATE($F4127," ",$G4127),AllocFactorMatrix,(L$4+1),FALSE)*$E4134</f>
        <v>1.1309980762800289</v>
      </c>
      <c r="M4127" s="22">
        <f t="shared" ref="M4127:M4182" ca="1" si="1999">SUBTOTAL(9,J4127:L4127)</f>
        <v>1806.7572299993403</v>
      </c>
      <c r="N4127" s="22">
        <f ca="1">VLOOKUP(CONCATENATE($F4127," ",$G4127),AllocFactorMatrix,(N$4+1),FALSE)*$E4134</f>
        <v>799.95165626537982</v>
      </c>
      <c r="O4127" s="22">
        <f ca="1">VLOOKUP(CONCATENATE($F4127," ",$G4127),AllocFactorMatrix,(O$4+1),FALSE)*$E4134</f>
        <v>219.24822298040607</v>
      </c>
      <c r="P4127" s="22">
        <f ca="1">VLOOKUP(CONCATENATE($F4127," ",$G4127),AllocFactorMatrix,(P$4+1),FALSE)*$E4134</f>
        <v>34.889146725692882</v>
      </c>
      <c r="Q4127" s="22">
        <f ca="1">VLOOKUP(CONCATENATE($F4127," ",$G4127),AllocFactorMatrix,(Q$4+1),FALSE)*$E4134</f>
        <v>0</v>
      </c>
      <c r="R4127" s="22">
        <f ca="1">SUBTOTAL(9,N4127:Q4127)</f>
        <v>1054.0890259714788</v>
      </c>
      <c r="S4127" s="22">
        <f ca="1">VLOOKUP(CONCATENATE($F4127," ",$G4127),AllocFactorMatrix,(S$4+1),FALSE)*$E4134</f>
        <v>34.579863696816261</v>
      </c>
      <c r="T4127" s="22">
        <f ca="1">VLOOKUP(CONCATENATE($F4127," ",$G4127),AllocFactorMatrix,(T$4+1),FALSE)*$E4134</f>
        <v>629.29453274289915</v>
      </c>
      <c r="U4127" s="22">
        <f ca="1">VLOOKUP(CONCATENATE($F4127," ",$G4127),AllocFactorMatrix,(U$4+1),FALSE)*$E4134</f>
        <v>3066.2639637070292</v>
      </c>
      <c r="V4127" s="22">
        <f ca="1">VLOOKUP(CONCATENATE($F4127," ",$G4127),AllocFactorMatrix,(V$4+1),FALSE)*$E4134</f>
        <v>390.70470906898322</v>
      </c>
      <c r="W4127" s="22">
        <f ca="1">SUBTOTAL(9,S4127:V4127)</f>
        <v>4120.8430692157281</v>
      </c>
      <c r="X4127" s="22">
        <f ca="1">VLOOKUP(CONCATENATE($F4127," ",$G4127),AllocFactorMatrix,(X$4+1),FALSE)*$E4134</f>
        <v>223.7294240925917</v>
      </c>
      <c r="Y4127" s="22">
        <f ca="1">VLOOKUP(CONCATENATE($F4127," ",$G4127),AllocFactorMatrix,(Y$4+1),FALSE)*$E4134</f>
        <v>4.2055741048709825</v>
      </c>
      <c r="Z4127" s="22">
        <f t="shared" ref="Z4127:Z4158" ca="1" si="2000">SUBTOTAL(9,X4127:Y4127)</f>
        <v>227.93499819746268</v>
      </c>
      <c r="AA4127" s="22">
        <f ca="1">VLOOKUP(CONCATENATE($F4127," ",$G4127),AllocFactorMatrix,(AA$4+1),FALSE)*$E4134</f>
        <v>3.2535923948124039</v>
      </c>
      <c r="AB4127" s="22">
        <f ca="1">VLOOKUP(CONCATENATE($F4127," ",$G4127),AllocFactorMatrix,(AB$4+1),FALSE)*$E4134</f>
        <v>30.574997807469359</v>
      </c>
      <c r="AC4127" s="22">
        <f ca="1">VLOOKUP(CONCATENATE($F4127," ",$G4127),AllocFactorMatrix,(AC$4+1),FALSE)*$E4134</f>
        <v>7.2781621718263132</v>
      </c>
    </row>
    <row r="4128" spans="4:29" hidden="1" outlineLevel="1">
      <c r="F4128" s="42" t="str">
        <f>F4134</f>
        <v>RB_GUP</v>
      </c>
      <c r="G4128" s="17" t="str">
        <f>$G$9</f>
        <v>BULKTRAN</v>
      </c>
      <c r="H4128" s="21">
        <f t="shared" ca="1" si="1981"/>
        <v>9217.5215622376199</v>
      </c>
      <c r="I4128" s="22">
        <f ca="1">VLOOKUP(CONCATENATE($F4128," ",$G4128),AllocFactorMatrix,(I$4+1),FALSE)*$E4134</f>
        <v>4570.1261873325566</v>
      </c>
      <c r="J4128" s="22">
        <f ca="1">VLOOKUP(CONCATENATE($F4128," ",$G4128),AllocFactorMatrix,(J$4+1),FALSE)*$E4134</f>
        <v>1142.8417274101344</v>
      </c>
      <c r="K4128" s="22">
        <f ca="1">VLOOKUP(CONCATENATE($F4128," ",$G4128),AllocFactorMatrix,(K$4+1),FALSE)*$E4134</f>
        <v>14.484190675870996</v>
      </c>
      <c r="L4128" s="22">
        <f ca="1">VLOOKUP(CONCATENATE($F4128," ",$G4128),AllocFactorMatrix,(L$4+1),FALSE)*$E4134</f>
        <v>0.7249193458993044</v>
      </c>
      <c r="M4128" s="22">
        <f t="shared" ca="1" si="1999"/>
        <v>1158.0508374319047</v>
      </c>
      <c r="N4128" s="22">
        <f ca="1">VLOOKUP(CONCATENATE($F4128," ",$G4128),AllocFactorMatrix,(N$4+1),FALSE)*$E4134</f>
        <v>512.73334904186356</v>
      </c>
      <c r="O4128" s="22">
        <f ca="1">VLOOKUP(CONCATENATE($F4128," ",$G4128),AllocFactorMatrix,(O$4+1),FALSE)*$E4134</f>
        <v>140.52833663104198</v>
      </c>
      <c r="P4128" s="22">
        <f ca="1">VLOOKUP(CONCATENATE($F4128," ",$G4128),AllocFactorMatrix,(P$4+1),FALSE)*$E4134</f>
        <v>22.362387659014932</v>
      </c>
      <c r="Q4128" s="22">
        <f ca="1">VLOOKUP(CONCATENATE($F4128," ",$G4128),AllocFactorMatrix,(Q$4+1),FALSE)*$E4134</f>
        <v>0</v>
      </c>
      <c r="R4128" s="22">
        <f t="shared" ref="R4128:R4182" ca="1" si="2001">SUBTOTAL(9,N4128:Q4128)</f>
        <v>675.6240733319205</v>
      </c>
      <c r="S4128" s="22">
        <f ca="1">VLOOKUP(CONCATENATE($F4128," ",$G4128),AllocFactorMatrix,(S$4+1),FALSE)*$E4134</f>
        <v>22.164151025643783</v>
      </c>
      <c r="T4128" s="22">
        <f ca="1">VLOOKUP(CONCATENATE($F4128," ",$G4128),AllocFactorMatrix,(T$4+1),FALSE)*$E4134</f>
        <v>403.34974092479467</v>
      </c>
      <c r="U4128" s="22">
        <f ca="1">VLOOKUP(CONCATENATE($F4128," ",$G4128),AllocFactorMatrix,(U$4+1),FALSE)*$E4134</f>
        <v>1965.3385037011819</v>
      </c>
      <c r="V4128" s="22">
        <f ca="1">VLOOKUP(CONCATENATE($F4128," ",$G4128),AllocFactorMatrix,(V$4+1),FALSE)*$E4134</f>
        <v>250.42430051661674</v>
      </c>
      <c r="W4128" s="22">
        <f t="shared" ref="W4128:W4134" ca="1" si="2002">SUBTOTAL(9,S4128:V4128)</f>
        <v>2641.2766961682373</v>
      </c>
      <c r="X4128" s="22">
        <f ca="1">VLOOKUP(CONCATENATE($F4128," ",$G4128),AllocFactorMatrix,(X$4+1),FALSE)*$E4134</f>
        <v>143.40058676764124</v>
      </c>
      <c r="Y4128" s="22">
        <f ca="1">VLOOKUP(CONCATENATE($F4128," ",$G4128),AllocFactorMatrix,(Y$4+1),FALSE)*$E4134</f>
        <v>2.6955855126311312</v>
      </c>
      <c r="Z4128" s="22">
        <f t="shared" ca="1" si="2000"/>
        <v>146.09617228027238</v>
      </c>
      <c r="AA4128" s="22">
        <f ca="1">VLOOKUP(CONCATENATE($F4128," ",$G4128),AllocFactorMatrix,(AA$4+1),FALSE)*$E4134</f>
        <v>2.0854076767557523</v>
      </c>
      <c r="AB4128" s="22">
        <f ca="1">VLOOKUP(CONCATENATE($F4128," ",$G4128),AllocFactorMatrix,(AB$4+1),FALSE)*$E4134</f>
        <v>19.597210531395781</v>
      </c>
      <c r="AC4128" s="22">
        <f ca="1">VLOOKUP(CONCATENATE($F4128," ",$G4128),AllocFactorMatrix,(AC$4+1),FALSE)*$E4134</f>
        <v>4.6649774845797927</v>
      </c>
    </row>
    <row r="4129" spans="4:29" hidden="1" outlineLevel="1">
      <c r="F4129" s="42" t="str">
        <f>F4134</f>
        <v>RB_GUP</v>
      </c>
      <c r="G4129" s="17" t="str">
        <f>$G$10</f>
        <v>SUBTRAN</v>
      </c>
      <c r="H4129" s="21">
        <f t="shared" ca="1" si="1981"/>
        <v>2920.2067948338836</v>
      </c>
      <c r="I4129" s="22">
        <f ca="1">VLOOKUP(CONCATENATE($F4129," ",$G4129),AllocFactorMatrix,(I$4+1),FALSE)*$E4134</f>
        <v>1409.1814992015261</v>
      </c>
      <c r="J4129" s="22">
        <f ca="1">VLOOKUP(CONCATENATE($F4129," ",$G4129),AllocFactorMatrix,(J$4+1),FALSE)*$E4134</f>
        <v>351.58151907502611</v>
      </c>
      <c r="K4129" s="22">
        <f ca="1">VLOOKUP(CONCATENATE($F4129," ",$G4129),AllocFactorMatrix,(K$4+1),FALSE)*$E4134</f>
        <v>4.4652934896491399</v>
      </c>
      <c r="L4129" s="22">
        <f ca="1">VLOOKUP(CONCATENATE($F4129," ",$G4129),AllocFactorMatrix,(L$4+1),FALSE)*$E4134</f>
        <v>0.28787045404675726</v>
      </c>
      <c r="M4129" s="22">
        <f t="shared" ca="1" si="1999"/>
        <v>356.33468301872199</v>
      </c>
      <c r="N4129" s="22">
        <f ca="1">VLOOKUP(CONCATENATE($F4129," ",$G4129),AllocFactorMatrix,(N$4+1),FALSE)*$E4134</f>
        <v>156.13112332898376</v>
      </c>
      <c r="O4129" s="22">
        <f ca="1">VLOOKUP(CONCATENATE($F4129," ",$G4129),AllocFactorMatrix,(O$4+1),FALSE)*$E4134</f>
        <v>42.862035346288323</v>
      </c>
      <c r="P4129" s="22">
        <f ca="1">VLOOKUP(CONCATENATE($F4129," ",$G4129),AllocFactorMatrix,(P$4+1),FALSE)*$E4134</f>
        <v>8.6155864875700878</v>
      </c>
      <c r="Q4129" s="22">
        <f ca="1">VLOOKUP(CONCATENATE($F4129," ",$G4129),AllocFactorMatrix,(Q$4+1),FALSE)*$E4134</f>
        <v>0</v>
      </c>
      <c r="R4129" s="22">
        <f t="shared" ca="1" si="2001"/>
        <v>207.60874516284215</v>
      </c>
      <c r="S4129" s="22">
        <f ca="1">VLOOKUP(CONCATENATE($F4129," ",$G4129),AllocFactorMatrix,(S$4+1),FALSE)*$E4134</f>
        <v>6.6163612210249196</v>
      </c>
      <c r="T4129" s="22">
        <f ca="1">VLOOKUP(CONCATENATE($F4129," ",$G4129),AllocFactorMatrix,(T$4+1),FALSE)*$E4134</f>
        <v>123.95851968190668</v>
      </c>
      <c r="U4129" s="22">
        <f ca="1">VLOOKUP(CONCATENATE($F4129," ",$G4129),AllocFactorMatrix,(U$4+1),FALSE)*$E4134</f>
        <v>770.33074387501824</v>
      </c>
      <c r="V4129" s="22">
        <f ca="1">VLOOKUP(CONCATENATE($F4129," ",$G4129),AllocFactorMatrix,(V$4+1),FALSE)*$E4134</f>
        <v>0</v>
      </c>
      <c r="W4129" s="22">
        <f t="shared" ca="1" si="2002"/>
        <v>900.90562477794981</v>
      </c>
      <c r="X4129" s="22">
        <f ca="1">VLOOKUP(CONCATENATE($F4129," ",$G4129),AllocFactorMatrix,(X$4+1),FALSE)*$E4134</f>
        <v>43.792691863001309</v>
      </c>
      <c r="Y4129" s="22">
        <f ca="1">VLOOKUP(CONCATENATE($F4129," ",$G4129),AllocFactorMatrix,(Y$4+1),FALSE)*$E4134</f>
        <v>0.84002376725126593</v>
      </c>
      <c r="Z4129" s="22">
        <f t="shared" ca="1" si="2000"/>
        <v>44.632715630252576</v>
      </c>
      <c r="AA4129" s="22">
        <f ca="1">VLOOKUP(CONCATENATE($F4129," ",$G4129),AllocFactorMatrix,(AA$4+1),FALSE)*$E4134</f>
        <v>0.63892940955148436</v>
      </c>
      <c r="AB4129" s="22">
        <f ca="1">VLOOKUP(CONCATENATE($F4129," ",$G4129),AllocFactorMatrix,(AB$4+1),FALSE)*$E4134</f>
        <v>0.7310324993495575</v>
      </c>
      <c r="AC4129" s="22">
        <f ca="1">VLOOKUP(CONCATENATE($F4129," ",$G4129),AllocFactorMatrix,(AC$4+1),FALSE)*$E4134</f>
        <v>0.17356513368961091</v>
      </c>
    </row>
    <row r="4130" spans="4:29" hidden="1" outlineLevel="1">
      <c r="F4130" s="42" t="str">
        <f>F4134</f>
        <v>RB_GUP</v>
      </c>
      <c r="G4130" s="17" t="str">
        <f>$G$11</f>
        <v>DISTPRI</v>
      </c>
      <c r="H4130" s="21">
        <f t="shared" ca="1" si="1981"/>
        <v>4329.038709686597</v>
      </c>
      <c r="I4130" s="22">
        <f ca="1">VLOOKUP(CONCATENATE($F4130," ",$G4130),AllocFactorMatrix,(I$4+1),FALSE)*$E4134</f>
        <v>2863.3122109731949</v>
      </c>
      <c r="J4130" s="22">
        <f ca="1">VLOOKUP(CONCATENATE($F4130," ",$G4130),AllocFactorMatrix,(J$4+1),FALSE)*$E4134</f>
        <v>710.55549075238139</v>
      </c>
      <c r="K4130" s="22">
        <f ca="1">VLOOKUP(CONCATENATE($F4130," ",$G4130),AllocFactorMatrix,(K$4+1),FALSE)*$E4134</f>
        <v>9.0211436216189895</v>
      </c>
      <c r="L4130" s="22">
        <f ca="1">VLOOKUP(CONCATENATE($F4130," ",$G4130),AllocFactorMatrix,(L$4+1),FALSE)*$E4134</f>
        <v>0</v>
      </c>
      <c r="M4130" s="22">
        <f t="shared" ca="1" si="1999"/>
        <v>719.57663437400038</v>
      </c>
      <c r="N4130" s="22">
        <f ca="1">VLOOKUP(CONCATENATE($F4130," ",$G4130),AllocFactorMatrix,(N$4+1),FALSE)*$E4134</f>
        <v>310.15276713519421</v>
      </c>
      <c r="O4130" s="22">
        <f ca="1">VLOOKUP(CONCATENATE($F4130," ",$G4130),AllocFactorMatrix,(O$4+1),FALSE)*$E4134</f>
        <v>85.289775555335908</v>
      </c>
      <c r="P4130" s="22">
        <f ca="1">VLOOKUP(CONCATENATE($F4130," ",$G4130),AllocFactorMatrix,(P$4+1),FALSE)*$E4134</f>
        <v>0</v>
      </c>
      <c r="Q4130" s="22">
        <f ca="1">VLOOKUP(CONCATENATE($F4130," ",$G4130),AllocFactorMatrix,(Q$4+1),FALSE)*$E4134</f>
        <v>0</v>
      </c>
      <c r="R4130" s="22">
        <f t="shared" ca="1" si="2001"/>
        <v>395.4425426905301</v>
      </c>
      <c r="S4130" s="22">
        <f ca="1">VLOOKUP(CONCATENATE($F4130," ",$G4130),AllocFactorMatrix,(S$4+1),FALSE)*$E4134</f>
        <v>13.289929328039232</v>
      </c>
      <c r="T4130" s="22">
        <f ca="1">VLOOKUP(CONCATENATE($F4130," ",$G4130),AllocFactorMatrix,(T$4+1),FALSE)*$E4134</f>
        <v>245.46183976270007</v>
      </c>
      <c r="U4130" s="22">
        <f ca="1">VLOOKUP(CONCATENATE($F4130," ",$G4130),AllocFactorMatrix,(U$4+1),FALSE)*$E4134</f>
        <v>0</v>
      </c>
      <c r="V4130" s="22">
        <f ca="1">VLOOKUP(CONCATENATE($F4130," ",$G4130),AllocFactorMatrix,(V$4+1),FALSE)*$E4134</f>
        <v>0</v>
      </c>
      <c r="W4130" s="22">
        <f t="shared" ca="1" si="2002"/>
        <v>258.75176909073929</v>
      </c>
      <c r="X4130" s="22">
        <f ca="1">VLOOKUP(CONCATENATE($F4130," ",$G4130),AllocFactorMatrix,(X$4+1),FALSE)*$E4134</f>
        <v>87.179430537253552</v>
      </c>
      <c r="Y4130" s="22">
        <f ca="1">VLOOKUP(CONCATENATE($F4130," ",$G4130),AllocFactorMatrix,(Y$4+1),FALSE)*$E4134</f>
        <v>1.6743626610734423</v>
      </c>
      <c r="Z4130" s="22">
        <f t="shared" ca="1" si="2000"/>
        <v>88.853793198326997</v>
      </c>
      <c r="AA4130" s="22">
        <f ca="1">VLOOKUP(CONCATENATE($F4130," ",$G4130),AllocFactorMatrix,(AA$4+1),FALSE)*$E4134</f>
        <v>1.2796369056074159</v>
      </c>
      <c r="AB4130" s="22">
        <f ca="1">VLOOKUP(CONCATENATE($F4130," ",$G4130),AllocFactorMatrix,(AB$4+1),FALSE)*$E4134</f>
        <v>1.4725129930944585</v>
      </c>
      <c r="AC4130" s="22">
        <f ca="1">VLOOKUP(CONCATENATE($F4130," ",$G4130),AllocFactorMatrix,(AC$4+1),FALSE)*$E4134</f>
        <v>0.34960946110288066</v>
      </c>
    </row>
    <row r="4131" spans="4:29" hidden="1" outlineLevel="1">
      <c r="F4131" s="42" t="str">
        <f>F4134</f>
        <v>RB_GUP</v>
      </c>
      <c r="G4131" s="17" t="str">
        <f>$G$12</f>
        <v>DISTSEC</v>
      </c>
      <c r="H4131" s="21">
        <f t="shared" ca="1" si="1981"/>
        <v>1435.7490680715846</v>
      </c>
      <c r="I4131" s="22">
        <f ca="1">VLOOKUP(CONCATENATE($F4131," ",$G4131),AllocFactorMatrix,(I$4+1),FALSE)*$E4134</f>
        <v>1091.7126348940094</v>
      </c>
      <c r="J4131" s="22">
        <f ca="1">VLOOKUP(CONCATENATE($F4131," ",$G4131),AllocFactorMatrix,(J$4+1),FALSE)*$E4134</f>
        <v>220.35442335401081</v>
      </c>
      <c r="K4131" s="22">
        <f ca="1">VLOOKUP(CONCATENATE($F4131," ",$G4131),AllocFactorMatrix,(K$4+1),FALSE)*$E4134</f>
        <v>0</v>
      </c>
      <c r="L4131" s="22">
        <f ca="1">VLOOKUP(CONCATENATE($F4131," ",$G4131),AllocFactorMatrix,(L$4+1),FALSE)*$E4134</f>
        <v>0</v>
      </c>
      <c r="M4131" s="22">
        <f t="shared" ca="1" si="1999"/>
        <v>220.35442335401081</v>
      </c>
      <c r="N4131" s="22">
        <f ca="1">VLOOKUP(CONCATENATE($F4131," ",$G4131),AllocFactorMatrix,(N$4+1),FALSE)*$E4134</f>
        <v>84.400217526399075</v>
      </c>
      <c r="O4131" s="22">
        <f ca="1">VLOOKUP(CONCATENATE($F4131," ",$G4131),AllocFactorMatrix,(O$4+1),FALSE)*$E4134</f>
        <v>0</v>
      </c>
      <c r="P4131" s="22">
        <f ca="1">VLOOKUP(CONCATENATE($F4131," ",$G4131),AllocFactorMatrix,(P$4+1),FALSE)*$E4134</f>
        <v>0</v>
      </c>
      <c r="Q4131" s="22">
        <f ca="1">VLOOKUP(CONCATENATE($F4131," ",$G4131),AllocFactorMatrix,(Q$4+1),FALSE)*$E4134</f>
        <v>0</v>
      </c>
      <c r="R4131" s="22">
        <f t="shared" ca="1" si="2001"/>
        <v>84.400217526399075</v>
      </c>
      <c r="S4131" s="22">
        <f ca="1">VLOOKUP(CONCATENATE($F4131," ",$G4131),AllocFactorMatrix,(S$4+1),FALSE)*$E4134</f>
        <v>2.9643127349488982</v>
      </c>
      <c r="T4131" s="22">
        <f ca="1">VLOOKUP(CONCATENATE($F4131," ",$G4131),AllocFactorMatrix,(T$4+1),FALSE)*$E4134</f>
        <v>0</v>
      </c>
      <c r="U4131" s="22">
        <f ca="1">VLOOKUP(CONCATENATE($F4131," ",$G4131),AllocFactorMatrix,(U$4+1),FALSE)*$E4134</f>
        <v>0</v>
      </c>
      <c r="V4131" s="22">
        <f ca="1">VLOOKUP(CONCATENATE($F4131," ",$G4131),AllocFactorMatrix,(V$4+1),FALSE)*$E4134</f>
        <v>0</v>
      </c>
      <c r="W4131" s="22">
        <f t="shared" ca="1" si="2002"/>
        <v>2.9643127349488982</v>
      </c>
      <c r="X4131" s="22">
        <f ca="1">VLOOKUP(CONCATENATE($F4131," ",$G4131),AllocFactorMatrix,(X$4+1),FALSE)*$E4134</f>
        <v>24.481758790849003</v>
      </c>
      <c r="Y4131" s="22">
        <f ca="1">VLOOKUP(CONCATENATE($F4131," ",$G4131),AllocFactorMatrix,(Y$4+1),FALSE)*$E4134</f>
        <v>0</v>
      </c>
      <c r="Z4131" s="22">
        <f t="shared" ca="1" si="2000"/>
        <v>24.481758790849003</v>
      </c>
      <c r="AA4131" s="22">
        <f ca="1">VLOOKUP(CONCATENATE($F4131," ",$G4131),AllocFactorMatrix,(AA$4+1),FALSE)*$E4134</f>
        <v>0.31512337426660458</v>
      </c>
      <c r="AB4131" s="22">
        <f ca="1">VLOOKUP(CONCATENATE($F4131," ",$G4131),AllocFactorMatrix,(AB$4+1),FALSE)*$E4134</f>
        <v>9.3822602145774461</v>
      </c>
      <c r="AC4131" s="22">
        <f ca="1">VLOOKUP(CONCATENATE($F4131," ",$G4131),AllocFactorMatrix,(AC$4+1),FALSE)*$E4134</f>
        <v>2.1383371825233879</v>
      </c>
    </row>
    <row r="4132" spans="4:29" hidden="1" outlineLevel="1">
      <c r="F4132" s="42" t="str">
        <f>F4134</f>
        <v>RB_GUP</v>
      </c>
      <c r="G4132" s="17" t="str">
        <f>$G$13</f>
        <v>ENERGY</v>
      </c>
      <c r="H4132" s="21">
        <f t="shared" ca="1" si="1981"/>
        <v>431.04070480404374</v>
      </c>
      <c r="I4132" s="22">
        <f ca="1">VLOOKUP(CONCATENATE($F4132," ",$G4132),AllocFactorMatrix,(I$4+1),FALSE)*$E4134</f>
        <v>158.37239093281229</v>
      </c>
      <c r="J4132" s="22">
        <f ca="1">VLOOKUP(CONCATENATE($F4132," ",$G4132),AllocFactorMatrix,(J$4+1),FALSE)*$E4134</f>
        <v>50.028003509130947</v>
      </c>
      <c r="K4132" s="22">
        <f ca="1">VLOOKUP(CONCATENATE($F4132," ",$G4132),AllocFactorMatrix,(K$4+1),FALSE)*$E4134</f>
        <v>0.62477762877167475</v>
      </c>
      <c r="L4132" s="22">
        <f ca="1">VLOOKUP(CONCATENATE($F4132," ",$G4132),AllocFactorMatrix,(L$4+1),FALSE)*$E4134</f>
        <v>3.1649815915287073E-2</v>
      </c>
      <c r="M4132" s="22">
        <f t="shared" ca="1" si="1999"/>
        <v>50.684430953817909</v>
      </c>
      <c r="N4132" s="22">
        <f ca="1">VLOOKUP(CONCATENATE($F4132," ",$G4132),AllocFactorMatrix,(N$4+1),FALSE)*$E4134</f>
        <v>25.346404928652809</v>
      </c>
      <c r="O4132" s="22">
        <f ca="1">VLOOKUP(CONCATENATE($F4132," ",$G4132),AllocFactorMatrix,(O$4+1),FALSE)*$E4134</f>
        <v>6.8377929437878358</v>
      </c>
      <c r="P4132" s="22">
        <f ca="1">VLOOKUP(CONCATENATE($F4132," ",$G4132),AllocFactorMatrix,(P$4+1),FALSE)*$E4134</f>
        <v>1.0655227431576033</v>
      </c>
      <c r="Q4132" s="22">
        <f ca="1">VLOOKUP(CONCATENATE($F4132," ",$G4132),AllocFactorMatrix,(Q$4+1),FALSE)*$E4134</f>
        <v>0</v>
      </c>
      <c r="R4132" s="22">
        <f t="shared" ca="1" si="2001"/>
        <v>33.24972061559825</v>
      </c>
      <c r="S4132" s="22">
        <f ca="1">VLOOKUP(CONCATENATE($F4132," ",$G4132),AllocFactorMatrix,(S$4+1),FALSE)*$E4134</f>
        <v>1.2764914298128354</v>
      </c>
      <c r="T4132" s="22">
        <f ca="1">VLOOKUP(CONCATENATE($F4132," ",$G4132),AllocFactorMatrix,(T$4+1),FALSE)*$E4134</f>
        <v>25.231518720088342</v>
      </c>
      <c r="U4132" s="22">
        <f ca="1">VLOOKUP(CONCATENATE($F4132," ",$G4132),AllocFactorMatrix,(U$4+1),FALSE)*$E4134</f>
        <v>132.64476133833293</v>
      </c>
      <c r="V4132" s="22">
        <f ca="1">VLOOKUP(CONCATENATE($F4132," ",$G4132),AllocFactorMatrix,(V$4+1),FALSE)*$E4134</f>
        <v>18.548093254738944</v>
      </c>
      <c r="W4132" s="22">
        <f t="shared" ca="1" si="2002"/>
        <v>177.70086474297304</v>
      </c>
      <c r="X4132" s="22">
        <f ca="1">VLOOKUP(CONCATENATE($F4132," ",$G4132),AllocFactorMatrix,(X$4+1),FALSE)*$E4134</f>
        <v>7.1263350678349431</v>
      </c>
      <c r="Y4132" s="22">
        <f ca="1">VLOOKUP(CONCATENATE($F4132," ",$G4132),AllocFactorMatrix,(Y$4+1),FALSE)*$E4134</f>
        <v>0.13475302491326901</v>
      </c>
      <c r="Z4132" s="22">
        <f t="shared" ca="1" si="2000"/>
        <v>7.2610880927482118</v>
      </c>
      <c r="AA4132" s="22">
        <f ca="1">VLOOKUP(CONCATENATE($F4132," ",$G4132),AllocFactorMatrix,(AA$4+1),FALSE)*$E4134</f>
        <v>0.1344127862671049</v>
      </c>
      <c r="AB4132" s="22">
        <f ca="1">VLOOKUP(CONCATENATE($F4132," ",$G4132),AllocFactorMatrix,(AB$4+1),FALSE)*$E4134</f>
        <v>2.9469234587366868</v>
      </c>
      <c r="AC4132" s="22">
        <f ca="1">VLOOKUP(CONCATENATE($F4132," ",$G4132),AllocFactorMatrix,(AC$4+1),FALSE)*$E4134</f>
        <v>0.69087322109039473</v>
      </c>
    </row>
    <row r="4133" spans="4:29" hidden="1" outlineLevel="1">
      <c r="F4133" s="42" t="str">
        <f>F4134</f>
        <v>RB_GUP</v>
      </c>
      <c r="G4133" s="17" t="str">
        <f>$G$14</f>
        <v>CUSTOMER</v>
      </c>
      <c r="H4133" s="21">
        <f t="shared" ca="1" si="1981"/>
        <v>11586.534147615857</v>
      </c>
      <c r="I4133" s="22">
        <f ca="1">VLOOKUP(CONCATENATE($F4133," ",$G4133),AllocFactorMatrix,(I$4+1),FALSE)*$E4134</f>
        <v>8647.9949451806679</v>
      </c>
      <c r="J4133" s="22">
        <f ca="1">VLOOKUP(CONCATENATE($F4133," ",$G4133),AllocFactorMatrix,(J$4+1),FALSE)*$E4134</f>
        <v>2121.3109655863968</v>
      </c>
      <c r="K4133" s="22">
        <f ca="1">VLOOKUP(CONCATENATE($F4133," ",$G4133),AllocFactorMatrix,(K$4+1),FALSE)*$E4134</f>
        <v>23.48188365716187</v>
      </c>
      <c r="L4133" s="22">
        <f ca="1">VLOOKUP(CONCATENATE($F4133," ",$G4133),AllocFactorMatrix,(L$4+1),FALSE)*$E4134</f>
        <v>1.7298986141010091</v>
      </c>
      <c r="M4133" s="22">
        <f t="shared" ca="1" si="1999"/>
        <v>2146.5227478576594</v>
      </c>
      <c r="N4133" s="22">
        <f ca="1">VLOOKUP(CONCATENATE($F4133," ",$G4133),AllocFactorMatrix,(N$4+1),FALSE)*$E4134</f>
        <v>39.352443317295155</v>
      </c>
      <c r="O4133" s="22">
        <f ca="1">VLOOKUP(CONCATENATE($F4133," ",$G4133),AllocFactorMatrix,(O$4+1),FALSE)*$E4134</f>
        <v>12.378996823822767</v>
      </c>
      <c r="P4133" s="22">
        <f ca="1">VLOOKUP(CONCATENATE($F4133," ",$G4133),AllocFactorMatrix,(P$4+1),FALSE)*$E4134</f>
        <v>4.9620554635074257</v>
      </c>
      <c r="Q4133" s="22">
        <f ca="1">VLOOKUP(CONCATENATE($F4133," ",$G4133),AllocFactorMatrix,(Q$4+1),FALSE)*$E4134</f>
        <v>0</v>
      </c>
      <c r="R4133" s="22">
        <f t="shared" ca="1" si="2001"/>
        <v>56.693495604625348</v>
      </c>
      <c r="S4133" s="22">
        <f ca="1">VLOOKUP(CONCATENATE($F4133," ",$G4133),AllocFactorMatrix,(S$4+1),FALSE)*$E4134</f>
        <v>0.36548827309132886</v>
      </c>
      <c r="T4133" s="22">
        <f ca="1">VLOOKUP(CONCATENATE($F4133," ",$G4133),AllocFactorMatrix,(T$4+1),FALSE)*$E4134</f>
        <v>9.0814653628445754</v>
      </c>
      <c r="U4133" s="22">
        <f ca="1">VLOOKUP(CONCATENATE($F4133," ",$G4133),AllocFactorMatrix,(U$4+1),FALSE)*$E4134</f>
        <v>16.445992332499912</v>
      </c>
      <c r="V4133" s="22">
        <f ca="1">VLOOKUP(CONCATENATE($F4133," ",$G4133),AllocFactorMatrix,(V$4+1),FALSE)*$E4134</f>
        <v>3.188033885948776</v>
      </c>
      <c r="W4133" s="22">
        <f t="shared" ca="1" si="2002"/>
        <v>29.080979854384594</v>
      </c>
      <c r="X4133" s="22">
        <f ca="1">VLOOKUP(CONCATENATE($F4133," ",$G4133),AllocFactorMatrix,(X$4+1),FALSE)*$E4134</f>
        <v>12.598477510009095</v>
      </c>
      <c r="Y4133" s="22">
        <f ca="1">VLOOKUP(CONCATENATE($F4133," ",$G4133),AllocFactorMatrix,(Y$4+1),FALSE)*$E4134</f>
        <v>0.14706276282825884</v>
      </c>
      <c r="Z4133" s="22">
        <f t="shared" ca="1" si="2000"/>
        <v>12.745540272837355</v>
      </c>
      <c r="AA4133" s="22">
        <f ca="1">VLOOKUP(CONCATENATE($F4133," ",$G4133),AllocFactorMatrix,(AA$4+1),FALSE)*$E4134</f>
        <v>0.90130491041180327</v>
      </c>
      <c r="AB4133" s="22">
        <f ca="1">VLOOKUP(CONCATENATE($F4133," ",$G4133),AllocFactorMatrix,(AB$4+1),FALSE)*$E4134</f>
        <v>611.02665495295946</v>
      </c>
      <c r="AC4133" s="22">
        <f ca="1">VLOOKUP(CONCATENATE($F4133," ",$G4133),AllocFactorMatrix,(AC$4+1),FALSE)*$E4134</f>
        <v>81.568478982312357</v>
      </c>
    </row>
    <row r="4134" spans="4:29" collapsed="1">
      <c r="D4134" s="17" t="s">
        <v>276</v>
      </c>
      <c r="E4134" s="19">
        <v>44301</v>
      </c>
      <c r="F4134" s="42" t="s">
        <v>73</v>
      </c>
      <c r="G4134" s="17" t="str">
        <f>$G$15</f>
        <v>TOTAL</v>
      </c>
      <c r="H4134" s="21">
        <f t="shared" ca="1" si="1981"/>
        <v>44300.999999999985</v>
      </c>
      <c r="I4134" s="22">
        <f ca="1">VLOOKUP(CONCATENATE($F4134," ",$G4134),AllocFactorMatrix,(I$4+1),FALSE)*$E4134</f>
        <v>25870.877805507054</v>
      </c>
      <c r="J4134" s="22">
        <f ca="1">VLOOKUP(CONCATENATE($F4134," ",$G4134),AllocFactorMatrix,(J$4+1),FALSE)*$E4134</f>
        <v>6379.7005486485332</v>
      </c>
      <c r="K4134" s="22">
        <f ca="1">VLOOKUP(CONCATENATE($F4134," ",$G4134),AllocFactorMatrix,(K$4+1),FALSE)*$E4134</f>
        <v>74.675102034680037</v>
      </c>
      <c r="L4134" s="22">
        <f ca="1">VLOOKUP(CONCATENATE($F4134," ",$G4134),AllocFactorMatrix,(L$4+1),FALSE)*$E4134</f>
        <v>3.9053363062423867</v>
      </c>
      <c r="M4134" s="22">
        <f t="shared" ca="1" si="1999"/>
        <v>6458.2809869894554</v>
      </c>
      <c r="N4134" s="22">
        <f ca="1">VLOOKUP(CONCATENATE($F4134," ",$G4134),AllocFactorMatrix,(N$4+1),FALSE)*$E4134</f>
        <v>1928.067961543768</v>
      </c>
      <c r="O4134" s="22">
        <f ca="1">VLOOKUP(CONCATENATE($F4134," ",$G4134),AllocFactorMatrix,(O$4+1),FALSE)*$E4134</f>
        <v>507.14516028068289</v>
      </c>
      <c r="P4134" s="22">
        <f ca="1">VLOOKUP(CONCATENATE($F4134," ",$G4134),AllocFactorMatrix,(P$4+1),FALSE)*$E4134</f>
        <v>71.894699078942935</v>
      </c>
      <c r="Q4134" s="22">
        <f ca="1">VLOOKUP(CONCATENATE($F4134," ",$G4134),AllocFactorMatrix,(Q$4+1),FALSE)*$E4134</f>
        <v>0</v>
      </c>
      <c r="R4134" s="22">
        <f t="shared" ca="1" si="2001"/>
        <v>2507.1078209033935</v>
      </c>
      <c r="S4134" s="22">
        <f ca="1">VLOOKUP(CONCATENATE($F4134," ",$G4134),AllocFactorMatrix,(S$4+1),FALSE)*$E4134</f>
        <v>81.25659770937726</v>
      </c>
      <c r="T4134" s="22">
        <f ca="1">VLOOKUP(CONCATENATE($F4134," ",$G4134),AllocFactorMatrix,(T$4+1),FALSE)*$E4134</f>
        <v>1436.3776171952336</v>
      </c>
      <c r="U4134" s="22">
        <f ca="1">VLOOKUP(CONCATENATE($F4134," ",$G4134),AllocFactorMatrix,(U$4+1),FALSE)*$E4134</f>
        <v>5951.0239649540626</v>
      </c>
      <c r="V4134" s="22">
        <f ca="1">VLOOKUP(CONCATENATE($F4134," ",$G4134),AllocFactorMatrix,(V$4+1),FALSE)*$E4134</f>
        <v>662.86513672628769</v>
      </c>
      <c r="W4134" s="22">
        <f t="shared" ca="1" si="2002"/>
        <v>8131.5233165849613</v>
      </c>
      <c r="X4134" s="22">
        <f ca="1">VLOOKUP(CONCATENATE($F4134," ",$G4134),AllocFactorMatrix,(X$4+1),FALSE)*$E4134</f>
        <v>542.30870462918085</v>
      </c>
      <c r="Y4134" s="22">
        <f ca="1">VLOOKUP(CONCATENATE($F4134," ",$G4134),AllocFactorMatrix,(Y$4+1),FALSE)*$E4134</f>
        <v>9.6973618335683494</v>
      </c>
      <c r="Z4134" s="22">
        <f t="shared" ca="1" si="2000"/>
        <v>552.00606646274923</v>
      </c>
      <c r="AA4134" s="22">
        <f ca="1">VLOOKUP(CONCATENATE($F4134," ",$G4134),AllocFactorMatrix,(AA$4+1),FALSE)*$E4134</f>
        <v>8.6084074576725698</v>
      </c>
      <c r="AB4134" s="22">
        <f ca="1">VLOOKUP(CONCATENATE($F4134," ",$G4134),AllocFactorMatrix,(AB$4+1),FALSE)*$E4134</f>
        <v>675.73159245758279</v>
      </c>
      <c r="AC4134" s="22">
        <f ca="1">VLOOKUP(CONCATENATE($F4134," ",$G4134),AllocFactorMatrix,(AC$4+1),FALSE)*$E4134</f>
        <v>96.864003637124739</v>
      </c>
    </row>
    <row r="4135" spans="4:29" hidden="1" outlineLevel="1">
      <c r="F4135" s="42" t="str">
        <f>F4142</f>
        <v>RB_GUP</v>
      </c>
      <c r="G4135" s="17" t="str">
        <f>$G$8</f>
        <v>PRODUCTION</v>
      </c>
      <c r="H4135" s="21">
        <f t="shared" ca="1" si="1981"/>
        <v>-301767.96113933984</v>
      </c>
      <c r="I4135" s="22">
        <f ca="1">VLOOKUP(CONCATENATE($F4135," ",$G4135),AllocFactorMatrix,(I$4+1),FALSE)*$E4142</f>
        <v>-149619.14136993446</v>
      </c>
      <c r="J4135" s="22">
        <f ca="1">VLOOKUP(CONCATENATE($F4135," ",$G4135),AllocFactorMatrix,(J$4+1),FALSE)*$E4142</f>
        <v>-37414.940193727845</v>
      </c>
      <c r="K4135" s="22">
        <f ca="1">VLOOKUP(CONCATENATE($F4135," ",$G4135),AllocFactorMatrix,(K$4+1),FALSE)*$E4142</f>
        <v>-474.19088303710663</v>
      </c>
      <c r="L4135" s="22">
        <f ca="1">VLOOKUP(CONCATENATE($F4135," ",$G4135),AllocFactorMatrix,(L$4+1),FALSE)*$E4142</f>
        <v>-23.732782345603969</v>
      </c>
      <c r="M4135" s="22">
        <f t="shared" ref="M4135:M4142" ca="1" si="2003">SUBTOTAL(9,J4135:L4135)</f>
        <v>-37912.863859110555</v>
      </c>
      <c r="N4135" s="22">
        <f ca="1">VLOOKUP(CONCATENATE($F4135," ",$G4135),AllocFactorMatrix,(N$4+1),FALSE)*$E4142</f>
        <v>-16786.128060973871</v>
      </c>
      <c r="O4135" s="22">
        <f ca="1">VLOOKUP(CONCATENATE($F4135," ",$G4135),AllocFactorMatrix,(O$4+1),FALSE)*$E4142</f>
        <v>-4600.6889532198438</v>
      </c>
      <c r="P4135" s="22">
        <f ca="1">VLOOKUP(CONCATENATE($F4135," ",$G4135),AllocFactorMatrix,(P$4+1),FALSE)*$E4142</f>
        <v>-732.11134734034522</v>
      </c>
      <c r="Q4135" s="22">
        <f ca="1">VLOOKUP(CONCATENATE($F4135," ",$G4135),AllocFactorMatrix,(Q$4+1),FALSE)*$E4142</f>
        <v>0</v>
      </c>
      <c r="R4135" s="22">
        <f t="shared" ca="1" si="2001"/>
        <v>-22118.928361534061</v>
      </c>
      <c r="S4135" s="22">
        <f ca="1">VLOOKUP(CONCATENATE($F4135," ",$G4135),AllocFactorMatrix,(S$4+1),FALSE)*$E4142</f>
        <v>-725.6213744911779</v>
      </c>
      <c r="T4135" s="22">
        <f ca="1">VLOOKUP(CONCATENATE($F4135," ",$G4135),AllocFactorMatrix,(T$4+1),FALSE)*$E4142</f>
        <v>-13205.071246441248</v>
      </c>
      <c r="U4135" s="22">
        <f ca="1">VLOOKUP(CONCATENATE($F4135," ",$G4135),AllocFactorMatrix,(U$4+1),FALSE)*$E4142</f>
        <v>-64342.262636006584</v>
      </c>
      <c r="V4135" s="22">
        <f ca="1">VLOOKUP(CONCATENATE($F4135," ",$G4135),AllocFactorMatrix,(V$4+1),FALSE)*$E4142</f>
        <v>-8198.5195343876767</v>
      </c>
      <c r="W4135" s="22">
        <f ca="1">SUBTOTAL(9,S4135:V4135)</f>
        <v>-86471.474791326676</v>
      </c>
      <c r="X4135" s="22">
        <f ca="1">VLOOKUP(CONCATENATE($F4135," ",$G4135),AllocFactorMatrix,(X$4+1),FALSE)*$E4142</f>
        <v>-4694.7221552852097</v>
      </c>
      <c r="Y4135" s="22">
        <f ca="1">VLOOKUP(CONCATENATE($F4135," ",$G4135),AllocFactorMatrix,(Y$4+1),FALSE)*$E4142</f>
        <v>-88.249464753730379</v>
      </c>
      <c r="Z4135" s="22">
        <f t="shared" ca="1" si="2000"/>
        <v>-4782.9716200389403</v>
      </c>
      <c r="AA4135" s="22">
        <f ca="1">VLOOKUP(CONCATENATE($F4135," ",$G4135),AllocFactorMatrix,(AA$4+1),FALSE)*$E4142</f>
        <v>-68.273148970658994</v>
      </c>
      <c r="AB4135" s="22">
        <f ca="1">VLOOKUP(CONCATENATE($F4135," ",$G4135),AllocFactorMatrix,(AB$4+1),FALSE)*$E4142</f>
        <v>-641.58355650671058</v>
      </c>
      <c r="AC4135" s="22">
        <f ca="1">VLOOKUP(CONCATENATE($F4135," ",$G4135),AllocFactorMatrix,(AC$4+1),FALSE)*$E4142</f>
        <v>-152.72443191777359</v>
      </c>
    </row>
    <row r="4136" spans="4:29" hidden="1" outlineLevel="1">
      <c r="F4136" s="42" t="str">
        <f>F4142</f>
        <v>RB_GUP</v>
      </c>
      <c r="G4136" s="17" t="str">
        <f>$G$9</f>
        <v>BULKTRAN</v>
      </c>
      <c r="H4136" s="21">
        <f t="shared" ca="1" si="1981"/>
        <v>-193419.8099805908</v>
      </c>
      <c r="I4136" s="22">
        <f ca="1">VLOOKUP(CONCATENATE($F4136," ",$G4136),AllocFactorMatrix,(I$4+1),FALSE)*$E4142</f>
        <v>-95899.199451028879</v>
      </c>
      <c r="J4136" s="22">
        <f ca="1">VLOOKUP(CONCATENATE($F4136," ",$G4136),AllocFactorMatrix,(J$4+1),FALSE)*$E4142</f>
        <v>-23981.3086696916</v>
      </c>
      <c r="K4136" s="22">
        <f ca="1">VLOOKUP(CONCATENATE($F4136," ",$G4136),AllocFactorMatrix,(K$4+1),FALSE)*$E4142</f>
        <v>-303.93521613520596</v>
      </c>
      <c r="L4136" s="22">
        <f ca="1">VLOOKUP(CONCATENATE($F4136," ",$G4136),AllocFactorMatrix,(L$4+1),FALSE)*$E4142</f>
        <v>-15.211655452971861</v>
      </c>
      <c r="M4136" s="22">
        <f t="shared" ca="1" si="2003"/>
        <v>-24300.455541279778</v>
      </c>
      <c r="N4136" s="22">
        <f ca="1">VLOOKUP(CONCATENATE($F4136," ",$G4136),AllocFactorMatrix,(N$4+1),FALSE)*$E4142</f>
        <v>-10759.159745140239</v>
      </c>
      <c r="O4136" s="22">
        <f ca="1">VLOOKUP(CONCATENATE($F4136," ",$G4136),AllocFactorMatrix,(O$4+1),FALSE)*$E4142</f>
        <v>-2948.836515817844</v>
      </c>
      <c r="P4136" s="22">
        <f ca="1">VLOOKUP(CONCATENATE($F4136," ",$G4136),AllocFactorMatrix,(P$4+1),FALSE)*$E4142</f>
        <v>-469.25073540798655</v>
      </c>
      <c r="Q4136" s="22">
        <f ca="1">VLOOKUP(CONCATENATE($F4136," ",$G4136),AllocFactorMatrix,(Q$4+1),FALSE)*$E4142</f>
        <v>0</v>
      </c>
      <c r="R4136" s="22">
        <f t="shared" ca="1" si="2001"/>
        <v>-14177.24699636607</v>
      </c>
      <c r="S4136" s="22">
        <f ca="1">VLOOKUP(CONCATENATE($F4136," ",$G4136),AllocFactorMatrix,(S$4+1),FALSE)*$E4142</f>
        <v>-465.09095214098306</v>
      </c>
      <c r="T4136" s="22">
        <f ca="1">VLOOKUP(CONCATENATE($F4136," ",$G4136),AllocFactorMatrix,(T$4+1),FALSE)*$E4142</f>
        <v>-8463.8619740267131</v>
      </c>
      <c r="U4136" s="22">
        <f ca="1">VLOOKUP(CONCATENATE($F4136," ",$G4136),AllocFactorMatrix,(U$4+1),FALSE)*$E4142</f>
        <v>-41240.521908921968</v>
      </c>
      <c r="V4136" s="22">
        <f ca="1">VLOOKUP(CONCATENATE($F4136," ",$G4136),AllocFactorMatrix,(V$4+1),FALSE)*$E4142</f>
        <v>-5254.8855235536794</v>
      </c>
      <c r="W4136" s="22">
        <f t="shared" ref="W4136:W4142" ca="1" si="2004">SUBTOTAL(9,S4136:V4136)</f>
        <v>-55424.360358643346</v>
      </c>
      <c r="X4136" s="22">
        <f ca="1">VLOOKUP(CONCATENATE($F4136," ",$G4136),AllocFactorMatrix,(X$4+1),FALSE)*$E4142</f>
        <v>-3009.1076062499765</v>
      </c>
      <c r="Y4136" s="22">
        <f ca="1">VLOOKUP(CONCATENATE($F4136," ",$G4136),AllocFactorMatrix,(Y$4+1),FALSE)*$E4142</f>
        <v>-56.56397266001926</v>
      </c>
      <c r="Z4136" s="22">
        <f t="shared" ca="1" si="2000"/>
        <v>-3065.6715789099958</v>
      </c>
      <c r="AA4136" s="22">
        <f ca="1">VLOOKUP(CONCATENATE($F4136," ",$G4136),AllocFactorMatrix,(AA$4+1),FALSE)*$E4142</f>
        <v>-43.760044806691461</v>
      </c>
      <c r="AB4136" s="22">
        <f ca="1">VLOOKUP(CONCATENATE($F4136," ",$G4136),AllocFactorMatrix,(AB$4+1),FALSE)*$E4142</f>
        <v>-411.22645730074487</v>
      </c>
      <c r="AC4136" s="22">
        <f ca="1">VLOOKUP(CONCATENATE($F4136," ",$G4136),AllocFactorMatrix,(AC$4+1),FALSE)*$E4142</f>
        <v>-97.889552255315593</v>
      </c>
    </row>
    <row r="4137" spans="4:29" hidden="1" outlineLevel="1">
      <c r="F4137" s="42" t="str">
        <f>F4142</f>
        <v>RB_GUP</v>
      </c>
      <c r="G4137" s="17" t="str">
        <f>$G$10</f>
        <v>SUBTRAN</v>
      </c>
      <c r="H4137" s="21">
        <f t="shared" ca="1" si="1981"/>
        <v>-61277.40950178849</v>
      </c>
      <c r="I4137" s="22">
        <f ca="1">VLOOKUP(CONCATENATE($F4137," ",$G4137),AllocFactorMatrix,(I$4+1),FALSE)*$E4142</f>
        <v>-29570.163298598934</v>
      </c>
      <c r="J4137" s="22">
        <f ca="1">VLOOKUP(CONCATENATE($F4137," ",$G4137),AllocFactorMatrix,(J$4+1),FALSE)*$E4142</f>
        <v>-7377.561327415091</v>
      </c>
      <c r="K4137" s="22">
        <f ca="1">VLOOKUP(CONCATENATE($F4137," ",$G4137),AllocFactorMatrix,(K$4+1),FALSE)*$E4142</f>
        <v>-93.699397657372231</v>
      </c>
      <c r="L4137" s="22">
        <f ca="1">VLOOKUP(CONCATENATE($F4137," ",$G4137),AllocFactorMatrix,(L$4+1),FALSE)*$E4142</f>
        <v>-6.0406529179014461</v>
      </c>
      <c r="M4137" s="22">
        <f t="shared" ca="1" si="2003"/>
        <v>-7477.3013779903649</v>
      </c>
      <c r="N4137" s="22">
        <f ca="1">VLOOKUP(CONCATENATE($F4137," ",$G4137),AllocFactorMatrix,(N$4+1),FALSE)*$E4142</f>
        <v>-3276.2442704844875</v>
      </c>
      <c r="O4137" s="22">
        <f ca="1">VLOOKUP(CONCATENATE($F4137," ",$G4137),AllocFactorMatrix,(O$4+1),FALSE)*$E4142</f>
        <v>-899.41386912773396</v>
      </c>
      <c r="P4137" s="22">
        <f ca="1">VLOOKUP(CONCATENATE($F4137," ",$G4137),AllocFactorMatrix,(P$4+1),FALSE)*$E4142</f>
        <v>-180.78884763602494</v>
      </c>
      <c r="Q4137" s="22">
        <f ca="1">VLOOKUP(CONCATENATE($F4137," ",$G4137),AllocFactorMatrix,(Q$4+1),FALSE)*$E4142</f>
        <v>0</v>
      </c>
      <c r="R4137" s="22">
        <f t="shared" ca="1" si="2001"/>
        <v>-4356.4469872482468</v>
      </c>
      <c r="S4137" s="22">
        <f ca="1">VLOOKUP(CONCATENATE($F4137," ",$G4137),AllocFactorMatrix,(S$4+1),FALSE)*$E4142</f>
        <v>-138.83724833109306</v>
      </c>
      <c r="T4137" s="22">
        <f ca="1">VLOOKUP(CONCATENATE($F4137," ",$G4137),AllocFactorMatrix,(T$4+1),FALSE)*$E4142</f>
        <v>-2601.1366678625222</v>
      </c>
      <c r="U4137" s="22">
        <f ca="1">VLOOKUP(CONCATENATE($F4137," ",$G4137),AllocFactorMatrix,(U$4+1),FALSE)*$E4142</f>
        <v>-16164.564964287754</v>
      </c>
      <c r="V4137" s="22">
        <f ca="1">VLOOKUP(CONCATENATE($F4137," ",$G4137),AllocFactorMatrix,(V$4+1),FALSE)*$E4142</f>
        <v>0</v>
      </c>
      <c r="W4137" s="22">
        <f t="shared" ca="1" si="2004"/>
        <v>-18904.53888048137</v>
      </c>
      <c r="X4137" s="22">
        <f ca="1">VLOOKUP(CONCATENATE($F4137," ",$G4137),AllocFactorMatrix,(X$4+1),FALSE)*$E4142</f>
        <v>-918.94269858632492</v>
      </c>
      <c r="Y4137" s="22">
        <f ca="1">VLOOKUP(CONCATENATE($F4137," ",$G4137),AllocFactorMatrix,(Y$4+1),FALSE)*$E4142</f>
        <v>-17.626998357840275</v>
      </c>
      <c r="Z4137" s="22">
        <f t="shared" ca="1" si="2000"/>
        <v>-936.56969694416523</v>
      </c>
      <c r="AA4137" s="22">
        <f ca="1">VLOOKUP(CONCATENATE($F4137," ",$G4137),AllocFactorMatrix,(AA$4+1),FALSE)*$E4142</f>
        <v>-13.407248808915055</v>
      </c>
      <c r="AB4137" s="22">
        <f ca="1">VLOOKUP(CONCATENATE($F4137," ",$G4137),AllocFactorMatrix,(AB$4+1),FALSE)*$E4142</f>
        <v>-15.339933425607613</v>
      </c>
      <c r="AC4137" s="22">
        <f ca="1">VLOOKUP(CONCATENATE($F4137," ",$G4137),AllocFactorMatrix,(AC$4+1),FALSE)*$E4142</f>
        <v>-3.6420782908752738</v>
      </c>
    </row>
    <row r="4138" spans="4:29" hidden="1" outlineLevel="1">
      <c r="F4138" s="42" t="str">
        <f>F4142</f>
        <v>RB_GUP</v>
      </c>
      <c r="G4138" s="17" t="str">
        <f>$G$11</f>
        <v>DISTPRI</v>
      </c>
      <c r="H4138" s="21">
        <f t="shared" ca="1" si="1981"/>
        <v>-90840.237147537235</v>
      </c>
      <c r="I4138" s="22">
        <f ca="1">VLOOKUP(CONCATENATE($F4138," ",$G4138),AllocFactorMatrix,(I$4+1),FALSE)*$E4142</f>
        <v>-60083.537643181437</v>
      </c>
      <c r="J4138" s="22">
        <f ca="1">VLOOKUP(CONCATENATE($F4138," ",$G4138),AllocFactorMatrix,(J$4+1),FALSE)*$E4142</f>
        <v>-14910.24534892735</v>
      </c>
      <c r="K4138" s="22">
        <f ca="1">VLOOKUP(CONCATENATE($F4138," ",$G4138),AllocFactorMatrix,(K$4+1),FALSE)*$E4142</f>
        <v>-189.29902938871825</v>
      </c>
      <c r="L4138" s="22">
        <f ca="1">VLOOKUP(CONCATENATE($F4138," ",$G4138),AllocFactorMatrix,(L$4+1),FALSE)*$E4142</f>
        <v>0</v>
      </c>
      <c r="M4138" s="22">
        <f t="shared" ca="1" si="2003"/>
        <v>-15099.544378316068</v>
      </c>
      <c r="N4138" s="22">
        <f ca="1">VLOOKUP(CONCATENATE($F4138," ",$G4138),AllocFactorMatrix,(N$4+1),FALSE)*$E4142</f>
        <v>-6508.2233742755416</v>
      </c>
      <c r="O4138" s="22">
        <f ca="1">VLOOKUP(CONCATENATE($F4138," ",$G4138),AllocFactorMatrix,(O$4+1),FALSE)*$E4142</f>
        <v>-1789.7145203092539</v>
      </c>
      <c r="P4138" s="22">
        <f ca="1">VLOOKUP(CONCATENATE($F4138," ",$G4138),AllocFactorMatrix,(P$4+1),FALSE)*$E4142</f>
        <v>0</v>
      </c>
      <c r="Q4138" s="22">
        <f ca="1">VLOOKUP(CONCATENATE($F4138," ",$G4138),AllocFactorMatrix,(Q$4+1),FALSE)*$E4142</f>
        <v>0</v>
      </c>
      <c r="R4138" s="22">
        <f t="shared" ca="1" si="2001"/>
        <v>-8297.9378945847948</v>
      </c>
      <c r="S4138" s="22">
        <f ca="1">VLOOKUP(CONCATENATE($F4138," ",$G4138),AllocFactorMatrix,(S$4+1),FALSE)*$E4142</f>
        <v>-278.87492184621618</v>
      </c>
      <c r="T4138" s="22">
        <f ca="1">VLOOKUP(CONCATENATE($F4138," ",$G4138),AllocFactorMatrix,(T$4+1),FALSE)*$E4142</f>
        <v>-5150.7536037553073</v>
      </c>
      <c r="U4138" s="22">
        <f ca="1">VLOOKUP(CONCATENATE($F4138," ",$G4138),AllocFactorMatrix,(U$4+1),FALSE)*$E4142</f>
        <v>0</v>
      </c>
      <c r="V4138" s="22">
        <f ca="1">VLOOKUP(CONCATENATE($F4138," ",$G4138),AllocFactorMatrix,(V$4+1),FALSE)*$E4142</f>
        <v>0</v>
      </c>
      <c r="W4138" s="22">
        <f t="shared" ca="1" si="2004"/>
        <v>-5429.6285256015235</v>
      </c>
      <c r="X4138" s="22">
        <f ca="1">VLOOKUP(CONCATENATE($F4138," ",$G4138),AllocFactorMatrix,(X$4+1),FALSE)*$E4142</f>
        <v>-1829.3669046365937</v>
      </c>
      <c r="Y4138" s="22">
        <f ca="1">VLOOKUP(CONCATENATE($F4138," ",$G4138),AllocFactorMatrix,(Y$4+1),FALSE)*$E4142</f>
        <v>-35.134705740227574</v>
      </c>
      <c r="Z4138" s="22">
        <f t="shared" ca="1" si="2000"/>
        <v>-1864.5016103768214</v>
      </c>
      <c r="AA4138" s="22">
        <f ca="1">VLOOKUP(CONCATENATE($F4138," ",$G4138),AllocFactorMatrix,(AA$4+1),FALSE)*$E4142</f>
        <v>-26.851808857244855</v>
      </c>
      <c r="AB4138" s="22">
        <f ca="1">VLOOKUP(CONCATENATE($F4138," ",$G4138),AllocFactorMatrix,(AB$4+1),FALSE)*$E4142</f>
        <v>-30.899106814689205</v>
      </c>
      <c r="AC4138" s="22">
        <f ca="1">VLOOKUP(CONCATENATE($F4138," ",$G4138),AllocFactorMatrix,(AC$4+1),FALSE)*$E4142</f>
        <v>-7.336179804663276</v>
      </c>
    </row>
    <row r="4139" spans="4:29" hidden="1" outlineLevel="1">
      <c r="F4139" s="42" t="str">
        <f>F4142</f>
        <v>RB_GUP</v>
      </c>
      <c r="G4139" s="17" t="str">
        <f>$G$12</f>
        <v>DISTSEC</v>
      </c>
      <c r="H4139" s="21">
        <f t="shared" ca="1" si="1981"/>
        <v>-30127.655254304809</v>
      </c>
      <c r="I4139" s="22">
        <f ca="1">VLOOKUP(CONCATENATE($F4139," ",$G4139),AllocFactorMatrix,(I$4+1),FALSE)*$E4142</f>
        <v>-22908.419467081669</v>
      </c>
      <c r="J4139" s="22">
        <f ca="1">VLOOKUP(CONCATENATE($F4139," ",$G4139),AllocFactorMatrix,(J$4+1),FALSE)*$E4142</f>
        <v>-4623.9013823547693</v>
      </c>
      <c r="K4139" s="22">
        <f ca="1">VLOOKUP(CONCATENATE($F4139," ",$G4139),AllocFactorMatrix,(K$4+1),FALSE)*$E4142</f>
        <v>0</v>
      </c>
      <c r="L4139" s="22">
        <f ca="1">VLOOKUP(CONCATENATE($F4139," ",$G4139),AllocFactorMatrix,(L$4+1),FALSE)*$E4142</f>
        <v>0</v>
      </c>
      <c r="M4139" s="22">
        <f t="shared" ca="1" si="2003"/>
        <v>-4623.9013823547693</v>
      </c>
      <c r="N4139" s="22">
        <f ca="1">VLOOKUP(CONCATENATE($F4139," ",$G4139),AllocFactorMatrix,(N$4+1),FALSE)*$E4142</f>
        <v>-1771.0480985643285</v>
      </c>
      <c r="O4139" s="22">
        <f ca="1">VLOOKUP(CONCATENATE($F4139," ",$G4139),AllocFactorMatrix,(O$4+1),FALSE)*$E4142</f>
        <v>0</v>
      </c>
      <c r="P4139" s="22">
        <f ca="1">VLOOKUP(CONCATENATE($F4139," ",$G4139),AllocFactorMatrix,(P$4+1),FALSE)*$E4142</f>
        <v>0</v>
      </c>
      <c r="Q4139" s="22">
        <f ca="1">VLOOKUP(CONCATENATE($F4139," ",$G4139),AllocFactorMatrix,(Q$4+1),FALSE)*$E4142</f>
        <v>0</v>
      </c>
      <c r="R4139" s="22">
        <f t="shared" ca="1" si="2001"/>
        <v>-1771.0480985643285</v>
      </c>
      <c r="S4139" s="22">
        <f ca="1">VLOOKUP(CONCATENATE($F4139," ",$G4139),AllocFactorMatrix,(S$4+1),FALSE)*$E4142</f>
        <v>-62.202925379181288</v>
      </c>
      <c r="T4139" s="22">
        <f ca="1">VLOOKUP(CONCATENATE($F4139," ",$G4139),AllocFactorMatrix,(T$4+1),FALSE)*$E4142</f>
        <v>0</v>
      </c>
      <c r="U4139" s="22">
        <f ca="1">VLOOKUP(CONCATENATE($F4139," ",$G4139),AllocFactorMatrix,(U$4+1),FALSE)*$E4142</f>
        <v>0</v>
      </c>
      <c r="V4139" s="22">
        <f ca="1">VLOOKUP(CONCATENATE($F4139," ",$G4139),AllocFactorMatrix,(V$4+1),FALSE)*$E4142</f>
        <v>0</v>
      </c>
      <c r="W4139" s="22">
        <f t="shared" ca="1" si="2004"/>
        <v>-62.202925379181288</v>
      </c>
      <c r="X4139" s="22">
        <f ca="1">VLOOKUP(CONCATENATE($F4139," ",$G4139),AllocFactorMatrix,(X$4+1),FALSE)*$E4142</f>
        <v>-513.72346691502116</v>
      </c>
      <c r="Y4139" s="22">
        <f ca="1">VLOOKUP(CONCATENATE($F4139," ",$G4139),AllocFactorMatrix,(Y$4+1),FALSE)*$E4142</f>
        <v>0</v>
      </c>
      <c r="Z4139" s="22">
        <f t="shared" ca="1" si="2000"/>
        <v>-513.72346691502116</v>
      </c>
      <c r="AA4139" s="22">
        <f ca="1">VLOOKUP(CONCATENATE($F4139," ",$G4139),AllocFactorMatrix,(AA$4+1),FALSE)*$E4142</f>
        <v>-6.6125262370737454</v>
      </c>
      <c r="AB4139" s="22">
        <f ca="1">VLOOKUP(CONCATENATE($F4139," ",$G4139),AllocFactorMatrix,(AB$4+1),FALSE)*$E4142</f>
        <v>-196.87667402119871</v>
      </c>
      <c r="AC4139" s="22">
        <f ca="1">VLOOKUP(CONCATENATE($F4139," ",$G4139),AllocFactorMatrix,(AC$4+1),FALSE)*$E4142</f>
        <v>-44.870713751571841</v>
      </c>
    </row>
    <row r="4140" spans="4:29" hidden="1" outlineLevel="1">
      <c r="F4140" s="42" t="str">
        <f>F4142</f>
        <v>RB_GUP</v>
      </c>
      <c r="G4140" s="17" t="str">
        <f>$G$13</f>
        <v>ENERGY</v>
      </c>
      <c r="H4140" s="21">
        <f t="shared" ca="1" si="1981"/>
        <v>-9044.927169864839</v>
      </c>
      <c r="I4140" s="22">
        <f ca="1">VLOOKUP(CONCATENATE($F4140," ",$G4140),AllocFactorMatrix,(I$4+1),FALSE)*$E4142</f>
        <v>-3323.2748687989147</v>
      </c>
      <c r="J4140" s="22">
        <f ca="1">VLOOKUP(CONCATENATE($F4140," ",$G4140),AllocFactorMatrix,(J$4+1),FALSE)*$E4142</f>
        <v>-1049.7840300245978</v>
      </c>
      <c r="K4140" s="22">
        <f ca="1">VLOOKUP(CONCATENATE($F4140," ",$G4140),AllocFactorMatrix,(K$4+1),FALSE)*$E4142</f>
        <v>-13.110288858147847</v>
      </c>
      <c r="L4140" s="22">
        <f ca="1">VLOOKUP(CONCATENATE($F4140," ",$G4140),AllocFactorMatrix,(L$4+1),FALSE)*$E4142</f>
        <v>-0.66413746243186611</v>
      </c>
      <c r="M4140" s="22">
        <f t="shared" ca="1" si="2003"/>
        <v>-1063.5584563451775</v>
      </c>
      <c r="N4140" s="22">
        <f ca="1">VLOOKUP(CONCATENATE($F4140," ",$G4140),AllocFactorMatrix,(N$4+1),FALSE)*$E4142</f>
        <v>-531.86713932687769</v>
      </c>
      <c r="O4140" s="22">
        <f ca="1">VLOOKUP(CONCATENATE($F4140," ",$G4140),AllocFactorMatrix,(O$4+1),FALSE)*$E4142</f>
        <v>-143.48375568681669</v>
      </c>
      <c r="P4140" s="22">
        <f ca="1">VLOOKUP(CONCATENATE($F4140," ",$G4140),AllocFactorMatrix,(P$4+1),FALSE)*$E4142</f>
        <v>-22.358852661203958</v>
      </c>
      <c r="Q4140" s="22">
        <f ca="1">VLOOKUP(CONCATENATE($F4140," ",$G4140),AllocFactorMatrix,(Q$4+1),FALSE)*$E4142</f>
        <v>0</v>
      </c>
      <c r="R4140" s="22">
        <f t="shared" ca="1" si="2001"/>
        <v>-697.70974767489838</v>
      </c>
      <c r="S4140" s="22">
        <f ca="1">VLOOKUP(CONCATENATE($F4140," ",$G4140),AllocFactorMatrix,(S$4+1),FALSE)*$E4142</f>
        <v>-26.785804419242908</v>
      </c>
      <c r="T4140" s="22">
        <f ca="1">VLOOKUP(CONCATENATE($F4140," ",$G4140),AllocFactorMatrix,(T$4+1),FALSE)*$E4142</f>
        <v>-529.45637538345875</v>
      </c>
      <c r="U4140" s="22">
        <f ca="1">VLOOKUP(CONCATENATE($F4140," ",$G4140),AllocFactorMatrix,(U$4+1),FALSE)*$E4142</f>
        <v>-2783.4081384836986</v>
      </c>
      <c r="V4140" s="22">
        <f ca="1">VLOOKUP(CONCATENATE($F4140," ",$G4140),AllocFactorMatrix,(V$4+1),FALSE)*$E4142</f>
        <v>-389.21185576949995</v>
      </c>
      <c r="W4140" s="22">
        <f t="shared" ca="1" si="2004"/>
        <v>-3728.8621740559001</v>
      </c>
      <c r="X4140" s="22">
        <f ca="1">VLOOKUP(CONCATENATE($F4140," ",$G4140),AllocFactorMatrix,(X$4+1),FALSE)*$E4142</f>
        <v>-149.53850287973123</v>
      </c>
      <c r="Y4140" s="22">
        <f ca="1">VLOOKUP(CONCATENATE($F4140," ",$G4140),AllocFactorMatrix,(Y$4+1),FALSE)*$E4142</f>
        <v>-2.8276477898151078</v>
      </c>
      <c r="Z4140" s="22">
        <f t="shared" ca="1" si="2000"/>
        <v>-152.36615066954633</v>
      </c>
      <c r="AA4140" s="22">
        <f ca="1">VLOOKUP(CONCATENATE($F4140," ",$G4140),AllocFactorMatrix,(AA$4+1),FALSE)*$E4142</f>
        <v>-2.8205082465176208</v>
      </c>
      <c r="AB4140" s="22">
        <f ca="1">VLOOKUP(CONCATENATE($F4140," ",$G4140),AllocFactorMatrix,(AB$4+1),FALSE)*$E4142</f>
        <v>-61.838030056945726</v>
      </c>
      <c r="AC4140" s="22">
        <f ca="1">VLOOKUP(CONCATENATE($F4140," ",$G4140),AllocFactorMatrix,(AC$4+1),FALSE)*$E4142</f>
        <v>-14.497234016943651</v>
      </c>
    </row>
    <row r="4141" spans="4:29" hidden="1" outlineLevel="1">
      <c r="F4141" s="42" t="str">
        <f>F4142</f>
        <v>RB_GUP</v>
      </c>
      <c r="G4141" s="17" t="str">
        <f>$G$14</f>
        <v>CUSTOMER</v>
      </c>
      <c r="H4141" s="21">
        <f t="shared" ca="1" si="1981"/>
        <v>-243130.99980657393</v>
      </c>
      <c r="I4141" s="22">
        <f ca="1">VLOOKUP(CONCATENATE($F4141," ",$G4141),AllocFactorMatrix,(I$4+1),FALSE)*$E4142</f>
        <v>-181468.90438126578</v>
      </c>
      <c r="J4141" s="22">
        <f ca="1">VLOOKUP(CONCATENATE($F4141," ",$G4141),AllocFactorMatrix,(J$4+1),FALSE)*$E4142</f>
        <v>-44513.436839073715</v>
      </c>
      <c r="K4141" s="22">
        <f ca="1">VLOOKUP(CONCATENATE($F4141," ",$G4141),AllocFactorMatrix,(K$4+1),FALSE)*$E4142</f>
        <v>-492.74215897272273</v>
      </c>
      <c r="L4141" s="22">
        <f ca="1">VLOOKUP(CONCATENATE($F4141," ",$G4141),AllocFactorMatrix,(L$4+1),FALSE)*$E4142</f>
        <v>-36.300068187079859</v>
      </c>
      <c r="M4141" s="22">
        <f t="shared" ca="1" si="2003"/>
        <v>-45042.479066233514</v>
      </c>
      <c r="N4141" s="22">
        <f ca="1">VLOOKUP(CONCATENATE($F4141," ",$G4141),AllocFactorMatrix,(N$4+1),FALSE)*$E4142</f>
        <v>-825.768842232623</v>
      </c>
      <c r="O4141" s="22">
        <f ca="1">VLOOKUP(CONCATENATE($F4141," ",$G4141),AllocFactorMatrix,(O$4+1),FALSE)*$E4142</f>
        <v>-259.75997964824853</v>
      </c>
      <c r="P4141" s="22">
        <f ca="1">VLOOKUP(CONCATENATE($F4141," ",$G4141),AllocFactorMatrix,(P$4+1),FALSE)*$E4142</f>
        <v>-104.12341521355441</v>
      </c>
      <c r="Q4141" s="22">
        <f ca="1">VLOOKUP(CONCATENATE($F4141," ",$G4141),AllocFactorMatrix,(Q$4+1),FALSE)*$E4142</f>
        <v>0</v>
      </c>
      <c r="R4141" s="22">
        <f t="shared" ca="1" si="2001"/>
        <v>-1189.6522370944258</v>
      </c>
      <c r="S4141" s="22">
        <f ca="1">VLOOKUP(CONCATENATE($F4141," ",$G4141),AllocFactorMatrix,(S$4+1),FALSE)*$E4142</f>
        <v>-7.6693796541874253</v>
      </c>
      <c r="T4141" s="22">
        <f ca="1">VLOOKUP(CONCATENATE($F4141," ",$G4141),AllocFactorMatrix,(T$4+1),FALSE)*$E4142</f>
        <v>-190.56481647115376</v>
      </c>
      <c r="U4141" s="22">
        <f ca="1">VLOOKUP(CONCATENATE($F4141," ",$G4141),AllocFactorMatrix,(U$4+1),FALSE)*$E4142</f>
        <v>-345.10152109936371</v>
      </c>
      <c r="V4141" s="22">
        <f ca="1">VLOOKUP(CONCATENATE($F4141," ",$G4141),AllocFactorMatrix,(V$4+1),FALSE)*$E4142</f>
        <v>-66.897473932483592</v>
      </c>
      <c r="W4141" s="22">
        <f t="shared" ca="1" si="2004"/>
        <v>-610.23319115718846</v>
      </c>
      <c r="X4141" s="22">
        <f ca="1">VLOOKUP(CONCATENATE($F4141," ",$G4141),AllocFactorMatrix,(X$4+1),FALSE)*$E4142</f>
        <v>-264.36554659267387</v>
      </c>
      <c r="Y4141" s="22">
        <f ca="1">VLOOKUP(CONCATENATE($F4141," ",$G4141),AllocFactorMatrix,(Y$4+1),FALSE)*$E4142</f>
        <v>-3.0859544454981798</v>
      </c>
      <c r="Z4141" s="22">
        <f t="shared" ca="1" si="2000"/>
        <v>-267.45150103817207</v>
      </c>
      <c r="AA4141" s="22">
        <f ca="1">VLOOKUP(CONCATENATE($F4141," ",$G4141),AllocFactorMatrix,(AA$4+1),FALSE)*$E4142</f>
        <v>-18.912917461524707</v>
      </c>
      <c r="AB4141" s="22">
        <f ca="1">VLOOKUP(CONCATENATE($F4141," ",$G4141),AllocFactorMatrix,(AB$4+1),FALSE)*$E4142</f>
        <v>-12821.739411845459</v>
      </c>
      <c r="AC4141" s="22">
        <f ca="1">VLOOKUP(CONCATENATE($F4141," ",$G4141),AllocFactorMatrix,(AC$4+1),FALSE)*$E4142</f>
        <v>-1711.6271004778314</v>
      </c>
    </row>
    <row r="4142" spans="4:29" collapsed="1">
      <c r="D4142" s="17" t="s">
        <v>277</v>
      </c>
      <c r="E4142" s="19">
        <v>-929609</v>
      </c>
      <c r="F4142" s="42" t="s">
        <v>73</v>
      </c>
      <c r="G4142" s="17" t="str">
        <f>$G$15</f>
        <v>TOTAL</v>
      </c>
      <c r="H4142" s="21">
        <f t="shared" ca="1" si="1981"/>
        <v>-929608.99999999988</v>
      </c>
      <c r="I4142" s="22">
        <f ca="1">VLOOKUP(CONCATENATE($F4142," ",$G4142),AllocFactorMatrix,(I$4+1),FALSE)*$E4142</f>
        <v>-542872.64047989005</v>
      </c>
      <c r="J4142" s="22">
        <f ca="1">VLOOKUP(CONCATENATE($F4142," ",$G4142),AllocFactorMatrix,(J$4+1),FALSE)*$E4142</f>
        <v>-133871.17779121496</v>
      </c>
      <c r="K4142" s="22">
        <f ca="1">VLOOKUP(CONCATENATE($F4142," ",$G4142),AllocFactorMatrix,(K$4+1),FALSE)*$E4142</f>
        <v>-1566.9769740492736</v>
      </c>
      <c r="L4142" s="22">
        <f ca="1">VLOOKUP(CONCATENATE($F4142," ",$G4142),AllocFactorMatrix,(L$4+1),FALSE)*$E4142</f>
        <v>-81.949296365988999</v>
      </c>
      <c r="M4142" s="22">
        <f t="shared" ca="1" si="2003"/>
        <v>-135520.10406163021</v>
      </c>
      <c r="N4142" s="22">
        <f ca="1">VLOOKUP(CONCATENATE($F4142," ",$G4142),AllocFactorMatrix,(N$4+1),FALSE)*$E4142</f>
        <v>-40458.439530997959</v>
      </c>
      <c r="O4142" s="22">
        <f ca="1">VLOOKUP(CONCATENATE($F4142," ",$G4142),AllocFactorMatrix,(O$4+1),FALSE)*$E4142</f>
        <v>-10641.897593809741</v>
      </c>
      <c r="P4142" s="22">
        <f ca="1">VLOOKUP(CONCATENATE($F4142," ",$G4142),AllocFactorMatrix,(P$4+1),FALSE)*$E4142</f>
        <v>-1508.6331982591153</v>
      </c>
      <c r="Q4142" s="22">
        <f ca="1">VLOOKUP(CONCATENATE($F4142," ",$G4142),AllocFactorMatrix,(Q$4+1),FALSE)*$E4142</f>
        <v>0</v>
      </c>
      <c r="R4142" s="22">
        <f t="shared" ca="1" si="2001"/>
        <v>-52608.970323066816</v>
      </c>
      <c r="S4142" s="22">
        <f ca="1">VLOOKUP(CONCATENATE($F4142," ",$G4142),AllocFactorMatrix,(S$4+1),FALSE)*$E4142</f>
        <v>-1705.082606262082</v>
      </c>
      <c r="T4142" s="22">
        <f ca="1">VLOOKUP(CONCATENATE($F4142," ",$G4142),AllocFactorMatrix,(T$4+1),FALSE)*$E4142</f>
        <v>-30140.844683940406</v>
      </c>
      <c r="U4142" s="22">
        <f ca="1">VLOOKUP(CONCATENATE($F4142," ",$G4142),AllocFactorMatrix,(U$4+1),FALSE)*$E4142</f>
        <v>-124875.85916879938</v>
      </c>
      <c r="V4142" s="22">
        <f ca="1">VLOOKUP(CONCATENATE($F4142," ",$G4142),AllocFactorMatrix,(V$4+1),FALSE)*$E4142</f>
        <v>-13909.514387643339</v>
      </c>
      <c r="W4142" s="22">
        <f t="shared" ca="1" si="2004"/>
        <v>-170631.3008466452</v>
      </c>
      <c r="X4142" s="22">
        <f ca="1">VLOOKUP(CONCATENATE($F4142," ",$G4142),AllocFactorMatrix,(X$4+1),FALSE)*$E4142</f>
        <v>-11379.766881145531</v>
      </c>
      <c r="Y4142" s="22">
        <f ca="1">VLOOKUP(CONCATENATE($F4142," ",$G4142),AllocFactorMatrix,(Y$4+1),FALSE)*$E4142</f>
        <v>-203.48874374713077</v>
      </c>
      <c r="Z4142" s="22">
        <f t="shared" ca="1" si="2000"/>
        <v>-11583.255624892663</v>
      </c>
      <c r="AA4142" s="22">
        <f ca="1">VLOOKUP(CONCATENATE($F4142," ",$G4142),AllocFactorMatrix,(AA$4+1),FALSE)*$E4142</f>
        <v>-180.63820338862644</v>
      </c>
      <c r="AB4142" s="22">
        <f ca="1">VLOOKUP(CONCATENATE($F4142," ",$G4142),AllocFactorMatrix,(AB$4+1),FALSE)*$E4142</f>
        <v>-14179.503169971356</v>
      </c>
      <c r="AC4142" s="22">
        <f ca="1">VLOOKUP(CONCATENATE($F4142," ",$G4142),AllocFactorMatrix,(AC$4+1),FALSE)*$E4142</f>
        <v>-2032.5872905149747</v>
      </c>
    </row>
    <row r="4143" spans="4:29" hidden="1" outlineLevel="1">
      <c r="F4143" s="42" t="str">
        <f>F4150</f>
        <v>PROD_ENERGY</v>
      </c>
      <c r="G4143" s="17" t="str">
        <f>$G$8</f>
        <v>PRODUCTION</v>
      </c>
      <c r="H4143" s="21">
        <f t="shared" si="1981"/>
        <v>0</v>
      </c>
      <c r="I4143" s="22">
        <f>VLOOKUP(CONCATENATE($F4143," ",$G4143),AllocFactorMatrix,(I$4+1),FALSE)*$E4150</f>
        <v>0</v>
      </c>
      <c r="J4143" s="22">
        <f>VLOOKUP(CONCATENATE($F4143," ",$G4143),AllocFactorMatrix,(J$4+1),FALSE)*$E4150</f>
        <v>0</v>
      </c>
      <c r="K4143" s="22">
        <f>VLOOKUP(CONCATENATE($F4143," ",$G4143),AllocFactorMatrix,(K$4+1),FALSE)*$E4150</f>
        <v>0</v>
      </c>
      <c r="L4143" s="22">
        <f>VLOOKUP(CONCATENATE($F4143," ",$G4143),AllocFactorMatrix,(L$4+1),FALSE)*$E4150</f>
        <v>0</v>
      </c>
      <c r="M4143" s="22">
        <f t="shared" si="1999"/>
        <v>0</v>
      </c>
      <c r="N4143" s="22">
        <f>VLOOKUP(CONCATENATE($F4143," ",$G4143),AllocFactorMatrix,(N$4+1),FALSE)*$E4150</f>
        <v>0</v>
      </c>
      <c r="O4143" s="22">
        <f>VLOOKUP(CONCATENATE($F4143," ",$G4143),AllocFactorMatrix,(O$4+1),FALSE)*$E4150</f>
        <v>0</v>
      </c>
      <c r="P4143" s="22">
        <f>VLOOKUP(CONCATENATE($F4143," ",$G4143),AllocFactorMatrix,(P$4+1),FALSE)*$E4150</f>
        <v>0</v>
      </c>
      <c r="Q4143" s="22">
        <f>VLOOKUP(CONCATENATE($F4143," ",$G4143),AllocFactorMatrix,(Q$4+1),FALSE)*$E4150</f>
        <v>0</v>
      </c>
      <c r="R4143" s="22">
        <f t="shared" si="2001"/>
        <v>0</v>
      </c>
      <c r="S4143" s="22">
        <f>VLOOKUP(CONCATENATE($F4143," ",$G4143),AllocFactorMatrix,(S$4+1),FALSE)*$E4150</f>
        <v>0</v>
      </c>
      <c r="T4143" s="22">
        <f>VLOOKUP(CONCATENATE($F4143," ",$G4143),AllocFactorMatrix,(T$4+1),FALSE)*$E4150</f>
        <v>0</v>
      </c>
      <c r="U4143" s="22">
        <f>VLOOKUP(CONCATENATE($F4143," ",$G4143),AllocFactorMatrix,(U$4+1),FALSE)*$E4150</f>
        <v>0</v>
      </c>
      <c r="V4143" s="22">
        <f>VLOOKUP(CONCATENATE($F4143," ",$G4143),AllocFactorMatrix,(V$4+1),FALSE)*$E4150</f>
        <v>0</v>
      </c>
      <c r="W4143" s="22">
        <f>SUBTOTAL(9,S4143:V4143)</f>
        <v>0</v>
      </c>
      <c r="X4143" s="22">
        <f>VLOOKUP(CONCATENATE($F4143," ",$G4143),AllocFactorMatrix,(X$4+1),FALSE)*$E4150</f>
        <v>0</v>
      </c>
      <c r="Y4143" s="22">
        <f>VLOOKUP(CONCATENATE($F4143," ",$G4143),AllocFactorMatrix,(Y$4+1),FALSE)*$E4150</f>
        <v>0</v>
      </c>
      <c r="Z4143" s="22">
        <f t="shared" si="2000"/>
        <v>0</v>
      </c>
      <c r="AA4143" s="22">
        <f>VLOOKUP(CONCATENATE($F4143," ",$G4143),AllocFactorMatrix,(AA$4+1),FALSE)*$E4150</f>
        <v>0</v>
      </c>
      <c r="AB4143" s="22">
        <f>VLOOKUP(CONCATENATE($F4143," ",$G4143),AllocFactorMatrix,(AB$4+1),FALSE)*$E4150</f>
        <v>0</v>
      </c>
      <c r="AC4143" s="22">
        <f>VLOOKUP(CONCATENATE($F4143," ",$G4143),AllocFactorMatrix,(AC$4+1),FALSE)*$E4150</f>
        <v>0</v>
      </c>
    </row>
    <row r="4144" spans="4:29" hidden="1" outlineLevel="1">
      <c r="F4144" s="42" t="str">
        <f>F4150</f>
        <v>PROD_ENERGY</v>
      </c>
      <c r="G4144" s="17" t="str">
        <f>$G$9</f>
        <v>BULKTRAN</v>
      </c>
      <c r="H4144" s="21">
        <f t="shared" si="1981"/>
        <v>0</v>
      </c>
      <c r="I4144" s="22">
        <f>VLOOKUP(CONCATENATE($F4144," ",$G4144),AllocFactorMatrix,(I$4+1),FALSE)*$E4150</f>
        <v>0</v>
      </c>
      <c r="J4144" s="22">
        <f>VLOOKUP(CONCATENATE($F4144," ",$G4144),AllocFactorMatrix,(J$4+1),FALSE)*$E4150</f>
        <v>0</v>
      </c>
      <c r="K4144" s="22">
        <f>VLOOKUP(CONCATENATE($F4144," ",$G4144),AllocFactorMatrix,(K$4+1),FALSE)*$E4150</f>
        <v>0</v>
      </c>
      <c r="L4144" s="22">
        <f>VLOOKUP(CONCATENATE($F4144," ",$G4144),AllocFactorMatrix,(L$4+1),FALSE)*$E4150</f>
        <v>0</v>
      </c>
      <c r="M4144" s="22">
        <f t="shared" si="1999"/>
        <v>0</v>
      </c>
      <c r="N4144" s="22">
        <f>VLOOKUP(CONCATENATE($F4144," ",$G4144),AllocFactorMatrix,(N$4+1),FALSE)*$E4150</f>
        <v>0</v>
      </c>
      <c r="O4144" s="22">
        <f>VLOOKUP(CONCATENATE($F4144," ",$G4144),AllocFactorMatrix,(O$4+1),FALSE)*$E4150</f>
        <v>0</v>
      </c>
      <c r="P4144" s="22">
        <f>VLOOKUP(CONCATENATE($F4144," ",$G4144),AllocFactorMatrix,(P$4+1),FALSE)*$E4150</f>
        <v>0</v>
      </c>
      <c r="Q4144" s="22">
        <f>VLOOKUP(CONCATENATE($F4144," ",$G4144),AllocFactorMatrix,(Q$4+1),FALSE)*$E4150</f>
        <v>0</v>
      </c>
      <c r="R4144" s="22">
        <f t="shared" si="2001"/>
        <v>0</v>
      </c>
      <c r="S4144" s="22">
        <f>VLOOKUP(CONCATENATE($F4144," ",$G4144),AllocFactorMatrix,(S$4+1),FALSE)*$E4150</f>
        <v>0</v>
      </c>
      <c r="T4144" s="22">
        <f>VLOOKUP(CONCATENATE($F4144," ",$G4144),AllocFactorMatrix,(T$4+1),FALSE)*$E4150</f>
        <v>0</v>
      </c>
      <c r="U4144" s="22">
        <f>VLOOKUP(CONCATENATE($F4144," ",$G4144),AllocFactorMatrix,(U$4+1),FALSE)*$E4150</f>
        <v>0</v>
      </c>
      <c r="V4144" s="22">
        <f>VLOOKUP(CONCATENATE($F4144," ",$G4144),AllocFactorMatrix,(V$4+1),FALSE)*$E4150</f>
        <v>0</v>
      </c>
      <c r="W4144" s="22">
        <f t="shared" ref="W4144:W4150" si="2005">SUBTOTAL(9,S4144:V4144)</f>
        <v>0</v>
      </c>
      <c r="X4144" s="22">
        <f>VLOOKUP(CONCATENATE($F4144," ",$G4144),AllocFactorMatrix,(X$4+1),FALSE)*$E4150</f>
        <v>0</v>
      </c>
      <c r="Y4144" s="22">
        <f>VLOOKUP(CONCATENATE($F4144," ",$G4144),AllocFactorMatrix,(Y$4+1),FALSE)*$E4150</f>
        <v>0</v>
      </c>
      <c r="Z4144" s="22">
        <f t="shared" si="2000"/>
        <v>0</v>
      </c>
      <c r="AA4144" s="22">
        <f>VLOOKUP(CONCATENATE($F4144," ",$G4144),AllocFactorMatrix,(AA$4+1),FALSE)*$E4150</f>
        <v>0</v>
      </c>
      <c r="AB4144" s="22">
        <f>VLOOKUP(CONCATENATE($F4144," ",$G4144),AllocFactorMatrix,(AB$4+1),FALSE)*$E4150</f>
        <v>0</v>
      </c>
      <c r="AC4144" s="22">
        <f>VLOOKUP(CONCATENATE($F4144," ",$G4144),AllocFactorMatrix,(AC$4+1),FALSE)*$E4150</f>
        <v>0</v>
      </c>
    </row>
    <row r="4145" spans="4:29" hidden="1" outlineLevel="1">
      <c r="F4145" s="42" t="str">
        <f>F4150</f>
        <v>PROD_ENERGY</v>
      </c>
      <c r="G4145" s="17" t="str">
        <f>$G$10</f>
        <v>SUBTRAN</v>
      </c>
      <c r="H4145" s="21">
        <f t="shared" si="1981"/>
        <v>0</v>
      </c>
      <c r="I4145" s="22">
        <f>VLOOKUP(CONCATENATE($F4145," ",$G4145),AllocFactorMatrix,(I$4+1),FALSE)*$E4150</f>
        <v>0</v>
      </c>
      <c r="J4145" s="22">
        <f>VLOOKUP(CONCATENATE($F4145," ",$G4145),AllocFactorMatrix,(J$4+1),FALSE)*$E4150</f>
        <v>0</v>
      </c>
      <c r="K4145" s="22">
        <f>VLOOKUP(CONCATENATE($F4145," ",$G4145),AllocFactorMatrix,(K$4+1),FALSE)*$E4150</f>
        <v>0</v>
      </c>
      <c r="L4145" s="22">
        <f>VLOOKUP(CONCATENATE($F4145," ",$G4145),AllocFactorMatrix,(L$4+1),FALSE)*$E4150</f>
        <v>0</v>
      </c>
      <c r="M4145" s="22">
        <f t="shared" si="1999"/>
        <v>0</v>
      </c>
      <c r="N4145" s="22">
        <f>VLOOKUP(CONCATENATE($F4145," ",$G4145),AllocFactorMatrix,(N$4+1),FALSE)*$E4150</f>
        <v>0</v>
      </c>
      <c r="O4145" s="22">
        <f>VLOOKUP(CONCATENATE($F4145," ",$G4145),AllocFactorMatrix,(O$4+1),FALSE)*$E4150</f>
        <v>0</v>
      </c>
      <c r="P4145" s="22">
        <f>VLOOKUP(CONCATENATE($F4145," ",$G4145),AllocFactorMatrix,(P$4+1),FALSE)*$E4150</f>
        <v>0</v>
      </c>
      <c r="Q4145" s="22">
        <f>VLOOKUP(CONCATENATE($F4145," ",$G4145),AllocFactorMatrix,(Q$4+1),FALSE)*$E4150</f>
        <v>0</v>
      </c>
      <c r="R4145" s="22">
        <f t="shared" si="2001"/>
        <v>0</v>
      </c>
      <c r="S4145" s="22">
        <f>VLOOKUP(CONCATENATE($F4145," ",$G4145),AllocFactorMatrix,(S$4+1),FALSE)*$E4150</f>
        <v>0</v>
      </c>
      <c r="T4145" s="22">
        <f>VLOOKUP(CONCATENATE($F4145," ",$G4145),AllocFactorMatrix,(T$4+1),FALSE)*$E4150</f>
        <v>0</v>
      </c>
      <c r="U4145" s="22">
        <f>VLOOKUP(CONCATENATE($F4145," ",$G4145),AllocFactorMatrix,(U$4+1),FALSE)*$E4150</f>
        <v>0</v>
      </c>
      <c r="V4145" s="22">
        <f>VLOOKUP(CONCATENATE($F4145," ",$G4145),AllocFactorMatrix,(V$4+1),FALSE)*$E4150</f>
        <v>0</v>
      </c>
      <c r="W4145" s="22">
        <f t="shared" si="2005"/>
        <v>0</v>
      </c>
      <c r="X4145" s="22">
        <f>VLOOKUP(CONCATENATE($F4145," ",$G4145),AllocFactorMatrix,(X$4+1),FALSE)*$E4150</f>
        <v>0</v>
      </c>
      <c r="Y4145" s="22">
        <f>VLOOKUP(CONCATENATE($F4145," ",$G4145),AllocFactorMatrix,(Y$4+1),FALSE)*$E4150</f>
        <v>0</v>
      </c>
      <c r="Z4145" s="22">
        <f t="shared" si="2000"/>
        <v>0</v>
      </c>
      <c r="AA4145" s="22">
        <f>VLOOKUP(CONCATENATE($F4145," ",$G4145),AllocFactorMatrix,(AA$4+1),FALSE)*$E4150</f>
        <v>0</v>
      </c>
      <c r="AB4145" s="22">
        <f>VLOOKUP(CONCATENATE($F4145," ",$G4145),AllocFactorMatrix,(AB$4+1),FALSE)*$E4150</f>
        <v>0</v>
      </c>
      <c r="AC4145" s="22">
        <f>VLOOKUP(CONCATENATE($F4145," ",$G4145),AllocFactorMatrix,(AC$4+1),FALSE)*$E4150</f>
        <v>0</v>
      </c>
    </row>
    <row r="4146" spans="4:29" hidden="1" outlineLevel="1">
      <c r="F4146" s="42" t="str">
        <f>F4150</f>
        <v>PROD_ENERGY</v>
      </c>
      <c r="G4146" s="17" t="str">
        <f>$G$11</f>
        <v>DISTPRI</v>
      </c>
      <c r="H4146" s="21">
        <f t="shared" si="1981"/>
        <v>0</v>
      </c>
      <c r="I4146" s="22">
        <f>VLOOKUP(CONCATENATE($F4146," ",$G4146),AllocFactorMatrix,(I$4+1),FALSE)*$E4150</f>
        <v>0</v>
      </c>
      <c r="J4146" s="22">
        <f>VLOOKUP(CONCATENATE($F4146," ",$G4146),AllocFactorMatrix,(J$4+1),FALSE)*$E4150</f>
        <v>0</v>
      </c>
      <c r="K4146" s="22">
        <f>VLOOKUP(CONCATENATE($F4146," ",$G4146),AllocFactorMatrix,(K$4+1),FALSE)*$E4150</f>
        <v>0</v>
      </c>
      <c r="L4146" s="22">
        <f>VLOOKUP(CONCATENATE($F4146," ",$G4146),AllocFactorMatrix,(L$4+1),FALSE)*$E4150</f>
        <v>0</v>
      </c>
      <c r="M4146" s="22">
        <f t="shared" si="1999"/>
        <v>0</v>
      </c>
      <c r="N4146" s="22">
        <f>VLOOKUP(CONCATENATE($F4146," ",$G4146),AllocFactorMatrix,(N$4+1),FALSE)*$E4150</f>
        <v>0</v>
      </c>
      <c r="O4146" s="22">
        <f>VLOOKUP(CONCATENATE($F4146," ",$G4146),AllocFactorMatrix,(O$4+1),FALSE)*$E4150</f>
        <v>0</v>
      </c>
      <c r="P4146" s="22">
        <f>VLOOKUP(CONCATENATE($F4146," ",$G4146),AllocFactorMatrix,(P$4+1),FALSE)*$E4150</f>
        <v>0</v>
      </c>
      <c r="Q4146" s="22">
        <f>VLOOKUP(CONCATENATE($F4146," ",$G4146),AllocFactorMatrix,(Q$4+1),FALSE)*$E4150</f>
        <v>0</v>
      </c>
      <c r="R4146" s="22">
        <f t="shared" si="2001"/>
        <v>0</v>
      </c>
      <c r="S4146" s="22">
        <f>VLOOKUP(CONCATENATE($F4146," ",$G4146),AllocFactorMatrix,(S$4+1),FALSE)*$E4150</f>
        <v>0</v>
      </c>
      <c r="T4146" s="22">
        <f>VLOOKUP(CONCATENATE($F4146," ",$G4146),AllocFactorMatrix,(T$4+1),FALSE)*$E4150</f>
        <v>0</v>
      </c>
      <c r="U4146" s="22">
        <f>VLOOKUP(CONCATENATE($F4146," ",$G4146),AllocFactorMatrix,(U$4+1),FALSE)*$E4150</f>
        <v>0</v>
      </c>
      <c r="V4146" s="22">
        <f>VLOOKUP(CONCATENATE($F4146," ",$G4146),AllocFactorMatrix,(V$4+1),FALSE)*$E4150</f>
        <v>0</v>
      </c>
      <c r="W4146" s="22">
        <f t="shared" si="2005"/>
        <v>0</v>
      </c>
      <c r="X4146" s="22">
        <f>VLOOKUP(CONCATENATE($F4146," ",$G4146),AllocFactorMatrix,(X$4+1),FALSE)*$E4150</f>
        <v>0</v>
      </c>
      <c r="Y4146" s="22">
        <f>VLOOKUP(CONCATENATE($F4146," ",$G4146),AllocFactorMatrix,(Y$4+1),FALSE)*$E4150</f>
        <v>0</v>
      </c>
      <c r="Z4146" s="22">
        <f t="shared" si="2000"/>
        <v>0</v>
      </c>
      <c r="AA4146" s="22">
        <f>VLOOKUP(CONCATENATE($F4146," ",$G4146),AllocFactorMatrix,(AA$4+1),FALSE)*$E4150</f>
        <v>0</v>
      </c>
      <c r="AB4146" s="22">
        <f>VLOOKUP(CONCATENATE($F4146," ",$G4146),AllocFactorMatrix,(AB$4+1),FALSE)*$E4150</f>
        <v>0</v>
      </c>
      <c r="AC4146" s="22">
        <f>VLOOKUP(CONCATENATE($F4146," ",$G4146),AllocFactorMatrix,(AC$4+1),FALSE)*$E4150</f>
        <v>0</v>
      </c>
    </row>
    <row r="4147" spans="4:29" hidden="1" outlineLevel="1">
      <c r="F4147" s="42" t="str">
        <f>F4150</f>
        <v>PROD_ENERGY</v>
      </c>
      <c r="G4147" s="17" t="str">
        <f>$G$12</f>
        <v>DISTSEC</v>
      </c>
      <c r="H4147" s="21">
        <f t="shared" si="1981"/>
        <v>0</v>
      </c>
      <c r="I4147" s="22">
        <f>VLOOKUP(CONCATENATE($F4147," ",$G4147),AllocFactorMatrix,(I$4+1),FALSE)*$E4150</f>
        <v>0</v>
      </c>
      <c r="J4147" s="22">
        <f>VLOOKUP(CONCATENATE($F4147," ",$G4147),AllocFactorMatrix,(J$4+1),FALSE)*$E4150</f>
        <v>0</v>
      </c>
      <c r="K4147" s="22">
        <f>VLOOKUP(CONCATENATE($F4147," ",$G4147),AllocFactorMatrix,(K$4+1),FALSE)*$E4150</f>
        <v>0</v>
      </c>
      <c r="L4147" s="22">
        <f>VLOOKUP(CONCATENATE($F4147," ",$G4147),AllocFactorMatrix,(L$4+1),FALSE)*$E4150</f>
        <v>0</v>
      </c>
      <c r="M4147" s="22">
        <f t="shared" si="1999"/>
        <v>0</v>
      </c>
      <c r="N4147" s="22">
        <f>VLOOKUP(CONCATENATE($F4147," ",$G4147),AllocFactorMatrix,(N$4+1),FALSE)*$E4150</f>
        <v>0</v>
      </c>
      <c r="O4147" s="22">
        <f>VLOOKUP(CONCATENATE($F4147," ",$G4147),AllocFactorMatrix,(O$4+1),FALSE)*$E4150</f>
        <v>0</v>
      </c>
      <c r="P4147" s="22">
        <f>VLOOKUP(CONCATENATE($F4147," ",$G4147),AllocFactorMatrix,(P$4+1),FALSE)*$E4150</f>
        <v>0</v>
      </c>
      <c r="Q4147" s="22">
        <f>VLOOKUP(CONCATENATE($F4147," ",$G4147),AllocFactorMatrix,(Q$4+1),FALSE)*$E4150</f>
        <v>0</v>
      </c>
      <c r="R4147" s="22">
        <f t="shared" si="2001"/>
        <v>0</v>
      </c>
      <c r="S4147" s="22">
        <f>VLOOKUP(CONCATENATE($F4147," ",$G4147),AllocFactorMatrix,(S$4+1),FALSE)*$E4150</f>
        <v>0</v>
      </c>
      <c r="T4147" s="22">
        <f>VLOOKUP(CONCATENATE($F4147," ",$G4147),AllocFactorMatrix,(T$4+1),FALSE)*$E4150</f>
        <v>0</v>
      </c>
      <c r="U4147" s="22">
        <f>VLOOKUP(CONCATENATE($F4147," ",$G4147),AllocFactorMatrix,(U$4+1),FALSE)*$E4150</f>
        <v>0</v>
      </c>
      <c r="V4147" s="22">
        <f>VLOOKUP(CONCATENATE($F4147," ",$G4147),AllocFactorMatrix,(V$4+1),FALSE)*$E4150</f>
        <v>0</v>
      </c>
      <c r="W4147" s="22">
        <f t="shared" si="2005"/>
        <v>0</v>
      </c>
      <c r="X4147" s="22">
        <f>VLOOKUP(CONCATENATE($F4147," ",$G4147),AllocFactorMatrix,(X$4+1),FALSE)*$E4150</f>
        <v>0</v>
      </c>
      <c r="Y4147" s="22">
        <f>VLOOKUP(CONCATENATE($F4147," ",$G4147),AllocFactorMatrix,(Y$4+1),FALSE)*$E4150</f>
        <v>0</v>
      </c>
      <c r="Z4147" s="22">
        <f t="shared" si="2000"/>
        <v>0</v>
      </c>
      <c r="AA4147" s="22">
        <f>VLOOKUP(CONCATENATE($F4147," ",$G4147),AllocFactorMatrix,(AA$4+1),FALSE)*$E4150</f>
        <v>0</v>
      </c>
      <c r="AB4147" s="22">
        <f>VLOOKUP(CONCATENATE($F4147," ",$G4147),AllocFactorMatrix,(AB$4+1),FALSE)*$E4150</f>
        <v>0</v>
      </c>
      <c r="AC4147" s="22">
        <f>VLOOKUP(CONCATENATE($F4147," ",$G4147),AllocFactorMatrix,(AC$4+1),FALSE)*$E4150</f>
        <v>0</v>
      </c>
    </row>
    <row r="4148" spans="4:29" hidden="1" outlineLevel="1">
      <c r="F4148" s="42" t="str">
        <f>F4150</f>
        <v>PROD_ENERGY</v>
      </c>
      <c r="G4148" s="17" t="str">
        <f>$G$13</f>
        <v>ENERGY</v>
      </c>
      <c r="H4148" s="21">
        <f t="shared" si="1981"/>
        <v>-222113</v>
      </c>
      <c r="I4148" s="22">
        <f>VLOOKUP(CONCATENATE($F4148," ",$G4148),AllocFactorMatrix,(I$4+1),FALSE)*$E4150</f>
        <v>-81608.457102099928</v>
      </c>
      <c r="J4148" s="22">
        <f>VLOOKUP(CONCATENATE($F4148," ",$G4148),AllocFactorMatrix,(J$4+1),FALSE)*$E4150</f>
        <v>-25779.166142731661</v>
      </c>
      <c r="K4148" s="22">
        <f>VLOOKUP(CONCATENATE($F4148," ",$G4148),AllocFactorMatrix,(K$4+1),FALSE)*$E4150</f>
        <v>-321.9446143084096</v>
      </c>
      <c r="L4148" s="22">
        <f>VLOOKUP(CONCATENATE($F4148," ",$G4148),AllocFactorMatrix,(L$4+1),FALSE)*$E4150</f>
        <v>-16.308983082207984</v>
      </c>
      <c r="M4148" s="22">
        <f t="shared" si="1999"/>
        <v>-26117.419740122277</v>
      </c>
      <c r="N4148" s="22">
        <f>VLOOKUP(CONCATENATE($F4148," ",$G4148),AllocFactorMatrix,(N$4+1),FALSE)*$E4150</f>
        <v>-13060.868672431337</v>
      </c>
      <c r="O4148" s="22">
        <f>VLOOKUP(CONCATENATE($F4148," ",$G4148),AllocFactorMatrix,(O$4+1),FALSE)*$E4150</f>
        <v>-3523.4786116406212</v>
      </c>
      <c r="P4148" s="22">
        <f>VLOOKUP(CONCATENATE($F4148," ",$G4148),AllocFactorMatrix,(P$4+1),FALSE)*$E4150</f>
        <v>-549.05824534264354</v>
      </c>
      <c r="Q4148" s="22">
        <f>VLOOKUP(CONCATENATE($F4148," ",$G4148),AllocFactorMatrix,(Q$4+1),FALSE)*$E4150</f>
        <v>0</v>
      </c>
      <c r="R4148" s="22">
        <f t="shared" si="2001"/>
        <v>-17133.405529414602</v>
      </c>
      <c r="S4148" s="22">
        <f>VLOOKUP(CONCATENATE($F4148," ",$G4148),AllocFactorMatrix,(S$4+1),FALSE)*$E4150</f>
        <v>-657.76929600862672</v>
      </c>
      <c r="T4148" s="22">
        <f>VLOOKUP(CONCATENATE($F4148," ",$G4148),AllocFactorMatrix,(T$4+1),FALSE)*$E4150</f>
        <v>-13001.668415568174</v>
      </c>
      <c r="U4148" s="22">
        <f>VLOOKUP(CONCATENATE($F4148," ",$G4148),AllocFactorMatrix,(U$4+1),FALSE)*$E4150</f>
        <v>-68351.145371606981</v>
      </c>
      <c r="V4148" s="22">
        <f>VLOOKUP(CONCATENATE($F4148," ",$G4148),AllocFactorMatrix,(V$4+1),FALSE)*$E4150</f>
        <v>-9557.734550760646</v>
      </c>
      <c r="W4148" s="22">
        <f t="shared" si="2005"/>
        <v>-91568.317633944433</v>
      </c>
      <c r="X4148" s="22">
        <f>VLOOKUP(CONCATENATE($F4148," ",$G4148),AllocFactorMatrix,(X$4+1),FALSE)*$E4150</f>
        <v>-3672.1628451345573</v>
      </c>
      <c r="Y4148" s="22">
        <f>VLOOKUP(CONCATENATE($F4148," ",$G4148),AllocFactorMatrix,(Y$4+1),FALSE)*$E4150</f>
        <v>-69.437522463609611</v>
      </c>
      <c r="Z4148" s="22">
        <f t="shared" si="2000"/>
        <v>-3741.6003675981669</v>
      </c>
      <c r="AA4148" s="22">
        <f>VLOOKUP(CONCATENATE($F4148," ",$G4148),AllocFactorMatrix,(AA$4+1),FALSE)*$E4150</f>
        <v>-69.262199285141335</v>
      </c>
      <c r="AB4148" s="22">
        <f>VLOOKUP(CONCATENATE($F4148," ",$G4148),AllocFactorMatrix,(AB$4+1),FALSE)*$E4150</f>
        <v>-1518.5341033811358</v>
      </c>
      <c r="AC4148" s="22">
        <f>VLOOKUP(CONCATENATE($F4148," ",$G4148),AllocFactorMatrix,(AC$4+1),FALSE)*$E4150</f>
        <v>-356.00332415429727</v>
      </c>
    </row>
    <row r="4149" spans="4:29" hidden="1" outlineLevel="1">
      <c r="F4149" s="42" t="str">
        <f>F4150</f>
        <v>PROD_ENERGY</v>
      </c>
      <c r="G4149" s="17" t="str">
        <f>$G$14</f>
        <v>CUSTOMER</v>
      </c>
      <c r="H4149" s="21">
        <f t="shared" si="1981"/>
        <v>0</v>
      </c>
      <c r="I4149" s="22">
        <f>VLOOKUP(CONCATENATE($F4149," ",$G4149),AllocFactorMatrix,(I$4+1),FALSE)*$E4150</f>
        <v>0</v>
      </c>
      <c r="J4149" s="22">
        <f>VLOOKUP(CONCATENATE($F4149," ",$G4149),AllocFactorMatrix,(J$4+1),FALSE)*$E4150</f>
        <v>0</v>
      </c>
      <c r="K4149" s="22">
        <f>VLOOKUP(CONCATENATE($F4149," ",$G4149),AllocFactorMatrix,(K$4+1),FALSE)*$E4150</f>
        <v>0</v>
      </c>
      <c r="L4149" s="22">
        <f>VLOOKUP(CONCATENATE($F4149," ",$G4149),AllocFactorMatrix,(L$4+1),FALSE)*$E4150</f>
        <v>0</v>
      </c>
      <c r="M4149" s="22">
        <f t="shared" si="1999"/>
        <v>0</v>
      </c>
      <c r="N4149" s="22">
        <f>VLOOKUP(CONCATENATE($F4149," ",$G4149),AllocFactorMatrix,(N$4+1),FALSE)*$E4150</f>
        <v>0</v>
      </c>
      <c r="O4149" s="22">
        <f>VLOOKUP(CONCATENATE($F4149," ",$G4149),AllocFactorMatrix,(O$4+1),FALSE)*$E4150</f>
        <v>0</v>
      </c>
      <c r="P4149" s="22">
        <f>VLOOKUP(CONCATENATE($F4149," ",$G4149),AllocFactorMatrix,(P$4+1),FALSE)*$E4150</f>
        <v>0</v>
      </c>
      <c r="Q4149" s="22">
        <f>VLOOKUP(CONCATENATE($F4149," ",$G4149),AllocFactorMatrix,(Q$4+1),FALSE)*$E4150</f>
        <v>0</v>
      </c>
      <c r="R4149" s="22">
        <f t="shared" si="2001"/>
        <v>0</v>
      </c>
      <c r="S4149" s="22">
        <f>VLOOKUP(CONCATENATE($F4149," ",$G4149),AllocFactorMatrix,(S$4+1),FALSE)*$E4150</f>
        <v>0</v>
      </c>
      <c r="T4149" s="22">
        <f>VLOOKUP(CONCATENATE($F4149," ",$G4149),AllocFactorMatrix,(T$4+1),FALSE)*$E4150</f>
        <v>0</v>
      </c>
      <c r="U4149" s="22">
        <f>VLOOKUP(CONCATENATE($F4149," ",$G4149),AllocFactorMatrix,(U$4+1),FALSE)*$E4150</f>
        <v>0</v>
      </c>
      <c r="V4149" s="22">
        <f>VLOOKUP(CONCATENATE($F4149," ",$G4149),AllocFactorMatrix,(V$4+1),FALSE)*$E4150</f>
        <v>0</v>
      </c>
      <c r="W4149" s="22">
        <f t="shared" si="2005"/>
        <v>0</v>
      </c>
      <c r="X4149" s="22">
        <f>VLOOKUP(CONCATENATE($F4149," ",$G4149),AllocFactorMatrix,(X$4+1),FALSE)*$E4150</f>
        <v>0</v>
      </c>
      <c r="Y4149" s="22">
        <f>VLOOKUP(CONCATENATE($F4149," ",$G4149),AllocFactorMatrix,(Y$4+1),FALSE)*$E4150</f>
        <v>0</v>
      </c>
      <c r="Z4149" s="22">
        <f t="shared" si="2000"/>
        <v>0</v>
      </c>
      <c r="AA4149" s="22">
        <f>VLOOKUP(CONCATENATE($F4149," ",$G4149),AllocFactorMatrix,(AA$4+1),FALSE)*$E4150</f>
        <v>0</v>
      </c>
      <c r="AB4149" s="22">
        <f>VLOOKUP(CONCATENATE($F4149," ",$G4149),AllocFactorMatrix,(AB$4+1),FALSE)*$E4150</f>
        <v>0</v>
      </c>
      <c r="AC4149" s="22">
        <f>VLOOKUP(CONCATENATE($F4149," ",$G4149),AllocFactorMatrix,(AC$4+1),FALSE)*$E4150</f>
        <v>0</v>
      </c>
    </row>
    <row r="4150" spans="4:29" collapsed="1">
      <c r="D4150" s="17" t="s">
        <v>251</v>
      </c>
      <c r="E4150" s="19">
        <v>-222113</v>
      </c>
      <c r="F4150" s="42" t="s">
        <v>31</v>
      </c>
      <c r="G4150" s="17" t="str">
        <f>$G$15</f>
        <v>TOTAL</v>
      </c>
      <c r="H4150" s="21">
        <f t="shared" si="1981"/>
        <v>-222113</v>
      </c>
      <c r="I4150" s="22">
        <f>VLOOKUP(CONCATENATE($F4150," ",$G4150),AllocFactorMatrix,(I$4+1),FALSE)*$E4150</f>
        <v>-81608.457102099928</v>
      </c>
      <c r="J4150" s="22">
        <f>VLOOKUP(CONCATENATE($F4150," ",$G4150),AllocFactorMatrix,(J$4+1),FALSE)*$E4150</f>
        <v>-25779.166142731661</v>
      </c>
      <c r="K4150" s="22">
        <f>VLOOKUP(CONCATENATE($F4150," ",$G4150),AllocFactorMatrix,(K$4+1),FALSE)*$E4150</f>
        <v>-321.9446143084096</v>
      </c>
      <c r="L4150" s="22">
        <f>VLOOKUP(CONCATENATE($F4150," ",$G4150),AllocFactorMatrix,(L$4+1),FALSE)*$E4150</f>
        <v>-16.308983082207984</v>
      </c>
      <c r="M4150" s="22">
        <f t="shared" si="1999"/>
        <v>-26117.419740122277</v>
      </c>
      <c r="N4150" s="22">
        <f>VLOOKUP(CONCATENATE($F4150," ",$G4150),AllocFactorMatrix,(N$4+1),FALSE)*$E4150</f>
        <v>-13060.868672431337</v>
      </c>
      <c r="O4150" s="22">
        <f>VLOOKUP(CONCATENATE($F4150," ",$G4150),AllocFactorMatrix,(O$4+1),FALSE)*$E4150</f>
        <v>-3523.4786116406212</v>
      </c>
      <c r="P4150" s="22">
        <f>VLOOKUP(CONCATENATE($F4150," ",$G4150),AllocFactorMatrix,(P$4+1),FALSE)*$E4150</f>
        <v>-549.05824534264354</v>
      </c>
      <c r="Q4150" s="22">
        <f>VLOOKUP(CONCATENATE($F4150," ",$G4150),AllocFactorMatrix,(Q$4+1),FALSE)*$E4150</f>
        <v>0</v>
      </c>
      <c r="R4150" s="22">
        <f t="shared" si="2001"/>
        <v>-17133.405529414602</v>
      </c>
      <c r="S4150" s="22">
        <f>VLOOKUP(CONCATENATE($F4150," ",$G4150),AllocFactorMatrix,(S$4+1),FALSE)*$E4150</f>
        <v>-657.76929600862672</v>
      </c>
      <c r="T4150" s="22">
        <f>VLOOKUP(CONCATENATE($F4150," ",$G4150),AllocFactorMatrix,(T$4+1),FALSE)*$E4150</f>
        <v>-13001.668415568174</v>
      </c>
      <c r="U4150" s="22">
        <f>VLOOKUP(CONCATENATE($F4150," ",$G4150),AllocFactorMatrix,(U$4+1),FALSE)*$E4150</f>
        <v>-68351.145371606981</v>
      </c>
      <c r="V4150" s="22">
        <f>VLOOKUP(CONCATENATE($F4150," ",$G4150),AllocFactorMatrix,(V$4+1),FALSE)*$E4150</f>
        <v>-9557.734550760646</v>
      </c>
      <c r="W4150" s="22">
        <f t="shared" si="2005"/>
        <v>-91568.317633944433</v>
      </c>
      <c r="X4150" s="22">
        <f>VLOOKUP(CONCATENATE($F4150," ",$G4150),AllocFactorMatrix,(X$4+1),FALSE)*$E4150</f>
        <v>-3672.1628451345573</v>
      </c>
      <c r="Y4150" s="22">
        <f>VLOOKUP(CONCATENATE($F4150," ",$G4150),AllocFactorMatrix,(Y$4+1),FALSE)*$E4150</f>
        <v>-69.437522463609611</v>
      </c>
      <c r="Z4150" s="22">
        <f t="shared" si="2000"/>
        <v>-3741.6003675981669</v>
      </c>
      <c r="AA4150" s="22">
        <f>VLOOKUP(CONCATENATE($F4150," ",$G4150),AllocFactorMatrix,(AA$4+1),FALSE)*$E4150</f>
        <v>-69.262199285141335</v>
      </c>
      <c r="AB4150" s="22">
        <f>VLOOKUP(CONCATENATE($F4150," ",$G4150),AllocFactorMatrix,(AB$4+1),FALSE)*$E4150</f>
        <v>-1518.5341033811358</v>
      </c>
      <c r="AC4150" s="22">
        <f>VLOOKUP(CONCATENATE($F4150," ",$G4150),AllocFactorMatrix,(AC$4+1),FALSE)*$E4150</f>
        <v>-356.00332415429727</v>
      </c>
    </row>
    <row r="4151" spans="4:29" hidden="1" outlineLevel="1">
      <c r="F4151" s="42" t="str">
        <f>F4158</f>
        <v>PROD_ENERGY</v>
      </c>
      <c r="G4151" s="17" t="str">
        <f>$G$8</f>
        <v>PRODUCTION</v>
      </c>
      <c r="H4151" s="21">
        <f t="shared" si="1981"/>
        <v>0</v>
      </c>
      <c r="I4151" s="22">
        <f>VLOOKUP(CONCATENATE($F4151," ",$G4151),AllocFactorMatrix,(I$4+1),FALSE)*$E4158</f>
        <v>0</v>
      </c>
      <c r="J4151" s="22">
        <f>VLOOKUP(CONCATENATE($F4151," ",$G4151),AllocFactorMatrix,(J$4+1),FALSE)*$E4158</f>
        <v>0</v>
      </c>
      <c r="K4151" s="22">
        <f>VLOOKUP(CONCATENATE($F4151," ",$G4151),AllocFactorMatrix,(K$4+1),FALSE)*$E4158</f>
        <v>0</v>
      </c>
      <c r="L4151" s="22">
        <f>VLOOKUP(CONCATENATE($F4151," ",$G4151),AllocFactorMatrix,(L$4+1),FALSE)*$E4158</f>
        <v>0</v>
      </c>
      <c r="M4151" s="22">
        <f t="shared" ref="M4151:M4158" si="2006">SUBTOTAL(9,J4151:L4151)</f>
        <v>0</v>
      </c>
      <c r="N4151" s="22">
        <f>VLOOKUP(CONCATENATE($F4151," ",$G4151),AllocFactorMatrix,(N$4+1),FALSE)*$E4158</f>
        <v>0</v>
      </c>
      <c r="O4151" s="22">
        <f>VLOOKUP(CONCATENATE($F4151," ",$G4151),AllocFactorMatrix,(O$4+1),FALSE)*$E4158</f>
        <v>0</v>
      </c>
      <c r="P4151" s="22">
        <f>VLOOKUP(CONCATENATE($F4151," ",$G4151),AllocFactorMatrix,(P$4+1),FALSE)*$E4158</f>
        <v>0</v>
      </c>
      <c r="Q4151" s="22">
        <f>VLOOKUP(CONCATENATE($F4151," ",$G4151),AllocFactorMatrix,(Q$4+1),FALSE)*$E4158</f>
        <v>0</v>
      </c>
      <c r="R4151" s="22">
        <f t="shared" si="2001"/>
        <v>0</v>
      </c>
      <c r="S4151" s="22">
        <f>VLOOKUP(CONCATENATE($F4151," ",$G4151),AllocFactorMatrix,(S$4+1),FALSE)*$E4158</f>
        <v>0</v>
      </c>
      <c r="T4151" s="22">
        <f>VLOOKUP(CONCATENATE($F4151," ",$G4151),AllocFactorMatrix,(T$4+1),FALSE)*$E4158</f>
        <v>0</v>
      </c>
      <c r="U4151" s="22">
        <f>VLOOKUP(CONCATENATE($F4151," ",$G4151),AllocFactorMatrix,(U$4+1),FALSE)*$E4158</f>
        <v>0</v>
      </c>
      <c r="V4151" s="22">
        <f>VLOOKUP(CONCATENATE($F4151," ",$G4151),AllocFactorMatrix,(V$4+1),FALSE)*$E4158</f>
        <v>0</v>
      </c>
      <c r="W4151" s="22">
        <f>SUBTOTAL(9,S4151:V4151)</f>
        <v>0</v>
      </c>
      <c r="X4151" s="22">
        <f>VLOOKUP(CONCATENATE($F4151," ",$G4151),AllocFactorMatrix,(X$4+1),FALSE)*$E4158</f>
        <v>0</v>
      </c>
      <c r="Y4151" s="22">
        <f>VLOOKUP(CONCATENATE($F4151," ",$G4151),AllocFactorMatrix,(Y$4+1),FALSE)*$E4158</f>
        <v>0</v>
      </c>
      <c r="Z4151" s="22">
        <f t="shared" si="2000"/>
        <v>0</v>
      </c>
      <c r="AA4151" s="22">
        <f>VLOOKUP(CONCATENATE($F4151," ",$G4151),AllocFactorMatrix,(AA$4+1),FALSE)*$E4158</f>
        <v>0</v>
      </c>
      <c r="AB4151" s="22">
        <f>VLOOKUP(CONCATENATE($F4151," ",$G4151),AllocFactorMatrix,(AB$4+1),FALSE)*$E4158</f>
        <v>0</v>
      </c>
      <c r="AC4151" s="22">
        <f>VLOOKUP(CONCATENATE($F4151," ",$G4151),AllocFactorMatrix,(AC$4+1),FALSE)*$E4158</f>
        <v>0</v>
      </c>
    </row>
    <row r="4152" spans="4:29" hidden="1" outlineLevel="1">
      <c r="F4152" s="42" t="str">
        <f>F4158</f>
        <v>PROD_ENERGY</v>
      </c>
      <c r="G4152" s="17" t="str">
        <f>$G$9</f>
        <v>BULKTRAN</v>
      </c>
      <c r="H4152" s="21">
        <f t="shared" si="1981"/>
        <v>0</v>
      </c>
      <c r="I4152" s="22">
        <f>VLOOKUP(CONCATENATE($F4152," ",$G4152),AllocFactorMatrix,(I$4+1),FALSE)*$E4158</f>
        <v>0</v>
      </c>
      <c r="J4152" s="22">
        <f>VLOOKUP(CONCATENATE($F4152," ",$G4152),AllocFactorMatrix,(J$4+1),FALSE)*$E4158</f>
        <v>0</v>
      </c>
      <c r="K4152" s="22">
        <f>VLOOKUP(CONCATENATE($F4152," ",$G4152),AllocFactorMatrix,(K$4+1),FALSE)*$E4158</f>
        <v>0</v>
      </c>
      <c r="L4152" s="22">
        <f>VLOOKUP(CONCATENATE($F4152," ",$G4152),AllocFactorMatrix,(L$4+1),FALSE)*$E4158</f>
        <v>0</v>
      </c>
      <c r="M4152" s="22">
        <f t="shared" si="2006"/>
        <v>0</v>
      </c>
      <c r="N4152" s="22">
        <f>VLOOKUP(CONCATENATE($F4152," ",$G4152),AllocFactorMatrix,(N$4+1),FALSE)*$E4158</f>
        <v>0</v>
      </c>
      <c r="O4152" s="22">
        <f>VLOOKUP(CONCATENATE($F4152," ",$G4152),AllocFactorMatrix,(O$4+1),FALSE)*$E4158</f>
        <v>0</v>
      </c>
      <c r="P4152" s="22">
        <f>VLOOKUP(CONCATENATE($F4152," ",$G4152),AllocFactorMatrix,(P$4+1),FALSE)*$E4158</f>
        <v>0</v>
      </c>
      <c r="Q4152" s="22">
        <f>VLOOKUP(CONCATENATE($F4152," ",$G4152),AllocFactorMatrix,(Q$4+1),FALSE)*$E4158</f>
        <v>0</v>
      </c>
      <c r="R4152" s="22">
        <f t="shared" si="2001"/>
        <v>0</v>
      </c>
      <c r="S4152" s="22">
        <f>VLOOKUP(CONCATENATE($F4152," ",$G4152),AllocFactorMatrix,(S$4+1),FALSE)*$E4158</f>
        <v>0</v>
      </c>
      <c r="T4152" s="22">
        <f>VLOOKUP(CONCATENATE($F4152," ",$G4152),AllocFactorMatrix,(T$4+1),FALSE)*$E4158</f>
        <v>0</v>
      </c>
      <c r="U4152" s="22">
        <f>VLOOKUP(CONCATENATE($F4152," ",$G4152),AllocFactorMatrix,(U$4+1),FALSE)*$E4158</f>
        <v>0</v>
      </c>
      <c r="V4152" s="22">
        <f>VLOOKUP(CONCATENATE($F4152," ",$G4152),AllocFactorMatrix,(V$4+1),FALSE)*$E4158</f>
        <v>0</v>
      </c>
      <c r="W4152" s="22">
        <f t="shared" ref="W4152:W4158" si="2007">SUBTOTAL(9,S4152:V4152)</f>
        <v>0</v>
      </c>
      <c r="X4152" s="22">
        <f>VLOOKUP(CONCATENATE($F4152," ",$G4152),AllocFactorMatrix,(X$4+1),FALSE)*$E4158</f>
        <v>0</v>
      </c>
      <c r="Y4152" s="22">
        <f>VLOOKUP(CONCATENATE($F4152," ",$G4152),AllocFactorMatrix,(Y$4+1),FALSE)*$E4158</f>
        <v>0</v>
      </c>
      <c r="Z4152" s="22">
        <f t="shared" si="2000"/>
        <v>0</v>
      </c>
      <c r="AA4152" s="22">
        <f>VLOOKUP(CONCATENATE($F4152," ",$G4152),AllocFactorMatrix,(AA$4+1),FALSE)*$E4158</f>
        <v>0</v>
      </c>
      <c r="AB4152" s="22">
        <f>VLOOKUP(CONCATENATE($F4152," ",$G4152),AllocFactorMatrix,(AB$4+1),FALSE)*$E4158</f>
        <v>0</v>
      </c>
      <c r="AC4152" s="22">
        <f>VLOOKUP(CONCATENATE($F4152," ",$G4152),AllocFactorMatrix,(AC$4+1),FALSE)*$E4158</f>
        <v>0</v>
      </c>
    </row>
    <row r="4153" spans="4:29" hidden="1" outlineLevel="1">
      <c r="F4153" s="42" t="str">
        <f>F4158</f>
        <v>PROD_ENERGY</v>
      </c>
      <c r="G4153" s="17" t="str">
        <f>$G$10</f>
        <v>SUBTRAN</v>
      </c>
      <c r="H4153" s="21">
        <f t="shared" si="1981"/>
        <v>0</v>
      </c>
      <c r="I4153" s="22">
        <f>VLOOKUP(CONCATENATE($F4153," ",$G4153),AllocFactorMatrix,(I$4+1),FALSE)*$E4158</f>
        <v>0</v>
      </c>
      <c r="J4153" s="22">
        <f>VLOOKUP(CONCATENATE($F4153," ",$G4153),AllocFactorMatrix,(J$4+1),FALSE)*$E4158</f>
        <v>0</v>
      </c>
      <c r="K4153" s="22">
        <f>VLOOKUP(CONCATENATE($F4153," ",$G4153),AllocFactorMatrix,(K$4+1),FALSE)*$E4158</f>
        <v>0</v>
      </c>
      <c r="L4153" s="22">
        <f>VLOOKUP(CONCATENATE($F4153," ",$G4153),AllocFactorMatrix,(L$4+1),FALSE)*$E4158</f>
        <v>0</v>
      </c>
      <c r="M4153" s="22">
        <f t="shared" si="2006"/>
        <v>0</v>
      </c>
      <c r="N4153" s="22">
        <f>VLOOKUP(CONCATENATE($F4153," ",$G4153),AllocFactorMatrix,(N$4+1),FALSE)*$E4158</f>
        <v>0</v>
      </c>
      <c r="O4153" s="22">
        <f>VLOOKUP(CONCATENATE($F4153," ",$G4153),AllocFactorMatrix,(O$4+1),FALSE)*$E4158</f>
        <v>0</v>
      </c>
      <c r="P4153" s="22">
        <f>VLOOKUP(CONCATENATE($F4153," ",$G4153),AllocFactorMatrix,(P$4+1),FALSE)*$E4158</f>
        <v>0</v>
      </c>
      <c r="Q4153" s="22">
        <f>VLOOKUP(CONCATENATE($F4153," ",$G4153),AllocFactorMatrix,(Q$4+1),FALSE)*$E4158</f>
        <v>0</v>
      </c>
      <c r="R4153" s="22">
        <f t="shared" si="2001"/>
        <v>0</v>
      </c>
      <c r="S4153" s="22">
        <f>VLOOKUP(CONCATENATE($F4153," ",$G4153),AllocFactorMatrix,(S$4+1),FALSE)*$E4158</f>
        <v>0</v>
      </c>
      <c r="T4153" s="22">
        <f>VLOOKUP(CONCATENATE($F4153," ",$G4153),AllocFactorMatrix,(T$4+1),FALSE)*$E4158</f>
        <v>0</v>
      </c>
      <c r="U4153" s="22">
        <f>VLOOKUP(CONCATENATE($F4153," ",$G4153),AllocFactorMatrix,(U$4+1),FALSE)*$E4158</f>
        <v>0</v>
      </c>
      <c r="V4153" s="22">
        <f>VLOOKUP(CONCATENATE($F4153," ",$G4153),AllocFactorMatrix,(V$4+1),FALSE)*$E4158</f>
        <v>0</v>
      </c>
      <c r="W4153" s="22">
        <f t="shared" si="2007"/>
        <v>0</v>
      </c>
      <c r="X4153" s="22">
        <f>VLOOKUP(CONCATENATE($F4153," ",$G4153),AllocFactorMatrix,(X$4+1),FALSE)*$E4158</f>
        <v>0</v>
      </c>
      <c r="Y4153" s="22">
        <f>VLOOKUP(CONCATENATE($F4153," ",$G4153),AllocFactorMatrix,(Y$4+1),FALSE)*$E4158</f>
        <v>0</v>
      </c>
      <c r="Z4153" s="22">
        <f t="shared" si="2000"/>
        <v>0</v>
      </c>
      <c r="AA4153" s="22">
        <f>VLOOKUP(CONCATENATE($F4153," ",$G4153),AllocFactorMatrix,(AA$4+1),FALSE)*$E4158</f>
        <v>0</v>
      </c>
      <c r="AB4153" s="22">
        <f>VLOOKUP(CONCATENATE($F4153," ",$G4153),AllocFactorMatrix,(AB$4+1),FALSE)*$E4158</f>
        <v>0</v>
      </c>
      <c r="AC4153" s="22">
        <f>VLOOKUP(CONCATENATE($F4153," ",$G4153),AllocFactorMatrix,(AC$4+1),FALSE)*$E4158</f>
        <v>0</v>
      </c>
    </row>
    <row r="4154" spans="4:29" hidden="1" outlineLevel="1">
      <c r="F4154" s="42" t="str">
        <f>F4158</f>
        <v>PROD_ENERGY</v>
      </c>
      <c r="G4154" s="17" t="str">
        <f>$G$11</f>
        <v>DISTPRI</v>
      </c>
      <c r="H4154" s="21">
        <f t="shared" si="1981"/>
        <v>0</v>
      </c>
      <c r="I4154" s="22">
        <f>VLOOKUP(CONCATENATE($F4154," ",$G4154),AllocFactorMatrix,(I$4+1),FALSE)*$E4158</f>
        <v>0</v>
      </c>
      <c r="J4154" s="22">
        <f>VLOOKUP(CONCATENATE($F4154," ",$G4154),AllocFactorMatrix,(J$4+1),FALSE)*$E4158</f>
        <v>0</v>
      </c>
      <c r="K4154" s="22">
        <f>VLOOKUP(CONCATENATE($F4154," ",$G4154),AllocFactorMatrix,(K$4+1),FALSE)*$E4158</f>
        <v>0</v>
      </c>
      <c r="L4154" s="22">
        <f>VLOOKUP(CONCATENATE($F4154," ",$G4154),AllocFactorMatrix,(L$4+1),FALSE)*$E4158</f>
        <v>0</v>
      </c>
      <c r="M4154" s="22">
        <f t="shared" si="2006"/>
        <v>0</v>
      </c>
      <c r="N4154" s="22">
        <f>VLOOKUP(CONCATENATE($F4154," ",$G4154),AllocFactorMatrix,(N$4+1),FALSE)*$E4158</f>
        <v>0</v>
      </c>
      <c r="O4154" s="22">
        <f>VLOOKUP(CONCATENATE($F4154," ",$G4154),AllocFactorMatrix,(O$4+1),FALSE)*$E4158</f>
        <v>0</v>
      </c>
      <c r="P4154" s="22">
        <f>VLOOKUP(CONCATENATE($F4154," ",$G4154),AllocFactorMatrix,(P$4+1),FALSE)*$E4158</f>
        <v>0</v>
      </c>
      <c r="Q4154" s="22">
        <f>VLOOKUP(CONCATENATE($F4154," ",$G4154),AllocFactorMatrix,(Q$4+1),FALSE)*$E4158</f>
        <v>0</v>
      </c>
      <c r="R4154" s="22">
        <f t="shared" si="2001"/>
        <v>0</v>
      </c>
      <c r="S4154" s="22">
        <f>VLOOKUP(CONCATENATE($F4154," ",$G4154),AllocFactorMatrix,(S$4+1),FALSE)*$E4158</f>
        <v>0</v>
      </c>
      <c r="T4154" s="22">
        <f>VLOOKUP(CONCATENATE($F4154," ",$G4154),AllocFactorMatrix,(T$4+1),FALSE)*$E4158</f>
        <v>0</v>
      </c>
      <c r="U4154" s="22">
        <f>VLOOKUP(CONCATENATE($F4154," ",$G4154),AllocFactorMatrix,(U$4+1),FALSE)*$E4158</f>
        <v>0</v>
      </c>
      <c r="V4154" s="22">
        <f>VLOOKUP(CONCATENATE($F4154," ",$G4154),AllocFactorMatrix,(V$4+1),FALSE)*$E4158</f>
        <v>0</v>
      </c>
      <c r="W4154" s="22">
        <f t="shared" si="2007"/>
        <v>0</v>
      </c>
      <c r="X4154" s="22">
        <f>VLOOKUP(CONCATENATE($F4154," ",$G4154),AllocFactorMatrix,(X$4+1),FALSE)*$E4158</f>
        <v>0</v>
      </c>
      <c r="Y4154" s="22">
        <f>VLOOKUP(CONCATENATE($F4154," ",$G4154),AllocFactorMatrix,(Y$4+1),FALSE)*$E4158</f>
        <v>0</v>
      </c>
      <c r="Z4154" s="22">
        <f t="shared" si="2000"/>
        <v>0</v>
      </c>
      <c r="AA4154" s="22">
        <f>VLOOKUP(CONCATENATE($F4154," ",$G4154),AllocFactorMatrix,(AA$4+1),FALSE)*$E4158</f>
        <v>0</v>
      </c>
      <c r="AB4154" s="22">
        <f>VLOOKUP(CONCATENATE($F4154," ",$G4154),AllocFactorMatrix,(AB$4+1),FALSE)*$E4158</f>
        <v>0</v>
      </c>
      <c r="AC4154" s="22">
        <f>VLOOKUP(CONCATENATE($F4154," ",$G4154),AllocFactorMatrix,(AC$4+1),FALSE)*$E4158</f>
        <v>0</v>
      </c>
    </row>
    <row r="4155" spans="4:29" hidden="1" outlineLevel="1">
      <c r="F4155" s="42" t="str">
        <f>F4158</f>
        <v>PROD_ENERGY</v>
      </c>
      <c r="G4155" s="17" t="str">
        <f>$G$12</f>
        <v>DISTSEC</v>
      </c>
      <c r="H4155" s="21">
        <f t="shared" si="1981"/>
        <v>0</v>
      </c>
      <c r="I4155" s="22">
        <f>VLOOKUP(CONCATENATE($F4155," ",$G4155),AllocFactorMatrix,(I$4+1),FALSE)*$E4158</f>
        <v>0</v>
      </c>
      <c r="J4155" s="22">
        <f>VLOOKUP(CONCATENATE($F4155," ",$G4155),AllocFactorMatrix,(J$4+1),FALSE)*$E4158</f>
        <v>0</v>
      </c>
      <c r="K4155" s="22">
        <f>VLOOKUP(CONCATENATE($F4155," ",$G4155),AllocFactorMatrix,(K$4+1),FALSE)*$E4158</f>
        <v>0</v>
      </c>
      <c r="L4155" s="22">
        <f>VLOOKUP(CONCATENATE($F4155," ",$G4155),AllocFactorMatrix,(L$4+1),FALSE)*$E4158</f>
        <v>0</v>
      </c>
      <c r="M4155" s="22">
        <f t="shared" si="2006"/>
        <v>0</v>
      </c>
      <c r="N4155" s="22">
        <f>VLOOKUP(CONCATENATE($F4155," ",$G4155),AllocFactorMatrix,(N$4+1),FALSE)*$E4158</f>
        <v>0</v>
      </c>
      <c r="O4155" s="22">
        <f>VLOOKUP(CONCATENATE($F4155," ",$G4155),AllocFactorMatrix,(O$4+1),FALSE)*$E4158</f>
        <v>0</v>
      </c>
      <c r="P4155" s="22">
        <f>VLOOKUP(CONCATENATE($F4155," ",$G4155),AllocFactorMatrix,(P$4+1),FALSE)*$E4158</f>
        <v>0</v>
      </c>
      <c r="Q4155" s="22">
        <f>VLOOKUP(CONCATENATE($F4155," ",$G4155),AllocFactorMatrix,(Q$4+1),FALSE)*$E4158</f>
        <v>0</v>
      </c>
      <c r="R4155" s="22">
        <f t="shared" si="2001"/>
        <v>0</v>
      </c>
      <c r="S4155" s="22">
        <f>VLOOKUP(CONCATENATE($F4155," ",$G4155),AllocFactorMatrix,(S$4+1),FALSE)*$E4158</f>
        <v>0</v>
      </c>
      <c r="T4155" s="22">
        <f>VLOOKUP(CONCATENATE($F4155," ",$G4155),AllocFactorMatrix,(T$4+1),FALSE)*$E4158</f>
        <v>0</v>
      </c>
      <c r="U4155" s="22">
        <f>VLOOKUP(CONCATENATE($F4155," ",$G4155),AllocFactorMatrix,(U$4+1),FALSE)*$E4158</f>
        <v>0</v>
      </c>
      <c r="V4155" s="22">
        <f>VLOOKUP(CONCATENATE($F4155," ",$G4155),AllocFactorMatrix,(V$4+1),FALSE)*$E4158</f>
        <v>0</v>
      </c>
      <c r="W4155" s="22">
        <f t="shared" si="2007"/>
        <v>0</v>
      </c>
      <c r="X4155" s="22">
        <f>VLOOKUP(CONCATENATE($F4155," ",$G4155),AllocFactorMatrix,(X$4+1),FALSE)*$E4158</f>
        <v>0</v>
      </c>
      <c r="Y4155" s="22">
        <f>VLOOKUP(CONCATENATE($F4155," ",$G4155),AllocFactorMatrix,(Y$4+1),FALSE)*$E4158</f>
        <v>0</v>
      </c>
      <c r="Z4155" s="22">
        <f t="shared" si="2000"/>
        <v>0</v>
      </c>
      <c r="AA4155" s="22">
        <f>VLOOKUP(CONCATENATE($F4155," ",$G4155),AllocFactorMatrix,(AA$4+1),FALSE)*$E4158</f>
        <v>0</v>
      </c>
      <c r="AB4155" s="22">
        <f>VLOOKUP(CONCATENATE($F4155," ",$G4155),AllocFactorMatrix,(AB$4+1),FALSE)*$E4158</f>
        <v>0</v>
      </c>
      <c r="AC4155" s="22">
        <f>VLOOKUP(CONCATENATE($F4155," ",$G4155),AllocFactorMatrix,(AC$4+1),FALSE)*$E4158</f>
        <v>0</v>
      </c>
    </row>
    <row r="4156" spans="4:29" hidden="1" outlineLevel="1">
      <c r="F4156" s="42" t="str">
        <f>F4158</f>
        <v>PROD_ENERGY</v>
      </c>
      <c r="G4156" s="17" t="str">
        <f>$G$13</f>
        <v>ENERGY</v>
      </c>
      <c r="H4156" s="21">
        <f t="shared" si="1981"/>
        <v>0</v>
      </c>
      <c r="I4156" s="22">
        <f>VLOOKUP(CONCATENATE($F4156," ",$G4156),AllocFactorMatrix,(I$4+1),FALSE)*$E4158</f>
        <v>0</v>
      </c>
      <c r="J4156" s="22">
        <f>VLOOKUP(CONCATENATE($F4156," ",$G4156),AllocFactorMatrix,(J$4+1),FALSE)*$E4158</f>
        <v>0</v>
      </c>
      <c r="K4156" s="22">
        <f>VLOOKUP(CONCATENATE($F4156," ",$G4156),AllocFactorMatrix,(K$4+1),FALSE)*$E4158</f>
        <v>0</v>
      </c>
      <c r="L4156" s="22">
        <f>VLOOKUP(CONCATENATE($F4156," ",$G4156),AllocFactorMatrix,(L$4+1),FALSE)*$E4158</f>
        <v>0</v>
      </c>
      <c r="M4156" s="22">
        <f t="shared" si="2006"/>
        <v>0</v>
      </c>
      <c r="N4156" s="22">
        <f>VLOOKUP(CONCATENATE($F4156," ",$G4156),AllocFactorMatrix,(N$4+1),FALSE)*$E4158</f>
        <v>0</v>
      </c>
      <c r="O4156" s="22">
        <f>VLOOKUP(CONCATENATE($F4156," ",$G4156),AllocFactorMatrix,(O$4+1),FALSE)*$E4158</f>
        <v>0</v>
      </c>
      <c r="P4156" s="22">
        <f>VLOOKUP(CONCATENATE($F4156," ",$G4156),AllocFactorMatrix,(P$4+1),FALSE)*$E4158</f>
        <v>0</v>
      </c>
      <c r="Q4156" s="22">
        <f>VLOOKUP(CONCATENATE($F4156," ",$G4156),AllocFactorMatrix,(Q$4+1),FALSE)*$E4158</f>
        <v>0</v>
      </c>
      <c r="R4156" s="22">
        <f t="shared" si="2001"/>
        <v>0</v>
      </c>
      <c r="S4156" s="22">
        <f>VLOOKUP(CONCATENATE($F4156," ",$G4156),AllocFactorMatrix,(S$4+1),FALSE)*$E4158</f>
        <v>0</v>
      </c>
      <c r="T4156" s="22">
        <f>VLOOKUP(CONCATENATE($F4156," ",$G4156),AllocFactorMatrix,(T$4+1),FALSE)*$E4158</f>
        <v>0</v>
      </c>
      <c r="U4156" s="22">
        <f>VLOOKUP(CONCATENATE($F4156," ",$G4156),AllocFactorMatrix,(U$4+1),FALSE)*$E4158</f>
        <v>0</v>
      </c>
      <c r="V4156" s="22">
        <f>VLOOKUP(CONCATENATE($F4156," ",$G4156),AllocFactorMatrix,(V$4+1),FALSE)*$E4158</f>
        <v>0</v>
      </c>
      <c r="W4156" s="22">
        <f t="shared" si="2007"/>
        <v>0</v>
      </c>
      <c r="X4156" s="22">
        <f>VLOOKUP(CONCATENATE($F4156," ",$G4156),AllocFactorMatrix,(X$4+1),FALSE)*$E4158</f>
        <v>0</v>
      </c>
      <c r="Y4156" s="22">
        <f>VLOOKUP(CONCATENATE($F4156," ",$G4156),AllocFactorMatrix,(Y$4+1),FALSE)*$E4158</f>
        <v>0</v>
      </c>
      <c r="Z4156" s="22">
        <f t="shared" si="2000"/>
        <v>0</v>
      </c>
      <c r="AA4156" s="22">
        <f>VLOOKUP(CONCATENATE($F4156," ",$G4156),AllocFactorMatrix,(AA$4+1),FALSE)*$E4158</f>
        <v>0</v>
      </c>
      <c r="AB4156" s="22">
        <f>VLOOKUP(CONCATENATE($F4156," ",$G4156),AllocFactorMatrix,(AB$4+1),FALSE)*$E4158</f>
        <v>0</v>
      </c>
      <c r="AC4156" s="22">
        <f>VLOOKUP(CONCATENATE($F4156," ",$G4156),AllocFactorMatrix,(AC$4+1),FALSE)*$E4158</f>
        <v>0</v>
      </c>
    </row>
    <row r="4157" spans="4:29" hidden="1" outlineLevel="1">
      <c r="F4157" s="42" t="str">
        <f>F4158</f>
        <v>PROD_ENERGY</v>
      </c>
      <c r="G4157" s="17" t="str">
        <f>$G$14</f>
        <v>CUSTOMER</v>
      </c>
      <c r="H4157" s="21">
        <f t="shared" si="1981"/>
        <v>0</v>
      </c>
      <c r="I4157" s="22">
        <f>VLOOKUP(CONCATENATE($F4157," ",$G4157),AllocFactorMatrix,(I$4+1),FALSE)*$E4158</f>
        <v>0</v>
      </c>
      <c r="J4157" s="22">
        <f>VLOOKUP(CONCATENATE($F4157," ",$G4157),AllocFactorMatrix,(J$4+1),FALSE)*$E4158</f>
        <v>0</v>
      </c>
      <c r="K4157" s="22">
        <f>VLOOKUP(CONCATENATE($F4157," ",$G4157),AllocFactorMatrix,(K$4+1),FALSE)*$E4158</f>
        <v>0</v>
      </c>
      <c r="L4157" s="22">
        <f>VLOOKUP(CONCATENATE($F4157," ",$G4157),AllocFactorMatrix,(L$4+1),FALSE)*$E4158</f>
        <v>0</v>
      </c>
      <c r="M4157" s="22">
        <f t="shared" si="2006"/>
        <v>0</v>
      </c>
      <c r="N4157" s="22">
        <f>VLOOKUP(CONCATENATE($F4157," ",$G4157),AllocFactorMatrix,(N$4+1),FALSE)*$E4158</f>
        <v>0</v>
      </c>
      <c r="O4157" s="22">
        <f>VLOOKUP(CONCATENATE($F4157," ",$G4157),AllocFactorMatrix,(O$4+1),FALSE)*$E4158</f>
        <v>0</v>
      </c>
      <c r="P4157" s="22">
        <f>VLOOKUP(CONCATENATE($F4157," ",$G4157),AllocFactorMatrix,(P$4+1),FALSE)*$E4158</f>
        <v>0</v>
      </c>
      <c r="Q4157" s="22">
        <f>VLOOKUP(CONCATENATE($F4157," ",$G4157),AllocFactorMatrix,(Q$4+1),FALSE)*$E4158</f>
        <v>0</v>
      </c>
      <c r="R4157" s="22">
        <f t="shared" si="2001"/>
        <v>0</v>
      </c>
      <c r="S4157" s="22">
        <f>VLOOKUP(CONCATENATE($F4157," ",$G4157),AllocFactorMatrix,(S$4+1),FALSE)*$E4158</f>
        <v>0</v>
      </c>
      <c r="T4157" s="22">
        <f>VLOOKUP(CONCATENATE($F4157," ",$G4157),AllocFactorMatrix,(T$4+1),FALSE)*$E4158</f>
        <v>0</v>
      </c>
      <c r="U4157" s="22">
        <f>VLOOKUP(CONCATENATE($F4157," ",$G4157),AllocFactorMatrix,(U$4+1),FALSE)*$E4158</f>
        <v>0</v>
      </c>
      <c r="V4157" s="22">
        <f>VLOOKUP(CONCATENATE($F4157," ",$G4157),AllocFactorMatrix,(V$4+1),FALSE)*$E4158</f>
        <v>0</v>
      </c>
      <c r="W4157" s="22">
        <f t="shared" si="2007"/>
        <v>0</v>
      </c>
      <c r="X4157" s="22">
        <f>VLOOKUP(CONCATENATE($F4157," ",$G4157),AllocFactorMatrix,(X$4+1),FALSE)*$E4158</f>
        <v>0</v>
      </c>
      <c r="Y4157" s="22">
        <f>VLOOKUP(CONCATENATE($F4157," ",$G4157),AllocFactorMatrix,(Y$4+1),FALSE)*$E4158</f>
        <v>0</v>
      </c>
      <c r="Z4157" s="22">
        <f t="shared" si="2000"/>
        <v>0</v>
      </c>
      <c r="AA4157" s="22">
        <f>VLOOKUP(CONCATENATE($F4157," ",$G4157),AllocFactorMatrix,(AA$4+1),FALSE)*$E4158</f>
        <v>0</v>
      </c>
      <c r="AB4157" s="22">
        <f>VLOOKUP(CONCATENATE($F4157," ",$G4157),AllocFactorMatrix,(AB$4+1),FALSE)*$E4158</f>
        <v>0</v>
      </c>
      <c r="AC4157" s="22">
        <f>VLOOKUP(CONCATENATE($F4157," ",$G4157),AllocFactorMatrix,(AC$4+1),FALSE)*$E4158</f>
        <v>0</v>
      </c>
    </row>
    <row r="4158" spans="4:29" collapsed="1">
      <c r="D4158" s="17" t="s">
        <v>252</v>
      </c>
      <c r="E4158" s="19">
        <v>0</v>
      </c>
      <c r="F4158" s="42" t="s">
        <v>31</v>
      </c>
      <c r="G4158" s="17" t="str">
        <f>$G$15</f>
        <v>TOTAL</v>
      </c>
      <c r="H4158" s="21">
        <f t="shared" si="1981"/>
        <v>0</v>
      </c>
      <c r="I4158" s="22">
        <f>VLOOKUP(CONCATENATE($F4158," ",$G4158),AllocFactorMatrix,(I$4+1),FALSE)*$E4158</f>
        <v>0</v>
      </c>
      <c r="J4158" s="22">
        <f>VLOOKUP(CONCATENATE($F4158," ",$G4158),AllocFactorMatrix,(J$4+1),FALSE)*$E4158</f>
        <v>0</v>
      </c>
      <c r="K4158" s="22">
        <f>VLOOKUP(CONCATENATE($F4158," ",$G4158),AllocFactorMatrix,(K$4+1),FALSE)*$E4158</f>
        <v>0</v>
      </c>
      <c r="L4158" s="22">
        <f>VLOOKUP(CONCATENATE($F4158," ",$G4158),AllocFactorMatrix,(L$4+1),FALSE)*$E4158</f>
        <v>0</v>
      </c>
      <c r="M4158" s="22">
        <f t="shared" si="2006"/>
        <v>0</v>
      </c>
      <c r="N4158" s="22">
        <f>VLOOKUP(CONCATENATE($F4158," ",$G4158),AllocFactorMatrix,(N$4+1),FALSE)*$E4158</f>
        <v>0</v>
      </c>
      <c r="O4158" s="22">
        <f>VLOOKUP(CONCATENATE($F4158," ",$G4158),AllocFactorMatrix,(O$4+1),FALSE)*$E4158</f>
        <v>0</v>
      </c>
      <c r="P4158" s="22">
        <f>VLOOKUP(CONCATENATE($F4158," ",$G4158),AllocFactorMatrix,(P$4+1),FALSE)*$E4158</f>
        <v>0</v>
      </c>
      <c r="Q4158" s="22">
        <f>VLOOKUP(CONCATENATE($F4158," ",$G4158),AllocFactorMatrix,(Q$4+1),FALSE)*$E4158</f>
        <v>0</v>
      </c>
      <c r="R4158" s="22">
        <f t="shared" si="2001"/>
        <v>0</v>
      </c>
      <c r="S4158" s="22">
        <f>VLOOKUP(CONCATENATE($F4158," ",$G4158),AllocFactorMatrix,(S$4+1),FALSE)*$E4158</f>
        <v>0</v>
      </c>
      <c r="T4158" s="22">
        <f>VLOOKUP(CONCATENATE($F4158," ",$G4158),AllocFactorMatrix,(T$4+1),FALSE)*$E4158</f>
        <v>0</v>
      </c>
      <c r="U4158" s="22">
        <f>VLOOKUP(CONCATENATE($F4158," ",$G4158),AllocFactorMatrix,(U$4+1),FALSE)*$E4158</f>
        <v>0</v>
      </c>
      <c r="V4158" s="22">
        <f>VLOOKUP(CONCATENATE($F4158," ",$G4158),AllocFactorMatrix,(V$4+1),FALSE)*$E4158</f>
        <v>0</v>
      </c>
      <c r="W4158" s="22">
        <f t="shared" si="2007"/>
        <v>0</v>
      </c>
      <c r="X4158" s="22">
        <f>VLOOKUP(CONCATENATE($F4158," ",$G4158),AllocFactorMatrix,(X$4+1),FALSE)*$E4158</f>
        <v>0</v>
      </c>
      <c r="Y4158" s="22">
        <f>VLOOKUP(CONCATENATE($F4158," ",$G4158),AllocFactorMatrix,(Y$4+1),FALSE)*$E4158</f>
        <v>0</v>
      </c>
      <c r="Z4158" s="22">
        <f t="shared" si="2000"/>
        <v>0</v>
      </c>
      <c r="AA4158" s="22">
        <f>VLOOKUP(CONCATENATE($F4158," ",$G4158),AllocFactorMatrix,(AA$4+1),FALSE)*$E4158</f>
        <v>0</v>
      </c>
      <c r="AB4158" s="22">
        <f>VLOOKUP(CONCATENATE($F4158," ",$G4158),AllocFactorMatrix,(AB$4+1),FALSE)*$E4158</f>
        <v>0</v>
      </c>
      <c r="AC4158" s="22">
        <f>VLOOKUP(CONCATENATE($F4158," ",$G4158),AllocFactorMatrix,(AC$4+1),FALSE)*$E4158</f>
        <v>0</v>
      </c>
    </row>
    <row r="4159" spans="4:29" hidden="1" outlineLevel="1">
      <c r="F4159" s="42" t="str">
        <f>F4166</f>
        <v>PROD_ENERGY</v>
      </c>
      <c r="G4159" s="17" t="str">
        <f>$G$8</f>
        <v>PRODUCTION</v>
      </c>
      <c r="H4159" s="21">
        <f t="shared" si="1981"/>
        <v>0</v>
      </c>
      <c r="I4159" s="22">
        <f>VLOOKUP(CONCATENATE($F4159," ",$G4159),AllocFactorMatrix,(I$4+1),FALSE)*$E4166</f>
        <v>0</v>
      </c>
      <c r="J4159" s="22">
        <f>VLOOKUP(CONCATENATE($F4159," ",$G4159),AllocFactorMatrix,(J$4+1),FALSE)*$E4166</f>
        <v>0</v>
      </c>
      <c r="K4159" s="22">
        <f>VLOOKUP(CONCATENATE($F4159," ",$G4159),AllocFactorMatrix,(K$4+1),FALSE)*$E4166</f>
        <v>0</v>
      </c>
      <c r="L4159" s="22">
        <f>VLOOKUP(CONCATENATE($F4159," ",$G4159),AllocFactorMatrix,(L$4+1),FALSE)*$E4166</f>
        <v>0</v>
      </c>
      <c r="M4159" s="22">
        <f t="shared" si="1999"/>
        <v>0</v>
      </c>
      <c r="N4159" s="22">
        <f>VLOOKUP(CONCATENATE($F4159," ",$G4159),AllocFactorMatrix,(N$4+1),FALSE)*$E4166</f>
        <v>0</v>
      </c>
      <c r="O4159" s="22">
        <f>VLOOKUP(CONCATENATE($F4159," ",$G4159),AllocFactorMatrix,(O$4+1),FALSE)*$E4166</f>
        <v>0</v>
      </c>
      <c r="P4159" s="22">
        <f>VLOOKUP(CONCATENATE($F4159," ",$G4159),AllocFactorMatrix,(P$4+1),FALSE)*$E4166</f>
        <v>0</v>
      </c>
      <c r="Q4159" s="22">
        <f>VLOOKUP(CONCATENATE($F4159," ",$G4159),AllocFactorMatrix,(Q$4+1),FALSE)*$E4166</f>
        <v>0</v>
      </c>
      <c r="R4159" s="22">
        <f t="shared" si="2001"/>
        <v>0</v>
      </c>
      <c r="S4159" s="22">
        <f>VLOOKUP(CONCATENATE($F4159," ",$G4159),AllocFactorMatrix,(S$4+1),FALSE)*$E4166</f>
        <v>0</v>
      </c>
      <c r="T4159" s="22">
        <f>VLOOKUP(CONCATENATE($F4159," ",$G4159),AllocFactorMatrix,(T$4+1),FALSE)*$E4166</f>
        <v>0</v>
      </c>
      <c r="U4159" s="22">
        <f>VLOOKUP(CONCATENATE($F4159," ",$G4159),AllocFactorMatrix,(U$4+1),FALSE)*$E4166</f>
        <v>0</v>
      </c>
      <c r="V4159" s="22">
        <f>VLOOKUP(CONCATENATE($F4159," ",$G4159),AllocFactorMatrix,(V$4+1),FALSE)*$E4166</f>
        <v>0</v>
      </c>
      <c r="W4159" s="22">
        <f>SUBTOTAL(9,S4159:V4159)</f>
        <v>0</v>
      </c>
      <c r="X4159" s="22">
        <f>VLOOKUP(CONCATENATE($F4159," ",$G4159),AllocFactorMatrix,(X$4+1),FALSE)*$E4166</f>
        <v>0</v>
      </c>
      <c r="Y4159" s="22">
        <f>VLOOKUP(CONCATENATE($F4159," ",$G4159),AllocFactorMatrix,(Y$4+1),FALSE)*$E4166</f>
        <v>0</v>
      </c>
      <c r="Z4159" s="22">
        <f t="shared" ref="Z4159:Z4182" si="2008">SUBTOTAL(9,X4159:Y4159)</f>
        <v>0</v>
      </c>
      <c r="AA4159" s="22">
        <f>VLOOKUP(CONCATENATE($F4159," ",$G4159),AllocFactorMatrix,(AA$4+1),FALSE)*$E4166</f>
        <v>0</v>
      </c>
      <c r="AB4159" s="22">
        <f>VLOOKUP(CONCATENATE($F4159," ",$G4159),AllocFactorMatrix,(AB$4+1),FALSE)*$E4166</f>
        <v>0</v>
      </c>
      <c r="AC4159" s="22">
        <f>VLOOKUP(CONCATENATE($F4159," ",$G4159),AllocFactorMatrix,(AC$4+1),FALSE)*$E4166</f>
        <v>0</v>
      </c>
    </row>
    <row r="4160" spans="4:29" hidden="1" outlineLevel="1">
      <c r="F4160" s="42" t="str">
        <f>F4166</f>
        <v>PROD_ENERGY</v>
      </c>
      <c r="G4160" s="17" t="str">
        <f>$G$9</f>
        <v>BULKTRAN</v>
      </c>
      <c r="H4160" s="21">
        <f t="shared" si="1981"/>
        <v>0</v>
      </c>
      <c r="I4160" s="22">
        <f>VLOOKUP(CONCATENATE($F4160," ",$G4160),AllocFactorMatrix,(I$4+1),FALSE)*$E4166</f>
        <v>0</v>
      </c>
      <c r="J4160" s="22">
        <f>VLOOKUP(CONCATENATE($F4160," ",$G4160),AllocFactorMatrix,(J$4+1),FALSE)*$E4166</f>
        <v>0</v>
      </c>
      <c r="K4160" s="22">
        <f>VLOOKUP(CONCATENATE($F4160," ",$G4160),AllocFactorMatrix,(K$4+1),FALSE)*$E4166</f>
        <v>0</v>
      </c>
      <c r="L4160" s="22">
        <f>VLOOKUP(CONCATENATE($F4160," ",$G4160),AllocFactorMatrix,(L$4+1),FALSE)*$E4166</f>
        <v>0</v>
      </c>
      <c r="M4160" s="22">
        <f t="shared" si="1999"/>
        <v>0</v>
      </c>
      <c r="N4160" s="22">
        <f>VLOOKUP(CONCATENATE($F4160," ",$G4160),AllocFactorMatrix,(N$4+1),FALSE)*$E4166</f>
        <v>0</v>
      </c>
      <c r="O4160" s="22">
        <f>VLOOKUP(CONCATENATE($F4160," ",$G4160),AllocFactorMatrix,(O$4+1),FALSE)*$E4166</f>
        <v>0</v>
      </c>
      <c r="P4160" s="22">
        <f>VLOOKUP(CONCATENATE($F4160," ",$G4160),AllocFactorMatrix,(P$4+1),FALSE)*$E4166</f>
        <v>0</v>
      </c>
      <c r="Q4160" s="22">
        <f>VLOOKUP(CONCATENATE($F4160," ",$G4160),AllocFactorMatrix,(Q$4+1),FALSE)*$E4166</f>
        <v>0</v>
      </c>
      <c r="R4160" s="22">
        <f t="shared" si="2001"/>
        <v>0</v>
      </c>
      <c r="S4160" s="22">
        <f>VLOOKUP(CONCATENATE($F4160," ",$G4160),AllocFactorMatrix,(S$4+1),FALSE)*$E4166</f>
        <v>0</v>
      </c>
      <c r="T4160" s="22">
        <f>VLOOKUP(CONCATENATE($F4160," ",$G4160),AllocFactorMatrix,(T$4+1),FALSE)*$E4166</f>
        <v>0</v>
      </c>
      <c r="U4160" s="22">
        <f>VLOOKUP(CONCATENATE($F4160," ",$G4160),AllocFactorMatrix,(U$4+1),FALSE)*$E4166</f>
        <v>0</v>
      </c>
      <c r="V4160" s="22">
        <f>VLOOKUP(CONCATENATE($F4160," ",$G4160),AllocFactorMatrix,(V$4+1),FALSE)*$E4166</f>
        <v>0</v>
      </c>
      <c r="W4160" s="22">
        <f t="shared" ref="W4160:W4166" si="2009">SUBTOTAL(9,S4160:V4160)</f>
        <v>0</v>
      </c>
      <c r="X4160" s="22">
        <f>VLOOKUP(CONCATENATE($F4160," ",$G4160),AllocFactorMatrix,(X$4+1),FALSE)*$E4166</f>
        <v>0</v>
      </c>
      <c r="Y4160" s="22">
        <f>VLOOKUP(CONCATENATE($F4160," ",$G4160),AllocFactorMatrix,(Y$4+1),FALSE)*$E4166</f>
        <v>0</v>
      </c>
      <c r="Z4160" s="22">
        <f t="shared" si="2008"/>
        <v>0</v>
      </c>
      <c r="AA4160" s="22">
        <f>VLOOKUP(CONCATENATE($F4160," ",$G4160),AllocFactorMatrix,(AA$4+1),FALSE)*$E4166</f>
        <v>0</v>
      </c>
      <c r="AB4160" s="22">
        <f>VLOOKUP(CONCATENATE($F4160," ",$G4160),AllocFactorMatrix,(AB$4+1),FALSE)*$E4166</f>
        <v>0</v>
      </c>
      <c r="AC4160" s="22">
        <f>VLOOKUP(CONCATENATE($F4160," ",$G4160),AllocFactorMatrix,(AC$4+1),FALSE)*$E4166</f>
        <v>0</v>
      </c>
    </row>
    <row r="4161" spans="4:29" hidden="1" outlineLevel="1">
      <c r="F4161" s="42" t="str">
        <f>F4166</f>
        <v>PROD_ENERGY</v>
      </c>
      <c r="G4161" s="17" t="str">
        <f>$G$10</f>
        <v>SUBTRAN</v>
      </c>
      <c r="H4161" s="21">
        <f t="shared" si="1981"/>
        <v>0</v>
      </c>
      <c r="I4161" s="22">
        <f>VLOOKUP(CONCATENATE($F4161," ",$G4161),AllocFactorMatrix,(I$4+1),FALSE)*$E4166</f>
        <v>0</v>
      </c>
      <c r="J4161" s="22">
        <f>VLOOKUP(CONCATENATE($F4161," ",$G4161),AllocFactorMatrix,(J$4+1),FALSE)*$E4166</f>
        <v>0</v>
      </c>
      <c r="K4161" s="22">
        <f>VLOOKUP(CONCATENATE($F4161," ",$G4161),AllocFactorMatrix,(K$4+1),FALSE)*$E4166</f>
        <v>0</v>
      </c>
      <c r="L4161" s="22">
        <f>VLOOKUP(CONCATENATE($F4161," ",$G4161),AllocFactorMatrix,(L$4+1),FALSE)*$E4166</f>
        <v>0</v>
      </c>
      <c r="M4161" s="22">
        <f t="shared" si="1999"/>
        <v>0</v>
      </c>
      <c r="N4161" s="22">
        <f>VLOOKUP(CONCATENATE($F4161," ",$G4161),AllocFactorMatrix,(N$4+1),FALSE)*$E4166</f>
        <v>0</v>
      </c>
      <c r="O4161" s="22">
        <f>VLOOKUP(CONCATENATE($F4161," ",$G4161),AllocFactorMatrix,(O$4+1),FALSE)*$E4166</f>
        <v>0</v>
      </c>
      <c r="P4161" s="22">
        <f>VLOOKUP(CONCATENATE($F4161," ",$G4161),AllocFactorMatrix,(P$4+1),FALSE)*$E4166</f>
        <v>0</v>
      </c>
      <c r="Q4161" s="22">
        <f>VLOOKUP(CONCATENATE($F4161," ",$G4161),AllocFactorMatrix,(Q$4+1),FALSE)*$E4166</f>
        <v>0</v>
      </c>
      <c r="R4161" s="22">
        <f t="shared" si="2001"/>
        <v>0</v>
      </c>
      <c r="S4161" s="22">
        <f>VLOOKUP(CONCATENATE($F4161," ",$G4161),AllocFactorMatrix,(S$4+1),FALSE)*$E4166</f>
        <v>0</v>
      </c>
      <c r="T4161" s="22">
        <f>VLOOKUP(CONCATENATE($F4161," ",$G4161),AllocFactorMatrix,(T$4+1),FALSE)*$E4166</f>
        <v>0</v>
      </c>
      <c r="U4161" s="22">
        <f>VLOOKUP(CONCATENATE($F4161," ",$G4161),AllocFactorMatrix,(U$4+1),FALSE)*$E4166</f>
        <v>0</v>
      </c>
      <c r="V4161" s="22">
        <f>VLOOKUP(CONCATENATE($F4161," ",$G4161),AllocFactorMatrix,(V$4+1),FALSE)*$E4166</f>
        <v>0</v>
      </c>
      <c r="W4161" s="22">
        <f t="shared" si="2009"/>
        <v>0</v>
      </c>
      <c r="X4161" s="22">
        <f>VLOOKUP(CONCATENATE($F4161," ",$G4161),AllocFactorMatrix,(X$4+1),FALSE)*$E4166</f>
        <v>0</v>
      </c>
      <c r="Y4161" s="22">
        <f>VLOOKUP(CONCATENATE($F4161," ",$G4161),AllocFactorMatrix,(Y$4+1),FALSE)*$E4166</f>
        <v>0</v>
      </c>
      <c r="Z4161" s="22">
        <f t="shared" si="2008"/>
        <v>0</v>
      </c>
      <c r="AA4161" s="22">
        <f>VLOOKUP(CONCATENATE($F4161," ",$G4161),AllocFactorMatrix,(AA$4+1),FALSE)*$E4166</f>
        <v>0</v>
      </c>
      <c r="AB4161" s="22">
        <f>VLOOKUP(CONCATENATE($F4161," ",$G4161),AllocFactorMatrix,(AB$4+1),FALSE)*$E4166</f>
        <v>0</v>
      </c>
      <c r="AC4161" s="22">
        <f>VLOOKUP(CONCATENATE($F4161," ",$G4161),AllocFactorMatrix,(AC$4+1),FALSE)*$E4166</f>
        <v>0</v>
      </c>
    </row>
    <row r="4162" spans="4:29" hidden="1" outlineLevel="1">
      <c r="F4162" s="42" t="str">
        <f>F4166</f>
        <v>PROD_ENERGY</v>
      </c>
      <c r="G4162" s="17" t="str">
        <f>$G$11</f>
        <v>DISTPRI</v>
      </c>
      <c r="H4162" s="21">
        <f t="shared" si="1981"/>
        <v>0</v>
      </c>
      <c r="I4162" s="22">
        <f>VLOOKUP(CONCATENATE($F4162," ",$G4162),AllocFactorMatrix,(I$4+1),FALSE)*$E4166</f>
        <v>0</v>
      </c>
      <c r="J4162" s="22">
        <f>VLOOKUP(CONCATENATE($F4162," ",$G4162),AllocFactorMatrix,(J$4+1),FALSE)*$E4166</f>
        <v>0</v>
      </c>
      <c r="K4162" s="22">
        <f>VLOOKUP(CONCATENATE($F4162," ",$G4162),AllocFactorMatrix,(K$4+1),FALSE)*$E4166</f>
        <v>0</v>
      </c>
      <c r="L4162" s="22">
        <f>VLOOKUP(CONCATENATE($F4162," ",$G4162),AllocFactorMatrix,(L$4+1),FALSE)*$E4166</f>
        <v>0</v>
      </c>
      <c r="M4162" s="22">
        <f t="shared" si="1999"/>
        <v>0</v>
      </c>
      <c r="N4162" s="22">
        <f>VLOOKUP(CONCATENATE($F4162," ",$G4162),AllocFactorMatrix,(N$4+1),FALSE)*$E4166</f>
        <v>0</v>
      </c>
      <c r="O4162" s="22">
        <f>VLOOKUP(CONCATENATE($F4162," ",$G4162),AllocFactorMatrix,(O$4+1),FALSE)*$E4166</f>
        <v>0</v>
      </c>
      <c r="P4162" s="22">
        <f>VLOOKUP(CONCATENATE($F4162," ",$G4162),AllocFactorMatrix,(P$4+1),FALSE)*$E4166</f>
        <v>0</v>
      </c>
      <c r="Q4162" s="22">
        <f>VLOOKUP(CONCATENATE($F4162," ",$G4162),AllocFactorMatrix,(Q$4+1),FALSE)*$E4166</f>
        <v>0</v>
      </c>
      <c r="R4162" s="22">
        <f t="shared" si="2001"/>
        <v>0</v>
      </c>
      <c r="S4162" s="22">
        <f>VLOOKUP(CONCATENATE($F4162," ",$G4162),AllocFactorMatrix,(S$4+1),FALSE)*$E4166</f>
        <v>0</v>
      </c>
      <c r="T4162" s="22">
        <f>VLOOKUP(CONCATENATE($F4162," ",$G4162),AllocFactorMatrix,(T$4+1),FALSE)*$E4166</f>
        <v>0</v>
      </c>
      <c r="U4162" s="22">
        <f>VLOOKUP(CONCATENATE($F4162," ",$G4162),AllocFactorMatrix,(U$4+1),FALSE)*$E4166</f>
        <v>0</v>
      </c>
      <c r="V4162" s="22">
        <f>VLOOKUP(CONCATENATE($F4162," ",$G4162),AllocFactorMatrix,(V$4+1),FALSE)*$E4166</f>
        <v>0</v>
      </c>
      <c r="W4162" s="22">
        <f t="shared" si="2009"/>
        <v>0</v>
      </c>
      <c r="X4162" s="22">
        <f>VLOOKUP(CONCATENATE($F4162," ",$G4162),AllocFactorMatrix,(X$4+1),FALSE)*$E4166</f>
        <v>0</v>
      </c>
      <c r="Y4162" s="22">
        <f>VLOOKUP(CONCATENATE($F4162," ",$G4162),AllocFactorMatrix,(Y$4+1),FALSE)*$E4166</f>
        <v>0</v>
      </c>
      <c r="Z4162" s="22">
        <f t="shared" si="2008"/>
        <v>0</v>
      </c>
      <c r="AA4162" s="22">
        <f>VLOOKUP(CONCATENATE($F4162," ",$G4162),AllocFactorMatrix,(AA$4+1),FALSE)*$E4166</f>
        <v>0</v>
      </c>
      <c r="AB4162" s="22">
        <f>VLOOKUP(CONCATENATE($F4162," ",$G4162),AllocFactorMatrix,(AB$4+1),FALSE)*$E4166</f>
        <v>0</v>
      </c>
      <c r="AC4162" s="22">
        <f>VLOOKUP(CONCATENATE($F4162," ",$G4162),AllocFactorMatrix,(AC$4+1),FALSE)*$E4166</f>
        <v>0</v>
      </c>
    </row>
    <row r="4163" spans="4:29" hidden="1" outlineLevel="1">
      <c r="F4163" s="42" t="str">
        <f>F4166</f>
        <v>PROD_ENERGY</v>
      </c>
      <c r="G4163" s="17" t="str">
        <f>$G$12</f>
        <v>DISTSEC</v>
      </c>
      <c r="H4163" s="21">
        <f t="shared" si="1981"/>
        <v>0</v>
      </c>
      <c r="I4163" s="22">
        <f>VLOOKUP(CONCATENATE($F4163," ",$G4163),AllocFactorMatrix,(I$4+1),FALSE)*$E4166</f>
        <v>0</v>
      </c>
      <c r="J4163" s="22">
        <f>VLOOKUP(CONCATENATE($F4163," ",$G4163),AllocFactorMatrix,(J$4+1),FALSE)*$E4166</f>
        <v>0</v>
      </c>
      <c r="K4163" s="22">
        <f>VLOOKUP(CONCATENATE($F4163," ",$G4163),AllocFactorMatrix,(K$4+1),FALSE)*$E4166</f>
        <v>0</v>
      </c>
      <c r="L4163" s="22">
        <f>VLOOKUP(CONCATENATE($F4163," ",$G4163),AllocFactorMatrix,(L$4+1),FALSE)*$E4166</f>
        <v>0</v>
      </c>
      <c r="M4163" s="22">
        <f t="shared" si="1999"/>
        <v>0</v>
      </c>
      <c r="N4163" s="22">
        <f>VLOOKUP(CONCATENATE($F4163," ",$G4163),AllocFactorMatrix,(N$4+1),FALSE)*$E4166</f>
        <v>0</v>
      </c>
      <c r="O4163" s="22">
        <f>VLOOKUP(CONCATENATE($F4163," ",$G4163),AllocFactorMatrix,(O$4+1),FALSE)*$E4166</f>
        <v>0</v>
      </c>
      <c r="P4163" s="22">
        <f>VLOOKUP(CONCATENATE($F4163," ",$G4163),AllocFactorMatrix,(P$4+1),FALSE)*$E4166</f>
        <v>0</v>
      </c>
      <c r="Q4163" s="22">
        <f>VLOOKUP(CONCATENATE($F4163," ",$G4163),AllocFactorMatrix,(Q$4+1),FALSE)*$E4166</f>
        <v>0</v>
      </c>
      <c r="R4163" s="22">
        <f t="shared" si="2001"/>
        <v>0</v>
      </c>
      <c r="S4163" s="22">
        <f>VLOOKUP(CONCATENATE($F4163," ",$G4163),AllocFactorMatrix,(S$4+1),FALSE)*$E4166</f>
        <v>0</v>
      </c>
      <c r="T4163" s="22">
        <f>VLOOKUP(CONCATENATE($F4163," ",$G4163),AllocFactorMatrix,(T$4+1),FALSE)*$E4166</f>
        <v>0</v>
      </c>
      <c r="U4163" s="22">
        <f>VLOOKUP(CONCATENATE($F4163," ",$G4163),AllocFactorMatrix,(U$4+1),FALSE)*$E4166</f>
        <v>0</v>
      </c>
      <c r="V4163" s="22">
        <f>VLOOKUP(CONCATENATE($F4163," ",$G4163),AllocFactorMatrix,(V$4+1),FALSE)*$E4166</f>
        <v>0</v>
      </c>
      <c r="W4163" s="22">
        <f t="shared" si="2009"/>
        <v>0</v>
      </c>
      <c r="X4163" s="22">
        <f>VLOOKUP(CONCATENATE($F4163," ",$G4163),AllocFactorMatrix,(X$4+1),FALSE)*$E4166</f>
        <v>0</v>
      </c>
      <c r="Y4163" s="22">
        <f>VLOOKUP(CONCATENATE($F4163," ",$G4163),AllocFactorMatrix,(Y$4+1),FALSE)*$E4166</f>
        <v>0</v>
      </c>
      <c r="Z4163" s="22">
        <f t="shared" si="2008"/>
        <v>0</v>
      </c>
      <c r="AA4163" s="22">
        <f>VLOOKUP(CONCATENATE($F4163," ",$G4163),AllocFactorMatrix,(AA$4+1),FALSE)*$E4166</f>
        <v>0</v>
      </c>
      <c r="AB4163" s="22">
        <f>VLOOKUP(CONCATENATE($F4163," ",$G4163),AllocFactorMatrix,(AB$4+1),FALSE)*$E4166</f>
        <v>0</v>
      </c>
      <c r="AC4163" s="22">
        <f>VLOOKUP(CONCATENATE($F4163," ",$G4163),AllocFactorMatrix,(AC$4+1),FALSE)*$E4166</f>
        <v>0</v>
      </c>
    </row>
    <row r="4164" spans="4:29" hidden="1" outlineLevel="1">
      <c r="F4164" s="42" t="str">
        <f>F4166</f>
        <v>PROD_ENERGY</v>
      </c>
      <c r="G4164" s="17" t="str">
        <f>$G$13</f>
        <v>ENERGY</v>
      </c>
      <c r="H4164" s="21">
        <f t="shared" si="1981"/>
        <v>0</v>
      </c>
      <c r="I4164" s="22">
        <f>VLOOKUP(CONCATENATE($F4164," ",$G4164),AllocFactorMatrix,(I$4+1),FALSE)*$E4166</f>
        <v>0</v>
      </c>
      <c r="J4164" s="22">
        <f>VLOOKUP(CONCATENATE($F4164," ",$G4164),AllocFactorMatrix,(J$4+1),FALSE)*$E4166</f>
        <v>0</v>
      </c>
      <c r="K4164" s="22">
        <f>VLOOKUP(CONCATENATE($F4164," ",$G4164),AllocFactorMatrix,(K$4+1),FALSE)*$E4166</f>
        <v>0</v>
      </c>
      <c r="L4164" s="22">
        <f>VLOOKUP(CONCATENATE($F4164," ",$G4164),AllocFactorMatrix,(L$4+1),FALSE)*$E4166</f>
        <v>0</v>
      </c>
      <c r="M4164" s="22">
        <f t="shared" si="1999"/>
        <v>0</v>
      </c>
      <c r="N4164" s="22">
        <f>VLOOKUP(CONCATENATE($F4164," ",$G4164),AllocFactorMatrix,(N$4+1),FALSE)*$E4166</f>
        <v>0</v>
      </c>
      <c r="O4164" s="22">
        <f>VLOOKUP(CONCATENATE($F4164," ",$G4164),AllocFactorMatrix,(O$4+1),FALSE)*$E4166</f>
        <v>0</v>
      </c>
      <c r="P4164" s="22">
        <f>VLOOKUP(CONCATENATE($F4164," ",$G4164),AllocFactorMatrix,(P$4+1),FALSE)*$E4166</f>
        <v>0</v>
      </c>
      <c r="Q4164" s="22">
        <f>VLOOKUP(CONCATENATE($F4164," ",$G4164),AllocFactorMatrix,(Q$4+1),FALSE)*$E4166</f>
        <v>0</v>
      </c>
      <c r="R4164" s="22">
        <f t="shared" si="2001"/>
        <v>0</v>
      </c>
      <c r="S4164" s="22">
        <f>VLOOKUP(CONCATENATE($F4164," ",$G4164),AllocFactorMatrix,(S$4+1),FALSE)*$E4166</f>
        <v>0</v>
      </c>
      <c r="T4164" s="22">
        <f>VLOOKUP(CONCATENATE($F4164," ",$G4164),AllocFactorMatrix,(T$4+1),FALSE)*$E4166</f>
        <v>0</v>
      </c>
      <c r="U4164" s="22">
        <f>VLOOKUP(CONCATENATE($F4164," ",$G4164),AllocFactorMatrix,(U$4+1),FALSE)*$E4166</f>
        <v>0</v>
      </c>
      <c r="V4164" s="22">
        <f>VLOOKUP(CONCATENATE($F4164," ",$G4164),AllocFactorMatrix,(V$4+1),FALSE)*$E4166</f>
        <v>0</v>
      </c>
      <c r="W4164" s="22">
        <f t="shared" si="2009"/>
        <v>0</v>
      </c>
      <c r="X4164" s="22">
        <f>VLOOKUP(CONCATENATE($F4164," ",$G4164),AllocFactorMatrix,(X$4+1),FALSE)*$E4166</f>
        <v>0</v>
      </c>
      <c r="Y4164" s="22">
        <f>VLOOKUP(CONCATENATE($F4164," ",$G4164),AllocFactorMatrix,(Y$4+1),FALSE)*$E4166</f>
        <v>0</v>
      </c>
      <c r="Z4164" s="22">
        <f t="shared" si="2008"/>
        <v>0</v>
      </c>
      <c r="AA4164" s="22">
        <f>VLOOKUP(CONCATENATE($F4164," ",$G4164),AllocFactorMatrix,(AA$4+1),FALSE)*$E4166</f>
        <v>0</v>
      </c>
      <c r="AB4164" s="22">
        <f>VLOOKUP(CONCATENATE($F4164," ",$G4164),AllocFactorMatrix,(AB$4+1),FALSE)*$E4166</f>
        <v>0</v>
      </c>
      <c r="AC4164" s="22">
        <f>VLOOKUP(CONCATENATE($F4164," ",$G4164),AllocFactorMatrix,(AC$4+1),FALSE)*$E4166</f>
        <v>0</v>
      </c>
    </row>
    <row r="4165" spans="4:29" hidden="1" outlineLevel="1">
      <c r="F4165" s="42" t="str">
        <f>F4166</f>
        <v>PROD_ENERGY</v>
      </c>
      <c r="G4165" s="17" t="str">
        <f>$G$14</f>
        <v>CUSTOMER</v>
      </c>
      <c r="H4165" s="21">
        <f t="shared" si="1981"/>
        <v>0</v>
      </c>
      <c r="I4165" s="22">
        <f>VLOOKUP(CONCATENATE($F4165," ",$G4165),AllocFactorMatrix,(I$4+1),FALSE)*$E4166</f>
        <v>0</v>
      </c>
      <c r="J4165" s="22">
        <f>VLOOKUP(CONCATENATE($F4165," ",$G4165),AllocFactorMatrix,(J$4+1),FALSE)*$E4166</f>
        <v>0</v>
      </c>
      <c r="K4165" s="22">
        <f>VLOOKUP(CONCATENATE($F4165," ",$G4165),AllocFactorMatrix,(K$4+1),FALSE)*$E4166</f>
        <v>0</v>
      </c>
      <c r="L4165" s="22">
        <f>VLOOKUP(CONCATENATE($F4165," ",$G4165),AllocFactorMatrix,(L$4+1),FALSE)*$E4166</f>
        <v>0</v>
      </c>
      <c r="M4165" s="22">
        <f t="shared" si="1999"/>
        <v>0</v>
      </c>
      <c r="N4165" s="22">
        <f>VLOOKUP(CONCATENATE($F4165," ",$G4165),AllocFactorMatrix,(N$4+1),FALSE)*$E4166</f>
        <v>0</v>
      </c>
      <c r="O4165" s="22">
        <f>VLOOKUP(CONCATENATE($F4165," ",$G4165),AllocFactorMatrix,(O$4+1),FALSE)*$E4166</f>
        <v>0</v>
      </c>
      <c r="P4165" s="22">
        <f>VLOOKUP(CONCATENATE($F4165," ",$G4165),AllocFactorMatrix,(P$4+1),FALSE)*$E4166</f>
        <v>0</v>
      </c>
      <c r="Q4165" s="22">
        <f>VLOOKUP(CONCATENATE($F4165," ",$G4165),AllocFactorMatrix,(Q$4+1),FALSE)*$E4166</f>
        <v>0</v>
      </c>
      <c r="R4165" s="22">
        <f t="shared" si="2001"/>
        <v>0</v>
      </c>
      <c r="S4165" s="22">
        <f>VLOOKUP(CONCATENATE($F4165," ",$G4165),AllocFactorMatrix,(S$4+1),FALSE)*$E4166</f>
        <v>0</v>
      </c>
      <c r="T4165" s="22">
        <f>VLOOKUP(CONCATENATE($F4165," ",$G4165),AllocFactorMatrix,(T$4+1),FALSE)*$E4166</f>
        <v>0</v>
      </c>
      <c r="U4165" s="22">
        <f>VLOOKUP(CONCATENATE($F4165," ",$G4165),AllocFactorMatrix,(U$4+1),FALSE)*$E4166</f>
        <v>0</v>
      </c>
      <c r="V4165" s="22">
        <f>VLOOKUP(CONCATENATE($F4165," ",$G4165),AllocFactorMatrix,(V$4+1),FALSE)*$E4166</f>
        <v>0</v>
      </c>
      <c r="W4165" s="22">
        <f t="shared" si="2009"/>
        <v>0</v>
      </c>
      <c r="X4165" s="22">
        <f>VLOOKUP(CONCATENATE($F4165," ",$G4165),AllocFactorMatrix,(X$4+1),FALSE)*$E4166</f>
        <v>0</v>
      </c>
      <c r="Y4165" s="22">
        <f>VLOOKUP(CONCATENATE($F4165," ",$G4165),AllocFactorMatrix,(Y$4+1),FALSE)*$E4166</f>
        <v>0</v>
      </c>
      <c r="Z4165" s="22">
        <f t="shared" si="2008"/>
        <v>0</v>
      </c>
      <c r="AA4165" s="22">
        <f>VLOOKUP(CONCATENATE($F4165," ",$G4165),AllocFactorMatrix,(AA$4+1),FALSE)*$E4166</f>
        <v>0</v>
      </c>
      <c r="AB4165" s="22">
        <f>VLOOKUP(CONCATENATE($F4165," ",$G4165),AllocFactorMatrix,(AB$4+1),FALSE)*$E4166</f>
        <v>0</v>
      </c>
      <c r="AC4165" s="22">
        <f>VLOOKUP(CONCATENATE($F4165," ",$G4165),AllocFactorMatrix,(AC$4+1),FALSE)*$E4166</f>
        <v>0</v>
      </c>
    </row>
    <row r="4166" spans="4:29" collapsed="1">
      <c r="D4166" s="17" t="s">
        <v>293</v>
      </c>
      <c r="E4166" s="19">
        <v>0</v>
      </c>
      <c r="F4166" s="42" t="s">
        <v>31</v>
      </c>
      <c r="G4166" s="17" t="str">
        <f>$G$15</f>
        <v>TOTAL</v>
      </c>
      <c r="H4166" s="21">
        <f t="shared" si="1981"/>
        <v>0</v>
      </c>
      <c r="I4166" s="22">
        <f>VLOOKUP(CONCATENATE($F4166," ",$G4166),AllocFactorMatrix,(I$4+1),FALSE)*$E4166</f>
        <v>0</v>
      </c>
      <c r="J4166" s="22">
        <f>VLOOKUP(CONCATENATE($F4166," ",$G4166),AllocFactorMatrix,(J$4+1),FALSE)*$E4166</f>
        <v>0</v>
      </c>
      <c r="K4166" s="22">
        <f>VLOOKUP(CONCATENATE($F4166," ",$G4166),AllocFactorMatrix,(K$4+1),FALSE)*$E4166</f>
        <v>0</v>
      </c>
      <c r="L4166" s="22">
        <f>VLOOKUP(CONCATENATE($F4166," ",$G4166),AllocFactorMatrix,(L$4+1),FALSE)*$E4166</f>
        <v>0</v>
      </c>
      <c r="M4166" s="22">
        <f t="shared" si="1999"/>
        <v>0</v>
      </c>
      <c r="N4166" s="22">
        <f>VLOOKUP(CONCATENATE($F4166," ",$G4166),AllocFactorMatrix,(N$4+1),FALSE)*$E4166</f>
        <v>0</v>
      </c>
      <c r="O4166" s="22">
        <f>VLOOKUP(CONCATENATE($F4166," ",$G4166),AllocFactorMatrix,(O$4+1),FALSE)*$E4166</f>
        <v>0</v>
      </c>
      <c r="P4166" s="22">
        <f>VLOOKUP(CONCATENATE($F4166," ",$G4166),AllocFactorMatrix,(P$4+1),FALSE)*$E4166</f>
        <v>0</v>
      </c>
      <c r="Q4166" s="22">
        <f>VLOOKUP(CONCATENATE($F4166," ",$G4166),AllocFactorMatrix,(Q$4+1),FALSE)*$E4166</f>
        <v>0</v>
      </c>
      <c r="R4166" s="22">
        <f t="shared" si="2001"/>
        <v>0</v>
      </c>
      <c r="S4166" s="22">
        <f>VLOOKUP(CONCATENATE($F4166," ",$G4166),AllocFactorMatrix,(S$4+1),FALSE)*$E4166</f>
        <v>0</v>
      </c>
      <c r="T4166" s="22">
        <f>VLOOKUP(CONCATENATE($F4166," ",$G4166),AllocFactorMatrix,(T$4+1),FALSE)*$E4166</f>
        <v>0</v>
      </c>
      <c r="U4166" s="22">
        <f>VLOOKUP(CONCATENATE($F4166," ",$G4166),AllocFactorMatrix,(U$4+1),FALSE)*$E4166</f>
        <v>0</v>
      </c>
      <c r="V4166" s="22">
        <f>VLOOKUP(CONCATENATE($F4166," ",$G4166),AllocFactorMatrix,(V$4+1),FALSE)*$E4166</f>
        <v>0</v>
      </c>
      <c r="W4166" s="22">
        <f t="shared" si="2009"/>
        <v>0</v>
      </c>
      <c r="X4166" s="22">
        <f>VLOOKUP(CONCATENATE($F4166," ",$G4166),AllocFactorMatrix,(X$4+1),FALSE)*$E4166</f>
        <v>0</v>
      </c>
      <c r="Y4166" s="22">
        <f>VLOOKUP(CONCATENATE($F4166," ",$G4166),AllocFactorMatrix,(Y$4+1),FALSE)*$E4166</f>
        <v>0</v>
      </c>
      <c r="Z4166" s="22">
        <f t="shared" si="2008"/>
        <v>0</v>
      </c>
      <c r="AA4166" s="22">
        <f>VLOOKUP(CONCATENATE($F4166," ",$G4166),AllocFactorMatrix,(AA$4+1),FALSE)*$E4166</f>
        <v>0</v>
      </c>
      <c r="AB4166" s="22">
        <f>VLOOKUP(CONCATENATE($F4166," ",$G4166),AllocFactorMatrix,(AB$4+1),FALSE)*$E4166</f>
        <v>0</v>
      </c>
      <c r="AC4166" s="22">
        <f>VLOOKUP(CONCATENATE($F4166," ",$G4166),AllocFactorMatrix,(AC$4+1),FALSE)*$E4166</f>
        <v>0</v>
      </c>
    </row>
    <row r="4167" spans="4:29" hidden="1" outlineLevel="1">
      <c r="F4167" s="42" t="str">
        <f>F4174</f>
        <v>PROD_ENERGY</v>
      </c>
      <c r="G4167" s="17" t="str">
        <f>$G$8</f>
        <v>PRODUCTION</v>
      </c>
      <c r="H4167" s="21">
        <f t="shared" si="1981"/>
        <v>0</v>
      </c>
      <c r="I4167" s="22">
        <f>VLOOKUP(CONCATENATE($F4167," ",$G4167),AllocFactorMatrix,(I$4+1),FALSE)*$E4174</f>
        <v>0</v>
      </c>
      <c r="J4167" s="22">
        <f>VLOOKUP(CONCATENATE($F4167," ",$G4167),AllocFactorMatrix,(J$4+1),FALSE)*$E4174</f>
        <v>0</v>
      </c>
      <c r="K4167" s="22">
        <f>VLOOKUP(CONCATENATE($F4167," ",$G4167),AllocFactorMatrix,(K$4+1),FALSE)*$E4174</f>
        <v>0</v>
      </c>
      <c r="L4167" s="22">
        <f>VLOOKUP(CONCATENATE($F4167," ",$G4167),AllocFactorMatrix,(L$4+1),FALSE)*$E4174</f>
        <v>0</v>
      </c>
      <c r="M4167" s="22">
        <f t="shared" si="1999"/>
        <v>0</v>
      </c>
      <c r="N4167" s="22">
        <f>VLOOKUP(CONCATENATE($F4167," ",$G4167),AllocFactorMatrix,(N$4+1),FALSE)*$E4174</f>
        <v>0</v>
      </c>
      <c r="O4167" s="22">
        <f>VLOOKUP(CONCATENATE($F4167," ",$G4167),AllocFactorMatrix,(O$4+1),FALSE)*$E4174</f>
        <v>0</v>
      </c>
      <c r="P4167" s="22">
        <f>VLOOKUP(CONCATENATE($F4167," ",$G4167),AllocFactorMatrix,(P$4+1),FALSE)*$E4174</f>
        <v>0</v>
      </c>
      <c r="Q4167" s="22">
        <f>VLOOKUP(CONCATENATE($F4167," ",$G4167),AllocFactorMatrix,(Q$4+1),FALSE)*$E4174</f>
        <v>0</v>
      </c>
      <c r="R4167" s="22">
        <f t="shared" si="2001"/>
        <v>0</v>
      </c>
      <c r="S4167" s="22">
        <f>VLOOKUP(CONCATENATE($F4167," ",$G4167),AllocFactorMatrix,(S$4+1),FALSE)*$E4174</f>
        <v>0</v>
      </c>
      <c r="T4167" s="22">
        <f>VLOOKUP(CONCATENATE($F4167," ",$G4167),AllocFactorMatrix,(T$4+1),FALSE)*$E4174</f>
        <v>0</v>
      </c>
      <c r="U4167" s="22">
        <f>VLOOKUP(CONCATENATE($F4167," ",$G4167),AllocFactorMatrix,(U$4+1),FALSE)*$E4174</f>
        <v>0</v>
      </c>
      <c r="V4167" s="22">
        <f>VLOOKUP(CONCATENATE($F4167," ",$G4167),AllocFactorMatrix,(V$4+1),FALSE)*$E4174</f>
        <v>0</v>
      </c>
      <c r="W4167" s="22">
        <f>SUBTOTAL(9,S4167:V4167)</f>
        <v>0</v>
      </c>
      <c r="X4167" s="22">
        <f>VLOOKUP(CONCATENATE($F4167," ",$G4167),AllocFactorMatrix,(X$4+1),FALSE)*$E4174</f>
        <v>0</v>
      </c>
      <c r="Y4167" s="22">
        <f>VLOOKUP(CONCATENATE($F4167," ",$G4167),AllocFactorMatrix,(Y$4+1),FALSE)*$E4174</f>
        <v>0</v>
      </c>
      <c r="Z4167" s="22">
        <f t="shared" si="2008"/>
        <v>0</v>
      </c>
      <c r="AA4167" s="22">
        <f>VLOOKUP(CONCATENATE($F4167," ",$G4167),AllocFactorMatrix,(AA$4+1),FALSE)*$E4174</f>
        <v>0</v>
      </c>
      <c r="AB4167" s="22">
        <f>VLOOKUP(CONCATENATE($F4167," ",$G4167),AllocFactorMatrix,(AB$4+1),FALSE)*$E4174</f>
        <v>0</v>
      </c>
      <c r="AC4167" s="22">
        <f>VLOOKUP(CONCATENATE($F4167," ",$G4167),AllocFactorMatrix,(AC$4+1),FALSE)*$E4174</f>
        <v>0</v>
      </c>
    </row>
    <row r="4168" spans="4:29" hidden="1" outlineLevel="1">
      <c r="F4168" s="42" t="str">
        <f>F4174</f>
        <v>PROD_ENERGY</v>
      </c>
      <c r="G4168" s="17" t="str">
        <f>$G$9</f>
        <v>BULKTRAN</v>
      </c>
      <c r="H4168" s="21">
        <f t="shared" si="1981"/>
        <v>0</v>
      </c>
      <c r="I4168" s="22">
        <f>VLOOKUP(CONCATENATE($F4168," ",$G4168),AllocFactorMatrix,(I$4+1),FALSE)*$E4174</f>
        <v>0</v>
      </c>
      <c r="J4168" s="22">
        <f>VLOOKUP(CONCATENATE($F4168," ",$G4168),AllocFactorMatrix,(J$4+1),FALSE)*$E4174</f>
        <v>0</v>
      </c>
      <c r="K4168" s="22">
        <f>VLOOKUP(CONCATENATE($F4168," ",$G4168),AllocFactorMatrix,(K$4+1),FALSE)*$E4174</f>
        <v>0</v>
      </c>
      <c r="L4168" s="22">
        <f>VLOOKUP(CONCATENATE($F4168," ",$G4168),AllocFactorMatrix,(L$4+1),FALSE)*$E4174</f>
        <v>0</v>
      </c>
      <c r="M4168" s="22">
        <f t="shared" si="1999"/>
        <v>0</v>
      </c>
      <c r="N4168" s="22">
        <f>VLOOKUP(CONCATENATE($F4168," ",$G4168),AllocFactorMatrix,(N$4+1),FALSE)*$E4174</f>
        <v>0</v>
      </c>
      <c r="O4168" s="22">
        <f>VLOOKUP(CONCATENATE($F4168," ",$G4168),AllocFactorMatrix,(O$4+1),FALSE)*$E4174</f>
        <v>0</v>
      </c>
      <c r="P4168" s="22">
        <f>VLOOKUP(CONCATENATE($F4168," ",$G4168),AllocFactorMatrix,(P$4+1),FALSE)*$E4174</f>
        <v>0</v>
      </c>
      <c r="Q4168" s="22">
        <f>VLOOKUP(CONCATENATE($F4168," ",$G4168),AllocFactorMatrix,(Q$4+1),FALSE)*$E4174</f>
        <v>0</v>
      </c>
      <c r="R4168" s="22">
        <f t="shared" si="2001"/>
        <v>0</v>
      </c>
      <c r="S4168" s="22">
        <f>VLOOKUP(CONCATENATE($F4168," ",$G4168),AllocFactorMatrix,(S$4+1),FALSE)*$E4174</f>
        <v>0</v>
      </c>
      <c r="T4168" s="22">
        <f>VLOOKUP(CONCATENATE($F4168," ",$G4168),AllocFactorMatrix,(T$4+1),FALSE)*$E4174</f>
        <v>0</v>
      </c>
      <c r="U4168" s="22">
        <f>VLOOKUP(CONCATENATE($F4168," ",$G4168),AllocFactorMatrix,(U$4+1),FALSE)*$E4174</f>
        <v>0</v>
      </c>
      <c r="V4168" s="22">
        <f>VLOOKUP(CONCATENATE($F4168," ",$G4168),AllocFactorMatrix,(V$4+1),FALSE)*$E4174</f>
        <v>0</v>
      </c>
      <c r="W4168" s="22">
        <f t="shared" ref="W4168:W4174" si="2010">SUBTOTAL(9,S4168:V4168)</f>
        <v>0</v>
      </c>
      <c r="X4168" s="22">
        <f>VLOOKUP(CONCATENATE($F4168," ",$G4168),AllocFactorMatrix,(X$4+1),FALSE)*$E4174</f>
        <v>0</v>
      </c>
      <c r="Y4168" s="22">
        <f>VLOOKUP(CONCATENATE($F4168," ",$G4168),AllocFactorMatrix,(Y$4+1),FALSE)*$E4174</f>
        <v>0</v>
      </c>
      <c r="Z4168" s="22">
        <f t="shared" si="2008"/>
        <v>0</v>
      </c>
      <c r="AA4168" s="22">
        <f>VLOOKUP(CONCATENATE($F4168," ",$G4168),AllocFactorMatrix,(AA$4+1),FALSE)*$E4174</f>
        <v>0</v>
      </c>
      <c r="AB4168" s="22">
        <f>VLOOKUP(CONCATENATE($F4168," ",$G4168),AllocFactorMatrix,(AB$4+1),FALSE)*$E4174</f>
        <v>0</v>
      </c>
      <c r="AC4168" s="22">
        <f>VLOOKUP(CONCATENATE($F4168," ",$G4168),AllocFactorMatrix,(AC$4+1),FALSE)*$E4174</f>
        <v>0</v>
      </c>
    </row>
    <row r="4169" spans="4:29" hidden="1" outlineLevel="1">
      <c r="F4169" s="42" t="str">
        <f>F4174</f>
        <v>PROD_ENERGY</v>
      </c>
      <c r="G4169" s="17" t="str">
        <f>$G$10</f>
        <v>SUBTRAN</v>
      </c>
      <c r="H4169" s="21">
        <f t="shared" si="1981"/>
        <v>0</v>
      </c>
      <c r="I4169" s="22">
        <f>VLOOKUP(CONCATENATE($F4169," ",$G4169),AllocFactorMatrix,(I$4+1),FALSE)*$E4174</f>
        <v>0</v>
      </c>
      <c r="J4169" s="22">
        <f>VLOOKUP(CONCATENATE($F4169," ",$G4169),AllocFactorMatrix,(J$4+1),FALSE)*$E4174</f>
        <v>0</v>
      </c>
      <c r="K4169" s="22">
        <f>VLOOKUP(CONCATENATE($F4169," ",$G4169),AllocFactorMatrix,(K$4+1),FALSE)*$E4174</f>
        <v>0</v>
      </c>
      <c r="L4169" s="22">
        <f>VLOOKUP(CONCATENATE($F4169," ",$G4169),AllocFactorMatrix,(L$4+1),FALSE)*$E4174</f>
        <v>0</v>
      </c>
      <c r="M4169" s="22">
        <f t="shared" si="1999"/>
        <v>0</v>
      </c>
      <c r="N4169" s="22">
        <f>VLOOKUP(CONCATENATE($F4169," ",$G4169),AllocFactorMatrix,(N$4+1),FALSE)*$E4174</f>
        <v>0</v>
      </c>
      <c r="O4169" s="22">
        <f>VLOOKUP(CONCATENATE($F4169," ",$G4169),AllocFactorMatrix,(O$4+1),FALSE)*$E4174</f>
        <v>0</v>
      </c>
      <c r="P4169" s="22">
        <f>VLOOKUP(CONCATENATE($F4169," ",$G4169),AllocFactorMatrix,(P$4+1),FALSE)*$E4174</f>
        <v>0</v>
      </c>
      <c r="Q4169" s="22">
        <f>VLOOKUP(CONCATENATE($F4169," ",$G4169),AllocFactorMatrix,(Q$4+1),FALSE)*$E4174</f>
        <v>0</v>
      </c>
      <c r="R4169" s="22">
        <f t="shared" si="2001"/>
        <v>0</v>
      </c>
      <c r="S4169" s="22">
        <f>VLOOKUP(CONCATENATE($F4169," ",$G4169),AllocFactorMatrix,(S$4+1),FALSE)*$E4174</f>
        <v>0</v>
      </c>
      <c r="T4169" s="22">
        <f>VLOOKUP(CONCATENATE($F4169," ",$G4169),AllocFactorMatrix,(T$4+1),FALSE)*$E4174</f>
        <v>0</v>
      </c>
      <c r="U4169" s="22">
        <f>VLOOKUP(CONCATENATE($F4169," ",$G4169),AllocFactorMatrix,(U$4+1),FALSE)*$E4174</f>
        <v>0</v>
      </c>
      <c r="V4169" s="22">
        <f>VLOOKUP(CONCATENATE($F4169," ",$G4169),AllocFactorMatrix,(V$4+1),FALSE)*$E4174</f>
        <v>0</v>
      </c>
      <c r="W4169" s="22">
        <f t="shared" si="2010"/>
        <v>0</v>
      </c>
      <c r="X4169" s="22">
        <f>VLOOKUP(CONCATENATE($F4169," ",$G4169),AllocFactorMatrix,(X$4+1),FALSE)*$E4174</f>
        <v>0</v>
      </c>
      <c r="Y4169" s="22">
        <f>VLOOKUP(CONCATENATE($F4169," ",$G4169),AllocFactorMatrix,(Y$4+1),FALSE)*$E4174</f>
        <v>0</v>
      </c>
      <c r="Z4169" s="22">
        <f t="shared" si="2008"/>
        <v>0</v>
      </c>
      <c r="AA4169" s="22">
        <f>VLOOKUP(CONCATENATE($F4169," ",$G4169),AllocFactorMatrix,(AA$4+1),FALSE)*$E4174</f>
        <v>0</v>
      </c>
      <c r="AB4169" s="22">
        <f>VLOOKUP(CONCATENATE($F4169," ",$G4169),AllocFactorMatrix,(AB$4+1),FALSE)*$E4174</f>
        <v>0</v>
      </c>
      <c r="AC4169" s="22">
        <f>VLOOKUP(CONCATENATE($F4169," ",$G4169),AllocFactorMatrix,(AC$4+1),FALSE)*$E4174</f>
        <v>0</v>
      </c>
    </row>
    <row r="4170" spans="4:29" hidden="1" outlineLevel="1">
      <c r="F4170" s="42" t="str">
        <f>F4174</f>
        <v>PROD_ENERGY</v>
      </c>
      <c r="G4170" s="17" t="str">
        <f>$G$11</f>
        <v>DISTPRI</v>
      </c>
      <c r="H4170" s="21">
        <f t="shared" si="1981"/>
        <v>0</v>
      </c>
      <c r="I4170" s="22">
        <f>VLOOKUP(CONCATENATE($F4170," ",$G4170),AllocFactorMatrix,(I$4+1),FALSE)*$E4174</f>
        <v>0</v>
      </c>
      <c r="J4170" s="22">
        <f>VLOOKUP(CONCATENATE($F4170," ",$G4170),AllocFactorMatrix,(J$4+1),FALSE)*$E4174</f>
        <v>0</v>
      </c>
      <c r="K4170" s="22">
        <f>VLOOKUP(CONCATENATE($F4170," ",$G4170),AllocFactorMatrix,(K$4+1),FALSE)*$E4174</f>
        <v>0</v>
      </c>
      <c r="L4170" s="22">
        <f>VLOOKUP(CONCATENATE($F4170," ",$G4170),AllocFactorMatrix,(L$4+1),FALSE)*$E4174</f>
        <v>0</v>
      </c>
      <c r="M4170" s="22">
        <f t="shared" si="1999"/>
        <v>0</v>
      </c>
      <c r="N4170" s="22">
        <f>VLOOKUP(CONCATENATE($F4170," ",$G4170),AllocFactorMatrix,(N$4+1),FALSE)*$E4174</f>
        <v>0</v>
      </c>
      <c r="O4170" s="22">
        <f>VLOOKUP(CONCATENATE($F4170," ",$G4170),AllocFactorMatrix,(O$4+1),FALSE)*$E4174</f>
        <v>0</v>
      </c>
      <c r="P4170" s="22">
        <f>VLOOKUP(CONCATENATE($F4170," ",$G4170),AllocFactorMatrix,(P$4+1),FALSE)*$E4174</f>
        <v>0</v>
      </c>
      <c r="Q4170" s="22">
        <f>VLOOKUP(CONCATENATE($F4170," ",$G4170),AllocFactorMatrix,(Q$4+1),FALSE)*$E4174</f>
        <v>0</v>
      </c>
      <c r="R4170" s="22">
        <f t="shared" si="2001"/>
        <v>0</v>
      </c>
      <c r="S4170" s="22">
        <f>VLOOKUP(CONCATENATE($F4170," ",$G4170),AllocFactorMatrix,(S$4+1),FALSE)*$E4174</f>
        <v>0</v>
      </c>
      <c r="T4170" s="22">
        <f>VLOOKUP(CONCATENATE($F4170," ",$G4170),AllocFactorMatrix,(T$4+1),FALSE)*$E4174</f>
        <v>0</v>
      </c>
      <c r="U4170" s="22">
        <f>VLOOKUP(CONCATENATE($F4170," ",$G4170),AllocFactorMatrix,(U$4+1),FALSE)*$E4174</f>
        <v>0</v>
      </c>
      <c r="V4170" s="22">
        <f>VLOOKUP(CONCATENATE($F4170," ",$G4170),AllocFactorMatrix,(V$4+1),FALSE)*$E4174</f>
        <v>0</v>
      </c>
      <c r="W4170" s="22">
        <f t="shared" si="2010"/>
        <v>0</v>
      </c>
      <c r="X4170" s="22">
        <f>VLOOKUP(CONCATENATE($F4170," ",$G4170),AllocFactorMatrix,(X$4+1),FALSE)*$E4174</f>
        <v>0</v>
      </c>
      <c r="Y4170" s="22">
        <f>VLOOKUP(CONCATENATE($F4170," ",$G4170),AllocFactorMatrix,(Y$4+1),FALSE)*$E4174</f>
        <v>0</v>
      </c>
      <c r="Z4170" s="22">
        <f t="shared" si="2008"/>
        <v>0</v>
      </c>
      <c r="AA4170" s="22">
        <f>VLOOKUP(CONCATENATE($F4170," ",$G4170),AllocFactorMatrix,(AA$4+1),FALSE)*$E4174</f>
        <v>0</v>
      </c>
      <c r="AB4170" s="22">
        <f>VLOOKUP(CONCATENATE($F4170," ",$G4170),AllocFactorMatrix,(AB$4+1),FALSE)*$E4174</f>
        <v>0</v>
      </c>
      <c r="AC4170" s="22">
        <f>VLOOKUP(CONCATENATE($F4170," ",$G4170),AllocFactorMatrix,(AC$4+1),FALSE)*$E4174</f>
        <v>0</v>
      </c>
    </row>
    <row r="4171" spans="4:29" hidden="1" outlineLevel="1">
      <c r="F4171" s="42" t="str">
        <f>F4174</f>
        <v>PROD_ENERGY</v>
      </c>
      <c r="G4171" s="17" t="str">
        <f>$G$12</f>
        <v>DISTSEC</v>
      </c>
      <c r="H4171" s="21">
        <f t="shared" si="1981"/>
        <v>0</v>
      </c>
      <c r="I4171" s="22">
        <f>VLOOKUP(CONCATENATE($F4171," ",$G4171),AllocFactorMatrix,(I$4+1),FALSE)*$E4174</f>
        <v>0</v>
      </c>
      <c r="J4171" s="22">
        <f>VLOOKUP(CONCATENATE($F4171," ",$G4171),AllocFactorMatrix,(J$4+1),FALSE)*$E4174</f>
        <v>0</v>
      </c>
      <c r="K4171" s="22">
        <f>VLOOKUP(CONCATENATE($F4171," ",$G4171),AllocFactorMatrix,(K$4+1),FALSE)*$E4174</f>
        <v>0</v>
      </c>
      <c r="L4171" s="22">
        <f>VLOOKUP(CONCATENATE($F4171," ",$G4171),AllocFactorMatrix,(L$4+1),FALSE)*$E4174</f>
        <v>0</v>
      </c>
      <c r="M4171" s="22">
        <f t="shared" si="1999"/>
        <v>0</v>
      </c>
      <c r="N4171" s="22">
        <f>VLOOKUP(CONCATENATE($F4171," ",$G4171),AllocFactorMatrix,(N$4+1),FALSE)*$E4174</f>
        <v>0</v>
      </c>
      <c r="O4171" s="22">
        <f>VLOOKUP(CONCATENATE($F4171," ",$G4171),AllocFactorMatrix,(O$4+1),FALSE)*$E4174</f>
        <v>0</v>
      </c>
      <c r="P4171" s="22">
        <f>VLOOKUP(CONCATENATE($F4171," ",$G4171),AllocFactorMatrix,(P$4+1),FALSE)*$E4174</f>
        <v>0</v>
      </c>
      <c r="Q4171" s="22">
        <f>VLOOKUP(CONCATENATE($F4171," ",$G4171),AllocFactorMatrix,(Q$4+1),FALSE)*$E4174</f>
        <v>0</v>
      </c>
      <c r="R4171" s="22">
        <f t="shared" si="2001"/>
        <v>0</v>
      </c>
      <c r="S4171" s="22">
        <f>VLOOKUP(CONCATENATE($F4171," ",$G4171),AllocFactorMatrix,(S$4+1),FALSE)*$E4174</f>
        <v>0</v>
      </c>
      <c r="T4171" s="22">
        <f>VLOOKUP(CONCATENATE($F4171," ",$G4171),AllocFactorMatrix,(T$4+1),FALSE)*$E4174</f>
        <v>0</v>
      </c>
      <c r="U4171" s="22">
        <f>VLOOKUP(CONCATENATE($F4171," ",$G4171),AllocFactorMatrix,(U$4+1),FALSE)*$E4174</f>
        <v>0</v>
      </c>
      <c r="V4171" s="22">
        <f>VLOOKUP(CONCATENATE($F4171," ",$G4171),AllocFactorMatrix,(V$4+1),FALSE)*$E4174</f>
        <v>0</v>
      </c>
      <c r="W4171" s="22">
        <f t="shared" si="2010"/>
        <v>0</v>
      </c>
      <c r="X4171" s="22">
        <f>VLOOKUP(CONCATENATE($F4171," ",$G4171),AllocFactorMatrix,(X$4+1),FALSE)*$E4174</f>
        <v>0</v>
      </c>
      <c r="Y4171" s="22">
        <f>VLOOKUP(CONCATENATE($F4171," ",$G4171),AllocFactorMatrix,(Y$4+1),FALSE)*$E4174</f>
        <v>0</v>
      </c>
      <c r="Z4171" s="22">
        <f t="shared" si="2008"/>
        <v>0</v>
      </c>
      <c r="AA4171" s="22">
        <f>VLOOKUP(CONCATENATE($F4171," ",$G4171),AllocFactorMatrix,(AA$4+1),FALSE)*$E4174</f>
        <v>0</v>
      </c>
      <c r="AB4171" s="22">
        <f>VLOOKUP(CONCATENATE($F4171," ",$G4171),AllocFactorMatrix,(AB$4+1),FALSE)*$E4174</f>
        <v>0</v>
      </c>
      <c r="AC4171" s="22">
        <f>VLOOKUP(CONCATENATE($F4171," ",$G4171),AllocFactorMatrix,(AC$4+1),FALSE)*$E4174</f>
        <v>0</v>
      </c>
    </row>
    <row r="4172" spans="4:29" hidden="1" outlineLevel="1">
      <c r="F4172" s="42" t="str">
        <f>F4174</f>
        <v>PROD_ENERGY</v>
      </c>
      <c r="G4172" s="17" t="str">
        <f>$G$13</f>
        <v>ENERGY</v>
      </c>
      <c r="H4172" s="21">
        <f t="shared" si="1981"/>
        <v>0</v>
      </c>
      <c r="I4172" s="22">
        <f>VLOOKUP(CONCATENATE($F4172," ",$G4172),AllocFactorMatrix,(I$4+1),FALSE)*$E4174</f>
        <v>0</v>
      </c>
      <c r="J4172" s="22">
        <f>VLOOKUP(CONCATENATE($F4172," ",$G4172),AllocFactorMatrix,(J$4+1),FALSE)*$E4174</f>
        <v>0</v>
      </c>
      <c r="K4172" s="22">
        <f>VLOOKUP(CONCATENATE($F4172," ",$G4172),AllocFactorMatrix,(K$4+1),FALSE)*$E4174</f>
        <v>0</v>
      </c>
      <c r="L4172" s="22">
        <f>VLOOKUP(CONCATENATE($F4172," ",$G4172),AllocFactorMatrix,(L$4+1),FALSE)*$E4174</f>
        <v>0</v>
      </c>
      <c r="M4172" s="22">
        <f t="shared" si="1999"/>
        <v>0</v>
      </c>
      <c r="N4172" s="22">
        <f>VLOOKUP(CONCATENATE($F4172," ",$G4172),AllocFactorMatrix,(N$4+1),FALSE)*$E4174</f>
        <v>0</v>
      </c>
      <c r="O4172" s="22">
        <f>VLOOKUP(CONCATENATE($F4172," ",$G4172),AllocFactorMatrix,(O$4+1),FALSE)*$E4174</f>
        <v>0</v>
      </c>
      <c r="P4172" s="22">
        <f>VLOOKUP(CONCATENATE($F4172," ",$G4172),AllocFactorMatrix,(P$4+1),FALSE)*$E4174</f>
        <v>0</v>
      </c>
      <c r="Q4172" s="22">
        <f>VLOOKUP(CONCATENATE($F4172," ",$G4172),AllocFactorMatrix,(Q$4+1),FALSE)*$E4174</f>
        <v>0</v>
      </c>
      <c r="R4172" s="22">
        <f t="shared" si="2001"/>
        <v>0</v>
      </c>
      <c r="S4172" s="22">
        <f>VLOOKUP(CONCATENATE($F4172," ",$G4172),AllocFactorMatrix,(S$4+1),FALSE)*$E4174</f>
        <v>0</v>
      </c>
      <c r="T4172" s="22">
        <f>VLOOKUP(CONCATENATE($F4172," ",$G4172),AllocFactorMatrix,(T$4+1),FALSE)*$E4174</f>
        <v>0</v>
      </c>
      <c r="U4172" s="22">
        <f>VLOOKUP(CONCATENATE($F4172," ",$G4172),AllocFactorMatrix,(U$4+1),FALSE)*$E4174</f>
        <v>0</v>
      </c>
      <c r="V4172" s="22">
        <f>VLOOKUP(CONCATENATE($F4172," ",$G4172),AllocFactorMatrix,(V$4+1),FALSE)*$E4174</f>
        <v>0</v>
      </c>
      <c r="W4172" s="22">
        <f t="shared" si="2010"/>
        <v>0</v>
      </c>
      <c r="X4172" s="22">
        <f>VLOOKUP(CONCATENATE($F4172," ",$G4172),AllocFactorMatrix,(X$4+1),FALSE)*$E4174</f>
        <v>0</v>
      </c>
      <c r="Y4172" s="22">
        <f>VLOOKUP(CONCATENATE($F4172," ",$G4172),AllocFactorMatrix,(Y$4+1),FALSE)*$E4174</f>
        <v>0</v>
      </c>
      <c r="Z4172" s="22">
        <f t="shared" si="2008"/>
        <v>0</v>
      </c>
      <c r="AA4172" s="22">
        <f>VLOOKUP(CONCATENATE($F4172," ",$G4172),AllocFactorMatrix,(AA$4+1),FALSE)*$E4174</f>
        <v>0</v>
      </c>
      <c r="AB4172" s="22">
        <f>VLOOKUP(CONCATENATE($F4172," ",$G4172),AllocFactorMatrix,(AB$4+1),FALSE)*$E4174</f>
        <v>0</v>
      </c>
      <c r="AC4172" s="22">
        <f>VLOOKUP(CONCATENATE($F4172," ",$G4172),AllocFactorMatrix,(AC$4+1),FALSE)*$E4174</f>
        <v>0</v>
      </c>
    </row>
    <row r="4173" spans="4:29" hidden="1" outlineLevel="1">
      <c r="F4173" s="42" t="str">
        <f>F4174</f>
        <v>PROD_ENERGY</v>
      </c>
      <c r="G4173" s="17" t="str">
        <f>$G$14</f>
        <v>CUSTOMER</v>
      </c>
      <c r="H4173" s="21">
        <f t="shared" si="1981"/>
        <v>0</v>
      </c>
      <c r="I4173" s="22">
        <f>VLOOKUP(CONCATENATE($F4173," ",$G4173),AllocFactorMatrix,(I$4+1),FALSE)*$E4174</f>
        <v>0</v>
      </c>
      <c r="J4173" s="22">
        <f>VLOOKUP(CONCATENATE($F4173," ",$G4173),AllocFactorMatrix,(J$4+1),FALSE)*$E4174</f>
        <v>0</v>
      </c>
      <c r="K4173" s="22">
        <f>VLOOKUP(CONCATENATE($F4173," ",$G4173),AllocFactorMatrix,(K$4+1),FALSE)*$E4174</f>
        <v>0</v>
      </c>
      <c r="L4173" s="22">
        <f>VLOOKUP(CONCATENATE($F4173," ",$G4173),AllocFactorMatrix,(L$4+1),FALSE)*$E4174</f>
        <v>0</v>
      </c>
      <c r="M4173" s="22">
        <f t="shared" si="1999"/>
        <v>0</v>
      </c>
      <c r="N4173" s="22">
        <f>VLOOKUP(CONCATENATE($F4173," ",$G4173),AllocFactorMatrix,(N$4+1),FALSE)*$E4174</f>
        <v>0</v>
      </c>
      <c r="O4173" s="22">
        <f>VLOOKUP(CONCATENATE($F4173," ",$G4173),AllocFactorMatrix,(O$4+1),FALSE)*$E4174</f>
        <v>0</v>
      </c>
      <c r="P4173" s="22">
        <f>VLOOKUP(CONCATENATE($F4173," ",$G4173),AllocFactorMatrix,(P$4+1),FALSE)*$E4174</f>
        <v>0</v>
      </c>
      <c r="Q4173" s="22">
        <f>VLOOKUP(CONCATENATE($F4173," ",$G4173),AllocFactorMatrix,(Q$4+1),FALSE)*$E4174</f>
        <v>0</v>
      </c>
      <c r="R4173" s="22">
        <f t="shared" si="2001"/>
        <v>0</v>
      </c>
      <c r="S4173" s="22">
        <f>VLOOKUP(CONCATENATE($F4173," ",$G4173),AllocFactorMatrix,(S$4+1),FALSE)*$E4174</f>
        <v>0</v>
      </c>
      <c r="T4173" s="22">
        <f>VLOOKUP(CONCATENATE($F4173," ",$G4173),AllocFactorMatrix,(T$4+1),FALSE)*$E4174</f>
        <v>0</v>
      </c>
      <c r="U4173" s="22">
        <f>VLOOKUP(CONCATENATE($F4173," ",$G4173),AllocFactorMatrix,(U$4+1),FALSE)*$E4174</f>
        <v>0</v>
      </c>
      <c r="V4173" s="22">
        <f>VLOOKUP(CONCATENATE($F4173," ",$G4173),AllocFactorMatrix,(V$4+1),FALSE)*$E4174</f>
        <v>0</v>
      </c>
      <c r="W4173" s="22">
        <f t="shared" si="2010"/>
        <v>0</v>
      </c>
      <c r="X4173" s="22">
        <f>VLOOKUP(CONCATENATE($F4173," ",$G4173),AllocFactorMatrix,(X$4+1),FALSE)*$E4174</f>
        <v>0</v>
      </c>
      <c r="Y4173" s="22">
        <f>VLOOKUP(CONCATENATE($F4173," ",$G4173),AllocFactorMatrix,(Y$4+1),FALSE)*$E4174</f>
        <v>0</v>
      </c>
      <c r="Z4173" s="22">
        <f t="shared" si="2008"/>
        <v>0</v>
      </c>
      <c r="AA4173" s="22">
        <f>VLOOKUP(CONCATENATE($F4173," ",$G4173),AllocFactorMatrix,(AA$4+1),FALSE)*$E4174</f>
        <v>0</v>
      </c>
      <c r="AB4173" s="22">
        <f>VLOOKUP(CONCATENATE($F4173," ",$G4173),AllocFactorMatrix,(AB$4+1),FALSE)*$E4174</f>
        <v>0</v>
      </c>
      <c r="AC4173" s="22">
        <f>VLOOKUP(CONCATENATE($F4173," ",$G4173),AllocFactorMatrix,(AC$4+1),FALSE)*$E4174</f>
        <v>0</v>
      </c>
    </row>
    <row r="4174" spans="4:29" collapsed="1">
      <c r="D4174" s="17" t="s">
        <v>272</v>
      </c>
      <c r="E4174" s="19">
        <v>0</v>
      </c>
      <c r="F4174" s="42" t="s">
        <v>31</v>
      </c>
      <c r="G4174" s="17" t="str">
        <f>$G$15</f>
        <v>TOTAL</v>
      </c>
      <c r="H4174" s="21">
        <f t="shared" si="1981"/>
        <v>0</v>
      </c>
      <c r="I4174" s="22">
        <f>VLOOKUP(CONCATENATE($F4174," ",$G4174),AllocFactorMatrix,(I$4+1),FALSE)*$E4174</f>
        <v>0</v>
      </c>
      <c r="J4174" s="22">
        <f>VLOOKUP(CONCATENATE($F4174," ",$G4174),AllocFactorMatrix,(J$4+1),FALSE)*$E4174</f>
        <v>0</v>
      </c>
      <c r="K4174" s="22">
        <f>VLOOKUP(CONCATENATE($F4174," ",$G4174),AllocFactorMatrix,(K$4+1),FALSE)*$E4174</f>
        <v>0</v>
      </c>
      <c r="L4174" s="22">
        <f>VLOOKUP(CONCATENATE($F4174," ",$G4174),AllocFactorMatrix,(L$4+1),FALSE)*$E4174</f>
        <v>0</v>
      </c>
      <c r="M4174" s="22">
        <f t="shared" si="1999"/>
        <v>0</v>
      </c>
      <c r="N4174" s="22">
        <f>VLOOKUP(CONCATENATE($F4174," ",$G4174),AllocFactorMatrix,(N$4+1),FALSE)*$E4174</f>
        <v>0</v>
      </c>
      <c r="O4174" s="22">
        <f>VLOOKUP(CONCATENATE($F4174," ",$G4174),AllocFactorMatrix,(O$4+1),FALSE)*$E4174</f>
        <v>0</v>
      </c>
      <c r="P4174" s="22">
        <f>VLOOKUP(CONCATENATE($F4174," ",$G4174),AllocFactorMatrix,(P$4+1),FALSE)*$E4174</f>
        <v>0</v>
      </c>
      <c r="Q4174" s="22">
        <f>VLOOKUP(CONCATENATE($F4174," ",$G4174),AllocFactorMatrix,(Q$4+1),FALSE)*$E4174</f>
        <v>0</v>
      </c>
      <c r="R4174" s="22">
        <f t="shared" si="2001"/>
        <v>0</v>
      </c>
      <c r="S4174" s="22">
        <f>VLOOKUP(CONCATENATE($F4174," ",$G4174),AllocFactorMatrix,(S$4+1),FALSE)*$E4174</f>
        <v>0</v>
      </c>
      <c r="T4174" s="22">
        <f>VLOOKUP(CONCATENATE($F4174," ",$G4174),AllocFactorMatrix,(T$4+1),FALSE)*$E4174</f>
        <v>0</v>
      </c>
      <c r="U4174" s="22">
        <f>VLOOKUP(CONCATENATE($F4174," ",$G4174),AllocFactorMatrix,(U$4+1),FALSE)*$E4174</f>
        <v>0</v>
      </c>
      <c r="V4174" s="22">
        <f>VLOOKUP(CONCATENATE($F4174," ",$G4174),AllocFactorMatrix,(V$4+1),FALSE)*$E4174</f>
        <v>0</v>
      </c>
      <c r="W4174" s="22">
        <f t="shared" si="2010"/>
        <v>0</v>
      </c>
      <c r="X4174" s="22">
        <f>VLOOKUP(CONCATENATE($F4174," ",$G4174),AllocFactorMatrix,(X$4+1),FALSE)*$E4174</f>
        <v>0</v>
      </c>
      <c r="Y4174" s="22">
        <f>VLOOKUP(CONCATENATE($F4174," ",$G4174),AllocFactorMatrix,(Y$4+1),FALSE)*$E4174</f>
        <v>0</v>
      </c>
      <c r="Z4174" s="22">
        <f t="shared" si="2008"/>
        <v>0</v>
      </c>
      <c r="AA4174" s="22">
        <f>VLOOKUP(CONCATENATE($F4174," ",$G4174),AllocFactorMatrix,(AA$4+1),FALSE)*$E4174</f>
        <v>0</v>
      </c>
      <c r="AB4174" s="22">
        <f>VLOOKUP(CONCATENATE($F4174," ",$G4174),AllocFactorMatrix,(AB$4+1),FALSE)*$E4174</f>
        <v>0</v>
      </c>
      <c r="AC4174" s="22">
        <f>VLOOKUP(CONCATENATE($F4174," ",$G4174),AllocFactorMatrix,(AC$4+1),FALSE)*$E4174</f>
        <v>0</v>
      </c>
    </row>
    <row r="4175" spans="4:29" hidden="1" outlineLevel="1">
      <c r="F4175" s="42" t="str">
        <f>F4182</f>
        <v>PROD_ENERGY</v>
      </c>
      <c r="G4175" s="17" t="str">
        <f>$G$8</f>
        <v>PRODUCTION</v>
      </c>
      <c r="H4175" s="21">
        <f t="shared" ref="H4175:H4182" si="2011">SUBTOTAL(9,I4175:AC4175)</f>
        <v>0</v>
      </c>
      <c r="I4175" s="22">
        <f>VLOOKUP(CONCATENATE($F4175," ",$G4175),AllocFactorMatrix,(I$4+1),FALSE)*$E4182</f>
        <v>0</v>
      </c>
      <c r="J4175" s="22">
        <f>VLOOKUP(CONCATENATE($F4175," ",$G4175),AllocFactorMatrix,(J$4+1),FALSE)*$E4182</f>
        <v>0</v>
      </c>
      <c r="K4175" s="22">
        <f>VLOOKUP(CONCATENATE($F4175," ",$G4175),AllocFactorMatrix,(K$4+1),FALSE)*$E4182</f>
        <v>0</v>
      </c>
      <c r="L4175" s="22">
        <f>VLOOKUP(CONCATENATE($F4175," ",$G4175),AllocFactorMatrix,(L$4+1),FALSE)*$E4182</f>
        <v>0</v>
      </c>
      <c r="M4175" s="22">
        <f t="shared" si="1999"/>
        <v>0</v>
      </c>
      <c r="N4175" s="22">
        <f>VLOOKUP(CONCATENATE($F4175," ",$G4175),AllocFactorMatrix,(N$4+1),FALSE)*$E4182</f>
        <v>0</v>
      </c>
      <c r="O4175" s="22">
        <f>VLOOKUP(CONCATENATE($F4175," ",$G4175),AllocFactorMatrix,(O$4+1),FALSE)*$E4182</f>
        <v>0</v>
      </c>
      <c r="P4175" s="22">
        <f>VLOOKUP(CONCATENATE($F4175," ",$G4175),AllocFactorMatrix,(P$4+1),FALSE)*$E4182</f>
        <v>0</v>
      </c>
      <c r="Q4175" s="22">
        <f>VLOOKUP(CONCATENATE($F4175," ",$G4175),AllocFactorMatrix,(Q$4+1),FALSE)*$E4182</f>
        <v>0</v>
      </c>
      <c r="R4175" s="22">
        <f t="shared" si="2001"/>
        <v>0</v>
      </c>
      <c r="S4175" s="22">
        <f>VLOOKUP(CONCATENATE($F4175," ",$G4175),AllocFactorMatrix,(S$4+1),FALSE)*$E4182</f>
        <v>0</v>
      </c>
      <c r="T4175" s="22">
        <f>VLOOKUP(CONCATENATE($F4175," ",$G4175),AllocFactorMatrix,(T$4+1),FALSE)*$E4182</f>
        <v>0</v>
      </c>
      <c r="U4175" s="22">
        <f>VLOOKUP(CONCATENATE($F4175," ",$G4175),AllocFactorMatrix,(U$4+1),FALSE)*$E4182</f>
        <v>0</v>
      </c>
      <c r="V4175" s="22">
        <f>VLOOKUP(CONCATENATE($F4175," ",$G4175),AllocFactorMatrix,(V$4+1),FALSE)*$E4182</f>
        <v>0</v>
      </c>
      <c r="W4175" s="22">
        <f>SUBTOTAL(9,S4175:V4175)</f>
        <v>0</v>
      </c>
      <c r="X4175" s="22">
        <f>VLOOKUP(CONCATENATE($F4175," ",$G4175),AllocFactorMatrix,(X$4+1),FALSE)*$E4182</f>
        <v>0</v>
      </c>
      <c r="Y4175" s="22">
        <f>VLOOKUP(CONCATENATE($F4175," ",$G4175),AllocFactorMatrix,(Y$4+1),FALSE)*$E4182</f>
        <v>0</v>
      </c>
      <c r="Z4175" s="22">
        <f t="shared" si="2008"/>
        <v>0</v>
      </c>
      <c r="AA4175" s="22">
        <f>VLOOKUP(CONCATENATE($F4175," ",$G4175),AllocFactorMatrix,(AA$4+1),FALSE)*$E4182</f>
        <v>0</v>
      </c>
      <c r="AB4175" s="22">
        <f>VLOOKUP(CONCATENATE($F4175," ",$G4175),AllocFactorMatrix,(AB$4+1),FALSE)*$E4182</f>
        <v>0</v>
      </c>
      <c r="AC4175" s="22">
        <f>VLOOKUP(CONCATENATE($F4175," ",$G4175),AllocFactorMatrix,(AC$4+1),FALSE)*$E4182</f>
        <v>0</v>
      </c>
    </row>
    <row r="4176" spans="4:29" hidden="1" outlineLevel="1">
      <c r="F4176" s="42" t="str">
        <f>F4182</f>
        <v>PROD_ENERGY</v>
      </c>
      <c r="G4176" s="17" t="str">
        <f>$G$9</f>
        <v>BULKTRAN</v>
      </c>
      <c r="H4176" s="21">
        <f t="shared" si="2011"/>
        <v>0</v>
      </c>
      <c r="I4176" s="22">
        <f>VLOOKUP(CONCATENATE($F4176," ",$G4176),AllocFactorMatrix,(I$4+1),FALSE)*$E4182</f>
        <v>0</v>
      </c>
      <c r="J4176" s="22">
        <f>VLOOKUP(CONCATENATE($F4176," ",$G4176),AllocFactorMatrix,(J$4+1),FALSE)*$E4182</f>
        <v>0</v>
      </c>
      <c r="K4176" s="22">
        <f>VLOOKUP(CONCATENATE($F4176," ",$G4176),AllocFactorMatrix,(K$4+1),FALSE)*$E4182</f>
        <v>0</v>
      </c>
      <c r="L4176" s="22">
        <f>VLOOKUP(CONCATENATE($F4176," ",$G4176),AllocFactorMatrix,(L$4+1),FALSE)*$E4182</f>
        <v>0</v>
      </c>
      <c r="M4176" s="22">
        <f t="shared" si="1999"/>
        <v>0</v>
      </c>
      <c r="N4176" s="22">
        <f>VLOOKUP(CONCATENATE($F4176," ",$G4176),AllocFactorMatrix,(N$4+1),FALSE)*$E4182</f>
        <v>0</v>
      </c>
      <c r="O4176" s="22">
        <f>VLOOKUP(CONCATENATE($F4176," ",$G4176),AllocFactorMatrix,(O$4+1),FALSE)*$E4182</f>
        <v>0</v>
      </c>
      <c r="P4176" s="22">
        <f>VLOOKUP(CONCATENATE($F4176," ",$G4176),AllocFactorMatrix,(P$4+1),FALSE)*$E4182</f>
        <v>0</v>
      </c>
      <c r="Q4176" s="22">
        <f>VLOOKUP(CONCATENATE($F4176," ",$G4176),AllocFactorMatrix,(Q$4+1),FALSE)*$E4182</f>
        <v>0</v>
      </c>
      <c r="R4176" s="22">
        <f t="shared" si="2001"/>
        <v>0</v>
      </c>
      <c r="S4176" s="22">
        <f>VLOOKUP(CONCATENATE($F4176," ",$G4176),AllocFactorMatrix,(S$4+1),FALSE)*$E4182</f>
        <v>0</v>
      </c>
      <c r="T4176" s="22">
        <f>VLOOKUP(CONCATENATE($F4176," ",$G4176),AllocFactorMatrix,(T$4+1),FALSE)*$E4182</f>
        <v>0</v>
      </c>
      <c r="U4176" s="22">
        <f>VLOOKUP(CONCATENATE($F4176," ",$G4176),AllocFactorMatrix,(U$4+1),FALSE)*$E4182</f>
        <v>0</v>
      </c>
      <c r="V4176" s="22">
        <f>VLOOKUP(CONCATENATE($F4176," ",$G4176),AllocFactorMatrix,(V$4+1),FALSE)*$E4182</f>
        <v>0</v>
      </c>
      <c r="W4176" s="22">
        <f t="shared" ref="W4176:W4182" si="2012">SUBTOTAL(9,S4176:V4176)</f>
        <v>0</v>
      </c>
      <c r="X4176" s="22">
        <f>VLOOKUP(CONCATENATE($F4176," ",$G4176),AllocFactorMatrix,(X$4+1),FALSE)*$E4182</f>
        <v>0</v>
      </c>
      <c r="Y4176" s="22">
        <f>VLOOKUP(CONCATENATE($F4176," ",$G4176),AllocFactorMatrix,(Y$4+1),FALSE)*$E4182</f>
        <v>0</v>
      </c>
      <c r="Z4176" s="22">
        <f t="shared" si="2008"/>
        <v>0</v>
      </c>
      <c r="AA4176" s="22">
        <f>VLOOKUP(CONCATENATE($F4176," ",$G4176),AllocFactorMatrix,(AA$4+1),FALSE)*$E4182</f>
        <v>0</v>
      </c>
      <c r="AB4176" s="22">
        <f>VLOOKUP(CONCATENATE($F4176," ",$G4176),AllocFactorMatrix,(AB$4+1),FALSE)*$E4182</f>
        <v>0</v>
      </c>
      <c r="AC4176" s="22">
        <f>VLOOKUP(CONCATENATE($F4176," ",$G4176),AllocFactorMatrix,(AC$4+1),FALSE)*$E4182</f>
        <v>0</v>
      </c>
    </row>
    <row r="4177" spans="3:29" hidden="1" outlineLevel="1">
      <c r="F4177" s="42" t="str">
        <f>F4182</f>
        <v>PROD_ENERGY</v>
      </c>
      <c r="G4177" s="17" t="str">
        <f>$G$10</f>
        <v>SUBTRAN</v>
      </c>
      <c r="H4177" s="21">
        <f t="shared" si="2011"/>
        <v>0</v>
      </c>
      <c r="I4177" s="22">
        <f>VLOOKUP(CONCATENATE($F4177," ",$G4177),AllocFactorMatrix,(I$4+1),FALSE)*$E4182</f>
        <v>0</v>
      </c>
      <c r="J4177" s="22">
        <f>VLOOKUP(CONCATENATE($F4177," ",$G4177),AllocFactorMatrix,(J$4+1),FALSE)*$E4182</f>
        <v>0</v>
      </c>
      <c r="K4177" s="22">
        <f>VLOOKUP(CONCATENATE($F4177," ",$G4177),AllocFactorMatrix,(K$4+1),FALSE)*$E4182</f>
        <v>0</v>
      </c>
      <c r="L4177" s="22">
        <f>VLOOKUP(CONCATENATE($F4177," ",$G4177),AllocFactorMatrix,(L$4+1),FALSE)*$E4182</f>
        <v>0</v>
      </c>
      <c r="M4177" s="22">
        <f t="shared" si="1999"/>
        <v>0</v>
      </c>
      <c r="N4177" s="22">
        <f>VLOOKUP(CONCATENATE($F4177," ",$G4177),AllocFactorMatrix,(N$4+1),FALSE)*$E4182</f>
        <v>0</v>
      </c>
      <c r="O4177" s="22">
        <f>VLOOKUP(CONCATENATE($F4177," ",$G4177),AllocFactorMatrix,(O$4+1),FALSE)*$E4182</f>
        <v>0</v>
      </c>
      <c r="P4177" s="22">
        <f>VLOOKUP(CONCATENATE($F4177," ",$G4177),AllocFactorMatrix,(P$4+1),FALSE)*$E4182</f>
        <v>0</v>
      </c>
      <c r="Q4177" s="22">
        <f>VLOOKUP(CONCATENATE($F4177," ",$G4177),AllocFactorMatrix,(Q$4+1),FALSE)*$E4182</f>
        <v>0</v>
      </c>
      <c r="R4177" s="22">
        <f t="shared" si="2001"/>
        <v>0</v>
      </c>
      <c r="S4177" s="22">
        <f>VLOOKUP(CONCATENATE($F4177," ",$G4177),AllocFactorMatrix,(S$4+1),FALSE)*$E4182</f>
        <v>0</v>
      </c>
      <c r="T4177" s="22">
        <f>VLOOKUP(CONCATENATE($F4177," ",$G4177),AllocFactorMatrix,(T$4+1),FALSE)*$E4182</f>
        <v>0</v>
      </c>
      <c r="U4177" s="22">
        <f>VLOOKUP(CONCATENATE($F4177," ",$G4177),AllocFactorMatrix,(U$4+1),FALSE)*$E4182</f>
        <v>0</v>
      </c>
      <c r="V4177" s="22">
        <f>VLOOKUP(CONCATENATE($F4177," ",$G4177),AllocFactorMatrix,(V$4+1),FALSE)*$E4182</f>
        <v>0</v>
      </c>
      <c r="W4177" s="22">
        <f t="shared" si="2012"/>
        <v>0</v>
      </c>
      <c r="X4177" s="22">
        <f>VLOOKUP(CONCATENATE($F4177," ",$G4177),AllocFactorMatrix,(X$4+1),FALSE)*$E4182</f>
        <v>0</v>
      </c>
      <c r="Y4177" s="22">
        <f>VLOOKUP(CONCATENATE($F4177," ",$G4177),AllocFactorMatrix,(Y$4+1),FALSE)*$E4182</f>
        <v>0</v>
      </c>
      <c r="Z4177" s="22">
        <f t="shared" si="2008"/>
        <v>0</v>
      </c>
      <c r="AA4177" s="22">
        <f>VLOOKUP(CONCATENATE($F4177," ",$G4177),AllocFactorMatrix,(AA$4+1),FALSE)*$E4182</f>
        <v>0</v>
      </c>
      <c r="AB4177" s="22">
        <f>VLOOKUP(CONCATENATE($F4177," ",$G4177),AllocFactorMatrix,(AB$4+1),FALSE)*$E4182</f>
        <v>0</v>
      </c>
      <c r="AC4177" s="22">
        <f>VLOOKUP(CONCATENATE($F4177," ",$G4177),AllocFactorMatrix,(AC$4+1),FALSE)*$E4182</f>
        <v>0</v>
      </c>
    </row>
    <row r="4178" spans="3:29" hidden="1" outlineLevel="1">
      <c r="F4178" s="42" t="str">
        <f>F4182</f>
        <v>PROD_ENERGY</v>
      </c>
      <c r="G4178" s="17" t="str">
        <f>$G$11</f>
        <v>DISTPRI</v>
      </c>
      <c r="H4178" s="21">
        <f t="shared" si="2011"/>
        <v>0</v>
      </c>
      <c r="I4178" s="22">
        <f>VLOOKUP(CONCATENATE($F4178," ",$G4178),AllocFactorMatrix,(I$4+1),FALSE)*$E4182</f>
        <v>0</v>
      </c>
      <c r="J4178" s="22">
        <f>VLOOKUP(CONCATENATE($F4178," ",$G4178),AllocFactorMatrix,(J$4+1),FALSE)*$E4182</f>
        <v>0</v>
      </c>
      <c r="K4178" s="22">
        <f>VLOOKUP(CONCATENATE($F4178," ",$G4178),AllocFactorMatrix,(K$4+1),FALSE)*$E4182</f>
        <v>0</v>
      </c>
      <c r="L4178" s="22">
        <f>VLOOKUP(CONCATENATE($F4178," ",$G4178),AllocFactorMatrix,(L$4+1),FALSE)*$E4182</f>
        <v>0</v>
      </c>
      <c r="M4178" s="22">
        <f t="shared" si="1999"/>
        <v>0</v>
      </c>
      <c r="N4178" s="22">
        <f>VLOOKUP(CONCATENATE($F4178," ",$G4178),AllocFactorMatrix,(N$4+1),FALSE)*$E4182</f>
        <v>0</v>
      </c>
      <c r="O4178" s="22">
        <f>VLOOKUP(CONCATENATE($F4178," ",$G4178),AllocFactorMatrix,(O$4+1),FALSE)*$E4182</f>
        <v>0</v>
      </c>
      <c r="P4178" s="22">
        <f>VLOOKUP(CONCATENATE($F4178," ",$G4178),AllocFactorMatrix,(P$4+1),FALSE)*$E4182</f>
        <v>0</v>
      </c>
      <c r="Q4178" s="22">
        <f>VLOOKUP(CONCATENATE($F4178," ",$G4178),AllocFactorMatrix,(Q$4+1),FALSE)*$E4182</f>
        <v>0</v>
      </c>
      <c r="R4178" s="22">
        <f t="shared" si="2001"/>
        <v>0</v>
      </c>
      <c r="S4178" s="22">
        <f>VLOOKUP(CONCATENATE($F4178," ",$G4178),AllocFactorMatrix,(S$4+1),FALSE)*$E4182</f>
        <v>0</v>
      </c>
      <c r="T4178" s="22">
        <f>VLOOKUP(CONCATENATE($F4178," ",$G4178),AllocFactorMatrix,(T$4+1),FALSE)*$E4182</f>
        <v>0</v>
      </c>
      <c r="U4178" s="22">
        <f>VLOOKUP(CONCATENATE($F4178," ",$G4178),AllocFactorMatrix,(U$4+1),FALSE)*$E4182</f>
        <v>0</v>
      </c>
      <c r="V4178" s="22">
        <f>VLOOKUP(CONCATENATE($F4178," ",$G4178),AllocFactorMatrix,(V$4+1),FALSE)*$E4182</f>
        <v>0</v>
      </c>
      <c r="W4178" s="22">
        <f t="shared" si="2012"/>
        <v>0</v>
      </c>
      <c r="X4178" s="22">
        <f>VLOOKUP(CONCATENATE($F4178," ",$G4178),AllocFactorMatrix,(X$4+1),FALSE)*$E4182</f>
        <v>0</v>
      </c>
      <c r="Y4178" s="22">
        <f>VLOOKUP(CONCATENATE($F4178," ",$G4178),AllocFactorMatrix,(Y$4+1),FALSE)*$E4182</f>
        <v>0</v>
      </c>
      <c r="Z4178" s="22">
        <f t="shared" si="2008"/>
        <v>0</v>
      </c>
      <c r="AA4178" s="22">
        <f>VLOOKUP(CONCATENATE($F4178," ",$G4178),AllocFactorMatrix,(AA$4+1),FALSE)*$E4182</f>
        <v>0</v>
      </c>
      <c r="AB4178" s="22">
        <f>VLOOKUP(CONCATENATE($F4178," ",$G4178),AllocFactorMatrix,(AB$4+1),FALSE)*$E4182</f>
        <v>0</v>
      </c>
      <c r="AC4178" s="22">
        <f>VLOOKUP(CONCATENATE($F4178," ",$G4178),AllocFactorMatrix,(AC$4+1),FALSE)*$E4182</f>
        <v>0</v>
      </c>
    </row>
    <row r="4179" spans="3:29" hidden="1" outlineLevel="1">
      <c r="F4179" s="42" t="str">
        <f>F4182</f>
        <v>PROD_ENERGY</v>
      </c>
      <c r="G4179" s="17" t="str">
        <f>$G$12</f>
        <v>DISTSEC</v>
      </c>
      <c r="H4179" s="21">
        <f t="shared" si="2011"/>
        <v>0</v>
      </c>
      <c r="I4179" s="22">
        <f>VLOOKUP(CONCATENATE($F4179," ",$G4179),AllocFactorMatrix,(I$4+1),FALSE)*$E4182</f>
        <v>0</v>
      </c>
      <c r="J4179" s="22">
        <f>VLOOKUP(CONCATENATE($F4179," ",$G4179),AllocFactorMatrix,(J$4+1),FALSE)*$E4182</f>
        <v>0</v>
      </c>
      <c r="K4179" s="22">
        <f>VLOOKUP(CONCATENATE($F4179," ",$G4179),AllocFactorMatrix,(K$4+1),FALSE)*$E4182</f>
        <v>0</v>
      </c>
      <c r="L4179" s="22">
        <f>VLOOKUP(CONCATENATE($F4179," ",$G4179),AllocFactorMatrix,(L$4+1),FALSE)*$E4182</f>
        <v>0</v>
      </c>
      <c r="M4179" s="22">
        <f t="shared" si="1999"/>
        <v>0</v>
      </c>
      <c r="N4179" s="22">
        <f>VLOOKUP(CONCATENATE($F4179," ",$G4179),AllocFactorMatrix,(N$4+1),FALSE)*$E4182</f>
        <v>0</v>
      </c>
      <c r="O4179" s="22">
        <f>VLOOKUP(CONCATENATE($F4179," ",$G4179),AllocFactorMatrix,(O$4+1),FALSE)*$E4182</f>
        <v>0</v>
      </c>
      <c r="P4179" s="22">
        <f>VLOOKUP(CONCATENATE($F4179," ",$G4179),AllocFactorMatrix,(P$4+1),FALSE)*$E4182</f>
        <v>0</v>
      </c>
      <c r="Q4179" s="22">
        <f>VLOOKUP(CONCATENATE($F4179," ",$G4179),AllocFactorMatrix,(Q$4+1),FALSE)*$E4182</f>
        <v>0</v>
      </c>
      <c r="R4179" s="22">
        <f t="shared" si="2001"/>
        <v>0</v>
      </c>
      <c r="S4179" s="22">
        <f>VLOOKUP(CONCATENATE($F4179," ",$G4179),AllocFactorMatrix,(S$4+1),FALSE)*$E4182</f>
        <v>0</v>
      </c>
      <c r="T4179" s="22">
        <f>VLOOKUP(CONCATENATE($F4179," ",$G4179),AllocFactorMatrix,(T$4+1),FALSE)*$E4182</f>
        <v>0</v>
      </c>
      <c r="U4179" s="22">
        <f>VLOOKUP(CONCATENATE($F4179," ",$G4179),AllocFactorMatrix,(U$4+1),FALSE)*$E4182</f>
        <v>0</v>
      </c>
      <c r="V4179" s="22">
        <f>VLOOKUP(CONCATENATE($F4179," ",$G4179),AllocFactorMatrix,(V$4+1),FALSE)*$E4182</f>
        <v>0</v>
      </c>
      <c r="W4179" s="22">
        <f t="shared" si="2012"/>
        <v>0</v>
      </c>
      <c r="X4179" s="22">
        <f>VLOOKUP(CONCATENATE($F4179," ",$G4179),AllocFactorMatrix,(X$4+1),FALSE)*$E4182</f>
        <v>0</v>
      </c>
      <c r="Y4179" s="22">
        <f>VLOOKUP(CONCATENATE($F4179," ",$G4179),AllocFactorMatrix,(Y$4+1),FALSE)*$E4182</f>
        <v>0</v>
      </c>
      <c r="Z4179" s="22">
        <f t="shared" si="2008"/>
        <v>0</v>
      </c>
      <c r="AA4179" s="22">
        <f>VLOOKUP(CONCATENATE($F4179," ",$G4179),AllocFactorMatrix,(AA$4+1),FALSE)*$E4182</f>
        <v>0</v>
      </c>
      <c r="AB4179" s="22">
        <f>VLOOKUP(CONCATENATE($F4179," ",$G4179),AllocFactorMatrix,(AB$4+1),FALSE)*$E4182</f>
        <v>0</v>
      </c>
      <c r="AC4179" s="22">
        <f>VLOOKUP(CONCATENATE($F4179," ",$G4179),AllocFactorMatrix,(AC$4+1),FALSE)*$E4182</f>
        <v>0</v>
      </c>
    </row>
    <row r="4180" spans="3:29" hidden="1" outlineLevel="1">
      <c r="F4180" s="42" t="str">
        <f>F4182</f>
        <v>PROD_ENERGY</v>
      </c>
      <c r="G4180" s="17" t="str">
        <f>$G$13</f>
        <v>ENERGY</v>
      </c>
      <c r="H4180" s="21">
        <f t="shared" si="2011"/>
        <v>-15476.000000000002</v>
      </c>
      <c r="I4180" s="22">
        <f>VLOOKUP(CONCATENATE($F4180," ",$G4180),AllocFactorMatrix,(I$4+1),FALSE)*$E4182</f>
        <v>-5686.1709225128589</v>
      </c>
      <c r="J4180" s="22">
        <f>VLOOKUP(CONCATENATE($F4180," ",$G4180),AllocFactorMatrix,(J$4+1),FALSE)*$E4182</f>
        <v>-1796.1955186095149</v>
      </c>
      <c r="K4180" s="22">
        <f>VLOOKUP(CONCATENATE($F4180," ",$G4180),AllocFactorMatrix,(K$4+1),FALSE)*$E4182</f>
        <v>-22.43189210463569</v>
      </c>
      <c r="L4180" s="22">
        <f>VLOOKUP(CONCATENATE($F4180," ",$G4180),AllocFactorMatrix,(L$4+1),FALSE)*$E4182</f>
        <v>-1.1363487152046514</v>
      </c>
      <c r="M4180" s="22">
        <f t="shared" si="1999"/>
        <v>-1819.7637594293551</v>
      </c>
      <c r="N4180" s="22">
        <f>VLOOKUP(CONCATENATE($F4180," ",$G4180),AllocFactorMatrix,(N$4+1),FALSE)*$E4182</f>
        <v>-910.03229695941877</v>
      </c>
      <c r="O4180" s="22">
        <f>VLOOKUP(CONCATENATE($F4180," ",$G4180),AllocFactorMatrix,(O$4+1),FALSE)*$E4182</f>
        <v>-245.50276207943818</v>
      </c>
      <c r="P4180" s="22">
        <f>VLOOKUP(CONCATENATE($F4180," ",$G4180),AllocFactorMatrix,(P$4+1),FALSE)*$E4182</f>
        <v>-38.256317302106368</v>
      </c>
      <c r="Q4180" s="22">
        <f>VLOOKUP(CONCATENATE($F4180," ",$G4180),AllocFactorMatrix,(Q$4+1),FALSE)*$E4182</f>
        <v>0</v>
      </c>
      <c r="R4180" s="22">
        <f t="shared" si="2001"/>
        <v>-1193.7913763409633</v>
      </c>
      <c r="S4180" s="22">
        <f>VLOOKUP(CONCATENATE($F4180," ",$G4180),AllocFactorMatrix,(S$4+1),FALSE)*$E4182</f>
        <v>-45.830895197622411</v>
      </c>
      <c r="T4180" s="22">
        <f>VLOOKUP(CONCATENATE($F4180," ",$G4180),AllocFactorMatrix,(T$4+1),FALSE)*$E4182</f>
        <v>-905.90744530636687</v>
      </c>
      <c r="U4180" s="22">
        <f>VLOOKUP(CONCATENATE($F4180," ",$G4180),AllocFactorMatrix,(U$4+1),FALSE)*$E4182</f>
        <v>-4762.4512107395321</v>
      </c>
      <c r="V4180" s="22">
        <f>VLOOKUP(CONCATENATE($F4180," ",$G4180),AllocFactorMatrix,(V$4+1),FALSE)*$E4182</f>
        <v>-665.94706256532379</v>
      </c>
      <c r="W4180" s="22">
        <f t="shared" si="2012"/>
        <v>-6380.1366138088451</v>
      </c>
      <c r="X4180" s="22">
        <f>VLOOKUP(CONCATENATE($F4180," ",$G4180),AllocFactorMatrix,(X$4+1),FALSE)*$E4182</f>
        <v>-255.86252129007491</v>
      </c>
      <c r="Y4180" s="22">
        <f>VLOOKUP(CONCATENATE($F4180," ",$G4180),AllocFactorMatrix,(Y$4+1),FALSE)*$E4182</f>
        <v>-4.8381458881147088</v>
      </c>
      <c r="Z4180" s="22">
        <f t="shared" si="2008"/>
        <v>-260.70066717818963</v>
      </c>
      <c r="AA4180" s="22">
        <f>VLOOKUP(CONCATENATE($F4180," ",$G4180),AllocFactorMatrix,(AA$4+1),FALSE)*$E4182</f>
        <v>-4.8259300272241932</v>
      </c>
      <c r="AB4180" s="22">
        <f>VLOOKUP(CONCATENATE($F4180," ",$G4180),AllocFactorMatrix,(AB$4+1),FALSE)*$E4182</f>
        <v>-105.80575555652509</v>
      </c>
      <c r="AC4180" s="22">
        <f>VLOOKUP(CONCATENATE($F4180," ",$G4180),AllocFactorMatrix,(AC$4+1),FALSE)*$E4182</f>
        <v>-24.804975146037847</v>
      </c>
    </row>
    <row r="4181" spans="3:29" hidden="1" outlineLevel="1">
      <c r="F4181" s="42" t="str">
        <f>F4182</f>
        <v>PROD_ENERGY</v>
      </c>
      <c r="G4181" s="17" t="str">
        <f>$G$14</f>
        <v>CUSTOMER</v>
      </c>
      <c r="H4181" s="21">
        <f t="shared" si="2011"/>
        <v>0</v>
      </c>
      <c r="I4181" s="22">
        <f>VLOOKUP(CONCATENATE($F4181," ",$G4181),AllocFactorMatrix,(I$4+1),FALSE)*$E4182</f>
        <v>0</v>
      </c>
      <c r="J4181" s="22">
        <f>VLOOKUP(CONCATENATE($F4181," ",$G4181),AllocFactorMatrix,(J$4+1),FALSE)*$E4182</f>
        <v>0</v>
      </c>
      <c r="K4181" s="22">
        <f>VLOOKUP(CONCATENATE($F4181," ",$G4181),AllocFactorMatrix,(K$4+1),FALSE)*$E4182</f>
        <v>0</v>
      </c>
      <c r="L4181" s="22">
        <f>VLOOKUP(CONCATENATE($F4181," ",$G4181),AllocFactorMatrix,(L$4+1),FALSE)*$E4182</f>
        <v>0</v>
      </c>
      <c r="M4181" s="22">
        <f t="shared" si="1999"/>
        <v>0</v>
      </c>
      <c r="N4181" s="22">
        <f>VLOOKUP(CONCATENATE($F4181," ",$G4181),AllocFactorMatrix,(N$4+1),FALSE)*$E4182</f>
        <v>0</v>
      </c>
      <c r="O4181" s="22">
        <f>VLOOKUP(CONCATENATE($F4181," ",$G4181),AllocFactorMatrix,(O$4+1),FALSE)*$E4182</f>
        <v>0</v>
      </c>
      <c r="P4181" s="22">
        <f>VLOOKUP(CONCATENATE($F4181," ",$G4181),AllocFactorMatrix,(P$4+1),FALSE)*$E4182</f>
        <v>0</v>
      </c>
      <c r="Q4181" s="22">
        <f>VLOOKUP(CONCATENATE($F4181," ",$G4181),AllocFactorMatrix,(Q$4+1),FALSE)*$E4182</f>
        <v>0</v>
      </c>
      <c r="R4181" s="22">
        <f t="shared" si="2001"/>
        <v>0</v>
      </c>
      <c r="S4181" s="22">
        <f>VLOOKUP(CONCATENATE($F4181," ",$G4181),AllocFactorMatrix,(S$4+1),FALSE)*$E4182</f>
        <v>0</v>
      </c>
      <c r="T4181" s="22">
        <f>VLOOKUP(CONCATENATE($F4181," ",$G4181),AllocFactorMatrix,(T$4+1),FALSE)*$E4182</f>
        <v>0</v>
      </c>
      <c r="U4181" s="22">
        <f>VLOOKUP(CONCATENATE($F4181," ",$G4181),AllocFactorMatrix,(U$4+1),FALSE)*$E4182</f>
        <v>0</v>
      </c>
      <c r="V4181" s="22">
        <f>VLOOKUP(CONCATENATE($F4181," ",$G4181),AllocFactorMatrix,(V$4+1),FALSE)*$E4182</f>
        <v>0</v>
      </c>
      <c r="W4181" s="22">
        <f t="shared" si="2012"/>
        <v>0</v>
      </c>
      <c r="X4181" s="22">
        <f>VLOOKUP(CONCATENATE($F4181," ",$G4181),AllocFactorMatrix,(X$4+1),FALSE)*$E4182</f>
        <v>0</v>
      </c>
      <c r="Y4181" s="22">
        <f>VLOOKUP(CONCATENATE($F4181," ",$G4181),AllocFactorMatrix,(Y$4+1),FALSE)*$E4182</f>
        <v>0</v>
      </c>
      <c r="Z4181" s="22">
        <f t="shared" si="2008"/>
        <v>0</v>
      </c>
      <c r="AA4181" s="22">
        <f>VLOOKUP(CONCATENATE($F4181," ",$G4181),AllocFactorMatrix,(AA$4+1),FALSE)*$E4182</f>
        <v>0</v>
      </c>
      <c r="AB4181" s="22">
        <f>VLOOKUP(CONCATENATE($F4181," ",$G4181),AllocFactorMatrix,(AB$4+1),FALSE)*$E4182</f>
        <v>0</v>
      </c>
      <c r="AC4181" s="22">
        <f>VLOOKUP(CONCATENATE($F4181," ",$G4181),AllocFactorMatrix,(AC$4+1),FALSE)*$E4182</f>
        <v>0</v>
      </c>
    </row>
    <row r="4182" spans="3:29" collapsed="1">
      <c r="D4182" s="17" t="s">
        <v>270</v>
      </c>
      <c r="E4182" s="19">
        <v>-15476</v>
      </c>
      <c r="F4182" s="42" t="s">
        <v>31</v>
      </c>
      <c r="G4182" s="17" t="str">
        <f>$G$15</f>
        <v>TOTAL</v>
      </c>
      <c r="H4182" s="21">
        <f t="shared" si="2011"/>
        <v>-15476.000000000002</v>
      </c>
      <c r="I4182" s="22">
        <f>VLOOKUP(CONCATENATE($F4182," ",$G4182),AllocFactorMatrix,(I$4+1),FALSE)*$E4182</f>
        <v>-5686.1709225128589</v>
      </c>
      <c r="J4182" s="22">
        <f>VLOOKUP(CONCATENATE($F4182," ",$G4182),AllocFactorMatrix,(J$4+1),FALSE)*$E4182</f>
        <v>-1796.1955186095149</v>
      </c>
      <c r="K4182" s="22">
        <f>VLOOKUP(CONCATENATE($F4182," ",$G4182),AllocFactorMatrix,(K$4+1),FALSE)*$E4182</f>
        <v>-22.43189210463569</v>
      </c>
      <c r="L4182" s="22">
        <f>VLOOKUP(CONCATENATE($F4182," ",$G4182),AllocFactorMatrix,(L$4+1),FALSE)*$E4182</f>
        <v>-1.1363487152046514</v>
      </c>
      <c r="M4182" s="22">
        <f t="shared" si="1999"/>
        <v>-1819.7637594293551</v>
      </c>
      <c r="N4182" s="22">
        <f>VLOOKUP(CONCATENATE($F4182," ",$G4182),AllocFactorMatrix,(N$4+1),FALSE)*$E4182</f>
        <v>-910.03229695941877</v>
      </c>
      <c r="O4182" s="22">
        <f>VLOOKUP(CONCATENATE($F4182," ",$G4182),AllocFactorMatrix,(O$4+1),FALSE)*$E4182</f>
        <v>-245.50276207943818</v>
      </c>
      <c r="P4182" s="22">
        <f>VLOOKUP(CONCATENATE($F4182," ",$G4182),AllocFactorMatrix,(P$4+1),FALSE)*$E4182</f>
        <v>-38.256317302106368</v>
      </c>
      <c r="Q4182" s="22">
        <f>VLOOKUP(CONCATENATE($F4182," ",$G4182),AllocFactorMatrix,(Q$4+1),FALSE)*$E4182</f>
        <v>0</v>
      </c>
      <c r="R4182" s="22">
        <f t="shared" si="2001"/>
        <v>-1193.7913763409633</v>
      </c>
      <c r="S4182" s="22">
        <f>VLOOKUP(CONCATENATE($F4182," ",$G4182),AllocFactorMatrix,(S$4+1),FALSE)*$E4182</f>
        <v>-45.830895197622411</v>
      </c>
      <c r="T4182" s="22">
        <f>VLOOKUP(CONCATENATE($F4182," ",$G4182),AllocFactorMatrix,(T$4+1),FALSE)*$E4182</f>
        <v>-905.90744530636687</v>
      </c>
      <c r="U4182" s="22">
        <f>VLOOKUP(CONCATENATE($F4182," ",$G4182),AllocFactorMatrix,(U$4+1),FALSE)*$E4182</f>
        <v>-4762.4512107395321</v>
      </c>
      <c r="V4182" s="22">
        <f>VLOOKUP(CONCATENATE($F4182," ",$G4182),AllocFactorMatrix,(V$4+1),FALSE)*$E4182</f>
        <v>-665.94706256532379</v>
      </c>
      <c r="W4182" s="22">
        <f t="shared" si="2012"/>
        <v>-6380.1366138088451</v>
      </c>
      <c r="X4182" s="22">
        <f>VLOOKUP(CONCATENATE($F4182," ",$G4182),AllocFactorMatrix,(X$4+1),FALSE)*$E4182</f>
        <v>-255.86252129007491</v>
      </c>
      <c r="Y4182" s="22">
        <f>VLOOKUP(CONCATENATE($F4182," ",$G4182),AllocFactorMatrix,(Y$4+1),FALSE)*$E4182</f>
        <v>-4.8381458881147088</v>
      </c>
      <c r="Z4182" s="22">
        <f t="shared" si="2008"/>
        <v>-260.70066717818963</v>
      </c>
      <c r="AA4182" s="22">
        <f>VLOOKUP(CONCATENATE($F4182," ",$G4182),AllocFactorMatrix,(AA$4+1),FALSE)*$E4182</f>
        <v>-4.8259300272241932</v>
      </c>
      <c r="AB4182" s="22">
        <f>VLOOKUP(CONCATENATE($F4182," ",$G4182),AllocFactorMatrix,(AB$4+1),FALSE)*$E4182</f>
        <v>-105.80575555652509</v>
      </c>
      <c r="AC4182" s="22">
        <f>VLOOKUP(CONCATENATE($F4182," ",$G4182),AllocFactorMatrix,(AC$4+1),FALSE)*$E4182</f>
        <v>-24.804975146037847</v>
      </c>
    </row>
    <row r="4184" spans="3:29" hidden="1" outlineLevel="1">
      <c r="E4184" s="19"/>
      <c r="F4184" s="42"/>
      <c r="G4184" s="21"/>
      <c r="H4184" s="21">
        <f t="shared" ref="H4184:AC4184" ca="1" si="2013">H3631+H3639+H3647+H3655+H3663+H3671+H3679+H3687+H3695+H3703+H3711+H3719+H3727+H3735+H3743+H3751+H3839+H3759+H3767+H3775+H3783+H3791+H3799+H3807+H3815+H3823+H3831+H3847+H3855+H3863+H3871+H4007+H4015+H4023+H4031+H4039+H4047+H4055+H4063+H4071+H4079+H4087+H4127+H4135+H4143+H4151+H4159+H4167+H4175+H4095+H4103+H4111+H3879+H3887+H3895+H3903+H3911+H3919+H3927+H3935+H3943+H3951+H3959+H3967+H3975+H3983+H3991+H3999+H4119</f>
        <v>-13784401.322119899</v>
      </c>
      <c r="I4184" s="21">
        <f t="shared" ca="1" si="2013"/>
        <v>-6834424.3117375234</v>
      </c>
      <c r="J4184" s="21">
        <f t="shared" ca="1" si="2013"/>
        <v>-1709069.9394536361</v>
      </c>
      <c r="K4184" s="21">
        <f t="shared" ca="1" si="2013"/>
        <v>-21660.475188934073</v>
      </c>
      <c r="L4184" s="21">
        <f t="shared" ca="1" si="2013"/>
        <v>-1084.0852524806994</v>
      </c>
      <c r="M4184" s="21">
        <f t="shared" ca="1" si="2013"/>
        <v>-1731814.4998950511</v>
      </c>
      <c r="N4184" s="21">
        <f t="shared" ca="1" si="2013"/>
        <v>-766770.35217174853</v>
      </c>
      <c r="O4184" s="21">
        <f t="shared" ca="1" si="2013"/>
        <v>-210153.99597090823</v>
      </c>
      <c r="P4184" s="21">
        <f t="shared" ca="1" si="2013"/>
        <v>-33441.975039747282</v>
      </c>
      <c r="Q4184" s="21">
        <f t="shared" ca="1" si="2013"/>
        <v>0</v>
      </c>
      <c r="R4184" s="21">
        <f t="shared" ca="1" si="2013"/>
        <v>-1010366.3231824039</v>
      </c>
      <c r="S4184" s="21">
        <f t="shared" ca="1" si="2013"/>
        <v>-33145.520803900574</v>
      </c>
      <c r="T4184" s="21">
        <f t="shared" ca="1" si="2013"/>
        <v>-603191.93880255392</v>
      </c>
      <c r="U4184" s="21">
        <f t="shared" ca="1" si="2013"/>
        <v>-2939077.9816364404</v>
      </c>
      <c r="V4184" s="21">
        <f t="shared" ca="1" si="2013"/>
        <v>-374498.61503705714</v>
      </c>
      <c r="W4184" s="21">
        <f t="shared" ca="1" si="2013"/>
        <v>-3949914.0562799531</v>
      </c>
      <c r="X4184" s="21">
        <f t="shared" ca="1" si="2013"/>
        <v>-214449.32072963726</v>
      </c>
      <c r="Y4184" s="21">
        <f t="shared" ca="1" si="2013"/>
        <v>-4031.130521725589</v>
      </c>
      <c r="Z4184" s="21">
        <f t="shared" ca="1" si="2013"/>
        <v>-218480.45125136286</v>
      </c>
      <c r="AA4184" s="21">
        <f t="shared" ca="1" si="2013"/>
        <v>-3118.6361911425392</v>
      </c>
      <c r="AB4184" s="21">
        <f t="shared" ca="1" si="2013"/>
        <v>-29306.773294193026</v>
      </c>
      <c r="AC4184" s="21">
        <f t="shared" ca="1" si="2013"/>
        <v>-6976.2702882672684</v>
      </c>
    </row>
    <row r="4185" spans="3:29" hidden="1" outlineLevel="1">
      <c r="E4185" s="19"/>
      <c r="F4185" s="42"/>
      <c r="G4185" s="21"/>
      <c r="H4185" s="21">
        <f t="shared" ref="H4185:AC4185" ca="1" si="2014">H3632+H3640+H3648+H3656+H3664+H3672+H3680+H3688+H3696+H3704+H3712+H3720+H3728+H3736+H3744+H3752+H3840+H3760+H3768+H3776+H3784+H3792+H3800+H3808+H3816+H3824+H3832+H3848+H3856+H3864+H3872+H4008+H4016+H4024+H4032+H4040+H4048+H4056+H4064+H4072+H4080+H4088+H4128+H4136+H4144+H4152+H4160+H4168+H4176+H4096+H4104+H4112+H3880+H3888+H3896+H3904+H3912+H3920+H3928+H3936+H3944+H3952+H3960+H3968+H3976+H3984+H3992+H4000+H4120</f>
        <v>-7133268.0003579017</v>
      </c>
      <c r="I4185" s="21">
        <f t="shared" ca="1" si="2014"/>
        <v>-3536735.4087081859</v>
      </c>
      <c r="J4185" s="21">
        <f t="shared" ca="1" si="2014"/>
        <v>-884423.8951397097</v>
      </c>
      <c r="K4185" s="21">
        <f t="shared" ca="1" si="2014"/>
        <v>-11209.044986946716</v>
      </c>
      <c r="L4185" s="21">
        <f t="shared" ca="1" si="2014"/>
        <v>-561.00155969568243</v>
      </c>
      <c r="M4185" s="21">
        <f t="shared" ca="1" si="2014"/>
        <v>-896193.94168635213</v>
      </c>
      <c r="N4185" s="21">
        <f t="shared" ca="1" si="2014"/>
        <v>-396794.77468439878</v>
      </c>
      <c r="O4185" s="21">
        <f t="shared" ca="1" si="2014"/>
        <v>-108752.25840973119</v>
      </c>
      <c r="P4185" s="21">
        <f t="shared" ca="1" si="2014"/>
        <v>-17305.834678289139</v>
      </c>
      <c r="Q4185" s="21">
        <f t="shared" ca="1" si="2014"/>
        <v>0</v>
      </c>
      <c r="R4185" s="21">
        <f t="shared" ca="1" si="2014"/>
        <v>-522852.86777241912</v>
      </c>
      <c r="S4185" s="21">
        <f t="shared" ca="1" si="2014"/>
        <v>-17152.423045479045</v>
      </c>
      <c r="T4185" s="21">
        <f t="shared" ca="1" si="2014"/>
        <v>-312144.84072148195</v>
      </c>
      <c r="U4185" s="21">
        <f t="shared" ca="1" si="2014"/>
        <v>-1520938.8080801666</v>
      </c>
      <c r="V4185" s="21">
        <f t="shared" ca="1" si="2014"/>
        <v>-193798.69494479868</v>
      </c>
      <c r="W4185" s="21">
        <f t="shared" ca="1" si="2014"/>
        <v>-2044034.7667919265</v>
      </c>
      <c r="X4185" s="21">
        <f t="shared" ca="1" si="2014"/>
        <v>-110975.03921366928</v>
      </c>
      <c r="Y4185" s="21">
        <f t="shared" ca="1" si="2014"/>
        <v>-2086.063346817079</v>
      </c>
      <c r="Z4185" s="21">
        <f t="shared" ca="1" si="2014"/>
        <v>-113061.10256048635</v>
      </c>
      <c r="AA4185" s="21">
        <f t="shared" ca="1" si="2014"/>
        <v>-1613.8581014277897</v>
      </c>
      <c r="AB4185" s="21">
        <f t="shared" ca="1" si="2014"/>
        <v>-15165.915678742043</v>
      </c>
      <c r="AC4185" s="21">
        <f t="shared" ca="1" si="2014"/>
        <v>-3610.1390583636471</v>
      </c>
    </row>
    <row r="4186" spans="3:29" hidden="1" outlineLevel="1">
      <c r="E4186" s="19"/>
      <c r="F4186" s="42"/>
      <c r="G4186" s="21"/>
      <c r="H4186" s="21">
        <f t="shared" ref="H4186:AC4186" ca="1" si="2015">H3633+H3641+H3649+H3657+H3665+H3673+H3681+H3689+H3697+H3705+H3713+H3721+H3729+H3737+H3745+H3753+H3841+H3761+H3769+H3777+H3785+H3793+H3801+H3809+H3817+H3825+H3833+H3849+H3857+H3865+H3873+H4009+H4017+H4025+H4033+H4041+H4049+H4057+H4065+H4073+H4081+H4089+H4129+H4137+H4145+H4153+H4161+H4169+H4177+H4097+H4105+H4113+H3881+H3889+H3897+H3905+H3913+H3921+H3929+H3937+H3945+H3953+H3961+H3969+H3977+H3985+H3993+H4001+H4121</f>
        <v>-2259990.7129827659</v>
      </c>
      <c r="I4186" s="21">
        <f t="shared" ca="1" si="2015"/>
        <v>-1090586.1553149845</v>
      </c>
      <c r="J4186" s="21">
        <f t="shared" ca="1" si="2015"/>
        <v>-272094.07545095845</v>
      </c>
      <c r="K4186" s="21">
        <f t="shared" ca="1" si="2015"/>
        <v>-3455.7558852346692</v>
      </c>
      <c r="L4186" s="21">
        <f t="shared" ca="1" si="2015"/>
        <v>-222.78715118352164</v>
      </c>
      <c r="M4186" s="21">
        <f t="shared" ca="1" si="2015"/>
        <v>-275772.6184873766</v>
      </c>
      <c r="N4186" s="21">
        <f t="shared" ca="1" si="2015"/>
        <v>-120832.15796747791</v>
      </c>
      <c r="O4186" s="21">
        <f t="shared" ca="1" si="2015"/>
        <v>-33171.555519122412</v>
      </c>
      <c r="P4186" s="21">
        <f t="shared" ca="1" si="2015"/>
        <v>-6667.728286659175</v>
      </c>
      <c r="Q4186" s="21">
        <f t="shared" ca="1" si="2015"/>
        <v>0</v>
      </c>
      <c r="R4186" s="21">
        <f t="shared" ca="1" si="2015"/>
        <v>-160671.44177325952</v>
      </c>
      <c r="S4186" s="21">
        <f t="shared" ca="1" si="2015"/>
        <v>-5120.4986371885461</v>
      </c>
      <c r="T4186" s="21">
        <f t="shared" ca="1" si="2015"/>
        <v>-95933.309850454156</v>
      </c>
      <c r="U4186" s="21">
        <f t="shared" ca="1" si="2015"/>
        <v>-596170.21991816862</v>
      </c>
      <c r="V4186" s="21">
        <f t="shared" ca="1" si="2015"/>
        <v>0</v>
      </c>
      <c r="W4186" s="21">
        <f t="shared" ca="1" si="2015"/>
        <v>-697224.0284058114</v>
      </c>
      <c r="X4186" s="21">
        <f t="shared" ca="1" si="2015"/>
        <v>-33891.804197561607</v>
      </c>
      <c r="Y4186" s="21">
        <f t="shared" ca="1" si="2015"/>
        <v>-650.10666916849323</v>
      </c>
      <c r="Z4186" s="21">
        <f t="shared" ca="1" si="2015"/>
        <v>-34541.91086673009</v>
      </c>
      <c r="AA4186" s="21">
        <f t="shared" ca="1" si="2015"/>
        <v>-494.47680705093961</v>
      </c>
      <c r="AB4186" s="21">
        <f t="shared" ca="1" si="2015"/>
        <v>-565.75673419476504</v>
      </c>
      <c r="AC4186" s="21">
        <f t="shared" ca="1" si="2015"/>
        <v>-134.32459335759009</v>
      </c>
    </row>
    <row r="4187" spans="3:29" hidden="1" outlineLevel="1">
      <c r="E4187" s="19"/>
      <c r="F4187" s="42"/>
      <c r="G4187" s="21"/>
      <c r="H4187" s="21">
        <f t="shared" ref="H4187:AC4187" ca="1" si="2016">H3634+H3642+H3650+H3658+H3666+H3674+H3682+H3690+H3698+H3706+H3714+H3722+H3730+H3738+H3746+H3754+H3842+H3762+H3770+H3778+H3786+H3794+H3802+H3810+H3818+H3826+H3834+H3850+H3858+H3866+H3874+H4010+H4018+H4026+H4034+H4042+H4050+H4058+H4066+H4074+H4082+H4090+H4130+H4138+H4146+H4154+H4162+H4170+H4178+H4098+H4106+H4114+H3882+H3890+H3898+H3906+H3914+H3922+H3930+H3938+H3946+H3954+H3962+H3970+H3978+H3986+H3994+H4002+H4122</f>
        <v>-3400884.0922427052</v>
      </c>
      <c r="I4187" s="21">
        <f t="shared" ca="1" si="2016"/>
        <v>-2249412.3066245345</v>
      </c>
      <c r="J4187" s="21">
        <f t="shared" ca="1" si="2016"/>
        <v>-558210.96257428196</v>
      </c>
      <c r="K4187" s="21">
        <f t="shared" ca="1" si="2016"/>
        <v>-7086.9922618044357</v>
      </c>
      <c r="L4187" s="21">
        <f t="shared" ca="1" si="2016"/>
        <v>0</v>
      </c>
      <c r="M4187" s="21">
        <f t="shared" ca="1" si="2016"/>
        <v>-565297.95483608637</v>
      </c>
      <c r="N4187" s="21">
        <f t="shared" ca="1" si="2016"/>
        <v>-243655.38925649857</v>
      </c>
      <c r="O4187" s="21">
        <f t="shared" ca="1" si="2016"/>
        <v>-67003.475914423441</v>
      </c>
      <c r="P4187" s="21">
        <f t="shared" ca="1" si="2016"/>
        <v>0</v>
      </c>
      <c r="Q4187" s="21">
        <f t="shared" ca="1" si="2016"/>
        <v>0</v>
      </c>
      <c r="R4187" s="21">
        <f t="shared" ca="1" si="2016"/>
        <v>-310658.86517092207</v>
      </c>
      <c r="S4187" s="21">
        <f t="shared" ca="1" si="2016"/>
        <v>-10440.541716022335</v>
      </c>
      <c r="T4187" s="21">
        <f t="shared" ca="1" si="2016"/>
        <v>-192834.32699127553</v>
      </c>
      <c r="U4187" s="21">
        <f t="shared" ca="1" si="2016"/>
        <v>0</v>
      </c>
      <c r="V4187" s="21">
        <f t="shared" ca="1" si="2016"/>
        <v>0</v>
      </c>
      <c r="W4187" s="21">
        <f t="shared" ca="1" si="2016"/>
        <v>-203274.86870729786</v>
      </c>
      <c r="X4187" s="21">
        <f t="shared" ca="1" si="2016"/>
        <v>-68487.985062713356</v>
      </c>
      <c r="Y4187" s="21">
        <f t="shared" ca="1" si="2016"/>
        <v>-1315.3759346037534</v>
      </c>
      <c r="Z4187" s="21">
        <f t="shared" ca="1" si="2016"/>
        <v>-69803.360997317111</v>
      </c>
      <c r="AA4187" s="21">
        <f t="shared" ca="1" si="2016"/>
        <v>-1005.2801760328911</v>
      </c>
      <c r="AB4187" s="21">
        <f t="shared" ca="1" si="2016"/>
        <v>-1156.8032419368647</v>
      </c>
      <c r="AC4187" s="21">
        <f t="shared" ca="1" si="2016"/>
        <v>-274.6524885771716</v>
      </c>
    </row>
    <row r="4188" spans="3:29" hidden="1" outlineLevel="1">
      <c r="E4188" s="19"/>
      <c r="F4188" s="42"/>
      <c r="G4188" s="21"/>
      <c r="H4188" s="21">
        <f t="shared" ref="H4188:AC4188" ca="1" si="2017">H3635+H3643+H3651+H3659+H3667+H3675+H3683+H3691+H3699+H3707+H3715+H3723+H3731+H3739+H3747+H3755+H3843+H3763+H3771+H3779+H3787+H3795+H3803+H3811+H3819+H3827+H3835+H3851+H3859+H3867+H3875+H4011+H4019+H4027+H4035+H4043+H4051+H4059+H4067+H4075+H4083+H4091+H4131+H4139+H4147+H4155+H4163+H4171+H4179+H4099+H4107+H4115+H3883+H3891+H3899+H3907+H3915+H3923+H3931+H3939+H3947+H3955+H3963+H3971+H3979+H3987+H3995+H4003+H4123</f>
        <v>-1137972.9748628791</v>
      </c>
      <c r="I4188" s="21">
        <f t="shared" ca="1" si="2017"/>
        <v>-865290.11402693565</v>
      </c>
      <c r="J4188" s="21">
        <f t="shared" ca="1" si="2017"/>
        <v>-174652.64943905614</v>
      </c>
      <c r="K4188" s="21">
        <f t="shared" ca="1" si="2017"/>
        <v>0</v>
      </c>
      <c r="L4188" s="21">
        <f t="shared" ca="1" si="2017"/>
        <v>0</v>
      </c>
      <c r="M4188" s="21">
        <f t="shared" ca="1" si="2017"/>
        <v>-174652.64943905614</v>
      </c>
      <c r="N4188" s="21">
        <f t="shared" ca="1" si="2017"/>
        <v>-66895.510332173013</v>
      </c>
      <c r="O4188" s="21">
        <f t="shared" ca="1" si="2017"/>
        <v>0</v>
      </c>
      <c r="P4188" s="21">
        <f t="shared" ca="1" si="2017"/>
        <v>0</v>
      </c>
      <c r="Q4188" s="21">
        <f t="shared" ca="1" si="2017"/>
        <v>0</v>
      </c>
      <c r="R4188" s="21">
        <f t="shared" ca="1" si="2017"/>
        <v>-66895.510332173013</v>
      </c>
      <c r="S4188" s="21">
        <f t="shared" ca="1" si="2017"/>
        <v>-2349.5106884830143</v>
      </c>
      <c r="T4188" s="21">
        <f t="shared" ca="1" si="2017"/>
        <v>0</v>
      </c>
      <c r="U4188" s="21">
        <f t="shared" ca="1" si="2017"/>
        <v>0</v>
      </c>
      <c r="V4188" s="21">
        <f t="shared" ca="1" si="2017"/>
        <v>0</v>
      </c>
      <c r="W4188" s="21">
        <f t="shared" ca="1" si="2017"/>
        <v>-2349.5106884830143</v>
      </c>
      <c r="X4188" s="21">
        <f t="shared" ca="1" si="2017"/>
        <v>-19404.212407755396</v>
      </c>
      <c r="Y4188" s="21">
        <f t="shared" ca="1" si="2017"/>
        <v>0</v>
      </c>
      <c r="Z4188" s="21">
        <f t="shared" ca="1" si="2017"/>
        <v>-19404.212407755396</v>
      </c>
      <c r="AA4188" s="21">
        <f t="shared" ca="1" si="2017"/>
        <v>-249.76640531248947</v>
      </c>
      <c r="AB4188" s="21">
        <f t="shared" ca="1" si="2017"/>
        <v>-7436.368098542971</v>
      </c>
      <c r="AC4188" s="21">
        <f t="shared" ca="1" si="2017"/>
        <v>-1694.8434646204644</v>
      </c>
    </row>
    <row r="4189" spans="3:29" hidden="1" outlineLevel="1">
      <c r="E4189" s="19"/>
      <c r="F4189" s="42"/>
      <c r="G4189" s="21"/>
      <c r="H4189" s="21">
        <f t="shared" ref="H4189:AC4189" ca="1" si="2018">H3636+H3644+H3652+H3660+H3668+H3676+H3684+H3692+H3700+H3708+H3716+H3724+H3732+H3740+H3748+H3756+H3844+H3764+H3772+H3780+H3788+H3796+H3804+H3812+H3820+H3828+H3836+H3852+H3860+H3868+H3876+H4012+H4020+H4028+H4036+H4044+H4052+H4060+H4068+H4076+H4084+H4092+H4132+H4140+H4148+H4156+H4164+H4172+H4180+H4100+H4108+H4116+H3884+H3892+H3900+H3908+H3916+H3924+H3932+H3940+H3948+H3956+H3964+H3972+H3980+H3988+H3996+H4004+H4124</f>
        <v>-1610687.6541262439</v>
      </c>
      <c r="I4189" s="21">
        <f t="shared" ca="1" si="2018"/>
        <v>-591796.67253444658</v>
      </c>
      <c r="J4189" s="21">
        <f t="shared" ca="1" si="2018"/>
        <v>-186941.71273075938</v>
      </c>
      <c r="K4189" s="21">
        <f t="shared" ca="1" si="2018"/>
        <v>-2334.6324419506764</v>
      </c>
      <c r="L4189" s="21">
        <f t="shared" ca="1" si="2018"/>
        <v>-118.26717797637313</v>
      </c>
      <c r="M4189" s="21">
        <f t="shared" ca="1" si="2018"/>
        <v>-189394.61235068634</v>
      </c>
      <c r="N4189" s="21">
        <f t="shared" ca="1" si="2018"/>
        <v>-94712.961073189639</v>
      </c>
      <c r="O4189" s="21">
        <f t="shared" ca="1" si="2018"/>
        <v>-25551.06409506614</v>
      </c>
      <c r="P4189" s="21">
        <f t="shared" ca="1" si="2018"/>
        <v>-3981.5829652907037</v>
      </c>
      <c r="Q4189" s="21">
        <f t="shared" ca="1" si="2018"/>
        <v>0</v>
      </c>
      <c r="R4189" s="21">
        <f t="shared" ca="1" si="2018"/>
        <v>-124245.60813354651</v>
      </c>
      <c r="S4189" s="21">
        <f t="shared" ca="1" si="2018"/>
        <v>-4769.9183944406932</v>
      </c>
      <c r="T4189" s="21">
        <f t="shared" ca="1" si="2018"/>
        <v>-94283.66101938553</v>
      </c>
      <c r="U4189" s="21">
        <f t="shared" ca="1" si="2018"/>
        <v>-495659.17346321692</v>
      </c>
      <c r="V4189" s="21">
        <f t="shared" ca="1" si="2018"/>
        <v>-69309.428274463949</v>
      </c>
      <c r="W4189" s="21">
        <f t="shared" ca="1" si="2018"/>
        <v>-664022.18115150719</v>
      </c>
      <c r="X4189" s="21">
        <f t="shared" ca="1" si="2018"/>
        <v>-26629.271400590384</v>
      </c>
      <c r="Y4189" s="21">
        <f t="shared" ca="1" si="2018"/>
        <v>-503.53720928198561</v>
      </c>
      <c r="Z4189" s="21">
        <f t="shared" ca="1" si="2018"/>
        <v>-27132.808609872369</v>
      </c>
      <c r="AA4189" s="21">
        <f t="shared" ca="1" si="2018"/>
        <v>-502.26582544114336</v>
      </c>
      <c r="AB4189" s="21">
        <f t="shared" ca="1" si="2018"/>
        <v>-11011.890941483211</v>
      </c>
      <c r="AC4189" s="21">
        <f t="shared" ca="1" si="2018"/>
        <v>-2581.614579260241</v>
      </c>
    </row>
    <row r="4190" spans="3:29" hidden="1" outlineLevel="1">
      <c r="E4190" s="19"/>
      <c r="F4190" s="42"/>
      <c r="G4190" s="21"/>
      <c r="H4190" s="21">
        <f t="shared" ref="H4190:AC4190" ca="1" si="2019">H3637+H3645+H3653+H3661+H3669+H3677+H3685+H3693+H3701+H3709+H3717+H3725+H3733+H3741+H3749+H3757+H3845+H3765+H3773+H3781+H3789+H3797+H3805+H3813+H3821+H3829+H3837+H3853+H3861+H3869+H3877+H4013+H4021+H4029+H4037+H4045+H4053+H4061+H4069+H4077+H4085+H4093+H4133+H4141+H4149+H4157+H4165+H4173+H4181+H4101+H4109+H4117+H3885+H3893+H3901+H3909+H3917+H3925+H3933+H3941+H3949+H3957+H3965+H3973+H3981+H3989+H3997+H4005+H4125</f>
        <v>-10458278.243307607</v>
      </c>
      <c r="I4190" s="21">
        <f t="shared" ca="1" si="2019"/>
        <v>-7864575.9596968768</v>
      </c>
      <c r="J4190" s="21">
        <f t="shared" ca="1" si="2019"/>
        <v>-1913733.0123982297</v>
      </c>
      <c r="K4190" s="21">
        <f t="shared" ca="1" si="2019"/>
        <v>-20839.022333504476</v>
      </c>
      <c r="L4190" s="21">
        <f t="shared" ca="1" si="2019"/>
        <v>-1525.6290249631547</v>
      </c>
      <c r="M4190" s="21">
        <f t="shared" ca="1" si="2019"/>
        <v>-1936097.6637566972</v>
      </c>
      <c r="N4190" s="21">
        <f t="shared" ca="1" si="2019"/>
        <v>-35207.082921551781</v>
      </c>
      <c r="O4190" s="21">
        <f t="shared" ca="1" si="2019"/>
        <v>-11105.578644127314</v>
      </c>
      <c r="P4190" s="21">
        <f t="shared" ca="1" si="2019"/>
        <v>-4372.5326748634261</v>
      </c>
      <c r="Q4190" s="21">
        <f t="shared" ca="1" si="2019"/>
        <v>0</v>
      </c>
      <c r="R4190" s="21">
        <f t="shared" ca="1" si="2019"/>
        <v>-50685.194240542522</v>
      </c>
      <c r="S4190" s="21">
        <f t="shared" ca="1" si="2019"/>
        <v>-328.33503493025529</v>
      </c>
      <c r="T4190" s="21">
        <f t="shared" ca="1" si="2019"/>
        <v>-8115.2692606011415</v>
      </c>
      <c r="U4190" s="21">
        <f t="shared" ca="1" si="2019"/>
        <v>-14490.165651337404</v>
      </c>
      <c r="V4190" s="21">
        <f t="shared" ca="1" si="2019"/>
        <v>-2805.1015301326165</v>
      </c>
      <c r="W4190" s="21">
        <f t="shared" ca="1" si="2019"/>
        <v>-25738.871477001416</v>
      </c>
      <c r="X4190" s="21">
        <f t="shared" ca="1" si="2019"/>
        <v>-11293.133552753996</v>
      </c>
      <c r="Y4190" s="21">
        <f t="shared" ca="1" si="2019"/>
        <v>-132.38959626472248</v>
      </c>
      <c r="Z4190" s="21">
        <f t="shared" ca="1" si="2019"/>
        <v>-11425.523149018716</v>
      </c>
      <c r="AA4190" s="21">
        <f t="shared" ca="1" si="2019"/>
        <v>-803.58433151621318</v>
      </c>
      <c r="AB4190" s="21">
        <f t="shared" ca="1" si="2019"/>
        <v>-505101.6679132384</v>
      </c>
      <c r="AC4190" s="21">
        <f t="shared" ca="1" si="2019"/>
        <v>-63849.77874271592</v>
      </c>
    </row>
    <row r="4191" spans="3:29" collapsed="1">
      <c r="C4191" s="17" t="s">
        <v>341</v>
      </c>
      <c r="E4191" s="21">
        <f>E3638+E3646+E3654+E3662+E3670+E3678+E3686+E3694+E3702+E3710+E3718+E3726+E3734+E3742+E3750+E3758+E3846+E3766+E3774+E3782+E3790+E3798+E3806+E3814+E3822+E3830+E3838+E3854+E3862+E3870+E3878+E4014+E4022+E4030+E4038+E4046+E4054+E4062+E4070+E4078+E4086+E4094+E4134+E4142+E4150+E4158+E4166+E4174+E4182+E4102+E4110+E4118+E3886+E3894+E3902+E3910+E3918+E3926+E3934+E3942+E3950+E3958+E3966+E3974+E3982+E3990+E3998+E4006+E4126</f>
        <v>-39785483</v>
      </c>
      <c r="F4191" s="42"/>
      <c r="G4191" s="21"/>
      <c r="H4191" s="21">
        <f t="shared" ref="H4191:AC4191" ca="1" si="2020">H3638+H3646+H3654+H3662+H3670+H3678+H3686+H3694+H3702+H3710+H3718+H3726+H3734+H3742+H3750+H3758+H3846+H3766+H3774+H3782+H3790+H3798+H3806+H3814+H3822+H3830+H3838+H3854+H3862+H3870+H3878+H4014+H4022+H4030+H4038+H4046+H4054+H4062+H4070+H4078+H4086+H4094+H4134+H4142+H4150+H4158+H4166+H4174+H4182+H4102+H4110+H4118+H3886+H3894+H3902+H3910+H3918+H3926+H3934+H3942+H3950+H3958+H3966+H3974+H3982+H3990+H3998+H4006+H4126</f>
        <v>-39785483</v>
      </c>
      <c r="I4191" s="21">
        <f t="shared" ca="1" si="2020"/>
        <v>-23032820.928643484</v>
      </c>
      <c r="J4191" s="21">
        <f t="shared" ca="1" si="2020"/>
        <v>-5699126.2471866319</v>
      </c>
      <c r="K4191" s="21">
        <f t="shared" ca="1" si="2020"/>
        <v>-66585.92309837506</v>
      </c>
      <c r="L4191" s="21">
        <f t="shared" ca="1" si="2020"/>
        <v>-3511.7701662994309</v>
      </c>
      <c r="M4191" s="21">
        <f t="shared" ca="1" si="2020"/>
        <v>-5769223.9404513063</v>
      </c>
      <c r="N4191" s="21">
        <f t="shared" ca="1" si="2020"/>
        <v>-1724868.2284070379</v>
      </c>
      <c r="O4191" s="21">
        <f t="shared" ca="1" si="2020"/>
        <v>-455737.92855337873</v>
      </c>
      <c r="P4191" s="21">
        <f t="shared" ca="1" si="2020"/>
        <v>-65769.653644849735</v>
      </c>
      <c r="Q4191" s="21">
        <f t="shared" ca="1" si="2020"/>
        <v>0</v>
      </c>
      <c r="R4191" s="21">
        <f t="shared" ca="1" si="2020"/>
        <v>-2246375.8106052661</v>
      </c>
      <c r="S4191" s="21">
        <f t="shared" ca="1" si="2020"/>
        <v>-73306.748320444487</v>
      </c>
      <c r="T4191" s="21">
        <f t="shared" ca="1" si="2020"/>
        <v>-1306503.3466457524</v>
      </c>
      <c r="U4191" s="21">
        <f t="shared" ca="1" si="2020"/>
        <v>-5566336.3487493303</v>
      </c>
      <c r="V4191" s="21">
        <f t="shared" ca="1" si="2020"/>
        <v>-640411.83978645236</v>
      </c>
      <c r="W4191" s="21">
        <f t="shared" ca="1" si="2020"/>
        <v>-7586558.2835019808</v>
      </c>
      <c r="X4191" s="21">
        <f t="shared" ca="1" si="2020"/>
        <v>-485130.76656468125</v>
      </c>
      <c r="Y4191" s="21">
        <f t="shared" ca="1" si="2020"/>
        <v>-8718.6032778616245</v>
      </c>
      <c r="Z4191" s="21">
        <f t="shared" ca="1" si="2020"/>
        <v>-493849.36984254286</v>
      </c>
      <c r="AA4191" s="21">
        <f t="shared" ca="1" si="2020"/>
        <v>-7787.8678379240055</v>
      </c>
      <c r="AB4191" s="21">
        <f t="shared" ca="1" si="2020"/>
        <v>-569745.17590233125</v>
      </c>
      <c r="AC4191" s="21">
        <f t="shared" ca="1" si="2020"/>
        <v>-79121.623215162297</v>
      </c>
    </row>
    <row r="4192" spans="3:29">
      <c r="E4192" s="21"/>
      <c r="F4192" s="42"/>
      <c r="H4192" s="21"/>
      <c r="I4192" s="21"/>
      <c r="J4192" s="21"/>
      <c r="K4192" s="21"/>
      <c r="L4192" s="21"/>
      <c r="M4192" s="21"/>
      <c r="N4192" s="21"/>
      <c r="O4192" s="21"/>
      <c r="P4192" s="21"/>
      <c r="Q4192" s="21"/>
      <c r="R4192" s="21"/>
      <c r="S4192" s="21"/>
      <c r="T4192" s="21"/>
      <c r="U4192" s="21"/>
      <c r="V4192" s="21"/>
      <c r="W4192" s="21"/>
      <c r="X4192" s="21"/>
      <c r="Y4192" s="21"/>
      <c r="Z4192" s="21"/>
      <c r="AA4192" s="21"/>
      <c r="AB4192" s="21"/>
      <c r="AC4192" s="21"/>
    </row>
    <row r="4193" spans="3:29">
      <c r="C4193" s="17" t="s">
        <v>402</v>
      </c>
      <c r="E4193" s="21"/>
      <c r="F4193" s="42"/>
      <c r="H4193" s="21"/>
      <c r="I4193" s="21"/>
      <c r="J4193" s="21"/>
      <c r="K4193" s="21"/>
      <c r="L4193" s="21"/>
      <c r="M4193" s="21"/>
      <c r="N4193" s="21"/>
      <c r="O4193" s="21"/>
      <c r="P4193" s="21"/>
      <c r="Q4193" s="21"/>
      <c r="R4193" s="21"/>
      <c r="S4193" s="21"/>
      <c r="T4193" s="21"/>
      <c r="U4193" s="21"/>
      <c r="V4193" s="21"/>
      <c r="W4193" s="21"/>
      <c r="X4193" s="21"/>
      <c r="Y4193" s="21"/>
      <c r="Z4193" s="21"/>
      <c r="AA4193" s="21"/>
      <c r="AB4193" s="21"/>
      <c r="AC4193" s="21"/>
    </row>
    <row r="4194" spans="3:29" hidden="1" outlineLevel="1">
      <c r="F4194" s="42" t="str">
        <f>F4201</f>
        <v>PROD_DEMAND</v>
      </c>
      <c r="G4194" s="17" t="str">
        <f>$G$8</f>
        <v>PRODUCTION</v>
      </c>
      <c r="H4194" s="21">
        <f t="shared" ref="H4194:H4225" si="2021">SUBTOTAL(9,I4194:AC4194)</f>
        <v>0</v>
      </c>
      <c r="I4194" s="22">
        <f>VLOOKUP(CONCATENATE($F4194," ",$G4194),AllocFactorMatrix,(I$4+1),FALSE)*$E4201</f>
        <v>0</v>
      </c>
      <c r="J4194" s="22">
        <f>VLOOKUP(CONCATENATE($F4194," ",$G4194),AllocFactorMatrix,(J$4+1),FALSE)*$E4201</f>
        <v>0</v>
      </c>
      <c r="K4194" s="22">
        <f>VLOOKUP(CONCATENATE($F4194," ",$G4194),AllocFactorMatrix,(K$4+1),FALSE)*$E4201</f>
        <v>0</v>
      </c>
      <c r="L4194" s="22">
        <f>VLOOKUP(CONCATENATE($F4194," ",$G4194),AllocFactorMatrix,(L$4+1),FALSE)*$E4201</f>
        <v>0</v>
      </c>
      <c r="M4194" s="22">
        <f t="shared" ref="M4194:M4217" si="2022">SUBTOTAL(9,J4194:L4194)</f>
        <v>0</v>
      </c>
      <c r="N4194" s="22">
        <f>VLOOKUP(CONCATENATE($F4194," ",$G4194),AllocFactorMatrix,(N$4+1),FALSE)*$E4201</f>
        <v>0</v>
      </c>
      <c r="O4194" s="22">
        <f>VLOOKUP(CONCATENATE($F4194," ",$G4194),AllocFactorMatrix,(O$4+1),FALSE)*$E4201</f>
        <v>0</v>
      </c>
      <c r="P4194" s="22">
        <f>VLOOKUP(CONCATENATE($F4194," ",$G4194),AllocFactorMatrix,(P$4+1),FALSE)*$E4201</f>
        <v>0</v>
      </c>
      <c r="Q4194" s="22">
        <f>VLOOKUP(CONCATENATE($F4194," ",$G4194),AllocFactorMatrix,(Q$4+1),FALSE)*$E4201</f>
        <v>0</v>
      </c>
      <c r="R4194" s="22">
        <f t="shared" ref="R4194:R4217" si="2023">SUBTOTAL(9,N4194:Q4194)</f>
        <v>0</v>
      </c>
      <c r="S4194" s="22">
        <f>VLOOKUP(CONCATENATE($F4194," ",$G4194),AllocFactorMatrix,(S$4+1),FALSE)*$E4201</f>
        <v>0</v>
      </c>
      <c r="T4194" s="22">
        <f>VLOOKUP(CONCATENATE($F4194," ",$G4194),AllocFactorMatrix,(T$4+1),FALSE)*$E4201</f>
        <v>0</v>
      </c>
      <c r="U4194" s="22">
        <f>VLOOKUP(CONCATENATE($F4194," ",$G4194),AllocFactorMatrix,(U$4+1),FALSE)*$E4201</f>
        <v>0</v>
      </c>
      <c r="V4194" s="22">
        <f>VLOOKUP(CONCATENATE($F4194," ",$G4194),AllocFactorMatrix,(V$4+1),FALSE)*$E4201</f>
        <v>0</v>
      </c>
      <c r="W4194" s="22">
        <f>SUBTOTAL(9,S4194:V4194)</f>
        <v>0</v>
      </c>
      <c r="X4194" s="22">
        <f>VLOOKUP(CONCATENATE($F4194," ",$G4194),AllocFactorMatrix,(X$4+1),FALSE)*$E4201</f>
        <v>0</v>
      </c>
      <c r="Y4194" s="22">
        <f>VLOOKUP(CONCATENATE($F4194," ",$G4194),AllocFactorMatrix,(Y$4+1),FALSE)*$E4201</f>
        <v>0</v>
      </c>
      <c r="Z4194" s="22">
        <f t="shared" ref="Z4194:Z4217" si="2024">SUBTOTAL(9,X4194:Y4194)</f>
        <v>0</v>
      </c>
      <c r="AA4194" s="22">
        <f>VLOOKUP(CONCATENATE($F4194," ",$G4194),AllocFactorMatrix,(AA$4+1),FALSE)*$E4201</f>
        <v>0</v>
      </c>
      <c r="AB4194" s="22">
        <f>VLOOKUP(CONCATENATE($F4194," ",$G4194),AllocFactorMatrix,(AB$4+1),FALSE)*$E4201</f>
        <v>0</v>
      </c>
      <c r="AC4194" s="22">
        <f>VLOOKUP(CONCATENATE($F4194," ",$G4194),AllocFactorMatrix,(AC$4+1),FALSE)*$E4201</f>
        <v>0</v>
      </c>
    </row>
    <row r="4195" spans="3:29" hidden="1" outlineLevel="1">
      <c r="F4195" s="42" t="str">
        <f>F4201</f>
        <v>PROD_DEMAND</v>
      </c>
      <c r="G4195" s="17" t="str">
        <f>$G$9</f>
        <v>BULKTRAN</v>
      </c>
      <c r="H4195" s="21">
        <f t="shared" si="2021"/>
        <v>0</v>
      </c>
      <c r="I4195" s="22">
        <f>VLOOKUP(CONCATENATE($F4195," ",$G4195),AllocFactorMatrix,(I$4+1),FALSE)*$E4201</f>
        <v>0</v>
      </c>
      <c r="J4195" s="22">
        <f>VLOOKUP(CONCATENATE($F4195," ",$G4195),AllocFactorMatrix,(J$4+1),FALSE)*$E4201</f>
        <v>0</v>
      </c>
      <c r="K4195" s="22">
        <f>VLOOKUP(CONCATENATE($F4195," ",$G4195),AllocFactorMatrix,(K$4+1),FALSE)*$E4201</f>
        <v>0</v>
      </c>
      <c r="L4195" s="22">
        <f>VLOOKUP(CONCATENATE($F4195," ",$G4195),AllocFactorMatrix,(L$4+1),FALSE)*$E4201</f>
        <v>0</v>
      </c>
      <c r="M4195" s="22">
        <f t="shared" si="2022"/>
        <v>0</v>
      </c>
      <c r="N4195" s="22">
        <f>VLOOKUP(CONCATENATE($F4195," ",$G4195),AllocFactorMatrix,(N$4+1),FALSE)*$E4201</f>
        <v>0</v>
      </c>
      <c r="O4195" s="22">
        <f>VLOOKUP(CONCATENATE($F4195," ",$G4195),AllocFactorMatrix,(O$4+1),FALSE)*$E4201</f>
        <v>0</v>
      </c>
      <c r="P4195" s="22">
        <f>VLOOKUP(CONCATENATE($F4195," ",$G4195),AllocFactorMatrix,(P$4+1),FALSE)*$E4201</f>
        <v>0</v>
      </c>
      <c r="Q4195" s="22">
        <f>VLOOKUP(CONCATENATE($F4195," ",$G4195),AllocFactorMatrix,(Q$4+1),FALSE)*$E4201</f>
        <v>0</v>
      </c>
      <c r="R4195" s="22">
        <f t="shared" si="2023"/>
        <v>0</v>
      </c>
      <c r="S4195" s="22">
        <f>VLOOKUP(CONCATENATE($F4195," ",$G4195),AllocFactorMatrix,(S$4+1),FALSE)*$E4201</f>
        <v>0</v>
      </c>
      <c r="T4195" s="22">
        <f>VLOOKUP(CONCATENATE($F4195," ",$G4195),AllocFactorMatrix,(T$4+1),FALSE)*$E4201</f>
        <v>0</v>
      </c>
      <c r="U4195" s="22">
        <f>VLOOKUP(CONCATENATE($F4195," ",$G4195),AllocFactorMatrix,(U$4+1),FALSE)*$E4201</f>
        <v>0</v>
      </c>
      <c r="V4195" s="22">
        <f>VLOOKUP(CONCATENATE($F4195," ",$G4195),AllocFactorMatrix,(V$4+1),FALSE)*$E4201</f>
        <v>0</v>
      </c>
      <c r="W4195" s="22">
        <f t="shared" ref="W4195:W4201" si="2025">SUBTOTAL(9,S4195:V4195)</f>
        <v>0</v>
      </c>
      <c r="X4195" s="22">
        <f>VLOOKUP(CONCATENATE($F4195," ",$G4195),AllocFactorMatrix,(X$4+1),FALSE)*$E4201</f>
        <v>0</v>
      </c>
      <c r="Y4195" s="22">
        <f>VLOOKUP(CONCATENATE($F4195," ",$G4195),AllocFactorMatrix,(Y$4+1),FALSE)*$E4201</f>
        <v>0</v>
      </c>
      <c r="Z4195" s="22">
        <f t="shared" si="2024"/>
        <v>0</v>
      </c>
      <c r="AA4195" s="22">
        <f>VLOOKUP(CONCATENATE($F4195," ",$G4195),AllocFactorMatrix,(AA$4+1),FALSE)*$E4201</f>
        <v>0</v>
      </c>
      <c r="AB4195" s="22">
        <f>VLOOKUP(CONCATENATE($F4195," ",$G4195),AllocFactorMatrix,(AB$4+1),FALSE)*$E4201</f>
        <v>0</v>
      </c>
      <c r="AC4195" s="22">
        <f>VLOOKUP(CONCATENATE($F4195," ",$G4195),AllocFactorMatrix,(AC$4+1),FALSE)*$E4201</f>
        <v>0</v>
      </c>
    </row>
    <row r="4196" spans="3:29" hidden="1" outlineLevel="1">
      <c r="F4196" s="42" t="str">
        <f>F4201</f>
        <v>PROD_DEMAND</v>
      </c>
      <c r="G4196" s="17" t="str">
        <f>$G$10</f>
        <v>SUBTRAN</v>
      </c>
      <c r="H4196" s="21">
        <f t="shared" si="2021"/>
        <v>0</v>
      </c>
      <c r="I4196" s="22">
        <f>VLOOKUP(CONCATENATE($F4196," ",$G4196),AllocFactorMatrix,(I$4+1),FALSE)*$E4201</f>
        <v>0</v>
      </c>
      <c r="J4196" s="22">
        <f>VLOOKUP(CONCATENATE($F4196," ",$G4196),AllocFactorMatrix,(J$4+1),FALSE)*$E4201</f>
        <v>0</v>
      </c>
      <c r="K4196" s="22">
        <f>VLOOKUP(CONCATENATE($F4196," ",$G4196),AllocFactorMatrix,(K$4+1),FALSE)*$E4201</f>
        <v>0</v>
      </c>
      <c r="L4196" s="22">
        <f>VLOOKUP(CONCATENATE($F4196," ",$G4196),AllocFactorMatrix,(L$4+1),FALSE)*$E4201</f>
        <v>0</v>
      </c>
      <c r="M4196" s="22">
        <f t="shared" si="2022"/>
        <v>0</v>
      </c>
      <c r="N4196" s="22">
        <f>VLOOKUP(CONCATENATE($F4196," ",$G4196),AllocFactorMatrix,(N$4+1),FALSE)*$E4201</f>
        <v>0</v>
      </c>
      <c r="O4196" s="22">
        <f>VLOOKUP(CONCATENATE($F4196," ",$G4196),AllocFactorMatrix,(O$4+1),FALSE)*$E4201</f>
        <v>0</v>
      </c>
      <c r="P4196" s="22">
        <f>VLOOKUP(CONCATENATE($F4196," ",$G4196),AllocFactorMatrix,(P$4+1),FALSE)*$E4201</f>
        <v>0</v>
      </c>
      <c r="Q4196" s="22">
        <f>VLOOKUP(CONCATENATE($F4196," ",$G4196),AllocFactorMatrix,(Q$4+1),FALSE)*$E4201</f>
        <v>0</v>
      </c>
      <c r="R4196" s="22">
        <f t="shared" si="2023"/>
        <v>0</v>
      </c>
      <c r="S4196" s="22">
        <f>VLOOKUP(CONCATENATE($F4196," ",$G4196),AllocFactorMatrix,(S$4+1),FALSE)*$E4201</f>
        <v>0</v>
      </c>
      <c r="T4196" s="22">
        <f>VLOOKUP(CONCATENATE($F4196," ",$G4196),AllocFactorMatrix,(T$4+1),FALSE)*$E4201</f>
        <v>0</v>
      </c>
      <c r="U4196" s="22">
        <f>VLOOKUP(CONCATENATE($F4196," ",$G4196),AllocFactorMatrix,(U$4+1),FALSE)*$E4201</f>
        <v>0</v>
      </c>
      <c r="V4196" s="22">
        <f>VLOOKUP(CONCATENATE($F4196," ",$G4196),AllocFactorMatrix,(V$4+1),FALSE)*$E4201</f>
        <v>0</v>
      </c>
      <c r="W4196" s="22">
        <f t="shared" si="2025"/>
        <v>0</v>
      </c>
      <c r="X4196" s="22">
        <f>VLOOKUP(CONCATENATE($F4196," ",$G4196),AllocFactorMatrix,(X$4+1),FALSE)*$E4201</f>
        <v>0</v>
      </c>
      <c r="Y4196" s="22">
        <f>VLOOKUP(CONCATENATE($F4196," ",$G4196),AllocFactorMatrix,(Y$4+1),FALSE)*$E4201</f>
        <v>0</v>
      </c>
      <c r="Z4196" s="22">
        <f t="shared" si="2024"/>
        <v>0</v>
      </c>
      <c r="AA4196" s="22">
        <f>VLOOKUP(CONCATENATE($F4196," ",$G4196),AllocFactorMatrix,(AA$4+1),FALSE)*$E4201</f>
        <v>0</v>
      </c>
      <c r="AB4196" s="22">
        <f>VLOOKUP(CONCATENATE($F4196," ",$G4196),AllocFactorMatrix,(AB$4+1),FALSE)*$E4201</f>
        <v>0</v>
      </c>
      <c r="AC4196" s="22">
        <f>VLOOKUP(CONCATENATE($F4196," ",$G4196),AllocFactorMatrix,(AC$4+1),FALSE)*$E4201</f>
        <v>0</v>
      </c>
    </row>
    <row r="4197" spans="3:29" hidden="1" outlineLevel="1">
      <c r="F4197" s="42" t="str">
        <f>F4201</f>
        <v>PROD_DEMAND</v>
      </c>
      <c r="G4197" s="17" t="str">
        <f>$G$11</f>
        <v>DISTPRI</v>
      </c>
      <c r="H4197" s="21">
        <f t="shared" si="2021"/>
        <v>0</v>
      </c>
      <c r="I4197" s="22">
        <f>VLOOKUP(CONCATENATE($F4197," ",$G4197),AllocFactorMatrix,(I$4+1),FALSE)*$E4201</f>
        <v>0</v>
      </c>
      <c r="J4197" s="22">
        <f>VLOOKUP(CONCATENATE($F4197," ",$G4197),AllocFactorMatrix,(J$4+1),FALSE)*$E4201</f>
        <v>0</v>
      </c>
      <c r="K4197" s="22">
        <f>VLOOKUP(CONCATENATE($F4197," ",$G4197),AllocFactorMatrix,(K$4+1),FALSE)*$E4201</f>
        <v>0</v>
      </c>
      <c r="L4197" s="22">
        <f>VLOOKUP(CONCATENATE($F4197," ",$G4197),AllocFactorMatrix,(L$4+1),FALSE)*$E4201</f>
        <v>0</v>
      </c>
      <c r="M4197" s="22">
        <f t="shared" si="2022"/>
        <v>0</v>
      </c>
      <c r="N4197" s="22">
        <f>VLOOKUP(CONCATENATE($F4197," ",$G4197),AllocFactorMatrix,(N$4+1),FALSE)*$E4201</f>
        <v>0</v>
      </c>
      <c r="O4197" s="22">
        <f>VLOOKUP(CONCATENATE($F4197," ",$G4197),AllocFactorMatrix,(O$4+1),FALSE)*$E4201</f>
        <v>0</v>
      </c>
      <c r="P4197" s="22">
        <f>VLOOKUP(CONCATENATE($F4197," ",$G4197),AllocFactorMatrix,(P$4+1),FALSE)*$E4201</f>
        <v>0</v>
      </c>
      <c r="Q4197" s="22">
        <f>VLOOKUP(CONCATENATE($F4197," ",$G4197),AllocFactorMatrix,(Q$4+1),FALSE)*$E4201</f>
        <v>0</v>
      </c>
      <c r="R4197" s="22">
        <f t="shared" si="2023"/>
        <v>0</v>
      </c>
      <c r="S4197" s="22">
        <f>VLOOKUP(CONCATENATE($F4197," ",$G4197),AllocFactorMatrix,(S$4+1),FALSE)*$E4201</f>
        <v>0</v>
      </c>
      <c r="T4197" s="22">
        <f>VLOOKUP(CONCATENATE($F4197," ",$G4197),AllocFactorMatrix,(T$4+1),FALSE)*$E4201</f>
        <v>0</v>
      </c>
      <c r="U4197" s="22">
        <f>VLOOKUP(CONCATENATE($F4197," ",$G4197),AllocFactorMatrix,(U$4+1),FALSE)*$E4201</f>
        <v>0</v>
      </c>
      <c r="V4197" s="22">
        <f>VLOOKUP(CONCATENATE($F4197," ",$G4197),AllocFactorMatrix,(V$4+1),FALSE)*$E4201</f>
        <v>0</v>
      </c>
      <c r="W4197" s="22">
        <f t="shared" si="2025"/>
        <v>0</v>
      </c>
      <c r="X4197" s="22">
        <f>VLOOKUP(CONCATENATE($F4197," ",$G4197),AllocFactorMatrix,(X$4+1),FALSE)*$E4201</f>
        <v>0</v>
      </c>
      <c r="Y4197" s="22">
        <f>VLOOKUP(CONCATENATE($F4197," ",$G4197),AllocFactorMatrix,(Y$4+1),FALSE)*$E4201</f>
        <v>0</v>
      </c>
      <c r="Z4197" s="22">
        <f t="shared" si="2024"/>
        <v>0</v>
      </c>
      <c r="AA4197" s="22">
        <f>VLOOKUP(CONCATENATE($F4197," ",$G4197),AllocFactorMatrix,(AA$4+1),FALSE)*$E4201</f>
        <v>0</v>
      </c>
      <c r="AB4197" s="22">
        <f>VLOOKUP(CONCATENATE($F4197," ",$G4197),AllocFactorMatrix,(AB$4+1),FALSE)*$E4201</f>
        <v>0</v>
      </c>
      <c r="AC4197" s="22">
        <f>VLOOKUP(CONCATENATE($F4197," ",$G4197),AllocFactorMatrix,(AC$4+1),FALSE)*$E4201</f>
        <v>0</v>
      </c>
    </row>
    <row r="4198" spans="3:29" hidden="1" outlineLevel="1">
      <c r="F4198" s="42" t="str">
        <f>F4201</f>
        <v>PROD_DEMAND</v>
      </c>
      <c r="G4198" s="17" t="str">
        <f>$G$12</f>
        <v>DISTSEC</v>
      </c>
      <c r="H4198" s="21">
        <f t="shared" si="2021"/>
        <v>0</v>
      </c>
      <c r="I4198" s="22">
        <f>VLOOKUP(CONCATENATE($F4198," ",$G4198),AllocFactorMatrix,(I$4+1),FALSE)*$E4201</f>
        <v>0</v>
      </c>
      <c r="J4198" s="22">
        <f>VLOOKUP(CONCATENATE($F4198," ",$G4198),AllocFactorMatrix,(J$4+1),FALSE)*$E4201</f>
        <v>0</v>
      </c>
      <c r="K4198" s="22">
        <f>VLOOKUP(CONCATENATE($F4198," ",$G4198),AllocFactorMatrix,(K$4+1),FALSE)*$E4201</f>
        <v>0</v>
      </c>
      <c r="L4198" s="22">
        <f>VLOOKUP(CONCATENATE($F4198," ",$G4198),AllocFactorMatrix,(L$4+1),FALSE)*$E4201</f>
        <v>0</v>
      </c>
      <c r="M4198" s="22">
        <f t="shared" si="2022"/>
        <v>0</v>
      </c>
      <c r="N4198" s="22">
        <f>VLOOKUP(CONCATENATE($F4198," ",$G4198),AllocFactorMatrix,(N$4+1),FALSE)*$E4201</f>
        <v>0</v>
      </c>
      <c r="O4198" s="22">
        <f>VLOOKUP(CONCATENATE($F4198," ",$G4198),AllocFactorMatrix,(O$4+1),FALSE)*$E4201</f>
        <v>0</v>
      </c>
      <c r="P4198" s="22">
        <f>VLOOKUP(CONCATENATE($F4198," ",$G4198),AllocFactorMatrix,(P$4+1),FALSE)*$E4201</f>
        <v>0</v>
      </c>
      <c r="Q4198" s="22">
        <f>VLOOKUP(CONCATENATE($F4198," ",$G4198),AllocFactorMatrix,(Q$4+1),FALSE)*$E4201</f>
        <v>0</v>
      </c>
      <c r="R4198" s="22">
        <f t="shared" si="2023"/>
        <v>0</v>
      </c>
      <c r="S4198" s="22">
        <f>VLOOKUP(CONCATENATE($F4198," ",$G4198),AllocFactorMatrix,(S$4+1),FALSE)*$E4201</f>
        <v>0</v>
      </c>
      <c r="T4198" s="22">
        <f>VLOOKUP(CONCATENATE($F4198," ",$G4198),AllocFactorMatrix,(T$4+1),FALSE)*$E4201</f>
        <v>0</v>
      </c>
      <c r="U4198" s="22">
        <f>VLOOKUP(CONCATENATE($F4198," ",$G4198),AllocFactorMatrix,(U$4+1),FALSE)*$E4201</f>
        <v>0</v>
      </c>
      <c r="V4198" s="22">
        <f>VLOOKUP(CONCATENATE($F4198," ",$G4198),AllocFactorMatrix,(V$4+1),FALSE)*$E4201</f>
        <v>0</v>
      </c>
      <c r="W4198" s="22">
        <f t="shared" si="2025"/>
        <v>0</v>
      </c>
      <c r="X4198" s="22">
        <f>VLOOKUP(CONCATENATE($F4198," ",$G4198),AllocFactorMatrix,(X$4+1),FALSE)*$E4201</f>
        <v>0</v>
      </c>
      <c r="Y4198" s="22">
        <f>VLOOKUP(CONCATENATE($F4198," ",$G4198),AllocFactorMatrix,(Y$4+1),FALSE)*$E4201</f>
        <v>0</v>
      </c>
      <c r="Z4198" s="22">
        <f t="shared" si="2024"/>
        <v>0</v>
      </c>
      <c r="AA4198" s="22">
        <f>VLOOKUP(CONCATENATE($F4198," ",$G4198),AllocFactorMatrix,(AA$4+1),FALSE)*$E4201</f>
        <v>0</v>
      </c>
      <c r="AB4198" s="22">
        <f>VLOOKUP(CONCATENATE($F4198," ",$G4198),AllocFactorMatrix,(AB$4+1),FALSE)*$E4201</f>
        <v>0</v>
      </c>
      <c r="AC4198" s="22">
        <f>VLOOKUP(CONCATENATE($F4198," ",$G4198),AllocFactorMatrix,(AC$4+1),FALSE)*$E4201</f>
        <v>0</v>
      </c>
    </row>
    <row r="4199" spans="3:29" hidden="1" outlineLevel="1">
      <c r="F4199" s="42" t="str">
        <f>F4201</f>
        <v>PROD_DEMAND</v>
      </c>
      <c r="G4199" s="17" t="str">
        <f>$G$13</f>
        <v>ENERGY</v>
      </c>
      <c r="H4199" s="21">
        <f t="shared" si="2021"/>
        <v>0</v>
      </c>
      <c r="I4199" s="22">
        <f>VLOOKUP(CONCATENATE($F4199," ",$G4199),AllocFactorMatrix,(I$4+1),FALSE)*$E4201</f>
        <v>0</v>
      </c>
      <c r="J4199" s="22">
        <f>VLOOKUP(CONCATENATE($F4199," ",$G4199),AllocFactorMatrix,(J$4+1),FALSE)*$E4201</f>
        <v>0</v>
      </c>
      <c r="K4199" s="22">
        <f>VLOOKUP(CONCATENATE($F4199," ",$G4199),AllocFactorMatrix,(K$4+1),FALSE)*$E4201</f>
        <v>0</v>
      </c>
      <c r="L4199" s="22">
        <f>VLOOKUP(CONCATENATE($F4199," ",$G4199),AllocFactorMatrix,(L$4+1),FALSE)*$E4201</f>
        <v>0</v>
      </c>
      <c r="M4199" s="22">
        <f t="shared" si="2022"/>
        <v>0</v>
      </c>
      <c r="N4199" s="22">
        <f>VLOOKUP(CONCATENATE($F4199," ",$G4199),AllocFactorMatrix,(N$4+1),FALSE)*$E4201</f>
        <v>0</v>
      </c>
      <c r="O4199" s="22">
        <f>VLOOKUP(CONCATENATE($F4199," ",$G4199),AllocFactorMatrix,(O$4+1),FALSE)*$E4201</f>
        <v>0</v>
      </c>
      <c r="P4199" s="22">
        <f>VLOOKUP(CONCATENATE($F4199," ",$G4199),AllocFactorMatrix,(P$4+1),FALSE)*$E4201</f>
        <v>0</v>
      </c>
      <c r="Q4199" s="22">
        <f>VLOOKUP(CONCATENATE($F4199," ",$G4199),AllocFactorMatrix,(Q$4+1),FALSE)*$E4201</f>
        <v>0</v>
      </c>
      <c r="R4199" s="22">
        <f t="shared" si="2023"/>
        <v>0</v>
      </c>
      <c r="S4199" s="22">
        <f>VLOOKUP(CONCATENATE($F4199," ",$G4199),AllocFactorMatrix,(S$4+1),FALSE)*$E4201</f>
        <v>0</v>
      </c>
      <c r="T4199" s="22">
        <f>VLOOKUP(CONCATENATE($F4199," ",$G4199),AllocFactorMatrix,(T$4+1),FALSE)*$E4201</f>
        <v>0</v>
      </c>
      <c r="U4199" s="22">
        <f>VLOOKUP(CONCATENATE($F4199," ",$G4199),AllocFactorMatrix,(U$4+1),FALSE)*$E4201</f>
        <v>0</v>
      </c>
      <c r="V4199" s="22">
        <f>VLOOKUP(CONCATENATE($F4199," ",$G4199),AllocFactorMatrix,(V$4+1),FALSE)*$E4201</f>
        <v>0</v>
      </c>
      <c r="W4199" s="22">
        <f t="shared" si="2025"/>
        <v>0</v>
      </c>
      <c r="X4199" s="22">
        <f>VLOOKUP(CONCATENATE($F4199," ",$G4199),AllocFactorMatrix,(X$4+1),FALSE)*$E4201</f>
        <v>0</v>
      </c>
      <c r="Y4199" s="22">
        <f>VLOOKUP(CONCATENATE($F4199," ",$G4199),AllocFactorMatrix,(Y$4+1),FALSE)*$E4201</f>
        <v>0</v>
      </c>
      <c r="Z4199" s="22">
        <f t="shared" si="2024"/>
        <v>0</v>
      </c>
      <c r="AA4199" s="22">
        <f>VLOOKUP(CONCATENATE($F4199," ",$G4199),AllocFactorMatrix,(AA$4+1),FALSE)*$E4201</f>
        <v>0</v>
      </c>
      <c r="AB4199" s="22">
        <f>VLOOKUP(CONCATENATE($F4199," ",$G4199),AllocFactorMatrix,(AB$4+1),FALSE)*$E4201</f>
        <v>0</v>
      </c>
      <c r="AC4199" s="22">
        <f>VLOOKUP(CONCATENATE($F4199," ",$G4199),AllocFactorMatrix,(AC$4+1),FALSE)*$E4201</f>
        <v>0</v>
      </c>
    </row>
    <row r="4200" spans="3:29" hidden="1" outlineLevel="1">
      <c r="F4200" s="42" t="str">
        <f>F4201</f>
        <v>PROD_DEMAND</v>
      </c>
      <c r="G4200" s="17" t="str">
        <f>$G$14</f>
        <v>CUSTOMER</v>
      </c>
      <c r="H4200" s="21">
        <f t="shared" si="2021"/>
        <v>0</v>
      </c>
      <c r="I4200" s="22">
        <f>VLOOKUP(CONCATENATE($F4200," ",$G4200),AllocFactorMatrix,(I$4+1),FALSE)*$E4201</f>
        <v>0</v>
      </c>
      <c r="J4200" s="22">
        <f>VLOOKUP(CONCATENATE($F4200," ",$G4200),AllocFactorMatrix,(J$4+1),FALSE)*$E4201</f>
        <v>0</v>
      </c>
      <c r="K4200" s="22">
        <f>VLOOKUP(CONCATENATE($F4200," ",$G4200),AllocFactorMatrix,(K$4+1),FALSE)*$E4201</f>
        <v>0</v>
      </c>
      <c r="L4200" s="22">
        <f>VLOOKUP(CONCATENATE($F4200," ",$G4200),AllocFactorMatrix,(L$4+1),FALSE)*$E4201</f>
        <v>0</v>
      </c>
      <c r="M4200" s="22">
        <f t="shared" si="2022"/>
        <v>0</v>
      </c>
      <c r="N4200" s="22">
        <f>VLOOKUP(CONCATENATE($F4200," ",$G4200),AllocFactorMatrix,(N$4+1),FALSE)*$E4201</f>
        <v>0</v>
      </c>
      <c r="O4200" s="22">
        <f>VLOOKUP(CONCATENATE($F4200," ",$G4200),AllocFactorMatrix,(O$4+1),FALSE)*$E4201</f>
        <v>0</v>
      </c>
      <c r="P4200" s="22">
        <f>VLOOKUP(CONCATENATE($F4200," ",$G4200),AllocFactorMatrix,(P$4+1),FALSE)*$E4201</f>
        <v>0</v>
      </c>
      <c r="Q4200" s="22">
        <f>VLOOKUP(CONCATENATE($F4200," ",$G4200),AllocFactorMatrix,(Q$4+1),FALSE)*$E4201</f>
        <v>0</v>
      </c>
      <c r="R4200" s="22">
        <f t="shared" si="2023"/>
        <v>0</v>
      </c>
      <c r="S4200" s="22">
        <f>VLOOKUP(CONCATENATE($F4200," ",$G4200),AllocFactorMatrix,(S$4+1),FALSE)*$E4201</f>
        <v>0</v>
      </c>
      <c r="T4200" s="22">
        <f>VLOOKUP(CONCATENATE($F4200," ",$G4200),AllocFactorMatrix,(T$4+1),FALSE)*$E4201</f>
        <v>0</v>
      </c>
      <c r="U4200" s="22">
        <f>VLOOKUP(CONCATENATE($F4200," ",$G4200),AllocFactorMatrix,(U$4+1),FALSE)*$E4201</f>
        <v>0</v>
      </c>
      <c r="V4200" s="22">
        <f>VLOOKUP(CONCATENATE($F4200," ",$G4200),AllocFactorMatrix,(V$4+1),FALSE)*$E4201</f>
        <v>0</v>
      </c>
      <c r="W4200" s="22">
        <f t="shared" si="2025"/>
        <v>0</v>
      </c>
      <c r="X4200" s="22">
        <f>VLOOKUP(CONCATENATE($F4200," ",$G4200),AllocFactorMatrix,(X$4+1),FALSE)*$E4201</f>
        <v>0</v>
      </c>
      <c r="Y4200" s="22">
        <f>VLOOKUP(CONCATENATE($F4200," ",$G4200),AllocFactorMatrix,(Y$4+1),FALSE)*$E4201</f>
        <v>0</v>
      </c>
      <c r="Z4200" s="22">
        <f t="shared" si="2024"/>
        <v>0</v>
      </c>
      <c r="AA4200" s="22">
        <f>VLOOKUP(CONCATENATE($F4200," ",$G4200),AllocFactorMatrix,(AA$4+1),FALSE)*$E4201</f>
        <v>0</v>
      </c>
      <c r="AB4200" s="22">
        <f>VLOOKUP(CONCATENATE($F4200," ",$G4200),AllocFactorMatrix,(AB$4+1),FALSE)*$E4201</f>
        <v>0</v>
      </c>
      <c r="AC4200" s="22">
        <f>VLOOKUP(CONCATENATE($F4200," ",$G4200),AllocFactorMatrix,(AC$4+1),FALSE)*$E4201</f>
        <v>0</v>
      </c>
    </row>
    <row r="4201" spans="3:29" collapsed="1">
      <c r="D4201" s="17" t="str">
        <f>D3241</f>
        <v>Adj 2 - Decommissioning Rider Removal</v>
      </c>
      <c r="E4201" s="38">
        <f>-ROUND(0.21*E3241,0)</f>
        <v>0</v>
      </c>
      <c r="F4201" s="42" t="str">
        <f>+F3241</f>
        <v>PROD_DEMAND</v>
      </c>
      <c r="G4201" s="17" t="str">
        <f>$G$15</f>
        <v>TOTAL</v>
      </c>
      <c r="H4201" s="21">
        <f t="shared" si="2021"/>
        <v>0</v>
      </c>
      <c r="I4201" s="22">
        <f>VLOOKUP(CONCATENATE($F4201," ",$G4201),AllocFactorMatrix,(I$4+1),FALSE)*$E4201</f>
        <v>0</v>
      </c>
      <c r="J4201" s="22">
        <f>VLOOKUP(CONCATENATE($F4201," ",$G4201),AllocFactorMatrix,(J$4+1),FALSE)*$E4201</f>
        <v>0</v>
      </c>
      <c r="K4201" s="22">
        <f>VLOOKUP(CONCATENATE($F4201," ",$G4201),AllocFactorMatrix,(K$4+1),FALSE)*$E4201</f>
        <v>0</v>
      </c>
      <c r="L4201" s="22">
        <f>VLOOKUP(CONCATENATE($F4201," ",$G4201),AllocFactorMatrix,(L$4+1),FALSE)*$E4201</f>
        <v>0</v>
      </c>
      <c r="M4201" s="22">
        <f t="shared" si="2022"/>
        <v>0</v>
      </c>
      <c r="N4201" s="22">
        <f>VLOOKUP(CONCATENATE($F4201," ",$G4201),AllocFactorMatrix,(N$4+1),FALSE)*$E4201</f>
        <v>0</v>
      </c>
      <c r="O4201" s="22">
        <f>VLOOKUP(CONCATENATE($F4201," ",$G4201),AllocFactorMatrix,(O$4+1),FALSE)*$E4201</f>
        <v>0</v>
      </c>
      <c r="P4201" s="22">
        <f>VLOOKUP(CONCATENATE($F4201," ",$G4201),AllocFactorMatrix,(P$4+1),FALSE)*$E4201</f>
        <v>0</v>
      </c>
      <c r="Q4201" s="22">
        <f>VLOOKUP(CONCATENATE($F4201," ",$G4201),AllocFactorMatrix,(Q$4+1),FALSE)*$E4201</f>
        <v>0</v>
      </c>
      <c r="R4201" s="22">
        <f t="shared" si="2023"/>
        <v>0</v>
      </c>
      <c r="S4201" s="22">
        <f>VLOOKUP(CONCATENATE($F4201," ",$G4201),AllocFactorMatrix,(S$4+1),FALSE)*$E4201</f>
        <v>0</v>
      </c>
      <c r="T4201" s="22">
        <f>VLOOKUP(CONCATENATE($F4201," ",$G4201),AllocFactorMatrix,(T$4+1),FALSE)*$E4201</f>
        <v>0</v>
      </c>
      <c r="U4201" s="22">
        <f>VLOOKUP(CONCATENATE($F4201," ",$G4201),AllocFactorMatrix,(U$4+1),FALSE)*$E4201</f>
        <v>0</v>
      </c>
      <c r="V4201" s="22">
        <f>VLOOKUP(CONCATENATE($F4201," ",$G4201),AllocFactorMatrix,(V$4+1),FALSE)*$E4201</f>
        <v>0</v>
      </c>
      <c r="W4201" s="22">
        <f t="shared" si="2025"/>
        <v>0</v>
      </c>
      <c r="X4201" s="22">
        <f>VLOOKUP(CONCATENATE($F4201," ",$G4201),AllocFactorMatrix,(X$4+1),FALSE)*$E4201</f>
        <v>0</v>
      </c>
      <c r="Y4201" s="22">
        <f>VLOOKUP(CONCATENATE($F4201," ",$G4201),AllocFactorMatrix,(Y$4+1),FALSE)*$E4201</f>
        <v>0</v>
      </c>
      <c r="Z4201" s="22">
        <f t="shared" si="2024"/>
        <v>0</v>
      </c>
      <c r="AA4201" s="22">
        <f>VLOOKUP(CONCATENATE($F4201," ",$G4201),AllocFactorMatrix,(AA$4+1),FALSE)*$E4201</f>
        <v>0</v>
      </c>
      <c r="AB4201" s="22">
        <f>VLOOKUP(CONCATENATE($F4201," ",$G4201),AllocFactorMatrix,(AB$4+1),FALSE)*$E4201</f>
        <v>0</v>
      </c>
      <c r="AC4201" s="22">
        <f>VLOOKUP(CONCATENATE($F4201," ",$G4201),AllocFactorMatrix,(AC$4+1),FALSE)*$E4201</f>
        <v>0</v>
      </c>
    </row>
    <row r="4202" spans="3:29" hidden="1" outlineLevel="1">
      <c r="F4202" s="42" t="str">
        <f>F4209</f>
        <v>PROD_ENERGY</v>
      </c>
      <c r="G4202" s="17" t="str">
        <f>$G$8</f>
        <v>PRODUCTION</v>
      </c>
      <c r="H4202" s="21">
        <f t="shared" si="2021"/>
        <v>0</v>
      </c>
      <c r="I4202" s="22">
        <f>VLOOKUP(CONCATENATE($F4202," ",$G4202),AllocFactorMatrix,(I$4+1),FALSE)*$E4209</f>
        <v>0</v>
      </c>
      <c r="J4202" s="22">
        <f>VLOOKUP(CONCATENATE($F4202," ",$G4202),AllocFactorMatrix,(J$4+1),FALSE)*$E4209</f>
        <v>0</v>
      </c>
      <c r="K4202" s="22">
        <f>VLOOKUP(CONCATENATE($F4202," ",$G4202),AllocFactorMatrix,(K$4+1),FALSE)*$E4209</f>
        <v>0</v>
      </c>
      <c r="L4202" s="22">
        <f>VLOOKUP(CONCATENATE($F4202," ",$G4202),AllocFactorMatrix,(L$4+1),FALSE)*$E4209</f>
        <v>0</v>
      </c>
      <c r="M4202" s="22">
        <f t="shared" si="2022"/>
        <v>0</v>
      </c>
      <c r="N4202" s="22">
        <f>VLOOKUP(CONCATENATE($F4202," ",$G4202),AllocFactorMatrix,(N$4+1),FALSE)*$E4209</f>
        <v>0</v>
      </c>
      <c r="O4202" s="22">
        <f>VLOOKUP(CONCATENATE($F4202," ",$G4202),AllocFactorMatrix,(O$4+1),FALSE)*$E4209</f>
        <v>0</v>
      </c>
      <c r="P4202" s="22">
        <f>VLOOKUP(CONCATENATE($F4202," ",$G4202),AllocFactorMatrix,(P$4+1),FALSE)*$E4209</f>
        <v>0</v>
      </c>
      <c r="Q4202" s="22">
        <f>VLOOKUP(CONCATENATE($F4202," ",$G4202),AllocFactorMatrix,(Q$4+1),FALSE)*$E4209</f>
        <v>0</v>
      </c>
      <c r="R4202" s="22">
        <f t="shared" si="2023"/>
        <v>0</v>
      </c>
      <c r="S4202" s="22">
        <f>VLOOKUP(CONCATENATE($F4202," ",$G4202),AllocFactorMatrix,(S$4+1),FALSE)*$E4209</f>
        <v>0</v>
      </c>
      <c r="T4202" s="22">
        <f>VLOOKUP(CONCATENATE($F4202," ",$G4202),AllocFactorMatrix,(T$4+1),FALSE)*$E4209</f>
        <v>0</v>
      </c>
      <c r="U4202" s="22">
        <f>VLOOKUP(CONCATENATE($F4202," ",$G4202),AllocFactorMatrix,(U$4+1),FALSE)*$E4209</f>
        <v>0</v>
      </c>
      <c r="V4202" s="22">
        <f>VLOOKUP(CONCATENATE($F4202," ",$G4202),AllocFactorMatrix,(V$4+1),FALSE)*$E4209</f>
        <v>0</v>
      </c>
      <c r="W4202" s="22">
        <f>SUBTOTAL(9,S4202:V4202)</f>
        <v>0</v>
      </c>
      <c r="X4202" s="22">
        <f>VLOOKUP(CONCATENATE($F4202," ",$G4202),AllocFactorMatrix,(X$4+1),FALSE)*$E4209</f>
        <v>0</v>
      </c>
      <c r="Y4202" s="22">
        <f>VLOOKUP(CONCATENATE($F4202," ",$G4202),AllocFactorMatrix,(Y$4+1),FALSE)*$E4209</f>
        <v>0</v>
      </c>
      <c r="Z4202" s="22">
        <f t="shared" si="2024"/>
        <v>0</v>
      </c>
      <c r="AA4202" s="22">
        <f>VLOOKUP(CONCATENATE($F4202," ",$G4202),AllocFactorMatrix,(AA$4+1),FALSE)*$E4209</f>
        <v>0</v>
      </c>
      <c r="AB4202" s="22">
        <f>VLOOKUP(CONCATENATE($F4202," ",$G4202),AllocFactorMatrix,(AB$4+1),FALSE)*$E4209</f>
        <v>0</v>
      </c>
      <c r="AC4202" s="22">
        <f>VLOOKUP(CONCATENATE($F4202," ",$G4202),AllocFactorMatrix,(AC$4+1),FALSE)*$E4209</f>
        <v>0</v>
      </c>
    </row>
    <row r="4203" spans="3:29" hidden="1" outlineLevel="1">
      <c r="F4203" s="42" t="str">
        <f>F4209</f>
        <v>PROD_ENERGY</v>
      </c>
      <c r="G4203" s="17" t="str">
        <f>$G$9</f>
        <v>BULKTRAN</v>
      </c>
      <c r="H4203" s="21">
        <f t="shared" si="2021"/>
        <v>0</v>
      </c>
      <c r="I4203" s="22">
        <f>VLOOKUP(CONCATENATE($F4203," ",$G4203),AllocFactorMatrix,(I$4+1),FALSE)*$E4209</f>
        <v>0</v>
      </c>
      <c r="J4203" s="22">
        <f>VLOOKUP(CONCATENATE($F4203," ",$G4203),AllocFactorMatrix,(J$4+1),FALSE)*$E4209</f>
        <v>0</v>
      </c>
      <c r="K4203" s="22">
        <f>VLOOKUP(CONCATENATE($F4203," ",$G4203),AllocFactorMatrix,(K$4+1),FALSE)*$E4209</f>
        <v>0</v>
      </c>
      <c r="L4203" s="22">
        <f>VLOOKUP(CONCATENATE($F4203," ",$G4203),AllocFactorMatrix,(L$4+1),FALSE)*$E4209</f>
        <v>0</v>
      </c>
      <c r="M4203" s="22">
        <f t="shared" si="2022"/>
        <v>0</v>
      </c>
      <c r="N4203" s="22">
        <f>VLOOKUP(CONCATENATE($F4203," ",$G4203),AllocFactorMatrix,(N$4+1),FALSE)*$E4209</f>
        <v>0</v>
      </c>
      <c r="O4203" s="22">
        <f>VLOOKUP(CONCATENATE($F4203," ",$G4203),AllocFactorMatrix,(O$4+1),FALSE)*$E4209</f>
        <v>0</v>
      </c>
      <c r="P4203" s="22">
        <f>VLOOKUP(CONCATENATE($F4203," ",$G4203),AllocFactorMatrix,(P$4+1),FALSE)*$E4209</f>
        <v>0</v>
      </c>
      <c r="Q4203" s="22">
        <f>VLOOKUP(CONCATENATE($F4203," ",$G4203),AllocFactorMatrix,(Q$4+1),FALSE)*$E4209</f>
        <v>0</v>
      </c>
      <c r="R4203" s="22">
        <f t="shared" si="2023"/>
        <v>0</v>
      </c>
      <c r="S4203" s="22">
        <f>VLOOKUP(CONCATENATE($F4203," ",$G4203),AllocFactorMatrix,(S$4+1),FALSE)*$E4209</f>
        <v>0</v>
      </c>
      <c r="T4203" s="22">
        <f>VLOOKUP(CONCATENATE($F4203," ",$G4203),AllocFactorMatrix,(T$4+1),FALSE)*$E4209</f>
        <v>0</v>
      </c>
      <c r="U4203" s="22">
        <f>VLOOKUP(CONCATENATE($F4203," ",$G4203),AllocFactorMatrix,(U$4+1),FALSE)*$E4209</f>
        <v>0</v>
      </c>
      <c r="V4203" s="22">
        <f>VLOOKUP(CONCATENATE($F4203," ",$G4203),AllocFactorMatrix,(V$4+1),FALSE)*$E4209</f>
        <v>0</v>
      </c>
      <c r="W4203" s="22">
        <f t="shared" ref="W4203:W4209" si="2026">SUBTOTAL(9,S4203:V4203)</f>
        <v>0</v>
      </c>
      <c r="X4203" s="22">
        <f>VLOOKUP(CONCATENATE($F4203," ",$G4203),AllocFactorMatrix,(X$4+1),FALSE)*$E4209</f>
        <v>0</v>
      </c>
      <c r="Y4203" s="22">
        <f>VLOOKUP(CONCATENATE($F4203," ",$G4203),AllocFactorMatrix,(Y$4+1),FALSE)*$E4209</f>
        <v>0</v>
      </c>
      <c r="Z4203" s="22">
        <f t="shared" si="2024"/>
        <v>0</v>
      </c>
      <c r="AA4203" s="22">
        <f>VLOOKUP(CONCATENATE($F4203," ",$G4203),AllocFactorMatrix,(AA$4+1),FALSE)*$E4209</f>
        <v>0</v>
      </c>
      <c r="AB4203" s="22">
        <f>VLOOKUP(CONCATENATE($F4203," ",$G4203),AllocFactorMatrix,(AB$4+1),FALSE)*$E4209</f>
        <v>0</v>
      </c>
      <c r="AC4203" s="22">
        <f>VLOOKUP(CONCATENATE($F4203," ",$G4203),AllocFactorMatrix,(AC$4+1),FALSE)*$E4209</f>
        <v>0</v>
      </c>
    </row>
    <row r="4204" spans="3:29" hidden="1" outlineLevel="1">
      <c r="F4204" s="42" t="str">
        <f>F4209</f>
        <v>PROD_ENERGY</v>
      </c>
      <c r="G4204" s="17" t="str">
        <f>$G$10</f>
        <v>SUBTRAN</v>
      </c>
      <c r="H4204" s="21">
        <f t="shared" si="2021"/>
        <v>0</v>
      </c>
      <c r="I4204" s="22">
        <f>VLOOKUP(CONCATENATE($F4204," ",$G4204),AllocFactorMatrix,(I$4+1),FALSE)*$E4209</f>
        <v>0</v>
      </c>
      <c r="J4204" s="22">
        <f>VLOOKUP(CONCATENATE($F4204," ",$G4204),AllocFactorMatrix,(J$4+1),FALSE)*$E4209</f>
        <v>0</v>
      </c>
      <c r="K4204" s="22">
        <f>VLOOKUP(CONCATENATE($F4204," ",$G4204),AllocFactorMatrix,(K$4+1),FALSE)*$E4209</f>
        <v>0</v>
      </c>
      <c r="L4204" s="22">
        <f>VLOOKUP(CONCATENATE($F4204," ",$G4204),AllocFactorMatrix,(L$4+1),FALSE)*$E4209</f>
        <v>0</v>
      </c>
      <c r="M4204" s="22">
        <f t="shared" si="2022"/>
        <v>0</v>
      </c>
      <c r="N4204" s="22">
        <f>VLOOKUP(CONCATENATE($F4204," ",$G4204),AllocFactorMatrix,(N$4+1),FALSE)*$E4209</f>
        <v>0</v>
      </c>
      <c r="O4204" s="22">
        <f>VLOOKUP(CONCATENATE($F4204," ",$G4204),AllocFactorMatrix,(O$4+1),FALSE)*$E4209</f>
        <v>0</v>
      </c>
      <c r="P4204" s="22">
        <f>VLOOKUP(CONCATENATE($F4204," ",$G4204),AllocFactorMatrix,(P$4+1),FALSE)*$E4209</f>
        <v>0</v>
      </c>
      <c r="Q4204" s="22">
        <f>VLOOKUP(CONCATENATE($F4204," ",$G4204),AllocFactorMatrix,(Q$4+1),FALSE)*$E4209</f>
        <v>0</v>
      </c>
      <c r="R4204" s="22">
        <f t="shared" si="2023"/>
        <v>0</v>
      </c>
      <c r="S4204" s="22">
        <f>VLOOKUP(CONCATENATE($F4204," ",$G4204),AllocFactorMatrix,(S$4+1),FALSE)*$E4209</f>
        <v>0</v>
      </c>
      <c r="T4204" s="22">
        <f>VLOOKUP(CONCATENATE($F4204," ",$G4204),AllocFactorMatrix,(T$4+1),FALSE)*$E4209</f>
        <v>0</v>
      </c>
      <c r="U4204" s="22">
        <f>VLOOKUP(CONCATENATE($F4204," ",$G4204),AllocFactorMatrix,(U$4+1),FALSE)*$E4209</f>
        <v>0</v>
      </c>
      <c r="V4204" s="22">
        <f>VLOOKUP(CONCATENATE($F4204," ",$G4204),AllocFactorMatrix,(V$4+1),FALSE)*$E4209</f>
        <v>0</v>
      </c>
      <c r="W4204" s="22">
        <f t="shared" si="2026"/>
        <v>0</v>
      </c>
      <c r="X4204" s="22">
        <f>VLOOKUP(CONCATENATE($F4204," ",$G4204),AllocFactorMatrix,(X$4+1),FALSE)*$E4209</f>
        <v>0</v>
      </c>
      <c r="Y4204" s="22">
        <f>VLOOKUP(CONCATENATE($F4204," ",$G4204),AllocFactorMatrix,(Y$4+1),FALSE)*$E4209</f>
        <v>0</v>
      </c>
      <c r="Z4204" s="22">
        <f t="shared" si="2024"/>
        <v>0</v>
      </c>
      <c r="AA4204" s="22">
        <f>VLOOKUP(CONCATENATE($F4204," ",$G4204),AllocFactorMatrix,(AA$4+1),FALSE)*$E4209</f>
        <v>0</v>
      </c>
      <c r="AB4204" s="22">
        <f>VLOOKUP(CONCATENATE($F4204," ",$G4204),AllocFactorMatrix,(AB$4+1),FALSE)*$E4209</f>
        <v>0</v>
      </c>
      <c r="AC4204" s="22">
        <f>VLOOKUP(CONCATENATE($F4204," ",$G4204),AllocFactorMatrix,(AC$4+1),FALSE)*$E4209</f>
        <v>0</v>
      </c>
    </row>
    <row r="4205" spans="3:29" hidden="1" outlineLevel="1">
      <c r="F4205" s="42" t="str">
        <f>F4209</f>
        <v>PROD_ENERGY</v>
      </c>
      <c r="G4205" s="17" t="str">
        <f>$G$11</f>
        <v>DISTPRI</v>
      </c>
      <c r="H4205" s="21">
        <f t="shared" si="2021"/>
        <v>0</v>
      </c>
      <c r="I4205" s="22">
        <f>VLOOKUP(CONCATENATE($F4205," ",$G4205),AllocFactorMatrix,(I$4+1),FALSE)*$E4209</f>
        <v>0</v>
      </c>
      <c r="J4205" s="22">
        <f>VLOOKUP(CONCATENATE($F4205," ",$G4205),AllocFactorMatrix,(J$4+1),FALSE)*$E4209</f>
        <v>0</v>
      </c>
      <c r="K4205" s="22">
        <f>VLOOKUP(CONCATENATE($F4205," ",$G4205),AllocFactorMatrix,(K$4+1),FALSE)*$E4209</f>
        <v>0</v>
      </c>
      <c r="L4205" s="22">
        <f>VLOOKUP(CONCATENATE($F4205," ",$G4205),AllocFactorMatrix,(L$4+1),FALSE)*$E4209</f>
        <v>0</v>
      </c>
      <c r="M4205" s="22">
        <f t="shared" si="2022"/>
        <v>0</v>
      </c>
      <c r="N4205" s="22">
        <f>VLOOKUP(CONCATENATE($F4205," ",$G4205),AllocFactorMatrix,(N$4+1),FALSE)*$E4209</f>
        <v>0</v>
      </c>
      <c r="O4205" s="22">
        <f>VLOOKUP(CONCATENATE($F4205," ",$G4205),AllocFactorMatrix,(O$4+1),FALSE)*$E4209</f>
        <v>0</v>
      </c>
      <c r="P4205" s="22">
        <f>VLOOKUP(CONCATENATE($F4205," ",$G4205),AllocFactorMatrix,(P$4+1),FALSE)*$E4209</f>
        <v>0</v>
      </c>
      <c r="Q4205" s="22">
        <f>VLOOKUP(CONCATENATE($F4205," ",$G4205),AllocFactorMatrix,(Q$4+1),FALSE)*$E4209</f>
        <v>0</v>
      </c>
      <c r="R4205" s="22">
        <f t="shared" si="2023"/>
        <v>0</v>
      </c>
      <c r="S4205" s="22">
        <f>VLOOKUP(CONCATENATE($F4205," ",$G4205),AllocFactorMatrix,(S$4+1),FALSE)*$E4209</f>
        <v>0</v>
      </c>
      <c r="T4205" s="22">
        <f>VLOOKUP(CONCATENATE($F4205," ",$G4205),AllocFactorMatrix,(T$4+1),FALSE)*$E4209</f>
        <v>0</v>
      </c>
      <c r="U4205" s="22">
        <f>VLOOKUP(CONCATENATE($F4205," ",$G4205),AllocFactorMatrix,(U$4+1),FALSE)*$E4209</f>
        <v>0</v>
      </c>
      <c r="V4205" s="22">
        <f>VLOOKUP(CONCATENATE($F4205," ",$G4205),AllocFactorMatrix,(V$4+1),FALSE)*$E4209</f>
        <v>0</v>
      </c>
      <c r="W4205" s="22">
        <f t="shared" si="2026"/>
        <v>0</v>
      </c>
      <c r="X4205" s="22">
        <f>VLOOKUP(CONCATENATE($F4205," ",$G4205),AllocFactorMatrix,(X$4+1),FALSE)*$E4209</f>
        <v>0</v>
      </c>
      <c r="Y4205" s="22">
        <f>VLOOKUP(CONCATENATE($F4205," ",$G4205),AllocFactorMatrix,(Y$4+1),FALSE)*$E4209</f>
        <v>0</v>
      </c>
      <c r="Z4205" s="22">
        <f t="shared" si="2024"/>
        <v>0</v>
      </c>
      <c r="AA4205" s="22">
        <f>VLOOKUP(CONCATENATE($F4205," ",$G4205),AllocFactorMatrix,(AA$4+1),FALSE)*$E4209</f>
        <v>0</v>
      </c>
      <c r="AB4205" s="22">
        <f>VLOOKUP(CONCATENATE($F4205," ",$G4205),AllocFactorMatrix,(AB$4+1),FALSE)*$E4209</f>
        <v>0</v>
      </c>
      <c r="AC4205" s="22">
        <f>VLOOKUP(CONCATENATE($F4205," ",$G4205),AllocFactorMatrix,(AC$4+1),FALSE)*$E4209</f>
        <v>0</v>
      </c>
    </row>
    <row r="4206" spans="3:29" hidden="1" outlineLevel="1">
      <c r="F4206" s="42" t="str">
        <f>F4209</f>
        <v>PROD_ENERGY</v>
      </c>
      <c r="G4206" s="17" t="str">
        <f>$G$12</f>
        <v>DISTSEC</v>
      </c>
      <c r="H4206" s="21">
        <f t="shared" si="2021"/>
        <v>0</v>
      </c>
      <c r="I4206" s="22">
        <f>VLOOKUP(CONCATENATE($F4206," ",$G4206),AllocFactorMatrix,(I$4+1),FALSE)*$E4209</f>
        <v>0</v>
      </c>
      <c r="J4206" s="22">
        <f>VLOOKUP(CONCATENATE($F4206," ",$G4206),AllocFactorMatrix,(J$4+1),FALSE)*$E4209</f>
        <v>0</v>
      </c>
      <c r="K4206" s="22">
        <f>VLOOKUP(CONCATENATE($F4206," ",$G4206),AllocFactorMatrix,(K$4+1),FALSE)*$E4209</f>
        <v>0</v>
      </c>
      <c r="L4206" s="22">
        <f>VLOOKUP(CONCATENATE($F4206," ",$G4206),AllocFactorMatrix,(L$4+1),FALSE)*$E4209</f>
        <v>0</v>
      </c>
      <c r="M4206" s="22">
        <f t="shared" si="2022"/>
        <v>0</v>
      </c>
      <c r="N4206" s="22">
        <f>VLOOKUP(CONCATENATE($F4206," ",$G4206),AllocFactorMatrix,(N$4+1),FALSE)*$E4209</f>
        <v>0</v>
      </c>
      <c r="O4206" s="22">
        <f>VLOOKUP(CONCATENATE($F4206," ",$G4206),AllocFactorMatrix,(O$4+1),FALSE)*$E4209</f>
        <v>0</v>
      </c>
      <c r="P4206" s="22">
        <f>VLOOKUP(CONCATENATE($F4206," ",$G4206),AllocFactorMatrix,(P$4+1),FALSE)*$E4209</f>
        <v>0</v>
      </c>
      <c r="Q4206" s="22">
        <f>VLOOKUP(CONCATENATE($F4206," ",$G4206),AllocFactorMatrix,(Q$4+1),FALSE)*$E4209</f>
        <v>0</v>
      </c>
      <c r="R4206" s="22">
        <f t="shared" si="2023"/>
        <v>0</v>
      </c>
      <c r="S4206" s="22">
        <f>VLOOKUP(CONCATENATE($F4206," ",$G4206),AllocFactorMatrix,(S$4+1),FALSE)*$E4209</f>
        <v>0</v>
      </c>
      <c r="T4206" s="22">
        <f>VLOOKUP(CONCATENATE($F4206," ",$G4206),AllocFactorMatrix,(T$4+1),FALSE)*$E4209</f>
        <v>0</v>
      </c>
      <c r="U4206" s="22">
        <f>VLOOKUP(CONCATENATE($F4206," ",$G4206),AllocFactorMatrix,(U$4+1),FALSE)*$E4209</f>
        <v>0</v>
      </c>
      <c r="V4206" s="22">
        <f>VLOOKUP(CONCATENATE($F4206," ",$G4206),AllocFactorMatrix,(V$4+1),FALSE)*$E4209</f>
        <v>0</v>
      </c>
      <c r="W4206" s="22">
        <f t="shared" si="2026"/>
        <v>0</v>
      </c>
      <c r="X4206" s="22">
        <f>VLOOKUP(CONCATENATE($F4206," ",$G4206),AllocFactorMatrix,(X$4+1),FALSE)*$E4209</f>
        <v>0</v>
      </c>
      <c r="Y4206" s="22">
        <f>VLOOKUP(CONCATENATE($F4206," ",$G4206),AllocFactorMatrix,(Y$4+1),FALSE)*$E4209</f>
        <v>0</v>
      </c>
      <c r="Z4206" s="22">
        <f t="shared" si="2024"/>
        <v>0</v>
      </c>
      <c r="AA4206" s="22">
        <f>VLOOKUP(CONCATENATE($F4206," ",$G4206),AllocFactorMatrix,(AA$4+1),FALSE)*$E4209</f>
        <v>0</v>
      </c>
      <c r="AB4206" s="22">
        <f>VLOOKUP(CONCATENATE($F4206," ",$G4206),AllocFactorMatrix,(AB$4+1),FALSE)*$E4209</f>
        <v>0</v>
      </c>
      <c r="AC4206" s="22">
        <f>VLOOKUP(CONCATENATE($F4206," ",$G4206),AllocFactorMatrix,(AC$4+1),FALSE)*$E4209</f>
        <v>0</v>
      </c>
    </row>
    <row r="4207" spans="3:29" hidden="1" outlineLevel="1">
      <c r="F4207" s="42" t="str">
        <f>F4209</f>
        <v>PROD_ENERGY</v>
      </c>
      <c r="G4207" s="17" t="str">
        <f>$G$13</f>
        <v>ENERGY</v>
      </c>
      <c r="H4207" s="21">
        <f t="shared" si="2021"/>
        <v>0</v>
      </c>
      <c r="I4207" s="22">
        <f>VLOOKUP(CONCATENATE($F4207," ",$G4207),AllocFactorMatrix,(I$4+1),FALSE)*$E4209</f>
        <v>0</v>
      </c>
      <c r="J4207" s="22">
        <f>VLOOKUP(CONCATENATE($F4207," ",$G4207),AllocFactorMatrix,(J$4+1),FALSE)*$E4209</f>
        <v>0</v>
      </c>
      <c r="K4207" s="22">
        <f>VLOOKUP(CONCATENATE($F4207," ",$G4207),AllocFactorMatrix,(K$4+1),FALSE)*$E4209</f>
        <v>0</v>
      </c>
      <c r="L4207" s="22">
        <f>VLOOKUP(CONCATENATE($F4207," ",$G4207),AllocFactorMatrix,(L$4+1),FALSE)*$E4209</f>
        <v>0</v>
      </c>
      <c r="M4207" s="22">
        <f t="shared" si="2022"/>
        <v>0</v>
      </c>
      <c r="N4207" s="22">
        <f>VLOOKUP(CONCATENATE($F4207," ",$G4207),AllocFactorMatrix,(N$4+1),FALSE)*$E4209</f>
        <v>0</v>
      </c>
      <c r="O4207" s="22">
        <f>VLOOKUP(CONCATENATE($F4207," ",$G4207),AllocFactorMatrix,(O$4+1),FALSE)*$E4209</f>
        <v>0</v>
      </c>
      <c r="P4207" s="22">
        <f>VLOOKUP(CONCATENATE($F4207," ",$G4207),AllocFactorMatrix,(P$4+1),FALSE)*$E4209</f>
        <v>0</v>
      </c>
      <c r="Q4207" s="22">
        <f>VLOOKUP(CONCATENATE($F4207," ",$G4207),AllocFactorMatrix,(Q$4+1),FALSE)*$E4209</f>
        <v>0</v>
      </c>
      <c r="R4207" s="22">
        <f t="shared" si="2023"/>
        <v>0</v>
      </c>
      <c r="S4207" s="22">
        <f>VLOOKUP(CONCATENATE($F4207," ",$G4207),AllocFactorMatrix,(S$4+1),FALSE)*$E4209</f>
        <v>0</v>
      </c>
      <c r="T4207" s="22">
        <f>VLOOKUP(CONCATENATE($F4207," ",$G4207),AllocFactorMatrix,(T$4+1),FALSE)*$E4209</f>
        <v>0</v>
      </c>
      <c r="U4207" s="22">
        <f>VLOOKUP(CONCATENATE($F4207," ",$G4207),AllocFactorMatrix,(U$4+1),FALSE)*$E4209</f>
        <v>0</v>
      </c>
      <c r="V4207" s="22">
        <f>VLOOKUP(CONCATENATE($F4207," ",$G4207),AllocFactorMatrix,(V$4+1),FALSE)*$E4209</f>
        <v>0</v>
      </c>
      <c r="W4207" s="22">
        <f t="shared" si="2026"/>
        <v>0</v>
      </c>
      <c r="X4207" s="22">
        <f>VLOOKUP(CONCATENATE($F4207," ",$G4207),AllocFactorMatrix,(X$4+1),FALSE)*$E4209</f>
        <v>0</v>
      </c>
      <c r="Y4207" s="22">
        <f>VLOOKUP(CONCATENATE($F4207," ",$G4207),AllocFactorMatrix,(Y$4+1),FALSE)*$E4209</f>
        <v>0</v>
      </c>
      <c r="Z4207" s="22">
        <f t="shared" si="2024"/>
        <v>0</v>
      </c>
      <c r="AA4207" s="22">
        <f>VLOOKUP(CONCATENATE($F4207," ",$G4207),AllocFactorMatrix,(AA$4+1),FALSE)*$E4209</f>
        <v>0</v>
      </c>
      <c r="AB4207" s="22">
        <f>VLOOKUP(CONCATENATE($F4207," ",$G4207),AllocFactorMatrix,(AB$4+1),FALSE)*$E4209</f>
        <v>0</v>
      </c>
      <c r="AC4207" s="22">
        <f>VLOOKUP(CONCATENATE($F4207," ",$G4207),AllocFactorMatrix,(AC$4+1),FALSE)*$E4209</f>
        <v>0</v>
      </c>
    </row>
    <row r="4208" spans="3:29" hidden="1" outlineLevel="1">
      <c r="F4208" s="42" t="str">
        <f>F4209</f>
        <v>PROD_ENERGY</v>
      </c>
      <c r="G4208" s="17" t="str">
        <f>$G$14</f>
        <v>CUSTOMER</v>
      </c>
      <c r="H4208" s="21">
        <f t="shared" si="2021"/>
        <v>0</v>
      </c>
      <c r="I4208" s="22">
        <f>VLOOKUP(CONCATENATE($F4208," ",$G4208),AllocFactorMatrix,(I$4+1),FALSE)*$E4209</f>
        <v>0</v>
      </c>
      <c r="J4208" s="22">
        <f>VLOOKUP(CONCATENATE($F4208," ",$G4208),AllocFactorMatrix,(J$4+1),FALSE)*$E4209</f>
        <v>0</v>
      </c>
      <c r="K4208" s="22">
        <f>VLOOKUP(CONCATENATE($F4208," ",$G4208),AllocFactorMatrix,(K$4+1),FALSE)*$E4209</f>
        <v>0</v>
      </c>
      <c r="L4208" s="22">
        <f>VLOOKUP(CONCATENATE($F4208," ",$G4208),AllocFactorMatrix,(L$4+1),FALSE)*$E4209</f>
        <v>0</v>
      </c>
      <c r="M4208" s="22">
        <f t="shared" si="2022"/>
        <v>0</v>
      </c>
      <c r="N4208" s="22">
        <f>VLOOKUP(CONCATENATE($F4208," ",$G4208),AllocFactorMatrix,(N$4+1),FALSE)*$E4209</f>
        <v>0</v>
      </c>
      <c r="O4208" s="22">
        <f>VLOOKUP(CONCATENATE($F4208," ",$G4208),AllocFactorMatrix,(O$4+1),FALSE)*$E4209</f>
        <v>0</v>
      </c>
      <c r="P4208" s="22">
        <f>VLOOKUP(CONCATENATE($F4208," ",$G4208),AllocFactorMatrix,(P$4+1),FALSE)*$E4209</f>
        <v>0</v>
      </c>
      <c r="Q4208" s="22">
        <f>VLOOKUP(CONCATENATE($F4208," ",$G4208),AllocFactorMatrix,(Q$4+1),FALSE)*$E4209</f>
        <v>0</v>
      </c>
      <c r="R4208" s="22">
        <f t="shared" si="2023"/>
        <v>0</v>
      </c>
      <c r="S4208" s="22">
        <f>VLOOKUP(CONCATENATE($F4208," ",$G4208),AllocFactorMatrix,(S$4+1),FALSE)*$E4209</f>
        <v>0</v>
      </c>
      <c r="T4208" s="22">
        <f>VLOOKUP(CONCATENATE($F4208," ",$G4208),AllocFactorMatrix,(T$4+1),FALSE)*$E4209</f>
        <v>0</v>
      </c>
      <c r="U4208" s="22">
        <f>VLOOKUP(CONCATENATE($F4208," ",$G4208),AllocFactorMatrix,(U$4+1),FALSE)*$E4209</f>
        <v>0</v>
      </c>
      <c r="V4208" s="22">
        <f>VLOOKUP(CONCATENATE($F4208," ",$G4208),AllocFactorMatrix,(V$4+1),FALSE)*$E4209</f>
        <v>0</v>
      </c>
      <c r="W4208" s="22">
        <f t="shared" si="2026"/>
        <v>0</v>
      </c>
      <c r="X4208" s="22">
        <f>VLOOKUP(CONCATENATE($F4208," ",$G4208),AllocFactorMatrix,(X$4+1),FALSE)*$E4209</f>
        <v>0</v>
      </c>
      <c r="Y4208" s="22">
        <f>VLOOKUP(CONCATENATE($F4208," ",$G4208),AllocFactorMatrix,(Y$4+1),FALSE)*$E4209</f>
        <v>0</v>
      </c>
      <c r="Z4208" s="22">
        <f t="shared" si="2024"/>
        <v>0</v>
      </c>
      <c r="AA4208" s="22">
        <f>VLOOKUP(CONCATENATE($F4208," ",$G4208),AllocFactorMatrix,(AA$4+1),FALSE)*$E4209</f>
        <v>0</v>
      </c>
      <c r="AB4208" s="22">
        <f>VLOOKUP(CONCATENATE($F4208," ",$G4208),AllocFactorMatrix,(AB$4+1),FALSE)*$E4209</f>
        <v>0</v>
      </c>
      <c r="AC4208" s="22">
        <f>VLOOKUP(CONCATENATE($F4208," ",$G4208),AllocFactorMatrix,(AC$4+1),FALSE)*$E4209</f>
        <v>0</v>
      </c>
    </row>
    <row r="4209" spans="4:29" collapsed="1">
      <c r="D4209" s="17" t="str">
        <f>D3249</f>
        <v>Adj 5 - Environmental Surcharge Revenue Sync</v>
      </c>
      <c r="E4209" s="38">
        <f>-ROUND(0.21*E3249,0)</f>
        <v>0</v>
      </c>
      <c r="F4209" s="42" t="str">
        <f>+F3249</f>
        <v>PROD_ENERGY</v>
      </c>
      <c r="G4209" s="17" t="str">
        <f>$G$15</f>
        <v>TOTAL</v>
      </c>
      <c r="H4209" s="21">
        <f t="shared" si="2021"/>
        <v>0</v>
      </c>
      <c r="I4209" s="22">
        <f>VLOOKUP(CONCATENATE($F4209," ",$G4209),AllocFactorMatrix,(I$4+1),FALSE)*$E4209</f>
        <v>0</v>
      </c>
      <c r="J4209" s="22">
        <f>VLOOKUP(CONCATENATE($F4209," ",$G4209),AllocFactorMatrix,(J$4+1),FALSE)*$E4209</f>
        <v>0</v>
      </c>
      <c r="K4209" s="22">
        <f>VLOOKUP(CONCATENATE($F4209," ",$G4209),AllocFactorMatrix,(K$4+1),FALSE)*$E4209</f>
        <v>0</v>
      </c>
      <c r="L4209" s="22">
        <f>VLOOKUP(CONCATENATE($F4209," ",$G4209),AllocFactorMatrix,(L$4+1),FALSE)*$E4209</f>
        <v>0</v>
      </c>
      <c r="M4209" s="22">
        <f t="shared" si="2022"/>
        <v>0</v>
      </c>
      <c r="N4209" s="22">
        <f>VLOOKUP(CONCATENATE($F4209," ",$G4209),AllocFactorMatrix,(N$4+1),FALSE)*$E4209</f>
        <v>0</v>
      </c>
      <c r="O4209" s="22">
        <f>VLOOKUP(CONCATENATE($F4209," ",$G4209),AllocFactorMatrix,(O$4+1),FALSE)*$E4209</f>
        <v>0</v>
      </c>
      <c r="P4209" s="22">
        <f>VLOOKUP(CONCATENATE($F4209," ",$G4209),AllocFactorMatrix,(P$4+1),FALSE)*$E4209</f>
        <v>0</v>
      </c>
      <c r="Q4209" s="22">
        <f>VLOOKUP(CONCATENATE($F4209," ",$G4209),AllocFactorMatrix,(Q$4+1),FALSE)*$E4209</f>
        <v>0</v>
      </c>
      <c r="R4209" s="22">
        <f t="shared" si="2023"/>
        <v>0</v>
      </c>
      <c r="S4209" s="22">
        <f>VLOOKUP(CONCATENATE($F4209," ",$G4209),AllocFactorMatrix,(S$4+1),FALSE)*$E4209</f>
        <v>0</v>
      </c>
      <c r="T4209" s="22">
        <f>VLOOKUP(CONCATENATE($F4209," ",$G4209),AllocFactorMatrix,(T$4+1),FALSE)*$E4209</f>
        <v>0</v>
      </c>
      <c r="U4209" s="22">
        <f>VLOOKUP(CONCATENATE($F4209," ",$G4209),AllocFactorMatrix,(U$4+1),FALSE)*$E4209</f>
        <v>0</v>
      </c>
      <c r="V4209" s="22">
        <f>VLOOKUP(CONCATENATE($F4209," ",$G4209),AllocFactorMatrix,(V$4+1),FALSE)*$E4209</f>
        <v>0</v>
      </c>
      <c r="W4209" s="22">
        <f t="shared" si="2026"/>
        <v>0</v>
      </c>
      <c r="X4209" s="22">
        <f>VLOOKUP(CONCATENATE($F4209," ",$G4209),AllocFactorMatrix,(X$4+1),FALSE)*$E4209</f>
        <v>0</v>
      </c>
      <c r="Y4209" s="22">
        <f>VLOOKUP(CONCATENATE($F4209," ",$G4209),AllocFactorMatrix,(Y$4+1),FALSE)*$E4209</f>
        <v>0</v>
      </c>
      <c r="Z4209" s="22">
        <f t="shared" si="2024"/>
        <v>0</v>
      </c>
      <c r="AA4209" s="22">
        <f>VLOOKUP(CONCATENATE($F4209," ",$G4209),AllocFactorMatrix,(AA$4+1),FALSE)*$E4209</f>
        <v>0</v>
      </c>
      <c r="AB4209" s="22">
        <f>VLOOKUP(CONCATENATE($F4209," ",$G4209),AllocFactorMatrix,(AB$4+1),FALSE)*$E4209</f>
        <v>0</v>
      </c>
      <c r="AC4209" s="22">
        <f>VLOOKUP(CONCATENATE($F4209," ",$G4209),AllocFactorMatrix,(AC$4+1),FALSE)*$E4209</f>
        <v>0</v>
      </c>
    </row>
    <row r="4210" spans="4:29" hidden="1" outlineLevel="1">
      <c r="F4210" s="42" t="str">
        <f>F4217</f>
        <v>LABOR_M</v>
      </c>
      <c r="G4210" s="17" t="str">
        <f>$G$8</f>
        <v>PRODUCTION</v>
      </c>
      <c r="H4210" s="21">
        <f t="shared" ca="1" si="2021"/>
        <v>51094.355767998313</v>
      </c>
      <c r="I4210" s="22">
        <f ca="1">VLOOKUP(CONCATENATE($F4210," ",$G4210),AllocFactorMatrix,(I$4+1),FALSE)*$E4217</f>
        <v>25333.019482899894</v>
      </c>
      <c r="J4210" s="22">
        <f ca="1">VLOOKUP(CONCATENATE($F4210," ",$G4210),AllocFactorMatrix,(J$4+1),FALSE)*$E4217</f>
        <v>6334.9742566408204</v>
      </c>
      <c r="K4210" s="22">
        <f ca="1">VLOOKUP(CONCATENATE($F4210," ",$G4210),AllocFactorMatrix,(K$4+1),FALSE)*$E4217</f>
        <v>80.288436149296146</v>
      </c>
      <c r="L4210" s="22">
        <f ca="1">VLOOKUP(CONCATENATE($F4210," ",$G4210),AllocFactorMatrix,(L$4+1),FALSE)*$E4217</f>
        <v>4.0183564217768</v>
      </c>
      <c r="M4210" s="22">
        <f t="shared" ca="1" si="2022"/>
        <v>6419.2810492118933</v>
      </c>
      <c r="N4210" s="22">
        <f ca="1">VLOOKUP(CONCATENATE($F4210," ",$G4210),AllocFactorMatrix,(N$4+1),FALSE)*$E4217</f>
        <v>2842.1718325443758</v>
      </c>
      <c r="O4210" s="22">
        <f ca="1">VLOOKUP(CONCATENATE($F4210," ",$G4210),AllocFactorMatrix,(O$4+1),FALSE)*$E4217</f>
        <v>778.97347772175192</v>
      </c>
      <c r="P4210" s="22">
        <f ca="1">VLOOKUP(CONCATENATE($F4210," ",$G4210),AllocFactorMatrix,(P$4+1),FALSE)*$E4217</f>
        <v>123.95867838840496</v>
      </c>
      <c r="Q4210" s="22">
        <f ca="1">VLOOKUP(CONCATENATE($F4210," ",$G4210),AllocFactorMatrix,(Q$4+1),FALSE)*$E4217</f>
        <v>0</v>
      </c>
      <c r="R4210" s="22">
        <f t="shared" ca="1" si="2023"/>
        <v>3745.1039886545327</v>
      </c>
      <c r="S4210" s="22">
        <f ca="1">VLOOKUP(CONCATENATE($F4210," ",$G4210),AllocFactorMatrix,(S$4+1),FALSE)*$E4217</f>
        <v>122.85981759341534</v>
      </c>
      <c r="T4210" s="22">
        <f ca="1">VLOOKUP(CONCATENATE($F4210," ",$G4210),AllocFactorMatrix,(T$4+1),FALSE)*$E4217</f>
        <v>2235.839105185496</v>
      </c>
      <c r="U4210" s="22">
        <f ca="1">VLOOKUP(CONCATENATE($F4210," ",$G4210),AllocFactorMatrix,(U$4+1),FALSE)*$E4217</f>
        <v>10894.219670073273</v>
      </c>
      <c r="V4210" s="22">
        <f ca="1">VLOOKUP(CONCATENATE($F4210," ",$G4210),AllocFactorMatrix,(V$4+1),FALSE)*$E4217</f>
        <v>1388.1462839173394</v>
      </c>
      <c r="W4210" s="22">
        <f ca="1">SUBTOTAL(9,S4210:V4210)</f>
        <v>14641.064876769524</v>
      </c>
      <c r="X4210" s="22">
        <f ca="1">VLOOKUP(CONCATENATE($F4210," ",$G4210),AllocFactorMatrix,(X$4+1),FALSE)*$E4217</f>
        <v>794.89486931744</v>
      </c>
      <c r="Y4210" s="22">
        <f ca="1">VLOOKUP(CONCATENATE($F4210," ",$G4210),AllocFactorMatrix,(Y$4+1),FALSE)*$E4217</f>
        <v>14.942108272324173</v>
      </c>
      <c r="Z4210" s="22">
        <f t="shared" ca="1" si="2024"/>
        <v>809.83697758976416</v>
      </c>
      <c r="AA4210" s="22">
        <f ca="1">VLOOKUP(CONCATENATE($F4210," ",$G4210),AllocFactorMatrix,(AA$4+1),FALSE)*$E4217</f>
        <v>11.559784377830811</v>
      </c>
      <c r="AB4210" s="22">
        <f ca="1">VLOOKUP(CONCATENATE($F4210," ",$G4210),AllocFactorMatrix,(AB$4+1),FALSE)*$E4217</f>
        <v>108.6308114595202</v>
      </c>
      <c r="AC4210" s="22">
        <f ca="1">VLOOKUP(CONCATENATE($F4210," ",$G4210),AllocFactorMatrix,(AC$4+1),FALSE)*$E4217</f>
        <v>25.858797035345269</v>
      </c>
    </row>
    <row r="4211" spans="4:29" hidden="1" outlineLevel="1">
      <c r="F4211" s="42" t="str">
        <f>F4217</f>
        <v>LABOR_M</v>
      </c>
      <c r="G4211" s="17" t="str">
        <f>$G$9</f>
        <v>BULKTRAN</v>
      </c>
      <c r="H4211" s="21">
        <f t="shared" ca="1" si="2021"/>
        <v>14207.314541726675</v>
      </c>
      <c r="I4211" s="22">
        <f ca="1">VLOOKUP(CONCATENATE($F4211," ",$G4211),AllocFactorMatrix,(I$4+1),FALSE)*$E4217</f>
        <v>7044.1083105048638</v>
      </c>
      <c r="J4211" s="22">
        <f ca="1">VLOOKUP(CONCATENATE($F4211," ",$G4211),AllocFactorMatrix,(J$4+1),FALSE)*$E4217</f>
        <v>1761.5051706789245</v>
      </c>
      <c r="K4211" s="22">
        <f ca="1">VLOOKUP(CONCATENATE($F4211," ",$G4211),AllocFactorMatrix,(K$4+1),FALSE)*$E4217</f>
        <v>22.325030804103577</v>
      </c>
      <c r="L4211" s="22">
        <f ca="1">VLOOKUP(CONCATENATE($F4211," ",$G4211),AllocFactorMatrix,(L$4+1),FALSE)*$E4217</f>
        <v>1.117345600445115</v>
      </c>
      <c r="M4211" s="22">
        <f t="shared" ca="1" si="2022"/>
        <v>1784.9475470834732</v>
      </c>
      <c r="N4211" s="22">
        <f ca="1">VLOOKUP(CONCATENATE($F4211," ",$G4211),AllocFactorMatrix,(N$4+1),FALSE)*$E4217</f>
        <v>790.29529973806825</v>
      </c>
      <c r="O4211" s="22">
        <f ca="1">VLOOKUP(CONCATENATE($F4211," ",$G4211),AllocFactorMatrix,(O$4+1),FALSE)*$E4217</f>
        <v>216.6016392868834</v>
      </c>
      <c r="P4211" s="22">
        <f ca="1">VLOOKUP(CONCATENATE($F4211," ",$G4211),AllocFactorMatrix,(P$4+1),FALSE)*$E4217</f>
        <v>34.467993725910624</v>
      </c>
      <c r="Q4211" s="22">
        <f ca="1">VLOOKUP(CONCATENATE($F4211," ",$G4211),AllocFactorMatrix,(Q$4+1),FALSE)*$E4217</f>
        <v>0</v>
      </c>
      <c r="R4211" s="22">
        <f t="shared" ca="1" si="2023"/>
        <v>1041.3649327508622</v>
      </c>
      <c r="S4211" s="22">
        <f ca="1">VLOOKUP(CONCATENATE($F4211," ",$G4211),AllocFactorMatrix,(S$4+1),FALSE)*$E4217</f>
        <v>34.162444106636059</v>
      </c>
      <c r="T4211" s="22">
        <f ca="1">VLOOKUP(CONCATENATE($F4211," ",$G4211),AllocFactorMatrix,(T$4+1),FALSE)*$E4217</f>
        <v>621.69820823846271</v>
      </c>
      <c r="U4211" s="22">
        <f ca="1">VLOOKUP(CONCATENATE($F4211," ",$G4211),AllocFactorMatrix,(U$4+1),FALSE)*$E4217</f>
        <v>3029.2505544484848</v>
      </c>
      <c r="V4211" s="22">
        <f ca="1">VLOOKUP(CONCATENATE($F4211," ",$G4211),AllocFactorMatrix,(V$4+1),FALSE)*$E4217</f>
        <v>385.9884441070696</v>
      </c>
      <c r="W4211" s="22">
        <f t="shared" ref="W4211:W4217" ca="1" si="2027">SUBTOTAL(9,S4211:V4211)</f>
        <v>4071.0996509006532</v>
      </c>
      <c r="X4211" s="22">
        <f ca="1">VLOOKUP(CONCATENATE($F4211," ",$G4211),AllocFactorMatrix,(X$4+1),FALSE)*$E4217</f>
        <v>221.02874703571294</v>
      </c>
      <c r="Y4211" s="22">
        <f ca="1">VLOOKUP(CONCATENATE($F4211," ",$G4211),AllocFactorMatrix,(Y$4+1),FALSE)*$E4217</f>
        <v>4.1548078833867352</v>
      </c>
      <c r="Z4211" s="22">
        <f t="shared" ca="1" si="2024"/>
        <v>225.18355491909966</v>
      </c>
      <c r="AA4211" s="22">
        <f ca="1">VLOOKUP(CONCATENATE($F4211," ",$G4211),AllocFactorMatrix,(AA$4+1),FALSE)*$E4217</f>
        <v>3.2143177112577339</v>
      </c>
      <c r="AB4211" s="22">
        <f ca="1">VLOOKUP(CONCATENATE($F4211," ",$G4211),AllocFactorMatrix,(AB$4+1),FALSE)*$E4217</f>
        <v>30.205921654756523</v>
      </c>
      <c r="AC4211" s="22">
        <f ca="1">VLOOKUP(CONCATENATE($F4211," ",$G4211),AllocFactorMatrix,(AC$4+1),FALSE)*$E4217</f>
        <v>7.1903062017257655</v>
      </c>
    </row>
    <row r="4212" spans="4:29" hidden="1" outlineLevel="1">
      <c r="F4212" s="42" t="str">
        <f>F4217</f>
        <v>LABOR_M</v>
      </c>
      <c r="G4212" s="17" t="str">
        <f>$G$10</f>
        <v>SUBTRAN</v>
      </c>
      <c r="H4212" s="21">
        <f t="shared" ca="1" si="2021"/>
        <v>4503.7542607580772</v>
      </c>
      <c r="I4212" s="22">
        <f ca="1">VLOOKUP(CONCATENATE($F4212," ",$G4212),AllocFactorMatrix,(I$4+1),FALSE)*$E4217</f>
        <v>2173.3416936218582</v>
      </c>
      <c r="J4212" s="22">
        <f ca="1">VLOOKUP(CONCATENATE($F4212," ",$G4212),AllocFactorMatrix,(J$4+1),FALSE)*$E4217</f>
        <v>542.23446344251909</v>
      </c>
      <c r="K4212" s="22">
        <f ca="1">VLOOKUP(CONCATENATE($F4212," ",$G4212),AllocFactorMatrix,(K$4+1),FALSE)*$E4217</f>
        <v>6.8866987828122781</v>
      </c>
      <c r="L4212" s="22">
        <f ca="1">VLOOKUP(CONCATENATE($F4212," ",$G4212),AllocFactorMatrix,(L$4+1),FALSE)*$E4217</f>
        <v>0.44397464804652659</v>
      </c>
      <c r="M4212" s="22">
        <f t="shared" ca="1" si="2022"/>
        <v>549.56513687337781</v>
      </c>
      <c r="N4212" s="22">
        <f ca="1">VLOOKUP(CONCATENATE($F4212," ",$G4212),AllocFactorMatrix,(N$4+1),FALSE)*$E4217</f>
        <v>240.7967179495096</v>
      </c>
      <c r="O4212" s="22">
        <f ca="1">VLOOKUP(CONCATENATE($F4212," ",$G4212),AllocFactorMatrix,(O$4+1),FALSE)*$E4217</f>
        <v>66.104932930474504</v>
      </c>
      <c r="P4212" s="22">
        <f ca="1">VLOOKUP(CONCATENATE($F4212," ",$G4212),AllocFactorMatrix,(P$4+1),FALSE)*$E4217</f>
        <v>13.287581010005447</v>
      </c>
      <c r="Q4212" s="22">
        <f ca="1">VLOOKUP(CONCATENATE($F4212," ",$G4212),AllocFactorMatrix,(Q$4+1),FALSE)*$E4217</f>
        <v>0</v>
      </c>
      <c r="R4212" s="22">
        <f t="shared" ca="1" si="2023"/>
        <v>320.18923188998957</v>
      </c>
      <c r="S4212" s="22">
        <f ca="1">VLOOKUP(CONCATENATE($F4212," ",$G4212),AllocFactorMatrix,(S$4+1),FALSE)*$E4217</f>
        <v>10.204231115625705</v>
      </c>
      <c r="T4212" s="22">
        <f ca="1">VLOOKUP(CONCATENATE($F4212," ",$G4212),AllocFactorMatrix,(T$4+1),FALSE)*$E4217</f>
        <v>191.17780020315658</v>
      </c>
      <c r="U4212" s="22">
        <f ca="1">VLOOKUP(CONCATENATE($F4212," ",$G4212),AllocFactorMatrix,(U$4+1),FALSE)*$E4217</f>
        <v>1188.0598237281397</v>
      </c>
      <c r="V4212" s="22">
        <f ca="1">VLOOKUP(CONCATENATE($F4212," ",$G4212),AllocFactorMatrix,(V$4+1),FALSE)*$E4217</f>
        <v>0</v>
      </c>
      <c r="W4212" s="22">
        <f t="shared" ca="1" si="2027"/>
        <v>1389.441855046922</v>
      </c>
      <c r="X4212" s="22">
        <f ca="1">VLOOKUP(CONCATENATE($F4212," ",$G4212),AllocFactorMatrix,(X$4+1),FALSE)*$E4217</f>
        <v>67.540258764200871</v>
      </c>
      <c r="Y4212" s="22">
        <f ca="1">VLOOKUP(CONCATENATE($F4212," ",$G4212),AllocFactorMatrix,(Y$4+1),FALSE)*$E4217</f>
        <v>1.2955454482158197</v>
      </c>
      <c r="Z4212" s="22">
        <f t="shared" ca="1" si="2024"/>
        <v>68.83580421241669</v>
      </c>
      <c r="AA4212" s="22">
        <f ca="1">VLOOKUP(CONCATENATE($F4212," ",$G4212),AllocFactorMatrix,(AA$4+1),FALSE)*$E4217</f>
        <v>0.98540317613185957</v>
      </c>
      <c r="AB4212" s="22">
        <f ca="1">VLOOKUP(CONCATENATE($F4212," ",$G4212),AllocFactorMatrix,(AB$4+1),FALSE)*$E4217</f>
        <v>1.1274512269208972</v>
      </c>
      <c r="AC4212" s="22">
        <f ca="1">VLOOKUP(CONCATENATE($F4212," ",$G4212),AllocFactorMatrix,(AC$4+1),FALSE)*$E4217</f>
        <v>0.26768471046520481</v>
      </c>
    </row>
    <row r="4213" spans="4:29" hidden="1" outlineLevel="1">
      <c r="F4213" s="42" t="str">
        <f>F4217</f>
        <v>LABOR_M</v>
      </c>
      <c r="G4213" s="17" t="str">
        <f>$G$11</f>
        <v>DISTPRI</v>
      </c>
      <c r="H4213" s="21">
        <f t="shared" ca="1" si="2021"/>
        <v>8093.1729278039311</v>
      </c>
      <c r="I4213" s="22">
        <f ca="1">VLOOKUP(CONCATENATE($F4213," ",$G4213),AllocFactorMatrix,(I$4+1),FALSE)*$E4217</f>
        <v>5352.9853678246054</v>
      </c>
      <c r="J4213" s="22">
        <f ca="1">VLOOKUP(CONCATENATE($F4213," ",$G4213),AllocFactorMatrix,(J$4+1),FALSE)*$E4217</f>
        <v>1328.3892446126747</v>
      </c>
      <c r="K4213" s="22">
        <f ca="1">VLOOKUP(CONCATENATE($F4213," ",$G4213),AllocFactorMatrix,(K$4+1),FALSE)*$E4217</f>
        <v>16.865101061109115</v>
      </c>
      <c r="L4213" s="22">
        <f ca="1">VLOOKUP(CONCATENATE($F4213," ",$G4213),AllocFactorMatrix,(L$4+1),FALSE)*$E4217</f>
        <v>0</v>
      </c>
      <c r="M4213" s="22">
        <f t="shared" ca="1" si="2022"/>
        <v>1345.2543456737837</v>
      </c>
      <c r="N4213" s="22">
        <f ca="1">VLOOKUP(CONCATENATE($F4213," ",$G4213),AllocFactorMatrix,(N$4+1),FALSE)*$E4217</f>
        <v>579.83311002634787</v>
      </c>
      <c r="O4213" s="22">
        <f ca="1">VLOOKUP(CONCATENATE($F4213," ",$G4213),AllocFactorMatrix,(O$4+1),FALSE)*$E4217</f>
        <v>159.44992614604953</v>
      </c>
      <c r="P4213" s="22">
        <f ca="1">VLOOKUP(CONCATENATE($F4213," ",$G4213),AllocFactorMatrix,(P$4+1),FALSE)*$E4217</f>
        <v>0</v>
      </c>
      <c r="Q4213" s="22">
        <f ca="1">VLOOKUP(CONCATENATE($F4213," ",$G4213),AllocFactorMatrix,(Q$4+1),FALSE)*$E4217</f>
        <v>0</v>
      </c>
      <c r="R4213" s="22">
        <f t="shared" ca="1" si="2023"/>
        <v>739.28303617239737</v>
      </c>
      <c r="S4213" s="22">
        <f ca="1">VLOOKUP(CONCATENATE($F4213," ",$G4213),AllocFactorMatrix,(S$4+1),FALSE)*$E4217</f>
        <v>24.845630511329198</v>
      </c>
      <c r="T4213" s="22">
        <f ca="1">VLOOKUP(CONCATENATE($F4213," ",$G4213),AllocFactorMatrix,(T$4+1),FALSE)*$E4217</f>
        <v>458.89289738419728</v>
      </c>
      <c r="U4213" s="22">
        <f ca="1">VLOOKUP(CONCATENATE($F4213," ",$G4213),AllocFactorMatrix,(U$4+1),FALSE)*$E4217</f>
        <v>0</v>
      </c>
      <c r="V4213" s="22">
        <f ca="1">VLOOKUP(CONCATENATE($F4213," ",$G4213),AllocFactorMatrix,(V$4+1),FALSE)*$E4217</f>
        <v>0</v>
      </c>
      <c r="W4213" s="22">
        <f t="shared" ca="1" si="2027"/>
        <v>483.73852789552649</v>
      </c>
      <c r="X4213" s="22">
        <f ca="1">VLOOKUP(CONCATENATE($F4213," ",$G4213),AllocFactorMatrix,(X$4+1),FALSE)*$E4217</f>
        <v>162.98265143869372</v>
      </c>
      <c r="Y4213" s="22">
        <f ca="1">VLOOKUP(CONCATENATE($F4213," ",$G4213),AllocFactorMatrix,(Y$4+1),FALSE)*$E4217</f>
        <v>3.1302345552152255</v>
      </c>
      <c r="Z4213" s="22">
        <f t="shared" ca="1" si="2024"/>
        <v>166.11288599390895</v>
      </c>
      <c r="AA4213" s="22">
        <f ca="1">VLOOKUP(CONCATENATE($F4213," ",$G4213),AllocFactorMatrix,(AA$4+1),FALSE)*$E4217</f>
        <v>2.3922915585641591</v>
      </c>
      <c r="AB4213" s="22">
        <f ca="1">VLOOKUP(CONCATENATE($F4213," ",$G4213),AllocFactorMatrix,(AB$4+1),FALSE)*$E4217</f>
        <v>2.7528749661872052</v>
      </c>
      <c r="AC4213" s="22">
        <f ca="1">VLOOKUP(CONCATENATE($F4213," ",$G4213),AllocFactorMatrix,(AC$4+1),FALSE)*$E4217</f>
        <v>0.6535977189510489</v>
      </c>
    </row>
    <row r="4214" spans="4:29" hidden="1" outlineLevel="1">
      <c r="F4214" s="42" t="str">
        <f>F4217</f>
        <v>LABOR_M</v>
      </c>
      <c r="G4214" s="17" t="str">
        <f>$G$12</f>
        <v>DISTSEC</v>
      </c>
      <c r="H4214" s="21">
        <f t="shared" ca="1" si="2021"/>
        <v>2966.2024721526332</v>
      </c>
      <c r="I4214" s="22">
        <f ca="1">VLOOKUP(CONCATENATE($F4214," ",$G4214),AllocFactorMatrix,(I$4+1),FALSE)*$E4217</f>
        <v>2255.4364049508267</v>
      </c>
      <c r="J4214" s="22">
        <f ca="1">VLOOKUP(CONCATENATE($F4214," ",$G4214),AllocFactorMatrix,(J$4+1),FALSE)*$E4217</f>
        <v>455.24378168695858</v>
      </c>
      <c r="K4214" s="22">
        <f ca="1">VLOOKUP(CONCATENATE($F4214," ",$G4214),AllocFactorMatrix,(K$4+1),FALSE)*$E4217</f>
        <v>0</v>
      </c>
      <c r="L4214" s="22">
        <f ca="1">VLOOKUP(CONCATENATE($F4214," ",$G4214),AllocFactorMatrix,(L$4+1),FALSE)*$E4217</f>
        <v>0</v>
      </c>
      <c r="M4214" s="22">
        <f t="shared" ca="1" si="2022"/>
        <v>455.24378168695858</v>
      </c>
      <c r="N4214" s="22">
        <f ca="1">VLOOKUP(CONCATENATE($F4214," ",$G4214),AllocFactorMatrix,(N$4+1),FALSE)*$E4217</f>
        <v>174.36761022124722</v>
      </c>
      <c r="O4214" s="22">
        <f ca="1">VLOOKUP(CONCATENATE($F4214," ",$G4214),AllocFactorMatrix,(O$4+1),FALSE)*$E4217</f>
        <v>0</v>
      </c>
      <c r="P4214" s="22">
        <f ca="1">VLOOKUP(CONCATENATE($F4214," ",$G4214),AllocFactorMatrix,(P$4+1),FALSE)*$E4217</f>
        <v>0</v>
      </c>
      <c r="Q4214" s="22">
        <f ca="1">VLOOKUP(CONCATENATE($F4214," ",$G4214),AllocFactorMatrix,(Q$4+1),FALSE)*$E4217</f>
        <v>0</v>
      </c>
      <c r="R4214" s="22">
        <f t="shared" ca="1" si="2023"/>
        <v>174.36761022124722</v>
      </c>
      <c r="S4214" s="22">
        <f ca="1">VLOOKUP(CONCATENATE($F4214," ",$G4214),AllocFactorMatrix,(S$4+1),FALSE)*$E4217</f>
        <v>6.1241563433148345</v>
      </c>
      <c r="T4214" s="22">
        <f ca="1">VLOOKUP(CONCATENATE($F4214," ",$G4214),AllocFactorMatrix,(T$4+1),FALSE)*$E4217</f>
        <v>0</v>
      </c>
      <c r="U4214" s="22">
        <f ca="1">VLOOKUP(CONCATENATE($F4214," ",$G4214),AllocFactorMatrix,(U$4+1),FALSE)*$E4217</f>
        <v>0</v>
      </c>
      <c r="V4214" s="22">
        <f ca="1">VLOOKUP(CONCATENATE($F4214," ",$G4214),AllocFactorMatrix,(V$4+1),FALSE)*$E4217</f>
        <v>0</v>
      </c>
      <c r="W4214" s="22">
        <f t="shared" ca="1" si="2027"/>
        <v>6.1241563433148345</v>
      </c>
      <c r="X4214" s="22">
        <f ca="1">VLOOKUP(CONCATENATE($F4214," ",$G4214),AllocFactorMatrix,(X$4+1),FALSE)*$E4217</f>
        <v>50.578374078693891</v>
      </c>
      <c r="Y4214" s="22">
        <f ca="1">VLOOKUP(CONCATENATE($F4214," ",$G4214),AllocFactorMatrix,(Y$4+1),FALSE)*$E4217</f>
        <v>0</v>
      </c>
      <c r="Z4214" s="22">
        <f t="shared" ca="1" si="2024"/>
        <v>50.578374078693891</v>
      </c>
      <c r="AA4214" s="22">
        <f ca="1">VLOOKUP(CONCATENATE($F4214," ",$G4214),AllocFactorMatrix,(AA$4+1),FALSE)*$E4217</f>
        <v>0.65103279714340589</v>
      </c>
      <c r="AB4214" s="22">
        <f ca="1">VLOOKUP(CONCATENATE($F4214," ",$G4214),AllocFactorMatrix,(AB$4+1),FALSE)*$E4217</f>
        <v>19.383389522403203</v>
      </c>
      <c r="AC4214" s="22">
        <f ca="1">VLOOKUP(CONCATENATE($F4214," ",$G4214),AllocFactorMatrix,(AC$4+1),FALSE)*$E4217</f>
        <v>4.4177225520445393</v>
      </c>
    </row>
    <row r="4215" spans="4:29" hidden="1" outlineLevel="1">
      <c r="F4215" s="42" t="str">
        <f>F4217</f>
        <v>LABOR_M</v>
      </c>
      <c r="G4215" s="17" t="str">
        <f>$G$13</f>
        <v>ENERGY</v>
      </c>
      <c r="H4215" s="21">
        <f t="shared" ca="1" si="2021"/>
        <v>29869.618098667393</v>
      </c>
      <c r="I4215" s="22">
        <f ca="1">VLOOKUP(CONCATENATE($F4215," ",$G4215),AllocFactorMatrix,(I$4+1),FALSE)*$E4217</f>
        <v>10974.654555389392</v>
      </c>
      <c r="J4215" s="22">
        <f ca="1">VLOOKUP(CONCATENATE($F4215," ",$G4215),AllocFactorMatrix,(J$4+1),FALSE)*$E4217</f>
        <v>3466.7662297366242</v>
      </c>
      <c r="K4215" s="22">
        <f ca="1">VLOOKUP(CONCATENATE($F4215," ",$G4215),AllocFactorMatrix,(K$4+1),FALSE)*$E4217</f>
        <v>43.294911501420266</v>
      </c>
      <c r="L4215" s="22">
        <f ca="1">VLOOKUP(CONCATENATE($F4215," ",$G4215),AllocFactorMatrix,(L$4+1),FALSE)*$E4217</f>
        <v>2.1932219016589736</v>
      </c>
      <c r="M4215" s="22">
        <f t="shared" ca="1" si="2022"/>
        <v>3512.2543631397034</v>
      </c>
      <c r="N4215" s="22">
        <f ca="1">VLOOKUP(CONCATENATE($F4215," ",$G4215),AllocFactorMatrix,(N$4+1),FALSE)*$E4217</f>
        <v>1756.4174959699465</v>
      </c>
      <c r="O4215" s="22">
        <f ca="1">VLOOKUP(CONCATENATE($F4215," ",$G4215),AllocFactorMatrix,(O$4+1),FALSE)*$E4217</f>
        <v>473.83521229521949</v>
      </c>
      <c r="P4215" s="22">
        <f ca="1">VLOOKUP(CONCATENATE($F4215," ",$G4215),AllocFactorMatrix,(P$4+1),FALSE)*$E4217</f>
        <v>73.837011351470551</v>
      </c>
      <c r="Q4215" s="22">
        <f ca="1">VLOOKUP(CONCATENATE($F4215," ",$G4215),AllocFactorMatrix,(Q$4+1),FALSE)*$E4217</f>
        <v>0</v>
      </c>
      <c r="R4215" s="22">
        <f t="shared" ca="1" si="2023"/>
        <v>2304.0897196166366</v>
      </c>
      <c r="S4215" s="22">
        <f ca="1">VLOOKUP(CONCATENATE($F4215," ",$G4215),AllocFactorMatrix,(S$4+1),FALSE)*$E4217</f>
        <v>88.456405833098344</v>
      </c>
      <c r="T4215" s="22">
        <f ca="1">VLOOKUP(CONCATENATE($F4215," ",$G4215),AllocFactorMatrix,(T$4+1),FALSE)*$E4217</f>
        <v>1748.4562822460957</v>
      </c>
      <c r="U4215" s="22">
        <f ca="1">VLOOKUP(CONCATENATE($F4215," ",$G4215),AllocFactorMatrix,(U$4+1),FALSE)*$E4217</f>
        <v>9191.819519147446</v>
      </c>
      <c r="V4215" s="22">
        <f ca="1">VLOOKUP(CONCATENATE($F4215," ",$G4215),AllocFactorMatrix,(V$4+1),FALSE)*$E4217</f>
        <v>1285.3181980327972</v>
      </c>
      <c r="W4215" s="22">
        <f t="shared" ca="1" si="2027"/>
        <v>12314.050405259437</v>
      </c>
      <c r="X4215" s="22">
        <f ca="1">VLOOKUP(CONCATENATE($F4215," ",$G4215),AllocFactorMatrix,(X$4+1),FALSE)*$E4217</f>
        <v>493.83017554256185</v>
      </c>
      <c r="Y4215" s="22">
        <f ca="1">VLOOKUP(CONCATENATE($F4215," ",$G4215),AllocFactorMatrix,(Y$4+1),FALSE)*$E4217</f>
        <v>9.3379148348167629</v>
      </c>
      <c r="Z4215" s="22">
        <f t="shared" ca="1" si="2024"/>
        <v>503.16809037737863</v>
      </c>
      <c r="AA4215" s="22">
        <f ca="1">VLOOKUP(CONCATENATE($F4215," ",$G4215),AllocFactorMatrix,(AA$4+1),FALSE)*$E4217</f>
        <v>9.3143374828171428</v>
      </c>
      <c r="AB4215" s="22">
        <f ca="1">VLOOKUP(CONCATENATE($F4215," ",$G4215),AllocFactorMatrix,(AB$4+1),FALSE)*$E4217</f>
        <v>204.21152178304197</v>
      </c>
      <c r="AC4215" s="22">
        <f ca="1">VLOOKUP(CONCATENATE($F4215," ",$G4215),AllocFactorMatrix,(AC$4+1),FALSE)*$E4217</f>
        <v>47.875105618963978</v>
      </c>
    </row>
    <row r="4216" spans="4:29" hidden="1" outlineLevel="1">
      <c r="F4216" s="42" t="str">
        <f>F4217</f>
        <v>LABOR_M</v>
      </c>
      <c r="G4216" s="17" t="str">
        <f>$G$14</f>
        <v>CUSTOMER</v>
      </c>
      <c r="H4216" s="21">
        <f t="shared" ca="1" si="2021"/>
        <v>59743.58193089311</v>
      </c>
      <c r="I4216" s="22">
        <f ca="1">VLOOKUP(CONCATENATE($F4216," ",$G4216),AllocFactorMatrix,(I$4+1),FALSE)*$E4217</f>
        <v>46239.378388807585</v>
      </c>
      <c r="J4216" s="22">
        <f ca="1">VLOOKUP(CONCATENATE($F4216," ",$G4216),AllocFactorMatrix,(J$4+1),FALSE)*$E4217</f>
        <v>10909.55323607309</v>
      </c>
      <c r="K4216" s="22">
        <f ca="1">VLOOKUP(CONCATENATE($F4216," ",$G4216),AllocFactorMatrix,(K$4+1),FALSE)*$E4217</f>
        <v>111.10125346811795</v>
      </c>
      <c r="L4216" s="22">
        <f ca="1">VLOOKUP(CONCATENATE($F4216," ",$G4216),AllocFactorMatrix,(L$4+1),FALSE)*$E4217</f>
        <v>7.9165100297971183</v>
      </c>
      <c r="M4216" s="22">
        <f t="shared" ca="1" si="2022"/>
        <v>11028.570999571006</v>
      </c>
      <c r="N4216" s="22">
        <f ca="1">VLOOKUP(CONCATENATE($F4216," ",$G4216),AllocFactorMatrix,(N$4+1),FALSE)*$E4217</f>
        <v>194.13066333593312</v>
      </c>
      <c r="O4216" s="22">
        <f ca="1">VLOOKUP(CONCATENATE($F4216," ",$G4216),AllocFactorMatrix,(O$4+1),FALSE)*$E4217</f>
        <v>61.9319700608471</v>
      </c>
      <c r="P4216" s="22">
        <f ca="1">VLOOKUP(CONCATENATE($F4216," ",$G4216),AllocFactorMatrix,(P$4+1),FALSE)*$E4217</f>
        <v>22.606803465745294</v>
      </c>
      <c r="Q4216" s="22">
        <f ca="1">VLOOKUP(CONCATENATE($F4216," ",$G4216),AllocFactorMatrix,(Q$4+1),FALSE)*$E4217</f>
        <v>0</v>
      </c>
      <c r="R4216" s="22">
        <f t="shared" ca="1" si="2023"/>
        <v>278.66943686252552</v>
      </c>
      <c r="S4216" s="22">
        <f ca="1">VLOOKUP(CONCATENATE($F4216," ",$G4216),AllocFactorMatrix,(S$4+1),FALSE)*$E4217</f>
        <v>1.8407846273799737</v>
      </c>
      <c r="T4216" s="22">
        <f ca="1">VLOOKUP(CONCATENATE($F4216," ",$G4216),AllocFactorMatrix,(T$4+1),FALSE)*$E4217</f>
        <v>44.536852826626273</v>
      </c>
      <c r="U4216" s="22">
        <f ca="1">VLOOKUP(CONCATENATE($F4216," ",$G4216),AllocFactorMatrix,(U$4+1),FALSE)*$E4217</f>
        <v>74.872333591016812</v>
      </c>
      <c r="V4216" s="22">
        <f ca="1">VLOOKUP(CONCATENATE($F4216," ",$G4216),AllocFactorMatrix,(V$4+1),FALSE)*$E4217</f>
        <v>14.407200069850079</v>
      </c>
      <c r="W4216" s="22">
        <f t="shared" ca="1" si="2027"/>
        <v>135.65717111487314</v>
      </c>
      <c r="X4216" s="22">
        <f ca="1">VLOOKUP(CONCATENATE($F4216," ",$G4216),AllocFactorMatrix,(X$4+1),FALSE)*$E4217</f>
        <v>62.759441075147521</v>
      </c>
      <c r="Y4216" s="22">
        <f ca="1">VLOOKUP(CONCATENATE($F4216," ",$G4216),AllocFactorMatrix,(Y$4+1),FALSE)*$E4217</f>
        <v>0.74851944017398453</v>
      </c>
      <c r="Z4216" s="22">
        <f t="shared" ca="1" si="2024"/>
        <v>63.507960515321507</v>
      </c>
      <c r="AA4216" s="22">
        <f ca="1">VLOOKUP(CONCATENATE($F4216," ",$G4216),AllocFactorMatrix,(AA$4+1),FALSE)*$E4217</f>
        <v>4.3682873002109908</v>
      </c>
      <c r="AB4216" s="22">
        <f ca="1">VLOOKUP(CONCATENATE($F4216," ",$G4216),AllocFactorMatrix,(AB$4+1),FALSE)*$E4217</f>
        <v>1847.3579164082112</v>
      </c>
      <c r="AC4216" s="22">
        <f ca="1">VLOOKUP(CONCATENATE($F4216," ",$G4216),AllocFactorMatrix,(AC$4+1),FALSE)*$E4217</f>
        <v>146.07177031334177</v>
      </c>
    </row>
    <row r="4217" spans="4:29" collapsed="1">
      <c r="D4217" s="17" t="str">
        <f>+D3257</f>
        <v>Adj 21 - Pension &amp; OPEB Expense Adjustment</v>
      </c>
      <c r="E4217" s="38">
        <f>-ROUND(0.21*E3257,0)</f>
        <v>170478</v>
      </c>
      <c r="F4217" s="42" t="str">
        <f>+F3257</f>
        <v>LABOR_M</v>
      </c>
      <c r="G4217" s="17" t="str">
        <f>$G$15</f>
        <v>TOTAL</v>
      </c>
      <c r="H4217" s="21">
        <f t="shared" ca="1" si="2021"/>
        <v>170478.00000000017</v>
      </c>
      <c r="I4217" s="22">
        <f ca="1">VLOOKUP(CONCATENATE($F4217," ",$G4217),AllocFactorMatrix,(I$4+1),FALSE)*$E4217</f>
        <v>99372.92420399902</v>
      </c>
      <c r="J4217" s="22">
        <f ca="1">VLOOKUP(CONCATENATE($F4217," ",$G4217),AllocFactorMatrix,(J$4+1),FALSE)*$E4217</f>
        <v>24798.666382871608</v>
      </c>
      <c r="K4217" s="22">
        <f ca="1">VLOOKUP(CONCATENATE($F4217," ",$G4217),AllocFactorMatrix,(K$4+1),FALSE)*$E4217</f>
        <v>280.76143176685935</v>
      </c>
      <c r="L4217" s="22">
        <f ca="1">VLOOKUP(CONCATENATE($F4217," ",$G4217),AllocFactorMatrix,(L$4+1),FALSE)*$E4217</f>
        <v>15.689408601724534</v>
      </c>
      <c r="M4217" s="22">
        <f t="shared" ca="1" si="2022"/>
        <v>25095.117223240191</v>
      </c>
      <c r="N4217" s="22">
        <f ca="1">VLOOKUP(CONCATENATE($F4217," ",$G4217),AllocFactorMatrix,(N$4+1),FALSE)*$E4217</f>
        <v>6578.0127297854269</v>
      </c>
      <c r="O4217" s="22">
        <f ca="1">VLOOKUP(CONCATENATE($F4217," ",$G4217),AllocFactorMatrix,(O$4+1),FALSE)*$E4217</f>
        <v>1756.8971584412261</v>
      </c>
      <c r="P4217" s="22">
        <f ca="1">VLOOKUP(CONCATENATE($F4217," ",$G4217),AllocFactorMatrix,(P$4+1),FALSE)*$E4217</f>
        <v>268.1580679415369</v>
      </c>
      <c r="Q4217" s="22">
        <f ca="1">VLOOKUP(CONCATENATE($F4217," ",$G4217),AllocFactorMatrix,(Q$4+1),FALSE)*$E4217</f>
        <v>0</v>
      </c>
      <c r="R4217" s="22">
        <f t="shared" ca="1" si="2023"/>
        <v>8603.06795616819</v>
      </c>
      <c r="S4217" s="22">
        <f ca="1">VLOOKUP(CONCATENATE($F4217," ",$G4217),AllocFactorMatrix,(S$4+1),FALSE)*$E4217</f>
        <v>288.49347013079944</v>
      </c>
      <c r="T4217" s="22">
        <f ca="1">VLOOKUP(CONCATENATE($F4217," ",$G4217),AllocFactorMatrix,(T$4+1),FALSE)*$E4217</f>
        <v>5300.6011460840346</v>
      </c>
      <c r="U4217" s="22">
        <f ca="1">VLOOKUP(CONCATENATE($F4217," ",$G4217),AllocFactorMatrix,(U$4+1),FALSE)*$E4217</f>
        <v>24378.221900988359</v>
      </c>
      <c r="V4217" s="22">
        <f ca="1">VLOOKUP(CONCATENATE($F4217," ",$G4217),AllocFactorMatrix,(V$4+1),FALSE)*$E4217</f>
        <v>3073.860126127056</v>
      </c>
      <c r="W4217" s="22">
        <f t="shared" ca="1" si="2027"/>
        <v>33041.176643330255</v>
      </c>
      <c r="X4217" s="22">
        <f ca="1">VLOOKUP(CONCATENATE($F4217," ",$G4217),AllocFactorMatrix,(X$4+1),FALSE)*$E4217</f>
        <v>1853.6145172524505</v>
      </c>
      <c r="Y4217" s="22">
        <f ca="1">VLOOKUP(CONCATENATE($F4217," ",$G4217),AllocFactorMatrix,(Y$4+1),FALSE)*$E4217</f>
        <v>33.609130434132702</v>
      </c>
      <c r="Z4217" s="22">
        <f t="shared" ca="1" si="2024"/>
        <v>1887.2236476865833</v>
      </c>
      <c r="AA4217" s="22">
        <f ca="1">VLOOKUP(CONCATENATE($F4217," ",$G4217),AllocFactorMatrix,(AA$4+1),FALSE)*$E4217</f>
        <v>32.485454403956098</v>
      </c>
      <c r="AB4217" s="22">
        <f ca="1">VLOOKUP(CONCATENATE($F4217," ",$G4217),AllocFactorMatrix,(AB$4+1),FALSE)*$E4217</f>
        <v>2213.6698870210412</v>
      </c>
      <c r="AC4217" s="22">
        <f ca="1">VLOOKUP(CONCATENATE($F4217," ",$G4217),AllocFactorMatrix,(AC$4+1),FALSE)*$E4217</f>
        <v>232.33498415083758</v>
      </c>
    </row>
    <row r="4218" spans="4:29" hidden="1" outlineLevel="1">
      <c r="F4218" s="42" t="str">
        <f>F4225</f>
        <v>RB_GUP-Land_P</v>
      </c>
      <c r="G4218" s="17" t="str">
        <f>$G$8</f>
        <v>PRODUCTION</v>
      </c>
      <c r="H4218" s="21">
        <f t="shared" si="2021"/>
        <v>0</v>
      </c>
      <c r="I4218" s="22">
        <f>VLOOKUP(CONCATENATE($F4218," ",$G4218),AllocFactorMatrix,(I$4+1),FALSE)*$E4225</f>
        <v>0</v>
      </c>
      <c r="J4218" s="22">
        <f>VLOOKUP(CONCATENATE($F4218," ",$G4218),AllocFactorMatrix,(J$4+1),FALSE)*$E4225</f>
        <v>0</v>
      </c>
      <c r="K4218" s="22">
        <f>VLOOKUP(CONCATENATE($F4218," ",$G4218),AllocFactorMatrix,(K$4+1),FALSE)*$E4225</f>
        <v>0</v>
      </c>
      <c r="L4218" s="22">
        <f>VLOOKUP(CONCATENATE($F4218," ",$G4218),AllocFactorMatrix,(L$4+1),FALSE)*$E4225</f>
        <v>0</v>
      </c>
      <c r="M4218" s="22">
        <f t="shared" ref="M4218:M4265" si="2028">SUBTOTAL(9,J4218:L4218)</f>
        <v>0</v>
      </c>
      <c r="N4218" s="22">
        <f>VLOOKUP(CONCATENATE($F4218," ",$G4218),AllocFactorMatrix,(N$4+1),FALSE)*$E4225</f>
        <v>0</v>
      </c>
      <c r="O4218" s="22">
        <f>VLOOKUP(CONCATENATE($F4218," ",$G4218),AllocFactorMatrix,(O$4+1),FALSE)*$E4225</f>
        <v>0</v>
      </c>
      <c r="P4218" s="22">
        <f>VLOOKUP(CONCATENATE($F4218," ",$G4218),AllocFactorMatrix,(P$4+1),FALSE)*$E4225</f>
        <v>0</v>
      </c>
      <c r="Q4218" s="22">
        <f>VLOOKUP(CONCATENATE($F4218," ",$G4218),AllocFactorMatrix,(Q$4+1),FALSE)*$E4225</f>
        <v>0</v>
      </c>
      <c r="R4218" s="22">
        <f t="shared" ref="R4218:R4265" si="2029">SUBTOTAL(9,N4218:Q4218)</f>
        <v>0</v>
      </c>
      <c r="S4218" s="22">
        <f>VLOOKUP(CONCATENATE($F4218," ",$G4218),AllocFactorMatrix,(S$4+1),FALSE)*$E4225</f>
        <v>0</v>
      </c>
      <c r="T4218" s="22">
        <f>VLOOKUP(CONCATENATE($F4218," ",$G4218),AllocFactorMatrix,(T$4+1),FALSE)*$E4225</f>
        <v>0</v>
      </c>
      <c r="U4218" s="22">
        <f>VLOOKUP(CONCATENATE($F4218," ",$G4218),AllocFactorMatrix,(U$4+1),FALSE)*$E4225</f>
        <v>0</v>
      </c>
      <c r="V4218" s="22">
        <f>VLOOKUP(CONCATENATE($F4218," ",$G4218),AllocFactorMatrix,(V$4+1),FALSE)*$E4225</f>
        <v>0</v>
      </c>
      <c r="W4218" s="22">
        <f>SUBTOTAL(9,S4218:V4218)</f>
        <v>0</v>
      </c>
      <c r="X4218" s="22">
        <f>VLOOKUP(CONCATENATE($F4218," ",$G4218),AllocFactorMatrix,(X$4+1),FALSE)*$E4225</f>
        <v>0</v>
      </c>
      <c r="Y4218" s="22">
        <f>VLOOKUP(CONCATENATE($F4218," ",$G4218),AllocFactorMatrix,(Y$4+1),FALSE)*$E4225</f>
        <v>0</v>
      </c>
      <c r="Z4218" s="22">
        <f t="shared" ref="Z4218:Z4265" si="2030">SUBTOTAL(9,X4218:Y4218)</f>
        <v>0</v>
      </c>
      <c r="AA4218" s="22">
        <f>VLOOKUP(CONCATENATE($F4218," ",$G4218),AllocFactorMatrix,(AA$4+1),FALSE)*$E4225</f>
        <v>0</v>
      </c>
      <c r="AB4218" s="22">
        <f>VLOOKUP(CONCATENATE($F4218," ",$G4218),AllocFactorMatrix,(AB$4+1),FALSE)*$E4225</f>
        <v>0</v>
      </c>
      <c r="AC4218" s="22">
        <f>VLOOKUP(CONCATENATE($F4218," ",$G4218),AllocFactorMatrix,(AC$4+1),FALSE)*$E4225</f>
        <v>0</v>
      </c>
    </row>
    <row r="4219" spans="4:29" hidden="1" outlineLevel="1">
      <c r="F4219" s="42" t="str">
        <f>F4225</f>
        <v>RB_GUP-Land_P</v>
      </c>
      <c r="G4219" s="17" t="str">
        <f>$G$9</f>
        <v>BULKTRAN</v>
      </c>
      <c r="H4219" s="21">
        <f t="shared" si="2021"/>
        <v>0</v>
      </c>
      <c r="I4219" s="22">
        <f>VLOOKUP(CONCATENATE($F4219," ",$G4219),AllocFactorMatrix,(I$4+1),FALSE)*$E4225</f>
        <v>0</v>
      </c>
      <c r="J4219" s="22">
        <f>VLOOKUP(CONCATENATE($F4219," ",$G4219),AllocFactorMatrix,(J$4+1),FALSE)*$E4225</f>
        <v>0</v>
      </c>
      <c r="K4219" s="22">
        <f>VLOOKUP(CONCATENATE($F4219," ",$G4219),AllocFactorMatrix,(K$4+1),FALSE)*$E4225</f>
        <v>0</v>
      </c>
      <c r="L4219" s="22">
        <f>VLOOKUP(CONCATENATE($F4219," ",$G4219),AllocFactorMatrix,(L$4+1),FALSE)*$E4225</f>
        <v>0</v>
      </c>
      <c r="M4219" s="22">
        <f t="shared" si="2028"/>
        <v>0</v>
      </c>
      <c r="N4219" s="22">
        <f>VLOOKUP(CONCATENATE($F4219," ",$G4219),AllocFactorMatrix,(N$4+1),FALSE)*$E4225</f>
        <v>0</v>
      </c>
      <c r="O4219" s="22">
        <f>VLOOKUP(CONCATENATE($F4219," ",$G4219),AllocFactorMatrix,(O$4+1),FALSE)*$E4225</f>
        <v>0</v>
      </c>
      <c r="P4219" s="22">
        <f>VLOOKUP(CONCATENATE($F4219," ",$G4219),AllocFactorMatrix,(P$4+1),FALSE)*$E4225</f>
        <v>0</v>
      </c>
      <c r="Q4219" s="22">
        <f>VLOOKUP(CONCATENATE($F4219," ",$G4219),AllocFactorMatrix,(Q$4+1),FALSE)*$E4225</f>
        <v>0</v>
      </c>
      <c r="R4219" s="22">
        <f t="shared" si="2029"/>
        <v>0</v>
      </c>
      <c r="S4219" s="22">
        <f>VLOOKUP(CONCATENATE($F4219," ",$G4219),AllocFactorMatrix,(S$4+1),FALSE)*$E4225</f>
        <v>0</v>
      </c>
      <c r="T4219" s="22">
        <f>VLOOKUP(CONCATENATE($F4219," ",$G4219),AllocFactorMatrix,(T$4+1),FALSE)*$E4225</f>
        <v>0</v>
      </c>
      <c r="U4219" s="22">
        <f>VLOOKUP(CONCATENATE($F4219," ",$G4219),AllocFactorMatrix,(U$4+1),FALSE)*$E4225</f>
        <v>0</v>
      </c>
      <c r="V4219" s="22">
        <f>VLOOKUP(CONCATENATE($F4219," ",$G4219),AllocFactorMatrix,(V$4+1),FALSE)*$E4225</f>
        <v>0</v>
      </c>
      <c r="W4219" s="22">
        <f t="shared" ref="W4219:W4225" si="2031">SUBTOTAL(9,S4219:V4219)</f>
        <v>0</v>
      </c>
      <c r="X4219" s="22">
        <f>VLOOKUP(CONCATENATE($F4219," ",$G4219),AllocFactorMatrix,(X$4+1),FALSE)*$E4225</f>
        <v>0</v>
      </c>
      <c r="Y4219" s="22">
        <f>VLOOKUP(CONCATENATE($F4219," ",$G4219),AllocFactorMatrix,(Y$4+1),FALSE)*$E4225</f>
        <v>0</v>
      </c>
      <c r="Z4219" s="22">
        <f t="shared" si="2030"/>
        <v>0</v>
      </c>
      <c r="AA4219" s="22">
        <f>VLOOKUP(CONCATENATE($F4219," ",$G4219),AllocFactorMatrix,(AA$4+1),FALSE)*$E4225</f>
        <v>0</v>
      </c>
      <c r="AB4219" s="22">
        <f>VLOOKUP(CONCATENATE($F4219," ",$G4219),AllocFactorMatrix,(AB$4+1),FALSE)*$E4225</f>
        <v>0</v>
      </c>
      <c r="AC4219" s="22">
        <f>VLOOKUP(CONCATENATE($F4219," ",$G4219),AllocFactorMatrix,(AC$4+1),FALSE)*$E4225</f>
        <v>0</v>
      </c>
    </row>
    <row r="4220" spans="4:29" hidden="1" outlineLevel="1">
      <c r="F4220" s="42" t="str">
        <f>F4225</f>
        <v>RB_GUP-Land_P</v>
      </c>
      <c r="G4220" s="17" t="str">
        <f>$G$10</f>
        <v>SUBTRAN</v>
      </c>
      <c r="H4220" s="21">
        <f t="shared" si="2021"/>
        <v>0</v>
      </c>
      <c r="I4220" s="22">
        <f>VLOOKUP(CONCATENATE($F4220," ",$G4220),AllocFactorMatrix,(I$4+1),FALSE)*$E4225</f>
        <v>0</v>
      </c>
      <c r="J4220" s="22">
        <f>VLOOKUP(CONCATENATE($F4220," ",$G4220),AllocFactorMatrix,(J$4+1),FALSE)*$E4225</f>
        <v>0</v>
      </c>
      <c r="K4220" s="22">
        <f>VLOOKUP(CONCATENATE($F4220," ",$G4220),AllocFactorMatrix,(K$4+1),FALSE)*$E4225</f>
        <v>0</v>
      </c>
      <c r="L4220" s="22">
        <f>VLOOKUP(CONCATENATE($F4220," ",$G4220),AllocFactorMatrix,(L$4+1),FALSE)*$E4225</f>
        <v>0</v>
      </c>
      <c r="M4220" s="22">
        <f t="shared" si="2028"/>
        <v>0</v>
      </c>
      <c r="N4220" s="22">
        <f>VLOOKUP(CONCATENATE($F4220," ",$G4220),AllocFactorMatrix,(N$4+1),FALSE)*$E4225</f>
        <v>0</v>
      </c>
      <c r="O4220" s="22">
        <f>VLOOKUP(CONCATENATE($F4220," ",$G4220),AllocFactorMatrix,(O$4+1),FALSE)*$E4225</f>
        <v>0</v>
      </c>
      <c r="P4220" s="22">
        <f>VLOOKUP(CONCATENATE($F4220," ",$G4220),AllocFactorMatrix,(P$4+1),FALSE)*$E4225</f>
        <v>0</v>
      </c>
      <c r="Q4220" s="22">
        <f>VLOOKUP(CONCATENATE($F4220," ",$G4220),AllocFactorMatrix,(Q$4+1),FALSE)*$E4225</f>
        <v>0</v>
      </c>
      <c r="R4220" s="22">
        <f t="shared" si="2029"/>
        <v>0</v>
      </c>
      <c r="S4220" s="22">
        <f>VLOOKUP(CONCATENATE($F4220," ",$G4220),AllocFactorMatrix,(S$4+1),FALSE)*$E4225</f>
        <v>0</v>
      </c>
      <c r="T4220" s="22">
        <f>VLOOKUP(CONCATENATE($F4220," ",$G4220),AllocFactorMatrix,(T$4+1),FALSE)*$E4225</f>
        <v>0</v>
      </c>
      <c r="U4220" s="22">
        <f>VLOOKUP(CONCATENATE($F4220," ",$G4220),AllocFactorMatrix,(U$4+1),FALSE)*$E4225</f>
        <v>0</v>
      </c>
      <c r="V4220" s="22">
        <f>VLOOKUP(CONCATENATE($F4220," ",$G4220),AllocFactorMatrix,(V$4+1),FALSE)*$E4225</f>
        <v>0</v>
      </c>
      <c r="W4220" s="22">
        <f t="shared" si="2031"/>
        <v>0</v>
      </c>
      <c r="X4220" s="22">
        <f>VLOOKUP(CONCATENATE($F4220," ",$G4220),AllocFactorMatrix,(X$4+1),FALSE)*$E4225</f>
        <v>0</v>
      </c>
      <c r="Y4220" s="22">
        <f>VLOOKUP(CONCATENATE($F4220," ",$G4220),AllocFactorMatrix,(Y$4+1),FALSE)*$E4225</f>
        <v>0</v>
      </c>
      <c r="Z4220" s="22">
        <f t="shared" si="2030"/>
        <v>0</v>
      </c>
      <c r="AA4220" s="22">
        <f>VLOOKUP(CONCATENATE($F4220," ",$G4220),AllocFactorMatrix,(AA$4+1),FALSE)*$E4225</f>
        <v>0</v>
      </c>
      <c r="AB4220" s="22">
        <f>VLOOKUP(CONCATENATE($F4220," ",$G4220),AllocFactorMatrix,(AB$4+1),FALSE)*$E4225</f>
        <v>0</v>
      </c>
      <c r="AC4220" s="22">
        <f>VLOOKUP(CONCATENATE($F4220," ",$G4220),AllocFactorMatrix,(AC$4+1),FALSE)*$E4225</f>
        <v>0</v>
      </c>
    </row>
    <row r="4221" spans="4:29" hidden="1" outlineLevel="1">
      <c r="F4221" s="42" t="str">
        <f>F4225</f>
        <v>RB_GUP-Land_P</v>
      </c>
      <c r="G4221" s="17" t="str">
        <f>$G$11</f>
        <v>DISTPRI</v>
      </c>
      <c r="H4221" s="21">
        <f t="shared" si="2021"/>
        <v>0</v>
      </c>
      <c r="I4221" s="22">
        <f>VLOOKUP(CONCATENATE($F4221," ",$G4221),AllocFactorMatrix,(I$4+1),FALSE)*$E4225</f>
        <v>0</v>
      </c>
      <c r="J4221" s="22">
        <f>VLOOKUP(CONCATENATE($F4221," ",$G4221),AllocFactorMatrix,(J$4+1),FALSE)*$E4225</f>
        <v>0</v>
      </c>
      <c r="K4221" s="22">
        <f>VLOOKUP(CONCATENATE($F4221," ",$G4221),AllocFactorMatrix,(K$4+1),FALSE)*$E4225</f>
        <v>0</v>
      </c>
      <c r="L4221" s="22">
        <f>VLOOKUP(CONCATENATE($F4221," ",$G4221),AllocFactorMatrix,(L$4+1),FALSE)*$E4225</f>
        <v>0</v>
      </c>
      <c r="M4221" s="22">
        <f t="shared" si="2028"/>
        <v>0</v>
      </c>
      <c r="N4221" s="22">
        <f>VLOOKUP(CONCATENATE($F4221," ",$G4221),AllocFactorMatrix,(N$4+1),FALSE)*$E4225</f>
        <v>0</v>
      </c>
      <c r="O4221" s="22">
        <f>VLOOKUP(CONCATENATE($F4221," ",$G4221),AllocFactorMatrix,(O$4+1),FALSE)*$E4225</f>
        <v>0</v>
      </c>
      <c r="P4221" s="22">
        <f>VLOOKUP(CONCATENATE($F4221," ",$G4221),AllocFactorMatrix,(P$4+1),FALSE)*$E4225</f>
        <v>0</v>
      </c>
      <c r="Q4221" s="22">
        <f>VLOOKUP(CONCATENATE($F4221," ",$G4221),AllocFactorMatrix,(Q$4+1),FALSE)*$E4225</f>
        <v>0</v>
      </c>
      <c r="R4221" s="22">
        <f t="shared" si="2029"/>
        <v>0</v>
      </c>
      <c r="S4221" s="22">
        <f>VLOOKUP(CONCATENATE($F4221," ",$G4221),AllocFactorMatrix,(S$4+1),FALSE)*$E4225</f>
        <v>0</v>
      </c>
      <c r="T4221" s="22">
        <f>VLOOKUP(CONCATENATE($F4221," ",$G4221),AllocFactorMatrix,(T$4+1),FALSE)*$E4225</f>
        <v>0</v>
      </c>
      <c r="U4221" s="22">
        <f>VLOOKUP(CONCATENATE($F4221," ",$G4221),AllocFactorMatrix,(U$4+1),FALSE)*$E4225</f>
        <v>0</v>
      </c>
      <c r="V4221" s="22">
        <f>VLOOKUP(CONCATENATE($F4221," ",$G4221),AllocFactorMatrix,(V$4+1),FALSE)*$E4225</f>
        <v>0</v>
      </c>
      <c r="W4221" s="22">
        <f t="shared" si="2031"/>
        <v>0</v>
      </c>
      <c r="X4221" s="22">
        <f>VLOOKUP(CONCATENATE($F4221," ",$G4221),AllocFactorMatrix,(X$4+1),FALSE)*$E4225</f>
        <v>0</v>
      </c>
      <c r="Y4221" s="22">
        <f>VLOOKUP(CONCATENATE($F4221," ",$G4221),AllocFactorMatrix,(Y$4+1),FALSE)*$E4225</f>
        <v>0</v>
      </c>
      <c r="Z4221" s="22">
        <f t="shared" si="2030"/>
        <v>0</v>
      </c>
      <c r="AA4221" s="22">
        <f>VLOOKUP(CONCATENATE($F4221," ",$G4221),AllocFactorMatrix,(AA$4+1),FALSE)*$E4225</f>
        <v>0</v>
      </c>
      <c r="AB4221" s="22">
        <f>VLOOKUP(CONCATENATE($F4221," ",$G4221),AllocFactorMatrix,(AB$4+1),FALSE)*$E4225</f>
        <v>0</v>
      </c>
      <c r="AC4221" s="22">
        <f>VLOOKUP(CONCATENATE($F4221," ",$G4221),AllocFactorMatrix,(AC$4+1),FALSE)*$E4225</f>
        <v>0</v>
      </c>
    </row>
    <row r="4222" spans="4:29" hidden="1" outlineLevel="1">
      <c r="F4222" s="42" t="str">
        <f>F4225</f>
        <v>RB_GUP-Land_P</v>
      </c>
      <c r="G4222" s="17" t="str">
        <f>$G$12</f>
        <v>DISTSEC</v>
      </c>
      <c r="H4222" s="21">
        <f t="shared" si="2021"/>
        <v>0</v>
      </c>
      <c r="I4222" s="22">
        <f>VLOOKUP(CONCATENATE($F4222," ",$G4222),AllocFactorMatrix,(I$4+1),FALSE)*$E4225</f>
        <v>0</v>
      </c>
      <c r="J4222" s="22">
        <f>VLOOKUP(CONCATENATE($F4222," ",$G4222),AllocFactorMatrix,(J$4+1),FALSE)*$E4225</f>
        <v>0</v>
      </c>
      <c r="K4222" s="22">
        <f>VLOOKUP(CONCATENATE($F4222," ",$G4222),AllocFactorMatrix,(K$4+1),FALSE)*$E4225</f>
        <v>0</v>
      </c>
      <c r="L4222" s="22">
        <f>VLOOKUP(CONCATENATE($F4222," ",$G4222),AllocFactorMatrix,(L$4+1),FALSE)*$E4225</f>
        <v>0</v>
      </c>
      <c r="M4222" s="22">
        <f t="shared" si="2028"/>
        <v>0</v>
      </c>
      <c r="N4222" s="22">
        <f>VLOOKUP(CONCATENATE($F4222," ",$G4222),AllocFactorMatrix,(N$4+1),FALSE)*$E4225</f>
        <v>0</v>
      </c>
      <c r="O4222" s="22">
        <f>VLOOKUP(CONCATENATE($F4222," ",$G4222),AllocFactorMatrix,(O$4+1),FALSE)*$E4225</f>
        <v>0</v>
      </c>
      <c r="P4222" s="22">
        <f>VLOOKUP(CONCATENATE($F4222," ",$G4222),AllocFactorMatrix,(P$4+1),FALSE)*$E4225</f>
        <v>0</v>
      </c>
      <c r="Q4222" s="22">
        <f>VLOOKUP(CONCATENATE($F4222," ",$G4222),AllocFactorMatrix,(Q$4+1),FALSE)*$E4225</f>
        <v>0</v>
      </c>
      <c r="R4222" s="22">
        <f t="shared" si="2029"/>
        <v>0</v>
      </c>
      <c r="S4222" s="22">
        <f>VLOOKUP(CONCATENATE($F4222," ",$G4222),AllocFactorMatrix,(S$4+1),FALSE)*$E4225</f>
        <v>0</v>
      </c>
      <c r="T4222" s="22">
        <f>VLOOKUP(CONCATENATE($F4222," ",$G4222),AllocFactorMatrix,(T$4+1),FALSE)*$E4225</f>
        <v>0</v>
      </c>
      <c r="U4222" s="22">
        <f>VLOOKUP(CONCATENATE($F4222," ",$G4222),AllocFactorMatrix,(U$4+1),FALSE)*$E4225</f>
        <v>0</v>
      </c>
      <c r="V4222" s="22">
        <f>VLOOKUP(CONCATENATE($F4222," ",$G4222),AllocFactorMatrix,(V$4+1),FALSE)*$E4225</f>
        <v>0</v>
      </c>
      <c r="W4222" s="22">
        <f t="shared" si="2031"/>
        <v>0</v>
      </c>
      <c r="X4222" s="22">
        <f>VLOOKUP(CONCATENATE($F4222," ",$G4222),AllocFactorMatrix,(X$4+1),FALSE)*$E4225</f>
        <v>0</v>
      </c>
      <c r="Y4222" s="22">
        <f>VLOOKUP(CONCATENATE($F4222," ",$G4222),AllocFactorMatrix,(Y$4+1),FALSE)*$E4225</f>
        <v>0</v>
      </c>
      <c r="Z4222" s="22">
        <f t="shared" si="2030"/>
        <v>0</v>
      </c>
      <c r="AA4222" s="22">
        <f>VLOOKUP(CONCATENATE($F4222," ",$G4222),AllocFactorMatrix,(AA$4+1),FALSE)*$E4225</f>
        <v>0</v>
      </c>
      <c r="AB4222" s="22">
        <f>VLOOKUP(CONCATENATE($F4222," ",$G4222),AllocFactorMatrix,(AB$4+1),FALSE)*$E4225</f>
        <v>0</v>
      </c>
      <c r="AC4222" s="22">
        <f>VLOOKUP(CONCATENATE($F4222," ",$G4222),AllocFactorMatrix,(AC$4+1),FALSE)*$E4225</f>
        <v>0</v>
      </c>
    </row>
    <row r="4223" spans="4:29" hidden="1" outlineLevel="1">
      <c r="F4223" s="42" t="str">
        <f>F4225</f>
        <v>RB_GUP-Land_P</v>
      </c>
      <c r="G4223" s="17" t="str">
        <f>$G$13</f>
        <v>ENERGY</v>
      </c>
      <c r="H4223" s="21">
        <f t="shared" si="2021"/>
        <v>0</v>
      </c>
      <c r="I4223" s="22">
        <f>VLOOKUP(CONCATENATE($F4223," ",$G4223),AllocFactorMatrix,(I$4+1),FALSE)*$E4225</f>
        <v>0</v>
      </c>
      <c r="J4223" s="22">
        <f>VLOOKUP(CONCATENATE($F4223," ",$G4223),AllocFactorMatrix,(J$4+1),FALSE)*$E4225</f>
        <v>0</v>
      </c>
      <c r="K4223" s="22">
        <f>VLOOKUP(CONCATENATE($F4223," ",$G4223),AllocFactorMatrix,(K$4+1),FALSE)*$E4225</f>
        <v>0</v>
      </c>
      <c r="L4223" s="22">
        <f>VLOOKUP(CONCATENATE($F4223," ",$G4223),AllocFactorMatrix,(L$4+1),FALSE)*$E4225</f>
        <v>0</v>
      </c>
      <c r="M4223" s="22">
        <f t="shared" si="2028"/>
        <v>0</v>
      </c>
      <c r="N4223" s="22">
        <f>VLOOKUP(CONCATENATE($F4223," ",$G4223),AllocFactorMatrix,(N$4+1),FALSE)*$E4225</f>
        <v>0</v>
      </c>
      <c r="O4223" s="22">
        <f>VLOOKUP(CONCATENATE($F4223," ",$G4223),AllocFactorMatrix,(O$4+1),FALSE)*$E4225</f>
        <v>0</v>
      </c>
      <c r="P4223" s="22">
        <f>VLOOKUP(CONCATENATE($F4223," ",$G4223),AllocFactorMatrix,(P$4+1),FALSE)*$E4225</f>
        <v>0</v>
      </c>
      <c r="Q4223" s="22">
        <f>VLOOKUP(CONCATENATE($F4223," ",$G4223),AllocFactorMatrix,(Q$4+1),FALSE)*$E4225</f>
        <v>0</v>
      </c>
      <c r="R4223" s="22">
        <f t="shared" si="2029"/>
        <v>0</v>
      </c>
      <c r="S4223" s="22">
        <f>VLOOKUP(CONCATENATE($F4223," ",$G4223),AllocFactorMatrix,(S$4+1),FALSE)*$E4225</f>
        <v>0</v>
      </c>
      <c r="T4223" s="22">
        <f>VLOOKUP(CONCATENATE($F4223," ",$G4223),AllocFactorMatrix,(T$4+1),FALSE)*$E4225</f>
        <v>0</v>
      </c>
      <c r="U4223" s="22">
        <f>VLOOKUP(CONCATENATE($F4223," ",$G4223),AllocFactorMatrix,(U$4+1),FALSE)*$E4225</f>
        <v>0</v>
      </c>
      <c r="V4223" s="22">
        <f>VLOOKUP(CONCATENATE($F4223," ",$G4223),AllocFactorMatrix,(V$4+1),FALSE)*$E4225</f>
        <v>0</v>
      </c>
      <c r="W4223" s="22">
        <f t="shared" si="2031"/>
        <v>0</v>
      </c>
      <c r="X4223" s="22">
        <f>VLOOKUP(CONCATENATE($F4223," ",$G4223),AllocFactorMatrix,(X$4+1),FALSE)*$E4225</f>
        <v>0</v>
      </c>
      <c r="Y4223" s="22">
        <f>VLOOKUP(CONCATENATE($F4223," ",$G4223),AllocFactorMatrix,(Y$4+1),FALSE)*$E4225</f>
        <v>0</v>
      </c>
      <c r="Z4223" s="22">
        <f t="shared" si="2030"/>
        <v>0</v>
      </c>
      <c r="AA4223" s="22">
        <f>VLOOKUP(CONCATENATE($F4223," ",$G4223),AllocFactorMatrix,(AA$4+1),FALSE)*$E4225</f>
        <v>0</v>
      </c>
      <c r="AB4223" s="22">
        <f>VLOOKUP(CONCATENATE($F4223," ",$G4223),AllocFactorMatrix,(AB$4+1),FALSE)*$E4225</f>
        <v>0</v>
      </c>
      <c r="AC4223" s="22">
        <f>VLOOKUP(CONCATENATE($F4223," ",$G4223),AllocFactorMatrix,(AC$4+1),FALSE)*$E4225</f>
        <v>0</v>
      </c>
    </row>
    <row r="4224" spans="4:29" hidden="1" outlineLevel="1">
      <c r="F4224" s="42" t="str">
        <f>F4225</f>
        <v>RB_GUP-Land_P</v>
      </c>
      <c r="G4224" s="17" t="str">
        <f>$G$14</f>
        <v>CUSTOMER</v>
      </c>
      <c r="H4224" s="21">
        <f t="shared" si="2021"/>
        <v>0</v>
      </c>
      <c r="I4224" s="22">
        <f>VLOOKUP(CONCATENATE($F4224," ",$G4224),AllocFactorMatrix,(I$4+1),FALSE)*$E4225</f>
        <v>0</v>
      </c>
      <c r="J4224" s="22">
        <f>VLOOKUP(CONCATENATE($F4224," ",$G4224),AllocFactorMatrix,(J$4+1),FALSE)*$E4225</f>
        <v>0</v>
      </c>
      <c r="K4224" s="22">
        <f>VLOOKUP(CONCATENATE($F4224," ",$G4224),AllocFactorMatrix,(K$4+1),FALSE)*$E4225</f>
        <v>0</v>
      </c>
      <c r="L4224" s="22">
        <f>VLOOKUP(CONCATENATE($F4224," ",$G4224),AllocFactorMatrix,(L$4+1),FALSE)*$E4225</f>
        <v>0</v>
      </c>
      <c r="M4224" s="22">
        <f t="shared" si="2028"/>
        <v>0</v>
      </c>
      <c r="N4224" s="22">
        <f>VLOOKUP(CONCATENATE($F4224," ",$G4224),AllocFactorMatrix,(N$4+1),FALSE)*$E4225</f>
        <v>0</v>
      </c>
      <c r="O4224" s="22">
        <f>VLOOKUP(CONCATENATE($F4224," ",$G4224),AllocFactorMatrix,(O$4+1),FALSE)*$E4225</f>
        <v>0</v>
      </c>
      <c r="P4224" s="22">
        <f>VLOOKUP(CONCATENATE($F4224," ",$G4224),AllocFactorMatrix,(P$4+1),FALSE)*$E4225</f>
        <v>0</v>
      </c>
      <c r="Q4224" s="22">
        <f>VLOOKUP(CONCATENATE($F4224," ",$G4224),AllocFactorMatrix,(Q$4+1),FALSE)*$E4225</f>
        <v>0</v>
      </c>
      <c r="R4224" s="22">
        <f t="shared" si="2029"/>
        <v>0</v>
      </c>
      <c r="S4224" s="22">
        <f>VLOOKUP(CONCATENATE($F4224," ",$G4224),AllocFactorMatrix,(S$4+1),FALSE)*$E4225</f>
        <v>0</v>
      </c>
      <c r="T4224" s="22">
        <f>VLOOKUP(CONCATENATE($F4224," ",$G4224),AllocFactorMatrix,(T$4+1),FALSE)*$E4225</f>
        <v>0</v>
      </c>
      <c r="U4224" s="22">
        <f>VLOOKUP(CONCATENATE($F4224," ",$G4224),AllocFactorMatrix,(U$4+1),FALSE)*$E4225</f>
        <v>0</v>
      </c>
      <c r="V4224" s="22">
        <f>VLOOKUP(CONCATENATE($F4224," ",$G4224),AllocFactorMatrix,(V$4+1),FALSE)*$E4225</f>
        <v>0</v>
      </c>
      <c r="W4224" s="22">
        <f t="shared" si="2031"/>
        <v>0</v>
      </c>
      <c r="X4224" s="22">
        <f>VLOOKUP(CONCATENATE($F4224," ",$G4224),AllocFactorMatrix,(X$4+1),FALSE)*$E4225</f>
        <v>0</v>
      </c>
      <c r="Y4224" s="22">
        <f>VLOOKUP(CONCATENATE($F4224," ",$G4224),AllocFactorMatrix,(Y$4+1),FALSE)*$E4225</f>
        <v>0</v>
      </c>
      <c r="Z4224" s="22">
        <f t="shared" si="2030"/>
        <v>0</v>
      </c>
      <c r="AA4224" s="22">
        <f>VLOOKUP(CONCATENATE($F4224," ",$G4224),AllocFactorMatrix,(AA$4+1),FALSE)*$E4225</f>
        <v>0</v>
      </c>
      <c r="AB4224" s="22">
        <f>VLOOKUP(CONCATENATE($F4224," ",$G4224),AllocFactorMatrix,(AB$4+1),FALSE)*$E4225</f>
        <v>0</v>
      </c>
      <c r="AC4224" s="22">
        <f>VLOOKUP(CONCATENATE($F4224," ",$G4224),AllocFactorMatrix,(AC$4+1),FALSE)*$E4225</f>
        <v>0</v>
      </c>
    </row>
    <row r="4225" spans="4:29" collapsed="1">
      <c r="D4225" s="17" t="str">
        <f>+D3265</f>
        <v>Adj 25 - NERC Compliance &amp; Cyber Security</v>
      </c>
      <c r="E4225" s="38">
        <f>-ROUND(0.21*E3265,0)</f>
        <v>0</v>
      </c>
      <c r="F4225" s="42" t="str">
        <f>+F3265</f>
        <v>RB_GUP-Land_P</v>
      </c>
      <c r="G4225" s="17" t="str">
        <f>$G$15</f>
        <v>TOTAL</v>
      </c>
      <c r="H4225" s="21">
        <f t="shared" si="2021"/>
        <v>0</v>
      </c>
      <c r="I4225" s="22">
        <f>VLOOKUP(CONCATENATE($F4225," ",$G4225),AllocFactorMatrix,(I$4+1),FALSE)*$E4225</f>
        <v>0</v>
      </c>
      <c r="J4225" s="22">
        <f>VLOOKUP(CONCATENATE($F4225," ",$G4225),AllocFactorMatrix,(J$4+1),FALSE)*$E4225</f>
        <v>0</v>
      </c>
      <c r="K4225" s="22">
        <f>VLOOKUP(CONCATENATE($F4225," ",$G4225),AllocFactorMatrix,(K$4+1),FALSE)*$E4225</f>
        <v>0</v>
      </c>
      <c r="L4225" s="22">
        <f>VLOOKUP(CONCATENATE($F4225," ",$G4225),AllocFactorMatrix,(L$4+1),FALSE)*$E4225</f>
        <v>0</v>
      </c>
      <c r="M4225" s="22">
        <f t="shared" si="2028"/>
        <v>0</v>
      </c>
      <c r="N4225" s="22">
        <f>VLOOKUP(CONCATENATE($F4225," ",$G4225),AllocFactorMatrix,(N$4+1),FALSE)*$E4225</f>
        <v>0</v>
      </c>
      <c r="O4225" s="22">
        <f>VLOOKUP(CONCATENATE($F4225," ",$G4225),AllocFactorMatrix,(O$4+1),FALSE)*$E4225</f>
        <v>0</v>
      </c>
      <c r="P4225" s="22">
        <f>VLOOKUP(CONCATENATE($F4225," ",$G4225),AllocFactorMatrix,(P$4+1),FALSE)*$E4225</f>
        <v>0</v>
      </c>
      <c r="Q4225" s="22">
        <f>VLOOKUP(CONCATENATE($F4225," ",$G4225),AllocFactorMatrix,(Q$4+1),FALSE)*$E4225</f>
        <v>0</v>
      </c>
      <c r="R4225" s="22">
        <f t="shared" si="2029"/>
        <v>0</v>
      </c>
      <c r="S4225" s="22">
        <f>VLOOKUP(CONCATENATE($F4225," ",$G4225),AllocFactorMatrix,(S$4+1),FALSE)*$E4225</f>
        <v>0</v>
      </c>
      <c r="T4225" s="22">
        <f>VLOOKUP(CONCATENATE($F4225," ",$G4225),AllocFactorMatrix,(T$4+1),FALSE)*$E4225</f>
        <v>0</v>
      </c>
      <c r="U4225" s="22">
        <f>VLOOKUP(CONCATENATE($F4225," ",$G4225),AllocFactorMatrix,(U$4+1),FALSE)*$E4225</f>
        <v>0</v>
      </c>
      <c r="V4225" s="22">
        <f>VLOOKUP(CONCATENATE($F4225," ",$G4225),AllocFactorMatrix,(V$4+1),FALSE)*$E4225</f>
        <v>0</v>
      </c>
      <c r="W4225" s="22">
        <f t="shared" si="2031"/>
        <v>0</v>
      </c>
      <c r="X4225" s="22">
        <f>VLOOKUP(CONCATENATE($F4225," ",$G4225),AllocFactorMatrix,(X$4+1),FALSE)*$E4225</f>
        <v>0</v>
      </c>
      <c r="Y4225" s="22">
        <f>VLOOKUP(CONCATENATE($F4225," ",$G4225),AllocFactorMatrix,(Y$4+1),FALSE)*$E4225</f>
        <v>0</v>
      </c>
      <c r="Z4225" s="22">
        <f t="shared" si="2030"/>
        <v>0</v>
      </c>
      <c r="AA4225" s="22">
        <f>VLOOKUP(CONCATENATE($F4225," ",$G4225),AllocFactorMatrix,(AA$4+1),FALSE)*$E4225</f>
        <v>0</v>
      </c>
      <c r="AB4225" s="22">
        <f>VLOOKUP(CONCATENATE($F4225," ",$G4225),AllocFactorMatrix,(AB$4+1),FALSE)*$E4225</f>
        <v>0</v>
      </c>
      <c r="AC4225" s="22">
        <f>VLOOKUP(CONCATENATE($F4225," ",$G4225),AllocFactorMatrix,(AC$4+1),FALSE)*$E4225</f>
        <v>0</v>
      </c>
    </row>
    <row r="4226" spans="4:29" hidden="1" outlineLevel="1">
      <c r="F4226" s="42" t="str">
        <f>F4233</f>
        <v>LABOR_M</v>
      </c>
      <c r="G4226" s="17" t="str">
        <f>$G$8</f>
        <v>PRODUCTION</v>
      </c>
      <c r="H4226" s="21">
        <f t="shared" ref="H4226:H4257" ca="1" si="2032">SUBTOTAL(9,I4226:AC4226)</f>
        <v>0</v>
      </c>
      <c r="I4226" s="22">
        <f ca="1">VLOOKUP(CONCATENATE($F4226," ",$G4226),AllocFactorMatrix,(I$4+1),FALSE)*$E4233</f>
        <v>0</v>
      </c>
      <c r="J4226" s="22">
        <f ca="1">VLOOKUP(CONCATENATE($F4226," ",$G4226),AllocFactorMatrix,(J$4+1),FALSE)*$E4233</f>
        <v>0</v>
      </c>
      <c r="K4226" s="22">
        <f ca="1">VLOOKUP(CONCATENATE($F4226," ",$G4226),AllocFactorMatrix,(K$4+1),FALSE)*$E4233</f>
        <v>0</v>
      </c>
      <c r="L4226" s="22">
        <f ca="1">VLOOKUP(CONCATENATE($F4226," ",$G4226),AllocFactorMatrix,(L$4+1),FALSE)*$E4233</f>
        <v>0</v>
      </c>
      <c r="M4226" s="22">
        <f t="shared" ref="M4226:M4233" ca="1" si="2033">SUBTOTAL(9,J4226:L4226)</f>
        <v>0</v>
      </c>
      <c r="N4226" s="22">
        <f ca="1">VLOOKUP(CONCATENATE($F4226," ",$G4226),AllocFactorMatrix,(N$4+1),FALSE)*$E4233</f>
        <v>0</v>
      </c>
      <c r="O4226" s="22">
        <f ca="1">VLOOKUP(CONCATENATE($F4226," ",$G4226),AllocFactorMatrix,(O$4+1),FALSE)*$E4233</f>
        <v>0</v>
      </c>
      <c r="P4226" s="22">
        <f ca="1">VLOOKUP(CONCATENATE($F4226," ",$G4226),AllocFactorMatrix,(P$4+1),FALSE)*$E4233</f>
        <v>0</v>
      </c>
      <c r="Q4226" s="22">
        <f ca="1">VLOOKUP(CONCATENATE($F4226," ",$G4226),AllocFactorMatrix,(Q$4+1),FALSE)*$E4233</f>
        <v>0</v>
      </c>
      <c r="R4226" s="22">
        <f t="shared" ref="R4226:R4233" ca="1" si="2034">SUBTOTAL(9,N4226:Q4226)</f>
        <v>0</v>
      </c>
      <c r="S4226" s="22">
        <f ca="1">VLOOKUP(CONCATENATE($F4226," ",$G4226),AllocFactorMatrix,(S$4+1),FALSE)*$E4233</f>
        <v>0</v>
      </c>
      <c r="T4226" s="22">
        <f ca="1">VLOOKUP(CONCATENATE($F4226," ",$G4226),AllocFactorMatrix,(T$4+1),FALSE)*$E4233</f>
        <v>0</v>
      </c>
      <c r="U4226" s="22">
        <f ca="1">VLOOKUP(CONCATENATE($F4226," ",$G4226),AllocFactorMatrix,(U$4+1),FALSE)*$E4233</f>
        <v>0</v>
      </c>
      <c r="V4226" s="22">
        <f ca="1">VLOOKUP(CONCATENATE($F4226," ",$G4226),AllocFactorMatrix,(V$4+1),FALSE)*$E4233</f>
        <v>0</v>
      </c>
      <c r="W4226" s="22">
        <f ca="1">SUBTOTAL(9,S4226:V4226)</f>
        <v>0</v>
      </c>
      <c r="X4226" s="22">
        <f ca="1">VLOOKUP(CONCATENATE($F4226," ",$G4226),AllocFactorMatrix,(X$4+1),FALSE)*$E4233</f>
        <v>0</v>
      </c>
      <c r="Y4226" s="22">
        <f ca="1">VLOOKUP(CONCATENATE($F4226," ",$G4226),AllocFactorMatrix,(Y$4+1),FALSE)*$E4233</f>
        <v>0</v>
      </c>
      <c r="Z4226" s="22">
        <f t="shared" ref="Z4226:Z4233" ca="1" si="2035">SUBTOTAL(9,X4226:Y4226)</f>
        <v>0</v>
      </c>
      <c r="AA4226" s="22">
        <f ca="1">VLOOKUP(CONCATENATE($F4226," ",$G4226),AllocFactorMatrix,(AA$4+1),FALSE)*$E4233</f>
        <v>0</v>
      </c>
      <c r="AB4226" s="22">
        <f ca="1">VLOOKUP(CONCATENATE($F4226," ",$G4226),AllocFactorMatrix,(AB$4+1),FALSE)*$E4233</f>
        <v>0</v>
      </c>
      <c r="AC4226" s="22">
        <f ca="1">VLOOKUP(CONCATENATE($F4226," ",$G4226),AllocFactorMatrix,(AC$4+1),FALSE)*$E4233</f>
        <v>0</v>
      </c>
    </row>
    <row r="4227" spans="4:29" hidden="1" outlineLevel="1">
      <c r="F4227" s="42" t="str">
        <f>F4233</f>
        <v>LABOR_M</v>
      </c>
      <c r="G4227" s="17" t="str">
        <f>$G$9</f>
        <v>BULKTRAN</v>
      </c>
      <c r="H4227" s="21">
        <f t="shared" ca="1" si="2032"/>
        <v>0</v>
      </c>
      <c r="I4227" s="22">
        <f ca="1">VLOOKUP(CONCATENATE($F4227," ",$G4227),AllocFactorMatrix,(I$4+1),FALSE)*$E4233</f>
        <v>0</v>
      </c>
      <c r="J4227" s="22">
        <f ca="1">VLOOKUP(CONCATENATE($F4227," ",$G4227),AllocFactorMatrix,(J$4+1),FALSE)*$E4233</f>
        <v>0</v>
      </c>
      <c r="K4227" s="22">
        <f ca="1">VLOOKUP(CONCATENATE($F4227," ",$G4227),AllocFactorMatrix,(K$4+1),FALSE)*$E4233</f>
        <v>0</v>
      </c>
      <c r="L4227" s="22">
        <f ca="1">VLOOKUP(CONCATENATE($F4227," ",$G4227),AllocFactorMatrix,(L$4+1),FALSE)*$E4233</f>
        <v>0</v>
      </c>
      <c r="M4227" s="22">
        <f t="shared" ca="1" si="2033"/>
        <v>0</v>
      </c>
      <c r="N4227" s="22">
        <f ca="1">VLOOKUP(CONCATENATE($F4227," ",$G4227),AllocFactorMatrix,(N$4+1),FALSE)*$E4233</f>
        <v>0</v>
      </c>
      <c r="O4227" s="22">
        <f ca="1">VLOOKUP(CONCATENATE($F4227," ",$G4227),AllocFactorMatrix,(O$4+1),FALSE)*$E4233</f>
        <v>0</v>
      </c>
      <c r="P4227" s="22">
        <f ca="1">VLOOKUP(CONCATENATE($F4227," ",$G4227),AllocFactorMatrix,(P$4+1),FALSE)*$E4233</f>
        <v>0</v>
      </c>
      <c r="Q4227" s="22">
        <f ca="1">VLOOKUP(CONCATENATE($F4227," ",$G4227),AllocFactorMatrix,(Q$4+1),FALSE)*$E4233</f>
        <v>0</v>
      </c>
      <c r="R4227" s="22">
        <f t="shared" ca="1" si="2034"/>
        <v>0</v>
      </c>
      <c r="S4227" s="22">
        <f ca="1">VLOOKUP(CONCATENATE($F4227," ",$G4227),AllocFactorMatrix,(S$4+1),FALSE)*$E4233</f>
        <v>0</v>
      </c>
      <c r="T4227" s="22">
        <f ca="1">VLOOKUP(CONCATENATE($F4227," ",$G4227),AllocFactorMatrix,(T$4+1),FALSE)*$E4233</f>
        <v>0</v>
      </c>
      <c r="U4227" s="22">
        <f ca="1">VLOOKUP(CONCATENATE($F4227," ",$G4227),AllocFactorMatrix,(U$4+1),FALSE)*$E4233</f>
        <v>0</v>
      </c>
      <c r="V4227" s="22">
        <f ca="1">VLOOKUP(CONCATENATE($F4227," ",$G4227),AllocFactorMatrix,(V$4+1),FALSE)*$E4233</f>
        <v>0</v>
      </c>
      <c r="W4227" s="22">
        <f t="shared" ref="W4227:W4233" ca="1" si="2036">SUBTOTAL(9,S4227:V4227)</f>
        <v>0</v>
      </c>
      <c r="X4227" s="22">
        <f ca="1">VLOOKUP(CONCATENATE($F4227," ",$G4227),AllocFactorMatrix,(X$4+1),FALSE)*$E4233</f>
        <v>0</v>
      </c>
      <c r="Y4227" s="22">
        <f ca="1">VLOOKUP(CONCATENATE($F4227," ",$G4227),AllocFactorMatrix,(Y$4+1),FALSE)*$E4233</f>
        <v>0</v>
      </c>
      <c r="Z4227" s="22">
        <f t="shared" ca="1" si="2035"/>
        <v>0</v>
      </c>
      <c r="AA4227" s="22">
        <f ca="1">VLOOKUP(CONCATENATE($F4227," ",$G4227),AllocFactorMatrix,(AA$4+1),FALSE)*$E4233</f>
        <v>0</v>
      </c>
      <c r="AB4227" s="22">
        <f ca="1">VLOOKUP(CONCATENATE($F4227," ",$G4227),AllocFactorMatrix,(AB$4+1),FALSE)*$E4233</f>
        <v>0</v>
      </c>
      <c r="AC4227" s="22">
        <f ca="1">VLOOKUP(CONCATENATE($F4227," ",$G4227),AllocFactorMatrix,(AC$4+1),FALSE)*$E4233</f>
        <v>0</v>
      </c>
    </row>
    <row r="4228" spans="4:29" hidden="1" outlineLevel="1">
      <c r="F4228" s="42" t="str">
        <f>F4233</f>
        <v>LABOR_M</v>
      </c>
      <c r="G4228" s="17" t="str">
        <f>$G$10</f>
        <v>SUBTRAN</v>
      </c>
      <c r="H4228" s="21">
        <f t="shared" ca="1" si="2032"/>
        <v>0</v>
      </c>
      <c r="I4228" s="22">
        <f ca="1">VLOOKUP(CONCATENATE($F4228," ",$G4228),AllocFactorMatrix,(I$4+1),FALSE)*$E4233</f>
        <v>0</v>
      </c>
      <c r="J4228" s="22">
        <f ca="1">VLOOKUP(CONCATENATE($F4228," ",$G4228),AllocFactorMatrix,(J$4+1),FALSE)*$E4233</f>
        <v>0</v>
      </c>
      <c r="K4228" s="22">
        <f ca="1">VLOOKUP(CONCATENATE($F4228," ",$G4228),AllocFactorMatrix,(K$4+1),FALSE)*$E4233</f>
        <v>0</v>
      </c>
      <c r="L4228" s="22">
        <f ca="1">VLOOKUP(CONCATENATE($F4228," ",$G4228),AllocFactorMatrix,(L$4+1),FALSE)*$E4233</f>
        <v>0</v>
      </c>
      <c r="M4228" s="22">
        <f t="shared" ca="1" si="2033"/>
        <v>0</v>
      </c>
      <c r="N4228" s="22">
        <f ca="1">VLOOKUP(CONCATENATE($F4228," ",$G4228),AllocFactorMatrix,(N$4+1),FALSE)*$E4233</f>
        <v>0</v>
      </c>
      <c r="O4228" s="22">
        <f ca="1">VLOOKUP(CONCATENATE($F4228," ",$G4228),AllocFactorMatrix,(O$4+1),FALSE)*$E4233</f>
        <v>0</v>
      </c>
      <c r="P4228" s="22">
        <f ca="1">VLOOKUP(CONCATENATE($F4228," ",$G4228),AllocFactorMatrix,(P$4+1),FALSE)*$E4233</f>
        <v>0</v>
      </c>
      <c r="Q4228" s="22">
        <f ca="1">VLOOKUP(CONCATENATE($F4228," ",$G4228),AllocFactorMatrix,(Q$4+1),FALSE)*$E4233</f>
        <v>0</v>
      </c>
      <c r="R4228" s="22">
        <f t="shared" ca="1" si="2034"/>
        <v>0</v>
      </c>
      <c r="S4228" s="22">
        <f ca="1">VLOOKUP(CONCATENATE($F4228," ",$G4228),AllocFactorMatrix,(S$4+1),FALSE)*$E4233</f>
        <v>0</v>
      </c>
      <c r="T4228" s="22">
        <f ca="1">VLOOKUP(CONCATENATE($F4228," ",$G4228),AllocFactorMatrix,(T$4+1),FALSE)*$E4233</f>
        <v>0</v>
      </c>
      <c r="U4228" s="22">
        <f ca="1">VLOOKUP(CONCATENATE($F4228," ",$G4228),AllocFactorMatrix,(U$4+1),FALSE)*$E4233</f>
        <v>0</v>
      </c>
      <c r="V4228" s="22">
        <f ca="1">VLOOKUP(CONCATENATE($F4228," ",$G4228),AllocFactorMatrix,(V$4+1),FALSE)*$E4233</f>
        <v>0</v>
      </c>
      <c r="W4228" s="22">
        <f t="shared" ca="1" si="2036"/>
        <v>0</v>
      </c>
      <c r="X4228" s="22">
        <f ca="1">VLOOKUP(CONCATENATE($F4228," ",$G4228),AllocFactorMatrix,(X$4+1),FALSE)*$E4233</f>
        <v>0</v>
      </c>
      <c r="Y4228" s="22">
        <f ca="1">VLOOKUP(CONCATENATE($F4228," ",$G4228),AllocFactorMatrix,(Y$4+1),FALSE)*$E4233</f>
        <v>0</v>
      </c>
      <c r="Z4228" s="22">
        <f t="shared" ca="1" si="2035"/>
        <v>0</v>
      </c>
      <c r="AA4228" s="22">
        <f ca="1">VLOOKUP(CONCATENATE($F4228," ",$G4228),AllocFactorMatrix,(AA$4+1),FALSE)*$E4233</f>
        <v>0</v>
      </c>
      <c r="AB4228" s="22">
        <f ca="1">VLOOKUP(CONCATENATE($F4228," ",$G4228),AllocFactorMatrix,(AB$4+1),FALSE)*$E4233</f>
        <v>0</v>
      </c>
      <c r="AC4228" s="22">
        <f ca="1">VLOOKUP(CONCATENATE($F4228," ",$G4228),AllocFactorMatrix,(AC$4+1),FALSE)*$E4233</f>
        <v>0</v>
      </c>
    </row>
    <row r="4229" spans="4:29" hidden="1" outlineLevel="1">
      <c r="F4229" s="42" t="str">
        <f>F4233</f>
        <v>LABOR_M</v>
      </c>
      <c r="G4229" s="17" t="str">
        <f>$G$11</f>
        <v>DISTPRI</v>
      </c>
      <c r="H4229" s="21">
        <f t="shared" ca="1" si="2032"/>
        <v>0</v>
      </c>
      <c r="I4229" s="22">
        <f ca="1">VLOOKUP(CONCATENATE($F4229," ",$G4229),AllocFactorMatrix,(I$4+1),FALSE)*$E4233</f>
        <v>0</v>
      </c>
      <c r="J4229" s="22">
        <f ca="1">VLOOKUP(CONCATENATE($F4229," ",$G4229),AllocFactorMatrix,(J$4+1),FALSE)*$E4233</f>
        <v>0</v>
      </c>
      <c r="K4229" s="22">
        <f ca="1">VLOOKUP(CONCATENATE($F4229," ",$G4229),AllocFactorMatrix,(K$4+1),FALSE)*$E4233</f>
        <v>0</v>
      </c>
      <c r="L4229" s="22">
        <f ca="1">VLOOKUP(CONCATENATE($F4229," ",$G4229),AllocFactorMatrix,(L$4+1),FALSE)*$E4233</f>
        <v>0</v>
      </c>
      <c r="M4229" s="22">
        <f t="shared" ca="1" si="2033"/>
        <v>0</v>
      </c>
      <c r="N4229" s="22">
        <f ca="1">VLOOKUP(CONCATENATE($F4229," ",$G4229),AllocFactorMatrix,(N$4+1),FALSE)*$E4233</f>
        <v>0</v>
      </c>
      <c r="O4229" s="22">
        <f ca="1">VLOOKUP(CONCATENATE($F4229," ",$G4229),AllocFactorMatrix,(O$4+1),FALSE)*$E4233</f>
        <v>0</v>
      </c>
      <c r="P4229" s="22">
        <f ca="1">VLOOKUP(CONCATENATE($F4229," ",$G4229),AllocFactorMatrix,(P$4+1),FALSE)*$E4233</f>
        <v>0</v>
      </c>
      <c r="Q4229" s="22">
        <f ca="1">VLOOKUP(CONCATENATE($F4229," ",$G4229),AllocFactorMatrix,(Q$4+1),FALSE)*$E4233</f>
        <v>0</v>
      </c>
      <c r="R4229" s="22">
        <f t="shared" ca="1" si="2034"/>
        <v>0</v>
      </c>
      <c r="S4229" s="22">
        <f ca="1">VLOOKUP(CONCATENATE($F4229," ",$G4229),AllocFactorMatrix,(S$4+1),FALSE)*$E4233</f>
        <v>0</v>
      </c>
      <c r="T4229" s="22">
        <f ca="1">VLOOKUP(CONCATENATE($F4229," ",$G4229),AllocFactorMatrix,(T$4+1),FALSE)*$E4233</f>
        <v>0</v>
      </c>
      <c r="U4229" s="22">
        <f ca="1">VLOOKUP(CONCATENATE($F4229," ",$G4229),AllocFactorMatrix,(U$4+1),FALSE)*$E4233</f>
        <v>0</v>
      </c>
      <c r="V4229" s="22">
        <f ca="1">VLOOKUP(CONCATENATE($F4229," ",$G4229),AllocFactorMatrix,(V$4+1),FALSE)*$E4233</f>
        <v>0</v>
      </c>
      <c r="W4229" s="22">
        <f t="shared" ca="1" si="2036"/>
        <v>0</v>
      </c>
      <c r="X4229" s="22">
        <f ca="1">VLOOKUP(CONCATENATE($F4229," ",$G4229),AllocFactorMatrix,(X$4+1),FALSE)*$E4233</f>
        <v>0</v>
      </c>
      <c r="Y4229" s="22">
        <f ca="1">VLOOKUP(CONCATENATE($F4229," ",$G4229),AllocFactorMatrix,(Y$4+1),FALSE)*$E4233</f>
        <v>0</v>
      </c>
      <c r="Z4229" s="22">
        <f t="shared" ca="1" si="2035"/>
        <v>0</v>
      </c>
      <c r="AA4229" s="22">
        <f ca="1">VLOOKUP(CONCATENATE($F4229," ",$G4229),AllocFactorMatrix,(AA$4+1),FALSE)*$E4233</f>
        <v>0</v>
      </c>
      <c r="AB4229" s="22">
        <f ca="1">VLOOKUP(CONCATENATE($F4229," ",$G4229),AllocFactorMatrix,(AB$4+1),FALSE)*$E4233</f>
        <v>0</v>
      </c>
      <c r="AC4229" s="22">
        <f ca="1">VLOOKUP(CONCATENATE($F4229," ",$G4229),AllocFactorMatrix,(AC$4+1),FALSE)*$E4233</f>
        <v>0</v>
      </c>
    </row>
    <row r="4230" spans="4:29" hidden="1" outlineLevel="1">
      <c r="F4230" s="42" t="str">
        <f>F4233</f>
        <v>LABOR_M</v>
      </c>
      <c r="G4230" s="17" t="str">
        <f>$G$12</f>
        <v>DISTSEC</v>
      </c>
      <c r="H4230" s="21">
        <f t="shared" ca="1" si="2032"/>
        <v>0</v>
      </c>
      <c r="I4230" s="22">
        <f ca="1">VLOOKUP(CONCATENATE($F4230," ",$G4230),AllocFactorMatrix,(I$4+1),FALSE)*$E4233</f>
        <v>0</v>
      </c>
      <c r="J4230" s="22">
        <f ca="1">VLOOKUP(CONCATENATE($F4230," ",$G4230),AllocFactorMatrix,(J$4+1),FALSE)*$E4233</f>
        <v>0</v>
      </c>
      <c r="K4230" s="22">
        <f ca="1">VLOOKUP(CONCATENATE($F4230," ",$G4230),AllocFactorMatrix,(K$4+1),FALSE)*$E4233</f>
        <v>0</v>
      </c>
      <c r="L4230" s="22">
        <f ca="1">VLOOKUP(CONCATENATE($F4230," ",$G4230),AllocFactorMatrix,(L$4+1),FALSE)*$E4233</f>
        <v>0</v>
      </c>
      <c r="M4230" s="22">
        <f t="shared" ca="1" si="2033"/>
        <v>0</v>
      </c>
      <c r="N4230" s="22">
        <f ca="1">VLOOKUP(CONCATENATE($F4230," ",$G4230),AllocFactorMatrix,(N$4+1),FALSE)*$E4233</f>
        <v>0</v>
      </c>
      <c r="O4230" s="22">
        <f ca="1">VLOOKUP(CONCATENATE($F4230," ",$G4230),AllocFactorMatrix,(O$4+1),FALSE)*$E4233</f>
        <v>0</v>
      </c>
      <c r="P4230" s="22">
        <f ca="1">VLOOKUP(CONCATENATE($F4230," ",$G4230),AllocFactorMatrix,(P$4+1),FALSE)*$E4233</f>
        <v>0</v>
      </c>
      <c r="Q4230" s="22">
        <f ca="1">VLOOKUP(CONCATENATE($F4230," ",$G4230),AllocFactorMatrix,(Q$4+1),FALSE)*$E4233</f>
        <v>0</v>
      </c>
      <c r="R4230" s="22">
        <f t="shared" ca="1" si="2034"/>
        <v>0</v>
      </c>
      <c r="S4230" s="22">
        <f ca="1">VLOOKUP(CONCATENATE($F4230," ",$G4230),AllocFactorMatrix,(S$4+1),FALSE)*$E4233</f>
        <v>0</v>
      </c>
      <c r="T4230" s="22">
        <f ca="1">VLOOKUP(CONCATENATE($F4230," ",$G4230),AllocFactorMatrix,(T$4+1),FALSE)*$E4233</f>
        <v>0</v>
      </c>
      <c r="U4230" s="22">
        <f ca="1">VLOOKUP(CONCATENATE($F4230," ",$G4230),AllocFactorMatrix,(U$4+1),FALSE)*$E4233</f>
        <v>0</v>
      </c>
      <c r="V4230" s="22">
        <f ca="1">VLOOKUP(CONCATENATE($F4230," ",$G4230),AllocFactorMatrix,(V$4+1),FALSE)*$E4233</f>
        <v>0</v>
      </c>
      <c r="W4230" s="22">
        <f t="shared" ca="1" si="2036"/>
        <v>0</v>
      </c>
      <c r="X4230" s="22">
        <f ca="1">VLOOKUP(CONCATENATE($F4230," ",$G4230),AllocFactorMatrix,(X$4+1),FALSE)*$E4233</f>
        <v>0</v>
      </c>
      <c r="Y4230" s="22">
        <f ca="1">VLOOKUP(CONCATENATE($F4230," ",$G4230),AllocFactorMatrix,(Y$4+1),FALSE)*$E4233</f>
        <v>0</v>
      </c>
      <c r="Z4230" s="22">
        <f t="shared" ca="1" si="2035"/>
        <v>0</v>
      </c>
      <c r="AA4230" s="22">
        <f ca="1">VLOOKUP(CONCATENATE($F4230," ",$G4230),AllocFactorMatrix,(AA$4+1),FALSE)*$E4233</f>
        <v>0</v>
      </c>
      <c r="AB4230" s="22">
        <f ca="1">VLOOKUP(CONCATENATE($F4230," ",$G4230),AllocFactorMatrix,(AB$4+1),FALSE)*$E4233</f>
        <v>0</v>
      </c>
      <c r="AC4230" s="22">
        <f ca="1">VLOOKUP(CONCATENATE($F4230," ",$G4230),AllocFactorMatrix,(AC$4+1),FALSE)*$E4233</f>
        <v>0</v>
      </c>
    </row>
    <row r="4231" spans="4:29" hidden="1" outlineLevel="1">
      <c r="F4231" s="42" t="str">
        <f>F4233</f>
        <v>LABOR_M</v>
      </c>
      <c r="G4231" s="17" t="str">
        <f>$G$13</f>
        <v>ENERGY</v>
      </c>
      <c r="H4231" s="21">
        <f t="shared" ca="1" si="2032"/>
        <v>0</v>
      </c>
      <c r="I4231" s="22">
        <f ca="1">VLOOKUP(CONCATENATE($F4231," ",$G4231),AllocFactorMatrix,(I$4+1),FALSE)*$E4233</f>
        <v>0</v>
      </c>
      <c r="J4231" s="22">
        <f ca="1">VLOOKUP(CONCATENATE($F4231," ",$G4231),AllocFactorMatrix,(J$4+1),FALSE)*$E4233</f>
        <v>0</v>
      </c>
      <c r="K4231" s="22">
        <f ca="1">VLOOKUP(CONCATENATE($F4231," ",$G4231),AllocFactorMatrix,(K$4+1),FALSE)*$E4233</f>
        <v>0</v>
      </c>
      <c r="L4231" s="22">
        <f ca="1">VLOOKUP(CONCATENATE($F4231," ",$G4231),AllocFactorMatrix,(L$4+1),FALSE)*$E4233</f>
        <v>0</v>
      </c>
      <c r="M4231" s="22">
        <f t="shared" ca="1" si="2033"/>
        <v>0</v>
      </c>
      <c r="N4231" s="22">
        <f ca="1">VLOOKUP(CONCATENATE($F4231," ",$G4231),AllocFactorMatrix,(N$4+1),FALSE)*$E4233</f>
        <v>0</v>
      </c>
      <c r="O4231" s="22">
        <f ca="1">VLOOKUP(CONCATENATE($F4231," ",$G4231),AllocFactorMatrix,(O$4+1),FALSE)*$E4233</f>
        <v>0</v>
      </c>
      <c r="P4231" s="22">
        <f ca="1">VLOOKUP(CONCATENATE($F4231," ",$G4231),AllocFactorMatrix,(P$4+1),FALSE)*$E4233</f>
        <v>0</v>
      </c>
      <c r="Q4231" s="22">
        <f ca="1">VLOOKUP(CONCATENATE($F4231," ",$G4231),AllocFactorMatrix,(Q$4+1),FALSE)*$E4233</f>
        <v>0</v>
      </c>
      <c r="R4231" s="22">
        <f t="shared" ca="1" si="2034"/>
        <v>0</v>
      </c>
      <c r="S4231" s="22">
        <f ca="1">VLOOKUP(CONCATENATE($F4231," ",$G4231),AllocFactorMatrix,(S$4+1),FALSE)*$E4233</f>
        <v>0</v>
      </c>
      <c r="T4231" s="22">
        <f ca="1">VLOOKUP(CONCATENATE($F4231," ",$G4231),AllocFactorMatrix,(T$4+1),FALSE)*$E4233</f>
        <v>0</v>
      </c>
      <c r="U4231" s="22">
        <f ca="1">VLOOKUP(CONCATENATE($F4231," ",$G4231),AllocFactorMatrix,(U$4+1),FALSE)*$E4233</f>
        <v>0</v>
      </c>
      <c r="V4231" s="22">
        <f ca="1">VLOOKUP(CONCATENATE($F4231," ",$G4231),AllocFactorMatrix,(V$4+1),FALSE)*$E4233</f>
        <v>0</v>
      </c>
      <c r="W4231" s="22">
        <f t="shared" ca="1" si="2036"/>
        <v>0</v>
      </c>
      <c r="X4231" s="22">
        <f ca="1">VLOOKUP(CONCATENATE($F4231," ",$G4231),AllocFactorMatrix,(X$4+1),FALSE)*$E4233</f>
        <v>0</v>
      </c>
      <c r="Y4231" s="22">
        <f ca="1">VLOOKUP(CONCATENATE($F4231," ",$G4231),AllocFactorMatrix,(Y$4+1),FALSE)*$E4233</f>
        <v>0</v>
      </c>
      <c r="Z4231" s="22">
        <f t="shared" ca="1" si="2035"/>
        <v>0</v>
      </c>
      <c r="AA4231" s="22">
        <f ca="1">VLOOKUP(CONCATENATE($F4231," ",$G4231),AllocFactorMatrix,(AA$4+1),FALSE)*$E4233</f>
        <v>0</v>
      </c>
      <c r="AB4231" s="22">
        <f ca="1">VLOOKUP(CONCATENATE($F4231," ",$G4231),AllocFactorMatrix,(AB$4+1),FALSE)*$E4233</f>
        <v>0</v>
      </c>
      <c r="AC4231" s="22">
        <f ca="1">VLOOKUP(CONCATENATE($F4231," ",$G4231),AllocFactorMatrix,(AC$4+1),FALSE)*$E4233</f>
        <v>0</v>
      </c>
    </row>
    <row r="4232" spans="4:29" hidden="1" outlineLevel="1">
      <c r="F4232" s="42" t="str">
        <f>F4233</f>
        <v>LABOR_M</v>
      </c>
      <c r="G4232" s="17" t="str">
        <f>$G$14</f>
        <v>CUSTOMER</v>
      </c>
      <c r="H4232" s="21">
        <f t="shared" ca="1" si="2032"/>
        <v>0</v>
      </c>
      <c r="I4232" s="22">
        <f ca="1">VLOOKUP(CONCATENATE($F4232," ",$G4232),AllocFactorMatrix,(I$4+1),FALSE)*$E4233</f>
        <v>0</v>
      </c>
      <c r="J4232" s="22">
        <f ca="1">VLOOKUP(CONCATENATE($F4232," ",$G4232),AllocFactorMatrix,(J$4+1),FALSE)*$E4233</f>
        <v>0</v>
      </c>
      <c r="K4232" s="22">
        <f ca="1">VLOOKUP(CONCATENATE($F4232," ",$G4232),AllocFactorMatrix,(K$4+1),FALSE)*$E4233</f>
        <v>0</v>
      </c>
      <c r="L4232" s="22">
        <f ca="1">VLOOKUP(CONCATENATE($F4232," ",$G4232),AllocFactorMatrix,(L$4+1),FALSE)*$E4233</f>
        <v>0</v>
      </c>
      <c r="M4232" s="22">
        <f t="shared" ca="1" si="2033"/>
        <v>0</v>
      </c>
      <c r="N4232" s="22">
        <f ca="1">VLOOKUP(CONCATENATE($F4232," ",$G4232),AllocFactorMatrix,(N$4+1),FALSE)*$E4233</f>
        <v>0</v>
      </c>
      <c r="O4232" s="22">
        <f ca="1">VLOOKUP(CONCATENATE($F4232," ",$G4232),AllocFactorMatrix,(O$4+1),FALSE)*$E4233</f>
        <v>0</v>
      </c>
      <c r="P4232" s="22">
        <f ca="1">VLOOKUP(CONCATENATE($F4232," ",$G4232),AllocFactorMatrix,(P$4+1),FALSE)*$E4233</f>
        <v>0</v>
      </c>
      <c r="Q4232" s="22">
        <f ca="1">VLOOKUP(CONCATENATE($F4232," ",$G4232),AllocFactorMatrix,(Q$4+1),FALSE)*$E4233</f>
        <v>0</v>
      </c>
      <c r="R4232" s="22">
        <f t="shared" ca="1" si="2034"/>
        <v>0</v>
      </c>
      <c r="S4232" s="22">
        <f ca="1">VLOOKUP(CONCATENATE($F4232," ",$G4232),AllocFactorMatrix,(S$4+1),FALSE)*$E4233</f>
        <v>0</v>
      </c>
      <c r="T4232" s="22">
        <f ca="1">VLOOKUP(CONCATENATE($F4232," ",$G4232),AllocFactorMatrix,(T$4+1),FALSE)*$E4233</f>
        <v>0</v>
      </c>
      <c r="U4232" s="22">
        <f ca="1">VLOOKUP(CONCATENATE($F4232," ",$G4232),AllocFactorMatrix,(U$4+1),FALSE)*$E4233</f>
        <v>0</v>
      </c>
      <c r="V4232" s="22">
        <f ca="1">VLOOKUP(CONCATENATE($F4232," ",$G4232),AllocFactorMatrix,(V$4+1),FALSE)*$E4233</f>
        <v>0</v>
      </c>
      <c r="W4232" s="22">
        <f t="shared" ca="1" si="2036"/>
        <v>0</v>
      </c>
      <c r="X4232" s="22">
        <f ca="1">VLOOKUP(CONCATENATE($F4232," ",$G4232),AllocFactorMatrix,(X$4+1),FALSE)*$E4233</f>
        <v>0</v>
      </c>
      <c r="Y4232" s="22">
        <f ca="1">VLOOKUP(CONCATENATE($F4232," ",$G4232),AllocFactorMatrix,(Y$4+1),FALSE)*$E4233</f>
        <v>0</v>
      </c>
      <c r="Z4232" s="22">
        <f t="shared" ca="1" si="2035"/>
        <v>0</v>
      </c>
      <c r="AA4232" s="22">
        <f ca="1">VLOOKUP(CONCATENATE($F4232," ",$G4232),AllocFactorMatrix,(AA$4+1),FALSE)*$E4233</f>
        <v>0</v>
      </c>
      <c r="AB4232" s="22">
        <f ca="1">VLOOKUP(CONCATENATE($F4232," ",$G4232),AllocFactorMatrix,(AB$4+1),FALSE)*$E4233</f>
        <v>0</v>
      </c>
      <c r="AC4232" s="22">
        <f ca="1">VLOOKUP(CONCATENATE($F4232," ",$G4232),AllocFactorMatrix,(AC$4+1),FALSE)*$E4233</f>
        <v>0</v>
      </c>
    </row>
    <row r="4233" spans="4:29" collapsed="1">
      <c r="D4233" s="17" t="str">
        <f>+D3273</f>
        <v>Adjs 27 - 33 Incentive Compensation &amp; Payroll Adjustments</v>
      </c>
      <c r="E4233" s="38">
        <f>-ROUND(0.21*E3273,0)</f>
        <v>0</v>
      </c>
      <c r="F4233" s="42" t="str">
        <f>+F3273</f>
        <v>LABOR_M</v>
      </c>
      <c r="G4233" s="17" t="str">
        <f>$G$15</f>
        <v>TOTAL</v>
      </c>
      <c r="H4233" s="21">
        <f t="shared" ca="1" si="2032"/>
        <v>0</v>
      </c>
      <c r="I4233" s="22">
        <f ca="1">VLOOKUP(CONCATENATE($F4233," ",$G4233),AllocFactorMatrix,(I$4+1),FALSE)*$E4233</f>
        <v>0</v>
      </c>
      <c r="J4233" s="22">
        <f ca="1">VLOOKUP(CONCATENATE($F4233," ",$G4233),AllocFactorMatrix,(J$4+1),FALSE)*$E4233</f>
        <v>0</v>
      </c>
      <c r="K4233" s="22">
        <f ca="1">VLOOKUP(CONCATENATE($F4233," ",$G4233),AllocFactorMatrix,(K$4+1),FALSE)*$E4233</f>
        <v>0</v>
      </c>
      <c r="L4233" s="22">
        <f ca="1">VLOOKUP(CONCATENATE($F4233," ",$G4233),AllocFactorMatrix,(L$4+1),FALSE)*$E4233</f>
        <v>0</v>
      </c>
      <c r="M4233" s="22">
        <f t="shared" ca="1" si="2033"/>
        <v>0</v>
      </c>
      <c r="N4233" s="22">
        <f ca="1">VLOOKUP(CONCATENATE($F4233," ",$G4233),AllocFactorMatrix,(N$4+1),FALSE)*$E4233</f>
        <v>0</v>
      </c>
      <c r="O4233" s="22">
        <f ca="1">VLOOKUP(CONCATENATE($F4233," ",$G4233),AllocFactorMatrix,(O$4+1),FALSE)*$E4233</f>
        <v>0</v>
      </c>
      <c r="P4233" s="22">
        <f ca="1">VLOOKUP(CONCATENATE($F4233," ",$G4233),AllocFactorMatrix,(P$4+1),FALSE)*$E4233</f>
        <v>0</v>
      </c>
      <c r="Q4233" s="22">
        <f ca="1">VLOOKUP(CONCATENATE($F4233," ",$G4233),AllocFactorMatrix,(Q$4+1),FALSE)*$E4233</f>
        <v>0</v>
      </c>
      <c r="R4233" s="22">
        <f t="shared" ca="1" si="2034"/>
        <v>0</v>
      </c>
      <c r="S4233" s="22">
        <f ca="1">VLOOKUP(CONCATENATE($F4233," ",$G4233),AllocFactorMatrix,(S$4+1),FALSE)*$E4233</f>
        <v>0</v>
      </c>
      <c r="T4233" s="22">
        <f ca="1">VLOOKUP(CONCATENATE($F4233," ",$G4233),AllocFactorMatrix,(T$4+1),FALSE)*$E4233</f>
        <v>0</v>
      </c>
      <c r="U4233" s="22">
        <f ca="1">VLOOKUP(CONCATENATE($F4233," ",$G4233),AllocFactorMatrix,(U$4+1),FALSE)*$E4233</f>
        <v>0</v>
      </c>
      <c r="V4233" s="22">
        <f ca="1">VLOOKUP(CONCATENATE($F4233," ",$G4233),AllocFactorMatrix,(V$4+1),FALSE)*$E4233</f>
        <v>0</v>
      </c>
      <c r="W4233" s="22">
        <f t="shared" ca="1" si="2036"/>
        <v>0</v>
      </c>
      <c r="X4233" s="22">
        <f ca="1">VLOOKUP(CONCATENATE($F4233," ",$G4233),AllocFactorMatrix,(X$4+1),FALSE)*$E4233</f>
        <v>0</v>
      </c>
      <c r="Y4233" s="22">
        <f ca="1">VLOOKUP(CONCATENATE($F4233," ",$G4233),AllocFactorMatrix,(Y$4+1),FALSE)*$E4233</f>
        <v>0</v>
      </c>
      <c r="Z4233" s="22">
        <f t="shared" ca="1" si="2035"/>
        <v>0</v>
      </c>
      <c r="AA4233" s="22">
        <f ca="1">VLOOKUP(CONCATENATE($F4233," ",$G4233),AllocFactorMatrix,(AA$4+1),FALSE)*$E4233</f>
        <v>0</v>
      </c>
      <c r="AB4233" s="22">
        <f ca="1">VLOOKUP(CONCATENATE($F4233," ",$G4233),AllocFactorMatrix,(AB$4+1),FALSE)*$E4233</f>
        <v>0</v>
      </c>
      <c r="AC4233" s="22">
        <f ca="1">VLOOKUP(CONCATENATE($F4233," ",$G4233),AllocFactorMatrix,(AC$4+1),FALSE)*$E4233</f>
        <v>0</v>
      </c>
    </row>
    <row r="4234" spans="4:29" hidden="1" outlineLevel="1">
      <c r="F4234" s="42" t="str">
        <f>F4241</f>
        <v>RB_GUP-Land_P</v>
      </c>
      <c r="G4234" s="17" t="str">
        <f>$G$8</f>
        <v>PRODUCTION</v>
      </c>
      <c r="H4234" s="21">
        <f t="shared" si="2032"/>
        <v>-98962</v>
      </c>
      <c r="I4234" s="22">
        <f>VLOOKUP(CONCATENATE($F4234," ",$G4234),AllocFactorMatrix,(I$4+1),FALSE)*$E4241</f>
        <v>-49066.207732419192</v>
      </c>
      <c r="J4234" s="22">
        <f>VLOOKUP(CONCATENATE($F4234," ",$G4234),AllocFactorMatrix,(J$4+1),FALSE)*$E4241</f>
        <v>-12269.882122250914</v>
      </c>
      <c r="K4234" s="22">
        <f>VLOOKUP(CONCATENATE($F4234," ",$G4234),AllocFactorMatrix,(K$4+1),FALSE)*$E4241</f>
        <v>-155.50649575237676</v>
      </c>
      <c r="L4234" s="22">
        <f>VLOOKUP(CONCATENATE($F4234," ",$G4234),AllocFactorMatrix,(L$4+1),FALSE)*$E4241</f>
        <v>-7.7829455374196765</v>
      </c>
      <c r="M4234" s="22">
        <f t="shared" ref="M4234:M4241" si="2037">SUBTOTAL(9,J4234:L4234)</f>
        <v>-12433.171563540711</v>
      </c>
      <c r="N4234" s="22">
        <f>VLOOKUP(CONCATENATE($F4234," ",$G4234),AllocFactorMatrix,(N$4+1),FALSE)*$E4241</f>
        <v>-5504.8547861018633</v>
      </c>
      <c r="O4234" s="22">
        <f>VLOOKUP(CONCATENATE($F4234," ",$G4234),AllocFactorMatrix,(O$4+1),FALSE)*$E4241</f>
        <v>-1508.7532104785396</v>
      </c>
      <c r="P4234" s="22">
        <f>VLOOKUP(CONCATENATE($F4234," ",$G4234),AllocFactorMatrix,(P$4+1),FALSE)*$E4241</f>
        <v>-240.08911642558789</v>
      </c>
      <c r="Q4234" s="22">
        <f>VLOOKUP(CONCATENATE($F4234," ",$G4234),AllocFactorMatrix,(Q$4+1),FALSE)*$E4241</f>
        <v>0</v>
      </c>
      <c r="R4234" s="22">
        <f t="shared" ref="R4234:R4241" si="2038">SUBTOTAL(9,N4234:Q4234)</f>
        <v>-7253.697113005991</v>
      </c>
      <c r="S4234" s="22">
        <f>VLOOKUP(CONCATENATE($F4234," ",$G4234),AllocFactorMatrix,(S$4+1),FALSE)*$E4241</f>
        <v>-237.96079010932019</v>
      </c>
      <c r="T4234" s="22">
        <f>VLOOKUP(CONCATENATE($F4234," ",$G4234),AllocFactorMatrix,(T$4+1),FALSE)*$E4241</f>
        <v>-4330.4804650448305</v>
      </c>
      <c r="U4234" s="22">
        <f>VLOOKUP(CONCATENATE($F4234," ",$G4234),AllocFactorMatrix,(U$4+1),FALSE)*$E4241</f>
        <v>-21100.447413118014</v>
      </c>
      <c r="V4234" s="22">
        <f>VLOOKUP(CONCATENATE($F4234," ",$G4234),AllocFactorMatrix,(V$4+1),FALSE)*$E4241</f>
        <v>-2688.6283325069098</v>
      </c>
      <c r="W4234" s="22">
        <f>SUBTOTAL(9,S4234:V4234)</f>
        <v>-28357.517000779073</v>
      </c>
      <c r="X4234" s="22">
        <f>VLOOKUP(CONCATENATE($F4234," ",$G4234),AllocFactorMatrix,(X$4+1),FALSE)*$E4241</f>
        <v>-1539.5905257046441</v>
      </c>
      <c r="Y4234" s="22">
        <f>VLOOKUP(CONCATENATE($F4234," ",$G4234),AllocFactorMatrix,(Y$4+1),FALSE)*$E4241</f>
        <v>-28.940592294773424</v>
      </c>
      <c r="Z4234" s="22">
        <f t="shared" ref="Z4234:Z4241" si="2039">SUBTOTAL(9,X4234:Y4234)</f>
        <v>-1568.5311179994176</v>
      </c>
      <c r="AA4234" s="22">
        <f>VLOOKUP(CONCATENATE($F4234," ",$G4234),AllocFactorMatrix,(AA$4+1),FALSE)*$E4241</f>
        <v>-22.38954507604139</v>
      </c>
      <c r="AB4234" s="22">
        <f>VLOOKUP(CONCATENATE($F4234," ",$G4234),AllocFactorMatrix,(AB$4+1),FALSE)*$E4241</f>
        <v>-210.40136825426535</v>
      </c>
      <c r="AC4234" s="22">
        <f>VLOOKUP(CONCATENATE($F4234," ",$G4234),AllocFactorMatrix,(AC$4+1),FALSE)*$E4241</f>
        <v>-50.084558925286089</v>
      </c>
    </row>
    <row r="4235" spans="4:29" hidden="1" outlineLevel="1">
      <c r="F4235" s="42" t="str">
        <f>F4241</f>
        <v>RB_GUP-Land_P</v>
      </c>
      <c r="G4235" s="17" t="str">
        <f>$G$9</f>
        <v>BULKTRAN</v>
      </c>
      <c r="H4235" s="21">
        <f t="shared" si="2032"/>
        <v>0</v>
      </c>
      <c r="I4235" s="22">
        <f>VLOOKUP(CONCATENATE($F4235," ",$G4235),AllocFactorMatrix,(I$4+1),FALSE)*$E4241</f>
        <v>0</v>
      </c>
      <c r="J4235" s="22">
        <f>VLOOKUP(CONCATENATE($F4235," ",$G4235),AllocFactorMatrix,(J$4+1),FALSE)*$E4241</f>
        <v>0</v>
      </c>
      <c r="K4235" s="22">
        <f>VLOOKUP(CONCATENATE($F4235," ",$G4235),AllocFactorMatrix,(K$4+1),FALSE)*$E4241</f>
        <v>0</v>
      </c>
      <c r="L4235" s="22">
        <f>VLOOKUP(CONCATENATE($F4235," ",$G4235),AllocFactorMatrix,(L$4+1),FALSE)*$E4241</f>
        <v>0</v>
      </c>
      <c r="M4235" s="22">
        <f t="shared" si="2037"/>
        <v>0</v>
      </c>
      <c r="N4235" s="22">
        <f>VLOOKUP(CONCATENATE($F4235," ",$G4235),AllocFactorMatrix,(N$4+1),FALSE)*$E4241</f>
        <v>0</v>
      </c>
      <c r="O4235" s="22">
        <f>VLOOKUP(CONCATENATE($F4235," ",$G4235),AllocFactorMatrix,(O$4+1),FALSE)*$E4241</f>
        <v>0</v>
      </c>
      <c r="P4235" s="22">
        <f>VLOOKUP(CONCATENATE($F4235," ",$G4235),AllocFactorMatrix,(P$4+1),FALSE)*$E4241</f>
        <v>0</v>
      </c>
      <c r="Q4235" s="22">
        <f>VLOOKUP(CONCATENATE($F4235," ",$G4235),AllocFactorMatrix,(Q$4+1),FALSE)*$E4241</f>
        <v>0</v>
      </c>
      <c r="R4235" s="22">
        <f t="shared" si="2038"/>
        <v>0</v>
      </c>
      <c r="S4235" s="22">
        <f>VLOOKUP(CONCATENATE($F4235," ",$G4235),AllocFactorMatrix,(S$4+1),FALSE)*$E4241</f>
        <v>0</v>
      </c>
      <c r="T4235" s="22">
        <f>VLOOKUP(CONCATENATE($F4235," ",$G4235),AllocFactorMatrix,(T$4+1),FALSE)*$E4241</f>
        <v>0</v>
      </c>
      <c r="U4235" s="22">
        <f>VLOOKUP(CONCATENATE($F4235," ",$G4235),AllocFactorMatrix,(U$4+1),FALSE)*$E4241</f>
        <v>0</v>
      </c>
      <c r="V4235" s="22">
        <f>VLOOKUP(CONCATENATE($F4235," ",$G4235),AllocFactorMatrix,(V$4+1),FALSE)*$E4241</f>
        <v>0</v>
      </c>
      <c r="W4235" s="22">
        <f t="shared" ref="W4235:W4241" si="2040">SUBTOTAL(9,S4235:V4235)</f>
        <v>0</v>
      </c>
      <c r="X4235" s="22">
        <f>VLOOKUP(CONCATENATE($F4235," ",$G4235),AllocFactorMatrix,(X$4+1),FALSE)*$E4241</f>
        <v>0</v>
      </c>
      <c r="Y4235" s="22">
        <f>VLOOKUP(CONCATENATE($F4235," ",$G4235),AllocFactorMatrix,(Y$4+1),FALSE)*$E4241</f>
        <v>0</v>
      </c>
      <c r="Z4235" s="22">
        <f t="shared" si="2039"/>
        <v>0</v>
      </c>
      <c r="AA4235" s="22">
        <f>VLOOKUP(CONCATENATE($F4235," ",$G4235),AllocFactorMatrix,(AA$4+1),FALSE)*$E4241</f>
        <v>0</v>
      </c>
      <c r="AB4235" s="22">
        <f>VLOOKUP(CONCATENATE($F4235," ",$G4235),AllocFactorMatrix,(AB$4+1),FALSE)*$E4241</f>
        <v>0</v>
      </c>
      <c r="AC4235" s="22">
        <f>VLOOKUP(CONCATENATE($F4235," ",$G4235),AllocFactorMatrix,(AC$4+1),FALSE)*$E4241</f>
        <v>0</v>
      </c>
    </row>
    <row r="4236" spans="4:29" hidden="1" outlineLevel="1">
      <c r="F4236" s="42" t="str">
        <f>F4241</f>
        <v>RB_GUP-Land_P</v>
      </c>
      <c r="G4236" s="17" t="str">
        <f>$G$10</f>
        <v>SUBTRAN</v>
      </c>
      <c r="H4236" s="21">
        <f t="shared" si="2032"/>
        <v>0</v>
      </c>
      <c r="I4236" s="22">
        <f>VLOOKUP(CONCATENATE($F4236," ",$G4236),AllocFactorMatrix,(I$4+1),FALSE)*$E4241</f>
        <v>0</v>
      </c>
      <c r="J4236" s="22">
        <f>VLOOKUP(CONCATENATE($F4236," ",$G4236),AllocFactorMatrix,(J$4+1),FALSE)*$E4241</f>
        <v>0</v>
      </c>
      <c r="K4236" s="22">
        <f>VLOOKUP(CONCATENATE($F4236," ",$G4236),AllocFactorMatrix,(K$4+1),FALSE)*$E4241</f>
        <v>0</v>
      </c>
      <c r="L4236" s="22">
        <f>VLOOKUP(CONCATENATE($F4236," ",$G4236),AllocFactorMatrix,(L$4+1),FALSE)*$E4241</f>
        <v>0</v>
      </c>
      <c r="M4236" s="22">
        <f t="shared" si="2037"/>
        <v>0</v>
      </c>
      <c r="N4236" s="22">
        <f>VLOOKUP(CONCATENATE($F4236," ",$G4236),AllocFactorMatrix,(N$4+1),FALSE)*$E4241</f>
        <v>0</v>
      </c>
      <c r="O4236" s="22">
        <f>VLOOKUP(CONCATENATE($F4236," ",$G4236),AllocFactorMatrix,(O$4+1),FALSE)*$E4241</f>
        <v>0</v>
      </c>
      <c r="P4236" s="22">
        <f>VLOOKUP(CONCATENATE($F4236," ",$G4236),AllocFactorMatrix,(P$4+1),FALSE)*$E4241</f>
        <v>0</v>
      </c>
      <c r="Q4236" s="22">
        <f>VLOOKUP(CONCATENATE($F4236," ",$G4236),AllocFactorMatrix,(Q$4+1),FALSE)*$E4241</f>
        <v>0</v>
      </c>
      <c r="R4236" s="22">
        <f t="shared" si="2038"/>
        <v>0</v>
      </c>
      <c r="S4236" s="22">
        <f>VLOOKUP(CONCATENATE($F4236," ",$G4236),AllocFactorMatrix,(S$4+1),FALSE)*$E4241</f>
        <v>0</v>
      </c>
      <c r="T4236" s="22">
        <f>VLOOKUP(CONCATENATE($F4236," ",$G4236),AllocFactorMatrix,(T$4+1),FALSE)*$E4241</f>
        <v>0</v>
      </c>
      <c r="U4236" s="22">
        <f>VLOOKUP(CONCATENATE($F4236," ",$G4236),AllocFactorMatrix,(U$4+1),FALSE)*$E4241</f>
        <v>0</v>
      </c>
      <c r="V4236" s="22">
        <f>VLOOKUP(CONCATENATE($F4236," ",$G4236),AllocFactorMatrix,(V$4+1),FALSE)*$E4241</f>
        <v>0</v>
      </c>
      <c r="W4236" s="22">
        <f t="shared" si="2040"/>
        <v>0</v>
      </c>
      <c r="X4236" s="22">
        <f>VLOOKUP(CONCATENATE($F4236," ",$G4236),AllocFactorMatrix,(X$4+1),FALSE)*$E4241</f>
        <v>0</v>
      </c>
      <c r="Y4236" s="22">
        <f>VLOOKUP(CONCATENATE($F4236," ",$G4236),AllocFactorMatrix,(Y$4+1),FALSE)*$E4241</f>
        <v>0</v>
      </c>
      <c r="Z4236" s="22">
        <f t="shared" si="2039"/>
        <v>0</v>
      </c>
      <c r="AA4236" s="22">
        <f>VLOOKUP(CONCATENATE($F4236," ",$G4236),AllocFactorMatrix,(AA$4+1),FALSE)*$E4241</f>
        <v>0</v>
      </c>
      <c r="AB4236" s="22">
        <f>VLOOKUP(CONCATENATE($F4236," ",$G4236),AllocFactorMatrix,(AB$4+1),FALSE)*$E4241</f>
        <v>0</v>
      </c>
      <c r="AC4236" s="22">
        <f>VLOOKUP(CONCATENATE($F4236," ",$G4236),AllocFactorMatrix,(AC$4+1),FALSE)*$E4241</f>
        <v>0</v>
      </c>
    </row>
    <row r="4237" spans="4:29" hidden="1" outlineLevel="1">
      <c r="F4237" s="42" t="str">
        <f>F4241</f>
        <v>RB_GUP-Land_P</v>
      </c>
      <c r="G4237" s="17" t="str">
        <f>$G$11</f>
        <v>DISTPRI</v>
      </c>
      <c r="H4237" s="21">
        <f t="shared" si="2032"/>
        <v>0</v>
      </c>
      <c r="I4237" s="22">
        <f>VLOOKUP(CONCATENATE($F4237," ",$G4237),AllocFactorMatrix,(I$4+1),FALSE)*$E4241</f>
        <v>0</v>
      </c>
      <c r="J4237" s="22">
        <f>VLOOKUP(CONCATENATE($F4237," ",$G4237),AllocFactorMatrix,(J$4+1),FALSE)*$E4241</f>
        <v>0</v>
      </c>
      <c r="K4237" s="22">
        <f>VLOOKUP(CONCATENATE($F4237," ",$G4237),AllocFactorMatrix,(K$4+1),FALSE)*$E4241</f>
        <v>0</v>
      </c>
      <c r="L4237" s="22">
        <f>VLOOKUP(CONCATENATE($F4237," ",$G4237),AllocFactorMatrix,(L$4+1),FALSE)*$E4241</f>
        <v>0</v>
      </c>
      <c r="M4237" s="22">
        <f t="shared" si="2037"/>
        <v>0</v>
      </c>
      <c r="N4237" s="22">
        <f>VLOOKUP(CONCATENATE($F4237," ",$G4237),AllocFactorMatrix,(N$4+1),FALSE)*$E4241</f>
        <v>0</v>
      </c>
      <c r="O4237" s="22">
        <f>VLOOKUP(CONCATENATE($F4237," ",$G4237),AllocFactorMatrix,(O$4+1),FALSE)*$E4241</f>
        <v>0</v>
      </c>
      <c r="P4237" s="22">
        <f>VLOOKUP(CONCATENATE($F4237," ",$G4237),AllocFactorMatrix,(P$4+1),FALSE)*$E4241</f>
        <v>0</v>
      </c>
      <c r="Q4237" s="22">
        <f>VLOOKUP(CONCATENATE($F4237," ",$G4237),AllocFactorMatrix,(Q$4+1),FALSE)*$E4241</f>
        <v>0</v>
      </c>
      <c r="R4237" s="22">
        <f t="shared" si="2038"/>
        <v>0</v>
      </c>
      <c r="S4237" s="22">
        <f>VLOOKUP(CONCATENATE($F4237," ",$G4237),AllocFactorMatrix,(S$4+1),FALSE)*$E4241</f>
        <v>0</v>
      </c>
      <c r="T4237" s="22">
        <f>VLOOKUP(CONCATENATE($F4237," ",$G4237),AllocFactorMatrix,(T$4+1),FALSE)*$E4241</f>
        <v>0</v>
      </c>
      <c r="U4237" s="22">
        <f>VLOOKUP(CONCATENATE($F4237," ",$G4237),AllocFactorMatrix,(U$4+1),FALSE)*$E4241</f>
        <v>0</v>
      </c>
      <c r="V4237" s="22">
        <f>VLOOKUP(CONCATENATE($F4237," ",$G4237),AllocFactorMatrix,(V$4+1),FALSE)*$E4241</f>
        <v>0</v>
      </c>
      <c r="W4237" s="22">
        <f t="shared" si="2040"/>
        <v>0</v>
      </c>
      <c r="X4237" s="22">
        <f>VLOOKUP(CONCATENATE($F4237," ",$G4237),AllocFactorMatrix,(X$4+1),FALSE)*$E4241</f>
        <v>0</v>
      </c>
      <c r="Y4237" s="22">
        <f>VLOOKUP(CONCATENATE($F4237," ",$G4237),AllocFactorMatrix,(Y$4+1),FALSE)*$E4241</f>
        <v>0</v>
      </c>
      <c r="Z4237" s="22">
        <f t="shared" si="2039"/>
        <v>0</v>
      </c>
      <c r="AA4237" s="22">
        <f>VLOOKUP(CONCATENATE($F4237," ",$G4237),AllocFactorMatrix,(AA$4+1),FALSE)*$E4241</f>
        <v>0</v>
      </c>
      <c r="AB4237" s="22">
        <f>VLOOKUP(CONCATENATE($F4237," ",$G4237),AllocFactorMatrix,(AB$4+1),FALSE)*$E4241</f>
        <v>0</v>
      </c>
      <c r="AC4237" s="22">
        <f>VLOOKUP(CONCATENATE($F4237," ",$G4237),AllocFactorMatrix,(AC$4+1),FALSE)*$E4241</f>
        <v>0</v>
      </c>
    </row>
    <row r="4238" spans="4:29" hidden="1" outlineLevel="1">
      <c r="F4238" s="42" t="str">
        <f>F4241</f>
        <v>RB_GUP-Land_P</v>
      </c>
      <c r="G4238" s="17" t="str">
        <f>$G$12</f>
        <v>DISTSEC</v>
      </c>
      <c r="H4238" s="21">
        <f t="shared" si="2032"/>
        <v>0</v>
      </c>
      <c r="I4238" s="22">
        <f>VLOOKUP(CONCATENATE($F4238," ",$G4238),AllocFactorMatrix,(I$4+1),FALSE)*$E4241</f>
        <v>0</v>
      </c>
      <c r="J4238" s="22">
        <f>VLOOKUP(CONCATENATE($F4238," ",$G4238),AllocFactorMatrix,(J$4+1),FALSE)*$E4241</f>
        <v>0</v>
      </c>
      <c r="K4238" s="22">
        <f>VLOOKUP(CONCATENATE($F4238," ",$G4238),AllocFactorMatrix,(K$4+1),FALSE)*$E4241</f>
        <v>0</v>
      </c>
      <c r="L4238" s="22">
        <f>VLOOKUP(CONCATENATE($F4238," ",$G4238),AllocFactorMatrix,(L$4+1),FALSE)*$E4241</f>
        <v>0</v>
      </c>
      <c r="M4238" s="22">
        <f t="shared" si="2037"/>
        <v>0</v>
      </c>
      <c r="N4238" s="22">
        <f>VLOOKUP(CONCATENATE($F4238," ",$G4238),AllocFactorMatrix,(N$4+1),FALSE)*$E4241</f>
        <v>0</v>
      </c>
      <c r="O4238" s="22">
        <f>VLOOKUP(CONCATENATE($F4238," ",$G4238),AllocFactorMatrix,(O$4+1),FALSE)*$E4241</f>
        <v>0</v>
      </c>
      <c r="P4238" s="22">
        <f>VLOOKUP(CONCATENATE($F4238," ",$G4238),AllocFactorMatrix,(P$4+1),FALSE)*$E4241</f>
        <v>0</v>
      </c>
      <c r="Q4238" s="22">
        <f>VLOOKUP(CONCATENATE($F4238," ",$G4238),AllocFactorMatrix,(Q$4+1),FALSE)*$E4241</f>
        <v>0</v>
      </c>
      <c r="R4238" s="22">
        <f t="shared" si="2038"/>
        <v>0</v>
      </c>
      <c r="S4238" s="22">
        <f>VLOOKUP(CONCATENATE($F4238," ",$G4238),AllocFactorMatrix,(S$4+1),FALSE)*$E4241</f>
        <v>0</v>
      </c>
      <c r="T4238" s="22">
        <f>VLOOKUP(CONCATENATE($F4238," ",$G4238),AllocFactorMatrix,(T$4+1),FALSE)*$E4241</f>
        <v>0</v>
      </c>
      <c r="U4238" s="22">
        <f>VLOOKUP(CONCATENATE($F4238," ",$G4238),AllocFactorMatrix,(U$4+1),FALSE)*$E4241</f>
        <v>0</v>
      </c>
      <c r="V4238" s="22">
        <f>VLOOKUP(CONCATENATE($F4238," ",$G4238),AllocFactorMatrix,(V$4+1),FALSE)*$E4241</f>
        <v>0</v>
      </c>
      <c r="W4238" s="22">
        <f t="shared" si="2040"/>
        <v>0</v>
      </c>
      <c r="X4238" s="22">
        <f>VLOOKUP(CONCATENATE($F4238," ",$G4238),AllocFactorMatrix,(X$4+1),FALSE)*$E4241</f>
        <v>0</v>
      </c>
      <c r="Y4238" s="22">
        <f>VLOOKUP(CONCATENATE($F4238," ",$G4238),AllocFactorMatrix,(Y$4+1),FALSE)*$E4241</f>
        <v>0</v>
      </c>
      <c r="Z4238" s="22">
        <f t="shared" si="2039"/>
        <v>0</v>
      </c>
      <c r="AA4238" s="22">
        <f>VLOOKUP(CONCATENATE($F4238," ",$G4238),AllocFactorMatrix,(AA$4+1),FALSE)*$E4241</f>
        <v>0</v>
      </c>
      <c r="AB4238" s="22">
        <f>VLOOKUP(CONCATENATE($F4238," ",$G4238),AllocFactorMatrix,(AB$4+1),FALSE)*$E4241</f>
        <v>0</v>
      </c>
      <c r="AC4238" s="22">
        <f>VLOOKUP(CONCATENATE($F4238," ",$G4238),AllocFactorMatrix,(AC$4+1),FALSE)*$E4241</f>
        <v>0</v>
      </c>
    </row>
    <row r="4239" spans="4:29" hidden="1" outlineLevel="1">
      <c r="F4239" s="42" t="str">
        <f>F4241</f>
        <v>RB_GUP-Land_P</v>
      </c>
      <c r="G4239" s="17" t="str">
        <f>$G$13</f>
        <v>ENERGY</v>
      </c>
      <c r="H4239" s="21">
        <f t="shared" si="2032"/>
        <v>0</v>
      </c>
      <c r="I4239" s="22">
        <f>VLOOKUP(CONCATENATE($F4239," ",$G4239),AllocFactorMatrix,(I$4+1),FALSE)*$E4241</f>
        <v>0</v>
      </c>
      <c r="J4239" s="22">
        <f>VLOOKUP(CONCATENATE($F4239," ",$G4239),AllocFactorMatrix,(J$4+1),FALSE)*$E4241</f>
        <v>0</v>
      </c>
      <c r="K4239" s="22">
        <f>VLOOKUP(CONCATENATE($F4239," ",$G4239),AllocFactorMatrix,(K$4+1),FALSE)*$E4241</f>
        <v>0</v>
      </c>
      <c r="L4239" s="22">
        <f>VLOOKUP(CONCATENATE($F4239," ",$G4239),AllocFactorMatrix,(L$4+1),FALSE)*$E4241</f>
        <v>0</v>
      </c>
      <c r="M4239" s="22">
        <f t="shared" si="2037"/>
        <v>0</v>
      </c>
      <c r="N4239" s="22">
        <f>VLOOKUP(CONCATENATE($F4239," ",$G4239),AllocFactorMatrix,(N$4+1),FALSE)*$E4241</f>
        <v>0</v>
      </c>
      <c r="O4239" s="22">
        <f>VLOOKUP(CONCATENATE($F4239," ",$G4239),AllocFactorMatrix,(O$4+1),FALSE)*$E4241</f>
        <v>0</v>
      </c>
      <c r="P4239" s="22">
        <f>VLOOKUP(CONCATENATE($F4239," ",$G4239),AllocFactorMatrix,(P$4+1),FALSE)*$E4241</f>
        <v>0</v>
      </c>
      <c r="Q4239" s="22">
        <f>VLOOKUP(CONCATENATE($F4239," ",$G4239),AllocFactorMatrix,(Q$4+1),FALSE)*$E4241</f>
        <v>0</v>
      </c>
      <c r="R4239" s="22">
        <f t="shared" si="2038"/>
        <v>0</v>
      </c>
      <c r="S4239" s="22">
        <f>VLOOKUP(CONCATENATE($F4239," ",$G4239),AllocFactorMatrix,(S$4+1),FALSE)*$E4241</f>
        <v>0</v>
      </c>
      <c r="T4239" s="22">
        <f>VLOOKUP(CONCATENATE($F4239," ",$G4239),AllocFactorMatrix,(T$4+1),FALSE)*$E4241</f>
        <v>0</v>
      </c>
      <c r="U4239" s="22">
        <f>VLOOKUP(CONCATENATE($F4239," ",$G4239),AllocFactorMatrix,(U$4+1),FALSE)*$E4241</f>
        <v>0</v>
      </c>
      <c r="V4239" s="22">
        <f>VLOOKUP(CONCATENATE($F4239," ",$G4239),AllocFactorMatrix,(V$4+1),FALSE)*$E4241</f>
        <v>0</v>
      </c>
      <c r="W4239" s="22">
        <f t="shared" si="2040"/>
        <v>0</v>
      </c>
      <c r="X4239" s="22">
        <f>VLOOKUP(CONCATENATE($F4239," ",$G4239),AllocFactorMatrix,(X$4+1),FALSE)*$E4241</f>
        <v>0</v>
      </c>
      <c r="Y4239" s="22">
        <f>VLOOKUP(CONCATENATE($F4239," ",$G4239),AllocFactorMatrix,(Y$4+1),FALSE)*$E4241</f>
        <v>0</v>
      </c>
      <c r="Z4239" s="22">
        <f t="shared" si="2039"/>
        <v>0</v>
      </c>
      <c r="AA4239" s="22">
        <f>VLOOKUP(CONCATENATE($F4239," ",$G4239),AllocFactorMatrix,(AA$4+1),FALSE)*$E4241</f>
        <v>0</v>
      </c>
      <c r="AB4239" s="22">
        <f>VLOOKUP(CONCATENATE($F4239," ",$G4239),AllocFactorMatrix,(AB$4+1),FALSE)*$E4241</f>
        <v>0</v>
      </c>
      <c r="AC4239" s="22">
        <f>VLOOKUP(CONCATENATE($F4239," ",$G4239),AllocFactorMatrix,(AC$4+1),FALSE)*$E4241</f>
        <v>0</v>
      </c>
    </row>
    <row r="4240" spans="4:29" hidden="1" outlineLevel="1">
      <c r="F4240" s="42" t="str">
        <f>F4241</f>
        <v>RB_GUP-Land_P</v>
      </c>
      <c r="G4240" s="17" t="str">
        <f>$G$14</f>
        <v>CUSTOMER</v>
      </c>
      <c r="H4240" s="21">
        <f t="shared" si="2032"/>
        <v>0</v>
      </c>
      <c r="I4240" s="22">
        <f>VLOOKUP(CONCATENATE($F4240," ",$G4240),AllocFactorMatrix,(I$4+1),FALSE)*$E4241</f>
        <v>0</v>
      </c>
      <c r="J4240" s="22">
        <f>VLOOKUP(CONCATENATE($F4240," ",$G4240),AllocFactorMatrix,(J$4+1),FALSE)*$E4241</f>
        <v>0</v>
      </c>
      <c r="K4240" s="22">
        <f>VLOOKUP(CONCATENATE($F4240," ",$G4240),AllocFactorMatrix,(K$4+1),FALSE)*$E4241</f>
        <v>0</v>
      </c>
      <c r="L4240" s="22">
        <f>VLOOKUP(CONCATENATE($F4240," ",$G4240),AllocFactorMatrix,(L$4+1),FALSE)*$E4241</f>
        <v>0</v>
      </c>
      <c r="M4240" s="22">
        <f t="shared" si="2037"/>
        <v>0</v>
      </c>
      <c r="N4240" s="22">
        <f>VLOOKUP(CONCATENATE($F4240," ",$G4240),AllocFactorMatrix,(N$4+1),FALSE)*$E4241</f>
        <v>0</v>
      </c>
      <c r="O4240" s="22">
        <f>VLOOKUP(CONCATENATE($F4240," ",$G4240),AllocFactorMatrix,(O$4+1),FALSE)*$E4241</f>
        <v>0</v>
      </c>
      <c r="P4240" s="22">
        <f>VLOOKUP(CONCATENATE($F4240," ",$G4240),AllocFactorMatrix,(P$4+1),FALSE)*$E4241</f>
        <v>0</v>
      </c>
      <c r="Q4240" s="22">
        <f>VLOOKUP(CONCATENATE($F4240," ",$G4240),AllocFactorMatrix,(Q$4+1),FALSE)*$E4241</f>
        <v>0</v>
      </c>
      <c r="R4240" s="22">
        <f t="shared" si="2038"/>
        <v>0</v>
      </c>
      <c r="S4240" s="22">
        <f>VLOOKUP(CONCATENATE($F4240," ",$G4240),AllocFactorMatrix,(S$4+1),FALSE)*$E4241</f>
        <v>0</v>
      </c>
      <c r="T4240" s="22">
        <f>VLOOKUP(CONCATENATE($F4240," ",$G4240),AllocFactorMatrix,(T$4+1),FALSE)*$E4241</f>
        <v>0</v>
      </c>
      <c r="U4240" s="22">
        <f>VLOOKUP(CONCATENATE($F4240," ",$G4240),AllocFactorMatrix,(U$4+1),FALSE)*$E4241</f>
        <v>0</v>
      </c>
      <c r="V4240" s="22">
        <f>VLOOKUP(CONCATENATE($F4240," ",$G4240),AllocFactorMatrix,(V$4+1),FALSE)*$E4241</f>
        <v>0</v>
      </c>
      <c r="W4240" s="22">
        <f t="shared" si="2040"/>
        <v>0</v>
      </c>
      <c r="X4240" s="22">
        <f>VLOOKUP(CONCATENATE($F4240," ",$G4240),AllocFactorMatrix,(X$4+1),FALSE)*$E4241</f>
        <v>0</v>
      </c>
      <c r="Y4240" s="22">
        <f>VLOOKUP(CONCATENATE($F4240," ",$G4240),AllocFactorMatrix,(Y$4+1),FALSE)*$E4241</f>
        <v>0</v>
      </c>
      <c r="Z4240" s="22">
        <f t="shared" si="2039"/>
        <v>0</v>
      </c>
      <c r="AA4240" s="22">
        <f>VLOOKUP(CONCATENATE($F4240," ",$G4240),AllocFactorMatrix,(AA$4+1),FALSE)*$E4241</f>
        <v>0</v>
      </c>
      <c r="AB4240" s="22">
        <f>VLOOKUP(CONCATENATE($F4240," ",$G4240),AllocFactorMatrix,(AB$4+1),FALSE)*$E4241</f>
        <v>0</v>
      </c>
      <c r="AC4240" s="22">
        <f>VLOOKUP(CONCATENATE($F4240," ",$G4240),AllocFactorMatrix,(AC$4+1),FALSE)*$E4241</f>
        <v>0</v>
      </c>
    </row>
    <row r="4241" spans="4:29" collapsed="1">
      <c r="D4241" s="17" t="str">
        <f>+D3281</f>
        <v>Adj 38 - ARO Depreciation Expense</v>
      </c>
      <c r="E4241" s="38">
        <f>-ROUND(0.21*E3281,0)</f>
        <v>-98962</v>
      </c>
      <c r="F4241" s="42" t="str">
        <f>+F3281</f>
        <v>RB_GUP-Land_P</v>
      </c>
      <c r="G4241" s="17" t="str">
        <f>$G$15</f>
        <v>TOTAL</v>
      </c>
      <c r="H4241" s="21">
        <f t="shared" si="2032"/>
        <v>-98962</v>
      </c>
      <c r="I4241" s="22">
        <f>VLOOKUP(CONCATENATE($F4241," ",$G4241),AllocFactorMatrix,(I$4+1),FALSE)*$E4241</f>
        <v>-49066.207732419192</v>
      </c>
      <c r="J4241" s="22">
        <f>VLOOKUP(CONCATENATE($F4241," ",$G4241),AllocFactorMatrix,(J$4+1),FALSE)*$E4241</f>
        <v>-12269.882122250914</v>
      </c>
      <c r="K4241" s="22">
        <f>VLOOKUP(CONCATENATE($F4241," ",$G4241),AllocFactorMatrix,(K$4+1),FALSE)*$E4241</f>
        <v>-155.50649575237676</v>
      </c>
      <c r="L4241" s="22">
        <f>VLOOKUP(CONCATENATE($F4241," ",$G4241),AllocFactorMatrix,(L$4+1),FALSE)*$E4241</f>
        <v>-7.7829455374196765</v>
      </c>
      <c r="M4241" s="22">
        <f t="shared" si="2037"/>
        <v>-12433.171563540711</v>
      </c>
      <c r="N4241" s="22">
        <f>VLOOKUP(CONCATENATE($F4241," ",$G4241),AllocFactorMatrix,(N$4+1),FALSE)*$E4241</f>
        <v>-5504.8547861018633</v>
      </c>
      <c r="O4241" s="22">
        <f>VLOOKUP(CONCATENATE($F4241," ",$G4241),AllocFactorMatrix,(O$4+1),FALSE)*$E4241</f>
        <v>-1508.7532104785396</v>
      </c>
      <c r="P4241" s="22">
        <f>VLOOKUP(CONCATENATE($F4241," ",$G4241),AllocFactorMatrix,(P$4+1),FALSE)*$E4241</f>
        <v>-240.08911642558789</v>
      </c>
      <c r="Q4241" s="22">
        <f>VLOOKUP(CONCATENATE($F4241," ",$G4241),AllocFactorMatrix,(Q$4+1),FALSE)*$E4241</f>
        <v>0</v>
      </c>
      <c r="R4241" s="22">
        <f t="shared" si="2038"/>
        <v>-7253.697113005991</v>
      </c>
      <c r="S4241" s="22">
        <f>VLOOKUP(CONCATENATE($F4241," ",$G4241),AllocFactorMatrix,(S$4+1),FALSE)*$E4241</f>
        <v>-237.96079010932019</v>
      </c>
      <c r="T4241" s="22">
        <f>VLOOKUP(CONCATENATE($F4241," ",$G4241),AllocFactorMatrix,(T$4+1),FALSE)*$E4241</f>
        <v>-4330.4804650448305</v>
      </c>
      <c r="U4241" s="22">
        <f>VLOOKUP(CONCATENATE($F4241," ",$G4241),AllocFactorMatrix,(U$4+1),FALSE)*$E4241</f>
        <v>-21100.447413118014</v>
      </c>
      <c r="V4241" s="22">
        <f>VLOOKUP(CONCATENATE($F4241," ",$G4241),AllocFactorMatrix,(V$4+1),FALSE)*$E4241</f>
        <v>-2688.6283325069098</v>
      </c>
      <c r="W4241" s="22">
        <f t="shared" si="2040"/>
        <v>-28357.517000779073</v>
      </c>
      <c r="X4241" s="22">
        <f>VLOOKUP(CONCATENATE($F4241," ",$G4241),AllocFactorMatrix,(X$4+1),FALSE)*$E4241</f>
        <v>-1539.5905257046441</v>
      </c>
      <c r="Y4241" s="22">
        <f>VLOOKUP(CONCATENATE($F4241," ",$G4241),AllocFactorMatrix,(Y$4+1),FALSE)*$E4241</f>
        <v>-28.940592294773424</v>
      </c>
      <c r="Z4241" s="22">
        <f t="shared" si="2039"/>
        <v>-1568.5311179994176</v>
      </c>
      <c r="AA4241" s="22">
        <f>VLOOKUP(CONCATENATE($F4241," ",$G4241),AllocFactorMatrix,(AA$4+1),FALSE)*$E4241</f>
        <v>-22.38954507604139</v>
      </c>
      <c r="AB4241" s="22">
        <f>VLOOKUP(CONCATENATE($F4241," ",$G4241),AllocFactorMatrix,(AB$4+1),FALSE)*$E4241</f>
        <v>-210.40136825426535</v>
      </c>
      <c r="AC4241" s="22">
        <f>VLOOKUP(CONCATENATE($F4241," ",$G4241),AllocFactorMatrix,(AC$4+1),FALSE)*$E4241</f>
        <v>-50.084558925286089</v>
      </c>
    </row>
    <row r="4242" spans="4:29" hidden="1" outlineLevel="1">
      <c r="F4242" s="42" t="str">
        <f>F4249</f>
        <v>PROD_DEMAND</v>
      </c>
      <c r="G4242" s="17" t="str">
        <f>$G$8</f>
        <v>PRODUCTION</v>
      </c>
      <c r="H4242" s="21">
        <f t="shared" si="2032"/>
        <v>1667845.0000000007</v>
      </c>
      <c r="I4242" s="22">
        <f>VLOOKUP(CONCATENATE($F4242," ",$G4242),AllocFactorMatrix,(I$4+1),FALSE)*$E4249</f>
        <v>826931.84490487992</v>
      </c>
      <c r="J4242" s="22">
        <f>VLOOKUP(CONCATENATE($F4242," ",$G4242),AllocFactorMatrix,(J$4+1),FALSE)*$E4249</f>
        <v>206789.08619657627</v>
      </c>
      <c r="K4242" s="22">
        <f>VLOOKUP(CONCATENATE($F4242," ",$G4242),AllocFactorMatrix,(K$4+1),FALSE)*$E4249</f>
        <v>2620.8113357462748</v>
      </c>
      <c r="L4242" s="22">
        <f>VLOOKUP(CONCATENATE($F4242," ",$G4242),AllocFactorMatrix,(L$4+1),FALSE)*$E4249</f>
        <v>131.16900224184764</v>
      </c>
      <c r="M4242" s="22">
        <f t="shared" ref="M4242:M4249" si="2041">SUBTOTAL(9,J4242:L4242)</f>
        <v>209541.06653456439</v>
      </c>
      <c r="N4242" s="22">
        <f>VLOOKUP(CONCATENATE($F4242," ",$G4242),AllocFactorMatrix,(N$4+1),FALSE)*$E4249</f>
        <v>92775.454525232562</v>
      </c>
      <c r="O4242" s="22">
        <f>VLOOKUP(CONCATENATE($F4242," ",$G4242),AllocFactorMatrix,(O$4+1),FALSE)*$E4249</f>
        <v>25427.603507715896</v>
      </c>
      <c r="P4242" s="22">
        <f>VLOOKUP(CONCATENATE($F4242," ",$G4242),AllocFactorMatrix,(P$4+1),FALSE)*$E4249</f>
        <v>4046.3150743197871</v>
      </c>
      <c r="Q4242" s="22">
        <f>VLOOKUP(CONCATENATE($F4242," ",$G4242),AllocFactorMatrix,(Q$4+1),FALSE)*$E4249</f>
        <v>0</v>
      </c>
      <c r="R4242" s="22">
        <f t="shared" ref="R4242:R4249" si="2042">SUBTOTAL(9,N4242:Q4242)</f>
        <v>122249.37310726826</v>
      </c>
      <c r="S4242" s="22">
        <f>VLOOKUP(CONCATENATE($F4242," ",$G4242),AllocFactorMatrix,(S$4+1),FALSE)*$E4249</f>
        <v>4010.4455647610121</v>
      </c>
      <c r="T4242" s="22">
        <f>VLOOKUP(CONCATENATE($F4242," ",$G4242),AllocFactorMatrix,(T$4+1),FALSE)*$E4249</f>
        <v>72983.268236522068</v>
      </c>
      <c r="U4242" s="22">
        <f>VLOOKUP(CONCATENATE($F4242," ",$G4242),AllocFactorMatrix,(U$4+1),FALSE)*$E4249</f>
        <v>355614.03079699108</v>
      </c>
      <c r="V4242" s="22">
        <f>VLOOKUP(CONCATENATE($F4242," ",$G4242),AllocFactorMatrix,(V$4+1),FALSE)*$E4249</f>
        <v>45312.496930437825</v>
      </c>
      <c r="W4242" s="22">
        <f>SUBTOTAL(9,S4242:V4242)</f>
        <v>477920.24152871198</v>
      </c>
      <c r="X4242" s="22">
        <f>VLOOKUP(CONCATENATE($F4242," ",$G4242),AllocFactorMatrix,(X$4+1),FALSE)*$E4249</f>
        <v>25947.316751317303</v>
      </c>
      <c r="Y4242" s="22">
        <f>VLOOKUP(CONCATENATE($F4242," ",$G4242),AllocFactorMatrix,(Y$4+1),FALSE)*$E4249</f>
        <v>487.74703579026698</v>
      </c>
      <c r="Z4242" s="22">
        <f t="shared" ref="Z4242:Z4249" si="2043">SUBTOTAL(9,X4242:Y4242)</f>
        <v>26435.063787107571</v>
      </c>
      <c r="AA4242" s="22">
        <f>VLOOKUP(CONCATENATE($F4242," ",$G4242),AllocFactorMatrix,(AA$4+1),FALSE)*$E4249</f>
        <v>377.33969409824243</v>
      </c>
      <c r="AB4242" s="22">
        <f>VLOOKUP(CONCATENATE($F4242," ",$G4242),AllocFactorMatrix,(AB$4+1),FALSE)*$E4249</f>
        <v>3545.9759305191415</v>
      </c>
      <c r="AC4242" s="22">
        <f>VLOOKUP(CONCATENATE($F4242," ",$G4242),AllocFactorMatrix,(AC$4+1),FALSE)*$E4249</f>
        <v>844.0945128508298</v>
      </c>
    </row>
    <row r="4243" spans="4:29" hidden="1" outlineLevel="1">
      <c r="F4243" s="42" t="str">
        <f>F4249</f>
        <v>PROD_DEMAND</v>
      </c>
      <c r="G4243" s="17" t="str">
        <f>$G$9</f>
        <v>BULKTRAN</v>
      </c>
      <c r="H4243" s="21">
        <f t="shared" si="2032"/>
        <v>0</v>
      </c>
      <c r="I4243" s="22">
        <f>VLOOKUP(CONCATENATE($F4243," ",$G4243),AllocFactorMatrix,(I$4+1),FALSE)*$E4249</f>
        <v>0</v>
      </c>
      <c r="J4243" s="22">
        <f>VLOOKUP(CONCATENATE($F4243," ",$G4243),AllocFactorMatrix,(J$4+1),FALSE)*$E4249</f>
        <v>0</v>
      </c>
      <c r="K4243" s="22">
        <f>VLOOKUP(CONCATENATE($F4243," ",$G4243),AllocFactorMatrix,(K$4+1),FALSE)*$E4249</f>
        <v>0</v>
      </c>
      <c r="L4243" s="22">
        <f>VLOOKUP(CONCATENATE($F4243," ",$G4243),AllocFactorMatrix,(L$4+1),FALSE)*$E4249</f>
        <v>0</v>
      </c>
      <c r="M4243" s="22">
        <f t="shared" si="2041"/>
        <v>0</v>
      </c>
      <c r="N4243" s="22">
        <f>VLOOKUP(CONCATENATE($F4243," ",$G4243),AllocFactorMatrix,(N$4+1),FALSE)*$E4249</f>
        <v>0</v>
      </c>
      <c r="O4243" s="22">
        <f>VLOOKUP(CONCATENATE($F4243," ",$G4243),AllocFactorMatrix,(O$4+1),FALSE)*$E4249</f>
        <v>0</v>
      </c>
      <c r="P4243" s="22">
        <f>VLOOKUP(CONCATENATE($F4243," ",$G4243),AllocFactorMatrix,(P$4+1),FALSE)*$E4249</f>
        <v>0</v>
      </c>
      <c r="Q4243" s="22">
        <f>VLOOKUP(CONCATENATE($F4243," ",$G4243),AllocFactorMatrix,(Q$4+1),FALSE)*$E4249</f>
        <v>0</v>
      </c>
      <c r="R4243" s="22">
        <f t="shared" si="2042"/>
        <v>0</v>
      </c>
      <c r="S4243" s="22">
        <f>VLOOKUP(CONCATENATE($F4243," ",$G4243),AllocFactorMatrix,(S$4+1),FALSE)*$E4249</f>
        <v>0</v>
      </c>
      <c r="T4243" s="22">
        <f>VLOOKUP(CONCATENATE($F4243," ",$G4243),AllocFactorMatrix,(T$4+1),FALSE)*$E4249</f>
        <v>0</v>
      </c>
      <c r="U4243" s="22">
        <f>VLOOKUP(CONCATENATE($F4243," ",$G4243),AllocFactorMatrix,(U$4+1),FALSE)*$E4249</f>
        <v>0</v>
      </c>
      <c r="V4243" s="22">
        <f>VLOOKUP(CONCATENATE($F4243," ",$G4243),AllocFactorMatrix,(V$4+1),FALSE)*$E4249</f>
        <v>0</v>
      </c>
      <c r="W4243" s="22">
        <f t="shared" ref="W4243:W4249" si="2044">SUBTOTAL(9,S4243:V4243)</f>
        <v>0</v>
      </c>
      <c r="X4243" s="22">
        <f>VLOOKUP(CONCATENATE($F4243," ",$G4243),AllocFactorMatrix,(X$4+1),FALSE)*$E4249</f>
        <v>0</v>
      </c>
      <c r="Y4243" s="22">
        <f>VLOOKUP(CONCATENATE($F4243," ",$G4243),AllocFactorMatrix,(Y$4+1),FALSE)*$E4249</f>
        <v>0</v>
      </c>
      <c r="Z4243" s="22">
        <f t="shared" si="2043"/>
        <v>0</v>
      </c>
      <c r="AA4243" s="22">
        <f>VLOOKUP(CONCATENATE($F4243," ",$G4243),AllocFactorMatrix,(AA$4+1),FALSE)*$E4249</f>
        <v>0</v>
      </c>
      <c r="AB4243" s="22">
        <f>VLOOKUP(CONCATENATE($F4243," ",$G4243),AllocFactorMatrix,(AB$4+1),FALSE)*$E4249</f>
        <v>0</v>
      </c>
      <c r="AC4243" s="22">
        <f>VLOOKUP(CONCATENATE($F4243," ",$G4243),AllocFactorMatrix,(AC$4+1),FALSE)*$E4249</f>
        <v>0</v>
      </c>
    </row>
    <row r="4244" spans="4:29" hidden="1" outlineLevel="1">
      <c r="F4244" s="42" t="str">
        <f>F4249</f>
        <v>PROD_DEMAND</v>
      </c>
      <c r="G4244" s="17" t="str">
        <f>$G$10</f>
        <v>SUBTRAN</v>
      </c>
      <c r="H4244" s="21">
        <f t="shared" si="2032"/>
        <v>0</v>
      </c>
      <c r="I4244" s="22">
        <f>VLOOKUP(CONCATENATE($F4244," ",$G4244),AllocFactorMatrix,(I$4+1),FALSE)*$E4249</f>
        <v>0</v>
      </c>
      <c r="J4244" s="22">
        <f>VLOOKUP(CONCATENATE($F4244," ",$G4244),AllocFactorMatrix,(J$4+1),FALSE)*$E4249</f>
        <v>0</v>
      </c>
      <c r="K4244" s="22">
        <f>VLOOKUP(CONCATENATE($F4244," ",$G4244),AllocFactorMatrix,(K$4+1),FALSE)*$E4249</f>
        <v>0</v>
      </c>
      <c r="L4244" s="22">
        <f>VLOOKUP(CONCATENATE($F4244," ",$G4244),AllocFactorMatrix,(L$4+1),FALSE)*$E4249</f>
        <v>0</v>
      </c>
      <c r="M4244" s="22">
        <f t="shared" si="2041"/>
        <v>0</v>
      </c>
      <c r="N4244" s="22">
        <f>VLOOKUP(CONCATENATE($F4244," ",$G4244),AllocFactorMatrix,(N$4+1),FALSE)*$E4249</f>
        <v>0</v>
      </c>
      <c r="O4244" s="22">
        <f>VLOOKUP(CONCATENATE($F4244," ",$G4244),AllocFactorMatrix,(O$4+1),FALSE)*$E4249</f>
        <v>0</v>
      </c>
      <c r="P4244" s="22">
        <f>VLOOKUP(CONCATENATE($F4244," ",$G4244),AllocFactorMatrix,(P$4+1),FALSE)*$E4249</f>
        <v>0</v>
      </c>
      <c r="Q4244" s="22">
        <f>VLOOKUP(CONCATENATE($F4244," ",$G4244),AllocFactorMatrix,(Q$4+1),FALSE)*$E4249</f>
        <v>0</v>
      </c>
      <c r="R4244" s="22">
        <f t="shared" si="2042"/>
        <v>0</v>
      </c>
      <c r="S4244" s="22">
        <f>VLOOKUP(CONCATENATE($F4244," ",$G4244),AllocFactorMatrix,(S$4+1),FALSE)*$E4249</f>
        <v>0</v>
      </c>
      <c r="T4244" s="22">
        <f>VLOOKUP(CONCATENATE($F4244," ",$G4244),AllocFactorMatrix,(T$4+1),FALSE)*$E4249</f>
        <v>0</v>
      </c>
      <c r="U4244" s="22">
        <f>VLOOKUP(CONCATENATE($F4244," ",$G4244),AllocFactorMatrix,(U$4+1),FALSE)*$E4249</f>
        <v>0</v>
      </c>
      <c r="V4244" s="22">
        <f>VLOOKUP(CONCATENATE($F4244," ",$G4244),AllocFactorMatrix,(V$4+1),FALSE)*$E4249</f>
        <v>0</v>
      </c>
      <c r="W4244" s="22">
        <f t="shared" si="2044"/>
        <v>0</v>
      </c>
      <c r="X4244" s="22">
        <f>VLOOKUP(CONCATENATE($F4244," ",$G4244),AllocFactorMatrix,(X$4+1),FALSE)*$E4249</f>
        <v>0</v>
      </c>
      <c r="Y4244" s="22">
        <f>VLOOKUP(CONCATENATE($F4244," ",$G4244),AllocFactorMatrix,(Y$4+1),FALSE)*$E4249</f>
        <v>0</v>
      </c>
      <c r="Z4244" s="22">
        <f t="shared" si="2043"/>
        <v>0</v>
      </c>
      <c r="AA4244" s="22">
        <f>VLOOKUP(CONCATENATE($F4244," ",$G4244),AllocFactorMatrix,(AA$4+1),FALSE)*$E4249</f>
        <v>0</v>
      </c>
      <c r="AB4244" s="22">
        <f>VLOOKUP(CONCATENATE($F4244," ",$G4244),AllocFactorMatrix,(AB$4+1),FALSE)*$E4249</f>
        <v>0</v>
      </c>
      <c r="AC4244" s="22">
        <f>VLOOKUP(CONCATENATE($F4244," ",$G4244),AllocFactorMatrix,(AC$4+1),FALSE)*$E4249</f>
        <v>0</v>
      </c>
    </row>
    <row r="4245" spans="4:29" hidden="1" outlineLevel="1">
      <c r="F4245" s="42" t="str">
        <f>F4249</f>
        <v>PROD_DEMAND</v>
      </c>
      <c r="G4245" s="17" t="str">
        <f>$G$11</f>
        <v>DISTPRI</v>
      </c>
      <c r="H4245" s="21">
        <f t="shared" si="2032"/>
        <v>0</v>
      </c>
      <c r="I4245" s="22">
        <f>VLOOKUP(CONCATENATE($F4245," ",$G4245),AllocFactorMatrix,(I$4+1),FALSE)*$E4249</f>
        <v>0</v>
      </c>
      <c r="J4245" s="22">
        <f>VLOOKUP(CONCATENATE($F4245," ",$G4245),AllocFactorMatrix,(J$4+1),FALSE)*$E4249</f>
        <v>0</v>
      </c>
      <c r="K4245" s="22">
        <f>VLOOKUP(CONCATENATE($F4245," ",$G4245),AllocFactorMatrix,(K$4+1),FALSE)*$E4249</f>
        <v>0</v>
      </c>
      <c r="L4245" s="22">
        <f>VLOOKUP(CONCATENATE($F4245," ",$G4245),AllocFactorMatrix,(L$4+1),FALSE)*$E4249</f>
        <v>0</v>
      </c>
      <c r="M4245" s="22">
        <f t="shared" si="2041"/>
        <v>0</v>
      </c>
      <c r="N4245" s="22">
        <f>VLOOKUP(CONCATENATE($F4245," ",$G4245),AllocFactorMatrix,(N$4+1),FALSE)*$E4249</f>
        <v>0</v>
      </c>
      <c r="O4245" s="22">
        <f>VLOOKUP(CONCATENATE($F4245," ",$G4245),AllocFactorMatrix,(O$4+1),FALSE)*$E4249</f>
        <v>0</v>
      </c>
      <c r="P4245" s="22">
        <f>VLOOKUP(CONCATENATE($F4245," ",$G4245),AllocFactorMatrix,(P$4+1),FALSE)*$E4249</f>
        <v>0</v>
      </c>
      <c r="Q4245" s="22">
        <f>VLOOKUP(CONCATENATE($F4245," ",$G4245),AllocFactorMatrix,(Q$4+1),FALSE)*$E4249</f>
        <v>0</v>
      </c>
      <c r="R4245" s="22">
        <f t="shared" si="2042"/>
        <v>0</v>
      </c>
      <c r="S4245" s="22">
        <f>VLOOKUP(CONCATENATE($F4245," ",$G4245),AllocFactorMatrix,(S$4+1),FALSE)*$E4249</f>
        <v>0</v>
      </c>
      <c r="T4245" s="22">
        <f>VLOOKUP(CONCATENATE($F4245," ",$G4245),AllocFactorMatrix,(T$4+1),FALSE)*$E4249</f>
        <v>0</v>
      </c>
      <c r="U4245" s="22">
        <f>VLOOKUP(CONCATENATE($F4245," ",$G4245),AllocFactorMatrix,(U$4+1),FALSE)*$E4249</f>
        <v>0</v>
      </c>
      <c r="V4245" s="22">
        <f>VLOOKUP(CONCATENATE($F4245," ",$G4245),AllocFactorMatrix,(V$4+1),FALSE)*$E4249</f>
        <v>0</v>
      </c>
      <c r="W4245" s="22">
        <f t="shared" si="2044"/>
        <v>0</v>
      </c>
      <c r="X4245" s="22">
        <f>VLOOKUP(CONCATENATE($F4245," ",$G4245),AllocFactorMatrix,(X$4+1),FALSE)*$E4249</f>
        <v>0</v>
      </c>
      <c r="Y4245" s="22">
        <f>VLOOKUP(CONCATENATE($F4245," ",$G4245),AllocFactorMatrix,(Y$4+1),FALSE)*$E4249</f>
        <v>0</v>
      </c>
      <c r="Z4245" s="22">
        <f t="shared" si="2043"/>
        <v>0</v>
      </c>
      <c r="AA4245" s="22">
        <f>VLOOKUP(CONCATENATE($F4245," ",$G4245),AllocFactorMatrix,(AA$4+1),FALSE)*$E4249</f>
        <v>0</v>
      </c>
      <c r="AB4245" s="22">
        <f>VLOOKUP(CONCATENATE($F4245," ",$G4245),AllocFactorMatrix,(AB$4+1),FALSE)*$E4249</f>
        <v>0</v>
      </c>
      <c r="AC4245" s="22">
        <f>VLOOKUP(CONCATENATE($F4245," ",$G4245),AllocFactorMatrix,(AC$4+1),FALSE)*$E4249</f>
        <v>0</v>
      </c>
    </row>
    <row r="4246" spans="4:29" hidden="1" outlineLevel="1">
      <c r="F4246" s="42" t="str">
        <f>F4249</f>
        <v>PROD_DEMAND</v>
      </c>
      <c r="G4246" s="17" t="str">
        <f>$G$12</f>
        <v>DISTSEC</v>
      </c>
      <c r="H4246" s="21">
        <f t="shared" si="2032"/>
        <v>0</v>
      </c>
      <c r="I4246" s="22">
        <f>VLOOKUP(CONCATENATE($F4246," ",$G4246),AllocFactorMatrix,(I$4+1),FALSE)*$E4249</f>
        <v>0</v>
      </c>
      <c r="J4246" s="22">
        <f>VLOOKUP(CONCATENATE($F4246," ",$G4246),AllocFactorMatrix,(J$4+1),FALSE)*$E4249</f>
        <v>0</v>
      </c>
      <c r="K4246" s="22">
        <f>VLOOKUP(CONCATENATE($F4246," ",$G4246),AllocFactorMatrix,(K$4+1),FALSE)*$E4249</f>
        <v>0</v>
      </c>
      <c r="L4246" s="22">
        <f>VLOOKUP(CONCATENATE($F4246," ",$G4246),AllocFactorMatrix,(L$4+1),FALSE)*$E4249</f>
        <v>0</v>
      </c>
      <c r="M4246" s="22">
        <f t="shared" si="2041"/>
        <v>0</v>
      </c>
      <c r="N4246" s="22">
        <f>VLOOKUP(CONCATENATE($F4246," ",$G4246),AllocFactorMatrix,(N$4+1),FALSE)*$E4249</f>
        <v>0</v>
      </c>
      <c r="O4246" s="22">
        <f>VLOOKUP(CONCATENATE($F4246," ",$G4246),AllocFactorMatrix,(O$4+1),FALSE)*$E4249</f>
        <v>0</v>
      </c>
      <c r="P4246" s="22">
        <f>VLOOKUP(CONCATENATE($F4246," ",$G4246),AllocFactorMatrix,(P$4+1),FALSE)*$E4249</f>
        <v>0</v>
      </c>
      <c r="Q4246" s="22">
        <f>VLOOKUP(CONCATENATE($F4246," ",$G4246),AllocFactorMatrix,(Q$4+1),FALSE)*$E4249</f>
        <v>0</v>
      </c>
      <c r="R4246" s="22">
        <f t="shared" si="2042"/>
        <v>0</v>
      </c>
      <c r="S4246" s="22">
        <f>VLOOKUP(CONCATENATE($F4246," ",$G4246),AllocFactorMatrix,(S$4+1),FALSE)*$E4249</f>
        <v>0</v>
      </c>
      <c r="T4246" s="22">
        <f>VLOOKUP(CONCATENATE($F4246," ",$G4246),AllocFactorMatrix,(T$4+1),FALSE)*$E4249</f>
        <v>0</v>
      </c>
      <c r="U4246" s="22">
        <f>VLOOKUP(CONCATENATE($F4246," ",$G4246),AllocFactorMatrix,(U$4+1),FALSE)*$E4249</f>
        <v>0</v>
      </c>
      <c r="V4246" s="22">
        <f>VLOOKUP(CONCATENATE($F4246," ",$G4246),AllocFactorMatrix,(V$4+1),FALSE)*$E4249</f>
        <v>0</v>
      </c>
      <c r="W4246" s="22">
        <f t="shared" si="2044"/>
        <v>0</v>
      </c>
      <c r="X4246" s="22">
        <f>VLOOKUP(CONCATENATE($F4246," ",$G4246),AllocFactorMatrix,(X$4+1),FALSE)*$E4249</f>
        <v>0</v>
      </c>
      <c r="Y4246" s="22">
        <f>VLOOKUP(CONCATENATE($F4246," ",$G4246),AllocFactorMatrix,(Y$4+1),FALSE)*$E4249</f>
        <v>0</v>
      </c>
      <c r="Z4246" s="22">
        <f t="shared" si="2043"/>
        <v>0</v>
      </c>
      <c r="AA4246" s="22">
        <f>VLOOKUP(CONCATENATE($F4246," ",$G4246),AllocFactorMatrix,(AA$4+1),FALSE)*$E4249</f>
        <v>0</v>
      </c>
      <c r="AB4246" s="22">
        <f>VLOOKUP(CONCATENATE($F4246," ",$G4246),AllocFactorMatrix,(AB$4+1),FALSE)*$E4249</f>
        <v>0</v>
      </c>
      <c r="AC4246" s="22">
        <f>VLOOKUP(CONCATENATE($F4246," ",$G4246),AllocFactorMatrix,(AC$4+1),FALSE)*$E4249</f>
        <v>0</v>
      </c>
    </row>
    <row r="4247" spans="4:29" hidden="1" outlineLevel="1">
      <c r="F4247" s="42" t="str">
        <f>F4249</f>
        <v>PROD_DEMAND</v>
      </c>
      <c r="G4247" s="17" t="str">
        <f>$G$13</f>
        <v>ENERGY</v>
      </c>
      <c r="H4247" s="21">
        <f t="shared" si="2032"/>
        <v>0</v>
      </c>
      <c r="I4247" s="22">
        <f>VLOOKUP(CONCATENATE($F4247," ",$G4247),AllocFactorMatrix,(I$4+1),FALSE)*$E4249</f>
        <v>0</v>
      </c>
      <c r="J4247" s="22">
        <f>VLOOKUP(CONCATENATE($F4247," ",$G4247),AllocFactorMatrix,(J$4+1),FALSE)*$E4249</f>
        <v>0</v>
      </c>
      <c r="K4247" s="22">
        <f>VLOOKUP(CONCATENATE($F4247," ",$G4247),AllocFactorMatrix,(K$4+1),FALSE)*$E4249</f>
        <v>0</v>
      </c>
      <c r="L4247" s="22">
        <f>VLOOKUP(CONCATENATE($F4247," ",$G4247),AllocFactorMatrix,(L$4+1),FALSE)*$E4249</f>
        <v>0</v>
      </c>
      <c r="M4247" s="22">
        <f t="shared" si="2041"/>
        <v>0</v>
      </c>
      <c r="N4247" s="22">
        <f>VLOOKUP(CONCATENATE($F4247," ",$G4247),AllocFactorMatrix,(N$4+1),FALSE)*$E4249</f>
        <v>0</v>
      </c>
      <c r="O4247" s="22">
        <f>VLOOKUP(CONCATENATE($F4247," ",$G4247),AllocFactorMatrix,(O$4+1),FALSE)*$E4249</f>
        <v>0</v>
      </c>
      <c r="P4247" s="22">
        <f>VLOOKUP(CONCATENATE($F4247," ",$G4247),AllocFactorMatrix,(P$4+1),FALSE)*$E4249</f>
        <v>0</v>
      </c>
      <c r="Q4247" s="22">
        <f>VLOOKUP(CONCATENATE($F4247," ",$G4247),AllocFactorMatrix,(Q$4+1),FALSE)*$E4249</f>
        <v>0</v>
      </c>
      <c r="R4247" s="22">
        <f t="shared" si="2042"/>
        <v>0</v>
      </c>
      <c r="S4247" s="22">
        <f>VLOOKUP(CONCATENATE($F4247," ",$G4247),AllocFactorMatrix,(S$4+1),FALSE)*$E4249</f>
        <v>0</v>
      </c>
      <c r="T4247" s="22">
        <f>VLOOKUP(CONCATENATE($F4247," ",$G4247),AllocFactorMatrix,(T$4+1),FALSE)*$E4249</f>
        <v>0</v>
      </c>
      <c r="U4247" s="22">
        <f>VLOOKUP(CONCATENATE($F4247," ",$G4247),AllocFactorMatrix,(U$4+1),FALSE)*$E4249</f>
        <v>0</v>
      </c>
      <c r="V4247" s="22">
        <f>VLOOKUP(CONCATENATE($F4247," ",$G4247),AllocFactorMatrix,(V$4+1),FALSE)*$E4249</f>
        <v>0</v>
      </c>
      <c r="W4247" s="22">
        <f t="shared" si="2044"/>
        <v>0</v>
      </c>
      <c r="X4247" s="22">
        <f>VLOOKUP(CONCATENATE($F4247," ",$G4247),AllocFactorMatrix,(X$4+1),FALSE)*$E4249</f>
        <v>0</v>
      </c>
      <c r="Y4247" s="22">
        <f>VLOOKUP(CONCATENATE($F4247," ",$G4247),AllocFactorMatrix,(Y$4+1),FALSE)*$E4249</f>
        <v>0</v>
      </c>
      <c r="Z4247" s="22">
        <f t="shared" si="2043"/>
        <v>0</v>
      </c>
      <c r="AA4247" s="22">
        <f>VLOOKUP(CONCATENATE($F4247," ",$G4247),AllocFactorMatrix,(AA$4+1),FALSE)*$E4249</f>
        <v>0</v>
      </c>
      <c r="AB4247" s="22">
        <f>VLOOKUP(CONCATENATE($F4247," ",$G4247),AllocFactorMatrix,(AB$4+1),FALSE)*$E4249</f>
        <v>0</v>
      </c>
      <c r="AC4247" s="22">
        <f>VLOOKUP(CONCATENATE($F4247," ",$G4247),AllocFactorMatrix,(AC$4+1),FALSE)*$E4249</f>
        <v>0</v>
      </c>
    </row>
    <row r="4248" spans="4:29" hidden="1" outlineLevel="1">
      <c r="F4248" s="42" t="str">
        <f>F4249</f>
        <v>PROD_DEMAND</v>
      </c>
      <c r="G4248" s="17" t="str">
        <f>$G$14</f>
        <v>CUSTOMER</v>
      </c>
      <c r="H4248" s="21">
        <f t="shared" si="2032"/>
        <v>0</v>
      </c>
      <c r="I4248" s="22">
        <f>VLOOKUP(CONCATENATE($F4248," ",$G4248),AllocFactorMatrix,(I$4+1),FALSE)*$E4249</f>
        <v>0</v>
      </c>
      <c r="J4248" s="22">
        <f>VLOOKUP(CONCATENATE($F4248," ",$G4248),AllocFactorMatrix,(J$4+1),FALSE)*$E4249</f>
        <v>0</v>
      </c>
      <c r="K4248" s="22">
        <f>VLOOKUP(CONCATENATE($F4248," ",$G4248),AllocFactorMatrix,(K$4+1),FALSE)*$E4249</f>
        <v>0</v>
      </c>
      <c r="L4248" s="22">
        <f>VLOOKUP(CONCATENATE($F4248," ",$G4248),AllocFactorMatrix,(L$4+1),FALSE)*$E4249</f>
        <v>0</v>
      </c>
      <c r="M4248" s="22">
        <f t="shared" si="2041"/>
        <v>0</v>
      </c>
      <c r="N4248" s="22">
        <f>VLOOKUP(CONCATENATE($F4248," ",$G4248),AllocFactorMatrix,(N$4+1),FALSE)*$E4249</f>
        <v>0</v>
      </c>
      <c r="O4248" s="22">
        <f>VLOOKUP(CONCATENATE($F4248," ",$G4248),AllocFactorMatrix,(O$4+1),FALSE)*$E4249</f>
        <v>0</v>
      </c>
      <c r="P4248" s="22">
        <f>VLOOKUP(CONCATENATE($F4248," ",$G4248),AllocFactorMatrix,(P$4+1),FALSE)*$E4249</f>
        <v>0</v>
      </c>
      <c r="Q4248" s="22">
        <f>VLOOKUP(CONCATENATE($F4248," ",$G4248),AllocFactorMatrix,(Q$4+1),FALSE)*$E4249</f>
        <v>0</v>
      </c>
      <c r="R4248" s="22">
        <f t="shared" si="2042"/>
        <v>0</v>
      </c>
      <c r="S4248" s="22">
        <f>VLOOKUP(CONCATENATE($F4248," ",$G4248),AllocFactorMatrix,(S$4+1),FALSE)*$E4249</f>
        <v>0</v>
      </c>
      <c r="T4248" s="22">
        <f>VLOOKUP(CONCATENATE($F4248," ",$G4248),AllocFactorMatrix,(T$4+1),FALSE)*$E4249</f>
        <v>0</v>
      </c>
      <c r="U4248" s="22">
        <f>VLOOKUP(CONCATENATE($F4248," ",$G4248),AllocFactorMatrix,(U$4+1),FALSE)*$E4249</f>
        <v>0</v>
      </c>
      <c r="V4248" s="22">
        <f>VLOOKUP(CONCATENATE($F4248," ",$G4248),AllocFactorMatrix,(V$4+1),FALSE)*$E4249</f>
        <v>0</v>
      </c>
      <c r="W4248" s="22">
        <f t="shared" si="2044"/>
        <v>0</v>
      </c>
      <c r="X4248" s="22">
        <f>VLOOKUP(CONCATENATE($F4248," ",$G4248),AllocFactorMatrix,(X$4+1),FALSE)*$E4249</f>
        <v>0</v>
      </c>
      <c r="Y4248" s="22">
        <f>VLOOKUP(CONCATENATE($F4248," ",$G4248),AllocFactorMatrix,(Y$4+1),FALSE)*$E4249</f>
        <v>0</v>
      </c>
      <c r="Z4248" s="22">
        <f t="shared" si="2043"/>
        <v>0</v>
      </c>
      <c r="AA4248" s="22">
        <f>VLOOKUP(CONCATENATE($F4248," ",$G4248),AllocFactorMatrix,(AA$4+1),FALSE)*$E4249</f>
        <v>0</v>
      </c>
      <c r="AB4248" s="22">
        <f>VLOOKUP(CONCATENATE($F4248," ",$G4248),AllocFactorMatrix,(AB$4+1),FALSE)*$E4249</f>
        <v>0</v>
      </c>
      <c r="AC4248" s="22">
        <f>VLOOKUP(CONCATENATE($F4248," ",$G4248),AllocFactorMatrix,(AC$4+1),FALSE)*$E4249</f>
        <v>0</v>
      </c>
    </row>
    <row r="4249" spans="4:29" collapsed="1">
      <c r="D4249" s="17" t="s">
        <v>726</v>
      </c>
      <c r="E4249" s="38">
        <v>1667845</v>
      </c>
      <c r="F4249" s="42" t="str">
        <f>+F3289</f>
        <v>PROD_DEMAND</v>
      </c>
      <c r="G4249" s="17" t="str">
        <f>$G$15</f>
        <v>TOTAL</v>
      </c>
      <c r="H4249" s="21">
        <f t="shared" si="2032"/>
        <v>1667845.0000000007</v>
      </c>
      <c r="I4249" s="22">
        <f>VLOOKUP(CONCATENATE($F4249," ",$G4249),AllocFactorMatrix,(I$4+1),FALSE)*$E4249</f>
        <v>826931.84490487992</v>
      </c>
      <c r="J4249" s="22">
        <f>VLOOKUP(CONCATENATE($F4249," ",$G4249),AllocFactorMatrix,(J$4+1),FALSE)*$E4249</f>
        <v>206789.08619657627</v>
      </c>
      <c r="K4249" s="22">
        <f>VLOOKUP(CONCATENATE($F4249," ",$G4249),AllocFactorMatrix,(K$4+1),FALSE)*$E4249</f>
        <v>2620.8113357462748</v>
      </c>
      <c r="L4249" s="22">
        <f>VLOOKUP(CONCATENATE($F4249," ",$G4249),AllocFactorMatrix,(L$4+1),FALSE)*$E4249</f>
        <v>131.16900224184764</v>
      </c>
      <c r="M4249" s="22">
        <f t="shared" si="2041"/>
        <v>209541.06653456439</v>
      </c>
      <c r="N4249" s="22">
        <f>VLOOKUP(CONCATENATE($F4249," ",$G4249),AllocFactorMatrix,(N$4+1),FALSE)*$E4249</f>
        <v>92775.454525232562</v>
      </c>
      <c r="O4249" s="22">
        <f>VLOOKUP(CONCATENATE($F4249," ",$G4249),AllocFactorMatrix,(O$4+1),FALSE)*$E4249</f>
        <v>25427.603507715896</v>
      </c>
      <c r="P4249" s="22">
        <f>VLOOKUP(CONCATENATE($F4249," ",$G4249),AllocFactorMatrix,(P$4+1),FALSE)*$E4249</f>
        <v>4046.3150743197871</v>
      </c>
      <c r="Q4249" s="22">
        <f>VLOOKUP(CONCATENATE($F4249," ",$G4249),AllocFactorMatrix,(Q$4+1),FALSE)*$E4249</f>
        <v>0</v>
      </c>
      <c r="R4249" s="22">
        <f t="shared" si="2042"/>
        <v>122249.37310726826</v>
      </c>
      <c r="S4249" s="22">
        <f>VLOOKUP(CONCATENATE($F4249," ",$G4249),AllocFactorMatrix,(S$4+1),FALSE)*$E4249</f>
        <v>4010.4455647610121</v>
      </c>
      <c r="T4249" s="22">
        <f>VLOOKUP(CONCATENATE($F4249," ",$G4249),AllocFactorMatrix,(T$4+1),FALSE)*$E4249</f>
        <v>72983.268236522068</v>
      </c>
      <c r="U4249" s="22">
        <f>VLOOKUP(CONCATENATE($F4249," ",$G4249),AllocFactorMatrix,(U$4+1),FALSE)*$E4249</f>
        <v>355614.03079699108</v>
      </c>
      <c r="V4249" s="22">
        <f>VLOOKUP(CONCATENATE($F4249," ",$G4249),AllocFactorMatrix,(V$4+1),FALSE)*$E4249</f>
        <v>45312.496930437825</v>
      </c>
      <c r="W4249" s="22">
        <f t="shared" si="2044"/>
        <v>477920.24152871198</v>
      </c>
      <c r="X4249" s="22">
        <f>VLOOKUP(CONCATENATE($F4249," ",$G4249),AllocFactorMatrix,(X$4+1),FALSE)*$E4249</f>
        <v>25947.316751317303</v>
      </c>
      <c r="Y4249" s="22">
        <f>VLOOKUP(CONCATENATE($F4249," ",$G4249),AllocFactorMatrix,(Y$4+1),FALSE)*$E4249</f>
        <v>487.74703579026698</v>
      </c>
      <c r="Z4249" s="22">
        <f t="shared" si="2043"/>
        <v>26435.063787107571</v>
      </c>
      <c r="AA4249" s="22">
        <f>VLOOKUP(CONCATENATE($F4249," ",$G4249),AllocFactorMatrix,(AA$4+1),FALSE)*$E4249</f>
        <v>377.33969409824243</v>
      </c>
      <c r="AB4249" s="22">
        <f>VLOOKUP(CONCATENATE($F4249," ",$G4249),AllocFactorMatrix,(AB$4+1),FALSE)*$E4249</f>
        <v>3545.9759305191415</v>
      </c>
      <c r="AC4249" s="22">
        <f>VLOOKUP(CONCATENATE($F4249," ",$G4249),AllocFactorMatrix,(AC$4+1),FALSE)*$E4249</f>
        <v>844.0945128508298</v>
      </c>
    </row>
    <row r="4250" spans="4:29" hidden="1" outlineLevel="1">
      <c r="F4250" s="42" t="str">
        <f>F4257</f>
        <v>TRANS_TOTAL</v>
      </c>
      <c r="G4250" s="17" t="str">
        <f>$G$8</f>
        <v>PRODUCTION</v>
      </c>
      <c r="H4250" s="21">
        <f t="shared" si="2032"/>
        <v>0</v>
      </c>
      <c r="I4250" s="22">
        <f>VLOOKUP(CONCATENATE($F4250," ",$G4250),AllocFactorMatrix,(I$4+1),FALSE)*$E4257</f>
        <v>0</v>
      </c>
      <c r="J4250" s="22">
        <f>VLOOKUP(CONCATENATE($F4250," ",$G4250),AllocFactorMatrix,(J$4+1),FALSE)*$E4257</f>
        <v>0</v>
      </c>
      <c r="K4250" s="22">
        <f>VLOOKUP(CONCATENATE($F4250," ",$G4250),AllocFactorMatrix,(K$4+1),FALSE)*$E4257</f>
        <v>0</v>
      </c>
      <c r="L4250" s="22">
        <f>VLOOKUP(CONCATENATE($F4250," ",$G4250),AllocFactorMatrix,(L$4+1),FALSE)*$E4257</f>
        <v>0</v>
      </c>
      <c r="M4250" s="22">
        <f t="shared" si="2028"/>
        <v>0</v>
      </c>
      <c r="N4250" s="22">
        <f>VLOOKUP(CONCATENATE($F4250," ",$G4250),AllocFactorMatrix,(N$4+1),FALSE)*$E4257</f>
        <v>0</v>
      </c>
      <c r="O4250" s="22">
        <f>VLOOKUP(CONCATENATE($F4250," ",$G4250),AllocFactorMatrix,(O$4+1),FALSE)*$E4257</f>
        <v>0</v>
      </c>
      <c r="P4250" s="22">
        <f>VLOOKUP(CONCATENATE($F4250," ",$G4250),AllocFactorMatrix,(P$4+1),FALSE)*$E4257</f>
        <v>0</v>
      </c>
      <c r="Q4250" s="22">
        <f>VLOOKUP(CONCATENATE($F4250," ",$G4250),AllocFactorMatrix,(Q$4+1),FALSE)*$E4257</f>
        <v>0</v>
      </c>
      <c r="R4250" s="22">
        <f t="shared" si="2029"/>
        <v>0</v>
      </c>
      <c r="S4250" s="22">
        <f>VLOOKUP(CONCATENATE($F4250," ",$G4250),AllocFactorMatrix,(S$4+1),FALSE)*$E4257</f>
        <v>0</v>
      </c>
      <c r="T4250" s="22">
        <f>VLOOKUP(CONCATENATE($F4250," ",$G4250),AllocFactorMatrix,(T$4+1),FALSE)*$E4257</f>
        <v>0</v>
      </c>
      <c r="U4250" s="22">
        <f>VLOOKUP(CONCATENATE($F4250," ",$G4250),AllocFactorMatrix,(U$4+1),FALSE)*$E4257</f>
        <v>0</v>
      </c>
      <c r="V4250" s="22">
        <f>VLOOKUP(CONCATENATE($F4250," ",$G4250),AllocFactorMatrix,(V$4+1),FALSE)*$E4257</f>
        <v>0</v>
      </c>
      <c r="W4250" s="22">
        <f>SUBTOTAL(9,S4250:V4250)</f>
        <v>0</v>
      </c>
      <c r="X4250" s="22">
        <f>VLOOKUP(CONCATENATE($F4250," ",$G4250),AllocFactorMatrix,(X$4+1),FALSE)*$E4257</f>
        <v>0</v>
      </c>
      <c r="Y4250" s="22">
        <f>VLOOKUP(CONCATENATE($F4250," ",$G4250),AllocFactorMatrix,(Y$4+1),FALSE)*$E4257</f>
        <v>0</v>
      </c>
      <c r="Z4250" s="22">
        <f t="shared" si="2030"/>
        <v>0</v>
      </c>
      <c r="AA4250" s="22">
        <f>VLOOKUP(CONCATENATE($F4250," ",$G4250),AllocFactorMatrix,(AA$4+1),FALSE)*$E4257</f>
        <v>0</v>
      </c>
      <c r="AB4250" s="22">
        <f>VLOOKUP(CONCATENATE($F4250," ",$G4250),AllocFactorMatrix,(AB$4+1),FALSE)*$E4257</f>
        <v>0</v>
      </c>
      <c r="AC4250" s="22">
        <f>VLOOKUP(CONCATENATE($F4250," ",$G4250),AllocFactorMatrix,(AC$4+1),FALSE)*$E4257</f>
        <v>0</v>
      </c>
    </row>
    <row r="4251" spans="4:29" hidden="1" outlineLevel="1">
      <c r="F4251" s="42" t="str">
        <f>F4257</f>
        <v>TRANS_TOTAL</v>
      </c>
      <c r="G4251" s="17" t="str">
        <f>$G$9</f>
        <v>BULKTRAN</v>
      </c>
      <c r="H4251" s="21">
        <f t="shared" si="2032"/>
        <v>0</v>
      </c>
      <c r="I4251" s="22">
        <f>VLOOKUP(CONCATENATE($F4251," ",$G4251),AllocFactorMatrix,(I$4+1),FALSE)*$E4257</f>
        <v>0</v>
      </c>
      <c r="J4251" s="22">
        <f>VLOOKUP(CONCATENATE($F4251," ",$G4251),AllocFactorMatrix,(J$4+1),FALSE)*$E4257</f>
        <v>0</v>
      </c>
      <c r="K4251" s="22">
        <f>VLOOKUP(CONCATENATE($F4251," ",$G4251),AllocFactorMatrix,(K$4+1),FALSE)*$E4257</f>
        <v>0</v>
      </c>
      <c r="L4251" s="22">
        <f>VLOOKUP(CONCATENATE($F4251," ",$G4251),AllocFactorMatrix,(L$4+1),FALSE)*$E4257</f>
        <v>0</v>
      </c>
      <c r="M4251" s="22">
        <f t="shared" si="2028"/>
        <v>0</v>
      </c>
      <c r="N4251" s="22">
        <f>VLOOKUP(CONCATENATE($F4251," ",$G4251),AllocFactorMatrix,(N$4+1),FALSE)*$E4257</f>
        <v>0</v>
      </c>
      <c r="O4251" s="22">
        <f>VLOOKUP(CONCATENATE($F4251," ",$G4251),AllocFactorMatrix,(O$4+1),FALSE)*$E4257</f>
        <v>0</v>
      </c>
      <c r="P4251" s="22">
        <f>VLOOKUP(CONCATENATE($F4251," ",$G4251),AllocFactorMatrix,(P$4+1),FALSE)*$E4257</f>
        <v>0</v>
      </c>
      <c r="Q4251" s="22">
        <f>VLOOKUP(CONCATENATE($F4251," ",$G4251),AllocFactorMatrix,(Q$4+1),FALSE)*$E4257</f>
        <v>0</v>
      </c>
      <c r="R4251" s="22">
        <f t="shared" si="2029"/>
        <v>0</v>
      </c>
      <c r="S4251" s="22">
        <f>VLOOKUP(CONCATENATE($F4251," ",$G4251),AllocFactorMatrix,(S$4+1),FALSE)*$E4257</f>
        <v>0</v>
      </c>
      <c r="T4251" s="22">
        <f>VLOOKUP(CONCATENATE($F4251," ",$G4251),AllocFactorMatrix,(T$4+1),FALSE)*$E4257</f>
        <v>0</v>
      </c>
      <c r="U4251" s="22">
        <f>VLOOKUP(CONCATENATE($F4251," ",$G4251),AllocFactorMatrix,(U$4+1),FALSE)*$E4257</f>
        <v>0</v>
      </c>
      <c r="V4251" s="22">
        <f>VLOOKUP(CONCATENATE($F4251," ",$G4251),AllocFactorMatrix,(V$4+1),FALSE)*$E4257</f>
        <v>0</v>
      </c>
      <c r="W4251" s="22">
        <f t="shared" ref="W4251:W4257" si="2045">SUBTOTAL(9,S4251:V4251)</f>
        <v>0</v>
      </c>
      <c r="X4251" s="22">
        <f>VLOOKUP(CONCATENATE($F4251," ",$G4251),AllocFactorMatrix,(X$4+1),FALSE)*$E4257</f>
        <v>0</v>
      </c>
      <c r="Y4251" s="22">
        <f>VLOOKUP(CONCATENATE($F4251," ",$G4251),AllocFactorMatrix,(Y$4+1),FALSE)*$E4257</f>
        <v>0</v>
      </c>
      <c r="Z4251" s="22">
        <f t="shared" si="2030"/>
        <v>0</v>
      </c>
      <c r="AA4251" s="22">
        <f>VLOOKUP(CONCATENATE($F4251," ",$G4251),AllocFactorMatrix,(AA$4+1),FALSE)*$E4257</f>
        <v>0</v>
      </c>
      <c r="AB4251" s="22">
        <f>VLOOKUP(CONCATENATE($F4251," ",$G4251),AllocFactorMatrix,(AB$4+1),FALSE)*$E4257</f>
        <v>0</v>
      </c>
      <c r="AC4251" s="22">
        <f>VLOOKUP(CONCATENATE($F4251," ",$G4251),AllocFactorMatrix,(AC$4+1),FALSE)*$E4257</f>
        <v>0</v>
      </c>
    </row>
    <row r="4252" spans="4:29" hidden="1" outlineLevel="1">
      <c r="F4252" s="42" t="str">
        <f>F4257</f>
        <v>TRANS_TOTAL</v>
      </c>
      <c r="G4252" s="17" t="str">
        <f>$G$10</f>
        <v>SUBTRAN</v>
      </c>
      <c r="H4252" s="21">
        <f t="shared" si="2032"/>
        <v>0</v>
      </c>
      <c r="I4252" s="22">
        <f>VLOOKUP(CONCATENATE($F4252," ",$G4252),AllocFactorMatrix,(I$4+1),FALSE)*$E4257</f>
        <v>0</v>
      </c>
      <c r="J4252" s="22">
        <f>VLOOKUP(CONCATENATE($F4252," ",$G4252),AllocFactorMatrix,(J$4+1),FALSE)*$E4257</f>
        <v>0</v>
      </c>
      <c r="K4252" s="22">
        <f>VLOOKUP(CONCATENATE($F4252," ",$G4252),AllocFactorMatrix,(K$4+1),FALSE)*$E4257</f>
        <v>0</v>
      </c>
      <c r="L4252" s="22">
        <f>VLOOKUP(CONCATENATE($F4252," ",$G4252),AllocFactorMatrix,(L$4+1),FALSE)*$E4257</f>
        <v>0</v>
      </c>
      <c r="M4252" s="22">
        <f t="shared" si="2028"/>
        <v>0</v>
      </c>
      <c r="N4252" s="22">
        <f>VLOOKUP(CONCATENATE($F4252," ",$G4252),AllocFactorMatrix,(N$4+1),FALSE)*$E4257</f>
        <v>0</v>
      </c>
      <c r="O4252" s="22">
        <f>VLOOKUP(CONCATENATE($F4252," ",$G4252),AllocFactorMatrix,(O$4+1),FALSE)*$E4257</f>
        <v>0</v>
      </c>
      <c r="P4252" s="22">
        <f>VLOOKUP(CONCATENATE($F4252," ",$G4252),AllocFactorMatrix,(P$4+1),FALSE)*$E4257</f>
        <v>0</v>
      </c>
      <c r="Q4252" s="22">
        <f>VLOOKUP(CONCATENATE($F4252," ",$G4252),AllocFactorMatrix,(Q$4+1),FALSE)*$E4257</f>
        <v>0</v>
      </c>
      <c r="R4252" s="22">
        <f t="shared" si="2029"/>
        <v>0</v>
      </c>
      <c r="S4252" s="22">
        <f>VLOOKUP(CONCATENATE($F4252," ",$G4252),AllocFactorMatrix,(S$4+1),FALSE)*$E4257</f>
        <v>0</v>
      </c>
      <c r="T4252" s="22">
        <f>VLOOKUP(CONCATENATE($F4252," ",$G4252),AllocFactorMatrix,(T$4+1),FALSE)*$E4257</f>
        <v>0</v>
      </c>
      <c r="U4252" s="22">
        <f>VLOOKUP(CONCATENATE($F4252," ",$G4252),AllocFactorMatrix,(U$4+1),FALSE)*$E4257</f>
        <v>0</v>
      </c>
      <c r="V4252" s="22">
        <f>VLOOKUP(CONCATENATE($F4252," ",$G4252),AllocFactorMatrix,(V$4+1),FALSE)*$E4257</f>
        <v>0</v>
      </c>
      <c r="W4252" s="22">
        <f t="shared" si="2045"/>
        <v>0</v>
      </c>
      <c r="X4252" s="22">
        <f>VLOOKUP(CONCATENATE($F4252," ",$G4252),AllocFactorMatrix,(X$4+1),FALSE)*$E4257</f>
        <v>0</v>
      </c>
      <c r="Y4252" s="22">
        <f>VLOOKUP(CONCATENATE($F4252," ",$G4252),AllocFactorMatrix,(Y$4+1),FALSE)*$E4257</f>
        <v>0</v>
      </c>
      <c r="Z4252" s="22">
        <f t="shared" si="2030"/>
        <v>0</v>
      </c>
      <c r="AA4252" s="22">
        <f>VLOOKUP(CONCATENATE($F4252," ",$G4252),AllocFactorMatrix,(AA$4+1),FALSE)*$E4257</f>
        <v>0</v>
      </c>
      <c r="AB4252" s="22">
        <f>VLOOKUP(CONCATENATE($F4252," ",$G4252),AllocFactorMatrix,(AB$4+1),FALSE)*$E4257</f>
        <v>0</v>
      </c>
      <c r="AC4252" s="22">
        <f>VLOOKUP(CONCATENATE($F4252," ",$G4252),AllocFactorMatrix,(AC$4+1),FALSE)*$E4257</f>
        <v>0</v>
      </c>
    </row>
    <row r="4253" spans="4:29" hidden="1" outlineLevel="1">
      <c r="F4253" s="42" t="str">
        <f>F4257</f>
        <v>TRANS_TOTAL</v>
      </c>
      <c r="G4253" s="17" t="str">
        <f>$G$11</f>
        <v>DISTPRI</v>
      </c>
      <c r="H4253" s="21">
        <f t="shared" si="2032"/>
        <v>0</v>
      </c>
      <c r="I4253" s="22">
        <f>VLOOKUP(CONCATENATE($F4253," ",$G4253),AllocFactorMatrix,(I$4+1),FALSE)*$E4257</f>
        <v>0</v>
      </c>
      <c r="J4253" s="22">
        <f>VLOOKUP(CONCATENATE($F4253," ",$G4253),AllocFactorMatrix,(J$4+1),FALSE)*$E4257</f>
        <v>0</v>
      </c>
      <c r="K4253" s="22">
        <f>VLOOKUP(CONCATENATE($F4253," ",$G4253),AllocFactorMatrix,(K$4+1),FALSE)*$E4257</f>
        <v>0</v>
      </c>
      <c r="L4253" s="22">
        <f>VLOOKUP(CONCATENATE($F4253," ",$G4253),AllocFactorMatrix,(L$4+1),FALSE)*$E4257</f>
        <v>0</v>
      </c>
      <c r="M4253" s="22">
        <f t="shared" si="2028"/>
        <v>0</v>
      </c>
      <c r="N4253" s="22">
        <f>VLOOKUP(CONCATENATE($F4253," ",$G4253),AllocFactorMatrix,(N$4+1),FALSE)*$E4257</f>
        <v>0</v>
      </c>
      <c r="O4253" s="22">
        <f>VLOOKUP(CONCATENATE($F4253," ",$G4253),AllocFactorMatrix,(O$4+1),FALSE)*$E4257</f>
        <v>0</v>
      </c>
      <c r="P4253" s="22">
        <f>VLOOKUP(CONCATENATE($F4253," ",$G4253),AllocFactorMatrix,(P$4+1),FALSE)*$E4257</f>
        <v>0</v>
      </c>
      <c r="Q4253" s="22">
        <f>VLOOKUP(CONCATENATE($F4253," ",$G4253),AllocFactorMatrix,(Q$4+1),FALSE)*$E4257</f>
        <v>0</v>
      </c>
      <c r="R4253" s="22">
        <f t="shared" si="2029"/>
        <v>0</v>
      </c>
      <c r="S4253" s="22">
        <f>VLOOKUP(CONCATENATE($F4253," ",$G4253),AllocFactorMatrix,(S$4+1),FALSE)*$E4257</f>
        <v>0</v>
      </c>
      <c r="T4253" s="22">
        <f>VLOOKUP(CONCATENATE($F4253," ",$G4253),AllocFactorMatrix,(T$4+1),FALSE)*$E4257</f>
        <v>0</v>
      </c>
      <c r="U4253" s="22">
        <f>VLOOKUP(CONCATENATE($F4253," ",$G4253),AllocFactorMatrix,(U$4+1),FALSE)*$E4257</f>
        <v>0</v>
      </c>
      <c r="V4253" s="22">
        <f>VLOOKUP(CONCATENATE($F4253," ",$G4253),AllocFactorMatrix,(V$4+1),FALSE)*$E4257</f>
        <v>0</v>
      </c>
      <c r="W4253" s="22">
        <f t="shared" si="2045"/>
        <v>0</v>
      </c>
      <c r="X4253" s="22">
        <f>VLOOKUP(CONCATENATE($F4253," ",$G4253),AllocFactorMatrix,(X$4+1),FALSE)*$E4257</f>
        <v>0</v>
      </c>
      <c r="Y4253" s="22">
        <f>VLOOKUP(CONCATENATE($F4253," ",$G4253),AllocFactorMatrix,(Y$4+1),FALSE)*$E4257</f>
        <v>0</v>
      </c>
      <c r="Z4253" s="22">
        <f t="shared" si="2030"/>
        <v>0</v>
      </c>
      <c r="AA4253" s="22">
        <f>VLOOKUP(CONCATENATE($F4253," ",$G4253),AllocFactorMatrix,(AA$4+1),FALSE)*$E4257</f>
        <v>0</v>
      </c>
      <c r="AB4253" s="22">
        <f>VLOOKUP(CONCATENATE($F4253," ",$G4253),AllocFactorMatrix,(AB$4+1),FALSE)*$E4257</f>
        <v>0</v>
      </c>
      <c r="AC4253" s="22">
        <f>VLOOKUP(CONCATENATE($F4253," ",$G4253),AllocFactorMatrix,(AC$4+1),FALSE)*$E4257</f>
        <v>0</v>
      </c>
    </row>
    <row r="4254" spans="4:29" hidden="1" outlineLevel="1">
      <c r="F4254" s="42" t="str">
        <f>F4257</f>
        <v>TRANS_TOTAL</v>
      </c>
      <c r="G4254" s="17" t="str">
        <f>$G$12</f>
        <v>DISTSEC</v>
      </c>
      <c r="H4254" s="21">
        <f t="shared" si="2032"/>
        <v>0</v>
      </c>
      <c r="I4254" s="22">
        <f>VLOOKUP(CONCATENATE($F4254," ",$G4254),AllocFactorMatrix,(I$4+1),FALSE)*$E4257</f>
        <v>0</v>
      </c>
      <c r="J4254" s="22">
        <f>VLOOKUP(CONCATENATE($F4254," ",$G4254),AllocFactorMatrix,(J$4+1),FALSE)*$E4257</f>
        <v>0</v>
      </c>
      <c r="K4254" s="22">
        <f>VLOOKUP(CONCATENATE($F4254," ",$G4254),AllocFactorMatrix,(K$4+1),FALSE)*$E4257</f>
        <v>0</v>
      </c>
      <c r="L4254" s="22">
        <f>VLOOKUP(CONCATENATE($F4254," ",$G4254),AllocFactorMatrix,(L$4+1),FALSE)*$E4257</f>
        <v>0</v>
      </c>
      <c r="M4254" s="22">
        <f t="shared" si="2028"/>
        <v>0</v>
      </c>
      <c r="N4254" s="22">
        <f>VLOOKUP(CONCATENATE($F4254," ",$G4254),AllocFactorMatrix,(N$4+1),FALSE)*$E4257</f>
        <v>0</v>
      </c>
      <c r="O4254" s="22">
        <f>VLOOKUP(CONCATENATE($F4254," ",$G4254),AllocFactorMatrix,(O$4+1),FALSE)*$E4257</f>
        <v>0</v>
      </c>
      <c r="P4254" s="22">
        <f>VLOOKUP(CONCATENATE($F4254," ",$G4254),AllocFactorMatrix,(P$4+1),FALSE)*$E4257</f>
        <v>0</v>
      </c>
      <c r="Q4254" s="22">
        <f>VLOOKUP(CONCATENATE($F4254," ",$G4254),AllocFactorMatrix,(Q$4+1),FALSE)*$E4257</f>
        <v>0</v>
      </c>
      <c r="R4254" s="22">
        <f t="shared" si="2029"/>
        <v>0</v>
      </c>
      <c r="S4254" s="22">
        <f>VLOOKUP(CONCATENATE($F4254," ",$G4254),AllocFactorMatrix,(S$4+1),FALSE)*$E4257</f>
        <v>0</v>
      </c>
      <c r="T4254" s="22">
        <f>VLOOKUP(CONCATENATE($F4254," ",$G4254),AllocFactorMatrix,(T$4+1),FALSE)*$E4257</f>
        <v>0</v>
      </c>
      <c r="U4254" s="22">
        <f>VLOOKUP(CONCATENATE($F4254," ",$G4254),AllocFactorMatrix,(U$4+1),FALSE)*$E4257</f>
        <v>0</v>
      </c>
      <c r="V4254" s="22">
        <f>VLOOKUP(CONCATENATE($F4254," ",$G4254),AllocFactorMatrix,(V$4+1),FALSE)*$E4257</f>
        <v>0</v>
      </c>
      <c r="W4254" s="22">
        <f t="shared" si="2045"/>
        <v>0</v>
      </c>
      <c r="X4254" s="22">
        <f>VLOOKUP(CONCATENATE($F4254," ",$G4254),AllocFactorMatrix,(X$4+1),FALSE)*$E4257</f>
        <v>0</v>
      </c>
      <c r="Y4254" s="22">
        <f>VLOOKUP(CONCATENATE($F4254," ",$G4254),AllocFactorMatrix,(Y$4+1),FALSE)*$E4257</f>
        <v>0</v>
      </c>
      <c r="Z4254" s="22">
        <f t="shared" si="2030"/>
        <v>0</v>
      </c>
      <c r="AA4254" s="22">
        <f>VLOOKUP(CONCATENATE($F4254," ",$G4254),AllocFactorMatrix,(AA$4+1),FALSE)*$E4257</f>
        <v>0</v>
      </c>
      <c r="AB4254" s="22">
        <f>VLOOKUP(CONCATENATE($F4254," ",$G4254),AllocFactorMatrix,(AB$4+1),FALSE)*$E4257</f>
        <v>0</v>
      </c>
      <c r="AC4254" s="22">
        <f>VLOOKUP(CONCATENATE($F4254," ",$G4254),AllocFactorMatrix,(AC$4+1),FALSE)*$E4257</f>
        <v>0</v>
      </c>
    </row>
    <row r="4255" spans="4:29" hidden="1" outlineLevel="1">
      <c r="F4255" s="42" t="str">
        <f>F4257</f>
        <v>TRANS_TOTAL</v>
      </c>
      <c r="G4255" s="17" t="str">
        <f>$G$13</f>
        <v>ENERGY</v>
      </c>
      <c r="H4255" s="21">
        <f t="shared" si="2032"/>
        <v>0</v>
      </c>
      <c r="I4255" s="22">
        <f>VLOOKUP(CONCATENATE($F4255," ",$G4255),AllocFactorMatrix,(I$4+1),FALSE)*$E4257</f>
        <v>0</v>
      </c>
      <c r="J4255" s="22">
        <f>VLOOKUP(CONCATENATE($F4255," ",$G4255),AllocFactorMatrix,(J$4+1),FALSE)*$E4257</f>
        <v>0</v>
      </c>
      <c r="K4255" s="22">
        <f>VLOOKUP(CONCATENATE($F4255," ",$G4255),AllocFactorMatrix,(K$4+1),FALSE)*$E4257</f>
        <v>0</v>
      </c>
      <c r="L4255" s="22">
        <f>VLOOKUP(CONCATENATE($F4255," ",$G4255),AllocFactorMatrix,(L$4+1),FALSE)*$E4257</f>
        <v>0</v>
      </c>
      <c r="M4255" s="22">
        <f t="shared" si="2028"/>
        <v>0</v>
      </c>
      <c r="N4255" s="22">
        <f>VLOOKUP(CONCATENATE($F4255," ",$G4255),AllocFactorMatrix,(N$4+1),FALSE)*$E4257</f>
        <v>0</v>
      </c>
      <c r="O4255" s="22">
        <f>VLOOKUP(CONCATENATE($F4255," ",$G4255),AllocFactorMatrix,(O$4+1),FALSE)*$E4257</f>
        <v>0</v>
      </c>
      <c r="P4255" s="22">
        <f>VLOOKUP(CONCATENATE($F4255," ",$G4255),AllocFactorMatrix,(P$4+1),FALSE)*$E4257</f>
        <v>0</v>
      </c>
      <c r="Q4255" s="22">
        <f>VLOOKUP(CONCATENATE($F4255," ",$G4255),AllocFactorMatrix,(Q$4+1),FALSE)*$E4257</f>
        <v>0</v>
      </c>
      <c r="R4255" s="22">
        <f t="shared" si="2029"/>
        <v>0</v>
      </c>
      <c r="S4255" s="22">
        <f>VLOOKUP(CONCATENATE($F4255," ",$G4255),AllocFactorMatrix,(S$4+1),FALSE)*$E4257</f>
        <v>0</v>
      </c>
      <c r="T4255" s="22">
        <f>VLOOKUP(CONCATENATE($F4255," ",$G4255),AllocFactorMatrix,(T$4+1),FALSE)*$E4257</f>
        <v>0</v>
      </c>
      <c r="U4255" s="22">
        <f>VLOOKUP(CONCATENATE($F4255," ",$G4255),AllocFactorMatrix,(U$4+1),FALSE)*$E4257</f>
        <v>0</v>
      </c>
      <c r="V4255" s="22">
        <f>VLOOKUP(CONCATENATE($F4255," ",$G4255),AllocFactorMatrix,(V$4+1),FALSE)*$E4257</f>
        <v>0</v>
      </c>
      <c r="W4255" s="22">
        <f t="shared" si="2045"/>
        <v>0</v>
      </c>
      <c r="X4255" s="22">
        <f>VLOOKUP(CONCATENATE($F4255," ",$G4255),AllocFactorMatrix,(X$4+1),FALSE)*$E4257</f>
        <v>0</v>
      </c>
      <c r="Y4255" s="22">
        <f>VLOOKUP(CONCATENATE($F4255," ",$G4255),AllocFactorMatrix,(Y$4+1),FALSE)*$E4257</f>
        <v>0</v>
      </c>
      <c r="Z4255" s="22">
        <f t="shared" si="2030"/>
        <v>0</v>
      </c>
      <c r="AA4255" s="22">
        <f>VLOOKUP(CONCATENATE($F4255," ",$G4255),AllocFactorMatrix,(AA$4+1),FALSE)*$E4257</f>
        <v>0</v>
      </c>
      <c r="AB4255" s="22">
        <f>VLOOKUP(CONCATENATE($F4255," ",$G4255),AllocFactorMatrix,(AB$4+1),FALSE)*$E4257</f>
        <v>0</v>
      </c>
      <c r="AC4255" s="22">
        <f>VLOOKUP(CONCATENATE($F4255," ",$G4255),AllocFactorMatrix,(AC$4+1),FALSE)*$E4257</f>
        <v>0</v>
      </c>
    </row>
    <row r="4256" spans="4:29" hidden="1" outlineLevel="1">
      <c r="F4256" s="42" t="str">
        <f>F4257</f>
        <v>TRANS_TOTAL</v>
      </c>
      <c r="G4256" s="17" t="str">
        <f>$G$14</f>
        <v>CUSTOMER</v>
      </c>
      <c r="H4256" s="21">
        <f t="shared" si="2032"/>
        <v>0</v>
      </c>
      <c r="I4256" s="22">
        <f>VLOOKUP(CONCATENATE($F4256," ",$G4256),AllocFactorMatrix,(I$4+1),FALSE)*$E4257</f>
        <v>0</v>
      </c>
      <c r="J4256" s="22">
        <f>VLOOKUP(CONCATENATE($F4256," ",$G4256),AllocFactorMatrix,(J$4+1),FALSE)*$E4257</f>
        <v>0</v>
      </c>
      <c r="K4256" s="22">
        <f>VLOOKUP(CONCATENATE($F4256," ",$G4256),AllocFactorMatrix,(K$4+1),FALSE)*$E4257</f>
        <v>0</v>
      </c>
      <c r="L4256" s="22">
        <f>VLOOKUP(CONCATENATE($F4256," ",$G4256),AllocFactorMatrix,(L$4+1),FALSE)*$E4257</f>
        <v>0</v>
      </c>
      <c r="M4256" s="22">
        <f t="shared" si="2028"/>
        <v>0</v>
      </c>
      <c r="N4256" s="22">
        <f>VLOOKUP(CONCATENATE($F4256," ",$G4256),AllocFactorMatrix,(N$4+1),FALSE)*$E4257</f>
        <v>0</v>
      </c>
      <c r="O4256" s="22">
        <f>VLOOKUP(CONCATENATE($F4256," ",$G4256),AllocFactorMatrix,(O$4+1),FALSE)*$E4257</f>
        <v>0</v>
      </c>
      <c r="P4256" s="22">
        <f>VLOOKUP(CONCATENATE($F4256," ",$G4256),AllocFactorMatrix,(P$4+1),FALSE)*$E4257</f>
        <v>0</v>
      </c>
      <c r="Q4256" s="22">
        <f>VLOOKUP(CONCATENATE($F4256," ",$G4256),AllocFactorMatrix,(Q$4+1),FALSE)*$E4257</f>
        <v>0</v>
      </c>
      <c r="R4256" s="22">
        <f t="shared" si="2029"/>
        <v>0</v>
      </c>
      <c r="S4256" s="22">
        <f>VLOOKUP(CONCATENATE($F4256," ",$G4256),AllocFactorMatrix,(S$4+1),FALSE)*$E4257</f>
        <v>0</v>
      </c>
      <c r="T4256" s="22">
        <f>VLOOKUP(CONCATENATE($F4256," ",$G4256),AllocFactorMatrix,(T$4+1),FALSE)*$E4257</f>
        <v>0</v>
      </c>
      <c r="U4256" s="22">
        <f>VLOOKUP(CONCATENATE($F4256," ",$G4256),AllocFactorMatrix,(U$4+1),FALSE)*$E4257</f>
        <v>0</v>
      </c>
      <c r="V4256" s="22">
        <f>VLOOKUP(CONCATENATE($F4256," ",$G4256),AllocFactorMatrix,(V$4+1),FALSE)*$E4257</f>
        <v>0</v>
      </c>
      <c r="W4256" s="22">
        <f t="shared" si="2045"/>
        <v>0</v>
      </c>
      <c r="X4256" s="22">
        <f>VLOOKUP(CONCATENATE($F4256," ",$G4256),AllocFactorMatrix,(X$4+1),FALSE)*$E4257</f>
        <v>0</v>
      </c>
      <c r="Y4256" s="22">
        <f>VLOOKUP(CONCATENATE($F4256," ",$G4256),AllocFactorMatrix,(Y$4+1),FALSE)*$E4257</f>
        <v>0</v>
      </c>
      <c r="Z4256" s="22">
        <f t="shared" si="2030"/>
        <v>0</v>
      </c>
      <c r="AA4256" s="22">
        <f>VLOOKUP(CONCATENATE($F4256," ",$G4256),AllocFactorMatrix,(AA$4+1),FALSE)*$E4257</f>
        <v>0</v>
      </c>
      <c r="AB4256" s="22">
        <f>VLOOKUP(CONCATENATE($F4256," ",$G4256),AllocFactorMatrix,(AB$4+1),FALSE)*$E4257</f>
        <v>0</v>
      </c>
      <c r="AC4256" s="22">
        <f>VLOOKUP(CONCATENATE($F4256," ",$G4256),AllocFactorMatrix,(AC$4+1),FALSE)*$E4257</f>
        <v>0</v>
      </c>
    </row>
    <row r="4257" spans="4:29" collapsed="1">
      <c r="D4257" s="17" t="str">
        <f>+D3297</f>
        <v>Adj 51 - Def and Amortize GreenHat Default Charges</v>
      </c>
      <c r="E4257" s="38">
        <f>-ROUND(0.21*E3297,0)</f>
        <v>0</v>
      </c>
      <c r="F4257" s="42" t="str">
        <f>+F3297</f>
        <v>TRANS_TOTAL</v>
      </c>
      <c r="G4257" s="17" t="str">
        <f>$G$15</f>
        <v>TOTAL</v>
      </c>
      <c r="H4257" s="21">
        <f t="shared" si="2032"/>
        <v>0</v>
      </c>
      <c r="I4257" s="22">
        <f>VLOOKUP(CONCATENATE($F4257," ",$G4257),AllocFactorMatrix,(I$4+1),FALSE)*$E4257</f>
        <v>0</v>
      </c>
      <c r="J4257" s="22">
        <f>VLOOKUP(CONCATENATE($F4257," ",$G4257),AllocFactorMatrix,(J$4+1),FALSE)*$E4257</f>
        <v>0</v>
      </c>
      <c r="K4257" s="22">
        <f>VLOOKUP(CONCATENATE($F4257," ",$G4257),AllocFactorMatrix,(K$4+1),FALSE)*$E4257</f>
        <v>0</v>
      </c>
      <c r="L4257" s="22">
        <f>VLOOKUP(CONCATENATE($F4257," ",$G4257),AllocFactorMatrix,(L$4+1),FALSE)*$E4257</f>
        <v>0</v>
      </c>
      <c r="M4257" s="22">
        <f t="shared" si="2028"/>
        <v>0</v>
      </c>
      <c r="N4257" s="22">
        <f>VLOOKUP(CONCATENATE($F4257," ",$G4257),AllocFactorMatrix,(N$4+1),FALSE)*$E4257</f>
        <v>0</v>
      </c>
      <c r="O4257" s="22">
        <f>VLOOKUP(CONCATENATE($F4257," ",$G4257),AllocFactorMatrix,(O$4+1),FALSE)*$E4257</f>
        <v>0</v>
      </c>
      <c r="P4257" s="22">
        <f>VLOOKUP(CONCATENATE($F4257," ",$G4257),AllocFactorMatrix,(P$4+1),FALSE)*$E4257</f>
        <v>0</v>
      </c>
      <c r="Q4257" s="22">
        <f>VLOOKUP(CONCATENATE($F4257," ",$G4257),AllocFactorMatrix,(Q$4+1),FALSE)*$E4257</f>
        <v>0</v>
      </c>
      <c r="R4257" s="22">
        <f t="shared" si="2029"/>
        <v>0</v>
      </c>
      <c r="S4257" s="22">
        <f>VLOOKUP(CONCATENATE($F4257," ",$G4257),AllocFactorMatrix,(S$4+1),FALSE)*$E4257</f>
        <v>0</v>
      </c>
      <c r="T4257" s="22">
        <f>VLOOKUP(CONCATENATE($F4257," ",$G4257),AllocFactorMatrix,(T$4+1),FALSE)*$E4257</f>
        <v>0</v>
      </c>
      <c r="U4257" s="22">
        <f>VLOOKUP(CONCATENATE($F4257," ",$G4257),AllocFactorMatrix,(U$4+1),FALSE)*$E4257</f>
        <v>0</v>
      </c>
      <c r="V4257" s="22">
        <f>VLOOKUP(CONCATENATE($F4257," ",$G4257),AllocFactorMatrix,(V$4+1),FALSE)*$E4257</f>
        <v>0</v>
      </c>
      <c r="W4257" s="22">
        <f t="shared" si="2045"/>
        <v>0</v>
      </c>
      <c r="X4257" s="22">
        <f>VLOOKUP(CONCATENATE($F4257," ",$G4257),AllocFactorMatrix,(X$4+1),FALSE)*$E4257</f>
        <v>0</v>
      </c>
      <c r="Y4257" s="22">
        <f>VLOOKUP(CONCATENATE($F4257," ",$G4257),AllocFactorMatrix,(Y$4+1),FALSE)*$E4257</f>
        <v>0</v>
      </c>
      <c r="Z4257" s="22">
        <f t="shared" si="2030"/>
        <v>0</v>
      </c>
      <c r="AA4257" s="22">
        <f>VLOOKUP(CONCATENATE($F4257," ",$G4257),AllocFactorMatrix,(AA$4+1),FALSE)*$E4257</f>
        <v>0</v>
      </c>
      <c r="AB4257" s="22">
        <f>VLOOKUP(CONCATENATE($F4257," ",$G4257),AllocFactorMatrix,(AB$4+1),FALSE)*$E4257</f>
        <v>0</v>
      </c>
      <c r="AC4257" s="22">
        <f>VLOOKUP(CONCATENATE($F4257," ",$G4257),AllocFactorMatrix,(AC$4+1),FALSE)*$E4257</f>
        <v>0</v>
      </c>
    </row>
    <row r="4258" spans="4:29" hidden="1" outlineLevel="1">
      <c r="F4258" s="42" t="str">
        <f>F4265</f>
        <v>TDPLANT</v>
      </c>
      <c r="G4258" s="17" t="str">
        <f>$G$8</f>
        <v>PRODUCTION</v>
      </c>
      <c r="H4258" s="21">
        <f t="shared" ref="H4258:H4273" si="2046">SUBTOTAL(9,I4258:AC4258)</f>
        <v>94.397046289001025</v>
      </c>
      <c r="I4258" s="22">
        <f>VLOOKUP(CONCATENATE($F4258," ",$G4258),AllocFactorMatrix,(I$4+1),FALSE)*$E4265</f>
        <v>46.802864559557371</v>
      </c>
      <c r="J4258" s="22">
        <f>VLOOKUP(CONCATENATE($F4258," ",$G4258),AllocFactorMatrix,(J$4+1),FALSE)*$E4265</f>
        <v>11.703892712907034</v>
      </c>
      <c r="K4258" s="22">
        <f>VLOOKUP(CONCATENATE($F4258," ",$G4258),AllocFactorMatrix,(K$4+1),FALSE)*$E4265</f>
        <v>0.14833323778599314</v>
      </c>
      <c r="L4258" s="22">
        <f>VLOOKUP(CONCATENATE($F4258," ",$G4258),AllocFactorMatrix,(L$4+1),FALSE)*$E4265</f>
        <v>7.4239311064911735E-3</v>
      </c>
      <c r="M4258" s="22">
        <f t="shared" si="2028"/>
        <v>11.859649881799518</v>
      </c>
      <c r="N4258" s="22">
        <f>VLOOKUP(CONCATENATE($F4258," ",$G4258),AllocFactorMatrix,(N$4+1),FALSE)*$E4265</f>
        <v>5.2509249212615599</v>
      </c>
      <c r="O4258" s="22">
        <f>VLOOKUP(CONCATENATE($F4258," ",$G4258),AllocFactorMatrix,(O$4+1),FALSE)*$E4265</f>
        <v>1.4391569152626424</v>
      </c>
      <c r="P4258" s="22">
        <f>VLOOKUP(CONCATENATE($F4258," ",$G4258),AllocFactorMatrix,(P$4+1),FALSE)*$E4265</f>
        <v>0.22901420178160892</v>
      </c>
      <c r="Q4258" s="22">
        <f>VLOOKUP(CONCATENATE($F4258," ",$G4258),AllocFactorMatrix,(Q$4+1),FALSE)*$E4265</f>
        <v>0</v>
      </c>
      <c r="R4258" s="22">
        <f t="shared" si="2029"/>
        <v>6.9190960383058107</v>
      </c>
      <c r="S4258" s="22">
        <f>VLOOKUP(CONCATENATE($F4258," ",$G4258),AllocFactorMatrix,(S$4+1),FALSE)*$E4265</f>
        <v>0.22698405164524527</v>
      </c>
      <c r="T4258" s="22">
        <f>VLOOKUP(CONCATENATE($F4258," ",$G4258),AllocFactorMatrix,(T$4+1),FALSE)*$E4265</f>
        <v>4.130722549185057</v>
      </c>
      <c r="U4258" s="22">
        <f>VLOOKUP(CONCATENATE($F4258," ",$G4258),AllocFactorMatrix,(U$4+1),FALSE)*$E4265</f>
        <v>20.127118602844867</v>
      </c>
      <c r="V4258" s="22">
        <f>VLOOKUP(CONCATENATE($F4258," ",$G4258),AllocFactorMatrix,(V$4+1),FALSE)*$E4265</f>
        <v>2.5646063454414261</v>
      </c>
      <c r="W4258" s="22">
        <f>SUBTOTAL(9,S4258:V4258)</f>
        <v>27.049431549116594</v>
      </c>
      <c r="X4258" s="22">
        <f>VLOOKUP(CONCATENATE($F4258," ",$G4258),AllocFactorMatrix,(X$4+1),FALSE)*$E4265</f>
        <v>1.4685717560381635</v>
      </c>
      <c r="Y4258" s="22">
        <f>VLOOKUP(CONCATENATE($F4258," ",$G4258),AllocFactorMatrix,(Y$4+1),FALSE)*$E4265</f>
        <v>2.7605610542236762E-2</v>
      </c>
      <c r="Z4258" s="22">
        <f t="shared" si="2030"/>
        <v>1.4961773665804003</v>
      </c>
      <c r="AA4258" s="22">
        <f>VLOOKUP(CONCATENATE($F4258," ",$G4258),AllocFactorMatrix,(AA$4+1),FALSE)*$E4265</f>
        <v>2.1356752318392461E-2</v>
      </c>
      <c r="AB4258" s="22">
        <f>VLOOKUP(CONCATENATE($F4258," ",$G4258),AllocFactorMatrix,(AB$4+1),FALSE)*$E4265</f>
        <v>0.20069590043013522</v>
      </c>
      <c r="AC4258" s="22">
        <f>VLOOKUP(CONCATENATE($F4258," ",$G4258),AllocFactorMatrix,(AC$4+1),FALSE)*$E4265</f>
        <v>4.7774240892811709E-2</v>
      </c>
    </row>
    <row r="4259" spans="4:29" hidden="1" outlineLevel="1">
      <c r="F4259" s="42" t="str">
        <f>F4265</f>
        <v>TDPLANT</v>
      </c>
      <c r="G4259" s="17" t="str">
        <f>$G$9</f>
        <v>BULKTRAN</v>
      </c>
      <c r="H4259" s="21">
        <f t="shared" si="2046"/>
        <v>4380.6234832635801</v>
      </c>
      <c r="I4259" s="22">
        <f>VLOOKUP(CONCATENATE($F4259," ",$G4259),AllocFactorMatrix,(I$4+1),FALSE)*$E4265</f>
        <v>2171.9506661882801</v>
      </c>
      <c r="J4259" s="22">
        <f>VLOOKUP(CONCATENATE($F4259," ",$G4259),AllocFactorMatrix,(J$4+1),FALSE)*$E4265</f>
        <v>543.13507974382401</v>
      </c>
      <c r="K4259" s="22">
        <f>VLOOKUP(CONCATENATE($F4259," ",$G4259),AllocFactorMatrix,(K$4+1),FALSE)*$E4265</f>
        <v>6.8836059001726868</v>
      </c>
      <c r="L4259" s="22">
        <f>VLOOKUP(CONCATENATE($F4259," ",$G4259),AllocFactorMatrix,(L$4+1),FALSE)*$E4265</f>
        <v>0.34451763293165172</v>
      </c>
      <c r="M4259" s="22">
        <f t="shared" si="2028"/>
        <v>550.3632032769284</v>
      </c>
      <c r="N4259" s="22">
        <f>VLOOKUP(CONCATENATE($F4259," ",$G4259),AllocFactorMatrix,(N$4+1),FALSE)*$E4265</f>
        <v>243.67632169877052</v>
      </c>
      <c r="O4259" s="22">
        <f>VLOOKUP(CONCATENATE($F4259," ",$G4259),AllocFactorMatrix,(O$4+1),FALSE)*$E4265</f>
        <v>66.786036501602723</v>
      </c>
      <c r="P4259" s="22">
        <f>VLOOKUP(CONCATENATE($F4259," ",$G4259),AllocFactorMatrix,(P$4+1),FALSE)*$E4265</f>
        <v>10.627715906003656</v>
      </c>
      <c r="Q4259" s="22">
        <f>VLOOKUP(CONCATENATE($F4259," ",$G4259),AllocFactorMatrix,(Q$4+1),FALSE)*$E4265</f>
        <v>0</v>
      </c>
      <c r="R4259" s="22">
        <f t="shared" si="2029"/>
        <v>321.0900741063769</v>
      </c>
      <c r="S4259" s="22">
        <f>VLOOKUP(CONCATENATE($F4259," ",$G4259),AllocFactorMatrix,(S$4+1),FALSE)*$E4265</f>
        <v>10.533504024260255</v>
      </c>
      <c r="T4259" s="22">
        <f>VLOOKUP(CONCATENATE($F4259," ",$G4259),AllocFactorMatrix,(T$4+1),FALSE)*$E4265</f>
        <v>191.69180512711515</v>
      </c>
      <c r="U4259" s="22">
        <f>VLOOKUP(CONCATENATE($F4259," ",$G4259),AllocFactorMatrix,(U$4+1),FALSE)*$E4265</f>
        <v>934.02634794439291</v>
      </c>
      <c r="V4259" s="22">
        <f>VLOOKUP(CONCATENATE($F4259," ",$G4259),AllocFactorMatrix,(V$4+1),FALSE)*$E4265</f>
        <v>119.0140499499562</v>
      </c>
      <c r="W4259" s="22">
        <f t="shared" ref="W4259:W4265" si="2047">SUBTOTAL(9,S4259:V4259)</f>
        <v>1255.2657070457244</v>
      </c>
      <c r="X4259" s="22">
        <f>VLOOKUP(CONCATENATE($F4259," ",$G4259),AllocFactorMatrix,(X$4+1),FALSE)*$E4265</f>
        <v>68.151072245022164</v>
      </c>
      <c r="Y4259" s="22">
        <f>VLOOKUP(CONCATENATE($F4259," ",$G4259),AllocFactorMatrix,(Y$4+1),FALSE)*$E4265</f>
        <v>1.2810759506279323</v>
      </c>
      <c r="Z4259" s="22">
        <f t="shared" si="2030"/>
        <v>69.4321481956501</v>
      </c>
      <c r="AA4259" s="22">
        <f>VLOOKUP(CONCATENATE($F4259," ",$G4259),AllocFactorMatrix,(AA$4+1),FALSE)*$E4265</f>
        <v>0.99108917503380456</v>
      </c>
      <c r="AB4259" s="22">
        <f>VLOOKUP(CONCATENATE($F4259," ",$G4259),AllocFactorMatrix,(AB$4+1),FALSE)*$E4265</f>
        <v>9.3135665678282855</v>
      </c>
      <c r="AC4259" s="22">
        <f>VLOOKUP(CONCATENATE($F4259," ",$G4259),AllocFactorMatrix,(AC$4+1),FALSE)*$E4265</f>
        <v>2.2170287077565809</v>
      </c>
    </row>
    <row r="4260" spans="4:29" hidden="1" outlineLevel="1">
      <c r="F4260" s="42" t="str">
        <f>F4265</f>
        <v>TDPLANT</v>
      </c>
      <c r="G4260" s="17" t="str">
        <f>$G$10</f>
        <v>SUBTRAN</v>
      </c>
      <c r="H4260" s="21">
        <f t="shared" si="2046"/>
        <v>1387.8079838000872</v>
      </c>
      <c r="I4260" s="22">
        <f>VLOOKUP(CONCATENATE($F4260," ",$G4260),AllocFactorMatrix,(I$4+1),FALSE)*$E4265</f>
        <v>669.70371368049041</v>
      </c>
      <c r="J4260" s="22">
        <f>VLOOKUP(CONCATENATE($F4260," ",$G4260),AllocFactorMatrix,(J$4+1),FALSE)*$E4265</f>
        <v>167.08667344794657</v>
      </c>
      <c r="K4260" s="22">
        <f>VLOOKUP(CONCATENATE($F4260," ",$G4260),AllocFactorMatrix,(K$4+1),FALSE)*$E4265</f>
        <v>2.1220996971545438</v>
      </c>
      <c r="L4260" s="22">
        <f>VLOOKUP(CONCATENATE($F4260," ",$G4260),AllocFactorMatrix,(L$4+1),FALSE)*$E4265</f>
        <v>0.13680843258532718</v>
      </c>
      <c r="M4260" s="22">
        <f t="shared" si="2028"/>
        <v>169.34558157768643</v>
      </c>
      <c r="N4260" s="22">
        <f>VLOOKUP(CONCATENATE($F4260," ",$G4260),AllocFactorMatrix,(N$4+1),FALSE)*$E4265</f>
        <v>74.200231250391823</v>
      </c>
      <c r="O4260" s="22">
        <f>VLOOKUP(CONCATENATE($F4260," ",$G4260),AllocFactorMatrix,(O$4+1),FALSE)*$E4265</f>
        <v>20.3698844070679</v>
      </c>
      <c r="P4260" s="22">
        <f>VLOOKUP(CONCATENATE($F4260," ",$G4260),AllocFactorMatrix,(P$4+1),FALSE)*$E4265</f>
        <v>4.0944975998694915</v>
      </c>
      <c r="Q4260" s="22">
        <f>VLOOKUP(CONCATENATE($F4260," ",$G4260),AllocFactorMatrix,(Q$4+1),FALSE)*$E4265</f>
        <v>0</v>
      </c>
      <c r="R4260" s="22">
        <f t="shared" si="2029"/>
        <v>98.664613257329222</v>
      </c>
      <c r="S4260" s="22">
        <f>VLOOKUP(CONCATENATE($F4260," ",$G4260),AllocFactorMatrix,(S$4+1),FALSE)*$E4265</f>
        <v>3.1443796865646321</v>
      </c>
      <c r="T4260" s="22">
        <f>VLOOKUP(CONCATENATE($F4260," ",$G4260),AllocFactorMatrix,(T$4+1),FALSE)*$E4265</f>
        <v>58.910424966796334</v>
      </c>
      <c r="U4260" s="22">
        <f>VLOOKUP(CONCATENATE($F4260," ",$G4260),AllocFactorMatrix,(U$4+1),FALSE)*$E4265</f>
        <v>366.09433222595612</v>
      </c>
      <c r="V4260" s="22">
        <f>VLOOKUP(CONCATENATE($F4260," ",$G4260),AllocFactorMatrix,(V$4+1),FALSE)*$E4265</f>
        <v>0</v>
      </c>
      <c r="W4260" s="22">
        <f t="shared" si="2047"/>
        <v>428.1491368793171</v>
      </c>
      <c r="X4260" s="22">
        <f>VLOOKUP(CONCATENATE($F4260," ",$G4260),AllocFactorMatrix,(X$4+1),FALSE)*$E4265</f>
        <v>20.812172448570564</v>
      </c>
      <c r="Y4260" s="22">
        <f>VLOOKUP(CONCATENATE($F4260," ",$G4260),AllocFactorMatrix,(Y$4+1),FALSE)*$E4265</f>
        <v>0.39921545721882656</v>
      </c>
      <c r="Z4260" s="22">
        <f t="shared" si="2030"/>
        <v>21.21138790578939</v>
      </c>
      <c r="AA4260" s="22">
        <f>VLOOKUP(CONCATENATE($F4260," ",$G4260),AllocFactorMatrix,(AA$4+1),FALSE)*$E4265</f>
        <v>0.30364676132830726</v>
      </c>
      <c r="AB4260" s="22">
        <f>VLOOKUP(CONCATENATE($F4260," ",$G4260),AllocFactorMatrix,(AB$4+1),FALSE)*$E4265</f>
        <v>0.34741811463813116</v>
      </c>
      <c r="AC4260" s="22">
        <f>VLOOKUP(CONCATENATE($F4260," ",$G4260),AllocFactorMatrix,(AC$4+1),FALSE)*$E4265</f>
        <v>8.2485623507863134E-2</v>
      </c>
    </row>
    <row r="4261" spans="4:29" hidden="1" outlineLevel="1">
      <c r="F4261" s="42" t="str">
        <f>F4265</f>
        <v>TDPLANT</v>
      </c>
      <c r="G4261" s="17" t="str">
        <f>$G$11</f>
        <v>DISTPRI</v>
      </c>
      <c r="H4261" s="21">
        <f t="shared" si="2046"/>
        <v>2047.4091049579142</v>
      </c>
      <c r="I4261" s="22">
        <f>VLOOKUP(CONCATENATE($F4261," ",$G4261),AllocFactorMatrix,(I$4+1),FALSE)*$E4265</f>
        <v>1354.1970594917841</v>
      </c>
      <c r="J4261" s="22">
        <f>VLOOKUP(CONCATENATE($F4261," ",$G4261),AllocFactorMatrix,(J$4+1),FALSE)*$E4265</f>
        <v>336.0556185577712</v>
      </c>
      <c r="K4261" s="22">
        <f>VLOOKUP(CONCATENATE($F4261," ",$G4261),AllocFactorMatrix,(K$4+1),FALSE)*$E4265</f>
        <v>4.2665295523247648</v>
      </c>
      <c r="L4261" s="22">
        <f>VLOOKUP(CONCATENATE($F4261," ",$G4261),AllocFactorMatrix,(L$4+1),FALSE)*$E4265</f>
        <v>0</v>
      </c>
      <c r="M4261" s="22">
        <f t="shared" si="2028"/>
        <v>340.32214811009595</v>
      </c>
      <c r="N4261" s="22">
        <f>VLOOKUP(CONCATENATE($F4261," ",$G4261),AllocFactorMatrix,(N$4+1),FALSE)*$E4265</f>
        <v>146.68605248079666</v>
      </c>
      <c r="O4261" s="22">
        <f>VLOOKUP(CONCATENATE($F4261," ",$G4261),AllocFactorMatrix,(O$4+1),FALSE)*$E4265</f>
        <v>40.337607201589016</v>
      </c>
      <c r="P4261" s="22">
        <f>VLOOKUP(CONCATENATE($F4261," ",$G4261),AllocFactorMatrix,(P$4+1),FALSE)*$E4265</f>
        <v>0</v>
      </c>
      <c r="Q4261" s="22">
        <f>VLOOKUP(CONCATENATE($F4261," ",$G4261),AllocFactorMatrix,(Q$4+1),FALSE)*$E4265</f>
        <v>0</v>
      </c>
      <c r="R4261" s="22">
        <f t="shared" si="2029"/>
        <v>187.02365968238567</v>
      </c>
      <c r="S4261" s="22">
        <f>VLOOKUP(CONCATENATE($F4261," ",$G4261),AllocFactorMatrix,(S$4+1),FALSE)*$E4265</f>
        <v>6.2854421351304151</v>
      </c>
      <c r="T4261" s="22">
        <f>VLOOKUP(CONCATENATE($F4261," ",$G4261),AllocFactorMatrix,(T$4+1),FALSE)*$E4265</f>
        <v>116.09062412062742</v>
      </c>
      <c r="U4261" s="22">
        <f>VLOOKUP(CONCATENATE($F4261," ",$G4261),AllocFactorMatrix,(U$4+1),FALSE)*$E4265</f>
        <v>0</v>
      </c>
      <c r="V4261" s="22">
        <f>VLOOKUP(CONCATENATE($F4261," ",$G4261),AllocFactorMatrix,(V$4+1),FALSE)*$E4265</f>
        <v>0</v>
      </c>
      <c r="W4261" s="22">
        <f t="shared" si="2047"/>
        <v>122.37606625575783</v>
      </c>
      <c r="X4261" s="22">
        <f>VLOOKUP(CONCATENATE($F4261," ",$G4261),AllocFactorMatrix,(X$4+1),FALSE)*$E4265</f>
        <v>41.231315268128199</v>
      </c>
      <c r="Y4261" s="22">
        <f>VLOOKUP(CONCATENATE($F4261," ",$G4261),AllocFactorMatrix,(Y$4+1),FALSE)*$E4265</f>
        <v>0.79188604842286292</v>
      </c>
      <c r="Z4261" s="22">
        <f t="shared" si="2030"/>
        <v>42.023201316551059</v>
      </c>
      <c r="AA4261" s="22">
        <f>VLOOKUP(CONCATENATE($F4261," ",$G4261),AllocFactorMatrix,(AA$4+1),FALSE)*$E4265</f>
        <v>0.60520139164347342</v>
      </c>
      <c r="AB4261" s="22">
        <f>VLOOKUP(CONCATENATE($F4261," ",$G4261),AllocFactorMatrix,(AB$4+1),FALSE)*$E4265</f>
        <v>0.69642170269451931</v>
      </c>
      <c r="AC4261" s="22">
        <f>VLOOKUP(CONCATENATE($F4261," ",$G4261),AllocFactorMatrix,(AC$4+1),FALSE)*$E4265</f>
        <v>0.16534700700176641</v>
      </c>
    </row>
    <row r="4262" spans="4:29" hidden="1" outlineLevel="1">
      <c r="F4262" s="42" t="str">
        <f>F4265</f>
        <v>TDPLANT</v>
      </c>
      <c r="G4262" s="17" t="str">
        <f>$G$12</f>
        <v>DISTSEC</v>
      </c>
      <c r="H4262" s="21">
        <f t="shared" si="2046"/>
        <v>677.05587101953847</v>
      </c>
      <c r="I4262" s="22">
        <f>VLOOKUP(CONCATENATE($F4262," ",$G4262),AllocFactorMatrix,(I$4+1),FALSE)*$E4265</f>
        <v>514.81868618865497</v>
      </c>
      <c r="J4262" s="22">
        <f>VLOOKUP(CONCATENATE($F4262," ",$G4262),AllocFactorMatrix,(J$4+1),FALSE)*$E4265</f>
        <v>103.91248676716492</v>
      </c>
      <c r="K4262" s="22">
        <f>VLOOKUP(CONCATENATE($F4262," ",$G4262),AllocFactorMatrix,(K$4+1),FALSE)*$E4265</f>
        <v>0</v>
      </c>
      <c r="L4262" s="22">
        <f>VLOOKUP(CONCATENATE($F4262," ",$G4262),AllocFactorMatrix,(L$4+1),FALSE)*$E4265</f>
        <v>0</v>
      </c>
      <c r="M4262" s="22">
        <f t="shared" si="2028"/>
        <v>103.91248676716492</v>
      </c>
      <c r="N4262" s="22">
        <f>VLOOKUP(CONCATENATE($F4262," ",$G4262),AllocFactorMatrix,(N$4+1),FALSE)*$E4265</f>
        <v>39.800591943497992</v>
      </c>
      <c r="O4262" s="22">
        <f>VLOOKUP(CONCATENATE($F4262," ",$G4262),AllocFactorMatrix,(O$4+1),FALSE)*$E4265</f>
        <v>0</v>
      </c>
      <c r="P4262" s="22">
        <f>VLOOKUP(CONCATENATE($F4262," ",$G4262),AllocFactorMatrix,(P$4+1),FALSE)*$E4265</f>
        <v>0</v>
      </c>
      <c r="Q4262" s="22">
        <f>VLOOKUP(CONCATENATE($F4262," ",$G4262),AllocFactorMatrix,(Q$4+1),FALSE)*$E4265</f>
        <v>0</v>
      </c>
      <c r="R4262" s="22">
        <f t="shared" si="2029"/>
        <v>39.800591943497992</v>
      </c>
      <c r="S4262" s="22">
        <f>VLOOKUP(CONCATENATE($F4262," ",$G4262),AllocFactorMatrix,(S$4+1),FALSE)*$E4265</f>
        <v>1.3978803019045873</v>
      </c>
      <c r="T4262" s="22">
        <f>VLOOKUP(CONCATENATE($F4262," ",$G4262),AllocFactorMatrix,(T$4+1),FALSE)*$E4265</f>
        <v>0</v>
      </c>
      <c r="U4262" s="22">
        <f>VLOOKUP(CONCATENATE($F4262," ",$G4262),AllocFactorMatrix,(U$4+1),FALSE)*$E4265</f>
        <v>0</v>
      </c>
      <c r="V4262" s="22">
        <f>VLOOKUP(CONCATENATE($F4262," ",$G4262),AllocFactorMatrix,(V$4+1),FALSE)*$E4265</f>
        <v>0</v>
      </c>
      <c r="W4262" s="22">
        <f t="shared" si="2047"/>
        <v>1.3978803019045873</v>
      </c>
      <c r="X4262" s="22">
        <f>VLOOKUP(CONCATENATE($F4262," ",$G4262),AllocFactorMatrix,(X$4+1),FALSE)*$E4265</f>
        <v>11.544857587469512</v>
      </c>
      <c r="Y4262" s="22">
        <f>VLOOKUP(CONCATENATE($F4262," ",$G4262),AllocFactorMatrix,(Y$4+1),FALSE)*$E4265</f>
        <v>0</v>
      </c>
      <c r="Z4262" s="22">
        <f t="shared" si="2030"/>
        <v>11.544857587469512</v>
      </c>
      <c r="AA4262" s="22">
        <f>VLOOKUP(CONCATENATE($F4262," ",$G4262),AllocFactorMatrix,(AA$4+1),FALSE)*$E4265</f>
        <v>0.14860266002419187</v>
      </c>
      <c r="AB4262" s="22">
        <f>VLOOKUP(CONCATENATE($F4262," ",$G4262),AllocFactorMatrix,(AB$4+1),FALSE)*$E4265</f>
        <v>4.4243903778010161</v>
      </c>
      <c r="AC4262" s="22">
        <f>VLOOKUP(CONCATENATE($F4262," ",$G4262),AllocFactorMatrix,(AC$4+1),FALSE)*$E4265</f>
        <v>1.0083751930213016</v>
      </c>
    </row>
    <row r="4263" spans="4:29" hidden="1" outlineLevel="1">
      <c r="F4263" s="42" t="str">
        <f>F4265</f>
        <v>TDPLANT</v>
      </c>
      <c r="G4263" s="17" t="str">
        <f>$G$13</f>
        <v>ENERGY</v>
      </c>
      <c r="H4263" s="21">
        <f t="shared" si="2046"/>
        <v>0</v>
      </c>
      <c r="I4263" s="22">
        <f>VLOOKUP(CONCATENATE($F4263," ",$G4263),AllocFactorMatrix,(I$4+1),FALSE)*$E4265</f>
        <v>0</v>
      </c>
      <c r="J4263" s="22">
        <f>VLOOKUP(CONCATENATE($F4263," ",$G4263),AllocFactorMatrix,(J$4+1),FALSE)*$E4265</f>
        <v>0</v>
      </c>
      <c r="K4263" s="22">
        <f>VLOOKUP(CONCATENATE($F4263," ",$G4263),AllocFactorMatrix,(K$4+1),FALSE)*$E4265</f>
        <v>0</v>
      </c>
      <c r="L4263" s="22">
        <f>VLOOKUP(CONCATENATE($F4263," ",$G4263),AllocFactorMatrix,(L$4+1),FALSE)*$E4265</f>
        <v>0</v>
      </c>
      <c r="M4263" s="22">
        <f t="shared" si="2028"/>
        <v>0</v>
      </c>
      <c r="N4263" s="22">
        <f>VLOOKUP(CONCATENATE($F4263," ",$G4263),AllocFactorMatrix,(N$4+1),FALSE)*$E4265</f>
        <v>0</v>
      </c>
      <c r="O4263" s="22">
        <f>VLOOKUP(CONCATENATE($F4263," ",$G4263),AllocFactorMatrix,(O$4+1),FALSE)*$E4265</f>
        <v>0</v>
      </c>
      <c r="P4263" s="22">
        <f>VLOOKUP(CONCATENATE($F4263," ",$G4263),AllocFactorMatrix,(P$4+1),FALSE)*$E4265</f>
        <v>0</v>
      </c>
      <c r="Q4263" s="22">
        <f>VLOOKUP(CONCATENATE($F4263," ",$G4263),AllocFactorMatrix,(Q$4+1),FALSE)*$E4265</f>
        <v>0</v>
      </c>
      <c r="R4263" s="22">
        <f t="shared" si="2029"/>
        <v>0</v>
      </c>
      <c r="S4263" s="22">
        <f>VLOOKUP(CONCATENATE($F4263," ",$G4263),AllocFactorMatrix,(S$4+1),FALSE)*$E4265</f>
        <v>0</v>
      </c>
      <c r="T4263" s="22">
        <f>VLOOKUP(CONCATENATE($F4263," ",$G4263),AllocFactorMatrix,(T$4+1),FALSE)*$E4265</f>
        <v>0</v>
      </c>
      <c r="U4263" s="22">
        <f>VLOOKUP(CONCATENATE($F4263," ",$G4263),AllocFactorMatrix,(U$4+1),FALSE)*$E4265</f>
        <v>0</v>
      </c>
      <c r="V4263" s="22">
        <f>VLOOKUP(CONCATENATE($F4263," ",$G4263),AllocFactorMatrix,(V$4+1),FALSE)*$E4265</f>
        <v>0</v>
      </c>
      <c r="W4263" s="22">
        <f t="shared" si="2047"/>
        <v>0</v>
      </c>
      <c r="X4263" s="22">
        <f>VLOOKUP(CONCATENATE($F4263," ",$G4263),AllocFactorMatrix,(X$4+1),FALSE)*$E4265</f>
        <v>0</v>
      </c>
      <c r="Y4263" s="22">
        <f>VLOOKUP(CONCATENATE($F4263," ",$G4263),AllocFactorMatrix,(Y$4+1),FALSE)*$E4265</f>
        <v>0</v>
      </c>
      <c r="Z4263" s="22">
        <f t="shared" si="2030"/>
        <v>0</v>
      </c>
      <c r="AA4263" s="22">
        <f>VLOOKUP(CONCATENATE($F4263," ",$G4263),AllocFactorMatrix,(AA$4+1),FALSE)*$E4265</f>
        <v>0</v>
      </c>
      <c r="AB4263" s="22">
        <f>VLOOKUP(CONCATENATE($F4263," ",$G4263),AllocFactorMatrix,(AB$4+1),FALSE)*$E4265</f>
        <v>0</v>
      </c>
      <c r="AC4263" s="22">
        <f>VLOOKUP(CONCATENATE($F4263," ",$G4263),AllocFactorMatrix,(AC$4+1),FALSE)*$E4265</f>
        <v>0</v>
      </c>
    </row>
    <row r="4264" spans="4:29" hidden="1" outlineLevel="1">
      <c r="F4264" s="42" t="str">
        <f>F4265</f>
        <v>TDPLANT</v>
      </c>
      <c r="G4264" s="17" t="str">
        <f>$G$14</f>
        <v>CUSTOMER</v>
      </c>
      <c r="H4264" s="21">
        <f t="shared" si="2046"/>
        <v>5212.7065106698774</v>
      </c>
      <c r="I4264" s="22">
        <f>VLOOKUP(CONCATENATE($F4264," ",$G4264),AllocFactorMatrix,(I$4+1),FALSE)*$E4265</f>
        <v>3879.1189780778236</v>
      </c>
      <c r="J4264" s="22">
        <f>VLOOKUP(CONCATENATE($F4264," ",$G4264),AllocFactorMatrix,(J$4+1),FALSE)*$E4265</f>
        <v>954.5642963344909</v>
      </c>
      <c r="K4264" s="22">
        <f>VLOOKUP(CONCATENATE($F4264," ",$G4264),AllocFactorMatrix,(K$4+1),FALSE)*$E4265</f>
        <v>10.634336697033563</v>
      </c>
      <c r="L4264" s="22">
        <f>VLOOKUP(CONCATENATE($F4264," ",$G4264),AllocFactorMatrix,(L$4+1),FALSE)*$E4265</f>
        <v>0.78530792114182757</v>
      </c>
      <c r="M4264" s="22">
        <f t="shared" si="2028"/>
        <v>965.98394095266622</v>
      </c>
      <c r="N4264" s="22">
        <f>VLOOKUP(CONCATENATE($F4264," ",$G4264),AllocFactorMatrix,(N$4+1),FALSE)*$E4265</f>
        <v>17.76600855700633</v>
      </c>
      <c r="O4264" s="22">
        <f>VLOOKUP(CONCATENATE($F4264," ",$G4264),AllocFactorMatrix,(O$4+1),FALSE)*$E4265</f>
        <v>5.5825417882499648</v>
      </c>
      <c r="P4264" s="22">
        <f>VLOOKUP(CONCATENATE($F4264," ",$G4264),AllocFactorMatrix,(P$4+1),FALSE)*$E4265</f>
        <v>2.2532920135453027</v>
      </c>
      <c r="Q4264" s="22">
        <f>VLOOKUP(CONCATENATE($F4264," ",$G4264),AllocFactorMatrix,(Q$4+1),FALSE)*$E4265</f>
        <v>0</v>
      </c>
      <c r="R4264" s="22">
        <f t="shared" si="2029"/>
        <v>25.601842358801598</v>
      </c>
      <c r="S4264" s="22">
        <f>VLOOKUP(CONCATENATE($F4264," ",$G4264),AllocFactorMatrix,(S$4+1),FALSE)*$E4265</f>
        <v>0.16473788808908066</v>
      </c>
      <c r="T4264" s="22">
        <f>VLOOKUP(CONCATENATE($F4264," ",$G4264),AllocFactorMatrix,(T$4+1),FALSE)*$E4265</f>
        <v>4.101753879278121</v>
      </c>
      <c r="U4264" s="22">
        <f>VLOOKUP(CONCATENATE($F4264," ",$G4264),AllocFactorMatrix,(U$4+1),FALSE)*$E4265</f>
        <v>7.4685826891372722</v>
      </c>
      <c r="V4264" s="22">
        <f>VLOOKUP(CONCATENATE($F4264," ",$G4264),AllocFactorMatrix,(V$4+1),FALSE)*$E4265</f>
        <v>1.4485233244352982</v>
      </c>
      <c r="W4264" s="22">
        <f t="shared" si="2047"/>
        <v>13.183597780939772</v>
      </c>
      <c r="X4264" s="22">
        <f>VLOOKUP(CONCATENATE($F4264," ",$G4264),AllocFactorMatrix,(X$4+1),FALSE)*$E4265</f>
        <v>5.6834187024303802</v>
      </c>
      <c r="Y4264" s="22">
        <f>VLOOKUP(CONCATENATE($F4264," ",$G4264),AllocFactorMatrix,(Y$4+1),FALSE)*$E4265</f>
        <v>6.6231177827207693E-2</v>
      </c>
      <c r="Z4264" s="22">
        <f t="shared" si="2030"/>
        <v>5.7496498802575875</v>
      </c>
      <c r="AA4264" s="22">
        <f>VLOOKUP(CONCATENATE($F4264," ",$G4264),AllocFactorMatrix,(AA$4+1),FALSE)*$E4265</f>
        <v>0.40744894130376946</v>
      </c>
      <c r="AB4264" s="22">
        <f>VLOOKUP(CONCATENATE($F4264," ",$G4264),AllocFactorMatrix,(AB$4+1),FALSE)*$E4265</f>
        <v>284.03838487581049</v>
      </c>
      <c r="AC4264" s="22">
        <f>VLOOKUP(CONCATENATE($F4264," ",$G4264),AllocFactorMatrix,(AC$4+1),FALSE)*$E4265</f>
        <v>38.62266780227479</v>
      </c>
    </row>
    <row r="4265" spans="4:29" collapsed="1">
      <c r="D4265" s="17" t="str">
        <f>+D3305</f>
        <v>Adj 58 - Sales and Use Tax</v>
      </c>
      <c r="E4265" s="38">
        <f>-ROUND(0.21*E3305,0)</f>
        <v>13800</v>
      </c>
      <c r="F4265" s="42" t="str">
        <f>+F3305</f>
        <v>TDPLANT</v>
      </c>
      <c r="G4265" s="17" t="str">
        <f>$G$15</f>
        <v>TOTAL</v>
      </c>
      <c r="H4265" s="21">
        <f t="shared" si="2046"/>
        <v>13799.999999999995</v>
      </c>
      <c r="I4265" s="22">
        <f>VLOOKUP(CONCATENATE($F4265," ",$G4265),AllocFactorMatrix,(I$4+1),FALSE)*$E4265</f>
        <v>8636.5919681865907</v>
      </c>
      <c r="J4265" s="22">
        <f>VLOOKUP(CONCATENATE($F4265," ",$G4265),AllocFactorMatrix,(J$4+1),FALSE)*$E4265</f>
        <v>2116.4580475641046</v>
      </c>
      <c r="K4265" s="22">
        <f>VLOOKUP(CONCATENATE($F4265," ",$G4265),AllocFactorMatrix,(K$4+1),FALSE)*$E4265</f>
        <v>24.05490508447155</v>
      </c>
      <c r="L4265" s="22">
        <f>VLOOKUP(CONCATENATE($F4265," ",$G4265),AllocFactorMatrix,(L$4+1),FALSE)*$E4265</f>
        <v>1.2740579177652975</v>
      </c>
      <c r="M4265" s="22">
        <f t="shared" si="2028"/>
        <v>2141.7870105663415</v>
      </c>
      <c r="N4265" s="22">
        <f>VLOOKUP(CONCATENATE($F4265," ",$G4265),AllocFactorMatrix,(N$4+1),FALSE)*$E4265</f>
        <v>527.38013085172486</v>
      </c>
      <c r="O4265" s="22">
        <f>VLOOKUP(CONCATENATE($F4265," ",$G4265),AllocFactorMatrix,(O$4+1),FALSE)*$E4265</f>
        <v>134.51522681377224</v>
      </c>
      <c r="P4265" s="22">
        <f>VLOOKUP(CONCATENATE($F4265," ",$G4265),AllocFactorMatrix,(P$4+1),FALSE)*$E4265</f>
        <v>17.204519721200061</v>
      </c>
      <c r="Q4265" s="22">
        <f>VLOOKUP(CONCATENATE($F4265," ",$G4265),AllocFactorMatrix,(Q$4+1),FALSE)*$E4265</f>
        <v>0</v>
      </c>
      <c r="R4265" s="22">
        <f t="shared" si="2029"/>
        <v>679.09987738669724</v>
      </c>
      <c r="S4265" s="22">
        <f>VLOOKUP(CONCATENATE($F4265," ",$G4265),AllocFactorMatrix,(S$4+1),FALSE)*$E4265</f>
        <v>21.752928087594217</v>
      </c>
      <c r="T4265" s="22">
        <f>VLOOKUP(CONCATENATE($F4265," ",$G4265),AllocFactorMatrix,(T$4+1),FALSE)*$E4265</f>
        <v>374.92533064300216</v>
      </c>
      <c r="U4265" s="22">
        <f>VLOOKUP(CONCATENATE($F4265," ",$G4265),AllocFactorMatrix,(U$4+1),FALSE)*$E4265</f>
        <v>1327.7163814623311</v>
      </c>
      <c r="V4265" s="22">
        <f>VLOOKUP(CONCATENATE($F4265," ",$G4265),AllocFactorMatrix,(V$4+1),FALSE)*$E4265</f>
        <v>123.02717961983292</v>
      </c>
      <c r="W4265" s="22">
        <f t="shared" si="2047"/>
        <v>1847.4218198127603</v>
      </c>
      <c r="X4265" s="22">
        <f>VLOOKUP(CONCATENATE($F4265," ",$G4265),AllocFactorMatrix,(X$4+1),FALSE)*$E4265</f>
        <v>148.89140800765898</v>
      </c>
      <c r="Y4265" s="22">
        <f>VLOOKUP(CONCATENATE($F4265," ",$G4265),AllocFactorMatrix,(Y$4+1),FALSE)*$E4265</f>
        <v>2.5660142446390664</v>
      </c>
      <c r="Z4265" s="22">
        <f t="shared" si="2030"/>
        <v>151.45742225229804</v>
      </c>
      <c r="AA4265" s="22">
        <f>VLOOKUP(CONCATENATE($F4265," ",$G4265),AllocFactorMatrix,(AA$4+1),FALSE)*$E4265</f>
        <v>2.4773456816519386</v>
      </c>
      <c r="AB4265" s="22">
        <f>VLOOKUP(CONCATENATE($F4265," ",$G4265),AllocFactorMatrix,(AB$4+1),FALSE)*$E4265</f>
        <v>299.02087753920256</v>
      </c>
      <c r="AC4265" s="22">
        <f>VLOOKUP(CONCATENATE($F4265," ",$G4265),AllocFactorMatrix,(AC$4+1),FALSE)*$E4265</f>
        <v>42.143678574455109</v>
      </c>
    </row>
    <row r="4266" spans="4:29" hidden="1" outlineLevel="1">
      <c r="F4266" s="42" t="str">
        <f>F4273</f>
        <v>RB_GUP-Land_P</v>
      </c>
      <c r="G4266" s="17" t="str">
        <f>$G$8</f>
        <v>PRODUCTION</v>
      </c>
      <c r="H4266" s="21">
        <f t="shared" si="2046"/>
        <v>-91600.999999999985</v>
      </c>
      <c r="I4266" s="22">
        <f>VLOOKUP(CONCATENATE($F4266," ",$G4266),AllocFactorMatrix,(I$4+1),FALSE)*$E4273</f>
        <v>-45416.560846560606</v>
      </c>
      <c r="J4266" s="22">
        <f>VLOOKUP(CONCATENATE($F4266," ",$G4266),AllocFactorMatrix,(J$4+1),FALSE)*$E4273</f>
        <v>-11357.222694370626</v>
      </c>
      <c r="K4266" s="22">
        <f>VLOOKUP(CONCATENATE($F4266," ",$G4266),AllocFactorMatrix,(K$4+1),FALSE)*$E4273</f>
        <v>-143.93959820348684</v>
      </c>
      <c r="L4266" s="22">
        <f>VLOOKUP(CONCATENATE($F4266," ",$G4266),AllocFactorMatrix,(L$4+1),FALSE)*$E4273</f>
        <v>-7.2040338127077037</v>
      </c>
      <c r="M4266" s="22">
        <f t="shared" ref="M4266:M4289" si="2048">SUBTOTAL(9,J4266:L4266)</f>
        <v>-11508.366326386822</v>
      </c>
      <c r="N4266" s="22">
        <f>VLOOKUP(CONCATENATE($F4266," ",$G4266),AllocFactorMatrix,(N$4+1),FALSE)*$E4273</f>
        <v>-5095.3922036914855</v>
      </c>
      <c r="O4266" s="22">
        <f>VLOOKUP(CONCATENATE($F4266," ",$G4266),AllocFactorMatrix,(O$4+1),FALSE)*$E4273</f>
        <v>-1396.528999343634</v>
      </c>
      <c r="P4266" s="22">
        <f>VLOOKUP(CONCATENATE($F4266," ",$G4266),AllocFactorMatrix,(P$4+1),FALSE)*$E4273</f>
        <v>-222.23078710717525</v>
      </c>
      <c r="Q4266" s="22">
        <f>VLOOKUP(CONCATENATE($F4266," ",$G4266),AllocFactorMatrix,(Q$4+1),FALSE)*$E4273</f>
        <v>0</v>
      </c>
      <c r="R4266" s="22">
        <f t="shared" ref="R4266:R4289" si="2049">SUBTOTAL(9,N4266:Q4266)</f>
        <v>-6714.1519901422944</v>
      </c>
      <c r="S4266" s="22">
        <f>VLOOKUP(CONCATENATE($F4266," ",$G4266),AllocFactorMatrix,(S$4+1),FALSE)*$E4273</f>
        <v>-220.26077014211353</v>
      </c>
      <c r="T4266" s="22">
        <f>VLOOKUP(CONCATENATE($F4266," ",$G4266),AllocFactorMatrix,(T$4+1),FALSE)*$E4273</f>
        <v>-4008.3702944420229</v>
      </c>
      <c r="U4266" s="22">
        <f>VLOOKUP(CONCATENATE($F4266," ",$G4266),AllocFactorMatrix,(U$4+1),FALSE)*$E4273</f>
        <v>-19530.952117873763</v>
      </c>
      <c r="V4266" s="22">
        <f>VLOOKUP(CONCATENATE($F4266," ",$G4266),AllocFactorMatrix,(V$4+1),FALSE)*$E4273</f>
        <v>-2488.6425485132218</v>
      </c>
      <c r="W4266" s="22">
        <f>SUBTOTAL(9,S4266:V4266)</f>
        <v>-26248.22573097112</v>
      </c>
      <c r="X4266" s="22">
        <f>VLOOKUP(CONCATENATE($F4266," ",$G4266),AllocFactorMatrix,(X$4+1),FALSE)*$E4273</f>
        <v>-1425.0725707349397</v>
      </c>
      <c r="Y4266" s="22">
        <f>VLOOKUP(CONCATENATE($F4266," ",$G4266),AllocFactorMatrix,(Y$4+1),FALSE)*$E4273</f>
        <v>-26.787930668272068</v>
      </c>
      <c r="Z4266" s="22">
        <f t="shared" ref="Z4266:Z4289" si="2050">SUBTOTAL(9,X4266:Y4266)</f>
        <v>-1451.8605014032119</v>
      </c>
      <c r="AA4266" s="22">
        <f>VLOOKUP(CONCATENATE($F4266," ",$G4266),AllocFactorMatrix,(AA$4+1),FALSE)*$E4273</f>
        <v>-20.724164007502548</v>
      </c>
      <c r="AB4266" s="22">
        <f>VLOOKUP(CONCATENATE($F4266," ",$G4266),AllocFactorMatrix,(AB$4+1),FALSE)*$E4273</f>
        <v>-194.75127557505871</v>
      </c>
      <c r="AC4266" s="22">
        <f>VLOOKUP(CONCATENATE($F4266," ",$G4266),AllocFactorMatrix,(AC$4+1),FALSE)*$E4273</f>
        <v>-46.359164953367262</v>
      </c>
    </row>
    <row r="4267" spans="4:29" hidden="1" outlineLevel="1">
      <c r="F4267" s="42" t="str">
        <f>F4273</f>
        <v>RB_GUP-Land_P</v>
      </c>
      <c r="G4267" s="17" t="str">
        <f>$G$9</f>
        <v>BULKTRAN</v>
      </c>
      <c r="H4267" s="21">
        <f t="shared" si="2046"/>
        <v>0</v>
      </c>
      <c r="I4267" s="22">
        <f>VLOOKUP(CONCATENATE($F4267," ",$G4267),AllocFactorMatrix,(I$4+1),FALSE)*$E4273</f>
        <v>0</v>
      </c>
      <c r="J4267" s="22">
        <f>VLOOKUP(CONCATENATE($F4267," ",$G4267),AllocFactorMatrix,(J$4+1),FALSE)*$E4273</f>
        <v>0</v>
      </c>
      <c r="K4267" s="22">
        <f>VLOOKUP(CONCATENATE($F4267," ",$G4267),AllocFactorMatrix,(K$4+1),FALSE)*$E4273</f>
        <v>0</v>
      </c>
      <c r="L4267" s="22">
        <f>VLOOKUP(CONCATENATE($F4267," ",$G4267),AllocFactorMatrix,(L$4+1),FALSE)*$E4273</f>
        <v>0</v>
      </c>
      <c r="M4267" s="22">
        <f t="shared" si="2048"/>
        <v>0</v>
      </c>
      <c r="N4267" s="22">
        <f>VLOOKUP(CONCATENATE($F4267," ",$G4267),AllocFactorMatrix,(N$4+1),FALSE)*$E4273</f>
        <v>0</v>
      </c>
      <c r="O4267" s="22">
        <f>VLOOKUP(CONCATENATE($F4267," ",$G4267),AllocFactorMatrix,(O$4+1),FALSE)*$E4273</f>
        <v>0</v>
      </c>
      <c r="P4267" s="22">
        <f>VLOOKUP(CONCATENATE($F4267," ",$G4267),AllocFactorMatrix,(P$4+1),FALSE)*$E4273</f>
        <v>0</v>
      </c>
      <c r="Q4267" s="22">
        <f>VLOOKUP(CONCATENATE($F4267," ",$G4267),AllocFactorMatrix,(Q$4+1),FALSE)*$E4273</f>
        <v>0</v>
      </c>
      <c r="R4267" s="22">
        <f t="shared" si="2049"/>
        <v>0</v>
      </c>
      <c r="S4267" s="22">
        <f>VLOOKUP(CONCATENATE($F4267," ",$G4267),AllocFactorMatrix,(S$4+1),FALSE)*$E4273</f>
        <v>0</v>
      </c>
      <c r="T4267" s="22">
        <f>VLOOKUP(CONCATENATE($F4267," ",$G4267),AllocFactorMatrix,(T$4+1),FALSE)*$E4273</f>
        <v>0</v>
      </c>
      <c r="U4267" s="22">
        <f>VLOOKUP(CONCATENATE($F4267," ",$G4267),AllocFactorMatrix,(U$4+1),FALSE)*$E4273</f>
        <v>0</v>
      </c>
      <c r="V4267" s="22">
        <f>VLOOKUP(CONCATENATE($F4267," ",$G4267),AllocFactorMatrix,(V$4+1),FALSE)*$E4273</f>
        <v>0</v>
      </c>
      <c r="W4267" s="22">
        <f t="shared" ref="W4267:W4273" si="2051">SUBTOTAL(9,S4267:V4267)</f>
        <v>0</v>
      </c>
      <c r="X4267" s="22">
        <f>VLOOKUP(CONCATENATE($F4267," ",$G4267),AllocFactorMatrix,(X$4+1),FALSE)*$E4273</f>
        <v>0</v>
      </c>
      <c r="Y4267" s="22">
        <f>VLOOKUP(CONCATENATE($F4267," ",$G4267),AllocFactorMatrix,(Y$4+1),FALSE)*$E4273</f>
        <v>0</v>
      </c>
      <c r="Z4267" s="22">
        <f t="shared" si="2050"/>
        <v>0</v>
      </c>
      <c r="AA4267" s="22">
        <f>VLOOKUP(CONCATENATE($F4267," ",$G4267),AllocFactorMatrix,(AA$4+1),FALSE)*$E4273</f>
        <v>0</v>
      </c>
      <c r="AB4267" s="22">
        <f>VLOOKUP(CONCATENATE($F4267," ",$G4267),AllocFactorMatrix,(AB$4+1),FALSE)*$E4273</f>
        <v>0</v>
      </c>
      <c r="AC4267" s="22">
        <f>VLOOKUP(CONCATENATE($F4267," ",$G4267),AllocFactorMatrix,(AC$4+1),FALSE)*$E4273</f>
        <v>0</v>
      </c>
    </row>
    <row r="4268" spans="4:29" hidden="1" outlineLevel="1">
      <c r="F4268" s="42" t="str">
        <f>F4273</f>
        <v>RB_GUP-Land_P</v>
      </c>
      <c r="G4268" s="17" t="str">
        <f>$G$10</f>
        <v>SUBTRAN</v>
      </c>
      <c r="H4268" s="21">
        <f t="shared" si="2046"/>
        <v>0</v>
      </c>
      <c r="I4268" s="22">
        <f>VLOOKUP(CONCATENATE($F4268," ",$G4268),AllocFactorMatrix,(I$4+1),FALSE)*$E4273</f>
        <v>0</v>
      </c>
      <c r="J4268" s="22">
        <f>VLOOKUP(CONCATENATE($F4268," ",$G4268),AllocFactorMatrix,(J$4+1),FALSE)*$E4273</f>
        <v>0</v>
      </c>
      <c r="K4268" s="22">
        <f>VLOOKUP(CONCATENATE($F4268," ",$G4268),AllocFactorMatrix,(K$4+1),FALSE)*$E4273</f>
        <v>0</v>
      </c>
      <c r="L4268" s="22">
        <f>VLOOKUP(CONCATENATE($F4268," ",$G4268),AllocFactorMatrix,(L$4+1),FALSE)*$E4273</f>
        <v>0</v>
      </c>
      <c r="M4268" s="22">
        <f t="shared" si="2048"/>
        <v>0</v>
      </c>
      <c r="N4268" s="22">
        <f>VLOOKUP(CONCATENATE($F4268," ",$G4268),AllocFactorMatrix,(N$4+1),FALSE)*$E4273</f>
        <v>0</v>
      </c>
      <c r="O4268" s="22">
        <f>VLOOKUP(CONCATENATE($F4268," ",$G4268),AllocFactorMatrix,(O$4+1),FALSE)*$E4273</f>
        <v>0</v>
      </c>
      <c r="P4268" s="22">
        <f>VLOOKUP(CONCATENATE($F4268," ",$G4268),AllocFactorMatrix,(P$4+1),FALSE)*$E4273</f>
        <v>0</v>
      </c>
      <c r="Q4268" s="22">
        <f>VLOOKUP(CONCATENATE($F4268," ",$G4268),AllocFactorMatrix,(Q$4+1),FALSE)*$E4273</f>
        <v>0</v>
      </c>
      <c r="R4268" s="22">
        <f t="shared" si="2049"/>
        <v>0</v>
      </c>
      <c r="S4268" s="22">
        <f>VLOOKUP(CONCATENATE($F4268," ",$G4268),AllocFactorMatrix,(S$4+1),FALSE)*$E4273</f>
        <v>0</v>
      </c>
      <c r="T4268" s="22">
        <f>VLOOKUP(CONCATENATE($F4268," ",$G4268),AllocFactorMatrix,(T$4+1),FALSE)*$E4273</f>
        <v>0</v>
      </c>
      <c r="U4268" s="22">
        <f>VLOOKUP(CONCATENATE($F4268," ",$G4268),AllocFactorMatrix,(U$4+1),FALSE)*$E4273</f>
        <v>0</v>
      </c>
      <c r="V4268" s="22">
        <f>VLOOKUP(CONCATENATE($F4268," ",$G4268),AllocFactorMatrix,(V$4+1),FALSE)*$E4273</f>
        <v>0</v>
      </c>
      <c r="W4268" s="22">
        <f t="shared" si="2051"/>
        <v>0</v>
      </c>
      <c r="X4268" s="22">
        <f>VLOOKUP(CONCATENATE($F4268," ",$G4268),AllocFactorMatrix,(X$4+1),FALSE)*$E4273</f>
        <v>0</v>
      </c>
      <c r="Y4268" s="22">
        <f>VLOOKUP(CONCATENATE($F4268," ",$G4268),AllocFactorMatrix,(Y$4+1),FALSE)*$E4273</f>
        <v>0</v>
      </c>
      <c r="Z4268" s="22">
        <f t="shared" si="2050"/>
        <v>0</v>
      </c>
      <c r="AA4268" s="22">
        <f>VLOOKUP(CONCATENATE($F4268," ",$G4268),AllocFactorMatrix,(AA$4+1),FALSE)*$E4273</f>
        <v>0</v>
      </c>
      <c r="AB4268" s="22">
        <f>VLOOKUP(CONCATENATE($F4268," ",$G4268),AllocFactorMatrix,(AB$4+1),FALSE)*$E4273</f>
        <v>0</v>
      </c>
      <c r="AC4268" s="22">
        <f>VLOOKUP(CONCATENATE($F4268," ",$G4268),AllocFactorMatrix,(AC$4+1),FALSE)*$E4273</f>
        <v>0</v>
      </c>
    </row>
    <row r="4269" spans="4:29" hidden="1" outlineLevel="1">
      <c r="F4269" s="42" t="str">
        <f>F4273</f>
        <v>RB_GUP-Land_P</v>
      </c>
      <c r="G4269" s="17" t="str">
        <f>$G$11</f>
        <v>DISTPRI</v>
      </c>
      <c r="H4269" s="21">
        <f t="shared" si="2046"/>
        <v>0</v>
      </c>
      <c r="I4269" s="22">
        <f>VLOOKUP(CONCATENATE($F4269," ",$G4269),AllocFactorMatrix,(I$4+1),FALSE)*$E4273</f>
        <v>0</v>
      </c>
      <c r="J4269" s="22">
        <f>VLOOKUP(CONCATENATE($F4269," ",$G4269),AllocFactorMatrix,(J$4+1),FALSE)*$E4273</f>
        <v>0</v>
      </c>
      <c r="K4269" s="22">
        <f>VLOOKUP(CONCATENATE($F4269," ",$G4269),AllocFactorMatrix,(K$4+1),FALSE)*$E4273</f>
        <v>0</v>
      </c>
      <c r="L4269" s="22">
        <f>VLOOKUP(CONCATENATE($F4269," ",$G4269),AllocFactorMatrix,(L$4+1),FALSE)*$E4273</f>
        <v>0</v>
      </c>
      <c r="M4269" s="22">
        <f t="shared" si="2048"/>
        <v>0</v>
      </c>
      <c r="N4269" s="22">
        <f>VLOOKUP(CONCATENATE($F4269," ",$G4269),AllocFactorMatrix,(N$4+1),FALSE)*$E4273</f>
        <v>0</v>
      </c>
      <c r="O4269" s="22">
        <f>VLOOKUP(CONCATENATE($F4269," ",$G4269),AllocFactorMatrix,(O$4+1),FALSE)*$E4273</f>
        <v>0</v>
      </c>
      <c r="P4269" s="22">
        <f>VLOOKUP(CONCATENATE($F4269," ",$G4269),AllocFactorMatrix,(P$4+1),FALSE)*$E4273</f>
        <v>0</v>
      </c>
      <c r="Q4269" s="22">
        <f>VLOOKUP(CONCATENATE($F4269," ",$G4269),AllocFactorMatrix,(Q$4+1),FALSE)*$E4273</f>
        <v>0</v>
      </c>
      <c r="R4269" s="22">
        <f t="shared" si="2049"/>
        <v>0</v>
      </c>
      <c r="S4269" s="22">
        <f>VLOOKUP(CONCATENATE($F4269," ",$G4269),AllocFactorMatrix,(S$4+1),FALSE)*$E4273</f>
        <v>0</v>
      </c>
      <c r="T4269" s="22">
        <f>VLOOKUP(CONCATENATE($F4269," ",$G4269),AllocFactorMatrix,(T$4+1),FALSE)*$E4273</f>
        <v>0</v>
      </c>
      <c r="U4269" s="22">
        <f>VLOOKUP(CONCATENATE($F4269," ",$G4269),AllocFactorMatrix,(U$4+1),FALSE)*$E4273</f>
        <v>0</v>
      </c>
      <c r="V4269" s="22">
        <f>VLOOKUP(CONCATENATE($F4269," ",$G4269),AllocFactorMatrix,(V$4+1),FALSE)*$E4273</f>
        <v>0</v>
      </c>
      <c r="W4269" s="22">
        <f t="shared" si="2051"/>
        <v>0</v>
      </c>
      <c r="X4269" s="22">
        <f>VLOOKUP(CONCATENATE($F4269," ",$G4269),AllocFactorMatrix,(X$4+1),FALSE)*$E4273</f>
        <v>0</v>
      </c>
      <c r="Y4269" s="22">
        <f>VLOOKUP(CONCATENATE($F4269," ",$G4269),AllocFactorMatrix,(Y$4+1),FALSE)*$E4273</f>
        <v>0</v>
      </c>
      <c r="Z4269" s="22">
        <f t="shared" si="2050"/>
        <v>0</v>
      </c>
      <c r="AA4269" s="22">
        <f>VLOOKUP(CONCATENATE($F4269," ",$G4269),AllocFactorMatrix,(AA$4+1),FALSE)*$E4273</f>
        <v>0</v>
      </c>
      <c r="AB4269" s="22">
        <f>VLOOKUP(CONCATENATE($F4269," ",$G4269),AllocFactorMatrix,(AB$4+1),FALSE)*$E4273</f>
        <v>0</v>
      </c>
      <c r="AC4269" s="22">
        <f>VLOOKUP(CONCATENATE($F4269," ",$G4269),AllocFactorMatrix,(AC$4+1),FALSE)*$E4273</f>
        <v>0</v>
      </c>
    </row>
    <row r="4270" spans="4:29" hidden="1" outlineLevel="1">
      <c r="F4270" s="42" t="str">
        <f>F4273</f>
        <v>RB_GUP-Land_P</v>
      </c>
      <c r="G4270" s="17" t="str">
        <f>$G$12</f>
        <v>DISTSEC</v>
      </c>
      <c r="H4270" s="21">
        <f t="shared" si="2046"/>
        <v>0</v>
      </c>
      <c r="I4270" s="22">
        <f>VLOOKUP(CONCATENATE($F4270," ",$G4270),AllocFactorMatrix,(I$4+1),FALSE)*$E4273</f>
        <v>0</v>
      </c>
      <c r="J4270" s="22">
        <f>VLOOKUP(CONCATENATE($F4270," ",$G4270),AllocFactorMatrix,(J$4+1),FALSE)*$E4273</f>
        <v>0</v>
      </c>
      <c r="K4270" s="22">
        <f>VLOOKUP(CONCATENATE($F4270," ",$G4270),AllocFactorMatrix,(K$4+1),FALSE)*$E4273</f>
        <v>0</v>
      </c>
      <c r="L4270" s="22">
        <f>VLOOKUP(CONCATENATE($F4270," ",$G4270),AllocFactorMatrix,(L$4+1),FALSE)*$E4273</f>
        <v>0</v>
      </c>
      <c r="M4270" s="22">
        <f t="shared" si="2048"/>
        <v>0</v>
      </c>
      <c r="N4270" s="22">
        <f>VLOOKUP(CONCATENATE($F4270," ",$G4270),AllocFactorMatrix,(N$4+1),FALSE)*$E4273</f>
        <v>0</v>
      </c>
      <c r="O4270" s="22">
        <f>VLOOKUP(CONCATENATE($F4270," ",$G4270),AllocFactorMatrix,(O$4+1),FALSE)*$E4273</f>
        <v>0</v>
      </c>
      <c r="P4270" s="22">
        <f>VLOOKUP(CONCATENATE($F4270," ",$G4270),AllocFactorMatrix,(P$4+1),FALSE)*$E4273</f>
        <v>0</v>
      </c>
      <c r="Q4270" s="22">
        <f>VLOOKUP(CONCATENATE($F4270," ",$G4270),AllocFactorMatrix,(Q$4+1),FALSE)*$E4273</f>
        <v>0</v>
      </c>
      <c r="R4270" s="22">
        <f t="shared" si="2049"/>
        <v>0</v>
      </c>
      <c r="S4270" s="22">
        <f>VLOOKUP(CONCATENATE($F4270," ",$G4270),AllocFactorMatrix,(S$4+1),FALSE)*$E4273</f>
        <v>0</v>
      </c>
      <c r="T4270" s="22">
        <f>VLOOKUP(CONCATENATE($F4270," ",$G4270),AllocFactorMatrix,(T$4+1),FALSE)*$E4273</f>
        <v>0</v>
      </c>
      <c r="U4270" s="22">
        <f>VLOOKUP(CONCATENATE($F4270," ",$G4270),AllocFactorMatrix,(U$4+1),FALSE)*$E4273</f>
        <v>0</v>
      </c>
      <c r="V4270" s="22">
        <f>VLOOKUP(CONCATENATE($F4270," ",$G4270),AllocFactorMatrix,(V$4+1),FALSE)*$E4273</f>
        <v>0</v>
      </c>
      <c r="W4270" s="22">
        <f t="shared" si="2051"/>
        <v>0</v>
      </c>
      <c r="X4270" s="22">
        <f>VLOOKUP(CONCATENATE($F4270," ",$G4270),AllocFactorMatrix,(X$4+1),FALSE)*$E4273</f>
        <v>0</v>
      </c>
      <c r="Y4270" s="22">
        <f>VLOOKUP(CONCATENATE($F4270," ",$G4270),AllocFactorMatrix,(Y$4+1),FALSE)*$E4273</f>
        <v>0</v>
      </c>
      <c r="Z4270" s="22">
        <f t="shared" si="2050"/>
        <v>0</v>
      </c>
      <c r="AA4270" s="22">
        <f>VLOOKUP(CONCATENATE($F4270," ",$G4270),AllocFactorMatrix,(AA$4+1),FALSE)*$E4273</f>
        <v>0</v>
      </c>
      <c r="AB4270" s="22">
        <f>VLOOKUP(CONCATENATE($F4270," ",$G4270),AllocFactorMatrix,(AB$4+1),FALSE)*$E4273</f>
        <v>0</v>
      </c>
      <c r="AC4270" s="22">
        <f>VLOOKUP(CONCATENATE($F4270," ",$G4270),AllocFactorMatrix,(AC$4+1),FALSE)*$E4273</f>
        <v>0</v>
      </c>
    </row>
    <row r="4271" spans="4:29" hidden="1" outlineLevel="1">
      <c r="F4271" s="42" t="str">
        <f>F4273</f>
        <v>RB_GUP-Land_P</v>
      </c>
      <c r="G4271" s="17" t="str">
        <f>$G$13</f>
        <v>ENERGY</v>
      </c>
      <c r="H4271" s="21">
        <f t="shared" si="2046"/>
        <v>0</v>
      </c>
      <c r="I4271" s="22">
        <f>VLOOKUP(CONCATENATE($F4271," ",$G4271),AllocFactorMatrix,(I$4+1),FALSE)*$E4273</f>
        <v>0</v>
      </c>
      <c r="J4271" s="22">
        <f>VLOOKUP(CONCATENATE($F4271," ",$G4271),AllocFactorMatrix,(J$4+1),FALSE)*$E4273</f>
        <v>0</v>
      </c>
      <c r="K4271" s="22">
        <f>VLOOKUP(CONCATENATE($F4271," ",$G4271),AllocFactorMatrix,(K$4+1),FALSE)*$E4273</f>
        <v>0</v>
      </c>
      <c r="L4271" s="22">
        <f>VLOOKUP(CONCATENATE($F4271," ",$G4271),AllocFactorMatrix,(L$4+1),FALSE)*$E4273</f>
        <v>0</v>
      </c>
      <c r="M4271" s="22">
        <f t="shared" si="2048"/>
        <v>0</v>
      </c>
      <c r="N4271" s="22">
        <f>VLOOKUP(CONCATENATE($F4271," ",$G4271),AllocFactorMatrix,(N$4+1),FALSE)*$E4273</f>
        <v>0</v>
      </c>
      <c r="O4271" s="22">
        <f>VLOOKUP(CONCATENATE($F4271," ",$G4271),AllocFactorMatrix,(O$4+1),FALSE)*$E4273</f>
        <v>0</v>
      </c>
      <c r="P4271" s="22">
        <f>VLOOKUP(CONCATENATE($F4271," ",$G4271),AllocFactorMatrix,(P$4+1),FALSE)*$E4273</f>
        <v>0</v>
      </c>
      <c r="Q4271" s="22">
        <f>VLOOKUP(CONCATENATE($F4271," ",$G4271),AllocFactorMatrix,(Q$4+1),FALSE)*$E4273</f>
        <v>0</v>
      </c>
      <c r="R4271" s="22">
        <f t="shared" si="2049"/>
        <v>0</v>
      </c>
      <c r="S4271" s="22">
        <f>VLOOKUP(CONCATENATE($F4271," ",$G4271),AllocFactorMatrix,(S$4+1),FALSE)*$E4273</f>
        <v>0</v>
      </c>
      <c r="T4271" s="22">
        <f>VLOOKUP(CONCATENATE($F4271," ",$G4271),AllocFactorMatrix,(T$4+1),FALSE)*$E4273</f>
        <v>0</v>
      </c>
      <c r="U4271" s="22">
        <f>VLOOKUP(CONCATENATE($F4271," ",$G4271),AllocFactorMatrix,(U$4+1),FALSE)*$E4273</f>
        <v>0</v>
      </c>
      <c r="V4271" s="22">
        <f>VLOOKUP(CONCATENATE($F4271," ",$G4271),AllocFactorMatrix,(V$4+1),FALSE)*$E4273</f>
        <v>0</v>
      </c>
      <c r="W4271" s="22">
        <f t="shared" si="2051"/>
        <v>0</v>
      </c>
      <c r="X4271" s="22">
        <f>VLOOKUP(CONCATENATE($F4271," ",$G4271),AllocFactorMatrix,(X$4+1),FALSE)*$E4273</f>
        <v>0</v>
      </c>
      <c r="Y4271" s="22">
        <f>VLOOKUP(CONCATENATE($F4271," ",$G4271),AllocFactorMatrix,(Y$4+1),FALSE)*$E4273</f>
        <v>0</v>
      </c>
      <c r="Z4271" s="22">
        <f t="shared" si="2050"/>
        <v>0</v>
      </c>
      <c r="AA4271" s="22">
        <f>VLOOKUP(CONCATENATE($F4271," ",$G4271),AllocFactorMatrix,(AA$4+1),FALSE)*$E4273</f>
        <v>0</v>
      </c>
      <c r="AB4271" s="22">
        <f>VLOOKUP(CONCATENATE($F4271," ",$G4271),AllocFactorMatrix,(AB$4+1),FALSE)*$E4273</f>
        <v>0</v>
      </c>
      <c r="AC4271" s="22">
        <f>VLOOKUP(CONCATENATE($F4271," ",$G4271),AllocFactorMatrix,(AC$4+1),FALSE)*$E4273</f>
        <v>0</v>
      </c>
    </row>
    <row r="4272" spans="4:29" hidden="1" outlineLevel="1">
      <c r="F4272" s="42" t="str">
        <f>F4273</f>
        <v>RB_GUP-Land_P</v>
      </c>
      <c r="G4272" s="17" t="str">
        <f>$G$14</f>
        <v>CUSTOMER</v>
      </c>
      <c r="H4272" s="21">
        <f t="shared" si="2046"/>
        <v>0</v>
      </c>
      <c r="I4272" s="22">
        <f>VLOOKUP(CONCATENATE($F4272," ",$G4272),AllocFactorMatrix,(I$4+1),FALSE)*$E4273</f>
        <v>0</v>
      </c>
      <c r="J4272" s="22">
        <f>VLOOKUP(CONCATENATE($F4272," ",$G4272),AllocFactorMatrix,(J$4+1),FALSE)*$E4273</f>
        <v>0</v>
      </c>
      <c r="K4272" s="22">
        <f>VLOOKUP(CONCATENATE($F4272," ",$G4272),AllocFactorMatrix,(K$4+1),FALSE)*$E4273</f>
        <v>0</v>
      </c>
      <c r="L4272" s="22">
        <f>VLOOKUP(CONCATENATE($F4272," ",$G4272),AllocFactorMatrix,(L$4+1),FALSE)*$E4273</f>
        <v>0</v>
      </c>
      <c r="M4272" s="22">
        <f t="shared" si="2048"/>
        <v>0</v>
      </c>
      <c r="N4272" s="22">
        <f>VLOOKUP(CONCATENATE($F4272," ",$G4272),AllocFactorMatrix,(N$4+1),FALSE)*$E4273</f>
        <v>0</v>
      </c>
      <c r="O4272" s="22">
        <f>VLOOKUP(CONCATENATE($F4272," ",$G4272),AllocFactorMatrix,(O$4+1),FALSE)*$E4273</f>
        <v>0</v>
      </c>
      <c r="P4272" s="22">
        <f>VLOOKUP(CONCATENATE($F4272," ",$G4272),AllocFactorMatrix,(P$4+1),FALSE)*$E4273</f>
        <v>0</v>
      </c>
      <c r="Q4272" s="22">
        <f>VLOOKUP(CONCATENATE($F4272," ",$G4272),AllocFactorMatrix,(Q$4+1),FALSE)*$E4273</f>
        <v>0</v>
      </c>
      <c r="R4272" s="22">
        <f t="shared" si="2049"/>
        <v>0</v>
      </c>
      <c r="S4272" s="22">
        <f>VLOOKUP(CONCATENATE($F4272," ",$G4272),AllocFactorMatrix,(S$4+1),FALSE)*$E4273</f>
        <v>0</v>
      </c>
      <c r="T4272" s="22">
        <f>VLOOKUP(CONCATENATE($F4272," ",$G4272),AllocFactorMatrix,(T$4+1),FALSE)*$E4273</f>
        <v>0</v>
      </c>
      <c r="U4272" s="22">
        <f>VLOOKUP(CONCATENATE($F4272," ",$G4272),AllocFactorMatrix,(U$4+1),FALSE)*$E4273</f>
        <v>0</v>
      </c>
      <c r="V4272" s="22">
        <f>VLOOKUP(CONCATENATE($F4272," ",$G4272),AllocFactorMatrix,(V$4+1),FALSE)*$E4273</f>
        <v>0</v>
      </c>
      <c r="W4272" s="22">
        <f t="shared" si="2051"/>
        <v>0</v>
      </c>
      <c r="X4272" s="22">
        <f>VLOOKUP(CONCATENATE($F4272," ",$G4272),AllocFactorMatrix,(X$4+1),FALSE)*$E4273</f>
        <v>0</v>
      </c>
      <c r="Y4272" s="22">
        <f>VLOOKUP(CONCATENATE($F4272," ",$G4272),AllocFactorMatrix,(Y$4+1),FALSE)*$E4273</f>
        <v>0</v>
      </c>
      <c r="Z4272" s="22">
        <f t="shared" si="2050"/>
        <v>0</v>
      </c>
      <c r="AA4272" s="22">
        <f>VLOOKUP(CONCATENATE($F4272," ",$G4272),AllocFactorMatrix,(AA$4+1),FALSE)*$E4273</f>
        <v>0</v>
      </c>
      <c r="AB4272" s="22">
        <f>VLOOKUP(CONCATENATE($F4272," ",$G4272),AllocFactorMatrix,(AB$4+1),FALSE)*$E4273</f>
        <v>0</v>
      </c>
      <c r="AC4272" s="22">
        <f>VLOOKUP(CONCATENATE($F4272," ",$G4272),AllocFactorMatrix,(AC$4+1),FALSE)*$E4273</f>
        <v>0</v>
      </c>
    </row>
    <row r="4273" spans="4:29" collapsed="1">
      <c r="D4273" s="17" t="str">
        <f>+D3313</f>
        <v>Adj 36 - Depreciation/Amortization Adjustments - Prod</v>
      </c>
      <c r="E4273" s="38">
        <v>-91601</v>
      </c>
      <c r="F4273" s="42" t="str">
        <f>+F3313</f>
        <v>RB_GUP-Land_P</v>
      </c>
      <c r="G4273" s="17" t="str">
        <f>$G$15</f>
        <v>TOTAL</v>
      </c>
      <c r="H4273" s="21">
        <f t="shared" si="2046"/>
        <v>-91600.999999999985</v>
      </c>
      <c r="I4273" s="22">
        <f>VLOOKUP(CONCATENATE($F4273," ",$G4273),AllocFactorMatrix,(I$4+1),FALSE)*$E4273</f>
        <v>-45416.560846560606</v>
      </c>
      <c r="J4273" s="22">
        <f>VLOOKUP(CONCATENATE($F4273," ",$G4273),AllocFactorMatrix,(J$4+1),FALSE)*$E4273</f>
        <v>-11357.222694370626</v>
      </c>
      <c r="K4273" s="22">
        <f>VLOOKUP(CONCATENATE($F4273," ",$G4273),AllocFactorMatrix,(K$4+1),FALSE)*$E4273</f>
        <v>-143.93959820348684</v>
      </c>
      <c r="L4273" s="22">
        <f>VLOOKUP(CONCATENATE($F4273," ",$G4273),AllocFactorMatrix,(L$4+1),FALSE)*$E4273</f>
        <v>-7.2040338127077037</v>
      </c>
      <c r="M4273" s="22">
        <f t="shared" si="2048"/>
        <v>-11508.366326386822</v>
      </c>
      <c r="N4273" s="22">
        <f>VLOOKUP(CONCATENATE($F4273," ",$G4273),AllocFactorMatrix,(N$4+1),FALSE)*$E4273</f>
        <v>-5095.3922036914855</v>
      </c>
      <c r="O4273" s="22">
        <f>VLOOKUP(CONCATENATE($F4273," ",$G4273),AllocFactorMatrix,(O$4+1),FALSE)*$E4273</f>
        <v>-1396.528999343634</v>
      </c>
      <c r="P4273" s="22">
        <f>VLOOKUP(CONCATENATE($F4273," ",$G4273),AllocFactorMatrix,(P$4+1),FALSE)*$E4273</f>
        <v>-222.23078710717525</v>
      </c>
      <c r="Q4273" s="22">
        <f>VLOOKUP(CONCATENATE($F4273," ",$G4273),AllocFactorMatrix,(Q$4+1),FALSE)*$E4273</f>
        <v>0</v>
      </c>
      <c r="R4273" s="22">
        <f t="shared" si="2049"/>
        <v>-6714.1519901422944</v>
      </c>
      <c r="S4273" s="22">
        <f>VLOOKUP(CONCATENATE($F4273," ",$G4273),AllocFactorMatrix,(S$4+1),FALSE)*$E4273</f>
        <v>-220.26077014211353</v>
      </c>
      <c r="T4273" s="22">
        <f>VLOOKUP(CONCATENATE($F4273," ",$G4273),AllocFactorMatrix,(T$4+1),FALSE)*$E4273</f>
        <v>-4008.3702944420229</v>
      </c>
      <c r="U4273" s="22">
        <f>VLOOKUP(CONCATENATE($F4273," ",$G4273),AllocFactorMatrix,(U$4+1),FALSE)*$E4273</f>
        <v>-19530.952117873763</v>
      </c>
      <c r="V4273" s="22">
        <f>VLOOKUP(CONCATENATE($F4273," ",$G4273),AllocFactorMatrix,(V$4+1),FALSE)*$E4273</f>
        <v>-2488.6425485132218</v>
      </c>
      <c r="W4273" s="22">
        <f t="shared" si="2051"/>
        <v>-26248.22573097112</v>
      </c>
      <c r="X4273" s="22">
        <f>VLOOKUP(CONCATENATE($F4273," ",$G4273),AllocFactorMatrix,(X$4+1),FALSE)*$E4273</f>
        <v>-1425.0725707349397</v>
      </c>
      <c r="Y4273" s="22">
        <f>VLOOKUP(CONCATENATE($F4273," ",$G4273),AllocFactorMatrix,(Y$4+1),FALSE)*$E4273</f>
        <v>-26.787930668272068</v>
      </c>
      <c r="Z4273" s="22">
        <f t="shared" si="2050"/>
        <v>-1451.8605014032119</v>
      </c>
      <c r="AA4273" s="22">
        <f>VLOOKUP(CONCATENATE($F4273," ",$G4273),AllocFactorMatrix,(AA$4+1),FALSE)*$E4273</f>
        <v>-20.724164007502548</v>
      </c>
      <c r="AB4273" s="22">
        <f>VLOOKUP(CONCATENATE($F4273," ",$G4273),AllocFactorMatrix,(AB$4+1),FALSE)*$E4273</f>
        <v>-194.75127557505871</v>
      </c>
      <c r="AC4273" s="22">
        <f>VLOOKUP(CONCATENATE($F4273," ",$G4273),AllocFactorMatrix,(AC$4+1),FALSE)*$E4273</f>
        <v>-46.359164953367262</v>
      </c>
    </row>
    <row r="4274" spans="4:29" hidden="1" outlineLevel="1">
      <c r="F4274" s="42" t="str">
        <f>F4281</f>
        <v>RB_GUP-Land_T</v>
      </c>
      <c r="G4274" s="17" t="str">
        <f>$G$8</f>
        <v>PRODUCTION</v>
      </c>
      <c r="H4274" s="21">
        <f t="shared" ref="H4274:H4305" si="2052">SUBTOTAL(9,I4274:AC4274)</f>
        <v>-1475.1474897144167</v>
      </c>
      <c r="I4274" s="22">
        <f>VLOOKUP(CONCATENATE($F4274," ",$G4274),AllocFactorMatrix,(I$4+1),FALSE)*$E4281</f>
        <v>-731.39076783294911</v>
      </c>
      <c r="J4274" s="22">
        <f>VLOOKUP(CONCATENATE($F4274," ",$G4274),AllocFactorMatrix,(J$4+1),FALSE)*$E4281</f>
        <v>-182.89733242790399</v>
      </c>
      <c r="K4274" s="22">
        <f>VLOOKUP(CONCATENATE($F4274," ",$G4274),AllocFactorMatrix,(K$4+1),FALSE)*$E4281</f>
        <v>-2.3180111239001251</v>
      </c>
      <c r="L4274" s="22">
        <f>VLOOKUP(CONCATENATE($F4274," ",$G4274),AllocFactorMatrix,(L$4+1),FALSE)*$E4281</f>
        <v>-0.11601415262533762</v>
      </c>
      <c r="M4274" s="22">
        <f t="shared" si="2048"/>
        <v>-185.33135770442945</v>
      </c>
      <c r="N4274" s="22">
        <f>VLOOKUP(CONCATENATE($F4274," ",$G4274),AllocFactorMatrix,(N$4+1),FALSE)*$E4281</f>
        <v>-82.056473383324473</v>
      </c>
      <c r="O4274" s="22">
        <f>VLOOKUP(CONCATENATE($F4274," ",$G4274),AllocFactorMatrix,(O$4+1),FALSE)*$E4281</f>
        <v>-22.489779016551655</v>
      </c>
      <c r="P4274" s="22">
        <f>VLOOKUP(CONCATENATE($F4274," ",$G4274),AllocFactorMatrix,(P$4+1),FALSE)*$E4281</f>
        <v>-3.5788166912851227</v>
      </c>
      <c r="Q4274" s="22">
        <f>VLOOKUP(CONCATENATE($F4274," ",$G4274),AllocFactorMatrix,(Q$4+1),FALSE)*$E4281</f>
        <v>0</v>
      </c>
      <c r="R4274" s="22">
        <f t="shared" si="2049"/>
        <v>-108.12506909116125</v>
      </c>
      <c r="S4274" s="22">
        <f>VLOOKUP(CONCATENATE($F4274," ",$G4274),AllocFactorMatrix,(S$4+1),FALSE)*$E4281</f>
        <v>-3.5470914308544992</v>
      </c>
      <c r="T4274" s="22">
        <f>VLOOKUP(CONCATENATE($F4274," ",$G4274),AllocFactorMatrix,(T$4+1),FALSE)*$E4281</f>
        <v>-64.551013391687732</v>
      </c>
      <c r="U4274" s="22">
        <f>VLOOKUP(CONCATENATE($F4274," ",$G4274),AllocFactorMatrix,(U$4+1),FALSE)*$E4281</f>
        <v>-314.52751594866817</v>
      </c>
      <c r="V4274" s="22">
        <f>VLOOKUP(CONCATENATE($F4274," ",$G4274),AllocFactorMatrix,(V$4+1),FALSE)*$E4281</f>
        <v>-40.077235054592933</v>
      </c>
      <c r="W4274" s="22">
        <f>SUBTOTAL(9,S4274:V4274)</f>
        <v>-422.70285582580334</v>
      </c>
      <c r="X4274" s="22">
        <f>VLOOKUP(CONCATENATE($F4274," ",$G4274),AllocFactorMatrix,(X$4+1),FALSE)*$E4281</f>
        <v>-22.949446243823946</v>
      </c>
      <c r="Y4274" s="22">
        <f>VLOOKUP(CONCATENATE($F4274," ",$G4274),AllocFactorMatrix,(Y$4+1),FALSE)*$E4281</f>
        <v>-0.4313942935114834</v>
      </c>
      <c r="Z4274" s="22">
        <f t="shared" si="2050"/>
        <v>-23.38084053733543</v>
      </c>
      <c r="AA4274" s="22">
        <f>VLOOKUP(CONCATENATE($F4274," ",$G4274),AllocFactorMatrix,(AA$4+1),FALSE)*$E4281</f>
        <v>-0.3337430651641059</v>
      </c>
      <c r="AB4274" s="22">
        <f>VLOOKUP(CONCATENATE($F4274," ",$G4274),AllocFactorMatrix,(AB$4+1),FALSE)*$E4281</f>
        <v>-3.1362851419005082</v>
      </c>
      <c r="AC4274" s="22">
        <f>VLOOKUP(CONCATENATE($F4274," ",$G4274),AllocFactorMatrix,(AC$4+1),FALSE)*$E4281</f>
        <v>-0.74657051567358756</v>
      </c>
    </row>
    <row r="4275" spans="4:29" hidden="1" outlineLevel="1">
      <c r="F4275" s="42" t="str">
        <f>F4281</f>
        <v>RB_GUP-Land_T</v>
      </c>
      <c r="G4275" s="17" t="str">
        <f>$G$9</f>
        <v>BULKTRAN</v>
      </c>
      <c r="H4275" s="21">
        <f t="shared" si="2052"/>
        <v>-64086.505882503814</v>
      </c>
      <c r="I4275" s="22">
        <f>VLOOKUP(CONCATENATE($F4275," ",$G4275),AllocFactorMatrix,(I$4+1),FALSE)*$E4281</f>
        <v>-31774.638856084541</v>
      </c>
      <c r="J4275" s="22">
        <f>VLOOKUP(CONCATENATE($F4275," ",$G4275),AllocFactorMatrix,(J$4+1),FALSE)*$E4281</f>
        <v>-7945.8163012596924</v>
      </c>
      <c r="K4275" s="22">
        <f>VLOOKUP(CONCATENATE($F4275," ",$G4275),AllocFactorMatrix,(K$4+1),FALSE)*$E4281</f>
        <v>-100.7039869323806</v>
      </c>
      <c r="L4275" s="22">
        <f>VLOOKUP(CONCATENATE($F4275," ",$G4275),AllocFactorMatrix,(L$4+1),FALSE)*$E4281</f>
        <v>-5.0401344452118302</v>
      </c>
      <c r="M4275" s="22">
        <f t="shared" si="2048"/>
        <v>-8051.5604226372852</v>
      </c>
      <c r="N4275" s="22">
        <f>VLOOKUP(CONCATENATE($F4275," ",$G4275),AllocFactorMatrix,(N$4+1),FALSE)*$E4281</f>
        <v>-3564.8724624789961</v>
      </c>
      <c r="O4275" s="22">
        <f>VLOOKUP(CONCATENATE($F4275," ",$G4275),AllocFactorMatrix,(O$4+1),FALSE)*$E4281</f>
        <v>-977.04898343383809</v>
      </c>
      <c r="P4275" s="22">
        <f>VLOOKUP(CONCATENATE($F4275," ",$G4275),AllocFactorMatrix,(P$4+1),FALSE)*$E4281</f>
        <v>-155.47859352209525</v>
      </c>
      <c r="Q4275" s="22">
        <f>VLOOKUP(CONCATENATE($F4275," ",$G4275),AllocFactorMatrix,(Q$4+1),FALSE)*$E4281</f>
        <v>0</v>
      </c>
      <c r="R4275" s="22">
        <f t="shared" si="2049"/>
        <v>-4697.4000394349296</v>
      </c>
      <c r="S4275" s="22">
        <f>VLOOKUP(CONCATENATE($F4275," ",$G4275),AllocFactorMatrix,(S$4+1),FALSE)*$E4281</f>
        <v>-154.10031704236178</v>
      </c>
      <c r="T4275" s="22">
        <f>VLOOKUP(CONCATENATE($F4275," ",$G4275),AllocFactorMatrix,(T$4+1),FALSE)*$E4281</f>
        <v>-2804.3629049247534</v>
      </c>
      <c r="U4275" s="22">
        <f>VLOOKUP(CONCATENATE($F4275," ",$G4275),AllocFactorMatrix,(U$4+1),FALSE)*$E4281</f>
        <v>-13664.375692328878</v>
      </c>
      <c r="V4275" s="22">
        <f>VLOOKUP(CONCATENATE($F4275," ",$G4275),AllocFactorMatrix,(V$4+1),FALSE)*$E4281</f>
        <v>-1741.1207882527692</v>
      </c>
      <c r="W4275" s="22">
        <f t="shared" ref="W4275:W4281" si="2053">SUBTOTAL(9,S4275:V4275)</f>
        <v>-18363.959702548764</v>
      </c>
      <c r="X4275" s="22">
        <f>VLOOKUP(CONCATENATE($F4275," ",$G4275),AllocFactorMatrix,(X$4+1),FALSE)*$E4281</f>
        <v>-997.01882825951213</v>
      </c>
      <c r="Y4275" s="22">
        <f>VLOOKUP(CONCATENATE($F4275," ",$G4275),AllocFactorMatrix,(Y$4+1),FALSE)*$E4281</f>
        <v>-18.741551689963242</v>
      </c>
      <c r="Z4275" s="22">
        <f t="shared" si="2050"/>
        <v>-1015.7603799494754</v>
      </c>
      <c r="AA4275" s="22">
        <f>VLOOKUP(CONCATENATE($F4275," ",$G4275),AllocFactorMatrix,(AA$4+1),FALSE)*$E4281</f>
        <v>-14.499178596050118</v>
      </c>
      <c r="AB4275" s="22">
        <f>VLOOKUP(CONCATENATE($F4275," ",$G4275),AllocFactorMatrix,(AB$4+1),FALSE)*$E4281</f>
        <v>-136.253193390532</v>
      </c>
      <c r="AC4275" s="22">
        <f>VLOOKUP(CONCATENATE($F4275," ",$G4275),AllocFactorMatrix,(AC$4+1),FALSE)*$E4281</f>
        <v>-32.434109862249727</v>
      </c>
    </row>
    <row r="4276" spans="4:29" hidden="1" outlineLevel="1">
      <c r="F4276" s="42" t="str">
        <f>F4281</f>
        <v>RB_GUP-Land_T</v>
      </c>
      <c r="G4276" s="17" t="str">
        <f>$G$10</f>
        <v>SUBTRAN</v>
      </c>
      <c r="H4276" s="21">
        <f t="shared" si="2052"/>
        <v>-21687.346627781746</v>
      </c>
      <c r="I4276" s="22">
        <f>VLOOKUP(CONCATENATE($F4276," ",$G4276),AllocFactorMatrix,(I$4+1),FALSE)*$E4281</f>
        <v>-10465.494323452232</v>
      </c>
      <c r="J4276" s="22">
        <f>VLOOKUP(CONCATENATE($F4276," ",$G4276),AllocFactorMatrix,(J$4+1),FALSE)*$E4281</f>
        <v>-2611.0720259918767</v>
      </c>
      <c r="K4276" s="22">
        <f>VLOOKUP(CONCATENATE($F4276," ",$G4276),AllocFactorMatrix,(K$4+1),FALSE)*$E4281</f>
        <v>-33.16216093877928</v>
      </c>
      <c r="L4276" s="22">
        <f>VLOOKUP(CONCATENATE($F4276," ",$G4276),AllocFactorMatrix,(L$4+1),FALSE)*$E4281</f>
        <v>-2.1379124012222852</v>
      </c>
      <c r="M4276" s="22">
        <f t="shared" si="2048"/>
        <v>-2646.3720993318784</v>
      </c>
      <c r="N4276" s="22">
        <f>VLOOKUP(CONCATENATE($F4276," ",$G4276),AllocFactorMatrix,(N$4+1),FALSE)*$E4281</f>
        <v>-1159.530823985097</v>
      </c>
      <c r="O4276" s="22">
        <f>VLOOKUP(CONCATENATE($F4276," ",$G4276),AllocFactorMatrix,(O$4+1),FALSE)*$E4281</f>
        <v>-318.32122963746014</v>
      </c>
      <c r="P4276" s="22">
        <f>VLOOKUP(CONCATENATE($F4276," ",$G4276),AllocFactorMatrix,(P$4+1),FALSE)*$E4281</f>
        <v>-63.984924248556204</v>
      </c>
      <c r="Q4276" s="22">
        <f>VLOOKUP(CONCATENATE($F4276," ",$G4276),AllocFactorMatrix,(Q$4+1),FALSE)*$E4281</f>
        <v>0</v>
      </c>
      <c r="R4276" s="22">
        <f t="shared" si="2049"/>
        <v>-1541.8369778711133</v>
      </c>
      <c r="S4276" s="22">
        <f>VLOOKUP(CONCATENATE($F4276," ",$G4276),AllocFactorMatrix,(S$4+1),FALSE)*$E4281</f>
        <v>-49.137382828103192</v>
      </c>
      <c r="T4276" s="22">
        <f>VLOOKUP(CONCATENATE($F4276," ",$G4276),AllocFactorMatrix,(T$4+1),FALSE)*$E4281</f>
        <v>-920.59623604880449</v>
      </c>
      <c r="U4276" s="22">
        <f>VLOOKUP(CONCATENATE($F4276," ",$G4276),AllocFactorMatrix,(U$4+1),FALSE)*$E4281</f>
        <v>-5720.9749289021947</v>
      </c>
      <c r="V4276" s="22">
        <f>VLOOKUP(CONCATENATE($F4276," ",$G4276),AllocFactorMatrix,(V$4+1),FALSE)*$E4281</f>
        <v>0</v>
      </c>
      <c r="W4276" s="22">
        <f t="shared" si="2053"/>
        <v>-6690.7085477791024</v>
      </c>
      <c r="X4276" s="22">
        <f>VLOOKUP(CONCATENATE($F4276," ",$G4276),AllocFactorMatrix,(X$4+1),FALSE)*$E4281</f>
        <v>-325.23288757383125</v>
      </c>
      <c r="Y4276" s="22">
        <f>VLOOKUP(CONCATENATE($F4276," ",$G4276),AllocFactorMatrix,(Y$4+1),FALSE)*$E4281</f>
        <v>-6.2385604499593628</v>
      </c>
      <c r="Z4276" s="22">
        <f t="shared" si="2050"/>
        <v>-331.47144802379063</v>
      </c>
      <c r="AA4276" s="22">
        <f>VLOOKUP(CONCATENATE($F4276," ",$G4276),AllocFactorMatrix,(AA$4+1),FALSE)*$E4281</f>
        <v>-4.7451035317569712</v>
      </c>
      <c r="AB4276" s="22">
        <f>VLOOKUP(CONCATENATE($F4276," ",$G4276),AllocFactorMatrix,(AB$4+1),FALSE)*$E4281</f>
        <v>-5.4291207176200533</v>
      </c>
      <c r="AC4276" s="22">
        <f>VLOOKUP(CONCATENATE($F4276," ",$G4276),AllocFactorMatrix,(AC$4+1),FALSE)*$E4281</f>
        <v>-1.2890070742534507</v>
      </c>
    </row>
    <row r="4277" spans="4:29" hidden="1" outlineLevel="1">
      <c r="F4277" s="42" t="str">
        <f>F4281</f>
        <v>RB_GUP-Land_T</v>
      </c>
      <c r="G4277" s="17" t="str">
        <f>$G$11</f>
        <v>DISTPRI</v>
      </c>
      <c r="H4277" s="21">
        <f t="shared" si="2052"/>
        <v>0</v>
      </c>
      <c r="I4277" s="22">
        <f>VLOOKUP(CONCATENATE($F4277," ",$G4277),AllocFactorMatrix,(I$4+1),FALSE)*$E4281</f>
        <v>0</v>
      </c>
      <c r="J4277" s="22">
        <f>VLOOKUP(CONCATENATE($F4277," ",$G4277),AllocFactorMatrix,(J$4+1),FALSE)*$E4281</f>
        <v>0</v>
      </c>
      <c r="K4277" s="22">
        <f>VLOOKUP(CONCATENATE($F4277," ",$G4277),AllocFactorMatrix,(K$4+1),FALSE)*$E4281</f>
        <v>0</v>
      </c>
      <c r="L4277" s="22">
        <f>VLOOKUP(CONCATENATE($F4277," ",$G4277),AllocFactorMatrix,(L$4+1),FALSE)*$E4281</f>
        <v>0</v>
      </c>
      <c r="M4277" s="22">
        <f t="shared" si="2048"/>
        <v>0</v>
      </c>
      <c r="N4277" s="22">
        <f>VLOOKUP(CONCATENATE($F4277," ",$G4277),AllocFactorMatrix,(N$4+1),FALSE)*$E4281</f>
        <v>0</v>
      </c>
      <c r="O4277" s="22">
        <f>VLOOKUP(CONCATENATE($F4277," ",$G4277),AllocFactorMatrix,(O$4+1),FALSE)*$E4281</f>
        <v>0</v>
      </c>
      <c r="P4277" s="22">
        <f>VLOOKUP(CONCATENATE($F4277," ",$G4277),AllocFactorMatrix,(P$4+1),FALSE)*$E4281</f>
        <v>0</v>
      </c>
      <c r="Q4277" s="22">
        <f>VLOOKUP(CONCATENATE($F4277," ",$G4277),AllocFactorMatrix,(Q$4+1),FALSE)*$E4281</f>
        <v>0</v>
      </c>
      <c r="R4277" s="22">
        <f t="shared" si="2049"/>
        <v>0</v>
      </c>
      <c r="S4277" s="22">
        <f>VLOOKUP(CONCATENATE($F4277," ",$G4277),AllocFactorMatrix,(S$4+1),FALSE)*$E4281</f>
        <v>0</v>
      </c>
      <c r="T4277" s="22">
        <f>VLOOKUP(CONCATENATE($F4277," ",$G4277),AllocFactorMatrix,(T$4+1),FALSE)*$E4281</f>
        <v>0</v>
      </c>
      <c r="U4277" s="22">
        <f>VLOOKUP(CONCATENATE($F4277," ",$G4277),AllocFactorMatrix,(U$4+1),FALSE)*$E4281</f>
        <v>0</v>
      </c>
      <c r="V4277" s="22">
        <f>VLOOKUP(CONCATENATE($F4277," ",$G4277),AllocFactorMatrix,(V$4+1),FALSE)*$E4281</f>
        <v>0</v>
      </c>
      <c r="W4277" s="22">
        <f t="shared" si="2053"/>
        <v>0</v>
      </c>
      <c r="X4277" s="22">
        <f>VLOOKUP(CONCATENATE($F4277," ",$G4277),AllocFactorMatrix,(X$4+1),FALSE)*$E4281</f>
        <v>0</v>
      </c>
      <c r="Y4277" s="22">
        <f>VLOOKUP(CONCATENATE($F4277," ",$G4277),AllocFactorMatrix,(Y$4+1),FALSE)*$E4281</f>
        <v>0</v>
      </c>
      <c r="Z4277" s="22">
        <f t="shared" si="2050"/>
        <v>0</v>
      </c>
      <c r="AA4277" s="22">
        <f>VLOOKUP(CONCATENATE($F4277," ",$G4277),AllocFactorMatrix,(AA$4+1),FALSE)*$E4281</f>
        <v>0</v>
      </c>
      <c r="AB4277" s="22">
        <f>VLOOKUP(CONCATENATE($F4277," ",$G4277),AllocFactorMatrix,(AB$4+1),FALSE)*$E4281</f>
        <v>0</v>
      </c>
      <c r="AC4277" s="22">
        <f>VLOOKUP(CONCATENATE($F4277," ",$G4277),AllocFactorMatrix,(AC$4+1),FALSE)*$E4281</f>
        <v>0</v>
      </c>
    </row>
    <row r="4278" spans="4:29" hidden="1" outlineLevel="1">
      <c r="F4278" s="42" t="str">
        <f>F4281</f>
        <v>RB_GUP-Land_T</v>
      </c>
      <c r="G4278" s="17" t="str">
        <f>$G$12</f>
        <v>DISTSEC</v>
      </c>
      <c r="H4278" s="21">
        <f t="shared" si="2052"/>
        <v>0</v>
      </c>
      <c r="I4278" s="22">
        <f>VLOOKUP(CONCATENATE($F4278," ",$G4278),AllocFactorMatrix,(I$4+1),FALSE)*$E4281</f>
        <v>0</v>
      </c>
      <c r="J4278" s="22">
        <f>VLOOKUP(CONCATENATE($F4278," ",$G4278),AllocFactorMatrix,(J$4+1),FALSE)*$E4281</f>
        <v>0</v>
      </c>
      <c r="K4278" s="22">
        <f>VLOOKUP(CONCATENATE($F4278," ",$G4278),AllocFactorMatrix,(K$4+1),FALSE)*$E4281</f>
        <v>0</v>
      </c>
      <c r="L4278" s="22">
        <f>VLOOKUP(CONCATENATE($F4278," ",$G4278),AllocFactorMatrix,(L$4+1),FALSE)*$E4281</f>
        <v>0</v>
      </c>
      <c r="M4278" s="22">
        <f t="shared" si="2048"/>
        <v>0</v>
      </c>
      <c r="N4278" s="22">
        <f>VLOOKUP(CONCATENATE($F4278," ",$G4278),AllocFactorMatrix,(N$4+1),FALSE)*$E4281</f>
        <v>0</v>
      </c>
      <c r="O4278" s="22">
        <f>VLOOKUP(CONCATENATE($F4278," ",$G4278),AllocFactorMatrix,(O$4+1),FALSE)*$E4281</f>
        <v>0</v>
      </c>
      <c r="P4278" s="22">
        <f>VLOOKUP(CONCATENATE($F4278," ",$G4278),AllocFactorMatrix,(P$4+1),FALSE)*$E4281</f>
        <v>0</v>
      </c>
      <c r="Q4278" s="22">
        <f>VLOOKUP(CONCATENATE($F4278," ",$G4278),AllocFactorMatrix,(Q$4+1),FALSE)*$E4281</f>
        <v>0</v>
      </c>
      <c r="R4278" s="22">
        <f t="shared" si="2049"/>
        <v>0</v>
      </c>
      <c r="S4278" s="22">
        <f>VLOOKUP(CONCATENATE($F4278," ",$G4278),AllocFactorMatrix,(S$4+1),FALSE)*$E4281</f>
        <v>0</v>
      </c>
      <c r="T4278" s="22">
        <f>VLOOKUP(CONCATENATE($F4278," ",$G4278),AllocFactorMatrix,(T$4+1),FALSE)*$E4281</f>
        <v>0</v>
      </c>
      <c r="U4278" s="22">
        <f>VLOOKUP(CONCATENATE($F4278," ",$G4278),AllocFactorMatrix,(U$4+1),FALSE)*$E4281</f>
        <v>0</v>
      </c>
      <c r="V4278" s="22">
        <f>VLOOKUP(CONCATENATE($F4278," ",$G4278),AllocFactorMatrix,(V$4+1),FALSE)*$E4281</f>
        <v>0</v>
      </c>
      <c r="W4278" s="22">
        <f t="shared" si="2053"/>
        <v>0</v>
      </c>
      <c r="X4278" s="22">
        <f>VLOOKUP(CONCATENATE($F4278," ",$G4278),AllocFactorMatrix,(X$4+1),FALSE)*$E4281</f>
        <v>0</v>
      </c>
      <c r="Y4278" s="22">
        <f>VLOOKUP(CONCATENATE($F4278," ",$G4278),AllocFactorMatrix,(Y$4+1),FALSE)*$E4281</f>
        <v>0</v>
      </c>
      <c r="Z4278" s="22">
        <f t="shared" si="2050"/>
        <v>0</v>
      </c>
      <c r="AA4278" s="22">
        <f>VLOOKUP(CONCATENATE($F4278," ",$G4278),AllocFactorMatrix,(AA$4+1),FALSE)*$E4281</f>
        <v>0</v>
      </c>
      <c r="AB4278" s="22">
        <f>VLOOKUP(CONCATENATE($F4278," ",$G4278),AllocFactorMatrix,(AB$4+1),FALSE)*$E4281</f>
        <v>0</v>
      </c>
      <c r="AC4278" s="22">
        <f>VLOOKUP(CONCATENATE($F4278," ",$G4278),AllocFactorMatrix,(AC$4+1),FALSE)*$E4281</f>
        <v>0</v>
      </c>
    </row>
    <row r="4279" spans="4:29" hidden="1" outlineLevel="1">
      <c r="F4279" s="42" t="str">
        <f>F4281</f>
        <v>RB_GUP-Land_T</v>
      </c>
      <c r="G4279" s="17" t="str">
        <f>$G$13</f>
        <v>ENERGY</v>
      </c>
      <c r="H4279" s="21">
        <f t="shared" si="2052"/>
        <v>0</v>
      </c>
      <c r="I4279" s="22">
        <f>VLOOKUP(CONCATENATE($F4279," ",$G4279),AllocFactorMatrix,(I$4+1),FALSE)*$E4281</f>
        <v>0</v>
      </c>
      <c r="J4279" s="22">
        <f>VLOOKUP(CONCATENATE($F4279," ",$G4279),AllocFactorMatrix,(J$4+1),FALSE)*$E4281</f>
        <v>0</v>
      </c>
      <c r="K4279" s="22">
        <f>VLOOKUP(CONCATENATE($F4279," ",$G4279),AllocFactorMatrix,(K$4+1),FALSE)*$E4281</f>
        <v>0</v>
      </c>
      <c r="L4279" s="22">
        <f>VLOOKUP(CONCATENATE($F4279," ",$G4279),AllocFactorMatrix,(L$4+1),FALSE)*$E4281</f>
        <v>0</v>
      </c>
      <c r="M4279" s="22">
        <f t="shared" si="2048"/>
        <v>0</v>
      </c>
      <c r="N4279" s="22">
        <f>VLOOKUP(CONCATENATE($F4279," ",$G4279),AllocFactorMatrix,(N$4+1),FALSE)*$E4281</f>
        <v>0</v>
      </c>
      <c r="O4279" s="22">
        <f>VLOOKUP(CONCATENATE($F4279," ",$G4279),AllocFactorMatrix,(O$4+1),FALSE)*$E4281</f>
        <v>0</v>
      </c>
      <c r="P4279" s="22">
        <f>VLOOKUP(CONCATENATE($F4279," ",$G4279),AllocFactorMatrix,(P$4+1),FALSE)*$E4281</f>
        <v>0</v>
      </c>
      <c r="Q4279" s="22">
        <f>VLOOKUP(CONCATENATE($F4279," ",$G4279),AllocFactorMatrix,(Q$4+1),FALSE)*$E4281</f>
        <v>0</v>
      </c>
      <c r="R4279" s="22">
        <f t="shared" si="2049"/>
        <v>0</v>
      </c>
      <c r="S4279" s="22">
        <f>VLOOKUP(CONCATENATE($F4279," ",$G4279),AllocFactorMatrix,(S$4+1),FALSE)*$E4281</f>
        <v>0</v>
      </c>
      <c r="T4279" s="22">
        <f>VLOOKUP(CONCATENATE($F4279," ",$G4279),AllocFactorMatrix,(T$4+1),FALSE)*$E4281</f>
        <v>0</v>
      </c>
      <c r="U4279" s="22">
        <f>VLOOKUP(CONCATENATE($F4279," ",$G4279),AllocFactorMatrix,(U$4+1),FALSE)*$E4281</f>
        <v>0</v>
      </c>
      <c r="V4279" s="22">
        <f>VLOOKUP(CONCATENATE($F4279," ",$G4279),AllocFactorMatrix,(V$4+1),FALSE)*$E4281</f>
        <v>0</v>
      </c>
      <c r="W4279" s="22">
        <f t="shared" si="2053"/>
        <v>0</v>
      </c>
      <c r="X4279" s="22">
        <f>VLOOKUP(CONCATENATE($F4279," ",$G4279),AllocFactorMatrix,(X$4+1),FALSE)*$E4281</f>
        <v>0</v>
      </c>
      <c r="Y4279" s="22">
        <f>VLOOKUP(CONCATENATE($F4279," ",$G4279),AllocFactorMatrix,(Y$4+1),FALSE)*$E4281</f>
        <v>0</v>
      </c>
      <c r="Z4279" s="22">
        <f t="shared" si="2050"/>
        <v>0</v>
      </c>
      <c r="AA4279" s="22">
        <f>VLOOKUP(CONCATENATE($F4279," ",$G4279),AllocFactorMatrix,(AA$4+1),FALSE)*$E4281</f>
        <v>0</v>
      </c>
      <c r="AB4279" s="22">
        <f>VLOOKUP(CONCATENATE($F4279," ",$G4279),AllocFactorMatrix,(AB$4+1),FALSE)*$E4281</f>
        <v>0</v>
      </c>
      <c r="AC4279" s="22">
        <f>VLOOKUP(CONCATENATE($F4279," ",$G4279),AllocFactorMatrix,(AC$4+1),FALSE)*$E4281</f>
        <v>0</v>
      </c>
    </row>
    <row r="4280" spans="4:29" hidden="1" outlineLevel="1">
      <c r="F4280" s="42" t="str">
        <f>F4281</f>
        <v>RB_GUP-Land_T</v>
      </c>
      <c r="G4280" s="17" t="str">
        <f>$G$14</f>
        <v>CUSTOMER</v>
      </c>
      <c r="H4280" s="21">
        <f t="shared" si="2052"/>
        <v>0</v>
      </c>
      <c r="I4280" s="22">
        <f>VLOOKUP(CONCATENATE($F4280," ",$G4280),AllocFactorMatrix,(I$4+1),FALSE)*$E4281</f>
        <v>0</v>
      </c>
      <c r="J4280" s="22">
        <f>VLOOKUP(CONCATENATE($F4280," ",$G4280),AllocFactorMatrix,(J$4+1),FALSE)*$E4281</f>
        <v>0</v>
      </c>
      <c r="K4280" s="22">
        <f>VLOOKUP(CONCATENATE($F4280," ",$G4280),AllocFactorMatrix,(K$4+1),FALSE)*$E4281</f>
        <v>0</v>
      </c>
      <c r="L4280" s="22">
        <f>VLOOKUP(CONCATENATE($F4280," ",$G4280),AllocFactorMatrix,(L$4+1),FALSE)*$E4281</f>
        <v>0</v>
      </c>
      <c r="M4280" s="22">
        <f t="shared" si="2048"/>
        <v>0</v>
      </c>
      <c r="N4280" s="22">
        <f>VLOOKUP(CONCATENATE($F4280," ",$G4280),AllocFactorMatrix,(N$4+1),FALSE)*$E4281</f>
        <v>0</v>
      </c>
      <c r="O4280" s="22">
        <f>VLOOKUP(CONCATENATE($F4280," ",$G4280),AllocFactorMatrix,(O$4+1),FALSE)*$E4281</f>
        <v>0</v>
      </c>
      <c r="P4280" s="22">
        <f>VLOOKUP(CONCATENATE($F4280," ",$G4280),AllocFactorMatrix,(P$4+1),FALSE)*$E4281</f>
        <v>0</v>
      </c>
      <c r="Q4280" s="22">
        <f>VLOOKUP(CONCATENATE($F4280," ",$G4280),AllocFactorMatrix,(Q$4+1),FALSE)*$E4281</f>
        <v>0</v>
      </c>
      <c r="R4280" s="22">
        <f t="shared" si="2049"/>
        <v>0</v>
      </c>
      <c r="S4280" s="22">
        <f>VLOOKUP(CONCATENATE($F4280," ",$G4280),AllocFactorMatrix,(S$4+1),FALSE)*$E4281</f>
        <v>0</v>
      </c>
      <c r="T4280" s="22">
        <f>VLOOKUP(CONCATENATE($F4280," ",$G4280),AllocFactorMatrix,(T$4+1),FALSE)*$E4281</f>
        <v>0</v>
      </c>
      <c r="U4280" s="22">
        <f>VLOOKUP(CONCATENATE($F4280," ",$G4280),AllocFactorMatrix,(U$4+1),FALSE)*$E4281</f>
        <v>0</v>
      </c>
      <c r="V4280" s="22">
        <f>VLOOKUP(CONCATENATE($F4280," ",$G4280),AllocFactorMatrix,(V$4+1),FALSE)*$E4281</f>
        <v>0</v>
      </c>
      <c r="W4280" s="22">
        <f t="shared" si="2053"/>
        <v>0</v>
      </c>
      <c r="X4280" s="22">
        <f>VLOOKUP(CONCATENATE($F4280," ",$G4280),AllocFactorMatrix,(X$4+1),FALSE)*$E4281</f>
        <v>0</v>
      </c>
      <c r="Y4280" s="22">
        <f>VLOOKUP(CONCATENATE($F4280," ",$G4280),AllocFactorMatrix,(Y$4+1),FALSE)*$E4281</f>
        <v>0</v>
      </c>
      <c r="Z4280" s="22">
        <f t="shared" si="2050"/>
        <v>0</v>
      </c>
      <c r="AA4280" s="22">
        <f>VLOOKUP(CONCATENATE($F4280," ",$G4280),AllocFactorMatrix,(AA$4+1),FALSE)*$E4281</f>
        <v>0</v>
      </c>
      <c r="AB4280" s="22">
        <f>VLOOKUP(CONCATENATE($F4280," ",$G4280),AllocFactorMatrix,(AB$4+1),FALSE)*$E4281</f>
        <v>0</v>
      </c>
      <c r="AC4280" s="22">
        <f>VLOOKUP(CONCATENATE($F4280," ",$G4280),AllocFactorMatrix,(AC$4+1),FALSE)*$E4281</f>
        <v>0</v>
      </c>
    </row>
    <row r="4281" spans="4:29" collapsed="1">
      <c r="D4281" s="17" t="str">
        <f>+D3321</f>
        <v>Adj 36 - Depreciation/Amortization Adjustments - Trans</v>
      </c>
      <c r="E4281" s="38">
        <v>-87249</v>
      </c>
      <c r="F4281" s="42" t="str">
        <f>+F3321</f>
        <v>RB_GUP-Land_T</v>
      </c>
      <c r="G4281" s="17" t="str">
        <f>$G$15</f>
        <v>TOTAL</v>
      </c>
      <c r="H4281" s="21">
        <f t="shared" si="2052"/>
        <v>-87248.999999999971</v>
      </c>
      <c r="I4281" s="22">
        <f>VLOOKUP(CONCATENATE($F4281," ",$G4281),AllocFactorMatrix,(I$4+1),FALSE)*$E4281</f>
        <v>-42971.523947369722</v>
      </c>
      <c r="J4281" s="22">
        <f>VLOOKUP(CONCATENATE($F4281," ",$G4281),AllocFactorMatrix,(J$4+1),FALSE)*$E4281</f>
        <v>-10739.785659679474</v>
      </c>
      <c r="K4281" s="22">
        <f>VLOOKUP(CONCATENATE($F4281," ",$G4281),AllocFactorMatrix,(K$4+1),FALSE)*$E4281</f>
        <v>-136.18415899505999</v>
      </c>
      <c r="L4281" s="22">
        <f>VLOOKUP(CONCATENATE($F4281," ",$G4281),AllocFactorMatrix,(L$4+1),FALSE)*$E4281</f>
        <v>-7.2940609990594538</v>
      </c>
      <c r="M4281" s="22">
        <f t="shared" si="2048"/>
        <v>-10883.263879673594</v>
      </c>
      <c r="N4281" s="22">
        <f>VLOOKUP(CONCATENATE($F4281," ",$G4281),AllocFactorMatrix,(N$4+1),FALSE)*$E4281</f>
        <v>-4806.4597598474174</v>
      </c>
      <c r="O4281" s="22">
        <f>VLOOKUP(CONCATENATE($F4281," ",$G4281),AllocFactorMatrix,(O$4+1),FALSE)*$E4281</f>
        <v>-1317.8599920878498</v>
      </c>
      <c r="P4281" s="22">
        <f>VLOOKUP(CONCATENATE($F4281," ",$G4281),AllocFactorMatrix,(P$4+1),FALSE)*$E4281</f>
        <v>-223.04233446193658</v>
      </c>
      <c r="Q4281" s="22">
        <f>VLOOKUP(CONCATENATE($F4281," ",$G4281),AllocFactorMatrix,(Q$4+1),FALSE)*$E4281</f>
        <v>0</v>
      </c>
      <c r="R4281" s="22">
        <f t="shared" si="2049"/>
        <v>-6347.3620863972037</v>
      </c>
      <c r="S4281" s="22">
        <f>VLOOKUP(CONCATENATE($F4281," ",$G4281),AllocFactorMatrix,(S$4+1),FALSE)*$E4281</f>
        <v>-206.78479130131947</v>
      </c>
      <c r="T4281" s="22">
        <f>VLOOKUP(CONCATENATE($F4281," ",$G4281),AllocFactorMatrix,(T$4+1),FALSE)*$E4281</f>
        <v>-3789.5101543652459</v>
      </c>
      <c r="U4281" s="22">
        <f>VLOOKUP(CONCATENATE($F4281," ",$G4281),AllocFactorMatrix,(U$4+1),FALSE)*$E4281</f>
        <v>-19699.878137179741</v>
      </c>
      <c r="V4281" s="22">
        <f>VLOOKUP(CONCATENATE($F4281," ",$G4281),AllocFactorMatrix,(V$4+1),FALSE)*$E4281</f>
        <v>-1781.1980233073621</v>
      </c>
      <c r="W4281" s="22">
        <f t="shared" si="2053"/>
        <v>-25477.371106153671</v>
      </c>
      <c r="X4281" s="22">
        <f>VLOOKUP(CONCATENATE($F4281," ",$G4281),AllocFactorMatrix,(X$4+1),FALSE)*$E4281</f>
        <v>-1345.2011620771671</v>
      </c>
      <c r="Y4281" s="22">
        <f>VLOOKUP(CONCATENATE($F4281," ",$G4281),AllocFactorMatrix,(Y$4+1),FALSE)*$E4281</f>
        <v>-25.411506433434084</v>
      </c>
      <c r="Z4281" s="22">
        <f t="shared" si="2050"/>
        <v>-1370.6126685106012</v>
      </c>
      <c r="AA4281" s="22">
        <f>VLOOKUP(CONCATENATE($F4281," ",$G4281),AllocFactorMatrix,(AA$4+1),FALSE)*$E4281</f>
        <v>-19.578025192971197</v>
      </c>
      <c r="AB4281" s="22">
        <f>VLOOKUP(CONCATENATE($F4281," ",$G4281),AllocFactorMatrix,(AB$4+1),FALSE)*$E4281</f>
        <v>-144.81859925005256</v>
      </c>
      <c r="AC4281" s="22">
        <f>VLOOKUP(CONCATENATE($F4281," ",$G4281),AllocFactorMatrix,(AC$4+1),FALSE)*$E4281</f>
        <v>-34.469687452176764</v>
      </c>
    </row>
    <row r="4282" spans="4:29" hidden="1" outlineLevel="1">
      <c r="F4282" s="42" t="str">
        <f>F4289</f>
        <v>RB_GUP-Land_D</v>
      </c>
      <c r="G4282" s="17" t="str">
        <f>$G$8</f>
        <v>PRODUCTION</v>
      </c>
      <c r="H4282" s="21">
        <f t="shared" si="2052"/>
        <v>0</v>
      </c>
      <c r="I4282" s="22">
        <f>VLOOKUP(CONCATENATE($F4282," ",$G4282),AllocFactorMatrix,(I$4+1),FALSE)*$E4289</f>
        <v>0</v>
      </c>
      <c r="J4282" s="22">
        <f>VLOOKUP(CONCATENATE($F4282," ",$G4282),AllocFactorMatrix,(J$4+1),FALSE)*$E4289</f>
        <v>0</v>
      </c>
      <c r="K4282" s="22">
        <f>VLOOKUP(CONCATENATE($F4282," ",$G4282),AllocFactorMatrix,(K$4+1),FALSE)*$E4289</f>
        <v>0</v>
      </c>
      <c r="L4282" s="22">
        <f>VLOOKUP(CONCATENATE($F4282," ",$G4282),AllocFactorMatrix,(L$4+1),FALSE)*$E4289</f>
        <v>0</v>
      </c>
      <c r="M4282" s="22">
        <f t="shared" si="2048"/>
        <v>0</v>
      </c>
      <c r="N4282" s="22">
        <f>VLOOKUP(CONCATENATE($F4282," ",$G4282),AllocFactorMatrix,(N$4+1),FALSE)*$E4289</f>
        <v>0</v>
      </c>
      <c r="O4282" s="22">
        <f>VLOOKUP(CONCATENATE($F4282," ",$G4282),AllocFactorMatrix,(O$4+1),FALSE)*$E4289</f>
        <v>0</v>
      </c>
      <c r="P4282" s="22">
        <f>VLOOKUP(CONCATENATE($F4282," ",$G4282),AllocFactorMatrix,(P$4+1),FALSE)*$E4289</f>
        <v>0</v>
      </c>
      <c r="Q4282" s="22">
        <f>VLOOKUP(CONCATENATE($F4282," ",$G4282),AllocFactorMatrix,(Q$4+1),FALSE)*$E4289</f>
        <v>0</v>
      </c>
      <c r="R4282" s="22">
        <f t="shared" si="2049"/>
        <v>0</v>
      </c>
      <c r="S4282" s="22">
        <f>VLOOKUP(CONCATENATE($F4282," ",$G4282),AllocFactorMatrix,(S$4+1),FALSE)*$E4289</f>
        <v>0</v>
      </c>
      <c r="T4282" s="22">
        <f>VLOOKUP(CONCATENATE($F4282," ",$G4282),AllocFactorMatrix,(T$4+1),FALSE)*$E4289</f>
        <v>0</v>
      </c>
      <c r="U4282" s="22">
        <f>VLOOKUP(CONCATENATE($F4282," ",$G4282),AllocFactorMatrix,(U$4+1),FALSE)*$E4289</f>
        <v>0</v>
      </c>
      <c r="V4282" s="22">
        <f>VLOOKUP(CONCATENATE($F4282," ",$G4282),AllocFactorMatrix,(V$4+1),FALSE)*$E4289</f>
        <v>0</v>
      </c>
      <c r="W4282" s="22">
        <f>SUBTOTAL(9,S4282:V4282)</f>
        <v>0</v>
      </c>
      <c r="X4282" s="22">
        <f>VLOOKUP(CONCATENATE($F4282," ",$G4282),AllocFactorMatrix,(X$4+1),FALSE)*$E4289</f>
        <v>0</v>
      </c>
      <c r="Y4282" s="22">
        <f>VLOOKUP(CONCATENATE($F4282," ",$G4282),AllocFactorMatrix,(Y$4+1),FALSE)*$E4289</f>
        <v>0</v>
      </c>
      <c r="Z4282" s="22">
        <f t="shared" si="2050"/>
        <v>0</v>
      </c>
      <c r="AA4282" s="22">
        <f>VLOOKUP(CONCATENATE($F4282," ",$G4282),AllocFactorMatrix,(AA$4+1),FALSE)*$E4289</f>
        <v>0</v>
      </c>
      <c r="AB4282" s="22">
        <f>VLOOKUP(CONCATENATE($F4282," ",$G4282),AllocFactorMatrix,(AB$4+1),FALSE)*$E4289</f>
        <v>0</v>
      </c>
      <c r="AC4282" s="22">
        <f>VLOOKUP(CONCATENATE($F4282," ",$G4282),AllocFactorMatrix,(AC$4+1),FALSE)*$E4289</f>
        <v>0</v>
      </c>
    </row>
    <row r="4283" spans="4:29" hidden="1" outlineLevel="1">
      <c r="F4283" s="42" t="str">
        <f>F4289</f>
        <v>RB_GUP-Land_D</v>
      </c>
      <c r="G4283" s="17" t="str">
        <f>$G$9</f>
        <v>BULKTRAN</v>
      </c>
      <c r="H4283" s="21">
        <f t="shared" si="2052"/>
        <v>0</v>
      </c>
      <c r="I4283" s="22">
        <f>VLOOKUP(CONCATENATE($F4283," ",$G4283),AllocFactorMatrix,(I$4+1),FALSE)*$E4289</f>
        <v>0</v>
      </c>
      <c r="J4283" s="22">
        <f>VLOOKUP(CONCATENATE($F4283," ",$G4283),AllocFactorMatrix,(J$4+1),FALSE)*$E4289</f>
        <v>0</v>
      </c>
      <c r="K4283" s="22">
        <f>VLOOKUP(CONCATENATE($F4283," ",$G4283),AllocFactorMatrix,(K$4+1),FALSE)*$E4289</f>
        <v>0</v>
      </c>
      <c r="L4283" s="22">
        <f>VLOOKUP(CONCATENATE($F4283," ",$G4283),AllocFactorMatrix,(L$4+1),FALSE)*$E4289</f>
        <v>0</v>
      </c>
      <c r="M4283" s="22">
        <f t="shared" si="2048"/>
        <v>0</v>
      </c>
      <c r="N4283" s="22">
        <f>VLOOKUP(CONCATENATE($F4283," ",$G4283),AllocFactorMatrix,(N$4+1),FALSE)*$E4289</f>
        <v>0</v>
      </c>
      <c r="O4283" s="22">
        <f>VLOOKUP(CONCATENATE($F4283," ",$G4283),AllocFactorMatrix,(O$4+1),FALSE)*$E4289</f>
        <v>0</v>
      </c>
      <c r="P4283" s="22">
        <f>VLOOKUP(CONCATENATE($F4283," ",$G4283),AllocFactorMatrix,(P$4+1),FALSE)*$E4289</f>
        <v>0</v>
      </c>
      <c r="Q4283" s="22">
        <f>VLOOKUP(CONCATENATE($F4283," ",$G4283),AllocFactorMatrix,(Q$4+1),FALSE)*$E4289</f>
        <v>0</v>
      </c>
      <c r="R4283" s="22">
        <f t="shared" si="2049"/>
        <v>0</v>
      </c>
      <c r="S4283" s="22">
        <f>VLOOKUP(CONCATENATE($F4283," ",$G4283),AllocFactorMatrix,(S$4+1),FALSE)*$E4289</f>
        <v>0</v>
      </c>
      <c r="T4283" s="22">
        <f>VLOOKUP(CONCATENATE($F4283," ",$G4283),AllocFactorMatrix,(T$4+1),FALSE)*$E4289</f>
        <v>0</v>
      </c>
      <c r="U4283" s="22">
        <f>VLOOKUP(CONCATENATE($F4283," ",$G4283),AllocFactorMatrix,(U$4+1),FALSE)*$E4289</f>
        <v>0</v>
      </c>
      <c r="V4283" s="22">
        <f>VLOOKUP(CONCATENATE($F4283," ",$G4283),AllocFactorMatrix,(V$4+1),FALSE)*$E4289</f>
        <v>0</v>
      </c>
      <c r="W4283" s="22">
        <f t="shared" ref="W4283:W4289" si="2054">SUBTOTAL(9,S4283:V4283)</f>
        <v>0</v>
      </c>
      <c r="X4283" s="22">
        <f>VLOOKUP(CONCATENATE($F4283," ",$G4283),AllocFactorMatrix,(X$4+1),FALSE)*$E4289</f>
        <v>0</v>
      </c>
      <c r="Y4283" s="22">
        <f>VLOOKUP(CONCATENATE($F4283," ",$G4283),AllocFactorMatrix,(Y$4+1),FALSE)*$E4289</f>
        <v>0</v>
      </c>
      <c r="Z4283" s="22">
        <f t="shared" si="2050"/>
        <v>0</v>
      </c>
      <c r="AA4283" s="22">
        <f>VLOOKUP(CONCATENATE($F4283," ",$G4283),AllocFactorMatrix,(AA$4+1),FALSE)*$E4289</f>
        <v>0</v>
      </c>
      <c r="AB4283" s="22">
        <f>VLOOKUP(CONCATENATE($F4283," ",$G4283),AllocFactorMatrix,(AB$4+1),FALSE)*$E4289</f>
        <v>0</v>
      </c>
      <c r="AC4283" s="22">
        <f>VLOOKUP(CONCATENATE($F4283," ",$G4283),AllocFactorMatrix,(AC$4+1),FALSE)*$E4289</f>
        <v>0</v>
      </c>
    </row>
    <row r="4284" spans="4:29" hidden="1" outlineLevel="1">
      <c r="F4284" s="42" t="str">
        <f>F4289</f>
        <v>RB_GUP-Land_D</v>
      </c>
      <c r="G4284" s="17" t="str">
        <f>$G$10</f>
        <v>SUBTRAN</v>
      </c>
      <c r="H4284" s="21">
        <f t="shared" si="2052"/>
        <v>0</v>
      </c>
      <c r="I4284" s="22">
        <f>VLOOKUP(CONCATENATE($F4284," ",$G4284),AllocFactorMatrix,(I$4+1),FALSE)*$E4289</f>
        <v>0</v>
      </c>
      <c r="J4284" s="22">
        <f>VLOOKUP(CONCATENATE($F4284," ",$G4284),AllocFactorMatrix,(J$4+1),FALSE)*$E4289</f>
        <v>0</v>
      </c>
      <c r="K4284" s="22">
        <f>VLOOKUP(CONCATENATE($F4284," ",$G4284),AllocFactorMatrix,(K$4+1),FALSE)*$E4289</f>
        <v>0</v>
      </c>
      <c r="L4284" s="22">
        <f>VLOOKUP(CONCATENATE($F4284," ",$G4284),AllocFactorMatrix,(L$4+1),FALSE)*$E4289</f>
        <v>0</v>
      </c>
      <c r="M4284" s="22">
        <f t="shared" si="2048"/>
        <v>0</v>
      </c>
      <c r="N4284" s="22">
        <f>VLOOKUP(CONCATENATE($F4284," ",$G4284),AllocFactorMatrix,(N$4+1),FALSE)*$E4289</f>
        <v>0</v>
      </c>
      <c r="O4284" s="22">
        <f>VLOOKUP(CONCATENATE($F4284," ",$G4284),AllocFactorMatrix,(O$4+1),FALSE)*$E4289</f>
        <v>0</v>
      </c>
      <c r="P4284" s="22">
        <f>VLOOKUP(CONCATENATE($F4284," ",$G4284),AllocFactorMatrix,(P$4+1),FALSE)*$E4289</f>
        <v>0</v>
      </c>
      <c r="Q4284" s="22">
        <f>VLOOKUP(CONCATENATE($F4284," ",$G4284),AllocFactorMatrix,(Q$4+1),FALSE)*$E4289</f>
        <v>0</v>
      </c>
      <c r="R4284" s="22">
        <f t="shared" si="2049"/>
        <v>0</v>
      </c>
      <c r="S4284" s="22">
        <f>VLOOKUP(CONCATENATE($F4284," ",$G4284),AllocFactorMatrix,(S$4+1),FALSE)*$E4289</f>
        <v>0</v>
      </c>
      <c r="T4284" s="22">
        <f>VLOOKUP(CONCATENATE($F4284," ",$G4284),AllocFactorMatrix,(T$4+1),FALSE)*$E4289</f>
        <v>0</v>
      </c>
      <c r="U4284" s="22">
        <f>VLOOKUP(CONCATENATE($F4284," ",$G4284),AllocFactorMatrix,(U$4+1),FALSE)*$E4289</f>
        <v>0</v>
      </c>
      <c r="V4284" s="22">
        <f>VLOOKUP(CONCATENATE($F4284," ",$G4284),AllocFactorMatrix,(V$4+1),FALSE)*$E4289</f>
        <v>0</v>
      </c>
      <c r="W4284" s="22">
        <f t="shared" si="2054"/>
        <v>0</v>
      </c>
      <c r="X4284" s="22">
        <f>VLOOKUP(CONCATENATE($F4284," ",$G4284),AllocFactorMatrix,(X$4+1),FALSE)*$E4289</f>
        <v>0</v>
      </c>
      <c r="Y4284" s="22">
        <f>VLOOKUP(CONCATENATE($F4284," ",$G4284),AllocFactorMatrix,(Y$4+1),FALSE)*$E4289</f>
        <v>0</v>
      </c>
      <c r="Z4284" s="22">
        <f t="shared" si="2050"/>
        <v>0</v>
      </c>
      <c r="AA4284" s="22">
        <f>VLOOKUP(CONCATENATE($F4284," ",$G4284),AllocFactorMatrix,(AA$4+1),FALSE)*$E4289</f>
        <v>0</v>
      </c>
      <c r="AB4284" s="22">
        <f>VLOOKUP(CONCATENATE($F4284," ",$G4284),AllocFactorMatrix,(AB$4+1),FALSE)*$E4289</f>
        <v>0</v>
      </c>
      <c r="AC4284" s="22">
        <f>VLOOKUP(CONCATENATE($F4284," ",$G4284),AllocFactorMatrix,(AC$4+1),FALSE)*$E4289</f>
        <v>0</v>
      </c>
    </row>
    <row r="4285" spans="4:29" hidden="1" outlineLevel="1">
      <c r="F4285" s="42" t="str">
        <f>F4289</f>
        <v>RB_GUP-Land_D</v>
      </c>
      <c r="G4285" s="17" t="str">
        <f>$G$11</f>
        <v>DISTPRI</v>
      </c>
      <c r="H4285" s="21">
        <f t="shared" si="2052"/>
        <v>-40259.898860041612</v>
      </c>
      <c r="I4285" s="22">
        <f>VLOOKUP(CONCATENATE($F4285," ",$G4285),AllocFactorMatrix,(I$4+1),FALSE)*$E4289</f>
        <v>-26628.69698082429</v>
      </c>
      <c r="J4285" s="22">
        <f>VLOOKUP(CONCATENATE($F4285," ",$G4285),AllocFactorMatrix,(J$4+1),FALSE)*$E4289</f>
        <v>-6608.1396149514039</v>
      </c>
      <c r="K4285" s="22">
        <f>VLOOKUP(CONCATENATE($F4285," ",$G4285),AllocFactorMatrix,(K$4+1),FALSE)*$E4289</f>
        <v>-83.896299886536113</v>
      </c>
      <c r="L4285" s="22">
        <f>VLOOKUP(CONCATENATE($F4285," ",$G4285),AllocFactorMatrix,(L$4+1),FALSE)*$E4289</f>
        <v>0</v>
      </c>
      <c r="M4285" s="22">
        <f t="shared" si="2048"/>
        <v>-6692.0359148379403</v>
      </c>
      <c r="N4285" s="22">
        <f>VLOOKUP(CONCATENATE($F4285," ",$G4285),AllocFactorMatrix,(N$4+1),FALSE)*$E4289</f>
        <v>-2884.409189523958</v>
      </c>
      <c r="O4285" s="22">
        <f>VLOOKUP(CONCATENATE($F4285," ",$G4285),AllocFactorMatrix,(O$4+1),FALSE)*$E4289</f>
        <v>-793.19173791866183</v>
      </c>
      <c r="P4285" s="22">
        <f>VLOOKUP(CONCATENATE($F4285," ",$G4285),AllocFactorMatrix,(P$4+1),FALSE)*$E4289</f>
        <v>0</v>
      </c>
      <c r="Q4285" s="22">
        <f>VLOOKUP(CONCATENATE($F4285," ",$G4285),AllocFactorMatrix,(Q$4+1),FALSE)*$E4289</f>
        <v>0</v>
      </c>
      <c r="R4285" s="22">
        <f t="shared" si="2049"/>
        <v>-3677.6009274426196</v>
      </c>
      <c r="S4285" s="22">
        <f>VLOOKUP(CONCATENATE($F4285," ",$G4285),AllocFactorMatrix,(S$4+1),FALSE)*$E4289</f>
        <v>-123.59584805900145</v>
      </c>
      <c r="T4285" s="22">
        <f>VLOOKUP(CONCATENATE($F4285," ",$G4285),AllocFactorMatrix,(T$4+1),FALSE)*$E4289</f>
        <v>-2282.7859729536763</v>
      </c>
      <c r="U4285" s="22">
        <f>VLOOKUP(CONCATENATE($F4285," ",$G4285),AllocFactorMatrix,(U$4+1),FALSE)*$E4289</f>
        <v>0</v>
      </c>
      <c r="V4285" s="22">
        <f>VLOOKUP(CONCATENATE($F4285," ",$G4285),AllocFactorMatrix,(V$4+1),FALSE)*$E4289</f>
        <v>0</v>
      </c>
      <c r="W4285" s="22">
        <f t="shared" si="2054"/>
        <v>-2406.3818210126778</v>
      </c>
      <c r="X4285" s="22">
        <f>VLOOKUP(CONCATENATE($F4285," ",$G4285),AllocFactorMatrix,(X$4+1),FALSE)*$E4289</f>
        <v>-810.76545891176568</v>
      </c>
      <c r="Y4285" s="22">
        <f>VLOOKUP(CONCATENATE($F4285," ",$G4285),AllocFactorMatrix,(Y$4+1),FALSE)*$E4289</f>
        <v>-15.571510423090462</v>
      </c>
      <c r="Z4285" s="22">
        <f t="shared" si="2050"/>
        <v>-826.33696933485612</v>
      </c>
      <c r="AA4285" s="22">
        <f>VLOOKUP(CONCATENATE($F4285," ",$G4285),AllocFactorMatrix,(AA$4+1),FALSE)*$E4289</f>
        <v>-11.900575590154718</v>
      </c>
      <c r="AB4285" s="22">
        <f>VLOOKUP(CONCATENATE($F4285," ",$G4285),AllocFactorMatrix,(AB$4+1),FALSE)*$E4289</f>
        <v>-13.694316024347099</v>
      </c>
      <c r="AC4285" s="22">
        <f>VLOOKUP(CONCATENATE($F4285," ",$G4285),AllocFactorMatrix,(AC$4+1),FALSE)*$E4289</f>
        <v>-3.2513549747247721</v>
      </c>
    </row>
    <row r="4286" spans="4:29" hidden="1" outlineLevel="1">
      <c r="F4286" s="42" t="str">
        <f>F4289</f>
        <v>RB_GUP-Land_D</v>
      </c>
      <c r="G4286" s="17" t="str">
        <f>$G$12</f>
        <v>DISTSEC</v>
      </c>
      <c r="H4286" s="21">
        <f t="shared" si="2052"/>
        <v>-13772.964211287459</v>
      </c>
      <c r="I4286" s="22">
        <f>VLOOKUP(CONCATENATE($F4286," ",$G4286),AllocFactorMatrix,(I$4+1),FALSE)*$E4289</f>
        <v>-10472.665024676751</v>
      </c>
      <c r="J4286" s="22">
        <f>VLOOKUP(CONCATENATE($F4286," ",$G4286),AllocFactorMatrix,(J$4+1),FALSE)*$E4289</f>
        <v>-2113.8328793972505</v>
      </c>
      <c r="K4286" s="22">
        <f>VLOOKUP(CONCATENATE($F4286," ",$G4286),AllocFactorMatrix,(K$4+1),FALSE)*$E4289</f>
        <v>0</v>
      </c>
      <c r="L4286" s="22">
        <f>VLOOKUP(CONCATENATE($F4286," ",$G4286),AllocFactorMatrix,(L$4+1),FALSE)*$E4289</f>
        <v>0</v>
      </c>
      <c r="M4286" s="22">
        <f t="shared" si="2048"/>
        <v>-2113.8328793972505</v>
      </c>
      <c r="N4286" s="22">
        <f>VLOOKUP(CONCATENATE($F4286," ",$G4286),AllocFactorMatrix,(N$4+1),FALSE)*$E4289</f>
        <v>-809.64090541064763</v>
      </c>
      <c r="O4286" s="22">
        <f>VLOOKUP(CONCATENATE($F4286," ",$G4286),AllocFactorMatrix,(O$4+1),FALSE)*$E4289</f>
        <v>0</v>
      </c>
      <c r="P4286" s="22">
        <f>VLOOKUP(CONCATENATE($F4286," ",$G4286),AllocFactorMatrix,(P$4+1),FALSE)*$E4289</f>
        <v>0</v>
      </c>
      <c r="Q4286" s="22">
        <f>VLOOKUP(CONCATENATE($F4286," ",$G4286),AllocFactorMatrix,(Q$4+1),FALSE)*$E4289</f>
        <v>0</v>
      </c>
      <c r="R4286" s="22">
        <f t="shared" si="2049"/>
        <v>-809.64090541064763</v>
      </c>
      <c r="S4286" s="22">
        <f>VLOOKUP(CONCATENATE($F4286," ",$G4286),AllocFactorMatrix,(S$4+1),FALSE)*$E4289</f>
        <v>-28.436287452619979</v>
      </c>
      <c r="T4286" s="22">
        <f>VLOOKUP(CONCATENATE($F4286," ",$G4286),AllocFactorMatrix,(T$4+1),FALSE)*$E4289</f>
        <v>0</v>
      </c>
      <c r="U4286" s="22">
        <f>VLOOKUP(CONCATENATE($F4286," ",$G4286),AllocFactorMatrix,(U$4+1),FALSE)*$E4289</f>
        <v>0</v>
      </c>
      <c r="V4286" s="22">
        <f>VLOOKUP(CONCATENATE($F4286," ",$G4286),AllocFactorMatrix,(V$4+1),FALSE)*$E4289</f>
        <v>0</v>
      </c>
      <c r="W4286" s="22">
        <f t="shared" si="2054"/>
        <v>-28.436287452619979</v>
      </c>
      <c r="X4286" s="22">
        <f>VLOOKUP(CONCATENATE($F4286," ",$G4286),AllocFactorMatrix,(X$4+1),FALSE)*$E4289</f>
        <v>-234.85050079720742</v>
      </c>
      <c r="Y4286" s="22">
        <f>VLOOKUP(CONCATENATE($F4286," ",$G4286),AllocFactorMatrix,(Y$4+1),FALSE)*$E4289</f>
        <v>0</v>
      </c>
      <c r="Z4286" s="22">
        <f t="shared" si="2050"/>
        <v>-234.85050079720742</v>
      </c>
      <c r="AA4286" s="22">
        <f>VLOOKUP(CONCATENATE($F4286," ",$G4286),AllocFactorMatrix,(AA$4+1),FALSE)*$E4289</f>
        <v>-3.02293976881599</v>
      </c>
      <c r="AB4286" s="22">
        <f>VLOOKUP(CONCATENATE($F4286," ",$G4286),AllocFactorMatrix,(AB$4+1),FALSE)*$E4289</f>
        <v>-90.002868210058679</v>
      </c>
      <c r="AC4286" s="22">
        <f>VLOOKUP(CONCATENATE($F4286," ",$G4286),AllocFactorMatrix,(AC$4+1),FALSE)*$E4289</f>
        <v>-20.512805574108501</v>
      </c>
    </row>
    <row r="4287" spans="4:29" hidden="1" outlineLevel="1">
      <c r="F4287" s="42" t="str">
        <f>F4289</f>
        <v>RB_GUP-Land_D</v>
      </c>
      <c r="G4287" s="17" t="str">
        <f>$G$13</f>
        <v>ENERGY</v>
      </c>
      <c r="H4287" s="21">
        <f t="shared" si="2052"/>
        <v>0</v>
      </c>
      <c r="I4287" s="22">
        <f>VLOOKUP(CONCATENATE($F4287," ",$G4287),AllocFactorMatrix,(I$4+1),FALSE)*$E4289</f>
        <v>0</v>
      </c>
      <c r="J4287" s="22">
        <f>VLOOKUP(CONCATENATE($F4287," ",$G4287),AllocFactorMatrix,(J$4+1),FALSE)*$E4289</f>
        <v>0</v>
      </c>
      <c r="K4287" s="22">
        <f>VLOOKUP(CONCATENATE($F4287," ",$G4287),AllocFactorMatrix,(K$4+1),FALSE)*$E4289</f>
        <v>0</v>
      </c>
      <c r="L4287" s="22">
        <f>VLOOKUP(CONCATENATE($F4287," ",$G4287),AllocFactorMatrix,(L$4+1),FALSE)*$E4289</f>
        <v>0</v>
      </c>
      <c r="M4287" s="22">
        <f t="shared" si="2048"/>
        <v>0</v>
      </c>
      <c r="N4287" s="22">
        <f>VLOOKUP(CONCATENATE($F4287," ",$G4287),AllocFactorMatrix,(N$4+1),FALSE)*$E4289</f>
        <v>0</v>
      </c>
      <c r="O4287" s="22">
        <f>VLOOKUP(CONCATENATE($F4287," ",$G4287),AllocFactorMatrix,(O$4+1),FALSE)*$E4289</f>
        <v>0</v>
      </c>
      <c r="P4287" s="22">
        <f>VLOOKUP(CONCATENATE($F4287," ",$G4287),AllocFactorMatrix,(P$4+1),FALSE)*$E4289</f>
        <v>0</v>
      </c>
      <c r="Q4287" s="22">
        <f>VLOOKUP(CONCATENATE($F4287," ",$G4287),AllocFactorMatrix,(Q$4+1),FALSE)*$E4289</f>
        <v>0</v>
      </c>
      <c r="R4287" s="22">
        <f t="shared" si="2049"/>
        <v>0</v>
      </c>
      <c r="S4287" s="22">
        <f>VLOOKUP(CONCATENATE($F4287," ",$G4287),AllocFactorMatrix,(S$4+1),FALSE)*$E4289</f>
        <v>0</v>
      </c>
      <c r="T4287" s="22">
        <f>VLOOKUP(CONCATENATE($F4287," ",$G4287),AllocFactorMatrix,(T$4+1),FALSE)*$E4289</f>
        <v>0</v>
      </c>
      <c r="U4287" s="22">
        <f>VLOOKUP(CONCATENATE($F4287," ",$G4287),AllocFactorMatrix,(U$4+1),FALSE)*$E4289</f>
        <v>0</v>
      </c>
      <c r="V4287" s="22">
        <f>VLOOKUP(CONCATENATE($F4287," ",$G4287),AllocFactorMatrix,(V$4+1),FALSE)*$E4289</f>
        <v>0</v>
      </c>
      <c r="W4287" s="22">
        <f t="shared" si="2054"/>
        <v>0</v>
      </c>
      <c r="X4287" s="22">
        <f>VLOOKUP(CONCATENATE($F4287," ",$G4287),AllocFactorMatrix,(X$4+1),FALSE)*$E4289</f>
        <v>0</v>
      </c>
      <c r="Y4287" s="22">
        <f>VLOOKUP(CONCATENATE($F4287," ",$G4287),AllocFactorMatrix,(Y$4+1),FALSE)*$E4289</f>
        <v>0</v>
      </c>
      <c r="Z4287" s="22">
        <f t="shared" si="2050"/>
        <v>0</v>
      </c>
      <c r="AA4287" s="22">
        <f>VLOOKUP(CONCATENATE($F4287," ",$G4287),AllocFactorMatrix,(AA$4+1),FALSE)*$E4289</f>
        <v>0</v>
      </c>
      <c r="AB4287" s="22">
        <f>VLOOKUP(CONCATENATE($F4287," ",$G4287),AllocFactorMatrix,(AB$4+1),FALSE)*$E4289</f>
        <v>0</v>
      </c>
      <c r="AC4287" s="22">
        <f>VLOOKUP(CONCATENATE($F4287," ",$G4287),AllocFactorMatrix,(AC$4+1),FALSE)*$E4289</f>
        <v>0</v>
      </c>
    </row>
    <row r="4288" spans="4:29" hidden="1" outlineLevel="1">
      <c r="F4288" s="42" t="str">
        <f>F4289</f>
        <v>RB_GUP-Land_D</v>
      </c>
      <c r="G4288" s="17" t="str">
        <f>$G$14</f>
        <v>CUSTOMER</v>
      </c>
      <c r="H4288" s="21">
        <f t="shared" si="2052"/>
        <v>-106039.13692867088</v>
      </c>
      <c r="I4288" s="22">
        <f>VLOOKUP(CONCATENATE($F4288," ",$G4288),AllocFactorMatrix,(I$4+1),FALSE)*$E4289</f>
        <v>-78910.720877347005</v>
      </c>
      <c r="J4288" s="22">
        <f>VLOOKUP(CONCATENATE($F4288," ",$G4288),AllocFactorMatrix,(J$4+1),FALSE)*$E4289</f>
        <v>-19418.160972432273</v>
      </c>
      <c r="K4288" s="22">
        <f>VLOOKUP(CONCATENATE($F4288," ",$G4288),AllocFactorMatrix,(K$4+1),FALSE)*$E4289</f>
        <v>-216.32828989204268</v>
      </c>
      <c r="L4288" s="22">
        <f>VLOOKUP(CONCATENATE($F4288," ",$G4288),AllocFactorMatrix,(L$4+1),FALSE)*$E4289</f>
        <v>-15.975074370804501</v>
      </c>
      <c r="M4288" s="22">
        <f t="shared" si="2048"/>
        <v>-19650.46433669512</v>
      </c>
      <c r="N4288" s="22">
        <f>VLOOKUP(CONCATENATE($F4288," ",$G4288),AllocFactorMatrix,(N$4+1),FALSE)*$E4289</f>
        <v>-361.40385233586386</v>
      </c>
      <c r="O4288" s="22">
        <f>VLOOKUP(CONCATENATE($F4288," ",$G4288),AllocFactorMatrix,(O$4+1),FALSE)*$E4289</f>
        <v>-113.56248656673215</v>
      </c>
      <c r="P4288" s="22">
        <f>VLOOKUP(CONCATENATE($F4288," ",$G4288),AllocFactorMatrix,(P$4+1),FALSE)*$E4289</f>
        <v>-45.837443538309884</v>
      </c>
      <c r="Q4288" s="22">
        <f>VLOOKUP(CONCATENATE($F4288," ",$G4288),AllocFactorMatrix,(Q$4+1),FALSE)*$E4289</f>
        <v>0</v>
      </c>
      <c r="R4288" s="22">
        <f t="shared" si="2049"/>
        <v>-520.80378244090593</v>
      </c>
      <c r="S4288" s="22">
        <f>VLOOKUP(CONCATENATE($F4288," ",$G4288),AllocFactorMatrix,(S$4+1),FALSE)*$E4289</f>
        <v>-3.3511695770060164</v>
      </c>
      <c r="T4288" s="22">
        <f>VLOOKUP(CONCATENATE($F4288," ",$G4288),AllocFactorMatrix,(T$4+1),FALSE)*$E4289</f>
        <v>-83.439656608747995</v>
      </c>
      <c r="U4288" s="22">
        <f>VLOOKUP(CONCATENATE($F4288," ",$G4288),AllocFactorMatrix,(U$4+1),FALSE)*$E4289</f>
        <v>-151.92914867074575</v>
      </c>
      <c r="V4288" s="22">
        <f>VLOOKUP(CONCATENATE($F4288," ",$G4288),AllocFactorMatrix,(V$4+1),FALSE)*$E4289</f>
        <v>-29.466489784100499</v>
      </c>
      <c r="W4288" s="22">
        <f t="shared" si="2054"/>
        <v>-268.18646464060026</v>
      </c>
      <c r="X4288" s="22">
        <f>VLOOKUP(CONCATENATE($F4288," ",$G4288),AllocFactorMatrix,(X$4+1),FALSE)*$E4289</f>
        <v>-115.61456851184518</v>
      </c>
      <c r="Y4288" s="22">
        <f>VLOOKUP(CONCATENATE($F4288," ",$G4288),AllocFactorMatrix,(Y$4+1),FALSE)*$E4289</f>
        <v>-1.3473033481150078</v>
      </c>
      <c r="Z4288" s="22">
        <f t="shared" si="2050"/>
        <v>-116.96187185996018</v>
      </c>
      <c r="AA4288" s="22">
        <f>VLOOKUP(CONCATENATE($F4288," ",$G4288),AllocFactorMatrix,(AA$4+1),FALSE)*$E4289</f>
        <v>-8.288503101011937</v>
      </c>
      <c r="AB4288" s="22">
        <f>VLOOKUP(CONCATENATE($F4288," ",$G4288),AllocFactorMatrix,(AB$4+1),FALSE)*$E4289</f>
        <v>-5778.0320309984245</v>
      </c>
      <c r="AC4288" s="22">
        <f>VLOOKUP(CONCATENATE($F4288," ",$G4288),AllocFactorMatrix,(AC$4+1),FALSE)*$E4289</f>
        <v>-785.67906158784967</v>
      </c>
    </row>
    <row r="4289" spans="4:29" collapsed="1">
      <c r="D4289" s="17" t="str">
        <f>+D3329</f>
        <v>Adj 36 - Depreciation/Amortization Adjustments - Dist</v>
      </c>
      <c r="E4289" s="38">
        <v>-160072</v>
      </c>
      <c r="F4289" s="42" t="str">
        <f>+F3329</f>
        <v>RB_GUP-Land_D</v>
      </c>
      <c r="G4289" s="17" t="str">
        <f>$G$15</f>
        <v>TOTAL</v>
      </c>
      <c r="H4289" s="21">
        <f t="shared" si="2052"/>
        <v>-160071.99999999994</v>
      </c>
      <c r="I4289" s="22">
        <f>VLOOKUP(CONCATENATE($F4289," ",$G4289),AllocFactorMatrix,(I$4+1),FALSE)*$E4289</f>
        <v>-116012.08288284804</v>
      </c>
      <c r="J4289" s="22">
        <f>VLOOKUP(CONCATENATE($F4289," ",$G4289),AllocFactorMatrix,(J$4+1),FALSE)*$E4289</f>
        <v>-28140.133466780928</v>
      </c>
      <c r="K4289" s="22">
        <f>VLOOKUP(CONCATENATE($F4289," ",$G4289),AllocFactorMatrix,(K$4+1),FALSE)*$E4289</f>
        <v>-300.22458977857877</v>
      </c>
      <c r="L4289" s="22">
        <f>VLOOKUP(CONCATENATE($F4289," ",$G4289),AllocFactorMatrix,(L$4+1),FALSE)*$E4289</f>
        <v>-15.975074370804501</v>
      </c>
      <c r="M4289" s="22">
        <f t="shared" si="2048"/>
        <v>-28456.33313093031</v>
      </c>
      <c r="N4289" s="22">
        <f>VLOOKUP(CONCATENATE($F4289," ",$G4289),AllocFactorMatrix,(N$4+1),FALSE)*$E4289</f>
        <v>-4055.4539472704691</v>
      </c>
      <c r="O4289" s="22">
        <f>VLOOKUP(CONCATENATE($F4289," ",$G4289),AllocFactorMatrix,(O$4+1),FALSE)*$E4289</f>
        <v>-906.75422448539393</v>
      </c>
      <c r="P4289" s="22">
        <f>VLOOKUP(CONCATENATE($F4289," ",$G4289),AllocFactorMatrix,(P$4+1),FALSE)*$E4289</f>
        <v>-45.837443538309884</v>
      </c>
      <c r="Q4289" s="22">
        <f>VLOOKUP(CONCATENATE($F4289," ",$G4289),AllocFactorMatrix,(Q$4+1),FALSE)*$E4289</f>
        <v>0</v>
      </c>
      <c r="R4289" s="22">
        <f t="shared" si="2049"/>
        <v>-5008.0456152941733</v>
      </c>
      <c r="S4289" s="22">
        <f>VLOOKUP(CONCATENATE($F4289," ",$G4289),AllocFactorMatrix,(S$4+1),FALSE)*$E4289</f>
        <v>-155.38330508862742</v>
      </c>
      <c r="T4289" s="22">
        <f>VLOOKUP(CONCATENATE($F4289," ",$G4289),AllocFactorMatrix,(T$4+1),FALSE)*$E4289</f>
        <v>-2366.2256295624238</v>
      </c>
      <c r="U4289" s="22">
        <f>VLOOKUP(CONCATENATE($F4289," ",$G4289),AllocFactorMatrix,(U$4+1),FALSE)*$E4289</f>
        <v>-151.92914867074575</v>
      </c>
      <c r="V4289" s="22">
        <f>VLOOKUP(CONCATENATE($F4289," ",$G4289),AllocFactorMatrix,(V$4+1),FALSE)*$E4289</f>
        <v>-29.466489784100499</v>
      </c>
      <c r="W4289" s="22">
        <f t="shared" si="2054"/>
        <v>-2703.0045731058972</v>
      </c>
      <c r="X4289" s="22">
        <f>VLOOKUP(CONCATENATE($F4289," ",$G4289),AllocFactorMatrix,(X$4+1),FALSE)*$E4289</f>
        <v>-1161.2305282208183</v>
      </c>
      <c r="Y4289" s="22">
        <f>VLOOKUP(CONCATENATE($F4289," ",$G4289),AllocFactorMatrix,(Y$4+1),FALSE)*$E4289</f>
        <v>-16.918813771205471</v>
      </c>
      <c r="Z4289" s="22">
        <f t="shared" si="2050"/>
        <v>-1178.1493419920239</v>
      </c>
      <c r="AA4289" s="22">
        <f>VLOOKUP(CONCATENATE($F4289," ",$G4289),AllocFactorMatrix,(AA$4+1),FALSE)*$E4289</f>
        <v>-23.212018459982648</v>
      </c>
      <c r="AB4289" s="22">
        <f>VLOOKUP(CONCATENATE($F4289," ",$G4289),AllocFactorMatrix,(AB$4+1),FALSE)*$E4289</f>
        <v>-5881.72921523283</v>
      </c>
      <c r="AC4289" s="22">
        <f>VLOOKUP(CONCATENATE($F4289," ",$G4289),AllocFactorMatrix,(AC$4+1),FALSE)*$E4289</f>
        <v>-809.44322213668295</v>
      </c>
    </row>
    <row r="4290" spans="4:29" hidden="1" outlineLevel="1">
      <c r="F4290" s="42" t="str">
        <f>F4297</f>
        <v>RB_GUP-Land_G</v>
      </c>
      <c r="G4290" s="17" t="str">
        <f>$G$8</f>
        <v>PRODUCTION</v>
      </c>
      <c r="H4290" s="21">
        <f t="shared" ca="1" si="2052"/>
        <v>-3129.2962644662061</v>
      </c>
      <c r="I4290" s="22">
        <f ca="1">VLOOKUP(CONCATENATE($F4290," ",$G4290),AllocFactorMatrix,(I$4+1),FALSE)*$E4297</f>
        <v>-1551.5319068792303</v>
      </c>
      <c r="J4290" s="22">
        <f ca="1">VLOOKUP(CONCATENATE($F4290," ",$G4290),AllocFactorMatrix,(J$4+1),FALSE)*$E4297</f>
        <v>-387.98828126554037</v>
      </c>
      <c r="K4290" s="22">
        <f ca="1">VLOOKUP(CONCATENATE($F4290," ",$G4290),AllocFactorMatrix,(K$4+1),FALSE)*$E4297</f>
        <v>-4.917300542209559</v>
      </c>
      <c r="L4290" s="22">
        <f ca="1">VLOOKUP(CONCATENATE($F4290," ",$G4290),AllocFactorMatrix,(L$4+1),FALSE)*$E4297</f>
        <v>-0.24610600429246957</v>
      </c>
      <c r="M4290" s="22">
        <f t="shared" ref="M4290:M4305" ca="1" si="2055">SUBTOTAL(9,J4290:L4290)</f>
        <v>-393.15168781204238</v>
      </c>
      <c r="N4290" s="22">
        <f ca="1">VLOOKUP(CONCATENATE($F4290," ",$G4290),AllocFactorMatrix,(N$4+1),FALSE)*$E4297</f>
        <v>-174.07006243383796</v>
      </c>
      <c r="O4290" s="22">
        <f ca="1">VLOOKUP(CONCATENATE($F4290," ",$G4290),AllocFactorMatrix,(O$4+1),FALSE)*$E4297</f>
        <v>-47.708572841614945</v>
      </c>
      <c r="P4290" s="22">
        <f ca="1">VLOOKUP(CONCATENATE($F4290," ",$G4290),AllocFactorMatrix,(P$4+1),FALSE)*$E4297</f>
        <v>-7.5919037122287643</v>
      </c>
      <c r="Q4290" s="22">
        <f ca="1">VLOOKUP(CONCATENATE($F4290," ",$G4290),AllocFactorMatrix,(Q$4+1),FALSE)*$E4297</f>
        <v>0</v>
      </c>
      <c r="R4290" s="22">
        <f t="shared" ref="R4290:R4305" ca="1" si="2056">SUBTOTAL(9,N4290:Q4290)</f>
        <v>-229.37053898768167</v>
      </c>
      <c r="S4290" s="22">
        <f ca="1">VLOOKUP(CONCATENATE($F4290," ",$G4290),AllocFactorMatrix,(S$4+1),FALSE)*$E4297</f>
        <v>-7.5246035001164282</v>
      </c>
      <c r="T4290" s="22">
        <f ca="1">VLOOKUP(CONCATENATE($F4290," ",$G4290),AllocFactorMatrix,(T$4+1),FALSE)*$E4297</f>
        <v>-136.93494818828111</v>
      </c>
      <c r="U4290" s="22">
        <f ca="1">VLOOKUP(CONCATENATE($F4290," ",$G4290),AllocFactorMatrix,(U$4+1),FALSE)*$E4297</f>
        <v>-667.22126946136814</v>
      </c>
      <c r="V4290" s="22">
        <f ca="1">VLOOKUP(CONCATENATE($F4290," ",$G4290),AllocFactorMatrix,(V$4+1),FALSE)*$E4297</f>
        <v>-85.017628963156312</v>
      </c>
      <c r="W4290" s="22">
        <f ca="1">SUBTOTAL(9,S4290:V4290)</f>
        <v>-896.69845011292205</v>
      </c>
      <c r="X4290" s="22">
        <f ca="1">VLOOKUP(CONCATENATE($F4290," ",$G4290),AllocFactorMatrix,(X$4+1),FALSE)*$E4297</f>
        <v>-48.683685464068091</v>
      </c>
      <c r="Y4290" s="22">
        <f ca="1">VLOOKUP(CONCATENATE($F4290," ",$G4290),AllocFactorMatrix,(Y$4+1),FALSE)*$E4297</f>
        <v>-0.91513598512028749</v>
      </c>
      <c r="Z4290" s="22">
        <f t="shared" ref="Z4290:Z4305" ca="1" si="2057">SUBTOTAL(9,X4290:Y4290)</f>
        <v>-49.598821449188378</v>
      </c>
      <c r="AA4290" s="22">
        <f ca="1">VLOOKUP(CONCATENATE($F4290," ",$G4290),AllocFactorMatrix,(AA$4+1),FALSE)*$E4297</f>
        <v>-0.70798407236670569</v>
      </c>
      <c r="AB4290" s="22">
        <f ca="1">VLOOKUP(CONCATENATE($F4290," ",$G4290),AllocFactorMatrix,(AB$4+1),FALSE)*$E4297</f>
        <v>-6.653141768725904</v>
      </c>
      <c r="AC4290" s="22">
        <f ca="1">VLOOKUP(CONCATENATE($F4290," ",$G4290),AllocFactorMatrix,(AC$4+1),FALSE)*$E4297</f>
        <v>-1.5837333840497883</v>
      </c>
    </row>
    <row r="4291" spans="4:29" hidden="1" outlineLevel="1">
      <c r="D4291" s="39"/>
      <c r="F4291" s="42" t="str">
        <f>F4297</f>
        <v>RB_GUP-Land_G</v>
      </c>
      <c r="G4291" s="17" t="str">
        <f>$G$9</f>
        <v>BULKTRAN</v>
      </c>
      <c r="H4291" s="21">
        <f t="shared" ca="1" si="2052"/>
        <v>-870.13322029920744</v>
      </c>
      <c r="I4291" s="22">
        <f ca="1">VLOOKUP(CONCATENATE($F4291," ",$G4291),AllocFactorMatrix,(I$4+1),FALSE)*$E4297</f>
        <v>-431.41950791293289</v>
      </c>
      <c r="J4291" s="22">
        <f ca="1">VLOOKUP(CONCATENATE($F4291," ",$G4291),AllocFactorMatrix,(J$4+1),FALSE)*$E4297</f>
        <v>-107.88415799726988</v>
      </c>
      <c r="K4291" s="22">
        <f ca="1">VLOOKUP(CONCATENATE($F4291," ",$G4291),AllocFactorMatrix,(K$4+1),FALSE)*$E4297</f>
        <v>-1.3673063188543066</v>
      </c>
      <c r="L4291" s="22">
        <f ca="1">VLOOKUP(CONCATENATE($F4291," ",$G4291),AllocFactorMatrix,(L$4+1),FALSE)*$E4297</f>
        <v>-6.8432322142724544E-2</v>
      </c>
      <c r="M4291" s="22">
        <f t="shared" ca="1" si="2055"/>
        <v>-109.31989663826691</v>
      </c>
      <c r="N4291" s="22">
        <f ca="1">VLOOKUP(CONCATENATE($F4291," ",$G4291),AllocFactorMatrix,(N$4+1),FALSE)*$E4297</f>
        <v>-48.401982804614889</v>
      </c>
      <c r="O4291" s="22">
        <f ca="1">VLOOKUP(CONCATENATE($F4291," ",$G4291),AllocFactorMatrix,(O$4+1),FALSE)*$E4297</f>
        <v>-13.265862549973253</v>
      </c>
      <c r="P4291" s="22">
        <f ca="1">VLOOKUP(CONCATENATE($F4291," ",$G4291),AllocFactorMatrix,(P$4+1),FALSE)*$E4297</f>
        <v>-2.1110074173337989</v>
      </c>
      <c r="Q4291" s="22">
        <f ca="1">VLOOKUP(CONCATENATE($F4291," ",$G4291),AllocFactorMatrix,(Q$4+1),FALSE)*$E4297</f>
        <v>0</v>
      </c>
      <c r="R4291" s="22">
        <f t="shared" ca="1" si="2056"/>
        <v>-63.77885277192194</v>
      </c>
      <c r="S4291" s="22">
        <f ca="1">VLOOKUP(CONCATENATE($F4291," ",$G4291),AllocFactorMatrix,(S$4+1),FALSE)*$E4297</f>
        <v>-2.0922938966751468</v>
      </c>
      <c r="T4291" s="22">
        <f ca="1">VLOOKUP(CONCATENATE($F4291," ",$G4291),AllocFactorMatrix,(T$4+1),FALSE)*$E4297</f>
        <v>-38.07617987199383</v>
      </c>
      <c r="U4291" s="22">
        <f ca="1">VLOOKUP(CONCATENATE($F4291," ",$G4291),AllocFactorMatrix,(U$4+1),FALSE)*$E4297</f>
        <v>-185.52778093945554</v>
      </c>
      <c r="V4291" s="22">
        <f ca="1">VLOOKUP(CONCATENATE($F4291," ",$G4291),AllocFactorMatrix,(V$4+1),FALSE)*$E4297</f>
        <v>-23.640031821829787</v>
      </c>
      <c r="W4291" s="22">
        <f t="shared" ref="W4291:W4297" ca="1" si="2058">SUBTOTAL(9,S4291:V4291)</f>
        <v>-249.33628652995429</v>
      </c>
      <c r="X4291" s="22">
        <f ca="1">VLOOKUP(CONCATENATE($F4291," ",$G4291),AllocFactorMatrix,(X$4+1),FALSE)*$E4297</f>
        <v>-13.537002708853162</v>
      </c>
      <c r="Y4291" s="22">
        <f ca="1">VLOOKUP(CONCATENATE($F4291," ",$G4291),AllocFactorMatrix,(Y$4+1),FALSE)*$E4297</f>
        <v>-0.25446303400110698</v>
      </c>
      <c r="Z4291" s="22">
        <f t="shared" ca="1" si="2057"/>
        <v>-13.791465742854269</v>
      </c>
      <c r="AA4291" s="22">
        <f ca="1">VLOOKUP(CONCATENATE($F4291," ",$G4291),AllocFactorMatrix,(AA$4+1),FALSE)*$E4297</f>
        <v>-0.19686230025717019</v>
      </c>
      <c r="AB4291" s="22">
        <f ca="1">VLOOKUP(CONCATENATE($F4291," ",$G4291),AllocFactorMatrix,(AB$4+1),FALSE)*$E4297</f>
        <v>-1.8499749410323421</v>
      </c>
      <c r="AC4291" s="22">
        <f ca="1">VLOOKUP(CONCATENATE($F4291," ",$G4291),AllocFactorMatrix,(AC$4+1),FALSE)*$E4297</f>
        <v>-0.44037346198464555</v>
      </c>
    </row>
    <row r="4292" spans="4:29" hidden="1" outlineLevel="1">
      <c r="F4292" s="42" t="str">
        <f>F4297</f>
        <v>RB_GUP-Land_G</v>
      </c>
      <c r="G4292" s="17" t="str">
        <f>$G$10</f>
        <v>SUBTRAN</v>
      </c>
      <c r="H4292" s="21">
        <f t="shared" ca="1" si="2052"/>
        <v>-275.83440817334258</v>
      </c>
      <c r="I4292" s="22">
        <f ca="1">VLOOKUP(CONCATENATE($F4292," ",$G4292),AllocFactorMatrix,(I$4+1),FALSE)*$E4297</f>
        <v>-133.1072667623138</v>
      </c>
      <c r="J4292" s="22">
        <f ca="1">VLOOKUP(CONCATENATE($F4292," ",$G4292),AllocFactorMatrix,(J$4+1),FALSE)*$E4297</f>
        <v>-33.209387914002519</v>
      </c>
      <c r="K4292" s="22">
        <f ca="1">VLOOKUP(CONCATENATE($F4292," ",$G4292),AllocFactorMatrix,(K$4+1),FALSE)*$E4297</f>
        <v>-0.4217788922403049</v>
      </c>
      <c r="L4292" s="22">
        <f ca="1">VLOOKUP(CONCATENATE($F4292," ",$G4292),AllocFactorMatrix,(L$4+1),FALSE)*$E4297</f>
        <v>-2.7191422355106031E-2</v>
      </c>
      <c r="M4292" s="22">
        <f t="shared" ca="1" si="2055"/>
        <v>-33.658358228597933</v>
      </c>
      <c r="N4292" s="22">
        <f ca="1">VLOOKUP(CONCATENATE($F4292," ",$G4292),AllocFactorMatrix,(N$4+1),FALSE)*$E4297</f>
        <v>-14.747700771423995</v>
      </c>
      <c r="O4292" s="22">
        <f ca="1">VLOOKUP(CONCATENATE($F4292," ",$G4292),AllocFactorMatrix,(O$4+1),FALSE)*$E4297</f>
        <v>-4.0486256568418293</v>
      </c>
      <c r="P4292" s="22">
        <f ca="1">VLOOKUP(CONCATENATE($F4292," ",$G4292),AllocFactorMatrix,(P$4+1),FALSE)*$E4297</f>
        <v>-0.81380373611531287</v>
      </c>
      <c r="Q4292" s="22">
        <f ca="1">VLOOKUP(CONCATENATE($F4292," ",$G4292),AllocFactorMatrix,(Q$4+1),FALSE)*$E4297</f>
        <v>0</v>
      </c>
      <c r="R4292" s="22">
        <f t="shared" ca="1" si="2056"/>
        <v>-19.61013016438114</v>
      </c>
      <c r="S4292" s="22">
        <f ca="1">VLOOKUP(CONCATENATE($F4292," ",$G4292),AllocFactorMatrix,(S$4+1),FALSE)*$E4297</f>
        <v>-0.62496261733624014</v>
      </c>
      <c r="T4292" s="22">
        <f ca="1">VLOOKUP(CONCATENATE($F4292," ",$G4292),AllocFactorMatrix,(T$4+1),FALSE)*$E4297</f>
        <v>-11.708768356744855</v>
      </c>
      <c r="U4292" s="22">
        <f ca="1">VLOOKUP(CONCATENATE($F4292," ",$G4292),AllocFactorMatrix,(U$4+1),FALSE)*$E4297</f>
        <v>-72.763245812042939</v>
      </c>
      <c r="V4292" s="22">
        <f ca="1">VLOOKUP(CONCATENATE($F4292," ",$G4292),AllocFactorMatrix,(V$4+1),FALSE)*$E4297</f>
        <v>0</v>
      </c>
      <c r="W4292" s="22">
        <f t="shared" ca="1" si="2058"/>
        <v>-85.096976786124031</v>
      </c>
      <c r="X4292" s="22">
        <f ca="1">VLOOKUP(CONCATENATE($F4292," ",$G4292),AllocFactorMatrix,(X$4+1),FALSE)*$E4297</f>
        <v>-4.1365328180587433</v>
      </c>
      <c r="Y4292" s="22">
        <f ca="1">VLOOKUP(CONCATENATE($F4292," ",$G4292),AllocFactorMatrix,(Y$4+1),FALSE)*$E4297</f>
        <v>-7.9346250101604399E-2</v>
      </c>
      <c r="Z4292" s="22">
        <f t="shared" ca="1" si="2057"/>
        <v>-4.2158790681603477</v>
      </c>
      <c r="AA4292" s="22">
        <f ca="1">VLOOKUP(CONCATENATE($F4292," ",$G4292),AllocFactorMatrix,(AA$4+1),FALSE)*$E4297</f>
        <v>-6.0351450404114951E-2</v>
      </c>
      <c r="AB4292" s="22">
        <f ca="1">VLOOKUP(CONCATENATE($F4292," ",$G4292),AllocFactorMatrix,(AB$4+1),FALSE)*$E4297</f>
        <v>-6.9051245675577119E-2</v>
      </c>
      <c r="AC4292" s="22">
        <f ca="1">VLOOKUP(CONCATENATE($F4292," ",$G4292),AllocFactorMatrix,(AC$4+1),FALSE)*$E4297</f>
        <v>-1.6394467684787441E-2</v>
      </c>
    </row>
    <row r="4293" spans="4:29" hidden="1" outlineLevel="1">
      <c r="F4293" s="42" t="str">
        <f>F4297</f>
        <v>RB_GUP-Land_G</v>
      </c>
      <c r="G4293" s="17" t="str">
        <f>$G$11</f>
        <v>DISTPRI</v>
      </c>
      <c r="H4293" s="21">
        <f t="shared" ca="1" si="2052"/>
        <v>-495.66993124743823</v>
      </c>
      <c r="I4293" s="22">
        <f ca="1">VLOOKUP(CONCATENATE($F4293," ",$G4293),AllocFactorMatrix,(I$4+1),FALSE)*$E4297</f>
        <v>-327.84594038794859</v>
      </c>
      <c r="J4293" s="22">
        <f ca="1">VLOOKUP(CONCATENATE($F4293," ",$G4293),AllocFactorMatrix,(J$4+1),FALSE)*$E4297</f>
        <v>-81.35778284002005</v>
      </c>
      <c r="K4293" s="22">
        <f ca="1">VLOOKUP(CONCATENATE($F4293," ",$G4293),AllocFactorMatrix,(K$4+1),FALSE)*$E4297</f>
        <v>-1.0329105232290401</v>
      </c>
      <c r="L4293" s="22">
        <f ca="1">VLOOKUP(CONCATENATE($F4293," ",$G4293),AllocFactorMatrix,(L$4+1),FALSE)*$E4297</f>
        <v>0</v>
      </c>
      <c r="M4293" s="22">
        <f t="shared" ca="1" si="2055"/>
        <v>-82.390693363249085</v>
      </c>
      <c r="N4293" s="22">
        <f ca="1">VLOOKUP(CONCATENATE($F4293," ",$G4293),AllocFactorMatrix,(N$4+1),FALSE)*$E4297</f>
        <v>-35.512133540897366</v>
      </c>
      <c r="O4293" s="22">
        <f ca="1">VLOOKUP(CONCATENATE($F4293," ",$G4293),AllocFactorMatrix,(O$4+1),FALSE)*$E4297</f>
        <v>-9.7655807722457073</v>
      </c>
      <c r="P4293" s="22">
        <f ca="1">VLOOKUP(CONCATENATE($F4293," ",$G4293),AllocFactorMatrix,(P$4+1),FALSE)*$E4297</f>
        <v>0</v>
      </c>
      <c r="Q4293" s="22">
        <f ca="1">VLOOKUP(CONCATENATE($F4293," ",$G4293),AllocFactorMatrix,(Q$4+1),FALSE)*$E4297</f>
        <v>0</v>
      </c>
      <c r="R4293" s="22">
        <f t="shared" ca="1" si="2056"/>
        <v>-45.277714313143072</v>
      </c>
      <c r="S4293" s="22">
        <f ca="1">VLOOKUP(CONCATENATE($F4293," ",$G4293),AllocFactorMatrix,(S$4+1),FALSE)*$E4297</f>
        <v>-1.5216815552082275</v>
      </c>
      <c r="T4293" s="22">
        <f ca="1">VLOOKUP(CONCATENATE($F4293," ",$G4293),AllocFactorMatrix,(T$4+1),FALSE)*$E4297</f>
        <v>-28.105097089292485</v>
      </c>
      <c r="U4293" s="22">
        <f ca="1">VLOOKUP(CONCATENATE($F4293," ",$G4293),AllocFactorMatrix,(U$4+1),FALSE)*$E4297</f>
        <v>0</v>
      </c>
      <c r="V4293" s="22">
        <f ca="1">VLOOKUP(CONCATENATE($F4293," ",$G4293),AllocFactorMatrix,(V$4+1),FALSE)*$E4297</f>
        <v>0</v>
      </c>
      <c r="W4293" s="22">
        <f t="shared" ca="1" si="2058"/>
        <v>-29.626778644500714</v>
      </c>
      <c r="X4293" s="22">
        <f ca="1">VLOOKUP(CONCATENATE($F4293," ",$G4293),AllocFactorMatrix,(X$4+1),FALSE)*$E4297</f>
        <v>-9.9819440846994993</v>
      </c>
      <c r="Y4293" s="22">
        <f ca="1">VLOOKUP(CONCATENATE($F4293," ",$G4293),AllocFactorMatrix,(Y$4+1),FALSE)*$E4297</f>
        <v>-0.19171259042810321</v>
      </c>
      <c r="Z4293" s="22">
        <f t="shared" ca="1" si="2057"/>
        <v>-10.173656675127603</v>
      </c>
      <c r="AA4293" s="22">
        <f ca="1">VLOOKUP(CONCATENATE($F4293," ",$G4293),AllocFactorMatrix,(AA$4+1),FALSE)*$E4297</f>
        <v>-0.14651694742411564</v>
      </c>
      <c r="AB4293" s="22">
        <f ca="1">VLOOKUP(CONCATENATE($F4293," ",$G4293),AllocFactorMatrix,(AB$4+1),FALSE)*$E4297</f>
        <v>-0.16860103662619585</v>
      </c>
      <c r="AC4293" s="22">
        <f ca="1">VLOOKUP(CONCATENATE($F4293," ",$G4293),AllocFactorMatrix,(AC$4+1),FALSE)*$E4297</f>
        <v>-4.0029879418856995E-2</v>
      </c>
    </row>
    <row r="4294" spans="4:29" hidden="1" outlineLevel="1">
      <c r="F4294" s="42" t="str">
        <f>F4297</f>
        <v>RB_GUP-Land_G</v>
      </c>
      <c r="G4294" s="17" t="str">
        <f>$G$12</f>
        <v>DISTSEC</v>
      </c>
      <c r="H4294" s="21">
        <f t="shared" ca="1" si="2052"/>
        <v>-181.66637344258871</v>
      </c>
      <c r="I4294" s="22">
        <f ca="1">VLOOKUP(CONCATENATE($F4294," ",$G4294),AllocFactorMatrix,(I$4+1),FALSE)*$E4297</f>
        <v>-138.1351934213892</v>
      </c>
      <c r="J4294" s="22">
        <f ca="1">VLOOKUP(CONCATENATE($F4294," ",$G4294),AllocFactorMatrix,(J$4+1),FALSE)*$E4297</f>
        <v>-27.881605395379669</v>
      </c>
      <c r="K4294" s="22">
        <f ca="1">VLOOKUP(CONCATENATE($F4294," ",$G4294),AllocFactorMatrix,(K$4+1),FALSE)*$E4297</f>
        <v>0</v>
      </c>
      <c r="L4294" s="22">
        <f ca="1">VLOOKUP(CONCATENATE($F4294," ",$G4294),AllocFactorMatrix,(L$4+1),FALSE)*$E4297</f>
        <v>0</v>
      </c>
      <c r="M4294" s="22">
        <f t="shared" ca="1" si="2055"/>
        <v>-27.881605395379669</v>
      </c>
      <c r="N4294" s="22">
        <f ca="1">VLOOKUP(CONCATENATE($F4294," ",$G4294),AllocFactorMatrix,(N$4+1),FALSE)*$E4297</f>
        <v>-10.679220886683575</v>
      </c>
      <c r="O4294" s="22">
        <f ca="1">VLOOKUP(CONCATENATE($F4294," ",$G4294),AllocFactorMatrix,(O$4+1),FALSE)*$E4297</f>
        <v>0</v>
      </c>
      <c r="P4294" s="22">
        <f ca="1">VLOOKUP(CONCATENATE($F4294," ",$G4294),AllocFactorMatrix,(P$4+1),FALSE)*$E4297</f>
        <v>0</v>
      </c>
      <c r="Q4294" s="22">
        <f ca="1">VLOOKUP(CONCATENATE($F4294," ",$G4294),AllocFactorMatrix,(Q$4+1),FALSE)*$E4297</f>
        <v>0</v>
      </c>
      <c r="R4294" s="22">
        <f t="shared" ca="1" si="2056"/>
        <v>-10.679220886683575</v>
      </c>
      <c r="S4294" s="22">
        <f ca="1">VLOOKUP(CONCATENATE($F4294," ",$G4294),AllocFactorMatrix,(S$4+1),FALSE)*$E4297</f>
        <v>-0.37507664555279968</v>
      </c>
      <c r="T4294" s="22">
        <f ca="1">VLOOKUP(CONCATENATE($F4294," ",$G4294),AllocFactorMatrix,(T$4+1),FALSE)*$E4297</f>
        <v>0</v>
      </c>
      <c r="U4294" s="22">
        <f ca="1">VLOOKUP(CONCATENATE($F4294," ",$G4294),AllocFactorMatrix,(U$4+1),FALSE)*$E4297</f>
        <v>0</v>
      </c>
      <c r="V4294" s="22">
        <f ca="1">VLOOKUP(CONCATENATE($F4294," ",$G4294),AllocFactorMatrix,(V$4+1),FALSE)*$E4297</f>
        <v>0</v>
      </c>
      <c r="W4294" s="22">
        <f t="shared" ca="1" si="2058"/>
        <v>-0.37507664555279968</v>
      </c>
      <c r="X4294" s="22">
        <f ca="1">VLOOKUP(CONCATENATE($F4294," ",$G4294),AllocFactorMatrix,(X$4+1),FALSE)*$E4297</f>
        <v>-3.0976947392369869</v>
      </c>
      <c r="Y4294" s="22">
        <f ca="1">VLOOKUP(CONCATENATE($F4294," ",$G4294),AllocFactorMatrix,(Y$4+1),FALSE)*$E4297</f>
        <v>0</v>
      </c>
      <c r="Z4294" s="22">
        <f t="shared" ca="1" si="2057"/>
        <v>-3.0976947392369869</v>
      </c>
      <c r="AA4294" s="22">
        <f ca="1">VLOOKUP(CONCATENATE($F4294," ",$G4294),AllocFactorMatrix,(AA$4+1),FALSE)*$E4297</f>
        <v>-3.9872789655992572E-2</v>
      </c>
      <c r="AB4294" s="22">
        <f ca="1">VLOOKUP(CONCATENATE($F4294," ",$G4294),AllocFactorMatrix,(AB$4+1),FALSE)*$E4297</f>
        <v>-1.1871442063105611</v>
      </c>
      <c r="AC4294" s="22">
        <f ca="1">VLOOKUP(CONCATENATE($F4294," ",$G4294),AllocFactorMatrix,(AC$4+1),FALSE)*$E4297</f>
        <v>-0.27056535837994955</v>
      </c>
    </row>
    <row r="4295" spans="4:29" hidden="1" outlineLevel="1">
      <c r="F4295" s="42" t="str">
        <f>F4297</f>
        <v>RB_GUP-Land_G</v>
      </c>
      <c r="G4295" s="17" t="str">
        <f>$G$13</f>
        <v>ENERGY</v>
      </c>
      <c r="H4295" s="21">
        <f t="shared" ca="1" si="2052"/>
        <v>-1829.3778820034618</v>
      </c>
      <c r="I4295" s="22">
        <f ca="1">VLOOKUP(CONCATENATE($F4295," ",$G4295),AllocFactorMatrix,(I$4+1),FALSE)*$E4297</f>
        <v>-672.1475393471336</v>
      </c>
      <c r="J4295" s="22">
        <f ca="1">VLOOKUP(CONCATENATE($F4295," ",$G4295),AllocFactorMatrix,(J$4+1),FALSE)*$E4297</f>
        <v>-212.32362067058565</v>
      </c>
      <c r="K4295" s="22">
        <f ca="1">VLOOKUP(CONCATENATE($F4295," ",$G4295),AllocFactorMatrix,(K$4+1),FALSE)*$E4297</f>
        <v>-2.6516158741088534</v>
      </c>
      <c r="L4295" s="22">
        <f ca="1">VLOOKUP(CONCATENATE($F4295," ",$G4295),AllocFactorMatrix,(L$4+1),FALSE)*$E4297</f>
        <v>-0.13432483883680796</v>
      </c>
      <c r="M4295" s="22">
        <f t="shared" ca="1" si="2055"/>
        <v>-215.10956138353131</v>
      </c>
      <c r="N4295" s="22">
        <f ca="1">VLOOKUP(CONCATENATE($F4295," ",$G4295),AllocFactorMatrix,(N$4+1),FALSE)*$E4297</f>
        <v>-107.5725611247329</v>
      </c>
      <c r="O4295" s="22">
        <f ca="1">VLOOKUP(CONCATENATE($F4295," ",$G4295),AllocFactorMatrix,(O$4+1),FALSE)*$E4297</f>
        <v>-29.020245730090615</v>
      </c>
      <c r="P4295" s="22">
        <f ca="1">VLOOKUP(CONCATENATE($F4295," ",$G4295),AllocFactorMatrix,(P$4+1),FALSE)*$E4297</f>
        <v>-4.5221801963931076</v>
      </c>
      <c r="Q4295" s="22">
        <f ca="1">VLOOKUP(CONCATENATE($F4295," ",$G4295),AllocFactorMatrix,(Q$4+1),FALSE)*$E4297</f>
        <v>0</v>
      </c>
      <c r="R4295" s="22">
        <f t="shared" ca="1" si="2056"/>
        <v>-141.11498705121662</v>
      </c>
      <c r="S4295" s="22">
        <f ca="1">VLOOKUP(CONCATENATE($F4295," ",$G4295),AllocFactorMatrix,(S$4+1),FALSE)*$E4297</f>
        <v>-5.4175514336358948</v>
      </c>
      <c r="T4295" s="22">
        <f ca="1">VLOOKUP(CONCATENATE($F4295," ",$G4295),AllocFactorMatrix,(T$4+1),FALSE)*$E4297</f>
        <v>-107.08497309290048</v>
      </c>
      <c r="U4295" s="22">
        <f ca="1">VLOOKUP(CONCATENATE($F4295," ",$G4295),AllocFactorMatrix,(U$4+1),FALSE)*$E4297</f>
        <v>-562.95702436336944</v>
      </c>
      <c r="V4295" s="22">
        <f ca="1">VLOOKUP(CONCATENATE($F4295," ",$G4295),AllocFactorMatrix,(V$4+1),FALSE)*$E4297</f>
        <v>-78.719877671373652</v>
      </c>
      <c r="W4295" s="22">
        <f t="shared" ca="1" si="2058"/>
        <v>-754.17942656127946</v>
      </c>
      <c r="X4295" s="22">
        <f ca="1">VLOOKUP(CONCATENATE($F4295," ",$G4295),AllocFactorMatrix,(X$4+1),FALSE)*$E4297</f>
        <v>-30.244846037845875</v>
      </c>
      <c r="Y4295" s="22">
        <f ca="1">VLOOKUP(CONCATENATE($F4295," ",$G4295),AllocFactorMatrix,(Y$4+1),FALSE)*$E4297</f>
        <v>-0.57190469615036454</v>
      </c>
      <c r="Z4295" s="22">
        <f t="shared" ca="1" si="2057"/>
        <v>-30.816750733996241</v>
      </c>
      <c r="AA4295" s="22">
        <f ca="1">VLOOKUP(CONCATENATE($F4295," ",$G4295),AllocFactorMatrix,(AA$4+1),FALSE)*$E4297</f>
        <v>-0.57046069086975326</v>
      </c>
      <c r="AB4295" s="22">
        <f ca="1">VLOOKUP(CONCATENATE($F4295," ",$G4295),AllocFactorMatrix,(AB$4+1),FALSE)*$E4297</f>
        <v>-12.507024360543543</v>
      </c>
      <c r="AC4295" s="22">
        <f ca="1">VLOOKUP(CONCATENATE($F4295," ",$G4295),AllocFactorMatrix,(AC$4+1),FALSE)*$E4297</f>
        <v>-2.9321318748906195</v>
      </c>
    </row>
    <row r="4296" spans="4:29" hidden="1" outlineLevel="1">
      <c r="F4296" s="42" t="str">
        <f>F4297</f>
        <v>RB_GUP-Land_G</v>
      </c>
      <c r="G4296" s="17" t="str">
        <f>$G$14</f>
        <v>CUSTOMER</v>
      </c>
      <c r="H4296" s="21">
        <f t="shared" ca="1" si="2052"/>
        <v>-3659.0219203677593</v>
      </c>
      <c r="I4296" s="22">
        <f ca="1">VLOOKUP(CONCATENATE($F4296," ",$G4296),AllocFactorMatrix,(I$4+1),FALSE)*$E4297</f>
        <v>-2831.9510421141736</v>
      </c>
      <c r="J4296" s="22">
        <f ca="1">VLOOKUP(CONCATENATE($F4296," ",$G4296),AllocFactorMatrix,(J$4+1),FALSE)*$E4297</f>
        <v>-668.16038044697359</v>
      </c>
      <c r="K4296" s="22">
        <f ca="1">VLOOKUP(CONCATENATE($F4296," ",$G4296),AllocFactorMatrix,(K$4+1),FALSE)*$E4297</f>
        <v>-6.8044450747933443</v>
      </c>
      <c r="L4296" s="22">
        <f ca="1">VLOOKUP(CONCATENATE($F4296," ",$G4296),AllocFactorMatrix,(L$4+1),FALSE)*$E4297</f>
        <v>-0.48485013445202158</v>
      </c>
      <c r="M4296" s="22">
        <f t="shared" ca="1" si="2055"/>
        <v>-675.44967565621891</v>
      </c>
      <c r="N4296" s="22">
        <f ca="1">VLOOKUP(CONCATENATE($F4296," ",$G4296),AllocFactorMatrix,(N$4+1),FALSE)*$E4297</f>
        <v>-11.889617756487509</v>
      </c>
      <c r="O4296" s="22">
        <f ca="1">VLOOKUP(CONCATENATE($F4296," ",$G4296),AllocFactorMatrix,(O$4+1),FALSE)*$E4297</f>
        <v>-3.7930507127330486</v>
      </c>
      <c r="P4296" s="22">
        <f ca="1">VLOOKUP(CONCATENATE($F4296," ",$G4296),AllocFactorMatrix,(P$4+1),FALSE)*$E4297</f>
        <v>-1.3845636092976612</v>
      </c>
      <c r="Q4296" s="22">
        <f ca="1">VLOOKUP(CONCATENATE($F4296," ",$G4296),AllocFactorMatrix,(Q$4+1),FALSE)*$E4297</f>
        <v>0</v>
      </c>
      <c r="R4296" s="22">
        <f t="shared" ca="1" si="2056"/>
        <v>-17.067232078518217</v>
      </c>
      <c r="S4296" s="22">
        <f ca="1">VLOOKUP(CONCATENATE($F4296," ",$G4296),AllocFactorMatrix,(S$4+1),FALSE)*$E4297</f>
        <v>-0.11273966314993318</v>
      </c>
      <c r="T4296" s="22">
        <f ca="1">VLOOKUP(CONCATENATE($F4296," ",$G4296),AllocFactorMatrix,(T$4+1),FALSE)*$E4297</f>
        <v>-2.7276791161487406</v>
      </c>
      <c r="U4296" s="22">
        <f ca="1">VLOOKUP(CONCATENATE($F4296," ",$G4296),AllocFactorMatrix,(U$4+1),FALSE)*$E4297</f>
        <v>-4.5855889617651933</v>
      </c>
      <c r="V4296" s="22">
        <f ca="1">VLOOKUP(CONCATENATE($F4296," ",$G4296),AllocFactorMatrix,(V$4+1),FALSE)*$E4297</f>
        <v>-0.88237529727768227</v>
      </c>
      <c r="W4296" s="22">
        <f t="shared" ca="1" si="2058"/>
        <v>-8.3083830383415496</v>
      </c>
      <c r="X4296" s="22">
        <f ca="1">VLOOKUP(CONCATENATE($F4296," ",$G4296),AllocFactorMatrix,(X$4+1),FALSE)*$E4297</f>
        <v>-3.8437295385071115</v>
      </c>
      <c r="Y4296" s="22">
        <f ca="1">VLOOKUP(CONCATENATE($F4296," ",$G4296),AllocFactorMatrix,(Y$4+1),FALSE)*$E4297</f>
        <v>-4.5843401933719143E-2</v>
      </c>
      <c r="Z4296" s="22">
        <f t="shared" ca="1" si="2057"/>
        <v>-3.8895729404408308</v>
      </c>
      <c r="AA4296" s="22">
        <f ca="1">VLOOKUP(CONCATENATE($F4296," ",$G4296),AllocFactorMatrix,(AA$4+1),FALSE)*$E4297</f>
        <v>-0.26753767466478345</v>
      </c>
      <c r="AB4296" s="22">
        <f ca="1">VLOOKUP(CONCATENATE($F4296," ",$G4296),AllocFactorMatrix,(AB$4+1),FALSE)*$E4297</f>
        <v>-113.14224712407545</v>
      </c>
      <c r="AC4296" s="22">
        <f ca="1">VLOOKUP(CONCATENATE($F4296," ",$G4296),AllocFactorMatrix,(AC$4+1),FALSE)*$E4297</f>
        <v>-8.9462297413249896</v>
      </c>
    </row>
    <row r="4297" spans="4:29" collapsed="1">
      <c r="D4297" s="17" t="str">
        <f>+D3337</f>
        <v>Adj 36 - Depreciation/Amortization Adjustments - Gen &amp; Int</v>
      </c>
      <c r="E4297" s="38">
        <v>-10441</v>
      </c>
      <c r="F4297" s="42" t="str">
        <f>+F3337</f>
        <v>RB_GUP-Land_G</v>
      </c>
      <c r="G4297" s="17" t="str">
        <f>$G$15</f>
        <v>TOTAL</v>
      </c>
      <c r="H4297" s="21">
        <f t="shared" ca="1" si="2052"/>
        <v>-10441.000000000004</v>
      </c>
      <c r="I4297" s="22">
        <f ca="1">VLOOKUP(CONCATENATE($F4297," ",$G4297),AllocFactorMatrix,(I$4+1),FALSE)*$E4297</f>
        <v>-6086.1383968251221</v>
      </c>
      <c r="J4297" s="22">
        <f ca="1">VLOOKUP(CONCATENATE($F4297," ",$G4297),AllocFactorMatrix,(J$4+1),FALSE)*$E4297</f>
        <v>-1518.8052165297715</v>
      </c>
      <c r="K4297" s="22">
        <f ca="1">VLOOKUP(CONCATENATE($F4297," ",$G4297),AllocFactorMatrix,(K$4+1),FALSE)*$E4297</f>
        <v>-17.195357225435409</v>
      </c>
      <c r="L4297" s="22">
        <f ca="1">VLOOKUP(CONCATENATE($F4297," ",$G4297),AllocFactorMatrix,(L$4+1),FALSE)*$E4297</f>
        <v>-0.96090472207912969</v>
      </c>
      <c r="M4297" s="22">
        <f t="shared" ca="1" si="2055"/>
        <v>-1536.9614784772859</v>
      </c>
      <c r="N4297" s="22">
        <f ca="1">VLOOKUP(CONCATENATE($F4297," ",$G4297),AllocFactorMatrix,(N$4+1),FALSE)*$E4297</f>
        <v>-402.87327931867816</v>
      </c>
      <c r="O4297" s="22">
        <f ca="1">VLOOKUP(CONCATENATE($F4297," ",$G4297),AllocFactorMatrix,(O$4+1),FALSE)*$E4297</f>
        <v>-107.60193826349941</v>
      </c>
      <c r="P4297" s="22">
        <f ca="1">VLOOKUP(CONCATENATE($F4297," ",$G4297),AllocFactorMatrix,(P$4+1),FALSE)*$E4297</f>
        <v>-16.423458671368646</v>
      </c>
      <c r="Q4297" s="22">
        <f ca="1">VLOOKUP(CONCATENATE($F4297," ",$G4297),AllocFactorMatrix,(Q$4+1),FALSE)*$E4297</f>
        <v>0</v>
      </c>
      <c r="R4297" s="22">
        <f t="shared" ca="1" si="2056"/>
        <v>-526.89867625354623</v>
      </c>
      <c r="S4297" s="22">
        <f ca="1">VLOOKUP(CONCATENATE($F4297," ",$G4297),AllocFactorMatrix,(S$4+1),FALSE)*$E4297</f>
        <v>-17.668909311674668</v>
      </c>
      <c r="T4297" s="22">
        <f ca="1">VLOOKUP(CONCATENATE($F4297," ",$G4297),AllocFactorMatrix,(T$4+1),FALSE)*$E4297</f>
        <v>-324.63764571536154</v>
      </c>
      <c r="U4297" s="22">
        <f ca="1">VLOOKUP(CONCATENATE($F4297," ",$G4297),AllocFactorMatrix,(U$4+1),FALSE)*$E4297</f>
        <v>-1493.0549095380013</v>
      </c>
      <c r="V4297" s="22">
        <f ca="1">VLOOKUP(CONCATENATE($F4297," ",$G4297),AllocFactorMatrix,(V$4+1),FALSE)*$E4297</f>
        <v>-188.25991375363742</v>
      </c>
      <c r="W4297" s="22">
        <f t="shared" ca="1" si="2058"/>
        <v>-2023.6213783186749</v>
      </c>
      <c r="X4297" s="22">
        <f ca="1">VLOOKUP(CONCATENATE($F4297," ",$G4297),AllocFactorMatrix,(X$4+1),FALSE)*$E4297</f>
        <v>-113.52543539126947</v>
      </c>
      <c r="Y4297" s="22">
        <f ca="1">VLOOKUP(CONCATENATE($F4297," ",$G4297),AllocFactorMatrix,(Y$4+1),FALSE)*$E4297</f>
        <v>-2.0584059577351859</v>
      </c>
      <c r="Z4297" s="22">
        <f t="shared" ca="1" si="2057"/>
        <v>-115.58384134900466</v>
      </c>
      <c r="AA4297" s="22">
        <f ca="1">VLOOKUP(CONCATENATE($F4297," ",$G4297),AllocFactorMatrix,(AA$4+1),FALSE)*$E4297</f>
        <v>-1.989585925642636</v>
      </c>
      <c r="AB4297" s="22">
        <f ca="1">VLOOKUP(CONCATENATE($F4297," ",$G4297),AllocFactorMatrix,(AB$4+1),FALSE)*$E4297</f>
        <v>-135.57718468298958</v>
      </c>
      <c r="AC4297" s="22">
        <f ca="1">VLOOKUP(CONCATENATE($F4297," ",$G4297),AllocFactorMatrix,(AC$4+1),FALSE)*$E4297</f>
        <v>-14.229458167733636</v>
      </c>
    </row>
    <row r="4298" spans="4:29" hidden="1" outlineLevel="1">
      <c r="F4298" s="42" t="str">
        <f>F4305</f>
        <v>RB_GUP</v>
      </c>
      <c r="G4298" s="17" t="str">
        <f>$G$8</f>
        <v>PRODUCTION</v>
      </c>
      <c r="H4298" s="21">
        <f t="shared" ca="1" si="2052"/>
        <v>178441.6275384723</v>
      </c>
      <c r="I4298" s="22">
        <f ca="1">VLOOKUP(CONCATENATE($F4298," ",$G4298),AllocFactorMatrix,(I$4+1),FALSE)*$E4305</f>
        <v>88472.888228953103</v>
      </c>
      <c r="J4298" s="22">
        <f ca="1">VLOOKUP(CONCATENATE($F4298," ",$G4298),AllocFactorMatrix,(J$4+1),FALSE)*$E4305</f>
        <v>22124.22683049714</v>
      </c>
      <c r="K4298" s="22">
        <f ca="1">VLOOKUP(CONCATENATE($F4298," ",$G4298),AllocFactorMatrix,(K$4+1),FALSE)*$E4305</f>
        <v>280.39886213757444</v>
      </c>
      <c r="L4298" s="22">
        <f ca="1">VLOOKUP(CONCATENATE($F4298," ",$G4298),AllocFactorMatrix,(L$4+1),FALSE)*$E4305</f>
        <v>14.03368433075784</v>
      </c>
      <c r="M4298" s="22">
        <f t="shared" ca="1" si="2055"/>
        <v>22418.659376965476</v>
      </c>
      <c r="N4298" s="22">
        <f ca="1">VLOOKUP(CONCATENATE($F4298," ",$G4298),AllocFactorMatrix,(N$4+1),FALSE)*$E4305</f>
        <v>9925.9841898401955</v>
      </c>
      <c r="O4298" s="22">
        <f ca="1">VLOOKUP(CONCATENATE($F4298," ",$G4298),AllocFactorMatrix,(O$4+1),FALSE)*$E4305</f>
        <v>2720.4823915410552</v>
      </c>
      <c r="P4298" s="22">
        <f ca="1">VLOOKUP(CONCATENATE($F4298," ",$G4298),AllocFactorMatrix,(P$4+1),FALSE)*$E4305</f>
        <v>432.91255925765108</v>
      </c>
      <c r="Q4298" s="22">
        <f ca="1">VLOOKUP(CONCATENATE($F4298," ",$G4298),AllocFactorMatrix,(Q$4+1),FALSE)*$E4305</f>
        <v>0</v>
      </c>
      <c r="R4298" s="22">
        <f t="shared" ca="1" si="2056"/>
        <v>13079.379140638901</v>
      </c>
      <c r="S4298" s="22">
        <f ca="1">VLOOKUP(CONCATENATE($F4298," ",$G4298),AllocFactorMatrix,(S$4+1),FALSE)*$E4305</f>
        <v>429.07490428091489</v>
      </c>
      <c r="T4298" s="22">
        <f ca="1">VLOOKUP(CONCATENATE($F4298," ",$G4298),AllocFactorMatrix,(T$4+1),FALSE)*$E4305</f>
        <v>7808.4313393642005</v>
      </c>
      <c r="U4298" s="22">
        <f ca="1">VLOOKUP(CONCATENATE($F4298," ",$G4298),AllocFactorMatrix,(U$4+1),FALSE)*$E4305</f>
        <v>38046.908694112164</v>
      </c>
      <c r="V4298" s="22">
        <f ca="1">VLOOKUP(CONCATENATE($F4298," ",$G4298),AllocFactorMatrix,(V$4+1),FALSE)*$E4305</f>
        <v>4847.9539166405475</v>
      </c>
      <c r="W4298" s="22">
        <f ca="1">SUBTOTAL(9,S4298:V4298)</f>
        <v>51132.368854397821</v>
      </c>
      <c r="X4298" s="22">
        <f ca="1">VLOOKUP(CONCATENATE($F4298," ",$G4298),AllocFactorMatrix,(X$4+1),FALSE)*$E4305</f>
        <v>2776.0861658975055</v>
      </c>
      <c r="Y4298" s="22">
        <f ca="1">VLOOKUP(CONCATENATE($F4298," ",$G4298),AllocFactorMatrix,(Y$4+1),FALSE)*$E4305</f>
        <v>52.183731038244389</v>
      </c>
      <c r="Z4298" s="22">
        <f t="shared" ca="1" si="2057"/>
        <v>2828.2698969357498</v>
      </c>
      <c r="AA4298" s="22">
        <f ca="1">VLOOKUP(CONCATENATE($F4298," ",$G4298),AllocFactorMatrix,(AA$4+1),FALSE)*$E4305</f>
        <v>40.371322964519855</v>
      </c>
      <c r="AB4298" s="22">
        <f ca="1">VLOOKUP(CONCATENATE($F4298," ",$G4298),AllocFactorMatrix,(AB$4+1),FALSE)*$E4305</f>
        <v>379.38160695633246</v>
      </c>
      <c r="AC4298" s="22">
        <f ca="1">VLOOKUP(CONCATENATE($F4298," ",$G4298),AllocFactorMatrix,(AC$4+1),FALSE)*$E4305</f>
        <v>90.309110660400648</v>
      </c>
    </row>
    <row r="4299" spans="4:29" hidden="1" outlineLevel="1">
      <c r="F4299" s="42" t="str">
        <f>F4305</f>
        <v>RB_GUP</v>
      </c>
      <c r="G4299" s="17" t="str">
        <f>$G$9</f>
        <v>BULKTRAN</v>
      </c>
      <c r="H4299" s="21">
        <f t="shared" ca="1" si="2052"/>
        <v>114373.12815054589</v>
      </c>
      <c r="I4299" s="22">
        <f ca="1">VLOOKUP(CONCATENATE($F4299," ",$G4299),AllocFactorMatrix,(I$4+1),FALSE)*$E4305</f>
        <v>56707.177147200833</v>
      </c>
      <c r="J4299" s="22">
        <f ca="1">VLOOKUP(CONCATENATE($F4299," ",$G4299),AllocFactorMatrix,(J$4+1),FALSE)*$E4305</f>
        <v>14180.643078760493</v>
      </c>
      <c r="K4299" s="22">
        <f ca="1">VLOOKUP(CONCATENATE($F4299," ",$G4299),AllocFactorMatrix,(K$4+1),FALSE)*$E4305</f>
        <v>179.72317017571294</v>
      </c>
      <c r="L4299" s="22">
        <f ca="1">VLOOKUP(CONCATENATE($F4299," ",$G4299),AllocFactorMatrix,(L$4+1),FALSE)*$E4305</f>
        <v>8.9949660206950153</v>
      </c>
      <c r="M4299" s="22">
        <f t="shared" ca="1" si="2055"/>
        <v>14369.361214956902</v>
      </c>
      <c r="N4299" s="22">
        <f ca="1">VLOOKUP(CONCATENATE($F4299," ",$G4299),AllocFactorMatrix,(N$4+1),FALSE)*$E4305</f>
        <v>6362.1133556413015</v>
      </c>
      <c r="O4299" s="22">
        <f ca="1">VLOOKUP(CONCATENATE($F4299," ",$G4299),AllocFactorMatrix,(O$4+1),FALSE)*$E4305</f>
        <v>1743.707931222182</v>
      </c>
      <c r="P4299" s="22">
        <f ca="1">VLOOKUP(CONCATENATE($F4299," ",$G4299),AllocFactorMatrix,(P$4+1),FALSE)*$E4305</f>
        <v>277.47765082046749</v>
      </c>
      <c r="Q4299" s="22">
        <f ca="1">VLOOKUP(CONCATENATE($F4299," ",$G4299),AllocFactorMatrix,(Q$4+1),FALSE)*$E4305</f>
        <v>0</v>
      </c>
      <c r="R4299" s="22">
        <f t="shared" ca="1" si="2056"/>
        <v>8383.2989376839505</v>
      </c>
      <c r="S4299" s="22">
        <f ca="1">VLOOKUP(CONCATENATE($F4299," ",$G4299),AllocFactorMatrix,(S$4+1),FALSE)*$E4305</f>
        <v>275.01788506677752</v>
      </c>
      <c r="T4299" s="22">
        <f ca="1">VLOOKUP(CONCATENATE($F4299," ",$G4299),AllocFactorMatrix,(T$4+1),FALSE)*$E4305</f>
        <v>5004.8563810554351</v>
      </c>
      <c r="U4299" s="22">
        <f ca="1">VLOOKUP(CONCATENATE($F4299," ",$G4299),AllocFactorMatrix,(U$4+1),FALSE)*$E4305</f>
        <v>24386.372304666456</v>
      </c>
      <c r="V4299" s="22">
        <f ca="1">VLOOKUP(CONCATENATE($F4299," ",$G4299),AllocFactorMatrix,(V$4+1),FALSE)*$E4305</f>
        <v>3107.3223340575305</v>
      </c>
      <c r="W4299" s="22">
        <f t="shared" ref="W4299:W4305" ca="1" si="2059">SUBTOTAL(9,S4299:V4299)</f>
        <v>32773.568904846201</v>
      </c>
      <c r="X4299" s="22">
        <f ca="1">VLOOKUP(CONCATENATE($F4299," ",$G4299),AllocFactorMatrix,(X$4+1),FALSE)*$E4305</f>
        <v>1779.3474717142296</v>
      </c>
      <c r="Y4299" s="22">
        <f ca="1">VLOOKUP(CONCATENATE($F4299," ",$G4299),AllocFactorMatrix,(Y$4+1),FALSE)*$E4305</f>
        <v>33.447445193941334</v>
      </c>
      <c r="Z4299" s="22">
        <f t="shared" ca="1" si="2057"/>
        <v>1812.794916908171</v>
      </c>
      <c r="AA4299" s="22">
        <f ca="1">VLOOKUP(CONCATENATE($F4299," ",$G4299),AllocFactorMatrix,(AA$4+1),FALSE)*$E4305</f>
        <v>25.876218227344911</v>
      </c>
      <c r="AB4299" s="22">
        <f ca="1">VLOOKUP(CONCATENATE($F4299," ",$G4299),AllocFactorMatrix,(AB$4+1),FALSE)*$E4305</f>
        <v>243.16669685733203</v>
      </c>
      <c r="AC4299" s="22">
        <f ca="1">VLOOKUP(CONCATENATE($F4299," ",$G4299),AllocFactorMatrix,(AC$4+1),FALSE)*$E4305</f>
        <v>57.884113865173653</v>
      </c>
    </row>
    <row r="4300" spans="4:29" hidden="1" outlineLevel="1">
      <c r="F4300" s="42" t="str">
        <f>F4305</f>
        <v>RB_GUP</v>
      </c>
      <c r="G4300" s="17" t="str">
        <f>$G$10</f>
        <v>SUBTRAN</v>
      </c>
      <c r="H4300" s="21">
        <f t="shared" ca="1" si="2052"/>
        <v>36234.597740452838</v>
      </c>
      <c r="I4300" s="22">
        <f ca="1">VLOOKUP(CONCATENATE($F4300," ",$G4300),AllocFactorMatrix,(I$4+1),FALSE)*$E4305</f>
        <v>17485.448241948969</v>
      </c>
      <c r="J4300" s="22">
        <f ca="1">VLOOKUP(CONCATENATE($F4300," ",$G4300),AllocFactorMatrix,(J$4+1),FALSE)*$E4305</f>
        <v>4362.5043744155801</v>
      </c>
      <c r="K4300" s="22">
        <f ca="1">VLOOKUP(CONCATENATE($F4300," ",$G4300),AllocFactorMatrix,(K$4+1),FALSE)*$E4305</f>
        <v>55.406388916269684</v>
      </c>
      <c r="L4300" s="22">
        <f ca="1">VLOOKUP(CONCATENATE($F4300," ",$G4300),AllocFactorMatrix,(L$4+1),FALSE)*$E4305</f>
        <v>3.5719628220162147</v>
      </c>
      <c r="M4300" s="22">
        <f t="shared" ca="1" si="2055"/>
        <v>4421.4827261538658</v>
      </c>
      <c r="N4300" s="22">
        <f ca="1">VLOOKUP(CONCATENATE($F4300," ",$G4300),AllocFactorMatrix,(N$4+1),FALSE)*$E4305</f>
        <v>1937.3108981867767</v>
      </c>
      <c r="O4300" s="22">
        <f ca="1">VLOOKUP(CONCATENATE($F4300," ",$G4300),AllocFactorMatrix,(O$4+1),FALSE)*$E4305</f>
        <v>531.84199552490134</v>
      </c>
      <c r="P4300" s="22">
        <f ca="1">VLOOKUP(CONCATENATE($F4300," ",$G4300),AllocFactorMatrix,(P$4+1),FALSE)*$E4305</f>
        <v>106.90417926136688</v>
      </c>
      <c r="Q4300" s="22">
        <f ca="1">VLOOKUP(CONCATENATE($F4300," ",$G4300),AllocFactorMatrix,(Q$4+1),FALSE)*$E4305</f>
        <v>0</v>
      </c>
      <c r="R4300" s="22">
        <f t="shared" ca="1" si="2056"/>
        <v>2576.0570729730453</v>
      </c>
      <c r="S4300" s="22">
        <f ca="1">VLOOKUP(CONCATENATE($F4300," ",$G4300),AllocFactorMatrix,(S$4+1),FALSE)*$E4305</f>
        <v>82.097332207257963</v>
      </c>
      <c r="T4300" s="22">
        <f ca="1">VLOOKUP(CONCATENATE($F4300," ",$G4300),AllocFactorMatrix,(T$4+1),FALSE)*$E4305</f>
        <v>1538.1058304233552</v>
      </c>
      <c r="U4300" s="22">
        <f ca="1">VLOOKUP(CONCATENATE($F4300," ",$G4300),AllocFactorMatrix,(U$4+1),FALSE)*$E4305</f>
        <v>9558.4410942386367</v>
      </c>
      <c r="V4300" s="22">
        <f ca="1">VLOOKUP(CONCATENATE($F4300," ",$G4300),AllocFactorMatrix,(V$4+1),FALSE)*$E4305</f>
        <v>0</v>
      </c>
      <c r="W4300" s="22">
        <f t="shared" ca="1" si="2059"/>
        <v>11178.644256869249</v>
      </c>
      <c r="X4300" s="22">
        <f ca="1">VLOOKUP(CONCATENATE($F4300," ",$G4300),AllocFactorMatrix,(X$4+1),FALSE)*$E4305</f>
        <v>543.38979569346589</v>
      </c>
      <c r="Y4300" s="22">
        <f ca="1">VLOOKUP(CONCATENATE($F4300," ",$G4300),AllocFactorMatrix,(Y$4+1),FALSE)*$E4305</f>
        <v>10.423208162044178</v>
      </c>
      <c r="Z4300" s="22">
        <f t="shared" ca="1" si="2057"/>
        <v>553.81300385551003</v>
      </c>
      <c r="AA4300" s="22">
        <f ca="1">VLOOKUP(CONCATENATE($F4300," ",$G4300),AllocFactorMatrix,(AA$4+1),FALSE)*$E4305</f>
        <v>7.9279831074292302</v>
      </c>
      <c r="AB4300" s="22">
        <f ca="1">VLOOKUP(CONCATENATE($F4300," ",$G4300),AllocFactorMatrix,(AB$4+1),FALSE)*$E4305</f>
        <v>9.0708194351132878</v>
      </c>
      <c r="AC4300" s="22">
        <f ca="1">VLOOKUP(CONCATENATE($F4300," ",$G4300),AllocFactorMatrix,(AC$4+1),FALSE)*$E4305</f>
        <v>2.1536361096539141</v>
      </c>
    </row>
    <row r="4301" spans="4:29" hidden="1" outlineLevel="1">
      <c r="F4301" s="42" t="str">
        <f>F4305</f>
        <v>RB_GUP</v>
      </c>
      <c r="G4301" s="17" t="str">
        <f>$G$11</f>
        <v>DISTPRI</v>
      </c>
      <c r="H4301" s="21">
        <f t="shared" ca="1" si="2052"/>
        <v>53715.70825937546</v>
      </c>
      <c r="I4301" s="22">
        <f ca="1">VLOOKUP(CONCATENATE($F4301," ",$G4301),AllocFactorMatrix,(I$4+1),FALSE)*$E4305</f>
        <v>35528.636654597693</v>
      </c>
      <c r="J4301" s="22">
        <f ca="1">VLOOKUP(CONCATENATE($F4301," ",$G4301),AllocFactorMatrix,(J$4+1),FALSE)*$E4305</f>
        <v>8816.7360014471869</v>
      </c>
      <c r="K4301" s="22">
        <f ca="1">VLOOKUP(CONCATENATE($F4301," ",$G4301),AllocFactorMatrix,(K$4+1),FALSE)*$E4305</f>
        <v>111.93642548414469</v>
      </c>
      <c r="L4301" s="22">
        <f ca="1">VLOOKUP(CONCATENATE($F4301," ",$G4301),AllocFactorMatrix,(L$4+1),FALSE)*$E4305</f>
        <v>0</v>
      </c>
      <c r="M4301" s="22">
        <f t="shared" ca="1" si="2055"/>
        <v>8928.6724269313308</v>
      </c>
      <c r="N4301" s="22">
        <f ca="1">VLOOKUP(CONCATENATE($F4301," ",$G4301),AllocFactorMatrix,(N$4+1),FALSE)*$E4305</f>
        <v>3848.4468891427928</v>
      </c>
      <c r="O4301" s="22">
        <f ca="1">VLOOKUP(CONCATENATE($F4301," ",$G4301),AllocFactorMatrix,(O$4+1),FALSE)*$E4305</f>
        <v>1058.2951570718828</v>
      </c>
      <c r="P4301" s="22">
        <f ca="1">VLOOKUP(CONCATENATE($F4301," ",$G4301),AllocFactorMatrix,(P$4+1),FALSE)*$E4305</f>
        <v>0</v>
      </c>
      <c r="Q4301" s="22">
        <f ca="1">VLOOKUP(CONCATENATE($F4301," ",$G4301),AllocFactorMatrix,(Q$4+1),FALSE)*$E4305</f>
        <v>0</v>
      </c>
      <c r="R4301" s="22">
        <f t="shared" ca="1" si="2056"/>
        <v>4906.7420462146756</v>
      </c>
      <c r="S4301" s="22">
        <f ca="1">VLOOKUP(CONCATENATE($F4301," ",$G4301),AllocFactorMatrix,(S$4+1),FALSE)*$E4305</f>
        <v>164.90450061703308</v>
      </c>
      <c r="T4301" s="22">
        <f ca="1">VLOOKUP(CONCATENATE($F4301," ",$G4301),AllocFactorMatrix,(T$4+1),FALSE)*$E4305</f>
        <v>3045.7469793466726</v>
      </c>
      <c r="U4301" s="22">
        <f ca="1">VLOOKUP(CONCATENATE($F4301," ",$G4301),AllocFactorMatrix,(U$4+1),FALSE)*$E4305</f>
        <v>0</v>
      </c>
      <c r="V4301" s="22">
        <f ca="1">VLOOKUP(CONCATENATE($F4301," ",$G4301),AllocFactorMatrix,(V$4+1),FALSE)*$E4305</f>
        <v>0</v>
      </c>
      <c r="W4301" s="22">
        <f t="shared" ca="1" si="2059"/>
        <v>3210.6514799637057</v>
      </c>
      <c r="X4301" s="22">
        <f ca="1">VLOOKUP(CONCATENATE($F4301," ",$G4301),AllocFactorMatrix,(X$4+1),FALSE)*$E4305</f>
        <v>1081.7424308263169</v>
      </c>
      <c r="Y4301" s="22">
        <f ca="1">VLOOKUP(CONCATENATE($F4301," ",$G4301),AllocFactorMatrix,(Y$4+1),FALSE)*$E4305</f>
        <v>20.775877106703867</v>
      </c>
      <c r="Z4301" s="22">
        <f t="shared" ca="1" si="2057"/>
        <v>1102.5183079330207</v>
      </c>
      <c r="AA4301" s="22">
        <f ca="1">VLOOKUP(CONCATENATE($F4301," ",$G4301),AllocFactorMatrix,(AA$4+1),FALSE)*$E4305</f>
        <v>15.878029121276715</v>
      </c>
      <c r="AB4301" s="22">
        <f ca="1">VLOOKUP(CONCATENATE($F4301," ",$G4301),AllocFactorMatrix,(AB$4+1),FALSE)*$E4305</f>
        <v>18.271279988375984</v>
      </c>
      <c r="AC4301" s="22">
        <f ca="1">VLOOKUP(CONCATENATE($F4301," ",$G4301),AllocFactorMatrix,(AC$4+1),FALSE)*$E4305</f>
        <v>4.3380346254005602</v>
      </c>
    </row>
    <row r="4302" spans="4:29" hidden="1" outlineLevel="1">
      <c r="F4302" s="42" t="str">
        <f>F4305</f>
        <v>RB_GUP</v>
      </c>
      <c r="G4302" s="17" t="str">
        <f>$G$12</f>
        <v>DISTSEC</v>
      </c>
      <c r="H4302" s="21">
        <f t="shared" ca="1" si="2052"/>
        <v>17815.104748690679</v>
      </c>
      <c r="I4302" s="22">
        <f ca="1">VLOOKUP(CONCATENATE($F4302," ",$G4302),AllocFactorMatrix,(I$4+1),FALSE)*$E4305</f>
        <v>13546.221535932196</v>
      </c>
      <c r="J4302" s="22">
        <f ca="1">VLOOKUP(CONCATENATE($F4302," ",$G4302),AllocFactorMatrix,(J$4+1),FALSE)*$E4305</f>
        <v>2734.2083802719953</v>
      </c>
      <c r="K4302" s="22">
        <f ca="1">VLOOKUP(CONCATENATE($F4302," ",$G4302),AllocFactorMatrix,(K$4+1),FALSE)*$E4305</f>
        <v>0</v>
      </c>
      <c r="L4302" s="22">
        <f ca="1">VLOOKUP(CONCATENATE($F4302," ",$G4302),AllocFactorMatrix,(L$4+1),FALSE)*$E4305</f>
        <v>0</v>
      </c>
      <c r="M4302" s="22">
        <f t="shared" ca="1" si="2055"/>
        <v>2734.2083802719953</v>
      </c>
      <c r="N4302" s="22">
        <f ca="1">VLOOKUP(CONCATENATE($F4302," ",$G4302),AllocFactorMatrix,(N$4+1),FALSE)*$E4305</f>
        <v>1047.2573163948668</v>
      </c>
      <c r="O4302" s="22">
        <f ca="1">VLOOKUP(CONCATENATE($F4302," ",$G4302),AllocFactorMatrix,(O$4+1),FALSE)*$E4305</f>
        <v>0</v>
      </c>
      <c r="P4302" s="22">
        <f ca="1">VLOOKUP(CONCATENATE($F4302," ",$G4302),AllocFactorMatrix,(P$4+1),FALSE)*$E4305</f>
        <v>0</v>
      </c>
      <c r="Q4302" s="22">
        <f ca="1">VLOOKUP(CONCATENATE($F4302," ",$G4302),AllocFactorMatrix,(Q$4+1),FALSE)*$E4305</f>
        <v>0</v>
      </c>
      <c r="R4302" s="22">
        <f t="shared" ca="1" si="2056"/>
        <v>1047.2573163948668</v>
      </c>
      <c r="S4302" s="22">
        <f ca="1">VLOOKUP(CONCATENATE($F4302," ",$G4302),AllocFactorMatrix,(S$4+1),FALSE)*$E4305</f>
        <v>36.781874392523974</v>
      </c>
      <c r="T4302" s="22">
        <f ca="1">VLOOKUP(CONCATENATE($F4302," ",$G4302),AllocFactorMatrix,(T$4+1),FALSE)*$E4305</f>
        <v>0</v>
      </c>
      <c r="U4302" s="22">
        <f ca="1">VLOOKUP(CONCATENATE($F4302," ",$G4302),AllocFactorMatrix,(U$4+1),FALSE)*$E4305</f>
        <v>0</v>
      </c>
      <c r="V4302" s="22">
        <f ca="1">VLOOKUP(CONCATENATE($F4302," ",$G4302),AllocFactorMatrix,(V$4+1),FALSE)*$E4305</f>
        <v>0</v>
      </c>
      <c r="W4302" s="22">
        <f t="shared" ca="1" si="2059"/>
        <v>36.781874392523974</v>
      </c>
      <c r="X4302" s="22">
        <f ca="1">VLOOKUP(CONCATENATE($F4302," ",$G4302),AllocFactorMatrix,(X$4+1),FALSE)*$E4305</f>
        <v>303.7752954121425</v>
      </c>
      <c r="Y4302" s="22">
        <f ca="1">VLOOKUP(CONCATENATE($F4302," ",$G4302),AllocFactorMatrix,(Y$4+1),FALSE)*$E4305</f>
        <v>0</v>
      </c>
      <c r="Z4302" s="22">
        <f t="shared" ca="1" si="2057"/>
        <v>303.7752954121425</v>
      </c>
      <c r="AA4302" s="22">
        <f ca="1">VLOOKUP(CONCATENATE($F4302," ",$G4302),AllocFactorMatrix,(AA$4+1),FALSE)*$E4305</f>
        <v>3.9101233259797685</v>
      </c>
      <c r="AB4302" s="22">
        <f ca="1">VLOOKUP(CONCATENATE($F4302," ",$G4302),AllocFactorMatrix,(AB$4+1),FALSE)*$E4305</f>
        <v>116.41724324896906</v>
      </c>
      <c r="AC4302" s="22">
        <f ca="1">VLOOKUP(CONCATENATE($F4302," ",$G4302),AllocFactorMatrix,(AC$4+1),FALSE)*$E4305</f>
        <v>26.53297971200557</v>
      </c>
    </row>
    <row r="4303" spans="4:29" hidden="1" outlineLevel="1">
      <c r="F4303" s="42" t="str">
        <f>F4305</f>
        <v>RB_GUP</v>
      </c>
      <c r="G4303" s="17" t="str">
        <f>$G$13</f>
        <v>ENERGY</v>
      </c>
      <c r="H4303" s="21">
        <f t="shared" ca="1" si="2052"/>
        <v>5348.4522315222785</v>
      </c>
      <c r="I4303" s="22">
        <f ca="1">VLOOKUP(CONCATENATE($F4303," ",$G4303),AllocFactorMatrix,(I$4+1),FALSE)*$E4305</f>
        <v>1965.1210622467693</v>
      </c>
      <c r="J4303" s="22">
        <f ca="1">VLOOKUP(CONCATENATE($F4303," ",$G4303),AllocFactorMatrix,(J$4+1),FALSE)*$E4305</f>
        <v>620.75897711019513</v>
      </c>
      <c r="K4303" s="22">
        <f ca="1">VLOOKUP(CONCATENATE($F4303," ",$G4303),AllocFactorMatrix,(K$4+1),FALSE)*$E4305</f>
        <v>7.7523845557189066</v>
      </c>
      <c r="L4303" s="22">
        <f ca="1">VLOOKUP(CONCATENATE($F4303," ",$G4303),AllocFactorMatrix,(L$4+1),FALSE)*$E4305</f>
        <v>0.39271819731350438</v>
      </c>
      <c r="M4303" s="22">
        <f t="shared" ca="1" si="2055"/>
        <v>628.90407986322748</v>
      </c>
      <c r="N4303" s="22">
        <f ca="1">VLOOKUP(CONCATENATE($F4303," ",$G4303),AllocFactorMatrix,(N$4+1),FALSE)*$E4305</f>
        <v>314.50402361268738</v>
      </c>
      <c r="O4303" s="22">
        <f ca="1">VLOOKUP(CONCATENATE($F4303," ",$G4303),AllocFactorMatrix,(O$4+1),FALSE)*$E4305</f>
        <v>84.84490796644188</v>
      </c>
      <c r="P4303" s="22">
        <f ca="1">VLOOKUP(CONCATENATE($F4303," ",$G4303),AllocFactorMatrix,(P$4+1),FALSE)*$E4305</f>
        <v>13.221251333954202</v>
      </c>
      <c r="Q4303" s="22">
        <f ca="1">VLOOKUP(CONCATENATE($F4303," ",$G4303),AllocFactorMatrix,(Q$4+1),FALSE)*$E4305</f>
        <v>0</v>
      </c>
      <c r="R4303" s="22">
        <f t="shared" ca="1" si="2056"/>
        <v>412.5701829130835</v>
      </c>
      <c r="S4303" s="22">
        <f ca="1">VLOOKUP(CONCATENATE($F4303," ",$G4303),AllocFactorMatrix,(S$4+1),FALSE)*$E4305</f>
        <v>15.838999333961448</v>
      </c>
      <c r="T4303" s="22">
        <f ca="1">VLOOKUP(CONCATENATE($F4303," ",$G4303),AllocFactorMatrix,(T$4+1),FALSE)*$E4305</f>
        <v>313.07848910580805</v>
      </c>
      <c r="U4303" s="22">
        <f ca="1">VLOOKUP(CONCATENATE($F4303," ",$G4303),AllocFactorMatrix,(U$4+1),FALSE)*$E4305</f>
        <v>1645.8867152749958</v>
      </c>
      <c r="V4303" s="22">
        <f ca="1">VLOOKUP(CONCATENATE($F4303," ",$G4303),AllocFactorMatrix,(V$4+1),FALSE)*$E4305</f>
        <v>230.14900832600244</v>
      </c>
      <c r="W4303" s="22">
        <f t="shared" ca="1" si="2059"/>
        <v>2204.9532120407675</v>
      </c>
      <c r="X4303" s="22">
        <f ca="1">VLOOKUP(CONCATENATE($F4303," ",$G4303),AllocFactorMatrix,(X$4+1),FALSE)*$E4305</f>
        <v>88.425205024348543</v>
      </c>
      <c r="Y4303" s="22">
        <f ca="1">VLOOKUP(CONCATENATE($F4303," ",$G4303),AllocFactorMatrix,(Y$4+1),FALSE)*$E4305</f>
        <v>1.672046534745248</v>
      </c>
      <c r="Z4303" s="22">
        <f t="shared" ca="1" si="2057"/>
        <v>90.097251559093792</v>
      </c>
      <c r="AA4303" s="22">
        <f ca="1">VLOOKUP(CONCATENATE($F4303," ",$G4303),AllocFactorMatrix,(AA$4+1),FALSE)*$E4305</f>
        <v>1.6678247753474811</v>
      </c>
      <c r="AB4303" s="22">
        <f ca="1">VLOOKUP(CONCATENATE($F4303," ",$G4303),AllocFactorMatrix,(AB$4+1),FALSE)*$E4305</f>
        <v>36.566104252662029</v>
      </c>
      <c r="AC4303" s="22">
        <f ca="1">VLOOKUP(CONCATENATE($F4303," ",$G4303),AllocFactorMatrix,(AC$4+1),FALSE)*$E4305</f>
        <v>8.5725138713285638</v>
      </c>
    </row>
    <row r="4304" spans="4:29" hidden="1" outlineLevel="1">
      <c r="F4304" s="42" t="str">
        <f>F4305</f>
        <v>RB_GUP</v>
      </c>
      <c r="G4304" s="17" t="str">
        <f>$G$14</f>
        <v>CUSTOMER</v>
      </c>
      <c r="H4304" s="21">
        <f t="shared" ca="1" si="2052"/>
        <v>143768.38133094041</v>
      </c>
      <c r="I4304" s="22">
        <f ca="1">VLOOKUP(CONCATENATE($F4304," ",$G4304),AllocFactorMatrix,(I$4+1),FALSE)*$E4305</f>
        <v>107306.31085937061</v>
      </c>
      <c r="J4304" s="22">
        <f ca="1">VLOOKUP(CONCATENATE($F4304," ",$G4304),AllocFactorMatrix,(J$4+1),FALSE)*$E4305</f>
        <v>26321.714495156892</v>
      </c>
      <c r="K4304" s="22">
        <f ca="1">VLOOKUP(CONCATENATE($F4304," ",$G4304),AllocFactorMatrix,(K$4+1),FALSE)*$E4305</f>
        <v>291.3686147195528</v>
      </c>
      <c r="L4304" s="22">
        <f ca="1">VLOOKUP(CONCATENATE($F4304," ",$G4304),AllocFactorMatrix,(L$4+1),FALSE)*$E4305</f>
        <v>21.464979988611599</v>
      </c>
      <c r="M4304" s="22">
        <f t="shared" ca="1" si="2055"/>
        <v>26634.548089865053</v>
      </c>
      <c r="N4304" s="22">
        <f ca="1">VLOOKUP(CONCATENATE($F4304," ",$G4304),AllocFactorMatrix,(N$4+1),FALSE)*$E4305</f>
        <v>488.29417020354379</v>
      </c>
      <c r="O4304" s="22">
        <f ca="1">VLOOKUP(CONCATENATE($F4304," ",$G4304),AllocFactorMatrix,(O$4+1),FALSE)*$E4305</f>
        <v>153.6014405332815</v>
      </c>
      <c r="P4304" s="22">
        <f ca="1">VLOOKUP(CONCATENATE($F4304," ",$G4304),AllocFactorMatrix,(P$4+1),FALSE)*$E4305</f>
        <v>61.570325774218212</v>
      </c>
      <c r="Q4304" s="22">
        <f ca="1">VLOOKUP(CONCATENATE($F4304," ",$G4304),AllocFactorMatrix,(Q$4+1),FALSE)*$E4305</f>
        <v>0</v>
      </c>
      <c r="R4304" s="22">
        <f t="shared" ca="1" si="2056"/>
        <v>703.46593651104354</v>
      </c>
      <c r="S4304" s="22">
        <f ca="1">VLOOKUP(CONCATENATE($F4304," ",$G4304),AllocFactorMatrix,(S$4+1),FALSE)*$E4305</f>
        <v>4.5350625776728339</v>
      </c>
      <c r="T4304" s="22">
        <f ca="1">VLOOKUP(CONCATENATE($F4304," ",$G4304),AllocFactorMatrix,(T$4+1),FALSE)*$E4305</f>
        <v>112.68491152704395</v>
      </c>
      <c r="U4304" s="22">
        <f ca="1">VLOOKUP(CONCATENATE($F4304," ",$G4304),AllocFactorMatrix,(U$4+1),FALSE)*$E4305</f>
        <v>204.06565646821076</v>
      </c>
      <c r="V4304" s="22">
        <f ca="1">VLOOKUP(CONCATENATE($F4304," ",$G4304),AllocFactorMatrix,(V$4+1),FALSE)*$E4305</f>
        <v>39.557857903983752</v>
      </c>
      <c r="W4304" s="22">
        <f t="shared" ca="1" si="2059"/>
        <v>360.84348847691126</v>
      </c>
      <c r="X4304" s="22">
        <f ca="1">VLOOKUP(CONCATENATE($F4304," ",$G4304),AllocFactorMatrix,(X$4+1),FALSE)*$E4305</f>
        <v>156.3248073817627</v>
      </c>
      <c r="Y4304" s="22">
        <f ca="1">VLOOKUP(CONCATENATE($F4304," ",$G4304),AllocFactorMatrix,(Y$4+1),FALSE)*$E4305</f>
        <v>1.8247885948038507</v>
      </c>
      <c r="Z4304" s="22">
        <f t="shared" ca="1" si="2057"/>
        <v>158.14959597656656</v>
      </c>
      <c r="AA4304" s="22">
        <f ca="1">VLOOKUP(CONCATENATE($F4304," ",$G4304),AllocFactorMatrix,(AA$4+1),FALSE)*$E4305</f>
        <v>11.183598684874767</v>
      </c>
      <c r="AB4304" s="22">
        <f ca="1">VLOOKUP(CONCATENATE($F4304," ",$G4304),AllocFactorMatrix,(AB$4+1),FALSE)*$E4305</f>
        <v>7581.7593089925049</v>
      </c>
      <c r="AC4304" s="22">
        <f ca="1">VLOOKUP(CONCATENATE($F4304," ",$G4304),AllocFactorMatrix,(AC$4+1),FALSE)*$E4305</f>
        <v>1012.1204530629141</v>
      </c>
    </row>
    <row r="4305" spans="4:29" collapsed="1">
      <c r="D4305" s="39" t="str">
        <f>"Adj 60 - " &amp; D4102</f>
        <v>Adj 60 - Excess ADFIT 281 Protected</v>
      </c>
      <c r="E4305" s="42">
        <f>-E4102</f>
        <v>549697</v>
      </c>
      <c r="F4305" s="42" t="str">
        <f>F4102</f>
        <v>RB_GUP</v>
      </c>
      <c r="G4305" s="17" t="str">
        <f>$G$15</f>
        <v>TOTAL</v>
      </c>
      <c r="H4305" s="21">
        <f t="shared" ca="1" si="2052"/>
        <v>549696.99999999988</v>
      </c>
      <c r="I4305" s="22">
        <f ca="1">VLOOKUP(CONCATENATE($F4305," ",$G4305),AllocFactorMatrix,(I$4+1),FALSE)*$E4305</f>
        <v>321011.8037302501</v>
      </c>
      <c r="J4305" s="22">
        <f ca="1">VLOOKUP(CONCATENATE($F4305," ",$G4305),AllocFactorMatrix,(J$4+1),FALSE)*$E4305</f>
        <v>79160.79213765949</v>
      </c>
      <c r="K4305" s="22">
        <f ca="1">VLOOKUP(CONCATENATE($F4305," ",$G4305),AllocFactorMatrix,(K$4+1),FALSE)*$E4305</f>
        <v>926.58584598897346</v>
      </c>
      <c r="L4305" s="22">
        <f ca="1">VLOOKUP(CONCATENATE($F4305," ",$G4305),AllocFactorMatrix,(L$4+1),FALSE)*$E4305</f>
        <v>48.458311359394173</v>
      </c>
      <c r="M4305" s="22">
        <f t="shared" ca="1" si="2055"/>
        <v>80135.836295007859</v>
      </c>
      <c r="N4305" s="22">
        <f ca="1">VLOOKUP(CONCATENATE($F4305," ",$G4305),AllocFactorMatrix,(N$4+1),FALSE)*$E4305</f>
        <v>23923.91084302216</v>
      </c>
      <c r="O4305" s="22">
        <f ca="1">VLOOKUP(CONCATENATE($F4305," ",$G4305),AllocFactorMatrix,(O$4+1),FALSE)*$E4305</f>
        <v>6292.7738238597449</v>
      </c>
      <c r="P4305" s="22">
        <f ca="1">VLOOKUP(CONCATENATE($F4305," ",$G4305),AllocFactorMatrix,(P$4+1),FALSE)*$E4305</f>
        <v>892.08596644765794</v>
      </c>
      <c r="Q4305" s="22">
        <f ca="1">VLOOKUP(CONCATENATE($F4305," ",$G4305),AllocFactorMatrix,(Q$4+1),FALSE)*$E4305</f>
        <v>0</v>
      </c>
      <c r="R4305" s="22">
        <f t="shared" ca="1" si="2056"/>
        <v>31108.770633329565</v>
      </c>
      <c r="S4305" s="22">
        <f ca="1">VLOOKUP(CONCATENATE($F4305," ",$G4305),AllocFactorMatrix,(S$4+1),FALSE)*$E4305</f>
        <v>1008.2505584761417</v>
      </c>
      <c r="T4305" s="22">
        <f ca="1">VLOOKUP(CONCATENATE($F4305," ",$G4305),AllocFactorMatrix,(T$4+1),FALSE)*$E4305</f>
        <v>17822.903930822515</v>
      </c>
      <c r="U4305" s="22">
        <f ca="1">VLOOKUP(CONCATENATE($F4305," ",$G4305),AllocFactorMatrix,(U$4+1),FALSE)*$E4305</f>
        <v>73841.674464760465</v>
      </c>
      <c r="V4305" s="22">
        <f ca="1">VLOOKUP(CONCATENATE($F4305," ",$G4305),AllocFactorMatrix,(V$4+1),FALSE)*$E4305</f>
        <v>8224.9831169280642</v>
      </c>
      <c r="W4305" s="22">
        <f t="shared" ca="1" si="2059"/>
        <v>100897.81207098719</v>
      </c>
      <c r="X4305" s="22">
        <f ca="1">VLOOKUP(CONCATENATE($F4305," ",$G4305),AllocFactorMatrix,(X$4+1),FALSE)*$E4305</f>
        <v>6729.0911719497717</v>
      </c>
      <c r="Y4305" s="22">
        <f ca="1">VLOOKUP(CONCATENATE($F4305," ",$G4305),AllocFactorMatrix,(Y$4+1),FALSE)*$E4305</f>
        <v>120.32709663048286</v>
      </c>
      <c r="Z4305" s="22">
        <f t="shared" ca="1" si="2057"/>
        <v>6849.4182685802543</v>
      </c>
      <c r="AA4305" s="22">
        <f ca="1">VLOOKUP(CONCATENATE($F4305," ",$G4305),AllocFactorMatrix,(AA$4+1),FALSE)*$E4305</f>
        <v>106.81510020677273</v>
      </c>
      <c r="AB4305" s="22">
        <f ca="1">VLOOKUP(CONCATENATE($F4305," ",$G4305),AllocFactorMatrix,(AB$4+1),FALSE)*$E4305</f>
        <v>8384.6330597312899</v>
      </c>
      <c r="AC4305" s="22">
        <f ca="1">VLOOKUP(CONCATENATE($F4305," ",$G4305),AllocFactorMatrix,(AC$4+1),FALSE)*$E4305</f>
        <v>1201.9108419068771</v>
      </c>
    </row>
    <row r="4306" spans="4:29" hidden="1" outlineLevel="1">
      <c r="F4306" s="42" t="str">
        <f>F4313</f>
        <v>RB_GUP</v>
      </c>
      <c r="G4306" s="17" t="str">
        <f>$G$8</f>
        <v>PRODUCTION</v>
      </c>
      <c r="H4306" s="21">
        <f t="shared" ref="H4306:H4337" ca="1" si="2060">SUBTOTAL(9,I4306:AC4306)</f>
        <v>5843971.4984934535</v>
      </c>
      <c r="I4306" s="22">
        <f ca="1">VLOOKUP(CONCATENATE($F4306," ",$G4306),AllocFactorMatrix,(I$4+1),FALSE)*$E4313</f>
        <v>2897491.1534469491</v>
      </c>
      <c r="J4306" s="22">
        <f ca="1">VLOOKUP(CONCATENATE($F4306," ",$G4306),AllocFactorMatrix,(J$4+1),FALSE)*$E4313</f>
        <v>724569.44496179069</v>
      </c>
      <c r="K4306" s="22">
        <f ca="1">VLOOKUP(CONCATENATE($F4306," ",$G4306),AllocFactorMatrix,(K$4+1),FALSE)*$E4313</f>
        <v>9183.0756149580975</v>
      </c>
      <c r="L4306" s="22">
        <f ca="1">VLOOKUP(CONCATENATE($F4306," ",$G4306),AllocFactorMatrix,(L$4+1),FALSE)*$E4313</f>
        <v>459.60380646114083</v>
      </c>
      <c r="M4306" s="22">
        <f t="shared" ref="M4306:M4313" ca="1" si="2061">SUBTOTAL(9,J4306:L4306)</f>
        <v>734212.12438320986</v>
      </c>
      <c r="N4306" s="22">
        <f ca="1">VLOOKUP(CONCATENATE($F4306," ",$G4306),AllocFactorMatrix,(N$4+1),FALSE)*$E4313</f>
        <v>325076.43816136068</v>
      </c>
      <c r="O4306" s="22">
        <f ca="1">VLOOKUP(CONCATENATE($F4306," ",$G4306),AllocFactorMatrix,(O$4+1),FALSE)*$E4313</f>
        <v>89095.923286686637</v>
      </c>
      <c r="P4306" s="22">
        <f ca="1">VLOOKUP(CONCATENATE($F4306," ",$G4306),AllocFactorMatrix,(P$4+1),FALSE)*$E4313</f>
        <v>14177.906201265256</v>
      </c>
      <c r="Q4306" s="22">
        <f ca="1">VLOOKUP(CONCATENATE($F4306," ",$G4306),AllocFactorMatrix,(Q$4+1),FALSE)*$E4313</f>
        <v>0</v>
      </c>
      <c r="R4306" s="22">
        <f t="shared" ref="R4306:R4313" ca="1" si="2062">SUBTOTAL(9,N4306:Q4306)</f>
        <v>428350.26764931256</v>
      </c>
      <c r="S4306" s="22">
        <f ca="1">VLOOKUP(CONCATENATE($F4306," ",$G4306),AllocFactorMatrix,(S$4+1),FALSE)*$E4313</f>
        <v>14052.222824496781</v>
      </c>
      <c r="T4306" s="22">
        <f ca="1">VLOOKUP(CONCATENATE($F4306," ",$G4306),AllocFactorMatrix,(T$4+1),FALSE)*$E4313</f>
        <v>255726.48503975943</v>
      </c>
      <c r="U4306" s="22">
        <f ca="1">VLOOKUP(CONCATENATE($F4306," ",$G4306),AllocFactorMatrix,(U$4+1),FALSE)*$E4313</f>
        <v>1246038.0073939662</v>
      </c>
      <c r="V4306" s="22">
        <f ca="1">VLOOKUP(CONCATENATE($F4306," ",$G4306),AllocFactorMatrix,(V$4+1),FALSE)*$E4313</f>
        <v>158770.71345781576</v>
      </c>
      <c r="W4306" s="22">
        <f ca="1">SUBTOTAL(9,S4306:V4306)</f>
        <v>1674587.4287160384</v>
      </c>
      <c r="X4306" s="22">
        <f ca="1">VLOOKUP(CONCATENATE($F4306," ",$G4306),AllocFactorMatrix,(X$4+1),FALSE)*$E4313</f>
        <v>90916.949450986198</v>
      </c>
      <c r="Y4306" s="22">
        <f ca="1">VLOOKUP(CONCATENATE($F4306," ",$G4306),AllocFactorMatrix,(Y$4+1),FALSE)*$E4313</f>
        <v>1709.0195885307005</v>
      </c>
      <c r="Z4306" s="22">
        <f t="shared" ref="Z4306:Z4313" ca="1" si="2063">SUBTOTAL(9,X4306:Y4306)</f>
        <v>92625.969039516902</v>
      </c>
      <c r="AA4306" s="22">
        <f ca="1">VLOOKUP(CONCATENATE($F4306," ",$G4306),AllocFactorMatrix,(AA$4+1),FALSE)*$E4313</f>
        <v>1322.1626815203849</v>
      </c>
      <c r="AB4306" s="22">
        <f ca="1">VLOOKUP(CONCATENATE($F4306," ",$G4306),AllocFactorMatrix,(AB$4+1),FALSE)*$E4313</f>
        <v>12424.765054485079</v>
      </c>
      <c r="AC4306" s="22">
        <f ca="1">VLOOKUP(CONCATENATE($F4306," ",$G4306),AllocFactorMatrix,(AC$4+1),FALSE)*$E4313</f>
        <v>2957.6275224226256</v>
      </c>
    </row>
    <row r="4307" spans="4:29" hidden="1" outlineLevel="1">
      <c r="F4307" s="42" t="str">
        <f>F4313</f>
        <v>RB_GUP</v>
      </c>
      <c r="G4307" s="17" t="str">
        <f>$G$9</f>
        <v>BULKTRAN</v>
      </c>
      <c r="H4307" s="21">
        <f t="shared" ca="1" si="2060"/>
        <v>3745725.2005910049</v>
      </c>
      <c r="I4307" s="22">
        <f ca="1">VLOOKUP(CONCATENATE($F4307," ",$G4307),AllocFactorMatrix,(I$4+1),FALSE)*$E4313</f>
        <v>1857162.6563807917</v>
      </c>
      <c r="J4307" s="22">
        <f ca="1">VLOOKUP(CONCATENATE($F4307," ",$G4307),AllocFactorMatrix,(J$4+1),FALSE)*$E4313</f>
        <v>464416.71220868913</v>
      </c>
      <c r="K4307" s="22">
        <f ca="1">VLOOKUP(CONCATENATE($F4307," ",$G4307),AllocFactorMatrix,(K$4+1),FALSE)*$E4313</f>
        <v>5885.9420787299732</v>
      </c>
      <c r="L4307" s="22">
        <f ca="1">VLOOKUP(CONCATENATE($F4307," ",$G4307),AllocFactorMatrix,(L$4+1),FALSE)*$E4313</f>
        <v>294.58555035609822</v>
      </c>
      <c r="M4307" s="22">
        <f t="shared" ca="1" si="2061"/>
        <v>470597.23983777518</v>
      </c>
      <c r="N4307" s="22">
        <f ca="1">VLOOKUP(CONCATENATE($F4307," ",$G4307),AllocFactorMatrix,(N$4+1),FALSE)*$E4313</f>
        <v>208359.50463709061</v>
      </c>
      <c r="O4307" s="22">
        <f ca="1">VLOOKUP(CONCATENATE($F4307," ",$G4307),AllocFactorMatrix,(O$4+1),FALSE)*$E4313</f>
        <v>57106.514843698104</v>
      </c>
      <c r="P4307" s="22">
        <f ca="1">VLOOKUP(CONCATENATE($F4307," ",$G4307),AllocFactorMatrix,(P$4+1),FALSE)*$E4313</f>
        <v>9087.4058101387673</v>
      </c>
      <c r="Q4307" s="22">
        <f ca="1">VLOOKUP(CONCATENATE($F4307," ",$G4307),AllocFactorMatrix,(Q$4+1),FALSE)*$E4313</f>
        <v>0</v>
      </c>
      <c r="R4307" s="22">
        <f t="shared" ca="1" si="2062"/>
        <v>274553.42529092752</v>
      </c>
      <c r="S4307" s="22">
        <f ca="1">VLOOKUP(CONCATENATE($F4307," ",$G4307),AllocFactorMatrix,(S$4+1),FALSE)*$E4313</f>
        <v>9006.8483687175631</v>
      </c>
      <c r="T4307" s="22">
        <f ca="1">VLOOKUP(CONCATENATE($F4307," ",$G4307),AllocFactorMatrix,(T$4+1),FALSE)*$E4313</f>
        <v>163909.27637462338</v>
      </c>
      <c r="U4307" s="22">
        <f ca="1">VLOOKUP(CONCATENATE($F4307," ",$G4307),AllocFactorMatrix,(U$4+1),FALSE)*$E4313</f>
        <v>798654.81315112312</v>
      </c>
      <c r="V4307" s="22">
        <f ca="1">VLOOKUP(CONCATENATE($F4307," ",$G4307),AllocFactorMatrix,(V$4+1),FALSE)*$E4313</f>
        <v>101764.94917336054</v>
      </c>
      <c r="W4307" s="22">
        <f t="shared" ref="W4307:W4313" ca="1" si="2064">SUBTOTAL(9,S4307:V4307)</f>
        <v>1073335.8870678246</v>
      </c>
      <c r="X4307" s="22">
        <f ca="1">VLOOKUP(CONCATENATE($F4307," ",$G4307),AllocFactorMatrix,(X$4+1),FALSE)*$E4313</f>
        <v>58273.711431893447</v>
      </c>
      <c r="Y4307" s="22">
        <f ca="1">VLOOKUP(CONCATENATE($F4307," ",$G4307),AllocFactorMatrix,(Y$4+1),FALSE)*$E4313</f>
        <v>1095.405366489791</v>
      </c>
      <c r="Z4307" s="22">
        <f t="shared" ca="1" si="2063"/>
        <v>59369.116798383242</v>
      </c>
      <c r="AA4307" s="22">
        <f ca="1">VLOOKUP(CONCATENATE($F4307," ",$G4307),AllocFactorMatrix,(AA$4+1),FALSE)*$E4313</f>
        <v>847.44733555401604</v>
      </c>
      <c r="AB4307" s="22">
        <f ca="1">VLOOKUP(CONCATENATE($F4307," ",$G4307),AllocFactorMatrix,(AB$4+1),FALSE)*$E4313</f>
        <v>7963.7204917931131</v>
      </c>
      <c r="AC4307" s="22">
        <f ca="1">VLOOKUP(CONCATENATE($F4307," ",$G4307),AllocFactorMatrix,(AC$4+1),FALSE)*$E4313</f>
        <v>1895.7073879562795</v>
      </c>
    </row>
    <row r="4308" spans="4:29" hidden="1" outlineLevel="1">
      <c r="F4308" s="42" t="str">
        <f>F4313</f>
        <v>RB_GUP</v>
      </c>
      <c r="G4308" s="17" t="str">
        <f>$G$10</f>
        <v>SUBTRAN</v>
      </c>
      <c r="H4308" s="21">
        <f t="shared" ca="1" si="2060"/>
        <v>1186684.7404142132</v>
      </c>
      <c r="I4308" s="22">
        <f ca="1">VLOOKUP(CONCATENATE($F4308," ",$G4308),AllocFactorMatrix,(I$4+1),FALSE)*$E4313</f>
        <v>572649.23310734273</v>
      </c>
      <c r="J4308" s="22">
        <f ca="1">VLOOKUP(CONCATENATE($F4308," ",$G4308),AllocFactorMatrix,(J$4+1),FALSE)*$E4313</f>
        <v>142872.2186511163</v>
      </c>
      <c r="K4308" s="22">
        <f ca="1">VLOOKUP(CONCATENATE($F4308," ",$G4308),AllocFactorMatrix,(K$4+1),FALSE)*$E4313</f>
        <v>1814.561782066874</v>
      </c>
      <c r="L4308" s="22">
        <f ca="1">VLOOKUP(CONCATENATE($F4308," ",$G4308),AllocFactorMatrix,(L$4+1),FALSE)*$E4313</f>
        <v>116.98194649698789</v>
      </c>
      <c r="M4308" s="22">
        <f t="shared" ca="1" si="2061"/>
        <v>144803.76237968018</v>
      </c>
      <c r="N4308" s="22">
        <f ca="1">VLOOKUP(CONCATENATE($F4308," ",$G4308),AllocFactorMatrix,(N$4+1),FALSE)*$E4313</f>
        <v>63447.020904824043</v>
      </c>
      <c r="O4308" s="22">
        <f ca="1">VLOOKUP(CONCATENATE($F4308," ",$G4308),AllocFactorMatrix,(O$4+1),FALSE)*$E4313</f>
        <v>17417.849783281661</v>
      </c>
      <c r="P4308" s="22">
        <f ca="1">VLOOKUP(CONCATENATE($F4308," ",$G4308),AllocFactorMatrix,(P$4+1),FALSE)*$E4313</f>
        <v>3501.1167813887323</v>
      </c>
      <c r="Q4308" s="22">
        <f ca="1">VLOOKUP(CONCATENATE($F4308," ",$G4308),AllocFactorMatrix,(Q$4+1),FALSE)*$E4313</f>
        <v>0</v>
      </c>
      <c r="R4308" s="22">
        <f t="shared" ca="1" si="2062"/>
        <v>84365.98746949443</v>
      </c>
      <c r="S4308" s="22">
        <f ca="1">VLOOKUP(CONCATENATE($F4308," ",$G4308),AllocFactorMatrix,(S$4+1),FALSE)*$E4313</f>
        <v>2688.6914008791146</v>
      </c>
      <c r="T4308" s="22">
        <f ca="1">VLOOKUP(CONCATENATE($F4308," ",$G4308),AllocFactorMatrix,(T$4+1),FALSE)*$E4313</f>
        <v>50373.036598328086</v>
      </c>
      <c r="U4308" s="22">
        <f ca="1">VLOOKUP(CONCATENATE($F4308," ",$G4308),AllocFactorMatrix,(U$4+1),FALSE)*$E4313</f>
        <v>313039.38489753933</v>
      </c>
      <c r="V4308" s="22">
        <f ca="1">VLOOKUP(CONCATENATE($F4308," ",$G4308),AllocFactorMatrix,(V$4+1),FALSE)*$E4313</f>
        <v>0</v>
      </c>
      <c r="W4308" s="22">
        <f t="shared" ca="1" si="2064"/>
        <v>366101.11289674655</v>
      </c>
      <c r="X4308" s="22">
        <f ca="1">VLOOKUP(CONCATENATE($F4308," ",$G4308),AllocFactorMatrix,(X$4+1),FALSE)*$E4313</f>
        <v>17796.040769243384</v>
      </c>
      <c r="Y4308" s="22">
        <f ca="1">VLOOKUP(CONCATENATE($F4308," ",$G4308),AllocFactorMatrix,(Y$4+1),FALSE)*$E4313</f>
        <v>341.36054609072426</v>
      </c>
      <c r="Z4308" s="22">
        <f t="shared" ca="1" si="2063"/>
        <v>18137.401315334107</v>
      </c>
      <c r="AA4308" s="22">
        <f ca="1">VLOOKUP(CONCATENATE($F4308," ",$G4308),AllocFactorMatrix,(AA$4+1),FALSE)*$E4313</f>
        <v>259.64181093542749</v>
      </c>
      <c r="AB4308" s="22">
        <f ca="1">VLOOKUP(CONCATENATE($F4308," ",$G4308),AllocFactorMatrix,(AB$4+1),FALSE)*$E4313</f>
        <v>297.06975316257746</v>
      </c>
      <c r="AC4308" s="22">
        <f ca="1">VLOOKUP(CONCATENATE($F4308," ",$G4308),AllocFactorMatrix,(AC$4+1),FALSE)*$E4313</f>
        <v>70.531681517140854</v>
      </c>
    </row>
    <row r="4309" spans="4:29" hidden="1" outlineLevel="1">
      <c r="F4309" s="42" t="str">
        <f>F4313</f>
        <v>RB_GUP</v>
      </c>
      <c r="G4309" s="17" t="str">
        <f>$G$11</f>
        <v>DISTPRI</v>
      </c>
      <c r="H4309" s="21">
        <f t="shared" ca="1" si="2060"/>
        <v>1759191.9128931931</v>
      </c>
      <c r="I4309" s="22">
        <f ca="1">VLOOKUP(CONCATENATE($F4309," ",$G4309),AllocFactorMatrix,(I$4+1),FALSE)*$E4313</f>
        <v>1163564.4824245607</v>
      </c>
      <c r="J4309" s="22">
        <f ca="1">VLOOKUP(CONCATENATE($F4309," ",$G4309),AllocFactorMatrix,(J$4+1),FALSE)*$E4313</f>
        <v>288748.50903884345</v>
      </c>
      <c r="K4309" s="22">
        <f ca="1">VLOOKUP(CONCATENATE($F4309," ",$G4309),AllocFactorMatrix,(K$4+1),FALSE)*$E4313</f>
        <v>3665.9230763378991</v>
      </c>
      <c r="L4309" s="22">
        <f ca="1">VLOOKUP(CONCATENATE($F4309," ",$G4309),AllocFactorMatrix,(L$4+1),FALSE)*$E4313</f>
        <v>0</v>
      </c>
      <c r="M4309" s="22">
        <f t="shared" ca="1" si="2061"/>
        <v>292414.43211518135</v>
      </c>
      <c r="N4309" s="22">
        <f ca="1">VLOOKUP(CONCATENATE($F4309," ",$G4309),AllocFactorMatrix,(N$4+1),FALSE)*$E4313</f>
        <v>126036.8123955121</v>
      </c>
      <c r="O4309" s="22">
        <f ca="1">VLOOKUP(CONCATENATE($F4309," ",$G4309),AllocFactorMatrix,(O$4+1),FALSE)*$E4313</f>
        <v>34659.215006253609</v>
      </c>
      <c r="P4309" s="22">
        <f ca="1">VLOOKUP(CONCATENATE($F4309," ",$G4309),AllocFactorMatrix,(P$4+1),FALSE)*$E4313</f>
        <v>0</v>
      </c>
      <c r="Q4309" s="22">
        <f ca="1">VLOOKUP(CONCATENATE($F4309," ",$G4309),AllocFactorMatrix,(Q$4+1),FALSE)*$E4313</f>
        <v>0</v>
      </c>
      <c r="R4309" s="22">
        <f t="shared" ca="1" si="2062"/>
        <v>160696.02740176569</v>
      </c>
      <c r="S4309" s="22">
        <f ca="1">VLOOKUP(CONCATENATE($F4309," ",$G4309),AllocFactorMatrix,(S$4+1),FALSE)*$E4313</f>
        <v>5400.629969996563</v>
      </c>
      <c r="T4309" s="22">
        <f ca="1">VLOOKUP(CONCATENATE($F4309," ",$G4309),AllocFactorMatrix,(T$4+1),FALSE)*$E4313</f>
        <v>99748.353478153178</v>
      </c>
      <c r="U4309" s="22">
        <f ca="1">VLOOKUP(CONCATENATE($F4309," ",$G4309),AllocFactorMatrix,(U$4+1),FALSE)*$E4313</f>
        <v>0</v>
      </c>
      <c r="V4309" s="22">
        <f ca="1">VLOOKUP(CONCATENATE($F4309," ",$G4309),AllocFactorMatrix,(V$4+1),FALSE)*$E4313</f>
        <v>0</v>
      </c>
      <c r="W4309" s="22">
        <f t="shared" ca="1" si="2064"/>
        <v>105148.98344814974</v>
      </c>
      <c r="X4309" s="22">
        <f ca="1">VLOOKUP(CONCATENATE($F4309," ",$G4309),AllocFactorMatrix,(X$4+1),FALSE)*$E4313</f>
        <v>35427.1142987477</v>
      </c>
      <c r="Y4309" s="22">
        <f ca="1">VLOOKUP(CONCATENATE($F4309," ",$G4309),AllocFactorMatrix,(Y$4+1),FALSE)*$E4313</f>
        <v>680.41092957193007</v>
      </c>
      <c r="Z4309" s="22">
        <f t="shared" ca="1" si="2063"/>
        <v>36107.525228319631</v>
      </c>
      <c r="AA4309" s="22">
        <f ca="1">VLOOKUP(CONCATENATE($F4309," ",$G4309),AllocFactorMatrix,(AA$4+1),FALSE)*$E4313</f>
        <v>520.00618306949912</v>
      </c>
      <c r="AB4309" s="22">
        <f ca="1">VLOOKUP(CONCATENATE($F4309," ",$G4309),AllocFactorMatrix,(AB$4+1),FALSE)*$E4313</f>
        <v>598.38525889953462</v>
      </c>
      <c r="AC4309" s="22">
        <f ca="1">VLOOKUP(CONCATENATE($F4309," ",$G4309),AllocFactorMatrix,(AC$4+1),FALSE)*$E4313</f>
        <v>142.07083324687122</v>
      </c>
    </row>
    <row r="4310" spans="4:29" hidden="1" outlineLevel="1">
      <c r="F4310" s="42" t="str">
        <f>F4313</f>
        <v>RB_GUP</v>
      </c>
      <c r="G4310" s="17" t="str">
        <f>$G$12</f>
        <v>DISTSEC</v>
      </c>
      <c r="H4310" s="21">
        <f t="shared" ca="1" si="2060"/>
        <v>583445.49884570646</v>
      </c>
      <c r="I4310" s="22">
        <f ca="1">VLOOKUP(CONCATENATE($F4310," ",$G4310),AllocFactorMatrix,(I$4+1),FALSE)*$E4313</f>
        <v>443639.37753929169</v>
      </c>
      <c r="J4310" s="22">
        <f ca="1">VLOOKUP(CONCATENATE($F4310," ",$G4310),AllocFactorMatrix,(J$4+1),FALSE)*$E4313</f>
        <v>89545.450048119936</v>
      </c>
      <c r="K4310" s="22">
        <f ca="1">VLOOKUP(CONCATENATE($F4310," ",$G4310),AllocFactorMatrix,(K$4+1),FALSE)*$E4313</f>
        <v>0</v>
      </c>
      <c r="L4310" s="22">
        <f ca="1">VLOOKUP(CONCATENATE($F4310," ",$G4310),AllocFactorMatrix,(L$4+1),FALSE)*$E4313</f>
        <v>0</v>
      </c>
      <c r="M4310" s="22">
        <f t="shared" ca="1" si="2061"/>
        <v>89545.450048119936</v>
      </c>
      <c r="N4310" s="22">
        <f ca="1">VLOOKUP(CONCATENATE($F4310," ",$G4310),AllocFactorMatrix,(N$4+1),FALSE)*$E4313</f>
        <v>34297.725217064784</v>
      </c>
      <c r="O4310" s="22">
        <f ca="1">VLOOKUP(CONCATENATE($F4310," ",$G4310),AllocFactorMatrix,(O$4+1),FALSE)*$E4313</f>
        <v>0</v>
      </c>
      <c r="P4310" s="22">
        <f ca="1">VLOOKUP(CONCATENATE($F4310," ",$G4310),AllocFactorMatrix,(P$4+1),FALSE)*$E4313</f>
        <v>0</v>
      </c>
      <c r="Q4310" s="22">
        <f ca="1">VLOOKUP(CONCATENATE($F4310," ",$G4310),AllocFactorMatrix,(Q$4+1),FALSE)*$E4313</f>
        <v>0</v>
      </c>
      <c r="R4310" s="22">
        <f t="shared" ca="1" si="2062"/>
        <v>34297.725217064784</v>
      </c>
      <c r="S4310" s="22">
        <f ca="1">VLOOKUP(CONCATENATE($F4310," ",$G4310),AllocFactorMatrix,(S$4+1),FALSE)*$E4313</f>
        <v>1204.6080759083657</v>
      </c>
      <c r="T4310" s="22">
        <f ca="1">VLOOKUP(CONCATENATE($F4310," ",$G4310),AllocFactorMatrix,(T$4+1),FALSE)*$E4313</f>
        <v>0</v>
      </c>
      <c r="U4310" s="22">
        <f ca="1">VLOOKUP(CONCATENATE($F4310," ",$G4310),AllocFactorMatrix,(U$4+1),FALSE)*$E4313</f>
        <v>0</v>
      </c>
      <c r="V4310" s="22">
        <f ca="1">VLOOKUP(CONCATENATE($F4310," ",$G4310),AllocFactorMatrix,(V$4+1),FALSE)*$E4313</f>
        <v>0</v>
      </c>
      <c r="W4310" s="22">
        <f t="shared" ca="1" si="2064"/>
        <v>1204.6080759083657</v>
      </c>
      <c r="X4310" s="22">
        <f ca="1">VLOOKUP(CONCATENATE($F4310," ",$G4310),AllocFactorMatrix,(X$4+1),FALSE)*$E4313</f>
        <v>9948.6548784825591</v>
      </c>
      <c r="Y4310" s="22">
        <f ca="1">VLOOKUP(CONCATENATE($F4310," ",$G4310),AllocFactorMatrix,(Y$4+1),FALSE)*$E4313</f>
        <v>0</v>
      </c>
      <c r="Z4310" s="22">
        <f t="shared" ca="1" si="2063"/>
        <v>9948.6548784825591</v>
      </c>
      <c r="AA4310" s="22">
        <f ca="1">VLOOKUP(CONCATENATE($F4310," ",$G4310),AllocFactorMatrix,(AA$4+1),FALSE)*$E4313</f>
        <v>128.05671853499297</v>
      </c>
      <c r="AB4310" s="22">
        <f ca="1">VLOOKUP(CONCATENATE($F4310," ",$G4310),AllocFactorMatrix,(AB$4+1),FALSE)*$E4313</f>
        <v>3812.6700639595574</v>
      </c>
      <c r="AC4310" s="22">
        <f ca="1">VLOOKUP(CONCATENATE($F4310," ",$G4310),AllocFactorMatrix,(AC$4+1),FALSE)*$E4313</f>
        <v>868.95630434459508</v>
      </c>
    </row>
    <row r="4311" spans="4:29" hidden="1" outlineLevel="1">
      <c r="F4311" s="42" t="str">
        <f>F4313</f>
        <v>RB_GUP</v>
      </c>
      <c r="G4311" s="17" t="str">
        <f>$G$13</f>
        <v>ENERGY</v>
      </c>
      <c r="H4311" s="21">
        <f t="shared" ca="1" si="2060"/>
        <v>175162.05626028051</v>
      </c>
      <c r="I4311" s="22">
        <f ca="1">VLOOKUP(CONCATENATE($F4311," ",$G4311),AllocFactorMatrix,(I$4+1),FALSE)*$E4313</f>
        <v>64357.805055231904</v>
      </c>
      <c r="J4311" s="22">
        <f ca="1">VLOOKUP(CONCATENATE($F4311," ",$G4311),AllocFactorMatrix,(J$4+1),FALSE)*$E4313</f>
        <v>20329.885014547926</v>
      </c>
      <c r="K4311" s="22">
        <f ca="1">VLOOKUP(CONCATENATE($F4311," ",$G4311),AllocFactorMatrix,(K$4+1),FALSE)*$E4313</f>
        <v>253.89095030090087</v>
      </c>
      <c r="L4311" s="22">
        <f ca="1">VLOOKUP(CONCATENATE($F4311," ",$G4311),AllocFactorMatrix,(L$4+1),FALSE)*$E4313</f>
        <v>12.861539001290691</v>
      </c>
      <c r="M4311" s="22">
        <f t="shared" ca="1" si="2061"/>
        <v>20596.637503850117</v>
      </c>
      <c r="N4311" s="22">
        <f ca="1">VLOOKUP(CONCATENATE($F4311," ",$G4311),AllocFactorMatrix,(N$4+1),FALSE)*$E4313</f>
        <v>10300.02121986806</v>
      </c>
      <c r="O4311" s="22">
        <f ca="1">VLOOKUP(CONCATENATE($F4311," ",$G4311),AllocFactorMatrix,(O$4+1),FALSE)*$E4313</f>
        <v>2778.6746332006228</v>
      </c>
      <c r="P4311" s="22">
        <f ca="1">VLOOKUP(CONCATENATE($F4311," ",$G4311),AllocFactorMatrix,(P$4+1),FALSE)*$E4313</f>
        <v>432.99658849720225</v>
      </c>
      <c r="Q4311" s="22">
        <f ca="1">VLOOKUP(CONCATENATE($F4311," ",$G4311),AllocFactorMatrix,(Q$4+1),FALSE)*$E4313</f>
        <v>0</v>
      </c>
      <c r="R4311" s="22">
        <f t="shared" ca="1" si="2062"/>
        <v>13511.692441565885</v>
      </c>
      <c r="S4311" s="22">
        <f ca="1">VLOOKUP(CONCATENATE($F4311," ",$G4311),AllocFactorMatrix,(S$4+1),FALSE)*$E4313</f>
        <v>518.72795574211432</v>
      </c>
      <c r="T4311" s="22">
        <f ca="1">VLOOKUP(CONCATENATE($F4311," ",$G4311),AllocFactorMatrix,(T$4+1),FALSE)*$E4313</f>
        <v>10253.334899286694</v>
      </c>
      <c r="U4311" s="22">
        <f ca="1">VLOOKUP(CONCATENATE($F4311," ",$G4311),AllocFactorMatrix,(U$4+1),FALSE)*$E4313</f>
        <v>53902.865528069226</v>
      </c>
      <c r="V4311" s="22">
        <f ca="1">VLOOKUP(CONCATENATE($F4311," ",$G4311),AllocFactorMatrix,(V$4+1),FALSE)*$E4313</f>
        <v>7537.3905944324024</v>
      </c>
      <c r="W4311" s="22">
        <f t="shared" ca="1" si="2064"/>
        <v>72212.318977530434</v>
      </c>
      <c r="X4311" s="22">
        <f ca="1">VLOOKUP(CONCATENATE($F4311," ",$G4311),AllocFactorMatrix,(X$4+1),FALSE)*$E4313</f>
        <v>2895.9295263058502</v>
      </c>
      <c r="Y4311" s="22">
        <f ca="1">VLOOKUP(CONCATENATE($F4311," ",$G4311),AllocFactorMatrix,(Y$4+1),FALSE)*$E4313</f>
        <v>54.759600817355512</v>
      </c>
      <c r="Z4311" s="22">
        <f t="shared" ca="1" si="2063"/>
        <v>2950.6891271232057</v>
      </c>
      <c r="AA4311" s="22">
        <f ca="1">VLOOKUP(CONCATENATE($F4311," ",$G4311),AllocFactorMatrix,(AA$4+1),FALSE)*$E4313</f>
        <v>54.621338003154669</v>
      </c>
      <c r="AB4311" s="22">
        <f ca="1">VLOOKUP(CONCATENATE($F4311," ",$G4311),AllocFactorMatrix,(AB$4+1),FALSE)*$E4313</f>
        <v>1197.5415939166157</v>
      </c>
      <c r="AC4311" s="22">
        <f ca="1">VLOOKUP(CONCATENATE($F4311," ",$G4311),AllocFactorMatrix,(AC$4+1),FALSE)*$E4313</f>
        <v>280.75022305926234</v>
      </c>
    </row>
    <row r="4312" spans="4:29" hidden="1" outlineLevel="1">
      <c r="F4312" s="42" t="str">
        <f>F4313</f>
        <v>RB_GUP</v>
      </c>
      <c r="G4312" s="17" t="str">
        <f>$G$14</f>
        <v>CUSTOMER</v>
      </c>
      <c r="H4312" s="21">
        <f t="shared" ca="1" si="2060"/>
        <v>4708421.092502146</v>
      </c>
      <c r="I4312" s="22">
        <f ca="1">VLOOKUP(CONCATENATE($F4312," ",$G4312),AllocFactorMatrix,(I$4+1),FALSE)*$E4313</f>
        <v>3514286.6096950271</v>
      </c>
      <c r="J4312" s="22">
        <f ca="1">VLOOKUP(CONCATENATE($F4312," ",$G4312),AllocFactorMatrix,(J$4+1),FALSE)*$E4313</f>
        <v>862037.35878846073</v>
      </c>
      <c r="K4312" s="22">
        <f ca="1">VLOOKUP(CONCATENATE($F4312," ",$G4312),AllocFactorMatrix,(K$4+1),FALSE)*$E4313</f>
        <v>9542.335515906856</v>
      </c>
      <c r="L4312" s="22">
        <f ca="1">VLOOKUP(CONCATENATE($F4312," ",$G4312),AllocFactorMatrix,(L$4+1),FALSE)*$E4313</f>
        <v>702.97908060793338</v>
      </c>
      <c r="M4312" s="22">
        <f t="shared" ca="1" si="2061"/>
        <v>872282.67338497541</v>
      </c>
      <c r="N4312" s="22">
        <f ca="1">VLOOKUP(CONCATENATE($F4312," ",$G4312),AllocFactorMatrix,(N$4+1),FALSE)*$E4313</f>
        <v>15991.656503664124</v>
      </c>
      <c r="O4312" s="22">
        <f ca="1">VLOOKUP(CONCATENATE($F4312," ",$G4312),AllocFactorMatrix,(O$4+1),FALSE)*$E4313</f>
        <v>5030.4542330544546</v>
      </c>
      <c r="P4312" s="22">
        <f ca="1">VLOOKUP(CONCATENATE($F4312," ",$G4312),AllocFactorMatrix,(P$4+1),FALSE)*$E4313</f>
        <v>2016.4309973014085</v>
      </c>
      <c r="Q4312" s="22">
        <f ca="1">VLOOKUP(CONCATENATE($F4312," ",$G4312),AllocFactorMatrix,(Q$4+1),FALSE)*$E4313</f>
        <v>0</v>
      </c>
      <c r="R4312" s="22">
        <f t="shared" ca="1" si="2062"/>
        <v>23038.541734019989</v>
      </c>
      <c r="S4312" s="22">
        <f ca="1">VLOOKUP(CONCATENATE($F4312," ",$G4312),AllocFactorMatrix,(S$4+1),FALSE)*$E4313</f>
        <v>148.5235077341483</v>
      </c>
      <c r="T4312" s="22">
        <f ca="1">VLOOKUP(CONCATENATE($F4312," ",$G4312),AllocFactorMatrix,(T$4+1),FALSE)*$E4313</f>
        <v>3690.4360286241049</v>
      </c>
      <c r="U4312" s="22">
        <f ca="1">VLOOKUP(CONCATENATE($F4312," ",$G4312),AllocFactorMatrix,(U$4+1),FALSE)*$E4313</f>
        <v>6683.1596229666957</v>
      </c>
      <c r="V4312" s="22">
        <f ca="1">VLOOKUP(CONCATENATE($F4312," ",$G4312),AllocFactorMatrix,(V$4+1),FALSE)*$E4313</f>
        <v>1295.5216634218009</v>
      </c>
      <c r="W4312" s="22">
        <f t="shared" ca="1" si="2064"/>
        <v>11817.640822746751</v>
      </c>
      <c r="X4312" s="22">
        <f ca="1">VLOOKUP(CONCATENATE($F4312," ",$G4312),AllocFactorMatrix,(X$4+1),FALSE)*$E4313</f>
        <v>5119.6446224384272</v>
      </c>
      <c r="Y4312" s="22">
        <f ca="1">VLOOKUP(CONCATENATE($F4312," ",$G4312),AllocFactorMatrix,(Y$4+1),FALSE)*$E4313</f>
        <v>59.761910300389111</v>
      </c>
      <c r="Z4312" s="22">
        <f t="shared" ca="1" si="2063"/>
        <v>5179.4065327388162</v>
      </c>
      <c r="AA4312" s="22">
        <f ca="1">VLOOKUP(CONCATENATE($F4312," ",$G4312),AllocFactorMatrix,(AA$4+1),FALSE)*$E4313</f>
        <v>366.26337064150584</v>
      </c>
      <c r="AB4312" s="22">
        <f ca="1">VLOOKUP(CONCATENATE($F4312," ",$G4312),AllocFactorMatrix,(AB$4+1),FALSE)*$E4313</f>
        <v>248302.96563304347</v>
      </c>
      <c r="AC4312" s="22">
        <f ca="1">VLOOKUP(CONCATENATE($F4312," ",$G4312),AllocFactorMatrix,(AC$4+1),FALSE)*$E4313</f>
        <v>33146.991328952718</v>
      </c>
    </row>
    <row r="4313" spans="4:29" collapsed="1">
      <c r="D4313" s="39" t="str">
        <f>"Adj 60 - " &amp; D4110</f>
        <v>Adj 60 - Excess ADFIT 282 Protected and Unprotected</v>
      </c>
      <c r="E4313" s="19">
        <f>-E4110</f>
        <v>18002602</v>
      </c>
      <c r="F4313" s="42" t="str">
        <f>F4110</f>
        <v>RB_GUP</v>
      </c>
      <c r="G4313" s="17" t="str">
        <f>$G$15</f>
        <v>TOTAL</v>
      </c>
      <c r="H4313" s="21">
        <f t="shared" ca="1" si="2060"/>
        <v>18002601.999999996</v>
      </c>
      <c r="I4313" s="22">
        <f ca="1">VLOOKUP(CONCATENATE($F4313," ",$G4313),AllocFactorMatrix,(I$4+1),FALSE)*$E4313</f>
        <v>10513151.317649193</v>
      </c>
      <c r="J4313" s="22">
        <f ca="1">VLOOKUP(CONCATENATE($F4313," ",$G4313),AllocFactorMatrix,(J$4+1),FALSE)*$E4313</f>
        <v>2592519.5787115684</v>
      </c>
      <c r="K4313" s="22">
        <f ca="1">VLOOKUP(CONCATENATE($F4313," ",$G4313),AllocFactorMatrix,(K$4+1),FALSE)*$E4313</f>
        <v>30345.729018300601</v>
      </c>
      <c r="L4313" s="22">
        <f ca="1">VLOOKUP(CONCATENATE($F4313," ",$G4313),AllocFactorMatrix,(L$4+1),FALSE)*$E4313</f>
        <v>1587.011922923451</v>
      </c>
      <c r="M4313" s="22">
        <f t="shared" ca="1" si="2061"/>
        <v>2624452.3196527925</v>
      </c>
      <c r="N4313" s="22">
        <f ca="1">VLOOKUP(CONCATENATE($F4313," ",$G4313),AllocFactorMatrix,(N$4+1),FALSE)*$E4313</f>
        <v>783509.17903938424</v>
      </c>
      <c r="O4313" s="22">
        <f ca="1">VLOOKUP(CONCATENATE($F4313," ",$G4313),AllocFactorMatrix,(O$4+1),FALSE)*$E4313</f>
        <v>206088.6317861751</v>
      </c>
      <c r="P4313" s="22">
        <f ca="1">VLOOKUP(CONCATENATE($F4313," ",$G4313),AllocFactorMatrix,(P$4+1),FALSE)*$E4313</f>
        <v>29215.856378591368</v>
      </c>
      <c r="Q4313" s="22">
        <f ca="1">VLOOKUP(CONCATENATE($F4313," ",$G4313),AllocFactorMatrix,(Q$4+1),FALSE)*$E4313</f>
        <v>0</v>
      </c>
      <c r="R4313" s="22">
        <f t="shared" ca="1" si="2062"/>
        <v>1018813.6672041507</v>
      </c>
      <c r="S4313" s="22">
        <f ca="1">VLOOKUP(CONCATENATE($F4313," ",$G4313),AllocFactorMatrix,(S$4+1),FALSE)*$E4313</f>
        <v>33020.252103474653</v>
      </c>
      <c r="T4313" s="22">
        <f ca="1">VLOOKUP(CONCATENATE($F4313," ",$G4313),AllocFactorMatrix,(T$4+1),FALSE)*$E4313</f>
        <v>583700.92241877492</v>
      </c>
      <c r="U4313" s="22">
        <f ca="1">VLOOKUP(CONCATENATE($F4313," ",$G4313),AllocFactorMatrix,(U$4+1),FALSE)*$E4313</f>
        <v>2418318.2305936646</v>
      </c>
      <c r="V4313" s="22">
        <f ca="1">VLOOKUP(CONCATENATE($F4313," ",$G4313),AllocFactorMatrix,(V$4+1),FALSE)*$E4313</f>
        <v>269368.57488903048</v>
      </c>
      <c r="W4313" s="22">
        <f t="shared" ca="1" si="2064"/>
        <v>3304407.9800049444</v>
      </c>
      <c r="X4313" s="22">
        <f ca="1">VLOOKUP(CONCATENATE($F4313," ",$G4313),AllocFactorMatrix,(X$4+1),FALSE)*$E4313</f>
        <v>220378.04497809758</v>
      </c>
      <c r="Y4313" s="22">
        <f ca="1">VLOOKUP(CONCATENATE($F4313," ",$G4313),AllocFactorMatrix,(Y$4+1),FALSE)*$E4313</f>
        <v>3940.7179418008905</v>
      </c>
      <c r="Z4313" s="22">
        <f t="shared" ca="1" si="2063"/>
        <v>224318.76291989847</v>
      </c>
      <c r="AA4313" s="22">
        <f ca="1">VLOOKUP(CONCATENATE($F4313," ",$G4313),AllocFactorMatrix,(AA$4+1),FALSE)*$E4313</f>
        <v>3498.199438258981</v>
      </c>
      <c r="AB4313" s="22">
        <f ca="1">VLOOKUP(CONCATENATE($F4313," ",$G4313),AllocFactorMatrix,(AB$4+1),FALSE)*$E4313</f>
        <v>274597.11784925993</v>
      </c>
      <c r="AC4313" s="22">
        <f ca="1">VLOOKUP(CONCATENATE($F4313," ",$G4313),AllocFactorMatrix,(AC$4+1),FALSE)*$E4313</f>
        <v>39362.635281499497</v>
      </c>
    </row>
    <row r="4314" spans="4:29" hidden="1" outlineLevel="1">
      <c r="F4314" s="42" t="str">
        <f>F4321</f>
        <v>RB_GUP</v>
      </c>
      <c r="G4314" s="17" t="str">
        <f>$G$8</f>
        <v>PRODUCTION</v>
      </c>
      <c r="H4314" s="21">
        <f t="shared" ca="1" si="2060"/>
        <v>3607849.7056390545</v>
      </c>
      <c r="I4314" s="22">
        <f ca="1">VLOOKUP(CONCATENATE($F4314," ",$G4314),AllocFactorMatrix,(I$4+1),FALSE)*$E4321</f>
        <v>1788802.8043515016</v>
      </c>
      <c r="J4314" s="22">
        <f ca="1">VLOOKUP(CONCATENATE($F4314," ",$G4314),AllocFactorMatrix,(J$4+1),FALSE)*$E4321</f>
        <v>447322.10952677653</v>
      </c>
      <c r="K4314" s="22">
        <f ca="1">VLOOKUP(CONCATENATE($F4314," ",$G4314),AllocFactorMatrix,(K$4+1),FALSE)*$E4321</f>
        <v>5669.2878572095688</v>
      </c>
      <c r="L4314" s="22">
        <f ca="1">VLOOKUP(CONCATENATE($F4314," ",$G4314),AllocFactorMatrix,(L$4+1),FALSE)*$E4321</f>
        <v>283.7422219254297</v>
      </c>
      <c r="M4314" s="22">
        <f t="shared" ref="M4314:M4321" ca="1" si="2065">SUBTOTAL(9,J4314:L4314)</f>
        <v>453275.13960591151</v>
      </c>
      <c r="N4314" s="22">
        <f ca="1">VLOOKUP(CONCATENATE($F4314," ",$G4314),AllocFactorMatrix,(N$4+1),FALSE)*$E4321</f>
        <v>200690.04991434439</v>
      </c>
      <c r="O4314" s="22">
        <f ca="1">VLOOKUP(CONCATENATE($F4314," ",$G4314),AllocFactorMatrix,(O$4+1),FALSE)*$E4321</f>
        <v>55004.494920342942</v>
      </c>
      <c r="P4314" s="22">
        <f ca="1">VLOOKUP(CONCATENATE($F4314," ",$G4314),AllocFactorMatrix,(P$4+1),FALSE)*$E4321</f>
        <v>8752.9096827388075</v>
      </c>
      <c r="Q4314" s="22">
        <f ca="1">VLOOKUP(CONCATENATE($F4314," ",$G4314),AllocFactorMatrix,(Q$4+1),FALSE)*$E4321</f>
        <v>0</v>
      </c>
      <c r="R4314" s="22">
        <f t="shared" ref="R4314:R4321" ca="1" si="2066">SUBTOTAL(9,N4314:Q4314)</f>
        <v>264447.45451742614</v>
      </c>
      <c r="S4314" s="22">
        <f ca="1">VLOOKUP(CONCATENATE($F4314," ",$G4314),AllocFactorMatrix,(S$4+1),FALSE)*$E4321</f>
        <v>8675.3174607379369</v>
      </c>
      <c r="T4314" s="22">
        <f ca="1">VLOOKUP(CONCATENATE($F4314," ",$G4314),AllocFactorMatrix,(T$4+1),FALSE)*$E4321</f>
        <v>157875.97937680795</v>
      </c>
      <c r="U4314" s="22">
        <f ca="1">VLOOKUP(CONCATENATE($F4314," ",$G4314),AllocFactorMatrix,(U$4+1),FALSE)*$E4321</f>
        <v>769257.3208733676</v>
      </c>
      <c r="V4314" s="22">
        <f ca="1">VLOOKUP(CONCATENATE($F4314," ",$G4314),AllocFactorMatrix,(V$4+1),FALSE)*$E4321</f>
        <v>98019.107718193613</v>
      </c>
      <c r="W4314" s="22">
        <f ca="1">SUBTOTAL(9,S4314:V4314)</f>
        <v>1033827.7254291072</v>
      </c>
      <c r="X4314" s="22">
        <f ca="1">VLOOKUP(CONCATENATE($F4314," ",$G4314),AllocFactorMatrix,(X$4+1),FALSE)*$E4321</f>
        <v>56128.728451003197</v>
      </c>
      <c r="Y4314" s="22">
        <f ca="1">VLOOKUP(CONCATENATE($F4314," ",$G4314),AllocFactorMatrix,(Y$4+1),FALSE)*$E4321</f>
        <v>1055.084854709062</v>
      </c>
      <c r="Z4314" s="22">
        <f t="shared" ref="Z4314:Z4321" ca="1" si="2067">SUBTOTAL(9,X4314:Y4314)</f>
        <v>57183.813305712261</v>
      </c>
      <c r="AA4314" s="22">
        <f ca="1">VLOOKUP(CONCATENATE($F4314," ",$G4314),AllocFactorMatrix,(AA$4+1),FALSE)*$E4321</f>
        <v>816.25385109424076</v>
      </c>
      <c r="AB4314" s="22">
        <f ca="1">VLOOKUP(CONCATENATE($F4314," ",$G4314),AllocFactorMatrix,(AB$4+1),FALSE)*$E4321</f>
        <v>7670.5858260969426</v>
      </c>
      <c r="AC4314" s="22">
        <f ca="1">VLOOKUP(CONCATENATE($F4314," ",$G4314),AllocFactorMatrix,(AC$4+1),FALSE)*$E4321</f>
        <v>1825.9287522044349</v>
      </c>
    </row>
    <row r="4315" spans="4:29" hidden="1" outlineLevel="1">
      <c r="F4315" s="42" t="str">
        <f>F4321</f>
        <v>RB_GUP</v>
      </c>
      <c r="G4315" s="17" t="str">
        <f>$G$9</f>
        <v>BULKTRAN</v>
      </c>
      <c r="H4315" s="21">
        <f t="shared" ca="1" si="2060"/>
        <v>2312470.8198595573</v>
      </c>
      <c r="I4315" s="22">
        <f ca="1">VLOOKUP(CONCATENATE($F4315," ",$G4315),AllocFactorMatrix,(I$4+1),FALSE)*$E4321</f>
        <v>1146542.8510174293</v>
      </c>
      <c r="J4315" s="22">
        <f ca="1">VLOOKUP(CONCATENATE($F4315," ",$G4315),AllocFactorMatrix,(J$4+1),FALSE)*$E4321</f>
        <v>286713.53015118634</v>
      </c>
      <c r="K4315" s="22">
        <f ca="1">VLOOKUP(CONCATENATE($F4315," ",$G4315),AllocFactorMatrix,(K$4+1),FALSE)*$E4321</f>
        <v>3633.7607740949597</v>
      </c>
      <c r="L4315" s="22">
        <f ca="1">VLOOKUP(CONCATENATE($F4315," ",$G4315),AllocFactorMatrix,(L$4+1),FALSE)*$E4321</f>
        <v>181.8661147494914</v>
      </c>
      <c r="M4315" s="22">
        <f t="shared" ca="1" si="2065"/>
        <v>290529.15704003081</v>
      </c>
      <c r="N4315" s="22">
        <f ca="1">VLOOKUP(CONCATENATE($F4315," ",$G4315),AllocFactorMatrix,(N$4+1),FALSE)*$E4321</f>
        <v>128633.37503713333</v>
      </c>
      <c r="O4315" s="22">
        <f ca="1">VLOOKUP(CONCATENATE($F4315," ",$G4315),AllocFactorMatrix,(O$4+1),FALSE)*$E4321</f>
        <v>35255.429089964317</v>
      </c>
      <c r="P4315" s="22">
        <f ca="1">VLOOKUP(CONCATENATE($F4315," ",$G4315),AllocFactorMatrix,(P$4+1),FALSE)*$E4321</f>
        <v>5610.2248933937899</v>
      </c>
      <c r="Q4315" s="22">
        <f ca="1">VLOOKUP(CONCATENATE($F4315," ",$G4315),AllocFactorMatrix,(Q$4+1),FALSE)*$E4321</f>
        <v>0</v>
      </c>
      <c r="R4315" s="22">
        <f t="shared" ca="1" si="2066"/>
        <v>169499.02902049143</v>
      </c>
      <c r="S4315" s="22">
        <f ca="1">VLOOKUP(CONCATENATE($F4315," ",$G4315),AllocFactorMatrix,(S$4+1),FALSE)*$E4321</f>
        <v>5560.4917382280855</v>
      </c>
      <c r="T4315" s="22">
        <f ca="1">VLOOKUP(CONCATENATE($F4315," ",$G4315),AllocFactorMatrix,(T$4+1),FALSE)*$E4321</f>
        <v>101191.4645155516</v>
      </c>
      <c r="U4315" s="22">
        <f ca="1">VLOOKUP(CONCATENATE($F4315," ",$G4315),AllocFactorMatrix,(U$4+1),FALSE)*$E4321</f>
        <v>493059.64843896148</v>
      </c>
      <c r="V4315" s="22">
        <f ca="1">VLOOKUP(CONCATENATE($F4315," ",$G4315),AllocFactorMatrix,(V$4+1),FALSE)*$E4321</f>
        <v>62825.878260038095</v>
      </c>
      <c r="W4315" s="22">
        <f t="shared" ref="W4315:W4321" ca="1" si="2068">SUBTOTAL(9,S4315:V4315)</f>
        <v>662637.48295277928</v>
      </c>
      <c r="X4315" s="22">
        <f ca="1">VLOOKUP(CONCATENATE($F4315," ",$G4315),AllocFactorMatrix,(X$4+1),FALSE)*$E4321</f>
        <v>35976.012663691377</v>
      </c>
      <c r="Y4315" s="22">
        <f ca="1">VLOOKUP(CONCATENATE($F4315," ",$G4315),AllocFactorMatrix,(Y$4+1),FALSE)*$E4321</f>
        <v>676.26235515769588</v>
      </c>
      <c r="Z4315" s="22">
        <f t="shared" ca="1" si="2067"/>
        <v>36652.275018849075</v>
      </c>
      <c r="AA4315" s="22">
        <f ca="1">VLOOKUP(CONCATENATE($F4315," ",$G4315),AllocFactorMatrix,(AA$4+1),FALSE)*$E4321</f>
        <v>523.18232915943474</v>
      </c>
      <c r="AB4315" s="22">
        <f ca="1">VLOOKUP(CONCATENATE($F4315," ",$G4315),AllocFactorMatrix,(AB$4+1),FALSE)*$E4321</f>
        <v>4916.5035523384104</v>
      </c>
      <c r="AC4315" s="22">
        <f ca="1">VLOOKUP(CONCATENATE($F4315," ",$G4315),AllocFactorMatrix,(AC$4+1),FALSE)*$E4321</f>
        <v>1170.3389284802317</v>
      </c>
    </row>
    <row r="4316" spans="4:29" hidden="1" outlineLevel="1">
      <c r="F4316" s="42" t="str">
        <f>F4321</f>
        <v>RB_GUP</v>
      </c>
      <c r="G4316" s="17" t="str">
        <f>$G$10</f>
        <v>SUBTRAN</v>
      </c>
      <c r="H4316" s="21">
        <f t="shared" ca="1" si="2060"/>
        <v>732614.83094048186</v>
      </c>
      <c r="I4316" s="22">
        <f ca="1">VLOOKUP(CONCATENATE($F4316," ",$G4316),AllocFactorMatrix,(I$4+1),FALSE)*$E4321</f>
        <v>353532.24560273252</v>
      </c>
      <c r="J4316" s="22">
        <f ca="1">VLOOKUP(CONCATENATE($F4316," ",$G4316),AllocFactorMatrix,(J$4+1),FALSE)*$E4321</f>
        <v>88203.97090186218</v>
      </c>
      <c r="K4316" s="22">
        <f ca="1">VLOOKUP(CONCATENATE($F4316," ",$G4316),AllocFactorMatrix,(K$4+1),FALSE)*$E4321</f>
        <v>1120.2426625423388</v>
      </c>
      <c r="L4316" s="22">
        <f ca="1">VLOOKUP(CONCATENATE($F4316," ",$G4316),AllocFactorMatrix,(L$4+1),FALSE)*$E4321</f>
        <v>72.220283987189958</v>
      </c>
      <c r="M4316" s="22">
        <f t="shared" ca="1" si="2065"/>
        <v>89396.433848391709</v>
      </c>
      <c r="N4316" s="22">
        <f ca="1">VLOOKUP(CONCATENATE($F4316," ",$G4316),AllocFactorMatrix,(N$4+1),FALSE)*$E4321</f>
        <v>39169.82068686602</v>
      </c>
      <c r="O4316" s="22">
        <f ca="1">VLOOKUP(CONCATENATE($F4316," ",$G4316),AllocFactorMatrix,(O$4+1),FALSE)*$E4321</f>
        <v>10753.129824414456</v>
      </c>
      <c r="P4316" s="22">
        <f ca="1">VLOOKUP(CONCATENATE($F4316," ",$G4316),AllocFactorMatrix,(P$4+1),FALSE)*$E4321</f>
        <v>2161.4587190231209</v>
      </c>
      <c r="Q4316" s="22">
        <f ca="1">VLOOKUP(CONCATENATE($F4316," ",$G4316),AllocFactorMatrix,(Q$4+1),FALSE)*$E4321</f>
        <v>0</v>
      </c>
      <c r="R4316" s="22">
        <f t="shared" ca="1" si="2066"/>
        <v>52084.409230303594</v>
      </c>
      <c r="S4316" s="22">
        <f ca="1">VLOOKUP(CONCATENATE($F4316," ",$G4316),AllocFactorMatrix,(S$4+1),FALSE)*$E4321</f>
        <v>1659.8976366870854</v>
      </c>
      <c r="T4316" s="22">
        <f ca="1">VLOOKUP(CONCATENATE($F4316," ",$G4316),AllocFactorMatrix,(T$4+1),FALSE)*$E4321</f>
        <v>31098.431145715633</v>
      </c>
      <c r="U4316" s="22">
        <f ca="1">VLOOKUP(CONCATENATE($F4316," ",$G4316),AllocFactorMatrix,(U$4+1),FALSE)*$E4321</f>
        <v>193258.8228650963</v>
      </c>
      <c r="V4316" s="22">
        <f ca="1">VLOOKUP(CONCATENATE($F4316," ",$G4316),AllocFactorMatrix,(V$4+1),FALSE)*$E4321</f>
        <v>0</v>
      </c>
      <c r="W4316" s="22">
        <f t="shared" ca="1" si="2068"/>
        <v>226017.15164749901</v>
      </c>
      <c r="X4316" s="22">
        <f ca="1">VLOOKUP(CONCATENATE($F4316," ",$G4316),AllocFactorMatrix,(X$4+1),FALSE)*$E4321</f>
        <v>10986.610812083389</v>
      </c>
      <c r="Y4316" s="22">
        <f ca="1">VLOOKUP(CONCATENATE($F4316," ",$G4316),AllocFactorMatrix,(Y$4+1),FALSE)*$E4321</f>
        <v>210.743249868296</v>
      </c>
      <c r="Z4316" s="22">
        <f t="shared" ca="1" si="2067"/>
        <v>11197.354061951684</v>
      </c>
      <c r="AA4316" s="22">
        <f ca="1">VLOOKUP(CONCATENATE($F4316," ",$G4316),AllocFactorMatrix,(AA$4+1),FALSE)*$E4321</f>
        <v>160.29315533049089</v>
      </c>
      <c r="AB4316" s="22">
        <f ca="1">VLOOKUP(CONCATENATE($F4316," ",$G4316),AllocFactorMatrix,(AB$4+1),FALSE)*$E4321</f>
        <v>183.39976876652662</v>
      </c>
      <c r="AC4316" s="22">
        <f ca="1">VLOOKUP(CONCATENATE($F4316," ",$G4316),AllocFactorMatrix,(AC$4+1),FALSE)*$E4321</f>
        <v>43.543625506292187</v>
      </c>
    </row>
    <row r="4317" spans="4:29" hidden="1" outlineLevel="1">
      <c r="F4317" s="42" t="str">
        <f>F4321</f>
        <v>RB_GUP</v>
      </c>
      <c r="G4317" s="17" t="str">
        <f>$G$11</f>
        <v>DISTPRI</v>
      </c>
      <c r="H4317" s="21">
        <f t="shared" ca="1" si="2060"/>
        <v>1086059.3736178402</v>
      </c>
      <c r="I4317" s="22">
        <f ca="1">VLOOKUP(CONCATENATE($F4317," ",$G4317),AllocFactorMatrix,(I$4+1),FALSE)*$E4321</f>
        <v>718341.2472989856</v>
      </c>
      <c r="J4317" s="22">
        <f ca="1">VLOOKUP(CONCATENATE($F4317," ",$G4317),AllocFactorMatrix,(J$4+1),FALSE)*$E4321</f>
        <v>178262.54347887696</v>
      </c>
      <c r="K4317" s="22">
        <f ca="1">VLOOKUP(CONCATENATE($F4317," ",$G4317),AllocFactorMatrix,(K$4+1),FALSE)*$E4321</f>
        <v>2263.2039692990847</v>
      </c>
      <c r="L4317" s="22">
        <f ca="1">VLOOKUP(CONCATENATE($F4317," ",$G4317),AllocFactorMatrix,(L$4+1),FALSE)*$E4321</f>
        <v>0</v>
      </c>
      <c r="M4317" s="22">
        <f t="shared" ca="1" si="2065"/>
        <v>180525.74744817606</v>
      </c>
      <c r="N4317" s="22">
        <f ca="1">VLOOKUP(CONCATENATE($F4317," ",$G4317),AllocFactorMatrix,(N$4+1),FALSE)*$E4321</f>
        <v>77810.419954658923</v>
      </c>
      <c r="O4317" s="22">
        <f ca="1">VLOOKUP(CONCATENATE($F4317," ",$G4317),AllocFactorMatrix,(O$4+1),FALSE)*$E4321</f>
        <v>21397.304673752911</v>
      </c>
      <c r="P4317" s="22">
        <f ca="1">VLOOKUP(CONCATENATE($F4317," ",$G4317),AllocFactorMatrix,(P$4+1),FALSE)*$E4321</f>
        <v>0</v>
      </c>
      <c r="Q4317" s="22">
        <f ca="1">VLOOKUP(CONCATENATE($F4317," ",$G4317),AllocFactorMatrix,(Q$4+1),FALSE)*$E4321</f>
        <v>0</v>
      </c>
      <c r="R4317" s="22">
        <f t="shared" ca="1" si="2066"/>
        <v>99207.72462841183</v>
      </c>
      <c r="S4317" s="22">
        <f ca="1">VLOOKUP(CONCATENATE($F4317," ",$G4317),AllocFactorMatrix,(S$4+1),FALSE)*$E4321</f>
        <v>3334.1472066625583</v>
      </c>
      <c r="T4317" s="22">
        <f ca="1">VLOOKUP(CONCATENATE($F4317," ",$G4317),AllocFactorMatrix,(T$4+1),FALSE)*$E4321</f>
        <v>61580.907406360508</v>
      </c>
      <c r="U4317" s="22">
        <f ca="1">VLOOKUP(CONCATENATE($F4317," ",$G4317),AllocFactorMatrix,(U$4+1),FALSE)*$E4321</f>
        <v>0</v>
      </c>
      <c r="V4317" s="22">
        <f ca="1">VLOOKUP(CONCATENATE($F4317," ",$G4317),AllocFactorMatrix,(V$4+1),FALSE)*$E4321</f>
        <v>0</v>
      </c>
      <c r="W4317" s="22">
        <f t="shared" ca="1" si="2068"/>
        <v>64915.054613023065</v>
      </c>
      <c r="X4317" s="22">
        <f ca="1">VLOOKUP(CONCATENATE($F4317," ",$G4317),AllocFactorMatrix,(X$4+1),FALSE)*$E4321</f>
        <v>21871.377012589513</v>
      </c>
      <c r="Y4317" s="22">
        <f ca="1">VLOOKUP(CONCATENATE($F4317," ",$G4317),AllocFactorMatrix,(Y$4+1),FALSE)*$E4321</f>
        <v>420.06029163600869</v>
      </c>
      <c r="Z4317" s="22">
        <f t="shared" ca="1" si="2067"/>
        <v>22291.437304225521</v>
      </c>
      <c r="AA4317" s="22">
        <f ca="1">VLOOKUP(CONCATENATE($F4317," ",$G4317),AllocFactorMatrix,(AA$4+1),FALSE)*$E4321</f>
        <v>321.03239295424873</v>
      </c>
      <c r="AB4317" s="22">
        <f ca="1">VLOOKUP(CONCATENATE($F4317," ",$G4317),AllocFactorMatrix,(AB$4+1),FALSE)*$E4321</f>
        <v>369.42070657531173</v>
      </c>
      <c r="AC4317" s="22">
        <f ca="1">VLOOKUP(CONCATENATE($F4317," ",$G4317),AllocFactorMatrix,(AC$4+1),FALSE)*$E4321</f>
        <v>87.709225488481152</v>
      </c>
    </row>
    <row r="4318" spans="4:29" hidden="1" outlineLevel="1">
      <c r="F4318" s="42" t="str">
        <f>F4321</f>
        <v>RB_GUP</v>
      </c>
      <c r="G4318" s="17" t="str">
        <f>$G$12</f>
        <v>DISTSEC</v>
      </c>
      <c r="H4318" s="21">
        <f t="shared" ca="1" si="2060"/>
        <v>360197.45678252663</v>
      </c>
      <c r="I4318" s="22">
        <f ca="1">VLOOKUP(CONCATENATE($F4318," ",$G4318),AllocFactorMatrix,(I$4+1),FALSE)*$E4321</f>
        <v>273886.37984932837</v>
      </c>
      <c r="J4318" s="22">
        <f ca="1">VLOOKUP(CONCATENATE($F4318," ",$G4318),AllocFactorMatrix,(J$4+1),FALSE)*$E4321</f>
        <v>55282.015951089263</v>
      </c>
      <c r="K4318" s="22">
        <f ca="1">VLOOKUP(CONCATENATE($F4318," ",$G4318),AllocFactorMatrix,(K$4+1),FALSE)*$E4321</f>
        <v>0</v>
      </c>
      <c r="L4318" s="22">
        <f ca="1">VLOOKUP(CONCATENATE($F4318," ",$G4318),AllocFactorMatrix,(L$4+1),FALSE)*$E4321</f>
        <v>0</v>
      </c>
      <c r="M4318" s="22">
        <f t="shared" ca="1" si="2065"/>
        <v>55282.015951089263</v>
      </c>
      <c r="N4318" s="22">
        <f ca="1">VLOOKUP(CONCATENATE($F4318," ",$G4318),AllocFactorMatrix,(N$4+1),FALSE)*$E4321</f>
        <v>21174.13438110986</v>
      </c>
      <c r="O4318" s="22">
        <f ca="1">VLOOKUP(CONCATENATE($F4318," ",$G4318),AllocFactorMatrix,(O$4+1),FALSE)*$E4321</f>
        <v>0</v>
      </c>
      <c r="P4318" s="22">
        <f ca="1">VLOOKUP(CONCATENATE($F4318," ",$G4318),AllocFactorMatrix,(P$4+1),FALSE)*$E4321</f>
        <v>0</v>
      </c>
      <c r="Q4318" s="22">
        <f ca="1">VLOOKUP(CONCATENATE($F4318," ",$G4318),AllocFactorMatrix,(Q$4+1),FALSE)*$E4321</f>
        <v>0</v>
      </c>
      <c r="R4318" s="22">
        <f t="shared" ca="1" si="2066"/>
        <v>21174.13438110986</v>
      </c>
      <c r="S4318" s="22">
        <f ca="1">VLOOKUP(CONCATENATE($F4318," ",$G4318),AllocFactorMatrix,(S$4+1),FALSE)*$E4321</f>
        <v>743.68002876071728</v>
      </c>
      <c r="T4318" s="22">
        <f ca="1">VLOOKUP(CONCATENATE($F4318," ",$G4318),AllocFactorMatrix,(T$4+1),FALSE)*$E4321</f>
        <v>0</v>
      </c>
      <c r="U4318" s="22">
        <f ca="1">VLOOKUP(CONCATENATE($F4318," ",$G4318),AllocFactorMatrix,(U$4+1),FALSE)*$E4321</f>
        <v>0</v>
      </c>
      <c r="V4318" s="22">
        <f ca="1">VLOOKUP(CONCATENATE($F4318," ",$G4318),AllocFactorMatrix,(V$4+1),FALSE)*$E4321</f>
        <v>0</v>
      </c>
      <c r="W4318" s="22">
        <f t="shared" ca="1" si="2068"/>
        <v>743.68002876071728</v>
      </c>
      <c r="X4318" s="22">
        <f ca="1">VLOOKUP(CONCATENATE($F4318," ",$G4318),AllocFactorMatrix,(X$4+1),FALSE)*$E4321</f>
        <v>6141.9278968234075</v>
      </c>
      <c r="Y4318" s="22">
        <f ca="1">VLOOKUP(CONCATENATE($F4318," ",$G4318),AllocFactorMatrix,(Y$4+1),FALSE)*$E4321</f>
        <v>0</v>
      </c>
      <c r="Z4318" s="22">
        <f t="shared" ca="1" si="2067"/>
        <v>6141.9278968234075</v>
      </c>
      <c r="AA4318" s="22">
        <f ca="1">VLOOKUP(CONCATENATE($F4318," ",$G4318),AllocFactorMatrix,(AA$4+1),FALSE)*$E4321</f>
        <v>79.0574345529716</v>
      </c>
      <c r="AB4318" s="22">
        <f ca="1">VLOOKUP(CONCATENATE($F4318," ",$G4318),AllocFactorMatrix,(AB$4+1),FALSE)*$E4321</f>
        <v>2353.800077824033</v>
      </c>
      <c r="AC4318" s="22">
        <f ca="1">VLOOKUP(CONCATENATE($F4318," ",$G4318),AllocFactorMatrix,(AC$4+1),FALSE)*$E4321</f>
        <v>536.46116303802148</v>
      </c>
    </row>
    <row r="4319" spans="4:29" hidden="1" outlineLevel="1">
      <c r="F4319" s="42" t="str">
        <f>F4321</f>
        <v>RB_GUP</v>
      </c>
      <c r="G4319" s="17" t="str">
        <f>$G$13</f>
        <v>ENERGY</v>
      </c>
      <c r="H4319" s="21">
        <f t="shared" ca="1" si="2060"/>
        <v>108138.51047711307</v>
      </c>
      <c r="I4319" s="22">
        <f ca="1">VLOOKUP(CONCATENATE($F4319," ",$G4319),AllocFactorMatrix,(I$4+1),FALSE)*$E4321</f>
        <v>39732.104799613124</v>
      </c>
      <c r="J4319" s="22">
        <f ca="1">VLOOKUP(CONCATENATE($F4319," ",$G4319),AllocFactorMatrix,(J$4+1),FALSE)*$E4321</f>
        <v>12550.911599127594</v>
      </c>
      <c r="K4319" s="22">
        <f ca="1">VLOOKUP(CONCATENATE($F4319," ",$G4319),AllocFactorMatrix,(K$4+1),FALSE)*$E4321</f>
        <v>156.74278879417278</v>
      </c>
      <c r="L4319" s="22">
        <f ca="1">VLOOKUP(CONCATENATE($F4319," ",$G4319),AllocFactorMatrix,(L$4+1),FALSE)*$E4321</f>
        <v>7.9402337454647336</v>
      </c>
      <c r="M4319" s="22">
        <f t="shared" ca="1" si="2065"/>
        <v>12715.594621667231</v>
      </c>
      <c r="N4319" s="22">
        <f ca="1">VLOOKUP(CONCATENATE($F4319," ",$G4319),AllocFactorMatrix,(N$4+1),FALSE)*$E4321</f>
        <v>6358.8483509471062</v>
      </c>
      <c r="O4319" s="22">
        <f ca="1">VLOOKUP(CONCATENATE($F4319," ",$G4319),AllocFactorMatrix,(O$4+1),FALSE)*$E4321</f>
        <v>1715.4499230607091</v>
      </c>
      <c r="P4319" s="22">
        <f ca="1">VLOOKUP(CONCATENATE($F4319," ",$G4319),AllocFactorMatrix,(P$4+1),FALSE)*$E4321</f>
        <v>267.31591944879767</v>
      </c>
      <c r="Q4319" s="22">
        <f ca="1">VLOOKUP(CONCATENATE($F4319," ",$G4319),AllocFactorMatrix,(Q$4+1),FALSE)*$E4321</f>
        <v>0</v>
      </c>
      <c r="R4319" s="22">
        <f t="shared" ca="1" si="2066"/>
        <v>8341.6141934566131</v>
      </c>
      <c r="S4319" s="22">
        <f ca="1">VLOOKUP(CONCATENATE($F4319," ",$G4319),AllocFactorMatrix,(S$4+1),FALSE)*$E4321</f>
        <v>320.24326314962298</v>
      </c>
      <c r="T4319" s="22">
        <f ca="1">VLOOKUP(CONCATENATE($F4319," ",$G4319),AllocFactorMatrix,(T$4+1),FALSE)*$E4321</f>
        <v>6330.0259605555257</v>
      </c>
      <c r="U4319" s="22">
        <f ca="1">VLOOKUP(CONCATENATE($F4319," ",$G4319),AllocFactorMatrix,(U$4+1),FALSE)*$E4321</f>
        <v>33277.615672609005</v>
      </c>
      <c r="V4319" s="22">
        <f ca="1">VLOOKUP(CONCATENATE($F4319," ",$G4319),AllocFactorMatrix,(V$4+1),FALSE)*$E4321</f>
        <v>4653.303398967626</v>
      </c>
      <c r="W4319" s="22">
        <f t="shared" ca="1" si="2068"/>
        <v>44581.188295281776</v>
      </c>
      <c r="X4319" s="22">
        <f ca="1">VLOOKUP(CONCATENATE($F4319," ",$G4319),AllocFactorMatrix,(X$4+1),FALSE)*$E4321</f>
        <v>1787.8387140880939</v>
      </c>
      <c r="Y4319" s="22">
        <f ca="1">VLOOKUP(CONCATENATE($F4319," ",$G4319),AllocFactorMatrix,(Y$4+1),FALSE)*$E4321</f>
        <v>33.806532037457622</v>
      </c>
      <c r="Z4319" s="22">
        <f t="shared" ca="1" si="2067"/>
        <v>1821.6452461255515</v>
      </c>
      <c r="AA4319" s="22">
        <f ca="1">VLOOKUP(CONCATENATE($F4319," ",$G4319),AllocFactorMatrix,(AA$4+1),FALSE)*$E4321</f>
        <v>33.721173740682232</v>
      </c>
      <c r="AB4319" s="22">
        <f ca="1">VLOOKUP(CONCATENATE($F4319," ",$G4319),AllocFactorMatrix,(AB$4+1),FALSE)*$E4321</f>
        <v>739.31744674257936</v>
      </c>
      <c r="AC4319" s="22">
        <f ca="1">VLOOKUP(CONCATENATE($F4319," ",$G4319),AllocFactorMatrix,(AC$4+1),FALSE)*$E4321</f>
        <v>173.32470048554825</v>
      </c>
    </row>
    <row r="4320" spans="4:29" hidden="1" outlineLevel="1">
      <c r="F4320" s="42" t="str">
        <f>F4321</f>
        <v>RB_GUP</v>
      </c>
      <c r="G4320" s="17" t="str">
        <f>$G$14</f>
        <v>CUSTOMER</v>
      </c>
      <c r="H4320" s="21">
        <f t="shared" ca="1" si="2060"/>
        <v>2906803.3026834265</v>
      </c>
      <c r="I4320" s="22">
        <f ca="1">VLOOKUP(CONCATENATE($F4320," ",$G4320),AllocFactorMatrix,(I$4+1),FALSE)*$E4321</f>
        <v>2169589.2790695606</v>
      </c>
      <c r="J4320" s="22">
        <f ca="1">VLOOKUP(CONCATENATE($F4320," ",$G4320),AllocFactorMatrix,(J$4+1),FALSE)*$E4321</f>
        <v>532189.66450411058</v>
      </c>
      <c r="K4320" s="22">
        <f ca="1">VLOOKUP(CONCATENATE($F4320," ",$G4320),AllocFactorMatrix,(K$4+1),FALSE)*$E4321</f>
        <v>5891.081500149141</v>
      </c>
      <c r="L4320" s="22">
        <f ca="1">VLOOKUP(CONCATENATE($F4320," ",$G4320),AllocFactorMatrix,(L$4+1),FALSE)*$E4321</f>
        <v>433.99302506789701</v>
      </c>
      <c r="M4320" s="22">
        <f t="shared" ca="1" si="2065"/>
        <v>538514.73902932752</v>
      </c>
      <c r="N4320" s="22">
        <f ca="1">VLOOKUP(CONCATENATE($F4320," ",$G4320),AllocFactorMatrix,(N$4+1),FALSE)*$E4321</f>
        <v>9872.6513680463831</v>
      </c>
      <c r="O4320" s="22">
        <f ca="1">VLOOKUP(CONCATENATE($F4320," ",$G4320),AllocFactorMatrix,(O$4+1),FALSE)*$E4321</f>
        <v>3105.6145343342278</v>
      </c>
      <c r="P4320" s="22">
        <f ca="1">VLOOKUP(CONCATENATE($F4320," ",$G4320),AllocFactorMatrix,(P$4+1),FALSE)*$E4321</f>
        <v>1244.8691753426251</v>
      </c>
      <c r="Q4320" s="22">
        <f ca="1">VLOOKUP(CONCATENATE($F4320," ",$G4320),AllocFactorMatrix,(Q$4+1),FALSE)*$E4321</f>
        <v>0</v>
      </c>
      <c r="R4320" s="22">
        <f t="shared" ca="1" si="2066"/>
        <v>14223.135077723236</v>
      </c>
      <c r="S4320" s="22">
        <f ca="1">VLOOKUP(CONCATENATE($F4320," ",$G4320),AllocFactorMatrix,(S$4+1),FALSE)*$E4321</f>
        <v>91.692865681714252</v>
      </c>
      <c r="T4320" s="22">
        <f ca="1">VLOOKUP(CONCATENATE($F4320," ",$G4320),AllocFactorMatrix,(T$4+1),FALSE)*$E4321</f>
        <v>2278.3373503761363</v>
      </c>
      <c r="U4320" s="22">
        <f ca="1">VLOOKUP(CONCATENATE($F4320," ",$G4320),AllocFactorMatrix,(U$4+1),FALSE)*$E4321</f>
        <v>4125.9331063943609</v>
      </c>
      <c r="V4320" s="22">
        <f ca="1">VLOOKUP(CONCATENATE($F4320," ",$G4320),AllocFactorMatrix,(V$4+1),FALSE)*$E4321</f>
        <v>799.80668167705949</v>
      </c>
      <c r="W4320" s="22">
        <f t="shared" ca="1" si="2068"/>
        <v>7295.770004129271</v>
      </c>
      <c r="X4320" s="22">
        <f ca="1">VLOOKUP(CONCATENATE($F4320," ",$G4320),AllocFactorMatrix,(X$4+1),FALSE)*$E4321</f>
        <v>3160.6773490943192</v>
      </c>
      <c r="Y4320" s="22">
        <f ca="1">VLOOKUP(CONCATENATE($F4320," ",$G4320),AllocFactorMatrix,(Y$4+1),FALSE)*$E4321</f>
        <v>36.894771054456733</v>
      </c>
      <c r="Z4320" s="22">
        <f t="shared" ca="1" si="2067"/>
        <v>3197.5721201487759</v>
      </c>
      <c r="AA4320" s="22">
        <f ca="1">VLOOKUP(CONCATENATE($F4320," ",$G4320),AllocFactorMatrix,(AA$4+1),FALSE)*$E4321</f>
        <v>226.11732351808709</v>
      </c>
      <c r="AB4320" s="22">
        <f ca="1">VLOOKUP(CONCATENATE($F4320," ",$G4320),AllocFactorMatrix,(AB$4+1),FALSE)*$E4321</f>
        <v>153292.97579555665</v>
      </c>
      <c r="AC4320" s="22">
        <f ca="1">VLOOKUP(CONCATENATE($F4320," ",$G4320),AllocFactorMatrix,(AC$4+1),FALSE)*$E4321</f>
        <v>20463.714263461392</v>
      </c>
    </row>
    <row r="4321" spans="4:29" collapsed="1">
      <c r="D4321" s="39" t="str">
        <f>"Adj 60 - " &amp; D4118</f>
        <v>Adj 60 - Excess ADFIT 283 Unprotected</v>
      </c>
      <c r="E4321" s="19">
        <f>-E4118</f>
        <v>11114134</v>
      </c>
      <c r="F4321" s="42" t="str">
        <f>F4118</f>
        <v>RB_GUP</v>
      </c>
      <c r="G4321" s="17" t="str">
        <f>$G$15</f>
        <v>TOTAL</v>
      </c>
      <c r="H4321" s="21">
        <f t="shared" ca="1" si="2060"/>
        <v>11114134</v>
      </c>
      <c r="I4321" s="22">
        <f ca="1">VLOOKUP(CONCATENATE($F4321," ",$G4321),AllocFactorMatrix,(I$4+1),FALSE)*$E4321</f>
        <v>6490426.9119891496</v>
      </c>
      <c r="J4321" s="22">
        <f ca="1">VLOOKUP(CONCATENATE($F4321," ",$G4321),AllocFactorMatrix,(J$4+1),FALSE)*$E4321</f>
        <v>1600524.7461130295</v>
      </c>
      <c r="K4321" s="22">
        <f ca="1">VLOOKUP(CONCATENATE($F4321," ",$G4321),AllocFactorMatrix,(K$4+1),FALSE)*$E4321</f>
        <v>18734.319552089266</v>
      </c>
      <c r="L4321" s="22">
        <f ca="1">VLOOKUP(CONCATENATE($F4321," ",$G4321),AllocFactorMatrix,(L$4+1),FALSE)*$E4321</f>
        <v>979.76187947547282</v>
      </c>
      <c r="M4321" s="22">
        <f t="shared" ca="1" si="2065"/>
        <v>1620238.8275445944</v>
      </c>
      <c r="N4321" s="22">
        <f ca="1">VLOOKUP(CONCATENATE($F4321," ",$G4321),AllocFactorMatrix,(N$4+1),FALSE)*$E4321</f>
        <v>483709.29969310592</v>
      </c>
      <c r="O4321" s="22">
        <f ca="1">VLOOKUP(CONCATENATE($F4321," ",$G4321),AllocFactorMatrix,(O$4+1),FALSE)*$E4321</f>
        <v>127231.42296586957</v>
      </c>
      <c r="P4321" s="22">
        <f ca="1">VLOOKUP(CONCATENATE($F4321," ",$G4321),AllocFactorMatrix,(P$4+1),FALSE)*$E4321</f>
        <v>18036.778389947143</v>
      </c>
      <c r="Q4321" s="22">
        <f ca="1">VLOOKUP(CONCATENATE($F4321," ",$G4321),AllocFactorMatrix,(Q$4+1),FALSE)*$E4321</f>
        <v>0</v>
      </c>
      <c r="R4321" s="22">
        <f t="shared" ca="1" si="2066"/>
        <v>628977.50104892266</v>
      </c>
      <c r="S4321" s="22">
        <f ca="1">VLOOKUP(CONCATENATE($F4321," ",$G4321),AllocFactorMatrix,(S$4+1),FALSE)*$E4321</f>
        <v>20385.470199907722</v>
      </c>
      <c r="T4321" s="22">
        <f ca="1">VLOOKUP(CONCATENATE($F4321," ",$G4321),AllocFactorMatrix,(T$4+1),FALSE)*$E4321</f>
        <v>360355.14575536735</v>
      </c>
      <c r="U4321" s="22">
        <f ca="1">VLOOKUP(CONCATENATE($F4321," ",$G4321),AllocFactorMatrix,(U$4+1),FALSE)*$E4321</f>
        <v>1492979.3409564288</v>
      </c>
      <c r="V4321" s="22">
        <f ca="1">VLOOKUP(CONCATENATE($F4321," ",$G4321),AllocFactorMatrix,(V$4+1),FALSE)*$E4321</f>
        <v>166298.0960588764</v>
      </c>
      <c r="W4321" s="22">
        <f t="shared" ca="1" si="2068"/>
        <v>2040018.0529705803</v>
      </c>
      <c r="X4321" s="22">
        <f ca="1">VLOOKUP(CONCATENATE($F4321," ",$G4321),AllocFactorMatrix,(X$4+1),FALSE)*$E4321</f>
        <v>136053.17289937328</v>
      </c>
      <c r="Y4321" s="22">
        <f ca="1">VLOOKUP(CONCATENATE($F4321," ",$G4321),AllocFactorMatrix,(Y$4+1),FALSE)*$E4321</f>
        <v>2432.8520544629769</v>
      </c>
      <c r="Z4321" s="22">
        <f t="shared" ca="1" si="2067"/>
        <v>138486.02495383626</v>
      </c>
      <c r="AA4321" s="22">
        <f ca="1">VLOOKUP(CONCATENATE($F4321," ",$G4321),AllocFactorMatrix,(AA$4+1),FALSE)*$E4321</f>
        <v>2159.6576603501562</v>
      </c>
      <c r="AB4321" s="22">
        <f ca="1">VLOOKUP(CONCATENATE($F4321," ",$G4321),AllocFactorMatrix,(AB$4+1),FALSE)*$E4321</f>
        <v>169526.00317390045</v>
      </c>
      <c r="AC4321" s="22">
        <f ca="1">VLOOKUP(CONCATENATE($F4321," ",$G4321),AllocFactorMatrix,(AC$4+1),FALSE)*$E4321</f>
        <v>24301.020658664402</v>
      </c>
    </row>
    <row r="4322" spans="4:29" hidden="1" outlineLevel="1">
      <c r="F4322" s="42" t="str">
        <f>F4329</f>
        <v>PROD_DEMAND</v>
      </c>
      <c r="G4322" s="17" t="str">
        <f>$G$8</f>
        <v>PRODUCTION</v>
      </c>
      <c r="H4322" s="21">
        <f t="shared" si="2060"/>
        <v>0</v>
      </c>
      <c r="I4322" s="22">
        <f>VLOOKUP(CONCATENATE($F4322," ",$G4322),AllocFactorMatrix,(I$4+1),FALSE)*$E4329</f>
        <v>0</v>
      </c>
      <c r="J4322" s="22">
        <f>VLOOKUP(CONCATENATE($F4322," ",$G4322),AllocFactorMatrix,(J$4+1),FALSE)*$E4329</f>
        <v>0</v>
      </c>
      <c r="K4322" s="22">
        <f>VLOOKUP(CONCATENATE($F4322," ",$G4322),AllocFactorMatrix,(K$4+1),FALSE)*$E4329</f>
        <v>0</v>
      </c>
      <c r="L4322" s="22">
        <f>VLOOKUP(CONCATENATE($F4322," ",$G4322),AllocFactorMatrix,(L$4+1),FALSE)*$E4329</f>
        <v>0</v>
      </c>
      <c r="M4322" s="22">
        <f t="shared" ref="M4322:M4329" si="2069">SUBTOTAL(9,J4322:L4322)</f>
        <v>0</v>
      </c>
      <c r="N4322" s="22">
        <f>VLOOKUP(CONCATENATE($F4322," ",$G4322),AllocFactorMatrix,(N$4+1),FALSE)*$E4329</f>
        <v>0</v>
      </c>
      <c r="O4322" s="22">
        <f>VLOOKUP(CONCATENATE($F4322," ",$G4322),AllocFactorMatrix,(O$4+1),FALSE)*$E4329</f>
        <v>0</v>
      </c>
      <c r="P4322" s="22">
        <f>VLOOKUP(CONCATENATE($F4322," ",$G4322),AllocFactorMatrix,(P$4+1),FALSE)*$E4329</f>
        <v>0</v>
      </c>
      <c r="Q4322" s="22">
        <f>VLOOKUP(CONCATENATE($F4322," ",$G4322),AllocFactorMatrix,(Q$4+1),FALSE)*$E4329</f>
        <v>0</v>
      </c>
      <c r="R4322" s="22">
        <f t="shared" ref="R4322:R4329" si="2070">SUBTOTAL(9,N4322:Q4322)</f>
        <v>0</v>
      </c>
      <c r="S4322" s="22">
        <f>VLOOKUP(CONCATENATE($F4322," ",$G4322),AllocFactorMatrix,(S$4+1),FALSE)*$E4329</f>
        <v>0</v>
      </c>
      <c r="T4322" s="22">
        <f>VLOOKUP(CONCATENATE($F4322," ",$G4322),AllocFactorMatrix,(T$4+1),FALSE)*$E4329</f>
        <v>0</v>
      </c>
      <c r="U4322" s="22">
        <f>VLOOKUP(CONCATENATE($F4322," ",$G4322),AllocFactorMatrix,(U$4+1),FALSE)*$E4329</f>
        <v>0</v>
      </c>
      <c r="V4322" s="22">
        <f>VLOOKUP(CONCATENATE($F4322," ",$G4322),AllocFactorMatrix,(V$4+1),FALSE)*$E4329</f>
        <v>0</v>
      </c>
      <c r="W4322" s="22">
        <f>SUBTOTAL(9,S4322:V4322)</f>
        <v>0</v>
      </c>
      <c r="X4322" s="22">
        <f>VLOOKUP(CONCATENATE($F4322," ",$G4322),AllocFactorMatrix,(X$4+1),FALSE)*$E4329</f>
        <v>0</v>
      </c>
      <c r="Y4322" s="22">
        <f>VLOOKUP(CONCATENATE($F4322," ",$G4322),AllocFactorMatrix,(Y$4+1),FALSE)*$E4329</f>
        <v>0</v>
      </c>
      <c r="Z4322" s="22">
        <f t="shared" ref="Z4322:Z4329" si="2071">SUBTOTAL(9,X4322:Y4322)</f>
        <v>0</v>
      </c>
      <c r="AA4322" s="22">
        <f>VLOOKUP(CONCATENATE($F4322," ",$G4322),AllocFactorMatrix,(AA$4+1),FALSE)*$E4329</f>
        <v>0</v>
      </c>
      <c r="AB4322" s="22">
        <f>VLOOKUP(CONCATENATE($F4322," ",$G4322),AllocFactorMatrix,(AB$4+1),FALSE)*$E4329</f>
        <v>0</v>
      </c>
      <c r="AC4322" s="22">
        <f>VLOOKUP(CONCATENATE($F4322," ",$G4322),AllocFactorMatrix,(AC$4+1),FALSE)*$E4329</f>
        <v>0</v>
      </c>
    </row>
    <row r="4323" spans="4:29" hidden="1" outlineLevel="1">
      <c r="F4323" s="42" t="str">
        <f>F4329</f>
        <v>PROD_DEMAND</v>
      </c>
      <c r="G4323" s="17" t="str">
        <f>$G$9</f>
        <v>BULKTRAN</v>
      </c>
      <c r="H4323" s="21">
        <f t="shared" si="2060"/>
        <v>0</v>
      </c>
      <c r="I4323" s="22">
        <f>VLOOKUP(CONCATENATE($F4323," ",$G4323),AllocFactorMatrix,(I$4+1),FALSE)*$E4329</f>
        <v>0</v>
      </c>
      <c r="J4323" s="22">
        <f>VLOOKUP(CONCATENATE($F4323," ",$G4323),AllocFactorMatrix,(J$4+1),FALSE)*$E4329</f>
        <v>0</v>
      </c>
      <c r="K4323" s="22">
        <f>VLOOKUP(CONCATENATE($F4323," ",$G4323),AllocFactorMatrix,(K$4+1),FALSE)*$E4329</f>
        <v>0</v>
      </c>
      <c r="L4323" s="22">
        <f>VLOOKUP(CONCATENATE($F4323," ",$G4323),AllocFactorMatrix,(L$4+1),FALSE)*$E4329</f>
        <v>0</v>
      </c>
      <c r="M4323" s="22">
        <f t="shared" si="2069"/>
        <v>0</v>
      </c>
      <c r="N4323" s="22">
        <f>VLOOKUP(CONCATENATE($F4323," ",$G4323),AllocFactorMatrix,(N$4+1),FALSE)*$E4329</f>
        <v>0</v>
      </c>
      <c r="O4323" s="22">
        <f>VLOOKUP(CONCATENATE($F4323," ",$G4323),AllocFactorMatrix,(O$4+1),FALSE)*$E4329</f>
        <v>0</v>
      </c>
      <c r="P4323" s="22">
        <f>VLOOKUP(CONCATENATE($F4323," ",$G4323),AllocFactorMatrix,(P$4+1),FALSE)*$E4329</f>
        <v>0</v>
      </c>
      <c r="Q4323" s="22">
        <f>VLOOKUP(CONCATENATE($F4323," ",$G4323),AllocFactorMatrix,(Q$4+1),FALSE)*$E4329</f>
        <v>0</v>
      </c>
      <c r="R4323" s="22">
        <f t="shared" si="2070"/>
        <v>0</v>
      </c>
      <c r="S4323" s="22">
        <f>VLOOKUP(CONCATENATE($F4323," ",$G4323),AllocFactorMatrix,(S$4+1),FALSE)*$E4329</f>
        <v>0</v>
      </c>
      <c r="T4323" s="22">
        <f>VLOOKUP(CONCATENATE($F4323," ",$G4323),AllocFactorMatrix,(T$4+1),FALSE)*$E4329</f>
        <v>0</v>
      </c>
      <c r="U4323" s="22">
        <f>VLOOKUP(CONCATENATE($F4323," ",$G4323),AllocFactorMatrix,(U$4+1),FALSE)*$E4329</f>
        <v>0</v>
      </c>
      <c r="V4323" s="22">
        <f>VLOOKUP(CONCATENATE($F4323," ",$G4323),AllocFactorMatrix,(V$4+1),FALSE)*$E4329</f>
        <v>0</v>
      </c>
      <c r="W4323" s="22">
        <f t="shared" ref="W4323:W4329" si="2072">SUBTOTAL(9,S4323:V4323)</f>
        <v>0</v>
      </c>
      <c r="X4323" s="22">
        <f>VLOOKUP(CONCATENATE($F4323," ",$G4323),AllocFactorMatrix,(X$4+1),FALSE)*$E4329</f>
        <v>0</v>
      </c>
      <c r="Y4323" s="22">
        <f>VLOOKUP(CONCATENATE($F4323," ",$G4323),AllocFactorMatrix,(Y$4+1),FALSE)*$E4329</f>
        <v>0</v>
      </c>
      <c r="Z4323" s="22">
        <f t="shared" si="2071"/>
        <v>0</v>
      </c>
      <c r="AA4323" s="22">
        <f>VLOOKUP(CONCATENATE($F4323," ",$G4323),AllocFactorMatrix,(AA$4+1),FALSE)*$E4329</f>
        <v>0</v>
      </c>
      <c r="AB4323" s="22">
        <f>VLOOKUP(CONCATENATE($F4323," ",$G4323),AllocFactorMatrix,(AB$4+1),FALSE)*$E4329</f>
        <v>0</v>
      </c>
      <c r="AC4323" s="22">
        <f>VLOOKUP(CONCATENATE($F4323," ",$G4323),AllocFactorMatrix,(AC$4+1),FALSE)*$E4329</f>
        <v>0</v>
      </c>
    </row>
    <row r="4324" spans="4:29" hidden="1" outlineLevel="1">
      <c r="F4324" s="42" t="str">
        <f>F4329</f>
        <v>PROD_DEMAND</v>
      </c>
      <c r="G4324" s="17" t="str">
        <f>$G$10</f>
        <v>SUBTRAN</v>
      </c>
      <c r="H4324" s="21">
        <f t="shared" si="2060"/>
        <v>0</v>
      </c>
      <c r="I4324" s="22">
        <f>VLOOKUP(CONCATENATE($F4324," ",$G4324),AllocFactorMatrix,(I$4+1),FALSE)*$E4329</f>
        <v>0</v>
      </c>
      <c r="J4324" s="22">
        <f>VLOOKUP(CONCATENATE($F4324," ",$G4324),AllocFactorMatrix,(J$4+1),FALSE)*$E4329</f>
        <v>0</v>
      </c>
      <c r="K4324" s="22">
        <f>VLOOKUP(CONCATENATE($F4324," ",$G4324),AllocFactorMatrix,(K$4+1),FALSE)*$E4329</f>
        <v>0</v>
      </c>
      <c r="L4324" s="22">
        <f>VLOOKUP(CONCATENATE($F4324," ",$G4324),AllocFactorMatrix,(L$4+1),FALSE)*$E4329</f>
        <v>0</v>
      </c>
      <c r="M4324" s="22">
        <f t="shared" si="2069"/>
        <v>0</v>
      </c>
      <c r="N4324" s="22">
        <f>VLOOKUP(CONCATENATE($F4324," ",$G4324),AllocFactorMatrix,(N$4+1),FALSE)*$E4329</f>
        <v>0</v>
      </c>
      <c r="O4324" s="22">
        <f>VLOOKUP(CONCATENATE($F4324," ",$G4324),AllocFactorMatrix,(O$4+1),FALSE)*$E4329</f>
        <v>0</v>
      </c>
      <c r="P4324" s="22">
        <f>VLOOKUP(CONCATENATE($F4324," ",$G4324),AllocFactorMatrix,(P$4+1),FALSE)*$E4329</f>
        <v>0</v>
      </c>
      <c r="Q4324" s="22">
        <f>VLOOKUP(CONCATENATE($F4324," ",$G4324),AllocFactorMatrix,(Q$4+1),FALSE)*$E4329</f>
        <v>0</v>
      </c>
      <c r="R4324" s="22">
        <f t="shared" si="2070"/>
        <v>0</v>
      </c>
      <c r="S4324" s="22">
        <f>VLOOKUP(CONCATENATE($F4324," ",$G4324),AllocFactorMatrix,(S$4+1),FALSE)*$E4329</f>
        <v>0</v>
      </c>
      <c r="T4324" s="22">
        <f>VLOOKUP(CONCATENATE($F4324," ",$G4324),AllocFactorMatrix,(T$4+1),FALSE)*$E4329</f>
        <v>0</v>
      </c>
      <c r="U4324" s="22">
        <f>VLOOKUP(CONCATENATE($F4324," ",$G4324),AllocFactorMatrix,(U$4+1),FALSE)*$E4329</f>
        <v>0</v>
      </c>
      <c r="V4324" s="22">
        <f>VLOOKUP(CONCATENATE($F4324," ",$G4324),AllocFactorMatrix,(V$4+1),FALSE)*$E4329</f>
        <v>0</v>
      </c>
      <c r="W4324" s="22">
        <f t="shared" si="2072"/>
        <v>0</v>
      </c>
      <c r="X4324" s="22">
        <f>VLOOKUP(CONCATENATE($F4324," ",$G4324),AllocFactorMatrix,(X$4+1),FALSE)*$E4329</f>
        <v>0</v>
      </c>
      <c r="Y4324" s="22">
        <f>VLOOKUP(CONCATENATE($F4324," ",$G4324),AllocFactorMatrix,(Y$4+1),FALSE)*$E4329</f>
        <v>0</v>
      </c>
      <c r="Z4324" s="22">
        <f t="shared" si="2071"/>
        <v>0</v>
      </c>
      <c r="AA4324" s="22">
        <f>VLOOKUP(CONCATENATE($F4324," ",$G4324),AllocFactorMatrix,(AA$4+1),FALSE)*$E4329</f>
        <v>0</v>
      </c>
      <c r="AB4324" s="22">
        <f>VLOOKUP(CONCATENATE($F4324," ",$G4324),AllocFactorMatrix,(AB$4+1),FALSE)*$E4329</f>
        <v>0</v>
      </c>
      <c r="AC4324" s="22">
        <f>VLOOKUP(CONCATENATE($F4324," ",$G4324),AllocFactorMatrix,(AC$4+1),FALSE)*$E4329</f>
        <v>0</v>
      </c>
    </row>
    <row r="4325" spans="4:29" hidden="1" outlineLevel="1">
      <c r="F4325" s="42" t="str">
        <f>F4329</f>
        <v>PROD_DEMAND</v>
      </c>
      <c r="G4325" s="17" t="str">
        <f>$G$11</f>
        <v>DISTPRI</v>
      </c>
      <c r="H4325" s="21">
        <f t="shared" si="2060"/>
        <v>0</v>
      </c>
      <c r="I4325" s="22">
        <f>VLOOKUP(CONCATENATE($F4325," ",$G4325),AllocFactorMatrix,(I$4+1),FALSE)*$E4329</f>
        <v>0</v>
      </c>
      <c r="J4325" s="22">
        <f>VLOOKUP(CONCATENATE($F4325," ",$G4325),AllocFactorMatrix,(J$4+1),FALSE)*$E4329</f>
        <v>0</v>
      </c>
      <c r="K4325" s="22">
        <f>VLOOKUP(CONCATENATE($F4325," ",$G4325),AllocFactorMatrix,(K$4+1),FALSE)*$E4329</f>
        <v>0</v>
      </c>
      <c r="L4325" s="22">
        <f>VLOOKUP(CONCATENATE($F4325," ",$G4325),AllocFactorMatrix,(L$4+1),FALSE)*$E4329</f>
        <v>0</v>
      </c>
      <c r="M4325" s="22">
        <f t="shared" si="2069"/>
        <v>0</v>
      </c>
      <c r="N4325" s="22">
        <f>VLOOKUP(CONCATENATE($F4325," ",$G4325),AllocFactorMatrix,(N$4+1),FALSE)*$E4329</f>
        <v>0</v>
      </c>
      <c r="O4325" s="22">
        <f>VLOOKUP(CONCATENATE($F4325," ",$G4325),AllocFactorMatrix,(O$4+1),FALSE)*$E4329</f>
        <v>0</v>
      </c>
      <c r="P4325" s="22">
        <f>VLOOKUP(CONCATENATE($F4325," ",$G4325),AllocFactorMatrix,(P$4+1),FALSE)*$E4329</f>
        <v>0</v>
      </c>
      <c r="Q4325" s="22">
        <f>VLOOKUP(CONCATENATE($F4325," ",$G4325),AllocFactorMatrix,(Q$4+1),FALSE)*$E4329</f>
        <v>0</v>
      </c>
      <c r="R4325" s="22">
        <f t="shared" si="2070"/>
        <v>0</v>
      </c>
      <c r="S4325" s="22">
        <f>VLOOKUP(CONCATENATE($F4325," ",$G4325),AllocFactorMatrix,(S$4+1),FALSE)*$E4329</f>
        <v>0</v>
      </c>
      <c r="T4325" s="22">
        <f>VLOOKUP(CONCATENATE($F4325," ",$G4325),AllocFactorMatrix,(T$4+1),FALSE)*$E4329</f>
        <v>0</v>
      </c>
      <c r="U4325" s="22">
        <f>VLOOKUP(CONCATENATE($F4325," ",$G4325),AllocFactorMatrix,(U$4+1),FALSE)*$E4329</f>
        <v>0</v>
      </c>
      <c r="V4325" s="22">
        <f>VLOOKUP(CONCATENATE($F4325," ",$G4325),AllocFactorMatrix,(V$4+1),FALSE)*$E4329</f>
        <v>0</v>
      </c>
      <c r="W4325" s="22">
        <f t="shared" si="2072"/>
        <v>0</v>
      </c>
      <c r="X4325" s="22">
        <f>VLOOKUP(CONCATENATE($F4325," ",$G4325),AllocFactorMatrix,(X$4+1),FALSE)*$E4329</f>
        <v>0</v>
      </c>
      <c r="Y4325" s="22">
        <f>VLOOKUP(CONCATENATE($F4325," ",$G4325),AllocFactorMatrix,(Y$4+1),FALSE)*$E4329</f>
        <v>0</v>
      </c>
      <c r="Z4325" s="22">
        <f t="shared" si="2071"/>
        <v>0</v>
      </c>
      <c r="AA4325" s="22">
        <f>VLOOKUP(CONCATENATE($F4325," ",$G4325),AllocFactorMatrix,(AA$4+1),FALSE)*$E4329</f>
        <v>0</v>
      </c>
      <c r="AB4325" s="22">
        <f>VLOOKUP(CONCATENATE($F4325," ",$G4325),AllocFactorMatrix,(AB$4+1),FALSE)*$E4329</f>
        <v>0</v>
      </c>
      <c r="AC4325" s="22">
        <f>VLOOKUP(CONCATENATE($F4325," ",$G4325),AllocFactorMatrix,(AC$4+1),FALSE)*$E4329</f>
        <v>0</v>
      </c>
    </row>
    <row r="4326" spans="4:29" hidden="1" outlineLevel="1">
      <c r="F4326" s="42" t="str">
        <f>F4329</f>
        <v>PROD_DEMAND</v>
      </c>
      <c r="G4326" s="17" t="str">
        <f>$G$12</f>
        <v>DISTSEC</v>
      </c>
      <c r="H4326" s="21">
        <f t="shared" si="2060"/>
        <v>0</v>
      </c>
      <c r="I4326" s="22">
        <f>VLOOKUP(CONCATENATE($F4326," ",$G4326),AllocFactorMatrix,(I$4+1),FALSE)*$E4329</f>
        <v>0</v>
      </c>
      <c r="J4326" s="22">
        <f>VLOOKUP(CONCATENATE($F4326," ",$G4326),AllocFactorMatrix,(J$4+1),FALSE)*$E4329</f>
        <v>0</v>
      </c>
      <c r="K4326" s="22">
        <f>VLOOKUP(CONCATENATE($F4326," ",$G4326),AllocFactorMatrix,(K$4+1),FALSE)*$E4329</f>
        <v>0</v>
      </c>
      <c r="L4326" s="22">
        <f>VLOOKUP(CONCATENATE($F4326," ",$G4326),AllocFactorMatrix,(L$4+1),FALSE)*$E4329</f>
        <v>0</v>
      </c>
      <c r="M4326" s="22">
        <f t="shared" si="2069"/>
        <v>0</v>
      </c>
      <c r="N4326" s="22">
        <f>VLOOKUP(CONCATENATE($F4326," ",$G4326),AllocFactorMatrix,(N$4+1),FALSE)*$E4329</f>
        <v>0</v>
      </c>
      <c r="O4326" s="22">
        <f>VLOOKUP(CONCATENATE($F4326," ",$G4326),AllocFactorMatrix,(O$4+1),FALSE)*$E4329</f>
        <v>0</v>
      </c>
      <c r="P4326" s="22">
        <f>VLOOKUP(CONCATENATE($F4326," ",$G4326),AllocFactorMatrix,(P$4+1),FALSE)*$E4329</f>
        <v>0</v>
      </c>
      <c r="Q4326" s="22">
        <f>VLOOKUP(CONCATENATE($F4326," ",$G4326),AllocFactorMatrix,(Q$4+1),FALSE)*$E4329</f>
        <v>0</v>
      </c>
      <c r="R4326" s="22">
        <f t="shared" si="2070"/>
        <v>0</v>
      </c>
      <c r="S4326" s="22">
        <f>VLOOKUP(CONCATENATE($F4326," ",$G4326),AllocFactorMatrix,(S$4+1),FALSE)*$E4329</f>
        <v>0</v>
      </c>
      <c r="T4326" s="22">
        <f>VLOOKUP(CONCATENATE($F4326," ",$G4326),AllocFactorMatrix,(T$4+1),FALSE)*$E4329</f>
        <v>0</v>
      </c>
      <c r="U4326" s="22">
        <f>VLOOKUP(CONCATENATE($F4326," ",$G4326),AllocFactorMatrix,(U$4+1),FALSE)*$E4329</f>
        <v>0</v>
      </c>
      <c r="V4326" s="22">
        <f>VLOOKUP(CONCATENATE($F4326," ",$G4326),AllocFactorMatrix,(V$4+1),FALSE)*$E4329</f>
        <v>0</v>
      </c>
      <c r="W4326" s="22">
        <f t="shared" si="2072"/>
        <v>0</v>
      </c>
      <c r="X4326" s="22">
        <f>VLOOKUP(CONCATENATE($F4326," ",$G4326),AllocFactorMatrix,(X$4+1),FALSE)*$E4329</f>
        <v>0</v>
      </c>
      <c r="Y4326" s="22">
        <f>VLOOKUP(CONCATENATE($F4326," ",$G4326),AllocFactorMatrix,(Y$4+1),FALSE)*$E4329</f>
        <v>0</v>
      </c>
      <c r="Z4326" s="22">
        <f t="shared" si="2071"/>
        <v>0</v>
      </c>
      <c r="AA4326" s="22">
        <f>VLOOKUP(CONCATENATE($F4326," ",$G4326),AllocFactorMatrix,(AA$4+1),FALSE)*$E4329</f>
        <v>0</v>
      </c>
      <c r="AB4326" s="22">
        <f>VLOOKUP(CONCATENATE($F4326," ",$G4326),AllocFactorMatrix,(AB$4+1),FALSE)*$E4329</f>
        <v>0</v>
      </c>
      <c r="AC4326" s="22">
        <f>VLOOKUP(CONCATENATE($F4326," ",$G4326),AllocFactorMatrix,(AC$4+1),FALSE)*$E4329</f>
        <v>0</v>
      </c>
    </row>
    <row r="4327" spans="4:29" hidden="1" outlineLevel="1">
      <c r="F4327" s="42" t="str">
        <f>F4329</f>
        <v>PROD_DEMAND</v>
      </c>
      <c r="G4327" s="17" t="str">
        <f>$G$13</f>
        <v>ENERGY</v>
      </c>
      <c r="H4327" s="21">
        <f t="shared" si="2060"/>
        <v>0</v>
      </c>
      <c r="I4327" s="22">
        <f>VLOOKUP(CONCATENATE($F4327," ",$G4327),AllocFactorMatrix,(I$4+1),FALSE)*$E4329</f>
        <v>0</v>
      </c>
      <c r="J4327" s="22">
        <f>VLOOKUP(CONCATENATE($F4327," ",$G4327),AllocFactorMatrix,(J$4+1),FALSE)*$E4329</f>
        <v>0</v>
      </c>
      <c r="K4327" s="22">
        <f>VLOOKUP(CONCATENATE($F4327," ",$G4327),AllocFactorMatrix,(K$4+1),FALSE)*$E4329</f>
        <v>0</v>
      </c>
      <c r="L4327" s="22">
        <f>VLOOKUP(CONCATENATE($F4327," ",$G4327),AllocFactorMatrix,(L$4+1),FALSE)*$E4329</f>
        <v>0</v>
      </c>
      <c r="M4327" s="22">
        <f t="shared" si="2069"/>
        <v>0</v>
      </c>
      <c r="N4327" s="22">
        <f>VLOOKUP(CONCATENATE($F4327," ",$G4327),AllocFactorMatrix,(N$4+1),FALSE)*$E4329</f>
        <v>0</v>
      </c>
      <c r="O4327" s="22">
        <f>VLOOKUP(CONCATENATE($F4327," ",$G4327),AllocFactorMatrix,(O$4+1),FALSE)*$E4329</f>
        <v>0</v>
      </c>
      <c r="P4327" s="22">
        <f>VLOOKUP(CONCATENATE($F4327," ",$G4327),AllocFactorMatrix,(P$4+1),FALSE)*$E4329</f>
        <v>0</v>
      </c>
      <c r="Q4327" s="22">
        <f>VLOOKUP(CONCATENATE($F4327," ",$G4327),AllocFactorMatrix,(Q$4+1),FALSE)*$E4329</f>
        <v>0</v>
      </c>
      <c r="R4327" s="22">
        <f t="shared" si="2070"/>
        <v>0</v>
      </c>
      <c r="S4327" s="22">
        <f>VLOOKUP(CONCATENATE($F4327," ",$G4327),AllocFactorMatrix,(S$4+1),FALSE)*$E4329</f>
        <v>0</v>
      </c>
      <c r="T4327" s="22">
        <f>VLOOKUP(CONCATENATE($F4327," ",$G4327),AllocFactorMatrix,(T$4+1),FALSE)*$E4329</f>
        <v>0</v>
      </c>
      <c r="U4327" s="22">
        <f>VLOOKUP(CONCATENATE($F4327," ",$G4327),AllocFactorMatrix,(U$4+1),FALSE)*$E4329</f>
        <v>0</v>
      </c>
      <c r="V4327" s="22">
        <f>VLOOKUP(CONCATENATE($F4327," ",$G4327),AllocFactorMatrix,(V$4+1),FALSE)*$E4329</f>
        <v>0</v>
      </c>
      <c r="W4327" s="22">
        <f t="shared" si="2072"/>
        <v>0</v>
      </c>
      <c r="X4327" s="22">
        <f>VLOOKUP(CONCATENATE($F4327," ",$G4327),AllocFactorMatrix,(X$4+1),FALSE)*$E4329</f>
        <v>0</v>
      </c>
      <c r="Y4327" s="22">
        <f>VLOOKUP(CONCATENATE($F4327," ",$G4327),AllocFactorMatrix,(Y$4+1),FALSE)*$E4329</f>
        <v>0</v>
      </c>
      <c r="Z4327" s="22">
        <f t="shared" si="2071"/>
        <v>0</v>
      </c>
      <c r="AA4327" s="22">
        <f>VLOOKUP(CONCATENATE($F4327," ",$G4327),AllocFactorMatrix,(AA$4+1),FALSE)*$E4329</f>
        <v>0</v>
      </c>
      <c r="AB4327" s="22">
        <f>VLOOKUP(CONCATENATE($F4327," ",$G4327),AllocFactorMatrix,(AB$4+1),FALSE)*$E4329</f>
        <v>0</v>
      </c>
      <c r="AC4327" s="22">
        <f>VLOOKUP(CONCATENATE($F4327," ",$G4327),AllocFactorMatrix,(AC$4+1),FALSE)*$E4329</f>
        <v>0</v>
      </c>
    </row>
    <row r="4328" spans="4:29" hidden="1" outlineLevel="1">
      <c r="F4328" s="42" t="str">
        <f>F4329</f>
        <v>PROD_DEMAND</v>
      </c>
      <c r="G4328" s="17" t="str">
        <f>$G$14</f>
        <v>CUSTOMER</v>
      </c>
      <c r="H4328" s="21">
        <f t="shared" si="2060"/>
        <v>0</v>
      </c>
      <c r="I4328" s="22">
        <f>VLOOKUP(CONCATENATE($F4328," ",$G4328),AllocFactorMatrix,(I$4+1),FALSE)*$E4329</f>
        <v>0</v>
      </c>
      <c r="J4328" s="22">
        <f>VLOOKUP(CONCATENATE($F4328," ",$G4328),AllocFactorMatrix,(J$4+1),FALSE)*$E4329</f>
        <v>0</v>
      </c>
      <c r="K4328" s="22">
        <f>VLOOKUP(CONCATENATE($F4328," ",$G4328),AllocFactorMatrix,(K$4+1),FALSE)*$E4329</f>
        <v>0</v>
      </c>
      <c r="L4328" s="22">
        <f>VLOOKUP(CONCATENATE($F4328," ",$G4328),AllocFactorMatrix,(L$4+1),FALSE)*$E4329</f>
        <v>0</v>
      </c>
      <c r="M4328" s="22">
        <f t="shared" si="2069"/>
        <v>0</v>
      </c>
      <c r="N4328" s="22">
        <f>VLOOKUP(CONCATENATE($F4328," ",$G4328),AllocFactorMatrix,(N$4+1),FALSE)*$E4329</f>
        <v>0</v>
      </c>
      <c r="O4328" s="22">
        <f>VLOOKUP(CONCATENATE($F4328," ",$G4328),AllocFactorMatrix,(O$4+1),FALSE)*$E4329</f>
        <v>0</v>
      </c>
      <c r="P4328" s="22">
        <f>VLOOKUP(CONCATENATE($F4328," ",$G4328),AllocFactorMatrix,(P$4+1),FALSE)*$E4329</f>
        <v>0</v>
      </c>
      <c r="Q4328" s="22">
        <f>VLOOKUP(CONCATENATE($F4328," ",$G4328),AllocFactorMatrix,(Q$4+1),FALSE)*$E4329</f>
        <v>0</v>
      </c>
      <c r="R4328" s="22">
        <f t="shared" si="2070"/>
        <v>0</v>
      </c>
      <c r="S4328" s="22">
        <f>VLOOKUP(CONCATENATE($F4328," ",$G4328),AllocFactorMatrix,(S$4+1),FALSE)*$E4329</f>
        <v>0</v>
      </c>
      <c r="T4328" s="22">
        <f>VLOOKUP(CONCATENATE($F4328," ",$G4328),AllocFactorMatrix,(T$4+1),FALSE)*$E4329</f>
        <v>0</v>
      </c>
      <c r="U4328" s="22">
        <f>VLOOKUP(CONCATENATE($F4328," ",$G4328),AllocFactorMatrix,(U$4+1),FALSE)*$E4329</f>
        <v>0</v>
      </c>
      <c r="V4328" s="22">
        <f>VLOOKUP(CONCATENATE($F4328," ",$G4328),AllocFactorMatrix,(V$4+1),FALSE)*$E4329</f>
        <v>0</v>
      </c>
      <c r="W4328" s="22">
        <f t="shared" si="2072"/>
        <v>0</v>
      </c>
      <c r="X4328" s="22">
        <f>VLOOKUP(CONCATENATE($F4328," ",$G4328),AllocFactorMatrix,(X$4+1),FALSE)*$E4329</f>
        <v>0</v>
      </c>
      <c r="Y4328" s="22">
        <f>VLOOKUP(CONCATENATE($F4328," ",$G4328),AllocFactorMatrix,(Y$4+1),FALSE)*$E4329</f>
        <v>0</v>
      </c>
      <c r="Z4328" s="22">
        <f t="shared" si="2071"/>
        <v>0</v>
      </c>
      <c r="AA4328" s="22">
        <f>VLOOKUP(CONCATENATE($F4328," ",$G4328),AllocFactorMatrix,(AA$4+1),FALSE)*$E4329</f>
        <v>0</v>
      </c>
      <c r="AB4328" s="22">
        <f>VLOOKUP(CONCATENATE($F4328," ",$G4328),AllocFactorMatrix,(AB$4+1),FALSE)*$E4329</f>
        <v>0</v>
      </c>
      <c r="AC4328" s="22">
        <f>VLOOKUP(CONCATENATE($F4328," ",$G4328),AllocFactorMatrix,(AC$4+1),FALSE)*$E4329</f>
        <v>0</v>
      </c>
    </row>
    <row r="4329" spans="4:29" collapsed="1">
      <c r="D4329" s="39" t="s">
        <v>695</v>
      </c>
      <c r="E4329" s="19">
        <v>0</v>
      </c>
      <c r="F4329" s="42" t="s">
        <v>29</v>
      </c>
      <c r="G4329" s="17" t="str">
        <f>$G$15</f>
        <v>TOTAL</v>
      </c>
      <c r="H4329" s="21">
        <f t="shared" si="2060"/>
        <v>0</v>
      </c>
      <c r="I4329" s="22">
        <f>VLOOKUP(CONCATENATE($F4329," ",$G4329),AllocFactorMatrix,(I$4+1),FALSE)*$E4329</f>
        <v>0</v>
      </c>
      <c r="J4329" s="22">
        <f>VLOOKUP(CONCATENATE($F4329," ",$G4329),AllocFactorMatrix,(J$4+1),FALSE)*$E4329</f>
        <v>0</v>
      </c>
      <c r="K4329" s="22">
        <f>VLOOKUP(CONCATENATE($F4329," ",$G4329),AllocFactorMatrix,(K$4+1),FALSE)*$E4329</f>
        <v>0</v>
      </c>
      <c r="L4329" s="22">
        <f>VLOOKUP(CONCATENATE($F4329," ",$G4329),AllocFactorMatrix,(L$4+1),FALSE)*$E4329</f>
        <v>0</v>
      </c>
      <c r="M4329" s="22">
        <f t="shared" si="2069"/>
        <v>0</v>
      </c>
      <c r="N4329" s="22">
        <f>VLOOKUP(CONCATENATE($F4329," ",$G4329),AllocFactorMatrix,(N$4+1),FALSE)*$E4329</f>
        <v>0</v>
      </c>
      <c r="O4329" s="22">
        <f>VLOOKUP(CONCATENATE($F4329," ",$G4329),AllocFactorMatrix,(O$4+1),FALSE)*$E4329</f>
        <v>0</v>
      </c>
      <c r="P4329" s="22">
        <f>VLOOKUP(CONCATENATE($F4329," ",$G4329),AllocFactorMatrix,(P$4+1),FALSE)*$E4329</f>
        <v>0</v>
      </c>
      <c r="Q4329" s="22">
        <f>VLOOKUP(CONCATENATE($F4329," ",$G4329),AllocFactorMatrix,(Q$4+1),FALSE)*$E4329</f>
        <v>0</v>
      </c>
      <c r="R4329" s="22">
        <f t="shared" si="2070"/>
        <v>0</v>
      </c>
      <c r="S4329" s="22">
        <f>VLOOKUP(CONCATENATE($F4329," ",$G4329),AllocFactorMatrix,(S$4+1),FALSE)*$E4329</f>
        <v>0</v>
      </c>
      <c r="T4329" s="22">
        <f>VLOOKUP(CONCATENATE($F4329," ",$G4329),AllocFactorMatrix,(T$4+1),FALSE)*$E4329</f>
        <v>0</v>
      </c>
      <c r="U4329" s="22">
        <f>VLOOKUP(CONCATENATE($F4329," ",$G4329),AllocFactorMatrix,(U$4+1),FALSE)*$E4329</f>
        <v>0</v>
      </c>
      <c r="V4329" s="22">
        <f>VLOOKUP(CONCATENATE($F4329," ",$G4329),AllocFactorMatrix,(V$4+1),FALSE)*$E4329</f>
        <v>0</v>
      </c>
      <c r="W4329" s="22">
        <f t="shared" si="2072"/>
        <v>0</v>
      </c>
      <c r="X4329" s="22">
        <f>VLOOKUP(CONCATENATE($F4329," ",$G4329),AllocFactorMatrix,(X$4+1),FALSE)*$E4329</f>
        <v>0</v>
      </c>
      <c r="Y4329" s="22">
        <f>VLOOKUP(CONCATENATE($F4329," ",$G4329),AllocFactorMatrix,(Y$4+1),FALSE)*$E4329</f>
        <v>0</v>
      </c>
      <c r="Z4329" s="22">
        <f t="shared" si="2071"/>
        <v>0</v>
      </c>
      <c r="AA4329" s="22">
        <f>VLOOKUP(CONCATENATE($F4329," ",$G4329),AllocFactorMatrix,(AA$4+1),FALSE)*$E4329</f>
        <v>0</v>
      </c>
      <c r="AB4329" s="22">
        <f>VLOOKUP(CONCATENATE($F4329," ",$G4329),AllocFactorMatrix,(AB$4+1),FALSE)*$E4329</f>
        <v>0</v>
      </c>
      <c r="AC4329" s="22">
        <f>VLOOKUP(CONCATENATE($F4329," ",$G4329),AllocFactorMatrix,(AC$4+1),FALSE)*$E4329</f>
        <v>0</v>
      </c>
    </row>
    <row r="4330" spans="4:29" hidden="1" outlineLevel="1">
      <c r="F4330" s="42" t="str">
        <f>F4337</f>
        <v>RB_GUP</v>
      </c>
      <c r="G4330" s="17" t="str">
        <f>$G$8</f>
        <v>PRODUCTION</v>
      </c>
      <c r="H4330" s="21">
        <f t="shared" ca="1" si="2060"/>
        <v>0</v>
      </c>
      <c r="I4330" s="22">
        <f ca="1">VLOOKUP(CONCATENATE($F4330," ",$G4330),AllocFactorMatrix,(I$4+1),FALSE)*$E4337</f>
        <v>0</v>
      </c>
      <c r="J4330" s="22">
        <f ca="1">VLOOKUP(CONCATENATE($F4330," ",$G4330),AllocFactorMatrix,(J$4+1),FALSE)*$E4337</f>
        <v>0</v>
      </c>
      <c r="K4330" s="22">
        <f ca="1">VLOOKUP(CONCATENATE($F4330," ",$G4330),AllocFactorMatrix,(K$4+1),FALSE)*$E4337</f>
        <v>0</v>
      </c>
      <c r="L4330" s="22">
        <f ca="1">VLOOKUP(CONCATENATE($F4330," ",$G4330),AllocFactorMatrix,(L$4+1),FALSE)*$E4337</f>
        <v>0</v>
      </c>
      <c r="M4330" s="22">
        <f t="shared" ref="M4330:M4337" ca="1" si="2073">SUBTOTAL(9,J4330:L4330)</f>
        <v>0</v>
      </c>
      <c r="N4330" s="22">
        <f ca="1">VLOOKUP(CONCATENATE($F4330," ",$G4330),AllocFactorMatrix,(N$4+1),FALSE)*$E4337</f>
        <v>0</v>
      </c>
      <c r="O4330" s="22">
        <f ca="1">VLOOKUP(CONCATENATE($F4330," ",$G4330),AllocFactorMatrix,(O$4+1),FALSE)*$E4337</f>
        <v>0</v>
      </c>
      <c r="P4330" s="22">
        <f ca="1">VLOOKUP(CONCATENATE($F4330," ",$G4330),AllocFactorMatrix,(P$4+1),FALSE)*$E4337</f>
        <v>0</v>
      </c>
      <c r="Q4330" s="22">
        <f ca="1">VLOOKUP(CONCATENATE($F4330," ",$G4330),AllocFactorMatrix,(Q$4+1),FALSE)*$E4337</f>
        <v>0</v>
      </c>
      <c r="R4330" s="22">
        <f t="shared" ref="R4330:R4337" ca="1" si="2074">SUBTOTAL(9,N4330:Q4330)</f>
        <v>0</v>
      </c>
      <c r="S4330" s="22">
        <f ca="1">VLOOKUP(CONCATENATE($F4330," ",$G4330),AllocFactorMatrix,(S$4+1),FALSE)*$E4337</f>
        <v>0</v>
      </c>
      <c r="T4330" s="22">
        <f ca="1">VLOOKUP(CONCATENATE($F4330," ",$G4330),AllocFactorMatrix,(T$4+1),FALSE)*$E4337</f>
        <v>0</v>
      </c>
      <c r="U4330" s="22">
        <f ca="1">VLOOKUP(CONCATENATE($F4330," ",$G4330),AllocFactorMatrix,(U$4+1),FALSE)*$E4337</f>
        <v>0</v>
      </c>
      <c r="V4330" s="22">
        <f ca="1">VLOOKUP(CONCATENATE($F4330," ",$G4330),AllocFactorMatrix,(V$4+1),FALSE)*$E4337</f>
        <v>0</v>
      </c>
      <c r="W4330" s="22">
        <f ca="1">SUBTOTAL(9,S4330:V4330)</f>
        <v>0</v>
      </c>
      <c r="X4330" s="22">
        <f ca="1">VLOOKUP(CONCATENATE($F4330," ",$G4330),AllocFactorMatrix,(X$4+1),FALSE)*$E4337</f>
        <v>0</v>
      </c>
      <c r="Y4330" s="22">
        <f ca="1">VLOOKUP(CONCATENATE($F4330," ",$G4330),AllocFactorMatrix,(Y$4+1),FALSE)*$E4337</f>
        <v>0</v>
      </c>
      <c r="Z4330" s="22">
        <f t="shared" ref="Z4330:Z4337" ca="1" si="2075">SUBTOTAL(9,X4330:Y4330)</f>
        <v>0</v>
      </c>
      <c r="AA4330" s="22">
        <f ca="1">VLOOKUP(CONCATENATE($F4330," ",$G4330),AllocFactorMatrix,(AA$4+1),FALSE)*$E4337</f>
        <v>0</v>
      </c>
      <c r="AB4330" s="22">
        <f ca="1">VLOOKUP(CONCATENATE($F4330," ",$G4330),AllocFactorMatrix,(AB$4+1),FALSE)*$E4337</f>
        <v>0</v>
      </c>
      <c r="AC4330" s="22">
        <f ca="1">VLOOKUP(CONCATENATE($F4330," ",$G4330),AllocFactorMatrix,(AC$4+1),FALSE)*$E4337</f>
        <v>0</v>
      </c>
    </row>
    <row r="4331" spans="4:29" hidden="1" outlineLevel="1">
      <c r="F4331" s="42" t="str">
        <f>F4337</f>
        <v>RB_GUP</v>
      </c>
      <c r="G4331" s="17" t="str">
        <f>$G$9</f>
        <v>BULKTRAN</v>
      </c>
      <c r="H4331" s="21">
        <f t="shared" ca="1" si="2060"/>
        <v>0</v>
      </c>
      <c r="I4331" s="22">
        <f ca="1">VLOOKUP(CONCATENATE($F4331," ",$G4331),AllocFactorMatrix,(I$4+1),FALSE)*$E4337</f>
        <v>0</v>
      </c>
      <c r="J4331" s="22">
        <f ca="1">VLOOKUP(CONCATENATE($F4331," ",$G4331),AllocFactorMatrix,(J$4+1),FALSE)*$E4337</f>
        <v>0</v>
      </c>
      <c r="K4331" s="22">
        <f ca="1">VLOOKUP(CONCATENATE($F4331," ",$G4331),AllocFactorMatrix,(K$4+1),FALSE)*$E4337</f>
        <v>0</v>
      </c>
      <c r="L4331" s="22">
        <f ca="1">VLOOKUP(CONCATENATE($F4331," ",$G4331),AllocFactorMatrix,(L$4+1),FALSE)*$E4337</f>
        <v>0</v>
      </c>
      <c r="M4331" s="22">
        <f t="shared" ca="1" si="2073"/>
        <v>0</v>
      </c>
      <c r="N4331" s="22">
        <f ca="1">VLOOKUP(CONCATENATE($F4331," ",$G4331),AllocFactorMatrix,(N$4+1),FALSE)*$E4337</f>
        <v>0</v>
      </c>
      <c r="O4331" s="22">
        <f ca="1">VLOOKUP(CONCATENATE($F4331," ",$G4331),AllocFactorMatrix,(O$4+1),FALSE)*$E4337</f>
        <v>0</v>
      </c>
      <c r="P4331" s="22">
        <f ca="1">VLOOKUP(CONCATENATE($F4331," ",$G4331),AllocFactorMatrix,(P$4+1),FALSE)*$E4337</f>
        <v>0</v>
      </c>
      <c r="Q4331" s="22">
        <f ca="1">VLOOKUP(CONCATENATE($F4331," ",$G4331),AllocFactorMatrix,(Q$4+1),FALSE)*$E4337</f>
        <v>0</v>
      </c>
      <c r="R4331" s="22">
        <f t="shared" ca="1" si="2074"/>
        <v>0</v>
      </c>
      <c r="S4331" s="22">
        <f ca="1">VLOOKUP(CONCATENATE($F4331," ",$G4331),AllocFactorMatrix,(S$4+1),FALSE)*$E4337</f>
        <v>0</v>
      </c>
      <c r="T4331" s="22">
        <f ca="1">VLOOKUP(CONCATENATE($F4331," ",$G4331),AllocFactorMatrix,(T$4+1),FALSE)*$E4337</f>
        <v>0</v>
      </c>
      <c r="U4331" s="22">
        <f ca="1">VLOOKUP(CONCATENATE($F4331," ",$G4331),AllocFactorMatrix,(U$4+1),FALSE)*$E4337</f>
        <v>0</v>
      </c>
      <c r="V4331" s="22">
        <f ca="1">VLOOKUP(CONCATENATE($F4331," ",$G4331),AllocFactorMatrix,(V$4+1),FALSE)*$E4337</f>
        <v>0</v>
      </c>
      <c r="W4331" s="22">
        <f t="shared" ref="W4331:W4337" ca="1" si="2076">SUBTOTAL(9,S4331:V4331)</f>
        <v>0</v>
      </c>
      <c r="X4331" s="22">
        <f ca="1">VLOOKUP(CONCATENATE($F4331," ",$G4331),AllocFactorMatrix,(X$4+1),FALSE)*$E4337</f>
        <v>0</v>
      </c>
      <c r="Y4331" s="22">
        <f ca="1">VLOOKUP(CONCATENATE($F4331," ",$G4331),AllocFactorMatrix,(Y$4+1),FALSE)*$E4337</f>
        <v>0</v>
      </c>
      <c r="Z4331" s="22">
        <f t="shared" ca="1" si="2075"/>
        <v>0</v>
      </c>
      <c r="AA4331" s="22">
        <f ca="1">VLOOKUP(CONCATENATE($F4331," ",$G4331),AllocFactorMatrix,(AA$4+1),FALSE)*$E4337</f>
        <v>0</v>
      </c>
      <c r="AB4331" s="22">
        <f ca="1">VLOOKUP(CONCATENATE($F4331," ",$G4331),AllocFactorMatrix,(AB$4+1),FALSE)*$E4337</f>
        <v>0</v>
      </c>
      <c r="AC4331" s="22">
        <f ca="1">VLOOKUP(CONCATENATE($F4331," ",$G4331),AllocFactorMatrix,(AC$4+1),FALSE)*$E4337</f>
        <v>0</v>
      </c>
    </row>
    <row r="4332" spans="4:29" hidden="1" outlineLevel="1">
      <c r="F4332" s="42" t="str">
        <f>F4337</f>
        <v>RB_GUP</v>
      </c>
      <c r="G4332" s="17" t="str">
        <f>$G$10</f>
        <v>SUBTRAN</v>
      </c>
      <c r="H4332" s="21">
        <f t="shared" ca="1" si="2060"/>
        <v>0</v>
      </c>
      <c r="I4332" s="22">
        <f ca="1">VLOOKUP(CONCATENATE($F4332," ",$G4332),AllocFactorMatrix,(I$4+1),FALSE)*$E4337</f>
        <v>0</v>
      </c>
      <c r="J4332" s="22">
        <f ca="1">VLOOKUP(CONCATENATE($F4332," ",$G4332),AllocFactorMatrix,(J$4+1),FALSE)*$E4337</f>
        <v>0</v>
      </c>
      <c r="K4332" s="22">
        <f ca="1">VLOOKUP(CONCATENATE($F4332," ",$G4332),AllocFactorMatrix,(K$4+1),FALSE)*$E4337</f>
        <v>0</v>
      </c>
      <c r="L4332" s="22">
        <f ca="1">VLOOKUP(CONCATENATE($F4332," ",$G4332),AllocFactorMatrix,(L$4+1),FALSE)*$E4337</f>
        <v>0</v>
      </c>
      <c r="M4332" s="22">
        <f t="shared" ca="1" si="2073"/>
        <v>0</v>
      </c>
      <c r="N4332" s="22">
        <f ca="1">VLOOKUP(CONCATENATE($F4332," ",$G4332),AllocFactorMatrix,(N$4+1),FALSE)*$E4337</f>
        <v>0</v>
      </c>
      <c r="O4332" s="22">
        <f ca="1">VLOOKUP(CONCATENATE($F4332," ",$G4332),AllocFactorMatrix,(O$4+1),FALSE)*$E4337</f>
        <v>0</v>
      </c>
      <c r="P4332" s="22">
        <f ca="1">VLOOKUP(CONCATENATE($F4332," ",$G4332),AllocFactorMatrix,(P$4+1),FALSE)*$E4337</f>
        <v>0</v>
      </c>
      <c r="Q4332" s="22">
        <f ca="1">VLOOKUP(CONCATENATE($F4332," ",$G4332),AllocFactorMatrix,(Q$4+1),FALSE)*$E4337</f>
        <v>0</v>
      </c>
      <c r="R4332" s="22">
        <f t="shared" ca="1" si="2074"/>
        <v>0</v>
      </c>
      <c r="S4332" s="22">
        <f ca="1">VLOOKUP(CONCATENATE($F4332," ",$G4332),AllocFactorMatrix,(S$4+1),FALSE)*$E4337</f>
        <v>0</v>
      </c>
      <c r="T4332" s="22">
        <f ca="1">VLOOKUP(CONCATENATE($F4332," ",$G4332),AllocFactorMatrix,(T$4+1),FALSE)*$E4337</f>
        <v>0</v>
      </c>
      <c r="U4332" s="22">
        <f ca="1">VLOOKUP(CONCATENATE($F4332," ",$G4332),AllocFactorMatrix,(U$4+1),FALSE)*$E4337</f>
        <v>0</v>
      </c>
      <c r="V4332" s="22">
        <f ca="1">VLOOKUP(CONCATENATE($F4332," ",$G4332),AllocFactorMatrix,(V$4+1),FALSE)*$E4337</f>
        <v>0</v>
      </c>
      <c r="W4332" s="22">
        <f t="shared" ca="1" si="2076"/>
        <v>0</v>
      </c>
      <c r="X4332" s="22">
        <f ca="1">VLOOKUP(CONCATENATE($F4332," ",$G4332),AllocFactorMatrix,(X$4+1),FALSE)*$E4337</f>
        <v>0</v>
      </c>
      <c r="Y4332" s="22">
        <f ca="1">VLOOKUP(CONCATENATE($F4332," ",$G4332),AllocFactorMatrix,(Y$4+1),FALSE)*$E4337</f>
        <v>0</v>
      </c>
      <c r="Z4332" s="22">
        <f t="shared" ca="1" si="2075"/>
        <v>0</v>
      </c>
      <c r="AA4332" s="22">
        <f ca="1">VLOOKUP(CONCATENATE($F4332," ",$G4332),AllocFactorMatrix,(AA$4+1),FALSE)*$E4337</f>
        <v>0</v>
      </c>
      <c r="AB4332" s="22">
        <f ca="1">VLOOKUP(CONCATENATE($F4332," ",$G4332),AllocFactorMatrix,(AB$4+1),FALSE)*$E4337</f>
        <v>0</v>
      </c>
      <c r="AC4332" s="22">
        <f ca="1">VLOOKUP(CONCATENATE($F4332," ",$G4332),AllocFactorMatrix,(AC$4+1),FALSE)*$E4337</f>
        <v>0</v>
      </c>
    </row>
    <row r="4333" spans="4:29" hidden="1" outlineLevel="1">
      <c r="F4333" s="42" t="str">
        <f>F4337</f>
        <v>RB_GUP</v>
      </c>
      <c r="G4333" s="17" t="str">
        <f>$G$11</f>
        <v>DISTPRI</v>
      </c>
      <c r="H4333" s="21">
        <f t="shared" ca="1" si="2060"/>
        <v>0</v>
      </c>
      <c r="I4333" s="22">
        <f ca="1">VLOOKUP(CONCATENATE($F4333," ",$G4333),AllocFactorMatrix,(I$4+1),FALSE)*$E4337</f>
        <v>0</v>
      </c>
      <c r="J4333" s="22">
        <f ca="1">VLOOKUP(CONCATENATE($F4333," ",$G4333),AllocFactorMatrix,(J$4+1),FALSE)*$E4337</f>
        <v>0</v>
      </c>
      <c r="K4333" s="22">
        <f ca="1">VLOOKUP(CONCATENATE($F4333," ",$G4333),AllocFactorMatrix,(K$4+1),FALSE)*$E4337</f>
        <v>0</v>
      </c>
      <c r="L4333" s="22">
        <f ca="1">VLOOKUP(CONCATENATE($F4333," ",$G4333),AllocFactorMatrix,(L$4+1),FALSE)*$E4337</f>
        <v>0</v>
      </c>
      <c r="M4333" s="22">
        <f t="shared" ca="1" si="2073"/>
        <v>0</v>
      </c>
      <c r="N4333" s="22">
        <f ca="1">VLOOKUP(CONCATENATE($F4333," ",$G4333),AllocFactorMatrix,(N$4+1),FALSE)*$E4337</f>
        <v>0</v>
      </c>
      <c r="O4333" s="22">
        <f ca="1">VLOOKUP(CONCATENATE($F4333," ",$G4333),AllocFactorMatrix,(O$4+1),FALSE)*$E4337</f>
        <v>0</v>
      </c>
      <c r="P4333" s="22">
        <f ca="1">VLOOKUP(CONCATENATE($F4333," ",$G4333),AllocFactorMatrix,(P$4+1),FALSE)*$E4337</f>
        <v>0</v>
      </c>
      <c r="Q4333" s="22">
        <f ca="1">VLOOKUP(CONCATENATE($F4333," ",$G4333),AllocFactorMatrix,(Q$4+1),FALSE)*$E4337</f>
        <v>0</v>
      </c>
      <c r="R4333" s="22">
        <f t="shared" ca="1" si="2074"/>
        <v>0</v>
      </c>
      <c r="S4333" s="22">
        <f ca="1">VLOOKUP(CONCATENATE($F4333," ",$G4333),AllocFactorMatrix,(S$4+1),FALSE)*$E4337</f>
        <v>0</v>
      </c>
      <c r="T4333" s="22">
        <f ca="1">VLOOKUP(CONCATENATE($F4333," ",$G4333),AllocFactorMatrix,(T$4+1),FALSE)*$E4337</f>
        <v>0</v>
      </c>
      <c r="U4333" s="22">
        <f ca="1">VLOOKUP(CONCATENATE($F4333," ",$G4333),AllocFactorMatrix,(U$4+1),FALSE)*$E4337</f>
        <v>0</v>
      </c>
      <c r="V4333" s="22">
        <f ca="1">VLOOKUP(CONCATENATE($F4333," ",$G4333),AllocFactorMatrix,(V$4+1),FALSE)*$E4337</f>
        <v>0</v>
      </c>
      <c r="W4333" s="22">
        <f t="shared" ca="1" si="2076"/>
        <v>0</v>
      </c>
      <c r="X4333" s="22">
        <f ca="1">VLOOKUP(CONCATENATE($F4333," ",$G4333),AllocFactorMatrix,(X$4+1),FALSE)*$E4337</f>
        <v>0</v>
      </c>
      <c r="Y4333" s="22">
        <f ca="1">VLOOKUP(CONCATENATE($F4333," ",$G4333),AllocFactorMatrix,(Y$4+1),FALSE)*$E4337</f>
        <v>0</v>
      </c>
      <c r="Z4333" s="22">
        <f t="shared" ca="1" si="2075"/>
        <v>0</v>
      </c>
      <c r="AA4333" s="22">
        <f ca="1">VLOOKUP(CONCATENATE($F4333," ",$G4333),AllocFactorMatrix,(AA$4+1),FALSE)*$E4337</f>
        <v>0</v>
      </c>
      <c r="AB4333" s="22">
        <f ca="1">VLOOKUP(CONCATENATE($F4333," ",$G4333),AllocFactorMatrix,(AB$4+1),FALSE)*$E4337</f>
        <v>0</v>
      </c>
      <c r="AC4333" s="22">
        <f ca="1">VLOOKUP(CONCATENATE($F4333," ",$G4333),AllocFactorMatrix,(AC$4+1),FALSE)*$E4337</f>
        <v>0</v>
      </c>
    </row>
    <row r="4334" spans="4:29" hidden="1" outlineLevel="1">
      <c r="F4334" s="42" t="str">
        <f>F4337</f>
        <v>RB_GUP</v>
      </c>
      <c r="G4334" s="17" t="str">
        <f>$G$12</f>
        <v>DISTSEC</v>
      </c>
      <c r="H4334" s="21">
        <f t="shared" ca="1" si="2060"/>
        <v>0</v>
      </c>
      <c r="I4334" s="22">
        <f ca="1">VLOOKUP(CONCATENATE($F4334," ",$G4334),AllocFactorMatrix,(I$4+1),FALSE)*$E4337</f>
        <v>0</v>
      </c>
      <c r="J4334" s="22">
        <f ca="1">VLOOKUP(CONCATENATE($F4334," ",$G4334),AllocFactorMatrix,(J$4+1),FALSE)*$E4337</f>
        <v>0</v>
      </c>
      <c r="K4334" s="22">
        <f ca="1">VLOOKUP(CONCATENATE($F4334," ",$G4334),AllocFactorMatrix,(K$4+1),FALSE)*$E4337</f>
        <v>0</v>
      </c>
      <c r="L4334" s="22">
        <f ca="1">VLOOKUP(CONCATENATE($F4334," ",$G4334),AllocFactorMatrix,(L$4+1),FALSE)*$E4337</f>
        <v>0</v>
      </c>
      <c r="M4334" s="22">
        <f t="shared" ca="1" si="2073"/>
        <v>0</v>
      </c>
      <c r="N4334" s="22">
        <f ca="1">VLOOKUP(CONCATENATE($F4334," ",$G4334),AllocFactorMatrix,(N$4+1),FALSE)*$E4337</f>
        <v>0</v>
      </c>
      <c r="O4334" s="22">
        <f ca="1">VLOOKUP(CONCATENATE($F4334," ",$G4334),AllocFactorMatrix,(O$4+1),FALSE)*$E4337</f>
        <v>0</v>
      </c>
      <c r="P4334" s="22">
        <f ca="1">VLOOKUP(CONCATENATE($F4334," ",$G4334),AllocFactorMatrix,(P$4+1),FALSE)*$E4337</f>
        <v>0</v>
      </c>
      <c r="Q4334" s="22">
        <f ca="1">VLOOKUP(CONCATENATE($F4334," ",$G4334),AllocFactorMatrix,(Q$4+1),FALSE)*$E4337</f>
        <v>0</v>
      </c>
      <c r="R4334" s="22">
        <f t="shared" ca="1" si="2074"/>
        <v>0</v>
      </c>
      <c r="S4334" s="22">
        <f ca="1">VLOOKUP(CONCATENATE($F4334," ",$G4334),AllocFactorMatrix,(S$4+1),FALSE)*$E4337</f>
        <v>0</v>
      </c>
      <c r="T4334" s="22">
        <f ca="1">VLOOKUP(CONCATENATE($F4334," ",$G4334),AllocFactorMatrix,(T$4+1),FALSE)*$E4337</f>
        <v>0</v>
      </c>
      <c r="U4334" s="22">
        <f ca="1">VLOOKUP(CONCATENATE($F4334," ",$G4334),AllocFactorMatrix,(U$4+1),FALSE)*$E4337</f>
        <v>0</v>
      </c>
      <c r="V4334" s="22">
        <f ca="1">VLOOKUP(CONCATENATE($F4334," ",$G4334),AllocFactorMatrix,(V$4+1),FALSE)*$E4337</f>
        <v>0</v>
      </c>
      <c r="W4334" s="22">
        <f t="shared" ca="1" si="2076"/>
        <v>0</v>
      </c>
      <c r="X4334" s="22">
        <f ca="1">VLOOKUP(CONCATENATE($F4334," ",$G4334),AllocFactorMatrix,(X$4+1),FALSE)*$E4337</f>
        <v>0</v>
      </c>
      <c r="Y4334" s="22">
        <f ca="1">VLOOKUP(CONCATENATE($F4334," ",$G4334),AllocFactorMatrix,(Y$4+1),FALSE)*$E4337</f>
        <v>0</v>
      </c>
      <c r="Z4334" s="22">
        <f t="shared" ca="1" si="2075"/>
        <v>0</v>
      </c>
      <c r="AA4334" s="22">
        <f ca="1">VLOOKUP(CONCATENATE($F4334," ",$G4334),AllocFactorMatrix,(AA$4+1),FALSE)*$E4337</f>
        <v>0</v>
      </c>
      <c r="AB4334" s="22">
        <f ca="1">VLOOKUP(CONCATENATE($F4334," ",$G4334),AllocFactorMatrix,(AB$4+1),FALSE)*$E4337</f>
        <v>0</v>
      </c>
      <c r="AC4334" s="22">
        <f ca="1">VLOOKUP(CONCATENATE($F4334," ",$G4334),AllocFactorMatrix,(AC$4+1),FALSE)*$E4337</f>
        <v>0</v>
      </c>
    </row>
    <row r="4335" spans="4:29" hidden="1" outlineLevel="1">
      <c r="F4335" s="42" t="str">
        <f>F4337</f>
        <v>RB_GUP</v>
      </c>
      <c r="G4335" s="17" t="str">
        <f>$G$13</f>
        <v>ENERGY</v>
      </c>
      <c r="H4335" s="21">
        <f t="shared" ca="1" si="2060"/>
        <v>0</v>
      </c>
      <c r="I4335" s="22">
        <f ca="1">VLOOKUP(CONCATENATE($F4335," ",$G4335),AllocFactorMatrix,(I$4+1),FALSE)*$E4337</f>
        <v>0</v>
      </c>
      <c r="J4335" s="22">
        <f ca="1">VLOOKUP(CONCATENATE($F4335," ",$G4335),AllocFactorMatrix,(J$4+1),FALSE)*$E4337</f>
        <v>0</v>
      </c>
      <c r="K4335" s="22">
        <f ca="1">VLOOKUP(CONCATENATE($F4335," ",$G4335),AllocFactorMatrix,(K$4+1),FALSE)*$E4337</f>
        <v>0</v>
      </c>
      <c r="L4335" s="22">
        <f ca="1">VLOOKUP(CONCATENATE($F4335," ",$G4335),AllocFactorMatrix,(L$4+1),FALSE)*$E4337</f>
        <v>0</v>
      </c>
      <c r="M4335" s="22">
        <f t="shared" ca="1" si="2073"/>
        <v>0</v>
      </c>
      <c r="N4335" s="22">
        <f ca="1">VLOOKUP(CONCATENATE($F4335," ",$G4335),AllocFactorMatrix,(N$4+1),FALSE)*$E4337</f>
        <v>0</v>
      </c>
      <c r="O4335" s="22">
        <f ca="1">VLOOKUP(CONCATENATE($F4335," ",$G4335),AllocFactorMatrix,(O$4+1),FALSE)*$E4337</f>
        <v>0</v>
      </c>
      <c r="P4335" s="22">
        <f ca="1">VLOOKUP(CONCATENATE($F4335," ",$G4335),AllocFactorMatrix,(P$4+1),FALSE)*$E4337</f>
        <v>0</v>
      </c>
      <c r="Q4335" s="22">
        <f ca="1">VLOOKUP(CONCATENATE($F4335," ",$G4335),AllocFactorMatrix,(Q$4+1),FALSE)*$E4337</f>
        <v>0</v>
      </c>
      <c r="R4335" s="22">
        <f t="shared" ca="1" si="2074"/>
        <v>0</v>
      </c>
      <c r="S4335" s="22">
        <f ca="1">VLOOKUP(CONCATENATE($F4335," ",$G4335),AllocFactorMatrix,(S$4+1),FALSE)*$E4337</f>
        <v>0</v>
      </c>
      <c r="T4335" s="22">
        <f ca="1">VLOOKUP(CONCATENATE($F4335," ",$G4335),AllocFactorMatrix,(T$4+1),FALSE)*$E4337</f>
        <v>0</v>
      </c>
      <c r="U4335" s="22">
        <f ca="1">VLOOKUP(CONCATENATE($F4335," ",$G4335),AllocFactorMatrix,(U$4+1),FALSE)*$E4337</f>
        <v>0</v>
      </c>
      <c r="V4335" s="22">
        <f ca="1">VLOOKUP(CONCATENATE($F4335," ",$G4335),AllocFactorMatrix,(V$4+1),FALSE)*$E4337</f>
        <v>0</v>
      </c>
      <c r="W4335" s="22">
        <f t="shared" ca="1" si="2076"/>
        <v>0</v>
      </c>
      <c r="X4335" s="22">
        <f ca="1">VLOOKUP(CONCATENATE($F4335," ",$G4335),AllocFactorMatrix,(X$4+1),FALSE)*$E4337</f>
        <v>0</v>
      </c>
      <c r="Y4335" s="22">
        <f ca="1">VLOOKUP(CONCATENATE($F4335," ",$G4335),AllocFactorMatrix,(Y$4+1),FALSE)*$E4337</f>
        <v>0</v>
      </c>
      <c r="Z4335" s="22">
        <f t="shared" ca="1" si="2075"/>
        <v>0</v>
      </c>
      <c r="AA4335" s="22">
        <f ca="1">VLOOKUP(CONCATENATE($F4335," ",$G4335),AllocFactorMatrix,(AA$4+1),FALSE)*$E4337</f>
        <v>0</v>
      </c>
      <c r="AB4335" s="22">
        <f ca="1">VLOOKUP(CONCATENATE($F4335," ",$G4335),AllocFactorMatrix,(AB$4+1),FALSE)*$E4337</f>
        <v>0</v>
      </c>
      <c r="AC4335" s="22">
        <f ca="1">VLOOKUP(CONCATENATE($F4335," ",$G4335),AllocFactorMatrix,(AC$4+1),FALSE)*$E4337</f>
        <v>0</v>
      </c>
    </row>
    <row r="4336" spans="4:29" hidden="1" outlineLevel="1">
      <c r="F4336" s="42" t="str">
        <f>F4337</f>
        <v>RB_GUP</v>
      </c>
      <c r="G4336" s="17" t="str">
        <f>$G$14</f>
        <v>CUSTOMER</v>
      </c>
      <c r="H4336" s="21">
        <f t="shared" ca="1" si="2060"/>
        <v>0</v>
      </c>
      <c r="I4336" s="22">
        <f ca="1">VLOOKUP(CONCATENATE($F4336," ",$G4336),AllocFactorMatrix,(I$4+1),FALSE)*$E4337</f>
        <v>0</v>
      </c>
      <c r="J4336" s="22">
        <f ca="1">VLOOKUP(CONCATENATE($F4336," ",$G4336),AllocFactorMatrix,(J$4+1),FALSE)*$E4337</f>
        <v>0</v>
      </c>
      <c r="K4336" s="22">
        <f ca="1">VLOOKUP(CONCATENATE($F4336," ",$G4336),AllocFactorMatrix,(K$4+1),FALSE)*$E4337</f>
        <v>0</v>
      </c>
      <c r="L4336" s="22">
        <f ca="1">VLOOKUP(CONCATENATE($F4336," ",$G4336),AllocFactorMatrix,(L$4+1),FALSE)*$E4337</f>
        <v>0</v>
      </c>
      <c r="M4336" s="22">
        <f t="shared" ca="1" si="2073"/>
        <v>0</v>
      </c>
      <c r="N4336" s="22">
        <f ca="1">VLOOKUP(CONCATENATE($F4336," ",$G4336),AllocFactorMatrix,(N$4+1),FALSE)*$E4337</f>
        <v>0</v>
      </c>
      <c r="O4336" s="22">
        <f ca="1">VLOOKUP(CONCATENATE($F4336," ",$G4336),AllocFactorMatrix,(O$4+1),FALSE)*$E4337</f>
        <v>0</v>
      </c>
      <c r="P4336" s="22">
        <f ca="1">VLOOKUP(CONCATENATE($F4336," ",$G4336),AllocFactorMatrix,(P$4+1),FALSE)*$E4337</f>
        <v>0</v>
      </c>
      <c r="Q4336" s="22">
        <f ca="1">VLOOKUP(CONCATENATE($F4336," ",$G4336),AllocFactorMatrix,(Q$4+1),FALSE)*$E4337</f>
        <v>0</v>
      </c>
      <c r="R4336" s="22">
        <f t="shared" ca="1" si="2074"/>
        <v>0</v>
      </c>
      <c r="S4336" s="22">
        <f ca="1">VLOOKUP(CONCATENATE($F4336," ",$G4336),AllocFactorMatrix,(S$4+1),FALSE)*$E4337</f>
        <v>0</v>
      </c>
      <c r="T4336" s="22">
        <f ca="1">VLOOKUP(CONCATENATE($F4336," ",$G4336),AllocFactorMatrix,(T$4+1),FALSE)*$E4337</f>
        <v>0</v>
      </c>
      <c r="U4336" s="22">
        <f ca="1">VLOOKUP(CONCATENATE($F4336," ",$G4336),AllocFactorMatrix,(U$4+1),FALSE)*$E4337</f>
        <v>0</v>
      </c>
      <c r="V4336" s="22">
        <f ca="1">VLOOKUP(CONCATENATE($F4336," ",$G4336),AllocFactorMatrix,(V$4+1),FALSE)*$E4337</f>
        <v>0</v>
      </c>
      <c r="W4336" s="22">
        <f t="shared" ca="1" si="2076"/>
        <v>0</v>
      </c>
      <c r="X4336" s="22">
        <f ca="1">VLOOKUP(CONCATENATE($F4336," ",$G4336),AllocFactorMatrix,(X$4+1),FALSE)*$E4337</f>
        <v>0</v>
      </c>
      <c r="Y4336" s="22">
        <f ca="1">VLOOKUP(CONCATENATE($F4336," ",$G4336),AllocFactorMatrix,(Y$4+1),FALSE)*$E4337</f>
        <v>0</v>
      </c>
      <c r="Z4336" s="22">
        <f t="shared" ca="1" si="2075"/>
        <v>0</v>
      </c>
      <c r="AA4336" s="22">
        <f ca="1">VLOOKUP(CONCATENATE($F4336," ",$G4336),AllocFactorMatrix,(AA$4+1),FALSE)*$E4337</f>
        <v>0</v>
      </c>
      <c r="AB4336" s="22">
        <f ca="1">VLOOKUP(CONCATENATE($F4336," ",$G4336),AllocFactorMatrix,(AB$4+1),FALSE)*$E4337</f>
        <v>0</v>
      </c>
      <c r="AC4336" s="22">
        <f ca="1">VLOOKUP(CONCATENATE($F4336," ",$G4336),AllocFactorMatrix,(AC$4+1),FALSE)*$E4337</f>
        <v>0</v>
      </c>
    </row>
    <row r="4337" spans="1:29" s="79" customFormat="1" collapsed="1">
      <c r="A4337" s="77"/>
      <c r="B4337" s="78"/>
      <c r="E4337" s="80"/>
      <c r="F4337" s="80" t="s">
        <v>73</v>
      </c>
      <c r="G4337" s="79" t="str">
        <f>$G$15</f>
        <v>TOTAL</v>
      </c>
      <c r="H4337" s="81">
        <f t="shared" ca="1" si="2060"/>
        <v>0</v>
      </c>
      <c r="I4337" s="82">
        <f ca="1">VLOOKUP(CONCATENATE($F4337," ",$G4337),AllocFactorMatrix,(I$4+1),FALSE)*$E4337</f>
        <v>0</v>
      </c>
      <c r="J4337" s="82">
        <f ca="1">VLOOKUP(CONCATENATE($F4337," ",$G4337),AllocFactorMatrix,(J$4+1),FALSE)*$E4337</f>
        <v>0</v>
      </c>
      <c r="K4337" s="82">
        <f ca="1">VLOOKUP(CONCATENATE($F4337," ",$G4337),AllocFactorMatrix,(K$4+1),FALSE)*$E4337</f>
        <v>0</v>
      </c>
      <c r="L4337" s="82">
        <f ca="1">VLOOKUP(CONCATENATE($F4337," ",$G4337),AllocFactorMatrix,(L$4+1),FALSE)*$E4337</f>
        <v>0</v>
      </c>
      <c r="M4337" s="82">
        <f t="shared" ca="1" si="2073"/>
        <v>0</v>
      </c>
      <c r="N4337" s="82">
        <f ca="1">VLOOKUP(CONCATENATE($F4337," ",$G4337),AllocFactorMatrix,(N$4+1),FALSE)*$E4337</f>
        <v>0</v>
      </c>
      <c r="O4337" s="82">
        <f ca="1">VLOOKUP(CONCATENATE($F4337," ",$G4337),AllocFactorMatrix,(O$4+1),FALSE)*$E4337</f>
        <v>0</v>
      </c>
      <c r="P4337" s="82">
        <f ca="1">VLOOKUP(CONCATENATE($F4337," ",$G4337),AllocFactorMatrix,(P$4+1),FALSE)*$E4337</f>
        <v>0</v>
      </c>
      <c r="Q4337" s="82">
        <f ca="1">VLOOKUP(CONCATENATE($F4337," ",$G4337),AllocFactorMatrix,(Q$4+1),FALSE)*$E4337</f>
        <v>0</v>
      </c>
      <c r="R4337" s="82">
        <f t="shared" ca="1" si="2074"/>
        <v>0</v>
      </c>
      <c r="S4337" s="82">
        <f ca="1">VLOOKUP(CONCATENATE($F4337," ",$G4337),AllocFactorMatrix,(S$4+1),FALSE)*$E4337</f>
        <v>0</v>
      </c>
      <c r="T4337" s="82">
        <f ca="1">VLOOKUP(CONCATENATE($F4337," ",$G4337),AllocFactorMatrix,(T$4+1),FALSE)*$E4337</f>
        <v>0</v>
      </c>
      <c r="U4337" s="82">
        <f ca="1">VLOOKUP(CONCATENATE($F4337," ",$G4337),AllocFactorMatrix,(U$4+1),FALSE)*$E4337</f>
        <v>0</v>
      </c>
      <c r="V4337" s="82">
        <f ca="1">VLOOKUP(CONCATENATE($F4337," ",$G4337),AllocFactorMatrix,(V$4+1),FALSE)*$E4337</f>
        <v>0</v>
      </c>
      <c r="W4337" s="82">
        <f t="shared" ca="1" si="2076"/>
        <v>0</v>
      </c>
      <c r="X4337" s="82">
        <f ca="1">VLOOKUP(CONCATENATE($F4337," ",$G4337),AllocFactorMatrix,(X$4+1),FALSE)*$E4337</f>
        <v>0</v>
      </c>
      <c r="Y4337" s="82">
        <f ca="1">VLOOKUP(CONCATENATE($F4337," ",$G4337),AllocFactorMatrix,(Y$4+1),FALSE)*$E4337</f>
        <v>0</v>
      </c>
      <c r="Z4337" s="82">
        <f t="shared" ca="1" si="2075"/>
        <v>0</v>
      </c>
      <c r="AA4337" s="82">
        <f ca="1">VLOOKUP(CONCATENATE($F4337," ",$G4337),AllocFactorMatrix,(AA$4+1),FALSE)*$E4337</f>
        <v>0</v>
      </c>
      <c r="AB4337" s="82">
        <f ca="1">VLOOKUP(CONCATENATE($F4337," ",$G4337),AllocFactorMatrix,(AB$4+1),FALSE)*$E4337</f>
        <v>0</v>
      </c>
      <c r="AC4337" s="82">
        <f ca="1">VLOOKUP(CONCATENATE($F4337," ",$G4337),AllocFactorMatrix,(AC$4+1),FALSE)*$E4337</f>
        <v>0</v>
      </c>
    </row>
    <row r="4338" spans="1:29" hidden="1" outlineLevel="1">
      <c r="E4338" s="19"/>
      <c r="F4338" s="42"/>
      <c r="G4338" s="17" t="str">
        <f>$G$8</f>
        <v>PRODUCTION</v>
      </c>
      <c r="H4338" s="21">
        <f t="shared" ref="H4338:AC4338" ca="1" si="2077">+H4218+H4250+H4258+H4194+H4202+H4210+H4234+H4242+H4306+H4314+H4322+H4330+H4298+H4290+H4226+H4282+H4274+H4266</f>
        <v>11154129.140731089</v>
      </c>
      <c r="I4338" s="21">
        <f t="shared" ca="1" si="2077"/>
        <v>5530312.8220260497</v>
      </c>
      <c r="J4338" s="21">
        <f t="shared" ca="1" si="2077"/>
        <v>1382953.5552346795</v>
      </c>
      <c r="K4338" s="21">
        <f t="shared" ca="1" si="2077"/>
        <v>17527.329033816623</v>
      </c>
      <c r="L4338" s="21">
        <f t="shared" ca="1" si="2077"/>
        <v>877.22539580501416</v>
      </c>
      <c r="M4338" s="21">
        <f t="shared" ca="1" si="2077"/>
        <v>1401358.1096643007</v>
      </c>
      <c r="N4338" s="21">
        <f t="shared" ca="1" si="2077"/>
        <v>620458.97602263291</v>
      </c>
      <c r="O4338" s="21">
        <f t="shared" ca="1" si="2077"/>
        <v>170053.4361792432</v>
      </c>
      <c r="P4338" s="21">
        <f t="shared" ca="1" si="2077"/>
        <v>27060.74058623541</v>
      </c>
      <c r="Q4338" s="21">
        <f t="shared" ca="1" si="2077"/>
        <v>0</v>
      </c>
      <c r="R4338" s="21">
        <f t="shared" ca="1" si="2077"/>
        <v>817573.15278811159</v>
      </c>
      <c r="S4338" s="21">
        <f t="shared" ca="1" si="2077"/>
        <v>26820.854300739302</v>
      </c>
      <c r="T4338" s="21">
        <f t="shared" ca="1" si="2077"/>
        <v>488093.79709912156</v>
      </c>
      <c r="U4338" s="21">
        <f t="shared" ca="1" si="2077"/>
        <v>2378257.4662307114</v>
      </c>
      <c r="V4338" s="21">
        <f t="shared" ca="1" si="2077"/>
        <v>303038.61716831266</v>
      </c>
      <c r="W4338" s="21">
        <f t="shared" ca="1" si="2077"/>
        <v>3196210.7347988859</v>
      </c>
      <c r="X4338" s="21">
        <f t="shared" ca="1" si="2077"/>
        <v>173529.14803213024</v>
      </c>
      <c r="Y4338" s="21">
        <f t="shared" ca="1" si="2077"/>
        <v>3261.9298707094626</v>
      </c>
      <c r="Z4338" s="21">
        <f t="shared" ca="1" si="2077"/>
        <v>176791.07790283966</v>
      </c>
      <c r="AA4338" s="21">
        <f t="shared" ca="1" si="2077"/>
        <v>2523.5532545864626</v>
      </c>
      <c r="AB4338" s="21">
        <f t="shared" ca="1" si="2077"/>
        <v>23714.597854677497</v>
      </c>
      <c r="AC4338" s="21">
        <f t="shared" ca="1" si="2077"/>
        <v>5645.0924416361522</v>
      </c>
    </row>
    <row r="4339" spans="1:29" hidden="1" outlineLevel="1">
      <c r="E4339" s="19"/>
      <c r="F4339" s="42"/>
      <c r="G4339" s="17" t="str">
        <f>$G$9</f>
        <v>BULKTRAN</v>
      </c>
      <c r="H4339" s="21">
        <f t="shared" ref="H4339:AC4339" ca="1" si="2078">+H4219+H4251+H4259+H4195+H4203+H4211+H4235+H4243+H4307+H4315+H4323+H4331+H4299+H4291+H4227+H4283+H4275+H4267</f>
        <v>6126200.4475232959</v>
      </c>
      <c r="I4339" s="21">
        <f t="shared" ca="1" si="2078"/>
        <v>3037422.6851581172</v>
      </c>
      <c r="J4339" s="21">
        <f t="shared" ca="1" si="2078"/>
        <v>759561.8252298017</v>
      </c>
      <c r="K4339" s="21">
        <f t="shared" ca="1" si="2078"/>
        <v>9626.563366453689</v>
      </c>
      <c r="L4339" s="21">
        <f t="shared" ca="1" si="2078"/>
        <v>481.79992759230691</v>
      </c>
      <c r="M4339" s="21">
        <f t="shared" ca="1" si="2078"/>
        <v>769670.18852384773</v>
      </c>
      <c r="N4339" s="21">
        <f t="shared" ca="1" si="2078"/>
        <v>340775.69020601845</v>
      </c>
      <c r="O4339" s="21">
        <f t="shared" ca="1" si="2078"/>
        <v>93398.72469468927</v>
      </c>
      <c r="P4339" s="21">
        <f t="shared" ca="1" si="2078"/>
        <v>14862.614463045509</v>
      </c>
      <c r="Q4339" s="21">
        <f t="shared" ca="1" si="2078"/>
        <v>0</v>
      </c>
      <c r="R4339" s="21">
        <f t="shared" ca="1" si="2078"/>
        <v>449037.02936375327</v>
      </c>
      <c r="S4339" s="21">
        <f t="shared" ca="1" si="2078"/>
        <v>14730.861329204286</v>
      </c>
      <c r="T4339" s="21">
        <f t="shared" ca="1" si="2078"/>
        <v>268076.54819979926</v>
      </c>
      <c r="U4339" s="21">
        <f t="shared" ca="1" si="2078"/>
        <v>1306214.2073238757</v>
      </c>
      <c r="V4339" s="21">
        <f t="shared" ca="1" si="2078"/>
        <v>166438.39144143861</v>
      </c>
      <c r="W4339" s="21">
        <f t="shared" ca="1" si="2078"/>
        <v>1755460.0082943179</v>
      </c>
      <c r="X4339" s="21">
        <f t="shared" ca="1" si="2078"/>
        <v>95307.695555611412</v>
      </c>
      <c r="Y4339" s="21">
        <f t="shared" ca="1" si="2078"/>
        <v>1791.5550359514787</v>
      </c>
      <c r="Z4339" s="21">
        <f t="shared" ca="1" si="2078"/>
        <v>97099.25059156293</v>
      </c>
      <c r="AA4339" s="21">
        <f t="shared" ca="1" si="2078"/>
        <v>1386.0152489307798</v>
      </c>
      <c r="AB4339" s="21">
        <f t="shared" ca="1" si="2078"/>
        <v>13024.807060879875</v>
      </c>
      <c r="AC4339" s="21">
        <f t="shared" ca="1" si="2078"/>
        <v>3100.4632818869327</v>
      </c>
    </row>
    <row r="4340" spans="1:29" hidden="1" outlineLevel="1">
      <c r="E4340" s="19"/>
      <c r="F4340" s="42"/>
      <c r="G4340" s="17" t="str">
        <f>$G$10</f>
        <v>SUBTRAN</v>
      </c>
      <c r="H4340" s="21">
        <f t="shared" ref="H4340:AC4340" ca="1" si="2079">+H4220+H4252+H4260+H4196+H4204+H4212+H4236+H4244+H4308+H4316+H4324+H4332+H4300+H4292+H4228+H4284+H4276+H4268</f>
        <v>1939462.5503037511</v>
      </c>
      <c r="I4340" s="21">
        <f t="shared" ca="1" si="2079"/>
        <v>935911.37076911202</v>
      </c>
      <c r="J4340" s="21">
        <f t="shared" ca="1" si="2079"/>
        <v>233503.73365037862</v>
      </c>
      <c r="K4340" s="21">
        <f t="shared" ca="1" si="2079"/>
        <v>2965.63569217443</v>
      </c>
      <c r="L4340" s="21">
        <f t="shared" ca="1" si="2079"/>
        <v>191.18987256324854</v>
      </c>
      <c r="M4340" s="21">
        <f t="shared" ca="1" si="2079"/>
        <v>236660.55921511634</v>
      </c>
      <c r="N4340" s="21">
        <f t="shared" ca="1" si="2079"/>
        <v>103694.87091432021</v>
      </c>
      <c r="O4340" s="21">
        <f t="shared" ca="1" si="2079"/>
        <v>28466.926565264261</v>
      </c>
      <c r="P4340" s="21">
        <f t="shared" ca="1" si="2079"/>
        <v>5722.0630302984237</v>
      </c>
      <c r="Q4340" s="21">
        <f t="shared" ca="1" si="2079"/>
        <v>0</v>
      </c>
      <c r="R4340" s="21">
        <f t="shared" ca="1" si="2079"/>
        <v>137883.86050988288</v>
      </c>
      <c r="S4340" s="21">
        <f t="shared" ca="1" si="2079"/>
        <v>4394.2726351302081</v>
      </c>
      <c r="T4340" s="21">
        <f t="shared" ca="1" si="2079"/>
        <v>82327.356795231477</v>
      </c>
      <c r="U4340" s="21">
        <f t="shared" ca="1" si="2079"/>
        <v>511617.06483811414</v>
      </c>
      <c r="V4340" s="21">
        <f t="shared" ca="1" si="2079"/>
        <v>0</v>
      </c>
      <c r="W4340" s="21">
        <f t="shared" ca="1" si="2079"/>
        <v>598338.69426847575</v>
      </c>
      <c r="X4340" s="21">
        <f t="shared" ca="1" si="2079"/>
        <v>29085.02438784112</v>
      </c>
      <c r="Y4340" s="21">
        <f t="shared" ca="1" si="2079"/>
        <v>557.90385832643813</v>
      </c>
      <c r="Z4340" s="21">
        <f t="shared" ca="1" si="2079"/>
        <v>29642.928246167558</v>
      </c>
      <c r="AA4340" s="21">
        <f t="shared" ca="1" si="2079"/>
        <v>424.34654432864664</v>
      </c>
      <c r="AB4340" s="21">
        <f t="shared" ca="1" si="2079"/>
        <v>485.51703874248079</v>
      </c>
      <c r="AC4340" s="21">
        <f t="shared" ca="1" si="2079"/>
        <v>115.27371192512179</v>
      </c>
    </row>
    <row r="4341" spans="1:29" hidden="1" outlineLevel="1">
      <c r="E4341" s="19"/>
      <c r="F4341" s="42"/>
      <c r="G4341" s="17" t="str">
        <f>$G$11</f>
        <v>DISTPRI</v>
      </c>
      <c r="H4341" s="21">
        <f t="shared" ref="H4341:AC4341" ca="1" si="2080">+H4221+H4253+H4261+H4197+H4205+H4213+H4237+H4245+H4309+H4317+H4325+H4333+H4301+H4293+H4229+H4285+H4277+H4269</f>
        <v>2868352.0080118817</v>
      </c>
      <c r="I4341" s="21">
        <f t="shared" ca="1" si="2080"/>
        <v>1897185.0058842481</v>
      </c>
      <c r="J4341" s="21">
        <f t="shared" ca="1" si="2080"/>
        <v>470802.73598454666</v>
      </c>
      <c r="K4341" s="21">
        <f t="shared" ca="1" si="2080"/>
        <v>5977.2658913247969</v>
      </c>
      <c r="L4341" s="21">
        <f t="shared" ca="1" si="2080"/>
        <v>0</v>
      </c>
      <c r="M4341" s="21">
        <f t="shared" ca="1" si="2080"/>
        <v>476780.00187587133</v>
      </c>
      <c r="N4341" s="21">
        <f t="shared" ca="1" si="2080"/>
        <v>205502.2770787561</v>
      </c>
      <c r="O4341" s="21">
        <f t="shared" ca="1" si="2080"/>
        <v>56511.645051735126</v>
      </c>
      <c r="P4341" s="21">
        <f t="shared" ca="1" si="2080"/>
        <v>0</v>
      </c>
      <c r="Q4341" s="21">
        <f t="shared" ca="1" si="2080"/>
        <v>0</v>
      </c>
      <c r="R4341" s="21">
        <f t="shared" ca="1" si="2080"/>
        <v>262013.92213049126</v>
      </c>
      <c r="S4341" s="21">
        <f t="shared" ca="1" si="2080"/>
        <v>8805.6952203084038</v>
      </c>
      <c r="T4341" s="21">
        <f t="shared" ca="1" si="2080"/>
        <v>162639.10031532223</v>
      </c>
      <c r="U4341" s="21">
        <f t="shared" ca="1" si="2080"/>
        <v>0</v>
      </c>
      <c r="V4341" s="21">
        <f t="shared" ca="1" si="2080"/>
        <v>0</v>
      </c>
      <c r="W4341" s="21">
        <f t="shared" ca="1" si="2080"/>
        <v>171444.7955356306</v>
      </c>
      <c r="X4341" s="21">
        <f t="shared" ca="1" si="2080"/>
        <v>57763.700305873877</v>
      </c>
      <c r="Y4341" s="21">
        <f t="shared" ca="1" si="2080"/>
        <v>1109.405995904762</v>
      </c>
      <c r="Z4341" s="21">
        <f t="shared" ca="1" si="2080"/>
        <v>58873.106301778644</v>
      </c>
      <c r="AA4341" s="21">
        <f t="shared" ca="1" si="2080"/>
        <v>847.86700555765344</v>
      </c>
      <c r="AB4341" s="21">
        <f t="shared" ca="1" si="2080"/>
        <v>975.6636250711307</v>
      </c>
      <c r="AC4341" s="21">
        <f t="shared" ca="1" si="2080"/>
        <v>231.64565323256213</v>
      </c>
    </row>
    <row r="4342" spans="1:29" hidden="1" outlineLevel="1">
      <c r="E4342" s="19"/>
      <c r="F4342" s="42"/>
      <c r="G4342" s="17" t="str">
        <f>$G$12</f>
        <v>DISTSEC</v>
      </c>
      <c r="H4342" s="21">
        <f t="shared" ref="H4342:AC4342" ca="1" si="2081">+H4222+H4254+H4262+H4198+H4206+H4214+H4238+H4246+H4310+H4318+H4326+H4334+H4302+H4294+H4230+H4286+H4278+H4270</f>
        <v>951146.68813536596</v>
      </c>
      <c r="I4342" s="21">
        <f t="shared" ca="1" si="2081"/>
        <v>723231.43379759358</v>
      </c>
      <c r="J4342" s="21">
        <f t="shared" ca="1" si="2081"/>
        <v>145979.11616314269</v>
      </c>
      <c r="K4342" s="21">
        <f t="shared" ca="1" si="2081"/>
        <v>0</v>
      </c>
      <c r="L4342" s="21">
        <f t="shared" ca="1" si="2081"/>
        <v>0</v>
      </c>
      <c r="M4342" s="21">
        <f t="shared" ca="1" si="2081"/>
        <v>145979.11616314269</v>
      </c>
      <c r="N4342" s="21">
        <f t="shared" ca="1" si="2081"/>
        <v>55912.964990436929</v>
      </c>
      <c r="O4342" s="21">
        <f t="shared" ca="1" si="2081"/>
        <v>0</v>
      </c>
      <c r="P4342" s="21">
        <f t="shared" ca="1" si="2081"/>
        <v>0</v>
      </c>
      <c r="Q4342" s="21">
        <f t="shared" ca="1" si="2081"/>
        <v>0</v>
      </c>
      <c r="R4342" s="21">
        <f t="shared" ca="1" si="2081"/>
        <v>55912.964990436929</v>
      </c>
      <c r="S4342" s="21">
        <f t="shared" ca="1" si="2081"/>
        <v>1963.7806516086537</v>
      </c>
      <c r="T4342" s="21">
        <f t="shared" ca="1" si="2081"/>
        <v>0</v>
      </c>
      <c r="U4342" s="21">
        <f t="shared" ca="1" si="2081"/>
        <v>0</v>
      </c>
      <c r="V4342" s="21">
        <f t="shared" ca="1" si="2081"/>
        <v>0</v>
      </c>
      <c r="W4342" s="21">
        <f t="shared" ca="1" si="2081"/>
        <v>1963.7806516086537</v>
      </c>
      <c r="X4342" s="21">
        <f t="shared" ca="1" si="2081"/>
        <v>16218.533106847828</v>
      </c>
      <c r="Y4342" s="21">
        <f t="shared" ca="1" si="2081"/>
        <v>0</v>
      </c>
      <c r="Z4342" s="21">
        <f t="shared" ca="1" si="2081"/>
        <v>16218.533106847828</v>
      </c>
      <c r="AA4342" s="21">
        <f t="shared" ca="1" si="2081"/>
        <v>208.76109931263994</v>
      </c>
      <c r="AB4342" s="21">
        <f t="shared" ca="1" si="2081"/>
        <v>6215.5051525163963</v>
      </c>
      <c r="AC4342" s="21">
        <f t="shared" ca="1" si="2081"/>
        <v>1416.5931739071991</v>
      </c>
    </row>
    <row r="4343" spans="1:29" hidden="1" outlineLevel="1">
      <c r="E4343" s="19"/>
      <c r="F4343" s="42"/>
      <c r="G4343" s="17" t="str">
        <f>$G$13</f>
        <v>ENERGY</v>
      </c>
      <c r="H4343" s="21">
        <f t="shared" ref="H4343:AC4343" ca="1" si="2082">+H4223+H4255+H4263+H4199+H4207+H4215+H4239+H4247+H4311+H4319+H4327+H4335+H4303+H4295+H4231+H4287+H4279+H4271</f>
        <v>316689.25918557984</v>
      </c>
      <c r="I4343" s="21">
        <f t="shared" ca="1" si="2082"/>
        <v>116357.53793313405</v>
      </c>
      <c r="J4343" s="21">
        <f t="shared" ca="1" si="2082"/>
        <v>36755.998199851754</v>
      </c>
      <c r="K4343" s="21">
        <f t="shared" ca="1" si="2082"/>
        <v>459.02941927810394</v>
      </c>
      <c r="L4343" s="21">
        <f t="shared" ca="1" si="2082"/>
        <v>23.253388006891093</v>
      </c>
      <c r="M4343" s="21">
        <f t="shared" ca="1" si="2082"/>
        <v>37238.281007136749</v>
      </c>
      <c r="N4343" s="21">
        <f t="shared" ca="1" si="2082"/>
        <v>18622.218529273068</v>
      </c>
      <c r="O4343" s="21">
        <f t="shared" ca="1" si="2082"/>
        <v>5023.7844307929026</v>
      </c>
      <c r="P4343" s="21">
        <f t="shared" ca="1" si="2082"/>
        <v>782.84859043503161</v>
      </c>
      <c r="Q4343" s="21">
        <f t="shared" ca="1" si="2082"/>
        <v>0</v>
      </c>
      <c r="R4343" s="21">
        <f t="shared" ca="1" si="2082"/>
        <v>24428.851550501004</v>
      </c>
      <c r="S4343" s="21">
        <f t="shared" ca="1" si="2082"/>
        <v>937.84907262516106</v>
      </c>
      <c r="T4343" s="21">
        <f t="shared" ca="1" si="2082"/>
        <v>18537.810658101222</v>
      </c>
      <c r="U4343" s="21">
        <f t="shared" ca="1" si="2082"/>
        <v>97455.230410737306</v>
      </c>
      <c r="V4343" s="21">
        <f t="shared" ca="1" si="2082"/>
        <v>13627.441322087456</v>
      </c>
      <c r="W4343" s="21">
        <f t="shared" ca="1" si="2082"/>
        <v>130558.33146355112</v>
      </c>
      <c r="X4343" s="21">
        <f t="shared" ca="1" si="2082"/>
        <v>5235.7787749230092</v>
      </c>
      <c r="Y4343" s="21">
        <f t="shared" ca="1" si="2082"/>
        <v>99.004189528224771</v>
      </c>
      <c r="Z4343" s="21">
        <f t="shared" ca="1" si="2082"/>
        <v>5334.782964451234</v>
      </c>
      <c r="AA4343" s="21">
        <f t="shared" ca="1" si="2082"/>
        <v>98.754213311131778</v>
      </c>
      <c r="AB4343" s="21">
        <f t="shared" ca="1" si="2082"/>
        <v>2165.1296423343556</v>
      </c>
      <c r="AC4343" s="21">
        <f t="shared" ca="1" si="2082"/>
        <v>507.59041116021251</v>
      </c>
    </row>
    <row r="4344" spans="1:29" hidden="1" outlineLevel="1">
      <c r="E4344" s="19"/>
      <c r="F4344" s="42"/>
      <c r="G4344" s="17" t="str">
        <f>$G$14</f>
        <v>CUSTOMER</v>
      </c>
      <c r="H4344" s="21">
        <f t="shared" ref="H4344:AC4344" ca="1" si="2083">+H4224+H4256+H4264+H4200+H4208+H4216+H4240+H4248+H4312+H4320+H4328+H4336+H4304+H4296+H4232+H4288+H4280+H4272</f>
        <v>7714250.9061090378</v>
      </c>
      <c r="I4344" s="21">
        <f t="shared" ca="1" si="2083"/>
        <v>5759558.0250713835</v>
      </c>
      <c r="J4344" s="21">
        <f t="shared" ca="1" si="2083"/>
        <v>1412326.5339672565</v>
      </c>
      <c r="K4344" s="21">
        <f t="shared" ca="1" si="2083"/>
        <v>15623.388485973866</v>
      </c>
      <c r="L4344" s="21">
        <f t="shared" ca="1" si="2083"/>
        <v>1150.6789791101241</v>
      </c>
      <c r="M4344" s="21">
        <f t="shared" ca="1" si="2083"/>
        <v>1429100.6014323405</v>
      </c>
      <c r="N4344" s="21">
        <f t="shared" ca="1" si="2083"/>
        <v>26191.205243714634</v>
      </c>
      <c r="O4344" s="21">
        <f t="shared" ca="1" si="2083"/>
        <v>8239.8291824915959</v>
      </c>
      <c r="P4344" s="21">
        <f t="shared" ca="1" si="2083"/>
        <v>3300.5085867499351</v>
      </c>
      <c r="Q4344" s="21">
        <f t="shared" ca="1" si="2083"/>
        <v>0</v>
      </c>
      <c r="R4344" s="21">
        <f t="shared" ca="1" si="2083"/>
        <v>37731.543012956172</v>
      </c>
      <c r="S4344" s="21">
        <f t="shared" ca="1" si="2083"/>
        <v>243.29304926884853</v>
      </c>
      <c r="T4344" s="21">
        <f t="shared" ca="1" si="2083"/>
        <v>6043.9295615082929</v>
      </c>
      <c r="U4344" s="21">
        <f t="shared" ca="1" si="2083"/>
        <v>10938.98456447691</v>
      </c>
      <c r="V4344" s="21">
        <f t="shared" ca="1" si="2083"/>
        <v>2120.3930613157518</v>
      </c>
      <c r="W4344" s="21">
        <f t="shared" ca="1" si="2083"/>
        <v>19346.600236569808</v>
      </c>
      <c r="X4344" s="21">
        <f t="shared" ca="1" si="2083"/>
        <v>8385.6313406417357</v>
      </c>
      <c r="Y4344" s="21">
        <f t="shared" ca="1" si="2083"/>
        <v>97.903073817602149</v>
      </c>
      <c r="Z4344" s="21">
        <f t="shared" ca="1" si="2083"/>
        <v>8483.5344144593382</v>
      </c>
      <c r="AA4344" s="21">
        <f t="shared" ca="1" si="2083"/>
        <v>599.78398831030574</v>
      </c>
      <c r="AB4344" s="21">
        <f t="shared" ca="1" si="2083"/>
        <v>405417.92276075413</v>
      </c>
      <c r="AC4344" s="21">
        <f t="shared" ca="1" si="2083"/>
        <v>54012.895192263459</v>
      </c>
    </row>
    <row r="4345" spans="1:29" collapsed="1">
      <c r="C4345" s="17" t="s">
        <v>403</v>
      </c>
      <c r="E4345" s="21">
        <f>+E4225+E4257+E4265+E4201+E4209+E4217+E4241+E4249+E4313+E4321+E4329+E4337+E4305+E4297+E4233+E4289+E4281+E4273</f>
        <v>31070231</v>
      </c>
      <c r="F4345" s="42"/>
      <c r="G4345" s="17" t="str">
        <f>$G$15</f>
        <v>TOTAL</v>
      </c>
      <c r="H4345" s="21">
        <f t="shared" ref="H4345:AC4345" ca="1" si="2084">+H4225+H4257+H4265+H4201+H4209+H4217+H4241+H4249+H4313+H4321+H4329+H4337+H4305+H4297+H4233+H4289+H4281+H4273</f>
        <v>31070230.999999996</v>
      </c>
      <c r="I4345" s="21">
        <f t="shared" ca="1" si="2084"/>
        <v>17999978.880639635</v>
      </c>
      <c r="J4345" s="21">
        <f t="shared" ca="1" si="2084"/>
        <v>4441883.4984296579</v>
      </c>
      <c r="K4345" s="21">
        <f t="shared" ca="1" si="2084"/>
        <v>52179.211889021513</v>
      </c>
      <c r="L4345" s="21">
        <f t="shared" ca="1" si="2084"/>
        <v>2724.1475630775844</v>
      </c>
      <c r="M4345" s="21">
        <f t="shared" ca="1" si="2084"/>
        <v>4496786.8578817565</v>
      </c>
      <c r="N4345" s="21">
        <f t="shared" ca="1" si="2084"/>
        <v>1371158.2029851521</v>
      </c>
      <c r="O4345" s="21">
        <f t="shared" ca="1" si="2084"/>
        <v>361694.34610421635</v>
      </c>
      <c r="P4345" s="21">
        <f t="shared" ca="1" si="2084"/>
        <v>51728.775256764318</v>
      </c>
      <c r="Q4345" s="21">
        <f t="shared" ca="1" si="2084"/>
        <v>0</v>
      </c>
      <c r="R4345" s="21">
        <f t="shared" ca="1" si="2084"/>
        <v>1784581.324346133</v>
      </c>
      <c r="S4345" s="21">
        <f t="shared" ca="1" si="2084"/>
        <v>57896.606258884873</v>
      </c>
      <c r="T4345" s="21">
        <f t="shared" ca="1" si="2084"/>
        <v>1025718.542629084</v>
      </c>
      <c r="U4345" s="21">
        <f t="shared" ca="1" si="2084"/>
        <v>4304482.9533679169</v>
      </c>
      <c r="V4345" s="21">
        <f t="shared" ca="1" si="2084"/>
        <v>485224.84299315437</v>
      </c>
      <c r="W4345" s="21">
        <f t="shared" ca="1" si="2084"/>
        <v>5873322.9452490387</v>
      </c>
      <c r="X4345" s="21">
        <f t="shared" ca="1" si="2084"/>
        <v>385525.51150386909</v>
      </c>
      <c r="Y4345" s="21">
        <f t="shared" ca="1" si="2084"/>
        <v>6917.7020242379704</v>
      </c>
      <c r="Z4345" s="21">
        <f t="shared" ca="1" si="2084"/>
        <v>392443.21352810721</v>
      </c>
      <c r="AA4345" s="21">
        <f t="shared" ca="1" si="2084"/>
        <v>6089.0813543376198</v>
      </c>
      <c r="AB4345" s="21">
        <f t="shared" ca="1" si="2084"/>
        <v>451999.14313497581</v>
      </c>
      <c r="AC4345" s="21">
        <f t="shared" ca="1" si="2084"/>
        <v>65029.553866011658</v>
      </c>
    </row>
    <row r="4346" spans="1:29">
      <c r="E4346" s="21"/>
      <c r="F4346" s="42"/>
      <c r="H4346" s="21"/>
      <c r="I4346" s="21"/>
      <c r="J4346" s="21"/>
      <c r="K4346" s="21"/>
      <c r="L4346" s="21"/>
      <c r="M4346" s="21"/>
      <c r="N4346" s="21"/>
      <c r="O4346" s="21"/>
      <c r="P4346" s="21"/>
      <c r="Q4346" s="21"/>
      <c r="R4346" s="21"/>
      <c r="S4346" s="21"/>
      <c r="T4346" s="21"/>
      <c r="U4346" s="21"/>
      <c r="V4346" s="21"/>
      <c r="W4346" s="21"/>
      <c r="X4346" s="21"/>
      <c r="Y4346" s="21"/>
      <c r="Z4346" s="21"/>
      <c r="AA4346" s="21"/>
      <c r="AB4346" s="21"/>
      <c r="AC4346" s="21"/>
    </row>
    <row r="4347" spans="1:29" hidden="1" outlineLevel="1">
      <c r="E4347" s="19"/>
      <c r="F4347" s="42"/>
      <c r="G4347" s="17" t="str">
        <f>$G$8</f>
        <v>PRODUCTION</v>
      </c>
      <c r="H4347" s="21">
        <f t="shared" ref="H4347:AC4347" ca="1" si="2085">+H4338+H4184</f>
        <v>-2630272.1813888103</v>
      </c>
      <c r="I4347" s="21">
        <f t="shared" ca="1" si="2085"/>
        <v>-1304111.4897114737</v>
      </c>
      <c r="J4347" s="21">
        <f t="shared" ca="1" si="2085"/>
        <v>-326116.38421895658</v>
      </c>
      <c r="K4347" s="21">
        <f t="shared" ca="1" si="2085"/>
        <v>-4133.1461551174507</v>
      </c>
      <c r="L4347" s="21">
        <f t="shared" ca="1" si="2085"/>
        <v>-206.85985667568525</v>
      </c>
      <c r="M4347" s="21">
        <f t="shared" ca="1" si="2085"/>
        <v>-330456.39023075043</v>
      </c>
      <c r="N4347" s="21">
        <f t="shared" ca="1" si="2085"/>
        <v>-146311.37614911562</v>
      </c>
      <c r="O4347" s="21">
        <f t="shared" ca="1" si="2085"/>
        <v>-40100.559791665029</v>
      </c>
      <c r="P4347" s="21">
        <f t="shared" ca="1" si="2085"/>
        <v>-6381.2344535118718</v>
      </c>
      <c r="Q4347" s="21">
        <f t="shared" ca="1" si="2085"/>
        <v>0</v>
      </c>
      <c r="R4347" s="21">
        <f t="shared" ca="1" si="2085"/>
        <v>-192793.17039429233</v>
      </c>
      <c r="S4347" s="21">
        <f t="shared" ca="1" si="2085"/>
        <v>-6324.666503161272</v>
      </c>
      <c r="T4347" s="21">
        <f t="shared" ca="1" si="2085"/>
        <v>-115098.14170343237</v>
      </c>
      <c r="U4347" s="21">
        <f t="shared" ca="1" si="2085"/>
        <v>-560820.51540572895</v>
      </c>
      <c r="V4347" s="21">
        <f t="shared" ca="1" si="2085"/>
        <v>-71459.997868744482</v>
      </c>
      <c r="W4347" s="21">
        <f t="shared" ca="1" si="2085"/>
        <v>-753703.32148106722</v>
      </c>
      <c r="X4347" s="21">
        <f t="shared" ca="1" si="2085"/>
        <v>-40920.17269750702</v>
      </c>
      <c r="Y4347" s="21">
        <f t="shared" ca="1" si="2085"/>
        <v>-769.20065101612636</v>
      </c>
      <c r="Z4347" s="21">
        <f t="shared" ca="1" si="2085"/>
        <v>-41689.373348523193</v>
      </c>
      <c r="AA4347" s="21">
        <f t="shared" ca="1" si="2085"/>
        <v>-595.08293655607667</v>
      </c>
      <c r="AB4347" s="21">
        <f t="shared" ca="1" si="2085"/>
        <v>-5592.1754395155294</v>
      </c>
      <c r="AC4347" s="21">
        <f t="shared" ca="1" si="2085"/>
        <v>-1331.1778466311162</v>
      </c>
    </row>
    <row r="4348" spans="1:29" hidden="1" outlineLevel="1">
      <c r="E4348" s="19"/>
      <c r="F4348" s="42"/>
      <c r="G4348" s="17" t="str">
        <f>$G$9</f>
        <v>BULKTRAN</v>
      </c>
      <c r="H4348" s="21">
        <f t="shared" ref="H4348:AC4348" ca="1" si="2086">+H4339+H4185</f>
        <v>-1007067.5528346058</v>
      </c>
      <c r="I4348" s="21">
        <f t="shared" ca="1" si="2086"/>
        <v>-499312.72355006868</v>
      </c>
      <c r="J4348" s="21">
        <f t="shared" ca="1" si="2086"/>
        <v>-124862.06990990799</v>
      </c>
      <c r="K4348" s="21">
        <f t="shared" ca="1" si="2086"/>
        <v>-1582.4816204930266</v>
      </c>
      <c r="L4348" s="21">
        <f t="shared" ca="1" si="2086"/>
        <v>-79.201632103375516</v>
      </c>
      <c r="M4348" s="21">
        <f t="shared" ca="1" si="2086"/>
        <v>-126523.75316250441</v>
      </c>
      <c r="N4348" s="21">
        <f t="shared" ca="1" si="2086"/>
        <v>-56019.084478380333</v>
      </c>
      <c r="O4348" s="21">
        <f t="shared" ca="1" si="2086"/>
        <v>-15353.533715041922</v>
      </c>
      <c r="P4348" s="21">
        <f t="shared" ca="1" si="2086"/>
        <v>-2443.2202152436294</v>
      </c>
      <c r="Q4348" s="21">
        <f t="shared" ca="1" si="2086"/>
        <v>0</v>
      </c>
      <c r="R4348" s="21">
        <f t="shared" ca="1" si="2086"/>
        <v>-73815.838408665848</v>
      </c>
      <c r="S4348" s="21">
        <f t="shared" ca="1" si="2086"/>
        <v>-2421.5617162747585</v>
      </c>
      <c r="T4348" s="21">
        <f t="shared" ca="1" si="2086"/>
        <v>-44068.292521682684</v>
      </c>
      <c r="U4348" s="21">
        <f t="shared" ca="1" si="2086"/>
        <v>-214724.60075629083</v>
      </c>
      <c r="V4348" s="21">
        <f t="shared" ca="1" si="2086"/>
        <v>-27360.303503360075</v>
      </c>
      <c r="W4348" s="21">
        <f t="shared" ca="1" si="2086"/>
        <v>-288574.75849760859</v>
      </c>
      <c r="X4348" s="21">
        <f t="shared" ca="1" si="2086"/>
        <v>-15667.343658057871</v>
      </c>
      <c r="Y4348" s="21">
        <f t="shared" ca="1" si="2086"/>
        <v>-294.50831086560038</v>
      </c>
      <c r="Z4348" s="21">
        <f t="shared" ca="1" si="2086"/>
        <v>-15961.851968923424</v>
      </c>
      <c r="AA4348" s="21">
        <f t="shared" ca="1" si="2086"/>
        <v>-227.84285249700997</v>
      </c>
      <c r="AB4348" s="21">
        <f t="shared" ca="1" si="2086"/>
        <v>-2141.1086178621681</v>
      </c>
      <c r="AC4348" s="21">
        <f t="shared" ca="1" si="2086"/>
        <v>-509.67577647671442</v>
      </c>
    </row>
    <row r="4349" spans="1:29" hidden="1" outlineLevel="1">
      <c r="E4349" s="19"/>
      <c r="F4349" s="42"/>
      <c r="G4349" s="17" t="str">
        <f>$G$10</f>
        <v>SUBTRAN</v>
      </c>
      <c r="H4349" s="21">
        <f t="shared" ref="H4349:AC4349" ca="1" si="2087">+H4340+H4186</f>
        <v>-320528.16267901473</v>
      </c>
      <c r="I4349" s="21">
        <f t="shared" ca="1" si="2087"/>
        <v>-154674.78454587248</v>
      </c>
      <c r="J4349" s="21">
        <f t="shared" ca="1" si="2087"/>
        <v>-38590.34180057983</v>
      </c>
      <c r="K4349" s="21">
        <f t="shared" ca="1" si="2087"/>
        <v>-490.12019306023922</v>
      </c>
      <c r="L4349" s="21">
        <f t="shared" ca="1" si="2087"/>
        <v>-31.597278620273102</v>
      </c>
      <c r="M4349" s="21">
        <f t="shared" ca="1" si="2087"/>
        <v>-39112.05927226026</v>
      </c>
      <c r="N4349" s="21">
        <f t="shared" ca="1" si="2087"/>
        <v>-17137.287053157692</v>
      </c>
      <c r="O4349" s="21">
        <f t="shared" ca="1" si="2087"/>
        <v>-4704.6289538581514</v>
      </c>
      <c r="P4349" s="21">
        <f t="shared" ca="1" si="2087"/>
        <v>-945.6652563607513</v>
      </c>
      <c r="Q4349" s="21">
        <f t="shared" ca="1" si="2087"/>
        <v>0</v>
      </c>
      <c r="R4349" s="21">
        <f t="shared" ca="1" si="2087"/>
        <v>-22787.581263376633</v>
      </c>
      <c r="S4349" s="21">
        <f t="shared" ca="1" si="2087"/>
        <v>-726.22600205833805</v>
      </c>
      <c r="T4349" s="21">
        <f t="shared" ca="1" si="2087"/>
        <v>-13605.953055222679</v>
      </c>
      <c r="U4349" s="21">
        <f t="shared" ca="1" si="2087"/>
        <v>-84553.155080054479</v>
      </c>
      <c r="V4349" s="21">
        <f t="shared" ca="1" si="2087"/>
        <v>0</v>
      </c>
      <c r="W4349" s="21">
        <f t="shared" ca="1" si="2087"/>
        <v>-98885.334137335652</v>
      </c>
      <c r="X4349" s="21">
        <f t="shared" ca="1" si="2087"/>
        <v>-4806.7798097204868</v>
      </c>
      <c r="Y4349" s="21">
        <f t="shared" ca="1" si="2087"/>
        <v>-92.202810842055101</v>
      </c>
      <c r="Z4349" s="21">
        <f t="shared" ca="1" si="2087"/>
        <v>-4898.9826205625322</v>
      </c>
      <c r="AA4349" s="21">
        <f t="shared" ca="1" si="2087"/>
        <v>-70.130262722292969</v>
      </c>
      <c r="AB4349" s="21">
        <f t="shared" ca="1" si="2087"/>
        <v>-80.239695452284252</v>
      </c>
      <c r="AC4349" s="21">
        <f t="shared" ca="1" si="2087"/>
        <v>-19.050881432468302</v>
      </c>
    </row>
    <row r="4350" spans="1:29" hidden="1" outlineLevel="1">
      <c r="E4350" s="19"/>
      <c r="F4350" s="42"/>
      <c r="G4350" s="17" t="str">
        <f>$G$11</f>
        <v>DISTPRI</v>
      </c>
      <c r="H4350" s="21">
        <f t="shared" ref="H4350:AC4350" ca="1" si="2088">+H4341+H4187</f>
        <v>-532532.08423082344</v>
      </c>
      <c r="I4350" s="21">
        <f t="shared" ca="1" si="2088"/>
        <v>-352227.30074028648</v>
      </c>
      <c r="J4350" s="21">
        <f t="shared" ca="1" si="2088"/>
        <v>-87408.226589735306</v>
      </c>
      <c r="K4350" s="21">
        <f t="shared" ca="1" si="2088"/>
        <v>-1109.7263704796387</v>
      </c>
      <c r="L4350" s="21">
        <f t="shared" ca="1" si="2088"/>
        <v>0</v>
      </c>
      <c r="M4350" s="21">
        <f t="shared" ca="1" si="2088"/>
        <v>-88517.952960215043</v>
      </c>
      <c r="N4350" s="21">
        <f t="shared" ca="1" si="2088"/>
        <v>-38153.112177742471</v>
      </c>
      <c r="O4350" s="21">
        <f t="shared" ca="1" si="2088"/>
        <v>-10491.830862688315</v>
      </c>
      <c r="P4350" s="21">
        <f t="shared" ca="1" si="2088"/>
        <v>0</v>
      </c>
      <c r="Q4350" s="21">
        <f t="shared" ca="1" si="2088"/>
        <v>0</v>
      </c>
      <c r="R4350" s="21">
        <f t="shared" ca="1" si="2088"/>
        <v>-48644.943040430808</v>
      </c>
      <c r="S4350" s="21">
        <f t="shared" ca="1" si="2088"/>
        <v>-1634.8464957139313</v>
      </c>
      <c r="T4350" s="21">
        <f t="shared" ca="1" si="2088"/>
        <v>-30195.226675953309</v>
      </c>
      <c r="U4350" s="21">
        <f t="shared" ca="1" si="2088"/>
        <v>0</v>
      </c>
      <c r="V4350" s="21">
        <f t="shared" ca="1" si="2088"/>
        <v>0</v>
      </c>
      <c r="W4350" s="21">
        <f t="shared" ca="1" si="2088"/>
        <v>-31830.07317166726</v>
      </c>
      <c r="X4350" s="21">
        <f t="shared" ca="1" si="2088"/>
        <v>-10724.284756839479</v>
      </c>
      <c r="Y4350" s="21">
        <f t="shared" ca="1" si="2088"/>
        <v>-205.96993869899143</v>
      </c>
      <c r="Z4350" s="21">
        <f t="shared" ca="1" si="2088"/>
        <v>-10930.254695538468</v>
      </c>
      <c r="AA4350" s="21">
        <f t="shared" ca="1" si="2088"/>
        <v>-157.41317047523762</v>
      </c>
      <c r="AB4350" s="21">
        <f t="shared" ca="1" si="2088"/>
        <v>-181.13961686573396</v>
      </c>
      <c r="AC4350" s="21">
        <f t="shared" ca="1" si="2088"/>
        <v>-43.00683534460947</v>
      </c>
    </row>
    <row r="4351" spans="1:29" hidden="1" outlineLevel="1">
      <c r="E4351" s="19"/>
      <c r="F4351" s="42"/>
      <c r="G4351" s="17" t="str">
        <f>$G$12</f>
        <v>DISTSEC</v>
      </c>
      <c r="H4351" s="21">
        <f t="shared" ref="H4351:AC4351" ca="1" si="2089">+H4342+H4188</f>
        <v>-186826.28672751319</v>
      </c>
      <c r="I4351" s="21">
        <f t="shared" ca="1" si="2089"/>
        <v>-142058.68022934208</v>
      </c>
      <c r="J4351" s="21">
        <f t="shared" ca="1" si="2089"/>
        <v>-28673.533275913447</v>
      </c>
      <c r="K4351" s="21">
        <f t="shared" ca="1" si="2089"/>
        <v>0</v>
      </c>
      <c r="L4351" s="21">
        <f t="shared" ca="1" si="2089"/>
        <v>0</v>
      </c>
      <c r="M4351" s="21">
        <f t="shared" ca="1" si="2089"/>
        <v>-28673.533275913447</v>
      </c>
      <c r="N4351" s="21">
        <f t="shared" ca="1" si="2089"/>
        <v>-10982.545341736084</v>
      </c>
      <c r="O4351" s="21">
        <f t="shared" ca="1" si="2089"/>
        <v>0</v>
      </c>
      <c r="P4351" s="21">
        <f t="shared" ca="1" si="2089"/>
        <v>0</v>
      </c>
      <c r="Q4351" s="21">
        <f t="shared" ca="1" si="2089"/>
        <v>0</v>
      </c>
      <c r="R4351" s="21">
        <f t="shared" ca="1" si="2089"/>
        <v>-10982.545341736084</v>
      </c>
      <c r="S4351" s="21">
        <f t="shared" ca="1" si="2089"/>
        <v>-385.73003687436062</v>
      </c>
      <c r="T4351" s="21">
        <f t="shared" ca="1" si="2089"/>
        <v>0</v>
      </c>
      <c r="U4351" s="21">
        <f t="shared" ca="1" si="2089"/>
        <v>0</v>
      </c>
      <c r="V4351" s="21">
        <f t="shared" ca="1" si="2089"/>
        <v>0</v>
      </c>
      <c r="W4351" s="21">
        <f t="shared" ca="1" si="2089"/>
        <v>-385.73003687436062</v>
      </c>
      <c r="X4351" s="21">
        <f t="shared" ca="1" si="2089"/>
        <v>-3185.6793009075682</v>
      </c>
      <c r="Y4351" s="21">
        <f t="shared" ca="1" si="2089"/>
        <v>0</v>
      </c>
      <c r="Z4351" s="21">
        <f t="shared" ca="1" si="2089"/>
        <v>-3185.6793009075682</v>
      </c>
      <c r="AA4351" s="21">
        <f t="shared" ca="1" si="2089"/>
        <v>-41.005305999849526</v>
      </c>
      <c r="AB4351" s="21">
        <f t="shared" ca="1" si="2089"/>
        <v>-1220.8629460265747</v>
      </c>
      <c r="AC4351" s="21">
        <f t="shared" ca="1" si="2089"/>
        <v>-278.25029071326526</v>
      </c>
    </row>
    <row r="4352" spans="1:29" hidden="1" outlineLevel="1">
      <c r="E4352" s="19"/>
      <c r="F4352" s="42"/>
      <c r="G4352" s="17" t="str">
        <f>$G$13</f>
        <v>ENERGY</v>
      </c>
      <c r="H4352" s="21">
        <f t="shared" ref="H4352:AC4352" ca="1" si="2090">+H4343+H4189</f>
        <v>-1293998.3949406641</v>
      </c>
      <c r="I4352" s="21">
        <f t="shared" ca="1" si="2090"/>
        <v>-475439.13460131251</v>
      </c>
      <c r="J4352" s="21">
        <f t="shared" ca="1" si="2090"/>
        <v>-150185.71453090763</v>
      </c>
      <c r="K4352" s="21">
        <f t="shared" ca="1" si="2090"/>
        <v>-1875.6030226725725</v>
      </c>
      <c r="L4352" s="21">
        <f t="shared" ca="1" si="2090"/>
        <v>-95.013789969482048</v>
      </c>
      <c r="M4352" s="21">
        <f t="shared" ca="1" si="2090"/>
        <v>-152156.33134354959</v>
      </c>
      <c r="N4352" s="21">
        <f t="shared" ca="1" si="2090"/>
        <v>-76090.742543916567</v>
      </c>
      <c r="O4352" s="21">
        <f t="shared" ca="1" si="2090"/>
        <v>-20527.279664273236</v>
      </c>
      <c r="P4352" s="21">
        <f t="shared" ca="1" si="2090"/>
        <v>-3198.7343748556723</v>
      </c>
      <c r="Q4352" s="21">
        <f t="shared" ca="1" si="2090"/>
        <v>0</v>
      </c>
      <c r="R4352" s="21">
        <f t="shared" ca="1" si="2090"/>
        <v>-99816.756583045513</v>
      </c>
      <c r="S4352" s="21">
        <f t="shared" ca="1" si="2090"/>
        <v>-3832.069321815532</v>
      </c>
      <c r="T4352" s="21">
        <f t="shared" ca="1" si="2090"/>
        <v>-75745.850361284305</v>
      </c>
      <c r="U4352" s="21">
        <f t="shared" ca="1" si="2090"/>
        <v>-398203.94305247965</v>
      </c>
      <c r="V4352" s="21">
        <f t="shared" ca="1" si="2090"/>
        <v>-55681.986952376494</v>
      </c>
      <c r="W4352" s="21">
        <f t="shared" ca="1" si="2090"/>
        <v>-533463.84968795604</v>
      </c>
      <c r="X4352" s="21">
        <f t="shared" ca="1" si="2090"/>
        <v>-21393.492625667375</v>
      </c>
      <c r="Y4352" s="21">
        <f t="shared" ca="1" si="2090"/>
        <v>-404.53301975376087</v>
      </c>
      <c r="Z4352" s="21">
        <f t="shared" ca="1" si="2090"/>
        <v>-21798.025645421134</v>
      </c>
      <c r="AA4352" s="21">
        <f t="shared" ca="1" si="2090"/>
        <v>-403.5116121300116</v>
      </c>
      <c r="AB4352" s="21">
        <f t="shared" ca="1" si="2090"/>
        <v>-8846.761299148855</v>
      </c>
      <c r="AC4352" s="21">
        <f t="shared" ca="1" si="2090"/>
        <v>-2074.0241681000284</v>
      </c>
    </row>
    <row r="4353" spans="2:29" hidden="1" outlineLevel="1">
      <c r="E4353" s="19"/>
      <c r="F4353" s="42"/>
      <c r="G4353" s="17" t="str">
        <f>$G$14</f>
        <v>CUSTOMER</v>
      </c>
      <c r="H4353" s="21">
        <f t="shared" ref="H4353:AC4353" ca="1" si="2091">+H4344+H4190</f>
        <v>-2744027.3371985694</v>
      </c>
      <c r="I4353" s="21">
        <f t="shared" ca="1" si="2091"/>
        <v>-2105017.9346254934</v>
      </c>
      <c r="J4353" s="21">
        <f t="shared" ca="1" si="2091"/>
        <v>-501406.47843097313</v>
      </c>
      <c r="K4353" s="21">
        <f t="shared" ca="1" si="2091"/>
        <v>-5215.6338475306093</v>
      </c>
      <c r="L4353" s="21">
        <f t="shared" ca="1" si="2091"/>
        <v>-374.95004585303059</v>
      </c>
      <c r="M4353" s="21">
        <f t="shared" ca="1" si="2091"/>
        <v>-506997.06232435675</v>
      </c>
      <c r="N4353" s="21">
        <f t="shared" ca="1" si="2091"/>
        <v>-9015.8776778371466</v>
      </c>
      <c r="O4353" s="21">
        <f t="shared" ca="1" si="2091"/>
        <v>-2865.749461635718</v>
      </c>
      <c r="P4353" s="21">
        <f t="shared" ca="1" si="2091"/>
        <v>-1072.024088113491</v>
      </c>
      <c r="Q4353" s="21">
        <f t="shared" ca="1" si="2091"/>
        <v>0</v>
      </c>
      <c r="R4353" s="21">
        <f t="shared" ca="1" si="2091"/>
        <v>-12953.65122758635</v>
      </c>
      <c r="S4353" s="21">
        <f t="shared" ca="1" si="2091"/>
        <v>-85.041985661406756</v>
      </c>
      <c r="T4353" s="21">
        <f t="shared" ca="1" si="2091"/>
        <v>-2071.3396990928486</v>
      </c>
      <c r="U4353" s="21">
        <f t="shared" ca="1" si="2091"/>
        <v>-3551.1810868604935</v>
      </c>
      <c r="V4353" s="21">
        <f t="shared" ca="1" si="2091"/>
        <v>-684.70846881686475</v>
      </c>
      <c r="W4353" s="21">
        <f t="shared" ca="1" si="2091"/>
        <v>-6392.271240431608</v>
      </c>
      <c r="X4353" s="21">
        <f t="shared" ca="1" si="2091"/>
        <v>-2907.5022121122602</v>
      </c>
      <c r="Y4353" s="21">
        <f t="shared" ca="1" si="2091"/>
        <v>-34.486522447120336</v>
      </c>
      <c r="Z4353" s="21">
        <f t="shared" ca="1" si="2091"/>
        <v>-2941.9887345593779</v>
      </c>
      <c r="AA4353" s="21">
        <f t="shared" ca="1" si="2091"/>
        <v>-203.80034320590744</v>
      </c>
      <c r="AB4353" s="21">
        <f t="shared" ca="1" si="2091"/>
        <v>-99683.745152484276</v>
      </c>
      <c r="AC4353" s="21">
        <f t="shared" ca="1" si="2091"/>
        <v>-9836.8835504524613</v>
      </c>
    </row>
    <row r="4354" spans="2:29" collapsed="1">
      <c r="B4354" s="40" t="s">
        <v>342</v>
      </c>
      <c r="E4354" s="21">
        <f>+E4345+E4191</f>
        <v>-8715252</v>
      </c>
      <c r="F4354" s="42"/>
      <c r="G4354" s="17" t="str">
        <f>$G$15</f>
        <v>TOTAL</v>
      </c>
      <c r="H4354" s="21">
        <f t="shared" ref="H4354:AC4354" ca="1" si="2092">+H4345+H4191</f>
        <v>-8715252.0000000037</v>
      </c>
      <c r="I4354" s="21">
        <f t="shared" ca="1" si="2092"/>
        <v>-5032842.0480038486</v>
      </c>
      <c r="J4354" s="21">
        <f t="shared" ca="1" si="2092"/>
        <v>-1257242.748756974</v>
      </c>
      <c r="K4354" s="21">
        <f t="shared" ca="1" si="2092"/>
        <v>-14406.711209353547</v>
      </c>
      <c r="L4354" s="21">
        <f t="shared" ca="1" si="2092"/>
        <v>-787.62260322184648</v>
      </c>
      <c r="M4354" s="21">
        <f t="shared" ca="1" si="2092"/>
        <v>-1272437.0825695498</v>
      </c>
      <c r="N4354" s="21">
        <f t="shared" ca="1" si="2092"/>
        <v>-353710.02542188577</v>
      </c>
      <c r="O4354" s="21">
        <f t="shared" ca="1" si="2092"/>
        <v>-94043.582449162379</v>
      </c>
      <c r="P4354" s="21">
        <f t="shared" ca="1" si="2092"/>
        <v>-14040.878388085417</v>
      </c>
      <c r="Q4354" s="21">
        <f t="shared" ca="1" si="2092"/>
        <v>0</v>
      </c>
      <c r="R4354" s="21">
        <f t="shared" ca="1" si="2092"/>
        <v>-461794.48625913309</v>
      </c>
      <c r="S4354" s="21">
        <f t="shared" ca="1" si="2092"/>
        <v>-15410.142061559614</v>
      </c>
      <c r="T4354" s="21">
        <f t="shared" ca="1" si="2092"/>
        <v>-280784.80401666847</v>
      </c>
      <c r="U4354" s="21">
        <f t="shared" ca="1" si="2092"/>
        <v>-1261853.3953814134</v>
      </c>
      <c r="V4354" s="21">
        <f t="shared" ca="1" si="2092"/>
        <v>-155186.99679329799</v>
      </c>
      <c r="W4354" s="21">
        <f t="shared" ca="1" si="2092"/>
        <v>-1713235.3382529421</v>
      </c>
      <c r="X4354" s="21">
        <f t="shared" ca="1" si="2092"/>
        <v>-99605.255060812167</v>
      </c>
      <c r="Y4354" s="21">
        <f t="shared" ca="1" si="2092"/>
        <v>-1800.9012536236542</v>
      </c>
      <c r="Z4354" s="21">
        <f t="shared" ca="1" si="2092"/>
        <v>-101406.15631443565</v>
      </c>
      <c r="AA4354" s="21">
        <f t="shared" ca="1" si="2092"/>
        <v>-1698.7864835863857</v>
      </c>
      <c r="AB4354" s="21">
        <f t="shared" ca="1" si="2092"/>
        <v>-117746.03276735544</v>
      </c>
      <c r="AC4354" s="21">
        <f t="shared" ca="1" si="2092"/>
        <v>-14092.069349150639</v>
      </c>
    </row>
    <row r="4355" spans="2:29">
      <c r="E4355" s="21"/>
      <c r="F4355" s="42"/>
      <c r="H4355" s="21"/>
      <c r="I4355" s="21"/>
      <c r="J4355" s="21"/>
      <c r="K4355" s="21"/>
      <c r="L4355" s="21"/>
      <c r="M4355" s="21"/>
      <c r="N4355" s="21"/>
      <c r="O4355" s="21"/>
      <c r="P4355" s="21"/>
      <c r="Q4355" s="21"/>
      <c r="R4355" s="21"/>
      <c r="S4355" s="21"/>
      <c r="T4355" s="21"/>
      <c r="U4355" s="21"/>
      <c r="V4355" s="21"/>
      <c r="W4355" s="21"/>
      <c r="X4355" s="21"/>
      <c r="Y4355" s="21"/>
      <c r="Z4355" s="21"/>
      <c r="AA4355" s="21"/>
      <c r="AB4355" s="21"/>
      <c r="AC4355" s="21"/>
    </row>
    <row r="4356" spans="2:29" hidden="1" outlineLevel="1">
      <c r="F4356" s="42" t="str">
        <f>F4363</f>
        <v>RB_GUP</v>
      </c>
      <c r="G4356" s="17" t="str">
        <f>$G$8</f>
        <v>PRODUCTION</v>
      </c>
      <c r="H4356" s="21">
        <f t="shared" ref="H4356:H4363" ca="1" si="2093">SUBTOTAL(9,I4356:AC4356)</f>
        <v>0</v>
      </c>
      <c r="I4356" s="22">
        <f ca="1">VLOOKUP(CONCATENATE($F4356," ",$G4356),AllocFactorMatrix,(I$4+1),FALSE)*$E4363</f>
        <v>0</v>
      </c>
      <c r="J4356" s="22">
        <f ca="1">VLOOKUP(CONCATENATE($F4356," ",$G4356),AllocFactorMatrix,(J$4+1),FALSE)*$E4363</f>
        <v>0</v>
      </c>
      <c r="K4356" s="22">
        <f ca="1">VLOOKUP(CONCATENATE($F4356," ",$G4356),AllocFactorMatrix,(K$4+1),FALSE)*$E4363</f>
        <v>0</v>
      </c>
      <c r="L4356" s="22">
        <f ca="1">VLOOKUP(CONCATENATE($F4356," ",$G4356),AllocFactorMatrix,(L$4+1),FALSE)*$E4363</f>
        <v>0</v>
      </c>
      <c r="M4356" s="22">
        <f t="shared" ref="M4356:M4363" ca="1" si="2094">SUBTOTAL(9,J4356:L4356)</f>
        <v>0</v>
      </c>
      <c r="N4356" s="22">
        <f ca="1">VLOOKUP(CONCATENATE($F4356," ",$G4356),AllocFactorMatrix,(N$4+1),FALSE)*$E4363</f>
        <v>0</v>
      </c>
      <c r="O4356" s="22">
        <f ca="1">VLOOKUP(CONCATENATE($F4356," ",$G4356),AllocFactorMatrix,(O$4+1),FALSE)*$E4363</f>
        <v>0</v>
      </c>
      <c r="P4356" s="22">
        <f ca="1">VLOOKUP(CONCATENATE($F4356," ",$G4356),AllocFactorMatrix,(P$4+1),FALSE)*$E4363</f>
        <v>0</v>
      </c>
      <c r="Q4356" s="22">
        <f ca="1">VLOOKUP(CONCATENATE($F4356," ",$G4356),AllocFactorMatrix,(Q$4+1),FALSE)*$E4363</f>
        <v>0</v>
      </c>
      <c r="R4356" s="22">
        <f ca="1">SUBTOTAL(9,N4356:Q4356)</f>
        <v>0</v>
      </c>
      <c r="S4356" s="22">
        <f ca="1">VLOOKUP(CONCATENATE($F4356," ",$G4356),AllocFactorMatrix,(S$4+1),FALSE)*$E4363</f>
        <v>0</v>
      </c>
      <c r="T4356" s="22">
        <f ca="1">VLOOKUP(CONCATENATE($F4356," ",$G4356),AllocFactorMatrix,(T$4+1),FALSE)*$E4363</f>
        <v>0</v>
      </c>
      <c r="U4356" s="22">
        <f ca="1">VLOOKUP(CONCATENATE($F4356," ",$G4356),AllocFactorMatrix,(U$4+1),FALSE)*$E4363</f>
        <v>0</v>
      </c>
      <c r="V4356" s="22">
        <f ca="1">VLOOKUP(CONCATENATE($F4356," ",$G4356),AllocFactorMatrix,(V$4+1),FALSE)*$E4363</f>
        <v>0</v>
      </c>
      <c r="W4356" s="22">
        <f ca="1">SUBTOTAL(9,S4356:V4356)</f>
        <v>0</v>
      </c>
      <c r="X4356" s="22">
        <f ca="1">VLOOKUP(CONCATENATE($F4356," ",$G4356),AllocFactorMatrix,(X$4+1),FALSE)*$E4363</f>
        <v>0</v>
      </c>
      <c r="Y4356" s="22">
        <f ca="1">VLOOKUP(CONCATENATE($F4356," ",$G4356),AllocFactorMatrix,(Y$4+1),FALSE)*$E4363</f>
        <v>0</v>
      </c>
      <c r="Z4356" s="22">
        <f t="shared" ref="Z4356:Z4363" ca="1" si="2095">SUBTOTAL(9,X4356:Y4356)</f>
        <v>0</v>
      </c>
      <c r="AA4356" s="22">
        <f ca="1">VLOOKUP(CONCATENATE($F4356," ",$G4356),AllocFactorMatrix,(AA$4+1),FALSE)*$E4363</f>
        <v>0</v>
      </c>
      <c r="AB4356" s="22">
        <f ca="1">VLOOKUP(CONCATENATE($F4356," ",$G4356),AllocFactorMatrix,(AB$4+1),FALSE)*$E4363</f>
        <v>0</v>
      </c>
      <c r="AC4356" s="22">
        <f ca="1">VLOOKUP(CONCATENATE($F4356," ",$G4356),AllocFactorMatrix,(AC$4+1),FALSE)*$E4363</f>
        <v>0</v>
      </c>
    </row>
    <row r="4357" spans="2:29" hidden="1" outlineLevel="1">
      <c r="F4357" s="42" t="str">
        <f>F4363</f>
        <v>RB_GUP</v>
      </c>
      <c r="G4357" s="17" t="str">
        <f>$G$9</f>
        <v>BULKTRAN</v>
      </c>
      <c r="H4357" s="21">
        <f t="shared" ca="1" si="2093"/>
        <v>0</v>
      </c>
      <c r="I4357" s="22">
        <f ca="1">VLOOKUP(CONCATENATE($F4357," ",$G4357),AllocFactorMatrix,(I$4+1),FALSE)*$E4363</f>
        <v>0</v>
      </c>
      <c r="J4357" s="22">
        <f ca="1">VLOOKUP(CONCATENATE($F4357," ",$G4357),AllocFactorMatrix,(J$4+1),FALSE)*$E4363</f>
        <v>0</v>
      </c>
      <c r="K4357" s="22">
        <f ca="1">VLOOKUP(CONCATENATE($F4357," ",$G4357),AllocFactorMatrix,(K$4+1),FALSE)*$E4363</f>
        <v>0</v>
      </c>
      <c r="L4357" s="22">
        <f ca="1">VLOOKUP(CONCATENATE($F4357," ",$G4357),AllocFactorMatrix,(L$4+1),FALSE)*$E4363</f>
        <v>0</v>
      </c>
      <c r="M4357" s="22">
        <f t="shared" ca="1" si="2094"/>
        <v>0</v>
      </c>
      <c r="N4357" s="22">
        <f ca="1">VLOOKUP(CONCATENATE($F4357," ",$G4357),AllocFactorMatrix,(N$4+1),FALSE)*$E4363</f>
        <v>0</v>
      </c>
      <c r="O4357" s="22">
        <f ca="1">VLOOKUP(CONCATENATE($F4357," ",$G4357),AllocFactorMatrix,(O$4+1),FALSE)*$E4363</f>
        <v>0</v>
      </c>
      <c r="P4357" s="22">
        <f ca="1">VLOOKUP(CONCATENATE($F4357," ",$G4357),AllocFactorMatrix,(P$4+1),FALSE)*$E4363</f>
        <v>0</v>
      </c>
      <c r="Q4357" s="22">
        <f ca="1">VLOOKUP(CONCATENATE($F4357," ",$G4357),AllocFactorMatrix,(Q$4+1),FALSE)*$E4363</f>
        <v>0</v>
      </c>
      <c r="R4357" s="22">
        <f t="shared" ref="R4357:R4363" ca="1" si="2096">SUBTOTAL(9,N4357:Q4357)</f>
        <v>0</v>
      </c>
      <c r="S4357" s="22">
        <f ca="1">VLOOKUP(CONCATENATE($F4357," ",$G4357),AllocFactorMatrix,(S$4+1),FALSE)*$E4363</f>
        <v>0</v>
      </c>
      <c r="T4357" s="22">
        <f ca="1">VLOOKUP(CONCATENATE($F4357," ",$G4357),AllocFactorMatrix,(T$4+1),FALSE)*$E4363</f>
        <v>0</v>
      </c>
      <c r="U4357" s="22">
        <f ca="1">VLOOKUP(CONCATENATE($F4357," ",$G4357),AllocFactorMatrix,(U$4+1),FALSE)*$E4363</f>
        <v>0</v>
      </c>
      <c r="V4357" s="22">
        <f ca="1">VLOOKUP(CONCATENATE($F4357," ",$G4357),AllocFactorMatrix,(V$4+1),FALSE)*$E4363</f>
        <v>0</v>
      </c>
      <c r="W4357" s="22">
        <f t="shared" ref="W4357:W4363" ca="1" si="2097">SUBTOTAL(9,S4357:V4357)</f>
        <v>0</v>
      </c>
      <c r="X4357" s="22">
        <f ca="1">VLOOKUP(CONCATENATE($F4357," ",$G4357),AllocFactorMatrix,(X$4+1),FALSE)*$E4363</f>
        <v>0</v>
      </c>
      <c r="Y4357" s="22">
        <f ca="1">VLOOKUP(CONCATENATE($F4357," ",$G4357),AllocFactorMatrix,(Y$4+1),FALSE)*$E4363</f>
        <v>0</v>
      </c>
      <c r="Z4357" s="22">
        <f t="shared" ca="1" si="2095"/>
        <v>0</v>
      </c>
      <c r="AA4357" s="22">
        <f ca="1">VLOOKUP(CONCATENATE($F4357," ",$G4357),AllocFactorMatrix,(AA$4+1),FALSE)*$E4363</f>
        <v>0</v>
      </c>
      <c r="AB4357" s="22">
        <f ca="1">VLOOKUP(CONCATENATE($F4357," ",$G4357),AllocFactorMatrix,(AB$4+1),FALSE)*$E4363</f>
        <v>0</v>
      </c>
      <c r="AC4357" s="22">
        <f ca="1">VLOOKUP(CONCATENATE($F4357," ",$G4357),AllocFactorMatrix,(AC$4+1),FALSE)*$E4363</f>
        <v>0</v>
      </c>
    </row>
    <row r="4358" spans="2:29" hidden="1" outlineLevel="1">
      <c r="F4358" s="42" t="str">
        <f>F4363</f>
        <v>RB_GUP</v>
      </c>
      <c r="G4358" s="17" t="str">
        <f>$G$10</f>
        <v>SUBTRAN</v>
      </c>
      <c r="H4358" s="21">
        <f t="shared" ca="1" si="2093"/>
        <v>0</v>
      </c>
      <c r="I4358" s="22">
        <f ca="1">VLOOKUP(CONCATENATE($F4358," ",$G4358),AllocFactorMatrix,(I$4+1),FALSE)*$E4363</f>
        <v>0</v>
      </c>
      <c r="J4358" s="22">
        <f ca="1">VLOOKUP(CONCATENATE($F4358," ",$G4358),AllocFactorMatrix,(J$4+1),FALSE)*$E4363</f>
        <v>0</v>
      </c>
      <c r="K4358" s="22">
        <f ca="1">VLOOKUP(CONCATENATE($F4358," ",$G4358),AllocFactorMatrix,(K$4+1),FALSE)*$E4363</f>
        <v>0</v>
      </c>
      <c r="L4358" s="22">
        <f ca="1">VLOOKUP(CONCATENATE($F4358," ",$G4358),AllocFactorMatrix,(L$4+1),FALSE)*$E4363</f>
        <v>0</v>
      </c>
      <c r="M4358" s="22">
        <f t="shared" ca="1" si="2094"/>
        <v>0</v>
      </c>
      <c r="N4358" s="22">
        <f ca="1">VLOOKUP(CONCATENATE($F4358," ",$G4358),AllocFactorMatrix,(N$4+1),FALSE)*$E4363</f>
        <v>0</v>
      </c>
      <c r="O4358" s="22">
        <f ca="1">VLOOKUP(CONCATENATE($F4358," ",$G4358),AllocFactorMatrix,(O$4+1),FALSE)*$E4363</f>
        <v>0</v>
      </c>
      <c r="P4358" s="22">
        <f ca="1">VLOOKUP(CONCATENATE($F4358," ",$G4358),AllocFactorMatrix,(P$4+1),FALSE)*$E4363</f>
        <v>0</v>
      </c>
      <c r="Q4358" s="22">
        <f ca="1">VLOOKUP(CONCATENATE($F4358," ",$G4358),AllocFactorMatrix,(Q$4+1),FALSE)*$E4363</f>
        <v>0</v>
      </c>
      <c r="R4358" s="22">
        <f t="shared" ca="1" si="2096"/>
        <v>0</v>
      </c>
      <c r="S4358" s="22">
        <f ca="1">VLOOKUP(CONCATENATE($F4358," ",$G4358),AllocFactorMatrix,(S$4+1),FALSE)*$E4363</f>
        <v>0</v>
      </c>
      <c r="T4358" s="22">
        <f ca="1">VLOOKUP(CONCATENATE($F4358," ",$G4358),AllocFactorMatrix,(T$4+1),FALSE)*$E4363</f>
        <v>0</v>
      </c>
      <c r="U4358" s="22">
        <f ca="1">VLOOKUP(CONCATENATE($F4358," ",$G4358),AllocFactorMatrix,(U$4+1),FALSE)*$E4363</f>
        <v>0</v>
      </c>
      <c r="V4358" s="22">
        <f ca="1">VLOOKUP(CONCATENATE($F4358," ",$G4358),AllocFactorMatrix,(V$4+1),FALSE)*$E4363</f>
        <v>0</v>
      </c>
      <c r="W4358" s="22">
        <f t="shared" ca="1" si="2097"/>
        <v>0</v>
      </c>
      <c r="X4358" s="22">
        <f ca="1">VLOOKUP(CONCATENATE($F4358," ",$G4358),AllocFactorMatrix,(X$4+1),FALSE)*$E4363</f>
        <v>0</v>
      </c>
      <c r="Y4358" s="22">
        <f ca="1">VLOOKUP(CONCATENATE($F4358," ",$G4358),AllocFactorMatrix,(Y$4+1),FALSE)*$E4363</f>
        <v>0</v>
      </c>
      <c r="Z4358" s="22">
        <f t="shared" ca="1" si="2095"/>
        <v>0</v>
      </c>
      <c r="AA4358" s="22">
        <f ca="1">VLOOKUP(CONCATENATE($F4358," ",$G4358),AllocFactorMatrix,(AA$4+1),FALSE)*$E4363</f>
        <v>0</v>
      </c>
      <c r="AB4358" s="22">
        <f ca="1">VLOOKUP(CONCATENATE($F4358," ",$G4358),AllocFactorMatrix,(AB$4+1),FALSE)*$E4363</f>
        <v>0</v>
      </c>
      <c r="AC4358" s="22">
        <f ca="1">VLOOKUP(CONCATENATE($F4358," ",$G4358),AllocFactorMatrix,(AC$4+1),FALSE)*$E4363</f>
        <v>0</v>
      </c>
    </row>
    <row r="4359" spans="2:29" hidden="1" outlineLevel="1">
      <c r="F4359" s="42" t="str">
        <f>F4363</f>
        <v>RB_GUP</v>
      </c>
      <c r="G4359" s="17" t="str">
        <f>$G$11</f>
        <v>DISTPRI</v>
      </c>
      <c r="H4359" s="21">
        <f t="shared" ca="1" si="2093"/>
        <v>0</v>
      </c>
      <c r="I4359" s="22">
        <f ca="1">VLOOKUP(CONCATENATE($F4359," ",$G4359),AllocFactorMatrix,(I$4+1),FALSE)*$E4363</f>
        <v>0</v>
      </c>
      <c r="J4359" s="22">
        <f ca="1">VLOOKUP(CONCATENATE($F4359," ",$G4359),AllocFactorMatrix,(J$4+1),FALSE)*$E4363</f>
        <v>0</v>
      </c>
      <c r="K4359" s="22">
        <f ca="1">VLOOKUP(CONCATENATE($F4359," ",$G4359),AllocFactorMatrix,(K$4+1),FALSE)*$E4363</f>
        <v>0</v>
      </c>
      <c r="L4359" s="22">
        <f ca="1">VLOOKUP(CONCATENATE($F4359," ",$G4359),AllocFactorMatrix,(L$4+1),FALSE)*$E4363</f>
        <v>0</v>
      </c>
      <c r="M4359" s="22">
        <f t="shared" ca="1" si="2094"/>
        <v>0</v>
      </c>
      <c r="N4359" s="22">
        <f ca="1">VLOOKUP(CONCATENATE($F4359," ",$G4359),AllocFactorMatrix,(N$4+1),FALSE)*$E4363</f>
        <v>0</v>
      </c>
      <c r="O4359" s="22">
        <f ca="1">VLOOKUP(CONCATENATE($F4359," ",$G4359),AllocFactorMatrix,(O$4+1),FALSE)*$E4363</f>
        <v>0</v>
      </c>
      <c r="P4359" s="22">
        <f ca="1">VLOOKUP(CONCATENATE($F4359," ",$G4359),AllocFactorMatrix,(P$4+1),FALSE)*$E4363</f>
        <v>0</v>
      </c>
      <c r="Q4359" s="22">
        <f ca="1">VLOOKUP(CONCATENATE($F4359," ",$G4359),AllocFactorMatrix,(Q$4+1),FALSE)*$E4363</f>
        <v>0</v>
      </c>
      <c r="R4359" s="22">
        <f t="shared" ca="1" si="2096"/>
        <v>0</v>
      </c>
      <c r="S4359" s="22">
        <f ca="1">VLOOKUP(CONCATENATE($F4359," ",$G4359),AllocFactorMatrix,(S$4+1),FALSE)*$E4363</f>
        <v>0</v>
      </c>
      <c r="T4359" s="22">
        <f ca="1">VLOOKUP(CONCATENATE($F4359," ",$G4359),AllocFactorMatrix,(T$4+1),FALSE)*$E4363</f>
        <v>0</v>
      </c>
      <c r="U4359" s="22">
        <f ca="1">VLOOKUP(CONCATENATE($F4359," ",$G4359),AllocFactorMatrix,(U$4+1),FALSE)*$E4363</f>
        <v>0</v>
      </c>
      <c r="V4359" s="22">
        <f ca="1">VLOOKUP(CONCATENATE($F4359," ",$G4359),AllocFactorMatrix,(V$4+1),FALSE)*$E4363</f>
        <v>0</v>
      </c>
      <c r="W4359" s="22">
        <f t="shared" ca="1" si="2097"/>
        <v>0</v>
      </c>
      <c r="X4359" s="22">
        <f ca="1">VLOOKUP(CONCATENATE($F4359," ",$G4359),AllocFactorMatrix,(X$4+1),FALSE)*$E4363</f>
        <v>0</v>
      </c>
      <c r="Y4359" s="22">
        <f ca="1">VLOOKUP(CONCATENATE($F4359," ",$G4359),AllocFactorMatrix,(Y$4+1),FALSE)*$E4363</f>
        <v>0</v>
      </c>
      <c r="Z4359" s="22">
        <f t="shared" ca="1" si="2095"/>
        <v>0</v>
      </c>
      <c r="AA4359" s="22">
        <f ca="1">VLOOKUP(CONCATENATE($F4359," ",$G4359),AllocFactorMatrix,(AA$4+1),FALSE)*$E4363</f>
        <v>0</v>
      </c>
      <c r="AB4359" s="22">
        <f ca="1">VLOOKUP(CONCATENATE($F4359," ",$G4359),AllocFactorMatrix,(AB$4+1),FALSE)*$E4363</f>
        <v>0</v>
      </c>
      <c r="AC4359" s="22">
        <f ca="1">VLOOKUP(CONCATENATE($F4359," ",$G4359),AllocFactorMatrix,(AC$4+1),FALSE)*$E4363</f>
        <v>0</v>
      </c>
    </row>
    <row r="4360" spans="2:29" hidden="1" outlineLevel="1">
      <c r="F4360" s="42" t="str">
        <f>F4363</f>
        <v>RB_GUP</v>
      </c>
      <c r="G4360" s="17" t="str">
        <f>$G$12</f>
        <v>DISTSEC</v>
      </c>
      <c r="H4360" s="21">
        <f t="shared" ca="1" si="2093"/>
        <v>0</v>
      </c>
      <c r="I4360" s="22">
        <f ca="1">VLOOKUP(CONCATENATE($F4360," ",$G4360),AllocFactorMatrix,(I$4+1),FALSE)*$E4363</f>
        <v>0</v>
      </c>
      <c r="J4360" s="22">
        <f ca="1">VLOOKUP(CONCATENATE($F4360," ",$G4360),AllocFactorMatrix,(J$4+1),FALSE)*$E4363</f>
        <v>0</v>
      </c>
      <c r="K4360" s="22">
        <f ca="1">VLOOKUP(CONCATENATE($F4360," ",$G4360),AllocFactorMatrix,(K$4+1),FALSE)*$E4363</f>
        <v>0</v>
      </c>
      <c r="L4360" s="22">
        <f ca="1">VLOOKUP(CONCATENATE($F4360," ",$G4360),AllocFactorMatrix,(L$4+1),FALSE)*$E4363</f>
        <v>0</v>
      </c>
      <c r="M4360" s="22">
        <f t="shared" ca="1" si="2094"/>
        <v>0</v>
      </c>
      <c r="N4360" s="22">
        <f ca="1">VLOOKUP(CONCATENATE($F4360," ",$G4360),AllocFactorMatrix,(N$4+1),FALSE)*$E4363</f>
        <v>0</v>
      </c>
      <c r="O4360" s="22">
        <f ca="1">VLOOKUP(CONCATENATE($F4360," ",$G4360),AllocFactorMatrix,(O$4+1),FALSE)*$E4363</f>
        <v>0</v>
      </c>
      <c r="P4360" s="22">
        <f ca="1">VLOOKUP(CONCATENATE($F4360," ",$G4360),AllocFactorMatrix,(P$4+1),FALSE)*$E4363</f>
        <v>0</v>
      </c>
      <c r="Q4360" s="22">
        <f ca="1">VLOOKUP(CONCATENATE($F4360," ",$G4360),AllocFactorMatrix,(Q$4+1),FALSE)*$E4363</f>
        <v>0</v>
      </c>
      <c r="R4360" s="22">
        <f t="shared" ca="1" si="2096"/>
        <v>0</v>
      </c>
      <c r="S4360" s="22">
        <f ca="1">VLOOKUP(CONCATENATE($F4360," ",$G4360),AllocFactorMatrix,(S$4+1),FALSE)*$E4363</f>
        <v>0</v>
      </c>
      <c r="T4360" s="22">
        <f ca="1">VLOOKUP(CONCATENATE($F4360," ",$G4360),AllocFactorMatrix,(T$4+1),FALSE)*$E4363</f>
        <v>0</v>
      </c>
      <c r="U4360" s="22">
        <f ca="1">VLOOKUP(CONCATENATE($F4360," ",$G4360),AllocFactorMatrix,(U$4+1),FALSE)*$E4363</f>
        <v>0</v>
      </c>
      <c r="V4360" s="22">
        <f ca="1">VLOOKUP(CONCATENATE($F4360," ",$G4360),AllocFactorMatrix,(V$4+1),FALSE)*$E4363</f>
        <v>0</v>
      </c>
      <c r="W4360" s="22">
        <f t="shared" ca="1" si="2097"/>
        <v>0</v>
      </c>
      <c r="X4360" s="22">
        <f ca="1">VLOOKUP(CONCATENATE($F4360," ",$G4360),AllocFactorMatrix,(X$4+1),FALSE)*$E4363</f>
        <v>0</v>
      </c>
      <c r="Y4360" s="22">
        <f ca="1">VLOOKUP(CONCATENATE($F4360," ",$G4360),AllocFactorMatrix,(Y$4+1),FALSE)*$E4363</f>
        <v>0</v>
      </c>
      <c r="Z4360" s="22">
        <f t="shared" ca="1" si="2095"/>
        <v>0</v>
      </c>
      <c r="AA4360" s="22">
        <f ca="1">VLOOKUP(CONCATENATE($F4360," ",$G4360),AllocFactorMatrix,(AA$4+1),FALSE)*$E4363</f>
        <v>0</v>
      </c>
      <c r="AB4360" s="22">
        <f ca="1">VLOOKUP(CONCATENATE($F4360," ",$G4360),AllocFactorMatrix,(AB$4+1),FALSE)*$E4363</f>
        <v>0</v>
      </c>
      <c r="AC4360" s="22">
        <f ca="1">VLOOKUP(CONCATENATE($F4360," ",$G4360),AllocFactorMatrix,(AC$4+1),FALSE)*$E4363</f>
        <v>0</v>
      </c>
    </row>
    <row r="4361" spans="2:29" hidden="1" outlineLevel="1">
      <c r="F4361" s="42" t="str">
        <f>F4363</f>
        <v>RB_GUP</v>
      </c>
      <c r="G4361" s="17" t="str">
        <f>$G$13</f>
        <v>ENERGY</v>
      </c>
      <c r="H4361" s="21">
        <f t="shared" ca="1" si="2093"/>
        <v>0</v>
      </c>
      <c r="I4361" s="22">
        <f ca="1">VLOOKUP(CONCATENATE($F4361," ",$G4361),AllocFactorMatrix,(I$4+1),FALSE)*$E4363</f>
        <v>0</v>
      </c>
      <c r="J4361" s="22">
        <f ca="1">VLOOKUP(CONCATENATE($F4361," ",$G4361),AllocFactorMatrix,(J$4+1),FALSE)*$E4363</f>
        <v>0</v>
      </c>
      <c r="K4361" s="22">
        <f ca="1">VLOOKUP(CONCATENATE($F4361," ",$G4361),AllocFactorMatrix,(K$4+1),FALSE)*$E4363</f>
        <v>0</v>
      </c>
      <c r="L4361" s="22">
        <f ca="1">VLOOKUP(CONCATENATE($F4361," ",$G4361),AllocFactorMatrix,(L$4+1),FALSE)*$E4363</f>
        <v>0</v>
      </c>
      <c r="M4361" s="22">
        <f t="shared" ca="1" si="2094"/>
        <v>0</v>
      </c>
      <c r="N4361" s="22">
        <f ca="1">VLOOKUP(CONCATENATE($F4361," ",$G4361),AllocFactorMatrix,(N$4+1),FALSE)*$E4363</f>
        <v>0</v>
      </c>
      <c r="O4361" s="22">
        <f ca="1">VLOOKUP(CONCATENATE($F4361," ",$G4361),AllocFactorMatrix,(O$4+1),FALSE)*$E4363</f>
        <v>0</v>
      </c>
      <c r="P4361" s="22">
        <f ca="1">VLOOKUP(CONCATENATE($F4361," ",$G4361),AllocFactorMatrix,(P$4+1),FALSE)*$E4363</f>
        <v>0</v>
      </c>
      <c r="Q4361" s="22">
        <f ca="1">VLOOKUP(CONCATENATE($F4361," ",$G4361),AllocFactorMatrix,(Q$4+1),FALSE)*$E4363</f>
        <v>0</v>
      </c>
      <c r="R4361" s="22">
        <f t="shared" ca="1" si="2096"/>
        <v>0</v>
      </c>
      <c r="S4361" s="22">
        <f ca="1">VLOOKUP(CONCATENATE($F4361," ",$G4361),AllocFactorMatrix,(S$4+1),FALSE)*$E4363</f>
        <v>0</v>
      </c>
      <c r="T4361" s="22">
        <f ca="1">VLOOKUP(CONCATENATE($F4361," ",$G4361),AllocFactorMatrix,(T$4+1),FALSE)*$E4363</f>
        <v>0</v>
      </c>
      <c r="U4361" s="22">
        <f ca="1">VLOOKUP(CONCATENATE($F4361," ",$G4361),AllocFactorMatrix,(U$4+1),FALSE)*$E4363</f>
        <v>0</v>
      </c>
      <c r="V4361" s="22">
        <f ca="1">VLOOKUP(CONCATENATE($F4361," ",$G4361),AllocFactorMatrix,(V$4+1),FALSE)*$E4363</f>
        <v>0</v>
      </c>
      <c r="W4361" s="22">
        <f t="shared" ca="1" si="2097"/>
        <v>0</v>
      </c>
      <c r="X4361" s="22">
        <f ca="1">VLOOKUP(CONCATENATE($F4361," ",$G4361),AllocFactorMatrix,(X$4+1),FALSE)*$E4363</f>
        <v>0</v>
      </c>
      <c r="Y4361" s="22">
        <f ca="1">VLOOKUP(CONCATENATE($F4361," ",$G4361),AllocFactorMatrix,(Y$4+1),FALSE)*$E4363</f>
        <v>0</v>
      </c>
      <c r="Z4361" s="22">
        <f t="shared" ca="1" si="2095"/>
        <v>0</v>
      </c>
      <c r="AA4361" s="22">
        <f ca="1">VLOOKUP(CONCATENATE($F4361," ",$G4361),AllocFactorMatrix,(AA$4+1),FALSE)*$E4363</f>
        <v>0</v>
      </c>
      <c r="AB4361" s="22">
        <f ca="1">VLOOKUP(CONCATENATE($F4361," ",$G4361),AllocFactorMatrix,(AB$4+1),FALSE)*$E4363</f>
        <v>0</v>
      </c>
      <c r="AC4361" s="22">
        <f ca="1">VLOOKUP(CONCATENATE($F4361," ",$G4361),AllocFactorMatrix,(AC$4+1),FALSE)*$E4363</f>
        <v>0</v>
      </c>
    </row>
    <row r="4362" spans="2:29" hidden="1" outlineLevel="1">
      <c r="F4362" s="42" t="str">
        <f>F4363</f>
        <v>RB_GUP</v>
      </c>
      <c r="G4362" s="17" t="str">
        <f>$G$14</f>
        <v>CUSTOMER</v>
      </c>
      <c r="H4362" s="21">
        <f t="shared" ca="1" si="2093"/>
        <v>0</v>
      </c>
      <c r="I4362" s="22">
        <f ca="1">VLOOKUP(CONCATENATE($F4362," ",$G4362),AllocFactorMatrix,(I$4+1),FALSE)*$E4363</f>
        <v>0</v>
      </c>
      <c r="J4362" s="22">
        <f ca="1">VLOOKUP(CONCATENATE($F4362," ",$G4362),AllocFactorMatrix,(J$4+1),FALSE)*$E4363</f>
        <v>0</v>
      </c>
      <c r="K4362" s="22">
        <f ca="1">VLOOKUP(CONCATENATE($F4362," ",$G4362),AllocFactorMatrix,(K$4+1),FALSE)*$E4363</f>
        <v>0</v>
      </c>
      <c r="L4362" s="22">
        <f ca="1">VLOOKUP(CONCATENATE($F4362," ",$G4362),AllocFactorMatrix,(L$4+1),FALSE)*$E4363</f>
        <v>0</v>
      </c>
      <c r="M4362" s="22">
        <f t="shared" ca="1" si="2094"/>
        <v>0</v>
      </c>
      <c r="N4362" s="22">
        <f ca="1">VLOOKUP(CONCATENATE($F4362," ",$G4362),AllocFactorMatrix,(N$4+1),FALSE)*$E4363</f>
        <v>0</v>
      </c>
      <c r="O4362" s="22">
        <f ca="1">VLOOKUP(CONCATENATE($F4362," ",$G4362),AllocFactorMatrix,(O$4+1),FALSE)*$E4363</f>
        <v>0</v>
      </c>
      <c r="P4362" s="22">
        <f ca="1">VLOOKUP(CONCATENATE($F4362," ",$G4362),AllocFactorMatrix,(P$4+1),FALSE)*$E4363</f>
        <v>0</v>
      </c>
      <c r="Q4362" s="22">
        <f ca="1">VLOOKUP(CONCATENATE($F4362," ",$G4362),AllocFactorMatrix,(Q$4+1),FALSE)*$E4363</f>
        <v>0</v>
      </c>
      <c r="R4362" s="22">
        <f t="shared" ca="1" si="2096"/>
        <v>0</v>
      </c>
      <c r="S4362" s="22">
        <f ca="1">VLOOKUP(CONCATENATE($F4362," ",$G4362),AllocFactorMatrix,(S$4+1),FALSE)*$E4363</f>
        <v>0</v>
      </c>
      <c r="T4362" s="22">
        <f ca="1">VLOOKUP(CONCATENATE($F4362," ",$G4362),AllocFactorMatrix,(T$4+1),FALSE)*$E4363</f>
        <v>0</v>
      </c>
      <c r="U4362" s="22">
        <f ca="1">VLOOKUP(CONCATENATE($F4362," ",$G4362),AllocFactorMatrix,(U$4+1),FALSE)*$E4363</f>
        <v>0</v>
      </c>
      <c r="V4362" s="22">
        <f ca="1">VLOOKUP(CONCATENATE($F4362," ",$G4362),AllocFactorMatrix,(V$4+1),FALSE)*$E4363</f>
        <v>0</v>
      </c>
      <c r="W4362" s="22">
        <f t="shared" ca="1" si="2097"/>
        <v>0</v>
      </c>
      <c r="X4362" s="22">
        <f ca="1">VLOOKUP(CONCATENATE($F4362," ",$G4362),AllocFactorMatrix,(X$4+1),FALSE)*$E4363</f>
        <v>0</v>
      </c>
      <c r="Y4362" s="22">
        <f ca="1">VLOOKUP(CONCATENATE($F4362," ",$G4362),AllocFactorMatrix,(Y$4+1),FALSE)*$E4363</f>
        <v>0</v>
      </c>
      <c r="Z4362" s="22">
        <f t="shared" ca="1" si="2095"/>
        <v>0</v>
      </c>
      <c r="AA4362" s="22">
        <f ca="1">VLOOKUP(CONCATENATE($F4362," ",$G4362),AllocFactorMatrix,(AA$4+1),FALSE)*$E4363</f>
        <v>0</v>
      </c>
      <c r="AB4362" s="22">
        <f ca="1">VLOOKUP(CONCATENATE($F4362," ",$G4362),AllocFactorMatrix,(AB$4+1),FALSE)*$E4363</f>
        <v>0</v>
      </c>
      <c r="AC4362" s="22">
        <f ca="1">VLOOKUP(CONCATENATE($F4362," ",$G4362),AllocFactorMatrix,(AC$4+1),FALSE)*$E4363</f>
        <v>0</v>
      </c>
    </row>
    <row r="4363" spans="2:29" collapsed="1">
      <c r="B4363" s="40" t="s">
        <v>284</v>
      </c>
      <c r="E4363" s="19">
        <v>0</v>
      </c>
      <c r="F4363" s="42" t="s">
        <v>73</v>
      </c>
      <c r="G4363" s="17" t="str">
        <f>$G$15</f>
        <v>TOTAL</v>
      </c>
      <c r="H4363" s="21">
        <f t="shared" ca="1" si="2093"/>
        <v>0</v>
      </c>
      <c r="I4363" s="22">
        <f ca="1">VLOOKUP(CONCATENATE($F4363," ",$G4363),AllocFactorMatrix,(I$4+1),FALSE)*$E4363</f>
        <v>0</v>
      </c>
      <c r="J4363" s="22">
        <f ca="1">VLOOKUP(CONCATENATE($F4363," ",$G4363),AllocFactorMatrix,(J$4+1),FALSE)*$E4363</f>
        <v>0</v>
      </c>
      <c r="K4363" s="22">
        <f ca="1">VLOOKUP(CONCATENATE($F4363," ",$G4363),AllocFactorMatrix,(K$4+1),FALSE)*$E4363</f>
        <v>0</v>
      </c>
      <c r="L4363" s="22">
        <f ca="1">VLOOKUP(CONCATENATE($F4363," ",$G4363),AllocFactorMatrix,(L$4+1),FALSE)*$E4363</f>
        <v>0</v>
      </c>
      <c r="M4363" s="22">
        <f t="shared" ca="1" si="2094"/>
        <v>0</v>
      </c>
      <c r="N4363" s="22">
        <f ca="1">VLOOKUP(CONCATENATE($F4363," ",$G4363),AllocFactorMatrix,(N$4+1),FALSE)*$E4363</f>
        <v>0</v>
      </c>
      <c r="O4363" s="22">
        <f ca="1">VLOOKUP(CONCATENATE($F4363," ",$G4363),AllocFactorMatrix,(O$4+1),FALSE)*$E4363</f>
        <v>0</v>
      </c>
      <c r="P4363" s="22">
        <f ca="1">VLOOKUP(CONCATENATE($F4363," ",$G4363),AllocFactorMatrix,(P$4+1),FALSE)*$E4363</f>
        <v>0</v>
      </c>
      <c r="Q4363" s="22">
        <f ca="1">VLOOKUP(CONCATENATE($F4363," ",$G4363),AllocFactorMatrix,(Q$4+1),FALSE)*$E4363</f>
        <v>0</v>
      </c>
      <c r="R4363" s="22">
        <f t="shared" ca="1" si="2096"/>
        <v>0</v>
      </c>
      <c r="S4363" s="22">
        <f ca="1">VLOOKUP(CONCATENATE($F4363," ",$G4363),AllocFactorMatrix,(S$4+1),FALSE)*$E4363</f>
        <v>0</v>
      </c>
      <c r="T4363" s="22">
        <f ca="1">VLOOKUP(CONCATENATE($F4363," ",$G4363),AllocFactorMatrix,(T$4+1),FALSE)*$E4363</f>
        <v>0</v>
      </c>
      <c r="U4363" s="22">
        <f ca="1">VLOOKUP(CONCATENATE($F4363," ",$G4363),AllocFactorMatrix,(U$4+1),FALSE)*$E4363</f>
        <v>0</v>
      </c>
      <c r="V4363" s="22">
        <f ca="1">VLOOKUP(CONCATENATE($F4363," ",$G4363),AllocFactorMatrix,(V$4+1),FALSE)*$E4363</f>
        <v>0</v>
      </c>
      <c r="W4363" s="22">
        <f t="shared" ca="1" si="2097"/>
        <v>0</v>
      </c>
      <c r="X4363" s="22">
        <f ca="1">VLOOKUP(CONCATENATE($F4363," ",$G4363),AllocFactorMatrix,(X$4+1),FALSE)*$E4363</f>
        <v>0</v>
      </c>
      <c r="Y4363" s="22">
        <f ca="1">VLOOKUP(CONCATENATE($F4363," ",$G4363),AllocFactorMatrix,(Y$4+1),FALSE)*$E4363</f>
        <v>0</v>
      </c>
      <c r="Z4363" s="22">
        <f t="shared" ca="1" si="2095"/>
        <v>0</v>
      </c>
      <c r="AA4363" s="22">
        <f ca="1">VLOOKUP(CONCATENATE($F4363," ",$G4363),AllocFactorMatrix,(AA$4+1),FALSE)*$E4363</f>
        <v>0</v>
      </c>
      <c r="AB4363" s="22">
        <f ca="1">VLOOKUP(CONCATENATE($F4363," ",$G4363),AllocFactorMatrix,(AB$4+1),FALSE)*$E4363</f>
        <v>0</v>
      </c>
      <c r="AC4363" s="22">
        <f ca="1">VLOOKUP(CONCATENATE($F4363," ",$G4363),AllocFactorMatrix,(AC$4+1),FALSE)*$E4363</f>
        <v>0</v>
      </c>
    </row>
    <row r="4364" spans="2:29">
      <c r="F4364" s="44"/>
    </row>
    <row r="4365" spans="2:29" hidden="1" outlineLevel="1">
      <c r="E4365" s="19"/>
      <c r="G4365" s="17" t="str">
        <f>$G$8</f>
        <v>PRODUCTION</v>
      </c>
      <c r="H4365" s="21">
        <f t="shared" ref="H4365:AC4365" ca="1" si="2098">+H4356+H4347+H3621</f>
        <v>3735992.3081552973</v>
      </c>
      <c r="I4365" s="21">
        <f t="shared" ca="1" si="2098"/>
        <v>646111.08037064597</v>
      </c>
      <c r="J4365" s="21">
        <f t="shared" ca="1" si="2098"/>
        <v>933653.97401197837</v>
      </c>
      <c r="K4365" s="21">
        <f t="shared" ca="1" si="2098"/>
        <v>9411.1165448931351</v>
      </c>
      <c r="L4365" s="21">
        <f t="shared" ca="1" si="2098"/>
        <v>368.67862972320734</v>
      </c>
      <c r="M4365" s="21">
        <f t="shared" ca="1" si="2098"/>
        <v>943433.76918659406</v>
      </c>
      <c r="N4365" s="21">
        <f t="shared" ca="1" si="2098"/>
        <v>781964.68366589362</v>
      </c>
      <c r="O4365" s="21">
        <f t="shared" ca="1" si="2098"/>
        <v>247909.4540546815</v>
      </c>
      <c r="P4365" s="21">
        <f t="shared" ca="1" si="2098"/>
        <v>10220.492912522262</v>
      </c>
      <c r="Q4365" s="21">
        <f t="shared" ca="1" si="2098"/>
        <v>0</v>
      </c>
      <c r="R4365" s="21">
        <f t="shared" ca="1" si="2098"/>
        <v>1040094.6306330978</v>
      </c>
      <c r="S4365" s="21">
        <f t="shared" ca="1" si="2098"/>
        <v>23462.542124038646</v>
      </c>
      <c r="T4365" s="21">
        <f t="shared" ca="1" si="2098"/>
        <v>646650.42126370873</v>
      </c>
      <c r="U4365" s="21">
        <f t="shared" ca="1" si="2098"/>
        <v>-29069.282143123099</v>
      </c>
      <c r="V4365" s="21">
        <f t="shared" ca="1" si="2098"/>
        <v>156059.7334382665</v>
      </c>
      <c r="W4365" s="21">
        <f t="shared" ca="1" si="2098"/>
        <v>797103.41468288936</v>
      </c>
      <c r="X4365" s="21">
        <f t="shared" ca="1" si="2098"/>
        <v>270649.51224027376</v>
      </c>
      <c r="Y4365" s="21">
        <f t="shared" ca="1" si="2098"/>
        <v>4256.9748420970063</v>
      </c>
      <c r="Z4365" s="21">
        <f t="shared" ca="1" si="2098"/>
        <v>274906.48708237067</v>
      </c>
      <c r="AA4365" s="21">
        <f t="shared" ca="1" si="2098"/>
        <v>3851.7868110626932</v>
      </c>
      <c r="AB4365" s="21">
        <f t="shared" ca="1" si="2098"/>
        <v>21689.485207192483</v>
      </c>
      <c r="AC4365" s="21">
        <f t="shared" ca="1" si="2098"/>
        <v>8801.6541814555349</v>
      </c>
    </row>
    <row r="4366" spans="2:29" hidden="1" outlineLevel="1">
      <c r="E4366" s="19"/>
      <c r="G4366" s="17" t="str">
        <f>$G$9</f>
        <v>BULKTRAN</v>
      </c>
      <c r="H4366" s="21">
        <f t="shared" ref="H4366:AC4366" ca="1" si="2099">+H4357+H4348+H3622</f>
        <v>-471298.1650152005</v>
      </c>
      <c r="I4366" s="21">
        <f t="shared" ca="1" si="2099"/>
        <v>-1748935.5620991127</v>
      </c>
      <c r="J4366" s="21">
        <f t="shared" ca="1" si="2099"/>
        <v>441559.27979418659</v>
      </c>
      <c r="K4366" s="21">
        <f t="shared" ca="1" si="2099"/>
        <v>7465.2659731515978</v>
      </c>
      <c r="L4366" s="21">
        <f t="shared" ca="1" si="2099"/>
        <v>378.88315443631325</v>
      </c>
      <c r="M4366" s="21">
        <f t="shared" ca="1" si="2099"/>
        <v>449403.42892177473</v>
      </c>
      <c r="N4366" s="21">
        <f t="shared" ca="1" si="2099"/>
        <v>474780.01768248616</v>
      </c>
      <c r="O4366" s="21">
        <f t="shared" ca="1" si="2099"/>
        <v>141497.21193032787</v>
      </c>
      <c r="P4366" s="21">
        <f t="shared" ca="1" si="2099"/>
        <v>-7344.8755938635159</v>
      </c>
      <c r="Q4366" s="21">
        <f t="shared" ca="1" si="2099"/>
        <v>0</v>
      </c>
      <c r="R4366" s="21">
        <f t="shared" ca="1" si="2099"/>
        <v>608932.35401895072</v>
      </c>
      <c r="S4366" s="21">
        <f t="shared" ca="1" si="2099"/>
        <v>15486.873762212374</v>
      </c>
      <c r="T4366" s="21">
        <f t="shared" ca="1" si="2099"/>
        <v>285781.9203901072</v>
      </c>
      <c r="U4366" s="21">
        <f t="shared" ca="1" si="2099"/>
        <v>-373900.38135400438</v>
      </c>
      <c r="V4366" s="21">
        <f t="shared" ca="1" si="2099"/>
        <v>81909.047605702261</v>
      </c>
      <c r="W4366" s="21">
        <f t="shared" ca="1" si="2099"/>
        <v>9277.460404017067</v>
      </c>
      <c r="X4366" s="21">
        <f t="shared" ca="1" si="2099"/>
        <v>180297.61248662212</v>
      </c>
      <c r="Y4366" s="21">
        <f t="shared" ca="1" si="2099"/>
        <v>2755.0682992311804</v>
      </c>
      <c r="Z4366" s="21">
        <f t="shared" ca="1" si="2099"/>
        <v>183052.68078585342</v>
      </c>
      <c r="AA4366" s="21">
        <f t="shared" ca="1" si="2099"/>
        <v>3723.4721934414501</v>
      </c>
      <c r="AB4366" s="21">
        <f t="shared" ca="1" si="2099"/>
        <v>16761.306807038018</v>
      </c>
      <c r="AC4366" s="21">
        <f t="shared" ca="1" si="2099"/>
        <v>6486.6939528296734</v>
      </c>
    </row>
    <row r="4367" spans="2:29" hidden="1" outlineLevel="1">
      <c r="E4367" s="19"/>
      <c r="G4367" s="17" t="str">
        <f>$G$10</f>
        <v>SUBTRAN</v>
      </c>
      <c r="H4367" s="21">
        <f t="shared" ref="H4367:AC4367" ca="1" si="2100">+H4358+H4349+H3623</f>
        <v>-206342.12511719688</v>
      </c>
      <c r="I4367" s="21">
        <f t="shared" ca="1" si="2100"/>
        <v>-523299.27380161645</v>
      </c>
      <c r="J4367" s="21">
        <f t="shared" ca="1" si="2100"/>
        <v>131729.64192773716</v>
      </c>
      <c r="K4367" s="21">
        <f t="shared" ca="1" si="2100"/>
        <v>2227.3163151879494</v>
      </c>
      <c r="L4367" s="21">
        <f t="shared" ca="1" si="2100"/>
        <v>142.84353981780129</v>
      </c>
      <c r="M4367" s="21">
        <f t="shared" ca="1" si="2100"/>
        <v>134099.8017827429</v>
      </c>
      <c r="N4367" s="21">
        <f t="shared" ca="1" si="2100"/>
        <v>140241.54267361207</v>
      </c>
      <c r="O4367" s="21">
        <f t="shared" ca="1" si="2100"/>
        <v>41833.510768374574</v>
      </c>
      <c r="P4367" s="21">
        <f t="shared" ca="1" si="2100"/>
        <v>-2745.0072299986869</v>
      </c>
      <c r="Q4367" s="21">
        <f t="shared" ca="1" si="2100"/>
        <v>0</v>
      </c>
      <c r="R4367" s="21">
        <f t="shared" ca="1" si="2100"/>
        <v>179330.04621198797</v>
      </c>
      <c r="S4367" s="21">
        <f t="shared" ca="1" si="2100"/>
        <v>4483.7091100519274</v>
      </c>
      <c r="T4367" s="21">
        <f t="shared" ca="1" si="2100"/>
        <v>85116.997665885152</v>
      </c>
      <c r="U4367" s="21">
        <f t="shared" ca="1" si="2100"/>
        <v>-142288.09277211182</v>
      </c>
      <c r="V4367" s="21">
        <f t="shared" ca="1" si="2100"/>
        <v>0</v>
      </c>
      <c r="W4367" s="21">
        <f t="shared" ca="1" si="2100"/>
        <v>-52687.385996175086</v>
      </c>
      <c r="X4367" s="21">
        <f t="shared" ca="1" si="2100"/>
        <v>53433.303672761482</v>
      </c>
      <c r="Y4367" s="21">
        <f t="shared" ca="1" si="2100"/>
        <v>833.19902501931995</v>
      </c>
      <c r="Z4367" s="21">
        <f t="shared" ca="1" si="2100"/>
        <v>54266.502697780816</v>
      </c>
      <c r="AA4367" s="21">
        <f t="shared" ca="1" si="2100"/>
        <v>1107.2367604344154</v>
      </c>
      <c r="AB4367" s="21">
        <f t="shared" ca="1" si="2100"/>
        <v>606.72128651806952</v>
      </c>
      <c r="AC4367" s="21">
        <f t="shared" ca="1" si="2100"/>
        <v>234.22594112954283</v>
      </c>
    </row>
    <row r="4368" spans="2:29" hidden="1" outlineLevel="1">
      <c r="E4368" s="19"/>
      <c r="G4368" s="17" t="str">
        <f>$G$11</f>
        <v>DISTPRI</v>
      </c>
      <c r="H4368" s="21">
        <f t="shared" ref="H4368:AC4368" ca="1" si="2101">+H4359+H4350+H3624</f>
        <v>244853.46137351554</v>
      </c>
      <c r="I4368" s="21">
        <f t="shared" ca="1" si="2101"/>
        <v>-782840.0605803146</v>
      </c>
      <c r="J4368" s="21">
        <f t="shared" ca="1" si="2101"/>
        <v>295535.49224495667</v>
      </c>
      <c r="K4368" s="21">
        <f t="shared" ca="1" si="2101"/>
        <v>4084.8335786853895</v>
      </c>
      <c r="L4368" s="21">
        <f t="shared" ca="1" si="2101"/>
        <v>0</v>
      </c>
      <c r="M4368" s="21">
        <f t="shared" ca="1" si="2101"/>
        <v>299620.32582364214</v>
      </c>
      <c r="N4368" s="21">
        <f t="shared" ca="1" si="2101"/>
        <v>299867.83226953569</v>
      </c>
      <c r="O4368" s="21">
        <f t="shared" ca="1" si="2101"/>
        <v>92950.38869070349</v>
      </c>
      <c r="P4368" s="21">
        <f t="shared" ca="1" si="2101"/>
        <v>0</v>
      </c>
      <c r="Q4368" s="21">
        <f t="shared" ca="1" si="2101"/>
        <v>0</v>
      </c>
      <c r="R4368" s="21">
        <f t="shared" ca="1" si="2101"/>
        <v>392818.2209602393</v>
      </c>
      <c r="S4368" s="21">
        <f t="shared" ca="1" si="2101"/>
        <v>9120.2971985752465</v>
      </c>
      <c r="T4368" s="21">
        <f t="shared" ca="1" si="2101"/>
        <v>208852.34939642582</v>
      </c>
      <c r="U4368" s="21">
        <f t="shared" ca="1" si="2101"/>
        <v>0</v>
      </c>
      <c r="V4368" s="21">
        <f t="shared" ca="1" si="2101"/>
        <v>0</v>
      </c>
      <c r="W4368" s="21">
        <f t="shared" ca="1" si="2101"/>
        <v>217972.64659500102</v>
      </c>
      <c r="X4368" s="21">
        <f t="shared" ca="1" si="2101"/>
        <v>111827.83068824465</v>
      </c>
      <c r="Y4368" s="21">
        <f t="shared" ca="1" si="2101"/>
        <v>1746.1266460776901</v>
      </c>
      <c r="Z4368" s="21">
        <f t="shared" ca="1" si="2101"/>
        <v>113573.9573343223</v>
      </c>
      <c r="AA4368" s="21">
        <f t="shared" ca="1" si="2101"/>
        <v>2053.9562710521227</v>
      </c>
      <c r="AB4368" s="21">
        <f t="shared" ca="1" si="2101"/>
        <v>1176.3107781744366</v>
      </c>
      <c r="AC4368" s="21">
        <f t="shared" ca="1" si="2101"/>
        <v>478.10419139758608</v>
      </c>
    </row>
    <row r="4369" spans="2:29" hidden="1" outlineLevel="1">
      <c r="E4369" s="19"/>
      <c r="G4369" s="17" t="str">
        <f>$G$12</f>
        <v>DISTSEC</v>
      </c>
      <c r="H4369" s="21">
        <f t="shared" ref="H4369:AC4369" ca="1" si="2102">+H4360+H4351+H3625</f>
        <v>-74581.05232305052</v>
      </c>
      <c r="I4369" s="21">
        <f t="shared" ca="1" si="2102"/>
        <v>-289527.20982267219</v>
      </c>
      <c r="J4369" s="21">
        <f t="shared" ca="1" si="2102"/>
        <v>90636.889278196555</v>
      </c>
      <c r="K4369" s="21">
        <f t="shared" ca="1" si="2102"/>
        <v>0</v>
      </c>
      <c r="L4369" s="21">
        <f t="shared" ca="1" si="2102"/>
        <v>0</v>
      </c>
      <c r="M4369" s="21">
        <f t="shared" ca="1" si="2102"/>
        <v>90636.889278196555</v>
      </c>
      <c r="N4369" s="21">
        <f t="shared" ca="1" si="2102"/>
        <v>80568.0248776636</v>
      </c>
      <c r="O4369" s="21">
        <f t="shared" ca="1" si="2102"/>
        <v>0</v>
      </c>
      <c r="P4369" s="21">
        <f t="shared" ca="1" si="2102"/>
        <v>0</v>
      </c>
      <c r="Q4369" s="21">
        <f t="shared" ca="1" si="2102"/>
        <v>0</v>
      </c>
      <c r="R4369" s="21">
        <f t="shared" ca="1" si="2102"/>
        <v>80568.0248776636</v>
      </c>
      <c r="S4369" s="21">
        <f t="shared" ca="1" si="2102"/>
        <v>2004.7043281304111</v>
      </c>
      <c r="T4369" s="21">
        <f t="shared" ca="1" si="2102"/>
        <v>0</v>
      </c>
      <c r="U4369" s="21">
        <f t="shared" ca="1" si="2102"/>
        <v>0</v>
      </c>
      <c r="V4369" s="21">
        <f t="shared" ca="1" si="2102"/>
        <v>0</v>
      </c>
      <c r="W4369" s="21">
        <f t="shared" ca="1" si="2102"/>
        <v>2004.7043281304111</v>
      </c>
      <c r="X4369" s="21">
        <f t="shared" ca="1" si="2102"/>
        <v>30983.816851631505</v>
      </c>
      <c r="Y4369" s="21">
        <f t="shared" ca="1" si="2102"/>
        <v>0</v>
      </c>
      <c r="Z4369" s="21">
        <f t="shared" ca="1" si="2102"/>
        <v>30983.816851631505</v>
      </c>
      <c r="AA4369" s="21">
        <f t="shared" ca="1" si="2102"/>
        <v>496.87094516683692</v>
      </c>
      <c r="AB4369" s="21">
        <f t="shared" ca="1" si="2102"/>
        <v>7374.2389597987676</v>
      </c>
      <c r="AC4369" s="21">
        <f t="shared" ca="1" si="2102"/>
        <v>2881.6122590344244</v>
      </c>
    </row>
    <row r="4370" spans="2:29" hidden="1" outlineLevel="1">
      <c r="E4370" s="19"/>
      <c r="G4370" s="17" t="str">
        <f>$G$13</f>
        <v>ENERGY</v>
      </c>
      <c r="H4370" s="21">
        <f t="shared" ref="H4370:AC4370" ca="1" si="2103">+H4361+H4352+H3626</f>
        <v>1255409.7627496421</v>
      </c>
      <c r="I4370" s="21">
        <f t="shared" ca="1" si="2103"/>
        <v>705067.78616543254</v>
      </c>
      <c r="J4370" s="21">
        <f t="shared" ca="1" si="2103"/>
        <v>147897.40252929286</v>
      </c>
      <c r="K4370" s="21">
        <f t="shared" ca="1" si="2103"/>
        <v>-823.69371498375972</v>
      </c>
      <c r="L4370" s="21">
        <f t="shared" ca="1" si="2103"/>
        <v>-35.669565450008726</v>
      </c>
      <c r="M4370" s="21">
        <f t="shared" ca="1" si="2103"/>
        <v>147038.03924885759</v>
      </c>
      <c r="N4370" s="21">
        <f t="shared" ca="1" si="2103"/>
        <v>141470.26794340345</v>
      </c>
      <c r="O4370" s="21">
        <f t="shared" ca="1" si="2103"/>
        <v>56828.59995984978</v>
      </c>
      <c r="P4370" s="21">
        <f t="shared" ca="1" si="2103"/>
        <v>9188.8642804797382</v>
      </c>
      <c r="Q4370" s="21">
        <f t="shared" ca="1" si="2103"/>
        <v>0</v>
      </c>
      <c r="R4370" s="21">
        <f t="shared" ca="1" si="2103"/>
        <v>207487.73218373372</v>
      </c>
      <c r="S4370" s="21">
        <f t="shared" ca="1" si="2103"/>
        <v>2379.7359749406278</v>
      </c>
      <c r="T4370" s="21">
        <f t="shared" ca="1" si="2103"/>
        <v>266047.5739954554</v>
      </c>
      <c r="U4370" s="21">
        <f t="shared" ca="1" si="2103"/>
        <v>-133767.58673564321</v>
      </c>
      <c r="V4370" s="21">
        <f t="shared" ca="1" si="2103"/>
        <v>15590.253410348203</v>
      </c>
      <c r="W4370" s="21">
        <f t="shared" ca="1" si="2103"/>
        <v>150249.97664509783</v>
      </c>
      <c r="X4370" s="21">
        <f t="shared" ca="1" si="2103"/>
        <v>42263.12828284163</v>
      </c>
      <c r="Y4370" s="21">
        <f t="shared" ca="1" si="2103"/>
        <v>646.95232914211795</v>
      </c>
      <c r="Z4370" s="21">
        <f t="shared" ca="1" si="2103"/>
        <v>42910.080611983823</v>
      </c>
      <c r="AA4370" s="21">
        <f t="shared" ca="1" si="2103"/>
        <v>-353.12206854336881</v>
      </c>
      <c r="AB4370" s="21">
        <f t="shared" ca="1" si="2103"/>
        <v>385.43371777968423</v>
      </c>
      <c r="AC4370" s="21">
        <f t="shared" ca="1" si="2103"/>
        <v>2623.8362453076311</v>
      </c>
    </row>
    <row r="4371" spans="2:29" hidden="1" outlineLevel="1">
      <c r="E4371" s="19"/>
      <c r="G4371" s="17" t="str">
        <f>$G$14</f>
        <v>CUSTOMER</v>
      </c>
      <c r="H4371" s="21">
        <f t="shared" ref="H4371:AC4371" ca="1" si="2104">+H4362+H4353+H3627</f>
        <v>-448482.10182027798</v>
      </c>
      <c r="I4371" s="21">
        <f t="shared" ca="1" si="2104"/>
        <v>-2018990.8777771557</v>
      </c>
      <c r="J4371" s="21">
        <f t="shared" ca="1" si="2104"/>
        <v>895805.27619029908</v>
      </c>
      <c r="K4371" s="21">
        <f t="shared" ca="1" si="2104"/>
        <v>10072.865899103404</v>
      </c>
      <c r="L4371" s="21">
        <f t="shared" ca="1" si="2104"/>
        <v>719.73149761335753</v>
      </c>
      <c r="M4371" s="21">
        <f t="shared" ca="1" si="2104"/>
        <v>906597.87358701602</v>
      </c>
      <c r="N4371" s="21">
        <f t="shared" ca="1" si="2104"/>
        <v>38259.817164817199</v>
      </c>
      <c r="O4371" s="21">
        <f t="shared" ca="1" si="2104"/>
        <v>13747.370134641151</v>
      </c>
      <c r="P4371" s="21">
        <f t="shared" ca="1" si="2104"/>
        <v>-435.87137249771285</v>
      </c>
      <c r="Q4371" s="21">
        <f t="shared" ca="1" si="2104"/>
        <v>0</v>
      </c>
      <c r="R4371" s="21">
        <f t="shared" ca="1" si="2104"/>
        <v>51571.315926960662</v>
      </c>
      <c r="S4371" s="21">
        <f t="shared" ca="1" si="2104"/>
        <v>247.35189081580236</v>
      </c>
      <c r="T4371" s="21">
        <f t="shared" ca="1" si="2104"/>
        <v>8116.6646037681749</v>
      </c>
      <c r="U4371" s="21">
        <f t="shared" ca="1" si="2104"/>
        <v>-3197.4841586540333</v>
      </c>
      <c r="V4371" s="21">
        <f t="shared" ca="1" si="2104"/>
        <v>1011.3014304715373</v>
      </c>
      <c r="W4371" s="21">
        <f t="shared" ca="1" si="2104"/>
        <v>6177.8337664014889</v>
      </c>
      <c r="X4371" s="21">
        <f t="shared" ca="1" si="2104"/>
        <v>16133.47342897789</v>
      </c>
      <c r="Y4371" s="21">
        <f t="shared" ca="1" si="2104"/>
        <v>153.30328698931052</v>
      </c>
      <c r="Z4371" s="21">
        <f t="shared" ca="1" si="2104"/>
        <v>16286.776715967204</v>
      </c>
      <c r="AA4371" s="21">
        <f t="shared" ca="1" si="2104"/>
        <v>1385.7630977413125</v>
      </c>
      <c r="AB4371" s="21">
        <f t="shared" ca="1" si="2104"/>
        <v>478579.95006494015</v>
      </c>
      <c r="AC4371" s="21">
        <f t="shared" ca="1" si="2104"/>
        <v>109909.26279785065</v>
      </c>
    </row>
    <row r="4372" spans="2:29" collapsed="1">
      <c r="B4372" s="40" t="s">
        <v>163</v>
      </c>
      <c r="E4372" s="21">
        <f>+E4363+E4354+E3628</f>
        <v>4035552.0880027488</v>
      </c>
      <c r="F4372" s="69"/>
      <c r="G4372" s="17" t="str">
        <f>$G$15</f>
        <v>TOTAL</v>
      </c>
      <c r="H4372" s="21">
        <f t="shared" ref="H4372:AC4372" ca="1" si="2105">+H4363+H4354+H3628</f>
        <v>4035552.088002732</v>
      </c>
      <c r="I4372" s="21">
        <f t="shared" ca="1" si="2105"/>
        <v>-4012414.1175447879</v>
      </c>
      <c r="J4372" s="21">
        <f t="shared" ca="1" si="2105"/>
        <v>2936817.9559766501</v>
      </c>
      <c r="K4372" s="21">
        <f t="shared" ca="1" si="2105"/>
        <v>32437.704596037787</v>
      </c>
      <c r="L4372" s="21">
        <f t="shared" ca="1" si="2105"/>
        <v>1574.4672561406719</v>
      </c>
      <c r="M4372" s="21">
        <f t="shared" ca="1" si="2105"/>
        <v>2970830.127828829</v>
      </c>
      <c r="N4372" s="21">
        <f t="shared" ca="1" si="2105"/>
        <v>1957152.1862774123</v>
      </c>
      <c r="O4372" s="21">
        <f t="shared" ca="1" si="2105"/>
        <v>594766.53553857876</v>
      </c>
      <c r="P4372" s="21">
        <f t="shared" ca="1" si="2105"/>
        <v>8883.6029966420429</v>
      </c>
      <c r="Q4372" s="21">
        <f t="shared" ca="1" si="2105"/>
        <v>0</v>
      </c>
      <c r="R4372" s="21">
        <f t="shared" ca="1" si="2105"/>
        <v>2560802.3248126367</v>
      </c>
      <c r="S4372" s="21">
        <f t="shared" ca="1" si="2105"/>
        <v>57185.21438876506</v>
      </c>
      <c r="T4372" s="21">
        <f t="shared" ca="1" si="2105"/>
        <v>1500565.9273153511</v>
      </c>
      <c r="U4372" s="21">
        <f t="shared" ca="1" si="2105"/>
        <v>-682222.82716354029</v>
      </c>
      <c r="V4372" s="21">
        <f t="shared" ca="1" si="2105"/>
        <v>254570.33588478848</v>
      </c>
      <c r="W4372" s="21">
        <f t="shared" ca="1" si="2105"/>
        <v>1130098.6504253633</v>
      </c>
      <c r="X4372" s="21">
        <f t="shared" ca="1" si="2105"/>
        <v>705588.67765135318</v>
      </c>
      <c r="Y4372" s="21">
        <f t="shared" ca="1" si="2105"/>
        <v>10391.624428556624</v>
      </c>
      <c r="Z4372" s="21">
        <f t="shared" ca="1" si="2105"/>
        <v>715980.30207991006</v>
      </c>
      <c r="AA4372" s="21">
        <f t="shared" ca="1" si="2105"/>
        <v>12265.964010355454</v>
      </c>
      <c r="AB4372" s="21">
        <f t="shared" ca="1" si="2105"/>
        <v>526573.44682144164</v>
      </c>
      <c r="AC4372" s="21">
        <f t="shared" ca="1" si="2105"/>
        <v>131415.38956900514</v>
      </c>
    </row>
    <row r="4374" spans="2:29" hidden="1" outlineLevel="1">
      <c r="E4374" s="19"/>
      <c r="F4374" s="42"/>
      <c r="G4374" s="17" t="str">
        <f>$G$8</f>
        <v>PRODUCTION</v>
      </c>
      <c r="H4374" s="21">
        <f t="shared" ref="H4374:AC4374" ca="1" si="2106">+H4365+H3603</f>
        <v>5220268.2744255215</v>
      </c>
      <c r="I4374" s="21">
        <f t="shared" ca="1" si="2106"/>
        <v>1079301.8445568448</v>
      </c>
      <c r="J4374" s="21">
        <f t="shared" ca="1" si="2106"/>
        <v>1235750.2285844083</v>
      </c>
      <c r="K4374" s="21">
        <f t="shared" ca="1" si="2106"/>
        <v>12632.02173111431</v>
      </c>
      <c r="L4374" s="21">
        <f t="shared" ca="1" si="2106"/>
        <v>504.19791057489465</v>
      </c>
      <c r="M4374" s="21">
        <f t="shared" ca="1" si="2106"/>
        <v>1248886.4482260968</v>
      </c>
      <c r="N4374" s="21">
        <f t="shared" ca="1" si="2106"/>
        <v>1008622.2475610554</v>
      </c>
      <c r="O4374" s="21">
        <f t="shared" ca="1" si="2106"/>
        <v>318461.3723865666</v>
      </c>
      <c r="P4374" s="21">
        <f t="shared" ca="1" si="2106"/>
        <v>14111.752397425495</v>
      </c>
      <c r="Q4374" s="21">
        <f t="shared" ca="1" si="2106"/>
        <v>0</v>
      </c>
      <c r="R4374" s="21">
        <f t="shared" ca="1" si="2106"/>
        <v>1341195.372345048</v>
      </c>
      <c r="S4374" s="21">
        <f t="shared" ca="1" si="2106"/>
        <v>30665.396124394803</v>
      </c>
      <c r="T4374" s="21">
        <f t="shared" ca="1" si="2106"/>
        <v>832861.10540670285</v>
      </c>
      <c r="U4374" s="21">
        <f t="shared" ca="1" si="2106"/>
        <v>80191.85871649484</v>
      </c>
      <c r="V4374" s="21">
        <f t="shared" ca="1" si="2106"/>
        <v>210077.67419218336</v>
      </c>
      <c r="W4374" s="21">
        <f t="shared" ca="1" si="2106"/>
        <v>1153796.034439774</v>
      </c>
      <c r="X4374" s="21">
        <f t="shared" ca="1" si="2106"/>
        <v>347078.83487626823</v>
      </c>
      <c r="Y4374" s="21">
        <f t="shared" ca="1" si="2106"/>
        <v>5485.2106922986504</v>
      </c>
      <c r="Z4374" s="21">
        <f t="shared" ca="1" si="2106"/>
        <v>352564.04556856677</v>
      </c>
      <c r="AA4374" s="21">
        <f t="shared" ca="1" si="2106"/>
        <v>4942.145508659235</v>
      </c>
      <c r="AB4374" s="21">
        <f t="shared" ca="1" si="2106"/>
        <v>28295.120567433692</v>
      </c>
      <c r="AC4374" s="21">
        <f t="shared" ca="1" si="2106"/>
        <v>11287.263213112527</v>
      </c>
    </row>
    <row r="4375" spans="2:29" hidden="1" outlineLevel="1">
      <c r="E4375" s="19"/>
      <c r="F4375" s="42"/>
      <c r="G4375" s="17" t="str">
        <f>$G$9</f>
        <v>BULKTRAN</v>
      </c>
      <c r="H4375" s="21">
        <f t="shared" ref="H4375:AC4375" ca="1" si="2107">+H4366+H3604</f>
        <v>-409560.81962236611</v>
      </c>
      <c r="I4375" s="21">
        <f t="shared" ca="1" si="2107"/>
        <v>-2098610.2563652508</v>
      </c>
      <c r="J4375" s="21">
        <f t="shared" ca="1" si="2107"/>
        <v>574696.99281770585</v>
      </c>
      <c r="K4375" s="21">
        <f t="shared" ca="1" si="2107"/>
        <v>9621.6976819383126</v>
      </c>
      <c r="L4375" s="21">
        <f t="shared" ca="1" si="2107"/>
        <v>488.12901524547516</v>
      </c>
      <c r="M4375" s="21">
        <f t="shared" ca="1" si="2107"/>
        <v>584806.81951488997</v>
      </c>
      <c r="N4375" s="21">
        <f t="shared" ca="1" si="2107"/>
        <v>603949.06412636524</v>
      </c>
      <c r="O4375" s="21">
        <f t="shared" ca="1" si="2107"/>
        <v>179753.23205058844</v>
      </c>
      <c r="P4375" s="21">
        <f t="shared" ca="1" si="2107"/>
        <v>-8751.4767542759619</v>
      </c>
      <c r="Q4375" s="21">
        <f t="shared" ca="1" si="2107"/>
        <v>0</v>
      </c>
      <c r="R4375" s="21">
        <f t="shared" ca="1" si="2107"/>
        <v>774950.81942267797</v>
      </c>
      <c r="S4375" s="21">
        <f t="shared" ca="1" si="2107"/>
        <v>19806.474946514707</v>
      </c>
      <c r="T4375" s="21">
        <f t="shared" ca="1" si="2107"/>
        <v>365381.92947507335</v>
      </c>
      <c r="U4375" s="21">
        <f t="shared" ca="1" si="2107"/>
        <v>-429354.795565131</v>
      </c>
      <c r="V4375" s="21">
        <f t="shared" ca="1" si="2107"/>
        <v>107356.52857961808</v>
      </c>
      <c r="W4375" s="21">
        <f t="shared" ca="1" si="2107"/>
        <v>63190.137436074729</v>
      </c>
      <c r="X4375" s="21">
        <f t="shared" ca="1" si="2107"/>
        <v>228347.44701763269</v>
      </c>
      <c r="Y4375" s="21">
        <f t="shared" ca="1" si="2107"/>
        <v>3499.1515294384831</v>
      </c>
      <c r="Z4375" s="21">
        <f t="shared" ca="1" si="2107"/>
        <v>231846.59854707131</v>
      </c>
      <c r="AA4375" s="21">
        <f t="shared" ca="1" si="2107"/>
        <v>4698.6785002429542</v>
      </c>
      <c r="AB4375" s="21">
        <f t="shared" ca="1" si="2107"/>
        <v>21350.619356589625</v>
      </c>
      <c r="AC4375" s="21">
        <f t="shared" ca="1" si="2107"/>
        <v>8205.7639653298102</v>
      </c>
    </row>
    <row r="4376" spans="2:29" hidden="1" outlineLevel="1">
      <c r="E4376" s="19"/>
      <c r="F4376" s="42"/>
      <c r="G4376" s="17" t="str">
        <f>$G$10</f>
        <v>SUBTRAN</v>
      </c>
      <c r="H4376" s="21">
        <f t="shared" ref="H4376:AC4376" ca="1" si="2108">+H4367+H3605</f>
        <v>-200724.77183791489</v>
      </c>
      <c r="I4376" s="21">
        <f t="shared" ca="1" si="2108"/>
        <v>-626930.96576328622</v>
      </c>
      <c r="J4376" s="21">
        <f t="shared" ca="1" si="2108"/>
        <v>171700.86200996733</v>
      </c>
      <c r="K4376" s="21">
        <f t="shared" ca="1" si="2108"/>
        <v>2874.0798398010538</v>
      </c>
      <c r="L4376" s="21">
        <f t="shared" ca="1" si="2108"/>
        <v>184.35163189479692</v>
      </c>
      <c r="M4376" s="21">
        <f t="shared" ca="1" si="2108"/>
        <v>174759.29348166313</v>
      </c>
      <c r="N4376" s="21">
        <f t="shared" ca="1" si="2108"/>
        <v>178506.99285733255</v>
      </c>
      <c r="O4376" s="21">
        <f t="shared" ca="1" si="2108"/>
        <v>53174.993721839986</v>
      </c>
      <c r="P4376" s="21">
        <f t="shared" ca="1" si="2108"/>
        <v>-3264.5625871100915</v>
      </c>
      <c r="Q4376" s="21">
        <f t="shared" ca="1" si="2108"/>
        <v>0</v>
      </c>
      <c r="R4376" s="21">
        <f t="shared" ca="1" si="2108"/>
        <v>228417.42399206245</v>
      </c>
      <c r="S4376" s="21">
        <f t="shared" ca="1" si="2108"/>
        <v>5739.0423866396195</v>
      </c>
      <c r="T4376" s="21">
        <f t="shared" ca="1" si="2108"/>
        <v>108915.44374645603</v>
      </c>
      <c r="U4376" s="21">
        <f t="shared" ca="1" si="2108"/>
        <v>-162855.56447777481</v>
      </c>
      <c r="V4376" s="21">
        <f t="shared" ca="1" si="2108"/>
        <v>0</v>
      </c>
      <c r="W4376" s="21">
        <f t="shared" ca="1" si="2108"/>
        <v>-48201.078344679554</v>
      </c>
      <c r="X4376" s="21">
        <f t="shared" ca="1" si="2108"/>
        <v>67704.275516249079</v>
      </c>
      <c r="Y4376" s="21">
        <f t="shared" ca="1" si="2108"/>
        <v>1058.819085027937</v>
      </c>
      <c r="Z4376" s="21">
        <f t="shared" ca="1" si="2108"/>
        <v>68763.094601277029</v>
      </c>
      <c r="AA4376" s="21">
        <f t="shared" ca="1" si="2108"/>
        <v>1397.679006253974</v>
      </c>
      <c r="AB4376" s="21">
        <f t="shared" ca="1" si="2108"/>
        <v>773.35987208900224</v>
      </c>
      <c r="AC4376" s="21">
        <f t="shared" ca="1" si="2108"/>
        <v>296.42131670404592</v>
      </c>
    </row>
    <row r="4377" spans="2:29" hidden="1" outlineLevel="1">
      <c r="E4377" s="19"/>
      <c r="F4377" s="42"/>
      <c r="G4377" s="17" t="str">
        <f>$G$11</f>
        <v>DISTPRI</v>
      </c>
      <c r="H4377" s="21">
        <f t="shared" ref="H4377:AC4377" ca="1" si="2109">+H4368+H3606</f>
        <v>405798.28775961621</v>
      </c>
      <c r="I4377" s="21">
        <f t="shared" ca="1" si="2109"/>
        <v>-913501.73047997511</v>
      </c>
      <c r="J4377" s="21">
        <f t="shared" ca="1" si="2109"/>
        <v>386036.5609462267</v>
      </c>
      <c r="K4377" s="21">
        <f t="shared" ca="1" si="2109"/>
        <v>5317.334890578888</v>
      </c>
      <c r="L4377" s="21">
        <f t="shared" ca="1" si="2109"/>
        <v>0</v>
      </c>
      <c r="M4377" s="21">
        <f t="shared" ca="1" si="2109"/>
        <v>391353.89583680569</v>
      </c>
      <c r="N4377" s="21">
        <f t="shared" ca="1" si="2109"/>
        <v>382253.75224724947</v>
      </c>
      <c r="O4377" s="21">
        <f t="shared" ca="1" si="2109"/>
        <v>118238.31645300308</v>
      </c>
      <c r="P4377" s="21">
        <f t="shared" ca="1" si="2109"/>
        <v>0</v>
      </c>
      <c r="Q4377" s="21">
        <f t="shared" ca="1" si="2109"/>
        <v>0</v>
      </c>
      <c r="R4377" s="21">
        <f t="shared" ca="1" si="2109"/>
        <v>500492.06870025268</v>
      </c>
      <c r="S4377" s="21">
        <f t="shared" ca="1" si="2109"/>
        <v>11714.655833276916</v>
      </c>
      <c r="T4377" s="21">
        <f t="shared" ca="1" si="2109"/>
        <v>266909.36627383676</v>
      </c>
      <c r="U4377" s="21">
        <f t="shared" ca="1" si="2109"/>
        <v>0</v>
      </c>
      <c r="V4377" s="21">
        <f t="shared" ca="1" si="2109"/>
        <v>0</v>
      </c>
      <c r="W4377" s="21">
        <f t="shared" ca="1" si="2109"/>
        <v>278624.02210711362</v>
      </c>
      <c r="X4377" s="21">
        <f t="shared" ca="1" si="2109"/>
        <v>141896.85146036031</v>
      </c>
      <c r="Y4377" s="21">
        <f t="shared" ca="1" si="2109"/>
        <v>2222.8330557101326</v>
      </c>
      <c r="Z4377" s="21">
        <f t="shared" ca="1" si="2109"/>
        <v>144119.68451607038</v>
      </c>
      <c r="AA4377" s="21">
        <f t="shared" ca="1" si="2109"/>
        <v>2598.8465832182906</v>
      </c>
      <c r="AB4377" s="21">
        <f t="shared" ca="1" si="2109"/>
        <v>1505.371654389239</v>
      </c>
      <c r="AC4377" s="21">
        <f t="shared" ca="1" si="2109"/>
        <v>606.12884173981115</v>
      </c>
    </row>
    <row r="4378" spans="2:29" hidden="1" outlineLevel="1">
      <c r="E4378" s="19"/>
      <c r="F4378" s="42"/>
      <c r="G4378" s="17" t="str">
        <f>$G$12</f>
        <v>DISTSEC</v>
      </c>
      <c r="H4378" s="21">
        <f t="shared" ref="H4378:AC4378" ca="1" si="2110">+H4369+H3607</f>
        <v>-57738.697869040399</v>
      </c>
      <c r="I4378" s="21">
        <f t="shared" ca="1" si="2110"/>
        <v>-335150.72175115184</v>
      </c>
      <c r="J4378" s="21">
        <f t="shared" ca="1" si="2110"/>
        <v>118841.61896104642</v>
      </c>
      <c r="K4378" s="21">
        <f t="shared" ca="1" si="2110"/>
        <v>0</v>
      </c>
      <c r="L4378" s="21">
        <f t="shared" ca="1" si="2110"/>
        <v>0</v>
      </c>
      <c r="M4378" s="21">
        <f t="shared" ca="1" si="2110"/>
        <v>118841.61896104642</v>
      </c>
      <c r="N4378" s="21">
        <f t="shared" ca="1" si="2110"/>
        <v>102878.52916788102</v>
      </c>
      <c r="O4378" s="21">
        <f t="shared" ca="1" si="2110"/>
        <v>0</v>
      </c>
      <c r="P4378" s="21">
        <f t="shared" ca="1" si="2110"/>
        <v>0</v>
      </c>
      <c r="Q4378" s="21">
        <f t="shared" ca="1" si="2110"/>
        <v>0</v>
      </c>
      <c r="R4378" s="21">
        <f t="shared" ca="1" si="2110"/>
        <v>102878.52916788102</v>
      </c>
      <c r="S4378" s="21">
        <f t="shared" ca="1" si="2110"/>
        <v>2581.2427183315917</v>
      </c>
      <c r="T4378" s="21">
        <f t="shared" ca="1" si="2110"/>
        <v>0</v>
      </c>
      <c r="U4378" s="21">
        <f t="shared" ca="1" si="2110"/>
        <v>0</v>
      </c>
      <c r="V4378" s="21">
        <f t="shared" ca="1" si="2110"/>
        <v>0</v>
      </c>
      <c r="W4378" s="21">
        <f t="shared" ca="1" si="2110"/>
        <v>2581.2427183315917</v>
      </c>
      <c r="X4378" s="21">
        <f t="shared" ca="1" si="2110"/>
        <v>39366.163681386868</v>
      </c>
      <c r="Y4378" s="21">
        <f t="shared" ca="1" si="2110"/>
        <v>0</v>
      </c>
      <c r="Z4378" s="21">
        <f t="shared" ca="1" si="2110"/>
        <v>39366.163681386868</v>
      </c>
      <c r="AA4378" s="21">
        <f t="shared" ca="1" si="2110"/>
        <v>629.37524492070884</v>
      </c>
      <c r="AB4378" s="21">
        <f t="shared" ca="1" si="2110"/>
        <v>9457.3236250848331</v>
      </c>
      <c r="AC4378" s="21">
        <f t="shared" ca="1" si="2110"/>
        <v>3657.7704834605538</v>
      </c>
    </row>
    <row r="4379" spans="2:29" hidden="1" outlineLevel="1">
      <c r="E4379" s="19"/>
      <c r="F4379" s="42"/>
      <c r="G4379" s="17" t="str">
        <f>$G$13</f>
        <v>ENERGY</v>
      </c>
      <c r="H4379" s="21">
        <f t="shared" ref="H4379:AC4379" ca="1" si="2111">+H4370+H3608</f>
        <v>1891832.7597652904</v>
      </c>
      <c r="I4379" s="21">
        <f t="shared" ca="1" si="2111"/>
        <v>1000089.5523953305</v>
      </c>
      <c r="J4379" s="21">
        <f t="shared" ca="1" si="2111"/>
        <v>222312.47779275925</v>
      </c>
      <c r="K4379" s="21">
        <f t="shared" ca="1" si="2111"/>
        <v>-564.62588107277429</v>
      </c>
      <c r="L4379" s="21">
        <f t="shared" ca="1" si="2111"/>
        <v>-21.025682887403985</v>
      </c>
      <c r="M4379" s="21">
        <f t="shared" ca="1" si="2111"/>
        <v>221726.8262287972</v>
      </c>
      <c r="N4379" s="21">
        <f t="shared" ca="1" si="2111"/>
        <v>195871.47917743947</v>
      </c>
      <c r="O4379" s="21">
        <f t="shared" ca="1" si="2111"/>
        <v>76188.621595791803</v>
      </c>
      <c r="P4379" s="21">
        <f t="shared" ca="1" si="2111"/>
        <v>12289.367604347352</v>
      </c>
      <c r="Q4379" s="21">
        <f t="shared" ca="1" si="2111"/>
        <v>0</v>
      </c>
      <c r="R4379" s="21">
        <f t="shared" ca="1" si="2111"/>
        <v>284349.46837757959</v>
      </c>
      <c r="S4379" s="21">
        <f t="shared" ca="1" si="2111"/>
        <v>3928.6387009061373</v>
      </c>
      <c r="T4379" s="21">
        <f t="shared" ca="1" si="2111"/>
        <v>351628.24498083442</v>
      </c>
      <c r="U4379" s="21">
        <f t="shared" ca="1" si="2111"/>
        <v>-68448.654163302825</v>
      </c>
      <c r="V4379" s="21">
        <f t="shared" ca="1" si="2111"/>
        <v>33331.074823764793</v>
      </c>
      <c r="W4379" s="21">
        <f t="shared" ca="1" si="2111"/>
        <v>320439.30434219853</v>
      </c>
      <c r="X4379" s="21">
        <f t="shared" ca="1" si="2111"/>
        <v>58182.776547193942</v>
      </c>
      <c r="Y4379" s="21">
        <f t="shared" ca="1" si="2111"/>
        <v>909.77996142870109</v>
      </c>
      <c r="Z4379" s="21">
        <f t="shared" ca="1" si="2111"/>
        <v>59092.556508622743</v>
      </c>
      <c r="AA4379" s="21">
        <f t="shared" ca="1" si="2111"/>
        <v>-341.53631816131866</v>
      </c>
      <c r="AB4379" s="21">
        <f t="shared" ca="1" si="2111"/>
        <v>2679.1829154893389</v>
      </c>
      <c r="AC4379" s="21">
        <f t="shared" ca="1" si="2111"/>
        <v>3797.4053154427011</v>
      </c>
    </row>
    <row r="4380" spans="2:29" hidden="1" outlineLevel="1">
      <c r="E4380" s="19"/>
      <c r="F4380" s="42"/>
      <c r="G4380" s="17" t="str">
        <f>$G$14</f>
        <v>CUSTOMER</v>
      </c>
      <c r="H4380" s="21">
        <f t="shared" ref="H4380:AC4380" ca="1" si="2112">+H4371+H3609</f>
        <v>36214.350606617576</v>
      </c>
      <c r="I4380" s="21">
        <f t="shared" ca="1" si="2112"/>
        <v>-2065631.7093570582</v>
      </c>
      <c r="J4380" s="21">
        <f t="shared" ca="1" si="2112"/>
        <v>1229726.152806541</v>
      </c>
      <c r="K4380" s="21">
        <f t="shared" ca="1" si="2112"/>
        <v>13724.546330068068</v>
      </c>
      <c r="L4380" s="21">
        <f t="shared" ca="1" si="2112"/>
        <v>980.81467007292599</v>
      </c>
      <c r="M4380" s="21">
        <f t="shared" ca="1" si="2112"/>
        <v>1244431.5138066821</v>
      </c>
      <c r="N4380" s="21">
        <f t="shared" ca="1" si="2112"/>
        <v>49814.093997548051</v>
      </c>
      <c r="O4380" s="21">
        <f t="shared" ca="1" si="2112"/>
        <v>17819.089441190201</v>
      </c>
      <c r="P4380" s="21">
        <f t="shared" ca="1" si="2112"/>
        <v>-315.36606572539085</v>
      </c>
      <c r="Q4380" s="21">
        <f t="shared" ca="1" si="2112"/>
        <v>0</v>
      </c>
      <c r="R4380" s="21">
        <f t="shared" ca="1" si="2112"/>
        <v>67317.817373012891</v>
      </c>
      <c r="S4380" s="21">
        <f t="shared" ca="1" si="2112"/>
        <v>327.88900164869221</v>
      </c>
      <c r="T4380" s="21">
        <f t="shared" ca="1" si="2112"/>
        <v>10601.892483964994</v>
      </c>
      <c r="U4380" s="21">
        <f t="shared" ca="1" si="2112"/>
        <v>-3238.4726899879192</v>
      </c>
      <c r="V4380" s="21">
        <f t="shared" ca="1" si="2112"/>
        <v>1411.7953067208553</v>
      </c>
      <c r="W4380" s="21">
        <f t="shared" ca="1" si="2112"/>
        <v>9103.1041023466314</v>
      </c>
      <c r="X4380" s="21">
        <f t="shared" ca="1" si="2112"/>
        <v>20812.779020694019</v>
      </c>
      <c r="Y4380" s="21">
        <f t="shared" ca="1" si="2112"/>
        <v>199.27251474975577</v>
      </c>
      <c r="Z4380" s="21">
        <f t="shared" ca="1" si="2112"/>
        <v>21012.051535443781</v>
      </c>
      <c r="AA4380" s="21">
        <f t="shared" ca="1" si="2112"/>
        <v>1777.5840022623756</v>
      </c>
      <c r="AB4380" s="21">
        <f t="shared" ca="1" si="2112"/>
        <v>618885.64906267659</v>
      </c>
      <c r="AC4380" s="21">
        <f t="shared" ca="1" si="2112"/>
        <v>139318.34008125099</v>
      </c>
    </row>
    <row r="4381" spans="2:29" collapsed="1">
      <c r="B4381" s="40" t="s">
        <v>164</v>
      </c>
      <c r="E4381" s="21">
        <f>+E4372+E3610</f>
        <v>6886089.3832277488</v>
      </c>
      <c r="F4381" s="42"/>
      <c r="G4381" s="17" t="str">
        <f>$G$15</f>
        <v>TOTAL</v>
      </c>
      <c r="H4381" s="21">
        <f t="shared" ref="H4381:AC4381" ca="1" si="2113">+H4372+H3610</f>
        <v>6886089.3832277283</v>
      </c>
      <c r="I4381" s="21">
        <f t="shared" ca="1" si="2113"/>
        <v>-3960433.9867645404</v>
      </c>
      <c r="J4381" s="21">
        <f t="shared" ca="1" si="2113"/>
        <v>3939064.8939186581</v>
      </c>
      <c r="K4381" s="21">
        <f t="shared" ca="1" si="2113"/>
        <v>43605.054592427943</v>
      </c>
      <c r="L4381" s="21">
        <f t="shared" ca="1" si="2113"/>
        <v>2136.4675449006904</v>
      </c>
      <c r="M4381" s="21">
        <f t="shared" ca="1" si="2113"/>
        <v>3984806.4160559876</v>
      </c>
      <c r="N4381" s="21">
        <f t="shared" ca="1" si="2113"/>
        <v>2521896.1591348718</v>
      </c>
      <c r="O4381" s="21">
        <f t="shared" ca="1" si="2113"/>
        <v>763635.62564898073</v>
      </c>
      <c r="P4381" s="21">
        <f t="shared" ca="1" si="2113"/>
        <v>14069.714594661349</v>
      </c>
      <c r="Q4381" s="21">
        <f t="shared" ca="1" si="2113"/>
        <v>0</v>
      </c>
      <c r="R4381" s="21">
        <f t="shared" ca="1" si="2113"/>
        <v>3299601.4993785182</v>
      </c>
      <c r="S4381" s="21">
        <f t="shared" ca="1" si="2113"/>
        <v>74763.339711712499</v>
      </c>
      <c r="T4381" s="21">
        <f t="shared" ca="1" si="2113"/>
        <v>1936297.9823668692</v>
      </c>
      <c r="U4381" s="21">
        <f t="shared" ca="1" si="2113"/>
        <v>-583705.62817970663</v>
      </c>
      <c r="V4381" s="21">
        <f t="shared" ca="1" si="2113"/>
        <v>352177.07290228707</v>
      </c>
      <c r="W4381" s="21">
        <f t="shared" ca="1" si="2113"/>
        <v>1779532.7668011617</v>
      </c>
      <c r="X4381" s="21">
        <f t="shared" ca="1" si="2113"/>
        <v>903389.12811978534</v>
      </c>
      <c r="Y4381" s="21">
        <f t="shared" ca="1" si="2113"/>
        <v>13375.06683865366</v>
      </c>
      <c r="Z4381" s="21">
        <f t="shared" ca="1" si="2113"/>
        <v>916764.19495843921</v>
      </c>
      <c r="AA4381" s="21">
        <f t="shared" ca="1" si="2113"/>
        <v>15702.772527396208</v>
      </c>
      <c r="AB4381" s="21">
        <f t="shared" ca="1" si="2113"/>
        <v>682946.62705375243</v>
      </c>
      <c r="AC4381" s="21">
        <f t="shared" ca="1" si="2113"/>
        <v>167169.09321704056</v>
      </c>
    </row>
    <row r="4382" spans="2:29">
      <c r="F4382" s="44"/>
    </row>
    <row r="4383" spans="2:29" hidden="1" outlineLevel="1">
      <c r="E4383" s="19"/>
      <c r="F4383" s="42"/>
      <c r="G4383" s="17" t="str">
        <f>$G$8</f>
        <v>PRODUCTION</v>
      </c>
      <c r="H4383" s="21">
        <f t="shared" ref="H4383:AC4383" ca="1" si="2114">H2579+H3603+H4365</f>
        <v>160211384.702472</v>
      </c>
      <c r="I4383" s="21">
        <f t="shared" ca="1" si="2114"/>
        <v>78425618.516640902</v>
      </c>
      <c r="J4383" s="21">
        <f t="shared" ca="1" si="2114"/>
        <v>20371640.304083556</v>
      </c>
      <c r="K4383" s="21">
        <f t="shared" ca="1" si="2114"/>
        <v>253176.93257246274</v>
      </c>
      <c r="L4383" s="21">
        <f t="shared" ca="1" si="2114"/>
        <v>13345.393554618529</v>
      </c>
      <c r="M4383" s="21">
        <f t="shared" ca="1" si="2114"/>
        <v>20638162.630210638</v>
      </c>
      <c r="N4383" s="21">
        <f t="shared" ca="1" si="2114"/>
        <v>9629940.6519520935</v>
      </c>
      <c r="O4383" s="21">
        <f t="shared" ca="1" si="2114"/>
        <v>2718099.0930577852</v>
      </c>
      <c r="P4383" s="21">
        <f t="shared" ca="1" si="2114"/>
        <v>397448.35873751348</v>
      </c>
      <c r="Q4383" s="21">
        <f t="shared" ca="1" si="2114"/>
        <v>0</v>
      </c>
      <c r="R4383" s="21">
        <f t="shared" ca="1" si="2114"/>
        <v>12745488.103747388</v>
      </c>
      <c r="S4383" s="21">
        <f t="shared" ca="1" si="2114"/>
        <v>398591.49157361122</v>
      </c>
      <c r="T4383" s="21">
        <f t="shared" ca="1" si="2114"/>
        <v>7780393.4376069391</v>
      </c>
      <c r="U4383" s="21">
        <f t="shared" ca="1" si="2114"/>
        <v>32589965.736167409</v>
      </c>
      <c r="V4383" s="21">
        <f t="shared" ca="1" si="2114"/>
        <v>4360819.3634945247</v>
      </c>
      <c r="W4383" s="21">
        <f t="shared" ca="1" si="2114"/>
        <v>45129770.028842486</v>
      </c>
      <c r="X4383" s="21">
        <f t="shared" ca="1" si="2114"/>
        <v>2748764.6170467041</v>
      </c>
      <c r="Y4383" s="21">
        <f t="shared" ca="1" si="2114"/>
        <v>50478.927885047211</v>
      </c>
      <c r="Z4383" s="21">
        <f t="shared" ca="1" si="2114"/>
        <v>2799243.5449317512</v>
      </c>
      <c r="AA4383" s="21">
        <f t="shared" ca="1" si="2114"/>
        <v>37916.240381423188</v>
      </c>
      <c r="AB4383" s="21">
        <f t="shared" ca="1" si="2114"/>
        <v>346735.47554274579</v>
      </c>
      <c r="AC4383" s="21">
        <f t="shared" ca="1" si="2114"/>
        <v>88450.162174656522</v>
      </c>
    </row>
    <row r="4384" spans="2:29" hidden="1" outlineLevel="1">
      <c r="E4384" s="19"/>
      <c r="F4384" s="42"/>
      <c r="G4384" s="17" t="str">
        <f>$G$9</f>
        <v>BULKTRAN</v>
      </c>
      <c r="H4384" s="21">
        <f t="shared" ref="H4384:AC4384" ca="1" si="2115">H2580+H3604+H4366</f>
        <v>27403539.900918841</v>
      </c>
      <c r="I4384" s="21">
        <f t="shared" ca="1" si="2115"/>
        <v>11748158.958681261</v>
      </c>
      <c r="J4384" s="21">
        <f t="shared" ca="1" si="2115"/>
        <v>4018204.1207332183</v>
      </c>
      <c r="K4384" s="21">
        <f t="shared" ca="1" si="2115"/>
        <v>55155.282918603683</v>
      </c>
      <c r="L4384" s="21">
        <f t="shared" ca="1" si="2115"/>
        <v>3296.3689789481045</v>
      </c>
      <c r="M4384" s="21">
        <f t="shared" ca="1" si="2115"/>
        <v>4076655.7726307698</v>
      </c>
      <c r="N4384" s="21">
        <f t="shared" ca="1" si="2115"/>
        <v>2144698.6356533584</v>
      </c>
      <c r="O4384" s="21">
        <f t="shared" ca="1" si="2115"/>
        <v>609899.0103361134</v>
      </c>
      <c r="P4384" s="21">
        <f t="shared" ca="1" si="2115"/>
        <v>59951.615520837149</v>
      </c>
      <c r="Q4384" s="21">
        <f t="shared" ca="1" si="2115"/>
        <v>0</v>
      </c>
      <c r="R4384" s="21">
        <f t="shared" ca="1" si="2115"/>
        <v>2814549.2615103088</v>
      </c>
      <c r="S4384" s="21">
        <f t="shared" ca="1" si="2115"/>
        <v>86484.760178873621</v>
      </c>
      <c r="T4384" s="21">
        <f t="shared" ca="1" si="2115"/>
        <v>1605083.7757965836</v>
      </c>
      <c r="U4384" s="21">
        <f t="shared" ca="1" si="2115"/>
        <v>5436972.908841623</v>
      </c>
      <c r="V4384" s="21">
        <f t="shared" ca="1" si="2115"/>
        <v>856877.49865773809</v>
      </c>
      <c r="W4384" s="21">
        <f t="shared" ca="1" si="2115"/>
        <v>7985418.943474819</v>
      </c>
      <c r="X4384" s="21">
        <f t="shared" ca="1" si="2115"/>
        <v>655053.1048996998</v>
      </c>
      <c r="Y4384" s="21">
        <f t="shared" ca="1" si="2115"/>
        <v>11510.130741357472</v>
      </c>
      <c r="Z4384" s="21">
        <f t="shared" ca="1" si="2115"/>
        <v>666563.23564105737</v>
      </c>
      <c r="AA4384" s="21">
        <f t="shared" ca="1" si="2115"/>
        <v>10803.577339654308</v>
      </c>
      <c r="AB4384" s="21">
        <f t="shared" ca="1" si="2115"/>
        <v>79361.883497814837</v>
      </c>
      <c r="AC4384" s="21">
        <f t="shared" ca="1" si="2115"/>
        <v>22028.26814315232</v>
      </c>
    </row>
    <row r="4385" spans="2:29" hidden="1" outlineLevel="1">
      <c r="E4385" s="19"/>
      <c r="F4385" s="42"/>
      <c r="G4385" s="17" t="str">
        <f>$G$10</f>
        <v>SUBTRAN</v>
      </c>
      <c r="H4385" s="21">
        <f t="shared" ref="H4385:AC4385" ca="1" si="2116">H2581+H3605+H4367</f>
        <v>8954142.3460135423</v>
      </c>
      <c r="I4385" s="21">
        <f t="shared" ca="1" si="2116"/>
        <v>3809724.0344335996</v>
      </c>
      <c r="J4385" s="21">
        <f t="shared" ca="1" si="2116"/>
        <v>1272775.5710797366</v>
      </c>
      <c r="K4385" s="21">
        <f t="shared" ca="1" si="2116"/>
        <v>17441.467793022559</v>
      </c>
      <c r="L4385" s="21">
        <f t="shared" ca="1" si="2116"/>
        <v>1333.7035188292016</v>
      </c>
      <c r="M4385" s="21">
        <f t="shared" ca="1" si="2116"/>
        <v>1291550.7423915882</v>
      </c>
      <c r="N4385" s="21">
        <f t="shared" ca="1" si="2116"/>
        <v>666218.31125513464</v>
      </c>
      <c r="O4385" s="21">
        <f t="shared" ca="1" si="2116"/>
        <v>189463.24014286703</v>
      </c>
      <c r="P4385" s="21">
        <f t="shared" ca="1" si="2116"/>
        <v>24226.27721712902</v>
      </c>
      <c r="Q4385" s="21">
        <f t="shared" ca="1" si="2116"/>
        <v>0</v>
      </c>
      <c r="R4385" s="21">
        <f t="shared" ca="1" si="2116"/>
        <v>879907.82861513086</v>
      </c>
      <c r="S4385" s="21">
        <f t="shared" ca="1" si="2116"/>
        <v>26429.053062329989</v>
      </c>
      <c r="T4385" s="21">
        <f t="shared" ca="1" si="2116"/>
        <v>504621.88932374801</v>
      </c>
      <c r="U4385" s="21">
        <f t="shared" ca="1" si="2116"/>
        <v>2227836.6289156047</v>
      </c>
      <c r="V4385" s="21">
        <f t="shared" ca="1" si="2116"/>
        <v>0</v>
      </c>
      <c r="W4385" s="21">
        <f t="shared" ca="1" si="2116"/>
        <v>2758887.5713016824</v>
      </c>
      <c r="X4385" s="21">
        <f t="shared" ca="1" si="2116"/>
        <v>203217.60454184792</v>
      </c>
      <c r="Y4385" s="21">
        <f t="shared" ca="1" si="2116"/>
        <v>3655.0440947525503</v>
      </c>
      <c r="Z4385" s="21">
        <f t="shared" ca="1" si="2116"/>
        <v>206872.6486366005</v>
      </c>
      <c r="AA4385" s="21">
        <f t="shared" ca="1" si="2116"/>
        <v>3344.0533095773008</v>
      </c>
      <c r="AB4385" s="21">
        <f t="shared" ca="1" si="2116"/>
        <v>3024.1422843354626</v>
      </c>
      <c r="AC4385" s="21">
        <f t="shared" ca="1" si="2116"/>
        <v>831.32504102810776</v>
      </c>
    </row>
    <row r="4386" spans="2:29" hidden="1" outlineLevel="1">
      <c r="E4386" s="19"/>
      <c r="F4386" s="42"/>
      <c r="G4386" s="17" t="str">
        <f>$G$11</f>
        <v>DISTPRI</v>
      </c>
      <c r="H4386" s="21">
        <f t="shared" ref="H4386:AC4386" ca="1" si="2117">H2582+H3606+H4368</f>
        <v>19800313.449480578</v>
      </c>
      <c r="I4386" s="21">
        <f t="shared" ca="1" si="2117"/>
        <v>11926165.138537934</v>
      </c>
      <c r="J4386" s="21">
        <f t="shared" ca="1" si="2117"/>
        <v>3551134.6362713212</v>
      </c>
      <c r="K4386" s="21">
        <f t="shared" ca="1" si="2117"/>
        <v>46418.163337513804</v>
      </c>
      <c r="L4386" s="21">
        <f t="shared" ca="1" si="2117"/>
        <v>0</v>
      </c>
      <c r="M4386" s="21">
        <f t="shared" ca="1" si="2117"/>
        <v>3597552.799608835</v>
      </c>
      <c r="N4386" s="21">
        <f t="shared" ca="1" si="2117"/>
        <v>1763437.1120703977</v>
      </c>
      <c r="O4386" s="21">
        <f t="shared" ca="1" si="2117"/>
        <v>504092.55913217616</v>
      </c>
      <c r="P4386" s="21">
        <f t="shared" ca="1" si="2117"/>
        <v>0</v>
      </c>
      <c r="Q4386" s="21">
        <f t="shared" ca="1" si="2117"/>
        <v>0</v>
      </c>
      <c r="R4386" s="21">
        <f t="shared" ca="1" si="2117"/>
        <v>2267529.6712025739</v>
      </c>
      <c r="S4386" s="21">
        <f t="shared" ca="1" si="2117"/>
        <v>70696.291739420791</v>
      </c>
      <c r="T4386" s="21">
        <f t="shared" ca="1" si="2117"/>
        <v>1383165.2053530151</v>
      </c>
      <c r="U4386" s="21">
        <f t="shared" ca="1" si="2117"/>
        <v>0</v>
      </c>
      <c r="V4386" s="21">
        <f t="shared" ca="1" si="2117"/>
        <v>0</v>
      </c>
      <c r="W4386" s="21">
        <f t="shared" ca="1" si="2117"/>
        <v>1453861.4970924358</v>
      </c>
      <c r="X4386" s="21">
        <f t="shared" ca="1" si="2117"/>
        <v>527411.58244215231</v>
      </c>
      <c r="Y4386" s="21">
        <f t="shared" ca="1" si="2117"/>
        <v>9613.5806811721432</v>
      </c>
      <c r="Z4386" s="21">
        <f t="shared" ca="1" si="2117"/>
        <v>537025.1631233244</v>
      </c>
      <c r="AA4386" s="21">
        <f t="shared" ca="1" si="2117"/>
        <v>8102.1689617075335</v>
      </c>
      <c r="AB4386" s="21">
        <f t="shared" ca="1" si="2117"/>
        <v>7934.8523502281623</v>
      </c>
      <c r="AC4386" s="21">
        <f t="shared" ca="1" si="2117"/>
        <v>2142.1586035421078</v>
      </c>
    </row>
    <row r="4387" spans="2:29" hidden="1" outlineLevel="1">
      <c r="E4387" s="19"/>
      <c r="F4387" s="42"/>
      <c r="G4387" s="17" t="str">
        <f>$G$12</f>
        <v>DISTSEC</v>
      </c>
      <c r="H4387" s="21">
        <f t="shared" ref="H4387:AC4387" ca="1" si="2118">H2583+H3607+H4369</f>
        <v>6729684.7662861627</v>
      </c>
      <c r="I4387" s="21">
        <f t="shared" ca="1" si="2118"/>
        <v>4835648.1300761392</v>
      </c>
      <c r="J4387" s="21">
        <f t="shared" ca="1" si="2118"/>
        <v>1155493.2767029337</v>
      </c>
      <c r="K4387" s="21">
        <f t="shared" ca="1" si="2118"/>
        <v>0</v>
      </c>
      <c r="L4387" s="21">
        <f t="shared" ca="1" si="2118"/>
        <v>0</v>
      </c>
      <c r="M4387" s="21">
        <f t="shared" ca="1" si="2118"/>
        <v>1155493.2767029337</v>
      </c>
      <c r="N4387" s="21">
        <f t="shared" ca="1" si="2118"/>
        <v>499940.06870087294</v>
      </c>
      <c r="O4387" s="21">
        <f t="shared" ca="1" si="2118"/>
        <v>0</v>
      </c>
      <c r="P4387" s="21">
        <f t="shared" ca="1" si="2118"/>
        <v>0</v>
      </c>
      <c r="Q4387" s="21">
        <f t="shared" ca="1" si="2118"/>
        <v>0</v>
      </c>
      <c r="R4387" s="21">
        <f t="shared" ca="1" si="2118"/>
        <v>499940.06870087294</v>
      </c>
      <c r="S4387" s="21">
        <f t="shared" ca="1" si="2118"/>
        <v>16472.703429094407</v>
      </c>
      <c r="T4387" s="21">
        <f t="shared" ca="1" si="2118"/>
        <v>0</v>
      </c>
      <c r="U4387" s="21">
        <f t="shared" ca="1" si="2118"/>
        <v>0</v>
      </c>
      <c r="V4387" s="21">
        <f t="shared" ca="1" si="2118"/>
        <v>0</v>
      </c>
      <c r="W4387" s="21">
        <f t="shared" ca="1" si="2118"/>
        <v>16472.703429094407</v>
      </c>
      <c r="X4387" s="21">
        <f t="shared" ca="1" si="2118"/>
        <v>153771.49953648716</v>
      </c>
      <c r="Y4387" s="21">
        <f t="shared" ca="1" si="2118"/>
        <v>0</v>
      </c>
      <c r="Z4387" s="21">
        <f t="shared" ca="1" si="2118"/>
        <v>153771.49953648716</v>
      </c>
      <c r="AA4387" s="21">
        <f t="shared" ca="1" si="2118"/>
        <v>2059.9059277132737</v>
      </c>
      <c r="AB4387" s="21">
        <f t="shared" ca="1" si="2118"/>
        <v>52715.41151825765</v>
      </c>
      <c r="AC4387" s="21">
        <f t="shared" ca="1" si="2118"/>
        <v>13583.770394664622</v>
      </c>
    </row>
    <row r="4388" spans="2:29" hidden="1" outlineLevel="1">
      <c r="E4388" s="19"/>
      <c r="F4388" s="42"/>
      <c r="G4388" s="17" t="str">
        <f>$G$13</f>
        <v>ENERGY</v>
      </c>
      <c r="H4388" s="21">
        <f t="shared" ref="H4388:AC4388" ca="1" si="2119">H2584+H3608+H4370</f>
        <v>222559025.50366989</v>
      </c>
      <c r="I4388" s="21">
        <f t="shared" ca="1" si="2119"/>
        <v>82972409.50536418</v>
      </c>
      <c r="J4388" s="21">
        <f t="shared" ca="1" si="2119"/>
        <v>25760767.103326555</v>
      </c>
      <c r="K4388" s="21">
        <f t="shared" ca="1" si="2119"/>
        <v>308781.6126086372</v>
      </c>
      <c r="L4388" s="21">
        <f t="shared" ca="1" si="2119"/>
        <v>15624.477864197108</v>
      </c>
      <c r="M4388" s="21">
        <f t="shared" ca="1" si="2119"/>
        <v>26085173.193799395</v>
      </c>
      <c r="N4388" s="21">
        <f t="shared" ca="1" si="2119"/>
        <v>13228823.510889681</v>
      </c>
      <c r="O4388" s="21">
        <f t="shared" ca="1" si="2119"/>
        <v>3646452.7504494223</v>
      </c>
      <c r="P4388" s="21">
        <f t="shared" ca="1" si="2119"/>
        <v>571149.60048414476</v>
      </c>
      <c r="Q4388" s="21">
        <f t="shared" ca="1" si="2119"/>
        <v>0</v>
      </c>
      <c r="R4388" s="21">
        <f t="shared" ca="1" si="2119"/>
        <v>17446425.861823246</v>
      </c>
      <c r="S4388" s="21">
        <f t="shared" ca="1" si="2119"/>
        <v>647575.20486042032</v>
      </c>
      <c r="T4388" s="21">
        <f t="shared" ca="1" si="2119"/>
        <v>13675196.44350891</v>
      </c>
      <c r="U4388" s="21">
        <f t="shared" ca="1" si="2119"/>
        <v>66694141.682601929</v>
      </c>
      <c r="V4388" s="21">
        <f t="shared" ca="1" si="2119"/>
        <v>9385511.7479444426</v>
      </c>
      <c r="W4388" s="21">
        <f t="shared" ca="1" si="2119"/>
        <v>90402425.0789157</v>
      </c>
      <c r="X4388" s="21">
        <f t="shared" ca="1" si="2119"/>
        <v>3715429.2114855652</v>
      </c>
      <c r="Y4388" s="21">
        <f t="shared" ca="1" si="2119"/>
        <v>69758.167610776116</v>
      </c>
      <c r="Z4388" s="21">
        <f t="shared" ca="1" si="2119"/>
        <v>3785187.3790963409</v>
      </c>
      <c r="AA4388" s="21">
        <f t="shared" ca="1" si="2119"/>
        <v>63368.471127540739</v>
      </c>
      <c r="AB4388" s="21">
        <f t="shared" ca="1" si="2119"/>
        <v>1451585.7400375309</v>
      </c>
      <c r="AC4388" s="21">
        <f t="shared" ca="1" si="2119"/>
        <v>352450.27350585634</v>
      </c>
    </row>
    <row r="4389" spans="2:29" hidden="1" outlineLevel="1">
      <c r="E4389" s="19"/>
      <c r="F4389" s="42"/>
      <c r="G4389" s="17" t="str">
        <f>$G$14</f>
        <v>CUSTOMER</v>
      </c>
      <c r="H4389" s="21">
        <f t="shared" ref="H4389:AC4389" ca="1" si="2120">H2585+H3609+H4371</f>
        <v>84064887.714386851</v>
      </c>
      <c r="I4389" s="21">
        <f t="shared" ca="1" si="2120"/>
        <v>62344397.537890352</v>
      </c>
      <c r="J4389" s="21">
        <f t="shared" ca="1" si="2120"/>
        <v>16582419.578881374</v>
      </c>
      <c r="K4389" s="21">
        <f t="shared" ca="1" si="2120"/>
        <v>179522.42395042616</v>
      </c>
      <c r="L4389" s="21">
        <f t="shared" ca="1" si="2120"/>
        <v>14241.575835507621</v>
      </c>
      <c r="M4389" s="21">
        <f t="shared" ca="1" si="2120"/>
        <v>16776183.578667307</v>
      </c>
      <c r="N4389" s="21">
        <f t="shared" ca="1" si="2120"/>
        <v>330393.87801399111</v>
      </c>
      <c r="O4389" s="21">
        <f t="shared" ca="1" si="2120"/>
        <v>108855.87359856654</v>
      </c>
      <c r="P4389" s="21">
        <f t="shared" ca="1" si="2120"/>
        <v>34605.53078024157</v>
      </c>
      <c r="Q4389" s="21">
        <f t="shared" ca="1" si="2120"/>
        <v>0</v>
      </c>
      <c r="R4389" s="21">
        <f t="shared" ca="1" si="2120"/>
        <v>473855.28239279927</v>
      </c>
      <c r="S4389" s="21">
        <f t="shared" ca="1" si="2120"/>
        <v>2935.8330388214604</v>
      </c>
      <c r="T4389" s="21">
        <f t="shared" ca="1" si="2120"/>
        <v>77170.501059257949</v>
      </c>
      <c r="U4389" s="21">
        <f t="shared" ca="1" si="2120"/>
        <v>108921.58865186032</v>
      </c>
      <c r="V4389" s="21">
        <f t="shared" ca="1" si="2120"/>
        <v>23121.980205117176</v>
      </c>
      <c r="W4389" s="21">
        <f t="shared" ca="1" si="2120"/>
        <v>212149.9029550569</v>
      </c>
      <c r="X4389" s="21">
        <f t="shared" ca="1" si="2120"/>
        <v>110533.42667816419</v>
      </c>
      <c r="Y4389" s="21">
        <f t="shared" ca="1" si="2120"/>
        <v>1266.3066672036371</v>
      </c>
      <c r="Z4389" s="21">
        <f t="shared" ca="1" si="2120"/>
        <v>111799.73334536784</v>
      </c>
      <c r="AA4389" s="21">
        <f t="shared" ca="1" si="2120"/>
        <v>7851.4991049825621</v>
      </c>
      <c r="AB4389" s="21">
        <f t="shared" ca="1" si="2120"/>
        <v>3641097.0232753465</v>
      </c>
      <c r="AC4389" s="21">
        <f t="shared" ca="1" si="2120"/>
        <v>497553.15675563796</v>
      </c>
    </row>
    <row r="4390" spans="2:29" collapsed="1">
      <c r="B4390" s="40" t="s">
        <v>165</v>
      </c>
      <c r="E4390" s="21">
        <f>E2586+E3610+E4372</f>
        <v>529722978.38322777</v>
      </c>
      <c r="F4390" s="42"/>
      <c r="G4390" s="17" t="str">
        <f>$G$15</f>
        <v>TOTAL</v>
      </c>
      <c r="H4390" s="21">
        <f t="shared" ref="H4390:AC4390" ca="1" si="2121">H2586+H3610+H4372</f>
        <v>529722978.38322777</v>
      </c>
      <c r="I4390" s="21">
        <f t="shared" ca="1" si="2121"/>
        <v>256062121.82162428</v>
      </c>
      <c r="J4390" s="21">
        <f t="shared" ca="1" si="2121"/>
        <v>72712434.591078699</v>
      </c>
      <c r="K4390" s="21">
        <f t="shared" ca="1" si="2121"/>
        <v>860495.88318066613</v>
      </c>
      <c r="L4390" s="21">
        <f t="shared" ca="1" si="2121"/>
        <v>47841.519752100568</v>
      </c>
      <c r="M4390" s="21">
        <f t="shared" ca="1" si="2121"/>
        <v>73620771.994011462</v>
      </c>
      <c r="N4390" s="21">
        <f t="shared" ca="1" si="2121"/>
        <v>28263452.168535527</v>
      </c>
      <c r="O4390" s="21">
        <f t="shared" ca="1" si="2121"/>
        <v>7776862.5267169299</v>
      </c>
      <c r="P4390" s="21">
        <f t="shared" ca="1" si="2121"/>
        <v>1087381.3827398659</v>
      </c>
      <c r="Q4390" s="21">
        <f t="shared" ca="1" si="2121"/>
        <v>0</v>
      </c>
      <c r="R4390" s="21">
        <f t="shared" ca="1" si="2121"/>
        <v>37127696.077992313</v>
      </c>
      <c r="S4390" s="21">
        <f t="shared" ca="1" si="2121"/>
        <v>1249185.3378825721</v>
      </c>
      <c r="T4390" s="21">
        <f t="shared" ca="1" si="2121"/>
        <v>25025631.252648454</v>
      </c>
      <c r="U4390" s="21">
        <f t="shared" ca="1" si="2121"/>
        <v>107057838.54517841</v>
      </c>
      <c r="V4390" s="21">
        <f t="shared" ca="1" si="2121"/>
        <v>14626330.590301827</v>
      </c>
      <c r="W4390" s="21">
        <f t="shared" ca="1" si="2121"/>
        <v>147958985.72601128</v>
      </c>
      <c r="X4390" s="21">
        <f t="shared" ca="1" si="2121"/>
        <v>8114181.04663062</v>
      </c>
      <c r="Y4390" s="21">
        <f t="shared" ca="1" si="2121"/>
        <v>146282.15768030914</v>
      </c>
      <c r="Z4390" s="21">
        <f t="shared" ca="1" si="2121"/>
        <v>8260463.2043109303</v>
      </c>
      <c r="AA4390" s="21">
        <f t="shared" ca="1" si="2121"/>
        <v>133445.91615259889</v>
      </c>
      <c r="AB4390" s="21">
        <f t="shared" ca="1" si="2121"/>
        <v>5582454.5285062604</v>
      </c>
      <c r="AC4390" s="21">
        <f t="shared" ca="1" si="2121"/>
        <v>977039.11461853783</v>
      </c>
    </row>
    <row r="4392" spans="2:29" hidden="1" outlineLevel="1">
      <c r="E4392" s="19"/>
      <c r="F4392" s="42"/>
      <c r="G4392" s="17" t="str">
        <f>$G$8</f>
        <v>PRODUCTION</v>
      </c>
      <c r="H4392" s="21">
        <f t="shared" ref="H4392:AC4392" ca="1" si="2122">H2588-H3603-H4365</f>
        <v>16025320.964008793</v>
      </c>
      <c r="I4392" s="21">
        <f t="shared" ca="1" si="2122"/>
        <v>3385824.8684839392</v>
      </c>
      <c r="J4392" s="21">
        <f t="shared" ca="1" si="2122"/>
        <v>3755423.4247415969</v>
      </c>
      <c r="K4392" s="21">
        <f t="shared" ca="1" si="2122"/>
        <v>36769.561753510985</v>
      </c>
      <c r="L4392" s="21">
        <f t="shared" ca="1" si="2122"/>
        <v>1032.4016857233087</v>
      </c>
      <c r="M4392" s="21">
        <f t="shared" ca="1" si="2122"/>
        <v>3793225.388180831</v>
      </c>
      <c r="N4392" s="21">
        <f t="shared" ca="1" si="2122"/>
        <v>3054575.5806261571</v>
      </c>
      <c r="O4392" s="21">
        <f t="shared" ca="1" si="2122"/>
        <v>958230.77799909574</v>
      </c>
      <c r="P4392" s="21">
        <f t="shared" ca="1" si="2122"/>
        <v>42494.780169110374</v>
      </c>
      <c r="Q4392" s="21">
        <f t="shared" ca="1" si="2122"/>
        <v>0</v>
      </c>
      <c r="R4392" s="21">
        <f t="shared" ca="1" si="2122"/>
        <v>4055301.1387943635</v>
      </c>
      <c r="S4392" s="21">
        <f t="shared" ca="1" si="2122"/>
        <v>92908.718098903744</v>
      </c>
      <c r="T4392" s="21">
        <f t="shared" ca="1" si="2122"/>
        <v>2504759.2023310554</v>
      </c>
      <c r="U4392" s="21">
        <f t="shared" ca="1" si="2122"/>
        <v>345374.8544515525</v>
      </c>
      <c r="V4392" s="21">
        <f t="shared" ca="1" si="2122"/>
        <v>643038.11875375337</v>
      </c>
      <c r="W4392" s="21">
        <f t="shared" ca="1" si="2122"/>
        <v>3586080.8936352637</v>
      </c>
      <c r="X4392" s="21">
        <f t="shared" ca="1" si="2122"/>
        <v>1052756.3423232888</v>
      </c>
      <c r="Y4392" s="21">
        <f t="shared" ca="1" si="2122"/>
        <v>16670.023647704475</v>
      </c>
      <c r="Z4392" s="21">
        <f t="shared" ca="1" si="2122"/>
        <v>1069426.3659709929</v>
      </c>
      <c r="AA4392" s="21">
        <f t="shared" ca="1" si="2122"/>
        <v>14995.553557653138</v>
      </c>
      <c r="AB4392" s="21">
        <f t="shared" ca="1" si="2122"/>
        <v>86221.712514874365</v>
      </c>
      <c r="AC4392" s="21">
        <f t="shared" ca="1" si="2122"/>
        <v>34245.042870912977</v>
      </c>
    </row>
    <row r="4393" spans="2:29" hidden="1" outlineLevel="1">
      <c r="E4393" s="19"/>
      <c r="F4393" s="42"/>
      <c r="G4393" s="17" t="str">
        <f>$G$9</f>
        <v>BULKTRAN</v>
      </c>
      <c r="H4393" s="21">
        <f t="shared" ref="H4393:AC4393" ca="1" si="2123">H2589-H3604-H4366</f>
        <v>6930408.8985148501</v>
      </c>
      <c r="I4393" s="21">
        <f t="shared" ca="1" si="2123"/>
        <v>-2278444.1278039161</v>
      </c>
      <c r="J4393" s="21">
        <f t="shared" ca="1" si="2123"/>
        <v>2739441.609384275</v>
      </c>
      <c r="K4393" s="21">
        <f t="shared" ca="1" si="2123"/>
        <v>40653.942483653504</v>
      </c>
      <c r="L4393" s="21">
        <f t="shared" ca="1" si="2123"/>
        <v>1783.4148259698982</v>
      </c>
      <c r="M4393" s="21">
        <f t="shared" ca="1" si="2123"/>
        <v>2781878.9666938996</v>
      </c>
      <c r="N4393" s="21">
        <f t="shared" ca="1" si="2123"/>
        <v>2272299.4677009708</v>
      </c>
      <c r="O4393" s="21">
        <f t="shared" ca="1" si="2123"/>
        <v>662133.76611631853</v>
      </c>
      <c r="P4393" s="21">
        <f t="shared" ca="1" si="2123"/>
        <v>-6990.2452525549934</v>
      </c>
      <c r="Q4393" s="21">
        <f t="shared" ca="1" si="2123"/>
        <v>0</v>
      </c>
      <c r="R4393" s="21">
        <f t="shared" ca="1" si="2123"/>
        <v>2927442.9885647343</v>
      </c>
      <c r="S4393" s="21">
        <f t="shared" ca="1" si="2123"/>
        <v>79130.375079538135</v>
      </c>
      <c r="T4393" s="21">
        <f t="shared" ca="1" si="2123"/>
        <v>1446804.5156970567</v>
      </c>
      <c r="U4393" s="21">
        <f t="shared" ca="1" si="2123"/>
        <v>471525.11544333107</v>
      </c>
      <c r="V4393" s="21">
        <f t="shared" ca="1" si="2123"/>
        <v>546166.76233686553</v>
      </c>
      <c r="W4393" s="21">
        <f t="shared" ca="1" si="2123"/>
        <v>2543626.7685567918</v>
      </c>
      <c r="X4393" s="21">
        <f t="shared" ca="1" si="2123"/>
        <v>816188.02323173406</v>
      </c>
      <c r="Y4393" s="21">
        <f t="shared" ca="1" si="2123"/>
        <v>12960.466236159864</v>
      </c>
      <c r="Z4393" s="21">
        <f t="shared" ca="1" si="2123"/>
        <v>829148.48946789408</v>
      </c>
      <c r="AA4393" s="21">
        <f t="shared" ca="1" si="2123"/>
        <v>16015.74777621537</v>
      </c>
      <c r="AB4393" s="21">
        <f t="shared" ca="1" si="2123"/>
        <v>81844.865750142868</v>
      </c>
      <c r="AC4393" s="21">
        <f t="shared" ca="1" si="2123"/>
        <v>28895.199509068785</v>
      </c>
    </row>
    <row r="4394" spans="2:29" hidden="1" outlineLevel="1">
      <c r="E4394" s="19"/>
      <c r="F4394" s="42"/>
      <c r="G4394" s="17" t="str">
        <f>$G$10</f>
        <v>SUBTRAN</v>
      </c>
      <c r="H4394" s="21">
        <f t="shared" ref="H4394:AC4394" ca="1" si="2124">H2590-H3605-H4367</f>
        <v>1900781.0072657955</v>
      </c>
      <c r="I4394" s="21">
        <f t="shared" ca="1" si="2124"/>
        <v>-681781.89163011545</v>
      </c>
      <c r="J4394" s="21">
        <f t="shared" ca="1" si="2124"/>
        <v>817476.50339715357</v>
      </c>
      <c r="K4394" s="21">
        <f t="shared" ca="1" si="2124"/>
        <v>12129.561683620112</v>
      </c>
      <c r="L4394" s="21">
        <f t="shared" ca="1" si="2124"/>
        <v>671.52800908482482</v>
      </c>
      <c r="M4394" s="21">
        <f t="shared" ca="1" si="2124"/>
        <v>830277.59308985807</v>
      </c>
      <c r="N4394" s="21">
        <f t="shared" ca="1" si="2124"/>
        <v>671274.75926925451</v>
      </c>
      <c r="O4394" s="21">
        <f t="shared" ca="1" si="2124"/>
        <v>195777.4801289959</v>
      </c>
      <c r="P4394" s="21">
        <f t="shared" ca="1" si="2124"/>
        <v>-2614.8034510326952</v>
      </c>
      <c r="Q4394" s="21">
        <f t="shared" ca="1" si="2124"/>
        <v>0</v>
      </c>
      <c r="R4394" s="21">
        <f t="shared" ca="1" si="2124"/>
        <v>864437.43594721775</v>
      </c>
      <c r="S4394" s="21">
        <f t="shared" ca="1" si="2124"/>
        <v>22912.675814523482</v>
      </c>
      <c r="T4394" s="21">
        <f t="shared" ca="1" si="2124"/>
        <v>430979.39239989145</v>
      </c>
      <c r="U4394" s="21">
        <f t="shared" ca="1" si="2124"/>
        <v>179357.48030059418</v>
      </c>
      <c r="V4394" s="21">
        <f t="shared" ca="1" si="2124"/>
        <v>0</v>
      </c>
      <c r="W4394" s="21">
        <f t="shared" ca="1" si="2124"/>
        <v>633249.54851500841</v>
      </c>
      <c r="X4394" s="21">
        <f t="shared" ca="1" si="2124"/>
        <v>241909.09213780722</v>
      </c>
      <c r="Y4394" s="21">
        <f t="shared" ca="1" si="2124"/>
        <v>3920.0039927762787</v>
      </c>
      <c r="Z4394" s="21">
        <f t="shared" ca="1" si="2124"/>
        <v>245829.09613058346</v>
      </c>
      <c r="AA4394" s="21">
        <f t="shared" ca="1" si="2124"/>
        <v>4762.8174070908626</v>
      </c>
      <c r="AB4394" s="21">
        <f t="shared" ca="1" si="2124"/>
        <v>2962.9558244820887</v>
      </c>
      <c r="AC4394" s="21">
        <f t="shared" ca="1" si="2124"/>
        <v>1043.4519816652528</v>
      </c>
    </row>
    <row r="4395" spans="2:29" hidden="1" outlineLevel="1">
      <c r="E4395" s="19"/>
      <c r="F4395" s="42"/>
      <c r="G4395" s="17" t="str">
        <f>$G$11</f>
        <v>DISTPRI</v>
      </c>
      <c r="H4395" s="21">
        <f t="shared" ref="H4395:AC4395" ca="1" si="2125">H2591-H3606-H4368</f>
        <v>4916776.3842479819</v>
      </c>
      <c r="I4395" s="21">
        <f t="shared" ca="1" si="2125"/>
        <v>-301488.68063690071</v>
      </c>
      <c r="J4395" s="21">
        <f t="shared" ca="1" si="2125"/>
        <v>1769526.073160571</v>
      </c>
      <c r="K4395" s="21">
        <f t="shared" ca="1" si="2125"/>
        <v>23034.391509374975</v>
      </c>
      <c r="L4395" s="21">
        <f t="shared" ca="1" si="2125"/>
        <v>0</v>
      </c>
      <c r="M4395" s="21">
        <f t="shared" ca="1" si="2125"/>
        <v>1792560.4646699468</v>
      </c>
      <c r="N4395" s="21">
        <f t="shared" ca="1" si="2125"/>
        <v>1416648.7091260075</v>
      </c>
      <c r="O4395" s="21">
        <f t="shared" ca="1" si="2125"/>
        <v>426947.38967385492</v>
      </c>
      <c r="P4395" s="21">
        <f t="shared" ca="1" si="2125"/>
        <v>0</v>
      </c>
      <c r="Q4395" s="21">
        <f t="shared" ca="1" si="2125"/>
        <v>0</v>
      </c>
      <c r="R4395" s="21">
        <f t="shared" ca="1" si="2125"/>
        <v>1843596.0987998624</v>
      </c>
      <c r="S4395" s="21">
        <f t="shared" ca="1" si="2125"/>
        <v>46586.068654748822</v>
      </c>
      <c r="T4395" s="21">
        <f t="shared" ca="1" si="2125"/>
        <v>1007516.3054628037</v>
      </c>
      <c r="U4395" s="21">
        <f t="shared" ca="1" si="2125"/>
        <v>0</v>
      </c>
      <c r="V4395" s="21">
        <f t="shared" ca="1" si="2125"/>
        <v>0</v>
      </c>
      <c r="W4395" s="21">
        <f t="shared" ca="1" si="2125"/>
        <v>1054102.3741175521</v>
      </c>
      <c r="X4395" s="21">
        <f t="shared" ca="1" si="2125"/>
        <v>502978.73891913961</v>
      </c>
      <c r="Y4395" s="21">
        <f t="shared" ca="1" si="2125"/>
        <v>8151.4409299889685</v>
      </c>
      <c r="Z4395" s="21">
        <f t="shared" ca="1" si="2125"/>
        <v>511130.17984912847</v>
      </c>
      <c r="AA4395" s="21">
        <f t="shared" ca="1" si="2125"/>
        <v>8936.2151380338273</v>
      </c>
      <c r="AB4395" s="21">
        <f t="shared" ca="1" si="2125"/>
        <v>5810.6910757219157</v>
      </c>
      <c r="AC4395" s="21">
        <f t="shared" ca="1" si="2125"/>
        <v>2129.0412346321709</v>
      </c>
    </row>
    <row r="4396" spans="2:29" hidden="1" outlineLevel="1">
      <c r="E4396" s="19"/>
      <c r="F4396" s="42"/>
      <c r="G4396" s="17" t="str">
        <f>$G$12</f>
        <v>DISTSEC</v>
      </c>
      <c r="H4396" s="21">
        <f t="shared" ref="H4396:AC4396" ca="1" si="2126">H2592-H3607-H4369</f>
        <v>1023612.5689894765</v>
      </c>
      <c r="I4396" s="21">
        <f t="shared" ca="1" si="2126"/>
        <v>-98931.855170649244</v>
      </c>
      <c r="J4396" s="21">
        <f t="shared" ca="1" si="2126"/>
        <v>541382.00843339204</v>
      </c>
      <c r="K4396" s="21">
        <f t="shared" ca="1" si="2126"/>
        <v>0</v>
      </c>
      <c r="L4396" s="21">
        <f t="shared" ca="1" si="2126"/>
        <v>0</v>
      </c>
      <c r="M4396" s="21">
        <f t="shared" ca="1" si="2126"/>
        <v>541382.00843339204</v>
      </c>
      <c r="N4396" s="21">
        <f t="shared" ca="1" si="2126"/>
        <v>380252.53975625813</v>
      </c>
      <c r="O4396" s="21">
        <f t="shared" ca="1" si="2126"/>
        <v>0</v>
      </c>
      <c r="P4396" s="21">
        <f t="shared" ca="1" si="2126"/>
        <v>0</v>
      </c>
      <c r="Q4396" s="21">
        <f t="shared" ca="1" si="2126"/>
        <v>0</v>
      </c>
      <c r="R4396" s="21">
        <f t="shared" ca="1" si="2126"/>
        <v>380252.53975625813</v>
      </c>
      <c r="S4396" s="21">
        <f t="shared" ca="1" si="2126"/>
        <v>10231.799473626121</v>
      </c>
      <c r="T4396" s="21">
        <f t="shared" ca="1" si="2126"/>
        <v>0</v>
      </c>
      <c r="U4396" s="21">
        <f t="shared" ca="1" si="2126"/>
        <v>0</v>
      </c>
      <c r="V4396" s="21">
        <f t="shared" ca="1" si="2126"/>
        <v>0</v>
      </c>
      <c r="W4396" s="21">
        <f t="shared" ca="1" si="2126"/>
        <v>10231.799473626121</v>
      </c>
      <c r="X4396" s="21">
        <f t="shared" ca="1" si="2126"/>
        <v>139271.81463509475</v>
      </c>
      <c r="Y4396" s="21">
        <f t="shared" ca="1" si="2126"/>
        <v>0</v>
      </c>
      <c r="Z4396" s="21">
        <f t="shared" ca="1" si="2126"/>
        <v>139271.81463509475</v>
      </c>
      <c r="AA4396" s="21">
        <f t="shared" ca="1" si="2126"/>
        <v>2161.9147513654848</v>
      </c>
      <c r="AB4396" s="21">
        <f t="shared" ca="1" si="2126"/>
        <v>36417.378820575294</v>
      </c>
      <c r="AC4396" s="21">
        <f t="shared" ca="1" si="2126"/>
        <v>12826.968289815704</v>
      </c>
    </row>
    <row r="4397" spans="2:29" hidden="1" outlineLevel="1">
      <c r="E4397" s="19"/>
      <c r="F4397" s="42"/>
      <c r="G4397" s="17" t="str">
        <f>$G$13</f>
        <v>ENERGY</v>
      </c>
      <c r="H4397" s="21">
        <f t="shared" ref="H4397:AC4397" ca="1" si="2127">H2593-H3608-H4370</f>
        <v>5925556.0654931432</v>
      </c>
      <c r="I4397" s="21">
        <f t="shared" ca="1" si="2127"/>
        <v>3094484.4659963083</v>
      </c>
      <c r="J4397" s="21">
        <f t="shared" ca="1" si="2127"/>
        <v>695807.75169384771</v>
      </c>
      <c r="K4397" s="21">
        <f t="shared" ca="1" si="2127"/>
        <v>-1413.9673465315716</v>
      </c>
      <c r="L4397" s="21">
        <f t="shared" ca="1" si="2127"/>
        <v>-60.723089470832257</v>
      </c>
      <c r="M4397" s="21">
        <f t="shared" ca="1" si="2127"/>
        <v>694333.06125783944</v>
      </c>
      <c r="N4397" s="21">
        <f t="shared" ca="1" si="2127"/>
        <v>603050.86404629808</v>
      </c>
      <c r="O4397" s="21">
        <f t="shared" ca="1" si="2127"/>
        <v>232783.29821909376</v>
      </c>
      <c r="P4397" s="21">
        <f t="shared" ca="1" si="2127"/>
        <v>37529.742499253072</v>
      </c>
      <c r="Q4397" s="21">
        <f t="shared" ca="1" si="2127"/>
        <v>0</v>
      </c>
      <c r="R4397" s="21">
        <f t="shared" ca="1" si="2127"/>
        <v>873363.90476464806</v>
      </c>
      <c r="S4397" s="21">
        <f t="shared" ca="1" si="2127"/>
        <v>12499.861085152887</v>
      </c>
      <c r="T4397" s="21">
        <f t="shared" ca="1" si="2127"/>
        <v>1071038.9614116214</v>
      </c>
      <c r="U4397" s="21">
        <f t="shared" ca="1" si="2127"/>
        <v>-132843.047853617</v>
      </c>
      <c r="V4397" s="21">
        <f t="shared" ca="1" si="2127"/>
        <v>110361.35653421684</v>
      </c>
      <c r="W4397" s="21">
        <f t="shared" ca="1" si="2127"/>
        <v>1061057.1311773625</v>
      </c>
      <c r="X4397" s="21">
        <f t="shared" ca="1" si="2127"/>
        <v>179000.55681673536</v>
      </c>
      <c r="Y4397" s="21">
        <f t="shared" ca="1" si="2127"/>
        <v>2812.0377313880658</v>
      </c>
      <c r="Z4397" s="21">
        <f t="shared" ca="1" si="2127"/>
        <v>181812.59454812377</v>
      </c>
      <c r="AA4397" s="21">
        <f t="shared" ca="1" si="2127"/>
        <v>-955.88548917291587</v>
      </c>
      <c r="AB4397" s="21">
        <f t="shared" ca="1" si="2127"/>
        <v>9654.9958246611895</v>
      </c>
      <c r="AC4397" s="21">
        <f t="shared" ca="1" si="2127"/>
        <v>11805.797413401197</v>
      </c>
    </row>
    <row r="4398" spans="2:29" hidden="1" outlineLevel="1">
      <c r="E4398" s="19"/>
      <c r="F4398" s="42"/>
      <c r="G4398" s="17" t="str">
        <f>$G$14</f>
        <v>CUSTOMER</v>
      </c>
      <c r="H4398" s="21">
        <f t="shared" ref="H4398:AC4398" ca="1" si="2128">H2594-H3609-H4371</f>
        <v>8852943.7282521166</v>
      </c>
      <c r="I4398" s="21">
        <f t="shared" ca="1" si="2128"/>
        <v>260897.367606682</v>
      </c>
      <c r="J4398" s="21">
        <f t="shared" ca="1" si="2128"/>
        <v>5302017.936329687</v>
      </c>
      <c r="K4398" s="21">
        <f t="shared" ca="1" si="2128"/>
        <v>57499.646600524968</v>
      </c>
      <c r="L4398" s="21">
        <f t="shared" ca="1" si="2128"/>
        <v>3505.0622876782154</v>
      </c>
      <c r="M4398" s="21">
        <f t="shared" ca="1" si="2128"/>
        <v>5363022.6452178899</v>
      </c>
      <c r="N4398" s="21">
        <f t="shared" ca="1" si="2128"/>
        <v>179957.5964014043</v>
      </c>
      <c r="O4398" s="21">
        <f t="shared" ca="1" si="2128"/>
        <v>62749.226882076124</v>
      </c>
      <c r="P4398" s="21">
        <f t="shared" ca="1" si="2128"/>
        <v>2777.5605856123707</v>
      </c>
      <c r="Q4398" s="21">
        <f t="shared" ca="1" si="2128"/>
        <v>0</v>
      </c>
      <c r="R4398" s="21">
        <f t="shared" ca="1" si="2128"/>
        <v>245484.38386909291</v>
      </c>
      <c r="S4398" s="21">
        <f t="shared" ca="1" si="2128"/>
        <v>1262.672268026291</v>
      </c>
      <c r="T4398" s="21">
        <f t="shared" ca="1" si="2128"/>
        <v>38607.017771466941</v>
      </c>
      <c r="U4398" s="21">
        <f t="shared" ca="1" si="2128"/>
        <v>3146.0530759176204</v>
      </c>
      <c r="V4398" s="21">
        <f t="shared" ca="1" si="2128"/>
        <v>6729.7529028825584</v>
      </c>
      <c r="W4398" s="21">
        <f t="shared" ca="1" si="2128"/>
        <v>49745.496018293437</v>
      </c>
      <c r="X4398" s="21">
        <f t="shared" ca="1" si="2128"/>
        <v>72397.131437518023</v>
      </c>
      <c r="Y4398" s="21">
        <f t="shared" ca="1" si="2128"/>
        <v>713.5442843564058</v>
      </c>
      <c r="Z4398" s="21">
        <f t="shared" ca="1" si="2128"/>
        <v>73110.675721874417</v>
      </c>
      <c r="AA4398" s="21">
        <f t="shared" ca="1" si="2128"/>
        <v>6051.3452909667139</v>
      </c>
      <c r="AB4398" s="21">
        <f t="shared" ca="1" si="2128"/>
        <v>2365393.8617645334</v>
      </c>
      <c r="AC4398" s="21">
        <f t="shared" ca="1" si="2128"/>
        <v>489237.95276279096</v>
      </c>
    </row>
    <row r="4399" spans="2:29" collapsed="1">
      <c r="B4399" s="40" t="s">
        <v>166</v>
      </c>
      <c r="E4399" s="21">
        <f>E2595-E3610-E4372</f>
        <v>45575399.616772249</v>
      </c>
      <c r="F4399" s="42"/>
      <c r="G4399" s="17" t="str">
        <f>$G$15</f>
        <v>TOTAL</v>
      </c>
      <c r="H4399" s="21">
        <f t="shared" ref="H4399:AC4399" ca="1" si="2129">H2595-H3610-H4372</f>
        <v>45575399.616772152</v>
      </c>
      <c r="I4399" s="21">
        <f t="shared" ca="1" si="2129"/>
        <v>3380560.1468453608</v>
      </c>
      <c r="J4399" s="21">
        <f t="shared" ca="1" si="2129"/>
        <v>15621075.307140533</v>
      </c>
      <c r="K4399" s="21">
        <f t="shared" ca="1" si="2129"/>
        <v>168673.13668415329</v>
      </c>
      <c r="L4399" s="21">
        <f t="shared" ca="1" si="2129"/>
        <v>6931.6837189854195</v>
      </c>
      <c r="M4399" s="21">
        <f t="shared" ca="1" si="2129"/>
        <v>15796680.127543677</v>
      </c>
      <c r="N4399" s="21">
        <f t="shared" ca="1" si="2129"/>
        <v>8578059.5169263538</v>
      </c>
      <c r="O4399" s="21">
        <f t="shared" ca="1" si="2129"/>
        <v>2538621.939019436</v>
      </c>
      <c r="P4399" s="21">
        <f t="shared" ca="1" si="2129"/>
        <v>73197.034550388009</v>
      </c>
      <c r="Q4399" s="21">
        <f t="shared" ca="1" si="2129"/>
        <v>0</v>
      </c>
      <c r="R4399" s="21">
        <f t="shared" ca="1" si="2129"/>
        <v>11189878.490496188</v>
      </c>
      <c r="S4399" s="21">
        <f t="shared" ca="1" si="2129"/>
        <v>265532.17047451966</v>
      </c>
      <c r="T4399" s="21">
        <f t="shared" ca="1" si="2129"/>
        <v>6499705.3950739</v>
      </c>
      <c r="U4399" s="21">
        <f t="shared" ca="1" si="2129"/>
        <v>866560.45541775972</v>
      </c>
      <c r="V4399" s="21">
        <f t="shared" ca="1" si="2129"/>
        <v>1306295.9905277186</v>
      </c>
      <c r="W4399" s="21">
        <f t="shared" ca="1" si="2129"/>
        <v>8938094.0114939082</v>
      </c>
      <c r="X4399" s="21">
        <f t="shared" ca="1" si="2129"/>
        <v>3004501.6995013179</v>
      </c>
      <c r="Y4399" s="21">
        <f t="shared" ca="1" si="2129"/>
        <v>45227.516822374062</v>
      </c>
      <c r="Z4399" s="21">
        <f t="shared" ca="1" si="2129"/>
        <v>3049729.2163236924</v>
      </c>
      <c r="AA4399" s="21">
        <f t="shared" ca="1" si="2129"/>
        <v>51967.70843215246</v>
      </c>
      <c r="AB4399" s="21">
        <f t="shared" ca="1" si="2129"/>
        <v>2588306.4615749922</v>
      </c>
      <c r="AC4399" s="21">
        <f t="shared" ca="1" si="2129"/>
        <v>580183.45406228711</v>
      </c>
    </row>
    <row r="4400" spans="2:29">
      <c r="E4400" s="21"/>
      <c r="F4400" s="42"/>
      <c r="H4400" s="21"/>
      <c r="I4400" s="21"/>
      <c r="J4400" s="21"/>
      <c r="K4400" s="21"/>
      <c r="L4400" s="21"/>
      <c r="M4400" s="21"/>
      <c r="N4400" s="21"/>
      <c r="O4400" s="21"/>
      <c r="P4400" s="21"/>
      <c r="Q4400" s="21"/>
      <c r="R4400" s="21"/>
      <c r="S4400" s="21"/>
      <c r="T4400" s="21"/>
      <c r="U4400" s="21"/>
      <c r="V4400" s="21"/>
      <c r="W4400" s="21"/>
      <c r="X4400" s="21"/>
      <c r="Y4400" s="21"/>
      <c r="Z4400" s="21"/>
      <c r="AA4400" s="21"/>
      <c r="AB4400" s="21"/>
      <c r="AC4400" s="21"/>
    </row>
    <row r="4401" spans="2:29">
      <c r="B4401" s="40" t="s">
        <v>302</v>
      </c>
    </row>
    <row r="4402" spans="2:29" hidden="1" outlineLevel="1">
      <c r="F4402" s="42" t="str">
        <f>F4409</f>
        <v>PROD_DEMAND</v>
      </c>
      <c r="G4402" s="17" t="str">
        <f>$G$8</f>
        <v>PRODUCTION</v>
      </c>
      <c r="H4402" s="21">
        <f t="shared" ref="H4402:H4433" si="2130">SUBTOTAL(9,I4402:AC4402)</f>
        <v>534059</v>
      </c>
      <c r="I4402" s="22">
        <f>VLOOKUP(CONCATENATE($F4402," ",$G4402),AllocFactorMatrix,(I$4+1),FALSE)*$E4409</f>
        <v>264791.0292371625</v>
      </c>
      <c r="J4402" s="22">
        <f>VLOOKUP(CONCATENATE($F4402," ",$G4402),AllocFactorMatrix,(J$4+1),FALSE)*$E4409</f>
        <v>66215.729030609757</v>
      </c>
      <c r="K4402" s="22">
        <f>VLOOKUP(CONCATENATE($F4402," ",$G4402),AllocFactorMatrix,(K$4+1),FALSE)*$E4409</f>
        <v>839.20740905618914</v>
      </c>
      <c r="L4402" s="22">
        <f>VLOOKUP(CONCATENATE($F4402," ",$G4402),AllocFactorMatrix,(L$4+1),FALSE)*$E4409</f>
        <v>42.001496642840863</v>
      </c>
      <c r="M4402" s="22">
        <f t="shared" ref="M4402:M4433" si="2131">SUBTOTAL(9,J4402:L4402)</f>
        <v>67096.937936308794</v>
      </c>
      <c r="N4402" s="22">
        <f>VLOOKUP(CONCATENATE($F4402," ",$G4402),AllocFactorMatrix,(N$4+1),FALSE)*$E4409</f>
        <v>29707.536652561346</v>
      </c>
      <c r="O4402" s="22">
        <f>VLOOKUP(CONCATENATE($F4402," ",$G4402),AllocFactorMatrix,(O$4+1),FALSE)*$E4409</f>
        <v>8142.1478025399501</v>
      </c>
      <c r="P4402" s="22">
        <f>VLOOKUP(CONCATENATE($F4402," ",$G4402),AllocFactorMatrix,(P$4+1),FALSE)*$E4409</f>
        <v>1295.66655311264</v>
      </c>
      <c r="Q4402" s="22">
        <f>VLOOKUP(CONCATENATE($F4402," ",$G4402),AllocFactorMatrix,(Q$4+1),FALSE)*$E4409</f>
        <v>0</v>
      </c>
      <c r="R4402" s="22">
        <f>SUBTOTAL(9,N4402:Q4402)</f>
        <v>39145.35100821394</v>
      </c>
      <c r="S4402" s="22">
        <f>VLOOKUP(CONCATENATE($F4402," ",$G4402),AllocFactorMatrix,(S$4+1),FALSE)*$E4409</f>
        <v>1284.1808128877092</v>
      </c>
      <c r="T4402" s="22">
        <f>VLOOKUP(CONCATENATE($F4402," ",$G4402),AllocFactorMatrix,(T$4+1),FALSE)*$E4409</f>
        <v>23369.900231213775</v>
      </c>
      <c r="U4402" s="22">
        <f>VLOOKUP(CONCATENATE($F4402," ",$G4402),AllocFactorMatrix,(U$4+1),FALSE)*$E4409</f>
        <v>113870.81753604817</v>
      </c>
      <c r="V4402" s="22">
        <f>VLOOKUP(CONCATENATE($F4402," ",$G4402),AllocFactorMatrix,(V$4+1),FALSE)*$E4409</f>
        <v>14509.469883695843</v>
      </c>
      <c r="W4402" s="22">
        <f>SUBTOTAL(9,S4402:V4402)</f>
        <v>153034.36846384552</v>
      </c>
      <c r="X4402" s="22">
        <f>VLOOKUP(CONCATENATE($F4402," ",$G4402),AllocFactorMatrix,(X$4+1),FALSE)*$E4409</f>
        <v>8308.5646669155503</v>
      </c>
      <c r="Y4402" s="22">
        <f>VLOOKUP(CONCATENATE($F4402," ",$G4402),AllocFactorMatrix,(Y$4+1),FALSE)*$E4409</f>
        <v>156.18099654770927</v>
      </c>
      <c r="Z4402" s="22">
        <f t="shared" ref="Z4402:Z4433" si="2132">SUBTOTAL(9,X4402:Y4402)</f>
        <v>8464.7456634632599</v>
      </c>
      <c r="AA4402" s="22">
        <f>VLOOKUP(CONCATENATE($F4402," ",$G4402),AllocFactorMatrix,(AA$4+1),FALSE)*$E4409</f>
        <v>120.82757072174768</v>
      </c>
      <c r="AB4402" s="22">
        <f>VLOOKUP(CONCATENATE($F4402," ",$G4402),AllocFactorMatrix,(AB$4+1),FALSE)*$E4409</f>
        <v>1135.4534500970547</v>
      </c>
      <c r="AC4402" s="22">
        <f>VLOOKUP(CONCATENATE($F4402," ",$G4402),AllocFactorMatrix,(AC$4+1),FALSE)*$E4409</f>
        <v>270.28667018733836</v>
      </c>
    </row>
    <row r="4403" spans="2:29" hidden="1" outlineLevel="1">
      <c r="F4403" s="42" t="str">
        <f>F4409</f>
        <v>PROD_DEMAND</v>
      </c>
      <c r="G4403" s="17" t="str">
        <f>$G$9</f>
        <v>BULKTRAN</v>
      </c>
      <c r="H4403" s="21">
        <f t="shared" si="2130"/>
        <v>0</v>
      </c>
      <c r="I4403" s="22">
        <f>VLOOKUP(CONCATENATE($F4403," ",$G4403),AllocFactorMatrix,(I$4+1),FALSE)*$E4409</f>
        <v>0</v>
      </c>
      <c r="J4403" s="22">
        <f>VLOOKUP(CONCATENATE($F4403," ",$G4403),AllocFactorMatrix,(J$4+1),FALSE)*$E4409</f>
        <v>0</v>
      </c>
      <c r="K4403" s="22">
        <f>VLOOKUP(CONCATENATE($F4403," ",$G4403),AllocFactorMatrix,(K$4+1),FALSE)*$E4409</f>
        <v>0</v>
      </c>
      <c r="L4403" s="22">
        <f>VLOOKUP(CONCATENATE($F4403," ",$G4403),AllocFactorMatrix,(L$4+1),FALSE)*$E4409</f>
        <v>0</v>
      </c>
      <c r="M4403" s="22">
        <f t="shared" si="2131"/>
        <v>0</v>
      </c>
      <c r="N4403" s="22">
        <f>VLOOKUP(CONCATENATE($F4403," ",$G4403),AllocFactorMatrix,(N$4+1),FALSE)*$E4409</f>
        <v>0</v>
      </c>
      <c r="O4403" s="22">
        <f>VLOOKUP(CONCATENATE($F4403," ",$G4403),AllocFactorMatrix,(O$4+1),FALSE)*$E4409</f>
        <v>0</v>
      </c>
      <c r="P4403" s="22">
        <f>VLOOKUP(CONCATENATE($F4403," ",$G4403),AllocFactorMatrix,(P$4+1),FALSE)*$E4409</f>
        <v>0</v>
      </c>
      <c r="Q4403" s="22">
        <f>VLOOKUP(CONCATENATE($F4403," ",$G4403),AllocFactorMatrix,(Q$4+1),FALSE)*$E4409</f>
        <v>0</v>
      </c>
      <c r="R4403" s="22">
        <f t="shared" ref="R4403:R4433" si="2133">SUBTOTAL(9,N4403:Q4403)</f>
        <v>0</v>
      </c>
      <c r="S4403" s="22">
        <f>VLOOKUP(CONCATENATE($F4403," ",$G4403),AllocFactorMatrix,(S$4+1),FALSE)*$E4409</f>
        <v>0</v>
      </c>
      <c r="T4403" s="22">
        <f>VLOOKUP(CONCATENATE($F4403," ",$G4403),AllocFactorMatrix,(T$4+1),FALSE)*$E4409</f>
        <v>0</v>
      </c>
      <c r="U4403" s="22">
        <f>VLOOKUP(CONCATENATE($F4403," ",$G4403),AllocFactorMatrix,(U$4+1),FALSE)*$E4409</f>
        <v>0</v>
      </c>
      <c r="V4403" s="22">
        <f>VLOOKUP(CONCATENATE($F4403," ",$G4403),AllocFactorMatrix,(V$4+1),FALSE)*$E4409</f>
        <v>0</v>
      </c>
      <c r="W4403" s="22">
        <f t="shared" ref="W4403:W4409" si="2134">SUBTOTAL(9,S4403:V4403)</f>
        <v>0</v>
      </c>
      <c r="X4403" s="22">
        <f>VLOOKUP(CONCATENATE($F4403," ",$G4403),AllocFactorMatrix,(X$4+1),FALSE)*$E4409</f>
        <v>0</v>
      </c>
      <c r="Y4403" s="22">
        <f>VLOOKUP(CONCATENATE($F4403," ",$G4403),AllocFactorMatrix,(Y$4+1),FALSE)*$E4409</f>
        <v>0</v>
      </c>
      <c r="Z4403" s="22">
        <f t="shared" si="2132"/>
        <v>0</v>
      </c>
      <c r="AA4403" s="22">
        <f>VLOOKUP(CONCATENATE($F4403," ",$G4403),AllocFactorMatrix,(AA$4+1),FALSE)*$E4409</f>
        <v>0</v>
      </c>
      <c r="AB4403" s="22">
        <f>VLOOKUP(CONCATENATE($F4403," ",$G4403),AllocFactorMatrix,(AB$4+1),FALSE)*$E4409</f>
        <v>0</v>
      </c>
      <c r="AC4403" s="22">
        <f>VLOOKUP(CONCATENATE($F4403," ",$G4403),AllocFactorMatrix,(AC$4+1),FALSE)*$E4409</f>
        <v>0</v>
      </c>
    </row>
    <row r="4404" spans="2:29" hidden="1" outlineLevel="1">
      <c r="F4404" s="42" t="str">
        <f>F4409</f>
        <v>PROD_DEMAND</v>
      </c>
      <c r="G4404" s="17" t="str">
        <f>$G$10</f>
        <v>SUBTRAN</v>
      </c>
      <c r="H4404" s="21">
        <f t="shared" si="2130"/>
        <v>0</v>
      </c>
      <c r="I4404" s="22">
        <f>VLOOKUP(CONCATENATE($F4404," ",$G4404),AllocFactorMatrix,(I$4+1),FALSE)*$E4409</f>
        <v>0</v>
      </c>
      <c r="J4404" s="22">
        <f>VLOOKUP(CONCATENATE($F4404," ",$G4404),AllocFactorMatrix,(J$4+1),FALSE)*$E4409</f>
        <v>0</v>
      </c>
      <c r="K4404" s="22">
        <f>VLOOKUP(CONCATENATE($F4404," ",$G4404),AllocFactorMatrix,(K$4+1),FALSE)*$E4409</f>
        <v>0</v>
      </c>
      <c r="L4404" s="22">
        <f>VLOOKUP(CONCATENATE($F4404," ",$G4404),AllocFactorMatrix,(L$4+1),FALSE)*$E4409</f>
        <v>0</v>
      </c>
      <c r="M4404" s="22">
        <f t="shared" si="2131"/>
        <v>0</v>
      </c>
      <c r="N4404" s="22">
        <f>VLOOKUP(CONCATENATE($F4404," ",$G4404),AllocFactorMatrix,(N$4+1),FALSE)*$E4409</f>
        <v>0</v>
      </c>
      <c r="O4404" s="22">
        <f>VLOOKUP(CONCATENATE($F4404," ",$G4404),AllocFactorMatrix,(O$4+1),FALSE)*$E4409</f>
        <v>0</v>
      </c>
      <c r="P4404" s="22">
        <f>VLOOKUP(CONCATENATE($F4404," ",$G4404),AllocFactorMatrix,(P$4+1),FALSE)*$E4409</f>
        <v>0</v>
      </c>
      <c r="Q4404" s="22">
        <f>VLOOKUP(CONCATENATE($F4404," ",$G4404),AllocFactorMatrix,(Q$4+1),FALSE)*$E4409</f>
        <v>0</v>
      </c>
      <c r="R4404" s="22">
        <f t="shared" si="2133"/>
        <v>0</v>
      </c>
      <c r="S4404" s="22">
        <f>VLOOKUP(CONCATENATE($F4404," ",$G4404),AllocFactorMatrix,(S$4+1),FALSE)*$E4409</f>
        <v>0</v>
      </c>
      <c r="T4404" s="22">
        <f>VLOOKUP(CONCATENATE($F4404," ",$G4404),AllocFactorMatrix,(T$4+1),FALSE)*$E4409</f>
        <v>0</v>
      </c>
      <c r="U4404" s="22">
        <f>VLOOKUP(CONCATENATE($F4404," ",$G4404),AllocFactorMatrix,(U$4+1),FALSE)*$E4409</f>
        <v>0</v>
      </c>
      <c r="V4404" s="22">
        <f>VLOOKUP(CONCATENATE($F4404," ",$G4404),AllocFactorMatrix,(V$4+1),FALSE)*$E4409</f>
        <v>0</v>
      </c>
      <c r="W4404" s="22">
        <f t="shared" si="2134"/>
        <v>0</v>
      </c>
      <c r="X4404" s="22">
        <f>VLOOKUP(CONCATENATE($F4404," ",$G4404),AllocFactorMatrix,(X$4+1),FALSE)*$E4409</f>
        <v>0</v>
      </c>
      <c r="Y4404" s="22">
        <f>VLOOKUP(CONCATENATE($F4404," ",$G4404),AllocFactorMatrix,(Y$4+1),FALSE)*$E4409</f>
        <v>0</v>
      </c>
      <c r="Z4404" s="22">
        <f t="shared" si="2132"/>
        <v>0</v>
      </c>
      <c r="AA4404" s="22">
        <f>VLOOKUP(CONCATENATE($F4404," ",$G4404),AllocFactorMatrix,(AA$4+1),FALSE)*$E4409</f>
        <v>0</v>
      </c>
      <c r="AB4404" s="22">
        <f>VLOOKUP(CONCATENATE($F4404," ",$G4404),AllocFactorMatrix,(AB$4+1),FALSE)*$E4409</f>
        <v>0</v>
      </c>
      <c r="AC4404" s="22">
        <f>VLOOKUP(CONCATENATE($F4404," ",$G4404),AllocFactorMatrix,(AC$4+1),FALSE)*$E4409</f>
        <v>0</v>
      </c>
    </row>
    <row r="4405" spans="2:29" hidden="1" outlineLevel="1">
      <c r="F4405" s="42" t="str">
        <f>F4409</f>
        <v>PROD_DEMAND</v>
      </c>
      <c r="G4405" s="17" t="str">
        <f>$G$11</f>
        <v>DISTPRI</v>
      </c>
      <c r="H4405" s="21">
        <f t="shared" si="2130"/>
        <v>0</v>
      </c>
      <c r="I4405" s="22">
        <f>VLOOKUP(CONCATENATE($F4405," ",$G4405),AllocFactorMatrix,(I$4+1),FALSE)*$E4409</f>
        <v>0</v>
      </c>
      <c r="J4405" s="22">
        <f>VLOOKUP(CONCATENATE($F4405," ",$G4405),AllocFactorMatrix,(J$4+1),FALSE)*$E4409</f>
        <v>0</v>
      </c>
      <c r="K4405" s="22">
        <f>VLOOKUP(CONCATENATE($F4405," ",$G4405),AllocFactorMatrix,(K$4+1),FALSE)*$E4409</f>
        <v>0</v>
      </c>
      <c r="L4405" s="22">
        <f>VLOOKUP(CONCATENATE($F4405," ",$G4405),AllocFactorMatrix,(L$4+1),FALSE)*$E4409</f>
        <v>0</v>
      </c>
      <c r="M4405" s="22">
        <f t="shared" si="2131"/>
        <v>0</v>
      </c>
      <c r="N4405" s="22">
        <f>VLOOKUP(CONCATENATE($F4405," ",$G4405),AllocFactorMatrix,(N$4+1),FALSE)*$E4409</f>
        <v>0</v>
      </c>
      <c r="O4405" s="22">
        <f>VLOOKUP(CONCATENATE($F4405," ",$G4405),AllocFactorMatrix,(O$4+1),FALSE)*$E4409</f>
        <v>0</v>
      </c>
      <c r="P4405" s="22">
        <f>VLOOKUP(CONCATENATE($F4405," ",$G4405),AllocFactorMatrix,(P$4+1),FALSE)*$E4409</f>
        <v>0</v>
      </c>
      <c r="Q4405" s="22">
        <f>VLOOKUP(CONCATENATE($F4405," ",$G4405),AllocFactorMatrix,(Q$4+1),FALSE)*$E4409</f>
        <v>0</v>
      </c>
      <c r="R4405" s="22">
        <f t="shared" si="2133"/>
        <v>0</v>
      </c>
      <c r="S4405" s="22">
        <f>VLOOKUP(CONCATENATE($F4405," ",$G4405),AllocFactorMatrix,(S$4+1),FALSE)*$E4409</f>
        <v>0</v>
      </c>
      <c r="T4405" s="22">
        <f>VLOOKUP(CONCATENATE($F4405," ",$G4405),AllocFactorMatrix,(T$4+1),FALSE)*$E4409</f>
        <v>0</v>
      </c>
      <c r="U4405" s="22">
        <f>VLOOKUP(CONCATENATE($F4405," ",$G4405),AllocFactorMatrix,(U$4+1),FALSE)*$E4409</f>
        <v>0</v>
      </c>
      <c r="V4405" s="22">
        <f>VLOOKUP(CONCATENATE($F4405," ",$G4405),AllocFactorMatrix,(V$4+1),FALSE)*$E4409</f>
        <v>0</v>
      </c>
      <c r="W4405" s="22">
        <f t="shared" si="2134"/>
        <v>0</v>
      </c>
      <c r="X4405" s="22">
        <f>VLOOKUP(CONCATENATE($F4405," ",$G4405),AllocFactorMatrix,(X$4+1),FALSE)*$E4409</f>
        <v>0</v>
      </c>
      <c r="Y4405" s="22">
        <f>VLOOKUP(CONCATENATE($F4405," ",$G4405),AllocFactorMatrix,(Y$4+1),FALSE)*$E4409</f>
        <v>0</v>
      </c>
      <c r="Z4405" s="22">
        <f t="shared" si="2132"/>
        <v>0</v>
      </c>
      <c r="AA4405" s="22">
        <f>VLOOKUP(CONCATENATE($F4405," ",$G4405),AllocFactorMatrix,(AA$4+1),FALSE)*$E4409</f>
        <v>0</v>
      </c>
      <c r="AB4405" s="22">
        <f>VLOOKUP(CONCATENATE($F4405," ",$G4405),AllocFactorMatrix,(AB$4+1),FALSE)*$E4409</f>
        <v>0</v>
      </c>
      <c r="AC4405" s="22">
        <f>VLOOKUP(CONCATENATE($F4405," ",$G4405),AllocFactorMatrix,(AC$4+1),FALSE)*$E4409</f>
        <v>0</v>
      </c>
    </row>
    <row r="4406" spans="2:29" hidden="1" outlineLevel="1">
      <c r="F4406" s="42" t="str">
        <f>F4409</f>
        <v>PROD_DEMAND</v>
      </c>
      <c r="G4406" s="17" t="str">
        <f>$G$12</f>
        <v>DISTSEC</v>
      </c>
      <c r="H4406" s="21">
        <f t="shared" si="2130"/>
        <v>0</v>
      </c>
      <c r="I4406" s="22">
        <f>VLOOKUP(CONCATENATE($F4406," ",$G4406),AllocFactorMatrix,(I$4+1),FALSE)*$E4409</f>
        <v>0</v>
      </c>
      <c r="J4406" s="22">
        <f>VLOOKUP(CONCATENATE($F4406," ",$G4406),AllocFactorMatrix,(J$4+1),FALSE)*$E4409</f>
        <v>0</v>
      </c>
      <c r="K4406" s="22">
        <f>VLOOKUP(CONCATENATE($F4406," ",$G4406),AllocFactorMatrix,(K$4+1),FALSE)*$E4409</f>
        <v>0</v>
      </c>
      <c r="L4406" s="22">
        <f>VLOOKUP(CONCATENATE($F4406," ",$G4406),AllocFactorMatrix,(L$4+1),FALSE)*$E4409</f>
        <v>0</v>
      </c>
      <c r="M4406" s="22">
        <f t="shared" si="2131"/>
        <v>0</v>
      </c>
      <c r="N4406" s="22">
        <f>VLOOKUP(CONCATENATE($F4406," ",$G4406),AllocFactorMatrix,(N$4+1),FALSE)*$E4409</f>
        <v>0</v>
      </c>
      <c r="O4406" s="22">
        <f>VLOOKUP(CONCATENATE($F4406," ",$G4406),AllocFactorMatrix,(O$4+1),FALSE)*$E4409</f>
        <v>0</v>
      </c>
      <c r="P4406" s="22">
        <f>VLOOKUP(CONCATENATE($F4406," ",$G4406),AllocFactorMatrix,(P$4+1),FALSE)*$E4409</f>
        <v>0</v>
      </c>
      <c r="Q4406" s="22">
        <f>VLOOKUP(CONCATENATE($F4406," ",$G4406),AllocFactorMatrix,(Q$4+1),FALSE)*$E4409</f>
        <v>0</v>
      </c>
      <c r="R4406" s="22">
        <f t="shared" si="2133"/>
        <v>0</v>
      </c>
      <c r="S4406" s="22">
        <f>VLOOKUP(CONCATENATE($F4406," ",$G4406),AllocFactorMatrix,(S$4+1),FALSE)*$E4409</f>
        <v>0</v>
      </c>
      <c r="T4406" s="22">
        <f>VLOOKUP(CONCATENATE($F4406," ",$G4406),AllocFactorMatrix,(T$4+1),FALSE)*$E4409</f>
        <v>0</v>
      </c>
      <c r="U4406" s="22">
        <f>VLOOKUP(CONCATENATE($F4406," ",$G4406),AllocFactorMatrix,(U$4+1),FALSE)*$E4409</f>
        <v>0</v>
      </c>
      <c r="V4406" s="22">
        <f>VLOOKUP(CONCATENATE($F4406," ",$G4406),AllocFactorMatrix,(V$4+1),FALSE)*$E4409</f>
        <v>0</v>
      </c>
      <c r="W4406" s="22">
        <f t="shared" si="2134"/>
        <v>0</v>
      </c>
      <c r="X4406" s="22">
        <f>VLOOKUP(CONCATENATE($F4406," ",$G4406),AllocFactorMatrix,(X$4+1),FALSE)*$E4409</f>
        <v>0</v>
      </c>
      <c r="Y4406" s="22">
        <f>VLOOKUP(CONCATENATE($F4406," ",$G4406),AllocFactorMatrix,(Y$4+1),FALSE)*$E4409</f>
        <v>0</v>
      </c>
      <c r="Z4406" s="22">
        <f t="shared" si="2132"/>
        <v>0</v>
      </c>
      <c r="AA4406" s="22">
        <f>VLOOKUP(CONCATENATE($F4406," ",$G4406),AllocFactorMatrix,(AA$4+1),FALSE)*$E4409</f>
        <v>0</v>
      </c>
      <c r="AB4406" s="22">
        <f>VLOOKUP(CONCATENATE($F4406," ",$G4406),AllocFactorMatrix,(AB$4+1),FALSE)*$E4409</f>
        <v>0</v>
      </c>
      <c r="AC4406" s="22">
        <f>VLOOKUP(CONCATENATE($F4406," ",$G4406),AllocFactorMatrix,(AC$4+1),FALSE)*$E4409</f>
        <v>0</v>
      </c>
    </row>
    <row r="4407" spans="2:29" hidden="1" outlineLevel="1">
      <c r="F4407" s="42" t="str">
        <f>F4409</f>
        <v>PROD_DEMAND</v>
      </c>
      <c r="G4407" s="17" t="str">
        <f>$G$13</f>
        <v>ENERGY</v>
      </c>
      <c r="H4407" s="21">
        <f t="shared" si="2130"/>
        <v>0</v>
      </c>
      <c r="I4407" s="22">
        <f>VLOOKUP(CONCATENATE($F4407," ",$G4407),AllocFactorMatrix,(I$4+1),FALSE)*$E4409</f>
        <v>0</v>
      </c>
      <c r="J4407" s="22">
        <f>VLOOKUP(CONCATENATE($F4407," ",$G4407),AllocFactorMatrix,(J$4+1),FALSE)*$E4409</f>
        <v>0</v>
      </c>
      <c r="K4407" s="22">
        <f>VLOOKUP(CONCATENATE($F4407," ",$G4407),AllocFactorMatrix,(K$4+1),FALSE)*$E4409</f>
        <v>0</v>
      </c>
      <c r="L4407" s="22">
        <f>VLOOKUP(CONCATENATE($F4407," ",$G4407),AllocFactorMatrix,(L$4+1),FALSE)*$E4409</f>
        <v>0</v>
      </c>
      <c r="M4407" s="22">
        <f t="shared" si="2131"/>
        <v>0</v>
      </c>
      <c r="N4407" s="22">
        <f>VLOOKUP(CONCATENATE($F4407," ",$G4407),AllocFactorMatrix,(N$4+1),FALSE)*$E4409</f>
        <v>0</v>
      </c>
      <c r="O4407" s="22">
        <f>VLOOKUP(CONCATENATE($F4407," ",$G4407),AllocFactorMatrix,(O$4+1),FALSE)*$E4409</f>
        <v>0</v>
      </c>
      <c r="P4407" s="22">
        <f>VLOOKUP(CONCATENATE($F4407," ",$G4407),AllocFactorMatrix,(P$4+1),FALSE)*$E4409</f>
        <v>0</v>
      </c>
      <c r="Q4407" s="22">
        <f>VLOOKUP(CONCATENATE($F4407," ",$G4407),AllocFactorMatrix,(Q$4+1),FALSE)*$E4409</f>
        <v>0</v>
      </c>
      <c r="R4407" s="22">
        <f t="shared" si="2133"/>
        <v>0</v>
      </c>
      <c r="S4407" s="22">
        <f>VLOOKUP(CONCATENATE($F4407," ",$G4407),AllocFactorMatrix,(S$4+1),FALSE)*$E4409</f>
        <v>0</v>
      </c>
      <c r="T4407" s="22">
        <f>VLOOKUP(CONCATENATE($F4407," ",$G4407),AllocFactorMatrix,(T$4+1),FALSE)*$E4409</f>
        <v>0</v>
      </c>
      <c r="U4407" s="22">
        <f>VLOOKUP(CONCATENATE($F4407," ",$G4407),AllocFactorMatrix,(U$4+1),FALSE)*$E4409</f>
        <v>0</v>
      </c>
      <c r="V4407" s="22">
        <f>VLOOKUP(CONCATENATE($F4407," ",$G4407),AllocFactorMatrix,(V$4+1),FALSE)*$E4409</f>
        <v>0</v>
      </c>
      <c r="W4407" s="22">
        <f t="shared" si="2134"/>
        <v>0</v>
      </c>
      <c r="X4407" s="22">
        <f>VLOOKUP(CONCATENATE($F4407," ",$G4407),AllocFactorMatrix,(X$4+1),FALSE)*$E4409</f>
        <v>0</v>
      </c>
      <c r="Y4407" s="22">
        <f>VLOOKUP(CONCATENATE($F4407," ",$G4407),AllocFactorMatrix,(Y$4+1),FALSE)*$E4409</f>
        <v>0</v>
      </c>
      <c r="Z4407" s="22">
        <f t="shared" si="2132"/>
        <v>0</v>
      </c>
      <c r="AA4407" s="22">
        <f>VLOOKUP(CONCATENATE($F4407," ",$G4407),AllocFactorMatrix,(AA$4+1),FALSE)*$E4409</f>
        <v>0</v>
      </c>
      <c r="AB4407" s="22">
        <f>VLOOKUP(CONCATENATE($F4407," ",$G4407),AllocFactorMatrix,(AB$4+1),FALSE)*$E4409</f>
        <v>0</v>
      </c>
      <c r="AC4407" s="22">
        <f>VLOOKUP(CONCATENATE($F4407," ",$G4407),AllocFactorMatrix,(AC$4+1),FALSE)*$E4409</f>
        <v>0</v>
      </c>
    </row>
    <row r="4408" spans="2:29" hidden="1" outlineLevel="1">
      <c r="F4408" s="42" t="str">
        <f>F4409</f>
        <v>PROD_DEMAND</v>
      </c>
      <c r="G4408" s="17" t="str">
        <f>$G$14</f>
        <v>CUSTOMER</v>
      </c>
      <c r="H4408" s="21">
        <f t="shared" si="2130"/>
        <v>0</v>
      </c>
      <c r="I4408" s="22">
        <f>VLOOKUP(CONCATENATE($F4408," ",$G4408),AllocFactorMatrix,(I$4+1),FALSE)*$E4409</f>
        <v>0</v>
      </c>
      <c r="J4408" s="22">
        <f>VLOOKUP(CONCATENATE($F4408," ",$G4408),AllocFactorMatrix,(J$4+1),FALSE)*$E4409</f>
        <v>0</v>
      </c>
      <c r="K4408" s="22">
        <f>VLOOKUP(CONCATENATE($F4408," ",$G4408),AllocFactorMatrix,(K$4+1),FALSE)*$E4409</f>
        <v>0</v>
      </c>
      <c r="L4408" s="22">
        <f>VLOOKUP(CONCATENATE($F4408," ",$G4408),AllocFactorMatrix,(L$4+1),FALSE)*$E4409</f>
        <v>0</v>
      </c>
      <c r="M4408" s="22">
        <f t="shared" si="2131"/>
        <v>0</v>
      </c>
      <c r="N4408" s="22">
        <f>VLOOKUP(CONCATENATE($F4408," ",$G4408),AllocFactorMatrix,(N$4+1),FALSE)*$E4409</f>
        <v>0</v>
      </c>
      <c r="O4408" s="22">
        <f>VLOOKUP(CONCATENATE($F4408," ",$G4408),AllocFactorMatrix,(O$4+1),FALSE)*$E4409</f>
        <v>0</v>
      </c>
      <c r="P4408" s="22">
        <f>VLOOKUP(CONCATENATE($F4408," ",$G4408),AllocFactorMatrix,(P$4+1),FALSE)*$E4409</f>
        <v>0</v>
      </c>
      <c r="Q4408" s="22">
        <f>VLOOKUP(CONCATENATE($F4408," ",$G4408),AllocFactorMatrix,(Q$4+1),FALSE)*$E4409</f>
        <v>0</v>
      </c>
      <c r="R4408" s="22">
        <f t="shared" si="2133"/>
        <v>0</v>
      </c>
      <c r="S4408" s="22">
        <f>VLOOKUP(CONCATENATE($F4408," ",$G4408),AllocFactorMatrix,(S$4+1),FALSE)*$E4409</f>
        <v>0</v>
      </c>
      <c r="T4408" s="22">
        <f>VLOOKUP(CONCATENATE($F4408," ",$G4408),AllocFactorMatrix,(T$4+1),FALSE)*$E4409</f>
        <v>0</v>
      </c>
      <c r="U4408" s="22">
        <f>VLOOKUP(CONCATENATE($F4408," ",$G4408),AllocFactorMatrix,(U$4+1),FALSE)*$E4409</f>
        <v>0</v>
      </c>
      <c r="V4408" s="22">
        <f>VLOOKUP(CONCATENATE($F4408," ",$G4408),AllocFactorMatrix,(V$4+1),FALSE)*$E4409</f>
        <v>0</v>
      </c>
      <c r="W4408" s="22">
        <f t="shared" si="2134"/>
        <v>0</v>
      </c>
      <c r="X4408" s="22">
        <f>VLOOKUP(CONCATENATE($F4408," ",$G4408),AllocFactorMatrix,(X$4+1),FALSE)*$E4409</f>
        <v>0</v>
      </c>
      <c r="Y4408" s="22">
        <f>VLOOKUP(CONCATENATE($F4408," ",$G4408),AllocFactorMatrix,(Y$4+1),FALSE)*$E4409</f>
        <v>0</v>
      </c>
      <c r="Z4408" s="22">
        <f t="shared" si="2132"/>
        <v>0</v>
      </c>
      <c r="AA4408" s="22">
        <f>VLOOKUP(CONCATENATE($F4408," ",$G4408),AllocFactorMatrix,(AA$4+1),FALSE)*$E4409</f>
        <v>0</v>
      </c>
      <c r="AB4408" s="22">
        <f>VLOOKUP(CONCATENATE($F4408," ",$G4408),AllocFactorMatrix,(AB$4+1),FALSE)*$E4409</f>
        <v>0</v>
      </c>
      <c r="AC4408" s="22">
        <f>VLOOKUP(CONCATENATE($F4408," ",$G4408),AllocFactorMatrix,(AC$4+1),FALSE)*$E4409</f>
        <v>0</v>
      </c>
    </row>
    <row r="4409" spans="2:29" collapsed="1">
      <c r="D4409" s="17" t="s">
        <v>7</v>
      </c>
      <c r="E4409" s="19">
        <v>534059</v>
      </c>
      <c r="F4409" s="42" t="s">
        <v>29</v>
      </c>
      <c r="G4409" s="17" t="str">
        <f>$G$15</f>
        <v>TOTAL</v>
      </c>
      <c r="H4409" s="21">
        <f t="shared" si="2130"/>
        <v>534059</v>
      </c>
      <c r="I4409" s="22">
        <f>VLOOKUP(CONCATENATE($F4409," ",$G4409),AllocFactorMatrix,(I$4+1),FALSE)*$E4409</f>
        <v>264791.0292371625</v>
      </c>
      <c r="J4409" s="22">
        <f>VLOOKUP(CONCATENATE($F4409," ",$G4409),AllocFactorMatrix,(J$4+1),FALSE)*$E4409</f>
        <v>66215.729030609757</v>
      </c>
      <c r="K4409" s="22">
        <f>VLOOKUP(CONCATENATE($F4409," ",$G4409),AllocFactorMatrix,(K$4+1),FALSE)*$E4409</f>
        <v>839.20740905618914</v>
      </c>
      <c r="L4409" s="22">
        <f>VLOOKUP(CONCATENATE($F4409," ",$G4409),AllocFactorMatrix,(L$4+1),FALSE)*$E4409</f>
        <v>42.001496642840863</v>
      </c>
      <c r="M4409" s="22">
        <f t="shared" si="2131"/>
        <v>67096.937936308794</v>
      </c>
      <c r="N4409" s="22">
        <f>VLOOKUP(CONCATENATE($F4409," ",$G4409),AllocFactorMatrix,(N$4+1),FALSE)*$E4409</f>
        <v>29707.536652561346</v>
      </c>
      <c r="O4409" s="22">
        <f>VLOOKUP(CONCATENATE($F4409," ",$G4409),AllocFactorMatrix,(O$4+1),FALSE)*$E4409</f>
        <v>8142.1478025399501</v>
      </c>
      <c r="P4409" s="22">
        <f>VLOOKUP(CONCATENATE($F4409," ",$G4409),AllocFactorMatrix,(P$4+1),FALSE)*$E4409</f>
        <v>1295.66655311264</v>
      </c>
      <c r="Q4409" s="22">
        <f>VLOOKUP(CONCATENATE($F4409," ",$G4409),AllocFactorMatrix,(Q$4+1),FALSE)*$E4409</f>
        <v>0</v>
      </c>
      <c r="R4409" s="22">
        <f t="shared" si="2133"/>
        <v>39145.35100821394</v>
      </c>
      <c r="S4409" s="22">
        <f>VLOOKUP(CONCATENATE($F4409," ",$G4409),AllocFactorMatrix,(S$4+1),FALSE)*$E4409</f>
        <v>1284.1808128877092</v>
      </c>
      <c r="T4409" s="22">
        <f>VLOOKUP(CONCATENATE($F4409," ",$G4409),AllocFactorMatrix,(T$4+1),FALSE)*$E4409</f>
        <v>23369.900231213775</v>
      </c>
      <c r="U4409" s="22">
        <f>VLOOKUP(CONCATENATE($F4409," ",$G4409),AllocFactorMatrix,(U$4+1),FALSE)*$E4409</f>
        <v>113870.81753604817</v>
      </c>
      <c r="V4409" s="22">
        <f>VLOOKUP(CONCATENATE($F4409," ",$G4409),AllocFactorMatrix,(V$4+1),FALSE)*$E4409</f>
        <v>14509.469883695843</v>
      </c>
      <c r="W4409" s="22">
        <f t="shared" si="2134"/>
        <v>153034.36846384552</v>
      </c>
      <c r="X4409" s="22">
        <f>VLOOKUP(CONCATENATE($F4409," ",$G4409),AllocFactorMatrix,(X$4+1),FALSE)*$E4409</f>
        <v>8308.5646669155503</v>
      </c>
      <c r="Y4409" s="22">
        <f>VLOOKUP(CONCATENATE($F4409," ",$G4409),AllocFactorMatrix,(Y$4+1),FALSE)*$E4409</f>
        <v>156.18099654770927</v>
      </c>
      <c r="Z4409" s="22">
        <f t="shared" si="2132"/>
        <v>8464.7456634632599</v>
      </c>
      <c r="AA4409" s="22">
        <f>VLOOKUP(CONCATENATE($F4409," ",$G4409),AllocFactorMatrix,(AA$4+1),FALSE)*$E4409</f>
        <v>120.82757072174768</v>
      </c>
      <c r="AB4409" s="22">
        <f>VLOOKUP(CONCATENATE($F4409," ",$G4409),AllocFactorMatrix,(AB$4+1),FALSE)*$E4409</f>
        <v>1135.4534500970547</v>
      </c>
      <c r="AC4409" s="22">
        <f>VLOOKUP(CONCATENATE($F4409," ",$G4409),AllocFactorMatrix,(AC$4+1),FALSE)*$E4409</f>
        <v>270.28667018733836</v>
      </c>
    </row>
    <row r="4410" spans="2:29" hidden="1" outlineLevel="1">
      <c r="F4410" s="42" t="str">
        <f>F4417</f>
        <v>RB_GUP_EPIS_T</v>
      </c>
      <c r="G4410" s="17" t="str">
        <f>$G$8</f>
        <v>PRODUCTION</v>
      </c>
      <c r="H4410" s="21">
        <f t="shared" si="2130"/>
        <v>32440.864934544414</v>
      </c>
      <c r="I4410" s="22">
        <f>VLOOKUP(CONCATENATE($F4410," ",$G4410),AllocFactorMatrix,(I$4+1),FALSE)*$E4417</f>
        <v>16084.458861964295</v>
      </c>
      <c r="J4410" s="22">
        <f>VLOOKUP(CONCATENATE($F4410," ",$G4410),AllocFactorMatrix,(J$4+1),FALSE)*$E4417</f>
        <v>4022.2063892274127</v>
      </c>
      <c r="K4410" s="22">
        <f>VLOOKUP(CONCATENATE($F4410," ",$G4410),AllocFactorMatrix,(K$4+1),FALSE)*$E4417</f>
        <v>50.976791345639334</v>
      </c>
      <c r="L4410" s="22">
        <f>VLOOKUP(CONCATENATE($F4410," ",$G4410),AllocFactorMatrix,(L$4+1),FALSE)*$E4417</f>
        <v>2.5513377354170999</v>
      </c>
      <c r="M4410" s="22">
        <f t="shared" si="2131"/>
        <v>4075.7345183084694</v>
      </c>
      <c r="N4410" s="22">
        <f>VLOOKUP(CONCATENATE($F4410," ",$G4410),AllocFactorMatrix,(N$4+1),FALSE)*$E4417</f>
        <v>1804.5537741780779</v>
      </c>
      <c r="O4410" s="22">
        <f>VLOOKUP(CONCATENATE($F4410," ",$G4410),AllocFactorMatrix,(O$4+1),FALSE)*$E4417</f>
        <v>494.58639801837649</v>
      </c>
      <c r="P4410" s="22">
        <f>VLOOKUP(CONCATENATE($F4410," ",$G4410),AllocFactorMatrix,(P$4+1),FALSE)*$E4417</f>
        <v>78.703932804678644</v>
      </c>
      <c r="Q4410" s="22">
        <f>VLOOKUP(CONCATENATE($F4410," ",$G4410),AllocFactorMatrix,(Q$4+1),FALSE)*$E4417</f>
        <v>0</v>
      </c>
      <c r="R4410" s="22">
        <f t="shared" si="2133"/>
        <v>2377.8441050011329</v>
      </c>
      <c r="S4410" s="22">
        <f>VLOOKUP(CONCATENATE($F4410," ",$G4410),AllocFactorMatrix,(S$4+1),FALSE)*$E4417</f>
        <v>78.006243322223995</v>
      </c>
      <c r="T4410" s="22">
        <f>VLOOKUP(CONCATENATE($F4410," ",$G4410),AllocFactorMatrix,(T$4+1),FALSE)*$E4417</f>
        <v>1419.5805649461659</v>
      </c>
      <c r="U4410" s="22">
        <f>VLOOKUP(CONCATENATE($F4410," ",$G4410),AllocFactorMatrix,(U$4+1),FALSE)*$E4417</f>
        <v>6916.965750362956</v>
      </c>
      <c r="V4410" s="22">
        <f>VLOOKUP(CONCATENATE($F4410," ",$G4410),AllocFactorMatrix,(V$4+1),FALSE)*$E4417</f>
        <v>881.36283213805325</v>
      </c>
      <c r="W4410" s="22">
        <f>SUBTOTAL(9,S4410:V4410)</f>
        <v>9295.9153907693981</v>
      </c>
      <c r="X4410" s="22">
        <f>VLOOKUP(CONCATENATE($F4410," ",$G4410),AllocFactorMatrix,(X$4+1),FALSE)*$E4417</f>
        <v>504.69521936590417</v>
      </c>
      <c r="Y4410" s="22">
        <f>VLOOKUP(CONCATENATE($F4410," ",$G4410),AllocFactorMatrix,(Y$4+1),FALSE)*$E4417</f>
        <v>9.4870540789440572</v>
      </c>
      <c r="Z4410" s="22">
        <f t="shared" si="2132"/>
        <v>514.18227344484819</v>
      </c>
      <c r="AA4410" s="22">
        <f>VLOOKUP(CONCATENATE($F4410," ",$G4410),AllocFactorMatrix,(AA$4+1),FALSE)*$E4417</f>
        <v>7.3395465709843473</v>
      </c>
      <c r="AB4410" s="22">
        <f>VLOOKUP(CONCATENATE($F4410," ",$G4410),AllocFactorMatrix,(AB$4+1),FALSE)*$E4417</f>
        <v>68.971952563407825</v>
      </c>
      <c r="AC4410" s="22">
        <f>VLOOKUP(CONCATENATE($F4410," ",$G4410),AllocFactorMatrix,(AC$4+1),FALSE)*$E4417</f>
        <v>16.418285921883527</v>
      </c>
    </row>
    <row r="4411" spans="2:29" hidden="1" outlineLevel="1">
      <c r="F4411" s="42" t="str">
        <f>F4417</f>
        <v>RB_GUP_EPIS_T</v>
      </c>
      <c r="G4411" s="17" t="str">
        <f>$G$9</f>
        <v>BULKTRAN</v>
      </c>
      <c r="H4411" s="21">
        <f t="shared" si="2130"/>
        <v>1505462.5153690402</v>
      </c>
      <c r="I4411" s="22">
        <f>VLOOKUP(CONCATENATE($F4411," ",$G4411),AllocFactorMatrix,(I$4+1),FALSE)*$E4417</f>
        <v>746421.2173608829</v>
      </c>
      <c r="J4411" s="22">
        <f>VLOOKUP(CONCATENATE($F4411," ",$G4411),AllocFactorMatrix,(J$4+1),FALSE)*$E4417</f>
        <v>186655.96494660052</v>
      </c>
      <c r="K4411" s="22">
        <f>VLOOKUP(CONCATENATE($F4411," ",$G4411),AllocFactorMatrix,(K$4+1),FALSE)*$E4417</f>
        <v>2365.6474227642739</v>
      </c>
      <c r="L4411" s="22">
        <f>VLOOKUP(CONCATENATE($F4411," ",$G4411),AllocFactorMatrix,(L$4+1),FALSE)*$E4417</f>
        <v>118.39830203253852</v>
      </c>
      <c r="M4411" s="22">
        <f t="shared" si="2131"/>
        <v>189140.01067139732</v>
      </c>
      <c r="N4411" s="22">
        <f>VLOOKUP(CONCATENATE($F4411," ",$G4411),AllocFactorMatrix,(N$4+1),FALSE)*$E4417</f>
        <v>83742.775338273408</v>
      </c>
      <c r="O4411" s="22">
        <f>VLOOKUP(CONCATENATE($F4411," ",$G4411),AllocFactorMatrix,(O$4+1),FALSE)*$E4417</f>
        <v>22951.955329501605</v>
      </c>
      <c r="P4411" s="22">
        <f>VLOOKUP(CONCATENATE($F4411," ",$G4411),AllocFactorMatrix,(P$4+1),FALSE)*$E4417</f>
        <v>3652.3631810876504</v>
      </c>
      <c r="Q4411" s="22">
        <f>VLOOKUP(CONCATENATE($F4411," ",$G4411),AllocFactorMatrix,(Q$4+1),FALSE)*$E4417</f>
        <v>0</v>
      </c>
      <c r="R4411" s="22">
        <f t="shared" si="2133"/>
        <v>110347.09384886267</v>
      </c>
      <c r="S4411" s="22">
        <f>VLOOKUP(CONCATENATE($F4411," ",$G4411),AllocFactorMatrix,(S$4+1),FALSE)*$E4417</f>
        <v>3619.9859505384034</v>
      </c>
      <c r="T4411" s="22">
        <f>VLOOKUP(CONCATENATE($F4411," ",$G4411),AllocFactorMatrix,(T$4+1),FALSE)*$E4417</f>
        <v>65877.569306025383</v>
      </c>
      <c r="U4411" s="22">
        <f>VLOOKUP(CONCATENATE($F4411," ",$G4411),AllocFactorMatrix,(U$4+1),FALSE)*$E4417</f>
        <v>320991.21519335516</v>
      </c>
      <c r="V4411" s="22">
        <f>VLOOKUP(CONCATENATE($F4411," ",$G4411),AllocFactorMatrix,(V$4+1),FALSE)*$E4417</f>
        <v>40900.84246830421</v>
      </c>
      <c r="W4411" s="22">
        <f t="shared" ref="W4411:W4417" si="2135">SUBTOTAL(9,S4411:V4411)</f>
        <v>431389.61291822314</v>
      </c>
      <c r="X4411" s="22">
        <f>VLOOKUP(CONCATENATE($F4411," ",$G4411),AllocFactorMatrix,(X$4+1),FALSE)*$E4417</f>
        <v>23421.068950361321</v>
      </c>
      <c r="Y4411" s="22">
        <f>VLOOKUP(CONCATENATE($F4411," ",$G4411),AllocFactorMatrix,(Y$4+1),FALSE)*$E4417</f>
        <v>440.2596640362915</v>
      </c>
      <c r="Z4411" s="22">
        <f t="shared" si="2132"/>
        <v>23861.328614397611</v>
      </c>
      <c r="AA4411" s="22">
        <f>VLOOKUP(CONCATENATE($F4411," ",$G4411),AllocFactorMatrix,(AA$4+1),FALSE)*$E4417</f>
        <v>340.60165364630666</v>
      </c>
      <c r="AB4411" s="22">
        <f>VLOOKUP(CONCATENATE($F4411," ",$G4411),AllocFactorMatrix,(AB$4+1),FALSE)*$E4417</f>
        <v>3200.7373849472938</v>
      </c>
      <c r="AC4411" s="22">
        <f>VLOOKUP(CONCATENATE($F4411," ",$G4411),AllocFactorMatrix,(AC$4+1),FALSE)*$E4417</f>
        <v>761.91291668327381</v>
      </c>
    </row>
    <row r="4412" spans="2:29" hidden="1" outlineLevel="1">
      <c r="F4412" s="42" t="str">
        <f>F4417</f>
        <v>RB_GUP_EPIS_T</v>
      </c>
      <c r="G4412" s="17" t="str">
        <f>$G$10</f>
        <v>SUBTRAN</v>
      </c>
      <c r="H4412" s="21">
        <f t="shared" si="2130"/>
        <v>476939.61969641491</v>
      </c>
      <c r="I4412" s="22">
        <f>VLOOKUP(CONCATENATE($F4412," ",$G4412),AllocFactorMatrix,(I$4+1),FALSE)*$E4417</f>
        <v>230153.0458395608</v>
      </c>
      <c r="J4412" s="22">
        <f>VLOOKUP(CONCATENATE($F4412," ",$G4412),AllocFactorMatrix,(J$4+1),FALSE)*$E4417</f>
        <v>57421.671744815423</v>
      </c>
      <c r="K4412" s="22">
        <f>VLOOKUP(CONCATENATE($F4412," ",$G4412),AllocFactorMatrix,(K$4+1),FALSE)*$E4417</f>
        <v>729.28923477396575</v>
      </c>
      <c r="L4412" s="22">
        <f>VLOOKUP(CONCATENATE($F4412," ",$G4412),AllocFactorMatrix,(L$4+1),FALSE)*$E4417</f>
        <v>47.016130884218711</v>
      </c>
      <c r="M4412" s="22">
        <f t="shared" si="2131"/>
        <v>58197.977110473614</v>
      </c>
      <c r="N4412" s="22">
        <f>VLOOKUP(CONCATENATE($F4412," ",$G4412),AllocFactorMatrix,(N$4+1),FALSE)*$E4417</f>
        <v>25499.947029448485</v>
      </c>
      <c r="O4412" s="22">
        <f>VLOOKUP(CONCATENATE($F4412," ",$G4412),AllocFactorMatrix,(O$4+1),FALSE)*$E4417</f>
        <v>7000.3956136386996</v>
      </c>
      <c r="P4412" s="22">
        <f>VLOOKUP(CONCATENATE($F4412," ",$G4412),AllocFactorMatrix,(P$4+1),FALSE)*$E4417</f>
        <v>1407.1313545714136</v>
      </c>
      <c r="Q4412" s="22">
        <f>VLOOKUP(CONCATENATE($F4412," ",$G4412),AllocFactorMatrix,(Q$4+1),FALSE)*$E4417</f>
        <v>0</v>
      </c>
      <c r="R4412" s="22">
        <f t="shared" si="2133"/>
        <v>33907.473997658599</v>
      </c>
      <c r="S4412" s="22">
        <f>VLOOKUP(CONCATENATE($F4412," ",$G4412),AllocFactorMatrix,(S$4+1),FALSE)*$E4417</f>
        <v>1080.6100479295817</v>
      </c>
      <c r="T4412" s="22">
        <f>VLOOKUP(CONCATENATE($F4412," ",$G4412),AllocFactorMatrix,(T$4+1),FALSE)*$E4417</f>
        <v>20245.391298934443</v>
      </c>
      <c r="U4412" s="22">
        <f>VLOOKUP(CONCATENATE($F4412," ",$G4412),AllocFactorMatrix,(U$4+1),FALSE)*$E4417</f>
        <v>125813.43645736818</v>
      </c>
      <c r="V4412" s="22">
        <f>VLOOKUP(CONCATENATE($F4412," ",$G4412),AllocFactorMatrix,(V$4+1),FALSE)*$E4417</f>
        <v>0</v>
      </c>
      <c r="W4412" s="22">
        <f t="shared" si="2135"/>
        <v>147139.43780423221</v>
      </c>
      <c r="X4412" s="22">
        <f>VLOOKUP(CONCATENATE($F4412," ",$G4412),AllocFactorMatrix,(X$4+1),FALSE)*$E4417</f>
        <v>7152.3940837245591</v>
      </c>
      <c r="Y4412" s="22">
        <f>VLOOKUP(CONCATENATE($F4412," ",$G4412),AllocFactorMatrix,(Y$4+1),FALSE)*$E4417</f>
        <v>137.19597420208009</v>
      </c>
      <c r="Z4412" s="22">
        <f t="shared" si="2132"/>
        <v>7289.590057926639</v>
      </c>
      <c r="AA4412" s="22">
        <f>VLOOKUP(CONCATENATE($F4412," ",$G4412),AllocFactorMatrix,(AA$4+1),FALSE)*$E4417</f>
        <v>104.35245549850676</v>
      </c>
      <c r="AB4412" s="22">
        <f>VLOOKUP(CONCATENATE($F4412," ",$G4412),AllocFactorMatrix,(AB$4+1),FALSE)*$E4417</f>
        <v>119.39509312912585</v>
      </c>
      <c r="AC4412" s="22">
        <f>VLOOKUP(CONCATENATE($F4412," ",$G4412),AllocFactorMatrix,(AC$4+1),FALSE)*$E4417</f>
        <v>28.34733793542501</v>
      </c>
    </row>
    <row r="4413" spans="2:29" hidden="1" outlineLevel="1">
      <c r="F4413" s="42" t="str">
        <f>F4417</f>
        <v>RB_GUP_EPIS_T</v>
      </c>
      <c r="G4413" s="17" t="str">
        <f>$G$11</f>
        <v>DISTPRI</v>
      </c>
      <c r="H4413" s="21">
        <f t="shared" si="2130"/>
        <v>0</v>
      </c>
      <c r="I4413" s="22">
        <f>VLOOKUP(CONCATENATE($F4413," ",$G4413),AllocFactorMatrix,(I$4+1),FALSE)*$E4417</f>
        <v>0</v>
      </c>
      <c r="J4413" s="22">
        <f>VLOOKUP(CONCATENATE($F4413," ",$G4413),AllocFactorMatrix,(J$4+1),FALSE)*$E4417</f>
        <v>0</v>
      </c>
      <c r="K4413" s="22">
        <f>VLOOKUP(CONCATENATE($F4413," ",$G4413),AllocFactorMatrix,(K$4+1),FALSE)*$E4417</f>
        <v>0</v>
      </c>
      <c r="L4413" s="22">
        <f>VLOOKUP(CONCATENATE($F4413," ",$G4413),AllocFactorMatrix,(L$4+1),FALSE)*$E4417</f>
        <v>0</v>
      </c>
      <c r="M4413" s="22">
        <f t="shared" si="2131"/>
        <v>0</v>
      </c>
      <c r="N4413" s="22">
        <f>VLOOKUP(CONCATENATE($F4413," ",$G4413),AllocFactorMatrix,(N$4+1),FALSE)*$E4417</f>
        <v>0</v>
      </c>
      <c r="O4413" s="22">
        <f>VLOOKUP(CONCATENATE($F4413," ",$G4413),AllocFactorMatrix,(O$4+1),FALSE)*$E4417</f>
        <v>0</v>
      </c>
      <c r="P4413" s="22">
        <f>VLOOKUP(CONCATENATE($F4413," ",$G4413),AllocFactorMatrix,(P$4+1),FALSE)*$E4417</f>
        <v>0</v>
      </c>
      <c r="Q4413" s="22">
        <f>VLOOKUP(CONCATENATE($F4413," ",$G4413),AllocFactorMatrix,(Q$4+1),FALSE)*$E4417</f>
        <v>0</v>
      </c>
      <c r="R4413" s="22">
        <f t="shared" si="2133"/>
        <v>0</v>
      </c>
      <c r="S4413" s="22">
        <f>VLOOKUP(CONCATENATE($F4413," ",$G4413),AllocFactorMatrix,(S$4+1),FALSE)*$E4417</f>
        <v>0</v>
      </c>
      <c r="T4413" s="22">
        <f>VLOOKUP(CONCATENATE($F4413," ",$G4413),AllocFactorMatrix,(T$4+1),FALSE)*$E4417</f>
        <v>0</v>
      </c>
      <c r="U4413" s="22">
        <f>VLOOKUP(CONCATENATE($F4413," ",$G4413),AllocFactorMatrix,(U$4+1),FALSE)*$E4417</f>
        <v>0</v>
      </c>
      <c r="V4413" s="22">
        <f>VLOOKUP(CONCATENATE($F4413," ",$G4413),AllocFactorMatrix,(V$4+1),FALSE)*$E4417</f>
        <v>0</v>
      </c>
      <c r="W4413" s="22">
        <f t="shared" si="2135"/>
        <v>0</v>
      </c>
      <c r="X4413" s="22">
        <f>VLOOKUP(CONCATENATE($F4413," ",$G4413),AllocFactorMatrix,(X$4+1),FALSE)*$E4417</f>
        <v>0</v>
      </c>
      <c r="Y4413" s="22">
        <f>VLOOKUP(CONCATENATE($F4413," ",$G4413),AllocFactorMatrix,(Y$4+1),FALSE)*$E4417</f>
        <v>0</v>
      </c>
      <c r="Z4413" s="22">
        <f t="shared" si="2132"/>
        <v>0</v>
      </c>
      <c r="AA4413" s="22">
        <f>VLOOKUP(CONCATENATE($F4413," ",$G4413),AllocFactorMatrix,(AA$4+1),FALSE)*$E4417</f>
        <v>0</v>
      </c>
      <c r="AB4413" s="22">
        <f>VLOOKUP(CONCATENATE($F4413," ",$G4413),AllocFactorMatrix,(AB$4+1),FALSE)*$E4417</f>
        <v>0</v>
      </c>
      <c r="AC4413" s="22">
        <f>VLOOKUP(CONCATENATE($F4413," ",$G4413),AllocFactorMatrix,(AC$4+1),FALSE)*$E4417</f>
        <v>0</v>
      </c>
    </row>
    <row r="4414" spans="2:29" hidden="1" outlineLevel="1">
      <c r="F4414" s="42" t="str">
        <f>F4417</f>
        <v>RB_GUP_EPIS_T</v>
      </c>
      <c r="G4414" s="17" t="str">
        <f>$G$12</f>
        <v>DISTSEC</v>
      </c>
      <c r="H4414" s="21">
        <f t="shared" si="2130"/>
        <v>0</v>
      </c>
      <c r="I4414" s="22">
        <f>VLOOKUP(CONCATENATE($F4414," ",$G4414),AllocFactorMatrix,(I$4+1),FALSE)*$E4417</f>
        <v>0</v>
      </c>
      <c r="J4414" s="22">
        <f>VLOOKUP(CONCATENATE($F4414," ",$G4414),AllocFactorMatrix,(J$4+1),FALSE)*$E4417</f>
        <v>0</v>
      </c>
      <c r="K4414" s="22">
        <f>VLOOKUP(CONCATENATE($F4414," ",$G4414),AllocFactorMatrix,(K$4+1),FALSE)*$E4417</f>
        <v>0</v>
      </c>
      <c r="L4414" s="22">
        <f>VLOOKUP(CONCATENATE($F4414," ",$G4414),AllocFactorMatrix,(L$4+1),FALSE)*$E4417</f>
        <v>0</v>
      </c>
      <c r="M4414" s="22">
        <f t="shared" si="2131"/>
        <v>0</v>
      </c>
      <c r="N4414" s="22">
        <f>VLOOKUP(CONCATENATE($F4414," ",$G4414),AllocFactorMatrix,(N$4+1),FALSE)*$E4417</f>
        <v>0</v>
      </c>
      <c r="O4414" s="22">
        <f>VLOOKUP(CONCATENATE($F4414," ",$G4414),AllocFactorMatrix,(O$4+1),FALSE)*$E4417</f>
        <v>0</v>
      </c>
      <c r="P4414" s="22">
        <f>VLOOKUP(CONCATENATE($F4414," ",$G4414),AllocFactorMatrix,(P$4+1),FALSE)*$E4417</f>
        <v>0</v>
      </c>
      <c r="Q4414" s="22">
        <f>VLOOKUP(CONCATENATE($F4414," ",$G4414),AllocFactorMatrix,(Q$4+1),FALSE)*$E4417</f>
        <v>0</v>
      </c>
      <c r="R4414" s="22">
        <f t="shared" si="2133"/>
        <v>0</v>
      </c>
      <c r="S4414" s="22">
        <f>VLOOKUP(CONCATENATE($F4414," ",$G4414),AllocFactorMatrix,(S$4+1),FALSE)*$E4417</f>
        <v>0</v>
      </c>
      <c r="T4414" s="22">
        <f>VLOOKUP(CONCATENATE($F4414," ",$G4414),AllocFactorMatrix,(T$4+1),FALSE)*$E4417</f>
        <v>0</v>
      </c>
      <c r="U4414" s="22">
        <f>VLOOKUP(CONCATENATE($F4414," ",$G4414),AllocFactorMatrix,(U$4+1),FALSE)*$E4417</f>
        <v>0</v>
      </c>
      <c r="V4414" s="22">
        <f>VLOOKUP(CONCATENATE($F4414," ",$G4414),AllocFactorMatrix,(V$4+1),FALSE)*$E4417</f>
        <v>0</v>
      </c>
      <c r="W4414" s="22">
        <f t="shared" si="2135"/>
        <v>0</v>
      </c>
      <c r="X4414" s="22">
        <f>VLOOKUP(CONCATENATE($F4414," ",$G4414),AllocFactorMatrix,(X$4+1),FALSE)*$E4417</f>
        <v>0</v>
      </c>
      <c r="Y4414" s="22">
        <f>VLOOKUP(CONCATENATE($F4414," ",$G4414),AllocFactorMatrix,(Y$4+1),FALSE)*$E4417</f>
        <v>0</v>
      </c>
      <c r="Z4414" s="22">
        <f t="shared" si="2132"/>
        <v>0</v>
      </c>
      <c r="AA4414" s="22">
        <f>VLOOKUP(CONCATENATE($F4414," ",$G4414),AllocFactorMatrix,(AA$4+1),FALSE)*$E4417</f>
        <v>0</v>
      </c>
      <c r="AB4414" s="22">
        <f>VLOOKUP(CONCATENATE($F4414," ",$G4414),AllocFactorMatrix,(AB$4+1),FALSE)*$E4417</f>
        <v>0</v>
      </c>
      <c r="AC4414" s="22">
        <f>VLOOKUP(CONCATENATE($F4414," ",$G4414),AllocFactorMatrix,(AC$4+1),FALSE)*$E4417</f>
        <v>0</v>
      </c>
    </row>
    <row r="4415" spans="2:29" hidden="1" outlineLevel="1">
      <c r="F4415" s="42" t="str">
        <f>F4417</f>
        <v>RB_GUP_EPIS_T</v>
      </c>
      <c r="G4415" s="17" t="str">
        <f>$G$13</f>
        <v>ENERGY</v>
      </c>
      <c r="H4415" s="21">
        <f t="shared" si="2130"/>
        <v>0</v>
      </c>
      <c r="I4415" s="22">
        <f>VLOOKUP(CONCATENATE($F4415," ",$G4415),AllocFactorMatrix,(I$4+1),FALSE)*$E4417</f>
        <v>0</v>
      </c>
      <c r="J4415" s="22">
        <f>VLOOKUP(CONCATENATE($F4415," ",$G4415),AllocFactorMatrix,(J$4+1),FALSE)*$E4417</f>
        <v>0</v>
      </c>
      <c r="K4415" s="22">
        <f>VLOOKUP(CONCATENATE($F4415," ",$G4415),AllocFactorMatrix,(K$4+1),FALSE)*$E4417</f>
        <v>0</v>
      </c>
      <c r="L4415" s="22">
        <f>VLOOKUP(CONCATENATE($F4415," ",$G4415),AllocFactorMatrix,(L$4+1),FALSE)*$E4417</f>
        <v>0</v>
      </c>
      <c r="M4415" s="22">
        <f t="shared" si="2131"/>
        <v>0</v>
      </c>
      <c r="N4415" s="22">
        <f>VLOOKUP(CONCATENATE($F4415," ",$G4415),AllocFactorMatrix,(N$4+1),FALSE)*$E4417</f>
        <v>0</v>
      </c>
      <c r="O4415" s="22">
        <f>VLOOKUP(CONCATENATE($F4415," ",$G4415),AllocFactorMatrix,(O$4+1),FALSE)*$E4417</f>
        <v>0</v>
      </c>
      <c r="P4415" s="22">
        <f>VLOOKUP(CONCATENATE($F4415," ",$G4415),AllocFactorMatrix,(P$4+1),FALSE)*$E4417</f>
        <v>0</v>
      </c>
      <c r="Q4415" s="22">
        <f>VLOOKUP(CONCATENATE($F4415," ",$G4415),AllocFactorMatrix,(Q$4+1),FALSE)*$E4417</f>
        <v>0</v>
      </c>
      <c r="R4415" s="22">
        <f t="shared" si="2133"/>
        <v>0</v>
      </c>
      <c r="S4415" s="22">
        <f>VLOOKUP(CONCATENATE($F4415," ",$G4415),AllocFactorMatrix,(S$4+1),FALSE)*$E4417</f>
        <v>0</v>
      </c>
      <c r="T4415" s="22">
        <f>VLOOKUP(CONCATENATE($F4415," ",$G4415),AllocFactorMatrix,(T$4+1),FALSE)*$E4417</f>
        <v>0</v>
      </c>
      <c r="U4415" s="22">
        <f>VLOOKUP(CONCATENATE($F4415," ",$G4415),AllocFactorMatrix,(U$4+1),FALSE)*$E4417</f>
        <v>0</v>
      </c>
      <c r="V4415" s="22">
        <f>VLOOKUP(CONCATENATE($F4415," ",$G4415),AllocFactorMatrix,(V$4+1),FALSE)*$E4417</f>
        <v>0</v>
      </c>
      <c r="W4415" s="22">
        <f t="shared" si="2135"/>
        <v>0</v>
      </c>
      <c r="X4415" s="22">
        <f>VLOOKUP(CONCATENATE($F4415," ",$G4415),AllocFactorMatrix,(X$4+1),FALSE)*$E4417</f>
        <v>0</v>
      </c>
      <c r="Y4415" s="22">
        <f>VLOOKUP(CONCATENATE($F4415," ",$G4415),AllocFactorMatrix,(Y$4+1),FALSE)*$E4417</f>
        <v>0</v>
      </c>
      <c r="Z4415" s="22">
        <f t="shared" si="2132"/>
        <v>0</v>
      </c>
      <c r="AA4415" s="22">
        <f>VLOOKUP(CONCATENATE($F4415," ",$G4415),AllocFactorMatrix,(AA$4+1),FALSE)*$E4417</f>
        <v>0</v>
      </c>
      <c r="AB4415" s="22">
        <f>VLOOKUP(CONCATENATE($F4415," ",$G4415),AllocFactorMatrix,(AB$4+1),FALSE)*$E4417</f>
        <v>0</v>
      </c>
      <c r="AC4415" s="22">
        <f>VLOOKUP(CONCATENATE($F4415," ",$G4415),AllocFactorMatrix,(AC$4+1),FALSE)*$E4417</f>
        <v>0</v>
      </c>
    </row>
    <row r="4416" spans="2:29" hidden="1" outlineLevel="1">
      <c r="F4416" s="42" t="str">
        <f>F4417</f>
        <v>RB_GUP_EPIS_T</v>
      </c>
      <c r="G4416" s="17" t="str">
        <f>$G$14</f>
        <v>CUSTOMER</v>
      </c>
      <c r="H4416" s="21">
        <f t="shared" si="2130"/>
        <v>0</v>
      </c>
      <c r="I4416" s="22">
        <f>VLOOKUP(CONCATENATE($F4416," ",$G4416),AllocFactorMatrix,(I$4+1),FALSE)*$E4417</f>
        <v>0</v>
      </c>
      <c r="J4416" s="22">
        <f>VLOOKUP(CONCATENATE($F4416," ",$G4416),AllocFactorMatrix,(J$4+1),FALSE)*$E4417</f>
        <v>0</v>
      </c>
      <c r="K4416" s="22">
        <f>VLOOKUP(CONCATENATE($F4416," ",$G4416),AllocFactorMatrix,(K$4+1),FALSE)*$E4417</f>
        <v>0</v>
      </c>
      <c r="L4416" s="22">
        <f>VLOOKUP(CONCATENATE($F4416," ",$G4416),AllocFactorMatrix,(L$4+1),FALSE)*$E4417</f>
        <v>0</v>
      </c>
      <c r="M4416" s="22">
        <f t="shared" si="2131"/>
        <v>0</v>
      </c>
      <c r="N4416" s="22">
        <f>VLOOKUP(CONCATENATE($F4416," ",$G4416),AllocFactorMatrix,(N$4+1),FALSE)*$E4417</f>
        <v>0</v>
      </c>
      <c r="O4416" s="22">
        <f>VLOOKUP(CONCATENATE($F4416," ",$G4416),AllocFactorMatrix,(O$4+1),FALSE)*$E4417</f>
        <v>0</v>
      </c>
      <c r="P4416" s="22">
        <f>VLOOKUP(CONCATENATE($F4416," ",$G4416),AllocFactorMatrix,(P$4+1),FALSE)*$E4417</f>
        <v>0</v>
      </c>
      <c r="Q4416" s="22">
        <f>VLOOKUP(CONCATENATE($F4416," ",$G4416),AllocFactorMatrix,(Q$4+1),FALSE)*$E4417</f>
        <v>0</v>
      </c>
      <c r="R4416" s="22">
        <f t="shared" si="2133"/>
        <v>0</v>
      </c>
      <c r="S4416" s="22">
        <f>VLOOKUP(CONCATENATE($F4416," ",$G4416),AllocFactorMatrix,(S$4+1),FALSE)*$E4417</f>
        <v>0</v>
      </c>
      <c r="T4416" s="22">
        <f>VLOOKUP(CONCATENATE($F4416," ",$G4416),AllocFactorMatrix,(T$4+1),FALSE)*$E4417</f>
        <v>0</v>
      </c>
      <c r="U4416" s="22">
        <f>VLOOKUP(CONCATENATE($F4416," ",$G4416),AllocFactorMatrix,(U$4+1),FALSE)*$E4417</f>
        <v>0</v>
      </c>
      <c r="V4416" s="22">
        <f>VLOOKUP(CONCATENATE($F4416," ",$G4416),AllocFactorMatrix,(V$4+1),FALSE)*$E4417</f>
        <v>0</v>
      </c>
      <c r="W4416" s="22">
        <f t="shared" si="2135"/>
        <v>0</v>
      </c>
      <c r="X4416" s="22">
        <f>VLOOKUP(CONCATENATE($F4416," ",$G4416),AllocFactorMatrix,(X$4+1),FALSE)*$E4417</f>
        <v>0</v>
      </c>
      <c r="Y4416" s="22">
        <f>VLOOKUP(CONCATENATE($F4416," ",$G4416),AllocFactorMatrix,(Y$4+1),FALSE)*$E4417</f>
        <v>0</v>
      </c>
      <c r="Z4416" s="22">
        <f t="shared" si="2132"/>
        <v>0</v>
      </c>
      <c r="AA4416" s="22">
        <f>VLOOKUP(CONCATENATE($F4416," ",$G4416),AllocFactorMatrix,(AA$4+1),FALSE)*$E4417</f>
        <v>0</v>
      </c>
      <c r="AB4416" s="22">
        <f>VLOOKUP(CONCATENATE($F4416," ",$G4416),AllocFactorMatrix,(AB$4+1),FALSE)*$E4417</f>
        <v>0</v>
      </c>
      <c r="AC4416" s="22">
        <f>VLOOKUP(CONCATENATE($F4416," ",$G4416),AllocFactorMatrix,(AC$4+1),FALSE)*$E4417</f>
        <v>0</v>
      </c>
    </row>
    <row r="4417" spans="4:29" collapsed="1">
      <c r="D4417" s="17" t="s">
        <v>10</v>
      </c>
      <c r="E4417" s="19">
        <v>2014843</v>
      </c>
      <c r="F4417" s="42" t="s">
        <v>64</v>
      </c>
      <c r="G4417" s="17" t="str">
        <f>$G$15</f>
        <v>TOTAL</v>
      </c>
      <c r="H4417" s="21">
        <f t="shared" si="2130"/>
        <v>2014843</v>
      </c>
      <c r="I4417" s="22">
        <f>VLOOKUP(CONCATENATE($F4417," ",$G4417),AllocFactorMatrix,(I$4+1),FALSE)*$E4417</f>
        <v>992658.72206240799</v>
      </c>
      <c r="J4417" s="22">
        <f>VLOOKUP(CONCATENATE($F4417," ",$G4417),AllocFactorMatrix,(J$4+1),FALSE)*$E4417</f>
        <v>248099.84308064336</v>
      </c>
      <c r="K4417" s="22">
        <f>VLOOKUP(CONCATENATE($F4417," ",$G4417),AllocFactorMatrix,(K$4+1),FALSE)*$E4417</f>
        <v>3145.913448883879</v>
      </c>
      <c r="L4417" s="22">
        <f>VLOOKUP(CONCATENATE($F4417," ",$G4417),AllocFactorMatrix,(L$4+1),FALSE)*$E4417</f>
        <v>167.96577065217434</v>
      </c>
      <c r="M4417" s="22">
        <f t="shared" si="2131"/>
        <v>251413.72230017942</v>
      </c>
      <c r="N4417" s="22">
        <f>VLOOKUP(CONCATENATE($F4417," ",$G4417),AllocFactorMatrix,(N$4+1),FALSE)*$E4417</f>
        <v>111047.27614189997</v>
      </c>
      <c r="O4417" s="22">
        <f>VLOOKUP(CONCATENATE($F4417," ",$G4417),AllocFactorMatrix,(O$4+1),FALSE)*$E4417</f>
        <v>30446.937341158678</v>
      </c>
      <c r="P4417" s="22">
        <f>VLOOKUP(CONCATENATE($F4417," ",$G4417),AllocFactorMatrix,(P$4+1),FALSE)*$E4417</f>
        <v>5138.1984684637418</v>
      </c>
      <c r="Q4417" s="22">
        <f>VLOOKUP(CONCATENATE($F4417," ",$G4417),AllocFactorMatrix,(Q$4+1),FALSE)*$E4417</f>
        <v>0</v>
      </c>
      <c r="R4417" s="22">
        <f t="shared" si="2133"/>
        <v>146632.41195152237</v>
      </c>
      <c r="S4417" s="22">
        <f>VLOOKUP(CONCATENATE($F4417," ",$G4417),AllocFactorMatrix,(S$4+1),FALSE)*$E4417</f>
        <v>4778.6022417902086</v>
      </c>
      <c r="T4417" s="22">
        <f>VLOOKUP(CONCATENATE($F4417," ",$G4417),AllocFactorMatrix,(T$4+1),FALSE)*$E4417</f>
        <v>87542.541169905991</v>
      </c>
      <c r="U4417" s="22">
        <f>VLOOKUP(CONCATENATE($F4417," ",$G4417),AllocFactorMatrix,(U$4+1),FALSE)*$E4417</f>
        <v>453721.61740108638</v>
      </c>
      <c r="V4417" s="22">
        <f>VLOOKUP(CONCATENATE($F4417," ",$G4417),AllocFactorMatrix,(V$4+1),FALSE)*$E4417</f>
        <v>41782.205300442271</v>
      </c>
      <c r="W4417" s="22">
        <f t="shared" si="2135"/>
        <v>587824.96611322486</v>
      </c>
      <c r="X4417" s="22">
        <f>VLOOKUP(CONCATENATE($F4417," ",$G4417),AllocFactorMatrix,(X$4+1),FALSE)*$E4417</f>
        <v>31078.158253451787</v>
      </c>
      <c r="Y4417" s="22">
        <f>VLOOKUP(CONCATENATE($F4417," ",$G4417),AllocFactorMatrix,(Y$4+1),FALSE)*$E4417</f>
        <v>586.94269231731562</v>
      </c>
      <c r="Z4417" s="22">
        <f t="shared" si="2132"/>
        <v>31665.100945769103</v>
      </c>
      <c r="AA4417" s="22">
        <f>VLOOKUP(CONCATENATE($F4417," ",$G4417),AllocFactorMatrix,(AA$4+1),FALSE)*$E4417</f>
        <v>452.29365571579774</v>
      </c>
      <c r="AB4417" s="22">
        <f>VLOOKUP(CONCATENATE($F4417," ",$G4417),AllocFactorMatrix,(AB$4+1),FALSE)*$E4417</f>
        <v>3389.1044306398276</v>
      </c>
      <c r="AC4417" s="22">
        <f>VLOOKUP(CONCATENATE($F4417," ",$G4417),AllocFactorMatrix,(AC$4+1),FALSE)*$E4417</f>
        <v>806.67854054058239</v>
      </c>
    </row>
    <row r="4418" spans="4:29" hidden="1" outlineLevel="1">
      <c r="F4418" s="42" t="str">
        <f>F4425</f>
        <v>RB_GUP_EPIS_D</v>
      </c>
      <c r="G4418" s="17" t="str">
        <f>$G$8</f>
        <v>PRODUCTION</v>
      </c>
      <c r="H4418" s="21">
        <f t="shared" si="2130"/>
        <v>0</v>
      </c>
      <c r="I4418" s="22">
        <f>VLOOKUP(CONCATENATE($F4418," ",$G4418),AllocFactorMatrix,(I$4+1),FALSE)*$E4425</f>
        <v>0</v>
      </c>
      <c r="J4418" s="22">
        <f>VLOOKUP(CONCATENATE($F4418," ",$G4418),AllocFactorMatrix,(J$4+1),FALSE)*$E4425</f>
        <v>0</v>
      </c>
      <c r="K4418" s="22">
        <f>VLOOKUP(CONCATENATE($F4418," ",$G4418),AllocFactorMatrix,(K$4+1),FALSE)*$E4425</f>
        <v>0</v>
      </c>
      <c r="L4418" s="22">
        <f>VLOOKUP(CONCATENATE($F4418," ",$G4418),AllocFactorMatrix,(L$4+1),FALSE)*$E4425</f>
        <v>0</v>
      </c>
      <c r="M4418" s="22">
        <f t="shared" si="2131"/>
        <v>0</v>
      </c>
      <c r="N4418" s="22">
        <f>VLOOKUP(CONCATENATE($F4418," ",$G4418),AllocFactorMatrix,(N$4+1),FALSE)*$E4425</f>
        <v>0</v>
      </c>
      <c r="O4418" s="22">
        <f>VLOOKUP(CONCATENATE($F4418," ",$G4418),AllocFactorMatrix,(O$4+1),FALSE)*$E4425</f>
        <v>0</v>
      </c>
      <c r="P4418" s="22">
        <f>VLOOKUP(CONCATENATE($F4418," ",$G4418),AllocFactorMatrix,(P$4+1),FALSE)*$E4425</f>
        <v>0</v>
      </c>
      <c r="Q4418" s="22">
        <f>VLOOKUP(CONCATENATE($F4418," ",$G4418),AllocFactorMatrix,(Q$4+1),FALSE)*$E4425</f>
        <v>0</v>
      </c>
      <c r="R4418" s="22">
        <f t="shared" si="2133"/>
        <v>0</v>
      </c>
      <c r="S4418" s="22">
        <f>VLOOKUP(CONCATENATE($F4418," ",$G4418),AllocFactorMatrix,(S$4+1),FALSE)*$E4425</f>
        <v>0</v>
      </c>
      <c r="T4418" s="22">
        <f>VLOOKUP(CONCATENATE($F4418," ",$G4418),AllocFactorMatrix,(T$4+1),FALSE)*$E4425</f>
        <v>0</v>
      </c>
      <c r="U4418" s="22">
        <f>VLOOKUP(CONCATENATE($F4418," ",$G4418),AllocFactorMatrix,(U$4+1),FALSE)*$E4425</f>
        <v>0</v>
      </c>
      <c r="V4418" s="22">
        <f>VLOOKUP(CONCATENATE($F4418," ",$G4418),AllocFactorMatrix,(V$4+1),FALSE)*$E4425</f>
        <v>0</v>
      </c>
      <c r="W4418" s="22">
        <f>SUBTOTAL(9,S4418:V4418)</f>
        <v>0</v>
      </c>
      <c r="X4418" s="22">
        <f>VLOOKUP(CONCATENATE($F4418," ",$G4418),AllocFactorMatrix,(X$4+1),FALSE)*$E4425</f>
        <v>0</v>
      </c>
      <c r="Y4418" s="22">
        <f>VLOOKUP(CONCATENATE($F4418," ",$G4418),AllocFactorMatrix,(Y$4+1),FALSE)*$E4425</f>
        <v>0</v>
      </c>
      <c r="Z4418" s="22">
        <f t="shared" si="2132"/>
        <v>0</v>
      </c>
      <c r="AA4418" s="22">
        <f>VLOOKUP(CONCATENATE($F4418," ",$G4418),AllocFactorMatrix,(AA$4+1),FALSE)*$E4425</f>
        <v>0</v>
      </c>
      <c r="AB4418" s="22">
        <f>VLOOKUP(CONCATENATE($F4418," ",$G4418),AllocFactorMatrix,(AB$4+1),FALSE)*$E4425</f>
        <v>0</v>
      </c>
      <c r="AC4418" s="22">
        <f>VLOOKUP(CONCATENATE($F4418," ",$G4418),AllocFactorMatrix,(AC$4+1),FALSE)*$E4425</f>
        <v>0</v>
      </c>
    </row>
    <row r="4419" spans="4:29" hidden="1" outlineLevel="1">
      <c r="F4419" s="42" t="str">
        <f>F4425</f>
        <v>RB_GUP_EPIS_D</v>
      </c>
      <c r="G4419" s="17" t="str">
        <f>$G$9</f>
        <v>BULKTRAN</v>
      </c>
      <c r="H4419" s="21">
        <f t="shared" si="2130"/>
        <v>0</v>
      </c>
      <c r="I4419" s="22">
        <f>VLOOKUP(CONCATENATE($F4419," ",$G4419),AllocFactorMatrix,(I$4+1),FALSE)*$E4425</f>
        <v>0</v>
      </c>
      <c r="J4419" s="22">
        <f>VLOOKUP(CONCATENATE($F4419," ",$G4419),AllocFactorMatrix,(J$4+1),FALSE)*$E4425</f>
        <v>0</v>
      </c>
      <c r="K4419" s="22">
        <f>VLOOKUP(CONCATENATE($F4419," ",$G4419),AllocFactorMatrix,(K$4+1),FALSE)*$E4425</f>
        <v>0</v>
      </c>
      <c r="L4419" s="22">
        <f>VLOOKUP(CONCATENATE($F4419," ",$G4419),AllocFactorMatrix,(L$4+1),FALSE)*$E4425</f>
        <v>0</v>
      </c>
      <c r="M4419" s="22">
        <f t="shared" si="2131"/>
        <v>0</v>
      </c>
      <c r="N4419" s="22">
        <f>VLOOKUP(CONCATENATE($F4419," ",$G4419),AllocFactorMatrix,(N$4+1),FALSE)*$E4425</f>
        <v>0</v>
      </c>
      <c r="O4419" s="22">
        <f>VLOOKUP(CONCATENATE($F4419," ",$G4419),AllocFactorMatrix,(O$4+1),FALSE)*$E4425</f>
        <v>0</v>
      </c>
      <c r="P4419" s="22">
        <f>VLOOKUP(CONCATENATE($F4419," ",$G4419),AllocFactorMatrix,(P$4+1),FALSE)*$E4425</f>
        <v>0</v>
      </c>
      <c r="Q4419" s="22">
        <f>VLOOKUP(CONCATENATE($F4419," ",$G4419),AllocFactorMatrix,(Q$4+1),FALSE)*$E4425</f>
        <v>0</v>
      </c>
      <c r="R4419" s="22">
        <f t="shared" si="2133"/>
        <v>0</v>
      </c>
      <c r="S4419" s="22">
        <f>VLOOKUP(CONCATENATE($F4419," ",$G4419),AllocFactorMatrix,(S$4+1),FALSE)*$E4425</f>
        <v>0</v>
      </c>
      <c r="T4419" s="22">
        <f>VLOOKUP(CONCATENATE($F4419," ",$G4419),AllocFactorMatrix,(T$4+1),FALSE)*$E4425</f>
        <v>0</v>
      </c>
      <c r="U4419" s="22">
        <f>VLOOKUP(CONCATENATE($F4419," ",$G4419),AllocFactorMatrix,(U$4+1),FALSE)*$E4425</f>
        <v>0</v>
      </c>
      <c r="V4419" s="22">
        <f>VLOOKUP(CONCATENATE($F4419," ",$G4419),AllocFactorMatrix,(V$4+1),FALSE)*$E4425</f>
        <v>0</v>
      </c>
      <c r="W4419" s="22">
        <f t="shared" ref="W4419:W4425" si="2136">SUBTOTAL(9,S4419:V4419)</f>
        <v>0</v>
      </c>
      <c r="X4419" s="22">
        <f>VLOOKUP(CONCATENATE($F4419," ",$G4419),AllocFactorMatrix,(X$4+1),FALSE)*$E4425</f>
        <v>0</v>
      </c>
      <c r="Y4419" s="22">
        <f>VLOOKUP(CONCATENATE($F4419," ",$G4419),AllocFactorMatrix,(Y$4+1),FALSE)*$E4425</f>
        <v>0</v>
      </c>
      <c r="Z4419" s="22">
        <f t="shared" si="2132"/>
        <v>0</v>
      </c>
      <c r="AA4419" s="22">
        <f>VLOOKUP(CONCATENATE($F4419," ",$G4419),AllocFactorMatrix,(AA$4+1),FALSE)*$E4425</f>
        <v>0</v>
      </c>
      <c r="AB4419" s="22">
        <f>VLOOKUP(CONCATENATE($F4419," ",$G4419),AllocFactorMatrix,(AB$4+1),FALSE)*$E4425</f>
        <v>0</v>
      </c>
      <c r="AC4419" s="22">
        <f>VLOOKUP(CONCATENATE($F4419," ",$G4419),AllocFactorMatrix,(AC$4+1),FALSE)*$E4425</f>
        <v>0</v>
      </c>
    </row>
    <row r="4420" spans="4:29" hidden="1" outlineLevel="1">
      <c r="F4420" s="42" t="str">
        <f>F4425</f>
        <v>RB_GUP_EPIS_D</v>
      </c>
      <c r="G4420" s="17" t="str">
        <f>$G$10</f>
        <v>SUBTRAN</v>
      </c>
      <c r="H4420" s="21">
        <f t="shared" si="2130"/>
        <v>0</v>
      </c>
      <c r="I4420" s="22">
        <f>VLOOKUP(CONCATENATE($F4420," ",$G4420),AllocFactorMatrix,(I$4+1),FALSE)*$E4425</f>
        <v>0</v>
      </c>
      <c r="J4420" s="22">
        <f>VLOOKUP(CONCATENATE($F4420," ",$G4420),AllocFactorMatrix,(J$4+1),FALSE)*$E4425</f>
        <v>0</v>
      </c>
      <c r="K4420" s="22">
        <f>VLOOKUP(CONCATENATE($F4420," ",$G4420),AllocFactorMatrix,(K$4+1),FALSE)*$E4425</f>
        <v>0</v>
      </c>
      <c r="L4420" s="22">
        <f>VLOOKUP(CONCATENATE($F4420," ",$G4420),AllocFactorMatrix,(L$4+1),FALSE)*$E4425</f>
        <v>0</v>
      </c>
      <c r="M4420" s="22">
        <f t="shared" si="2131"/>
        <v>0</v>
      </c>
      <c r="N4420" s="22">
        <f>VLOOKUP(CONCATENATE($F4420," ",$G4420),AllocFactorMatrix,(N$4+1),FALSE)*$E4425</f>
        <v>0</v>
      </c>
      <c r="O4420" s="22">
        <f>VLOOKUP(CONCATENATE($F4420," ",$G4420),AllocFactorMatrix,(O$4+1),FALSE)*$E4425</f>
        <v>0</v>
      </c>
      <c r="P4420" s="22">
        <f>VLOOKUP(CONCATENATE($F4420," ",$G4420),AllocFactorMatrix,(P$4+1),FALSE)*$E4425</f>
        <v>0</v>
      </c>
      <c r="Q4420" s="22">
        <f>VLOOKUP(CONCATENATE($F4420," ",$G4420),AllocFactorMatrix,(Q$4+1),FALSE)*$E4425</f>
        <v>0</v>
      </c>
      <c r="R4420" s="22">
        <f t="shared" si="2133"/>
        <v>0</v>
      </c>
      <c r="S4420" s="22">
        <f>VLOOKUP(CONCATENATE($F4420," ",$G4420),AllocFactorMatrix,(S$4+1),FALSE)*$E4425</f>
        <v>0</v>
      </c>
      <c r="T4420" s="22">
        <f>VLOOKUP(CONCATENATE($F4420," ",$G4420),AllocFactorMatrix,(T$4+1),FALSE)*$E4425</f>
        <v>0</v>
      </c>
      <c r="U4420" s="22">
        <f>VLOOKUP(CONCATENATE($F4420," ",$G4420),AllocFactorMatrix,(U$4+1),FALSE)*$E4425</f>
        <v>0</v>
      </c>
      <c r="V4420" s="22">
        <f>VLOOKUP(CONCATENATE($F4420," ",$G4420),AllocFactorMatrix,(V$4+1),FALSE)*$E4425</f>
        <v>0</v>
      </c>
      <c r="W4420" s="22">
        <f t="shared" si="2136"/>
        <v>0</v>
      </c>
      <c r="X4420" s="22">
        <f>VLOOKUP(CONCATENATE($F4420," ",$G4420),AllocFactorMatrix,(X$4+1),FALSE)*$E4425</f>
        <v>0</v>
      </c>
      <c r="Y4420" s="22">
        <f>VLOOKUP(CONCATENATE($F4420," ",$G4420),AllocFactorMatrix,(Y$4+1),FALSE)*$E4425</f>
        <v>0</v>
      </c>
      <c r="Z4420" s="22">
        <f t="shared" si="2132"/>
        <v>0</v>
      </c>
      <c r="AA4420" s="22">
        <f>VLOOKUP(CONCATENATE($F4420," ",$G4420),AllocFactorMatrix,(AA$4+1),FALSE)*$E4425</f>
        <v>0</v>
      </c>
      <c r="AB4420" s="22">
        <f>VLOOKUP(CONCATENATE($F4420," ",$G4420),AllocFactorMatrix,(AB$4+1),FALSE)*$E4425</f>
        <v>0</v>
      </c>
      <c r="AC4420" s="22">
        <f>VLOOKUP(CONCATENATE($F4420," ",$G4420),AllocFactorMatrix,(AC$4+1),FALSE)*$E4425</f>
        <v>0</v>
      </c>
    </row>
    <row r="4421" spans="4:29" hidden="1" outlineLevel="1">
      <c r="F4421" s="42" t="str">
        <f>F4425</f>
        <v>RB_GUP_EPIS_D</v>
      </c>
      <c r="G4421" s="17" t="str">
        <f>$G$11</f>
        <v>DISTPRI</v>
      </c>
      <c r="H4421" s="21">
        <f t="shared" si="2130"/>
        <v>246153.51491309595</v>
      </c>
      <c r="I4421" s="22">
        <f>VLOOKUP(CONCATENATE($F4421," ",$G4421),AllocFactorMatrix,(I$4+1),FALSE)*$E4425</f>
        <v>162810.82528727621</v>
      </c>
      <c r="J4421" s="22">
        <f>VLOOKUP(CONCATENATE($F4421," ",$G4421),AllocFactorMatrix,(J$4+1),FALSE)*$E4425</f>
        <v>40402.903119838571</v>
      </c>
      <c r="K4421" s="22">
        <f>VLOOKUP(CONCATENATE($F4421," ",$G4421),AllocFactorMatrix,(K$4+1),FALSE)*$E4425</f>
        <v>512.95134091284922</v>
      </c>
      <c r="L4421" s="22">
        <f>VLOOKUP(CONCATENATE($F4421," ",$G4421),AllocFactorMatrix,(L$4+1),FALSE)*$E4425</f>
        <v>0</v>
      </c>
      <c r="M4421" s="22">
        <f t="shared" si="2131"/>
        <v>40915.85446075142</v>
      </c>
      <c r="N4421" s="22">
        <f>VLOOKUP(CONCATENATE($F4421," ",$G4421),AllocFactorMatrix,(N$4+1),FALSE)*$E4425</f>
        <v>17635.599704738619</v>
      </c>
      <c r="O4421" s="22">
        <f>VLOOKUP(CONCATENATE($F4421," ",$G4421),AllocFactorMatrix,(O$4+1),FALSE)*$E4425</f>
        <v>4849.6628113114939</v>
      </c>
      <c r="P4421" s="22">
        <f>VLOOKUP(CONCATENATE($F4421," ",$G4421),AllocFactorMatrix,(P$4+1),FALSE)*$E4425</f>
        <v>0</v>
      </c>
      <c r="Q4421" s="22">
        <f>VLOOKUP(CONCATENATE($F4421," ",$G4421),AllocFactorMatrix,(Q$4+1),FALSE)*$E4425</f>
        <v>0</v>
      </c>
      <c r="R4421" s="22">
        <f t="shared" si="2133"/>
        <v>22485.262516050112</v>
      </c>
      <c r="S4421" s="22">
        <f>VLOOKUP(CONCATENATE($F4421," ",$G4421),AllocFactorMatrix,(S$4+1),FALSE)*$E4425</f>
        <v>755.67880918309663</v>
      </c>
      <c r="T4421" s="22">
        <f>VLOOKUP(CONCATENATE($F4421," ",$G4421),AllocFactorMatrix,(T$4+1),FALSE)*$E4425</f>
        <v>13957.208213321333</v>
      </c>
      <c r="U4421" s="22">
        <f>VLOOKUP(CONCATENATE($F4421," ",$G4421),AllocFactorMatrix,(U$4+1),FALSE)*$E4425</f>
        <v>0</v>
      </c>
      <c r="V4421" s="22">
        <f>VLOOKUP(CONCATENATE($F4421," ",$G4421),AllocFactorMatrix,(V$4+1),FALSE)*$E4425</f>
        <v>0</v>
      </c>
      <c r="W4421" s="22">
        <f t="shared" si="2136"/>
        <v>14712.88702250443</v>
      </c>
      <c r="X4421" s="22">
        <f>VLOOKUP(CONCATENATE($F4421," ",$G4421),AllocFactorMatrix,(X$4+1),FALSE)*$E4425</f>
        <v>4957.110502811981</v>
      </c>
      <c r="Y4421" s="22">
        <f>VLOOKUP(CONCATENATE($F4421," ",$G4421),AllocFactorMatrix,(Y$4+1),FALSE)*$E4425</f>
        <v>95.205952614895992</v>
      </c>
      <c r="Z4421" s="22">
        <f t="shared" si="2132"/>
        <v>5052.3164554268769</v>
      </c>
      <c r="AA4421" s="22">
        <f>VLOOKUP(CONCATENATE($F4421," ",$G4421),AllocFactorMatrix,(AA$4+1),FALSE)*$E4425</f>
        <v>72.761447344643116</v>
      </c>
      <c r="AB4421" s="22">
        <f>VLOOKUP(CONCATENATE($F4421," ",$G4421),AllocFactorMatrix,(AB$4+1),FALSE)*$E4425</f>
        <v>83.728576553117762</v>
      </c>
      <c r="AC4421" s="22">
        <f>VLOOKUP(CONCATENATE($F4421," ",$G4421),AllocFactorMatrix,(AC$4+1),FALSE)*$E4425</f>
        <v>19.879147189140646</v>
      </c>
    </row>
    <row r="4422" spans="4:29" hidden="1" outlineLevel="1">
      <c r="F4422" s="42" t="str">
        <f>F4425</f>
        <v>RB_GUP_EPIS_D</v>
      </c>
      <c r="G4422" s="17" t="str">
        <f>$G$12</f>
        <v>DISTSEC</v>
      </c>
      <c r="H4422" s="21">
        <f t="shared" si="2130"/>
        <v>81400.283920019443</v>
      </c>
      <c r="I4422" s="22">
        <f>VLOOKUP(CONCATENATE($F4422," ",$G4422),AllocFactorMatrix,(I$4+1),FALSE)*$E4425</f>
        <v>61895.020805274988</v>
      </c>
      <c r="J4422" s="22">
        <f>VLOOKUP(CONCATENATE($F4422," ",$G4422),AllocFactorMatrix,(J$4+1),FALSE)*$E4425</f>
        <v>12493.069313386684</v>
      </c>
      <c r="K4422" s="22">
        <f>VLOOKUP(CONCATENATE($F4422," ",$G4422),AllocFactorMatrix,(K$4+1),FALSE)*$E4425</f>
        <v>0</v>
      </c>
      <c r="L4422" s="22">
        <f>VLOOKUP(CONCATENATE($F4422," ",$G4422),AllocFactorMatrix,(L$4+1),FALSE)*$E4425</f>
        <v>0</v>
      </c>
      <c r="M4422" s="22">
        <f t="shared" si="2131"/>
        <v>12493.069313386684</v>
      </c>
      <c r="N4422" s="22">
        <f>VLOOKUP(CONCATENATE($F4422," ",$G4422),AllocFactorMatrix,(N$4+1),FALSE)*$E4425</f>
        <v>4785.0991669372606</v>
      </c>
      <c r="O4422" s="22">
        <f>VLOOKUP(CONCATENATE($F4422," ",$G4422),AllocFactorMatrix,(O$4+1),FALSE)*$E4425</f>
        <v>0</v>
      </c>
      <c r="P4422" s="22">
        <f>VLOOKUP(CONCATENATE($F4422," ",$G4422),AllocFactorMatrix,(P$4+1),FALSE)*$E4425</f>
        <v>0</v>
      </c>
      <c r="Q4422" s="22">
        <f>VLOOKUP(CONCATENATE($F4422," ",$G4422),AllocFactorMatrix,(Q$4+1),FALSE)*$E4425</f>
        <v>0</v>
      </c>
      <c r="R4422" s="22">
        <f t="shared" si="2133"/>
        <v>4785.0991669372606</v>
      </c>
      <c r="S4422" s="22">
        <f>VLOOKUP(CONCATENATE($F4422," ",$G4422),AllocFactorMatrix,(S$4+1),FALSE)*$E4425</f>
        <v>168.06272322827581</v>
      </c>
      <c r="T4422" s="22">
        <f>VLOOKUP(CONCATENATE($F4422," ",$G4422),AllocFactorMatrix,(T$4+1),FALSE)*$E4425</f>
        <v>0</v>
      </c>
      <c r="U4422" s="22">
        <f>VLOOKUP(CONCATENATE($F4422," ",$G4422),AllocFactorMatrix,(U$4+1),FALSE)*$E4425</f>
        <v>0</v>
      </c>
      <c r="V4422" s="22">
        <f>VLOOKUP(CONCATENATE($F4422," ",$G4422),AllocFactorMatrix,(V$4+1),FALSE)*$E4425</f>
        <v>0</v>
      </c>
      <c r="W4422" s="22">
        <f t="shared" si="2136"/>
        <v>168.06272322827581</v>
      </c>
      <c r="X4422" s="22">
        <f>VLOOKUP(CONCATENATE($F4422," ",$G4422),AllocFactorMatrix,(X$4+1),FALSE)*$E4425</f>
        <v>1388.0016785336902</v>
      </c>
      <c r="Y4422" s="22">
        <f>VLOOKUP(CONCATENATE($F4422," ",$G4422),AllocFactorMatrix,(Y$4+1),FALSE)*$E4425</f>
        <v>0</v>
      </c>
      <c r="Z4422" s="22">
        <f t="shared" si="2132"/>
        <v>1388.0016785336902</v>
      </c>
      <c r="AA4422" s="22">
        <f>VLOOKUP(CONCATENATE($F4422," ",$G4422),AllocFactorMatrix,(AA$4+1),FALSE)*$E4425</f>
        <v>17.866027362002253</v>
      </c>
      <c r="AB4422" s="22">
        <f>VLOOKUP(CONCATENATE($F4422," ",$G4422),AllocFactorMatrix,(AB$4+1),FALSE)*$E4425</f>
        <v>531.93044819725333</v>
      </c>
      <c r="AC4422" s="22">
        <f>VLOOKUP(CONCATENATE($F4422," ",$G4422),AllocFactorMatrix,(AC$4+1),FALSE)*$E4425</f>
        <v>121.23375709930097</v>
      </c>
    </row>
    <row r="4423" spans="4:29" hidden="1" outlineLevel="1">
      <c r="F4423" s="42" t="str">
        <f>F4425</f>
        <v>RB_GUP_EPIS_D</v>
      </c>
      <c r="G4423" s="17" t="str">
        <f>$G$13</f>
        <v>ENERGY</v>
      </c>
      <c r="H4423" s="21">
        <f t="shared" si="2130"/>
        <v>0</v>
      </c>
      <c r="I4423" s="22">
        <f>VLOOKUP(CONCATENATE($F4423," ",$G4423),AllocFactorMatrix,(I$4+1),FALSE)*$E4425</f>
        <v>0</v>
      </c>
      <c r="J4423" s="22">
        <f>VLOOKUP(CONCATENATE($F4423," ",$G4423),AllocFactorMatrix,(J$4+1),FALSE)*$E4425</f>
        <v>0</v>
      </c>
      <c r="K4423" s="22">
        <f>VLOOKUP(CONCATENATE($F4423," ",$G4423),AllocFactorMatrix,(K$4+1),FALSE)*$E4425</f>
        <v>0</v>
      </c>
      <c r="L4423" s="22">
        <f>VLOOKUP(CONCATENATE($F4423," ",$G4423),AllocFactorMatrix,(L$4+1),FALSE)*$E4425</f>
        <v>0</v>
      </c>
      <c r="M4423" s="22">
        <f t="shared" si="2131"/>
        <v>0</v>
      </c>
      <c r="N4423" s="22">
        <f>VLOOKUP(CONCATENATE($F4423," ",$G4423),AllocFactorMatrix,(N$4+1),FALSE)*$E4425</f>
        <v>0</v>
      </c>
      <c r="O4423" s="22">
        <f>VLOOKUP(CONCATENATE($F4423," ",$G4423),AllocFactorMatrix,(O$4+1),FALSE)*$E4425</f>
        <v>0</v>
      </c>
      <c r="P4423" s="22">
        <f>VLOOKUP(CONCATENATE($F4423," ",$G4423),AllocFactorMatrix,(P$4+1),FALSE)*$E4425</f>
        <v>0</v>
      </c>
      <c r="Q4423" s="22">
        <f>VLOOKUP(CONCATENATE($F4423," ",$G4423),AllocFactorMatrix,(Q$4+1),FALSE)*$E4425</f>
        <v>0</v>
      </c>
      <c r="R4423" s="22">
        <f t="shared" si="2133"/>
        <v>0</v>
      </c>
      <c r="S4423" s="22">
        <f>VLOOKUP(CONCATENATE($F4423," ",$G4423),AllocFactorMatrix,(S$4+1),FALSE)*$E4425</f>
        <v>0</v>
      </c>
      <c r="T4423" s="22">
        <f>VLOOKUP(CONCATENATE($F4423," ",$G4423),AllocFactorMatrix,(T$4+1),FALSE)*$E4425</f>
        <v>0</v>
      </c>
      <c r="U4423" s="22">
        <f>VLOOKUP(CONCATENATE($F4423," ",$G4423),AllocFactorMatrix,(U$4+1),FALSE)*$E4425</f>
        <v>0</v>
      </c>
      <c r="V4423" s="22">
        <f>VLOOKUP(CONCATENATE($F4423," ",$G4423),AllocFactorMatrix,(V$4+1),FALSE)*$E4425</f>
        <v>0</v>
      </c>
      <c r="W4423" s="22">
        <f t="shared" si="2136"/>
        <v>0</v>
      </c>
      <c r="X4423" s="22">
        <f>VLOOKUP(CONCATENATE($F4423," ",$G4423),AllocFactorMatrix,(X$4+1),FALSE)*$E4425</f>
        <v>0</v>
      </c>
      <c r="Y4423" s="22">
        <f>VLOOKUP(CONCATENATE($F4423," ",$G4423),AllocFactorMatrix,(Y$4+1),FALSE)*$E4425</f>
        <v>0</v>
      </c>
      <c r="Z4423" s="22">
        <f t="shared" si="2132"/>
        <v>0</v>
      </c>
      <c r="AA4423" s="22">
        <f>VLOOKUP(CONCATENATE($F4423," ",$G4423),AllocFactorMatrix,(AA$4+1),FALSE)*$E4425</f>
        <v>0</v>
      </c>
      <c r="AB4423" s="22">
        <f>VLOOKUP(CONCATENATE($F4423," ",$G4423),AllocFactorMatrix,(AB$4+1),FALSE)*$E4425</f>
        <v>0</v>
      </c>
      <c r="AC4423" s="22">
        <f>VLOOKUP(CONCATENATE($F4423," ",$G4423),AllocFactorMatrix,(AC$4+1),FALSE)*$E4425</f>
        <v>0</v>
      </c>
    </row>
    <row r="4424" spans="4:29" hidden="1" outlineLevel="1">
      <c r="F4424" s="42" t="str">
        <f>F4425</f>
        <v>RB_GUP_EPIS_D</v>
      </c>
      <c r="G4424" s="17" t="str">
        <f>$G$14</f>
        <v>CUSTOMER</v>
      </c>
      <c r="H4424" s="21">
        <f t="shared" si="2130"/>
        <v>626707.20116688451</v>
      </c>
      <c r="I4424" s="22">
        <f>VLOOKUP(CONCATENATE($F4424," ",$G4424),AllocFactorMatrix,(I$4+1),FALSE)*$E4425</f>
        <v>466374.19405223406</v>
      </c>
      <c r="J4424" s="22">
        <f>VLOOKUP(CONCATENATE($F4424," ",$G4424),AllocFactorMatrix,(J$4+1),FALSE)*$E4425</f>
        <v>114764.24334750185</v>
      </c>
      <c r="K4424" s="22">
        <f>VLOOKUP(CONCATENATE($F4424," ",$G4424),AllocFactorMatrix,(K$4+1),FALSE)*$E4425</f>
        <v>1278.5326344428574</v>
      </c>
      <c r="L4424" s="22">
        <f>VLOOKUP(CONCATENATE($F4424," ",$G4424),AllocFactorMatrix,(L$4+1),FALSE)*$E4425</f>
        <v>94.415085197216001</v>
      </c>
      <c r="M4424" s="22">
        <f t="shared" si="2131"/>
        <v>116137.19106714193</v>
      </c>
      <c r="N4424" s="22">
        <f>VLOOKUP(CONCATENATE($F4424," ",$G4424),AllocFactorMatrix,(N$4+1),FALSE)*$E4425</f>
        <v>2135.9509644132118</v>
      </c>
      <c r="O4424" s="22">
        <f>VLOOKUP(CONCATENATE($F4424," ",$G4424),AllocFactorMatrix,(O$4+1),FALSE)*$E4425</f>
        <v>671.17132574987545</v>
      </c>
      <c r="P4424" s="22">
        <f>VLOOKUP(CONCATENATE($F4424," ",$G4424),AllocFactorMatrix,(P$4+1),FALSE)*$E4425</f>
        <v>270.90616521957151</v>
      </c>
      <c r="Q4424" s="22">
        <f>VLOOKUP(CONCATENATE($F4424," ",$G4424),AllocFactorMatrix,(Q$4+1),FALSE)*$E4425</f>
        <v>0</v>
      </c>
      <c r="R4424" s="22">
        <f t="shared" si="2133"/>
        <v>3078.0284553826586</v>
      </c>
      <c r="S4424" s="22">
        <f>VLOOKUP(CONCATENATE($F4424," ",$G4424),AllocFactorMatrix,(S$4+1),FALSE)*$E4425</f>
        <v>19.805914750643346</v>
      </c>
      <c r="T4424" s="22">
        <f>VLOOKUP(CONCATENATE($F4424," ",$G4424),AllocFactorMatrix,(T$4+1),FALSE)*$E4425</f>
        <v>493.14088339637925</v>
      </c>
      <c r="U4424" s="22">
        <f>VLOOKUP(CONCATENATE($F4424," ",$G4424),AllocFactorMatrix,(U$4+1),FALSE)*$E4425</f>
        <v>897.92405235397825</v>
      </c>
      <c r="V4424" s="22">
        <f>VLOOKUP(CONCATENATE($F4424," ",$G4424),AllocFactorMatrix,(V$4+1),FALSE)*$E4425</f>
        <v>174.15137349927963</v>
      </c>
      <c r="W4424" s="22">
        <f t="shared" si="2136"/>
        <v>1585.0222240002804</v>
      </c>
      <c r="X4424" s="22">
        <f>VLOOKUP(CONCATENATE($F4424," ",$G4424),AllocFactorMatrix,(X$4+1),FALSE)*$E4425</f>
        <v>683.29943778130371</v>
      </c>
      <c r="Y4424" s="22">
        <f>VLOOKUP(CONCATENATE($F4424," ",$G4424),AllocFactorMatrix,(Y$4+1),FALSE)*$E4425</f>
        <v>7.9627648326476477</v>
      </c>
      <c r="Z4424" s="22">
        <f t="shared" si="2132"/>
        <v>691.26220261395133</v>
      </c>
      <c r="AA4424" s="22">
        <f>VLOOKUP(CONCATENATE($F4424," ",$G4424),AllocFactorMatrix,(AA$4+1),FALSE)*$E4425</f>
        <v>48.986296293531524</v>
      </c>
      <c r="AB4424" s="22">
        <f>VLOOKUP(CONCATENATE($F4424," ",$G4424),AllocFactorMatrix,(AB$4+1),FALSE)*$E4425</f>
        <v>34149.035792656927</v>
      </c>
      <c r="AC4424" s="22">
        <f>VLOOKUP(CONCATENATE($F4424," ",$G4424),AllocFactorMatrix,(AC$4+1),FALSE)*$E4425</f>
        <v>4643.4810765610137</v>
      </c>
    </row>
    <row r="4425" spans="4:29" collapsed="1">
      <c r="D4425" s="17" t="s">
        <v>8</v>
      </c>
      <c r="E4425" s="19">
        <v>954261</v>
      </c>
      <c r="F4425" s="42" t="s">
        <v>65</v>
      </c>
      <c r="G4425" s="17" t="str">
        <f>$G$15</f>
        <v>TOTAL</v>
      </c>
      <c r="H4425" s="21">
        <f t="shared" si="2130"/>
        <v>954260.99999999988</v>
      </c>
      <c r="I4425" s="22">
        <f>VLOOKUP(CONCATENATE($F4425," ",$G4425),AllocFactorMatrix,(I$4+1),FALSE)*$E4425</f>
        <v>691080.04014478531</v>
      </c>
      <c r="J4425" s="22">
        <f>VLOOKUP(CONCATENATE($F4425," ",$G4425),AllocFactorMatrix,(J$4+1),FALSE)*$E4425</f>
        <v>167660.21578072713</v>
      </c>
      <c r="K4425" s="22">
        <f>VLOOKUP(CONCATENATE($F4425," ",$G4425),AllocFactorMatrix,(K$4+1),FALSE)*$E4425</f>
        <v>1791.4839753557067</v>
      </c>
      <c r="L4425" s="22">
        <f>VLOOKUP(CONCATENATE($F4425," ",$G4425),AllocFactorMatrix,(L$4+1),FALSE)*$E4425</f>
        <v>94.415085197216001</v>
      </c>
      <c r="M4425" s="22">
        <f t="shared" si="2131"/>
        <v>169546.11484128007</v>
      </c>
      <c r="N4425" s="22">
        <f>VLOOKUP(CONCATENATE($F4425," ",$G4425),AllocFactorMatrix,(N$4+1),FALSE)*$E4425</f>
        <v>24556.649836089095</v>
      </c>
      <c r="O4425" s="22">
        <f>VLOOKUP(CONCATENATE($F4425," ",$G4425),AllocFactorMatrix,(O$4+1),FALSE)*$E4425</f>
        <v>5520.8341370613698</v>
      </c>
      <c r="P4425" s="22">
        <f>VLOOKUP(CONCATENATE($F4425," ",$G4425),AllocFactorMatrix,(P$4+1),FALSE)*$E4425</f>
        <v>270.90616521957151</v>
      </c>
      <c r="Q4425" s="22">
        <f>VLOOKUP(CONCATENATE($F4425," ",$G4425),AllocFactorMatrix,(Q$4+1),FALSE)*$E4425</f>
        <v>0</v>
      </c>
      <c r="R4425" s="22">
        <f t="shared" si="2133"/>
        <v>30348.390138370036</v>
      </c>
      <c r="S4425" s="22">
        <f>VLOOKUP(CONCATENATE($F4425," ",$G4425),AllocFactorMatrix,(S$4+1),FALSE)*$E4425</f>
        <v>943.54744716201571</v>
      </c>
      <c r="T4425" s="22">
        <f>VLOOKUP(CONCATENATE($F4425," ",$G4425),AllocFactorMatrix,(T$4+1),FALSE)*$E4425</f>
        <v>14450.349096717713</v>
      </c>
      <c r="U4425" s="22">
        <f>VLOOKUP(CONCATENATE($F4425," ",$G4425),AllocFactorMatrix,(U$4+1),FALSE)*$E4425</f>
        <v>897.92405235397825</v>
      </c>
      <c r="V4425" s="22">
        <f>VLOOKUP(CONCATENATE($F4425," ",$G4425),AllocFactorMatrix,(V$4+1),FALSE)*$E4425</f>
        <v>174.15137349927963</v>
      </c>
      <c r="W4425" s="22">
        <f t="shared" si="2136"/>
        <v>16465.971969732986</v>
      </c>
      <c r="X4425" s="22">
        <f>VLOOKUP(CONCATENATE($F4425," ",$G4425),AllocFactorMatrix,(X$4+1),FALSE)*$E4425</f>
        <v>7028.411619126975</v>
      </c>
      <c r="Y4425" s="22">
        <f>VLOOKUP(CONCATENATE($F4425," ",$G4425),AllocFactorMatrix,(Y$4+1),FALSE)*$E4425</f>
        <v>103.16871744754364</v>
      </c>
      <c r="Z4425" s="22">
        <f t="shared" si="2132"/>
        <v>7131.5803365745187</v>
      </c>
      <c r="AA4425" s="22">
        <f>VLOOKUP(CONCATENATE($F4425," ",$G4425),AllocFactorMatrix,(AA$4+1),FALSE)*$E4425</f>
        <v>139.61377100017688</v>
      </c>
      <c r="AB4425" s="22">
        <f>VLOOKUP(CONCATENATE($F4425," ",$G4425),AllocFactorMatrix,(AB$4+1),FALSE)*$E4425</f>
        <v>34764.69481740729</v>
      </c>
      <c r="AC4425" s="22">
        <f>VLOOKUP(CONCATENATE($F4425," ",$G4425),AllocFactorMatrix,(AC$4+1),FALSE)*$E4425</f>
        <v>4784.5939808494559</v>
      </c>
    </row>
    <row r="4426" spans="4:29" hidden="1" outlineLevel="1">
      <c r="F4426" s="42" t="str">
        <f>F4433</f>
        <v>LABOR_M</v>
      </c>
      <c r="G4426" s="17" t="str">
        <f>$G$8</f>
        <v>PRODUCTION</v>
      </c>
      <c r="H4426" s="21">
        <f t="shared" ca="1" si="2130"/>
        <v>54482.60347126337</v>
      </c>
      <c r="I4426" s="22">
        <f ca="1">VLOOKUP(CONCATENATE($F4426," ",$G4426),AllocFactorMatrix,(I$4+1),FALSE)*$E4433</f>
        <v>27012.9417324229</v>
      </c>
      <c r="J4426" s="22">
        <f ca="1">VLOOKUP(CONCATENATE($F4426," ",$G4426),AllocFactorMatrix,(J$4+1),FALSE)*$E4433</f>
        <v>6755.0688375915852</v>
      </c>
      <c r="K4426" s="22">
        <f ca="1">VLOOKUP(CONCATENATE($F4426," ",$G4426),AllocFactorMatrix,(K$4+1),FALSE)*$E4433</f>
        <v>85.61264672583853</v>
      </c>
      <c r="L4426" s="22">
        <f ca="1">VLOOKUP(CONCATENATE($F4426," ",$G4426),AllocFactorMatrix,(L$4+1),FALSE)*$E4433</f>
        <v>4.2848278688150501</v>
      </c>
      <c r="M4426" s="22">
        <f t="shared" ca="1" si="2131"/>
        <v>6844.9663121862386</v>
      </c>
      <c r="N4426" s="22">
        <f ca="1">VLOOKUP(CONCATENATE($F4426," ",$G4426),AllocFactorMatrix,(N$4+1),FALSE)*$E4433</f>
        <v>3030.6463135150243</v>
      </c>
      <c r="O4426" s="22">
        <f ca="1">VLOOKUP(CONCATENATE($F4426," ",$G4426),AllocFactorMatrix,(O$4+1),FALSE)*$E4433</f>
        <v>830.62996809379058</v>
      </c>
      <c r="P4426" s="22">
        <f ca="1">VLOOKUP(CONCATENATE($F4426," ",$G4426),AllocFactorMatrix,(P$4+1),FALSE)*$E4433</f>
        <v>132.17881740447109</v>
      </c>
      <c r="Q4426" s="22">
        <f ca="1">VLOOKUP(CONCATENATE($F4426," ",$G4426),AllocFactorMatrix,(Q$4+1),FALSE)*$E4433</f>
        <v>0</v>
      </c>
      <c r="R4426" s="22">
        <f t="shared" ca="1" si="2133"/>
        <v>3993.4550990132857</v>
      </c>
      <c r="S4426" s="22">
        <f ca="1">VLOOKUP(CONCATENATE($F4426," ",$G4426),AllocFactorMatrix,(S$4+1),FALSE)*$E4433</f>
        <v>131.00708725808505</v>
      </c>
      <c r="T4426" s="22">
        <f ca="1">VLOOKUP(CONCATENATE($F4426," ",$G4426),AllocFactorMatrix,(T$4+1),FALSE)*$E4433</f>
        <v>2384.1055154209639</v>
      </c>
      <c r="U4426" s="22">
        <f ca="1">VLOOKUP(CONCATENATE($F4426," ",$G4426),AllocFactorMatrix,(U$4+1),FALSE)*$E4433</f>
        <v>11616.653962886296</v>
      </c>
      <c r="V4426" s="22">
        <f ca="1">VLOOKUP(CONCATENATE($F4426," ",$G4426),AllocFactorMatrix,(V$4+1),FALSE)*$E4433</f>
        <v>1480.1991807115621</v>
      </c>
      <c r="W4426" s="22">
        <f ca="1">SUBTOTAL(9,S4426:V4426)</f>
        <v>15611.965746276906</v>
      </c>
      <c r="X4426" s="22">
        <f ca="1">VLOOKUP(CONCATENATE($F4426," ",$G4426),AllocFactorMatrix,(X$4+1),FALSE)*$E4433</f>
        <v>847.60716355853651</v>
      </c>
      <c r="Y4426" s="22">
        <f ca="1">VLOOKUP(CONCATENATE($F4426," ",$G4426),AllocFactorMatrix,(Y$4+1),FALSE)*$E4433</f>
        <v>15.9329723956634</v>
      </c>
      <c r="Z4426" s="22">
        <f t="shared" ca="1" si="2132"/>
        <v>863.54013595419997</v>
      </c>
      <c r="AA4426" s="22">
        <f ca="1">VLOOKUP(CONCATENATE($F4426," ",$G4426),AllocFactorMatrix,(AA$4+1),FALSE)*$E4433</f>
        <v>12.32635462379438</v>
      </c>
      <c r="AB4426" s="22">
        <f ca="1">VLOOKUP(CONCATENATE($F4426," ",$G4426),AllocFactorMatrix,(AB$4+1),FALSE)*$E4433</f>
        <v>115.83450532940297</v>
      </c>
      <c r="AC4426" s="22">
        <f ca="1">VLOOKUP(CONCATENATE($F4426," ",$G4426),AllocFactorMatrix,(AC$4+1),FALSE)*$E4433</f>
        <v>27.573585456634692</v>
      </c>
    </row>
    <row r="4427" spans="4:29" hidden="1" outlineLevel="1">
      <c r="F4427" s="42" t="str">
        <f>F4433</f>
        <v>LABOR_M</v>
      </c>
      <c r="G4427" s="17" t="str">
        <f>$G$9</f>
        <v>BULKTRAN</v>
      </c>
      <c r="H4427" s="21">
        <f t="shared" ca="1" si="2130"/>
        <v>15149.451890206949</v>
      </c>
      <c r="I4427" s="22">
        <f ca="1">VLOOKUP(CONCATENATE($F4427," ",$G4427),AllocFactorMatrix,(I$4+1),FALSE)*$E4433</f>
        <v>7511.2280822657804</v>
      </c>
      <c r="J4427" s="22">
        <f ca="1">VLOOKUP(CONCATENATE($F4427," ",$G4427),AllocFactorMatrix,(J$4+1),FALSE)*$E4433</f>
        <v>1878.3168176628476</v>
      </c>
      <c r="K4427" s="22">
        <f ca="1">VLOOKUP(CONCATENATE($F4427," ",$G4427),AllocFactorMatrix,(K$4+1),FALSE)*$E4433</f>
        <v>23.805482670270418</v>
      </c>
      <c r="L4427" s="22">
        <f ca="1">VLOOKUP(CONCATENATE($F4427," ",$G4427),AllocFactorMatrix,(L$4+1),FALSE)*$E4433</f>
        <v>1.1914407447630446</v>
      </c>
      <c r="M4427" s="22">
        <f t="shared" ca="1" si="2131"/>
        <v>1903.3137410778811</v>
      </c>
      <c r="N4427" s="22">
        <f ca="1">VLOOKUP(CONCATENATE($F4427," ",$G4427),AllocFactorMatrix,(N$4+1),FALSE)*$E4433</f>
        <v>842.70258022903408</v>
      </c>
      <c r="O4427" s="22">
        <f ca="1">VLOOKUP(CONCATENATE($F4427," ",$G4427),AllocFactorMatrix,(O$4+1),FALSE)*$E4433</f>
        <v>230.96526117438921</v>
      </c>
      <c r="P4427" s="22">
        <f ca="1">VLOOKUP(CONCATENATE($F4427," ",$G4427),AllocFactorMatrix,(P$4+1),FALSE)*$E4433</f>
        <v>36.753688472865775</v>
      </c>
      <c r="Q4427" s="22">
        <f ca="1">VLOOKUP(CONCATENATE($F4427," ",$G4427),AllocFactorMatrix,(Q$4+1),FALSE)*$E4433</f>
        <v>0</v>
      </c>
      <c r="R4427" s="22">
        <f t="shared" ca="1" si="2133"/>
        <v>1110.4215298762892</v>
      </c>
      <c r="S4427" s="22">
        <f ca="1">VLOOKUP(CONCATENATE($F4427," ",$G4427),AllocFactorMatrix,(S$4+1),FALSE)*$E4433</f>
        <v>36.427876776103794</v>
      </c>
      <c r="T4427" s="22">
        <f ca="1">VLOOKUP(CONCATENATE($F4427," ",$G4427),AllocFactorMatrix,(T$4+1),FALSE)*$E4433</f>
        <v>662.92521843412328</v>
      </c>
      <c r="U4427" s="22">
        <f ca="1">VLOOKUP(CONCATENATE($F4427," ",$G4427),AllocFactorMatrix,(U$4+1),FALSE)*$E4433</f>
        <v>3230.1308880870779</v>
      </c>
      <c r="V4427" s="22">
        <f ca="1">VLOOKUP(CONCATENATE($F4427," ",$G4427),AllocFactorMatrix,(V$4+1),FALSE)*$E4433</f>
        <v>411.58470497727234</v>
      </c>
      <c r="W4427" s="22">
        <f t="shared" ref="W4427:W4433" ca="1" si="2137">SUBTOTAL(9,S4427:V4427)</f>
        <v>4341.0686882745767</v>
      </c>
      <c r="X4427" s="22">
        <f ca="1">VLOOKUP(CONCATENATE($F4427," ",$G4427),AllocFactorMatrix,(X$4+1),FALSE)*$E4433</f>
        <v>235.68594611851972</v>
      </c>
      <c r="Y4427" s="22">
        <f ca="1">VLOOKUP(CONCATENATE($F4427," ",$G4427),AllocFactorMatrix,(Y$4+1),FALSE)*$E4433</f>
        <v>4.4303279101449506</v>
      </c>
      <c r="Z4427" s="22">
        <f t="shared" ca="1" si="2132"/>
        <v>240.11627402866466</v>
      </c>
      <c r="AA4427" s="22">
        <f ca="1">VLOOKUP(CONCATENATE($F4427," ",$G4427),AllocFactorMatrix,(AA$4+1),FALSE)*$E4433</f>
        <v>3.4274705035580233</v>
      </c>
      <c r="AB4427" s="22">
        <f ca="1">VLOOKUP(CONCATENATE($F4427," ",$G4427),AllocFactorMatrix,(AB$4+1),FALSE)*$E4433</f>
        <v>32.208983306741075</v>
      </c>
      <c r="AC4427" s="22">
        <f ca="1">VLOOKUP(CONCATENATE($F4427," ",$G4427),AllocFactorMatrix,(AC$4+1),FALSE)*$E4433</f>
        <v>7.6671208734752572</v>
      </c>
    </row>
    <row r="4428" spans="4:29" hidden="1" outlineLevel="1">
      <c r="F4428" s="42" t="str">
        <f>F4433</f>
        <v>LABOR_M</v>
      </c>
      <c r="G4428" s="17" t="str">
        <f>$G$10</f>
        <v>SUBTRAN</v>
      </c>
      <c r="H4428" s="21">
        <f t="shared" ca="1" si="2130"/>
        <v>4802.4141577410892</v>
      </c>
      <c r="I4428" s="22">
        <f ca="1">VLOOKUP(CONCATENATE($F4428," ",$G4428),AllocFactorMatrix,(I$4+1),FALSE)*$E4433</f>
        <v>2317.4636791355024</v>
      </c>
      <c r="J4428" s="22">
        <f ca="1">VLOOKUP(CONCATENATE($F4428," ",$G4428),AllocFactorMatrix,(J$4+1),FALSE)*$E4433</f>
        <v>578.19195126627164</v>
      </c>
      <c r="K4428" s="22">
        <f ca="1">VLOOKUP(CONCATENATE($F4428," ",$G4428),AllocFactorMatrix,(K$4+1),FALSE)*$E4433</f>
        <v>7.343380171259426</v>
      </c>
      <c r="L4428" s="22">
        <f ca="1">VLOOKUP(CONCATENATE($F4428," ",$G4428),AllocFactorMatrix,(L$4+1),FALSE)*$E4433</f>
        <v>0.47341617948264142</v>
      </c>
      <c r="M4428" s="22">
        <f t="shared" ca="1" si="2131"/>
        <v>586.0087476170138</v>
      </c>
      <c r="N4428" s="22">
        <f ca="1">VLOOKUP(CONCATENATE($F4428," ",$G4428),AllocFactorMatrix,(N$4+1),FALSE)*$E4433</f>
        <v>256.76480120024695</v>
      </c>
      <c r="O4428" s="22">
        <f ca="1">VLOOKUP(CONCATENATE($F4428," ",$G4428),AllocFactorMatrix,(O$4+1),FALSE)*$E4433</f>
        <v>70.488585171696329</v>
      </c>
      <c r="P4428" s="22">
        <f ca="1">VLOOKUP(CONCATENATE($F4428," ",$G4428),AllocFactorMatrix,(P$4+1),FALSE)*$E4433</f>
        <v>14.168727570371662</v>
      </c>
      <c r="Q4428" s="22">
        <f ca="1">VLOOKUP(CONCATENATE($F4428," ",$G4428),AllocFactorMatrix,(Q$4+1),FALSE)*$E4433</f>
        <v>0</v>
      </c>
      <c r="R4428" s="22">
        <f t="shared" ca="1" si="2133"/>
        <v>341.42211394231498</v>
      </c>
      <c r="S4428" s="22">
        <f ca="1">VLOOKUP(CONCATENATE($F4428," ",$G4428),AllocFactorMatrix,(S$4+1),FALSE)*$E4433</f>
        <v>10.880909823506771</v>
      </c>
      <c r="T4428" s="22">
        <f ca="1">VLOOKUP(CONCATENATE($F4428," ",$G4428),AllocFactorMatrix,(T$4+1),FALSE)*$E4433</f>
        <v>203.8554772717325</v>
      </c>
      <c r="U4428" s="22">
        <f ca="1">VLOOKUP(CONCATENATE($F4428," ",$G4428),AllocFactorMatrix,(U$4+1),FALSE)*$E4433</f>
        <v>1266.8442786563219</v>
      </c>
      <c r="V4428" s="22">
        <f ca="1">VLOOKUP(CONCATENATE($F4428," ",$G4428),AllocFactorMatrix,(V$4+1),FALSE)*$E4433</f>
        <v>0</v>
      </c>
      <c r="W4428" s="22">
        <f t="shared" ca="1" si="2137"/>
        <v>1481.5806657515611</v>
      </c>
      <c r="X4428" s="22">
        <f ca="1">VLOOKUP(CONCATENATE($F4428," ",$G4428),AllocFactorMatrix,(X$4+1),FALSE)*$E4433</f>
        <v>72.019092545271093</v>
      </c>
      <c r="Y4428" s="22">
        <f ca="1">VLOOKUP(CONCATENATE($F4428," ",$G4428),AllocFactorMatrix,(Y$4+1),FALSE)*$E4433</f>
        <v>1.3814576556096174</v>
      </c>
      <c r="Z4428" s="22">
        <f t="shared" ca="1" si="2132"/>
        <v>73.400550200880716</v>
      </c>
      <c r="AA4428" s="22">
        <f ca="1">VLOOKUP(CONCATENATE($F4428," ",$G4428),AllocFactorMatrix,(AA$4+1),FALSE)*$E4433</f>
        <v>1.0507487509636306</v>
      </c>
      <c r="AB4428" s="22">
        <f ca="1">VLOOKUP(CONCATENATE($F4428," ",$G4428),AllocFactorMatrix,(AB$4+1),FALSE)*$E4433</f>
        <v>1.2022165111237899</v>
      </c>
      <c r="AC4428" s="22">
        <f ca="1">VLOOKUP(CONCATENATE($F4428," ",$G4428),AllocFactorMatrix,(AC$4+1),FALSE)*$E4433</f>
        <v>0.28543583173486509</v>
      </c>
    </row>
    <row r="4429" spans="4:29" hidden="1" outlineLevel="1">
      <c r="F4429" s="42" t="str">
        <f>F4433</f>
        <v>LABOR_M</v>
      </c>
      <c r="G4429" s="17" t="str">
        <f>$G$11</f>
        <v>DISTPRI</v>
      </c>
      <c r="H4429" s="21">
        <f t="shared" ca="1" si="2130"/>
        <v>8629.859890044354</v>
      </c>
      <c r="I4429" s="22">
        <f ca="1">VLOOKUP(CONCATENATE($F4429," ",$G4429),AllocFactorMatrix,(I$4+1),FALSE)*$E4433</f>
        <v>5707.960787428643</v>
      </c>
      <c r="J4429" s="22">
        <f ca="1">VLOOKUP(CONCATENATE($F4429," ",$G4429),AllocFactorMatrix,(J$4+1),FALSE)*$E4433</f>
        <v>1416.4794404757556</v>
      </c>
      <c r="K4429" s="22">
        <f ca="1">VLOOKUP(CONCATENATE($F4429," ",$G4429),AllocFactorMatrix,(K$4+1),FALSE)*$E4433</f>
        <v>17.983485647365633</v>
      </c>
      <c r="L4429" s="22">
        <f ca="1">VLOOKUP(CONCATENATE($F4429," ",$G4429),AllocFactorMatrix,(L$4+1),FALSE)*$E4433</f>
        <v>0</v>
      </c>
      <c r="M4429" s="22">
        <f t="shared" ca="1" si="2131"/>
        <v>1434.4629261231212</v>
      </c>
      <c r="N4429" s="22">
        <f ca="1">VLOOKUP(CONCATENATE($F4429," ",$G4429),AllocFactorMatrix,(N$4+1),FALSE)*$E4433</f>
        <v>618.28389727659635</v>
      </c>
      <c r="O4429" s="22">
        <f ca="1">VLOOKUP(CONCATENATE($F4429," ",$G4429),AllocFactorMatrix,(O$4+1),FALSE)*$E4433</f>
        <v>170.02361550820237</v>
      </c>
      <c r="P4429" s="22">
        <f ca="1">VLOOKUP(CONCATENATE($F4429," ",$G4429),AllocFactorMatrix,(P$4+1),FALSE)*$E4433</f>
        <v>0</v>
      </c>
      <c r="Q4429" s="22">
        <f ca="1">VLOOKUP(CONCATENATE($F4429," ",$G4429),AllocFactorMatrix,(Q$4+1),FALSE)*$E4433</f>
        <v>0</v>
      </c>
      <c r="R4429" s="22">
        <f t="shared" ca="1" si="2133"/>
        <v>788.30751278479875</v>
      </c>
      <c r="S4429" s="22">
        <f ca="1">VLOOKUP(CONCATENATE($F4429," ",$G4429),AllocFactorMatrix,(S$4+1),FALSE)*$E4433</f>
        <v>26.493232271852996</v>
      </c>
      <c r="T4429" s="22">
        <f ca="1">VLOOKUP(CONCATENATE($F4429," ",$G4429),AllocFactorMatrix,(T$4+1),FALSE)*$E4433</f>
        <v>489.32371077318794</v>
      </c>
      <c r="U4429" s="22">
        <f ca="1">VLOOKUP(CONCATENATE($F4429," ",$G4429),AllocFactorMatrix,(U$4+1),FALSE)*$E4433</f>
        <v>0</v>
      </c>
      <c r="V4429" s="22">
        <f ca="1">VLOOKUP(CONCATENATE($F4429," ",$G4429),AllocFactorMatrix,(V$4+1),FALSE)*$E4433</f>
        <v>0</v>
      </c>
      <c r="W4429" s="22">
        <f t="shared" ca="1" si="2137"/>
        <v>515.81694304504094</v>
      </c>
      <c r="X4429" s="22">
        <f ca="1">VLOOKUP(CONCATENATE($F4429," ",$G4429),AllocFactorMatrix,(X$4+1),FALSE)*$E4433</f>
        <v>173.79060832764381</v>
      </c>
      <c r="Y4429" s="22">
        <f ca="1">VLOOKUP(CONCATENATE($F4429," ",$G4429),AllocFactorMatrix,(Y$4+1),FALSE)*$E4433</f>
        <v>3.3378114956222467</v>
      </c>
      <c r="Z4429" s="22">
        <f t="shared" ca="1" si="2132"/>
        <v>177.12841982326606</v>
      </c>
      <c r="AA4429" s="22">
        <f ca="1">VLOOKUP(CONCATENATE($F4429," ",$G4429),AllocFactorMatrix,(AA$4+1),FALSE)*$E4433</f>
        <v>2.5509328851257553</v>
      </c>
      <c r="AB4429" s="22">
        <f ca="1">VLOOKUP(CONCATENATE($F4429," ",$G4429),AllocFactorMatrix,(AB$4+1),FALSE)*$E4433</f>
        <v>2.9354278556670583</v>
      </c>
      <c r="AC4429" s="22">
        <f ca="1">VLOOKUP(CONCATENATE($F4429," ",$G4429),AllocFactorMatrix,(AC$4+1),FALSE)*$E4433</f>
        <v>0.69694009868768125</v>
      </c>
    </row>
    <row r="4430" spans="4:29" hidden="1" outlineLevel="1">
      <c r="F4430" s="42" t="str">
        <f>F4433</f>
        <v>LABOR_M</v>
      </c>
      <c r="G4430" s="17" t="str">
        <f>$G$12</f>
        <v>DISTSEC</v>
      </c>
      <c r="H4430" s="21">
        <f t="shared" ca="1" si="2130"/>
        <v>3162.9018641427174</v>
      </c>
      <c r="I4430" s="22">
        <f ca="1">VLOOKUP(CONCATENATE($F4430," ",$G4430),AllocFactorMatrix,(I$4+1),FALSE)*$E4433</f>
        <v>2405.0023815458662</v>
      </c>
      <c r="J4430" s="22">
        <f ca="1">VLOOKUP(CONCATENATE($F4430," ",$G4430),AllocFactorMatrix,(J$4+1),FALSE)*$E4433</f>
        <v>485.43260928917744</v>
      </c>
      <c r="K4430" s="22">
        <f ca="1">VLOOKUP(CONCATENATE($F4430," ",$G4430),AllocFactorMatrix,(K$4+1),FALSE)*$E4433</f>
        <v>0</v>
      </c>
      <c r="L4430" s="22">
        <f ca="1">VLOOKUP(CONCATENATE($F4430," ",$G4430),AllocFactorMatrix,(L$4+1),FALSE)*$E4433</f>
        <v>0</v>
      </c>
      <c r="M4430" s="22">
        <f t="shared" ca="1" si="2131"/>
        <v>485.43260928917744</v>
      </c>
      <c r="N4430" s="22">
        <f ca="1">VLOOKUP(CONCATENATE($F4430," ",$G4430),AllocFactorMatrix,(N$4+1),FALSE)*$E4433</f>
        <v>185.93054405171918</v>
      </c>
      <c r="O4430" s="22">
        <f ca="1">VLOOKUP(CONCATENATE($F4430," ",$G4430),AllocFactorMatrix,(O$4+1),FALSE)*$E4433</f>
        <v>0</v>
      </c>
      <c r="P4430" s="22">
        <f ca="1">VLOOKUP(CONCATENATE($F4430," ",$G4430),AllocFactorMatrix,(P$4+1),FALSE)*$E4433</f>
        <v>0</v>
      </c>
      <c r="Q4430" s="22">
        <f ca="1">VLOOKUP(CONCATENATE($F4430," ",$G4430),AllocFactorMatrix,(Q$4+1),FALSE)*$E4433</f>
        <v>0</v>
      </c>
      <c r="R4430" s="22">
        <f t="shared" ca="1" si="2133"/>
        <v>185.93054405171918</v>
      </c>
      <c r="S4430" s="22">
        <f ca="1">VLOOKUP(CONCATENATE($F4430," ",$G4430),AllocFactorMatrix,(S$4+1),FALSE)*$E4433</f>
        <v>6.5302708417320741</v>
      </c>
      <c r="T4430" s="22">
        <f ca="1">VLOOKUP(CONCATENATE($F4430," ",$G4430),AllocFactorMatrix,(T$4+1),FALSE)*$E4433</f>
        <v>0</v>
      </c>
      <c r="U4430" s="22">
        <f ca="1">VLOOKUP(CONCATENATE($F4430," ",$G4430),AllocFactorMatrix,(U$4+1),FALSE)*$E4433</f>
        <v>0</v>
      </c>
      <c r="V4430" s="22">
        <f ca="1">VLOOKUP(CONCATENATE($F4430," ",$G4430),AllocFactorMatrix,(V$4+1),FALSE)*$E4433</f>
        <v>0</v>
      </c>
      <c r="W4430" s="22">
        <f t="shared" ca="1" si="2137"/>
        <v>6.5302708417320741</v>
      </c>
      <c r="X4430" s="22">
        <f ca="1">VLOOKUP(CONCATENATE($F4430," ",$G4430),AllocFactorMatrix,(X$4+1),FALSE)*$E4433</f>
        <v>53.932405208573613</v>
      </c>
      <c r="Y4430" s="22">
        <f ca="1">VLOOKUP(CONCATENATE($F4430," ",$G4430),AllocFactorMatrix,(Y$4+1),FALSE)*$E4433</f>
        <v>0</v>
      </c>
      <c r="Z4430" s="22">
        <f t="shared" ca="1" si="2132"/>
        <v>53.932405208573613</v>
      </c>
      <c r="AA4430" s="22">
        <f ca="1">VLOOKUP(CONCATENATE($F4430," ",$G4430),AllocFactorMatrix,(AA$4+1),FALSE)*$E4433</f>
        <v>0.69420508783021706</v>
      </c>
      <c r="AB4430" s="22">
        <f ca="1">VLOOKUP(CONCATENATE($F4430," ",$G4430),AllocFactorMatrix,(AB$4+1),FALSE)*$E4433</f>
        <v>20.668770736112702</v>
      </c>
      <c r="AC4430" s="22">
        <f ca="1">VLOOKUP(CONCATENATE($F4430," ",$G4430),AllocFactorMatrix,(AC$4+1),FALSE)*$E4433</f>
        <v>4.710677381705044</v>
      </c>
    </row>
    <row r="4431" spans="4:29" hidden="1" outlineLevel="1">
      <c r="F4431" s="42" t="str">
        <f>F4433</f>
        <v>LABOR_M</v>
      </c>
      <c r="G4431" s="17" t="str">
        <f>$G$13</f>
        <v>ENERGY</v>
      </c>
      <c r="H4431" s="21">
        <f t="shared" ca="1" si="2130"/>
        <v>31850.378270686266</v>
      </c>
      <c r="I4431" s="22">
        <f ca="1">VLOOKUP(CONCATENATE($F4431," ",$G4431),AllocFactorMatrix,(I$4+1),FALSE)*$E4433</f>
        <v>11702.42277034192</v>
      </c>
      <c r="J4431" s="22">
        <f ca="1">VLOOKUP(CONCATENATE($F4431," ",$G4431),AllocFactorMatrix,(J$4+1),FALSE)*$E4433</f>
        <v>3696.6597774505376</v>
      </c>
      <c r="K4431" s="22">
        <f ca="1">VLOOKUP(CONCATENATE($F4431," ",$G4431),AllocFactorMatrix,(K$4+1),FALSE)*$E4433</f>
        <v>46.165950430335172</v>
      </c>
      <c r="L4431" s="22">
        <f ca="1">VLOOKUP(CONCATENATE($F4431," ",$G4431),AllocFactorMatrix,(L$4+1),FALSE)*$E4433</f>
        <v>2.3386622141817313</v>
      </c>
      <c r="M4431" s="22">
        <f t="shared" ca="1" si="2131"/>
        <v>3745.1643900950544</v>
      </c>
      <c r="N4431" s="22">
        <f ca="1">VLOOKUP(CONCATENATE($F4431," ",$G4431),AllocFactorMatrix,(N$4+1),FALSE)*$E4433</f>
        <v>1872.8917612237638</v>
      </c>
      <c r="O4431" s="22">
        <f ca="1">VLOOKUP(CONCATENATE($F4431," ",$G4431),AllocFactorMatrix,(O$4+1),FALSE)*$E4433</f>
        <v>505.25690351049337</v>
      </c>
      <c r="P4431" s="22">
        <f ca="1">VLOOKUP(CONCATENATE($F4431," ",$G4431),AllocFactorMatrix,(P$4+1),FALSE)*$E4433</f>
        <v>78.733405099217322</v>
      </c>
      <c r="Q4431" s="22">
        <f ca="1">VLOOKUP(CONCATENATE($F4431," ",$G4431),AllocFactorMatrix,(Q$4+1),FALSE)*$E4433</f>
        <v>0</v>
      </c>
      <c r="R4431" s="22">
        <f t="shared" ca="1" si="2133"/>
        <v>2456.8820698334744</v>
      </c>
      <c r="S4431" s="22">
        <f ca="1">VLOOKUP(CONCATENATE($F4431," ",$G4431),AllocFactorMatrix,(S$4+1),FALSE)*$E4433</f>
        <v>94.322263409695779</v>
      </c>
      <c r="T4431" s="22">
        <f ca="1">VLOOKUP(CONCATENATE($F4431," ",$G4431),AllocFactorMatrix,(T$4+1),FALSE)*$E4433</f>
        <v>1864.402611219876</v>
      </c>
      <c r="U4431" s="22">
        <f ca="1">VLOOKUP(CONCATENATE($F4431," ",$G4431),AllocFactorMatrix,(U$4+1),FALSE)*$E4433</f>
        <v>9801.3616281818195</v>
      </c>
      <c r="V4431" s="22">
        <f ca="1">VLOOKUP(CONCATENATE($F4431," ",$G4431),AllocFactorMatrix,(V$4+1),FALSE)*$E4433</f>
        <v>1370.5522002428229</v>
      </c>
      <c r="W4431" s="22">
        <f t="shared" ca="1" si="2137"/>
        <v>13130.638703054214</v>
      </c>
      <c r="X4431" s="22">
        <f ca="1">VLOOKUP(CONCATENATE($F4431," ",$G4431),AllocFactorMatrix,(X$4+1),FALSE)*$E4433</f>
        <v>526.57780359139315</v>
      </c>
      <c r="Y4431" s="22">
        <f ca="1">VLOOKUP(CONCATENATE($F4431," ",$G4431),AllocFactorMatrix,(Y$4+1),FALSE)*$E4433</f>
        <v>9.9571450416915717</v>
      </c>
      <c r="Z4431" s="22">
        <f t="shared" ca="1" si="2132"/>
        <v>536.5349486330847</v>
      </c>
      <c r="AA4431" s="22">
        <f ca="1">VLOOKUP(CONCATENATE($F4431," ",$G4431),AllocFactorMatrix,(AA$4+1),FALSE)*$E4433</f>
        <v>9.9320041919716822</v>
      </c>
      <c r="AB4431" s="22">
        <f ca="1">VLOOKUP(CONCATENATE($F4431," ",$G4431),AllocFactorMatrix,(AB$4+1),FALSE)*$E4433</f>
        <v>217.75351109402223</v>
      </c>
      <c r="AC4431" s="22">
        <f ca="1">VLOOKUP(CONCATENATE($F4431," ",$G4431),AllocFactorMatrix,(AC$4+1),FALSE)*$E4433</f>
        <v>51.049873442509472</v>
      </c>
    </row>
    <row r="4432" spans="4:29" hidden="1" outlineLevel="1">
      <c r="F4432" s="42" t="str">
        <f>F4433</f>
        <v>LABOR_M</v>
      </c>
      <c r="G4432" s="17" t="str">
        <f>$G$14</f>
        <v>CUSTOMER</v>
      </c>
      <c r="H4432" s="21">
        <f t="shared" ca="1" si="2130"/>
        <v>63705.390455915382</v>
      </c>
      <c r="I4432" s="22">
        <f ca="1">VLOOKUP(CONCATENATE($F4432," ",$G4432),AllocFactorMatrix,(I$4+1),FALSE)*$E4433</f>
        <v>49305.675346101016</v>
      </c>
      <c r="J4432" s="22">
        <f ca="1">VLOOKUP(CONCATENATE($F4432," ",$G4432),AllocFactorMatrix,(J$4+1),FALSE)*$E4433</f>
        <v>11633.004351957876</v>
      </c>
      <c r="K4432" s="22">
        <f ca="1">VLOOKUP(CONCATENATE($F4432," ",$G4432),AllocFactorMatrix,(K$4+1),FALSE)*$E4433</f>
        <v>118.46877109770695</v>
      </c>
      <c r="L4432" s="22">
        <f ca="1">VLOOKUP(CONCATENATE($F4432," ",$G4432),AllocFactorMatrix,(L$4+1),FALSE)*$E4433</f>
        <v>8.441481849544278</v>
      </c>
      <c r="M4432" s="22">
        <f t="shared" ca="1" si="2131"/>
        <v>11759.914604905127</v>
      </c>
      <c r="N4432" s="22">
        <f ca="1">VLOOKUP(CONCATENATE($F4432," ",$G4432),AllocFactorMatrix,(N$4+1),FALSE)*$E4433</f>
        <v>207.00415521765817</v>
      </c>
      <c r="O4432" s="22">
        <f ca="1">VLOOKUP(CONCATENATE($F4432," ",$G4432),AllocFactorMatrix,(O$4+1),FALSE)*$E4433</f>
        <v>66.038898353869527</v>
      </c>
      <c r="P4432" s="22">
        <f ca="1">VLOOKUP(CONCATENATE($F4432," ",$G4432),AllocFactorMatrix,(P$4+1),FALSE)*$E4433</f>
        <v>24.105940675122756</v>
      </c>
      <c r="Q4432" s="22">
        <f ca="1">VLOOKUP(CONCATENATE($F4432," ",$G4432),AllocFactorMatrix,(Q$4+1),FALSE)*$E4433</f>
        <v>0</v>
      </c>
      <c r="R4432" s="22">
        <f t="shared" ca="1" si="2133"/>
        <v>297.14899424665049</v>
      </c>
      <c r="S4432" s="22">
        <f ca="1">VLOOKUP(CONCATENATE($F4432," ",$G4432),AllocFactorMatrix,(S$4+1),FALSE)*$E4433</f>
        <v>1.9628535759394981</v>
      </c>
      <c r="T4432" s="22">
        <f ca="1">VLOOKUP(CONCATENATE($F4432," ",$G4432),AllocFactorMatrix,(T$4+1),FALSE)*$E4433</f>
        <v>47.490249283676505</v>
      </c>
      <c r="U4432" s="22">
        <f ca="1">VLOOKUP(CONCATENATE($F4432," ",$G4432),AllocFactorMatrix,(U$4+1),FALSE)*$E4433</f>
        <v>79.837383223499856</v>
      </c>
      <c r="V4432" s="22">
        <f ca="1">VLOOKUP(CONCATENATE($F4432," ",$G4432),AllocFactorMatrix,(V$4+1),FALSE)*$E4433</f>
        <v>15.362592535679426</v>
      </c>
      <c r="W4432" s="22">
        <f t="shared" ca="1" si="2137"/>
        <v>144.65307861879529</v>
      </c>
      <c r="X4432" s="22">
        <f ca="1">VLOOKUP(CONCATENATE($F4432," ",$G4432),AllocFactorMatrix,(X$4+1),FALSE)*$E4433</f>
        <v>66.921241901967065</v>
      </c>
      <c r="Y4432" s="22">
        <f ca="1">VLOOKUP(CONCATENATE($F4432," ",$G4432),AllocFactorMatrix,(Y$4+1),FALSE)*$E4433</f>
        <v>0.79815641545036553</v>
      </c>
      <c r="Z4432" s="22">
        <f t="shared" ca="1" si="2132"/>
        <v>67.719398317417429</v>
      </c>
      <c r="AA4432" s="22">
        <f ca="1">VLOOKUP(CONCATENATE($F4432," ",$G4432),AllocFactorMatrix,(AA$4+1),FALSE)*$E4433</f>
        <v>4.6579639032265421</v>
      </c>
      <c r="AB4432" s="22">
        <f ca="1">VLOOKUP(CONCATENATE($F4432," ",$G4432),AllocFactorMatrix,(AB$4+1),FALSE)*$E4433</f>
        <v>1969.8627630452836</v>
      </c>
      <c r="AC4432" s="22">
        <f ca="1">VLOOKUP(CONCATENATE($F4432," ",$G4432),AllocFactorMatrix,(AC$4+1),FALSE)*$E4433</f>
        <v>155.75830677782591</v>
      </c>
    </row>
    <row r="4433" spans="3:29" collapsed="1">
      <c r="D4433" s="17" t="s">
        <v>150</v>
      </c>
      <c r="E4433" s="19">
        <f>129539+52244</f>
        <v>181783</v>
      </c>
      <c r="F4433" s="42" t="s">
        <v>69</v>
      </c>
      <c r="G4433" s="17" t="str">
        <f>$G$15</f>
        <v>TOTAL</v>
      </c>
      <c r="H4433" s="21">
        <f t="shared" ca="1" si="2130"/>
        <v>181783.00000000009</v>
      </c>
      <c r="I4433" s="22">
        <f ca="1">VLOOKUP(CONCATENATE($F4433," ",$G4433),AllocFactorMatrix,(I$4+1),FALSE)*$E4433</f>
        <v>105962.69477924163</v>
      </c>
      <c r="J4433" s="22">
        <f ca="1">VLOOKUP(CONCATENATE($F4433," ",$G4433),AllocFactorMatrix,(J$4+1),FALSE)*$E4433</f>
        <v>26443.153785694045</v>
      </c>
      <c r="K4433" s="22">
        <f ca="1">VLOOKUP(CONCATENATE($F4433," ",$G4433),AllocFactorMatrix,(K$4+1),FALSE)*$E4433</f>
        <v>299.37971674277611</v>
      </c>
      <c r="L4433" s="22">
        <f ca="1">VLOOKUP(CONCATENATE($F4433," ",$G4433),AllocFactorMatrix,(L$4+1),FALSE)*$E4433</f>
        <v>16.729828856786746</v>
      </c>
      <c r="M4433" s="22">
        <f t="shared" ca="1" si="2131"/>
        <v>26759.263331293609</v>
      </c>
      <c r="N4433" s="22">
        <f ca="1">VLOOKUP(CONCATENATE($F4433," ",$G4433),AllocFactorMatrix,(N$4+1),FALSE)*$E4433</f>
        <v>7014.2240527140411</v>
      </c>
      <c r="O4433" s="22">
        <f ca="1">VLOOKUP(CONCATENATE($F4433," ",$G4433),AllocFactorMatrix,(O$4+1),FALSE)*$E4433</f>
        <v>1873.4032318124414</v>
      </c>
      <c r="P4433" s="22">
        <f ca="1">VLOOKUP(CONCATENATE($F4433," ",$G4433),AllocFactorMatrix,(P$4+1),FALSE)*$E4433</f>
        <v>285.9405792220486</v>
      </c>
      <c r="Q4433" s="22">
        <f ca="1">VLOOKUP(CONCATENATE($F4433," ",$G4433),AllocFactorMatrix,(Q$4+1),FALSE)*$E4433</f>
        <v>0</v>
      </c>
      <c r="R4433" s="22">
        <f t="shared" ca="1" si="2133"/>
        <v>9173.5678637485307</v>
      </c>
      <c r="S4433" s="22">
        <f ca="1">VLOOKUP(CONCATENATE($F4433," ",$G4433),AllocFactorMatrix,(S$4+1),FALSE)*$E4433</f>
        <v>307.62449395691596</v>
      </c>
      <c r="T4433" s="22">
        <f ca="1">VLOOKUP(CONCATENATE($F4433," ",$G4433),AllocFactorMatrix,(T$4+1),FALSE)*$E4433</f>
        <v>5652.10278240356</v>
      </c>
      <c r="U4433" s="22">
        <f ca="1">VLOOKUP(CONCATENATE($F4433," ",$G4433),AllocFactorMatrix,(U$4+1),FALSE)*$E4433</f>
        <v>25994.828141035014</v>
      </c>
      <c r="V4433" s="22">
        <f ca="1">VLOOKUP(CONCATENATE($F4433," ",$G4433),AllocFactorMatrix,(V$4+1),FALSE)*$E4433</f>
        <v>3277.6986784673368</v>
      </c>
      <c r="W4433" s="22">
        <f t="shared" ca="1" si="2137"/>
        <v>35232.254095862823</v>
      </c>
      <c r="X4433" s="22">
        <f ca="1">VLOOKUP(CONCATENATE($F4433," ",$G4433),AllocFactorMatrix,(X$4+1),FALSE)*$E4433</f>
        <v>1976.5342612519048</v>
      </c>
      <c r="Y4433" s="22">
        <f ca="1">VLOOKUP(CONCATENATE($F4433," ",$G4433),AllocFactorMatrix,(Y$4+1),FALSE)*$E4433</f>
        <v>35.837870914182155</v>
      </c>
      <c r="Z4433" s="22">
        <f t="shared" ca="1" si="2132"/>
        <v>2012.3721321660869</v>
      </c>
      <c r="AA4433" s="22">
        <f ca="1">VLOOKUP(CONCATENATE($F4433," ",$G4433),AllocFactorMatrix,(AA$4+1),FALSE)*$E4433</f>
        <v>34.639679946470231</v>
      </c>
      <c r="AB4433" s="22">
        <f ca="1">VLOOKUP(CONCATENATE($F4433," ",$G4433),AllocFactorMatrix,(AB$4+1),FALSE)*$E4433</f>
        <v>2360.4661778783534</v>
      </c>
      <c r="AC4433" s="22">
        <f ca="1">VLOOKUP(CONCATENATE($F4433," ",$G4433),AllocFactorMatrix,(AC$4+1),FALSE)*$E4433</f>
        <v>247.74193986257291</v>
      </c>
    </row>
    <row r="4434" spans="3:29" hidden="1" outlineLevel="1">
      <c r="E4434" s="19"/>
      <c r="F4434" s="42"/>
      <c r="G4434" s="17" t="str">
        <f>$G$8</f>
        <v>PRODUCTION</v>
      </c>
      <c r="H4434" s="21">
        <f t="shared" ref="H4434:AC4434" ca="1" si="2138">+H4402+H4410+H4418+H4426</f>
        <v>620982.46840580786</v>
      </c>
      <c r="I4434" s="21">
        <f t="shared" ca="1" si="2138"/>
        <v>307888.4298315497</v>
      </c>
      <c r="J4434" s="21">
        <f t="shared" ca="1" si="2138"/>
        <v>76993.004257428751</v>
      </c>
      <c r="K4434" s="21">
        <f t="shared" ca="1" si="2138"/>
        <v>975.79684712766698</v>
      </c>
      <c r="L4434" s="21">
        <f t="shared" ca="1" si="2138"/>
        <v>48.837662247073013</v>
      </c>
      <c r="M4434" s="21">
        <f t="shared" ca="1" si="2138"/>
        <v>78017.638766803502</v>
      </c>
      <c r="N4434" s="21">
        <f t="shared" ca="1" si="2138"/>
        <v>34542.736740254448</v>
      </c>
      <c r="O4434" s="21">
        <f t="shared" ca="1" si="2138"/>
        <v>9467.3641686521169</v>
      </c>
      <c r="P4434" s="21">
        <f t="shared" ca="1" si="2138"/>
        <v>1506.5493033217899</v>
      </c>
      <c r="Q4434" s="21">
        <f t="shared" ref="Q4434:Q4441" ca="1" si="2139">+Q4402+Q4410+Q4418+Q4426</f>
        <v>0</v>
      </c>
      <c r="R4434" s="21">
        <f t="shared" ca="1" si="2138"/>
        <v>45516.650212228356</v>
      </c>
      <c r="S4434" s="21">
        <f t="shared" ca="1" si="2138"/>
        <v>1493.1941434680182</v>
      </c>
      <c r="T4434" s="21">
        <f t="shared" ca="1" si="2138"/>
        <v>27173.586311580904</v>
      </c>
      <c r="U4434" s="21">
        <f t="shared" ca="1" si="2138"/>
        <v>132404.43724929742</v>
      </c>
      <c r="V4434" s="21">
        <f t="shared" ca="1" si="2138"/>
        <v>16871.031896545457</v>
      </c>
      <c r="W4434" s="21">
        <f t="shared" ca="1" si="2138"/>
        <v>177942.24960089181</v>
      </c>
      <c r="X4434" s="21">
        <f t="shared" ca="1" si="2138"/>
        <v>9660.8670498399897</v>
      </c>
      <c r="Y4434" s="21">
        <f t="shared" ca="1" si="2138"/>
        <v>181.60102302231672</v>
      </c>
      <c r="Z4434" s="21">
        <f t="shared" ca="1" si="2138"/>
        <v>9842.468072862308</v>
      </c>
      <c r="AA4434" s="21">
        <f t="shared" ca="1" si="2138"/>
        <v>140.4934719165264</v>
      </c>
      <c r="AB4434" s="21">
        <f t="shared" ca="1" si="2138"/>
        <v>1320.2599079898653</v>
      </c>
      <c r="AC4434" s="21">
        <f t="shared" ca="1" si="2138"/>
        <v>314.27854156585659</v>
      </c>
    </row>
    <row r="4435" spans="3:29" hidden="1" outlineLevel="1">
      <c r="E4435" s="19"/>
      <c r="F4435" s="42"/>
      <c r="G4435" s="17" t="str">
        <f>$G$9</f>
        <v>BULKTRAN</v>
      </c>
      <c r="H4435" s="21">
        <f t="shared" ref="H4435:AC4435" ca="1" si="2140">+H4403+H4411+H4419+H4427</f>
        <v>1520611.9672592471</v>
      </c>
      <c r="I4435" s="21">
        <f t="shared" ca="1" si="2140"/>
        <v>753932.44544314872</v>
      </c>
      <c r="J4435" s="21">
        <f t="shared" ca="1" si="2140"/>
        <v>188534.28176426337</v>
      </c>
      <c r="K4435" s="21">
        <f t="shared" ca="1" si="2140"/>
        <v>2389.4529054345444</v>
      </c>
      <c r="L4435" s="21">
        <f t="shared" ca="1" si="2140"/>
        <v>119.58974277730157</v>
      </c>
      <c r="M4435" s="21">
        <f t="shared" ca="1" si="2140"/>
        <v>191043.32441247519</v>
      </c>
      <c r="N4435" s="21">
        <f t="shared" ca="1" si="2140"/>
        <v>84585.477918502438</v>
      </c>
      <c r="O4435" s="21">
        <f t="shared" ca="1" si="2140"/>
        <v>23182.920590675993</v>
      </c>
      <c r="P4435" s="21">
        <f t="shared" ca="1" si="2140"/>
        <v>3689.1168695605161</v>
      </c>
      <c r="Q4435" s="21">
        <f t="shared" ca="1" si="2139"/>
        <v>0</v>
      </c>
      <c r="R4435" s="21">
        <f t="shared" ca="1" si="2140"/>
        <v>111457.51537873896</v>
      </c>
      <c r="S4435" s="21">
        <f t="shared" ca="1" si="2140"/>
        <v>3656.4138273145072</v>
      </c>
      <c r="T4435" s="21">
        <f t="shared" ca="1" si="2140"/>
        <v>66540.4945244595</v>
      </c>
      <c r="U4435" s="21">
        <f t="shared" ca="1" si="2140"/>
        <v>324221.34608144226</v>
      </c>
      <c r="V4435" s="21">
        <f t="shared" ca="1" si="2140"/>
        <v>41312.427173281481</v>
      </c>
      <c r="W4435" s="21">
        <f t="shared" ca="1" si="2140"/>
        <v>435730.68160649773</v>
      </c>
      <c r="X4435" s="21">
        <f t="shared" ca="1" si="2140"/>
        <v>23656.754896479841</v>
      </c>
      <c r="Y4435" s="21">
        <f t="shared" ca="1" si="2140"/>
        <v>444.68999194643646</v>
      </c>
      <c r="Z4435" s="21">
        <f t="shared" ca="1" si="2140"/>
        <v>24101.444888426275</v>
      </c>
      <c r="AA4435" s="21">
        <f t="shared" ca="1" si="2140"/>
        <v>344.02912414986469</v>
      </c>
      <c r="AB4435" s="21">
        <f t="shared" ca="1" si="2140"/>
        <v>3232.946368254035</v>
      </c>
      <c r="AC4435" s="21">
        <f t="shared" ca="1" si="2140"/>
        <v>769.58003755674906</v>
      </c>
    </row>
    <row r="4436" spans="3:29" hidden="1" outlineLevel="1">
      <c r="E4436" s="19"/>
      <c r="F4436" s="42"/>
      <c r="G4436" s="17" t="str">
        <f>$G$10</f>
        <v>SUBTRAN</v>
      </c>
      <c r="H4436" s="21">
        <f t="shared" ref="H4436:AC4436" ca="1" si="2141">+H4404+H4412+H4420+H4428</f>
        <v>481742.03385415598</v>
      </c>
      <c r="I4436" s="21">
        <f t="shared" ca="1" si="2141"/>
        <v>232470.50951869632</v>
      </c>
      <c r="J4436" s="21">
        <f t="shared" ca="1" si="2141"/>
        <v>57999.863696081695</v>
      </c>
      <c r="K4436" s="21">
        <f t="shared" ca="1" si="2141"/>
        <v>736.63261494522521</v>
      </c>
      <c r="L4436" s="21">
        <f t="shared" ca="1" si="2141"/>
        <v>47.489547063701352</v>
      </c>
      <c r="M4436" s="21">
        <f t="shared" ca="1" si="2141"/>
        <v>58783.985858090629</v>
      </c>
      <c r="N4436" s="21">
        <f t="shared" ca="1" si="2141"/>
        <v>25756.711830648732</v>
      </c>
      <c r="O4436" s="21">
        <f t="shared" ca="1" si="2141"/>
        <v>7070.8841988103959</v>
      </c>
      <c r="P4436" s="21">
        <f t="shared" ca="1" si="2141"/>
        <v>1421.3000821417852</v>
      </c>
      <c r="Q4436" s="21">
        <f t="shared" ca="1" si="2139"/>
        <v>0</v>
      </c>
      <c r="R4436" s="21">
        <f t="shared" ca="1" si="2141"/>
        <v>34248.896111600916</v>
      </c>
      <c r="S4436" s="21">
        <f t="shared" ca="1" si="2141"/>
        <v>1091.4909577530884</v>
      </c>
      <c r="T4436" s="21">
        <f t="shared" ca="1" si="2141"/>
        <v>20449.246776206175</v>
      </c>
      <c r="U4436" s="21">
        <f t="shared" ca="1" si="2141"/>
        <v>127080.28073602451</v>
      </c>
      <c r="V4436" s="21">
        <f t="shared" ca="1" si="2141"/>
        <v>0</v>
      </c>
      <c r="W4436" s="21">
        <f t="shared" ca="1" si="2141"/>
        <v>148621.01846998377</v>
      </c>
      <c r="X4436" s="21">
        <f t="shared" ca="1" si="2141"/>
        <v>7224.4131762698298</v>
      </c>
      <c r="Y4436" s="21">
        <f t="shared" ca="1" si="2141"/>
        <v>138.5774318576897</v>
      </c>
      <c r="Z4436" s="21">
        <f t="shared" ca="1" si="2141"/>
        <v>7362.9906081275194</v>
      </c>
      <c r="AA4436" s="21">
        <f t="shared" ca="1" si="2141"/>
        <v>105.40320424947039</v>
      </c>
      <c r="AB4436" s="21">
        <f t="shared" ca="1" si="2141"/>
        <v>120.59730964024965</v>
      </c>
      <c r="AC4436" s="21">
        <f t="shared" ca="1" si="2141"/>
        <v>28.632773767159875</v>
      </c>
    </row>
    <row r="4437" spans="3:29" hidden="1" outlineLevel="1">
      <c r="E4437" s="19"/>
      <c r="F4437" s="42"/>
      <c r="G4437" s="17" t="str">
        <f>$G$11</f>
        <v>DISTPRI</v>
      </c>
      <c r="H4437" s="21">
        <f t="shared" ref="H4437:AC4437" ca="1" si="2142">+H4405+H4413+H4421+H4429</f>
        <v>254783.37480314029</v>
      </c>
      <c r="I4437" s="21">
        <f t="shared" ca="1" si="2142"/>
        <v>168518.78607470484</v>
      </c>
      <c r="J4437" s="21">
        <f t="shared" ca="1" si="2142"/>
        <v>41819.382560314327</v>
      </c>
      <c r="K4437" s="21">
        <f t="shared" ca="1" si="2142"/>
        <v>530.9348265602149</v>
      </c>
      <c r="L4437" s="21">
        <f t="shared" ca="1" si="2142"/>
        <v>0</v>
      </c>
      <c r="M4437" s="21">
        <f t="shared" ca="1" si="2142"/>
        <v>42350.317386874543</v>
      </c>
      <c r="N4437" s="21">
        <f t="shared" ca="1" si="2142"/>
        <v>18253.883602015216</v>
      </c>
      <c r="O4437" s="21">
        <f t="shared" ca="1" si="2142"/>
        <v>5019.686426819696</v>
      </c>
      <c r="P4437" s="21">
        <f t="shared" ca="1" si="2142"/>
        <v>0</v>
      </c>
      <c r="Q4437" s="21">
        <f t="shared" ca="1" si="2139"/>
        <v>0</v>
      </c>
      <c r="R4437" s="21">
        <f t="shared" ca="1" si="2142"/>
        <v>23273.570028834911</v>
      </c>
      <c r="S4437" s="21">
        <f t="shared" ca="1" si="2142"/>
        <v>782.17204145494964</v>
      </c>
      <c r="T4437" s="21">
        <f t="shared" ca="1" si="2142"/>
        <v>14446.531924094521</v>
      </c>
      <c r="U4437" s="21">
        <f t="shared" ca="1" si="2142"/>
        <v>0</v>
      </c>
      <c r="V4437" s="21">
        <f t="shared" ca="1" si="2142"/>
        <v>0</v>
      </c>
      <c r="W4437" s="21">
        <f t="shared" ca="1" si="2142"/>
        <v>15228.703965549472</v>
      </c>
      <c r="X4437" s="21">
        <f t="shared" ca="1" si="2142"/>
        <v>5130.9011111396248</v>
      </c>
      <c r="Y4437" s="21">
        <f t="shared" ca="1" si="2142"/>
        <v>98.543764110518239</v>
      </c>
      <c r="Z4437" s="21">
        <f t="shared" ca="1" si="2142"/>
        <v>5229.444875250143</v>
      </c>
      <c r="AA4437" s="21">
        <f t="shared" ca="1" si="2142"/>
        <v>75.312380229768877</v>
      </c>
      <c r="AB4437" s="21">
        <f t="shared" ca="1" si="2142"/>
        <v>86.66400440878482</v>
      </c>
      <c r="AC4437" s="21">
        <f t="shared" ca="1" si="2142"/>
        <v>20.576087287828326</v>
      </c>
    </row>
    <row r="4438" spans="3:29" hidden="1" outlineLevel="1">
      <c r="E4438" s="19"/>
      <c r="F4438" s="42"/>
      <c r="G4438" s="17" t="str">
        <f>$G$12</f>
        <v>DISTSEC</v>
      </c>
      <c r="H4438" s="21">
        <f t="shared" ref="H4438:AC4438" ca="1" si="2143">+H4406+H4414+H4422+H4430</f>
        <v>84563.185784162168</v>
      </c>
      <c r="I4438" s="21">
        <f t="shared" ca="1" si="2143"/>
        <v>64300.02318682085</v>
      </c>
      <c r="J4438" s="21">
        <f t="shared" ca="1" si="2143"/>
        <v>12978.501922675861</v>
      </c>
      <c r="K4438" s="21">
        <f t="shared" ca="1" si="2143"/>
        <v>0</v>
      </c>
      <c r="L4438" s="21">
        <f t="shared" ca="1" si="2143"/>
        <v>0</v>
      </c>
      <c r="M4438" s="21">
        <f t="shared" ca="1" si="2143"/>
        <v>12978.501922675861</v>
      </c>
      <c r="N4438" s="21">
        <f t="shared" ca="1" si="2143"/>
        <v>4971.0297109889798</v>
      </c>
      <c r="O4438" s="21">
        <f t="shared" ca="1" si="2143"/>
        <v>0</v>
      </c>
      <c r="P4438" s="21">
        <f t="shared" ca="1" si="2143"/>
        <v>0</v>
      </c>
      <c r="Q4438" s="21">
        <f t="shared" ca="1" si="2139"/>
        <v>0</v>
      </c>
      <c r="R4438" s="21">
        <f t="shared" ca="1" si="2143"/>
        <v>4971.0297109889798</v>
      </c>
      <c r="S4438" s="21">
        <f t="shared" ca="1" si="2143"/>
        <v>174.59299407000788</v>
      </c>
      <c r="T4438" s="21">
        <f t="shared" ca="1" si="2143"/>
        <v>0</v>
      </c>
      <c r="U4438" s="21">
        <f t="shared" ca="1" si="2143"/>
        <v>0</v>
      </c>
      <c r="V4438" s="21">
        <f t="shared" ca="1" si="2143"/>
        <v>0</v>
      </c>
      <c r="W4438" s="21">
        <f t="shared" ca="1" si="2143"/>
        <v>174.59299407000788</v>
      </c>
      <c r="X4438" s="21">
        <f t="shared" ca="1" si="2143"/>
        <v>1441.9340837422637</v>
      </c>
      <c r="Y4438" s="21">
        <f t="shared" ca="1" si="2143"/>
        <v>0</v>
      </c>
      <c r="Z4438" s="21">
        <f t="shared" ca="1" si="2143"/>
        <v>1441.9340837422637</v>
      </c>
      <c r="AA4438" s="21">
        <f t="shared" ca="1" si="2143"/>
        <v>18.560232449832469</v>
      </c>
      <c r="AB4438" s="21">
        <f t="shared" ca="1" si="2143"/>
        <v>552.59921893336605</v>
      </c>
      <c r="AC4438" s="21">
        <f t="shared" ca="1" si="2143"/>
        <v>125.94443448100601</v>
      </c>
    </row>
    <row r="4439" spans="3:29" hidden="1" outlineLevel="1">
      <c r="E4439" s="19"/>
      <c r="F4439" s="42"/>
      <c r="G4439" s="17" t="str">
        <f>$G$13</f>
        <v>ENERGY</v>
      </c>
      <c r="H4439" s="21">
        <f t="shared" ref="H4439:AC4439" ca="1" si="2144">+H4407+H4415+H4423+H4431</f>
        <v>31850.378270686266</v>
      </c>
      <c r="I4439" s="21">
        <f t="shared" ca="1" si="2144"/>
        <v>11702.42277034192</v>
      </c>
      <c r="J4439" s="21">
        <f t="shared" ca="1" si="2144"/>
        <v>3696.6597774505376</v>
      </c>
      <c r="K4439" s="21">
        <f t="shared" ca="1" si="2144"/>
        <v>46.165950430335172</v>
      </c>
      <c r="L4439" s="21">
        <f t="shared" ca="1" si="2144"/>
        <v>2.3386622141817313</v>
      </c>
      <c r="M4439" s="21">
        <f t="shared" ca="1" si="2144"/>
        <v>3745.1643900950544</v>
      </c>
      <c r="N4439" s="21">
        <f t="shared" ca="1" si="2144"/>
        <v>1872.8917612237638</v>
      </c>
      <c r="O4439" s="21">
        <f t="shared" ca="1" si="2144"/>
        <v>505.25690351049337</v>
      </c>
      <c r="P4439" s="21">
        <f t="shared" ca="1" si="2144"/>
        <v>78.733405099217322</v>
      </c>
      <c r="Q4439" s="21">
        <f t="shared" ca="1" si="2139"/>
        <v>0</v>
      </c>
      <c r="R4439" s="21">
        <f t="shared" ca="1" si="2144"/>
        <v>2456.8820698334744</v>
      </c>
      <c r="S4439" s="21">
        <f t="shared" ca="1" si="2144"/>
        <v>94.322263409695779</v>
      </c>
      <c r="T4439" s="21">
        <f t="shared" ca="1" si="2144"/>
        <v>1864.402611219876</v>
      </c>
      <c r="U4439" s="21">
        <f t="shared" ca="1" si="2144"/>
        <v>9801.3616281818195</v>
      </c>
      <c r="V4439" s="21">
        <f t="shared" ca="1" si="2144"/>
        <v>1370.5522002428229</v>
      </c>
      <c r="W4439" s="21">
        <f t="shared" ca="1" si="2144"/>
        <v>13130.638703054214</v>
      </c>
      <c r="X4439" s="21">
        <f t="shared" ca="1" si="2144"/>
        <v>526.57780359139315</v>
      </c>
      <c r="Y4439" s="21">
        <f t="shared" ca="1" si="2144"/>
        <v>9.9571450416915717</v>
      </c>
      <c r="Z4439" s="21">
        <f t="shared" ca="1" si="2144"/>
        <v>536.5349486330847</v>
      </c>
      <c r="AA4439" s="21">
        <f t="shared" ca="1" si="2144"/>
        <v>9.9320041919716822</v>
      </c>
      <c r="AB4439" s="21">
        <f t="shared" ca="1" si="2144"/>
        <v>217.75351109402223</v>
      </c>
      <c r="AC4439" s="21">
        <f t="shared" ca="1" si="2144"/>
        <v>51.049873442509472</v>
      </c>
    </row>
    <row r="4440" spans="3:29" hidden="1" outlineLevel="1">
      <c r="E4440" s="19"/>
      <c r="F4440" s="42"/>
      <c r="G4440" s="17" t="str">
        <f>$G$14</f>
        <v>CUSTOMER</v>
      </c>
      <c r="H4440" s="21">
        <f t="shared" ref="H4440:AC4440" ca="1" si="2145">+H4408+H4416+H4424+H4432</f>
        <v>690412.59162279987</v>
      </c>
      <c r="I4440" s="21">
        <f t="shared" ca="1" si="2145"/>
        <v>515679.86939833505</v>
      </c>
      <c r="J4440" s="21">
        <f t="shared" ca="1" si="2145"/>
        <v>126397.24769945972</v>
      </c>
      <c r="K4440" s="21">
        <f t="shared" ca="1" si="2145"/>
        <v>1397.0014055405643</v>
      </c>
      <c r="L4440" s="21">
        <f t="shared" ca="1" si="2145"/>
        <v>102.85656704676028</v>
      </c>
      <c r="M4440" s="21">
        <f t="shared" ca="1" si="2145"/>
        <v>127897.10567204707</v>
      </c>
      <c r="N4440" s="21">
        <f t="shared" ca="1" si="2145"/>
        <v>2342.9551196308698</v>
      </c>
      <c r="O4440" s="21">
        <f t="shared" ca="1" si="2145"/>
        <v>737.21022410374496</v>
      </c>
      <c r="P4440" s="21">
        <f t="shared" ca="1" si="2145"/>
        <v>295.01210589469429</v>
      </c>
      <c r="Q4440" s="21">
        <f t="shared" ca="1" si="2139"/>
        <v>0</v>
      </c>
      <c r="R4440" s="21">
        <f t="shared" ca="1" si="2145"/>
        <v>3375.1774496293092</v>
      </c>
      <c r="S4440" s="21">
        <f t="shared" ca="1" si="2145"/>
        <v>21.768768326582844</v>
      </c>
      <c r="T4440" s="21">
        <f t="shared" ca="1" si="2145"/>
        <v>540.63113268005577</v>
      </c>
      <c r="U4440" s="21">
        <f t="shared" ca="1" si="2145"/>
        <v>977.7614355774781</v>
      </c>
      <c r="V4440" s="21">
        <f t="shared" ca="1" si="2145"/>
        <v>189.51396603495905</v>
      </c>
      <c r="W4440" s="21">
        <f t="shared" ca="1" si="2145"/>
        <v>1729.6753026190756</v>
      </c>
      <c r="X4440" s="21">
        <f t="shared" ca="1" si="2145"/>
        <v>750.22067968327076</v>
      </c>
      <c r="Y4440" s="21">
        <f t="shared" ca="1" si="2145"/>
        <v>8.760921248098013</v>
      </c>
      <c r="Z4440" s="21">
        <f t="shared" ca="1" si="2145"/>
        <v>758.9816009313688</v>
      </c>
      <c r="AA4440" s="21">
        <f t="shared" ca="1" si="2145"/>
        <v>53.644260196758069</v>
      </c>
      <c r="AB4440" s="21">
        <f t="shared" ca="1" si="2145"/>
        <v>36118.89855570221</v>
      </c>
      <c r="AC4440" s="21">
        <f t="shared" ca="1" si="2145"/>
        <v>4799.2393833388396</v>
      </c>
    </row>
    <row r="4441" spans="3:29" collapsed="1">
      <c r="C4441" s="17" t="s">
        <v>303</v>
      </c>
      <c r="E4441" s="21">
        <f>+E4409+E4417+E4425+E4433</f>
        <v>3684946</v>
      </c>
      <c r="F4441" s="42"/>
      <c r="G4441" s="17" t="str">
        <f>$G$15</f>
        <v>TOTAL</v>
      </c>
      <c r="H4441" s="21">
        <f t="shared" ref="H4441:AC4441" ca="1" si="2146">+H4409+H4417+H4425+H4433</f>
        <v>3684946</v>
      </c>
      <c r="I4441" s="21">
        <f t="shared" ca="1" si="2146"/>
        <v>2054492.4862235975</v>
      </c>
      <c r="J4441" s="21">
        <f t="shared" ca="1" si="2146"/>
        <v>508418.9416776743</v>
      </c>
      <c r="K4441" s="21">
        <f t="shared" ca="1" si="2146"/>
        <v>6075.9845500385509</v>
      </c>
      <c r="L4441" s="21">
        <f t="shared" ca="1" si="2146"/>
        <v>321.11218134901799</v>
      </c>
      <c r="M4441" s="21">
        <f t="shared" ca="1" si="2146"/>
        <v>514816.03840906185</v>
      </c>
      <c r="N4441" s="21">
        <f t="shared" ca="1" si="2146"/>
        <v>172325.68668326444</v>
      </c>
      <c r="O4441" s="21">
        <f t="shared" ca="1" si="2146"/>
        <v>45983.322512572442</v>
      </c>
      <c r="P4441" s="21">
        <f t="shared" ca="1" si="2146"/>
        <v>6990.711766018002</v>
      </c>
      <c r="Q4441" s="21">
        <f t="shared" ca="1" si="2139"/>
        <v>0</v>
      </c>
      <c r="R4441" s="21">
        <f t="shared" ca="1" si="2146"/>
        <v>225299.72096185488</v>
      </c>
      <c r="S4441" s="21">
        <f t="shared" ca="1" si="2146"/>
        <v>7313.9549957968493</v>
      </c>
      <c r="T4441" s="21">
        <f t="shared" ca="1" si="2146"/>
        <v>131014.89328024103</v>
      </c>
      <c r="U4441" s="21">
        <f t="shared" ca="1" si="2146"/>
        <v>594485.1871305235</v>
      </c>
      <c r="V4441" s="21">
        <f t="shared" ca="1" si="2146"/>
        <v>59743.525236104724</v>
      </c>
      <c r="W4441" s="21">
        <f t="shared" ca="1" si="2146"/>
        <v>792557.56064266618</v>
      </c>
      <c r="X4441" s="21">
        <f t="shared" ca="1" si="2146"/>
        <v>48391.668800746207</v>
      </c>
      <c r="Y4441" s="21">
        <f t="shared" ca="1" si="2146"/>
        <v>882.13027722675065</v>
      </c>
      <c r="Z4441" s="21">
        <f t="shared" ca="1" si="2146"/>
        <v>49273.799077972966</v>
      </c>
      <c r="AA4441" s="21">
        <f t="shared" ca="1" si="2146"/>
        <v>747.37467738419252</v>
      </c>
      <c r="AB4441" s="21">
        <f t="shared" ca="1" si="2146"/>
        <v>41649.718876022525</v>
      </c>
      <c r="AC4441" s="21">
        <f t="shared" ca="1" si="2146"/>
        <v>6109.3011314399491</v>
      </c>
    </row>
    <row r="4442" spans="3:29">
      <c r="E4442" s="21"/>
      <c r="F4442" s="42"/>
      <c r="H4442" s="21"/>
      <c r="I4442" s="21"/>
      <c r="J4442" s="21"/>
      <c r="K4442" s="21"/>
      <c r="L4442" s="21"/>
      <c r="M4442" s="21"/>
      <c r="N4442" s="21"/>
      <c r="O4442" s="21"/>
      <c r="P4442" s="21"/>
      <c r="Q4442" s="21"/>
      <c r="R4442" s="21"/>
      <c r="S4442" s="21"/>
      <c r="T4442" s="21"/>
      <c r="U4442" s="21"/>
      <c r="V4442" s="21"/>
      <c r="W4442" s="21"/>
      <c r="X4442" s="21"/>
      <c r="Y4442" s="21"/>
      <c r="Z4442" s="21"/>
      <c r="AA4442" s="21"/>
      <c r="AB4442" s="21"/>
      <c r="AC4442" s="21"/>
    </row>
    <row r="4443" spans="3:29" hidden="1" outlineLevel="1">
      <c r="F4443" s="42" t="str">
        <f>F4450</f>
        <v>PROD_DEMAND</v>
      </c>
      <c r="G4443" s="17" t="str">
        <f>$G$8</f>
        <v>PRODUCTION</v>
      </c>
      <c r="H4443" s="21">
        <f t="shared" ref="H4443:H4450" si="2147">SUBTOTAL(9,I4443:AC4443)</f>
        <v>4921688.0000000009</v>
      </c>
      <c r="I4443" s="22">
        <f>VLOOKUP(CONCATENATE($F4443," ",$G4443),AllocFactorMatrix,(I$4+1),FALSE)*$E4450</f>
        <v>2440215.090662627</v>
      </c>
      <c r="J4443" s="22">
        <f>VLOOKUP(CONCATENATE($F4443," ",$G4443),AllocFactorMatrix,(J$4+1),FALSE)*$E4450</f>
        <v>610219.39332771034</v>
      </c>
      <c r="K4443" s="22">
        <f>VLOOKUP(CONCATENATE($F4443," ",$G4443),AllocFactorMatrix,(K$4+1),FALSE)*$E4450</f>
        <v>7733.8216089663083</v>
      </c>
      <c r="L4443" s="22">
        <f>VLOOKUP(CONCATENATE($F4443," ",$G4443),AllocFactorMatrix,(L$4+1),FALSE)*$E4450</f>
        <v>387.07008403399277</v>
      </c>
      <c r="M4443" s="22">
        <f t="shared" ref="M4443:M4450" si="2148">SUBTOTAL(9,J4443:L4443)</f>
        <v>618340.28502071067</v>
      </c>
      <c r="N4443" s="22">
        <f>VLOOKUP(CONCATENATE($F4443," ",$G4443),AllocFactorMatrix,(N$4+1),FALSE)*$E4450</f>
        <v>273773.54684121296</v>
      </c>
      <c r="O4443" s="22">
        <f>VLOOKUP(CONCATENATE($F4443," ",$G4443),AllocFactorMatrix,(O$4+1),FALSE)*$E4450</f>
        <v>75034.988894461552</v>
      </c>
      <c r="P4443" s="22">
        <f>VLOOKUP(CONCATENATE($F4443," ",$G4443),AllocFactorMatrix,(P$4+1),FALSE)*$E4450</f>
        <v>11940.378359798904</v>
      </c>
      <c r="Q4443" s="22">
        <f>VLOOKUP(CONCATENATE($F4443," ",$G4443),AllocFactorMatrix,(Q$4+1),FALSE)*$E4450</f>
        <v>0</v>
      </c>
      <c r="R4443" s="22">
        <f>SUBTOTAL(9,N4443:Q4443)</f>
        <v>360748.91409547342</v>
      </c>
      <c r="S4443" s="22">
        <f>VLOOKUP(CONCATENATE($F4443," ",$G4443),AllocFactorMatrix,(S$4+1),FALSE)*$E4450</f>
        <v>11834.530073680406</v>
      </c>
      <c r="T4443" s="22">
        <f>VLOOKUP(CONCATENATE($F4443," ",$G4443),AllocFactorMatrix,(T$4+1),FALSE)*$E4450</f>
        <v>215368.25992851364</v>
      </c>
      <c r="U4443" s="22">
        <f>VLOOKUP(CONCATENATE($F4443," ",$G4443),AllocFactorMatrix,(U$4+1),FALSE)*$E4450</f>
        <v>1049390.8654612277</v>
      </c>
      <c r="V4443" s="22">
        <f>VLOOKUP(CONCATENATE($F4443," ",$G4443),AllocFactorMatrix,(V$4+1),FALSE)*$E4450</f>
        <v>133713.84774518776</v>
      </c>
      <c r="W4443" s="22">
        <f>SUBTOTAL(9,S4443:V4443)</f>
        <v>1410307.5032086095</v>
      </c>
      <c r="X4443" s="22">
        <f>VLOOKUP(CONCATENATE($F4443," ",$G4443),AllocFactorMatrix,(X$4+1),FALSE)*$E4450</f>
        <v>76568.624474790733</v>
      </c>
      <c r="Y4443" s="22">
        <f>VLOOKUP(CONCATENATE($F4443," ",$G4443),AllocFactorMatrix,(Y$4+1),FALSE)*$E4450</f>
        <v>1439.3056507556323</v>
      </c>
      <c r="Z4443" s="22">
        <f t="shared" ref="Z4443:Z4450" si="2149">SUBTOTAL(9,X4443:Y4443)</f>
        <v>78007.930125546365</v>
      </c>
      <c r="AA4443" s="22">
        <f>VLOOKUP(CONCATENATE($F4443," ",$G4443),AllocFactorMatrix,(AA$4+1),FALSE)*$E4450</f>
        <v>1113.5017009176456</v>
      </c>
      <c r="AB4443" s="22">
        <f>VLOOKUP(CONCATENATE($F4443," ",$G4443),AllocFactorMatrix,(AB$4+1),FALSE)*$E4450</f>
        <v>10463.914323887946</v>
      </c>
      <c r="AC4443" s="22">
        <f>VLOOKUP(CONCATENATE($F4443," ",$G4443),AllocFactorMatrix,(AC$4+1),FALSE)*$E4450</f>
        <v>2490.8608622286692</v>
      </c>
    </row>
    <row r="4444" spans="3:29" hidden="1" outlineLevel="1">
      <c r="F4444" s="42" t="str">
        <f>F4450</f>
        <v>PROD_DEMAND</v>
      </c>
      <c r="G4444" s="17" t="str">
        <f>$G$9</f>
        <v>BULKTRAN</v>
      </c>
      <c r="H4444" s="21">
        <f t="shared" si="2147"/>
        <v>0</v>
      </c>
      <c r="I4444" s="22">
        <f>VLOOKUP(CONCATENATE($F4444," ",$G4444),AllocFactorMatrix,(I$4+1),FALSE)*$E4450</f>
        <v>0</v>
      </c>
      <c r="J4444" s="22">
        <f>VLOOKUP(CONCATENATE($F4444," ",$G4444),AllocFactorMatrix,(J$4+1),FALSE)*$E4450</f>
        <v>0</v>
      </c>
      <c r="K4444" s="22">
        <f>VLOOKUP(CONCATENATE($F4444," ",$G4444),AllocFactorMatrix,(K$4+1),FALSE)*$E4450</f>
        <v>0</v>
      </c>
      <c r="L4444" s="22">
        <f>VLOOKUP(CONCATENATE($F4444," ",$G4444),AllocFactorMatrix,(L$4+1),FALSE)*$E4450</f>
        <v>0</v>
      </c>
      <c r="M4444" s="22">
        <f t="shared" si="2148"/>
        <v>0</v>
      </c>
      <c r="N4444" s="22">
        <f>VLOOKUP(CONCATENATE($F4444," ",$G4444),AllocFactorMatrix,(N$4+1),FALSE)*$E4450</f>
        <v>0</v>
      </c>
      <c r="O4444" s="22">
        <f>VLOOKUP(CONCATENATE($F4444," ",$G4444),AllocFactorMatrix,(O$4+1),FALSE)*$E4450</f>
        <v>0</v>
      </c>
      <c r="P4444" s="22">
        <f>VLOOKUP(CONCATENATE($F4444," ",$G4444),AllocFactorMatrix,(P$4+1),FALSE)*$E4450</f>
        <v>0</v>
      </c>
      <c r="Q4444" s="22">
        <f>VLOOKUP(CONCATENATE($F4444," ",$G4444),AllocFactorMatrix,(Q$4+1),FALSE)*$E4450</f>
        <v>0</v>
      </c>
      <c r="R4444" s="22">
        <f t="shared" ref="R4444:R4450" si="2150">SUBTOTAL(9,N4444:Q4444)</f>
        <v>0</v>
      </c>
      <c r="S4444" s="22">
        <f>VLOOKUP(CONCATENATE($F4444," ",$G4444),AllocFactorMatrix,(S$4+1),FALSE)*$E4450</f>
        <v>0</v>
      </c>
      <c r="T4444" s="22">
        <f>VLOOKUP(CONCATENATE($F4444," ",$G4444),AllocFactorMatrix,(T$4+1),FALSE)*$E4450</f>
        <v>0</v>
      </c>
      <c r="U4444" s="22">
        <f>VLOOKUP(CONCATENATE($F4444," ",$G4444),AllocFactorMatrix,(U$4+1),FALSE)*$E4450</f>
        <v>0</v>
      </c>
      <c r="V4444" s="22">
        <f>VLOOKUP(CONCATENATE($F4444," ",$G4444),AllocFactorMatrix,(V$4+1),FALSE)*$E4450</f>
        <v>0</v>
      </c>
      <c r="W4444" s="22">
        <f t="shared" ref="W4444:W4450" si="2151">SUBTOTAL(9,S4444:V4444)</f>
        <v>0</v>
      </c>
      <c r="X4444" s="22">
        <f>VLOOKUP(CONCATENATE($F4444," ",$G4444),AllocFactorMatrix,(X$4+1),FALSE)*$E4450</f>
        <v>0</v>
      </c>
      <c r="Y4444" s="22">
        <f>VLOOKUP(CONCATENATE($F4444," ",$G4444),AllocFactorMatrix,(Y$4+1),FALSE)*$E4450</f>
        <v>0</v>
      </c>
      <c r="Z4444" s="22">
        <f t="shared" si="2149"/>
        <v>0</v>
      </c>
      <c r="AA4444" s="22">
        <f>VLOOKUP(CONCATENATE($F4444," ",$G4444),AllocFactorMatrix,(AA$4+1),FALSE)*$E4450</f>
        <v>0</v>
      </c>
      <c r="AB4444" s="22">
        <f>VLOOKUP(CONCATENATE($F4444," ",$G4444),AllocFactorMatrix,(AB$4+1),FALSE)*$E4450</f>
        <v>0</v>
      </c>
      <c r="AC4444" s="22">
        <f>VLOOKUP(CONCATENATE($F4444," ",$G4444),AllocFactorMatrix,(AC$4+1),FALSE)*$E4450</f>
        <v>0</v>
      </c>
    </row>
    <row r="4445" spans="3:29" hidden="1" outlineLevel="1">
      <c r="F4445" s="42" t="str">
        <f>F4450</f>
        <v>PROD_DEMAND</v>
      </c>
      <c r="G4445" s="17" t="str">
        <f>$G$10</f>
        <v>SUBTRAN</v>
      </c>
      <c r="H4445" s="21">
        <f t="shared" si="2147"/>
        <v>0</v>
      </c>
      <c r="I4445" s="22">
        <f>VLOOKUP(CONCATENATE($F4445," ",$G4445),AllocFactorMatrix,(I$4+1),FALSE)*$E4450</f>
        <v>0</v>
      </c>
      <c r="J4445" s="22">
        <f>VLOOKUP(CONCATENATE($F4445," ",$G4445),AllocFactorMatrix,(J$4+1),FALSE)*$E4450</f>
        <v>0</v>
      </c>
      <c r="K4445" s="22">
        <f>VLOOKUP(CONCATENATE($F4445," ",$G4445),AllocFactorMatrix,(K$4+1),FALSE)*$E4450</f>
        <v>0</v>
      </c>
      <c r="L4445" s="22">
        <f>VLOOKUP(CONCATENATE($F4445," ",$G4445),AllocFactorMatrix,(L$4+1),FALSE)*$E4450</f>
        <v>0</v>
      </c>
      <c r="M4445" s="22">
        <f t="shared" si="2148"/>
        <v>0</v>
      </c>
      <c r="N4445" s="22">
        <f>VLOOKUP(CONCATENATE($F4445," ",$G4445),AllocFactorMatrix,(N$4+1),FALSE)*$E4450</f>
        <v>0</v>
      </c>
      <c r="O4445" s="22">
        <f>VLOOKUP(CONCATENATE($F4445," ",$G4445),AllocFactorMatrix,(O$4+1),FALSE)*$E4450</f>
        <v>0</v>
      </c>
      <c r="P4445" s="22">
        <f>VLOOKUP(CONCATENATE($F4445," ",$G4445),AllocFactorMatrix,(P$4+1),FALSE)*$E4450</f>
        <v>0</v>
      </c>
      <c r="Q4445" s="22">
        <f>VLOOKUP(CONCATENATE($F4445," ",$G4445),AllocFactorMatrix,(Q$4+1),FALSE)*$E4450</f>
        <v>0</v>
      </c>
      <c r="R4445" s="22">
        <f t="shared" si="2150"/>
        <v>0</v>
      </c>
      <c r="S4445" s="22">
        <f>VLOOKUP(CONCATENATE($F4445," ",$G4445),AllocFactorMatrix,(S$4+1),FALSE)*$E4450</f>
        <v>0</v>
      </c>
      <c r="T4445" s="22">
        <f>VLOOKUP(CONCATENATE($F4445," ",$G4445),AllocFactorMatrix,(T$4+1),FALSE)*$E4450</f>
        <v>0</v>
      </c>
      <c r="U4445" s="22">
        <f>VLOOKUP(CONCATENATE($F4445," ",$G4445),AllocFactorMatrix,(U$4+1),FALSE)*$E4450</f>
        <v>0</v>
      </c>
      <c r="V4445" s="22">
        <f>VLOOKUP(CONCATENATE($F4445," ",$G4445),AllocFactorMatrix,(V$4+1),FALSE)*$E4450</f>
        <v>0</v>
      </c>
      <c r="W4445" s="22">
        <f t="shared" si="2151"/>
        <v>0</v>
      </c>
      <c r="X4445" s="22">
        <f>VLOOKUP(CONCATENATE($F4445," ",$G4445),AllocFactorMatrix,(X$4+1),FALSE)*$E4450</f>
        <v>0</v>
      </c>
      <c r="Y4445" s="22">
        <f>VLOOKUP(CONCATENATE($F4445," ",$G4445),AllocFactorMatrix,(Y$4+1),FALSE)*$E4450</f>
        <v>0</v>
      </c>
      <c r="Z4445" s="22">
        <f t="shared" si="2149"/>
        <v>0</v>
      </c>
      <c r="AA4445" s="22">
        <f>VLOOKUP(CONCATENATE($F4445," ",$G4445),AllocFactorMatrix,(AA$4+1),FALSE)*$E4450</f>
        <v>0</v>
      </c>
      <c r="AB4445" s="22">
        <f>VLOOKUP(CONCATENATE($F4445," ",$G4445),AllocFactorMatrix,(AB$4+1),FALSE)*$E4450</f>
        <v>0</v>
      </c>
      <c r="AC4445" s="22">
        <f>VLOOKUP(CONCATENATE($F4445," ",$G4445),AllocFactorMatrix,(AC$4+1),FALSE)*$E4450</f>
        <v>0</v>
      </c>
    </row>
    <row r="4446" spans="3:29" hidden="1" outlineLevel="1">
      <c r="F4446" s="42" t="str">
        <f>F4450</f>
        <v>PROD_DEMAND</v>
      </c>
      <c r="G4446" s="17" t="str">
        <f>$G$11</f>
        <v>DISTPRI</v>
      </c>
      <c r="H4446" s="21">
        <f t="shared" si="2147"/>
        <v>0</v>
      </c>
      <c r="I4446" s="22">
        <f>VLOOKUP(CONCATENATE($F4446," ",$G4446),AllocFactorMatrix,(I$4+1),FALSE)*$E4450</f>
        <v>0</v>
      </c>
      <c r="J4446" s="22">
        <f>VLOOKUP(CONCATENATE($F4446," ",$G4446),AllocFactorMatrix,(J$4+1),FALSE)*$E4450</f>
        <v>0</v>
      </c>
      <c r="K4446" s="22">
        <f>VLOOKUP(CONCATENATE($F4446," ",$G4446),AllocFactorMatrix,(K$4+1),FALSE)*$E4450</f>
        <v>0</v>
      </c>
      <c r="L4446" s="22">
        <f>VLOOKUP(CONCATENATE($F4446," ",$G4446),AllocFactorMatrix,(L$4+1),FALSE)*$E4450</f>
        <v>0</v>
      </c>
      <c r="M4446" s="22">
        <f t="shared" si="2148"/>
        <v>0</v>
      </c>
      <c r="N4446" s="22">
        <f>VLOOKUP(CONCATENATE($F4446," ",$G4446),AllocFactorMatrix,(N$4+1),FALSE)*$E4450</f>
        <v>0</v>
      </c>
      <c r="O4446" s="22">
        <f>VLOOKUP(CONCATENATE($F4446," ",$G4446),AllocFactorMatrix,(O$4+1),FALSE)*$E4450</f>
        <v>0</v>
      </c>
      <c r="P4446" s="22">
        <f>VLOOKUP(CONCATENATE($F4446," ",$G4446),AllocFactorMatrix,(P$4+1),FALSE)*$E4450</f>
        <v>0</v>
      </c>
      <c r="Q4446" s="22">
        <f>VLOOKUP(CONCATENATE($F4446," ",$G4446),AllocFactorMatrix,(Q$4+1),FALSE)*$E4450</f>
        <v>0</v>
      </c>
      <c r="R4446" s="22">
        <f t="shared" si="2150"/>
        <v>0</v>
      </c>
      <c r="S4446" s="22">
        <f>VLOOKUP(CONCATENATE($F4446," ",$G4446),AllocFactorMatrix,(S$4+1),FALSE)*$E4450</f>
        <v>0</v>
      </c>
      <c r="T4446" s="22">
        <f>VLOOKUP(CONCATENATE($F4446," ",$G4446),AllocFactorMatrix,(T$4+1),FALSE)*$E4450</f>
        <v>0</v>
      </c>
      <c r="U4446" s="22">
        <f>VLOOKUP(CONCATENATE($F4446," ",$G4446),AllocFactorMatrix,(U$4+1),FALSE)*$E4450</f>
        <v>0</v>
      </c>
      <c r="V4446" s="22">
        <f>VLOOKUP(CONCATENATE($F4446," ",$G4446),AllocFactorMatrix,(V$4+1),FALSE)*$E4450</f>
        <v>0</v>
      </c>
      <c r="W4446" s="22">
        <f t="shared" si="2151"/>
        <v>0</v>
      </c>
      <c r="X4446" s="22">
        <f>VLOOKUP(CONCATENATE($F4446," ",$G4446),AllocFactorMatrix,(X$4+1),FALSE)*$E4450</f>
        <v>0</v>
      </c>
      <c r="Y4446" s="22">
        <f>VLOOKUP(CONCATENATE($F4446," ",$G4446),AllocFactorMatrix,(Y$4+1),FALSE)*$E4450</f>
        <v>0</v>
      </c>
      <c r="Z4446" s="22">
        <f t="shared" si="2149"/>
        <v>0</v>
      </c>
      <c r="AA4446" s="22">
        <f>VLOOKUP(CONCATENATE($F4446," ",$G4446),AllocFactorMatrix,(AA$4+1),FALSE)*$E4450</f>
        <v>0</v>
      </c>
      <c r="AB4446" s="22">
        <f>VLOOKUP(CONCATENATE($F4446," ",$G4446),AllocFactorMatrix,(AB$4+1),FALSE)*$E4450</f>
        <v>0</v>
      </c>
      <c r="AC4446" s="22">
        <f>VLOOKUP(CONCATENATE($F4446," ",$G4446),AllocFactorMatrix,(AC$4+1),FALSE)*$E4450</f>
        <v>0</v>
      </c>
    </row>
    <row r="4447" spans="3:29" hidden="1" outlineLevel="1">
      <c r="F4447" s="42" t="str">
        <f>F4450</f>
        <v>PROD_DEMAND</v>
      </c>
      <c r="G4447" s="17" t="str">
        <f>$G$12</f>
        <v>DISTSEC</v>
      </c>
      <c r="H4447" s="21">
        <f t="shared" si="2147"/>
        <v>0</v>
      </c>
      <c r="I4447" s="22">
        <f>VLOOKUP(CONCATENATE($F4447," ",$G4447),AllocFactorMatrix,(I$4+1),FALSE)*$E4450</f>
        <v>0</v>
      </c>
      <c r="J4447" s="22">
        <f>VLOOKUP(CONCATENATE($F4447," ",$G4447),AllocFactorMatrix,(J$4+1),FALSE)*$E4450</f>
        <v>0</v>
      </c>
      <c r="K4447" s="22">
        <f>VLOOKUP(CONCATENATE($F4447," ",$G4447),AllocFactorMatrix,(K$4+1),FALSE)*$E4450</f>
        <v>0</v>
      </c>
      <c r="L4447" s="22">
        <f>VLOOKUP(CONCATENATE($F4447," ",$G4447),AllocFactorMatrix,(L$4+1),FALSE)*$E4450</f>
        <v>0</v>
      </c>
      <c r="M4447" s="22">
        <f t="shared" si="2148"/>
        <v>0</v>
      </c>
      <c r="N4447" s="22">
        <f>VLOOKUP(CONCATENATE($F4447," ",$G4447),AllocFactorMatrix,(N$4+1),FALSE)*$E4450</f>
        <v>0</v>
      </c>
      <c r="O4447" s="22">
        <f>VLOOKUP(CONCATENATE($F4447," ",$G4447),AllocFactorMatrix,(O$4+1),FALSE)*$E4450</f>
        <v>0</v>
      </c>
      <c r="P4447" s="22">
        <f>VLOOKUP(CONCATENATE($F4447," ",$G4447),AllocFactorMatrix,(P$4+1),FALSE)*$E4450</f>
        <v>0</v>
      </c>
      <c r="Q4447" s="22">
        <f>VLOOKUP(CONCATENATE($F4447," ",$G4447),AllocFactorMatrix,(Q$4+1),FALSE)*$E4450</f>
        <v>0</v>
      </c>
      <c r="R4447" s="22">
        <f t="shared" si="2150"/>
        <v>0</v>
      </c>
      <c r="S4447" s="22">
        <f>VLOOKUP(CONCATENATE($F4447," ",$G4447),AllocFactorMatrix,(S$4+1),FALSE)*$E4450</f>
        <v>0</v>
      </c>
      <c r="T4447" s="22">
        <f>VLOOKUP(CONCATENATE($F4447," ",$G4447),AllocFactorMatrix,(T$4+1),FALSE)*$E4450</f>
        <v>0</v>
      </c>
      <c r="U4447" s="22">
        <f>VLOOKUP(CONCATENATE($F4447," ",$G4447),AllocFactorMatrix,(U$4+1),FALSE)*$E4450</f>
        <v>0</v>
      </c>
      <c r="V4447" s="22">
        <f>VLOOKUP(CONCATENATE($F4447," ",$G4447),AllocFactorMatrix,(V$4+1),FALSE)*$E4450</f>
        <v>0</v>
      </c>
      <c r="W4447" s="22">
        <f t="shared" si="2151"/>
        <v>0</v>
      </c>
      <c r="X4447" s="22">
        <f>VLOOKUP(CONCATENATE($F4447," ",$G4447),AllocFactorMatrix,(X$4+1),FALSE)*$E4450</f>
        <v>0</v>
      </c>
      <c r="Y4447" s="22">
        <f>VLOOKUP(CONCATENATE($F4447," ",$G4447),AllocFactorMatrix,(Y$4+1),FALSE)*$E4450</f>
        <v>0</v>
      </c>
      <c r="Z4447" s="22">
        <f t="shared" si="2149"/>
        <v>0</v>
      </c>
      <c r="AA4447" s="22">
        <f>VLOOKUP(CONCATENATE($F4447," ",$G4447),AllocFactorMatrix,(AA$4+1),FALSE)*$E4450</f>
        <v>0</v>
      </c>
      <c r="AB4447" s="22">
        <f>VLOOKUP(CONCATENATE($F4447," ",$G4447),AllocFactorMatrix,(AB$4+1),FALSE)*$E4450</f>
        <v>0</v>
      </c>
      <c r="AC4447" s="22">
        <f>VLOOKUP(CONCATENATE($F4447," ",$G4447),AllocFactorMatrix,(AC$4+1),FALSE)*$E4450</f>
        <v>0</v>
      </c>
    </row>
    <row r="4448" spans="3:29" hidden="1" outlineLevel="1">
      <c r="F4448" s="42" t="str">
        <f>F4450</f>
        <v>PROD_DEMAND</v>
      </c>
      <c r="G4448" s="17" t="str">
        <f>$G$13</f>
        <v>ENERGY</v>
      </c>
      <c r="H4448" s="21">
        <f t="shared" si="2147"/>
        <v>0</v>
      </c>
      <c r="I4448" s="22">
        <f>VLOOKUP(CONCATENATE($F4448," ",$G4448),AllocFactorMatrix,(I$4+1),FALSE)*$E4450</f>
        <v>0</v>
      </c>
      <c r="J4448" s="22">
        <f>VLOOKUP(CONCATENATE($F4448," ",$G4448),AllocFactorMatrix,(J$4+1),FALSE)*$E4450</f>
        <v>0</v>
      </c>
      <c r="K4448" s="22">
        <f>VLOOKUP(CONCATENATE($F4448," ",$G4448),AllocFactorMatrix,(K$4+1),FALSE)*$E4450</f>
        <v>0</v>
      </c>
      <c r="L4448" s="22">
        <f>VLOOKUP(CONCATENATE($F4448," ",$G4448),AllocFactorMatrix,(L$4+1),FALSE)*$E4450</f>
        <v>0</v>
      </c>
      <c r="M4448" s="22">
        <f t="shared" si="2148"/>
        <v>0</v>
      </c>
      <c r="N4448" s="22">
        <f>VLOOKUP(CONCATENATE($F4448," ",$G4448),AllocFactorMatrix,(N$4+1),FALSE)*$E4450</f>
        <v>0</v>
      </c>
      <c r="O4448" s="22">
        <f>VLOOKUP(CONCATENATE($F4448," ",$G4448),AllocFactorMatrix,(O$4+1),FALSE)*$E4450</f>
        <v>0</v>
      </c>
      <c r="P4448" s="22">
        <f>VLOOKUP(CONCATENATE($F4448," ",$G4448),AllocFactorMatrix,(P$4+1),FALSE)*$E4450</f>
        <v>0</v>
      </c>
      <c r="Q4448" s="22">
        <f>VLOOKUP(CONCATENATE($F4448," ",$G4448),AllocFactorMatrix,(Q$4+1),FALSE)*$E4450</f>
        <v>0</v>
      </c>
      <c r="R4448" s="22">
        <f t="shared" si="2150"/>
        <v>0</v>
      </c>
      <c r="S4448" s="22">
        <f>VLOOKUP(CONCATENATE($F4448," ",$G4448),AllocFactorMatrix,(S$4+1),FALSE)*$E4450</f>
        <v>0</v>
      </c>
      <c r="T4448" s="22">
        <f>VLOOKUP(CONCATENATE($F4448," ",$G4448),AllocFactorMatrix,(T$4+1),FALSE)*$E4450</f>
        <v>0</v>
      </c>
      <c r="U4448" s="22">
        <f>VLOOKUP(CONCATENATE($F4448," ",$G4448),AllocFactorMatrix,(U$4+1),FALSE)*$E4450</f>
        <v>0</v>
      </c>
      <c r="V4448" s="22">
        <f>VLOOKUP(CONCATENATE($F4448," ",$G4448),AllocFactorMatrix,(V$4+1),FALSE)*$E4450</f>
        <v>0</v>
      </c>
      <c r="W4448" s="22">
        <f t="shared" si="2151"/>
        <v>0</v>
      </c>
      <c r="X4448" s="22">
        <f>VLOOKUP(CONCATENATE($F4448," ",$G4448),AllocFactorMatrix,(X$4+1),FALSE)*$E4450</f>
        <v>0</v>
      </c>
      <c r="Y4448" s="22">
        <f>VLOOKUP(CONCATENATE($F4448," ",$G4448),AllocFactorMatrix,(Y$4+1),FALSE)*$E4450</f>
        <v>0</v>
      </c>
      <c r="Z4448" s="22">
        <f t="shared" si="2149"/>
        <v>0</v>
      </c>
      <c r="AA4448" s="22">
        <f>VLOOKUP(CONCATENATE($F4448," ",$G4448),AllocFactorMatrix,(AA$4+1),FALSE)*$E4450</f>
        <v>0</v>
      </c>
      <c r="AB4448" s="22">
        <f>VLOOKUP(CONCATENATE($F4448," ",$G4448),AllocFactorMatrix,(AB$4+1),FALSE)*$E4450</f>
        <v>0</v>
      </c>
      <c r="AC4448" s="22">
        <f>VLOOKUP(CONCATENATE($F4448," ",$G4448),AllocFactorMatrix,(AC$4+1),FALSE)*$E4450</f>
        <v>0</v>
      </c>
    </row>
    <row r="4449" spans="3:29" hidden="1" outlineLevel="1">
      <c r="F4449" s="42" t="str">
        <f>F4450</f>
        <v>PROD_DEMAND</v>
      </c>
      <c r="G4449" s="17" t="str">
        <f>$G$14</f>
        <v>CUSTOMER</v>
      </c>
      <c r="H4449" s="21">
        <f t="shared" si="2147"/>
        <v>0</v>
      </c>
      <c r="I4449" s="22">
        <f>VLOOKUP(CONCATENATE($F4449," ",$G4449),AllocFactorMatrix,(I$4+1),FALSE)*$E4450</f>
        <v>0</v>
      </c>
      <c r="J4449" s="22">
        <f>VLOOKUP(CONCATENATE($F4449," ",$G4449),AllocFactorMatrix,(J$4+1),FALSE)*$E4450</f>
        <v>0</v>
      </c>
      <c r="K4449" s="22">
        <f>VLOOKUP(CONCATENATE($F4449," ",$G4449),AllocFactorMatrix,(K$4+1),FALSE)*$E4450</f>
        <v>0</v>
      </c>
      <c r="L4449" s="22">
        <f>VLOOKUP(CONCATENATE($F4449," ",$G4449),AllocFactorMatrix,(L$4+1),FALSE)*$E4450</f>
        <v>0</v>
      </c>
      <c r="M4449" s="22">
        <f t="shared" si="2148"/>
        <v>0</v>
      </c>
      <c r="N4449" s="22">
        <f>VLOOKUP(CONCATENATE($F4449," ",$G4449),AllocFactorMatrix,(N$4+1),FALSE)*$E4450</f>
        <v>0</v>
      </c>
      <c r="O4449" s="22">
        <f>VLOOKUP(CONCATENATE($F4449," ",$G4449),AllocFactorMatrix,(O$4+1),FALSE)*$E4450</f>
        <v>0</v>
      </c>
      <c r="P4449" s="22">
        <f>VLOOKUP(CONCATENATE($F4449," ",$G4449),AllocFactorMatrix,(P$4+1),FALSE)*$E4450</f>
        <v>0</v>
      </c>
      <c r="Q4449" s="22">
        <f>VLOOKUP(CONCATENATE($F4449," ",$G4449),AllocFactorMatrix,(Q$4+1),FALSE)*$E4450</f>
        <v>0</v>
      </c>
      <c r="R4449" s="22">
        <f t="shared" si="2150"/>
        <v>0</v>
      </c>
      <c r="S4449" s="22">
        <f>VLOOKUP(CONCATENATE($F4449," ",$G4449),AllocFactorMatrix,(S$4+1),FALSE)*$E4450</f>
        <v>0</v>
      </c>
      <c r="T4449" s="22">
        <f>VLOOKUP(CONCATENATE($F4449," ",$G4449),AllocFactorMatrix,(T$4+1),FALSE)*$E4450</f>
        <v>0</v>
      </c>
      <c r="U4449" s="22">
        <f>VLOOKUP(CONCATENATE($F4449," ",$G4449),AllocFactorMatrix,(U$4+1),FALSE)*$E4450</f>
        <v>0</v>
      </c>
      <c r="V4449" s="22">
        <f>VLOOKUP(CONCATENATE($F4449," ",$G4449),AllocFactorMatrix,(V$4+1),FALSE)*$E4450</f>
        <v>0</v>
      </c>
      <c r="W4449" s="22">
        <f t="shared" si="2151"/>
        <v>0</v>
      </c>
      <c r="X4449" s="22">
        <f>VLOOKUP(CONCATENATE($F4449," ",$G4449),AllocFactorMatrix,(X$4+1),FALSE)*$E4450</f>
        <v>0</v>
      </c>
      <c r="Y4449" s="22">
        <f>VLOOKUP(CONCATENATE($F4449," ",$G4449),AllocFactorMatrix,(Y$4+1),FALSE)*$E4450</f>
        <v>0</v>
      </c>
      <c r="Z4449" s="22">
        <f t="shared" si="2149"/>
        <v>0</v>
      </c>
      <c r="AA4449" s="22">
        <f>VLOOKUP(CONCATENATE($F4449," ",$G4449),AllocFactorMatrix,(AA$4+1),FALSE)*$E4450</f>
        <v>0</v>
      </c>
      <c r="AB4449" s="22">
        <f>VLOOKUP(CONCATENATE($F4449," ",$G4449),AllocFactorMatrix,(AB$4+1),FALSE)*$E4450</f>
        <v>0</v>
      </c>
      <c r="AC4449" s="22">
        <f>VLOOKUP(CONCATENATE($F4449," ",$G4449),AllocFactorMatrix,(AC$4+1),FALSE)*$E4450</f>
        <v>0</v>
      </c>
    </row>
    <row r="4450" spans="3:29" collapsed="1">
      <c r="D4450" s="17" t="s">
        <v>660</v>
      </c>
      <c r="E4450" s="19">
        <v>4921688</v>
      </c>
      <c r="F4450" s="42" t="s">
        <v>29</v>
      </c>
      <c r="G4450" s="17" t="str">
        <f>$G$15</f>
        <v>TOTAL</v>
      </c>
      <c r="H4450" s="21">
        <f t="shared" si="2147"/>
        <v>4921688.0000000009</v>
      </c>
      <c r="I4450" s="22">
        <f>VLOOKUP(CONCATENATE($F4450," ",$G4450),AllocFactorMatrix,(I$4+1),FALSE)*$E4450</f>
        <v>2440215.090662627</v>
      </c>
      <c r="J4450" s="22">
        <f>VLOOKUP(CONCATENATE($F4450," ",$G4450),AllocFactorMatrix,(J$4+1),FALSE)*$E4450</f>
        <v>610219.39332771034</v>
      </c>
      <c r="K4450" s="22">
        <f>VLOOKUP(CONCATENATE($F4450," ",$G4450),AllocFactorMatrix,(K$4+1),FALSE)*$E4450</f>
        <v>7733.8216089663083</v>
      </c>
      <c r="L4450" s="22">
        <f>VLOOKUP(CONCATENATE($F4450," ",$G4450),AllocFactorMatrix,(L$4+1),FALSE)*$E4450</f>
        <v>387.07008403399277</v>
      </c>
      <c r="M4450" s="22">
        <f t="shared" si="2148"/>
        <v>618340.28502071067</v>
      </c>
      <c r="N4450" s="22">
        <f>VLOOKUP(CONCATENATE($F4450," ",$G4450),AllocFactorMatrix,(N$4+1),FALSE)*$E4450</f>
        <v>273773.54684121296</v>
      </c>
      <c r="O4450" s="22">
        <f>VLOOKUP(CONCATENATE($F4450," ",$G4450),AllocFactorMatrix,(O$4+1),FALSE)*$E4450</f>
        <v>75034.988894461552</v>
      </c>
      <c r="P4450" s="22">
        <f>VLOOKUP(CONCATENATE($F4450," ",$G4450),AllocFactorMatrix,(P$4+1),FALSE)*$E4450</f>
        <v>11940.378359798904</v>
      </c>
      <c r="Q4450" s="22">
        <f>VLOOKUP(CONCATENATE($F4450," ",$G4450),AllocFactorMatrix,(Q$4+1),FALSE)*$E4450</f>
        <v>0</v>
      </c>
      <c r="R4450" s="22">
        <f t="shared" si="2150"/>
        <v>360748.91409547342</v>
      </c>
      <c r="S4450" s="22">
        <f>VLOOKUP(CONCATENATE($F4450," ",$G4450),AllocFactorMatrix,(S$4+1),FALSE)*$E4450</f>
        <v>11834.530073680406</v>
      </c>
      <c r="T4450" s="22">
        <f>VLOOKUP(CONCATENATE($F4450," ",$G4450),AllocFactorMatrix,(T$4+1),FALSE)*$E4450</f>
        <v>215368.25992851364</v>
      </c>
      <c r="U4450" s="22">
        <f>VLOOKUP(CONCATENATE($F4450," ",$G4450),AllocFactorMatrix,(U$4+1),FALSE)*$E4450</f>
        <v>1049390.8654612277</v>
      </c>
      <c r="V4450" s="22">
        <f>VLOOKUP(CONCATENATE($F4450," ",$G4450),AllocFactorMatrix,(V$4+1),FALSE)*$E4450</f>
        <v>133713.84774518776</v>
      </c>
      <c r="W4450" s="22">
        <f t="shared" si="2151"/>
        <v>1410307.5032086095</v>
      </c>
      <c r="X4450" s="22">
        <f>VLOOKUP(CONCATENATE($F4450," ",$G4450),AllocFactorMatrix,(X$4+1),FALSE)*$E4450</f>
        <v>76568.624474790733</v>
      </c>
      <c r="Y4450" s="22">
        <f>VLOOKUP(CONCATENATE($F4450," ",$G4450),AllocFactorMatrix,(Y$4+1),FALSE)*$E4450</f>
        <v>1439.3056507556323</v>
      </c>
      <c r="Z4450" s="22">
        <f t="shared" si="2149"/>
        <v>78007.930125546365</v>
      </c>
      <c r="AA4450" s="22">
        <f>VLOOKUP(CONCATENATE($F4450," ",$G4450),AllocFactorMatrix,(AA$4+1),FALSE)*$E4450</f>
        <v>1113.5017009176456</v>
      </c>
      <c r="AB4450" s="22">
        <f>VLOOKUP(CONCATENATE($F4450," ",$G4450),AllocFactorMatrix,(AB$4+1),FALSE)*$E4450</f>
        <v>10463.914323887946</v>
      </c>
      <c r="AC4450" s="22">
        <f>VLOOKUP(CONCATENATE($F4450," ",$G4450),AllocFactorMatrix,(AC$4+1),FALSE)*$E4450</f>
        <v>2490.8608622286692</v>
      </c>
    </row>
    <row r="4451" spans="3:29" hidden="1" outlineLevel="1">
      <c r="F4451" s="42"/>
      <c r="G4451" s="17" t="str">
        <f>$G$8</f>
        <v>PRODUCTION</v>
      </c>
      <c r="H4451" s="19">
        <f t="shared" ref="H4451:AC4451" si="2152">+H4443</f>
        <v>4921688.0000000009</v>
      </c>
      <c r="I4451" s="19">
        <f t="shared" si="2152"/>
        <v>2440215.090662627</v>
      </c>
      <c r="J4451" s="19">
        <f t="shared" si="2152"/>
        <v>610219.39332771034</v>
      </c>
      <c r="K4451" s="19">
        <f t="shared" si="2152"/>
        <v>7733.8216089663083</v>
      </c>
      <c r="L4451" s="19">
        <f t="shared" si="2152"/>
        <v>387.07008403399277</v>
      </c>
      <c r="M4451" s="19">
        <f t="shared" si="2152"/>
        <v>618340.28502071067</v>
      </c>
      <c r="N4451" s="19">
        <f t="shared" si="2152"/>
        <v>273773.54684121296</v>
      </c>
      <c r="O4451" s="19">
        <f t="shared" si="2152"/>
        <v>75034.988894461552</v>
      </c>
      <c r="P4451" s="19">
        <f t="shared" si="2152"/>
        <v>11940.378359798904</v>
      </c>
      <c r="Q4451" s="19">
        <f t="shared" si="2152"/>
        <v>0</v>
      </c>
      <c r="R4451" s="19">
        <f t="shared" si="2152"/>
        <v>360748.91409547342</v>
      </c>
      <c r="S4451" s="19">
        <f t="shared" si="2152"/>
        <v>11834.530073680406</v>
      </c>
      <c r="T4451" s="19">
        <f t="shared" si="2152"/>
        <v>215368.25992851364</v>
      </c>
      <c r="U4451" s="19">
        <f t="shared" si="2152"/>
        <v>1049390.8654612277</v>
      </c>
      <c r="V4451" s="19">
        <f t="shared" si="2152"/>
        <v>133713.84774518776</v>
      </c>
      <c r="W4451" s="19">
        <f t="shared" si="2152"/>
        <v>1410307.5032086095</v>
      </c>
      <c r="X4451" s="19">
        <f t="shared" si="2152"/>
        <v>76568.624474790733</v>
      </c>
      <c r="Y4451" s="19">
        <f t="shared" si="2152"/>
        <v>1439.3056507556323</v>
      </c>
      <c r="Z4451" s="19">
        <f t="shared" si="2152"/>
        <v>78007.930125546365</v>
      </c>
      <c r="AA4451" s="19">
        <f t="shared" si="2152"/>
        <v>1113.5017009176456</v>
      </c>
      <c r="AB4451" s="19">
        <f t="shared" si="2152"/>
        <v>10463.914323887946</v>
      </c>
      <c r="AC4451" s="19">
        <f t="shared" si="2152"/>
        <v>2490.8608622286692</v>
      </c>
    </row>
    <row r="4452" spans="3:29" hidden="1" outlineLevel="1">
      <c r="F4452" s="42"/>
      <c r="G4452" s="17" t="str">
        <f>$G$9</f>
        <v>BULKTRAN</v>
      </c>
      <c r="H4452" s="19">
        <f t="shared" ref="H4452:AC4452" si="2153">+H4444</f>
        <v>0</v>
      </c>
      <c r="I4452" s="19">
        <f t="shared" si="2153"/>
        <v>0</v>
      </c>
      <c r="J4452" s="19">
        <f t="shared" si="2153"/>
        <v>0</v>
      </c>
      <c r="K4452" s="19">
        <f t="shared" si="2153"/>
        <v>0</v>
      </c>
      <c r="L4452" s="19">
        <f t="shared" si="2153"/>
        <v>0</v>
      </c>
      <c r="M4452" s="19">
        <f t="shared" si="2153"/>
        <v>0</v>
      </c>
      <c r="N4452" s="19">
        <f t="shared" si="2153"/>
        <v>0</v>
      </c>
      <c r="O4452" s="19">
        <f t="shared" si="2153"/>
        <v>0</v>
      </c>
      <c r="P4452" s="19">
        <f t="shared" si="2153"/>
        <v>0</v>
      </c>
      <c r="Q4452" s="19">
        <f t="shared" si="2153"/>
        <v>0</v>
      </c>
      <c r="R4452" s="19">
        <f t="shared" si="2153"/>
        <v>0</v>
      </c>
      <c r="S4452" s="19">
        <f t="shared" si="2153"/>
        <v>0</v>
      </c>
      <c r="T4452" s="19">
        <f t="shared" si="2153"/>
        <v>0</v>
      </c>
      <c r="U4452" s="19">
        <f t="shared" si="2153"/>
        <v>0</v>
      </c>
      <c r="V4452" s="19">
        <f t="shared" si="2153"/>
        <v>0</v>
      </c>
      <c r="W4452" s="19">
        <f t="shared" si="2153"/>
        <v>0</v>
      </c>
      <c r="X4452" s="19">
        <f t="shared" si="2153"/>
        <v>0</v>
      </c>
      <c r="Y4452" s="19">
        <f t="shared" si="2153"/>
        <v>0</v>
      </c>
      <c r="Z4452" s="19">
        <f t="shared" si="2153"/>
        <v>0</v>
      </c>
      <c r="AA4452" s="19">
        <f t="shared" si="2153"/>
        <v>0</v>
      </c>
      <c r="AB4452" s="19">
        <f t="shared" si="2153"/>
        <v>0</v>
      </c>
      <c r="AC4452" s="19">
        <f t="shared" si="2153"/>
        <v>0</v>
      </c>
    </row>
    <row r="4453" spans="3:29" hidden="1" outlineLevel="1">
      <c r="F4453" s="42"/>
      <c r="G4453" s="17" t="str">
        <f>$G$10</f>
        <v>SUBTRAN</v>
      </c>
      <c r="H4453" s="19">
        <f t="shared" ref="H4453:AC4453" si="2154">+H4445</f>
        <v>0</v>
      </c>
      <c r="I4453" s="19">
        <f t="shared" si="2154"/>
        <v>0</v>
      </c>
      <c r="J4453" s="19">
        <f t="shared" si="2154"/>
        <v>0</v>
      </c>
      <c r="K4453" s="19">
        <f t="shared" si="2154"/>
        <v>0</v>
      </c>
      <c r="L4453" s="19">
        <f t="shared" si="2154"/>
        <v>0</v>
      </c>
      <c r="M4453" s="19">
        <f t="shared" si="2154"/>
        <v>0</v>
      </c>
      <c r="N4453" s="19">
        <f t="shared" si="2154"/>
        <v>0</v>
      </c>
      <c r="O4453" s="19">
        <f t="shared" si="2154"/>
        <v>0</v>
      </c>
      <c r="P4453" s="19">
        <f t="shared" si="2154"/>
        <v>0</v>
      </c>
      <c r="Q4453" s="19">
        <f t="shared" si="2154"/>
        <v>0</v>
      </c>
      <c r="R4453" s="19">
        <f t="shared" si="2154"/>
        <v>0</v>
      </c>
      <c r="S4453" s="19">
        <f t="shared" si="2154"/>
        <v>0</v>
      </c>
      <c r="T4453" s="19">
        <f t="shared" si="2154"/>
        <v>0</v>
      </c>
      <c r="U4453" s="19">
        <f t="shared" si="2154"/>
        <v>0</v>
      </c>
      <c r="V4453" s="19">
        <f t="shared" si="2154"/>
        <v>0</v>
      </c>
      <c r="W4453" s="19">
        <f t="shared" si="2154"/>
        <v>0</v>
      </c>
      <c r="X4453" s="19">
        <f t="shared" si="2154"/>
        <v>0</v>
      </c>
      <c r="Y4453" s="19">
        <f t="shared" si="2154"/>
        <v>0</v>
      </c>
      <c r="Z4453" s="19">
        <f t="shared" si="2154"/>
        <v>0</v>
      </c>
      <c r="AA4453" s="19">
        <f t="shared" si="2154"/>
        <v>0</v>
      </c>
      <c r="AB4453" s="19">
        <f t="shared" si="2154"/>
        <v>0</v>
      </c>
      <c r="AC4453" s="19">
        <f t="shared" si="2154"/>
        <v>0</v>
      </c>
    </row>
    <row r="4454" spans="3:29" hidden="1" outlineLevel="1">
      <c r="F4454" s="42"/>
      <c r="G4454" s="17" t="str">
        <f>$G$11</f>
        <v>DISTPRI</v>
      </c>
      <c r="H4454" s="19">
        <f t="shared" ref="H4454:AC4454" si="2155">+H4446</f>
        <v>0</v>
      </c>
      <c r="I4454" s="19">
        <f t="shared" si="2155"/>
        <v>0</v>
      </c>
      <c r="J4454" s="19">
        <f t="shared" si="2155"/>
        <v>0</v>
      </c>
      <c r="K4454" s="19">
        <f t="shared" si="2155"/>
        <v>0</v>
      </c>
      <c r="L4454" s="19">
        <f t="shared" si="2155"/>
        <v>0</v>
      </c>
      <c r="M4454" s="19">
        <f t="shared" si="2155"/>
        <v>0</v>
      </c>
      <c r="N4454" s="19">
        <f t="shared" si="2155"/>
        <v>0</v>
      </c>
      <c r="O4454" s="19">
        <f t="shared" si="2155"/>
        <v>0</v>
      </c>
      <c r="P4454" s="19">
        <f t="shared" si="2155"/>
        <v>0</v>
      </c>
      <c r="Q4454" s="19">
        <f t="shared" si="2155"/>
        <v>0</v>
      </c>
      <c r="R4454" s="19">
        <f t="shared" si="2155"/>
        <v>0</v>
      </c>
      <c r="S4454" s="19">
        <f t="shared" si="2155"/>
        <v>0</v>
      </c>
      <c r="T4454" s="19">
        <f t="shared" si="2155"/>
        <v>0</v>
      </c>
      <c r="U4454" s="19">
        <f t="shared" si="2155"/>
        <v>0</v>
      </c>
      <c r="V4454" s="19">
        <f t="shared" si="2155"/>
        <v>0</v>
      </c>
      <c r="W4454" s="19">
        <f t="shared" si="2155"/>
        <v>0</v>
      </c>
      <c r="X4454" s="19">
        <f t="shared" si="2155"/>
        <v>0</v>
      </c>
      <c r="Y4454" s="19">
        <f t="shared" si="2155"/>
        <v>0</v>
      </c>
      <c r="Z4454" s="19">
        <f t="shared" si="2155"/>
        <v>0</v>
      </c>
      <c r="AA4454" s="19">
        <f t="shared" si="2155"/>
        <v>0</v>
      </c>
      <c r="AB4454" s="19">
        <f t="shared" si="2155"/>
        <v>0</v>
      </c>
      <c r="AC4454" s="19">
        <f t="shared" si="2155"/>
        <v>0</v>
      </c>
    </row>
    <row r="4455" spans="3:29" hidden="1" outlineLevel="1">
      <c r="F4455" s="42"/>
      <c r="G4455" s="17" t="str">
        <f>$G$12</f>
        <v>DISTSEC</v>
      </c>
      <c r="H4455" s="19">
        <f t="shared" ref="H4455:AC4455" si="2156">+H4447</f>
        <v>0</v>
      </c>
      <c r="I4455" s="19">
        <f t="shared" si="2156"/>
        <v>0</v>
      </c>
      <c r="J4455" s="19">
        <f t="shared" si="2156"/>
        <v>0</v>
      </c>
      <c r="K4455" s="19">
        <f t="shared" si="2156"/>
        <v>0</v>
      </c>
      <c r="L4455" s="19">
        <f t="shared" si="2156"/>
        <v>0</v>
      </c>
      <c r="M4455" s="19">
        <f t="shared" si="2156"/>
        <v>0</v>
      </c>
      <c r="N4455" s="19">
        <f t="shared" si="2156"/>
        <v>0</v>
      </c>
      <c r="O4455" s="19">
        <f t="shared" si="2156"/>
        <v>0</v>
      </c>
      <c r="P4455" s="19">
        <f t="shared" si="2156"/>
        <v>0</v>
      </c>
      <c r="Q4455" s="19">
        <f t="shared" si="2156"/>
        <v>0</v>
      </c>
      <c r="R4455" s="19">
        <f t="shared" si="2156"/>
        <v>0</v>
      </c>
      <c r="S4455" s="19">
        <f t="shared" si="2156"/>
        <v>0</v>
      </c>
      <c r="T4455" s="19">
        <f t="shared" si="2156"/>
        <v>0</v>
      </c>
      <c r="U4455" s="19">
        <f t="shared" si="2156"/>
        <v>0</v>
      </c>
      <c r="V4455" s="19">
        <f t="shared" si="2156"/>
        <v>0</v>
      </c>
      <c r="W4455" s="19">
        <f t="shared" si="2156"/>
        <v>0</v>
      </c>
      <c r="X4455" s="19">
        <f t="shared" si="2156"/>
        <v>0</v>
      </c>
      <c r="Y4455" s="19">
        <f t="shared" si="2156"/>
        <v>0</v>
      </c>
      <c r="Z4455" s="19">
        <f t="shared" si="2156"/>
        <v>0</v>
      </c>
      <c r="AA4455" s="19">
        <f t="shared" si="2156"/>
        <v>0</v>
      </c>
      <c r="AB4455" s="19">
        <f t="shared" si="2156"/>
        <v>0</v>
      </c>
      <c r="AC4455" s="19">
        <f t="shared" si="2156"/>
        <v>0</v>
      </c>
    </row>
    <row r="4456" spans="3:29" hidden="1" outlineLevel="1">
      <c r="F4456" s="42"/>
      <c r="G4456" s="17" t="str">
        <f>$G$13</f>
        <v>ENERGY</v>
      </c>
      <c r="H4456" s="19">
        <f t="shared" ref="H4456:AC4456" si="2157">+H4448</f>
        <v>0</v>
      </c>
      <c r="I4456" s="19">
        <f t="shared" si="2157"/>
        <v>0</v>
      </c>
      <c r="J4456" s="19">
        <f t="shared" si="2157"/>
        <v>0</v>
      </c>
      <c r="K4456" s="19">
        <f t="shared" si="2157"/>
        <v>0</v>
      </c>
      <c r="L4456" s="19">
        <f t="shared" si="2157"/>
        <v>0</v>
      </c>
      <c r="M4456" s="19">
        <f t="shared" si="2157"/>
        <v>0</v>
      </c>
      <c r="N4456" s="19">
        <f t="shared" si="2157"/>
        <v>0</v>
      </c>
      <c r="O4456" s="19">
        <f t="shared" si="2157"/>
        <v>0</v>
      </c>
      <c r="P4456" s="19">
        <f t="shared" si="2157"/>
        <v>0</v>
      </c>
      <c r="Q4456" s="19">
        <f t="shared" si="2157"/>
        <v>0</v>
      </c>
      <c r="R4456" s="19">
        <f t="shared" si="2157"/>
        <v>0</v>
      </c>
      <c r="S4456" s="19">
        <f t="shared" si="2157"/>
        <v>0</v>
      </c>
      <c r="T4456" s="19">
        <f t="shared" si="2157"/>
        <v>0</v>
      </c>
      <c r="U4456" s="19">
        <f t="shared" si="2157"/>
        <v>0</v>
      </c>
      <c r="V4456" s="19">
        <f t="shared" si="2157"/>
        <v>0</v>
      </c>
      <c r="W4456" s="19">
        <f t="shared" si="2157"/>
        <v>0</v>
      </c>
      <c r="X4456" s="19">
        <f t="shared" si="2157"/>
        <v>0</v>
      </c>
      <c r="Y4456" s="19">
        <f t="shared" si="2157"/>
        <v>0</v>
      </c>
      <c r="Z4456" s="19">
        <f t="shared" si="2157"/>
        <v>0</v>
      </c>
      <c r="AA4456" s="19">
        <f t="shared" si="2157"/>
        <v>0</v>
      </c>
      <c r="AB4456" s="19">
        <f t="shared" si="2157"/>
        <v>0</v>
      </c>
      <c r="AC4456" s="19">
        <f t="shared" si="2157"/>
        <v>0</v>
      </c>
    </row>
    <row r="4457" spans="3:29" hidden="1" outlineLevel="1">
      <c r="F4457" s="42"/>
      <c r="G4457" s="17" t="str">
        <f>$G$14</f>
        <v>CUSTOMER</v>
      </c>
      <c r="H4457" s="19">
        <f t="shared" ref="H4457:AC4457" si="2158">+H4449</f>
        <v>0</v>
      </c>
      <c r="I4457" s="19">
        <f t="shared" si="2158"/>
        <v>0</v>
      </c>
      <c r="J4457" s="19">
        <f t="shared" si="2158"/>
        <v>0</v>
      </c>
      <c r="K4457" s="19">
        <f t="shared" si="2158"/>
        <v>0</v>
      </c>
      <c r="L4457" s="19">
        <f t="shared" si="2158"/>
        <v>0</v>
      </c>
      <c r="M4457" s="19">
        <f t="shared" si="2158"/>
        <v>0</v>
      </c>
      <c r="N4457" s="19">
        <f t="shared" si="2158"/>
        <v>0</v>
      </c>
      <c r="O4457" s="19">
        <f t="shared" si="2158"/>
        <v>0</v>
      </c>
      <c r="P4457" s="19">
        <f t="shared" si="2158"/>
        <v>0</v>
      </c>
      <c r="Q4457" s="19">
        <f t="shared" si="2158"/>
        <v>0</v>
      </c>
      <c r="R4457" s="19">
        <f t="shared" si="2158"/>
        <v>0</v>
      </c>
      <c r="S4457" s="19">
        <f t="shared" si="2158"/>
        <v>0</v>
      </c>
      <c r="T4457" s="19">
        <f t="shared" si="2158"/>
        <v>0</v>
      </c>
      <c r="U4457" s="19">
        <f t="shared" si="2158"/>
        <v>0</v>
      </c>
      <c r="V4457" s="19">
        <f t="shared" si="2158"/>
        <v>0</v>
      </c>
      <c r="W4457" s="19">
        <f t="shared" si="2158"/>
        <v>0</v>
      </c>
      <c r="X4457" s="19">
        <f t="shared" si="2158"/>
        <v>0</v>
      </c>
      <c r="Y4457" s="19">
        <f t="shared" si="2158"/>
        <v>0</v>
      </c>
      <c r="Z4457" s="19">
        <f t="shared" si="2158"/>
        <v>0</v>
      </c>
      <c r="AA4457" s="19">
        <f t="shared" si="2158"/>
        <v>0</v>
      </c>
      <c r="AB4457" s="19">
        <f t="shared" si="2158"/>
        <v>0</v>
      </c>
      <c r="AC4457" s="19">
        <f t="shared" si="2158"/>
        <v>0</v>
      </c>
    </row>
    <row r="4458" spans="3:29" collapsed="1">
      <c r="C4458" s="17" t="s">
        <v>356</v>
      </c>
      <c r="E4458" s="19">
        <f>+E4450</f>
        <v>4921688</v>
      </c>
      <c r="F4458" s="42"/>
      <c r="G4458" s="17" t="str">
        <f>$G$15</f>
        <v>TOTAL</v>
      </c>
      <c r="H4458" s="19">
        <f t="shared" ref="H4458:AC4458" si="2159">+H4450</f>
        <v>4921688.0000000009</v>
      </c>
      <c r="I4458" s="19">
        <f t="shared" si="2159"/>
        <v>2440215.090662627</v>
      </c>
      <c r="J4458" s="19">
        <f t="shared" si="2159"/>
        <v>610219.39332771034</v>
      </c>
      <c r="K4458" s="19">
        <f t="shared" si="2159"/>
        <v>7733.8216089663083</v>
      </c>
      <c r="L4458" s="19">
        <f t="shared" si="2159"/>
        <v>387.07008403399277</v>
      </c>
      <c r="M4458" s="19">
        <f t="shared" si="2159"/>
        <v>618340.28502071067</v>
      </c>
      <c r="N4458" s="19">
        <f t="shared" si="2159"/>
        <v>273773.54684121296</v>
      </c>
      <c r="O4458" s="19">
        <f t="shared" si="2159"/>
        <v>75034.988894461552</v>
      </c>
      <c r="P4458" s="19">
        <f t="shared" si="2159"/>
        <v>11940.378359798904</v>
      </c>
      <c r="Q4458" s="19">
        <f t="shared" si="2159"/>
        <v>0</v>
      </c>
      <c r="R4458" s="19">
        <f t="shared" si="2159"/>
        <v>360748.91409547342</v>
      </c>
      <c r="S4458" s="19">
        <f t="shared" si="2159"/>
        <v>11834.530073680406</v>
      </c>
      <c r="T4458" s="19">
        <f t="shared" si="2159"/>
        <v>215368.25992851364</v>
      </c>
      <c r="U4458" s="19">
        <f t="shared" si="2159"/>
        <v>1049390.8654612277</v>
      </c>
      <c r="V4458" s="19">
        <f t="shared" si="2159"/>
        <v>133713.84774518776</v>
      </c>
      <c r="W4458" s="19">
        <f t="shared" si="2159"/>
        <v>1410307.5032086095</v>
      </c>
      <c r="X4458" s="19">
        <f t="shared" si="2159"/>
        <v>76568.624474790733</v>
      </c>
      <c r="Y4458" s="19">
        <f t="shared" si="2159"/>
        <v>1439.3056507556323</v>
      </c>
      <c r="Z4458" s="19">
        <f t="shared" si="2159"/>
        <v>78007.930125546365</v>
      </c>
      <c r="AA4458" s="19">
        <f t="shared" si="2159"/>
        <v>1113.5017009176456</v>
      </c>
      <c r="AB4458" s="19">
        <f t="shared" si="2159"/>
        <v>10463.914323887946</v>
      </c>
      <c r="AC4458" s="19">
        <f t="shared" si="2159"/>
        <v>2490.8608622286692</v>
      </c>
    </row>
    <row r="4460" spans="3:29" hidden="1" outlineLevel="1">
      <c r="F4460" s="42"/>
      <c r="G4460" s="17" t="str">
        <f>$G$8</f>
        <v>PRODUCTION</v>
      </c>
      <c r="H4460" s="19">
        <f t="shared" ref="H4460:AC4460" ca="1" si="2160">+H4434+H4451</f>
        <v>5542670.4684058093</v>
      </c>
      <c r="I4460" s="19">
        <f t="shared" ca="1" si="2160"/>
        <v>2748103.5204941765</v>
      </c>
      <c r="J4460" s="19">
        <f t="shared" ca="1" si="2160"/>
        <v>687212.39758513914</v>
      </c>
      <c r="K4460" s="19">
        <f t="shared" ca="1" si="2160"/>
        <v>8709.6184560939746</v>
      </c>
      <c r="L4460" s="19">
        <f t="shared" ca="1" si="2160"/>
        <v>435.90774628106578</v>
      </c>
      <c r="M4460" s="19">
        <f t="shared" ca="1" si="2160"/>
        <v>696357.92378751421</v>
      </c>
      <c r="N4460" s="19">
        <f t="shared" ca="1" si="2160"/>
        <v>308316.2835814674</v>
      </c>
      <c r="O4460" s="19">
        <f t="shared" ca="1" si="2160"/>
        <v>84502.353063113667</v>
      </c>
      <c r="P4460" s="19">
        <f t="shared" ca="1" si="2160"/>
        <v>13446.927663120694</v>
      </c>
      <c r="Q4460" s="19">
        <f t="shared" ca="1" si="2160"/>
        <v>0</v>
      </c>
      <c r="R4460" s="19">
        <f t="shared" ca="1" si="2160"/>
        <v>406265.56430770177</v>
      </c>
      <c r="S4460" s="19">
        <f t="shared" ca="1" si="2160"/>
        <v>13327.724217148423</v>
      </c>
      <c r="T4460" s="19">
        <f t="shared" ca="1" si="2160"/>
        <v>242541.84624009454</v>
      </c>
      <c r="U4460" s="19">
        <f t="shared" ca="1" si="2160"/>
        <v>1181795.3027105252</v>
      </c>
      <c r="V4460" s="19">
        <f t="shared" ca="1" si="2160"/>
        <v>150584.87964173322</v>
      </c>
      <c r="W4460" s="19">
        <f t="shared" ca="1" si="2160"/>
        <v>1588249.7528095013</v>
      </c>
      <c r="X4460" s="19">
        <f t="shared" ca="1" si="2160"/>
        <v>86229.491524630721</v>
      </c>
      <c r="Y4460" s="19">
        <f t="shared" ca="1" si="2160"/>
        <v>1620.906673777949</v>
      </c>
      <c r="Z4460" s="19">
        <f t="shared" ca="1" si="2160"/>
        <v>87850.398198408671</v>
      </c>
      <c r="AA4460" s="19">
        <f t="shared" ca="1" si="2160"/>
        <v>1253.9951728341721</v>
      </c>
      <c r="AB4460" s="19">
        <f t="shared" ca="1" si="2160"/>
        <v>11784.174231877811</v>
      </c>
      <c r="AC4460" s="19">
        <f t="shared" ca="1" si="2160"/>
        <v>2805.1394037945256</v>
      </c>
    </row>
    <row r="4461" spans="3:29" hidden="1" outlineLevel="1">
      <c r="F4461" s="42"/>
      <c r="G4461" s="17" t="str">
        <f>$G$9</f>
        <v>BULKTRAN</v>
      </c>
      <c r="H4461" s="19">
        <f t="shared" ref="H4461:AC4461" ca="1" si="2161">+H4435+H4452</f>
        <v>1520611.9672592471</v>
      </c>
      <c r="I4461" s="19">
        <f t="shared" ca="1" si="2161"/>
        <v>753932.44544314872</v>
      </c>
      <c r="J4461" s="19">
        <f t="shared" ca="1" si="2161"/>
        <v>188534.28176426337</v>
      </c>
      <c r="K4461" s="19">
        <f t="shared" ca="1" si="2161"/>
        <v>2389.4529054345444</v>
      </c>
      <c r="L4461" s="19">
        <f t="shared" ca="1" si="2161"/>
        <v>119.58974277730157</v>
      </c>
      <c r="M4461" s="19">
        <f t="shared" ca="1" si="2161"/>
        <v>191043.32441247519</v>
      </c>
      <c r="N4461" s="19">
        <f t="shared" ca="1" si="2161"/>
        <v>84585.477918502438</v>
      </c>
      <c r="O4461" s="19">
        <f t="shared" ca="1" si="2161"/>
        <v>23182.920590675993</v>
      </c>
      <c r="P4461" s="19">
        <f t="shared" ca="1" si="2161"/>
        <v>3689.1168695605161</v>
      </c>
      <c r="Q4461" s="19">
        <f t="shared" ca="1" si="2161"/>
        <v>0</v>
      </c>
      <c r="R4461" s="19">
        <f t="shared" ca="1" si="2161"/>
        <v>111457.51537873896</v>
      </c>
      <c r="S4461" s="19">
        <f t="shared" ca="1" si="2161"/>
        <v>3656.4138273145072</v>
      </c>
      <c r="T4461" s="19">
        <f t="shared" ca="1" si="2161"/>
        <v>66540.4945244595</v>
      </c>
      <c r="U4461" s="19">
        <f t="shared" ca="1" si="2161"/>
        <v>324221.34608144226</v>
      </c>
      <c r="V4461" s="19">
        <f t="shared" ca="1" si="2161"/>
        <v>41312.427173281481</v>
      </c>
      <c r="W4461" s="19">
        <f t="shared" ca="1" si="2161"/>
        <v>435730.68160649773</v>
      </c>
      <c r="X4461" s="19">
        <f t="shared" ca="1" si="2161"/>
        <v>23656.754896479841</v>
      </c>
      <c r="Y4461" s="19">
        <f t="shared" ca="1" si="2161"/>
        <v>444.68999194643646</v>
      </c>
      <c r="Z4461" s="19">
        <f t="shared" ca="1" si="2161"/>
        <v>24101.444888426275</v>
      </c>
      <c r="AA4461" s="19">
        <f t="shared" ca="1" si="2161"/>
        <v>344.02912414986469</v>
      </c>
      <c r="AB4461" s="19">
        <f t="shared" ca="1" si="2161"/>
        <v>3232.946368254035</v>
      </c>
      <c r="AC4461" s="19">
        <f t="shared" ca="1" si="2161"/>
        <v>769.58003755674906</v>
      </c>
    </row>
    <row r="4462" spans="3:29" hidden="1" outlineLevel="1">
      <c r="F4462" s="42"/>
      <c r="G4462" s="17" t="str">
        <f>$G$10</f>
        <v>SUBTRAN</v>
      </c>
      <c r="H4462" s="19">
        <f t="shared" ref="H4462:AC4462" ca="1" si="2162">+H4436+H4453</f>
        <v>481742.03385415598</v>
      </c>
      <c r="I4462" s="19">
        <f t="shared" ca="1" si="2162"/>
        <v>232470.50951869632</v>
      </c>
      <c r="J4462" s="19">
        <f t="shared" ca="1" si="2162"/>
        <v>57999.863696081695</v>
      </c>
      <c r="K4462" s="19">
        <f t="shared" ca="1" si="2162"/>
        <v>736.63261494522521</v>
      </c>
      <c r="L4462" s="19">
        <f t="shared" ca="1" si="2162"/>
        <v>47.489547063701352</v>
      </c>
      <c r="M4462" s="19">
        <f t="shared" ca="1" si="2162"/>
        <v>58783.985858090629</v>
      </c>
      <c r="N4462" s="19">
        <f t="shared" ca="1" si="2162"/>
        <v>25756.711830648732</v>
      </c>
      <c r="O4462" s="19">
        <f t="shared" ca="1" si="2162"/>
        <v>7070.8841988103959</v>
      </c>
      <c r="P4462" s="19">
        <f t="shared" ca="1" si="2162"/>
        <v>1421.3000821417852</v>
      </c>
      <c r="Q4462" s="19">
        <f t="shared" ca="1" si="2162"/>
        <v>0</v>
      </c>
      <c r="R4462" s="19">
        <f t="shared" ca="1" si="2162"/>
        <v>34248.896111600916</v>
      </c>
      <c r="S4462" s="19">
        <f t="shared" ca="1" si="2162"/>
        <v>1091.4909577530884</v>
      </c>
      <c r="T4462" s="19">
        <f t="shared" ca="1" si="2162"/>
        <v>20449.246776206175</v>
      </c>
      <c r="U4462" s="19">
        <f t="shared" ca="1" si="2162"/>
        <v>127080.28073602451</v>
      </c>
      <c r="V4462" s="19">
        <f t="shared" ca="1" si="2162"/>
        <v>0</v>
      </c>
      <c r="W4462" s="19">
        <f t="shared" ca="1" si="2162"/>
        <v>148621.01846998377</v>
      </c>
      <c r="X4462" s="19">
        <f t="shared" ca="1" si="2162"/>
        <v>7224.4131762698298</v>
      </c>
      <c r="Y4462" s="19">
        <f t="shared" ca="1" si="2162"/>
        <v>138.5774318576897</v>
      </c>
      <c r="Z4462" s="19">
        <f t="shared" ca="1" si="2162"/>
        <v>7362.9906081275194</v>
      </c>
      <c r="AA4462" s="19">
        <f t="shared" ca="1" si="2162"/>
        <v>105.40320424947039</v>
      </c>
      <c r="AB4462" s="19">
        <f t="shared" ca="1" si="2162"/>
        <v>120.59730964024965</v>
      </c>
      <c r="AC4462" s="19">
        <f t="shared" ca="1" si="2162"/>
        <v>28.632773767159875</v>
      </c>
    </row>
    <row r="4463" spans="3:29" hidden="1" outlineLevel="1">
      <c r="F4463" s="42"/>
      <c r="G4463" s="17" t="str">
        <f>$G$11</f>
        <v>DISTPRI</v>
      </c>
      <c r="H4463" s="19">
        <f t="shared" ref="H4463:AC4463" ca="1" si="2163">+H4437+H4454</f>
        <v>254783.37480314029</v>
      </c>
      <c r="I4463" s="19">
        <f t="shared" ca="1" si="2163"/>
        <v>168518.78607470484</v>
      </c>
      <c r="J4463" s="19">
        <f t="shared" ca="1" si="2163"/>
        <v>41819.382560314327</v>
      </c>
      <c r="K4463" s="19">
        <f t="shared" ca="1" si="2163"/>
        <v>530.9348265602149</v>
      </c>
      <c r="L4463" s="19">
        <f t="shared" ca="1" si="2163"/>
        <v>0</v>
      </c>
      <c r="M4463" s="19">
        <f t="shared" ca="1" si="2163"/>
        <v>42350.317386874543</v>
      </c>
      <c r="N4463" s="19">
        <f t="shared" ca="1" si="2163"/>
        <v>18253.883602015216</v>
      </c>
      <c r="O4463" s="19">
        <f t="shared" ca="1" si="2163"/>
        <v>5019.686426819696</v>
      </c>
      <c r="P4463" s="19">
        <f t="shared" ca="1" si="2163"/>
        <v>0</v>
      </c>
      <c r="Q4463" s="19">
        <f t="shared" ca="1" si="2163"/>
        <v>0</v>
      </c>
      <c r="R4463" s="19">
        <f t="shared" ca="1" si="2163"/>
        <v>23273.570028834911</v>
      </c>
      <c r="S4463" s="19">
        <f t="shared" ca="1" si="2163"/>
        <v>782.17204145494964</v>
      </c>
      <c r="T4463" s="19">
        <f t="shared" ca="1" si="2163"/>
        <v>14446.531924094521</v>
      </c>
      <c r="U4463" s="19">
        <f t="shared" ca="1" si="2163"/>
        <v>0</v>
      </c>
      <c r="V4463" s="19">
        <f t="shared" ca="1" si="2163"/>
        <v>0</v>
      </c>
      <c r="W4463" s="19">
        <f t="shared" ca="1" si="2163"/>
        <v>15228.703965549472</v>
      </c>
      <c r="X4463" s="19">
        <f t="shared" ca="1" si="2163"/>
        <v>5130.9011111396248</v>
      </c>
      <c r="Y4463" s="19">
        <f t="shared" ca="1" si="2163"/>
        <v>98.543764110518239</v>
      </c>
      <c r="Z4463" s="19">
        <f t="shared" ca="1" si="2163"/>
        <v>5229.444875250143</v>
      </c>
      <c r="AA4463" s="19">
        <f t="shared" ca="1" si="2163"/>
        <v>75.312380229768877</v>
      </c>
      <c r="AB4463" s="19">
        <f t="shared" ca="1" si="2163"/>
        <v>86.66400440878482</v>
      </c>
      <c r="AC4463" s="19">
        <f t="shared" ca="1" si="2163"/>
        <v>20.576087287828326</v>
      </c>
    </row>
    <row r="4464" spans="3:29" hidden="1" outlineLevel="1">
      <c r="F4464" s="42"/>
      <c r="G4464" s="17" t="str">
        <f>$G$12</f>
        <v>DISTSEC</v>
      </c>
      <c r="H4464" s="19">
        <f t="shared" ref="H4464:AC4464" ca="1" si="2164">+H4438+H4455</f>
        <v>84563.185784162168</v>
      </c>
      <c r="I4464" s="19">
        <f t="shared" ca="1" si="2164"/>
        <v>64300.02318682085</v>
      </c>
      <c r="J4464" s="19">
        <f t="shared" ca="1" si="2164"/>
        <v>12978.501922675861</v>
      </c>
      <c r="K4464" s="19">
        <f t="shared" ca="1" si="2164"/>
        <v>0</v>
      </c>
      <c r="L4464" s="19">
        <f t="shared" ca="1" si="2164"/>
        <v>0</v>
      </c>
      <c r="M4464" s="19">
        <f t="shared" ca="1" si="2164"/>
        <v>12978.501922675861</v>
      </c>
      <c r="N4464" s="19">
        <f t="shared" ca="1" si="2164"/>
        <v>4971.0297109889798</v>
      </c>
      <c r="O4464" s="19">
        <f t="shared" ca="1" si="2164"/>
        <v>0</v>
      </c>
      <c r="P4464" s="19">
        <f t="shared" ca="1" si="2164"/>
        <v>0</v>
      </c>
      <c r="Q4464" s="19">
        <f t="shared" ca="1" si="2164"/>
        <v>0</v>
      </c>
      <c r="R4464" s="19">
        <f t="shared" ca="1" si="2164"/>
        <v>4971.0297109889798</v>
      </c>
      <c r="S4464" s="19">
        <f t="shared" ca="1" si="2164"/>
        <v>174.59299407000788</v>
      </c>
      <c r="T4464" s="19">
        <f t="shared" ca="1" si="2164"/>
        <v>0</v>
      </c>
      <c r="U4464" s="19">
        <f t="shared" ca="1" si="2164"/>
        <v>0</v>
      </c>
      <c r="V4464" s="19">
        <f t="shared" ca="1" si="2164"/>
        <v>0</v>
      </c>
      <c r="W4464" s="19">
        <f t="shared" ca="1" si="2164"/>
        <v>174.59299407000788</v>
      </c>
      <c r="X4464" s="19">
        <f t="shared" ca="1" si="2164"/>
        <v>1441.9340837422637</v>
      </c>
      <c r="Y4464" s="19">
        <f t="shared" ca="1" si="2164"/>
        <v>0</v>
      </c>
      <c r="Z4464" s="19">
        <f t="shared" ca="1" si="2164"/>
        <v>1441.9340837422637</v>
      </c>
      <c r="AA4464" s="19">
        <f t="shared" ca="1" si="2164"/>
        <v>18.560232449832469</v>
      </c>
      <c r="AB4464" s="19">
        <f t="shared" ca="1" si="2164"/>
        <v>552.59921893336605</v>
      </c>
      <c r="AC4464" s="19">
        <f t="shared" ca="1" si="2164"/>
        <v>125.94443448100601</v>
      </c>
    </row>
    <row r="4465" spans="1:29" hidden="1" outlineLevel="1">
      <c r="F4465" s="42"/>
      <c r="G4465" s="17" t="str">
        <f>$G$13</f>
        <v>ENERGY</v>
      </c>
      <c r="H4465" s="19">
        <f t="shared" ref="H4465:AC4465" ca="1" si="2165">+H4439+H4456</f>
        <v>31850.378270686266</v>
      </c>
      <c r="I4465" s="19">
        <f t="shared" ca="1" si="2165"/>
        <v>11702.42277034192</v>
      </c>
      <c r="J4465" s="19">
        <f t="shared" ca="1" si="2165"/>
        <v>3696.6597774505376</v>
      </c>
      <c r="K4465" s="19">
        <f t="shared" ca="1" si="2165"/>
        <v>46.165950430335172</v>
      </c>
      <c r="L4465" s="19">
        <f t="shared" ca="1" si="2165"/>
        <v>2.3386622141817313</v>
      </c>
      <c r="M4465" s="19">
        <f t="shared" ca="1" si="2165"/>
        <v>3745.1643900950544</v>
      </c>
      <c r="N4465" s="19">
        <f t="shared" ca="1" si="2165"/>
        <v>1872.8917612237638</v>
      </c>
      <c r="O4465" s="19">
        <f t="shared" ca="1" si="2165"/>
        <v>505.25690351049337</v>
      </c>
      <c r="P4465" s="19">
        <f t="shared" ca="1" si="2165"/>
        <v>78.733405099217322</v>
      </c>
      <c r="Q4465" s="19">
        <f t="shared" ca="1" si="2165"/>
        <v>0</v>
      </c>
      <c r="R4465" s="19">
        <f t="shared" ca="1" si="2165"/>
        <v>2456.8820698334744</v>
      </c>
      <c r="S4465" s="19">
        <f t="shared" ca="1" si="2165"/>
        <v>94.322263409695779</v>
      </c>
      <c r="T4465" s="19">
        <f t="shared" ca="1" si="2165"/>
        <v>1864.402611219876</v>
      </c>
      <c r="U4465" s="19">
        <f t="shared" ca="1" si="2165"/>
        <v>9801.3616281818195</v>
      </c>
      <c r="V4465" s="19">
        <f t="shared" ca="1" si="2165"/>
        <v>1370.5522002428229</v>
      </c>
      <c r="W4465" s="19">
        <f t="shared" ca="1" si="2165"/>
        <v>13130.638703054214</v>
      </c>
      <c r="X4465" s="19">
        <f t="shared" ca="1" si="2165"/>
        <v>526.57780359139315</v>
      </c>
      <c r="Y4465" s="19">
        <f t="shared" ca="1" si="2165"/>
        <v>9.9571450416915717</v>
      </c>
      <c r="Z4465" s="19">
        <f t="shared" ca="1" si="2165"/>
        <v>536.5349486330847</v>
      </c>
      <c r="AA4465" s="19">
        <f t="shared" ca="1" si="2165"/>
        <v>9.9320041919716822</v>
      </c>
      <c r="AB4465" s="19">
        <f t="shared" ca="1" si="2165"/>
        <v>217.75351109402223</v>
      </c>
      <c r="AC4465" s="19">
        <f t="shared" ca="1" si="2165"/>
        <v>51.049873442509472</v>
      </c>
    </row>
    <row r="4466" spans="1:29" hidden="1" outlineLevel="1">
      <c r="F4466" s="42"/>
      <c r="G4466" s="17" t="str">
        <f>$G$14</f>
        <v>CUSTOMER</v>
      </c>
      <c r="H4466" s="19">
        <f t="shared" ref="H4466:AC4466" ca="1" si="2166">+H4440+H4457</f>
        <v>690412.59162279987</v>
      </c>
      <c r="I4466" s="19">
        <f t="shared" ca="1" si="2166"/>
        <v>515679.86939833505</v>
      </c>
      <c r="J4466" s="19">
        <f t="shared" ca="1" si="2166"/>
        <v>126397.24769945972</v>
      </c>
      <c r="K4466" s="19">
        <f t="shared" ca="1" si="2166"/>
        <v>1397.0014055405643</v>
      </c>
      <c r="L4466" s="19">
        <f t="shared" ca="1" si="2166"/>
        <v>102.85656704676028</v>
      </c>
      <c r="M4466" s="19">
        <f t="shared" ca="1" si="2166"/>
        <v>127897.10567204707</v>
      </c>
      <c r="N4466" s="19">
        <f t="shared" ca="1" si="2166"/>
        <v>2342.9551196308698</v>
      </c>
      <c r="O4466" s="19">
        <f t="shared" ca="1" si="2166"/>
        <v>737.21022410374496</v>
      </c>
      <c r="P4466" s="19">
        <f t="shared" ca="1" si="2166"/>
        <v>295.01210589469429</v>
      </c>
      <c r="Q4466" s="19">
        <f t="shared" ca="1" si="2166"/>
        <v>0</v>
      </c>
      <c r="R4466" s="19">
        <f t="shared" ca="1" si="2166"/>
        <v>3375.1774496293092</v>
      </c>
      <c r="S4466" s="19">
        <f t="shared" ca="1" si="2166"/>
        <v>21.768768326582844</v>
      </c>
      <c r="T4466" s="19">
        <f t="shared" ca="1" si="2166"/>
        <v>540.63113268005577</v>
      </c>
      <c r="U4466" s="19">
        <f t="shared" ca="1" si="2166"/>
        <v>977.7614355774781</v>
      </c>
      <c r="V4466" s="19">
        <f t="shared" ca="1" si="2166"/>
        <v>189.51396603495905</v>
      </c>
      <c r="W4466" s="19">
        <f t="shared" ca="1" si="2166"/>
        <v>1729.6753026190756</v>
      </c>
      <c r="X4466" s="19">
        <f t="shared" ca="1" si="2166"/>
        <v>750.22067968327076</v>
      </c>
      <c r="Y4466" s="19">
        <f t="shared" ca="1" si="2166"/>
        <v>8.760921248098013</v>
      </c>
      <c r="Z4466" s="19">
        <f t="shared" ca="1" si="2166"/>
        <v>758.9816009313688</v>
      </c>
      <c r="AA4466" s="19">
        <f t="shared" ca="1" si="2166"/>
        <v>53.644260196758069</v>
      </c>
      <c r="AB4466" s="19">
        <f t="shared" ca="1" si="2166"/>
        <v>36118.89855570221</v>
      </c>
      <c r="AC4466" s="19">
        <f t="shared" ca="1" si="2166"/>
        <v>4799.2393833388396</v>
      </c>
    </row>
    <row r="4467" spans="1:29" collapsed="1">
      <c r="C4467" s="17" t="s">
        <v>401</v>
      </c>
      <c r="E4467" s="19">
        <f>+E4441+E4458</f>
        <v>8606634</v>
      </c>
      <c r="F4467" s="42"/>
      <c r="G4467" s="17" t="str">
        <f>$G$15</f>
        <v>TOTAL</v>
      </c>
      <c r="H4467" s="19">
        <f t="shared" ref="H4467:AC4467" ca="1" si="2167">+H4441+H4458</f>
        <v>8606634</v>
      </c>
      <c r="I4467" s="19">
        <f t="shared" ca="1" si="2167"/>
        <v>4494707.5768862246</v>
      </c>
      <c r="J4467" s="19">
        <f t="shared" ca="1" si="2167"/>
        <v>1118638.3350053846</v>
      </c>
      <c r="K4467" s="19">
        <f t="shared" ca="1" si="2167"/>
        <v>13809.80615900486</v>
      </c>
      <c r="L4467" s="19">
        <f t="shared" ca="1" si="2167"/>
        <v>708.18226538301076</v>
      </c>
      <c r="M4467" s="19">
        <f t="shared" ca="1" si="2167"/>
        <v>1133156.3234297726</v>
      </c>
      <c r="N4467" s="19">
        <f t="shared" ca="1" si="2167"/>
        <v>446099.2335244774</v>
      </c>
      <c r="O4467" s="19">
        <f t="shared" ca="1" si="2167"/>
        <v>121018.31140703399</v>
      </c>
      <c r="P4467" s="19">
        <f t="shared" ca="1" si="2167"/>
        <v>18931.090125816907</v>
      </c>
      <c r="Q4467" s="19">
        <f t="shared" ca="1" si="2167"/>
        <v>0</v>
      </c>
      <c r="R4467" s="19">
        <f t="shared" ca="1" si="2167"/>
        <v>586048.63505732827</v>
      </c>
      <c r="S4467" s="19">
        <f t="shared" ca="1" si="2167"/>
        <v>19148.485069477254</v>
      </c>
      <c r="T4467" s="19">
        <f t="shared" ca="1" si="2167"/>
        <v>346383.15320875467</v>
      </c>
      <c r="U4467" s="19">
        <f t="shared" ca="1" si="2167"/>
        <v>1643876.0525917513</v>
      </c>
      <c r="V4467" s="19">
        <f t="shared" ca="1" si="2167"/>
        <v>193457.37298129249</v>
      </c>
      <c r="W4467" s="19">
        <f t="shared" ca="1" si="2167"/>
        <v>2202865.0638512755</v>
      </c>
      <c r="X4467" s="19">
        <f t="shared" ca="1" si="2167"/>
        <v>124960.29327553694</v>
      </c>
      <c r="Y4467" s="19">
        <f t="shared" ca="1" si="2167"/>
        <v>2321.435927982383</v>
      </c>
      <c r="Z4467" s="19">
        <f t="shared" ca="1" si="2167"/>
        <v>127281.72920351932</v>
      </c>
      <c r="AA4467" s="19">
        <f t="shared" ca="1" si="2167"/>
        <v>1860.876378301838</v>
      </c>
      <c r="AB4467" s="19">
        <f t="shared" ca="1" si="2167"/>
        <v>52113.633199910473</v>
      </c>
      <c r="AC4467" s="19">
        <f t="shared" ca="1" si="2167"/>
        <v>8600.1619936686184</v>
      </c>
    </row>
    <row r="4468" spans="1:29">
      <c r="F4468" s="44"/>
    </row>
    <row r="4469" spans="1:29" hidden="1" outlineLevel="1">
      <c r="E4469" s="19"/>
      <c r="F4469" s="42"/>
      <c r="G4469" s="17" t="str">
        <f>$G$8</f>
        <v>PRODUCTION</v>
      </c>
      <c r="H4469" s="21">
        <f ca="1">+H4392+H4460</f>
        <v>21567991.432414602</v>
      </c>
      <c r="I4469" s="21">
        <f t="shared" ref="I4469:AC4469" ca="1" si="2168">+I4392+I4460</f>
        <v>6133928.3889781162</v>
      </c>
      <c r="J4469" s="21">
        <f t="shared" ca="1" si="2168"/>
        <v>4442635.8223267365</v>
      </c>
      <c r="K4469" s="21">
        <f t="shared" ca="1" si="2168"/>
        <v>45479.180209604958</v>
      </c>
      <c r="L4469" s="21">
        <f t="shared" ca="1" si="2168"/>
        <v>1468.3094320043745</v>
      </c>
      <c r="M4469" s="21">
        <f t="shared" ca="1" si="2168"/>
        <v>4489583.3119683452</v>
      </c>
      <c r="N4469" s="21">
        <f t="shared" ca="1" si="2168"/>
        <v>3362891.8642076245</v>
      </c>
      <c r="O4469" s="21">
        <f t="shared" ca="1" si="2168"/>
        <v>1042733.1310622094</v>
      </c>
      <c r="P4469" s="21">
        <f t="shared" ca="1" si="2168"/>
        <v>55941.70783223107</v>
      </c>
      <c r="Q4469" s="21">
        <f t="shared" ca="1" si="2168"/>
        <v>0</v>
      </c>
      <c r="R4469" s="21">
        <f t="shared" ca="1" si="2168"/>
        <v>4461566.7031020653</v>
      </c>
      <c r="S4469" s="21">
        <f t="shared" ca="1" si="2168"/>
        <v>106236.44231605217</v>
      </c>
      <c r="T4469" s="21">
        <f t="shared" ca="1" si="2168"/>
        <v>2747301.0485711498</v>
      </c>
      <c r="U4469" s="21">
        <f t="shared" ca="1" si="2168"/>
        <v>1527170.1571620777</v>
      </c>
      <c r="V4469" s="21">
        <f t="shared" ca="1" si="2168"/>
        <v>793622.99839548662</v>
      </c>
      <c r="W4469" s="21">
        <f t="shared" ca="1" si="2168"/>
        <v>5174330.6464447649</v>
      </c>
      <c r="X4469" s="21">
        <f t="shared" ca="1" si="2168"/>
        <v>1138985.8338479195</v>
      </c>
      <c r="Y4469" s="21">
        <f t="shared" ca="1" si="2168"/>
        <v>18290.930321482425</v>
      </c>
      <c r="Z4469" s="21">
        <f t="shared" ca="1" si="2168"/>
        <v>1157276.7641694017</v>
      </c>
      <c r="AA4469" s="21">
        <f t="shared" ca="1" si="2168"/>
        <v>16249.54873048731</v>
      </c>
      <c r="AB4469" s="21">
        <f t="shared" ca="1" si="2168"/>
        <v>98005.886746752178</v>
      </c>
      <c r="AC4469" s="21">
        <f t="shared" ca="1" si="2168"/>
        <v>37050.182274707506</v>
      </c>
    </row>
    <row r="4470" spans="1:29" hidden="1" outlineLevel="1">
      <c r="E4470" s="19"/>
      <c r="F4470" s="42"/>
      <c r="G4470" s="17" t="str">
        <f>$G$9</f>
        <v>BULKTRAN</v>
      </c>
      <c r="H4470" s="21">
        <f t="shared" ref="H4470:AC4470" ca="1" si="2169">+H4393+H4461</f>
        <v>8451020.8657740969</v>
      </c>
      <c r="I4470" s="21">
        <f t="shared" ca="1" si="2169"/>
        <v>-1524511.6823607674</v>
      </c>
      <c r="J4470" s="21">
        <f t="shared" ca="1" si="2169"/>
        <v>2927975.8911485383</v>
      </c>
      <c r="K4470" s="21">
        <f t="shared" ca="1" si="2169"/>
        <v>43043.395389088051</v>
      </c>
      <c r="L4470" s="21">
        <f t="shared" ca="1" si="2169"/>
        <v>1903.0045687471998</v>
      </c>
      <c r="M4470" s="21">
        <f t="shared" ca="1" si="2169"/>
        <v>2972922.2911063749</v>
      </c>
      <c r="N4470" s="21">
        <f t="shared" ca="1" si="2169"/>
        <v>2356884.9456194732</v>
      </c>
      <c r="O4470" s="21">
        <f t="shared" ca="1" si="2169"/>
        <v>685316.68670699454</v>
      </c>
      <c r="P4470" s="21">
        <f t="shared" ca="1" si="2169"/>
        <v>-3301.1283829944773</v>
      </c>
      <c r="Q4470" s="21">
        <f t="shared" ca="1" si="2169"/>
        <v>0</v>
      </c>
      <c r="R4470" s="21">
        <f t="shared" ca="1" si="2169"/>
        <v>3038900.5039434731</v>
      </c>
      <c r="S4470" s="21">
        <f t="shared" ca="1" si="2169"/>
        <v>82786.788906852642</v>
      </c>
      <c r="T4470" s="21">
        <f t="shared" ca="1" si="2169"/>
        <v>1513345.0102215162</v>
      </c>
      <c r="U4470" s="21">
        <f t="shared" ca="1" si="2169"/>
        <v>795746.46152477339</v>
      </c>
      <c r="V4470" s="21">
        <f t="shared" ca="1" si="2169"/>
        <v>587479.18951014697</v>
      </c>
      <c r="W4470" s="21">
        <f t="shared" ca="1" si="2169"/>
        <v>2979357.4501632894</v>
      </c>
      <c r="X4470" s="21">
        <f t="shared" ca="1" si="2169"/>
        <v>839844.77812821395</v>
      </c>
      <c r="Y4470" s="21">
        <f t="shared" ca="1" si="2169"/>
        <v>13405.1562281063</v>
      </c>
      <c r="Z4470" s="21">
        <f t="shared" ca="1" si="2169"/>
        <v>853249.9343563203</v>
      </c>
      <c r="AA4470" s="21">
        <f t="shared" ca="1" si="2169"/>
        <v>16359.776900365236</v>
      </c>
      <c r="AB4470" s="21">
        <f t="shared" ca="1" si="2169"/>
        <v>85077.812118396905</v>
      </c>
      <c r="AC4470" s="21">
        <f t="shared" ca="1" si="2169"/>
        <v>29664.779546625534</v>
      </c>
    </row>
    <row r="4471" spans="1:29" hidden="1" outlineLevel="1">
      <c r="E4471" s="19"/>
      <c r="F4471" s="42"/>
      <c r="G4471" s="17" t="str">
        <f>$G$10</f>
        <v>SUBTRAN</v>
      </c>
      <c r="H4471" s="21">
        <f t="shared" ref="H4471:AC4471" ca="1" si="2170">+H4394+H4462</f>
        <v>2382523.0411199513</v>
      </c>
      <c r="I4471" s="21">
        <f t="shared" ca="1" si="2170"/>
        <v>-449311.38211141911</v>
      </c>
      <c r="J4471" s="21">
        <f t="shared" ca="1" si="2170"/>
        <v>875476.36709323525</v>
      </c>
      <c r="K4471" s="21">
        <f t="shared" ca="1" si="2170"/>
        <v>12866.194298565337</v>
      </c>
      <c r="L4471" s="21">
        <f t="shared" ca="1" si="2170"/>
        <v>719.01755614852618</v>
      </c>
      <c r="M4471" s="21">
        <f t="shared" ca="1" si="2170"/>
        <v>889061.57894794876</v>
      </c>
      <c r="N4471" s="21">
        <f t="shared" ca="1" si="2170"/>
        <v>697031.47109990322</v>
      </c>
      <c r="O4471" s="21">
        <f t="shared" ca="1" si="2170"/>
        <v>202848.36432780628</v>
      </c>
      <c r="P4471" s="21">
        <f t="shared" ca="1" si="2170"/>
        <v>-1193.50336889091</v>
      </c>
      <c r="Q4471" s="21">
        <f t="shared" ca="1" si="2170"/>
        <v>0</v>
      </c>
      <c r="R4471" s="21">
        <f t="shared" ca="1" si="2170"/>
        <v>898686.33205881866</v>
      </c>
      <c r="S4471" s="21">
        <f t="shared" ca="1" si="2170"/>
        <v>24004.166772276571</v>
      </c>
      <c r="T4471" s="21">
        <f t="shared" ca="1" si="2170"/>
        <v>451428.63917609764</v>
      </c>
      <c r="U4471" s="21">
        <f t="shared" ca="1" si="2170"/>
        <v>306437.76103661867</v>
      </c>
      <c r="V4471" s="21">
        <f t="shared" ca="1" si="2170"/>
        <v>0</v>
      </c>
      <c r="W4471" s="21">
        <f t="shared" ca="1" si="2170"/>
        <v>781870.56698499224</v>
      </c>
      <c r="X4471" s="21">
        <f t="shared" ca="1" si="2170"/>
        <v>249133.50531407705</v>
      </c>
      <c r="Y4471" s="21">
        <f t="shared" ca="1" si="2170"/>
        <v>4058.5814246339683</v>
      </c>
      <c r="Z4471" s="21">
        <f t="shared" ca="1" si="2170"/>
        <v>253192.08673871099</v>
      </c>
      <c r="AA4471" s="21">
        <f t="shared" ca="1" si="2170"/>
        <v>4868.2206113403327</v>
      </c>
      <c r="AB4471" s="21">
        <f t="shared" ca="1" si="2170"/>
        <v>3083.5531341223382</v>
      </c>
      <c r="AC4471" s="21">
        <f t="shared" ca="1" si="2170"/>
        <v>1072.0847554324127</v>
      </c>
    </row>
    <row r="4472" spans="1:29" hidden="1" outlineLevel="1">
      <c r="E4472" s="19"/>
      <c r="F4472" s="42"/>
      <c r="G4472" s="17" t="str">
        <f>$G$11</f>
        <v>DISTPRI</v>
      </c>
      <c r="H4472" s="21">
        <f t="shared" ref="H4472:AC4472" ca="1" si="2171">+H4395+H4463</f>
        <v>5171559.7590511218</v>
      </c>
      <c r="I4472" s="21">
        <f t="shared" ca="1" si="2171"/>
        <v>-132969.89456219587</v>
      </c>
      <c r="J4472" s="21">
        <f t="shared" ca="1" si="2171"/>
        <v>1811345.4557208854</v>
      </c>
      <c r="K4472" s="21">
        <f t="shared" ca="1" si="2171"/>
        <v>23565.326335935191</v>
      </c>
      <c r="L4472" s="21">
        <f t="shared" ca="1" si="2171"/>
        <v>0</v>
      </c>
      <c r="M4472" s="21">
        <f t="shared" ca="1" si="2171"/>
        <v>1834910.7820568213</v>
      </c>
      <c r="N4472" s="21">
        <f t="shared" ca="1" si="2171"/>
        <v>1434902.5927280227</v>
      </c>
      <c r="O4472" s="21">
        <f t="shared" ca="1" si="2171"/>
        <v>431967.07610067463</v>
      </c>
      <c r="P4472" s="21">
        <f t="shared" ca="1" si="2171"/>
        <v>0</v>
      </c>
      <c r="Q4472" s="21">
        <f t="shared" ca="1" si="2171"/>
        <v>0</v>
      </c>
      <c r="R4472" s="21">
        <f t="shared" ca="1" si="2171"/>
        <v>1866869.6688286974</v>
      </c>
      <c r="S4472" s="21">
        <f t="shared" ca="1" si="2171"/>
        <v>47368.240696203771</v>
      </c>
      <c r="T4472" s="21">
        <f t="shared" ca="1" si="2171"/>
        <v>1021962.8373868982</v>
      </c>
      <c r="U4472" s="21">
        <f t="shared" ca="1" si="2171"/>
        <v>0</v>
      </c>
      <c r="V4472" s="21">
        <f t="shared" ca="1" si="2171"/>
        <v>0</v>
      </c>
      <c r="W4472" s="21">
        <f t="shared" ca="1" si="2171"/>
        <v>1069331.0780831014</v>
      </c>
      <c r="X4472" s="21">
        <f t="shared" ca="1" si="2171"/>
        <v>508109.64003027923</v>
      </c>
      <c r="Y4472" s="21">
        <f t="shared" ca="1" si="2171"/>
        <v>8249.9846940994867</v>
      </c>
      <c r="Z4472" s="21">
        <f t="shared" ca="1" si="2171"/>
        <v>516359.62472437863</v>
      </c>
      <c r="AA4472" s="21">
        <f t="shared" ca="1" si="2171"/>
        <v>9011.527518263596</v>
      </c>
      <c r="AB4472" s="21">
        <f t="shared" ca="1" si="2171"/>
        <v>5897.3550801307001</v>
      </c>
      <c r="AC4472" s="21">
        <f t="shared" ca="1" si="2171"/>
        <v>2149.6173219199991</v>
      </c>
    </row>
    <row r="4473" spans="1:29" hidden="1" outlineLevel="1">
      <c r="E4473" s="19"/>
      <c r="F4473" s="42"/>
      <c r="G4473" s="17" t="str">
        <f>$G$12</f>
        <v>DISTSEC</v>
      </c>
      <c r="H4473" s="21">
        <f t="shared" ref="H4473:AC4473" ca="1" si="2172">+H4396+H4464</f>
        <v>1108175.7547736387</v>
      </c>
      <c r="I4473" s="21">
        <f t="shared" ca="1" si="2172"/>
        <v>-34631.831983828393</v>
      </c>
      <c r="J4473" s="21">
        <f t="shared" ca="1" si="2172"/>
        <v>554360.51035606791</v>
      </c>
      <c r="K4473" s="21">
        <f t="shared" ca="1" si="2172"/>
        <v>0</v>
      </c>
      <c r="L4473" s="21">
        <f t="shared" ca="1" si="2172"/>
        <v>0</v>
      </c>
      <c r="M4473" s="21">
        <f t="shared" ca="1" si="2172"/>
        <v>554360.51035606791</v>
      </c>
      <c r="N4473" s="21">
        <f t="shared" ca="1" si="2172"/>
        <v>385223.56946724711</v>
      </c>
      <c r="O4473" s="21">
        <f t="shared" ca="1" si="2172"/>
        <v>0</v>
      </c>
      <c r="P4473" s="21">
        <f t="shared" ca="1" si="2172"/>
        <v>0</v>
      </c>
      <c r="Q4473" s="21">
        <f t="shared" ca="1" si="2172"/>
        <v>0</v>
      </c>
      <c r="R4473" s="21">
        <f t="shared" ca="1" si="2172"/>
        <v>385223.56946724711</v>
      </c>
      <c r="S4473" s="21">
        <f t="shared" ca="1" si="2172"/>
        <v>10406.392467696129</v>
      </c>
      <c r="T4473" s="21">
        <f t="shared" ca="1" si="2172"/>
        <v>0</v>
      </c>
      <c r="U4473" s="21">
        <f t="shared" ca="1" si="2172"/>
        <v>0</v>
      </c>
      <c r="V4473" s="21">
        <f t="shared" ca="1" si="2172"/>
        <v>0</v>
      </c>
      <c r="W4473" s="21">
        <f t="shared" ca="1" si="2172"/>
        <v>10406.392467696129</v>
      </c>
      <c r="X4473" s="21">
        <f t="shared" ca="1" si="2172"/>
        <v>140713.74871883701</v>
      </c>
      <c r="Y4473" s="21">
        <f t="shared" ca="1" si="2172"/>
        <v>0</v>
      </c>
      <c r="Z4473" s="21">
        <f t="shared" ca="1" si="2172"/>
        <v>140713.74871883701</v>
      </c>
      <c r="AA4473" s="21">
        <f t="shared" ca="1" si="2172"/>
        <v>2180.474983815317</v>
      </c>
      <c r="AB4473" s="21">
        <f t="shared" ca="1" si="2172"/>
        <v>36969.978039508656</v>
      </c>
      <c r="AC4473" s="21">
        <f t="shared" ca="1" si="2172"/>
        <v>12952.91272429671</v>
      </c>
    </row>
    <row r="4474" spans="1:29" hidden="1" outlineLevel="1">
      <c r="E4474" s="19"/>
      <c r="F4474" s="42"/>
      <c r="G4474" s="17" t="str">
        <f>$G$13</f>
        <v>ENERGY</v>
      </c>
      <c r="H4474" s="21">
        <f t="shared" ref="H4474:AC4474" ca="1" si="2173">+H4397+H4465</f>
        <v>5957406.4437638298</v>
      </c>
      <c r="I4474" s="21">
        <f t="shared" ca="1" si="2173"/>
        <v>3106186.8887666501</v>
      </c>
      <c r="J4474" s="21">
        <f t="shared" ca="1" si="2173"/>
        <v>699504.4114712982</v>
      </c>
      <c r="K4474" s="21">
        <f t="shared" ca="1" si="2173"/>
        <v>-1367.8013961012364</v>
      </c>
      <c r="L4474" s="21">
        <f t="shared" ca="1" si="2173"/>
        <v>-58.384427256650525</v>
      </c>
      <c r="M4474" s="21">
        <f t="shared" ca="1" si="2173"/>
        <v>698078.22564793448</v>
      </c>
      <c r="N4474" s="21">
        <f t="shared" ca="1" si="2173"/>
        <v>604923.75580752187</v>
      </c>
      <c r="O4474" s="21">
        <f t="shared" ca="1" si="2173"/>
        <v>233288.55512260424</v>
      </c>
      <c r="P4474" s="21">
        <f t="shared" ca="1" si="2173"/>
        <v>37608.475904352286</v>
      </c>
      <c r="Q4474" s="21">
        <f t="shared" ca="1" si="2173"/>
        <v>0</v>
      </c>
      <c r="R4474" s="21">
        <f t="shared" ca="1" si="2173"/>
        <v>875820.78683448152</v>
      </c>
      <c r="S4474" s="21">
        <f t="shared" ca="1" si="2173"/>
        <v>12594.183348562583</v>
      </c>
      <c r="T4474" s="21">
        <f t="shared" ca="1" si="2173"/>
        <v>1072903.3640228412</v>
      </c>
      <c r="U4474" s="21">
        <f t="shared" ca="1" si="2173"/>
        <v>-123041.68622543517</v>
      </c>
      <c r="V4474" s="21">
        <f t="shared" ca="1" si="2173"/>
        <v>111731.90873445966</v>
      </c>
      <c r="W4474" s="21">
        <f t="shared" ca="1" si="2173"/>
        <v>1074187.7698804168</v>
      </c>
      <c r="X4474" s="21">
        <f t="shared" ca="1" si="2173"/>
        <v>179527.13462032675</v>
      </c>
      <c r="Y4474" s="21">
        <f t="shared" ca="1" si="2173"/>
        <v>2821.9948764297574</v>
      </c>
      <c r="Z4474" s="21">
        <f t="shared" ca="1" si="2173"/>
        <v>182349.12949675685</v>
      </c>
      <c r="AA4474" s="21">
        <f t="shared" ca="1" si="2173"/>
        <v>-945.95348498094415</v>
      </c>
      <c r="AB4474" s="21">
        <f t="shared" ca="1" si="2173"/>
        <v>9872.7493357552121</v>
      </c>
      <c r="AC4474" s="21">
        <f t="shared" ca="1" si="2173"/>
        <v>11856.847286843706</v>
      </c>
    </row>
    <row r="4475" spans="1:29" hidden="1" outlineLevel="1">
      <c r="E4475" s="19"/>
      <c r="F4475" s="42"/>
      <c r="G4475" s="17" t="str">
        <f>$G$14</f>
        <v>CUSTOMER</v>
      </c>
      <c r="H4475" s="21">
        <f t="shared" ref="H4475:AC4475" ca="1" si="2174">+H4398+H4466</f>
        <v>9543356.3198749162</v>
      </c>
      <c r="I4475" s="21">
        <f t="shared" ca="1" si="2174"/>
        <v>776577.237005017</v>
      </c>
      <c r="J4475" s="21">
        <f t="shared" ca="1" si="2174"/>
        <v>5428415.184029147</v>
      </c>
      <c r="K4475" s="21">
        <f t="shared" ca="1" si="2174"/>
        <v>58896.64800606553</v>
      </c>
      <c r="L4475" s="21">
        <f t="shared" ca="1" si="2174"/>
        <v>3607.9188547249755</v>
      </c>
      <c r="M4475" s="21">
        <f t="shared" ca="1" si="2174"/>
        <v>5490919.7508899374</v>
      </c>
      <c r="N4475" s="21">
        <f t="shared" ca="1" si="2174"/>
        <v>182300.55152103517</v>
      </c>
      <c r="O4475" s="21">
        <f t="shared" ca="1" si="2174"/>
        <v>63486.437106179867</v>
      </c>
      <c r="P4475" s="21">
        <f t="shared" ca="1" si="2174"/>
        <v>3072.572691507065</v>
      </c>
      <c r="Q4475" s="21">
        <f t="shared" ca="1" si="2174"/>
        <v>0</v>
      </c>
      <c r="R4475" s="21">
        <f t="shared" ca="1" si="2174"/>
        <v>248859.56131872223</v>
      </c>
      <c r="S4475" s="21">
        <f t="shared" ca="1" si="2174"/>
        <v>1284.4410363528739</v>
      </c>
      <c r="T4475" s="21">
        <f t="shared" ca="1" si="2174"/>
        <v>39147.648904146998</v>
      </c>
      <c r="U4475" s="21">
        <f t="shared" ca="1" si="2174"/>
        <v>4123.8145114950985</v>
      </c>
      <c r="V4475" s="21">
        <f t="shared" ca="1" si="2174"/>
        <v>6919.2668689175171</v>
      </c>
      <c r="W4475" s="21">
        <f t="shared" ca="1" si="2174"/>
        <v>51475.171320912516</v>
      </c>
      <c r="X4475" s="21">
        <f t="shared" ca="1" si="2174"/>
        <v>73147.352117201299</v>
      </c>
      <c r="Y4475" s="21">
        <f t="shared" ca="1" si="2174"/>
        <v>722.30520560450384</v>
      </c>
      <c r="Z4475" s="21">
        <f t="shared" ca="1" si="2174"/>
        <v>73869.657322805782</v>
      </c>
      <c r="AA4475" s="21">
        <f t="shared" ca="1" si="2174"/>
        <v>6104.9895511634722</v>
      </c>
      <c r="AB4475" s="21">
        <f t="shared" ca="1" si="2174"/>
        <v>2401512.7603202355</v>
      </c>
      <c r="AC4475" s="21">
        <f t="shared" ca="1" si="2174"/>
        <v>494037.19214612979</v>
      </c>
    </row>
    <row r="4476" spans="1:29" ht="14" collapsed="1">
      <c r="A4476" s="62" t="s">
        <v>521</v>
      </c>
      <c r="E4476" s="21">
        <f>+E4399+E4467</f>
        <v>54182033.616772249</v>
      </c>
      <c r="F4476" s="42"/>
      <c r="G4476" s="17" t="str">
        <f>$G$15</f>
        <v>TOTAL</v>
      </c>
      <c r="H4476" s="21">
        <f t="shared" ref="H4476:AC4476" ca="1" si="2175">+H4399+H4467</f>
        <v>54182033.616772152</v>
      </c>
      <c r="I4476" s="21">
        <f t="shared" ca="1" si="2175"/>
        <v>7875267.7237315848</v>
      </c>
      <c r="J4476" s="21">
        <f t="shared" ca="1" si="2175"/>
        <v>16739713.642145917</v>
      </c>
      <c r="K4476" s="21">
        <f t="shared" ca="1" si="2175"/>
        <v>182482.94284315815</v>
      </c>
      <c r="L4476" s="21">
        <f t="shared" ca="1" si="2175"/>
        <v>7639.86598436843</v>
      </c>
      <c r="M4476" s="21">
        <f t="shared" ca="1" si="2175"/>
        <v>16929836.450973451</v>
      </c>
      <c r="N4476" s="21">
        <f t="shared" ca="1" si="2175"/>
        <v>9024158.7504508309</v>
      </c>
      <c r="O4476" s="21">
        <f t="shared" ca="1" si="2175"/>
        <v>2659640.2504264698</v>
      </c>
      <c r="P4476" s="21">
        <f t="shared" ca="1" si="2175"/>
        <v>92128.124676204912</v>
      </c>
      <c r="Q4476" s="21">
        <f t="shared" ca="1" si="2175"/>
        <v>0</v>
      </c>
      <c r="R4476" s="21">
        <f t="shared" ca="1" si="2175"/>
        <v>11775927.125553517</v>
      </c>
      <c r="S4476" s="21">
        <f t="shared" ca="1" si="2175"/>
        <v>284680.65554399689</v>
      </c>
      <c r="T4476" s="21">
        <f t="shared" ca="1" si="2175"/>
        <v>6846088.548282655</v>
      </c>
      <c r="U4476" s="21">
        <f t="shared" ca="1" si="2175"/>
        <v>2510436.508009511</v>
      </c>
      <c r="V4476" s="21">
        <f t="shared" ca="1" si="2175"/>
        <v>1499753.363509011</v>
      </c>
      <c r="W4476" s="21">
        <f t="shared" ca="1" si="2175"/>
        <v>11140959.075345185</v>
      </c>
      <c r="X4476" s="21">
        <f t="shared" ca="1" si="2175"/>
        <v>3129461.9927768549</v>
      </c>
      <c r="Y4476" s="21">
        <f t="shared" ca="1" si="2175"/>
        <v>47548.952750356446</v>
      </c>
      <c r="Z4476" s="21">
        <f t="shared" ca="1" si="2175"/>
        <v>3177010.9455272118</v>
      </c>
      <c r="AA4476" s="21">
        <f t="shared" ca="1" si="2175"/>
        <v>53828.584810454297</v>
      </c>
      <c r="AB4476" s="21">
        <f t="shared" ca="1" si="2175"/>
        <v>2640420.0947749028</v>
      </c>
      <c r="AC4476" s="21">
        <f t="shared" ca="1" si="2175"/>
        <v>588783.61605595576</v>
      </c>
    </row>
    <row r="4477" spans="1:29">
      <c r="F4477" s="44"/>
      <c r="H4477" s="21"/>
      <c r="I4477" s="22"/>
      <c r="J4477" s="22"/>
      <c r="K4477" s="22"/>
      <c r="L4477" s="22"/>
      <c r="M4477" s="22"/>
      <c r="N4477" s="22"/>
      <c r="O4477" s="22"/>
      <c r="P4477" s="22"/>
      <c r="Q4477" s="22"/>
      <c r="R4477" s="22"/>
      <c r="S4477" s="22"/>
      <c r="T4477" s="22"/>
      <c r="U4477" s="22"/>
      <c r="V4477" s="22"/>
      <c r="W4477" s="22"/>
      <c r="X4477" s="22"/>
      <c r="Y4477" s="22"/>
      <c r="Z4477" s="22"/>
      <c r="AA4477" s="22"/>
      <c r="AB4477" s="22"/>
      <c r="AC4477" s="22"/>
    </row>
    <row r="4478" spans="1:29">
      <c r="B4478" s="40" t="s">
        <v>178</v>
      </c>
      <c r="H4478" s="102">
        <f t="shared" ref="H4478:AC4478" ca="1" si="2176">H4476/H885</f>
        <v>3.0210426816661733E-2</v>
      </c>
      <c r="I4478" s="102">
        <f t="shared" ca="1" si="2176"/>
        <v>7.5102004798032152E-3</v>
      </c>
      <c r="J4478" s="102">
        <f t="shared" ca="1" si="2176"/>
        <v>6.4416820698437904E-2</v>
      </c>
      <c r="K4478" s="102">
        <f t="shared" ca="1" si="2176"/>
        <v>6.5304697384208188E-2</v>
      </c>
      <c r="L4478" s="102">
        <f t="shared" ca="1" si="2176"/>
        <v>8.9547197047211369E-2</v>
      </c>
      <c r="M4478" s="102">
        <f t="shared" ca="1" si="2176"/>
        <v>6.443442353341243E-2</v>
      </c>
      <c r="N4478" s="102">
        <f t="shared" ca="1" si="2176"/>
        <v>0.11634697964043905</v>
      </c>
      <c r="O4478" s="102">
        <f t="shared" ca="1" si="2176"/>
        <v>0.1341181883231925</v>
      </c>
      <c r="P4478" s="102">
        <f t="shared" ca="1" si="2176"/>
        <v>3.3179963498653015E-2</v>
      </c>
      <c r="Q4478" s="102">
        <f ca="1">IFERROR(Q4476/Q885,0)</f>
        <v>0</v>
      </c>
      <c r="R4478" s="102">
        <f t="shared" ca="1" si="2176"/>
        <v>0.11755982275234904</v>
      </c>
      <c r="S4478" s="102">
        <f t="shared" ca="1" si="2176"/>
        <v>8.7472320470687689E-2</v>
      </c>
      <c r="T4478" s="102">
        <f t="shared" ca="1" si="2176"/>
        <v>0.12132759008386185</v>
      </c>
      <c r="U4478" s="102">
        <f t="shared" ca="1" si="2176"/>
        <v>1.0470910261322451E-2</v>
      </c>
      <c r="V4478" s="102">
        <f t="shared" ca="1" si="2176"/>
        <v>5.6741242142877207E-2</v>
      </c>
      <c r="W4478" s="102">
        <f t="shared" ca="1" si="2176"/>
        <v>3.4188788013432239E-2</v>
      </c>
      <c r="X4478" s="102">
        <f t="shared" ca="1" si="2176"/>
        <v>0.14139996351717857</v>
      </c>
      <c r="Y4478" s="102">
        <f t="shared" ca="1" si="2176"/>
        <v>0.12032065928367268</v>
      </c>
      <c r="Z4478" s="102">
        <f t="shared" ca="1" si="2176"/>
        <v>0.14103017760050934</v>
      </c>
      <c r="AA4478" s="102">
        <f t="shared" ca="1" si="2176"/>
        <v>0.15137681968014094</v>
      </c>
      <c r="AB4478" s="102">
        <f t="shared" ca="1" si="2176"/>
        <v>9.0929773481661896E-2</v>
      </c>
      <c r="AC4478" s="102">
        <f t="shared" ca="1" si="2176"/>
        <v>0.1409646769547882</v>
      </c>
    </row>
    <row r="4479" spans="1:29" s="64" customFormat="1" thickBot="1">
      <c r="F4479" s="70"/>
      <c r="I4479" s="65"/>
      <c r="J4479" s="65"/>
      <c r="K4479" s="65"/>
      <c r="L4479" s="65"/>
      <c r="M4479" s="65"/>
      <c r="N4479" s="65"/>
      <c r="O4479" s="65"/>
      <c r="P4479" s="65"/>
      <c r="Q4479" s="65"/>
      <c r="R4479" s="65"/>
      <c r="S4479" s="65"/>
      <c r="T4479" s="65"/>
      <c r="U4479" s="65"/>
      <c r="V4479" s="65"/>
      <c r="W4479" s="65"/>
      <c r="X4479" s="65"/>
      <c r="Y4479" s="65"/>
      <c r="Z4479" s="65"/>
      <c r="AA4479" s="65"/>
      <c r="AB4479" s="65"/>
      <c r="AC4479" s="65"/>
    </row>
    <row r="4480" spans="1:29" ht="20.25" customHeight="1" thickTop="1">
      <c r="A4480" s="66" t="s">
        <v>20</v>
      </c>
      <c r="E4480" s="19"/>
      <c r="F4480" s="42"/>
      <c r="G4480" s="19"/>
      <c r="I4480" s="11"/>
      <c r="J4480" s="11"/>
      <c r="K4480" s="11"/>
      <c r="L4480" s="11"/>
      <c r="M4480" s="11"/>
      <c r="N4480" s="11"/>
      <c r="O4480" s="11"/>
      <c r="P4480" s="11"/>
      <c r="Q4480" s="11"/>
      <c r="R4480" s="11"/>
      <c r="S4480" s="11"/>
      <c r="T4480" s="11"/>
      <c r="U4480" s="11"/>
      <c r="V4480" s="11"/>
      <c r="W4480" s="11"/>
      <c r="X4480" s="11"/>
      <c r="Y4480" s="11"/>
      <c r="Z4480" s="11"/>
      <c r="AA4480" s="11"/>
      <c r="AB4480" s="11"/>
      <c r="AC4480" s="11"/>
    </row>
    <row r="4481" spans="4:29" hidden="1" outlineLevel="1">
      <c r="F4481" s="42" t="str">
        <f>F4488</f>
        <v>PROD_DEMAND</v>
      </c>
      <c r="G4481" s="17" t="str">
        <f>$G$8</f>
        <v>PRODUCTION</v>
      </c>
      <c r="H4481" s="21">
        <f t="shared" ref="H4481:H4528" si="2177">SUBTOTAL(9,I4481:AC4481)</f>
        <v>9581657.0000000019</v>
      </c>
      <c r="I4481" s="22">
        <f>VLOOKUP(CONCATENATE($F4481," ",$G4481),AllocFactorMatrix,(I$4+1),FALSE)*$E4488</f>
        <v>4750667.6581191644</v>
      </c>
      <c r="J4481" s="22">
        <f>VLOOKUP(CONCATENATE($F4481," ",$G4481),AllocFactorMatrix,(J$4+1),FALSE)*$E4488</f>
        <v>1187989.3486978875</v>
      </c>
      <c r="K4481" s="22">
        <f>VLOOKUP(CONCATENATE($F4481," ",$G4481),AllocFactorMatrix,(K$4+1),FALSE)*$E4488</f>
        <v>15056.384304796096</v>
      </c>
      <c r="L4481" s="22">
        <f>VLOOKUP(CONCATENATE($F4481," ",$G4481),AllocFactorMatrix,(L$4+1),FALSE)*$E4488</f>
        <v>753.55706826090864</v>
      </c>
      <c r="M4481" s="22">
        <f t="shared" ref="M4481:M4528" si="2178">SUBTOTAL(9,J4481:L4481)</f>
        <v>1203799.2900709445</v>
      </c>
      <c r="N4481" s="22">
        <f>VLOOKUP(CONCATENATE($F4481," ",$G4481),AllocFactorMatrix,(N$4+1),FALSE)*$E4488</f>
        <v>532988.72693798062</v>
      </c>
      <c r="O4481" s="22">
        <f>VLOOKUP(CONCATENATE($F4481," ",$G4481),AllocFactorMatrix,(O$4+1),FALSE)*$E4488</f>
        <v>146079.86662005796</v>
      </c>
      <c r="P4481" s="22">
        <f>VLOOKUP(CONCATENATE($F4481," ",$G4481),AllocFactorMatrix,(P$4+1),FALSE)*$E4488</f>
        <v>23245.807108011661</v>
      </c>
      <c r="Q4481" s="22">
        <f>VLOOKUP(CONCATENATE($F4481," ",$G4481),AllocFactorMatrix,(Q$4+1),FALSE)*$E4488</f>
        <v>0</v>
      </c>
      <c r="R4481" s="22">
        <f>SUBTOTAL(9,N4481:Q4481)</f>
        <v>702314.40066605026</v>
      </c>
      <c r="S4481" s="22">
        <f>VLOOKUP(CONCATENATE($F4481," ",$G4481),AllocFactorMatrix,(S$4+1),FALSE)*$E4488</f>
        <v>23039.739195615482</v>
      </c>
      <c r="T4481" s="22">
        <f>VLOOKUP(CONCATENATE($F4481," ",$G4481),AllocFactorMatrix,(T$4+1),FALSE)*$E4488</f>
        <v>419283.95203472103</v>
      </c>
      <c r="U4481" s="22">
        <f>VLOOKUP(CONCATENATE($F4481," ",$G4481),AllocFactorMatrix,(U$4+1),FALSE)*$E4488</f>
        <v>2042978.6146099938</v>
      </c>
      <c r="V4481" s="22">
        <f>VLOOKUP(CONCATENATE($F4481," ",$G4481),AllocFactorMatrix,(V$4+1),FALSE)*$E4488</f>
        <v>260317.23775351312</v>
      </c>
      <c r="W4481" s="22">
        <f>SUBTOTAL(9,S4481:V4481)</f>
        <v>2745619.5435938435</v>
      </c>
      <c r="X4481" s="22">
        <f>VLOOKUP(CONCATENATE($F4481," ",$G4481),AllocFactorMatrix,(X$4+1),FALSE)*$E4488</f>
        <v>149065.5841408984</v>
      </c>
      <c r="Y4481" s="22">
        <f>VLOOKUP(CONCATENATE($F4481," ",$G4481),AllocFactorMatrix,(Y$4+1),FALSE)*$E4488</f>
        <v>2802.0738136391942</v>
      </c>
      <c r="Z4481" s="22">
        <f t="shared" ref="Z4481:Z4528" si="2179">SUBTOTAL(9,X4481:Y4481)</f>
        <v>151867.6579545376</v>
      </c>
      <c r="AA4481" s="22">
        <f>VLOOKUP(CONCATENATE($F4481," ",$G4481),AllocFactorMatrix,(AA$4+1),FALSE)*$E4488</f>
        <v>2167.7910845038259</v>
      </c>
      <c r="AB4481" s="22">
        <f>VLOOKUP(CONCATENATE($F4481," ",$G4481),AllocFactorMatrix,(AB$4+1),FALSE)*$E4488</f>
        <v>20371.392483408377</v>
      </c>
      <c r="AC4481" s="22">
        <f>VLOOKUP(CONCATENATE($F4481," ",$G4481),AllocFactorMatrix,(AC$4+1),FALSE)*$E4488</f>
        <v>4849.2660275497683</v>
      </c>
    </row>
    <row r="4482" spans="4:29" hidden="1" outlineLevel="1">
      <c r="F4482" s="42" t="str">
        <f>F4488</f>
        <v>PROD_DEMAND</v>
      </c>
      <c r="G4482" s="17" t="str">
        <f>$G$9</f>
        <v>BULKTRAN</v>
      </c>
      <c r="H4482" s="21">
        <f t="shared" si="2177"/>
        <v>0</v>
      </c>
      <c r="I4482" s="22">
        <f>VLOOKUP(CONCATENATE($F4482," ",$G4482),AllocFactorMatrix,(I$4+1),FALSE)*$E4488</f>
        <v>0</v>
      </c>
      <c r="J4482" s="22">
        <f>VLOOKUP(CONCATENATE($F4482," ",$G4482),AllocFactorMatrix,(J$4+1),FALSE)*$E4488</f>
        <v>0</v>
      </c>
      <c r="K4482" s="22">
        <f>VLOOKUP(CONCATENATE($F4482," ",$G4482),AllocFactorMatrix,(K$4+1),FALSE)*$E4488</f>
        <v>0</v>
      </c>
      <c r="L4482" s="22">
        <f>VLOOKUP(CONCATENATE($F4482," ",$G4482),AllocFactorMatrix,(L$4+1),FALSE)*$E4488</f>
        <v>0</v>
      </c>
      <c r="M4482" s="22">
        <f t="shared" si="2178"/>
        <v>0</v>
      </c>
      <c r="N4482" s="22">
        <f>VLOOKUP(CONCATENATE($F4482," ",$G4482),AllocFactorMatrix,(N$4+1),FALSE)*$E4488</f>
        <v>0</v>
      </c>
      <c r="O4482" s="22">
        <f>VLOOKUP(CONCATENATE($F4482," ",$G4482),AllocFactorMatrix,(O$4+1),FALSE)*$E4488</f>
        <v>0</v>
      </c>
      <c r="P4482" s="22">
        <f>VLOOKUP(CONCATENATE($F4482," ",$G4482),AllocFactorMatrix,(P$4+1),FALSE)*$E4488</f>
        <v>0</v>
      </c>
      <c r="Q4482" s="22">
        <f>VLOOKUP(CONCATENATE($F4482," ",$G4482),AllocFactorMatrix,(Q$4+1),FALSE)*$E4488</f>
        <v>0</v>
      </c>
      <c r="R4482" s="22">
        <f t="shared" ref="R4482:R4528" si="2180">SUBTOTAL(9,N4482:Q4482)</f>
        <v>0</v>
      </c>
      <c r="S4482" s="22">
        <f>VLOOKUP(CONCATENATE($F4482," ",$G4482),AllocFactorMatrix,(S$4+1),FALSE)*$E4488</f>
        <v>0</v>
      </c>
      <c r="T4482" s="22">
        <f>VLOOKUP(CONCATENATE($F4482," ",$G4482),AllocFactorMatrix,(T$4+1),FALSE)*$E4488</f>
        <v>0</v>
      </c>
      <c r="U4482" s="22">
        <f>VLOOKUP(CONCATENATE($F4482," ",$G4482),AllocFactorMatrix,(U$4+1),FALSE)*$E4488</f>
        <v>0</v>
      </c>
      <c r="V4482" s="22">
        <f>VLOOKUP(CONCATENATE($F4482," ",$G4482),AllocFactorMatrix,(V$4+1),FALSE)*$E4488</f>
        <v>0</v>
      </c>
      <c r="W4482" s="22">
        <f t="shared" ref="W4482:W4488" si="2181">SUBTOTAL(9,S4482:V4482)</f>
        <v>0</v>
      </c>
      <c r="X4482" s="22">
        <f>VLOOKUP(CONCATENATE($F4482," ",$G4482),AllocFactorMatrix,(X$4+1),FALSE)*$E4488</f>
        <v>0</v>
      </c>
      <c r="Y4482" s="22">
        <f>VLOOKUP(CONCATENATE($F4482," ",$G4482),AllocFactorMatrix,(Y$4+1),FALSE)*$E4488</f>
        <v>0</v>
      </c>
      <c r="Z4482" s="22">
        <f t="shared" si="2179"/>
        <v>0</v>
      </c>
      <c r="AA4482" s="22">
        <f>VLOOKUP(CONCATENATE($F4482," ",$G4482),AllocFactorMatrix,(AA$4+1),FALSE)*$E4488</f>
        <v>0</v>
      </c>
      <c r="AB4482" s="22">
        <f>VLOOKUP(CONCATENATE($F4482," ",$G4482),AllocFactorMatrix,(AB$4+1),FALSE)*$E4488</f>
        <v>0</v>
      </c>
      <c r="AC4482" s="22">
        <f>VLOOKUP(CONCATENATE($F4482," ",$G4482),AllocFactorMatrix,(AC$4+1),FALSE)*$E4488</f>
        <v>0</v>
      </c>
    </row>
    <row r="4483" spans="4:29" hidden="1" outlineLevel="1">
      <c r="F4483" s="42" t="str">
        <f>F4488</f>
        <v>PROD_DEMAND</v>
      </c>
      <c r="G4483" s="17" t="str">
        <f>$G$10</f>
        <v>SUBTRAN</v>
      </c>
      <c r="H4483" s="21">
        <f t="shared" si="2177"/>
        <v>0</v>
      </c>
      <c r="I4483" s="22">
        <f>VLOOKUP(CONCATENATE($F4483," ",$G4483),AllocFactorMatrix,(I$4+1),FALSE)*$E4488</f>
        <v>0</v>
      </c>
      <c r="J4483" s="22">
        <f>VLOOKUP(CONCATENATE($F4483," ",$G4483),AllocFactorMatrix,(J$4+1),FALSE)*$E4488</f>
        <v>0</v>
      </c>
      <c r="K4483" s="22">
        <f>VLOOKUP(CONCATENATE($F4483," ",$G4483),AllocFactorMatrix,(K$4+1),FALSE)*$E4488</f>
        <v>0</v>
      </c>
      <c r="L4483" s="22">
        <f>VLOOKUP(CONCATENATE($F4483," ",$G4483),AllocFactorMatrix,(L$4+1),FALSE)*$E4488</f>
        <v>0</v>
      </c>
      <c r="M4483" s="22">
        <f t="shared" si="2178"/>
        <v>0</v>
      </c>
      <c r="N4483" s="22">
        <f>VLOOKUP(CONCATENATE($F4483," ",$G4483),AllocFactorMatrix,(N$4+1),FALSE)*$E4488</f>
        <v>0</v>
      </c>
      <c r="O4483" s="22">
        <f>VLOOKUP(CONCATENATE($F4483," ",$G4483),AllocFactorMatrix,(O$4+1),FALSE)*$E4488</f>
        <v>0</v>
      </c>
      <c r="P4483" s="22">
        <f>VLOOKUP(CONCATENATE($F4483," ",$G4483),AllocFactorMatrix,(P$4+1),FALSE)*$E4488</f>
        <v>0</v>
      </c>
      <c r="Q4483" s="22">
        <f>VLOOKUP(CONCATENATE($F4483," ",$G4483),AllocFactorMatrix,(Q$4+1),FALSE)*$E4488</f>
        <v>0</v>
      </c>
      <c r="R4483" s="22">
        <f t="shared" si="2180"/>
        <v>0</v>
      </c>
      <c r="S4483" s="22">
        <f>VLOOKUP(CONCATENATE($F4483," ",$G4483),AllocFactorMatrix,(S$4+1),FALSE)*$E4488</f>
        <v>0</v>
      </c>
      <c r="T4483" s="22">
        <f>VLOOKUP(CONCATENATE($F4483," ",$G4483),AllocFactorMatrix,(T$4+1),FALSE)*$E4488</f>
        <v>0</v>
      </c>
      <c r="U4483" s="22">
        <f>VLOOKUP(CONCATENATE($F4483," ",$G4483),AllocFactorMatrix,(U$4+1),FALSE)*$E4488</f>
        <v>0</v>
      </c>
      <c r="V4483" s="22">
        <f>VLOOKUP(CONCATENATE($F4483," ",$G4483),AllocFactorMatrix,(V$4+1),FALSE)*$E4488</f>
        <v>0</v>
      </c>
      <c r="W4483" s="22">
        <f t="shared" si="2181"/>
        <v>0</v>
      </c>
      <c r="X4483" s="22">
        <f>VLOOKUP(CONCATENATE($F4483," ",$G4483),AllocFactorMatrix,(X$4+1),FALSE)*$E4488</f>
        <v>0</v>
      </c>
      <c r="Y4483" s="22">
        <f>VLOOKUP(CONCATENATE($F4483," ",$G4483),AllocFactorMatrix,(Y$4+1),FALSE)*$E4488</f>
        <v>0</v>
      </c>
      <c r="Z4483" s="22">
        <f t="shared" si="2179"/>
        <v>0</v>
      </c>
      <c r="AA4483" s="22">
        <f>VLOOKUP(CONCATENATE($F4483," ",$G4483),AllocFactorMatrix,(AA$4+1),FALSE)*$E4488</f>
        <v>0</v>
      </c>
      <c r="AB4483" s="22">
        <f>VLOOKUP(CONCATENATE($F4483," ",$G4483),AllocFactorMatrix,(AB$4+1),FALSE)*$E4488</f>
        <v>0</v>
      </c>
      <c r="AC4483" s="22">
        <f>VLOOKUP(CONCATENATE($F4483," ",$G4483),AllocFactorMatrix,(AC$4+1),FALSE)*$E4488</f>
        <v>0</v>
      </c>
    </row>
    <row r="4484" spans="4:29" hidden="1" outlineLevel="1">
      <c r="F4484" s="42" t="str">
        <f>F4488</f>
        <v>PROD_DEMAND</v>
      </c>
      <c r="G4484" s="17" t="str">
        <f>$G$11</f>
        <v>DISTPRI</v>
      </c>
      <c r="H4484" s="21">
        <f t="shared" si="2177"/>
        <v>0</v>
      </c>
      <c r="I4484" s="22">
        <f>VLOOKUP(CONCATENATE($F4484," ",$G4484),AllocFactorMatrix,(I$4+1),FALSE)*$E4488</f>
        <v>0</v>
      </c>
      <c r="J4484" s="22">
        <f>VLOOKUP(CONCATENATE($F4484," ",$G4484),AllocFactorMatrix,(J$4+1),FALSE)*$E4488</f>
        <v>0</v>
      </c>
      <c r="K4484" s="22">
        <f>VLOOKUP(CONCATENATE($F4484," ",$G4484),AllocFactorMatrix,(K$4+1),FALSE)*$E4488</f>
        <v>0</v>
      </c>
      <c r="L4484" s="22">
        <f>VLOOKUP(CONCATENATE($F4484," ",$G4484),AllocFactorMatrix,(L$4+1),FALSE)*$E4488</f>
        <v>0</v>
      </c>
      <c r="M4484" s="22">
        <f t="shared" si="2178"/>
        <v>0</v>
      </c>
      <c r="N4484" s="22">
        <f>VLOOKUP(CONCATENATE($F4484," ",$G4484),AllocFactorMatrix,(N$4+1),FALSE)*$E4488</f>
        <v>0</v>
      </c>
      <c r="O4484" s="22">
        <f>VLOOKUP(CONCATENATE($F4484," ",$G4484),AllocFactorMatrix,(O$4+1),FALSE)*$E4488</f>
        <v>0</v>
      </c>
      <c r="P4484" s="22">
        <f>VLOOKUP(CONCATENATE($F4484," ",$G4484),AllocFactorMatrix,(P$4+1),FALSE)*$E4488</f>
        <v>0</v>
      </c>
      <c r="Q4484" s="22">
        <f>VLOOKUP(CONCATENATE($F4484," ",$G4484),AllocFactorMatrix,(Q$4+1),FALSE)*$E4488</f>
        <v>0</v>
      </c>
      <c r="R4484" s="22">
        <f t="shared" si="2180"/>
        <v>0</v>
      </c>
      <c r="S4484" s="22">
        <f>VLOOKUP(CONCATENATE($F4484," ",$G4484),AllocFactorMatrix,(S$4+1),FALSE)*$E4488</f>
        <v>0</v>
      </c>
      <c r="T4484" s="22">
        <f>VLOOKUP(CONCATENATE($F4484," ",$G4484),AllocFactorMatrix,(T$4+1),FALSE)*$E4488</f>
        <v>0</v>
      </c>
      <c r="U4484" s="22">
        <f>VLOOKUP(CONCATENATE($F4484," ",$G4484),AllocFactorMatrix,(U$4+1),FALSE)*$E4488</f>
        <v>0</v>
      </c>
      <c r="V4484" s="22">
        <f>VLOOKUP(CONCATENATE($F4484," ",$G4484),AllocFactorMatrix,(V$4+1),FALSE)*$E4488</f>
        <v>0</v>
      </c>
      <c r="W4484" s="22">
        <f t="shared" si="2181"/>
        <v>0</v>
      </c>
      <c r="X4484" s="22">
        <f>VLOOKUP(CONCATENATE($F4484," ",$G4484),AllocFactorMatrix,(X$4+1),FALSE)*$E4488</f>
        <v>0</v>
      </c>
      <c r="Y4484" s="22">
        <f>VLOOKUP(CONCATENATE($F4484," ",$G4484),AllocFactorMatrix,(Y$4+1),FALSE)*$E4488</f>
        <v>0</v>
      </c>
      <c r="Z4484" s="22">
        <f t="shared" si="2179"/>
        <v>0</v>
      </c>
      <c r="AA4484" s="22">
        <f>VLOOKUP(CONCATENATE($F4484," ",$G4484),AllocFactorMatrix,(AA$4+1),FALSE)*$E4488</f>
        <v>0</v>
      </c>
      <c r="AB4484" s="22">
        <f>VLOOKUP(CONCATENATE($F4484," ",$G4484),AllocFactorMatrix,(AB$4+1),FALSE)*$E4488</f>
        <v>0</v>
      </c>
      <c r="AC4484" s="22">
        <f>VLOOKUP(CONCATENATE($F4484," ",$G4484),AllocFactorMatrix,(AC$4+1),FALSE)*$E4488</f>
        <v>0</v>
      </c>
    </row>
    <row r="4485" spans="4:29" hidden="1" outlineLevel="1">
      <c r="F4485" s="42" t="str">
        <f>F4488</f>
        <v>PROD_DEMAND</v>
      </c>
      <c r="G4485" s="17" t="str">
        <f>$G$12</f>
        <v>DISTSEC</v>
      </c>
      <c r="H4485" s="21">
        <f t="shared" si="2177"/>
        <v>0</v>
      </c>
      <c r="I4485" s="22">
        <f>VLOOKUP(CONCATENATE($F4485," ",$G4485),AllocFactorMatrix,(I$4+1),FALSE)*$E4488</f>
        <v>0</v>
      </c>
      <c r="J4485" s="22">
        <f>VLOOKUP(CONCATENATE($F4485," ",$G4485),AllocFactorMatrix,(J$4+1),FALSE)*$E4488</f>
        <v>0</v>
      </c>
      <c r="K4485" s="22">
        <f>VLOOKUP(CONCATENATE($F4485," ",$G4485),AllocFactorMatrix,(K$4+1),FALSE)*$E4488</f>
        <v>0</v>
      </c>
      <c r="L4485" s="22">
        <f>VLOOKUP(CONCATENATE($F4485," ",$G4485),AllocFactorMatrix,(L$4+1),FALSE)*$E4488</f>
        <v>0</v>
      </c>
      <c r="M4485" s="22">
        <f t="shared" si="2178"/>
        <v>0</v>
      </c>
      <c r="N4485" s="22">
        <f>VLOOKUP(CONCATENATE($F4485," ",$G4485),AllocFactorMatrix,(N$4+1),FALSE)*$E4488</f>
        <v>0</v>
      </c>
      <c r="O4485" s="22">
        <f>VLOOKUP(CONCATENATE($F4485," ",$G4485),AllocFactorMatrix,(O$4+1),FALSE)*$E4488</f>
        <v>0</v>
      </c>
      <c r="P4485" s="22">
        <f>VLOOKUP(CONCATENATE($F4485," ",$G4485),AllocFactorMatrix,(P$4+1),FALSE)*$E4488</f>
        <v>0</v>
      </c>
      <c r="Q4485" s="22">
        <f>VLOOKUP(CONCATENATE($F4485," ",$G4485),AllocFactorMatrix,(Q$4+1),FALSE)*$E4488</f>
        <v>0</v>
      </c>
      <c r="R4485" s="22">
        <f t="shared" si="2180"/>
        <v>0</v>
      </c>
      <c r="S4485" s="22">
        <f>VLOOKUP(CONCATENATE($F4485," ",$G4485),AllocFactorMatrix,(S$4+1),FALSE)*$E4488</f>
        <v>0</v>
      </c>
      <c r="T4485" s="22">
        <f>VLOOKUP(CONCATENATE($F4485," ",$G4485),AllocFactorMatrix,(T$4+1),FALSE)*$E4488</f>
        <v>0</v>
      </c>
      <c r="U4485" s="22">
        <f>VLOOKUP(CONCATENATE($F4485," ",$G4485),AllocFactorMatrix,(U$4+1),FALSE)*$E4488</f>
        <v>0</v>
      </c>
      <c r="V4485" s="22">
        <f>VLOOKUP(CONCATENATE($F4485," ",$G4485),AllocFactorMatrix,(V$4+1),FALSE)*$E4488</f>
        <v>0</v>
      </c>
      <c r="W4485" s="22">
        <f t="shared" si="2181"/>
        <v>0</v>
      </c>
      <c r="X4485" s="22">
        <f>VLOOKUP(CONCATENATE($F4485," ",$G4485),AllocFactorMatrix,(X$4+1),FALSE)*$E4488</f>
        <v>0</v>
      </c>
      <c r="Y4485" s="22">
        <f>VLOOKUP(CONCATENATE($F4485," ",$G4485),AllocFactorMatrix,(Y$4+1),FALSE)*$E4488</f>
        <v>0</v>
      </c>
      <c r="Z4485" s="22">
        <f t="shared" si="2179"/>
        <v>0</v>
      </c>
      <c r="AA4485" s="22">
        <f>VLOOKUP(CONCATENATE($F4485," ",$G4485),AllocFactorMatrix,(AA$4+1),FALSE)*$E4488</f>
        <v>0</v>
      </c>
      <c r="AB4485" s="22">
        <f>VLOOKUP(CONCATENATE($F4485," ",$G4485),AllocFactorMatrix,(AB$4+1),FALSE)*$E4488</f>
        <v>0</v>
      </c>
      <c r="AC4485" s="22">
        <f>VLOOKUP(CONCATENATE($F4485," ",$G4485),AllocFactorMatrix,(AC$4+1),FALSE)*$E4488</f>
        <v>0</v>
      </c>
    </row>
    <row r="4486" spans="4:29" hidden="1" outlineLevel="1">
      <c r="F4486" s="42" t="str">
        <f>F4488</f>
        <v>PROD_DEMAND</v>
      </c>
      <c r="G4486" s="17" t="str">
        <f>$G$13</f>
        <v>ENERGY</v>
      </c>
      <c r="H4486" s="21">
        <f t="shared" si="2177"/>
        <v>0</v>
      </c>
      <c r="I4486" s="22">
        <f>VLOOKUP(CONCATENATE($F4486," ",$G4486),AllocFactorMatrix,(I$4+1),FALSE)*$E4488</f>
        <v>0</v>
      </c>
      <c r="J4486" s="22">
        <f>VLOOKUP(CONCATENATE($F4486," ",$G4486),AllocFactorMatrix,(J$4+1),FALSE)*$E4488</f>
        <v>0</v>
      </c>
      <c r="K4486" s="22">
        <f>VLOOKUP(CONCATENATE($F4486," ",$G4486),AllocFactorMatrix,(K$4+1),FALSE)*$E4488</f>
        <v>0</v>
      </c>
      <c r="L4486" s="22">
        <f>VLOOKUP(CONCATENATE($F4486," ",$G4486),AllocFactorMatrix,(L$4+1),FALSE)*$E4488</f>
        <v>0</v>
      </c>
      <c r="M4486" s="22">
        <f t="shared" si="2178"/>
        <v>0</v>
      </c>
      <c r="N4486" s="22">
        <f>VLOOKUP(CONCATENATE($F4486," ",$G4486),AllocFactorMatrix,(N$4+1),FALSE)*$E4488</f>
        <v>0</v>
      </c>
      <c r="O4486" s="22">
        <f>VLOOKUP(CONCATENATE($F4486," ",$G4486),AllocFactorMatrix,(O$4+1),FALSE)*$E4488</f>
        <v>0</v>
      </c>
      <c r="P4486" s="22">
        <f>VLOOKUP(CONCATENATE($F4486," ",$G4486),AllocFactorMatrix,(P$4+1),FALSE)*$E4488</f>
        <v>0</v>
      </c>
      <c r="Q4486" s="22">
        <f>VLOOKUP(CONCATENATE($F4486," ",$G4486),AllocFactorMatrix,(Q$4+1),FALSE)*$E4488</f>
        <v>0</v>
      </c>
      <c r="R4486" s="22">
        <f t="shared" si="2180"/>
        <v>0</v>
      </c>
      <c r="S4486" s="22">
        <f>VLOOKUP(CONCATENATE($F4486," ",$G4486),AllocFactorMatrix,(S$4+1),FALSE)*$E4488</f>
        <v>0</v>
      </c>
      <c r="T4486" s="22">
        <f>VLOOKUP(CONCATENATE($F4486," ",$G4486),AllocFactorMatrix,(T$4+1),FALSE)*$E4488</f>
        <v>0</v>
      </c>
      <c r="U4486" s="22">
        <f>VLOOKUP(CONCATENATE($F4486," ",$G4486),AllocFactorMatrix,(U$4+1),FALSE)*$E4488</f>
        <v>0</v>
      </c>
      <c r="V4486" s="22">
        <f>VLOOKUP(CONCATENATE($F4486," ",$G4486),AllocFactorMatrix,(V$4+1),FALSE)*$E4488</f>
        <v>0</v>
      </c>
      <c r="W4486" s="22">
        <f t="shared" si="2181"/>
        <v>0</v>
      </c>
      <c r="X4486" s="22">
        <f>VLOOKUP(CONCATENATE($F4486," ",$G4486),AllocFactorMatrix,(X$4+1),FALSE)*$E4488</f>
        <v>0</v>
      </c>
      <c r="Y4486" s="22">
        <f>VLOOKUP(CONCATENATE($F4486," ",$G4486),AllocFactorMatrix,(Y$4+1),FALSE)*$E4488</f>
        <v>0</v>
      </c>
      <c r="Z4486" s="22">
        <f t="shared" si="2179"/>
        <v>0</v>
      </c>
      <c r="AA4486" s="22">
        <f>VLOOKUP(CONCATENATE($F4486," ",$G4486),AllocFactorMatrix,(AA$4+1),FALSE)*$E4488</f>
        <v>0</v>
      </c>
      <c r="AB4486" s="22">
        <f>VLOOKUP(CONCATENATE($F4486," ",$G4486),AllocFactorMatrix,(AB$4+1),FALSE)*$E4488</f>
        <v>0</v>
      </c>
      <c r="AC4486" s="22">
        <f>VLOOKUP(CONCATENATE($F4486," ",$G4486),AllocFactorMatrix,(AC$4+1),FALSE)*$E4488</f>
        <v>0</v>
      </c>
    </row>
    <row r="4487" spans="4:29" hidden="1" outlineLevel="1">
      <c r="F4487" s="42" t="str">
        <f>F4488</f>
        <v>PROD_DEMAND</v>
      </c>
      <c r="G4487" s="17" t="str">
        <f>$G$14</f>
        <v>CUSTOMER</v>
      </c>
      <c r="H4487" s="21">
        <f t="shared" si="2177"/>
        <v>0</v>
      </c>
      <c r="I4487" s="22">
        <f>VLOOKUP(CONCATENATE($F4487," ",$G4487),AllocFactorMatrix,(I$4+1),FALSE)*$E4488</f>
        <v>0</v>
      </c>
      <c r="J4487" s="22">
        <f>VLOOKUP(CONCATENATE($F4487," ",$G4487),AllocFactorMatrix,(J$4+1),FALSE)*$E4488</f>
        <v>0</v>
      </c>
      <c r="K4487" s="22">
        <f>VLOOKUP(CONCATENATE($F4487," ",$G4487),AllocFactorMatrix,(K$4+1),FALSE)*$E4488</f>
        <v>0</v>
      </c>
      <c r="L4487" s="22">
        <f>VLOOKUP(CONCATENATE($F4487," ",$G4487),AllocFactorMatrix,(L$4+1),FALSE)*$E4488</f>
        <v>0</v>
      </c>
      <c r="M4487" s="22">
        <f t="shared" si="2178"/>
        <v>0</v>
      </c>
      <c r="N4487" s="22">
        <f>VLOOKUP(CONCATENATE($F4487," ",$G4487),AllocFactorMatrix,(N$4+1),FALSE)*$E4488</f>
        <v>0</v>
      </c>
      <c r="O4487" s="22">
        <f>VLOOKUP(CONCATENATE($F4487," ",$G4487),AllocFactorMatrix,(O$4+1),FALSE)*$E4488</f>
        <v>0</v>
      </c>
      <c r="P4487" s="22">
        <f>VLOOKUP(CONCATENATE($F4487," ",$G4487),AllocFactorMatrix,(P$4+1),FALSE)*$E4488</f>
        <v>0</v>
      </c>
      <c r="Q4487" s="22">
        <f>VLOOKUP(CONCATENATE($F4487," ",$G4487),AllocFactorMatrix,(Q$4+1),FALSE)*$E4488</f>
        <v>0</v>
      </c>
      <c r="R4487" s="22">
        <f t="shared" si="2180"/>
        <v>0</v>
      </c>
      <c r="S4487" s="22">
        <f>VLOOKUP(CONCATENATE($F4487," ",$G4487),AllocFactorMatrix,(S$4+1),FALSE)*$E4488</f>
        <v>0</v>
      </c>
      <c r="T4487" s="22">
        <f>VLOOKUP(CONCATENATE($F4487," ",$G4487),AllocFactorMatrix,(T$4+1),FALSE)*$E4488</f>
        <v>0</v>
      </c>
      <c r="U4487" s="22">
        <f>VLOOKUP(CONCATENATE($F4487," ",$G4487),AllocFactorMatrix,(U$4+1),FALSE)*$E4488</f>
        <v>0</v>
      </c>
      <c r="V4487" s="22">
        <f>VLOOKUP(CONCATENATE($F4487," ",$G4487),AllocFactorMatrix,(V$4+1),FALSE)*$E4488</f>
        <v>0</v>
      </c>
      <c r="W4487" s="22">
        <f t="shared" si="2181"/>
        <v>0</v>
      </c>
      <c r="X4487" s="22">
        <f>VLOOKUP(CONCATENATE($F4487," ",$G4487),AllocFactorMatrix,(X$4+1),FALSE)*$E4488</f>
        <v>0</v>
      </c>
      <c r="Y4487" s="22">
        <f>VLOOKUP(CONCATENATE($F4487," ",$G4487),AllocFactorMatrix,(Y$4+1),FALSE)*$E4488</f>
        <v>0</v>
      </c>
      <c r="Z4487" s="22">
        <f t="shared" si="2179"/>
        <v>0</v>
      </c>
      <c r="AA4487" s="22">
        <f>VLOOKUP(CONCATENATE($F4487," ",$G4487),AllocFactorMatrix,(AA$4+1),FALSE)*$E4488</f>
        <v>0</v>
      </c>
      <c r="AB4487" s="22">
        <f>VLOOKUP(CONCATENATE($F4487," ",$G4487),AllocFactorMatrix,(AB$4+1),FALSE)*$E4488</f>
        <v>0</v>
      </c>
      <c r="AC4487" s="22">
        <f>VLOOKUP(CONCATENATE($F4487," ",$G4487),AllocFactorMatrix,(AC$4+1),FALSE)*$E4488</f>
        <v>0</v>
      </c>
    </row>
    <row r="4488" spans="4:29" collapsed="1">
      <c r="D4488" s="17" t="s">
        <v>131</v>
      </c>
      <c r="E4488" s="19">
        <v>9581657</v>
      </c>
      <c r="F4488" s="42" t="s">
        <v>29</v>
      </c>
      <c r="G4488" s="17" t="str">
        <f>$G$15</f>
        <v>TOTAL</v>
      </c>
      <c r="H4488" s="21">
        <f t="shared" si="2177"/>
        <v>9581657.0000000019</v>
      </c>
      <c r="I4488" s="22">
        <f>VLOOKUP(CONCATENATE($F4488," ",$G4488),AllocFactorMatrix,(I$4+1),FALSE)*$E4488</f>
        <v>4750667.6581191644</v>
      </c>
      <c r="J4488" s="22">
        <f>VLOOKUP(CONCATENATE($F4488," ",$G4488),AllocFactorMatrix,(J$4+1),FALSE)*$E4488</f>
        <v>1187989.3486978875</v>
      </c>
      <c r="K4488" s="22">
        <f>VLOOKUP(CONCATENATE($F4488," ",$G4488),AllocFactorMatrix,(K$4+1),FALSE)*$E4488</f>
        <v>15056.384304796096</v>
      </c>
      <c r="L4488" s="22">
        <f>VLOOKUP(CONCATENATE($F4488," ",$G4488),AllocFactorMatrix,(L$4+1),FALSE)*$E4488</f>
        <v>753.55706826090864</v>
      </c>
      <c r="M4488" s="22">
        <f t="shared" si="2178"/>
        <v>1203799.2900709445</v>
      </c>
      <c r="N4488" s="22">
        <f>VLOOKUP(CONCATENATE($F4488," ",$G4488),AllocFactorMatrix,(N$4+1),FALSE)*$E4488</f>
        <v>532988.72693798062</v>
      </c>
      <c r="O4488" s="22">
        <f>VLOOKUP(CONCATENATE($F4488," ",$G4488),AllocFactorMatrix,(O$4+1),FALSE)*$E4488</f>
        <v>146079.86662005796</v>
      </c>
      <c r="P4488" s="22">
        <f>VLOOKUP(CONCATENATE($F4488," ",$G4488),AllocFactorMatrix,(P$4+1),FALSE)*$E4488</f>
        <v>23245.807108011661</v>
      </c>
      <c r="Q4488" s="22">
        <f>VLOOKUP(CONCATENATE($F4488," ",$G4488),AllocFactorMatrix,(Q$4+1),FALSE)*$E4488</f>
        <v>0</v>
      </c>
      <c r="R4488" s="22">
        <f t="shared" si="2180"/>
        <v>702314.40066605026</v>
      </c>
      <c r="S4488" s="22">
        <f>VLOOKUP(CONCATENATE($F4488," ",$G4488),AllocFactorMatrix,(S$4+1),FALSE)*$E4488</f>
        <v>23039.739195615482</v>
      </c>
      <c r="T4488" s="22">
        <f>VLOOKUP(CONCATENATE($F4488," ",$G4488),AllocFactorMatrix,(T$4+1),FALSE)*$E4488</f>
        <v>419283.95203472103</v>
      </c>
      <c r="U4488" s="22">
        <f>VLOOKUP(CONCATENATE($F4488," ",$G4488),AllocFactorMatrix,(U$4+1),FALSE)*$E4488</f>
        <v>2042978.6146099938</v>
      </c>
      <c r="V4488" s="22">
        <f>VLOOKUP(CONCATENATE($F4488," ",$G4488),AllocFactorMatrix,(V$4+1),FALSE)*$E4488</f>
        <v>260317.23775351312</v>
      </c>
      <c r="W4488" s="22">
        <f t="shared" si="2181"/>
        <v>2745619.5435938435</v>
      </c>
      <c r="X4488" s="22">
        <f>VLOOKUP(CONCATENATE($F4488," ",$G4488),AllocFactorMatrix,(X$4+1),FALSE)*$E4488</f>
        <v>149065.5841408984</v>
      </c>
      <c r="Y4488" s="22">
        <f>VLOOKUP(CONCATENATE($F4488," ",$G4488),AllocFactorMatrix,(Y$4+1),FALSE)*$E4488</f>
        <v>2802.0738136391942</v>
      </c>
      <c r="Z4488" s="22">
        <f t="shared" si="2179"/>
        <v>151867.6579545376</v>
      </c>
      <c r="AA4488" s="22">
        <f>VLOOKUP(CONCATENATE($F4488," ",$G4488),AllocFactorMatrix,(AA$4+1),FALSE)*$E4488</f>
        <v>2167.7910845038259</v>
      </c>
      <c r="AB4488" s="22">
        <f>VLOOKUP(CONCATENATE($F4488," ",$G4488),AllocFactorMatrix,(AB$4+1),FALSE)*$E4488</f>
        <v>20371.392483408377</v>
      </c>
      <c r="AC4488" s="22">
        <f>VLOOKUP(CONCATENATE($F4488," ",$G4488),AllocFactorMatrix,(AC$4+1),FALSE)*$E4488</f>
        <v>4849.2660275497683</v>
      </c>
    </row>
    <row r="4489" spans="4:29" hidden="1" outlineLevel="1">
      <c r="F4489" s="42" t="str">
        <f>F4496</f>
        <v>PROD_ENERGY</v>
      </c>
      <c r="G4489" s="17" t="str">
        <f>$G$8</f>
        <v>PRODUCTION</v>
      </c>
      <c r="H4489" s="21">
        <f t="shared" si="2177"/>
        <v>0</v>
      </c>
      <c r="I4489" s="22">
        <f>VLOOKUP(CONCATENATE($F4489," ",$G4489),AllocFactorMatrix,(I$4+1),FALSE)*$E4496</f>
        <v>0</v>
      </c>
      <c r="J4489" s="22">
        <f>VLOOKUP(CONCATENATE($F4489," ",$G4489),AllocFactorMatrix,(J$4+1),FALSE)*$E4496</f>
        <v>0</v>
      </c>
      <c r="K4489" s="22">
        <f>VLOOKUP(CONCATENATE($F4489," ",$G4489),AllocFactorMatrix,(K$4+1),FALSE)*$E4496</f>
        <v>0</v>
      </c>
      <c r="L4489" s="22">
        <f>VLOOKUP(CONCATENATE($F4489," ",$G4489),AllocFactorMatrix,(L$4+1),FALSE)*$E4496</f>
        <v>0</v>
      </c>
      <c r="M4489" s="22">
        <f t="shared" si="2178"/>
        <v>0</v>
      </c>
      <c r="N4489" s="22">
        <f>VLOOKUP(CONCATENATE($F4489," ",$G4489),AllocFactorMatrix,(N$4+1),FALSE)*$E4496</f>
        <v>0</v>
      </c>
      <c r="O4489" s="22">
        <f>VLOOKUP(CONCATENATE($F4489," ",$G4489),AllocFactorMatrix,(O$4+1),FALSE)*$E4496</f>
        <v>0</v>
      </c>
      <c r="P4489" s="22">
        <f>VLOOKUP(CONCATENATE($F4489," ",$G4489),AllocFactorMatrix,(P$4+1),FALSE)*$E4496</f>
        <v>0</v>
      </c>
      <c r="Q4489" s="22">
        <f>VLOOKUP(CONCATENATE($F4489," ",$G4489),AllocFactorMatrix,(Q$4+1),FALSE)*$E4496</f>
        <v>0</v>
      </c>
      <c r="R4489" s="22">
        <f t="shared" si="2180"/>
        <v>0</v>
      </c>
      <c r="S4489" s="22">
        <f>VLOOKUP(CONCATENATE($F4489," ",$G4489),AllocFactorMatrix,(S$4+1),FALSE)*$E4496</f>
        <v>0</v>
      </c>
      <c r="T4489" s="22">
        <f>VLOOKUP(CONCATENATE($F4489," ",$G4489),AllocFactorMatrix,(T$4+1),FALSE)*$E4496</f>
        <v>0</v>
      </c>
      <c r="U4489" s="22">
        <f>VLOOKUP(CONCATENATE($F4489," ",$G4489),AllocFactorMatrix,(U$4+1),FALSE)*$E4496</f>
        <v>0</v>
      </c>
      <c r="V4489" s="22">
        <f>VLOOKUP(CONCATENATE($F4489," ",$G4489),AllocFactorMatrix,(V$4+1),FALSE)*$E4496</f>
        <v>0</v>
      </c>
      <c r="W4489" s="22">
        <f>SUBTOTAL(9,S4489:V4489)</f>
        <v>0</v>
      </c>
      <c r="X4489" s="22">
        <f>VLOOKUP(CONCATENATE($F4489," ",$G4489),AllocFactorMatrix,(X$4+1),FALSE)*$E4496</f>
        <v>0</v>
      </c>
      <c r="Y4489" s="22">
        <f>VLOOKUP(CONCATENATE($F4489," ",$G4489),AllocFactorMatrix,(Y$4+1),FALSE)*$E4496</f>
        <v>0</v>
      </c>
      <c r="Z4489" s="22">
        <f t="shared" si="2179"/>
        <v>0</v>
      </c>
      <c r="AA4489" s="22">
        <f>VLOOKUP(CONCATENATE($F4489," ",$G4489),AllocFactorMatrix,(AA$4+1),FALSE)*$E4496</f>
        <v>0</v>
      </c>
      <c r="AB4489" s="22">
        <f>VLOOKUP(CONCATENATE($F4489," ",$G4489),AllocFactorMatrix,(AB$4+1),FALSE)*$E4496</f>
        <v>0</v>
      </c>
      <c r="AC4489" s="22">
        <f>VLOOKUP(CONCATENATE($F4489," ",$G4489),AllocFactorMatrix,(AC$4+1),FALSE)*$E4496</f>
        <v>0</v>
      </c>
    </row>
    <row r="4490" spans="4:29" hidden="1" outlineLevel="1">
      <c r="F4490" s="42" t="str">
        <f>F4496</f>
        <v>PROD_ENERGY</v>
      </c>
      <c r="G4490" s="17" t="str">
        <f>$G$9</f>
        <v>BULKTRAN</v>
      </c>
      <c r="H4490" s="21">
        <f t="shared" si="2177"/>
        <v>0</v>
      </c>
      <c r="I4490" s="22">
        <f>VLOOKUP(CONCATENATE($F4490," ",$G4490),AllocFactorMatrix,(I$4+1),FALSE)*$E4496</f>
        <v>0</v>
      </c>
      <c r="J4490" s="22">
        <f>VLOOKUP(CONCATENATE($F4490," ",$G4490),AllocFactorMatrix,(J$4+1),FALSE)*$E4496</f>
        <v>0</v>
      </c>
      <c r="K4490" s="22">
        <f>VLOOKUP(CONCATENATE($F4490," ",$G4490),AllocFactorMatrix,(K$4+1),FALSE)*$E4496</f>
        <v>0</v>
      </c>
      <c r="L4490" s="22">
        <f>VLOOKUP(CONCATENATE($F4490," ",$G4490),AllocFactorMatrix,(L$4+1),FALSE)*$E4496</f>
        <v>0</v>
      </c>
      <c r="M4490" s="22">
        <f t="shared" si="2178"/>
        <v>0</v>
      </c>
      <c r="N4490" s="22">
        <f>VLOOKUP(CONCATENATE($F4490," ",$G4490),AllocFactorMatrix,(N$4+1),FALSE)*$E4496</f>
        <v>0</v>
      </c>
      <c r="O4490" s="22">
        <f>VLOOKUP(CONCATENATE($F4490," ",$G4490),AllocFactorMatrix,(O$4+1),FALSE)*$E4496</f>
        <v>0</v>
      </c>
      <c r="P4490" s="22">
        <f>VLOOKUP(CONCATENATE($F4490," ",$G4490),AllocFactorMatrix,(P$4+1),FALSE)*$E4496</f>
        <v>0</v>
      </c>
      <c r="Q4490" s="22">
        <f>VLOOKUP(CONCATENATE($F4490," ",$G4490),AllocFactorMatrix,(Q$4+1),FALSE)*$E4496</f>
        <v>0</v>
      </c>
      <c r="R4490" s="22">
        <f t="shared" si="2180"/>
        <v>0</v>
      </c>
      <c r="S4490" s="22">
        <f>VLOOKUP(CONCATENATE($F4490," ",$G4490),AllocFactorMatrix,(S$4+1),FALSE)*$E4496</f>
        <v>0</v>
      </c>
      <c r="T4490" s="22">
        <f>VLOOKUP(CONCATENATE($F4490," ",$G4490),AllocFactorMatrix,(T$4+1),FALSE)*$E4496</f>
        <v>0</v>
      </c>
      <c r="U4490" s="22">
        <f>VLOOKUP(CONCATENATE($F4490," ",$G4490),AllocFactorMatrix,(U$4+1),FALSE)*$E4496</f>
        <v>0</v>
      </c>
      <c r="V4490" s="22">
        <f>VLOOKUP(CONCATENATE($F4490," ",$G4490),AllocFactorMatrix,(V$4+1),FALSE)*$E4496</f>
        <v>0</v>
      </c>
      <c r="W4490" s="22">
        <f t="shared" ref="W4490:W4496" si="2182">SUBTOTAL(9,S4490:V4490)</f>
        <v>0</v>
      </c>
      <c r="X4490" s="22">
        <f>VLOOKUP(CONCATENATE($F4490," ",$G4490),AllocFactorMatrix,(X$4+1),FALSE)*$E4496</f>
        <v>0</v>
      </c>
      <c r="Y4490" s="22">
        <f>VLOOKUP(CONCATENATE($F4490," ",$G4490),AllocFactorMatrix,(Y$4+1),FALSE)*$E4496</f>
        <v>0</v>
      </c>
      <c r="Z4490" s="22">
        <f t="shared" si="2179"/>
        <v>0</v>
      </c>
      <c r="AA4490" s="22">
        <f>VLOOKUP(CONCATENATE($F4490," ",$G4490),AllocFactorMatrix,(AA$4+1),FALSE)*$E4496</f>
        <v>0</v>
      </c>
      <c r="AB4490" s="22">
        <f>VLOOKUP(CONCATENATE($F4490," ",$G4490),AllocFactorMatrix,(AB$4+1),FALSE)*$E4496</f>
        <v>0</v>
      </c>
      <c r="AC4490" s="22">
        <f>VLOOKUP(CONCATENATE($F4490," ",$G4490),AllocFactorMatrix,(AC$4+1),FALSE)*$E4496</f>
        <v>0</v>
      </c>
    </row>
    <row r="4491" spans="4:29" hidden="1" outlineLevel="1">
      <c r="F4491" s="42" t="str">
        <f>F4496</f>
        <v>PROD_ENERGY</v>
      </c>
      <c r="G4491" s="17" t="str">
        <f>$G$10</f>
        <v>SUBTRAN</v>
      </c>
      <c r="H4491" s="21">
        <f t="shared" si="2177"/>
        <v>0</v>
      </c>
      <c r="I4491" s="22">
        <f>VLOOKUP(CONCATENATE($F4491," ",$G4491),AllocFactorMatrix,(I$4+1),FALSE)*$E4496</f>
        <v>0</v>
      </c>
      <c r="J4491" s="22">
        <f>VLOOKUP(CONCATENATE($F4491," ",$G4491),AllocFactorMatrix,(J$4+1),FALSE)*$E4496</f>
        <v>0</v>
      </c>
      <c r="K4491" s="22">
        <f>VLOOKUP(CONCATENATE($F4491," ",$G4491),AllocFactorMatrix,(K$4+1),FALSE)*$E4496</f>
        <v>0</v>
      </c>
      <c r="L4491" s="22">
        <f>VLOOKUP(CONCATENATE($F4491," ",$G4491),AllocFactorMatrix,(L$4+1),FALSE)*$E4496</f>
        <v>0</v>
      </c>
      <c r="M4491" s="22">
        <f t="shared" si="2178"/>
        <v>0</v>
      </c>
      <c r="N4491" s="22">
        <f>VLOOKUP(CONCATENATE($F4491," ",$G4491),AllocFactorMatrix,(N$4+1),FALSE)*$E4496</f>
        <v>0</v>
      </c>
      <c r="O4491" s="22">
        <f>VLOOKUP(CONCATENATE($F4491," ",$G4491),AllocFactorMatrix,(O$4+1),FALSE)*$E4496</f>
        <v>0</v>
      </c>
      <c r="P4491" s="22">
        <f>VLOOKUP(CONCATENATE($F4491," ",$G4491),AllocFactorMatrix,(P$4+1),FALSE)*$E4496</f>
        <v>0</v>
      </c>
      <c r="Q4491" s="22">
        <f>VLOOKUP(CONCATENATE($F4491," ",$G4491),AllocFactorMatrix,(Q$4+1),FALSE)*$E4496</f>
        <v>0</v>
      </c>
      <c r="R4491" s="22">
        <f t="shared" si="2180"/>
        <v>0</v>
      </c>
      <c r="S4491" s="22">
        <f>VLOOKUP(CONCATENATE($F4491," ",$G4491),AllocFactorMatrix,(S$4+1),FALSE)*$E4496</f>
        <v>0</v>
      </c>
      <c r="T4491" s="22">
        <f>VLOOKUP(CONCATENATE($F4491," ",$G4491),AllocFactorMatrix,(T$4+1),FALSE)*$E4496</f>
        <v>0</v>
      </c>
      <c r="U4491" s="22">
        <f>VLOOKUP(CONCATENATE($F4491," ",$G4491),AllocFactorMatrix,(U$4+1),FALSE)*$E4496</f>
        <v>0</v>
      </c>
      <c r="V4491" s="22">
        <f>VLOOKUP(CONCATENATE($F4491," ",$G4491),AllocFactorMatrix,(V$4+1),FALSE)*$E4496</f>
        <v>0</v>
      </c>
      <c r="W4491" s="22">
        <f t="shared" si="2182"/>
        <v>0</v>
      </c>
      <c r="X4491" s="22">
        <f>VLOOKUP(CONCATENATE($F4491," ",$G4491),AllocFactorMatrix,(X$4+1),FALSE)*$E4496</f>
        <v>0</v>
      </c>
      <c r="Y4491" s="22">
        <f>VLOOKUP(CONCATENATE($F4491," ",$G4491),AllocFactorMatrix,(Y$4+1),FALSE)*$E4496</f>
        <v>0</v>
      </c>
      <c r="Z4491" s="22">
        <f t="shared" si="2179"/>
        <v>0</v>
      </c>
      <c r="AA4491" s="22">
        <f>VLOOKUP(CONCATENATE($F4491," ",$G4491),AllocFactorMatrix,(AA$4+1),FALSE)*$E4496</f>
        <v>0</v>
      </c>
      <c r="AB4491" s="22">
        <f>VLOOKUP(CONCATENATE($F4491," ",$G4491),AllocFactorMatrix,(AB$4+1),FALSE)*$E4496</f>
        <v>0</v>
      </c>
      <c r="AC4491" s="22">
        <f>VLOOKUP(CONCATENATE($F4491," ",$G4491),AllocFactorMatrix,(AC$4+1),FALSE)*$E4496</f>
        <v>0</v>
      </c>
    </row>
    <row r="4492" spans="4:29" hidden="1" outlineLevel="1">
      <c r="F4492" s="42" t="str">
        <f>F4496</f>
        <v>PROD_ENERGY</v>
      </c>
      <c r="G4492" s="17" t="str">
        <f>$G$11</f>
        <v>DISTPRI</v>
      </c>
      <c r="H4492" s="21">
        <f t="shared" si="2177"/>
        <v>0</v>
      </c>
      <c r="I4492" s="22">
        <f>VLOOKUP(CONCATENATE($F4492," ",$G4492),AllocFactorMatrix,(I$4+1),FALSE)*$E4496</f>
        <v>0</v>
      </c>
      <c r="J4492" s="22">
        <f>VLOOKUP(CONCATENATE($F4492," ",$G4492),AllocFactorMatrix,(J$4+1),FALSE)*$E4496</f>
        <v>0</v>
      </c>
      <c r="K4492" s="22">
        <f>VLOOKUP(CONCATENATE($F4492," ",$G4492),AllocFactorMatrix,(K$4+1),FALSE)*$E4496</f>
        <v>0</v>
      </c>
      <c r="L4492" s="22">
        <f>VLOOKUP(CONCATENATE($F4492," ",$G4492),AllocFactorMatrix,(L$4+1),FALSE)*$E4496</f>
        <v>0</v>
      </c>
      <c r="M4492" s="22">
        <f t="shared" si="2178"/>
        <v>0</v>
      </c>
      <c r="N4492" s="22">
        <f>VLOOKUP(CONCATENATE($F4492," ",$G4492),AllocFactorMatrix,(N$4+1),FALSE)*$E4496</f>
        <v>0</v>
      </c>
      <c r="O4492" s="22">
        <f>VLOOKUP(CONCATENATE($F4492," ",$G4492),AllocFactorMatrix,(O$4+1),FALSE)*$E4496</f>
        <v>0</v>
      </c>
      <c r="P4492" s="22">
        <f>VLOOKUP(CONCATENATE($F4492," ",$G4492),AllocFactorMatrix,(P$4+1),FALSE)*$E4496</f>
        <v>0</v>
      </c>
      <c r="Q4492" s="22">
        <f>VLOOKUP(CONCATENATE($F4492," ",$G4492),AllocFactorMatrix,(Q$4+1),FALSE)*$E4496</f>
        <v>0</v>
      </c>
      <c r="R4492" s="22">
        <f t="shared" si="2180"/>
        <v>0</v>
      </c>
      <c r="S4492" s="22">
        <f>VLOOKUP(CONCATENATE($F4492," ",$G4492),AllocFactorMatrix,(S$4+1),FALSE)*$E4496</f>
        <v>0</v>
      </c>
      <c r="T4492" s="22">
        <f>VLOOKUP(CONCATENATE($F4492," ",$G4492),AllocFactorMatrix,(T$4+1),FALSE)*$E4496</f>
        <v>0</v>
      </c>
      <c r="U4492" s="22">
        <f>VLOOKUP(CONCATENATE($F4492," ",$G4492),AllocFactorMatrix,(U$4+1),FALSE)*$E4496</f>
        <v>0</v>
      </c>
      <c r="V4492" s="22">
        <f>VLOOKUP(CONCATENATE($F4492," ",$G4492),AllocFactorMatrix,(V$4+1),FALSE)*$E4496</f>
        <v>0</v>
      </c>
      <c r="W4492" s="22">
        <f t="shared" si="2182"/>
        <v>0</v>
      </c>
      <c r="X4492" s="22">
        <f>VLOOKUP(CONCATENATE($F4492," ",$G4492),AllocFactorMatrix,(X$4+1),FALSE)*$E4496</f>
        <v>0</v>
      </c>
      <c r="Y4492" s="22">
        <f>VLOOKUP(CONCATENATE($F4492," ",$G4492),AllocFactorMatrix,(Y$4+1),FALSE)*$E4496</f>
        <v>0</v>
      </c>
      <c r="Z4492" s="22">
        <f t="shared" si="2179"/>
        <v>0</v>
      </c>
      <c r="AA4492" s="22">
        <f>VLOOKUP(CONCATENATE($F4492," ",$G4492),AllocFactorMatrix,(AA$4+1),FALSE)*$E4496</f>
        <v>0</v>
      </c>
      <c r="AB4492" s="22">
        <f>VLOOKUP(CONCATENATE($F4492," ",$G4492),AllocFactorMatrix,(AB$4+1),FALSE)*$E4496</f>
        <v>0</v>
      </c>
      <c r="AC4492" s="22">
        <f>VLOOKUP(CONCATENATE($F4492," ",$G4492),AllocFactorMatrix,(AC$4+1),FALSE)*$E4496</f>
        <v>0</v>
      </c>
    </row>
    <row r="4493" spans="4:29" hidden="1" outlineLevel="1">
      <c r="F4493" s="42" t="str">
        <f>F4496</f>
        <v>PROD_ENERGY</v>
      </c>
      <c r="G4493" s="17" t="str">
        <f>$G$12</f>
        <v>DISTSEC</v>
      </c>
      <c r="H4493" s="21">
        <f t="shared" si="2177"/>
        <v>0</v>
      </c>
      <c r="I4493" s="22">
        <f>VLOOKUP(CONCATENATE($F4493," ",$G4493),AllocFactorMatrix,(I$4+1),FALSE)*$E4496</f>
        <v>0</v>
      </c>
      <c r="J4493" s="22">
        <f>VLOOKUP(CONCATENATE($F4493," ",$G4493),AllocFactorMatrix,(J$4+1),FALSE)*$E4496</f>
        <v>0</v>
      </c>
      <c r="K4493" s="22">
        <f>VLOOKUP(CONCATENATE($F4493," ",$G4493),AllocFactorMatrix,(K$4+1),FALSE)*$E4496</f>
        <v>0</v>
      </c>
      <c r="L4493" s="22">
        <f>VLOOKUP(CONCATENATE($F4493," ",$G4493),AllocFactorMatrix,(L$4+1),FALSE)*$E4496</f>
        <v>0</v>
      </c>
      <c r="M4493" s="22">
        <f t="shared" si="2178"/>
        <v>0</v>
      </c>
      <c r="N4493" s="22">
        <f>VLOOKUP(CONCATENATE($F4493," ",$G4493),AllocFactorMatrix,(N$4+1),FALSE)*$E4496</f>
        <v>0</v>
      </c>
      <c r="O4493" s="22">
        <f>VLOOKUP(CONCATENATE($F4493," ",$G4493),AllocFactorMatrix,(O$4+1),FALSE)*$E4496</f>
        <v>0</v>
      </c>
      <c r="P4493" s="22">
        <f>VLOOKUP(CONCATENATE($F4493," ",$G4493),AllocFactorMatrix,(P$4+1),FALSE)*$E4496</f>
        <v>0</v>
      </c>
      <c r="Q4493" s="22">
        <f>VLOOKUP(CONCATENATE($F4493," ",$G4493),AllocFactorMatrix,(Q$4+1),FALSE)*$E4496</f>
        <v>0</v>
      </c>
      <c r="R4493" s="22">
        <f t="shared" si="2180"/>
        <v>0</v>
      </c>
      <c r="S4493" s="22">
        <f>VLOOKUP(CONCATENATE($F4493," ",$G4493),AllocFactorMatrix,(S$4+1),FALSE)*$E4496</f>
        <v>0</v>
      </c>
      <c r="T4493" s="22">
        <f>VLOOKUP(CONCATENATE($F4493," ",$G4493),AllocFactorMatrix,(T$4+1),FALSE)*$E4496</f>
        <v>0</v>
      </c>
      <c r="U4493" s="22">
        <f>VLOOKUP(CONCATENATE($F4493," ",$G4493),AllocFactorMatrix,(U$4+1),FALSE)*$E4496</f>
        <v>0</v>
      </c>
      <c r="V4493" s="22">
        <f>VLOOKUP(CONCATENATE($F4493," ",$G4493),AllocFactorMatrix,(V$4+1),FALSE)*$E4496</f>
        <v>0</v>
      </c>
      <c r="W4493" s="22">
        <f t="shared" si="2182"/>
        <v>0</v>
      </c>
      <c r="X4493" s="22">
        <f>VLOOKUP(CONCATENATE($F4493," ",$G4493),AllocFactorMatrix,(X$4+1),FALSE)*$E4496</f>
        <v>0</v>
      </c>
      <c r="Y4493" s="22">
        <f>VLOOKUP(CONCATENATE($F4493," ",$G4493),AllocFactorMatrix,(Y$4+1),FALSE)*$E4496</f>
        <v>0</v>
      </c>
      <c r="Z4493" s="22">
        <f t="shared" si="2179"/>
        <v>0</v>
      </c>
      <c r="AA4493" s="22">
        <f>VLOOKUP(CONCATENATE($F4493," ",$G4493),AllocFactorMatrix,(AA$4+1),FALSE)*$E4496</f>
        <v>0</v>
      </c>
      <c r="AB4493" s="22">
        <f>VLOOKUP(CONCATENATE($F4493," ",$G4493),AllocFactorMatrix,(AB$4+1),FALSE)*$E4496</f>
        <v>0</v>
      </c>
      <c r="AC4493" s="22">
        <f>VLOOKUP(CONCATENATE($F4493," ",$G4493),AllocFactorMatrix,(AC$4+1),FALSE)*$E4496</f>
        <v>0</v>
      </c>
    </row>
    <row r="4494" spans="4:29" hidden="1" outlineLevel="1">
      <c r="F4494" s="42" t="str">
        <f>F4496</f>
        <v>PROD_ENERGY</v>
      </c>
      <c r="G4494" s="17" t="str">
        <f>$G$13</f>
        <v>ENERGY</v>
      </c>
      <c r="H4494" s="21">
        <f t="shared" si="2177"/>
        <v>5601409.9999999991</v>
      </c>
      <c r="I4494" s="22">
        <f>VLOOKUP(CONCATENATE($F4494," ",$G4494),AllocFactorMatrix,(I$4+1),FALSE)*$E4496</f>
        <v>2058062.462333468</v>
      </c>
      <c r="J4494" s="22">
        <f>VLOOKUP(CONCATENATE($F4494," ",$G4494),AllocFactorMatrix,(J$4+1),FALSE)*$E4496</f>
        <v>650118.08864658326</v>
      </c>
      <c r="K4494" s="22">
        <f>VLOOKUP(CONCATENATE($F4494," ",$G4494),AllocFactorMatrix,(K$4+1),FALSE)*$E4496</f>
        <v>8119.0375260937844</v>
      </c>
      <c r="L4494" s="22">
        <f>VLOOKUP(CONCATENATE($F4494," ",$G4494),AllocFactorMatrix,(L$4+1),FALSE)*$E4496</f>
        <v>411.29200418935687</v>
      </c>
      <c r="M4494" s="22">
        <f t="shared" si="2178"/>
        <v>658648.41817686637</v>
      </c>
      <c r="N4494" s="22">
        <f>VLOOKUP(CONCATENATE($F4494," ",$G4494),AllocFactorMatrix,(N$4+1),FALSE)*$E4496</f>
        <v>329378.65136414173</v>
      </c>
      <c r="O4494" s="22">
        <f>VLOOKUP(CONCATENATE($F4494," ",$G4494),AllocFactorMatrix,(O$4+1),FALSE)*$E4496</f>
        <v>88857.691040280813</v>
      </c>
      <c r="P4494" s="22">
        <f>VLOOKUP(CONCATENATE($F4494," ",$G4494),AllocFactorMatrix,(P$4+1),FALSE)*$E4496</f>
        <v>13846.557140035644</v>
      </c>
      <c r="Q4494" s="22">
        <f>VLOOKUP(CONCATENATE($F4494," ",$G4494),AllocFactorMatrix,(Q$4+1),FALSE)*$E4496</f>
        <v>0</v>
      </c>
      <c r="R4494" s="22">
        <f t="shared" si="2180"/>
        <v>432082.8995444582</v>
      </c>
      <c r="S4494" s="22">
        <f>VLOOKUP(CONCATENATE($F4494," ",$G4494),AllocFactorMatrix,(S$4+1),FALSE)*$E4496</f>
        <v>16588.112863072769</v>
      </c>
      <c r="T4494" s="22">
        <f>VLOOKUP(CONCATENATE($F4494," ",$G4494),AllocFactorMatrix,(T$4+1),FALSE)*$E4496</f>
        <v>327885.69547774206</v>
      </c>
      <c r="U4494" s="22">
        <f>VLOOKUP(CONCATENATE($F4494," ",$G4494),AllocFactorMatrix,(U$4+1),FALSE)*$E4496</f>
        <v>1723729.7645611607</v>
      </c>
      <c r="V4494" s="22">
        <f>VLOOKUP(CONCATENATE($F4494," ",$G4494),AllocFactorMatrix,(V$4+1),FALSE)*$E4496</f>
        <v>241034.02272706322</v>
      </c>
      <c r="W4494" s="22">
        <f t="shared" si="2182"/>
        <v>2309237.5956290388</v>
      </c>
      <c r="X4494" s="22">
        <f>VLOOKUP(CONCATENATE($F4494," ",$G4494),AllocFactorMatrix,(X$4+1),FALSE)*$E4496</f>
        <v>92607.320068456858</v>
      </c>
      <c r="Y4494" s="22">
        <f>VLOOKUP(CONCATENATE($F4494," ",$G4494),AllocFactorMatrix,(Y$4+1),FALSE)*$E4496</f>
        <v>1751.1268259979718</v>
      </c>
      <c r="Z4494" s="22">
        <f t="shared" si="2179"/>
        <v>94358.446894454828</v>
      </c>
      <c r="AA4494" s="22">
        <f>VLOOKUP(CONCATENATE($F4494," ",$G4494),AllocFactorMatrix,(AA$4+1),FALSE)*$E4496</f>
        <v>1746.705396342328</v>
      </c>
      <c r="AB4494" s="22">
        <f>VLOOKUP(CONCATENATE($F4494," ",$G4494),AllocFactorMatrix,(AB$4+1),FALSE)*$E4496</f>
        <v>38295.516750573479</v>
      </c>
      <c r="AC4494" s="22">
        <f>VLOOKUP(CONCATENATE($F4494," ",$G4494),AllocFactorMatrix,(AC$4+1),FALSE)*$E4496</f>
        <v>8977.955274797614</v>
      </c>
    </row>
    <row r="4495" spans="4:29" hidden="1" outlineLevel="1">
      <c r="F4495" s="42" t="str">
        <f>F4496</f>
        <v>PROD_ENERGY</v>
      </c>
      <c r="G4495" s="17" t="str">
        <f>$G$14</f>
        <v>CUSTOMER</v>
      </c>
      <c r="H4495" s="21">
        <f t="shared" si="2177"/>
        <v>0</v>
      </c>
      <c r="I4495" s="22">
        <f>VLOOKUP(CONCATENATE($F4495," ",$G4495),AllocFactorMatrix,(I$4+1),FALSE)*$E4496</f>
        <v>0</v>
      </c>
      <c r="J4495" s="22">
        <f>VLOOKUP(CONCATENATE($F4495," ",$G4495),AllocFactorMatrix,(J$4+1),FALSE)*$E4496</f>
        <v>0</v>
      </c>
      <c r="K4495" s="22">
        <f>VLOOKUP(CONCATENATE($F4495," ",$G4495),AllocFactorMatrix,(K$4+1),FALSE)*$E4496</f>
        <v>0</v>
      </c>
      <c r="L4495" s="22">
        <f>VLOOKUP(CONCATENATE($F4495," ",$G4495),AllocFactorMatrix,(L$4+1),FALSE)*$E4496</f>
        <v>0</v>
      </c>
      <c r="M4495" s="22">
        <f t="shared" si="2178"/>
        <v>0</v>
      </c>
      <c r="N4495" s="22">
        <f>VLOOKUP(CONCATENATE($F4495," ",$G4495),AllocFactorMatrix,(N$4+1),FALSE)*$E4496</f>
        <v>0</v>
      </c>
      <c r="O4495" s="22">
        <f>VLOOKUP(CONCATENATE($F4495," ",$G4495),AllocFactorMatrix,(O$4+1),FALSE)*$E4496</f>
        <v>0</v>
      </c>
      <c r="P4495" s="22">
        <f>VLOOKUP(CONCATENATE($F4495," ",$G4495),AllocFactorMatrix,(P$4+1),FALSE)*$E4496</f>
        <v>0</v>
      </c>
      <c r="Q4495" s="22">
        <f>VLOOKUP(CONCATENATE($F4495," ",$G4495),AllocFactorMatrix,(Q$4+1),FALSE)*$E4496</f>
        <v>0</v>
      </c>
      <c r="R4495" s="22">
        <f t="shared" si="2180"/>
        <v>0</v>
      </c>
      <c r="S4495" s="22">
        <f>VLOOKUP(CONCATENATE($F4495," ",$G4495),AllocFactorMatrix,(S$4+1),FALSE)*$E4496</f>
        <v>0</v>
      </c>
      <c r="T4495" s="22">
        <f>VLOOKUP(CONCATENATE($F4495," ",$G4495),AllocFactorMatrix,(T$4+1),FALSE)*$E4496</f>
        <v>0</v>
      </c>
      <c r="U4495" s="22">
        <f>VLOOKUP(CONCATENATE($F4495," ",$G4495),AllocFactorMatrix,(U$4+1),FALSE)*$E4496</f>
        <v>0</v>
      </c>
      <c r="V4495" s="22">
        <f>VLOOKUP(CONCATENATE($F4495," ",$G4495),AllocFactorMatrix,(V$4+1),FALSE)*$E4496</f>
        <v>0</v>
      </c>
      <c r="W4495" s="22">
        <f t="shared" si="2182"/>
        <v>0</v>
      </c>
      <c r="X4495" s="22">
        <f>VLOOKUP(CONCATENATE($F4495," ",$G4495),AllocFactorMatrix,(X$4+1),FALSE)*$E4496</f>
        <v>0</v>
      </c>
      <c r="Y4495" s="22">
        <f>VLOOKUP(CONCATENATE($F4495," ",$G4495),AllocFactorMatrix,(Y$4+1),FALSE)*$E4496</f>
        <v>0</v>
      </c>
      <c r="Z4495" s="22">
        <f t="shared" si="2179"/>
        <v>0</v>
      </c>
      <c r="AA4495" s="22">
        <f>VLOOKUP(CONCATENATE($F4495," ",$G4495),AllocFactorMatrix,(AA$4+1),FALSE)*$E4496</f>
        <v>0</v>
      </c>
      <c r="AB4495" s="22">
        <f>VLOOKUP(CONCATENATE($F4495," ",$G4495),AllocFactorMatrix,(AB$4+1),FALSE)*$E4496</f>
        <v>0</v>
      </c>
      <c r="AC4495" s="22">
        <f>VLOOKUP(CONCATENATE($F4495," ",$G4495),AllocFactorMatrix,(AC$4+1),FALSE)*$E4496</f>
        <v>0</v>
      </c>
    </row>
    <row r="4496" spans="4:29" collapsed="1">
      <c r="D4496" s="17" t="s">
        <v>132</v>
      </c>
      <c r="E4496" s="19">
        <v>5601410</v>
      </c>
      <c r="F4496" s="42" t="s">
        <v>31</v>
      </c>
      <c r="G4496" s="17" t="str">
        <f>$G$15</f>
        <v>TOTAL</v>
      </c>
      <c r="H4496" s="21">
        <f t="shared" si="2177"/>
        <v>5601409.9999999991</v>
      </c>
      <c r="I4496" s="22">
        <f>VLOOKUP(CONCATENATE($F4496," ",$G4496),AllocFactorMatrix,(I$4+1),FALSE)*$E4496</f>
        <v>2058062.462333468</v>
      </c>
      <c r="J4496" s="22">
        <f>VLOOKUP(CONCATENATE($F4496," ",$G4496),AllocFactorMatrix,(J$4+1),FALSE)*$E4496</f>
        <v>650118.08864658326</v>
      </c>
      <c r="K4496" s="22">
        <f>VLOOKUP(CONCATENATE($F4496," ",$G4496),AllocFactorMatrix,(K$4+1),FALSE)*$E4496</f>
        <v>8119.0375260937844</v>
      </c>
      <c r="L4496" s="22">
        <f>VLOOKUP(CONCATENATE($F4496," ",$G4496),AllocFactorMatrix,(L$4+1),FALSE)*$E4496</f>
        <v>411.29200418935687</v>
      </c>
      <c r="M4496" s="22">
        <f t="shared" si="2178"/>
        <v>658648.41817686637</v>
      </c>
      <c r="N4496" s="22">
        <f>VLOOKUP(CONCATENATE($F4496," ",$G4496),AllocFactorMatrix,(N$4+1),FALSE)*$E4496</f>
        <v>329378.65136414173</v>
      </c>
      <c r="O4496" s="22">
        <f>VLOOKUP(CONCATENATE($F4496," ",$G4496),AllocFactorMatrix,(O$4+1),FALSE)*$E4496</f>
        <v>88857.691040280813</v>
      </c>
      <c r="P4496" s="22">
        <f>VLOOKUP(CONCATENATE($F4496," ",$G4496),AllocFactorMatrix,(P$4+1),FALSE)*$E4496</f>
        <v>13846.557140035644</v>
      </c>
      <c r="Q4496" s="22">
        <f>VLOOKUP(CONCATENATE($F4496," ",$G4496),AllocFactorMatrix,(Q$4+1),FALSE)*$E4496</f>
        <v>0</v>
      </c>
      <c r="R4496" s="22">
        <f t="shared" si="2180"/>
        <v>432082.8995444582</v>
      </c>
      <c r="S4496" s="22">
        <f>VLOOKUP(CONCATENATE($F4496," ",$G4496),AllocFactorMatrix,(S$4+1),FALSE)*$E4496</f>
        <v>16588.112863072769</v>
      </c>
      <c r="T4496" s="22">
        <f>VLOOKUP(CONCATENATE($F4496," ",$G4496),AllocFactorMatrix,(T$4+1),FALSE)*$E4496</f>
        <v>327885.69547774206</v>
      </c>
      <c r="U4496" s="22">
        <f>VLOOKUP(CONCATENATE($F4496," ",$G4496),AllocFactorMatrix,(U$4+1),FALSE)*$E4496</f>
        <v>1723729.7645611607</v>
      </c>
      <c r="V4496" s="22">
        <f>VLOOKUP(CONCATENATE($F4496," ",$G4496),AllocFactorMatrix,(V$4+1),FALSE)*$E4496</f>
        <v>241034.02272706322</v>
      </c>
      <c r="W4496" s="22">
        <f t="shared" si="2182"/>
        <v>2309237.5956290388</v>
      </c>
      <c r="X4496" s="22">
        <f>VLOOKUP(CONCATENATE($F4496," ",$G4496),AllocFactorMatrix,(X$4+1),FALSE)*$E4496</f>
        <v>92607.320068456858</v>
      </c>
      <c r="Y4496" s="22">
        <f>VLOOKUP(CONCATENATE($F4496," ",$G4496),AllocFactorMatrix,(Y$4+1),FALSE)*$E4496</f>
        <v>1751.1268259979718</v>
      </c>
      <c r="Z4496" s="22">
        <f t="shared" si="2179"/>
        <v>94358.446894454828</v>
      </c>
      <c r="AA4496" s="22">
        <f>VLOOKUP(CONCATENATE($F4496," ",$G4496),AllocFactorMatrix,(AA$4+1),FALSE)*$E4496</f>
        <v>1746.705396342328</v>
      </c>
      <c r="AB4496" s="22">
        <f>VLOOKUP(CONCATENATE($F4496," ",$G4496),AllocFactorMatrix,(AB$4+1),FALSE)*$E4496</f>
        <v>38295.516750573479</v>
      </c>
      <c r="AC4496" s="22">
        <f>VLOOKUP(CONCATENATE($F4496," ",$G4496),AllocFactorMatrix,(AC$4+1),FALSE)*$E4496</f>
        <v>8977.955274797614</v>
      </c>
    </row>
    <row r="4497" spans="4:29" hidden="1" outlineLevel="1">
      <c r="F4497" s="42" t="str">
        <f>F4504</f>
        <v>EXP_OM_TRAN</v>
      </c>
      <c r="G4497" s="17" t="str">
        <f>$G$8</f>
        <v>PRODUCTION</v>
      </c>
      <c r="H4497" s="21">
        <f t="shared" ca="1" si="2177"/>
        <v>1.2670662583545918E-8</v>
      </c>
      <c r="I4497" s="22">
        <f ca="1">VLOOKUP(CONCATENATE($F4497," ",$G4497),AllocFactorMatrix,(I$4+1),FALSE)*$E4504</f>
        <v>1.3327910726057976E-8</v>
      </c>
      <c r="J4497" s="22">
        <f ca="1">VLOOKUP(CONCATENATE($F4497," ",$G4497),AllocFactorMatrix,(J$4+1),FALSE)*$E4504</f>
        <v>-1.9062097073275663E-9</v>
      </c>
      <c r="K4497" s="22">
        <f ca="1">VLOOKUP(CONCATENATE($F4497," ",$G4497),AllocFactorMatrix,(K$4+1),FALSE)*$E4504</f>
        <v>9.7972341242433735E-12</v>
      </c>
      <c r="L4497" s="22">
        <f ca="1">VLOOKUP(CONCATENATE($F4497," ",$G4497),AllocFactorMatrix,(L$4+1),FALSE)*$E4504</f>
        <v>6.7809146583064731E-13</v>
      </c>
      <c r="M4497" s="22">
        <f t="shared" ca="1" si="2178"/>
        <v>-1.8957343817374922E-9</v>
      </c>
      <c r="N4497" s="22">
        <f ca="1">VLOOKUP(CONCATENATE($F4497," ",$G4497),AllocFactorMatrix,(N$4+1),FALSE)*$E4504</f>
        <v>-2.8138254996486095E-10</v>
      </c>
      <c r="O4497" s="22">
        <f ca="1">VLOOKUP(CONCATENATE($F4497," ",$G4497),AllocFactorMatrix,(O$4+1),FALSE)*$E4504</f>
        <v>3.2248051643646776E-10</v>
      </c>
      <c r="P4497" s="22">
        <f ca="1">VLOOKUP(CONCATENATE($F4497," ",$G4497),AllocFactorMatrix,(P$4+1),FALSE)*$E4504</f>
        <v>6.6677272518539496E-12</v>
      </c>
      <c r="Q4497" s="22">
        <f ca="1">VLOOKUP(CONCATENATE($F4497," ",$G4497),AllocFactorMatrix,(Q$4+1),FALSE)*$E4504</f>
        <v>0</v>
      </c>
      <c r="R4497" s="22">
        <f t="shared" ca="1" si="2180"/>
        <v>4.7765693723460761E-11</v>
      </c>
      <c r="S4497" s="22">
        <f ca="1">VLOOKUP(CONCATENATE($F4497," ",$G4497),AllocFactorMatrix,(S$4+1),FALSE)*$E4504</f>
        <v>-5.2054910937442995E-11</v>
      </c>
      <c r="T4497" s="22">
        <f ca="1">VLOOKUP(CONCATENATE($F4497," ",$G4497),AllocFactorMatrix,(T$4+1),FALSE)*$E4504</f>
        <v>-1.7631930561981049E-10</v>
      </c>
      <c r="U4497" s="22">
        <f ca="1">VLOOKUP(CONCATENATE($F4497," ",$G4497),AllocFactorMatrix,(U$4+1),FALSE)*$E4504</f>
        <v>7.0491076609408573E-10</v>
      </c>
      <c r="V4497" s="22">
        <f ca="1">VLOOKUP(CONCATENATE($F4497," ",$G4497),AllocFactorMatrix,(V$4+1),FALSE)*$E4504</f>
        <v>-4.0759866965263588E-11</v>
      </c>
      <c r="W4497" s="22">
        <f ca="1">SUBTOTAL(9,S4497:V4497)</f>
        <v>4.3577668257156868E-10</v>
      </c>
      <c r="X4497" s="22">
        <f ca="1">VLOOKUP(CONCATENATE($F4497," ",$G4497),AllocFactorMatrix,(X$4+1),FALSE)*$E4504</f>
        <v>3.0773664485484977E-10</v>
      </c>
      <c r="Y4497" s="22">
        <f ca="1">VLOOKUP(CONCATENATE($F4497," ",$G4497),AllocFactorMatrix,(Y$4+1),FALSE)*$E4504</f>
        <v>6.1049196598102328E-12</v>
      </c>
      <c r="Z4497" s="22">
        <f t="shared" ca="1" si="2179"/>
        <v>3.1384156451466001E-10</v>
      </c>
      <c r="AA4497" s="22">
        <f ca="1">VLOOKUP(CONCATENATE($F4497," ",$G4497),AllocFactorMatrix,(AA$4+1),FALSE)*$E4504</f>
        <v>-1.6836506799085794E-12</v>
      </c>
      <c r="AB4497" s="22">
        <f ca="1">VLOOKUP(CONCATENATE($F4497," ",$G4497),AllocFactorMatrix,(AB$4+1),FALSE)*$E4504</f>
        <v>2.716861320242378E-11</v>
      </c>
      <c r="AC4497" s="22">
        <f ca="1">VLOOKUP(CONCATENATE($F4497," ",$G4497),AllocFactorMatrix,(AC$4+1),FALSE)*$E4504</f>
        <v>9.4136955198003293E-12</v>
      </c>
    </row>
    <row r="4498" spans="4:29" hidden="1" outlineLevel="1">
      <c r="F4498" s="42" t="str">
        <f>F4504</f>
        <v>EXP_OM_TRAN</v>
      </c>
      <c r="G4498" s="17" t="str">
        <f>$G$9</f>
        <v>BULKTRAN</v>
      </c>
      <c r="H4498" s="21">
        <f t="shared" ca="1" si="2177"/>
        <v>2664278.9165999996</v>
      </c>
      <c r="I4498" s="22">
        <f ca="1">VLOOKUP(CONCATENATE($F4498," ",$G4498),AllocFactorMatrix,(I$4+1),FALSE)*$E4504</f>
        <v>1320972.320476552</v>
      </c>
      <c r="J4498" s="22">
        <f ca="1">VLOOKUP(CONCATENATE($F4498," ",$G4498),AllocFactorMatrix,(J$4+1),FALSE)*$E4504</f>
        <v>330332.73627736297</v>
      </c>
      <c r="K4498" s="22">
        <f ca="1">VLOOKUP(CONCATENATE($F4498," ",$G4498),AllocFactorMatrix,(K$4+1),FALSE)*$E4504</f>
        <v>4186.5835171823983</v>
      </c>
      <c r="L4498" s="22">
        <f ca="1">VLOOKUP(CONCATENATE($F4498," ",$G4498),AllocFactorMatrix,(L$4+1),FALSE)*$E4504</f>
        <v>209.53434352977229</v>
      </c>
      <c r="M4498" s="22">
        <f t="shared" ca="1" si="2178"/>
        <v>334728.85413807514</v>
      </c>
      <c r="N4498" s="22">
        <f ca="1">VLOOKUP(CONCATENATE($F4498," ",$G4498),AllocFactorMatrix,(N$4+1),FALSE)*$E4504</f>
        <v>148203.0329374487</v>
      </c>
      <c r="O4498" s="22">
        <f ca="1">VLOOKUP(CONCATENATE($F4498," ",$G4498),AllocFactorMatrix,(O$4+1),FALSE)*$E4504</f>
        <v>40619.019108653141</v>
      </c>
      <c r="P4498" s="22">
        <f ca="1">VLOOKUP(CONCATENATE($F4498," ",$G4498),AllocFactorMatrix,(P$4+1),FALSE)*$E4504</f>
        <v>6463.7373031852294</v>
      </c>
      <c r="Q4498" s="22">
        <f ca="1">VLOOKUP(CONCATENATE($F4498," ",$G4498),AllocFactorMatrix,(Q$4+1),FALSE)*$E4504</f>
        <v>0</v>
      </c>
      <c r="R4498" s="22">
        <f t="shared" ca="1" si="2180"/>
        <v>195285.78934928705</v>
      </c>
      <c r="S4498" s="22">
        <f ca="1">VLOOKUP(CONCATENATE($F4498," ",$G4498),AllocFactorMatrix,(S$4+1),FALSE)*$E4504</f>
        <v>6406.437986962068</v>
      </c>
      <c r="T4498" s="22">
        <f ca="1">VLOOKUP(CONCATENATE($F4498," ",$G4498),AllocFactorMatrix,(T$4+1),FALSE)*$E4504</f>
        <v>116586.24322231875</v>
      </c>
      <c r="U4498" s="22">
        <f ca="1">VLOOKUP(CONCATENATE($F4498," ",$G4498),AllocFactorMatrix,(U$4+1),FALSE)*$E4504</f>
        <v>568071.352373612</v>
      </c>
      <c r="V4498" s="22">
        <f ca="1">VLOOKUP(CONCATENATE($F4498," ",$G4498),AllocFactorMatrix,(V$4+1),FALSE)*$E4504</f>
        <v>72383.902718938421</v>
      </c>
      <c r="W4498" s="22">
        <f t="shared" ref="W4498:W4504" ca="1" si="2183">SUBTOTAL(9,S4498:V4498)</f>
        <v>763447.93630183127</v>
      </c>
      <c r="X4498" s="22">
        <f ca="1">VLOOKUP(CONCATENATE($F4498," ",$G4498),AllocFactorMatrix,(X$4+1),FALSE)*$E4504</f>
        <v>41449.22877298353</v>
      </c>
      <c r="Y4498" s="22">
        <f ca="1">VLOOKUP(CONCATENATE($F4498," ",$G4498),AllocFactorMatrix,(Y$4+1),FALSE)*$E4504</f>
        <v>779.14563049333424</v>
      </c>
      <c r="Z4498" s="22">
        <f t="shared" ca="1" si="2179"/>
        <v>42228.374403476861</v>
      </c>
      <c r="AA4498" s="22">
        <f ca="1">VLOOKUP(CONCATENATE($F4498," ",$G4498),AllocFactorMatrix,(AA$4+1),FALSE)*$E4504</f>
        <v>602.77675166591655</v>
      </c>
      <c r="AB4498" s="22">
        <f ca="1">VLOOKUP(CONCATENATE($F4498," ",$G4498),AllocFactorMatrix,(AB$4+1),FALSE)*$E4504</f>
        <v>5664.4765613430609</v>
      </c>
      <c r="AC4498" s="22">
        <f ca="1">VLOOKUP(CONCATENATE($F4498," ",$G4498),AllocFactorMatrix,(AC$4+1),FALSE)*$E4504</f>
        <v>1348.388617770966</v>
      </c>
    </row>
    <row r="4499" spans="4:29" hidden="1" outlineLevel="1">
      <c r="F4499" s="42" t="str">
        <f>F4504</f>
        <v>EXP_OM_TRAN</v>
      </c>
      <c r="G4499" s="17" t="str">
        <f>$G$10</f>
        <v>SUBTRAN</v>
      </c>
      <c r="H4499" s="21">
        <f t="shared" ca="1" si="2177"/>
        <v>844583.08339999965</v>
      </c>
      <c r="I4499" s="22">
        <f ca="1">VLOOKUP(CONCATENATE($F4499," ",$G4499),AllocFactorMatrix,(I$4+1),FALSE)*$E4504</f>
        <v>407563.89505406987</v>
      </c>
      <c r="J4499" s="22">
        <f ca="1">VLOOKUP(CONCATENATE($F4499," ",$G4499),AllocFactorMatrix,(J$4+1),FALSE)*$E4504</f>
        <v>101684.51219692931</v>
      </c>
      <c r="K4499" s="22">
        <f ca="1">VLOOKUP(CONCATENATE($F4499," ",$G4499),AllocFactorMatrix,(K$4+1),FALSE)*$E4504</f>
        <v>1291.4535198142878</v>
      </c>
      <c r="L4499" s="22">
        <f ca="1">VLOOKUP(CONCATENATE($F4499," ",$G4499),AllocFactorMatrix,(L$4+1),FALSE)*$E4504</f>
        <v>83.257978896799074</v>
      </c>
      <c r="M4499" s="22">
        <f t="shared" ca="1" si="2178"/>
        <v>103059.22369564039</v>
      </c>
      <c r="N4499" s="22">
        <f ca="1">VLOOKUP(CONCATENATE($F4499," ",$G4499),AllocFactorMatrix,(N$4+1),FALSE)*$E4504</f>
        <v>45156.290228891121</v>
      </c>
      <c r="O4499" s="22">
        <f ca="1">VLOOKUP(CONCATENATE($F4499," ",$G4499),AllocFactorMatrix,(O$4+1),FALSE)*$E4504</f>
        <v>12396.570694106369</v>
      </c>
      <c r="P4499" s="22">
        <f ca="1">VLOOKUP(CONCATENATE($F4499," ",$G4499),AllocFactorMatrix,(P$4+1),FALSE)*$E4504</f>
        <v>2491.8025031118586</v>
      </c>
      <c r="Q4499" s="22">
        <f ca="1">VLOOKUP(CONCATENATE($F4499," ",$G4499),AllocFactorMatrix,(Q$4+1),FALSE)*$E4504</f>
        <v>0</v>
      </c>
      <c r="R4499" s="22">
        <f t="shared" ca="1" si="2180"/>
        <v>60044.66342610935</v>
      </c>
      <c r="S4499" s="22">
        <f ca="1">VLOOKUP(CONCATENATE($F4499," ",$G4499),AllocFactorMatrix,(S$4+1),FALSE)*$E4504</f>
        <v>1913.5859730301374</v>
      </c>
      <c r="T4499" s="22">
        <f ca="1">VLOOKUP(CONCATENATE($F4499," ",$G4499),AllocFactorMatrix,(T$4+1),FALSE)*$E4504</f>
        <v>35851.320170837404</v>
      </c>
      <c r="U4499" s="22">
        <f ca="1">VLOOKUP(CONCATENATE($F4499," ",$G4499),AllocFactorMatrix,(U$4+1),FALSE)*$E4504</f>
        <v>222795.28835107351</v>
      </c>
      <c r="V4499" s="22">
        <f ca="1">VLOOKUP(CONCATENATE($F4499," ",$G4499),AllocFactorMatrix,(V$4+1),FALSE)*$E4504</f>
        <v>0</v>
      </c>
      <c r="W4499" s="22">
        <f t="shared" ca="1" si="2183"/>
        <v>260560.19449494104</v>
      </c>
      <c r="X4499" s="22">
        <f ca="1">VLOOKUP(CONCATENATE($F4499," ",$G4499),AllocFactorMatrix,(X$4+1),FALSE)*$E4504</f>
        <v>12665.735450473047</v>
      </c>
      <c r="Y4499" s="22">
        <f ca="1">VLOOKUP(CONCATENATE($F4499," ",$G4499),AllocFactorMatrix,(Y$4+1),FALSE)*$E4504</f>
        <v>242.95192543537539</v>
      </c>
      <c r="Z4499" s="22">
        <f t="shared" ca="1" si="2179"/>
        <v>12908.687375908421</v>
      </c>
      <c r="AA4499" s="22">
        <f ca="1">VLOOKUP(CONCATENATE($F4499," ",$G4499),AllocFactorMatrix,(AA$4+1),FALSE)*$E4504</f>
        <v>184.79135510149086</v>
      </c>
      <c r="AB4499" s="22">
        <f ca="1">VLOOKUP(CONCATENATE($F4499," ",$G4499),AllocFactorMatrix,(AB$4+1),FALSE)*$E4504</f>
        <v>211.42943830502944</v>
      </c>
      <c r="AC4499" s="22">
        <f ca="1">VLOOKUP(CONCATENATE($F4499," ",$G4499),AllocFactorMatrix,(AC$4+1),FALSE)*$E4504</f>
        <v>50.198559924467197</v>
      </c>
    </row>
    <row r="4500" spans="4:29" hidden="1" outlineLevel="1">
      <c r="F4500" s="42" t="str">
        <f>F4504</f>
        <v>EXP_OM_TRAN</v>
      </c>
      <c r="G4500" s="17" t="str">
        <f>$G$11</f>
        <v>DISTPRI</v>
      </c>
      <c r="H4500" s="21">
        <f t="shared" ca="1" si="2177"/>
        <v>0</v>
      </c>
      <c r="I4500" s="22">
        <f ca="1">VLOOKUP(CONCATENATE($F4500," ",$G4500),AllocFactorMatrix,(I$4+1),FALSE)*$E4504</f>
        <v>0</v>
      </c>
      <c r="J4500" s="22">
        <f ca="1">VLOOKUP(CONCATENATE($F4500," ",$G4500),AllocFactorMatrix,(J$4+1),FALSE)*$E4504</f>
        <v>0</v>
      </c>
      <c r="K4500" s="22">
        <f ca="1">VLOOKUP(CONCATENATE($F4500," ",$G4500),AllocFactorMatrix,(K$4+1),FALSE)*$E4504</f>
        <v>0</v>
      </c>
      <c r="L4500" s="22">
        <f ca="1">VLOOKUP(CONCATENATE($F4500," ",$G4500),AllocFactorMatrix,(L$4+1),FALSE)*$E4504</f>
        <v>0</v>
      </c>
      <c r="M4500" s="22">
        <f t="shared" ca="1" si="2178"/>
        <v>0</v>
      </c>
      <c r="N4500" s="22">
        <f ca="1">VLOOKUP(CONCATENATE($F4500," ",$G4500),AllocFactorMatrix,(N$4+1),FALSE)*$E4504</f>
        <v>0</v>
      </c>
      <c r="O4500" s="22">
        <f ca="1">VLOOKUP(CONCATENATE($F4500," ",$G4500),AllocFactorMatrix,(O$4+1),FALSE)*$E4504</f>
        <v>0</v>
      </c>
      <c r="P4500" s="22">
        <f ca="1">VLOOKUP(CONCATENATE($F4500," ",$G4500),AllocFactorMatrix,(P$4+1),FALSE)*$E4504</f>
        <v>0</v>
      </c>
      <c r="Q4500" s="22">
        <f ca="1">VLOOKUP(CONCATENATE($F4500," ",$G4500),AllocFactorMatrix,(Q$4+1),FALSE)*$E4504</f>
        <v>0</v>
      </c>
      <c r="R4500" s="22">
        <f t="shared" ca="1" si="2180"/>
        <v>0</v>
      </c>
      <c r="S4500" s="22">
        <f ca="1">VLOOKUP(CONCATENATE($F4500," ",$G4500),AllocFactorMatrix,(S$4+1),FALSE)*$E4504</f>
        <v>0</v>
      </c>
      <c r="T4500" s="22">
        <f ca="1">VLOOKUP(CONCATENATE($F4500," ",$G4500),AllocFactorMatrix,(T$4+1),FALSE)*$E4504</f>
        <v>0</v>
      </c>
      <c r="U4500" s="22">
        <f ca="1">VLOOKUP(CONCATENATE($F4500," ",$G4500),AllocFactorMatrix,(U$4+1),FALSE)*$E4504</f>
        <v>0</v>
      </c>
      <c r="V4500" s="22">
        <f ca="1">VLOOKUP(CONCATENATE($F4500," ",$G4500),AllocFactorMatrix,(V$4+1),FALSE)*$E4504</f>
        <v>0</v>
      </c>
      <c r="W4500" s="22">
        <f t="shared" ca="1" si="2183"/>
        <v>0</v>
      </c>
      <c r="X4500" s="22">
        <f ca="1">VLOOKUP(CONCATENATE($F4500," ",$G4500),AllocFactorMatrix,(X$4+1),FALSE)*$E4504</f>
        <v>0</v>
      </c>
      <c r="Y4500" s="22">
        <f ca="1">VLOOKUP(CONCATENATE($F4500," ",$G4500),AllocFactorMatrix,(Y$4+1),FALSE)*$E4504</f>
        <v>0</v>
      </c>
      <c r="Z4500" s="22">
        <f t="shared" ca="1" si="2179"/>
        <v>0</v>
      </c>
      <c r="AA4500" s="22">
        <f ca="1">VLOOKUP(CONCATENATE($F4500," ",$G4500),AllocFactorMatrix,(AA$4+1),FALSE)*$E4504</f>
        <v>0</v>
      </c>
      <c r="AB4500" s="22">
        <f ca="1">VLOOKUP(CONCATENATE($F4500," ",$G4500),AllocFactorMatrix,(AB$4+1),FALSE)*$E4504</f>
        <v>0</v>
      </c>
      <c r="AC4500" s="22">
        <f ca="1">VLOOKUP(CONCATENATE($F4500," ",$G4500),AllocFactorMatrix,(AC$4+1),FALSE)*$E4504</f>
        <v>0</v>
      </c>
    </row>
    <row r="4501" spans="4:29" hidden="1" outlineLevel="1">
      <c r="F4501" s="42" t="str">
        <f>F4504</f>
        <v>EXP_OM_TRAN</v>
      </c>
      <c r="G4501" s="17" t="str">
        <f>$G$12</f>
        <v>DISTSEC</v>
      </c>
      <c r="H4501" s="21">
        <f t="shared" ca="1" si="2177"/>
        <v>0</v>
      </c>
      <c r="I4501" s="22">
        <f ca="1">VLOOKUP(CONCATENATE($F4501," ",$G4501),AllocFactorMatrix,(I$4+1),FALSE)*$E4504</f>
        <v>0</v>
      </c>
      <c r="J4501" s="22">
        <f ca="1">VLOOKUP(CONCATENATE($F4501," ",$G4501),AllocFactorMatrix,(J$4+1),FALSE)*$E4504</f>
        <v>0</v>
      </c>
      <c r="K4501" s="22">
        <f ca="1">VLOOKUP(CONCATENATE($F4501," ",$G4501),AllocFactorMatrix,(K$4+1),FALSE)*$E4504</f>
        <v>0</v>
      </c>
      <c r="L4501" s="22">
        <f ca="1">VLOOKUP(CONCATENATE($F4501," ",$G4501),AllocFactorMatrix,(L$4+1),FALSE)*$E4504</f>
        <v>0</v>
      </c>
      <c r="M4501" s="22">
        <f t="shared" ca="1" si="2178"/>
        <v>0</v>
      </c>
      <c r="N4501" s="22">
        <f ca="1">VLOOKUP(CONCATENATE($F4501," ",$G4501),AllocFactorMatrix,(N$4+1),FALSE)*$E4504</f>
        <v>0</v>
      </c>
      <c r="O4501" s="22">
        <f ca="1">VLOOKUP(CONCATENATE($F4501," ",$G4501),AllocFactorMatrix,(O$4+1),FALSE)*$E4504</f>
        <v>0</v>
      </c>
      <c r="P4501" s="22">
        <f ca="1">VLOOKUP(CONCATENATE($F4501," ",$G4501),AllocFactorMatrix,(P$4+1),FALSE)*$E4504</f>
        <v>0</v>
      </c>
      <c r="Q4501" s="22">
        <f ca="1">VLOOKUP(CONCATENATE($F4501," ",$G4501),AllocFactorMatrix,(Q$4+1),FALSE)*$E4504</f>
        <v>0</v>
      </c>
      <c r="R4501" s="22">
        <f t="shared" ca="1" si="2180"/>
        <v>0</v>
      </c>
      <c r="S4501" s="22">
        <f ca="1">VLOOKUP(CONCATENATE($F4501," ",$G4501),AllocFactorMatrix,(S$4+1),FALSE)*$E4504</f>
        <v>0</v>
      </c>
      <c r="T4501" s="22">
        <f ca="1">VLOOKUP(CONCATENATE($F4501," ",$G4501),AllocFactorMatrix,(T$4+1),FALSE)*$E4504</f>
        <v>0</v>
      </c>
      <c r="U4501" s="22">
        <f ca="1">VLOOKUP(CONCATENATE($F4501," ",$G4501),AllocFactorMatrix,(U$4+1),FALSE)*$E4504</f>
        <v>0</v>
      </c>
      <c r="V4501" s="22">
        <f ca="1">VLOOKUP(CONCATENATE($F4501," ",$G4501),AllocFactorMatrix,(V$4+1),FALSE)*$E4504</f>
        <v>0</v>
      </c>
      <c r="W4501" s="22">
        <f t="shared" ca="1" si="2183"/>
        <v>0</v>
      </c>
      <c r="X4501" s="22">
        <f ca="1">VLOOKUP(CONCATENATE($F4501," ",$G4501),AllocFactorMatrix,(X$4+1),FALSE)*$E4504</f>
        <v>0</v>
      </c>
      <c r="Y4501" s="22">
        <f ca="1">VLOOKUP(CONCATENATE($F4501," ",$G4501),AllocFactorMatrix,(Y$4+1),FALSE)*$E4504</f>
        <v>0</v>
      </c>
      <c r="Z4501" s="22">
        <f t="shared" ca="1" si="2179"/>
        <v>0</v>
      </c>
      <c r="AA4501" s="22">
        <f ca="1">VLOOKUP(CONCATENATE($F4501," ",$G4501),AllocFactorMatrix,(AA$4+1),FALSE)*$E4504</f>
        <v>0</v>
      </c>
      <c r="AB4501" s="22">
        <f ca="1">VLOOKUP(CONCATENATE($F4501," ",$G4501),AllocFactorMatrix,(AB$4+1),FALSE)*$E4504</f>
        <v>0</v>
      </c>
      <c r="AC4501" s="22">
        <f ca="1">VLOOKUP(CONCATENATE($F4501," ",$G4501),AllocFactorMatrix,(AC$4+1),FALSE)*$E4504</f>
        <v>0</v>
      </c>
    </row>
    <row r="4502" spans="4:29" hidden="1" outlineLevel="1">
      <c r="F4502" s="42" t="str">
        <f>F4504</f>
        <v>EXP_OM_TRAN</v>
      </c>
      <c r="G4502" s="17" t="str">
        <f>$G$13</f>
        <v>ENERGY</v>
      </c>
      <c r="H4502" s="21">
        <f t="shared" ca="1" si="2177"/>
        <v>0</v>
      </c>
      <c r="I4502" s="22">
        <f ca="1">VLOOKUP(CONCATENATE($F4502," ",$G4502),AllocFactorMatrix,(I$4+1),FALSE)*$E4504</f>
        <v>0</v>
      </c>
      <c r="J4502" s="22">
        <f ca="1">VLOOKUP(CONCATENATE($F4502," ",$G4502),AllocFactorMatrix,(J$4+1),FALSE)*$E4504</f>
        <v>0</v>
      </c>
      <c r="K4502" s="22">
        <f ca="1">VLOOKUP(CONCATENATE($F4502," ",$G4502),AllocFactorMatrix,(K$4+1),FALSE)*$E4504</f>
        <v>0</v>
      </c>
      <c r="L4502" s="22">
        <f ca="1">VLOOKUP(CONCATENATE($F4502," ",$G4502),AllocFactorMatrix,(L$4+1),FALSE)*$E4504</f>
        <v>0</v>
      </c>
      <c r="M4502" s="22">
        <f t="shared" ca="1" si="2178"/>
        <v>0</v>
      </c>
      <c r="N4502" s="22">
        <f ca="1">VLOOKUP(CONCATENATE($F4502," ",$G4502),AllocFactorMatrix,(N$4+1),FALSE)*$E4504</f>
        <v>0</v>
      </c>
      <c r="O4502" s="22">
        <f ca="1">VLOOKUP(CONCATENATE($F4502," ",$G4502),AllocFactorMatrix,(O$4+1),FALSE)*$E4504</f>
        <v>0</v>
      </c>
      <c r="P4502" s="22">
        <f ca="1">VLOOKUP(CONCATENATE($F4502," ",$G4502),AllocFactorMatrix,(P$4+1),FALSE)*$E4504</f>
        <v>0</v>
      </c>
      <c r="Q4502" s="22">
        <f ca="1">VLOOKUP(CONCATENATE($F4502," ",$G4502),AllocFactorMatrix,(Q$4+1),FALSE)*$E4504</f>
        <v>0</v>
      </c>
      <c r="R4502" s="22">
        <f t="shared" ca="1" si="2180"/>
        <v>0</v>
      </c>
      <c r="S4502" s="22">
        <f ca="1">VLOOKUP(CONCATENATE($F4502," ",$G4502),AllocFactorMatrix,(S$4+1),FALSE)*$E4504</f>
        <v>0</v>
      </c>
      <c r="T4502" s="22">
        <f ca="1">VLOOKUP(CONCATENATE($F4502," ",$G4502),AllocFactorMatrix,(T$4+1),FALSE)*$E4504</f>
        <v>0</v>
      </c>
      <c r="U4502" s="22">
        <f ca="1">VLOOKUP(CONCATENATE($F4502," ",$G4502),AllocFactorMatrix,(U$4+1),FALSE)*$E4504</f>
        <v>0</v>
      </c>
      <c r="V4502" s="22">
        <f ca="1">VLOOKUP(CONCATENATE($F4502," ",$G4502),AllocFactorMatrix,(V$4+1),FALSE)*$E4504</f>
        <v>0</v>
      </c>
      <c r="W4502" s="22">
        <f t="shared" ca="1" si="2183"/>
        <v>0</v>
      </c>
      <c r="X4502" s="22">
        <f ca="1">VLOOKUP(CONCATENATE($F4502," ",$G4502),AllocFactorMatrix,(X$4+1),FALSE)*$E4504</f>
        <v>0</v>
      </c>
      <c r="Y4502" s="22">
        <f ca="1">VLOOKUP(CONCATENATE($F4502," ",$G4502),AllocFactorMatrix,(Y$4+1),FALSE)*$E4504</f>
        <v>0</v>
      </c>
      <c r="Z4502" s="22">
        <f t="shared" ca="1" si="2179"/>
        <v>0</v>
      </c>
      <c r="AA4502" s="22">
        <f ca="1">VLOOKUP(CONCATENATE($F4502," ",$G4502),AllocFactorMatrix,(AA$4+1),FALSE)*$E4504</f>
        <v>0</v>
      </c>
      <c r="AB4502" s="22">
        <f ca="1">VLOOKUP(CONCATENATE($F4502," ",$G4502),AllocFactorMatrix,(AB$4+1),FALSE)*$E4504</f>
        <v>0</v>
      </c>
      <c r="AC4502" s="22">
        <f ca="1">VLOOKUP(CONCATENATE($F4502," ",$G4502),AllocFactorMatrix,(AC$4+1),FALSE)*$E4504</f>
        <v>0</v>
      </c>
    </row>
    <row r="4503" spans="4:29" hidden="1" outlineLevel="1">
      <c r="F4503" s="42" t="str">
        <f>F4504</f>
        <v>EXP_OM_TRAN</v>
      </c>
      <c r="G4503" s="17" t="str">
        <f>$G$14</f>
        <v>CUSTOMER</v>
      </c>
      <c r="H4503" s="21">
        <f t="shared" ca="1" si="2177"/>
        <v>0</v>
      </c>
      <c r="I4503" s="22">
        <f ca="1">VLOOKUP(CONCATENATE($F4503," ",$G4503),AllocFactorMatrix,(I$4+1),FALSE)*$E4504</f>
        <v>0</v>
      </c>
      <c r="J4503" s="22">
        <f ca="1">VLOOKUP(CONCATENATE($F4503," ",$G4503),AllocFactorMatrix,(J$4+1),FALSE)*$E4504</f>
        <v>0</v>
      </c>
      <c r="K4503" s="22">
        <f ca="1">VLOOKUP(CONCATENATE($F4503," ",$G4503),AllocFactorMatrix,(K$4+1),FALSE)*$E4504</f>
        <v>0</v>
      </c>
      <c r="L4503" s="22">
        <f ca="1">VLOOKUP(CONCATENATE($F4503," ",$G4503),AllocFactorMatrix,(L$4+1),FALSE)*$E4504</f>
        <v>0</v>
      </c>
      <c r="M4503" s="22">
        <f t="shared" ca="1" si="2178"/>
        <v>0</v>
      </c>
      <c r="N4503" s="22">
        <f ca="1">VLOOKUP(CONCATENATE($F4503," ",$G4503),AllocFactorMatrix,(N$4+1),FALSE)*$E4504</f>
        <v>0</v>
      </c>
      <c r="O4503" s="22">
        <f ca="1">VLOOKUP(CONCATENATE($F4503," ",$G4503),AllocFactorMatrix,(O$4+1),FALSE)*$E4504</f>
        <v>0</v>
      </c>
      <c r="P4503" s="22">
        <f ca="1">VLOOKUP(CONCATENATE($F4503," ",$G4503),AllocFactorMatrix,(P$4+1),FALSE)*$E4504</f>
        <v>0</v>
      </c>
      <c r="Q4503" s="22">
        <f ca="1">VLOOKUP(CONCATENATE($F4503," ",$G4503),AllocFactorMatrix,(Q$4+1),FALSE)*$E4504</f>
        <v>0</v>
      </c>
      <c r="R4503" s="22">
        <f t="shared" ca="1" si="2180"/>
        <v>0</v>
      </c>
      <c r="S4503" s="22">
        <f ca="1">VLOOKUP(CONCATENATE($F4503," ",$G4503),AllocFactorMatrix,(S$4+1),FALSE)*$E4504</f>
        <v>0</v>
      </c>
      <c r="T4503" s="22">
        <f ca="1">VLOOKUP(CONCATENATE($F4503," ",$G4503),AllocFactorMatrix,(T$4+1),FALSE)*$E4504</f>
        <v>0</v>
      </c>
      <c r="U4503" s="22">
        <f ca="1">VLOOKUP(CONCATENATE($F4503," ",$G4503),AllocFactorMatrix,(U$4+1),FALSE)*$E4504</f>
        <v>0</v>
      </c>
      <c r="V4503" s="22">
        <f ca="1">VLOOKUP(CONCATENATE($F4503," ",$G4503),AllocFactorMatrix,(V$4+1),FALSE)*$E4504</f>
        <v>0</v>
      </c>
      <c r="W4503" s="22">
        <f t="shared" ca="1" si="2183"/>
        <v>0</v>
      </c>
      <c r="X4503" s="22">
        <f ca="1">VLOOKUP(CONCATENATE($F4503," ",$G4503),AllocFactorMatrix,(X$4+1),FALSE)*$E4504</f>
        <v>0</v>
      </c>
      <c r="Y4503" s="22">
        <f ca="1">VLOOKUP(CONCATENATE($F4503," ",$G4503),AllocFactorMatrix,(Y$4+1),FALSE)*$E4504</f>
        <v>0</v>
      </c>
      <c r="Z4503" s="22">
        <f t="shared" ca="1" si="2179"/>
        <v>0</v>
      </c>
      <c r="AA4503" s="22">
        <f ca="1">VLOOKUP(CONCATENATE($F4503," ",$G4503),AllocFactorMatrix,(AA$4+1),FALSE)*$E4504</f>
        <v>0</v>
      </c>
      <c r="AB4503" s="22">
        <f ca="1">VLOOKUP(CONCATENATE($F4503," ",$G4503),AllocFactorMatrix,(AB$4+1),FALSE)*$E4504</f>
        <v>0</v>
      </c>
      <c r="AC4503" s="22">
        <f ca="1">VLOOKUP(CONCATENATE($F4503," ",$G4503),AllocFactorMatrix,(AC$4+1),FALSE)*$E4504</f>
        <v>0</v>
      </c>
    </row>
    <row r="4504" spans="4:29" collapsed="1">
      <c r="D4504" s="17" t="s">
        <v>10</v>
      </c>
      <c r="E4504" s="19">
        <v>3508862</v>
      </c>
      <c r="F4504" s="42" t="s">
        <v>225</v>
      </c>
      <c r="G4504" s="17" t="str">
        <f>$G$15</f>
        <v>TOTAL</v>
      </c>
      <c r="H4504" s="21">
        <f t="shared" ca="1" si="2177"/>
        <v>3508861.9999999963</v>
      </c>
      <c r="I4504" s="22">
        <f ca="1">VLOOKUP(CONCATENATE($F4504," ",$G4504),AllocFactorMatrix,(I$4+1),FALSE)*$E4504</f>
        <v>1728536.2155306241</v>
      </c>
      <c r="J4504" s="22">
        <f ca="1">VLOOKUP(CONCATENATE($F4504," ",$G4504),AllocFactorMatrix,(J$4+1),FALSE)*$E4504</f>
        <v>432017.2484742899</v>
      </c>
      <c r="K4504" s="22">
        <f ca="1">VLOOKUP(CONCATENATE($F4504," ",$G4504),AllocFactorMatrix,(K$4+1),FALSE)*$E4504</f>
        <v>5478.0370369966531</v>
      </c>
      <c r="L4504" s="22">
        <f ca="1">VLOOKUP(CONCATENATE($F4504," ",$G4504),AllocFactorMatrix,(L$4+1),FALSE)*$E4504</f>
        <v>292.79232242657457</v>
      </c>
      <c r="M4504" s="22">
        <f t="shared" ca="1" si="2178"/>
        <v>437788.07783371309</v>
      </c>
      <c r="N4504" s="22">
        <f ca="1">VLOOKUP(CONCATENATE($F4504," ",$G4504),AllocFactorMatrix,(N$4+1),FALSE)*$E4504</f>
        <v>193359.32316633945</v>
      </c>
      <c r="O4504" s="22">
        <f ca="1">VLOOKUP(CONCATENATE($F4504," ",$G4504),AllocFactorMatrix,(O$4+1),FALSE)*$E4504</f>
        <v>53015.589802759205</v>
      </c>
      <c r="P4504" s="22">
        <f ca="1">VLOOKUP(CONCATENATE($F4504," ",$G4504),AllocFactorMatrix,(P$4+1),FALSE)*$E4504</f>
        <v>8955.5398062971217</v>
      </c>
      <c r="Q4504" s="22">
        <f ca="1">VLOOKUP(CONCATENATE($F4504," ",$G4504),AllocFactorMatrix,(Q$4+1),FALSE)*$E4504</f>
        <v>0</v>
      </c>
      <c r="R4504" s="22">
        <f t="shared" ca="1" si="2180"/>
        <v>255330.45277539577</v>
      </c>
      <c r="S4504" s="22">
        <f ca="1">VLOOKUP(CONCATENATE($F4504," ",$G4504),AllocFactorMatrix,(S$4+1),FALSE)*$E4504</f>
        <v>8320.0239599922425</v>
      </c>
      <c r="T4504" s="22">
        <f ca="1">VLOOKUP(CONCATENATE($F4504," ",$G4504),AllocFactorMatrix,(T$4+1),FALSE)*$E4504</f>
        <v>152437.56339315523</v>
      </c>
      <c r="U4504" s="22">
        <f ca="1">VLOOKUP(CONCATENATE($F4504," ",$G4504),AllocFactorMatrix,(U$4+1),FALSE)*$E4504</f>
        <v>790866.64072468353</v>
      </c>
      <c r="V4504" s="22">
        <f ca="1">VLOOKUP(CONCATENATE($F4504," ",$G4504),AllocFactorMatrix,(V$4+1),FALSE)*$E4504</f>
        <v>72383.902718938887</v>
      </c>
      <c r="W4504" s="22">
        <f t="shared" ca="1" si="2183"/>
        <v>1024008.1307967699</v>
      </c>
      <c r="X4504" s="22">
        <f ca="1">VLOOKUP(CONCATENATE($F4504," ",$G4504),AllocFactorMatrix,(X$4+1),FALSE)*$E4504</f>
        <v>54114.96422345574</v>
      </c>
      <c r="Y4504" s="22">
        <f ca="1">VLOOKUP(CONCATENATE($F4504," ",$G4504),AllocFactorMatrix,(Y$4+1),FALSE)*$E4504</f>
        <v>1022.0975559287111</v>
      </c>
      <c r="Z4504" s="22">
        <f t="shared" ca="1" si="2179"/>
        <v>55137.06177938445</v>
      </c>
      <c r="AA4504" s="22">
        <f ca="1">VLOOKUP(CONCATENATE($F4504," ",$G4504),AllocFactorMatrix,(AA$4+1),FALSE)*$E4504</f>
        <v>787.56810676741145</v>
      </c>
      <c r="AB4504" s="22">
        <f ca="1">VLOOKUP(CONCATENATE($F4504," ",$G4504),AllocFactorMatrix,(AB$4+1),FALSE)*$E4504</f>
        <v>5875.9059996480819</v>
      </c>
      <c r="AC4504" s="22">
        <f ca="1">VLOOKUP(CONCATENATE($F4504," ",$G4504),AllocFactorMatrix,(AC$4+1),FALSE)*$E4504</f>
        <v>1398.5871776954309</v>
      </c>
    </row>
    <row r="4505" spans="4:29" hidden="1" outlineLevel="1">
      <c r="F4505" s="42" t="str">
        <f>F4512</f>
        <v>EXP_OM_DIST</v>
      </c>
      <c r="G4505" s="17" t="str">
        <f>$G$8</f>
        <v>PRODUCTION</v>
      </c>
      <c r="H4505" s="21">
        <f t="shared" si="2177"/>
        <v>0</v>
      </c>
      <c r="I4505" s="22">
        <f>VLOOKUP(CONCATENATE($F4505," ",$G4505),AllocFactorMatrix,(I$4+1),FALSE)*$E4512</f>
        <v>0</v>
      </c>
      <c r="J4505" s="22">
        <f>VLOOKUP(CONCATENATE($F4505," ",$G4505),AllocFactorMatrix,(J$4+1),FALSE)*$E4512</f>
        <v>0</v>
      </c>
      <c r="K4505" s="22">
        <f>VLOOKUP(CONCATENATE($F4505," ",$G4505),AllocFactorMatrix,(K$4+1),FALSE)*$E4512</f>
        <v>0</v>
      </c>
      <c r="L4505" s="22">
        <f>VLOOKUP(CONCATENATE($F4505," ",$G4505),AllocFactorMatrix,(L$4+1),FALSE)*$E4512</f>
        <v>0</v>
      </c>
      <c r="M4505" s="22">
        <f t="shared" si="2178"/>
        <v>0</v>
      </c>
      <c r="N4505" s="22">
        <f>VLOOKUP(CONCATENATE($F4505," ",$G4505),AllocFactorMatrix,(N$4+1),FALSE)*$E4512</f>
        <v>0</v>
      </c>
      <c r="O4505" s="22">
        <f>VLOOKUP(CONCATENATE($F4505," ",$G4505),AllocFactorMatrix,(O$4+1),FALSE)*$E4512</f>
        <v>0</v>
      </c>
      <c r="P4505" s="22">
        <f>VLOOKUP(CONCATENATE($F4505," ",$G4505),AllocFactorMatrix,(P$4+1),FALSE)*$E4512</f>
        <v>0</v>
      </c>
      <c r="Q4505" s="22">
        <f>VLOOKUP(CONCATENATE($F4505," ",$G4505),AllocFactorMatrix,(Q$4+1),FALSE)*$E4512</f>
        <v>0</v>
      </c>
      <c r="R4505" s="22">
        <f t="shared" si="2180"/>
        <v>0</v>
      </c>
      <c r="S4505" s="22">
        <f>VLOOKUP(CONCATENATE($F4505," ",$G4505),AllocFactorMatrix,(S$4+1),FALSE)*$E4512</f>
        <v>0</v>
      </c>
      <c r="T4505" s="22">
        <f>VLOOKUP(CONCATENATE($F4505," ",$G4505),AllocFactorMatrix,(T$4+1),FALSE)*$E4512</f>
        <v>0</v>
      </c>
      <c r="U4505" s="22">
        <f>VLOOKUP(CONCATENATE($F4505," ",$G4505),AllocFactorMatrix,(U$4+1),FALSE)*$E4512</f>
        <v>0</v>
      </c>
      <c r="V4505" s="22">
        <f>VLOOKUP(CONCATENATE($F4505," ",$G4505),AllocFactorMatrix,(V$4+1),FALSE)*$E4512</f>
        <v>0</v>
      </c>
      <c r="W4505" s="22">
        <f>SUBTOTAL(9,S4505:V4505)</f>
        <v>0</v>
      </c>
      <c r="X4505" s="22">
        <f>VLOOKUP(CONCATENATE($F4505," ",$G4505),AllocFactorMatrix,(X$4+1),FALSE)*$E4512</f>
        <v>0</v>
      </c>
      <c r="Y4505" s="22">
        <f>VLOOKUP(CONCATENATE($F4505," ",$G4505),AllocFactorMatrix,(Y$4+1),FALSE)*$E4512</f>
        <v>0</v>
      </c>
      <c r="Z4505" s="22">
        <f t="shared" si="2179"/>
        <v>0</v>
      </c>
      <c r="AA4505" s="22">
        <f>VLOOKUP(CONCATENATE($F4505," ",$G4505),AllocFactorMatrix,(AA$4+1),FALSE)*$E4512</f>
        <v>0</v>
      </c>
      <c r="AB4505" s="22">
        <f>VLOOKUP(CONCATENATE($F4505," ",$G4505),AllocFactorMatrix,(AB$4+1),FALSE)*$E4512</f>
        <v>0</v>
      </c>
      <c r="AC4505" s="22">
        <f>VLOOKUP(CONCATENATE($F4505," ",$G4505),AllocFactorMatrix,(AC$4+1),FALSE)*$E4512</f>
        <v>0</v>
      </c>
    </row>
    <row r="4506" spans="4:29" hidden="1" outlineLevel="1">
      <c r="F4506" s="42" t="str">
        <f>F4512</f>
        <v>EXP_OM_DIST</v>
      </c>
      <c r="G4506" s="17" t="str">
        <f>$G$9</f>
        <v>BULKTRAN</v>
      </c>
      <c r="H4506" s="21">
        <f t="shared" si="2177"/>
        <v>0</v>
      </c>
      <c r="I4506" s="22">
        <f>VLOOKUP(CONCATENATE($F4506," ",$G4506),AllocFactorMatrix,(I$4+1),FALSE)*$E4512</f>
        <v>0</v>
      </c>
      <c r="J4506" s="22">
        <f>VLOOKUP(CONCATENATE($F4506," ",$G4506),AllocFactorMatrix,(J$4+1),FALSE)*$E4512</f>
        <v>0</v>
      </c>
      <c r="K4506" s="22">
        <f>VLOOKUP(CONCATENATE($F4506," ",$G4506),AllocFactorMatrix,(K$4+1),FALSE)*$E4512</f>
        <v>0</v>
      </c>
      <c r="L4506" s="22">
        <f>VLOOKUP(CONCATENATE($F4506," ",$G4506),AllocFactorMatrix,(L$4+1),FALSE)*$E4512</f>
        <v>0</v>
      </c>
      <c r="M4506" s="22">
        <f t="shared" si="2178"/>
        <v>0</v>
      </c>
      <c r="N4506" s="22">
        <f>VLOOKUP(CONCATENATE($F4506," ",$G4506),AllocFactorMatrix,(N$4+1),FALSE)*$E4512</f>
        <v>0</v>
      </c>
      <c r="O4506" s="22">
        <f>VLOOKUP(CONCATENATE($F4506," ",$G4506),AllocFactorMatrix,(O$4+1),FALSE)*$E4512</f>
        <v>0</v>
      </c>
      <c r="P4506" s="22">
        <f>VLOOKUP(CONCATENATE($F4506," ",$G4506),AllocFactorMatrix,(P$4+1),FALSE)*$E4512</f>
        <v>0</v>
      </c>
      <c r="Q4506" s="22">
        <f>VLOOKUP(CONCATENATE($F4506," ",$G4506),AllocFactorMatrix,(Q$4+1),FALSE)*$E4512</f>
        <v>0</v>
      </c>
      <c r="R4506" s="22">
        <f t="shared" si="2180"/>
        <v>0</v>
      </c>
      <c r="S4506" s="22">
        <f>VLOOKUP(CONCATENATE($F4506," ",$G4506),AllocFactorMatrix,(S$4+1),FALSE)*$E4512</f>
        <v>0</v>
      </c>
      <c r="T4506" s="22">
        <f>VLOOKUP(CONCATENATE($F4506," ",$G4506),AllocFactorMatrix,(T$4+1),FALSE)*$E4512</f>
        <v>0</v>
      </c>
      <c r="U4506" s="22">
        <f>VLOOKUP(CONCATENATE($F4506," ",$G4506),AllocFactorMatrix,(U$4+1),FALSE)*$E4512</f>
        <v>0</v>
      </c>
      <c r="V4506" s="22">
        <f>VLOOKUP(CONCATENATE($F4506," ",$G4506),AllocFactorMatrix,(V$4+1),FALSE)*$E4512</f>
        <v>0</v>
      </c>
      <c r="W4506" s="22">
        <f t="shared" ref="W4506:W4512" si="2184">SUBTOTAL(9,S4506:V4506)</f>
        <v>0</v>
      </c>
      <c r="X4506" s="22">
        <f>VLOOKUP(CONCATENATE($F4506," ",$G4506),AllocFactorMatrix,(X$4+1),FALSE)*$E4512</f>
        <v>0</v>
      </c>
      <c r="Y4506" s="22">
        <f>VLOOKUP(CONCATENATE($F4506," ",$G4506),AllocFactorMatrix,(Y$4+1),FALSE)*$E4512</f>
        <v>0</v>
      </c>
      <c r="Z4506" s="22">
        <f t="shared" si="2179"/>
        <v>0</v>
      </c>
      <c r="AA4506" s="22">
        <f>VLOOKUP(CONCATENATE($F4506," ",$G4506),AllocFactorMatrix,(AA$4+1),FALSE)*$E4512</f>
        <v>0</v>
      </c>
      <c r="AB4506" s="22">
        <f>VLOOKUP(CONCATENATE($F4506," ",$G4506),AllocFactorMatrix,(AB$4+1),FALSE)*$E4512</f>
        <v>0</v>
      </c>
      <c r="AC4506" s="22">
        <f>VLOOKUP(CONCATENATE($F4506," ",$G4506),AllocFactorMatrix,(AC$4+1),FALSE)*$E4512</f>
        <v>0</v>
      </c>
    </row>
    <row r="4507" spans="4:29" hidden="1" outlineLevel="1">
      <c r="F4507" s="42" t="str">
        <f>F4512</f>
        <v>EXP_OM_DIST</v>
      </c>
      <c r="G4507" s="17" t="str">
        <f>$G$10</f>
        <v>SUBTRAN</v>
      </c>
      <c r="H4507" s="21">
        <f t="shared" si="2177"/>
        <v>0</v>
      </c>
      <c r="I4507" s="22">
        <f>VLOOKUP(CONCATENATE($F4507," ",$G4507),AllocFactorMatrix,(I$4+1),FALSE)*$E4512</f>
        <v>0</v>
      </c>
      <c r="J4507" s="22">
        <f>VLOOKUP(CONCATENATE($F4507," ",$G4507),AllocFactorMatrix,(J$4+1),FALSE)*$E4512</f>
        <v>0</v>
      </c>
      <c r="K4507" s="22">
        <f>VLOOKUP(CONCATENATE($F4507," ",$G4507),AllocFactorMatrix,(K$4+1),FALSE)*$E4512</f>
        <v>0</v>
      </c>
      <c r="L4507" s="22">
        <f>VLOOKUP(CONCATENATE($F4507," ",$G4507),AllocFactorMatrix,(L$4+1),FALSE)*$E4512</f>
        <v>0</v>
      </c>
      <c r="M4507" s="22">
        <f t="shared" si="2178"/>
        <v>0</v>
      </c>
      <c r="N4507" s="22">
        <f>VLOOKUP(CONCATENATE($F4507," ",$G4507),AllocFactorMatrix,(N$4+1),FALSE)*$E4512</f>
        <v>0</v>
      </c>
      <c r="O4507" s="22">
        <f>VLOOKUP(CONCATENATE($F4507," ",$G4507),AllocFactorMatrix,(O$4+1),FALSE)*$E4512</f>
        <v>0</v>
      </c>
      <c r="P4507" s="22">
        <f>VLOOKUP(CONCATENATE($F4507," ",$G4507),AllocFactorMatrix,(P$4+1),FALSE)*$E4512</f>
        <v>0</v>
      </c>
      <c r="Q4507" s="22">
        <f>VLOOKUP(CONCATENATE($F4507," ",$G4507),AllocFactorMatrix,(Q$4+1),FALSE)*$E4512</f>
        <v>0</v>
      </c>
      <c r="R4507" s="22">
        <f t="shared" si="2180"/>
        <v>0</v>
      </c>
      <c r="S4507" s="22">
        <f>VLOOKUP(CONCATENATE($F4507," ",$G4507),AllocFactorMatrix,(S$4+1),FALSE)*$E4512</f>
        <v>0</v>
      </c>
      <c r="T4507" s="22">
        <f>VLOOKUP(CONCATENATE($F4507," ",$G4507),AllocFactorMatrix,(T$4+1),FALSE)*$E4512</f>
        <v>0</v>
      </c>
      <c r="U4507" s="22">
        <f>VLOOKUP(CONCATENATE($F4507," ",$G4507),AllocFactorMatrix,(U$4+1),FALSE)*$E4512</f>
        <v>0</v>
      </c>
      <c r="V4507" s="22">
        <f>VLOOKUP(CONCATENATE($F4507," ",$G4507),AllocFactorMatrix,(V$4+1),FALSE)*$E4512</f>
        <v>0</v>
      </c>
      <c r="W4507" s="22">
        <f t="shared" si="2184"/>
        <v>0</v>
      </c>
      <c r="X4507" s="22">
        <f>VLOOKUP(CONCATENATE($F4507," ",$G4507),AllocFactorMatrix,(X$4+1),FALSE)*$E4512</f>
        <v>0</v>
      </c>
      <c r="Y4507" s="22">
        <f>VLOOKUP(CONCATENATE($F4507," ",$G4507),AllocFactorMatrix,(Y$4+1),FALSE)*$E4512</f>
        <v>0</v>
      </c>
      <c r="Z4507" s="22">
        <f t="shared" si="2179"/>
        <v>0</v>
      </c>
      <c r="AA4507" s="22">
        <f>VLOOKUP(CONCATENATE($F4507," ",$G4507),AllocFactorMatrix,(AA$4+1),FALSE)*$E4512</f>
        <v>0</v>
      </c>
      <c r="AB4507" s="22">
        <f>VLOOKUP(CONCATENATE($F4507," ",$G4507),AllocFactorMatrix,(AB$4+1),FALSE)*$E4512</f>
        <v>0</v>
      </c>
      <c r="AC4507" s="22">
        <f>VLOOKUP(CONCATENATE($F4507," ",$G4507),AllocFactorMatrix,(AC$4+1),FALSE)*$E4512</f>
        <v>0</v>
      </c>
    </row>
    <row r="4508" spans="4:29" hidden="1" outlineLevel="1">
      <c r="F4508" s="42" t="str">
        <f>F4512</f>
        <v>EXP_OM_DIST</v>
      </c>
      <c r="G4508" s="17" t="str">
        <f>$G$11</f>
        <v>DISTPRI</v>
      </c>
      <c r="H4508" s="21">
        <f t="shared" si="2177"/>
        <v>1517702.0214916212</v>
      </c>
      <c r="I4508" s="22">
        <f>VLOOKUP(CONCATENATE($F4508," ",$G4508),AllocFactorMatrix,(I$4+1),FALSE)*$E4512</f>
        <v>1003838.27038365</v>
      </c>
      <c r="J4508" s="22">
        <f>VLOOKUP(CONCATENATE($F4508," ",$G4508),AllocFactorMatrix,(J$4+1),FALSE)*$E4512</f>
        <v>249111.07916032759</v>
      </c>
      <c r="K4508" s="22">
        <f>VLOOKUP(CONCATENATE($F4508," ",$G4508),AllocFactorMatrix,(K$4+1),FALSE)*$E4512</f>
        <v>3162.6901094835857</v>
      </c>
      <c r="L4508" s="22">
        <f>VLOOKUP(CONCATENATE($F4508," ",$G4508),AllocFactorMatrix,(L$4+1),FALSE)*$E4512</f>
        <v>0</v>
      </c>
      <c r="M4508" s="22">
        <f t="shared" si="2178"/>
        <v>252273.76926981116</v>
      </c>
      <c r="N4508" s="22">
        <f>VLOOKUP(CONCATENATE($F4508," ",$G4508),AllocFactorMatrix,(N$4+1),FALSE)*$E4512</f>
        <v>108735.33669242289</v>
      </c>
      <c r="O4508" s="22">
        <f>VLOOKUP(CONCATENATE($F4508," ",$G4508),AllocFactorMatrix,(O$4+1),FALSE)*$E4512</f>
        <v>29901.433887217685</v>
      </c>
      <c r="P4508" s="22">
        <f>VLOOKUP(CONCATENATE($F4508," ",$G4508),AllocFactorMatrix,(P$4+1),FALSE)*$E4512</f>
        <v>0</v>
      </c>
      <c r="Q4508" s="22">
        <f>VLOOKUP(CONCATENATE($F4508," ",$G4508),AllocFactorMatrix,(Q$4+1),FALSE)*$E4512</f>
        <v>0</v>
      </c>
      <c r="R4508" s="22">
        <f t="shared" si="2180"/>
        <v>138636.77057964058</v>
      </c>
      <c r="S4508" s="22">
        <f>VLOOKUP(CONCATENATE($F4508," ",$G4508),AllocFactorMatrix,(S$4+1),FALSE)*$E4512</f>
        <v>4659.2682485174973</v>
      </c>
      <c r="T4508" s="22">
        <f>VLOOKUP(CONCATENATE($F4508," ",$G4508),AllocFactorMatrix,(T$4+1),FALSE)*$E4512</f>
        <v>86055.578475959701</v>
      </c>
      <c r="U4508" s="22">
        <f>VLOOKUP(CONCATENATE($F4508," ",$G4508),AllocFactorMatrix,(U$4+1),FALSE)*$E4512</f>
        <v>0</v>
      </c>
      <c r="V4508" s="22">
        <f>VLOOKUP(CONCATENATE($F4508," ",$G4508),AllocFactorMatrix,(V$4+1),FALSE)*$E4512</f>
        <v>0</v>
      </c>
      <c r="W4508" s="22">
        <f t="shared" si="2184"/>
        <v>90714.846724477204</v>
      </c>
      <c r="X4508" s="22">
        <f>VLOOKUP(CONCATENATE($F4508," ",$G4508),AllocFactorMatrix,(X$4+1),FALSE)*$E4512</f>
        <v>30563.921191745791</v>
      </c>
      <c r="Y4508" s="22">
        <f>VLOOKUP(CONCATENATE($F4508," ",$G4508),AllocFactorMatrix,(Y$4+1),FALSE)*$E4512</f>
        <v>587.00874855545544</v>
      </c>
      <c r="Z4508" s="22">
        <f t="shared" si="2179"/>
        <v>31150.929940301245</v>
      </c>
      <c r="AA4508" s="22">
        <f>VLOOKUP(CONCATENATE($F4508," ",$G4508),AllocFactorMatrix,(AA$4+1),FALSE)*$E4512</f>
        <v>448.62327381596862</v>
      </c>
      <c r="AB4508" s="22">
        <f>VLOOKUP(CONCATENATE($F4508," ",$G4508),AllocFactorMatrix,(AB$4+1),FALSE)*$E4512</f>
        <v>516.24300362376016</v>
      </c>
      <c r="AC4508" s="22">
        <f>VLOOKUP(CONCATENATE($F4508," ",$G4508),AllocFactorMatrix,(AC$4+1),FALSE)*$E4512</f>
        <v>122.5683163010689</v>
      </c>
    </row>
    <row r="4509" spans="4:29" hidden="1" outlineLevel="1">
      <c r="F4509" s="42" t="str">
        <f>F4512</f>
        <v>EXP_OM_DIST</v>
      </c>
      <c r="G4509" s="17" t="str">
        <f>$G$12</f>
        <v>DISTSEC</v>
      </c>
      <c r="H4509" s="21">
        <f t="shared" si="2177"/>
        <v>556248.02883843193</v>
      </c>
      <c r="I4509" s="22">
        <f>VLOOKUP(CONCATENATE($F4509," ",$G4509),AllocFactorMatrix,(I$4+1),FALSE)*$E4512</f>
        <v>422959.00775575219</v>
      </c>
      <c r="J4509" s="22">
        <f>VLOOKUP(CONCATENATE($F4509," ",$G4509),AllocFactorMatrix,(J$4+1),FALSE)*$E4512</f>
        <v>85371.264632704319</v>
      </c>
      <c r="K4509" s="22">
        <f>VLOOKUP(CONCATENATE($F4509," ",$G4509),AllocFactorMatrix,(K$4+1),FALSE)*$E4512</f>
        <v>0</v>
      </c>
      <c r="L4509" s="22">
        <f>VLOOKUP(CONCATENATE($F4509," ",$G4509),AllocFactorMatrix,(L$4+1),FALSE)*$E4512</f>
        <v>0</v>
      </c>
      <c r="M4509" s="22">
        <f t="shared" si="2178"/>
        <v>85371.264632704319</v>
      </c>
      <c r="N4509" s="22">
        <f>VLOOKUP(CONCATENATE($F4509," ",$G4509),AllocFactorMatrix,(N$4+1),FALSE)*$E4512</f>
        <v>32698.927463453969</v>
      </c>
      <c r="O4509" s="22">
        <f>VLOOKUP(CONCATENATE($F4509," ",$G4509),AllocFactorMatrix,(O$4+1),FALSE)*$E4512</f>
        <v>0</v>
      </c>
      <c r="P4509" s="22">
        <f>VLOOKUP(CONCATENATE($F4509," ",$G4509),AllocFactorMatrix,(P$4+1),FALSE)*$E4512</f>
        <v>0</v>
      </c>
      <c r="Q4509" s="22">
        <f>VLOOKUP(CONCATENATE($F4509," ",$G4509),AllocFactorMatrix,(Q$4+1),FALSE)*$E4512</f>
        <v>0</v>
      </c>
      <c r="R4509" s="22">
        <f t="shared" si="2180"/>
        <v>32698.927463453969</v>
      </c>
      <c r="S4509" s="22">
        <f>VLOOKUP(CONCATENATE($F4509," ",$G4509),AllocFactorMatrix,(S$4+1),FALSE)*$E4512</f>
        <v>1148.4549440736776</v>
      </c>
      <c r="T4509" s="22">
        <f>VLOOKUP(CONCATENATE($F4509," ",$G4509),AllocFactorMatrix,(T$4+1),FALSE)*$E4512</f>
        <v>0</v>
      </c>
      <c r="U4509" s="22">
        <f>VLOOKUP(CONCATENATE($F4509," ",$G4509),AllocFactorMatrix,(U$4+1),FALSE)*$E4512</f>
        <v>0</v>
      </c>
      <c r="V4509" s="22">
        <f>VLOOKUP(CONCATENATE($F4509," ",$G4509),AllocFactorMatrix,(V$4+1),FALSE)*$E4512</f>
        <v>0</v>
      </c>
      <c r="W4509" s="22">
        <f t="shared" si="2184"/>
        <v>1148.4549440736776</v>
      </c>
      <c r="X4509" s="22">
        <f>VLOOKUP(CONCATENATE($F4509," ",$G4509),AllocFactorMatrix,(X$4+1),FALSE)*$E4512</f>
        <v>9484.8956358359519</v>
      </c>
      <c r="Y4509" s="22">
        <f>VLOOKUP(CONCATENATE($F4509," ",$G4509),AllocFactorMatrix,(Y$4+1),FALSE)*$E4512</f>
        <v>0</v>
      </c>
      <c r="Z4509" s="22">
        <f t="shared" si="2179"/>
        <v>9484.8956358359519</v>
      </c>
      <c r="AA4509" s="22">
        <f>VLOOKUP(CONCATENATE($F4509," ",$G4509),AllocFactorMatrix,(AA$4+1),FALSE)*$E4512</f>
        <v>122.08731990482802</v>
      </c>
      <c r="AB4509" s="22">
        <f>VLOOKUP(CONCATENATE($F4509," ",$G4509),AllocFactorMatrix,(AB$4+1),FALSE)*$E4512</f>
        <v>3634.9414159241805</v>
      </c>
      <c r="AC4509" s="22">
        <f>VLOOKUP(CONCATENATE($F4509," ",$G4509),AllocFactorMatrix,(AC$4+1),FALSE)*$E4512</f>
        <v>828.44967078276159</v>
      </c>
    </row>
    <row r="4510" spans="4:29" hidden="1" outlineLevel="1">
      <c r="F4510" s="42" t="str">
        <f>F4512</f>
        <v>EXP_OM_DIST</v>
      </c>
      <c r="G4510" s="17" t="str">
        <f>$G$13</f>
        <v>ENERGY</v>
      </c>
      <c r="H4510" s="21">
        <f t="shared" si="2177"/>
        <v>0</v>
      </c>
      <c r="I4510" s="22">
        <f>VLOOKUP(CONCATENATE($F4510," ",$G4510),AllocFactorMatrix,(I$4+1),FALSE)*$E4512</f>
        <v>0</v>
      </c>
      <c r="J4510" s="22">
        <f>VLOOKUP(CONCATENATE($F4510," ",$G4510),AllocFactorMatrix,(J$4+1),FALSE)*$E4512</f>
        <v>0</v>
      </c>
      <c r="K4510" s="22">
        <f>VLOOKUP(CONCATENATE($F4510," ",$G4510),AllocFactorMatrix,(K$4+1),FALSE)*$E4512</f>
        <v>0</v>
      </c>
      <c r="L4510" s="22">
        <f>VLOOKUP(CONCATENATE($F4510," ",$G4510),AllocFactorMatrix,(L$4+1),FALSE)*$E4512</f>
        <v>0</v>
      </c>
      <c r="M4510" s="22">
        <f t="shared" si="2178"/>
        <v>0</v>
      </c>
      <c r="N4510" s="22">
        <f>VLOOKUP(CONCATENATE($F4510," ",$G4510),AllocFactorMatrix,(N$4+1),FALSE)*$E4512</f>
        <v>0</v>
      </c>
      <c r="O4510" s="22">
        <f>VLOOKUP(CONCATENATE($F4510," ",$G4510),AllocFactorMatrix,(O$4+1),FALSE)*$E4512</f>
        <v>0</v>
      </c>
      <c r="P4510" s="22">
        <f>VLOOKUP(CONCATENATE($F4510," ",$G4510),AllocFactorMatrix,(P$4+1),FALSE)*$E4512</f>
        <v>0</v>
      </c>
      <c r="Q4510" s="22">
        <f>VLOOKUP(CONCATENATE($F4510," ",$G4510),AllocFactorMatrix,(Q$4+1),FALSE)*$E4512</f>
        <v>0</v>
      </c>
      <c r="R4510" s="22">
        <f t="shared" si="2180"/>
        <v>0</v>
      </c>
      <c r="S4510" s="22">
        <f>VLOOKUP(CONCATENATE($F4510," ",$G4510),AllocFactorMatrix,(S$4+1),FALSE)*$E4512</f>
        <v>0</v>
      </c>
      <c r="T4510" s="22">
        <f>VLOOKUP(CONCATENATE($F4510," ",$G4510),AllocFactorMatrix,(T$4+1),FALSE)*$E4512</f>
        <v>0</v>
      </c>
      <c r="U4510" s="22">
        <f>VLOOKUP(CONCATENATE($F4510," ",$G4510),AllocFactorMatrix,(U$4+1),FALSE)*$E4512</f>
        <v>0</v>
      </c>
      <c r="V4510" s="22">
        <f>VLOOKUP(CONCATENATE($F4510," ",$G4510),AllocFactorMatrix,(V$4+1),FALSE)*$E4512</f>
        <v>0</v>
      </c>
      <c r="W4510" s="22">
        <f t="shared" si="2184"/>
        <v>0</v>
      </c>
      <c r="X4510" s="22">
        <f>VLOOKUP(CONCATENATE($F4510," ",$G4510),AllocFactorMatrix,(X$4+1),FALSE)*$E4512</f>
        <v>0</v>
      </c>
      <c r="Y4510" s="22">
        <f>VLOOKUP(CONCATENATE($F4510," ",$G4510),AllocFactorMatrix,(Y$4+1),FALSE)*$E4512</f>
        <v>0</v>
      </c>
      <c r="Z4510" s="22">
        <f t="shared" si="2179"/>
        <v>0</v>
      </c>
      <c r="AA4510" s="22">
        <f>VLOOKUP(CONCATENATE($F4510," ",$G4510),AllocFactorMatrix,(AA$4+1),FALSE)*$E4512</f>
        <v>0</v>
      </c>
      <c r="AB4510" s="22">
        <f>VLOOKUP(CONCATENATE($F4510," ",$G4510),AllocFactorMatrix,(AB$4+1),FALSE)*$E4512</f>
        <v>0</v>
      </c>
      <c r="AC4510" s="22">
        <f>VLOOKUP(CONCATENATE($F4510," ",$G4510),AllocFactorMatrix,(AC$4+1),FALSE)*$E4512</f>
        <v>0</v>
      </c>
    </row>
    <row r="4511" spans="4:29" hidden="1" outlineLevel="1">
      <c r="F4511" s="42" t="str">
        <f>F4512</f>
        <v>EXP_OM_DIST</v>
      </c>
      <c r="G4511" s="17" t="str">
        <f>$G$14</f>
        <v>CUSTOMER</v>
      </c>
      <c r="H4511" s="21">
        <f t="shared" si="2177"/>
        <v>8102049.9496699469</v>
      </c>
      <c r="I4511" s="22">
        <f>VLOOKUP(CONCATENATE($F4511," ",$G4511),AllocFactorMatrix,(I$4+1),FALSE)*$E4512</f>
        <v>6343098.2175375223</v>
      </c>
      <c r="J4511" s="22">
        <f>VLOOKUP(CONCATENATE($F4511," ",$G4511),AllocFactorMatrix,(J$4+1),FALSE)*$E4512</f>
        <v>1569914.1654354539</v>
      </c>
      <c r="K4511" s="22">
        <f>VLOOKUP(CONCATENATE($F4511," ",$G4511),AllocFactorMatrix,(K$4+1),FALSE)*$E4512</f>
        <v>19708.107240361976</v>
      </c>
      <c r="L4511" s="22">
        <f>VLOOKUP(CONCATENATE($F4511," ",$G4511),AllocFactorMatrix,(L$4+1),FALSE)*$E4512</f>
        <v>1437.6481930054024</v>
      </c>
      <c r="M4511" s="22">
        <f t="shared" si="2178"/>
        <v>1591059.9208688214</v>
      </c>
      <c r="N4511" s="22">
        <f>VLOOKUP(CONCATENATE($F4511," ",$G4511),AllocFactorMatrix,(N$4+1),FALSE)*$E4512</f>
        <v>30359.863970102393</v>
      </c>
      <c r="O4511" s="22">
        <f>VLOOKUP(CONCATENATE($F4511," ",$G4511),AllocFactorMatrix,(O$4+1),FALSE)*$E4512</f>
        <v>10456.549155543767</v>
      </c>
      <c r="P4511" s="22">
        <f>VLOOKUP(CONCATENATE($F4511," ",$G4511),AllocFactorMatrix,(P$4+1),FALSE)*$E4512</f>
        <v>4125.0585972401786</v>
      </c>
      <c r="Q4511" s="22">
        <f>VLOOKUP(CONCATENATE($F4511," ",$G4511),AllocFactorMatrix,(Q$4+1),FALSE)*$E4512</f>
        <v>0</v>
      </c>
      <c r="R4511" s="22">
        <f t="shared" si="2180"/>
        <v>44941.471722886345</v>
      </c>
      <c r="S4511" s="22">
        <f>VLOOKUP(CONCATENATE($F4511," ",$G4511),AllocFactorMatrix,(S$4+1),FALSE)*$E4512</f>
        <v>278.56092534049208</v>
      </c>
      <c r="T4511" s="22">
        <f>VLOOKUP(CONCATENATE($F4511," ",$G4511),AllocFactorMatrix,(T$4+1),FALSE)*$E4512</f>
        <v>7649.0201299459068</v>
      </c>
      <c r="U4511" s="22">
        <f>VLOOKUP(CONCATENATE($F4511," ",$G4511),AllocFactorMatrix,(U$4+1),FALSE)*$E4512</f>
        <v>13672.591499825809</v>
      </c>
      <c r="V4511" s="22">
        <f>VLOOKUP(CONCATENATE($F4511," ",$G4511),AllocFactorMatrix,(V$4+1),FALSE)*$E4512</f>
        <v>2651.7839484831693</v>
      </c>
      <c r="W4511" s="22">
        <f t="shared" si="2184"/>
        <v>24251.956503595378</v>
      </c>
      <c r="X4511" s="22">
        <f>VLOOKUP(CONCATENATE($F4511," ",$G4511),AllocFactorMatrix,(X$4+1),FALSE)*$E4512</f>
        <v>9610.281559019877</v>
      </c>
      <c r="Y4511" s="22">
        <f>VLOOKUP(CONCATENATE($F4511," ",$G4511),AllocFactorMatrix,(Y$4+1),FALSE)*$E4512</f>
        <v>124.58190647877365</v>
      </c>
      <c r="Z4511" s="22">
        <f t="shared" si="2179"/>
        <v>9734.8634654986508</v>
      </c>
      <c r="AA4511" s="22">
        <f>VLOOKUP(CONCATENATE($F4511," ",$G4511),AllocFactorMatrix,(AA$4+1),FALSE)*$E4512</f>
        <v>699.86583291759962</v>
      </c>
      <c r="AB4511" s="22">
        <f>VLOOKUP(CONCATENATE($F4511," ",$G4511),AllocFactorMatrix,(AB$4+1),FALSE)*$E4512</f>
        <v>61633.251483216809</v>
      </c>
      <c r="AC4511" s="22">
        <f>VLOOKUP(CONCATENATE($F4511," ",$G4511),AllocFactorMatrix,(AC$4+1),FALSE)*$E4512</f>
        <v>26630.402255487312</v>
      </c>
    </row>
    <row r="4512" spans="4:29" collapsed="1">
      <c r="D4512" s="17" t="s">
        <v>8</v>
      </c>
      <c r="E4512" s="19">
        <v>10176000</v>
      </c>
      <c r="F4512" s="42" t="s">
        <v>77</v>
      </c>
      <c r="G4512" s="17" t="str">
        <f>$G$15</f>
        <v>TOTAL</v>
      </c>
      <c r="H4512" s="21">
        <f t="shared" si="2177"/>
        <v>10176000</v>
      </c>
      <c r="I4512" s="22">
        <f>VLOOKUP(CONCATENATE($F4512," ",$G4512),AllocFactorMatrix,(I$4+1),FALSE)*$E4512</f>
        <v>7769895.4956769254</v>
      </c>
      <c r="J4512" s="22">
        <f>VLOOKUP(CONCATENATE($F4512," ",$G4512),AllocFactorMatrix,(J$4+1),FALSE)*$E4512</f>
        <v>1904396.5092284859</v>
      </c>
      <c r="K4512" s="22">
        <f>VLOOKUP(CONCATENATE($F4512," ",$G4512),AllocFactorMatrix,(K$4+1),FALSE)*$E4512</f>
        <v>22870.797349845565</v>
      </c>
      <c r="L4512" s="22">
        <f>VLOOKUP(CONCATENATE($F4512," ",$G4512),AllocFactorMatrix,(L$4+1),FALSE)*$E4512</f>
        <v>1437.6481930054024</v>
      </c>
      <c r="M4512" s="22">
        <f t="shared" si="2178"/>
        <v>1928704.9547713369</v>
      </c>
      <c r="N4512" s="22">
        <f>VLOOKUP(CONCATENATE($F4512," ",$G4512),AllocFactorMatrix,(N$4+1),FALSE)*$E4512</f>
        <v>171794.12812597927</v>
      </c>
      <c r="O4512" s="22">
        <f>VLOOKUP(CONCATENATE($F4512," ",$G4512),AllocFactorMatrix,(O$4+1),FALSE)*$E4512</f>
        <v>40357.983042761451</v>
      </c>
      <c r="P4512" s="22">
        <f>VLOOKUP(CONCATENATE($F4512," ",$G4512),AllocFactorMatrix,(P$4+1),FALSE)*$E4512</f>
        <v>4125.0585972401786</v>
      </c>
      <c r="Q4512" s="22">
        <f>VLOOKUP(CONCATENATE($F4512," ",$G4512),AllocFactorMatrix,(Q$4+1),FALSE)*$E4512</f>
        <v>0</v>
      </c>
      <c r="R4512" s="22">
        <f t="shared" si="2180"/>
        <v>216277.16976598091</v>
      </c>
      <c r="S4512" s="22">
        <f>VLOOKUP(CONCATENATE($F4512," ",$G4512),AllocFactorMatrix,(S$4+1),FALSE)*$E4512</f>
        <v>6086.2841179316665</v>
      </c>
      <c r="T4512" s="22">
        <f>VLOOKUP(CONCATENATE($F4512," ",$G4512),AllocFactorMatrix,(T$4+1),FALSE)*$E4512</f>
        <v>93704.598605905601</v>
      </c>
      <c r="U4512" s="22">
        <f>VLOOKUP(CONCATENATE($F4512," ",$G4512),AllocFactorMatrix,(U$4+1),FALSE)*$E4512</f>
        <v>13672.591499825809</v>
      </c>
      <c r="V4512" s="22">
        <f>VLOOKUP(CONCATENATE($F4512," ",$G4512),AllocFactorMatrix,(V$4+1),FALSE)*$E4512</f>
        <v>2651.7839484831693</v>
      </c>
      <c r="W4512" s="22">
        <f t="shared" si="2184"/>
        <v>116115.25817214623</v>
      </c>
      <c r="X4512" s="22">
        <f>VLOOKUP(CONCATENATE($F4512," ",$G4512),AllocFactorMatrix,(X$4+1),FALSE)*$E4512</f>
        <v>49659.098386601625</v>
      </c>
      <c r="Y4512" s="22">
        <f>VLOOKUP(CONCATENATE($F4512," ",$G4512),AllocFactorMatrix,(Y$4+1),FALSE)*$E4512</f>
        <v>711.59065503422914</v>
      </c>
      <c r="Z4512" s="22">
        <f t="shared" si="2179"/>
        <v>50370.689041635851</v>
      </c>
      <c r="AA4512" s="22">
        <f>VLOOKUP(CONCATENATE($F4512," ",$G4512),AllocFactorMatrix,(AA$4+1),FALSE)*$E4512</f>
        <v>1270.5764266383962</v>
      </c>
      <c r="AB4512" s="22">
        <f>VLOOKUP(CONCATENATE($F4512," ",$G4512),AllocFactorMatrix,(AB$4+1),FALSE)*$E4512</f>
        <v>65784.435902764744</v>
      </c>
      <c r="AC4512" s="22">
        <f>VLOOKUP(CONCATENATE($F4512," ",$G4512),AllocFactorMatrix,(AC$4+1),FALSE)*$E4512</f>
        <v>27581.420242571137</v>
      </c>
    </row>
    <row r="4513" spans="4:29" hidden="1" outlineLevel="1">
      <c r="F4513" s="42" t="str">
        <f>F4520</f>
        <v>EXP_OM_CUSTACCT</v>
      </c>
      <c r="G4513" s="17" t="str">
        <f>$G$8</f>
        <v>PRODUCTION</v>
      </c>
      <c r="H4513" s="21">
        <f t="shared" si="2177"/>
        <v>0</v>
      </c>
      <c r="I4513" s="22">
        <f>VLOOKUP(CONCATENATE($F4513," ",$G4513),AllocFactorMatrix,(I$4+1),FALSE)*$E4520</f>
        <v>0</v>
      </c>
      <c r="J4513" s="22">
        <f>VLOOKUP(CONCATENATE($F4513," ",$G4513),AllocFactorMatrix,(J$4+1),FALSE)*$E4520</f>
        <v>0</v>
      </c>
      <c r="K4513" s="22">
        <f>VLOOKUP(CONCATENATE($F4513," ",$G4513),AllocFactorMatrix,(K$4+1),FALSE)*$E4520</f>
        <v>0</v>
      </c>
      <c r="L4513" s="22">
        <f>VLOOKUP(CONCATENATE($F4513," ",$G4513),AllocFactorMatrix,(L$4+1),FALSE)*$E4520</f>
        <v>0</v>
      </c>
      <c r="M4513" s="22">
        <f t="shared" si="2178"/>
        <v>0</v>
      </c>
      <c r="N4513" s="22">
        <f>VLOOKUP(CONCATENATE($F4513," ",$G4513),AllocFactorMatrix,(N$4+1),FALSE)*$E4520</f>
        <v>0</v>
      </c>
      <c r="O4513" s="22">
        <f>VLOOKUP(CONCATENATE($F4513," ",$G4513),AllocFactorMatrix,(O$4+1),FALSE)*$E4520</f>
        <v>0</v>
      </c>
      <c r="P4513" s="22">
        <f>VLOOKUP(CONCATENATE($F4513," ",$G4513),AllocFactorMatrix,(P$4+1),FALSE)*$E4520</f>
        <v>0</v>
      </c>
      <c r="Q4513" s="22">
        <f>VLOOKUP(CONCATENATE($F4513," ",$G4513),AllocFactorMatrix,(Q$4+1),FALSE)*$E4520</f>
        <v>0</v>
      </c>
      <c r="R4513" s="22">
        <f t="shared" si="2180"/>
        <v>0</v>
      </c>
      <c r="S4513" s="22">
        <f>VLOOKUP(CONCATENATE($F4513," ",$G4513),AllocFactorMatrix,(S$4+1),FALSE)*$E4520</f>
        <v>0</v>
      </c>
      <c r="T4513" s="22">
        <f>VLOOKUP(CONCATENATE($F4513," ",$G4513),AllocFactorMatrix,(T$4+1),FALSE)*$E4520</f>
        <v>0</v>
      </c>
      <c r="U4513" s="22">
        <f>VLOOKUP(CONCATENATE($F4513," ",$G4513),AllocFactorMatrix,(U$4+1),FALSE)*$E4520</f>
        <v>0</v>
      </c>
      <c r="V4513" s="22">
        <f>VLOOKUP(CONCATENATE($F4513," ",$G4513),AllocFactorMatrix,(V$4+1),FALSE)*$E4520</f>
        <v>0</v>
      </c>
      <c r="W4513" s="22">
        <f>SUBTOTAL(9,S4513:V4513)</f>
        <v>0</v>
      </c>
      <c r="X4513" s="22">
        <f>VLOOKUP(CONCATENATE($F4513," ",$G4513),AllocFactorMatrix,(X$4+1),FALSE)*$E4520</f>
        <v>0</v>
      </c>
      <c r="Y4513" s="22">
        <f>VLOOKUP(CONCATENATE($F4513," ",$G4513),AllocFactorMatrix,(Y$4+1),FALSE)*$E4520</f>
        <v>0</v>
      </c>
      <c r="Z4513" s="22">
        <f t="shared" si="2179"/>
        <v>0</v>
      </c>
      <c r="AA4513" s="22">
        <f>VLOOKUP(CONCATENATE($F4513," ",$G4513),AllocFactorMatrix,(AA$4+1),FALSE)*$E4520</f>
        <v>0</v>
      </c>
      <c r="AB4513" s="22">
        <f>VLOOKUP(CONCATENATE($F4513," ",$G4513),AllocFactorMatrix,(AB$4+1),FALSE)*$E4520</f>
        <v>0</v>
      </c>
      <c r="AC4513" s="22">
        <f>VLOOKUP(CONCATENATE($F4513," ",$G4513),AllocFactorMatrix,(AC$4+1),FALSE)*$E4520</f>
        <v>0</v>
      </c>
    </row>
    <row r="4514" spans="4:29" hidden="1" outlineLevel="1">
      <c r="F4514" s="42" t="str">
        <f>F4520</f>
        <v>EXP_OM_CUSTACCT</v>
      </c>
      <c r="G4514" s="17" t="str">
        <f>$G$9</f>
        <v>BULKTRAN</v>
      </c>
      <c r="H4514" s="21">
        <f t="shared" si="2177"/>
        <v>0</v>
      </c>
      <c r="I4514" s="22">
        <f>VLOOKUP(CONCATENATE($F4514," ",$G4514),AllocFactorMatrix,(I$4+1),FALSE)*$E4520</f>
        <v>0</v>
      </c>
      <c r="J4514" s="22">
        <f>VLOOKUP(CONCATENATE($F4514," ",$G4514),AllocFactorMatrix,(J$4+1),FALSE)*$E4520</f>
        <v>0</v>
      </c>
      <c r="K4514" s="22">
        <f>VLOOKUP(CONCATENATE($F4514," ",$G4514),AllocFactorMatrix,(K$4+1),FALSE)*$E4520</f>
        <v>0</v>
      </c>
      <c r="L4514" s="22">
        <f>VLOOKUP(CONCATENATE($F4514," ",$G4514),AllocFactorMatrix,(L$4+1),FALSE)*$E4520</f>
        <v>0</v>
      </c>
      <c r="M4514" s="22">
        <f t="shared" si="2178"/>
        <v>0</v>
      </c>
      <c r="N4514" s="22">
        <f>VLOOKUP(CONCATENATE($F4514," ",$G4514),AllocFactorMatrix,(N$4+1),FALSE)*$E4520</f>
        <v>0</v>
      </c>
      <c r="O4514" s="22">
        <f>VLOOKUP(CONCATENATE($F4514," ",$G4514),AllocFactorMatrix,(O$4+1),FALSE)*$E4520</f>
        <v>0</v>
      </c>
      <c r="P4514" s="22">
        <f>VLOOKUP(CONCATENATE($F4514," ",$G4514),AllocFactorMatrix,(P$4+1),FALSE)*$E4520</f>
        <v>0</v>
      </c>
      <c r="Q4514" s="22">
        <f>VLOOKUP(CONCATENATE($F4514," ",$G4514),AllocFactorMatrix,(Q$4+1),FALSE)*$E4520</f>
        <v>0</v>
      </c>
      <c r="R4514" s="22">
        <f t="shared" si="2180"/>
        <v>0</v>
      </c>
      <c r="S4514" s="22">
        <f>VLOOKUP(CONCATENATE($F4514," ",$G4514),AllocFactorMatrix,(S$4+1),FALSE)*$E4520</f>
        <v>0</v>
      </c>
      <c r="T4514" s="22">
        <f>VLOOKUP(CONCATENATE($F4514," ",$G4514),AllocFactorMatrix,(T$4+1),FALSE)*$E4520</f>
        <v>0</v>
      </c>
      <c r="U4514" s="22">
        <f>VLOOKUP(CONCATENATE($F4514," ",$G4514),AllocFactorMatrix,(U$4+1),FALSE)*$E4520</f>
        <v>0</v>
      </c>
      <c r="V4514" s="22">
        <f>VLOOKUP(CONCATENATE($F4514," ",$G4514),AllocFactorMatrix,(V$4+1),FALSE)*$E4520</f>
        <v>0</v>
      </c>
      <c r="W4514" s="22">
        <f t="shared" ref="W4514:W4520" si="2185">SUBTOTAL(9,S4514:V4514)</f>
        <v>0</v>
      </c>
      <c r="X4514" s="22">
        <f>VLOOKUP(CONCATENATE($F4514," ",$G4514),AllocFactorMatrix,(X$4+1),FALSE)*$E4520</f>
        <v>0</v>
      </c>
      <c r="Y4514" s="22">
        <f>VLOOKUP(CONCATENATE($F4514," ",$G4514),AllocFactorMatrix,(Y$4+1),FALSE)*$E4520</f>
        <v>0</v>
      </c>
      <c r="Z4514" s="22">
        <f t="shared" si="2179"/>
        <v>0</v>
      </c>
      <c r="AA4514" s="22">
        <f>VLOOKUP(CONCATENATE($F4514," ",$G4514),AllocFactorMatrix,(AA$4+1),FALSE)*$E4520</f>
        <v>0</v>
      </c>
      <c r="AB4514" s="22">
        <f>VLOOKUP(CONCATENATE($F4514," ",$G4514),AllocFactorMatrix,(AB$4+1),FALSE)*$E4520</f>
        <v>0</v>
      </c>
      <c r="AC4514" s="22">
        <f>VLOOKUP(CONCATENATE($F4514," ",$G4514),AllocFactorMatrix,(AC$4+1),FALSE)*$E4520</f>
        <v>0</v>
      </c>
    </row>
    <row r="4515" spans="4:29" hidden="1" outlineLevel="1">
      <c r="F4515" s="42" t="str">
        <f>F4520</f>
        <v>EXP_OM_CUSTACCT</v>
      </c>
      <c r="G4515" s="17" t="str">
        <f>$G$10</f>
        <v>SUBTRAN</v>
      </c>
      <c r="H4515" s="21">
        <f t="shared" si="2177"/>
        <v>0</v>
      </c>
      <c r="I4515" s="22">
        <f>VLOOKUP(CONCATENATE($F4515," ",$G4515),AllocFactorMatrix,(I$4+1),FALSE)*$E4520</f>
        <v>0</v>
      </c>
      <c r="J4515" s="22">
        <f>VLOOKUP(CONCATENATE($F4515," ",$G4515),AllocFactorMatrix,(J$4+1),FALSE)*$E4520</f>
        <v>0</v>
      </c>
      <c r="K4515" s="22">
        <f>VLOOKUP(CONCATENATE($F4515," ",$G4515),AllocFactorMatrix,(K$4+1),FALSE)*$E4520</f>
        <v>0</v>
      </c>
      <c r="L4515" s="22">
        <f>VLOOKUP(CONCATENATE($F4515," ",$G4515),AllocFactorMatrix,(L$4+1),FALSE)*$E4520</f>
        <v>0</v>
      </c>
      <c r="M4515" s="22">
        <f t="shared" si="2178"/>
        <v>0</v>
      </c>
      <c r="N4515" s="22">
        <f>VLOOKUP(CONCATENATE($F4515," ",$G4515),AllocFactorMatrix,(N$4+1),FALSE)*$E4520</f>
        <v>0</v>
      </c>
      <c r="O4515" s="22">
        <f>VLOOKUP(CONCATENATE($F4515," ",$G4515),AllocFactorMatrix,(O$4+1),FALSE)*$E4520</f>
        <v>0</v>
      </c>
      <c r="P4515" s="22">
        <f>VLOOKUP(CONCATENATE($F4515," ",$G4515),AllocFactorMatrix,(P$4+1),FALSE)*$E4520</f>
        <v>0</v>
      </c>
      <c r="Q4515" s="22">
        <f>VLOOKUP(CONCATENATE($F4515," ",$G4515),AllocFactorMatrix,(Q$4+1),FALSE)*$E4520</f>
        <v>0</v>
      </c>
      <c r="R4515" s="22">
        <f t="shared" si="2180"/>
        <v>0</v>
      </c>
      <c r="S4515" s="22">
        <f>VLOOKUP(CONCATENATE($F4515," ",$G4515),AllocFactorMatrix,(S$4+1),FALSE)*$E4520</f>
        <v>0</v>
      </c>
      <c r="T4515" s="22">
        <f>VLOOKUP(CONCATENATE($F4515," ",$G4515),AllocFactorMatrix,(T$4+1),FALSE)*$E4520</f>
        <v>0</v>
      </c>
      <c r="U4515" s="22">
        <f>VLOOKUP(CONCATENATE($F4515," ",$G4515),AllocFactorMatrix,(U$4+1),FALSE)*$E4520</f>
        <v>0</v>
      </c>
      <c r="V4515" s="22">
        <f>VLOOKUP(CONCATENATE($F4515," ",$G4515),AllocFactorMatrix,(V$4+1),FALSE)*$E4520</f>
        <v>0</v>
      </c>
      <c r="W4515" s="22">
        <f t="shared" si="2185"/>
        <v>0</v>
      </c>
      <c r="X4515" s="22">
        <f>VLOOKUP(CONCATENATE($F4515," ",$G4515),AllocFactorMatrix,(X$4+1),FALSE)*$E4520</f>
        <v>0</v>
      </c>
      <c r="Y4515" s="22">
        <f>VLOOKUP(CONCATENATE($F4515," ",$G4515),AllocFactorMatrix,(Y$4+1),FALSE)*$E4520</f>
        <v>0</v>
      </c>
      <c r="Z4515" s="22">
        <f t="shared" si="2179"/>
        <v>0</v>
      </c>
      <c r="AA4515" s="22">
        <f>VLOOKUP(CONCATENATE($F4515," ",$G4515),AllocFactorMatrix,(AA$4+1),FALSE)*$E4520</f>
        <v>0</v>
      </c>
      <c r="AB4515" s="22">
        <f>VLOOKUP(CONCATENATE($F4515," ",$G4515),AllocFactorMatrix,(AB$4+1),FALSE)*$E4520</f>
        <v>0</v>
      </c>
      <c r="AC4515" s="22">
        <f>VLOOKUP(CONCATENATE($F4515," ",$G4515),AllocFactorMatrix,(AC$4+1),FALSE)*$E4520</f>
        <v>0</v>
      </c>
    </row>
    <row r="4516" spans="4:29" hidden="1" outlineLevel="1">
      <c r="F4516" s="42" t="str">
        <f>F4520</f>
        <v>EXP_OM_CUSTACCT</v>
      </c>
      <c r="G4516" s="17" t="str">
        <f>$G$11</f>
        <v>DISTPRI</v>
      </c>
      <c r="H4516" s="21">
        <f t="shared" si="2177"/>
        <v>0</v>
      </c>
      <c r="I4516" s="22">
        <f>VLOOKUP(CONCATENATE($F4516," ",$G4516),AllocFactorMatrix,(I$4+1),FALSE)*$E4520</f>
        <v>0</v>
      </c>
      <c r="J4516" s="22">
        <f>VLOOKUP(CONCATENATE($F4516," ",$G4516),AllocFactorMatrix,(J$4+1),FALSE)*$E4520</f>
        <v>0</v>
      </c>
      <c r="K4516" s="22">
        <f>VLOOKUP(CONCATENATE($F4516," ",$G4516),AllocFactorMatrix,(K$4+1),FALSE)*$E4520</f>
        <v>0</v>
      </c>
      <c r="L4516" s="22">
        <f>VLOOKUP(CONCATENATE($F4516," ",$G4516),AllocFactorMatrix,(L$4+1),FALSE)*$E4520</f>
        <v>0</v>
      </c>
      <c r="M4516" s="22">
        <f t="shared" si="2178"/>
        <v>0</v>
      </c>
      <c r="N4516" s="22">
        <f>VLOOKUP(CONCATENATE($F4516," ",$G4516),AllocFactorMatrix,(N$4+1),FALSE)*$E4520</f>
        <v>0</v>
      </c>
      <c r="O4516" s="22">
        <f>VLOOKUP(CONCATENATE($F4516," ",$G4516),AllocFactorMatrix,(O$4+1),FALSE)*$E4520</f>
        <v>0</v>
      </c>
      <c r="P4516" s="22">
        <f>VLOOKUP(CONCATENATE($F4516," ",$G4516),AllocFactorMatrix,(P$4+1),FALSE)*$E4520</f>
        <v>0</v>
      </c>
      <c r="Q4516" s="22">
        <f>VLOOKUP(CONCATENATE($F4516," ",$G4516),AllocFactorMatrix,(Q$4+1),FALSE)*$E4520</f>
        <v>0</v>
      </c>
      <c r="R4516" s="22">
        <f t="shared" si="2180"/>
        <v>0</v>
      </c>
      <c r="S4516" s="22">
        <f>VLOOKUP(CONCATENATE($F4516," ",$G4516),AllocFactorMatrix,(S$4+1),FALSE)*$E4520</f>
        <v>0</v>
      </c>
      <c r="T4516" s="22">
        <f>VLOOKUP(CONCATENATE($F4516," ",$G4516),AllocFactorMatrix,(T$4+1),FALSE)*$E4520</f>
        <v>0</v>
      </c>
      <c r="U4516" s="22">
        <f>VLOOKUP(CONCATENATE($F4516," ",$G4516),AllocFactorMatrix,(U$4+1),FALSE)*$E4520</f>
        <v>0</v>
      </c>
      <c r="V4516" s="22">
        <f>VLOOKUP(CONCATENATE($F4516," ",$G4516),AllocFactorMatrix,(V$4+1),FALSE)*$E4520</f>
        <v>0</v>
      </c>
      <c r="W4516" s="22">
        <f t="shared" si="2185"/>
        <v>0</v>
      </c>
      <c r="X4516" s="22">
        <f>VLOOKUP(CONCATENATE($F4516," ",$G4516),AllocFactorMatrix,(X$4+1),FALSE)*$E4520</f>
        <v>0</v>
      </c>
      <c r="Y4516" s="22">
        <f>VLOOKUP(CONCATENATE($F4516," ",$G4516),AllocFactorMatrix,(Y$4+1),FALSE)*$E4520</f>
        <v>0</v>
      </c>
      <c r="Z4516" s="22">
        <f t="shared" si="2179"/>
        <v>0</v>
      </c>
      <c r="AA4516" s="22">
        <f>VLOOKUP(CONCATENATE($F4516," ",$G4516),AllocFactorMatrix,(AA$4+1),FALSE)*$E4520</f>
        <v>0</v>
      </c>
      <c r="AB4516" s="22">
        <f>VLOOKUP(CONCATENATE($F4516," ",$G4516),AllocFactorMatrix,(AB$4+1),FALSE)*$E4520</f>
        <v>0</v>
      </c>
      <c r="AC4516" s="22">
        <f>VLOOKUP(CONCATENATE($F4516," ",$G4516),AllocFactorMatrix,(AC$4+1),FALSE)*$E4520</f>
        <v>0</v>
      </c>
    </row>
    <row r="4517" spans="4:29" hidden="1" outlineLevel="1">
      <c r="F4517" s="42" t="str">
        <f>F4520</f>
        <v>EXP_OM_CUSTACCT</v>
      </c>
      <c r="G4517" s="17" t="str">
        <f>$G$12</f>
        <v>DISTSEC</v>
      </c>
      <c r="H4517" s="21">
        <f t="shared" si="2177"/>
        <v>0</v>
      </c>
      <c r="I4517" s="22">
        <f>VLOOKUP(CONCATENATE($F4517," ",$G4517),AllocFactorMatrix,(I$4+1),FALSE)*$E4520</f>
        <v>0</v>
      </c>
      <c r="J4517" s="22">
        <f>VLOOKUP(CONCATENATE($F4517," ",$G4517),AllocFactorMatrix,(J$4+1),FALSE)*$E4520</f>
        <v>0</v>
      </c>
      <c r="K4517" s="22">
        <f>VLOOKUP(CONCATENATE($F4517," ",$G4517),AllocFactorMatrix,(K$4+1),FALSE)*$E4520</f>
        <v>0</v>
      </c>
      <c r="L4517" s="22">
        <f>VLOOKUP(CONCATENATE($F4517," ",$G4517),AllocFactorMatrix,(L$4+1),FALSE)*$E4520</f>
        <v>0</v>
      </c>
      <c r="M4517" s="22">
        <f t="shared" si="2178"/>
        <v>0</v>
      </c>
      <c r="N4517" s="22">
        <f>VLOOKUP(CONCATENATE($F4517," ",$G4517),AllocFactorMatrix,(N$4+1),FALSE)*$E4520</f>
        <v>0</v>
      </c>
      <c r="O4517" s="22">
        <f>VLOOKUP(CONCATENATE($F4517," ",$G4517),AllocFactorMatrix,(O$4+1),FALSE)*$E4520</f>
        <v>0</v>
      </c>
      <c r="P4517" s="22">
        <f>VLOOKUP(CONCATENATE($F4517," ",$G4517),AllocFactorMatrix,(P$4+1),FALSE)*$E4520</f>
        <v>0</v>
      </c>
      <c r="Q4517" s="22">
        <f>VLOOKUP(CONCATENATE($F4517," ",$G4517),AllocFactorMatrix,(Q$4+1),FALSE)*$E4520</f>
        <v>0</v>
      </c>
      <c r="R4517" s="22">
        <f t="shared" si="2180"/>
        <v>0</v>
      </c>
      <c r="S4517" s="22">
        <f>VLOOKUP(CONCATENATE($F4517," ",$G4517),AllocFactorMatrix,(S$4+1),FALSE)*$E4520</f>
        <v>0</v>
      </c>
      <c r="T4517" s="22">
        <f>VLOOKUP(CONCATENATE($F4517," ",$G4517),AllocFactorMatrix,(T$4+1),FALSE)*$E4520</f>
        <v>0</v>
      </c>
      <c r="U4517" s="22">
        <f>VLOOKUP(CONCATENATE($F4517," ",$G4517),AllocFactorMatrix,(U$4+1),FALSE)*$E4520</f>
        <v>0</v>
      </c>
      <c r="V4517" s="22">
        <f>VLOOKUP(CONCATENATE($F4517," ",$G4517),AllocFactorMatrix,(V$4+1),FALSE)*$E4520</f>
        <v>0</v>
      </c>
      <c r="W4517" s="22">
        <f t="shared" si="2185"/>
        <v>0</v>
      </c>
      <c r="X4517" s="22">
        <f>VLOOKUP(CONCATENATE($F4517," ",$G4517),AllocFactorMatrix,(X$4+1),FALSE)*$E4520</f>
        <v>0</v>
      </c>
      <c r="Y4517" s="22">
        <f>VLOOKUP(CONCATENATE($F4517," ",$G4517),AllocFactorMatrix,(Y$4+1),FALSE)*$E4520</f>
        <v>0</v>
      </c>
      <c r="Z4517" s="22">
        <f t="shared" si="2179"/>
        <v>0</v>
      </c>
      <c r="AA4517" s="22">
        <f>VLOOKUP(CONCATENATE($F4517," ",$G4517),AllocFactorMatrix,(AA$4+1),FALSE)*$E4520</f>
        <v>0</v>
      </c>
      <c r="AB4517" s="22">
        <f>VLOOKUP(CONCATENATE($F4517," ",$G4517),AllocFactorMatrix,(AB$4+1),FALSE)*$E4520</f>
        <v>0</v>
      </c>
      <c r="AC4517" s="22">
        <f>VLOOKUP(CONCATENATE($F4517," ",$G4517),AllocFactorMatrix,(AC$4+1),FALSE)*$E4520</f>
        <v>0</v>
      </c>
    </row>
    <row r="4518" spans="4:29" hidden="1" outlineLevel="1">
      <c r="F4518" s="42" t="str">
        <f>F4520</f>
        <v>EXP_OM_CUSTACCT</v>
      </c>
      <c r="G4518" s="17" t="str">
        <f>$G$13</f>
        <v>ENERGY</v>
      </c>
      <c r="H4518" s="21">
        <f t="shared" si="2177"/>
        <v>0</v>
      </c>
      <c r="I4518" s="22">
        <f>VLOOKUP(CONCATENATE($F4518," ",$G4518),AllocFactorMatrix,(I$4+1),FALSE)*$E4520</f>
        <v>0</v>
      </c>
      <c r="J4518" s="22">
        <f>VLOOKUP(CONCATENATE($F4518," ",$G4518),AllocFactorMatrix,(J$4+1),FALSE)*$E4520</f>
        <v>0</v>
      </c>
      <c r="K4518" s="22">
        <f>VLOOKUP(CONCATENATE($F4518," ",$G4518),AllocFactorMatrix,(K$4+1),FALSE)*$E4520</f>
        <v>0</v>
      </c>
      <c r="L4518" s="22">
        <f>VLOOKUP(CONCATENATE($F4518," ",$G4518),AllocFactorMatrix,(L$4+1),FALSE)*$E4520</f>
        <v>0</v>
      </c>
      <c r="M4518" s="22">
        <f t="shared" si="2178"/>
        <v>0</v>
      </c>
      <c r="N4518" s="22">
        <f>VLOOKUP(CONCATENATE($F4518," ",$G4518),AllocFactorMatrix,(N$4+1),FALSE)*$E4520</f>
        <v>0</v>
      </c>
      <c r="O4518" s="22">
        <f>VLOOKUP(CONCATENATE($F4518," ",$G4518),AllocFactorMatrix,(O$4+1),FALSE)*$E4520</f>
        <v>0</v>
      </c>
      <c r="P4518" s="22">
        <f>VLOOKUP(CONCATENATE($F4518," ",$G4518),AllocFactorMatrix,(P$4+1),FALSE)*$E4520</f>
        <v>0</v>
      </c>
      <c r="Q4518" s="22">
        <f>VLOOKUP(CONCATENATE($F4518," ",$G4518),AllocFactorMatrix,(Q$4+1),FALSE)*$E4520</f>
        <v>0</v>
      </c>
      <c r="R4518" s="22">
        <f t="shared" si="2180"/>
        <v>0</v>
      </c>
      <c r="S4518" s="22">
        <f>VLOOKUP(CONCATENATE($F4518," ",$G4518),AllocFactorMatrix,(S$4+1),FALSE)*$E4520</f>
        <v>0</v>
      </c>
      <c r="T4518" s="22">
        <f>VLOOKUP(CONCATENATE($F4518," ",$G4518),AllocFactorMatrix,(T$4+1),FALSE)*$E4520</f>
        <v>0</v>
      </c>
      <c r="U4518" s="22">
        <f>VLOOKUP(CONCATENATE($F4518," ",$G4518),AllocFactorMatrix,(U$4+1),FALSE)*$E4520</f>
        <v>0</v>
      </c>
      <c r="V4518" s="22">
        <f>VLOOKUP(CONCATENATE($F4518," ",$G4518),AllocFactorMatrix,(V$4+1),FALSE)*$E4520</f>
        <v>0</v>
      </c>
      <c r="W4518" s="22">
        <f t="shared" si="2185"/>
        <v>0</v>
      </c>
      <c r="X4518" s="22">
        <f>VLOOKUP(CONCATENATE($F4518," ",$G4518),AllocFactorMatrix,(X$4+1),FALSE)*$E4520</f>
        <v>0</v>
      </c>
      <c r="Y4518" s="22">
        <f>VLOOKUP(CONCATENATE($F4518," ",$G4518),AllocFactorMatrix,(Y$4+1),FALSE)*$E4520</f>
        <v>0</v>
      </c>
      <c r="Z4518" s="22">
        <f t="shared" si="2179"/>
        <v>0</v>
      </c>
      <c r="AA4518" s="22">
        <f>VLOOKUP(CONCATENATE($F4518," ",$G4518),AllocFactorMatrix,(AA$4+1),FALSE)*$E4520</f>
        <v>0</v>
      </c>
      <c r="AB4518" s="22">
        <f>VLOOKUP(CONCATENATE($F4518," ",$G4518),AllocFactorMatrix,(AB$4+1),FALSE)*$E4520</f>
        <v>0</v>
      </c>
      <c r="AC4518" s="22">
        <f>VLOOKUP(CONCATENATE($F4518," ",$G4518),AllocFactorMatrix,(AC$4+1),FALSE)*$E4520</f>
        <v>0</v>
      </c>
    </row>
    <row r="4519" spans="4:29" hidden="1" outlineLevel="1">
      <c r="F4519" s="42" t="str">
        <f>F4520</f>
        <v>EXP_OM_CUSTACCT</v>
      </c>
      <c r="G4519" s="17" t="str">
        <f>$G$14</f>
        <v>CUSTOMER</v>
      </c>
      <c r="H4519" s="21">
        <f t="shared" si="2177"/>
        <v>2909767.0000000005</v>
      </c>
      <c r="I4519" s="22">
        <f>VLOOKUP(CONCATENATE($F4519," ",$G4519),AllocFactorMatrix,(I$4+1),FALSE)*$E4520</f>
        <v>2212161.9599753572</v>
      </c>
      <c r="J4519" s="22">
        <f>VLOOKUP(CONCATENATE($F4519," ",$G4519),AllocFactorMatrix,(J$4+1),FALSE)*$E4520</f>
        <v>448786.52796719677</v>
      </c>
      <c r="K4519" s="22">
        <f>VLOOKUP(CONCATENATE($F4519," ",$G4519),AllocFactorMatrix,(K$4+1),FALSE)*$E4520</f>
        <v>1063.2036767800259</v>
      </c>
      <c r="L4519" s="22">
        <f>VLOOKUP(CONCATENATE($F4519," ",$G4519),AllocFactorMatrix,(L$4+1),FALSE)*$E4520</f>
        <v>44.284456626743186</v>
      </c>
      <c r="M4519" s="22">
        <f t="shared" si="2178"/>
        <v>449894.01610060356</v>
      </c>
      <c r="N4519" s="22">
        <f>VLOOKUP(CONCATENATE($F4519," ",$G4519),AllocFactorMatrix,(N$4+1),FALSE)*$E4520</f>
        <v>5714.3212029131346</v>
      </c>
      <c r="O4519" s="22">
        <f>VLOOKUP(CONCATENATE($F4519," ",$G4519),AllocFactorMatrix,(O$4+1),FALSE)*$E4520</f>
        <v>1094.9910408573571</v>
      </c>
      <c r="P4519" s="22">
        <f>VLOOKUP(CONCATENATE($F4519," ",$G4519),AllocFactorMatrix,(P$4+1),FALSE)*$E4520</f>
        <v>108.20534646893186</v>
      </c>
      <c r="Q4519" s="22">
        <f>VLOOKUP(CONCATENATE($F4519," ",$G4519),AllocFactorMatrix,(Q$4+1),FALSE)*$E4520</f>
        <v>0</v>
      </c>
      <c r="R4519" s="22">
        <f t="shared" si="2180"/>
        <v>6917.517590239423</v>
      </c>
      <c r="S4519" s="22">
        <f>VLOOKUP(CONCATENATE($F4519," ",$G4519),AllocFactorMatrix,(S$4+1),FALSE)*$E4520</f>
        <v>63.118966510704091</v>
      </c>
      <c r="T4519" s="22">
        <f>VLOOKUP(CONCATENATE($F4519," ",$G4519),AllocFactorMatrix,(T$4+1),FALSE)*$E4520</f>
        <v>665.95684168833134</v>
      </c>
      <c r="U4519" s="22">
        <f>VLOOKUP(CONCATENATE($F4519," ",$G4519),AllocFactorMatrix,(U$4+1),FALSE)*$E4520</f>
        <v>348.75816247184167</v>
      </c>
      <c r="V4519" s="22">
        <f>VLOOKUP(CONCATENATE($F4519," ",$G4519),AllocFactorMatrix,(V$4+1),FALSE)*$E4520</f>
        <v>47.339224883028066</v>
      </c>
      <c r="W4519" s="22">
        <f t="shared" si="2185"/>
        <v>1125.1731955539051</v>
      </c>
      <c r="X4519" s="22">
        <f>VLOOKUP(CONCATENATE($F4519," ",$G4519),AllocFactorMatrix,(X$4+1),FALSE)*$E4520</f>
        <v>2037.4729124402643</v>
      </c>
      <c r="Y4519" s="22">
        <f>VLOOKUP(CONCATENATE($F4519," ",$G4519),AllocFactorMatrix,(Y$4+1),FALSE)*$E4520</f>
        <v>14.906950697308915</v>
      </c>
      <c r="Z4519" s="22">
        <f t="shared" si="2179"/>
        <v>2052.379863137573</v>
      </c>
      <c r="AA4519" s="22">
        <f>VLOOKUP(CONCATENATE($F4519," ",$G4519),AllocFactorMatrix,(AA$4+1),FALSE)*$E4520</f>
        <v>112.27327813553443</v>
      </c>
      <c r="AB4519" s="22">
        <f>VLOOKUP(CONCATENATE($F4519," ",$G4519),AllocFactorMatrix,(AB$4+1),FALSE)*$E4520</f>
        <v>236788.95646314137</v>
      </c>
      <c r="AC4519" s="22">
        <f>VLOOKUP(CONCATENATE($F4519," ",$G4519),AllocFactorMatrix,(AC$4+1),FALSE)*$E4520</f>
        <v>714.72353383245638</v>
      </c>
    </row>
    <row r="4520" spans="4:29" collapsed="1">
      <c r="D4520" s="17" t="s">
        <v>19</v>
      </c>
      <c r="E4520" s="19">
        <v>2909767</v>
      </c>
      <c r="F4520" s="42" t="s">
        <v>79</v>
      </c>
      <c r="G4520" s="17" t="str">
        <f>$G$15</f>
        <v>TOTAL</v>
      </c>
      <c r="H4520" s="21">
        <f t="shared" si="2177"/>
        <v>2909767.0000000005</v>
      </c>
      <c r="I4520" s="22">
        <f>VLOOKUP(CONCATENATE($F4520," ",$G4520),AllocFactorMatrix,(I$4+1),FALSE)*$E4520</f>
        <v>2212161.9599753572</v>
      </c>
      <c r="J4520" s="22">
        <f>VLOOKUP(CONCATENATE($F4520," ",$G4520),AllocFactorMatrix,(J$4+1),FALSE)*$E4520</f>
        <v>448786.52796719677</v>
      </c>
      <c r="K4520" s="22">
        <f>VLOOKUP(CONCATENATE($F4520," ",$G4520),AllocFactorMatrix,(K$4+1),FALSE)*$E4520</f>
        <v>1063.2036767800259</v>
      </c>
      <c r="L4520" s="22">
        <f>VLOOKUP(CONCATENATE($F4520," ",$G4520),AllocFactorMatrix,(L$4+1),FALSE)*$E4520</f>
        <v>44.284456626743186</v>
      </c>
      <c r="M4520" s="22">
        <f t="shared" si="2178"/>
        <v>449894.01610060356</v>
      </c>
      <c r="N4520" s="22">
        <f>VLOOKUP(CONCATENATE($F4520," ",$G4520),AllocFactorMatrix,(N$4+1),FALSE)*$E4520</f>
        <v>5714.3212029131346</v>
      </c>
      <c r="O4520" s="22">
        <f>VLOOKUP(CONCATENATE($F4520," ",$G4520),AllocFactorMatrix,(O$4+1),FALSE)*$E4520</f>
        <v>1094.9910408573571</v>
      </c>
      <c r="P4520" s="22">
        <f>VLOOKUP(CONCATENATE($F4520," ",$G4520),AllocFactorMatrix,(P$4+1),FALSE)*$E4520</f>
        <v>108.20534646893186</v>
      </c>
      <c r="Q4520" s="22">
        <f>VLOOKUP(CONCATENATE($F4520," ",$G4520),AllocFactorMatrix,(Q$4+1),FALSE)*$E4520</f>
        <v>0</v>
      </c>
      <c r="R4520" s="22">
        <f t="shared" si="2180"/>
        <v>6917.517590239423</v>
      </c>
      <c r="S4520" s="22">
        <f>VLOOKUP(CONCATENATE($F4520," ",$G4520),AllocFactorMatrix,(S$4+1),FALSE)*$E4520</f>
        <v>63.118966510704091</v>
      </c>
      <c r="T4520" s="22">
        <f>VLOOKUP(CONCATENATE($F4520," ",$G4520),AllocFactorMatrix,(T$4+1),FALSE)*$E4520</f>
        <v>665.95684168833134</v>
      </c>
      <c r="U4520" s="22">
        <f>VLOOKUP(CONCATENATE($F4520," ",$G4520),AllocFactorMatrix,(U$4+1),FALSE)*$E4520</f>
        <v>348.75816247184167</v>
      </c>
      <c r="V4520" s="22">
        <f>VLOOKUP(CONCATENATE($F4520," ",$G4520),AllocFactorMatrix,(V$4+1),FALSE)*$E4520</f>
        <v>47.339224883028066</v>
      </c>
      <c r="W4520" s="22">
        <f t="shared" si="2185"/>
        <v>1125.1731955539051</v>
      </c>
      <c r="X4520" s="22">
        <f>VLOOKUP(CONCATENATE($F4520," ",$G4520),AllocFactorMatrix,(X$4+1),FALSE)*$E4520</f>
        <v>2037.4729124402643</v>
      </c>
      <c r="Y4520" s="22">
        <f>VLOOKUP(CONCATENATE($F4520," ",$G4520),AllocFactorMatrix,(Y$4+1),FALSE)*$E4520</f>
        <v>14.906950697308915</v>
      </c>
      <c r="Z4520" s="22">
        <f t="shared" si="2179"/>
        <v>2052.379863137573</v>
      </c>
      <c r="AA4520" s="22">
        <f>VLOOKUP(CONCATENATE($F4520," ",$G4520),AllocFactorMatrix,(AA$4+1),FALSE)*$E4520</f>
        <v>112.27327813553443</v>
      </c>
      <c r="AB4520" s="22">
        <f>VLOOKUP(CONCATENATE($F4520," ",$G4520),AllocFactorMatrix,(AB$4+1),FALSE)*$E4520</f>
        <v>236788.95646314137</v>
      </c>
      <c r="AC4520" s="22">
        <f>VLOOKUP(CONCATENATE($F4520," ",$G4520),AllocFactorMatrix,(AC$4+1),FALSE)*$E4520</f>
        <v>714.72353383245638</v>
      </c>
    </row>
    <row r="4521" spans="4:29" hidden="1" outlineLevel="1">
      <c r="F4521" s="42" t="str">
        <f>F4528</f>
        <v>EXP_OM_CUSTSERV</v>
      </c>
      <c r="G4521" s="17" t="str">
        <f>$G$8</f>
        <v>PRODUCTION</v>
      </c>
      <c r="H4521" s="21">
        <f t="shared" si="2177"/>
        <v>0</v>
      </c>
      <c r="I4521" s="22">
        <f>VLOOKUP(CONCATENATE($F4521," ",$G4521),AllocFactorMatrix,(I$4+1),FALSE)*$E4528</f>
        <v>0</v>
      </c>
      <c r="J4521" s="22">
        <f>VLOOKUP(CONCATENATE($F4521," ",$G4521),AllocFactorMatrix,(J$4+1),FALSE)*$E4528</f>
        <v>0</v>
      </c>
      <c r="K4521" s="22">
        <f>VLOOKUP(CONCATENATE($F4521," ",$G4521),AllocFactorMatrix,(K$4+1),FALSE)*$E4528</f>
        <v>0</v>
      </c>
      <c r="L4521" s="22">
        <f>VLOOKUP(CONCATENATE($F4521," ",$G4521),AllocFactorMatrix,(L$4+1),FALSE)*$E4528</f>
        <v>0</v>
      </c>
      <c r="M4521" s="22">
        <f t="shared" si="2178"/>
        <v>0</v>
      </c>
      <c r="N4521" s="22">
        <f>VLOOKUP(CONCATENATE($F4521," ",$G4521),AllocFactorMatrix,(N$4+1),FALSE)*$E4528</f>
        <v>0</v>
      </c>
      <c r="O4521" s="22">
        <f>VLOOKUP(CONCATENATE($F4521," ",$G4521),AllocFactorMatrix,(O$4+1),FALSE)*$E4528</f>
        <v>0</v>
      </c>
      <c r="P4521" s="22">
        <f>VLOOKUP(CONCATENATE($F4521," ",$G4521),AllocFactorMatrix,(P$4+1),FALSE)*$E4528</f>
        <v>0</v>
      </c>
      <c r="Q4521" s="22">
        <f>VLOOKUP(CONCATENATE($F4521," ",$G4521),AllocFactorMatrix,(Q$4+1),FALSE)*$E4528</f>
        <v>0</v>
      </c>
      <c r="R4521" s="22">
        <f t="shared" si="2180"/>
        <v>0</v>
      </c>
      <c r="S4521" s="22">
        <f>VLOOKUP(CONCATENATE($F4521," ",$G4521),AllocFactorMatrix,(S$4+1),FALSE)*$E4528</f>
        <v>0</v>
      </c>
      <c r="T4521" s="22">
        <f>VLOOKUP(CONCATENATE($F4521," ",$G4521),AllocFactorMatrix,(T$4+1),FALSE)*$E4528</f>
        <v>0</v>
      </c>
      <c r="U4521" s="22">
        <f>VLOOKUP(CONCATENATE($F4521," ",$G4521),AllocFactorMatrix,(U$4+1),FALSE)*$E4528</f>
        <v>0</v>
      </c>
      <c r="V4521" s="22">
        <f>VLOOKUP(CONCATENATE($F4521," ",$G4521),AllocFactorMatrix,(V$4+1),FALSE)*$E4528</f>
        <v>0</v>
      </c>
      <c r="W4521" s="22">
        <f>SUBTOTAL(9,S4521:V4521)</f>
        <v>0</v>
      </c>
      <c r="X4521" s="22">
        <f>VLOOKUP(CONCATENATE($F4521," ",$G4521),AllocFactorMatrix,(X$4+1),FALSE)*$E4528</f>
        <v>0</v>
      </c>
      <c r="Y4521" s="22">
        <f>VLOOKUP(CONCATENATE($F4521," ",$G4521),AllocFactorMatrix,(Y$4+1),FALSE)*$E4528</f>
        <v>0</v>
      </c>
      <c r="Z4521" s="22">
        <f t="shared" si="2179"/>
        <v>0</v>
      </c>
      <c r="AA4521" s="22">
        <f>VLOOKUP(CONCATENATE($F4521," ",$G4521),AllocFactorMatrix,(AA$4+1),FALSE)*$E4528</f>
        <v>0</v>
      </c>
      <c r="AB4521" s="22">
        <f>VLOOKUP(CONCATENATE($F4521," ",$G4521),AllocFactorMatrix,(AB$4+1),FALSE)*$E4528</f>
        <v>0</v>
      </c>
      <c r="AC4521" s="22">
        <f>VLOOKUP(CONCATENATE($F4521," ",$G4521),AllocFactorMatrix,(AC$4+1),FALSE)*$E4528</f>
        <v>0</v>
      </c>
    </row>
    <row r="4522" spans="4:29" hidden="1" outlineLevel="1">
      <c r="F4522" s="42" t="str">
        <f>F4528</f>
        <v>EXP_OM_CUSTSERV</v>
      </c>
      <c r="G4522" s="17" t="str">
        <f>$G$9</f>
        <v>BULKTRAN</v>
      </c>
      <c r="H4522" s="21">
        <f t="shared" si="2177"/>
        <v>0</v>
      </c>
      <c r="I4522" s="22">
        <f>VLOOKUP(CONCATENATE($F4522," ",$G4522),AllocFactorMatrix,(I$4+1),FALSE)*$E4528</f>
        <v>0</v>
      </c>
      <c r="J4522" s="22">
        <f>VLOOKUP(CONCATENATE($F4522," ",$G4522),AllocFactorMatrix,(J$4+1),FALSE)*$E4528</f>
        <v>0</v>
      </c>
      <c r="K4522" s="22">
        <f>VLOOKUP(CONCATENATE($F4522," ",$G4522),AllocFactorMatrix,(K$4+1),FALSE)*$E4528</f>
        <v>0</v>
      </c>
      <c r="L4522" s="22">
        <f>VLOOKUP(CONCATENATE($F4522," ",$G4522),AllocFactorMatrix,(L$4+1),FALSE)*$E4528</f>
        <v>0</v>
      </c>
      <c r="M4522" s="22">
        <f t="shared" si="2178"/>
        <v>0</v>
      </c>
      <c r="N4522" s="22">
        <f>VLOOKUP(CONCATENATE($F4522," ",$G4522),AllocFactorMatrix,(N$4+1),FALSE)*$E4528</f>
        <v>0</v>
      </c>
      <c r="O4522" s="22">
        <f>VLOOKUP(CONCATENATE($F4522," ",$G4522),AllocFactorMatrix,(O$4+1),FALSE)*$E4528</f>
        <v>0</v>
      </c>
      <c r="P4522" s="22">
        <f>VLOOKUP(CONCATENATE($F4522," ",$G4522),AllocFactorMatrix,(P$4+1),FALSE)*$E4528</f>
        <v>0</v>
      </c>
      <c r="Q4522" s="22">
        <f>VLOOKUP(CONCATENATE($F4522," ",$G4522),AllocFactorMatrix,(Q$4+1),FALSE)*$E4528</f>
        <v>0</v>
      </c>
      <c r="R4522" s="22">
        <f t="shared" si="2180"/>
        <v>0</v>
      </c>
      <c r="S4522" s="22">
        <f>VLOOKUP(CONCATENATE($F4522," ",$G4522),AllocFactorMatrix,(S$4+1),FALSE)*$E4528</f>
        <v>0</v>
      </c>
      <c r="T4522" s="22">
        <f>VLOOKUP(CONCATENATE($F4522," ",$G4522),AllocFactorMatrix,(T$4+1),FALSE)*$E4528</f>
        <v>0</v>
      </c>
      <c r="U4522" s="22">
        <f>VLOOKUP(CONCATENATE($F4522," ",$G4522),AllocFactorMatrix,(U$4+1),FALSE)*$E4528</f>
        <v>0</v>
      </c>
      <c r="V4522" s="22">
        <f>VLOOKUP(CONCATENATE($F4522," ",$G4522),AllocFactorMatrix,(V$4+1),FALSE)*$E4528</f>
        <v>0</v>
      </c>
      <c r="W4522" s="22">
        <f t="shared" ref="W4522:W4528" si="2186">SUBTOTAL(9,S4522:V4522)</f>
        <v>0</v>
      </c>
      <c r="X4522" s="22">
        <f>VLOOKUP(CONCATENATE($F4522," ",$G4522),AllocFactorMatrix,(X$4+1),FALSE)*$E4528</f>
        <v>0</v>
      </c>
      <c r="Y4522" s="22">
        <f>VLOOKUP(CONCATENATE($F4522," ",$G4522),AllocFactorMatrix,(Y$4+1),FALSE)*$E4528</f>
        <v>0</v>
      </c>
      <c r="Z4522" s="22">
        <f t="shared" si="2179"/>
        <v>0</v>
      </c>
      <c r="AA4522" s="22">
        <f>VLOOKUP(CONCATENATE($F4522," ",$G4522),AllocFactorMatrix,(AA$4+1),FALSE)*$E4528</f>
        <v>0</v>
      </c>
      <c r="AB4522" s="22">
        <f>VLOOKUP(CONCATENATE($F4522," ",$G4522),AllocFactorMatrix,(AB$4+1),FALSE)*$E4528</f>
        <v>0</v>
      </c>
      <c r="AC4522" s="22">
        <f>VLOOKUP(CONCATENATE($F4522," ",$G4522),AllocFactorMatrix,(AC$4+1),FALSE)*$E4528</f>
        <v>0</v>
      </c>
    </row>
    <row r="4523" spans="4:29" hidden="1" outlineLevel="1">
      <c r="F4523" s="42" t="str">
        <f>F4528</f>
        <v>EXP_OM_CUSTSERV</v>
      </c>
      <c r="G4523" s="17" t="str">
        <f>$G$10</f>
        <v>SUBTRAN</v>
      </c>
      <c r="H4523" s="21">
        <f t="shared" si="2177"/>
        <v>0</v>
      </c>
      <c r="I4523" s="22">
        <f>VLOOKUP(CONCATENATE($F4523," ",$G4523),AllocFactorMatrix,(I$4+1),FALSE)*$E4528</f>
        <v>0</v>
      </c>
      <c r="J4523" s="22">
        <f>VLOOKUP(CONCATENATE($F4523," ",$G4523),AllocFactorMatrix,(J$4+1),FALSE)*$E4528</f>
        <v>0</v>
      </c>
      <c r="K4523" s="22">
        <f>VLOOKUP(CONCATENATE($F4523," ",$G4523),AllocFactorMatrix,(K$4+1),FALSE)*$E4528</f>
        <v>0</v>
      </c>
      <c r="L4523" s="22">
        <f>VLOOKUP(CONCATENATE($F4523," ",$G4523),AllocFactorMatrix,(L$4+1),FALSE)*$E4528</f>
        <v>0</v>
      </c>
      <c r="M4523" s="22">
        <f t="shared" si="2178"/>
        <v>0</v>
      </c>
      <c r="N4523" s="22">
        <f>VLOOKUP(CONCATENATE($F4523," ",$G4523),AllocFactorMatrix,(N$4+1),FALSE)*$E4528</f>
        <v>0</v>
      </c>
      <c r="O4523" s="22">
        <f>VLOOKUP(CONCATENATE($F4523," ",$G4523),AllocFactorMatrix,(O$4+1),FALSE)*$E4528</f>
        <v>0</v>
      </c>
      <c r="P4523" s="22">
        <f>VLOOKUP(CONCATENATE($F4523," ",$G4523),AllocFactorMatrix,(P$4+1),FALSE)*$E4528</f>
        <v>0</v>
      </c>
      <c r="Q4523" s="22">
        <f>VLOOKUP(CONCATENATE($F4523," ",$G4523),AllocFactorMatrix,(Q$4+1),FALSE)*$E4528</f>
        <v>0</v>
      </c>
      <c r="R4523" s="22">
        <f t="shared" si="2180"/>
        <v>0</v>
      </c>
      <c r="S4523" s="22">
        <f>VLOOKUP(CONCATENATE($F4523," ",$G4523),AllocFactorMatrix,(S$4+1),FALSE)*$E4528</f>
        <v>0</v>
      </c>
      <c r="T4523" s="22">
        <f>VLOOKUP(CONCATENATE($F4523," ",$G4523),AllocFactorMatrix,(T$4+1),FALSE)*$E4528</f>
        <v>0</v>
      </c>
      <c r="U4523" s="22">
        <f>VLOOKUP(CONCATENATE($F4523," ",$G4523),AllocFactorMatrix,(U$4+1),FALSE)*$E4528</f>
        <v>0</v>
      </c>
      <c r="V4523" s="22">
        <f>VLOOKUP(CONCATENATE($F4523," ",$G4523),AllocFactorMatrix,(V$4+1),FALSE)*$E4528</f>
        <v>0</v>
      </c>
      <c r="W4523" s="22">
        <f t="shared" si="2186"/>
        <v>0</v>
      </c>
      <c r="X4523" s="22">
        <f>VLOOKUP(CONCATENATE($F4523," ",$G4523),AllocFactorMatrix,(X$4+1),FALSE)*$E4528</f>
        <v>0</v>
      </c>
      <c r="Y4523" s="22">
        <f>VLOOKUP(CONCATENATE($F4523," ",$G4523),AllocFactorMatrix,(Y$4+1),FALSE)*$E4528</f>
        <v>0</v>
      </c>
      <c r="Z4523" s="22">
        <f t="shared" si="2179"/>
        <v>0</v>
      </c>
      <c r="AA4523" s="22">
        <f>VLOOKUP(CONCATENATE($F4523," ",$G4523),AllocFactorMatrix,(AA$4+1),FALSE)*$E4528</f>
        <v>0</v>
      </c>
      <c r="AB4523" s="22">
        <f>VLOOKUP(CONCATENATE($F4523," ",$G4523),AllocFactorMatrix,(AB$4+1),FALSE)*$E4528</f>
        <v>0</v>
      </c>
      <c r="AC4523" s="22">
        <f>VLOOKUP(CONCATENATE($F4523," ",$G4523),AllocFactorMatrix,(AC$4+1),FALSE)*$E4528</f>
        <v>0</v>
      </c>
    </row>
    <row r="4524" spans="4:29" hidden="1" outlineLevel="1">
      <c r="F4524" s="42" t="str">
        <f>F4528</f>
        <v>EXP_OM_CUSTSERV</v>
      </c>
      <c r="G4524" s="17" t="str">
        <f>$G$11</f>
        <v>DISTPRI</v>
      </c>
      <c r="H4524" s="21">
        <f t="shared" si="2177"/>
        <v>0</v>
      </c>
      <c r="I4524" s="22">
        <f>VLOOKUP(CONCATENATE($F4524," ",$G4524),AllocFactorMatrix,(I$4+1),FALSE)*$E4528</f>
        <v>0</v>
      </c>
      <c r="J4524" s="22">
        <f>VLOOKUP(CONCATENATE($F4524," ",$G4524),AllocFactorMatrix,(J$4+1),FALSE)*$E4528</f>
        <v>0</v>
      </c>
      <c r="K4524" s="22">
        <f>VLOOKUP(CONCATENATE($F4524," ",$G4524),AllocFactorMatrix,(K$4+1),FALSE)*$E4528</f>
        <v>0</v>
      </c>
      <c r="L4524" s="22">
        <f>VLOOKUP(CONCATENATE($F4524," ",$G4524),AllocFactorMatrix,(L$4+1),FALSE)*$E4528</f>
        <v>0</v>
      </c>
      <c r="M4524" s="22">
        <f t="shared" si="2178"/>
        <v>0</v>
      </c>
      <c r="N4524" s="22">
        <f>VLOOKUP(CONCATENATE($F4524," ",$G4524),AllocFactorMatrix,(N$4+1),FALSE)*$E4528</f>
        <v>0</v>
      </c>
      <c r="O4524" s="22">
        <f>VLOOKUP(CONCATENATE($F4524," ",$G4524),AllocFactorMatrix,(O$4+1),FALSE)*$E4528</f>
        <v>0</v>
      </c>
      <c r="P4524" s="22">
        <f>VLOOKUP(CONCATENATE($F4524," ",$G4524),AllocFactorMatrix,(P$4+1),FALSE)*$E4528</f>
        <v>0</v>
      </c>
      <c r="Q4524" s="22">
        <f>VLOOKUP(CONCATENATE($F4524," ",$G4524),AllocFactorMatrix,(Q$4+1),FALSE)*$E4528</f>
        <v>0</v>
      </c>
      <c r="R4524" s="22">
        <f t="shared" si="2180"/>
        <v>0</v>
      </c>
      <c r="S4524" s="22">
        <f>VLOOKUP(CONCATENATE($F4524," ",$G4524),AllocFactorMatrix,(S$4+1),FALSE)*$E4528</f>
        <v>0</v>
      </c>
      <c r="T4524" s="22">
        <f>VLOOKUP(CONCATENATE($F4524," ",$G4524),AllocFactorMatrix,(T$4+1),FALSE)*$E4528</f>
        <v>0</v>
      </c>
      <c r="U4524" s="22">
        <f>VLOOKUP(CONCATENATE($F4524," ",$G4524),AllocFactorMatrix,(U$4+1),FALSE)*$E4528</f>
        <v>0</v>
      </c>
      <c r="V4524" s="22">
        <f>VLOOKUP(CONCATENATE($F4524," ",$G4524),AllocFactorMatrix,(V$4+1),FALSE)*$E4528</f>
        <v>0</v>
      </c>
      <c r="W4524" s="22">
        <f t="shared" si="2186"/>
        <v>0</v>
      </c>
      <c r="X4524" s="22">
        <f>VLOOKUP(CONCATENATE($F4524," ",$G4524),AllocFactorMatrix,(X$4+1),FALSE)*$E4528</f>
        <v>0</v>
      </c>
      <c r="Y4524" s="22">
        <f>VLOOKUP(CONCATENATE($F4524," ",$G4524),AllocFactorMatrix,(Y$4+1),FALSE)*$E4528</f>
        <v>0</v>
      </c>
      <c r="Z4524" s="22">
        <f t="shared" si="2179"/>
        <v>0</v>
      </c>
      <c r="AA4524" s="22">
        <f>VLOOKUP(CONCATENATE($F4524," ",$G4524),AllocFactorMatrix,(AA$4+1),FALSE)*$E4528</f>
        <v>0</v>
      </c>
      <c r="AB4524" s="22">
        <f>VLOOKUP(CONCATENATE($F4524," ",$G4524),AllocFactorMatrix,(AB$4+1),FALSE)*$E4528</f>
        <v>0</v>
      </c>
      <c r="AC4524" s="22">
        <f>VLOOKUP(CONCATENATE($F4524," ",$G4524),AllocFactorMatrix,(AC$4+1),FALSE)*$E4528</f>
        <v>0</v>
      </c>
    </row>
    <row r="4525" spans="4:29" hidden="1" outlineLevel="1">
      <c r="F4525" s="42" t="str">
        <f>F4528</f>
        <v>EXP_OM_CUSTSERV</v>
      </c>
      <c r="G4525" s="17" t="str">
        <f>$G$12</f>
        <v>DISTSEC</v>
      </c>
      <c r="H4525" s="21">
        <f t="shared" si="2177"/>
        <v>0</v>
      </c>
      <c r="I4525" s="22">
        <f>VLOOKUP(CONCATENATE($F4525," ",$G4525),AllocFactorMatrix,(I$4+1),FALSE)*$E4528</f>
        <v>0</v>
      </c>
      <c r="J4525" s="22">
        <f>VLOOKUP(CONCATENATE($F4525," ",$G4525),AllocFactorMatrix,(J$4+1),FALSE)*$E4528</f>
        <v>0</v>
      </c>
      <c r="K4525" s="22">
        <f>VLOOKUP(CONCATENATE($F4525," ",$G4525),AllocFactorMatrix,(K$4+1),FALSE)*$E4528</f>
        <v>0</v>
      </c>
      <c r="L4525" s="22">
        <f>VLOOKUP(CONCATENATE($F4525," ",$G4525),AllocFactorMatrix,(L$4+1),FALSE)*$E4528</f>
        <v>0</v>
      </c>
      <c r="M4525" s="22">
        <f t="shared" si="2178"/>
        <v>0</v>
      </c>
      <c r="N4525" s="22">
        <f>VLOOKUP(CONCATENATE($F4525," ",$G4525),AllocFactorMatrix,(N$4+1),FALSE)*$E4528</f>
        <v>0</v>
      </c>
      <c r="O4525" s="22">
        <f>VLOOKUP(CONCATENATE($F4525," ",$G4525),AllocFactorMatrix,(O$4+1),FALSE)*$E4528</f>
        <v>0</v>
      </c>
      <c r="P4525" s="22">
        <f>VLOOKUP(CONCATENATE($F4525," ",$G4525),AllocFactorMatrix,(P$4+1),FALSE)*$E4528</f>
        <v>0</v>
      </c>
      <c r="Q4525" s="22">
        <f>VLOOKUP(CONCATENATE($F4525," ",$G4525),AllocFactorMatrix,(Q$4+1),FALSE)*$E4528</f>
        <v>0</v>
      </c>
      <c r="R4525" s="22">
        <f t="shared" si="2180"/>
        <v>0</v>
      </c>
      <c r="S4525" s="22">
        <f>VLOOKUP(CONCATENATE($F4525," ",$G4525),AllocFactorMatrix,(S$4+1),FALSE)*$E4528</f>
        <v>0</v>
      </c>
      <c r="T4525" s="22">
        <f>VLOOKUP(CONCATENATE($F4525," ",$G4525),AllocFactorMatrix,(T$4+1),FALSE)*$E4528</f>
        <v>0</v>
      </c>
      <c r="U4525" s="22">
        <f>VLOOKUP(CONCATENATE($F4525," ",$G4525),AllocFactorMatrix,(U$4+1),FALSE)*$E4528</f>
        <v>0</v>
      </c>
      <c r="V4525" s="22">
        <f>VLOOKUP(CONCATENATE($F4525," ",$G4525),AllocFactorMatrix,(V$4+1),FALSE)*$E4528</f>
        <v>0</v>
      </c>
      <c r="W4525" s="22">
        <f t="shared" si="2186"/>
        <v>0</v>
      </c>
      <c r="X4525" s="22">
        <f>VLOOKUP(CONCATENATE($F4525," ",$G4525),AllocFactorMatrix,(X$4+1),FALSE)*$E4528</f>
        <v>0</v>
      </c>
      <c r="Y4525" s="22">
        <f>VLOOKUP(CONCATENATE($F4525," ",$G4525),AllocFactorMatrix,(Y$4+1),FALSE)*$E4528</f>
        <v>0</v>
      </c>
      <c r="Z4525" s="22">
        <f t="shared" si="2179"/>
        <v>0</v>
      </c>
      <c r="AA4525" s="22">
        <f>VLOOKUP(CONCATENATE($F4525," ",$G4525),AllocFactorMatrix,(AA$4+1),FALSE)*$E4528</f>
        <v>0</v>
      </c>
      <c r="AB4525" s="22">
        <f>VLOOKUP(CONCATENATE($F4525," ",$G4525),AllocFactorMatrix,(AB$4+1),FALSE)*$E4528</f>
        <v>0</v>
      </c>
      <c r="AC4525" s="22">
        <f>VLOOKUP(CONCATENATE($F4525," ",$G4525),AllocFactorMatrix,(AC$4+1),FALSE)*$E4528</f>
        <v>0</v>
      </c>
    </row>
    <row r="4526" spans="4:29" hidden="1" outlineLevel="1">
      <c r="F4526" s="42" t="str">
        <f>F4528</f>
        <v>EXP_OM_CUSTSERV</v>
      </c>
      <c r="G4526" s="17" t="str">
        <f>$G$13</f>
        <v>ENERGY</v>
      </c>
      <c r="H4526" s="21">
        <f t="shared" si="2177"/>
        <v>0</v>
      </c>
      <c r="I4526" s="22">
        <f>VLOOKUP(CONCATENATE($F4526," ",$G4526),AllocFactorMatrix,(I$4+1),FALSE)*$E4528</f>
        <v>0</v>
      </c>
      <c r="J4526" s="22">
        <f>VLOOKUP(CONCATENATE($F4526," ",$G4526),AllocFactorMatrix,(J$4+1),FALSE)*$E4528</f>
        <v>0</v>
      </c>
      <c r="K4526" s="22">
        <f>VLOOKUP(CONCATENATE($F4526," ",$G4526),AllocFactorMatrix,(K$4+1),FALSE)*$E4528</f>
        <v>0</v>
      </c>
      <c r="L4526" s="22">
        <f>VLOOKUP(CONCATENATE($F4526," ",$G4526),AllocFactorMatrix,(L$4+1),FALSE)*$E4528</f>
        <v>0</v>
      </c>
      <c r="M4526" s="22">
        <f t="shared" si="2178"/>
        <v>0</v>
      </c>
      <c r="N4526" s="22">
        <f>VLOOKUP(CONCATENATE($F4526," ",$G4526),AllocFactorMatrix,(N$4+1),FALSE)*$E4528</f>
        <v>0</v>
      </c>
      <c r="O4526" s="22">
        <f>VLOOKUP(CONCATENATE($F4526," ",$G4526),AllocFactorMatrix,(O$4+1),FALSE)*$E4528</f>
        <v>0</v>
      </c>
      <c r="P4526" s="22">
        <f>VLOOKUP(CONCATENATE($F4526," ",$G4526),AllocFactorMatrix,(P$4+1),FALSE)*$E4528</f>
        <v>0</v>
      </c>
      <c r="Q4526" s="22">
        <f>VLOOKUP(CONCATENATE($F4526," ",$G4526),AllocFactorMatrix,(Q$4+1),FALSE)*$E4528</f>
        <v>0</v>
      </c>
      <c r="R4526" s="22">
        <f t="shared" si="2180"/>
        <v>0</v>
      </c>
      <c r="S4526" s="22">
        <f>VLOOKUP(CONCATENATE($F4526," ",$G4526),AllocFactorMatrix,(S$4+1),FALSE)*$E4528</f>
        <v>0</v>
      </c>
      <c r="T4526" s="22">
        <f>VLOOKUP(CONCATENATE($F4526," ",$G4526),AllocFactorMatrix,(T$4+1),FALSE)*$E4528</f>
        <v>0</v>
      </c>
      <c r="U4526" s="22">
        <f>VLOOKUP(CONCATENATE($F4526," ",$G4526),AllocFactorMatrix,(U$4+1),FALSE)*$E4528</f>
        <v>0</v>
      </c>
      <c r="V4526" s="22">
        <f>VLOOKUP(CONCATENATE($F4526," ",$G4526),AllocFactorMatrix,(V$4+1),FALSE)*$E4528</f>
        <v>0</v>
      </c>
      <c r="W4526" s="22">
        <f t="shared" si="2186"/>
        <v>0</v>
      </c>
      <c r="X4526" s="22">
        <f>VLOOKUP(CONCATENATE($F4526," ",$G4526),AllocFactorMatrix,(X$4+1),FALSE)*$E4528</f>
        <v>0</v>
      </c>
      <c r="Y4526" s="22">
        <f>VLOOKUP(CONCATENATE($F4526," ",$G4526),AllocFactorMatrix,(Y$4+1),FALSE)*$E4528</f>
        <v>0</v>
      </c>
      <c r="Z4526" s="22">
        <f t="shared" si="2179"/>
        <v>0</v>
      </c>
      <c r="AA4526" s="22">
        <f>VLOOKUP(CONCATENATE($F4526," ",$G4526),AllocFactorMatrix,(AA$4+1),FALSE)*$E4528</f>
        <v>0</v>
      </c>
      <c r="AB4526" s="22">
        <f>VLOOKUP(CONCATENATE($F4526," ",$G4526),AllocFactorMatrix,(AB$4+1),FALSE)*$E4528</f>
        <v>0</v>
      </c>
      <c r="AC4526" s="22">
        <f>VLOOKUP(CONCATENATE($F4526," ",$G4526),AllocFactorMatrix,(AC$4+1),FALSE)*$E4528</f>
        <v>0</v>
      </c>
    </row>
    <row r="4527" spans="4:29" hidden="1" outlineLevel="1">
      <c r="F4527" s="42" t="str">
        <f>F4528</f>
        <v>EXP_OM_CUSTSERV</v>
      </c>
      <c r="G4527" s="17" t="str">
        <f>$G$14</f>
        <v>CUSTOMER</v>
      </c>
      <c r="H4527" s="21">
        <f t="shared" si="2177"/>
        <v>191818.00000000006</v>
      </c>
      <c r="I4527" s="22">
        <f>VLOOKUP(CONCATENATE($F4527," ",$G4527),AllocFactorMatrix,(I$4+1),FALSE)*$E4528</f>
        <v>115949.33193867163</v>
      </c>
      <c r="J4527" s="22">
        <f>VLOOKUP(CONCATENATE($F4527," ",$G4527),AllocFactorMatrix,(J$4+1),FALSE)*$E4528</f>
        <v>27153.404571187402</v>
      </c>
      <c r="K4527" s="22">
        <f>VLOOKUP(CONCATENATE($F4527," ",$G4527),AllocFactorMatrix,(K$4+1),FALSE)*$E4528</f>
        <v>63.360290676869738</v>
      </c>
      <c r="L4527" s="22">
        <f>VLOOKUP(CONCATENATE($F4527," ",$G4527),AllocFactorMatrix,(L$4+1),FALSE)*$E4528</f>
        <v>2.6400121115362394</v>
      </c>
      <c r="M4527" s="22">
        <f t="shared" si="2178"/>
        <v>27219.404873975807</v>
      </c>
      <c r="N4527" s="22">
        <f>VLOOKUP(CONCATENATE($F4527," ",$G4527),AllocFactorMatrix,(N$4+1),FALSE)*$E4528</f>
        <v>330.8815179792087</v>
      </c>
      <c r="O4527" s="22">
        <f>VLOOKUP(CONCATENATE($F4527," ",$G4527),AllocFactorMatrix,(O$4+1),FALSE)*$E4528</f>
        <v>62.480286639690995</v>
      </c>
      <c r="P4527" s="22">
        <f>VLOOKUP(CONCATENATE($F4527," ",$G4527),AllocFactorMatrix,(P$4+1),FALSE)*$E4528</f>
        <v>6.1600282602512237</v>
      </c>
      <c r="Q4527" s="22">
        <f>VLOOKUP(CONCATENATE($F4527," ",$G4527),AllocFactorMatrix,(Q$4+1),FALSE)*$E4528</f>
        <v>0</v>
      </c>
      <c r="R4527" s="22">
        <f t="shared" si="2180"/>
        <v>399.52183287915091</v>
      </c>
      <c r="S4527" s="22">
        <f>VLOOKUP(CONCATENATE($F4527," ",$G4527),AllocFactorMatrix,(S$4+1),FALSE)*$E4528</f>
        <v>3.5200161487149857</v>
      </c>
      <c r="T4527" s="22">
        <f>VLOOKUP(CONCATENATE($F4527," ",$G4527),AllocFactorMatrix,(T$4+1),FALSE)*$E4528</f>
        <v>36.96016956150735</v>
      </c>
      <c r="U4527" s="22">
        <f>VLOOKUP(CONCATENATE($F4527," ",$G4527),AllocFactorMatrix,(U$4+1),FALSE)*$E4528</f>
        <v>19.360088817932422</v>
      </c>
      <c r="V4527" s="22">
        <f>VLOOKUP(CONCATENATE($F4527," ",$G4527),AllocFactorMatrix,(V$4+1),FALSE)*$E4528</f>
        <v>2.6400121115362394</v>
      </c>
      <c r="W4527" s="22">
        <f t="shared" si="2186"/>
        <v>62.480286639690995</v>
      </c>
      <c r="X4527" s="22">
        <f>VLOOKUP(CONCATENATE($F4527," ",$G4527),AllocFactorMatrix,(X$4+1),FALSE)*$E4528</f>
        <v>121.440557130667</v>
      </c>
      <c r="Y4527" s="22">
        <f>VLOOKUP(CONCATENATE($F4527," ",$G4527),AllocFactorMatrix,(Y$4+1),FALSE)*$E4528</f>
        <v>0.88000403717874642</v>
      </c>
      <c r="Z4527" s="22">
        <f t="shared" si="2179"/>
        <v>122.32056116784575</v>
      </c>
      <c r="AA4527" s="22">
        <f>VLOOKUP(CONCATENATE($F4527," ",$G4527),AllocFactorMatrix,(AA$4+1),FALSE)*$E4528</f>
        <v>7.0400322974299714</v>
      </c>
      <c r="AB4527" s="22">
        <f>VLOOKUP(CONCATENATE($F4527," ",$G4527),AllocFactorMatrix,(AB$4+1),FALSE)*$E4528</f>
        <v>48010.380256360862</v>
      </c>
      <c r="AC4527" s="22">
        <f>VLOOKUP(CONCATENATE($F4527," ",$G4527),AllocFactorMatrix,(AC$4+1),FALSE)*$E4528</f>
        <v>47.520218007652296</v>
      </c>
    </row>
    <row r="4528" spans="4:29" collapsed="1">
      <c r="D4528" s="17" t="s">
        <v>133</v>
      </c>
      <c r="E4528" s="19">
        <v>191818</v>
      </c>
      <c r="F4528" s="42" t="s">
        <v>81</v>
      </c>
      <c r="G4528" s="17" t="str">
        <f>$G$15</f>
        <v>TOTAL</v>
      </c>
      <c r="H4528" s="21">
        <f t="shared" si="2177"/>
        <v>191818.00000000006</v>
      </c>
      <c r="I4528" s="22">
        <f>VLOOKUP(CONCATENATE($F4528," ",$G4528),AllocFactorMatrix,(I$4+1),FALSE)*$E4528</f>
        <v>115949.33193867163</v>
      </c>
      <c r="J4528" s="22">
        <f>VLOOKUP(CONCATENATE($F4528," ",$G4528),AllocFactorMatrix,(J$4+1),FALSE)*$E4528</f>
        <v>27153.404571187402</v>
      </c>
      <c r="K4528" s="22">
        <f>VLOOKUP(CONCATENATE($F4528," ",$G4528),AllocFactorMatrix,(K$4+1),FALSE)*$E4528</f>
        <v>63.360290676869738</v>
      </c>
      <c r="L4528" s="22">
        <f>VLOOKUP(CONCATENATE($F4528," ",$G4528),AllocFactorMatrix,(L$4+1),FALSE)*$E4528</f>
        <v>2.6400121115362394</v>
      </c>
      <c r="M4528" s="22">
        <f t="shared" si="2178"/>
        <v>27219.404873975807</v>
      </c>
      <c r="N4528" s="22">
        <f>VLOOKUP(CONCATENATE($F4528," ",$G4528),AllocFactorMatrix,(N$4+1),FALSE)*$E4528</f>
        <v>330.8815179792087</v>
      </c>
      <c r="O4528" s="22">
        <f>VLOOKUP(CONCATENATE($F4528," ",$G4528),AllocFactorMatrix,(O$4+1),FALSE)*$E4528</f>
        <v>62.480286639690995</v>
      </c>
      <c r="P4528" s="22">
        <f>VLOOKUP(CONCATENATE($F4528," ",$G4528),AllocFactorMatrix,(P$4+1),FALSE)*$E4528</f>
        <v>6.1600282602512237</v>
      </c>
      <c r="Q4528" s="22">
        <f>VLOOKUP(CONCATENATE($F4528," ",$G4528),AllocFactorMatrix,(Q$4+1),FALSE)*$E4528</f>
        <v>0</v>
      </c>
      <c r="R4528" s="22">
        <f t="shared" si="2180"/>
        <v>399.52183287915091</v>
      </c>
      <c r="S4528" s="22">
        <f>VLOOKUP(CONCATENATE($F4528," ",$G4528),AllocFactorMatrix,(S$4+1),FALSE)*$E4528</f>
        <v>3.5200161487149857</v>
      </c>
      <c r="T4528" s="22">
        <f>VLOOKUP(CONCATENATE($F4528," ",$G4528),AllocFactorMatrix,(T$4+1),FALSE)*$E4528</f>
        <v>36.96016956150735</v>
      </c>
      <c r="U4528" s="22">
        <f>VLOOKUP(CONCATENATE($F4528," ",$G4528),AllocFactorMatrix,(U$4+1),FALSE)*$E4528</f>
        <v>19.360088817932422</v>
      </c>
      <c r="V4528" s="22">
        <f>VLOOKUP(CONCATENATE($F4528," ",$G4528),AllocFactorMatrix,(V$4+1),FALSE)*$E4528</f>
        <v>2.6400121115362394</v>
      </c>
      <c r="W4528" s="22">
        <f t="shared" si="2186"/>
        <v>62.480286639690995</v>
      </c>
      <c r="X4528" s="22">
        <f>VLOOKUP(CONCATENATE($F4528," ",$G4528),AllocFactorMatrix,(X$4+1),FALSE)*$E4528</f>
        <v>121.440557130667</v>
      </c>
      <c r="Y4528" s="22">
        <f>VLOOKUP(CONCATENATE($F4528," ",$G4528),AllocFactorMatrix,(Y$4+1),FALSE)*$E4528</f>
        <v>0.88000403717874642</v>
      </c>
      <c r="Z4528" s="22">
        <f t="shared" si="2179"/>
        <v>122.32056116784575</v>
      </c>
      <c r="AA4528" s="22">
        <f>VLOOKUP(CONCATENATE($F4528," ",$G4528),AllocFactorMatrix,(AA$4+1),FALSE)*$E4528</f>
        <v>7.0400322974299714</v>
      </c>
      <c r="AB4528" s="22">
        <f>VLOOKUP(CONCATENATE($F4528," ",$G4528),AllocFactorMatrix,(AB$4+1),FALSE)*$E4528</f>
        <v>48010.380256360862</v>
      </c>
      <c r="AC4528" s="22">
        <f>VLOOKUP(CONCATENATE($F4528," ",$G4528),AllocFactorMatrix,(AC$4+1),FALSE)*$E4528</f>
        <v>47.520218007652296</v>
      </c>
    </row>
    <row r="4529" spans="1:29" hidden="1" outlineLevel="1">
      <c r="E4529" s="19"/>
      <c r="F4529" s="42"/>
      <c r="G4529" s="17" t="str">
        <f>$G$8</f>
        <v>PRODUCTION</v>
      </c>
      <c r="H4529" s="21">
        <f t="shared" ref="H4529:AC4529" ca="1" si="2187">H4481+H4489+H4497+H4505+H4513+H4521</f>
        <v>9581657.0000000149</v>
      </c>
      <c r="I4529" s="21">
        <f t="shared" ca="1" si="2187"/>
        <v>4750667.6581191774</v>
      </c>
      <c r="J4529" s="21">
        <f t="shared" ca="1" si="2187"/>
        <v>1187989.3486978856</v>
      </c>
      <c r="K4529" s="21">
        <f t="shared" ref="K4529:L4536" ca="1" si="2188">K4481+K4489+K4497+K4505+K4513+K4521</f>
        <v>15056.384304796105</v>
      </c>
      <c r="L4529" s="21">
        <f t="shared" ca="1" si="2188"/>
        <v>753.55706826090932</v>
      </c>
      <c r="M4529" s="21">
        <f t="shared" ca="1" si="2187"/>
        <v>1203799.2900709426</v>
      </c>
      <c r="N4529" s="21">
        <f t="shared" ca="1" si="2187"/>
        <v>532988.72693798039</v>
      </c>
      <c r="O4529" s="21">
        <f t="shared" ca="1" si="2187"/>
        <v>146079.86662005828</v>
      </c>
      <c r="P4529" s="21">
        <f t="shared" ca="1" si="2187"/>
        <v>23245.807108011668</v>
      </c>
      <c r="Q4529" s="21">
        <f t="shared" ca="1" si="2187"/>
        <v>0</v>
      </c>
      <c r="R4529" s="21">
        <f t="shared" ca="1" si="2187"/>
        <v>702314.40066605026</v>
      </c>
      <c r="S4529" s="21">
        <f t="shared" ref="S4529:S4536" ca="1" si="2189">S4481+S4489+S4497+S4505+S4513+S4521</f>
        <v>23039.739195615432</v>
      </c>
      <c r="T4529" s="21">
        <f t="shared" ca="1" si="2187"/>
        <v>419283.95203472086</v>
      </c>
      <c r="U4529" s="21">
        <f t="shared" ca="1" si="2187"/>
        <v>2042978.6146099945</v>
      </c>
      <c r="V4529" s="21">
        <f t="shared" ref="V4529:V4536" ca="1" si="2190">V4481+V4489+V4497+V4505+V4513+V4521</f>
        <v>260317.23775351309</v>
      </c>
      <c r="W4529" s="21">
        <f t="shared" ca="1" si="2187"/>
        <v>2745619.5435938439</v>
      </c>
      <c r="X4529" s="21">
        <f t="shared" ca="1" si="2187"/>
        <v>149065.58414089872</v>
      </c>
      <c r="Y4529" s="21">
        <f t="shared" ca="1" si="2187"/>
        <v>2802.0738136392001</v>
      </c>
      <c r="Z4529" s="21">
        <f t="shared" ca="1" si="2187"/>
        <v>151867.65795453792</v>
      </c>
      <c r="AA4529" s="21">
        <f t="shared" ref="AA4529:AB4536" ca="1" si="2191">AA4481+AA4489+AA4497+AA4505+AA4513+AA4521</f>
        <v>2167.7910845038241</v>
      </c>
      <c r="AB4529" s="21">
        <f t="shared" ca="1" si="2191"/>
        <v>20371.392483408403</v>
      </c>
      <c r="AC4529" s="21">
        <f t="shared" ca="1" si="2187"/>
        <v>4849.2660275497774</v>
      </c>
    </row>
    <row r="4530" spans="1:29" hidden="1" outlineLevel="1">
      <c r="E4530" s="19"/>
      <c r="F4530" s="42"/>
      <c r="G4530" s="17" t="str">
        <f>$G$9</f>
        <v>BULKTRAN</v>
      </c>
      <c r="H4530" s="21">
        <f t="shared" ref="H4530:AC4530" ca="1" si="2192">H4482+H4490+H4498+H4506+H4514+H4522</f>
        <v>2664278.9165999996</v>
      </c>
      <c r="I4530" s="21">
        <f t="shared" ca="1" si="2192"/>
        <v>1320972.320476552</v>
      </c>
      <c r="J4530" s="21">
        <f t="shared" ca="1" si="2192"/>
        <v>330332.73627736297</v>
      </c>
      <c r="K4530" s="21">
        <f t="shared" ca="1" si="2188"/>
        <v>4186.5835171823983</v>
      </c>
      <c r="L4530" s="21">
        <f t="shared" ca="1" si="2188"/>
        <v>209.53434352977229</v>
      </c>
      <c r="M4530" s="21">
        <f t="shared" ca="1" si="2192"/>
        <v>334728.85413807514</v>
      </c>
      <c r="N4530" s="21">
        <f t="shared" ca="1" si="2192"/>
        <v>148203.0329374487</v>
      </c>
      <c r="O4530" s="21">
        <f t="shared" ca="1" si="2192"/>
        <v>40619.019108653141</v>
      </c>
      <c r="P4530" s="21">
        <f t="shared" ca="1" si="2192"/>
        <v>6463.7373031852294</v>
      </c>
      <c r="Q4530" s="21">
        <f t="shared" ref="Q4530:Q4536" ca="1" si="2193">Q4482+Q4490+Q4498+Q4506+Q4514+Q4522</f>
        <v>0</v>
      </c>
      <c r="R4530" s="21">
        <f t="shared" ca="1" si="2192"/>
        <v>195285.78934928705</v>
      </c>
      <c r="S4530" s="21">
        <f t="shared" ca="1" si="2189"/>
        <v>6406.437986962068</v>
      </c>
      <c r="T4530" s="21">
        <f t="shared" ca="1" si="2192"/>
        <v>116586.24322231875</v>
      </c>
      <c r="U4530" s="21">
        <f t="shared" ca="1" si="2192"/>
        <v>568071.352373612</v>
      </c>
      <c r="V4530" s="21">
        <f t="shared" ca="1" si="2190"/>
        <v>72383.902718938421</v>
      </c>
      <c r="W4530" s="21">
        <f t="shared" ca="1" si="2192"/>
        <v>763447.93630183127</v>
      </c>
      <c r="X4530" s="21">
        <f t="shared" ca="1" si="2192"/>
        <v>41449.22877298353</v>
      </c>
      <c r="Y4530" s="21">
        <f t="shared" ca="1" si="2192"/>
        <v>779.14563049333424</v>
      </c>
      <c r="Z4530" s="21">
        <f t="shared" ca="1" si="2192"/>
        <v>42228.374403476861</v>
      </c>
      <c r="AA4530" s="21">
        <f t="shared" ca="1" si="2191"/>
        <v>602.77675166591655</v>
      </c>
      <c r="AB4530" s="21">
        <f t="shared" ca="1" si="2191"/>
        <v>5664.4765613430609</v>
      </c>
      <c r="AC4530" s="21">
        <f t="shared" ca="1" si="2192"/>
        <v>1348.388617770966</v>
      </c>
    </row>
    <row r="4531" spans="1:29" hidden="1" outlineLevel="1">
      <c r="E4531" s="19"/>
      <c r="F4531" s="42"/>
      <c r="G4531" s="17" t="str">
        <f>$G$10</f>
        <v>SUBTRAN</v>
      </c>
      <c r="H4531" s="21">
        <f t="shared" ref="H4531:AC4531" ca="1" si="2194">H4483+H4491+H4499+H4507+H4515+H4523</f>
        <v>844583.08339999965</v>
      </c>
      <c r="I4531" s="21">
        <f t="shared" ca="1" si="2194"/>
        <v>407563.89505406987</v>
      </c>
      <c r="J4531" s="21">
        <f t="shared" ca="1" si="2194"/>
        <v>101684.51219692931</v>
      </c>
      <c r="K4531" s="21">
        <f t="shared" ca="1" si="2188"/>
        <v>1291.4535198142878</v>
      </c>
      <c r="L4531" s="21">
        <f t="shared" ca="1" si="2188"/>
        <v>83.257978896799074</v>
      </c>
      <c r="M4531" s="21">
        <f t="shared" ca="1" si="2194"/>
        <v>103059.22369564039</v>
      </c>
      <c r="N4531" s="21">
        <f t="shared" ca="1" si="2194"/>
        <v>45156.290228891121</v>
      </c>
      <c r="O4531" s="21">
        <f t="shared" ca="1" si="2194"/>
        <v>12396.570694106369</v>
      </c>
      <c r="P4531" s="21">
        <f t="shared" ca="1" si="2194"/>
        <v>2491.8025031118586</v>
      </c>
      <c r="Q4531" s="21">
        <f t="shared" ca="1" si="2193"/>
        <v>0</v>
      </c>
      <c r="R4531" s="21">
        <f t="shared" ca="1" si="2194"/>
        <v>60044.66342610935</v>
      </c>
      <c r="S4531" s="21">
        <f t="shared" ca="1" si="2189"/>
        <v>1913.5859730301374</v>
      </c>
      <c r="T4531" s="21">
        <f t="shared" ca="1" si="2194"/>
        <v>35851.320170837404</v>
      </c>
      <c r="U4531" s="21">
        <f t="shared" ca="1" si="2194"/>
        <v>222795.28835107351</v>
      </c>
      <c r="V4531" s="21">
        <f t="shared" ca="1" si="2190"/>
        <v>0</v>
      </c>
      <c r="W4531" s="21">
        <f t="shared" ca="1" si="2194"/>
        <v>260560.19449494104</v>
      </c>
      <c r="X4531" s="21">
        <f t="shared" ca="1" si="2194"/>
        <v>12665.735450473047</v>
      </c>
      <c r="Y4531" s="21">
        <f t="shared" ca="1" si="2194"/>
        <v>242.95192543537539</v>
      </c>
      <c r="Z4531" s="21">
        <f t="shared" ca="1" si="2194"/>
        <v>12908.687375908421</v>
      </c>
      <c r="AA4531" s="21">
        <f t="shared" ca="1" si="2191"/>
        <v>184.79135510149086</v>
      </c>
      <c r="AB4531" s="21">
        <f t="shared" ca="1" si="2191"/>
        <v>211.42943830502944</v>
      </c>
      <c r="AC4531" s="21">
        <f t="shared" ca="1" si="2194"/>
        <v>50.198559924467197</v>
      </c>
    </row>
    <row r="4532" spans="1:29" hidden="1" outlineLevel="1">
      <c r="E4532" s="19"/>
      <c r="F4532" s="42"/>
      <c r="G4532" s="17" t="str">
        <f>$G$11</f>
        <v>DISTPRI</v>
      </c>
      <c r="H4532" s="21">
        <f t="shared" ref="H4532:AC4532" ca="1" si="2195">H4484+H4492+H4500+H4508+H4516+H4524</f>
        <v>1517702.0214916212</v>
      </c>
      <c r="I4532" s="21">
        <f ca="1">I4484+I4492+I4500+I4508+I4516+I4524</f>
        <v>1003838.27038365</v>
      </c>
      <c r="J4532" s="21">
        <f t="shared" ca="1" si="2195"/>
        <v>249111.07916032759</v>
      </c>
      <c r="K4532" s="21">
        <f t="shared" ca="1" si="2188"/>
        <v>3162.6901094835857</v>
      </c>
      <c r="L4532" s="21">
        <f t="shared" ca="1" si="2188"/>
        <v>0</v>
      </c>
      <c r="M4532" s="21">
        <f t="shared" ca="1" si="2195"/>
        <v>252273.76926981116</v>
      </c>
      <c r="N4532" s="21">
        <f t="shared" ca="1" si="2195"/>
        <v>108735.33669242289</v>
      </c>
      <c r="O4532" s="21">
        <f t="shared" ca="1" si="2195"/>
        <v>29901.433887217685</v>
      </c>
      <c r="P4532" s="21">
        <f t="shared" ca="1" si="2195"/>
        <v>0</v>
      </c>
      <c r="Q4532" s="21">
        <f t="shared" ca="1" si="2193"/>
        <v>0</v>
      </c>
      <c r="R4532" s="21">
        <f t="shared" ca="1" si="2195"/>
        <v>138636.77057964058</v>
      </c>
      <c r="S4532" s="21">
        <f t="shared" ca="1" si="2189"/>
        <v>4659.2682485174973</v>
      </c>
      <c r="T4532" s="21">
        <f t="shared" ca="1" si="2195"/>
        <v>86055.578475959701</v>
      </c>
      <c r="U4532" s="21">
        <f t="shared" ca="1" si="2195"/>
        <v>0</v>
      </c>
      <c r="V4532" s="21">
        <f t="shared" ca="1" si="2190"/>
        <v>0</v>
      </c>
      <c r="W4532" s="21">
        <f t="shared" ca="1" si="2195"/>
        <v>90714.846724477204</v>
      </c>
      <c r="X4532" s="21">
        <f t="shared" ca="1" si="2195"/>
        <v>30563.921191745791</v>
      </c>
      <c r="Y4532" s="21">
        <f t="shared" ca="1" si="2195"/>
        <v>587.00874855545544</v>
      </c>
      <c r="Z4532" s="21">
        <f t="shared" ca="1" si="2195"/>
        <v>31150.929940301245</v>
      </c>
      <c r="AA4532" s="21">
        <f t="shared" ca="1" si="2191"/>
        <v>448.62327381596862</v>
      </c>
      <c r="AB4532" s="21">
        <f t="shared" ca="1" si="2191"/>
        <v>516.24300362376016</v>
      </c>
      <c r="AC4532" s="21">
        <f t="shared" ca="1" si="2195"/>
        <v>122.5683163010689</v>
      </c>
    </row>
    <row r="4533" spans="1:29" hidden="1" outlineLevel="1">
      <c r="E4533" s="19"/>
      <c r="F4533" s="42"/>
      <c r="G4533" s="17" t="str">
        <f>$G$12</f>
        <v>DISTSEC</v>
      </c>
      <c r="H4533" s="21">
        <f t="shared" ref="H4533:AC4533" ca="1" si="2196">H4485+H4493+H4501+H4509+H4517+H4525</f>
        <v>556248.02883843193</v>
      </c>
      <c r="I4533" s="21">
        <f t="shared" ca="1" si="2196"/>
        <v>422959.00775575219</v>
      </c>
      <c r="J4533" s="21">
        <f t="shared" ca="1" si="2196"/>
        <v>85371.264632704319</v>
      </c>
      <c r="K4533" s="21">
        <f t="shared" ca="1" si="2188"/>
        <v>0</v>
      </c>
      <c r="L4533" s="21">
        <f t="shared" ca="1" si="2188"/>
        <v>0</v>
      </c>
      <c r="M4533" s="21">
        <f t="shared" ca="1" si="2196"/>
        <v>85371.264632704319</v>
      </c>
      <c r="N4533" s="21">
        <f t="shared" ca="1" si="2196"/>
        <v>32698.927463453969</v>
      </c>
      <c r="O4533" s="21">
        <f t="shared" ca="1" si="2196"/>
        <v>0</v>
      </c>
      <c r="P4533" s="21">
        <f t="shared" ca="1" si="2196"/>
        <v>0</v>
      </c>
      <c r="Q4533" s="21">
        <f t="shared" ca="1" si="2193"/>
        <v>0</v>
      </c>
      <c r="R4533" s="21">
        <f t="shared" ca="1" si="2196"/>
        <v>32698.927463453969</v>
      </c>
      <c r="S4533" s="21">
        <f t="shared" ca="1" si="2189"/>
        <v>1148.4549440736776</v>
      </c>
      <c r="T4533" s="21">
        <f t="shared" ca="1" si="2196"/>
        <v>0</v>
      </c>
      <c r="U4533" s="21">
        <f t="shared" ca="1" si="2196"/>
        <v>0</v>
      </c>
      <c r="V4533" s="21">
        <f t="shared" ca="1" si="2190"/>
        <v>0</v>
      </c>
      <c r="W4533" s="21">
        <f t="shared" ca="1" si="2196"/>
        <v>1148.4549440736776</v>
      </c>
      <c r="X4533" s="21">
        <f t="shared" ca="1" si="2196"/>
        <v>9484.8956358359519</v>
      </c>
      <c r="Y4533" s="21">
        <f t="shared" ca="1" si="2196"/>
        <v>0</v>
      </c>
      <c r="Z4533" s="21">
        <f t="shared" ca="1" si="2196"/>
        <v>9484.8956358359519</v>
      </c>
      <c r="AA4533" s="21">
        <f t="shared" ca="1" si="2191"/>
        <v>122.08731990482802</v>
      </c>
      <c r="AB4533" s="21">
        <f t="shared" ca="1" si="2191"/>
        <v>3634.9414159241805</v>
      </c>
      <c r="AC4533" s="21">
        <f t="shared" ca="1" si="2196"/>
        <v>828.44967078276159</v>
      </c>
    </row>
    <row r="4534" spans="1:29" hidden="1" outlineLevel="1">
      <c r="E4534" s="19"/>
      <c r="F4534" s="42"/>
      <c r="G4534" s="17" t="str">
        <f>$G$13</f>
        <v>ENERGY</v>
      </c>
      <c r="H4534" s="21">
        <f t="shared" ref="H4534:AC4534" ca="1" si="2197">H4486+H4494+H4502+H4510+H4518+H4526</f>
        <v>5601409.9999999991</v>
      </c>
      <c r="I4534" s="21">
        <f t="shared" ca="1" si="2197"/>
        <v>2058062.462333468</v>
      </c>
      <c r="J4534" s="21">
        <f t="shared" ca="1" si="2197"/>
        <v>650118.08864658326</v>
      </c>
      <c r="K4534" s="21">
        <f t="shared" ca="1" si="2188"/>
        <v>8119.0375260937844</v>
      </c>
      <c r="L4534" s="21">
        <f t="shared" ca="1" si="2188"/>
        <v>411.29200418935687</v>
      </c>
      <c r="M4534" s="21">
        <f t="shared" ca="1" si="2197"/>
        <v>658648.41817686637</v>
      </c>
      <c r="N4534" s="21">
        <f t="shared" ca="1" si="2197"/>
        <v>329378.65136414173</v>
      </c>
      <c r="O4534" s="21">
        <f t="shared" ca="1" si="2197"/>
        <v>88857.691040280813</v>
      </c>
      <c r="P4534" s="21">
        <f t="shared" ca="1" si="2197"/>
        <v>13846.557140035644</v>
      </c>
      <c r="Q4534" s="21">
        <f t="shared" ca="1" si="2193"/>
        <v>0</v>
      </c>
      <c r="R4534" s="21">
        <f t="shared" ca="1" si="2197"/>
        <v>432082.8995444582</v>
      </c>
      <c r="S4534" s="21">
        <f t="shared" ca="1" si="2189"/>
        <v>16588.112863072769</v>
      </c>
      <c r="T4534" s="21">
        <f t="shared" ca="1" si="2197"/>
        <v>327885.69547774206</v>
      </c>
      <c r="U4534" s="21">
        <f t="shared" ca="1" si="2197"/>
        <v>1723729.7645611607</v>
      </c>
      <c r="V4534" s="21">
        <f t="shared" ca="1" si="2190"/>
        <v>241034.02272706322</v>
      </c>
      <c r="W4534" s="21">
        <f t="shared" ca="1" si="2197"/>
        <v>2309237.5956290388</v>
      </c>
      <c r="X4534" s="21">
        <f t="shared" ca="1" si="2197"/>
        <v>92607.320068456858</v>
      </c>
      <c r="Y4534" s="21">
        <f t="shared" ca="1" si="2197"/>
        <v>1751.1268259979718</v>
      </c>
      <c r="Z4534" s="21">
        <f t="shared" ca="1" si="2197"/>
        <v>94358.446894454828</v>
      </c>
      <c r="AA4534" s="21">
        <f t="shared" ca="1" si="2191"/>
        <v>1746.705396342328</v>
      </c>
      <c r="AB4534" s="21">
        <f t="shared" ca="1" si="2191"/>
        <v>38295.516750573479</v>
      </c>
      <c r="AC4534" s="21">
        <f t="shared" ca="1" si="2197"/>
        <v>8977.955274797614</v>
      </c>
    </row>
    <row r="4535" spans="1:29" hidden="1" outlineLevel="1">
      <c r="E4535" s="19"/>
      <c r="F4535" s="42"/>
      <c r="G4535" s="17" t="str">
        <f>$G$14</f>
        <v>CUSTOMER</v>
      </c>
      <c r="H4535" s="21">
        <f t="shared" ref="H4535:AC4535" ca="1" si="2198">H4487+H4495+H4503+H4511+H4519+H4527</f>
        <v>11203634.949669948</v>
      </c>
      <c r="I4535" s="21">
        <f t="shared" ca="1" si="2198"/>
        <v>8671209.5094515514</v>
      </c>
      <c r="J4535" s="21">
        <f t="shared" ca="1" si="2198"/>
        <v>2045854.0979738382</v>
      </c>
      <c r="K4535" s="21">
        <f t="shared" ca="1" si="2188"/>
        <v>20834.671207818872</v>
      </c>
      <c r="L4535" s="21">
        <f t="shared" ca="1" si="2188"/>
        <v>1484.5726617436817</v>
      </c>
      <c r="M4535" s="21">
        <f t="shared" ca="1" si="2198"/>
        <v>2068173.3418434008</v>
      </c>
      <c r="N4535" s="21">
        <f t="shared" ca="1" si="2198"/>
        <v>36405.066690994732</v>
      </c>
      <c r="O4535" s="21">
        <f t="shared" ca="1" si="2198"/>
        <v>11614.020483040817</v>
      </c>
      <c r="P4535" s="21">
        <f t="shared" ca="1" si="2198"/>
        <v>4239.4239719693614</v>
      </c>
      <c r="Q4535" s="21">
        <f t="shared" ca="1" si="2193"/>
        <v>0</v>
      </c>
      <c r="R4535" s="21">
        <f t="shared" ca="1" si="2198"/>
        <v>52258.511146004923</v>
      </c>
      <c r="S4535" s="21">
        <f t="shared" ca="1" si="2189"/>
        <v>345.19990799991115</v>
      </c>
      <c r="T4535" s="21">
        <f t="shared" ca="1" si="2198"/>
        <v>8351.9371411957454</v>
      </c>
      <c r="U4535" s="21">
        <f t="shared" ca="1" si="2198"/>
        <v>14040.709751115583</v>
      </c>
      <c r="V4535" s="21">
        <f t="shared" ca="1" si="2190"/>
        <v>2701.7631854777337</v>
      </c>
      <c r="W4535" s="21">
        <f t="shared" ca="1" si="2198"/>
        <v>25439.609985788971</v>
      </c>
      <c r="X4535" s="21">
        <f t="shared" ca="1" si="2198"/>
        <v>11769.195028590808</v>
      </c>
      <c r="Y4535" s="21">
        <f t="shared" ca="1" si="2198"/>
        <v>140.36886121326128</v>
      </c>
      <c r="Z4535" s="21">
        <f t="shared" ca="1" si="2198"/>
        <v>11909.563889804071</v>
      </c>
      <c r="AA4535" s="21">
        <f t="shared" ca="1" si="2191"/>
        <v>819.179143350564</v>
      </c>
      <c r="AB4535" s="21">
        <f t="shared" ca="1" si="2191"/>
        <v>346432.58820271905</v>
      </c>
      <c r="AC4535" s="21">
        <f t="shared" ca="1" si="2198"/>
        <v>27392.646007327421</v>
      </c>
    </row>
    <row r="4536" spans="1:29" collapsed="1">
      <c r="D4536" s="17" t="s">
        <v>3</v>
      </c>
      <c r="E4536" s="21">
        <f>E4488+E4496+E4504+E4512+E4520+E4528</f>
        <v>31969514</v>
      </c>
      <c r="F4536" s="42"/>
      <c r="G4536" s="17" t="str">
        <f>$G$15</f>
        <v>TOTAL</v>
      </c>
      <c r="H4536" s="21">
        <f t="shared" ref="H4536:AC4536" ca="1" si="2199">H4488+H4496+H4504+H4512+H4520+H4528</f>
        <v>31969513.999999996</v>
      </c>
      <c r="I4536" s="21">
        <f ca="1">I4488+I4496+I4504+I4512+I4520+I4528</f>
        <v>18635273.123574212</v>
      </c>
      <c r="J4536" s="21">
        <f t="shared" ca="1" si="2199"/>
        <v>4650461.1275856309</v>
      </c>
      <c r="K4536" s="21">
        <f t="shared" ca="1" si="2188"/>
        <v>52650.82018518899</v>
      </c>
      <c r="L4536" s="21">
        <f t="shared" ca="1" si="2188"/>
        <v>2942.2140566205221</v>
      </c>
      <c r="M4536" s="21">
        <f t="shared" ca="1" si="2199"/>
        <v>4706054.1618274394</v>
      </c>
      <c r="N4536" s="21">
        <f t="shared" ca="1" si="2199"/>
        <v>1233566.0323153336</v>
      </c>
      <c r="O4536" s="21">
        <f t="shared" ca="1" si="2199"/>
        <v>329468.60183335643</v>
      </c>
      <c r="P4536" s="21">
        <f t="shared" ca="1" si="2199"/>
        <v>50287.328026313786</v>
      </c>
      <c r="Q4536" s="21">
        <f t="shared" ca="1" si="2193"/>
        <v>0</v>
      </c>
      <c r="R4536" s="21">
        <f t="shared" ca="1" si="2199"/>
        <v>1613321.9621750037</v>
      </c>
      <c r="S4536" s="21">
        <f t="shared" ca="1" si="2189"/>
        <v>54100.799119271578</v>
      </c>
      <c r="T4536" s="21">
        <f t="shared" ca="1" si="2199"/>
        <v>994014.72652277385</v>
      </c>
      <c r="U4536" s="21">
        <f t="shared" ca="1" si="2199"/>
        <v>4571615.7296469528</v>
      </c>
      <c r="V4536" s="21">
        <f t="shared" ca="1" si="2190"/>
        <v>576436.9263849929</v>
      </c>
      <c r="W4536" s="21">
        <f t="shared" ca="1" si="2199"/>
        <v>6196168.1816739924</v>
      </c>
      <c r="X4536" s="21">
        <f t="shared" ca="1" si="2199"/>
        <v>347605.88028898352</v>
      </c>
      <c r="Y4536" s="21">
        <f t="shared" ca="1" si="2199"/>
        <v>6302.6758053345939</v>
      </c>
      <c r="Z4536" s="21">
        <f t="shared" ca="1" si="2199"/>
        <v>353908.5560943181</v>
      </c>
      <c r="AA4536" s="21">
        <f t="shared" ca="1" si="2191"/>
        <v>6091.9543246849262</v>
      </c>
      <c r="AB4536" s="21">
        <f t="shared" ca="1" si="2191"/>
        <v>415126.58785589691</v>
      </c>
      <c r="AC4536" s="21">
        <f t="shared" ca="1" si="2199"/>
        <v>43569.472474454051</v>
      </c>
    </row>
    <row r="4537" spans="1:29">
      <c r="E4537" s="21"/>
      <c r="F4537" s="42"/>
      <c r="H4537" s="21"/>
      <c r="I4537" s="21"/>
      <c r="J4537" s="21"/>
      <c r="K4537" s="21"/>
      <c r="L4537" s="21"/>
      <c r="M4537" s="21"/>
      <c r="N4537" s="21"/>
      <c r="O4537" s="21"/>
      <c r="P4537" s="21"/>
      <c r="Q4537" s="21"/>
      <c r="R4537" s="21"/>
      <c r="S4537" s="21"/>
      <c r="T4537" s="21"/>
      <c r="U4537" s="21"/>
      <c r="V4537" s="21"/>
      <c r="W4537" s="21"/>
      <c r="X4537" s="21"/>
      <c r="Y4537" s="21"/>
      <c r="Z4537" s="21"/>
      <c r="AA4537" s="21"/>
      <c r="AB4537" s="21"/>
      <c r="AC4537" s="21"/>
    </row>
    <row r="4538" spans="1:29">
      <c r="E4538" s="21"/>
      <c r="F4538" s="42"/>
      <c r="H4538" s="21"/>
      <c r="I4538" s="21"/>
      <c r="J4538" s="21"/>
      <c r="K4538" s="21"/>
      <c r="L4538" s="21"/>
      <c r="M4538" s="21"/>
      <c r="N4538" s="21"/>
      <c r="O4538" s="21"/>
      <c r="P4538" s="21"/>
      <c r="Q4538" s="21"/>
      <c r="R4538" s="21"/>
      <c r="S4538" s="21"/>
      <c r="T4538" s="21"/>
      <c r="U4538" s="21"/>
      <c r="V4538" s="21"/>
      <c r="W4538" s="21"/>
      <c r="X4538" s="21"/>
      <c r="Y4538" s="21"/>
      <c r="Z4538" s="21"/>
      <c r="AA4538" s="21"/>
      <c r="AB4538" s="21"/>
      <c r="AC4538" s="21"/>
    </row>
    <row r="4539" spans="1:29" ht="20.25" customHeight="1">
      <c r="A4539" s="66" t="s">
        <v>731</v>
      </c>
      <c r="E4539" s="19"/>
      <c r="F4539" s="42"/>
      <c r="G4539" s="19"/>
      <c r="I4539" s="11"/>
      <c r="J4539" s="11"/>
      <c r="K4539" s="11"/>
      <c r="L4539" s="11"/>
      <c r="M4539" s="11"/>
      <c r="N4539" s="11"/>
      <c r="O4539" s="11"/>
      <c r="P4539" s="11"/>
      <c r="Q4539" s="11"/>
      <c r="R4539" s="11"/>
      <c r="S4539" s="11"/>
      <c r="T4539" s="11"/>
      <c r="U4539" s="11"/>
      <c r="V4539" s="11"/>
      <c r="W4539" s="11"/>
      <c r="X4539" s="11"/>
      <c r="Y4539" s="11"/>
      <c r="Z4539" s="11"/>
      <c r="AA4539" s="11"/>
      <c r="AB4539" s="11"/>
      <c r="AC4539" s="11"/>
    </row>
    <row r="4540" spans="1:29" hidden="1" outlineLevel="1">
      <c r="F4540" s="42" t="str">
        <f>F4547</f>
        <v>PROD_DEMAND</v>
      </c>
      <c r="G4540" s="17" t="str">
        <f>$G$8</f>
        <v>PRODUCTION</v>
      </c>
      <c r="H4540" s="21">
        <f t="shared" ref="H4540:H4555" si="2200">SUBTOTAL(9,I4540:AC4540)</f>
        <v>9982039.0000000019</v>
      </c>
      <c r="I4540" s="22">
        <f>VLOOKUP(CONCATENATE($F4540," ",$G4540),AllocFactorMatrix,(I$4+1),FALSE)*$E4547</f>
        <v>4949180.4851065073</v>
      </c>
      <c r="J4540" s="22">
        <f>VLOOKUP(CONCATENATE($F4540," ",$G4540),AllocFactorMatrix,(J$4+1),FALSE)*$E4547</f>
        <v>1237631.028775807</v>
      </c>
      <c r="K4540" s="22">
        <f>VLOOKUP(CONCATENATE($F4540," ",$G4540),AllocFactorMatrix,(K$4+1),FALSE)*$E4547</f>
        <v>15685.534905858403</v>
      </c>
      <c r="L4540" s="22">
        <f>VLOOKUP(CONCATENATE($F4540," ",$G4540),AllocFactorMatrix,(L$4+1),FALSE)*$E4547</f>
        <v>785.04543046218964</v>
      </c>
      <c r="M4540" s="22">
        <f t="shared" ref="M4540:M4555" si="2201">SUBTOTAL(9,J4540:L4540)</f>
        <v>1254101.6091121275</v>
      </c>
      <c r="N4540" s="22">
        <f>VLOOKUP(CONCATENATE($F4540," ",$G4540),AllocFactorMatrix,(N$4+1),FALSE)*$E4547</f>
        <v>555260.35411779745</v>
      </c>
      <c r="O4540" s="22">
        <f>VLOOKUP(CONCATENATE($F4540," ",$G4540),AllocFactorMatrix,(O$4+1),FALSE)*$E4547</f>
        <v>152184.00384361669</v>
      </c>
      <c r="P4540" s="22">
        <f>VLOOKUP(CONCATENATE($F4540," ",$G4540),AllocFactorMatrix,(P$4+1),FALSE)*$E4547</f>
        <v>24217.163392370403</v>
      </c>
      <c r="Q4540" s="22">
        <f>VLOOKUP(CONCATENATE($F4540," ",$G4540),AllocFactorMatrix,(Q$4+1),FALSE)*$E4547</f>
        <v>0</v>
      </c>
      <c r="R4540" s="22">
        <f>SUBTOTAL(9,N4540:Q4540)</f>
        <v>731661.5213537846</v>
      </c>
      <c r="S4540" s="22">
        <f>VLOOKUP(CONCATENATE($F4540," ",$G4540),AllocFactorMatrix,(S$4+1),FALSE)*$E4547</f>
        <v>24002.484664235253</v>
      </c>
      <c r="T4540" s="22">
        <f>VLOOKUP(CONCATENATE($F4540," ",$G4540),AllocFactorMatrix,(T$4+1),FALSE)*$E4547</f>
        <v>436804.27730659896</v>
      </c>
      <c r="U4540" s="22">
        <f>VLOOKUP(CONCATENATE($F4540," ",$G4540),AllocFactorMatrix,(U$4+1),FALSE)*$E4547</f>
        <v>2128347.1331944908</v>
      </c>
      <c r="V4540" s="22">
        <f>VLOOKUP(CONCATENATE($F4540," ",$G4540),AllocFactorMatrix,(V$4+1),FALSE)*$E4547</f>
        <v>271194.93211120379</v>
      </c>
      <c r="W4540" s="22">
        <f>SUBTOTAL(9,S4540:V4540)</f>
        <v>2860348.8272765288</v>
      </c>
      <c r="X4540" s="22">
        <f>VLOOKUP(CONCATENATE($F4540," ",$G4540),AllocFactorMatrix,(X$4+1),FALSE)*$E4547</f>
        <v>155294.48345439931</v>
      </c>
      <c r="Y4540" s="22">
        <f>VLOOKUP(CONCATENATE($F4540," ",$G4540),AllocFactorMatrix,(Y$4+1),FALSE)*$E4547</f>
        <v>2919.162112422222</v>
      </c>
      <c r="Z4540" s="22">
        <f t="shared" ref="Z4540:Z4555" si="2202">SUBTOTAL(9,X4540:Y4540)</f>
        <v>158213.64556682153</v>
      </c>
      <c r="AA4540" s="22">
        <f>VLOOKUP(CONCATENATE($F4540," ",$G4540),AllocFactorMatrix,(AA$4+1),FALSE)*$E4547</f>
        <v>2258.3750544785194</v>
      </c>
      <c r="AB4540" s="22">
        <f>VLOOKUP(CONCATENATE($F4540," ",$G4540),AllocFactorMatrix,(AB$4+1),FALSE)*$E4547</f>
        <v>21222.63761410884</v>
      </c>
      <c r="AC4540" s="22">
        <f>VLOOKUP(CONCATENATE($F4540," ",$G4540),AllocFactorMatrix,(AC$4+1),FALSE)*$E4547</f>
        <v>5051.8989156444295</v>
      </c>
    </row>
    <row r="4541" spans="1:29" hidden="1" outlineLevel="1">
      <c r="F4541" s="42" t="str">
        <f>F4547</f>
        <v>PROD_DEMAND</v>
      </c>
      <c r="G4541" s="17" t="str">
        <f>$G$9</f>
        <v>BULKTRAN</v>
      </c>
      <c r="H4541" s="21">
        <f t="shared" si="2200"/>
        <v>0</v>
      </c>
      <c r="I4541" s="22">
        <f>VLOOKUP(CONCATENATE($F4541," ",$G4541),AllocFactorMatrix,(I$4+1),FALSE)*$E4547</f>
        <v>0</v>
      </c>
      <c r="J4541" s="22">
        <f>VLOOKUP(CONCATENATE($F4541," ",$G4541),AllocFactorMatrix,(J$4+1),FALSE)*$E4547</f>
        <v>0</v>
      </c>
      <c r="K4541" s="22">
        <f>VLOOKUP(CONCATENATE($F4541," ",$G4541),AllocFactorMatrix,(K$4+1),FALSE)*$E4547</f>
        <v>0</v>
      </c>
      <c r="L4541" s="22">
        <f>VLOOKUP(CONCATENATE($F4541," ",$G4541),AllocFactorMatrix,(L$4+1),FALSE)*$E4547</f>
        <v>0</v>
      </c>
      <c r="M4541" s="22">
        <f t="shared" si="2201"/>
        <v>0</v>
      </c>
      <c r="N4541" s="22">
        <f>VLOOKUP(CONCATENATE($F4541," ",$G4541),AllocFactorMatrix,(N$4+1),FALSE)*$E4547</f>
        <v>0</v>
      </c>
      <c r="O4541" s="22">
        <f>VLOOKUP(CONCATENATE($F4541," ",$G4541),AllocFactorMatrix,(O$4+1),FALSE)*$E4547</f>
        <v>0</v>
      </c>
      <c r="P4541" s="22">
        <f>VLOOKUP(CONCATENATE($F4541," ",$G4541),AllocFactorMatrix,(P$4+1),FALSE)*$E4547</f>
        <v>0</v>
      </c>
      <c r="Q4541" s="22">
        <f>VLOOKUP(CONCATENATE($F4541," ",$G4541),AllocFactorMatrix,(Q$4+1),FALSE)*$E4547</f>
        <v>0</v>
      </c>
      <c r="R4541" s="22">
        <f t="shared" ref="R4541:R4555" si="2203">SUBTOTAL(9,N4541:Q4541)</f>
        <v>0</v>
      </c>
      <c r="S4541" s="22">
        <f>VLOOKUP(CONCATENATE($F4541," ",$G4541),AllocFactorMatrix,(S$4+1),FALSE)*$E4547</f>
        <v>0</v>
      </c>
      <c r="T4541" s="22">
        <f>VLOOKUP(CONCATENATE($F4541," ",$G4541),AllocFactorMatrix,(T$4+1),FALSE)*$E4547</f>
        <v>0</v>
      </c>
      <c r="U4541" s="22">
        <f>VLOOKUP(CONCATENATE($F4541," ",$G4541),AllocFactorMatrix,(U$4+1),FALSE)*$E4547</f>
        <v>0</v>
      </c>
      <c r="V4541" s="22">
        <f>VLOOKUP(CONCATENATE($F4541," ",$G4541),AllocFactorMatrix,(V$4+1),FALSE)*$E4547</f>
        <v>0</v>
      </c>
      <c r="W4541" s="22">
        <f t="shared" ref="W4541:W4547" si="2204">SUBTOTAL(9,S4541:V4541)</f>
        <v>0</v>
      </c>
      <c r="X4541" s="22">
        <f>VLOOKUP(CONCATENATE($F4541," ",$G4541),AllocFactorMatrix,(X$4+1),FALSE)*$E4547</f>
        <v>0</v>
      </c>
      <c r="Y4541" s="22">
        <f>VLOOKUP(CONCATENATE($F4541," ",$G4541),AllocFactorMatrix,(Y$4+1),FALSE)*$E4547</f>
        <v>0</v>
      </c>
      <c r="Z4541" s="22">
        <f t="shared" si="2202"/>
        <v>0</v>
      </c>
      <c r="AA4541" s="22">
        <f>VLOOKUP(CONCATENATE($F4541," ",$G4541),AllocFactorMatrix,(AA$4+1),FALSE)*$E4547</f>
        <v>0</v>
      </c>
      <c r="AB4541" s="22">
        <f>VLOOKUP(CONCATENATE($F4541," ",$G4541),AllocFactorMatrix,(AB$4+1),FALSE)*$E4547</f>
        <v>0</v>
      </c>
      <c r="AC4541" s="22">
        <f>VLOOKUP(CONCATENATE($F4541," ",$G4541),AllocFactorMatrix,(AC$4+1),FALSE)*$E4547</f>
        <v>0</v>
      </c>
    </row>
    <row r="4542" spans="1:29" hidden="1" outlineLevel="1">
      <c r="F4542" s="42" t="str">
        <f>F4547</f>
        <v>PROD_DEMAND</v>
      </c>
      <c r="G4542" s="17" t="str">
        <f>$G$10</f>
        <v>SUBTRAN</v>
      </c>
      <c r="H4542" s="21">
        <f t="shared" si="2200"/>
        <v>0</v>
      </c>
      <c r="I4542" s="22">
        <f>VLOOKUP(CONCATENATE($F4542," ",$G4542),AllocFactorMatrix,(I$4+1),FALSE)*$E4547</f>
        <v>0</v>
      </c>
      <c r="J4542" s="22">
        <f>VLOOKUP(CONCATENATE($F4542," ",$G4542),AllocFactorMatrix,(J$4+1),FALSE)*$E4547</f>
        <v>0</v>
      </c>
      <c r="K4542" s="22">
        <f>VLOOKUP(CONCATENATE($F4542," ",$G4542),AllocFactorMatrix,(K$4+1),FALSE)*$E4547</f>
        <v>0</v>
      </c>
      <c r="L4542" s="22">
        <f>VLOOKUP(CONCATENATE($F4542," ",$G4542),AllocFactorMatrix,(L$4+1),FALSE)*$E4547</f>
        <v>0</v>
      </c>
      <c r="M4542" s="22">
        <f t="shared" si="2201"/>
        <v>0</v>
      </c>
      <c r="N4542" s="22">
        <f>VLOOKUP(CONCATENATE($F4542," ",$G4542),AllocFactorMatrix,(N$4+1),FALSE)*$E4547</f>
        <v>0</v>
      </c>
      <c r="O4542" s="22">
        <f>VLOOKUP(CONCATENATE($F4542," ",$G4542),AllocFactorMatrix,(O$4+1),FALSE)*$E4547</f>
        <v>0</v>
      </c>
      <c r="P4542" s="22">
        <f>VLOOKUP(CONCATENATE($F4542," ",$G4542),AllocFactorMatrix,(P$4+1),FALSE)*$E4547</f>
        <v>0</v>
      </c>
      <c r="Q4542" s="22">
        <f>VLOOKUP(CONCATENATE($F4542," ",$G4542),AllocFactorMatrix,(Q$4+1),FALSE)*$E4547</f>
        <v>0</v>
      </c>
      <c r="R4542" s="22">
        <f t="shared" si="2203"/>
        <v>0</v>
      </c>
      <c r="S4542" s="22">
        <f>VLOOKUP(CONCATENATE($F4542," ",$G4542),AllocFactorMatrix,(S$4+1),FALSE)*$E4547</f>
        <v>0</v>
      </c>
      <c r="T4542" s="22">
        <f>VLOOKUP(CONCATENATE($F4542," ",$G4542),AllocFactorMatrix,(T$4+1),FALSE)*$E4547</f>
        <v>0</v>
      </c>
      <c r="U4542" s="22">
        <f>VLOOKUP(CONCATENATE($F4542," ",$G4542),AllocFactorMatrix,(U$4+1),FALSE)*$E4547</f>
        <v>0</v>
      </c>
      <c r="V4542" s="22">
        <f>VLOOKUP(CONCATENATE($F4542," ",$G4542),AllocFactorMatrix,(V$4+1),FALSE)*$E4547</f>
        <v>0</v>
      </c>
      <c r="W4542" s="22">
        <f t="shared" si="2204"/>
        <v>0</v>
      </c>
      <c r="X4542" s="22">
        <f>VLOOKUP(CONCATENATE($F4542," ",$G4542),AllocFactorMatrix,(X$4+1),FALSE)*$E4547</f>
        <v>0</v>
      </c>
      <c r="Y4542" s="22">
        <f>VLOOKUP(CONCATENATE($F4542," ",$G4542),AllocFactorMatrix,(Y$4+1),FALSE)*$E4547</f>
        <v>0</v>
      </c>
      <c r="Z4542" s="22">
        <f t="shared" si="2202"/>
        <v>0</v>
      </c>
      <c r="AA4542" s="22">
        <f>VLOOKUP(CONCATENATE($F4542," ",$G4542),AllocFactorMatrix,(AA$4+1),FALSE)*$E4547</f>
        <v>0</v>
      </c>
      <c r="AB4542" s="22">
        <f>VLOOKUP(CONCATENATE($F4542," ",$G4542),AllocFactorMatrix,(AB$4+1),FALSE)*$E4547</f>
        <v>0</v>
      </c>
      <c r="AC4542" s="22">
        <f>VLOOKUP(CONCATENATE($F4542," ",$G4542),AllocFactorMatrix,(AC$4+1),FALSE)*$E4547</f>
        <v>0</v>
      </c>
    </row>
    <row r="4543" spans="1:29" hidden="1" outlineLevel="1">
      <c r="F4543" s="42" t="str">
        <f>F4547</f>
        <v>PROD_DEMAND</v>
      </c>
      <c r="G4543" s="17" t="str">
        <f>$G$11</f>
        <v>DISTPRI</v>
      </c>
      <c r="H4543" s="21">
        <f t="shared" si="2200"/>
        <v>0</v>
      </c>
      <c r="I4543" s="22">
        <f>VLOOKUP(CONCATENATE($F4543," ",$G4543),AllocFactorMatrix,(I$4+1),FALSE)*$E4547</f>
        <v>0</v>
      </c>
      <c r="J4543" s="22">
        <f>VLOOKUP(CONCATENATE($F4543," ",$G4543),AllocFactorMatrix,(J$4+1),FALSE)*$E4547</f>
        <v>0</v>
      </c>
      <c r="K4543" s="22">
        <f>VLOOKUP(CONCATENATE($F4543," ",$G4543),AllocFactorMatrix,(K$4+1),FALSE)*$E4547</f>
        <v>0</v>
      </c>
      <c r="L4543" s="22">
        <f>VLOOKUP(CONCATENATE($F4543," ",$G4543),AllocFactorMatrix,(L$4+1),FALSE)*$E4547</f>
        <v>0</v>
      </c>
      <c r="M4543" s="22">
        <f t="shared" si="2201"/>
        <v>0</v>
      </c>
      <c r="N4543" s="22">
        <f>VLOOKUP(CONCATENATE($F4543," ",$G4543),AllocFactorMatrix,(N$4+1),FALSE)*$E4547</f>
        <v>0</v>
      </c>
      <c r="O4543" s="22">
        <f>VLOOKUP(CONCATENATE($F4543," ",$G4543),AllocFactorMatrix,(O$4+1),FALSE)*$E4547</f>
        <v>0</v>
      </c>
      <c r="P4543" s="22">
        <f>VLOOKUP(CONCATENATE($F4543," ",$G4543),AllocFactorMatrix,(P$4+1),FALSE)*$E4547</f>
        <v>0</v>
      </c>
      <c r="Q4543" s="22">
        <f>VLOOKUP(CONCATENATE($F4543," ",$G4543),AllocFactorMatrix,(Q$4+1),FALSE)*$E4547</f>
        <v>0</v>
      </c>
      <c r="R4543" s="22">
        <f t="shared" si="2203"/>
        <v>0</v>
      </c>
      <c r="S4543" s="22">
        <f>VLOOKUP(CONCATENATE($F4543," ",$G4543),AllocFactorMatrix,(S$4+1),FALSE)*$E4547</f>
        <v>0</v>
      </c>
      <c r="T4543" s="22">
        <f>VLOOKUP(CONCATENATE($F4543," ",$G4543),AllocFactorMatrix,(T$4+1),FALSE)*$E4547</f>
        <v>0</v>
      </c>
      <c r="U4543" s="22">
        <f>VLOOKUP(CONCATENATE($F4543," ",$G4543),AllocFactorMatrix,(U$4+1),FALSE)*$E4547</f>
        <v>0</v>
      </c>
      <c r="V4543" s="22">
        <f>VLOOKUP(CONCATENATE($F4543," ",$G4543),AllocFactorMatrix,(V$4+1),FALSE)*$E4547</f>
        <v>0</v>
      </c>
      <c r="W4543" s="22">
        <f t="shared" si="2204"/>
        <v>0</v>
      </c>
      <c r="X4543" s="22">
        <f>VLOOKUP(CONCATENATE($F4543," ",$G4543),AllocFactorMatrix,(X$4+1),FALSE)*$E4547</f>
        <v>0</v>
      </c>
      <c r="Y4543" s="22">
        <f>VLOOKUP(CONCATENATE($F4543," ",$G4543),AllocFactorMatrix,(Y$4+1),FALSE)*$E4547</f>
        <v>0</v>
      </c>
      <c r="Z4543" s="22">
        <f t="shared" si="2202"/>
        <v>0</v>
      </c>
      <c r="AA4543" s="22">
        <f>VLOOKUP(CONCATENATE($F4543," ",$G4543),AllocFactorMatrix,(AA$4+1),FALSE)*$E4547</f>
        <v>0</v>
      </c>
      <c r="AB4543" s="22">
        <f>VLOOKUP(CONCATENATE($F4543," ",$G4543),AllocFactorMatrix,(AB$4+1),FALSE)*$E4547</f>
        <v>0</v>
      </c>
      <c r="AC4543" s="22">
        <f>VLOOKUP(CONCATENATE($F4543," ",$G4543),AllocFactorMatrix,(AC$4+1),FALSE)*$E4547</f>
        <v>0</v>
      </c>
    </row>
    <row r="4544" spans="1:29" hidden="1" outlineLevel="1">
      <c r="F4544" s="42" t="str">
        <f>F4547</f>
        <v>PROD_DEMAND</v>
      </c>
      <c r="G4544" s="17" t="str">
        <f>$G$12</f>
        <v>DISTSEC</v>
      </c>
      <c r="H4544" s="21">
        <f t="shared" si="2200"/>
        <v>0</v>
      </c>
      <c r="I4544" s="22">
        <f>VLOOKUP(CONCATENATE($F4544," ",$G4544),AllocFactorMatrix,(I$4+1),FALSE)*$E4547</f>
        <v>0</v>
      </c>
      <c r="J4544" s="22">
        <f>VLOOKUP(CONCATENATE($F4544," ",$G4544),AllocFactorMatrix,(J$4+1),FALSE)*$E4547</f>
        <v>0</v>
      </c>
      <c r="K4544" s="22">
        <f>VLOOKUP(CONCATENATE($F4544," ",$G4544),AllocFactorMatrix,(K$4+1),FALSE)*$E4547</f>
        <v>0</v>
      </c>
      <c r="L4544" s="22">
        <f>VLOOKUP(CONCATENATE($F4544," ",$G4544),AllocFactorMatrix,(L$4+1),FALSE)*$E4547</f>
        <v>0</v>
      </c>
      <c r="M4544" s="22">
        <f t="shared" si="2201"/>
        <v>0</v>
      </c>
      <c r="N4544" s="22">
        <f>VLOOKUP(CONCATENATE($F4544," ",$G4544),AllocFactorMatrix,(N$4+1),FALSE)*$E4547</f>
        <v>0</v>
      </c>
      <c r="O4544" s="22">
        <f>VLOOKUP(CONCATENATE($F4544," ",$G4544),AllocFactorMatrix,(O$4+1),FALSE)*$E4547</f>
        <v>0</v>
      </c>
      <c r="P4544" s="22">
        <f>VLOOKUP(CONCATENATE($F4544," ",$G4544),AllocFactorMatrix,(P$4+1),FALSE)*$E4547</f>
        <v>0</v>
      </c>
      <c r="Q4544" s="22">
        <f>VLOOKUP(CONCATENATE($F4544," ",$G4544),AllocFactorMatrix,(Q$4+1),FALSE)*$E4547</f>
        <v>0</v>
      </c>
      <c r="R4544" s="22">
        <f t="shared" si="2203"/>
        <v>0</v>
      </c>
      <c r="S4544" s="22">
        <f>VLOOKUP(CONCATENATE($F4544," ",$G4544),AllocFactorMatrix,(S$4+1),FALSE)*$E4547</f>
        <v>0</v>
      </c>
      <c r="T4544" s="22">
        <f>VLOOKUP(CONCATENATE($F4544," ",$G4544),AllocFactorMatrix,(T$4+1),FALSE)*$E4547</f>
        <v>0</v>
      </c>
      <c r="U4544" s="22">
        <f>VLOOKUP(CONCATENATE($F4544," ",$G4544),AllocFactorMatrix,(U$4+1),FALSE)*$E4547</f>
        <v>0</v>
      </c>
      <c r="V4544" s="22">
        <f>VLOOKUP(CONCATENATE($F4544," ",$G4544),AllocFactorMatrix,(V$4+1),FALSE)*$E4547</f>
        <v>0</v>
      </c>
      <c r="W4544" s="22">
        <f t="shared" si="2204"/>
        <v>0</v>
      </c>
      <c r="X4544" s="22">
        <f>VLOOKUP(CONCATENATE($F4544," ",$G4544),AllocFactorMatrix,(X$4+1),FALSE)*$E4547</f>
        <v>0</v>
      </c>
      <c r="Y4544" s="22">
        <f>VLOOKUP(CONCATENATE($F4544," ",$G4544),AllocFactorMatrix,(Y$4+1),FALSE)*$E4547</f>
        <v>0</v>
      </c>
      <c r="Z4544" s="22">
        <f t="shared" si="2202"/>
        <v>0</v>
      </c>
      <c r="AA4544" s="22">
        <f>VLOOKUP(CONCATENATE($F4544," ",$G4544),AllocFactorMatrix,(AA$4+1),FALSE)*$E4547</f>
        <v>0</v>
      </c>
      <c r="AB4544" s="22">
        <f>VLOOKUP(CONCATENATE($F4544," ",$G4544),AllocFactorMatrix,(AB$4+1),FALSE)*$E4547</f>
        <v>0</v>
      </c>
      <c r="AC4544" s="22">
        <f>VLOOKUP(CONCATENATE($F4544," ",$G4544),AllocFactorMatrix,(AC$4+1),FALSE)*$E4547</f>
        <v>0</v>
      </c>
    </row>
    <row r="4545" spans="1:29" hidden="1" outlineLevel="1">
      <c r="F4545" s="42" t="str">
        <f>F4547</f>
        <v>PROD_DEMAND</v>
      </c>
      <c r="G4545" s="17" t="str">
        <f>$G$13</f>
        <v>ENERGY</v>
      </c>
      <c r="H4545" s="21">
        <f t="shared" si="2200"/>
        <v>0</v>
      </c>
      <c r="I4545" s="22">
        <f>VLOOKUP(CONCATENATE($F4545," ",$G4545),AllocFactorMatrix,(I$4+1),FALSE)*$E4547</f>
        <v>0</v>
      </c>
      <c r="J4545" s="22">
        <f>VLOOKUP(CONCATENATE($F4545," ",$G4545),AllocFactorMatrix,(J$4+1),FALSE)*$E4547</f>
        <v>0</v>
      </c>
      <c r="K4545" s="22">
        <f>VLOOKUP(CONCATENATE($F4545," ",$G4545),AllocFactorMatrix,(K$4+1),FALSE)*$E4547</f>
        <v>0</v>
      </c>
      <c r="L4545" s="22">
        <f>VLOOKUP(CONCATENATE($F4545," ",$G4545),AllocFactorMatrix,(L$4+1),FALSE)*$E4547</f>
        <v>0</v>
      </c>
      <c r="M4545" s="22">
        <f t="shared" si="2201"/>
        <v>0</v>
      </c>
      <c r="N4545" s="22">
        <f>VLOOKUP(CONCATENATE($F4545," ",$G4545),AllocFactorMatrix,(N$4+1),FALSE)*$E4547</f>
        <v>0</v>
      </c>
      <c r="O4545" s="22">
        <f>VLOOKUP(CONCATENATE($F4545," ",$G4545),AllocFactorMatrix,(O$4+1),FALSE)*$E4547</f>
        <v>0</v>
      </c>
      <c r="P4545" s="22">
        <f>VLOOKUP(CONCATENATE($F4545," ",$G4545),AllocFactorMatrix,(P$4+1),FALSE)*$E4547</f>
        <v>0</v>
      </c>
      <c r="Q4545" s="22">
        <f>VLOOKUP(CONCATENATE($F4545," ",$G4545),AllocFactorMatrix,(Q$4+1),FALSE)*$E4547</f>
        <v>0</v>
      </c>
      <c r="R4545" s="22">
        <f t="shared" si="2203"/>
        <v>0</v>
      </c>
      <c r="S4545" s="22">
        <f>VLOOKUP(CONCATENATE($F4545," ",$G4545),AllocFactorMatrix,(S$4+1),FALSE)*$E4547</f>
        <v>0</v>
      </c>
      <c r="T4545" s="22">
        <f>VLOOKUP(CONCATENATE($F4545," ",$G4545),AllocFactorMatrix,(T$4+1),FALSE)*$E4547</f>
        <v>0</v>
      </c>
      <c r="U4545" s="22">
        <f>VLOOKUP(CONCATENATE($F4545," ",$G4545),AllocFactorMatrix,(U$4+1),FALSE)*$E4547</f>
        <v>0</v>
      </c>
      <c r="V4545" s="22">
        <f>VLOOKUP(CONCATENATE($F4545," ",$G4545),AllocFactorMatrix,(V$4+1),FALSE)*$E4547</f>
        <v>0</v>
      </c>
      <c r="W4545" s="22">
        <f t="shared" si="2204"/>
        <v>0</v>
      </c>
      <c r="X4545" s="22">
        <f>VLOOKUP(CONCATENATE($F4545," ",$G4545),AllocFactorMatrix,(X$4+1),FALSE)*$E4547</f>
        <v>0</v>
      </c>
      <c r="Y4545" s="22">
        <f>VLOOKUP(CONCATENATE($F4545," ",$G4545),AllocFactorMatrix,(Y$4+1),FALSE)*$E4547</f>
        <v>0</v>
      </c>
      <c r="Z4545" s="22">
        <f t="shared" si="2202"/>
        <v>0</v>
      </c>
      <c r="AA4545" s="22">
        <f>VLOOKUP(CONCATENATE($F4545," ",$G4545),AllocFactorMatrix,(AA$4+1),FALSE)*$E4547</f>
        <v>0</v>
      </c>
      <c r="AB4545" s="22">
        <f>VLOOKUP(CONCATENATE($F4545," ",$G4545),AllocFactorMatrix,(AB$4+1),FALSE)*$E4547</f>
        <v>0</v>
      </c>
      <c r="AC4545" s="22">
        <f>VLOOKUP(CONCATENATE($F4545," ",$G4545),AllocFactorMatrix,(AC$4+1),FALSE)*$E4547</f>
        <v>0</v>
      </c>
    </row>
    <row r="4546" spans="1:29" hidden="1" outlineLevel="1">
      <c r="F4546" s="42" t="str">
        <f>F4547</f>
        <v>PROD_DEMAND</v>
      </c>
      <c r="G4546" s="17" t="str">
        <f>$G$14</f>
        <v>CUSTOMER</v>
      </c>
      <c r="H4546" s="21">
        <f t="shared" si="2200"/>
        <v>0</v>
      </c>
      <c r="I4546" s="22">
        <f>VLOOKUP(CONCATENATE($F4546," ",$G4546),AllocFactorMatrix,(I$4+1),FALSE)*$E4547</f>
        <v>0</v>
      </c>
      <c r="J4546" s="22">
        <f>VLOOKUP(CONCATENATE($F4546," ",$G4546),AllocFactorMatrix,(J$4+1),FALSE)*$E4547</f>
        <v>0</v>
      </c>
      <c r="K4546" s="22">
        <f>VLOOKUP(CONCATENATE($F4546," ",$G4546),AllocFactorMatrix,(K$4+1),FALSE)*$E4547</f>
        <v>0</v>
      </c>
      <c r="L4546" s="22">
        <f>VLOOKUP(CONCATENATE($F4546," ",$G4546),AllocFactorMatrix,(L$4+1),FALSE)*$E4547</f>
        <v>0</v>
      </c>
      <c r="M4546" s="22">
        <f t="shared" si="2201"/>
        <v>0</v>
      </c>
      <c r="N4546" s="22">
        <f>VLOOKUP(CONCATENATE($F4546," ",$G4546),AllocFactorMatrix,(N$4+1),FALSE)*$E4547</f>
        <v>0</v>
      </c>
      <c r="O4546" s="22">
        <f>VLOOKUP(CONCATENATE($F4546," ",$G4546),AllocFactorMatrix,(O$4+1),FALSE)*$E4547</f>
        <v>0</v>
      </c>
      <c r="P4546" s="22">
        <f>VLOOKUP(CONCATENATE($F4546," ",$G4546),AllocFactorMatrix,(P$4+1),FALSE)*$E4547</f>
        <v>0</v>
      </c>
      <c r="Q4546" s="22">
        <f>VLOOKUP(CONCATENATE($F4546," ",$G4546),AllocFactorMatrix,(Q$4+1),FALSE)*$E4547</f>
        <v>0</v>
      </c>
      <c r="R4546" s="22">
        <f t="shared" si="2203"/>
        <v>0</v>
      </c>
      <c r="S4546" s="22">
        <f>VLOOKUP(CONCATENATE($F4546," ",$G4546),AllocFactorMatrix,(S$4+1),FALSE)*$E4547</f>
        <v>0</v>
      </c>
      <c r="T4546" s="22">
        <f>VLOOKUP(CONCATENATE($F4546," ",$G4546),AllocFactorMatrix,(T$4+1),FALSE)*$E4547</f>
        <v>0</v>
      </c>
      <c r="U4546" s="22">
        <f>VLOOKUP(CONCATENATE($F4546," ",$G4546),AllocFactorMatrix,(U$4+1),FALSE)*$E4547</f>
        <v>0</v>
      </c>
      <c r="V4546" s="22">
        <f>VLOOKUP(CONCATENATE($F4546," ",$G4546),AllocFactorMatrix,(V$4+1),FALSE)*$E4547</f>
        <v>0</v>
      </c>
      <c r="W4546" s="22">
        <f t="shared" si="2204"/>
        <v>0</v>
      </c>
      <c r="X4546" s="22">
        <f>VLOOKUP(CONCATENATE($F4546," ",$G4546),AllocFactorMatrix,(X$4+1),FALSE)*$E4547</f>
        <v>0</v>
      </c>
      <c r="Y4546" s="22">
        <f>VLOOKUP(CONCATENATE($F4546," ",$G4546),AllocFactorMatrix,(Y$4+1),FALSE)*$E4547</f>
        <v>0</v>
      </c>
      <c r="Z4546" s="22">
        <f t="shared" si="2202"/>
        <v>0</v>
      </c>
      <c r="AA4546" s="22">
        <f>VLOOKUP(CONCATENATE($F4546," ",$G4546),AllocFactorMatrix,(AA$4+1),FALSE)*$E4547</f>
        <v>0</v>
      </c>
      <c r="AB4546" s="22">
        <f>VLOOKUP(CONCATENATE($F4546," ",$G4546),AllocFactorMatrix,(AB$4+1),FALSE)*$E4547</f>
        <v>0</v>
      </c>
      <c r="AC4546" s="22">
        <f>VLOOKUP(CONCATENATE($F4546," ",$G4546),AllocFactorMatrix,(AC$4+1),FALSE)*$E4547</f>
        <v>0</v>
      </c>
    </row>
    <row r="4547" spans="1:29" collapsed="1">
      <c r="D4547" s="17" t="s">
        <v>729</v>
      </c>
      <c r="E4547" s="19">
        <v>9982039</v>
      </c>
      <c r="F4547" s="42" t="s">
        <v>29</v>
      </c>
      <c r="G4547" s="17" t="str">
        <f>$G$15</f>
        <v>TOTAL</v>
      </c>
      <c r="H4547" s="21">
        <f t="shared" si="2200"/>
        <v>9982039.0000000019</v>
      </c>
      <c r="I4547" s="22">
        <f>VLOOKUP(CONCATENATE($F4547," ",$G4547),AllocFactorMatrix,(I$4+1),FALSE)*$E4547</f>
        <v>4949180.4851065073</v>
      </c>
      <c r="J4547" s="22">
        <f>VLOOKUP(CONCATENATE($F4547," ",$G4547),AllocFactorMatrix,(J$4+1),FALSE)*$E4547</f>
        <v>1237631.028775807</v>
      </c>
      <c r="K4547" s="22">
        <f>VLOOKUP(CONCATENATE($F4547," ",$G4547),AllocFactorMatrix,(K$4+1),FALSE)*$E4547</f>
        <v>15685.534905858403</v>
      </c>
      <c r="L4547" s="22">
        <f>VLOOKUP(CONCATENATE($F4547," ",$G4547),AllocFactorMatrix,(L$4+1),FALSE)*$E4547</f>
        <v>785.04543046218964</v>
      </c>
      <c r="M4547" s="22">
        <f t="shared" si="2201"/>
        <v>1254101.6091121275</v>
      </c>
      <c r="N4547" s="22">
        <f>VLOOKUP(CONCATENATE($F4547," ",$G4547),AllocFactorMatrix,(N$4+1),FALSE)*$E4547</f>
        <v>555260.35411779745</v>
      </c>
      <c r="O4547" s="22">
        <f>VLOOKUP(CONCATENATE($F4547," ",$G4547),AllocFactorMatrix,(O$4+1),FALSE)*$E4547</f>
        <v>152184.00384361669</v>
      </c>
      <c r="P4547" s="22">
        <f>VLOOKUP(CONCATENATE($F4547," ",$G4547),AllocFactorMatrix,(P$4+1),FALSE)*$E4547</f>
        <v>24217.163392370403</v>
      </c>
      <c r="Q4547" s="22">
        <f>VLOOKUP(CONCATENATE($F4547," ",$G4547),AllocFactorMatrix,(Q$4+1),FALSE)*$E4547</f>
        <v>0</v>
      </c>
      <c r="R4547" s="22">
        <f t="shared" si="2203"/>
        <v>731661.5213537846</v>
      </c>
      <c r="S4547" s="22">
        <f>VLOOKUP(CONCATENATE($F4547," ",$G4547),AllocFactorMatrix,(S$4+1),FALSE)*$E4547</f>
        <v>24002.484664235253</v>
      </c>
      <c r="T4547" s="22">
        <f>VLOOKUP(CONCATENATE($F4547," ",$G4547),AllocFactorMatrix,(T$4+1),FALSE)*$E4547</f>
        <v>436804.27730659896</v>
      </c>
      <c r="U4547" s="22">
        <f>VLOOKUP(CONCATENATE($F4547," ",$G4547),AllocFactorMatrix,(U$4+1),FALSE)*$E4547</f>
        <v>2128347.1331944908</v>
      </c>
      <c r="V4547" s="22">
        <f>VLOOKUP(CONCATENATE($F4547," ",$G4547),AllocFactorMatrix,(V$4+1),FALSE)*$E4547</f>
        <v>271194.93211120379</v>
      </c>
      <c r="W4547" s="22">
        <f t="shared" si="2204"/>
        <v>2860348.8272765288</v>
      </c>
      <c r="X4547" s="22">
        <f>VLOOKUP(CONCATENATE($F4547," ",$G4547),AllocFactorMatrix,(X$4+1),FALSE)*$E4547</f>
        <v>155294.48345439931</v>
      </c>
      <c r="Y4547" s="22">
        <f>VLOOKUP(CONCATENATE($F4547," ",$G4547),AllocFactorMatrix,(Y$4+1),FALSE)*$E4547</f>
        <v>2919.162112422222</v>
      </c>
      <c r="Z4547" s="22">
        <f t="shared" si="2202"/>
        <v>158213.64556682153</v>
      </c>
      <c r="AA4547" s="22">
        <f>VLOOKUP(CONCATENATE($F4547," ",$G4547),AllocFactorMatrix,(AA$4+1),FALSE)*$E4547</f>
        <v>2258.3750544785194</v>
      </c>
      <c r="AB4547" s="22">
        <f>VLOOKUP(CONCATENATE($F4547," ",$G4547),AllocFactorMatrix,(AB$4+1),FALSE)*$E4547</f>
        <v>21222.63761410884</v>
      </c>
      <c r="AC4547" s="22">
        <f>VLOOKUP(CONCATENATE($F4547," ",$G4547),AllocFactorMatrix,(AC$4+1),FALSE)*$E4547</f>
        <v>5051.8989156444295</v>
      </c>
    </row>
    <row r="4548" spans="1:29" hidden="1" outlineLevel="1">
      <c r="F4548" s="42" t="str">
        <f>F4555</f>
        <v>PROD_ENERGY</v>
      </c>
      <c r="G4548" s="17" t="str">
        <f>$G$8</f>
        <v>PRODUCTION</v>
      </c>
      <c r="H4548" s="21">
        <f t="shared" si="2200"/>
        <v>0</v>
      </c>
      <c r="I4548" s="22">
        <f>VLOOKUP(CONCATENATE($F4548," ",$G4548),AllocFactorMatrix,(I$4+1),FALSE)*$E4555</f>
        <v>0</v>
      </c>
      <c r="J4548" s="22">
        <f>VLOOKUP(CONCATENATE($F4548," ",$G4548),AllocFactorMatrix,(J$4+1),FALSE)*$E4555</f>
        <v>0</v>
      </c>
      <c r="K4548" s="22">
        <f>VLOOKUP(CONCATENATE($F4548," ",$G4548),AllocFactorMatrix,(K$4+1),FALSE)*$E4555</f>
        <v>0</v>
      </c>
      <c r="L4548" s="22">
        <f>VLOOKUP(CONCATENATE($F4548," ",$G4548),AllocFactorMatrix,(L$4+1),FALSE)*$E4555</f>
        <v>0</v>
      </c>
      <c r="M4548" s="22">
        <f t="shared" si="2201"/>
        <v>0</v>
      </c>
      <c r="N4548" s="22">
        <f>VLOOKUP(CONCATENATE($F4548," ",$G4548),AllocFactorMatrix,(N$4+1),FALSE)*$E4555</f>
        <v>0</v>
      </c>
      <c r="O4548" s="22">
        <f>VLOOKUP(CONCATENATE($F4548," ",$G4548),AllocFactorMatrix,(O$4+1),FALSE)*$E4555</f>
        <v>0</v>
      </c>
      <c r="P4548" s="22">
        <f>VLOOKUP(CONCATENATE($F4548," ",$G4548),AllocFactorMatrix,(P$4+1),FALSE)*$E4555</f>
        <v>0</v>
      </c>
      <c r="Q4548" s="22">
        <f>VLOOKUP(CONCATENATE($F4548," ",$G4548),AllocFactorMatrix,(Q$4+1),FALSE)*$E4555</f>
        <v>0</v>
      </c>
      <c r="R4548" s="22">
        <f t="shared" si="2203"/>
        <v>0</v>
      </c>
      <c r="S4548" s="22">
        <f>VLOOKUP(CONCATENATE($F4548," ",$G4548),AllocFactorMatrix,(S$4+1),FALSE)*$E4555</f>
        <v>0</v>
      </c>
      <c r="T4548" s="22">
        <f>VLOOKUP(CONCATENATE($F4548," ",$G4548),AllocFactorMatrix,(T$4+1),FALSE)*$E4555</f>
        <v>0</v>
      </c>
      <c r="U4548" s="22">
        <f>VLOOKUP(CONCATENATE($F4548," ",$G4548),AllocFactorMatrix,(U$4+1),FALSE)*$E4555</f>
        <v>0</v>
      </c>
      <c r="V4548" s="22">
        <f>VLOOKUP(CONCATENATE($F4548," ",$G4548),AllocFactorMatrix,(V$4+1),FALSE)*$E4555</f>
        <v>0</v>
      </c>
      <c r="W4548" s="22">
        <f>SUBTOTAL(9,S4548:V4548)</f>
        <v>0</v>
      </c>
      <c r="X4548" s="22">
        <f>VLOOKUP(CONCATENATE($F4548," ",$G4548),AllocFactorMatrix,(X$4+1),FALSE)*$E4555</f>
        <v>0</v>
      </c>
      <c r="Y4548" s="22">
        <f>VLOOKUP(CONCATENATE($F4548," ",$G4548),AllocFactorMatrix,(Y$4+1),FALSE)*$E4555</f>
        <v>0</v>
      </c>
      <c r="Z4548" s="22">
        <f t="shared" si="2202"/>
        <v>0</v>
      </c>
      <c r="AA4548" s="22">
        <f>VLOOKUP(CONCATENATE($F4548," ",$G4548),AllocFactorMatrix,(AA$4+1),FALSE)*$E4555</f>
        <v>0</v>
      </c>
      <c r="AB4548" s="22">
        <f>VLOOKUP(CONCATENATE($F4548," ",$G4548),AllocFactorMatrix,(AB$4+1),FALSE)*$E4555</f>
        <v>0</v>
      </c>
      <c r="AC4548" s="22">
        <f>VLOOKUP(CONCATENATE($F4548," ",$G4548),AllocFactorMatrix,(AC$4+1),FALSE)*$E4555</f>
        <v>0</v>
      </c>
    </row>
    <row r="4549" spans="1:29" hidden="1" outlineLevel="1">
      <c r="F4549" s="42" t="str">
        <f>F4555</f>
        <v>PROD_ENERGY</v>
      </c>
      <c r="G4549" s="17" t="str">
        <f>$G$9</f>
        <v>BULKTRAN</v>
      </c>
      <c r="H4549" s="21">
        <f t="shared" si="2200"/>
        <v>0</v>
      </c>
      <c r="I4549" s="22">
        <f>VLOOKUP(CONCATENATE($F4549," ",$G4549),AllocFactorMatrix,(I$4+1),FALSE)*$E4555</f>
        <v>0</v>
      </c>
      <c r="J4549" s="22">
        <f>VLOOKUP(CONCATENATE($F4549," ",$G4549),AllocFactorMatrix,(J$4+1),FALSE)*$E4555</f>
        <v>0</v>
      </c>
      <c r="K4549" s="22">
        <f>VLOOKUP(CONCATENATE($F4549," ",$G4549),AllocFactorMatrix,(K$4+1),FALSE)*$E4555</f>
        <v>0</v>
      </c>
      <c r="L4549" s="22">
        <f>VLOOKUP(CONCATENATE($F4549," ",$G4549),AllocFactorMatrix,(L$4+1),FALSE)*$E4555</f>
        <v>0</v>
      </c>
      <c r="M4549" s="22">
        <f t="shared" si="2201"/>
        <v>0</v>
      </c>
      <c r="N4549" s="22">
        <f>VLOOKUP(CONCATENATE($F4549," ",$G4549),AllocFactorMatrix,(N$4+1),FALSE)*$E4555</f>
        <v>0</v>
      </c>
      <c r="O4549" s="22">
        <f>VLOOKUP(CONCATENATE($F4549," ",$G4549),AllocFactorMatrix,(O$4+1),FALSE)*$E4555</f>
        <v>0</v>
      </c>
      <c r="P4549" s="22">
        <f>VLOOKUP(CONCATENATE($F4549," ",$G4549),AllocFactorMatrix,(P$4+1),FALSE)*$E4555</f>
        <v>0</v>
      </c>
      <c r="Q4549" s="22">
        <f>VLOOKUP(CONCATENATE($F4549," ",$G4549),AllocFactorMatrix,(Q$4+1),FALSE)*$E4555</f>
        <v>0</v>
      </c>
      <c r="R4549" s="22">
        <f t="shared" si="2203"/>
        <v>0</v>
      </c>
      <c r="S4549" s="22">
        <f>VLOOKUP(CONCATENATE($F4549," ",$G4549),AllocFactorMatrix,(S$4+1),FALSE)*$E4555</f>
        <v>0</v>
      </c>
      <c r="T4549" s="22">
        <f>VLOOKUP(CONCATENATE($F4549," ",$G4549),AllocFactorMatrix,(T$4+1),FALSE)*$E4555</f>
        <v>0</v>
      </c>
      <c r="U4549" s="22">
        <f>VLOOKUP(CONCATENATE($F4549," ",$G4549),AllocFactorMatrix,(U$4+1),FALSE)*$E4555</f>
        <v>0</v>
      </c>
      <c r="V4549" s="22">
        <f>VLOOKUP(CONCATENATE($F4549," ",$G4549),AllocFactorMatrix,(V$4+1),FALSE)*$E4555</f>
        <v>0</v>
      </c>
      <c r="W4549" s="22">
        <f t="shared" ref="W4549:W4555" si="2205">SUBTOTAL(9,S4549:V4549)</f>
        <v>0</v>
      </c>
      <c r="X4549" s="22">
        <f>VLOOKUP(CONCATENATE($F4549," ",$G4549),AllocFactorMatrix,(X$4+1),FALSE)*$E4555</f>
        <v>0</v>
      </c>
      <c r="Y4549" s="22">
        <f>VLOOKUP(CONCATENATE($F4549," ",$G4549),AllocFactorMatrix,(Y$4+1),FALSE)*$E4555</f>
        <v>0</v>
      </c>
      <c r="Z4549" s="22">
        <f t="shared" si="2202"/>
        <v>0</v>
      </c>
      <c r="AA4549" s="22">
        <f>VLOOKUP(CONCATENATE($F4549," ",$G4549),AllocFactorMatrix,(AA$4+1),FALSE)*$E4555</f>
        <v>0</v>
      </c>
      <c r="AB4549" s="22">
        <f>VLOOKUP(CONCATENATE($F4549," ",$G4549),AllocFactorMatrix,(AB$4+1),FALSE)*$E4555</f>
        <v>0</v>
      </c>
      <c r="AC4549" s="22">
        <f>VLOOKUP(CONCATENATE($F4549," ",$G4549),AllocFactorMatrix,(AC$4+1),FALSE)*$E4555</f>
        <v>0</v>
      </c>
    </row>
    <row r="4550" spans="1:29" hidden="1" outlineLevel="1">
      <c r="F4550" s="42" t="str">
        <f>F4555</f>
        <v>PROD_ENERGY</v>
      </c>
      <c r="G4550" s="17" t="str">
        <f>$G$10</f>
        <v>SUBTRAN</v>
      </c>
      <c r="H4550" s="21">
        <f t="shared" si="2200"/>
        <v>0</v>
      </c>
      <c r="I4550" s="22">
        <f>VLOOKUP(CONCATENATE($F4550," ",$G4550),AllocFactorMatrix,(I$4+1),FALSE)*$E4555</f>
        <v>0</v>
      </c>
      <c r="J4550" s="22">
        <f>VLOOKUP(CONCATENATE($F4550," ",$G4550),AllocFactorMatrix,(J$4+1),FALSE)*$E4555</f>
        <v>0</v>
      </c>
      <c r="K4550" s="22">
        <f>VLOOKUP(CONCATENATE($F4550," ",$G4550),AllocFactorMatrix,(K$4+1),FALSE)*$E4555</f>
        <v>0</v>
      </c>
      <c r="L4550" s="22">
        <f>VLOOKUP(CONCATENATE($F4550," ",$G4550),AllocFactorMatrix,(L$4+1),FALSE)*$E4555</f>
        <v>0</v>
      </c>
      <c r="M4550" s="22">
        <f t="shared" si="2201"/>
        <v>0</v>
      </c>
      <c r="N4550" s="22">
        <f>VLOOKUP(CONCATENATE($F4550," ",$G4550),AllocFactorMatrix,(N$4+1),FALSE)*$E4555</f>
        <v>0</v>
      </c>
      <c r="O4550" s="22">
        <f>VLOOKUP(CONCATENATE($F4550," ",$G4550),AllocFactorMatrix,(O$4+1),FALSE)*$E4555</f>
        <v>0</v>
      </c>
      <c r="P4550" s="22">
        <f>VLOOKUP(CONCATENATE($F4550," ",$G4550),AllocFactorMatrix,(P$4+1),FALSE)*$E4555</f>
        <v>0</v>
      </c>
      <c r="Q4550" s="22">
        <f>VLOOKUP(CONCATENATE($F4550," ",$G4550),AllocFactorMatrix,(Q$4+1),FALSE)*$E4555</f>
        <v>0</v>
      </c>
      <c r="R4550" s="22">
        <f t="shared" si="2203"/>
        <v>0</v>
      </c>
      <c r="S4550" s="22">
        <f>VLOOKUP(CONCATENATE($F4550," ",$G4550),AllocFactorMatrix,(S$4+1),FALSE)*$E4555</f>
        <v>0</v>
      </c>
      <c r="T4550" s="22">
        <f>VLOOKUP(CONCATENATE($F4550," ",$G4550),AllocFactorMatrix,(T$4+1),FALSE)*$E4555</f>
        <v>0</v>
      </c>
      <c r="U4550" s="22">
        <f>VLOOKUP(CONCATENATE($F4550," ",$G4550),AllocFactorMatrix,(U$4+1),FALSE)*$E4555</f>
        <v>0</v>
      </c>
      <c r="V4550" s="22">
        <f>VLOOKUP(CONCATENATE($F4550," ",$G4550),AllocFactorMatrix,(V$4+1),FALSE)*$E4555</f>
        <v>0</v>
      </c>
      <c r="W4550" s="22">
        <f t="shared" si="2205"/>
        <v>0</v>
      </c>
      <c r="X4550" s="22">
        <f>VLOOKUP(CONCATENATE($F4550," ",$G4550),AllocFactorMatrix,(X$4+1),FALSE)*$E4555</f>
        <v>0</v>
      </c>
      <c r="Y4550" s="22">
        <f>VLOOKUP(CONCATENATE($F4550," ",$G4550),AllocFactorMatrix,(Y$4+1),FALSE)*$E4555</f>
        <v>0</v>
      </c>
      <c r="Z4550" s="22">
        <f t="shared" si="2202"/>
        <v>0</v>
      </c>
      <c r="AA4550" s="22">
        <f>VLOOKUP(CONCATENATE($F4550," ",$G4550),AllocFactorMatrix,(AA$4+1),FALSE)*$E4555</f>
        <v>0</v>
      </c>
      <c r="AB4550" s="22">
        <f>VLOOKUP(CONCATENATE($F4550," ",$G4550),AllocFactorMatrix,(AB$4+1),FALSE)*$E4555</f>
        <v>0</v>
      </c>
      <c r="AC4550" s="22">
        <f>VLOOKUP(CONCATENATE($F4550," ",$G4550),AllocFactorMatrix,(AC$4+1),FALSE)*$E4555</f>
        <v>0</v>
      </c>
    </row>
    <row r="4551" spans="1:29" hidden="1" outlineLevel="1">
      <c r="F4551" s="42" t="str">
        <f>F4555</f>
        <v>PROD_ENERGY</v>
      </c>
      <c r="G4551" s="17" t="str">
        <f>$G$11</f>
        <v>DISTPRI</v>
      </c>
      <c r="H4551" s="21">
        <f t="shared" si="2200"/>
        <v>0</v>
      </c>
      <c r="I4551" s="22">
        <f>VLOOKUP(CONCATENATE($F4551," ",$G4551),AllocFactorMatrix,(I$4+1),FALSE)*$E4555</f>
        <v>0</v>
      </c>
      <c r="J4551" s="22">
        <f>VLOOKUP(CONCATENATE($F4551," ",$G4551),AllocFactorMatrix,(J$4+1),FALSE)*$E4555</f>
        <v>0</v>
      </c>
      <c r="K4551" s="22">
        <f>VLOOKUP(CONCATENATE($F4551," ",$G4551),AllocFactorMatrix,(K$4+1),FALSE)*$E4555</f>
        <v>0</v>
      </c>
      <c r="L4551" s="22">
        <f>VLOOKUP(CONCATENATE($F4551," ",$G4551),AllocFactorMatrix,(L$4+1),FALSE)*$E4555</f>
        <v>0</v>
      </c>
      <c r="M4551" s="22">
        <f t="shared" si="2201"/>
        <v>0</v>
      </c>
      <c r="N4551" s="22">
        <f>VLOOKUP(CONCATENATE($F4551," ",$G4551),AllocFactorMatrix,(N$4+1),FALSE)*$E4555</f>
        <v>0</v>
      </c>
      <c r="O4551" s="22">
        <f>VLOOKUP(CONCATENATE($F4551," ",$G4551),AllocFactorMatrix,(O$4+1),FALSE)*$E4555</f>
        <v>0</v>
      </c>
      <c r="P4551" s="22">
        <f>VLOOKUP(CONCATENATE($F4551," ",$G4551),AllocFactorMatrix,(P$4+1),FALSE)*$E4555</f>
        <v>0</v>
      </c>
      <c r="Q4551" s="22">
        <f>VLOOKUP(CONCATENATE($F4551," ",$G4551),AllocFactorMatrix,(Q$4+1),FALSE)*$E4555</f>
        <v>0</v>
      </c>
      <c r="R4551" s="22">
        <f t="shared" si="2203"/>
        <v>0</v>
      </c>
      <c r="S4551" s="22">
        <f>VLOOKUP(CONCATENATE($F4551," ",$G4551),AllocFactorMatrix,(S$4+1),FALSE)*$E4555</f>
        <v>0</v>
      </c>
      <c r="T4551" s="22">
        <f>VLOOKUP(CONCATENATE($F4551," ",$G4551),AllocFactorMatrix,(T$4+1),FALSE)*$E4555</f>
        <v>0</v>
      </c>
      <c r="U4551" s="22">
        <f>VLOOKUP(CONCATENATE($F4551," ",$G4551),AllocFactorMatrix,(U$4+1),FALSE)*$E4555</f>
        <v>0</v>
      </c>
      <c r="V4551" s="22">
        <f>VLOOKUP(CONCATENATE($F4551," ",$G4551),AllocFactorMatrix,(V$4+1),FALSE)*$E4555</f>
        <v>0</v>
      </c>
      <c r="W4551" s="22">
        <f t="shared" si="2205"/>
        <v>0</v>
      </c>
      <c r="X4551" s="22">
        <f>VLOOKUP(CONCATENATE($F4551," ",$G4551),AllocFactorMatrix,(X$4+1),FALSE)*$E4555</f>
        <v>0</v>
      </c>
      <c r="Y4551" s="22">
        <f>VLOOKUP(CONCATENATE($F4551," ",$G4551),AllocFactorMatrix,(Y$4+1),FALSE)*$E4555</f>
        <v>0</v>
      </c>
      <c r="Z4551" s="22">
        <f t="shared" si="2202"/>
        <v>0</v>
      </c>
      <c r="AA4551" s="22">
        <f>VLOOKUP(CONCATENATE($F4551," ",$G4551),AllocFactorMatrix,(AA$4+1),FALSE)*$E4555</f>
        <v>0</v>
      </c>
      <c r="AB4551" s="22">
        <f>VLOOKUP(CONCATENATE($F4551," ",$G4551),AllocFactorMatrix,(AB$4+1),FALSE)*$E4555</f>
        <v>0</v>
      </c>
      <c r="AC4551" s="22">
        <f>VLOOKUP(CONCATENATE($F4551," ",$G4551),AllocFactorMatrix,(AC$4+1),FALSE)*$E4555</f>
        <v>0</v>
      </c>
    </row>
    <row r="4552" spans="1:29" hidden="1" outlineLevel="1">
      <c r="F4552" s="42" t="str">
        <f>F4555</f>
        <v>PROD_ENERGY</v>
      </c>
      <c r="G4552" s="17" t="str">
        <f>$G$12</f>
        <v>DISTSEC</v>
      </c>
      <c r="H4552" s="21">
        <f t="shared" si="2200"/>
        <v>0</v>
      </c>
      <c r="I4552" s="22">
        <f>VLOOKUP(CONCATENATE($F4552," ",$G4552),AllocFactorMatrix,(I$4+1),FALSE)*$E4555</f>
        <v>0</v>
      </c>
      <c r="J4552" s="22">
        <f>VLOOKUP(CONCATENATE($F4552," ",$G4552),AllocFactorMatrix,(J$4+1),FALSE)*$E4555</f>
        <v>0</v>
      </c>
      <c r="K4552" s="22">
        <f>VLOOKUP(CONCATENATE($F4552," ",$G4552),AllocFactorMatrix,(K$4+1),FALSE)*$E4555</f>
        <v>0</v>
      </c>
      <c r="L4552" s="22">
        <f>VLOOKUP(CONCATENATE($F4552," ",$G4552),AllocFactorMatrix,(L$4+1),FALSE)*$E4555</f>
        <v>0</v>
      </c>
      <c r="M4552" s="22">
        <f t="shared" si="2201"/>
        <v>0</v>
      </c>
      <c r="N4552" s="22">
        <f>VLOOKUP(CONCATENATE($F4552," ",$G4552),AllocFactorMatrix,(N$4+1),FALSE)*$E4555</f>
        <v>0</v>
      </c>
      <c r="O4552" s="22">
        <f>VLOOKUP(CONCATENATE($F4552," ",$G4552),AllocFactorMatrix,(O$4+1),FALSE)*$E4555</f>
        <v>0</v>
      </c>
      <c r="P4552" s="22">
        <f>VLOOKUP(CONCATENATE($F4552," ",$G4552),AllocFactorMatrix,(P$4+1),FALSE)*$E4555</f>
        <v>0</v>
      </c>
      <c r="Q4552" s="22">
        <f>VLOOKUP(CONCATENATE($F4552," ",$G4552),AllocFactorMatrix,(Q$4+1),FALSE)*$E4555</f>
        <v>0</v>
      </c>
      <c r="R4552" s="22">
        <f t="shared" si="2203"/>
        <v>0</v>
      </c>
      <c r="S4552" s="22">
        <f>VLOOKUP(CONCATENATE($F4552," ",$G4552),AllocFactorMatrix,(S$4+1),FALSE)*$E4555</f>
        <v>0</v>
      </c>
      <c r="T4552" s="22">
        <f>VLOOKUP(CONCATENATE($F4552," ",$G4552),AllocFactorMatrix,(T$4+1),FALSE)*$E4555</f>
        <v>0</v>
      </c>
      <c r="U4552" s="22">
        <f>VLOOKUP(CONCATENATE($F4552," ",$G4552),AllocFactorMatrix,(U$4+1),FALSE)*$E4555</f>
        <v>0</v>
      </c>
      <c r="V4552" s="22">
        <f>VLOOKUP(CONCATENATE($F4552," ",$G4552),AllocFactorMatrix,(V$4+1),FALSE)*$E4555</f>
        <v>0</v>
      </c>
      <c r="W4552" s="22">
        <f t="shared" si="2205"/>
        <v>0</v>
      </c>
      <c r="X4552" s="22">
        <f>VLOOKUP(CONCATENATE($F4552," ",$G4552),AllocFactorMatrix,(X$4+1),FALSE)*$E4555</f>
        <v>0</v>
      </c>
      <c r="Y4552" s="22">
        <f>VLOOKUP(CONCATENATE($F4552," ",$G4552),AllocFactorMatrix,(Y$4+1),FALSE)*$E4555</f>
        <v>0</v>
      </c>
      <c r="Z4552" s="22">
        <f t="shared" si="2202"/>
        <v>0</v>
      </c>
      <c r="AA4552" s="22">
        <f>VLOOKUP(CONCATENATE($F4552," ",$G4552),AllocFactorMatrix,(AA$4+1),FALSE)*$E4555</f>
        <v>0</v>
      </c>
      <c r="AB4552" s="22">
        <f>VLOOKUP(CONCATENATE($F4552," ",$G4552),AllocFactorMatrix,(AB$4+1),FALSE)*$E4555</f>
        <v>0</v>
      </c>
      <c r="AC4552" s="22">
        <f>VLOOKUP(CONCATENATE($F4552," ",$G4552),AllocFactorMatrix,(AC$4+1),FALSE)*$E4555</f>
        <v>0</v>
      </c>
    </row>
    <row r="4553" spans="1:29" hidden="1" outlineLevel="1">
      <c r="F4553" s="42" t="str">
        <f>F4555</f>
        <v>PROD_ENERGY</v>
      </c>
      <c r="G4553" s="17" t="str">
        <f>$G$13</f>
        <v>ENERGY</v>
      </c>
      <c r="H4553" s="21">
        <f t="shared" si="2200"/>
        <v>186208329</v>
      </c>
      <c r="I4553" s="22">
        <f>VLOOKUP(CONCATENATE($F4553," ",$G4553),AllocFactorMatrix,(I$4+1),FALSE)*$E4555</f>
        <v>68416411.597926334</v>
      </c>
      <c r="J4553" s="22">
        <f>VLOOKUP(CONCATENATE($F4553," ",$G4553),AllocFactorMatrix,(J$4+1),FALSE)*$E4555</f>
        <v>21611951.801341832</v>
      </c>
      <c r="K4553" s="22">
        <f>VLOOKUP(CONCATENATE($F4553," ",$G4553),AllocFactorMatrix,(K$4+1),FALSE)*$E4555</f>
        <v>269902.1158640802</v>
      </c>
      <c r="L4553" s="22">
        <f>VLOOKUP(CONCATENATE($F4553," ",$G4553),AllocFactorMatrix,(L$4+1),FALSE)*$E4555</f>
        <v>13672.628290227129</v>
      </c>
      <c r="M4553" s="22">
        <f t="shared" si="2201"/>
        <v>21895526.54549614</v>
      </c>
      <c r="N4553" s="22">
        <f>VLOOKUP(CONCATENATE($F4553," ",$G4553),AllocFactorMatrix,(N$4+1),FALSE)*$E4555</f>
        <v>10949573.103698963</v>
      </c>
      <c r="O4553" s="22">
        <f>VLOOKUP(CONCATENATE($F4553," ",$G4553),AllocFactorMatrix,(O$4+1),FALSE)*$E4555</f>
        <v>2953906.6355451504</v>
      </c>
      <c r="P4553" s="22">
        <f>VLOOKUP(CONCATENATE($F4553," ",$G4553),AllocFactorMatrix,(P$4+1),FALSE)*$E4555</f>
        <v>460302.72153780144</v>
      </c>
      <c r="Q4553" s="22">
        <f>VLOOKUP(CONCATENATE($F4553," ",$G4553),AllocFactorMatrix,(Q$4+1),FALSE)*$E4555</f>
        <v>0</v>
      </c>
      <c r="R4553" s="22">
        <f t="shared" si="2203"/>
        <v>14363782.460781917</v>
      </c>
      <c r="S4553" s="22">
        <f>VLOOKUP(CONCATENATE($F4553," ",$G4553),AllocFactorMatrix,(S$4+1),FALSE)*$E4555</f>
        <v>551440.57969264628</v>
      </c>
      <c r="T4553" s="22">
        <f>VLOOKUP(CONCATENATE($F4553," ",$G4553),AllocFactorMatrix,(T$4+1),FALSE)*$E4555</f>
        <v>10899942.596223665</v>
      </c>
      <c r="U4553" s="22">
        <f>VLOOKUP(CONCATENATE($F4553," ",$G4553),AllocFactorMatrix,(U$4+1),FALSE)*$E4555</f>
        <v>57302150.548968405</v>
      </c>
      <c r="V4553" s="22">
        <f>VLOOKUP(CONCATENATE($F4553," ",$G4553),AllocFactorMatrix,(V$4+1),FALSE)*$E4555</f>
        <v>8012722.2617438221</v>
      </c>
      <c r="W4553" s="22">
        <f t="shared" si="2205"/>
        <v>76766255.986628547</v>
      </c>
      <c r="X4553" s="22">
        <f>VLOOKUP(CONCATENATE($F4553," ",$G4553),AllocFactorMatrix,(X$4+1),FALSE)*$E4555</f>
        <v>3078555.9927081787</v>
      </c>
      <c r="Y4553" s="22">
        <f>VLOOKUP(CONCATENATE($F4553," ",$G4553),AllocFactorMatrix,(Y$4+1),FALSE)*$E4555</f>
        <v>58212.914272684218</v>
      </c>
      <c r="Z4553" s="22">
        <f t="shared" si="2202"/>
        <v>3136768.9069808628</v>
      </c>
      <c r="AA4553" s="22">
        <f>VLOOKUP(CONCATENATE($F4553," ",$G4553),AllocFactorMatrix,(AA$4+1),FALSE)*$E4555</f>
        <v>58065.932168541069</v>
      </c>
      <c r="AB4553" s="22">
        <f>VLOOKUP(CONCATENATE($F4553," ",$G4553),AllocFactorMatrix,(AB$4+1),FALSE)*$E4555</f>
        <v>1273062.3507859267</v>
      </c>
      <c r="AC4553" s="22">
        <f>VLOOKUP(CONCATENATE($F4553," ",$G4553),AllocFactorMatrix,(AC$4+1),FALSE)*$E4555</f>
        <v>298455.21923172905</v>
      </c>
    </row>
    <row r="4554" spans="1:29" hidden="1" outlineLevel="1">
      <c r="F4554" s="42" t="str">
        <f>F4555</f>
        <v>PROD_ENERGY</v>
      </c>
      <c r="G4554" s="17" t="str">
        <f>$G$14</f>
        <v>CUSTOMER</v>
      </c>
      <c r="H4554" s="21">
        <f t="shared" si="2200"/>
        <v>0</v>
      </c>
      <c r="I4554" s="22">
        <f>VLOOKUP(CONCATENATE($F4554," ",$G4554),AllocFactorMatrix,(I$4+1),FALSE)*$E4555</f>
        <v>0</v>
      </c>
      <c r="J4554" s="22">
        <f>VLOOKUP(CONCATENATE($F4554," ",$G4554),AllocFactorMatrix,(J$4+1),FALSE)*$E4555</f>
        <v>0</v>
      </c>
      <c r="K4554" s="22">
        <f>VLOOKUP(CONCATENATE($F4554," ",$G4554),AllocFactorMatrix,(K$4+1),FALSE)*$E4555</f>
        <v>0</v>
      </c>
      <c r="L4554" s="22">
        <f>VLOOKUP(CONCATENATE($F4554," ",$G4554),AllocFactorMatrix,(L$4+1),FALSE)*$E4555</f>
        <v>0</v>
      </c>
      <c r="M4554" s="22">
        <f t="shared" si="2201"/>
        <v>0</v>
      </c>
      <c r="N4554" s="22">
        <f>VLOOKUP(CONCATENATE($F4554," ",$G4554),AllocFactorMatrix,(N$4+1),FALSE)*$E4555</f>
        <v>0</v>
      </c>
      <c r="O4554" s="22">
        <f>VLOOKUP(CONCATENATE($F4554," ",$G4554),AllocFactorMatrix,(O$4+1),FALSE)*$E4555</f>
        <v>0</v>
      </c>
      <c r="P4554" s="22">
        <f>VLOOKUP(CONCATENATE($F4554," ",$G4554),AllocFactorMatrix,(P$4+1),FALSE)*$E4555</f>
        <v>0</v>
      </c>
      <c r="Q4554" s="22">
        <f>VLOOKUP(CONCATENATE($F4554," ",$G4554),AllocFactorMatrix,(Q$4+1),FALSE)*$E4555</f>
        <v>0</v>
      </c>
      <c r="R4554" s="22">
        <f t="shared" si="2203"/>
        <v>0</v>
      </c>
      <c r="S4554" s="22">
        <f>VLOOKUP(CONCATENATE($F4554," ",$G4554),AllocFactorMatrix,(S$4+1),FALSE)*$E4555</f>
        <v>0</v>
      </c>
      <c r="T4554" s="22">
        <f>VLOOKUP(CONCATENATE($F4554," ",$G4554),AllocFactorMatrix,(T$4+1),FALSE)*$E4555</f>
        <v>0</v>
      </c>
      <c r="U4554" s="22">
        <f>VLOOKUP(CONCATENATE($F4554," ",$G4554),AllocFactorMatrix,(U$4+1),FALSE)*$E4555</f>
        <v>0</v>
      </c>
      <c r="V4554" s="22">
        <f>VLOOKUP(CONCATENATE($F4554," ",$G4554),AllocFactorMatrix,(V$4+1),FALSE)*$E4555</f>
        <v>0</v>
      </c>
      <c r="W4554" s="22">
        <f t="shared" si="2205"/>
        <v>0</v>
      </c>
      <c r="X4554" s="22">
        <f>VLOOKUP(CONCATENATE($F4554," ",$G4554),AllocFactorMatrix,(X$4+1),FALSE)*$E4555</f>
        <v>0</v>
      </c>
      <c r="Y4554" s="22">
        <f>VLOOKUP(CONCATENATE($F4554," ",$G4554),AllocFactorMatrix,(Y$4+1),FALSE)*$E4555</f>
        <v>0</v>
      </c>
      <c r="Z4554" s="22">
        <f t="shared" si="2202"/>
        <v>0</v>
      </c>
      <c r="AA4554" s="22">
        <f>VLOOKUP(CONCATENATE($F4554," ",$G4554),AllocFactorMatrix,(AA$4+1),FALSE)*$E4555</f>
        <v>0</v>
      </c>
      <c r="AB4554" s="22">
        <f>VLOOKUP(CONCATENATE($F4554," ",$G4554),AllocFactorMatrix,(AB$4+1),FALSE)*$E4555</f>
        <v>0</v>
      </c>
      <c r="AC4554" s="22">
        <f>VLOOKUP(CONCATENATE($F4554," ",$G4554),AllocFactorMatrix,(AC$4+1),FALSE)*$E4555</f>
        <v>0</v>
      </c>
    </row>
    <row r="4555" spans="1:29" collapsed="1">
      <c r="D4555" s="17" t="s">
        <v>730</v>
      </c>
      <c r="E4555" s="19">
        <f>38702130+5859059+2762158+138884982</f>
        <v>186208329</v>
      </c>
      <c r="F4555" s="42" t="s">
        <v>31</v>
      </c>
      <c r="G4555" s="17" t="str">
        <f>$G$15</f>
        <v>TOTAL</v>
      </c>
      <c r="H4555" s="21">
        <f t="shared" si="2200"/>
        <v>186208329</v>
      </c>
      <c r="I4555" s="22">
        <f>VLOOKUP(CONCATENATE($F4555," ",$G4555),AllocFactorMatrix,(I$4+1),FALSE)*$E4555</f>
        <v>68416411.597926334</v>
      </c>
      <c r="J4555" s="22">
        <f>VLOOKUP(CONCATENATE($F4555," ",$G4555),AllocFactorMatrix,(J$4+1),FALSE)*$E4555</f>
        <v>21611951.801341832</v>
      </c>
      <c r="K4555" s="22">
        <f>VLOOKUP(CONCATENATE($F4555," ",$G4555),AllocFactorMatrix,(K$4+1),FALSE)*$E4555</f>
        <v>269902.1158640802</v>
      </c>
      <c r="L4555" s="22">
        <f>VLOOKUP(CONCATENATE($F4555," ",$G4555),AllocFactorMatrix,(L$4+1),FALSE)*$E4555</f>
        <v>13672.628290227129</v>
      </c>
      <c r="M4555" s="22">
        <f t="shared" si="2201"/>
        <v>21895526.54549614</v>
      </c>
      <c r="N4555" s="22">
        <f>VLOOKUP(CONCATENATE($F4555," ",$G4555),AllocFactorMatrix,(N$4+1),FALSE)*$E4555</f>
        <v>10949573.103698963</v>
      </c>
      <c r="O4555" s="22">
        <f>VLOOKUP(CONCATENATE($F4555," ",$G4555),AllocFactorMatrix,(O$4+1),FALSE)*$E4555</f>
        <v>2953906.6355451504</v>
      </c>
      <c r="P4555" s="22">
        <f>VLOOKUP(CONCATENATE($F4555," ",$G4555),AllocFactorMatrix,(P$4+1),FALSE)*$E4555</f>
        <v>460302.72153780144</v>
      </c>
      <c r="Q4555" s="22">
        <f>VLOOKUP(CONCATENATE($F4555," ",$G4555),AllocFactorMatrix,(Q$4+1),FALSE)*$E4555</f>
        <v>0</v>
      </c>
      <c r="R4555" s="22">
        <f t="shared" si="2203"/>
        <v>14363782.460781917</v>
      </c>
      <c r="S4555" s="22">
        <f>VLOOKUP(CONCATENATE($F4555," ",$G4555),AllocFactorMatrix,(S$4+1),FALSE)*$E4555</f>
        <v>551440.57969264628</v>
      </c>
      <c r="T4555" s="22">
        <f>VLOOKUP(CONCATENATE($F4555," ",$G4555),AllocFactorMatrix,(T$4+1),FALSE)*$E4555</f>
        <v>10899942.596223665</v>
      </c>
      <c r="U4555" s="22">
        <f>VLOOKUP(CONCATENATE($F4555," ",$G4555),AllocFactorMatrix,(U$4+1),FALSE)*$E4555</f>
        <v>57302150.548968405</v>
      </c>
      <c r="V4555" s="22">
        <f>VLOOKUP(CONCATENATE($F4555," ",$G4555),AllocFactorMatrix,(V$4+1),FALSE)*$E4555</f>
        <v>8012722.2617438221</v>
      </c>
      <c r="W4555" s="22">
        <f t="shared" si="2205"/>
        <v>76766255.986628547</v>
      </c>
      <c r="X4555" s="22">
        <f>VLOOKUP(CONCATENATE($F4555," ",$G4555),AllocFactorMatrix,(X$4+1),FALSE)*$E4555</f>
        <v>3078555.9927081787</v>
      </c>
      <c r="Y4555" s="22">
        <f>VLOOKUP(CONCATENATE($F4555," ",$G4555),AllocFactorMatrix,(Y$4+1),FALSE)*$E4555</f>
        <v>58212.914272684218</v>
      </c>
      <c r="Z4555" s="22">
        <f t="shared" si="2202"/>
        <v>3136768.9069808628</v>
      </c>
      <c r="AA4555" s="22">
        <f>VLOOKUP(CONCATENATE($F4555," ",$G4555),AllocFactorMatrix,(AA$4+1),FALSE)*$E4555</f>
        <v>58065.932168541069</v>
      </c>
      <c r="AB4555" s="22">
        <f>VLOOKUP(CONCATENATE($F4555," ",$G4555),AllocFactorMatrix,(AB$4+1),FALSE)*$E4555</f>
        <v>1273062.3507859267</v>
      </c>
      <c r="AC4555" s="22">
        <f>VLOOKUP(CONCATENATE($F4555," ",$G4555),AllocFactorMatrix,(AC$4+1),FALSE)*$E4555</f>
        <v>298455.21923172905</v>
      </c>
    </row>
    <row r="4556" spans="1:29">
      <c r="E4556" s="21"/>
      <c r="F4556" s="42"/>
      <c r="H4556" s="21"/>
      <c r="I4556" s="21"/>
      <c r="J4556" s="21"/>
      <c r="K4556" s="21"/>
      <c r="L4556" s="21"/>
      <c r="M4556" s="21"/>
      <c r="N4556" s="21"/>
      <c r="O4556" s="21"/>
      <c r="P4556" s="21"/>
      <c r="Q4556" s="21"/>
      <c r="R4556" s="21"/>
      <c r="S4556" s="21"/>
      <c r="T4556" s="21"/>
      <c r="U4556" s="21"/>
      <c r="V4556" s="21"/>
      <c r="W4556" s="21"/>
      <c r="X4556" s="21"/>
      <c r="Y4556" s="21"/>
      <c r="Z4556" s="21"/>
      <c r="AA4556" s="21"/>
      <c r="AB4556" s="21"/>
      <c r="AC4556" s="21"/>
    </row>
    <row r="4557" spans="1:29">
      <c r="E4557" s="21"/>
      <c r="F4557" s="42"/>
      <c r="H4557" s="21"/>
      <c r="I4557" s="21"/>
      <c r="J4557" s="21"/>
      <c r="K4557" s="21"/>
      <c r="L4557" s="21"/>
      <c r="M4557" s="21"/>
      <c r="N4557" s="21"/>
      <c r="O4557" s="21"/>
      <c r="P4557" s="21"/>
      <c r="Q4557" s="21"/>
      <c r="R4557" s="21"/>
      <c r="S4557" s="21"/>
      <c r="T4557" s="21"/>
      <c r="U4557" s="21"/>
      <c r="V4557" s="21"/>
      <c r="W4557" s="21"/>
      <c r="X4557" s="21"/>
      <c r="Y4557" s="21"/>
      <c r="Z4557" s="21"/>
      <c r="AA4557" s="21"/>
      <c r="AB4557" s="21"/>
      <c r="AC4557" s="21"/>
    </row>
    <row r="4558" spans="1:29">
      <c r="E4558" s="21"/>
    </row>
    <row r="4559" spans="1:29">
      <c r="A4559" s="18" t="s">
        <v>180</v>
      </c>
      <c r="E4559" s="1"/>
      <c r="F4559" s="44"/>
    </row>
    <row r="4560" spans="1:29" hidden="1" outlineLevel="1">
      <c r="F4560" s="42" t="str">
        <f>F4567</f>
        <v>RATEBASE</v>
      </c>
      <c r="G4560" s="17" t="str">
        <f>$G$8</f>
        <v>PRODUCTION</v>
      </c>
      <c r="H4560" s="21">
        <f t="shared" ref="H4560:H4567" ca="1" si="2206">SUBTOTAL(9,I4560:AC4560)</f>
        <v>34180098.006749585</v>
      </c>
      <c r="I4560" s="22">
        <f t="shared" ref="I4560:I4566" ca="1" si="2207">I$4568*I878/I$885</f>
        <v>10936853.009116856</v>
      </c>
      <c r="J4560" s="22">
        <f t="shared" ref="J4560:L4566" ca="1" si="2208">$M$4568*J878/$M$885</f>
        <v>6094144.9301699437</v>
      </c>
      <c r="K4560" s="22">
        <f t="shared" ca="1" si="2208"/>
        <v>69832.672277828111</v>
      </c>
      <c r="L4560" s="22">
        <f t="shared" ca="1" si="2208"/>
        <v>1669.7312580380449</v>
      </c>
      <c r="M4560" s="22">
        <f t="shared" ref="M4560:M4567" ca="1" si="2209">SUBTOTAL(9,J4560:L4560)</f>
        <v>6165647.3337058099</v>
      </c>
      <c r="N4560" s="22">
        <f t="shared" ref="N4560:Q4566" ca="1" si="2210">$R$4568*N878/$R$885</f>
        <v>4162208.9572178917</v>
      </c>
      <c r="O4560" s="22">
        <f t="shared" ca="1" si="2210"/>
        <v>1105992.7575133881</v>
      </c>
      <c r="P4560" s="22">
        <f t="shared" ca="1" si="2210"/>
        <v>175798.20821478966</v>
      </c>
      <c r="Q4560" s="22">
        <f t="shared" ca="1" si="2210"/>
        <v>0</v>
      </c>
      <c r="R4560" s="22">
        <f ca="1">SUBTOTAL(9,N4560:Q4560)</f>
        <v>5443999.9229460694</v>
      </c>
      <c r="S4560" s="22">
        <f t="shared" ref="S4560:V4566" ca="1" si="2211">$W$4568*S878/$W$885</f>
        <v>83445.399790339201</v>
      </c>
      <c r="T4560" s="22">
        <f t="shared" ca="1" si="2211"/>
        <v>1480658.1147414753</v>
      </c>
      <c r="U4560" s="22">
        <f t="shared" ca="1" si="2211"/>
        <v>7530217.6823829347</v>
      </c>
      <c r="V4560" s="22">
        <f t="shared" ca="1" si="2211"/>
        <v>953436.78136087453</v>
      </c>
      <c r="W4560" s="22">
        <f ca="1">SUBTOTAL(9,S4560:V4560)</f>
        <v>10047757.978275623</v>
      </c>
      <c r="X4560" s="22">
        <f t="shared" ref="X4560:Y4566" ca="1" si="2212">$Z$4568*X878/$Z$885</f>
        <v>1361196.5109044304</v>
      </c>
      <c r="Y4560" s="22">
        <f t="shared" ca="1" si="2212"/>
        <v>25627.155089734737</v>
      </c>
      <c r="Z4560" s="22">
        <f t="shared" ref="Z4560:Z4567" ca="1" si="2213">SUBTOTAL(9,X4560:Y4560)</f>
        <v>1386823.6659941652</v>
      </c>
      <c r="AA4560" s="22">
        <f t="shared" ref="AA4560:AC4566" ca="1" si="2214">AA$4568*AA878/AA$885</f>
        <v>20951.106690035664</v>
      </c>
      <c r="AB4560" s="22">
        <f t="shared" ca="1" si="2214"/>
        <v>133735.8611201793</v>
      </c>
      <c r="AC4560" s="22">
        <f t="shared" ca="1" si="2214"/>
        <v>44329.128900845943</v>
      </c>
    </row>
    <row r="4561" spans="2:29" hidden="1" outlineLevel="1">
      <c r="F4561" s="42" t="str">
        <f>F4567</f>
        <v>RATEBASE</v>
      </c>
      <c r="G4561" s="17" t="str">
        <f>$G$9</f>
        <v>BULKTRAN</v>
      </c>
      <c r="H4561" s="21">
        <f t="shared" ca="1" si="2206"/>
        <v>29076301.87116449</v>
      </c>
      <c r="I4561" s="22">
        <f t="shared" ca="1" si="2207"/>
        <v>9314362.1169655807</v>
      </c>
      <c r="J4561" s="22">
        <f t="shared" ca="1" si="2208"/>
        <v>5186689.5544834025</v>
      </c>
      <c r="K4561" s="22">
        <f t="shared" ca="1" si="2208"/>
        <v>61003.070823931725</v>
      </c>
      <c r="L4561" s="22">
        <f t="shared" ca="1" si="2208"/>
        <v>1883.2544423365619</v>
      </c>
      <c r="M4561" s="22">
        <f t="shared" ca="1" si="2209"/>
        <v>5249575.8797496716</v>
      </c>
      <c r="N4561" s="22">
        <f t="shared" ca="1" si="2210"/>
        <v>3537002.4693780858</v>
      </c>
      <c r="O4561" s="22">
        <f t="shared" ca="1" si="2210"/>
        <v>947024.25323604688</v>
      </c>
      <c r="P4561" s="22">
        <f t="shared" ca="1" si="2210"/>
        <v>150568.61693531388</v>
      </c>
      <c r="Q4561" s="22">
        <f t="shared" ca="1" si="2210"/>
        <v>0</v>
      </c>
      <c r="R4561" s="22">
        <f t="shared" ref="R4561:R4567" ca="1" si="2215">SUBTOTAL(9,N4561:Q4561)</f>
        <v>4634595.3395494465</v>
      </c>
      <c r="S4561" s="22">
        <f t="shared" ca="1" si="2211"/>
        <v>71070.466757579605</v>
      </c>
      <c r="T4561" s="22">
        <f t="shared" ca="1" si="2211"/>
        <v>1268667.3663585337</v>
      </c>
      <c r="U4561" s="22">
        <f t="shared" ca="1" si="2211"/>
        <v>6385972.1117246374</v>
      </c>
      <c r="V4561" s="22">
        <f t="shared" ca="1" si="2211"/>
        <v>809805.03007542202</v>
      </c>
      <c r="W4561" s="22">
        <f t="shared" ref="W4561:W4567" ca="1" si="2216">SUBTOTAL(9,S4561:V4561)</f>
        <v>8535514.9749161731</v>
      </c>
      <c r="X4561" s="22">
        <f t="shared" ca="1" si="2212"/>
        <v>1152003.0927955585</v>
      </c>
      <c r="Y4561" s="22">
        <f t="shared" ca="1" si="2212"/>
        <v>21681.115699937756</v>
      </c>
      <c r="Z4561" s="22">
        <f t="shared" ca="1" si="2213"/>
        <v>1173684.2084954963</v>
      </c>
      <c r="AA4561" s="22">
        <f t="shared" ca="1" si="2214"/>
        <v>17736.247412196266</v>
      </c>
      <c r="AB4561" s="22">
        <f t="shared" ca="1" si="2214"/>
        <v>113325.71826543732</v>
      </c>
      <c r="AC4561" s="22">
        <f t="shared" ca="1" si="2214"/>
        <v>37507.385810490472</v>
      </c>
    </row>
    <row r="4562" spans="2:29" hidden="1" outlineLevel="1">
      <c r="F4562" s="42" t="str">
        <f>F4567</f>
        <v>RATEBASE</v>
      </c>
      <c r="G4562" s="17" t="str">
        <f>$G$10</f>
        <v>SUBTRAN</v>
      </c>
      <c r="H4562" s="21">
        <f t="shared" ca="1" si="2206"/>
        <v>8919871.6706598066</v>
      </c>
      <c r="I4562" s="22">
        <f t="shared" ca="1" si="2207"/>
        <v>2785796.7153217839</v>
      </c>
      <c r="J4562" s="22">
        <f t="shared" ca="1" si="2208"/>
        <v>1547816.3220752762</v>
      </c>
      <c r="K4562" s="22">
        <f t="shared" ca="1" si="2208"/>
        <v>18199.309245554839</v>
      </c>
      <c r="L4562" s="22">
        <f t="shared" ca="1" si="2208"/>
        <v>708.71012244201086</v>
      </c>
      <c r="M4562" s="22">
        <f t="shared" ca="1" si="2209"/>
        <v>1566724.341443273</v>
      </c>
      <c r="N4562" s="22">
        <f t="shared" ca="1" si="2210"/>
        <v>1044919.1450831573</v>
      </c>
      <c r="O4562" s="22">
        <f t="shared" ca="1" si="2210"/>
        <v>280029.42604750162</v>
      </c>
      <c r="P4562" s="22">
        <f t="shared" ca="1" si="2210"/>
        <v>56237.075423777023</v>
      </c>
      <c r="Q4562" s="22">
        <f t="shared" ca="1" si="2210"/>
        <v>0</v>
      </c>
      <c r="R4562" s="22">
        <f t="shared" ca="1" si="2215"/>
        <v>1381185.6465544361</v>
      </c>
      <c r="S4562" s="22">
        <f t="shared" ca="1" si="2211"/>
        <v>20578.880906058275</v>
      </c>
      <c r="T4562" s="22">
        <f t="shared" ca="1" si="2211"/>
        <v>377959.43274338346</v>
      </c>
      <c r="U4562" s="22">
        <f t="shared" ca="1" si="2211"/>
        <v>2428891.2926768898</v>
      </c>
      <c r="V4562" s="22">
        <f t="shared" ca="1" si="2211"/>
        <v>0</v>
      </c>
      <c r="W4562" s="22">
        <f t="shared" ca="1" si="2216"/>
        <v>2827429.6063263314</v>
      </c>
      <c r="X4562" s="22">
        <f t="shared" ca="1" si="2212"/>
        <v>341446.42555863224</v>
      </c>
      <c r="Y4562" s="22">
        <f t="shared" ca="1" si="2212"/>
        <v>6557.7405135565423</v>
      </c>
      <c r="Z4562" s="22">
        <f t="shared" ca="1" si="2213"/>
        <v>348004.16607218876</v>
      </c>
      <c r="AA4562" s="22">
        <f t="shared" ca="1" si="2214"/>
        <v>5274.2086179561547</v>
      </c>
      <c r="AB4562" s="22">
        <f t="shared" ca="1" si="2214"/>
        <v>4102.5337930341384</v>
      </c>
      <c r="AC4562" s="22">
        <f t="shared" ca="1" si="2214"/>
        <v>1354.4525308048035</v>
      </c>
    </row>
    <row r="4563" spans="2:29" hidden="1" outlineLevel="1">
      <c r="F4563" s="42" t="str">
        <f>F4567</f>
        <v>RATEBASE</v>
      </c>
      <c r="G4563" s="17" t="str">
        <f>$G$11</f>
        <v>DISTPRI</v>
      </c>
      <c r="H4563" s="21">
        <f t="shared" ca="1" si="2206"/>
        <v>13121151.106088517</v>
      </c>
      <c r="I4563" s="22">
        <f t="shared" ca="1" si="2207"/>
        <v>5729817.9366466161</v>
      </c>
      <c r="J4563" s="22">
        <f t="shared" ca="1" si="2208"/>
        <v>3166379.2296755644</v>
      </c>
      <c r="K4563" s="22">
        <f t="shared" ca="1" si="2208"/>
        <v>37251.623236239422</v>
      </c>
      <c r="L4563" s="22">
        <f t="shared" ca="1" si="2208"/>
        <v>0</v>
      </c>
      <c r="M4563" s="22">
        <f t="shared" ca="1" si="2209"/>
        <v>3203630.8529118039</v>
      </c>
      <c r="N4563" s="22">
        <f t="shared" ca="1" si="2210"/>
        <v>2100965.7002922501</v>
      </c>
      <c r="O4563" s="22">
        <f t="shared" ca="1" si="2210"/>
        <v>564171.71075323026</v>
      </c>
      <c r="P4563" s="22">
        <f t="shared" ca="1" si="2210"/>
        <v>0</v>
      </c>
      <c r="Q4563" s="22">
        <f t="shared" ca="1" si="2210"/>
        <v>0</v>
      </c>
      <c r="R4563" s="22">
        <f t="shared" ca="1" si="2215"/>
        <v>2665137.4110454805</v>
      </c>
      <c r="S4563" s="22">
        <f t="shared" ca="1" si="2211"/>
        <v>41840.994805455535</v>
      </c>
      <c r="T4563" s="22">
        <f t="shared" ca="1" si="2211"/>
        <v>757797.62357222813</v>
      </c>
      <c r="U4563" s="22">
        <f t="shared" ca="1" si="2211"/>
        <v>0</v>
      </c>
      <c r="V4563" s="22">
        <f t="shared" ca="1" si="2211"/>
        <v>0</v>
      </c>
      <c r="W4563" s="22">
        <f t="shared" ca="1" si="2216"/>
        <v>799638.61837768368</v>
      </c>
      <c r="X4563" s="22">
        <f t="shared" ca="1" si="2212"/>
        <v>687885.77538985817</v>
      </c>
      <c r="Y4563" s="22">
        <f t="shared" ca="1" si="2212"/>
        <v>13227.733809697926</v>
      </c>
      <c r="Z4563" s="22">
        <f t="shared" ca="1" si="2213"/>
        <v>701113.50919955608</v>
      </c>
      <c r="AA4563" s="22">
        <f t="shared" ca="1" si="2214"/>
        <v>10689.003027826944</v>
      </c>
      <c r="AB4563" s="22">
        <f t="shared" ca="1" si="2214"/>
        <v>8362.8593174802718</v>
      </c>
      <c r="AC4563" s="22">
        <f t="shared" ca="1" si="2214"/>
        <v>2760.9155620702354</v>
      </c>
    </row>
    <row r="4564" spans="2:29" hidden="1" outlineLevel="1">
      <c r="F4564" s="42" t="str">
        <f>F4567</f>
        <v>RATEBASE</v>
      </c>
      <c r="G4564" s="17" t="str">
        <f>$G$12</f>
        <v>DISTSEC</v>
      </c>
      <c r="H4564" s="21">
        <f t="shared" ca="1" si="2206"/>
        <v>3952283.5994082056</v>
      </c>
      <c r="I4564" s="22">
        <f t="shared" ca="1" si="2207"/>
        <v>2151163.3075129259</v>
      </c>
      <c r="J4564" s="22">
        <f t="shared" ca="1" si="2208"/>
        <v>966929.58579178888</v>
      </c>
      <c r="K4564" s="22">
        <f t="shared" ca="1" si="2208"/>
        <v>0</v>
      </c>
      <c r="L4564" s="22">
        <f t="shared" ca="1" si="2208"/>
        <v>0</v>
      </c>
      <c r="M4564" s="22">
        <f t="shared" ca="1" si="2209"/>
        <v>966929.58579178888</v>
      </c>
      <c r="N4564" s="22">
        <f t="shared" ca="1" si="2210"/>
        <v>563023.27199032356</v>
      </c>
      <c r="O4564" s="22">
        <f t="shared" ca="1" si="2210"/>
        <v>0</v>
      </c>
      <c r="P4564" s="22">
        <f t="shared" ca="1" si="2210"/>
        <v>0</v>
      </c>
      <c r="Q4564" s="22">
        <f t="shared" ca="1" si="2210"/>
        <v>0</v>
      </c>
      <c r="R4564" s="22">
        <f t="shared" ca="1" si="2215"/>
        <v>563023.27199032356</v>
      </c>
      <c r="S4564" s="22">
        <f t="shared" ca="1" si="2211"/>
        <v>9189.6285918165668</v>
      </c>
      <c r="T4564" s="22">
        <f t="shared" ca="1" si="2211"/>
        <v>0</v>
      </c>
      <c r="U4564" s="22">
        <f t="shared" ca="1" si="2211"/>
        <v>0</v>
      </c>
      <c r="V4564" s="22">
        <f t="shared" ca="1" si="2211"/>
        <v>0</v>
      </c>
      <c r="W4564" s="22">
        <f t="shared" ca="1" si="2216"/>
        <v>9189.6285918165668</v>
      </c>
      <c r="X4564" s="22">
        <f t="shared" ca="1" si="2212"/>
        <v>190270.1531643593</v>
      </c>
      <c r="Y4564" s="22">
        <f t="shared" ca="1" si="2212"/>
        <v>0</v>
      </c>
      <c r="Z4564" s="22">
        <f t="shared" ca="1" si="2213"/>
        <v>190270.1531643593</v>
      </c>
      <c r="AA4564" s="22">
        <f t="shared" ca="1" si="2214"/>
        <v>2592.7424134650969</v>
      </c>
      <c r="AB4564" s="22">
        <f t="shared" ca="1" si="2214"/>
        <v>52481.594155651226</v>
      </c>
      <c r="AC4564" s="22">
        <f t="shared" ca="1" si="2214"/>
        <v>16633.315787875672</v>
      </c>
    </row>
    <row r="4565" spans="2:29" hidden="1" outlineLevel="1">
      <c r="F4565" s="42" t="str">
        <f>F4567</f>
        <v>RATEBASE</v>
      </c>
      <c r="G4565" s="17" t="str">
        <f>$G$13</f>
        <v>ENERGY</v>
      </c>
      <c r="H4565" s="21">
        <f t="shared" ca="1" si="2206"/>
        <v>3940201.1633889116</v>
      </c>
      <c r="I4565" s="22">
        <f t="shared" ca="1" si="2207"/>
        <v>889559.91601587192</v>
      </c>
      <c r="J4565" s="22">
        <f t="shared" ca="1" si="2208"/>
        <v>623318.94001517678</v>
      </c>
      <c r="K4565" s="22">
        <f t="shared" ca="1" si="2208"/>
        <v>7539.9991901202975</v>
      </c>
      <c r="L4565" s="22">
        <f t="shared" ca="1" si="2208"/>
        <v>330.68094733099076</v>
      </c>
      <c r="M4565" s="22">
        <f t="shared" ca="1" si="2209"/>
        <v>631189.62015262805</v>
      </c>
      <c r="N4565" s="22">
        <f t="shared" ca="1" si="2210"/>
        <v>479237.73386320332</v>
      </c>
      <c r="O4565" s="22">
        <f t="shared" ca="1" si="2210"/>
        <v>128535.88060740472</v>
      </c>
      <c r="P4565" s="22">
        <f t="shared" ca="1" si="2210"/>
        <v>20038.983870124754</v>
      </c>
      <c r="Q4565" s="22">
        <f t="shared" ca="1" si="2210"/>
        <v>0</v>
      </c>
      <c r="R4565" s="22">
        <f t="shared" ca="1" si="2215"/>
        <v>627812.59834073286</v>
      </c>
      <c r="S4565" s="22">
        <f t="shared" ca="1" si="2211"/>
        <v>11226.672478023875</v>
      </c>
      <c r="T4565" s="22">
        <f t="shared" ca="1" si="2211"/>
        <v>222129.63912584769</v>
      </c>
      <c r="U4565" s="22">
        <f t="shared" ca="1" si="2211"/>
        <v>1171926.7772397276</v>
      </c>
      <c r="V4565" s="22">
        <f t="shared" ca="1" si="2211"/>
        <v>163633.45654872386</v>
      </c>
      <c r="W4565" s="22">
        <f t="shared" ca="1" si="2216"/>
        <v>1568916.5453923231</v>
      </c>
      <c r="X4565" s="22">
        <f t="shared" ca="1" si="2212"/>
        <v>155603.52396305092</v>
      </c>
      <c r="Y4565" s="22">
        <f t="shared" ca="1" si="2212"/>
        <v>2941.4253725822718</v>
      </c>
      <c r="Z4565" s="22">
        <f t="shared" ca="1" si="2213"/>
        <v>158544.9493356332</v>
      </c>
      <c r="AA4565" s="22">
        <f t="shared" ca="1" si="2214"/>
        <v>3064.5684182454602</v>
      </c>
      <c r="AB4565" s="22">
        <f t="shared" ca="1" si="2214"/>
        <v>46069.197588754301</v>
      </c>
      <c r="AC4565" s="22">
        <f t="shared" ca="1" si="2214"/>
        <v>15043.768144721766</v>
      </c>
    </row>
    <row r="4566" spans="2:29" hidden="1" outlineLevel="1">
      <c r="F4566" s="42" t="str">
        <f>F4567</f>
        <v>RATEBASE</v>
      </c>
      <c r="G4566" s="17" t="str">
        <f>$G$14</f>
        <v>CUSTOMER</v>
      </c>
      <c r="H4566" s="21">
        <f t="shared" ca="1" si="2206"/>
        <v>31098801.582540497</v>
      </c>
      <c r="I4566" s="22">
        <f t="shared" ca="1" si="2207"/>
        <v>17057412.998420373</v>
      </c>
      <c r="J4566" s="22">
        <f t="shared" ca="1" si="2208"/>
        <v>9317042.8092418145</v>
      </c>
      <c r="K4566" s="22">
        <f t="shared" ca="1" si="2208"/>
        <v>95453.634446036507</v>
      </c>
      <c r="L4566" s="22">
        <f t="shared" ca="1" si="2208"/>
        <v>4239.9425571794563</v>
      </c>
      <c r="M4566" s="22">
        <f t="shared" ca="1" si="2209"/>
        <v>9416736.3862450309</v>
      </c>
      <c r="N4566" s="22">
        <f t="shared" ca="1" si="2210"/>
        <v>262756.09514616261</v>
      </c>
      <c r="O4566" s="22">
        <f t="shared" ca="1" si="2210"/>
        <v>80692.88120467015</v>
      </c>
      <c r="P4566" s="22">
        <f t="shared" ca="1" si="2210"/>
        <v>32312.833222681864</v>
      </c>
      <c r="Q4566" s="22">
        <f t="shared" ca="1" si="2210"/>
        <v>0</v>
      </c>
      <c r="R4566" s="22">
        <f t="shared" ca="1" si="2215"/>
        <v>375761.80957351462</v>
      </c>
      <c r="S4566" s="22">
        <f t="shared" ca="1" si="2211"/>
        <v>1134.0614301309574</v>
      </c>
      <c r="T4566" s="22">
        <f t="shared" ca="1" si="2211"/>
        <v>27627.846793705514</v>
      </c>
      <c r="U4566" s="22">
        <f t="shared" ca="1" si="2211"/>
        <v>51730.491464640851</v>
      </c>
      <c r="V4566" s="22">
        <f t="shared" ca="1" si="2211"/>
        <v>9978.2484315693837</v>
      </c>
      <c r="W4566" s="22">
        <f t="shared" ca="1" si="2216"/>
        <v>90470.64812004671</v>
      </c>
      <c r="X4566" s="22">
        <f t="shared" ca="1" si="2212"/>
        <v>98002.835445835706</v>
      </c>
      <c r="Y4566" s="22">
        <f t="shared" ca="1" si="2212"/>
        <v>1145.5122927636712</v>
      </c>
      <c r="Z4566" s="22">
        <f t="shared" ca="1" si="2213"/>
        <v>99148.347738599376</v>
      </c>
      <c r="AA4566" s="22">
        <f t="shared" ca="1" si="2214"/>
        <v>7421.1234202744408</v>
      </c>
      <c r="AB4566" s="22">
        <f t="shared" ca="1" si="2214"/>
        <v>3417425.2357594618</v>
      </c>
      <c r="AC4566" s="22">
        <f t="shared" ca="1" si="2214"/>
        <v>634425.03326319123</v>
      </c>
    </row>
    <row r="4567" spans="2:29" collapsed="1">
      <c r="B4567" s="40" t="s">
        <v>173</v>
      </c>
      <c r="E4567" s="19">
        <v>124288708</v>
      </c>
      <c r="F4567" s="19" t="s">
        <v>75</v>
      </c>
      <c r="G4567" s="17" t="str">
        <f>$G$15</f>
        <v>TOTAL</v>
      </c>
      <c r="H4567" s="21">
        <f t="shared" ca="1" si="2206"/>
        <v>124288709.00000001</v>
      </c>
      <c r="I4567" s="22">
        <f ca="1">SUM(I4560:I4566)</f>
        <v>48864966</v>
      </c>
      <c r="J4567" s="22">
        <f ca="1">SUM(J4560:J4566)</f>
        <v>26902321.371452965</v>
      </c>
      <c r="K4567" s="22">
        <f ca="1">SUM(K4560:K4566)</f>
        <v>289280.30921971088</v>
      </c>
      <c r="L4567" s="22">
        <f ca="1">SUM(L4560:L4566)</f>
        <v>8832.3193273270645</v>
      </c>
      <c r="M4567" s="22">
        <f t="shared" ca="1" si="2209"/>
        <v>27200434.000000004</v>
      </c>
      <c r="N4567" s="22">
        <f ca="1">SUM(N4560:N4566)</f>
        <v>12150113.372971073</v>
      </c>
      <c r="O4567" s="22">
        <f ca="1">SUM(O4560:O4566)</f>
        <v>3106446.9093622421</v>
      </c>
      <c r="P4567" s="22">
        <f ca="1">SUM(P4560:P4566)</f>
        <v>434955.71766668721</v>
      </c>
      <c r="Q4567" s="22">
        <f ca="1">SUM(Q4560:Q4566)</f>
        <v>0</v>
      </c>
      <c r="R4567" s="22">
        <f t="shared" ca="1" si="2215"/>
        <v>15691516.000000002</v>
      </c>
      <c r="S4567" s="22">
        <f ca="1">SUM(S4560:S4566)</f>
        <v>238486.10475940406</v>
      </c>
      <c r="T4567" s="22">
        <f ca="1">SUM(T4560:T4566)</f>
        <v>4134840.0233351737</v>
      </c>
      <c r="U4567" s="22">
        <f ca="1">SUM(U4560:U4566)</f>
        <v>17568738.355488829</v>
      </c>
      <c r="V4567" s="22">
        <f ca="1">SUM(V4560:V4566)</f>
        <v>1936853.5164165897</v>
      </c>
      <c r="W4567" s="22">
        <f t="shared" ca="1" si="2216"/>
        <v>23878917.999999996</v>
      </c>
      <c r="X4567" s="22">
        <f ca="1">SUM(X4560:X4566)</f>
        <v>3986408.3172217249</v>
      </c>
      <c r="Y4567" s="22">
        <f ca="1">SUM(Y4560:Y4566)</f>
        <v>71180.682778272909</v>
      </c>
      <c r="Z4567" s="22">
        <f t="shared" ca="1" si="2213"/>
        <v>4057588.9999999977</v>
      </c>
      <c r="AA4567" s="22">
        <f ca="1">SUM(AA4560:AA4566)</f>
        <v>67729.000000000015</v>
      </c>
      <c r="AB4567" s="22">
        <f ca="1">SUM(AB4560:AB4566)</f>
        <v>3775502.9999999981</v>
      </c>
      <c r="AC4567" s="22">
        <f ca="1">SUM(AC4560:AC4566)</f>
        <v>752054.00000000012</v>
      </c>
    </row>
    <row r="4568" spans="2:29">
      <c r="F4568" s="42"/>
      <c r="H4568" s="21"/>
      <c r="I4568" s="22">
        <f ca="1">Proposed!M11</f>
        <v>48864966</v>
      </c>
      <c r="J4568" s="22"/>
      <c r="K4568" s="22"/>
      <c r="L4568" s="22"/>
      <c r="M4568" s="22">
        <f ca="1">Proposed!M16</f>
        <v>27200434</v>
      </c>
      <c r="N4568" s="22"/>
      <c r="O4568" s="22"/>
      <c r="P4568" s="22"/>
      <c r="Q4568" s="22"/>
      <c r="R4568" s="22">
        <f ca="1">Proposed!M25</f>
        <v>15691516</v>
      </c>
      <c r="S4568" s="22"/>
      <c r="T4568" s="22"/>
      <c r="U4568" s="22"/>
      <c r="V4568" s="22"/>
      <c r="W4568" s="22">
        <f ca="1">Proposed!M32</f>
        <v>23878918</v>
      </c>
      <c r="X4568" s="22"/>
      <c r="Y4568" s="22"/>
      <c r="Z4568" s="22">
        <f ca="1">Proposed!M20</f>
        <v>4057589</v>
      </c>
      <c r="AA4568" s="22">
        <f ca="1">Proposed!M34</f>
        <v>67729</v>
      </c>
      <c r="AB4568" s="22">
        <f ca="1">Proposed!M36</f>
        <v>3775503</v>
      </c>
      <c r="AC4568" s="22">
        <f ca="1">Proposed!M38</f>
        <v>752054</v>
      </c>
    </row>
    <row r="4569" spans="2:29">
      <c r="B4569" s="40" t="s">
        <v>179</v>
      </c>
      <c r="E4569" s="19"/>
      <c r="F4569" s="42"/>
      <c r="H4569" s="102">
        <f t="shared" ref="H4569:AC4569" ca="1" si="2217">H4567/H885</f>
        <v>6.9300000327406616E-2</v>
      </c>
      <c r="I4569" s="102">
        <f t="shared" ca="1" si="2217"/>
        <v>4.6599773362990739E-2</v>
      </c>
      <c r="J4569" s="102">
        <f t="shared" ca="1" si="2217"/>
        <v>0.1035239938509776</v>
      </c>
      <c r="K4569" s="102">
        <f t="shared" ca="1" si="2217"/>
        <v>0.10352399385097753</v>
      </c>
      <c r="L4569" s="102">
        <f t="shared" ca="1" si="2217"/>
        <v>0.10352399385097756</v>
      </c>
      <c r="M4569" s="102">
        <f t="shared" ca="1" si="2217"/>
        <v>0.1035239938509776</v>
      </c>
      <c r="N4569" s="102">
        <f t="shared" ca="1" si="2217"/>
        <v>0.15664939329258468</v>
      </c>
      <c r="O4569" s="102">
        <f t="shared" ca="1" si="2217"/>
        <v>0.15664939329258468</v>
      </c>
      <c r="P4569" s="102">
        <f t="shared" ca="1" si="2217"/>
        <v>0.15664939329258476</v>
      </c>
      <c r="Q4569" s="102">
        <f ca="1">IFERROR(Q4567/Q885,0)</f>
        <v>0</v>
      </c>
      <c r="R4569" s="102">
        <f t="shared" ca="1" si="2217"/>
        <v>0.15664939329258468</v>
      </c>
      <c r="S4569" s="102">
        <f t="shared" ca="1" si="2217"/>
        <v>7.3278364992722764E-2</v>
      </c>
      <c r="T4569" s="102">
        <f t="shared" ca="1" si="2217"/>
        <v>7.3278364992722736E-2</v>
      </c>
      <c r="U4569" s="102">
        <f t="shared" ca="1" si="2217"/>
        <v>7.3278364992722764E-2</v>
      </c>
      <c r="V4569" s="102">
        <f t="shared" ca="1" si="2217"/>
        <v>7.327836499272275E-2</v>
      </c>
      <c r="W4569" s="102">
        <f t="shared" ca="1" si="2217"/>
        <v>7.3278364992722736E-2</v>
      </c>
      <c r="X4569" s="102">
        <f t="shared" ca="1" si="2217"/>
        <v>0.18011977519482913</v>
      </c>
      <c r="Y4569" s="102">
        <f t="shared" ca="1" si="2217"/>
        <v>0.18011977519482927</v>
      </c>
      <c r="Z4569" s="102">
        <f t="shared" ca="1" si="2217"/>
        <v>0.18011977519482908</v>
      </c>
      <c r="AA4569" s="102">
        <f t="shared" ca="1" si="2217"/>
        <v>0.19046758625029026</v>
      </c>
      <c r="AB4569" s="102">
        <f t="shared" ca="1" si="2217"/>
        <v>0.13001932277696959</v>
      </c>
      <c r="AC4569" s="102">
        <f t="shared" ca="1" si="2217"/>
        <v>0.18005434640436943</v>
      </c>
    </row>
    <row r="4570" spans="2:29">
      <c r="G4570" s="21"/>
      <c r="I4570" s="103"/>
    </row>
    <row r="4571" spans="2:29" hidden="1" outlineLevel="1">
      <c r="E4571" s="19"/>
      <c r="G4571" s="17" t="str">
        <f>$G$8</f>
        <v>PRODUCTION</v>
      </c>
      <c r="H4571" s="21">
        <f t="shared" ref="H4571:AC4571" ca="1" si="2218">H4560-H4469</f>
        <v>12612106.574334983</v>
      </c>
      <c r="I4571" s="21">
        <f t="shared" ca="1" si="2218"/>
        <v>4802924.6201387402</v>
      </c>
      <c r="J4571" s="21">
        <f t="shared" ca="1" si="2218"/>
        <v>1651509.1078432072</v>
      </c>
      <c r="K4571" s="21">
        <f t="shared" ca="1" si="2218"/>
        <v>24353.492068223153</v>
      </c>
      <c r="L4571" s="21">
        <f t="shared" ca="1" si="2218"/>
        <v>201.42182603367041</v>
      </c>
      <c r="M4571" s="21">
        <f t="shared" ca="1" si="2218"/>
        <v>1676064.0217374647</v>
      </c>
      <c r="N4571" s="21">
        <f t="shared" ca="1" si="2218"/>
        <v>799317.09301026724</v>
      </c>
      <c r="O4571" s="21">
        <f t="shared" ca="1" si="2218"/>
        <v>63259.626451178687</v>
      </c>
      <c r="P4571" s="21">
        <f t="shared" ca="1" si="2218"/>
        <v>119856.50038255859</v>
      </c>
      <c r="Q4571" s="21">
        <f t="shared" ca="1" si="2218"/>
        <v>0</v>
      </c>
      <c r="R4571" s="21">
        <f t="shared" ca="1" si="2218"/>
        <v>982433.21984400414</v>
      </c>
      <c r="S4571" s="21">
        <f t="shared" ca="1" si="2218"/>
        <v>-22791.042525712968</v>
      </c>
      <c r="T4571" s="21">
        <f t="shared" ca="1" si="2218"/>
        <v>-1266642.9338296745</v>
      </c>
      <c r="U4571" s="21">
        <f t="shared" ca="1" si="2218"/>
        <v>6003047.525220857</v>
      </c>
      <c r="V4571" s="21">
        <f t="shared" ca="1" si="2218"/>
        <v>159813.78296538792</v>
      </c>
      <c r="W4571" s="21">
        <f t="shared" ca="1" si="2218"/>
        <v>4873427.3318308583</v>
      </c>
      <c r="X4571" s="21">
        <f t="shared" ca="1" si="2218"/>
        <v>222210.67705651093</v>
      </c>
      <c r="Y4571" s="21">
        <f t="shared" ca="1" si="2218"/>
        <v>7336.2247682523121</v>
      </c>
      <c r="Z4571" s="21">
        <f t="shared" ca="1" si="2218"/>
        <v>229546.90182476351</v>
      </c>
      <c r="AA4571" s="21">
        <f t="shared" ca="1" si="2218"/>
        <v>4701.5579595483541</v>
      </c>
      <c r="AB4571" s="21">
        <f t="shared" ca="1" si="2218"/>
        <v>35729.974373427118</v>
      </c>
      <c r="AC4571" s="21">
        <f t="shared" ca="1" si="2218"/>
        <v>7278.9466261384368</v>
      </c>
    </row>
    <row r="4572" spans="2:29" hidden="1" outlineLevel="1">
      <c r="E4572" s="19"/>
      <c r="F4572" s="42"/>
      <c r="G4572" s="17" t="str">
        <f>$G$9</f>
        <v>BULKTRAN</v>
      </c>
      <c r="H4572" s="21">
        <f t="shared" ref="H4572:AC4572" ca="1" si="2219">H4561-H4470</f>
        <v>20625281.005390391</v>
      </c>
      <c r="I4572" s="21">
        <f t="shared" ca="1" si="2219"/>
        <v>10838873.799326349</v>
      </c>
      <c r="J4572" s="21">
        <f t="shared" ca="1" si="2219"/>
        <v>2258713.6633348642</v>
      </c>
      <c r="K4572" s="21">
        <f t="shared" ca="1" si="2219"/>
        <v>17959.675434843673</v>
      </c>
      <c r="L4572" s="21">
        <f t="shared" ca="1" si="2219"/>
        <v>-19.750126410637904</v>
      </c>
      <c r="M4572" s="21">
        <f t="shared" ca="1" si="2219"/>
        <v>2276653.5886432966</v>
      </c>
      <c r="N4572" s="21">
        <f t="shared" ca="1" si="2219"/>
        <v>1180117.5237586126</v>
      </c>
      <c r="O4572" s="21">
        <f t="shared" ca="1" si="2219"/>
        <v>261707.56652905233</v>
      </c>
      <c r="P4572" s="21">
        <f t="shared" ca="1" si="2219"/>
        <v>153869.74531830836</v>
      </c>
      <c r="Q4572" s="21">
        <f t="shared" ca="1" si="2219"/>
        <v>0</v>
      </c>
      <c r="R4572" s="21">
        <f t="shared" ca="1" si="2219"/>
        <v>1595694.8356059734</v>
      </c>
      <c r="S4572" s="21">
        <f t="shared" ca="1" si="2219"/>
        <v>-11716.322149273037</v>
      </c>
      <c r="T4572" s="21">
        <f t="shared" ca="1" si="2219"/>
        <v>-244677.64386298251</v>
      </c>
      <c r="U4572" s="21">
        <f t="shared" ca="1" si="2219"/>
        <v>5590225.6501998641</v>
      </c>
      <c r="V4572" s="21">
        <f t="shared" ca="1" si="2219"/>
        <v>222325.84056527505</v>
      </c>
      <c r="W4572" s="21">
        <f t="shared" ca="1" si="2219"/>
        <v>5556157.5247528832</v>
      </c>
      <c r="X4572" s="21">
        <f t="shared" ca="1" si="2219"/>
        <v>312158.31466734456</v>
      </c>
      <c r="Y4572" s="21">
        <f t="shared" ca="1" si="2219"/>
        <v>8275.9594718314565</v>
      </c>
      <c r="Z4572" s="21">
        <f t="shared" ca="1" si="2219"/>
        <v>320434.27413917601</v>
      </c>
      <c r="AA4572" s="21">
        <f t="shared" ca="1" si="2219"/>
        <v>1376.4705118310303</v>
      </c>
      <c r="AB4572" s="21">
        <f t="shared" ca="1" si="2219"/>
        <v>28247.906147040412</v>
      </c>
      <c r="AC4572" s="21">
        <f t="shared" ca="1" si="2219"/>
        <v>7842.6062638649382</v>
      </c>
    </row>
    <row r="4573" spans="2:29" hidden="1" outlineLevel="1">
      <c r="E4573" s="19"/>
      <c r="F4573" s="42"/>
      <c r="G4573" s="17" t="str">
        <f>$G$10</f>
        <v>SUBTRAN</v>
      </c>
      <c r="H4573" s="21">
        <f t="shared" ref="H4573:AC4573" ca="1" si="2220">H4562-H4471</f>
        <v>6537348.6295398548</v>
      </c>
      <c r="I4573" s="21">
        <f t="shared" ca="1" si="2220"/>
        <v>3235108.0974332029</v>
      </c>
      <c r="J4573" s="21">
        <f t="shared" ca="1" si="2220"/>
        <v>672339.95498204092</v>
      </c>
      <c r="K4573" s="21">
        <f t="shared" ca="1" si="2220"/>
        <v>5333.1149469895026</v>
      </c>
      <c r="L4573" s="21">
        <f t="shared" ca="1" si="2220"/>
        <v>-10.307433706515326</v>
      </c>
      <c r="M4573" s="21">
        <f t="shared" ca="1" si="2220"/>
        <v>677662.76249532425</v>
      </c>
      <c r="N4573" s="21">
        <f t="shared" ca="1" si="2220"/>
        <v>347887.67398325412</v>
      </c>
      <c r="O4573" s="21">
        <f t="shared" ca="1" si="2220"/>
        <v>77181.061719695339</v>
      </c>
      <c r="P4573" s="21">
        <f t="shared" ca="1" si="2220"/>
        <v>57430.578792667933</v>
      </c>
      <c r="Q4573" s="21">
        <f t="shared" ca="1" si="2220"/>
        <v>0</v>
      </c>
      <c r="R4573" s="21">
        <f t="shared" ca="1" si="2220"/>
        <v>482499.31449561741</v>
      </c>
      <c r="S4573" s="21">
        <f t="shared" ca="1" si="2220"/>
        <v>-3425.2858662182953</v>
      </c>
      <c r="T4573" s="21">
        <f t="shared" ca="1" si="2220"/>
        <v>-73469.206432714185</v>
      </c>
      <c r="U4573" s="21">
        <f t="shared" ca="1" si="2220"/>
        <v>2122453.5316402712</v>
      </c>
      <c r="V4573" s="21">
        <f t="shared" ca="1" si="2220"/>
        <v>0</v>
      </c>
      <c r="W4573" s="21">
        <f t="shared" ca="1" si="2220"/>
        <v>2045559.0393413391</v>
      </c>
      <c r="X4573" s="21">
        <f t="shared" ca="1" si="2220"/>
        <v>92312.920244555193</v>
      </c>
      <c r="Y4573" s="21">
        <f t="shared" ca="1" si="2220"/>
        <v>2499.159088922574</v>
      </c>
      <c r="Z4573" s="21">
        <f t="shared" ca="1" si="2220"/>
        <v>94812.07933347777</v>
      </c>
      <c r="AA4573" s="21">
        <f t="shared" ca="1" si="2220"/>
        <v>405.98800661582209</v>
      </c>
      <c r="AB4573" s="21">
        <f t="shared" ca="1" si="2220"/>
        <v>1018.9806589118002</v>
      </c>
      <c r="AC4573" s="21">
        <f t="shared" ca="1" si="2220"/>
        <v>282.36777537239072</v>
      </c>
    </row>
    <row r="4574" spans="2:29" hidden="1" outlineLevel="1">
      <c r="E4574" s="19"/>
      <c r="F4574" s="42"/>
      <c r="G4574" s="17" t="str">
        <f>$G$11</f>
        <v>DISTPRI</v>
      </c>
      <c r="H4574" s="21">
        <f t="shared" ref="H4574:AC4574" ca="1" si="2221">H4563-H4472</f>
        <v>7949591.3470373955</v>
      </c>
      <c r="I4574" s="21">
        <f t="shared" ca="1" si="2221"/>
        <v>5862787.8312088121</v>
      </c>
      <c r="J4574" s="21">
        <f t="shared" ca="1" si="2221"/>
        <v>1355033.773954679</v>
      </c>
      <c r="K4574" s="21">
        <f t="shared" ca="1" si="2221"/>
        <v>13686.296900304231</v>
      </c>
      <c r="L4574" s="21">
        <f t="shared" ca="1" si="2221"/>
        <v>0</v>
      </c>
      <c r="M4574" s="21">
        <f t="shared" ca="1" si="2221"/>
        <v>1368720.0708549826</v>
      </c>
      <c r="N4574" s="21">
        <f t="shared" ca="1" si="2221"/>
        <v>666063.10756422742</v>
      </c>
      <c r="O4574" s="21">
        <f t="shared" ca="1" si="2221"/>
        <v>132204.63465255563</v>
      </c>
      <c r="P4574" s="21">
        <f t="shared" ca="1" si="2221"/>
        <v>0</v>
      </c>
      <c r="Q4574" s="21">
        <f t="shared" ca="1" si="2221"/>
        <v>0</v>
      </c>
      <c r="R4574" s="21">
        <f t="shared" ca="1" si="2221"/>
        <v>798267.74221678311</v>
      </c>
      <c r="S4574" s="21">
        <f t="shared" ca="1" si="2221"/>
        <v>-5527.245890748236</v>
      </c>
      <c r="T4574" s="21">
        <f t="shared" ca="1" si="2221"/>
        <v>-264165.2138146701</v>
      </c>
      <c r="U4574" s="21">
        <f t="shared" ca="1" si="2221"/>
        <v>0</v>
      </c>
      <c r="V4574" s="21">
        <f t="shared" ca="1" si="2221"/>
        <v>0</v>
      </c>
      <c r="W4574" s="21">
        <f t="shared" ca="1" si="2221"/>
        <v>-269692.45970541774</v>
      </c>
      <c r="X4574" s="21">
        <f t="shared" ca="1" si="2221"/>
        <v>179776.13535957894</v>
      </c>
      <c r="Y4574" s="21">
        <f t="shared" ca="1" si="2221"/>
        <v>4977.7491155984389</v>
      </c>
      <c r="Z4574" s="21">
        <f t="shared" ca="1" si="2221"/>
        <v>184753.88447517744</v>
      </c>
      <c r="AA4574" s="21">
        <f t="shared" ca="1" si="2221"/>
        <v>1677.4755095633482</v>
      </c>
      <c r="AB4574" s="21">
        <f t="shared" ca="1" si="2221"/>
        <v>2465.5042373495717</v>
      </c>
      <c r="AC4574" s="21">
        <f t="shared" ca="1" si="2221"/>
        <v>611.29824015023632</v>
      </c>
    </row>
    <row r="4575" spans="2:29" hidden="1" outlineLevel="1">
      <c r="E4575" s="19"/>
      <c r="F4575" s="42"/>
      <c r="G4575" s="17" t="str">
        <f>$G$12</f>
        <v>DISTSEC</v>
      </c>
      <c r="H4575" s="21">
        <f t="shared" ref="H4575:AC4575" ca="1" si="2222">H4564-H4473</f>
        <v>2844107.8446345669</v>
      </c>
      <c r="I4575" s="21">
        <f t="shared" ca="1" si="2222"/>
        <v>2185795.1394967544</v>
      </c>
      <c r="J4575" s="21">
        <f t="shared" ca="1" si="2222"/>
        <v>412569.07543572097</v>
      </c>
      <c r="K4575" s="21">
        <f t="shared" ca="1" si="2222"/>
        <v>0</v>
      </c>
      <c r="L4575" s="21">
        <f t="shared" ca="1" si="2222"/>
        <v>0</v>
      </c>
      <c r="M4575" s="21">
        <f t="shared" ca="1" si="2222"/>
        <v>412569.07543572097</v>
      </c>
      <c r="N4575" s="21">
        <f t="shared" ca="1" si="2222"/>
        <v>177799.70252307644</v>
      </c>
      <c r="O4575" s="21">
        <f t="shared" ca="1" si="2222"/>
        <v>0</v>
      </c>
      <c r="P4575" s="21">
        <f t="shared" ca="1" si="2222"/>
        <v>0</v>
      </c>
      <c r="Q4575" s="21">
        <f t="shared" ca="1" si="2222"/>
        <v>0</v>
      </c>
      <c r="R4575" s="21">
        <f t="shared" ca="1" si="2222"/>
        <v>177799.70252307644</v>
      </c>
      <c r="S4575" s="21">
        <f t="shared" ca="1" si="2222"/>
        <v>-1216.763875879562</v>
      </c>
      <c r="T4575" s="21">
        <f t="shared" ca="1" si="2222"/>
        <v>0</v>
      </c>
      <c r="U4575" s="21">
        <f t="shared" ca="1" si="2222"/>
        <v>0</v>
      </c>
      <c r="V4575" s="21">
        <f t="shared" ca="1" si="2222"/>
        <v>0</v>
      </c>
      <c r="W4575" s="21">
        <f t="shared" ca="1" si="2222"/>
        <v>-1216.763875879562</v>
      </c>
      <c r="X4575" s="21">
        <f t="shared" ca="1" si="2222"/>
        <v>49556.40444552229</v>
      </c>
      <c r="Y4575" s="21">
        <f t="shared" ca="1" si="2222"/>
        <v>0</v>
      </c>
      <c r="Z4575" s="21">
        <f t="shared" ca="1" si="2222"/>
        <v>49556.40444552229</v>
      </c>
      <c r="AA4575" s="21">
        <f t="shared" ca="1" si="2222"/>
        <v>412.26742964977984</v>
      </c>
      <c r="AB4575" s="21">
        <f t="shared" ca="1" si="2222"/>
        <v>15511.61611614257</v>
      </c>
      <c r="AC4575" s="21">
        <f t="shared" ca="1" si="2222"/>
        <v>3680.4030635789622</v>
      </c>
    </row>
    <row r="4576" spans="2:29" hidden="1" outlineLevel="1">
      <c r="E4576" s="19"/>
      <c r="F4576" s="42"/>
      <c r="G4576" s="17" t="str">
        <f>$G$13</f>
        <v>ENERGY</v>
      </c>
      <c r="H4576" s="21">
        <f t="shared" ref="H4576:AC4576" ca="1" si="2223">H4565-H4474</f>
        <v>-2017205.2803749181</v>
      </c>
      <c r="I4576" s="21">
        <f t="shared" ca="1" si="2223"/>
        <v>-2216626.9727507783</v>
      </c>
      <c r="J4576" s="21">
        <f t="shared" ca="1" si="2223"/>
        <v>-76185.47145612142</v>
      </c>
      <c r="K4576" s="21">
        <f t="shared" ca="1" si="2223"/>
        <v>8907.8005862215341</v>
      </c>
      <c r="L4576" s="21">
        <f t="shared" ca="1" si="2223"/>
        <v>389.06537458764126</v>
      </c>
      <c r="M4576" s="21">
        <f t="shared" ca="1" si="2223"/>
        <v>-66888.60549530643</v>
      </c>
      <c r="N4576" s="21">
        <f t="shared" ca="1" si="2223"/>
        <v>-125686.02194431855</v>
      </c>
      <c r="O4576" s="21">
        <f t="shared" ca="1" si="2223"/>
        <v>-104752.67451519953</v>
      </c>
      <c r="P4576" s="21">
        <f t="shared" ca="1" si="2223"/>
        <v>-17569.492034227533</v>
      </c>
      <c r="Q4576" s="21">
        <f t="shared" ca="1" si="2223"/>
        <v>0</v>
      </c>
      <c r="R4576" s="21">
        <f t="shared" ca="1" si="2223"/>
        <v>-248008.18849374866</v>
      </c>
      <c r="S4576" s="21">
        <f t="shared" ca="1" si="2223"/>
        <v>-1367.5108705387083</v>
      </c>
      <c r="T4576" s="21">
        <f t="shared" ca="1" si="2223"/>
        <v>-850773.72489699349</v>
      </c>
      <c r="U4576" s="21">
        <f t="shared" ca="1" si="2223"/>
        <v>1294968.4634651628</v>
      </c>
      <c r="V4576" s="21">
        <f t="shared" ca="1" si="2223"/>
        <v>51901.547814264195</v>
      </c>
      <c r="W4576" s="21">
        <f t="shared" ca="1" si="2223"/>
        <v>494728.77551190625</v>
      </c>
      <c r="X4576" s="21">
        <f t="shared" ca="1" si="2223"/>
        <v>-23923.610657275829</v>
      </c>
      <c r="Y4576" s="21">
        <f t="shared" ca="1" si="2223"/>
        <v>119.43049615251448</v>
      </c>
      <c r="Z4576" s="21">
        <f t="shared" ca="1" si="2223"/>
        <v>-23804.180161123659</v>
      </c>
      <c r="AA4576" s="21">
        <f t="shared" ca="1" si="2223"/>
        <v>4010.5219032264044</v>
      </c>
      <c r="AB4576" s="21">
        <f t="shared" ca="1" si="2223"/>
        <v>36196.448252999093</v>
      </c>
      <c r="AC4576" s="21">
        <f t="shared" ca="1" si="2223"/>
        <v>3186.9208578780599</v>
      </c>
    </row>
    <row r="4577" spans="2:29" hidden="1" outlineLevel="1">
      <c r="E4577" s="19"/>
      <c r="F4577" s="42"/>
      <c r="G4577" s="17" t="str">
        <f>$G$14</f>
        <v>CUSTOMER</v>
      </c>
      <c r="H4577" s="21">
        <f t="shared" ref="H4577:AC4577" ca="1" si="2224">H4566-H4475</f>
        <v>21555445.262665581</v>
      </c>
      <c r="I4577" s="21">
        <f t="shared" ca="1" si="2224"/>
        <v>16280835.761415355</v>
      </c>
      <c r="J4577" s="21">
        <f t="shared" ca="1" si="2224"/>
        <v>3888627.6252126675</v>
      </c>
      <c r="K4577" s="21">
        <f t="shared" ca="1" si="2224"/>
        <v>36556.986439970977</v>
      </c>
      <c r="L4577" s="21">
        <f t="shared" ca="1" si="2224"/>
        <v>632.02370245448083</v>
      </c>
      <c r="M4577" s="21">
        <f t="shared" ca="1" si="2224"/>
        <v>3925816.6353550935</v>
      </c>
      <c r="N4577" s="21">
        <f t="shared" ca="1" si="2224"/>
        <v>80455.543625127437</v>
      </c>
      <c r="O4577" s="21">
        <f t="shared" ca="1" si="2224"/>
        <v>17206.444098490283</v>
      </c>
      <c r="P4577" s="21">
        <f t="shared" ca="1" si="2224"/>
        <v>29240.260531174798</v>
      </c>
      <c r="Q4577" s="21">
        <f t="shared" ca="1" si="2224"/>
        <v>0</v>
      </c>
      <c r="R4577" s="21">
        <f t="shared" ca="1" si="2224"/>
        <v>126902.24825479239</v>
      </c>
      <c r="S4577" s="21">
        <f t="shared" ca="1" si="2224"/>
        <v>-150.37960622191645</v>
      </c>
      <c r="T4577" s="21">
        <f t="shared" ca="1" si="2224"/>
        <v>-11519.802110441484</v>
      </c>
      <c r="U4577" s="21">
        <f t="shared" ca="1" si="2224"/>
        <v>47606.676953145754</v>
      </c>
      <c r="V4577" s="21">
        <f t="shared" ca="1" si="2224"/>
        <v>3058.9815626518666</v>
      </c>
      <c r="W4577" s="21">
        <f t="shared" ca="1" si="2224"/>
        <v>38995.476799134194</v>
      </c>
      <c r="X4577" s="21">
        <f t="shared" ca="1" si="2224"/>
        <v>24855.483328634407</v>
      </c>
      <c r="Y4577" s="21">
        <f t="shared" ca="1" si="2224"/>
        <v>423.20708715916737</v>
      </c>
      <c r="Z4577" s="21">
        <f t="shared" ca="1" si="2224"/>
        <v>25278.690415793593</v>
      </c>
      <c r="AA4577" s="21">
        <f t="shared" ca="1" si="2224"/>
        <v>1316.1338691109686</v>
      </c>
      <c r="AB4577" s="21">
        <f t="shared" ca="1" si="2224"/>
        <v>1015912.4754392263</v>
      </c>
      <c r="AC4577" s="21">
        <f t="shared" ca="1" si="2224"/>
        <v>140387.84111706144</v>
      </c>
    </row>
    <row r="4578" spans="2:29" collapsed="1">
      <c r="B4578" s="40" t="s">
        <v>174</v>
      </c>
      <c r="E4578" s="21">
        <f>E4567-E4476</f>
        <v>70106674.383227751</v>
      </c>
      <c r="F4578" s="42"/>
      <c r="G4578" s="17" t="str">
        <f>$G$15</f>
        <v>TOTAL</v>
      </c>
      <c r="H4578" s="21">
        <f t="shared" ref="H4578:AC4578" ca="1" si="2225">H4567-H4476</f>
        <v>70106675.383227855</v>
      </c>
      <c r="I4578" s="21">
        <f t="shared" ca="1" si="2225"/>
        <v>40989698.276268415</v>
      </c>
      <c r="J4578" s="21">
        <f t="shared" ca="1" si="2225"/>
        <v>10162607.729307048</v>
      </c>
      <c r="K4578" s="21">
        <f t="shared" ca="1" si="2225"/>
        <v>106797.36637655273</v>
      </c>
      <c r="L4578" s="21">
        <f t="shared" ca="1" si="2225"/>
        <v>1192.4533429586345</v>
      </c>
      <c r="M4578" s="21">
        <f t="shared" ca="1" si="2225"/>
        <v>10270597.549026553</v>
      </c>
      <c r="N4578" s="21">
        <f t="shared" ca="1" si="2225"/>
        <v>3125954.6225202419</v>
      </c>
      <c r="O4578" s="21">
        <f t="shared" ca="1" si="2225"/>
        <v>446806.65893577226</v>
      </c>
      <c r="P4578" s="21">
        <f t="shared" ca="1" si="2225"/>
        <v>342827.59299048228</v>
      </c>
      <c r="Q4578" s="21">
        <f t="shared" ca="1" si="2225"/>
        <v>0</v>
      </c>
      <c r="R4578" s="21">
        <f t="shared" ca="1" si="2225"/>
        <v>3915588.8744464852</v>
      </c>
      <c r="S4578" s="21">
        <f t="shared" ca="1" si="2225"/>
        <v>-46194.550784592837</v>
      </c>
      <c r="T4578" s="21">
        <f t="shared" ca="1" si="2225"/>
        <v>-2711248.5249474812</v>
      </c>
      <c r="U4578" s="21">
        <f t="shared" ca="1" si="2225"/>
        <v>15058301.847479317</v>
      </c>
      <c r="V4578" s="21">
        <f t="shared" ca="1" si="2225"/>
        <v>437100.15290757874</v>
      </c>
      <c r="W4578" s="21">
        <f t="shared" ca="1" si="2225"/>
        <v>12737958.924654812</v>
      </c>
      <c r="X4578" s="21">
        <f t="shared" ca="1" si="2225"/>
        <v>856946.32444487</v>
      </c>
      <c r="Y4578" s="21">
        <f t="shared" ca="1" si="2225"/>
        <v>23631.730027916463</v>
      </c>
      <c r="Z4578" s="21">
        <f t="shared" ca="1" si="2225"/>
        <v>880578.05447278591</v>
      </c>
      <c r="AA4578" s="21">
        <f t="shared" ca="1" si="2225"/>
        <v>13900.415189545718</v>
      </c>
      <c r="AB4578" s="21">
        <f t="shared" ca="1" si="2225"/>
        <v>1135082.9052250953</v>
      </c>
      <c r="AC4578" s="21">
        <f t="shared" ca="1" si="2225"/>
        <v>163270.38394404436</v>
      </c>
    </row>
    <row r="4579" spans="2:29">
      <c r="B4579" s="40" t="s">
        <v>175</v>
      </c>
      <c r="E4579" s="104">
        <v>1.3398970400000001</v>
      </c>
      <c r="F4579" s="42"/>
    </row>
    <row r="4580" spans="2:29" hidden="1" outlineLevel="1">
      <c r="E4580" s="19"/>
      <c r="F4580" s="42"/>
      <c r="G4580" s="17" t="str">
        <f>$G$8</f>
        <v>PRODUCTION</v>
      </c>
      <c r="H4580" s="21">
        <f ca="1">H4571*$E4579</f>
        <v>16898924.267115984</v>
      </c>
      <c r="I4580" s="21">
        <f t="shared" ref="I4580:AC4580" ca="1" si="2226">I4571*$E4579</f>
        <v>6435424.4818670228</v>
      </c>
      <c r="J4580" s="21">
        <f t="shared" ca="1" si="2226"/>
        <v>2212852.1651321542</v>
      </c>
      <c r="K4580" s="21">
        <f ca="1">K4571*$E4579</f>
        <v>32631.171935875682</v>
      </c>
      <c r="L4580" s="21">
        <f ca="1">L4571*$E4579</f>
        <v>269.88450849390995</v>
      </c>
      <c r="M4580" s="21">
        <f t="shared" ca="1" si="2226"/>
        <v>2245753.2215765249</v>
      </c>
      <c r="N4580" s="21">
        <f t="shared" ca="1" si="2226"/>
        <v>1071002.6069458618</v>
      </c>
      <c r="O4580" s="21">
        <f t="shared" ca="1" si="2226"/>
        <v>84761.386233440033</v>
      </c>
      <c r="P4580" s="21">
        <f t="shared" ca="1" si="2226"/>
        <v>160595.37008734912</v>
      </c>
      <c r="Q4580" s="21">
        <f ca="1">Q4571*$E4579</f>
        <v>0</v>
      </c>
      <c r="R4580" s="21">
        <f t="shared" ca="1" si="2226"/>
        <v>1316359.3632666506</v>
      </c>
      <c r="S4580" s="21">
        <f ca="1">S4571*$E4579</f>
        <v>-30537.650418716934</v>
      </c>
      <c r="T4580" s="21">
        <f t="shared" ca="1" si="2226"/>
        <v>-1697171.1177752968</v>
      </c>
      <c r="U4580" s="21">
        <f t="shared" ca="1" si="2226"/>
        <v>8043465.6100227525</v>
      </c>
      <c r="V4580" s="21">
        <f ca="1">V4571*$E4579</f>
        <v>214134.0147465257</v>
      </c>
      <c r="W4580" s="21">
        <f t="shared" ca="1" si="2226"/>
        <v>6529890.8565752655</v>
      </c>
      <c r="X4580" s="21">
        <f t="shared" ca="1" si="2226"/>
        <v>297739.42844441492</v>
      </c>
      <c r="Y4580" s="21">
        <f t="shared" ca="1" si="2226"/>
        <v>9829.7858517559598</v>
      </c>
      <c r="Z4580" s="21">
        <f t="shared" ca="1" si="2226"/>
        <v>307569.21429617127</v>
      </c>
      <c r="AA4580" s="21">
        <f ca="1">AA4571*$E4579</f>
        <v>6299.6035933872799</v>
      </c>
      <c r="AB4580" s="21">
        <f ca="1">AB4571*$E4579</f>
        <v>47874.486902230856</v>
      </c>
      <c r="AC4580" s="21">
        <f t="shared" ca="1" si="2226"/>
        <v>9753.0390386808795</v>
      </c>
    </row>
    <row r="4581" spans="2:29" hidden="1" outlineLevel="1">
      <c r="E4581" s="19"/>
      <c r="F4581" s="42"/>
      <c r="G4581" s="17" t="str">
        <f>$G$9</f>
        <v>BULKTRAN</v>
      </c>
      <c r="H4581" s="21">
        <f ca="1">H4572*$E4579</f>
        <v>27635752.96829081</v>
      </c>
      <c r="I4581" s="21">
        <f t="shared" ref="I4581:AC4581" ca="1" si="2227">I4572*$E4579</f>
        <v>14522974.920650929</v>
      </c>
      <c r="J4581" s="21">
        <f t="shared" ca="1" si="2227"/>
        <v>3026443.7517099413</v>
      </c>
      <c r="K4581" s="21">
        <f ca="1">K4572*$E4579</f>
        <v>24064.115954507753</v>
      </c>
      <c r="L4581" s="21">
        <f ca="1">L4572*$E4579</f>
        <v>-26.463135917239555</v>
      </c>
      <c r="M4581" s="21">
        <f t="shared" ca="1" si="2227"/>
        <v>3050481.4045285308</v>
      </c>
      <c r="N4581" s="21">
        <f t="shared" ca="1" si="2227"/>
        <v>1581235.9769362947</v>
      </c>
      <c r="O4581" s="21">
        <f t="shared" ca="1" si="2227"/>
        <v>350661.19373788033</v>
      </c>
      <c r="P4581" s="21">
        <f t="shared" ca="1" si="2227"/>
        <v>206169.61629755524</v>
      </c>
      <c r="Q4581" s="21">
        <f ca="1">Q4572*$E4579</f>
        <v>0</v>
      </c>
      <c r="R4581" s="21">
        <f t="shared" ca="1" si="2227"/>
        <v>2138066.7869717306</v>
      </c>
      <c r="S4581" s="21">
        <f ca="1">S4572*$E4579</f>
        <v>-15698.665367497382</v>
      </c>
      <c r="T4581" s="21">
        <f t="shared" ca="1" si="2227"/>
        <v>-327842.85076618445</v>
      </c>
      <c r="U4581" s="21">
        <f t="shared" ca="1" si="2227"/>
        <v>7490326.8016348742</v>
      </c>
      <c r="V4581" s="21">
        <f ca="1">V4572*$E4579</f>
        <v>297893.73568892397</v>
      </c>
      <c r="W4581" s="21">
        <f t="shared" ca="1" si="2227"/>
        <v>7444679.0211901153</v>
      </c>
      <c r="X4581" s="21">
        <f t="shared" ca="1" si="2227"/>
        <v>418260.00183416362</v>
      </c>
      <c r="Y4581" s="21">
        <f t="shared" ca="1" si="2227"/>
        <v>11088.933599466933</v>
      </c>
      <c r="Z4581" s="21">
        <f t="shared" ca="1" si="2227"/>
        <v>429348.93543363048</v>
      </c>
      <c r="AA4581" s="21">
        <f ca="1">AA4572*$E4579</f>
        <v>1844.3287644496827</v>
      </c>
      <c r="AB4581" s="21">
        <f ca="1">AB4572*$E4579</f>
        <v>37849.285832617257</v>
      </c>
      <c r="AC4581" s="21">
        <f t="shared" ca="1" si="2227"/>
        <v>10508.28491883809</v>
      </c>
    </row>
    <row r="4582" spans="2:29" hidden="1" outlineLevel="1">
      <c r="E4582" s="19"/>
      <c r="F4582" s="42"/>
      <c r="G4582" s="17" t="str">
        <f>$G$10</f>
        <v>SUBTRAN</v>
      </c>
      <c r="H4582" s="21">
        <f ca="1">H4573*$E4579</f>
        <v>8759374.0781685095</v>
      </c>
      <c r="I4582" s="21">
        <f t="shared" ref="I4582:AC4582" ca="1" si="2228">I4573*$E4579</f>
        <v>4334711.7638307801</v>
      </c>
      <c r="J4582" s="21">
        <f t="shared" ca="1" si="2228"/>
        <v>900866.31555416994</v>
      </c>
      <c r="K4582" s="21">
        <f ca="1">K4573*$E4579</f>
        <v>7145.8249314509922</v>
      </c>
      <c r="L4582" s="21">
        <f ca="1">L4573*$E4579</f>
        <v>-13.810899913356115</v>
      </c>
      <c r="M4582" s="21">
        <f t="shared" ca="1" si="2228"/>
        <v>907998.3295857081</v>
      </c>
      <c r="N4582" s="21">
        <f t="shared" ca="1" si="2228"/>
        <v>466133.66462264722</v>
      </c>
      <c r="O4582" s="21">
        <f t="shared" ca="1" si="2228"/>
        <v>103414.67614227711</v>
      </c>
      <c r="P4582" s="21">
        <f t="shared" ca="1" si="2228"/>
        <v>76951.062529782546</v>
      </c>
      <c r="Q4582" s="21">
        <f ca="1">Q4573*$E4579</f>
        <v>0</v>
      </c>
      <c r="R4582" s="21">
        <f t="shared" ca="1" si="2228"/>
        <v>646499.40329470695</v>
      </c>
      <c r="S4582" s="21">
        <f ca="1">S4573*$E4579</f>
        <v>-4589.5303932997303</v>
      </c>
      <c r="T4582" s="21">
        <f t="shared" ca="1" si="2228"/>
        <v>-98441.172230342709</v>
      </c>
      <c r="U4582" s="21">
        <f t="shared" ca="1" si="2228"/>
        <v>2843869.2045823461</v>
      </c>
      <c r="V4582" s="21">
        <f ca="1">V4573*$E4579</f>
        <v>0</v>
      </c>
      <c r="W4582" s="21">
        <f t="shared" ca="1" si="2228"/>
        <v>2740838.5019587041</v>
      </c>
      <c r="X4582" s="21">
        <f t="shared" ca="1" si="2228"/>
        <v>123689.80858943559</v>
      </c>
      <c r="Y4582" s="21">
        <f t="shared" ca="1" si="2228"/>
        <v>3348.615865736454</v>
      </c>
      <c r="Z4582" s="21">
        <f t="shared" ca="1" si="2228"/>
        <v>127038.42445517205</v>
      </c>
      <c r="AA4582" s="21">
        <f ca="1">AA4573*$E4579</f>
        <v>543.9821283400405</v>
      </c>
      <c r="AB4582" s="21">
        <f ca="1">AB4573*$E4579</f>
        <v>1365.3291686931709</v>
      </c>
      <c r="AC4582" s="21">
        <f t="shared" ca="1" si="2228"/>
        <v>378.34374641285126</v>
      </c>
    </row>
    <row r="4583" spans="2:29" hidden="1" outlineLevel="1">
      <c r="E4583" s="19"/>
      <c r="F4583" s="42"/>
      <c r="G4583" s="17" t="str">
        <f>$G$11</f>
        <v>DISTPRI</v>
      </c>
      <c r="H4583" s="21">
        <f ca="1">H4574*$E4579</f>
        <v>10651633.915105021</v>
      </c>
      <c r="I4583" s="21">
        <f t="shared" ref="I4583:AC4583" ca="1" si="2229">I4574*$E4579</f>
        <v>7855532.0611847071</v>
      </c>
      <c r="J4583" s="21">
        <f t="shared" ca="1" si="2229"/>
        <v>1815605.7428219037</v>
      </c>
      <c r="K4583" s="21">
        <f ca="1">K4574*$E4579</f>
        <v>18338.228705278816</v>
      </c>
      <c r="L4583" s="21">
        <f ca="1">L4574*$E4579</f>
        <v>0</v>
      </c>
      <c r="M4583" s="21">
        <f t="shared" ca="1" si="2229"/>
        <v>1833943.9715271816</v>
      </c>
      <c r="N4583" s="21">
        <f t="shared" ca="1" si="2229"/>
        <v>892455.98627850995</v>
      </c>
      <c r="O4583" s="21">
        <f t="shared" ca="1" si="2229"/>
        <v>177140.59864524074</v>
      </c>
      <c r="P4583" s="21">
        <f t="shared" ca="1" si="2229"/>
        <v>0</v>
      </c>
      <c r="Q4583" s="21">
        <f ca="1">Q4574*$E4579</f>
        <v>0</v>
      </c>
      <c r="R4583" s="21">
        <f t="shared" ca="1" si="2229"/>
        <v>1069596.5849237507</v>
      </c>
      <c r="S4583" s="21">
        <f ca="1">S4574*$E4579</f>
        <v>-7405.9404083657255</v>
      </c>
      <c r="T4583" s="21">
        <f t="shared" ca="1" si="2229"/>
        <v>-353954.18806124362</v>
      </c>
      <c r="U4583" s="21">
        <f t="shared" ca="1" si="2229"/>
        <v>0</v>
      </c>
      <c r="V4583" s="21">
        <f ca="1">V4574*$E4579</f>
        <v>0</v>
      </c>
      <c r="W4583" s="21">
        <f t="shared" ca="1" si="2229"/>
        <v>-361360.12846960855</v>
      </c>
      <c r="X4583" s="21">
        <f t="shared" ca="1" si="2229"/>
        <v>240881.51163093917</v>
      </c>
      <c r="Y4583" s="21">
        <f t="shared" ca="1" si="2229"/>
        <v>6669.6713058529667</v>
      </c>
      <c r="Z4583" s="21">
        <f t="shared" ca="1" si="2229"/>
        <v>247551.18293679223</v>
      </c>
      <c r="AA4583" s="21">
        <f ca="1">AA4574*$E4579</f>
        <v>2247.644469936422</v>
      </c>
      <c r="AB4583" s="21">
        <f ca="1">AB4574*$E4579</f>
        <v>3303.5218297321489</v>
      </c>
      <c r="AC4583" s="21">
        <f t="shared" ca="1" si="2229"/>
        <v>819.0767025345109</v>
      </c>
    </row>
    <row r="4584" spans="2:29" hidden="1" outlineLevel="1">
      <c r="E4584" s="19"/>
      <c r="F4584" s="42"/>
      <c r="G4584" s="17" t="str">
        <f>$G$12</f>
        <v>DISTSEC</v>
      </c>
      <c r="H4584" s="21">
        <f ca="1">H4575*$E4579</f>
        <v>3810811.6824666364</v>
      </c>
      <c r="I4584" s="21">
        <f t="shared" ref="I4584:AC4584" ca="1" si="2230">I4575*$E4579</f>
        <v>2928740.4374580886</v>
      </c>
      <c r="J4584" s="21">
        <f t="shared" ca="1" si="2230"/>
        <v>552800.08297185926</v>
      </c>
      <c r="K4584" s="21">
        <f ca="1">K4575*$E4579</f>
        <v>0</v>
      </c>
      <c r="L4584" s="21">
        <f ca="1">L4575*$E4579</f>
        <v>0</v>
      </c>
      <c r="M4584" s="21">
        <f t="shared" ca="1" si="2230"/>
        <v>552800.08297185926</v>
      </c>
      <c r="N4584" s="21">
        <f t="shared" ca="1" si="2230"/>
        <v>238233.29512355066</v>
      </c>
      <c r="O4584" s="21">
        <f t="shared" ca="1" si="2230"/>
        <v>0</v>
      </c>
      <c r="P4584" s="21">
        <f t="shared" ca="1" si="2230"/>
        <v>0</v>
      </c>
      <c r="Q4584" s="21">
        <f ca="1">Q4575*$E4579</f>
        <v>0</v>
      </c>
      <c r="R4584" s="21">
        <f t="shared" ca="1" si="2230"/>
        <v>238233.29512355066</v>
      </c>
      <c r="S4584" s="21">
        <f ca="1">S4575*$E4579</f>
        <v>-1630.3383156699526</v>
      </c>
      <c r="T4584" s="21">
        <f t="shared" ca="1" si="2230"/>
        <v>0</v>
      </c>
      <c r="U4584" s="21">
        <f t="shared" ca="1" si="2230"/>
        <v>0</v>
      </c>
      <c r="V4584" s="21">
        <f ca="1">V4575*$E4579</f>
        <v>0</v>
      </c>
      <c r="W4584" s="21">
        <f t="shared" ca="1" si="2230"/>
        <v>-1630.3383156699526</v>
      </c>
      <c r="X4584" s="21">
        <f t="shared" ca="1" si="2230"/>
        <v>66400.479629598165</v>
      </c>
      <c r="Y4584" s="21">
        <f t="shared" ca="1" si="2230"/>
        <v>0</v>
      </c>
      <c r="Z4584" s="21">
        <f t="shared" ca="1" si="2230"/>
        <v>66400.479629598165</v>
      </c>
      <c r="AA4584" s="21">
        <f ca="1">AA4575*$E4579</f>
        <v>552.39590867614834</v>
      </c>
      <c r="AB4584" s="21">
        <f ca="1">AB4575*$E4579</f>
        <v>20783.968519635728</v>
      </c>
      <c r="AC4584" s="21">
        <f t="shared" ca="1" si="2230"/>
        <v>4931.3611708963836</v>
      </c>
    </row>
    <row r="4585" spans="2:29" hidden="1" outlineLevel="1">
      <c r="E4585" s="19"/>
      <c r="F4585" s="42"/>
      <c r="G4585" s="17" t="str">
        <f>$G$13</f>
        <v>ENERGY</v>
      </c>
      <c r="H4585" s="21">
        <f ca="1">H4576*$E4579</f>
        <v>-2702847.3842467233</v>
      </c>
      <c r="I4585" s="21">
        <f t="shared" ref="I4585:AC4585" ca="1" si="2231">I4576*$E4579</f>
        <v>-2970051.9195729289</v>
      </c>
      <c r="J4585" s="21">
        <f t="shared" ca="1" si="2231"/>
        <v>-102080.68769506158</v>
      </c>
      <c r="K4585" s="21">
        <f ca="1">K4576*$E4579</f>
        <v>11935.535638388499</v>
      </c>
      <c r="L4585" s="21">
        <f ca="1">L4576*$E4579</f>
        <v>521.30754377647179</v>
      </c>
      <c r="M4585" s="21">
        <f t="shared" ca="1" si="2231"/>
        <v>-89623.844512888827</v>
      </c>
      <c r="N4585" s="21">
        <f t="shared" ca="1" si="2231"/>
        <v>-168406.32877256747</v>
      </c>
      <c r="O4585" s="21">
        <f t="shared" ca="1" si="2231"/>
        <v>-140357.7985149993</v>
      </c>
      <c r="P4585" s="21">
        <f t="shared" ca="1" si="2231"/>
        <v>-23541.310370965053</v>
      </c>
      <c r="Q4585" s="21">
        <f ca="1">Q4576*$E4579</f>
        <v>0</v>
      </c>
      <c r="R4585" s="21">
        <f t="shared" ca="1" si="2231"/>
        <v>-332305.4376585359</v>
      </c>
      <c r="S4585" s="21">
        <f ca="1">S4576*$E4579</f>
        <v>-1832.3237676026386</v>
      </c>
      <c r="T4585" s="21">
        <f t="shared" ca="1" si="2231"/>
        <v>-1139949.1956992559</v>
      </c>
      <c r="U4585" s="21">
        <f t="shared" ca="1" si="2231"/>
        <v>1735124.41109032</v>
      </c>
      <c r="V4585" s="21">
        <f ca="1">V4576*$E4579</f>
        <v>69542.730287751066</v>
      </c>
      <c r="W4585" s="21">
        <f t="shared" ca="1" si="2231"/>
        <v>662885.6219112277</v>
      </c>
      <c r="X4585" s="21">
        <f t="shared" ca="1" si="2231"/>
        <v>-32055.175105796341</v>
      </c>
      <c r="Y4585" s="21">
        <f t="shared" ca="1" si="2231"/>
        <v>160.02456828048554</v>
      </c>
      <c r="Z4585" s="21">
        <f t="shared" ca="1" si="2231"/>
        <v>-31895.150537516314</v>
      </c>
      <c r="AA4585" s="21">
        <f ca="1">AA4576*$E4579</f>
        <v>5373.6864269882262</v>
      </c>
      <c r="AB4585" s="21">
        <f ca="1">AB4576*$E4579</f>
        <v>48499.513872706659</v>
      </c>
      <c r="AC4585" s="21">
        <f t="shared" ca="1" si="2231"/>
        <v>4270.1458241850733</v>
      </c>
    </row>
    <row r="4586" spans="2:29" hidden="1" outlineLevel="1">
      <c r="E4586" s="19"/>
      <c r="F4586" s="42"/>
      <c r="G4586" s="17" t="str">
        <f>$G$14</f>
        <v>CUSTOMER</v>
      </c>
      <c r="H4586" s="21">
        <f ca="1">H4577*$E4579</f>
        <v>28882077.303327635</v>
      </c>
      <c r="I4586" s="21">
        <f t="shared" ref="I4586:AC4586" ca="1" si="2232">I4577*$E4579</f>
        <v>21814643.645446584</v>
      </c>
      <c r="J4586" s="21">
        <f t="shared" ca="1" si="2232"/>
        <v>5210360.6446846826</v>
      </c>
      <c r="K4586" s="21">
        <f ca="1">K4577*$E4579</f>
        <v>48982.597922237255</v>
      </c>
      <c r="L4586" s="21">
        <f ca="1">L4577*$E4579</f>
        <v>846.84668812859968</v>
      </c>
      <c r="M4586" s="21">
        <f t="shared" ca="1" si="2232"/>
        <v>5260190.0892950492</v>
      </c>
      <c r="N4586" s="21">
        <f t="shared" ca="1" si="2232"/>
        <v>107802.14475489913</v>
      </c>
      <c r="O4586" s="21">
        <f t="shared" ca="1" si="2232"/>
        <v>23054.863516492602</v>
      </c>
      <c r="P4586" s="21">
        <f t="shared" ca="1" si="2232"/>
        <v>39178.93853454994</v>
      </c>
      <c r="Q4586" s="21">
        <f ca="1">Q4577*$E4579</f>
        <v>0</v>
      </c>
      <c r="R4586" s="21">
        <f t="shared" ca="1" si="2232"/>
        <v>170035.94680594149</v>
      </c>
      <c r="S4586" s="21">
        <f ca="1">S4577*$E4579</f>
        <v>-201.49318925311144</v>
      </c>
      <c r="T4586" s="21">
        <f t="shared" ca="1" si="2232"/>
        <v>-15435.348749166298</v>
      </c>
      <c r="U4586" s="21">
        <f t="shared" ca="1" si="2232"/>
        <v>63788.045533756216</v>
      </c>
      <c r="V4586" s="21">
        <f ca="1">V4577*$E4579</f>
        <v>4098.7203412118106</v>
      </c>
      <c r="W4586" s="21">
        <f t="shared" ca="1" si="2232"/>
        <v>52249.923936548585</v>
      </c>
      <c r="X4586" s="21">
        <f t="shared" ca="1" si="2232"/>
        <v>33303.788539806592</v>
      </c>
      <c r="Y4586" s="21">
        <f t="shared" ca="1" si="2232"/>
        <v>567.05392339159039</v>
      </c>
      <c r="Z4586" s="21">
        <f t="shared" ca="1" si="2232"/>
        <v>33870.842463198205</v>
      </c>
      <c r="AA4586" s="21">
        <f ca="1">AA4577*$E4579</f>
        <v>1763.4838754655343</v>
      </c>
      <c r="AB4586" s="21">
        <f ca="1">AB4577*$E4579</f>
        <v>1361218.118740092</v>
      </c>
      <c r="AC4586" s="21">
        <f t="shared" ca="1" si="2232"/>
        <v>188105.25276474093</v>
      </c>
    </row>
    <row r="4587" spans="2:29" collapsed="1">
      <c r="B4587" s="40" t="s">
        <v>176</v>
      </c>
      <c r="E4587" s="21">
        <f>E4578*E4579</f>
        <v>93935725.490330696</v>
      </c>
      <c r="F4587" s="42"/>
      <c r="G4587" s="17" t="str">
        <f>$G$15</f>
        <v>TOTAL</v>
      </c>
      <c r="H4587" s="21">
        <f ca="1">H4578*$E4579</f>
        <v>93935726.830227882</v>
      </c>
      <c r="I4587" s="21">
        <f t="shared" ref="I4587:AC4587" ca="1" si="2233">I4578*$E4579</f>
        <v>54921975.390865155</v>
      </c>
      <c r="J4587" s="21">
        <f t="shared" ca="1" si="2233"/>
        <v>13616848.015179636</v>
      </c>
      <c r="K4587" s="21">
        <f ca="1">K4578*$E4579</f>
        <v>143097.47508773854</v>
      </c>
      <c r="L4587" s="21">
        <f ca="1">L4578*$E4579</f>
        <v>1597.7647045683793</v>
      </c>
      <c r="M4587" s="21">
        <f t="shared" ca="1" si="2233"/>
        <v>13761543.254971934</v>
      </c>
      <c r="N4587" s="21">
        <f t="shared" ca="1" si="2233"/>
        <v>4188457.3458891897</v>
      </c>
      <c r="O4587" s="21">
        <f t="shared" ca="1" si="2233"/>
        <v>598674.91976033081</v>
      </c>
      <c r="P4587" s="21">
        <f t="shared" ca="1" si="2233"/>
        <v>459353.67707827198</v>
      </c>
      <c r="Q4587" s="21">
        <f ca="1">Q4578*$E4579</f>
        <v>0</v>
      </c>
      <c r="R4587" s="21">
        <f t="shared" ca="1" si="2233"/>
        <v>5246485.9427277772</v>
      </c>
      <c r="S4587" s="21">
        <f ca="1">S4578*$E4579</f>
        <v>-61895.941860405626</v>
      </c>
      <c r="T4587" s="21">
        <f t="shared" ca="1" si="2233"/>
        <v>-3632793.8732814966</v>
      </c>
      <c r="U4587" s="21">
        <f t="shared" ca="1" si="2233"/>
        <v>20176574.072864071</v>
      </c>
      <c r="V4587" s="21">
        <f ca="1">V4578*$E4579</f>
        <v>585669.20106441213</v>
      </c>
      <c r="W4587" s="21">
        <f t="shared" ca="1" si="2233"/>
        <v>17067553.458786566</v>
      </c>
      <c r="X4587" s="21">
        <f t="shared" ca="1" si="2233"/>
        <v>1148219.8435625611</v>
      </c>
      <c r="Y4587" s="21">
        <f t="shared" ca="1" si="2233"/>
        <v>31664.085114484387</v>
      </c>
      <c r="Z4587" s="21">
        <f t="shared" ca="1" si="2233"/>
        <v>1179883.9286770446</v>
      </c>
      <c r="AA4587" s="21">
        <f ca="1">AA4578*$E4579</f>
        <v>18625.125167243346</v>
      </c>
      <c r="AB4587" s="21">
        <f ca="1">AB4578*$E4579</f>
        <v>1520894.2248657059</v>
      </c>
      <c r="AC4587" s="21">
        <f t="shared" ca="1" si="2233"/>
        <v>218765.50416628856</v>
      </c>
    </row>
    <row r="4588" spans="2:29">
      <c r="B4588" s="40" t="s">
        <v>366</v>
      </c>
      <c r="E4588" s="21"/>
      <c r="F4588" s="42"/>
      <c r="H4588" s="83">
        <f t="shared" ref="H4588:AC4588" ca="1" si="2234">+H4587/H927</f>
        <v>0.18687479878111166</v>
      </c>
      <c r="I4588" s="83">
        <f t="shared" ca="1" si="2234"/>
        <v>0.24135420810995389</v>
      </c>
      <c r="J4588" s="83">
        <f t="shared" ca="1" si="2234"/>
        <v>0.17279021266766476</v>
      </c>
      <c r="K4588" s="83">
        <f t="shared" ca="1" si="2234"/>
        <v>0.15648200642431484</v>
      </c>
      <c r="L4588" s="83">
        <f t="shared" ca="1" si="2234"/>
        <v>3.32923132570246E-2</v>
      </c>
      <c r="M4588" s="83">
        <f t="shared" ca="1" si="2234"/>
        <v>0.17251932647944287</v>
      </c>
      <c r="N4588" s="83">
        <f t="shared" ca="1" si="2234"/>
        <v>0.12726196753773392</v>
      </c>
      <c r="O4588" s="83">
        <f t="shared" ca="1" si="2234"/>
        <v>6.5426335669876795E-2</v>
      </c>
      <c r="P4588" s="83">
        <f t="shared" ca="1" si="2234"/>
        <v>0.4722459908871971</v>
      </c>
      <c r="Q4588" s="83">
        <f ca="1">IFERROR(Q4587/Q927,0)</f>
        <v>0</v>
      </c>
      <c r="R4588" s="83">
        <f t="shared" ca="1" si="2234"/>
        <v>0.12191162783065496</v>
      </c>
      <c r="S4588" s="83">
        <f t="shared" ca="1" si="2234"/>
        <v>-4.6965654099913212E-2</v>
      </c>
      <c r="T4588" s="83">
        <f t="shared" ca="1" si="2234"/>
        <v>-0.13063870269399908</v>
      </c>
      <c r="U4588" s="83">
        <f t="shared" ca="1" si="2234"/>
        <v>0.22586304565378471</v>
      </c>
      <c r="V4588" s="83">
        <f t="shared" ca="1" si="2234"/>
        <v>4.1406837434113025E-2</v>
      </c>
      <c r="W4588" s="83">
        <f t="shared" ca="1" si="2234"/>
        <v>0.12871349732595166</v>
      </c>
      <c r="X4588" s="83">
        <f t="shared" ca="1" si="2234"/>
        <v>0.11412678061202823</v>
      </c>
      <c r="Y4588" s="83">
        <f t="shared" ca="1" si="2234"/>
        <v>0.18451833865816589</v>
      </c>
      <c r="Z4588" s="83">
        <f t="shared" ca="1" si="2234"/>
        <v>0.11530727907258677</v>
      </c>
      <c r="AA4588" s="83">
        <f t="shared" ca="1" si="2234"/>
        <v>0.11139295633529517</v>
      </c>
      <c r="AB4588" s="83">
        <f t="shared" ca="1" si="2234"/>
        <v>0.19443203277881471</v>
      </c>
      <c r="AC4588" s="83">
        <f t="shared" ca="1" si="2234"/>
        <v>0.14754386599662378</v>
      </c>
    </row>
    <row r="4589" spans="2:29">
      <c r="F4589" s="42"/>
    </row>
    <row r="4590" spans="2:29" hidden="1" outlineLevel="1">
      <c r="E4590" s="19"/>
      <c r="F4590" s="42"/>
      <c r="G4590" s="17" t="str">
        <f>$G$8</f>
        <v>PRODUCTION</v>
      </c>
      <c r="H4590" s="21">
        <f t="shared" ref="H4590:AC4590" ca="1" si="2235">H920+H4580</f>
        <v>249765149.34091443</v>
      </c>
      <c r="I4590" s="21">
        <f t="shared" ca="1" si="2235"/>
        <v>116734684.78498566</v>
      </c>
      <c r="J4590" s="21">
        <f t="shared" ca="1" si="2235"/>
        <v>33162680.822548952</v>
      </c>
      <c r="K4590" s="21">
        <f t="shared" ca="1" si="2235"/>
        <v>407652.89571561845</v>
      </c>
      <c r="L4590" s="21">
        <f t="shared" ca="1" si="2235"/>
        <v>18666.683594516147</v>
      </c>
      <c r="M4590" s="21">
        <f t="shared" ca="1" si="2235"/>
        <v>33589000.40185909</v>
      </c>
      <c r="N4590" s="21">
        <f t="shared" ca="1" si="2235"/>
        <v>16870267.539260946</v>
      </c>
      <c r="O4590" s="21">
        <f t="shared" ca="1" si="2235"/>
        <v>4563536.8791808886</v>
      </c>
      <c r="P4590" s="21">
        <f t="shared" ca="1" si="2235"/>
        <v>728976.97304979956</v>
      </c>
      <c r="Q4590" s="21">
        <f t="shared" ca="1" si="2235"/>
        <v>0</v>
      </c>
      <c r="R4590" s="21">
        <f t="shared" ca="1" si="2235"/>
        <v>22162781.391491633</v>
      </c>
      <c r="S4590" s="21">
        <f t="shared" ca="1" si="2235"/>
        <v>589477.87289391912</v>
      </c>
      <c r="T4590" s="21">
        <f t="shared" ca="1" si="2235"/>
        <v>10952905.724052163</v>
      </c>
      <c r="U4590" s="21">
        <f t="shared" ca="1" si="2235"/>
        <v>53042108.783702374</v>
      </c>
      <c r="V4590" s="21">
        <f t="shared" ca="1" si="2235"/>
        <v>6771376.0894992864</v>
      </c>
      <c r="W4590" s="21">
        <f t="shared" ca="1" si="2235"/>
        <v>71355868.470147744</v>
      </c>
      <c r="X4590" s="21">
        <f t="shared" ca="1" si="2235"/>
        <v>4992709.2167649921</v>
      </c>
      <c r="Y4590" s="21">
        <f t="shared" ca="1" si="2235"/>
        <v>93773.422635683339</v>
      </c>
      <c r="Z4590" s="21">
        <f t="shared" ca="1" si="2235"/>
        <v>5086482.639400675</v>
      </c>
      <c r="AA4590" s="21">
        <f t="shared" ca="1" si="2235"/>
        <v>72204.406059695248</v>
      </c>
      <c r="AB4590" s="21">
        <f t="shared" ca="1" si="2235"/>
        <v>602614.13805751316</v>
      </c>
      <c r="AC4590" s="21">
        <f t="shared" ca="1" si="2235"/>
        <v>161513.10891239875</v>
      </c>
    </row>
    <row r="4591" spans="2:29" hidden="1" outlineLevel="1">
      <c r="E4591" s="19"/>
      <c r="F4591" s="42"/>
      <c r="G4591" s="17" t="str">
        <f>$G$9</f>
        <v>BULKTRAN</v>
      </c>
      <c r="H4591" s="21">
        <f t="shared" ref="H4591:AC4591" ca="1" si="2236">H921+H4581</f>
        <v>-2719341.3468556404</v>
      </c>
      <c r="I4591" s="21">
        <f t="shared" ca="1" si="2236"/>
        <v>-8099385.9417474978</v>
      </c>
      <c r="J4591" s="21">
        <f t="shared" ca="1" si="2236"/>
        <v>1771673.2835633087</v>
      </c>
      <c r="K4591" s="21">
        <f t="shared" ca="1" si="2236"/>
        <v>18252.425271774177</v>
      </c>
      <c r="L4591" s="21">
        <f t="shared" ca="1" si="2236"/>
        <v>-36.443314120505754</v>
      </c>
      <c r="M4591" s="21">
        <f t="shared" ca="1" si="2236"/>
        <v>1789889.2655209613</v>
      </c>
      <c r="N4591" s="21">
        <f t="shared" ca="1" si="2236"/>
        <v>2393962.5916031166</v>
      </c>
      <c r="O4591" s="21">
        <f t="shared" ca="1" si="2236"/>
        <v>631389.41336432192</v>
      </c>
      <c r="P4591" s="21">
        <f t="shared" ca="1" si="2236"/>
        <v>104069.13166672326</v>
      </c>
      <c r="Q4591" s="21">
        <f t="shared" ca="1" si="2236"/>
        <v>0</v>
      </c>
      <c r="R4591" s="21">
        <f t="shared" ca="1" si="2236"/>
        <v>3129421.1366341622</v>
      </c>
      <c r="S4591" s="21">
        <f t="shared" ca="1" si="2236"/>
        <v>-5861.4565973937224</v>
      </c>
      <c r="T4591" s="21">
        <f t="shared" ca="1" si="2236"/>
        <v>-110625.28902298975</v>
      </c>
      <c r="U4591" s="21">
        <f t="shared" ca="1" si="2236"/>
        <v>-369111.9490989754</v>
      </c>
      <c r="V4591" s="21">
        <f t="shared" ca="1" si="2236"/>
        <v>-57048.799561379885</v>
      </c>
      <c r="W4591" s="21">
        <f t="shared" ca="1" si="2236"/>
        <v>-542647.49428073969</v>
      </c>
      <c r="X4591" s="21">
        <f t="shared" ca="1" si="2236"/>
        <v>882611.39345584577</v>
      </c>
      <c r="Y4591" s="21">
        <f t="shared" ca="1" si="2236"/>
        <v>16632.429595517977</v>
      </c>
      <c r="Z4591" s="21">
        <f t="shared" ca="1" si="2236"/>
        <v>899243.8230513637</v>
      </c>
      <c r="AA4591" s="21">
        <f t="shared" ca="1" si="2236"/>
        <v>14020.927281394224</v>
      </c>
      <c r="AB4591" s="21">
        <f t="shared" ca="1" si="2236"/>
        <v>61440.405386803512</v>
      </c>
      <c r="AC4591" s="21">
        <f t="shared" ca="1" si="2236"/>
        <v>28676.531297917303</v>
      </c>
    </row>
    <row r="4592" spans="2:29" hidden="1" outlineLevel="1">
      <c r="E4592" s="19"/>
      <c r="F4592" s="42"/>
      <c r="G4592" s="17" t="str">
        <f>$G$10</f>
        <v>SUBTRAN</v>
      </c>
      <c r="H4592" s="21">
        <f t="shared" ref="H4592:AC4592" ca="1" si="2237">H922+H4582</f>
        <v>-890170.42172703519</v>
      </c>
      <c r="I4592" s="21">
        <f t="shared" ca="1" si="2237"/>
        <v>-2438792.7703743689</v>
      </c>
      <c r="J4592" s="21">
        <f t="shared" ca="1" si="2237"/>
        <v>524604.26678799978</v>
      </c>
      <c r="K4592" s="21">
        <f t="shared" ca="1" si="2237"/>
        <v>5369.1888815426482</v>
      </c>
      <c r="L4592" s="21">
        <f t="shared" ca="1" si="2237"/>
        <v>-30.637292123629564</v>
      </c>
      <c r="M4592" s="21">
        <f t="shared" ca="1" si="2237"/>
        <v>529942.81837741926</v>
      </c>
      <c r="N4592" s="21">
        <f t="shared" ca="1" si="2237"/>
        <v>705475.63350518094</v>
      </c>
      <c r="O4592" s="21">
        <f t="shared" ca="1" si="2237"/>
        <v>186165.62643252895</v>
      </c>
      <c r="P4592" s="21">
        <f t="shared" ca="1" si="2237"/>
        <v>38762.972970749433</v>
      </c>
      <c r="Q4592" s="21">
        <f t="shared" ca="1" si="2237"/>
        <v>0</v>
      </c>
      <c r="R4592" s="21">
        <f t="shared" ca="1" si="2237"/>
        <v>930404.23290845938</v>
      </c>
      <c r="S4592" s="21">
        <f t="shared" ca="1" si="2237"/>
        <v>-1776.3205283107909</v>
      </c>
      <c r="T4592" s="21">
        <f t="shared" ca="1" si="2237"/>
        <v>-34493.32498413336</v>
      </c>
      <c r="U4592" s="21">
        <f t="shared" ca="1" si="2237"/>
        <v>-149027.25491234194</v>
      </c>
      <c r="V4592" s="21">
        <f t="shared" ca="1" si="2237"/>
        <v>0</v>
      </c>
      <c r="W4592" s="21">
        <f t="shared" ca="1" si="2237"/>
        <v>-185296.90042478545</v>
      </c>
      <c r="X4592" s="21">
        <f t="shared" ca="1" si="2237"/>
        <v>261138.91010135197</v>
      </c>
      <c r="Y4592" s="21">
        <f t="shared" ca="1" si="2237"/>
        <v>5021.8460563395756</v>
      </c>
      <c r="Z4592" s="21">
        <f t="shared" ca="1" si="2237"/>
        <v>266160.75615769153</v>
      </c>
      <c r="AA4592" s="21">
        <f t="shared" ca="1" si="2237"/>
        <v>4161.8786383591214</v>
      </c>
      <c r="AB4592" s="21">
        <f t="shared" ca="1" si="2237"/>
        <v>2215.8717803740296</v>
      </c>
      <c r="AC4592" s="21">
        <f t="shared" ca="1" si="2237"/>
        <v>1033.6912098170314</v>
      </c>
    </row>
    <row r="4593" spans="2:29" hidden="1" outlineLevel="1">
      <c r="E4593" s="19"/>
      <c r="F4593" s="42"/>
      <c r="G4593" s="17" t="str">
        <f>$G$11</f>
        <v>DISTPRI</v>
      </c>
      <c r="H4593" s="21">
        <f t="shared" ref="H4593:AC4593" ca="1" si="2238">H923+H4583</f>
        <v>34214908.718795463</v>
      </c>
      <c r="I4593" s="21">
        <f t="shared" ca="1" si="2238"/>
        <v>18780076.777719416</v>
      </c>
      <c r="J4593" s="21">
        <f t="shared" ca="1" si="2238"/>
        <v>6918693.4609964723</v>
      </c>
      <c r="K4593" s="21">
        <f t="shared" ca="1" si="2238"/>
        <v>84766.339258132764</v>
      </c>
      <c r="L4593" s="21">
        <f t="shared" ca="1" si="2238"/>
        <v>0</v>
      </c>
      <c r="M4593" s="21">
        <f t="shared" ca="1" si="2238"/>
        <v>7003459.8002546038</v>
      </c>
      <c r="N4593" s="21">
        <f t="shared" ca="1" si="2238"/>
        <v>3984534.4527553413</v>
      </c>
      <c r="O4593" s="21">
        <f t="shared" ca="1" si="2238"/>
        <v>1073650.8170208021</v>
      </c>
      <c r="P4593" s="21">
        <f t="shared" ca="1" si="2238"/>
        <v>0</v>
      </c>
      <c r="Q4593" s="21">
        <f t="shared" ca="1" si="2238"/>
        <v>0</v>
      </c>
      <c r="R4593" s="21">
        <f t="shared" ca="1" si="2238"/>
        <v>5058185.2697761431</v>
      </c>
      <c r="S4593" s="21">
        <f t="shared" ca="1" si="2238"/>
        <v>105040.14752246693</v>
      </c>
      <c r="T4593" s="21">
        <f t="shared" ca="1" si="2238"/>
        <v>1952476.2876950323</v>
      </c>
      <c r="U4593" s="21">
        <f t="shared" ca="1" si="2238"/>
        <v>0</v>
      </c>
      <c r="V4593" s="21">
        <f t="shared" ca="1" si="2238"/>
        <v>0</v>
      </c>
      <c r="W4593" s="21">
        <f t="shared" ca="1" si="2238"/>
        <v>2057516.4352175</v>
      </c>
      <c r="X4593" s="21">
        <f t="shared" ca="1" si="2238"/>
        <v>1250940.5736811743</v>
      </c>
      <c r="Y4593" s="21">
        <f t="shared" ca="1" si="2238"/>
        <v>24044.212029111419</v>
      </c>
      <c r="Z4593" s="21">
        <f t="shared" ca="1" si="2238"/>
        <v>1274984.7857102857</v>
      </c>
      <c r="AA4593" s="21">
        <f t="shared" ca="1" si="2238"/>
        <v>18987.602328630186</v>
      </c>
      <c r="AB4593" s="21">
        <f t="shared" ca="1" si="2238"/>
        <v>16689.304249342389</v>
      </c>
      <c r="AC4593" s="21">
        <f t="shared" ca="1" si="2238"/>
        <v>5008.7435395469611</v>
      </c>
    </row>
    <row r="4594" spans="2:29" hidden="1" outlineLevel="1">
      <c r="E4594" s="19"/>
      <c r="F4594" s="42"/>
      <c r="G4594" s="17" t="str">
        <f>$G$12</f>
        <v>DISTSEC</v>
      </c>
      <c r="H4594" s="21">
        <f t="shared" ref="H4594:AC4594" ca="1" si="2239">H924+H4584</f>
        <v>11134614.153208897</v>
      </c>
      <c r="I4594" s="21">
        <f t="shared" ca="1" si="2239"/>
        <v>7352101.7797088437</v>
      </c>
      <c r="J4594" s="21">
        <f t="shared" ca="1" si="2239"/>
        <v>2172466.1651534289</v>
      </c>
      <c r="K4594" s="21">
        <f t="shared" ca="1" si="2239"/>
        <v>0</v>
      </c>
      <c r="L4594" s="21">
        <f t="shared" ca="1" si="2239"/>
        <v>0</v>
      </c>
      <c r="M4594" s="21">
        <f t="shared" ca="1" si="2239"/>
        <v>2172466.1651534289</v>
      </c>
      <c r="N4594" s="21">
        <f t="shared" ca="1" si="2239"/>
        <v>1090827.1118251728</v>
      </c>
      <c r="O4594" s="21">
        <f t="shared" ca="1" si="2239"/>
        <v>0</v>
      </c>
      <c r="P4594" s="21">
        <f t="shared" ca="1" si="2239"/>
        <v>0</v>
      </c>
      <c r="Q4594" s="21">
        <f t="shared" ca="1" si="2239"/>
        <v>0</v>
      </c>
      <c r="R4594" s="21">
        <f t="shared" ca="1" si="2239"/>
        <v>1090827.1118251728</v>
      </c>
      <c r="S4594" s="21">
        <f t="shared" ca="1" si="2239"/>
        <v>23862.859419664328</v>
      </c>
      <c r="T4594" s="21">
        <f t="shared" ca="1" si="2239"/>
        <v>0</v>
      </c>
      <c r="U4594" s="21">
        <f t="shared" ca="1" si="2239"/>
        <v>0</v>
      </c>
      <c r="V4594" s="21">
        <f t="shared" ca="1" si="2239"/>
        <v>0</v>
      </c>
      <c r="W4594" s="21">
        <f t="shared" ca="1" si="2239"/>
        <v>23862.859419664328</v>
      </c>
      <c r="X4594" s="21">
        <f t="shared" ca="1" si="2239"/>
        <v>352692.01110064861</v>
      </c>
      <c r="Y4594" s="21">
        <f t="shared" ca="1" si="2239"/>
        <v>0</v>
      </c>
      <c r="Z4594" s="21">
        <f t="shared" ca="1" si="2239"/>
        <v>352692.01110064861</v>
      </c>
      <c r="AA4594" s="21">
        <f t="shared" ca="1" si="2239"/>
        <v>4687.3092472699718</v>
      </c>
      <c r="AB4594" s="21">
        <f t="shared" ca="1" si="2239"/>
        <v>107224.5452803529</v>
      </c>
      <c r="AC4594" s="21">
        <f t="shared" ca="1" si="2239"/>
        <v>30752.37147351465</v>
      </c>
    </row>
    <row r="4595" spans="2:29" hidden="1" outlineLevel="1">
      <c r="E4595" s="19"/>
      <c r="F4595" s="42"/>
      <c r="G4595" s="17" t="str">
        <f>$G$13</f>
        <v>ENERGY</v>
      </c>
      <c r="H4595" s="21">
        <f t="shared" ref="H4595:AC4595" ca="1" si="2240">H925+H4585</f>
        <v>188464684.29240367</v>
      </c>
      <c r="I4595" s="21">
        <f t="shared" ca="1" si="2240"/>
        <v>69657041.24279052</v>
      </c>
      <c r="J4595" s="21">
        <f t="shared" ca="1" si="2240"/>
        <v>21894581.512050804</v>
      </c>
      <c r="K4595" s="21">
        <f t="shared" ca="1" si="2240"/>
        <v>262790.45103793533</v>
      </c>
      <c r="L4595" s="21">
        <f t="shared" ca="1" si="2240"/>
        <v>13058.286356652425</v>
      </c>
      <c r="M4595" s="21">
        <f t="shared" ca="1" si="2240"/>
        <v>22170430.249445401</v>
      </c>
      <c r="N4595" s="21">
        <f t="shared" ca="1" si="2240"/>
        <v>11452355.016304389</v>
      </c>
      <c r="O4595" s="21">
        <f t="shared" ca="1" si="2240"/>
        <v>3105235.3019869858</v>
      </c>
      <c r="P4595" s="21">
        <f t="shared" ca="1" si="2240"/>
        <v>484912.99198193115</v>
      </c>
      <c r="Q4595" s="21">
        <f t="shared" ca="1" si="2240"/>
        <v>0</v>
      </c>
      <c r="R4595" s="21">
        <f t="shared" ca="1" si="2240"/>
        <v>15042503.310273303</v>
      </c>
      <c r="S4595" s="21">
        <f t="shared" ca="1" si="2240"/>
        <v>541451.37188873801</v>
      </c>
      <c r="T4595" s="21">
        <f t="shared" ca="1" si="2240"/>
        <v>11317758.717291746</v>
      </c>
      <c r="U4595" s="21">
        <f t="shared" ca="1" si="2240"/>
        <v>56809954.213233255</v>
      </c>
      <c r="V4595" s="21">
        <f t="shared" ca="1" si="2240"/>
        <v>7982025.1151071591</v>
      </c>
      <c r="W4595" s="21">
        <f t="shared" ca="1" si="2240"/>
        <v>76651189.417520911</v>
      </c>
      <c r="X4595" s="21">
        <f t="shared" ca="1" si="2240"/>
        <v>3257207.0566576491</v>
      </c>
      <c r="Y4595" s="21">
        <f t="shared" ca="1" si="2240"/>
        <v>61287.018869752304</v>
      </c>
      <c r="Z4595" s="21">
        <f t="shared" ca="1" si="2240"/>
        <v>3318494.0755274007</v>
      </c>
      <c r="AA4595" s="21">
        <f t="shared" ca="1" si="2240"/>
        <v>56371.954050514207</v>
      </c>
      <c r="AB4595" s="21">
        <f t="shared" ca="1" si="2240"/>
        <v>1258796.6988020011</v>
      </c>
      <c r="AC4595" s="21">
        <f t="shared" ca="1" si="2240"/>
        <v>309857.34399354539</v>
      </c>
    </row>
    <row r="4596" spans="2:29" hidden="1" outlineLevel="1">
      <c r="E4596" s="19"/>
      <c r="F4596" s="42"/>
      <c r="G4596" s="17" t="str">
        <f>$G$14</f>
        <v>CUSTOMER</v>
      </c>
      <c r="H4596" s="21">
        <f t="shared" ref="H4596:AC4596" ca="1" si="2241">H926+H4586</f>
        <v>116632520.09348808</v>
      </c>
      <c r="I4596" s="21">
        <f t="shared" ca="1" si="2241"/>
        <v>80493812.408272326</v>
      </c>
      <c r="J4596" s="21">
        <f t="shared" ca="1" si="2241"/>
        <v>25977815.821414161</v>
      </c>
      <c r="K4596" s="21">
        <f t="shared" ca="1" si="2241"/>
        <v>278732.17876292794</v>
      </c>
      <c r="L4596" s="21">
        <f t="shared" ca="1" si="2241"/>
        <v>17931.875562010617</v>
      </c>
      <c r="M4596" s="21">
        <f t="shared" ca="1" si="2241"/>
        <v>26274479.875739101</v>
      </c>
      <c r="N4596" s="21">
        <f t="shared" ca="1" si="2241"/>
        <v>603125.13194068079</v>
      </c>
      <c r="O4596" s="21">
        <f t="shared" ca="1" si="2241"/>
        <v>189062.91757236095</v>
      </c>
      <c r="P4596" s="21">
        <f t="shared" ca="1" si="2241"/>
        <v>75331.611098449386</v>
      </c>
      <c r="Q4596" s="21">
        <f t="shared" ca="1" si="2241"/>
        <v>0</v>
      </c>
      <c r="R4596" s="21">
        <f t="shared" ca="1" si="2241"/>
        <v>867519.66061149107</v>
      </c>
      <c r="S4596" s="21">
        <f t="shared" ca="1" si="2241"/>
        <v>3807.5889367557797</v>
      </c>
      <c r="T4596" s="21">
        <f t="shared" ca="1" si="2241"/>
        <v>97129.118051933823</v>
      </c>
      <c r="U4596" s="21">
        <f t="shared" ca="1" si="2241"/>
        <v>173660.64713295017</v>
      </c>
      <c r="V4596" s="21">
        <f t="shared" ca="1" si="2241"/>
        <v>33579.853934231127</v>
      </c>
      <c r="W4596" s="21">
        <f t="shared" ca="1" si="2241"/>
        <v>308177.20805587084</v>
      </c>
      <c r="X4596" s="21">
        <f t="shared" ca="1" si="2241"/>
        <v>211835.72211831994</v>
      </c>
      <c r="Y4596" s="21">
        <f t="shared" ca="1" si="2241"/>
        <v>2509.1566184636463</v>
      </c>
      <c r="Z4596" s="21">
        <f t="shared" ca="1" si="2241"/>
        <v>214344.87873678363</v>
      </c>
      <c r="AA4596" s="21">
        <f t="shared" ca="1" si="2241"/>
        <v>15393.048298135474</v>
      </c>
      <c r="AB4596" s="21">
        <f t="shared" ca="1" si="2241"/>
        <v>7294154.2939681225</v>
      </c>
      <c r="AC4596" s="21">
        <f t="shared" ca="1" si="2241"/>
        <v>1164638.71980625</v>
      </c>
    </row>
    <row r="4597" spans="2:29" collapsed="1">
      <c r="B4597" s="40" t="s">
        <v>177</v>
      </c>
      <c r="E4597" s="21">
        <f>E895+E903+E919+E911+E4587</f>
        <v>596602363.4903307</v>
      </c>
      <c r="F4597" s="42"/>
      <c r="G4597" s="17" t="str">
        <f>$G$15</f>
        <v>TOTAL</v>
      </c>
      <c r="H4597" s="21">
        <f t="shared" ref="H4597:AC4597" ca="1" si="2242">H927+H4587</f>
        <v>596602364.83022785</v>
      </c>
      <c r="I4597" s="21">
        <f t="shared" ca="1" si="2242"/>
        <v>282479538.28135478</v>
      </c>
      <c r="J4597" s="21">
        <f t="shared" ca="1" si="2242"/>
        <v>92422515.332515121</v>
      </c>
      <c r="K4597" s="21">
        <f t="shared" ca="1" si="2242"/>
        <v>1057563.478927931</v>
      </c>
      <c r="L4597" s="21">
        <f t="shared" ca="1" si="2242"/>
        <v>49589.764906935052</v>
      </c>
      <c r="M4597" s="21">
        <f t="shared" ca="1" si="2242"/>
        <v>93529668.576349989</v>
      </c>
      <c r="N4597" s="21">
        <f t="shared" ca="1" si="2242"/>
        <v>37100547.477194816</v>
      </c>
      <c r="O4597" s="21">
        <f t="shared" ca="1" si="2242"/>
        <v>9749040.9555578884</v>
      </c>
      <c r="P4597" s="21">
        <f t="shared" ca="1" si="2242"/>
        <v>1432053.680767653</v>
      </c>
      <c r="Q4597" s="21">
        <f t="shared" ca="1" si="2242"/>
        <v>0</v>
      </c>
      <c r="R4597" s="21">
        <f t="shared" ca="1" si="2242"/>
        <v>48281642.113520339</v>
      </c>
      <c r="S4597" s="21">
        <f t="shared" ca="1" si="2242"/>
        <v>1256002.0635358398</v>
      </c>
      <c r="T4597" s="21">
        <f t="shared" ca="1" si="2242"/>
        <v>24175151.233083751</v>
      </c>
      <c r="U4597" s="21">
        <f t="shared" ca="1" si="2242"/>
        <v>109507584.44005726</v>
      </c>
      <c r="V4597" s="21">
        <f t="shared" ca="1" si="2242"/>
        <v>14729932.2589793</v>
      </c>
      <c r="W4597" s="21">
        <f t="shared" ca="1" si="2242"/>
        <v>149668669.99565613</v>
      </c>
      <c r="X4597" s="21">
        <f t="shared" ca="1" si="2242"/>
        <v>11209134.883879978</v>
      </c>
      <c r="Y4597" s="21">
        <f t="shared" ca="1" si="2242"/>
        <v>203268.08580486829</v>
      </c>
      <c r="Z4597" s="21">
        <f t="shared" ca="1" si="2242"/>
        <v>11412402.969684847</v>
      </c>
      <c r="AA4597" s="21">
        <f t="shared" ca="1" si="2242"/>
        <v>185827.12590399841</v>
      </c>
      <c r="AB4597" s="21">
        <f t="shared" ca="1" si="2242"/>
        <v>9343135.257524509</v>
      </c>
      <c r="AC4597" s="21">
        <f t="shared" ca="1" si="2242"/>
        <v>1701480.5102329897</v>
      </c>
    </row>
    <row r="4598" spans="2:29">
      <c r="E4598" s="21"/>
    </row>
    <row r="4599" spans="2:29">
      <c r="E4599" s="19"/>
      <c r="H4599" s="12" t="s">
        <v>3</v>
      </c>
      <c r="I4599" s="105" t="s">
        <v>21</v>
      </c>
      <c r="J4599" s="105" t="s">
        <v>22</v>
      </c>
      <c r="K4599" s="105" t="s">
        <v>23</v>
      </c>
      <c r="L4599" s="105" t="s">
        <v>181</v>
      </c>
      <c r="M4599" s="105" t="s">
        <v>617</v>
      </c>
      <c r="N4599" s="105" t="s">
        <v>24</v>
      </c>
      <c r="O4599" s="105" t="s">
        <v>25</v>
      </c>
      <c r="P4599" s="105" t="s">
        <v>27</v>
      </c>
      <c r="Q4599" s="105" t="s">
        <v>185</v>
      </c>
      <c r="R4599" s="105" t="s">
        <v>85</v>
      </c>
      <c r="S4599" s="105" t="s">
        <v>429</v>
      </c>
      <c r="T4599" s="105" t="s">
        <v>430</v>
      </c>
      <c r="U4599" s="105" t="s">
        <v>431</v>
      </c>
      <c r="V4599" s="105" t="s">
        <v>432</v>
      </c>
      <c r="W4599" s="105" t="s">
        <v>428</v>
      </c>
      <c r="X4599" s="105" t="s">
        <v>433</v>
      </c>
      <c r="Y4599" s="105" t="s">
        <v>434</v>
      </c>
      <c r="Z4599" s="105" t="s">
        <v>435</v>
      </c>
      <c r="AA4599" s="105" t="s">
        <v>186</v>
      </c>
      <c r="AB4599" s="105" t="s">
        <v>5</v>
      </c>
      <c r="AC4599" s="105" t="s">
        <v>6</v>
      </c>
    </row>
    <row r="4601" spans="2:29">
      <c r="E4601" s="106"/>
      <c r="H4601" s="21">
        <f ca="1">H885</f>
        <v>1793487855.884563</v>
      </c>
    </row>
    <row r="4602" spans="2:29">
      <c r="I4602" s="107"/>
    </row>
    <row r="4603" spans="2:29">
      <c r="H4603" s="21"/>
    </row>
    <row r="4604" spans="2:29">
      <c r="H4604" s="21"/>
      <c r="I4604" s="108"/>
    </row>
    <row r="4605" spans="2:29">
      <c r="H4605" s="21"/>
    </row>
    <row r="4606" spans="2:29">
      <c r="G4606" s="39"/>
      <c r="H4606" s="21"/>
    </row>
    <row r="4607" spans="2:29">
      <c r="G4607" s="39"/>
      <c r="H4607" s="21"/>
    </row>
    <row r="4608" spans="2:29">
      <c r="G4608" s="39"/>
      <c r="H4608" s="21"/>
    </row>
    <row r="4609" spans="7:8">
      <c r="G4609" s="39"/>
      <c r="H4609" s="21"/>
    </row>
    <row r="4610" spans="7:8">
      <c r="G4610" s="39"/>
      <c r="H4610" s="21"/>
    </row>
    <row r="4611" spans="7:8">
      <c r="G4611" s="39"/>
      <c r="H4611" s="21"/>
    </row>
    <row r="4612" spans="7:8">
      <c r="G4612" s="39"/>
      <c r="H4612" s="21"/>
    </row>
    <row r="4613" spans="7:8">
      <c r="G4613" s="39"/>
      <c r="H4613" s="21"/>
    </row>
    <row r="4614" spans="7:8">
      <c r="G4614" s="39"/>
      <c r="H4614" s="21"/>
    </row>
    <row r="4615" spans="7:8">
      <c r="G4615" s="39"/>
      <c r="H4615" s="21"/>
    </row>
    <row r="4616" spans="7:8">
      <c r="G4616" s="39"/>
      <c r="H4616" s="21"/>
    </row>
    <row r="4617" spans="7:8">
      <c r="G4617" s="39"/>
      <c r="H4617" s="21"/>
    </row>
    <row r="4618" spans="7:8">
      <c r="G4618" s="39"/>
      <c r="H4618" s="21"/>
    </row>
    <row r="4619" spans="7:8">
      <c r="G4619" s="39"/>
      <c r="H4619" s="21"/>
    </row>
  </sheetData>
  <autoFilter ref="A1:AC4601" xr:uid="{00000000-0009-0000-0000-000000000000}"/>
  <phoneticPr fontId="0" type="noConversion"/>
  <printOptions horizontalCentered="1"/>
  <pageMargins left="0.5" right="0.5" top="1.25" bottom="0.6" header="0.5" footer="0.25"/>
  <pageSetup scale="30" fitToHeight="11" orientation="landscape" useFirstPageNumber="1" r:id="rId1"/>
  <headerFooter alignWithMargins="0">
    <oddHeader>&amp;C&amp;"Arial,Bold"&amp;11KENTUCKY POWER COMPANY
COST-OF-SERVICE STUDY
TWELVE MONTHS ENDING
MARCH 31, 2023&amp;R&amp;11Exhibit No.: JNC-1
Page &amp;P of &amp;N
Witness: J. Cost</oddHeader>
  </headerFooter>
  <rowBreaks count="10" manualBreakCount="10">
    <brk id="339" max="30" man="1"/>
    <brk id="730" max="30" man="1"/>
    <brk id="1121" max="30" man="1"/>
    <brk id="1661" max="30" man="1"/>
    <brk id="2161" max="30" man="1"/>
    <brk id="2594" max="30" man="1"/>
    <brk id="3046" max="30" man="1"/>
    <brk id="3523" max="30" man="1"/>
    <brk id="3966" max="30" man="1"/>
    <brk id="4192" max="3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U555"/>
  <sheetViews>
    <sheetView view="pageBreakPreview" zoomScale="60" zoomScaleNormal="70" workbookViewId="0">
      <selection activeCell="E20" sqref="E20"/>
    </sheetView>
  </sheetViews>
  <sheetFormatPr defaultColWidth="9.1796875" defaultRowHeight="12.5"/>
  <cols>
    <col min="1" max="1" width="32.81640625" style="20" bestFit="1" customWidth="1"/>
    <col min="2" max="2" width="15.453125" style="20" customWidth="1"/>
    <col min="3" max="3" width="16" style="20" bestFit="1" customWidth="1"/>
    <col min="4" max="4" width="14.453125" style="20" bestFit="1" customWidth="1"/>
    <col min="5" max="5" width="15" style="20" bestFit="1" customWidth="1"/>
    <col min="6" max="6" width="14.81640625" style="20" customWidth="1"/>
    <col min="7" max="9" width="14.81640625" style="20" bestFit="1" customWidth="1"/>
    <col min="10" max="10" width="14.26953125" style="20" bestFit="1" customWidth="1"/>
    <col min="11" max="17" width="14.1796875" style="20" bestFit="1" customWidth="1"/>
    <col min="18" max="19" width="14.1796875" style="20" customWidth="1"/>
    <col min="20" max="20" width="9.1796875" style="20"/>
    <col min="21" max="21" width="10.7265625" style="20" bestFit="1" customWidth="1"/>
    <col min="22" max="16384" width="9.1796875" style="20"/>
  </cols>
  <sheetData>
    <row r="1" spans="1:19" s="17" customFormat="1">
      <c r="A1" s="12"/>
      <c r="B1" s="12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</row>
    <row r="2" spans="1:19" s="112" customFormat="1" ht="17.25" customHeight="1">
      <c r="A2" s="109" t="s">
        <v>0</v>
      </c>
      <c r="B2" s="110" t="s">
        <v>3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</row>
    <row r="3" spans="1:19" s="112" customFormat="1" ht="17.25" customHeight="1">
      <c r="A3" s="109" t="s">
        <v>1</v>
      </c>
      <c r="B3" s="110" t="s">
        <v>4</v>
      </c>
      <c r="C3" s="113" t="str">
        <f>Allocators!E1</f>
        <v>RS</v>
      </c>
      <c r="D3" s="113" t="str">
        <f>Allocators!F1</f>
        <v>GS-SEC</v>
      </c>
      <c r="E3" s="113" t="str">
        <f>Allocators!G1</f>
        <v>GS-PRI</v>
      </c>
      <c r="F3" s="113" t="str">
        <f>Allocators!H1</f>
        <v>GS-SUB</v>
      </c>
      <c r="G3" s="113" t="str">
        <f>Allocators!I1</f>
        <v>LGS-SEC</v>
      </c>
      <c r="H3" s="113" t="str">
        <f>Allocators!J1</f>
        <v>LGS-PRI</v>
      </c>
      <c r="I3" s="113" t="str">
        <f>Allocators!K1</f>
        <v>LGS-SUB</v>
      </c>
      <c r="J3" s="113" t="str">
        <f>Allocators!L1</f>
        <v>LGS-TRA</v>
      </c>
      <c r="K3" s="113" t="str">
        <f>Allocators!M1</f>
        <v>IGS-SEC</v>
      </c>
      <c r="L3" s="113" t="str">
        <f>Allocators!N1</f>
        <v>IGS-PRI</v>
      </c>
      <c r="M3" s="113" t="str">
        <f>Allocators!O1</f>
        <v>IGS-SUB</v>
      </c>
      <c r="N3" s="113" t="str">
        <f>Allocators!P1</f>
        <v>IGS-TRA</v>
      </c>
      <c r="O3" s="113" t="str">
        <f>Allocators!Q1</f>
        <v>PS-SEC</v>
      </c>
      <c r="P3" s="113" t="str">
        <f>Allocators!R1</f>
        <v>PS-PRI</v>
      </c>
      <c r="Q3" s="113" t="str">
        <f>Allocators!S1</f>
        <v>MW</v>
      </c>
      <c r="R3" s="113" t="str">
        <f>Allocators!T1</f>
        <v>OL</v>
      </c>
      <c r="S3" s="113" t="str">
        <f>Allocators!U1</f>
        <v>SL</v>
      </c>
    </row>
    <row r="4" spans="1:19" s="112" customFormat="1" ht="17.25" customHeight="1" thickBot="1">
      <c r="A4" s="114"/>
      <c r="B4" s="115">
        <v>1</v>
      </c>
      <c r="C4" s="115">
        <f>B4+1</f>
        <v>2</v>
      </c>
      <c r="D4" s="115">
        <f>C4+1</f>
        <v>3</v>
      </c>
      <c r="E4" s="115">
        <f t="shared" ref="E4:S4" si="0">D4+1</f>
        <v>4</v>
      </c>
      <c r="F4" s="115">
        <f>E4+1</f>
        <v>5</v>
      </c>
      <c r="G4" s="115">
        <f>F4+1</f>
        <v>6</v>
      </c>
      <c r="H4" s="115">
        <f>G4+1</f>
        <v>7</v>
      </c>
      <c r="I4" s="115">
        <f t="shared" si="0"/>
        <v>8</v>
      </c>
      <c r="J4" s="115">
        <f t="shared" si="0"/>
        <v>9</v>
      </c>
      <c r="K4" s="115">
        <f t="shared" si="0"/>
        <v>10</v>
      </c>
      <c r="L4" s="115">
        <f t="shared" si="0"/>
        <v>11</v>
      </c>
      <c r="M4" s="115">
        <f t="shared" si="0"/>
        <v>12</v>
      </c>
      <c r="N4" s="115">
        <f t="shared" si="0"/>
        <v>13</v>
      </c>
      <c r="O4" s="115">
        <f t="shared" si="0"/>
        <v>14</v>
      </c>
      <c r="P4" s="115">
        <f t="shared" si="0"/>
        <v>15</v>
      </c>
      <c r="Q4" s="115">
        <f t="shared" si="0"/>
        <v>16</v>
      </c>
      <c r="R4" s="115">
        <f t="shared" si="0"/>
        <v>17</v>
      </c>
      <c r="S4" s="115">
        <f t="shared" si="0"/>
        <v>18</v>
      </c>
    </row>
    <row r="5" spans="1:19"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>
      <c r="A6" s="20" t="s">
        <v>170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</row>
    <row r="8" spans="1:19">
      <c r="A8" s="20" t="str">
        <f>CONCATENATE(Allocators!A25," ",Allocators!B25)</f>
        <v>BULK_TRANS PRODUCTION</v>
      </c>
      <c r="B8" s="16">
        <f>Allocators!D25</f>
        <v>0</v>
      </c>
      <c r="C8" s="16">
        <f>Allocators!E25</f>
        <v>0</v>
      </c>
      <c r="D8" s="16">
        <f>Allocators!F25</f>
        <v>0</v>
      </c>
      <c r="E8" s="16">
        <f>Allocators!G25</f>
        <v>0</v>
      </c>
      <c r="F8" s="16">
        <f>Allocators!H25</f>
        <v>0</v>
      </c>
      <c r="G8" s="16">
        <f>Allocators!I25</f>
        <v>0</v>
      </c>
      <c r="H8" s="16">
        <f>Allocators!J25</f>
        <v>0</v>
      </c>
      <c r="I8" s="16">
        <f>Allocators!K25</f>
        <v>0</v>
      </c>
      <c r="J8" s="16">
        <f>Allocators!L25</f>
        <v>0</v>
      </c>
      <c r="K8" s="16">
        <f>Allocators!M25</f>
        <v>0</v>
      </c>
      <c r="L8" s="16">
        <f>Allocators!N25</f>
        <v>0</v>
      </c>
      <c r="M8" s="16">
        <f>Allocators!O25</f>
        <v>0</v>
      </c>
      <c r="N8" s="16">
        <f>Allocators!P25</f>
        <v>0</v>
      </c>
      <c r="O8" s="16">
        <f>Allocators!Q25</f>
        <v>0</v>
      </c>
      <c r="P8" s="16">
        <f>Allocators!R25</f>
        <v>0</v>
      </c>
      <c r="Q8" s="16">
        <f>Allocators!S25</f>
        <v>0</v>
      </c>
      <c r="R8" s="16">
        <f>Allocators!T25</f>
        <v>0</v>
      </c>
      <c r="S8" s="16">
        <f>Allocators!U25</f>
        <v>0</v>
      </c>
    </row>
    <row r="9" spans="1:19">
      <c r="A9" s="20" t="str">
        <f>CONCATENATE(Allocators!A26," ",Allocators!B26)</f>
        <v>BULK_TRANS BULKTRAN</v>
      </c>
      <c r="B9" s="16">
        <f>Allocators!D26</f>
        <v>1.0000000000000002</v>
      </c>
      <c r="C9" s="16">
        <f>Allocators!E26</f>
        <v>0.49580857028373737</v>
      </c>
      <c r="D9" s="16">
        <f>Allocators!F26</f>
        <v>0.1239857937617562</v>
      </c>
      <c r="E9" s="16">
        <f>Allocators!G26</f>
        <v>1.571375838729783E-3</v>
      </c>
      <c r="F9" s="16">
        <f>Allocators!H26</f>
        <v>7.8645798765381464E-5</v>
      </c>
      <c r="G9" s="16">
        <f>Allocators!I26</f>
        <v>5.5625945171903002E-2</v>
      </c>
      <c r="H9" s="16">
        <f>Allocators!J26</f>
        <v>1.5245783335811119E-2</v>
      </c>
      <c r="I9" s="16">
        <f>Allocators!K26</f>
        <v>2.4260738104079139E-3</v>
      </c>
      <c r="J9" s="16">
        <f>Allocators!L26</f>
        <v>0</v>
      </c>
      <c r="K9" s="16">
        <f>Allocators!M26</f>
        <v>2.4045673097686008E-3</v>
      </c>
      <c r="L9" s="16">
        <f>Allocators!N26</f>
        <v>4.3759023312431353E-2</v>
      </c>
      <c r="M9" s="16">
        <f>Allocators!O26</f>
        <v>0.21321767358297147</v>
      </c>
      <c r="N9" s="16">
        <f>Allocators!P26</f>
        <v>2.7168290177107479E-2</v>
      </c>
      <c r="O9" s="16">
        <f>Allocators!Q26</f>
        <v>1.5557390975370794E-2</v>
      </c>
      <c r="P9" s="16">
        <f>Allocators!R26</f>
        <v>2.9244146535815197E-4</v>
      </c>
      <c r="Q9" s="16">
        <f>Allocators!S26</f>
        <v>2.2624386204847719E-4</v>
      </c>
      <c r="R9" s="16">
        <f>Allocators!T26</f>
        <v>2.1260824180419293E-3</v>
      </c>
      <c r="S9" s="16">
        <f>Allocators!U26</f>
        <v>5.0609889579117352E-4</v>
      </c>
    </row>
    <row r="10" spans="1:19">
      <c r="A10" s="20" t="str">
        <f>CONCATENATE(Allocators!A27," ",Allocators!B27)</f>
        <v>BULK_TRANS SUBTRAN</v>
      </c>
      <c r="B10" s="16">
        <f>Allocators!D27</f>
        <v>0</v>
      </c>
      <c r="C10" s="16">
        <f>Allocators!E27</f>
        <v>0</v>
      </c>
      <c r="D10" s="16">
        <f>Allocators!F27</f>
        <v>0</v>
      </c>
      <c r="E10" s="16">
        <f>Allocators!G27</f>
        <v>0</v>
      </c>
      <c r="F10" s="16">
        <f>Allocators!H27</f>
        <v>0</v>
      </c>
      <c r="G10" s="16">
        <f>Allocators!I27</f>
        <v>0</v>
      </c>
      <c r="H10" s="16">
        <f>Allocators!J27</f>
        <v>0</v>
      </c>
      <c r="I10" s="16">
        <f>Allocators!K27</f>
        <v>0</v>
      </c>
      <c r="J10" s="16">
        <f>Allocators!L27</f>
        <v>0</v>
      </c>
      <c r="K10" s="16">
        <f>Allocators!M27</f>
        <v>0</v>
      </c>
      <c r="L10" s="16">
        <f>Allocators!N27</f>
        <v>0</v>
      </c>
      <c r="M10" s="16">
        <f>Allocators!O27</f>
        <v>0</v>
      </c>
      <c r="N10" s="16">
        <f>Allocators!P27</f>
        <v>0</v>
      </c>
      <c r="O10" s="16">
        <f>Allocators!Q27</f>
        <v>0</v>
      </c>
      <c r="P10" s="16">
        <f>Allocators!R27</f>
        <v>0</v>
      </c>
      <c r="Q10" s="16">
        <f>Allocators!S27</f>
        <v>0</v>
      </c>
      <c r="R10" s="16">
        <f>Allocators!T27</f>
        <v>0</v>
      </c>
      <c r="S10" s="16">
        <f>Allocators!U27</f>
        <v>0</v>
      </c>
    </row>
    <row r="11" spans="1:19">
      <c r="A11" s="20" t="str">
        <f>CONCATENATE(Allocators!A28," ",Allocators!B28)</f>
        <v>BULK_TRANS DISTPRI</v>
      </c>
      <c r="B11" s="16">
        <f>Allocators!D28</f>
        <v>0</v>
      </c>
      <c r="C11" s="16">
        <f>Allocators!E28</f>
        <v>0</v>
      </c>
      <c r="D11" s="16">
        <f>Allocators!F28</f>
        <v>0</v>
      </c>
      <c r="E11" s="16">
        <f>Allocators!G28</f>
        <v>0</v>
      </c>
      <c r="F11" s="16">
        <f>Allocators!H28</f>
        <v>0</v>
      </c>
      <c r="G11" s="16">
        <f>Allocators!I28</f>
        <v>0</v>
      </c>
      <c r="H11" s="16">
        <f>Allocators!J28</f>
        <v>0</v>
      </c>
      <c r="I11" s="16">
        <f>Allocators!K28</f>
        <v>0</v>
      </c>
      <c r="J11" s="16">
        <f>Allocators!L28</f>
        <v>0</v>
      </c>
      <c r="K11" s="16">
        <f>Allocators!M28</f>
        <v>0</v>
      </c>
      <c r="L11" s="16">
        <f>Allocators!N28</f>
        <v>0</v>
      </c>
      <c r="M11" s="16">
        <f>Allocators!O28</f>
        <v>0</v>
      </c>
      <c r="N11" s="16">
        <f>Allocators!P28</f>
        <v>0</v>
      </c>
      <c r="O11" s="16">
        <f>Allocators!Q28</f>
        <v>0</v>
      </c>
      <c r="P11" s="16">
        <f>Allocators!R28</f>
        <v>0</v>
      </c>
      <c r="Q11" s="16">
        <f>Allocators!S28</f>
        <v>0</v>
      </c>
      <c r="R11" s="16">
        <f>Allocators!T28</f>
        <v>0</v>
      </c>
      <c r="S11" s="16">
        <f>Allocators!U28</f>
        <v>0</v>
      </c>
    </row>
    <row r="12" spans="1:19">
      <c r="A12" s="20" t="str">
        <f>CONCATENATE(Allocators!A29," ",Allocators!B29)</f>
        <v>BULK_TRANS DISTSEC</v>
      </c>
      <c r="B12" s="16">
        <f>Allocators!D29</f>
        <v>0</v>
      </c>
      <c r="C12" s="16">
        <f>Allocators!E29</f>
        <v>0</v>
      </c>
      <c r="D12" s="16">
        <f>Allocators!F29</f>
        <v>0</v>
      </c>
      <c r="E12" s="16">
        <f>Allocators!G29</f>
        <v>0</v>
      </c>
      <c r="F12" s="16">
        <f>Allocators!H29</f>
        <v>0</v>
      </c>
      <c r="G12" s="16">
        <f>Allocators!I29</f>
        <v>0</v>
      </c>
      <c r="H12" s="16">
        <f>Allocators!J29</f>
        <v>0</v>
      </c>
      <c r="I12" s="16">
        <f>Allocators!K29</f>
        <v>0</v>
      </c>
      <c r="J12" s="16">
        <f>Allocators!L29</f>
        <v>0</v>
      </c>
      <c r="K12" s="16">
        <f>Allocators!M29</f>
        <v>0</v>
      </c>
      <c r="L12" s="16">
        <f>Allocators!N29</f>
        <v>0</v>
      </c>
      <c r="M12" s="16">
        <f>Allocators!O29</f>
        <v>0</v>
      </c>
      <c r="N12" s="16">
        <f>Allocators!P29</f>
        <v>0</v>
      </c>
      <c r="O12" s="16">
        <f>Allocators!Q29</f>
        <v>0</v>
      </c>
      <c r="P12" s="16">
        <f>Allocators!R29</f>
        <v>0</v>
      </c>
      <c r="Q12" s="16">
        <f>Allocators!S29</f>
        <v>0</v>
      </c>
      <c r="R12" s="16">
        <f>Allocators!T29</f>
        <v>0</v>
      </c>
      <c r="S12" s="16">
        <f>Allocators!U29</f>
        <v>0</v>
      </c>
    </row>
    <row r="13" spans="1:19">
      <c r="A13" s="20" t="str">
        <f>CONCATENATE(Allocators!A30," ",Allocators!B30)</f>
        <v>BULK_TRANS ENERGY</v>
      </c>
      <c r="B13" s="16">
        <f>Allocators!D30</f>
        <v>0</v>
      </c>
      <c r="C13" s="16">
        <f>Allocators!E30</f>
        <v>0</v>
      </c>
      <c r="D13" s="16">
        <f>Allocators!F30</f>
        <v>0</v>
      </c>
      <c r="E13" s="16">
        <f>Allocators!G30</f>
        <v>0</v>
      </c>
      <c r="F13" s="16">
        <f>Allocators!H30</f>
        <v>0</v>
      </c>
      <c r="G13" s="16">
        <f>Allocators!I30</f>
        <v>0</v>
      </c>
      <c r="H13" s="16">
        <f>Allocators!J30</f>
        <v>0</v>
      </c>
      <c r="I13" s="16">
        <f>Allocators!K30</f>
        <v>0</v>
      </c>
      <c r="J13" s="16">
        <f>Allocators!L30</f>
        <v>0</v>
      </c>
      <c r="K13" s="16">
        <f>Allocators!M30</f>
        <v>0</v>
      </c>
      <c r="L13" s="16">
        <f>Allocators!N30</f>
        <v>0</v>
      </c>
      <c r="M13" s="16">
        <f>Allocators!O30</f>
        <v>0</v>
      </c>
      <c r="N13" s="16">
        <f>Allocators!P30</f>
        <v>0</v>
      </c>
      <c r="O13" s="16">
        <f>Allocators!Q30</f>
        <v>0</v>
      </c>
      <c r="P13" s="16">
        <f>Allocators!R30</f>
        <v>0</v>
      </c>
      <c r="Q13" s="16">
        <f>Allocators!S30</f>
        <v>0</v>
      </c>
      <c r="R13" s="16">
        <f>Allocators!T30</f>
        <v>0</v>
      </c>
      <c r="S13" s="16">
        <f>Allocators!U30</f>
        <v>0</v>
      </c>
    </row>
    <row r="14" spans="1:19">
      <c r="A14" s="20" t="str">
        <f>CONCATENATE(Allocators!A31," ",Allocators!B31)</f>
        <v>BULK_TRANS CUSTOMER</v>
      </c>
      <c r="B14" s="16">
        <f>Allocators!D31</f>
        <v>0</v>
      </c>
      <c r="C14" s="16">
        <f>Allocators!E31</f>
        <v>0</v>
      </c>
      <c r="D14" s="16">
        <f>Allocators!F31</f>
        <v>0</v>
      </c>
      <c r="E14" s="16">
        <f>Allocators!G31</f>
        <v>0</v>
      </c>
      <c r="F14" s="16">
        <f>Allocators!H31</f>
        <v>0</v>
      </c>
      <c r="G14" s="16">
        <f>Allocators!I31</f>
        <v>0</v>
      </c>
      <c r="H14" s="16">
        <f>Allocators!J31</f>
        <v>0</v>
      </c>
      <c r="I14" s="16">
        <f>Allocators!K31</f>
        <v>0</v>
      </c>
      <c r="J14" s="16">
        <f>Allocators!L31</f>
        <v>0</v>
      </c>
      <c r="K14" s="16">
        <f>Allocators!M31</f>
        <v>0</v>
      </c>
      <c r="L14" s="16">
        <f>Allocators!N31</f>
        <v>0</v>
      </c>
      <c r="M14" s="16">
        <f>Allocators!O31</f>
        <v>0</v>
      </c>
      <c r="N14" s="16">
        <f>Allocators!P31</f>
        <v>0</v>
      </c>
      <c r="O14" s="16">
        <f>Allocators!Q31</f>
        <v>0</v>
      </c>
      <c r="P14" s="16">
        <f>Allocators!R31</f>
        <v>0</v>
      </c>
      <c r="Q14" s="16">
        <f>Allocators!S31</f>
        <v>0</v>
      </c>
      <c r="R14" s="16">
        <f>Allocators!T31</f>
        <v>0</v>
      </c>
      <c r="S14" s="16">
        <f>Allocators!U31</f>
        <v>0</v>
      </c>
    </row>
    <row r="15" spans="1:19">
      <c r="A15" s="20" t="str">
        <f>CONCATENATE(Allocators!A32," ",Allocators!B32)</f>
        <v>BULK_TRANS TOTAL</v>
      </c>
      <c r="B15" s="16">
        <f>Allocators!D32</f>
        <v>1.0000000000000002</v>
      </c>
      <c r="C15" s="16">
        <f>Allocators!E32</f>
        <v>0.49580857028373737</v>
      </c>
      <c r="D15" s="16">
        <f>Allocators!F32</f>
        <v>0.1239857937617562</v>
      </c>
      <c r="E15" s="16">
        <f>Allocators!G32</f>
        <v>1.571375838729783E-3</v>
      </c>
      <c r="F15" s="16">
        <f>Allocators!H32</f>
        <v>7.8645798765381464E-5</v>
      </c>
      <c r="G15" s="16">
        <f>Allocators!I32</f>
        <v>5.5625945171903002E-2</v>
      </c>
      <c r="H15" s="16">
        <f>Allocators!J32</f>
        <v>1.5245783335811119E-2</v>
      </c>
      <c r="I15" s="16">
        <f>Allocators!K32</f>
        <v>2.4260738104079139E-3</v>
      </c>
      <c r="J15" s="16">
        <f>Allocators!L32</f>
        <v>0</v>
      </c>
      <c r="K15" s="16">
        <f>Allocators!M32</f>
        <v>2.4045673097686008E-3</v>
      </c>
      <c r="L15" s="16">
        <f>Allocators!N32</f>
        <v>4.3759023312431353E-2</v>
      </c>
      <c r="M15" s="16">
        <f>Allocators!O32</f>
        <v>0.21321767358297147</v>
      </c>
      <c r="N15" s="16">
        <f>Allocators!P32</f>
        <v>2.7168290177107479E-2</v>
      </c>
      <c r="O15" s="16">
        <f>Allocators!Q32</f>
        <v>1.5557390975370794E-2</v>
      </c>
      <c r="P15" s="16">
        <f>Allocators!R32</f>
        <v>2.9244146535815197E-4</v>
      </c>
      <c r="Q15" s="16">
        <f>Allocators!S32</f>
        <v>2.2624386204847719E-4</v>
      </c>
      <c r="R15" s="16">
        <f>Allocators!T32</f>
        <v>2.1260824180419293E-3</v>
      </c>
      <c r="S15" s="16">
        <f>Allocators!U32</f>
        <v>5.0609889579117352E-4</v>
      </c>
    </row>
    <row r="16" spans="1:19"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</row>
    <row r="17" spans="1:19">
      <c r="A17" s="20" t="str">
        <f>CONCATENATE(Allocators!A125," ",Allocators!B125)</f>
        <v>CUST_902 PRODUCTION</v>
      </c>
      <c r="B17" s="16">
        <f>Allocators!D125</f>
        <v>0</v>
      </c>
      <c r="C17" s="16">
        <f>Allocators!E125</f>
        <v>0</v>
      </c>
      <c r="D17" s="16">
        <f>Allocators!F125</f>
        <v>0</v>
      </c>
      <c r="E17" s="16">
        <f>Allocators!G125</f>
        <v>0</v>
      </c>
      <c r="F17" s="16">
        <f>Allocators!H125</f>
        <v>0</v>
      </c>
      <c r="G17" s="16">
        <f>Allocators!I125</f>
        <v>0</v>
      </c>
      <c r="H17" s="16">
        <f>Allocators!J125</f>
        <v>0</v>
      </c>
      <c r="I17" s="16">
        <f>Allocators!K125</f>
        <v>0</v>
      </c>
      <c r="J17" s="16">
        <f>Allocators!L125</f>
        <v>0</v>
      </c>
      <c r="K17" s="16">
        <f>Allocators!M125</f>
        <v>0</v>
      </c>
      <c r="L17" s="16">
        <f>Allocators!N125</f>
        <v>0</v>
      </c>
      <c r="M17" s="16">
        <f>Allocators!O125</f>
        <v>0</v>
      </c>
      <c r="N17" s="16">
        <f>Allocators!P125</f>
        <v>0</v>
      </c>
      <c r="O17" s="16">
        <f>Allocators!Q125</f>
        <v>0</v>
      </c>
      <c r="P17" s="16">
        <f>Allocators!R125</f>
        <v>0</v>
      </c>
      <c r="Q17" s="16">
        <f>Allocators!S125</f>
        <v>0</v>
      </c>
      <c r="R17" s="16">
        <f>Allocators!T125</f>
        <v>0</v>
      </c>
      <c r="S17" s="16">
        <f>Allocators!U125</f>
        <v>0</v>
      </c>
    </row>
    <row r="18" spans="1:19">
      <c r="A18" s="20" t="str">
        <f>CONCATENATE(Allocators!A126," ",Allocators!B126)</f>
        <v>CUST_902 BULKTRAN</v>
      </c>
      <c r="B18" s="16">
        <f>Allocators!D126</f>
        <v>0</v>
      </c>
      <c r="C18" s="16">
        <f>Allocators!E126</f>
        <v>0</v>
      </c>
      <c r="D18" s="16">
        <f>Allocators!F126</f>
        <v>0</v>
      </c>
      <c r="E18" s="16">
        <f>Allocators!G126</f>
        <v>0</v>
      </c>
      <c r="F18" s="16">
        <f>Allocators!H126</f>
        <v>0</v>
      </c>
      <c r="G18" s="16">
        <f>Allocators!I126</f>
        <v>0</v>
      </c>
      <c r="H18" s="16">
        <f>Allocators!J126</f>
        <v>0</v>
      </c>
      <c r="I18" s="16">
        <f>Allocators!K126</f>
        <v>0</v>
      </c>
      <c r="J18" s="16">
        <f>Allocators!L126</f>
        <v>0</v>
      </c>
      <c r="K18" s="16">
        <f>Allocators!M126</f>
        <v>0</v>
      </c>
      <c r="L18" s="16">
        <f>Allocators!N126</f>
        <v>0</v>
      </c>
      <c r="M18" s="16">
        <f>Allocators!O126</f>
        <v>0</v>
      </c>
      <c r="N18" s="16">
        <f>Allocators!P126</f>
        <v>0</v>
      </c>
      <c r="O18" s="16">
        <f>Allocators!Q126</f>
        <v>0</v>
      </c>
      <c r="P18" s="16">
        <f>Allocators!R126</f>
        <v>0</v>
      </c>
      <c r="Q18" s="16">
        <f>Allocators!S126</f>
        <v>0</v>
      </c>
      <c r="R18" s="16">
        <f>Allocators!T126</f>
        <v>0</v>
      </c>
      <c r="S18" s="16">
        <f>Allocators!U126</f>
        <v>0</v>
      </c>
    </row>
    <row r="19" spans="1:19">
      <c r="A19" s="20" t="str">
        <f>CONCATENATE(Allocators!A127," ",Allocators!B127)</f>
        <v>CUST_902 SUBTRAN</v>
      </c>
      <c r="B19" s="16">
        <f>Allocators!D127</f>
        <v>0</v>
      </c>
      <c r="C19" s="16">
        <f>Allocators!E127</f>
        <v>0</v>
      </c>
      <c r="D19" s="16">
        <f>Allocators!F127</f>
        <v>0</v>
      </c>
      <c r="E19" s="16">
        <f>Allocators!G127</f>
        <v>0</v>
      </c>
      <c r="F19" s="16">
        <f>Allocators!H127</f>
        <v>0</v>
      </c>
      <c r="G19" s="16">
        <f>Allocators!I127</f>
        <v>0</v>
      </c>
      <c r="H19" s="16">
        <f>Allocators!J127</f>
        <v>0</v>
      </c>
      <c r="I19" s="16">
        <f>Allocators!K127</f>
        <v>0</v>
      </c>
      <c r="J19" s="16">
        <f>Allocators!L127</f>
        <v>0</v>
      </c>
      <c r="K19" s="16">
        <f>Allocators!M127</f>
        <v>0</v>
      </c>
      <c r="L19" s="16">
        <f>Allocators!N127</f>
        <v>0</v>
      </c>
      <c r="M19" s="16">
        <f>Allocators!O127</f>
        <v>0</v>
      </c>
      <c r="N19" s="16">
        <f>Allocators!P127</f>
        <v>0</v>
      </c>
      <c r="O19" s="16">
        <f>Allocators!Q127</f>
        <v>0</v>
      </c>
      <c r="P19" s="16">
        <f>Allocators!R127</f>
        <v>0</v>
      </c>
      <c r="Q19" s="16">
        <f>Allocators!S127</f>
        <v>0</v>
      </c>
      <c r="R19" s="16">
        <f>Allocators!T127</f>
        <v>0</v>
      </c>
      <c r="S19" s="16">
        <f>Allocators!U127</f>
        <v>0</v>
      </c>
    </row>
    <row r="20" spans="1:19">
      <c r="A20" s="20" t="str">
        <f>CONCATENATE(Allocators!A128," ",Allocators!B128)</f>
        <v>CUST_902 DISTPRI</v>
      </c>
      <c r="B20" s="16">
        <f>Allocators!D128</f>
        <v>0</v>
      </c>
      <c r="C20" s="16">
        <f>Allocators!E128</f>
        <v>0</v>
      </c>
      <c r="D20" s="16">
        <f>Allocators!F128</f>
        <v>0</v>
      </c>
      <c r="E20" s="16">
        <f>Allocators!G128</f>
        <v>0</v>
      </c>
      <c r="F20" s="16">
        <f>Allocators!H128</f>
        <v>0</v>
      </c>
      <c r="G20" s="16">
        <f>Allocators!I128</f>
        <v>0</v>
      </c>
      <c r="H20" s="16">
        <f>Allocators!J128</f>
        <v>0</v>
      </c>
      <c r="I20" s="16">
        <f>Allocators!K128</f>
        <v>0</v>
      </c>
      <c r="J20" s="16">
        <f>Allocators!L128</f>
        <v>0</v>
      </c>
      <c r="K20" s="16">
        <f>Allocators!M128</f>
        <v>0</v>
      </c>
      <c r="L20" s="16">
        <f>Allocators!N128</f>
        <v>0</v>
      </c>
      <c r="M20" s="16">
        <f>Allocators!O128</f>
        <v>0</v>
      </c>
      <c r="N20" s="16">
        <f>Allocators!P128</f>
        <v>0</v>
      </c>
      <c r="O20" s="16">
        <f>Allocators!Q128</f>
        <v>0</v>
      </c>
      <c r="P20" s="16">
        <f>Allocators!R128</f>
        <v>0</v>
      </c>
      <c r="Q20" s="16">
        <f>Allocators!S128</f>
        <v>0</v>
      </c>
      <c r="R20" s="16">
        <f>Allocators!T128</f>
        <v>0</v>
      </c>
      <c r="S20" s="16">
        <f>Allocators!U128</f>
        <v>0</v>
      </c>
    </row>
    <row r="21" spans="1:19">
      <c r="A21" s="20" t="str">
        <f>CONCATENATE(Allocators!A129," ",Allocators!B129)</f>
        <v>CUST_902 DISTSEC</v>
      </c>
      <c r="B21" s="16">
        <f>Allocators!D129</f>
        <v>0</v>
      </c>
      <c r="C21" s="16">
        <f>Allocators!E129</f>
        <v>0</v>
      </c>
      <c r="D21" s="16">
        <f>Allocators!F129</f>
        <v>0</v>
      </c>
      <c r="E21" s="16">
        <f>Allocators!G129</f>
        <v>0</v>
      </c>
      <c r="F21" s="16">
        <f>Allocators!H129</f>
        <v>0</v>
      </c>
      <c r="G21" s="16">
        <f>Allocators!I129</f>
        <v>0</v>
      </c>
      <c r="H21" s="16">
        <f>Allocators!J129</f>
        <v>0</v>
      </c>
      <c r="I21" s="16">
        <f>Allocators!K129</f>
        <v>0</v>
      </c>
      <c r="J21" s="16">
        <f>Allocators!L129</f>
        <v>0</v>
      </c>
      <c r="K21" s="16">
        <f>Allocators!M129</f>
        <v>0</v>
      </c>
      <c r="L21" s="16">
        <f>Allocators!N129</f>
        <v>0</v>
      </c>
      <c r="M21" s="16">
        <f>Allocators!O129</f>
        <v>0</v>
      </c>
      <c r="N21" s="16">
        <f>Allocators!P129</f>
        <v>0</v>
      </c>
      <c r="O21" s="16">
        <f>Allocators!Q129</f>
        <v>0</v>
      </c>
      <c r="P21" s="16">
        <f>Allocators!R129</f>
        <v>0</v>
      </c>
      <c r="Q21" s="16">
        <f>Allocators!S129</f>
        <v>0</v>
      </c>
      <c r="R21" s="16">
        <f>Allocators!T129</f>
        <v>0</v>
      </c>
      <c r="S21" s="16">
        <f>Allocators!U129</f>
        <v>0</v>
      </c>
    </row>
    <row r="22" spans="1:19">
      <c r="A22" s="20" t="str">
        <f>CONCATENATE(Allocators!A130," ",Allocators!B130)</f>
        <v>CUST_902 ENERGY</v>
      </c>
      <c r="B22" s="16">
        <f>Allocators!D130</f>
        <v>0</v>
      </c>
      <c r="C22" s="16">
        <f>Allocators!E130</f>
        <v>0</v>
      </c>
      <c r="D22" s="16">
        <f>Allocators!F130</f>
        <v>0</v>
      </c>
      <c r="E22" s="16">
        <f>Allocators!G130</f>
        <v>0</v>
      </c>
      <c r="F22" s="16">
        <f>Allocators!H130</f>
        <v>0</v>
      </c>
      <c r="G22" s="16">
        <f>Allocators!I130</f>
        <v>0</v>
      </c>
      <c r="H22" s="16">
        <f>Allocators!J130</f>
        <v>0</v>
      </c>
      <c r="I22" s="16">
        <f>Allocators!K130</f>
        <v>0</v>
      </c>
      <c r="J22" s="16">
        <f>Allocators!L130</f>
        <v>0</v>
      </c>
      <c r="K22" s="16">
        <f>Allocators!M130</f>
        <v>0</v>
      </c>
      <c r="L22" s="16">
        <f>Allocators!N130</f>
        <v>0</v>
      </c>
      <c r="M22" s="16">
        <f>Allocators!O130</f>
        <v>0</v>
      </c>
      <c r="N22" s="16">
        <f>Allocators!P130</f>
        <v>0</v>
      </c>
      <c r="O22" s="16">
        <f>Allocators!Q130</f>
        <v>0</v>
      </c>
      <c r="P22" s="16">
        <f>Allocators!R130</f>
        <v>0</v>
      </c>
      <c r="Q22" s="16">
        <f>Allocators!S130</f>
        <v>0</v>
      </c>
      <c r="R22" s="16">
        <f>Allocators!T130</f>
        <v>0</v>
      </c>
      <c r="S22" s="16">
        <f>Allocators!U130</f>
        <v>0</v>
      </c>
    </row>
    <row r="23" spans="1:19">
      <c r="A23" s="20" t="str">
        <f>CONCATENATE(Allocators!A131," ",Allocators!B131)</f>
        <v>CUST_902 CUSTOMER</v>
      </c>
      <c r="B23" s="16">
        <f>Allocators!D131</f>
        <v>0.99999999999999989</v>
      </c>
      <c r="C23" s="16">
        <f>Allocators!E131</f>
        <v>0.73329956979313338</v>
      </c>
      <c r="D23" s="16">
        <f>Allocators!F131</f>
        <v>0.25758983977159522</v>
      </c>
      <c r="E23" s="16">
        <f>Allocators!G131</f>
        <v>7.0124275799889806E-4</v>
      </c>
      <c r="F23" s="16">
        <f>Allocators!H131</f>
        <v>3.0609802928523329E-5</v>
      </c>
      <c r="G23" s="16">
        <f>Allocators!I131</f>
        <v>4.7083442322783152E-3</v>
      </c>
      <c r="H23" s="16">
        <f>Allocators!J131</f>
        <v>9.8786182178416202E-4</v>
      </c>
      <c r="I23" s="16">
        <f>Allocators!K131</f>
        <v>9.7394827499846948E-5</v>
      </c>
      <c r="J23" s="16">
        <f>Allocators!L131</f>
        <v>0</v>
      </c>
      <c r="K23" s="16">
        <f>Allocators!M131</f>
        <v>6.6785024571323619E-5</v>
      </c>
      <c r="L23" s="16">
        <f>Allocators!N131</f>
        <v>7.0124275799889806E-4</v>
      </c>
      <c r="M23" s="16">
        <f>Allocators!O131</f>
        <v>3.6731763514227995E-4</v>
      </c>
      <c r="N23" s="16">
        <f>Allocators!P131</f>
        <v>5.0088768428492717E-5</v>
      </c>
      <c r="O23" s="16">
        <f>Allocators!Q131</f>
        <v>1.3440486194978879E-3</v>
      </c>
      <c r="P23" s="16">
        <f>Allocators!R131</f>
        <v>1.1130837428553938E-5</v>
      </c>
      <c r="Q23" s="16">
        <f>Allocators!S131</f>
        <v>4.452334971421575E-5</v>
      </c>
      <c r="R23" s="16">
        <f>Allocators!T131</f>
        <v>0</v>
      </c>
      <c r="S23" s="16">
        <f>Allocators!U131</f>
        <v>0</v>
      </c>
    </row>
    <row r="24" spans="1:19">
      <c r="A24" s="20" t="str">
        <f>CONCATENATE(Allocators!A132," ",Allocators!B132)</f>
        <v>CUST_902 TOTAL</v>
      </c>
      <c r="B24" s="16">
        <f>Allocators!D132</f>
        <v>0.99999999999999989</v>
      </c>
      <c r="C24" s="16">
        <f>Allocators!E132</f>
        <v>0.73329956979313338</v>
      </c>
      <c r="D24" s="16">
        <f>Allocators!F132</f>
        <v>0.25758983977159522</v>
      </c>
      <c r="E24" s="16">
        <f>Allocators!G132</f>
        <v>7.0124275799889806E-4</v>
      </c>
      <c r="F24" s="16">
        <f>Allocators!H132</f>
        <v>3.0609802928523329E-5</v>
      </c>
      <c r="G24" s="16">
        <f>Allocators!I132</f>
        <v>4.7083442322783152E-3</v>
      </c>
      <c r="H24" s="16">
        <f>Allocators!J132</f>
        <v>9.8786182178416202E-4</v>
      </c>
      <c r="I24" s="16">
        <f>Allocators!K132</f>
        <v>9.7394827499846948E-5</v>
      </c>
      <c r="J24" s="16">
        <f>Allocators!L132</f>
        <v>0</v>
      </c>
      <c r="K24" s="16">
        <f>Allocators!M132</f>
        <v>6.6785024571323619E-5</v>
      </c>
      <c r="L24" s="16">
        <f>Allocators!N132</f>
        <v>7.0124275799889806E-4</v>
      </c>
      <c r="M24" s="16">
        <f>Allocators!O132</f>
        <v>3.6731763514227995E-4</v>
      </c>
      <c r="N24" s="16">
        <f>Allocators!P132</f>
        <v>5.0088768428492717E-5</v>
      </c>
      <c r="O24" s="16">
        <f>Allocators!Q132</f>
        <v>1.3440486194978879E-3</v>
      </c>
      <c r="P24" s="16">
        <f>Allocators!R132</f>
        <v>1.1130837428553938E-5</v>
      </c>
      <c r="Q24" s="16">
        <f>Allocators!S132</f>
        <v>4.452334971421575E-5</v>
      </c>
      <c r="R24" s="16">
        <f>Allocators!T132</f>
        <v>0</v>
      </c>
      <c r="S24" s="16">
        <f>Allocators!U132</f>
        <v>0</v>
      </c>
    </row>
    <row r="25" spans="1:19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</row>
    <row r="26" spans="1:19">
      <c r="A26" s="20" t="str">
        <f>CONCATENATE(Allocators!A135," ",Allocators!B135)</f>
        <v>CUST_903 PRODUCTION</v>
      </c>
      <c r="B26" s="16">
        <f>Allocators!D135</f>
        <v>0</v>
      </c>
      <c r="C26" s="16">
        <f>Allocators!E135</f>
        <v>0</v>
      </c>
      <c r="D26" s="16">
        <f>Allocators!F135</f>
        <v>0</v>
      </c>
      <c r="E26" s="16">
        <f>Allocators!G135</f>
        <v>0</v>
      </c>
      <c r="F26" s="16">
        <f>Allocators!H135</f>
        <v>0</v>
      </c>
      <c r="G26" s="16">
        <f>Allocators!I135</f>
        <v>0</v>
      </c>
      <c r="H26" s="16">
        <f>Allocators!J135</f>
        <v>0</v>
      </c>
      <c r="I26" s="16">
        <f>Allocators!K135</f>
        <v>0</v>
      </c>
      <c r="J26" s="16">
        <f>Allocators!L135</f>
        <v>0</v>
      </c>
      <c r="K26" s="16">
        <f>Allocators!M135</f>
        <v>0</v>
      </c>
      <c r="L26" s="16">
        <f>Allocators!N135</f>
        <v>0</v>
      </c>
      <c r="M26" s="16">
        <f>Allocators!O135</f>
        <v>0</v>
      </c>
      <c r="N26" s="16">
        <f>Allocators!P135</f>
        <v>0</v>
      </c>
      <c r="O26" s="16">
        <f>Allocators!Q135</f>
        <v>0</v>
      </c>
      <c r="P26" s="16">
        <f>Allocators!R135</f>
        <v>0</v>
      </c>
      <c r="Q26" s="16">
        <f>Allocators!S135</f>
        <v>0</v>
      </c>
      <c r="R26" s="16">
        <f>Allocators!T135</f>
        <v>0</v>
      </c>
      <c r="S26" s="16">
        <f>Allocators!U135</f>
        <v>0</v>
      </c>
    </row>
    <row r="27" spans="1:19">
      <c r="A27" s="20" t="str">
        <f>CONCATENATE(Allocators!A136," ",Allocators!B136)</f>
        <v>CUST_903 BULKTRAN</v>
      </c>
      <c r="B27" s="16">
        <f>Allocators!D136</f>
        <v>0</v>
      </c>
      <c r="C27" s="16">
        <f>Allocators!E136</f>
        <v>0</v>
      </c>
      <c r="D27" s="16">
        <f>Allocators!F136</f>
        <v>0</v>
      </c>
      <c r="E27" s="16">
        <f>Allocators!G136</f>
        <v>0</v>
      </c>
      <c r="F27" s="16">
        <f>Allocators!H136</f>
        <v>0</v>
      </c>
      <c r="G27" s="16">
        <f>Allocators!I136</f>
        <v>0</v>
      </c>
      <c r="H27" s="16">
        <f>Allocators!J136</f>
        <v>0</v>
      </c>
      <c r="I27" s="16">
        <f>Allocators!K136</f>
        <v>0</v>
      </c>
      <c r="J27" s="16">
        <f>Allocators!L136</f>
        <v>0</v>
      </c>
      <c r="K27" s="16">
        <f>Allocators!M136</f>
        <v>0</v>
      </c>
      <c r="L27" s="16">
        <f>Allocators!N136</f>
        <v>0</v>
      </c>
      <c r="M27" s="16">
        <f>Allocators!O136</f>
        <v>0</v>
      </c>
      <c r="N27" s="16">
        <f>Allocators!P136</f>
        <v>0</v>
      </c>
      <c r="O27" s="16">
        <f>Allocators!Q136</f>
        <v>0</v>
      </c>
      <c r="P27" s="16">
        <f>Allocators!R136</f>
        <v>0</v>
      </c>
      <c r="Q27" s="16">
        <f>Allocators!S136</f>
        <v>0</v>
      </c>
      <c r="R27" s="16">
        <f>Allocators!T136</f>
        <v>0</v>
      </c>
      <c r="S27" s="16">
        <f>Allocators!U136</f>
        <v>0</v>
      </c>
    </row>
    <row r="28" spans="1:19">
      <c r="A28" s="20" t="str">
        <f>CONCATENATE(Allocators!A137," ",Allocators!B137)</f>
        <v>CUST_903 SUBTRAN</v>
      </c>
      <c r="B28" s="16">
        <f>Allocators!D137</f>
        <v>0</v>
      </c>
      <c r="C28" s="16">
        <f>Allocators!E137</f>
        <v>0</v>
      </c>
      <c r="D28" s="16">
        <f>Allocators!F137</f>
        <v>0</v>
      </c>
      <c r="E28" s="16">
        <f>Allocators!G137</f>
        <v>0</v>
      </c>
      <c r="F28" s="16">
        <f>Allocators!H137</f>
        <v>0</v>
      </c>
      <c r="G28" s="16">
        <f>Allocators!I137</f>
        <v>0</v>
      </c>
      <c r="H28" s="16">
        <f>Allocators!J137</f>
        <v>0</v>
      </c>
      <c r="I28" s="16">
        <f>Allocators!K137</f>
        <v>0</v>
      </c>
      <c r="J28" s="16">
        <f>Allocators!L137</f>
        <v>0</v>
      </c>
      <c r="K28" s="16">
        <f>Allocators!M137</f>
        <v>0</v>
      </c>
      <c r="L28" s="16">
        <f>Allocators!N137</f>
        <v>0</v>
      </c>
      <c r="M28" s="16">
        <f>Allocators!O137</f>
        <v>0</v>
      </c>
      <c r="N28" s="16">
        <f>Allocators!P137</f>
        <v>0</v>
      </c>
      <c r="O28" s="16">
        <f>Allocators!Q137</f>
        <v>0</v>
      </c>
      <c r="P28" s="16">
        <f>Allocators!R137</f>
        <v>0</v>
      </c>
      <c r="Q28" s="16">
        <f>Allocators!S137</f>
        <v>0</v>
      </c>
      <c r="R28" s="16">
        <f>Allocators!T137</f>
        <v>0</v>
      </c>
      <c r="S28" s="16">
        <f>Allocators!U137</f>
        <v>0</v>
      </c>
    </row>
    <row r="29" spans="1:19">
      <c r="A29" s="20" t="str">
        <f>CONCATENATE(Allocators!A138," ",Allocators!B138)</f>
        <v>CUST_903 DISTPRI</v>
      </c>
      <c r="B29" s="16">
        <f>Allocators!D138</f>
        <v>0</v>
      </c>
      <c r="C29" s="16">
        <f>Allocators!E138</f>
        <v>0</v>
      </c>
      <c r="D29" s="16">
        <f>Allocators!F138</f>
        <v>0</v>
      </c>
      <c r="E29" s="16">
        <f>Allocators!G138</f>
        <v>0</v>
      </c>
      <c r="F29" s="16">
        <f>Allocators!H138</f>
        <v>0</v>
      </c>
      <c r="G29" s="16">
        <f>Allocators!I138</f>
        <v>0</v>
      </c>
      <c r="H29" s="16">
        <f>Allocators!J138</f>
        <v>0</v>
      </c>
      <c r="I29" s="16">
        <f>Allocators!K138</f>
        <v>0</v>
      </c>
      <c r="J29" s="16">
        <f>Allocators!L138</f>
        <v>0</v>
      </c>
      <c r="K29" s="16">
        <f>Allocators!M138</f>
        <v>0</v>
      </c>
      <c r="L29" s="16">
        <f>Allocators!N138</f>
        <v>0</v>
      </c>
      <c r="M29" s="16">
        <f>Allocators!O138</f>
        <v>0</v>
      </c>
      <c r="N29" s="16">
        <f>Allocators!P138</f>
        <v>0</v>
      </c>
      <c r="O29" s="16">
        <f>Allocators!Q138</f>
        <v>0</v>
      </c>
      <c r="P29" s="16">
        <f>Allocators!R138</f>
        <v>0</v>
      </c>
      <c r="Q29" s="16">
        <f>Allocators!S138</f>
        <v>0</v>
      </c>
      <c r="R29" s="16">
        <f>Allocators!T138</f>
        <v>0</v>
      </c>
      <c r="S29" s="16">
        <f>Allocators!U138</f>
        <v>0</v>
      </c>
    </row>
    <row r="30" spans="1:19">
      <c r="A30" s="20" t="str">
        <f>CONCATENATE(Allocators!A139," ",Allocators!B139)</f>
        <v>CUST_903 DISTSEC</v>
      </c>
      <c r="B30" s="16">
        <f>Allocators!D139</f>
        <v>0</v>
      </c>
      <c r="C30" s="16">
        <f>Allocators!E139</f>
        <v>0</v>
      </c>
      <c r="D30" s="16">
        <f>Allocators!F139</f>
        <v>0</v>
      </c>
      <c r="E30" s="16">
        <f>Allocators!G139</f>
        <v>0</v>
      </c>
      <c r="F30" s="16">
        <f>Allocators!H139</f>
        <v>0</v>
      </c>
      <c r="G30" s="16">
        <f>Allocators!I139</f>
        <v>0</v>
      </c>
      <c r="H30" s="16">
        <f>Allocators!J139</f>
        <v>0</v>
      </c>
      <c r="I30" s="16">
        <f>Allocators!K139</f>
        <v>0</v>
      </c>
      <c r="J30" s="16">
        <f>Allocators!L139</f>
        <v>0</v>
      </c>
      <c r="K30" s="16">
        <f>Allocators!M139</f>
        <v>0</v>
      </c>
      <c r="L30" s="16">
        <f>Allocators!N139</f>
        <v>0</v>
      </c>
      <c r="M30" s="16">
        <f>Allocators!O139</f>
        <v>0</v>
      </c>
      <c r="N30" s="16">
        <f>Allocators!P139</f>
        <v>0</v>
      </c>
      <c r="O30" s="16">
        <f>Allocators!Q139</f>
        <v>0</v>
      </c>
      <c r="P30" s="16">
        <f>Allocators!R139</f>
        <v>0</v>
      </c>
      <c r="Q30" s="16">
        <f>Allocators!S139</f>
        <v>0</v>
      </c>
      <c r="R30" s="16">
        <f>Allocators!T139</f>
        <v>0</v>
      </c>
      <c r="S30" s="16">
        <f>Allocators!U139</f>
        <v>0</v>
      </c>
    </row>
    <row r="31" spans="1:19">
      <c r="A31" s="20" t="str">
        <f>CONCATENATE(Allocators!A140," ",Allocators!B140)</f>
        <v>CUST_903 ENERGY</v>
      </c>
      <c r="B31" s="16">
        <f>Allocators!D140</f>
        <v>0</v>
      </c>
      <c r="C31" s="16">
        <f>Allocators!E140</f>
        <v>0</v>
      </c>
      <c r="D31" s="16">
        <f>Allocators!F140</f>
        <v>0</v>
      </c>
      <c r="E31" s="16">
        <f>Allocators!G140</f>
        <v>0</v>
      </c>
      <c r="F31" s="16">
        <f>Allocators!H140</f>
        <v>0</v>
      </c>
      <c r="G31" s="16">
        <f>Allocators!I140</f>
        <v>0</v>
      </c>
      <c r="H31" s="16">
        <f>Allocators!J140</f>
        <v>0</v>
      </c>
      <c r="I31" s="16">
        <f>Allocators!K140</f>
        <v>0</v>
      </c>
      <c r="J31" s="16">
        <f>Allocators!L140</f>
        <v>0</v>
      </c>
      <c r="K31" s="16">
        <f>Allocators!M140</f>
        <v>0</v>
      </c>
      <c r="L31" s="16">
        <f>Allocators!N140</f>
        <v>0</v>
      </c>
      <c r="M31" s="16">
        <f>Allocators!O140</f>
        <v>0</v>
      </c>
      <c r="N31" s="16">
        <f>Allocators!P140</f>
        <v>0</v>
      </c>
      <c r="O31" s="16">
        <f>Allocators!Q140</f>
        <v>0</v>
      </c>
      <c r="P31" s="16">
        <f>Allocators!R140</f>
        <v>0</v>
      </c>
      <c r="Q31" s="16">
        <f>Allocators!S140</f>
        <v>0</v>
      </c>
      <c r="R31" s="16">
        <f>Allocators!T140</f>
        <v>0</v>
      </c>
      <c r="S31" s="16">
        <f>Allocators!U140</f>
        <v>0</v>
      </c>
    </row>
    <row r="32" spans="1:19">
      <c r="A32" s="20" t="str">
        <f>CONCATENATE(Allocators!A141," ",Allocators!B141)</f>
        <v>CUST_903 CUSTOMER</v>
      </c>
      <c r="B32" s="16">
        <f>Allocators!D141</f>
        <v>0.99999999999999989</v>
      </c>
      <c r="C32" s="16">
        <f>Allocators!E141</f>
        <v>0.84415596519608826</v>
      </c>
      <c r="D32" s="16">
        <f>Allocators!F141</f>
        <v>0.15190118920022458</v>
      </c>
      <c r="E32" s="16">
        <f>Allocators!G141</f>
        <v>3.5460756836403417E-4</v>
      </c>
      <c r="F32" s="16">
        <f>Allocators!H141</f>
        <v>1.4645869531931324E-5</v>
      </c>
      <c r="G32" s="16">
        <f>Allocators!I141</f>
        <v>1.850705331762231E-3</v>
      </c>
      <c r="H32" s="16">
        <f>Allocators!J141</f>
        <v>3.4972561185339038E-4</v>
      </c>
      <c r="I32" s="16">
        <f>Allocators!K141</f>
        <v>3.4617509802746768E-5</v>
      </c>
      <c r="J32" s="16">
        <f>Allocators!L141</f>
        <v>0</v>
      </c>
      <c r="K32" s="16">
        <f>Allocators!M141</f>
        <v>1.9527826042575099E-5</v>
      </c>
      <c r="L32" s="16">
        <f>Allocators!N141</f>
        <v>2.0681743035999992E-4</v>
      </c>
      <c r="M32" s="16">
        <f>Allocators!O141</f>
        <v>1.0829067169064373E-4</v>
      </c>
      <c r="N32" s="16">
        <f>Allocators!P141</f>
        <v>1.4645869531931324E-5</v>
      </c>
      <c r="O32" s="16">
        <f>Allocators!Q141</f>
        <v>6.7947958343596542E-4</v>
      </c>
      <c r="P32" s="16">
        <f>Allocators!R141</f>
        <v>4.8819565106437747E-6</v>
      </c>
      <c r="Q32" s="16">
        <f>Allocators!S141</f>
        <v>3.9055652085150198E-5</v>
      </c>
      <c r="R32" s="16">
        <f>Allocators!T141</f>
        <v>0</v>
      </c>
      <c r="S32" s="16">
        <f>Allocators!U141</f>
        <v>2.6584472271596558E-4</v>
      </c>
    </row>
    <row r="33" spans="1:19">
      <c r="A33" s="20" t="str">
        <f>CONCATENATE(Allocators!A142," ",Allocators!B142)</f>
        <v>CUST_903 TOTAL</v>
      </c>
      <c r="B33" s="16">
        <f>Allocators!D142</f>
        <v>0.99999999999999989</v>
      </c>
      <c r="C33" s="16">
        <f>Allocators!E142</f>
        <v>0.84415596519608826</v>
      </c>
      <c r="D33" s="16">
        <f>Allocators!F142</f>
        <v>0.15190118920022458</v>
      </c>
      <c r="E33" s="16">
        <f>Allocators!G142</f>
        <v>3.5460756836403417E-4</v>
      </c>
      <c r="F33" s="16">
        <f>Allocators!H142</f>
        <v>1.4645869531931324E-5</v>
      </c>
      <c r="G33" s="16">
        <f>Allocators!I142</f>
        <v>1.850705331762231E-3</v>
      </c>
      <c r="H33" s="16">
        <f>Allocators!J142</f>
        <v>3.4972561185339038E-4</v>
      </c>
      <c r="I33" s="16">
        <f>Allocators!K142</f>
        <v>3.4617509802746768E-5</v>
      </c>
      <c r="J33" s="16">
        <f>Allocators!L142</f>
        <v>0</v>
      </c>
      <c r="K33" s="16">
        <f>Allocators!M142</f>
        <v>1.9527826042575099E-5</v>
      </c>
      <c r="L33" s="16">
        <f>Allocators!N142</f>
        <v>2.0681743035999992E-4</v>
      </c>
      <c r="M33" s="16">
        <f>Allocators!O142</f>
        <v>1.0829067169064373E-4</v>
      </c>
      <c r="N33" s="16">
        <f>Allocators!P142</f>
        <v>1.4645869531931324E-5</v>
      </c>
      <c r="O33" s="16">
        <f>Allocators!Q142</f>
        <v>6.7947958343596542E-4</v>
      </c>
      <c r="P33" s="16">
        <f>Allocators!R142</f>
        <v>4.8819565106437747E-6</v>
      </c>
      <c r="Q33" s="16">
        <f>Allocators!S142</f>
        <v>3.9055652085150198E-5</v>
      </c>
      <c r="R33" s="16">
        <f>Allocators!T142</f>
        <v>0</v>
      </c>
      <c r="S33" s="16">
        <f>Allocators!U142</f>
        <v>2.6584472271596558E-4</v>
      </c>
    </row>
    <row r="34" spans="1:19"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</row>
    <row r="35" spans="1:19">
      <c r="A35" s="20" t="str">
        <f>CONCATENATE(Allocators!A912," ",Allocators!B912)</f>
        <v>CUST_DEP_FXNL PRODUCTION</v>
      </c>
      <c r="B35" s="16">
        <f ca="1">Allocators!D912</f>
        <v>0.31123443006221985</v>
      </c>
      <c r="C35" s="16">
        <f ca="1">Allocators!E912</f>
        <v>0.17995919338530106</v>
      </c>
      <c r="D35" s="16">
        <f ca="1">Allocators!F912</f>
        <v>3.9932923417008062E-2</v>
      </c>
      <c r="E35" s="16">
        <f ca="1">Allocators!G912</f>
        <v>2.4640987183921137E-3</v>
      </c>
      <c r="F35" s="16">
        <f ca="1">Allocators!H912</f>
        <v>6.0748606174888971E-4</v>
      </c>
      <c r="G35" s="16">
        <f ca="1">Allocators!I912</f>
        <v>1.3578639395378289E-2</v>
      </c>
      <c r="H35" s="16">
        <f ca="1">Allocators!J912</f>
        <v>9.8462190276989454E-3</v>
      </c>
      <c r="I35" s="16">
        <f ca="1">Allocators!K912</f>
        <v>1.6033466193802243E-3</v>
      </c>
      <c r="J35" s="16">
        <f ca="1">Allocators!L912</f>
        <v>0</v>
      </c>
      <c r="K35" s="16">
        <f ca="1">Allocators!M912</f>
        <v>8.5082393283724875E-4</v>
      </c>
      <c r="L35" s="16">
        <f ca="1">Allocators!N912</f>
        <v>2.9939310784290168E-2</v>
      </c>
      <c r="M35" s="16">
        <f ca="1">Allocators!O912</f>
        <v>2.6336603049026051E-2</v>
      </c>
      <c r="N35" s="16">
        <f ca="1">Allocators!P912</f>
        <v>5.634240574488825E-3</v>
      </c>
      <c r="O35" s="16">
        <f ca="1">Allocators!Q912</f>
        <v>3.3223771702268291E-4</v>
      </c>
      <c r="P35" s="16">
        <f ca="1">Allocators!R912</f>
        <v>0</v>
      </c>
      <c r="Q35" s="16">
        <f ca="1">Allocators!S912</f>
        <v>0</v>
      </c>
      <c r="R35" s="16">
        <f ca="1">Allocators!T912</f>
        <v>1.4930737964728092E-4</v>
      </c>
      <c r="S35" s="16">
        <f ca="1">Allocators!U912</f>
        <v>0</v>
      </c>
    </row>
    <row r="36" spans="1:19">
      <c r="A36" s="20" t="str">
        <f>CONCATENATE(Allocators!A913," ",Allocators!B913)</f>
        <v>CUST_DEP_FXNL BULKTRAN</v>
      </c>
      <c r="B36" s="16">
        <f ca="1">Allocators!D913</f>
        <v>0.19948739453574896</v>
      </c>
      <c r="C36" s="16">
        <f ca="1">Allocators!E913</f>
        <v>0.11534582020379913</v>
      </c>
      <c r="D36" s="16">
        <f ca="1">Allocators!F913</f>
        <v>2.5595223661668803E-2</v>
      </c>
      <c r="E36" s="16">
        <f ca="1">Allocators!G913</f>
        <v>1.5793774265676587E-3</v>
      </c>
      <c r="F36" s="16">
        <f ca="1">Allocators!H913</f>
        <v>3.8937148326051994E-4</v>
      </c>
      <c r="G36" s="16">
        <f ca="1">Allocators!I913</f>
        <v>8.7033025034633036E-3</v>
      </c>
      <c r="H36" s="16">
        <f ca="1">Allocators!J913</f>
        <v>6.3109874427174041E-3</v>
      </c>
      <c r="I36" s="16">
        <f ca="1">Allocators!K913</f>
        <v>1.02767370426826E-3</v>
      </c>
      <c r="J36" s="16">
        <f ca="1">Allocators!L913</f>
        <v>0</v>
      </c>
      <c r="K36" s="16">
        <f ca="1">Allocators!M913</f>
        <v>5.4534021038877612E-4</v>
      </c>
      <c r="L36" s="16">
        <f ca="1">Allocators!N913</f>
        <v>1.9189763489084775E-2</v>
      </c>
      <c r="M36" s="16">
        <f ca="1">Allocators!O913</f>
        <v>1.6880588443001499E-2</v>
      </c>
      <c r="N36" s="16">
        <f ca="1">Allocators!P913</f>
        <v>3.6112970283129755E-3</v>
      </c>
      <c r="O36" s="16">
        <f ca="1">Allocators!Q913</f>
        <v>2.1294956513040911E-4</v>
      </c>
      <c r="P36" s="16">
        <f ca="1">Allocators!R913</f>
        <v>0</v>
      </c>
      <c r="Q36" s="16">
        <f ca="1">Allocators!S913</f>
        <v>0</v>
      </c>
      <c r="R36" s="16">
        <f ca="1">Allocators!T913</f>
        <v>9.5699374085449269E-5</v>
      </c>
      <c r="S36" s="16">
        <f ca="1">Allocators!U913</f>
        <v>0</v>
      </c>
    </row>
    <row r="37" spans="1:19">
      <c r="A37" s="20" t="str">
        <f>CONCATENATE(Allocators!A914," ",Allocators!B914)</f>
        <v>CUST_DEP_FXNL SUBTRAN</v>
      </c>
      <c r="B37" s="16">
        <f ca="1">Allocators!D914</f>
        <v>6.1798419905291099E-2</v>
      </c>
      <c r="C37" s="16">
        <f ca="1">Allocators!E914</f>
        <v>3.5566456850131496E-2</v>
      </c>
      <c r="D37" s="16">
        <f ca="1">Allocators!F914</f>
        <v>7.8740628734543447E-3</v>
      </c>
      <c r="E37" s="16">
        <f ca="1">Allocators!G914</f>
        <v>4.8690216100923356E-4</v>
      </c>
      <c r="F37" s="16">
        <f ca="1">Allocators!H914</f>
        <v>1.5462209184114532E-4</v>
      </c>
      <c r="G37" s="16">
        <f ca="1">Allocators!I914</f>
        <v>2.6502204295409202E-3</v>
      </c>
      <c r="H37" s="16">
        <f ca="1">Allocators!J914</f>
        <v>1.9248912591197831E-3</v>
      </c>
      <c r="I37" s="16">
        <f ca="1">Allocators!K914</f>
        <v>3.9593319886641927E-4</v>
      </c>
      <c r="J37" s="16">
        <f ca="1">Allocators!L914</f>
        <v>0</v>
      </c>
      <c r="K37" s="16">
        <f ca="1">Allocators!M914</f>
        <v>1.6279296310998972E-4</v>
      </c>
      <c r="L37" s="16">
        <f ca="1">Allocators!N914</f>
        <v>5.8974493691229838E-3</v>
      </c>
      <c r="M37" s="16">
        <f ca="1">Allocators!O914</f>
        <v>6.6164867924057656E-3</v>
      </c>
      <c r="N37" s="16">
        <f ca="1">Allocators!P914</f>
        <v>0</v>
      </c>
      <c r="O37" s="16">
        <f ca="1">Allocators!Q914</f>
        <v>6.5032053901054827E-5</v>
      </c>
      <c r="P37" s="16">
        <f ca="1">Allocators!R914</f>
        <v>0</v>
      </c>
      <c r="Q37" s="16">
        <f ca="1">Allocators!S914</f>
        <v>0</v>
      </c>
      <c r="R37" s="16">
        <f ca="1">Allocators!T914</f>
        <v>3.5698627879613596E-6</v>
      </c>
      <c r="S37" s="16">
        <f ca="1">Allocators!U914</f>
        <v>0</v>
      </c>
    </row>
    <row r="38" spans="1:19">
      <c r="A38" s="20" t="str">
        <f>CONCATENATE(Allocators!A915," ",Allocators!B915)</f>
        <v>CUST_DEP_FXNL DISTPRI</v>
      </c>
      <c r="B38" s="16">
        <f ca="1">Allocators!D915</f>
        <v>0.11040140594135485</v>
      </c>
      <c r="C38" s="16">
        <f ca="1">Allocators!E915</f>
        <v>7.226739086323257E-2</v>
      </c>
      <c r="D38" s="16">
        <f ca="1">Allocators!F915</f>
        <v>1.5913688023142414E-2</v>
      </c>
      <c r="E38" s="16">
        <f ca="1">Allocators!G915</f>
        <v>9.8367875131228667E-4</v>
      </c>
      <c r="F38" s="16">
        <f ca="1">Allocators!H915</f>
        <v>0</v>
      </c>
      <c r="G38" s="16">
        <f ca="1">Allocators!I915</f>
        <v>5.2646338680876611E-3</v>
      </c>
      <c r="H38" s="16">
        <f ca="1">Allocators!J915</f>
        <v>3.8302787567686281E-3</v>
      </c>
      <c r="I38" s="16">
        <f ca="1">Allocators!K915</f>
        <v>0</v>
      </c>
      <c r="J38" s="16">
        <f ca="1">Allocators!L915</f>
        <v>0</v>
      </c>
      <c r="K38" s="16">
        <f ca="1">Allocators!M915</f>
        <v>3.2699347912850492E-4</v>
      </c>
      <c r="L38" s="16">
        <f ca="1">Allocators!N915</f>
        <v>1.167809018506372E-2</v>
      </c>
      <c r="M38" s="16">
        <f ca="1">Allocators!O915</f>
        <v>0</v>
      </c>
      <c r="N38" s="16">
        <f ca="1">Allocators!P915</f>
        <v>0</v>
      </c>
      <c r="O38" s="16">
        <f ca="1">Allocators!Q915</f>
        <v>1.2946126818369518E-4</v>
      </c>
      <c r="P38" s="16">
        <f ca="1">Allocators!R915</f>
        <v>0</v>
      </c>
      <c r="Q38" s="16">
        <f ca="1">Allocators!S915</f>
        <v>0</v>
      </c>
      <c r="R38" s="16">
        <f ca="1">Allocators!T915</f>
        <v>7.1907464353700776E-6</v>
      </c>
      <c r="S38" s="16">
        <f ca="1">Allocators!U915</f>
        <v>0</v>
      </c>
    </row>
    <row r="39" spans="1:19">
      <c r="A39" s="20" t="str">
        <f>CONCATENATE(Allocators!A916," ",Allocators!B916)</f>
        <v>CUST_DEP_FXNL DISTSEC</v>
      </c>
      <c r="B39" s="16">
        <f ca="1">Allocators!D916</f>
        <v>3.4076661120740648E-2</v>
      </c>
      <c r="C39" s="16">
        <f ca="1">Allocators!E916</f>
        <v>2.7553832024974894E-2</v>
      </c>
      <c r="D39" s="16">
        <f ca="1">Allocators!F916</f>
        <v>4.9350847237308784E-3</v>
      </c>
      <c r="E39" s="16">
        <f ca="1">Allocators!G916</f>
        <v>0</v>
      </c>
      <c r="F39" s="16">
        <f ca="1">Allocators!H916</f>
        <v>0</v>
      </c>
      <c r="G39" s="16">
        <f ca="1">Allocators!I916</f>
        <v>1.4326367221149511E-3</v>
      </c>
      <c r="H39" s="16">
        <f ca="1">Allocators!J916</f>
        <v>0</v>
      </c>
      <c r="I39" s="16">
        <f ca="1">Allocators!K916</f>
        <v>0</v>
      </c>
      <c r="J39" s="16">
        <f ca="1">Allocators!L916</f>
        <v>0</v>
      </c>
      <c r="K39" s="16">
        <f ca="1">Allocators!M916</f>
        <v>7.2935747850879197E-5</v>
      </c>
      <c r="L39" s="16">
        <f ca="1">Allocators!N916</f>
        <v>0</v>
      </c>
      <c r="M39" s="16">
        <f ca="1">Allocators!O916</f>
        <v>0</v>
      </c>
      <c r="N39" s="16">
        <f ca="1">Allocators!P916</f>
        <v>0</v>
      </c>
      <c r="O39" s="16">
        <f ca="1">Allocators!Q916</f>
        <v>3.6355359525734386E-5</v>
      </c>
      <c r="P39" s="16">
        <f ca="1">Allocators!R916</f>
        <v>0</v>
      </c>
      <c r="Q39" s="16">
        <f ca="1">Allocators!S916</f>
        <v>0</v>
      </c>
      <c r="R39" s="16">
        <f ca="1">Allocators!T916</f>
        <v>4.5816542543308826E-5</v>
      </c>
      <c r="S39" s="16">
        <f ca="1">Allocators!U916</f>
        <v>0</v>
      </c>
    </row>
    <row r="40" spans="1:19">
      <c r="A40" s="20" t="str">
        <f>CONCATENATE(Allocators!A917," ",Allocators!B917)</f>
        <v>CUST_DEP_FXNL ENERGY</v>
      </c>
      <c r="B40" s="16">
        <f ca="1">Allocators!D917</f>
        <v>8.6525958200693604E-3</v>
      </c>
      <c r="C40" s="16">
        <f ca="1">Allocators!E917</f>
        <v>3.9971748220904582E-3</v>
      </c>
      <c r="D40" s="16">
        <f ca="1">Allocators!F917</f>
        <v>1.1204333097503624E-3</v>
      </c>
      <c r="E40" s="16">
        <f ca="1">Allocators!G917</f>
        <v>6.8126670353096103E-5</v>
      </c>
      <c r="F40" s="16">
        <f ca="1">Allocators!H917</f>
        <v>1.699987155477232E-5</v>
      </c>
      <c r="G40" s="16">
        <f ca="1">Allocators!I917</f>
        <v>4.3023811476582401E-4</v>
      </c>
      <c r="H40" s="16">
        <f ca="1">Allocators!J917</f>
        <v>3.0707846145966824E-4</v>
      </c>
      <c r="I40" s="16">
        <f ca="1">Allocators!K917</f>
        <v>4.8966582689636076E-5</v>
      </c>
      <c r="J40" s="16">
        <f ca="1">Allocators!L917</f>
        <v>0</v>
      </c>
      <c r="K40" s="16">
        <f ca="1">Allocators!M917</f>
        <v>3.1407569100580137E-5</v>
      </c>
      <c r="L40" s="16">
        <f ca="1">Allocators!N917</f>
        <v>1.2004144978468893E-3</v>
      </c>
      <c r="M40" s="16">
        <f ca="1">Allocators!O917</f>
        <v>1.1393058351300686E-3</v>
      </c>
      <c r="N40" s="16">
        <f ca="1">Allocators!P917</f>
        <v>2.6747673414092698E-4</v>
      </c>
      <c r="O40" s="16">
        <f ca="1">Allocators!Q917</f>
        <v>1.0582592358063315E-5</v>
      </c>
      <c r="P40" s="16">
        <f ca="1">Allocators!R917</f>
        <v>0</v>
      </c>
      <c r="Q40" s="16">
        <f ca="1">Allocators!S917</f>
        <v>0</v>
      </c>
      <c r="R40" s="16">
        <f ca="1">Allocators!T917</f>
        <v>1.4390758829019014E-5</v>
      </c>
      <c r="S40" s="16">
        <f ca="1">Allocators!U917</f>
        <v>0</v>
      </c>
    </row>
    <row r="41" spans="1:19">
      <c r="A41" s="20" t="str">
        <f>CONCATENATE(Allocators!A918," ",Allocators!B918)</f>
        <v>CUST_DEP_FXNL CUSTOMER</v>
      </c>
      <c r="B41" s="16">
        <f ca="1">Allocators!D918</f>
        <v>0.27434909261457535</v>
      </c>
      <c r="C41" s="16">
        <f ca="1">Allocators!E918</f>
        <v>0.21826751148251974</v>
      </c>
      <c r="D41" s="16">
        <f ca="1">Allocators!F918</f>
        <v>4.7509140870430712E-2</v>
      </c>
      <c r="E41" s="16">
        <f ca="1">Allocators!G918</f>
        <v>2.5604990856128241E-3</v>
      </c>
      <c r="F41" s="16">
        <f ca="1">Allocators!H918</f>
        <v>9.291698353383318E-4</v>
      </c>
      <c r="G41" s="16">
        <f ca="1">Allocators!I918</f>
        <v>6.6798116229582055E-4</v>
      </c>
      <c r="H41" s="16">
        <f ca="1">Allocators!J918</f>
        <v>5.5592840121418614E-4</v>
      </c>
      <c r="I41" s="16">
        <f ca="1">Allocators!K918</f>
        <v>2.2803351756186583E-4</v>
      </c>
      <c r="J41" s="16">
        <f ca="1">Allocators!L918</f>
        <v>0</v>
      </c>
      <c r="K41" s="16">
        <f ca="1">Allocators!M918</f>
        <v>8.9926950737544155E-6</v>
      </c>
      <c r="L41" s="16">
        <f ca="1">Allocators!N918</f>
        <v>4.3205971087953676E-4</v>
      </c>
      <c r="M41" s="16">
        <f ca="1">Allocators!O918</f>
        <v>1.4125710536829714E-4</v>
      </c>
      <c r="N41" s="16">
        <f ca="1">Allocators!P918</f>
        <v>4.5973722497126222E-5</v>
      </c>
      <c r="O41" s="16">
        <f ca="1">Allocators!Q918</f>
        <v>1.8708712199405497E-5</v>
      </c>
      <c r="P41" s="16">
        <f ca="1">Allocators!R918</f>
        <v>0</v>
      </c>
      <c r="Q41" s="16">
        <f ca="1">Allocators!S918</f>
        <v>0</v>
      </c>
      <c r="R41" s="16">
        <f ca="1">Allocators!T918</f>
        <v>2.9838363135837181E-3</v>
      </c>
      <c r="S41" s="16">
        <f ca="1">Allocators!U918</f>
        <v>0</v>
      </c>
    </row>
    <row r="42" spans="1:19">
      <c r="A42" s="20" t="str">
        <f>CONCATENATE(Allocators!A919," ",Allocators!B919)</f>
        <v>CUST_DEP_FXNL TOTAL</v>
      </c>
      <c r="B42" s="16">
        <f ca="1">Allocators!D919</f>
        <v>1.0000000000000002</v>
      </c>
      <c r="C42" s="16">
        <f ca="1">Allocators!E919</f>
        <v>0.65295737963204925</v>
      </c>
      <c r="D42" s="16">
        <f ca="1">Allocators!F919</f>
        <v>0.14288055687918558</v>
      </c>
      <c r="E42" s="16">
        <f ca="1">Allocators!G919</f>
        <v>8.1426828132472127E-3</v>
      </c>
      <c r="F42" s="16">
        <f ca="1">Allocators!H919</f>
        <v>2.097649343743659E-3</v>
      </c>
      <c r="G42" s="16">
        <f ca="1">Allocators!I919</f>
        <v>3.2727652195646766E-2</v>
      </c>
      <c r="H42" s="16">
        <f ca="1">Allocators!J919</f>
        <v>2.2775383348978617E-2</v>
      </c>
      <c r="I42" s="16">
        <f ca="1">Allocators!K919</f>
        <v>3.3039536227664058E-3</v>
      </c>
      <c r="J42" s="16">
        <f ca="1">Allocators!L919</f>
        <v>0</v>
      </c>
      <c r="K42" s="16">
        <f ca="1">Allocators!M919</f>
        <v>1.9992865974897333E-3</v>
      </c>
      <c r="L42" s="16">
        <f ca="1">Allocators!N919</f>
        <v>6.8337088036288074E-2</v>
      </c>
      <c r="M42" s="16">
        <f ca="1">Allocators!O919</f>
        <v>5.1114241224931682E-2</v>
      </c>
      <c r="N42" s="16">
        <f ca="1">Allocators!P919</f>
        <v>9.5589880594398532E-3</v>
      </c>
      <c r="O42" s="16">
        <f ca="1">Allocators!Q919</f>
        <v>8.0532726832104528E-4</v>
      </c>
      <c r="P42" s="16">
        <f ca="1">Allocators!R919</f>
        <v>0</v>
      </c>
      <c r="Q42" s="16">
        <f ca="1">Allocators!S919</f>
        <v>0</v>
      </c>
      <c r="R42" s="16">
        <f ca="1">Allocators!T919</f>
        <v>3.2998109779121074E-3</v>
      </c>
      <c r="S42" s="16">
        <f ca="1">Allocators!U919</f>
        <v>0</v>
      </c>
    </row>
    <row r="43" spans="1:19"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</row>
    <row r="44" spans="1:19">
      <c r="A44" s="20" t="str">
        <f>CONCATENATE(Allocators!A1019," ",Allocators!B1019)</f>
        <v>CUST_SPEC_FXNL PRODUCTION</v>
      </c>
      <c r="B44" s="16">
        <f>Allocators!D1019</f>
        <v>0</v>
      </c>
      <c r="C44" s="16">
        <f>Allocators!E1019</f>
        <v>0</v>
      </c>
      <c r="D44" s="16">
        <f>Allocators!F1019</f>
        <v>0</v>
      </c>
      <c r="E44" s="16">
        <f>Allocators!G1019</f>
        <v>0</v>
      </c>
      <c r="F44" s="16">
        <f>Allocators!H1019</f>
        <v>0</v>
      </c>
      <c r="G44" s="16">
        <f>Allocators!I1019</f>
        <v>0</v>
      </c>
      <c r="H44" s="16">
        <f>Allocators!J1019</f>
        <v>0</v>
      </c>
      <c r="I44" s="16">
        <f>Allocators!K1019</f>
        <v>0</v>
      </c>
      <c r="J44" s="16">
        <f>Allocators!L1019</f>
        <v>0</v>
      </c>
      <c r="K44" s="16">
        <f>Allocators!M1019</f>
        <v>0</v>
      </c>
      <c r="L44" s="16">
        <f>Allocators!N1019</f>
        <v>0</v>
      </c>
      <c r="M44" s="16">
        <f>Allocators!O1019</f>
        <v>0</v>
      </c>
      <c r="N44" s="16">
        <f>Allocators!P1019</f>
        <v>0</v>
      </c>
      <c r="O44" s="16">
        <f>Allocators!Q1019</f>
        <v>0</v>
      </c>
      <c r="P44" s="16">
        <f>Allocators!R1019</f>
        <v>0</v>
      </c>
      <c r="Q44" s="16">
        <f>Allocators!S1019</f>
        <v>0</v>
      </c>
      <c r="R44" s="16">
        <f>Allocators!T1019</f>
        <v>0</v>
      </c>
      <c r="S44" s="16">
        <f>Allocators!U1019</f>
        <v>0</v>
      </c>
    </row>
    <row r="45" spans="1:19">
      <c r="A45" s="20" t="str">
        <f>CONCATENATE(Allocators!A1020," ",Allocators!B1020)</f>
        <v>CUST_SPEC_FXNL BULKTRAN</v>
      </c>
      <c r="B45" s="16">
        <f>Allocators!D1020</f>
        <v>0</v>
      </c>
      <c r="C45" s="16">
        <f>Allocators!E1020</f>
        <v>0</v>
      </c>
      <c r="D45" s="16">
        <f>Allocators!F1020</f>
        <v>0</v>
      </c>
      <c r="E45" s="16">
        <f>Allocators!G1020</f>
        <v>0</v>
      </c>
      <c r="F45" s="16">
        <f>Allocators!H1020</f>
        <v>0</v>
      </c>
      <c r="G45" s="16">
        <f>Allocators!I1020</f>
        <v>0</v>
      </c>
      <c r="H45" s="16">
        <f>Allocators!J1020</f>
        <v>0</v>
      </c>
      <c r="I45" s="16">
        <f>Allocators!K1020</f>
        <v>0</v>
      </c>
      <c r="J45" s="16">
        <f>Allocators!L1020</f>
        <v>0</v>
      </c>
      <c r="K45" s="16">
        <f>Allocators!M1020</f>
        <v>0</v>
      </c>
      <c r="L45" s="16">
        <f>Allocators!N1020</f>
        <v>0</v>
      </c>
      <c r="M45" s="16">
        <f>Allocators!O1020</f>
        <v>0</v>
      </c>
      <c r="N45" s="16">
        <f>Allocators!P1020</f>
        <v>0</v>
      </c>
      <c r="O45" s="16">
        <f>Allocators!Q1020</f>
        <v>0</v>
      </c>
      <c r="P45" s="16">
        <f>Allocators!R1020</f>
        <v>0</v>
      </c>
      <c r="Q45" s="16">
        <f>Allocators!S1020</f>
        <v>0</v>
      </c>
      <c r="R45" s="16">
        <f>Allocators!T1020</f>
        <v>0</v>
      </c>
      <c r="S45" s="16">
        <f>Allocators!U1020</f>
        <v>0</v>
      </c>
    </row>
    <row r="46" spans="1:19">
      <c r="A46" s="20" t="str">
        <f>CONCATENATE(Allocators!A1021," ",Allocators!B1021)</f>
        <v>CUST_SPEC_FXNL SUBTRAN</v>
      </c>
      <c r="B46" s="16">
        <f>Allocators!D1021</f>
        <v>0</v>
      </c>
      <c r="C46" s="16">
        <f>Allocators!E1021</f>
        <v>0</v>
      </c>
      <c r="D46" s="16">
        <f>Allocators!F1021</f>
        <v>0</v>
      </c>
      <c r="E46" s="16">
        <f>Allocators!G1021</f>
        <v>0</v>
      </c>
      <c r="F46" s="16">
        <f>Allocators!H1021</f>
        <v>0</v>
      </c>
      <c r="G46" s="16">
        <f>Allocators!I1021</f>
        <v>0</v>
      </c>
      <c r="H46" s="16">
        <f>Allocators!J1021</f>
        <v>0</v>
      </c>
      <c r="I46" s="16">
        <f>Allocators!K1021</f>
        <v>0</v>
      </c>
      <c r="J46" s="16">
        <f>Allocators!L1021</f>
        <v>0</v>
      </c>
      <c r="K46" s="16">
        <f>Allocators!M1021</f>
        <v>0</v>
      </c>
      <c r="L46" s="16">
        <f>Allocators!N1021</f>
        <v>0</v>
      </c>
      <c r="M46" s="16">
        <f>Allocators!O1021</f>
        <v>0</v>
      </c>
      <c r="N46" s="16">
        <f>Allocators!P1021</f>
        <v>0</v>
      </c>
      <c r="O46" s="16">
        <f>Allocators!Q1021</f>
        <v>0</v>
      </c>
      <c r="P46" s="16">
        <f>Allocators!R1021</f>
        <v>0</v>
      </c>
      <c r="Q46" s="16">
        <f>Allocators!S1021</f>
        <v>0</v>
      </c>
      <c r="R46" s="16">
        <f>Allocators!T1021</f>
        <v>0</v>
      </c>
      <c r="S46" s="16">
        <f>Allocators!U1021</f>
        <v>0</v>
      </c>
    </row>
    <row r="47" spans="1:19">
      <c r="A47" s="20" t="str">
        <f>CONCATENATE(Allocators!A1022," ",Allocators!B1022)</f>
        <v>CUST_SPEC_FXNL DISTPRI</v>
      </c>
      <c r="B47" s="16">
        <f>Allocators!D1022</f>
        <v>0</v>
      </c>
      <c r="C47" s="16">
        <f>Allocators!E1022</f>
        <v>0</v>
      </c>
      <c r="D47" s="16">
        <f>Allocators!F1022</f>
        <v>0</v>
      </c>
      <c r="E47" s="16">
        <f>Allocators!G1022</f>
        <v>0</v>
      </c>
      <c r="F47" s="16">
        <f>Allocators!H1022</f>
        <v>0</v>
      </c>
      <c r="G47" s="16">
        <f>Allocators!I1022</f>
        <v>0</v>
      </c>
      <c r="H47" s="16">
        <f>Allocators!J1022</f>
        <v>0</v>
      </c>
      <c r="I47" s="16">
        <f>Allocators!K1022</f>
        <v>0</v>
      </c>
      <c r="J47" s="16">
        <f>Allocators!L1022</f>
        <v>0</v>
      </c>
      <c r="K47" s="16">
        <f>Allocators!M1022</f>
        <v>0</v>
      </c>
      <c r="L47" s="16">
        <f>Allocators!N1022</f>
        <v>0</v>
      </c>
      <c r="M47" s="16">
        <f>Allocators!O1022</f>
        <v>0</v>
      </c>
      <c r="N47" s="16">
        <f>Allocators!P1022</f>
        <v>0</v>
      </c>
      <c r="O47" s="16">
        <f>Allocators!Q1022</f>
        <v>0</v>
      </c>
      <c r="P47" s="16">
        <f>Allocators!R1022</f>
        <v>0</v>
      </c>
      <c r="Q47" s="16">
        <f>Allocators!S1022</f>
        <v>0</v>
      </c>
      <c r="R47" s="16">
        <f>Allocators!T1022</f>
        <v>0</v>
      </c>
      <c r="S47" s="16">
        <f>Allocators!U1022</f>
        <v>0</v>
      </c>
    </row>
    <row r="48" spans="1:19">
      <c r="A48" s="20" t="str">
        <f>CONCATENATE(Allocators!A1023," ",Allocators!B1023)</f>
        <v>CUST_SPEC_FXNL DISTSEC</v>
      </c>
      <c r="B48" s="16">
        <f>Allocators!D1023</f>
        <v>0</v>
      </c>
      <c r="C48" s="16">
        <f>Allocators!E1023</f>
        <v>0</v>
      </c>
      <c r="D48" s="16">
        <f>Allocators!F1023</f>
        <v>0</v>
      </c>
      <c r="E48" s="16">
        <f>Allocators!G1023</f>
        <v>0</v>
      </c>
      <c r="F48" s="16">
        <f>Allocators!H1023</f>
        <v>0</v>
      </c>
      <c r="G48" s="16">
        <f>Allocators!I1023</f>
        <v>0</v>
      </c>
      <c r="H48" s="16">
        <f>Allocators!J1023</f>
        <v>0</v>
      </c>
      <c r="I48" s="16">
        <f>Allocators!K1023</f>
        <v>0</v>
      </c>
      <c r="J48" s="16">
        <f>Allocators!L1023</f>
        <v>0</v>
      </c>
      <c r="K48" s="16">
        <f>Allocators!M1023</f>
        <v>0</v>
      </c>
      <c r="L48" s="16">
        <f>Allocators!N1023</f>
        <v>0</v>
      </c>
      <c r="M48" s="16">
        <f>Allocators!O1023</f>
        <v>0</v>
      </c>
      <c r="N48" s="16">
        <f>Allocators!P1023</f>
        <v>0</v>
      </c>
      <c r="O48" s="16">
        <f>Allocators!Q1023</f>
        <v>0</v>
      </c>
      <c r="P48" s="16">
        <f>Allocators!R1023</f>
        <v>0</v>
      </c>
      <c r="Q48" s="16">
        <f>Allocators!S1023</f>
        <v>0</v>
      </c>
      <c r="R48" s="16">
        <f>Allocators!T1023</f>
        <v>0</v>
      </c>
      <c r="S48" s="16">
        <f>Allocators!U1023</f>
        <v>0</v>
      </c>
    </row>
    <row r="49" spans="1:19">
      <c r="A49" s="20" t="str">
        <f>CONCATENATE(Allocators!A1024," ",Allocators!B1024)</f>
        <v>CUST_SPEC_FXNL ENERGY</v>
      </c>
      <c r="B49" s="16">
        <f>Allocators!D1024</f>
        <v>0</v>
      </c>
      <c r="C49" s="16">
        <f>Allocators!E1024</f>
        <v>0</v>
      </c>
      <c r="D49" s="16">
        <f>Allocators!F1024</f>
        <v>0</v>
      </c>
      <c r="E49" s="16">
        <f>Allocators!G1024</f>
        <v>0</v>
      </c>
      <c r="F49" s="16">
        <f>Allocators!H1024</f>
        <v>0</v>
      </c>
      <c r="G49" s="16">
        <f>Allocators!I1024</f>
        <v>0</v>
      </c>
      <c r="H49" s="16">
        <f>Allocators!J1024</f>
        <v>0</v>
      </c>
      <c r="I49" s="16">
        <f>Allocators!K1024</f>
        <v>0</v>
      </c>
      <c r="J49" s="16">
        <f>Allocators!L1024</f>
        <v>0</v>
      </c>
      <c r="K49" s="16">
        <f>Allocators!M1024</f>
        <v>0</v>
      </c>
      <c r="L49" s="16">
        <f>Allocators!N1024</f>
        <v>0</v>
      </c>
      <c r="M49" s="16">
        <f>Allocators!O1024</f>
        <v>0</v>
      </c>
      <c r="N49" s="16">
        <f>Allocators!P1024</f>
        <v>0</v>
      </c>
      <c r="O49" s="16">
        <f>Allocators!Q1024</f>
        <v>0</v>
      </c>
      <c r="P49" s="16">
        <f>Allocators!R1024</f>
        <v>0</v>
      </c>
      <c r="Q49" s="16">
        <f>Allocators!S1024</f>
        <v>0</v>
      </c>
      <c r="R49" s="16">
        <f>Allocators!T1024</f>
        <v>0</v>
      </c>
      <c r="S49" s="16">
        <f>Allocators!U1024</f>
        <v>0</v>
      </c>
    </row>
    <row r="50" spans="1:19">
      <c r="A50" s="20" t="str">
        <f>CONCATENATE(Allocators!A1025," ",Allocators!B1025)</f>
        <v>CUST_SPEC_FXNL CUSTOMER</v>
      </c>
      <c r="B50" s="16">
        <f>Allocators!D1025</f>
        <v>0</v>
      </c>
      <c r="C50" s="16">
        <f>Allocators!E1025</f>
        <v>0</v>
      </c>
      <c r="D50" s="16">
        <f>Allocators!F1025</f>
        <v>0</v>
      </c>
      <c r="E50" s="16">
        <f>Allocators!G1025</f>
        <v>0</v>
      </c>
      <c r="F50" s="16">
        <f>Allocators!H1025</f>
        <v>0</v>
      </c>
      <c r="G50" s="16">
        <f>Allocators!I1025</f>
        <v>0</v>
      </c>
      <c r="H50" s="16">
        <f>Allocators!J1025</f>
        <v>0</v>
      </c>
      <c r="I50" s="16">
        <f>Allocators!K1025</f>
        <v>0</v>
      </c>
      <c r="J50" s="16">
        <f>Allocators!L1025</f>
        <v>0</v>
      </c>
      <c r="K50" s="16">
        <f>Allocators!M1025</f>
        <v>0</v>
      </c>
      <c r="L50" s="16">
        <f>Allocators!N1025</f>
        <v>0</v>
      </c>
      <c r="M50" s="16">
        <f>Allocators!O1025</f>
        <v>0</v>
      </c>
      <c r="N50" s="16">
        <f>Allocators!P1025</f>
        <v>0</v>
      </c>
      <c r="O50" s="16">
        <f>Allocators!Q1025</f>
        <v>0</v>
      </c>
      <c r="P50" s="16">
        <f>Allocators!R1025</f>
        <v>0</v>
      </c>
      <c r="Q50" s="16">
        <f>Allocators!S1025</f>
        <v>0</v>
      </c>
      <c r="R50" s="16">
        <f>Allocators!T1025</f>
        <v>0</v>
      </c>
      <c r="S50" s="16">
        <f>Allocators!U1025</f>
        <v>0</v>
      </c>
    </row>
    <row r="51" spans="1:19">
      <c r="A51" s="20" t="str">
        <f>CONCATENATE(Allocators!A1026," ",Allocators!B1026)</f>
        <v>CUST_SPEC_FXNL TOTAL</v>
      </c>
      <c r="B51" s="16">
        <f>Allocators!D1026</f>
        <v>0</v>
      </c>
      <c r="C51" s="16">
        <f>Allocators!E1026</f>
        <v>0</v>
      </c>
      <c r="D51" s="16">
        <f>Allocators!F1026</f>
        <v>0</v>
      </c>
      <c r="E51" s="16">
        <f>Allocators!G1026</f>
        <v>0</v>
      </c>
      <c r="F51" s="16">
        <f>Allocators!H1026</f>
        <v>0</v>
      </c>
      <c r="G51" s="16">
        <f>Allocators!I1026</f>
        <v>0</v>
      </c>
      <c r="H51" s="16">
        <f>Allocators!J1026</f>
        <v>0</v>
      </c>
      <c r="I51" s="16">
        <f>Allocators!K1026</f>
        <v>0</v>
      </c>
      <c r="J51" s="16">
        <f>Allocators!L1026</f>
        <v>0</v>
      </c>
      <c r="K51" s="16">
        <f>Allocators!M1026</f>
        <v>0</v>
      </c>
      <c r="L51" s="16">
        <f>Allocators!N1026</f>
        <v>0</v>
      </c>
      <c r="M51" s="16">
        <f>Allocators!O1026</f>
        <v>0</v>
      </c>
      <c r="N51" s="16">
        <f>Allocators!P1026</f>
        <v>0</v>
      </c>
      <c r="O51" s="16">
        <f>Allocators!Q1026</f>
        <v>0</v>
      </c>
      <c r="P51" s="16">
        <f>Allocators!R1026</f>
        <v>0</v>
      </c>
      <c r="Q51" s="16">
        <f>Allocators!S1026</f>
        <v>0</v>
      </c>
      <c r="R51" s="16">
        <f>Allocators!T1026</f>
        <v>0</v>
      </c>
      <c r="S51" s="16">
        <f>Allocators!U1026</f>
        <v>0</v>
      </c>
    </row>
    <row r="52" spans="1:19"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</row>
    <row r="53" spans="1:19">
      <c r="A53" s="20" t="str">
        <f>CONCATENATE(Allocators!A1036," ",Allocators!B1036)</f>
        <v>CUST_SPEC_OM PRODUCTION</v>
      </c>
      <c r="B53" s="16">
        <f>Allocators!D1036</f>
        <v>0</v>
      </c>
      <c r="C53" s="16">
        <f>Allocators!E1036</f>
        <v>0</v>
      </c>
      <c r="D53" s="16">
        <f>Allocators!F1036</f>
        <v>0</v>
      </c>
      <c r="E53" s="16">
        <f>Allocators!G1036</f>
        <v>0</v>
      </c>
      <c r="F53" s="16">
        <f>Allocators!H1036</f>
        <v>0</v>
      </c>
      <c r="G53" s="16">
        <f>Allocators!I1036</f>
        <v>0</v>
      </c>
      <c r="H53" s="16">
        <f>Allocators!J1036</f>
        <v>0</v>
      </c>
      <c r="I53" s="16">
        <f>Allocators!K1036</f>
        <v>0</v>
      </c>
      <c r="J53" s="16">
        <f>Allocators!L1036</f>
        <v>0</v>
      </c>
      <c r="K53" s="16">
        <f>Allocators!M1036</f>
        <v>0</v>
      </c>
      <c r="L53" s="16">
        <f>Allocators!N1036</f>
        <v>0</v>
      </c>
      <c r="M53" s="16">
        <f>Allocators!O1036</f>
        <v>0</v>
      </c>
      <c r="N53" s="16">
        <f>Allocators!P1036</f>
        <v>0</v>
      </c>
      <c r="O53" s="16">
        <f>Allocators!Q1036</f>
        <v>0</v>
      </c>
      <c r="P53" s="16">
        <f>Allocators!R1036</f>
        <v>0</v>
      </c>
      <c r="Q53" s="16">
        <f>Allocators!S1036</f>
        <v>0</v>
      </c>
      <c r="R53" s="16">
        <f>Allocators!T1036</f>
        <v>0</v>
      </c>
      <c r="S53" s="16">
        <f>Allocators!U1036</f>
        <v>0</v>
      </c>
    </row>
    <row r="54" spans="1:19">
      <c r="A54" s="20" t="str">
        <f>CONCATENATE(Allocators!A1037," ",Allocators!B1037)</f>
        <v>CUST_SPEC_OM BULKTRAN</v>
      </c>
      <c r="B54" s="16">
        <f>Allocators!D1037</f>
        <v>0</v>
      </c>
      <c r="C54" s="16">
        <f>Allocators!E1037</f>
        <v>0</v>
      </c>
      <c r="D54" s="16">
        <f>Allocators!F1037</f>
        <v>0</v>
      </c>
      <c r="E54" s="16">
        <f>Allocators!G1037</f>
        <v>0</v>
      </c>
      <c r="F54" s="16">
        <f>Allocators!H1037</f>
        <v>0</v>
      </c>
      <c r="G54" s="16">
        <f>Allocators!I1037</f>
        <v>0</v>
      </c>
      <c r="H54" s="16">
        <f>Allocators!J1037</f>
        <v>0</v>
      </c>
      <c r="I54" s="16">
        <f>Allocators!K1037</f>
        <v>0</v>
      </c>
      <c r="J54" s="16">
        <f>Allocators!L1037</f>
        <v>0</v>
      </c>
      <c r="K54" s="16">
        <f>Allocators!M1037</f>
        <v>0</v>
      </c>
      <c r="L54" s="16">
        <f>Allocators!N1037</f>
        <v>0</v>
      </c>
      <c r="M54" s="16">
        <f>Allocators!O1037</f>
        <v>0</v>
      </c>
      <c r="N54" s="16">
        <f>Allocators!P1037</f>
        <v>0</v>
      </c>
      <c r="O54" s="16">
        <f>Allocators!Q1037</f>
        <v>0</v>
      </c>
      <c r="P54" s="16">
        <f>Allocators!R1037</f>
        <v>0</v>
      </c>
      <c r="Q54" s="16">
        <f>Allocators!S1037</f>
        <v>0</v>
      </c>
      <c r="R54" s="16">
        <f>Allocators!T1037</f>
        <v>0</v>
      </c>
      <c r="S54" s="16">
        <f>Allocators!U1037</f>
        <v>0</v>
      </c>
    </row>
    <row r="55" spans="1:19">
      <c r="A55" s="20" t="str">
        <f>CONCATENATE(Allocators!A1038," ",Allocators!B1038)</f>
        <v>CUST_SPEC_OM SUBTRAN</v>
      </c>
      <c r="B55" s="16">
        <f>Allocators!D1038</f>
        <v>0</v>
      </c>
      <c r="C55" s="16">
        <f>Allocators!E1038</f>
        <v>0</v>
      </c>
      <c r="D55" s="16">
        <f>Allocators!F1038</f>
        <v>0</v>
      </c>
      <c r="E55" s="16">
        <f>Allocators!G1038</f>
        <v>0</v>
      </c>
      <c r="F55" s="16">
        <f>Allocators!H1038</f>
        <v>0</v>
      </c>
      <c r="G55" s="16">
        <f>Allocators!I1038</f>
        <v>0</v>
      </c>
      <c r="H55" s="16">
        <f>Allocators!J1038</f>
        <v>0</v>
      </c>
      <c r="I55" s="16">
        <f>Allocators!K1038</f>
        <v>0</v>
      </c>
      <c r="J55" s="16">
        <f>Allocators!L1038</f>
        <v>0</v>
      </c>
      <c r="K55" s="16">
        <f>Allocators!M1038</f>
        <v>0</v>
      </c>
      <c r="L55" s="16">
        <f>Allocators!N1038</f>
        <v>0</v>
      </c>
      <c r="M55" s="16">
        <f>Allocators!O1038</f>
        <v>0</v>
      </c>
      <c r="N55" s="16">
        <f>Allocators!P1038</f>
        <v>0</v>
      </c>
      <c r="O55" s="16">
        <f>Allocators!Q1038</f>
        <v>0</v>
      </c>
      <c r="P55" s="16">
        <f>Allocators!R1038</f>
        <v>0</v>
      </c>
      <c r="Q55" s="16">
        <f>Allocators!S1038</f>
        <v>0</v>
      </c>
      <c r="R55" s="16">
        <f>Allocators!T1038</f>
        <v>0</v>
      </c>
      <c r="S55" s="16">
        <f>Allocators!U1038</f>
        <v>0</v>
      </c>
    </row>
    <row r="56" spans="1:19">
      <c r="A56" s="20" t="str">
        <f>CONCATENATE(Allocators!A1039," ",Allocators!B1039)</f>
        <v>CUST_SPEC_OM DISTPRI</v>
      </c>
      <c r="B56" s="16">
        <f>Allocators!D1039</f>
        <v>0</v>
      </c>
      <c r="C56" s="16">
        <f>Allocators!E1039</f>
        <v>0</v>
      </c>
      <c r="D56" s="16">
        <f>Allocators!F1039</f>
        <v>0</v>
      </c>
      <c r="E56" s="16">
        <f>Allocators!G1039</f>
        <v>0</v>
      </c>
      <c r="F56" s="16">
        <f>Allocators!H1039</f>
        <v>0</v>
      </c>
      <c r="G56" s="16">
        <f>Allocators!I1039</f>
        <v>0</v>
      </c>
      <c r="H56" s="16">
        <f>Allocators!J1039</f>
        <v>0</v>
      </c>
      <c r="I56" s="16">
        <f>Allocators!K1039</f>
        <v>0</v>
      </c>
      <c r="J56" s="16">
        <f>Allocators!L1039</f>
        <v>0</v>
      </c>
      <c r="K56" s="16">
        <f>Allocators!M1039</f>
        <v>0</v>
      </c>
      <c r="L56" s="16">
        <f>Allocators!N1039</f>
        <v>0</v>
      </c>
      <c r="M56" s="16">
        <f>Allocators!O1039</f>
        <v>0</v>
      </c>
      <c r="N56" s="16">
        <f>Allocators!P1039</f>
        <v>0</v>
      </c>
      <c r="O56" s="16">
        <f>Allocators!Q1039</f>
        <v>0</v>
      </c>
      <c r="P56" s="16">
        <f>Allocators!R1039</f>
        <v>0</v>
      </c>
      <c r="Q56" s="16">
        <f>Allocators!S1039</f>
        <v>0</v>
      </c>
      <c r="R56" s="16">
        <f>Allocators!T1039</f>
        <v>0</v>
      </c>
      <c r="S56" s="16">
        <f>Allocators!U1039</f>
        <v>0</v>
      </c>
    </row>
    <row r="57" spans="1:19">
      <c r="A57" s="20" t="str">
        <f>CONCATENATE(Allocators!A1040," ",Allocators!B1040)</f>
        <v>CUST_SPEC_OM DISTSEC</v>
      </c>
      <c r="B57" s="16">
        <f>Allocators!D1040</f>
        <v>0</v>
      </c>
      <c r="C57" s="16">
        <f>Allocators!E1040</f>
        <v>0</v>
      </c>
      <c r="D57" s="16">
        <f>Allocators!F1040</f>
        <v>0</v>
      </c>
      <c r="E57" s="16">
        <f>Allocators!G1040</f>
        <v>0</v>
      </c>
      <c r="F57" s="16">
        <f>Allocators!H1040</f>
        <v>0</v>
      </c>
      <c r="G57" s="16">
        <f>Allocators!I1040</f>
        <v>0</v>
      </c>
      <c r="H57" s="16">
        <f>Allocators!J1040</f>
        <v>0</v>
      </c>
      <c r="I57" s="16">
        <f>Allocators!K1040</f>
        <v>0</v>
      </c>
      <c r="J57" s="16">
        <f>Allocators!L1040</f>
        <v>0</v>
      </c>
      <c r="K57" s="16">
        <f>Allocators!M1040</f>
        <v>0</v>
      </c>
      <c r="L57" s="16">
        <f>Allocators!N1040</f>
        <v>0</v>
      </c>
      <c r="M57" s="16">
        <f>Allocators!O1040</f>
        <v>0</v>
      </c>
      <c r="N57" s="16">
        <f>Allocators!P1040</f>
        <v>0</v>
      </c>
      <c r="O57" s="16">
        <f>Allocators!Q1040</f>
        <v>0</v>
      </c>
      <c r="P57" s="16">
        <f>Allocators!R1040</f>
        <v>0</v>
      </c>
      <c r="Q57" s="16">
        <f>Allocators!S1040</f>
        <v>0</v>
      </c>
      <c r="R57" s="16">
        <f>Allocators!T1040</f>
        <v>0</v>
      </c>
      <c r="S57" s="16">
        <f>Allocators!U1040</f>
        <v>0</v>
      </c>
    </row>
    <row r="58" spans="1:19">
      <c r="A58" s="20" t="str">
        <f>CONCATENATE(Allocators!A1041," ",Allocators!B1041)</f>
        <v>CUST_SPEC_OM ENERGY</v>
      </c>
      <c r="B58" s="16">
        <f>Allocators!D1041</f>
        <v>0</v>
      </c>
      <c r="C58" s="16">
        <f>Allocators!E1041</f>
        <v>0</v>
      </c>
      <c r="D58" s="16">
        <f>Allocators!F1041</f>
        <v>0</v>
      </c>
      <c r="E58" s="16">
        <f>Allocators!G1041</f>
        <v>0</v>
      </c>
      <c r="F58" s="16">
        <f>Allocators!H1041</f>
        <v>0</v>
      </c>
      <c r="G58" s="16">
        <f>Allocators!I1041</f>
        <v>0</v>
      </c>
      <c r="H58" s="16">
        <f>Allocators!J1041</f>
        <v>0</v>
      </c>
      <c r="I58" s="16">
        <f>Allocators!K1041</f>
        <v>0</v>
      </c>
      <c r="J58" s="16">
        <f>Allocators!L1041</f>
        <v>0</v>
      </c>
      <c r="K58" s="16">
        <f>Allocators!M1041</f>
        <v>0</v>
      </c>
      <c r="L58" s="16">
        <f>Allocators!N1041</f>
        <v>0</v>
      </c>
      <c r="M58" s="16">
        <f>Allocators!O1041</f>
        <v>0</v>
      </c>
      <c r="N58" s="16">
        <f>Allocators!P1041</f>
        <v>0</v>
      </c>
      <c r="O58" s="16">
        <f>Allocators!Q1041</f>
        <v>0</v>
      </c>
      <c r="P58" s="16">
        <f>Allocators!R1041</f>
        <v>0</v>
      </c>
      <c r="Q58" s="16">
        <f>Allocators!S1041</f>
        <v>0</v>
      </c>
      <c r="R58" s="16">
        <f>Allocators!T1041</f>
        <v>0</v>
      </c>
      <c r="S58" s="16">
        <f>Allocators!U1041</f>
        <v>0</v>
      </c>
    </row>
    <row r="59" spans="1:19">
      <c r="A59" s="20" t="str">
        <f>CONCATENATE(Allocators!A1042," ",Allocators!B1042)</f>
        <v>CUST_SPEC_OM CUSTOMER</v>
      </c>
      <c r="B59" s="16">
        <f>Allocators!D1042</f>
        <v>0</v>
      </c>
      <c r="C59" s="16">
        <f>Allocators!E1042</f>
        <v>0</v>
      </c>
      <c r="D59" s="16">
        <f>Allocators!F1042</f>
        <v>0</v>
      </c>
      <c r="E59" s="16">
        <f>Allocators!G1042</f>
        <v>0</v>
      </c>
      <c r="F59" s="16">
        <f>Allocators!H1042</f>
        <v>0</v>
      </c>
      <c r="G59" s="16">
        <f>Allocators!I1042</f>
        <v>0</v>
      </c>
      <c r="H59" s="16">
        <f>Allocators!J1042</f>
        <v>0</v>
      </c>
      <c r="I59" s="16">
        <f>Allocators!K1042</f>
        <v>0</v>
      </c>
      <c r="J59" s="16">
        <f>Allocators!L1042</f>
        <v>0</v>
      </c>
      <c r="K59" s="16">
        <f>Allocators!M1042</f>
        <v>0</v>
      </c>
      <c r="L59" s="16">
        <f>Allocators!N1042</f>
        <v>0</v>
      </c>
      <c r="M59" s="16">
        <f>Allocators!O1042</f>
        <v>0</v>
      </c>
      <c r="N59" s="16">
        <f>Allocators!P1042</f>
        <v>0</v>
      </c>
      <c r="O59" s="16">
        <f>Allocators!Q1042</f>
        <v>0</v>
      </c>
      <c r="P59" s="16">
        <f>Allocators!R1042</f>
        <v>0</v>
      </c>
      <c r="Q59" s="16">
        <f>Allocators!S1042</f>
        <v>0</v>
      </c>
      <c r="R59" s="16">
        <f>Allocators!T1042</f>
        <v>0</v>
      </c>
      <c r="S59" s="16">
        <f>Allocators!U1042</f>
        <v>0</v>
      </c>
    </row>
    <row r="60" spans="1:19">
      <c r="A60" s="20" t="str">
        <f>CONCATENATE(Allocators!A1043," ",Allocators!B1043)</f>
        <v>CUST_SPEC_OM TOTAL</v>
      </c>
      <c r="B60" s="16">
        <f>Allocators!D1043</f>
        <v>0</v>
      </c>
      <c r="C60" s="16">
        <f>Allocators!E1043</f>
        <v>0</v>
      </c>
      <c r="D60" s="16">
        <f>Allocators!F1043</f>
        <v>0</v>
      </c>
      <c r="E60" s="16">
        <f>Allocators!G1043</f>
        <v>0</v>
      </c>
      <c r="F60" s="16">
        <f>Allocators!H1043</f>
        <v>0</v>
      </c>
      <c r="G60" s="16">
        <f>Allocators!I1043</f>
        <v>0</v>
      </c>
      <c r="H60" s="16">
        <f>Allocators!J1043</f>
        <v>0</v>
      </c>
      <c r="I60" s="16">
        <f>Allocators!K1043</f>
        <v>0</v>
      </c>
      <c r="J60" s="16">
        <f>Allocators!L1043</f>
        <v>0</v>
      </c>
      <c r="K60" s="16">
        <f>Allocators!M1043</f>
        <v>0</v>
      </c>
      <c r="L60" s="16">
        <f>Allocators!N1043</f>
        <v>0</v>
      </c>
      <c r="M60" s="16">
        <f>Allocators!O1043</f>
        <v>0</v>
      </c>
      <c r="N60" s="16">
        <f>Allocators!P1043</f>
        <v>0</v>
      </c>
      <c r="O60" s="16">
        <f>Allocators!Q1043</f>
        <v>0</v>
      </c>
      <c r="P60" s="16">
        <f>Allocators!R1043</f>
        <v>0</v>
      </c>
      <c r="Q60" s="16">
        <f>Allocators!S1043</f>
        <v>0</v>
      </c>
      <c r="R60" s="16">
        <f>Allocators!T1043</f>
        <v>0</v>
      </c>
      <c r="S60" s="16">
        <f>Allocators!U1043</f>
        <v>0</v>
      </c>
    </row>
    <row r="61" spans="1:19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</row>
    <row r="62" spans="1:19">
      <c r="A62" s="20" t="str">
        <f>CONCATENATE(Allocators!A65," ",Allocators!B65)</f>
        <v>CUST_TOTAL PRODUCTION</v>
      </c>
      <c r="B62" s="16">
        <f>Allocators!D65</f>
        <v>0</v>
      </c>
      <c r="C62" s="16">
        <f>Allocators!E65</f>
        <v>0</v>
      </c>
      <c r="D62" s="16">
        <f>Allocators!F65</f>
        <v>0</v>
      </c>
      <c r="E62" s="16">
        <f>Allocators!G65</f>
        <v>0</v>
      </c>
      <c r="F62" s="16">
        <f>Allocators!H65</f>
        <v>0</v>
      </c>
      <c r="G62" s="16">
        <f>Allocators!I65</f>
        <v>0</v>
      </c>
      <c r="H62" s="16">
        <f>Allocators!J65</f>
        <v>0</v>
      </c>
      <c r="I62" s="16">
        <f>Allocators!K65</f>
        <v>0</v>
      </c>
      <c r="J62" s="16">
        <f>Allocators!L65</f>
        <v>0</v>
      </c>
      <c r="K62" s="16">
        <f>Allocators!M65</f>
        <v>0</v>
      </c>
      <c r="L62" s="16">
        <f>Allocators!N65</f>
        <v>0</v>
      </c>
      <c r="M62" s="16">
        <f>Allocators!O65</f>
        <v>0</v>
      </c>
      <c r="N62" s="16">
        <f>Allocators!P65</f>
        <v>0</v>
      </c>
      <c r="O62" s="16">
        <f>Allocators!Q65</f>
        <v>0</v>
      </c>
      <c r="P62" s="16">
        <f>Allocators!R65</f>
        <v>0</v>
      </c>
      <c r="Q62" s="16">
        <f>Allocators!S65</f>
        <v>0</v>
      </c>
      <c r="R62" s="16">
        <f>Allocators!T65</f>
        <v>0</v>
      </c>
      <c r="S62" s="16">
        <f>Allocators!U65</f>
        <v>0</v>
      </c>
    </row>
    <row r="63" spans="1:19">
      <c r="A63" s="20" t="str">
        <f>CONCATENATE(Allocators!A66," ",Allocators!B66)</f>
        <v>CUST_TOTAL BULKTRAN</v>
      </c>
      <c r="B63" s="16">
        <f>Allocators!D66</f>
        <v>0</v>
      </c>
      <c r="C63" s="16">
        <f>Allocators!E66</f>
        <v>0</v>
      </c>
      <c r="D63" s="16">
        <f>Allocators!F66</f>
        <v>0</v>
      </c>
      <c r="E63" s="16">
        <f>Allocators!G66</f>
        <v>0</v>
      </c>
      <c r="F63" s="16">
        <f>Allocators!H66</f>
        <v>0</v>
      </c>
      <c r="G63" s="16">
        <f>Allocators!I66</f>
        <v>0</v>
      </c>
      <c r="H63" s="16">
        <f>Allocators!J66</f>
        <v>0</v>
      </c>
      <c r="I63" s="16">
        <f>Allocators!K66</f>
        <v>0</v>
      </c>
      <c r="J63" s="16">
        <f>Allocators!L66</f>
        <v>0</v>
      </c>
      <c r="K63" s="16">
        <f>Allocators!M66</f>
        <v>0</v>
      </c>
      <c r="L63" s="16">
        <f>Allocators!N66</f>
        <v>0</v>
      </c>
      <c r="M63" s="16">
        <f>Allocators!O66</f>
        <v>0</v>
      </c>
      <c r="N63" s="16">
        <f>Allocators!P66</f>
        <v>0</v>
      </c>
      <c r="O63" s="16">
        <f>Allocators!Q66</f>
        <v>0</v>
      </c>
      <c r="P63" s="16">
        <f>Allocators!R66</f>
        <v>0</v>
      </c>
      <c r="Q63" s="16">
        <f>Allocators!S66</f>
        <v>0</v>
      </c>
      <c r="R63" s="16">
        <f>Allocators!T66</f>
        <v>0</v>
      </c>
      <c r="S63" s="16">
        <f>Allocators!U66</f>
        <v>0</v>
      </c>
    </row>
    <row r="64" spans="1:19">
      <c r="A64" s="20" t="str">
        <f>CONCATENATE(Allocators!A67," ",Allocators!B67)</f>
        <v>CUST_TOTAL SUBTRAN</v>
      </c>
      <c r="B64" s="16">
        <f>Allocators!D67</f>
        <v>0</v>
      </c>
      <c r="C64" s="16">
        <f>Allocators!E67</f>
        <v>0</v>
      </c>
      <c r="D64" s="16">
        <f>Allocators!F67</f>
        <v>0</v>
      </c>
      <c r="E64" s="16">
        <f>Allocators!G67</f>
        <v>0</v>
      </c>
      <c r="F64" s="16">
        <f>Allocators!H67</f>
        <v>0</v>
      </c>
      <c r="G64" s="16">
        <f>Allocators!I67</f>
        <v>0</v>
      </c>
      <c r="H64" s="16">
        <f>Allocators!J67</f>
        <v>0</v>
      </c>
      <c r="I64" s="16">
        <f>Allocators!K67</f>
        <v>0</v>
      </c>
      <c r="J64" s="16">
        <f>Allocators!L67</f>
        <v>0</v>
      </c>
      <c r="K64" s="16">
        <f>Allocators!M67</f>
        <v>0</v>
      </c>
      <c r="L64" s="16">
        <f>Allocators!N67</f>
        <v>0</v>
      </c>
      <c r="M64" s="16">
        <f>Allocators!O67</f>
        <v>0</v>
      </c>
      <c r="N64" s="16">
        <f>Allocators!P67</f>
        <v>0</v>
      </c>
      <c r="O64" s="16">
        <f>Allocators!Q67</f>
        <v>0</v>
      </c>
      <c r="P64" s="16">
        <f>Allocators!R67</f>
        <v>0</v>
      </c>
      <c r="Q64" s="16">
        <f>Allocators!S67</f>
        <v>0</v>
      </c>
      <c r="R64" s="16">
        <f>Allocators!T67</f>
        <v>0</v>
      </c>
      <c r="S64" s="16">
        <f>Allocators!U67</f>
        <v>0</v>
      </c>
    </row>
    <row r="65" spans="1:19">
      <c r="A65" s="20" t="str">
        <f>CONCATENATE(Allocators!A68," ",Allocators!B68)</f>
        <v>CUST_TOTAL DISTPRI</v>
      </c>
      <c r="B65" s="16">
        <f>Allocators!D68</f>
        <v>0</v>
      </c>
      <c r="C65" s="16">
        <f>Allocators!E68</f>
        <v>0</v>
      </c>
      <c r="D65" s="16">
        <f>Allocators!F68</f>
        <v>0</v>
      </c>
      <c r="E65" s="16">
        <f>Allocators!G68</f>
        <v>0</v>
      </c>
      <c r="F65" s="16">
        <f>Allocators!H68</f>
        <v>0</v>
      </c>
      <c r="G65" s="16">
        <f>Allocators!I68</f>
        <v>0</v>
      </c>
      <c r="H65" s="16">
        <f>Allocators!J68</f>
        <v>0</v>
      </c>
      <c r="I65" s="16">
        <f>Allocators!K68</f>
        <v>0</v>
      </c>
      <c r="J65" s="16">
        <f>Allocators!L68</f>
        <v>0</v>
      </c>
      <c r="K65" s="16">
        <f>Allocators!M68</f>
        <v>0</v>
      </c>
      <c r="L65" s="16">
        <f>Allocators!N68</f>
        <v>0</v>
      </c>
      <c r="M65" s="16">
        <f>Allocators!O68</f>
        <v>0</v>
      </c>
      <c r="N65" s="16">
        <f>Allocators!P68</f>
        <v>0</v>
      </c>
      <c r="O65" s="16">
        <f>Allocators!Q68</f>
        <v>0</v>
      </c>
      <c r="P65" s="16">
        <f>Allocators!R68</f>
        <v>0</v>
      </c>
      <c r="Q65" s="16">
        <f>Allocators!S68</f>
        <v>0</v>
      </c>
      <c r="R65" s="16">
        <f>Allocators!T68</f>
        <v>0</v>
      </c>
      <c r="S65" s="16">
        <f>Allocators!U68</f>
        <v>0</v>
      </c>
    </row>
    <row r="66" spans="1:19">
      <c r="A66" s="20" t="str">
        <f>CONCATENATE(Allocators!A69," ",Allocators!B69)</f>
        <v>CUST_TOTAL DISTSEC</v>
      </c>
      <c r="B66" s="16">
        <f>Allocators!D69</f>
        <v>0</v>
      </c>
      <c r="C66" s="16">
        <f>Allocators!E69</f>
        <v>0</v>
      </c>
      <c r="D66" s="16">
        <f>Allocators!F69</f>
        <v>0</v>
      </c>
      <c r="E66" s="16">
        <f>Allocators!G69</f>
        <v>0</v>
      </c>
      <c r="F66" s="16">
        <f>Allocators!H69</f>
        <v>0</v>
      </c>
      <c r="G66" s="16">
        <f>Allocators!I69</f>
        <v>0</v>
      </c>
      <c r="H66" s="16">
        <f>Allocators!J69</f>
        <v>0</v>
      </c>
      <c r="I66" s="16">
        <f>Allocators!K69</f>
        <v>0</v>
      </c>
      <c r="J66" s="16">
        <f>Allocators!L69</f>
        <v>0</v>
      </c>
      <c r="K66" s="16">
        <f>Allocators!M69</f>
        <v>0</v>
      </c>
      <c r="L66" s="16">
        <f>Allocators!N69</f>
        <v>0</v>
      </c>
      <c r="M66" s="16">
        <f>Allocators!O69</f>
        <v>0</v>
      </c>
      <c r="N66" s="16">
        <f>Allocators!P69</f>
        <v>0</v>
      </c>
      <c r="O66" s="16">
        <f>Allocators!Q69</f>
        <v>0</v>
      </c>
      <c r="P66" s="16">
        <f>Allocators!R69</f>
        <v>0</v>
      </c>
      <c r="Q66" s="16">
        <f>Allocators!S69</f>
        <v>0</v>
      </c>
      <c r="R66" s="16">
        <f>Allocators!T69</f>
        <v>0</v>
      </c>
      <c r="S66" s="16">
        <f>Allocators!U69</f>
        <v>0</v>
      </c>
    </row>
    <row r="67" spans="1:19">
      <c r="A67" s="20" t="str">
        <f>CONCATENATE(Allocators!A70," ",Allocators!B70)</f>
        <v>CUST_TOTAL ENERGY</v>
      </c>
      <c r="B67" s="16">
        <f>Allocators!D70</f>
        <v>0</v>
      </c>
      <c r="C67" s="16">
        <f>Allocators!E70</f>
        <v>0</v>
      </c>
      <c r="D67" s="16">
        <f>Allocators!F70</f>
        <v>0</v>
      </c>
      <c r="E67" s="16">
        <f>Allocators!G70</f>
        <v>0</v>
      </c>
      <c r="F67" s="16">
        <f>Allocators!H70</f>
        <v>0</v>
      </c>
      <c r="G67" s="16">
        <f>Allocators!I70</f>
        <v>0</v>
      </c>
      <c r="H67" s="16">
        <f>Allocators!J70</f>
        <v>0</v>
      </c>
      <c r="I67" s="16">
        <f>Allocators!K70</f>
        <v>0</v>
      </c>
      <c r="J67" s="16">
        <f>Allocators!L70</f>
        <v>0</v>
      </c>
      <c r="K67" s="16">
        <f>Allocators!M70</f>
        <v>0</v>
      </c>
      <c r="L67" s="16">
        <f>Allocators!N70</f>
        <v>0</v>
      </c>
      <c r="M67" s="16">
        <f>Allocators!O70</f>
        <v>0</v>
      </c>
      <c r="N67" s="16">
        <f>Allocators!P70</f>
        <v>0</v>
      </c>
      <c r="O67" s="16">
        <f>Allocators!Q70</f>
        <v>0</v>
      </c>
      <c r="P67" s="16">
        <f>Allocators!R70</f>
        <v>0</v>
      </c>
      <c r="Q67" s="16">
        <f>Allocators!S70</f>
        <v>0</v>
      </c>
      <c r="R67" s="16">
        <f>Allocators!T70</f>
        <v>0</v>
      </c>
      <c r="S67" s="16">
        <f>Allocators!U70</f>
        <v>0</v>
      </c>
    </row>
    <row r="68" spans="1:19">
      <c r="A68" s="20" t="str">
        <f>CONCATENATE(Allocators!A71," ",Allocators!B71)</f>
        <v>CUST_TOTAL CUSTOMER</v>
      </c>
      <c r="B68" s="16">
        <f>Allocators!D71</f>
        <v>1</v>
      </c>
      <c r="C68" s="16">
        <f>Allocators!E71</f>
        <v>0.60447576316441409</v>
      </c>
      <c r="D68" s="16">
        <f>Allocators!F71</f>
        <v>0.14155816748786554</v>
      </c>
      <c r="E68" s="16">
        <f>Allocators!G71</f>
        <v>3.3031462468000771E-4</v>
      </c>
      <c r="F68" s="16">
        <f>Allocators!H71</f>
        <v>1.3763109361666988E-5</v>
      </c>
      <c r="G68" s="16">
        <f>Allocators!I71</f>
        <v>1.7249763733289292E-3</v>
      </c>
      <c r="H68" s="16">
        <f>Allocators!J71</f>
        <v>3.2572692155945205E-4</v>
      </c>
      <c r="I68" s="16">
        <f>Allocators!K71</f>
        <v>3.2113921843889637E-5</v>
      </c>
      <c r="J68" s="16">
        <f>Allocators!L71</f>
        <v>0</v>
      </c>
      <c r="K68" s="16">
        <f>Allocators!M71</f>
        <v>1.835081248222265E-5</v>
      </c>
      <c r="L68" s="16">
        <f>Allocators!N71</f>
        <v>1.9268353106333783E-4</v>
      </c>
      <c r="M68" s="16">
        <f>Allocators!O71</f>
        <v>1.0092946865222458E-4</v>
      </c>
      <c r="N68" s="16">
        <f>Allocators!P71</f>
        <v>1.3763109361666988E-5</v>
      </c>
      <c r="O68" s="16">
        <f>Allocators!Q71</f>
        <v>6.3310303063668144E-4</v>
      </c>
      <c r="P68" s="16">
        <f>Allocators!R71</f>
        <v>4.5877031205556625E-6</v>
      </c>
      <c r="Q68" s="16">
        <f>Allocators!S71</f>
        <v>3.67016249644453E-5</v>
      </c>
      <c r="R68" s="16">
        <f>Allocators!T71</f>
        <v>0.25029131914815528</v>
      </c>
      <c r="S68" s="16">
        <f>Allocators!U71</f>
        <v>2.4773596851000577E-4</v>
      </c>
    </row>
    <row r="69" spans="1:19">
      <c r="A69" s="20" t="str">
        <f>CONCATENATE(Allocators!A72," ",Allocators!B72)</f>
        <v>CUST_TOTAL TOTAL</v>
      </c>
      <c r="B69" s="16">
        <f>Allocators!D72</f>
        <v>1</v>
      </c>
      <c r="C69" s="16">
        <f>Allocators!E72</f>
        <v>0.60447576316441409</v>
      </c>
      <c r="D69" s="16">
        <f>Allocators!F72</f>
        <v>0.14155816748786554</v>
      </c>
      <c r="E69" s="16">
        <f>Allocators!G72</f>
        <v>3.3031462468000771E-4</v>
      </c>
      <c r="F69" s="16">
        <f>Allocators!H72</f>
        <v>1.3763109361666988E-5</v>
      </c>
      <c r="G69" s="16">
        <f>Allocators!I72</f>
        <v>1.7249763733289292E-3</v>
      </c>
      <c r="H69" s="16">
        <f>Allocators!J72</f>
        <v>3.2572692155945205E-4</v>
      </c>
      <c r="I69" s="16">
        <f>Allocators!K72</f>
        <v>3.2113921843889637E-5</v>
      </c>
      <c r="J69" s="16">
        <f>Allocators!L72</f>
        <v>0</v>
      </c>
      <c r="K69" s="16">
        <f>Allocators!M72</f>
        <v>1.835081248222265E-5</v>
      </c>
      <c r="L69" s="16">
        <f>Allocators!N72</f>
        <v>1.9268353106333783E-4</v>
      </c>
      <c r="M69" s="16">
        <f>Allocators!O72</f>
        <v>1.0092946865222458E-4</v>
      </c>
      <c r="N69" s="16">
        <f>Allocators!P72</f>
        <v>1.3763109361666988E-5</v>
      </c>
      <c r="O69" s="16">
        <f>Allocators!Q72</f>
        <v>6.3310303063668144E-4</v>
      </c>
      <c r="P69" s="16">
        <f>Allocators!R72</f>
        <v>4.5877031205556625E-6</v>
      </c>
      <c r="Q69" s="16">
        <f>Allocators!S72</f>
        <v>3.67016249644453E-5</v>
      </c>
      <c r="R69" s="16">
        <f>Allocators!T72</f>
        <v>0.25029131914815528</v>
      </c>
      <c r="S69" s="16">
        <f>Allocators!U72</f>
        <v>2.4773596851000577E-4</v>
      </c>
    </row>
    <row r="70" spans="1:19"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</row>
    <row r="71" spans="1:19">
      <c r="A71" s="20" t="str">
        <f>CONCATENATE(Allocators!A45," ",Allocators!B45)</f>
        <v>DIST_CPD PRODUCTION</v>
      </c>
      <c r="B71" s="16">
        <f>Allocators!D45</f>
        <v>0</v>
      </c>
      <c r="C71" s="16">
        <f>Allocators!E45</f>
        <v>0</v>
      </c>
      <c r="D71" s="16">
        <f>Allocators!F45</f>
        <v>0</v>
      </c>
      <c r="E71" s="16">
        <f>Allocators!G45</f>
        <v>0</v>
      </c>
      <c r="F71" s="16">
        <f>Allocators!H45</f>
        <v>0</v>
      </c>
      <c r="G71" s="16">
        <f>Allocators!I45</f>
        <v>0</v>
      </c>
      <c r="H71" s="16">
        <f>Allocators!J45</f>
        <v>0</v>
      </c>
      <c r="I71" s="16">
        <f>Allocators!K45</f>
        <v>0</v>
      </c>
      <c r="J71" s="16">
        <f>Allocators!L45</f>
        <v>0</v>
      </c>
      <c r="K71" s="16">
        <f>Allocators!M45</f>
        <v>0</v>
      </c>
      <c r="L71" s="16">
        <f>Allocators!N45</f>
        <v>0</v>
      </c>
      <c r="M71" s="16">
        <f>Allocators!O45</f>
        <v>0</v>
      </c>
      <c r="N71" s="16">
        <f>Allocators!P45</f>
        <v>0</v>
      </c>
      <c r="O71" s="16">
        <f>Allocators!Q45</f>
        <v>0</v>
      </c>
      <c r="P71" s="16">
        <f>Allocators!R45</f>
        <v>0</v>
      </c>
      <c r="Q71" s="16">
        <f>Allocators!S45</f>
        <v>0</v>
      </c>
      <c r="R71" s="16">
        <f>Allocators!T45</f>
        <v>0</v>
      </c>
      <c r="S71" s="16">
        <f>Allocators!U45</f>
        <v>0</v>
      </c>
    </row>
    <row r="72" spans="1:19">
      <c r="A72" s="20" t="str">
        <f>CONCATENATE(Allocators!A46," ",Allocators!B46)</f>
        <v>DIST_CPD BULKTRAN</v>
      </c>
      <c r="B72" s="16">
        <f>Allocators!D46</f>
        <v>0</v>
      </c>
      <c r="C72" s="16">
        <f>Allocators!E46</f>
        <v>0</v>
      </c>
      <c r="D72" s="16">
        <f>Allocators!F46</f>
        <v>0</v>
      </c>
      <c r="E72" s="16">
        <f>Allocators!G46</f>
        <v>0</v>
      </c>
      <c r="F72" s="16">
        <f>Allocators!H46</f>
        <v>0</v>
      </c>
      <c r="G72" s="16">
        <f>Allocators!I46</f>
        <v>0</v>
      </c>
      <c r="H72" s="16">
        <f>Allocators!J46</f>
        <v>0</v>
      </c>
      <c r="I72" s="16">
        <f>Allocators!K46</f>
        <v>0</v>
      </c>
      <c r="J72" s="16">
        <f>Allocators!L46</f>
        <v>0</v>
      </c>
      <c r="K72" s="16">
        <f>Allocators!M46</f>
        <v>0</v>
      </c>
      <c r="L72" s="16">
        <f>Allocators!N46</f>
        <v>0</v>
      </c>
      <c r="M72" s="16">
        <f>Allocators!O46</f>
        <v>0</v>
      </c>
      <c r="N72" s="16">
        <f>Allocators!P46</f>
        <v>0</v>
      </c>
      <c r="O72" s="16">
        <f>Allocators!Q46</f>
        <v>0</v>
      </c>
      <c r="P72" s="16">
        <f>Allocators!R46</f>
        <v>0</v>
      </c>
      <c r="Q72" s="16">
        <f>Allocators!S46</f>
        <v>0</v>
      </c>
      <c r="R72" s="16">
        <f>Allocators!T46</f>
        <v>0</v>
      </c>
      <c r="S72" s="16">
        <f>Allocators!U46</f>
        <v>0</v>
      </c>
    </row>
    <row r="73" spans="1:19">
      <c r="A73" s="20" t="str">
        <f>CONCATENATE(Allocators!A47," ",Allocators!B47)</f>
        <v>DIST_CPD SUBTRAN</v>
      </c>
      <c r="B73" s="16">
        <f>Allocators!D47</f>
        <v>0</v>
      </c>
      <c r="C73" s="16">
        <f>Allocators!E47</f>
        <v>0</v>
      </c>
      <c r="D73" s="16">
        <f>Allocators!F47</f>
        <v>0</v>
      </c>
      <c r="E73" s="16">
        <f>Allocators!G47</f>
        <v>0</v>
      </c>
      <c r="F73" s="16">
        <f>Allocators!H47</f>
        <v>0</v>
      </c>
      <c r="G73" s="16">
        <f>Allocators!I47</f>
        <v>0</v>
      </c>
      <c r="H73" s="16">
        <f>Allocators!J47</f>
        <v>0</v>
      </c>
      <c r="I73" s="16">
        <f>Allocators!K47</f>
        <v>0</v>
      </c>
      <c r="J73" s="16">
        <f>Allocators!L47</f>
        <v>0</v>
      </c>
      <c r="K73" s="16">
        <f>Allocators!M47</f>
        <v>0</v>
      </c>
      <c r="L73" s="16">
        <f>Allocators!N47</f>
        <v>0</v>
      </c>
      <c r="M73" s="16">
        <f>Allocators!O47</f>
        <v>0</v>
      </c>
      <c r="N73" s="16">
        <f>Allocators!P47</f>
        <v>0</v>
      </c>
      <c r="O73" s="16">
        <f>Allocators!Q47</f>
        <v>0</v>
      </c>
      <c r="P73" s="16">
        <f>Allocators!R47</f>
        <v>0</v>
      </c>
      <c r="Q73" s="16">
        <f>Allocators!S47</f>
        <v>0</v>
      </c>
      <c r="R73" s="16">
        <f>Allocators!T47</f>
        <v>0</v>
      </c>
      <c r="S73" s="16">
        <f>Allocators!U47</f>
        <v>0</v>
      </c>
    </row>
    <row r="74" spans="1:19">
      <c r="A74" s="20" t="str">
        <f>CONCATENATE(Allocators!A48," ",Allocators!B48)</f>
        <v>DIST_CPD DISTPRI</v>
      </c>
      <c r="B74" s="16">
        <f>Allocators!D48</f>
        <v>1.0000000000000002</v>
      </c>
      <c r="C74" s="16">
        <f>Allocators!E48</f>
        <v>0.66141986777948814</v>
      </c>
      <c r="D74" s="16">
        <f>Allocators!F48</f>
        <v>0.16413701479787013</v>
      </c>
      <c r="E74" s="16">
        <f>Allocators!G48</f>
        <v>2.0838676266473209E-3</v>
      </c>
      <c r="F74" s="16">
        <f>Allocators!H48</f>
        <v>0</v>
      </c>
      <c r="G74" s="16">
        <f>Allocators!I48</f>
        <v>7.1644720210332302E-2</v>
      </c>
      <c r="H74" s="16">
        <f>Allocators!J48</f>
        <v>1.9701781682961782E-2</v>
      </c>
      <c r="I74" s="16">
        <f>Allocators!K48</f>
        <v>0</v>
      </c>
      <c r="J74" s="16">
        <f>Allocators!L48</f>
        <v>0</v>
      </c>
      <c r="K74" s="16">
        <f>Allocators!M48</f>
        <v>3.0699492934313272E-3</v>
      </c>
      <c r="L74" s="16">
        <f>Allocators!N48</f>
        <v>5.6701234667515928E-2</v>
      </c>
      <c r="M74" s="16">
        <f>Allocators!O48</f>
        <v>0</v>
      </c>
      <c r="N74" s="16">
        <f>Allocators!P48</f>
        <v>0</v>
      </c>
      <c r="O74" s="16">
        <f>Allocators!Q48</f>
        <v>2.0138288517074721E-2</v>
      </c>
      <c r="P74" s="16">
        <f>Allocators!R48</f>
        <v>3.8677470296740742E-4</v>
      </c>
      <c r="Q74" s="16">
        <f>Allocators!S48</f>
        <v>2.9559377760797527E-4</v>
      </c>
      <c r="R74" s="16">
        <f>Allocators!T48</f>
        <v>3.4014779997221641E-4</v>
      </c>
      <c r="S74" s="16">
        <f>Allocators!U48</f>
        <v>8.0759144130681786E-5</v>
      </c>
    </row>
    <row r="75" spans="1:19">
      <c r="A75" s="20" t="str">
        <f>CONCATENATE(Allocators!A49," ",Allocators!B49)</f>
        <v>DIST_CPD DISTSEC</v>
      </c>
      <c r="B75" s="16">
        <f>Allocators!D49</f>
        <v>0</v>
      </c>
      <c r="C75" s="16">
        <f>Allocators!E49</f>
        <v>0</v>
      </c>
      <c r="D75" s="16">
        <f>Allocators!F49</f>
        <v>0</v>
      </c>
      <c r="E75" s="16">
        <f>Allocators!G49</f>
        <v>0</v>
      </c>
      <c r="F75" s="16">
        <f>Allocators!H49</f>
        <v>0</v>
      </c>
      <c r="G75" s="16">
        <f>Allocators!I49</f>
        <v>0</v>
      </c>
      <c r="H75" s="16">
        <f>Allocators!J49</f>
        <v>0</v>
      </c>
      <c r="I75" s="16">
        <f>Allocators!K49</f>
        <v>0</v>
      </c>
      <c r="J75" s="16">
        <f>Allocators!L49</f>
        <v>0</v>
      </c>
      <c r="K75" s="16">
        <f>Allocators!M49</f>
        <v>0</v>
      </c>
      <c r="L75" s="16">
        <f>Allocators!N49</f>
        <v>0</v>
      </c>
      <c r="M75" s="16">
        <f>Allocators!O49</f>
        <v>0</v>
      </c>
      <c r="N75" s="16">
        <f>Allocators!P49</f>
        <v>0</v>
      </c>
      <c r="O75" s="16">
        <f>Allocators!Q49</f>
        <v>0</v>
      </c>
      <c r="P75" s="16">
        <f>Allocators!R49</f>
        <v>0</v>
      </c>
      <c r="Q75" s="16">
        <f>Allocators!S49</f>
        <v>0</v>
      </c>
      <c r="R75" s="16">
        <f>Allocators!T49</f>
        <v>0</v>
      </c>
      <c r="S75" s="16">
        <f>Allocators!U49</f>
        <v>0</v>
      </c>
    </row>
    <row r="76" spans="1:19">
      <c r="A76" s="20" t="str">
        <f>CONCATENATE(Allocators!A50," ",Allocators!B50)</f>
        <v>DIST_CPD ENERGY</v>
      </c>
      <c r="B76" s="16">
        <f>Allocators!D50</f>
        <v>0</v>
      </c>
      <c r="C76" s="16">
        <f>Allocators!E50</f>
        <v>0</v>
      </c>
      <c r="D76" s="16">
        <f>Allocators!F50</f>
        <v>0</v>
      </c>
      <c r="E76" s="16">
        <f>Allocators!G50</f>
        <v>0</v>
      </c>
      <c r="F76" s="16">
        <f>Allocators!H50</f>
        <v>0</v>
      </c>
      <c r="G76" s="16">
        <f>Allocators!I50</f>
        <v>0</v>
      </c>
      <c r="H76" s="16">
        <f>Allocators!J50</f>
        <v>0</v>
      </c>
      <c r="I76" s="16">
        <f>Allocators!K50</f>
        <v>0</v>
      </c>
      <c r="J76" s="16">
        <f>Allocators!L50</f>
        <v>0</v>
      </c>
      <c r="K76" s="16">
        <f>Allocators!M50</f>
        <v>0</v>
      </c>
      <c r="L76" s="16">
        <f>Allocators!N50</f>
        <v>0</v>
      </c>
      <c r="M76" s="16">
        <f>Allocators!O50</f>
        <v>0</v>
      </c>
      <c r="N76" s="16">
        <f>Allocators!P50</f>
        <v>0</v>
      </c>
      <c r="O76" s="16">
        <f>Allocators!Q50</f>
        <v>0</v>
      </c>
      <c r="P76" s="16">
        <f>Allocators!R50</f>
        <v>0</v>
      </c>
      <c r="Q76" s="16">
        <f>Allocators!S50</f>
        <v>0</v>
      </c>
      <c r="R76" s="16">
        <f>Allocators!T50</f>
        <v>0</v>
      </c>
      <c r="S76" s="16">
        <f>Allocators!U50</f>
        <v>0</v>
      </c>
    </row>
    <row r="77" spans="1:19">
      <c r="A77" s="20" t="str">
        <f>CONCATENATE(Allocators!A51," ",Allocators!B51)</f>
        <v>DIST_CPD CUSTOMER</v>
      </c>
      <c r="B77" s="16">
        <f>Allocators!D51</f>
        <v>0</v>
      </c>
      <c r="C77" s="16">
        <f>Allocators!E51</f>
        <v>0</v>
      </c>
      <c r="D77" s="16">
        <f>Allocators!F51</f>
        <v>0</v>
      </c>
      <c r="E77" s="16">
        <f>Allocators!G51</f>
        <v>0</v>
      </c>
      <c r="F77" s="16">
        <f>Allocators!H51</f>
        <v>0</v>
      </c>
      <c r="G77" s="16">
        <f>Allocators!I51</f>
        <v>0</v>
      </c>
      <c r="H77" s="16">
        <f>Allocators!J51</f>
        <v>0</v>
      </c>
      <c r="I77" s="16">
        <f>Allocators!K51</f>
        <v>0</v>
      </c>
      <c r="J77" s="16">
        <f>Allocators!L51</f>
        <v>0</v>
      </c>
      <c r="K77" s="16">
        <f>Allocators!M51</f>
        <v>0</v>
      </c>
      <c r="L77" s="16">
        <f>Allocators!N51</f>
        <v>0</v>
      </c>
      <c r="M77" s="16">
        <f>Allocators!O51</f>
        <v>0</v>
      </c>
      <c r="N77" s="16">
        <f>Allocators!P51</f>
        <v>0</v>
      </c>
      <c r="O77" s="16">
        <f>Allocators!Q51</f>
        <v>0</v>
      </c>
      <c r="P77" s="16">
        <f>Allocators!R51</f>
        <v>0</v>
      </c>
      <c r="Q77" s="16">
        <f>Allocators!S51</f>
        <v>0</v>
      </c>
      <c r="R77" s="16">
        <f>Allocators!T51</f>
        <v>0</v>
      </c>
      <c r="S77" s="16">
        <f>Allocators!U51</f>
        <v>0</v>
      </c>
    </row>
    <row r="78" spans="1:19">
      <c r="A78" s="20" t="str">
        <f>CONCATENATE(Allocators!A52," ",Allocators!B52)</f>
        <v>DIST_CPD TOTAL</v>
      </c>
      <c r="B78" s="16">
        <f>Allocators!D52</f>
        <v>1.0000000000000002</v>
      </c>
      <c r="C78" s="16">
        <f>Allocators!E52</f>
        <v>0.66141986777948814</v>
      </c>
      <c r="D78" s="16">
        <f>Allocators!F52</f>
        <v>0.16413701479787013</v>
      </c>
      <c r="E78" s="16">
        <f>Allocators!G52</f>
        <v>2.0838676266473209E-3</v>
      </c>
      <c r="F78" s="16">
        <f>Allocators!H52</f>
        <v>0</v>
      </c>
      <c r="G78" s="16">
        <f>Allocators!I52</f>
        <v>7.1644720210332302E-2</v>
      </c>
      <c r="H78" s="16">
        <f>Allocators!J52</f>
        <v>1.9701781682961782E-2</v>
      </c>
      <c r="I78" s="16">
        <f>Allocators!K52</f>
        <v>0</v>
      </c>
      <c r="J78" s="16">
        <f>Allocators!L52</f>
        <v>0</v>
      </c>
      <c r="K78" s="16">
        <f>Allocators!M52</f>
        <v>3.0699492934313272E-3</v>
      </c>
      <c r="L78" s="16">
        <f>Allocators!N52</f>
        <v>5.6701234667515928E-2</v>
      </c>
      <c r="M78" s="16">
        <f>Allocators!O52</f>
        <v>0</v>
      </c>
      <c r="N78" s="16">
        <f>Allocators!P52</f>
        <v>0</v>
      </c>
      <c r="O78" s="16">
        <f>Allocators!Q52</f>
        <v>2.0138288517074721E-2</v>
      </c>
      <c r="P78" s="16">
        <f>Allocators!R52</f>
        <v>3.8677470296740742E-4</v>
      </c>
      <c r="Q78" s="16">
        <f>Allocators!S52</f>
        <v>2.9559377760797527E-4</v>
      </c>
      <c r="R78" s="16">
        <f>Allocators!T52</f>
        <v>3.4014779997221641E-4</v>
      </c>
      <c r="S78" s="16">
        <f>Allocators!U52</f>
        <v>8.0759144130681786E-5</v>
      </c>
    </row>
    <row r="79" spans="1:19"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</row>
    <row r="80" spans="1:19">
      <c r="A80" s="20" t="str">
        <f>CONCATENATE(Allocators!A95," ",Allocators!B95)</f>
        <v>DIST_METERS PRODUCTION</v>
      </c>
      <c r="B80" s="16">
        <f>Allocators!D95</f>
        <v>0</v>
      </c>
      <c r="C80" s="16">
        <f>Allocators!E95</f>
        <v>0</v>
      </c>
      <c r="D80" s="16">
        <f>Allocators!F95</f>
        <v>0</v>
      </c>
      <c r="E80" s="16">
        <f>Allocators!G95</f>
        <v>0</v>
      </c>
      <c r="F80" s="16">
        <f>Allocators!H95</f>
        <v>0</v>
      </c>
      <c r="G80" s="16">
        <f>Allocators!I95</f>
        <v>0</v>
      </c>
      <c r="H80" s="16">
        <f>Allocators!J95</f>
        <v>0</v>
      </c>
      <c r="I80" s="16">
        <f>Allocators!K95</f>
        <v>0</v>
      </c>
      <c r="J80" s="16">
        <f>Allocators!L95</f>
        <v>0</v>
      </c>
      <c r="K80" s="16">
        <f>Allocators!M95</f>
        <v>0</v>
      </c>
      <c r="L80" s="16">
        <f>Allocators!N95</f>
        <v>0</v>
      </c>
      <c r="M80" s="16">
        <f>Allocators!O95</f>
        <v>0</v>
      </c>
      <c r="N80" s="16">
        <f>Allocators!P95</f>
        <v>0</v>
      </c>
      <c r="O80" s="16">
        <f>Allocators!Q95</f>
        <v>0</v>
      </c>
      <c r="P80" s="16">
        <f>Allocators!R95</f>
        <v>0</v>
      </c>
      <c r="Q80" s="16">
        <f>Allocators!S95</f>
        <v>0</v>
      </c>
      <c r="R80" s="16">
        <f>Allocators!T95</f>
        <v>0</v>
      </c>
      <c r="S80" s="16">
        <f>Allocators!U95</f>
        <v>0</v>
      </c>
    </row>
    <row r="81" spans="1:19">
      <c r="A81" s="20" t="str">
        <f>CONCATENATE(Allocators!A96," ",Allocators!B96)</f>
        <v>DIST_METERS BULKTRAN</v>
      </c>
      <c r="B81" s="16">
        <f>Allocators!D96</f>
        <v>0</v>
      </c>
      <c r="C81" s="16">
        <f>Allocators!E96</f>
        <v>0</v>
      </c>
      <c r="D81" s="16">
        <f>Allocators!F96</f>
        <v>0</v>
      </c>
      <c r="E81" s="16">
        <f>Allocators!G96</f>
        <v>0</v>
      </c>
      <c r="F81" s="16">
        <f>Allocators!H96</f>
        <v>0</v>
      </c>
      <c r="G81" s="16">
        <f>Allocators!I96</f>
        <v>0</v>
      </c>
      <c r="H81" s="16">
        <f>Allocators!J96</f>
        <v>0</v>
      </c>
      <c r="I81" s="16">
        <f>Allocators!K96</f>
        <v>0</v>
      </c>
      <c r="J81" s="16">
        <f>Allocators!L96</f>
        <v>0</v>
      </c>
      <c r="K81" s="16">
        <f>Allocators!M96</f>
        <v>0</v>
      </c>
      <c r="L81" s="16">
        <f>Allocators!N96</f>
        <v>0</v>
      </c>
      <c r="M81" s="16">
        <f>Allocators!O96</f>
        <v>0</v>
      </c>
      <c r="N81" s="16">
        <f>Allocators!P96</f>
        <v>0</v>
      </c>
      <c r="O81" s="16">
        <f>Allocators!Q96</f>
        <v>0</v>
      </c>
      <c r="P81" s="16">
        <f>Allocators!R96</f>
        <v>0</v>
      </c>
      <c r="Q81" s="16">
        <f>Allocators!S96</f>
        <v>0</v>
      </c>
      <c r="R81" s="16">
        <f>Allocators!T96</f>
        <v>0</v>
      </c>
      <c r="S81" s="16">
        <f>Allocators!U96</f>
        <v>0</v>
      </c>
    </row>
    <row r="82" spans="1:19">
      <c r="A82" s="20" t="str">
        <f>CONCATENATE(Allocators!A97," ",Allocators!B97)</f>
        <v>DIST_METERS SUBTRAN</v>
      </c>
      <c r="B82" s="16">
        <f>Allocators!D97</f>
        <v>0</v>
      </c>
      <c r="C82" s="16">
        <f>Allocators!E97</f>
        <v>0</v>
      </c>
      <c r="D82" s="16">
        <f>Allocators!F97</f>
        <v>0</v>
      </c>
      <c r="E82" s="16">
        <f>Allocators!G97</f>
        <v>0</v>
      </c>
      <c r="F82" s="16">
        <f>Allocators!H97</f>
        <v>0</v>
      </c>
      <c r="G82" s="16">
        <f>Allocators!I97</f>
        <v>0</v>
      </c>
      <c r="H82" s="16">
        <f>Allocators!J97</f>
        <v>0</v>
      </c>
      <c r="I82" s="16">
        <f>Allocators!K97</f>
        <v>0</v>
      </c>
      <c r="J82" s="16">
        <f>Allocators!L97</f>
        <v>0</v>
      </c>
      <c r="K82" s="16">
        <f>Allocators!M97</f>
        <v>0</v>
      </c>
      <c r="L82" s="16">
        <f>Allocators!N97</f>
        <v>0</v>
      </c>
      <c r="M82" s="16">
        <f>Allocators!O97</f>
        <v>0</v>
      </c>
      <c r="N82" s="16">
        <f>Allocators!P97</f>
        <v>0</v>
      </c>
      <c r="O82" s="16">
        <f>Allocators!Q97</f>
        <v>0</v>
      </c>
      <c r="P82" s="16">
        <f>Allocators!R97</f>
        <v>0</v>
      </c>
      <c r="Q82" s="16">
        <f>Allocators!S97</f>
        <v>0</v>
      </c>
      <c r="R82" s="16">
        <f>Allocators!T97</f>
        <v>0</v>
      </c>
      <c r="S82" s="16">
        <f>Allocators!U97</f>
        <v>0</v>
      </c>
    </row>
    <row r="83" spans="1:19">
      <c r="A83" s="20" t="str">
        <f>CONCATENATE(Allocators!A98," ",Allocators!B98)</f>
        <v>DIST_METERS DISTPRI</v>
      </c>
      <c r="B83" s="16">
        <f>Allocators!D98</f>
        <v>0</v>
      </c>
      <c r="C83" s="16">
        <f>Allocators!E98</f>
        <v>0</v>
      </c>
      <c r="D83" s="16">
        <f>Allocators!F98</f>
        <v>0</v>
      </c>
      <c r="E83" s="16">
        <f>Allocators!G98</f>
        <v>0</v>
      </c>
      <c r="F83" s="16">
        <f>Allocators!H98</f>
        <v>0</v>
      </c>
      <c r="G83" s="16">
        <f>Allocators!I98</f>
        <v>0</v>
      </c>
      <c r="H83" s="16">
        <f>Allocators!J98</f>
        <v>0</v>
      </c>
      <c r="I83" s="16">
        <f>Allocators!K98</f>
        <v>0</v>
      </c>
      <c r="J83" s="16">
        <f>Allocators!L98</f>
        <v>0</v>
      </c>
      <c r="K83" s="16">
        <f>Allocators!M98</f>
        <v>0</v>
      </c>
      <c r="L83" s="16">
        <f>Allocators!N98</f>
        <v>0</v>
      </c>
      <c r="M83" s="16">
        <f>Allocators!O98</f>
        <v>0</v>
      </c>
      <c r="N83" s="16">
        <f>Allocators!P98</f>
        <v>0</v>
      </c>
      <c r="O83" s="16">
        <f>Allocators!Q98</f>
        <v>0</v>
      </c>
      <c r="P83" s="16">
        <f>Allocators!R98</f>
        <v>0</v>
      </c>
      <c r="Q83" s="16">
        <f>Allocators!S98</f>
        <v>0</v>
      </c>
      <c r="R83" s="16">
        <f>Allocators!T98</f>
        <v>0</v>
      </c>
      <c r="S83" s="16">
        <f>Allocators!U98</f>
        <v>0</v>
      </c>
    </row>
    <row r="84" spans="1:19">
      <c r="A84" s="20" t="str">
        <f>CONCATENATE(Allocators!A99," ",Allocators!B99)</f>
        <v>DIST_METERS DISTSEC</v>
      </c>
      <c r="B84" s="16">
        <f>Allocators!D99</f>
        <v>0</v>
      </c>
      <c r="C84" s="16">
        <f>Allocators!E99</f>
        <v>0</v>
      </c>
      <c r="D84" s="16">
        <f>Allocators!F99</f>
        <v>0</v>
      </c>
      <c r="E84" s="16">
        <f>Allocators!G99</f>
        <v>0</v>
      </c>
      <c r="F84" s="16">
        <f>Allocators!H99</f>
        <v>0</v>
      </c>
      <c r="G84" s="16">
        <f>Allocators!I99</f>
        <v>0</v>
      </c>
      <c r="H84" s="16">
        <f>Allocators!J99</f>
        <v>0</v>
      </c>
      <c r="I84" s="16">
        <f>Allocators!K99</f>
        <v>0</v>
      </c>
      <c r="J84" s="16">
        <f>Allocators!L99</f>
        <v>0</v>
      </c>
      <c r="K84" s="16">
        <f>Allocators!M99</f>
        <v>0</v>
      </c>
      <c r="L84" s="16">
        <f>Allocators!N99</f>
        <v>0</v>
      </c>
      <c r="M84" s="16">
        <f>Allocators!O99</f>
        <v>0</v>
      </c>
      <c r="N84" s="16">
        <f>Allocators!P99</f>
        <v>0</v>
      </c>
      <c r="O84" s="16">
        <f>Allocators!Q99</f>
        <v>0</v>
      </c>
      <c r="P84" s="16">
        <f>Allocators!R99</f>
        <v>0</v>
      </c>
      <c r="Q84" s="16">
        <f>Allocators!S99</f>
        <v>0</v>
      </c>
      <c r="R84" s="16">
        <f>Allocators!T99</f>
        <v>0</v>
      </c>
      <c r="S84" s="16">
        <f>Allocators!U99</f>
        <v>0</v>
      </c>
    </row>
    <row r="85" spans="1:19">
      <c r="A85" s="20" t="str">
        <f>CONCATENATE(Allocators!A100," ",Allocators!B100)</f>
        <v>DIST_METERS ENERGY</v>
      </c>
      <c r="B85" s="16">
        <f>Allocators!D100</f>
        <v>0</v>
      </c>
      <c r="C85" s="16">
        <f>Allocators!E100</f>
        <v>0</v>
      </c>
      <c r="D85" s="16">
        <f>Allocators!F100</f>
        <v>0</v>
      </c>
      <c r="E85" s="16">
        <f>Allocators!G100</f>
        <v>0</v>
      </c>
      <c r="F85" s="16">
        <f>Allocators!H100</f>
        <v>0</v>
      </c>
      <c r="G85" s="16">
        <f>Allocators!I100</f>
        <v>0</v>
      </c>
      <c r="H85" s="16">
        <f>Allocators!J100</f>
        <v>0</v>
      </c>
      <c r="I85" s="16">
        <f>Allocators!K100</f>
        <v>0</v>
      </c>
      <c r="J85" s="16">
        <f>Allocators!L100</f>
        <v>0</v>
      </c>
      <c r="K85" s="16">
        <f>Allocators!M100</f>
        <v>0</v>
      </c>
      <c r="L85" s="16">
        <f>Allocators!N100</f>
        <v>0</v>
      </c>
      <c r="M85" s="16">
        <f>Allocators!O100</f>
        <v>0</v>
      </c>
      <c r="N85" s="16">
        <f>Allocators!P100</f>
        <v>0</v>
      </c>
      <c r="O85" s="16">
        <f>Allocators!Q100</f>
        <v>0</v>
      </c>
      <c r="P85" s="16">
        <f>Allocators!R100</f>
        <v>0</v>
      </c>
      <c r="Q85" s="16">
        <f>Allocators!S100</f>
        <v>0</v>
      </c>
      <c r="R85" s="16">
        <f>Allocators!T100</f>
        <v>0</v>
      </c>
      <c r="S85" s="16">
        <f>Allocators!U100</f>
        <v>0</v>
      </c>
    </row>
    <row r="86" spans="1:19">
      <c r="A86" s="20" t="str">
        <f>CONCATENATE(Allocators!A101," ",Allocators!B101)</f>
        <v>DIST_METERS CUSTOMER</v>
      </c>
      <c r="B86" s="16">
        <f>Allocators!D101</f>
        <v>1.0000000000000002</v>
      </c>
      <c r="C86" s="16">
        <f>Allocators!E101</f>
        <v>0.45176932293567329</v>
      </c>
      <c r="D86" s="16">
        <f>Allocators!F101</f>
        <v>0.35172614819193387</v>
      </c>
      <c r="E86" s="16">
        <f>Allocators!G101</f>
        <v>4.7711212214298269E-2</v>
      </c>
      <c r="F86" s="16">
        <f>Allocators!H101</f>
        <v>4.1858194574556683E-3</v>
      </c>
      <c r="G86" s="16">
        <f>Allocators!I101</f>
        <v>3.6981415318404119E-2</v>
      </c>
      <c r="H86" s="16">
        <f>Allocators!J101</f>
        <v>2.0908925119083557E-2</v>
      </c>
      <c r="I86" s="16">
        <f>Allocators!K101</f>
        <v>1.2010414386134762E-2</v>
      </c>
      <c r="J86" s="16">
        <f>Allocators!L101</f>
        <v>0</v>
      </c>
      <c r="K86" s="16">
        <f>Allocators!M101</f>
        <v>2.6409780828762181E-4</v>
      </c>
      <c r="L86" s="16">
        <f>Allocators!N101</f>
        <v>1.6629620269650199E-2</v>
      </c>
      <c r="M86" s="16">
        <f>Allocators!O101</f>
        <v>3.980876532399244E-2</v>
      </c>
      <c r="N86" s="16">
        <f>Allocators!P101</f>
        <v>7.7208658575399873E-3</v>
      </c>
      <c r="O86" s="16">
        <f>Allocators!Q101</f>
        <v>9.111169512339725E-3</v>
      </c>
      <c r="P86" s="16">
        <f>Allocators!R101</f>
        <v>2.2841828579310127E-4</v>
      </c>
      <c r="Q86" s="16">
        <f>Allocators!S101</f>
        <v>9.438053194133606E-4</v>
      </c>
      <c r="R86" s="16">
        <f>Allocators!T101</f>
        <v>0</v>
      </c>
      <c r="S86" s="16">
        <f>Allocators!U101</f>
        <v>0</v>
      </c>
    </row>
    <row r="87" spans="1:19">
      <c r="A87" s="20" t="str">
        <f>CONCATENATE(Allocators!A102," ",Allocators!B102)</f>
        <v>DIST_METERS TOTAL</v>
      </c>
      <c r="B87" s="16">
        <f>Allocators!D102</f>
        <v>1.0000000000000002</v>
      </c>
      <c r="C87" s="16">
        <f>Allocators!E102</f>
        <v>0.45176932293567329</v>
      </c>
      <c r="D87" s="16">
        <f>Allocators!F102</f>
        <v>0.35172614819193387</v>
      </c>
      <c r="E87" s="16">
        <f>Allocators!G102</f>
        <v>4.7711212214298269E-2</v>
      </c>
      <c r="F87" s="16">
        <f>Allocators!H102</f>
        <v>4.1858194574556683E-3</v>
      </c>
      <c r="G87" s="16">
        <f>Allocators!I102</f>
        <v>3.6981415318404119E-2</v>
      </c>
      <c r="H87" s="16">
        <f>Allocators!J102</f>
        <v>2.0908925119083557E-2</v>
      </c>
      <c r="I87" s="16">
        <f>Allocators!K102</f>
        <v>1.2010414386134762E-2</v>
      </c>
      <c r="J87" s="16">
        <f>Allocators!L102</f>
        <v>0</v>
      </c>
      <c r="K87" s="16">
        <f>Allocators!M102</f>
        <v>2.6409780828762181E-4</v>
      </c>
      <c r="L87" s="16">
        <f>Allocators!N102</f>
        <v>1.6629620269650199E-2</v>
      </c>
      <c r="M87" s="16">
        <f>Allocators!O102</f>
        <v>3.980876532399244E-2</v>
      </c>
      <c r="N87" s="16">
        <f>Allocators!P102</f>
        <v>7.7208658575399873E-3</v>
      </c>
      <c r="O87" s="16">
        <f>Allocators!Q102</f>
        <v>9.111169512339725E-3</v>
      </c>
      <c r="P87" s="16">
        <f>Allocators!R102</f>
        <v>2.2841828579310127E-4</v>
      </c>
      <c r="Q87" s="16">
        <f>Allocators!S102</f>
        <v>9.438053194133606E-4</v>
      </c>
      <c r="R87" s="16">
        <f>Allocators!T102</f>
        <v>0</v>
      </c>
      <c r="S87" s="16">
        <f>Allocators!U102</f>
        <v>0</v>
      </c>
    </row>
    <row r="88" spans="1:19"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</row>
    <row r="89" spans="1:19">
      <c r="A89" s="20" t="str">
        <f>CONCATENATE(Allocators!A250," ",Allocators!B250)</f>
        <v>DIST_OHLINES PRODUCTION</v>
      </c>
      <c r="B89" s="16">
        <f>Allocators!D250</f>
        <v>0</v>
      </c>
      <c r="C89" s="16">
        <f>Allocators!E250</f>
        <v>0</v>
      </c>
      <c r="D89" s="16">
        <f>Allocators!F250</f>
        <v>0</v>
      </c>
      <c r="E89" s="16">
        <f>Allocators!G250</f>
        <v>0</v>
      </c>
      <c r="F89" s="16">
        <f>Allocators!H250</f>
        <v>0</v>
      </c>
      <c r="G89" s="16">
        <f>Allocators!I250</f>
        <v>0</v>
      </c>
      <c r="H89" s="16">
        <f>Allocators!J250</f>
        <v>0</v>
      </c>
      <c r="I89" s="16">
        <f>Allocators!K250</f>
        <v>0</v>
      </c>
      <c r="J89" s="16">
        <f>Allocators!L250</f>
        <v>0</v>
      </c>
      <c r="K89" s="16">
        <f>Allocators!M250</f>
        <v>0</v>
      </c>
      <c r="L89" s="16">
        <f>Allocators!N250</f>
        <v>0</v>
      </c>
      <c r="M89" s="16">
        <f>Allocators!O250</f>
        <v>0</v>
      </c>
      <c r="N89" s="16">
        <f>Allocators!P250</f>
        <v>0</v>
      </c>
      <c r="O89" s="16">
        <f>Allocators!Q250</f>
        <v>0</v>
      </c>
      <c r="P89" s="16">
        <f>Allocators!R250</f>
        <v>0</v>
      </c>
      <c r="Q89" s="16">
        <f>Allocators!S250</f>
        <v>0</v>
      </c>
      <c r="R89" s="16">
        <f>Allocators!T250</f>
        <v>0</v>
      </c>
      <c r="S89" s="16">
        <f>Allocators!U250</f>
        <v>0</v>
      </c>
    </row>
    <row r="90" spans="1:19">
      <c r="A90" s="20" t="str">
        <f>CONCATENATE(Allocators!A251," ",Allocators!B251)</f>
        <v>DIST_OHLINES BULKTRAN</v>
      </c>
      <c r="B90" s="16">
        <f>Allocators!D251</f>
        <v>0</v>
      </c>
      <c r="C90" s="16">
        <f>Allocators!E251</f>
        <v>0</v>
      </c>
      <c r="D90" s="16">
        <f>Allocators!F251</f>
        <v>0</v>
      </c>
      <c r="E90" s="16">
        <f>Allocators!G251</f>
        <v>0</v>
      </c>
      <c r="F90" s="16">
        <f>Allocators!H251</f>
        <v>0</v>
      </c>
      <c r="G90" s="16">
        <f>Allocators!I251</f>
        <v>0</v>
      </c>
      <c r="H90" s="16">
        <f>Allocators!J251</f>
        <v>0</v>
      </c>
      <c r="I90" s="16">
        <f>Allocators!K251</f>
        <v>0</v>
      </c>
      <c r="J90" s="16">
        <f>Allocators!L251</f>
        <v>0</v>
      </c>
      <c r="K90" s="16">
        <f>Allocators!M251</f>
        <v>0</v>
      </c>
      <c r="L90" s="16">
        <f>Allocators!N251</f>
        <v>0</v>
      </c>
      <c r="M90" s="16">
        <f>Allocators!O251</f>
        <v>0</v>
      </c>
      <c r="N90" s="16">
        <f>Allocators!P251</f>
        <v>0</v>
      </c>
      <c r="O90" s="16">
        <f>Allocators!Q251</f>
        <v>0</v>
      </c>
      <c r="P90" s="16">
        <f>Allocators!R251</f>
        <v>0</v>
      </c>
      <c r="Q90" s="16">
        <f>Allocators!S251</f>
        <v>0</v>
      </c>
      <c r="R90" s="16">
        <f>Allocators!T251</f>
        <v>0</v>
      </c>
      <c r="S90" s="16">
        <f>Allocators!U251</f>
        <v>0</v>
      </c>
    </row>
    <row r="91" spans="1:19">
      <c r="A91" s="20" t="str">
        <f>CONCATENATE(Allocators!A252," ",Allocators!B252)</f>
        <v>DIST_OHLINES SUBTRAN</v>
      </c>
      <c r="B91" s="16">
        <f>Allocators!D252</f>
        <v>0</v>
      </c>
      <c r="C91" s="16">
        <f>Allocators!E252</f>
        <v>0</v>
      </c>
      <c r="D91" s="16">
        <f>Allocators!F252</f>
        <v>0</v>
      </c>
      <c r="E91" s="16">
        <f>Allocators!G252</f>
        <v>0</v>
      </c>
      <c r="F91" s="16">
        <f>Allocators!H252</f>
        <v>0</v>
      </c>
      <c r="G91" s="16">
        <f>Allocators!I252</f>
        <v>0</v>
      </c>
      <c r="H91" s="16">
        <f>Allocators!J252</f>
        <v>0</v>
      </c>
      <c r="I91" s="16">
        <f>Allocators!K252</f>
        <v>0</v>
      </c>
      <c r="J91" s="16">
        <f>Allocators!L252</f>
        <v>0</v>
      </c>
      <c r="K91" s="16">
        <f>Allocators!M252</f>
        <v>0</v>
      </c>
      <c r="L91" s="16">
        <f>Allocators!N252</f>
        <v>0</v>
      </c>
      <c r="M91" s="16">
        <f>Allocators!O252</f>
        <v>0</v>
      </c>
      <c r="N91" s="16">
        <f>Allocators!P252</f>
        <v>0</v>
      </c>
      <c r="O91" s="16">
        <f>Allocators!Q252</f>
        <v>0</v>
      </c>
      <c r="P91" s="16">
        <f>Allocators!R252</f>
        <v>0</v>
      </c>
      <c r="Q91" s="16">
        <f>Allocators!S252</f>
        <v>0</v>
      </c>
      <c r="R91" s="16">
        <f>Allocators!T252</f>
        <v>0</v>
      </c>
      <c r="S91" s="16">
        <f>Allocators!U252</f>
        <v>0</v>
      </c>
    </row>
    <row r="92" spans="1:19">
      <c r="A92" s="20" t="str">
        <f>CONCATENATE(Allocators!A253," ",Allocators!B253)</f>
        <v>DIST_OHLINES DISTPRI</v>
      </c>
      <c r="B92" s="16">
        <f>Allocators!D253</f>
        <v>0.12042562805595827</v>
      </c>
      <c r="C92" s="16">
        <f>Allocators!E253</f>
        <v>7.9651902986033737E-2</v>
      </c>
      <c r="D92" s="16">
        <f>Allocators!F253</f>
        <v>1.9766303094263627E-2</v>
      </c>
      <c r="E92" s="16">
        <f>Allocators!G253</f>
        <v>2.5095106772448278E-4</v>
      </c>
      <c r="F92" s="16">
        <f>Allocators!H253</f>
        <v>0</v>
      </c>
      <c r="G92" s="16">
        <f>Allocators!I253</f>
        <v>8.6278604282226737E-3</v>
      </c>
      <c r="H92" s="16">
        <f>Allocators!J253</f>
        <v>2.3725994329920471E-3</v>
      </c>
      <c r="I92" s="16">
        <f>Allocators!K253</f>
        <v>0</v>
      </c>
      <c r="J92" s="16">
        <f>Allocators!L253</f>
        <v>0</v>
      </c>
      <c r="K92" s="16">
        <f>Allocators!M253</f>
        <v>3.6970057176141289E-4</v>
      </c>
      <c r="L92" s="16">
        <f>Allocators!N253</f>
        <v>6.8282817963838801E-3</v>
      </c>
      <c r="M92" s="16">
        <f>Allocators!O253</f>
        <v>0</v>
      </c>
      <c r="N92" s="16">
        <f>Allocators!P253</f>
        <v>0</v>
      </c>
      <c r="O92" s="16">
        <f>Allocators!Q253</f>
        <v>2.4251660426408157E-3</v>
      </c>
      <c r="P92" s="16">
        <f>Allocators!R253</f>
        <v>4.6577586521006748E-5</v>
      </c>
      <c r="Q92" s="16">
        <f>Allocators!S253</f>
        <v>3.5597066317873676E-5</v>
      </c>
      <c r="R92" s="16">
        <f>Allocators!T253</f>
        <v>4.0962512443506626E-5</v>
      </c>
      <c r="S92" s="16">
        <f>Allocators!U253</f>
        <v>9.72547065319901E-6</v>
      </c>
    </row>
    <row r="93" spans="1:19">
      <c r="A93" s="20" t="str">
        <f>CONCATENATE(Allocators!A254," ",Allocators!B254)</f>
        <v>DIST_OHLINES DISTSEC</v>
      </c>
      <c r="B93" s="16">
        <f>Allocators!D254</f>
        <v>5.3950489506851752E-2</v>
      </c>
      <c r="C93" s="16">
        <f>Allocators!E254</f>
        <v>4.1022788983910471E-2</v>
      </c>
      <c r="D93" s="16">
        <f>Allocators!F254</f>
        <v>8.2801579115189764E-3</v>
      </c>
      <c r="E93" s="16">
        <f>Allocators!G254</f>
        <v>0</v>
      </c>
      <c r="F93" s="16">
        <f>Allocators!H254</f>
        <v>0</v>
      </c>
      <c r="G93" s="16">
        <f>Allocators!I254</f>
        <v>3.1714685743448952E-3</v>
      </c>
      <c r="H93" s="16">
        <f>Allocators!J254</f>
        <v>0</v>
      </c>
      <c r="I93" s="16">
        <f>Allocators!K254</f>
        <v>0</v>
      </c>
      <c r="J93" s="16">
        <f>Allocators!L254</f>
        <v>0</v>
      </c>
      <c r="K93" s="16">
        <f>Allocators!M254</f>
        <v>1.11388630965083E-4</v>
      </c>
      <c r="L93" s="16">
        <f>Allocators!N254</f>
        <v>0</v>
      </c>
      <c r="M93" s="16">
        <f>Allocators!O254</f>
        <v>0</v>
      </c>
      <c r="N93" s="16">
        <f>Allocators!P254</f>
        <v>0</v>
      </c>
      <c r="O93" s="16">
        <f>Allocators!Q254</f>
        <v>9.1993991159541628E-4</v>
      </c>
      <c r="P93" s="16">
        <f>Allocators!R254</f>
        <v>0</v>
      </c>
      <c r="Q93" s="16">
        <f>Allocators!S254</f>
        <v>1.1841247662844743E-5</v>
      </c>
      <c r="R93" s="16">
        <f>Allocators!T254</f>
        <v>3.5255292342761661E-4</v>
      </c>
      <c r="S93" s="16">
        <f>Allocators!U254</f>
        <v>8.0351323426446463E-5</v>
      </c>
    </row>
    <row r="94" spans="1:19">
      <c r="A94" s="20" t="str">
        <f>CONCATENATE(Allocators!A255," ",Allocators!B255)</f>
        <v>DIST_OHLINES ENERGY</v>
      </c>
      <c r="B94" s="16">
        <f>Allocators!D255</f>
        <v>0</v>
      </c>
      <c r="C94" s="16">
        <f>Allocators!E255</f>
        <v>0</v>
      </c>
      <c r="D94" s="16">
        <f>Allocators!F255</f>
        <v>0</v>
      </c>
      <c r="E94" s="16">
        <f>Allocators!G255</f>
        <v>0</v>
      </c>
      <c r="F94" s="16">
        <f>Allocators!H255</f>
        <v>0</v>
      </c>
      <c r="G94" s="16">
        <f>Allocators!I255</f>
        <v>0</v>
      </c>
      <c r="H94" s="16">
        <f>Allocators!J255</f>
        <v>0</v>
      </c>
      <c r="I94" s="16">
        <f>Allocators!K255</f>
        <v>0</v>
      </c>
      <c r="J94" s="16">
        <f>Allocators!L255</f>
        <v>0</v>
      </c>
      <c r="K94" s="16">
        <f>Allocators!M255</f>
        <v>0</v>
      </c>
      <c r="L94" s="16">
        <f>Allocators!N255</f>
        <v>0</v>
      </c>
      <c r="M94" s="16">
        <f>Allocators!O255</f>
        <v>0</v>
      </c>
      <c r="N94" s="16">
        <f>Allocators!P255</f>
        <v>0</v>
      </c>
      <c r="O94" s="16">
        <f>Allocators!Q255</f>
        <v>0</v>
      </c>
      <c r="P94" s="16">
        <f>Allocators!R255</f>
        <v>0</v>
      </c>
      <c r="Q94" s="16">
        <f>Allocators!S255</f>
        <v>0</v>
      </c>
      <c r="R94" s="16">
        <f>Allocators!T255</f>
        <v>0</v>
      </c>
      <c r="S94" s="16">
        <f>Allocators!U255</f>
        <v>0</v>
      </c>
    </row>
    <row r="95" spans="1:19">
      <c r="A95" s="20" t="str">
        <f>CONCATENATE(Allocators!A256," ",Allocators!B256)</f>
        <v>DIST_OHLINES CUSTOMER</v>
      </c>
      <c r="B95" s="16">
        <f>Allocators!D256</f>
        <v>0.8256238824371902</v>
      </c>
      <c r="C95" s="16">
        <f>Allocators!E256</f>
        <v>0.66582734175076919</v>
      </c>
      <c r="D95" s="16">
        <f>Allocators!F256</f>
        <v>0.15592568652900526</v>
      </c>
      <c r="E95" s="16">
        <f>Allocators!G256</f>
        <v>3.6384007745943669E-4</v>
      </c>
      <c r="F95" s="16">
        <f>Allocators!H256</f>
        <v>0</v>
      </c>
      <c r="G95" s="16">
        <f>Allocators!I256</f>
        <v>1.900053737843725E-3</v>
      </c>
      <c r="H95" s="16">
        <f>Allocators!J256</f>
        <v>3.5878674305027782E-4</v>
      </c>
      <c r="I95" s="16">
        <f>Allocators!K256</f>
        <v>0</v>
      </c>
      <c r="J95" s="16">
        <f>Allocators!L256</f>
        <v>0</v>
      </c>
      <c r="K95" s="16">
        <f>Allocators!M256</f>
        <v>2.0213337636635374E-5</v>
      </c>
      <c r="L95" s="16">
        <f>Allocators!N256</f>
        <v>2.1224004518467139E-4</v>
      </c>
      <c r="M95" s="16">
        <f>Allocators!O256</f>
        <v>0</v>
      </c>
      <c r="N95" s="16">
        <f>Allocators!P256</f>
        <v>0</v>
      </c>
      <c r="O95" s="16">
        <f>Allocators!Q256</f>
        <v>6.9736014846392036E-4</v>
      </c>
      <c r="P95" s="16">
        <f>Allocators!R256</f>
        <v>5.0533344091588434E-6</v>
      </c>
      <c r="Q95" s="16">
        <f>Allocators!S256</f>
        <v>4.0426675273270747E-5</v>
      </c>
      <c r="R95" s="16">
        <f>Allocators!T256</f>
        <v>0</v>
      </c>
      <c r="S95" s="16">
        <f>Allocators!U256</f>
        <v>2.7288005809457752E-4</v>
      </c>
    </row>
    <row r="96" spans="1:19">
      <c r="A96" s="20" t="str">
        <f>CONCATENATE(Allocators!A257," ",Allocators!B257)</f>
        <v>DIST_OHLINES TOTAL</v>
      </c>
      <c r="B96" s="16">
        <f>Allocators!D257</f>
        <v>1</v>
      </c>
      <c r="C96" s="16">
        <f>Allocators!E257</f>
        <v>0.78650203372071337</v>
      </c>
      <c r="D96" s="16">
        <f>Allocators!F257</f>
        <v>0.18397214753478786</v>
      </c>
      <c r="E96" s="16">
        <f>Allocators!G257</f>
        <v>6.1479114518391952E-4</v>
      </c>
      <c r="F96" s="16">
        <f>Allocators!H257</f>
        <v>0</v>
      </c>
      <c r="G96" s="16">
        <f>Allocators!I257</f>
        <v>1.3699382740411294E-2</v>
      </c>
      <c r="H96" s="16">
        <f>Allocators!J257</f>
        <v>2.731386176042325E-3</v>
      </c>
      <c r="I96" s="16">
        <f>Allocators!K257</f>
        <v>0</v>
      </c>
      <c r="J96" s="16">
        <f>Allocators!L257</f>
        <v>0</v>
      </c>
      <c r="K96" s="16">
        <f>Allocators!M257</f>
        <v>5.0130254036313121E-4</v>
      </c>
      <c r="L96" s="16">
        <f>Allocators!N257</f>
        <v>7.0405218415685519E-3</v>
      </c>
      <c r="M96" s="16">
        <f>Allocators!O257</f>
        <v>0</v>
      </c>
      <c r="N96" s="16">
        <f>Allocators!P257</f>
        <v>0</v>
      </c>
      <c r="O96" s="16">
        <f>Allocators!Q257</f>
        <v>4.042466102700152E-3</v>
      </c>
      <c r="P96" s="16">
        <f>Allocators!R257</f>
        <v>5.1630920930165594E-5</v>
      </c>
      <c r="Q96" s="16">
        <f>Allocators!S257</f>
        <v>8.7864989253989161E-5</v>
      </c>
      <c r="R96" s="16">
        <f>Allocators!T257</f>
        <v>3.9351543587112325E-4</v>
      </c>
      <c r="S96" s="16">
        <f>Allocators!U257</f>
        <v>3.62956852174223E-4</v>
      </c>
    </row>
    <row r="97" spans="1:19"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</row>
    <row r="98" spans="1:19">
      <c r="A98" s="20" t="str">
        <f>CONCATENATE(Allocators!A105," ",Allocators!B105)</f>
        <v>DIST_OL PRODUCTION</v>
      </c>
      <c r="B98" s="16">
        <f>Allocators!D105</f>
        <v>0</v>
      </c>
      <c r="C98" s="16">
        <f>Allocators!E105</f>
        <v>0</v>
      </c>
      <c r="D98" s="16">
        <f>Allocators!F105</f>
        <v>0</v>
      </c>
      <c r="E98" s="16">
        <f>Allocators!G105</f>
        <v>0</v>
      </c>
      <c r="F98" s="16">
        <f>Allocators!H105</f>
        <v>0</v>
      </c>
      <c r="G98" s="16">
        <f>Allocators!I105</f>
        <v>0</v>
      </c>
      <c r="H98" s="16">
        <f>Allocators!J105</f>
        <v>0</v>
      </c>
      <c r="I98" s="16">
        <f>Allocators!K105</f>
        <v>0</v>
      </c>
      <c r="J98" s="16">
        <f>Allocators!L105</f>
        <v>0</v>
      </c>
      <c r="K98" s="16">
        <f>Allocators!M105</f>
        <v>0</v>
      </c>
      <c r="L98" s="16">
        <f>Allocators!N105</f>
        <v>0</v>
      </c>
      <c r="M98" s="16">
        <f>Allocators!O105</f>
        <v>0</v>
      </c>
      <c r="N98" s="16">
        <f>Allocators!P105</f>
        <v>0</v>
      </c>
      <c r="O98" s="16">
        <f>Allocators!Q105</f>
        <v>0</v>
      </c>
      <c r="P98" s="16">
        <f>Allocators!R105</f>
        <v>0</v>
      </c>
      <c r="Q98" s="16">
        <f>Allocators!S105</f>
        <v>0</v>
      </c>
      <c r="R98" s="16">
        <f>Allocators!T105</f>
        <v>0</v>
      </c>
      <c r="S98" s="16">
        <f>Allocators!U105</f>
        <v>0</v>
      </c>
    </row>
    <row r="99" spans="1:19">
      <c r="A99" s="20" t="str">
        <f>CONCATENATE(Allocators!A106," ",Allocators!B106)</f>
        <v>DIST_OL BULKTRAN</v>
      </c>
      <c r="B99" s="16">
        <f>Allocators!D106</f>
        <v>0</v>
      </c>
      <c r="C99" s="16">
        <f>Allocators!E106</f>
        <v>0</v>
      </c>
      <c r="D99" s="16">
        <f>Allocators!F106</f>
        <v>0</v>
      </c>
      <c r="E99" s="16">
        <f>Allocators!G106</f>
        <v>0</v>
      </c>
      <c r="F99" s="16">
        <f>Allocators!H106</f>
        <v>0</v>
      </c>
      <c r="G99" s="16">
        <f>Allocators!I106</f>
        <v>0</v>
      </c>
      <c r="H99" s="16">
        <f>Allocators!J106</f>
        <v>0</v>
      </c>
      <c r="I99" s="16">
        <f>Allocators!K106</f>
        <v>0</v>
      </c>
      <c r="J99" s="16">
        <f>Allocators!L106</f>
        <v>0</v>
      </c>
      <c r="K99" s="16">
        <f>Allocators!M106</f>
        <v>0</v>
      </c>
      <c r="L99" s="16">
        <f>Allocators!N106</f>
        <v>0</v>
      </c>
      <c r="M99" s="16">
        <f>Allocators!O106</f>
        <v>0</v>
      </c>
      <c r="N99" s="16">
        <f>Allocators!P106</f>
        <v>0</v>
      </c>
      <c r="O99" s="16">
        <f>Allocators!Q106</f>
        <v>0</v>
      </c>
      <c r="P99" s="16">
        <f>Allocators!R106</f>
        <v>0</v>
      </c>
      <c r="Q99" s="16">
        <f>Allocators!S106</f>
        <v>0</v>
      </c>
      <c r="R99" s="16">
        <f>Allocators!T106</f>
        <v>0</v>
      </c>
      <c r="S99" s="16">
        <f>Allocators!U106</f>
        <v>0</v>
      </c>
    </row>
    <row r="100" spans="1:19">
      <c r="A100" s="20" t="str">
        <f>CONCATENATE(Allocators!A107," ",Allocators!B107)</f>
        <v>DIST_OL SUBTRAN</v>
      </c>
      <c r="B100" s="16">
        <f>Allocators!D107</f>
        <v>0</v>
      </c>
      <c r="C100" s="16">
        <f>Allocators!E107</f>
        <v>0</v>
      </c>
      <c r="D100" s="16">
        <f>Allocators!F107</f>
        <v>0</v>
      </c>
      <c r="E100" s="16">
        <f>Allocators!G107</f>
        <v>0</v>
      </c>
      <c r="F100" s="16">
        <f>Allocators!H107</f>
        <v>0</v>
      </c>
      <c r="G100" s="16">
        <f>Allocators!I107</f>
        <v>0</v>
      </c>
      <c r="H100" s="16">
        <f>Allocators!J107</f>
        <v>0</v>
      </c>
      <c r="I100" s="16">
        <f>Allocators!K107</f>
        <v>0</v>
      </c>
      <c r="J100" s="16">
        <f>Allocators!L107</f>
        <v>0</v>
      </c>
      <c r="K100" s="16">
        <f>Allocators!M107</f>
        <v>0</v>
      </c>
      <c r="L100" s="16">
        <f>Allocators!N107</f>
        <v>0</v>
      </c>
      <c r="M100" s="16">
        <f>Allocators!O107</f>
        <v>0</v>
      </c>
      <c r="N100" s="16">
        <f>Allocators!P107</f>
        <v>0</v>
      </c>
      <c r="O100" s="16">
        <f>Allocators!Q107</f>
        <v>0</v>
      </c>
      <c r="P100" s="16">
        <f>Allocators!R107</f>
        <v>0</v>
      </c>
      <c r="Q100" s="16">
        <f>Allocators!S107</f>
        <v>0</v>
      </c>
      <c r="R100" s="16">
        <f>Allocators!T107</f>
        <v>0</v>
      </c>
      <c r="S100" s="16">
        <f>Allocators!U107</f>
        <v>0</v>
      </c>
    </row>
    <row r="101" spans="1:19">
      <c r="A101" s="20" t="str">
        <f>CONCATENATE(Allocators!A108," ",Allocators!B108)</f>
        <v>DIST_OL DISTPRI</v>
      </c>
      <c r="B101" s="16">
        <f>Allocators!D108</f>
        <v>0</v>
      </c>
      <c r="C101" s="16">
        <f>Allocators!E108</f>
        <v>0</v>
      </c>
      <c r="D101" s="16">
        <f>Allocators!F108</f>
        <v>0</v>
      </c>
      <c r="E101" s="16">
        <f>Allocators!G108</f>
        <v>0</v>
      </c>
      <c r="F101" s="16">
        <f>Allocators!H108</f>
        <v>0</v>
      </c>
      <c r="G101" s="16">
        <f>Allocators!I108</f>
        <v>0</v>
      </c>
      <c r="H101" s="16">
        <f>Allocators!J108</f>
        <v>0</v>
      </c>
      <c r="I101" s="16">
        <f>Allocators!K108</f>
        <v>0</v>
      </c>
      <c r="J101" s="16">
        <f>Allocators!L108</f>
        <v>0</v>
      </c>
      <c r="K101" s="16">
        <f>Allocators!M108</f>
        <v>0</v>
      </c>
      <c r="L101" s="16">
        <f>Allocators!N108</f>
        <v>0</v>
      </c>
      <c r="M101" s="16">
        <f>Allocators!O108</f>
        <v>0</v>
      </c>
      <c r="N101" s="16">
        <f>Allocators!P108</f>
        <v>0</v>
      </c>
      <c r="O101" s="16">
        <f>Allocators!Q108</f>
        <v>0</v>
      </c>
      <c r="P101" s="16">
        <f>Allocators!R108</f>
        <v>0</v>
      </c>
      <c r="Q101" s="16">
        <f>Allocators!S108</f>
        <v>0</v>
      </c>
      <c r="R101" s="16">
        <f>Allocators!T108</f>
        <v>0</v>
      </c>
      <c r="S101" s="16">
        <f>Allocators!U108</f>
        <v>0</v>
      </c>
    </row>
    <row r="102" spans="1:19">
      <c r="A102" s="20" t="str">
        <f>CONCATENATE(Allocators!A109," ",Allocators!B109)</f>
        <v>DIST_OL DISTSEC</v>
      </c>
      <c r="B102" s="16">
        <f>Allocators!D109</f>
        <v>0</v>
      </c>
      <c r="C102" s="16">
        <f>Allocators!E109</f>
        <v>0</v>
      </c>
      <c r="D102" s="16">
        <f>Allocators!F109</f>
        <v>0</v>
      </c>
      <c r="E102" s="16">
        <f>Allocators!G109</f>
        <v>0</v>
      </c>
      <c r="F102" s="16">
        <f>Allocators!H109</f>
        <v>0</v>
      </c>
      <c r="G102" s="16">
        <f>Allocators!I109</f>
        <v>0</v>
      </c>
      <c r="H102" s="16">
        <f>Allocators!J109</f>
        <v>0</v>
      </c>
      <c r="I102" s="16">
        <f>Allocators!K109</f>
        <v>0</v>
      </c>
      <c r="J102" s="16">
        <f>Allocators!L109</f>
        <v>0</v>
      </c>
      <c r="K102" s="16">
        <f>Allocators!M109</f>
        <v>0</v>
      </c>
      <c r="L102" s="16">
        <f>Allocators!N109</f>
        <v>0</v>
      </c>
      <c r="M102" s="16">
        <f>Allocators!O109</f>
        <v>0</v>
      </c>
      <c r="N102" s="16">
        <f>Allocators!P109</f>
        <v>0</v>
      </c>
      <c r="O102" s="16">
        <f>Allocators!Q109</f>
        <v>0</v>
      </c>
      <c r="P102" s="16">
        <f>Allocators!R109</f>
        <v>0</v>
      </c>
      <c r="Q102" s="16">
        <f>Allocators!S109</f>
        <v>0</v>
      </c>
      <c r="R102" s="16">
        <f>Allocators!T109</f>
        <v>0</v>
      </c>
      <c r="S102" s="16">
        <f>Allocators!U109</f>
        <v>0</v>
      </c>
    </row>
    <row r="103" spans="1:19">
      <c r="A103" s="20" t="str">
        <f>CONCATENATE(Allocators!A110," ",Allocators!B110)</f>
        <v>DIST_OL ENERGY</v>
      </c>
      <c r="B103" s="16">
        <f>Allocators!D110</f>
        <v>0</v>
      </c>
      <c r="C103" s="16">
        <f>Allocators!E110</f>
        <v>0</v>
      </c>
      <c r="D103" s="16">
        <f>Allocators!F110</f>
        <v>0</v>
      </c>
      <c r="E103" s="16">
        <f>Allocators!G110</f>
        <v>0</v>
      </c>
      <c r="F103" s="16">
        <f>Allocators!H110</f>
        <v>0</v>
      </c>
      <c r="G103" s="16">
        <f>Allocators!I110</f>
        <v>0</v>
      </c>
      <c r="H103" s="16">
        <f>Allocators!J110</f>
        <v>0</v>
      </c>
      <c r="I103" s="16">
        <f>Allocators!K110</f>
        <v>0</v>
      </c>
      <c r="J103" s="16">
        <f>Allocators!L110</f>
        <v>0</v>
      </c>
      <c r="K103" s="16">
        <f>Allocators!M110</f>
        <v>0</v>
      </c>
      <c r="L103" s="16">
        <f>Allocators!N110</f>
        <v>0</v>
      </c>
      <c r="M103" s="16">
        <f>Allocators!O110</f>
        <v>0</v>
      </c>
      <c r="N103" s="16">
        <f>Allocators!P110</f>
        <v>0</v>
      </c>
      <c r="O103" s="16">
        <f>Allocators!Q110</f>
        <v>0</v>
      </c>
      <c r="P103" s="16">
        <f>Allocators!R110</f>
        <v>0</v>
      </c>
      <c r="Q103" s="16">
        <f>Allocators!S110</f>
        <v>0</v>
      </c>
      <c r="R103" s="16">
        <f>Allocators!T110</f>
        <v>0</v>
      </c>
      <c r="S103" s="16">
        <f>Allocators!U110</f>
        <v>0</v>
      </c>
    </row>
    <row r="104" spans="1:19">
      <c r="A104" s="20" t="str">
        <f>CONCATENATE(Allocators!A111," ",Allocators!B111)</f>
        <v>DIST_OL CUSTOMER</v>
      </c>
      <c r="B104" s="16">
        <f>Allocators!D111</f>
        <v>1</v>
      </c>
      <c r="C104" s="16">
        <f>Allocators!E111</f>
        <v>0</v>
      </c>
      <c r="D104" s="16">
        <f>Allocators!F111</f>
        <v>0</v>
      </c>
      <c r="E104" s="16">
        <f>Allocators!G111</f>
        <v>0</v>
      </c>
      <c r="F104" s="16">
        <f>Allocators!H111</f>
        <v>0</v>
      </c>
      <c r="G104" s="16">
        <f>Allocators!I111</f>
        <v>0</v>
      </c>
      <c r="H104" s="16">
        <f>Allocators!J111</f>
        <v>0</v>
      </c>
      <c r="I104" s="16">
        <f>Allocators!K111</f>
        <v>0</v>
      </c>
      <c r="J104" s="16">
        <f>Allocators!L111</f>
        <v>0</v>
      </c>
      <c r="K104" s="16">
        <f>Allocators!M111</f>
        <v>0</v>
      </c>
      <c r="L104" s="16">
        <f>Allocators!N111</f>
        <v>0</v>
      </c>
      <c r="M104" s="16">
        <f>Allocators!O111</f>
        <v>0</v>
      </c>
      <c r="N104" s="16">
        <f>Allocators!P111</f>
        <v>0</v>
      </c>
      <c r="O104" s="16">
        <f>Allocators!Q111</f>
        <v>0</v>
      </c>
      <c r="P104" s="16">
        <f>Allocators!R111</f>
        <v>0</v>
      </c>
      <c r="Q104" s="16">
        <f>Allocators!S111</f>
        <v>0</v>
      </c>
      <c r="R104" s="16">
        <f>Allocators!T111</f>
        <v>1</v>
      </c>
      <c r="S104" s="16">
        <f>Allocators!U111</f>
        <v>0</v>
      </c>
    </row>
    <row r="105" spans="1:19">
      <c r="A105" s="20" t="str">
        <f>CONCATENATE(Allocators!A112," ",Allocators!B112)</f>
        <v>DIST_OL TOTAL</v>
      </c>
      <c r="B105" s="16">
        <f>Allocators!D112</f>
        <v>1</v>
      </c>
      <c r="C105" s="16">
        <f>Allocators!E112</f>
        <v>0</v>
      </c>
      <c r="D105" s="16">
        <f>Allocators!F112</f>
        <v>0</v>
      </c>
      <c r="E105" s="16">
        <f>Allocators!G112</f>
        <v>0</v>
      </c>
      <c r="F105" s="16">
        <f>Allocators!H112</f>
        <v>0</v>
      </c>
      <c r="G105" s="16">
        <f>Allocators!I112</f>
        <v>0</v>
      </c>
      <c r="H105" s="16">
        <f>Allocators!J112</f>
        <v>0</v>
      </c>
      <c r="I105" s="16">
        <f>Allocators!K112</f>
        <v>0</v>
      </c>
      <c r="J105" s="16">
        <f>Allocators!L112</f>
        <v>0</v>
      </c>
      <c r="K105" s="16">
        <f>Allocators!M112</f>
        <v>0</v>
      </c>
      <c r="L105" s="16">
        <f>Allocators!N112</f>
        <v>0</v>
      </c>
      <c r="M105" s="16">
        <f>Allocators!O112</f>
        <v>0</v>
      </c>
      <c r="N105" s="16">
        <f>Allocators!P112</f>
        <v>0</v>
      </c>
      <c r="O105" s="16">
        <f>Allocators!Q112</f>
        <v>0</v>
      </c>
      <c r="P105" s="16">
        <f>Allocators!R112</f>
        <v>0</v>
      </c>
      <c r="Q105" s="16">
        <f>Allocators!S112</f>
        <v>0</v>
      </c>
      <c r="R105" s="16">
        <f>Allocators!T112</f>
        <v>1</v>
      </c>
      <c r="S105" s="16">
        <f>Allocators!U112</f>
        <v>0</v>
      </c>
    </row>
    <row r="106" spans="1:19"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</row>
    <row r="107" spans="1:19">
      <c r="A107" s="20" t="str">
        <f>CONCATENATE(Allocators!A75," ",Allocators!B75)</f>
        <v>DIST_PCUST PRODUCTION</v>
      </c>
      <c r="B107" s="16">
        <f>Allocators!D75</f>
        <v>0</v>
      </c>
      <c r="C107" s="16">
        <f>Allocators!E75</f>
        <v>0</v>
      </c>
      <c r="D107" s="16">
        <f>Allocators!F75</f>
        <v>0</v>
      </c>
      <c r="E107" s="16">
        <f>Allocators!G75</f>
        <v>0</v>
      </c>
      <c r="F107" s="16">
        <f>Allocators!H75</f>
        <v>0</v>
      </c>
      <c r="G107" s="16">
        <f>Allocators!I75</f>
        <v>0</v>
      </c>
      <c r="H107" s="16">
        <f>Allocators!J75</f>
        <v>0</v>
      </c>
      <c r="I107" s="16">
        <f>Allocators!K75</f>
        <v>0</v>
      </c>
      <c r="J107" s="16">
        <f>Allocators!L75</f>
        <v>0</v>
      </c>
      <c r="K107" s="16">
        <f>Allocators!M75</f>
        <v>0</v>
      </c>
      <c r="L107" s="16">
        <f>Allocators!N75</f>
        <v>0</v>
      </c>
      <c r="M107" s="16">
        <f>Allocators!O75</f>
        <v>0</v>
      </c>
      <c r="N107" s="16">
        <f>Allocators!P75</f>
        <v>0</v>
      </c>
      <c r="O107" s="16">
        <f>Allocators!Q75</f>
        <v>0</v>
      </c>
      <c r="P107" s="16">
        <f>Allocators!R75</f>
        <v>0</v>
      </c>
      <c r="Q107" s="16">
        <f>Allocators!S75</f>
        <v>0</v>
      </c>
      <c r="R107" s="16">
        <f>Allocators!T75</f>
        <v>0</v>
      </c>
      <c r="S107" s="16">
        <f>Allocators!U75</f>
        <v>0</v>
      </c>
    </row>
    <row r="108" spans="1:19">
      <c r="A108" s="20" t="str">
        <f>CONCATENATE(Allocators!A76," ",Allocators!B76)</f>
        <v>DIST_PCUST BULKTRAN</v>
      </c>
      <c r="B108" s="16">
        <f>Allocators!D76</f>
        <v>0</v>
      </c>
      <c r="C108" s="16">
        <f>Allocators!E76</f>
        <v>0</v>
      </c>
      <c r="D108" s="16">
        <f>Allocators!F76</f>
        <v>0</v>
      </c>
      <c r="E108" s="16">
        <f>Allocators!G76</f>
        <v>0</v>
      </c>
      <c r="F108" s="16">
        <f>Allocators!H76</f>
        <v>0</v>
      </c>
      <c r="G108" s="16">
        <f>Allocators!I76</f>
        <v>0</v>
      </c>
      <c r="H108" s="16">
        <f>Allocators!J76</f>
        <v>0</v>
      </c>
      <c r="I108" s="16">
        <f>Allocators!K76</f>
        <v>0</v>
      </c>
      <c r="J108" s="16">
        <f>Allocators!L76</f>
        <v>0</v>
      </c>
      <c r="K108" s="16">
        <f>Allocators!M76</f>
        <v>0</v>
      </c>
      <c r="L108" s="16">
        <f>Allocators!N76</f>
        <v>0</v>
      </c>
      <c r="M108" s="16">
        <f>Allocators!O76</f>
        <v>0</v>
      </c>
      <c r="N108" s="16">
        <f>Allocators!P76</f>
        <v>0</v>
      </c>
      <c r="O108" s="16">
        <f>Allocators!Q76</f>
        <v>0</v>
      </c>
      <c r="P108" s="16">
        <f>Allocators!R76</f>
        <v>0</v>
      </c>
      <c r="Q108" s="16">
        <f>Allocators!S76</f>
        <v>0</v>
      </c>
      <c r="R108" s="16">
        <f>Allocators!T76</f>
        <v>0</v>
      </c>
      <c r="S108" s="16">
        <f>Allocators!U76</f>
        <v>0</v>
      </c>
    </row>
    <row r="109" spans="1:19">
      <c r="A109" s="20" t="str">
        <f>CONCATENATE(Allocators!A77," ",Allocators!B77)</f>
        <v>DIST_PCUST SUBTRAN</v>
      </c>
      <c r="B109" s="16">
        <f>Allocators!D77</f>
        <v>0</v>
      </c>
      <c r="C109" s="16">
        <f>Allocators!E77</f>
        <v>0</v>
      </c>
      <c r="D109" s="16">
        <f>Allocators!F77</f>
        <v>0</v>
      </c>
      <c r="E109" s="16">
        <f>Allocators!G77</f>
        <v>0</v>
      </c>
      <c r="F109" s="16">
        <f>Allocators!H77</f>
        <v>0</v>
      </c>
      <c r="G109" s="16">
        <f>Allocators!I77</f>
        <v>0</v>
      </c>
      <c r="H109" s="16">
        <f>Allocators!J77</f>
        <v>0</v>
      </c>
      <c r="I109" s="16">
        <f>Allocators!K77</f>
        <v>0</v>
      </c>
      <c r="J109" s="16">
        <f>Allocators!L77</f>
        <v>0</v>
      </c>
      <c r="K109" s="16">
        <f>Allocators!M77</f>
        <v>0</v>
      </c>
      <c r="L109" s="16">
        <f>Allocators!N77</f>
        <v>0</v>
      </c>
      <c r="M109" s="16">
        <f>Allocators!O77</f>
        <v>0</v>
      </c>
      <c r="N109" s="16">
        <f>Allocators!P77</f>
        <v>0</v>
      </c>
      <c r="O109" s="16">
        <f>Allocators!Q77</f>
        <v>0</v>
      </c>
      <c r="P109" s="16">
        <f>Allocators!R77</f>
        <v>0</v>
      </c>
      <c r="Q109" s="16">
        <f>Allocators!S77</f>
        <v>0</v>
      </c>
      <c r="R109" s="16">
        <f>Allocators!T77</f>
        <v>0</v>
      </c>
      <c r="S109" s="16">
        <f>Allocators!U77</f>
        <v>0</v>
      </c>
    </row>
    <row r="110" spans="1:19">
      <c r="A110" s="20" t="str">
        <f>CONCATENATE(Allocators!A78," ",Allocators!B78)</f>
        <v>DIST_PCUST DISTPRI</v>
      </c>
      <c r="B110" s="16">
        <f>Allocators!D78</f>
        <v>0</v>
      </c>
      <c r="C110" s="16">
        <f>Allocators!E78</f>
        <v>0</v>
      </c>
      <c r="D110" s="16">
        <f>Allocators!F78</f>
        <v>0</v>
      </c>
      <c r="E110" s="16">
        <f>Allocators!G78</f>
        <v>0</v>
      </c>
      <c r="F110" s="16">
        <f>Allocators!H78</f>
        <v>0</v>
      </c>
      <c r="G110" s="16">
        <f>Allocators!I78</f>
        <v>0</v>
      </c>
      <c r="H110" s="16">
        <f>Allocators!J78</f>
        <v>0</v>
      </c>
      <c r="I110" s="16">
        <f>Allocators!K78</f>
        <v>0</v>
      </c>
      <c r="J110" s="16">
        <f>Allocators!L78</f>
        <v>0</v>
      </c>
      <c r="K110" s="16">
        <f>Allocators!M78</f>
        <v>0</v>
      </c>
      <c r="L110" s="16">
        <f>Allocators!N78</f>
        <v>0</v>
      </c>
      <c r="M110" s="16">
        <f>Allocators!O78</f>
        <v>0</v>
      </c>
      <c r="N110" s="16">
        <f>Allocators!P78</f>
        <v>0</v>
      </c>
      <c r="O110" s="16">
        <f>Allocators!Q78</f>
        <v>0</v>
      </c>
      <c r="P110" s="16">
        <f>Allocators!R78</f>
        <v>0</v>
      </c>
      <c r="Q110" s="16">
        <f>Allocators!S78</f>
        <v>0</v>
      </c>
      <c r="R110" s="16">
        <f>Allocators!T78</f>
        <v>0</v>
      </c>
      <c r="S110" s="16">
        <f>Allocators!U78</f>
        <v>0</v>
      </c>
    </row>
    <row r="111" spans="1:19">
      <c r="A111" s="20" t="str">
        <f>CONCATENATE(Allocators!A79," ",Allocators!B79)</f>
        <v>DIST_PCUST DISTSEC</v>
      </c>
      <c r="B111" s="16">
        <f>Allocators!D79</f>
        <v>0</v>
      </c>
      <c r="C111" s="16">
        <f>Allocators!E79</f>
        <v>0</v>
      </c>
      <c r="D111" s="16">
        <f>Allocators!F79</f>
        <v>0</v>
      </c>
      <c r="E111" s="16">
        <f>Allocators!G79</f>
        <v>0</v>
      </c>
      <c r="F111" s="16">
        <f>Allocators!H79</f>
        <v>0</v>
      </c>
      <c r="G111" s="16">
        <f>Allocators!I79</f>
        <v>0</v>
      </c>
      <c r="H111" s="16">
        <f>Allocators!J79</f>
        <v>0</v>
      </c>
      <c r="I111" s="16">
        <f>Allocators!K79</f>
        <v>0</v>
      </c>
      <c r="J111" s="16">
        <f>Allocators!L79</f>
        <v>0</v>
      </c>
      <c r="K111" s="16">
        <f>Allocators!M79</f>
        <v>0</v>
      </c>
      <c r="L111" s="16">
        <f>Allocators!N79</f>
        <v>0</v>
      </c>
      <c r="M111" s="16">
        <f>Allocators!O79</f>
        <v>0</v>
      </c>
      <c r="N111" s="16">
        <f>Allocators!P79</f>
        <v>0</v>
      </c>
      <c r="O111" s="16">
        <f>Allocators!Q79</f>
        <v>0</v>
      </c>
      <c r="P111" s="16">
        <f>Allocators!R79</f>
        <v>0</v>
      </c>
      <c r="Q111" s="16">
        <f>Allocators!S79</f>
        <v>0</v>
      </c>
      <c r="R111" s="16">
        <f>Allocators!T79</f>
        <v>0</v>
      </c>
      <c r="S111" s="16">
        <f>Allocators!U79</f>
        <v>0</v>
      </c>
    </row>
    <row r="112" spans="1:19">
      <c r="A112" s="20" t="str">
        <f>CONCATENATE(Allocators!A80," ",Allocators!B80)</f>
        <v>DIST_PCUST ENERGY</v>
      </c>
      <c r="B112" s="16">
        <f>Allocators!D80</f>
        <v>0</v>
      </c>
      <c r="C112" s="16">
        <f>Allocators!E80</f>
        <v>0</v>
      </c>
      <c r="D112" s="16">
        <f>Allocators!F80</f>
        <v>0</v>
      </c>
      <c r="E112" s="16">
        <f>Allocators!G80</f>
        <v>0</v>
      </c>
      <c r="F112" s="16">
        <f>Allocators!H80</f>
        <v>0</v>
      </c>
      <c r="G112" s="16">
        <f>Allocators!I80</f>
        <v>0</v>
      </c>
      <c r="H112" s="16">
        <f>Allocators!J80</f>
        <v>0</v>
      </c>
      <c r="I112" s="16">
        <f>Allocators!K80</f>
        <v>0</v>
      </c>
      <c r="J112" s="16">
        <f>Allocators!L80</f>
        <v>0</v>
      </c>
      <c r="K112" s="16">
        <f>Allocators!M80</f>
        <v>0</v>
      </c>
      <c r="L112" s="16">
        <f>Allocators!N80</f>
        <v>0</v>
      </c>
      <c r="M112" s="16">
        <f>Allocators!O80</f>
        <v>0</v>
      </c>
      <c r="N112" s="16">
        <f>Allocators!P80</f>
        <v>0</v>
      </c>
      <c r="O112" s="16">
        <f>Allocators!Q80</f>
        <v>0</v>
      </c>
      <c r="P112" s="16">
        <f>Allocators!R80</f>
        <v>0</v>
      </c>
      <c r="Q112" s="16">
        <f>Allocators!S80</f>
        <v>0</v>
      </c>
      <c r="R112" s="16">
        <f>Allocators!T80</f>
        <v>0</v>
      </c>
      <c r="S112" s="16">
        <f>Allocators!U80</f>
        <v>0</v>
      </c>
    </row>
    <row r="113" spans="1:19">
      <c r="A113" s="20" t="str">
        <f>CONCATENATE(Allocators!A81," ",Allocators!B81)</f>
        <v>DIST_PCUST CUSTOMER</v>
      </c>
      <c r="B113" s="16">
        <f>Allocators!D81</f>
        <v>1</v>
      </c>
      <c r="C113" s="16">
        <f>Allocators!E81</f>
        <v>0.60457283918894733</v>
      </c>
      <c r="D113" s="16">
        <f>Allocators!F81</f>
        <v>0.14158090107782453</v>
      </c>
      <c r="E113" s="16">
        <f>Allocators!G81</f>
        <v>3.3036767168794938E-4</v>
      </c>
      <c r="F113" s="16">
        <f>Allocators!H81</f>
        <v>0</v>
      </c>
      <c r="G113" s="16">
        <f>Allocators!I81</f>
        <v>1.7252533965926246E-3</v>
      </c>
      <c r="H113" s="16">
        <f>Allocators!J81</f>
        <v>3.2577923180339451E-4</v>
      </c>
      <c r="I113" s="16">
        <f>Allocators!K81</f>
        <v>0</v>
      </c>
      <c r="J113" s="16">
        <f>Allocators!L81</f>
        <v>0</v>
      </c>
      <c r="K113" s="16">
        <f>Allocators!M81</f>
        <v>1.835375953821941E-5</v>
      </c>
      <c r="L113" s="16">
        <f>Allocators!N81</f>
        <v>1.927144751513038E-4</v>
      </c>
      <c r="M113" s="16">
        <f>Allocators!O81</f>
        <v>0</v>
      </c>
      <c r="N113" s="16">
        <f>Allocators!P81</f>
        <v>0</v>
      </c>
      <c r="O113" s="16">
        <f>Allocators!Q81</f>
        <v>6.3320470406856967E-4</v>
      </c>
      <c r="P113" s="16">
        <f>Allocators!R81</f>
        <v>4.5884398845548526E-6</v>
      </c>
      <c r="Q113" s="16">
        <f>Allocators!S81</f>
        <v>3.670751907643882E-5</v>
      </c>
      <c r="R113" s="16">
        <f>Allocators!T81</f>
        <v>0.2503315147816591</v>
      </c>
      <c r="S113" s="16">
        <f>Allocators!U81</f>
        <v>2.4777575376596202E-4</v>
      </c>
    </row>
    <row r="114" spans="1:19">
      <c r="A114" s="20" t="str">
        <f>CONCATENATE(Allocators!A82," ",Allocators!B82)</f>
        <v>DIST_PCUST TOTAL</v>
      </c>
      <c r="B114" s="16">
        <f>Allocators!D82</f>
        <v>1</v>
      </c>
      <c r="C114" s="16">
        <f>Allocators!E82</f>
        <v>0.60457283918894733</v>
      </c>
      <c r="D114" s="16">
        <f>Allocators!F82</f>
        <v>0.14158090107782453</v>
      </c>
      <c r="E114" s="16">
        <f>Allocators!G82</f>
        <v>3.3036767168794938E-4</v>
      </c>
      <c r="F114" s="16">
        <f>Allocators!H82</f>
        <v>0</v>
      </c>
      <c r="G114" s="16">
        <f>Allocators!I82</f>
        <v>1.7252533965926246E-3</v>
      </c>
      <c r="H114" s="16">
        <f>Allocators!J82</f>
        <v>3.2577923180339451E-4</v>
      </c>
      <c r="I114" s="16">
        <f>Allocators!K82</f>
        <v>0</v>
      </c>
      <c r="J114" s="16">
        <f>Allocators!L82</f>
        <v>0</v>
      </c>
      <c r="K114" s="16">
        <f>Allocators!M82</f>
        <v>1.835375953821941E-5</v>
      </c>
      <c r="L114" s="16">
        <f>Allocators!N82</f>
        <v>1.927144751513038E-4</v>
      </c>
      <c r="M114" s="16">
        <f>Allocators!O82</f>
        <v>0</v>
      </c>
      <c r="N114" s="16">
        <f>Allocators!P82</f>
        <v>0</v>
      </c>
      <c r="O114" s="16">
        <f>Allocators!Q82</f>
        <v>6.3320470406856967E-4</v>
      </c>
      <c r="P114" s="16">
        <f>Allocators!R82</f>
        <v>4.5884398845548526E-6</v>
      </c>
      <c r="Q114" s="16">
        <f>Allocators!S82</f>
        <v>3.670751907643882E-5</v>
      </c>
      <c r="R114" s="16">
        <f>Allocators!T82</f>
        <v>0.2503315147816591</v>
      </c>
      <c r="S114" s="16">
        <f>Allocators!U82</f>
        <v>2.4777575376596202E-4</v>
      </c>
    </row>
    <row r="115" spans="1:19"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</row>
    <row r="116" spans="1:19">
      <c r="A116" s="20" t="str">
        <f>CONCATENATE(Allocators!A237," ",Allocators!B237)</f>
        <v>DIST_POLES PRODUCTION</v>
      </c>
      <c r="B116" s="16">
        <f>Allocators!D237</f>
        <v>0</v>
      </c>
      <c r="C116" s="16">
        <f>Allocators!E237</f>
        <v>0</v>
      </c>
      <c r="D116" s="16">
        <f>Allocators!F237</f>
        <v>0</v>
      </c>
      <c r="E116" s="16">
        <f>Allocators!G237</f>
        <v>0</v>
      </c>
      <c r="F116" s="16">
        <f>Allocators!H237</f>
        <v>0</v>
      </c>
      <c r="G116" s="16">
        <f>Allocators!I237</f>
        <v>0</v>
      </c>
      <c r="H116" s="16">
        <f>Allocators!J237</f>
        <v>0</v>
      </c>
      <c r="I116" s="16">
        <f>Allocators!K237</f>
        <v>0</v>
      </c>
      <c r="J116" s="16">
        <f>Allocators!L237</f>
        <v>0</v>
      </c>
      <c r="K116" s="16">
        <f>Allocators!M237</f>
        <v>0</v>
      </c>
      <c r="L116" s="16">
        <f>Allocators!N237</f>
        <v>0</v>
      </c>
      <c r="M116" s="16">
        <f>Allocators!O237</f>
        <v>0</v>
      </c>
      <c r="N116" s="16">
        <f>Allocators!P237</f>
        <v>0</v>
      </c>
      <c r="O116" s="16">
        <f>Allocators!Q237</f>
        <v>0</v>
      </c>
      <c r="P116" s="16">
        <f>Allocators!R237</f>
        <v>0</v>
      </c>
      <c r="Q116" s="16">
        <f>Allocators!S237</f>
        <v>0</v>
      </c>
      <c r="R116" s="16">
        <f>Allocators!T237</f>
        <v>0</v>
      </c>
      <c r="S116" s="16">
        <f>Allocators!U237</f>
        <v>0</v>
      </c>
    </row>
    <row r="117" spans="1:19">
      <c r="A117" s="20" t="str">
        <f>CONCATENATE(Allocators!A238," ",Allocators!B238)</f>
        <v>DIST_POLES BULKTRAN</v>
      </c>
      <c r="B117" s="16">
        <f>Allocators!D238</f>
        <v>0</v>
      </c>
      <c r="C117" s="16">
        <f>Allocators!E238</f>
        <v>0</v>
      </c>
      <c r="D117" s="16">
        <f>Allocators!F238</f>
        <v>0</v>
      </c>
      <c r="E117" s="16">
        <f>Allocators!G238</f>
        <v>0</v>
      </c>
      <c r="F117" s="16">
        <f>Allocators!H238</f>
        <v>0</v>
      </c>
      <c r="G117" s="16">
        <f>Allocators!I238</f>
        <v>0</v>
      </c>
      <c r="H117" s="16">
        <f>Allocators!J238</f>
        <v>0</v>
      </c>
      <c r="I117" s="16">
        <f>Allocators!K238</f>
        <v>0</v>
      </c>
      <c r="J117" s="16">
        <f>Allocators!L238</f>
        <v>0</v>
      </c>
      <c r="K117" s="16">
        <f>Allocators!M238</f>
        <v>0</v>
      </c>
      <c r="L117" s="16">
        <f>Allocators!N238</f>
        <v>0</v>
      </c>
      <c r="M117" s="16">
        <f>Allocators!O238</f>
        <v>0</v>
      </c>
      <c r="N117" s="16">
        <f>Allocators!P238</f>
        <v>0</v>
      </c>
      <c r="O117" s="16">
        <f>Allocators!Q238</f>
        <v>0</v>
      </c>
      <c r="P117" s="16">
        <f>Allocators!R238</f>
        <v>0</v>
      </c>
      <c r="Q117" s="16">
        <f>Allocators!S238</f>
        <v>0</v>
      </c>
      <c r="R117" s="16">
        <f>Allocators!T238</f>
        <v>0</v>
      </c>
      <c r="S117" s="16">
        <f>Allocators!U238</f>
        <v>0</v>
      </c>
    </row>
    <row r="118" spans="1:19">
      <c r="A118" s="20" t="str">
        <f>CONCATENATE(Allocators!A239," ",Allocators!B239)</f>
        <v>DIST_POLES SUBTRAN</v>
      </c>
      <c r="B118" s="16">
        <f>Allocators!D239</f>
        <v>0</v>
      </c>
      <c r="C118" s="16">
        <f>Allocators!E239</f>
        <v>0</v>
      </c>
      <c r="D118" s="16">
        <f>Allocators!F239</f>
        <v>0</v>
      </c>
      <c r="E118" s="16">
        <f>Allocators!G239</f>
        <v>0</v>
      </c>
      <c r="F118" s="16">
        <f>Allocators!H239</f>
        <v>0</v>
      </c>
      <c r="G118" s="16">
        <f>Allocators!I239</f>
        <v>0</v>
      </c>
      <c r="H118" s="16">
        <f>Allocators!J239</f>
        <v>0</v>
      </c>
      <c r="I118" s="16">
        <f>Allocators!K239</f>
        <v>0</v>
      </c>
      <c r="J118" s="16">
        <f>Allocators!L239</f>
        <v>0</v>
      </c>
      <c r="K118" s="16">
        <f>Allocators!M239</f>
        <v>0</v>
      </c>
      <c r="L118" s="16">
        <f>Allocators!N239</f>
        <v>0</v>
      </c>
      <c r="M118" s="16">
        <f>Allocators!O239</f>
        <v>0</v>
      </c>
      <c r="N118" s="16">
        <f>Allocators!P239</f>
        <v>0</v>
      </c>
      <c r="O118" s="16">
        <f>Allocators!Q239</f>
        <v>0</v>
      </c>
      <c r="P118" s="16">
        <f>Allocators!R239</f>
        <v>0</v>
      </c>
      <c r="Q118" s="16">
        <f>Allocators!S239</f>
        <v>0</v>
      </c>
      <c r="R118" s="16">
        <f>Allocators!T239</f>
        <v>0</v>
      </c>
      <c r="S118" s="16">
        <f>Allocators!U239</f>
        <v>0</v>
      </c>
    </row>
    <row r="119" spans="1:19">
      <c r="A119" s="20" t="str">
        <f>CONCATENATE(Allocators!A240," ",Allocators!B240)</f>
        <v>DIST_POLES DISTPRI</v>
      </c>
      <c r="B119" s="16">
        <f>Allocators!D240</f>
        <v>0.572498891171629</v>
      </c>
      <c r="C119" s="16">
        <f>Allocators!E240</f>
        <v>0.37866214090264233</v>
      </c>
      <c r="D119" s="16">
        <f>Allocators!F240</f>
        <v>9.3968258972001895E-2</v>
      </c>
      <c r="E119" s="16">
        <f>Allocators!G240</f>
        <v>1.1930119056040452E-3</v>
      </c>
      <c r="F119" s="16">
        <f>Allocators!H240</f>
        <v>0</v>
      </c>
      <c r="G119" s="16">
        <f>Allocators!I240</f>
        <v>4.1016522878716835E-2</v>
      </c>
      <c r="H119" s="16">
        <f>Allocators!J240</f>
        <v>1.127924816760113E-2</v>
      </c>
      <c r="I119" s="16">
        <f>Allocators!K240</f>
        <v>0</v>
      </c>
      <c r="J119" s="16">
        <f>Allocators!L240</f>
        <v>0</v>
      </c>
      <c r="K119" s="16">
        <f>Allocators!M240</f>
        <v>1.7575425664425604E-3</v>
      </c>
      <c r="L119" s="16">
        <f>Allocators!N240</f>
        <v>3.2461393975215191E-2</v>
      </c>
      <c r="M119" s="16">
        <f>Allocators!O240</f>
        <v>0</v>
      </c>
      <c r="N119" s="16">
        <f>Allocators!P240</f>
        <v>0</v>
      </c>
      <c r="O119" s="16">
        <f>Allocators!Q240</f>
        <v>1.1529147846119624E-2</v>
      </c>
      <c r="P119" s="16">
        <f>Allocators!R240</f>
        <v>2.2142808858207686E-4</v>
      </c>
      <c r="Q119" s="16">
        <f>Allocators!S240</f>
        <v>1.6922710991779891E-4</v>
      </c>
      <c r="R119" s="16">
        <f>Allocators!T240</f>
        <v>1.9473423831856292E-4</v>
      </c>
      <c r="S119" s="16">
        <f>Allocators!U240</f>
        <v>4.6234520466785086E-5</v>
      </c>
    </row>
    <row r="120" spans="1:19">
      <c r="A120" s="20" t="str">
        <f>CONCATENATE(Allocators!A241," ",Allocators!B241)</f>
        <v>DIST_POLES DISTSEC</v>
      </c>
      <c r="B120" s="16">
        <f>Allocators!D241</f>
        <v>0.42750110882837222</v>
      </c>
      <c r="C120" s="16">
        <f>Allocators!E241</f>
        <v>0.32506262571772981</v>
      </c>
      <c r="D120" s="16">
        <f>Allocators!F241</f>
        <v>6.5611576851380138E-2</v>
      </c>
      <c r="E120" s="16">
        <f>Allocators!G241</f>
        <v>0</v>
      </c>
      <c r="F120" s="16">
        <f>Allocators!H241</f>
        <v>0</v>
      </c>
      <c r="G120" s="16">
        <f>Allocators!I241</f>
        <v>2.5130565904774433E-2</v>
      </c>
      <c r="H120" s="16">
        <f>Allocators!J241</f>
        <v>0</v>
      </c>
      <c r="I120" s="16">
        <f>Allocators!K241</f>
        <v>0</v>
      </c>
      <c r="J120" s="16">
        <f>Allocators!L241</f>
        <v>0</v>
      </c>
      <c r="K120" s="16">
        <f>Allocators!M241</f>
        <v>8.8263820557920464E-4</v>
      </c>
      <c r="L120" s="16">
        <f>Allocators!N241</f>
        <v>0</v>
      </c>
      <c r="M120" s="16">
        <f>Allocators!O241</f>
        <v>0</v>
      </c>
      <c r="N120" s="16">
        <f>Allocators!P241</f>
        <v>0</v>
      </c>
      <c r="O120" s="16">
        <f>Allocators!Q241</f>
        <v>7.2895600365696202E-3</v>
      </c>
      <c r="P120" s="16">
        <f>Allocators!R241</f>
        <v>0</v>
      </c>
      <c r="Q120" s="16">
        <f>Allocators!S241</f>
        <v>9.3829482402279268E-5</v>
      </c>
      <c r="R120" s="16">
        <f>Allocators!T241</f>
        <v>2.7936125707784202E-3</v>
      </c>
      <c r="S120" s="16">
        <f>Allocators!U241</f>
        <v>6.3670005915832356E-4</v>
      </c>
    </row>
    <row r="121" spans="1:19">
      <c r="A121" s="20" t="str">
        <f>CONCATENATE(Allocators!A242," ",Allocators!B242)</f>
        <v>DIST_POLES ENERGY</v>
      </c>
      <c r="B121" s="16">
        <f>Allocators!D242</f>
        <v>0</v>
      </c>
      <c r="C121" s="16">
        <f>Allocators!E242</f>
        <v>0</v>
      </c>
      <c r="D121" s="16">
        <f>Allocators!F242</f>
        <v>0</v>
      </c>
      <c r="E121" s="16">
        <f>Allocators!G242</f>
        <v>0</v>
      </c>
      <c r="F121" s="16">
        <f>Allocators!H242</f>
        <v>0</v>
      </c>
      <c r="G121" s="16">
        <f>Allocators!I242</f>
        <v>0</v>
      </c>
      <c r="H121" s="16">
        <f>Allocators!J242</f>
        <v>0</v>
      </c>
      <c r="I121" s="16">
        <f>Allocators!K242</f>
        <v>0</v>
      </c>
      <c r="J121" s="16">
        <f>Allocators!L242</f>
        <v>0</v>
      </c>
      <c r="K121" s="16">
        <f>Allocators!M242</f>
        <v>0</v>
      </c>
      <c r="L121" s="16">
        <f>Allocators!N242</f>
        <v>0</v>
      </c>
      <c r="M121" s="16">
        <f>Allocators!O242</f>
        <v>0</v>
      </c>
      <c r="N121" s="16">
        <f>Allocators!P242</f>
        <v>0</v>
      </c>
      <c r="O121" s="16">
        <f>Allocators!Q242</f>
        <v>0</v>
      </c>
      <c r="P121" s="16">
        <f>Allocators!R242</f>
        <v>0</v>
      </c>
      <c r="Q121" s="16">
        <f>Allocators!S242</f>
        <v>0</v>
      </c>
      <c r="R121" s="16">
        <f>Allocators!T242</f>
        <v>0</v>
      </c>
      <c r="S121" s="16">
        <f>Allocators!U242</f>
        <v>0</v>
      </c>
    </row>
    <row r="122" spans="1:19">
      <c r="A122" s="20" t="str">
        <f>CONCATENATE(Allocators!A243," ",Allocators!B243)</f>
        <v>DIST_POLES CUSTOMER</v>
      </c>
      <c r="B122" s="16">
        <f>Allocators!D243</f>
        <v>0</v>
      </c>
      <c r="C122" s="16">
        <f>Allocators!E243</f>
        <v>0</v>
      </c>
      <c r="D122" s="16">
        <f>Allocators!F243</f>
        <v>0</v>
      </c>
      <c r="E122" s="16">
        <f>Allocators!G243</f>
        <v>0</v>
      </c>
      <c r="F122" s="16">
        <f>Allocators!H243</f>
        <v>0</v>
      </c>
      <c r="G122" s="16">
        <f>Allocators!I243</f>
        <v>0</v>
      </c>
      <c r="H122" s="16">
        <f>Allocators!J243</f>
        <v>0</v>
      </c>
      <c r="I122" s="16">
        <f>Allocators!K243</f>
        <v>0</v>
      </c>
      <c r="J122" s="16">
        <f>Allocators!L243</f>
        <v>0</v>
      </c>
      <c r="K122" s="16">
        <f>Allocators!M243</f>
        <v>0</v>
      </c>
      <c r="L122" s="16">
        <f>Allocators!N243</f>
        <v>0</v>
      </c>
      <c r="M122" s="16">
        <f>Allocators!O243</f>
        <v>0</v>
      </c>
      <c r="N122" s="16">
        <f>Allocators!P243</f>
        <v>0</v>
      </c>
      <c r="O122" s="16">
        <f>Allocators!Q243</f>
        <v>0</v>
      </c>
      <c r="P122" s="16">
        <f>Allocators!R243</f>
        <v>0</v>
      </c>
      <c r="Q122" s="16">
        <f>Allocators!S243</f>
        <v>0</v>
      </c>
      <c r="R122" s="16">
        <f>Allocators!T243</f>
        <v>0</v>
      </c>
      <c r="S122" s="16">
        <f>Allocators!U243</f>
        <v>0</v>
      </c>
    </row>
    <row r="123" spans="1:19">
      <c r="A123" s="20" t="str">
        <f>CONCATENATE(Allocators!A244," ",Allocators!B244)</f>
        <v>DIST_POLES TOTAL</v>
      </c>
      <c r="B123" s="16">
        <f>Allocators!D244</f>
        <v>1.0000000000000011</v>
      </c>
      <c r="C123" s="16">
        <f>Allocators!E244</f>
        <v>0.70372476662037209</v>
      </c>
      <c r="D123" s="16">
        <f>Allocators!F244</f>
        <v>0.15957983582338203</v>
      </c>
      <c r="E123" s="16">
        <f>Allocators!G244</f>
        <v>1.1930119056040452E-3</v>
      </c>
      <c r="F123" s="16">
        <f>Allocators!H244</f>
        <v>0</v>
      </c>
      <c r="G123" s="16">
        <f>Allocators!I244</f>
        <v>6.6147088783491265E-2</v>
      </c>
      <c r="H123" s="16">
        <f>Allocators!J244</f>
        <v>1.127924816760113E-2</v>
      </c>
      <c r="I123" s="16">
        <f>Allocators!K244</f>
        <v>0</v>
      </c>
      <c r="J123" s="16">
        <f>Allocators!L244</f>
        <v>0</v>
      </c>
      <c r="K123" s="16">
        <f>Allocators!M244</f>
        <v>2.6401807720217649E-3</v>
      </c>
      <c r="L123" s="16">
        <f>Allocators!N244</f>
        <v>3.2461393975215191E-2</v>
      </c>
      <c r="M123" s="16">
        <f>Allocators!O244</f>
        <v>0</v>
      </c>
      <c r="N123" s="16">
        <f>Allocators!P244</f>
        <v>0</v>
      </c>
      <c r="O123" s="16">
        <f>Allocators!Q244</f>
        <v>1.8818707882689245E-2</v>
      </c>
      <c r="P123" s="16">
        <f>Allocators!R244</f>
        <v>2.2142808858207686E-4</v>
      </c>
      <c r="Q123" s="16">
        <f>Allocators!S244</f>
        <v>2.630565923200782E-4</v>
      </c>
      <c r="R123" s="16">
        <f>Allocators!T244</f>
        <v>2.9883468090969832E-3</v>
      </c>
      <c r="S123" s="16">
        <f>Allocators!U244</f>
        <v>6.829345796251086E-4</v>
      </c>
    </row>
    <row r="124" spans="1:19"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</row>
    <row r="125" spans="1:19">
      <c r="A125" s="20" t="str">
        <f>CONCATENATE(Allocators!A85," ",Allocators!B85)</f>
        <v>DIST_SERV PRODUCTION</v>
      </c>
      <c r="B125" s="16">
        <f>Allocators!D85</f>
        <v>0</v>
      </c>
      <c r="C125" s="16">
        <f>Allocators!E85</f>
        <v>0</v>
      </c>
      <c r="D125" s="16">
        <f>Allocators!F85</f>
        <v>0</v>
      </c>
      <c r="E125" s="16">
        <f>Allocators!G85</f>
        <v>0</v>
      </c>
      <c r="F125" s="16">
        <f>Allocators!H85</f>
        <v>0</v>
      </c>
      <c r="G125" s="16">
        <f>Allocators!I85</f>
        <v>0</v>
      </c>
      <c r="H125" s="16">
        <f>Allocators!J85</f>
        <v>0</v>
      </c>
      <c r="I125" s="16">
        <f>Allocators!K85</f>
        <v>0</v>
      </c>
      <c r="J125" s="16">
        <f>Allocators!L85</f>
        <v>0</v>
      </c>
      <c r="K125" s="16">
        <f>Allocators!M85</f>
        <v>0</v>
      </c>
      <c r="L125" s="16">
        <f>Allocators!N85</f>
        <v>0</v>
      </c>
      <c r="M125" s="16">
        <f>Allocators!O85</f>
        <v>0</v>
      </c>
      <c r="N125" s="16">
        <f>Allocators!P85</f>
        <v>0</v>
      </c>
      <c r="O125" s="16">
        <f>Allocators!Q85</f>
        <v>0</v>
      </c>
      <c r="P125" s="16">
        <f>Allocators!R85</f>
        <v>0</v>
      </c>
      <c r="Q125" s="16">
        <f>Allocators!S85</f>
        <v>0</v>
      </c>
      <c r="R125" s="16">
        <f>Allocators!T85</f>
        <v>0</v>
      </c>
      <c r="S125" s="16">
        <f>Allocators!U85</f>
        <v>0</v>
      </c>
    </row>
    <row r="126" spans="1:19">
      <c r="A126" s="20" t="str">
        <f>CONCATENATE(Allocators!A86," ",Allocators!B86)</f>
        <v>DIST_SERV BULKTRAN</v>
      </c>
      <c r="B126" s="16">
        <f>Allocators!D86</f>
        <v>0</v>
      </c>
      <c r="C126" s="16">
        <f>Allocators!E86</f>
        <v>0</v>
      </c>
      <c r="D126" s="16">
        <f>Allocators!F86</f>
        <v>0</v>
      </c>
      <c r="E126" s="16">
        <f>Allocators!G86</f>
        <v>0</v>
      </c>
      <c r="F126" s="16">
        <f>Allocators!H86</f>
        <v>0</v>
      </c>
      <c r="G126" s="16">
        <f>Allocators!I86</f>
        <v>0</v>
      </c>
      <c r="H126" s="16">
        <f>Allocators!J86</f>
        <v>0</v>
      </c>
      <c r="I126" s="16">
        <f>Allocators!K86</f>
        <v>0</v>
      </c>
      <c r="J126" s="16">
        <f>Allocators!L86</f>
        <v>0</v>
      </c>
      <c r="K126" s="16">
        <f>Allocators!M86</f>
        <v>0</v>
      </c>
      <c r="L126" s="16">
        <f>Allocators!N86</f>
        <v>0</v>
      </c>
      <c r="M126" s="16">
        <f>Allocators!O86</f>
        <v>0</v>
      </c>
      <c r="N126" s="16">
        <f>Allocators!P86</f>
        <v>0</v>
      </c>
      <c r="O126" s="16">
        <f>Allocators!Q86</f>
        <v>0</v>
      </c>
      <c r="P126" s="16">
        <f>Allocators!R86</f>
        <v>0</v>
      </c>
      <c r="Q126" s="16">
        <f>Allocators!S86</f>
        <v>0</v>
      </c>
      <c r="R126" s="16">
        <f>Allocators!T86</f>
        <v>0</v>
      </c>
      <c r="S126" s="16">
        <f>Allocators!U86</f>
        <v>0</v>
      </c>
    </row>
    <row r="127" spans="1:19">
      <c r="A127" s="20" t="str">
        <f>CONCATENATE(Allocators!A87," ",Allocators!B87)</f>
        <v>DIST_SERV SUBTRAN</v>
      </c>
      <c r="B127" s="16">
        <f>Allocators!D87</f>
        <v>0</v>
      </c>
      <c r="C127" s="16">
        <f>Allocators!E87</f>
        <v>0</v>
      </c>
      <c r="D127" s="16">
        <f>Allocators!F87</f>
        <v>0</v>
      </c>
      <c r="E127" s="16">
        <f>Allocators!G87</f>
        <v>0</v>
      </c>
      <c r="F127" s="16">
        <f>Allocators!H87</f>
        <v>0</v>
      </c>
      <c r="G127" s="16">
        <f>Allocators!I87</f>
        <v>0</v>
      </c>
      <c r="H127" s="16">
        <f>Allocators!J87</f>
        <v>0</v>
      </c>
      <c r="I127" s="16">
        <f>Allocators!K87</f>
        <v>0</v>
      </c>
      <c r="J127" s="16">
        <f>Allocators!L87</f>
        <v>0</v>
      </c>
      <c r="K127" s="16">
        <f>Allocators!M87</f>
        <v>0</v>
      </c>
      <c r="L127" s="16">
        <f>Allocators!N87</f>
        <v>0</v>
      </c>
      <c r="M127" s="16">
        <f>Allocators!O87</f>
        <v>0</v>
      </c>
      <c r="N127" s="16">
        <f>Allocators!P87</f>
        <v>0</v>
      </c>
      <c r="O127" s="16">
        <f>Allocators!Q87</f>
        <v>0</v>
      </c>
      <c r="P127" s="16">
        <f>Allocators!R87</f>
        <v>0</v>
      </c>
      <c r="Q127" s="16">
        <f>Allocators!S87</f>
        <v>0</v>
      </c>
      <c r="R127" s="16">
        <f>Allocators!T87</f>
        <v>0</v>
      </c>
      <c r="S127" s="16">
        <f>Allocators!U87</f>
        <v>0</v>
      </c>
    </row>
    <row r="128" spans="1:19">
      <c r="A128" s="20" t="str">
        <f>CONCATENATE(Allocators!A88," ",Allocators!B88)</f>
        <v>DIST_SERV DISTPRI</v>
      </c>
      <c r="B128" s="16">
        <f>Allocators!D88</f>
        <v>0</v>
      </c>
      <c r="C128" s="16">
        <f>Allocators!E88</f>
        <v>0</v>
      </c>
      <c r="D128" s="16">
        <f>Allocators!F88</f>
        <v>0</v>
      </c>
      <c r="E128" s="16">
        <f>Allocators!G88</f>
        <v>0</v>
      </c>
      <c r="F128" s="16">
        <f>Allocators!H88</f>
        <v>0</v>
      </c>
      <c r="G128" s="16">
        <f>Allocators!I88</f>
        <v>0</v>
      </c>
      <c r="H128" s="16">
        <f>Allocators!J88</f>
        <v>0</v>
      </c>
      <c r="I128" s="16">
        <f>Allocators!K88</f>
        <v>0</v>
      </c>
      <c r="J128" s="16">
        <f>Allocators!L88</f>
        <v>0</v>
      </c>
      <c r="K128" s="16">
        <f>Allocators!M88</f>
        <v>0</v>
      </c>
      <c r="L128" s="16">
        <f>Allocators!N88</f>
        <v>0</v>
      </c>
      <c r="M128" s="16">
        <f>Allocators!O88</f>
        <v>0</v>
      </c>
      <c r="N128" s="16">
        <f>Allocators!P88</f>
        <v>0</v>
      </c>
      <c r="O128" s="16">
        <f>Allocators!Q88</f>
        <v>0</v>
      </c>
      <c r="P128" s="16">
        <f>Allocators!R88</f>
        <v>0</v>
      </c>
      <c r="Q128" s="16">
        <f>Allocators!S88</f>
        <v>0</v>
      </c>
      <c r="R128" s="16">
        <f>Allocators!T88</f>
        <v>0</v>
      </c>
      <c r="S128" s="16">
        <f>Allocators!U88</f>
        <v>0</v>
      </c>
    </row>
    <row r="129" spans="1:19">
      <c r="A129" s="20" t="str">
        <f>CONCATENATE(Allocators!A89," ",Allocators!B89)</f>
        <v>DIST_SERV DISTSEC</v>
      </c>
      <c r="B129" s="16">
        <f>Allocators!D89</f>
        <v>0</v>
      </c>
      <c r="C129" s="16">
        <f>Allocators!E89</f>
        <v>0</v>
      </c>
      <c r="D129" s="16">
        <f>Allocators!F89</f>
        <v>0</v>
      </c>
      <c r="E129" s="16">
        <f>Allocators!G89</f>
        <v>0</v>
      </c>
      <c r="F129" s="16">
        <f>Allocators!H89</f>
        <v>0</v>
      </c>
      <c r="G129" s="16">
        <f>Allocators!I89</f>
        <v>0</v>
      </c>
      <c r="H129" s="16">
        <f>Allocators!J89</f>
        <v>0</v>
      </c>
      <c r="I129" s="16">
        <f>Allocators!K89</f>
        <v>0</v>
      </c>
      <c r="J129" s="16">
        <f>Allocators!L89</f>
        <v>0</v>
      </c>
      <c r="K129" s="16">
        <f>Allocators!M89</f>
        <v>0</v>
      </c>
      <c r="L129" s="16">
        <f>Allocators!N89</f>
        <v>0</v>
      </c>
      <c r="M129" s="16">
        <f>Allocators!O89</f>
        <v>0</v>
      </c>
      <c r="N129" s="16">
        <f>Allocators!P89</f>
        <v>0</v>
      </c>
      <c r="O129" s="16">
        <f>Allocators!Q89</f>
        <v>0</v>
      </c>
      <c r="P129" s="16">
        <f>Allocators!R89</f>
        <v>0</v>
      </c>
      <c r="Q129" s="16">
        <f>Allocators!S89</f>
        <v>0</v>
      </c>
      <c r="R129" s="16">
        <f>Allocators!T89</f>
        <v>0</v>
      </c>
      <c r="S129" s="16">
        <f>Allocators!U89</f>
        <v>0</v>
      </c>
    </row>
    <row r="130" spans="1:19">
      <c r="A130" s="20" t="str">
        <f>CONCATENATE(Allocators!A90," ",Allocators!B90)</f>
        <v>DIST_SERV ENERGY</v>
      </c>
      <c r="B130" s="16">
        <f>Allocators!D90</f>
        <v>0</v>
      </c>
      <c r="C130" s="16">
        <f>Allocators!E90</f>
        <v>0</v>
      </c>
      <c r="D130" s="16">
        <f>Allocators!F90</f>
        <v>0</v>
      </c>
      <c r="E130" s="16">
        <f>Allocators!G90</f>
        <v>0</v>
      </c>
      <c r="F130" s="16">
        <f>Allocators!H90</f>
        <v>0</v>
      </c>
      <c r="G130" s="16">
        <f>Allocators!I90</f>
        <v>0</v>
      </c>
      <c r="H130" s="16">
        <f>Allocators!J90</f>
        <v>0</v>
      </c>
      <c r="I130" s="16">
        <f>Allocators!K90</f>
        <v>0</v>
      </c>
      <c r="J130" s="16">
        <f>Allocators!L90</f>
        <v>0</v>
      </c>
      <c r="K130" s="16">
        <f>Allocators!M90</f>
        <v>0</v>
      </c>
      <c r="L130" s="16">
        <f>Allocators!N90</f>
        <v>0</v>
      </c>
      <c r="M130" s="16">
        <f>Allocators!O90</f>
        <v>0</v>
      </c>
      <c r="N130" s="16">
        <f>Allocators!P90</f>
        <v>0</v>
      </c>
      <c r="O130" s="16">
        <f>Allocators!Q90</f>
        <v>0</v>
      </c>
      <c r="P130" s="16">
        <f>Allocators!R90</f>
        <v>0</v>
      </c>
      <c r="Q130" s="16">
        <f>Allocators!S90</f>
        <v>0</v>
      </c>
      <c r="R130" s="16">
        <f>Allocators!T90</f>
        <v>0</v>
      </c>
      <c r="S130" s="16">
        <f>Allocators!U90</f>
        <v>0</v>
      </c>
    </row>
    <row r="131" spans="1:19">
      <c r="A131" s="20" t="str">
        <f>CONCATENATE(Allocators!A91," ",Allocators!B91)</f>
        <v>DIST_SERV CUSTOMER</v>
      </c>
      <c r="B131" s="16">
        <f>Allocators!D91</f>
        <v>1</v>
      </c>
      <c r="C131" s="16">
        <f>Allocators!E91</f>
        <v>0.60508925250168766</v>
      </c>
      <c r="D131" s="16">
        <f>Allocators!F91</f>
        <v>0.14170183648445717</v>
      </c>
      <c r="E131" s="16">
        <f>Allocators!G91</f>
        <v>0</v>
      </c>
      <c r="F131" s="16">
        <f>Allocators!H91</f>
        <v>0</v>
      </c>
      <c r="G131" s="16">
        <f>Allocators!I91</f>
        <v>1.7267270714984408E-3</v>
      </c>
      <c r="H131" s="16">
        <f>Allocators!J91</f>
        <v>0</v>
      </c>
      <c r="I131" s="16">
        <f>Allocators!K91</f>
        <v>0</v>
      </c>
      <c r="J131" s="16">
        <f>Allocators!L91</f>
        <v>0</v>
      </c>
      <c r="K131" s="16">
        <f>Allocators!M91</f>
        <v>1.8369436930834476E-5</v>
      </c>
      <c r="L131" s="16">
        <f>Allocators!N91</f>
        <v>0</v>
      </c>
      <c r="M131" s="16">
        <f>Allocators!O91</f>
        <v>0</v>
      </c>
      <c r="N131" s="16">
        <f>Allocators!P91</f>
        <v>0</v>
      </c>
      <c r="O131" s="16">
        <f>Allocators!Q91</f>
        <v>6.3374557411378951E-4</v>
      </c>
      <c r="P131" s="16">
        <f>Allocators!R91</f>
        <v>0</v>
      </c>
      <c r="Q131" s="16">
        <f>Allocators!S91</f>
        <v>3.6738873861668953E-5</v>
      </c>
      <c r="R131" s="16">
        <f>Allocators!T91</f>
        <v>0.25054534265888417</v>
      </c>
      <c r="S131" s="16">
        <f>Allocators!U91</f>
        <v>2.4798739856626546E-4</v>
      </c>
    </row>
    <row r="132" spans="1:19">
      <c r="A132" s="20" t="str">
        <f>CONCATENATE(Allocators!A92," ",Allocators!B92)</f>
        <v>DIST_SERV TOTAL</v>
      </c>
      <c r="B132" s="16">
        <f>Allocators!D92</f>
        <v>1</v>
      </c>
      <c r="C132" s="16">
        <f>Allocators!E92</f>
        <v>0.60508925250168766</v>
      </c>
      <c r="D132" s="16">
        <f>Allocators!F92</f>
        <v>0.14170183648445717</v>
      </c>
      <c r="E132" s="16">
        <f>Allocators!G92</f>
        <v>0</v>
      </c>
      <c r="F132" s="16">
        <f>Allocators!H92</f>
        <v>0</v>
      </c>
      <c r="G132" s="16">
        <f>Allocators!I92</f>
        <v>1.7267270714984408E-3</v>
      </c>
      <c r="H132" s="16">
        <f>Allocators!J92</f>
        <v>0</v>
      </c>
      <c r="I132" s="16">
        <f>Allocators!K92</f>
        <v>0</v>
      </c>
      <c r="J132" s="16">
        <f>Allocators!L92</f>
        <v>0</v>
      </c>
      <c r="K132" s="16">
        <f>Allocators!M92</f>
        <v>1.8369436930834476E-5</v>
      </c>
      <c r="L132" s="16">
        <f>Allocators!N92</f>
        <v>0</v>
      </c>
      <c r="M132" s="16">
        <f>Allocators!O92</f>
        <v>0</v>
      </c>
      <c r="N132" s="16">
        <f>Allocators!P92</f>
        <v>0</v>
      </c>
      <c r="O132" s="16">
        <f>Allocators!Q92</f>
        <v>6.3374557411378951E-4</v>
      </c>
      <c r="P132" s="16">
        <f>Allocators!R92</f>
        <v>0</v>
      </c>
      <c r="Q132" s="16">
        <f>Allocators!S92</f>
        <v>3.6738873861668953E-5</v>
      </c>
      <c r="R132" s="16">
        <f>Allocators!T92</f>
        <v>0.25054534265888417</v>
      </c>
      <c r="S132" s="16">
        <f>Allocators!U92</f>
        <v>2.4798739856626546E-4</v>
      </c>
    </row>
    <row r="133" spans="1:19"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</row>
    <row r="134" spans="1:19">
      <c r="A134" s="20" t="str">
        <f>CONCATENATE(Allocators!A115," ",Allocators!B115)</f>
        <v>DIST_SL PRODUCTION</v>
      </c>
      <c r="B134" s="16">
        <f>Allocators!D115</f>
        <v>0</v>
      </c>
      <c r="C134" s="16">
        <f>Allocators!E115</f>
        <v>0</v>
      </c>
      <c r="D134" s="16">
        <f>Allocators!F115</f>
        <v>0</v>
      </c>
      <c r="E134" s="16">
        <f>Allocators!G115</f>
        <v>0</v>
      </c>
      <c r="F134" s="16">
        <f>Allocators!H115</f>
        <v>0</v>
      </c>
      <c r="G134" s="16">
        <f>Allocators!I115</f>
        <v>0</v>
      </c>
      <c r="H134" s="16">
        <f>Allocators!J115</f>
        <v>0</v>
      </c>
      <c r="I134" s="16">
        <f>Allocators!K115</f>
        <v>0</v>
      </c>
      <c r="J134" s="16">
        <f>Allocators!L115</f>
        <v>0</v>
      </c>
      <c r="K134" s="16">
        <f>Allocators!M115</f>
        <v>0</v>
      </c>
      <c r="L134" s="16">
        <f>Allocators!N115</f>
        <v>0</v>
      </c>
      <c r="M134" s="16">
        <f>Allocators!O115</f>
        <v>0</v>
      </c>
      <c r="N134" s="16">
        <f>Allocators!P115</f>
        <v>0</v>
      </c>
      <c r="O134" s="16">
        <f>Allocators!Q115</f>
        <v>0</v>
      </c>
      <c r="P134" s="16">
        <f>Allocators!R115</f>
        <v>0</v>
      </c>
      <c r="Q134" s="16">
        <f>Allocators!S115</f>
        <v>0</v>
      </c>
      <c r="R134" s="16">
        <f>Allocators!T115</f>
        <v>0</v>
      </c>
      <c r="S134" s="16">
        <f>Allocators!U115</f>
        <v>0</v>
      </c>
    </row>
    <row r="135" spans="1:19">
      <c r="A135" s="20" t="str">
        <f>CONCATENATE(Allocators!A116," ",Allocators!B116)</f>
        <v>DIST_SL BULKTRAN</v>
      </c>
      <c r="B135" s="16">
        <f>Allocators!D116</f>
        <v>0</v>
      </c>
      <c r="C135" s="16">
        <f>Allocators!E116</f>
        <v>0</v>
      </c>
      <c r="D135" s="16">
        <f>Allocators!F116</f>
        <v>0</v>
      </c>
      <c r="E135" s="16">
        <f>Allocators!G116</f>
        <v>0</v>
      </c>
      <c r="F135" s="16">
        <f>Allocators!H116</f>
        <v>0</v>
      </c>
      <c r="G135" s="16">
        <f>Allocators!I116</f>
        <v>0</v>
      </c>
      <c r="H135" s="16">
        <f>Allocators!J116</f>
        <v>0</v>
      </c>
      <c r="I135" s="16">
        <f>Allocators!K116</f>
        <v>0</v>
      </c>
      <c r="J135" s="16">
        <f>Allocators!L116</f>
        <v>0</v>
      </c>
      <c r="K135" s="16">
        <f>Allocators!M116</f>
        <v>0</v>
      </c>
      <c r="L135" s="16">
        <f>Allocators!N116</f>
        <v>0</v>
      </c>
      <c r="M135" s="16">
        <f>Allocators!O116</f>
        <v>0</v>
      </c>
      <c r="N135" s="16">
        <f>Allocators!P116</f>
        <v>0</v>
      </c>
      <c r="O135" s="16">
        <f>Allocators!Q116</f>
        <v>0</v>
      </c>
      <c r="P135" s="16">
        <f>Allocators!R116</f>
        <v>0</v>
      </c>
      <c r="Q135" s="16">
        <f>Allocators!S116</f>
        <v>0</v>
      </c>
      <c r="R135" s="16">
        <f>Allocators!T116</f>
        <v>0</v>
      </c>
      <c r="S135" s="16">
        <f>Allocators!U116</f>
        <v>0</v>
      </c>
    </row>
    <row r="136" spans="1:19">
      <c r="A136" s="20" t="str">
        <f>CONCATENATE(Allocators!A117," ",Allocators!B117)</f>
        <v>DIST_SL SUBTRAN</v>
      </c>
      <c r="B136" s="16">
        <f>Allocators!D117</f>
        <v>0</v>
      </c>
      <c r="C136" s="16">
        <f>Allocators!E117</f>
        <v>0</v>
      </c>
      <c r="D136" s="16">
        <f>Allocators!F117</f>
        <v>0</v>
      </c>
      <c r="E136" s="16">
        <f>Allocators!G117</f>
        <v>0</v>
      </c>
      <c r="F136" s="16">
        <f>Allocators!H117</f>
        <v>0</v>
      </c>
      <c r="G136" s="16">
        <f>Allocators!I117</f>
        <v>0</v>
      </c>
      <c r="H136" s="16">
        <f>Allocators!J117</f>
        <v>0</v>
      </c>
      <c r="I136" s="16">
        <f>Allocators!K117</f>
        <v>0</v>
      </c>
      <c r="J136" s="16">
        <f>Allocators!L117</f>
        <v>0</v>
      </c>
      <c r="K136" s="16">
        <f>Allocators!M117</f>
        <v>0</v>
      </c>
      <c r="L136" s="16">
        <f>Allocators!N117</f>
        <v>0</v>
      </c>
      <c r="M136" s="16">
        <f>Allocators!O117</f>
        <v>0</v>
      </c>
      <c r="N136" s="16">
        <f>Allocators!P117</f>
        <v>0</v>
      </c>
      <c r="O136" s="16">
        <f>Allocators!Q117</f>
        <v>0</v>
      </c>
      <c r="P136" s="16">
        <f>Allocators!R117</f>
        <v>0</v>
      </c>
      <c r="Q136" s="16">
        <f>Allocators!S117</f>
        <v>0</v>
      </c>
      <c r="R136" s="16">
        <f>Allocators!T117</f>
        <v>0</v>
      </c>
      <c r="S136" s="16">
        <f>Allocators!U117</f>
        <v>0</v>
      </c>
    </row>
    <row r="137" spans="1:19">
      <c r="A137" s="20" t="str">
        <f>CONCATENATE(Allocators!A118," ",Allocators!B118)</f>
        <v>DIST_SL DISTPRI</v>
      </c>
      <c r="B137" s="16">
        <f>Allocators!D118</f>
        <v>0</v>
      </c>
      <c r="C137" s="16">
        <f>Allocators!E118</f>
        <v>0</v>
      </c>
      <c r="D137" s="16">
        <f>Allocators!F118</f>
        <v>0</v>
      </c>
      <c r="E137" s="16">
        <f>Allocators!G118</f>
        <v>0</v>
      </c>
      <c r="F137" s="16">
        <f>Allocators!H118</f>
        <v>0</v>
      </c>
      <c r="G137" s="16">
        <f>Allocators!I118</f>
        <v>0</v>
      </c>
      <c r="H137" s="16">
        <f>Allocators!J118</f>
        <v>0</v>
      </c>
      <c r="I137" s="16">
        <f>Allocators!K118</f>
        <v>0</v>
      </c>
      <c r="J137" s="16">
        <f>Allocators!L118</f>
        <v>0</v>
      </c>
      <c r="K137" s="16">
        <f>Allocators!M118</f>
        <v>0</v>
      </c>
      <c r="L137" s="16">
        <f>Allocators!N118</f>
        <v>0</v>
      </c>
      <c r="M137" s="16">
        <f>Allocators!O118</f>
        <v>0</v>
      </c>
      <c r="N137" s="16">
        <f>Allocators!P118</f>
        <v>0</v>
      </c>
      <c r="O137" s="16">
        <f>Allocators!Q118</f>
        <v>0</v>
      </c>
      <c r="P137" s="16">
        <f>Allocators!R118</f>
        <v>0</v>
      </c>
      <c r="Q137" s="16">
        <f>Allocators!S118</f>
        <v>0</v>
      </c>
      <c r="R137" s="16">
        <f>Allocators!T118</f>
        <v>0</v>
      </c>
      <c r="S137" s="16">
        <f>Allocators!U118</f>
        <v>0</v>
      </c>
    </row>
    <row r="138" spans="1:19">
      <c r="A138" s="20" t="str">
        <f>CONCATENATE(Allocators!A119," ",Allocators!B119)</f>
        <v>DIST_SL DISTSEC</v>
      </c>
      <c r="B138" s="16">
        <f>Allocators!D119</f>
        <v>0</v>
      </c>
      <c r="C138" s="16">
        <f>Allocators!E119</f>
        <v>0</v>
      </c>
      <c r="D138" s="16">
        <f>Allocators!F119</f>
        <v>0</v>
      </c>
      <c r="E138" s="16">
        <f>Allocators!G119</f>
        <v>0</v>
      </c>
      <c r="F138" s="16">
        <f>Allocators!H119</f>
        <v>0</v>
      </c>
      <c r="G138" s="16">
        <f>Allocators!I119</f>
        <v>0</v>
      </c>
      <c r="H138" s="16">
        <f>Allocators!J119</f>
        <v>0</v>
      </c>
      <c r="I138" s="16">
        <f>Allocators!K119</f>
        <v>0</v>
      </c>
      <c r="J138" s="16">
        <f>Allocators!L119</f>
        <v>0</v>
      </c>
      <c r="K138" s="16">
        <f>Allocators!M119</f>
        <v>0</v>
      </c>
      <c r="L138" s="16">
        <f>Allocators!N119</f>
        <v>0</v>
      </c>
      <c r="M138" s="16">
        <f>Allocators!O119</f>
        <v>0</v>
      </c>
      <c r="N138" s="16">
        <f>Allocators!P119</f>
        <v>0</v>
      </c>
      <c r="O138" s="16">
        <f>Allocators!Q119</f>
        <v>0</v>
      </c>
      <c r="P138" s="16">
        <f>Allocators!R119</f>
        <v>0</v>
      </c>
      <c r="Q138" s="16">
        <f>Allocators!S119</f>
        <v>0</v>
      </c>
      <c r="R138" s="16">
        <f>Allocators!T119</f>
        <v>0</v>
      </c>
      <c r="S138" s="16">
        <f>Allocators!U119</f>
        <v>0</v>
      </c>
    </row>
    <row r="139" spans="1:19">
      <c r="A139" s="20" t="str">
        <f>CONCATENATE(Allocators!A120," ",Allocators!B120)</f>
        <v>DIST_SL ENERGY</v>
      </c>
      <c r="B139" s="16">
        <f>Allocators!D120</f>
        <v>0</v>
      </c>
      <c r="C139" s="16">
        <f>Allocators!E120</f>
        <v>0</v>
      </c>
      <c r="D139" s="16">
        <f>Allocators!F120</f>
        <v>0</v>
      </c>
      <c r="E139" s="16">
        <f>Allocators!G120</f>
        <v>0</v>
      </c>
      <c r="F139" s="16">
        <f>Allocators!H120</f>
        <v>0</v>
      </c>
      <c r="G139" s="16">
        <f>Allocators!I120</f>
        <v>0</v>
      </c>
      <c r="H139" s="16">
        <f>Allocators!J120</f>
        <v>0</v>
      </c>
      <c r="I139" s="16">
        <f>Allocators!K120</f>
        <v>0</v>
      </c>
      <c r="J139" s="16">
        <f>Allocators!L120</f>
        <v>0</v>
      </c>
      <c r="K139" s="16">
        <f>Allocators!M120</f>
        <v>0</v>
      </c>
      <c r="L139" s="16">
        <f>Allocators!N120</f>
        <v>0</v>
      </c>
      <c r="M139" s="16">
        <f>Allocators!O120</f>
        <v>0</v>
      </c>
      <c r="N139" s="16">
        <f>Allocators!P120</f>
        <v>0</v>
      </c>
      <c r="O139" s="16">
        <f>Allocators!Q120</f>
        <v>0</v>
      </c>
      <c r="P139" s="16">
        <f>Allocators!R120</f>
        <v>0</v>
      </c>
      <c r="Q139" s="16">
        <f>Allocators!S120</f>
        <v>0</v>
      </c>
      <c r="R139" s="16">
        <f>Allocators!T120</f>
        <v>0</v>
      </c>
      <c r="S139" s="16">
        <f>Allocators!U120</f>
        <v>0</v>
      </c>
    </row>
    <row r="140" spans="1:19">
      <c r="A140" s="20" t="str">
        <f>CONCATENATE(Allocators!A121," ",Allocators!B121)</f>
        <v>DIST_SL CUSTOMER</v>
      </c>
      <c r="B140" s="16">
        <f>Allocators!D121</f>
        <v>1</v>
      </c>
      <c r="C140" s="16">
        <f>Allocators!E121</f>
        <v>0</v>
      </c>
      <c r="D140" s="16">
        <f>Allocators!F121</f>
        <v>0</v>
      </c>
      <c r="E140" s="16">
        <f>Allocators!G121</f>
        <v>0</v>
      </c>
      <c r="F140" s="16">
        <f>Allocators!H121</f>
        <v>0</v>
      </c>
      <c r="G140" s="16">
        <f>Allocators!I121</f>
        <v>0</v>
      </c>
      <c r="H140" s="16">
        <f>Allocators!J121</f>
        <v>0</v>
      </c>
      <c r="I140" s="16">
        <f>Allocators!K121</f>
        <v>0</v>
      </c>
      <c r="J140" s="16">
        <f>Allocators!L121</f>
        <v>0</v>
      </c>
      <c r="K140" s="16">
        <f>Allocators!M121</f>
        <v>0</v>
      </c>
      <c r="L140" s="16">
        <f>Allocators!N121</f>
        <v>0</v>
      </c>
      <c r="M140" s="16">
        <f>Allocators!O121</f>
        <v>0</v>
      </c>
      <c r="N140" s="16">
        <f>Allocators!P121</f>
        <v>0</v>
      </c>
      <c r="O140" s="16">
        <f>Allocators!Q121</f>
        <v>0</v>
      </c>
      <c r="P140" s="16">
        <f>Allocators!R121</f>
        <v>0</v>
      </c>
      <c r="Q140" s="16">
        <f>Allocators!S121</f>
        <v>0</v>
      </c>
      <c r="R140" s="16">
        <f>Allocators!T121</f>
        <v>0</v>
      </c>
      <c r="S140" s="16">
        <f>Allocators!U121</f>
        <v>1</v>
      </c>
    </row>
    <row r="141" spans="1:19">
      <c r="A141" s="20" t="str">
        <f>CONCATENATE(Allocators!A122," ",Allocators!B122)</f>
        <v>DIST_SL TOTAL</v>
      </c>
      <c r="B141" s="16">
        <f>Allocators!D122</f>
        <v>1</v>
      </c>
      <c r="C141" s="16">
        <f>Allocators!E122</f>
        <v>0</v>
      </c>
      <c r="D141" s="16">
        <f>Allocators!F122</f>
        <v>0</v>
      </c>
      <c r="E141" s="16">
        <f>Allocators!G122</f>
        <v>0</v>
      </c>
      <c r="F141" s="16">
        <f>Allocators!H122</f>
        <v>0</v>
      </c>
      <c r="G141" s="16">
        <f>Allocators!I122</f>
        <v>0</v>
      </c>
      <c r="H141" s="16">
        <f>Allocators!J122</f>
        <v>0</v>
      </c>
      <c r="I141" s="16">
        <f>Allocators!K122</f>
        <v>0</v>
      </c>
      <c r="J141" s="16">
        <f>Allocators!L122</f>
        <v>0</v>
      </c>
      <c r="K141" s="16">
        <f>Allocators!M122</f>
        <v>0</v>
      </c>
      <c r="L141" s="16">
        <f>Allocators!N122</f>
        <v>0</v>
      </c>
      <c r="M141" s="16">
        <f>Allocators!O122</f>
        <v>0</v>
      </c>
      <c r="N141" s="16">
        <f>Allocators!P122</f>
        <v>0</v>
      </c>
      <c r="O141" s="16">
        <f>Allocators!Q122</f>
        <v>0</v>
      </c>
      <c r="P141" s="16">
        <f>Allocators!R122</f>
        <v>0</v>
      </c>
      <c r="Q141" s="16">
        <f>Allocators!S122</f>
        <v>0</v>
      </c>
      <c r="R141" s="16">
        <f>Allocators!T122</f>
        <v>0</v>
      </c>
      <c r="S141" s="16">
        <f>Allocators!U122</f>
        <v>1</v>
      </c>
    </row>
    <row r="142" spans="1:19"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</row>
    <row r="143" spans="1:19">
      <c r="A143" s="20" t="str">
        <f>CONCATENATE(Allocators!A276," ",Allocators!B276)</f>
        <v>DIST_TRANSF PRODUCTION</v>
      </c>
      <c r="B143" s="16">
        <f>Allocators!D276</f>
        <v>0</v>
      </c>
      <c r="C143" s="16">
        <f>Allocators!E276</f>
        <v>0</v>
      </c>
      <c r="D143" s="16">
        <f>Allocators!F276</f>
        <v>0</v>
      </c>
      <c r="E143" s="16">
        <f>Allocators!G276</f>
        <v>0</v>
      </c>
      <c r="F143" s="16">
        <f>Allocators!H276</f>
        <v>0</v>
      </c>
      <c r="G143" s="16">
        <f>Allocators!I276</f>
        <v>0</v>
      </c>
      <c r="H143" s="16">
        <f>Allocators!J276</f>
        <v>0</v>
      </c>
      <c r="I143" s="16">
        <f>Allocators!K276</f>
        <v>0</v>
      </c>
      <c r="J143" s="16">
        <f>Allocators!L276</f>
        <v>0</v>
      </c>
      <c r="K143" s="16">
        <f>Allocators!M276</f>
        <v>0</v>
      </c>
      <c r="L143" s="16">
        <f>Allocators!N276</f>
        <v>0</v>
      </c>
      <c r="M143" s="16">
        <f>Allocators!O276</f>
        <v>0</v>
      </c>
      <c r="N143" s="16">
        <f>Allocators!P276</f>
        <v>0</v>
      </c>
      <c r="O143" s="16">
        <f>Allocators!Q276</f>
        <v>0</v>
      </c>
      <c r="P143" s="16">
        <f>Allocators!R276</f>
        <v>0</v>
      </c>
      <c r="Q143" s="16">
        <f>Allocators!S276</f>
        <v>0</v>
      </c>
      <c r="R143" s="16">
        <f>Allocators!T276</f>
        <v>0</v>
      </c>
      <c r="S143" s="16">
        <f>Allocators!U276</f>
        <v>0</v>
      </c>
    </row>
    <row r="144" spans="1:19">
      <c r="A144" s="20" t="str">
        <f>CONCATENATE(Allocators!A277," ",Allocators!B277)</f>
        <v>DIST_TRANSF BULKTRAN</v>
      </c>
      <c r="B144" s="16">
        <f>Allocators!D277</f>
        <v>0</v>
      </c>
      <c r="C144" s="16">
        <f>Allocators!E277</f>
        <v>0</v>
      </c>
      <c r="D144" s="16">
        <f>Allocators!F277</f>
        <v>0</v>
      </c>
      <c r="E144" s="16">
        <f>Allocators!G277</f>
        <v>0</v>
      </c>
      <c r="F144" s="16">
        <f>Allocators!H277</f>
        <v>0</v>
      </c>
      <c r="G144" s="16">
        <f>Allocators!I277</f>
        <v>0</v>
      </c>
      <c r="H144" s="16">
        <f>Allocators!J277</f>
        <v>0</v>
      </c>
      <c r="I144" s="16">
        <f>Allocators!K277</f>
        <v>0</v>
      </c>
      <c r="J144" s="16">
        <f>Allocators!L277</f>
        <v>0</v>
      </c>
      <c r="K144" s="16">
        <f>Allocators!M277</f>
        <v>0</v>
      </c>
      <c r="L144" s="16">
        <f>Allocators!N277</f>
        <v>0</v>
      </c>
      <c r="M144" s="16">
        <f>Allocators!O277</f>
        <v>0</v>
      </c>
      <c r="N144" s="16">
        <f>Allocators!P277</f>
        <v>0</v>
      </c>
      <c r="O144" s="16">
        <f>Allocators!Q277</f>
        <v>0</v>
      </c>
      <c r="P144" s="16">
        <f>Allocators!R277</f>
        <v>0</v>
      </c>
      <c r="Q144" s="16">
        <f>Allocators!S277</f>
        <v>0</v>
      </c>
      <c r="R144" s="16">
        <f>Allocators!T277</f>
        <v>0</v>
      </c>
      <c r="S144" s="16">
        <f>Allocators!U277</f>
        <v>0</v>
      </c>
    </row>
    <row r="145" spans="1:19">
      <c r="A145" s="20" t="str">
        <f>CONCATENATE(Allocators!A278," ",Allocators!B278)</f>
        <v>DIST_TRANSF SUBTRAN</v>
      </c>
      <c r="B145" s="16">
        <f>Allocators!D278</f>
        <v>0</v>
      </c>
      <c r="C145" s="16">
        <f>Allocators!E278</f>
        <v>0</v>
      </c>
      <c r="D145" s="16">
        <f>Allocators!F278</f>
        <v>0</v>
      </c>
      <c r="E145" s="16">
        <f>Allocators!G278</f>
        <v>0</v>
      </c>
      <c r="F145" s="16">
        <f>Allocators!H278</f>
        <v>0</v>
      </c>
      <c r="G145" s="16">
        <f>Allocators!I278</f>
        <v>0</v>
      </c>
      <c r="H145" s="16">
        <f>Allocators!J278</f>
        <v>0</v>
      </c>
      <c r="I145" s="16">
        <f>Allocators!K278</f>
        <v>0</v>
      </c>
      <c r="J145" s="16">
        <f>Allocators!L278</f>
        <v>0</v>
      </c>
      <c r="K145" s="16">
        <f>Allocators!M278</f>
        <v>0</v>
      </c>
      <c r="L145" s="16">
        <f>Allocators!N278</f>
        <v>0</v>
      </c>
      <c r="M145" s="16">
        <f>Allocators!O278</f>
        <v>0</v>
      </c>
      <c r="N145" s="16">
        <f>Allocators!P278</f>
        <v>0</v>
      </c>
      <c r="O145" s="16">
        <f>Allocators!Q278</f>
        <v>0</v>
      </c>
      <c r="P145" s="16">
        <f>Allocators!R278</f>
        <v>0</v>
      </c>
      <c r="Q145" s="16">
        <f>Allocators!S278</f>
        <v>0</v>
      </c>
      <c r="R145" s="16">
        <f>Allocators!T278</f>
        <v>0</v>
      </c>
      <c r="S145" s="16">
        <f>Allocators!U278</f>
        <v>0</v>
      </c>
    </row>
    <row r="146" spans="1:19">
      <c r="A146" s="20" t="str">
        <f>CONCATENATE(Allocators!A279," ",Allocators!B279)</f>
        <v>DIST_TRANSF DISTPRI</v>
      </c>
      <c r="B146" s="16">
        <f>Allocators!D279</f>
        <v>0.22862971489465608</v>
      </c>
      <c r="C146" s="16">
        <f>Allocators!E279</f>
        <v>0.15122023579608551</v>
      </c>
      <c r="D146" s="16">
        <f>Allocators!F279</f>
        <v>3.7526598896896995E-2</v>
      </c>
      <c r="E146" s="16">
        <f>Allocators!G279</f>
        <v>4.7643406135858068E-4</v>
      </c>
      <c r="F146" s="16">
        <f>Allocators!H279</f>
        <v>0</v>
      </c>
      <c r="G146" s="16">
        <f>Allocators!I279</f>
        <v>1.6380111955395682E-2</v>
      </c>
      <c r="H146" s="16">
        <f>Allocators!J279</f>
        <v>4.5044127290923101E-3</v>
      </c>
      <c r="I146" s="16">
        <f>Allocators!K279</f>
        <v>0</v>
      </c>
      <c r="J146" s="16">
        <f>Allocators!L279</f>
        <v>0</v>
      </c>
      <c r="K146" s="16">
        <f>Allocators!M279</f>
        <v>7.0188163169825535E-4</v>
      </c>
      <c r="L146" s="16">
        <f>Allocators!N279</f>
        <v>1.2963587116209157E-2</v>
      </c>
      <c r="M146" s="16">
        <f>Allocators!O279</f>
        <v>0</v>
      </c>
      <c r="N146" s="16">
        <f>Allocators!P279</f>
        <v>0</v>
      </c>
      <c r="O146" s="16">
        <f>Allocators!Q279</f>
        <v>4.6042111621251202E-3</v>
      </c>
      <c r="P146" s="16">
        <f>Allocators!R279</f>
        <v>8.8428190067903664E-5</v>
      </c>
      <c r="Q146" s="16">
        <f>Allocators!S279</f>
        <v>6.758152109914577E-5</v>
      </c>
      <c r="R146" s="16">
        <f>Allocators!T279</f>
        <v>7.7767894529692346E-5</v>
      </c>
      <c r="S146" s="16">
        <f>Allocators!U279</f>
        <v>1.8463940097734216E-5</v>
      </c>
    </row>
    <row r="147" spans="1:19">
      <c r="A147" s="20" t="str">
        <f>CONCATENATE(Allocators!A280," ",Allocators!B280)</f>
        <v>DIST_TRANSF DISTSEC</v>
      </c>
      <c r="B147" s="16">
        <f>Allocators!D280</f>
        <v>0.36631914669048471</v>
      </c>
      <c r="C147" s="16">
        <f>Allocators!E280</f>
        <v>0.27854118086438129</v>
      </c>
      <c r="D147" s="16">
        <f>Allocators!F280</f>
        <v>5.6221554398035278E-2</v>
      </c>
      <c r="E147" s="16">
        <f>Allocators!G280</f>
        <v>0</v>
      </c>
      <c r="F147" s="16">
        <f>Allocators!H280</f>
        <v>0</v>
      </c>
      <c r="G147" s="16">
        <f>Allocators!I280</f>
        <v>2.1533996679718063E-2</v>
      </c>
      <c r="H147" s="16">
        <f>Allocators!J280</f>
        <v>0</v>
      </c>
      <c r="I147" s="16">
        <f>Allocators!K280</f>
        <v>0</v>
      </c>
      <c r="J147" s="16">
        <f>Allocators!L280</f>
        <v>0</v>
      </c>
      <c r="K147" s="16">
        <f>Allocators!M280</f>
        <v>7.5631914778026966E-4</v>
      </c>
      <c r="L147" s="16">
        <f>Allocators!N280</f>
        <v>0</v>
      </c>
      <c r="M147" s="16">
        <f>Allocators!O280</f>
        <v>0</v>
      </c>
      <c r="N147" s="16">
        <f>Allocators!P280</f>
        <v>0</v>
      </c>
      <c r="O147" s="16">
        <f>Allocators!Q280</f>
        <v>6.2463122485543823E-3</v>
      </c>
      <c r="P147" s="16">
        <f>Allocators!R280</f>
        <v>0</v>
      </c>
      <c r="Q147" s="16">
        <f>Allocators!S280</f>
        <v>8.0401045092521247E-5</v>
      </c>
      <c r="R147" s="16">
        <f>Allocators!T280</f>
        <v>2.3938037866521773E-3</v>
      </c>
      <c r="S147" s="16">
        <f>Allocators!U280</f>
        <v>5.4557852027067985E-4</v>
      </c>
    </row>
    <row r="148" spans="1:19">
      <c r="A148" s="20" t="str">
        <f>CONCATENATE(Allocators!A281," ",Allocators!B281)</f>
        <v>DIST_TRANSF ENERGY</v>
      </c>
      <c r="B148" s="16">
        <f>Allocators!D281</f>
        <v>0</v>
      </c>
      <c r="C148" s="16">
        <f>Allocators!E281</f>
        <v>0</v>
      </c>
      <c r="D148" s="16">
        <f>Allocators!F281</f>
        <v>0</v>
      </c>
      <c r="E148" s="16">
        <f>Allocators!G281</f>
        <v>0</v>
      </c>
      <c r="F148" s="16">
        <f>Allocators!H281</f>
        <v>0</v>
      </c>
      <c r="G148" s="16">
        <f>Allocators!I281</f>
        <v>0</v>
      </c>
      <c r="H148" s="16">
        <f>Allocators!J281</f>
        <v>0</v>
      </c>
      <c r="I148" s="16">
        <f>Allocators!K281</f>
        <v>0</v>
      </c>
      <c r="J148" s="16">
        <f>Allocators!L281</f>
        <v>0</v>
      </c>
      <c r="K148" s="16">
        <f>Allocators!M281</f>
        <v>0</v>
      </c>
      <c r="L148" s="16">
        <f>Allocators!N281</f>
        <v>0</v>
      </c>
      <c r="M148" s="16">
        <f>Allocators!O281</f>
        <v>0</v>
      </c>
      <c r="N148" s="16">
        <f>Allocators!P281</f>
        <v>0</v>
      </c>
      <c r="O148" s="16">
        <f>Allocators!Q281</f>
        <v>0</v>
      </c>
      <c r="P148" s="16">
        <f>Allocators!R281</f>
        <v>0</v>
      </c>
      <c r="Q148" s="16">
        <f>Allocators!S281</f>
        <v>0</v>
      </c>
      <c r="R148" s="16">
        <f>Allocators!T281</f>
        <v>0</v>
      </c>
      <c r="S148" s="16">
        <f>Allocators!U281</f>
        <v>0</v>
      </c>
    </row>
    <row r="149" spans="1:19">
      <c r="A149" s="20" t="str">
        <f>CONCATENATE(Allocators!A282," ",Allocators!B282)</f>
        <v>DIST_TRANSF CUSTOMER</v>
      </c>
      <c r="B149" s="16">
        <f>Allocators!D282</f>
        <v>0.40505113841485924</v>
      </c>
      <c r="C149" s="16">
        <f>Allocators!E282</f>
        <v>0.3270272432997246</v>
      </c>
      <c r="D149" s="16">
        <f>Allocators!F282</f>
        <v>7.658433985470782E-2</v>
      </c>
      <c r="E149" s="16">
        <f>Allocators!G282</f>
        <v>0</v>
      </c>
      <c r="F149" s="16">
        <f>Allocators!H282</f>
        <v>0</v>
      </c>
      <c r="G149" s="16">
        <f>Allocators!I282</f>
        <v>9.3322892744912296E-4</v>
      </c>
      <c r="H149" s="16">
        <f>Allocators!J282</f>
        <v>0</v>
      </c>
      <c r="I149" s="16">
        <f>Allocators!K282</f>
        <v>0</v>
      </c>
      <c r="J149" s="16">
        <f>Allocators!L282</f>
        <v>0</v>
      </c>
      <c r="K149" s="16">
        <f>Allocators!M282</f>
        <v>9.9279673132885426E-6</v>
      </c>
      <c r="L149" s="16">
        <f>Allocators!N282</f>
        <v>0</v>
      </c>
      <c r="M149" s="16">
        <f>Allocators!O282</f>
        <v>0</v>
      </c>
      <c r="N149" s="16">
        <f>Allocators!P282</f>
        <v>0</v>
      </c>
      <c r="O149" s="16">
        <f>Allocators!Q282</f>
        <v>3.4251487230845472E-4</v>
      </c>
      <c r="P149" s="16">
        <f>Allocators!R282</f>
        <v>0</v>
      </c>
      <c r="Q149" s="16">
        <f>Allocators!S282</f>
        <v>1.9855934626577085E-5</v>
      </c>
      <c r="R149" s="16">
        <f>Allocators!T282</f>
        <v>0</v>
      </c>
      <c r="S149" s="16">
        <f>Allocators!U282</f>
        <v>1.3402755872939535E-4</v>
      </c>
    </row>
    <row r="150" spans="1:19">
      <c r="A150" s="20" t="str">
        <f>CONCATENATE(Allocators!A283," ",Allocators!B283)</f>
        <v>DIST_TRANSF TOTAL</v>
      </c>
      <c r="B150" s="16">
        <f>Allocators!D283</f>
        <v>1</v>
      </c>
      <c r="C150" s="16">
        <f>Allocators!E283</f>
        <v>0.7567886599601914</v>
      </c>
      <c r="D150" s="16">
        <f>Allocators!F283</f>
        <v>0.17033249314964011</v>
      </c>
      <c r="E150" s="16">
        <f>Allocators!G283</f>
        <v>4.7643406135858068E-4</v>
      </c>
      <c r="F150" s="16">
        <f>Allocators!H283</f>
        <v>0</v>
      </c>
      <c r="G150" s="16">
        <f>Allocators!I283</f>
        <v>3.8847337562562867E-2</v>
      </c>
      <c r="H150" s="16">
        <f>Allocators!J283</f>
        <v>4.5044127290923101E-3</v>
      </c>
      <c r="I150" s="16">
        <f>Allocators!K283</f>
        <v>0</v>
      </c>
      <c r="J150" s="16">
        <f>Allocators!L283</f>
        <v>0</v>
      </c>
      <c r="K150" s="16">
        <f>Allocators!M283</f>
        <v>1.4681287467918135E-3</v>
      </c>
      <c r="L150" s="16">
        <f>Allocators!N283</f>
        <v>1.2963587116209157E-2</v>
      </c>
      <c r="M150" s="16">
        <f>Allocators!O283</f>
        <v>0</v>
      </c>
      <c r="N150" s="16">
        <f>Allocators!P283</f>
        <v>0</v>
      </c>
      <c r="O150" s="16">
        <f>Allocators!Q283</f>
        <v>1.1193038282987957E-2</v>
      </c>
      <c r="P150" s="16">
        <f>Allocators!R283</f>
        <v>8.8428190067903664E-5</v>
      </c>
      <c r="Q150" s="16">
        <f>Allocators!S283</f>
        <v>1.678385008182441E-4</v>
      </c>
      <c r="R150" s="16">
        <f>Allocators!T283</f>
        <v>2.4715716811818697E-3</v>
      </c>
      <c r="S150" s="16">
        <f>Allocators!U283</f>
        <v>6.9807001909780934E-4</v>
      </c>
    </row>
    <row r="151" spans="1:19"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</row>
    <row r="152" spans="1:19">
      <c r="A152" s="20" t="str">
        <f>CONCATENATE(Allocators!A263," ",Allocators!B263)</f>
        <v>DIST_UGLINES PRODUCTION</v>
      </c>
      <c r="B152" s="16">
        <f>Allocators!D263</f>
        <v>0</v>
      </c>
      <c r="C152" s="16">
        <f>Allocators!E263</f>
        <v>0</v>
      </c>
      <c r="D152" s="16">
        <f>Allocators!F263</f>
        <v>0</v>
      </c>
      <c r="E152" s="16">
        <f>Allocators!G263</f>
        <v>0</v>
      </c>
      <c r="F152" s="16">
        <f>Allocators!H263</f>
        <v>0</v>
      </c>
      <c r="G152" s="16">
        <f>Allocators!I263</f>
        <v>0</v>
      </c>
      <c r="H152" s="16">
        <f>Allocators!J263</f>
        <v>0</v>
      </c>
      <c r="I152" s="16">
        <f>Allocators!K263</f>
        <v>0</v>
      </c>
      <c r="J152" s="16">
        <f>Allocators!L263</f>
        <v>0</v>
      </c>
      <c r="K152" s="16">
        <f>Allocators!M263</f>
        <v>0</v>
      </c>
      <c r="L152" s="16">
        <f>Allocators!N263</f>
        <v>0</v>
      </c>
      <c r="M152" s="16">
        <f>Allocators!O263</f>
        <v>0</v>
      </c>
      <c r="N152" s="16">
        <f>Allocators!P263</f>
        <v>0</v>
      </c>
      <c r="O152" s="16">
        <f>Allocators!Q263</f>
        <v>0</v>
      </c>
      <c r="P152" s="16">
        <f>Allocators!R263</f>
        <v>0</v>
      </c>
      <c r="Q152" s="16">
        <f>Allocators!S263</f>
        <v>0</v>
      </c>
      <c r="R152" s="16">
        <f>Allocators!T263</f>
        <v>0</v>
      </c>
      <c r="S152" s="16">
        <f>Allocators!U263</f>
        <v>0</v>
      </c>
    </row>
    <row r="153" spans="1:19">
      <c r="A153" s="20" t="str">
        <f>CONCATENATE(Allocators!A264," ",Allocators!B264)</f>
        <v>DIST_UGLINES BULKTRAN</v>
      </c>
      <c r="B153" s="16">
        <f>Allocators!D264</f>
        <v>0</v>
      </c>
      <c r="C153" s="16">
        <f>Allocators!E264</f>
        <v>0</v>
      </c>
      <c r="D153" s="16">
        <f>Allocators!F264</f>
        <v>0</v>
      </c>
      <c r="E153" s="16">
        <f>Allocators!G264</f>
        <v>0</v>
      </c>
      <c r="F153" s="16">
        <f>Allocators!H264</f>
        <v>0</v>
      </c>
      <c r="G153" s="16">
        <f>Allocators!I264</f>
        <v>0</v>
      </c>
      <c r="H153" s="16">
        <f>Allocators!J264</f>
        <v>0</v>
      </c>
      <c r="I153" s="16">
        <f>Allocators!K264</f>
        <v>0</v>
      </c>
      <c r="J153" s="16">
        <f>Allocators!L264</f>
        <v>0</v>
      </c>
      <c r="K153" s="16">
        <f>Allocators!M264</f>
        <v>0</v>
      </c>
      <c r="L153" s="16">
        <f>Allocators!N264</f>
        <v>0</v>
      </c>
      <c r="M153" s="16">
        <f>Allocators!O264</f>
        <v>0</v>
      </c>
      <c r="N153" s="16">
        <f>Allocators!P264</f>
        <v>0</v>
      </c>
      <c r="O153" s="16">
        <f>Allocators!Q264</f>
        <v>0</v>
      </c>
      <c r="P153" s="16">
        <f>Allocators!R264</f>
        <v>0</v>
      </c>
      <c r="Q153" s="16">
        <f>Allocators!S264</f>
        <v>0</v>
      </c>
      <c r="R153" s="16">
        <f>Allocators!T264</f>
        <v>0</v>
      </c>
      <c r="S153" s="16">
        <f>Allocators!U264</f>
        <v>0</v>
      </c>
    </row>
    <row r="154" spans="1:19">
      <c r="A154" s="20" t="str">
        <f>CONCATENATE(Allocators!A265," ",Allocators!B265)</f>
        <v>DIST_UGLINES SUBTRAN</v>
      </c>
      <c r="B154" s="16">
        <f>Allocators!D265</f>
        <v>0</v>
      </c>
      <c r="C154" s="16">
        <f>Allocators!E265</f>
        <v>0</v>
      </c>
      <c r="D154" s="16">
        <f>Allocators!F265</f>
        <v>0</v>
      </c>
      <c r="E154" s="16">
        <f>Allocators!G265</f>
        <v>0</v>
      </c>
      <c r="F154" s="16">
        <f>Allocators!H265</f>
        <v>0</v>
      </c>
      <c r="G154" s="16">
        <f>Allocators!I265</f>
        <v>0</v>
      </c>
      <c r="H154" s="16">
        <f>Allocators!J265</f>
        <v>0</v>
      </c>
      <c r="I154" s="16">
        <f>Allocators!K265</f>
        <v>0</v>
      </c>
      <c r="J154" s="16">
        <f>Allocators!L265</f>
        <v>0</v>
      </c>
      <c r="K154" s="16">
        <f>Allocators!M265</f>
        <v>0</v>
      </c>
      <c r="L154" s="16">
        <f>Allocators!N265</f>
        <v>0</v>
      </c>
      <c r="M154" s="16">
        <f>Allocators!O265</f>
        <v>0</v>
      </c>
      <c r="N154" s="16">
        <f>Allocators!P265</f>
        <v>0</v>
      </c>
      <c r="O154" s="16">
        <f>Allocators!Q265</f>
        <v>0</v>
      </c>
      <c r="P154" s="16">
        <f>Allocators!R265</f>
        <v>0</v>
      </c>
      <c r="Q154" s="16">
        <f>Allocators!S265</f>
        <v>0</v>
      </c>
      <c r="R154" s="16">
        <f>Allocators!T265</f>
        <v>0</v>
      </c>
      <c r="S154" s="16">
        <f>Allocators!U265</f>
        <v>0</v>
      </c>
    </row>
    <row r="155" spans="1:19">
      <c r="A155" s="20" t="str">
        <f>CONCATENATE(Allocators!A266," ",Allocators!B266)</f>
        <v>DIST_UGLINES DISTPRI</v>
      </c>
      <c r="B155" s="16">
        <f>Allocators!D266</f>
        <v>0.28486221157365388</v>
      </c>
      <c r="C155" s="16">
        <f>Allocators!E266</f>
        <v>0.18841352631441871</v>
      </c>
      <c r="D155" s="16">
        <f>Allocators!F266</f>
        <v>4.675643303641884E-2</v>
      </c>
      <c r="E155" s="16">
        <f>Allocators!G266</f>
        <v>5.936151407534971E-4</v>
      </c>
      <c r="F155" s="16">
        <f>Allocators!H266</f>
        <v>0</v>
      </c>
      <c r="G155" s="16">
        <f>Allocators!I266</f>
        <v>2.0408873446690918E-2</v>
      </c>
      <c r="H155" s="16">
        <f>Allocators!J266</f>
        <v>5.6122931021497981E-3</v>
      </c>
      <c r="I155" s="16">
        <f>Allocators!K266</f>
        <v>0</v>
      </c>
      <c r="J155" s="16">
        <f>Allocators!L266</f>
        <v>0</v>
      </c>
      <c r="K155" s="16">
        <f>Allocators!M266</f>
        <v>8.7451254514582391E-4</v>
      </c>
      <c r="L155" s="16">
        <f>Allocators!N266</f>
        <v>1.6152039106345321E-2</v>
      </c>
      <c r="M155" s="16">
        <f>Allocators!O266</f>
        <v>0</v>
      </c>
      <c r="N155" s="16">
        <f>Allocators!P266</f>
        <v>0</v>
      </c>
      <c r="O155" s="16">
        <f>Allocators!Q266</f>
        <v>5.7366374042822233E-3</v>
      </c>
      <c r="P155" s="16">
        <f>Allocators!R266</f>
        <v>1.1017749726803874E-4</v>
      </c>
      <c r="Q155" s="16">
        <f>Allocators!S266</f>
        <v>8.4203497216818642E-5</v>
      </c>
      <c r="R155" s="16">
        <f>Allocators!T266</f>
        <v>9.6895254561998406E-5</v>
      </c>
      <c r="S155" s="16">
        <f>Allocators!U266</f>
        <v>2.3005228401861481E-5</v>
      </c>
    </row>
    <row r="156" spans="1:19">
      <c r="A156" s="20" t="str">
        <f>CONCATENATE(Allocators!A267," ",Allocators!B267)</f>
        <v>DIST_UGLINES DISTSEC</v>
      </c>
      <c r="B156" s="16">
        <f>Allocators!D267</f>
        <v>3.6500915016622025E-2</v>
      </c>
      <c r="C156" s="16">
        <f>Allocators!E267</f>
        <v>2.7754508775242295E-2</v>
      </c>
      <c r="D156" s="16">
        <f>Allocators!F267</f>
        <v>5.6020500094661942E-3</v>
      </c>
      <c r="E156" s="16">
        <f>Allocators!G267</f>
        <v>0</v>
      </c>
      <c r="F156" s="16">
        <f>Allocators!H267</f>
        <v>0</v>
      </c>
      <c r="G156" s="16">
        <f>Allocators!I267</f>
        <v>2.1456988799953081E-3</v>
      </c>
      <c r="H156" s="16">
        <f>Allocators!J267</f>
        <v>0</v>
      </c>
      <c r="I156" s="16">
        <f>Allocators!K267</f>
        <v>0</v>
      </c>
      <c r="J156" s="16">
        <f>Allocators!L267</f>
        <v>0</v>
      </c>
      <c r="K156" s="16">
        <f>Allocators!M267</f>
        <v>7.5361446945870788E-5</v>
      </c>
      <c r="L156" s="16">
        <f>Allocators!N267</f>
        <v>0</v>
      </c>
      <c r="M156" s="16">
        <f>Allocators!O267</f>
        <v>0</v>
      </c>
      <c r="N156" s="16">
        <f>Allocators!P267</f>
        <v>0</v>
      </c>
      <c r="O156" s="16">
        <f>Allocators!Q267</f>
        <v>6.2239747665827124E-4</v>
      </c>
      <c r="P156" s="16">
        <f>Allocators!R267</f>
        <v>0</v>
      </c>
      <c r="Q156" s="16">
        <f>Allocators!S267</f>
        <v>8.011352233928819E-6</v>
      </c>
      <c r="R156" s="16">
        <f>Allocators!T267</f>
        <v>2.3852432877849561E-4</v>
      </c>
      <c r="S156" s="16">
        <f>Allocators!U267</f>
        <v>5.4362747301659843E-5</v>
      </c>
    </row>
    <row r="157" spans="1:19">
      <c r="A157" s="20" t="str">
        <f>CONCATENATE(Allocators!A268," ",Allocators!B268)</f>
        <v>DIST_UGLINES ENERGY</v>
      </c>
      <c r="B157" s="16">
        <f>Allocators!D268</f>
        <v>0</v>
      </c>
      <c r="C157" s="16">
        <f>Allocators!E268</f>
        <v>0</v>
      </c>
      <c r="D157" s="16">
        <f>Allocators!F268</f>
        <v>0</v>
      </c>
      <c r="E157" s="16">
        <f>Allocators!G268</f>
        <v>0</v>
      </c>
      <c r="F157" s="16">
        <f>Allocators!H268</f>
        <v>0</v>
      </c>
      <c r="G157" s="16">
        <f>Allocators!I268</f>
        <v>0</v>
      </c>
      <c r="H157" s="16">
        <f>Allocators!J268</f>
        <v>0</v>
      </c>
      <c r="I157" s="16">
        <f>Allocators!K268</f>
        <v>0</v>
      </c>
      <c r="J157" s="16">
        <f>Allocators!L268</f>
        <v>0</v>
      </c>
      <c r="K157" s="16">
        <f>Allocators!M268</f>
        <v>0</v>
      </c>
      <c r="L157" s="16">
        <f>Allocators!N268</f>
        <v>0</v>
      </c>
      <c r="M157" s="16">
        <f>Allocators!O268</f>
        <v>0</v>
      </c>
      <c r="N157" s="16">
        <f>Allocators!P268</f>
        <v>0</v>
      </c>
      <c r="O157" s="16">
        <f>Allocators!Q268</f>
        <v>0</v>
      </c>
      <c r="P157" s="16">
        <f>Allocators!R268</f>
        <v>0</v>
      </c>
      <c r="Q157" s="16">
        <f>Allocators!S268</f>
        <v>0</v>
      </c>
      <c r="R157" s="16">
        <f>Allocators!T268</f>
        <v>0</v>
      </c>
      <c r="S157" s="16">
        <f>Allocators!U268</f>
        <v>0</v>
      </c>
    </row>
    <row r="158" spans="1:19">
      <c r="A158" s="20" t="str">
        <f>CONCATENATE(Allocators!A269," ",Allocators!B269)</f>
        <v>DIST_UGLINES CUSTOMER</v>
      </c>
      <c r="B158" s="16">
        <f>Allocators!D269</f>
        <v>0.67863687340972434</v>
      </c>
      <c r="C158" s="16">
        <f>Allocators!E269</f>
        <v>0.54728914103429549</v>
      </c>
      <c r="D158" s="16">
        <f>Allocators!F269</f>
        <v>0.12816601195927613</v>
      </c>
      <c r="E158" s="16">
        <f>Allocators!G269</f>
        <v>2.9906510439032537E-4</v>
      </c>
      <c r="F158" s="16">
        <f>Allocators!H269</f>
        <v>0</v>
      </c>
      <c r="G158" s="16">
        <f>Allocators!I269</f>
        <v>1.5617844340383659E-3</v>
      </c>
      <c r="H158" s="16">
        <f>Allocators!J269</f>
        <v>2.9491142238490415E-4</v>
      </c>
      <c r="I158" s="16">
        <f>Allocators!K269</f>
        <v>0</v>
      </c>
      <c r="J158" s="16">
        <f>Allocators!L269</f>
        <v>0</v>
      </c>
      <c r="K158" s="16">
        <f>Allocators!M269</f>
        <v>1.6614728021684743E-5</v>
      </c>
      <c r="L158" s="16">
        <f>Allocators!N269</f>
        <v>1.744546442276898E-4</v>
      </c>
      <c r="M158" s="16">
        <f>Allocators!O269</f>
        <v>0</v>
      </c>
      <c r="N158" s="16">
        <f>Allocators!P269</f>
        <v>0</v>
      </c>
      <c r="O158" s="16">
        <f>Allocators!Q269</f>
        <v>5.7320811674812361E-4</v>
      </c>
      <c r="P158" s="16">
        <f>Allocators!R269</f>
        <v>4.1536820054211858E-6</v>
      </c>
      <c r="Q158" s="16">
        <f>Allocators!S269</f>
        <v>3.3229456043369487E-5</v>
      </c>
      <c r="R158" s="16">
        <f>Allocators!T269</f>
        <v>0</v>
      </c>
      <c r="S158" s="16">
        <f>Allocators!U269</f>
        <v>2.2429882829274402E-4</v>
      </c>
    </row>
    <row r="159" spans="1:19">
      <c r="A159" s="20" t="str">
        <f>CONCATENATE(Allocators!A270," ",Allocators!B270)</f>
        <v>DIST_UGLINES TOTAL</v>
      </c>
      <c r="B159" s="16">
        <f>Allocators!D270</f>
        <v>1</v>
      </c>
      <c r="C159" s="16">
        <f>Allocators!E270</f>
        <v>0.76345717612395647</v>
      </c>
      <c r="D159" s="16">
        <f>Allocators!F270</f>
        <v>0.18052449500516116</v>
      </c>
      <c r="E159" s="16">
        <f>Allocators!G270</f>
        <v>8.9268024514382242E-4</v>
      </c>
      <c r="F159" s="16">
        <f>Allocators!H270</f>
        <v>0</v>
      </c>
      <c r="G159" s="16">
        <f>Allocators!I270</f>
        <v>2.4116356760724589E-2</v>
      </c>
      <c r="H159" s="16">
        <f>Allocators!J270</f>
        <v>5.9072045245347022E-3</v>
      </c>
      <c r="I159" s="16">
        <f>Allocators!K270</f>
        <v>0</v>
      </c>
      <c r="J159" s="16">
        <f>Allocators!L270</f>
        <v>0</v>
      </c>
      <c r="K159" s="16">
        <f>Allocators!M270</f>
        <v>9.6648872011337946E-4</v>
      </c>
      <c r="L159" s="16">
        <f>Allocators!N270</f>
        <v>1.6326493750573011E-2</v>
      </c>
      <c r="M159" s="16">
        <f>Allocators!O270</f>
        <v>0</v>
      </c>
      <c r="N159" s="16">
        <f>Allocators!P270</f>
        <v>0</v>
      </c>
      <c r="O159" s="16">
        <f>Allocators!Q270</f>
        <v>6.9322429976886183E-3</v>
      </c>
      <c r="P159" s="16">
        <f>Allocators!R270</f>
        <v>1.1433117927345993E-4</v>
      </c>
      <c r="Q159" s="16">
        <f>Allocators!S270</f>
        <v>1.2544430549411696E-4</v>
      </c>
      <c r="R159" s="16">
        <f>Allocators!T270</f>
        <v>3.3541958334049401E-4</v>
      </c>
      <c r="S159" s="16">
        <f>Allocators!U270</f>
        <v>3.0166680399626531E-4</v>
      </c>
    </row>
    <row r="160" spans="1:19"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</row>
    <row r="161" spans="1:19">
      <c r="A161" s="20" t="str">
        <f>CONCATENATE(Allocators!A717," ",Allocators!B717)</f>
        <v>EXP_OM_CUSTACCT PRODUCTION</v>
      </c>
      <c r="B161" s="16">
        <f>Allocators!D717</f>
        <v>0</v>
      </c>
      <c r="C161" s="16">
        <f>Allocators!E717</f>
        <v>0</v>
      </c>
      <c r="D161" s="16">
        <f>Allocators!F717</f>
        <v>0</v>
      </c>
      <c r="E161" s="16">
        <f>Allocators!G717</f>
        <v>0</v>
      </c>
      <c r="F161" s="16">
        <f>Allocators!H717</f>
        <v>0</v>
      </c>
      <c r="G161" s="16">
        <f>Allocators!I717</f>
        <v>0</v>
      </c>
      <c r="H161" s="16">
        <f>Allocators!J717</f>
        <v>0</v>
      </c>
      <c r="I161" s="16">
        <f>Allocators!K717</f>
        <v>0</v>
      </c>
      <c r="J161" s="16">
        <f>Allocators!L717</f>
        <v>0</v>
      </c>
      <c r="K161" s="16">
        <f>Allocators!M717</f>
        <v>0</v>
      </c>
      <c r="L161" s="16">
        <f>Allocators!N717</f>
        <v>0</v>
      </c>
      <c r="M161" s="16">
        <f>Allocators!O717</f>
        <v>0</v>
      </c>
      <c r="N161" s="16">
        <f>Allocators!P717</f>
        <v>0</v>
      </c>
      <c r="O161" s="16">
        <f>Allocators!Q717</f>
        <v>0</v>
      </c>
      <c r="P161" s="16">
        <f>Allocators!R717</f>
        <v>0</v>
      </c>
      <c r="Q161" s="16">
        <f>Allocators!S717</f>
        <v>0</v>
      </c>
      <c r="R161" s="16">
        <f>Allocators!T717</f>
        <v>0</v>
      </c>
      <c r="S161" s="16">
        <f>Allocators!U717</f>
        <v>0</v>
      </c>
    </row>
    <row r="162" spans="1:19">
      <c r="A162" s="20" t="str">
        <f>CONCATENATE(Allocators!A718," ",Allocators!B718)</f>
        <v>EXP_OM_CUSTACCT BULKTRAN</v>
      </c>
      <c r="B162" s="16">
        <f>Allocators!D718</f>
        <v>0</v>
      </c>
      <c r="C162" s="16">
        <f>Allocators!E718</f>
        <v>0</v>
      </c>
      <c r="D162" s="16">
        <f>Allocators!F718</f>
        <v>0</v>
      </c>
      <c r="E162" s="16">
        <f>Allocators!G718</f>
        <v>0</v>
      </c>
      <c r="F162" s="16">
        <f>Allocators!H718</f>
        <v>0</v>
      </c>
      <c r="G162" s="16">
        <f>Allocators!I718</f>
        <v>0</v>
      </c>
      <c r="H162" s="16">
        <f>Allocators!J718</f>
        <v>0</v>
      </c>
      <c r="I162" s="16">
        <f>Allocators!K718</f>
        <v>0</v>
      </c>
      <c r="J162" s="16">
        <f>Allocators!L718</f>
        <v>0</v>
      </c>
      <c r="K162" s="16">
        <f>Allocators!M718</f>
        <v>0</v>
      </c>
      <c r="L162" s="16">
        <f>Allocators!N718</f>
        <v>0</v>
      </c>
      <c r="M162" s="16">
        <f>Allocators!O718</f>
        <v>0</v>
      </c>
      <c r="N162" s="16">
        <f>Allocators!P718</f>
        <v>0</v>
      </c>
      <c r="O162" s="16">
        <f>Allocators!Q718</f>
        <v>0</v>
      </c>
      <c r="P162" s="16">
        <f>Allocators!R718</f>
        <v>0</v>
      </c>
      <c r="Q162" s="16">
        <f>Allocators!S718</f>
        <v>0</v>
      </c>
      <c r="R162" s="16">
        <f>Allocators!T718</f>
        <v>0</v>
      </c>
      <c r="S162" s="16">
        <f>Allocators!U718</f>
        <v>0</v>
      </c>
    </row>
    <row r="163" spans="1:19">
      <c r="A163" s="20" t="str">
        <f>CONCATENATE(Allocators!A719," ",Allocators!B719)</f>
        <v>EXP_OM_CUSTACCT SUBTRAN</v>
      </c>
      <c r="B163" s="16">
        <f>Allocators!D719</f>
        <v>0</v>
      </c>
      <c r="C163" s="16">
        <f>Allocators!E719</f>
        <v>0</v>
      </c>
      <c r="D163" s="16">
        <f>Allocators!F719</f>
        <v>0</v>
      </c>
      <c r="E163" s="16">
        <f>Allocators!G719</f>
        <v>0</v>
      </c>
      <c r="F163" s="16">
        <f>Allocators!H719</f>
        <v>0</v>
      </c>
      <c r="G163" s="16">
        <f>Allocators!I719</f>
        <v>0</v>
      </c>
      <c r="H163" s="16">
        <f>Allocators!J719</f>
        <v>0</v>
      </c>
      <c r="I163" s="16">
        <f>Allocators!K719</f>
        <v>0</v>
      </c>
      <c r="J163" s="16">
        <f>Allocators!L719</f>
        <v>0</v>
      </c>
      <c r="K163" s="16">
        <f>Allocators!M719</f>
        <v>0</v>
      </c>
      <c r="L163" s="16">
        <f>Allocators!N719</f>
        <v>0</v>
      </c>
      <c r="M163" s="16">
        <f>Allocators!O719</f>
        <v>0</v>
      </c>
      <c r="N163" s="16">
        <f>Allocators!P719</f>
        <v>0</v>
      </c>
      <c r="O163" s="16">
        <f>Allocators!Q719</f>
        <v>0</v>
      </c>
      <c r="P163" s="16">
        <f>Allocators!R719</f>
        <v>0</v>
      </c>
      <c r="Q163" s="16">
        <f>Allocators!S719</f>
        <v>0</v>
      </c>
      <c r="R163" s="16">
        <f>Allocators!T719</f>
        <v>0</v>
      </c>
      <c r="S163" s="16">
        <f>Allocators!U719</f>
        <v>0</v>
      </c>
    </row>
    <row r="164" spans="1:19">
      <c r="A164" s="20" t="str">
        <f>CONCATENATE(Allocators!A720," ",Allocators!B720)</f>
        <v>EXP_OM_CUSTACCT DISTPRI</v>
      </c>
      <c r="B164" s="16">
        <f>Allocators!D720</f>
        <v>0</v>
      </c>
      <c r="C164" s="16">
        <f>Allocators!E720</f>
        <v>0</v>
      </c>
      <c r="D164" s="16">
        <f>Allocators!F720</f>
        <v>0</v>
      </c>
      <c r="E164" s="16">
        <f>Allocators!G720</f>
        <v>0</v>
      </c>
      <c r="F164" s="16">
        <f>Allocators!H720</f>
        <v>0</v>
      </c>
      <c r="G164" s="16">
        <f>Allocators!I720</f>
        <v>0</v>
      </c>
      <c r="H164" s="16">
        <f>Allocators!J720</f>
        <v>0</v>
      </c>
      <c r="I164" s="16">
        <f>Allocators!K720</f>
        <v>0</v>
      </c>
      <c r="J164" s="16">
        <f>Allocators!L720</f>
        <v>0</v>
      </c>
      <c r="K164" s="16">
        <f>Allocators!M720</f>
        <v>0</v>
      </c>
      <c r="L164" s="16">
        <f>Allocators!N720</f>
        <v>0</v>
      </c>
      <c r="M164" s="16">
        <f>Allocators!O720</f>
        <v>0</v>
      </c>
      <c r="N164" s="16">
        <f>Allocators!P720</f>
        <v>0</v>
      </c>
      <c r="O164" s="16">
        <f>Allocators!Q720</f>
        <v>0</v>
      </c>
      <c r="P164" s="16">
        <f>Allocators!R720</f>
        <v>0</v>
      </c>
      <c r="Q164" s="16">
        <f>Allocators!S720</f>
        <v>0</v>
      </c>
      <c r="R164" s="16">
        <f>Allocators!T720</f>
        <v>0</v>
      </c>
      <c r="S164" s="16">
        <f>Allocators!U720</f>
        <v>0</v>
      </c>
    </row>
    <row r="165" spans="1:19">
      <c r="A165" s="20" t="str">
        <f>CONCATENATE(Allocators!A721," ",Allocators!B721)</f>
        <v>EXP_OM_CUSTACCT DISTSEC</v>
      </c>
      <c r="B165" s="16">
        <f>Allocators!D721</f>
        <v>0</v>
      </c>
      <c r="C165" s="16">
        <f>Allocators!E721</f>
        <v>0</v>
      </c>
      <c r="D165" s="16">
        <f>Allocators!F721</f>
        <v>0</v>
      </c>
      <c r="E165" s="16">
        <f>Allocators!G721</f>
        <v>0</v>
      </c>
      <c r="F165" s="16">
        <f>Allocators!H721</f>
        <v>0</v>
      </c>
      <c r="G165" s="16">
        <f>Allocators!I721</f>
        <v>0</v>
      </c>
      <c r="H165" s="16">
        <f>Allocators!J721</f>
        <v>0</v>
      </c>
      <c r="I165" s="16">
        <f>Allocators!K721</f>
        <v>0</v>
      </c>
      <c r="J165" s="16">
        <f>Allocators!L721</f>
        <v>0</v>
      </c>
      <c r="K165" s="16">
        <f>Allocators!M721</f>
        <v>0</v>
      </c>
      <c r="L165" s="16">
        <f>Allocators!N721</f>
        <v>0</v>
      </c>
      <c r="M165" s="16">
        <f>Allocators!O721</f>
        <v>0</v>
      </c>
      <c r="N165" s="16">
        <f>Allocators!P721</f>
        <v>0</v>
      </c>
      <c r="O165" s="16">
        <f>Allocators!Q721</f>
        <v>0</v>
      </c>
      <c r="P165" s="16">
        <f>Allocators!R721</f>
        <v>0</v>
      </c>
      <c r="Q165" s="16">
        <f>Allocators!S721</f>
        <v>0</v>
      </c>
      <c r="R165" s="16">
        <f>Allocators!T721</f>
        <v>0</v>
      </c>
      <c r="S165" s="16">
        <f>Allocators!U721</f>
        <v>0</v>
      </c>
    </row>
    <row r="166" spans="1:19">
      <c r="A166" s="20" t="str">
        <f>CONCATENATE(Allocators!A722," ",Allocators!B722)</f>
        <v>EXP_OM_CUSTACCT ENERGY</v>
      </c>
      <c r="B166" s="16">
        <f>Allocators!D722</f>
        <v>0</v>
      </c>
      <c r="C166" s="16">
        <f>Allocators!E722</f>
        <v>0</v>
      </c>
      <c r="D166" s="16">
        <f>Allocators!F722</f>
        <v>0</v>
      </c>
      <c r="E166" s="16">
        <f>Allocators!G722</f>
        <v>0</v>
      </c>
      <c r="F166" s="16">
        <f>Allocators!H722</f>
        <v>0</v>
      </c>
      <c r="G166" s="16">
        <f>Allocators!I722</f>
        <v>0</v>
      </c>
      <c r="H166" s="16">
        <f>Allocators!J722</f>
        <v>0</v>
      </c>
      <c r="I166" s="16">
        <f>Allocators!K722</f>
        <v>0</v>
      </c>
      <c r="J166" s="16">
        <f>Allocators!L722</f>
        <v>0</v>
      </c>
      <c r="K166" s="16">
        <f>Allocators!M722</f>
        <v>0</v>
      </c>
      <c r="L166" s="16">
        <f>Allocators!N722</f>
        <v>0</v>
      </c>
      <c r="M166" s="16">
        <f>Allocators!O722</f>
        <v>0</v>
      </c>
      <c r="N166" s="16">
        <f>Allocators!P722</f>
        <v>0</v>
      </c>
      <c r="O166" s="16">
        <f>Allocators!Q722</f>
        <v>0</v>
      </c>
      <c r="P166" s="16">
        <f>Allocators!R722</f>
        <v>0</v>
      </c>
      <c r="Q166" s="16">
        <f>Allocators!S722</f>
        <v>0</v>
      </c>
      <c r="R166" s="16">
        <f>Allocators!T722</f>
        <v>0</v>
      </c>
      <c r="S166" s="16">
        <f>Allocators!U722</f>
        <v>0</v>
      </c>
    </row>
    <row r="167" spans="1:19">
      <c r="A167" s="20" t="str">
        <f>CONCATENATE(Allocators!A723," ",Allocators!B723)</f>
        <v>EXP_OM_CUSTACCT CUSTOMER</v>
      </c>
      <c r="B167" s="16">
        <f>Allocators!D723</f>
        <v>1.0000000000000002</v>
      </c>
      <c r="C167" s="16">
        <f>Allocators!E723</f>
        <v>0.76025398596360361</v>
      </c>
      <c r="D167" s="16">
        <f>Allocators!F723</f>
        <v>0.15423452392139878</v>
      </c>
      <c r="E167" s="16">
        <f>Allocators!G723</f>
        <v>3.653913446609388E-4</v>
      </c>
      <c r="F167" s="16">
        <f>Allocators!H723</f>
        <v>1.5219244917803792E-5</v>
      </c>
      <c r="G167" s="16">
        <f>Allocators!I723</f>
        <v>1.9638415044617437E-3</v>
      </c>
      <c r="H167" s="16">
        <f>Allocators!J723</f>
        <v>3.7631571217123475E-4</v>
      </c>
      <c r="I167" s="16">
        <f>Allocators!K723</f>
        <v>3.7186945370172891E-5</v>
      </c>
      <c r="J167" s="16">
        <f>Allocators!L723</f>
        <v>0</v>
      </c>
      <c r="K167" s="16">
        <f>Allocators!M723</f>
        <v>2.1692103357658564E-5</v>
      </c>
      <c r="L167" s="16">
        <f>Allocators!N723</f>
        <v>2.2886947363425709E-4</v>
      </c>
      <c r="M167" s="16">
        <f>Allocators!O723</f>
        <v>1.1985776265654318E-4</v>
      </c>
      <c r="N167" s="16">
        <f>Allocators!P723</f>
        <v>1.6269077518243922E-5</v>
      </c>
      <c r="O167" s="16">
        <f>Allocators!Q723</f>
        <v>7.0021857847733663E-4</v>
      </c>
      <c r="P167" s="16">
        <f>Allocators!R723</f>
        <v>5.1230736678603182E-6</v>
      </c>
      <c r="Q167" s="16">
        <f>Allocators!S723</f>
        <v>3.858497197044795E-5</v>
      </c>
      <c r="R167" s="16">
        <f>Allocators!T723</f>
        <v>8.1377291193123494E-2</v>
      </c>
      <c r="S167" s="16">
        <f>Allocators!U723</f>
        <v>2.4562912901014288E-4</v>
      </c>
    </row>
    <row r="168" spans="1:19">
      <c r="A168" s="20" t="str">
        <f>CONCATENATE(Allocators!A724," ",Allocators!B724)</f>
        <v>EXP_OM_CUSTACCT TOTAL</v>
      </c>
      <c r="B168" s="16">
        <f>Allocators!D724</f>
        <v>1.0000000000000002</v>
      </c>
      <c r="C168" s="16">
        <f>Allocators!E724</f>
        <v>0.76025398596360361</v>
      </c>
      <c r="D168" s="16">
        <f>Allocators!F724</f>
        <v>0.15423452392139878</v>
      </c>
      <c r="E168" s="16">
        <f>Allocators!G724</f>
        <v>3.653913446609388E-4</v>
      </c>
      <c r="F168" s="16">
        <f>Allocators!H724</f>
        <v>1.5219244917803792E-5</v>
      </c>
      <c r="G168" s="16">
        <f>Allocators!I724</f>
        <v>1.9638415044617437E-3</v>
      </c>
      <c r="H168" s="16">
        <f>Allocators!J724</f>
        <v>3.7631571217123475E-4</v>
      </c>
      <c r="I168" s="16">
        <f>Allocators!K724</f>
        <v>3.7186945370172891E-5</v>
      </c>
      <c r="J168" s="16">
        <f>Allocators!L724</f>
        <v>0</v>
      </c>
      <c r="K168" s="16">
        <f>Allocators!M724</f>
        <v>2.1692103357658564E-5</v>
      </c>
      <c r="L168" s="16">
        <f>Allocators!N724</f>
        <v>2.2886947363425709E-4</v>
      </c>
      <c r="M168" s="16">
        <f>Allocators!O724</f>
        <v>1.1985776265654318E-4</v>
      </c>
      <c r="N168" s="16">
        <f>Allocators!P724</f>
        <v>1.6269077518243922E-5</v>
      </c>
      <c r="O168" s="16">
        <f>Allocators!Q724</f>
        <v>7.0021857847733663E-4</v>
      </c>
      <c r="P168" s="16">
        <f>Allocators!R724</f>
        <v>5.1230736678603182E-6</v>
      </c>
      <c r="Q168" s="16">
        <f>Allocators!S724</f>
        <v>3.858497197044795E-5</v>
      </c>
      <c r="R168" s="16">
        <f>Allocators!T724</f>
        <v>8.1377291193123494E-2</v>
      </c>
      <c r="S168" s="16">
        <f>Allocators!U724</f>
        <v>2.4562912901014288E-4</v>
      </c>
    </row>
    <row r="169" spans="1:19"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</row>
    <row r="170" spans="1:19">
      <c r="A170" s="20" t="str">
        <f>CONCATENATE(Allocators!A736," ",Allocators!B736)</f>
        <v>EXP_OM_CUSTSERV PRODUCTION</v>
      </c>
      <c r="B170" s="16">
        <f>Allocators!D736</f>
        <v>0</v>
      </c>
      <c r="C170" s="16">
        <f>Allocators!E736</f>
        <v>0</v>
      </c>
      <c r="D170" s="16">
        <f>Allocators!F736</f>
        <v>0</v>
      </c>
      <c r="E170" s="16">
        <f>Allocators!G736</f>
        <v>0</v>
      </c>
      <c r="F170" s="16">
        <f>Allocators!H736</f>
        <v>0</v>
      </c>
      <c r="G170" s="16">
        <f>Allocators!I736</f>
        <v>0</v>
      </c>
      <c r="H170" s="16">
        <f>Allocators!J736</f>
        <v>0</v>
      </c>
      <c r="I170" s="16">
        <f>Allocators!K736</f>
        <v>0</v>
      </c>
      <c r="J170" s="16">
        <f>Allocators!L736</f>
        <v>0</v>
      </c>
      <c r="K170" s="16">
        <f>Allocators!M736</f>
        <v>0</v>
      </c>
      <c r="L170" s="16">
        <f>Allocators!N736</f>
        <v>0</v>
      </c>
      <c r="M170" s="16">
        <f>Allocators!O736</f>
        <v>0</v>
      </c>
      <c r="N170" s="16">
        <f>Allocators!P736</f>
        <v>0</v>
      </c>
      <c r="O170" s="16">
        <f>Allocators!Q736</f>
        <v>0</v>
      </c>
      <c r="P170" s="16">
        <f>Allocators!R736</f>
        <v>0</v>
      </c>
      <c r="Q170" s="16">
        <f>Allocators!S736</f>
        <v>0</v>
      </c>
      <c r="R170" s="16">
        <f>Allocators!T736</f>
        <v>0</v>
      </c>
      <c r="S170" s="16">
        <f>Allocators!U736</f>
        <v>0</v>
      </c>
    </row>
    <row r="171" spans="1:19">
      <c r="A171" s="20" t="str">
        <f>CONCATENATE(Allocators!A737," ",Allocators!B737)</f>
        <v>EXP_OM_CUSTSERV BULKTRAN</v>
      </c>
      <c r="B171" s="16">
        <f>Allocators!D737</f>
        <v>0</v>
      </c>
      <c r="C171" s="16">
        <f>Allocators!E737</f>
        <v>0</v>
      </c>
      <c r="D171" s="16">
        <f>Allocators!F737</f>
        <v>0</v>
      </c>
      <c r="E171" s="16">
        <f>Allocators!G737</f>
        <v>0</v>
      </c>
      <c r="F171" s="16">
        <f>Allocators!H737</f>
        <v>0</v>
      </c>
      <c r="G171" s="16">
        <f>Allocators!I737</f>
        <v>0</v>
      </c>
      <c r="H171" s="16">
        <f>Allocators!J737</f>
        <v>0</v>
      </c>
      <c r="I171" s="16">
        <f>Allocators!K737</f>
        <v>0</v>
      </c>
      <c r="J171" s="16">
        <f>Allocators!L737</f>
        <v>0</v>
      </c>
      <c r="K171" s="16">
        <f>Allocators!M737</f>
        <v>0</v>
      </c>
      <c r="L171" s="16">
        <f>Allocators!N737</f>
        <v>0</v>
      </c>
      <c r="M171" s="16">
        <f>Allocators!O737</f>
        <v>0</v>
      </c>
      <c r="N171" s="16">
        <f>Allocators!P737</f>
        <v>0</v>
      </c>
      <c r="O171" s="16">
        <f>Allocators!Q737</f>
        <v>0</v>
      </c>
      <c r="P171" s="16">
        <f>Allocators!R737</f>
        <v>0</v>
      </c>
      <c r="Q171" s="16">
        <f>Allocators!S737</f>
        <v>0</v>
      </c>
      <c r="R171" s="16">
        <f>Allocators!T737</f>
        <v>0</v>
      </c>
      <c r="S171" s="16">
        <f>Allocators!U737</f>
        <v>0</v>
      </c>
    </row>
    <row r="172" spans="1:19">
      <c r="A172" s="20" t="str">
        <f>CONCATENATE(Allocators!A738," ",Allocators!B738)</f>
        <v>EXP_OM_CUSTSERV SUBTRAN</v>
      </c>
      <c r="B172" s="16">
        <f>Allocators!D738</f>
        <v>0</v>
      </c>
      <c r="C172" s="16">
        <f>Allocators!E738</f>
        <v>0</v>
      </c>
      <c r="D172" s="16">
        <f>Allocators!F738</f>
        <v>0</v>
      </c>
      <c r="E172" s="16">
        <f>Allocators!G738</f>
        <v>0</v>
      </c>
      <c r="F172" s="16">
        <f>Allocators!H738</f>
        <v>0</v>
      </c>
      <c r="G172" s="16">
        <f>Allocators!I738</f>
        <v>0</v>
      </c>
      <c r="H172" s="16">
        <f>Allocators!J738</f>
        <v>0</v>
      </c>
      <c r="I172" s="16">
        <f>Allocators!K738</f>
        <v>0</v>
      </c>
      <c r="J172" s="16">
        <f>Allocators!L738</f>
        <v>0</v>
      </c>
      <c r="K172" s="16">
        <f>Allocators!M738</f>
        <v>0</v>
      </c>
      <c r="L172" s="16">
        <f>Allocators!N738</f>
        <v>0</v>
      </c>
      <c r="M172" s="16">
        <f>Allocators!O738</f>
        <v>0</v>
      </c>
      <c r="N172" s="16">
        <f>Allocators!P738</f>
        <v>0</v>
      </c>
      <c r="O172" s="16">
        <f>Allocators!Q738</f>
        <v>0</v>
      </c>
      <c r="P172" s="16">
        <f>Allocators!R738</f>
        <v>0</v>
      </c>
      <c r="Q172" s="16">
        <f>Allocators!S738</f>
        <v>0</v>
      </c>
      <c r="R172" s="16">
        <f>Allocators!T738</f>
        <v>0</v>
      </c>
      <c r="S172" s="16">
        <f>Allocators!U738</f>
        <v>0</v>
      </c>
    </row>
    <row r="173" spans="1:19">
      <c r="A173" s="20" t="str">
        <f>CONCATENATE(Allocators!A739," ",Allocators!B739)</f>
        <v>EXP_OM_CUSTSERV DISTPRI</v>
      </c>
      <c r="B173" s="16">
        <f>Allocators!D739</f>
        <v>0</v>
      </c>
      <c r="C173" s="16">
        <f>Allocators!E739</f>
        <v>0</v>
      </c>
      <c r="D173" s="16">
        <f>Allocators!F739</f>
        <v>0</v>
      </c>
      <c r="E173" s="16">
        <f>Allocators!G739</f>
        <v>0</v>
      </c>
      <c r="F173" s="16">
        <f>Allocators!H739</f>
        <v>0</v>
      </c>
      <c r="G173" s="16">
        <f>Allocators!I739</f>
        <v>0</v>
      </c>
      <c r="H173" s="16">
        <f>Allocators!J739</f>
        <v>0</v>
      </c>
      <c r="I173" s="16">
        <f>Allocators!K739</f>
        <v>0</v>
      </c>
      <c r="J173" s="16">
        <f>Allocators!L739</f>
        <v>0</v>
      </c>
      <c r="K173" s="16">
        <f>Allocators!M739</f>
        <v>0</v>
      </c>
      <c r="L173" s="16">
        <f>Allocators!N739</f>
        <v>0</v>
      </c>
      <c r="M173" s="16">
        <f>Allocators!O739</f>
        <v>0</v>
      </c>
      <c r="N173" s="16">
        <f>Allocators!P739</f>
        <v>0</v>
      </c>
      <c r="O173" s="16">
        <f>Allocators!Q739</f>
        <v>0</v>
      </c>
      <c r="P173" s="16">
        <f>Allocators!R739</f>
        <v>0</v>
      </c>
      <c r="Q173" s="16">
        <f>Allocators!S739</f>
        <v>0</v>
      </c>
      <c r="R173" s="16">
        <f>Allocators!T739</f>
        <v>0</v>
      </c>
      <c r="S173" s="16">
        <f>Allocators!U739</f>
        <v>0</v>
      </c>
    </row>
    <row r="174" spans="1:19">
      <c r="A174" s="20" t="str">
        <f>CONCATENATE(Allocators!A740," ",Allocators!B740)</f>
        <v>EXP_OM_CUSTSERV DISTSEC</v>
      </c>
      <c r="B174" s="16">
        <f>Allocators!D740</f>
        <v>0</v>
      </c>
      <c r="C174" s="16">
        <f>Allocators!E740</f>
        <v>0</v>
      </c>
      <c r="D174" s="16">
        <f>Allocators!F740</f>
        <v>0</v>
      </c>
      <c r="E174" s="16">
        <f>Allocators!G740</f>
        <v>0</v>
      </c>
      <c r="F174" s="16">
        <f>Allocators!H740</f>
        <v>0</v>
      </c>
      <c r="G174" s="16">
        <f>Allocators!I740</f>
        <v>0</v>
      </c>
      <c r="H174" s="16">
        <f>Allocators!J740</f>
        <v>0</v>
      </c>
      <c r="I174" s="16">
        <f>Allocators!K740</f>
        <v>0</v>
      </c>
      <c r="J174" s="16">
        <f>Allocators!L740</f>
        <v>0</v>
      </c>
      <c r="K174" s="16">
        <f>Allocators!M740</f>
        <v>0</v>
      </c>
      <c r="L174" s="16">
        <f>Allocators!N740</f>
        <v>0</v>
      </c>
      <c r="M174" s="16">
        <f>Allocators!O740</f>
        <v>0</v>
      </c>
      <c r="N174" s="16">
        <f>Allocators!P740</f>
        <v>0</v>
      </c>
      <c r="O174" s="16">
        <f>Allocators!Q740</f>
        <v>0</v>
      </c>
      <c r="P174" s="16">
        <f>Allocators!R740</f>
        <v>0</v>
      </c>
      <c r="Q174" s="16">
        <f>Allocators!S740</f>
        <v>0</v>
      </c>
      <c r="R174" s="16">
        <f>Allocators!T740</f>
        <v>0</v>
      </c>
      <c r="S174" s="16">
        <f>Allocators!U740</f>
        <v>0</v>
      </c>
    </row>
    <row r="175" spans="1:19">
      <c r="A175" s="20" t="str">
        <f>CONCATENATE(Allocators!A741," ",Allocators!B741)</f>
        <v>EXP_OM_CUSTSERV ENERGY</v>
      </c>
      <c r="B175" s="16">
        <f>Allocators!D741</f>
        <v>0</v>
      </c>
      <c r="C175" s="16">
        <f>Allocators!E741</f>
        <v>0</v>
      </c>
      <c r="D175" s="16">
        <f>Allocators!F741</f>
        <v>0</v>
      </c>
      <c r="E175" s="16">
        <f>Allocators!G741</f>
        <v>0</v>
      </c>
      <c r="F175" s="16">
        <f>Allocators!H741</f>
        <v>0</v>
      </c>
      <c r="G175" s="16">
        <f>Allocators!I741</f>
        <v>0</v>
      </c>
      <c r="H175" s="16">
        <f>Allocators!J741</f>
        <v>0</v>
      </c>
      <c r="I175" s="16">
        <f>Allocators!K741</f>
        <v>0</v>
      </c>
      <c r="J175" s="16">
        <f>Allocators!L741</f>
        <v>0</v>
      </c>
      <c r="K175" s="16">
        <f>Allocators!M741</f>
        <v>0</v>
      </c>
      <c r="L175" s="16">
        <f>Allocators!N741</f>
        <v>0</v>
      </c>
      <c r="M175" s="16">
        <f>Allocators!O741</f>
        <v>0</v>
      </c>
      <c r="N175" s="16">
        <f>Allocators!P741</f>
        <v>0</v>
      </c>
      <c r="O175" s="16">
        <f>Allocators!Q741</f>
        <v>0</v>
      </c>
      <c r="P175" s="16">
        <f>Allocators!R741</f>
        <v>0</v>
      </c>
      <c r="Q175" s="16">
        <f>Allocators!S741</f>
        <v>0</v>
      </c>
      <c r="R175" s="16">
        <f>Allocators!T741</f>
        <v>0</v>
      </c>
      <c r="S175" s="16">
        <f>Allocators!U741</f>
        <v>0</v>
      </c>
    </row>
    <row r="176" spans="1:19">
      <c r="A176" s="20" t="str">
        <f>CONCATENATE(Allocators!A742," ",Allocators!B742)</f>
        <v>EXP_OM_CUSTSERV CUSTOMER</v>
      </c>
      <c r="B176" s="16">
        <f>Allocators!D742</f>
        <v>1.0000000000000002</v>
      </c>
      <c r="C176" s="16">
        <f>Allocators!E742</f>
        <v>0.60447576316441431</v>
      </c>
      <c r="D176" s="16">
        <f>Allocators!F742</f>
        <v>0.14155816748786559</v>
      </c>
      <c r="E176" s="16">
        <f>Allocators!G742</f>
        <v>3.3031462468000782E-4</v>
      </c>
      <c r="F176" s="16">
        <f>Allocators!H742</f>
        <v>1.3763109361666994E-5</v>
      </c>
      <c r="G176" s="16">
        <f>Allocators!I742</f>
        <v>1.7249763733289299E-3</v>
      </c>
      <c r="H176" s="16">
        <f>Allocators!J742</f>
        <v>3.2572692155945215E-4</v>
      </c>
      <c r="I176" s="16">
        <f>Allocators!K742</f>
        <v>3.2113921843889644E-5</v>
      </c>
      <c r="J176" s="16">
        <f>Allocators!L742</f>
        <v>0</v>
      </c>
      <c r="K176" s="16">
        <f>Allocators!M742</f>
        <v>1.8350812482222657E-5</v>
      </c>
      <c r="L176" s="16">
        <f>Allocators!N742</f>
        <v>1.9268353106333789E-4</v>
      </c>
      <c r="M176" s="16">
        <f>Allocators!O742</f>
        <v>1.0092946865222461E-4</v>
      </c>
      <c r="N176" s="16">
        <f>Allocators!P742</f>
        <v>1.3763109361666994E-5</v>
      </c>
      <c r="O176" s="16">
        <f>Allocators!Q742</f>
        <v>6.3310303063668165E-4</v>
      </c>
      <c r="P176" s="16">
        <f>Allocators!R742</f>
        <v>4.5877031205556642E-6</v>
      </c>
      <c r="Q176" s="16">
        <f>Allocators!S742</f>
        <v>3.6701624964445314E-5</v>
      </c>
      <c r="R176" s="16">
        <f>Allocators!T742</f>
        <v>0.25029131914815533</v>
      </c>
      <c r="S176" s="16">
        <f>Allocators!U742</f>
        <v>2.4773596851000582E-4</v>
      </c>
    </row>
    <row r="177" spans="1:19">
      <c r="A177" s="20" t="str">
        <f>CONCATENATE(Allocators!A743," ",Allocators!B743)</f>
        <v>EXP_OM_CUSTSERV TOTAL</v>
      </c>
      <c r="B177" s="16">
        <f>Allocators!D743</f>
        <v>1.0000000000000002</v>
      </c>
      <c r="C177" s="16">
        <f>Allocators!E743</f>
        <v>0.60447576316441431</v>
      </c>
      <c r="D177" s="16">
        <f>Allocators!F743</f>
        <v>0.14155816748786559</v>
      </c>
      <c r="E177" s="16">
        <f>Allocators!G743</f>
        <v>3.3031462468000782E-4</v>
      </c>
      <c r="F177" s="16">
        <f>Allocators!H743</f>
        <v>1.3763109361666994E-5</v>
      </c>
      <c r="G177" s="16">
        <f>Allocators!I743</f>
        <v>1.7249763733289299E-3</v>
      </c>
      <c r="H177" s="16">
        <f>Allocators!J743</f>
        <v>3.2572692155945215E-4</v>
      </c>
      <c r="I177" s="16">
        <f>Allocators!K743</f>
        <v>3.2113921843889644E-5</v>
      </c>
      <c r="J177" s="16">
        <f>Allocators!L743</f>
        <v>0</v>
      </c>
      <c r="K177" s="16">
        <f>Allocators!M743</f>
        <v>1.8350812482222657E-5</v>
      </c>
      <c r="L177" s="16">
        <f>Allocators!N743</f>
        <v>1.9268353106333789E-4</v>
      </c>
      <c r="M177" s="16">
        <f>Allocators!O743</f>
        <v>1.0092946865222461E-4</v>
      </c>
      <c r="N177" s="16">
        <f>Allocators!P743</f>
        <v>1.3763109361666994E-5</v>
      </c>
      <c r="O177" s="16">
        <f>Allocators!Q743</f>
        <v>6.3310303063668165E-4</v>
      </c>
      <c r="P177" s="16">
        <f>Allocators!R743</f>
        <v>4.5877031205556642E-6</v>
      </c>
      <c r="Q177" s="16">
        <f>Allocators!S743</f>
        <v>3.6701624964445314E-5</v>
      </c>
      <c r="R177" s="16">
        <f>Allocators!T743</f>
        <v>0.25029131914815533</v>
      </c>
      <c r="S177" s="16">
        <f>Allocators!U743</f>
        <v>2.4773596851000582E-4</v>
      </c>
    </row>
    <row r="178" spans="1:19"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</row>
    <row r="179" spans="1:19">
      <c r="A179" s="20" t="str">
        <f>CONCATENATE(Allocators!A666," ",Allocators!B666)</f>
        <v>EXP_OM_DIST PRODUCTION</v>
      </c>
      <c r="B179" s="16">
        <f>Allocators!D666</f>
        <v>0</v>
      </c>
      <c r="C179" s="16">
        <f>Allocators!E666</f>
        <v>0</v>
      </c>
      <c r="D179" s="16">
        <f>Allocators!F666</f>
        <v>0</v>
      </c>
      <c r="E179" s="16">
        <f>Allocators!G666</f>
        <v>0</v>
      </c>
      <c r="F179" s="16">
        <f>Allocators!H666</f>
        <v>0</v>
      </c>
      <c r="G179" s="16">
        <f>Allocators!I666</f>
        <v>0</v>
      </c>
      <c r="H179" s="16">
        <f>Allocators!J666</f>
        <v>0</v>
      </c>
      <c r="I179" s="16">
        <f>Allocators!K666</f>
        <v>0</v>
      </c>
      <c r="J179" s="16">
        <f>Allocators!L666</f>
        <v>0</v>
      </c>
      <c r="K179" s="16">
        <f>Allocators!M666</f>
        <v>0</v>
      </c>
      <c r="L179" s="16">
        <f>Allocators!N666</f>
        <v>0</v>
      </c>
      <c r="M179" s="16">
        <f>Allocators!O666</f>
        <v>0</v>
      </c>
      <c r="N179" s="16">
        <f>Allocators!P666</f>
        <v>0</v>
      </c>
      <c r="O179" s="16">
        <f>Allocators!Q666</f>
        <v>0</v>
      </c>
      <c r="P179" s="16">
        <f>Allocators!R666</f>
        <v>0</v>
      </c>
      <c r="Q179" s="16">
        <f>Allocators!S666</f>
        <v>0</v>
      </c>
      <c r="R179" s="16">
        <f>Allocators!T666</f>
        <v>0</v>
      </c>
      <c r="S179" s="16">
        <f>Allocators!U666</f>
        <v>0</v>
      </c>
    </row>
    <row r="180" spans="1:19">
      <c r="A180" s="20" t="str">
        <f>CONCATENATE(Allocators!A667," ",Allocators!B667)</f>
        <v>EXP_OM_DIST BULKTRAN</v>
      </c>
      <c r="B180" s="16">
        <f>Allocators!D667</f>
        <v>0</v>
      </c>
      <c r="C180" s="16">
        <f>Allocators!E667</f>
        <v>0</v>
      </c>
      <c r="D180" s="16">
        <f>Allocators!F667</f>
        <v>0</v>
      </c>
      <c r="E180" s="16">
        <f>Allocators!G667</f>
        <v>0</v>
      </c>
      <c r="F180" s="16">
        <f>Allocators!H667</f>
        <v>0</v>
      </c>
      <c r="G180" s="16">
        <f>Allocators!I667</f>
        <v>0</v>
      </c>
      <c r="H180" s="16">
        <f>Allocators!J667</f>
        <v>0</v>
      </c>
      <c r="I180" s="16">
        <f>Allocators!K667</f>
        <v>0</v>
      </c>
      <c r="J180" s="16">
        <f>Allocators!L667</f>
        <v>0</v>
      </c>
      <c r="K180" s="16">
        <f>Allocators!M667</f>
        <v>0</v>
      </c>
      <c r="L180" s="16">
        <f>Allocators!N667</f>
        <v>0</v>
      </c>
      <c r="M180" s="16">
        <f>Allocators!O667</f>
        <v>0</v>
      </c>
      <c r="N180" s="16">
        <f>Allocators!P667</f>
        <v>0</v>
      </c>
      <c r="O180" s="16">
        <f>Allocators!Q667</f>
        <v>0</v>
      </c>
      <c r="P180" s="16">
        <f>Allocators!R667</f>
        <v>0</v>
      </c>
      <c r="Q180" s="16">
        <f>Allocators!S667</f>
        <v>0</v>
      </c>
      <c r="R180" s="16">
        <f>Allocators!T667</f>
        <v>0</v>
      </c>
      <c r="S180" s="16">
        <f>Allocators!U667</f>
        <v>0</v>
      </c>
    </row>
    <row r="181" spans="1:19">
      <c r="A181" s="20" t="str">
        <f>CONCATENATE(Allocators!A668," ",Allocators!B668)</f>
        <v>EXP_OM_DIST SUBTRAN</v>
      </c>
      <c r="B181" s="16">
        <f>Allocators!D668</f>
        <v>0</v>
      </c>
      <c r="C181" s="16">
        <f>Allocators!E668</f>
        <v>0</v>
      </c>
      <c r="D181" s="16">
        <f>Allocators!F668</f>
        <v>0</v>
      </c>
      <c r="E181" s="16">
        <f>Allocators!G668</f>
        <v>0</v>
      </c>
      <c r="F181" s="16">
        <f>Allocators!H668</f>
        <v>0</v>
      </c>
      <c r="G181" s="16">
        <f>Allocators!I668</f>
        <v>0</v>
      </c>
      <c r="H181" s="16">
        <f>Allocators!J668</f>
        <v>0</v>
      </c>
      <c r="I181" s="16">
        <f>Allocators!K668</f>
        <v>0</v>
      </c>
      <c r="J181" s="16">
        <f>Allocators!L668</f>
        <v>0</v>
      </c>
      <c r="K181" s="16">
        <f>Allocators!M668</f>
        <v>0</v>
      </c>
      <c r="L181" s="16">
        <f>Allocators!N668</f>
        <v>0</v>
      </c>
      <c r="M181" s="16">
        <f>Allocators!O668</f>
        <v>0</v>
      </c>
      <c r="N181" s="16">
        <f>Allocators!P668</f>
        <v>0</v>
      </c>
      <c r="O181" s="16">
        <f>Allocators!Q668</f>
        <v>0</v>
      </c>
      <c r="P181" s="16">
        <f>Allocators!R668</f>
        <v>0</v>
      </c>
      <c r="Q181" s="16">
        <f>Allocators!S668</f>
        <v>0</v>
      </c>
      <c r="R181" s="16">
        <f>Allocators!T668</f>
        <v>0</v>
      </c>
      <c r="S181" s="16">
        <f>Allocators!U668</f>
        <v>0</v>
      </c>
    </row>
    <row r="182" spans="1:19">
      <c r="A182" s="20" t="str">
        <f>CONCATENATE(Allocators!A669," ",Allocators!B669)</f>
        <v>EXP_OM_DIST DISTPRI</v>
      </c>
      <c r="B182" s="16">
        <f>Allocators!D669</f>
        <v>0.14914524582268288</v>
      </c>
      <c r="C182" s="16">
        <f>Allocators!E669</f>
        <v>9.8647628771978177E-2</v>
      </c>
      <c r="D182" s="16">
        <f>Allocators!F669</f>
        <v>2.4480255420629676E-2</v>
      </c>
      <c r="E182" s="16">
        <f>Allocators!G669</f>
        <v>3.1079894943824546E-4</v>
      </c>
      <c r="F182" s="16">
        <f>Allocators!H669</f>
        <v>0</v>
      </c>
      <c r="G182" s="16">
        <f>Allocators!I669</f>
        <v>1.0685469407667344E-2</v>
      </c>
      <c r="H182" s="16">
        <f>Allocators!J669</f>
        <v>2.9384270722501655E-3</v>
      </c>
      <c r="I182" s="16">
        <f>Allocators!K669</f>
        <v>0</v>
      </c>
      <c r="J182" s="16">
        <f>Allocators!L669</f>
        <v>0</v>
      </c>
      <c r="K182" s="16">
        <f>Allocators!M669</f>
        <v>4.5786834203198677E-4</v>
      </c>
      <c r="L182" s="16">
        <f>Allocators!N669</f>
        <v>8.4567195829362909E-3</v>
      </c>
      <c r="M182" s="16">
        <f>Allocators!O669</f>
        <v>0</v>
      </c>
      <c r="N182" s="16">
        <f>Allocators!P669</f>
        <v>0</v>
      </c>
      <c r="O182" s="16">
        <f>Allocators!Q669</f>
        <v>3.00352999132722E-3</v>
      </c>
      <c r="P182" s="16">
        <f>Allocators!R669</f>
        <v>5.768560815206913E-5</v>
      </c>
      <c r="Q182" s="16">
        <f>Allocators!S669</f>
        <v>4.4086406624996916E-5</v>
      </c>
      <c r="R182" s="16">
        <f>Allocators!T669</f>
        <v>5.0731427242900962E-5</v>
      </c>
      <c r="S182" s="16">
        <f>Allocators!U669</f>
        <v>1.204484240380001E-5</v>
      </c>
    </row>
    <row r="183" spans="1:19">
      <c r="A183" s="20" t="str">
        <f>CONCATENATE(Allocators!A670," ",Allocators!B670)</f>
        <v>EXP_OM_DIST DISTSEC</v>
      </c>
      <c r="B183" s="16">
        <f>Allocators!D670</f>
        <v>5.4662738683022002E-2</v>
      </c>
      <c r="C183" s="16">
        <f>Allocators!E670</f>
        <v>4.1564367900525964E-2</v>
      </c>
      <c r="D183" s="16">
        <f>Allocators!F670</f>
        <v>8.3894717602893392E-3</v>
      </c>
      <c r="E183" s="16">
        <f>Allocators!G670</f>
        <v>0</v>
      </c>
      <c r="F183" s="16">
        <f>Allocators!H670</f>
        <v>0</v>
      </c>
      <c r="G183" s="16">
        <f>Allocators!I670</f>
        <v>3.2133379975878506E-3</v>
      </c>
      <c r="H183" s="16">
        <f>Allocators!J670</f>
        <v>0</v>
      </c>
      <c r="I183" s="16">
        <f>Allocators!K670</f>
        <v>0</v>
      </c>
      <c r="J183" s="16">
        <f>Allocators!L670</f>
        <v>0</v>
      </c>
      <c r="K183" s="16">
        <f>Allocators!M670</f>
        <v>1.1285917296321516E-4</v>
      </c>
      <c r="L183" s="16">
        <f>Allocators!N670</f>
        <v>0</v>
      </c>
      <c r="M183" s="16">
        <f>Allocators!O670</f>
        <v>0</v>
      </c>
      <c r="N183" s="16">
        <f>Allocators!P670</f>
        <v>0</v>
      </c>
      <c r="O183" s="16">
        <f>Allocators!Q670</f>
        <v>9.3208486987381611E-4</v>
      </c>
      <c r="P183" s="16">
        <f>Allocators!R670</f>
        <v>0</v>
      </c>
      <c r="Q183" s="16">
        <f>Allocators!S670</f>
        <v>1.1997574676182E-5</v>
      </c>
      <c r="R183" s="16">
        <f>Allocators!T670</f>
        <v>3.572072932315429E-4</v>
      </c>
      <c r="S183" s="16">
        <f>Allocators!U670</f>
        <v>8.1412113874092135E-5</v>
      </c>
    </row>
    <row r="184" spans="1:19">
      <c r="A184" s="20" t="str">
        <f>CONCATENATE(Allocators!A671," ",Allocators!B671)</f>
        <v>EXP_OM_DIST ENERGY</v>
      </c>
      <c r="B184" s="16">
        <f>Allocators!D671</f>
        <v>0</v>
      </c>
      <c r="C184" s="16">
        <f>Allocators!E671</f>
        <v>0</v>
      </c>
      <c r="D184" s="16">
        <f>Allocators!F671</f>
        <v>0</v>
      </c>
      <c r="E184" s="16">
        <f>Allocators!G671</f>
        <v>0</v>
      </c>
      <c r="F184" s="16">
        <f>Allocators!H671</f>
        <v>0</v>
      </c>
      <c r="G184" s="16">
        <f>Allocators!I671</f>
        <v>0</v>
      </c>
      <c r="H184" s="16">
        <f>Allocators!J671</f>
        <v>0</v>
      </c>
      <c r="I184" s="16">
        <f>Allocators!K671</f>
        <v>0</v>
      </c>
      <c r="J184" s="16">
        <f>Allocators!L671</f>
        <v>0</v>
      </c>
      <c r="K184" s="16">
        <f>Allocators!M671</f>
        <v>0</v>
      </c>
      <c r="L184" s="16">
        <f>Allocators!N671</f>
        <v>0</v>
      </c>
      <c r="M184" s="16">
        <f>Allocators!O671</f>
        <v>0</v>
      </c>
      <c r="N184" s="16">
        <f>Allocators!P671</f>
        <v>0</v>
      </c>
      <c r="O184" s="16">
        <f>Allocators!Q671</f>
        <v>0</v>
      </c>
      <c r="P184" s="16">
        <f>Allocators!R671</f>
        <v>0</v>
      </c>
      <c r="Q184" s="16">
        <f>Allocators!S671</f>
        <v>0</v>
      </c>
      <c r="R184" s="16">
        <f>Allocators!T671</f>
        <v>0</v>
      </c>
      <c r="S184" s="16">
        <f>Allocators!U671</f>
        <v>0</v>
      </c>
    </row>
    <row r="185" spans="1:19">
      <c r="A185" s="20" t="str">
        <f>CONCATENATE(Allocators!A672," ",Allocators!B672)</f>
        <v>EXP_OM_DIST CUSTOMER</v>
      </c>
      <c r="B185" s="16">
        <f>Allocators!D672</f>
        <v>0.79619201549429508</v>
      </c>
      <c r="C185" s="16">
        <f>Allocators!E672</f>
        <v>0.62333905439637605</v>
      </c>
      <c r="D185" s="16">
        <f>Allocators!F672</f>
        <v>0.15427615619452181</v>
      </c>
      <c r="E185" s="16">
        <f>Allocators!G672</f>
        <v>1.9367243750355717E-3</v>
      </c>
      <c r="F185" s="16">
        <f>Allocators!H672</f>
        <v>1.4127832085351831E-4</v>
      </c>
      <c r="G185" s="16">
        <f>Allocators!I672</f>
        <v>2.9834771983198107E-3</v>
      </c>
      <c r="H185" s="16">
        <f>Allocators!J672</f>
        <v>1.0275696890274929E-3</v>
      </c>
      <c r="I185" s="16">
        <f>Allocators!K672</f>
        <v>4.0537132441432577E-4</v>
      </c>
      <c r="J185" s="16">
        <f>Allocators!L672</f>
        <v>0</v>
      </c>
      <c r="K185" s="16">
        <f>Allocators!M672</f>
        <v>2.7374304770095526E-5</v>
      </c>
      <c r="L185" s="16">
        <f>Allocators!N672</f>
        <v>7.5167257566292325E-4</v>
      </c>
      <c r="M185" s="16">
        <f>Allocators!O672</f>
        <v>1.3436115860677878E-3</v>
      </c>
      <c r="N185" s="16">
        <f>Allocators!P672</f>
        <v>2.6059197606949385E-4</v>
      </c>
      <c r="O185" s="16">
        <f>Allocators!Q672</f>
        <v>9.4440659974645027E-4</v>
      </c>
      <c r="P185" s="16">
        <f>Allocators!R672</f>
        <v>1.2242718797049297E-5</v>
      </c>
      <c r="Q185" s="16">
        <f>Allocators!S672</f>
        <v>6.8776123517845874E-5</v>
      </c>
      <c r="R185" s="16">
        <f>Allocators!T672</f>
        <v>6.0567267573915888E-3</v>
      </c>
      <c r="S185" s="16">
        <f>Allocators!U672</f>
        <v>2.6169813537232026E-3</v>
      </c>
    </row>
    <row r="186" spans="1:19">
      <c r="A186" s="20" t="str">
        <f>CONCATENATE(Allocators!A673," ",Allocators!B673)</f>
        <v>EXP_OM_DIST TOTAL</v>
      </c>
      <c r="B186" s="16">
        <f>Allocators!D673</f>
        <v>0.99999999999999989</v>
      </c>
      <c r="C186" s="16">
        <f>Allocators!E673</f>
        <v>0.76355105106888022</v>
      </c>
      <c r="D186" s="16">
        <f>Allocators!F673</f>
        <v>0.18714588337544083</v>
      </c>
      <c r="E186" s="16">
        <f>Allocators!G673</f>
        <v>2.2475233244738171E-3</v>
      </c>
      <c r="F186" s="16">
        <f>Allocators!H673</f>
        <v>1.4127832085351831E-4</v>
      </c>
      <c r="G186" s="16">
        <f>Allocators!I673</f>
        <v>1.6882284603575007E-2</v>
      </c>
      <c r="H186" s="16">
        <f>Allocators!J673</f>
        <v>3.9659967612776584E-3</v>
      </c>
      <c r="I186" s="16">
        <f>Allocators!K673</f>
        <v>4.0537132441432577E-4</v>
      </c>
      <c r="J186" s="16">
        <f>Allocators!L673</f>
        <v>0</v>
      </c>
      <c r="K186" s="16">
        <f>Allocators!M673</f>
        <v>5.9810181976529739E-4</v>
      </c>
      <c r="L186" s="16">
        <f>Allocators!N673</f>
        <v>9.2083921585992146E-3</v>
      </c>
      <c r="M186" s="16">
        <f>Allocators!O673</f>
        <v>1.3436115860677878E-3</v>
      </c>
      <c r="N186" s="16">
        <f>Allocators!P673</f>
        <v>2.6059197606949385E-4</v>
      </c>
      <c r="O186" s="16">
        <f>Allocators!Q673</f>
        <v>4.8800214609474868E-3</v>
      </c>
      <c r="P186" s="16">
        <f>Allocators!R673</f>
        <v>6.9928326949118426E-5</v>
      </c>
      <c r="Q186" s="16">
        <f>Allocators!S673</f>
        <v>1.2486010481902479E-4</v>
      </c>
      <c r="R186" s="16">
        <f>Allocators!T673</f>
        <v>6.4646654778660328E-3</v>
      </c>
      <c r="S186" s="16">
        <f>Allocators!U673</f>
        <v>2.7104383100010946E-3</v>
      </c>
    </row>
    <row r="187" spans="1:19"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</row>
    <row r="188" spans="1:19">
      <c r="A188" s="20" t="str">
        <f>CONCATENATE(Allocators!A649," ",Allocators!B649)</f>
        <v>EXP_OM_TRAN PRODUCTION</v>
      </c>
      <c r="B188" s="16">
        <f ca="1">Allocators!D649</f>
        <v>3.611046140756154E-15</v>
      </c>
      <c r="C188" s="16">
        <f ca="1">Allocators!E649</f>
        <v>3.7983570531009698E-15</v>
      </c>
      <c r="D188" s="16">
        <f ca="1">Allocators!F649</f>
        <v>-5.4325582121142592E-16</v>
      </c>
      <c r="E188" s="16">
        <f ca="1">Allocators!G649</f>
        <v>2.7921400511742479E-18</v>
      </c>
      <c r="F188" s="16">
        <f ca="1">Allocators!H649</f>
        <v>1.9325110700581764E-19</v>
      </c>
      <c r="G188" s="16">
        <f ca="1">Allocators!I649</f>
        <v>-8.019196821216137E-17</v>
      </c>
      <c r="H188" s="16">
        <f ca="1">Allocators!J649</f>
        <v>9.1904587993619517E-17</v>
      </c>
      <c r="I188" s="16">
        <f ca="1">Allocators!K649</f>
        <v>1.9002534872713574E-18</v>
      </c>
      <c r="J188" s="16">
        <f ca="1">Allocators!L649</f>
        <v>0</v>
      </c>
      <c r="K188" s="16">
        <f ca="1">Allocators!M649</f>
        <v>-1.4835268795821265E-17</v>
      </c>
      <c r="L188" s="16">
        <f ca="1">Allocators!N649</f>
        <v>-5.0249712191534031E-17</v>
      </c>
      <c r="M188" s="16">
        <f ca="1">Allocators!O649</f>
        <v>2.0089441137727437E-16</v>
      </c>
      <c r="N188" s="16">
        <f ca="1">Allocators!P649</f>
        <v>-1.1616263895605922E-17</v>
      </c>
      <c r="O188" s="16">
        <f ca="1">Allocators!Q649</f>
        <v>8.7702692455516845E-17</v>
      </c>
      <c r="P188" s="16">
        <f ca="1">Allocators!R649</f>
        <v>1.7398574409054083E-18</v>
      </c>
      <c r="Q188" s="16">
        <f ca="1">Allocators!S649</f>
        <v>-4.7982812658593569E-19</v>
      </c>
      <c r="R188" s="16">
        <f ca="1">Allocators!T649</f>
        <v>7.7428560035771658E-18</v>
      </c>
      <c r="S188" s="16">
        <f ca="1">Allocators!U649</f>
        <v>2.6828343547852067E-18</v>
      </c>
    </row>
    <row r="189" spans="1:19">
      <c r="A189" s="20" t="str">
        <f>CONCATENATE(Allocators!A650," ",Allocators!B650)</f>
        <v>EXP_OM_TRAN BULKTRAN</v>
      </c>
      <c r="B189" s="16">
        <f ca="1">Allocators!D650</f>
        <v>0.7593000000000002</v>
      </c>
      <c r="C189" s="16">
        <f ca="1">Allocators!E650</f>
        <v>0.37646744741644217</v>
      </c>
      <c r="D189" s="16">
        <f ca="1">Allocators!F650</f>
        <v>9.4142413203301523E-2</v>
      </c>
      <c r="E189" s="16">
        <f ca="1">Allocators!G650</f>
        <v>1.193145674347523E-3</v>
      </c>
      <c r="F189" s="16">
        <f ca="1">Allocators!H650</f>
        <v>5.9715755002554189E-5</v>
      </c>
      <c r="G189" s="16">
        <f ca="1">Allocators!I650</f>
        <v>4.2236780169025941E-2</v>
      </c>
      <c r="H189" s="16">
        <f ca="1">Allocators!J650</f>
        <v>1.1576123286881372E-2</v>
      </c>
      <c r="I189" s="16">
        <f ca="1">Allocators!K650</f>
        <v>1.8421178442427286E-3</v>
      </c>
      <c r="J189" s="16">
        <f ca="1">Allocators!L650</f>
        <v>0</v>
      </c>
      <c r="K189" s="16">
        <f ca="1">Allocators!M650</f>
        <v>1.8257879583072996E-3</v>
      </c>
      <c r="L189" s="16">
        <f ca="1">Allocators!N650</f>
        <v>3.3226226401129128E-2</v>
      </c>
      <c r="M189" s="16">
        <f ca="1">Allocators!O650</f>
        <v>0.16189617955155033</v>
      </c>
      <c r="N189" s="16">
        <f ca="1">Allocators!P650</f>
        <v>2.0628882731477734E-2</v>
      </c>
      <c r="O189" s="16">
        <f ca="1">Allocators!Q650</f>
        <v>1.1812726967599049E-2</v>
      </c>
      <c r="P189" s="16">
        <f ca="1">Allocators!R650</f>
        <v>2.2205080464644499E-4</v>
      </c>
      <c r="Q189" s="16">
        <f ca="1">Allocators!S650</f>
        <v>1.7178696445340868E-4</v>
      </c>
      <c r="R189" s="16">
        <f ca="1">Allocators!T650</f>
        <v>1.6143343800192373E-3</v>
      </c>
      <c r="S189" s="16">
        <f ca="1">Allocators!U650</f>
        <v>3.8428089157423862E-4</v>
      </c>
    </row>
    <row r="190" spans="1:19">
      <c r="A190" s="20" t="str">
        <f>CONCATENATE(Allocators!A651," ",Allocators!B651)</f>
        <v>EXP_OM_TRAN SUBTRAN</v>
      </c>
      <c r="B190" s="16">
        <f ca="1">Allocators!D651</f>
        <v>0.24069999999999989</v>
      </c>
      <c r="C190" s="16">
        <f ca="1">Allocators!E651</f>
        <v>0.11615272844987061</v>
      </c>
      <c r="D190" s="16">
        <f ca="1">Allocators!F651</f>
        <v>2.8979342076413752E-2</v>
      </c>
      <c r="E190" s="16">
        <f ca="1">Allocators!G651</f>
        <v>3.6805480518022304E-4</v>
      </c>
      <c r="F190" s="16">
        <f ca="1">Allocators!H651</f>
        <v>2.3727914890012509E-5</v>
      </c>
      <c r="G190" s="16">
        <f ca="1">Allocators!I651</f>
        <v>1.2869212362552623E-2</v>
      </c>
      <c r="H190" s="16">
        <f ca="1">Allocators!J651</f>
        <v>3.532931957456967E-3</v>
      </c>
      <c r="I190" s="16">
        <f ca="1">Allocators!K651</f>
        <v>7.1014548395230664E-4</v>
      </c>
      <c r="J190" s="16">
        <f ca="1">Allocators!L651</f>
        <v>0</v>
      </c>
      <c r="K190" s="16">
        <f ca="1">Allocators!M651</f>
        <v>5.4535800297365281E-4</v>
      </c>
      <c r="L190" s="16">
        <f ca="1">Allocators!N651</f>
        <v>1.0217363968955577E-2</v>
      </c>
      <c r="M190" s="16">
        <f ca="1">Allocators!O651</f>
        <v>6.3495027262706116E-2</v>
      </c>
      <c r="N190" s="16">
        <f ca="1">Allocators!P651</f>
        <v>0</v>
      </c>
      <c r="O190" s="16">
        <f ca="1">Allocators!Q651</f>
        <v>3.609641943876119E-3</v>
      </c>
      <c r="P190" s="16">
        <f ca="1">Allocators!R651</f>
        <v>6.9239521370568401E-5</v>
      </c>
      <c r="Q190" s="16">
        <f ca="1">Allocators!S651</f>
        <v>5.266418431431355E-5</v>
      </c>
      <c r="R190" s="16">
        <f ca="1">Allocators!T651</f>
        <v>6.0255843149439744E-5</v>
      </c>
      <c r="S190" s="16">
        <f ca="1">Allocators!U651</f>
        <v>1.4306222337745742E-5</v>
      </c>
    </row>
    <row r="191" spans="1:19">
      <c r="A191" s="20" t="str">
        <f>CONCATENATE(Allocators!A652," ",Allocators!B652)</f>
        <v>EXP_OM_TRAN DISTPRI</v>
      </c>
      <c r="B191" s="16">
        <f ca="1">Allocators!D652</f>
        <v>0</v>
      </c>
      <c r="C191" s="16">
        <f ca="1">Allocators!E652</f>
        <v>0</v>
      </c>
      <c r="D191" s="16">
        <f ca="1">Allocators!F652</f>
        <v>0</v>
      </c>
      <c r="E191" s="16">
        <f ca="1">Allocators!G652</f>
        <v>0</v>
      </c>
      <c r="F191" s="16">
        <f ca="1">Allocators!H652</f>
        <v>0</v>
      </c>
      <c r="G191" s="16">
        <f ca="1">Allocators!I652</f>
        <v>0</v>
      </c>
      <c r="H191" s="16">
        <f ca="1">Allocators!J652</f>
        <v>0</v>
      </c>
      <c r="I191" s="16">
        <f ca="1">Allocators!K652</f>
        <v>0</v>
      </c>
      <c r="J191" s="16">
        <f ca="1">Allocators!L652</f>
        <v>0</v>
      </c>
      <c r="K191" s="16">
        <f ca="1">Allocators!M652</f>
        <v>0</v>
      </c>
      <c r="L191" s="16">
        <f ca="1">Allocators!N652</f>
        <v>0</v>
      </c>
      <c r="M191" s="16">
        <f ca="1">Allocators!O652</f>
        <v>0</v>
      </c>
      <c r="N191" s="16">
        <f ca="1">Allocators!P652</f>
        <v>0</v>
      </c>
      <c r="O191" s="16">
        <f ca="1">Allocators!Q652</f>
        <v>0</v>
      </c>
      <c r="P191" s="16">
        <f ca="1">Allocators!R652</f>
        <v>0</v>
      </c>
      <c r="Q191" s="16">
        <f ca="1">Allocators!S652</f>
        <v>0</v>
      </c>
      <c r="R191" s="16">
        <f ca="1">Allocators!T652</f>
        <v>0</v>
      </c>
      <c r="S191" s="16">
        <f ca="1">Allocators!U652</f>
        <v>0</v>
      </c>
    </row>
    <row r="192" spans="1:19">
      <c r="A192" s="20" t="str">
        <f>CONCATENATE(Allocators!A653," ",Allocators!B653)</f>
        <v>EXP_OM_TRAN DISTSEC</v>
      </c>
      <c r="B192" s="16">
        <f ca="1">Allocators!D653</f>
        <v>0</v>
      </c>
      <c r="C192" s="16">
        <f ca="1">Allocators!E653</f>
        <v>0</v>
      </c>
      <c r="D192" s="16">
        <f ca="1">Allocators!F653</f>
        <v>0</v>
      </c>
      <c r="E192" s="16">
        <f ca="1">Allocators!G653</f>
        <v>0</v>
      </c>
      <c r="F192" s="16">
        <f ca="1">Allocators!H653</f>
        <v>0</v>
      </c>
      <c r="G192" s="16">
        <f ca="1">Allocators!I653</f>
        <v>0</v>
      </c>
      <c r="H192" s="16">
        <f ca="1">Allocators!J653</f>
        <v>0</v>
      </c>
      <c r="I192" s="16">
        <f ca="1">Allocators!K653</f>
        <v>0</v>
      </c>
      <c r="J192" s="16">
        <f ca="1">Allocators!L653</f>
        <v>0</v>
      </c>
      <c r="K192" s="16">
        <f ca="1">Allocators!M653</f>
        <v>0</v>
      </c>
      <c r="L192" s="16">
        <f ca="1">Allocators!N653</f>
        <v>0</v>
      </c>
      <c r="M192" s="16">
        <f ca="1">Allocators!O653</f>
        <v>0</v>
      </c>
      <c r="N192" s="16">
        <f ca="1">Allocators!P653</f>
        <v>0</v>
      </c>
      <c r="O192" s="16">
        <f ca="1">Allocators!Q653</f>
        <v>0</v>
      </c>
      <c r="P192" s="16">
        <f ca="1">Allocators!R653</f>
        <v>0</v>
      </c>
      <c r="Q192" s="16">
        <f ca="1">Allocators!S653</f>
        <v>0</v>
      </c>
      <c r="R192" s="16">
        <f ca="1">Allocators!T653</f>
        <v>0</v>
      </c>
      <c r="S192" s="16">
        <f ca="1">Allocators!U653</f>
        <v>0</v>
      </c>
    </row>
    <row r="193" spans="1:19">
      <c r="A193" s="20" t="str">
        <f>CONCATENATE(Allocators!A654," ",Allocators!B654)</f>
        <v>EXP_OM_TRAN ENERGY</v>
      </c>
      <c r="B193" s="16">
        <f ca="1">Allocators!D654</f>
        <v>0</v>
      </c>
      <c r="C193" s="16">
        <f ca="1">Allocators!E654</f>
        <v>0</v>
      </c>
      <c r="D193" s="16">
        <f ca="1">Allocators!F654</f>
        <v>0</v>
      </c>
      <c r="E193" s="16">
        <f ca="1">Allocators!G654</f>
        <v>0</v>
      </c>
      <c r="F193" s="16">
        <f ca="1">Allocators!H654</f>
        <v>0</v>
      </c>
      <c r="G193" s="16">
        <f ca="1">Allocators!I654</f>
        <v>0</v>
      </c>
      <c r="H193" s="16">
        <f ca="1">Allocators!J654</f>
        <v>0</v>
      </c>
      <c r="I193" s="16">
        <f ca="1">Allocators!K654</f>
        <v>0</v>
      </c>
      <c r="J193" s="16">
        <f ca="1">Allocators!L654</f>
        <v>0</v>
      </c>
      <c r="K193" s="16">
        <f ca="1">Allocators!M654</f>
        <v>0</v>
      </c>
      <c r="L193" s="16">
        <f ca="1">Allocators!N654</f>
        <v>0</v>
      </c>
      <c r="M193" s="16">
        <f ca="1">Allocators!O654</f>
        <v>0</v>
      </c>
      <c r="N193" s="16">
        <f ca="1">Allocators!P654</f>
        <v>0</v>
      </c>
      <c r="O193" s="16">
        <f ca="1">Allocators!Q654</f>
        <v>0</v>
      </c>
      <c r="P193" s="16">
        <f ca="1">Allocators!R654</f>
        <v>0</v>
      </c>
      <c r="Q193" s="16">
        <f ca="1">Allocators!S654</f>
        <v>0</v>
      </c>
      <c r="R193" s="16">
        <f ca="1">Allocators!T654</f>
        <v>0</v>
      </c>
      <c r="S193" s="16">
        <f ca="1">Allocators!U654</f>
        <v>0</v>
      </c>
    </row>
    <row r="194" spans="1:19">
      <c r="A194" s="20" t="str">
        <f>CONCATENATE(Allocators!A655," ",Allocators!B655)</f>
        <v>EXP_OM_TRAN CUSTOMER</v>
      </c>
      <c r="B194" s="16">
        <f ca="1">Allocators!D655</f>
        <v>0</v>
      </c>
      <c r="C194" s="16">
        <f ca="1">Allocators!E655</f>
        <v>0</v>
      </c>
      <c r="D194" s="16">
        <f ca="1">Allocators!F655</f>
        <v>0</v>
      </c>
      <c r="E194" s="16">
        <f ca="1">Allocators!G655</f>
        <v>0</v>
      </c>
      <c r="F194" s="16">
        <f ca="1">Allocators!H655</f>
        <v>0</v>
      </c>
      <c r="G194" s="16">
        <f ca="1">Allocators!I655</f>
        <v>0</v>
      </c>
      <c r="H194" s="16">
        <f ca="1">Allocators!J655</f>
        <v>0</v>
      </c>
      <c r="I194" s="16">
        <f ca="1">Allocators!K655</f>
        <v>0</v>
      </c>
      <c r="J194" s="16">
        <f ca="1">Allocators!L655</f>
        <v>0</v>
      </c>
      <c r="K194" s="16">
        <f ca="1">Allocators!M655</f>
        <v>0</v>
      </c>
      <c r="L194" s="16">
        <f ca="1">Allocators!N655</f>
        <v>0</v>
      </c>
      <c r="M194" s="16">
        <f ca="1">Allocators!O655</f>
        <v>0</v>
      </c>
      <c r="N194" s="16">
        <f ca="1">Allocators!P655</f>
        <v>0</v>
      </c>
      <c r="O194" s="16">
        <f ca="1">Allocators!Q655</f>
        <v>0</v>
      </c>
      <c r="P194" s="16">
        <f ca="1">Allocators!R655</f>
        <v>0</v>
      </c>
      <c r="Q194" s="16">
        <f ca="1">Allocators!S655</f>
        <v>0</v>
      </c>
      <c r="R194" s="16">
        <f ca="1">Allocators!T655</f>
        <v>0</v>
      </c>
      <c r="S194" s="16">
        <f ca="1">Allocators!U655</f>
        <v>0</v>
      </c>
    </row>
    <row r="195" spans="1:19">
      <c r="A195" s="20" t="str">
        <f>CONCATENATE(Allocators!A656," ",Allocators!B656)</f>
        <v>EXP_OM_TRAN TOTAL</v>
      </c>
      <c r="B195" s="16">
        <f ca="1">Allocators!D656</f>
        <v>0.999999999999999</v>
      </c>
      <c r="C195" s="16">
        <f ca="1">Allocators!E656</f>
        <v>0.4926201758663134</v>
      </c>
      <c r="D195" s="16">
        <f ca="1">Allocators!F656</f>
        <v>0.12312175527971458</v>
      </c>
      <c r="E195" s="16">
        <f ca="1">Allocators!G656</f>
        <v>1.5612004795277367E-3</v>
      </c>
      <c r="F195" s="16">
        <f ca="1">Allocators!H656</f>
        <v>8.3443669892567613E-5</v>
      </c>
      <c r="G195" s="16">
        <f ca="1">Allocators!I656</f>
        <v>5.5105992531578461E-2</v>
      </c>
      <c r="H195" s="16">
        <f ca="1">Allocators!J656</f>
        <v>1.5109055244338251E-2</v>
      </c>
      <c r="I195" s="16">
        <f ca="1">Allocators!K656</f>
        <v>2.5522633281950449E-3</v>
      </c>
      <c r="J195" s="16">
        <f ca="1">Allocators!L656</f>
        <v>0</v>
      </c>
      <c r="K195" s="16">
        <f ca="1">Allocators!M656</f>
        <v>2.3711459612809631E-3</v>
      </c>
      <c r="L195" s="16">
        <f ca="1">Allocators!N656</f>
        <v>4.3443590370084439E-2</v>
      </c>
      <c r="M195" s="16">
        <f ca="1">Allocators!O656</f>
        <v>0.2253912068142559</v>
      </c>
      <c r="N195" s="16">
        <f ca="1">Allocators!P656</f>
        <v>2.0628882731477866E-2</v>
      </c>
      <c r="O195" s="16">
        <f ca="1">Allocators!Q656</f>
        <v>1.5422368911474927E-2</v>
      </c>
      <c r="P195" s="16">
        <f ca="1">Allocators!R656</f>
        <v>2.9129032601701383E-4</v>
      </c>
      <c r="Q195" s="16">
        <f ca="1">Allocators!S656</f>
        <v>2.244511487677234E-4</v>
      </c>
      <c r="R195" s="16">
        <f ca="1">Allocators!T656</f>
        <v>1.6745902231686746E-3</v>
      </c>
      <c r="S195" s="16">
        <f ca="1">Allocators!U656</f>
        <v>3.9858711391198368E-4</v>
      </c>
    </row>
    <row r="196" spans="1:19"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</row>
    <row r="197" spans="1:19">
      <c r="A197" s="20" t="str">
        <f>CONCATENATE(Allocators!A753," ",Allocators!B753)</f>
        <v>EXP_OM_LPP PRODUCTION</v>
      </c>
      <c r="B197" s="16">
        <f ca="1">Allocators!D753</f>
        <v>0.52381565813782816</v>
      </c>
      <c r="C197" s="16">
        <f ca="1">Allocators!E753</f>
        <v>0.26209955828754117</v>
      </c>
      <c r="D197" s="16">
        <f ca="1">Allocators!F753</f>
        <v>6.4510907635428008E-2</v>
      </c>
      <c r="E197" s="16">
        <f ca="1">Allocators!G753</f>
        <v>7.8974463876577302E-4</v>
      </c>
      <c r="F197" s="16">
        <f ca="1">Allocators!H753</f>
        <v>3.9389807592898268E-5</v>
      </c>
      <c r="G197" s="16">
        <f ca="1">Allocators!I753</f>
        <v>2.9169537863931855E-2</v>
      </c>
      <c r="H197" s="16">
        <f ca="1">Allocators!J753</f>
        <v>8.1319212630912158E-3</v>
      </c>
      <c r="I197" s="16">
        <f ca="1">Allocators!K753</f>
        <v>1.3014771480433008E-3</v>
      </c>
      <c r="J197" s="16">
        <f ca="1">Allocators!L753</f>
        <v>0</v>
      </c>
      <c r="K197" s="16">
        <f ca="1">Allocators!M753</f>
        <v>1.2337391868837649E-3</v>
      </c>
      <c r="L197" s="16">
        <f ca="1">Allocators!N753</f>
        <v>2.3639232125700946E-2</v>
      </c>
      <c r="M197" s="16">
        <f ca="1">Allocators!O753</f>
        <v>0.10923804525842358</v>
      </c>
      <c r="N197" s="16">
        <f ca="1">Allocators!P753</f>
        <v>1.3942195908261342E-2</v>
      </c>
      <c r="O197" s="16">
        <f ca="1">Allocators!Q753</f>
        <v>8.139308423012118E-3</v>
      </c>
      <c r="P197" s="16">
        <f ca="1">Allocators!R753</f>
        <v>1.5226047155391753E-4</v>
      </c>
      <c r="Q197" s="16">
        <f ca="1">Allocators!S753</f>
        <v>1.0820356272886625E-4</v>
      </c>
      <c r="R197" s="16">
        <f ca="1">Allocators!T753</f>
        <v>1.0603116128291587E-3</v>
      </c>
      <c r="S197" s="16">
        <f ca="1">Allocators!U753</f>
        <v>2.5982494404035714E-4</v>
      </c>
    </row>
    <row r="198" spans="1:19">
      <c r="A198" s="20" t="str">
        <f>CONCATENATE(Allocators!A754," ",Allocators!B754)</f>
        <v>EXP_OM_LPP BULKTRAN</v>
      </c>
      <c r="B198" s="16">
        <f ca="1">Allocators!D754</f>
        <v>2.6612705383278541E-2</v>
      </c>
      <c r="C198" s="16">
        <f ca="1">Allocators!E754</f>
        <v>1.3345927861921826E-2</v>
      </c>
      <c r="D198" s="16">
        <f ca="1">Allocators!F754</f>
        <v>3.2657412519107995E-3</v>
      </c>
      <c r="E198" s="16">
        <f ca="1">Allocators!G754</f>
        <v>4.0051417888594862E-5</v>
      </c>
      <c r="F198" s="16">
        <f ca="1">Allocators!H754</f>
        <v>1.9965342086280125E-6</v>
      </c>
      <c r="G198" s="16">
        <f ca="1">Allocators!I754</f>
        <v>1.4679789867823576E-3</v>
      </c>
      <c r="H198" s="16">
        <f ca="1">Allocators!J754</f>
        <v>4.0832370019688375E-4</v>
      </c>
      <c r="I198" s="16">
        <f ca="1">Allocators!K754</f>
        <v>6.6117595393329912E-5</v>
      </c>
      <c r="J198" s="16">
        <f ca="1">Allocators!L754</f>
        <v>0</v>
      </c>
      <c r="K198" s="16">
        <f ca="1">Allocators!M754</f>
        <v>6.2344464952715013E-5</v>
      </c>
      <c r="L198" s="16">
        <f ca="1">Allocators!N754</f>
        <v>1.1890258284494326E-3</v>
      </c>
      <c r="M198" s="16">
        <f ca="1">Allocators!O754</f>
        <v>5.5698779550561661E-3</v>
      </c>
      <c r="N198" s="16">
        <f ca="1">Allocators!P754</f>
        <v>7.0715950451017903E-4</v>
      </c>
      <c r="O198" s="16">
        <f ca="1">Allocators!Q754</f>
        <v>4.0838076681760623E-4</v>
      </c>
      <c r="P198" s="16">
        <f ca="1">Allocators!R754</f>
        <v>7.6603350796710509E-6</v>
      </c>
      <c r="Q198" s="16">
        <f ca="1">Allocators!S754</f>
        <v>5.4402467484727771E-6</v>
      </c>
      <c r="R198" s="16">
        <f ca="1">Allocators!T754</f>
        <v>5.3639304548271868E-5</v>
      </c>
      <c r="S198" s="16">
        <f ca="1">Allocators!U754</f>
        <v>1.3039628813604688E-5</v>
      </c>
    </row>
    <row r="199" spans="1:19">
      <c r="A199" s="20" t="str">
        <f>CONCATENATE(Allocators!A755," ",Allocators!B755)</f>
        <v>EXP_OM_LPP SUBTRAN</v>
      </c>
      <c r="B199" s="16">
        <f ca="1">Allocators!D755</f>
        <v>8.4317333081759815E-3</v>
      </c>
      <c r="C199" s="16">
        <f ca="1">Allocators!E755</f>
        <v>4.1164012751780622E-3</v>
      </c>
      <c r="D199" s="16">
        <f ca="1">Allocators!F755</f>
        <v>1.0052003181563946E-3</v>
      </c>
      <c r="E199" s="16">
        <f ca="1">Allocators!G755</f>
        <v>1.2354539732048531E-5</v>
      </c>
      <c r="F199" s="16">
        <f ca="1">Allocators!H755</f>
        <v>7.9338194560931658E-7</v>
      </c>
      <c r="G199" s="16">
        <f ca="1">Allocators!I755</f>
        <v>4.4732302698318962E-4</v>
      </c>
      <c r="H199" s="16">
        <f ca="1">Allocators!J755</f>
        <v>1.2463192764959274E-4</v>
      </c>
      <c r="I199" s="16">
        <f ca="1">Allocators!K755</f>
        <v>2.5481575774612137E-5</v>
      </c>
      <c r="J199" s="16">
        <f ca="1">Allocators!L755</f>
        <v>0</v>
      </c>
      <c r="K199" s="16">
        <f ca="1">Allocators!M755</f>
        <v>1.8622565192995347E-5</v>
      </c>
      <c r="L199" s="16">
        <f ca="1">Allocators!N755</f>
        <v>3.656467439772159E-4</v>
      </c>
      <c r="M199" s="16">
        <f ca="1">Allocators!O755</f>
        <v>2.1839187717651132E-3</v>
      </c>
      <c r="N199" s="16">
        <f ca="1">Allocators!P755</f>
        <v>0</v>
      </c>
      <c r="O199" s="16">
        <f ca="1">Allocators!Q755</f>
        <v>1.2481398211831521E-4</v>
      </c>
      <c r="P199" s="16">
        <f ca="1">Allocators!R755</f>
        <v>2.3889202057505555E-6</v>
      </c>
      <c r="Q199" s="16">
        <f ca="1">Allocators!S755</f>
        <v>1.6684586516454529E-6</v>
      </c>
      <c r="R199" s="16">
        <f ca="1">Allocators!T755</f>
        <v>2.0022579218009692E-6</v>
      </c>
      <c r="S199" s="16">
        <f ca="1">Allocators!U755</f>
        <v>4.8556292363598E-7</v>
      </c>
    </row>
    <row r="200" spans="1:19">
      <c r="A200" s="20" t="str">
        <f>CONCATENATE(Allocators!A756," ",Allocators!B756)</f>
        <v>EXP_OM_LPP DISTPRI</v>
      </c>
      <c r="B200" s="16">
        <f ca="1">Allocators!D756</f>
        <v>3.4093099736165609E-2</v>
      </c>
      <c r="C200" s="16">
        <f ca="1">Allocators!E756</f>
        <v>2.2618814175846144E-2</v>
      </c>
      <c r="D200" s="16">
        <f ca="1">Allocators!F756</f>
        <v>5.5200089640642684E-3</v>
      </c>
      <c r="E200" s="16">
        <f ca="1">Allocators!G756</f>
        <v>6.788529349958365E-5</v>
      </c>
      <c r="F200" s="16">
        <f ca="1">Allocators!H756</f>
        <v>0</v>
      </c>
      <c r="G200" s="16">
        <f ca="1">Allocators!I756</f>
        <v>2.422450391123833E-3</v>
      </c>
      <c r="H200" s="16">
        <f ca="1">Allocators!J756</f>
        <v>6.7641211963260801E-4</v>
      </c>
      <c r="I200" s="16">
        <f ca="1">Allocators!K756</f>
        <v>0</v>
      </c>
      <c r="J200" s="16">
        <f ca="1">Allocators!L756</f>
        <v>0</v>
      </c>
      <c r="K200" s="16">
        <f ca="1">Allocators!M756</f>
        <v>1.0184392497082727E-4</v>
      </c>
      <c r="L200" s="16">
        <f ca="1">Allocators!N756</f>
        <v>1.9710932527025197E-3</v>
      </c>
      <c r="M200" s="16">
        <f ca="1">Allocators!O756</f>
        <v>0</v>
      </c>
      <c r="N200" s="16">
        <f ca="1">Allocators!P756</f>
        <v>0</v>
      </c>
      <c r="O200" s="16">
        <f ca="1">Allocators!Q756</f>
        <v>6.7876920300095173E-4</v>
      </c>
      <c r="P200" s="16">
        <f ca="1">Allocators!R756</f>
        <v>1.2988803990791708E-5</v>
      </c>
      <c r="Q200" s="16">
        <f ca="1">Allocators!S756</f>
        <v>9.1675741910208008E-6</v>
      </c>
      <c r="R200" s="16">
        <f ca="1">Allocators!T756</f>
        <v>1.0991533768304931E-5</v>
      </c>
      <c r="S200" s="16">
        <f ca="1">Allocators!U756</f>
        <v>2.6744993747588238E-6</v>
      </c>
    </row>
    <row r="201" spans="1:19">
      <c r="A201" s="20" t="str">
        <f>CONCATENATE(Allocators!A757," ",Allocators!B757)</f>
        <v>EXP_OM_LPP DISTSEC</v>
      </c>
      <c r="B201" s="16">
        <f ca="1">Allocators!D757</f>
        <v>1.2474672157418182E-2</v>
      </c>
      <c r="C201" s="16">
        <f ca="1">Allocators!E757</f>
        <v>9.5221487801328501E-3</v>
      </c>
      <c r="D201" s="16">
        <f ca="1">Allocators!F757</f>
        <v>1.8906670430620099E-3</v>
      </c>
      <c r="E201" s="16">
        <f ca="1">Allocators!G757</f>
        <v>0</v>
      </c>
      <c r="F201" s="16">
        <f ca="1">Allocators!H757</f>
        <v>0</v>
      </c>
      <c r="G201" s="16">
        <f ca="1">Allocators!I757</f>
        <v>7.2823150360354989E-4</v>
      </c>
      <c r="H201" s="16">
        <f ca="1">Allocators!J757</f>
        <v>0</v>
      </c>
      <c r="I201" s="16">
        <f ca="1">Allocators!K757</f>
        <v>0</v>
      </c>
      <c r="J201" s="16">
        <f ca="1">Allocators!L757</f>
        <v>0</v>
      </c>
      <c r="K201" s="16">
        <f ca="1">Allocators!M757</f>
        <v>2.509229047433969E-5</v>
      </c>
      <c r="L201" s="16">
        <f ca="1">Allocators!N757</f>
        <v>0</v>
      </c>
      <c r="M201" s="16">
        <f ca="1">Allocators!O757</f>
        <v>0</v>
      </c>
      <c r="N201" s="16">
        <f ca="1">Allocators!P757</f>
        <v>0</v>
      </c>
      <c r="O201" s="16">
        <f ca="1">Allocators!Q757</f>
        <v>2.1059888471503042E-4</v>
      </c>
      <c r="P201" s="16">
        <f ca="1">Allocators!R757</f>
        <v>0</v>
      </c>
      <c r="Q201" s="16">
        <f ca="1">Allocators!S757</f>
        <v>2.4949405085946311E-6</v>
      </c>
      <c r="R201" s="16">
        <f ca="1">Allocators!T757</f>
        <v>7.7364247511683187E-5</v>
      </c>
      <c r="S201" s="16">
        <f ca="1">Allocators!U757</f>
        <v>1.8074467410123952E-5</v>
      </c>
    </row>
    <row r="202" spans="1:19">
      <c r="A202" s="20" t="str">
        <f>CONCATENATE(Allocators!A758," ",Allocators!B758)</f>
        <v>EXP_OM_LPP ENERGY</v>
      </c>
      <c r="B202" s="16">
        <f ca="1">Allocators!D758</f>
        <v>0.15918533990921507</v>
      </c>
      <c r="C202" s="16">
        <f ca="1">Allocators!E758</f>
        <v>6.3158475096854114E-2</v>
      </c>
      <c r="D202" s="16">
        <f ca="1">Allocators!F758</f>
        <v>1.8093479841464834E-2</v>
      </c>
      <c r="E202" s="16">
        <f ca="1">Allocators!G758</f>
        <v>1.753442692579272E-4</v>
      </c>
      <c r="F202" s="16">
        <f ca="1">Allocators!H758</f>
        <v>8.6293254236714863E-6</v>
      </c>
      <c r="G202" s="16">
        <f ca="1">Allocators!I758</f>
        <v>9.6596322213569081E-3</v>
      </c>
      <c r="H202" s="16">
        <f ca="1">Allocators!J758</f>
        <v>2.8880940763431444E-3</v>
      </c>
      <c r="I202" s="16">
        <f ca="1">Allocators!K758</f>
        <v>4.6316608176578928E-4</v>
      </c>
      <c r="J202" s="16">
        <f ca="1">Allocators!L758</f>
        <v>0</v>
      </c>
      <c r="K202" s="16">
        <f ca="1">Allocators!M758</f>
        <v>4.1992793637408358E-4</v>
      </c>
      <c r="L202" s="16">
        <f ca="1">Allocators!N758</f>
        <v>1.1436594850948223E-2</v>
      </c>
      <c r="M202" s="16">
        <f ca="1">Allocators!O758</f>
        <v>4.3022913777353268E-2</v>
      </c>
      <c r="N202" s="16">
        <f ca="1">Allocators!P758</f>
        <v>6.1016662387532276E-3</v>
      </c>
      <c r="O202" s="16">
        <f ca="1">Allocators!Q758</f>
        <v>2.6799207351070752E-3</v>
      </c>
      <c r="P202" s="16">
        <f ca="1">Allocators!R758</f>
        <v>4.9071991909688058E-5</v>
      </c>
      <c r="Q202" s="16">
        <f ca="1">Allocators!S758</f>
        <v>2.300093047811034E-5</v>
      </c>
      <c r="R202" s="16">
        <f ca="1">Allocators!T758</f>
        <v>7.76463414841345E-4</v>
      </c>
      <c r="S202" s="16">
        <f ca="1">Allocators!U758</f>
        <v>2.2895912098363702E-4</v>
      </c>
    </row>
    <row r="203" spans="1:19">
      <c r="A203" s="20" t="str">
        <f>CONCATENATE(Allocators!A759," ",Allocators!B759)</f>
        <v>EXP_OM_LPP CUSTOMER</v>
      </c>
      <c r="B203" s="16">
        <f ca="1">Allocators!D759</f>
        <v>0.23538679136791818</v>
      </c>
      <c r="C203" s="16">
        <f ca="1">Allocators!E759</f>
        <v>0.18357825953676721</v>
      </c>
      <c r="D203" s="16">
        <f ca="1">Allocators!F759</f>
        <v>4.2968252254100288E-2</v>
      </c>
      <c r="E203" s="16">
        <f ca="1">Allocators!G759</f>
        <v>4.4066697997577093E-4</v>
      </c>
      <c r="F203" s="16">
        <f ca="1">Allocators!H759</f>
        <v>3.144864521347015E-5</v>
      </c>
      <c r="G203" s="16">
        <f ca="1">Allocators!I759</f>
        <v>7.8108622613590607E-4</v>
      </c>
      <c r="H203" s="16">
        <f ca="1">Allocators!J759</f>
        <v>2.5667882655364788E-4</v>
      </c>
      <c r="I203" s="16">
        <f ca="1">Allocators!K759</f>
        <v>9.5764286438569749E-5</v>
      </c>
      <c r="J203" s="16">
        <f ca="1">Allocators!L759</f>
        <v>0</v>
      </c>
      <c r="K203" s="16">
        <f ca="1">Allocators!M759</f>
        <v>7.2210176448027171E-6</v>
      </c>
      <c r="L203" s="16">
        <f ca="1">Allocators!N759</f>
        <v>1.8740794320942943E-4</v>
      </c>
      <c r="M203" s="16">
        <f ca="1">Allocators!O759</f>
        <v>3.0420696721292629E-4</v>
      </c>
      <c r="N203" s="16">
        <f ca="1">Allocators!P759</f>
        <v>5.868995898050592E-5</v>
      </c>
      <c r="O203" s="16">
        <f ca="1">Allocators!Q759</f>
        <v>2.5094085821930357E-4</v>
      </c>
      <c r="P203" s="16">
        <f ca="1">Allocators!R759</f>
        <v>3.0262037188312943E-6</v>
      </c>
      <c r="Q203" s="16">
        <f ca="1">Allocators!S759</f>
        <v>1.6223835998259494E-5</v>
      </c>
      <c r="R203" s="16">
        <f ca="1">Allocators!T759</f>
        <v>5.8126757073911628E-3</v>
      </c>
      <c r="S203" s="16">
        <f ca="1">Allocators!U759</f>
        <v>5.9424212035805082E-4</v>
      </c>
    </row>
    <row r="204" spans="1:19">
      <c r="A204" s="20" t="str">
        <f>CONCATENATE(Allocators!A760," ",Allocators!B760)</f>
        <v>EXP_OM_LPP TOTAL</v>
      </c>
      <c r="B204" s="16">
        <f ca="1">Allocators!D760</f>
        <v>0.99999999999999978</v>
      </c>
      <c r="C204" s="16">
        <f ca="1">Allocators!E760</f>
        <v>0.5584395850142414</v>
      </c>
      <c r="D204" s="16">
        <f ca="1">Allocators!F760</f>
        <v>0.13725425730818661</v>
      </c>
      <c r="E204" s="16">
        <f ca="1">Allocators!G760</f>
        <v>1.5260471391196982E-3</v>
      </c>
      <c r="F204" s="16">
        <f ca="1">Allocators!H760</f>
        <v>8.2257694384277219E-5</v>
      </c>
      <c r="G204" s="16">
        <f ca="1">Allocators!I760</f>
        <v>4.4676240219917597E-2</v>
      </c>
      <c r="H204" s="16">
        <f ca="1">Allocators!J760</f>
        <v>1.2486061913467092E-2</v>
      </c>
      <c r="I204" s="16">
        <f ca="1">Allocators!K760</f>
        <v>1.9520066874156019E-3</v>
      </c>
      <c r="J204" s="16">
        <f ca="1">Allocators!L760</f>
        <v>0</v>
      </c>
      <c r="K204" s="16">
        <f ca="1">Allocators!M760</f>
        <v>1.8687913864935282E-3</v>
      </c>
      <c r="L204" s="16">
        <f ca="1">Allocators!N760</f>
        <v>3.8789000744987763E-2</v>
      </c>
      <c r="M204" s="16">
        <f ca="1">Allocators!O760</f>
        <v>0.16031896272981103</v>
      </c>
      <c r="N204" s="16">
        <f ca="1">Allocators!P760</f>
        <v>2.0809711610505252E-2</v>
      </c>
      <c r="O204" s="16">
        <f ca="1">Allocators!Q760</f>
        <v>1.24927328529904E-2</v>
      </c>
      <c r="P204" s="16">
        <f ca="1">Allocators!R760</f>
        <v>2.273967264586502E-4</v>
      </c>
      <c r="Q204" s="16">
        <f ca="1">Allocators!S760</f>
        <v>1.6619954930496971E-4</v>
      </c>
      <c r="R204" s="16">
        <f ca="1">Allocators!T760</f>
        <v>7.7934480788117268E-3</v>
      </c>
      <c r="S204" s="16">
        <f ca="1">Allocators!U760</f>
        <v>1.1173003439041683E-3</v>
      </c>
    </row>
    <row r="205" spans="1:19"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</row>
    <row r="206" spans="1:19">
      <c r="A206" s="14" t="str">
        <f>CONCATENATE(Allocators!A972," ",Allocators!B972)</f>
        <v>FORF_DISC_FXNL PRODUCTION</v>
      </c>
      <c r="B206" s="116">
        <f ca="1">+Allocators!D972</f>
        <v>0.44351304703961264</v>
      </c>
      <c r="C206" s="116">
        <f ca="1">+Allocators!E972</f>
        <v>-7.718606117545981E-3</v>
      </c>
      <c r="D206" s="116">
        <f ca="1">+Allocators!F972</f>
        <v>0.16507219392485523</v>
      </c>
      <c r="E206" s="116">
        <f ca="1">+Allocators!G972</f>
        <v>2.8659780164373115E-3</v>
      </c>
      <c r="F206" s="116">
        <f ca="1">+Allocators!H972</f>
        <v>2.7594789748374132E-4</v>
      </c>
      <c r="G206" s="116">
        <f ca="1">+Allocators!I972</f>
        <v>4.4260286144356814E-2</v>
      </c>
      <c r="H206" s="116">
        <f ca="1">+Allocators!J972</f>
        <v>4.0545516414220287E-2</v>
      </c>
      <c r="I206" s="116">
        <f ca="1">+Allocators!K972</f>
        <v>6.0390618063438962E-3</v>
      </c>
      <c r="J206" s="116">
        <f ca="1">+Allocators!L972</f>
        <v>0</v>
      </c>
      <c r="K206" s="116">
        <f ca="1">+Allocators!M972</f>
        <v>5.3114551828030146E-3</v>
      </c>
      <c r="L206" s="116">
        <f ca="1">+Allocators!N972</f>
        <v>8.2148502114565841E-2</v>
      </c>
      <c r="M206" s="116">
        <f ca="1">+Allocators!O972</f>
        <v>0.10072741244907904</v>
      </c>
      <c r="N206" s="116">
        <f ca="1">+Allocators!P972</f>
        <v>3.8096068173856957E-3</v>
      </c>
      <c r="O206" s="116">
        <f ca="1">+Allocators!Q972</f>
        <v>0</v>
      </c>
      <c r="P206" s="116">
        <f ca="1">+Allocators!R972</f>
        <v>0</v>
      </c>
      <c r="Q206" s="116">
        <f ca="1">+Allocators!S972</f>
        <v>0</v>
      </c>
      <c r="R206" s="116">
        <f ca="1">+Allocators!T972</f>
        <v>1.7569238962775646E-4</v>
      </c>
      <c r="S206" s="116">
        <f ca="1">+Allocators!U972</f>
        <v>0</v>
      </c>
    </row>
    <row r="207" spans="1:19">
      <c r="A207" s="14" t="str">
        <f>CONCATENATE(Allocators!A973," ",Allocators!B973)</f>
        <v>FORF_DISC_FXNL BULKTRAN</v>
      </c>
      <c r="B207" s="116">
        <f ca="1">+Allocators!D973</f>
        <v>-1.7717377479330505E-2</v>
      </c>
      <c r="C207" s="116">
        <f ca="1">+Allocators!E973</f>
        <v>1.5830848952747164E-3</v>
      </c>
      <c r="D207" s="116">
        <f ca="1">+Allocators!F973</f>
        <v>-6.6923702984522451E-3</v>
      </c>
      <c r="E207" s="116">
        <f ca="1">+Allocators!G973</f>
        <v>-4.4413901059316919E-5</v>
      </c>
      <c r="F207" s="116">
        <f ca="1">+Allocators!H973</f>
        <v>-1.4970045489037536E-7</v>
      </c>
      <c r="G207" s="116">
        <f ca="1">+Allocators!I973</f>
        <v>2.2767839311760314E-3</v>
      </c>
      <c r="H207" s="116">
        <f ca="1">+Allocators!J973</f>
        <v>2.5413800389686727E-3</v>
      </c>
      <c r="I207" s="116">
        <f ca="1">+Allocators!K973</f>
        <v>-1.0848189560139472E-3</v>
      </c>
      <c r="J207" s="116">
        <f ca="1">+Allocators!L973</f>
        <v>0</v>
      </c>
      <c r="K207" s="116">
        <f ca="1">+Allocators!M973</f>
        <v>8.4271911817820582E-5</v>
      </c>
      <c r="L207" s="116">
        <f ca="1">+Allocators!N973</f>
        <v>1.4105920108864623E-3</v>
      </c>
      <c r="M207" s="116">
        <f ca="1">+Allocators!O973</f>
        <v>-1.7592995540063241E-2</v>
      </c>
      <c r="N207" s="116">
        <f ca="1">+Allocators!P973</f>
        <v>-2.0621344868081663E-4</v>
      </c>
      <c r="O207" s="116">
        <f ca="1">+Allocators!Q973</f>
        <v>0</v>
      </c>
      <c r="P207" s="116">
        <f ca="1">+Allocators!R973</f>
        <v>0</v>
      </c>
      <c r="Q207" s="116">
        <f ca="1">+Allocators!S973</f>
        <v>0</v>
      </c>
      <c r="R207" s="116">
        <f ca="1">+Allocators!T973</f>
        <v>7.4715772702335123E-6</v>
      </c>
      <c r="S207" s="116">
        <f ca="1">+Allocators!U973</f>
        <v>0</v>
      </c>
    </row>
    <row r="208" spans="1:19">
      <c r="A208" s="14" t="str">
        <f>CONCATENATE(Allocators!A974," ",Allocators!B974)</f>
        <v>FORF_DISC_FXNL SUBTRAN</v>
      </c>
      <c r="B208" s="116">
        <f ca="1">+Allocators!D974</f>
        <v>-6.7925829749907029E-3</v>
      </c>
      <c r="C208" s="116">
        <f ca="1">+Allocators!E974</f>
        <v>4.7400148823539357E-4</v>
      </c>
      <c r="D208" s="116">
        <f ca="1">+Allocators!F974</f>
        <v>-2.0068092320636634E-3</v>
      </c>
      <c r="E208" s="116">
        <f ca="1">+Allocators!G974</f>
        <v>-1.3577346429237375E-5</v>
      </c>
      <c r="F208" s="116">
        <f ca="1">+Allocators!H974</f>
        <v>-2.5239214338051011E-7</v>
      </c>
      <c r="G208" s="116">
        <f ca="1">+Allocators!I974</f>
        <v>6.7049600563552495E-4</v>
      </c>
      <c r="H208" s="116">
        <f ca="1">+Allocators!J974</f>
        <v>7.4912886760432687E-4</v>
      </c>
      <c r="I208" s="116">
        <f ca="1">+Allocators!K974</f>
        <v>-4.05748940344279E-4</v>
      </c>
      <c r="J208" s="116">
        <f ca="1">+Allocators!L974</f>
        <v>0</v>
      </c>
      <c r="K208" s="116">
        <f ca="1">+Allocators!M974</f>
        <v>2.4099780660126489E-5</v>
      </c>
      <c r="L208" s="116">
        <f ca="1">+Allocators!N974</f>
        <v>4.1527177505810861E-4</v>
      </c>
      <c r="M208" s="116">
        <f ca="1">+Allocators!O974</f>
        <v>-6.6994623577726498E-3</v>
      </c>
      <c r="N208" s="116">
        <f ca="1">+Allocators!P974</f>
        <v>0</v>
      </c>
      <c r="O208" s="116">
        <f ca="1">+Allocators!Q974</f>
        <v>0</v>
      </c>
      <c r="P208" s="116">
        <f ca="1">+Allocators!R974</f>
        <v>0</v>
      </c>
      <c r="Q208" s="116">
        <f ca="1">+Allocators!S974</f>
        <v>0</v>
      </c>
      <c r="R208" s="116">
        <f ca="1">+Allocators!T974</f>
        <v>2.693765690179835E-7</v>
      </c>
      <c r="S208" s="116">
        <f ca="1">+Allocators!U974</f>
        <v>0</v>
      </c>
    </row>
    <row r="209" spans="1:19">
      <c r="A209" s="14" t="str">
        <f>CONCATENATE(Allocators!A975," ",Allocators!B975)</f>
        <v>FORF_DISC_FXNL DISTPRI</v>
      </c>
      <c r="B209" s="116">
        <f ca="1">+Allocators!D975</f>
        <v>5.9684115343870546E-2</v>
      </c>
      <c r="C209" s="116">
        <f ca="1">+Allocators!E975</f>
        <v>-7.6448615746578367E-4</v>
      </c>
      <c r="D209" s="116">
        <f ca="1">+Allocators!F975</f>
        <v>2.7217529853051141E-2</v>
      </c>
      <c r="E209" s="116">
        <f ca="1">+Allocators!G975</f>
        <v>5.0765460357640865E-4</v>
      </c>
      <c r="F209" s="116">
        <f ca="1">+Allocators!H975</f>
        <v>0</v>
      </c>
      <c r="G209" s="116">
        <f ca="1">+Allocators!I975</f>
        <v>8.6621927218366382E-3</v>
      </c>
      <c r="H209" s="116">
        <f ca="1">+Allocators!J975</f>
        <v>8.1159392409600826E-3</v>
      </c>
      <c r="I209" s="116">
        <f ca="1">+Allocators!K975</f>
        <v>0</v>
      </c>
      <c r="J209" s="116">
        <f ca="1">+Allocators!L975</f>
        <v>0</v>
      </c>
      <c r="K209" s="116">
        <f ca="1">+Allocators!M975</f>
        <v>9.6328613408762451E-4</v>
      </c>
      <c r="L209" s="116">
        <f ca="1">+Allocators!N975</f>
        <v>1.4977759517498098E-2</v>
      </c>
      <c r="M209" s="116">
        <f ca="1">+Allocators!O975</f>
        <v>0</v>
      </c>
      <c r="N209" s="116">
        <f ca="1">+Allocators!P975</f>
        <v>0</v>
      </c>
      <c r="O209" s="116">
        <f ca="1">+Allocators!Q975</f>
        <v>0</v>
      </c>
      <c r="P209" s="116">
        <f ca="1">+Allocators!R975</f>
        <v>0</v>
      </c>
      <c r="Q209" s="116">
        <f ca="1">+Allocators!S975</f>
        <v>0</v>
      </c>
      <c r="R209" s="116">
        <f ca="1">+Allocators!T975</f>
        <v>4.2394303263536249E-6</v>
      </c>
      <c r="S209" s="116">
        <f ca="1">+Allocators!U975</f>
        <v>0</v>
      </c>
    </row>
    <row r="210" spans="1:19">
      <c r="A210" s="14" t="str">
        <f>CONCATENATE(Allocators!A976," ",Allocators!B976)</f>
        <v>FORF_DISC_FXNL DISTSEC</v>
      </c>
      <c r="B210" s="116">
        <f ca="1">+Allocators!D976</f>
        <v>1.0963251279849857E-2</v>
      </c>
      <c r="C210" s="116">
        <f ca="1">+Allocators!E976</f>
        <v>-3.0954136793470168E-4</v>
      </c>
      <c r="D210" s="116">
        <f ca="1">+Allocators!F976</f>
        <v>8.6385561797711636E-3</v>
      </c>
      <c r="E210" s="116">
        <f ca="1">+Allocators!G976</f>
        <v>0</v>
      </c>
      <c r="F210" s="116">
        <f ca="1">+Allocators!H976</f>
        <v>0</v>
      </c>
      <c r="G210" s="116">
        <f ca="1">+Allocators!I976</f>
        <v>2.3884684796277793E-3</v>
      </c>
      <c r="H210" s="116">
        <f ca="1">+Allocators!J976</f>
        <v>0</v>
      </c>
      <c r="I210" s="116">
        <f ca="1">+Allocators!K976</f>
        <v>0</v>
      </c>
      <c r="J210" s="116">
        <f ca="1">+Allocators!L976</f>
        <v>0</v>
      </c>
      <c r="K210" s="116">
        <f ca="1">+Allocators!M976</f>
        <v>2.1839126948646791E-4</v>
      </c>
      <c r="L210" s="116">
        <f ca="1">+Allocators!N976</f>
        <v>0</v>
      </c>
      <c r="M210" s="116">
        <f ca="1">+Allocators!O976</f>
        <v>0</v>
      </c>
      <c r="N210" s="116">
        <f ca="1">+Allocators!P976</f>
        <v>0</v>
      </c>
      <c r="O210" s="116">
        <f ca="1">+Allocators!Q976</f>
        <v>0</v>
      </c>
      <c r="P210" s="116">
        <f ca="1">+Allocators!R976</f>
        <v>0</v>
      </c>
      <c r="Q210" s="116">
        <f ca="1">+Allocators!S976</f>
        <v>0</v>
      </c>
      <c r="R210" s="116">
        <f ca="1">+Allocators!T976</f>
        <v>2.7376718899152186E-5</v>
      </c>
      <c r="S210" s="116">
        <f ca="1">+Allocators!U976</f>
        <v>0</v>
      </c>
    </row>
    <row r="211" spans="1:19">
      <c r="A211" s="14" t="str">
        <f>CONCATENATE(Allocators!A977," ",Allocators!B977)</f>
        <v>FORF_DISC_FXNL ENERGY</v>
      </c>
      <c r="B211" s="116">
        <f ca="1">+Allocators!D977</f>
        <v>0.39549770674065537</v>
      </c>
      <c r="C211" s="116">
        <f ca="1">+Allocators!E977</f>
        <v>-5.0823543516252427E-3</v>
      </c>
      <c r="D211" s="116">
        <f ca="1">+Allocators!F977</f>
        <v>0.11732010954011669</v>
      </c>
      <c r="E211" s="116">
        <f ca="1">+Allocators!G977</f>
        <v>1.9170747379759587E-3</v>
      </c>
      <c r="F211" s="116">
        <f ca="1">+Allocators!H977</f>
        <v>1.880518957691871E-4</v>
      </c>
      <c r="G211" s="116">
        <f ca="1">+Allocators!I977</f>
        <v>3.2554566592296531E-2</v>
      </c>
      <c r="H211" s="116">
        <f ca="1">+Allocators!J977</f>
        <v>2.9381746983634174E-2</v>
      </c>
      <c r="I211" s="116">
        <f ca="1">+Allocators!K977</f>
        <v>5.4023334703418649E-3</v>
      </c>
      <c r="J211" s="116">
        <f ca="1">+Allocators!L977</f>
        <v>0</v>
      </c>
      <c r="K211" s="116">
        <f ca="1">+Allocators!M977</f>
        <v>4.6541205704154608E-3</v>
      </c>
      <c r="L211" s="116">
        <f ca="1">+Allocators!N977</f>
        <v>8.089927497113486E-2</v>
      </c>
      <c r="M211" s="116">
        <f ca="1">+Allocators!O977</f>
        <v>0.12328249711067119</v>
      </c>
      <c r="N211" s="116">
        <f ca="1">+Allocators!P977</f>
        <v>4.5969702646350436E-3</v>
      </c>
      <c r="O211" s="116">
        <f ca="1">+Allocators!Q977</f>
        <v>0</v>
      </c>
      <c r="P211" s="116">
        <f ca="1">+Allocators!R977</f>
        <v>0</v>
      </c>
      <c r="Q211" s="116">
        <f ca="1">+Allocators!S977</f>
        <v>0</v>
      </c>
      <c r="R211" s="116">
        <f ca="1">+Allocators!T977</f>
        <v>3.8331495528963445E-4</v>
      </c>
      <c r="S211" s="116">
        <f ca="1">+Allocators!U977</f>
        <v>0</v>
      </c>
    </row>
    <row r="212" spans="1:19">
      <c r="A212" s="14" t="str">
        <f>CONCATENATE(Allocators!A978," ",Allocators!B978)</f>
        <v>FORF_DISC_FXNL CUSTOMER</v>
      </c>
      <c r="B212" s="116">
        <f ca="1">+Allocators!D978</f>
        <v>0.11485184005033273</v>
      </c>
      <c r="C212" s="116">
        <f ca="1">+Allocators!E978</f>
        <v>-4.1062958150450413E-3</v>
      </c>
      <c r="D212" s="116">
        <f ca="1">+Allocators!F978</f>
        <v>0.11076408293579718</v>
      </c>
      <c r="E212" s="116">
        <f ca="1">+Allocators!G978</f>
        <v>1.7557842818775764E-3</v>
      </c>
      <c r="F212" s="116">
        <f ca="1">+Allocators!H978</f>
        <v>2.5627163585098127E-4</v>
      </c>
      <c r="G212" s="116">
        <f ca="1">+Allocators!I978</f>
        <v>1.3876048816600136E-3</v>
      </c>
      <c r="H212" s="116">
        <f ca="1">+Allocators!J978</f>
        <v>1.5028398479034802E-3</v>
      </c>
      <c r="I212" s="116">
        <f ca="1">+Allocators!K978</f>
        <v>3.8412260871913839E-4</v>
      </c>
      <c r="J212" s="116">
        <f ca="1">+Allocators!L978</f>
        <v>0</v>
      </c>
      <c r="K212" s="116">
        <f ca="1">+Allocators!M978</f>
        <v>3.4344398222003152E-5</v>
      </c>
      <c r="L212" s="116">
        <f ca="1">+Allocators!N978</f>
        <v>7.3098388686936282E-4</v>
      </c>
      <c r="M212" s="116">
        <f ca="1">+Allocators!O978</f>
        <v>2.4594481250067357E-4</v>
      </c>
      <c r="N212" s="116">
        <f ca="1">+Allocators!P978</f>
        <v>1.7127860499867169E-5</v>
      </c>
      <c r="O212" s="116">
        <f ca="1">+Allocators!Q978</f>
        <v>0</v>
      </c>
      <c r="P212" s="116">
        <f ca="1">+Allocators!R978</f>
        <v>0</v>
      </c>
      <c r="Q212" s="116">
        <f ca="1">+Allocators!S978</f>
        <v>0</v>
      </c>
      <c r="R212" s="116">
        <f ca="1">+Allocators!T978</f>
        <v>1.8790287154775499E-3</v>
      </c>
      <c r="S212" s="116">
        <f ca="1">+Allocators!U978</f>
        <v>0</v>
      </c>
    </row>
    <row r="213" spans="1:19">
      <c r="A213" s="14" t="str">
        <f>CONCATENATE(Allocators!A979," ",Allocators!B979)</f>
        <v>FORF_DISC_FXNL TOTAL</v>
      </c>
      <c r="B213" s="116">
        <f ca="1">+Allocators!D979</f>
        <v>1</v>
      </c>
      <c r="C213" s="116">
        <f ca="1">+Allocators!E979</f>
        <v>-1.5924197426106634E-2</v>
      </c>
      <c r="D213" s="116">
        <f ca="1">+Allocators!F979</f>
        <v>0.42031329290307551</v>
      </c>
      <c r="E213" s="116">
        <f ca="1">+Allocators!G979</f>
        <v>6.9885003923787024E-3</v>
      </c>
      <c r="F213" s="116">
        <f ca="1">+Allocators!H979</f>
        <v>7.1986933650563893E-4</v>
      </c>
      <c r="G213" s="116">
        <f ca="1">+Allocators!I979</f>
        <v>9.2200398756589322E-2</v>
      </c>
      <c r="H213" s="116">
        <f ca="1">+Allocators!J979</f>
        <v>8.2836551393291019E-2</v>
      </c>
      <c r="I213" s="116">
        <f ca="1">+Allocators!K979</f>
        <v>1.0334949989046672E-2</v>
      </c>
      <c r="J213" s="116">
        <f ca="1">+Allocators!L979</f>
        <v>0</v>
      </c>
      <c r="K213" s="116">
        <f ca="1">+Allocators!M979</f>
        <v>1.128996924749252E-2</v>
      </c>
      <c r="L213" s="116">
        <f ca="1">+Allocators!N979</f>
        <v>0.18058238427601278</v>
      </c>
      <c r="M213" s="116">
        <f ca="1">+Allocators!O979</f>
        <v>0.19996339647441497</v>
      </c>
      <c r="N213" s="116">
        <f ca="1">+Allocators!P979</f>
        <v>8.2174914938397924E-3</v>
      </c>
      <c r="O213" s="116">
        <f ca="1">+Allocators!Q979</f>
        <v>0</v>
      </c>
      <c r="P213" s="116">
        <f ca="1">+Allocators!R979</f>
        <v>0</v>
      </c>
      <c r="Q213" s="116">
        <f ca="1">+Allocators!S979</f>
        <v>0</v>
      </c>
      <c r="R213" s="116">
        <f ca="1">+Allocators!T979</f>
        <v>2.4773931634596985E-3</v>
      </c>
      <c r="S213" s="116">
        <f ca="1">+Allocators!U979</f>
        <v>0</v>
      </c>
    </row>
    <row r="214" spans="1:19">
      <c r="A214" s="14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</row>
    <row r="215" spans="1:19">
      <c r="A215" s="20" t="str">
        <f>CONCATENATE(Allocators!A185," ",Allocators!B185)</f>
        <v>FUELREV PRODUCTION</v>
      </c>
      <c r="B215" s="16">
        <f>+Allocators!D185</f>
        <v>0</v>
      </c>
      <c r="C215" s="16">
        <f>+Allocators!E185</f>
        <v>0</v>
      </c>
      <c r="D215" s="16">
        <f>+Allocators!F185</f>
        <v>0</v>
      </c>
      <c r="E215" s="16">
        <f>+Allocators!G185</f>
        <v>0</v>
      </c>
      <c r="F215" s="16">
        <f>+Allocators!H185</f>
        <v>0</v>
      </c>
      <c r="G215" s="16">
        <f>+Allocators!I185</f>
        <v>0</v>
      </c>
      <c r="H215" s="16">
        <f>+Allocators!J185</f>
        <v>0</v>
      </c>
      <c r="I215" s="16">
        <f>+Allocators!K185</f>
        <v>0</v>
      </c>
      <c r="J215" s="16">
        <f>+Allocators!L185</f>
        <v>0</v>
      </c>
      <c r="K215" s="16">
        <f>+Allocators!M185</f>
        <v>0</v>
      </c>
      <c r="L215" s="16">
        <f>+Allocators!N185</f>
        <v>0</v>
      </c>
      <c r="M215" s="16">
        <f>+Allocators!O185</f>
        <v>0</v>
      </c>
      <c r="N215" s="16">
        <f>+Allocators!P185</f>
        <v>0</v>
      </c>
      <c r="O215" s="16">
        <f>+Allocators!Q185</f>
        <v>0</v>
      </c>
      <c r="P215" s="16">
        <f>+Allocators!R185</f>
        <v>0</v>
      </c>
      <c r="Q215" s="16">
        <f>+Allocators!S185</f>
        <v>0</v>
      </c>
      <c r="R215" s="16">
        <f>+Allocators!T185</f>
        <v>0</v>
      </c>
      <c r="S215" s="16">
        <f>+Allocators!U185</f>
        <v>0</v>
      </c>
    </row>
    <row r="216" spans="1:19">
      <c r="A216" s="20" t="str">
        <f>CONCATENATE(Allocators!A186," ",Allocators!B186)</f>
        <v>FUELREV BULKTRAN</v>
      </c>
      <c r="B216" s="16">
        <f>+Allocators!D186</f>
        <v>0</v>
      </c>
      <c r="C216" s="16">
        <f>+Allocators!E186</f>
        <v>0</v>
      </c>
      <c r="D216" s="16">
        <f>+Allocators!F186</f>
        <v>0</v>
      </c>
      <c r="E216" s="16">
        <f>+Allocators!G186</f>
        <v>0</v>
      </c>
      <c r="F216" s="16">
        <f>+Allocators!H186</f>
        <v>0</v>
      </c>
      <c r="G216" s="16">
        <f>+Allocators!I186</f>
        <v>0</v>
      </c>
      <c r="H216" s="16">
        <f>+Allocators!J186</f>
        <v>0</v>
      </c>
      <c r="I216" s="16">
        <f>+Allocators!K186</f>
        <v>0</v>
      </c>
      <c r="J216" s="16">
        <f>+Allocators!L186</f>
        <v>0</v>
      </c>
      <c r="K216" s="16">
        <f>+Allocators!M186</f>
        <v>0</v>
      </c>
      <c r="L216" s="16">
        <f>+Allocators!N186</f>
        <v>0</v>
      </c>
      <c r="M216" s="16">
        <f>+Allocators!O186</f>
        <v>0</v>
      </c>
      <c r="N216" s="16">
        <f>+Allocators!P186</f>
        <v>0</v>
      </c>
      <c r="O216" s="16">
        <f>+Allocators!Q186</f>
        <v>0</v>
      </c>
      <c r="P216" s="16">
        <f>+Allocators!R186</f>
        <v>0</v>
      </c>
      <c r="Q216" s="16">
        <f>+Allocators!S186</f>
        <v>0</v>
      </c>
      <c r="R216" s="16">
        <f>+Allocators!T186</f>
        <v>0</v>
      </c>
      <c r="S216" s="16">
        <f>+Allocators!U186</f>
        <v>0</v>
      </c>
    </row>
    <row r="217" spans="1:19">
      <c r="A217" s="20" t="str">
        <f>CONCATENATE(Allocators!A187," ",Allocators!B187)</f>
        <v>FUELREV SUBTRAN</v>
      </c>
      <c r="B217" s="16">
        <f>+Allocators!D187</f>
        <v>0</v>
      </c>
      <c r="C217" s="16">
        <f>+Allocators!E187</f>
        <v>0</v>
      </c>
      <c r="D217" s="16">
        <f>+Allocators!F187</f>
        <v>0</v>
      </c>
      <c r="E217" s="16">
        <f>+Allocators!G187</f>
        <v>0</v>
      </c>
      <c r="F217" s="16">
        <f>+Allocators!H187</f>
        <v>0</v>
      </c>
      <c r="G217" s="16">
        <f>+Allocators!I187</f>
        <v>0</v>
      </c>
      <c r="H217" s="16">
        <f>+Allocators!J187</f>
        <v>0</v>
      </c>
      <c r="I217" s="16">
        <f>+Allocators!K187</f>
        <v>0</v>
      </c>
      <c r="J217" s="16">
        <f>+Allocators!L187</f>
        <v>0</v>
      </c>
      <c r="K217" s="16">
        <f>+Allocators!M187</f>
        <v>0</v>
      </c>
      <c r="L217" s="16">
        <f>+Allocators!N187</f>
        <v>0</v>
      </c>
      <c r="M217" s="16">
        <f>+Allocators!O187</f>
        <v>0</v>
      </c>
      <c r="N217" s="16">
        <f>+Allocators!P187</f>
        <v>0</v>
      </c>
      <c r="O217" s="16">
        <f>+Allocators!Q187</f>
        <v>0</v>
      </c>
      <c r="P217" s="16">
        <f>+Allocators!R187</f>
        <v>0</v>
      </c>
      <c r="Q217" s="16">
        <f>+Allocators!S187</f>
        <v>0</v>
      </c>
      <c r="R217" s="16">
        <f>+Allocators!T187</f>
        <v>0</v>
      </c>
      <c r="S217" s="16">
        <f>+Allocators!U187</f>
        <v>0</v>
      </c>
    </row>
    <row r="218" spans="1:19">
      <c r="A218" s="20" t="str">
        <f>CONCATENATE(Allocators!A188," ",Allocators!B188)</f>
        <v>FUELREV DISTPRI</v>
      </c>
      <c r="B218" s="16">
        <f>+Allocators!D188</f>
        <v>0</v>
      </c>
      <c r="C218" s="16">
        <f>+Allocators!E188</f>
        <v>0</v>
      </c>
      <c r="D218" s="16">
        <f>+Allocators!F188</f>
        <v>0</v>
      </c>
      <c r="E218" s="16">
        <f>+Allocators!G188</f>
        <v>0</v>
      </c>
      <c r="F218" s="16">
        <f>+Allocators!H188</f>
        <v>0</v>
      </c>
      <c r="G218" s="16">
        <f>+Allocators!I188</f>
        <v>0</v>
      </c>
      <c r="H218" s="16">
        <f>+Allocators!J188</f>
        <v>0</v>
      </c>
      <c r="I218" s="16">
        <f>+Allocators!K188</f>
        <v>0</v>
      </c>
      <c r="J218" s="16">
        <f>+Allocators!L188</f>
        <v>0</v>
      </c>
      <c r="K218" s="16">
        <f>+Allocators!M188</f>
        <v>0</v>
      </c>
      <c r="L218" s="16">
        <f>+Allocators!N188</f>
        <v>0</v>
      </c>
      <c r="M218" s="16">
        <f>+Allocators!O188</f>
        <v>0</v>
      </c>
      <c r="N218" s="16">
        <f>+Allocators!P188</f>
        <v>0</v>
      </c>
      <c r="O218" s="16">
        <f>+Allocators!Q188</f>
        <v>0</v>
      </c>
      <c r="P218" s="16">
        <f>+Allocators!R188</f>
        <v>0</v>
      </c>
      <c r="Q218" s="16">
        <f>+Allocators!S188</f>
        <v>0</v>
      </c>
      <c r="R218" s="16">
        <f>+Allocators!T188</f>
        <v>0</v>
      </c>
      <c r="S218" s="16">
        <f>+Allocators!U188</f>
        <v>0</v>
      </c>
    </row>
    <row r="219" spans="1:19">
      <c r="A219" s="20" t="str">
        <f>CONCATENATE(Allocators!A189," ",Allocators!B189)</f>
        <v>FUELREV DISTSEC</v>
      </c>
      <c r="B219" s="16">
        <f>+Allocators!D189</f>
        <v>0</v>
      </c>
      <c r="C219" s="16">
        <f>+Allocators!E189</f>
        <v>0</v>
      </c>
      <c r="D219" s="16">
        <f>+Allocators!F189</f>
        <v>0</v>
      </c>
      <c r="E219" s="16">
        <f>+Allocators!G189</f>
        <v>0</v>
      </c>
      <c r="F219" s="16">
        <f>+Allocators!H189</f>
        <v>0</v>
      </c>
      <c r="G219" s="16">
        <f>+Allocators!I189</f>
        <v>0</v>
      </c>
      <c r="H219" s="16">
        <f>+Allocators!J189</f>
        <v>0</v>
      </c>
      <c r="I219" s="16">
        <f>+Allocators!K189</f>
        <v>0</v>
      </c>
      <c r="J219" s="16">
        <f>+Allocators!L189</f>
        <v>0</v>
      </c>
      <c r="K219" s="16">
        <f>+Allocators!M189</f>
        <v>0</v>
      </c>
      <c r="L219" s="16">
        <f>+Allocators!N189</f>
        <v>0</v>
      </c>
      <c r="M219" s="16">
        <f>+Allocators!O189</f>
        <v>0</v>
      </c>
      <c r="N219" s="16">
        <f>+Allocators!P189</f>
        <v>0</v>
      </c>
      <c r="O219" s="16">
        <f>+Allocators!Q189</f>
        <v>0</v>
      </c>
      <c r="P219" s="16">
        <f>+Allocators!R189</f>
        <v>0</v>
      </c>
      <c r="Q219" s="16">
        <f>+Allocators!S189</f>
        <v>0</v>
      </c>
      <c r="R219" s="16">
        <f>+Allocators!T189</f>
        <v>0</v>
      </c>
      <c r="S219" s="16">
        <f>+Allocators!U189</f>
        <v>0</v>
      </c>
    </row>
    <row r="220" spans="1:19">
      <c r="A220" s="20" t="str">
        <f>CONCATENATE(Allocators!A190," ",Allocators!B190)</f>
        <v>FUELREV ENERGY</v>
      </c>
      <c r="B220" s="16">
        <f>+Allocators!D190</f>
        <v>0.99999999999999989</v>
      </c>
      <c r="C220" s="16">
        <f>+Allocators!E190</f>
        <v>0.3674186432225936</v>
      </c>
      <c r="D220" s="16">
        <f>+Allocators!F190</f>
        <v>0.11606329275067943</v>
      </c>
      <c r="E220" s="16">
        <f>+Allocators!G190</f>
        <v>1.4494631755386205E-3</v>
      </c>
      <c r="F220" s="16">
        <f>+Allocators!H190</f>
        <v>7.3426513001075957E-5</v>
      </c>
      <c r="G220" s="16">
        <f>+Allocators!I190</f>
        <v>5.8802810607354532E-2</v>
      </c>
      <c r="H220" s="16">
        <f>+Allocators!J190</f>
        <v>1.5863450638371555E-2</v>
      </c>
      <c r="I220" s="16">
        <f>+Allocators!K190</f>
        <v>2.4719770807770979E-3</v>
      </c>
      <c r="J220" s="16">
        <f>+Allocators!L190</f>
        <v>0</v>
      </c>
      <c r="K220" s="16">
        <f>+Allocators!M190</f>
        <v>2.9614173686755242E-3</v>
      </c>
      <c r="L220" s="16">
        <f>+Allocators!N190</f>
        <v>5.8536278450915406E-2</v>
      </c>
      <c r="M220" s="16">
        <f>+Allocators!O190</f>
        <v>0.30773140415737477</v>
      </c>
      <c r="N220" s="16">
        <f>+Allocators!P190</f>
        <v>4.3030955192900219E-2</v>
      </c>
      <c r="O220" s="16">
        <f>+Allocators!Q190</f>
        <v>1.6532858703158109E-2</v>
      </c>
      <c r="P220" s="16">
        <f>+Allocators!R190</f>
        <v>3.1262250504747409E-4</v>
      </c>
      <c r="Q220" s="16">
        <f>+Allocators!S190</f>
        <v>3.1183316278264367E-4</v>
      </c>
      <c r="R220" s="16">
        <f>+Allocators!T190</f>
        <v>6.8367637345906618E-3</v>
      </c>
      <c r="S220" s="16">
        <f>+Allocators!U190</f>
        <v>1.6028027362391993E-3</v>
      </c>
    </row>
    <row r="221" spans="1:19">
      <c r="A221" s="20" t="str">
        <f>CONCATENATE(Allocators!A191," ",Allocators!B191)</f>
        <v>FUELREV CUSTOMER</v>
      </c>
      <c r="B221" s="16">
        <f>+Allocators!D191</f>
        <v>0</v>
      </c>
      <c r="C221" s="16">
        <f>+Allocators!E191</f>
        <v>0</v>
      </c>
      <c r="D221" s="16">
        <f>+Allocators!F191</f>
        <v>0</v>
      </c>
      <c r="E221" s="16">
        <f>+Allocators!G191</f>
        <v>0</v>
      </c>
      <c r="F221" s="16">
        <f>+Allocators!H191</f>
        <v>0</v>
      </c>
      <c r="G221" s="16">
        <f>+Allocators!I191</f>
        <v>0</v>
      </c>
      <c r="H221" s="16">
        <f>+Allocators!J191</f>
        <v>0</v>
      </c>
      <c r="I221" s="16">
        <f>+Allocators!K191</f>
        <v>0</v>
      </c>
      <c r="J221" s="16">
        <f>+Allocators!L191</f>
        <v>0</v>
      </c>
      <c r="K221" s="16">
        <f>+Allocators!M191</f>
        <v>0</v>
      </c>
      <c r="L221" s="16">
        <f>+Allocators!N191</f>
        <v>0</v>
      </c>
      <c r="M221" s="16">
        <f>+Allocators!O191</f>
        <v>0</v>
      </c>
      <c r="N221" s="16">
        <f>+Allocators!P191</f>
        <v>0</v>
      </c>
      <c r="O221" s="16">
        <f>+Allocators!Q191</f>
        <v>0</v>
      </c>
      <c r="P221" s="16">
        <f>+Allocators!R191</f>
        <v>0</v>
      </c>
      <c r="Q221" s="16">
        <f>+Allocators!S191</f>
        <v>0</v>
      </c>
      <c r="R221" s="16">
        <f>+Allocators!T191</f>
        <v>0</v>
      </c>
      <c r="S221" s="16">
        <f>+Allocators!U191</f>
        <v>0</v>
      </c>
    </row>
    <row r="222" spans="1:19">
      <c r="A222" s="20" t="str">
        <f>CONCATENATE(Allocators!A192," ",Allocators!B192)</f>
        <v>FUELREV TOTAL</v>
      </c>
      <c r="B222" s="16">
        <f>+Allocators!D192</f>
        <v>0.99999999999999989</v>
      </c>
      <c r="C222" s="16">
        <f>+Allocators!E192</f>
        <v>0.3674186432225936</v>
      </c>
      <c r="D222" s="16">
        <f>+Allocators!F192</f>
        <v>0.11606329275067943</v>
      </c>
      <c r="E222" s="16">
        <f>+Allocators!G192</f>
        <v>1.4494631755386205E-3</v>
      </c>
      <c r="F222" s="16">
        <f>+Allocators!H192</f>
        <v>7.3426513001075957E-5</v>
      </c>
      <c r="G222" s="16">
        <f>+Allocators!I192</f>
        <v>5.8802810607354532E-2</v>
      </c>
      <c r="H222" s="16">
        <f>+Allocators!J192</f>
        <v>1.5863450638371555E-2</v>
      </c>
      <c r="I222" s="16">
        <f>+Allocators!K192</f>
        <v>2.4719770807770979E-3</v>
      </c>
      <c r="J222" s="16">
        <f>+Allocators!L192</f>
        <v>0</v>
      </c>
      <c r="K222" s="16">
        <f>+Allocators!M192</f>
        <v>2.9614173686755242E-3</v>
      </c>
      <c r="L222" s="16">
        <f>+Allocators!N192</f>
        <v>5.8536278450915406E-2</v>
      </c>
      <c r="M222" s="16">
        <f>+Allocators!O192</f>
        <v>0.30773140415737477</v>
      </c>
      <c r="N222" s="16">
        <f>+Allocators!P192</f>
        <v>4.3030955192900219E-2</v>
      </c>
      <c r="O222" s="16">
        <f>+Allocators!Q192</f>
        <v>1.6532858703158109E-2</v>
      </c>
      <c r="P222" s="16">
        <f>+Allocators!R192</f>
        <v>3.1262250504747409E-4</v>
      </c>
      <c r="Q222" s="16">
        <f>+Allocators!S192</f>
        <v>3.1183316278264367E-4</v>
      </c>
      <c r="R222" s="16">
        <f>+Allocators!T192</f>
        <v>6.8367637345906618E-3</v>
      </c>
      <c r="S222" s="16">
        <f>+Allocators!U192</f>
        <v>1.6028027362391993E-3</v>
      </c>
    </row>
    <row r="223" spans="1:19"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</row>
    <row r="224" spans="1:19">
      <c r="A224" s="20" t="str">
        <f>CONCATENATE(Allocators!A770," ",Allocators!B770)</f>
        <v>LABOR_M PRODUCTION</v>
      </c>
      <c r="B224" s="16">
        <f ca="1">Allocators!D770</f>
        <v>0.29971231342459614</v>
      </c>
      <c r="C224" s="16">
        <f ca="1">Allocators!E770</f>
        <v>0.14859993361548055</v>
      </c>
      <c r="D224" s="16">
        <f ca="1">Allocators!F770</f>
        <v>3.716006908012072E-2</v>
      </c>
      <c r="E224" s="16">
        <f ca="1">Allocators!G770</f>
        <v>4.7096068788521768E-4</v>
      </c>
      <c r="F224" s="16">
        <f ca="1">Allocators!H770</f>
        <v>2.3571114289097715E-5</v>
      </c>
      <c r="G224" s="16">
        <f ca="1">Allocators!I770</f>
        <v>1.6671780713900772E-2</v>
      </c>
      <c r="H224" s="16">
        <f ca="1">Allocators!J770</f>
        <v>4.5693489935460995E-3</v>
      </c>
      <c r="I224" s="16">
        <f ca="1">Allocators!K770</f>
        <v>7.271241942561795E-4</v>
      </c>
      <c r="J224" s="16">
        <f ca="1">Allocators!L770</f>
        <v>0</v>
      </c>
      <c r="K224" s="16">
        <f ca="1">Allocators!M770</f>
        <v>7.2067843119590416E-4</v>
      </c>
      <c r="L224" s="16">
        <f ca="1">Allocators!N770</f>
        <v>1.3115118110169618E-2</v>
      </c>
      <c r="M224" s="16">
        <f ca="1">Allocators!O770</f>
        <v>6.3903962212562754E-2</v>
      </c>
      <c r="N224" s="16">
        <f ca="1">Allocators!P770</f>
        <v>8.1426711007715914E-3</v>
      </c>
      <c r="O224" s="16">
        <f ca="1">Allocators!Q770</f>
        <v>4.6627416400793062E-3</v>
      </c>
      <c r="P224" s="16">
        <f ca="1">Allocators!R770</f>
        <v>8.7648308123770651E-5</v>
      </c>
      <c r="Q224" s="16">
        <f ca="1">Allocators!S770</f>
        <v>6.7808071292664221E-5</v>
      </c>
      <c r="R224" s="16">
        <f ca="1">Allocators!T770</f>
        <v>6.3721308004270464E-4</v>
      </c>
      <c r="S224" s="16">
        <f ca="1">Allocators!U770</f>
        <v>1.5168407087920593E-4</v>
      </c>
    </row>
    <row r="225" spans="1:19">
      <c r="A225" s="20" t="str">
        <f>CONCATENATE(Allocators!A771," ",Allocators!B771)</f>
        <v>LABOR_M BULKTRAN</v>
      </c>
      <c r="B225" s="16">
        <f ca="1">Allocators!D771</f>
        <v>8.3338111320678754E-2</v>
      </c>
      <c r="C225" s="16">
        <f ca="1">Allocators!E771</f>
        <v>4.1319749824052746E-2</v>
      </c>
      <c r="D225" s="16">
        <f ca="1">Allocators!F771</f>
        <v>1.0332741882699965E-2</v>
      </c>
      <c r="E225" s="16">
        <f ca="1">Allocators!G771</f>
        <v>1.309554945746875E-4</v>
      </c>
      <c r="F225" s="16">
        <f ca="1">Allocators!H771</f>
        <v>6.5541923324130679E-6</v>
      </c>
      <c r="G225" s="16">
        <f ca="1">Allocators!I771</f>
        <v>4.6357612110540262E-3</v>
      </c>
      <c r="H225" s="16">
        <f ca="1">Allocators!J771</f>
        <v>1.2705547888107755E-3</v>
      </c>
      <c r="I225" s="16">
        <f ca="1">Allocators!K771</f>
        <v>2.0218440928395821E-4</v>
      </c>
      <c r="J225" s="16">
        <f ca="1">Allocators!L771</f>
        <v>0</v>
      </c>
      <c r="K225" s="16">
        <f ca="1">Allocators!M771</f>
        <v>2.0039209813956088E-4</v>
      </c>
      <c r="L225" s="16">
        <f ca="1">Allocators!N771</f>
        <v>3.6467943560955824E-3</v>
      </c>
      <c r="M225" s="16">
        <f ca="1">Allocators!O771</f>
        <v>1.776915821659384E-2</v>
      </c>
      <c r="N225" s="16">
        <f ca="1">Allocators!P771</f>
        <v>2.2641539911722897E-3</v>
      </c>
      <c r="O225" s="16">
        <f ca="1">Allocators!Q771</f>
        <v>1.2965235809647751E-3</v>
      </c>
      <c r="P225" s="16">
        <f ca="1">Allocators!R771</f>
        <v>2.4371519394800123E-5</v>
      </c>
      <c r="Q225" s="16">
        <f ca="1">Allocators!S771</f>
        <v>1.8854736161016284E-5</v>
      </c>
      <c r="R225" s="16">
        <f ca="1">Allocators!T771</f>
        <v>1.7718369323171625E-4</v>
      </c>
      <c r="S225" s="16">
        <f ca="1">Allocators!U771</f>
        <v>4.2177326116717499E-5</v>
      </c>
    </row>
    <row r="226" spans="1:19">
      <c r="A226" s="20" t="str">
        <f>CONCATENATE(Allocators!A772," ",Allocators!B772)</f>
        <v>LABOR_M SUBTRAN</v>
      </c>
      <c r="B226" s="16">
        <f ca="1">Allocators!D772</f>
        <v>2.6418389826007325E-2</v>
      </c>
      <c r="C226" s="16">
        <f ca="1">Allocators!E772</f>
        <v>1.2748517073298948E-2</v>
      </c>
      <c r="D226" s="16">
        <f ca="1">Allocators!F772</f>
        <v>3.1806711918401149E-3</v>
      </c>
      <c r="E226" s="16">
        <f ca="1">Allocators!G772</f>
        <v>4.0396407646806499E-5</v>
      </c>
      <c r="F226" s="16">
        <f ca="1">Allocators!H772</f>
        <v>2.6042929178341286E-6</v>
      </c>
      <c r="G226" s="16">
        <f ca="1">Allocators!I772</f>
        <v>1.4124797214274546E-3</v>
      </c>
      <c r="H226" s="16">
        <f ca="1">Allocators!J772</f>
        <v>3.8776225043978988E-4</v>
      </c>
      <c r="I226" s="16">
        <f ca="1">Allocators!K772</f>
        <v>7.7943083623725331E-5</v>
      </c>
      <c r="J226" s="16">
        <f ca="1">Allocators!L772</f>
        <v>0</v>
      </c>
      <c r="K226" s="16">
        <f ca="1">Allocators!M772</f>
        <v>5.9856586278732177E-5</v>
      </c>
      <c r="L226" s="16">
        <f ca="1">Allocators!N772</f>
        <v>1.1214221201747826E-3</v>
      </c>
      <c r="M226" s="16">
        <f ca="1">Allocators!O772</f>
        <v>6.9689920325680717E-3</v>
      </c>
      <c r="N226" s="16">
        <f ca="1">Allocators!P772</f>
        <v>0</v>
      </c>
      <c r="O226" s="16">
        <f ca="1">Allocators!Q772</f>
        <v>3.9618167015216548E-4</v>
      </c>
      <c r="P226" s="16">
        <f ca="1">Allocators!R772</f>
        <v>7.5994876067047932E-6</v>
      </c>
      <c r="Q226" s="16">
        <f ca="1">Allocators!S772</f>
        <v>5.7802366060832457E-6</v>
      </c>
      <c r="R226" s="16">
        <f ca="1">Allocators!T772</f>
        <v>6.6134705177260241E-6</v>
      </c>
      <c r="S226" s="16">
        <f ca="1">Allocators!U772</f>
        <v>1.5702009084175368E-6</v>
      </c>
    </row>
    <row r="227" spans="1:19">
      <c r="A227" s="20" t="str">
        <f>CONCATENATE(Allocators!A773," ",Allocators!B773)</f>
        <v>LABOR_M DISTPRI</v>
      </c>
      <c r="B227" s="16">
        <f ca="1">Allocators!D773</f>
        <v>4.7473415501143416E-2</v>
      </c>
      <c r="C227" s="16">
        <f ca="1">Allocators!E773</f>
        <v>3.1399860203806973E-2</v>
      </c>
      <c r="D227" s="16">
        <f ca="1">Allocators!F773</f>
        <v>7.7921447026166116E-3</v>
      </c>
      <c r="E227" s="16">
        <f ca="1">Allocators!G773</f>
        <v>9.8928313689209847E-5</v>
      </c>
      <c r="F227" s="16">
        <f ca="1">Allocators!H773</f>
        <v>0</v>
      </c>
      <c r="G227" s="16">
        <f ca="1">Allocators!I773</f>
        <v>3.4012195710082702E-3</v>
      </c>
      <c r="H227" s="16">
        <f ca="1">Allocators!J773</f>
        <v>9.3531086794806093E-4</v>
      </c>
      <c r="I227" s="16">
        <f ca="1">Allocators!K773</f>
        <v>0</v>
      </c>
      <c r="J227" s="16">
        <f ca="1">Allocators!L773</f>
        <v>0</v>
      </c>
      <c r="K227" s="16">
        <f ca="1">Allocators!M773</f>
        <v>1.4574097837450695E-4</v>
      </c>
      <c r="L227" s="16">
        <f ca="1">Allocators!N773</f>
        <v>2.6918012727988202E-3</v>
      </c>
      <c r="M227" s="16">
        <f ca="1">Allocators!O773</f>
        <v>0</v>
      </c>
      <c r="N227" s="16">
        <f ca="1">Allocators!P773</f>
        <v>0</v>
      </c>
      <c r="O227" s="16">
        <f ca="1">Allocators!Q773</f>
        <v>9.560333382529929E-4</v>
      </c>
      <c r="P227" s="16">
        <f ca="1">Allocators!R773</f>
        <v>1.8361516179303052E-5</v>
      </c>
      <c r="Q227" s="16">
        <f ca="1">Allocators!S773</f>
        <v>1.4032846223935985E-5</v>
      </c>
      <c r="R227" s="16">
        <f ca="1">Allocators!T773</f>
        <v>1.6147977839880837E-5</v>
      </c>
      <c r="S227" s="16">
        <f ca="1">Allocators!U773</f>
        <v>3.8339124048325821E-6</v>
      </c>
    </row>
    <row r="228" spans="1:19">
      <c r="A228" s="20" t="str">
        <f>CONCATENATE(Allocators!A774," ",Allocators!B774)</f>
        <v>LABOR_M DISTSEC</v>
      </c>
      <c r="B228" s="16">
        <f ca="1">Allocators!D774</f>
        <v>1.7399327022563815E-2</v>
      </c>
      <c r="C228" s="16">
        <f ca="1">Allocators!E774</f>
        <v>1.3230073117650528E-2</v>
      </c>
      <c r="D228" s="16">
        <f ca="1">Allocators!F774</f>
        <v>2.6703960727305492E-3</v>
      </c>
      <c r="E228" s="16">
        <f ca="1">Allocators!G774</f>
        <v>0</v>
      </c>
      <c r="F228" s="16">
        <f ca="1">Allocators!H774</f>
        <v>0</v>
      </c>
      <c r="G228" s="16">
        <f ca="1">Allocators!I774</f>
        <v>1.0228159071624914E-3</v>
      </c>
      <c r="H228" s="16">
        <f ca="1">Allocators!J774</f>
        <v>0</v>
      </c>
      <c r="I228" s="16">
        <f ca="1">Allocators!K774</f>
        <v>0</v>
      </c>
      <c r="J228" s="16">
        <f ca="1">Allocators!L774</f>
        <v>0</v>
      </c>
      <c r="K228" s="16">
        <f ca="1">Allocators!M774</f>
        <v>3.5923440815324172E-5</v>
      </c>
      <c r="L228" s="16">
        <f ca="1">Allocators!N774</f>
        <v>0</v>
      </c>
      <c r="M228" s="16">
        <f ca="1">Allocators!O774</f>
        <v>0</v>
      </c>
      <c r="N228" s="16">
        <f ca="1">Allocators!P774</f>
        <v>0</v>
      </c>
      <c r="O228" s="16">
        <f ca="1">Allocators!Q774</f>
        <v>2.9668563731797588E-4</v>
      </c>
      <c r="P228" s="16">
        <f ca="1">Allocators!R774</f>
        <v>0</v>
      </c>
      <c r="Q228" s="16">
        <f ca="1">Allocators!S774</f>
        <v>3.8188669338178876E-6</v>
      </c>
      <c r="R228" s="16">
        <f ca="1">Allocators!T774</f>
        <v>1.1370024004506858E-4</v>
      </c>
      <c r="S228" s="16">
        <f ca="1">Allocators!U774</f>
        <v>2.591373990804995E-5</v>
      </c>
    </row>
    <row r="229" spans="1:19">
      <c r="A229" s="20" t="str">
        <f>CONCATENATE(Allocators!A775," ",Allocators!B775)</f>
        <v>LABOR_M ENERGY</v>
      </c>
      <c r="B229" s="16">
        <f ca="1">Allocators!D775</f>
        <v>0.17521098381414249</v>
      </c>
      <c r="C229" s="16">
        <f ca="1">Allocators!E775</f>
        <v>6.4375781950688021E-2</v>
      </c>
      <c r="D229" s="16">
        <f ca="1">Allocators!F775</f>
        <v>2.0335563707555369E-2</v>
      </c>
      <c r="E229" s="16">
        <f ca="1">Allocators!G775</f>
        <v>2.5396186898849274E-4</v>
      </c>
      <c r="F229" s="16">
        <f ca="1">Allocators!H775</f>
        <v>1.2865131580960438E-5</v>
      </c>
      <c r="G229" s="16">
        <f ca="1">Allocators!I775</f>
        <v>1.0302898297551277E-2</v>
      </c>
      <c r="H229" s="16">
        <f ca="1">Allocators!J775</f>
        <v>2.779450793036166E-3</v>
      </c>
      <c r="I229" s="16">
        <f ca="1">Allocators!K775</f>
        <v>4.3311753628896718E-4</v>
      </c>
      <c r="J229" s="16">
        <f ca="1">Allocators!L775</f>
        <v>0</v>
      </c>
      <c r="K229" s="16">
        <f ca="1">Allocators!M775</f>
        <v>5.1887285064992753E-4</v>
      </c>
      <c r="L229" s="16">
        <f ca="1">Allocators!N775</f>
        <v>1.0256198936203473E-2</v>
      </c>
      <c r="M229" s="16">
        <f ca="1">Allocators!O775</f>
        <v>5.3917922072921121E-2</v>
      </c>
      <c r="N229" s="16">
        <f ca="1">Allocators!P775</f>
        <v>7.5394959938103285E-3</v>
      </c>
      <c r="O229" s="16">
        <f ca="1">Allocators!Q775</f>
        <v>2.8967384386405391E-3</v>
      </c>
      <c r="P229" s="16">
        <f ca="1">Allocators!R775</f>
        <v>5.4774896671809639E-5</v>
      </c>
      <c r="Q229" s="16">
        <f ca="1">Allocators!S775</f>
        <v>5.4636595237022618E-5</v>
      </c>
      <c r="R229" s="16">
        <f ca="1">Allocators!T775</f>
        <v>1.1978761000424804E-3</v>
      </c>
      <c r="S229" s="16">
        <f ca="1">Allocators!U775</f>
        <v>2.8082864427646958E-4</v>
      </c>
    </row>
    <row r="230" spans="1:19">
      <c r="A230" s="20" t="str">
        <f>CONCATENATE(Allocators!A776," ",Allocators!B776)</f>
        <v>LABOR_M CUSTOMER</v>
      </c>
      <c r="B230" s="16">
        <f ca="1">Allocators!D776</f>
        <v>0.35044745909086877</v>
      </c>
      <c r="C230" s="16">
        <f ca="1">Allocators!E776</f>
        <v>0.27123369812414261</v>
      </c>
      <c r="D230" s="16">
        <f ca="1">Allocators!F776</f>
        <v>6.3993906756725741E-2</v>
      </c>
      <c r="E230" s="16">
        <f ca="1">Allocators!G776</f>
        <v>6.5170434582830601E-4</v>
      </c>
      <c r="F230" s="16">
        <f ca="1">Allocators!H776</f>
        <v>4.6437135758262755E-5</v>
      </c>
      <c r="G230" s="16">
        <f ca="1">Allocators!I776</f>
        <v>1.1387432005064179E-3</v>
      </c>
      <c r="H230" s="16">
        <f ca="1">Allocators!J776</f>
        <v>3.6328423644603469E-4</v>
      </c>
      <c r="I230" s="16">
        <f ca="1">Allocators!K776</f>
        <v>1.3260833342569302E-4</v>
      </c>
      <c r="J230" s="16">
        <f ca="1">Allocators!L776</f>
        <v>0</v>
      </c>
      <c r="K230" s="16">
        <f ca="1">Allocators!M776</f>
        <v>1.0797784038878763E-5</v>
      </c>
      <c r="L230" s="16">
        <f ca="1">Allocators!N776</f>
        <v>2.6124692233969352E-4</v>
      </c>
      <c r="M230" s="16">
        <f ca="1">Allocators!O776</f>
        <v>4.3919059110862873E-4</v>
      </c>
      <c r="N230" s="16">
        <f ca="1">Allocators!P776</f>
        <v>8.4510611749610389E-5</v>
      </c>
      <c r="O230" s="16">
        <f ca="1">Allocators!Q776</f>
        <v>3.681380651764305E-4</v>
      </c>
      <c r="P230" s="16">
        <f ca="1">Allocators!R776</f>
        <v>4.3907098873402109E-6</v>
      </c>
      <c r="Q230" s="16">
        <f ca="1">Allocators!S776</f>
        <v>2.5623759665241206E-5</v>
      </c>
      <c r="R230" s="16">
        <f ca="1">Allocators!T776</f>
        <v>1.0836342028931658E-2</v>
      </c>
      <c r="S230" s="16">
        <f ca="1">Allocators!U776</f>
        <v>8.5683648513791674E-4</v>
      </c>
    </row>
    <row r="231" spans="1:19">
      <c r="A231" s="20" t="str">
        <f>CONCATENATE(Allocators!A777," ",Allocators!B777)</f>
        <v>LABOR_M TOTAL</v>
      </c>
      <c r="B231" s="16">
        <f ca="1">Allocators!D777</f>
        <v>1.0000000000000004</v>
      </c>
      <c r="C231" s="16">
        <f ca="1">Allocators!E777</f>
        <v>0.58290761390912038</v>
      </c>
      <c r="D231" s="16">
        <f ca="1">Allocators!F777</f>
        <v>0.14546549339428905</v>
      </c>
      <c r="E231" s="16">
        <f ca="1">Allocators!G777</f>
        <v>1.6469071186127203E-3</v>
      </c>
      <c r="F231" s="16">
        <f ca="1">Allocators!H777</f>
        <v>9.2031866878568102E-5</v>
      </c>
      <c r="G231" s="16">
        <f ca="1">Allocators!I777</f>
        <v>3.8585698622610701E-2</v>
      </c>
      <c r="H231" s="16">
        <f ca="1">Allocators!J777</f>
        <v>1.0305711930226927E-2</v>
      </c>
      <c r="I231" s="16">
        <f ca="1">Allocators!K777</f>
        <v>1.5729775568785233E-3</v>
      </c>
      <c r="J231" s="16">
        <f ca="1">Allocators!L777</f>
        <v>0</v>
      </c>
      <c r="K231" s="16">
        <f ca="1">Allocators!M777</f>
        <v>1.6922621694928346E-3</v>
      </c>
      <c r="L231" s="16">
        <f ca="1">Allocators!N777</f>
        <v>3.109258171778197E-2</v>
      </c>
      <c r="M231" s="16">
        <f ca="1">Allocators!O777</f>
        <v>0.14299922512575441</v>
      </c>
      <c r="N231" s="16">
        <f ca="1">Allocators!P777</f>
        <v>1.8030831697503819E-2</v>
      </c>
      <c r="O231" s="16">
        <f ca="1">Allocators!Q777</f>
        <v>1.0873042370584184E-2</v>
      </c>
      <c r="P231" s="16">
        <f ca="1">Allocators!R777</f>
        <v>1.9714643786372847E-4</v>
      </c>
      <c r="Q231" s="16">
        <f ca="1">Allocators!S777</f>
        <v>1.9055511211978144E-4</v>
      </c>
      <c r="R231" s="16">
        <f ca="1">Allocators!T777</f>
        <v>1.2985076590651234E-2</v>
      </c>
      <c r="S231" s="16">
        <f ca="1">Allocators!U777</f>
        <v>1.3628443796316098E-3</v>
      </c>
    </row>
    <row r="232" spans="1:19"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</row>
    <row r="233" spans="1:19">
      <c r="A233" s="20" t="str">
        <f>CONCATENATE(Allocators!A787," ",Allocators!B787)</f>
        <v>LABOR_PROD PRODUCTION</v>
      </c>
      <c r="B233" s="16">
        <f>+Allocators!D787</f>
        <v>0.63107519712585092</v>
      </c>
      <c r="C233" s="16">
        <f>+Allocators!E787</f>
        <v>0.31289249122849583</v>
      </c>
      <c r="D233" s="16">
        <f>+Allocators!F787</f>
        <v>7.824435923900537E-2</v>
      </c>
      <c r="E233" s="16">
        <f>+Allocators!G787</f>
        <v>9.9165631718519699E-4</v>
      </c>
      <c r="F233" s="16">
        <f>+Allocators!H787</f>
        <v>4.9631412958983096E-5</v>
      </c>
      <c r="G233" s="16">
        <f>+Allocators!I787</f>
        <v>3.5104154314670455E-2</v>
      </c>
      <c r="H233" s="16">
        <f>+Allocators!J787</f>
        <v>9.6212357239850131E-3</v>
      </c>
      <c r="I233" s="16">
        <f>+Allocators!K787</f>
        <v>1.5310350081450383E-3</v>
      </c>
      <c r="J233" s="16">
        <f>+Allocators!L787</f>
        <v>0</v>
      </c>
      <c r="K233" s="16">
        <f>+Allocators!M787</f>
        <v>1.5174627890145965E-3</v>
      </c>
      <c r="L233" s="16">
        <f>+Allocators!N787</f>
        <v>2.7615234262927314E-2</v>
      </c>
      <c r="M233" s="16">
        <f>+Allocators!O787</f>
        <v>0.13455638538708903</v>
      </c>
      <c r="N233" s="16">
        <f>+Allocators!P787</f>
        <v>1.7145234079090417E-2</v>
      </c>
      <c r="O233" s="16">
        <f>+Allocators!Q787</f>
        <v>9.8178835765460569E-3</v>
      </c>
      <c r="P233" s="16">
        <f>+Allocators!R787</f>
        <v>1.845525553986684E-4</v>
      </c>
      <c r="Q233" s="16">
        <f>+Allocators!S787</f>
        <v>1.4277688984075653E-4</v>
      </c>
      <c r="R233" s="16">
        <f>+Allocators!T787</f>
        <v>1.3417178810716159E-3</v>
      </c>
      <c r="S233" s="16">
        <f>+Allocators!U787</f>
        <v>3.1938646042659025E-4</v>
      </c>
    </row>
    <row r="234" spans="1:19">
      <c r="A234" s="20" t="str">
        <f>CONCATENATE(Allocators!A788," ",Allocators!B788)</f>
        <v>LABOR_PROD BULKTRAN</v>
      </c>
      <c r="B234" s="16">
        <f>+Allocators!D788</f>
        <v>0</v>
      </c>
      <c r="C234" s="16">
        <f>+Allocators!E788</f>
        <v>0</v>
      </c>
      <c r="D234" s="16">
        <f>+Allocators!F788</f>
        <v>0</v>
      </c>
      <c r="E234" s="16">
        <f>+Allocators!G788</f>
        <v>0</v>
      </c>
      <c r="F234" s="16">
        <f>+Allocators!H788</f>
        <v>0</v>
      </c>
      <c r="G234" s="16">
        <f>+Allocators!I788</f>
        <v>0</v>
      </c>
      <c r="H234" s="16">
        <f>+Allocators!J788</f>
        <v>0</v>
      </c>
      <c r="I234" s="16">
        <f>+Allocators!K788</f>
        <v>0</v>
      </c>
      <c r="J234" s="16">
        <f>+Allocators!L788</f>
        <v>0</v>
      </c>
      <c r="K234" s="16">
        <f>+Allocators!M788</f>
        <v>0</v>
      </c>
      <c r="L234" s="16">
        <f>+Allocators!N788</f>
        <v>0</v>
      </c>
      <c r="M234" s="16">
        <f>+Allocators!O788</f>
        <v>0</v>
      </c>
      <c r="N234" s="16">
        <f>+Allocators!P788</f>
        <v>0</v>
      </c>
      <c r="O234" s="16">
        <f>+Allocators!Q788</f>
        <v>0</v>
      </c>
      <c r="P234" s="16">
        <f>+Allocators!R788</f>
        <v>0</v>
      </c>
      <c r="Q234" s="16">
        <f>+Allocators!S788</f>
        <v>0</v>
      </c>
      <c r="R234" s="16">
        <f>+Allocators!T788</f>
        <v>0</v>
      </c>
      <c r="S234" s="16">
        <f>+Allocators!U788</f>
        <v>0</v>
      </c>
    </row>
    <row r="235" spans="1:19">
      <c r="A235" s="20" t="str">
        <f>CONCATENATE(Allocators!A789," ",Allocators!B789)</f>
        <v>LABOR_PROD SUBTRAN</v>
      </c>
      <c r="B235" s="16">
        <f>+Allocators!D789</f>
        <v>0</v>
      </c>
      <c r="C235" s="16">
        <f>+Allocators!E789</f>
        <v>0</v>
      </c>
      <c r="D235" s="16">
        <f>+Allocators!F789</f>
        <v>0</v>
      </c>
      <c r="E235" s="16">
        <f>+Allocators!G789</f>
        <v>0</v>
      </c>
      <c r="F235" s="16">
        <f>+Allocators!H789</f>
        <v>0</v>
      </c>
      <c r="G235" s="16">
        <f>+Allocators!I789</f>
        <v>0</v>
      </c>
      <c r="H235" s="16">
        <f>+Allocators!J789</f>
        <v>0</v>
      </c>
      <c r="I235" s="16">
        <f>+Allocators!K789</f>
        <v>0</v>
      </c>
      <c r="J235" s="16">
        <f>+Allocators!L789</f>
        <v>0</v>
      </c>
      <c r="K235" s="16">
        <f>+Allocators!M789</f>
        <v>0</v>
      </c>
      <c r="L235" s="16">
        <f>+Allocators!N789</f>
        <v>0</v>
      </c>
      <c r="M235" s="16">
        <f>+Allocators!O789</f>
        <v>0</v>
      </c>
      <c r="N235" s="16">
        <f>+Allocators!P789</f>
        <v>0</v>
      </c>
      <c r="O235" s="16">
        <f>+Allocators!Q789</f>
        <v>0</v>
      </c>
      <c r="P235" s="16">
        <f>+Allocators!R789</f>
        <v>0</v>
      </c>
      <c r="Q235" s="16">
        <f>+Allocators!S789</f>
        <v>0</v>
      </c>
      <c r="R235" s="16">
        <f>+Allocators!T789</f>
        <v>0</v>
      </c>
      <c r="S235" s="16">
        <f>+Allocators!U789</f>
        <v>0</v>
      </c>
    </row>
    <row r="236" spans="1:19">
      <c r="A236" s="20" t="str">
        <f>CONCATENATE(Allocators!A790," ",Allocators!B790)</f>
        <v>LABOR_PROD DISTPRI</v>
      </c>
      <c r="B236" s="16">
        <f>+Allocators!D790</f>
        <v>0</v>
      </c>
      <c r="C236" s="16">
        <f>+Allocators!E790</f>
        <v>0</v>
      </c>
      <c r="D236" s="16">
        <f>+Allocators!F790</f>
        <v>0</v>
      </c>
      <c r="E236" s="16">
        <f>+Allocators!G790</f>
        <v>0</v>
      </c>
      <c r="F236" s="16">
        <f>+Allocators!H790</f>
        <v>0</v>
      </c>
      <c r="G236" s="16">
        <f>+Allocators!I790</f>
        <v>0</v>
      </c>
      <c r="H236" s="16">
        <f>+Allocators!J790</f>
        <v>0</v>
      </c>
      <c r="I236" s="16">
        <f>+Allocators!K790</f>
        <v>0</v>
      </c>
      <c r="J236" s="16">
        <f>+Allocators!L790</f>
        <v>0</v>
      </c>
      <c r="K236" s="16">
        <f>+Allocators!M790</f>
        <v>0</v>
      </c>
      <c r="L236" s="16">
        <f>+Allocators!N790</f>
        <v>0</v>
      </c>
      <c r="M236" s="16">
        <f>+Allocators!O790</f>
        <v>0</v>
      </c>
      <c r="N236" s="16">
        <f>+Allocators!P790</f>
        <v>0</v>
      </c>
      <c r="O236" s="16">
        <f>+Allocators!Q790</f>
        <v>0</v>
      </c>
      <c r="P236" s="16">
        <f>+Allocators!R790</f>
        <v>0</v>
      </c>
      <c r="Q236" s="16">
        <f>+Allocators!S790</f>
        <v>0</v>
      </c>
      <c r="R236" s="16">
        <f>+Allocators!T790</f>
        <v>0</v>
      </c>
      <c r="S236" s="16">
        <f>+Allocators!U790</f>
        <v>0</v>
      </c>
    </row>
    <row r="237" spans="1:19">
      <c r="A237" s="20" t="str">
        <f>CONCATENATE(Allocators!A791," ",Allocators!B791)</f>
        <v>LABOR_PROD DISTSEC</v>
      </c>
      <c r="B237" s="16">
        <f>+Allocators!D791</f>
        <v>0</v>
      </c>
      <c r="C237" s="16">
        <f>+Allocators!E791</f>
        <v>0</v>
      </c>
      <c r="D237" s="16">
        <f>+Allocators!F791</f>
        <v>0</v>
      </c>
      <c r="E237" s="16">
        <f>+Allocators!G791</f>
        <v>0</v>
      </c>
      <c r="F237" s="16">
        <f>+Allocators!H791</f>
        <v>0</v>
      </c>
      <c r="G237" s="16">
        <f>+Allocators!I791</f>
        <v>0</v>
      </c>
      <c r="H237" s="16">
        <f>+Allocators!J791</f>
        <v>0</v>
      </c>
      <c r="I237" s="16">
        <f>+Allocators!K791</f>
        <v>0</v>
      </c>
      <c r="J237" s="16">
        <f>+Allocators!L791</f>
        <v>0</v>
      </c>
      <c r="K237" s="16">
        <f>+Allocators!M791</f>
        <v>0</v>
      </c>
      <c r="L237" s="16">
        <f>+Allocators!N791</f>
        <v>0</v>
      </c>
      <c r="M237" s="16">
        <f>+Allocators!O791</f>
        <v>0</v>
      </c>
      <c r="N237" s="16">
        <f>+Allocators!P791</f>
        <v>0</v>
      </c>
      <c r="O237" s="16">
        <f>+Allocators!Q791</f>
        <v>0</v>
      </c>
      <c r="P237" s="16">
        <f>+Allocators!R791</f>
        <v>0</v>
      </c>
      <c r="Q237" s="16">
        <f>+Allocators!S791</f>
        <v>0</v>
      </c>
      <c r="R237" s="16">
        <f>+Allocators!T791</f>
        <v>0</v>
      </c>
      <c r="S237" s="16">
        <f>+Allocators!U791</f>
        <v>0</v>
      </c>
    </row>
    <row r="238" spans="1:19">
      <c r="A238" s="20" t="str">
        <f>CONCATENATE(Allocators!A792," ",Allocators!B792)</f>
        <v>LABOR_PROD ENERGY</v>
      </c>
      <c r="B238" s="16">
        <f>+Allocators!D792</f>
        <v>0.36892480287414919</v>
      </c>
      <c r="C238" s="16">
        <f>+Allocators!E792</f>
        <v>0.13554985052318269</v>
      </c>
      <c r="D238" s="16">
        <f>+Allocators!F792</f>
        <v>4.2818627398969078E-2</v>
      </c>
      <c r="E238" s="16">
        <f>+Allocators!G792</f>
        <v>5.3474291630892386E-4</v>
      </c>
      <c r="F238" s="16">
        <f>+Allocators!H792</f>
        <v>2.7088861834658102E-5</v>
      </c>
      <c r="G238" s="16">
        <f>+Allocators!I792</f>
        <v>2.1693815311764199E-2</v>
      </c>
      <c r="H238" s="16">
        <f>+Allocators!J792</f>
        <v>5.8524203996650221E-3</v>
      </c>
      <c r="I238" s="16">
        <f>+Allocators!K792</f>
        <v>9.119736572351057E-4</v>
      </c>
      <c r="J238" s="16">
        <f>+Allocators!L792</f>
        <v>0</v>
      </c>
      <c r="K238" s="16">
        <f>+Allocators!M792</f>
        <v>1.0925403189666995E-3</v>
      </c>
      <c r="L238" s="16">
        <f>+Allocators!N792</f>
        <v>2.1595484988490274E-2</v>
      </c>
      <c r="M238" s="16">
        <f>+Allocators!O792</f>
        <v>0.11352974761694463</v>
      </c>
      <c r="N238" s="16">
        <f>+Allocators!P792</f>
        <v>1.5875186662027061E-2</v>
      </c>
      <c r="O238" s="16">
        <f>+Allocators!Q792</f>
        <v>6.0993816380087674E-3</v>
      </c>
      <c r="P238" s="16">
        <f>+Allocators!R792</f>
        <v>1.1533419604866209E-4</v>
      </c>
      <c r="Q238" s="16">
        <f>+Allocators!S792</f>
        <v>1.1504298810920928E-4</v>
      </c>
      <c r="R238" s="16">
        <f>+Allocators!T792</f>
        <v>2.5222517130809919E-3</v>
      </c>
      <c r="S238" s="16">
        <f>+Allocators!U792</f>
        <v>5.9131368351319363E-4</v>
      </c>
    </row>
    <row r="239" spans="1:19">
      <c r="A239" s="20" t="str">
        <f>CONCATENATE(Allocators!A793," ",Allocators!B793)</f>
        <v>LABOR_PROD CUSTOMER</v>
      </c>
      <c r="B239" s="16">
        <f>+Allocators!D793</f>
        <v>0</v>
      </c>
      <c r="C239" s="16">
        <f>+Allocators!E793</f>
        <v>0</v>
      </c>
      <c r="D239" s="16">
        <f>+Allocators!F793</f>
        <v>0</v>
      </c>
      <c r="E239" s="16">
        <f>+Allocators!G793</f>
        <v>0</v>
      </c>
      <c r="F239" s="16">
        <f>+Allocators!H793</f>
        <v>0</v>
      </c>
      <c r="G239" s="16">
        <f>+Allocators!I793</f>
        <v>0</v>
      </c>
      <c r="H239" s="16">
        <f>+Allocators!J793</f>
        <v>0</v>
      </c>
      <c r="I239" s="16">
        <f>+Allocators!K793</f>
        <v>0</v>
      </c>
      <c r="J239" s="16">
        <f>+Allocators!L793</f>
        <v>0</v>
      </c>
      <c r="K239" s="16">
        <f>+Allocators!M793</f>
        <v>0</v>
      </c>
      <c r="L239" s="16">
        <f>+Allocators!N793</f>
        <v>0</v>
      </c>
      <c r="M239" s="16">
        <f>+Allocators!O793</f>
        <v>0</v>
      </c>
      <c r="N239" s="16">
        <f>+Allocators!P793</f>
        <v>0</v>
      </c>
      <c r="O239" s="16">
        <f>+Allocators!Q793</f>
        <v>0</v>
      </c>
      <c r="P239" s="16">
        <f>+Allocators!R793</f>
        <v>0</v>
      </c>
      <c r="Q239" s="16">
        <f>+Allocators!S793</f>
        <v>0</v>
      </c>
      <c r="R239" s="16">
        <f>+Allocators!T793</f>
        <v>0</v>
      </c>
      <c r="S239" s="16">
        <f>+Allocators!U793</f>
        <v>0</v>
      </c>
    </row>
    <row r="240" spans="1:19">
      <c r="A240" s="20" t="str">
        <f>CONCATENATE(Allocators!A794," ",Allocators!B794)</f>
        <v>LABOR_PROD TOTAL</v>
      </c>
      <c r="B240" s="16">
        <f>+Allocators!D794</f>
        <v>1</v>
      </c>
      <c r="C240" s="16">
        <f>+Allocators!E794</f>
        <v>0.44844234175167852</v>
      </c>
      <c r="D240" s="16">
        <f>+Allocators!F794</f>
        <v>0.12106298663797445</v>
      </c>
      <c r="E240" s="16">
        <f>+Allocators!G794</f>
        <v>1.5263992334941209E-3</v>
      </c>
      <c r="F240" s="16">
        <f>+Allocators!H794</f>
        <v>7.6720274793641208E-5</v>
      </c>
      <c r="G240" s="16">
        <f>+Allocators!I794</f>
        <v>5.6797969626434658E-2</v>
      </c>
      <c r="H240" s="16">
        <f>+Allocators!J794</f>
        <v>1.5473656123650035E-2</v>
      </c>
      <c r="I240" s="16">
        <f>+Allocators!K794</f>
        <v>2.4430086653801438E-3</v>
      </c>
      <c r="J240" s="16">
        <f>+Allocators!L794</f>
        <v>0</v>
      </c>
      <c r="K240" s="16">
        <f>+Allocators!M794</f>
        <v>2.6100031079812958E-3</v>
      </c>
      <c r="L240" s="16">
        <f>+Allocators!N794</f>
        <v>4.9210719251417595E-2</v>
      </c>
      <c r="M240" s="16">
        <f>+Allocators!O794</f>
        <v>0.24808613300403368</v>
      </c>
      <c r="N240" s="16">
        <f>+Allocators!P794</f>
        <v>3.3020420741117475E-2</v>
      </c>
      <c r="O240" s="16">
        <f>+Allocators!Q794</f>
        <v>1.5917265214554822E-2</v>
      </c>
      <c r="P240" s="16">
        <f>+Allocators!R794</f>
        <v>2.9988675144733054E-4</v>
      </c>
      <c r="Q240" s="16">
        <f>+Allocators!S794</f>
        <v>2.5781987794996583E-4</v>
      </c>
      <c r="R240" s="16">
        <f>+Allocators!T794</f>
        <v>3.8639695941526083E-3</v>
      </c>
      <c r="S240" s="16">
        <f>+Allocators!U794</f>
        <v>9.1070014393978378E-4</v>
      </c>
    </row>
    <row r="241" spans="1:19"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</row>
    <row r="242" spans="1:19">
      <c r="A242" s="20" t="str">
        <f>CONCATENATE(Allocators!A547," ",Allocators!B547)</f>
        <v>MISC_SERV_REV PRODUCTION</v>
      </c>
      <c r="B242" s="16">
        <f>+Allocators!D547</f>
        <v>0</v>
      </c>
      <c r="C242" s="16">
        <f>+Allocators!E547</f>
        <v>0</v>
      </c>
      <c r="D242" s="16">
        <f>+Allocators!F547</f>
        <v>0</v>
      </c>
      <c r="E242" s="16">
        <f>+Allocators!G547</f>
        <v>0</v>
      </c>
      <c r="F242" s="16">
        <f>+Allocators!H547</f>
        <v>0</v>
      </c>
      <c r="G242" s="16">
        <f>+Allocators!I547</f>
        <v>0</v>
      </c>
      <c r="H242" s="16">
        <f>+Allocators!J547</f>
        <v>0</v>
      </c>
      <c r="I242" s="16">
        <f>+Allocators!K547</f>
        <v>0</v>
      </c>
      <c r="J242" s="16">
        <f>+Allocators!L547</f>
        <v>0</v>
      </c>
      <c r="K242" s="16">
        <f>+Allocators!M547</f>
        <v>0</v>
      </c>
      <c r="L242" s="16">
        <f>+Allocators!N547</f>
        <v>0</v>
      </c>
      <c r="M242" s="16">
        <f>+Allocators!O547</f>
        <v>0</v>
      </c>
      <c r="N242" s="16">
        <f>+Allocators!P547</f>
        <v>0</v>
      </c>
      <c r="O242" s="16">
        <f>+Allocators!Q547</f>
        <v>0</v>
      </c>
      <c r="P242" s="16">
        <f>+Allocators!R547</f>
        <v>0</v>
      </c>
      <c r="Q242" s="16">
        <f>+Allocators!S547</f>
        <v>0</v>
      </c>
      <c r="R242" s="16">
        <f>+Allocators!T547</f>
        <v>0</v>
      </c>
      <c r="S242" s="16">
        <f>+Allocators!U547</f>
        <v>0</v>
      </c>
    </row>
    <row r="243" spans="1:19">
      <c r="A243" s="20" t="str">
        <f>CONCATENATE(Allocators!A548," ",Allocators!B548)</f>
        <v>MISC_SERV_REV BULKTRAN</v>
      </c>
      <c r="B243" s="16">
        <f>+Allocators!D548</f>
        <v>0</v>
      </c>
      <c r="C243" s="16">
        <f>+Allocators!E548</f>
        <v>0</v>
      </c>
      <c r="D243" s="16">
        <f>+Allocators!F548</f>
        <v>0</v>
      </c>
      <c r="E243" s="16">
        <f>+Allocators!G548</f>
        <v>0</v>
      </c>
      <c r="F243" s="16">
        <f>+Allocators!H548</f>
        <v>0</v>
      </c>
      <c r="G243" s="16">
        <f>+Allocators!I548</f>
        <v>0</v>
      </c>
      <c r="H243" s="16">
        <f>+Allocators!J548</f>
        <v>0</v>
      </c>
      <c r="I243" s="16">
        <f>+Allocators!K548</f>
        <v>0</v>
      </c>
      <c r="J243" s="16">
        <f>+Allocators!L548</f>
        <v>0</v>
      </c>
      <c r="K243" s="16">
        <f>+Allocators!M548</f>
        <v>0</v>
      </c>
      <c r="L243" s="16">
        <f>+Allocators!N548</f>
        <v>0</v>
      </c>
      <c r="M243" s="16">
        <f>+Allocators!O548</f>
        <v>0</v>
      </c>
      <c r="N243" s="16">
        <f>+Allocators!P548</f>
        <v>0</v>
      </c>
      <c r="O243" s="16">
        <f>+Allocators!Q548</f>
        <v>0</v>
      </c>
      <c r="P243" s="16">
        <f>+Allocators!R548</f>
        <v>0</v>
      </c>
      <c r="Q243" s="16">
        <f>+Allocators!S548</f>
        <v>0</v>
      </c>
      <c r="R243" s="16">
        <f>+Allocators!T548</f>
        <v>0</v>
      </c>
      <c r="S243" s="16">
        <f>+Allocators!U548</f>
        <v>0</v>
      </c>
    </row>
    <row r="244" spans="1:19">
      <c r="A244" s="20" t="str">
        <f>CONCATENATE(Allocators!A549," ",Allocators!B549)</f>
        <v>MISC_SERV_REV SUBTRAN</v>
      </c>
      <c r="B244" s="16">
        <f>+Allocators!D549</f>
        <v>0</v>
      </c>
      <c r="C244" s="16">
        <f>+Allocators!E549</f>
        <v>0</v>
      </c>
      <c r="D244" s="16">
        <f>+Allocators!F549</f>
        <v>0</v>
      </c>
      <c r="E244" s="16">
        <f>+Allocators!G549</f>
        <v>0</v>
      </c>
      <c r="F244" s="16">
        <f>+Allocators!H549</f>
        <v>0</v>
      </c>
      <c r="G244" s="16">
        <f>+Allocators!I549</f>
        <v>0</v>
      </c>
      <c r="H244" s="16">
        <f>+Allocators!J549</f>
        <v>0</v>
      </c>
      <c r="I244" s="16">
        <f>+Allocators!K549</f>
        <v>0</v>
      </c>
      <c r="J244" s="16">
        <f>+Allocators!L549</f>
        <v>0</v>
      </c>
      <c r="K244" s="16">
        <f>+Allocators!M549</f>
        <v>0</v>
      </c>
      <c r="L244" s="16">
        <f>+Allocators!N549</f>
        <v>0</v>
      </c>
      <c r="M244" s="16">
        <f>+Allocators!O549</f>
        <v>0</v>
      </c>
      <c r="N244" s="16">
        <f>+Allocators!P549</f>
        <v>0</v>
      </c>
      <c r="O244" s="16">
        <f>+Allocators!Q549</f>
        <v>0</v>
      </c>
      <c r="P244" s="16">
        <f>+Allocators!R549</f>
        <v>0</v>
      </c>
      <c r="Q244" s="16">
        <f>+Allocators!S549</f>
        <v>0</v>
      </c>
      <c r="R244" s="16">
        <f>+Allocators!T549</f>
        <v>0</v>
      </c>
      <c r="S244" s="16">
        <f>+Allocators!U549</f>
        <v>0</v>
      </c>
    </row>
    <row r="245" spans="1:19">
      <c r="A245" s="20" t="str">
        <f>CONCATENATE(Allocators!A550," ",Allocators!B550)</f>
        <v>MISC_SERV_REV DISTPRI</v>
      </c>
      <c r="B245" s="16">
        <f>+Allocators!D550</f>
        <v>0.23090080989360348</v>
      </c>
      <c r="C245" s="16">
        <f>+Allocators!E550</f>
        <v>0.2128428705946869</v>
      </c>
      <c r="D245" s="16">
        <f>+Allocators!F550</f>
        <v>1.7575497706790746E-2</v>
      </c>
      <c r="E245" s="16">
        <f>+Allocators!G550</f>
        <v>3.3131137134033355E-5</v>
      </c>
      <c r="F245" s="16">
        <f>+Allocators!H550</f>
        <v>0</v>
      </c>
      <c r="G245" s="16">
        <f>+Allocators!I550</f>
        <v>3.6115416439380681E-4</v>
      </c>
      <c r="H245" s="16">
        <f>+Allocators!J550</f>
        <v>3.3233030729154517E-5</v>
      </c>
      <c r="I245" s="16">
        <f>+Allocators!K550</f>
        <v>0</v>
      </c>
      <c r="J245" s="16">
        <f>+Allocators!L550</f>
        <v>0</v>
      </c>
      <c r="K245" s="16">
        <f>+Allocators!M550</f>
        <v>0</v>
      </c>
      <c r="L245" s="16">
        <f>+Allocators!N550</f>
        <v>0</v>
      </c>
      <c r="M245" s="16">
        <f>+Allocators!O550</f>
        <v>0</v>
      </c>
      <c r="N245" s="16">
        <f>+Allocators!P550</f>
        <v>0</v>
      </c>
      <c r="O245" s="16">
        <f>+Allocators!Q550</f>
        <v>0</v>
      </c>
      <c r="P245" s="16">
        <f>+Allocators!R550</f>
        <v>0</v>
      </c>
      <c r="Q245" s="16">
        <f>+Allocators!S550</f>
        <v>0</v>
      </c>
      <c r="R245" s="16">
        <f>+Allocators!T550</f>
        <v>5.4923259868799842E-5</v>
      </c>
      <c r="S245" s="16">
        <f>+Allocators!U550</f>
        <v>0</v>
      </c>
    </row>
    <row r="246" spans="1:19">
      <c r="A246" s="20" t="str">
        <f>CONCATENATE(Allocators!A551," ",Allocators!B551)</f>
        <v>MISC_SERV_REV DISTSEC</v>
      </c>
      <c r="B246" s="16">
        <f>+Allocators!D551</f>
        <v>8.6796946339432954E-2</v>
      </c>
      <c r="C246" s="16">
        <f>+Allocators!E551</f>
        <v>8.0915466649514906E-2</v>
      </c>
      <c r="D246" s="16">
        <f>+Allocators!F551</f>
        <v>5.4345577696962985E-3</v>
      </c>
      <c r="E246" s="16">
        <f>+Allocators!G551</f>
        <v>0</v>
      </c>
      <c r="F246" s="16">
        <f>+Allocators!H551</f>
        <v>0</v>
      </c>
      <c r="G246" s="16">
        <f>+Allocators!I551</f>
        <v>9.7992612676073483E-5</v>
      </c>
      <c r="H246" s="16">
        <f>+Allocators!J551</f>
        <v>0</v>
      </c>
      <c r="I246" s="16">
        <f>+Allocators!K551</f>
        <v>0</v>
      </c>
      <c r="J246" s="16">
        <f>+Allocators!L551</f>
        <v>0</v>
      </c>
      <c r="K246" s="16">
        <f>+Allocators!M551</f>
        <v>0</v>
      </c>
      <c r="L246" s="16">
        <f>+Allocators!N551</f>
        <v>0</v>
      </c>
      <c r="M246" s="16">
        <f>+Allocators!O551</f>
        <v>0</v>
      </c>
      <c r="N246" s="16">
        <f>+Allocators!P551</f>
        <v>0</v>
      </c>
      <c r="O246" s="16">
        <f>+Allocators!Q551</f>
        <v>0</v>
      </c>
      <c r="P246" s="16">
        <f>+Allocators!R551</f>
        <v>0</v>
      </c>
      <c r="Q246" s="16">
        <f>+Allocators!S551</f>
        <v>0</v>
      </c>
      <c r="R246" s="16">
        <f>+Allocators!T551</f>
        <v>3.4892930754568092E-4</v>
      </c>
      <c r="S246" s="16">
        <f>+Allocators!U551</f>
        <v>0</v>
      </c>
    </row>
    <row r="247" spans="1:19">
      <c r="A247" s="20" t="str">
        <f>CONCATENATE(Allocators!A552," ",Allocators!B552)</f>
        <v>MISC_SERV_REV ENERGY</v>
      </c>
      <c r="B247" s="16">
        <f>+Allocators!D552</f>
        <v>0</v>
      </c>
      <c r="C247" s="16">
        <f>+Allocators!E552</f>
        <v>0</v>
      </c>
      <c r="D247" s="16">
        <f>+Allocators!F552</f>
        <v>0</v>
      </c>
      <c r="E247" s="16">
        <f>+Allocators!G552</f>
        <v>0</v>
      </c>
      <c r="F247" s="16">
        <f>+Allocators!H552</f>
        <v>0</v>
      </c>
      <c r="G247" s="16">
        <f>+Allocators!I552</f>
        <v>0</v>
      </c>
      <c r="H247" s="16">
        <f>+Allocators!J552</f>
        <v>0</v>
      </c>
      <c r="I247" s="16">
        <f>+Allocators!K552</f>
        <v>0</v>
      </c>
      <c r="J247" s="16">
        <f>+Allocators!L552</f>
        <v>0</v>
      </c>
      <c r="K247" s="16">
        <f>+Allocators!M552</f>
        <v>0</v>
      </c>
      <c r="L247" s="16">
        <f>+Allocators!N552</f>
        <v>0</v>
      </c>
      <c r="M247" s="16">
        <f>+Allocators!O552</f>
        <v>0</v>
      </c>
      <c r="N247" s="16">
        <f>+Allocators!P552</f>
        <v>0</v>
      </c>
      <c r="O247" s="16">
        <f>+Allocators!Q552</f>
        <v>0</v>
      </c>
      <c r="P247" s="16">
        <f>+Allocators!R552</f>
        <v>0</v>
      </c>
      <c r="Q247" s="16">
        <f>+Allocators!S552</f>
        <v>0</v>
      </c>
      <c r="R247" s="16">
        <f>+Allocators!T552</f>
        <v>0</v>
      </c>
      <c r="S247" s="16">
        <f>+Allocators!U552</f>
        <v>0</v>
      </c>
    </row>
    <row r="248" spans="1:19">
      <c r="A248" s="20" t="str">
        <f>CONCATENATE(Allocators!A553," ",Allocators!B553)</f>
        <v>MISC_SERV_REV CUSTOMER</v>
      </c>
      <c r="B248" s="16">
        <f>+Allocators!D553</f>
        <v>0.68230224376696369</v>
      </c>
      <c r="C248" s="16">
        <f>+Allocators!E553</f>
        <v>0.60969178221540932</v>
      </c>
      <c r="D248" s="16">
        <f>+Allocators!F553</f>
        <v>4.9923112945445519E-2</v>
      </c>
      <c r="E248" s="16">
        <f>+Allocators!G553</f>
        <v>8.2579450843584237E-5</v>
      </c>
      <c r="F248" s="16">
        <f>+Allocators!H553</f>
        <v>9.6794422290841857E-5</v>
      </c>
      <c r="G248" s="16">
        <f>+Allocators!I553</f>
        <v>4.3741500071104751E-5</v>
      </c>
      <c r="H248" s="16">
        <f>+Allocators!J553</f>
        <v>4.5993006443969725E-6</v>
      </c>
      <c r="I248" s="16">
        <f>+Allocators!K553</f>
        <v>5.8962090917290354E-5</v>
      </c>
      <c r="J248" s="16">
        <f>+Allocators!L553</f>
        <v>0</v>
      </c>
      <c r="K248" s="16">
        <f>+Allocators!M553</f>
        <v>0</v>
      </c>
      <c r="L248" s="16">
        <f>+Allocators!N553</f>
        <v>0</v>
      </c>
      <c r="M248" s="16">
        <f>+Allocators!O553</f>
        <v>0</v>
      </c>
      <c r="N248" s="16">
        <f>+Allocators!P553</f>
        <v>0</v>
      </c>
      <c r="O248" s="16">
        <f>+Allocators!Q553</f>
        <v>0</v>
      </c>
      <c r="P248" s="16">
        <f>+Allocators!R553</f>
        <v>0</v>
      </c>
      <c r="Q248" s="16">
        <f>+Allocators!S553</f>
        <v>0</v>
      </c>
      <c r="R248" s="16">
        <f>+Allocators!T553</f>
        <v>2.2400671841341646E-2</v>
      </c>
      <c r="S248" s="16">
        <f>+Allocators!U553</f>
        <v>0</v>
      </c>
    </row>
    <row r="249" spans="1:19">
      <c r="A249" s="20" t="str">
        <f>CONCATENATE(Allocators!A554," ",Allocators!B554)</f>
        <v>MISC_SERV_REV TOTAL</v>
      </c>
      <c r="B249" s="16">
        <f>+Allocators!D554</f>
        <v>0.99999999999999989</v>
      </c>
      <c r="C249" s="16">
        <f>+Allocators!E554</f>
        <v>0.90345011945961096</v>
      </c>
      <c r="D249" s="16">
        <f>+Allocators!F554</f>
        <v>7.2933168421932565E-2</v>
      </c>
      <c r="E249" s="16">
        <f>+Allocators!G554</f>
        <v>1.1571058797761759E-4</v>
      </c>
      <c r="F249" s="16">
        <f>+Allocators!H554</f>
        <v>9.6794422290841857E-5</v>
      </c>
      <c r="G249" s="16">
        <f>+Allocators!I554</f>
        <v>5.0288827714098502E-4</v>
      </c>
      <c r="H249" s="16">
        <f>+Allocators!J554</f>
        <v>3.7832331373551496E-5</v>
      </c>
      <c r="I249" s="16">
        <f>+Allocators!K554</f>
        <v>5.8962090917290354E-5</v>
      </c>
      <c r="J249" s="16">
        <f>+Allocators!L554</f>
        <v>0</v>
      </c>
      <c r="K249" s="16">
        <f>+Allocators!M554</f>
        <v>0</v>
      </c>
      <c r="L249" s="16">
        <f>+Allocators!N554</f>
        <v>0</v>
      </c>
      <c r="M249" s="16">
        <f>+Allocators!O554</f>
        <v>0</v>
      </c>
      <c r="N249" s="16">
        <f>+Allocators!P554</f>
        <v>0</v>
      </c>
      <c r="O249" s="16">
        <f>+Allocators!Q554</f>
        <v>0</v>
      </c>
      <c r="P249" s="16">
        <f>+Allocators!R554</f>
        <v>0</v>
      </c>
      <c r="Q249" s="16">
        <f>+Allocators!S554</f>
        <v>0</v>
      </c>
      <c r="R249" s="16">
        <f>+Allocators!T554</f>
        <v>2.2804524408756126E-2</v>
      </c>
      <c r="S249" s="16">
        <f>+Allocators!U554</f>
        <v>0</v>
      </c>
    </row>
    <row r="250" spans="1:19"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</row>
    <row r="251" spans="1:19">
      <c r="A251" s="20" t="str">
        <f>CONCATENATE(Allocators!A5," ",Allocators!B5)</f>
        <v>PROD_DEMAND PRODUCTION</v>
      </c>
      <c r="B251" s="16">
        <f>Allocators!D5</f>
        <v>1.0000000000000002</v>
      </c>
      <c r="C251" s="16">
        <f>Allocators!E5</f>
        <v>0.49580857028373737</v>
      </c>
      <c r="D251" s="16">
        <f>Allocators!F5</f>
        <v>0.1239857937617562</v>
      </c>
      <c r="E251" s="16">
        <f>Allocators!G5</f>
        <v>1.571375838729783E-3</v>
      </c>
      <c r="F251" s="16">
        <f>Allocators!H5</f>
        <v>7.8645798765381464E-5</v>
      </c>
      <c r="G251" s="16">
        <f>Allocators!I5</f>
        <v>5.5625945171903002E-2</v>
      </c>
      <c r="H251" s="16">
        <f>Allocators!J5</f>
        <v>1.5245783335811119E-2</v>
      </c>
      <c r="I251" s="16">
        <f>Allocators!K5</f>
        <v>2.4260738104079139E-3</v>
      </c>
      <c r="J251" s="16">
        <f>Allocators!L5</f>
        <v>0</v>
      </c>
      <c r="K251" s="16">
        <f>Allocators!M5</f>
        <v>2.4045673097686008E-3</v>
      </c>
      <c r="L251" s="16">
        <f>Allocators!N5</f>
        <v>4.3759023312431353E-2</v>
      </c>
      <c r="M251" s="16">
        <f>Allocators!O5</f>
        <v>0.21321767358297147</v>
      </c>
      <c r="N251" s="16">
        <f>Allocators!P5</f>
        <v>2.7168290177107479E-2</v>
      </c>
      <c r="O251" s="16">
        <f>Allocators!Q5</f>
        <v>1.5557390975370794E-2</v>
      </c>
      <c r="P251" s="16">
        <f>Allocators!R5</f>
        <v>2.9244146535815197E-4</v>
      </c>
      <c r="Q251" s="16">
        <f>Allocators!S5</f>
        <v>2.2624386204847719E-4</v>
      </c>
      <c r="R251" s="16">
        <f>Allocators!T5</f>
        <v>2.1260824180419293E-3</v>
      </c>
      <c r="S251" s="16">
        <f>Allocators!U5</f>
        <v>5.0609889579117352E-4</v>
      </c>
    </row>
    <row r="252" spans="1:19">
      <c r="A252" s="20" t="str">
        <f>CONCATENATE(Allocators!A6," ",Allocators!B6)</f>
        <v>PROD_DEMAND BULKTRAN</v>
      </c>
      <c r="B252" s="16">
        <f>Allocators!D6</f>
        <v>0</v>
      </c>
      <c r="C252" s="16">
        <f>Allocators!E6</f>
        <v>0</v>
      </c>
      <c r="D252" s="16">
        <f>Allocators!F6</f>
        <v>0</v>
      </c>
      <c r="E252" s="16">
        <f>Allocators!G6</f>
        <v>0</v>
      </c>
      <c r="F252" s="16">
        <f>Allocators!H6</f>
        <v>0</v>
      </c>
      <c r="G252" s="16">
        <f>Allocators!I6</f>
        <v>0</v>
      </c>
      <c r="H252" s="16">
        <f>Allocators!J6</f>
        <v>0</v>
      </c>
      <c r="I252" s="16">
        <f>Allocators!K6</f>
        <v>0</v>
      </c>
      <c r="J252" s="16">
        <f>Allocators!L6</f>
        <v>0</v>
      </c>
      <c r="K252" s="16">
        <f>Allocators!M6</f>
        <v>0</v>
      </c>
      <c r="L252" s="16">
        <f>Allocators!N6</f>
        <v>0</v>
      </c>
      <c r="M252" s="16">
        <f>Allocators!O6</f>
        <v>0</v>
      </c>
      <c r="N252" s="16">
        <f>Allocators!P6</f>
        <v>0</v>
      </c>
      <c r="O252" s="16">
        <f>Allocators!Q6</f>
        <v>0</v>
      </c>
      <c r="P252" s="16">
        <f>Allocators!R6</f>
        <v>0</v>
      </c>
      <c r="Q252" s="16">
        <f>Allocators!S6</f>
        <v>0</v>
      </c>
      <c r="R252" s="16">
        <f>Allocators!T6</f>
        <v>0</v>
      </c>
      <c r="S252" s="16">
        <f>Allocators!U6</f>
        <v>0</v>
      </c>
    </row>
    <row r="253" spans="1:19">
      <c r="A253" s="20" t="str">
        <f>CONCATENATE(Allocators!A7," ",Allocators!B7)</f>
        <v>PROD_DEMAND SUBTRAN</v>
      </c>
      <c r="B253" s="16">
        <f>Allocators!D7</f>
        <v>0</v>
      </c>
      <c r="C253" s="16">
        <f>Allocators!E7</f>
        <v>0</v>
      </c>
      <c r="D253" s="16">
        <f>Allocators!F7</f>
        <v>0</v>
      </c>
      <c r="E253" s="16">
        <f>Allocators!G7</f>
        <v>0</v>
      </c>
      <c r="F253" s="16">
        <f>Allocators!H7</f>
        <v>0</v>
      </c>
      <c r="G253" s="16">
        <f>Allocators!I7</f>
        <v>0</v>
      </c>
      <c r="H253" s="16">
        <f>Allocators!J7</f>
        <v>0</v>
      </c>
      <c r="I253" s="16">
        <f>Allocators!K7</f>
        <v>0</v>
      </c>
      <c r="J253" s="16">
        <f>Allocators!L7</f>
        <v>0</v>
      </c>
      <c r="K253" s="16">
        <f>Allocators!M7</f>
        <v>0</v>
      </c>
      <c r="L253" s="16">
        <f>Allocators!N7</f>
        <v>0</v>
      </c>
      <c r="M253" s="16">
        <f>Allocators!O7</f>
        <v>0</v>
      </c>
      <c r="N253" s="16">
        <f>Allocators!P7</f>
        <v>0</v>
      </c>
      <c r="O253" s="16">
        <f>Allocators!Q7</f>
        <v>0</v>
      </c>
      <c r="P253" s="16">
        <f>Allocators!R7</f>
        <v>0</v>
      </c>
      <c r="Q253" s="16">
        <f>Allocators!S7</f>
        <v>0</v>
      </c>
      <c r="R253" s="16">
        <f>Allocators!T7</f>
        <v>0</v>
      </c>
      <c r="S253" s="16">
        <f>Allocators!U7</f>
        <v>0</v>
      </c>
    </row>
    <row r="254" spans="1:19">
      <c r="A254" s="20" t="str">
        <f>CONCATENATE(Allocators!A8," ",Allocators!B8)</f>
        <v>PROD_DEMAND DISTPRI</v>
      </c>
      <c r="B254" s="16">
        <f>Allocators!D8</f>
        <v>0</v>
      </c>
      <c r="C254" s="16">
        <f>Allocators!E8</f>
        <v>0</v>
      </c>
      <c r="D254" s="16">
        <f>Allocators!F8</f>
        <v>0</v>
      </c>
      <c r="E254" s="16">
        <f>Allocators!G8</f>
        <v>0</v>
      </c>
      <c r="F254" s="16">
        <f>Allocators!H8</f>
        <v>0</v>
      </c>
      <c r="G254" s="16">
        <f>Allocators!I8</f>
        <v>0</v>
      </c>
      <c r="H254" s="16">
        <f>Allocators!J8</f>
        <v>0</v>
      </c>
      <c r="I254" s="16">
        <f>Allocators!K8</f>
        <v>0</v>
      </c>
      <c r="J254" s="16">
        <f>Allocators!L8</f>
        <v>0</v>
      </c>
      <c r="K254" s="16">
        <f>Allocators!M8</f>
        <v>0</v>
      </c>
      <c r="L254" s="16">
        <f>Allocators!N8</f>
        <v>0</v>
      </c>
      <c r="M254" s="16">
        <f>Allocators!O8</f>
        <v>0</v>
      </c>
      <c r="N254" s="16">
        <f>Allocators!P8</f>
        <v>0</v>
      </c>
      <c r="O254" s="16">
        <f>Allocators!Q8</f>
        <v>0</v>
      </c>
      <c r="P254" s="16">
        <f>Allocators!R8</f>
        <v>0</v>
      </c>
      <c r="Q254" s="16">
        <f>Allocators!S8</f>
        <v>0</v>
      </c>
      <c r="R254" s="16">
        <f>Allocators!T8</f>
        <v>0</v>
      </c>
      <c r="S254" s="16">
        <f>Allocators!U8</f>
        <v>0</v>
      </c>
    </row>
    <row r="255" spans="1:19">
      <c r="A255" s="20" t="str">
        <f>CONCATENATE(Allocators!A9," ",Allocators!B9)</f>
        <v>PROD_DEMAND DISTSEC</v>
      </c>
      <c r="B255" s="16">
        <f>Allocators!D9</f>
        <v>0</v>
      </c>
      <c r="C255" s="16">
        <f>Allocators!E9</f>
        <v>0</v>
      </c>
      <c r="D255" s="16">
        <f>Allocators!F9</f>
        <v>0</v>
      </c>
      <c r="E255" s="16">
        <f>Allocators!G9</f>
        <v>0</v>
      </c>
      <c r="F255" s="16">
        <f>Allocators!H9</f>
        <v>0</v>
      </c>
      <c r="G255" s="16">
        <f>Allocators!I9</f>
        <v>0</v>
      </c>
      <c r="H255" s="16">
        <f>Allocators!J9</f>
        <v>0</v>
      </c>
      <c r="I255" s="16">
        <f>Allocators!K9</f>
        <v>0</v>
      </c>
      <c r="J255" s="16">
        <f>Allocators!L9</f>
        <v>0</v>
      </c>
      <c r="K255" s="16">
        <f>Allocators!M9</f>
        <v>0</v>
      </c>
      <c r="L255" s="16">
        <f>Allocators!N9</f>
        <v>0</v>
      </c>
      <c r="M255" s="16">
        <f>Allocators!O9</f>
        <v>0</v>
      </c>
      <c r="N255" s="16">
        <f>Allocators!P9</f>
        <v>0</v>
      </c>
      <c r="O255" s="16">
        <f>Allocators!Q9</f>
        <v>0</v>
      </c>
      <c r="P255" s="16">
        <f>Allocators!R9</f>
        <v>0</v>
      </c>
      <c r="Q255" s="16">
        <f>Allocators!S9</f>
        <v>0</v>
      </c>
      <c r="R255" s="16">
        <f>Allocators!T9</f>
        <v>0</v>
      </c>
      <c r="S255" s="16">
        <f>Allocators!U9</f>
        <v>0</v>
      </c>
    </row>
    <row r="256" spans="1:19">
      <c r="A256" s="20" t="str">
        <f>CONCATENATE(Allocators!A10," ",Allocators!B10)</f>
        <v>PROD_DEMAND ENERGY</v>
      </c>
      <c r="B256" s="16">
        <f>Allocators!D10</f>
        <v>0</v>
      </c>
      <c r="C256" s="16">
        <f>Allocators!E10</f>
        <v>0</v>
      </c>
      <c r="D256" s="16">
        <f>Allocators!F10</f>
        <v>0</v>
      </c>
      <c r="E256" s="16">
        <f>Allocators!G10</f>
        <v>0</v>
      </c>
      <c r="F256" s="16">
        <f>Allocators!H10</f>
        <v>0</v>
      </c>
      <c r="G256" s="16">
        <f>Allocators!I10</f>
        <v>0</v>
      </c>
      <c r="H256" s="16">
        <f>Allocators!J10</f>
        <v>0</v>
      </c>
      <c r="I256" s="16">
        <f>Allocators!K10</f>
        <v>0</v>
      </c>
      <c r="J256" s="16">
        <f>Allocators!L10</f>
        <v>0</v>
      </c>
      <c r="K256" s="16">
        <f>Allocators!M10</f>
        <v>0</v>
      </c>
      <c r="L256" s="16">
        <f>Allocators!N10</f>
        <v>0</v>
      </c>
      <c r="M256" s="16">
        <f>Allocators!O10</f>
        <v>0</v>
      </c>
      <c r="N256" s="16">
        <f>Allocators!P10</f>
        <v>0</v>
      </c>
      <c r="O256" s="16">
        <f>Allocators!Q10</f>
        <v>0</v>
      </c>
      <c r="P256" s="16">
        <f>Allocators!R10</f>
        <v>0</v>
      </c>
      <c r="Q256" s="16">
        <f>Allocators!S10</f>
        <v>0</v>
      </c>
      <c r="R256" s="16">
        <f>Allocators!T10</f>
        <v>0</v>
      </c>
      <c r="S256" s="16">
        <f>Allocators!U10</f>
        <v>0</v>
      </c>
    </row>
    <row r="257" spans="1:19">
      <c r="A257" s="20" t="str">
        <f>CONCATENATE(Allocators!A11," ",Allocators!B11)</f>
        <v>PROD_DEMAND CUSTOMER</v>
      </c>
      <c r="B257" s="16">
        <f>Allocators!D11</f>
        <v>0</v>
      </c>
      <c r="C257" s="16">
        <f>Allocators!E11</f>
        <v>0</v>
      </c>
      <c r="D257" s="16">
        <f>Allocators!F11</f>
        <v>0</v>
      </c>
      <c r="E257" s="16">
        <f>Allocators!G11</f>
        <v>0</v>
      </c>
      <c r="F257" s="16">
        <f>Allocators!H11</f>
        <v>0</v>
      </c>
      <c r="G257" s="16">
        <f>Allocators!I11</f>
        <v>0</v>
      </c>
      <c r="H257" s="16">
        <f>Allocators!J11</f>
        <v>0</v>
      </c>
      <c r="I257" s="16">
        <f>Allocators!K11</f>
        <v>0</v>
      </c>
      <c r="J257" s="16">
        <f>Allocators!L11</f>
        <v>0</v>
      </c>
      <c r="K257" s="16">
        <f>Allocators!M11</f>
        <v>0</v>
      </c>
      <c r="L257" s="16">
        <f>Allocators!N11</f>
        <v>0</v>
      </c>
      <c r="M257" s="16">
        <f>Allocators!O11</f>
        <v>0</v>
      </c>
      <c r="N257" s="16">
        <f>Allocators!P11</f>
        <v>0</v>
      </c>
      <c r="O257" s="16">
        <f>Allocators!Q11</f>
        <v>0</v>
      </c>
      <c r="P257" s="16">
        <f>Allocators!R11</f>
        <v>0</v>
      </c>
      <c r="Q257" s="16">
        <f>Allocators!S11</f>
        <v>0</v>
      </c>
      <c r="R257" s="16">
        <f>Allocators!T11</f>
        <v>0</v>
      </c>
      <c r="S257" s="16">
        <f>Allocators!U11</f>
        <v>0</v>
      </c>
    </row>
    <row r="258" spans="1:19">
      <c r="A258" s="20" t="str">
        <f>CONCATENATE(Allocators!A12," ",Allocators!B12)</f>
        <v>PROD_DEMAND TOTAL</v>
      </c>
      <c r="B258" s="16">
        <f>Allocators!D12</f>
        <v>1.0000000000000002</v>
      </c>
      <c r="C258" s="16">
        <f>Allocators!E12</f>
        <v>0.49580857028373737</v>
      </c>
      <c r="D258" s="16">
        <f>Allocators!F12</f>
        <v>0.1239857937617562</v>
      </c>
      <c r="E258" s="16">
        <f>Allocators!G12</f>
        <v>1.571375838729783E-3</v>
      </c>
      <c r="F258" s="16">
        <f>Allocators!H12</f>
        <v>7.8645798765381464E-5</v>
      </c>
      <c r="G258" s="16">
        <f>Allocators!I12</f>
        <v>5.5625945171903002E-2</v>
      </c>
      <c r="H258" s="16">
        <f>Allocators!J12</f>
        <v>1.5245783335811119E-2</v>
      </c>
      <c r="I258" s="16">
        <f>Allocators!K12</f>
        <v>2.4260738104079139E-3</v>
      </c>
      <c r="J258" s="16">
        <f>Allocators!L12</f>
        <v>0</v>
      </c>
      <c r="K258" s="16">
        <f>Allocators!M12</f>
        <v>2.4045673097686008E-3</v>
      </c>
      <c r="L258" s="16">
        <f>Allocators!N12</f>
        <v>4.3759023312431353E-2</v>
      </c>
      <c r="M258" s="16">
        <f>Allocators!O12</f>
        <v>0.21321767358297147</v>
      </c>
      <c r="N258" s="16">
        <f>Allocators!P12</f>
        <v>2.7168290177107479E-2</v>
      </c>
      <c r="O258" s="16">
        <f>Allocators!Q12</f>
        <v>1.5557390975370794E-2</v>
      </c>
      <c r="P258" s="16">
        <f>Allocators!R12</f>
        <v>2.9244146535815197E-4</v>
      </c>
      <c r="Q258" s="16">
        <f>Allocators!S12</f>
        <v>2.2624386204847719E-4</v>
      </c>
      <c r="R258" s="16">
        <f>Allocators!T12</f>
        <v>2.1260824180419293E-3</v>
      </c>
      <c r="S258" s="16">
        <f>Allocators!U12</f>
        <v>5.0609889579117352E-4</v>
      </c>
    </row>
    <row r="259" spans="1:19"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</row>
    <row r="260" spans="1:19">
      <c r="A260" s="20" t="str">
        <f>CONCATENATE(Allocators!A15," ",Allocators!B15)</f>
        <v>PROD_ENERGY PRODUCTION</v>
      </c>
      <c r="B260" s="16">
        <f>Allocators!D15</f>
        <v>0</v>
      </c>
      <c r="C260" s="16">
        <f>Allocators!E15</f>
        <v>0</v>
      </c>
      <c r="D260" s="16">
        <f>Allocators!F15</f>
        <v>0</v>
      </c>
      <c r="E260" s="16">
        <f>Allocators!G15</f>
        <v>0</v>
      </c>
      <c r="F260" s="16">
        <f>Allocators!H15</f>
        <v>0</v>
      </c>
      <c r="G260" s="16">
        <f>Allocators!I15</f>
        <v>0</v>
      </c>
      <c r="H260" s="16">
        <f>Allocators!J15</f>
        <v>0</v>
      </c>
      <c r="I260" s="16">
        <f>Allocators!K15</f>
        <v>0</v>
      </c>
      <c r="J260" s="16">
        <f>Allocators!L15</f>
        <v>0</v>
      </c>
      <c r="K260" s="16">
        <f>Allocators!M15</f>
        <v>0</v>
      </c>
      <c r="L260" s="16">
        <f>Allocators!N15</f>
        <v>0</v>
      </c>
      <c r="M260" s="16">
        <f>Allocators!O15</f>
        <v>0</v>
      </c>
      <c r="N260" s="16">
        <f>Allocators!P15</f>
        <v>0</v>
      </c>
      <c r="O260" s="16">
        <f>Allocators!Q15</f>
        <v>0</v>
      </c>
      <c r="P260" s="16">
        <f>Allocators!R15</f>
        <v>0</v>
      </c>
      <c r="Q260" s="16">
        <f>Allocators!S15</f>
        <v>0</v>
      </c>
      <c r="R260" s="16">
        <f>Allocators!T15</f>
        <v>0</v>
      </c>
      <c r="S260" s="16">
        <f>Allocators!U15</f>
        <v>0</v>
      </c>
    </row>
    <row r="261" spans="1:19">
      <c r="A261" s="20" t="str">
        <f>CONCATENATE(Allocators!A16," ",Allocators!B16)</f>
        <v>PROD_ENERGY BULKTRAN</v>
      </c>
      <c r="B261" s="16">
        <f>Allocators!D16</f>
        <v>0</v>
      </c>
      <c r="C261" s="16">
        <f>Allocators!E16</f>
        <v>0</v>
      </c>
      <c r="D261" s="16">
        <f>Allocators!F16</f>
        <v>0</v>
      </c>
      <c r="E261" s="16">
        <f>Allocators!G16</f>
        <v>0</v>
      </c>
      <c r="F261" s="16">
        <f>Allocators!H16</f>
        <v>0</v>
      </c>
      <c r="G261" s="16">
        <f>Allocators!I16</f>
        <v>0</v>
      </c>
      <c r="H261" s="16">
        <f>Allocators!J16</f>
        <v>0</v>
      </c>
      <c r="I261" s="16">
        <f>Allocators!K16</f>
        <v>0</v>
      </c>
      <c r="J261" s="16">
        <f>Allocators!L16</f>
        <v>0</v>
      </c>
      <c r="K261" s="16">
        <f>Allocators!M16</f>
        <v>0</v>
      </c>
      <c r="L261" s="16">
        <f>Allocators!N16</f>
        <v>0</v>
      </c>
      <c r="M261" s="16">
        <f>Allocators!O16</f>
        <v>0</v>
      </c>
      <c r="N261" s="16">
        <f>Allocators!P16</f>
        <v>0</v>
      </c>
      <c r="O261" s="16">
        <f>Allocators!Q16</f>
        <v>0</v>
      </c>
      <c r="P261" s="16">
        <f>Allocators!R16</f>
        <v>0</v>
      </c>
      <c r="Q261" s="16">
        <f>Allocators!S16</f>
        <v>0</v>
      </c>
      <c r="R261" s="16">
        <f>Allocators!T16</f>
        <v>0</v>
      </c>
      <c r="S261" s="16">
        <f>Allocators!U16</f>
        <v>0</v>
      </c>
    </row>
    <row r="262" spans="1:19">
      <c r="A262" s="20" t="str">
        <f>CONCATENATE(Allocators!A17," ",Allocators!B17)</f>
        <v>PROD_ENERGY SUBTRAN</v>
      </c>
      <c r="B262" s="16">
        <f>Allocators!D17</f>
        <v>0</v>
      </c>
      <c r="C262" s="16">
        <f>Allocators!E17</f>
        <v>0</v>
      </c>
      <c r="D262" s="16">
        <f>Allocators!F17</f>
        <v>0</v>
      </c>
      <c r="E262" s="16">
        <f>Allocators!G17</f>
        <v>0</v>
      </c>
      <c r="F262" s="16">
        <f>Allocators!H17</f>
        <v>0</v>
      </c>
      <c r="G262" s="16">
        <f>Allocators!I17</f>
        <v>0</v>
      </c>
      <c r="H262" s="16">
        <f>Allocators!J17</f>
        <v>0</v>
      </c>
      <c r="I262" s="16">
        <f>Allocators!K17</f>
        <v>0</v>
      </c>
      <c r="J262" s="16">
        <f>Allocators!L17</f>
        <v>0</v>
      </c>
      <c r="K262" s="16">
        <f>Allocators!M17</f>
        <v>0</v>
      </c>
      <c r="L262" s="16">
        <f>Allocators!N17</f>
        <v>0</v>
      </c>
      <c r="M262" s="16">
        <f>Allocators!O17</f>
        <v>0</v>
      </c>
      <c r="N262" s="16">
        <f>Allocators!P17</f>
        <v>0</v>
      </c>
      <c r="O262" s="16">
        <f>Allocators!Q17</f>
        <v>0</v>
      </c>
      <c r="P262" s="16">
        <f>Allocators!R17</f>
        <v>0</v>
      </c>
      <c r="Q262" s="16">
        <f>Allocators!S17</f>
        <v>0</v>
      </c>
      <c r="R262" s="16">
        <f>Allocators!T17</f>
        <v>0</v>
      </c>
      <c r="S262" s="16">
        <f>Allocators!U17</f>
        <v>0</v>
      </c>
    </row>
    <row r="263" spans="1:19">
      <c r="A263" s="20" t="str">
        <f>CONCATENATE(Allocators!A18," ",Allocators!B18)</f>
        <v>PROD_ENERGY DISTPRI</v>
      </c>
      <c r="B263" s="16">
        <f>Allocators!D18</f>
        <v>0</v>
      </c>
      <c r="C263" s="16">
        <f>Allocators!E18</f>
        <v>0</v>
      </c>
      <c r="D263" s="16">
        <f>Allocators!F18</f>
        <v>0</v>
      </c>
      <c r="E263" s="16">
        <f>Allocators!G18</f>
        <v>0</v>
      </c>
      <c r="F263" s="16">
        <f>Allocators!H18</f>
        <v>0</v>
      </c>
      <c r="G263" s="16">
        <f>Allocators!I18</f>
        <v>0</v>
      </c>
      <c r="H263" s="16">
        <f>Allocators!J18</f>
        <v>0</v>
      </c>
      <c r="I263" s="16">
        <f>Allocators!K18</f>
        <v>0</v>
      </c>
      <c r="J263" s="16">
        <f>Allocators!L18</f>
        <v>0</v>
      </c>
      <c r="K263" s="16">
        <f>Allocators!M18</f>
        <v>0</v>
      </c>
      <c r="L263" s="16">
        <f>Allocators!N18</f>
        <v>0</v>
      </c>
      <c r="M263" s="16">
        <f>Allocators!O18</f>
        <v>0</v>
      </c>
      <c r="N263" s="16">
        <f>Allocators!P18</f>
        <v>0</v>
      </c>
      <c r="O263" s="16">
        <f>Allocators!Q18</f>
        <v>0</v>
      </c>
      <c r="P263" s="16">
        <f>Allocators!R18</f>
        <v>0</v>
      </c>
      <c r="Q263" s="16">
        <f>Allocators!S18</f>
        <v>0</v>
      </c>
      <c r="R263" s="16">
        <f>Allocators!T18</f>
        <v>0</v>
      </c>
      <c r="S263" s="16">
        <f>Allocators!U18</f>
        <v>0</v>
      </c>
    </row>
    <row r="264" spans="1:19">
      <c r="A264" s="20" t="str">
        <f>CONCATENATE(Allocators!A19," ",Allocators!B19)</f>
        <v>PROD_ENERGY DISTSEC</v>
      </c>
      <c r="B264" s="16">
        <f>Allocators!D19</f>
        <v>0</v>
      </c>
      <c r="C264" s="16">
        <f>Allocators!E19</f>
        <v>0</v>
      </c>
      <c r="D264" s="16">
        <f>Allocators!F19</f>
        <v>0</v>
      </c>
      <c r="E264" s="16">
        <f>Allocators!G19</f>
        <v>0</v>
      </c>
      <c r="F264" s="16">
        <f>Allocators!H19</f>
        <v>0</v>
      </c>
      <c r="G264" s="16">
        <f>Allocators!I19</f>
        <v>0</v>
      </c>
      <c r="H264" s="16">
        <f>Allocators!J19</f>
        <v>0</v>
      </c>
      <c r="I264" s="16">
        <f>Allocators!K19</f>
        <v>0</v>
      </c>
      <c r="J264" s="16">
        <f>Allocators!L19</f>
        <v>0</v>
      </c>
      <c r="K264" s="16">
        <f>Allocators!M19</f>
        <v>0</v>
      </c>
      <c r="L264" s="16">
        <f>Allocators!N19</f>
        <v>0</v>
      </c>
      <c r="M264" s="16">
        <f>Allocators!O19</f>
        <v>0</v>
      </c>
      <c r="N264" s="16">
        <f>Allocators!P19</f>
        <v>0</v>
      </c>
      <c r="O264" s="16">
        <f>Allocators!Q19</f>
        <v>0</v>
      </c>
      <c r="P264" s="16">
        <f>Allocators!R19</f>
        <v>0</v>
      </c>
      <c r="Q264" s="16">
        <f>Allocators!S19</f>
        <v>0</v>
      </c>
      <c r="R264" s="16">
        <f>Allocators!T19</f>
        <v>0</v>
      </c>
      <c r="S264" s="16">
        <f>Allocators!U19</f>
        <v>0</v>
      </c>
    </row>
    <row r="265" spans="1:19">
      <c r="A265" s="20" t="str">
        <f>CONCATENATE(Allocators!A20," ",Allocators!B20)</f>
        <v>PROD_ENERGY ENERGY</v>
      </c>
      <c r="B265" s="16">
        <f>Allocators!D20</f>
        <v>0.99999999999999989</v>
      </c>
      <c r="C265" s="16">
        <f>Allocators!E20</f>
        <v>0.3674186432225936</v>
      </c>
      <c r="D265" s="16">
        <f>Allocators!F20</f>
        <v>0.11606329275067943</v>
      </c>
      <c r="E265" s="16">
        <f>Allocators!G20</f>
        <v>1.4494631755386205E-3</v>
      </c>
      <c r="F265" s="16">
        <f>Allocators!H20</f>
        <v>7.3426513001075957E-5</v>
      </c>
      <c r="G265" s="16">
        <f>Allocators!I20</f>
        <v>5.8802810607354532E-2</v>
      </c>
      <c r="H265" s="16">
        <f>Allocators!J20</f>
        <v>1.5863450638371555E-2</v>
      </c>
      <c r="I265" s="16">
        <f>Allocators!K20</f>
        <v>2.4719770807770979E-3</v>
      </c>
      <c r="J265" s="16">
        <f>Allocators!L20</f>
        <v>0</v>
      </c>
      <c r="K265" s="16">
        <f>Allocators!M20</f>
        <v>2.9614173686755242E-3</v>
      </c>
      <c r="L265" s="16">
        <f>Allocators!N20</f>
        <v>5.8536278450915406E-2</v>
      </c>
      <c r="M265" s="16">
        <f>Allocators!O20</f>
        <v>0.30773140415737477</v>
      </c>
      <c r="N265" s="16">
        <f>Allocators!P20</f>
        <v>4.3030955192900219E-2</v>
      </c>
      <c r="O265" s="16">
        <f>Allocators!Q20</f>
        <v>1.6532858703158109E-2</v>
      </c>
      <c r="P265" s="16">
        <f>Allocators!R20</f>
        <v>3.1262250504747409E-4</v>
      </c>
      <c r="Q265" s="16">
        <f>Allocators!S20</f>
        <v>3.1183316278264367E-4</v>
      </c>
      <c r="R265" s="16">
        <f>Allocators!T20</f>
        <v>6.8367637345906618E-3</v>
      </c>
      <c r="S265" s="16">
        <f>Allocators!U20</f>
        <v>1.6028027362391993E-3</v>
      </c>
    </row>
    <row r="266" spans="1:19">
      <c r="A266" s="20" t="str">
        <f>CONCATENATE(Allocators!A21," ",Allocators!B21)</f>
        <v>PROD_ENERGY CUSTOMER</v>
      </c>
      <c r="B266" s="16">
        <f>Allocators!D21</f>
        <v>0</v>
      </c>
      <c r="C266" s="16">
        <f>Allocators!E21</f>
        <v>0</v>
      </c>
      <c r="D266" s="16">
        <f>Allocators!F21</f>
        <v>0</v>
      </c>
      <c r="E266" s="16">
        <f>Allocators!G21</f>
        <v>0</v>
      </c>
      <c r="F266" s="16">
        <f>Allocators!H21</f>
        <v>0</v>
      </c>
      <c r="G266" s="16">
        <f>Allocators!I21</f>
        <v>0</v>
      </c>
      <c r="H266" s="16">
        <f>Allocators!J21</f>
        <v>0</v>
      </c>
      <c r="I266" s="16">
        <f>Allocators!K21</f>
        <v>0</v>
      </c>
      <c r="J266" s="16">
        <f>Allocators!L21</f>
        <v>0</v>
      </c>
      <c r="K266" s="16">
        <f>Allocators!M21</f>
        <v>0</v>
      </c>
      <c r="L266" s="16">
        <f>Allocators!N21</f>
        <v>0</v>
      </c>
      <c r="M266" s="16">
        <f>Allocators!O21</f>
        <v>0</v>
      </c>
      <c r="N266" s="16">
        <f>Allocators!P21</f>
        <v>0</v>
      </c>
      <c r="O266" s="16">
        <f>Allocators!Q21</f>
        <v>0</v>
      </c>
      <c r="P266" s="16">
        <f>Allocators!R21</f>
        <v>0</v>
      </c>
      <c r="Q266" s="16">
        <f>Allocators!S21</f>
        <v>0</v>
      </c>
      <c r="R266" s="16">
        <f>Allocators!T21</f>
        <v>0</v>
      </c>
      <c r="S266" s="16">
        <f>Allocators!U21</f>
        <v>0</v>
      </c>
    </row>
    <row r="267" spans="1:19">
      <c r="A267" s="20" t="str">
        <f>CONCATENATE(Allocators!A22," ",Allocators!B22)</f>
        <v>PROD_ENERGY TOTAL</v>
      </c>
      <c r="B267" s="16">
        <f>Allocators!D22</f>
        <v>0.99999999999999989</v>
      </c>
      <c r="C267" s="16">
        <f>Allocators!E22</f>
        <v>0.3674186432225936</v>
      </c>
      <c r="D267" s="16">
        <f>Allocators!F22</f>
        <v>0.11606329275067943</v>
      </c>
      <c r="E267" s="16">
        <f>Allocators!G22</f>
        <v>1.4494631755386205E-3</v>
      </c>
      <c r="F267" s="16">
        <f>Allocators!H22</f>
        <v>7.3426513001075957E-5</v>
      </c>
      <c r="G267" s="16">
        <f>Allocators!I22</f>
        <v>5.8802810607354532E-2</v>
      </c>
      <c r="H267" s="16">
        <f>Allocators!J22</f>
        <v>1.5863450638371555E-2</v>
      </c>
      <c r="I267" s="16">
        <f>Allocators!K22</f>
        <v>2.4719770807770979E-3</v>
      </c>
      <c r="J267" s="16">
        <f>Allocators!L22</f>
        <v>0</v>
      </c>
      <c r="K267" s="16">
        <f>Allocators!M22</f>
        <v>2.9614173686755242E-3</v>
      </c>
      <c r="L267" s="16">
        <f>Allocators!N22</f>
        <v>5.8536278450915406E-2</v>
      </c>
      <c r="M267" s="16">
        <f>Allocators!O22</f>
        <v>0.30773140415737477</v>
      </c>
      <c r="N267" s="16">
        <f>Allocators!P22</f>
        <v>4.3030955192900219E-2</v>
      </c>
      <c r="O267" s="16">
        <f>Allocators!Q22</f>
        <v>1.6532858703158109E-2</v>
      </c>
      <c r="P267" s="16">
        <f>Allocators!R22</f>
        <v>3.1262250504747409E-4</v>
      </c>
      <c r="Q267" s="16">
        <f>Allocators!S22</f>
        <v>3.1183316278264367E-4</v>
      </c>
      <c r="R267" s="16">
        <f>Allocators!T22</f>
        <v>6.8367637345906618E-3</v>
      </c>
      <c r="S267" s="16">
        <f>Allocators!U22</f>
        <v>1.6028027362391993E-3</v>
      </c>
    </row>
    <row r="269" spans="1:19">
      <c r="A269" s="20" t="str">
        <f>CONCATENATE(Allocators!A529," ",Allocators!B529)</f>
        <v>RATEBASE PRODUCTION</v>
      </c>
      <c r="B269" s="16">
        <f ca="1">Allocators!D529</f>
        <v>0.26496409394273795</v>
      </c>
      <c r="C269" s="16">
        <f ca="1">Allocators!E529</f>
        <v>0.13086096857340687</v>
      </c>
      <c r="D269" s="16">
        <f ca="1">Allocators!F529</f>
        <v>3.2822625664568679E-2</v>
      </c>
      <c r="E269" s="16">
        <f ca="1">Allocators!G529</f>
        <v>3.76113743206914E-4</v>
      </c>
      <c r="F269" s="16">
        <f ca="1">Allocators!H529</f>
        <v>8.9930522937996109E-6</v>
      </c>
      <c r="G269" s="16">
        <f ca="1">Allocators!I529</f>
        <v>1.4814831694668606E-2</v>
      </c>
      <c r="H269" s="16">
        <f ca="1">Allocators!J529</f>
        <v>3.9366347837172071E-3</v>
      </c>
      <c r="I269" s="16">
        <f ca="1">Allocators!K529</f>
        <v>6.2573044594744836E-4</v>
      </c>
      <c r="J269" s="16">
        <f ca="1">Allocators!L529</f>
        <v>0</v>
      </c>
      <c r="K269" s="16">
        <f ca="1">Allocators!M529</f>
        <v>6.3493342260757455E-4</v>
      </c>
      <c r="L269" s="16">
        <f ca="1">Allocators!N529</f>
        <v>1.1266281027672968E-2</v>
      </c>
      <c r="M269" s="16">
        <f ca="1">Allocators!O529</f>
        <v>5.7297189516359828E-2</v>
      </c>
      <c r="N269" s="16">
        <f ca="1">Allocators!P529</f>
        <v>7.2546704833391694E-3</v>
      </c>
      <c r="O269" s="16">
        <f ca="1">Allocators!Q529</f>
        <v>4.2136745647556101E-3</v>
      </c>
      <c r="P269" s="16">
        <f ca="1">Allocators!R529</f>
        <v>7.9330567411544061E-5</v>
      </c>
      <c r="Q269" s="16">
        <f ca="1">Allocators!S529</f>
        <v>6.1332045614075561E-5</v>
      </c>
      <c r="R269" s="16">
        <f ca="1">Allocators!T529</f>
        <v>5.7351071790263247E-4</v>
      </c>
      <c r="S269" s="16">
        <f ca="1">Allocators!U529</f>
        <v>1.372736392650986E-4</v>
      </c>
    </row>
    <row r="270" spans="1:19">
      <c r="A270" s="20" t="str">
        <f>CONCATENATE(Allocators!A530," ",Allocators!B530)</f>
        <v>RATEBASE BULKTRAN</v>
      </c>
      <c r="B270" s="16">
        <f ca="1">Allocators!D530</f>
        <v>0.22545144190029257</v>
      </c>
      <c r="C270" s="16">
        <f ca="1">Allocators!E530</f>
        <v>0.11144763921152756</v>
      </c>
      <c r="D270" s="16">
        <f ca="1">Allocators!F530</f>
        <v>2.7935136370376711E-2</v>
      </c>
      <c r="E270" s="16">
        <f ca="1">Allocators!G530</f>
        <v>3.2855814572615451E-4</v>
      </c>
      <c r="F270" s="16">
        <f ca="1">Allocators!H530</f>
        <v>1.0143072785475292E-5</v>
      </c>
      <c r="G270" s="16">
        <f ca="1">Allocators!I530</f>
        <v>1.2589491980356729E-2</v>
      </c>
      <c r="H270" s="16">
        <f ca="1">Allocators!J530</f>
        <v>3.3708074406334485E-3</v>
      </c>
      <c r="I270" s="16">
        <f ca="1">Allocators!K530</f>
        <v>5.3592905625927955E-4</v>
      </c>
      <c r="J270" s="16">
        <f ca="1">Allocators!L530</f>
        <v>0</v>
      </c>
      <c r="K270" s="16">
        <f ca="1">Allocators!M530</f>
        <v>5.4077294635877815E-4</v>
      </c>
      <c r="L270" s="16">
        <f ca="1">Allocators!N530</f>
        <v>9.6532500904360219E-3</v>
      </c>
      <c r="M270" s="16">
        <f ca="1">Allocators!O530</f>
        <v>4.8590660956282838E-2</v>
      </c>
      <c r="N270" s="16">
        <f ca="1">Allocators!P530</f>
        <v>6.161781005094371E-3</v>
      </c>
      <c r="O270" s="16">
        <f ca="1">Allocators!Q530</f>
        <v>3.5661023898798765E-3</v>
      </c>
      <c r="P270" s="16">
        <f ca="1">Allocators!R530</f>
        <v>6.7115339356585649E-5</v>
      </c>
      <c r="Q270" s="16">
        <f ca="1">Allocators!S530</f>
        <v>5.1920900952917622E-5</v>
      </c>
      <c r="R270" s="16">
        <f ca="1">Allocators!T530</f>
        <v>4.8598418924328105E-4</v>
      </c>
      <c r="S270" s="16">
        <f ca="1">Allocators!U530</f>
        <v>1.1614880502260196E-4</v>
      </c>
    </row>
    <row r="271" spans="1:19">
      <c r="A271" s="20" t="str">
        <f>CONCATENATE(Allocators!A531," ",Allocators!B531)</f>
        <v>RATEBASE SUBTRAN</v>
      </c>
      <c r="B271" s="16">
        <f ca="1">Allocators!D531</f>
        <v>6.9315177629952596E-2</v>
      </c>
      <c r="C271" s="16">
        <f ca="1">Allocators!E531</f>
        <v>3.3332445458646748E-2</v>
      </c>
      <c r="D271" s="16">
        <f ca="1">Allocators!F531</f>
        <v>8.3364272295981499E-3</v>
      </c>
      <c r="E271" s="16">
        <f ca="1">Allocators!G531</f>
        <v>9.8020168795675909E-5</v>
      </c>
      <c r="F271" s="16">
        <f ca="1">Allocators!H531</f>
        <v>3.8170616747961186E-6</v>
      </c>
      <c r="G271" s="16">
        <f ca="1">Allocators!I531</f>
        <v>3.7192513465953776E-3</v>
      </c>
      <c r="H271" s="16">
        <f ca="1">Allocators!J531</f>
        <v>9.9672766530717154E-4</v>
      </c>
      <c r="I271" s="16">
        <f ca="1">Allocators!K531</f>
        <v>2.0016842401889663E-4</v>
      </c>
      <c r="J271" s="16">
        <f ca="1">Allocators!L531</f>
        <v>0</v>
      </c>
      <c r="K271" s="16">
        <f ca="1">Allocators!M531</f>
        <v>1.5658405759870278E-4</v>
      </c>
      <c r="L271" s="16">
        <f ca="1">Allocators!N531</f>
        <v>2.8758814367422711E-3</v>
      </c>
      <c r="M271" s="16">
        <f ca="1">Allocators!O531</f>
        <v>1.8481357456203582E-2</v>
      </c>
      <c r="N271" s="16">
        <f ca="1">Allocators!P531</f>
        <v>0</v>
      </c>
      <c r="O271" s="16">
        <f ca="1">Allocators!Q531</f>
        <v>1.056970178131864E-3</v>
      </c>
      <c r="P271" s="16">
        <f ca="1">Allocators!R531</f>
        <v>2.0299923033067948E-5</v>
      </c>
      <c r="Q271" s="16">
        <f ca="1">Allocators!S531</f>
        <v>1.5439661890914977E-5</v>
      </c>
      <c r="R271" s="16">
        <f ca="1">Allocators!T531</f>
        <v>1.7593239996775985E-5</v>
      </c>
      <c r="S271" s="16">
        <f ca="1">Allocators!U531</f>
        <v>4.1943217185991285E-6</v>
      </c>
    </row>
    <row r="272" spans="1:19">
      <c r="A272" s="20" t="str">
        <f>CONCATENATE(Allocators!A532," ",Allocators!B532)</f>
        <v>RATEBASE DISTPRI</v>
      </c>
      <c r="B272" s="16">
        <f ca="1">Allocators!D532</f>
        <v>0.10362927037598996</v>
      </c>
      <c r="C272" s="16">
        <f ca="1">Allocators!E532</f>
        <v>6.8558069155160273E-2</v>
      </c>
      <c r="D272" s="16">
        <f ca="1">Allocators!F532</f>
        <v>1.7053890473328174E-2</v>
      </c>
      <c r="E272" s="16">
        <f ca="1">Allocators!G532</f>
        <v>2.0063455971115846E-4</v>
      </c>
      <c r="F272" s="16">
        <f ca="1">Allocators!H532</f>
        <v>0</v>
      </c>
      <c r="G272" s="16">
        <f ca="1">Allocators!I532</f>
        <v>7.4781092362326187E-3</v>
      </c>
      <c r="H272" s="16">
        <f ca="1">Allocators!J532</f>
        <v>2.0080945064538773E-3</v>
      </c>
      <c r="I272" s="16">
        <f ca="1">Allocators!K532</f>
        <v>0</v>
      </c>
      <c r="J272" s="16">
        <f ca="1">Allocators!L532</f>
        <v>0</v>
      </c>
      <c r="K272" s="16">
        <f ca="1">Allocators!M532</f>
        <v>3.1836681355572251E-4</v>
      </c>
      <c r="L272" s="16">
        <f ca="1">Allocators!N532</f>
        <v>5.7660582846689934E-3</v>
      </c>
      <c r="M272" s="16">
        <f ca="1">Allocators!O532</f>
        <v>0</v>
      </c>
      <c r="N272" s="16">
        <f ca="1">Allocators!P532</f>
        <v>0</v>
      </c>
      <c r="O272" s="16">
        <f ca="1">Allocators!Q532</f>
        <v>2.1293962862801814E-3</v>
      </c>
      <c r="P272" s="16">
        <f ca="1">Allocators!R532</f>
        <v>4.0947332039697881E-5</v>
      </c>
      <c r="Q272" s="16">
        <f ca="1">Allocators!S532</f>
        <v>3.1290873125259153E-5</v>
      </c>
      <c r="R272" s="16">
        <f ca="1">Allocators!T532</f>
        <v>3.5863151519073993E-5</v>
      </c>
      <c r="S272" s="16">
        <f ca="1">Allocators!U532</f>
        <v>8.549703914930614E-6</v>
      </c>
    </row>
    <row r="273" spans="1:19">
      <c r="A273" s="20" t="str">
        <f>CONCATENATE(Allocators!A533," ",Allocators!B533)</f>
        <v>RATEBASE DISTSEC</v>
      </c>
      <c r="B273" s="16">
        <f ca="1">Allocators!D533</f>
        <v>3.3893865276881381E-2</v>
      </c>
      <c r="C273" s="16">
        <f ca="1">Allocators!E533</f>
        <v>2.5738968398501528E-2</v>
      </c>
      <c r="D273" s="16">
        <f ca="1">Allocators!F533</f>
        <v>5.2078131062031205E-3</v>
      </c>
      <c r="E273" s="16">
        <f ca="1">Allocators!G533</f>
        <v>0</v>
      </c>
      <c r="F273" s="16">
        <f ca="1">Allocators!H533</f>
        <v>0</v>
      </c>
      <c r="G273" s="16">
        <f ca="1">Allocators!I533</f>
        <v>2.0040067907339358E-3</v>
      </c>
      <c r="H273" s="16">
        <f ca="1">Allocators!J533</f>
        <v>0</v>
      </c>
      <c r="I273" s="16">
        <f ca="1">Allocators!K533</f>
        <v>0</v>
      </c>
      <c r="J273" s="16">
        <f ca="1">Allocators!L533</f>
        <v>0</v>
      </c>
      <c r="K273" s="16">
        <f ca="1">Allocators!M533</f>
        <v>6.9923594936985853E-5</v>
      </c>
      <c r="L273" s="16">
        <f ca="1">Allocators!N533</f>
        <v>0</v>
      </c>
      <c r="M273" s="16">
        <f ca="1">Allocators!O533</f>
        <v>0</v>
      </c>
      <c r="N273" s="16">
        <f ca="1">Allocators!P533</f>
        <v>0</v>
      </c>
      <c r="O273" s="16">
        <f ca="1">Allocators!Q533</f>
        <v>5.8899394642740498E-4</v>
      </c>
      <c r="P273" s="16">
        <f ca="1">Allocators!R533</f>
        <v>0</v>
      </c>
      <c r="Q273" s="16">
        <f ca="1">Allocators!S533</f>
        <v>7.5899664070642508E-6</v>
      </c>
      <c r="R273" s="16">
        <f ca="1">Allocators!T533</f>
        <v>2.2506122508034263E-4</v>
      </c>
      <c r="S273" s="16">
        <f ca="1">Allocators!U533</f>
        <v>5.1508248591001329E-5</v>
      </c>
    </row>
    <row r="274" spans="1:19">
      <c r="A274" s="20" t="str">
        <f>CONCATENATE(Allocators!A534," ",Allocators!B534)</f>
        <v>RATEBASE ENERGY</v>
      </c>
      <c r="B274" s="16">
        <f ca="1">Allocators!D534</f>
        <v>2.8959608481502804E-2</v>
      </c>
      <c r="C274" s="16">
        <f ca="1">Allocators!E534</f>
        <v>1.0643708214499953E-2</v>
      </c>
      <c r="D274" s="16">
        <f ca="1">Allocators!F534</f>
        <v>3.3571509165246198E-3</v>
      </c>
      <c r="E274" s="16">
        <f ca="1">Allocators!G534</f>
        <v>4.060989257135508E-5</v>
      </c>
      <c r="F274" s="16">
        <f ca="1">Allocators!H534</f>
        <v>1.781023765108815E-6</v>
      </c>
      <c r="G274" s="16">
        <f ca="1">Allocators!I534</f>
        <v>1.7057832612189226E-3</v>
      </c>
      <c r="H274" s="16">
        <f ca="1">Allocators!J534</f>
        <v>4.5750644849833601E-4</v>
      </c>
      <c r="I274" s="16">
        <f ca="1">Allocators!K534</f>
        <v>7.1326109866073204E-5</v>
      </c>
      <c r="J274" s="16">
        <f ca="1">Allocators!L534</f>
        <v>0</v>
      </c>
      <c r="K274" s="16">
        <f ca="1">Allocators!M534</f>
        <v>8.5423397801147842E-5</v>
      </c>
      <c r="L274" s="16">
        <f ca="1">Allocators!N534</f>
        <v>1.690177438026829E-3</v>
      </c>
      <c r="M274" s="16">
        <f ca="1">Allocators!O534</f>
        <v>8.917153990368111E-3</v>
      </c>
      <c r="N274" s="16">
        <f ca="1">Allocators!P534</f>
        <v>1.2450818245299804E-3</v>
      </c>
      <c r="O274" s="16">
        <f ca="1">Allocators!Q534</f>
        <v>4.8168108414691749E-4</v>
      </c>
      <c r="P274" s="16">
        <f ca="1">Allocators!R534</f>
        <v>9.1053783765148889E-6</v>
      </c>
      <c r="Q274" s="16">
        <f ca="1">Allocators!S534</f>
        <v>8.9711848064177896E-6</v>
      </c>
      <c r="R274" s="16">
        <f ca="1">Allocators!T534</f>
        <v>1.9756240667999876E-4</v>
      </c>
      <c r="S274" s="16">
        <f ca="1">Allocators!U534</f>
        <v>4.658590982253452E-5</v>
      </c>
    </row>
    <row r="275" spans="1:19">
      <c r="A275" s="20" t="str">
        <f>CONCATENATE(Allocators!A535," ",Allocators!B535)</f>
        <v>RATEBASE CUSTOMER</v>
      </c>
      <c r="B275" s="16">
        <f ca="1">Allocators!D535</f>
        <v>0.27378654239264255</v>
      </c>
      <c r="C275" s="16">
        <f ca="1">Allocators!E535</f>
        <v>0.20409432077666331</v>
      </c>
      <c r="D275" s="16">
        <f ca="1">Allocators!F535</f>
        <v>5.0180921512803213E-2</v>
      </c>
      <c r="E275" s="16">
        <f ca="1">Allocators!G535</f>
        <v>5.1410640010123064E-4</v>
      </c>
      <c r="F275" s="16">
        <f ca="1">Allocators!H535</f>
        <v>2.2836025232123021E-5</v>
      </c>
      <c r="G275" s="16">
        <f ca="1">Allocators!I535</f>
        <v>9.3524553100300981E-4</v>
      </c>
      <c r="H275" s="16">
        <f ca="1">Allocators!J535</f>
        <v>2.8721562667630726E-4</v>
      </c>
      <c r="I275" s="16">
        <f ca="1">Allocators!K535</f>
        <v>1.1501325154321596E-4</v>
      </c>
      <c r="J275" s="16">
        <f ca="1">Allocators!L535</f>
        <v>0</v>
      </c>
      <c r="K275" s="16">
        <f ca="1">Allocators!M535</f>
        <v>8.6290377551004731E-6</v>
      </c>
      <c r="L275" s="16">
        <f ca="1">Allocators!N535</f>
        <v>2.1021941734451427E-4</v>
      </c>
      <c r="M275" s="16">
        <f ca="1">Allocators!O535</f>
        <v>3.9361568260613692E-4</v>
      </c>
      <c r="N275" s="16">
        <f ca="1">Allocators!P535</f>
        <v>7.59241784951997E-5</v>
      </c>
      <c r="O275" s="16">
        <f ca="1">Allocators!Q535</f>
        <v>3.0337431199971727E-4</v>
      </c>
      <c r="P275" s="16">
        <f ca="1">Allocators!R535</f>
        <v>3.5460096855714414E-6</v>
      </c>
      <c r="Q275" s="16">
        <f ca="1">Allocators!S535</f>
        <v>2.1724517318048266E-5</v>
      </c>
      <c r="R275" s="16">
        <f ca="1">Allocators!T535</f>
        <v>1.4655231468377246E-2</v>
      </c>
      <c r="S275" s="16">
        <f ca="1">Allocators!U535</f>
        <v>1.9646186450385569E-3</v>
      </c>
    </row>
    <row r="276" spans="1:19">
      <c r="A276" s="20" t="str">
        <f>CONCATENATE(Allocators!A536," ",Allocators!B536)</f>
        <v>RATEBASE TOTAL</v>
      </c>
      <c r="B276" s="16">
        <f ca="1">Allocators!D536</f>
        <v>0.99999999999999989</v>
      </c>
      <c r="C276" s="16">
        <f ca="1">Allocators!E536</f>
        <v>0.58467611978840628</v>
      </c>
      <c r="D276" s="16">
        <f ca="1">Allocators!F536</f>
        <v>0.14489396527340262</v>
      </c>
      <c r="E276" s="16">
        <f ca="1">Allocators!G536</f>
        <v>1.558042910112489E-3</v>
      </c>
      <c r="F276" s="16">
        <f ca="1">Allocators!H536</f>
        <v>4.7570235751302872E-5</v>
      </c>
      <c r="G276" s="16">
        <f ca="1">Allocators!I536</f>
        <v>4.3246719840809175E-2</v>
      </c>
      <c r="H276" s="16">
        <f ca="1">Allocators!J536</f>
        <v>1.1056986471286346E-2</v>
      </c>
      <c r="I276" s="16">
        <f ca="1">Allocators!K536</f>
        <v>1.5481672876349133E-3</v>
      </c>
      <c r="J276" s="16">
        <f ca="1">Allocators!L536</f>
        <v>0</v>
      </c>
      <c r="K276" s="16">
        <f ca="1">Allocators!M536</f>
        <v>1.8146332706140125E-3</v>
      </c>
      <c r="L276" s="16">
        <f ca="1">Allocators!N536</f>
        <v>3.14618676948916E-2</v>
      </c>
      <c r="M276" s="16">
        <f ca="1">Allocators!O536</f>
        <v>0.13367997760182046</v>
      </c>
      <c r="N276" s="16">
        <f ca="1">Allocators!P536</f>
        <v>1.4737457491458716E-2</v>
      </c>
      <c r="O276" s="16">
        <f ca="1">Allocators!Q536</f>
        <v>1.2340192761621573E-2</v>
      </c>
      <c r="P276" s="16">
        <f ca="1">Allocators!R536</f>
        <v>2.203445499029818E-4</v>
      </c>
      <c r="Q276" s="16">
        <f ca="1">Allocators!S536</f>
        <v>1.9826915011469758E-4</v>
      </c>
      <c r="R276" s="16">
        <f ca="1">Allocators!T536</f>
        <v>1.6190806398799357E-2</v>
      </c>
      <c r="S276" s="16">
        <f ca="1">Allocators!U536</f>
        <v>2.328879273373323E-3</v>
      </c>
    </row>
    <row r="277" spans="1:19"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</row>
    <row r="278" spans="1:19">
      <c r="A278" s="20" t="str">
        <f>CONCATENATE(Allocators!A444," ",Allocators!B444)</f>
        <v>RB_GUP_CWIP PRODUCTION</v>
      </c>
      <c r="B278" s="16">
        <f ca="1">Allocators!D444</f>
        <v>7.9035223373102856E-2</v>
      </c>
      <c r="C278" s="16">
        <f ca="1">Allocators!E444</f>
        <v>3.9186341102673904E-2</v>
      </c>
      <c r="D278" s="16">
        <f ca="1">Allocators!F444</f>
        <v>9.7992449050518533E-3</v>
      </c>
      <c r="E278" s="16">
        <f ca="1">Allocators!G444</f>
        <v>1.2419404041710515E-4</v>
      </c>
      <c r="F278" s="16">
        <f ca="1">Allocators!H444</f>
        <v>6.2157882727780172E-6</v>
      </c>
      <c r="G278" s="16">
        <f ca="1">Allocators!I444</f>
        <v>4.3964090020013223E-3</v>
      </c>
      <c r="H278" s="16">
        <f ca="1">Allocators!J444</f>
        <v>1.2049538914437599E-3</v>
      </c>
      <c r="I278" s="16">
        <f ca="1">Allocators!K444</f>
        <v>1.9174528552522413E-4</v>
      </c>
      <c r="J278" s="16">
        <f ca="1">Allocators!L444</f>
        <v>0</v>
      </c>
      <c r="K278" s="16">
        <f ca="1">Allocators!M444</f>
        <v>1.9004551444322217E-4</v>
      </c>
      <c r="L278" s="16">
        <f ca="1">Allocators!N444</f>
        <v>3.4585041820868255E-3</v>
      </c>
      <c r="M278" s="16">
        <f ca="1">Allocators!O444</f>
        <v>1.6851706458723466E-2</v>
      </c>
      <c r="N278" s="16">
        <f ca="1">Allocators!P444</f>
        <v>2.147251882812964E-3</v>
      </c>
      <c r="O278" s="16">
        <f ca="1">Allocators!Q444</f>
        <v>1.2295818708411245E-3</v>
      </c>
      <c r="P278" s="16">
        <f ca="1">Allocators!R444</f>
        <v>2.3113176538139037E-5</v>
      </c>
      <c r="Q278" s="16">
        <f ca="1">Allocators!S444</f>
        <v>1.7881234173794837E-5</v>
      </c>
      <c r="R278" s="16">
        <f ca="1">Allocators!T444</f>
        <v>1.6803539881957041E-4</v>
      </c>
      <c r="S278" s="16">
        <f ca="1">Allocators!U444</f>
        <v>3.9999639277736061E-5</v>
      </c>
    </row>
    <row r="279" spans="1:19">
      <c r="A279" s="20" t="str">
        <f>CONCATENATE(Allocators!A445," ",Allocators!B445)</f>
        <v>RB_GUP_CWIP BULKTRAN</v>
      </c>
      <c r="B279" s="16">
        <f ca="1">Allocators!D445</f>
        <v>0.41671181949616354</v>
      </c>
      <c r="C279" s="16">
        <f ca="1">Allocators!E445</f>
        <v>0.20660929144472764</v>
      </c>
      <c r="D279" s="16">
        <f ca="1">Allocators!F445</f>
        <v>5.1666345710137493E-2</v>
      </c>
      <c r="E279" s="16">
        <f ca="1">Allocators!G445</f>
        <v>6.5481088486939762E-4</v>
      </c>
      <c r="F279" s="16">
        <f ca="1">Allocators!H445</f>
        <v>3.2772633899251236E-5</v>
      </c>
      <c r="G279" s="16">
        <f ca="1">Allocators!I445</f>
        <v>2.3179988823777527E-2</v>
      </c>
      <c r="H279" s="16">
        <f ca="1">Allocators!J445</f>
        <v>6.3530981135101403E-3</v>
      </c>
      <c r="I279" s="16">
        <f ca="1">Allocators!K445</f>
        <v>1.0109736317670721E-3</v>
      </c>
      <c r="J279" s="16">
        <f ca="1">Allocators!L445</f>
        <v>0</v>
      </c>
      <c r="K279" s="16">
        <f ca="1">Allocators!M445</f>
        <v>1.0020116187546683E-3</v>
      </c>
      <c r="L279" s="16">
        <f ca="1">Allocators!N445</f>
        <v>1.8234902223898303E-2</v>
      </c>
      <c r="M279" s="16">
        <f ca="1">Allocators!O445</f>
        <v>8.8850324707499095E-2</v>
      </c>
      <c r="N279" s="16">
        <f ca="1">Allocators!P445</f>
        <v>1.1321347632302203E-2</v>
      </c>
      <c r="O279" s="16">
        <f ca="1">Allocators!Q445</f>
        <v>6.4829486999599568E-3</v>
      </c>
      <c r="P279" s="16">
        <f ca="1">Allocators!R445</f>
        <v>1.2186381512551976E-4</v>
      </c>
      <c r="Q279" s="16">
        <f ca="1">Allocators!S445</f>
        <v>9.4278491404059948E-5</v>
      </c>
      <c r="R279" s="16">
        <f ca="1">Allocators!T445</f>
        <v>8.8596367282105519E-4</v>
      </c>
      <c r="S279" s="16">
        <f ca="1">Allocators!U445</f>
        <v>2.1089739171013913E-4</v>
      </c>
    </row>
    <row r="280" spans="1:19">
      <c r="A280" s="20" t="str">
        <f>CONCATENATE(Allocators!A446," ",Allocators!B446)</f>
        <v>RB_GUP_CWIP SUBTRAN</v>
      </c>
      <c r="B280" s="16">
        <f ca="1">Allocators!D446</f>
        <v>0.13201766523124167</v>
      </c>
      <c r="C280" s="16">
        <f ca="1">Allocators!E446</f>
        <v>6.3706738762735166E-2</v>
      </c>
      <c r="D280" s="16">
        <f ca="1">Allocators!F446</f>
        <v>1.5894412467243966E-2</v>
      </c>
      <c r="E280" s="16">
        <f ca="1">Allocators!G446</f>
        <v>2.0186845059008118E-4</v>
      </c>
      <c r="F280" s="16">
        <f ca="1">Allocators!H446</f>
        <v>1.3014141772268636E-5</v>
      </c>
      <c r="G280" s="16">
        <f ca="1">Allocators!I446</f>
        <v>7.0584269608194011E-3</v>
      </c>
      <c r="H280" s="16">
        <f ca="1">Allocators!J446</f>
        <v>1.9377209324649312E-3</v>
      </c>
      <c r="I280" s="16">
        <f ca="1">Allocators!K446</f>
        <v>3.8949625577853607E-4</v>
      </c>
      <c r="J280" s="16">
        <f ca="1">Allocators!L446</f>
        <v>0</v>
      </c>
      <c r="K280" s="16">
        <f ca="1">Allocators!M446</f>
        <v>2.9911462512569265E-4</v>
      </c>
      <c r="L280" s="16">
        <f ca="1">Allocators!N446</f>
        <v>5.6039573577038922E-3</v>
      </c>
      <c r="M280" s="16">
        <f ca="1">Allocators!O446</f>
        <v>3.4825364574227226E-2</v>
      </c>
      <c r="N280" s="16">
        <f ca="1">Allocators!P446</f>
        <v>0</v>
      </c>
      <c r="O280" s="16">
        <f ca="1">Allocators!Q446</f>
        <v>1.9797943570888463E-3</v>
      </c>
      <c r="P280" s="16">
        <f ca="1">Allocators!R446</f>
        <v>3.7976069601458681E-5</v>
      </c>
      <c r="Q280" s="16">
        <f ca="1">Allocators!S446</f>
        <v>2.8884930014472162E-5</v>
      </c>
      <c r="R280" s="16">
        <f ca="1">Allocators!T446</f>
        <v>3.3048756664432648E-5</v>
      </c>
      <c r="S280" s="16">
        <f ca="1">Allocators!U446</f>
        <v>7.8465894113345528E-6</v>
      </c>
    </row>
    <row r="281" spans="1:19">
      <c r="A281" s="20" t="str">
        <f>CONCATENATE(Allocators!A447," ",Allocators!B447)</f>
        <v>RB_GUP_CWIP DISTPRI</v>
      </c>
      <c r="B281" s="16">
        <f ca="1">Allocators!D447</f>
        <v>9.0617669840250312E-2</v>
      </c>
      <c r="C281" s="16">
        <f ca="1">Allocators!E447</f>
        <v>5.9936327204223663E-2</v>
      </c>
      <c r="D281" s="16">
        <f ca="1">Allocators!F447</f>
        <v>1.4873713815517669E-2</v>
      </c>
      <c r="E281" s="16">
        <f ca="1">Allocators!G447</f>
        <v>1.8883522858231293E-4</v>
      </c>
      <c r="F281" s="16">
        <f ca="1">Allocators!H447</f>
        <v>0</v>
      </c>
      <c r="G281" s="16">
        <f ca="1">Allocators!I447</f>
        <v>6.4922776018170002E-3</v>
      </c>
      <c r="H281" s="16">
        <f ca="1">Allocators!J447</f>
        <v>1.7853295478113217E-3</v>
      </c>
      <c r="I281" s="16">
        <f ca="1">Allocators!K447</f>
        <v>0</v>
      </c>
      <c r="J281" s="16">
        <f ca="1">Allocators!L447</f>
        <v>0</v>
      </c>
      <c r="K281" s="16">
        <f ca="1">Allocators!M447</f>
        <v>2.7819165149846965E-4</v>
      </c>
      <c r="L281" s="16">
        <f ca="1">Allocators!N447</f>
        <v>5.1381337626355108E-3</v>
      </c>
      <c r="M281" s="16">
        <f ca="1">Allocators!O447</f>
        <v>0</v>
      </c>
      <c r="N281" s="16">
        <f ca="1">Allocators!P447</f>
        <v>0</v>
      </c>
      <c r="O281" s="16">
        <f ca="1">Allocators!Q447</f>
        <v>1.8248847799879806E-3</v>
      </c>
      <c r="P281" s="16">
        <f ca="1">Allocators!R447</f>
        <v>3.5048622336061401E-5</v>
      </c>
      <c r="Q281" s="16">
        <f ca="1">Allocators!S447</f>
        <v>2.6786019346111875E-5</v>
      </c>
      <c r="R281" s="16">
        <f ca="1">Allocators!T447</f>
        <v>3.0823401034769804E-5</v>
      </c>
      <c r="S281" s="16">
        <f ca="1">Allocators!U447</f>
        <v>7.3182054594153105E-6</v>
      </c>
    </row>
    <row r="282" spans="1:19">
      <c r="A282" s="20" t="str">
        <f>CONCATENATE(Allocators!A448," ",Allocators!B448)</f>
        <v>RB_GUP_CWIP DISTSEC</v>
      </c>
      <c r="B282" s="16">
        <f ca="1">Allocators!D448</f>
        <v>3.0053863493226276E-2</v>
      </c>
      <c r="C282" s="16">
        <f ca="1">Allocators!E448</f>
        <v>2.2852309802996199E-2</v>
      </c>
      <c r="D282" s="16">
        <f ca="1">Allocators!F448</f>
        <v>4.6125760461088053E-3</v>
      </c>
      <c r="E282" s="16">
        <f ca="1">Allocators!G448</f>
        <v>0</v>
      </c>
      <c r="F282" s="16">
        <f ca="1">Allocators!H448</f>
        <v>0</v>
      </c>
      <c r="G282" s="16">
        <f ca="1">Allocators!I448</f>
        <v>1.766710264868187E-3</v>
      </c>
      <c r="H282" s="16">
        <f ca="1">Allocators!J448</f>
        <v>0</v>
      </c>
      <c r="I282" s="16">
        <f ca="1">Allocators!K448</f>
        <v>0</v>
      </c>
      <c r="J282" s="16">
        <f ca="1">Allocators!L448</f>
        <v>0</v>
      </c>
      <c r="K282" s="16">
        <f ca="1">Allocators!M448</f>
        <v>6.2050571557776236E-5</v>
      </c>
      <c r="L282" s="16">
        <f ca="1">Allocators!N448</f>
        <v>0</v>
      </c>
      <c r="M282" s="16">
        <f ca="1">Allocators!O448</f>
        <v>0</v>
      </c>
      <c r="N282" s="16">
        <f ca="1">Allocators!P448</f>
        <v>0</v>
      </c>
      <c r="O282" s="16">
        <f ca="1">Allocators!Q448</f>
        <v>5.1246520240651378E-4</v>
      </c>
      <c r="P282" s="16">
        <f ca="1">Allocators!R448</f>
        <v>0</v>
      </c>
      <c r="Q282" s="16">
        <f ca="1">Allocators!S448</f>
        <v>6.5963301556962544E-6</v>
      </c>
      <c r="R282" s="16">
        <f ca="1">Allocators!T448</f>
        <v>1.9639446336229807E-4</v>
      </c>
      <c r="S282" s="16">
        <f ca="1">Allocators!U448</f>
        <v>4.4760811770796001E-5</v>
      </c>
    </row>
    <row r="283" spans="1:19">
      <c r="A283" s="20" t="str">
        <f>CONCATENATE(Allocators!A449," ",Allocators!B449)</f>
        <v>RB_GUP_CWIP ENERGY</v>
      </c>
      <c r="B283" s="16">
        <f ca="1">Allocators!D449</f>
        <v>9.0252277363130906E-3</v>
      </c>
      <c r="C283" s="16">
        <f ca="1">Allocators!E449</f>
        <v>3.3160369296510702E-3</v>
      </c>
      <c r="D283" s="16">
        <f ca="1">Allocators!F449</f>
        <v>1.0474976489012564E-3</v>
      </c>
      <c r="E283" s="16">
        <f ca="1">Allocators!G449</f>
        <v>1.3081735254635588E-5</v>
      </c>
      <c r="F283" s="16">
        <f ca="1">Allocators!H449</f>
        <v>6.6269100171806338E-7</v>
      </c>
      <c r="G283" s="16">
        <f ca="1">Allocators!I449</f>
        <v>5.3070875726666091E-4</v>
      </c>
      <c r="H283" s="16">
        <f ca="1">Allocators!J449</f>
        <v>1.4317125469506434E-4</v>
      </c>
      <c r="I283" s="16">
        <f ca="1">Allocators!K449</f>
        <v>2.2310156112959692E-5</v>
      </c>
      <c r="J283" s="16">
        <f ca="1">Allocators!L449</f>
        <v>0</v>
      </c>
      <c r="K283" s="16">
        <f ca="1">Allocators!M449</f>
        <v>2.6727466174569633E-5</v>
      </c>
      <c r="L283" s="16">
        <f ca="1">Allocators!N449</f>
        <v>5.2830324385574727E-4</v>
      </c>
      <c r="M283" s="16">
        <f ca="1">Allocators!O449</f>
        <v>2.7773460041357083E-3</v>
      </c>
      <c r="N283" s="16">
        <f ca="1">Allocators!P449</f>
        <v>3.8836417032700823E-4</v>
      </c>
      <c r="O283" s="16">
        <f ca="1">Allocators!Q449</f>
        <v>1.4921281492828763E-4</v>
      </c>
      <c r="P283" s="16">
        <f ca="1">Allocators!R449</f>
        <v>2.8214893035501384E-6</v>
      </c>
      <c r="Q283" s="16">
        <f ca="1">Allocators!S449</f>
        <v>2.8143653098481459E-6</v>
      </c>
      <c r="R283" s="16">
        <f ca="1">Allocators!T449</f>
        <v>6.170334968404702E-5</v>
      </c>
      <c r="S283" s="16">
        <f ca="1">Allocators!U449</f>
        <v>1.4465659710944516E-5</v>
      </c>
    </row>
    <row r="284" spans="1:19">
      <c r="A284" s="20" t="str">
        <f>CONCATENATE(Allocators!A450," ",Allocators!B450)</f>
        <v>RB_GUP_CWIP CUSTOMER</v>
      </c>
      <c r="B284" s="16">
        <f ca="1">Allocators!D450</f>
        <v>0.24253853082970239</v>
      </c>
      <c r="C284" s="16">
        <f ca="1">Allocators!E450</f>
        <v>0.1810268350192884</v>
      </c>
      <c r="D284" s="16">
        <f ca="1">Allocators!F450</f>
        <v>4.4404962731260426E-2</v>
      </c>
      <c r="E284" s="16">
        <f ca="1">Allocators!G450</f>
        <v>4.9154058487968163E-4</v>
      </c>
      <c r="F284" s="16">
        <f ca="1">Allocators!H450</f>
        <v>3.621152610501846E-5</v>
      </c>
      <c r="G284" s="16">
        <f ca="1">Allocators!I450</f>
        <v>8.2375583994548536E-4</v>
      </c>
      <c r="H284" s="16">
        <f ca="1">Allocators!J450</f>
        <v>2.5912682794071863E-4</v>
      </c>
      <c r="I284" s="16">
        <f ca="1">Allocators!K450</f>
        <v>1.0386943182226839E-4</v>
      </c>
      <c r="J284" s="16">
        <f ca="1">Allocators!L450</f>
        <v>0</v>
      </c>
      <c r="K284" s="16">
        <f ca="1">Allocators!M450</f>
        <v>7.6506869698731359E-6</v>
      </c>
      <c r="L284" s="16">
        <f ca="1">Allocators!N450</f>
        <v>1.9010024842489915E-4</v>
      </c>
      <c r="M284" s="16">
        <f ca="1">Allocators!O450</f>
        <v>3.4425972643218217E-4</v>
      </c>
      <c r="N284" s="16">
        <f ca="1">Allocators!P450</f>
        <v>6.6734284111376097E-5</v>
      </c>
      <c r="O284" s="16">
        <f ca="1">Allocators!Q450</f>
        <v>2.6372114613351633E-4</v>
      </c>
      <c r="P284" s="16">
        <f ca="1">Allocators!R450</f>
        <v>3.0784336700767285E-6</v>
      </c>
      <c r="Q284" s="16">
        <f ca="1">Allocators!S450</f>
        <v>1.8866806253577792E-5</v>
      </c>
      <c r="R284" s="16">
        <f ca="1">Allocators!T450</f>
        <v>1.2790384630634345E-2</v>
      </c>
      <c r="S284" s="16">
        <f ca="1">Allocators!U450</f>
        <v>1.7074329058305217E-3</v>
      </c>
    </row>
    <row r="285" spans="1:19">
      <c r="A285" s="20" t="str">
        <f>CONCATENATE(Allocators!A451," ",Allocators!B451)</f>
        <v>RB_GUP_CWIP TOTAL</v>
      </c>
      <c r="B285" s="16">
        <f ca="1">Allocators!D451</f>
        <v>1.0000000000000002</v>
      </c>
      <c r="C285" s="16">
        <f ca="1">Allocators!E451</f>
        <v>0.57663388026629603</v>
      </c>
      <c r="D285" s="16">
        <f ca="1">Allocators!F451</f>
        <v>0.14229875332422146</v>
      </c>
      <c r="E285" s="16">
        <f ca="1">Allocators!G451</f>
        <v>1.674330924593214E-3</v>
      </c>
      <c r="F285" s="16">
        <f ca="1">Allocators!H451</f>
        <v>8.8876781051034417E-5</v>
      </c>
      <c r="G285" s="16">
        <f ca="1">Allocators!I451</f>
        <v>4.4248277250495592E-2</v>
      </c>
      <c r="H285" s="16">
        <f ca="1">Allocators!J451</f>
        <v>1.1683400567865935E-2</v>
      </c>
      <c r="I285" s="16">
        <f ca="1">Allocators!K451</f>
        <v>1.7183947610060603E-3</v>
      </c>
      <c r="J285" s="16">
        <f ca="1">Allocators!L451</f>
        <v>0</v>
      </c>
      <c r="K285" s="16">
        <f ca="1">Allocators!M451</f>
        <v>1.8657921345242719E-3</v>
      </c>
      <c r="L285" s="16">
        <f ca="1">Allocators!N451</f>
        <v>3.3153901018605179E-2</v>
      </c>
      <c r="M285" s="16">
        <f ca="1">Allocators!O451</f>
        <v>0.14364900147101767</v>
      </c>
      <c r="N285" s="16">
        <f ca="1">Allocators!P451</f>
        <v>1.3923697969553551E-2</v>
      </c>
      <c r="O285" s="16">
        <f ca="1">Allocators!Q451</f>
        <v>1.2442608871346225E-2</v>
      </c>
      <c r="P285" s="16">
        <f ca="1">Allocators!R451</f>
        <v>2.2390160657480577E-4</v>
      </c>
      <c r="Q285" s="16">
        <f ca="1">Allocators!S451</f>
        <v>1.9610817665756102E-4</v>
      </c>
      <c r="R285" s="16">
        <f ca="1">Allocators!T451</f>
        <v>1.4166353673020519E-2</v>
      </c>
      <c r="S285" s="16">
        <f ca="1">Allocators!U451</f>
        <v>2.0327212031708872E-3</v>
      </c>
    </row>
    <row r="286" spans="1:19"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</row>
    <row r="287" spans="1:19">
      <c r="A287" s="20" t="str">
        <f>CONCATENATE(Allocators!A338," ",Allocators!B338)</f>
        <v>RB_GUP_EPIS_D PRODUCTION</v>
      </c>
      <c r="B287" s="16">
        <f>Allocators!D338</f>
        <v>0</v>
      </c>
      <c r="C287" s="16">
        <f>Allocators!E338</f>
        <v>0</v>
      </c>
      <c r="D287" s="16">
        <f>Allocators!F338</f>
        <v>0</v>
      </c>
      <c r="E287" s="16">
        <f>Allocators!G338</f>
        <v>0</v>
      </c>
      <c r="F287" s="16">
        <f>Allocators!H338</f>
        <v>0</v>
      </c>
      <c r="G287" s="16">
        <f>Allocators!I338</f>
        <v>0</v>
      </c>
      <c r="H287" s="16">
        <f>Allocators!J338</f>
        <v>0</v>
      </c>
      <c r="I287" s="16">
        <f>Allocators!K338</f>
        <v>0</v>
      </c>
      <c r="J287" s="16">
        <f>Allocators!L338</f>
        <v>0</v>
      </c>
      <c r="K287" s="16">
        <f>Allocators!M338</f>
        <v>0</v>
      </c>
      <c r="L287" s="16">
        <f>Allocators!N338</f>
        <v>0</v>
      </c>
      <c r="M287" s="16">
        <f>Allocators!O338</f>
        <v>0</v>
      </c>
      <c r="N287" s="16">
        <f>Allocators!P338</f>
        <v>0</v>
      </c>
      <c r="O287" s="16">
        <f>Allocators!Q338</f>
        <v>0</v>
      </c>
      <c r="P287" s="16">
        <f>Allocators!R338</f>
        <v>0</v>
      </c>
      <c r="Q287" s="16">
        <f>Allocators!S338</f>
        <v>0</v>
      </c>
      <c r="R287" s="16">
        <f>Allocators!T338</f>
        <v>0</v>
      </c>
      <c r="S287" s="16">
        <f>Allocators!U338</f>
        <v>0</v>
      </c>
    </row>
    <row r="288" spans="1:19">
      <c r="A288" s="20" t="str">
        <f>CONCATENATE(Allocators!A339," ",Allocators!B339)</f>
        <v>RB_GUP_EPIS_D BULKTRAN</v>
      </c>
      <c r="B288" s="16">
        <f>Allocators!D339</f>
        <v>0</v>
      </c>
      <c r="C288" s="16">
        <f>Allocators!E339</f>
        <v>0</v>
      </c>
      <c r="D288" s="16">
        <f>Allocators!F339</f>
        <v>0</v>
      </c>
      <c r="E288" s="16">
        <f>Allocators!G339</f>
        <v>0</v>
      </c>
      <c r="F288" s="16">
        <f>Allocators!H339</f>
        <v>0</v>
      </c>
      <c r="G288" s="16">
        <f>Allocators!I339</f>
        <v>0</v>
      </c>
      <c r="H288" s="16">
        <f>Allocators!J339</f>
        <v>0</v>
      </c>
      <c r="I288" s="16">
        <f>Allocators!K339</f>
        <v>0</v>
      </c>
      <c r="J288" s="16">
        <f>Allocators!L339</f>
        <v>0</v>
      </c>
      <c r="K288" s="16">
        <f>Allocators!M339</f>
        <v>0</v>
      </c>
      <c r="L288" s="16">
        <f>Allocators!N339</f>
        <v>0</v>
      </c>
      <c r="M288" s="16">
        <f>Allocators!O339</f>
        <v>0</v>
      </c>
      <c r="N288" s="16">
        <f>Allocators!P339</f>
        <v>0</v>
      </c>
      <c r="O288" s="16">
        <f>Allocators!Q339</f>
        <v>0</v>
      </c>
      <c r="P288" s="16">
        <f>Allocators!R339</f>
        <v>0</v>
      </c>
      <c r="Q288" s="16">
        <f>Allocators!S339</f>
        <v>0</v>
      </c>
      <c r="R288" s="16">
        <f>Allocators!T339</f>
        <v>0</v>
      </c>
      <c r="S288" s="16">
        <f>Allocators!U339</f>
        <v>0</v>
      </c>
    </row>
    <row r="289" spans="1:19">
      <c r="A289" s="20" t="str">
        <f>CONCATENATE(Allocators!A340," ",Allocators!B340)</f>
        <v>RB_GUP_EPIS_D SUBTRAN</v>
      </c>
      <c r="B289" s="16">
        <f>Allocators!D340</f>
        <v>0</v>
      </c>
      <c r="C289" s="16">
        <f>Allocators!E340</f>
        <v>0</v>
      </c>
      <c r="D289" s="16">
        <f>Allocators!F340</f>
        <v>0</v>
      </c>
      <c r="E289" s="16">
        <f>Allocators!G340</f>
        <v>0</v>
      </c>
      <c r="F289" s="16">
        <f>Allocators!H340</f>
        <v>0</v>
      </c>
      <c r="G289" s="16">
        <f>Allocators!I340</f>
        <v>0</v>
      </c>
      <c r="H289" s="16">
        <f>Allocators!J340</f>
        <v>0</v>
      </c>
      <c r="I289" s="16">
        <f>Allocators!K340</f>
        <v>0</v>
      </c>
      <c r="J289" s="16">
        <f>Allocators!L340</f>
        <v>0</v>
      </c>
      <c r="K289" s="16">
        <f>Allocators!M340</f>
        <v>0</v>
      </c>
      <c r="L289" s="16">
        <f>Allocators!N340</f>
        <v>0</v>
      </c>
      <c r="M289" s="16">
        <f>Allocators!O340</f>
        <v>0</v>
      </c>
      <c r="N289" s="16">
        <f>Allocators!P340</f>
        <v>0</v>
      </c>
      <c r="O289" s="16">
        <f>Allocators!Q340</f>
        <v>0</v>
      </c>
      <c r="P289" s="16">
        <f>Allocators!R340</f>
        <v>0</v>
      </c>
      <c r="Q289" s="16">
        <f>Allocators!S340</f>
        <v>0</v>
      </c>
      <c r="R289" s="16">
        <f>Allocators!T340</f>
        <v>0</v>
      </c>
      <c r="S289" s="16">
        <f>Allocators!U340</f>
        <v>0</v>
      </c>
    </row>
    <row r="290" spans="1:19">
      <c r="A290" s="20" t="str">
        <f>CONCATENATE(Allocators!A341," ",Allocators!B341)</f>
        <v>RB_GUP_EPIS_D DISTPRI</v>
      </c>
      <c r="B290" s="16">
        <f>Allocators!D341</f>
        <v>0.25795198055154306</v>
      </c>
      <c r="C290" s="16">
        <f>Allocators!E341</f>
        <v>0.17061456486985868</v>
      </c>
      <c r="D290" s="16">
        <f>Allocators!F341</f>
        <v>4.2339468048928512E-2</v>
      </c>
      <c r="E290" s="16">
        <f>Allocators!G341</f>
        <v>5.3753778150091979E-4</v>
      </c>
      <c r="F290" s="16">
        <f>Allocators!H341</f>
        <v>0</v>
      </c>
      <c r="G290" s="16">
        <f>Allocators!I341</f>
        <v>1.8480897474316377E-2</v>
      </c>
      <c r="H290" s="16">
        <f>Allocators!J341</f>
        <v>5.0821136055141033E-3</v>
      </c>
      <c r="I290" s="16">
        <f>Allocators!K341</f>
        <v>0</v>
      </c>
      <c r="J290" s="16">
        <f>Allocators!L341</f>
        <v>0</v>
      </c>
      <c r="K290" s="16">
        <f>Allocators!M341</f>
        <v>7.9189950043342082E-4</v>
      </c>
      <c r="L290" s="16">
        <f>Allocators!N341</f>
        <v>1.4626195782203541E-2</v>
      </c>
      <c r="M290" s="16">
        <f>Allocators!O341</f>
        <v>0</v>
      </c>
      <c r="N290" s="16">
        <f>Allocators!P341</f>
        <v>0</v>
      </c>
      <c r="O290" s="16">
        <f>Allocators!Q341</f>
        <v>5.1947114078978191E-3</v>
      </c>
      <c r="P290" s="16">
        <f>Allocators!R341</f>
        <v>9.9769300657677506E-5</v>
      </c>
      <c r="Q290" s="16">
        <f>Allocators!S341</f>
        <v>7.6249000372689558E-5</v>
      </c>
      <c r="R290" s="16">
        <f>Allocators!T341</f>
        <v>8.7741798683083305E-5</v>
      </c>
      <c r="S290" s="16">
        <f>Allocators!U341</f>
        <v>2.0831981176156888E-5</v>
      </c>
    </row>
    <row r="291" spans="1:19">
      <c r="A291" s="20" t="str">
        <f>CONCATENATE(Allocators!A342," ",Allocators!B342)</f>
        <v>RB_GUP_EPIS_D DISTSEC</v>
      </c>
      <c r="B291" s="16">
        <f>Allocators!D342</f>
        <v>8.5301907884760511E-2</v>
      </c>
      <c r="C291" s="16">
        <f>Allocators!E342</f>
        <v>6.4861731544383544E-2</v>
      </c>
      <c r="D291" s="16">
        <f>Allocators!F342</f>
        <v>1.3091878755798135E-2</v>
      </c>
      <c r="E291" s="16">
        <f>Allocators!G342</f>
        <v>0</v>
      </c>
      <c r="F291" s="16">
        <f>Allocators!H342</f>
        <v>0</v>
      </c>
      <c r="G291" s="16">
        <f>Allocators!I342</f>
        <v>5.0144553397207482E-3</v>
      </c>
      <c r="H291" s="16">
        <f>Allocators!J342</f>
        <v>0</v>
      </c>
      <c r="I291" s="16">
        <f>Allocators!K342</f>
        <v>0</v>
      </c>
      <c r="J291" s="16">
        <f>Allocators!L342</f>
        <v>0</v>
      </c>
      <c r="K291" s="16">
        <f>Allocators!M342</f>
        <v>1.7611819327026444E-4</v>
      </c>
      <c r="L291" s="16">
        <f>Allocators!N342</f>
        <v>0</v>
      </c>
      <c r="M291" s="16">
        <f>Allocators!O342</f>
        <v>0</v>
      </c>
      <c r="N291" s="16">
        <f>Allocators!P342</f>
        <v>0</v>
      </c>
      <c r="O291" s="16">
        <f>Allocators!Q342</f>
        <v>1.4545304466322005E-3</v>
      </c>
      <c r="P291" s="16">
        <f>Allocators!R342</f>
        <v>0</v>
      </c>
      <c r="Q291" s="16">
        <f>Allocators!S342</f>
        <v>1.8722369835927753E-5</v>
      </c>
      <c r="R291" s="16">
        <f>Allocators!T342</f>
        <v>5.5742658266161283E-4</v>
      </c>
      <c r="S291" s="16">
        <f>Allocators!U342</f>
        <v>1.2704465245808115E-4</v>
      </c>
    </row>
    <row r="292" spans="1:19">
      <c r="A292" s="20" t="str">
        <f>CONCATENATE(Allocators!A343," ",Allocators!B343)</f>
        <v>RB_GUP_EPIS_D ENERGY</v>
      </c>
      <c r="B292" s="16">
        <f>Allocators!D343</f>
        <v>0</v>
      </c>
      <c r="C292" s="16">
        <f>Allocators!E343</f>
        <v>0</v>
      </c>
      <c r="D292" s="16">
        <f>Allocators!F343</f>
        <v>0</v>
      </c>
      <c r="E292" s="16">
        <f>Allocators!G343</f>
        <v>0</v>
      </c>
      <c r="F292" s="16">
        <f>Allocators!H343</f>
        <v>0</v>
      </c>
      <c r="G292" s="16">
        <f>Allocators!I343</f>
        <v>0</v>
      </c>
      <c r="H292" s="16">
        <f>Allocators!J343</f>
        <v>0</v>
      </c>
      <c r="I292" s="16">
        <f>Allocators!K343</f>
        <v>0</v>
      </c>
      <c r="J292" s="16">
        <f>Allocators!L343</f>
        <v>0</v>
      </c>
      <c r="K292" s="16">
        <f>Allocators!M343</f>
        <v>0</v>
      </c>
      <c r="L292" s="16">
        <f>Allocators!N343</f>
        <v>0</v>
      </c>
      <c r="M292" s="16">
        <f>Allocators!O343</f>
        <v>0</v>
      </c>
      <c r="N292" s="16">
        <f>Allocators!P343</f>
        <v>0</v>
      </c>
      <c r="O292" s="16">
        <f>Allocators!Q343</f>
        <v>0</v>
      </c>
      <c r="P292" s="16">
        <f>Allocators!R343</f>
        <v>0</v>
      </c>
      <c r="Q292" s="16">
        <f>Allocators!S343</f>
        <v>0</v>
      </c>
      <c r="R292" s="16">
        <f>Allocators!T343</f>
        <v>0</v>
      </c>
      <c r="S292" s="16">
        <f>Allocators!U343</f>
        <v>0</v>
      </c>
    </row>
    <row r="293" spans="1:19">
      <c r="A293" s="20" t="str">
        <f>CONCATENATE(Allocators!A344," ",Allocators!B344)</f>
        <v>RB_GUP_EPIS_D CUSTOMER</v>
      </c>
      <c r="B293" s="16">
        <f>Allocators!D344</f>
        <v>0.65674611156369633</v>
      </c>
      <c r="C293" s="16">
        <f>Allocators!E344</f>
        <v>0.48872812998983933</v>
      </c>
      <c r="D293" s="16">
        <f>Allocators!F344</f>
        <v>0.12026504630022798</v>
      </c>
      <c r="E293" s="16">
        <f>Allocators!G344</f>
        <v>1.3398144055377485E-3</v>
      </c>
      <c r="F293" s="16">
        <f>Allocators!H344</f>
        <v>9.8940525911900412E-5</v>
      </c>
      <c r="G293" s="16">
        <f>Allocators!I344</f>
        <v>2.2383299374209068E-3</v>
      </c>
      <c r="H293" s="16">
        <f>Allocators!J344</f>
        <v>7.0334146082662438E-4</v>
      </c>
      <c r="I293" s="16">
        <f>Allocators!K344</f>
        <v>2.8389105833684022E-4</v>
      </c>
      <c r="J293" s="16">
        <f>Allocators!L344</f>
        <v>0</v>
      </c>
      <c r="K293" s="16">
        <f>Allocators!M344</f>
        <v>2.0755238609398631E-5</v>
      </c>
      <c r="L293" s="16">
        <f>Allocators!N344</f>
        <v>5.1677778238488133E-4</v>
      </c>
      <c r="M293" s="16">
        <f>Allocators!O344</f>
        <v>9.4096274746005364E-4</v>
      </c>
      <c r="N293" s="16">
        <f>Allocators!P344</f>
        <v>1.8249868065369916E-4</v>
      </c>
      <c r="O293" s="16">
        <f>Allocators!Q344</f>
        <v>7.1605088941212487E-4</v>
      </c>
      <c r="P293" s="16">
        <f>Allocators!R344</f>
        <v>8.3444307507564987E-6</v>
      </c>
      <c r="Q293" s="16">
        <f>Allocators!S344</f>
        <v>5.1334274683269592E-5</v>
      </c>
      <c r="R293" s="16">
        <f>Allocators!T344</f>
        <v>3.578584453588371E-2</v>
      </c>
      <c r="S293" s="16">
        <f>Allocators!U344</f>
        <v>4.866049305757035E-3</v>
      </c>
    </row>
    <row r="294" spans="1:19">
      <c r="A294" s="20" t="str">
        <f>CONCATENATE(Allocators!A345," ",Allocators!B345)</f>
        <v>RB_GUP_EPIS_D TOTAL</v>
      </c>
      <c r="B294" s="16">
        <f>Allocators!D345</f>
        <v>0.99999999999999967</v>
      </c>
      <c r="C294" s="16">
        <f>Allocators!E345</f>
        <v>0.72420442640408156</v>
      </c>
      <c r="D294" s="16">
        <f>Allocators!F345</f>
        <v>0.17569639310495463</v>
      </c>
      <c r="E294" s="16">
        <f>Allocators!G345</f>
        <v>1.8773521870386683E-3</v>
      </c>
      <c r="F294" s="16">
        <f>Allocators!H345</f>
        <v>9.8940525911900412E-5</v>
      </c>
      <c r="G294" s="16">
        <f>Allocators!I345</f>
        <v>2.5733682751458032E-2</v>
      </c>
      <c r="H294" s="16">
        <f>Allocators!J345</f>
        <v>5.7854550663407282E-3</v>
      </c>
      <c r="I294" s="16">
        <f>Allocators!K345</f>
        <v>2.8389105833684022E-4</v>
      </c>
      <c r="J294" s="16">
        <f>Allocators!L345</f>
        <v>0</v>
      </c>
      <c r="K294" s="16">
        <f>Allocators!M345</f>
        <v>9.887729323130839E-4</v>
      </c>
      <c r="L294" s="16">
        <f>Allocators!N345</f>
        <v>1.5142973564588423E-2</v>
      </c>
      <c r="M294" s="16">
        <f>Allocators!O345</f>
        <v>9.4096274746005364E-4</v>
      </c>
      <c r="N294" s="16">
        <f>Allocators!P345</f>
        <v>1.8249868065369916E-4</v>
      </c>
      <c r="O294" s="16">
        <f>Allocators!Q345</f>
        <v>7.3652927439421447E-3</v>
      </c>
      <c r="P294" s="16">
        <f>Allocators!R345</f>
        <v>1.0811373140843401E-4</v>
      </c>
      <c r="Q294" s="16">
        <f>Allocators!S345</f>
        <v>1.4630564489188691E-4</v>
      </c>
      <c r="R294" s="16">
        <f>Allocators!T345</f>
        <v>3.6431012917228403E-2</v>
      </c>
      <c r="S294" s="16">
        <f>Allocators!U345</f>
        <v>5.0139259393912729E-3</v>
      </c>
    </row>
    <row r="295" spans="1:19"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</row>
    <row r="296" spans="1:19">
      <c r="A296" s="20" t="str">
        <f>CONCATENATE(Allocators!A355," ",Allocators!B355)</f>
        <v>RB_GUP_EPIS_G PRODUCTION</v>
      </c>
      <c r="B296" s="16">
        <f ca="1">Allocators!D355</f>
        <v>0.29971231342459587</v>
      </c>
      <c r="C296" s="16">
        <f ca="1">Allocators!E355</f>
        <v>0.14859993361548035</v>
      </c>
      <c r="D296" s="16">
        <f ca="1">Allocators!F355</f>
        <v>3.7160069080120713E-2</v>
      </c>
      <c r="E296" s="16">
        <f ca="1">Allocators!G355</f>
        <v>4.7096068788521784E-4</v>
      </c>
      <c r="F296" s="16">
        <f ca="1">Allocators!H355</f>
        <v>2.3571114289097746E-5</v>
      </c>
      <c r="G296" s="16">
        <f ca="1">Allocators!I355</f>
        <v>1.6671780713900772E-2</v>
      </c>
      <c r="H296" s="16">
        <f ca="1">Allocators!J355</f>
        <v>4.5693489935461108E-3</v>
      </c>
      <c r="I296" s="16">
        <f ca="1">Allocators!K355</f>
        <v>7.2712419425617896E-4</v>
      </c>
      <c r="J296" s="16">
        <f ca="1">Allocators!L355</f>
        <v>0</v>
      </c>
      <c r="K296" s="16">
        <f ca="1">Allocators!M355</f>
        <v>7.2067843119590351E-4</v>
      </c>
      <c r="L296" s="16">
        <f ca="1">Allocators!N355</f>
        <v>1.3115118110169631E-2</v>
      </c>
      <c r="M296" s="16">
        <f ca="1">Allocators!O355</f>
        <v>6.3903962212562809E-2</v>
      </c>
      <c r="N296" s="16">
        <f ca="1">Allocators!P355</f>
        <v>8.1426711007716035E-3</v>
      </c>
      <c r="O296" s="16">
        <f ca="1">Allocators!Q355</f>
        <v>4.6627416400793114E-3</v>
      </c>
      <c r="P296" s="16">
        <f ca="1">Allocators!R355</f>
        <v>8.7648308123770475E-5</v>
      </c>
      <c r="Q296" s="16">
        <f ca="1">Allocators!S355</f>
        <v>6.7808071292664086E-5</v>
      </c>
      <c r="R296" s="16">
        <f ca="1">Allocators!T355</f>
        <v>6.3721308004270703E-4</v>
      </c>
      <c r="S296" s="16">
        <f ca="1">Allocators!U355</f>
        <v>1.5168407087920585E-4</v>
      </c>
    </row>
    <row r="297" spans="1:19">
      <c r="A297" s="20" t="str">
        <f>CONCATENATE(Allocators!A356," ",Allocators!B356)</f>
        <v>RB_GUP_EPIS_G BULKTRAN</v>
      </c>
      <c r="B297" s="16">
        <f ca="1">Allocators!D356</f>
        <v>8.3338111320678795E-2</v>
      </c>
      <c r="C297" s="16">
        <f ca="1">Allocators!E356</f>
        <v>4.1319749824052572E-2</v>
      </c>
      <c r="D297" s="16">
        <f ca="1">Allocators!F356</f>
        <v>1.0332741882699921E-2</v>
      </c>
      <c r="E297" s="16">
        <f ca="1">Allocators!G356</f>
        <v>1.3095549457468696E-4</v>
      </c>
      <c r="F297" s="16">
        <f ca="1">Allocators!H356</f>
        <v>6.5541923324130399E-6</v>
      </c>
      <c r="G297" s="16">
        <f ca="1">Allocators!I356</f>
        <v>4.6357612110540071E-3</v>
      </c>
      <c r="H297" s="16">
        <f ca="1">Allocators!J356</f>
        <v>1.2705547888107703E-3</v>
      </c>
      <c r="I297" s="16">
        <f ca="1">Allocators!K356</f>
        <v>2.0218440928395739E-4</v>
      </c>
      <c r="J297" s="16">
        <f ca="1">Allocators!L356</f>
        <v>0</v>
      </c>
      <c r="K297" s="16">
        <f ca="1">Allocators!M356</f>
        <v>2.0039209813956007E-4</v>
      </c>
      <c r="L297" s="16">
        <f ca="1">Allocators!N356</f>
        <v>3.646794356095568E-3</v>
      </c>
      <c r="M297" s="16">
        <f ca="1">Allocators!O356</f>
        <v>1.7769158216593771E-2</v>
      </c>
      <c r="N297" s="16">
        <f ca="1">Allocators!P356</f>
        <v>2.2641539911722811E-3</v>
      </c>
      <c r="O297" s="16">
        <f ca="1">Allocators!Q356</f>
        <v>1.2965235809647699E-3</v>
      </c>
      <c r="P297" s="16">
        <f ca="1">Allocators!R356</f>
        <v>2.4371519394800018E-5</v>
      </c>
      <c r="Q297" s="16">
        <f ca="1">Allocators!S356</f>
        <v>1.8854736161016206E-5</v>
      </c>
      <c r="R297" s="16">
        <f ca="1">Allocators!T356</f>
        <v>1.7718369323171555E-4</v>
      </c>
      <c r="S297" s="16">
        <f ca="1">Allocators!U356</f>
        <v>4.217732611671733E-5</v>
      </c>
    </row>
    <row r="298" spans="1:19">
      <c r="A298" s="20" t="str">
        <f>CONCATENATE(Allocators!A357," ",Allocators!B357)</f>
        <v>RB_GUP_EPIS_G SUBTRAN</v>
      </c>
      <c r="B298" s="16">
        <f ca="1">Allocators!D357</f>
        <v>2.6418389826007336E-2</v>
      </c>
      <c r="C298" s="16">
        <f ca="1">Allocators!E357</f>
        <v>1.2748517073298897E-2</v>
      </c>
      <c r="D298" s="16">
        <f ca="1">Allocators!F357</f>
        <v>3.1806711918401032E-3</v>
      </c>
      <c r="E298" s="16">
        <f ca="1">Allocators!G357</f>
        <v>4.039640764680633E-5</v>
      </c>
      <c r="F298" s="16">
        <f ca="1">Allocators!H357</f>
        <v>2.6042929178341185E-6</v>
      </c>
      <c r="G298" s="16">
        <f ca="1">Allocators!I357</f>
        <v>1.4124797214274489E-3</v>
      </c>
      <c r="H298" s="16">
        <f ca="1">Allocators!J357</f>
        <v>3.8776225043978826E-4</v>
      </c>
      <c r="I298" s="16">
        <f ca="1">Allocators!K357</f>
        <v>7.7943083623725019E-5</v>
      </c>
      <c r="J298" s="16">
        <f ca="1">Allocators!L357</f>
        <v>0</v>
      </c>
      <c r="K298" s="16">
        <f ca="1">Allocators!M357</f>
        <v>5.9856586278731933E-5</v>
      </c>
      <c r="L298" s="16">
        <f ca="1">Allocators!N357</f>
        <v>1.1214221201747781E-3</v>
      </c>
      <c r="M298" s="16">
        <f ca="1">Allocators!O357</f>
        <v>6.9689920325680431E-3</v>
      </c>
      <c r="N298" s="16">
        <f ca="1">Allocators!P357</f>
        <v>0</v>
      </c>
      <c r="O298" s="16">
        <f ca="1">Allocators!Q357</f>
        <v>3.9618167015216391E-4</v>
      </c>
      <c r="P298" s="16">
        <f ca="1">Allocators!R357</f>
        <v>7.5994876067047602E-6</v>
      </c>
      <c r="Q298" s="16">
        <f ca="1">Allocators!S357</f>
        <v>5.7802366060832245E-6</v>
      </c>
      <c r="R298" s="16">
        <f ca="1">Allocators!T357</f>
        <v>6.613470517725997E-6</v>
      </c>
      <c r="S298" s="16">
        <f ca="1">Allocators!U357</f>
        <v>1.5702009084175311E-6</v>
      </c>
    </row>
    <row r="299" spans="1:19">
      <c r="A299" s="20" t="str">
        <f>CONCATENATE(Allocators!A358," ",Allocators!B358)</f>
        <v>RB_GUP_EPIS_G DISTPRI</v>
      </c>
      <c r="B299" s="16">
        <f ca="1">Allocators!D358</f>
        <v>4.7473415501143403E-2</v>
      </c>
      <c r="C299" s="16">
        <f ca="1">Allocators!E358</f>
        <v>3.1399860203806973E-2</v>
      </c>
      <c r="D299" s="16">
        <f ca="1">Allocators!F358</f>
        <v>7.7921447026166124E-3</v>
      </c>
      <c r="E299" s="16">
        <f ca="1">Allocators!G358</f>
        <v>9.8928313689209874E-5</v>
      </c>
      <c r="F299" s="16">
        <f ca="1">Allocators!H358</f>
        <v>0</v>
      </c>
      <c r="G299" s="16">
        <f ca="1">Allocators!I358</f>
        <v>3.4012195710082711E-3</v>
      </c>
      <c r="H299" s="16">
        <f ca="1">Allocators!J358</f>
        <v>9.3531086794806115E-4</v>
      </c>
      <c r="I299" s="16">
        <f ca="1">Allocators!K358</f>
        <v>0</v>
      </c>
      <c r="J299" s="16">
        <f ca="1">Allocators!L358</f>
        <v>0</v>
      </c>
      <c r="K299" s="16">
        <f ca="1">Allocators!M358</f>
        <v>1.4574097837450698E-4</v>
      </c>
      <c r="L299" s="16">
        <f ca="1">Allocators!N358</f>
        <v>2.6918012727988206E-3</v>
      </c>
      <c r="M299" s="16">
        <f ca="1">Allocators!O358</f>
        <v>0</v>
      </c>
      <c r="N299" s="16">
        <f ca="1">Allocators!P358</f>
        <v>0</v>
      </c>
      <c r="O299" s="16">
        <f ca="1">Allocators!Q358</f>
        <v>9.5603333825299312E-4</v>
      </c>
      <c r="P299" s="16">
        <f ca="1">Allocators!R358</f>
        <v>1.8361516179303055E-5</v>
      </c>
      <c r="Q299" s="16">
        <f ca="1">Allocators!S358</f>
        <v>1.4032846223935989E-5</v>
      </c>
      <c r="R299" s="16">
        <f ca="1">Allocators!T358</f>
        <v>1.6147977839880841E-5</v>
      </c>
      <c r="S299" s="16">
        <f ca="1">Allocators!U358</f>
        <v>3.8339124048325829E-6</v>
      </c>
    </row>
    <row r="300" spans="1:19">
      <c r="A300" s="20" t="str">
        <f>CONCATENATE(Allocators!A359," ",Allocators!B359)</f>
        <v>RB_GUP_EPIS_G DISTSEC</v>
      </c>
      <c r="B300" s="16">
        <f ca="1">Allocators!D359</f>
        <v>1.7399327022563815E-2</v>
      </c>
      <c r="C300" s="16">
        <f ca="1">Allocators!E359</f>
        <v>1.3230073117650532E-2</v>
      </c>
      <c r="D300" s="16">
        <f ca="1">Allocators!F359</f>
        <v>2.6703960727305497E-3</v>
      </c>
      <c r="E300" s="16">
        <f ca="1">Allocators!G359</f>
        <v>0</v>
      </c>
      <c r="F300" s="16">
        <f ca="1">Allocators!H359</f>
        <v>0</v>
      </c>
      <c r="G300" s="16">
        <f ca="1">Allocators!I359</f>
        <v>1.0228159071624917E-3</v>
      </c>
      <c r="H300" s="16">
        <f ca="1">Allocators!J359</f>
        <v>0</v>
      </c>
      <c r="I300" s="16">
        <f ca="1">Allocators!K359</f>
        <v>0</v>
      </c>
      <c r="J300" s="16">
        <f ca="1">Allocators!L359</f>
        <v>0</v>
      </c>
      <c r="K300" s="16">
        <f ca="1">Allocators!M359</f>
        <v>3.5923440815324179E-5</v>
      </c>
      <c r="L300" s="16">
        <f ca="1">Allocators!N359</f>
        <v>0</v>
      </c>
      <c r="M300" s="16">
        <f ca="1">Allocators!O359</f>
        <v>0</v>
      </c>
      <c r="N300" s="16">
        <f ca="1">Allocators!P359</f>
        <v>0</v>
      </c>
      <c r="O300" s="16">
        <f ca="1">Allocators!Q359</f>
        <v>2.9668563731797594E-4</v>
      </c>
      <c r="P300" s="16">
        <f ca="1">Allocators!R359</f>
        <v>0</v>
      </c>
      <c r="Q300" s="16">
        <f ca="1">Allocators!S359</f>
        <v>3.8188669338178884E-6</v>
      </c>
      <c r="R300" s="16">
        <f ca="1">Allocators!T359</f>
        <v>1.1370024004506859E-4</v>
      </c>
      <c r="S300" s="16">
        <f ca="1">Allocators!U359</f>
        <v>2.5913739908049954E-5</v>
      </c>
    </row>
    <row r="301" spans="1:19">
      <c r="A301" s="20" t="str">
        <f>CONCATENATE(Allocators!A360," ",Allocators!B360)</f>
        <v>RB_GUP_EPIS_G ENERGY</v>
      </c>
      <c r="B301" s="16">
        <f ca="1">Allocators!D360</f>
        <v>0.17521098381414246</v>
      </c>
      <c r="C301" s="16">
        <f ca="1">Allocators!E360</f>
        <v>6.4375781950688035E-2</v>
      </c>
      <c r="D301" s="16">
        <f ca="1">Allocators!F360</f>
        <v>2.0335563707555373E-2</v>
      </c>
      <c r="E301" s="16">
        <f ca="1">Allocators!G360</f>
        <v>2.5396186898849279E-4</v>
      </c>
      <c r="F301" s="16">
        <f ca="1">Allocators!H360</f>
        <v>1.286513158096044E-5</v>
      </c>
      <c r="G301" s="16">
        <f ca="1">Allocators!I360</f>
        <v>1.0302898297551278E-2</v>
      </c>
      <c r="H301" s="16">
        <f ca="1">Allocators!J360</f>
        <v>2.7794507930361664E-3</v>
      </c>
      <c r="I301" s="16">
        <f ca="1">Allocators!K360</f>
        <v>4.3311753628896723E-4</v>
      </c>
      <c r="J301" s="16">
        <f ca="1">Allocators!L360</f>
        <v>0</v>
      </c>
      <c r="K301" s="16">
        <f ca="1">Allocators!M360</f>
        <v>5.1887285064992764E-4</v>
      </c>
      <c r="L301" s="16">
        <f ca="1">Allocators!N360</f>
        <v>1.0256198936203475E-2</v>
      </c>
      <c r="M301" s="16">
        <f ca="1">Allocators!O360</f>
        <v>5.3917922072921128E-2</v>
      </c>
      <c r="N301" s="16">
        <f ca="1">Allocators!P360</f>
        <v>7.5394959938103303E-3</v>
      </c>
      <c r="O301" s="16">
        <f ca="1">Allocators!Q360</f>
        <v>2.8967384386405395E-3</v>
      </c>
      <c r="P301" s="16">
        <f ca="1">Allocators!R360</f>
        <v>5.4774896671809653E-5</v>
      </c>
      <c r="Q301" s="16">
        <f ca="1">Allocators!S360</f>
        <v>5.4636595237022632E-5</v>
      </c>
      <c r="R301" s="16">
        <f ca="1">Allocators!T360</f>
        <v>1.1978761000424807E-3</v>
      </c>
      <c r="S301" s="16">
        <f ca="1">Allocators!U360</f>
        <v>2.8082864427646963E-4</v>
      </c>
    </row>
    <row r="302" spans="1:19">
      <c r="A302" s="20" t="str">
        <f>CONCATENATE(Allocators!A361," ",Allocators!B361)</f>
        <v>RB_GUP_EPIS_G CUSTOMER</v>
      </c>
      <c r="B302" s="16">
        <f ca="1">Allocators!D361</f>
        <v>0.35044745909086866</v>
      </c>
      <c r="C302" s="16">
        <f ca="1">Allocators!E361</f>
        <v>0.27123369812414266</v>
      </c>
      <c r="D302" s="16">
        <f ca="1">Allocators!F361</f>
        <v>6.3993906756725755E-2</v>
      </c>
      <c r="E302" s="16">
        <f ca="1">Allocators!G361</f>
        <v>6.5170434582830612E-4</v>
      </c>
      <c r="F302" s="16">
        <f ca="1">Allocators!H361</f>
        <v>4.6437135758262761E-5</v>
      </c>
      <c r="G302" s="16">
        <f ca="1">Allocators!I361</f>
        <v>1.1387432005064181E-3</v>
      </c>
      <c r="H302" s="16">
        <f ca="1">Allocators!J361</f>
        <v>3.6328423644603475E-4</v>
      </c>
      <c r="I302" s="16">
        <f ca="1">Allocators!K361</f>
        <v>1.3260833342569305E-4</v>
      </c>
      <c r="J302" s="16">
        <f ca="1">Allocators!L361</f>
        <v>0</v>
      </c>
      <c r="K302" s="16">
        <f ca="1">Allocators!M361</f>
        <v>1.0797784038878765E-5</v>
      </c>
      <c r="L302" s="16">
        <f ca="1">Allocators!N361</f>
        <v>2.6124692233969358E-4</v>
      </c>
      <c r="M302" s="16">
        <f ca="1">Allocators!O361</f>
        <v>4.3919059110862884E-4</v>
      </c>
      <c r="N302" s="16">
        <f ca="1">Allocators!P361</f>
        <v>8.4510611749610403E-5</v>
      </c>
      <c r="O302" s="16">
        <f ca="1">Allocators!Q361</f>
        <v>3.6813806517643056E-4</v>
      </c>
      <c r="P302" s="16">
        <f ca="1">Allocators!R361</f>
        <v>4.3907098873402118E-6</v>
      </c>
      <c r="Q302" s="16">
        <f ca="1">Allocators!S361</f>
        <v>2.5623759665241213E-5</v>
      </c>
      <c r="R302" s="16">
        <f ca="1">Allocators!T361</f>
        <v>1.083634202893166E-2</v>
      </c>
      <c r="S302" s="16">
        <f ca="1">Allocators!U361</f>
        <v>8.5683648513791685E-4</v>
      </c>
    </row>
    <row r="303" spans="1:19">
      <c r="A303" s="20" t="str">
        <f>CONCATENATE(Allocators!A362," ",Allocators!B362)</f>
        <v>RB_GUP_EPIS_G TOTAL</v>
      </c>
      <c r="B303" s="16">
        <f ca="1">Allocators!D362</f>
        <v>1.0000000000000002</v>
      </c>
      <c r="C303" s="16">
        <f ca="1">Allocators!E362</f>
        <v>0.58290761390912005</v>
      </c>
      <c r="D303" s="16">
        <f ca="1">Allocators!F362</f>
        <v>0.14546549339428902</v>
      </c>
      <c r="E303" s="16">
        <f ca="1">Allocators!G362</f>
        <v>1.6469071186127199E-3</v>
      </c>
      <c r="F303" s="16">
        <f ca="1">Allocators!H362</f>
        <v>9.2031866878568102E-5</v>
      </c>
      <c r="G303" s="16">
        <f ca="1">Allocators!I362</f>
        <v>3.8585698622610687E-2</v>
      </c>
      <c r="H303" s="16">
        <f ca="1">Allocators!J362</f>
        <v>1.0305711930226932E-2</v>
      </c>
      <c r="I303" s="16">
        <f ca="1">Allocators!K362</f>
        <v>1.5729775568785217E-3</v>
      </c>
      <c r="J303" s="16">
        <f ca="1">Allocators!L362</f>
        <v>0</v>
      </c>
      <c r="K303" s="16">
        <f ca="1">Allocators!M362</f>
        <v>1.6922621694928329E-3</v>
      </c>
      <c r="L303" s="16">
        <f ca="1">Allocators!N362</f>
        <v>3.1092581717781963E-2</v>
      </c>
      <c r="M303" s="16">
        <f ca="1">Allocators!O362</f>
        <v>0.14299922512575439</v>
      </c>
      <c r="N303" s="16">
        <f ca="1">Allocators!P362</f>
        <v>1.8030831697503823E-2</v>
      </c>
      <c r="O303" s="16">
        <f ca="1">Allocators!Q362</f>
        <v>1.0873042370584184E-2</v>
      </c>
      <c r="P303" s="16">
        <f ca="1">Allocators!R362</f>
        <v>1.9714643786372817E-4</v>
      </c>
      <c r="Q303" s="16">
        <f ca="1">Allocators!S362</f>
        <v>1.9055511211978125E-4</v>
      </c>
      <c r="R303" s="16">
        <f ca="1">Allocators!T362</f>
        <v>1.2985076590651238E-2</v>
      </c>
      <c r="S303" s="16">
        <f ca="1">Allocators!U362</f>
        <v>1.3628443796316098E-3</v>
      </c>
    </row>
    <row r="304" spans="1:19"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</row>
    <row r="305" spans="1:19">
      <c r="A305" s="20" t="str">
        <f>CONCATENATE(Allocators!A304," ",Allocators!B304)</f>
        <v>RB_GUP_EPIS_P PRODUCTION</v>
      </c>
      <c r="B305" s="16">
        <f>Allocators!D304</f>
        <v>0.99999999999999967</v>
      </c>
      <c r="C305" s="16">
        <f>Allocators!E304</f>
        <v>0.49580857028373715</v>
      </c>
      <c r="D305" s="16">
        <f>Allocators!F304</f>
        <v>0.12398579376175617</v>
      </c>
      <c r="E305" s="16">
        <f>Allocators!G304</f>
        <v>1.5713758387297825E-3</v>
      </c>
      <c r="F305" s="16">
        <f>Allocators!H304</f>
        <v>7.8645798765381437E-5</v>
      </c>
      <c r="G305" s="16">
        <f>Allocators!I304</f>
        <v>5.5625945171902988E-2</v>
      </c>
      <c r="H305" s="16">
        <f>Allocators!J304</f>
        <v>1.5245783335811116E-2</v>
      </c>
      <c r="I305" s="16">
        <f>Allocators!K304</f>
        <v>2.426073810407913E-3</v>
      </c>
      <c r="J305" s="16">
        <f>Allocators!L304</f>
        <v>0</v>
      </c>
      <c r="K305" s="16">
        <f>Allocators!M304</f>
        <v>2.4045673097685999E-3</v>
      </c>
      <c r="L305" s="16">
        <f>Allocators!N304</f>
        <v>4.3759023312431346E-2</v>
      </c>
      <c r="M305" s="16">
        <f>Allocators!O304</f>
        <v>0.21321767358297142</v>
      </c>
      <c r="N305" s="16">
        <f>Allocators!P304</f>
        <v>2.7168290177107472E-2</v>
      </c>
      <c r="O305" s="16">
        <f>Allocators!Q304</f>
        <v>1.555739097537079E-2</v>
      </c>
      <c r="P305" s="16">
        <f>Allocators!R304</f>
        <v>2.9244146535815186E-4</v>
      </c>
      <c r="Q305" s="16">
        <f>Allocators!S304</f>
        <v>2.2624386204847708E-4</v>
      </c>
      <c r="R305" s="16">
        <f>Allocators!T304</f>
        <v>2.1260824180419288E-3</v>
      </c>
      <c r="S305" s="16">
        <f>Allocators!U304</f>
        <v>5.060988957911733E-4</v>
      </c>
    </row>
    <row r="306" spans="1:19">
      <c r="A306" s="20" t="str">
        <f>CONCATENATE(Allocators!A305," ",Allocators!B305)</f>
        <v>RB_GUP_EPIS_P BULKTRAN</v>
      </c>
      <c r="B306" s="16">
        <f>Allocators!D305</f>
        <v>0</v>
      </c>
      <c r="C306" s="16">
        <f>Allocators!E305</f>
        <v>0</v>
      </c>
      <c r="D306" s="16">
        <f>Allocators!F305</f>
        <v>0</v>
      </c>
      <c r="E306" s="16">
        <f>Allocators!G305</f>
        <v>0</v>
      </c>
      <c r="F306" s="16">
        <f>Allocators!H305</f>
        <v>0</v>
      </c>
      <c r="G306" s="16">
        <f>Allocators!I305</f>
        <v>0</v>
      </c>
      <c r="H306" s="16">
        <f>Allocators!J305</f>
        <v>0</v>
      </c>
      <c r="I306" s="16">
        <f>Allocators!K305</f>
        <v>0</v>
      </c>
      <c r="J306" s="16">
        <f>Allocators!L305</f>
        <v>0</v>
      </c>
      <c r="K306" s="16">
        <f>Allocators!M305</f>
        <v>0</v>
      </c>
      <c r="L306" s="16">
        <f>Allocators!N305</f>
        <v>0</v>
      </c>
      <c r="M306" s="16">
        <f>Allocators!O305</f>
        <v>0</v>
      </c>
      <c r="N306" s="16">
        <f>Allocators!P305</f>
        <v>0</v>
      </c>
      <c r="O306" s="16">
        <f>Allocators!Q305</f>
        <v>0</v>
      </c>
      <c r="P306" s="16">
        <f>Allocators!R305</f>
        <v>0</v>
      </c>
      <c r="Q306" s="16">
        <f>Allocators!S305</f>
        <v>0</v>
      </c>
      <c r="R306" s="16">
        <f>Allocators!T305</f>
        <v>0</v>
      </c>
      <c r="S306" s="16">
        <f>Allocators!U305</f>
        <v>0</v>
      </c>
    </row>
    <row r="307" spans="1:19">
      <c r="A307" s="20" t="str">
        <f>CONCATENATE(Allocators!A306," ",Allocators!B306)</f>
        <v>RB_GUP_EPIS_P SUBTRAN</v>
      </c>
      <c r="B307" s="16">
        <f>Allocators!D306</f>
        <v>0</v>
      </c>
      <c r="C307" s="16">
        <f>Allocators!E306</f>
        <v>0</v>
      </c>
      <c r="D307" s="16">
        <f>Allocators!F306</f>
        <v>0</v>
      </c>
      <c r="E307" s="16">
        <f>Allocators!G306</f>
        <v>0</v>
      </c>
      <c r="F307" s="16">
        <f>Allocators!H306</f>
        <v>0</v>
      </c>
      <c r="G307" s="16">
        <f>Allocators!I306</f>
        <v>0</v>
      </c>
      <c r="H307" s="16">
        <f>Allocators!J306</f>
        <v>0</v>
      </c>
      <c r="I307" s="16">
        <f>Allocators!K306</f>
        <v>0</v>
      </c>
      <c r="J307" s="16">
        <f>Allocators!L306</f>
        <v>0</v>
      </c>
      <c r="K307" s="16">
        <f>Allocators!M306</f>
        <v>0</v>
      </c>
      <c r="L307" s="16">
        <f>Allocators!N306</f>
        <v>0</v>
      </c>
      <c r="M307" s="16">
        <f>Allocators!O306</f>
        <v>0</v>
      </c>
      <c r="N307" s="16">
        <f>Allocators!P306</f>
        <v>0</v>
      </c>
      <c r="O307" s="16">
        <f>Allocators!Q306</f>
        <v>0</v>
      </c>
      <c r="P307" s="16">
        <f>Allocators!R306</f>
        <v>0</v>
      </c>
      <c r="Q307" s="16">
        <f>Allocators!S306</f>
        <v>0</v>
      </c>
      <c r="R307" s="16">
        <f>Allocators!T306</f>
        <v>0</v>
      </c>
      <c r="S307" s="16">
        <f>Allocators!U306</f>
        <v>0</v>
      </c>
    </row>
    <row r="308" spans="1:19">
      <c r="A308" s="20" t="str">
        <f>CONCATENATE(Allocators!A307," ",Allocators!B307)</f>
        <v>RB_GUP_EPIS_P DISTPRI</v>
      </c>
      <c r="B308" s="16">
        <f>Allocators!D307</f>
        <v>0</v>
      </c>
      <c r="C308" s="16">
        <f>Allocators!E307</f>
        <v>0</v>
      </c>
      <c r="D308" s="16">
        <f>Allocators!F307</f>
        <v>0</v>
      </c>
      <c r="E308" s="16">
        <f>Allocators!G307</f>
        <v>0</v>
      </c>
      <c r="F308" s="16">
        <f>Allocators!H307</f>
        <v>0</v>
      </c>
      <c r="G308" s="16">
        <f>Allocators!I307</f>
        <v>0</v>
      </c>
      <c r="H308" s="16">
        <f>Allocators!J307</f>
        <v>0</v>
      </c>
      <c r="I308" s="16">
        <f>Allocators!K307</f>
        <v>0</v>
      </c>
      <c r="J308" s="16">
        <f>Allocators!L307</f>
        <v>0</v>
      </c>
      <c r="K308" s="16">
        <f>Allocators!M307</f>
        <v>0</v>
      </c>
      <c r="L308" s="16">
        <f>Allocators!N307</f>
        <v>0</v>
      </c>
      <c r="M308" s="16">
        <f>Allocators!O307</f>
        <v>0</v>
      </c>
      <c r="N308" s="16">
        <f>Allocators!P307</f>
        <v>0</v>
      </c>
      <c r="O308" s="16">
        <f>Allocators!Q307</f>
        <v>0</v>
      </c>
      <c r="P308" s="16">
        <f>Allocators!R307</f>
        <v>0</v>
      </c>
      <c r="Q308" s="16">
        <f>Allocators!S307</f>
        <v>0</v>
      </c>
      <c r="R308" s="16">
        <f>Allocators!T307</f>
        <v>0</v>
      </c>
      <c r="S308" s="16">
        <f>Allocators!U307</f>
        <v>0</v>
      </c>
    </row>
    <row r="309" spans="1:19">
      <c r="A309" s="20" t="str">
        <f>CONCATENATE(Allocators!A308," ",Allocators!B308)</f>
        <v>RB_GUP_EPIS_P DISTSEC</v>
      </c>
      <c r="B309" s="16">
        <f>Allocators!D308</f>
        <v>0</v>
      </c>
      <c r="C309" s="16">
        <f>Allocators!E308</f>
        <v>0</v>
      </c>
      <c r="D309" s="16">
        <f>Allocators!F308</f>
        <v>0</v>
      </c>
      <c r="E309" s="16">
        <f>Allocators!G308</f>
        <v>0</v>
      </c>
      <c r="F309" s="16">
        <f>Allocators!H308</f>
        <v>0</v>
      </c>
      <c r="G309" s="16">
        <f>Allocators!I308</f>
        <v>0</v>
      </c>
      <c r="H309" s="16">
        <f>Allocators!J308</f>
        <v>0</v>
      </c>
      <c r="I309" s="16">
        <f>Allocators!K308</f>
        <v>0</v>
      </c>
      <c r="J309" s="16">
        <f>Allocators!L308</f>
        <v>0</v>
      </c>
      <c r="K309" s="16">
        <f>Allocators!M308</f>
        <v>0</v>
      </c>
      <c r="L309" s="16">
        <f>Allocators!N308</f>
        <v>0</v>
      </c>
      <c r="M309" s="16">
        <f>Allocators!O308</f>
        <v>0</v>
      </c>
      <c r="N309" s="16">
        <f>Allocators!P308</f>
        <v>0</v>
      </c>
      <c r="O309" s="16">
        <f>Allocators!Q308</f>
        <v>0</v>
      </c>
      <c r="P309" s="16">
        <f>Allocators!R308</f>
        <v>0</v>
      </c>
      <c r="Q309" s="16">
        <f>Allocators!S308</f>
        <v>0</v>
      </c>
      <c r="R309" s="16">
        <f>Allocators!T308</f>
        <v>0</v>
      </c>
      <c r="S309" s="16">
        <f>Allocators!U308</f>
        <v>0</v>
      </c>
    </row>
    <row r="310" spans="1:19">
      <c r="A310" s="20" t="str">
        <f>CONCATENATE(Allocators!A309," ",Allocators!B309)</f>
        <v>RB_GUP_EPIS_P ENERGY</v>
      </c>
      <c r="B310" s="16">
        <f>Allocators!D309</f>
        <v>0</v>
      </c>
      <c r="C310" s="16">
        <f>Allocators!E309</f>
        <v>0</v>
      </c>
      <c r="D310" s="16">
        <f>Allocators!F309</f>
        <v>0</v>
      </c>
      <c r="E310" s="16">
        <f>Allocators!G309</f>
        <v>0</v>
      </c>
      <c r="F310" s="16">
        <f>Allocators!H309</f>
        <v>0</v>
      </c>
      <c r="G310" s="16">
        <f>Allocators!I309</f>
        <v>0</v>
      </c>
      <c r="H310" s="16">
        <f>Allocators!J309</f>
        <v>0</v>
      </c>
      <c r="I310" s="16">
        <f>Allocators!K309</f>
        <v>0</v>
      </c>
      <c r="J310" s="16">
        <f>Allocators!L309</f>
        <v>0</v>
      </c>
      <c r="K310" s="16">
        <f>Allocators!M309</f>
        <v>0</v>
      </c>
      <c r="L310" s="16">
        <f>Allocators!N309</f>
        <v>0</v>
      </c>
      <c r="M310" s="16">
        <f>Allocators!O309</f>
        <v>0</v>
      </c>
      <c r="N310" s="16">
        <f>Allocators!P309</f>
        <v>0</v>
      </c>
      <c r="O310" s="16">
        <f>Allocators!Q309</f>
        <v>0</v>
      </c>
      <c r="P310" s="16">
        <f>Allocators!R309</f>
        <v>0</v>
      </c>
      <c r="Q310" s="16">
        <f>Allocators!S309</f>
        <v>0</v>
      </c>
      <c r="R310" s="16">
        <f>Allocators!T309</f>
        <v>0</v>
      </c>
      <c r="S310" s="16">
        <f>Allocators!U309</f>
        <v>0</v>
      </c>
    </row>
    <row r="311" spans="1:19">
      <c r="A311" s="20" t="str">
        <f>CONCATENATE(Allocators!A310," ",Allocators!B310)</f>
        <v>RB_GUP_EPIS_P CUSTOMER</v>
      </c>
      <c r="B311" s="16">
        <f>Allocators!D310</f>
        <v>0</v>
      </c>
      <c r="C311" s="16">
        <f>Allocators!E310</f>
        <v>0</v>
      </c>
      <c r="D311" s="16">
        <f>Allocators!F310</f>
        <v>0</v>
      </c>
      <c r="E311" s="16">
        <f>Allocators!G310</f>
        <v>0</v>
      </c>
      <c r="F311" s="16">
        <f>Allocators!H310</f>
        <v>0</v>
      </c>
      <c r="G311" s="16">
        <f>Allocators!I310</f>
        <v>0</v>
      </c>
      <c r="H311" s="16">
        <f>Allocators!J310</f>
        <v>0</v>
      </c>
      <c r="I311" s="16">
        <f>Allocators!K310</f>
        <v>0</v>
      </c>
      <c r="J311" s="16">
        <f>Allocators!L310</f>
        <v>0</v>
      </c>
      <c r="K311" s="16">
        <f>Allocators!M310</f>
        <v>0</v>
      </c>
      <c r="L311" s="16">
        <f>Allocators!N310</f>
        <v>0</v>
      </c>
      <c r="M311" s="16">
        <f>Allocators!O310</f>
        <v>0</v>
      </c>
      <c r="N311" s="16">
        <f>Allocators!P310</f>
        <v>0</v>
      </c>
      <c r="O311" s="16">
        <f>Allocators!Q310</f>
        <v>0</v>
      </c>
      <c r="P311" s="16">
        <f>Allocators!R310</f>
        <v>0</v>
      </c>
      <c r="Q311" s="16">
        <f>Allocators!S310</f>
        <v>0</v>
      </c>
      <c r="R311" s="16">
        <f>Allocators!T310</f>
        <v>0</v>
      </c>
      <c r="S311" s="16">
        <f>Allocators!U310</f>
        <v>0</v>
      </c>
    </row>
    <row r="312" spans="1:19">
      <c r="A312" s="20" t="str">
        <f>CONCATENATE(Allocators!A311," ",Allocators!B311)</f>
        <v>RB_GUP_EPIS_P TOTAL</v>
      </c>
      <c r="B312" s="16">
        <f>Allocators!D311</f>
        <v>0.99999999999999967</v>
      </c>
      <c r="C312" s="16">
        <f>Allocators!E311</f>
        <v>0.49580857028373715</v>
      </c>
      <c r="D312" s="16">
        <f>Allocators!F311</f>
        <v>0.12398579376175617</v>
      </c>
      <c r="E312" s="16">
        <f>Allocators!G311</f>
        <v>1.5713758387297825E-3</v>
      </c>
      <c r="F312" s="16">
        <f>Allocators!H311</f>
        <v>7.8645798765381437E-5</v>
      </c>
      <c r="G312" s="16">
        <f>Allocators!I311</f>
        <v>5.5625945171902988E-2</v>
      </c>
      <c r="H312" s="16">
        <f>Allocators!J311</f>
        <v>1.5245783335811116E-2</v>
      </c>
      <c r="I312" s="16">
        <f>Allocators!K311</f>
        <v>2.426073810407913E-3</v>
      </c>
      <c r="J312" s="16">
        <f>Allocators!L311</f>
        <v>0</v>
      </c>
      <c r="K312" s="16">
        <f>Allocators!M311</f>
        <v>2.4045673097685999E-3</v>
      </c>
      <c r="L312" s="16">
        <f>Allocators!N311</f>
        <v>4.3759023312431346E-2</v>
      </c>
      <c r="M312" s="16">
        <f>Allocators!O311</f>
        <v>0.21321767358297142</v>
      </c>
      <c r="N312" s="16">
        <f>Allocators!P311</f>
        <v>2.7168290177107472E-2</v>
      </c>
      <c r="O312" s="16">
        <f>Allocators!Q311</f>
        <v>1.555739097537079E-2</v>
      </c>
      <c r="P312" s="16">
        <f>Allocators!R311</f>
        <v>2.9244146535815186E-4</v>
      </c>
      <c r="Q312" s="16">
        <f>Allocators!S311</f>
        <v>2.2624386204847708E-4</v>
      </c>
      <c r="R312" s="16">
        <f>Allocators!T311</f>
        <v>2.1260824180419288E-3</v>
      </c>
      <c r="S312" s="16">
        <f>Allocators!U311</f>
        <v>5.060988957911733E-4</v>
      </c>
    </row>
    <row r="313" spans="1:19"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</row>
    <row r="314" spans="1:19">
      <c r="A314" s="20" t="str">
        <f>CONCATENATE(Allocators!A321," ",Allocators!B321)</f>
        <v>RB_GUP_EPIS_T PRODUCTION</v>
      </c>
      <c r="B314" s="16">
        <f>Allocators!D321</f>
        <v>1.6100939345916492E-2</v>
      </c>
      <c r="C314" s="16">
        <f>Allocators!E321</f>
        <v>7.9829837173240274E-3</v>
      </c>
      <c r="D314" s="16">
        <f>Allocators!F321</f>
        <v>1.9962877451133476E-3</v>
      </c>
      <c r="E314" s="16">
        <f>Allocators!G321</f>
        <v>2.5300627069026883E-5</v>
      </c>
      <c r="F314" s="16">
        <f>Allocators!H321</f>
        <v>1.2662712357325607E-6</v>
      </c>
      <c r="G314" s="16">
        <f>Allocators!I321</f>
        <v>8.956299692720862E-4</v>
      </c>
      <c r="H314" s="16">
        <f>Allocators!J321</f>
        <v>2.4547143277087917E-4</v>
      </c>
      <c r="I314" s="16">
        <f>Allocators!K321</f>
        <v>3.9062067270094314E-5</v>
      </c>
      <c r="J314" s="16">
        <f>Allocators!L321</f>
        <v>0</v>
      </c>
      <c r="K314" s="16">
        <f>Allocators!M321</f>
        <v>3.8715792407757823E-5</v>
      </c>
      <c r="L314" s="16">
        <f>Allocators!N321</f>
        <v>7.0456138019000278E-4</v>
      </c>
      <c r="M314" s="16">
        <f>Allocators!O321</f>
        <v>3.4330048298368437E-3</v>
      </c>
      <c r="N314" s="16">
        <f>Allocators!P321</f>
        <v>4.3743499227386616E-4</v>
      </c>
      <c r="O314" s="16">
        <f>Allocators!Q321</f>
        <v>2.5048860847515372E-4</v>
      </c>
      <c r="P314" s="16">
        <f>Allocators!R321</f>
        <v>4.7085822959625428E-6</v>
      </c>
      <c r="Q314" s="16">
        <f>Allocators!S321</f>
        <v>3.6427387002284283E-6</v>
      </c>
      <c r="R314" s="16">
        <f>Allocators!T321</f>
        <v>3.4231924057312566E-5</v>
      </c>
      <c r="S314" s="16">
        <f>Allocators!U321</f>
        <v>8.148667624168994E-6</v>
      </c>
    </row>
    <row r="315" spans="1:19">
      <c r="A315" s="20" t="str">
        <f>CONCATENATE(Allocators!A322," ",Allocators!B322)</f>
        <v>RB_GUP_EPIS_T BULKTRAN</v>
      </c>
      <c r="B315" s="16">
        <f>Allocators!D322</f>
        <v>0.74718601666186424</v>
      </c>
      <c r="C315" s="16">
        <f>Allocators!E322</f>
        <v>0.37046123065711961</v>
      </c>
      <c r="D315" s="16">
        <f>Allocators!F322</f>
        <v>9.2640451363506002E-2</v>
      </c>
      <c r="E315" s="16">
        <f>Allocators!G322</f>
        <v>1.1741100536192021E-3</v>
      </c>
      <c r="F315" s="16">
        <f>Allocators!H322</f>
        <v>5.8763041106695921E-5</v>
      </c>
      <c r="G315" s="16">
        <f>Allocators!I322</f>
        <v>4.1562928396045452E-2</v>
      </c>
      <c r="H315" s="16">
        <f>Allocators!J322</f>
        <v>1.1391436121574536E-2</v>
      </c>
      <c r="I315" s="16">
        <f>Allocators!K322</f>
        <v>1.8127284265263598E-3</v>
      </c>
      <c r="J315" s="16">
        <f>Allocators!L322</f>
        <v>0</v>
      </c>
      <c r="K315" s="16">
        <f>Allocators!M322</f>
        <v>1.7966590699813351E-3</v>
      </c>
      <c r="L315" s="16">
        <f>Allocators!N322</f>
        <v>3.2696130321829234E-2</v>
      </c>
      <c r="M315" s="16">
        <f>Allocators!O322</f>
        <v>0.15931326420637001</v>
      </c>
      <c r="N315" s="16">
        <f>Allocators!P322</f>
        <v>2.0299766516946587E-2</v>
      </c>
      <c r="O315" s="16">
        <f>Allocators!Q322</f>
        <v>1.1624264992538536E-2</v>
      </c>
      <c r="P315" s="16">
        <f>Allocators!R322</f>
        <v>2.1850817360771608E-4</v>
      </c>
      <c r="Q315" s="16">
        <f>Allocators!S322</f>
        <v>1.6904625007819798E-4</v>
      </c>
      <c r="R315" s="16">
        <f>Allocators!T322</f>
        <v>1.5885790530315732E-3</v>
      </c>
      <c r="S315" s="16">
        <f>Allocators!U322</f>
        <v>3.7815001798317479E-4</v>
      </c>
    </row>
    <row r="316" spans="1:19">
      <c r="A316" s="20" t="str">
        <f>CONCATENATE(Allocators!A323," ",Allocators!B323)</f>
        <v>RB_GUP_EPIS_T SUBTRAN</v>
      </c>
      <c r="B316" s="16">
        <f>Allocators!D323</f>
        <v>0.23671304399221918</v>
      </c>
      <c r="C316" s="16">
        <f>Allocators!E323</f>
        <v>0.11422877407299764</v>
      </c>
      <c r="D316" s="16">
        <f>Allocators!F323</f>
        <v>2.8499328108847897E-2</v>
      </c>
      <c r="E316" s="16">
        <f>Allocators!G323</f>
        <v>3.619583435403978E-4</v>
      </c>
      <c r="F316" s="16">
        <f>Allocators!H323</f>
        <v>2.3334885588712725E-5</v>
      </c>
      <c r="G316" s="16">
        <f>Allocators!I323</f>
        <v>1.2656046664404366E-2</v>
      </c>
      <c r="H316" s="16">
        <f>Allocators!J323</f>
        <v>3.4744124547861546E-3</v>
      </c>
      <c r="I316" s="16">
        <f>Allocators!K323</f>
        <v>6.9838263059276257E-4</v>
      </c>
      <c r="J316" s="16">
        <f>Allocators!L323</f>
        <v>0</v>
      </c>
      <c r="K316" s="16">
        <f>Allocators!M323</f>
        <v>5.3632469027590818E-4</v>
      </c>
      <c r="L316" s="16">
        <f>Allocators!N323</f>
        <v>1.0048123500905252E-2</v>
      </c>
      <c r="M316" s="16">
        <f>Allocators!O323</f>
        <v>6.2443295312522205E-2</v>
      </c>
      <c r="N316" s="16">
        <f>Allocators!P323</f>
        <v>0</v>
      </c>
      <c r="O316" s="16">
        <f>Allocators!Q323</f>
        <v>3.5498518166053429E-3</v>
      </c>
      <c r="P316" s="16">
        <f>Allocators!R323</f>
        <v>6.8092637591157278E-5</v>
      </c>
      <c r="Q316" s="16">
        <f>Allocators!S323</f>
        <v>5.1791854501073658E-5</v>
      </c>
      <c r="R316" s="16">
        <f>Allocators!T323</f>
        <v>5.9257765061161516E-5</v>
      </c>
      <c r="S316" s="16">
        <f>Allocators!U323</f>
        <v>1.4069253999157756E-5</v>
      </c>
    </row>
    <row r="317" spans="1:19">
      <c r="A317" s="20" t="str">
        <f>CONCATENATE(Allocators!A324," ",Allocators!B324)</f>
        <v>RB_GUP_EPIS_T DISTPRI</v>
      </c>
      <c r="B317" s="16">
        <f>Allocators!D324</f>
        <v>0</v>
      </c>
      <c r="C317" s="16">
        <f>Allocators!E324</f>
        <v>0</v>
      </c>
      <c r="D317" s="16">
        <f>Allocators!F324</f>
        <v>0</v>
      </c>
      <c r="E317" s="16">
        <f>Allocators!G324</f>
        <v>0</v>
      </c>
      <c r="F317" s="16">
        <f>Allocators!H324</f>
        <v>0</v>
      </c>
      <c r="G317" s="16">
        <f>Allocators!I324</f>
        <v>0</v>
      </c>
      <c r="H317" s="16">
        <f>Allocators!J324</f>
        <v>0</v>
      </c>
      <c r="I317" s="16">
        <f>Allocators!K324</f>
        <v>0</v>
      </c>
      <c r="J317" s="16">
        <f>Allocators!L324</f>
        <v>0</v>
      </c>
      <c r="K317" s="16">
        <f>Allocators!M324</f>
        <v>0</v>
      </c>
      <c r="L317" s="16">
        <f>Allocators!N324</f>
        <v>0</v>
      </c>
      <c r="M317" s="16">
        <f>Allocators!O324</f>
        <v>0</v>
      </c>
      <c r="N317" s="16">
        <f>Allocators!P324</f>
        <v>0</v>
      </c>
      <c r="O317" s="16">
        <f>Allocators!Q324</f>
        <v>0</v>
      </c>
      <c r="P317" s="16">
        <f>Allocators!R324</f>
        <v>0</v>
      </c>
      <c r="Q317" s="16">
        <f>Allocators!S324</f>
        <v>0</v>
      </c>
      <c r="R317" s="16">
        <f>Allocators!T324</f>
        <v>0</v>
      </c>
      <c r="S317" s="16">
        <f>Allocators!U324</f>
        <v>0</v>
      </c>
    </row>
    <row r="318" spans="1:19">
      <c r="A318" s="20" t="str">
        <f>CONCATENATE(Allocators!A325," ",Allocators!B325)</f>
        <v>RB_GUP_EPIS_T DISTSEC</v>
      </c>
      <c r="B318" s="16">
        <f>Allocators!D325</f>
        <v>0</v>
      </c>
      <c r="C318" s="16">
        <f>Allocators!E325</f>
        <v>0</v>
      </c>
      <c r="D318" s="16">
        <f>Allocators!F325</f>
        <v>0</v>
      </c>
      <c r="E318" s="16">
        <f>Allocators!G325</f>
        <v>0</v>
      </c>
      <c r="F318" s="16">
        <f>Allocators!H325</f>
        <v>0</v>
      </c>
      <c r="G318" s="16">
        <f>Allocators!I325</f>
        <v>0</v>
      </c>
      <c r="H318" s="16">
        <f>Allocators!J325</f>
        <v>0</v>
      </c>
      <c r="I318" s="16">
        <f>Allocators!K325</f>
        <v>0</v>
      </c>
      <c r="J318" s="16">
        <f>Allocators!L325</f>
        <v>0</v>
      </c>
      <c r="K318" s="16">
        <f>Allocators!M325</f>
        <v>0</v>
      </c>
      <c r="L318" s="16">
        <f>Allocators!N325</f>
        <v>0</v>
      </c>
      <c r="M318" s="16">
        <f>Allocators!O325</f>
        <v>0</v>
      </c>
      <c r="N318" s="16">
        <f>Allocators!P325</f>
        <v>0</v>
      </c>
      <c r="O318" s="16">
        <f>Allocators!Q325</f>
        <v>0</v>
      </c>
      <c r="P318" s="16">
        <f>Allocators!R325</f>
        <v>0</v>
      </c>
      <c r="Q318" s="16">
        <f>Allocators!S325</f>
        <v>0</v>
      </c>
      <c r="R318" s="16">
        <f>Allocators!T325</f>
        <v>0</v>
      </c>
      <c r="S318" s="16">
        <f>Allocators!U325</f>
        <v>0</v>
      </c>
    </row>
    <row r="319" spans="1:19">
      <c r="A319" s="20" t="str">
        <f>CONCATENATE(Allocators!A326," ",Allocators!B326)</f>
        <v>RB_GUP_EPIS_T ENERGY</v>
      </c>
      <c r="B319" s="16">
        <f>Allocators!D326</f>
        <v>0</v>
      </c>
      <c r="C319" s="16">
        <f>Allocators!E326</f>
        <v>0</v>
      </c>
      <c r="D319" s="16">
        <f>Allocators!F326</f>
        <v>0</v>
      </c>
      <c r="E319" s="16">
        <f>Allocators!G326</f>
        <v>0</v>
      </c>
      <c r="F319" s="16">
        <f>Allocators!H326</f>
        <v>0</v>
      </c>
      <c r="G319" s="16">
        <f>Allocators!I326</f>
        <v>0</v>
      </c>
      <c r="H319" s="16">
        <f>Allocators!J326</f>
        <v>0</v>
      </c>
      <c r="I319" s="16">
        <f>Allocators!K326</f>
        <v>0</v>
      </c>
      <c r="J319" s="16">
        <f>Allocators!L326</f>
        <v>0</v>
      </c>
      <c r="K319" s="16">
        <f>Allocators!M326</f>
        <v>0</v>
      </c>
      <c r="L319" s="16">
        <f>Allocators!N326</f>
        <v>0</v>
      </c>
      <c r="M319" s="16">
        <f>Allocators!O326</f>
        <v>0</v>
      </c>
      <c r="N319" s="16">
        <f>Allocators!P326</f>
        <v>0</v>
      </c>
      <c r="O319" s="16">
        <f>Allocators!Q326</f>
        <v>0</v>
      </c>
      <c r="P319" s="16">
        <f>Allocators!R326</f>
        <v>0</v>
      </c>
      <c r="Q319" s="16">
        <f>Allocators!S326</f>
        <v>0</v>
      </c>
      <c r="R319" s="16">
        <f>Allocators!T326</f>
        <v>0</v>
      </c>
      <c r="S319" s="16">
        <f>Allocators!U326</f>
        <v>0</v>
      </c>
    </row>
    <row r="320" spans="1:19">
      <c r="A320" s="20" t="str">
        <f>CONCATENATE(Allocators!A327," ",Allocators!B327)</f>
        <v>RB_GUP_EPIS_T CUSTOMER</v>
      </c>
      <c r="B320" s="16">
        <f>Allocators!D327</f>
        <v>0</v>
      </c>
      <c r="C320" s="16">
        <f>Allocators!E327</f>
        <v>0</v>
      </c>
      <c r="D320" s="16">
        <f>Allocators!F327</f>
        <v>0</v>
      </c>
      <c r="E320" s="16">
        <f>Allocators!G327</f>
        <v>0</v>
      </c>
      <c r="F320" s="16">
        <f>Allocators!H327</f>
        <v>0</v>
      </c>
      <c r="G320" s="16">
        <f>Allocators!I327</f>
        <v>0</v>
      </c>
      <c r="H320" s="16">
        <f>Allocators!J327</f>
        <v>0</v>
      </c>
      <c r="I320" s="16">
        <f>Allocators!K327</f>
        <v>0</v>
      </c>
      <c r="J320" s="16">
        <f>Allocators!L327</f>
        <v>0</v>
      </c>
      <c r="K320" s="16">
        <f>Allocators!M327</f>
        <v>0</v>
      </c>
      <c r="L320" s="16">
        <f>Allocators!N327</f>
        <v>0</v>
      </c>
      <c r="M320" s="16">
        <f>Allocators!O327</f>
        <v>0</v>
      </c>
      <c r="N320" s="16">
        <f>Allocators!P327</f>
        <v>0</v>
      </c>
      <c r="O320" s="16">
        <f>Allocators!Q327</f>
        <v>0</v>
      </c>
      <c r="P320" s="16">
        <f>Allocators!R327</f>
        <v>0</v>
      </c>
      <c r="Q320" s="16">
        <f>Allocators!S327</f>
        <v>0</v>
      </c>
      <c r="R320" s="16">
        <f>Allocators!T327</f>
        <v>0</v>
      </c>
      <c r="S320" s="16">
        <f>Allocators!U327</f>
        <v>0</v>
      </c>
    </row>
    <row r="321" spans="1:19">
      <c r="A321" s="20" t="str">
        <f>CONCATENATE(Allocators!A328," ",Allocators!B328)</f>
        <v>RB_GUP_EPIS_T TOTAL</v>
      </c>
      <c r="B321" s="16">
        <f>Allocators!D328</f>
        <v>1</v>
      </c>
      <c r="C321" s="16">
        <f>Allocators!E328</f>
        <v>0.49267298844744128</v>
      </c>
      <c r="D321" s="16">
        <f>Allocators!F328</f>
        <v>0.12313606721746724</v>
      </c>
      <c r="E321" s="16">
        <f>Allocators!G328</f>
        <v>1.5613690242286269E-3</v>
      </c>
      <c r="F321" s="16">
        <f>Allocators!H328</f>
        <v>8.33641979311412E-5</v>
      </c>
      <c r="G321" s="16">
        <f>Allocators!I328</f>
        <v>5.5114605029721903E-2</v>
      </c>
      <c r="H321" s="16">
        <f>Allocators!J328</f>
        <v>1.511132000913157E-2</v>
      </c>
      <c r="I321" s="16">
        <f>Allocators!K328</f>
        <v>2.5501731243892166E-3</v>
      </c>
      <c r="J321" s="16">
        <f>Allocators!L328</f>
        <v>0</v>
      </c>
      <c r="K321" s="16">
        <f>Allocators!M328</f>
        <v>2.3716995526650011E-3</v>
      </c>
      <c r="L321" s="16">
        <f>Allocators!N328</f>
        <v>4.3448815202924491E-2</v>
      </c>
      <c r="M321" s="16">
        <f>Allocators!O328</f>
        <v>0.22518956434872908</v>
      </c>
      <c r="N321" s="16">
        <f>Allocators!P328</f>
        <v>2.0737201509220454E-2</v>
      </c>
      <c r="O321" s="16">
        <f>Allocators!Q328</f>
        <v>1.5424605417619034E-2</v>
      </c>
      <c r="P321" s="16">
        <f>Allocators!R328</f>
        <v>2.913093934948359E-4</v>
      </c>
      <c r="Q321" s="16">
        <f>Allocators!S328</f>
        <v>2.2448084327950007E-4</v>
      </c>
      <c r="R321" s="16">
        <f>Allocators!T328</f>
        <v>1.6820687421500473E-3</v>
      </c>
      <c r="S321" s="16">
        <f>Allocators!U328</f>
        <v>4.0036793960650154E-4</v>
      </c>
    </row>
    <row r="322" spans="1:19"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</row>
    <row r="323" spans="1:19">
      <c r="A323" s="20" t="str">
        <f>CONCATENATE(Allocators!A373," ",Allocators!B373)</f>
        <v>RB_GUP-Land_P PRODUCTION</v>
      </c>
      <c r="B323" s="16">
        <f>+Allocators!D373</f>
        <v>0.99999999999999967</v>
      </c>
      <c r="C323" s="16">
        <f>+Allocators!E373</f>
        <v>0.49580857028373715</v>
      </c>
      <c r="D323" s="16">
        <f>+Allocators!F373</f>
        <v>0.12398579376175617</v>
      </c>
      <c r="E323" s="16">
        <f>+Allocators!G373</f>
        <v>1.5713758387297827E-3</v>
      </c>
      <c r="F323" s="16">
        <f>+Allocators!H373</f>
        <v>7.8645798765381424E-5</v>
      </c>
      <c r="G323" s="16">
        <f>+Allocators!I373</f>
        <v>5.5625945171902988E-2</v>
      </c>
      <c r="H323" s="16">
        <f>+Allocators!J373</f>
        <v>1.5245783335811116E-2</v>
      </c>
      <c r="I323" s="16">
        <f>+Allocators!K373</f>
        <v>2.426073810407913E-3</v>
      </c>
      <c r="J323" s="16">
        <f>+Allocators!L373</f>
        <v>0</v>
      </c>
      <c r="K323" s="16">
        <f>+Allocators!M373</f>
        <v>2.4045673097685999E-3</v>
      </c>
      <c r="L323" s="16">
        <f>+Allocators!N373</f>
        <v>4.3759023312431339E-2</v>
      </c>
      <c r="M323" s="16">
        <f>+Allocators!O373</f>
        <v>0.21321767358297139</v>
      </c>
      <c r="N323" s="16">
        <f>+Allocators!P373</f>
        <v>2.7168290177107472E-2</v>
      </c>
      <c r="O323" s="16">
        <f>+Allocators!Q373</f>
        <v>1.555739097537079E-2</v>
      </c>
      <c r="P323" s="16">
        <f>+Allocators!R373</f>
        <v>2.9244146535815186E-4</v>
      </c>
      <c r="Q323" s="16">
        <f>+Allocators!S373</f>
        <v>2.2624386204847708E-4</v>
      </c>
      <c r="R323" s="16">
        <f>+Allocators!T373</f>
        <v>2.1260824180419288E-3</v>
      </c>
      <c r="S323" s="16">
        <f>+Allocators!U373</f>
        <v>5.060988957911733E-4</v>
      </c>
    </row>
    <row r="324" spans="1:19">
      <c r="A324" s="20" t="str">
        <f>CONCATENATE(Allocators!A374," ",Allocators!B374)</f>
        <v>RB_GUP-Land_P BULKTRAN</v>
      </c>
      <c r="B324" s="16">
        <f>+Allocators!D374</f>
        <v>0</v>
      </c>
      <c r="C324" s="16">
        <f>+Allocators!E374</f>
        <v>0</v>
      </c>
      <c r="D324" s="16">
        <f>+Allocators!F374</f>
        <v>0</v>
      </c>
      <c r="E324" s="16">
        <f>+Allocators!G374</f>
        <v>0</v>
      </c>
      <c r="F324" s="16">
        <f>+Allocators!H374</f>
        <v>0</v>
      </c>
      <c r="G324" s="16">
        <f>+Allocators!I374</f>
        <v>0</v>
      </c>
      <c r="H324" s="16">
        <f>+Allocators!J374</f>
        <v>0</v>
      </c>
      <c r="I324" s="16">
        <f>+Allocators!K374</f>
        <v>0</v>
      </c>
      <c r="J324" s="16">
        <f>+Allocators!L374</f>
        <v>0</v>
      </c>
      <c r="K324" s="16">
        <f>+Allocators!M374</f>
        <v>0</v>
      </c>
      <c r="L324" s="16">
        <f>+Allocators!N374</f>
        <v>0</v>
      </c>
      <c r="M324" s="16">
        <f>+Allocators!O374</f>
        <v>0</v>
      </c>
      <c r="N324" s="16">
        <f>+Allocators!P374</f>
        <v>0</v>
      </c>
      <c r="O324" s="16">
        <f>+Allocators!Q374</f>
        <v>0</v>
      </c>
      <c r="P324" s="16">
        <f>+Allocators!R374</f>
        <v>0</v>
      </c>
      <c r="Q324" s="16">
        <f>+Allocators!S374</f>
        <v>0</v>
      </c>
      <c r="R324" s="16">
        <f>+Allocators!T374</f>
        <v>0</v>
      </c>
      <c r="S324" s="16">
        <f>+Allocators!U374</f>
        <v>0</v>
      </c>
    </row>
    <row r="325" spans="1:19">
      <c r="A325" s="20" t="str">
        <f>CONCATENATE(Allocators!A375," ",Allocators!B375)</f>
        <v>RB_GUP-Land_P SUBTRAN</v>
      </c>
      <c r="B325" s="16">
        <f>+Allocators!D375</f>
        <v>0</v>
      </c>
      <c r="C325" s="16">
        <f>+Allocators!E375</f>
        <v>0</v>
      </c>
      <c r="D325" s="16">
        <f>+Allocators!F375</f>
        <v>0</v>
      </c>
      <c r="E325" s="16">
        <f>+Allocators!G375</f>
        <v>0</v>
      </c>
      <c r="F325" s="16">
        <f>+Allocators!H375</f>
        <v>0</v>
      </c>
      <c r="G325" s="16">
        <f>+Allocators!I375</f>
        <v>0</v>
      </c>
      <c r="H325" s="16">
        <f>+Allocators!J375</f>
        <v>0</v>
      </c>
      <c r="I325" s="16">
        <f>+Allocators!K375</f>
        <v>0</v>
      </c>
      <c r="J325" s="16">
        <f>+Allocators!L375</f>
        <v>0</v>
      </c>
      <c r="K325" s="16">
        <f>+Allocators!M375</f>
        <v>0</v>
      </c>
      <c r="L325" s="16">
        <f>+Allocators!N375</f>
        <v>0</v>
      </c>
      <c r="M325" s="16">
        <f>+Allocators!O375</f>
        <v>0</v>
      </c>
      <c r="N325" s="16">
        <f>+Allocators!P375</f>
        <v>0</v>
      </c>
      <c r="O325" s="16">
        <f>+Allocators!Q375</f>
        <v>0</v>
      </c>
      <c r="P325" s="16">
        <f>+Allocators!R375</f>
        <v>0</v>
      </c>
      <c r="Q325" s="16">
        <f>+Allocators!S375</f>
        <v>0</v>
      </c>
      <c r="R325" s="16">
        <f>+Allocators!T375</f>
        <v>0</v>
      </c>
      <c r="S325" s="16">
        <f>+Allocators!U375</f>
        <v>0</v>
      </c>
    </row>
    <row r="326" spans="1:19">
      <c r="A326" s="20" t="str">
        <f>CONCATENATE(Allocators!A376," ",Allocators!B376)</f>
        <v>RB_GUP-Land_P DISTPRI</v>
      </c>
      <c r="B326" s="16">
        <f>+Allocators!D376</f>
        <v>0</v>
      </c>
      <c r="C326" s="16">
        <f>+Allocators!E376</f>
        <v>0</v>
      </c>
      <c r="D326" s="16">
        <f>+Allocators!F376</f>
        <v>0</v>
      </c>
      <c r="E326" s="16">
        <f>+Allocators!G376</f>
        <v>0</v>
      </c>
      <c r="F326" s="16">
        <f>+Allocators!H376</f>
        <v>0</v>
      </c>
      <c r="G326" s="16">
        <f>+Allocators!I376</f>
        <v>0</v>
      </c>
      <c r="H326" s="16">
        <f>+Allocators!J376</f>
        <v>0</v>
      </c>
      <c r="I326" s="16">
        <f>+Allocators!K376</f>
        <v>0</v>
      </c>
      <c r="J326" s="16">
        <f>+Allocators!L376</f>
        <v>0</v>
      </c>
      <c r="K326" s="16">
        <f>+Allocators!M376</f>
        <v>0</v>
      </c>
      <c r="L326" s="16">
        <f>+Allocators!N376</f>
        <v>0</v>
      </c>
      <c r="M326" s="16">
        <f>+Allocators!O376</f>
        <v>0</v>
      </c>
      <c r="N326" s="16">
        <f>+Allocators!P376</f>
        <v>0</v>
      </c>
      <c r="O326" s="16">
        <f>+Allocators!Q376</f>
        <v>0</v>
      </c>
      <c r="P326" s="16">
        <f>+Allocators!R376</f>
        <v>0</v>
      </c>
      <c r="Q326" s="16">
        <f>+Allocators!S376</f>
        <v>0</v>
      </c>
      <c r="R326" s="16">
        <f>+Allocators!T376</f>
        <v>0</v>
      </c>
      <c r="S326" s="16">
        <f>+Allocators!U376</f>
        <v>0</v>
      </c>
    </row>
    <row r="327" spans="1:19">
      <c r="A327" s="20" t="str">
        <f>CONCATENATE(Allocators!A377," ",Allocators!B377)</f>
        <v>RB_GUP-Land_P DISTSEC</v>
      </c>
      <c r="B327" s="16">
        <f>+Allocators!D377</f>
        <v>0</v>
      </c>
      <c r="C327" s="16">
        <f>+Allocators!E377</f>
        <v>0</v>
      </c>
      <c r="D327" s="16">
        <f>+Allocators!F377</f>
        <v>0</v>
      </c>
      <c r="E327" s="16">
        <f>+Allocators!G377</f>
        <v>0</v>
      </c>
      <c r="F327" s="16">
        <f>+Allocators!H377</f>
        <v>0</v>
      </c>
      <c r="G327" s="16">
        <f>+Allocators!I377</f>
        <v>0</v>
      </c>
      <c r="H327" s="16">
        <f>+Allocators!J377</f>
        <v>0</v>
      </c>
      <c r="I327" s="16">
        <f>+Allocators!K377</f>
        <v>0</v>
      </c>
      <c r="J327" s="16">
        <f>+Allocators!L377</f>
        <v>0</v>
      </c>
      <c r="K327" s="16">
        <f>+Allocators!M377</f>
        <v>0</v>
      </c>
      <c r="L327" s="16">
        <f>+Allocators!N377</f>
        <v>0</v>
      </c>
      <c r="M327" s="16">
        <f>+Allocators!O377</f>
        <v>0</v>
      </c>
      <c r="N327" s="16">
        <f>+Allocators!P377</f>
        <v>0</v>
      </c>
      <c r="O327" s="16">
        <f>+Allocators!Q377</f>
        <v>0</v>
      </c>
      <c r="P327" s="16">
        <f>+Allocators!R377</f>
        <v>0</v>
      </c>
      <c r="Q327" s="16">
        <f>+Allocators!S377</f>
        <v>0</v>
      </c>
      <c r="R327" s="16">
        <f>+Allocators!T377</f>
        <v>0</v>
      </c>
      <c r="S327" s="16">
        <f>+Allocators!U377</f>
        <v>0</v>
      </c>
    </row>
    <row r="328" spans="1:19">
      <c r="A328" s="20" t="str">
        <f>CONCATENATE(Allocators!A378," ",Allocators!B378)</f>
        <v>RB_GUP-Land_P ENERGY</v>
      </c>
      <c r="B328" s="16">
        <f>+Allocators!D378</f>
        <v>0</v>
      </c>
      <c r="C328" s="16">
        <f>+Allocators!E378</f>
        <v>0</v>
      </c>
      <c r="D328" s="16">
        <f>+Allocators!F378</f>
        <v>0</v>
      </c>
      <c r="E328" s="16">
        <f>+Allocators!G378</f>
        <v>0</v>
      </c>
      <c r="F328" s="16">
        <f>+Allocators!H378</f>
        <v>0</v>
      </c>
      <c r="G328" s="16">
        <f>+Allocators!I378</f>
        <v>0</v>
      </c>
      <c r="H328" s="16">
        <f>+Allocators!J378</f>
        <v>0</v>
      </c>
      <c r="I328" s="16">
        <f>+Allocators!K378</f>
        <v>0</v>
      </c>
      <c r="J328" s="16">
        <f>+Allocators!L378</f>
        <v>0</v>
      </c>
      <c r="K328" s="16">
        <f>+Allocators!M378</f>
        <v>0</v>
      </c>
      <c r="L328" s="16">
        <f>+Allocators!N378</f>
        <v>0</v>
      </c>
      <c r="M328" s="16">
        <f>+Allocators!O378</f>
        <v>0</v>
      </c>
      <c r="N328" s="16">
        <f>+Allocators!P378</f>
        <v>0</v>
      </c>
      <c r="O328" s="16">
        <f>+Allocators!Q378</f>
        <v>0</v>
      </c>
      <c r="P328" s="16">
        <f>+Allocators!R378</f>
        <v>0</v>
      </c>
      <c r="Q328" s="16">
        <f>+Allocators!S378</f>
        <v>0</v>
      </c>
      <c r="R328" s="16">
        <f>+Allocators!T378</f>
        <v>0</v>
      </c>
      <c r="S328" s="16">
        <f>+Allocators!U378</f>
        <v>0</v>
      </c>
    </row>
    <row r="329" spans="1:19">
      <c r="A329" s="20" t="str">
        <f>CONCATENATE(Allocators!A379," ",Allocators!B379)</f>
        <v>RB_GUP-Land_P CUSTOMER</v>
      </c>
      <c r="B329" s="16">
        <f>+Allocators!D379</f>
        <v>0</v>
      </c>
      <c r="C329" s="16">
        <f>+Allocators!E379</f>
        <v>0</v>
      </c>
      <c r="D329" s="16">
        <f>+Allocators!F379</f>
        <v>0</v>
      </c>
      <c r="E329" s="16">
        <f>+Allocators!G379</f>
        <v>0</v>
      </c>
      <c r="F329" s="16">
        <f>+Allocators!H379</f>
        <v>0</v>
      </c>
      <c r="G329" s="16">
        <f>+Allocators!I379</f>
        <v>0</v>
      </c>
      <c r="H329" s="16">
        <f>+Allocators!J379</f>
        <v>0</v>
      </c>
      <c r="I329" s="16">
        <f>+Allocators!K379</f>
        <v>0</v>
      </c>
      <c r="J329" s="16">
        <f>+Allocators!L379</f>
        <v>0</v>
      </c>
      <c r="K329" s="16">
        <f>+Allocators!M379</f>
        <v>0</v>
      </c>
      <c r="L329" s="16">
        <f>+Allocators!N379</f>
        <v>0</v>
      </c>
      <c r="M329" s="16">
        <f>+Allocators!O379</f>
        <v>0</v>
      </c>
      <c r="N329" s="16">
        <f>+Allocators!P379</f>
        <v>0</v>
      </c>
      <c r="O329" s="16">
        <f>+Allocators!Q379</f>
        <v>0</v>
      </c>
      <c r="P329" s="16">
        <f>+Allocators!R379</f>
        <v>0</v>
      </c>
      <c r="Q329" s="16">
        <f>+Allocators!S379</f>
        <v>0</v>
      </c>
      <c r="R329" s="16">
        <f>+Allocators!T379</f>
        <v>0</v>
      </c>
      <c r="S329" s="16">
        <f>+Allocators!U379</f>
        <v>0</v>
      </c>
    </row>
    <row r="330" spans="1:19">
      <c r="A330" s="20" t="str">
        <f>CONCATENATE(Allocators!A380," ",Allocators!B380)</f>
        <v>RB_GUP-Land_P TOTAL</v>
      </c>
      <c r="B330" s="16">
        <f>+Allocators!D380</f>
        <v>0.99999999999999967</v>
      </c>
      <c r="C330" s="16">
        <f>+Allocators!E380</f>
        <v>0.49580857028373715</v>
      </c>
      <c r="D330" s="16">
        <f>+Allocators!F380</f>
        <v>0.12398579376175617</v>
      </c>
      <c r="E330" s="16">
        <f>+Allocators!G380</f>
        <v>1.5713758387297827E-3</v>
      </c>
      <c r="F330" s="16">
        <f>+Allocators!H380</f>
        <v>7.8645798765381424E-5</v>
      </c>
      <c r="G330" s="16">
        <f>+Allocators!I380</f>
        <v>5.5625945171902988E-2</v>
      </c>
      <c r="H330" s="16">
        <f>+Allocators!J380</f>
        <v>1.5245783335811116E-2</v>
      </c>
      <c r="I330" s="16">
        <f>+Allocators!K380</f>
        <v>2.426073810407913E-3</v>
      </c>
      <c r="J330" s="16">
        <f>+Allocators!L380</f>
        <v>0</v>
      </c>
      <c r="K330" s="16">
        <f>+Allocators!M380</f>
        <v>2.4045673097685999E-3</v>
      </c>
      <c r="L330" s="16">
        <f>+Allocators!N380</f>
        <v>4.3759023312431339E-2</v>
      </c>
      <c r="M330" s="16">
        <f>+Allocators!O380</f>
        <v>0.21321767358297139</v>
      </c>
      <c r="N330" s="16">
        <f>+Allocators!P380</f>
        <v>2.7168290177107472E-2</v>
      </c>
      <c r="O330" s="16">
        <f>+Allocators!Q380</f>
        <v>1.555739097537079E-2</v>
      </c>
      <c r="P330" s="16">
        <f>+Allocators!R380</f>
        <v>2.9244146535815186E-4</v>
      </c>
      <c r="Q330" s="16">
        <f>+Allocators!S380</f>
        <v>2.2624386204847708E-4</v>
      </c>
      <c r="R330" s="16">
        <f>+Allocators!T380</f>
        <v>2.1260824180419288E-3</v>
      </c>
      <c r="S330" s="16">
        <f>+Allocators!U380</f>
        <v>5.060988957911733E-4</v>
      </c>
    </row>
    <row r="331" spans="1:19"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</row>
    <row r="332" spans="1:19">
      <c r="A332" s="20" t="str">
        <f>CONCATENATE(Allocators!A391," ",Allocators!B391)</f>
        <v>RB_GUP-Land_T PRODUCTION</v>
      </c>
      <c r="B332" s="16">
        <f>+Allocators!D391</f>
        <v>1.6907328332868191E-2</v>
      </c>
      <c r="C332" s="16">
        <f>+Allocators!E391</f>
        <v>8.3827982880371014E-3</v>
      </c>
      <c r="D332" s="16">
        <f>+Allocators!F391</f>
        <v>2.0962685237412922E-3</v>
      </c>
      <c r="E332" s="16">
        <f>+Allocators!G391</f>
        <v>2.656776723974057E-5</v>
      </c>
      <c r="F332" s="16">
        <f>+Allocators!H391</f>
        <v>1.329690341726984E-6</v>
      </c>
      <c r="G332" s="16">
        <f>+Allocators!I391</f>
        <v>9.4048611884748788E-4</v>
      </c>
      <c r="H332" s="16">
        <f>+Allocators!J391</f>
        <v>2.57765464550329E-4</v>
      </c>
      <c r="I332" s="16">
        <f>+Allocators!K391</f>
        <v>4.10184264723392E-5</v>
      </c>
      <c r="J332" s="16">
        <f>+Allocators!L391</f>
        <v>0</v>
      </c>
      <c r="K332" s="16">
        <f>+Allocators!M391</f>
        <v>4.0654809004739299E-5</v>
      </c>
      <c r="L332" s="16">
        <f>+Allocators!N391</f>
        <v>7.3984817466891007E-4</v>
      </c>
      <c r="M332" s="16">
        <f>+Allocators!O391</f>
        <v>3.6049412136376141E-3</v>
      </c>
      <c r="N332" s="16">
        <f>+Allocators!P391</f>
        <v>4.593432022669937E-4</v>
      </c>
      <c r="O332" s="16">
        <f>+Allocators!Q391</f>
        <v>2.6303391722339449E-4</v>
      </c>
      <c r="P332" s="16">
        <f>+Allocators!R391</f>
        <v>4.9444038729553737E-6</v>
      </c>
      <c r="Q332" s="16">
        <f>+Allocators!S391</f>
        <v>3.8251792589497401E-6</v>
      </c>
      <c r="R332" s="16">
        <f>+Allocators!T391</f>
        <v>3.5946373504573215E-5</v>
      </c>
      <c r="S332" s="16">
        <f>+Allocators!U391</f>
        <v>8.5567802000434114E-6</v>
      </c>
    </row>
    <row r="333" spans="1:19">
      <c r="A333" s="20" t="str">
        <f>CONCATENATE(Allocators!A392," ",Allocators!B392)</f>
        <v>RB_GUP-Land_T BULKTRAN</v>
      </c>
      <c r="B333" s="16">
        <f>+Allocators!D392</f>
        <v>0.73452424534956073</v>
      </c>
      <c r="C333" s="16">
        <f>+Allocators!E392</f>
        <v>0.36418341592550679</v>
      </c>
      <c r="D333" s="16">
        <f>+Allocators!F392</f>
        <v>9.1070571596920225E-2</v>
      </c>
      <c r="E333" s="16">
        <f>+Allocators!G392</f>
        <v>1.1542136521035266E-3</v>
      </c>
      <c r="F333" s="16">
        <f>+Allocators!H392</f>
        <v>5.7767245988055227E-5</v>
      </c>
      <c r="G333" s="16">
        <f>+Allocators!I392</f>
        <v>4.0858605399248085E-2</v>
      </c>
      <c r="H333" s="16">
        <f>+Allocators!J392</f>
        <v>1.1198397499499571E-2</v>
      </c>
      <c r="I333" s="16">
        <f>+Allocators!K392</f>
        <v>1.7820100347522062E-3</v>
      </c>
      <c r="J333" s="16">
        <f>+Allocators!L392</f>
        <v>0</v>
      </c>
      <c r="K333" s="16">
        <f>+Allocators!M392</f>
        <v>1.7662129886000045E-3</v>
      </c>
      <c r="L333" s="16">
        <f>+Allocators!N392</f>
        <v>3.2142063575797471E-2</v>
      </c>
      <c r="M333" s="16">
        <f>+Allocators!O392</f>
        <v>0.15661355078372105</v>
      </c>
      <c r="N333" s="16">
        <f>+Allocators!P392</f>
        <v>1.9955767839777754E-2</v>
      </c>
      <c r="O333" s="16">
        <f>+Allocators!Q392</f>
        <v>1.1427280865792297E-2</v>
      </c>
      <c r="P333" s="16">
        <f>+Allocators!R392</f>
        <v>2.1480534665111625E-4</v>
      </c>
      <c r="Q333" s="16">
        <f>+Allocators!S392</f>
        <v>1.6618160203612785E-4</v>
      </c>
      <c r="R333" s="16">
        <f>+Allocators!T392</f>
        <v>1.5616590836632169E-3</v>
      </c>
      <c r="S333" s="16">
        <f>+Allocators!U392</f>
        <v>3.7174190950325768E-4</v>
      </c>
    </row>
    <row r="334" spans="1:19">
      <c r="A334" s="20" t="str">
        <f>CONCATENATE(Allocators!A393," ",Allocators!B393)</f>
        <v>RB_GUP-Land_T SUBTRAN</v>
      </c>
      <c r="B334" s="16">
        <f>+Allocators!D393</f>
        <v>0.24856842631757087</v>
      </c>
      <c r="C334" s="16">
        <f>+Allocators!E393</f>
        <v>0.11994973379009767</v>
      </c>
      <c r="D334" s="16">
        <f>+Allocators!F393</f>
        <v>2.9926669944548092E-2</v>
      </c>
      <c r="E334" s="16">
        <f>+Allocators!G393</f>
        <v>3.8008643008835953E-4</v>
      </c>
      <c r="F334" s="16">
        <f>+Allocators!H393</f>
        <v>2.4503574840081666E-5</v>
      </c>
      <c r="G334" s="16">
        <f>+Allocators!I393</f>
        <v>1.3289903884114397E-2</v>
      </c>
      <c r="H334" s="16">
        <f>+Allocators!J393</f>
        <v>3.64842267117629E-3</v>
      </c>
      <c r="I334" s="16">
        <f>+Allocators!K393</f>
        <v>7.3335997259058787E-4</v>
      </c>
      <c r="J334" s="16">
        <f>+Allocators!L393</f>
        <v>0</v>
      </c>
      <c r="K334" s="16">
        <f>+Allocators!M393</f>
        <v>5.63185627664537E-4</v>
      </c>
      <c r="L334" s="16">
        <f>+Allocators!N393</f>
        <v>1.0551367191014275E-2</v>
      </c>
      <c r="M334" s="16">
        <f>+Allocators!O393</f>
        <v>6.5570664751483626E-2</v>
      </c>
      <c r="N334" s="16">
        <f>+Allocators!P393</f>
        <v>0</v>
      </c>
      <c r="O334" s="16">
        <f>+Allocators!Q393</f>
        <v>3.7276402889870512E-3</v>
      </c>
      <c r="P334" s="16">
        <f>+Allocators!R393</f>
        <v>7.1502945018961394E-5</v>
      </c>
      <c r="Q334" s="16">
        <f>+Allocators!S393</f>
        <v>5.438576409766268E-5</v>
      </c>
      <c r="R334" s="16">
        <f>+Allocators!T393</f>
        <v>6.2225592472349862E-5</v>
      </c>
      <c r="S334" s="16">
        <f>+Allocators!U393</f>
        <v>1.477388937699516E-5</v>
      </c>
    </row>
    <row r="335" spans="1:19">
      <c r="A335" s="20" t="str">
        <f>CONCATENATE(Allocators!A394," ",Allocators!B394)</f>
        <v>RB_GUP-Land_T DISTPRI</v>
      </c>
      <c r="B335" s="16">
        <f>+Allocators!D394</f>
        <v>0</v>
      </c>
      <c r="C335" s="16">
        <f>+Allocators!E394</f>
        <v>0</v>
      </c>
      <c r="D335" s="16">
        <f>+Allocators!F394</f>
        <v>0</v>
      </c>
      <c r="E335" s="16">
        <f>+Allocators!G394</f>
        <v>0</v>
      </c>
      <c r="F335" s="16">
        <f>+Allocators!H394</f>
        <v>0</v>
      </c>
      <c r="G335" s="16">
        <f>+Allocators!I394</f>
        <v>0</v>
      </c>
      <c r="H335" s="16">
        <f>+Allocators!J394</f>
        <v>0</v>
      </c>
      <c r="I335" s="16">
        <f>+Allocators!K394</f>
        <v>0</v>
      </c>
      <c r="J335" s="16">
        <f>+Allocators!L394</f>
        <v>0</v>
      </c>
      <c r="K335" s="16">
        <f>+Allocators!M394</f>
        <v>0</v>
      </c>
      <c r="L335" s="16">
        <f>+Allocators!N394</f>
        <v>0</v>
      </c>
      <c r="M335" s="16">
        <f>+Allocators!O394</f>
        <v>0</v>
      </c>
      <c r="N335" s="16">
        <f>+Allocators!P394</f>
        <v>0</v>
      </c>
      <c r="O335" s="16">
        <f>+Allocators!Q394</f>
        <v>0</v>
      </c>
      <c r="P335" s="16">
        <f>+Allocators!R394</f>
        <v>0</v>
      </c>
      <c r="Q335" s="16">
        <f>+Allocators!S394</f>
        <v>0</v>
      </c>
      <c r="R335" s="16">
        <f>+Allocators!T394</f>
        <v>0</v>
      </c>
      <c r="S335" s="16">
        <f>+Allocators!U394</f>
        <v>0</v>
      </c>
    </row>
    <row r="336" spans="1:19">
      <c r="A336" s="20" t="str">
        <f>CONCATENATE(Allocators!A395," ",Allocators!B395)</f>
        <v>RB_GUP-Land_T DISTSEC</v>
      </c>
      <c r="B336" s="16">
        <f>+Allocators!D395</f>
        <v>0</v>
      </c>
      <c r="C336" s="16">
        <f>+Allocators!E395</f>
        <v>0</v>
      </c>
      <c r="D336" s="16">
        <f>+Allocators!F395</f>
        <v>0</v>
      </c>
      <c r="E336" s="16">
        <f>+Allocators!G395</f>
        <v>0</v>
      </c>
      <c r="F336" s="16">
        <f>+Allocators!H395</f>
        <v>0</v>
      </c>
      <c r="G336" s="16">
        <f>+Allocators!I395</f>
        <v>0</v>
      </c>
      <c r="H336" s="16">
        <f>+Allocators!J395</f>
        <v>0</v>
      </c>
      <c r="I336" s="16">
        <f>+Allocators!K395</f>
        <v>0</v>
      </c>
      <c r="J336" s="16">
        <f>+Allocators!L395</f>
        <v>0</v>
      </c>
      <c r="K336" s="16">
        <f>+Allocators!M395</f>
        <v>0</v>
      </c>
      <c r="L336" s="16">
        <f>+Allocators!N395</f>
        <v>0</v>
      </c>
      <c r="M336" s="16">
        <f>+Allocators!O395</f>
        <v>0</v>
      </c>
      <c r="N336" s="16">
        <f>+Allocators!P395</f>
        <v>0</v>
      </c>
      <c r="O336" s="16">
        <f>+Allocators!Q395</f>
        <v>0</v>
      </c>
      <c r="P336" s="16">
        <f>+Allocators!R395</f>
        <v>0</v>
      </c>
      <c r="Q336" s="16">
        <f>+Allocators!S395</f>
        <v>0</v>
      </c>
      <c r="R336" s="16">
        <f>+Allocators!T395</f>
        <v>0</v>
      </c>
      <c r="S336" s="16">
        <f>+Allocators!U395</f>
        <v>0</v>
      </c>
    </row>
    <row r="337" spans="1:19">
      <c r="A337" s="20" t="str">
        <f>CONCATENATE(Allocators!A396," ",Allocators!B396)</f>
        <v>RB_GUP-Land_T ENERGY</v>
      </c>
      <c r="B337" s="16">
        <f>+Allocators!D396</f>
        <v>0</v>
      </c>
      <c r="C337" s="16">
        <f>+Allocators!E396</f>
        <v>0</v>
      </c>
      <c r="D337" s="16">
        <f>+Allocators!F396</f>
        <v>0</v>
      </c>
      <c r="E337" s="16">
        <f>+Allocators!G396</f>
        <v>0</v>
      </c>
      <c r="F337" s="16">
        <f>+Allocators!H396</f>
        <v>0</v>
      </c>
      <c r="G337" s="16">
        <f>+Allocators!I396</f>
        <v>0</v>
      </c>
      <c r="H337" s="16">
        <f>+Allocators!J396</f>
        <v>0</v>
      </c>
      <c r="I337" s="16">
        <f>+Allocators!K396</f>
        <v>0</v>
      </c>
      <c r="J337" s="16">
        <f>+Allocators!L396</f>
        <v>0</v>
      </c>
      <c r="K337" s="16">
        <f>+Allocators!M396</f>
        <v>0</v>
      </c>
      <c r="L337" s="16">
        <f>+Allocators!N396</f>
        <v>0</v>
      </c>
      <c r="M337" s="16">
        <f>+Allocators!O396</f>
        <v>0</v>
      </c>
      <c r="N337" s="16">
        <f>+Allocators!P396</f>
        <v>0</v>
      </c>
      <c r="O337" s="16">
        <f>+Allocators!Q396</f>
        <v>0</v>
      </c>
      <c r="P337" s="16">
        <f>+Allocators!R396</f>
        <v>0</v>
      </c>
      <c r="Q337" s="16">
        <f>+Allocators!S396</f>
        <v>0</v>
      </c>
      <c r="R337" s="16">
        <f>+Allocators!T396</f>
        <v>0</v>
      </c>
      <c r="S337" s="16">
        <f>+Allocators!U396</f>
        <v>0</v>
      </c>
    </row>
    <row r="338" spans="1:19">
      <c r="A338" s="20" t="str">
        <f>CONCATENATE(Allocators!A397," ",Allocators!B397)</f>
        <v>RB_GUP-Land_T CUSTOMER</v>
      </c>
      <c r="B338" s="16">
        <f>+Allocators!D397</f>
        <v>0</v>
      </c>
      <c r="C338" s="16">
        <f>+Allocators!E397</f>
        <v>0</v>
      </c>
      <c r="D338" s="16">
        <f>+Allocators!F397</f>
        <v>0</v>
      </c>
      <c r="E338" s="16">
        <f>+Allocators!G397</f>
        <v>0</v>
      </c>
      <c r="F338" s="16">
        <f>+Allocators!H397</f>
        <v>0</v>
      </c>
      <c r="G338" s="16">
        <f>+Allocators!I397</f>
        <v>0</v>
      </c>
      <c r="H338" s="16">
        <f>+Allocators!J397</f>
        <v>0</v>
      </c>
      <c r="I338" s="16">
        <f>+Allocators!K397</f>
        <v>0</v>
      </c>
      <c r="J338" s="16">
        <f>+Allocators!L397</f>
        <v>0</v>
      </c>
      <c r="K338" s="16">
        <f>+Allocators!M397</f>
        <v>0</v>
      </c>
      <c r="L338" s="16">
        <f>+Allocators!N397</f>
        <v>0</v>
      </c>
      <c r="M338" s="16">
        <f>+Allocators!O397</f>
        <v>0</v>
      </c>
      <c r="N338" s="16">
        <f>+Allocators!P397</f>
        <v>0</v>
      </c>
      <c r="O338" s="16">
        <f>+Allocators!Q397</f>
        <v>0</v>
      </c>
      <c r="P338" s="16">
        <f>+Allocators!R397</f>
        <v>0</v>
      </c>
      <c r="Q338" s="16">
        <f>+Allocators!S397</f>
        <v>0</v>
      </c>
      <c r="R338" s="16">
        <f>+Allocators!T397</f>
        <v>0</v>
      </c>
      <c r="S338" s="16">
        <f>+Allocators!U397</f>
        <v>0</v>
      </c>
    </row>
    <row r="339" spans="1:19">
      <c r="A339" s="20" t="str">
        <f>CONCATENATE(Allocators!A398," ",Allocators!B398)</f>
        <v>RB_GUP-Land_T TOTAL</v>
      </c>
      <c r="B339" s="16">
        <f>+Allocators!D398</f>
        <v>1</v>
      </c>
      <c r="C339" s="16">
        <f>+Allocators!E398</f>
        <v>0.49251594800364157</v>
      </c>
      <c r="D339" s="16">
        <f>+Allocators!F398</f>
        <v>0.12309351006520962</v>
      </c>
      <c r="E339" s="16">
        <f>+Allocators!G398</f>
        <v>1.5608678494316267E-3</v>
      </c>
      <c r="F339" s="16">
        <f>+Allocators!H398</f>
        <v>8.3600511169863883E-5</v>
      </c>
      <c r="G339" s="16">
        <f>+Allocators!I398</f>
        <v>5.5088995402209968E-2</v>
      </c>
      <c r="H339" s="16">
        <f>+Allocators!J398</f>
        <v>1.510458563522619E-2</v>
      </c>
      <c r="I339" s="16">
        <f>+Allocators!K398</f>
        <v>2.5563884338151333E-3</v>
      </c>
      <c r="J339" s="16">
        <f>+Allocators!L398</f>
        <v>0</v>
      </c>
      <c r="K339" s="16">
        <f>+Allocators!M398</f>
        <v>2.3700534252692807E-3</v>
      </c>
      <c r="L339" s="16">
        <f>+Allocators!N398</f>
        <v>4.3433278941480656E-2</v>
      </c>
      <c r="M339" s="16">
        <f>+Allocators!O398</f>
        <v>0.22578915674884228</v>
      </c>
      <c r="N339" s="16">
        <f>+Allocators!P398</f>
        <v>2.0415111042044746E-2</v>
      </c>
      <c r="O339" s="16">
        <f>+Allocators!Q398</f>
        <v>1.5417955072002741E-2</v>
      </c>
      <c r="P339" s="16">
        <f>+Allocators!R398</f>
        <v>2.9125269554303298E-4</v>
      </c>
      <c r="Q339" s="16">
        <f>+Allocators!S398</f>
        <v>2.2439254539274026E-4</v>
      </c>
      <c r="R339" s="16">
        <f>+Allocators!T398</f>
        <v>1.6598310496401399E-3</v>
      </c>
      <c r="S339" s="16">
        <f>+Allocators!U398</f>
        <v>3.9507257908029625E-4</v>
      </c>
    </row>
    <row r="340" spans="1:19"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</row>
    <row r="341" spans="1:19">
      <c r="A341" s="20" t="str">
        <f>CONCATENATE(Allocators!A409," ",Allocators!B409)</f>
        <v>RB_GUP-Land_D PRODUCTION</v>
      </c>
      <c r="B341" s="16">
        <f>+Allocators!D409</f>
        <v>0</v>
      </c>
      <c r="C341" s="16">
        <f>+Allocators!E409</f>
        <v>0</v>
      </c>
      <c r="D341" s="16">
        <f>+Allocators!F409</f>
        <v>0</v>
      </c>
      <c r="E341" s="16">
        <f>+Allocators!G409</f>
        <v>0</v>
      </c>
      <c r="F341" s="16">
        <f>+Allocators!H409</f>
        <v>0</v>
      </c>
      <c r="G341" s="16">
        <f>+Allocators!I409</f>
        <v>0</v>
      </c>
      <c r="H341" s="16">
        <f>+Allocators!J409</f>
        <v>0</v>
      </c>
      <c r="I341" s="16">
        <f>+Allocators!K409</f>
        <v>0</v>
      </c>
      <c r="J341" s="16">
        <f>+Allocators!L409</f>
        <v>0</v>
      </c>
      <c r="K341" s="16">
        <f>+Allocators!M409</f>
        <v>0</v>
      </c>
      <c r="L341" s="16">
        <f>+Allocators!N409</f>
        <v>0</v>
      </c>
      <c r="M341" s="16">
        <f>+Allocators!O409</f>
        <v>0</v>
      </c>
      <c r="N341" s="16">
        <f>+Allocators!P409</f>
        <v>0</v>
      </c>
      <c r="O341" s="16">
        <f>+Allocators!Q409</f>
        <v>0</v>
      </c>
      <c r="P341" s="16">
        <f>+Allocators!R409</f>
        <v>0</v>
      </c>
      <c r="Q341" s="16">
        <f>+Allocators!S409</f>
        <v>0</v>
      </c>
      <c r="R341" s="16">
        <f>+Allocators!T409</f>
        <v>0</v>
      </c>
      <c r="S341" s="16">
        <f>+Allocators!U409</f>
        <v>0</v>
      </c>
    </row>
    <row r="342" spans="1:19">
      <c r="A342" s="20" t="str">
        <f>CONCATENATE(Allocators!A410," ",Allocators!B410)</f>
        <v>RB_GUP-Land_D BULKTRAN</v>
      </c>
      <c r="B342" s="16">
        <f>+Allocators!D410</f>
        <v>0</v>
      </c>
      <c r="C342" s="16">
        <f>+Allocators!E410</f>
        <v>0</v>
      </c>
      <c r="D342" s="16">
        <f>+Allocators!F410</f>
        <v>0</v>
      </c>
      <c r="E342" s="16">
        <f>+Allocators!G410</f>
        <v>0</v>
      </c>
      <c r="F342" s="16">
        <f>+Allocators!H410</f>
        <v>0</v>
      </c>
      <c r="G342" s="16">
        <f>+Allocators!I410</f>
        <v>0</v>
      </c>
      <c r="H342" s="16">
        <f>+Allocators!J410</f>
        <v>0</v>
      </c>
      <c r="I342" s="16">
        <f>+Allocators!K410</f>
        <v>0</v>
      </c>
      <c r="J342" s="16">
        <f>+Allocators!L410</f>
        <v>0</v>
      </c>
      <c r="K342" s="16">
        <f>+Allocators!M410</f>
        <v>0</v>
      </c>
      <c r="L342" s="16">
        <f>+Allocators!N410</f>
        <v>0</v>
      </c>
      <c r="M342" s="16">
        <f>+Allocators!O410</f>
        <v>0</v>
      </c>
      <c r="N342" s="16">
        <f>+Allocators!P410</f>
        <v>0</v>
      </c>
      <c r="O342" s="16">
        <f>+Allocators!Q410</f>
        <v>0</v>
      </c>
      <c r="P342" s="16">
        <f>+Allocators!R410</f>
        <v>0</v>
      </c>
      <c r="Q342" s="16">
        <f>+Allocators!S410</f>
        <v>0</v>
      </c>
      <c r="R342" s="16">
        <f>+Allocators!T410</f>
        <v>0</v>
      </c>
      <c r="S342" s="16">
        <f>+Allocators!U410</f>
        <v>0</v>
      </c>
    </row>
    <row r="343" spans="1:19">
      <c r="A343" s="20" t="str">
        <f>CONCATENATE(Allocators!A411," ",Allocators!B411)</f>
        <v>RB_GUP-Land_D SUBTRAN</v>
      </c>
      <c r="B343" s="16">
        <f>+Allocators!D411</f>
        <v>0</v>
      </c>
      <c r="C343" s="16">
        <f>+Allocators!E411</f>
        <v>0</v>
      </c>
      <c r="D343" s="16">
        <f>+Allocators!F411</f>
        <v>0</v>
      </c>
      <c r="E343" s="16">
        <f>+Allocators!G411</f>
        <v>0</v>
      </c>
      <c r="F343" s="16">
        <f>+Allocators!H411</f>
        <v>0</v>
      </c>
      <c r="G343" s="16">
        <f>+Allocators!I411</f>
        <v>0</v>
      </c>
      <c r="H343" s="16">
        <f>+Allocators!J411</f>
        <v>0</v>
      </c>
      <c r="I343" s="16">
        <f>+Allocators!K411</f>
        <v>0</v>
      </c>
      <c r="J343" s="16">
        <f>+Allocators!L411</f>
        <v>0</v>
      </c>
      <c r="K343" s="16">
        <f>+Allocators!M411</f>
        <v>0</v>
      </c>
      <c r="L343" s="16">
        <f>+Allocators!N411</f>
        <v>0</v>
      </c>
      <c r="M343" s="16">
        <f>+Allocators!O411</f>
        <v>0</v>
      </c>
      <c r="N343" s="16">
        <f>+Allocators!P411</f>
        <v>0</v>
      </c>
      <c r="O343" s="16">
        <f>+Allocators!Q411</f>
        <v>0</v>
      </c>
      <c r="P343" s="16">
        <f>+Allocators!R411</f>
        <v>0</v>
      </c>
      <c r="Q343" s="16">
        <f>+Allocators!S411</f>
        <v>0</v>
      </c>
      <c r="R343" s="16">
        <f>+Allocators!T411</f>
        <v>0</v>
      </c>
      <c r="S343" s="16">
        <f>+Allocators!U411</f>
        <v>0</v>
      </c>
    </row>
    <row r="344" spans="1:19">
      <c r="A344" s="20" t="str">
        <f>CONCATENATE(Allocators!A412," ",Allocators!B412)</f>
        <v>RB_GUP-Land_D DISTPRI</v>
      </c>
      <c r="B344" s="16">
        <f>+Allocators!D412</f>
        <v>0.25151118784073168</v>
      </c>
      <c r="C344" s="16">
        <f>+Allocators!E412</f>
        <v>0.16635449660667881</v>
      </c>
      <c r="D344" s="16">
        <f>+Allocators!F412</f>
        <v>4.1282295560444077E-2</v>
      </c>
      <c r="E344" s="16">
        <f>+Allocators!G412</f>
        <v>5.2411602208091428E-4</v>
      </c>
      <c r="F344" s="16">
        <f>+Allocators!H412</f>
        <v>0</v>
      </c>
      <c r="G344" s="16">
        <f>+Allocators!I412</f>
        <v>1.801944868261756E-2</v>
      </c>
      <c r="H344" s="16">
        <f>+Allocators!J412</f>
        <v>4.9552185136604891E-3</v>
      </c>
      <c r="I344" s="16">
        <f>+Allocators!K412</f>
        <v>0</v>
      </c>
      <c r="J344" s="16">
        <f>+Allocators!L412</f>
        <v>0</v>
      </c>
      <c r="K344" s="16">
        <f>+Allocators!M412</f>
        <v>7.7212659340172829E-4</v>
      </c>
      <c r="L344" s="16">
        <f>+Allocators!N412</f>
        <v>1.4260994883263007E-2</v>
      </c>
      <c r="M344" s="16">
        <f>+Allocators!O412</f>
        <v>0</v>
      </c>
      <c r="N344" s="16">
        <f>+Allocators!P412</f>
        <v>0</v>
      </c>
      <c r="O344" s="16">
        <f>+Allocators!Q412</f>
        <v>5.0650048660088312E-3</v>
      </c>
      <c r="P344" s="16">
        <f>+Allocators!R412</f>
        <v>9.7278164970078857E-5</v>
      </c>
      <c r="Q344" s="16">
        <f>+Allocators!S412</f>
        <v>7.4345142124510952E-5</v>
      </c>
      <c r="R344" s="16">
        <f>+Allocators!T412</f>
        <v>8.5550977212423779E-5</v>
      </c>
      <c r="S344" s="16">
        <f>+Allocators!U412</f>
        <v>2.0311828269308638E-5</v>
      </c>
    </row>
    <row r="345" spans="1:19">
      <c r="A345" s="20" t="str">
        <f>CONCATENATE(Allocators!A413," ",Allocators!B413)</f>
        <v>RB_GUP-Land_D DISTSEC</v>
      </c>
      <c r="B345" s="16">
        <f>+Allocators!D413</f>
        <v>8.6042307282269609E-2</v>
      </c>
      <c r="C345" s="16">
        <f>+Allocators!E413</f>
        <v>6.5424715282352636E-2</v>
      </c>
      <c r="D345" s="16">
        <f>+Allocators!F413</f>
        <v>1.3205513015375897E-2</v>
      </c>
      <c r="E345" s="16">
        <f>+Allocators!G413</f>
        <v>0</v>
      </c>
      <c r="F345" s="16">
        <f>+Allocators!H413</f>
        <v>0</v>
      </c>
      <c r="G345" s="16">
        <f>+Allocators!I413</f>
        <v>5.0579795680109427E-3</v>
      </c>
      <c r="H345" s="16">
        <f>+Allocators!J413</f>
        <v>0</v>
      </c>
      <c r="I345" s="16">
        <f>+Allocators!K413</f>
        <v>0</v>
      </c>
      <c r="J345" s="16">
        <f>+Allocators!L413</f>
        <v>0</v>
      </c>
      <c r="K345" s="16">
        <f>+Allocators!M413</f>
        <v>1.7764685549390261E-4</v>
      </c>
      <c r="L345" s="16">
        <f>+Allocators!N413</f>
        <v>0</v>
      </c>
      <c r="M345" s="16">
        <f>+Allocators!O413</f>
        <v>0</v>
      </c>
      <c r="N345" s="16">
        <f>+Allocators!P413</f>
        <v>0</v>
      </c>
      <c r="O345" s="16">
        <f>+Allocators!Q413</f>
        <v>1.4671554100480248E-3</v>
      </c>
      <c r="P345" s="16">
        <f>+Allocators!R413</f>
        <v>0</v>
      </c>
      <c r="Q345" s="16">
        <f>+Allocators!S413</f>
        <v>1.8884875361187403E-5</v>
      </c>
      <c r="R345" s="16">
        <f>+Allocators!T413</f>
        <v>5.6226490710466963E-4</v>
      </c>
      <c r="S345" s="16">
        <f>+Allocators!U413</f>
        <v>1.2814736852234307E-4</v>
      </c>
    </row>
    <row r="346" spans="1:19">
      <c r="A346" s="20" t="str">
        <f>CONCATENATE(Allocators!A414," ",Allocators!B414)</f>
        <v>RB_GUP-Land_D ENERGY</v>
      </c>
      <c r="B346" s="16">
        <f>+Allocators!D414</f>
        <v>0</v>
      </c>
      <c r="C346" s="16">
        <f>+Allocators!E414</f>
        <v>0</v>
      </c>
      <c r="D346" s="16">
        <f>+Allocators!F414</f>
        <v>0</v>
      </c>
      <c r="E346" s="16">
        <f>+Allocators!G414</f>
        <v>0</v>
      </c>
      <c r="F346" s="16">
        <f>+Allocators!H414</f>
        <v>0</v>
      </c>
      <c r="G346" s="16">
        <f>+Allocators!I414</f>
        <v>0</v>
      </c>
      <c r="H346" s="16">
        <f>+Allocators!J414</f>
        <v>0</v>
      </c>
      <c r="I346" s="16">
        <f>+Allocators!K414</f>
        <v>0</v>
      </c>
      <c r="J346" s="16">
        <f>+Allocators!L414</f>
        <v>0</v>
      </c>
      <c r="K346" s="16">
        <f>+Allocators!M414</f>
        <v>0</v>
      </c>
      <c r="L346" s="16">
        <f>+Allocators!N414</f>
        <v>0</v>
      </c>
      <c r="M346" s="16">
        <f>+Allocators!O414</f>
        <v>0</v>
      </c>
      <c r="N346" s="16">
        <f>+Allocators!P414</f>
        <v>0</v>
      </c>
      <c r="O346" s="16">
        <f>+Allocators!Q414</f>
        <v>0</v>
      </c>
      <c r="P346" s="16">
        <f>+Allocators!R414</f>
        <v>0</v>
      </c>
      <c r="Q346" s="16">
        <f>+Allocators!S414</f>
        <v>0</v>
      </c>
      <c r="R346" s="16">
        <f>+Allocators!T414</f>
        <v>0</v>
      </c>
      <c r="S346" s="16">
        <f>+Allocators!U414</f>
        <v>0</v>
      </c>
    </row>
    <row r="347" spans="1:19">
      <c r="A347" s="20" t="str">
        <f>CONCATENATE(Allocators!A415," ",Allocators!B415)</f>
        <v>RB_GUP-Land_D CUSTOMER</v>
      </c>
      <c r="B347" s="16">
        <f>+Allocators!D415</f>
        <v>0.66244650487699841</v>
      </c>
      <c r="C347" s="16">
        <f>+Allocators!E415</f>
        <v>0.49297016890741047</v>
      </c>
      <c r="D347" s="16">
        <f>+Allocators!F415</f>
        <v>0.12130891706502245</v>
      </c>
      <c r="E347" s="16">
        <f>+Allocators!G415</f>
        <v>1.3514436621772869E-3</v>
      </c>
      <c r="F347" s="16">
        <f>+Allocators!H415</f>
        <v>9.9799305130219537E-5</v>
      </c>
      <c r="G347" s="16">
        <f>+Allocators!I415</f>
        <v>2.2577580859604669E-3</v>
      </c>
      <c r="H347" s="16">
        <f>+Allocators!J415</f>
        <v>7.0944629021148079E-4</v>
      </c>
      <c r="I347" s="16">
        <f>+Allocators!K415</f>
        <v>2.8635516229140565E-4</v>
      </c>
      <c r="J347" s="16">
        <f>+Allocators!L415</f>
        <v>0</v>
      </c>
      <c r="K347" s="16">
        <f>+Allocators!M415</f>
        <v>2.0935388931268531E-5</v>
      </c>
      <c r="L347" s="16">
        <f>+Allocators!N415</f>
        <v>5.2126328532627812E-4</v>
      </c>
      <c r="M347" s="16">
        <f>+Allocators!O415</f>
        <v>9.4913007066036381E-4</v>
      </c>
      <c r="N347" s="16">
        <f>+Allocators!P415</f>
        <v>1.8408272392486194E-4</v>
      </c>
      <c r="O347" s="16">
        <f>+Allocators!Q415</f>
        <v>7.2226603348396457E-4</v>
      </c>
      <c r="P347" s="16">
        <f>+Allocators!R415</f>
        <v>8.4168583394660388E-6</v>
      </c>
      <c r="Q347" s="16">
        <f>+Allocators!S415</f>
        <v>5.177984345177131E-5</v>
      </c>
      <c r="R347" s="16">
        <f>+Allocators!T415</f>
        <v>3.6096456788185467E-2</v>
      </c>
      <c r="S347" s="16">
        <f>+Allocators!U415</f>
        <v>4.9082854064911394E-3</v>
      </c>
    </row>
    <row r="348" spans="1:19">
      <c r="A348" s="20" t="str">
        <f>CONCATENATE(Allocators!A416," ",Allocators!B416)</f>
        <v>RB_GUP-Land_D TOTAL</v>
      </c>
      <c r="B348" s="16">
        <f>+Allocators!D416</f>
        <v>0.99999999999999978</v>
      </c>
      <c r="C348" s="16">
        <f>+Allocators!E416</f>
        <v>0.72474938079644191</v>
      </c>
      <c r="D348" s="16">
        <f>+Allocators!F416</f>
        <v>0.17579672564084242</v>
      </c>
      <c r="E348" s="16">
        <f>+Allocators!G416</f>
        <v>1.875559684258201E-3</v>
      </c>
      <c r="F348" s="16">
        <f>+Allocators!H416</f>
        <v>9.9799305130219537E-5</v>
      </c>
      <c r="G348" s="16">
        <f>+Allocators!I416</f>
        <v>2.5335186336588968E-2</v>
      </c>
      <c r="H348" s="16">
        <f>+Allocators!J416</f>
        <v>5.6646648038719697E-3</v>
      </c>
      <c r="I348" s="16">
        <f>+Allocators!K416</f>
        <v>2.8635516229140565E-4</v>
      </c>
      <c r="J348" s="16">
        <f>+Allocators!L416</f>
        <v>0</v>
      </c>
      <c r="K348" s="16">
        <f>+Allocators!M416</f>
        <v>9.7070883782689936E-4</v>
      </c>
      <c r="L348" s="16">
        <f>+Allocators!N416</f>
        <v>1.4782258168589284E-2</v>
      </c>
      <c r="M348" s="16">
        <f>+Allocators!O416</f>
        <v>9.4913007066036381E-4</v>
      </c>
      <c r="N348" s="16">
        <f>+Allocators!P416</f>
        <v>1.8408272392486194E-4</v>
      </c>
      <c r="O348" s="16">
        <f>+Allocators!Q416</f>
        <v>7.2544263095408205E-3</v>
      </c>
      <c r="P348" s="16">
        <f>+Allocators!R416</f>
        <v>1.056950233095449E-4</v>
      </c>
      <c r="Q348" s="16">
        <f>+Allocators!S416</f>
        <v>1.4500986093746968E-4</v>
      </c>
      <c r="R348" s="16">
        <f>+Allocators!T416</f>
        <v>3.6744272672502562E-2</v>
      </c>
      <c r="S348" s="16">
        <f>+Allocators!U416</f>
        <v>5.0567446032827911E-3</v>
      </c>
    </row>
    <row r="349" spans="1:19"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</row>
    <row r="350" spans="1:19">
      <c r="A350" s="20" t="str">
        <f>CONCATENATE(Allocators!A427," ",Allocators!B427)</f>
        <v>RB_GUP-Land_G PRODUCTION</v>
      </c>
      <c r="B350" s="16">
        <f ca="1">+Allocators!D427</f>
        <v>0.29971231342459587</v>
      </c>
      <c r="C350" s="16">
        <f ca="1">+Allocators!E427</f>
        <v>0.14859993361548035</v>
      </c>
      <c r="D350" s="16">
        <f ca="1">+Allocators!F427</f>
        <v>3.7160069080120713E-2</v>
      </c>
      <c r="E350" s="16">
        <f ca="1">+Allocators!G427</f>
        <v>4.7096068788521784E-4</v>
      </c>
      <c r="F350" s="16">
        <f ca="1">+Allocators!H427</f>
        <v>2.3571114289097746E-5</v>
      </c>
      <c r="G350" s="16">
        <f ca="1">+Allocators!I427</f>
        <v>1.6671780713900772E-2</v>
      </c>
      <c r="H350" s="16">
        <f ca="1">+Allocators!J427</f>
        <v>4.5693489935461108E-3</v>
      </c>
      <c r="I350" s="16">
        <f ca="1">+Allocators!K427</f>
        <v>7.2712419425617896E-4</v>
      </c>
      <c r="J350" s="16">
        <f ca="1">+Allocators!L427</f>
        <v>0</v>
      </c>
      <c r="K350" s="16">
        <f ca="1">+Allocators!M427</f>
        <v>7.2067843119590351E-4</v>
      </c>
      <c r="L350" s="16">
        <f ca="1">+Allocators!N427</f>
        <v>1.3115118110169631E-2</v>
      </c>
      <c r="M350" s="16">
        <f ca="1">+Allocators!O427</f>
        <v>6.3903962212562795E-2</v>
      </c>
      <c r="N350" s="16">
        <f ca="1">+Allocators!P427</f>
        <v>8.1426711007716035E-3</v>
      </c>
      <c r="O350" s="16">
        <f ca="1">+Allocators!Q427</f>
        <v>4.6627416400793114E-3</v>
      </c>
      <c r="P350" s="16">
        <f ca="1">+Allocators!R427</f>
        <v>8.7648308123770475E-5</v>
      </c>
      <c r="Q350" s="16">
        <f ca="1">+Allocators!S427</f>
        <v>6.7808071292664086E-5</v>
      </c>
      <c r="R350" s="16">
        <f ca="1">+Allocators!T427</f>
        <v>6.3721308004270703E-4</v>
      </c>
      <c r="S350" s="16">
        <f ca="1">+Allocators!U427</f>
        <v>1.5168407087920585E-4</v>
      </c>
    </row>
    <row r="351" spans="1:19">
      <c r="A351" s="20" t="str">
        <f>CONCATENATE(Allocators!A428," ",Allocators!B428)</f>
        <v>RB_GUP-Land_G BULKTRAN</v>
      </c>
      <c r="B351" s="16">
        <f ca="1">+Allocators!D428</f>
        <v>8.3338111320678809E-2</v>
      </c>
      <c r="C351" s="16">
        <f ca="1">+Allocators!E428</f>
        <v>4.1319749824052572E-2</v>
      </c>
      <c r="D351" s="16">
        <f ca="1">+Allocators!F428</f>
        <v>1.0332741882699921E-2</v>
      </c>
      <c r="E351" s="16">
        <f ca="1">+Allocators!G428</f>
        <v>1.3095549457468696E-4</v>
      </c>
      <c r="F351" s="16">
        <f ca="1">+Allocators!H428</f>
        <v>6.5541923324130391E-6</v>
      </c>
      <c r="G351" s="16">
        <f ca="1">+Allocators!I428</f>
        <v>4.6357612110540071E-3</v>
      </c>
      <c r="H351" s="16">
        <f ca="1">+Allocators!J428</f>
        <v>1.2705547888107703E-3</v>
      </c>
      <c r="I351" s="16">
        <f ca="1">+Allocators!K428</f>
        <v>2.0218440928395739E-4</v>
      </c>
      <c r="J351" s="16">
        <f ca="1">+Allocators!L428</f>
        <v>0</v>
      </c>
      <c r="K351" s="16">
        <f ca="1">+Allocators!M428</f>
        <v>2.0039209813956007E-4</v>
      </c>
      <c r="L351" s="16">
        <f ca="1">+Allocators!N428</f>
        <v>3.6467943560955685E-3</v>
      </c>
      <c r="M351" s="16">
        <f ca="1">+Allocators!O428</f>
        <v>1.7769158216593767E-2</v>
      </c>
      <c r="N351" s="16">
        <f ca="1">+Allocators!P428</f>
        <v>2.2641539911722811E-3</v>
      </c>
      <c r="O351" s="16">
        <f ca="1">+Allocators!Q428</f>
        <v>1.2965235809647699E-3</v>
      </c>
      <c r="P351" s="16">
        <f ca="1">+Allocators!R428</f>
        <v>2.4371519394800018E-5</v>
      </c>
      <c r="Q351" s="16">
        <f ca="1">+Allocators!S428</f>
        <v>1.8854736161016206E-5</v>
      </c>
      <c r="R351" s="16">
        <f ca="1">+Allocators!T428</f>
        <v>1.7718369323171555E-4</v>
      </c>
      <c r="S351" s="16">
        <f ca="1">+Allocators!U428</f>
        <v>4.2177326116717323E-5</v>
      </c>
    </row>
    <row r="352" spans="1:19">
      <c r="A352" s="20" t="str">
        <f>CONCATENATE(Allocators!A429," ",Allocators!B429)</f>
        <v>RB_GUP-Land_G SUBTRAN</v>
      </c>
      <c r="B352" s="16">
        <f ca="1">+Allocators!D429</f>
        <v>2.6418389826007339E-2</v>
      </c>
      <c r="C352" s="16">
        <f ca="1">+Allocators!E429</f>
        <v>1.2748517073298897E-2</v>
      </c>
      <c r="D352" s="16">
        <f ca="1">+Allocators!F429</f>
        <v>3.1806711918401032E-3</v>
      </c>
      <c r="E352" s="16">
        <f ca="1">+Allocators!G429</f>
        <v>4.039640764680633E-5</v>
      </c>
      <c r="F352" s="16">
        <f ca="1">+Allocators!H429</f>
        <v>2.6042929178341185E-6</v>
      </c>
      <c r="G352" s="16">
        <f ca="1">+Allocators!I429</f>
        <v>1.4124797214274489E-3</v>
      </c>
      <c r="H352" s="16">
        <f ca="1">+Allocators!J429</f>
        <v>3.8776225043978826E-4</v>
      </c>
      <c r="I352" s="16">
        <f ca="1">+Allocators!K429</f>
        <v>7.7943083623725019E-5</v>
      </c>
      <c r="J352" s="16">
        <f ca="1">+Allocators!L429</f>
        <v>0</v>
      </c>
      <c r="K352" s="16">
        <f ca="1">+Allocators!M429</f>
        <v>5.9856586278731933E-5</v>
      </c>
      <c r="L352" s="16">
        <f ca="1">+Allocators!N429</f>
        <v>1.1214221201747779E-3</v>
      </c>
      <c r="M352" s="16">
        <f ca="1">+Allocators!O429</f>
        <v>6.9689920325680431E-3</v>
      </c>
      <c r="N352" s="16">
        <f ca="1">+Allocators!P429</f>
        <v>0</v>
      </c>
      <c r="O352" s="16">
        <f ca="1">+Allocators!Q429</f>
        <v>3.9618167015216391E-4</v>
      </c>
      <c r="P352" s="16">
        <f ca="1">+Allocators!R429</f>
        <v>7.5994876067047602E-6</v>
      </c>
      <c r="Q352" s="16">
        <f ca="1">+Allocators!S429</f>
        <v>5.7802366060832245E-6</v>
      </c>
      <c r="R352" s="16">
        <f ca="1">+Allocators!T429</f>
        <v>6.6134705177259961E-6</v>
      </c>
      <c r="S352" s="16">
        <f ca="1">+Allocators!U429</f>
        <v>1.5702009084175311E-6</v>
      </c>
    </row>
    <row r="353" spans="1:19">
      <c r="A353" s="20" t="str">
        <f>CONCATENATE(Allocators!A430," ",Allocators!B430)</f>
        <v>RB_GUP-Land_G DISTPRI</v>
      </c>
      <c r="B353" s="16">
        <f ca="1">+Allocators!D430</f>
        <v>4.7473415501143403E-2</v>
      </c>
      <c r="C353" s="16">
        <f ca="1">+Allocators!E430</f>
        <v>3.1399860203806973E-2</v>
      </c>
      <c r="D353" s="16">
        <f ca="1">+Allocators!F430</f>
        <v>7.7921447026166124E-3</v>
      </c>
      <c r="E353" s="16">
        <f ca="1">+Allocators!G430</f>
        <v>9.892831368920986E-5</v>
      </c>
      <c r="F353" s="16">
        <f ca="1">+Allocators!H430</f>
        <v>0</v>
      </c>
      <c r="G353" s="16">
        <f ca="1">+Allocators!I430</f>
        <v>3.4012195710082715E-3</v>
      </c>
      <c r="H353" s="16">
        <f ca="1">+Allocators!J430</f>
        <v>9.3531086794806115E-4</v>
      </c>
      <c r="I353" s="16">
        <f ca="1">+Allocators!K430</f>
        <v>0</v>
      </c>
      <c r="J353" s="16">
        <f ca="1">+Allocators!L430</f>
        <v>0</v>
      </c>
      <c r="K353" s="16">
        <f ca="1">+Allocators!M430</f>
        <v>1.4574097837450698E-4</v>
      </c>
      <c r="L353" s="16">
        <f ca="1">+Allocators!N430</f>
        <v>2.6918012727988206E-3</v>
      </c>
      <c r="M353" s="16">
        <f ca="1">+Allocators!O430</f>
        <v>0</v>
      </c>
      <c r="N353" s="16">
        <f ca="1">+Allocators!P430</f>
        <v>0</v>
      </c>
      <c r="O353" s="16">
        <f ca="1">+Allocators!Q430</f>
        <v>9.5603333825299301E-4</v>
      </c>
      <c r="P353" s="16">
        <f ca="1">+Allocators!R430</f>
        <v>1.8361516179303055E-5</v>
      </c>
      <c r="Q353" s="16">
        <f ca="1">+Allocators!S430</f>
        <v>1.4032846223935987E-5</v>
      </c>
      <c r="R353" s="16">
        <f ca="1">+Allocators!T430</f>
        <v>1.6147977839880841E-5</v>
      </c>
      <c r="S353" s="16">
        <f ca="1">+Allocators!U430</f>
        <v>3.8339124048325829E-6</v>
      </c>
    </row>
    <row r="354" spans="1:19">
      <c r="A354" s="20" t="str">
        <f>CONCATENATE(Allocators!A431," ",Allocators!B431)</f>
        <v>RB_GUP-Land_G DISTSEC</v>
      </c>
      <c r="B354" s="16">
        <f ca="1">+Allocators!D431</f>
        <v>1.7399327022563811E-2</v>
      </c>
      <c r="C354" s="16">
        <f ca="1">+Allocators!E431</f>
        <v>1.3230073117650532E-2</v>
      </c>
      <c r="D354" s="16">
        <f ca="1">+Allocators!F431</f>
        <v>2.6703960727305497E-3</v>
      </c>
      <c r="E354" s="16">
        <f ca="1">+Allocators!G431</f>
        <v>0</v>
      </c>
      <c r="F354" s="16">
        <f ca="1">+Allocators!H431</f>
        <v>0</v>
      </c>
      <c r="G354" s="16">
        <f ca="1">+Allocators!I431</f>
        <v>1.0228159071624917E-3</v>
      </c>
      <c r="H354" s="16">
        <f ca="1">+Allocators!J431</f>
        <v>0</v>
      </c>
      <c r="I354" s="16">
        <f ca="1">+Allocators!K431</f>
        <v>0</v>
      </c>
      <c r="J354" s="16">
        <f ca="1">+Allocators!L431</f>
        <v>0</v>
      </c>
      <c r="K354" s="16">
        <f ca="1">+Allocators!M431</f>
        <v>3.5923440815324172E-5</v>
      </c>
      <c r="L354" s="16">
        <f ca="1">+Allocators!N431</f>
        <v>0</v>
      </c>
      <c r="M354" s="16">
        <f ca="1">+Allocators!O431</f>
        <v>0</v>
      </c>
      <c r="N354" s="16">
        <f ca="1">+Allocators!P431</f>
        <v>0</v>
      </c>
      <c r="O354" s="16">
        <f ca="1">+Allocators!Q431</f>
        <v>2.9668563731797594E-4</v>
      </c>
      <c r="P354" s="16">
        <f ca="1">+Allocators!R431</f>
        <v>0</v>
      </c>
      <c r="Q354" s="16">
        <f ca="1">+Allocators!S431</f>
        <v>3.8188669338178884E-6</v>
      </c>
      <c r="R354" s="16">
        <f ca="1">+Allocators!T431</f>
        <v>1.1370024004506858E-4</v>
      </c>
      <c r="S354" s="16">
        <f ca="1">+Allocators!U431</f>
        <v>2.5913739908049954E-5</v>
      </c>
    </row>
    <row r="355" spans="1:19">
      <c r="A355" s="20" t="str">
        <f>CONCATENATE(Allocators!A432," ",Allocators!B432)</f>
        <v>RB_GUP-Land_G ENERGY</v>
      </c>
      <c r="B355" s="16">
        <f ca="1">+Allocators!D432</f>
        <v>0.17521098381414246</v>
      </c>
      <c r="C355" s="16">
        <f ca="1">+Allocators!E432</f>
        <v>6.4375781950688021E-2</v>
      </c>
      <c r="D355" s="16">
        <f ca="1">+Allocators!F432</f>
        <v>2.0335563707555373E-2</v>
      </c>
      <c r="E355" s="16">
        <f ca="1">+Allocators!G432</f>
        <v>2.5396186898849279E-4</v>
      </c>
      <c r="F355" s="16">
        <f ca="1">+Allocators!H432</f>
        <v>1.286513158096044E-5</v>
      </c>
      <c r="G355" s="16">
        <f ca="1">+Allocators!I432</f>
        <v>1.0302898297551278E-2</v>
      </c>
      <c r="H355" s="16">
        <f ca="1">+Allocators!J432</f>
        <v>2.7794507930361664E-3</v>
      </c>
      <c r="I355" s="16">
        <f ca="1">+Allocators!K432</f>
        <v>4.3311753628896729E-4</v>
      </c>
      <c r="J355" s="16">
        <f ca="1">+Allocators!L432</f>
        <v>0</v>
      </c>
      <c r="K355" s="16">
        <f ca="1">+Allocators!M432</f>
        <v>5.1887285064992764E-4</v>
      </c>
      <c r="L355" s="16">
        <f ca="1">+Allocators!N432</f>
        <v>1.0256198936203475E-2</v>
      </c>
      <c r="M355" s="16">
        <f ca="1">+Allocators!O432</f>
        <v>5.3917922072921128E-2</v>
      </c>
      <c r="N355" s="16">
        <f ca="1">+Allocators!P432</f>
        <v>7.5394959938103303E-3</v>
      </c>
      <c r="O355" s="16">
        <f ca="1">+Allocators!Q432</f>
        <v>2.8967384386405395E-3</v>
      </c>
      <c r="P355" s="16">
        <f ca="1">+Allocators!R432</f>
        <v>5.4774896671809646E-5</v>
      </c>
      <c r="Q355" s="16">
        <f ca="1">+Allocators!S432</f>
        <v>5.4636595237022632E-5</v>
      </c>
      <c r="R355" s="16">
        <f ca="1">+Allocators!T432</f>
        <v>1.1978761000424809E-3</v>
      </c>
      <c r="S355" s="16">
        <f ca="1">+Allocators!U432</f>
        <v>2.8082864427646963E-4</v>
      </c>
    </row>
    <row r="356" spans="1:19">
      <c r="A356" s="20" t="str">
        <f>CONCATENATE(Allocators!A433," ",Allocators!B433)</f>
        <v>RB_GUP-Land_G CUSTOMER</v>
      </c>
      <c r="B356" s="16">
        <f ca="1">+Allocators!D433</f>
        <v>0.35044745909086872</v>
      </c>
      <c r="C356" s="16">
        <f ca="1">+Allocators!E433</f>
        <v>0.27123369812414266</v>
      </c>
      <c r="D356" s="16">
        <f ca="1">+Allocators!F433</f>
        <v>6.3993906756725755E-2</v>
      </c>
      <c r="E356" s="16">
        <f ca="1">+Allocators!G433</f>
        <v>6.5170434582830612E-4</v>
      </c>
      <c r="F356" s="16">
        <f ca="1">+Allocators!H433</f>
        <v>4.6437135758262768E-5</v>
      </c>
      <c r="G356" s="16">
        <f ca="1">+Allocators!I433</f>
        <v>1.1387432005064179E-3</v>
      </c>
      <c r="H356" s="16">
        <f ca="1">+Allocators!J433</f>
        <v>3.6328423644603475E-4</v>
      </c>
      <c r="I356" s="16">
        <f ca="1">+Allocators!K433</f>
        <v>1.3260833342569305E-4</v>
      </c>
      <c r="J356" s="16">
        <f ca="1">+Allocators!L433</f>
        <v>0</v>
      </c>
      <c r="K356" s="16">
        <f ca="1">+Allocators!M433</f>
        <v>1.0797784038878765E-5</v>
      </c>
      <c r="L356" s="16">
        <f ca="1">+Allocators!N433</f>
        <v>2.6124692233969358E-4</v>
      </c>
      <c r="M356" s="16">
        <f ca="1">+Allocators!O433</f>
        <v>4.3919059110862879E-4</v>
      </c>
      <c r="N356" s="16">
        <f ca="1">+Allocators!P433</f>
        <v>8.4510611749610403E-5</v>
      </c>
      <c r="O356" s="16">
        <f ca="1">+Allocators!Q433</f>
        <v>3.6813806517643056E-4</v>
      </c>
      <c r="P356" s="16">
        <f ca="1">+Allocators!R433</f>
        <v>4.3907098873402109E-6</v>
      </c>
      <c r="Q356" s="16">
        <f ca="1">+Allocators!S433</f>
        <v>2.5623759665241209E-5</v>
      </c>
      <c r="R356" s="16">
        <f ca="1">+Allocators!T433</f>
        <v>1.083634202893166E-2</v>
      </c>
      <c r="S356" s="16">
        <f ca="1">+Allocators!U433</f>
        <v>8.5683648513791674E-4</v>
      </c>
    </row>
    <row r="357" spans="1:19">
      <c r="A357" s="20" t="str">
        <f>CONCATENATE(Allocators!A434," ",Allocators!B434)</f>
        <v>RB_GUP-Land_G TOTAL</v>
      </c>
      <c r="B357" s="16">
        <f ca="1">+Allocators!D434</f>
        <v>1.0000000000000002</v>
      </c>
      <c r="C357" s="16">
        <f ca="1">+Allocators!E434</f>
        <v>0.58290761390912005</v>
      </c>
      <c r="D357" s="16">
        <f ca="1">+Allocators!F434</f>
        <v>0.14546549339428902</v>
      </c>
      <c r="E357" s="16">
        <f ca="1">+Allocators!G434</f>
        <v>1.6469071186127199E-3</v>
      </c>
      <c r="F357" s="16">
        <f ca="1">+Allocators!H434</f>
        <v>9.2031866878568115E-5</v>
      </c>
      <c r="G357" s="16">
        <f ca="1">+Allocators!I434</f>
        <v>3.8585698622610687E-2</v>
      </c>
      <c r="H357" s="16">
        <f ca="1">+Allocators!J434</f>
        <v>1.0305711930226932E-2</v>
      </c>
      <c r="I357" s="16">
        <f ca="1">+Allocators!K434</f>
        <v>1.5729775568785217E-3</v>
      </c>
      <c r="J357" s="16">
        <f ca="1">+Allocators!L434</f>
        <v>0</v>
      </c>
      <c r="K357" s="16">
        <f ca="1">+Allocators!M434</f>
        <v>1.6922621694928329E-3</v>
      </c>
      <c r="L357" s="16">
        <f ca="1">+Allocators!N434</f>
        <v>3.109258171778197E-2</v>
      </c>
      <c r="M357" s="16">
        <f ca="1">+Allocators!O434</f>
        <v>0.14299922512575436</v>
      </c>
      <c r="N357" s="16">
        <f ca="1">+Allocators!P434</f>
        <v>1.8030831697503823E-2</v>
      </c>
      <c r="O357" s="16">
        <f ca="1">+Allocators!Q434</f>
        <v>1.0873042370584184E-2</v>
      </c>
      <c r="P357" s="16">
        <f ca="1">+Allocators!R434</f>
        <v>1.9714643786372817E-4</v>
      </c>
      <c r="Q357" s="16">
        <f ca="1">+Allocators!S434</f>
        <v>1.9055511211978125E-4</v>
      </c>
      <c r="R357" s="16">
        <f ca="1">+Allocators!T434</f>
        <v>1.2985076590651238E-2</v>
      </c>
      <c r="S357" s="16">
        <f ca="1">+Allocators!U434</f>
        <v>1.3628443796316096E-3</v>
      </c>
    </row>
    <row r="358" spans="1:19"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</row>
    <row r="359" spans="1:19">
      <c r="A359" s="20" t="str">
        <f>CONCATENATE(Allocators!A478," ",Allocators!B478)</f>
        <v>RB_GUP_EPIS PRODUCTION</v>
      </c>
      <c r="B359" s="16">
        <f ca="1">+Allocators!D478</f>
        <v>0.32461815789147896</v>
      </c>
      <c r="C359" s="16">
        <f ca="1">+Allocators!E478</f>
        <v>0.16094846475231464</v>
      </c>
      <c r="D359" s="16">
        <f ca="1">+Allocators!F478</f>
        <v>4.0248039975654112E-2</v>
      </c>
      <c r="E359" s="16">
        <f ca="1">+Allocators!G478</f>
        <v>5.1009713012363977E-4</v>
      </c>
      <c r="F359" s="16">
        <f ca="1">+Allocators!H478</f>
        <v>2.5529854321122071E-5</v>
      </c>
      <c r="G359" s="16">
        <f ca="1">+Allocators!I478</f>
        <v>1.8057191852675555E-2</v>
      </c>
      <c r="H359" s="16">
        <f ca="1">+Allocators!J478</f>
        <v>4.9490581020836116E-3</v>
      </c>
      <c r="I359" s="16">
        <f ca="1">+Allocators!K478</f>
        <v>7.8754761124337784E-4</v>
      </c>
      <c r="J359" s="16">
        <f ca="1">+Allocators!L478</f>
        <v>0</v>
      </c>
      <c r="K359" s="16">
        <f ca="1">+Allocators!M478</f>
        <v>7.8056621062315217E-4</v>
      </c>
      <c r="L359" s="16">
        <f ca="1">+Allocators!N478</f>
        <v>1.4204973538811746E-2</v>
      </c>
      <c r="M359" s="16">
        <f ca="1">+Allocators!O478</f>
        <v>6.9214328428410854E-2</v>
      </c>
      <c r="N359" s="16">
        <f ca="1">+Allocators!P478</f>
        <v>8.8193203103537898E-3</v>
      </c>
      <c r="O359" s="16">
        <f ca="1">+Allocators!Q478</f>
        <v>5.0502116000223857E-3</v>
      </c>
      <c r="P359" s="16">
        <f ca="1">+Allocators!R478</f>
        <v>9.4931809775648015E-5</v>
      </c>
      <c r="Q359" s="16">
        <f ca="1">+Allocators!S478</f>
        <v>7.3442865732430506E-5</v>
      </c>
      <c r="R359" s="16">
        <f ca="1">+Allocators!T478</f>
        <v>6.9016495807023225E-4</v>
      </c>
      <c r="S359" s="16">
        <f ca="1">+Allocators!U478</f>
        <v>1.6428889126264223E-4</v>
      </c>
    </row>
    <row r="360" spans="1:19">
      <c r="A360" s="20" t="str">
        <f>CONCATENATE(Allocators!A479," ",Allocators!B479)</f>
        <v>RB_GUP_EPIS BULKTRAN</v>
      </c>
      <c r="B360" s="16">
        <f ca="1">+Allocators!D479</f>
        <v>0.20806576741467733</v>
      </c>
      <c r="C360" s="16">
        <f ca="1">+Allocators!E479</f>
        <v>0.10316079066685981</v>
      </c>
      <c r="D360" s="16">
        <f ca="1">+Allocators!F479</f>
        <v>2.5797199327557713E-2</v>
      </c>
      <c r="E360" s="16">
        <f ca="1">+Allocators!G479</f>
        <v>3.2694951978219443E-4</v>
      </c>
      <c r="F360" s="16">
        <f ca="1">+Allocators!H479</f>
        <v>1.6363498474059375E-5</v>
      </c>
      <c r="G360" s="16">
        <f ca="1">+Allocators!I479</f>
        <v>1.1573854970358764E-2</v>
      </c>
      <c r="H360" s="16">
        <f ca="1">+Allocators!J479</f>
        <v>3.1721256096034398E-3</v>
      </c>
      <c r="I360" s="16">
        <f ca="1">+Allocators!K479</f>
        <v>5.0478290916717303E-4</v>
      </c>
      <c r="J360" s="16">
        <f ca="1">+Allocators!L479</f>
        <v>0</v>
      </c>
      <c r="K360" s="16">
        <f ca="1">+Allocators!M479</f>
        <v>5.0030814260724999E-4</v>
      </c>
      <c r="L360" s="16">
        <f ca="1">+Allocators!N479</f>
        <v>9.1047547668177842E-3</v>
      </c>
      <c r="M360" s="16">
        <f ca="1">+Allocators!O479</f>
        <v>4.4363298880413127E-2</v>
      </c>
      <c r="N360" s="16">
        <f ca="1">+Allocators!P479</f>
        <v>5.6527911450445075E-3</v>
      </c>
      <c r="O360" s="16">
        <f ca="1">+Allocators!Q479</f>
        <v>3.2369604922606993E-3</v>
      </c>
      <c r="P360" s="16">
        <f ca="1">+Allocators!R479</f>
        <v>6.0847057913616653E-5</v>
      </c>
      <c r="Q360" s="16">
        <f ca="1">+Allocators!S479</f>
        <v>4.7073602779976806E-5</v>
      </c>
      <c r="R360" s="16">
        <f ca="1">+Allocators!T479</f>
        <v>4.4236496989674679E-4</v>
      </c>
      <c r="S360" s="16">
        <f ca="1">+Allocators!U479</f>
        <v>1.0530185514051133E-4</v>
      </c>
    </row>
    <row r="361" spans="1:19">
      <c r="A361" s="20" t="str">
        <f>CONCATENATE(Allocators!A480," ",Allocators!B480)</f>
        <v>RB_GUP_EPIS SUBTRAN</v>
      </c>
      <c r="B361" s="16">
        <f ca="1">+Allocators!D480</f>
        <v>6.5917401296446673E-2</v>
      </c>
      <c r="C361" s="16">
        <f ca="1">+Allocators!E480</f>
        <v>3.1809248080213223E-2</v>
      </c>
      <c r="D361" s="16">
        <f ca="1">+Allocators!F480</f>
        <v>7.9361982590692333E-3</v>
      </c>
      <c r="E361" s="16">
        <f ca="1">+Allocators!G480</f>
        <v>1.0079441749958556E-4</v>
      </c>
      <c r="F361" s="16">
        <f ca="1">+Allocators!H480</f>
        <v>6.4980576972699772E-6</v>
      </c>
      <c r="G361" s="16">
        <f ca="1">+Allocators!I480</f>
        <v>3.5243250339492059E-3</v>
      </c>
      <c r="H361" s="16">
        <f ca="1">+Allocators!J480</f>
        <v>9.675184611247675E-4</v>
      </c>
      <c r="I361" s="16">
        <f ca="1">+Allocators!K480</f>
        <v>1.9447837492539869E-4</v>
      </c>
      <c r="J361" s="16">
        <f ca="1">+Allocators!L480</f>
        <v>0</v>
      </c>
      <c r="K361" s="16">
        <f ca="1">+Allocators!M480</f>
        <v>1.4935015509864156E-4</v>
      </c>
      <c r="L361" s="16">
        <f ca="1">+Allocators!N480</f>
        <v>2.7980975526942209E-3</v>
      </c>
      <c r="M361" s="16">
        <f ca="1">+Allocators!O480</f>
        <v>1.7388563325320381E-2</v>
      </c>
      <c r="N361" s="16">
        <f ca="1">+Allocators!P480</f>
        <v>0</v>
      </c>
      <c r="O361" s="16">
        <f ca="1">+Allocators!Q480</f>
        <v>9.8852603469450594E-4</v>
      </c>
      <c r="P361" s="16">
        <f ca="1">+Allocators!R480</f>
        <v>1.8961733758860204E-5</v>
      </c>
      <c r="Q361" s="16">
        <f ca="1">+Allocators!S480</f>
        <v>1.4422460205220749E-5</v>
      </c>
      <c r="R361" s="16">
        <f ca="1">+Allocators!T480</f>
        <v>1.6501489793674128E-5</v>
      </c>
      <c r="S361" s="16">
        <f ca="1">+Allocators!U480</f>
        <v>3.9178604024652019E-6</v>
      </c>
    </row>
    <row r="362" spans="1:19">
      <c r="A362" s="20" t="str">
        <f>CONCATENATE(Allocators!A481," ",Allocators!B481)</f>
        <v>RB_GUP_EPIS DISTPRI</v>
      </c>
      <c r="B362" s="16">
        <f ca="1">+Allocators!D481</f>
        <v>9.771875826023331E-2</v>
      </c>
      <c r="C362" s="16">
        <f ca="1">+Allocators!E481</f>
        <v>6.4633128168059301E-2</v>
      </c>
      <c r="D362" s="16">
        <f ca="1">+Allocators!F481</f>
        <v>1.6039265270589409E-2</v>
      </c>
      <c r="E362" s="16">
        <f ca="1">+Allocators!G481</f>
        <v>2.0363295685467574E-4</v>
      </c>
      <c r="F362" s="16">
        <f ca="1">+Allocators!H481</f>
        <v>0</v>
      </c>
      <c r="G362" s="16">
        <f ca="1">+Allocators!I481</f>
        <v>7.0010330948555161E-3</v>
      </c>
      <c r="H362" s="16">
        <f ca="1">+Allocators!J481</f>
        <v>1.9252336415732354E-3</v>
      </c>
      <c r="I362" s="16">
        <f ca="1">+Allocators!K481</f>
        <v>0</v>
      </c>
      <c r="J362" s="16">
        <f ca="1">+Allocators!L481</f>
        <v>0</v>
      </c>
      <c r="K362" s="16">
        <f ca="1">+Allocators!M481</f>
        <v>2.9999163287599E-4</v>
      </c>
      <c r="L362" s="16">
        <f ca="1">+Allocators!N481</f>
        <v>5.5407742435317504E-3</v>
      </c>
      <c r="M362" s="16">
        <f ca="1">+Allocators!O481</f>
        <v>0</v>
      </c>
      <c r="N362" s="16">
        <f ca="1">+Allocators!P481</f>
        <v>0</v>
      </c>
      <c r="O362" s="16">
        <f ca="1">+Allocators!Q481</f>
        <v>1.9678885473748573E-3</v>
      </c>
      <c r="P362" s="16">
        <f ca="1">+Allocators!R481</f>
        <v>3.779514370044564E-5</v>
      </c>
      <c r="Q362" s="16">
        <f ca="1">+Allocators!S481</f>
        <v>2.8885056897302905E-5</v>
      </c>
      <c r="R362" s="16">
        <f ca="1">+Allocators!T481</f>
        <v>3.3238820638235218E-5</v>
      </c>
      <c r="S362" s="16">
        <f ca="1">+Allocators!U481</f>
        <v>7.8916832826094371E-6</v>
      </c>
    </row>
    <row r="363" spans="1:19">
      <c r="A363" s="20" t="str">
        <f>CONCATENATE(Allocators!A482," ",Allocators!B482)</f>
        <v>RB_GUP_EPIS DISTSEC</v>
      </c>
      <c r="B363" s="16">
        <f ca="1">+Allocators!D482</f>
        <v>3.2408953930421085E-2</v>
      </c>
      <c r="C363" s="16">
        <f ca="1">+Allocators!E482</f>
        <v>2.4643069792871702E-2</v>
      </c>
      <c r="D363" s="16">
        <f ca="1">+Allocators!F482</f>
        <v>4.9740282014855376E-3</v>
      </c>
      <c r="E363" s="16">
        <f ca="1">+Allocators!G482</f>
        <v>0</v>
      </c>
      <c r="F363" s="16">
        <f ca="1">+Allocators!H482</f>
        <v>0</v>
      </c>
      <c r="G363" s="16">
        <f ca="1">+Allocators!I482</f>
        <v>1.9051537781630003E-3</v>
      </c>
      <c r="H363" s="16">
        <f ca="1">+Allocators!J482</f>
        <v>0</v>
      </c>
      <c r="I363" s="16">
        <f ca="1">+Allocators!K482</f>
        <v>0</v>
      </c>
      <c r="J363" s="16">
        <f ca="1">+Allocators!L482</f>
        <v>0</v>
      </c>
      <c r="K363" s="16">
        <f ca="1">+Allocators!M482</f>
        <v>6.6912998238163882E-5</v>
      </c>
      <c r="L363" s="16">
        <f ca="1">+Allocators!N482</f>
        <v>0</v>
      </c>
      <c r="M363" s="16">
        <f ca="1">+Allocators!O482</f>
        <v>0</v>
      </c>
      <c r="N363" s="16">
        <f ca="1">+Allocators!P482</f>
        <v>0</v>
      </c>
      <c r="O363" s="16">
        <f ca="1">+Allocators!Q482</f>
        <v>5.526231640560936E-4</v>
      </c>
      <c r="P363" s="16">
        <f ca="1">+Allocators!R482</f>
        <v>0</v>
      </c>
      <c r="Q363" s="16">
        <f ca="1">+Allocators!S482</f>
        <v>7.113233883357138E-6</v>
      </c>
      <c r="R363" s="16">
        <f ca="1">+Allocators!T482</f>
        <v>2.1178438894330705E-4</v>
      </c>
      <c r="S363" s="16">
        <f ca="1">+Allocators!U482</f>
        <v>4.8268372779923432E-5</v>
      </c>
    </row>
    <row r="364" spans="1:19">
      <c r="A364" s="20" t="str">
        <f>CONCATENATE(Allocators!A483," ",Allocators!B483)</f>
        <v>RB_GUP_EPIS ENERGY</v>
      </c>
      <c r="B364" s="16">
        <f ca="1">+Allocators!D483</f>
        <v>9.729818848424273E-3</v>
      </c>
      <c r="C364" s="16">
        <f ca="1">+Allocators!E483</f>
        <v>3.5749168400896663E-3</v>
      </c>
      <c r="D364" s="16">
        <f ca="1">+Allocators!F483</f>
        <v>1.1292748134157456E-3</v>
      </c>
      <c r="E364" s="16">
        <f ca="1">+Allocators!G483</f>
        <v>1.410301412545258E-5</v>
      </c>
      <c r="F364" s="16">
        <f ca="1">+Allocators!H483</f>
        <v>7.1442667017193908E-7</v>
      </c>
      <c r="G364" s="16">
        <f ca="1">+Allocators!I483</f>
        <v>5.721406949877612E-4</v>
      </c>
      <c r="H364" s="16">
        <f ca="1">+Allocators!J483</f>
        <v>1.543485010222757E-4</v>
      </c>
      <c r="I364" s="16">
        <f ca="1">+Allocators!K483</f>
        <v>2.4051889193417831E-5</v>
      </c>
      <c r="J364" s="16">
        <f ca="1">+Allocators!L483</f>
        <v>0</v>
      </c>
      <c r="K364" s="16">
        <f ca="1">+Allocators!M483</f>
        <v>2.8814054531790147E-5</v>
      </c>
      <c r="L364" s="16">
        <f ca="1">+Allocators!N483</f>
        <v>5.6954738538832856E-4</v>
      </c>
      <c r="M364" s="16">
        <f ca="1">+Allocators!O483</f>
        <v>2.9941708164224943E-3</v>
      </c>
      <c r="N364" s="16">
        <f ca="1">+Allocators!P483</f>
        <v>4.1868339890158114E-4</v>
      </c>
      <c r="O364" s="16">
        <f ca="1">+Allocators!Q483</f>
        <v>1.6086172022832312E-4</v>
      </c>
      <c r="P364" s="16">
        <f ca="1">+Allocators!R483</f>
        <v>3.0417603420525272E-6</v>
      </c>
      <c r="Q364" s="16">
        <f ca="1">+Allocators!S483</f>
        <v>3.0340801848063224E-6</v>
      </c>
      <c r="R364" s="16">
        <f ca="1">+Allocators!T483</f>
        <v>6.6520472647043784E-5</v>
      </c>
      <c r="S364" s="16">
        <f ca="1">+Allocators!U483</f>
        <v>1.5594980273366169E-5</v>
      </c>
    </row>
    <row r="365" spans="1:19">
      <c r="A365" s="20" t="str">
        <f>CONCATENATE(Allocators!A484," ",Allocators!B484)</f>
        <v>RB_GUP_EPIS CUSTOMER</v>
      </c>
      <c r="B365" s="16">
        <f ca="1">+Allocators!D484</f>
        <v>0.26154114235831821</v>
      </c>
      <c r="C365" s="16">
        <f ca="1">+Allocators!E484</f>
        <v>0.19520992630371026</v>
      </c>
      <c r="D365" s="16">
        <f ca="1">+Allocators!F484</f>
        <v>4.7884042472774807E-2</v>
      </c>
      <c r="E365" s="16">
        <f ca="1">+Allocators!G484</f>
        <v>5.3005312875921244E-4</v>
      </c>
      <c r="F365" s="16">
        <f ca="1">+Allocators!H484</f>
        <v>3.9048748653552044E-5</v>
      </c>
      <c r="G365" s="16">
        <f ca="1">+Allocators!I484</f>
        <v>8.8829695305512636E-4</v>
      </c>
      <c r="H365" s="16">
        <f ca="1">+Allocators!J484</f>
        <v>2.7942928655837944E-4</v>
      </c>
      <c r="I365" s="16">
        <f ca="1">+Allocators!K484</f>
        <v>1.1200775295156826E-4</v>
      </c>
      <c r="J365" s="16">
        <f ca="1">+Allocators!L484</f>
        <v>0</v>
      </c>
      <c r="K365" s="16">
        <f ca="1">+Allocators!M484</f>
        <v>8.250113385506622E-6</v>
      </c>
      <c r="L365" s="16">
        <f ca="1">+Allocators!N484</f>
        <v>2.0499459070550495E-4</v>
      </c>
      <c r="M365" s="16">
        <f ca="1">+Allocators!O484</f>
        <v>3.712329819304285E-4</v>
      </c>
      <c r="N365" s="16">
        <f ca="1">+Allocators!P484</f>
        <v>7.196302309087325E-5</v>
      </c>
      <c r="O365" s="16">
        <f ca="1">+Allocators!Q484</f>
        <v>2.8438359201844417E-4</v>
      </c>
      <c r="P365" s="16">
        <f ca="1">+Allocators!R484</f>
        <v>3.3196262573815225E-6</v>
      </c>
      <c r="Q365" s="16">
        <f ca="1">+Allocators!S484</f>
        <v>2.0345024049384963E-5</v>
      </c>
      <c r="R365" s="16">
        <f ca="1">+Allocators!T484</f>
        <v>1.3792615402653653E-2</v>
      </c>
      <c r="S365" s="16">
        <f ca="1">+Allocators!U484</f>
        <v>1.841233357764212E-3</v>
      </c>
    </row>
    <row r="366" spans="1:19">
      <c r="A366" s="20" t="str">
        <f>CONCATENATE(Allocators!A485," ",Allocators!B485)</f>
        <v>RB_GUP_EPIS TOTAL</v>
      </c>
      <c r="B366" s="16">
        <f ca="1">+Allocators!D485</f>
        <v>0.99999999999999978</v>
      </c>
      <c r="C366" s="16">
        <f ca="1">+Allocators!E485</f>
        <v>0.58397954460411849</v>
      </c>
      <c r="D366" s="16">
        <f ca="1">+Allocators!F485</f>
        <v>0.14400804832054656</v>
      </c>
      <c r="E366" s="16">
        <f ca="1">+Allocators!G485</f>
        <v>1.6856301671447607E-3</v>
      </c>
      <c r="F366" s="16">
        <f ca="1">+Allocators!H485</f>
        <v>8.8154585816175405E-5</v>
      </c>
      <c r="G366" s="16">
        <f ca="1">+Allocators!I485</f>
        <v>4.3521996378044922E-2</v>
      </c>
      <c r="H366" s="16">
        <f ca="1">+Allocators!J485</f>
        <v>1.1447713601965712E-2</v>
      </c>
      <c r="I366" s="16">
        <f ca="1">+Allocators!K485</f>
        <v>1.6228685374809358E-3</v>
      </c>
      <c r="J366" s="16">
        <f ca="1">+Allocators!L485</f>
        <v>0</v>
      </c>
      <c r="K366" s="16">
        <f ca="1">+Allocators!M485</f>
        <v>1.8341933073604945E-3</v>
      </c>
      <c r="L366" s="16">
        <f ca="1">+Allocators!N485</f>
        <v>3.2423142077949337E-2</v>
      </c>
      <c r="M366" s="16">
        <f ca="1">+Allocators!O485</f>
        <v>0.13433159443249726</v>
      </c>
      <c r="N366" s="16">
        <f ca="1">+Allocators!P485</f>
        <v>1.496275787739075E-2</v>
      </c>
      <c r="O366" s="16">
        <f ca="1">+Allocators!Q485</f>
        <v>1.2241455150655308E-2</v>
      </c>
      <c r="P366" s="16">
        <f ca="1">+Allocators!R485</f>
        <v>2.1889713174800458E-4</v>
      </c>
      <c r="Q366" s="16">
        <f ca="1">+Allocators!S485</f>
        <v>1.9431632373247937E-4</v>
      </c>
      <c r="R366" s="16">
        <f ca="1">+Allocators!T485</f>
        <v>1.5253190502642894E-2</v>
      </c>
      <c r="S366" s="16">
        <f ca="1">+Allocators!U485</f>
        <v>2.1864970009057298E-3</v>
      </c>
    </row>
    <row r="367" spans="1:19"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</row>
    <row r="368" spans="1:19">
      <c r="A368" s="20" t="str">
        <f>CONCATENATE(Allocators!A495," ",Allocators!B495)</f>
        <v>RB_GUP PRODUCTION</v>
      </c>
      <c r="B368" s="16">
        <f ca="1">Allocators!D495</f>
        <v>0.32461815789147896</v>
      </c>
      <c r="C368" s="16">
        <f ca="1">Allocators!E495</f>
        <v>0.16094846475231464</v>
      </c>
      <c r="D368" s="16">
        <f ca="1">Allocators!F495</f>
        <v>4.0248039975654112E-2</v>
      </c>
      <c r="E368" s="16">
        <f ca="1">Allocators!G495</f>
        <v>5.1009713012363977E-4</v>
      </c>
      <c r="F368" s="16">
        <f ca="1">Allocators!H495</f>
        <v>2.5529854321122071E-5</v>
      </c>
      <c r="G368" s="16">
        <f ca="1">Allocators!I495</f>
        <v>1.8057191852675555E-2</v>
      </c>
      <c r="H368" s="16">
        <f ca="1">Allocators!J495</f>
        <v>4.9490581020836116E-3</v>
      </c>
      <c r="I368" s="16">
        <f ca="1">Allocators!K495</f>
        <v>7.8754761124337784E-4</v>
      </c>
      <c r="J368" s="16">
        <f ca="1">Allocators!L495</f>
        <v>0</v>
      </c>
      <c r="K368" s="16">
        <f ca="1">Allocators!M495</f>
        <v>7.8056621062315217E-4</v>
      </c>
      <c r="L368" s="16">
        <f ca="1">Allocators!N495</f>
        <v>1.4204973538811746E-2</v>
      </c>
      <c r="M368" s="16">
        <f ca="1">Allocators!O495</f>
        <v>6.9214328428410854E-2</v>
      </c>
      <c r="N368" s="16">
        <f ca="1">Allocators!P495</f>
        <v>8.8193203103537898E-3</v>
      </c>
      <c r="O368" s="16">
        <f ca="1">Allocators!Q495</f>
        <v>5.0502116000223857E-3</v>
      </c>
      <c r="P368" s="16">
        <f ca="1">Allocators!R495</f>
        <v>9.4931809775648015E-5</v>
      </c>
      <c r="Q368" s="16">
        <f ca="1">Allocators!S495</f>
        <v>7.3442865732430506E-5</v>
      </c>
      <c r="R368" s="16">
        <f ca="1">Allocators!T495</f>
        <v>6.9016495807023225E-4</v>
      </c>
      <c r="S368" s="16">
        <f ca="1">Allocators!U495</f>
        <v>1.6428889126264223E-4</v>
      </c>
    </row>
    <row r="369" spans="1:19">
      <c r="A369" s="20" t="str">
        <f>CONCATENATE(Allocators!A496," ",Allocators!B496)</f>
        <v>RB_GUP BULKTRAN</v>
      </c>
      <c r="B369" s="16">
        <f ca="1">Allocators!D496</f>
        <v>0.20806576741467733</v>
      </c>
      <c r="C369" s="16">
        <f ca="1">Allocators!E496</f>
        <v>0.10316079066685981</v>
      </c>
      <c r="D369" s="16">
        <f ca="1">Allocators!F496</f>
        <v>2.5797199327557713E-2</v>
      </c>
      <c r="E369" s="16">
        <f ca="1">Allocators!G496</f>
        <v>3.2694951978219443E-4</v>
      </c>
      <c r="F369" s="16">
        <f ca="1">Allocators!H496</f>
        <v>1.6363498474059375E-5</v>
      </c>
      <c r="G369" s="16">
        <f ca="1">Allocators!I496</f>
        <v>1.1573854970358764E-2</v>
      </c>
      <c r="H369" s="16">
        <f ca="1">Allocators!J496</f>
        <v>3.1721256096034398E-3</v>
      </c>
      <c r="I369" s="16">
        <f ca="1">Allocators!K496</f>
        <v>5.0478290916717303E-4</v>
      </c>
      <c r="J369" s="16">
        <f ca="1">Allocators!L496</f>
        <v>0</v>
      </c>
      <c r="K369" s="16">
        <f ca="1">Allocators!M496</f>
        <v>5.0030814260724999E-4</v>
      </c>
      <c r="L369" s="16">
        <f ca="1">Allocators!N496</f>
        <v>9.1047547668177842E-3</v>
      </c>
      <c r="M369" s="16">
        <f ca="1">Allocators!O496</f>
        <v>4.4363298880413127E-2</v>
      </c>
      <c r="N369" s="16">
        <f ca="1">Allocators!P496</f>
        <v>5.6527911450445075E-3</v>
      </c>
      <c r="O369" s="16">
        <f ca="1">Allocators!Q496</f>
        <v>3.2369604922606993E-3</v>
      </c>
      <c r="P369" s="16">
        <f ca="1">Allocators!R496</f>
        <v>6.0847057913616653E-5</v>
      </c>
      <c r="Q369" s="16">
        <f ca="1">Allocators!S496</f>
        <v>4.7073602779976806E-5</v>
      </c>
      <c r="R369" s="16">
        <f ca="1">Allocators!T496</f>
        <v>4.4236496989674679E-4</v>
      </c>
      <c r="S369" s="16">
        <f ca="1">Allocators!U496</f>
        <v>1.0530185514051133E-4</v>
      </c>
    </row>
    <row r="370" spans="1:19">
      <c r="A370" s="20" t="str">
        <f>CONCATENATE(Allocators!A497," ",Allocators!B497)</f>
        <v>RB_GUP SUBTRAN</v>
      </c>
      <c r="B370" s="16">
        <f ca="1">Allocators!D497</f>
        <v>6.5917401296446673E-2</v>
      </c>
      <c r="C370" s="16">
        <f ca="1">Allocators!E497</f>
        <v>3.1809248080213223E-2</v>
      </c>
      <c r="D370" s="16">
        <f ca="1">Allocators!F497</f>
        <v>7.9361982590692333E-3</v>
      </c>
      <c r="E370" s="16">
        <f ca="1">Allocators!G497</f>
        <v>1.0079441749958556E-4</v>
      </c>
      <c r="F370" s="16">
        <f ca="1">Allocators!H497</f>
        <v>6.4980576972699772E-6</v>
      </c>
      <c r="G370" s="16">
        <f ca="1">Allocators!I497</f>
        <v>3.5243250339492059E-3</v>
      </c>
      <c r="H370" s="16">
        <f ca="1">Allocators!J497</f>
        <v>9.675184611247675E-4</v>
      </c>
      <c r="I370" s="16">
        <f ca="1">Allocators!K497</f>
        <v>1.9447837492539869E-4</v>
      </c>
      <c r="J370" s="16">
        <f ca="1">Allocators!L497</f>
        <v>0</v>
      </c>
      <c r="K370" s="16">
        <f ca="1">Allocators!M497</f>
        <v>1.4935015509864156E-4</v>
      </c>
      <c r="L370" s="16">
        <f ca="1">Allocators!N497</f>
        <v>2.7980975526942209E-3</v>
      </c>
      <c r="M370" s="16">
        <f ca="1">Allocators!O497</f>
        <v>1.7388563325320381E-2</v>
      </c>
      <c r="N370" s="16">
        <f ca="1">Allocators!P497</f>
        <v>0</v>
      </c>
      <c r="O370" s="16">
        <f ca="1">Allocators!Q497</f>
        <v>9.8852603469450594E-4</v>
      </c>
      <c r="P370" s="16">
        <f ca="1">Allocators!R497</f>
        <v>1.8961733758860204E-5</v>
      </c>
      <c r="Q370" s="16">
        <f ca="1">Allocators!S497</f>
        <v>1.4422460205220749E-5</v>
      </c>
      <c r="R370" s="16">
        <f ca="1">Allocators!T497</f>
        <v>1.6501489793674128E-5</v>
      </c>
      <c r="S370" s="16">
        <f ca="1">Allocators!U497</f>
        <v>3.9178604024652019E-6</v>
      </c>
    </row>
    <row r="371" spans="1:19">
      <c r="A371" s="20" t="str">
        <f>CONCATENATE(Allocators!A498," ",Allocators!B498)</f>
        <v>RB_GUP DISTPRI</v>
      </c>
      <c r="B371" s="16">
        <f ca="1">Allocators!D498</f>
        <v>9.771875826023331E-2</v>
      </c>
      <c r="C371" s="16">
        <f ca="1">Allocators!E498</f>
        <v>6.4633128168059301E-2</v>
      </c>
      <c r="D371" s="16">
        <f ca="1">Allocators!F498</f>
        <v>1.6039265270589409E-2</v>
      </c>
      <c r="E371" s="16">
        <f ca="1">Allocators!G498</f>
        <v>2.0363295685467574E-4</v>
      </c>
      <c r="F371" s="16">
        <f ca="1">Allocators!H498</f>
        <v>0</v>
      </c>
      <c r="G371" s="16">
        <f ca="1">Allocators!I498</f>
        <v>7.0010330948555161E-3</v>
      </c>
      <c r="H371" s="16">
        <f ca="1">Allocators!J498</f>
        <v>1.9252336415732354E-3</v>
      </c>
      <c r="I371" s="16">
        <f ca="1">Allocators!K498</f>
        <v>0</v>
      </c>
      <c r="J371" s="16">
        <f ca="1">Allocators!L498</f>
        <v>0</v>
      </c>
      <c r="K371" s="16">
        <f ca="1">Allocators!M498</f>
        <v>2.9999163287599E-4</v>
      </c>
      <c r="L371" s="16">
        <f ca="1">Allocators!N498</f>
        <v>5.5407742435317504E-3</v>
      </c>
      <c r="M371" s="16">
        <f ca="1">Allocators!O498</f>
        <v>0</v>
      </c>
      <c r="N371" s="16">
        <f ca="1">Allocators!P498</f>
        <v>0</v>
      </c>
      <c r="O371" s="16">
        <f ca="1">Allocators!Q498</f>
        <v>1.9678885473748573E-3</v>
      </c>
      <c r="P371" s="16">
        <f ca="1">Allocators!R498</f>
        <v>3.779514370044564E-5</v>
      </c>
      <c r="Q371" s="16">
        <f ca="1">Allocators!S498</f>
        <v>2.8885056897302905E-5</v>
      </c>
      <c r="R371" s="16">
        <f ca="1">Allocators!T498</f>
        <v>3.3238820638235218E-5</v>
      </c>
      <c r="S371" s="16">
        <f ca="1">Allocators!U498</f>
        <v>7.8916832826094371E-6</v>
      </c>
    </row>
    <row r="372" spans="1:19">
      <c r="A372" s="20" t="str">
        <f>CONCATENATE(Allocators!A499," ",Allocators!B499)</f>
        <v>RB_GUP DISTSEC</v>
      </c>
      <c r="B372" s="16">
        <f ca="1">Allocators!D499</f>
        <v>3.2408953930421085E-2</v>
      </c>
      <c r="C372" s="16">
        <f ca="1">Allocators!E499</f>
        <v>2.4643069792871702E-2</v>
      </c>
      <c r="D372" s="16">
        <f ca="1">Allocators!F499</f>
        <v>4.9740282014855376E-3</v>
      </c>
      <c r="E372" s="16">
        <f ca="1">Allocators!G499</f>
        <v>0</v>
      </c>
      <c r="F372" s="16">
        <f ca="1">Allocators!H499</f>
        <v>0</v>
      </c>
      <c r="G372" s="16">
        <f ca="1">Allocators!I499</f>
        <v>1.9051537781630003E-3</v>
      </c>
      <c r="H372" s="16">
        <f ca="1">Allocators!J499</f>
        <v>0</v>
      </c>
      <c r="I372" s="16">
        <f ca="1">Allocators!K499</f>
        <v>0</v>
      </c>
      <c r="J372" s="16">
        <f ca="1">Allocators!L499</f>
        <v>0</v>
      </c>
      <c r="K372" s="16">
        <f ca="1">Allocators!M499</f>
        <v>6.6912998238163882E-5</v>
      </c>
      <c r="L372" s="16">
        <f ca="1">Allocators!N499</f>
        <v>0</v>
      </c>
      <c r="M372" s="16">
        <f ca="1">Allocators!O499</f>
        <v>0</v>
      </c>
      <c r="N372" s="16">
        <f ca="1">Allocators!P499</f>
        <v>0</v>
      </c>
      <c r="O372" s="16">
        <f ca="1">Allocators!Q499</f>
        <v>5.526231640560936E-4</v>
      </c>
      <c r="P372" s="16">
        <f ca="1">Allocators!R499</f>
        <v>0</v>
      </c>
      <c r="Q372" s="16">
        <f ca="1">Allocators!S499</f>
        <v>7.113233883357138E-6</v>
      </c>
      <c r="R372" s="16">
        <f ca="1">Allocators!T499</f>
        <v>2.1178438894330705E-4</v>
      </c>
      <c r="S372" s="16">
        <f ca="1">Allocators!U499</f>
        <v>4.8268372779923432E-5</v>
      </c>
    </row>
    <row r="373" spans="1:19">
      <c r="A373" s="20" t="str">
        <f>CONCATENATE(Allocators!A500," ",Allocators!B500)</f>
        <v>RB_GUP ENERGY</v>
      </c>
      <c r="B373" s="16">
        <f ca="1">Allocators!D500</f>
        <v>9.729818848424273E-3</v>
      </c>
      <c r="C373" s="16">
        <f ca="1">Allocators!E500</f>
        <v>3.5749168400896663E-3</v>
      </c>
      <c r="D373" s="16">
        <f ca="1">Allocators!F500</f>
        <v>1.1292748134157456E-3</v>
      </c>
      <c r="E373" s="16">
        <f ca="1">Allocators!G500</f>
        <v>1.410301412545258E-5</v>
      </c>
      <c r="F373" s="16">
        <f ca="1">Allocators!H500</f>
        <v>7.1442667017193908E-7</v>
      </c>
      <c r="G373" s="16">
        <f ca="1">Allocators!I500</f>
        <v>5.721406949877612E-4</v>
      </c>
      <c r="H373" s="16">
        <f ca="1">Allocators!J500</f>
        <v>1.543485010222757E-4</v>
      </c>
      <c r="I373" s="16">
        <f ca="1">Allocators!K500</f>
        <v>2.4051889193417831E-5</v>
      </c>
      <c r="J373" s="16">
        <f ca="1">Allocators!L500</f>
        <v>0</v>
      </c>
      <c r="K373" s="16">
        <f ca="1">Allocators!M500</f>
        <v>2.8814054531790147E-5</v>
      </c>
      <c r="L373" s="16">
        <f ca="1">Allocators!N500</f>
        <v>5.6954738538832856E-4</v>
      </c>
      <c r="M373" s="16">
        <f ca="1">Allocators!O500</f>
        <v>2.9941708164224943E-3</v>
      </c>
      <c r="N373" s="16">
        <f ca="1">Allocators!P500</f>
        <v>4.1868339890158114E-4</v>
      </c>
      <c r="O373" s="16">
        <f ca="1">Allocators!Q500</f>
        <v>1.6086172022832312E-4</v>
      </c>
      <c r="P373" s="16">
        <f ca="1">Allocators!R500</f>
        <v>3.0417603420525272E-6</v>
      </c>
      <c r="Q373" s="16">
        <f ca="1">Allocators!S500</f>
        <v>3.0340801848063224E-6</v>
      </c>
      <c r="R373" s="16">
        <f ca="1">Allocators!T500</f>
        <v>6.6520472647043784E-5</v>
      </c>
      <c r="S373" s="16">
        <f ca="1">Allocators!U500</f>
        <v>1.5594980273366169E-5</v>
      </c>
    </row>
    <row r="374" spans="1:19">
      <c r="A374" s="20" t="str">
        <f>CONCATENATE(Allocators!A501," ",Allocators!B501)</f>
        <v>RB_GUP CUSTOMER</v>
      </c>
      <c r="B374" s="16">
        <f ca="1">Allocators!D501</f>
        <v>0.26154114235831821</v>
      </c>
      <c r="C374" s="16">
        <f ca="1">Allocators!E501</f>
        <v>0.19520992630371026</v>
      </c>
      <c r="D374" s="16">
        <f ca="1">Allocators!F501</f>
        <v>4.7884042472774807E-2</v>
      </c>
      <c r="E374" s="16">
        <f ca="1">Allocators!G501</f>
        <v>5.3005312875921244E-4</v>
      </c>
      <c r="F374" s="16">
        <f ca="1">Allocators!H501</f>
        <v>3.9048748653552044E-5</v>
      </c>
      <c r="G374" s="16">
        <f ca="1">Allocators!I501</f>
        <v>8.8829695305512636E-4</v>
      </c>
      <c r="H374" s="16">
        <f ca="1">Allocators!J501</f>
        <v>2.7942928655837944E-4</v>
      </c>
      <c r="I374" s="16">
        <f ca="1">Allocators!K501</f>
        <v>1.1200775295156826E-4</v>
      </c>
      <c r="J374" s="16">
        <f ca="1">Allocators!L501</f>
        <v>0</v>
      </c>
      <c r="K374" s="16">
        <f ca="1">Allocators!M501</f>
        <v>8.250113385506622E-6</v>
      </c>
      <c r="L374" s="16">
        <f ca="1">Allocators!N501</f>
        <v>2.0499459070550495E-4</v>
      </c>
      <c r="M374" s="16">
        <f ca="1">Allocators!O501</f>
        <v>3.712329819304285E-4</v>
      </c>
      <c r="N374" s="16">
        <f ca="1">Allocators!P501</f>
        <v>7.196302309087325E-5</v>
      </c>
      <c r="O374" s="16">
        <f ca="1">Allocators!Q501</f>
        <v>2.8438359201844417E-4</v>
      </c>
      <c r="P374" s="16">
        <f ca="1">Allocators!R501</f>
        <v>3.3196262573815225E-6</v>
      </c>
      <c r="Q374" s="16">
        <f ca="1">Allocators!S501</f>
        <v>2.0345024049384963E-5</v>
      </c>
      <c r="R374" s="16">
        <f ca="1">Allocators!T501</f>
        <v>1.3792615402653653E-2</v>
      </c>
      <c r="S374" s="16">
        <f ca="1">Allocators!U501</f>
        <v>1.841233357764212E-3</v>
      </c>
    </row>
    <row r="375" spans="1:19">
      <c r="A375" s="20" t="str">
        <f>CONCATENATE(Allocators!A502," ",Allocators!B502)</f>
        <v>RB_GUP TOTAL</v>
      </c>
      <c r="B375" s="16">
        <f ca="1">Allocators!D502</f>
        <v>0.99999999999999978</v>
      </c>
      <c r="C375" s="16">
        <f ca="1">Allocators!E502</f>
        <v>0.58397954460411849</v>
      </c>
      <c r="D375" s="16">
        <f ca="1">Allocators!F502</f>
        <v>0.14400804832054656</v>
      </c>
      <c r="E375" s="16">
        <f ca="1">Allocators!G502</f>
        <v>1.6856301671447605E-3</v>
      </c>
      <c r="F375" s="16">
        <f ca="1">Allocators!H502</f>
        <v>8.8154585816175405E-5</v>
      </c>
      <c r="G375" s="16">
        <f ca="1">Allocators!I502</f>
        <v>4.3521996378044922E-2</v>
      </c>
      <c r="H375" s="16">
        <f ca="1">Allocators!J502</f>
        <v>1.144771360196571E-2</v>
      </c>
      <c r="I375" s="16">
        <f ca="1">Allocators!K502</f>
        <v>1.6228685374809358E-3</v>
      </c>
      <c r="J375" s="16">
        <f ca="1">Allocators!L502</f>
        <v>0</v>
      </c>
      <c r="K375" s="16">
        <f ca="1">Allocators!M502</f>
        <v>1.8341933073604945E-3</v>
      </c>
      <c r="L375" s="16">
        <f ca="1">Allocators!N502</f>
        <v>3.2423142077949337E-2</v>
      </c>
      <c r="M375" s="16">
        <f ca="1">Allocators!O502</f>
        <v>0.13433159443249729</v>
      </c>
      <c r="N375" s="16">
        <f ca="1">Allocators!P502</f>
        <v>1.4962757877390752E-2</v>
      </c>
      <c r="O375" s="16">
        <f ca="1">Allocators!Q502</f>
        <v>1.2241455150655309E-2</v>
      </c>
      <c r="P375" s="16">
        <f ca="1">Allocators!R502</f>
        <v>2.1889713174800456E-4</v>
      </c>
      <c r="Q375" s="16">
        <f ca="1">Allocators!S502</f>
        <v>1.943163237324794E-4</v>
      </c>
      <c r="R375" s="16">
        <f ca="1">Allocators!T502</f>
        <v>1.5253190502642892E-2</v>
      </c>
      <c r="S375" s="16">
        <f ca="1">Allocators!U502</f>
        <v>2.1864970009057298E-3</v>
      </c>
    </row>
    <row r="376" spans="1:19"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</row>
    <row r="377" spans="1:19">
      <c r="A377" s="20" t="str">
        <f>CONCATENATE(Allocators!A804," ",Allocators!B804)</f>
        <v>REV_RENT PRODUCTION</v>
      </c>
      <c r="B377" s="16">
        <f>+Allocators!D804</f>
        <v>0.12986507368570879</v>
      </c>
      <c r="C377" s="16">
        <f>+Allocators!E804</f>
        <v>6.438821651390346E-2</v>
      </c>
      <c r="D377" s="16">
        <f>+Allocators!F804</f>
        <v>1.6101424242851561E-2</v>
      </c>
      <c r="E377" s="16">
        <f>+Allocators!G804</f>
        <v>2.0406683908458567E-4</v>
      </c>
      <c r="F377" s="16">
        <f>+Allocators!H804</f>
        <v>1.0213342451737686E-5</v>
      </c>
      <c r="G377" s="16">
        <f>+Allocators!I804</f>
        <v>7.2238674685863799E-3</v>
      </c>
      <c r="H377" s="16">
        <f>+Allocators!J804</f>
        <v>1.9798947763014622E-3</v>
      </c>
      <c r="I377" s="16">
        <f>+Allocators!K804</f>
        <v>3.1506225415559198E-4</v>
      </c>
      <c r="J377" s="16">
        <f>+Allocators!L804</f>
        <v>0</v>
      </c>
      <c r="K377" s="16">
        <f>+Allocators!M804</f>
        <v>3.1226931086534584E-4</v>
      </c>
      <c r="L377" s="16">
        <f>+Allocators!N804</f>
        <v>5.6827687868835465E-3</v>
      </c>
      <c r="M377" s="16">
        <f>+Allocators!O804</f>
        <v>2.7689528890947994E-2</v>
      </c>
      <c r="N377" s="16">
        <f>+Allocators!P804</f>
        <v>3.5282120057647808E-3</v>
      </c>
      <c r="O377" s="16">
        <f>+Allocators!Q804</f>
        <v>2.020361725373909E-3</v>
      </c>
      <c r="P377" s="16">
        <f>+Allocators!R804</f>
        <v>3.7977932447493051E-5</v>
      </c>
      <c r="Q377" s="16">
        <f>+Allocators!S804</f>
        <v>2.9381175815864816E-5</v>
      </c>
      <c r="R377" s="16">
        <f>+Allocators!T804</f>
        <v>2.7610384988090505E-4</v>
      </c>
      <c r="S377" s="16">
        <f>+Allocators!U804</f>
        <v>6.5724570394176589E-5</v>
      </c>
    </row>
    <row r="378" spans="1:19">
      <c r="A378" s="20" t="str">
        <f>CONCATENATE(Allocators!A805," ",Allocators!B805)</f>
        <v>REV_RENT BULKTRAN</v>
      </c>
      <c r="B378" s="16">
        <f>+Allocators!D805</f>
        <v>2.5908498254627169E-2</v>
      </c>
      <c r="C378" s="16">
        <f>+Allocators!E805</f>
        <v>1.2845655477825397E-2</v>
      </c>
      <c r="D378" s="16">
        <f>+Allocators!F805</f>
        <v>3.2122857212750237E-3</v>
      </c>
      <c r="E378" s="16">
        <f>+Allocators!G805</f>
        <v>4.0711988175093873E-5</v>
      </c>
      <c r="F378" s="16">
        <f>+Allocators!H805</f>
        <v>2.0375945400466443E-6</v>
      </c>
      <c r="G378" s="16">
        <f>+Allocators!I805</f>
        <v>1.4411847033982351E-3</v>
      </c>
      <c r="H378" s="16">
        <f>+Allocators!J805</f>
        <v>3.9499535094628623E-4</v>
      </c>
      <c r="I378" s="16">
        <f>+Allocators!K805</f>
        <v>6.2855929082550105E-5</v>
      </c>
      <c r="J378" s="16">
        <f>+Allocators!L805</f>
        <v>0</v>
      </c>
      <c r="K378" s="16">
        <f>+Allocators!M805</f>
        <v>6.2298727948273321E-5</v>
      </c>
      <c r="L378" s="16">
        <f>+Allocators!N805</f>
        <v>1.1337305791143169E-3</v>
      </c>
      <c r="M378" s="16">
        <f>+Allocators!O805</f>
        <v>5.5241497238800799E-3</v>
      </c>
      <c r="N378" s="16">
        <f>+Allocators!P805</f>
        <v>7.038895986347934E-4</v>
      </c>
      <c r="O378" s="16">
        <f>+Allocators!Q805</f>
        <v>4.0306863693194661E-4</v>
      </c>
      <c r="P378" s="16">
        <f>+Allocators!R805</f>
        <v>7.57671919481229E-6</v>
      </c>
      <c r="Q378" s="16">
        <f>+Allocators!S805</f>
        <v>5.8616387050030798E-6</v>
      </c>
      <c r="R378" s="16">
        <f>+Allocators!T805</f>
        <v>5.5083602617032813E-5</v>
      </c>
      <c r="S378" s="16">
        <f>+Allocators!U805</f>
        <v>1.3112262358274353E-5</v>
      </c>
    </row>
    <row r="379" spans="1:19">
      <c r="A379" s="20" t="str">
        <f>CONCATENATE(Allocators!A806," ",Allocators!B806)</f>
        <v>REV_RENT SUBTRAN</v>
      </c>
      <c r="B379" s="16">
        <f>+Allocators!D806</f>
        <v>8.2130587776751748E-3</v>
      </c>
      <c r="C379" s="16">
        <f>+Allocators!E806</f>
        <v>3.9633119482597899E-3</v>
      </c>
      <c r="D379" s="16">
        <f>+Allocators!F806</f>
        <v>9.8882027341894965E-4</v>
      </c>
      <c r="E379" s="16">
        <f>+Allocators!G806</f>
        <v>1.25586030259699E-5</v>
      </c>
      <c r="F379" s="16">
        <f>+Allocators!H806</f>
        <v>8.0963340117717619E-7</v>
      </c>
      <c r="G379" s="16">
        <f>+Allocators!I806</f>
        <v>4.3911756358964982E-4</v>
      </c>
      <c r="H379" s="16">
        <f>+Allocators!J806</f>
        <v>1.2054913927761136E-4</v>
      </c>
      <c r="I379" s="16">
        <f>+Allocators!K806</f>
        <v>2.4231269631910555E-5</v>
      </c>
      <c r="J379" s="16">
        <f>+Allocators!L806</f>
        <v>0</v>
      </c>
      <c r="K379" s="16">
        <f>+Allocators!M806</f>
        <v>1.8608464201488008E-5</v>
      </c>
      <c r="L379" s="16">
        <f>+Allocators!N806</f>
        <v>3.4863236738650835E-4</v>
      </c>
      <c r="M379" s="16">
        <f>+Allocators!O806</f>
        <v>2.1665491940120168E-3</v>
      </c>
      <c r="N379" s="16">
        <f>+Allocators!P806</f>
        <v>0</v>
      </c>
      <c r="O379" s="16">
        <f>+Allocators!Q806</f>
        <v>1.2316660345415949E-4</v>
      </c>
      <c r="P379" s="16">
        <f>+Allocators!R806</f>
        <v>2.3625602773351665E-6</v>
      </c>
      <c r="Q379" s="16">
        <f>+Allocators!S806</f>
        <v>1.7969839686405301E-6</v>
      </c>
      <c r="R379" s="16">
        <f>+Allocators!T806</f>
        <v>2.0560231885530707E-6</v>
      </c>
      <c r="S379" s="16">
        <f>+Allocators!U806</f>
        <v>4.8815058141418834E-7</v>
      </c>
    </row>
    <row r="380" spans="1:19">
      <c r="A380" s="20" t="str">
        <f>CONCATENATE(Allocators!A807," ",Allocators!B807)</f>
        <v>REV_RENT DISTPRI</v>
      </c>
      <c r="B380" s="16">
        <f>+Allocators!D807</f>
        <v>0.12801817465219792</v>
      </c>
      <c r="C380" s="16">
        <f>+Allocators!E807</f>
        <v>8.4673764151828146E-2</v>
      </c>
      <c r="D380" s="16">
        <f>+Allocators!F807</f>
        <v>2.1012521027284126E-2</v>
      </c>
      <c r="E380" s="16">
        <f>+Allocators!G807</f>
        <v>2.6677292978019785E-4</v>
      </c>
      <c r="F380" s="16">
        <f>+Allocators!H807</f>
        <v>0</v>
      </c>
      <c r="G380" s="16">
        <f>+Allocators!I807</f>
        <v>9.1718263047941735E-3</v>
      </c>
      <c r="H380" s="16">
        <f>+Allocators!J807</f>
        <v>2.5221861284488748E-3</v>
      </c>
      <c r="I380" s="16">
        <f>+Allocators!K807</f>
        <v>0</v>
      </c>
      <c r="J380" s="16">
        <f>+Allocators!L807</f>
        <v>0</v>
      </c>
      <c r="K380" s="16">
        <f>+Allocators!M807</f>
        <v>3.9300930481988319E-4</v>
      </c>
      <c r="L380" s="16">
        <f>+Allocators!N807</f>
        <v>7.258788562661312E-3</v>
      </c>
      <c r="M380" s="16">
        <f>+Allocators!O807</f>
        <v>0</v>
      </c>
      <c r="N380" s="16">
        <f>+Allocators!P807</f>
        <v>0</v>
      </c>
      <c r="O380" s="16">
        <f>+Allocators!Q807</f>
        <v>2.5780669365752227E-3</v>
      </c>
      <c r="P380" s="16">
        <f>+Allocators!R807</f>
        <v>4.9514191475533529E-5</v>
      </c>
      <c r="Q380" s="16">
        <f>+Allocators!S807</f>
        <v>3.784137584792071E-5</v>
      </c>
      <c r="R380" s="16">
        <f>+Allocators!T807</f>
        <v>4.3545100464404073E-5</v>
      </c>
      <c r="S380" s="16">
        <f>+Allocators!U807</f>
        <v>1.0338638218083644E-5</v>
      </c>
    </row>
    <row r="381" spans="1:19">
      <c r="A381" s="20" t="str">
        <f>CONCATENATE(Allocators!A808," ",Allocators!B808)</f>
        <v>REV_RENT DISTSEC</v>
      </c>
      <c r="B381" s="16">
        <f>+Allocators!D808</f>
        <v>5.1336106627354439E-2</v>
      </c>
      <c r="C381" s="16">
        <f>+Allocators!E808</f>
        <v>3.9034868611563425E-2</v>
      </c>
      <c r="D381" s="16">
        <f>+Allocators!F808</f>
        <v>7.8789103365426629E-3</v>
      </c>
      <c r="E381" s="16">
        <f>+Allocators!G808</f>
        <v>0</v>
      </c>
      <c r="F381" s="16">
        <f>+Allocators!H808</f>
        <v>0</v>
      </c>
      <c r="G381" s="16">
        <f>+Allocators!I808</f>
        <v>3.0177826074626484E-3</v>
      </c>
      <c r="H381" s="16">
        <f>+Allocators!J808</f>
        <v>0</v>
      </c>
      <c r="I381" s="16">
        <f>+Allocators!K808</f>
        <v>0</v>
      </c>
      <c r="J381" s="16">
        <f>+Allocators!L808</f>
        <v>0</v>
      </c>
      <c r="K381" s="16">
        <f>+Allocators!M808</f>
        <v>1.0599085733174511E-4</v>
      </c>
      <c r="L381" s="16">
        <f>+Allocators!N808</f>
        <v>0</v>
      </c>
      <c r="M381" s="16">
        <f>+Allocators!O808</f>
        <v>0</v>
      </c>
      <c r="N381" s="16">
        <f>+Allocators!P808</f>
        <v>0</v>
      </c>
      <c r="O381" s="16">
        <f>+Allocators!Q808</f>
        <v>8.7536060977581236E-4</v>
      </c>
      <c r="P381" s="16">
        <f>+Allocators!R808</f>
        <v>0</v>
      </c>
      <c r="Q381" s="16">
        <f>+Allocators!S808</f>
        <v>1.1267433496474722E-5</v>
      </c>
      <c r="R381" s="16">
        <f>+Allocators!T808</f>
        <v>3.3546858674131413E-4</v>
      </c>
      <c r="S381" s="16">
        <f>+Allocators!U808</f>
        <v>7.6457584440364163E-5</v>
      </c>
    </row>
    <row r="382" spans="1:19">
      <c r="A382" s="20" t="str">
        <f>CONCATENATE(Allocators!A809," ",Allocators!B809)</f>
        <v>REV_RENT ENERGY</v>
      </c>
      <c r="B382" s="16">
        <f>+Allocators!D809</f>
        <v>0</v>
      </c>
      <c r="C382" s="16">
        <f>+Allocators!E809</f>
        <v>0</v>
      </c>
      <c r="D382" s="16">
        <f>+Allocators!F809</f>
        <v>0</v>
      </c>
      <c r="E382" s="16">
        <f>+Allocators!G809</f>
        <v>0</v>
      </c>
      <c r="F382" s="16">
        <f>+Allocators!H809</f>
        <v>0</v>
      </c>
      <c r="G382" s="16">
        <f>+Allocators!I809</f>
        <v>0</v>
      </c>
      <c r="H382" s="16">
        <f>+Allocators!J809</f>
        <v>0</v>
      </c>
      <c r="I382" s="16">
        <f>+Allocators!K809</f>
        <v>0</v>
      </c>
      <c r="J382" s="16">
        <f>+Allocators!L809</f>
        <v>0</v>
      </c>
      <c r="K382" s="16">
        <f>+Allocators!M809</f>
        <v>0</v>
      </c>
      <c r="L382" s="16">
        <f>+Allocators!N809</f>
        <v>0</v>
      </c>
      <c r="M382" s="16">
        <f>+Allocators!O809</f>
        <v>0</v>
      </c>
      <c r="N382" s="16">
        <f>+Allocators!P809</f>
        <v>0</v>
      </c>
      <c r="O382" s="16">
        <f>+Allocators!Q809</f>
        <v>0</v>
      </c>
      <c r="P382" s="16">
        <f>+Allocators!R809</f>
        <v>0</v>
      </c>
      <c r="Q382" s="16">
        <f>+Allocators!S809</f>
        <v>0</v>
      </c>
      <c r="R382" s="16">
        <f>+Allocators!T809</f>
        <v>0</v>
      </c>
      <c r="S382" s="16">
        <f>+Allocators!U809</f>
        <v>0</v>
      </c>
    </row>
    <row r="383" spans="1:19">
      <c r="A383" s="20" t="str">
        <f>CONCATENATE(Allocators!A810," ",Allocators!B810)</f>
        <v>REV_RENT CUSTOMER</v>
      </c>
      <c r="B383" s="16">
        <f>+Allocators!D810</f>
        <v>0.65665908800243644</v>
      </c>
      <c r="C383" s="16">
        <f>+Allocators!E810</f>
        <v>0.52143259124186336</v>
      </c>
      <c r="D383" s="16">
        <f>+Allocators!F810</f>
        <v>0.12326649343908461</v>
      </c>
      <c r="E383" s="16">
        <f>+Allocators!G810</f>
        <v>4.982024188652565E-4</v>
      </c>
      <c r="F383" s="16">
        <f>+Allocators!H810</f>
        <v>1.9669736781988719E-5</v>
      </c>
      <c r="G383" s="16">
        <f>+Allocators!I810</f>
        <v>1.6557208672909761E-3</v>
      </c>
      <c r="H383" s="16">
        <f>+Allocators!J810</f>
        <v>3.6844924628791364E-4</v>
      </c>
      <c r="I383" s="16">
        <f>+Allocators!K810</f>
        <v>5.6438576010987318E-5</v>
      </c>
      <c r="J383" s="16">
        <f>+Allocators!L810</f>
        <v>0</v>
      </c>
      <c r="K383" s="16">
        <f>+Allocators!M810</f>
        <v>1.7006352388420384E-5</v>
      </c>
      <c r="L383" s="16">
        <f>+Allocators!N810</f>
        <v>2.3797872621252928E-4</v>
      </c>
      <c r="M383" s="16">
        <f>+Allocators!O810</f>
        <v>1.870668201286568E-4</v>
      </c>
      <c r="N383" s="16">
        <f>+Allocators!P810</f>
        <v>3.6281402169974881E-5</v>
      </c>
      <c r="O383" s="16">
        <f>+Allocators!Q810</f>
        <v>5.8671819467158079E-4</v>
      </c>
      <c r="P383" s="16">
        <f>+Allocators!R810</f>
        <v>4.8789370607099773E-6</v>
      </c>
      <c r="Q383" s="16">
        <f>+Allocators!S810</f>
        <v>3.5965711480057587E-5</v>
      </c>
      <c r="R383" s="16">
        <f>+Allocators!T810</f>
        <v>7.1143561857430768E-3</v>
      </c>
      <c r="S383" s="16">
        <f>+Allocators!U810</f>
        <v>1.1412701463964739E-3</v>
      </c>
    </row>
    <row r="384" spans="1:19">
      <c r="A384" s="20" t="str">
        <f>CONCATENATE(Allocators!A811," ",Allocators!B811)</f>
        <v>REV_RENT TOTAL</v>
      </c>
      <c r="B384" s="16">
        <f>+Allocators!D811</f>
        <v>1</v>
      </c>
      <c r="C384" s="16">
        <f>+Allocators!E811</f>
        <v>0.72633840794524362</v>
      </c>
      <c r="D384" s="16">
        <f>+Allocators!F811</f>
        <v>0.17246045504045693</v>
      </c>
      <c r="E384" s="16">
        <f>+Allocators!G811</f>
        <v>1.0223127789311037E-3</v>
      </c>
      <c r="F384" s="16">
        <f>+Allocators!H811</f>
        <v>3.273030717495023E-5</v>
      </c>
      <c r="G384" s="16">
        <f>+Allocators!I811</f>
        <v>2.2949499515122061E-2</v>
      </c>
      <c r="H384" s="16">
        <f>+Allocators!J811</f>
        <v>5.3860746412621478E-3</v>
      </c>
      <c r="I384" s="16">
        <f>+Allocators!K811</f>
        <v>4.5858802888103993E-4</v>
      </c>
      <c r="J384" s="16">
        <f>+Allocators!L811</f>
        <v>0</v>
      </c>
      <c r="K384" s="16">
        <f>+Allocators!M811</f>
        <v>9.0918301755515572E-4</v>
      </c>
      <c r="L384" s="16">
        <f>+Allocators!N811</f>
        <v>1.4661899022258213E-2</v>
      </c>
      <c r="M384" s="16">
        <f>+Allocators!O811</f>
        <v>3.5567294628968751E-2</v>
      </c>
      <c r="N384" s="16">
        <f>+Allocators!P811</f>
        <v>4.2683830065695493E-3</v>
      </c>
      <c r="O384" s="16">
        <f>+Allocators!Q811</f>
        <v>6.5867427067826294E-3</v>
      </c>
      <c r="P384" s="16">
        <f>+Allocators!R811</f>
        <v>1.0231034045588401E-4</v>
      </c>
      <c r="Q384" s="16">
        <f>+Allocators!S811</f>
        <v>1.2211431931396147E-4</v>
      </c>
      <c r="R384" s="16">
        <f>+Allocators!T811</f>
        <v>7.8266133486352852E-3</v>
      </c>
      <c r="S384" s="16">
        <f>+Allocators!U811</f>
        <v>1.3073913523887867E-3</v>
      </c>
    </row>
    <row r="385" spans="1:21"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</row>
    <row r="386" spans="1:21">
      <c r="A386" s="20" t="str">
        <f>CONCATENATE(Allocators!A821," ",Allocators!B821)</f>
        <v>REV PRODUCTION</v>
      </c>
      <c r="B386" s="16">
        <f ca="1">+Allocators!D821</f>
        <v>0.30633965331027019</v>
      </c>
      <c r="C386" s="16">
        <f ca="1">+Allocators!E821</f>
        <v>0.14220697730721718</v>
      </c>
      <c r="D386" s="16">
        <f ca="1">+Allocators!F821</f>
        <v>4.1938348257997624E-2</v>
      </c>
      <c r="E386" s="16">
        <f ca="1">+Allocators!G821</f>
        <v>5.0399324144448376E-4</v>
      </c>
      <c r="F386" s="16">
        <f ca="1">+Allocators!H821</f>
        <v>2.4991892538139312E-5</v>
      </c>
      <c r="G386" s="16">
        <f ca="1">+Allocators!I821</f>
        <v>2.2048586816245563E-2</v>
      </c>
      <c r="H386" s="16">
        <f ca="1">+Allocators!J821</f>
        <v>6.3903011231102123E-3</v>
      </c>
      <c r="I386" s="16">
        <f ca="1">+Allocators!K821</f>
        <v>7.6472167440497099E-4</v>
      </c>
      <c r="J386" s="16">
        <f ca="1">+Allocators!L821</f>
        <v>0</v>
      </c>
      <c r="K386" s="16">
        <f ca="1">+Allocators!M821</f>
        <v>8.5433964090285571E-4</v>
      </c>
      <c r="L386" s="16">
        <f ca="1">+Allocators!N821</f>
        <v>1.7877944790482277E-2</v>
      </c>
      <c r="M386" s="16">
        <f ca="1">+Allocators!O821</f>
        <v>5.7249145574018966E-2</v>
      </c>
      <c r="N386" s="16">
        <f ca="1">+Allocators!P821</f>
        <v>8.6978473668637406E-3</v>
      </c>
      <c r="O386" s="16">
        <f ca="1">+Allocators!Q821</f>
        <v>6.6079118327880887E-3</v>
      </c>
      <c r="P386" s="16">
        <f ca="1">+Allocators!R821</f>
        <v>1.1672021702232526E-4</v>
      </c>
      <c r="Q386" s="16">
        <f ca="1">+Allocators!S821</f>
        <v>9.1972784840836736E-5</v>
      </c>
      <c r="R386" s="16">
        <f ca="1">+Allocators!T821</f>
        <v>7.5257849598460121E-4</v>
      </c>
      <c r="S386" s="16">
        <f ca="1">+Allocators!U821</f>
        <v>2.1327229440853661E-4</v>
      </c>
    </row>
    <row r="387" spans="1:21">
      <c r="A387" s="20" t="str">
        <f>CONCATENATE(Allocators!A822," ",Allocators!B822)</f>
        <v>REV BULKTRAN</v>
      </c>
      <c r="B387" s="16">
        <f ca="1">+Allocators!D822</f>
        <v>5.9680246133830925E-2</v>
      </c>
      <c r="C387" s="16">
        <f ca="1">+Allocators!E822</f>
        <v>1.6460527602734424E-2</v>
      </c>
      <c r="D387" s="16">
        <f ca="1">+Allocators!F822</f>
        <v>1.1746331970568312E-2</v>
      </c>
      <c r="E387" s="16">
        <f ca="1">+Allocators!G822</f>
        <v>1.6653832005460165E-4</v>
      </c>
      <c r="F387" s="16">
        <f ca="1">+Allocators!H822</f>
        <v>8.8298246599923655E-6</v>
      </c>
      <c r="G387" s="16">
        <f ca="1">+Allocators!I822</f>
        <v>7.6777517063577223E-3</v>
      </c>
      <c r="H387" s="16">
        <f ca="1">+Allocators!J822</f>
        <v>2.2110835439421873E-3</v>
      </c>
      <c r="I387" s="16">
        <f ca="1">+Allocators!K822</f>
        <v>9.2058959826029859E-5</v>
      </c>
      <c r="J387" s="16">
        <f ca="1">+Allocators!L822</f>
        <v>0</v>
      </c>
      <c r="K387" s="16">
        <f ca="1">+Allocators!M822</f>
        <v>2.8787693758874439E-4</v>
      </c>
      <c r="L387" s="16">
        <f ca="1">+Allocators!N822</f>
        <v>5.3048790127018962E-3</v>
      </c>
      <c r="M387" s="16">
        <f ca="1">+Allocators!O822</f>
        <v>1.0270319281666674E-2</v>
      </c>
      <c r="N387" s="16">
        <f ca="1">+Allocators!P822</f>
        <v>2.4388114318559815E-3</v>
      </c>
      <c r="O387" s="16">
        <f ca="1">+Allocators!Q822</f>
        <v>2.5573531655801651E-3</v>
      </c>
      <c r="P387" s="16">
        <f ca="1">+Allocators!R822</f>
        <v>4.2535487519690787E-5</v>
      </c>
      <c r="Q387" s="16">
        <f ca="1">+Allocators!S822</f>
        <v>4.6618113558925575E-5</v>
      </c>
      <c r="R387" s="16">
        <f ca="1">+Allocators!T822</f>
        <v>2.8021415566716192E-4</v>
      </c>
      <c r="S387" s="16">
        <f ca="1">+Allocators!U822</f>
        <v>8.8516619548371377E-5</v>
      </c>
    </row>
    <row r="388" spans="1:21">
      <c r="A388" s="20" t="str">
        <f>CONCATENATE(Allocators!A823," ",Allocators!B823)</f>
        <v>REV SUBTRAN</v>
      </c>
      <c r="B388" s="16">
        <f ca="1">+Allocators!D823</f>
        <v>1.8868336446586233E-2</v>
      </c>
      <c r="C388" s="16">
        <f ca="1">+Allocators!E823</f>
        <v>5.4370779797392101E-3</v>
      </c>
      <c r="D388" s="16">
        <f ca="1">+Allocators!F823</f>
        <v>3.6333355949021832E-3</v>
      </c>
      <c r="E388" s="16">
        <f ca="1">+Allocators!G823</f>
        <v>5.1401204327126892E-5</v>
      </c>
      <c r="F388" s="16">
        <f ca="1">+Allocators!H823</f>
        <v>3.4855504631963843E-6</v>
      </c>
      <c r="G388" s="16">
        <f ca="1">+Allocators!I823</f>
        <v>2.324868488546981E-3</v>
      </c>
      <c r="H388" s="16">
        <f ca="1">+Allocators!J823</f>
        <v>6.6963637479934481E-4</v>
      </c>
      <c r="I388" s="16">
        <f ca="1">+Allocators!K823</f>
        <v>3.7565678250697797E-5</v>
      </c>
      <c r="J388" s="16">
        <f ca="1">+Allocators!L823</f>
        <v>0</v>
      </c>
      <c r="K388" s="16">
        <f ca="1">+Allocators!M823</f>
        <v>8.576719623022038E-5</v>
      </c>
      <c r="L388" s="16">
        <f ca="1">+Allocators!N823</f>
        <v>1.6262887529358539E-3</v>
      </c>
      <c r="M388" s="16">
        <f ca="1">+Allocators!O823</f>
        <v>4.1842532523465627E-3</v>
      </c>
      <c r="N388" s="16">
        <f ca="1">+Allocators!P823</f>
        <v>0</v>
      </c>
      <c r="O388" s="16">
        <f ca="1">+Allocators!Q823</f>
        <v>7.7373188192728613E-4</v>
      </c>
      <c r="P388" s="16">
        <f ca="1">+Allocators!R823</f>
        <v>1.3167163992123815E-5</v>
      </c>
      <c r="Q388" s="16">
        <f ca="1">+Allocators!S823</f>
        <v>1.4091593209164524E-5</v>
      </c>
      <c r="R388" s="16">
        <f ca="1">+Allocators!T823</f>
        <v>1.0406944183697235E-5</v>
      </c>
      <c r="S388" s="16">
        <f ca="1">+Allocators!U823</f>
        <v>3.2587907325776636E-6</v>
      </c>
    </row>
    <row r="389" spans="1:21">
      <c r="A389" s="20" t="str">
        <f>CONCATENATE(Allocators!A824," ",Allocators!B824)</f>
        <v>REV DISTPRI</v>
      </c>
      <c r="B389" s="16">
        <f ca="1">+Allocators!D824</f>
        <v>4.2963948411703264E-2</v>
      </c>
      <c r="C389" s="16">
        <f ca="1">+Allocators!E824</f>
        <v>2.0206343181974069E-2</v>
      </c>
      <c r="D389" s="16">
        <f ca="1">+Allocators!F824</f>
        <v>9.2485237450676324E-3</v>
      </c>
      <c r="E389" s="16">
        <f ca="1">+Allocators!G824</f>
        <v>1.2072440580892587E-4</v>
      </c>
      <c r="F389" s="16">
        <f ca="1">+Allocators!H824</f>
        <v>0</v>
      </c>
      <c r="G389" s="16">
        <f ca="1">+Allocators!I824</f>
        <v>5.5277156042953541E-3</v>
      </c>
      <c r="H389" s="16">
        <f ca="1">+Allocators!J824</f>
        <v>1.6183601143510123E-3</v>
      </c>
      <c r="I389" s="16">
        <f ca="1">+Allocators!K824</f>
        <v>0</v>
      </c>
      <c r="J389" s="16">
        <f ca="1">+Allocators!L824</f>
        <v>0</v>
      </c>
      <c r="K389" s="16">
        <f ca="1">+Allocators!M824</f>
        <v>2.038635339141695E-4</v>
      </c>
      <c r="L389" s="16">
        <f ca="1">+Allocators!N824</f>
        <v>4.1555505842497259E-3</v>
      </c>
      <c r="M389" s="16">
        <f ca="1">+Allocators!O824</f>
        <v>0</v>
      </c>
      <c r="N389" s="16">
        <f ca="1">+Allocators!P824</f>
        <v>0</v>
      </c>
      <c r="O389" s="16">
        <f ca="1">+Allocators!Q824</f>
        <v>1.7910537570841058E-3</v>
      </c>
      <c r="P389" s="16">
        <f ca="1">+Allocators!R824</f>
        <v>3.0879665736101087E-5</v>
      </c>
      <c r="Q389" s="16">
        <f ca="1">+Allocators!S824</f>
        <v>2.961660375086503E-5</v>
      </c>
      <c r="R389" s="16">
        <f ca="1">+Allocators!T824</f>
        <v>2.3892894455457832E-5</v>
      </c>
      <c r="S389" s="16">
        <f ca="1">+Allocators!U824</f>
        <v>7.4243210158577597E-6</v>
      </c>
    </row>
    <row r="390" spans="1:21">
      <c r="A390" s="20" t="str">
        <f>CONCATENATE(Allocators!A825," ",Allocators!B825)</f>
        <v>REV DISTSEC</v>
      </c>
      <c r="B390" s="16">
        <f ca="1">+Allocators!D825</f>
        <v>1.3477001903307364E-2</v>
      </c>
      <c r="C390" s="16">
        <f ca="1">+Allocators!E825</f>
        <v>8.2334949237515345E-3</v>
      </c>
      <c r="D390" s="16">
        <f ca="1">+Allocators!F825</f>
        <v>2.9495568734878761E-3</v>
      </c>
      <c r="E390" s="16">
        <f ca="1">+Allocators!G825</f>
        <v>0</v>
      </c>
      <c r="F390" s="16">
        <f ca="1">+Allocators!H825</f>
        <v>0</v>
      </c>
      <c r="G390" s="16">
        <f ca="1">+Allocators!I825</f>
        <v>1.5299758214460527E-3</v>
      </c>
      <c r="H390" s="16">
        <f ca="1">+Allocators!J825</f>
        <v>0</v>
      </c>
      <c r="I390" s="16">
        <f ca="1">+Allocators!K825</f>
        <v>0</v>
      </c>
      <c r="J390" s="16">
        <f ca="1">+Allocators!L825</f>
        <v>0</v>
      </c>
      <c r="K390" s="16">
        <f ca="1">+Allocators!M825</f>
        <v>4.6418526322910217E-5</v>
      </c>
      <c r="L390" s="16">
        <f ca="1">+Allocators!N825</f>
        <v>0</v>
      </c>
      <c r="M390" s="16">
        <f ca="1">+Allocators!O825</f>
        <v>0</v>
      </c>
      <c r="N390" s="16">
        <f ca="1">+Allocators!P825</f>
        <v>0</v>
      </c>
      <c r="O390" s="16">
        <f ca="1">+Allocators!Q825</f>
        <v>5.0937622176223485E-4</v>
      </c>
      <c r="P390" s="16">
        <f ca="1">+Allocators!R825</f>
        <v>0</v>
      </c>
      <c r="Q390" s="16">
        <f ca="1">+Allocators!S825</f>
        <v>7.3384887573570768E-6</v>
      </c>
      <c r="R390" s="16">
        <f ca="1">+Allocators!T825</f>
        <v>1.5493315077421091E-4</v>
      </c>
      <c r="S390" s="16">
        <f ca="1">+Allocators!U825</f>
        <v>4.5907897005196045E-5</v>
      </c>
    </row>
    <row r="391" spans="1:21">
      <c r="A391" s="20" t="str">
        <f>CONCATENATE(Allocators!A826," ",Allocators!B826)</f>
        <v>REV ENERGY</v>
      </c>
      <c r="B391" s="16">
        <f ca="1">+Allocators!D826</f>
        <v>0.39715839694087068</v>
      </c>
      <c r="C391" s="16">
        <f ca="1">+Allocators!E826</f>
        <v>0.14960392252550472</v>
      </c>
      <c r="D391" s="16">
        <f ca="1">+Allocators!F826</f>
        <v>4.5987570740240145E-2</v>
      </c>
      <c r="E391" s="16">
        <f ca="1">+Allocators!G826</f>
        <v>5.3427518139483737E-4</v>
      </c>
      <c r="F391" s="16">
        <f ca="1">+Allocators!H826</f>
        <v>2.7053361125113899E-5</v>
      </c>
      <c r="G391" s="16">
        <f ca="1">+Allocators!I826</f>
        <v>2.4042957365918362E-2</v>
      </c>
      <c r="H391" s="16">
        <f ca="1">+Allocators!J826</f>
        <v>6.7429984109368003E-3</v>
      </c>
      <c r="I391" s="16">
        <f ca="1">+Allocators!K826</f>
        <v>1.0580237425654589E-3</v>
      </c>
      <c r="J391" s="16">
        <f ca="1">+Allocators!L826</f>
        <v>0</v>
      </c>
      <c r="K391" s="16">
        <f ca="1">+Allocators!M826</f>
        <v>1.1473612497227888E-3</v>
      </c>
      <c r="L391" s="16">
        <f ca="1">+Allocators!N826</f>
        <v>2.5632325709287047E-2</v>
      </c>
      <c r="M391" s="16">
        <f ca="1">+Allocators!O826</f>
        <v>0.1156987420443385</v>
      </c>
      <c r="N391" s="16">
        <f ca="1">+Allocators!P826</f>
        <v>1.6505996657752896E-2</v>
      </c>
      <c r="O391" s="16">
        <f ca="1">+Allocators!Q826</f>
        <v>6.7694085664574948E-3</v>
      </c>
      <c r="P391" s="16">
        <f ca="1">+Allocators!R826</f>
        <v>1.2614359455427531E-4</v>
      </c>
      <c r="Q391" s="16">
        <f ca="1">+Allocators!S826</f>
        <v>1.0848733113995993E-4</v>
      </c>
      <c r="R391" s="16">
        <f ca="1">+Allocators!T826</f>
        <v>2.5399701993635607E-3</v>
      </c>
      <c r="S391" s="16">
        <f ca="1">+Allocators!U826</f>
        <v>6.3316026056874726E-4</v>
      </c>
    </row>
    <row r="392" spans="1:21">
      <c r="A392" s="20" t="str">
        <f>CONCATENATE(Allocators!A827," ",Allocators!B827)</f>
        <v>REV CUSTOMER</v>
      </c>
      <c r="B392" s="16">
        <f ca="1">+Allocators!D827</f>
        <v>0.16151241685343146</v>
      </c>
      <c r="C392" s="16">
        <f ca="1">+Allocators!E827</f>
        <v>0.10882230386802352</v>
      </c>
      <c r="D392" s="16">
        <f ca="1">+Allocators!F827</f>
        <v>3.8040151601489595E-2</v>
      </c>
      <c r="E392" s="16">
        <f ca="1">+Allocators!G827</f>
        <v>4.1199850306365937E-4</v>
      </c>
      <c r="F392" s="16">
        <f ca="1">+Allocators!H827</f>
        <v>3.0847711034543965E-5</v>
      </c>
      <c r="G392" s="16">
        <f ca="1">+Allocators!I827</f>
        <v>8.871074453392525E-4</v>
      </c>
      <c r="H392" s="16">
        <f ca="1">+Allocators!J827</f>
        <v>2.9828886547050674E-4</v>
      </c>
      <c r="I392" s="16">
        <f ca="1">+Allocators!K827</f>
        <v>6.4980352449131977E-5</v>
      </c>
      <c r="J392" s="16">
        <f ca="1">+Allocators!L827</f>
        <v>0</v>
      </c>
      <c r="K392" s="16">
        <f ca="1">+Allocators!M827</f>
        <v>7.2979613143420907E-6</v>
      </c>
      <c r="L392" s="16">
        <f ca="1">+Allocators!N827</f>
        <v>2.0124777551645544E-4</v>
      </c>
      <c r="M392" s="16">
        <f ca="1">+Allocators!O827</f>
        <v>1.9479916164091474E-4</v>
      </c>
      <c r="N392" s="16">
        <f ca="1">+Allocators!P827</f>
        <v>5.1889131361325942E-5</v>
      </c>
      <c r="O392" s="16">
        <f ca="1">+Allocators!Q827</f>
        <v>3.1797509798590516E-4</v>
      </c>
      <c r="P392" s="16">
        <f ca="1">+Allocators!R827</f>
        <v>3.4414332236480671E-6</v>
      </c>
      <c r="Q392" s="16">
        <f ca="1">+Allocators!S827</f>
        <v>2.4166319474568868E-5</v>
      </c>
      <c r="R392" s="16">
        <f ca="1">+Allocators!T827</f>
        <v>1.0440653258785794E-2</v>
      </c>
      <c r="S392" s="16">
        <f ca="1">+Allocators!U827</f>
        <v>1.7152683672583371E-3</v>
      </c>
    </row>
    <row r="393" spans="1:21">
      <c r="A393" s="20" t="str">
        <f>CONCATENATE(Allocators!A828," ",Allocators!B828)</f>
        <v>REV TOTAL</v>
      </c>
      <c r="B393" s="16">
        <f ca="1">+Allocators!D828</f>
        <v>1</v>
      </c>
      <c r="C393" s="16">
        <f ca="1">+Allocators!E828</f>
        <v>0.4509706473889446</v>
      </c>
      <c r="D393" s="16">
        <f ca="1">+Allocators!F828</f>
        <v>0.15354381878375339</v>
      </c>
      <c r="E393" s="16">
        <f ca="1">+Allocators!G828</f>
        <v>1.7889308560936354E-3</v>
      </c>
      <c r="F393" s="16">
        <f ca="1">+Allocators!H828</f>
        <v>9.5208339820985926E-5</v>
      </c>
      <c r="G393" s="16">
        <f ca="1">+Allocators!I828</f>
        <v>6.4038963248149283E-2</v>
      </c>
      <c r="H393" s="16">
        <f ca="1">+Allocators!J828</f>
        <v>1.7930668432610063E-2</v>
      </c>
      <c r="I393" s="16">
        <f ca="1">+Allocators!K828</f>
        <v>2.0173504074962895E-3</v>
      </c>
      <c r="J393" s="16">
        <f ca="1">+Allocators!L828</f>
        <v>0</v>
      </c>
      <c r="K393" s="16">
        <f ca="1">+Allocators!M828</f>
        <v>2.6329250459960316E-3</v>
      </c>
      <c r="L393" s="16">
        <f ca="1">+Allocators!N828</f>
        <v>5.4798236625173261E-2</v>
      </c>
      <c r="M393" s="16">
        <f ca="1">+Allocators!O828</f>
        <v>0.18759725931401153</v>
      </c>
      <c r="N393" s="16">
        <f ca="1">+Allocators!P828</f>
        <v>2.769454458783395E-2</v>
      </c>
      <c r="O393" s="16">
        <f ca="1">+Allocators!Q828</f>
        <v>1.9326810523585279E-2</v>
      </c>
      <c r="P393" s="16">
        <f ca="1">+Allocators!R828</f>
        <v>3.3288756204816438E-4</v>
      </c>
      <c r="Q393" s="16">
        <f ca="1">+Allocators!S828</f>
        <v>3.2229123473167772E-4</v>
      </c>
      <c r="R393" s="16">
        <f ca="1">+Allocators!T828</f>
        <v>1.4202649099214489E-2</v>
      </c>
      <c r="S393" s="16">
        <f ca="1">+Allocators!U828</f>
        <v>2.7068085505376231E-3</v>
      </c>
    </row>
    <row r="394" spans="1:21"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</row>
    <row r="395" spans="1:21">
      <c r="A395" s="20" t="str">
        <f>CONCATENATE(Allocators!A885," ",Allocators!B885)</f>
        <v>RSALE PRODUCTION</v>
      </c>
      <c r="B395" s="16">
        <f ca="1">+Allocators!D885</f>
        <v>0.46286996701585514</v>
      </c>
      <c r="C395" s="16">
        <f ca="1">+Allocators!E885</f>
        <v>0.21581430538499924</v>
      </c>
      <c r="D395" s="16">
        <f ca="1">+Allocators!F885</f>
        <v>6.2314548913235311E-2</v>
      </c>
      <c r="E395" s="16">
        <f ca="1">+Allocators!G885</f>
        <v>7.8742988972902936E-4</v>
      </c>
      <c r="F395" s="16">
        <f ca="1">+Allocators!H885</f>
        <v>3.8786665628404206E-5</v>
      </c>
      <c r="G395" s="16">
        <f ca="1">+Allocators!I885</f>
        <v>3.1516267516645172E-2</v>
      </c>
      <c r="H395" s="16">
        <f ca="1">+Allocators!J885</f>
        <v>8.7608096347103863E-3</v>
      </c>
      <c r="I395" s="16">
        <f ca="1">+Allocators!K885</f>
        <v>1.0779152393522386E-3</v>
      </c>
      <c r="J395" s="16">
        <f ca="1">+Allocators!L885</f>
        <v>0</v>
      </c>
      <c r="K395" s="16">
        <f ca="1">+Allocators!M885</f>
        <v>1.2693532202549514E-3</v>
      </c>
      <c r="L395" s="16">
        <f ca="1">+Allocators!N885</f>
        <v>2.4193241336945656E-2</v>
      </c>
      <c r="M395" s="16">
        <f ca="1">+Allocators!O885</f>
        <v>9.248298277294692E-2</v>
      </c>
      <c r="N395" s="16">
        <f ca="1">+Allocators!P885</f>
        <v>1.3424593466802061E-2</v>
      </c>
      <c r="O395" s="16">
        <f ca="1">+Allocators!Q885</f>
        <v>9.4071497973323738E-3</v>
      </c>
      <c r="P395" s="16">
        <f ca="1">+Allocators!R885</f>
        <v>1.6885777121852037E-4</v>
      </c>
      <c r="Q395" s="16">
        <f ca="1">+Allocators!S885</f>
        <v>1.4520071509770358E-4</v>
      </c>
      <c r="R395" s="16">
        <f ca="1">+Allocators!T885</f>
        <v>1.1580526783503354E-3</v>
      </c>
      <c r="S395" s="16">
        <f ca="1">+Allocators!U885</f>
        <v>3.1047201260690364E-4</v>
      </c>
      <c r="U395" s="16"/>
    </row>
    <row r="396" spans="1:21">
      <c r="A396" s="20" t="str">
        <f>CONCATENATE(Allocators!A886," ",Allocators!B886)</f>
        <v>RSALE BULKTRAN</v>
      </c>
      <c r="B396" s="16">
        <f ca="1">+Allocators!D886</f>
        <v>-6.0214680212762724E-2</v>
      </c>
      <c r="C396" s="16">
        <f ca="1">+Allocators!E886</f>
        <v>-4.4263479938761355E-2</v>
      </c>
      <c r="D396" s="16">
        <f ca="1">+Allocators!F886</f>
        <v>-2.526361505186201E-3</v>
      </c>
      <c r="E396" s="16">
        <f ca="1">+Allocators!G886</f>
        <v>-1.2202756969171928E-5</v>
      </c>
      <c r="F396" s="16">
        <f ca="1">+Allocators!H886</f>
        <v>-2.1041586260301564E-8</v>
      </c>
      <c r="G396" s="16">
        <f ca="1">+Allocators!I886</f>
        <v>1.6212215894517372E-3</v>
      </c>
      <c r="H396" s="16">
        <f ca="1">+Allocators!J886</f>
        <v>5.4912475410101558E-4</v>
      </c>
      <c r="I396" s="16">
        <f ca="1">+Allocators!K886</f>
        <v>-1.9362989188109511E-4</v>
      </c>
      <c r="J396" s="16">
        <f ca="1">+Allocators!L886</f>
        <v>0</v>
      </c>
      <c r="K396" s="16">
        <f ca="1">+Allocators!M886</f>
        <v>2.0139645155876122E-5</v>
      </c>
      <c r="L396" s="16">
        <f ca="1">+Allocators!N886</f>
        <v>4.1542806099799346E-4</v>
      </c>
      <c r="M396" s="16">
        <f ca="1">+Allocators!O886</f>
        <v>-1.6153027898723485E-2</v>
      </c>
      <c r="N396" s="16">
        <f ca="1">+Allocators!P886</f>
        <v>-7.2667124158155329E-4</v>
      </c>
      <c r="O396" s="16">
        <f ca="1">+Allocators!Q886</f>
        <v>9.3040494327599444E-4</v>
      </c>
      <c r="P396" s="16">
        <f ca="1">+Allocators!R886</f>
        <v>1.1151082017823635E-5</v>
      </c>
      <c r="Q396" s="16">
        <f ca="1">+Allocators!S886</f>
        <v>2.6827344077419116E-5</v>
      </c>
      <c r="R396" s="16">
        <f ca="1">+Allocators!T886</f>
        <v>4.9247893364235173E-5</v>
      </c>
      <c r="S396" s="16">
        <f ca="1">+Allocators!U886</f>
        <v>3.7168749484265273E-5</v>
      </c>
      <c r="U396" s="16"/>
    </row>
    <row r="397" spans="1:21">
      <c r="A397" s="20" t="str">
        <f>CONCATENATE(Allocators!A887," ",Allocators!B887)</f>
        <v>RSALE SUBTRAN</v>
      </c>
      <c r="B397" s="16">
        <f ca="1">+Allocators!D887</f>
        <v>-1.918086484697519E-2</v>
      </c>
      <c r="C397" s="16">
        <f ca="1">+Allocators!E887</f>
        <v>-1.3253209242331565E-2</v>
      </c>
      <c r="D397" s="16">
        <f ca="1">+Allocators!F887</f>
        <v>-7.5756800147631551E-4</v>
      </c>
      <c r="E397" s="16">
        <f ca="1">+Allocators!G887</f>
        <v>-3.7303874420074673E-6</v>
      </c>
      <c r="F397" s="16">
        <f ca="1">+Allocators!H887</f>
        <v>-3.5475717560460438E-8</v>
      </c>
      <c r="G397" s="16">
        <f ca="1">+Allocators!I887</f>
        <v>4.774377511598059E-4</v>
      </c>
      <c r="H397" s="16">
        <f ca="1">+Allocators!J887</f>
        <v>1.6186685930693622E-4</v>
      </c>
      <c r="I397" s="16">
        <f ca="1">+Allocators!K887</f>
        <v>-7.2422336477609967E-5</v>
      </c>
      <c r="J397" s="16">
        <f ca="1">+Allocators!L887</f>
        <v>0</v>
      </c>
      <c r="K397" s="16">
        <f ca="1">+Allocators!M887</f>
        <v>5.759463863578285E-6</v>
      </c>
      <c r="L397" s="16">
        <f ca="1">+Allocators!N887</f>
        <v>1.223001030547242E-4</v>
      </c>
      <c r="M397" s="16">
        <f ca="1">+Allocators!O887</f>
        <v>-6.1511186156510793E-3</v>
      </c>
      <c r="N397" s="16">
        <f ca="1">+Allocators!P887</f>
        <v>0</v>
      </c>
      <c r="O397" s="16">
        <f ca="1">+Allocators!Q887</f>
        <v>2.7540204638757808E-4</v>
      </c>
      <c r="P397" s="16">
        <f ca="1">+Allocators!R887</f>
        <v>3.3658050990576152E-6</v>
      </c>
      <c r="Q397" s="16">
        <f ca="1">+Allocators!S887</f>
        <v>7.9709086552958372E-6</v>
      </c>
      <c r="R397" s="16">
        <f ca="1">+Allocators!T887</f>
        <v>1.7755593050845299E-6</v>
      </c>
      <c r="S397" s="16">
        <f ca="1">+Allocators!U887</f>
        <v>1.3407152888716599E-6</v>
      </c>
      <c r="U397" s="16"/>
    </row>
    <row r="398" spans="1:21">
      <c r="A398" s="20" t="str">
        <f>CONCATENATE(Allocators!A888," ",Allocators!B888)</f>
        <v>RSALE DISTPRI</v>
      </c>
      <c r="B398" s="16">
        <f ca="1">+Allocators!D888</f>
        <v>4.6484417068544878E-2</v>
      </c>
      <c r="C398" s="16">
        <f ca="1">+Allocators!E888</f>
        <v>2.1375238810913764E-2</v>
      </c>
      <c r="D398" s="16">
        <f ca="1">+Allocators!F888</f>
        <v>1.0274583835103561E-2</v>
      </c>
      <c r="E398" s="16">
        <f ca="1">+Allocators!G888</f>
        <v>1.3947853271098156E-4</v>
      </c>
      <c r="F398" s="16">
        <f ca="1">+Allocators!H888</f>
        <v>0</v>
      </c>
      <c r="G398" s="16">
        <f ca="1">+Allocators!I888</f>
        <v>6.1680573463022623E-3</v>
      </c>
      <c r="H398" s="16">
        <f ca="1">+Allocators!J888</f>
        <v>1.7536389959998126E-3</v>
      </c>
      <c r="I398" s="16">
        <f ca="1">+Allocators!K888</f>
        <v>0</v>
      </c>
      <c r="J398" s="16">
        <f ca="1">+Allocators!L888</f>
        <v>0</v>
      </c>
      <c r="K398" s="16">
        <f ca="1">+Allocators!M888</f>
        <v>2.3021004870567069E-4</v>
      </c>
      <c r="L398" s="16">
        <f ca="1">+Allocators!N888</f>
        <v>4.411042701523777E-3</v>
      </c>
      <c r="M398" s="16">
        <f ca="1">+Allocators!O888</f>
        <v>0</v>
      </c>
      <c r="N398" s="16">
        <f ca="1">+Allocators!P888</f>
        <v>0</v>
      </c>
      <c r="O398" s="16">
        <f ca="1">+Allocators!Q888</f>
        <v>2.0238206696231902E-3</v>
      </c>
      <c r="P398" s="16">
        <f ca="1">+Allocators!R888</f>
        <v>3.4949953741301078E-5</v>
      </c>
      <c r="Q398" s="16">
        <f ca="1">+Allocators!S888</f>
        <v>3.6881285745911499E-5</v>
      </c>
      <c r="R398" s="16">
        <f ca="1">+Allocators!T888</f>
        <v>2.7943632928639021E-5</v>
      </c>
      <c r="S398" s="16">
        <f ca="1">+Allocators!U888</f>
        <v>8.5712552460080689E-6</v>
      </c>
      <c r="U398" s="16"/>
    </row>
    <row r="399" spans="1:21">
      <c r="A399" s="20" t="str">
        <f>CONCATENATE(Allocators!A889," ",Allocators!B889)</f>
        <v>RSALE DISTSEC</v>
      </c>
      <c r="B399" s="16">
        <f ca="1">+Allocators!D889</f>
        <v>1.4484862008897703E-2</v>
      </c>
      <c r="C399" s="16">
        <f ca="1">+Allocators!E889</f>
        <v>8.6548599956269446E-3</v>
      </c>
      <c r="D399" s="16">
        <f ca="1">+Allocators!F889</f>
        <v>3.2610442667838522E-3</v>
      </c>
      <c r="E399" s="16">
        <f ca="1">+Allocators!G889</f>
        <v>0</v>
      </c>
      <c r="F399" s="16">
        <f ca="1">+Allocators!H889</f>
        <v>0</v>
      </c>
      <c r="G399" s="16">
        <f ca="1">+Allocators!I889</f>
        <v>1.7007484161649844E-3</v>
      </c>
      <c r="H399" s="16">
        <f ca="1">+Allocators!J889</f>
        <v>0</v>
      </c>
      <c r="I399" s="16">
        <f ca="1">+Allocators!K889</f>
        <v>0</v>
      </c>
      <c r="J399" s="16">
        <f ca="1">+Allocators!L889</f>
        <v>0</v>
      </c>
      <c r="K399" s="16">
        <f ca="1">+Allocators!M889</f>
        <v>5.2192036204270468E-5</v>
      </c>
      <c r="L399" s="16">
        <f ca="1">+Allocators!N889</f>
        <v>0</v>
      </c>
      <c r="M399" s="16">
        <f ca="1">+Allocators!O889</f>
        <v>0</v>
      </c>
      <c r="N399" s="16">
        <f ca="1">+Allocators!P889</f>
        <v>0</v>
      </c>
      <c r="O399" s="16">
        <f ca="1">+Allocators!Q889</f>
        <v>5.7363251387805819E-4</v>
      </c>
      <c r="P399" s="16">
        <f ca="1">+Allocators!R889</f>
        <v>0</v>
      </c>
      <c r="Q399" s="16">
        <f ca="1">+Allocators!S889</f>
        <v>9.1099942820978834E-6</v>
      </c>
      <c r="R399" s="16">
        <f ca="1">+Allocators!T889</f>
        <v>1.8044994841710996E-4</v>
      </c>
      <c r="S399" s="16">
        <f ca="1">+Allocators!U889</f>
        <v>5.2824837540390694E-5</v>
      </c>
      <c r="U399" s="16"/>
    </row>
    <row r="400" spans="1:21">
      <c r="A400" s="20" t="str">
        <f>CONCATENATE(Allocators!A890," ",Allocators!B890)</f>
        <v>RSALE ENERGY</v>
      </c>
      <c r="B400" s="16">
        <f ca="1">+Allocators!D890</f>
        <v>0.38174560483202263</v>
      </c>
      <c r="C400" s="16">
        <f ca="1">+Allocators!E890</f>
        <v>0.14210399616364358</v>
      </c>
      <c r="D400" s="16">
        <f ca="1">+Allocators!F890</f>
        <v>4.4288196155990715E-2</v>
      </c>
      <c r="E400" s="16">
        <f ca="1">+Allocators!G890</f>
        <v>5.2671790951252617E-4</v>
      </c>
      <c r="F400" s="16">
        <f ca="1">+Allocators!H890</f>
        <v>2.6432185454200581E-5</v>
      </c>
      <c r="G400" s="16">
        <f ca="1">+Allocators!I890</f>
        <v>2.3181016640175342E-2</v>
      </c>
      <c r="H400" s="16">
        <f ca="1">+Allocators!J890</f>
        <v>6.3486154530409669E-3</v>
      </c>
      <c r="I400" s="16">
        <f ca="1">+Allocators!K890</f>
        <v>9.6426527207040045E-4</v>
      </c>
      <c r="J400" s="16">
        <f ca="1">+Allocators!L890</f>
        <v>0</v>
      </c>
      <c r="K400" s="16">
        <f ca="1">+Allocators!M890</f>
        <v>1.1122607139074066E-3</v>
      </c>
      <c r="L400" s="16">
        <f ca="1">+Allocators!N890</f>
        <v>2.3825336226228729E-2</v>
      </c>
      <c r="M400" s="16">
        <f ca="1">+Allocators!O890</f>
        <v>0.11319195816983708</v>
      </c>
      <c r="N400" s="16">
        <f ca="1">+Allocators!P890</f>
        <v>1.619916698491539E-2</v>
      </c>
      <c r="O400" s="16">
        <f ca="1">+Allocators!Q890</f>
        <v>6.5905818209694824E-3</v>
      </c>
      <c r="P400" s="16">
        <f ca="1">+Allocators!R890</f>
        <v>1.2296069618239399E-4</v>
      </c>
      <c r="Q400" s="16">
        <f ca="1">+Allocators!S890</f>
        <v>1.1235880619573408E-4</v>
      </c>
      <c r="R400" s="16">
        <f ca="1">+Allocators!T890</f>
        <v>2.5265688033807221E-3</v>
      </c>
      <c r="S400" s="16">
        <f ca="1">+Allocators!U890</f>
        <v>6.2517283051789676E-4</v>
      </c>
      <c r="U400" s="16"/>
    </row>
    <row r="401" spans="1:21">
      <c r="A401" s="20" t="str">
        <f>CONCATENATE(Allocators!A891," ",Allocators!B891)</f>
        <v>RSALE CUSTOMER</v>
      </c>
      <c r="B401" s="16">
        <f ca="1">+Allocators!D891</f>
        <v>0.17381069413441744</v>
      </c>
      <c r="C401" s="16">
        <f ca="1">+Allocators!E891</f>
        <v>0.11481313666398468</v>
      </c>
      <c r="D401" s="16">
        <f ca="1">+Allocators!F891</f>
        <v>4.1813304226600623E-2</v>
      </c>
      <c r="E401" s="16">
        <f ca="1">+Allocators!G891</f>
        <v>4.824032199610084E-4</v>
      </c>
      <c r="F401" s="16">
        <f ca="1">+Allocators!H891</f>
        <v>3.6021010996765537E-5</v>
      </c>
      <c r="G401" s="16">
        <f ca="1">+Allocators!I891</f>
        <v>9.8806696629040219E-4</v>
      </c>
      <c r="H401" s="16">
        <f ca="1">+Allocators!J891</f>
        <v>3.247237915145122E-4</v>
      </c>
      <c r="I401" s="16">
        <f ca="1">+Allocators!K891</f>
        <v>6.8562241453323859E-5</v>
      </c>
      <c r="J401" s="16">
        <f ca="1">+Allocators!L891</f>
        <v>0</v>
      </c>
      <c r="K401" s="16">
        <f ca="1">+Allocators!M891</f>
        <v>8.2077643471354007E-6</v>
      </c>
      <c r="L401" s="16">
        <f ca="1">+Allocators!N891</f>
        <v>2.1527927026332655E-4</v>
      </c>
      <c r="M401" s="16">
        <f ca="1">+Allocators!O891</f>
        <v>2.2581449582152372E-4</v>
      </c>
      <c r="N401" s="16">
        <f ca="1">+Allocators!P891</f>
        <v>6.0356507951811197E-5</v>
      </c>
      <c r="O401" s="16">
        <f ca="1">+Allocators!Q891</f>
        <v>3.577183067201865E-4</v>
      </c>
      <c r="P401" s="16">
        <f ca="1">+Allocators!R891</f>
        <v>3.9066586239463397E-6</v>
      </c>
      <c r="Q401" s="16">
        <f ca="1">+Allocators!S891</f>
        <v>3.0028502120973897E-5</v>
      </c>
      <c r="R401" s="16">
        <f ca="1">+Allocators!T891</f>
        <v>1.2385364222470529E-2</v>
      </c>
      <c r="S401" s="16">
        <f ca="1">+Allocators!U891</f>
        <v>1.9978002852967924E-3</v>
      </c>
      <c r="U401" s="16"/>
    </row>
    <row r="402" spans="1:21">
      <c r="A402" s="20" t="str">
        <f>CONCATENATE(Allocators!A892," ",Allocators!B892)</f>
        <v>RSALE TOTAL</v>
      </c>
      <c r="B402" s="16">
        <f ca="1">+Allocators!D892</f>
        <v>0.99999999999999978</v>
      </c>
      <c r="C402" s="16">
        <f ca="1">+Allocators!E892</f>
        <v>0.44524484783807511</v>
      </c>
      <c r="D402" s="16">
        <f ca="1">+Allocators!F892</f>
        <v>0.15866774789105156</v>
      </c>
      <c r="E402" s="16">
        <f ca="1">+Allocators!G892</f>
        <v>1.9200964075023665E-3</v>
      </c>
      <c r="F402" s="16">
        <f ca="1">+Allocators!H892</f>
        <v>1.0118334477554958E-4</v>
      </c>
      <c r="G402" s="16">
        <f ca="1">+Allocators!I892</f>
        <v>6.5652816226189695E-2</v>
      </c>
      <c r="H402" s="16">
        <f ca="1">+Allocators!J892</f>
        <v>1.7898779488673629E-2</v>
      </c>
      <c r="I402" s="16">
        <f ca="1">+Allocators!K892</f>
        <v>1.8446905245172577E-3</v>
      </c>
      <c r="J402" s="16">
        <f ca="1">+Allocators!L892</f>
        <v>0</v>
      </c>
      <c r="K402" s="16">
        <f ca="1">+Allocators!M892</f>
        <v>2.6981228924388896E-3</v>
      </c>
      <c r="L402" s="16">
        <f ca="1">+Allocators!N892</f>
        <v>5.3182627699014218E-2</v>
      </c>
      <c r="M402" s="16">
        <f ca="1">+Allocators!O892</f>
        <v>0.18359660892423094</v>
      </c>
      <c r="N402" s="16">
        <f ca="1">+Allocators!P892</f>
        <v>2.8957445718087716E-2</v>
      </c>
      <c r="O402" s="16">
        <f ca="1">+Allocators!Q892</f>
        <v>2.0158710098186861E-2</v>
      </c>
      <c r="P402" s="16">
        <f ca="1">+Allocators!R892</f>
        <v>3.4519196688304309E-4</v>
      </c>
      <c r="Q402" s="16">
        <f ca="1">+Allocators!S892</f>
        <v>3.6837755617513581E-4</v>
      </c>
      <c r="R402" s="16">
        <f ca="1">+Allocators!T892</f>
        <v>1.6329402738216658E-2</v>
      </c>
      <c r="S402" s="16">
        <f ca="1">+Allocators!U892</f>
        <v>3.033350685981128E-3</v>
      </c>
      <c r="U402" s="16"/>
    </row>
    <row r="403" spans="1:21"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</row>
    <row r="404" spans="1:21">
      <c r="A404" s="20" t="str">
        <f>CONCATENATE(Allocators!A952," ",Allocators!B952)</f>
        <v>REVYEC_FXNL PRODUCTION</v>
      </c>
      <c r="B404" s="16">
        <f ca="1">+Allocators!D952</f>
        <v>0.47860746540016724</v>
      </c>
      <c r="C404" s="16">
        <f ca="1">+Allocators!E952</f>
        <v>-0.14621368117775885</v>
      </c>
      <c r="D404" s="16">
        <f ca="1">+Allocators!F952</f>
        <v>4.9327182100226685E-2</v>
      </c>
      <c r="E404" s="16">
        <f ca="1">+Allocators!G952</f>
        <v>-6.2804813733302956E-3</v>
      </c>
      <c r="F404" s="16">
        <f ca="1">+Allocators!H952</f>
        <v>-2.9132791625959155E-4</v>
      </c>
      <c r="G404" s="16">
        <f ca="1">+Allocators!I952</f>
        <v>0.1174753966614375</v>
      </c>
      <c r="H404" s="16">
        <f ca="1">+Allocators!J952</f>
        <v>7.7871152361000853E-2</v>
      </c>
      <c r="I404" s="16">
        <f ca="1">+Allocators!K952</f>
        <v>2.2238885222195394E-2</v>
      </c>
      <c r="J404" s="16">
        <f ca="1">+Allocators!L952</f>
        <v>0</v>
      </c>
      <c r="K404" s="16">
        <f ca="1">+Allocators!M952</f>
        <v>0</v>
      </c>
      <c r="L404" s="16">
        <f ca="1">+Allocators!N952</f>
        <v>0.44234007225612554</v>
      </c>
      <c r="M404" s="16">
        <f ca="1">+Allocators!O952</f>
        <v>-9.2763352179320552E-2</v>
      </c>
      <c r="N404" s="16">
        <f ca="1">+Allocators!P952</f>
        <v>0</v>
      </c>
      <c r="O404" s="16">
        <f ca="1">+Allocators!Q952</f>
        <v>2.3305257370529506E-2</v>
      </c>
      <c r="P404" s="16">
        <f ca="1">+Allocators!R952</f>
        <v>0</v>
      </c>
      <c r="Q404" s="16">
        <f ca="1">+Allocators!S952</f>
        <v>-2.6652704045922169E-3</v>
      </c>
      <c r="R404" s="16">
        <f ca="1">+Allocators!T952</f>
        <v>-5.7948030993249236E-3</v>
      </c>
      <c r="S404" s="16">
        <f ca="1">+Allocators!U952</f>
        <v>5.8435579237926062E-5</v>
      </c>
    </row>
    <row r="405" spans="1:21">
      <c r="A405" s="20" t="str">
        <f>CONCATENATE(Allocators!A953," ",Allocators!B953)</f>
        <v>REVYEC_FXNL BULKTRAN</v>
      </c>
      <c r="B405" s="16">
        <f ca="1">+Allocators!D953</f>
        <v>6.0385812373998538E-2</v>
      </c>
      <c r="C405" s="16">
        <f ca="1">+Allocators!E953</f>
        <v>2.998840290980093E-2</v>
      </c>
      <c r="D405" s="16">
        <f ca="1">+Allocators!F953</f>
        <v>-1.999826624611162E-3</v>
      </c>
      <c r="E405" s="16">
        <f ca="1">+Allocators!G953</f>
        <v>9.7328268646918961E-5</v>
      </c>
      <c r="F405" s="16">
        <f ca="1">+Allocators!H953</f>
        <v>1.5804404376335433E-7</v>
      </c>
      <c r="G405" s="16">
        <f ca="1">+Allocators!I953</f>
        <v>6.0430268018362822E-3</v>
      </c>
      <c r="H405" s="16">
        <f ca="1">+Allocators!J953</f>
        <v>4.8809389970509154E-3</v>
      </c>
      <c r="I405" s="16">
        <f ca="1">+Allocators!K953</f>
        <v>-3.9948530124849979E-3</v>
      </c>
      <c r="J405" s="16">
        <f ca="1">+Allocators!L953</f>
        <v>0</v>
      </c>
      <c r="K405" s="16">
        <f ca="1">+Allocators!M953</f>
        <v>0</v>
      </c>
      <c r="L405" s="16">
        <f ca="1">+Allocators!N953</f>
        <v>7.5955295100724159E-3</v>
      </c>
      <c r="M405" s="16">
        <f ca="1">+Allocators!O953</f>
        <v>1.6201997068048618E-2</v>
      </c>
      <c r="N405" s="16">
        <f ca="1">+Allocators!P953</f>
        <v>0</v>
      </c>
      <c r="O405" s="16">
        <f ca="1">+Allocators!Q953</f>
        <v>2.3049836697624174E-3</v>
      </c>
      <c r="P405" s="16">
        <f ca="1">+Allocators!R953</f>
        <v>0</v>
      </c>
      <c r="Q405" s="16">
        <f ca="1">+Allocators!S953</f>
        <v>-4.9243646049018869E-4</v>
      </c>
      <c r="R405" s="16">
        <f ca="1">+Allocators!T953</f>
        <v>-2.4643252456254785E-4</v>
      </c>
      <c r="S405" s="16">
        <f ca="1">+Allocators!U953</f>
        <v>6.9957268850909339E-6</v>
      </c>
    </row>
    <row r="406" spans="1:21">
      <c r="A406" s="20" t="str">
        <f>CONCATENATE(Allocators!A954," ",Allocators!B954)</f>
        <v>REVYEC_FXNL SUBTRAN</v>
      </c>
      <c r="B406" s="16">
        <f ca="1">+Allocators!D954</f>
        <v>1.9066770115351482E-2</v>
      </c>
      <c r="C406" s="16">
        <f ca="1">+Allocators!E954</f>
        <v>8.9790178982041037E-3</v>
      </c>
      <c r="D406" s="16">
        <f ca="1">+Allocators!F954</f>
        <v>-5.9967849264475829E-4</v>
      </c>
      <c r="E406" s="16">
        <f ca="1">+Allocators!G954</f>
        <v>2.9753288705989323E-5</v>
      </c>
      <c r="F406" s="16">
        <f ca="1">+Allocators!H954</f>
        <v>2.6645927684833461E-7</v>
      </c>
      <c r="G406" s="16">
        <f ca="1">+Allocators!I954</f>
        <v>1.7796266378631511E-3</v>
      </c>
      <c r="H406" s="16">
        <f ca="1">+Allocators!J954</f>
        <v>1.4387664369908211E-3</v>
      </c>
      <c r="I406" s="16">
        <f ca="1">+Allocators!K954</f>
        <v>-1.4941731683992614E-3</v>
      </c>
      <c r="J406" s="16">
        <f ca="1">+Allocators!L954</f>
        <v>0</v>
      </c>
      <c r="K406" s="16">
        <f ca="1">+Allocators!M954</f>
        <v>0</v>
      </c>
      <c r="L406" s="16">
        <f ca="1">+Allocators!N954</f>
        <v>2.2360888178941333E-3</v>
      </c>
      <c r="M406" s="16">
        <f ca="1">+Allocators!O954</f>
        <v>6.1697662135452563E-3</v>
      </c>
      <c r="N406" s="16">
        <f ca="1">+Allocators!P954</f>
        <v>0</v>
      </c>
      <c r="O406" s="16">
        <f ca="1">+Allocators!Q954</f>
        <v>6.8228057485095889E-4</v>
      </c>
      <c r="P406" s="16">
        <f ca="1">+Allocators!R954</f>
        <v>0</v>
      </c>
      <c r="Q406" s="16">
        <f ca="1">+Allocators!S954</f>
        <v>-1.4631213711566586E-4</v>
      </c>
      <c r="R406" s="16">
        <f ca="1">+Allocators!T954</f>
        <v>-8.8847569341974229E-6</v>
      </c>
      <c r="S406" s="16">
        <f ca="1">+Allocators!U954</f>
        <v>2.5234311408788392E-7</v>
      </c>
    </row>
    <row r="407" spans="1:21">
      <c r="A407" s="20" t="str">
        <f>CONCATENATE(Allocators!A955," ",Allocators!B955)</f>
        <v>REVYEC_FXNL DISTPRI</v>
      </c>
      <c r="B407" s="16">
        <f ca="1">+Allocators!D955</f>
        <v>0.11596599814814618</v>
      </c>
      <c r="C407" s="16">
        <f ca="1">+Allocators!E955</f>
        <v>-1.4481673710285189E-2</v>
      </c>
      <c r="D407" s="16">
        <f ca="1">+Allocators!F955</f>
        <v>8.1331932378082804E-3</v>
      </c>
      <c r="E407" s="16">
        <f ca="1">+Allocators!G955</f>
        <v>-1.1124702504907537E-3</v>
      </c>
      <c r="F407" s="16">
        <f ca="1">+Allocators!H955</f>
        <v>0</v>
      </c>
      <c r="G407" s="16">
        <f ca="1">+Allocators!I955</f>
        <v>2.2991142050836452E-2</v>
      </c>
      <c r="H407" s="16">
        <f ca="1">+Allocators!J955</f>
        <v>1.5587359517852173E-2</v>
      </c>
      <c r="I407" s="16">
        <f ca="1">+Allocators!K955</f>
        <v>0</v>
      </c>
      <c r="J407" s="16">
        <f ca="1">+Allocators!L955</f>
        <v>0</v>
      </c>
      <c r="K407" s="16">
        <f ca="1">+Allocators!M955</f>
        <v>0</v>
      </c>
      <c r="L407" s="16">
        <f ca="1">+Allocators!N955</f>
        <v>8.0649836048930806E-2</v>
      </c>
      <c r="M407" s="16">
        <f ca="1">+Allocators!O955</f>
        <v>0</v>
      </c>
      <c r="N407" s="16">
        <f ca="1">+Allocators!P955</f>
        <v>0</v>
      </c>
      <c r="O407" s="16">
        <f ca="1">+Allocators!Q955</f>
        <v>5.0138099842675816E-3</v>
      </c>
      <c r="P407" s="16">
        <f ca="1">+Allocators!R955</f>
        <v>0</v>
      </c>
      <c r="Q407" s="16">
        <f ca="1">+Allocators!S955</f>
        <v>-6.7698426495863267E-4</v>
      </c>
      <c r="R407" s="16">
        <f ca="1">+Allocators!T955</f>
        <v>-1.3982770708837201E-4</v>
      </c>
      <c r="S407" s="16">
        <f ca="1">+Allocators!U955</f>
        <v>1.613241273798013E-6</v>
      </c>
    </row>
    <row r="408" spans="1:21">
      <c r="A408" s="20" t="str">
        <f>CONCATENATE(Allocators!A956," ",Allocators!B956)</f>
        <v>REVYEC_FXNL DISTSEC</v>
      </c>
      <c r="B408" s="16">
        <f ca="1">+Allocators!D956</f>
        <v>3.4180822857302726E-3</v>
      </c>
      <c r="C408" s="16">
        <f ca="1">+Allocators!E956</f>
        <v>-5.8636471654705093E-3</v>
      </c>
      <c r="D408" s="16">
        <f ca="1">+Allocators!F956</f>
        <v>2.5813895340640394E-3</v>
      </c>
      <c r="E408" s="16">
        <f ca="1">+Allocators!G956</f>
        <v>0</v>
      </c>
      <c r="F408" s="16">
        <f ca="1">+Allocators!H956</f>
        <v>0</v>
      </c>
      <c r="G408" s="16">
        <f ca="1">+Allocators!I956</f>
        <v>6.3394592873274643E-3</v>
      </c>
      <c r="H408" s="16">
        <f ca="1">+Allocators!J956</f>
        <v>0</v>
      </c>
      <c r="I408" s="16">
        <f ca="1">+Allocators!K956</f>
        <v>0</v>
      </c>
      <c r="J408" s="16">
        <f ca="1">+Allocators!L956</f>
        <v>0</v>
      </c>
      <c r="K408" s="16">
        <f ca="1">+Allocators!M956</f>
        <v>0</v>
      </c>
      <c r="L408" s="16">
        <f ca="1">+Allocators!N956</f>
        <v>0</v>
      </c>
      <c r="M408" s="16">
        <f ca="1">+Allocators!O956</f>
        <v>0</v>
      </c>
      <c r="N408" s="16">
        <f ca="1">+Allocators!P956</f>
        <v>0</v>
      </c>
      <c r="O408" s="16">
        <f ca="1">+Allocators!Q956</f>
        <v>1.4211162424375332E-3</v>
      </c>
      <c r="P408" s="16">
        <f ca="1">+Allocators!R956</f>
        <v>0</v>
      </c>
      <c r="Q408" s="16">
        <f ca="1">+Allocators!S956</f>
        <v>-1.6722092676845101E-4</v>
      </c>
      <c r="R408" s="16">
        <f ca="1">+Allocators!T956</f>
        <v>-9.0295712786577875E-4</v>
      </c>
      <c r="S408" s="16">
        <f ca="1">+Allocators!U956</f>
        <v>9.9424420059736895E-6</v>
      </c>
    </row>
    <row r="409" spans="1:21">
      <c r="A409" s="20" t="str">
        <f>CONCATENATE(Allocators!A957," ",Allocators!B957)</f>
        <v>REVYEC_FXNL ENERGY</v>
      </c>
      <c r="B409" s="16">
        <f ca="1">+Allocators!D957</f>
        <v>0.42093185234620129</v>
      </c>
      <c r="C409" s="16">
        <f ca="1">+Allocators!E957</f>
        <v>-9.6275121114379345E-2</v>
      </c>
      <c r="D409" s="16">
        <f ca="1">+Allocators!F957</f>
        <v>3.5057814824574818E-2</v>
      </c>
      <c r="E409" s="16">
        <f ca="1">+Allocators!G957</f>
        <v>-4.2010622949952498E-3</v>
      </c>
      <c r="F409" s="16">
        <f ca="1">+Allocators!H957</f>
        <v>-1.9853301091497197E-4</v>
      </c>
      <c r="G409" s="16">
        <f ca="1">+Allocators!I957</f>
        <v>8.6406143220536386E-2</v>
      </c>
      <c r="H409" s="16">
        <f ca="1">+Allocators!J957</f>
        <v>5.643017276239453E-2</v>
      </c>
      <c r="I409" s="16">
        <f ca="1">+Allocators!K957</f>
        <v>1.9894128894781468E-2</v>
      </c>
      <c r="J409" s="16">
        <f ca="1">+Allocators!L957</f>
        <v>0</v>
      </c>
      <c r="K409" s="16">
        <f ca="1">+Allocators!M957</f>
        <v>0</v>
      </c>
      <c r="L409" s="16">
        <f ca="1">+Allocators!N957</f>
        <v>0.43561343439097089</v>
      </c>
      <c r="M409" s="16">
        <f ca="1">+Allocators!O957</f>
        <v>-0.11353510845723927</v>
      </c>
      <c r="N409" s="16">
        <f ca="1">+Allocators!P957</f>
        <v>0</v>
      </c>
      <c r="O409" s="16">
        <f ca="1">+Allocators!Q957</f>
        <v>1.6327496517891366E-2</v>
      </c>
      <c r="P409" s="16">
        <f ca="1">+Allocators!R957</f>
        <v>0</v>
      </c>
      <c r="Q409" s="16">
        <f ca="1">+Allocators!S957</f>
        <v>-2.0624319973031515E-3</v>
      </c>
      <c r="R409" s="16">
        <f ca="1">+Allocators!T957</f>
        <v>-1.2642748474399772E-2</v>
      </c>
      <c r="S409" s="16">
        <f ca="1">+Allocators!U957</f>
        <v>1.1766708428363745E-4</v>
      </c>
    </row>
    <row r="410" spans="1:21">
      <c r="A410" s="20" t="str">
        <f>CONCATENATE(Allocators!A958," ",Allocators!B958)</f>
        <v>REVYEC_FXNL CUSTOMER</v>
      </c>
      <c r="B410" s="16">
        <f ca="1">+Allocators!D958</f>
        <v>-9.8375980669594923E-2</v>
      </c>
      <c r="C410" s="16">
        <f ca="1">+Allocators!E958</f>
        <v>-7.7785628386676714E-2</v>
      </c>
      <c r="D410" s="16">
        <f ca="1">+Allocators!F958</f>
        <v>3.3098730677959459E-2</v>
      </c>
      <c r="E410" s="16">
        <f ca="1">+Allocators!G958</f>
        <v>-3.8476116755515343E-3</v>
      </c>
      <c r="F410" s="16">
        <f ca="1">+Allocators!H958</f>
        <v>-2.7055499371326825E-4</v>
      </c>
      <c r="G410" s="16">
        <f ca="1">+Allocators!I958</f>
        <v>3.6829728879450739E-3</v>
      </c>
      <c r="H410" s="16">
        <f ca="1">+Allocators!J958</f>
        <v>2.8863332156063197E-3</v>
      </c>
      <c r="I410" s="16">
        <f ca="1">+Allocators!K958</f>
        <v>1.4145340585157669E-3</v>
      </c>
      <c r="J410" s="16">
        <f ca="1">+Allocators!L958</f>
        <v>0</v>
      </c>
      <c r="K410" s="16">
        <f ca="1">+Allocators!M958</f>
        <v>0</v>
      </c>
      <c r="L410" s="16">
        <f ca="1">+Allocators!N958</f>
        <v>3.9360847369428178E-3</v>
      </c>
      <c r="M410" s="16">
        <f ca="1">+Allocators!O958</f>
        <v>-2.2649907015342518E-4</v>
      </c>
      <c r="N410" s="16">
        <f ca="1">+Allocators!P958</f>
        <v>0</v>
      </c>
      <c r="O410" s="16">
        <f ca="1">+Allocators!Q958</f>
        <v>8.8621074224076236E-4</v>
      </c>
      <c r="P410" s="16">
        <f ca="1">+Allocators!R958</f>
        <v>0</v>
      </c>
      <c r="Q410" s="16">
        <f ca="1">+Allocators!S958</f>
        <v>-5.5119616968423671E-4</v>
      </c>
      <c r="R410" s="16">
        <f ca="1">+Allocators!T958</f>
        <v>-6.1975373248891255E-2</v>
      </c>
      <c r="S410" s="16">
        <f ca="1">+Allocators!U958</f>
        <v>3.7601655586528746E-4</v>
      </c>
    </row>
    <row r="411" spans="1:21">
      <c r="A411" s="20" t="str">
        <f>CONCATENATE(Allocators!A959," ",Allocators!B959)</f>
        <v>REVYEC_FXNL TOTAL</v>
      </c>
      <c r="B411" s="16">
        <f ca="1">+Allocators!D959</f>
        <v>1</v>
      </c>
      <c r="C411" s="16">
        <f ca="1">+Allocators!E959</f>
        <v>-0.30165233074656544</v>
      </c>
      <c r="D411" s="16">
        <f ca="1">+Allocators!F959</f>
        <v>0.12559880525737738</v>
      </c>
      <c r="E411" s="16">
        <f ca="1">+Allocators!G959</f>
        <v>-1.5314544037014929E-2</v>
      </c>
      <c r="F411" s="16">
        <f ca="1">+Allocators!H959</f>
        <v>-7.5999141756722018E-4</v>
      </c>
      <c r="G411" s="16">
        <f ca="1">+Allocators!I959</f>
        <v>0.24471776754778229</v>
      </c>
      <c r="H411" s="16">
        <f ca="1">+Allocators!J959</f>
        <v>0.15909472329089561</v>
      </c>
      <c r="I411" s="16">
        <f ca="1">+Allocators!K959</f>
        <v>3.8058521994608366E-2</v>
      </c>
      <c r="J411" s="16">
        <f ca="1">+Allocators!L959</f>
        <v>0</v>
      </c>
      <c r="K411" s="16">
        <f ca="1">+Allocators!M959</f>
        <v>0</v>
      </c>
      <c r="L411" s="16">
        <f ca="1">+Allocators!N959</f>
        <v>0.97237104576093669</v>
      </c>
      <c r="M411" s="16">
        <f ca="1">+Allocators!O959</f>
        <v>-0.18415319642511935</v>
      </c>
      <c r="N411" s="16">
        <f ca="1">+Allocators!P959</f>
        <v>0</v>
      </c>
      <c r="O411" s="16">
        <f ca="1">+Allocators!Q959</f>
        <v>4.9941155101980113E-2</v>
      </c>
      <c r="P411" s="16">
        <f ca="1">+Allocators!R959</f>
        <v>0</v>
      </c>
      <c r="Q411" s="16">
        <f ca="1">+Allocators!S959</f>
        <v>-6.7618523609125417E-3</v>
      </c>
      <c r="R411" s="16">
        <f ca="1">+Allocators!T959</f>
        <v>-8.1711026939066858E-2</v>
      </c>
      <c r="S411" s="16">
        <f ca="1">+Allocators!U959</f>
        <v>5.7092297266580138E-4</v>
      </c>
    </row>
    <row r="412" spans="1:21"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</row>
    <row r="413" spans="1:21">
      <c r="A413" s="20" t="str">
        <f>CONCATENATE(Allocators!A932," ",Allocators!B932)</f>
        <v>REVYEC_EXP_OM PRODUCTION</v>
      </c>
      <c r="B413" s="16">
        <f ca="1">+Allocators!D932</f>
        <v>0.29136812622351127</v>
      </c>
      <c r="C413" s="16">
        <f ca="1">+Allocators!E932</f>
        <v>-9.2224483299689436E-2</v>
      </c>
      <c r="D413" s="16">
        <f ca="1">+Allocators!F932</f>
        <v>3.4731570918105456E-2</v>
      </c>
      <c r="E413" s="16">
        <f ca="1">+Allocators!G932</f>
        <v>-4.4224416380926664E-3</v>
      </c>
      <c r="F413" s="16">
        <f ca="1">+Allocators!H932</f>
        <v>-2.0943873121973577E-4</v>
      </c>
      <c r="G413" s="16">
        <f ca="1">+Allocators!I932</f>
        <v>7.4884530804661661E-2</v>
      </c>
      <c r="H413" s="16">
        <f ca="1">+Allocators!J932</f>
        <v>4.9452075300771024E-2</v>
      </c>
      <c r="I413" s="16">
        <f ca="1">+Allocators!K932</f>
        <v>1.2119605317319822E-2</v>
      </c>
      <c r="J413" s="16">
        <f ca="1">+Allocators!L932</f>
        <v>0</v>
      </c>
      <c r="K413" s="16">
        <f ca="1">+Allocators!M932</f>
        <v>0</v>
      </c>
      <c r="L413" s="16">
        <f ca="1">+Allocators!N932</f>
        <v>0.25709330610408604</v>
      </c>
      <c r="M413" s="16">
        <f ca="1">+Allocators!O932</f>
        <v>-4.7065360558659397E-2</v>
      </c>
      <c r="N413" s="16">
        <f ca="1">+Allocators!P932</f>
        <v>0</v>
      </c>
      <c r="O413" s="16">
        <f ca="1">+Allocators!Q932</f>
        <v>1.5207424287003998E-2</v>
      </c>
      <c r="P413" s="16">
        <f ca="1">+Allocators!R932</f>
        <v>0</v>
      </c>
      <c r="Q413" s="16">
        <f ca="1">+Allocators!S932</f>
        <v>-1.6853178358845421E-3</v>
      </c>
      <c r="R413" s="16">
        <f ca="1">+Allocators!T932</f>
        <v>-6.573787213131216E-3</v>
      </c>
      <c r="S413" s="16">
        <f ca="1">+Allocators!U932</f>
        <v>6.0442768240171302E-5</v>
      </c>
    </row>
    <row r="414" spans="1:21">
      <c r="A414" s="20" t="str">
        <f>CONCATENATE(Allocators!A933," ",Allocators!B933)</f>
        <v>REVYEC_EXP_OM BULKTRAN</v>
      </c>
      <c r="B414" s="16">
        <f ca="1">+Allocators!D933</f>
        <v>1.3295316004705734E-2</v>
      </c>
      <c r="C414" s="16">
        <f ca="1">+Allocators!E933</f>
        <v>-4.2741703492781263E-3</v>
      </c>
      <c r="D414" s="16">
        <f ca="1">+Allocators!F933</f>
        <v>1.5979848483323282E-3</v>
      </c>
      <c r="E414" s="16">
        <f ca="1">+Allocators!G933</f>
        <v>-2.0318849665869123E-4</v>
      </c>
      <c r="F414" s="16">
        <f ca="1">+Allocators!H933</f>
        <v>-9.6142312339080484E-6</v>
      </c>
      <c r="G414" s="16">
        <f ca="1">+Allocators!I933</f>
        <v>3.4275985407609582E-3</v>
      </c>
      <c r="H414" s="16">
        <f ca="1">+Allocators!J933</f>
        <v>2.2618675715586861E-3</v>
      </c>
      <c r="I414" s="16">
        <f ca="1">+Allocators!K933</f>
        <v>5.6112731342610204E-4</v>
      </c>
      <c r="J414" s="16">
        <f ca="1">+Allocators!L933</f>
        <v>0</v>
      </c>
      <c r="K414" s="16">
        <f ca="1">+Allocators!M933</f>
        <v>0</v>
      </c>
      <c r="L414" s="16">
        <f ca="1">+Allocators!N933</f>
        <v>1.1792587702111806E-2</v>
      </c>
      <c r="M414" s="16">
        <f ca="1">+Allocators!O933</f>
        <v>-2.1779950498189596E-3</v>
      </c>
      <c r="N414" s="16">
        <f ca="1">+Allocators!P933</f>
        <v>0</v>
      </c>
      <c r="O414" s="16">
        <f ca="1">+Allocators!Q933</f>
        <v>6.9382552249395047E-4</v>
      </c>
      <c r="P414" s="16">
        <f ca="1">+Allocators!R933</f>
        <v>0</v>
      </c>
      <c r="Q414" s="16">
        <f ca="1">+Allocators!S933</f>
        <v>-7.639986215759137E-5</v>
      </c>
      <c r="R414" s="16">
        <f ca="1">+Allocators!T933</f>
        <v>-3.0106106828134757E-4</v>
      </c>
      <c r="S414" s="16">
        <f ca="1">+Allocators!U933</f>
        <v>2.7535634505320425E-6</v>
      </c>
    </row>
    <row r="415" spans="1:21">
      <c r="A415" s="20" t="str">
        <f>CONCATENATE(Allocators!A934," ",Allocators!B934)</f>
        <v>REVYEC_EXP_OM SUBTRAN</v>
      </c>
      <c r="B415" s="16">
        <f ca="1">+Allocators!D934</f>
        <v>4.0080875169438762E-3</v>
      </c>
      <c r="C415" s="16">
        <f ca="1">+Allocators!E934</f>
        <v>-1.3183197495241939E-3</v>
      </c>
      <c r="D415" s="16">
        <f ca="1">+Allocators!F934</f>
        <v>4.9186226159617032E-4</v>
      </c>
      <c r="E415" s="16">
        <f ca="1">+Allocators!G934</f>
        <v>-6.2676940977409199E-5</v>
      </c>
      <c r="F415" s="16">
        <f ca="1">+Allocators!H934</f>
        <v>-3.8204992676471621E-6</v>
      </c>
      <c r="G415" s="16">
        <f ca="1">+Allocators!I934</f>
        <v>1.0444589250538595E-3</v>
      </c>
      <c r="H415" s="16">
        <f ca="1">+Allocators!J934</f>
        <v>6.9038587619463774E-4</v>
      </c>
      <c r="I415" s="16">
        <f ca="1">+Allocators!K934</f>
        <v>2.1625723184897025E-4</v>
      </c>
      <c r="J415" s="16">
        <f ca="1">+Allocators!L934</f>
        <v>0</v>
      </c>
      <c r="K415" s="16">
        <f ca="1">+Allocators!M934</f>
        <v>0</v>
      </c>
      <c r="L415" s="16">
        <f ca="1">+Allocators!N934</f>
        <v>3.626431985893836E-3</v>
      </c>
      <c r="M415" s="16">
        <f ca="1">+Allocators!O934</f>
        <v>-8.5397998169659244E-4</v>
      </c>
      <c r="N415" s="16">
        <f ca="1">+Allocators!P934</f>
        <v>0</v>
      </c>
      <c r="O415" s="16">
        <f ca="1">+Allocators!Q934</f>
        <v>2.1205486005776596E-4</v>
      </c>
      <c r="P415" s="16">
        <f ca="1">+Allocators!R934</f>
        <v>0</v>
      </c>
      <c r="Q415" s="16">
        <f ca="1">+Allocators!S934</f>
        <v>-2.3430924532446546E-5</v>
      </c>
      <c r="R415" s="16">
        <f ca="1">+Allocators!T934</f>
        <v>-1.1238063468360377E-5</v>
      </c>
      <c r="S415" s="16">
        <f ca="1">+Allocators!U934</f>
        <v>1.0253576528670424E-7</v>
      </c>
    </row>
    <row r="416" spans="1:21">
      <c r="A416" s="20" t="str">
        <f>CONCATENATE(Allocators!A935," ",Allocators!B935)</f>
        <v>REVYEC_EXP_OM DISTPRI</v>
      </c>
      <c r="B416" s="16">
        <f ca="1">+Allocators!D935</f>
        <v>2.5028209814477599E-2</v>
      </c>
      <c r="C416" s="16">
        <f ca="1">+Allocators!E935</f>
        <v>-7.2439073466048099E-3</v>
      </c>
      <c r="D416" s="16">
        <f ca="1">+Allocators!F935</f>
        <v>2.7010378369909708E-3</v>
      </c>
      <c r="E416" s="16">
        <f ca="1">+Allocators!G935</f>
        <v>-3.443950666061763E-4</v>
      </c>
      <c r="F416" s="16">
        <f ca="1">+Allocators!H935</f>
        <v>0</v>
      </c>
      <c r="G416" s="16">
        <f ca="1">+Allocators!I935</f>
        <v>5.6562031884948849E-3</v>
      </c>
      <c r="H416" s="16">
        <f ca="1">+Allocators!J935</f>
        <v>3.7469160807187133E-3</v>
      </c>
      <c r="I416" s="16">
        <f ca="1">+Allocators!K935</f>
        <v>0</v>
      </c>
      <c r="J416" s="16">
        <f ca="1">+Allocators!L935</f>
        <v>0</v>
      </c>
      <c r="K416" s="16">
        <f ca="1">+Allocators!M935</f>
        <v>0</v>
      </c>
      <c r="L416" s="16">
        <f ca="1">+Allocators!N935</f>
        <v>1.9549020294914336E-2</v>
      </c>
      <c r="M416" s="16">
        <f ca="1">+Allocators!O935</f>
        <v>0</v>
      </c>
      <c r="N416" s="16">
        <f ca="1">+Allocators!P935</f>
        <v>0</v>
      </c>
      <c r="O416" s="16">
        <f ca="1">+Allocators!Q935</f>
        <v>1.1532066032269226E-3</v>
      </c>
      <c r="P416" s="16">
        <f ca="1">+Allocators!R935</f>
        <v>0</v>
      </c>
      <c r="Q416" s="16">
        <f ca="1">+Allocators!S935</f>
        <v>-1.2874441857073905E-4</v>
      </c>
      <c r="R416" s="16">
        <f ca="1">+Allocators!T935</f>
        <v>-6.1692129049853626E-5</v>
      </c>
      <c r="S416" s="16">
        <f ca="1">+Allocators!U935</f>
        <v>5.6477096335159204E-7</v>
      </c>
    </row>
    <row r="417" spans="1:19">
      <c r="A417" s="20" t="str">
        <f>CONCATENATE(Allocators!A936," ",Allocators!B936)</f>
        <v>REVYEC_EXP_OM DISTSEC</v>
      </c>
      <c r="B417" s="16">
        <f ca="1">+Allocators!D936</f>
        <v>-5.3171638283922365E-4</v>
      </c>
      <c r="C417" s="16">
        <f ca="1">+Allocators!E936</f>
        <v>-3.0495658599789528E-3</v>
      </c>
      <c r="D417" s="16">
        <f ca="1">+Allocators!F936</f>
        <v>9.2513676222408204E-4</v>
      </c>
      <c r="E417" s="16">
        <f ca="1">+Allocators!G936</f>
        <v>0</v>
      </c>
      <c r="F417" s="16">
        <f ca="1">+Allocators!H936</f>
        <v>0</v>
      </c>
      <c r="G417" s="16">
        <f ca="1">+Allocators!I936</f>
        <v>1.7003548835251515E-3</v>
      </c>
      <c r="H417" s="16">
        <f ca="1">+Allocators!J936</f>
        <v>0</v>
      </c>
      <c r="I417" s="16">
        <f ca="1">+Allocators!K936</f>
        <v>0</v>
      </c>
      <c r="J417" s="16">
        <f ca="1">+Allocators!L936</f>
        <v>0</v>
      </c>
      <c r="K417" s="16">
        <f ca="1">+Allocators!M936</f>
        <v>0</v>
      </c>
      <c r="L417" s="16">
        <f ca="1">+Allocators!N936</f>
        <v>0</v>
      </c>
      <c r="M417" s="16">
        <f ca="1">+Allocators!O936</f>
        <v>0</v>
      </c>
      <c r="N417" s="16">
        <f ca="1">+Allocators!P936</f>
        <v>0</v>
      </c>
      <c r="O417" s="16">
        <f ca="1">+Allocators!Q936</f>
        <v>3.5780059468204538E-4</v>
      </c>
      <c r="P417" s="16">
        <f ca="1">+Allocators!R936</f>
        <v>0</v>
      </c>
      <c r="Q417" s="16">
        <f ca="1">+Allocators!S936</f>
        <v>-3.5037585565678781E-5</v>
      </c>
      <c r="R417" s="16">
        <f ca="1">+Allocators!T936</f>
        <v>-4.3422194226416984E-4</v>
      </c>
      <c r="S417" s="16">
        <f ca="1">+Allocators!U936</f>
        <v>3.8167645382991241E-6</v>
      </c>
    </row>
    <row r="418" spans="1:19">
      <c r="A418" s="20" t="str">
        <f>CONCATENATE(Allocators!A937," ",Allocators!B937)</f>
        <v>REVYEC_EXP_OM ENERGY</v>
      </c>
      <c r="B418" s="16">
        <f ca="1">+Allocators!D937</f>
        <v>0.73348941558045122</v>
      </c>
      <c r="C418" s="16">
        <f ca="1">+Allocators!E937</f>
        <v>-0.13474906270545797</v>
      </c>
      <c r="D418" s="16">
        <f ca="1">+Allocators!F937</f>
        <v>6.4126088235720552E-2</v>
      </c>
      <c r="E418" s="16">
        <f ca="1">+Allocators!G937</f>
        <v>-8.0462540950805208E-3</v>
      </c>
      <c r="F418" s="16">
        <f ca="1">+Allocators!H937</f>
        <v>-3.8567825310063499E-4</v>
      </c>
      <c r="G418" s="16">
        <f ca="1">+Allocators!I937</f>
        <v>0.15618085531148354</v>
      </c>
      <c r="H418" s="16">
        <f ca="1">+Allocators!J937</f>
        <v>0.10152163223081292</v>
      </c>
      <c r="I418" s="16">
        <f ca="1">+Allocators!K937</f>
        <v>2.4348799054656842E-2</v>
      </c>
      <c r="J418" s="16">
        <f ca="1">+Allocators!L937</f>
        <v>0</v>
      </c>
      <c r="K418" s="16">
        <f ca="1">+Allocators!M937</f>
        <v>0</v>
      </c>
      <c r="L418" s="16">
        <f ca="1">+Allocators!N937</f>
        <v>0.67845101456088186</v>
      </c>
      <c r="M418" s="16">
        <f ca="1">+Allocators!O937</f>
        <v>-0.13393690647471307</v>
      </c>
      <c r="N418" s="16">
        <f ca="1">+Allocators!P937</f>
        <v>0</v>
      </c>
      <c r="O418" s="16">
        <f ca="1">+Allocators!Q937</f>
        <v>3.1890502950603757E-2</v>
      </c>
      <c r="P418" s="16">
        <f ca="1">+Allocators!R937</f>
        <v>0</v>
      </c>
      <c r="Q418" s="16">
        <f ca="1">+Allocators!S937</f>
        <v>-4.5850830181943438E-3</v>
      </c>
      <c r="R418" s="16">
        <f ca="1">+Allocators!T937</f>
        <v>-4.1704249360346196E-2</v>
      </c>
      <c r="S418" s="16">
        <f ca="1">+Allocators!U937</f>
        <v>3.7775714318456208E-4</v>
      </c>
    </row>
    <row r="419" spans="1:19">
      <c r="A419" s="20" t="str">
        <f>CONCATENATE(Allocators!A938," ",Allocators!B938)</f>
        <v>REVYEC_EXP_OM CUSTOMER</v>
      </c>
      <c r="B419" s="16">
        <f ca="1">+Allocators!D938</f>
        <v>-6.6657438757250581E-2</v>
      </c>
      <c r="C419" s="16">
        <f ca="1">+Allocators!E938</f>
        <v>-5.8792821436032032E-2</v>
      </c>
      <c r="D419" s="16">
        <f ca="1">+Allocators!F938</f>
        <v>2.1025124394407815E-2</v>
      </c>
      <c r="E419" s="16">
        <f ca="1">+Allocators!G938</f>
        <v>-2.2355877995994663E-3</v>
      </c>
      <c r="F419" s="16">
        <f ca="1">+Allocators!H938</f>
        <v>-1.5143970274529429E-4</v>
      </c>
      <c r="G419" s="16">
        <f ca="1">+Allocators!I938</f>
        <v>1.8237658938021597E-3</v>
      </c>
      <c r="H419" s="16">
        <f ca="1">+Allocators!J938</f>
        <v>1.4218462308396359E-3</v>
      </c>
      <c r="I419" s="16">
        <f ca="1">+Allocators!K938</f>
        <v>8.1273307735664187E-4</v>
      </c>
      <c r="J419" s="16">
        <f ca="1">+Allocators!L938</f>
        <v>0</v>
      </c>
      <c r="K419" s="16">
        <f ca="1">+Allocators!M938</f>
        <v>0</v>
      </c>
      <c r="L419" s="16">
        <f ca="1">+Allocators!N938</f>
        <v>1.8586851130488909E-3</v>
      </c>
      <c r="M419" s="16">
        <f ca="1">+Allocators!O938</f>
        <v>-1.1895436023131156E-4</v>
      </c>
      <c r="N419" s="16">
        <f ca="1">+Allocators!P938</f>
        <v>0</v>
      </c>
      <c r="O419" s="16">
        <f ca="1">+Allocators!Q938</f>
        <v>4.2634028391168197E-4</v>
      </c>
      <c r="P419" s="16">
        <f ca="1">+Allocators!R938</f>
        <v>0</v>
      </c>
      <c r="Q419" s="16">
        <f ca="1">+Allocators!S938</f>
        <v>-2.2783871600720219E-4</v>
      </c>
      <c r="R419" s="16">
        <f ca="1">+Allocators!T938</f>
        <v>-3.2624777162525702E-2</v>
      </c>
      <c r="S419" s="16">
        <f ca="1">+Allocators!U938</f>
        <v>1.2548542652359869E-4</v>
      </c>
    </row>
    <row r="420" spans="1:19">
      <c r="A420" s="20" t="str">
        <f>CONCATENATE(Allocators!A939," ",Allocators!B939)</f>
        <v>REVYEC_EXP_OM TOTAL</v>
      </c>
      <c r="B420" s="16">
        <f ca="1">+Allocators!D939</f>
        <v>1</v>
      </c>
      <c r="C420" s="16">
        <f ca="1">+Allocators!E939</f>
        <v>-0.30165233074656544</v>
      </c>
      <c r="D420" s="16">
        <f ca="1">+Allocators!F939</f>
        <v>0.12559880525737738</v>
      </c>
      <c r="E420" s="16">
        <f ca="1">+Allocators!G939</f>
        <v>-1.5314544037014929E-2</v>
      </c>
      <c r="F420" s="16">
        <f ca="1">+Allocators!H939</f>
        <v>-7.5999141756722018E-4</v>
      </c>
      <c r="G420" s="16">
        <f ca="1">+Allocators!I939</f>
        <v>0.24471776754778227</v>
      </c>
      <c r="H420" s="16">
        <f ca="1">+Allocators!J939</f>
        <v>0.15909472329089561</v>
      </c>
      <c r="I420" s="16">
        <f ca="1">+Allocators!K939</f>
        <v>3.8058521994608366E-2</v>
      </c>
      <c r="J420" s="16">
        <f ca="1">+Allocators!L939</f>
        <v>0</v>
      </c>
      <c r="K420" s="16">
        <f ca="1">+Allocators!M939</f>
        <v>0</v>
      </c>
      <c r="L420" s="16">
        <f ca="1">+Allocators!N939</f>
        <v>0.9723710457609368</v>
      </c>
      <c r="M420" s="16">
        <f ca="1">+Allocators!O939</f>
        <v>-0.18415319642511935</v>
      </c>
      <c r="N420" s="16">
        <f ca="1">+Allocators!P939</f>
        <v>0</v>
      </c>
      <c r="O420" s="16">
        <f ca="1">+Allocators!Q939</f>
        <v>4.994115510198012E-2</v>
      </c>
      <c r="P420" s="16">
        <f ca="1">+Allocators!R939</f>
        <v>0</v>
      </c>
      <c r="Q420" s="16">
        <f ca="1">+Allocators!S939</f>
        <v>-6.7618523609125417E-3</v>
      </c>
      <c r="R420" s="16">
        <f ca="1">+Allocators!T939</f>
        <v>-8.1711026939066858E-2</v>
      </c>
      <c r="S420" s="16">
        <f ca="1">+Allocators!U939</f>
        <v>5.7092297266580138E-4</v>
      </c>
    </row>
    <row r="421" spans="1:19"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</row>
    <row r="422" spans="1:19">
      <c r="A422" s="20" t="str">
        <f>CONCATENATE(Allocators!A683," ",Allocators!B683)</f>
        <v>TDOMX PRODUCTION</v>
      </c>
      <c r="B422" s="16">
        <f ca="1">+Allocators!D683</f>
        <v>1.4834647979791649E-16</v>
      </c>
      <c r="C422" s="16">
        <f ca="1">+Allocators!E683</f>
        <v>1.1174081530905176E-16</v>
      </c>
      <c r="D422" s="16">
        <f ca="1">+Allocators!F683</f>
        <v>-1.5981606661752532E-17</v>
      </c>
      <c r="E422" s="16">
        <f ca="1">+Allocators!G683</f>
        <v>8.2139725521737115E-20</v>
      </c>
      <c r="F422" s="16">
        <f ca="1">+Allocators!H683</f>
        <v>5.6850990979317077E-21</v>
      </c>
      <c r="G422" s="16">
        <f ca="1">+Allocators!I683</f>
        <v>-2.3591031027346323E-18</v>
      </c>
      <c r="H422" s="16">
        <f ca="1">+Allocators!J683</f>
        <v>2.7036672565222749E-18</v>
      </c>
      <c r="I422" s="16">
        <f ca="1">+Allocators!K683</f>
        <v>5.5902031060565973E-20</v>
      </c>
      <c r="J422" s="16">
        <f ca="1">+Allocators!L683</f>
        <v>0</v>
      </c>
      <c r="K422" s="16">
        <f ca="1">+Allocators!M683</f>
        <v>-4.3642685703300486E-19</v>
      </c>
      <c r="L422" s="16">
        <f ca="1">+Allocators!N683</f>
        <v>-1.4782559224502558E-18</v>
      </c>
      <c r="M422" s="16">
        <f ca="1">+Allocators!O683</f>
        <v>5.9099513301420923E-18</v>
      </c>
      <c r="N422" s="16">
        <f ca="1">+Allocators!P683</f>
        <v>-3.4172953737469576E-19</v>
      </c>
      <c r="O422" s="16">
        <f ca="1">+Allocators!Q683</f>
        <v>2.580055066644617E-18</v>
      </c>
      <c r="P422" s="16">
        <f ca="1">+Allocators!R683</f>
        <v>5.1183468602450687E-20</v>
      </c>
      <c r="Q422" s="16">
        <f ca="1">+Allocators!S683</f>
        <v>-1.4115678258618434E-20</v>
      </c>
      <c r="R422" s="16">
        <f ca="1">+Allocators!T683</f>
        <v>2.2778086171597717E-19</v>
      </c>
      <c r="S422" s="16">
        <f ca="1">+Allocators!U683</f>
        <v>7.8924149033880676E-20</v>
      </c>
    </row>
    <row r="423" spans="1:19">
      <c r="A423" s="20" t="str">
        <f>CONCATENATE(Allocators!A684," ",Allocators!B684)</f>
        <v>TDOMX BULKTRAN</v>
      </c>
      <c r="B423" s="16">
        <f ca="1">+Allocators!D684</f>
        <v>2.2337236831091491E-2</v>
      </c>
      <c r="C423" s="16">
        <f ca="1">+Allocators!E684</f>
        <v>1.1074993457312705E-2</v>
      </c>
      <c r="D423" s="16">
        <f ca="1">+Allocators!F684</f>
        <v>2.7695000389472107E-3</v>
      </c>
      <c r="E423" s="16">
        <f ca="1">+Allocators!G684</f>
        <v>3.5100194260362095E-5</v>
      </c>
      <c r="F423" s="16">
        <f ca="1">+Allocators!H684</f>
        <v>1.756729832792687E-6</v>
      </c>
      <c r="G423" s="16">
        <f ca="1">+Allocators!I684</f>
        <v>1.2425299112581052E-3</v>
      </c>
      <c r="H423" s="16">
        <f ca="1">+Allocators!J684</f>
        <v>3.4054867304752015E-4</v>
      </c>
      <c r="I423" s="16">
        <f ca="1">+Allocators!K684</f>
        <v>5.4191785272790028E-5</v>
      </c>
      <c r="J423" s="16">
        <f ca="1">+Allocators!L684</f>
        <v>0</v>
      </c>
      <c r="K423" s="16">
        <f ca="1">+Allocators!M684</f>
        <v>5.3711389474601714E-5</v>
      </c>
      <c r="L423" s="16">
        <f ca="1">+Allocators!N684</f>
        <v>9.7745566722703113E-4</v>
      </c>
      <c r="M423" s="16">
        <f ca="1">+Allocators!O684</f>
        <v>4.7626936713971888E-3</v>
      </c>
      <c r="N423" s="16">
        <f ca="1">+Allocators!P684</f>
        <v>6.0686453198186604E-4</v>
      </c>
      <c r="O423" s="16">
        <f ca="1">+Allocators!Q684</f>
        <v>3.4750912669074245E-4</v>
      </c>
      <c r="P423" s="16">
        <f ca="1">+Allocators!R684</f>
        <v>6.5323342709364738E-6</v>
      </c>
      <c r="Q423" s="16">
        <f ca="1">+Allocators!S684</f>
        <v>5.0536627281576175E-6</v>
      </c>
      <c r="R423" s="16">
        <f ca="1">+Allocators!T684</f>
        <v>4.7490806494222169E-5</v>
      </c>
      <c r="S423" s="16">
        <f ca="1">+Allocators!U684</f>
        <v>1.1304850895241333E-5</v>
      </c>
    </row>
    <row r="424" spans="1:19">
      <c r="A424" s="20" t="str">
        <f>CONCATENATE(Allocators!A685," ",Allocators!B685)</f>
        <v>TDOMX SUBTRAN</v>
      </c>
      <c r="B424" s="16">
        <f ca="1">+Allocators!D685</f>
        <v>7.0809599700299214E-3</v>
      </c>
      <c r="C424" s="16">
        <f ca="1">+Allocators!E685</f>
        <v>3.4170038245255026E-3</v>
      </c>
      <c r="D424" s="16">
        <f ca="1">+Allocators!F685</f>
        <v>8.5251998837095695E-4</v>
      </c>
      <c r="E424" s="16">
        <f ca="1">+Allocators!G685</f>
        <v>1.0827508692390186E-5</v>
      </c>
      <c r="F424" s="16">
        <f ca="1">+Allocators!H685</f>
        <v>6.9803246991464605E-7</v>
      </c>
      <c r="G424" s="16">
        <f ca="1">+Allocators!I685</f>
        <v>3.7858902195699718E-4</v>
      </c>
      <c r="H424" s="16">
        <f ca="1">+Allocators!J685</f>
        <v>1.0393248760944E-4</v>
      </c>
      <c r="I424" s="16">
        <f ca="1">+Allocators!K685</f>
        <v>2.0891199604336535E-5</v>
      </c>
      <c r="J424" s="16">
        <f ca="1">+Allocators!L685</f>
        <v>0</v>
      </c>
      <c r="K424" s="16">
        <f ca="1">+Allocators!M685</f>
        <v>1.6043449058545451E-5</v>
      </c>
      <c r="L424" s="16">
        <f ca="1">+Allocators!N685</f>
        <v>3.0057642402742173E-4</v>
      </c>
      <c r="M424" s="16">
        <f ca="1">+Allocators!O685</f>
        <v>1.867909207906855E-3</v>
      </c>
      <c r="N424" s="16">
        <f ca="1">+Allocators!P685</f>
        <v>0</v>
      </c>
      <c r="O424" s="16">
        <f ca="1">+Allocators!Q685</f>
        <v>1.0618915708652996E-4</v>
      </c>
      <c r="P424" s="16">
        <f ca="1">+Allocators!R685</f>
        <v>2.0369018660948301E-6</v>
      </c>
      <c r="Q424" s="16">
        <f ca="1">+Allocators!S685</f>
        <v>1.549285338529005E-6</v>
      </c>
      <c r="R424" s="16">
        <f ca="1">+Allocators!T685</f>
        <v>1.7726182521877191E-6</v>
      </c>
      <c r="S424" s="16">
        <f ca="1">+Allocators!U685</f>
        <v>4.2086326421240289E-7</v>
      </c>
    </row>
    <row r="425" spans="1:19">
      <c r="A425" s="20" t="str">
        <f>CONCATENATE(Allocators!A686," ",Allocators!B686)</f>
        <v>TDOMX DISTPRI</v>
      </c>
      <c r="B425" s="16">
        <f ca="1">+Allocators!D686</f>
        <v>0.14475766162911954</v>
      </c>
      <c r="C425" s="16">
        <f ca="1">+Allocators!E686</f>
        <v>9.5745593414800156E-2</v>
      </c>
      <c r="D425" s="16">
        <f ca="1">+Allocators!F686</f>
        <v>2.3760090448923875E-2</v>
      </c>
      <c r="E425" s="16">
        <f ca="1">+Allocators!G686</f>
        <v>3.016558047780894E-4</v>
      </c>
      <c r="F425" s="16">
        <f ca="1">+Allocators!H686</f>
        <v>0</v>
      </c>
      <c r="G425" s="16">
        <f ca="1">+Allocators!I686</f>
        <v>1.0371122165720224E-2</v>
      </c>
      <c r="H425" s="16">
        <f ca="1">+Allocators!J686</f>
        <v>2.8519838463529671E-3</v>
      </c>
      <c r="I425" s="16">
        <f ca="1">+Allocators!K686</f>
        <v>0</v>
      </c>
      <c r="J425" s="16">
        <f ca="1">+Allocators!L686</f>
        <v>0</v>
      </c>
      <c r="K425" s="16">
        <f ca="1">+Allocators!M686</f>
        <v>4.4439868103708663E-4</v>
      </c>
      <c r="L425" s="16">
        <f ca="1">+Allocators!N686</f>
        <v>8.2079381419535736E-3</v>
      </c>
      <c r="M425" s="16">
        <f ca="1">+Allocators!O686</f>
        <v>0</v>
      </c>
      <c r="N425" s="16">
        <f ca="1">+Allocators!P686</f>
        <v>0</v>
      </c>
      <c r="O425" s="16">
        <f ca="1">+Allocators!Q686</f>
        <v>2.9151715549442857E-3</v>
      </c>
      <c r="P425" s="16">
        <f ca="1">+Allocators!R686</f>
        <v>5.598860157885919E-5</v>
      </c>
      <c r="Q425" s="16">
        <f ca="1">+Allocators!S686</f>
        <v>4.2789464038648496E-5</v>
      </c>
      <c r="R425" s="16">
        <f ca="1">+Allocators!T686</f>
        <v>4.9239000132267536E-5</v>
      </c>
      <c r="S425" s="16">
        <f ca="1">+Allocators!U686</f>
        <v>1.1690504859526529E-5</v>
      </c>
    </row>
    <row r="426" spans="1:19">
      <c r="A426" s="20" t="str">
        <f>CONCATENATE(Allocators!A687," ",Allocators!B687)</f>
        <v>TDOMX DISTSEC</v>
      </c>
      <c r="B426" s="16">
        <f ca="1">+Allocators!D687</f>
        <v>5.3054659478756594E-2</v>
      </c>
      <c r="C426" s="16">
        <f ca="1">+Allocators!E687</f>
        <v>4.0341619145714075E-2</v>
      </c>
      <c r="D426" s="16">
        <f ca="1">+Allocators!F687</f>
        <v>8.1426686289876975E-3</v>
      </c>
      <c r="E426" s="16">
        <f ca="1">+Allocators!G687</f>
        <v>0</v>
      </c>
      <c r="F426" s="16">
        <f ca="1">+Allocators!H687</f>
        <v>0</v>
      </c>
      <c r="G426" s="16">
        <f ca="1">+Allocators!I687</f>
        <v>3.1188073879862897E-3</v>
      </c>
      <c r="H426" s="16">
        <f ca="1">+Allocators!J687</f>
        <v>0</v>
      </c>
      <c r="I426" s="16">
        <f ca="1">+Allocators!K687</f>
        <v>0</v>
      </c>
      <c r="J426" s="16">
        <f ca="1">+Allocators!L687</f>
        <v>0</v>
      </c>
      <c r="K426" s="16">
        <f ca="1">+Allocators!M687</f>
        <v>1.0953905960217149E-4</v>
      </c>
      <c r="L426" s="16">
        <f ca="1">+Allocators!N687</f>
        <v>0</v>
      </c>
      <c r="M426" s="16">
        <f ca="1">+Allocators!O687</f>
        <v>0</v>
      </c>
      <c r="N426" s="16">
        <f ca="1">+Allocators!P687</f>
        <v>0</v>
      </c>
      <c r="O426" s="16">
        <f ca="1">+Allocators!Q687</f>
        <v>9.046646137365206E-4</v>
      </c>
      <c r="P426" s="16">
        <f ca="1">+Allocators!R687</f>
        <v>0</v>
      </c>
      <c r="Q426" s="16">
        <f ca="1">+Allocators!S687</f>
        <v>1.1644627663221926E-5</v>
      </c>
      <c r="R426" s="16">
        <f ca="1">+Allocators!T687</f>
        <v>3.4669889878046151E-4</v>
      </c>
      <c r="S426" s="16">
        <f ca="1">+Allocators!U687</f>
        <v>7.9017116286148793E-5</v>
      </c>
    </row>
    <row r="427" spans="1:19">
      <c r="A427" s="20" t="str">
        <f>CONCATENATE(Allocators!A688," ",Allocators!B688)</f>
        <v>TDOMX ENERGY</v>
      </c>
      <c r="B427" s="16">
        <f ca="1">+Allocators!D688</f>
        <v>0</v>
      </c>
      <c r="C427" s="16">
        <f ca="1">+Allocators!E688</f>
        <v>0</v>
      </c>
      <c r="D427" s="16">
        <f ca="1">+Allocators!F688</f>
        <v>0</v>
      </c>
      <c r="E427" s="16">
        <f ca="1">+Allocators!G688</f>
        <v>0</v>
      </c>
      <c r="F427" s="16">
        <f ca="1">+Allocators!H688</f>
        <v>0</v>
      </c>
      <c r="G427" s="16">
        <f ca="1">+Allocators!I688</f>
        <v>0</v>
      </c>
      <c r="H427" s="16">
        <f ca="1">+Allocators!J688</f>
        <v>0</v>
      </c>
      <c r="I427" s="16">
        <f ca="1">+Allocators!K688</f>
        <v>0</v>
      </c>
      <c r="J427" s="16">
        <f ca="1">+Allocators!L688</f>
        <v>0</v>
      </c>
      <c r="K427" s="16">
        <f ca="1">+Allocators!M688</f>
        <v>0</v>
      </c>
      <c r="L427" s="16">
        <f ca="1">+Allocators!N688</f>
        <v>0</v>
      </c>
      <c r="M427" s="16">
        <f ca="1">+Allocators!O688</f>
        <v>0</v>
      </c>
      <c r="N427" s="16">
        <f ca="1">+Allocators!P688</f>
        <v>0</v>
      </c>
      <c r="O427" s="16">
        <f ca="1">+Allocators!Q688</f>
        <v>0</v>
      </c>
      <c r="P427" s="16">
        <f ca="1">+Allocators!R688</f>
        <v>0</v>
      </c>
      <c r="Q427" s="16">
        <f ca="1">+Allocators!S688</f>
        <v>0</v>
      </c>
      <c r="R427" s="16">
        <f ca="1">+Allocators!T688</f>
        <v>0</v>
      </c>
      <c r="S427" s="16">
        <f ca="1">+Allocators!U688</f>
        <v>0</v>
      </c>
    </row>
    <row r="428" spans="1:19">
      <c r="A428" s="20" t="str">
        <f>CONCATENATE(Allocators!A689," ",Allocators!B689)</f>
        <v>TDOMX CUSTOMER</v>
      </c>
      <c r="B428" s="16">
        <f ca="1">+Allocators!D689</f>
        <v>0.77276948209100238</v>
      </c>
      <c r="C428" s="16">
        <f ca="1">+Allocators!E689</f>
        <v>0.60500154342031853</v>
      </c>
      <c r="D428" s="16">
        <f ca="1">+Allocators!F689</f>
        <v>0.14973762986987083</v>
      </c>
      <c r="E428" s="16">
        <f ca="1">+Allocators!G689</f>
        <v>1.8797494362212466E-3</v>
      </c>
      <c r="F428" s="16">
        <f ca="1">+Allocators!H689</f>
        <v>1.3712216740691753E-4</v>
      </c>
      <c r="G428" s="16">
        <f ca="1">+Allocators!I689</f>
        <v>2.8957086789479802E-3</v>
      </c>
      <c r="H428" s="16">
        <f ca="1">+Allocators!J689</f>
        <v>9.9734044168881507E-4</v>
      </c>
      <c r="I428" s="16">
        <f ca="1">+Allocators!K689</f>
        <v>3.9344603101517392E-4</v>
      </c>
      <c r="J428" s="16">
        <f ca="1">+Allocators!L689</f>
        <v>0</v>
      </c>
      <c r="K428" s="16">
        <f ca="1">+Allocators!M689</f>
        <v>2.6569002085074981E-5</v>
      </c>
      <c r="L428" s="16">
        <f ca="1">+Allocators!N689</f>
        <v>7.2955972390206553E-4</v>
      </c>
      <c r="M428" s="16">
        <f ca="1">+Allocators!O689</f>
        <v>1.3040849560045787E-3</v>
      </c>
      <c r="N428" s="16">
        <f ca="1">+Allocators!P689</f>
        <v>2.5292583003268834E-4</v>
      </c>
      <c r="O428" s="16">
        <f ca="1">+Allocators!Q689</f>
        <v>9.1662386053483131E-4</v>
      </c>
      <c r="P428" s="16">
        <f ca="1">+Allocators!R689</f>
        <v>1.1882560086096914E-5</v>
      </c>
      <c r="Q428" s="16">
        <f ca="1">+Allocators!S689</f>
        <v>6.6752853980979655E-5</v>
      </c>
      <c r="R428" s="16">
        <f ca="1">+Allocators!T689</f>
        <v>5.8785487776720257E-3</v>
      </c>
      <c r="S428" s="16">
        <f ca="1">+Allocators!U689</f>
        <v>2.5399944812345083E-3</v>
      </c>
    </row>
    <row r="429" spans="1:19">
      <c r="A429" s="20" t="str">
        <f>CONCATENATE(Allocators!A690," ",Allocators!B690)</f>
        <v>TDOMX TOTAL</v>
      </c>
      <c r="B429" s="16">
        <f ca="1">+Allocators!D690</f>
        <v>1</v>
      </c>
      <c r="C429" s="16">
        <f ca="1">+Allocators!E690</f>
        <v>0.75558075326267093</v>
      </c>
      <c r="D429" s="16">
        <f ca="1">+Allocators!F690</f>
        <v>0.18526240897510057</v>
      </c>
      <c r="E429" s="16">
        <f ca="1">+Allocators!G690</f>
        <v>2.2273329439520878E-3</v>
      </c>
      <c r="F429" s="16">
        <f ca="1">+Allocators!H690</f>
        <v>1.3957692970962489E-4</v>
      </c>
      <c r="G429" s="16">
        <f ca="1">+Allocators!I690</f>
        <v>1.8006757165869594E-2</v>
      </c>
      <c r="H429" s="16">
        <f ca="1">+Allocators!J690</f>
        <v>4.29380544869874E-3</v>
      </c>
      <c r="I429" s="16">
        <f ca="1">+Allocators!K690</f>
        <v>4.6852901589230079E-4</v>
      </c>
      <c r="J429" s="16">
        <f ca="1">+Allocators!L690</f>
        <v>0</v>
      </c>
      <c r="K429" s="16">
        <f ca="1">+Allocators!M690</f>
        <v>6.502615812574808E-4</v>
      </c>
      <c r="L429" s="16">
        <f ca="1">+Allocators!N690</f>
        <v>1.0215529957110085E-2</v>
      </c>
      <c r="M429" s="16">
        <f ca="1">+Allocators!O690</f>
        <v>7.9346878353086063E-3</v>
      </c>
      <c r="N429" s="16">
        <f ca="1">+Allocators!P690</f>
        <v>8.5979036201455823E-4</v>
      </c>
      <c r="O429" s="16">
        <f ca="1">+Allocators!Q690</f>
        <v>5.1901583129929044E-3</v>
      </c>
      <c r="P429" s="16">
        <f ca="1">+Allocators!R690</f>
        <v>7.6440397801987416E-5</v>
      </c>
      <c r="Q429" s="16">
        <f ca="1">+Allocators!S690</f>
        <v>1.2778989374953676E-4</v>
      </c>
      <c r="R429" s="16">
        <f ca="1">+Allocators!T690</f>
        <v>6.3237501013311652E-3</v>
      </c>
      <c r="S429" s="16">
        <f ca="1">+Allocators!U690</f>
        <v>2.6424278165396377E-3</v>
      </c>
    </row>
    <row r="430" spans="1:19"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</row>
    <row r="431" spans="1:19">
      <c r="A431" s="20" t="str">
        <f>CONCATENATE(Allocators!A461," ",Allocators!B461)</f>
        <v>TDPLANT PRODUCTION</v>
      </c>
      <c r="B431" s="16">
        <f>Allocators!D461</f>
        <v>6.8403656731160171E-3</v>
      </c>
      <c r="C431" s="16">
        <f>Allocators!E461</f>
        <v>3.3915119246056068E-3</v>
      </c>
      <c r="D431" s="16">
        <f>Allocators!F461</f>
        <v>8.4810816760195898E-4</v>
      </c>
      <c r="E431" s="16">
        <f>Allocators!G461</f>
        <v>1.0748785346811096E-5</v>
      </c>
      <c r="F431" s="16">
        <f>Allocators!H461</f>
        <v>5.379660222095053E-7</v>
      </c>
      <c r="G431" s="16">
        <f>Allocators!I461</f>
        <v>3.8050180588851884E-4</v>
      </c>
      <c r="H431" s="16">
        <f>Allocators!J461</f>
        <v>1.0428673299004656E-4</v>
      </c>
      <c r="I431" s="16">
        <f>Allocators!K461</f>
        <v>1.6595232013160067E-5</v>
      </c>
      <c r="J431" s="16">
        <f>Allocators!L461</f>
        <v>0</v>
      </c>
      <c r="K431" s="16">
        <f>Allocators!M461</f>
        <v>1.6448119684438063E-5</v>
      </c>
      <c r="L431" s="16">
        <f>Allocators!N461</f>
        <v>2.9932772095543891E-4</v>
      </c>
      <c r="M431" s="16">
        <f>Allocators!O461</f>
        <v>1.4584868552786135E-3</v>
      </c>
      <c r="N431" s="16">
        <f>Allocators!P461</f>
        <v>1.8584103952474102E-4</v>
      </c>
      <c r="O431" s="16">
        <f>Allocators!Q461</f>
        <v>1.0641824319117127E-4</v>
      </c>
      <c r="P431" s="16">
        <f>Allocators!R461</f>
        <v>2.0004065610316493E-6</v>
      </c>
      <c r="Q431" s="16">
        <f>Allocators!S461</f>
        <v>1.5475907477095987E-6</v>
      </c>
      <c r="R431" s="16">
        <f>Allocators!T461</f>
        <v>1.4543181190589508E-5</v>
      </c>
      <c r="S431" s="16">
        <f>Allocators!U461</f>
        <v>3.4619015139718629E-6</v>
      </c>
    </row>
    <row r="432" spans="1:19">
      <c r="A432" s="20" t="str">
        <f>CONCATENATE(Allocators!A462," ",Allocators!B462)</f>
        <v>TDPLANT BULKTRAN</v>
      </c>
      <c r="B432" s="16">
        <f>Allocators!D462</f>
        <v>0.3174364842944622</v>
      </c>
      <c r="C432" s="16">
        <f>Allocators!E462</f>
        <v>0.15738772943393334</v>
      </c>
      <c r="D432" s="16">
        <f>Allocators!F462</f>
        <v>3.9357614474190145E-2</v>
      </c>
      <c r="E432" s="16">
        <f>Allocators!G462</f>
        <v>4.9881202175164395E-4</v>
      </c>
      <c r="F432" s="16">
        <f>Allocators!H462</f>
        <v>2.4965045864612444E-5</v>
      </c>
      <c r="G432" s="16">
        <f>Allocators!I462</f>
        <v>1.7657704470925399E-2</v>
      </c>
      <c r="H432" s="16">
        <f>Allocators!J462</f>
        <v>4.8395678624349797E-3</v>
      </c>
      <c r="I432" s="16">
        <f>Allocators!K462</f>
        <v>7.7012434101475773E-4</v>
      </c>
      <c r="J432" s="16">
        <f>Allocators!L462</f>
        <v>0</v>
      </c>
      <c r="K432" s="16">
        <f>Allocators!M462</f>
        <v>7.6329739306233736E-4</v>
      </c>
      <c r="L432" s="16">
        <f>Allocators!N462</f>
        <v>1.3890710516457619E-2</v>
      </c>
      <c r="M432" s="16">
        <f>Allocators!O462</f>
        <v>6.7683068691622675E-2</v>
      </c>
      <c r="N432" s="16">
        <f>Allocators!P462</f>
        <v>8.6242065181127685E-3</v>
      </c>
      <c r="O432" s="16">
        <f>Allocators!Q462</f>
        <v>4.9384834960160984E-3</v>
      </c>
      <c r="P432" s="16">
        <f>Allocators!R462</f>
        <v>9.2831590625212494E-5</v>
      </c>
      <c r="Q432" s="16">
        <f>Allocators!S462</f>
        <v>7.1818056161869896E-5</v>
      </c>
      <c r="R432" s="16">
        <f>Allocators!T462</f>
        <v>6.7489612810349897E-4</v>
      </c>
      <c r="S432" s="16">
        <f>Allocators!U462</f>
        <v>1.6065425418525949E-4</v>
      </c>
    </row>
    <row r="433" spans="1:19">
      <c r="A433" s="20" t="str">
        <f>CONCATENATE(Allocators!A463," ",Allocators!B463)</f>
        <v>TDPLANT SUBTRAN</v>
      </c>
      <c r="B433" s="16">
        <f>Allocators!D463</f>
        <v>0.10056579592754253</v>
      </c>
      <c r="C433" s="16">
        <f>Allocators!E463</f>
        <v>4.852925461452829E-2</v>
      </c>
      <c r="D433" s="16">
        <f>Allocators!F463</f>
        <v>1.2107729959996129E-2</v>
      </c>
      <c r="E433" s="16">
        <f>Allocators!G463</f>
        <v>1.5377534037351768E-4</v>
      </c>
      <c r="F433" s="16">
        <f>Allocators!H463</f>
        <v>9.913654535168637E-6</v>
      </c>
      <c r="G433" s="16">
        <f>Allocators!I463</f>
        <v>5.3768283514776683E-3</v>
      </c>
      <c r="H433" s="16">
        <f>Allocators!J463</f>
        <v>1.4760785802223116E-3</v>
      </c>
      <c r="I433" s="16">
        <f>Allocators!K463</f>
        <v>2.9670272462822399E-4</v>
      </c>
      <c r="J433" s="16">
        <f>Allocators!L463</f>
        <v>0</v>
      </c>
      <c r="K433" s="16">
        <f>Allocators!M463</f>
        <v>2.2785360047569798E-4</v>
      </c>
      <c r="L433" s="16">
        <f>Allocators!N463</f>
        <v>4.2688713744055314E-3</v>
      </c>
      <c r="M433" s="16">
        <f>Allocators!O463</f>
        <v>2.6528574798982327E-2</v>
      </c>
      <c r="N433" s="16">
        <f>Allocators!P463</f>
        <v>0</v>
      </c>
      <c r="O433" s="16">
        <f>Allocators!Q463</f>
        <v>1.5081284383022149E-3</v>
      </c>
      <c r="P433" s="16">
        <f>Allocators!R463</f>
        <v>2.8928656320204823E-5</v>
      </c>
      <c r="Q433" s="16">
        <f>Allocators!S463</f>
        <v>2.2003388502051252E-5</v>
      </c>
      <c r="R433" s="16">
        <f>Allocators!T463</f>
        <v>2.5175225698415302E-5</v>
      </c>
      <c r="S433" s="16">
        <f>Allocators!U463</f>
        <v>5.9772190947726907E-6</v>
      </c>
    </row>
    <row r="434" spans="1:19">
      <c r="A434" s="20" t="str">
        <f>CONCATENATE(Allocators!A464," ",Allocators!B464)</f>
        <v>TDPLANT DISTPRI</v>
      </c>
      <c r="B434" s="16">
        <f>Allocators!D464</f>
        <v>0.14836297862013867</v>
      </c>
      <c r="C434" s="16">
        <f>Allocators!E464</f>
        <v>9.8130221702303191E-2</v>
      </c>
      <c r="D434" s="16">
        <f>Allocators!F464</f>
        <v>2.4351856417229797E-2</v>
      </c>
      <c r="E434" s="16">
        <f>Allocators!G464</f>
        <v>3.0916880813947571E-4</v>
      </c>
      <c r="F434" s="16">
        <f>Allocators!H464</f>
        <v>0</v>
      </c>
      <c r="G434" s="16">
        <f>Allocators!I464</f>
        <v>1.0629424092811353E-2</v>
      </c>
      <c r="H434" s="16">
        <f>Allocators!J464</f>
        <v>2.9230150146078997E-3</v>
      </c>
      <c r="I434" s="16">
        <f>Allocators!K464</f>
        <v>0</v>
      </c>
      <c r="J434" s="16">
        <f>Allocators!L464</f>
        <v>0</v>
      </c>
      <c r="K434" s="16">
        <f>Allocators!M464</f>
        <v>4.5546682138626198E-4</v>
      </c>
      <c r="L434" s="16">
        <f>Allocators!N464</f>
        <v>8.4123640667121326E-3</v>
      </c>
      <c r="M434" s="16">
        <f>Allocators!O464</f>
        <v>0</v>
      </c>
      <c r="N434" s="16">
        <f>Allocators!P464</f>
        <v>0</v>
      </c>
      <c r="O434" s="16">
        <f>Allocators!Q464</f>
        <v>2.9877764687049418E-3</v>
      </c>
      <c r="P434" s="16">
        <f>Allocators!R464</f>
        <v>5.7383046987163979E-5</v>
      </c>
      <c r="Q434" s="16">
        <f>Allocators!S464</f>
        <v>4.3855173307498072E-5</v>
      </c>
      <c r="R434" s="16">
        <f>Allocators!T464</f>
        <v>5.0465340774965171E-5</v>
      </c>
      <c r="S434" s="16">
        <f>Allocators!U464</f>
        <v>1.1981667174041044E-5</v>
      </c>
    </row>
    <row r="435" spans="1:19">
      <c r="A435" s="20" t="str">
        <f>CONCATENATE(Allocators!A465," ",Allocators!B465)</f>
        <v>TDPLANT DISTSEC</v>
      </c>
      <c r="B435" s="16">
        <f>Allocators!D465</f>
        <v>4.9062019639096982E-2</v>
      </c>
      <c r="C435" s="16">
        <f>Allocators!E465</f>
        <v>3.7305701897728617E-2</v>
      </c>
      <c r="D435" s="16">
        <f>Allocators!F465</f>
        <v>7.5298903454467337E-3</v>
      </c>
      <c r="E435" s="16">
        <f>Allocators!G465</f>
        <v>0</v>
      </c>
      <c r="F435" s="16">
        <f>Allocators!H465</f>
        <v>0</v>
      </c>
      <c r="G435" s="16">
        <f>Allocators!I465</f>
        <v>2.8841008654708687E-3</v>
      </c>
      <c r="H435" s="16">
        <f>Allocators!J465</f>
        <v>0</v>
      </c>
      <c r="I435" s="16">
        <f>Allocators!K465</f>
        <v>0</v>
      </c>
      <c r="J435" s="16">
        <f>Allocators!L465</f>
        <v>0</v>
      </c>
      <c r="K435" s="16">
        <f>Allocators!M465</f>
        <v>1.0129567405105705E-4</v>
      </c>
      <c r="L435" s="16">
        <f>Allocators!N465</f>
        <v>0</v>
      </c>
      <c r="M435" s="16">
        <f>Allocators!O465</f>
        <v>0</v>
      </c>
      <c r="N435" s="16">
        <f>Allocators!P465</f>
        <v>0</v>
      </c>
      <c r="O435" s="16">
        <f>Allocators!Q465</f>
        <v>8.3658388314996463E-4</v>
      </c>
      <c r="P435" s="16">
        <f>Allocators!R465</f>
        <v>0</v>
      </c>
      <c r="Q435" s="16">
        <f>Allocators!S465</f>
        <v>1.0768308697405207E-5</v>
      </c>
      <c r="R435" s="16">
        <f>Allocators!T465</f>
        <v>3.2060799839137797E-4</v>
      </c>
      <c r="S435" s="16">
        <f>Allocators!U465</f>
        <v>7.3070666160963892E-5</v>
      </c>
    </row>
    <row r="436" spans="1:19">
      <c r="A436" s="20" t="str">
        <f>CONCATENATE(Allocators!A466," ",Allocators!B466)</f>
        <v>TDPLANT ENERGY</v>
      </c>
      <c r="B436" s="16">
        <f>Allocators!D466</f>
        <v>0</v>
      </c>
      <c r="C436" s="16">
        <f>Allocators!E466</f>
        <v>0</v>
      </c>
      <c r="D436" s="16">
        <f>Allocators!F466</f>
        <v>0</v>
      </c>
      <c r="E436" s="16">
        <f>Allocators!G466</f>
        <v>0</v>
      </c>
      <c r="F436" s="16">
        <f>Allocators!H466</f>
        <v>0</v>
      </c>
      <c r="G436" s="16">
        <f>Allocators!I466</f>
        <v>0</v>
      </c>
      <c r="H436" s="16">
        <f>Allocators!J466</f>
        <v>0</v>
      </c>
      <c r="I436" s="16">
        <f>Allocators!K466</f>
        <v>0</v>
      </c>
      <c r="J436" s="16">
        <f>Allocators!L466</f>
        <v>0</v>
      </c>
      <c r="K436" s="16">
        <f>Allocators!M466</f>
        <v>0</v>
      </c>
      <c r="L436" s="16">
        <f>Allocators!N466</f>
        <v>0</v>
      </c>
      <c r="M436" s="16">
        <f>Allocators!O466</f>
        <v>0</v>
      </c>
      <c r="N436" s="16">
        <f>Allocators!P466</f>
        <v>0</v>
      </c>
      <c r="O436" s="16">
        <f>Allocators!Q466</f>
        <v>0</v>
      </c>
      <c r="P436" s="16">
        <f>Allocators!R466</f>
        <v>0</v>
      </c>
      <c r="Q436" s="16">
        <f>Allocators!S466</f>
        <v>0</v>
      </c>
      <c r="R436" s="16">
        <f>Allocators!T466</f>
        <v>0</v>
      </c>
      <c r="S436" s="16">
        <f>Allocators!U466</f>
        <v>0</v>
      </c>
    </row>
    <row r="437" spans="1:19">
      <c r="A437" s="20" t="str">
        <f>CONCATENATE(Allocators!A467," ",Allocators!B467)</f>
        <v>TDPLANT CUSTOMER</v>
      </c>
      <c r="B437" s="16">
        <f>Allocators!D467</f>
        <v>0.37773235584564341</v>
      </c>
      <c r="C437" s="16">
        <f>Allocators!E467</f>
        <v>0.28109557812158142</v>
      </c>
      <c r="D437" s="16">
        <f>Allocators!F467</f>
        <v>6.9171325821339918E-2</v>
      </c>
      <c r="E437" s="16">
        <f>Allocators!G467</f>
        <v>7.70604108480693E-4</v>
      </c>
      <c r="F437" s="16">
        <f>Allocators!H467</f>
        <v>5.6906371097233882E-5</v>
      </c>
      <c r="G437" s="16">
        <f>Allocators!I467</f>
        <v>1.2873919244207486E-3</v>
      </c>
      <c r="H437" s="16">
        <f>Allocators!J467</f>
        <v>4.0453201364130183E-4</v>
      </c>
      <c r="I437" s="16">
        <f>Allocators!K467</f>
        <v>1.6328202996705092E-4</v>
      </c>
      <c r="J437" s="16">
        <f>Allocators!L467</f>
        <v>0</v>
      </c>
      <c r="K437" s="16">
        <f>Allocators!M467</f>
        <v>1.1937528122397149E-5</v>
      </c>
      <c r="L437" s="16">
        <f>Allocators!N467</f>
        <v>2.9722854197667542E-4</v>
      </c>
      <c r="M437" s="16">
        <f>Allocators!O467</f>
        <v>5.4120164414038204E-4</v>
      </c>
      <c r="N437" s="16">
        <f>Allocators!P467</f>
        <v>1.0496545829241291E-4</v>
      </c>
      <c r="O437" s="16">
        <f>Allocators!Q467</f>
        <v>4.1184193495872321E-4</v>
      </c>
      <c r="P437" s="16">
        <f>Allocators!R467</f>
        <v>4.7993607121164992E-6</v>
      </c>
      <c r="Q437" s="16">
        <f>Allocators!S467</f>
        <v>2.9525285601722427E-5</v>
      </c>
      <c r="R437" s="16">
        <f>Allocators!T467</f>
        <v>2.0582491657667425E-2</v>
      </c>
      <c r="S437" s="16">
        <f>Allocators!U467</f>
        <v>2.7987440436431006E-3</v>
      </c>
    </row>
    <row r="438" spans="1:19">
      <c r="A438" s="20" t="str">
        <f>CONCATENATE(Allocators!A468," ",Allocators!B468)</f>
        <v>TDPLANT TOTAL</v>
      </c>
      <c r="B438" s="16">
        <f>Allocators!D468</f>
        <v>0.99999999999999978</v>
      </c>
      <c r="C438" s="16">
        <f>Allocators!E468</f>
        <v>0.62583999769468046</v>
      </c>
      <c r="D438" s="16">
        <f>Allocators!F468</f>
        <v>0.15336652518580468</v>
      </c>
      <c r="E438" s="16">
        <f>Allocators!G468</f>
        <v>1.7431090640921414E-3</v>
      </c>
      <c r="F438" s="16">
        <f>Allocators!H468</f>
        <v>9.2323037519224466E-5</v>
      </c>
      <c r="G438" s="16">
        <f>Allocators!I468</f>
        <v>3.8215951510994557E-2</v>
      </c>
      <c r="H438" s="16">
        <f>Allocators!J468</f>
        <v>9.7474802038965396E-3</v>
      </c>
      <c r="I438" s="16">
        <f>Allocators!K468</f>
        <v>1.2467043276231929E-3</v>
      </c>
      <c r="J438" s="16">
        <f>Allocators!L468</f>
        <v>0</v>
      </c>
      <c r="K438" s="16">
        <f>Allocators!M468</f>
        <v>1.5762991367821897E-3</v>
      </c>
      <c r="L438" s="16">
        <f>Allocators!N468</f>
        <v>2.7168502220507401E-2</v>
      </c>
      <c r="M438" s="16">
        <f>Allocators!O468</f>
        <v>9.6211331990023991E-2</v>
      </c>
      <c r="N438" s="16">
        <f>Allocators!P468</f>
        <v>8.9150130159299217E-3</v>
      </c>
      <c r="O438" s="16">
        <f>Allocators!Q468</f>
        <v>1.0789232464323114E-2</v>
      </c>
      <c r="P438" s="16">
        <f>Allocators!R468</f>
        <v>1.8594306120572944E-4</v>
      </c>
      <c r="Q438" s="16">
        <f>Allocators!S468</f>
        <v>1.7951780301825643E-4</v>
      </c>
      <c r="R438" s="16">
        <f>Allocators!T468</f>
        <v>2.1668179531826273E-2</v>
      </c>
      <c r="S438" s="16">
        <f>Allocators!U468</f>
        <v>3.0538897517721096E-3</v>
      </c>
    </row>
    <row r="439" spans="1:19"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</row>
    <row r="440" spans="1:19">
      <c r="A440" s="20" t="str">
        <f>CONCATENATE(Allocators!A632," ",Allocators!B632)</f>
        <v>TOTMXEXP PRODUCTION</v>
      </c>
      <c r="B440" s="16">
        <f>Allocators!D632</f>
        <v>0</v>
      </c>
      <c r="C440" s="16">
        <f>Allocators!E632</f>
        <v>0</v>
      </c>
      <c r="D440" s="16">
        <f>Allocators!F632</f>
        <v>0</v>
      </c>
      <c r="E440" s="16">
        <f>Allocators!G632</f>
        <v>0</v>
      </c>
      <c r="F440" s="16">
        <f>Allocators!H632</f>
        <v>0</v>
      </c>
      <c r="G440" s="16">
        <f>Allocators!I632</f>
        <v>0</v>
      </c>
      <c r="H440" s="16">
        <f>Allocators!J632</f>
        <v>0</v>
      </c>
      <c r="I440" s="16">
        <f>Allocators!K632</f>
        <v>0</v>
      </c>
      <c r="J440" s="16">
        <f>Allocators!L632</f>
        <v>0</v>
      </c>
      <c r="K440" s="16">
        <f>Allocators!M632</f>
        <v>0</v>
      </c>
      <c r="L440" s="16">
        <f>Allocators!N632</f>
        <v>0</v>
      </c>
      <c r="M440" s="16">
        <f>Allocators!O632</f>
        <v>0</v>
      </c>
      <c r="N440" s="16">
        <f>Allocators!P632</f>
        <v>0</v>
      </c>
      <c r="O440" s="16">
        <f>Allocators!Q632</f>
        <v>0</v>
      </c>
      <c r="P440" s="16">
        <f>Allocators!R632</f>
        <v>0</v>
      </c>
      <c r="Q440" s="16">
        <f>Allocators!S632</f>
        <v>0</v>
      </c>
      <c r="R440" s="16">
        <f>Allocators!T632</f>
        <v>0</v>
      </c>
      <c r="S440" s="16">
        <f>Allocators!U632</f>
        <v>0</v>
      </c>
    </row>
    <row r="441" spans="1:19">
      <c r="A441" s="20" t="str">
        <f>CONCATENATE(Allocators!A633," ",Allocators!B633)</f>
        <v>TOTMXEXP BULKTRAN</v>
      </c>
      <c r="B441" s="16">
        <f>Allocators!D633</f>
        <v>0</v>
      </c>
      <c r="C441" s="16">
        <f>Allocators!E633</f>
        <v>0</v>
      </c>
      <c r="D441" s="16">
        <f>Allocators!F633</f>
        <v>0</v>
      </c>
      <c r="E441" s="16">
        <f>Allocators!G633</f>
        <v>0</v>
      </c>
      <c r="F441" s="16">
        <f>Allocators!H633</f>
        <v>0</v>
      </c>
      <c r="G441" s="16">
        <f>Allocators!I633</f>
        <v>0</v>
      </c>
      <c r="H441" s="16">
        <f>Allocators!J633</f>
        <v>0</v>
      </c>
      <c r="I441" s="16">
        <f>Allocators!K633</f>
        <v>0</v>
      </c>
      <c r="J441" s="16">
        <f>Allocators!L633</f>
        <v>0</v>
      </c>
      <c r="K441" s="16">
        <f>Allocators!M633</f>
        <v>0</v>
      </c>
      <c r="L441" s="16">
        <f>Allocators!N633</f>
        <v>0</v>
      </c>
      <c r="M441" s="16">
        <f>Allocators!O633</f>
        <v>0</v>
      </c>
      <c r="N441" s="16">
        <f>Allocators!P633</f>
        <v>0</v>
      </c>
      <c r="O441" s="16">
        <f>Allocators!Q633</f>
        <v>0</v>
      </c>
      <c r="P441" s="16">
        <f>Allocators!R633</f>
        <v>0</v>
      </c>
      <c r="Q441" s="16">
        <f>Allocators!S633</f>
        <v>0</v>
      </c>
      <c r="R441" s="16">
        <f>Allocators!T633</f>
        <v>0</v>
      </c>
      <c r="S441" s="16">
        <f>Allocators!U633</f>
        <v>0</v>
      </c>
    </row>
    <row r="442" spans="1:19">
      <c r="A442" s="20" t="str">
        <f>CONCATENATE(Allocators!A634," ",Allocators!B634)</f>
        <v>TOTMXEXP SUBTRAN</v>
      </c>
      <c r="B442" s="16">
        <f>Allocators!D634</f>
        <v>0</v>
      </c>
      <c r="C442" s="16">
        <f>Allocators!E634</f>
        <v>0</v>
      </c>
      <c r="D442" s="16">
        <f>Allocators!F634</f>
        <v>0</v>
      </c>
      <c r="E442" s="16">
        <f>Allocators!G634</f>
        <v>0</v>
      </c>
      <c r="F442" s="16">
        <f>Allocators!H634</f>
        <v>0</v>
      </c>
      <c r="G442" s="16">
        <f>Allocators!I634</f>
        <v>0</v>
      </c>
      <c r="H442" s="16">
        <f>Allocators!J634</f>
        <v>0</v>
      </c>
      <c r="I442" s="16">
        <f>Allocators!K634</f>
        <v>0</v>
      </c>
      <c r="J442" s="16">
        <f>Allocators!L634</f>
        <v>0</v>
      </c>
      <c r="K442" s="16">
        <f>Allocators!M634</f>
        <v>0</v>
      </c>
      <c r="L442" s="16">
        <f>Allocators!N634</f>
        <v>0</v>
      </c>
      <c r="M442" s="16">
        <f>Allocators!O634</f>
        <v>0</v>
      </c>
      <c r="N442" s="16">
        <f>Allocators!P634</f>
        <v>0</v>
      </c>
      <c r="O442" s="16">
        <f>Allocators!Q634</f>
        <v>0</v>
      </c>
      <c r="P442" s="16">
        <f>Allocators!R634</f>
        <v>0</v>
      </c>
      <c r="Q442" s="16">
        <f>Allocators!S634</f>
        <v>0</v>
      </c>
      <c r="R442" s="16">
        <f>Allocators!T634</f>
        <v>0</v>
      </c>
      <c r="S442" s="16">
        <f>Allocators!U634</f>
        <v>0</v>
      </c>
    </row>
    <row r="443" spans="1:19">
      <c r="A443" s="20" t="str">
        <f>CONCATENATE(Allocators!A635," ",Allocators!B635)</f>
        <v>TOTMXEXP DISTPRI</v>
      </c>
      <c r="B443" s="16">
        <f>Allocators!D635</f>
        <v>0.12892727015805949</v>
      </c>
      <c r="C443" s="16">
        <f>Allocators!E635</f>
        <v>8.5275057981114052E-2</v>
      </c>
      <c r="D443" s="16">
        <f>Allocators!F635</f>
        <v>2.116173724978241E-2</v>
      </c>
      <c r="E443" s="16">
        <f>Allocators!G635</f>
        <v>2.6866736447439331E-4</v>
      </c>
      <c r="F443" s="16">
        <f>Allocators!H635</f>
        <v>0</v>
      </c>
      <c r="G443" s="16">
        <f>Allocators!I635</f>
        <v>9.2369581979560942E-3</v>
      </c>
      <c r="H443" s="16">
        <f>Allocators!J635</f>
        <v>2.5400969296343213E-3</v>
      </c>
      <c r="I443" s="16">
        <f>Allocators!K635</f>
        <v>0</v>
      </c>
      <c r="J443" s="16">
        <f>Allocators!L635</f>
        <v>0</v>
      </c>
      <c r="K443" s="16">
        <f>Allocators!M635</f>
        <v>3.9580018192576446E-4</v>
      </c>
      <c r="L443" s="16">
        <f>Allocators!N635</f>
        <v>7.310335400274353E-3</v>
      </c>
      <c r="M443" s="16">
        <f>Allocators!O635</f>
        <v>0</v>
      </c>
      <c r="N443" s="16">
        <f>Allocators!P635</f>
        <v>0</v>
      </c>
      <c r="O443" s="16">
        <f>Allocators!Q635</f>
        <v>2.5963745641618386E-3</v>
      </c>
      <c r="P443" s="16">
        <f>Allocators!R635</f>
        <v>4.9865806619782142E-5</v>
      </c>
      <c r="Q443" s="16">
        <f>Allocators!S635</f>
        <v>3.8110098822704779E-5</v>
      </c>
      <c r="R443" s="16">
        <f>Allocators!T635</f>
        <v>4.3854327300687513E-5</v>
      </c>
      <c r="S443" s="16">
        <f>Allocators!U635</f>
        <v>1.0412055993070071E-5</v>
      </c>
    </row>
    <row r="444" spans="1:19">
      <c r="A444" s="20" t="str">
        <f>CONCATENATE(Allocators!A636," ",Allocators!B636)</f>
        <v>TOTMXEXP DISTSEC</v>
      </c>
      <c r="B444" s="16">
        <f>Allocators!D636</f>
        <v>5.3589844869592375E-2</v>
      </c>
      <c r="C444" s="16">
        <f>Allocators!E636</f>
        <v>4.074856257766829E-2</v>
      </c>
      <c r="D444" s="16">
        <f>Allocators!F636</f>
        <v>8.2248072636611699E-3</v>
      </c>
      <c r="E444" s="16">
        <f>Allocators!G636</f>
        <v>0</v>
      </c>
      <c r="F444" s="16">
        <f>Allocators!H636</f>
        <v>0</v>
      </c>
      <c r="G444" s="16">
        <f>Allocators!I636</f>
        <v>3.1502681525502267E-3</v>
      </c>
      <c r="H444" s="16">
        <f>Allocators!J636</f>
        <v>0</v>
      </c>
      <c r="I444" s="16">
        <f>Allocators!K636</f>
        <v>0</v>
      </c>
      <c r="J444" s="16">
        <f>Allocators!L636</f>
        <v>0</v>
      </c>
      <c r="K444" s="16">
        <f>Allocators!M636</f>
        <v>1.106440276671997E-4</v>
      </c>
      <c r="L444" s="16">
        <f>Allocators!N636</f>
        <v>0</v>
      </c>
      <c r="M444" s="16">
        <f>Allocators!O636</f>
        <v>0</v>
      </c>
      <c r="N444" s="16">
        <f>Allocators!P636</f>
        <v>0</v>
      </c>
      <c r="O444" s="16">
        <f>Allocators!Q636</f>
        <v>9.1379035857466718E-4</v>
      </c>
      <c r="P444" s="16">
        <f>Allocators!R636</f>
        <v>0</v>
      </c>
      <c r="Q444" s="16">
        <f>Allocators!S636</f>
        <v>1.1762092079510829E-5</v>
      </c>
      <c r="R444" s="16">
        <f>Allocators!T636</f>
        <v>3.5019620113748551E-4</v>
      </c>
      <c r="S444" s="16">
        <f>Allocators!U636</f>
        <v>7.9814196253823473E-5</v>
      </c>
    </row>
    <row r="445" spans="1:19">
      <c r="A445" s="20" t="str">
        <f>CONCATENATE(Allocators!A637," ",Allocators!B637)</f>
        <v>TOTMXEXP ENERGY</v>
      </c>
      <c r="B445" s="16">
        <f>Allocators!D637</f>
        <v>0</v>
      </c>
      <c r="C445" s="16">
        <f>Allocators!E637</f>
        <v>0</v>
      </c>
      <c r="D445" s="16">
        <f>Allocators!F637</f>
        <v>0</v>
      </c>
      <c r="E445" s="16">
        <f>Allocators!G637</f>
        <v>0</v>
      </c>
      <c r="F445" s="16">
        <f>Allocators!H637</f>
        <v>0</v>
      </c>
      <c r="G445" s="16">
        <f>Allocators!I637</f>
        <v>0</v>
      </c>
      <c r="H445" s="16">
        <f>Allocators!J637</f>
        <v>0</v>
      </c>
      <c r="I445" s="16">
        <f>Allocators!K637</f>
        <v>0</v>
      </c>
      <c r="J445" s="16">
        <f>Allocators!L637</f>
        <v>0</v>
      </c>
      <c r="K445" s="16">
        <f>Allocators!M637</f>
        <v>0</v>
      </c>
      <c r="L445" s="16">
        <f>Allocators!N637</f>
        <v>0</v>
      </c>
      <c r="M445" s="16">
        <f>Allocators!O637</f>
        <v>0</v>
      </c>
      <c r="N445" s="16">
        <f>Allocators!P637</f>
        <v>0</v>
      </c>
      <c r="O445" s="16">
        <f>Allocators!Q637</f>
        <v>0</v>
      </c>
      <c r="P445" s="16">
        <f>Allocators!R637</f>
        <v>0</v>
      </c>
      <c r="Q445" s="16">
        <f>Allocators!S637</f>
        <v>0</v>
      </c>
      <c r="R445" s="16">
        <f>Allocators!T637</f>
        <v>0</v>
      </c>
      <c r="S445" s="16">
        <f>Allocators!U637</f>
        <v>0</v>
      </c>
    </row>
    <row r="446" spans="1:19">
      <c r="A446" s="20" t="str">
        <f>CONCATENATE(Allocators!A638," ",Allocators!B638)</f>
        <v>TOTMXEXP CUSTOMER</v>
      </c>
      <c r="B446" s="16">
        <f>Allocators!D638</f>
        <v>0.81748288497234789</v>
      </c>
      <c r="C446" s="16">
        <f>Allocators!E638</f>
        <v>0.65813172462092384</v>
      </c>
      <c r="D446" s="16">
        <f>Allocators!F638</f>
        <v>0.15434537538408236</v>
      </c>
      <c r="E446" s="16">
        <f>Allocators!G638</f>
        <v>4.0229476144857919E-4</v>
      </c>
      <c r="F446" s="16">
        <f>Allocators!H638</f>
        <v>3.7763945062527086E-6</v>
      </c>
      <c r="G446" s="16">
        <f>Allocators!I638</f>
        <v>1.9102940333856097E-3</v>
      </c>
      <c r="H446" s="16">
        <f>Allocators!J638</f>
        <v>3.7312448231677703E-4</v>
      </c>
      <c r="I446" s="16">
        <f>Allocators!K638</f>
        <v>1.0835647205192002E-5</v>
      </c>
      <c r="J446" s="16">
        <f>Allocators!L638</f>
        <v>0</v>
      </c>
      <c r="K446" s="16">
        <f>Allocators!M638</f>
        <v>2.0205604690977412E-5</v>
      </c>
      <c r="L446" s="16">
        <f>Allocators!N638</f>
        <v>2.2456571043127471E-4</v>
      </c>
      <c r="M446" s="16">
        <f>Allocators!O638</f>
        <v>3.591497535863813E-5</v>
      </c>
      <c r="N446" s="16">
        <f>Allocators!P638</f>
        <v>6.9656696148216314E-6</v>
      </c>
      <c r="O446" s="16">
        <f>Allocators!Q638</f>
        <v>6.9709317700430962E-4</v>
      </c>
      <c r="P446" s="16">
        <f>Allocators!R638</f>
        <v>5.1956635991055808E-6</v>
      </c>
      <c r="Q446" s="16">
        <f>Allocators!S638</f>
        <v>4.078616731181671E-5</v>
      </c>
      <c r="R446" s="16">
        <f>Allocators!T638</f>
        <v>6.7571205914957909E-4</v>
      </c>
      <c r="S446" s="16">
        <f>Allocators!U638</f>
        <v>5.9902062131893686E-4</v>
      </c>
    </row>
    <row r="447" spans="1:19">
      <c r="A447" s="20" t="str">
        <f>CONCATENATE(Allocators!A639," ",Allocators!B639)</f>
        <v>TOTMXEXP TOTAL</v>
      </c>
      <c r="B447" s="16">
        <f>Allocators!D639</f>
        <v>0.99999999999999978</v>
      </c>
      <c r="C447" s="16">
        <f>Allocators!E639</f>
        <v>0.7841553451797062</v>
      </c>
      <c r="D447" s="16">
        <f>Allocators!F639</f>
        <v>0.18373191989752594</v>
      </c>
      <c r="E447" s="16">
        <f>Allocators!G639</f>
        <v>6.7096212592297256E-4</v>
      </c>
      <c r="F447" s="16">
        <f>Allocators!H639</f>
        <v>3.7763945062527086E-6</v>
      </c>
      <c r="G447" s="16">
        <f>Allocators!I639</f>
        <v>1.4297520383891931E-2</v>
      </c>
      <c r="H447" s="16">
        <f>Allocators!J639</f>
        <v>2.9132214119510984E-3</v>
      </c>
      <c r="I447" s="16">
        <f>Allocators!K639</f>
        <v>1.0835647205192002E-5</v>
      </c>
      <c r="J447" s="16">
        <f>Allocators!L639</f>
        <v>0</v>
      </c>
      <c r="K447" s="16">
        <f>Allocators!M639</f>
        <v>5.2664981428394162E-4</v>
      </c>
      <c r="L447" s="16">
        <f>Allocators!N639</f>
        <v>7.5349011107056279E-3</v>
      </c>
      <c r="M447" s="16">
        <f>Allocators!O639</f>
        <v>3.591497535863813E-5</v>
      </c>
      <c r="N447" s="16">
        <f>Allocators!P639</f>
        <v>6.9656696148216314E-6</v>
      </c>
      <c r="O447" s="16">
        <f>Allocators!Q639</f>
        <v>4.2072580997408156E-3</v>
      </c>
      <c r="P447" s="16">
        <f>Allocators!R639</f>
        <v>5.5061470218887719E-5</v>
      </c>
      <c r="Q447" s="16">
        <f>Allocators!S639</f>
        <v>9.0658358214032328E-5</v>
      </c>
      <c r="R447" s="16">
        <f>Allocators!T639</f>
        <v>1.069762587587752E-3</v>
      </c>
      <c r="S447" s="16">
        <f>Allocators!U639</f>
        <v>6.8924687356583037E-4</v>
      </c>
    </row>
    <row r="448" spans="1:19"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</row>
    <row r="449" spans="1:19">
      <c r="A449" s="20" t="str">
        <f>CONCATENATE(Allocators!A573," ",Allocators!B573)</f>
        <v>TOTOHLINES PRODUCTION</v>
      </c>
      <c r="B449" s="16">
        <f>Allocators!D573</f>
        <v>0</v>
      </c>
      <c r="C449" s="16">
        <f>Allocators!E573</f>
        <v>0</v>
      </c>
      <c r="D449" s="16">
        <f>Allocators!F573</f>
        <v>0</v>
      </c>
      <c r="E449" s="16">
        <f>Allocators!G573</f>
        <v>0</v>
      </c>
      <c r="F449" s="16">
        <f>Allocators!H573</f>
        <v>0</v>
      </c>
      <c r="G449" s="16">
        <f>Allocators!I573</f>
        <v>0</v>
      </c>
      <c r="H449" s="16">
        <f>Allocators!J573</f>
        <v>0</v>
      </c>
      <c r="I449" s="16">
        <f>Allocators!K573</f>
        <v>0</v>
      </c>
      <c r="J449" s="16">
        <f>Allocators!L573</f>
        <v>0</v>
      </c>
      <c r="K449" s="16">
        <f>Allocators!M573</f>
        <v>0</v>
      </c>
      <c r="L449" s="16">
        <f>Allocators!N573</f>
        <v>0</v>
      </c>
      <c r="M449" s="16">
        <f>Allocators!O573</f>
        <v>0</v>
      </c>
      <c r="N449" s="16">
        <f>Allocators!P573</f>
        <v>0</v>
      </c>
      <c r="O449" s="16">
        <f>Allocators!Q573</f>
        <v>0</v>
      </c>
      <c r="P449" s="16">
        <f>Allocators!R573</f>
        <v>0</v>
      </c>
      <c r="Q449" s="16">
        <f>Allocators!S573</f>
        <v>0</v>
      </c>
      <c r="R449" s="16">
        <f>Allocators!T573</f>
        <v>0</v>
      </c>
      <c r="S449" s="16">
        <f>Allocators!U573</f>
        <v>0</v>
      </c>
    </row>
    <row r="450" spans="1:19">
      <c r="A450" s="20" t="str">
        <f>CONCATENATE(Allocators!A574," ",Allocators!B574)</f>
        <v>TOTOHLINES BULKTRAN</v>
      </c>
      <c r="B450" s="16">
        <f>Allocators!D574</f>
        <v>0</v>
      </c>
      <c r="C450" s="16">
        <f>Allocators!E574</f>
        <v>0</v>
      </c>
      <c r="D450" s="16">
        <f>Allocators!F574</f>
        <v>0</v>
      </c>
      <c r="E450" s="16">
        <f>Allocators!G574</f>
        <v>0</v>
      </c>
      <c r="F450" s="16">
        <f>Allocators!H574</f>
        <v>0</v>
      </c>
      <c r="G450" s="16">
        <f>Allocators!I574</f>
        <v>0</v>
      </c>
      <c r="H450" s="16">
        <f>Allocators!J574</f>
        <v>0</v>
      </c>
      <c r="I450" s="16">
        <f>Allocators!K574</f>
        <v>0</v>
      </c>
      <c r="J450" s="16">
        <f>Allocators!L574</f>
        <v>0</v>
      </c>
      <c r="K450" s="16">
        <f>Allocators!M574</f>
        <v>0</v>
      </c>
      <c r="L450" s="16">
        <f>Allocators!N574</f>
        <v>0</v>
      </c>
      <c r="M450" s="16">
        <f>Allocators!O574</f>
        <v>0</v>
      </c>
      <c r="N450" s="16">
        <f>Allocators!P574</f>
        <v>0</v>
      </c>
      <c r="O450" s="16">
        <f>Allocators!Q574</f>
        <v>0</v>
      </c>
      <c r="P450" s="16">
        <f>Allocators!R574</f>
        <v>0</v>
      </c>
      <c r="Q450" s="16">
        <f>Allocators!S574</f>
        <v>0</v>
      </c>
      <c r="R450" s="16">
        <f>Allocators!T574</f>
        <v>0</v>
      </c>
      <c r="S450" s="16">
        <f>Allocators!U574</f>
        <v>0</v>
      </c>
    </row>
    <row r="451" spans="1:19">
      <c r="A451" s="20" t="str">
        <f>CONCATENATE(Allocators!A575," ",Allocators!B575)</f>
        <v>TOTOHLINES SUBTRAN</v>
      </c>
      <c r="B451" s="16">
        <f>Allocators!D575</f>
        <v>0</v>
      </c>
      <c r="C451" s="16">
        <f>Allocators!E575</f>
        <v>0</v>
      </c>
      <c r="D451" s="16">
        <f>Allocators!F575</f>
        <v>0</v>
      </c>
      <c r="E451" s="16">
        <f>Allocators!G575</f>
        <v>0</v>
      </c>
      <c r="F451" s="16">
        <f>Allocators!H575</f>
        <v>0</v>
      </c>
      <c r="G451" s="16">
        <f>Allocators!I575</f>
        <v>0</v>
      </c>
      <c r="H451" s="16">
        <f>Allocators!J575</f>
        <v>0</v>
      </c>
      <c r="I451" s="16">
        <f>Allocators!K575</f>
        <v>0</v>
      </c>
      <c r="J451" s="16">
        <f>Allocators!L575</f>
        <v>0</v>
      </c>
      <c r="K451" s="16">
        <f>Allocators!M575</f>
        <v>0</v>
      </c>
      <c r="L451" s="16">
        <f>Allocators!N575</f>
        <v>0</v>
      </c>
      <c r="M451" s="16">
        <f>Allocators!O575</f>
        <v>0</v>
      </c>
      <c r="N451" s="16">
        <f>Allocators!P575</f>
        <v>0</v>
      </c>
      <c r="O451" s="16">
        <f>Allocators!Q575</f>
        <v>0</v>
      </c>
      <c r="P451" s="16">
        <f>Allocators!R575</f>
        <v>0</v>
      </c>
      <c r="Q451" s="16">
        <f>Allocators!S575</f>
        <v>0</v>
      </c>
      <c r="R451" s="16">
        <f>Allocators!T575</f>
        <v>0</v>
      </c>
      <c r="S451" s="16">
        <f>Allocators!U575</f>
        <v>0</v>
      </c>
    </row>
    <row r="452" spans="1:19">
      <c r="A452" s="20" t="str">
        <f>CONCATENATE(Allocators!A576," ",Allocators!B576)</f>
        <v>TOTOHLINES DISTPRI</v>
      </c>
      <c r="B452" s="16">
        <f>Allocators!D576</f>
        <v>0.12042562805595826</v>
      </c>
      <c r="C452" s="16">
        <f>Allocators!E576</f>
        <v>7.9651902986033737E-2</v>
      </c>
      <c r="D452" s="16">
        <f>Allocators!F576</f>
        <v>1.9766303094263627E-2</v>
      </c>
      <c r="E452" s="16">
        <f>Allocators!G576</f>
        <v>2.5095106772448278E-4</v>
      </c>
      <c r="F452" s="16">
        <f>Allocators!H576</f>
        <v>0</v>
      </c>
      <c r="G452" s="16">
        <f>Allocators!I576</f>
        <v>8.6278604282226719E-3</v>
      </c>
      <c r="H452" s="16">
        <f>Allocators!J576</f>
        <v>2.3725994329920471E-3</v>
      </c>
      <c r="I452" s="16">
        <f>Allocators!K576</f>
        <v>0</v>
      </c>
      <c r="J452" s="16">
        <f>Allocators!L576</f>
        <v>0</v>
      </c>
      <c r="K452" s="16">
        <f>Allocators!M576</f>
        <v>3.6970057176141283E-4</v>
      </c>
      <c r="L452" s="16">
        <f>Allocators!N576</f>
        <v>6.8282817963838793E-3</v>
      </c>
      <c r="M452" s="16">
        <f>Allocators!O576</f>
        <v>0</v>
      </c>
      <c r="N452" s="16">
        <f>Allocators!P576</f>
        <v>0</v>
      </c>
      <c r="O452" s="16">
        <f>Allocators!Q576</f>
        <v>2.4251660426408152E-3</v>
      </c>
      <c r="P452" s="16">
        <f>Allocators!R576</f>
        <v>4.6577586521006741E-5</v>
      </c>
      <c r="Q452" s="16">
        <f>Allocators!S576</f>
        <v>3.5597066317873676E-5</v>
      </c>
      <c r="R452" s="16">
        <f>Allocators!T576</f>
        <v>4.096251244350662E-5</v>
      </c>
      <c r="S452" s="16">
        <f>Allocators!U576</f>
        <v>9.7254706531990083E-6</v>
      </c>
    </row>
    <row r="453" spans="1:19">
      <c r="A453" s="20" t="str">
        <f>CONCATENATE(Allocators!A577," ",Allocators!B577)</f>
        <v>TOTOHLINES DISTSEC</v>
      </c>
      <c r="B453" s="16">
        <f>Allocators!D577</f>
        <v>5.3950489506851745E-2</v>
      </c>
      <c r="C453" s="16">
        <f>Allocators!E577</f>
        <v>4.1022788983910465E-2</v>
      </c>
      <c r="D453" s="16">
        <f>Allocators!F577</f>
        <v>8.2801579115189764E-3</v>
      </c>
      <c r="E453" s="16">
        <f>Allocators!G577</f>
        <v>0</v>
      </c>
      <c r="F453" s="16">
        <f>Allocators!H577</f>
        <v>0</v>
      </c>
      <c r="G453" s="16">
        <f>Allocators!I577</f>
        <v>3.1714685743448948E-3</v>
      </c>
      <c r="H453" s="16">
        <f>Allocators!J577</f>
        <v>0</v>
      </c>
      <c r="I453" s="16">
        <f>Allocators!K577</f>
        <v>0</v>
      </c>
      <c r="J453" s="16">
        <f>Allocators!L577</f>
        <v>0</v>
      </c>
      <c r="K453" s="16">
        <f>Allocators!M577</f>
        <v>1.1138863096508298E-4</v>
      </c>
      <c r="L453" s="16">
        <f>Allocators!N577</f>
        <v>0</v>
      </c>
      <c r="M453" s="16">
        <f>Allocators!O577</f>
        <v>0</v>
      </c>
      <c r="N453" s="16">
        <f>Allocators!P577</f>
        <v>0</v>
      </c>
      <c r="O453" s="16">
        <f>Allocators!Q577</f>
        <v>9.1993991159541606E-4</v>
      </c>
      <c r="P453" s="16">
        <f>Allocators!R577</f>
        <v>0</v>
      </c>
      <c r="Q453" s="16">
        <f>Allocators!S577</f>
        <v>1.1841247662844741E-5</v>
      </c>
      <c r="R453" s="16">
        <f>Allocators!T577</f>
        <v>3.5255292342761661E-4</v>
      </c>
      <c r="S453" s="16">
        <f>Allocators!U577</f>
        <v>8.0351323426446449E-5</v>
      </c>
    </row>
    <row r="454" spans="1:19">
      <c r="A454" s="20" t="str">
        <f>CONCATENATE(Allocators!A578," ",Allocators!B578)</f>
        <v>TOTOHLINES ENERGY</v>
      </c>
      <c r="B454" s="16">
        <f>Allocators!D578</f>
        <v>0</v>
      </c>
      <c r="C454" s="16">
        <f>Allocators!E578</f>
        <v>0</v>
      </c>
      <c r="D454" s="16">
        <f>Allocators!F578</f>
        <v>0</v>
      </c>
      <c r="E454" s="16">
        <f>Allocators!G578</f>
        <v>0</v>
      </c>
      <c r="F454" s="16">
        <f>Allocators!H578</f>
        <v>0</v>
      </c>
      <c r="G454" s="16">
        <f>Allocators!I578</f>
        <v>0</v>
      </c>
      <c r="H454" s="16">
        <f>Allocators!J578</f>
        <v>0</v>
      </c>
      <c r="I454" s="16">
        <f>Allocators!K578</f>
        <v>0</v>
      </c>
      <c r="J454" s="16">
        <f>Allocators!L578</f>
        <v>0</v>
      </c>
      <c r="K454" s="16">
        <f>Allocators!M578</f>
        <v>0</v>
      </c>
      <c r="L454" s="16">
        <f>Allocators!N578</f>
        <v>0</v>
      </c>
      <c r="M454" s="16">
        <f>Allocators!O578</f>
        <v>0</v>
      </c>
      <c r="N454" s="16">
        <f>Allocators!P578</f>
        <v>0</v>
      </c>
      <c r="O454" s="16">
        <f>Allocators!Q578</f>
        <v>0</v>
      </c>
      <c r="P454" s="16">
        <f>Allocators!R578</f>
        <v>0</v>
      </c>
      <c r="Q454" s="16">
        <f>Allocators!S578</f>
        <v>0</v>
      </c>
      <c r="R454" s="16">
        <f>Allocators!T578</f>
        <v>0</v>
      </c>
      <c r="S454" s="16">
        <f>Allocators!U578</f>
        <v>0</v>
      </c>
    </row>
    <row r="455" spans="1:19">
      <c r="A455" s="20" t="str">
        <f>CONCATENATE(Allocators!A579," ",Allocators!B579)</f>
        <v>TOTOHLINES CUSTOMER</v>
      </c>
      <c r="B455" s="16">
        <f>Allocators!D579</f>
        <v>0.82562388243718998</v>
      </c>
      <c r="C455" s="16">
        <f>Allocators!E579</f>
        <v>0.66582734175076908</v>
      </c>
      <c r="D455" s="16">
        <f>Allocators!F579</f>
        <v>0.15592568652900524</v>
      </c>
      <c r="E455" s="16">
        <f>Allocators!G579</f>
        <v>3.6384007745943669E-4</v>
      </c>
      <c r="F455" s="16">
        <f>Allocators!H579</f>
        <v>0</v>
      </c>
      <c r="G455" s="16">
        <f>Allocators!I579</f>
        <v>1.9000537378437248E-3</v>
      </c>
      <c r="H455" s="16">
        <f>Allocators!J579</f>
        <v>3.5878674305027776E-4</v>
      </c>
      <c r="I455" s="16">
        <f>Allocators!K579</f>
        <v>0</v>
      </c>
      <c r="J455" s="16">
        <f>Allocators!L579</f>
        <v>0</v>
      </c>
      <c r="K455" s="16">
        <f>Allocators!M579</f>
        <v>2.021333763663537E-5</v>
      </c>
      <c r="L455" s="16">
        <f>Allocators!N579</f>
        <v>2.1224004518467137E-4</v>
      </c>
      <c r="M455" s="16">
        <f>Allocators!O579</f>
        <v>0</v>
      </c>
      <c r="N455" s="16">
        <f>Allocators!P579</f>
        <v>0</v>
      </c>
      <c r="O455" s="16">
        <f>Allocators!Q579</f>
        <v>6.9736014846392025E-4</v>
      </c>
      <c r="P455" s="16">
        <f>Allocators!R579</f>
        <v>5.0533344091588426E-6</v>
      </c>
      <c r="Q455" s="16">
        <f>Allocators!S579</f>
        <v>4.042667527327074E-5</v>
      </c>
      <c r="R455" s="16">
        <f>Allocators!T579</f>
        <v>0</v>
      </c>
      <c r="S455" s="16">
        <f>Allocators!U579</f>
        <v>2.7288005809457752E-4</v>
      </c>
    </row>
    <row r="456" spans="1:19">
      <c r="A456" s="20" t="str">
        <f>CONCATENATE(Allocators!A580," ",Allocators!B580)</f>
        <v>TOTOHLINES TOTAL</v>
      </c>
      <c r="B456" s="16">
        <f>Allocators!D580</f>
        <v>1</v>
      </c>
      <c r="C456" s="16">
        <f>Allocators!E580</f>
        <v>0.78650203372071326</v>
      </c>
      <c r="D456" s="16">
        <f>Allocators!F580</f>
        <v>0.18397214753478786</v>
      </c>
      <c r="E456" s="16">
        <f>Allocators!G580</f>
        <v>6.1479114518391952E-4</v>
      </c>
      <c r="F456" s="16">
        <f>Allocators!H580</f>
        <v>0</v>
      </c>
      <c r="G456" s="16">
        <f>Allocators!I580</f>
        <v>1.3699382740411291E-2</v>
      </c>
      <c r="H456" s="16">
        <f>Allocators!J580</f>
        <v>2.731386176042325E-3</v>
      </c>
      <c r="I456" s="16">
        <f>Allocators!K580</f>
        <v>0</v>
      </c>
      <c r="J456" s="16">
        <f>Allocators!L580</f>
        <v>0</v>
      </c>
      <c r="K456" s="16">
        <f>Allocators!M580</f>
        <v>5.0130254036313121E-4</v>
      </c>
      <c r="L456" s="16">
        <f>Allocators!N580</f>
        <v>7.0405218415685502E-3</v>
      </c>
      <c r="M456" s="16">
        <f>Allocators!O580</f>
        <v>0</v>
      </c>
      <c r="N456" s="16">
        <f>Allocators!P580</f>
        <v>0</v>
      </c>
      <c r="O456" s="16">
        <f>Allocators!Q580</f>
        <v>4.042466102700152E-3</v>
      </c>
      <c r="P456" s="16">
        <f>Allocators!R580</f>
        <v>5.1630920930165587E-5</v>
      </c>
      <c r="Q456" s="16">
        <f>Allocators!S580</f>
        <v>8.7864989253989161E-5</v>
      </c>
      <c r="R456" s="16">
        <f>Allocators!T580</f>
        <v>3.9351543587112325E-4</v>
      </c>
      <c r="S456" s="16">
        <f>Allocators!U580</f>
        <v>3.62956852174223E-4</v>
      </c>
    </row>
    <row r="457" spans="1:19"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</row>
    <row r="458" spans="1:19">
      <c r="A458" s="20" t="str">
        <f>CONCATENATE(Allocators!A700," ",Allocators!B700)</f>
        <v>TOTOX234 PRODUCTION</v>
      </c>
      <c r="B458" s="16">
        <f>Allocators!D700</f>
        <v>0</v>
      </c>
      <c r="C458" s="16">
        <f>Allocators!E700</f>
        <v>0</v>
      </c>
      <c r="D458" s="16">
        <f>Allocators!F700</f>
        <v>0</v>
      </c>
      <c r="E458" s="16">
        <f>Allocators!G700</f>
        <v>0</v>
      </c>
      <c r="F458" s="16">
        <f>Allocators!H700</f>
        <v>0</v>
      </c>
      <c r="G458" s="16">
        <f>Allocators!I700</f>
        <v>0</v>
      </c>
      <c r="H458" s="16">
        <f>Allocators!J700</f>
        <v>0</v>
      </c>
      <c r="I458" s="16">
        <f>Allocators!K700</f>
        <v>0</v>
      </c>
      <c r="J458" s="16">
        <f>Allocators!L700</f>
        <v>0</v>
      </c>
      <c r="K458" s="16">
        <f>Allocators!M700</f>
        <v>0</v>
      </c>
      <c r="L458" s="16">
        <f>Allocators!N700</f>
        <v>0</v>
      </c>
      <c r="M458" s="16">
        <f>Allocators!O700</f>
        <v>0</v>
      </c>
      <c r="N458" s="16">
        <f>Allocators!P700</f>
        <v>0</v>
      </c>
      <c r="O458" s="16">
        <f>Allocators!Q700</f>
        <v>0</v>
      </c>
      <c r="P458" s="16">
        <f>Allocators!R700</f>
        <v>0</v>
      </c>
      <c r="Q458" s="16">
        <f>Allocators!S700</f>
        <v>0</v>
      </c>
      <c r="R458" s="16">
        <f>Allocators!T700</f>
        <v>0</v>
      </c>
      <c r="S458" s="16">
        <f>Allocators!U700</f>
        <v>0</v>
      </c>
    </row>
    <row r="459" spans="1:19">
      <c r="A459" s="20" t="str">
        <f>CONCATENATE(Allocators!A701," ",Allocators!B701)</f>
        <v>TOTOX234 BULKTRAN</v>
      </c>
      <c r="B459" s="16">
        <f>Allocators!D701</f>
        <v>0</v>
      </c>
      <c r="C459" s="16">
        <f>Allocators!E701</f>
        <v>0</v>
      </c>
      <c r="D459" s="16">
        <f>Allocators!F701</f>
        <v>0</v>
      </c>
      <c r="E459" s="16">
        <f>Allocators!G701</f>
        <v>0</v>
      </c>
      <c r="F459" s="16">
        <f>Allocators!H701</f>
        <v>0</v>
      </c>
      <c r="G459" s="16">
        <f>Allocators!I701</f>
        <v>0</v>
      </c>
      <c r="H459" s="16">
        <f>Allocators!J701</f>
        <v>0</v>
      </c>
      <c r="I459" s="16">
        <f>Allocators!K701</f>
        <v>0</v>
      </c>
      <c r="J459" s="16">
        <f>Allocators!L701</f>
        <v>0</v>
      </c>
      <c r="K459" s="16">
        <f>Allocators!M701</f>
        <v>0</v>
      </c>
      <c r="L459" s="16">
        <f>Allocators!N701</f>
        <v>0</v>
      </c>
      <c r="M459" s="16">
        <f>Allocators!O701</f>
        <v>0</v>
      </c>
      <c r="N459" s="16">
        <f>Allocators!P701</f>
        <v>0</v>
      </c>
      <c r="O459" s="16">
        <f>Allocators!Q701</f>
        <v>0</v>
      </c>
      <c r="P459" s="16">
        <f>Allocators!R701</f>
        <v>0</v>
      </c>
      <c r="Q459" s="16">
        <f>Allocators!S701</f>
        <v>0</v>
      </c>
      <c r="R459" s="16">
        <f>Allocators!T701</f>
        <v>0</v>
      </c>
      <c r="S459" s="16">
        <f>Allocators!U701</f>
        <v>0</v>
      </c>
    </row>
    <row r="460" spans="1:19">
      <c r="A460" s="20" t="str">
        <f>CONCATENATE(Allocators!A702," ",Allocators!B702)</f>
        <v>TOTOX234 SUBTRAN</v>
      </c>
      <c r="B460" s="16">
        <f>Allocators!D702</f>
        <v>0</v>
      </c>
      <c r="C460" s="16">
        <f>Allocators!E702</f>
        <v>0</v>
      </c>
      <c r="D460" s="16">
        <f>Allocators!F702</f>
        <v>0</v>
      </c>
      <c r="E460" s="16">
        <f>Allocators!G702</f>
        <v>0</v>
      </c>
      <c r="F460" s="16">
        <f>Allocators!H702</f>
        <v>0</v>
      </c>
      <c r="G460" s="16">
        <f>Allocators!I702</f>
        <v>0</v>
      </c>
      <c r="H460" s="16">
        <f>Allocators!J702</f>
        <v>0</v>
      </c>
      <c r="I460" s="16">
        <f>Allocators!K702</f>
        <v>0</v>
      </c>
      <c r="J460" s="16">
        <f>Allocators!L702</f>
        <v>0</v>
      </c>
      <c r="K460" s="16">
        <f>Allocators!M702</f>
        <v>0</v>
      </c>
      <c r="L460" s="16">
        <f>Allocators!N702</f>
        <v>0</v>
      </c>
      <c r="M460" s="16">
        <f>Allocators!O702</f>
        <v>0</v>
      </c>
      <c r="N460" s="16">
        <f>Allocators!P702</f>
        <v>0</v>
      </c>
      <c r="O460" s="16">
        <f>Allocators!Q702</f>
        <v>0</v>
      </c>
      <c r="P460" s="16">
        <f>Allocators!R702</f>
        <v>0</v>
      </c>
      <c r="Q460" s="16">
        <f>Allocators!S702</f>
        <v>0</v>
      </c>
      <c r="R460" s="16">
        <f>Allocators!T702</f>
        <v>0</v>
      </c>
      <c r="S460" s="16">
        <f>Allocators!U702</f>
        <v>0</v>
      </c>
    </row>
    <row r="461" spans="1:19">
      <c r="A461" s="20" t="str">
        <f>CONCATENATE(Allocators!A703," ",Allocators!B703)</f>
        <v>TOTOX234 DISTPRI</v>
      </c>
      <c r="B461" s="16">
        <f>Allocators!D703</f>
        <v>0</v>
      </c>
      <c r="C461" s="16">
        <f>Allocators!E703</f>
        <v>0</v>
      </c>
      <c r="D461" s="16">
        <f>Allocators!F703</f>
        <v>0</v>
      </c>
      <c r="E461" s="16">
        <f>Allocators!G703</f>
        <v>0</v>
      </c>
      <c r="F461" s="16">
        <f>Allocators!H703</f>
        <v>0</v>
      </c>
      <c r="G461" s="16">
        <f>Allocators!I703</f>
        <v>0</v>
      </c>
      <c r="H461" s="16">
        <f>Allocators!J703</f>
        <v>0</v>
      </c>
      <c r="I461" s="16">
        <f>Allocators!K703</f>
        <v>0</v>
      </c>
      <c r="J461" s="16">
        <f>Allocators!L703</f>
        <v>0</v>
      </c>
      <c r="K461" s="16">
        <f>Allocators!M703</f>
        <v>0</v>
      </c>
      <c r="L461" s="16">
        <f>Allocators!N703</f>
        <v>0</v>
      </c>
      <c r="M461" s="16">
        <f>Allocators!O703</f>
        <v>0</v>
      </c>
      <c r="N461" s="16">
        <f>Allocators!P703</f>
        <v>0</v>
      </c>
      <c r="O461" s="16">
        <f>Allocators!Q703</f>
        <v>0</v>
      </c>
      <c r="P461" s="16">
        <f>Allocators!R703</f>
        <v>0</v>
      </c>
      <c r="Q461" s="16">
        <f>Allocators!S703</f>
        <v>0</v>
      </c>
      <c r="R461" s="16">
        <f>Allocators!T703</f>
        <v>0</v>
      </c>
      <c r="S461" s="16">
        <f>Allocators!U703</f>
        <v>0</v>
      </c>
    </row>
    <row r="462" spans="1:19">
      <c r="A462" s="20" t="str">
        <f>CONCATENATE(Allocators!A704," ",Allocators!B704)</f>
        <v>TOTOX234 DISTSEC</v>
      </c>
      <c r="B462" s="16">
        <f>Allocators!D704</f>
        <v>0</v>
      </c>
      <c r="C462" s="16">
        <f>Allocators!E704</f>
        <v>0</v>
      </c>
      <c r="D462" s="16">
        <f>Allocators!F704</f>
        <v>0</v>
      </c>
      <c r="E462" s="16">
        <f>Allocators!G704</f>
        <v>0</v>
      </c>
      <c r="F462" s="16">
        <f>Allocators!H704</f>
        <v>0</v>
      </c>
      <c r="G462" s="16">
        <f>Allocators!I704</f>
        <v>0</v>
      </c>
      <c r="H462" s="16">
        <f>Allocators!J704</f>
        <v>0</v>
      </c>
      <c r="I462" s="16">
        <f>Allocators!K704</f>
        <v>0</v>
      </c>
      <c r="J462" s="16">
        <f>Allocators!L704</f>
        <v>0</v>
      </c>
      <c r="K462" s="16">
        <f>Allocators!M704</f>
        <v>0</v>
      </c>
      <c r="L462" s="16">
        <f>Allocators!N704</f>
        <v>0</v>
      </c>
      <c r="M462" s="16">
        <f>Allocators!O704</f>
        <v>0</v>
      </c>
      <c r="N462" s="16">
        <f>Allocators!P704</f>
        <v>0</v>
      </c>
      <c r="O462" s="16">
        <f>Allocators!Q704</f>
        <v>0</v>
      </c>
      <c r="P462" s="16">
        <f>Allocators!R704</f>
        <v>0</v>
      </c>
      <c r="Q462" s="16">
        <f>Allocators!S704</f>
        <v>0</v>
      </c>
      <c r="R462" s="16">
        <f>Allocators!T704</f>
        <v>0</v>
      </c>
      <c r="S462" s="16">
        <f>Allocators!U704</f>
        <v>0</v>
      </c>
    </row>
    <row r="463" spans="1:19">
      <c r="A463" s="20" t="str">
        <f>CONCATENATE(Allocators!A705," ",Allocators!B705)</f>
        <v>TOTOX234 ENERGY</v>
      </c>
      <c r="B463" s="16">
        <f>Allocators!D705</f>
        <v>0</v>
      </c>
      <c r="C463" s="16">
        <f>Allocators!E705</f>
        <v>0</v>
      </c>
      <c r="D463" s="16">
        <f>Allocators!F705</f>
        <v>0</v>
      </c>
      <c r="E463" s="16">
        <f>Allocators!G705</f>
        <v>0</v>
      </c>
      <c r="F463" s="16">
        <f>Allocators!H705</f>
        <v>0</v>
      </c>
      <c r="G463" s="16">
        <f>Allocators!I705</f>
        <v>0</v>
      </c>
      <c r="H463" s="16">
        <f>Allocators!J705</f>
        <v>0</v>
      </c>
      <c r="I463" s="16">
        <f>Allocators!K705</f>
        <v>0</v>
      </c>
      <c r="J463" s="16">
        <f>Allocators!L705</f>
        <v>0</v>
      </c>
      <c r="K463" s="16">
        <f>Allocators!M705</f>
        <v>0</v>
      </c>
      <c r="L463" s="16">
        <f>Allocators!N705</f>
        <v>0</v>
      </c>
      <c r="M463" s="16">
        <f>Allocators!O705</f>
        <v>0</v>
      </c>
      <c r="N463" s="16">
        <f>Allocators!P705</f>
        <v>0</v>
      </c>
      <c r="O463" s="16">
        <f>Allocators!Q705</f>
        <v>0</v>
      </c>
      <c r="P463" s="16">
        <f>Allocators!R705</f>
        <v>0</v>
      </c>
      <c r="Q463" s="16">
        <f>Allocators!S705</f>
        <v>0</v>
      </c>
      <c r="R463" s="16">
        <f>Allocators!T705</f>
        <v>0</v>
      </c>
      <c r="S463" s="16">
        <f>Allocators!U705</f>
        <v>0</v>
      </c>
    </row>
    <row r="464" spans="1:19">
      <c r="A464" s="20" t="str">
        <f>CONCATENATE(Allocators!A706," ",Allocators!B706)</f>
        <v>TOTOX234 CUSTOMER</v>
      </c>
      <c r="B464" s="16">
        <f>Allocators!D706</f>
        <v>1.0000000000000002</v>
      </c>
      <c r="C464" s="16">
        <f>Allocators!E706</f>
        <v>0.76025398596360361</v>
      </c>
      <c r="D464" s="16">
        <f>Allocators!F706</f>
        <v>0.15423452392139875</v>
      </c>
      <c r="E464" s="16">
        <f>Allocators!G706</f>
        <v>3.653913446609388E-4</v>
      </c>
      <c r="F464" s="16">
        <f>Allocators!H706</f>
        <v>1.521924491780379E-5</v>
      </c>
      <c r="G464" s="16">
        <f>Allocators!I706</f>
        <v>1.9638415044617441E-3</v>
      </c>
      <c r="H464" s="16">
        <f>Allocators!J706</f>
        <v>3.7631571217123475E-4</v>
      </c>
      <c r="I464" s="16">
        <f>Allocators!K706</f>
        <v>3.7186945370172891E-5</v>
      </c>
      <c r="J464" s="16">
        <f>Allocators!L706</f>
        <v>0</v>
      </c>
      <c r="K464" s="16">
        <f>Allocators!M706</f>
        <v>2.1692103357658558E-5</v>
      </c>
      <c r="L464" s="16">
        <f>Allocators!N706</f>
        <v>2.2886947363425707E-4</v>
      </c>
      <c r="M464" s="16">
        <f>Allocators!O706</f>
        <v>1.1985776265654318E-4</v>
      </c>
      <c r="N464" s="16">
        <f>Allocators!P706</f>
        <v>1.6269077518243919E-5</v>
      </c>
      <c r="O464" s="16">
        <f>Allocators!Q706</f>
        <v>7.0021857847733673E-4</v>
      </c>
      <c r="P464" s="16">
        <f>Allocators!R706</f>
        <v>5.1230736678603174E-6</v>
      </c>
      <c r="Q464" s="16">
        <f>Allocators!S706</f>
        <v>3.858497197044795E-5</v>
      </c>
      <c r="R464" s="16">
        <f>Allocators!T706</f>
        <v>8.1377291193123494E-2</v>
      </c>
      <c r="S464" s="16">
        <f>Allocators!U706</f>
        <v>2.4562912901014298E-4</v>
      </c>
    </row>
    <row r="465" spans="1:19">
      <c r="A465" s="20" t="str">
        <f>CONCATENATE(Allocators!A707," ",Allocators!B707)</f>
        <v>TOTOX234 TOTAL</v>
      </c>
      <c r="B465" s="16">
        <f>Allocators!D707</f>
        <v>1.0000000000000002</v>
      </c>
      <c r="C465" s="16">
        <f>Allocators!E707</f>
        <v>0.76025398596360361</v>
      </c>
      <c r="D465" s="16">
        <f>Allocators!F707</f>
        <v>0.15423452392139875</v>
      </c>
      <c r="E465" s="16">
        <f>Allocators!G707</f>
        <v>3.653913446609388E-4</v>
      </c>
      <c r="F465" s="16">
        <f>Allocators!H707</f>
        <v>1.521924491780379E-5</v>
      </c>
      <c r="G465" s="16">
        <f>Allocators!I707</f>
        <v>1.9638415044617441E-3</v>
      </c>
      <c r="H465" s="16">
        <f>Allocators!J707</f>
        <v>3.7631571217123475E-4</v>
      </c>
      <c r="I465" s="16">
        <f>Allocators!K707</f>
        <v>3.7186945370172891E-5</v>
      </c>
      <c r="J465" s="16">
        <f>Allocators!L707</f>
        <v>0</v>
      </c>
      <c r="K465" s="16">
        <f>Allocators!M707</f>
        <v>2.1692103357658558E-5</v>
      </c>
      <c r="L465" s="16">
        <f>Allocators!N707</f>
        <v>2.2886947363425707E-4</v>
      </c>
      <c r="M465" s="16">
        <f>Allocators!O707</f>
        <v>1.1985776265654318E-4</v>
      </c>
      <c r="N465" s="16">
        <f>Allocators!P707</f>
        <v>1.6269077518243919E-5</v>
      </c>
      <c r="O465" s="16">
        <f>Allocators!Q707</f>
        <v>7.0021857847733673E-4</v>
      </c>
      <c r="P465" s="16">
        <f>Allocators!R707</f>
        <v>5.1230736678603174E-6</v>
      </c>
      <c r="Q465" s="16">
        <f>Allocators!S707</f>
        <v>3.858497197044795E-5</v>
      </c>
      <c r="R465" s="16">
        <f>Allocators!T707</f>
        <v>8.1377291193123494E-2</v>
      </c>
      <c r="S465" s="16">
        <f>Allocators!U707</f>
        <v>2.4562912901014298E-4</v>
      </c>
    </row>
    <row r="466" spans="1:19"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</row>
    <row r="467" spans="1:19">
      <c r="A467" s="20" t="str">
        <f>CONCATENATE(Allocators!A615," ",Allocators!B615)</f>
        <v>TOTOXEXP PRODUCTION</v>
      </c>
      <c r="B467" s="16">
        <f>Allocators!D615</f>
        <v>0</v>
      </c>
      <c r="C467" s="16">
        <f>Allocators!E615</f>
        <v>0</v>
      </c>
      <c r="D467" s="16">
        <f>Allocators!F615</f>
        <v>0</v>
      </c>
      <c r="E467" s="16">
        <f>Allocators!G615</f>
        <v>0</v>
      </c>
      <c r="F467" s="16">
        <f>Allocators!H615</f>
        <v>0</v>
      </c>
      <c r="G467" s="16">
        <f>Allocators!I615</f>
        <v>0</v>
      </c>
      <c r="H467" s="16">
        <f>Allocators!J615</f>
        <v>0</v>
      </c>
      <c r="I467" s="16">
        <f>Allocators!K615</f>
        <v>0</v>
      </c>
      <c r="J467" s="16">
        <f>Allocators!L615</f>
        <v>0</v>
      </c>
      <c r="K467" s="16">
        <f>Allocators!M615</f>
        <v>0</v>
      </c>
      <c r="L467" s="16">
        <f>Allocators!N615</f>
        <v>0</v>
      </c>
      <c r="M467" s="16">
        <f>Allocators!O615</f>
        <v>0</v>
      </c>
      <c r="N467" s="16">
        <f>Allocators!P615</f>
        <v>0</v>
      </c>
      <c r="O467" s="16">
        <f>Allocators!Q615</f>
        <v>0</v>
      </c>
      <c r="P467" s="16">
        <f>Allocators!R615</f>
        <v>0</v>
      </c>
      <c r="Q467" s="16">
        <f>Allocators!S615</f>
        <v>0</v>
      </c>
      <c r="R467" s="16">
        <f>Allocators!T615</f>
        <v>0</v>
      </c>
      <c r="S467" s="16">
        <f>Allocators!U615</f>
        <v>0</v>
      </c>
    </row>
    <row r="468" spans="1:19">
      <c r="A468" s="20" t="str">
        <f>CONCATENATE(Allocators!A616," ",Allocators!B616)</f>
        <v>TOTOXEXP BULKTRAN</v>
      </c>
      <c r="B468" s="16">
        <f>Allocators!D616</f>
        <v>0</v>
      </c>
      <c r="C468" s="16">
        <f>Allocators!E616</f>
        <v>0</v>
      </c>
      <c r="D468" s="16">
        <f>Allocators!F616</f>
        <v>0</v>
      </c>
      <c r="E468" s="16">
        <f>Allocators!G616</f>
        <v>0</v>
      </c>
      <c r="F468" s="16">
        <f>Allocators!H616</f>
        <v>0</v>
      </c>
      <c r="G468" s="16">
        <f>Allocators!I616</f>
        <v>0</v>
      </c>
      <c r="H468" s="16">
        <f>Allocators!J616</f>
        <v>0</v>
      </c>
      <c r="I468" s="16">
        <f>Allocators!K616</f>
        <v>0</v>
      </c>
      <c r="J468" s="16">
        <f>Allocators!L616</f>
        <v>0</v>
      </c>
      <c r="K468" s="16">
        <f>Allocators!M616</f>
        <v>0</v>
      </c>
      <c r="L468" s="16">
        <f>Allocators!N616</f>
        <v>0</v>
      </c>
      <c r="M468" s="16">
        <f>Allocators!O616</f>
        <v>0</v>
      </c>
      <c r="N468" s="16">
        <f>Allocators!P616</f>
        <v>0</v>
      </c>
      <c r="O468" s="16">
        <f>Allocators!Q616</f>
        <v>0</v>
      </c>
      <c r="P468" s="16">
        <f>Allocators!R616</f>
        <v>0</v>
      </c>
      <c r="Q468" s="16">
        <f>Allocators!S616</f>
        <v>0</v>
      </c>
      <c r="R468" s="16">
        <f>Allocators!T616</f>
        <v>0</v>
      </c>
      <c r="S468" s="16">
        <f>Allocators!U616</f>
        <v>0</v>
      </c>
    </row>
    <row r="469" spans="1:19">
      <c r="A469" s="20" t="str">
        <f>CONCATENATE(Allocators!A617," ",Allocators!B617)</f>
        <v>TOTOXEXP SUBTRAN</v>
      </c>
      <c r="B469" s="16">
        <f>Allocators!D617</f>
        <v>0</v>
      </c>
      <c r="C469" s="16">
        <f>Allocators!E617</f>
        <v>0</v>
      </c>
      <c r="D469" s="16">
        <f>Allocators!F617</f>
        <v>0</v>
      </c>
      <c r="E469" s="16">
        <f>Allocators!G617</f>
        <v>0</v>
      </c>
      <c r="F469" s="16">
        <f>Allocators!H617</f>
        <v>0</v>
      </c>
      <c r="G469" s="16">
        <f>Allocators!I617</f>
        <v>0</v>
      </c>
      <c r="H469" s="16">
        <f>Allocators!J617</f>
        <v>0</v>
      </c>
      <c r="I469" s="16">
        <f>Allocators!K617</f>
        <v>0</v>
      </c>
      <c r="J469" s="16">
        <f>Allocators!L617</f>
        <v>0</v>
      </c>
      <c r="K469" s="16">
        <f>Allocators!M617</f>
        <v>0</v>
      </c>
      <c r="L469" s="16">
        <f>Allocators!N617</f>
        <v>0</v>
      </c>
      <c r="M469" s="16">
        <f>Allocators!O617</f>
        <v>0</v>
      </c>
      <c r="N469" s="16">
        <f>Allocators!P617</f>
        <v>0</v>
      </c>
      <c r="O469" s="16">
        <f>Allocators!Q617</f>
        <v>0</v>
      </c>
      <c r="P469" s="16">
        <f>Allocators!R617</f>
        <v>0</v>
      </c>
      <c r="Q469" s="16">
        <f>Allocators!S617</f>
        <v>0</v>
      </c>
      <c r="R469" s="16">
        <f>Allocators!T617</f>
        <v>0</v>
      </c>
      <c r="S469" s="16">
        <f>Allocators!U617</f>
        <v>0</v>
      </c>
    </row>
    <row r="470" spans="1:19">
      <c r="A470" s="20" t="str">
        <f>CONCATENATE(Allocators!A618," ",Allocators!B618)</f>
        <v>TOTOXEXP DISTPRI</v>
      </c>
      <c r="B470" s="16">
        <f>Allocators!D618</f>
        <v>0.24388716506528116</v>
      </c>
      <c r="C470" s="16">
        <f>Allocators!E618</f>
        <v>0.16131181647059248</v>
      </c>
      <c r="D470" s="16">
        <f>Allocators!F618</f>
        <v>4.0030911221330637E-2</v>
      </c>
      <c r="E470" s="16">
        <f>Allocators!G618</f>
        <v>5.0822856783433088E-4</v>
      </c>
      <c r="F470" s="16">
        <f>Allocators!H618</f>
        <v>0</v>
      </c>
      <c r="G470" s="16">
        <f>Allocators!I618</f>
        <v>1.7473227703993198E-2</v>
      </c>
      <c r="H470" s="16">
        <f>Allocators!J618</f>
        <v>4.8050116813926321E-3</v>
      </c>
      <c r="I470" s="16">
        <f>Allocators!K618</f>
        <v>0</v>
      </c>
      <c r="J470" s="16">
        <f>Allocators!L618</f>
        <v>0</v>
      </c>
      <c r="K470" s="16">
        <f>Allocators!M618</f>
        <v>7.4872123006912937E-4</v>
      </c>
      <c r="L470" s="16">
        <f>Allocators!N618</f>
        <v>1.3828703378761699E-2</v>
      </c>
      <c r="M470" s="16">
        <f>Allocators!O618</f>
        <v>0</v>
      </c>
      <c r="N470" s="16">
        <f>Allocators!P618</f>
        <v>0</v>
      </c>
      <c r="O470" s="16">
        <f>Allocators!Q618</f>
        <v>4.9114700956960581E-3</v>
      </c>
      <c r="P470" s="16">
        <f>Allocators!R618</f>
        <v>9.4329385825687179E-5</v>
      </c>
      <c r="Q470" s="16">
        <f>Allocators!S618</f>
        <v>7.2091528431746275E-5</v>
      </c>
      <c r="R470" s="16">
        <f>Allocators!T618</f>
        <v>8.2957682638416184E-5</v>
      </c>
      <c r="S470" s="16">
        <f>Allocators!U618</f>
        <v>1.9696118715130424E-5</v>
      </c>
    </row>
    <row r="471" spans="1:19">
      <c r="A471" s="20" t="str">
        <f>CONCATENATE(Allocators!A619," ",Allocators!B619)</f>
        <v>TOTOXEXP DISTSEC</v>
      </c>
      <c r="B471" s="16">
        <f>Allocators!D619</f>
        <v>5.9518579179739836E-2</v>
      </c>
      <c r="C471" s="16">
        <f>Allocators!E619</f>
        <v>4.5256644316499624E-2</v>
      </c>
      <c r="D471" s="16">
        <f>Allocators!F619</f>
        <v>9.1347314692094232E-3</v>
      </c>
      <c r="E471" s="16">
        <f>Allocators!G619</f>
        <v>0</v>
      </c>
      <c r="F471" s="16">
        <f>Allocators!H619</f>
        <v>0</v>
      </c>
      <c r="G471" s="16">
        <f>Allocators!I619</f>
        <v>3.4987875955088494E-3</v>
      </c>
      <c r="H471" s="16">
        <f>Allocators!J619</f>
        <v>0</v>
      </c>
      <c r="I471" s="16">
        <f>Allocators!K619</f>
        <v>0</v>
      </c>
      <c r="J471" s="16">
        <f>Allocators!L619</f>
        <v>0</v>
      </c>
      <c r="K471" s="16">
        <f>Allocators!M619</f>
        <v>1.2288476179583388E-4</v>
      </c>
      <c r="L471" s="16">
        <f>Allocators!N619</f>
        <v>0</v>
      </c>
      <c r="M471" s="16">
        <f>Allocators!O619</f>
        <v>0</v>
      </c>
      <c r="N471" s="16">
        <f>Allocators!P619</f>
        <v>0</v>
      </c>
      <c r="O471" s="16">
        <f>Allocators!Q619</f>
        <v>1.0148845167000926E-3</v>
      </c>
      <c r="P471" s="16">
        <f>Allocators!R619</f>
        <v>0</v>
      </c>
      <c r="Q471" s="16">
        <f>Allocators!S619</f>
        <v>1.3063352029798124E-5</v>
      </c>
      <c r="R471" s="16">
        <f>Allocators!T619</f>
        <v>3.8893899350830614E-4</v>
      </c>
      <c r="S471" s="16">
        <f>Allocators!U619</f>
        <v>8.8644174487915816E-5</v>
      </c>
    </row>
    <row r="472" spans="1:19">
      <c r="A472" s="20" t="str">
        <f>CONCATENATE(Allocators!A620," ",Allocators!B620)</f>
        <v>TOTOXEXP ENERGY</v>
      </c>
      <c r="B472" s="16">
        <f>Allocators!D620</f>
        <v>0</v>
      </c>
      <c r="C472" s="16">
        <f>Allocators!E620</f>
        <v>0</v>
      </c>
      <c r="D472" s="16">
        <f>Allocators!F620</f>
        <v>0</v>
      </c>
      <c r="E472" s="16">
        <f>Allocators!G620</f>
        <v>0</v>
      </c>
      <c r="F472" s="16">
        <f>Allocators!H620</f>
        <v>0</v>
      </c>
      <c r="G472" s="16">
        <f>Allocators!I620</f>
        <v>0</v>
      </c>
      <c r="H472" s="16">
        <f>Allocators!J620</f>
        <v>0</v>
      </c>
      <c r="I472" s="16">
        <f>Allocators!K620</f>
        <v>0</v>
      </c>
      <c r="J472" s="16">
        <f>Allocators!L620</f>
        <v>0</v>
      </c>
      <c r="K472" s="16">
        <f>Allocators!M620</f>
        <v>0</v>
      </c>
      <c r="L472" s="16">
        <f>Allocators!N620</f>
        <v>0</v>
      </c>
      <c r="M472" s="16">
        <f>Allocators!O620</f>
        <v>0</v>
      </c>
      <c r="N472" s="16">
        <f>Allocators!P620</f>
        <v>0</v>
      </c>
      <c r="O472" s="16">
        <f>Allocators!Q620</f>
        <v>0</v>
      </c>
      <c r="P472" s="16">
        <f>Allocators!R620</f>
        <v>0</v>
      </c>
      <c r="Q472" s="16">
        <f>Allocators!S620</f>
        <v>0</v>
      </c>
      <c r="R472" s="16">
        <f>Allocators!T620</f>
        <v>0</v>
      </c>
      <c r="S472" s="16">
        <f>Allocators!U620</f>
        <v>0</v>
      </c>
    </row>
    <row r="473" spans="1:19">
      <c r="A473" s="20" t="str">
        <f>CONCATENATE(Allocators!A621," ",Allocators!B621)</f>
        <v>TOTOXEXP CUSTOMER</v>
      </c>
      <c r="B473" s="16">
        <f>Allocators!D621</f>
        <v>0.69659425575497924</v>
      </c>
      <c r="C473" s="16">
        <f>Allocators!E621</f>
        <v>0.46176705536664914</v>
      </c>
      <c r="D473" s="16">
        <f>Allocators!F621</f>
        <v>0.15362357818329514</v>
      </c>
      <c r="E473" s="16">
        <f>Allocators!G621</f>
        <v>8.9987131686041881E-3</v>
      </c>
      <c r="F473" s="16">
        <f>Allocators!H621</f>
        <v>7.7418082288904929E-4</v>
      </c>
      <c r="G473" s="16">
        <f>Allocators!I621</f>
        <v>7.9191224120482295E-3</v>
      </c>
      <c r="H473" s="16">
        <f>Allocators!J621</f>
        <v>4.0391218256140803E-3</v>
      </c>
      <c r="I473" s="16">
        <f>Allocators!K621</f>
        <v>2.2213649172408826E-3</v>
      </c>
      <c r="J473" s="16">
        <f>Allocators!L621</f>
        <v>0</v>
      </c>
      <c r="K473" s="16">
        <f>Allocators!M621</f>
        <v>6.0327553489981014E-5</v>
      </c>
      <c r="L473" s="16">
        <f>Allocators!N621</f>
        <v>3.1774180432131483E-3</v>
      </c>
      <c r="M473" s="16">
        <f>Allocators!O621</f>
        <v>7.3627596722623161E-3</v>
      </c>
      <c r="N473" s="16">
        <f>Allocators!P621</f>
        <v>1.4279990677475555E-3</v>
      </c>
      <c r="O473" s="16">
        <f>Allocators!Q621</f>
        <v>2.0812627033736774E-3</v>
      </c>
      <c r="P473" s="16">
        <f>Allocators!R621</f>
        <v>4.4668510955480332E-5</v>
      </c>
      <c r="Q473" s="16">
        <f>Allocators!S621</f>
        <v>1.9752346334702461E-4</v>
      </c>
      <c r="R473" s="16">
        <f>Allocators!T621</f>
        <v>3.0936501655860347E-2</v>
      </c>
      <c r="S473" s="16">
        <f>Allocators!U621</f>
        <v>1.196265838838889E-2</v>
      </c>
    </row>
    <row r="474" spans="1:19">
      <c r="A474" s="20" t="str">
        <f>CONCATENATE(Allocators!A622," ",Allocators!B622)</f>
        <v>TOTOXEXP TOTAL</v>
      </c>
      <c r="B474" s="16">
        <f>Allocators!D622</f>
        <v>1.0000000000000002</v>
      </c>
      <c r="C474" s="16">
        <f>Allocators!E622</f>
        <v>0.6683355161537412</v>
      </c>
      <c r="D474" s="16">
        <f>Allocators!F622</f>
        <v>0.20278922087383519</v>
      </c>
      <c r="E474" s="16">
        <f>Allocators!G622</f>
        <v>9.5069417364385192E-3</v>
      </c>
      <c r="F474" s="16">
        <f>Allocators!H622</f>
        <v>7.7418082288904929E-4</v>
      </c>
      <c r="G474" s="16">
        <f>Allocators!I622</f>
        <v>2.8891137711550278E-2</v>
      </c>
      <c r="H474" s="16">
        <f>Allocators!J622</f>
        <v>8.8441335070067115E-3</v>
      </c>
      <c r="I474" s="16">
        <f>Allocators!K622</f>
        <v>2.2213649172408826E-3</v>
      </c>
      <c r="J474" s="16">
        <f>Allocators!L622</f>
        <v>0</v>
      </c>
      <c r="K474" s="16">
        <f>Allocators!M622</f>
        <v>9.3193354535494428E-4</v>
      </c>
      <c r="L474" s="16">
        <f>Allocators!N622</f>
        <v>1.7006121421974846E-2</v>
      </c>
      <c r="M474" s="16">
        <f>Allocators!O622</f>
        <v>7.3627596722623161E-3</v>
      </c>
      <c r="N474" s="16">
        <f>Allocators!P622</f>
        <v>1.4279990677475555E-3</v>
      </c>
      <c r="O474" s="16">
        <f>Allocators!Q622</f>
        <v>8.0076173157698285E-3</v>
      </c>
      <c r="P474" s="16">
        <f>Allocators!R622</f>
        <v>1.3899789678116752E-4</v>
      </c>
      <c r="Q474" s="16">
        <f>Allocators!S622</f>
        <v>2.8267834380856904E-4</v>
      </c>
      <c r="R474" s="16">
        <f>Allocators!T622</f>
        <v>3.1408398332007072E-2</v>
      </c>
      <c r="S474" s="16">
        <f>Allocators!U622</f>
        <v>1.2070998681591937E-2</v>
      </c>
    </row>
    <row r="475" spans="1:19"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</row>
    <row r="476" spans="1:19">
      <c r="A476" s="20" t="str">
        <f>CONCATENATE(Allocators!A598," ",Allocators!B598)</f>
        <v>TOTUGLINES PRODUCTION</v>
      </c>
      <c r="B476" s="16">
        <f>Allocators!D598</f>
        <v>0</v>
      </c>
      <c r="C476" s="16">
        <f>Allocators!E598</f>
        <v>0</v>
      </c>
      <c r="D476" s="16">
        <f>Allocators!F598</f>
        <v>0</v>
      </c>
      <c r="E476" s="16">
        <f>Allocators!G598</f>
        <v>0</v>
      </c>
      <c r="F476" s="16">
        <f>Allocators!H598</f>
        <v>0</v>
      </c>
      <c r="G476" s="16">
        <f>Allocators!I598</f>
        <v>0</v>
      </c>
      <c r="H476" s="16">
        <f>Allocators!J598</f>
        <v>0</v>
      </c>
      <c r="I476" s="16">
        <f>Allocators!K598</f>
        <v>0</v>
      </c>
      <c r="J476" s="16">
        <f>Allocators!L598</f>
        <v>0</v>
      </c>
      <c r="K476" s="16">
        <f>Allocators!M598</f>
        <v>0</v>
      </c>
      <c r="L476" s="16">
        <f>Allocators!N598</f>
        <v>0</v>
      </c>
      <c r="M476" s="16">
        <f>Allocators!O598</f>
        <v>0</v>
      </c>
      <c r="N476" s="16">
        <f>Allocators!P598</f>
        <v>0</v>
      </c>
      <c r="O476" s="16">
        <f>Allocators!Q598</f>
        <v>0</v>
      </c>
      <c r="P476" s="16">
        <f>Allocators!R598</f>
        <v>0</v>
      </c>
      <c r="Q476" s="16">
        <f>Allocators!S598</f>
        <v>0</v>
      </c>
      <c r="R476" s="16">
        <f>Allocators!T598</f>
        <v>0</v>
      </c>
      <c r="S476" s="16">
        <f>Allocators!U598</f>
        <v>0</v>
      </c>
    </row>
    <row r="477" spans="1:19">
      <c r="A477" s="20" t="str">
        <f>CONCATENATE(Allocators!A599," ",Allocators!B599)</f>
        <v>TOTUGLINES BULKTRAN</v>
      </c>
      <c r="B477" s="16">
        <f>Allocators!D599</f>
        <v>0</v>
      </c>
      <c r="C477" s="16">
        <f>Allocators!E599</f>
        <v>0</v>
      </c>
      <c r="D477" s="16">
        <f>Allocators!F599</f>
        <v>0</v>
      </c>
      <c r="E477" s="16">
        <f>Allocators!G599</f>
        <v>0</v>
      </c>
      <c r="F477" s="16">
        <f>Allocators!H599</f>
        <v>0</v>
      </c>
      <c r="G477" s="16">
        <f>Allocators!I599</f>
        <v>0</v>
      </c>
      <c r="H477" s="16">
        <f>Allocators!J599</f>
        <v>0</v>
      </c>
      <c r="I477" s="16">
        <f>Allocators!K599</f>
        <v>0</v>
      </c>
      <c r="J477" s="16">
        <f>Allocators!L599</f>
        <v>0</v>
      </c>
      <c r="K477" s="16">
        <f>Allocators!M599</f>
        <v>0</v>
      </c>
      <c r="L477" s="16">
        <f>Allocators!N599</f>
        <v>0</v>
      </c>
      <c r="M477" s="16">
        <f>Allocators!O599</f>
        <v>0</v>
      </c>
      <c r="N477" s="16">
        <f>Allocators!P599</f>
        <v>0</v>
      </c>
      <c r="O477" s="16">
        <f>Allocators!Q599</f>
        <v>0</v>
      </c>
      <c r="P477" s="16">
        <f>Allocators!R599</f>
        <v>0</v>
      </c>
      <c r="Q477" s="16">
        <f>Allocators!S599</f>
        <v>0</v>
      </c>
      <c r="R477" s="16">
        <f>Allocators!T599</f>
        <v>0</v>
      </c>
      <c r="S477" s="16">
        <f>Allocators!U599</f>
        <v>0</v>
      </c>
    </row>
    <row r="478" spans="1:19">
      <c r="A478" s="20" t="str">
        <f>CONCATENATE(Allocators!A600," ",Allocators!B600)</f>
        <v>TOTUGLINES SUBTRAN</v>
      </c>
      <c r="B478" s="16">
        <f>Allocators!D600</f>
        <v>0</v>
      </c>
      <c r="C478" s="16">
        <f>Allocators!E600</f>
        <v>0</v>
      </c>
      <c r="D478" s="16">
        <f>Allocators!F600</f>
        <v>0</v>
      </c>
      <c r="E478" s="16">
        <f>Allocators!G600</f>
        <v>0</v>
      </c>
      <c r="F478" s="16">
        <f>Allocators!H600</f>
        <v>0</v>
      </c>
      <c r="G478" s="16">
        <f>Allocators!I600</f>
        <v>0</v>
      </c>
      <c r="H478" s="16">
        <f>Allocators!J600</f>
        <v>0</v>
      </c>
      <c r="I478" s="16">
        <f>Allocators!K600</f>
        <v>0</v>
      </c>
      <c r="J478" s="16">
        <f>Allocators!L600</f>
        <v>0</v>
      </c>
      <c r="K478" s="16">
        <f>Allocators!M600</f>
        <v>0</v>
      </c>
      <c r="L478" s="16">
        <f>Allocators!N600</f>
        <v>0</v>
      </c>
      <c r="M478" s="16">
        <f>Allocators!O600</f>
        <v>0</v>
      </c>
      <c r="N478" s="16">
        <f>Allocators!P600</f>
        <v>0</v>
      </c>
      <c r="O478" s="16">
        <f>Allocators!Q600</f>
        <v>0</v>
      </c>
      <c r="P478" s="16">
        <f>Allocators!R600</f>
        <v>0</v>
      </c>
      <c r="Q478" s="16">
        <f>Allocators!S600</f>
        <v>0</v>
      </c>
      <c r="R478" s="16">
        <f>Allocators!T600</f>
        <v>0</v>
      </c>
      <c r="S478" s="16">
        <f>Allocators!U600</f>
        <v>0</v>
      </c>
    </row>
    <row r="479" spans="1:19">
      <c r="A479" s="20" t="str">
        <f>CONCATENATE(Allocators!A601," ",Allocators!B601)</f>
        <v>TOTUGLINES DISTPRI</v>
      </c>
      <c r="B479" s="16">
        <f>Allocators!D601</f>
        <v>0.28486221157365377</v>
      </c>
      <c r="C479" s="16">
        <f>Allocators!E601</f>
        <v>0.18841352631441866</v>
      </c>
      <c r="D479" s="16">
        <f>Allocators!F601</f>
        <v>4.6756433036418826E-2</v>
      </c>
      <c r="E479" s="16">
        <f>Allocators!G601</f>
        <v>5.9361514075349699E-4</v>
      </c>
      <c r="F479" s="16">
        <f>Allocators!H601</f>
        <v>0</v>
      </c>
      <c r="G479" s="16">
        <f>Allocators!I601</f>
        <v>2.0408873446690911E-2</v>
      </c>
      <c r="H479" s="16">
        <f>Allocators!J601</f>
        <v>5.6122931021497964E-3</v>
      </c>
      <c r="I479" s="16">
        <f>Allocators!K601</f>
        <v>0</v>
      </c>
      <c r="J479" s="16">
        <f>Allocators!L601</f>
        <v>0</v>
      </c>
      <c r="K479" s="16">
        <f>Allocators!M601</f>
        <v>8.7451254514582359E-4</v>
      </c>
      <c r="L479" s="16">
        <f>Allocators!N601</f>
        <v>1.6152039106345318E-2</v>
      </c>
      <c r="M479" s="16">
        <f>Allocators!O601</f>
        <v>0</v>
      </c>
      <c r="N479" s="16">
        <f>Allocators!P601</f>
        <v>0</v>
      </c>
      <c r="O479" s="16">
        <f>Allocators!Q601</f>
        <v>5.7366374042822224E-3</v>
      </c>
      <c r="P479" s="16">
        <f>Allocators!R601</f>
        <v>1.101774972680387E-4</v>
      </c>
      <c r="Q479" s="16">
        <f>Allocators!S601</f>
        <v>8.4203497216818628E-5</v>
      </c>
      <c r="R479" s="16">
        <f>Allocators!T601</f>
        <v>9.6895254561998379E-5</v>
      </c>
      <c r="S479" s="16">
        <f>Allocators!U601</f>
        <v>2.3005228401861474E-5</v>
      </c>
    </row>
    <row r="480" spans="1:19">
      <c r="A480" s="20" t="str">
        <f>CONCATENATE(Allocators!A602," ",Allocators!B602)</f>
        <v>TOTUGLINES DISTSEC</v>
      </c>
      <c r="B480" s="16">
        <f>Allocators!D602</f>
        <v>3.6500915016622025E-2</v>
      </c>
      <c r="C480" s="16">
        <f>Allocators!E602</f>
        <v>2.7754508775242291E-2</v>
      </c>
      <c r="D480" s="16">
        <f>Allocators!F602</f>
        <v>5.6020500094661925E-3</v>
      </c>
      <c r="E480" s="16">
        <f>Allocators!G602</f>
        <v>0</v>
      </c>
      <c r="F480" s="16">
        <f>Allocators!H602</f>
        <v>0</v>
      </c>
      <c r="G480" s="16">
        <f>Allocators!I602</f>
        <v>2.1456988799953077E-3</v>
      </c>
      <c r="H480" s="16">
        <f>Allocators!J602</f>
        <v>0</v>
      </c>
      <c r="I480" s="16">
        <f>Allocators!K602</f>
        <v>0</v>
      </c>
      <c r="J480" s="16">
        <f>Allocators!L602</f>
        <v>0</v>
      </c>
      <c r="K480" s="16">
        <f>Allocators!M602</f>
        <v>7.5361446945870761E-5</v>
      </c>
      <c r="L480" s="16">
        <f>Allocators!N602</f>
        <v>0</v>
      </c>
      <c r="M480" s="16">
        <f>Allocators!O602</f>
        <v>0</v>
      </c>
      <c r="N480" s="16">
        <f>Allocators!P602</f>
        <v>0</v>
      </c>
      <c r="O480" s="16">
        <f>Allocators!Q602</f>
        <v>6.2239747665827113E-4</v>
      </c>
      <c r="P480" s="16">
        <f>Allocators!R602</f>
        <v>0</v>
      </c>
      <c r="Q480" s="16">
        <f>Allocators!S602</f>
        <v>8.0113522339288173E-6</v>
      </c>
      <c r="R480" s="16">
        <f>Allocators!T602</f>
        <v>2.3852432877849553E-4</v>
      </c>
      <c r="S480" s="16">
        <f>Allocators!U602</f>
        <v>5.4362747301659823E-5</v>
      </c>
    </row>
    <row r="481" spans="1:19">
      <c r="A481" s="20" t="str">
        <f>CONCATENATE(Allocators!A603," ",Allocators!B603)</f>
        <v>TOTUGLINES ENERGY</v>
      </c>
      <c r="B481" s="16">
        <f>Allocators!D603</f>
        <v>0</v>
      </c>
      <c r="C481" s="16">
        <f>Allocators!E603</f>
        <v>0</v>
      </c>
      <c r="D481" s="16">
        <f>Allocators!F603</f>
        <v>0</v>
      </c>
      <c r="E481" s="16">
        <f>Allocators!G603</f>
        <v>0</v>
      </c>
      <c r="F481" s="16">
        <f>Allocators!H603</f>
        <v>0</v>
      </c>
      <c r="G481" s="16">
        <f>Allocators!I603</f>
        <v>0</v>
      </c>
      <c r="H481" s="16">
        <f>Allocators!J603</f>
        <v>0</v>
      </c>
      <c r="I481" s="16">
        <f>Allocators!K603</f>
        <v>0</v>
      </c>
      <c r="J481" s="16">
        <f>Allocators!L603</f>
        <v>0</v>
      </c>
      <c r="K481" s="16">
        <f>Allocators!M603</f>
        <v>0</v>
      </c>
      <c r="L481" s="16">
        <f>Allocators!N603</f>
        <v>0</v>
      </c>
      <c r="M481" s="16">
        <f>Allocators!O603</f>
        <v>0</v>
      </c>
      <c r="N481" s="16">
        <f>Allocators!P603</f>
        <v>0</v>
      </c>
      <c r="O481" s="16">
        <f>Allocators!Q603</f>
        <v>0</v>
      </c>
      <c r="P481" s="16">
        <f>Allocators!R603</f>
        <v>0</v>
      </c>
      <c r="Q481" s="16">
        <f>Allocators!S603</f>
        <v>0</v>
      </c>
      <c r="R481" s="16">
        <f>Allocators!T603</f>
        <v>0</v>
      </c>
      <c r="S481" s="16">
        <f>Allocators!U603</f>
        <v>0</v>
      </c>
    </row>
    <row r="482" spans="1:19">
      <c r="A482" s="20" t="str">
        <f>CONCATENATE(Allocators!A604," ",Allocators!B604)</f>
        <v>TOTUGLINES CUSTOMER</v>
      </c>
      <c r="B482" s="16">
        <f>Allocators!D604</f>
        <v>0.67863687340972423</v>
      </c>
      <c r="C482" s="16">
        <f>Allocators!E604</f>
        <v>0.54728914103429538</v>
      </c>
      <c r="D482" s="16">
        <f>Allocators!F604</f>
        <v>0.1281660119592761</v>
      </c>
      <c r="E482" s="16">
        <f>Allocators!G604</f>
        <v>2.9906510439032532E-4</v>
      </c>
      <c r="F482" s="16">
        <f>Allocators!H604</f>
        <v>0</v>
      </c>
      <c r="G482" s="16">
        <f>Allocators!I604</f>
        <v>1.5617844340383655E-3</v>
      </c>
      <c r="H482" s="16">
        <f>Allocators!J604</f>
        <v>2.9491142238490404E-4</v>
      </c>
      <c r="I482" s="16">
        <f>Allocators!K604</f>
        <v>0</v>
      </c>
      <c r="J482" s="16">
        <f>Allocators!L604</f>
        <v>0</v>
      </c>
      <c r="K482" s="16">
        <f>Allocators!M604</f>
        <v>1.6614728021684737E-5</v>
      </c>
      <c r="L482" s="16">
        <f>Allocators!N604</f>
        <v>1.7445464422768974E-4</v>
      </c>
      <c r="M482" s="16">
        <f>Allocators!O604</f>
        <v>0</v>
      </c>
      <c r="N482" s="16">
        <f>Allocators!P604</f>
        <v>0</v>
      </c>
      <c r="O482" s="16">
        <f>Allocators!Q604</f>
        <v>5.732081167481235E-4</v>
      </c>
      <c r="P482" s="16">
        <f>Allocators!R604</f>
        <v>4.1536820054211842E-6</v>
      </c>
      <c r="Q482" s="16">
        <f>Allocators!S604</f>
        <v>3.3229456043369473E-5</v>
      </c>
      <c r="R482" s="16">
        <f>Allocators!T604</f>
        <v>0</v>
      </c>
      <c r="S482" s="16">
        <f>Allocators!U604</f>
        <v>2.2429882829274394E-4</v>
      </c>
    </row>
    <row r="483" spans="1:19">
      <c r="A483" s="20" t="str">
        <f>CONCATENATE(Allocators!A605," ",Allocators!B605)</f>
        <v>TOTUGLINES TOTAL</v>
      </c>
      <c r="B483" s="16">
        <f>Allocators!D605</f>
        <v>0.99999999999999989</v>
      </c>
      <c r="C483" s="16">
        <f>Allocators!E605</f>
        <v>0.76345717612395636</v>
      </c>
      <c r="D483" s="16">
        <f>Allocators!F605</f>
        <v>0.1805244950051611</v>
      </c>
      <c r="E483" s="16">
        <f>Allocators!G605</f>
        <v>8.9268024514382231E-4</v>
      </c>
      <c r="F483" s="16">
        <f>Allocators!H605</f>
        <v>0</v>
      </c>
      <c r="G483" s="16">
        <f>Allocators!I605</f>
        <v>2.4116356760724583E-2</v>
      </c>
      <c r="H483" s="16">
        <f>Allocators!J605</f>
        <v>5.9072045245347005E-3</v>
      </c>
      <c r="I483" s="16">
        <f>Allocators!K605</f>
        <v>0</v>
      </c>
      <c r="J483" s="16">
        <f>Allocators!L605</f>
        <v>0</v>
      </c>
      <c r="K483" s="16">
        <f>Allocators!M605</f>
        <v>9.6648872011337902E-4</v>
      </c>
      <c r="L483" s="16">
        <f>Allocators!N605</f>
        <v>1.6326493750573007E-2</v>
      </c>
      <c r="M483" s="16">
        <f>Allocators!O605</f>
        <v>0</v>
      </c>
      <c r="N483" s="16">
        <f>Allocators!P605</f>
        <v>0</v>
      </c>
      <c r="O483" s="16">
        <f>Allocators!Q605</f>
        <v>6.9322429976886174E-3</v>
      </c>
      <c r="P483" s="16">
        <f>Allocators!R605</f>
        <v>1.1433117927345989E-4</v>
      </c>
      <c r="Q483" s="16">
        <f>Allocators!S605</f>
        <v>1.2544430549411693E-4</v>
      </c>
      <c r="R483" s="16">
        <f>Allocators!T605</f>
        <v>3.3541958334049391E-4</v>
      </c>
      <c r="S483" s="16">
        <f>Allocators!U605</f>
        <v>3.016668039962652E-4</v>
      </c>
    </row>
    <row r="484" spans="1:19"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</row>
    <row r="485" spans="1:19">
      <c r="A485" s="20" t="str">
        <f>CONCATENATE(Allocators!A286," ",Allocators!B286)</f>
        <v>TRAN_LSE PRODUCTION</v>
      </c>
      <c r="B485" s="16">
        <f>Allocators!D286</f>
        <v>1.0000000000000002</v>
      </c>
      <c r="C485" s="16">
        <f>Allocators!E286</f>
        <v>0.49580857028373737</v>
      </c>
      <c r="D485" s="16">
        <f>Allocators!F286</f>
        <v>0.1239857937617562</v>
      </c>
      <c r="E485" s="16">
        <f>Allocators!G286</f>
        <v>1.571375838729783E-3</v>
      </c>
      <c r="F485" s="16">
        <f>Allocators!H286</f>
        <v>7.8645798765381464E-5</v>
      </c>
      <c r="G485" s="16">
        <f>Allocators!I286</f>
        <v>5.5625945171903002E-2</v>
      </c>
      <c r="H485" s="16">
        <f>Allocators!J286</f>
        <v>1.5245783335811119E-2</v>
      </c>
      <c r="I485" s="16">
        <f>Allocators!K286</f>
        <v>2.4260738104079139E-3</v>
      </c>
      <c r="J485" s="16">
        <f>Allocators!L286</f>
        <v>0</v>
      </c>
      <c r="K485" s="16">
        <f>Allocators!M286</f>
        <v>2.4045673097686008E-3</v>
      </c>
      <c r="L485" s="16">
        <f>Allocators!N286</f>
        <v>4.3759023312431353E-2</v>
      </c>
      <c r="M485" s="16">
        <f>Allocators!O286</f>
        <v>0.21321767358297147</v>
      </c>
      <c r="N485" s="16">
        <f>Allocators!P286</f>
        <v>2.7168290177107479E-2</v>
      </c>
      <c r="O485" s="16">
        <f>Allocators!Q286</f>
        <v>1.5557390975370794E-2</v>
      </c>
      <c r="P485" s="16">
        <f>Allocators!R286</f>
        <v>2.9244146535815197E-4</v>
      </c>
      <c r="Q485" s="16">
        <f>Allocators!S286</f>
        <v>2.2624386204847719E-4</v>
      </c>
      <c r="R485" s="16">
        <f>Allocators!T286</f>
        <v>2.1260824180419293E-3</v>
      </c>
      <c r="S485" s="16">
        <f>Allocators!U286</f>
        <v>5.0609889579117352E-4</v>
      </c>
    </row>
    <row r="486" spans="1:19">
      <c r="A486" s="20" t="str">
        <f>CONCATENATE(Allocators!A287," ",Allocators!B287)</f>
        <v>TRAN_LSE BULKTRAN</v>
      </c>
      <c r="B486" s="16">
        <f>Allocators!D287</f>
        <v>0</v>
      </c>
      <c r="C486" s="16">
        <f>Allocators!E287</f>
        <v>0</v>
      </c>
      <c r="D486" s="16">
        <f>Allocators!F287</f>
        <v>0</v>
      </c>
      <c r="E486" s="16">
        <f>Allocators!G287</f>
        <v>0</v>
      </c>
      <c r="F486" s="16">
        <f>Allocators!H287</f>
        <v>0</v>
      </c>
      <c r="G486" s="16">
        <f>Allocators!I287</f>
        <v>0</v>
      </c>
      <c r="H486" s="16">
        <f>Allocators!J287</f>
        <v>0</v>
      </c>
      <c r="I486" s="16">
        <f>Allocators!K287</f>
        <v>0</v>
      </c>
      <c r="J486" s="16">
        <f>Allocators!L287</f>
        <v>0</v>
      </c>
      <c r="K486" s="16">
        <f>Allocators!M287</f>
        <v>0</v>
      </c>
      <c r="L486" s="16">
        <f>Allocators!N287</f>
        <v>0</v>
      </c>
      <c r="M486" s="16">
        <f>Allocators!O287</f>
        <v>0</v>
      </c>
      <c r="N486" s="16">
        <f>Allocators!P287</f>
        <v>0</v>
      </c>
      <c r="O486" s="16">
        <f>Allocators!Q287</f>
        <v>0</v>
      </c>
      <c r="P486" s="16">
        <f>Allocators!R287</f>
        <v>0</v>
      </c>
      <c r="Q486" s="16">
        <f>Allocators!S287</f>
        <v>0</v>
      </c>
      <c r="R486" s="16">
        <f>Allocators!T287</f>
        <v>0</v>
      </c>
      <c r="S486" s="16">
        <f>Allocators!U287</f>
        <v>0</v>
      </c>
    </row>
    <row r="487" spans="1:19">
      <c r="A487" s="20" t="str">
        <f>CONCATENATE(Allocators!A288," ",Allocators!B288)</f>
        <v>TRAN_LSE SUBTRAN</v>
      </c>
      <c r="B487" s="16">
        <f>Allocators!D288</f>
        <v>0</v>
      </c>
      <c r="C487" s="16">
        <f>Allocators!E288</f>
        <v>0</v>
      </c>
      <c r="D487" s="16">
        <f>Allocators!F288</f>
        <v>0</v>
      </c>
      <c r="E487" s="16">
        <f>Allocators!G288</f>
        <v>0</v>
      </c>
      <c r="F487" s="16">
        <f>Allocators!H288</f>
        <v>0</v>
      </c>
      <c r="G487" s="16">
        <f>Allocators!I288</f>
        <v>0</v>
      </c>
      <c r="H487" s="16">
        <f>Allocators!J288</f>
        <v>0</v>
      </c>
      <c r="I487" s="16">
        <f>Allocators!K288</f>
        <v>0</v>
      </c>
      <c r="J487" s="16">
        <f>Allocators!L288</f>
        <v>0</v>
      </c>
      <c r="K487" s="16">
        <f>Allocators!M288</f>
        <v>0</v>
      </c>
      <c r="L487" s="16">
        <f>Allocators!N288</f>
        <v>0</v>
      </c>
      <c r="M487" s="16">
        <f>Allocators!O288</f>
        <v>0</v>
      </c>
      <c r="N487" s="16">
        <f>Allocators!P288</f>
        <v>0</v>
      </c>
      <c r="O487" s="16">
        <f>Allocators!Q288</f>
        <v>0</v>
      </c>
      <c r="P487" s="16">
        <f>Allocators!R288</f>
        <v>0</v>
      </c>
      <c r="Q487" s="16">
        <f>Allocators!S288</f>
        <v>0</v>
      </c>
      <c r="R487" s="16">
        <f>Allocators!T288</f>
        <v>0</v>
      </c>
      <c r="S487" s="16">
        <f>Allocators!U288</f>
        <v>0</v>
      </c>
    </row>
    <row r="488" spans="1:19">
      <c r="A488" s="20" t="str">
        <f>CONCATENATE(Allocators!A289," ",Allocators!B289)</f>
        <v>TRAN_LSE DISTPRI</v>
      </c>
      <c r="B488" s="16">
        <f>Allocators!D289</f>
        <v>0</v>
      </c>
      <c r="C488" s="16">
        <f>Allocators!E289</f>
        <v>0</v>
      </c>
      <c r="D488" s="16">
        <f>Allocators!F289</f>
        <v>0</v>
      </c>
      <c r="E488" s="16">
        <f>Allocators!G289</f>
        <v>0</v>
      </c>
      <c r="F488" s="16">
        <f>Allocators!H289</f>
        <v>0</v>
      </c>
      <c r="G488" s="16">
        <f>Allocators!I289</f>
        <v>0</v>
      </c>
      <c r="H488" s="16">
        <f>Allocators!J289</f>
        <v>0</v>
      </c>
      <c r="I488" s="16">
        <f>Allocators!K289</f>
        <v>0</v>
      </c>
      <c r="J488" s="16">
        <f>Allocators!L289</f>
        <v>0</v>
      </c>
      <c r="K488" s="16">
        <f>Allocators!M289</f>
        <v>0</v>
      </c>
      <c r="L488" s="16">
        <f>Allocators!N289</f>
        <v>0</v>
      </c>
      <c r="M488" s="16">
        <f>Allocators!O289</f>
        <v>0</v>
      </c>
      <c r="N488" s="16">
        <f>Allocators!P289</f>
        <v>0</v>
      </c>
      <c r="O488" s="16">
        <f>Allocators!Q289</f>
        <v>0</v>
      </c>
      <c r="P488" s="16">
        <f>Allocators!R289</f>
        <v>0</v>
      </c>
      <c r="Q488" s="16">
        <f>Allocators!S289</f>
        <v>0</v>
      </c>
      <c r="R488" s="16">
        <f>Allocators!T289</f>
        <v>0</v>
      </c>
      <c r="S488" s="16">
        <f>Allocators!U289</f>
        <v>0</v>
      </c>
    </row>
    <row r="489" spans="1:19">
      <c r="A489" s="20" t="str">
        <f>CONCATENATE(Allocators!A290," ",Allocators!B290)</f>
        <v>TRAN_LSE DISTSEC</v>
      </c>
      <c r="B489" s="16">
        <f>Allocators!D290</f>
        <v>0</v>
      </c>
      <c r="C489" s="16">
        <f>Allocators!E290</f>
        <v>0</v>
      </c>
      <c r="D489" s="16">
        <f>Allocators!F290</f>
        <v>0</v>
      </c>
      <c r="E489" s="16">
        <f>Allocators!G290</f>
        <v>0</v>
      </c>
      <c r="F489" s="16">
        <f>Allocators!H290</f>
        <v>0</v>
      </c>
      <c r="G489" s="16">
        <f>Allocators!I290</f>
        <v>0</v>
      </c>
      <c r="H489" s="16">
        <f>Allocators!J290</f>
        <v>0</v>
      </c>
      <c r="I489" s="16">
        <f>Allocators!K290</f>
        <v>0</v>
      </c>
      <c r="J489" s="16">
        <f>Allocators!L290</f>
        <v>0</v>
      </c>
      <c r="K489" s="16">
        <f>Allocators!M290</f>
        <v>0</v>
      </c>
      <c r="L489" s="16">
        <f>Allocators!N290</f>
        <v>0</v>
      </c>
      <c r="M489" s="16">
        <f>Allocators!O290</f>
        <v>0</v>
      </c>
      <c r="N489" s="16">
        <f>Allocators!P290</f>
        <v>0</v>
      </c>
      <c r="O489" s="16">
        <f>Allocators!Q290</f>
        <v>0</v>
      </c>
      <c r="P489" s="16">
        <f>Allocators!R290</f>
        <v>0</v>
      </c>
      <c r="Q489" s="16">
        <f>Allocators!S290</f>
        <v>0</v>
      </c>
      <c r="R489" s="16">
        <f>Allocators!T290</f>
        <v>0</v>
      </c>
      <c r="S489" s="16">
        <f>Allocators!U290</f>
        <v>0</v>
      </c>
    </row>
    <row r="490" spans="1:19">
      <c r="A490" s="20" t="str">
        <f>CONCATENATE(Allocators!A291," ",Allocators!B291)</f>
        <v>TRAN_LSE ENERGY</v>
      </c>
      <c r="B490" s="16">
        <f>Allocators!D291</f>
        <v>0</v>
      </c>
      <c r="C490" s="16">
        <f>Allocators!E291</f>
        <v>0</v>
      </c>
      <c r="D490" s="16">
        <f>Allocators!F291</f>
        <v>0</v>
      </c>
      <c r="E490" s="16">
        <f>Allocators!G291</f>
        <v>0</v>
      </c>
      <c r="F490" s="16">
        <f>Allocators!H291</f>
        <v>0</v>
      </c>
      <c r="G490" s="16">
        <f>Allocators!I291</f>
        <v>0</v>
      </c>
      <c r="H490" s="16">
        <f>Allocators!J291</f>
        <v>0</v>
      </c>
      <c r="I490" s="16">
        <f>Allocators!K291</f>
        <v>0</v>
      </c>
      <c r="J490" s="16">
        <f>Allocators!L291</f>
        <v>0</v>
      </c>
      <c r="K490" s="16">
        <f>Allocators!M291</f>
        <v>0</v>
      </c>
      <c r="L490" s="16">
        <f>Allocators!N291</f>
        <v>0</v>
      </c>
      <c r="M490" s="16">
        <f>Allocators!O291</f>
        <v>0</v>
      </c>
      <c r="N490" s="16">
        <f>Allocators!P291</f>
        <v>0</v>
      </c>
      <c r="O490" s="16">
        <f>Allocators!Q291</f>
        <v>0</v>
      </c>
      <c r="P490" s="16">
        <f>Allocators!R291</f>
        <v>0</v>
      </c>
      <c r="Q490" s="16">
        <f>Allocators!S291</f>
        <v>0</v>
      </c>
      <c r="R490" s="16">
        <f>Allocators!T291</f>
        <v>0</v>
      </c>
      <c r="S490" s="16">
        <f>Allocators!U291</f>
        <v>0</v>
      </c>
    </row>
    <row r="491" spans="1:19">
      <c r="A491" s="20" t="str">
        <f>CONCATENATE(Allocators!A292," ",Allocators!B292)</f>
        <v>TRAN_LSE CUSTOMER</v>
      </c>
      <c r="B491" s="16">
        <f>Allocators!D292</f>
        <v>0</v>
      </c>
      <c r="C491" s="16">
        <f>Allocators!E292</f>
        <v>0</v>
      </c>
      <c r="D491" s="16">
        <f>Allocators!F292</f>
        <v>0</v>
      </c>
      <c r="E491" s="16">
        <f>Allocators!G292</f>
        <v>0</v>
      </c>
      <c r="F491" s="16">
        <f>Allocators!H292</f>
        <v>0</v>
      </c>
      <c r="G491" s="16">
        <f>Allocators!I292</f>
        <v>0</v>
      </c>
      <c r="H491" s="16">
        <f>Allocators!J292</f>
        <v>0</v>
      </c>
      <c r="I491" s="16">
        <f>Allocators!K292</f>
        <v>0</v>
      </c>
      <c r="J491" s="16">
        <f>Allocators!L292</f>
        <v>0</v>
      </c>
      <c r="K491" s="16">
        <f>Allocators!M292</f>
        <v>0</v>
      </c>
      <c r="L491" s="16">
        <f>Allocators!N292</f>
        <v>0</v>
      </c>
      <c r="M491" s="16">
        <f>Allocators!O292</f>
        <v>0</v>
      </c>
      <c r="N491" s="16">
        <f>Allocators!P292</f>
        <v>0</v>
      </c>
      <c r="O491" s="16">
        <f>Allocators!Q292</f>
        <v>0</v>
      </c>
      <c r="P491" s="16">
        <f>Allocators!R292</f>
        <v>0</v>
      </c>
      <c r="Q491" s="16">
        <f>Allocators!S292</f>
        <v>0</v>
      </c>
      <c r="R491" s="16">
        <f>Allocators!T292</f>
        <v>0</v>
      </c>
      <c r="S491" s="16">
        <f>Allocators!U292</f>
        <v>0</v>
      </c>
    </row>
    <row r="492" spans="1:19">
      <c r="A492" s="20" t="str">
        <f>CONCATENATE(Allocators!A293," ",Allocators!B293)</f>
        <v>TRAN_LSE TOTAL</v>
      </c>
      <c r="B492" s="16">
        <f>Allocators!D293</f>
        <v>1.0000000000000002</v>
      </c>
      <c r="C492" s="16">
        <f>Allocators!E293</f>
        <v>0.49580857028373737</v>
      </c>
      <c r="D492" s="16">
        <f>Allocators!F293</f>
        <v>0.1239857937617562</v>
      </c>
      <c r="E492" s="16">
        <f>Allocators!G293</f>
        <v>1.571375838729783E-3</v>
      </c>
      <c r="F492" s="16">
        <f>Allocators!H293</f>
        <v>7.8645798765381464E-5</v>
      </c>
      <c r="G492" s="16">
        <f>Allocators!I293</f>
        <v>5.5625945171903002E-2</v>
      </c>
      <c r="H492" s="16">
        <f>Allocators!J293</f>
        <v>1.5245783335811119E-2</v>
      </c>
      <c r="I492" s="16">
        <f>Allocators!K293</f>
        <v>2.4260738104079139E-3</v>
      </c>
      <c r="J492" s="16">
        <f>Allocators!L293</f>
        <v>0</v>
      </c>
      <c r="K492" s="16">
        <f>Allocators!M293</f>
        <v>2.4045673097686008E-3</v>
      </c>
      <c r="L492" s="16">
        <f>Allocators!N293</f>
        <v>4.3759023312431353E-2</v>
      </c>
      <c r="M492" s="16">
        <f>Allocators!O293</f>
        <v>0.21321767358297147</v>
      </c>
      <c r="N492" s="16">
        <f>Allocators!P293</f>
        <v>2.7168290177107479E-2</v>
      </c>
      <c r="O492" s="16">
        <f>Allocators!Q293</f>
        <v>1.5557390975370794E-2</v>
      </c>
      <c r="P492" s="16">
        <f>Allocators!R293</f>
        <v>2.9244146535815197E-4</v>
      </c>
      <c r="Q492" s="16">
        <f>Allocators!S293</f>
        <v>2.2624386204847719E-4</v>
      </c>
      <c r="R492" s="16">
        <f>Allocators!T293</f>
        <v>2.1260824180419293E-3</v>
      </c>
      <c r="S492" s="16">
        <f>Allocators!U293</f>
        <v>5.0609889579117352E-4</v>
      </c>
    </row>
    <row r="493" spans="1:19"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</row>
    <row r="494" spans="1:19">
      <c r="A494" s="20" t="str">
        <f>CONCATENATE(Allocators!A224," ",Allocators!B224)</f>
        <v>TRANS_TOTAL PRODUCTION</v>
      </c>
      <c r="B494" s="16">
        <f>Allocators!D224</f>
        <v>0</v>
      </c>
      <c r="C494" s="16">
        <f>Allocators!E224</f>
        <v>0</v>
      </c>
      <c r="D494" s="16">
        <f>Allocators!F224</f>
        <v>0</v>
      </c>
      <c r="E494" s="16">
        <f>Allocators!G224</f>
        <v>0</v>
      </c>
      <c r="F494" s="16">
        <f>Allocators!H224</f>
        <v>0</v>
      </c>
      <c r="G494" s="16">
        <f>Allocators!I224</f>
        <v>0</v>
      </c>
      <c r="H494" s="16">
        <f>Allocators!J224</f>
        <v>0</v>
      </c>
      <c r="I494" s="16">
        <f>Allocators!K224</f>
        <v>0</v>
      </c>
      <c r="J494" s="16">
        <f>Allocators!L224</f>
        <v>0</v>
      </c>
      <c r="K494" s="16">
        <f>Allocators!M224</f>
        <v>0</v>
      </c>
      <c r="L494" s="16">
        <f>Allocators!N224</f>
        <v>0</v>
      </c>
      <c r="M494" s="16">
        <f>Allocators!O224</f>
        <v>0</v>
      </c>
      <c r="N494" s="16">
        <f>Allocators!P224</f>
        <v>0</v>
      </c>
      <c r="O494" s="16">
        <f>Allocators!Q224</f>
        <v>0</v>
      </c>
      <c r="P494" s="16">
        <f>Allocators!R224</f>
        <v>0</v>
      </c>
      <c r="Q494" s="16">
        <f>Allocators!S224</f>
        <v>0</v>
      </c>
      <c r="R494" s="16">
        <f>Allocators!T224</f>
        <v>0</v>
      </c>
      <c r="S494" s="16">
        <f>Allocators!U224</f>
        <v>0</v>
      </c>
    </row>
    <row r="495" spans="1:19">
      <c r="A495" s="20" t="str">
        <f>CONCATENATE(Allocators!A225," ",Allocators!B225)</f>
        <v>TRANS_TOTAL BULKTRAN</v>
      </c>
      <c r="B495" s="16">
        <f>Allocators!D225</f>
        <v>0.7593000000000002</v>
      </c>
      <c r="C495" s="16">
        <f>Allocators!E225</f>
        <v>0.37646744741644178</v>
      </c>
      <c r="D495" s="16">
        <f>Allocators!F225</f>
        <v>9.4142413203301481E-2</v>
      </c>
      <c r="E495" s="16">
        <f>Allocators!G225</f>
        <v>1.1931456743475241E-3</v>
      </c>
      <c r="F495" s="16">
        <f>Allocators!H225</f>
        <v>5.9715755002554142E-5</v>
      </c>
      <c r="G495" s="16">
        <f>Allocators!I225</f>
        <v>4.2236780169025948E-2</v>
      </c>
      <c r="H495" s="16">
        <f>Allocators!J225</f>
        <v>1.1576123286881382E-2</v>
      </c>
      <c r="I495" s="16">
        <f>Allocators!K225</f>
        <v>1.842117844242729E-3</v>
      </c>
      <c r="J495" s="16">
        <f>Allocators!L225</f>
        <v>0</v>
      </c>
      <c r="K495" s="16">
        <f>Allocators!M225</f>
        <v>1.8257879583072985E-3</v>
      </c>
      <c r="L495" s="16">
        <f>Allocators!N225</f>
        <v>3.3226226401129128E-2</v>
      </c>
      <c r="M495" s="16">
        <f>Allocators!O225</f>
        <v>0.16189617955155022</v>
      </c>
      <c r="N495" s="16">
        <f>Allocators!P225</f>
        <v>2.0628882731477709E-2</v>
      </c>
      <c r="O495" s="16">
        <f>Allocators!Q225</f>
        <v>1.1812726967599043E-2</v>
      </c>
      <c r="P495" s="16">
        <f>Allocators!R225</f>
        <v>2.2205080464644477E-4</v>
      </c>
      <c r="Q495" s="16">
        <f>Allocators!S225</f>
        <v>1.7178696445340874E-4</v>
      </c>
      <c r="R495" s="16">
        <f>Allocators!T225</f>
        <v>1.6143343800192368E-3</v>
      </c>
      <c r="S495" s="16">
        <f>Allocators!U225</f>
        <v>3.8428089157423802E-4</v>
      </c>
    </row>
    <row r="496" spans="1:19">
      <c r="A496" s="20" t="str">
        <f>CONCATENATE(Allocators!A226," ",Allocators!B226)</f>
        <v>TRANS_TOTAL SUBTRAN</v>
      </c>
      <c r="B496" s="16">
        <f>Allocators!D226</f>
        <v>0.24070000000000008</v>
      </c>
      <c r="C496" s="16">
        <f>Allocators!E226</f>
        <v>0.11615272844987072</v>
      </c>
      <c r="D496" s="16">
        <f>Allocators!F226</f>
        <v>2.8979342076413724E-2</v>
      </c>
      <c r="E496" s="16">
        <f>Allocators!G226</f>
        <v>3.6805480518022288E-4</v>
      </c>
      <c r="F496" s="16">
        <f>Allocators!H226</f>
        <v>2.3727914890012468E-5</v>
      </c>
      <c r="G496" s="16">
        <f>Allocators!I226</f>
        <v>1.286921236255263E-2</v>
      </c>
      <c r="H496" s="16">
        <f>Allocators!J226</f>
        <v>3.5329319574569653E-3</v>
      </c>
      <c r="I496" s="16">
        <f>Allocators!K226</f>
        <v>7.101454839523061E-4</v>
      </c>
      <c r="J496" s="16">
        <f>Allocators!L226</f>
        <v>0</v>
      </c>
      <c r="K496" s="16">
        <f>Allocators!M226</f>
        <v>5.4535800297365303E-4</v>
      </c>
      <c r="L496" s="16">
        <f>Allocators!N226</f>
        <v>1.0217363968955569E-2</v>
      </c>
      <c r="M496" s="16">
        <f>Allocators!O226</f>
        <v>6.3495027262706075E-2</v>
      </c>
      <c r="N496" s="16">
        <f>Allocators!P226</f>
        <v>0</v>
      </c>
      <c r="O496" s="16">
        <f>Allocators!Q226</f>
        <v>3.6096419438761142E-3</v>
      </c>
      <c r="P496" s="16">
        <f>Allocators!R226</f>
        <v>6.9239521370568414E-5</v>
      </c>
      <c r="Q496" s="16">
        <f>Allocators!S226</f>
        <v>5.2664184314313502E-5</v>
      </c>
      <c r="R496" s="16">
        <f>Allocators!T226</f>
        <v>6.025584314943971E-5</v>
      </c>
      <c r="S496" s="16">
        <f>Allocators!U226</f>
        <v>1.4306222337745725E-5</v>
      </c>
    </row>
    <row r="497" spans="1:19">
      <c r="A497" s="20" t="str">
        <f>CONCATENATE(Allocators!A227," ",Allocators!B227)</f>
        <v>TRANS_TOTAL DISTPRI</v>
      </c>
      <c r="B497" s="16">
        <f>Allocators!D227</f>
        <v>0</v>
      </c>
      <c r="C497" s="16">
        <f>Allocators!E227</f>
        <v>0</v>
      </c>
      <c r="D497" s="16">
        <f>Allocators!F227</f>
        <v>0</v>
      </c>
      <c r="E497" s="16">
        <f>Allocators!G227</f>
        <v>0</v>
      </c>
      <c r="F497" s="16">
        <f>Allocators!H227</f>
        <v>0</v>
      </c>
      <c r="G497" s="16">
        <f>Allocators!I227</f>
        <v>0</v>
      </c>
      <c r="H497" s="16">
        <f>Allocators!J227</f>
        <v>0</v>
      </c>
      <c r="I497" s="16">
        <f>Allocators!K227</f>
        <v>0</v>
      </c>
      <c r="J497" s="16">
        <f>Allocators!L227</f>
        <v>0</v>
      </c>
      <c r="K497" s="16">
        <f>Allocators!M227</f>
        <v>0</v>
      </c>
      <c r="L497" s="16">
        <f>Allocators!N227</f>
        <v>0</v>
      </c>
      <c r="M497" s="16">
        <f>Allocators!O227</f>
        <v>0</v>
      </c>
      <c r="N497" s="16">
        <f>Allocators!P227</f>
        <v>0</v>
      </c>
      <c r="O497" s="16">
        <f>Allocators!Q227</f>
        <v>0</v>
      </c>
      <c r="P497" s="16">
        <f>Allocators!R227</f>
        <v>0</v>
      </c>
      <c r="Q497" s="16">
        <f>Allocators!S227</f>
        <v>0</v>
      </c>
      <c r="R497" s="16">
        <f>Allocators!T227</f>
        <v>0</v>
      </c>
      <c r="S497" s="16">
        <f>Allocators!U227</f>
        <v>0</v>
      </c>
    </row>
    <row r="498" spans="1:19">
      <c r="A498" s="20" t="str">
        <f>CONCATENATE(Allocators!A228," ",Allocators!B228)</f>
        <v>TRANS_TOTAL DISTSEC</v>
      </c>
      <c r="B498" s="16">
        <f>Allocators!D228</f>
        <v>0</v>
      </c>
      <c r="C498" s="16">
        <f>Allocators!E228</f>
        <v>0</v>
      </c>
      <c r="D498" s="16">
        <f>Allocators!F228</f>
        <v>0</v>
      </c>
      <c r="E498" s="16">
        <f>Allocators!G228</f>
        <v>0</v>
      </c>
      <c r="F498" s="16">
        <f>Allocators!H228</f>
        <v>0</v>
      </c>
      <c r="G498" s="16">
        <f>Allocators!I228</f>
        <v>0</v>
      </c>
      <c r="H498" s="16">
        <f>Allocators!J228</f>
        <v>0</v>
      </c>
      <c r="I498" s="16">
        <f>Allocators!K228</f>
        <v>0</v>
      </c>
      <c r="J498" s="16">
        <f>Allocators!L228</f>
        <v>0</v>
      </c>
      <c r="K498" s="16">
        <f>Allocators!M228</f>
        <v>0</v>
      </c>
      <c r="L498" s="16">
        <f>Allocators!N228</f>
        <v>0</v>
      </c>
      <c r="M498" s="16">
        <f>Allocators!O228</f>
        <v>0</v>
      </c>
      <c r="N498" s="16">
        <f>Allocators!P228</f>
        <v>0</v>
      </c>
      <c r="O498" s="16">
        <f>Allocators!Q228</f>
        <v>0</v>
      </c>
      <c r="P498" s="16">
        <f>Allocators!R228</f>
        <v>0</v>
      </c>
      <c r="Q498" s="16">
        <f>Allocators!S228</f>
        <v>0</v>
      </c>
      <c r="R498" s="16">
        <f>Allocators!T228</f>
        <v>0</v>
      </c>
      <c r="S498" s="16">
        <f>Allocators!U228</f>
        <v>0</v>
      </c>
    </row>
    <row r="499" spans="1:19">
      <c r="A499" s="20" t="str">
        <f>CONCATENATE(Allocators!A229," ",Allocators!B229)</f>
        <v>TRANS_TOTAL ENERGY</v>
      </c>
      <c r="B499" s="16">
        <f>Allocators!D229</f>
        <v>0</v>
      </c>
      <c r="C499" s="16">
        <f>Allocators!E229</f>
        <v>0</v>
      </c>
      <c r="D499" s="16">
        <f>Allocators!F229</f>
        <v>0</v>
      </c>
      <c r="E499" s="16">
        <f>Allocators!G229</f>
        <v>0</v>
      </c>
      <c r="F499" s="16">
        <f>Allocators!H229</f>
        <v>0</v>
      </c>
      <c r="G499" s="16">
        <f>Allocators!I229</f>
        <v>0</v>
      </c>
      <c r="H499" s="16">
        <f>Allocators!J229</f>
        <v>0</v>
      </c>
      <c r="I499" s="16">
        <f>Allocators!K229</f>
        <v>0</v>
      </c>
      <c r="J499" s="16">
        <f>Allocators!L229</f>
        <v>0</v>
      </c>
      <c r="K499" s="16">
        <f>Allocators!M229</f>
        <v>0</v>
      </c>
      <c r="L499" s="16">
        <f>Allocators!N229</f>
        <v>0</v>
      </c>
      <c r="M499" s="16">
        <f>Allocators!O229</f>
        <v>0</v>
      </c>
      <c r="N499" s="16">
        <f>Allocators!P229</f>
        <v>0</v>
      </c>
      <c r="O499" s="16">
        <f>Allocators!Q229</f>
        <v>0</v>
      </c>
      <c r="P499" s="16">
        <f>Allocators!R229</f>
        <v>0</v>
      </c>
      <c r="Q499" s="16">
        <f>Allocators!S229</f>
        <v>0</v>
      </c>
      <c r="R499" s="16">
        <f>Allocators!T229</f>
        <v>0</v>
      </c>
      <c r="S499" s="16">
        <f>Allocators!U229</f>
        <v>0</v>
      </c>
    </row>
    <row r="500" spans="1:19">
      <c r="A500" s="20" t="str">
        <f>CONCATENATE(Allocators!A230," ",Allocators!B230)</f>
        <v>TRANS_TOTAL CUSTOMER</v>
      </c>
      <c r="B500" s="16">
        <f>Allocators!D230</f>
        <v>0</v>
      </c>
      <c r="C500" s="16">
        <f>Allocators!E230</f>
        <v>0</v>
      </c>
      <c r="D500" s="16">
        <f>Allocators!F230</f>
        <v>0</v>
      </c>
      <c r="E500" s="16">
        <f>Allocators!G230</f>
        <v>0</v>
      </c>
      <c r="F500" s="16">
        <f>Allocators!H230</f>
        <v>0</v>
      </c>
      <c r="G500" s="16">
        <f>Allocators!I230</f>
        <v>0</v>
      </c>
      <c r="H500" s="16">
        <f>Allocators!J230</f>
        <v>0</v>
      </c>
      <c r="I500" s="16">
        <f>Allocators!K230</f>
        <v>0</v>
      </c>
      <c r="J500" s="16">
        <f>Allocators!L230</f>
        <v>0</v>
      </c>
      <c r="K500" s="16">
        <f>Allocators!M230</f>
        <v>0</v>
      </c>
      <c r="L500" s="16">
        <f>Allocators!N230</f>
        <v>0</v>
      </c>
      <c r="M500" s="16">
        <f>Allocators!O230</f>
        <v>0</v>
      </c>
      <c r="N500" s="16">
        <f>Allocators!P230</f>
        <v>0</v>
      </c>
      <c r="O500" s="16">
        <f>Allocators!Q230</f>
        <v>0</v>
      </c>
      <c r="P500" s="16">
        <f>Allocators!R230</f>
        <v>0</v>
      </c>
      <c r="Q500" s="16">
        <f>Allocators!S230</f>
        <v>0</v>
      </c>
      <c r="R500" s="16">
        <f>Allocators!T230</f>
        <v>0</v>
      </c>
      <c r="S500" s="16">
        <f>Allocators!U230</f>
        <v>0</v>
      </c>
    </row>
    <row r="501" spans="1:19">
      <c r="A501" s="20" t="str">
        <f>CONCATENATE(Allocators!A231," ",Allocators!B231)</f>
        <v>TRANS_TOTAL TOTAL</v>
      </c>
      <c r="B501" s="16">
        <f>Allocators!D231</f>
        <v>1.0000000000000002</v>
      </c>
      <c r="C501" s="16">
        <f>Allocators!E231</f>
        <v>0.49262017586631252</v>
      </c>
      <c r="D501" s="16">
        <f>Allocators!F231</f>
        <v>0.12312175527971521</v>
      </c>
      <c r="E501" s="16">
        <f>Allocators!G231</f>
        <v>1.5612004795277469E-3</v>
      </c>
      <c r="F501" s="16">
        <f>Allocators!H231</f>
        <v>8.344366989256661E-5</v>
      </c>
      <c r="G501" s="16">
        <f>Allocators!I231</f>
        <v>5.5105992531578579E-2</v>
      </c>
      <c r="H501" s="16">
        <f>Allocators!J231</f>
        <v>1.5109055244338348E-2</v>
      </c>
      <c r="I501" s="16">
        <f>Allocators!K231</f>
        <v>2.5522633281950353E-3</v>
      </c>
      <c r="J501" s="16">
        <f>Allocators!L231</f>
        <v>0</v>
      </c>
      <c r="K501" s="16">
        <f>Allocators!M231</f>
        <v>2.3711459612809514E-3</v>
      </c>
      <c r="L501" s="16">
        <f>Allocators!N231</f>
        <v>4.3443590370084696E-2</v>
      </c>
      <c r="M501" s="16">
        <f>Allocators!O231</f>
        <v>0.22539120681425628</v>
      </c>
      <c r="N501" s="16">
        <f>Allocators!P231</f>
        <v>2.0628882731477709E-2</v>
      </c>
      <c r="O501" s="16">
        <f>Allocators!Q231</f>
        <v>1.5422368911475158E-2</v>
      </c>
      <c r="P501" s="16">
        <f>Allocators!R231</f>
        <v>2.9129032601701317E-4</v>
      </c>
      <c r="Q501" s="16">
        <f>Allocators!S231</f>
        <v>2.2445114876772223E-4</v>
      </c>
      <c r="R501" s="16">
        <f>Allocators!T231</f>
        <v>1.6745902231686766E-3</v>
      </c>
      <c r="S501" s="16">
        <f>Allocators!U231</f>
        <v>3.9858711391198374E-4</v>
      </c>
    </row>
    <row r="502" spans="1:19"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</row>
    <row r="503" spans="1:19">
      <c r="A503" s="20" t="str">
        <f>CONCATENATE(Allocators!A992," ",Allocators!B992)</f>
        <v>WEATHER_FXNL PRODUCTION</v>
      </c>
      <c r="B503" s="16">
        <f ca="1">+Allocators!D992</f>
        <v>0.47643456048189492</v>
      </c>
      <c r="C503" s="16">
        <f ca="1">+Allocators!E992</f>
        <v>0.41837020507749267</v>
      </c>
      <c r="D503" s="16">
        <f ca="1">+Allocators!F992</f>
        <v>3.4005110076287287E-2</v>
      </c>
      <c r="E503" s="16">
        <f ca="1">+Allocators!G992</f>
        <v>1.8058136184095615E-4</v>
      </c>
      <c r="F503" s="16">
        <f ca="1">+Allocators!H992</f>
        <v>0</v>
      </c>
      <c r="G503" s="16">
        <f ca="1">+Allocators!I992</f>
        <v>1.4914273803098578E-2</v>
      </c>
      <c r="H503" s="16">
        <f ca="1">+Allocators!J992</f>
        <v>4.2917611781240943E-3</v>
      </c>
      <c r="I503" s="16">
        <f ca="1">+Allocators!K992</f>
        <v>0</v>
      </c>
      <c r="J503" s="16">
        <f ca="1">+Allocators!L992</f>
        <v>0</v>
      </c>
      <c r="K503" s="16">
        <f ca="1">+Allocators!M992</f>
        <v>0</v>
      </c>
      <c r="L503" s="16">
        <f ca="1">+Allocators!N992</f>
        <v>0</v>
      </c>
      <c r="M503" s="16">
        <f ca="1">+Allocators!O992</f>
        <v>0</v>
      </c>
      <c r="N503" s="16">
        <f ca="1">+Allocators!P992</f>
        <v>0</v>
      </c>
      <c r="O503" s="16">
        <f ca="1">+Allocators!Q992</f>
        <v>4.553844024151839E-3</v>
      </c>
      <c r="P503" s="16">
        <f ca="1">+Allocators!R992</f>
        <v>1.1878496089968288E-4</v>
      </c>
      <c r="Q503" s="16">
        <f ca="1">+Allocators!S992</f>
        <v>0</v>
      </c>
      <c r="R503" s="16">
        <f ca="1">+Allocators!T992</f>
        <v>0</v>
      </c>
      <c r="S503" s="16">
        <f ca="1">+Allocators!U992</f>
        <v>0</v>
      </c>
    </row>
    <row r="504" spans="1:19">
      <c r="A504" s="20" t="str">
        <f>CONCATENATE(Allocators!A993," ",Allocators!B993)</f>
        <v>WEATHER_FXNL BULKTRAN</v>
      </c>
      <c r="B504" s="16">
        <f ca="1">+Allocators!D993</f>
        <v>-8.5694653318415553E-2</v>
      </c>
      <c r="C504" s="16">
        <f ca="1">+Allocators!E993</f>
        <v>-8.5807662964636142E-2</v>
      </c>
      <c r="D504" s="16">
        <f ca="1">+Allocators!F993</f>
        <v>-1.3786379356764448E-3</v>
      </c>
      <c r="E504" s="16">
        <f ca="1">+Allocators!G993</f>
        <v>-2.7984592665965287E-6</v>
      </c>
      <c r="F504" s="16">
        <f ca="1">+Allocators!H993</f>
        <v>0</v>
      </c>
      <c r="G504" s="16">
        <f ca="1">+Allocators!I993</f>
        <v>7.6720197491050206E-4</v>
      </c>
      <c r="H504" s="16">
        <f ca="1">+Allocators!J993</f>
        <v>2.6900622201176115E-4</v>
      </c>
      <c r="I504" s="16">
        <f ca="1">+Allocators!K993</f>
        <v>0</v>
      </c>
      <c r="J504" s="16">
        <f ca="1">+Allocators!L993</f>
        <v>0</v>
      </c>
      <c r="K504" s="16">
        <f ca="1">+Allocators!M993</f>
        <v>0</v>
      </c>
      <c r="L504" s="16">
        <f ca="1">+Allocators!N993</f>
        <v>0</v>
      </c>
      <c r="M504" s="16">
        <f ca="1">+Allocators!O993</f>
        <v>0</v>
      </c>
      <c r="N504" s="16">
        <f ca="1">+Allocators!P993</f>
        <v>0</v>
      </c>
      <c r="O504" s="16">
        <f ca="1">+Allocators!Q993</f>
        <v>4.5039348604613481E-4</v>
      </c>
      <c r="P504" s="16">
        <f ca="1">+Allocators!R993</f>
        <v>7.8443581951711624E-6</v>
      </c>
      <c r="Q504" s="16">
        <f ca="1">+Allocators!S993</f>
        <v>0</v>
      </c>
      <c r="R504" s="16">
        <f ca="1">+Allocators!T993</f>
        <v>0</v>
      </c>
      <c r="S504" s="16">
        <f ca="1">+Allocators!U993</f>
        <v>0</v>
      </c>
    </row>
    <row r="505" spans="1:19">
      <c r="A505" s="20" t="str">
        <f>CONCATENATE(Allocators!A994," ",Allocators!B994)</f>
        <v>WEATHER_FXNL SUBTRAN</v>
      </c>
      <c r="B505" s="16">
        <f ca="1">+Allocators!D994</f>
        <v>-2.5665561466172347E-2</v>
      </c>
      <c r="C505" s="16">
        <f ca="1">+Allocators!E994</f>
        <v>-2.5692216550509451E-2</v>
      </c>
      <c r="D505" s="16">
        <f ca="1">+Allocators!F994</f>
        <v>-4.1340559676270917E-4</v>
      </c>
      <c r="E505" s="16">
        <f ca="1">+Allocators!G994</f>
        <v>-8.5549006109473688E-7</v>
      </c>
      <c r="F505" s="16">
        <f ca="1">+Allocators!H994</f>
        <v>0</v>
      </c>
      <c r="G505" s="16">
        <f ca="1">+Allocators!I994</f>
        <v>2.259352996344589E-4</v>
      </c>
      <c r="H505" s="16">
        <f ca="1">+Allocators!J994</f>
        <v>7.9295628117063711E-5</v>
      </c>
      <c r="I505" s="16">
        <f ca="1">+Allocators!K994</f>
        <v>0</v>
      </c>
      <c r="J505" s="16">
        <f ca="1">+Allocators!L994</f>
        <v>0</v>
      </c>
      <c r="K505" s="16">
        <f ca="1">+Allocators!M994</f>
        <v>0</v>
      </c>
      <c r="L505" s="16">
        <f ca="1">+Allocators!N994</f>
        <v>0</v>
      </c>
      <c r="M505" s="16">
        <f ca="1">+Allocators!O994</f>
        <v>0</v>
      </c>
      <c r="N505" s="16">
        <f ca="1">+Allocators!P994</f>
        <v>0</v>
      </c>
      <c r="O505" s="16">
        <f ca="1">+Allocators!Q994</f>
        <v>1.3331752870958868E-4</v>
      </c>
      <c r="P505" s="16">
        <f ca="1">+Allocators!R994</f>
        <v>2.3677146997878955E-6</v>
      </c>
      <c r="Q505" s="16">
        <f ca="1">+Allocators!S994</f>
        <v>0</v>
      </c>
      <c r="R505" s="16">
        <f ca="1">+Allocators!T994</f>
        <v>0</v>
      </c>
      <c r="S505" s="16">
        <f ca="1">+Allocators!U994</f>
        <v>0</v>
      </c>
    </row>
    <row r="506" spans="1:19">
      <c r="A506" s="20" t="str">
        <f>CONCATENATE(Allocators!A995," ",Allocators!B995)</f>
        <v>WEATHER_FXNL DISTPRI</v>
      </c>
      <c r="B506" s="16">
        <f ca="1">+Allocators!D995</f>
        <v>5.1858377492403587E-2</v>
      </c>
      <c r="C506" s="16">
        <f ca="1">+Allocators!E995</f>
        <v>4.1437304301719213E-2</v>
      </c>
      <c r="D506" s="16">
        <f ca="1">+Allocators!F995</f>
        <v>5.6068504128500589E-3</v>
      </c>
      <c r="E506" s="16">
        <f ca="1">+Allocators!G995</f>
        <v>3.1986623460781809E-5</v>
      </c>
      <c r="F506" s="16">
        <f ca="1">+Allocators!H995</f>
        <v>0</v>
      </c>
      <c r="G506" s="16">
        <f ca="1">+Allocators!I995</f>
        <v>2.9188766102261434E-3</v>
      </c>
      <c r="H506" s="16">
        <f ca="1">+Allocators!J995</f>
        <v>8.5907582487098645E-4</v>
      </c>
      <c r="I506" s="16">
        <f ca="1">+Allocators!K995</f>
        <v>0</v>
      </c>
      <c r="J506" s="16">
        <f ca="1">+Allocators!L995</f>
        <v>0</v>
      </c>
      <c r="K506" s="16">
        <f ca="1">+Allocators!M995</f>
        <v>0</v>
      </c>
      <c r="L506" s="16">
        <f ca="1">+Allocators!N995</f>
        <v>0</v>
      </c>
      <c r="M506" s="16">
        <f ca="1">+Allocators!O995</f>
        <v>0</v>
      </c>
      <c r="N506" s="16">
        <f ca="1">+Allocators!P995</f>
        <v>0</v>
      </c>
      <c r="O506" s="16">
        <f ca="1">+Allocators!Q995</f>
        <v>9.7969776827961275E-4</v>
      </c>
      <c r="P506" s="16">
        <f ca="1">+Allocators!R995</f>
        <v>2.4585950996792694E-5</v>
      </c>
      <c r="Q506" s="16">
        <f ca="1">+Allocators!S995</f>
        <v>0</v>
      </c>
      <c r="R506" s="16">
        <f ca="1">+Allocators!T995</f>
        <v>0</v>
      </c>
      <c r="S506" s="16">
        <f ca="1">+Allocators!U995</f>
        <v>0</v>
      </c>
    </row>
    <row r="507" spans="1:19">
      <c r="A507" s="20" t="str">
        <f>CONCATENATE(Allocators!A996," ",Allocators!B996)</f>
        <v>WEATHER_FXNL DISTSEC</v>
      </c>
      <c r="B507" s="16">
        <f ca="1">+Allocators!D996</f>
        <v>1.9640091505689024E-2</v>
      </c>
      <c r="C507" s="16">
        <f ca="1">+Allocators!E996</f>
        <v>1.6778014528869668E-2</v>
      </c>
      <c r="D507" s="16">
        <f ca="1">+Allocators!F996</f>
        <v>1.7795550347324664E-3</v>
      </c>
      <c r="E507" s="16">
        <f ca="1">+Allocators!G996</f>
        <v>0</v>
      </c>
      <c r="F507" s="16">
        <f ca="1">+Allocators!H996</f>
        <v>0</v>
      </c>
      <c r="G507" s="16">
        <f ca="1">+Allocators!I996</f>
        <v>8.0483602747292938E-4</v>
      </c>
      <c r="H507" s="16">
        <f ca="1">+Allocators!J996</f>
        <v>0</v>
      </c>
      <c r="I507" s="16">
        <f ca="1">+Allocators!K996</f>
        <v>0</v>
      </c>
      <c r="J507" s="16">
        <f ca="1">+Allocators!L996</f>
        <v>0</v>
      </c>
      <c r="K507" s="16">
        <f ca="1">+Allocators!M996</f>
        <v>0</v>
      </c>
      <c r="L507" s="16">
        <f ca="1">+Allocators!N996</f>
        <v>0</v>
      </c>
      <c r="M507" s="16">
        <f ca="1">+Allocators!O996</f>
        <v>0</v>
      </c>
      <c r="N507" s="16">
        <f ca="1">+Allocators!P996</f>
        <v>0</v>
      </c>
      <c r="O507" s="16">
        <f ca="1">+Allocators!Q996</f>
        <v>2.7768591461396248E-4</v>
      </c>
      <c r="P507" s="16">
        <f ca="1">+Allocators!R996</f>
        <v>0</v>
      </c>
      <c r="Q507" s="16">
        <f ca="1">+Allocators!S996</f>
        <v>0</v>
      </c>
      <c r="R507" s="16">
        <f ca="1">+Allocators!T996</f>
        <v>0</v>
      </c>
      <c r="S507" s="16">
        <f ca="1">+Allocators!U996</f>
        <v>0</v>
      </c>
    </row>
    <row r="508" spans="1:19">
      <c r="A508" s="20" t="str">
        <f>CONCATENATE(Allocators!A997," ",Allocators!B997)</f>
        <v>WEATHER_FXNL ENERGY</v>
      </c>
      <c r="B508" s="16">
        <f ca="1">+Allocators!D997</f>
        <v>0.31712362129987176</v>
      </c>
      <c r="C508" s="16">
        <f ca="1">+Allocators!E997</f>
        <v>0.27547792956197231</v>
      </c>
      <c r="D508" s="16">
        <f ca="1">+Allocators!F997</f>
        <v>2.4168111807430497E-2</v>
      </c>
      <c r="E508" s="16">
        <f ca="1">+Allocators!G997</f>
        <v>1.2079226182095353E-4</v>
      </c>
      <c r="F508" s="16">
        <f ca="1">+Allocators!H997</f>
        <v>0</v>
      </c>
      <c r="G508" s="16">
        <f ca="1">+Allocators!I997</f>
        <v>1.0969827852335769E-2</v>
      </c>
      <c r="H508" s="16">
        <f ca="1">+Allocators!J997</f>
        <v>3.1100711546394252E-3</v>
      </c>
      <c r="I508" s="16">
        <f ca="1">+Allocators!K997</f>
        <v>0</v>
      </c>
      <c r="J508" s="16">
        <f ca="1">+Allocators!L997</f>
        <v>0</v>
      </c>
      <c r="K508" s="16">
        <f ca="1">+Allocators!M997</f>
        <v>0</v>
      </c>
      <c r="L508" s="16">
        <f ca="1">+Allocators!N997</f>
        <v>0</v>
      </c>
      <c r="M508" s="16">
        <f ca="1">+Allocators!O997</f>
        <v>0</v>
      </c>
      <c r="N508" s="16">
        <f ca="1">+Allocators!P997</f>
        <v>0</v>
      </c>
      <c r="O508" s="16">
        <f ca="1">+Allocators!Q997</f>
        <v>3.19039053142498E-3</v>
      </c>
      <c r="P508" s="16">
        <f ca="1">+Allocators!R997</f>
        <v>8.6498130247863179E-5</v>
      </c>
      <c r="Q508" s="16">
        <f ca="1">+Allocators!S997</f>
        <v>0</v>
      </c>
      <c r="R508" s="16">
        <f ca="1">+Allocators!T997</f>
        <v>0</v>
      </c>
      <c r="S508" s="16">
        <f ca="1">+Allocators!U997</f>
        <v>0</v>
      </c>
    </row>
    <row r="509" spans="1:19">
      <c r="A509" s="20" t="str">
        <f>CONCATENATE(Allocators!A998," ",Allocators!B998)</f>
        <v>WEATHER_FXNL CUSTOMER</v>
      </c>
      <c r="B509" s="16">
        <f ca="1">+Allocators!D998</f>
        <v>0.24630356400472875</v>
      </c>
      <c r="C509" s="16">
        <f ca="1">+Allocators!E998</f>
        <v>0.22257280603346061</v>
      </c>
      <c r="D509" s="16">
        <f ca="1">+Allocators!F998</f>
        <v>2.2817560869430365E-2</v>
      </c>
      <c r="E509" s="16">
        <f ca="1">+Allocators!G998</f>
        <v>1.1062957039514792E-4</v>
      </c>
      <c r="F509" s="16">
        <f ca="1">+Allocators!H998</f>
        <v>0</v>
      </c>
      <c r="G509" s="16">
        <f ca="1">+Allocators!I998</f>
        <v>4.6757761728190436E-4</v>
      </c>
      <c r="H509" s="16">
        <f ca="1">+Allocators!J998</f>
        <v>1.5907627492710795E-4</v>
      </c>
      <c r="I509" s="16">
        <f ca="1">+Allocators!K998</f>
        <v>0</v>
      </c>
      <c r="J509" s="16">
        <f ca="1">+Allocators!L998</f>
        <v>0</v>
      </c>
      <c r="K509" s="16">
        <f ca="1">+Allocators!M998</f>
        <v>0</v>
      </c>
      <c r="L509" s="16">
        <f ca="1">+Allocators!N998</f>
        <v>0</v>
      </c>
      <c r="M509" s="16">
        <f ca="1">+Allocators!O998</f>
        <v>0</v>
      </c>
      <c r="N509" s="16">
        <f ca="1">+Allocators!P998</f>
        <v>0</v>
      </c>
      <c r="O509" s="16">
        <f ca="1">+Allocators!Q998</f>
        <v>1.7316545483833759E-4</v>
      </c>
      <c r="P509" s="16">
        <f ca="1">+Allocators!R998</f>
        <v>2.748184395335531E-6</v>
      </c>
      <c r="Q509" s="16">
        <f ca="1">+Allocators!S998</f>
        <v>0</v>
      </c>
      <c r="R509" s="16">
        <f ca="1">+Allocators!T998</f>
        <v>0</v>
      </c>
      <c r="S509" s="16">
        <f ca="1">+Allocators!U998</f>
        <v>0</v>
      </c>
    </row>
    <row r="510" spans="1:19">
      <c r="A510" s="20" t="str">
        <f>CONCATENATE(Allocators!A999," ",Allocators!B999)</f>
        <v>WEATHER_FXNL TOTAL</v>
      </c>
      <c r="B510" s="16">
        <f ca="1">+Allocators!D999</f>
        <v>1</v>
      </c>
      <c r="C510" s="16">
        <f ca="1">+Allocators!E999</f>
        <v>0.86313637998836856</v>
      </c>
      <c r="D510" s="16">
        <f ca="1">+Allocators!F999</f>
        <v>8.6585144668291522E-2</v>
      </c>
      <c r="E510" s="16">
        <f ca="1">+Allocators!G999</f>
        <v>4.4033586819014822E-4</v>
      </c>
      <c r="F510" s="16">
        <f ca="1">+Allocators!H999</f>
        <v>0</v>
      </c>
      <c r="G510" s="16">
        <f ca="1">+Allocators!I999</f>
        <v>3.1068529184960281E-2</v>
      </c>
      <c r="H510" s="16">
        <f ca="1">+Allocators!J999</f>
        <v>8.7682862826904389E-3</v>
      </c>
      <c r="I510" s="16">
        <f ca="1">+Allocators!K999</f>
        <v>0</v>
      </c>
      <c r="J510" s="16">
        <f ca="1">+Allocators!L999</f>
        <v>0</v>
      </c>
      <c r="K510" s="16">
        <f ca="1">+Allocators!M999</f>
        <v>0</v>
      </c>
      <c r="L510" s="16">
        <f ca="1">+Allocators!N999</f>
        <v>0</v>
      </c>
      <c r="M510" s="16">
        <f ca="1">+Allocators!O999</f>
        <v>0</v>
      </c>
      <c r="N510" s="16">
        <f ca="1">+Allocators!P999</f>
        <v>0</v>
      </c>
      <c r="O510" s="16">
        <f ca="1">+Allocators!Q999</f>
        <v>9.7584947080644538E-3</v>
      </c>
      <c r="P510" s="16">
        <f ca="1">+Allocators!R999</f>
        <v>2.4282929943463338E-4</v>
      </c>
      <c r="Q510" s="16">
        <f ca="1">+Allocators!S999</f>
        <v>0</v>
      </c>
      <c r="R510" s="16">
        <f ca="1">+Allocators!T999</f>
        <v>0</v>
      </c>
      <c r="S510" s="16">
        <f ca="1">+Allocators!U999</f>
        <v>0</v>
      </c>
    </row>
    <row r="511" spans="1:19"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</row>
    <row r="512" spans="1:19">
      <c r="A512" s="20" t="str">
        <f>CONCATENATE(Allocators!A1001," ",Allocators!B1001)</f>
        <v>WEATHER_FXNL_OM PRODUCTION</v>
      </c>
      <c r="B512" s="16">
        <f ca="1">+Allocators!D1001</f>
        <v>0.3032364267576988</v>
      </c>
      <c r="C512" s="16">
        <f ca="1">+Allocators!E1001</f>
        <v>0.26388759027514341</v>
      </c>
      <c r="D512" s="16">
        <f ca="1">+Allocators!F1001</f>
        <v>2.3943206198010786E-2</v>
      </c>
      <c r="E512" s="16">
        <f ca="1">+Allocators!G1001</f>
        <v>1.2715753557683912E-4</v>
      </c>
      <c r="F512" s="16">
        <f ca="1">+Allocators!H1001</f>
        <v>0</v>
      </c>
      <c r="G512" s="16">
        <f ca="1">+Allocators!I1001</f>
        <v>9.5070834215272813E-3</v>
      </c>
      <c r="H512" s="16">
        <f ca="1">+Allocators!J1001</f>
        <v>2.725482935832474E-3</v>
      </c>
      <c r="I512" s="16">
        <f ca="1">+Allocators!K1001</f>
        <v>0</v>
      </c>
      <c r="J512" s="16">
        <f ca="1">+Allocators!L1001</f>
        <v>0</v>
      </c>
      <c r="K512" s="16">
        <f ca="1">+Allocators!M1001</f>
        <v>0</v>
      </c>
      <c r="L512" s="16">
        <f ca="1">+Allocators!N1001</f>
        <v>0</v>
      </c>
      <c r="M512" s="16">
        <f ca="1">+Allocators!O1001</f>
        <v>0</v>
      </c>
      <c r="N512" s="16">
        <f ca="1">+Allocators!P1001</f>
        <v>0</v>
      </c>
      <c r="O512" s="16">
        <f ca="1">+Allocators!Q1001</f>
        <v>2.9715285744789542E-3</v>
      </c>
      <c r="P512" s="16">
        <f ca="1">+Allocators!R1001</f>
        <v>7.4377817129131932E-5</v>
      </c>
      <c r="Q512" s="16">
        <f ca="1">+Allocators!S1001</f>
        <v>0</v>
      </c>
      <c r="R512" s="16">
        <f ca="1">+Allocators!T1001</f>
        <v>0</v>
      </c>
      <c r="S512" s="16">
        <f ca="1">+Allocators!U1001</f>
        <v>0</v>
      </c>
    </row>
    <row r="513" spans="1:19">
      <c r="A513" s="20" t="str">
        <f>CONCATENATE(Allocators!A1002," ",Allocators!B1002)</f>
        <v>WEATHER_FXNL_OM BULKTRAN</v>
      </c>
      <c r="B513" s="16">
        <f ca="1">+Allocators!D1002</f>
        <v>1.4036196153546263E-2</v>
      </c>
      <c r="C513" s="16">
        <f ca="1">+Allocators!E1002</f>
        <v>1.2229946685971519E-2</v>
      </c>
      <c r="D513" s="16">
        <f ca="1">+Allocators!F1002</f>
        <v>1.1016167628908674E-3</v>
      </c>
      <c r="E513" s="16">
        <f ca="1">+Allocators!G1002</f>
        <v>5.8422361688474612E-6</v>
      </c>
      <c r="F513" s="16">
        <f ca="1">+Allocators!H1002</f>
        <v>0</v>
      </c>
      <c r="G513" s="16">
        <f ca="1">+Allocators!I1002</f>
        <v>4.3515616526358815E-4</v>
      </c>
      <c r="H513" s="16">
        <f ca="1">+Allocators!J1002</f>
        <v>1.246597120930114E-4</v>
      </c>
      <c r="I513" s="16">
        <f ca="1">+Allocators!K1002</f>
        <v>0</v>
      </c>
      <c r="J513" s="16">
        <f ca="1">+Allocators!L1002</f>
        <v>0</v>
      </c>
      <c r="K513" s="16">
        <f ca="1">+Allocators!M1002</f>
        <v>0</v>
      </c>
      <c r="L513" s="16">
        <f ca="1">+Allocators!N1002</f>
        <v>0</v>
      </c>
      <c r="M513" s="16">
        <f ca="1">+Allocators!O1002</f>
        <v>0</v>
      </c>
      <c r="N513" s="16">
        <f ca="1">+Allocators!P1002</f>
        <v>0</v>
      </c>
      <c r="O513" s="16">
        <f ca="1">+Allocators!Q1002</f>
        <v>1.3557340986109509E-4</v>
      </c>
      <c r="P513" s="16">
        <f ca="1">+Allocators!R1002</f>
        <v>3.4011812973361573E-6</v>
      </c>
      <c r="Q513" s="16">
        <f ca="1">+Allocators!S1002</f>
        <v>0</v>
      </c>
      <c r="R513" s="16">
        <f ca="1">+Allocators!T1002</f>
        <v>0</v>
      </c>
      <c r="S513" s="16">
        <f ca="1">+Allocators!U1002</f>
        <v>0</v>
      </c>
    </row>
    <row r="514" spans="1:19">
      <c r="A514" s="20" t="str">
        <f>CONCATENATE(Allocators!A1003," ",Allocators!B1003)</f>
        <v>WEATHER_FXNL_OM SUBTRAN</v>
      </c>
      <c r="B514" s="16">
        <f ca="1">+Allocators!D1003</f>
        <v>4.3262177160866069E-3</v>
      </c>
      <c r="C514" s="16">
        <f ca="1">+Allocators!E1003</f>
        <v>3.7721894389322278E-3</v>
      </c>
      <c r="D514" s="16">
        <f ca="1">+Allocators!F1003</f>
        <v>3.3907938049176575E-4</v>
      </c>
      <c r="E514" s="16">
        <f ca="1">+Allocators!G1003</f>
        <v>1.8021369199164003E-6</v>
      </c>
      <c r="F514" s="16">
        <f ca="1">+Allocators!H1003</f>
        <v>0</v>
      </c>
      <c r="G514" s="16">
        <f ca="1">+Allocators!I1003</f>
        <v>1.3260092604102441E-4</v>
      </c>
      <c r="H514" s="16">
        <f ca="1">+Allocators!J1003</f>
        <v>3.8049665524934988E-5</v>
      </c>
      <c r="I514" s="16">
        <f ca="1">+Allocators!K1003</f>
        <v>0</v>
      </c>
      <c r="J514" s="16">
        <f ca="1">+Allocators!L1003</f>
        <v>0</v>
      </c>
      <c r="K514" s="16">
        <f ca="1">+Allocators!M1003</f>
        <v>0</v>
      </c>
      <c r="L514" s="16">
        <f ca="1">+Allocators!N1003</f>
        <v>0</v>
      </c>
      <c r="M514" s="16">
        <f ca="1">+Allocators!O1003</f>
        <v>0</v>
      </c>
      <c r="N514" s="16">
        <f ca="1">+Allocators!P1003</f>
        <v>0</v>
      </c>
      <c r="O514" s="16">
        <f ca="1">+Allocators!Q1003</f>
        <v>4.1435489937456625E-5</v>
      </c>
      <c r="P514" s="16">
        <f ca="1">+Allocators!R1003</f>
        <v>1.0606782392835149E-6</v>
      </c>
      <c r="Q514" s="16">
        <f ca="1">+Allocators!S1003</f>
        <v>0</v>
      </c>
      <c r="R514" s="16">
        <f ca="1">+Allocators!T1003</f>
        <v>0</v>
      </c>
      <c r="S514" s="16">
        <f ca="1">+Allocators!U1003</f>
        <v>0</v>
      </c>
    </row>
    <row r="515" spans="1:19">
      <c r="A515" s="20" t="str">
        <f>CONCATENATE(Allocators!A1004," ",Allocators!B1004)</f>
        <v>WEATHER_FXNL_OM DISTPRI</v>
      </c>
      <c r="B515" s="16">
        <f ca="1">+Allocators!D1004</f>
        <v>2.3755079997996861E-2</v>
      </c>
      <c r="C515" s="16">
        <f ca="1">+Allocators!E1004</f>
        <v>2.0727437937062297E-2</v>
      </c>
      <c r="D515" s="16">
        <f ca="1">+Allocators!F1004</f>
        <v>1.8620380296703138E-3</v>
      </c>
      <c r="E515" s="16">
        <f ca="1">+Allocators!G1004</f>
        <v>9.9023190170011527E-6</v>
      </c>
      <c r="F515" s="16">
        <f ca="1">+Allocators!H1004</f>
        <v>0</v>
      </c>
      <c r="G515" s="16">
        <f ca="1">+Allocators!I1004</f>
        <v>7.1809217450264067E-4</v>
      </c>
      <c r="H515" s="16">
        <f ca="1">+Allocators!J1004</f>
        <v>2.0650611279474302E-4</v>
      </c>
      <c r="I515" s="16">
        <f ca="1">+Allocators!K1004</f>
        <v>0</v>
      </c>
      <c r="J515" s="16">
        <f ca="1">+Allocators!L1004</f>
        <v>0</v>
      </c>
      <c r="K515" s="16">
        <f ca="1">+Allocators!M1004</f>
        <v>0</v>
      </c>
      <c r="L515" s="16">
        <f ca="1">+Allocators!N1004</f>
        <v>0</v>
      </c>
      <c r="M515" s="16">
        <f ca="1">+Allocators!O1004</f>
        <v>0</v>
      </c>
      <c r="N515" s="16">
        <f ca="1">+Allocators!P1004</f>
        <v>0</v>
      </c>
      <c r="O515" s="16">
        <f ca="1">+Allocators!Q1004</f>
        <v>2.2533640865765071E-4</v>
      </c>
      <c r="P515" s="16">
        <f ca="1">+Allocators!R1004</f>
        <v>5.7670162922093809E-6</v>
      </c>
      <c r="Q515" s="16">
        <f ca="1">+Allocators!S1004</f>
        <v>0</v>
      </c>
      <c r="R515" s="16">
        <f ca="1">+Allocators!T1004</f>
        <v>0</v>
      </c>
      <c r="S515" s="16">
        <f ca="1">+Allocators!U1004</f>
        <v>0</v>
      </c>
    </row>
    <row r="516" spans="1:19">
      <c r="A516" s="20" t="str">
        <f>CONCATENATE(Allocators!A1005," ",Allocators!B1005)</f>
        <v>WEATHER_FXNL_OM DISTSEC</v>
      </c>
      <c r="B516" s="16">
        <f ca="1">+Allocators!D1005</f>
        <v>9.6494655093118734E-3</v>
      </c>
      <c r="C516" s="16">
        <f ca="1">+Allocators!E1005</f>
        <v>8.7259104890848559E-3</v>
      </c>
      <c r="D516" s="16">
        <f ca="1">+Allocators!F1005</f>
        <v>6.3776960482211193E-4</v>
      </c>
      <c r="E516" s="16">
        <f ca="1">+Allocators!G1005</f>
        <v>0</v>
      </c>
      <c r="F516" s="16">
        <f ca="1">+Allocators!H1005</f>
        <v>0</v>
      </c>
      <c r="G516" s="16">
        <f ca="1">+Allocators!I1005</f>
        <v>2.1587122934699088E-4</v>
      </c>
      <c r="H516" s="16">
        <f ca="1">+Allocators!J1005</f>
        <v>0</v>
      </c>
      <c r="I516" s="16">
        <f ca="1">+Allocators!K1005</f>
        <v>0</v>
      </c>
      <c r="J516" s="16">
        <f ca="1">+Allocators!L1005</f>
        <v>0</v>
      </c>
      <c r="K516" s="16">
        <f ca="1">+Allocators!M1005</f>
        <v>0</v>
      </c>
      <c r="L516" s="16">
        <f ca="1">+Allocators!N1005</f>
        <v>0</v>
      </c>
      <c r="M516" s="16">
        <f ca="1">+Allocators!O1005</f>
        <v>0</v>
      </c>
      <c r="N516" s="16">
        <f ca="1">+Allocators!P1005</f>
        <v>0</v>
      </c>
      <c r="O516" s="16">
        <f ca="1">+Allocators!Q1005</f>
        <v>6.9914186057915502E-5</v>
      </c>
      <c r="P516" s="16">
        <f ca="1">+Allocators!R1005</f>
        <v>0</v>
      </c>
      <c r="Q516" s="16">
        <f ca="1">+Allocators!S1005</f>
        <v>0</v>
      </c>
      <c r="R516" s="16">
        <f ca="1">+Allocators!T1005</f>
        <v>0</v>
      </c>
      <c r="S516" s="16">
        <f ca="1">+Allocators!U1005</f>
        <v>0</v>
      </c>
    </row>
    <row r="517" spans="1:19">
      <c r="A517" s="20" t="str">
        <f>CONCATENATE(Allocators!A1006," ",Allocators!B1006)</f>
        <v>WEATHER_FXNL_OM ENERGY</v>
      </c>
      <c r="B517" s="16">
        <f ca="1">+Allocators!D1006</f>
        <v>0.46181598979070687</v>
      </c>
      <c r="C517" s="16">
        <f ca="1">+Allocators!E1006</f>
        <v>0.38556578662118934</v>
      </c>
      <c r="D517" s="16">
        <f ca="1">+Allocators!F1006</f>
        <v>4.4207161171028395E-2</v>
      </c>
      <c r="E517" s="16">
        <f ca="1">+Allocators!G1006</f>
        <v>2.3135225404506522E-4</v>
      </c>
      <c r="F517" s="16">
        <f ca="1">+Allocators!H1006</f>
        <v>0</v>
      </c>
      <c r="G517" s="16">
        <f ca="1">+Allocators!I1006</f>
        <v>1.9828186199963804E-2</v>
      </c>
      <c r="H517" s="16">
        <f ca="1">+Allocators!J1006</f>
        <v>5.5952247621572854E-3</v>
      </c>
      <c r="I517" s="16">
        <f ca="1">+Allocators!K1006</f>
        <v>0</v>
      </c>
      <c r="J517" s="16">
        <f ca="1">+Allocators!L1006</f>
        <v>0</v>
      </c>
      <c r="K517" s="16">
        <f ca="1">+Allocators!M1006</f>
        <v>0</v>
      </c>
      <c r="L517" s="16">
        <f ca="1">+Allocators!N1006</f>
        <v>0</v>
      </c>
      <c r="M517" s="16">
        <f ca="1">+Allocators!O1006</f>
        <v>0</v>
      </c>
      <c r="N517" s="16">
        <f ca="1">+Allocators!P1006</f>
        <v>0</v>
      </c>
      <c r="O517" s="16">
        <f ca="1">+Allocators!Q1006</f>
        <v>6.2313998073432967E-3</v>
      </c>
      <c r="P517" s="16">
        <f ca="1">+Allocators!R1006</f>
        <v>1.5687897497969867E-4</v>
      </c>
      <c r="Q517" s="16">
        <f ca="1">+Allocators!S1006</f>
        <v>0</v>
      </c>
      <c r="R517" s="16">
        <f ca="1">+Allocators!T1006</f>
        <v>0</v>
      </c>
      <c r="S517" s="16">
        <f ca="1">+Allocators!U1006</f>
        <v>0</v>
      </c>
    </row>
    <row r="518" spans="1:19">
      <c r="A518" s="20" t="str">
        <f>CONCATENATE(Allocators!A1007," ",Allocators!B1007)</f>
        <v>WEATHER_FXNL_OM CUSTOMER</v>
      </c>
      <c r="B518" s="16">
        <f ca="1">+Allocators!D1007</f>
        <v>0.18318062407465299</v>
      </c>
      <c r="C518" s="16">
        <f ca="1">+Allocators!E1007</f>
        <v>0.16822751854098525</v>
      </c>
      <c r="D518" s="16">
        <f ca="1">+Allocators!F1007</f>
        <v>1.4494273521377275E-2</v>
      </c>
      <c r="E518" s="16">
        <f ca="1">+Allocators!G1007</f>
        <v>6.427938646247888E-5</v>
      </c>
      <c r="F518" s="16">
        <f ca="1">+Allocators!H1007</f>
        <v>0</v>
      </c>
      <c r="G518" s="16">
        <f ca="1">+Allocators!I1007</f>
        <v>2.3153906831494821E-4</v>
      </c>
      <c r="H518" s="16">
        <f ca="1">+Allocators!J1007</f>
        <v>7.8363094287990943E-5</v>
      </c>
      <c r="I518" s="16">
        <f ca="1">+Allocators!K1007</f>
        <v>0</v>
      </c>
      <c r="J518" s="16">
        <f ca="1">+Allocators!L1007</f>
        <v>0</v>
      </c>
      <c r="K518" s="16">
        <f ca="1">+Allocators!M1007</f>
        <v>0</v>
      </c>
      <c r="L518" s="16">
        <f ca="1">+Allocators!N1007</f>
        <v>0</v>
      </c>
      <c r="M518" s="16">
        <f ca="1">+Allocators!O1007</f>
        <v>0</v>
      </c>
      <c r="N518" s="16">
        <f ca="1">+Allocators!P1007</f>
        <v>0</v>
      </c>
      <c r="O518" s="16">
        <f ca="1">+Allocators!Q1007</f>
        <v>8.3306831728084874E-5</v>
      </c>
      <c r="P518" s="16">
        <f ca="1">+Allocators!R1007</f>
        <v>1.3436314969736432E-6</v>
      </c>
      <c r="Q518" s="16">
        <f ca="1">+Allocators!S1007</f>
        <v>0</v>
      </c>
      <c r="R518" s="16">
        <f ca="1">+Allocators!T1007</f>
        <v>0</v>
      </c>
      <c r="S518" s="16">
        <f ca="1">+Allocators!U1007</f>
        <v>0</v>
      </c>
    </row>
    <row r="519" spans="1:19">
      <c r="A519" s="20" t="str">
        <f>CONCATENATE(Allocators!A1008," ",Allocators!B1008)</f>
        <v>WEATHER_FXNL_OM TOTAL</v>
      </c>
      <c r="B519" s="16">
        <f ca="1">+Allocators!D1008</f>
        <v>1</v>
      </c>
      <c r="C519" s="16">
        <f ca="1">+Allocators!E1008</f>
        <v>0.86313637998836856</v>
      </c>
      <c r="D519" s="16">
        <f ca="1">+Allocators!F1008</f>
        <v>8.6585144668291522E-2</v>
      </c>
      <c r="E519" s="16">
        <f ca="1">+Allocators!G1008</f>
        <v>4.4033586819014822E-4</v>
      </c>
      <c r="F519" s="16">
        <f ca="1">+Allocators!H1008</f>
        <v>0</v>
      </c>
      <c r="G519" s="16">
        <f ca="1">+Allocators!I1008</f>
        <v>3.1068529184960281E-2</v>
      </c>
      <c r="H519" s="16">
        <f ca="1">+Allocators!J1008</f>
        <v>8.7682862826904389E-3</v>
      </c>
      <c r="I519" s="16">
        <f ca="1">+Allocators!K1008</f>
        <v>0</v>
      </c>
      <c r="J519" s="16">
        <f ca="1">+Allocators!L1008</f>
        <v>0</v>
      </c>
      <c r="K519" s="16">
        <f ca="1">+Allocators!M1008</f>
        <v>0</v>
      </c>
      <c r="L519" s="16">
        <f ca="1">+Allocators!N1008</f>
        <v>0</v>
      </c>
      <c r="M519" s="16">
        <f ca="1">+Allocators!O1008</f>
        <v>0</v>
      </c>
      <c r="N519" s="16">
        <f ca="1">+Allocators!P1008</f>
        <v>0</v>
      </c>
      <c r="O519" s="16">
        <f ca="1">+Allocators!Q1008</f>
        <v>9.7584947080644538E-3</v>
      </c>
      <c r="P519" s="16">
        <f ca="1">+Allocators!R1008</f>
        <v>2.4282929943463341E-4</v>
      </c>
      <c r="Q519" s="16">
        <f ca="1">+Allocators!S1008</f>
        <v>0</v>
      </c>
      <c r="R519" s="16">
        <f ca="1">+Allocators!T1008</f>
        <v>0</v>
      </c>
      <c r="S519" s="16">
        <f ca="1">+Allocators!U1008</f>
        <v>0</v>
      </c>
    </row>
    <row r="522" spans="1:19">
      <c r="A522" s="13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</row>
    <row r="523" spans="1:19">
      <c r="A523" s="20" t="s">
        <v>170</v>
      </c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</row>
    <row r="529" spans="1:19" hidden="1">
      <c r="A529" s="167" t="s">
        <v>183</v>
      </c>
      <c r="B529" s="117" t="e">
        <f>+Allocators!#REF!</f>
        <v>#REF!</v>
      </c>
      <c r="C529" s="118" t="e">
        <f>+Allocators!#REF!</f>
        <v>#REF!</v>
      </c>
      <c r="D529" s="118" t="e">
        <f>+Allocators!#REF!</f>
        <v>#REF!</v>
      </c>
      <c r="E529" s="118" t="e">
        <f>+Allocators!#REF!</f>
        <v>#REF!</v>
      </c>
      <c r="F529" s="118" t="e">
        <f>+Allocators!#REF!</f>
        <v>#REF!</v>
      </c>
      <c r="G529" s="118" t="e">
        <f>+Allocators!#REF!</f>
        <v>#REF!</v>
      </c>
      <c r="H529" s="118" t="e">
        <f>+Allocators!#REF!</f>
        <v>#REF!</v>
      </c>
      <c r="I529" s="118" t="e">
        <f>+Allocators!#REF!</f>
        <v>#REF!</v>
      </c>
      <c r="J529" s="118" t="e">
        <f>+Allocators!#REF!</f>
        <v>#REF!</v>
      </c>
      <c r="K529" s="118" t="e">
        <f>+Allocators!#REF!</f>
        <v>#REF!</v>
      </c>
      <c r="L529" s="118" t="e">
        <f>+Allocators!#REF!</f>
        <v>#REF!</v>
      </c>
      <c r="M529" s="118" t="e">
        <f>+Allocators!#REF!</f>
        <v>#REF!</v>
      </c>
      <c r="N529" s="118" t="e">
        <f>+Allocators!#REF!</f>
        <v>#REF!</v>
      </c>
      <c r="O529" s="118" t="e">
        <f>+Allocators!#REF!</f>
        <v>#REF!</v>
      </c>
      <c r="P529" s="118" t="e">
        <f>+Allocators!#REF!</f>
        <v>#REF!</v>
      </c>
      <c r="Q529" s="118" t="e">
        <f>+Allocators!#REF!</f>
        <v>#REF!</v>
      </c>
      <c r="R529" s="118" t="e">
        <f>+Allocators!#REF!</f>
        <v>#REF!</v>
      </c>
      <c r="S529" s="118" t="e">
        <f>+Allocators!#REF!</f>
        <v>#REF!</v>
      </c>
    </row>
    <row r="530" spans="1:19" hidden="1">
      <c r="A530" s="167"/>
      <c r="B530" s="119" t="e">
        <f>+Allocators!#REF!</f>
        <v>#REF!</v>
      </c>
      <c r="C530" s="116" t="e">
        <f>+Allocators!#REF!</f>
        <v>#REF!</v>
      </c>
      <c r="D530" s="116" t="e">
        <f>+Allocators!#REF!</f>
        <v>#REF!</v>
      </c>
      <c r="E530" s="116" t="e">
        <f>+Allocators!#REF!</f>
        <v>#REF!</v>
      </c>
      <c r="F530" s="116" t="e">
        <f>+Allocators!#REF!</f>
        <v>#REF!</v>
      </c>
      <c r="G530" s="116" t="e">
        <f>+Allocators!#REF!</f>
        <v>#REF!</v>
      </c>
      <c r="H530" s="116" t="e">
        <f>+Allocators!#REF!</f>
        <v>#REF!</v>
      </c>
      <c r="I530" s="116" t="e">
        <f>+Allocators!#REF!</f>
        <v>#REF!</v>
      </c>
      <c r="J530" s="116" t="e">
        <f>+Allocators!#REF!</f>
        <v>#REF!</v>
      </c>
      <c r="K530" s="116" t="e">
        <f>+Allocators!#REF!</f>
        <v>#REF!</v>
      </c>
      <c r="L530" s="116" t="e">
        <f>+Allocators!#REF!</f>
        <v>#REF!</v>
      </c>
      <c r="M530" s="116" t="e">
        <f>+Allocators!#REF!</f>
        <v>#REF!</v>
      </c>
      <c r="N530" s="116" t="e">
        <f>+Allocators!#REF!</f>
        <v>#REF!</v>
      </c>
      <c r="O530" s="116" t="e">
        <f>+Allocators!#REF!</f>
        <v>#REF!</v>
      </c>
      <c r="P530" s="116" t="e">
        <f>+Allocators!#REF!</f>
        <v>#REF!</v>
      </c>
      <c r="Q530" s="116" t="e">
        <f>+Allocators!#REF!</f>
        <v>#REF!</v>
      </c>
      <c r="R530" s="116" t="e">
        <f>+Allocators!#REF!</f>
        <v>#REF!</v>
      </c>
      <c r="S530" s="116" t="e">
        <f>+Allocators!#REF!</f>
        <v>#REF!</v>
      </c>
    </row>
    <row r="531" spans="1:19" hidden="1">
      <c r="A531" s="167"/>
      <c r="B531" s="119" t="e">
        <f>+Allocators!#REF!</f>
        <v>#REF!</v>
      </c>
      <c r="C531" s="116" t="e">
        <f>+Allocators!#REF!</f>
        <v>#REF!</v>
      </c>
      <c r="D531" s="116" t="e">
        <f>+Allocators!#REF!</f>
        <v>#REF!</v>
      </c>
      <c r="E531" s="116" t="e">
        <f>+Allocators!#REF!</f>
        <v>#REF!</v>
      </c>
      <c r="F531" s="116" t="e">
        <f>+Allocators!#REF!</f>
        <v>#REF!</v>
      </c>
      <c r="G531" s="116" t="e">
        <f>+Allocators!#REF!</f>
        <v>#REF!</v>
      </c>
      <c r="H531" s="116" t="e">
        <f>+Allocators!#REF!</f>
        <v>#REF!</v>
      </c>
      <c r="I531" s="116" t="e">
        <f>+Allocators!#REF!</f>
        <v>#REF!</v>
      </c>
      <c r="J531" s="116" t="e">
        <f>+Allocators!#REF!</f>
        <v>#REF!</v>
      </c>
      <c r="K531" s="116" t="e">
        <f>+Allocators!#REF!</f>
        <v>#REF!</v>
      </c>
      <c r="L531" s="116" t="e">
        <f>+Allocators!#REF!</f>
        <v>#REF!</v>
      </c>
      <c r="M531" s="116" t="e">
        <f>+Allocators!#REF!</f>
        <v>#REF!</v>
      </c>
      <c r="N531" s="116" t="e">
        <f>+Allocators!#REF!</f>
        <v>#REF!</v>
      </c>
      <c r="O531" s="116" t="e">
        <f>+Allocators!#REF!</f>
        <v>#REF!</v>
      </c>
      <c r="P531" s="116" t="e">
        <f>+Allocators!#REF!</f>
        <v>#REF!</v>
      </c>
      <c r="Q531" s="116" t="e">
        <f>+Allocators!#REF!</f>
        <v>#REF!</v>
      </c>
      <c r="R531" s="116" t="e">
        <f>+Allocators!#REF!</f>
        <v>#REF!</v>
      </c>
      <c r="S531" s="116" t="e">
        <f>+Allocators!#REF!</f>
        <v>#REF!</v>
      </c>
    </row>
    <row r="532" spans="1:19" hidden="1">
      <c r="A532" s="167"/>
      <c r="B532" s="119" t="e">
        <f>+Allocators!#REF!</f>
        <v>#REF!</v>
      </c>
      <c r="C532" s="116" t="e">
        <f>+Allocators!#REF!</f>
        <v>#REF!</v>
      </c>
      <c r="D532" s="116" t="e">
        <f>+Allocators!#REF!</f>
        <v>#REF!</v>
      </c>
      <c r="E532" s="116" t="e">
        <f>+Allocators!#REF!</f>
        <v>#REF!</v>
      </c>
      <c r="F532" s="116" t="e">
        <f>+Allocators!#REF!</f>
        <v>#REF!</v>
      </c>
      <c r="G532" s="116" t="e">
        <f>+Allocators!#REF!</f>
        <v>#REF!</v>
      </c>
      <c r="H532" s="116" t="e">
        <f>+Allocators!#REF!</f>
        <v>#REF!</v>
      </c>
      <c r="I532" s="116" t="e">
        <f>+Allocators!#REF!</f>
        <v>#REF!</v>
      </c>
      <c r="J532" s="116" t="e">
        <f>+Allocators!#REF!</f>
        <v>#REF!</v>
      </c>
      <c r="K532" s="116" t="e">
        <f>+Allocators!#REF!</f>
        <v>#REF!</v>
      </c>
      <c r="L532" s="116" t="e">
        <f>+Allocators!#REF!</f>
        <v>#REF!</v>
      </c>
      <c r="M532" s="116" t="e">
        <f>+Allocators!#REF!</f>
        <v>#REF!</v>
      </c>
      <c r="N532" s="116" t="e">
        <f>+Allocators!#REF!</f>
        <v>#REF!</v>
      </c>
      <c r="O532" s="116" t="e">
        <f>+Allocators!#REF!</f>
        <v>#REF!</v>
      </c>
      <c r="P532" s="116" t="e">
        <f>+Allocators!#REF!</f>
        <v>#REF!</v>
      </c>
      <c r="Q532" s="116" t="e">
        <f>+Allocators!#REF!</f>
        <v>#REF!</v>
      </c>
      <c r="R532" s="116" t="e">
        <f>+Allocators!#REF!</f>
        <v>#REF!</v>
      </c>
      <c r="S532" s="116" t="e">
        <f>+Allocators!#REF!</f>
        <v>#REF!</v>
      </c>
    </row>
    <row r="533" spans="1:19" hidden="1">
      <c r="A533" s="167"/>
      <c r="B533" s="119" t="e">
        <f>+Allocators!#REF!</f>
        <v>#REF!</v>
      </c>
      <c r="C533" s="116" t="e">
        <f>+Allocators!#REF!</f>
        <v>#REF!</v>
      </c>
      <c r="D533" s="116" t="e">
        <f>+Allocators!#REF!</f>
        <v>#REF!</v>
      </c>
      <c r="E533" s="116" t="e">
        <f>+Allocators!#REF!</f>
        <v>#REF!</v>
      </c>
      <c r="F533" s="116" t="e">
        <f>+Allocators!#REF!</f>
        <v>#REF!</v>
      </c>
      <c r="G533" s="116" t="e">
        <f>+Allocators!#REF!</f>
        <v>#REF!</v>
      </c>
      <c r="H533" s="116" t="e">
        <f>+Allocators!#REF!</f>
        <v>#REF!</v>
      </c>
      <c r="I533" s="116" t="e">
        <f>+Allocators!#REF!</f>
        <v>#REF!</v>
      </c>
      <c r="J533" s="116" t="e">
        <f>+Allocators!#REF!</f>
        <v>#REF!</v>
      </c>
      <c r="K533" s="116" t="e">
        <f>+Allocators!#REF!</f>
        <v>#REF!</v>
      </c>
      <c r="L533" s="116" t="e">
        <f>+Allocators!#REF!</f>
        <v>#REF!</v>
      </c>
      <c r="M533" s="116" t="e">
        <f>+Allocators!#REF!</f>
        <v>#REF!</v>
      </c>
      <c r="N533" s="116" t="e">
        <f>+Allocators!#REF!</f>
        <v>#REF!</v>
      </c>
      <c r="O533" s="116" t="e">
        <f>+Allocators!#REF!</f>
        <v>#REF!</v>
      </c>
      <c r="P533" s="116" t="e">
        <f>+Allocators!#REF!</f>
        <v>#REF!</v>
      </c>
      <c r="Q533" s="116" t="e">
        <f>+Allocators!#REF!</f>
        <v>#REF!</v>
      </c>
      <c r="R533" s="116" t="e">
        <f>+Allocators!#REF!</f>
        <v>#REF!</v>
      </c>
      <c r="S533" s="116" t="e">
        <f>+Allocators!#REF!</f>
        <v>#REF!</v>
      </c>
    </row>
    <row r="534" spans="1:19" hidden="1">
      <c r="A534" s="167"/>
      <c r="B534" s="119" t="e">
        <f>+Allocators!#REF!</f>
        <v>#REF!</v>
      </c>
      <c r="C534" s="116" t="e">
        <f>+Allocators!#REF!</f>
        <v>#REF!</v>
      </c>
      <c r="D534" s="116" t="e">
        <f>+Allocators!#REF!</f>
        <v>#REF!</v>
      </c>
      <c r="E534" s="116" t="e">
        <f>+Allocators!#REF!</f>
        <v>#REF!</v>
      </c>
      <c r="F534" s="116" t="e">
        <f>+Allocators!#REF!</f>
        <v>#REF!</v>
      </c>
      <c r="G534" s="116" t="e">
        <f>+Allocators!#REF!</f>
        <v>#REF!</v>
      </c>
      <c r="H534" s="116" t="e">
        <f>+Allocators!#REF!</f>
        <v>#REF!</v>
      </c>
      <c r="I534" s="116" t="e">
        <f>+Allocators!#REF!</f>
        <v>#REF!</v>
      </c>
      <c r="J534" s="116" t="e">
        <f>+Allocators!#REF!</f>
        <v>#REF!</v>
      </c>
      <c r="K534" s="116" t="e">
        <f>+Allocators!#REF!</f>
        <v>#REF!</v>
      </c>
      <c r="L534" s="116" t="e">
        <f>+Allocators!#REF!</f>
        <v>#REF!</v>
      </c>
      <c r="M534" s="116" t="e">
        <f>+Allocators!#REF!</f>
        <v>#REF!</v>
      </c>
      <c r="N534" s="116" t="e">
        <f>+Allocators!#REF!</f>
        <v>#REF!</v>
      </c>
      <c r="O534" s="116" t="e">
        <f>+Allocators!#REF!</f>
        <v>#REF!</v>
      </c>
      <c r="P534" s="116" t="e">
        <f>+Allocators!#REF!</f>
        <v>#REF!</v>
      </c>
      <c r="Q534" s="116" t="e">
        <f>+Allocators!#REF!</f>
        <v>#REF!</v>
      </c>
      <c r="R534" s="116" t="e">
        <f>+Allocators!#REF!</f>
        <v>#REF!</v>
      </c>
      <c r="S534" s="116" t="e">
        <f>+Allocators!#REF!</f>
        <v>#REF!</v>
      </c>
    </row>
    <row r="535" spans="1:19" hidden="1">
      <c r="A535" s="167"/>
      <c r="B535" s="119" t="e">
        <f>+Allocators!#REF!</f>
        <v>#REF!</v>
      </c>
      <c r="C535" s="116" t="e">
        <f>+Allocators!#REF!</f>
        <v>#REF!</v>
      </c>
      <c r="D535" s="116" t="e">
        <f>+Allocators!#REF!</f>
        <v>#REF!</v>
      </c>
      <c r="E535" s="116" t="e">
        <f>+Allocators!#REF!</f>
        <v>#REF!</v>
      </c>
      <c r="F535" s="116" t="e">
        <f>+Allocators!#REF!</f>
        <v>#REF!</v>
      </c>
      <c r="G535" s="116" t="e">
        <f>+Allocators!#REF!</f>
        <v>#REF!</v>
      </c>
      <c r="H535" s="116" t="e">
        <f>+Allocators!#REF!</f>
        <v>#REF!</v>
      </c>
      <c r="I535" s="116" t="e">
        <f>+Allocators!#REF!</f>
        <v>#REF!</v>
      </c>
      <c r="J535" s="116" t="e">
        <f>+Allocators!#REF!</f>
        <v>#REF!</v>
      </c>
      <c r="K535" s="116" t="e">
        <f>+Allocators!#REF!</f>
        <v>#REF!</v>
      </c>
      <c r="L535" s="116" t="e">
        <f>+Allocators!#REF!</f>
        <v>#REF!</v>
      </c>
      <c r="M535" s="116" t="e">
        <f>+Allocators!#REF!</f>
        <v>#REF!</v>
      </c>
      <c r="N535" s="116" t="e">
        <f>+Allocators!#REF!</f>
        <v>#REF!</v>
      </c>
      <c r="O535" s="116" t="e">
        <f>+Allocators!#REF!</f>
        <v>#REF!</v>
      </c>
      <c r="P535" s="116" t="e">
        <f>+Allocators!#REF!</f>
        <v>#REF!</v>
      </c>
      <c r="Q535" s="116" t="e">
        <f>+Allocators!#REF!</f>
        <v>#REF!</v>
      </c>
      <c r="R535" s="116" t="e">
        <f>+Allocators!#REF!</f>
        <v>#REF!</v>
      </c>
      <c r="S535" s="116" t="e">
        <f>+Allocators!#REF!</f>
        <v>#REF!</v>
      </c>
    </row>
    <row r="536" spans="1:19" hidden="1">
      <c r="A536" s="167"/>
      <c r="B536" s="119" t="e">
        <f>+Allocators!#REF!</f>
        <v>#REF!</v>
      </c>
      <c r="C536" s="116" t="e">
        <f>+Allocators!#REF!</f>
        <v>#REF!</v>
      </c>
      <c r="D536" s="116" t="e">
        <f>+Allocators!#REF!</f>
        <v>#REF!</v>
      </c>
      <c r="E536" s="116" t="e">
        <f>+Allocators!#REF!</f>
        <v>#REF!</v>
      </c>
      <c r="F536" s="116" t="e">
        <f>+Allocators!#REF!</f>
        <v>#REF!</v>
      </c>
      <c r="G536" s="116" t="e">
        <f>+Allocators!#REF!</f>
        <v>#REF!</v>
      </c>
      <c r="H536" s="116" t="e">
        <f>+Allocators!#REF!</f>
        <v>#REF!</v>
      </c>
      <c r="I536" s="116" t="e">
        <f>+Allocators!#REF!</f>
        <v>#REF!</v>
      </c>
      <c r="J536" s="116" t="e">
        <f>+Allocators!#REF!</f>
        <v>#REF!</v>
      </c>
      <c r="K536" s="116" t="e">
        <f>+Allocators!#REF!</f>
        <v>#REF!</v>
      </c>
      <c r="L536" s="116" t="e">
        <f>+Allocators!#REF!</f>
        <v>#REF!</v>
      </c>
      <c r="M536" s="116" t="e">
        <f>+Allocators!#REF!</f>
        <v>#REF!</v>
      </c>
      <c r="N536" s="116" t="e">
        <f>+Allocators!#REF!</f>
        <v>#REF!</v>
      </c>
      <c r="O536" s="116" t="e">
        <f>+Allocators!#REF!</f>
        <v>#REF!</v>
      </c>
      <c r="P536" s="116" t="e">
        <f>+Allocators!#REF!</f>
        <v>#REF!</v>
      </c>
      <c r="Q536" s="116" t="e">
        <f>+Allocators!#REF!</f>
        <v>#REF!</v>
      </c>
      <c r="R536" s="116" t="e">
        <f>+Allocators!#REF!</f>
        <v>#REF!</v>
      </c>
      <c r="S536" s="116" t="e">
        <f>+Allocators!#REF!</f>
        <v>#REF!</v>
      </c>
    </row>
    <row r="537" spans="1:19" hidden="1">
      <c r="A537" s="167"/>
      <c r="B537" s="119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</row>
    <row r="538" spans="1:19" hidden="1">
      <c r="A538" s="167"/>
      <c r="B538" s="119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</row>
    <row r="539" spans="1:19" hidden="1">
      <c r="A539" s="167"/>
      <c r="B539" s="119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</row>
    <row r="540" spans="1:19" hidden="1">
      <c r="A540" s="167"/>
      <c r="B540" s="119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</row>
    <row r="541" spans="1:19" hidden="1">
      <c r="A541" s="167"/>
      <c r="B541" s="119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</row>
    <row r="542" spans="1:19" hidden="1">
      <c r="A542" s="167"/>
      <c r="B542" s="119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</row>
    <row r="543" spans="1:19" hidden="1">
      <c r="A543" s="167"/>
      <c r="B543" s="119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</row>
    <row r="544" spans="1:19" hidden="1">
      <c r="A544" s="167"/>
      <c r="B544" s="119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</row>
    <row r="545" spans="1:19" hidden="1">
      <c r="A545" s="167"/>
      <c r="B545" s="119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</row>
    <row r="546" spans="1:19" hidden="1">
      <c r="A546" s="167"/>
      <c r="B546" s="119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</row>
    <row r="547" spans="1:19" hidden="1">
      <c r="A547" s="167"/>
      <c r="B547" s="119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</row>
    <row r="548" spans="1:19" hidden="1">
      <c r="A548" s="167"/>
      <c r="B548" s="119">
        <f>+Allocators!D$165</f>
        <v>1</v>
      </c>
      <c r="C548" s="116">
        <f>+Allocators!E$165</f>
        <v>-1.5924197426106634E-2</v>
      </c>
      <c r="D548" s="116">
        <f>+Allocators!F$165</f>
        <v>0.42031329290307551</v>
      </c>
      <c r="E548" s="116">
        <f>+Allocators!G$165</f>
        <v>6.9885003923787024E-3</v>
      </c>
      <c r="F548" s="116">
        <f>+Allocators!H$165</f>
        <v>7.1986933650563893E-4</v>
      </c>
      <c r="G548" s="116">
        <f>+Allocators!I$165</f>
        <v>9.2200398756589322E-2</v>
      </c>
      <c r="H548" s="116">
        <f>+Allocators!J$165</f>
        <v>8.2836551393291019E-2</v>
      </c>
      <c r="I548" s="116">
        <f>+Allocators!K$165</f>
        <v>1.0334949989046672E-2</v>
      </c>
      <c r="J548" s="116">
        <f>+Allocators!L$165</f>
        <v>0</v>
      </c>
      <c r="K548" s="116">
        <f>+Allocators!M$165</f>
        <v>1.128996924749252E-2</v>
      </c>
      <c r="L548" s="116">
        <f>+Allocators!N$165</f>
        <v>0.18058238427601278</v>
      </c>
      <c r="M548" s="116">
        <f>+Allocators!O$165</f>
        <v>0.19996339647441497</v>
      </c>
      <c r="N548" s="116">
        <f>+Allocators!P$165</f>
        <v>8.2174914938397924E-3</v>
      </c>
      <c r="O548" s="116">
        <f>+Allocators!Q$165</f>
        <v>0</v>
      </c>
      <c r="P548" s="116">
        <f>+Allocators!R$165</f>
        <v>0</v>
      </c>
      <c r="Q548" s="116">
        <f>+Allocators!S$165</f>
        <v>0</v>
      </c>
      <c r="R548" s="116">
        <f>+Allocators!T$165</f>
        <v>2.4773931634596985E-3</v>
      </c>
      <c r="S548" s="116">
        <f>+Allocators!U$165</f>
        <v>0</v>
      </c>
    </row>
    <row r="549" spans="1:19" hidden="1">
      <c r="A549" s="167"/>
      <c r="B549" s="119">
        <f>+Allocators!D$166</f>
        <v>0</v>
      </c>
      <c r="C549" s="116">
        <f>+Allocators!E$166</f>
        <v>0</v>
      </c>
      <c r="D549" s="116">
        <f>+Allocators!F$166</f>
        <v>0</v>
      </c>
      <c r="E549" s="116">
        <f>+Allocators!G$166</f>
        <v>0</v>
      </c>
      <c r="F549" s="116">
        <f>+Allocators!H$166</f>
        <v>0</v>
      </c>
      <c r="G549" s="116">
        <f>+Allocators!I$166</f>
        <v>0</v>
      </c>
      <c r="H549" s="116">
        <f>+Allocators!J$166</f>
        <v>0</v>
      </c>
      <c r="I549" s="116">
        <f>+Allocators!K$166</f>
        <v>0</v>
      </c>
      <c r="J549" s="116">
        <f>+Allocators!L$166</f>
        <v>0</v>
      </c>
      <c r="K549" s="116">
        <f>+Allocators!M$166</f>
        <v>0</v>
      </c>
      <c r="L549" s="116">
        <f>+Allocators!N$166</f>
        <v>0</v>
      </c>
      <c r="M549" s="116">
        <f>+Allocators!O$166</f>
        <v>0</v>
      </c>
      <c r="N549" s="116">
        <f>+Allocators!P$166</f>
        <v>0</v>
      </c>
      <c r="O549" s="116">
        <f>+Allocators!Q$166</f>
        <v>0</v>
      </c>
      <c r="P549" s="116">
        <f>+Allocators!R$166</f>
        <v>0</v>
      </c>
      <c r="Q549" s="116">
        <f>+Allocators!S$166</f>
        <v>0</v>
      </c>
      <c r="R549" s="116">
        <f>+Allocators!T$166</f>
        <v>0</v>
      </c>
      <c r="S549" s="116">
        <f>+Allocators!U$166</f>
        <v>0</v>
      </c>
    </row>
    <row r="550" spans="1:19" hidden="1">
      <c r="A550" s="167"/>
      <c r="B550" s="119">
        <f>+Allocators!D$167</f>
        <v>0</v>
      </c>
      <c r="C550" s="116">
        <f>+Allocators!E$167</f>
        <v>0</v>
      </c>
      <c r="D550" s="116">
        <f>+Allocators!F$167</f>
        <v>0</v>
      </c>
      <c r="E550" s="116">
        <f>+Allocators!G$167</f>
        <v>0</v>
      </c>
      <c r="F550" s="116">
        <f>+Allocators!H$167</f>
        <v>0</v>
      </c>
      <c r="G550" s="116">
        <f>+Allocators!I$167</f>
        <v>0</v>
      </c>
      <c r="H550" s="116">
        <f>+Allocators!J$167</f>
        <v>0</v>
      </c>
      <c r="I550" s="116">
        <f>+Allocators!K$167</f>
        <v>0</v>
      </c>
      <c r="J550" s="116">
        <f>+Allocators!L$167</f>
        <v>0</v>
      </c>
      <c r="K550" s="116">
        <f>+Allocators!M$167</f>
        <v>0</v>
      </c>
      <c r="L550" s="116">
        <f>+Allocators!N$167</f>
        <v>0</v>
      </c>
      <c r="M550" s="116">
        <f>+Allocators!O$167</f>
        <v>0</v>
      </c>
      <c r="N550" s="116">
        <f>+Allocators!P$167</f>
        <v>0</v>
      </c>
      <c r="O550" s="116">
        <f>+Allocators!Q$167</f>
        <v>0</v>
      </c>
      <c r="P550" s="116">
        <f>+Allocators!R$167</f>
        <v>0</v>
      </c>
      <c r="Q550" s="116">
        <f>+Allocators!S$167</f>
        <v>0</v>
      </c>
      <c r="R550" s="116">
        <f>+Allocators!T$167</f>
        <v>0</v>
      </c>
      <c r="S550" s="116">
        <f>+Allocators!U$167</f>
        <v>0</v>
      </c>
    </row>
    <row r="551" spans="1:19" hidden="1">
      <c r="A551" s="167"/>
      <c r="B551" s="119">
        <f>+Allocators!D$168</f>
        <v>0</v>
      </c>
      <c r="C551" s="116">
        <f>+Allocators!E$168</f>
        <v>0</v>
      </c>
      <c r="D551" s="116">
        <f>+Allocators!F$168</f>
        <v>0</v>
      </c>
      <c r="E551" s="116">
        <f>+Allocators!G$168</f>
        <v>0</v>
      </c>
      <c r="F551" s="116">
        <f>+Allocators!H$168</f>
        <v>0</v>
      </c>
      <c r="G551" s="116">
        <f>+Allocators!I$168</f>
        <v>0</v>
      </c>
      <c r="H551" s="116">
        <f>+Allocators!J$168</f>
        <v>0</v>
      </c>
      <c r="I551" s="116">
        <f>+Allocators!K$168</f>
        <v>0</v>
      </c>
      <c r="J551" s="116">
        <f>+Allocators!L$168</f>
        <v>0</v>
      </c>
      <c r="K551" s="116">
        <f>+Allocators!M$168</f>
        <v>0</v>
      </c>
      <c r="L551" s="116">
        <f>+Allocators!N$168</f>
        <v>0</v>
      </c>
      <c r="M551" s="116">
        <f>+Allocators!O$168</f>
        <v>0</v>
      </c>
      <c r="N551" s="116">
        <f>+Allocators!P$168</f>
        <v>0</v>
      </c>
      <c r="O551" s="116">
        <f>+Allocators!Q$168</f>
        <v>0</v>
      </c>
      <c r="P551" s="116">
        <f>+Allocators!R$168</f>
        <v>0</v>
      </c>
      <c r="Q551" s="116">
        <f>+Allocators!S$168</f>
        <v>0</v>
      </c>
      <c r="R551" s="116">
        <f>+Allocators!T$168</f>
        <v>0</v>
      </c>
      <c r="S551" s="116">
        <f>+Allocators!U$168</f>
        <v>0</v>
      </c>
    </row>
    <row r="552" spans="1:19" hidden="1">
      <c r="A552" s="167"/>
      <c r="B552" s="119">
        <f>+Allocators!D$169</f>
        <v>0</v>
      </c>
      <c r="C552" s="116">
        <f>+Allocators!E$169</f>
        <v>0</v>
      </c>
      <c r="D552" s="116">
        <f>+Allocators!F$169</f>
        <v>0</v>
      </c>
      <c r="E552" s="116">
        <f>+Allocators!G$169</f>
        <v>0</v>
      </c>
      <c r="F552" s="116">
        <f>+Allocators!H$169</f>
        <v>0</v>
      </c>
      <c r="G552" s="116">
        <f>+Allocators!I$169</f>
        <v>0</v>
      </c>
      <c r="H552" s="116">
        <f>+Allocators!J$169</f>
        <v>0</v>
      </c>
      <c r="I552" s="116">
        <f>+Allocators!K$169</f>
        <v>0</v>
      </c>
      <c r="J552" s="116">
        <f>+Allocators!L$169</f>
        <v>0</v>
      </c>
      <c r="K552" s="116">
        <f>+Allocators!M$169</f>
        <v>0</v>
      </c>
      <c r="L552" s="116">
        <f>+Allocators!N$169</f>
        <v>0</v>
      </c>
      <c r="M552" s="116">
        <f>+Allocators!O$169</f>
        <v>0</v>
      </c>
      <c r="N552" s="116">
        <f>+Allocators!P$169</f>
        <v>0</v>
      </c>
      <c r="O552" s="116">
        <f>+Allocators!Q$169</f>
        <v>0</v>
      </c>
      <c r="P552" s="116">
        <f>+Allocators!R$169</f>
        <v>0</v>
      </c>
      <c r="Q552" s="116">
        <f>+Allocators!S$169</f>
        <v>0</v>
      </c>
      <c r="R552" s="116">
        <f>+Allocators!T$169</f>
        <v>0</v>
      </c>
      <c r="S552" s="116">
        <f>+Allocators!U$169</f>
        <v>0</v>
      </c>
    </row>
    <row r="553" spans="1:19" hidden="1">
      <c r="A553" s="167"/>
      <c r="B553" s="119">
        <f>+Allocators!D$170</f>
        <v>0</v>
      </c>
      <c r="C553" s="116">
        <f>+Allocators!E$170</f>
        <v>0</v>
      </c>
      <c r="D553" s="116">
        <f>+Allocators!F$170</f>
        <v>0</v>
      </c>
      <c r="E553" s="116">
        <f>+Allocators!G$170</f>
        <v>0</v>
      </c>
      <c r="F553" s="116">
        <f>+Allocators!H$170</f>
        <v>0</v>
      </c>
      <c r="G553" s="116">
        <f>+Allocators!I$170</f>
        <v>0</v>
      </c>
      <c r="H553" s="116">
        <f>+Allocators!J$170</f>
        <v>0</v>
      </c>
      <c r="I553" s="116">
        <f>+Allocators!K$170</f>
        <v>0</v>
      </c>
      <c r="J553" s="116">
        <f>+Allocators!L$170</f>
        <v>0</v>
      </c>
      <c r="K553" s="116">
        <f>+Allocators!M$170</f>
        <v>0</v>
      </c>
      <c r="L553" s="116">
        <f>+Allocators!N$170</f>
        <v>0</v>
      </c>
      <c r="M553" s="116">
        <f>+Allocators!O$170</f>
        <v>0</v>
      </c>
      <c r="N553" s="116">
        <f>+Allocators!P$170</f>
        <v>0</v>
      </c>
      <c r="O553" s="116">
        <f>+Allocators!Q$170</f>
        <v>0</v>
      </c>
      <c r="P553" s="116">
        <f>+Allocators!R$170</f>
        <v>0</v>
      </c>
      <c r="Q553" s="116">
        <f>+Allocators!S$170</f>
        <v>0</v>
      </c>
      <c r="R553" s="116">
        <f>+Allocators!T$170</f>
        <v>0</v>
      </c>
      <c r="S553" s="116">
        <f>+Allocators!U$170</f>
        <v>0</v>
      </c>
    </row>
    <row r="554" spans="1:19" hidden="1">
      <c r="A554" s="167"/>
      <c r="B554" s="119">
        <f>+Allocators!D$171</f>
        <v>0</v>
      </c>
      <c r="C554" s="116">
        <f>+Allocators!E$171</f>
        <v>0</v>
      </c>
      <c r="D554" s="116">
        <f>+Allocators!F$171</f>
        <v>0</v>
      </c>
      <c r="E554" s="116">
        <f>+Allocators!G$171</f>
        <v>0</v>
      </c>
      <c r="F554" s="116">
        <f>+Allocators!H$171</f>
        <v>0</v>
      </c>
      <c r="G554" s="116">
        <f>+Allocators!I$171</f>
        <v>0</v>
      </c>
      <c r="H554" s="116">
        <f>+Allocators!J$171</f>
        <v>0</v>
      </c>
      <c r="I554" s="116">
        <f>+Allocators!K$171</f>
        <v>0</v>
      </c>
      <c r="J554" s="116">
        <f>+Allocators!L$171</f>
        <v>0</v>
      </c>
      <c r="K554" s="116">
        <f>+Allocators!M$171</f>
        <v>0</v>
      </c>
      <c r="L554" s="116">
        <f>+Allocators!N$171</f>
        <v>0</v>
      </c>
      <c r="M554" s="116">
        <f>+Allocators!O$171</f>
        <v>0</v>
      </c>
      <c r="N554" s="116">
        <f>+Allocators!P$171</f>
        <v>0</v>
      </c>
      <c r="O554" s="116">
        <f>+Allocators!Q$171</f>
        <v>0</v>
      </c>
      <c r="P554" s="116">
        <f>+Allocators!R$171</f>
        <v>0</v>
      </c>
      <c r="Q554" s="116">
        <f>+Allocators!S$171</f>
        <v>0</v>
      </c>
      <c r="R554" s="116">
        <f>+Allocators!T$171</f>
        <v>0</v>
      </c>
      <c r="S554" s="116">
        <f>+Allocators!U$171</f>
        <v>0</v>
      </c>
    </row>
    <row r="555" spans="1:19" ht="13" hidden="1" thickBot="1">
      <c r="A555" s="167"/>
      <c r="B555" s="120">
        <f>+Allocators!D$172</f>
        <v>1</v>
      </c>
      <c r="C555" s="121">
        <f>+Allocators!E$172</f>
        <v>-1.5924197426106634E-2</v>
      </c>
      <c r="D555" s="121">
        <f>+Allocators!F$172</f>
        <v>0.42031329290307551</v>
      </c>
      <c r="E555" s="121">
        <f>+Allocators!G$172</f>
        <v>6.9885003923787024E-3</v>
      </c>
      <c r="F555" s="121">
        <f>+Allocators!H$172</f>
        <v>7.1986933650563893E-4</v>
      </c>
      <c r="G555" s="121">
        <f>+Allocators!I$172</f>
        <v>9.2200398756589322E-2</v>
      </c>
      <c r="H555" s="121">
        <f>+Allocators!J$172</f>
        <v>8.2836551393291019E-2</v>
      </c>
      <c r="I555" s="121">
        <f>+Allocators!K$172</f>
        <v>1.0334949989046672E-2</v>
      </c>
      <c r="J555" s="121">
        <f>+Allocators!L$172</f>
        <v>0</v>
      </c>
      <c r="K555" s="121">
        <f>+Allocators!M$172</f>
        <v>1.128996924749252E-2</v>
      </c>
      <c r="L555" s="121">
        <f>+Allocators!N$172</f>
        <v>0.18058238427601278</v>
      </c>
      <c r="M555" s="121">
        <f>+Allocators!O$172</f>
        <v>0.19996339647441497</v>
      </c>
      <c r="N555" s="121">
        <f>+Allocators!P$172</f>
        <v>8.2174914938397924E-3</v>
      </c>
      <c r="O555" s="121">
        <f>+Allocators!Q$172</f>
        <v>0</v>
      </c>
      <c r="P555" s="121">
        <f>+Allocators!R$172</f>
        <v>0</v>
      </c>
      <c r="Q555" s="121">
        <f>+Allocators!S$172</f>
        <v>0</v>
      </c>
      <c r="R555" s="121">
        <f>+Allocators!T$172</f>
        <v>2.4773931634596985E-3</v>
      </c>
      <c r="S555" s="121">
        <f>+Allocators!U$172</f>
        <v>0</v>
      </c>
    </row>
  </sheetData>
  <mergeCells count="1">
    <mergeCell ref="A529:A555"/>
  </mergeCells>
  <phoneticPr fontId="0" type="noConversion"/>
  <printOptions horizontalCentered="1"/>
  <pageMargins left="0.25" right="0.25" top="1" bottom="0.5" header="0.5" footer="0.25"/>
  <pageSetup scale="43" firstPageNumber="7" fitToHeight="10" orientation="landscape" r:id="rId1"/>
  <headerFooter alignWithMargins="0">
    <oddHeader>&amp;C&amp;"Arial,Bold"&amp;11KENTUCKY POWER COMPANY
COST-OF-SERVICE STUDY
TWELVE MONTHS ENDING
MARCH 31, 2023&amp;R&amp;11Exhibit No.: JNC-1
Page &amp;P of &amp;N
Witness: J. Cost</oddHeader>
  </headerFooter>
  <rowBreaks count="6" manualBreakCount="6">
    <brk id="88" max="18" man="1"/>
    <brk id="169" max="18" man="1"/>
    <brk id="250" max="18" man="1"/>
    <brk id="331" max="18" man="1"/>
    <brk id="412" max="18" man="1"/>
    <brk id="493" max="1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X1047"/>
  <sheetViews>
    <sheetView view="pageBreakPreview" zoomScale="60" zoomScaleNormal="80" workbookViewId="0">
      <pane xSplit="2" ySplit="2" topLeftCell="C3" activePane="bottomRight" state="frozen"/>
      <selection activeCell="F4575" sqref="F4575"/>
      <selection pane="topRight" activeCell="F4575" sqref="F4575"/>
      <selection pane="bottomLeft" activeCell="F4575" sqref="F4575"/>
      <selection pane="bottomRight" activeCell="E244" sqref="E244"/>
    </sheetView>
  </sheetViews>
  <sheetFormatPr defaultColWidth="9.1796875" defaultRowHeight="11.5"/>
  <cols>
    <col min="1" max="1" width="25.1796875" style="2" customWidth="1"/>
    <col min="2" max="2" width="14.7265625" style="2" customWidth="1"/>
    <col min="3" max="3" width="16.453125" style="4" customWidth="1"/>
    <col min="4" max="4" width="15.54296875" style="2" bestFit="1" customWidth="1"/>
    <col min="5" max="7" width="14.453125" style="2" customWidth="1"/>
    <col min="8" max="8" width="14.54296875" style="2" customWidth="1"/>
    <col min="9" max="11" width="14.453125" style="2" customWidth="1"/>
    <col min="12" max="12" width="15.54296875" style="2" bestFit="1" customWidth="1"/>
    <col min="13" max="21" width="14.453125" style="2" customWidth="1"/>
    <col min="22" max="22" width="12.26953125" style="2" bestFit="1" customWidth="1"/>
    <col min="23" max="16384" width="9.1796875" style="2"/>
  </cols>
  <sheetData>
    <row r="1" spans="1:21" ht="30" customHeight="1" thickBot="1">
      <c r="A1" s="122" t="s">
        <v>607</v>
      </c>
      <c r="B1" s="114" t="s">
        <v>26</v>
      </c>
      <c r="C1" s="123"/>
      <c r="D1" s="124" t="s">
        <v>3</v>
      </c>
      <c r="E1" s="124" t="s">
        <v>21</v>
      </c>
      <c r="F1" s="125" t="s">
        <v>614</v>
      </c>
      <c r="G1" s="125" t="s">
        <v>615</v>
      </c>
      <c r="H1" s="125" t="s">
        <v>616</v>
      </c>
      <c r="I1" s="125" t="s">
        <v>24</v>
      </c>
      <c r="J1" s="125" t="s">
        <v>25</v>
      </c>
      <c r="K1" s="125" t="s">
        <v>27</v>
      </c>
      <c r="L1" s="125" t="s">
        <v>185</v>
      </c>
      <c r="M1" s="125" t="s">
        <v>429</v>
      </c>
      <c r="N1" s="125" t="s">
        <v>430</v>
      </c>
      <c r="O1" s="125" t="s">
        <v>431</v>
      </c>
      <c r="P1" s="125" t="s">
        <v>432</v>
      </c>
      <c r="Q1" s="125" t="s">
        <v>433</v>
      </c>
      <c r="R1" s="125" t="s">
        <v>434</v>
      </c>
      <c r="S1" s="125" t="s">
        <v>186</v>
      </c>
      <c r="T1" s="125" t="s">
        <v>5</v>
      </c>
      <c r="U1" s="125" t="s">
        <v>6</v>
      </c>
    </row>
    <row r="2" spans="1:21"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1:21" ht="30" customHeight="1">
      <c r="A3" s="52" t="s">
        <v>28</v>
      </c>
      <c r="F3" s="73"/>
      <c r="G3" s="5"/>
      <c r="H3" s="5"/>
      <c r="I3" s="73"/>
      <c r="J3" s="5"/>
      <c r="K3" s="5"/>
      <c r="L3" s="73"/>
      <c r="M3" s="72"/>
      <c r="N3" s="5"/>
      <c r="O3" s="5"/>
      <c r="P3" s="5"/>
      <c r="Q3" s="5"/>
      <c r="R3" s="5"/>
      <c r="S3" s="5"/>
      <c r="T3" s="5"/>
      <c r="U3" s="5"/>
    </row>
    <row r="4" spans="1:21" ht="12.5">
      <c r="A4" s="53" t="s">
        <v>536</v>
      </c>
      <c r="B4" s="3"/>
      <c r="C4" s="49" t="s">
        <v>538</v>
      </c>
      <c r="D4" s="126">
        <f t="shared" ref="D4:D11" si="0">SUM(E4:U4)</f>
        <v>995050.57614040177</v>
      </c>
      <c r="E4" s="126">
        <v>493354.60351618176</v>
      </c>
      <c r="F4" s="126">
        <v>123372.13551586053</v>
      </c>
      <c r="G4" s="126">
        <v>1563.5984336611775</v>
      </c>
      <c r="H4" s="126">
        <v>78.25654737251493</v>
      </c>
      <c r="I4" s="126">
        <v>55350.628791656483</v>
      </c>
      <c r="J4" s="126">
        <v>15170.32549201059</v>
      </c>
      <c r="K4" s="126">
        <v>2414.0661428055346</v>
      </c>
      <c r="L4" s="126">
        <v>0</v>
      </c>
      <c r="M4" s="126">
        <v>2392.6660869536222</v>
      </c>
      <c r="N4" s="126">
        <v>43542.441358376091</v>
      </c>
      <c r="O4" s="126">
        <v>212162.36894205189</v>
      </c>
      <c r="P4" s="126">
        <v>27033.822793480416</v>
      </c>
      <c r="Q4" s="126">
        <v>15480.390853284196</v>
      </c>
      <c r="R4" s="126">
        <v>290.99404859197244</v>
      </c>
      <c r="S4" s="126">
        <v>225.1240852795668</v>
      </c>
      <c r="T4" s="126">
        <v>2115.5595349946002</v>
      </c>
      <c r="U4" s="126">
        <v>503.59399784102834</v>
      </c>
    </row>
    <row r="5" spans="1:21">
      <c r="A5" s="2" t="s">
        <v>29</v>
      </c>
      <c r="B5" s="2" t="s">
        <v>30</v>
      </c>
      <c r="D5" s="7">
        <f t="shared" si="0"/>
        <v>1.0000000000000002</v>
      </c>
      <c r="E5" s="7">
        <f t="shared" ref="E5:R5" si="1">E4/$D4</f>
        <v>0.49580857028373737</v>
      </c>
      <c r="F5" s="7">
        <f t="shared" si="1"/>
        <v>0.1239857937617562</v>
      </c>
      <c r="G5" s="7">
        <f t="shared" si="1"/>
        <v>1.571375838729783E-3</v>
      </c>
      <c r="H5" s="7">
        <f t="shared" si="1"/>
        <v>7.8645798765381464E-5</v>
      </c>
      <c r="I5" s="7">
        <f t="shared" si="1"/>
        <v>5.5625945171903002E-2</v>
      </c>
      <c r="J5" s="7">
        <f t="shared" si="1"/>
        <v>1.5245783335811119E-2</v>
      </c>
      <c r="K5" s="7">
        <f t="shared" si="1"/>
        <v>2.4260738104079139E-3</v>
      </c>
      <c r="L5" s="7">
        <f>L4/$D4</f>
        <v>0</v>
      </c>
      <c r="M5" s="7">
        <f>M4/$D4</f>
        <v>2.4045673097686008E-3</v>
      </c>
      <c r="N5" s="7">
        <f t="shared" si="1"/>
        <v>4.3759023312431353E-2</v>
      </c>
      <c r="O5" s="7">
        <f t="shared" si="1"/>
        <v>0.21321767358297147</v>
      </c>
      <c r="P5" s="7">
        <f t="shared" si="1"/>
        <v>2.7168290177107479E-2</v>
      </c>
      <c r="Q5" s="7">
        <f>Q4/$D4</f>
        <v>1.5557390975370794E-2</v>
      </c>
      <c r="R5" s="7">
        <f t="shared" si="1"/>
        <v>2.9244146535815197E-4</v>
      </c>
      <c r="S5" s="7">
        <f>S4/$D4</f>
        <v>2.2624386204847719E-4</v>
      </c>
      <c r="T5" s="7">
        <f>T4/$D4</f>
        <v>2.1260824180419293E-3</v>
      </c>
      <c r="U5" s="7">
        <f>U4/$D4</f>
        <v>5.0609889579117352E-4</v>
      </c>
    </row>
    <row r="6" spans="1:21">
      <c r="A6" s="2" t="str">
        <f t="shared" ref="A6:A12" si="2">A5</f>
        <v>PROD_DEMAND</v>
      </c>
      <c r="B6" s="2" t="s">
        <v>34</v>
      </c>
      <c r="D6" s="7">
        <f t="shared" si="0"/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</row>
    <row r="7" spans="1:21">
      <c r="A7" s="2" t="str">
        <f t="shared" si="2"/>
        <v>PROD_DEMAND</v>
      </c>
      <c r="B7" s="2" t="s">
        <v>36</v>
      </c>
      <c r="D7" s="7">
        <f t="shared" si="0"/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</row>
    <row r="8" spans="1:21">
      <c r="A8" s="2" t="str">
        <f t="shared" si="2"/>
        <v>PROD_DEMAND</v>
      </c>
      <c r="B8" s="2" t="s">
        <v>38</v>
      </c>
      <c r="D8" s="7">
        <f t="shared" si="0"/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</row>
    <row r="9" spans="1:21">
      <c r="A9" s="2" t="str">
        <f t="shared" si="2"/>
        <v>PROD_DEMAND</v>
      </c>
      <c r="B9" s="2" t="s">
        <v>40</v>
      </c>
      <c r="D9" s="7">
        <f t="shared" si="0"/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</row>
    <row r="10" spans="1:21">
      <c r="A10" s="2" t="str">
        <f t="shared" si="2"/>
        <v>PROD_DEMAND</v>
      </c>
      <c r="B10" s="2" t="s">
        <v>32</v>
      </c>
      <c r="D10" s="7">
        <f t="shared" si="0"/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</row>
    <row r="11" spans="1:21">
      <c r="A11" s="2" t="str">
        <f t="shared" si="2"/>
        <v>PROD_DEMAND</v>
      </c>
      <c r="B11" s="2" t="s">
        <v>42</v>
      </c>
      <c r="D11" s="7">
        <f t="shared" si="0"/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</row>
    <row r="12" spans="1:21">
      <c r="A12" s="2" t="str">
        <f t="shared" si="2"/>
        <v>PROD_DEMAND</v>
      </c>
      <c r="B12" s="2" t="s">
        <v>83</v>
      </c>
      <c r="D12" s="7">
        <f>SUM(D5:D11)</f>
        <v>1.0000000000000002</v>
      </c>
      <c r="E12" s="7">
        <f t="shared" ref="E12:U12" si="3">SUM(E5:E11)</f>
        <v>0.49580857028373737</v>
      </c>
      <c r="F12" s="7">
        <f t="shared" si="3"/>
        <v>0.1239857937617562</v>
      </c>
      <c r="G12" s="7">
        <f t="shared" si="3"/>
        <v>1.571375838729783E-3</v>
      </c>
      <c r="H12" s="7">
        <f t="shared" si="3"/>
        <v>7.8645798765381464E-5</v>
      </c>
      <c r="I12" s="7">
        <f t="shared" si="3"/>
        <v>5.5625945171903002E-2</v>
      </c>
      <c r="J12" s="7">
        <f t="shared" si="3"/>
        <v>1.5245783335811119E-2</v>
      </c>
      <c r="K12" s="7">
        <f t="shared" si="3"/>
        <v>2.4260738104079139E-3</v>
      </c>
      <c r="L12" s="7">
        <f>SUM(L5:L11)</f>
        <v>0</v>
      </c>
      <c r="M12" s="7">
        <f>SUM(M5:M11)</f>
        <v>2.4045673097686008E-3</v>
      </c>
      <c r="N12" s="7">
        <f t="shared" si="3"/>
        <v>4.3759023312431353E-2</v>
      </c>
      <c r="O12" s="7">
        <f t="shared" si="3"/>
        <v>0.21321767358297147</v>
      </c>
      <c r="P12" s="7">
        <f t="shared" si="3"/>
        <v>2.7168290177107479E-2</v>
      </c>
      <c r="Q12" s="7">
        <f t="shared" si="3"/>
        <v>1.5557390975370794E-2</v>
      </c>
      <c r="R12" s="7">
        <f t="shared" si="3"/>
        <v>2.9244146535815197E-4</v>
      </c>
      <c r="S12" s="7">
        <f t="shared" si="3"/>
        <v>2.2624386204847719E-4</v>
      </c>
      <c r="T12" s="7">
        <f t="shared" si="3"/>
        <v>2.1260824180419293E-3</v>
      </c>
      <c r="U12" s="7">
        <f t="shared" si="3"/>
        <v>5.0609889579117352E-4</v>
      </c>
    </row>
    <row r="13" spans="1:21">
      <c r="A13" s="3"/>
      <c r="B13" s="3"/>
      <c r="C13" s="6"/>
      <c r="D13" s="5"/>
    </row>
    <row r="14" spans="1:21">
      <c r="A14" s="53" t="s">
        <v>13</v>
      </c>
      <c r="B14" s="3"/>
      <c r="C14" s="6"/>
      <c r="D14" s="126">
        <f t="shared" ref="D14:D21" si="4">SUM(E14:U14)</f>
        <v>5845633541.4910316</v>
      </c>
      <c r="E14" s="126">
        <v>2147794744.5911198</v>
      </c>
      <c r="F14" s="126">
        <v>678463477.03926456</v>
      </c>
      <c r="G14" s="126">
        <v>8473030.5560846627</v>
      </c>
      <c r="H14" s="126">
        <v>429224.48723381694</v>
      </c>
      <c r="I14" s="126">
        <v>343739682.02029628</v>
      </c>
      <c r="J14" s="126">
        <v>92731919.135452077</v>
      </c>
      <c r="K14" s="126">
        <v>14450272.137187688</v>
      </c>
      <c r="L14" s="126">
        <v>0</v>
      </c>
      <c r="M14" s="126">
        <v>17311360.700683758</v>
      </c>
      <c r="N14" s="126">
        <v>342181632.70672977</v>
      </c>
      <c r="O14" s="126">
        <v>1798885017.9124825</v>
      </c>
      <c r="P14" s="126">
        <v>251543194.99801522</v>
      </c>
      <c r="Q14" s="126">
        <v>96645033.371912956</v>
      </c>
      <c r="R14" s="126">
        <v>1827476.6013304638</v>
      </c>
      <c r="S14" s="126">
        <v>1822862.3957114548</v>
      </c>
      <c r="T14" s="126">
        <v>39965215.402172662</v>
      </c>
      <c r="U14" s="126">
        <v>9369397.4353534672</v>
      </c>
    </row>
    <row r="15" spans="1:21">
      <c r="A15" s="2" t="s">
        <v>31</v>
      </c>
      <c r="B15" s="2" t="str">
        <f>$B$5</f>
        <v>PRODUCTION</v>
      </c>
      <c r="C15" s="6"/>
      <c r="D15" s="7">
        <f t="shared" si="4"/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</row>
    <row r="16" spans="1:21">
      <c r="A16" s="2" t="str">
        <f t="shared" ref="A16:A22" si="5">A15</f>
        <v>PROD_ENERGY</v>
      </c>
      <c r="B16" s="2" t="str">
        <f>$B$6</f>
        <v>BULKTRAN</v>
      </c>
      <c r="C16" s="6"/>
      <c r="D16" s="7">
        <f t="shared" si="4"/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</row>
    <row r="17" spans="1:21">
      <c r="A17" s="2" t="str">
        <f t="shared" si="5"/>
        <v>PROD_ENERGY</v>
      </c>
      <c r="B17" s="2" t="str">
        <f>$B$7</f>
        <v>SUBTRAN</v>
      </c>
      <c r="C17" s="6"/>
      <c r="D17" s="7">
        <f t="shared" si="4"/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</row>
    <row r="18" spans="1:21">
      <c r="A18" s="2" t="str">
        <f t="shared" si="5"/>
        <v>PROD_ENERGY</v>
      </c>
      <c r="B18" s="2" t="str">
        <f>$B$8</f>
        <v>DISTPRI</v>
      </c>
      <c r="C18" s="6"/>
      <c r="D18" s="7">
        <f t="shared" si="4"/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</row>
    <row r="19" spans="1:21">
      <c r="A19" s="2" t="str">
        <f t="shared" si="5"/>
        <v>PROD_ENERGY</v>
      </c>
      <c r="B19" s="2" t="str">
        <f>$B$9</f>
        <v>DISTSEC</v>
      </c>
      <c r="C19" s="6"/>
      <c r="D19" s="7">
        <f t="shared" si="4"/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</row>
    <row r="20" spans="1:21">
      <c r="A20" s="2" t="str">
        <f t="shared" si="5"/>
        <v>PROD_ENERGY</v>
      </c>
      <c r="B20" s="2" t="str">
        <f>$B$10</f>
        <v>ENERGY</v>
      </c>
      <c r="D20" s="7">
        <f t="shared" si="4"/>
        <v>0.99999999999999989</v>
      </c>
      <c r="E20" s="7">
        <f t="shared" ref="E20:U20" si="6">E14/$D14</f>
        <v>0.3674186432225936</v>
      </c>
      <c r="F20" s="7">
        <f t="shared" si="6"/>
        <v>0.11606329275067943</v>
      </c>
      <c r="G20" s="7">
        <f t="shared" si="6"/>
        <v>1.4494631755386205E-3</v>
      </c>
      <c r="H20" s="7">
        <f>H14/$D14</f>
        <v>7.3426513001075957E-5</v>
      </c>
      <c r="I20" s="7">
        <f t="shared" si="6"/>
        <v>5.8802810607354532E-2</v>
      </c>
      <c r="J20" s="7">
        <f t="shared" si="6"/>
        <v>1.5863450638371555E-2</v>
      </c>
      <c r="K20" s="7">
        <f t="shared" si="6"/>
        <v>2.4719770807770979E-3</v>
      </c>
      <c r="L20" s="7">
        <f>L14/$D14</f>
        <v>0</v>
      </c>
      <c r="M20" s="7">
        <f>M14/$D14</f>
        <v>2.9614173686755242E-3</v>
      </c>
      <c r="N20" s="7">
        <f>N14/$D14</f>
        <v>5.8536278450915406E-2</v>
      </c>
      <c r="O20" s="7">
        <f>O14/$D14</f>
        <v>0.30773140415737477</v>
      </c>
      <c r="P20" s="7">
        <f>P14/$D14</f>
        <v>4.3030955192900219E-2</v>
      </c>
      <c r="Q20" s="7">
        <f t="shared" si="6"/>
        <v>1.6532858703158109E-2</v>
      </c>
      <c r="R20" s="7">
        <f t="shared" si="6"/>
        <v>3.1262250504747409E-4</v>
      </c>
      <c r="S20" s="7">
        <f>S14/$D14</f>
        <v>3.1183316278264367E-4</v>
      </c>
      <c r="T20" s="7">
        <f>T14/$D14</f>
        <v>6.8367637345906618E-3</v>
      </c>
      <c r="U20" s="7">
        <f t="shared" si="6"/>
        <v>1.6028027362391993E-3</v>
      </c>
    </row>
    <row r="21" spans="1:21">
      <c r="A21" s="2" t="str">
        <f t="shared" si="5"/>
        <v>PROD_ENERGY</v>
      </c>
      <c r="B21" s="2" t="str">
        <f>$B$11</f>
        <v>CUSTOMER</v>
      </c>
      <c r="D21" s="7">
        <f t="shared" si="4"/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</row>
    <row r="22" spans="1:21">
      <c r="A22" s="2" t="str">
        <f t="shared" si="5"/>
        <v>PROD_ENERGY</v>
      </c>
      <c r="B22" s="2" t="str">
        <f>$B$12</f>
        <v>TOTAL</v>
      </c>
      <c r="D22" s="7">
        <f t="shared" ref="D22:U22" si="7">SUM(D15:D21)</f>
        <v>0.99999999999999989</v>
      </c>
      <c r="E22" s="7">
        <f t="shared" si="7"/>
        <v>0.3674186432225936</v>
      </c>
      <c r="F22" s="7">
        <f t="shared" si="7"/>
        <v>0.11606329275067943</v>
      </c>
      <c r="G22" s="7">
        <f t="shared" si="7"/>
        <v>1.4494631755386205E-3</v>
      </c>
      <c r="H22" s="7">
        <f t="shared" si="7"/>
        <v>7.3426513001075957E-5</v>
      </c>
      <c r="I22" s="7">
        <f t="shared" si="7"/>
        <v>5.8802810607354532E-2</v>
      </c>
      <c r="J22" s="7">
        <f t="shared" si="7"/>
        <v>1.5863450638371555E-2</v>
      </c>
      <c r="K22" s="7">
        <f t="shared" si="7"/>
        <v>2.4719770807770979E-3</v>
      </c>
      <c r="L22" s="7">
        <f>SUM(L15:L21)</f>
        <v>0</v>
      </c>
      <c r="M22" s="7">
        <f>SUM(M15:M21)</f>
        <v>2.9614173686755242E-3</v>
      </c>
      <c r="N22" s="7">
        <f t="shared" si="7"/>
        <v>5.8536278450915406E-2</v>
      </c>
      <c r="O22" s="7">
        <f t="shared" si="7"/>
        <v>0.30773140415737477</v>
      </c>
      <c r="P22" s="7">
        <f t="shared" si="7"/>
        <v>4.3030955192900219E-2</v>
      </c>
      <c r="Q22" s="7">
        <f t="shared" si="7"/>
        <v>1.6532858703158109E-2</v>
      </c>
      <c r="R22" s="7">
        <f t="shared" si="7"/>
        <v>3.1262250504747409E-4</v>
      </c>
      <c r="S22" s="7">
        <f t="shared" si="7"/>
        <v>3.1183316278264367E-4</v>
      </c>
      <c r="T22" s="7">
        <f t="shared" si="7"/>
        <v>6.8367637345906618E-3</v>
      </c>
      <c r="U22" s="7">
        <f t="shared" si="7"/>
        <v>1.6028027362391993E-3</v>
      </c>
    </row>
    <row r="23" spans="1:21">
      <c r="A23" s="3"/>
      <c r="B23" s="3"/>
      <c r="C23" s="6"/>
      <c r="D23" s="5"/>
    </row>
    <row r="24" spans="1:21" ht="12.5">
      <c r="A24" s="53" t="s">
        <v>515</v>
      </c>
      <c r="B24" s="3"/>
      <c r="C24" s="49" t="s">
        <v>537</v>
      </c>
      <c r="D24" s="10">
        <f t="shared" ref="D24:D31" si="8">SUM(E24:U24)</f>
        <v>995050.57614040177</v>
      </c>
      <c r="E24" s="10">
        <f>+E4</f>
        <v>493354.60351618176</v>
      </c>
      <c r="F24" s="10">
        <f t="shared" ref="F24:U24" si="9">+F4</f>
        <v>123372.13551586053</v>
      </c>
      <c r="G24" s="10">
        <f t="shared" si="9"/>
        <v>1563.5984336611775</v>
      </c>
      <c r="H24" s="10">
        <f t="shared" si="9"/>
        <v>78.25654737251493</v>
      </c>
      <c r="I24" s="10">
        <f t="shared" si="9"/>
        <v>55350.628791656483</v>
      </c>
      <c r="J24" s="10">
        <f t="shared" si="9"/>
        <v>15170.32549201059</v>
      </c>
      <c r="K24" s="10">
        <f t="shared" si="9"/>
        <v>2414.0661428055346</v>
      </c>
      <c r="L24" s="10">
        <f t="shared" si="9"/>
        <v>0</v>
      </c>
      <c r="M24" s="10">
        <f t="shared" si="9"/>
        <v>2392.6660869536222</v>
      </c>
      <c r="N24" s="10">
        <f t="shared" si="9"/>
        <v>43542.441358376091</v>
      </c>
      <c r="O24" s="10">
        <f t="shared" si="9"/>
        <v>212162.36894205189</v>
      </c>
      <c r="P24" s="10">
        <f t="shared" si="9"/>
        <v>27033.822793480416</v>
      </c>
      <c r="Q24" s="10">
        <f t="shared" si="9"/>
        <v>15480.390853284196</v>
      </c>
      <c r="R24" s="10">
        <f t="shared" si="9"/>
        <v>290.99404859197244</v>
      </c>
      <c r="S24" s="10">
        <f t="shared" si="9"/>
        <v>225.1240852795668</v>
      </c>
      <c r="T24" s="10">
        <f t="shared" si="9"/>
        <v>2115.5595349946002</v>
      </c>
      <c r="U24" s="10">
        <f t="shared" si="9"/>
        <v>503.59399784102834</v>
      </c>
    </row>
    <row r="25" spans="1:21">
      <c r="A25" s="2" t="s">
        <v>33</v>
      </c>
      <c r="B25" s="2" t="str">
        <f>$B$5</f>
        <v>PRODUCTION</v>
      </c>
      <c r="C25" s="6"/>
      <c r="D25" s="7">
        <f t="shared" si="8"/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</row>
    <row r="26" spans="1:21">
      <c r="A26" s="2" t="str">
        <f t="shared" ref="A26:A32" si="10">A25</f>
        <v>BULK_TRANS</v>
      </c>
      <c r="B26" s="2" t="str">
        <f>$B$6</f>
        <v>BULKTRAN</v>
      </c>
      <c r="D26" s="7">
        <f t="shared" si="8"/>
        <v>1.0000000000000002</v>
      </c>
      <c r="E26" s="7">
        <f t="shared" ref="E26:U26" si="11">E24/$D24</f>
        <v>0.49580857028373737</v>
      </c>
      <c r="F26" s="7">
        <f t="shared" si="11"/>
        <v>0.1239857937617562</v>
      </c>
      <c r="G26" s="7">
        <f t="shared" si="11"/>
        <v>1.571375838729783E-3</v>
      </c>
      <c r="H26" s="7">
        <f>H24/$D24</f>
        <v>7.8645798765381464E-5</v>
      </c>
      <c r="I26" s="7">
        <f t="shared" si="11"/>
        <v>5.5625945171903002E-2</v>
      </c>
      <c r="J26" s="7">
        <f t="shared" si="11"/>
        <v>1.5245783335811119E-2</v>
      </c>
      <c r="K26" s="7">
        <f t="shared" si="11"/>
        <v>2.4260738104079139E-3</v>
      </c>
      <c r="L26" s="7">
        <f>L24/$D24</f>
        <v>0</v>
      </c>
      <c r="M26" s="7">
        <f>M24/$D24</f>
        <v>2.4045673097686008E-3</v>
      </c>
      <c r="N26" s="7">
        <f>N24/$D24</f>
        <v>4.3759023312431353E-2</v>
      </c>
      <c r="O26" s="7">
        <f>O24/$D24</f>
        <v>0.21321767358297147</v>
      </c>
      <c r="P26" s="7">
        <f>P24/$D24</f>
        <v>2.7168290177107479E-2</v>
      </c>
      <c r="Q26" s="7">
        <f t="shared" si="11"/>
        <v>1.5557390975370794E-2</v>
      </c>
      <c r="R26" s="7">
        <f t="shared" si="11"/>
        <v>2.9244146535815197E-4</v>
      </c>
      <c r="S26" s="7">
        <f>S24/$D24</f>
        <v>2.2624386204847719E-4</v>
      </c>
      <c r="T26" s="7">
        <f>T24/$D24</f>
        <v>2.1260824180419293E-3</v>
      </c>
      <c r="U26" s="7">
        <f t="shared" si="11"/>
        <v>5.0609889579117352E-4</v>
      </c>
    </row>
    <row r="27" spans="1:21">
      <c r="A27" s="2" t="str">
        <f t="shared" si="10"/>
        <v>BULK_TRANS</v>
      </c>
      <c r="B27" s="2" t="str">
        <f>$B$7</f>
        <v>SUBTRAN</v>
      </c>
      <c r="D27" s="7">
        <f t="shared" si="8"/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</row>
    <row r="28" spans="1:21">
      <c r="A28" s="2" t="str">
        <f t="shared" si="10"/>
        <v>BULK_TRANS</v>
      </c>
      <c r="B28" s="2" t="str">
        <f>$B$8</f>
        <v>DISTPRI</v>
      </c>
      <c r="D28" s="7">
        <f t="shared" si="8"/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</row>
    <row r="29" spans="1:21">
      <c r="A29" s="2" t="str">
        <f t="shared" si="10"/>
        <v>BULK_TRANS</v>
      </c>
      <c r="B29" s="2" t="str">
        <f>$B$9</f>
        <v>DISTSEC</v>
      </c>
      <c r="D29" s="7">
        <f t="shared" si="8"/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</row>
    <row r="30" spans="1:21">
      <c r="A30" s="2" t="str">
        <f t="shared" si="10"/>
        <v>BULK_TRANS</v>
      </c>
      <c r="B30" s="2" t="str">
        <f>$B$10</f>
        <v>ENERGY</v>
      </c>
      <c r="D30" s="7">
        <f t="shared" si="8"/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</row>
    <row r="31" spans="1:21">
      <c r="A31" s="2" t="str">
        <f t="shared" si="10"/>
        <v>BULK_TRANS</v>
      </c>
      <c r="B31" s="2" t="str">
        <f>$B$11</f>
        <v>CUSTOMER</v>
      </c>
      <c r="D31" s="7">
        <f t="shared" si="8"/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</row>
    <row r="32" spans="1:21">
      <c r="A32" s="2" t="str">
        <f t="shared" si="10"/>
        <v>BULK_TRANS</v>
      </c>
      <c r="B32" s="2" t="str">
        <f>$B$12</f>
        <v>TOTAL</v>
      </c>
      <c r="D32" s="7">
        <f t="shared" ref="D32:U32" si="12">SUM(D25:D31)</f>
        <v>1.0000000000000002</v>
      </c>
      <c r="E32" s="7">
        <f t="shared" si="12"/>
        <v>0.49580857028373737</v>
      </c>
      <c r="F32" s="7">
        <f t="shared" si="12"/>
        <v>0.1239857937617562</v>
      </c>
      <c r="G32" s="7">
        <f t="shared" si="12"/>
        <v>1.571375838729783E-3</v>
      </c>
      <c r="H32" s="7">
        <f t="shared" si="12"/>
        <v>7.8645798765381464E-5</v>
      </c>
      <c r="I32" s="7">
        <f t="shared" si="12"/>
        <v>5.5625945171903002E-2</v>
      </c>
      <c r="J32" s="7">
        <f t="shared" si="12"/>
        <v>1.5245783335811119E-2</v>
      </c>
      <c r="K32" s="7">
        <f t="shared" si="12"/>
        <v>2.4260738104079139E-3</v>
      </c>
      <c r="L32" s="7">
        <f>SUM(L25:L31)</f>
        <v>0</v>
      </c>
      <c r="M32" s="7">
        <f>SUM(M25:M31)</f>
        <v>2.4045673097686008E-3</v>
      </c>
      <c r="N32" s="7">
        <f t="shared" si="12"/>
        <v>4.3759023312431353E-2</v>
      </c>
      <c r="O32" s="7">
        <f t="shared" si="12"/>
        <v>0.21321767358297147</v>
      </c>
      <c r="P32" s="7">
        <f t="shared" si="12"/>
        <v>2.7168290177107479E-2</v>
      </c>
      <c r="Q32" s="7">
        <f t="shared" si="12"/>
        <v>1.5557390975370794E-2</v>
      </c>
      <c r="R32" s="7">
        <f t="shared" si="12"/>
        <v>2.9244146535815197E-4</v>
      </c>
      <c r="S32" s="7">
        <f t="shared" si="12"/>
        <v>2.2624386204847719E-4</v>
      </c>
      <c r="T32" s="7">
        <f t="shared" si="12"/>
        <v>2.1260824180419293E-3</v>
      </c>
      <c r="U32" s="7">
        <f t="shared" si="12"/>
        <v>5.0609889579117352E-4</v>
      </c>
    </row>
    <row r="33" spans="1:21">
      <c r="D33" s="5"/>
    </row>
    <row r="34" spans="1:21">
      <c r="A34" s="53" t="s">
        <v>516</v>
      </c>
      <c r="B34" s="3"/>
      <c r="C34" s="6"/>
      <c r="D34" s="126">
        <f t="shared" ref="D34:D41" si="13">SUM(E34:U34)</f>
        <v>787896.87657212443</v>
      </c>
      <c r="E34" s="126">
        <v>380209.27275024209</v>
      </c>
      <c r="F34" s="126">
        <v>94859.71378114463</v>
      </c>
      <c r="G34" s="126">
        <v>1204.774538466387</v>
      </c>
      <c r="H34" s="126">
        <v>77.669921185749999</v>
      </c>
      <c r="I34" s="126">
        <v>42125.518173654287</v>
      </c>
      <c r="J34" s="126">
        <v>11564.545302958804</v>
      </c>
      <c r="K34" s="126">
        <v>2324.5592385451669</v>
      </c>
      <c r="L34" s="126">
        <v>0</v>
      </c>
      <c r="M34" s="126">
        <v>1785.1510891423038</v>
      </c>
      <c r="N34" s="126">
        <v>33445.073360783783</v>
      </c>
      <c r="O34" s="126">
        <v>207841.85150871627</v>
      </c>
      <c r="P34" s="126">
        <v>0</v>
      </c>
      <c r="Q34" s="126">
        <v>11815.64442510894</v>
      </c>
      <c r="R34" s="126">
        <v>226.64562784885629</v>
      </c>
      <c r="S34" s="126">
        <v>172.38864282703062</v>
      </c>
      <c r="T34" s="126">
        <v>197.23884758065387</v>
      </c>
      <c r="U34" s="126">
        <v>46.829363919635277</v>
      </c>
    </row>
    <row r="35" spans="1:21">
      <c r="A35" s="2" t="s">
        <v>35</v>
      </c>
      <c r="B35" s="2" t="str">
        <f>$B$5</f>
        <v>PRODUCTION</v>
      </c>
      <c r="C35" s="6"/>
      <c r="D35" s="7">
        <f t="shared" si="13"/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</row>
    <row r="36" spans="1:21">
      <c r="A36" s="2" t="str">
        <f t="shared" ref="A36:A42" si="14">A35</f>
        <v>SUB_TRANS</v>
      </c>
      <c r="B36" s="2" t="str">
        <f>$B$6</f>
        <v>BULKTRAN</v>
      </c>
      <c r="C36" s="6"/>
      <c r="D36" s="7">
        <f t="shared" si="13"/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</row>
    <row r="37" spans="1:21">
      <c r="A37" s="2" t="str">
        <f t="shared" si="14"/>
        <v>SUB_TRANS</v>
      </c>
      <c r="B37" s="2" t="str">
        <f>$B$7</f>
        <v>SUBTRAN</v>
      </c>
      <c r="D37" s="7">
        <f t="shared" si="13"/>
        <v>1</v>
      </c>
      <c r="E37" s="7">
        <f t="shared" ref="E37:U37" si="15">E34/$D34</f>
        <v>0.48256222870739807</v>
      </c>
      <c r="F37" s="7">
        <f t="shared" si="15"/>
        <v>0.1203961033502855</v>
      </c>
      <c r="G37" s="7">
        <f t="shared" si="15"/>
        <v>1.5291018079776604E-3</v>
      </c>
      <c r="H37" s="7">
        <f>H34/$D34</f>
        <v>9.8578790569225038E-5</v>
      </c>
      <c r="I37" s="7">
        <f t="shared" si="15"/>
        <v>5.3465776329674405E-2</v>
      </c>
      <c r="J37" s="7">
        <f t="shared" si="15"/>
        <v>1.467773974847098E-2</v>
      </c>
      <c r="K37" s="7">
        <f t="shared" si="15"/>
        <v>2.9503343745421939E-3</v>
      </c>
      <c r="L37" s="7">
        <f>L34/$D34</f>
        <v>0</v>
      </c>
      <c r="M37" s="7">
        <f>M34/$D34</f>
        <v>2.2657166720966055E-3</v>
      </c>
      <c r="N37" s="7">
        <f>N34/$D34</f>
        <v>4.2448541624244156E-2</v>
      </c>
      <c r="O37" s="7">
        <f>O34/$D34</f>
        <v>0.26379321671253042</v>
      </c>
      <c r="P37" s="7">
        <f>P34/$D34</f>
        <v>0</v>
      </c>
      <c r="Q37" s="7">
        <f t="shared" si="15"/>
        <v>1.4996435163590003E-2</v>
      </c>
      <c r="R37" s="7">
        <f t="shared" si="15"/>
        <v>2.8765900029317993E-4</v>
      </c>
      <c r="S37" s="7">
        <f>S34/$D34</f>
        <v>2.1879594646578103E-4</v>
      </c>
      <c r="T37" s="7">
        <f>T34/$D34</f>
        <v>2.5033586684436936E-4</v>
      </c>
      <c r="U37" s="7">
        <f t="shared" si="15"/>
        <v>5.9435905017639066E-5</v>
      </c>
    </row>
    <row r="38" spans="1:21">
      <c r="A38" s="2" t="str">
        <f t="shared" si="14"/>
        <v>SUB_TRANS</v>
      </c>
      <c r="B38" s="2" t="str">
        <f>$B$8</f>
        <v>DISTPRI</v>
      </c>
      <c r="D38" s="7">
        <f t="shared" si="13"/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</row>
    <row r="39" spans="1:21">
      <c r="A39" s="2" t="str">
        <f t="shared" si="14"/>
        <v>SUB_TRANS</v>
      </c>
      <c r="B39" s="2" t="str">
        <f>$B$9</f>
        <v>DISTSEC</v>
      </c>
      <c r="D39" s="7">
        <f t="shared" si="13"/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</row>
    <row r="40" spans="1:21">
      <c r="A40" s="2" t="str">
        <f t="shared" si="14"/>
        <v>SUB_TRANS</v>
      </c>
      <c r="B40" s="2" t="str">
        <f>$B$10</f>
        <v>ENERGY</v>
      </c>
      <c r="D40" s="7">
        <f t="shared" si="13"/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</row>
    <row r="41" spans="1:21">
      <c r="A41" s="2" t="str">
        <f t="shared" si="14"/>
        <v>SUB_TRANS</v>
      </c>
      <c r="B41" s="2" t="str">
        <f>$B$11</f>
        <v>CUSTOMER</v>
      </c>
      <c r="D41" s="7">
        <f t="shared" si="13"/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</row>
    <row r="42" spans="1:21">
      <c r="A42" s="2" t="str">
        <f t="shared" si="14"/>
        <v>SUB_TRANS</v>
      </c>
      <c r="B42" s="2" t="str">
        <f>$B$12</f>
        <v>TOTAL</v>
      </c>
      <c r="D42" s="7">
        <f t="shared" ref="D42:U42" si="16">SUM(D35:D41)</f>
        <v>1</v>
      </c>
      <c r="E42" s="7">
        <f t="shared" si="16"/>
        <v>0.48256222870739807</v>
      </c>
      <c r="F42" s="7">
        <f t="shared" si="16"/>
        <v>0.1203961033502855</v>
      </c>
      <c r="G42" s="7">
        <f t="shared" si="16"/>
        <v>1.5291018079776604E-3</v>
      </c>
      <c r="H42" s="7">
        <f t="shared" si="16"/>
        <v>9.8578790569225038E-5</v>
      </c>
      <c r="I42" s="7">
        <f t="shared" si="16"/>
        <v>5.3465776329674405E-2</v>
      </c>
      <c r="J42" s="7">
        <f t="shared" si="16"/>
        <v>1.467773974847098E-2</v>
      </c>
      <c r="K42" s="7">
        <f t="shared" si="16"/>
        <v>2.9503343745421939E-3</v>
      </c>
      <c r="L42" s="7">
        <f>SUM(L35:L41)</f>
        <v>0</v>
      </c>
      <c r="M42" s="7">
        <f>SUM(M35:M41)</f>
        <v>2.2657166720966055E-3</v>
      </c>
      <c r="N42" s="7">
        <f t="shared" si="16"/>
        <v>4.2448541624244156E-2</v>
      </c>
      <c r="O42" s="7">
        <f t="shared" si="16"/>
        <v>0.26379321671253042</v>
      </c>
      <c r="P42" s="7">
        <f t="shared" si="16"/>
        <v>0</v>
      </c>
      <c r="Q42" s="7">
        <f t="shared" si="16"/>
        <v>1.4996435163590003E-2</v>
      </c>
      <c r="R42" s="7">
        <f t="shared" si="16"/>
        <v>2.8765900029317993E-4</v>
      </c>
      <c r="S42" s="7">
        <f t="shared" si="16"/>
        <v>2.1879594646578103E-4</v>
      </c>
      <c r="T42" s="7">
        <f t="shared" si="16"/>
        <v>2.5033586684436936E-4</v>
      </c>
      <c r="U42" s="7">
        <f t="shared" si="16"/>
        <v>5.9435905017639066E-5</v>
      </c>
    </row>
    <row r="44" spans="1:21">
      <c r="A44" s="53" t="s">
        <v>517</v>
      </c>
      <c r="B44" s="3"/>
      <c r="C44" s="6"/>
      <c r="D44" s="126">
        <f t="shared" ref="D44:D51" si="17">SUM(E44:U44)</f>
        <v>740471.8023252344</v>
      </c>
      <c r="E44" s="126">
        <v>489762.76158839581</v>
      </c>
      <c r="F44" s="126">
        <v>121538.83117566256</v>
      </c>
      <c r="G44" s="126">
        <v>1543.0452173107503</v>
      </c>
      <c r="H44" s="126">
        <v>0</v>
      </c>
      <c r="I44" s="126">
        <v>53050.895101231908</v>
      </c>
      <c r="J44" s="126">
        <v>14588.613791801001</v>
      </c>
      <c r="K44" s="126">
        <v>0</v>
      </c>
      <c r="L44" s="126">
        <v>0</v>
      </c>
      <c r="M44" s="126">
        <v>2273.2108863541748</v>
      </c>
      <c r="N44" s="126">
        <v>41985.665428321583</v>
      </c>
      <c r="O44" s="126">
        <v>0</v>
      </c>
      <c r="P44" s="126">
        <v>0</v>
      </c>
      <c r="Q44" s="126">
        <v>14911.834793983891</v>
      </c>
      <c r="R44" s="126">
        <v>286.39576140008336</v>
      </c>
      <c r="S44" s="126">
        <v>218.87885726150196</v>
      </c>
      <c r="T44" s="126">
        <v>251.86985450239038</v>
      </c>
      <c r="U44" s="126">
        <v>59.799869008689313</v>
      </c>
    </row>
    <row r="45" spans="1:21">
      <c r="A45" s="2" t="s">
        <v>37</v>
      </c>
      <c r="B45" s="2" t="str">
        <f>$B$5</f>
        <v>PRODUCTION</v>
      </c>
      <c r="C45" s="6"/>
      <c r="D45" s="7">
        <f t="shared" si="17"/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</row>
    <row r="46" spans="1:21">
      <c r="A46" s="2" t="str">
        <f t="shared" ref="A46:A52" si="18">A45</f>
        <v>DIST_CPD</v>
      </c>
      <c r="B46" s="2" t="str">
        <f>$B$6</f>
        <v>BULKTRAN</v>
      </c>
      <c r="C46" s="6"/>
      <c r="D46" s="7">
        <f t="shared" si="17"/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</row>
    <row r="47" spans="1:21">
      <c r="A47" s="2" t="str">
        <f t="shared" si="18"/>
        <v>DIST_CPD</v>
      </c>
      <c r="B47" s="2" t="str">
        <f>$B$7</f>
        <v>SUBTRAN</v>
      </c>
      <c r="C47" s="6"/>
      <c r="D47" s="7">
        <f t="shared" si="17"/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</row>
    <row r="48" spans="1:21">
      <c r="A48" s="2" t="str">
        <f t="shared" si="18"/>
        <v>DIST_CPD</v>
      </c>
      <c r="B48" s="2" t="str">
        <f>$B$8</f>
        <v>DISTPRI</v>
      </c>
      <c r="D48" s="7">
        <f t="shared" si="17"/>
        <v>1.0000000000000002</v>
      </c>
      <c r="E48" s="7">
        <f t="shared" ref="E48:U48" si="19">E44/$D44</f>
        <v>0.66141986777948814</v>
      </c>
      <c r="F48" s="7">
        <f t="shared" si="19"/>
        <v>0.16413701479787013</v>
      </c>
      <c r="G48" s="7">
        <f t="shared" si="19"/>
        <v>2.0838676266473209E-3</v>
      </c>
      <c r="H48" s="7">
        <f>H44/$D44</f>
        <v>0</v>
      </c>
      <c r="I48" s="7">
        <f t="shared" si="19"/>
        <v>7.1644720210332302E-2</v>
      </c>
      <c r="J48" s="7">
        <f t="shared" si="19"/>
        <v>1.9701781682961782E-2</v>
      </c>
      <c r="K48" s="7">
        <f t="shared" si="19"/>
        <v>0</v>
      </c>
      <c r="L48" s="7">
        <f>L44/$D44</f>
        <v>0</v>
      </c>
      <c r="M48" s="7">
        <f>M44/$D44</f>
        <v>3.0699492934313272E-3</v>
      </c>
      <c r="N48" s="7">
        <f>N44/$D44</f>
        <v>5.6701234667515928E-2</v>
      </c>
      <c r="O48" s="7">
        <f>O44/$D44</f>
        <v>0</v>
      </c>
      <c r="P48" s="7">
        <f>P44/$D44</f>
        <v>0</v>
      </c>
      <c r="Q48" s="7">
        <f t="shared" si="19"/>
        <v>2.0138288517074721E-2</v>
      </c>
      <c r="R48" s="7">
        <f t="shared" si="19"/>
        <v>3.8677470296740742E-4</v>
      </c>
      <c r="S48" s="7">
        <f>S44/$D44</f>
        <v>2.9559377760797527E-4</v>
      </c>
      <c r="T48" s="7">
        <f>T44/$D44</f>
        <v>3.4014779997221641E-4</v>
      </c>
      <c r="U48" s="7">
        <f t="shared" si="19"/>
        <v>8.0759144130681786E-5</v>
      </c>
    </row>
    <row r="49" spans="1:21">
      <c r="A49" s="2" t="str">
        <f t="shared" si="18"/>
        <v>DIST_CPD</v>
      </c>
      <c r="B49" s="2" t="str">
        <f>$B$9</f>
        <v>DISTSEC</v>
      </c>
      <c r="D49" s="7">
        <f t="shared" si="17"/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</row>
    <row r="50" spans="1:21">
      <c r="A50" s="2" t="str">
        <f t="shared" si="18"/>
        <v>DIST_CPD</v>
      </c>
      <c r="B50" s="2" t="str">
        <f>$B$10</f>
        <v>ENERGY</v>
      </c>
      <c r="D50" s="7">
        <f t="shared" si="17"/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</row>
    <row r="51" spans="1:21">
      <c r="A51" s="2" t="str">
        <f t="shared" si="18"/>
        <v>DIST_CPD</v>
      </c>
      <c r="B51" s="2" t="str">
        <f>$B$11</f>
        <v>CUSTOMER</v>
      </c>
      <c r="D51" s="7">
        <f t="shared" si="17"/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</row>
    <row r="52" spans="1:21">
      <c r="A52" s="2" t="str">
        <f t="shared" si="18"/>
        <v>DIST_CPD</v>
      </c>
      <c r="B52" s="2" t="str">
        <f>$B$12</f>
        <v>TOTAL</v>
      </c>
      <c r="D52" s="7">
        <f t="shared" ref="D52:U52" si="20">SUM(D45:D51)</f>
        <v>1.0000000000000002</v>
      </c>
      <c r="E52" s="7">
        <f t="shared" si="20"/>
        <v>0.66141986777948814</v>
      </c>
      <c r="F52" s="7">
        <f t="shared" si="20"/>
        <v>0.16413701479787013</v>
      </c>
      <c r="G52" s="7">
        <f t="shared" si="20"/>
        <v>2.0838676266473209E-3</v>
      </c>
      <c r="H52" s="7">
        <f t="shared" si="20"/>
        <v>0</v>
      </c>
      <c r="I52" s="7">
        <f t="shared" si="20"/>
        <v>7.1644720210332302E-2</v>
      </c>
      <c r="J52" s="7">
        <f t="shared" si="20"/>
        <v>1.9701781682961782E-2</v>
      </c>
      <c r="K52" s="7">
        <f t="shared" si="20"/>
        <v>0</v>
      </c>
      <c r="L52" s="7">
        <f>SUM(L45:L51)</f>
        <v>0</v>
      </c>
      <c r="M52" s="7">
        <f>SUM(M45:M51)</f>
        <v>3.0699492934313272E-3</v>
      </c>
      <c r="N52" s="7">
        <f t="shared" si="20"/>
        <v>5.6701234667515928E-2</v>
      </c>
      <c r="O52" s="7">
        <f t="shared" si="20"/>
        <v>0</v>
      </c>
      <c r="P52" s="7">
        <f t="shared" si="20"/>
        <v>0</v>
      </c>
      <c r="Q52" s="7">
        <f t="shared" si="20"/>
        <v>2.0138288517074721E-2</v>
      </c>
      <c r="R52" s="7">
        <f t="shared" si="20"/>
        <v>3.8677470296740742E-4</v>
      </c>
      <c r="S52" s="7">
        <f t="shared" si="20"/>
        <v>2.9559377760797527E-4</v>
      </c>
      <c r="T52" s="7">
        <f t="shared" si="20"/>
        <v>3.4014779997221641E-4</v>
      </c>
      <c r="U52" s="7">
        <f t="shared" si="20"/>
        <v>8.0759144130681786E-5</v>
      </c>
    </row>
    <row r="53" spans="1:21"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">
      <c r="A54" s="53" t="s">
        <v>39</v>
      </c>
      <c r="B54" s="3"/>
      <c r="C54" s="50" t="s">
        <v>539</v>
      </c>
      <c r="D54" s="126">
        <f t="shared" ref="D54:D61" si="21">SUM(E54:U54)</f>
        <v>1467080</v>
      </c>
      <c r="E54" s="126">
        <v>1115536</v>
      </c>
      <c r="F54" s="126">
        <v>225163</v>
      </c>
      <c r="G54" s="126">
        <v>0</v>
      </c>
      <c r="H54" s="126">
        <v>0</v>
      </c>
      <c r="I54" s="126">
        <v>86242</v>
      </c>
      <c r="J54" s="126">
        <v>0</v>
      </c>
      <c r="K54" s="126">
        <v>0</v>
      </c>
      <c r="L54" s="126">
        <v>0</v>
      </c>
      <c r="M54" s="126">
        <v>3029</v>
      </c>
      <c r="N54" s="126">
        <v>0</v>
      </c>
      <c r="O54" s="126">
        <v>0</v>
      </c>
      <c r="P54" s="126">
        <v>0</v>
      </c>
      <c r="Q54" s="126">
        <v>25016</v>
      </c>
      <c r="R54" s="126">
        <v>0</v>
      </c>
      <c r="S54" s="126">
        <v>322</v>
      </c>
      <c r="T54" s="126">
        <v>9587</v>
      </c>
      <c r="U54" s="126">
        <v>2185</v>
      </c>
    </row>
    <row r="55" spans="1:21">
      <c r="A55" s="2" t="s">
        <v>40</v>
      </c>
      <c r="B55" s="2" t="str">
        <f>$B$5</f>
        <v>PRODUCTION</v>
      </c>
      <c r="C55" s="6"/>
      <c r="D55" s="7">
        <f t="shared" si="21"/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</row>
    <row r="56" spans="1:21">
      <c r="A56" s="2" t="str">
        <f t="shared" ref="A56:A62" si="22">A55</f>
        <v>DISTSEC</v>
      </c>
      <c r="B56" s="2" t="str">
        <f>$B$6</f>
        <v>BULKTRAN</v>
      </c>
      <c r="C56" s="6"/>
      <c r="D56" s="7">
        <f t="shared" si="21"/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</row>
    <row r="57" spans="1:21">
      <c r="A57" s="2" t="str">
        <f t="shared" si="22"/>
        <v>DISTSEC</v>
      </c>
      <c r="B57" s="2" t="str">
        <f>$B$7</f>
        <v>SUBTRAN</v>
      </c>
      <c r="C57" s="6"/>
      <c r="D57" s="7">
        <f t="shared" si="21"/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</row>
    <row r="58" spans="1:21">
      <c r="A58" s="2" t="str">
        <f t="shared" si="22"/>
        <v>DISTSEC</v>
      </c>
      <c r="B58" s="2" t="str">
        <f>$B$8</f>
        <v>DISTPRI</v>
      </c>
      <c r="C58" s="6"/>
      <c r="D58" s="7">
        <f t="shared" si="21"/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</row>
    <row r="59" spans="1:21">
      <c r="A59" s="2" t="str">
        <f t="shared" si="22"/>
        <v>DISTSEC</v>
      </c>
      <c r="B59" s="2" t="str">
        <f>$B$9</f>
        <v>DISTSEC</v>
      </c>
      <c r="D59" s="7">
        <f t="shared" si="21"/>
        <v>0.99999999999999989</v>
      </c>
      <c r="E59" s="7">
        <f t="shared" ref="E59:U59" si="23">E54/$D54</f>
        <v>0.76037843880360989</v>
      </c>
      <c r="F59" s="7">
        <f t="shared" si="23"/>
        <v>0.15347697467077459</v>
      </c>
      <c r="G59" s="7">
        <f t="shared" si="23"/>
        <v>0</v>
      </c>
      <c r="H59" s="7">
        <f>H54/$D54</f>
        <v>0</v>
      </c>
      <c r="I59" s="7">
        <f t="shared" si="23"/>
        <v>5.8784797011751232E-2</v>
      </c>
      <c r="J59" s="7">
        <f t="shared" si="23"/>
        <v>0</v>
      </c>
      <c r="K59" s="7">
        <f t="shared" si="23"/>
        <v>0</v>
      </c>
      <c r="L59" s="7">
        <f>L54/$D54</f>
        <v>0</v>
      </c>
      <c r="M59" s="7">
        <f>M54/$D54</f>
        <v>2.064645418109442E-3</v>
      </c>
      <c r="N59" s="7">
        <f>N54/$D54</f>
        <v>0</v>
      </c>
      <c r="O59" s="7">
        <f>O54/$D54</f>
        <v>0</v>
      </c>
      <c r="P59" s="7">
        <f>P54/$D54</f>
        <v>0</v>
      </c>
      <c r="Q59" s="7">
        <f t="shared" si="23"/>
        <v>1.7051558197235323E-2</v>
      </c>
      <c r="R59" s="7">
        <f t="shared" si="23"/>
        <v>0</v>
      </c>
      <c r="S59" s="7">
        <f>S54/$D54</f>
        <v>2.1948360007634213E-4</v>
      </c>
      <c r="T59" s="7">
        <f>T54/$D54</f>
        <v>6.5347492979251302E-3</v>
      </c>
      <c r="U59" s="7">
        <f t="shared" si="23"/>
        <v>1.4893530005180358E-3</v>
      </c>
    </row>
    <row r="60" spans="1:21">
      <c r="A60" s="2" t="str">
        <f t="shared" si="22"/>
        <v>DISTSEC</v>
      </c>
      <c r="B60" s="2" t="str">
        <f>$B$10</f>
        <v>ENERGY</v>
      </c>
      <c r="D60" s="7">
        <f t="shared" si="21"/>
        <v>0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</row>
    <row r="61" spans="1:21">
      <c r="A61" s="2" t="str">
        <f t="shared" si="22"/>
        <v>DISTSEC</v>
      </c>
      <c r="B61" s="2" t="str">
        <f>$B$11</f>
        <v>CUSTOMER</v>
      </c>
      <c r="D61" s="7">
        <f t="shared" si="21"/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</row>
    <row r="62" spans="1:21">
      <c r="A62" s="2" t="str">
        <f t="shared" si="22"/>
        <v>DISTSEC</v>
      </c>
      <c r="B62" s="2" t="str">
        <f>$B$12</f>
        <v>TOTAL</v>
      </c>
      <c r="D62" s="7">
        <f t="shared" ref="D62:U62" si="24">SUM(D55:D61)</f>
        <v>0.99999999999999989</v>
      </c>
      <c r="E62" s="7">
        <f t="shared" si="24"/>
        <v>0.76037843880360989</v>
      </c>
      <c r="F62" s="7">
        <f t="shared" si="24"/>
        <v>0.15347697467077459</v>
      </c>
      <c r="G62" s="7">
        <f t="shared" si="24"/>
        <v>0</v>
      </c>
      <c r="H62" s="7">
        <f t="shared" si="24"/>
        <v>0</v>
      </c>
      <c r="I62" s="7">
        <f t="shared" si="24"/>
        <v>5.8784797011751232E-2</v>
      </c>
      <c r="J62" s="7">
        <f t="shared" si="24"/>
        <v>0</v>
      </c>
      <c r="K62" s="7">
        <f t="shared" si="24"/>
        <v>0</v>
      </c>
      <c r="L62" s="7">
        <f>SUM(L55:L61)</f>
        <v>0</v>
      </c>
      <c r="M62" s="7">
        <f>SUM(M55:M61)</f>
        <v>2.064645418109442E-3</v>
      </c>
      <c r="N62" s="7">
        <f t="shared" si="24"/>
        <v>0</v>
      </c>
      <c r="O62" s="7">
        <f t="shared" si="24"/>
        <v>0</v>
      </c>
      <c r="P62" s="7">
        <f t="shared" si="24"/>
        <v>0</v>
      </c>
      <c r="Q62" s="7">
        <f t="shared" si="24"/>
        <v>1.7051558197235323E-2</v>
      </c>
      <c r="R62" s="7">
        <f t="shared" si="24"/>
        <v>0</v>
      </c>
      <c r="S62" s="7">
        <f t="shared" si="24"/>
        <v>2.1948360007634213E-4</v>
      </c>
      <c r="T62" s="7">
        <f t="shared" si="24"/>
        <v>6.5347492979251302E-3</v>
      </c>
      <c r="U62" s="7">
        <f t="shared" si="24"/>
        <v>1.4893530005180358E-3</v>
      </c>
    </row>
    <row r="63" spans="1:21"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</row>
    <row r="64" spans="1:21">
      <c r="A64" s="53" t="s">
        <v>15</v>
      </c>
      <c r="B64" s="3"/>
      <c r="C64" s="6"/>
      <c r="D64" s="126">
        <f t="shared" ref="D64:D71" si="25">SUM(E64:U64)</f>
        <v>217974</v>
      </c>
      <c r="E64" s="126">
        <v>131760</v>
      </c>
      <c r="F64" s="126">
        <v>30856</v>
      </c>
      <c r="G64" s="126">
        <v>72</v>
      </c>
      <c r="H64" s="126">
        <v>3</v>
      </c>
      <c r="I64" s="126">
        <v>376</v>
      </c>
      <c r="J64" s="126">
        <v>71</v>
      </c>
      <c r="K64" s="126">
        <v>7</v>
      </c>
      <c r="L64" s="126">
        <v>0</v>
      </c>
      <c r="M64" s="126">
        <v>4</v>
      </c>
      <c r="N64" s="126">
        <v>42</v>
      </c>
      <c r="O64" s="126">
        <v>22</v>
      </c>
      <c r="P64" s="126">
        <v>3</v>
      </c>
      <c r="Q64" s="126">
        <v>138</v>
      </c>
      <c r="R64" s="126">
        <v>1</v>
      </c>
      <c r="S64" s="126">
        <v>8</v>
      </c>
      <c r="T64" s="126">
        <v>54557</v>
      </c>
      <c r="U64" s="126">
        <v>54</v>
      </c>
    </row>
    <row r="65" spans="1:21">
      <c r="A65" s="2" t="s">
        <v>41</v>
      </c>
      <c r="B65" s="2" t="str">
        <f>$B$5</f>
        <v>PRODUCTION</v>
      </c>
      <c r="C65" s="6"/>
      <c r="D65" s="7">
        <f t="shared" si="25"/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</row>
    <row r="66" spans="1:21">
      <c r="A66" s="2" t="str">
        <f t="shared" ref="A66:A72" si="26">A65</f>
        <v>CUST_TOTAL</v>
      </c>
      <c r="B66" s="2" t="str">
        <f>$B$6</f>
        <v>BULKTRAN</v>
      </c>
      <c r="C66" s="6"/>
      <c r="D66" s="7">
        <f t="shared" si="25"/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</row>
    <row r="67" spans="1:21">
      <c r="A67" s="2" t="str">
        <f t="shared" si="26"/>
        <v>CUST_TOTAL</v>
      </c>
      <c r="B67" s="2" t="str">
        <f>$B$7</f>
        <v>SUBTRAN</v>
      </c>
      <c r="C67" s="6"/>
      <c r="D67" s="7">
        <f t="shared" si="25"/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</row>
    <row r="68" spans="1:21">
      <c r="A68" s="2" t="str">
        <f t="shared" si="26"/>
        <v>CUST_TOTAL</v>
      </c>
      <c r="B68" s="2" t="str">
        <f>$B$8</f>
        <v>DISTPRI</v>
      </c>
      <c r="C68" s="6"/>
      <c r="D68" s="7">
        <f t="shared" si="25"/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</row>
    <row r="69" spans="1:21">
      <c r="A69" s="2" t="str">
        <f t="shared" si="26"/>
        <v>CUST_TOTAL</v>
      </c>
      <c r="B69" s="2" t="str">
        <f>$B$9</f>
        <v>DISTSEC</v>
      </c>
      <c r="C69" s="6"/>
      <c r="D69" s="7">
        <f t="shared" si="25"/>
        <v>0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</row>
    <row r="70" spans="1:21">
      <c r="A70" s="2" t="str">
        <f t="shared" si="26"/>
        <v>CUST_TOTAL</v>
      </c>
      <c r="B70" s="2" t="str">
        <f>$B$10</f>
        <v>ENERGY</v>
      </c>
      <c r="C70" s="6"/>
      <c r="D70" s="7">
        <f t="shared" si="25"/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</row>
    <row r="71" spans="1:21">
      <c r="A71" s="2" t="str">
        <f t="shared" si="26"/>
        <v>CUST_TOTAL</v>
      </c>
      <c r="B71" s="2" t="str">
        <f>$B$11</f>
        <v>CUSTOMER</v>
      </c>
      <c r="D71" s="7">
        <f t="shared" si="25"/>
        <v>1</v>
      </c>
      <c r="E71" s="7">
        <f t="shared" ref="E71:U71" si="27">E64/$D64</f>
        <v>0.60447576316441409</v>
      </c>
      <c r="F71" s="7">
        <f t="shared" si="27"/>
        <v>0.14155816748786554</v>
      </c>
      <c r="G71" s="7">
        <f t="shared" si="27"/>
        <v>3.3031462468000771E-4</v>
      </c>
      <c r="H71" s="7">
        <f>H64/$D64</f>
        <v>1.3763109361666988E-5</v>
      </c>
      <c r="I71" s="7">
        <f t="shared" si="27"/>
        <v>1.7249763733289292E-3</v>
      </c>
      <c r="J71" s="7">
        <f t="shared" si="27"/>
        <v>3.2572692155945205E-4</v>
      </c>
      <c r="K71" s="7">
        <f t="shared" si="27"/>
        <v>3.2113921843889637E-5</v>
      </c>
      <c r="L71" s="7">
        <f>L64/$D64</f>
        <v>0</v>
      </c>
      <c r="M71" s="7">
        <f>M64/$D64</f>
        <v>1.835081248222265E-5</v>
      </c>
      <c r="N71" s="7">
        <f>N64/$D64</f>
        <v>1.9268353106333783E-4</v>
      </c>
      <c r="O71" s="7">
        <f>O64/$D64</f>
        <v>1.0092946865222458E-4</v>
      </c>
      <c r="P71" s="7">
        <f>P64/$D64</f>
        <v>1.3763109361666988E-5</v>
      </c>
      <c r="Q71" s="7">
        <f t="shared" si="27"/>
        <v>6.3310303063668144E-4</v>
      </c>
      <c r="R71" s="7">
        <f t="shared" si="27"/>
        <v>4.5877031205556625E-6</v>
      </c>
      <c r="S71" s="7">
        <f>S64/$D64</f>
        <v>3.67016249644453E-5</v>
      </c>
      <c r="T71" s="7">
        <f>T64/$D64</f>
        <v>0.25029131914815528</v>
      </c>
      <c r="U71" s="7">
        <f t="shared" si="27"/>
        <v>2.4773596851000577E-4</v>
      </c>
    </row>
    <row r="72" spans="1:21">
      <c r="A72" s="2" t="str">
        <f t="shared" si="26"/>
        <v>CUST_TOTAL</v>
      </c>
      <c r="B72" s="2" t="str">
        <f>$B$12</f>
        <v>TOTAL</v>
      </c>
      <c r="D72" s="7">
        <f t="shared" ref="D72:U72" si="28">SUM(D65:D71)</f>
        <v>1</v>
      </c>
      <c r="E72" s="7">
        <f t="shared" si="28"/>
        <v>0.60447576316441409</v>
      </c>
      <c r="F72" s="7">
        <f t="shared" si="28"/>
        <v>0.14155816748786554</v>
      </c>
      <c r="G72" s="7">
        <f t="shared" si="28"/>
        <v>3.3031462468000771E-4</v>
      </c>
      <c r="H72" s="7">
        <f t="shared" si="28"/>
        <v>1.3763109361666988E-5</v>
      </c>
      <c r="I72" s="7">
        <f t="shared" si="28"/>
        <v>1.7249763733289292E-3</v>
      </c>
      <c r="J72" s="7">
        <f t="shared" si="28"/>
        <v>3.2572692155945205E-4</v>
      </c>
      <c r="K72" s="7">
        <f t="shared" si="28"/>
        <v>3.2113921843889637E-5</v>
      </c>
      <c r="L72" s="7">
        <f>SUM(L65:L71)</f>
        <v>0</v>
      </c>
      <c r="M72" s="7">
        <f>SUM(M65:M71)</f>
        <v>1.835081248222265E-5</v>
      </c>
      <c r="N72" s="7">
        <f t="shared" si="28"/>
        <v>1.9268353106333783E-4</v>
      </c>
      <c r="O72" s="7">
        <f t="shared" si="28"/>
        <v>1.0092946865222458E-4</v>
      </c>
      <c r="P72" s="7">
        <f t="shared" si="28"/>
        <v>1.3763109361666988E-5</v>
      </c>
      <c r="Q72" s="7">
        <f t="shared" si="28"/>
        <v>6.3310303063668144E-4</v>
      </c>
      <c r="R72" s="7">
        <f t="shared" si="28"/>
        <v>4.5877031205556625E-6</v>
      </c>
      <c r="S72" s="7">
        <f t="shared" si="28"/>
        <v>3.67016249644453E-5</v>
      </c>
      <c r="T72" s="7">
        <f t="shared" si="28"/>
        <v>0.25029131914815528</v>
      </c>
      <c r="U72" s="7">
        <f t="shared" si="28"/>
        <v>2.4773596851000577E-4</v>
      </c>
    </row>
    <row r="73" spans="1:21">
      <c r="A73" s="3"/>
      <c r="B73" s="3"/>
      <c r="C73" s="6"/>
      <c r="D73" s="5"/>
    </row>
    <row r="74" spans="1:21" ht="12.5">
      <c r="A74" s="53" t="s">
        <v>43</v>
      </c>
      <c r="B74" s="3"/>
      <c r="C74" s="48" t="s">
        <v>540</v>
      </c>
      <c r="D74" s="126">
        <f t="shared" ref="D74:D81" si="29">SUM(E74:U74)</f>
        <v>217939</v>
      </c>
      <c r="E74" s="126">
        <v>131760</v>
      </c>
      <c r="F74" s="126">
        <v>30856</v>
      </c>
      <c r="G74" s="126">
        <v>72</v>
      </c>
      <c r="H74" s="126">
        <v>0</v>
      </c>
      <c r="I74" s="126">
        <v>376</v>
      </c>
      <c r="J74" s="126">
        <v>71</v>
      </c>
      <c r="K74" s="126">
        <v>0</v>
      </c>
      <c r="L74" s="126">
        <v>0</v>
      </c>
      <c r="M74" s="126">
        <v>4</v>
      </c>
      <c r="N74" s="126">
        <v>42</v>
      </c>
      <c r="O74" s="126">
        <v>0</v>
      </c>
      <c r="P74" s="126">
        <v>0</v>
      </c>
      <c r="Q74" s="126">
        <v>138</v>
      </c>
      <c r="R74" s="126">
        <v>1</v>
      </c>
      <c r="S74" s="126">
        <v>8</v>
      </c>
      <c r="T74" s="126">
        <v>54557</v>
      </c>
      <c r="U74" s="126">
        <v>54</v>
      </c>
    </row>
    <row r="75" spans="1:21">
      <c r="A75" s="2" t="s">
        <v>44</v>
      </c>
      <c r="B75" s="2" t="str">
        <f>$B$5</f>
        <v>PRODUCTION</v>
      </c>
      <c r="C75" s="6"/>
      <c r="D75" s="7">
        <f t="shared" si="29"/>
        <v>0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</row>
    <row r="76" spans="1:21">
      <c r="A76" s="2" t="str">
        <f t="shared" ref="A76:A82" si="30">A75</f>
        <v>DIST_PCUST</v>
      </c>
      <c r="B76" s="2" t="str">
        <f>$B$6</f>
        <v>BULKTRAN</v>
      </c>
      <c r="C76" s="6"/>
      <c r="D76" s="7">
        <f t="shared" si="29"/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</row>
    <row r="77" spans="1:21">
      <c r="A77" s="2" t="str">
        <f t="shared" si="30"/>
        <v>DIST_PCUST</v>
      </c>
      <c r="B77" s="2" t="str">
        <f>$B$7</f>
        <v>SUBTRAN</v>
      </c>
      <c r="C77" s="6"/>
      <c r="D77" s="7">
        <f t="shared" si="29"/>
        <v>0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</row>
    <row r="78" spans="1:21">
      <c r="A78" s="2" t="str">
        <f t="shared" si="30"/>
        <v>DIST_PCUST</v>
      </c>
      <c r="B78" s="2" t="str">
        <f>$B$8</f>
        <v>DISTPRI</v>
      </c>
      <c r="C78" s="6"/>
      <c r="D78" s="7">
        <f t="shared" si="29"/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</row>
    <row r="79" spans="1:21">
      <c r="A79" s="2" t="str">
        <f t="shared" si="30"/>
        <v>DIST_PCUST</v>
      </c>
      <c r="B79" s="2" t="str">
        <f>$B$9</f>
        <v>DISTSEC</v>
      </c>
      <c r="C79" s="6"/>
      <c r="D79" s="7">
        <f t="shared" si="29"/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</row>
    <row r="80" spans="1:21">
      <c r="A80" s="2" t="str">
        <f t="shared" si="30"/>
        <v>DIST_PCUST</v>
      </c>
      <c r="B80" s="2" t="str">
        <f>$B$10</f>
        <v>ENERGY</v>
      </c>
      <c r="C80" s="6"/>
      <c r="D80" s="7">
        <f t="shared" si="29"/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</row>
    <row r="81" spans="1:21">
      <c r="A81" s="2" t="str">
        <f t="shared" si="30"/>
        <v>DIST_PCUST</v>
      </c>
      <c r="B81" s="2" t="str">
        <f>$B$11</f>
        <v>CUSTOMER</v>
      </c>
      <c r="D81" s="7">
        <f t="shared" si="29"/>
        <v>1</v>
      </c>
      <c r="E81" s="7">
        <f t="shared" ref="E81:U81" si="31">E74/$D74</f>
        <v>0.60457283918894733</v>
      </c>
      <c r="F81" s="7">
        <f t="shared" si="31"/>
        <v>0.14158090107782453</v>
      </c>
      <c r="G81" s="7">
        <f t="shared" si="31"/>
        <v>3.3036767168794938E-4</v>
      </c>
      <c r="H81" s="7">
        <f>H74/$D74</f>
        <v>0</v>
      </c>
      <c r="I81" s="7">
        <f t="shared" si="31"/>
        <v>1.7252533965926246E-3</v>
      </c>
      <c r="J81" s="7">
        <f t="shared" si="31"/>
        <v>3.2577923180339451E-4</v>
      </c>
      <c r="K81" s="7">
        <f t="shared" si="31"/>
        <v>0</v>
      </c>
      <c r="L81" s="7">
        <f>L74/$D74</f>
        <v>0</v>
      </c>
      <c r="M81" s="7">
        <f>M74/$D74</f>
        <v>1.835375953821941E-5</v>
      </c>
      <c r="N81" s="7">
        <f>N74/$D74</f>
        <v>1.927144751513038E-4</v>
      </c>
      <c r="O81" s="7">
        <f>O74/$D74</f>
        <v>0</v>
      </c>
      <c r="P81" s="7">
        <f>P74/$D74</f>
        <v>0</v>
      </c>
      <c r="Q81" s="7">
        <f t="shared" si="31"/>
        <v>6.3320470406856967E-4</v>
      </c>
      <c r="R81" s="7">
        <f t="shared" si="31"/>
        <v>4.5884398845548526E-6</v>
      </c>
      <c r="S81" s="7">
        <f>S74/$D74</f>
        <v>3.670751907643882E-5</v>
      </c>
      <c r="T81" s="7">
        <f>T74/$D74</f>
        <v>0.2503315147816591</v>
      </c>
      <c r="U81" s="7">
        <f t="shared" si="31"/>
        <v>2.4777575376596202E-4</v>
      </c>
    </row>
    <row r="82" spans="1:21">
      <c r="A82" s="2" t="str">
        <f t="shared" si="30"/>
        <v>DIST_PCUST</v>
      </c>
      <c r="B82" s="2" t="str">
        <f>$B$12</f>
        <v>TOTAL</v>
      </c>
      <c r="D82" s="7">
        <f t="shared" ref="D82:U82" si="32">SUM(D75:D81)</f>
        <v>1</v>
      </c>
      <c r="E82" s="7">
        <f t="shared" si="32"/>
        <v>0.60457283918894733</v>
      </c>
      <c r="F82" s="7">
        <f t="shared" si="32"/>
        <v>0.14158090107782453</v>
      </c>
      <c r="G82" s="7">
        <f t="shared" si="32"/>
        <v>3.3036767168794938E-4</v>
      </c>
      <c r="H82" s="7">
        <f t="shared" si="32"/>
        <v>0</v>
      </c>
      <c r="I82" s="7">
        <f t="shared" si="32"/>
        <v>1.7252533965926246E-3</v>
      </c>
      <c r="J82" s="7">
        <f t="shared" si="32"/>
        <v>3.2577923180339451E-4</v>
      </c>
      <c r="K82" s="7">
        <f t="shared" si="32"/>
        <v>0</v>
      </c>
      <c r="L82" s="7">
        <f>SUM(L75:L81)</f>
        <v>0</v>
      </c>
      <c r="M82" s="7">
        <f>SUM(M75:M81)</f>
        <v>1.835375953821941E-5</v>
      </c>
      <c r="N82" s="7">
        <f t="shared" si="32"/>
        <v>1.927144751513038E-4</v>
      </c>
      <c r="O82" s="7">
        <f t="shared" si="32"/>
        <v>0</v>
      </c>
      <c r="P82" s="7">
        <f t="shared" si="32"/>
        <v>0</v>
      </c>
      <c r="Q82" s="7">
        <f t="shared" si="32"/>
        <v>6.3320470406856967E-4</v>
      </c>
      <c r="R82" s="7">
        <f t="shared" si="32"/>
        <v>4.5884398845548526E-6</v>
      </c>
      <c r="S82" s="7">
        <f t="shared" si="32"/>
        <v>3.670751907643882E-5</v>
      </c>
      <c r="T82" s="7">
        <f t="shared" si="32"/>
        <v>0.2503315147816591</v>
      </c>
      <c r="U82" s="7">
        <f t="shared" si="32"/>
        <v>2.4777575376596202E-4</v>
      </c>
    </row>
    <row r="83" spans="1:21">
      <c r="A83" s="3"/>
      <c r="B83" s="3"/>
      <c r="C83" s="6"/>
      <c r="D83" s="5"/>
    </row>
    <row r="84" spans="1:21" ht="12.5">
      <c r="A84" s="53" t="s">
        <v>45</v>
      </c>
      <c r="B84" s="3"/>
      <c r="C84" s="48" t="s">
        <v>541</v>
      </c>
      <c r="D84" s="126">
        <f t="shared" ref="D84:D91" si="33">SUM(E84:U84)</f>
        <v>217753</v>
      </c>
      <c r="E84" s="126">
        <v>131760</v>
      </c>
      <c r="F84" s="126">
        <v>30856</v>
      </c>
      <c r="G84" s="126">
        <v>0</v>
      </c>
      <c r="H84" s="126">
        <v>0</v>
      </c>
      <c r="I84" s="126">
        <v>376</v>
      </c>
      <c r="J84" s="126">
        <v>0</v>
      </c>
      <c r="K84" s="126">
        <v>0</v>
      </c>
      <c r="L84" s="126">
        <v>0</v>
      </c>
      <c r="M84" s="126">
        <v>4</v>
      </c>
      <c r="N84" s="126">
        <v>0</v>
      </c>
      <c r="O84" s="126">
        <v>0</v>
      </c>
      <c r="P84" s="126">
        <v>0</v>
      </c>
      <c r="Q84" s="126">
        <v>138</v>
      </c>
      <c r="R84" s="126">
        <v>0</v>
      </c>
      <c r="S84" s="126">
        <v>8</v>
      </c>
      <c r="T84" s="126">
        <v>54557</v>
      </c>
      <c r="U84" s="126">
        <v>54</v>
      </c>
    </row>
    <row r="85" spans="1:21">
      <c r="A85" s="2" t="s">
        <v>46</v>
      </c>
      <c r="B85" s="2" t="str">
        <f>$B$5</f>
        <v>PRODUCTION</v>
      </c>
      <c r="C85" s="6"/>
      <c r="D85" s="7">
        <f t="shared" si="33"/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</row>
    <row r="86" spans="1:21">
      <c r="A86" s="2" t="str">
        <f t="shared" ref="A86:A92" si="34">A85</f>
        <v>DIST_SERV</v>
      </c>
      <c r="B86" s="2" t="str">
        <f>$B$6</f>
        <v>BULKTRAN</v>
      </c>
      <c r="C86" s="6"/>
      <c r="D86" s="7">
        <f t="shared" si="33"/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</row>
    <row r="87" spans="1:21">
      <c r="A87" s="2" t="str">
        <f t="shared" si="34"/>
        <v>DIST_SERV</v>
      </c>
      <c r="B87" s="2" t="str">
        <f>$B$7</f>
        <v>SUBTRAN</v>
      </c>
      <c r="C87" s="6"/>
      <c r="D87" s="7">
        <f t="shared" si="33"/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</row>
    <row r="88" spans="1:21">
      <c r="A88" s="2" t="str">
        <f t="shared" si="34"/>
        <v>DIST_SERV</v>
      </c>
      <c r="B88" s="2" t="str">
        <f>$B$8</f>
        <v>DISTPRI</v>
      </c>
      <c r="C88" s="6"/>
      <c r="D88" s="7">
        <f t="shared" si="33"/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</row>
    <row r="89" spans="1:21">
      <c r="A89" s="2" t="str">
        <f t="shared" si="34"/>
        <v>DIST_SERV</v>
      </c>
      <c r="B89" s="2" t="str">
        <f>$B$9</f>
        <v>DISTSEC</v>
      </c>
      <c r="C89" s="6"/>
      <c r="D89" s="7">
        <f t="shared" si="33"/>
        <v>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</row>
    <row r="90" spans="1:21">
      <c r="A90" s="2" t="str">
        <f t="shared" si="34"/>
        <v>DIST_SERV</v>
      </c>
      <c r="B90" s="2" t="str">
        <f>$B$10</f>
        <v>ENERGY</v>
      </c>
      <c r="C90" s="6"/>
      <c r="D90" s="7">
        <f t="shared" si="33"/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</row>
    <row r="91" spans="1:21">
      <c r="A91" s="2" t="str">
        <f t="shared" si="34"/>
        <v>DIST_SERV</v>
      </c>
      <c r="B91" s="2" t="str">
        <f>$B$11</f>
        <v>CUSTOMER</v>
      </c>
      <c r="D91" s="7">
        <f t="shared" si="33"/>
        <v>1</v>
      </c>
      <c r="E91" s="7">
        <f t="shared" ref="E91:U91" si="35">E84/$D84</f>
        <v>0.60508925250168766</v>
      </c>
      <c r="F91" s="7">
        <f t="shared" si="35"/>
        <v>0.14170183648445717</v>
      </c>
      <c r="G91" s="7">
        <f t="shared" si="35"/>
        <v>0</v>
      </c>
      <c r="H91" s="7">
        <f>H84/$D84</f>
        <v>0</v>
      </c>
      <c r="I91" s="7">
        <f t="shared" si="35"/>
        <v>1.7267270714984408E-3</v>
      </c>
      <c r="J91" s="7">
        <f t="shared" si="35"/>
        <v>0</v>
      </c>
      <c r="K91" s="7">
        <f t="shared" si="35"/>
        <v>0</v>
      </c>
      <c r="L91" s="7">
        <f>L84/$D84</f>
        <v>0</v>
      </c>
      <c r="M91" s="7">
        <f>M84/$D84</f>
        <v>1.8369436930834476E-5</v>
      </c>
      <c r="N91" s="7">
        <f>N84/$D84</f>
        <v>0</v>
      </c>
      <c r="O91" s="7">
        <f>O84/$D84</f>
        <v>0</v>
      </c>
      <c r="P91" s="7">
        <f>P84/$D84</f>
        <v>0</v>
      </c>
      <c r="Q91" s="7">
        <f t="shared" si="35"/>
        <v>6.3374557411378951E-4</v>
      </c>
      <c r="R91" s="7">
        <f t="shared" si="35"/>
        <v>0</v>
      </c>
      <c r="S91" s="7">
        <f>S84/$D84</f>
        <v>3.6738873861668953E-5</v>
      </c>
      <c r="T91" s="7">
        <f>T84/$D84</f>
        <v>0.25054534265888417</v>
      </c>
      <c r="U91" s="7">
        <f t="shared" si="35"/>
        <v>2.4798739856626546E-4</v>
      </c>
    </row>
    <row r="92" spans="1:21">
      <c r="A92" s="2" t="str">
        <f t="shared" si="34"/>
        <v>DIST_SERV</v>
      </c>
      <c r="B92" s="2" t="str">
        <f>$B$12</f>
        <v>TOTAL</v>
      </c>
      <c r="D92" s="7">
        <f t="shared" ref="D92:U92" si="36">SUM(D85:D91)</f>
        <v>1</v>
      </c>
      <c r="E92" s="7">
        <f t="shared" si="36"/>
        <v>0.60508925250168766</v>
      </c>
      <c r="F92" s="7">
        <f t="shared" si="36"/>
        <v>0.14170183648445717</v>
      </c>
      <c r="G92" s="7">
        <f t="shared" si="36"/>
        <v>0</v>
      </c>
      <c r="H92" s="7">
        <f t="shared" si="36"/>
        <v>0</v>
      </c>
      <c r="I92" s="7">
        <f t="shared" si="36"/>
        <v>1.7267270714984408E-3</v>
      </c>
      <c r="J92" s="7">
        <f t="shared" si="36"/>
        <v>0</v>
      </c>
      <c r="K92" s="7">
        <f t="shared" si="36"/>
        <v>0</v>
      </c>
      <c r="L92" s="7">
        <f>SUM(L85:L91)</f>
        <v>0</v>
      </c>
      <c r="M92" s="7">
        <f>SUM(M85:M91)</f>
        <v>1.8369436930834476E-5</v>
      </c>
      <c r="N92" s="7">
        <f t="shared" si="36"/>
        <v>0</v>
      </c>
      <c r="O92" s="7">
        <f t="shared" si="36"/>
        <v>0</v>
      </c>
      <c r="P92" s="7">
        <f t="shared" si="36"/>
        <v>0</v>
      </c>
      <c r="Q92" s="7">
        <f t="shared" si="36"/>
        <v>6.3374557411378951E-4</v>
      </c>
      <c r="R92" s="7">
        <f t="shared" si="36"/>
        <v>0</v>
      </c>
      <c r="S92" s="7">
        <f t="shared" si="36"/>
        <v>3.6738873861668953E-5</v>
      </c>
      <c r="T92" s="7">
        <f t="shared" si="36"/>
        <v>0.25054534265888417</v>
      </c>
      <c r="U92" s="7">
        <f t="shared" si="36"/>
        <v>2.4798739856626546E-4</v>
      </c>
    </row>
    <row r="93" spans="1:21">
      <c r="A93" s="3"/>
      <c r="B93" s="3"/>
      <c r="C93" s="6"/>
      <c r="D93" s="5"/>
    </row>
    <row r="94" spans="1:21">
      <c r="A94" s="53" t="s">
        <v>14</v>
      </c>
      <c r="B94" s="3"/>
      <c r="C94" s="6"/>
      <c r="D94" s="126">
        <f t="shared" ref="D94:D101" si="37">SUM(E94:U94)</f>
        <v>31726882</v>
      </c>
      <c r="E94" s="126">
        <v>14333232</v>
      </c>
      <c r="F94" s="126">
        <v>11159174</v>
      </c>
      <c r="G94" s="126">
        <v>1513728</v>
      </c>
      <c r="H94" s="126">
        <v>132803</v>
      </c>
      <c r="I94" s="126">
        <v>1173305</v>
      </c>
      <c r="J94" s="126">
        <v>663375</v>
      </c>
      <c r="K94" s="126">
        <v>381053</v>
      </c>
      <c r="L94" s="126">
        <v>0</v>
      </c>
      <c r="M94" s="126">
        <v>8379</v>
      </c>
      <c r="N94" s="126">
        <v>527606</v>
      </c>
      <c r="O94" s="126">
        <v>1263008</v>
      </c>
      <c r="P94" s="126">
        <v>244959</v>
      </c>
      <c r="Q94" s="126">
        <v>289069</v>
      </c>
      <c r="R94" s="126">
        <v>7247</v>
      </c>
      <c r="S94" s="126">
        <v>29944</v>
      </c>
      <c r="T94" s="126">
        <v>0</v>
      </c>
      <c r="U94" s="126">
        <v>0</v>
      </c>
    </row>
    <row r="95" spans="1:21">
      <c r="A95" s="2" t="s">
        <v>47</v>
      </c>
      <c r="B95" s="2" t="str">
        <f>$B$5</f>
        <v>PRODUCTION</v>
      </c>
      <c r="C95" s="6"/>
      <c r="D95" s="7">
        <f t="shared" si="37"/>
        <v>0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</row>
    <row r="96" spans="1:21">
      <c r="A96" s="2" t="str">
        <f t="shared" ref="A96:A102" si="38">A95</f>
        <v>DIST_METERS</v>
      </c>
      <c r="B96" s="2" t="str">
        <f>$B$6</f>
        <v>BULKTRAN</v>
      </c>
      <c r="C96" s="6"/>
      <c r="D96" s="7">
        <f t="shared" si="37"/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</row>
    <row r="97" spans="1:21">
      <c r="A97" s="2" t="str">
        <f t="shared" si="38"/>
        <v>DIST_METERS</v>
      </c>
      <c r="B97" s="2" t="str">
        <f>$B$7</f>
        <v>SUBTRAN</v>
      </c>
      <c r="C97" s="6"/>
      <c r="D97" s="7">
        <f t="shared" si="37"/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</row>
    <row r="98" spans="1:21">
      <c r="A98" s="2" t="str">
        <f t="shared" si="38"/>
        <v>DIST_METERS</v>
      </c>
      <c r="B98" s="2" t="str">
        <f>$B$8</f>
        <v>DISTPRI</v>
      </c>
      <c r="C98" s="6"/>
      <c r="D98" s="7">
        <f t="shared" si="37"/>
        <v>0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</row>
    <row r="99" spans="1:21">
      <c r="A99" s="2" t="str">
        <f t="shared" si="38"/>
        <v>DIST_METERS</v>
      </c>
      <c r="B99" s="2" t="str">
        <f>$B$9</f>
        <v>DISTSEC</v>
      </c>
      <c r="C99" s="6"/>
      <c r="D99" s="7">
        <f t="shared" si="37"/>
        <v>0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</row>
    <row r="100" spans="1:21">
      <c r="A100" s="2" t="str">
        <f t="shared" si="38"/>
        <v>DIST_METERS</v>
      </c>
      <c r="B100" s="2" t="str">
        <f>$B$10</f>
        <v>ENERGY</v>
      </c>
      <c r="C100" s="6"/>
      <c r="D100" s="7">
        <f t="shared" si="37"/>
        <v>0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</row>
    <row r="101" spans="1:21">
      <c r="A101" s="2" t="str">
        <f t="shared" si="38"/>
        <v>DIST_METERS</v>
      </c>
      <c r="B101" s="2" t="str">
        <f>$B$11</f>
        <v>CUSTOMER</v>
      </c>
      <c r="D101" s="7">
        <f t="shared" si="37"/>
        <v>1.0000000000000002</v>
      </c>
      <c r="E101" s="7">
        <f t="shared" ref="E101:U101" si="39">E94/$D94</f>
        <v>0.45176932293567329</v>
      </c>
      <c r="F101" s="7">
        <f t="shared" si="39"/>
        <v>0.35172614819193387</v>
      </c>
      <c r="G101" s="7">
        <f t="shared" si="39"/>
        <v>4.7711212214298269E-2</v>
      </c>
      <c r="H101" s="7">
        <f>H94/$D94</f>
        <v>4.1858194574556683E-3</v>
      </c>
      <c r="I101" s="7">
        <f t="shared" si="39"/>
        <v>3.6981415318404119E-2</v>
      </c>
      <c r="J101" s="7">
        <f t="shared" si="39"/>
        <v>2.0908925119083557E-2</v>
      </c>
      <c r="K101" s="7">
        <f t="shared" si="39"/>
        <v>1.2010414386134762E-2</v>
      </c>
      <c r="L101" s="7">
        <f>L94/$D94</f>
        <v>0</v>
      </c>
      <c r="M101" s="7">
        <f>M94/$D94</f>
        <v>2.6409780828762181E-4</v>
      </c>
      <c r="N101" s="7">
        <f>N94/$D94</f>
        <v>1.6629620269650199E-2</v>
      </c>
      <c r="O101" s="7">
        <f>O94/$D94</f>
        <v>3.980876532399244E-2</v>
      </c>
      <c r="P101" s="7">
        <f>P94/$D94</f>
        <v>7.7208658575399873E-3</v>
      </c>
      <c r="Q101" s="7">
        <f t="shared" si="39"/>
        <v>9.111169512339725E-3</v>
      </c>
      <c r="R101" s="7">
        <f t="shared" si="39"/>
        <v>2.2841828579310127E-4</v>
      </c>
      <c r="S101" s="7">
        <f>S94/$D94</f>
        <v>9.438053194133606E-4</v>
      </c>
      <c r="T101" s="7">
        <f>T94/$D94</f>
        <v>0</v>
      </c>
      <c r="U101" s="7">
        <f t="shared" si="39"/>
        <v>0</v>
      </c>
    </row>
    <row r="102" spans="1:21">
      <c r="A102" s="2" t="str">
        <f t="shared" si="38"/>
        <v>DIST_METERS</v>
      </c>
      <c r="B102" s="2" t="str">
        <f>$B$12</f>
        <v>TOTAL</v>
      </c>
      <c r="D102" s="7">
        <f t="shared" ref="D102:U102" si="40">SUM(D95:D101)</f>
        <v>1.0000000000000002</v>
      </c>
      <c r="E102" s="7">
        <f t="shared" si="40"/>
        <v>0.45176932293567329</v>
      </c>
      <c r="F102" s="7">
        <f t="shared" si="40"/>
        <v>0.35172614819193387</v>
      </c>
      <c r="G102" s="7">
        <f t="shared" si="40"/>
        <v>4.7711212214298269E-2</v>
      </c>
      <c r="H102" s="7">
        <f t="shared" si="40"/>
        <v>4.1858194574556683E-3</v>
      </c>
      <c r="I102" s="7">
        <f t="shared" si="40"/>
        <v>3.6981415318404119E-2</v>
      </c>
      <c r="J102" s="7">
        <f t="shared" si="40"/>
        <v>2.0908925119083557E-2</v>
      </c>
      <c r="K102" s="7">
        <f t="shared" si="40"/>
        <v>1.2010414386134762E-2</v>
      </c>
      <c r="L102" s="7">
        <f>SUM(L95:L101)</f>
        <v>0</v>
      </c>
      <c r="M102" s="7">
        <f>SUM(M95:M101)</f>
        <v>2.6409780828762181E-4</v>
      </c>
      <c r="N102" s="7">
        <f t="shared" si="40"/>
        <v>1.6629620269650199E-2</v>
      </c>
      <c r="O102" s="7">
        <f t="shared" si="40"/>
        <v>3.980876532399244E-2</v>
      </c>
      <c r="P102" s="7">
        <f t="shared" si="40"/>
        <v>7.7208658575399873E-3</v>
      </c>
      <c r="Q102" s="7">
        <f t="shared" si="40"/>
        <v>9.111169512339725E-3</v>
      </c>
      <c r="R102" s="7">
        <f t="shared" si="40"/>
        <v>2.2841828579310127E-4</v>
      </c>
      <c r="S102" s="7">
        <f t="shared" si="40"/>
        <v>9.438053194133606E-4</v>
      </c>
      <c r="T102" s="7">
        <f t="shared" si="40"/>
        <v>0</v>
      </c>
      <c r="U102" s="7">
        <f t="shared" si="40"/>
        <v>0</v>
      </c>
    </row>
    <row r="103" spans="1:21">
      <c r="A103" s="3"/>
      <c r="B103" s="3"/>
      <c r="C103" s="6"/>
      <c r="D103" s="5"/>
    </row>
    <row r="104" spans="1:21">
      <c r="A104" s="53" t="s">
        <v>48</v>
      </c>
      <c r="B104" s="3"/>
      <c r="C104" s="6"/>
      <c r="D104" s="126">
        <f t="shared" ref="D104:D111" si="41">SUM(E104:U104)</f>
        <v>1</v>
      </c>
      <c r="E104" s="126">
        <v>0</v>
      </c>
      <c r="F104" s="126">
        <v>0</v>
      </c>
      <c r="G104" s="126">
        <v>0</v>
      </c>
      <c r="H104" s="126">
        <v>0</v>
      </c>
      <c r="I104" s="126">
        <v>0</v>
      </c>
      <c r="J104" s="126">
        <v>0</v>
      </c>
      <c r="K104" s="126">
        <v>0</v>
      </c>
      <c r="L104" s="126">
        <v>0</v>
      </c>
      <c r="M104" s="126">
        <v>0</v>
      </c>
      <c r="N104" s="126">
        <v>0</v>
      </c>
      <c r="O104" s="126">
        <v>0</v>
      </c>
      <c r="P104" s="126">
        <v>0</v>
      </c>
      <c r="Q104" s="126">
        <v>0</v>
      </c>
      <c r="R104" s="126">
        <v>0</v>
      </c>
      <c r="S104" s="126">
        <v>0</v>
      </c>
      <c r="T104" s="126">
        <v>1</v>
      </c>
      <c r="U104" s="126">
        <v>0</v>
      </c>
    </row>
    <row r="105" spans="1:21">
      <c r="A105" s="2" t="s">
        <v>49</v>
      </c>
      <c r="B105" s="2" t="str">
        <f>$B$5</f>
        <v>PRODUCTION</v>
      </c>
      <c r="C105" s="6"/>
      <c r="D105" s="7">
        <f t="shared" si="41"/>
        <v>0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</row>
    <row r="106" spans="1:21">
      <c r="A106" s="2" t="str">
        <f t="shared" ref="A106:A112" si="42">A105</f>
        <v>DIST_OL</v>
      </c>
      <c r="B106" s="2" t="str">
        <f>$B$6</f>
        <v>BULKTRAN</v>
      </c>
      <c r="C106" s="6"/>
      <c r="D106" s="7">
        <f t="shared" si="41"/>
        <v>0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</row>
    <row r="107" spans="1:21">
      <c r="A107" s="2" t="str">
        <f t="shared" si="42"/>
        <v>DIST_OL</v>
      </c>
      <c r="B107" s="2" t="str">
        <f>$B$7</f>
        <v>SUBTRAN</v>
      </c>
      <c r="C107" s="6"/>
      <c r="D107" s="7">
        <f t="shared" si="41"/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</row>
    <row r="108" spans="1:21">
      <c r="A108" s="2" t="str">
        <f t="shared" si="42"/>
        <v>DIST_OL</v>
      </c>
      <c r="B108" s="2" t="str">
        <f>$B$8</f>
        <v>DISTPRI</v>
      </c>
      <c r="C108" s="6"/>
      <c r="D108" s="7">
        <f t="shared" si="41"/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</row>
    <row r="109" spans="1:21">
      <c r="A109" s="2" t="str">
        <f t="shared" si="42"/>
        <v>DIST_OL</v>
      </c>
      <c r="B109" s="2" t="str">
        <f>$B$9</f>
        <v>DISTSEC</v>
      </c>
      <c r="C109" s="6"/>
      <c r="D109" s="7">
        <f t="shared" si="41"/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</row>
    <row r="110" spans="1:21">
      <c r="A110" s="2" t="str">
        <f t="shared" si="42"/>
        <v>DIST_OL</v>
      </c>
      <c r="B110" s="2" t="str">
        <f>$B$10</f>
        <v>ENERGY</v>
      </c>
      <c r="C110" s="6"/>
      <c r="D110" s="7">
        <f t="shared" si="41"/>
        <v>0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</row>
    <row r="111" spans="1:21">
      <c r="A111" s="2" t="str">
        <f t="shared" si="42"/>
        <v>DIST_OL</v>
      </c>
      <c r="B111" s="2" t="str">
        <f>$B$11</f>
        <v>CUSTOMER</v>
      </c>
      <c r="D111" s="7">
        <f t="shared" si="41"/>
        <v>1</v>
      </c>
      <c r="E111" s="7">
        <f t="shared" ref="E111:U111" si="43">E104/$D104</f>
        <v>0</v>
      </c>
      <c r="F111" s="7">
        <f t="shared" si="43"/>
        <v>0</v>
      </c>
      <c r="G111" s="7">
        <f t="shared" si="43"/>
        <v>0</v>
      </c>
      <c r="H111" s="7">
        <f>H104/$D104</f>
        <v>0</v>
      </c>
      <c r="I111" s="7">
        <f t="shared" si="43"/>
        <v>0</v>
      </c>
      <c r="J111" s="7">
        <f t="shared" si="43"/>
        <v>0</v>
      </c>
      <c r="K111" s="7">
        <f t="shared" si="43"/>
        <v>0</v>
      </c>
      <c r="L111" s="7">
        <f>L104/$D104</f>
        <v>0</v>
      </c>
      <c r="M111" s="7">
        <f>M104/$D104</f>
        <v>0</v>
      </c>
      <c r="N111" s="7">
        <f>N104/$D104</f>
        <v>0</v>
      </c>
      <c r="O111" s="7">
        <f>O104/$D104</f>
        <v>0</v>
      </c>
      <c r="P111" s="7">
        <f>P104/$D104</f>
        <v>0</v>
      </c>
      <c r="Q111" s="7">
        <f t="shared" si="43"/>
        <v>0</v>
      </c>
      <c r="R111" s="7">
        <f t="shared" si="43"/>
        <v>0</v>
      </c>
      <c r="S111" s="7">
        <f>S104/$D104</f>
        <v>0</v>
      </c>
      <c r="T111" s="7">
        <f>T104/$D104</f>
        <v>1</v>
      </c>
      <c r="U111" s="7">
        <f t="shared" si="43"/>
        <v>0</v>
      </c>
    </row>
    <row r="112" spans="1:21">
      <c r="A112" s="2" t="str">
        <f t="shared" si="42"/>
        <v>DIST_OL</v>
      </c>
      <c r="B112" s="2" t="str">
        <f>$B$12</f>
        <v>TOTAL</v>
      </c>
      <c r="D112" s="7">
        <f t="shared" ref="D112:U112" si="44">SUM(D105:D111)</f>
        <v>1</v>
      </c>
      <c r="E112" s="7">
        <f t="shared" si="44"/>
        <v>0</v>
      </c>
      <c r="F112" s="7">
        <f t="shared" si="44"/>
        <v>0</v>
      </c>
      <c r="G112" s="7">
        <f t="shared" si="44"/>
        <v>0</v>
      </c>
      <c r="H112" s="7">
        <f t="shared" si="44"/>
        <v>0</v>
      </c>
      <c r="I112" s="7">
        <f t="shared" si="44"/>
        <v>0</v>
      </c>
      <c r="J112" s="7">
        <f t="shared" si="44"/>
        <v>0</v>
      </c>
      <c r="K112" s="7">
        <f t="shared" si="44"/>
        <v>0</v>
      </c>
      <c r="L112" s="7">
        <f>SUM(L105:L111)</f>
        <v>0</v>
      </c>
      <c r="M112" s="7">
        <f>SUM(M105:M111)</f>
        <v>0</v>
      </c>
      <c r="N112" s="7">
        <f t="shared" si="44"/>
        <v>0</v>
      </c>
      <c r="O112" s="7">
        <f t="shared" si="44"/>
        <v>0</v>
      </c>
      <c r="P112" s="7">
        <f t="shared" si="44"/>
        <v>0</v>
      </c>
      <c r="Q112" s="7">
        <f t="shared" si="44"/>
        <v>0</v>
      </c>
      <c r="R112" s="7">
        <f t="shared" si="44"/>
        <v>0</v>
      </c>
      <c r="S112" s="7">
        <f t="shared" si="44"/>
        <v>0</v>
      </c>
      <c r="T112" s="7">
        <f t="shared" si="44"/>
        <v>1</v>
      </c>
      <c r="U112" s="7">
        <f t="shared" si="44"/>
        <v>0</v>
      </c>
    </row>
    <row r="113" spans="1:21">
      <c r="A113" s="3"/>
      <c r="B113" s="3"/>
      <c r="C113" s="6"/>
      <c r="D113" s="5"/>
    </row>
    <row r="114" spans="1:21">
      <c r="A114" s="53" t="s">
        <v>50</v>
      </c>
      <c r="B114" s="3"/>
      <c r="C114" s="6"/>
      <c r="D114" s="126">
        <f t="shared" ref="D114:D121" si="45">SUM(E114:U114)</f>
        <v>1</v>
      </c>
      <c r="E114" s="126">
        <v>0</v>
      </c>
      <c r="F114" s="126">
        <v>0</v>
      </c>
      <c r="G114" s="126">
        <v>0</v>
      </c>
      <c r="H114" s="126">
        <v>0</v>
      </c>
      <c r="I114" s="126">
        <v>0</v>
      </c>
      <c r="J114" s="126">
        <v>0</v>
      </c>
      <c r="K114" s="126">
        <v>0</v>
      </c>
      <c r="L114" s="126">
        <v>0</v>
      </c>
      <c r="M114" s="126">
        <v>0</v>
      </c>
      <c r="N114" s="126">
        <v>0</v>
      </c>
      <c r="O114" s="126">
        <v>0</v>
      </c>
      <c r="P114" s="126">
        <v>0</v>
      </c>
      <c r="Q114" s="126">
        <v>0</v>
      </c>
      <c r="R114" s="126">
        <v>0</v>
      </c>
      <c r="S114" s="126">
        <v>0</v>
      </c>
      <c r="T114" s="126">
        <v>0</v>
      </c>
      <c r="U114" s="126">
        <v>1</v>
      </c>
    </row>
    <row r="115" spans="1:21">
      <c r="A115" s="2" t="s">
        <v>51</v>
      </c>
      <c r="B115" s="2" t="str">
        <f>$B$5</f>
        <v>PRODUCTION</v>
      </c>
      <c r="C115" s="6"/>
      <c r="D115" s="7">
        <f t="shared" si="45"/>
        <v>0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</row>
    <row r="116" spans="1:21">
      <c r="A116" s="2" t="str">
        <f t="shared" ref="A116:A122" si="46">A115</f>
        <v>DIST_SL</v>
      </c>
      <c r="B116" s="2" t="str">
        <f>$B$6</f>
        <v>BULKTRAN</v>
      </c>
      <c r="C116" s="6"/>
      <c r="D116" s="7">
        <f t="shared" si="45"/>
        <v>0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</row>
    <row r="117" spans="1:21">
      <c r="A117" s="2" t="str">
        <f t="shared" si="46"/>
        <v>DIST_SL</v>
      </c>
      <c r="B117" s="2" t="str">
        <f>$B$7</f>
        <v>SUBTRAN</v>
      </c>
      <c r="C117" s="6"/>
      <c r="D117" s="7">
        <f t="shared" si="45"/>
        <v>0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</row>
    <row r="118" spans="1:21">
      <c r="A118" s="2" t="str">
        <f t="shared" si="46"/>
        <v>DIST_SL</v>
      </c>
      <c r="B118" s="2" t="str">
        <f>$B$8</f>
        <v>DISTPRI</v>
      </c>
      <c r="C118" s="6"/>
      <c r="D118" s="7">
        <f t="shared" si="45"/>
        <v>0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</row>
    <row r="119" spans="1:21">
      <c r="A119" s="2" t="str">
        <f t="shared" si="46"/>
        <v>DIST_SL</v>
      </c>
      <c r="B119" s="2" t="str">
        <f>$B$9</f>
        <v>DISTSEC</v>
      </c>
      <c r="C119" s="6"/>
      <c r="D119" s="7">
        <f t="shared" si="45"/>
        <v>0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</row>
    <row r="120" spans="1:21">
      <c r="A120" s="2" t="str">
        <f t="shared" si="46"/>
        <v>DIST_SL</v>
      </c>
      <c r="B120" s="2" t="str">
        <f>$B$10</f>
        <v>ENERGY</v>
      </c>
      <c r="C120" s="6"/>
      <c r="D120" s="7">
        <f t="shared" si="45"/>
        <v>0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</row>
    <row r="121" spans="1:21">
      <c r="A121" s="2" t="str">
        <f t="shared" si="46"/>
        <v>DIST_SL</v>
      </c>
      <c r="B121" s="2" t="str">
        <f>$B$11</f>
        <v>CUSTOMER</v>
      </c>
      <c r="D121" s="7">
        <f t="shared" si="45"/>
        <v>1</v>
      </c>
      <c r="E121" s="7">
        <f t="shared" ref="E121:U121" si="47">E114/$D114</f>
        <v>0</v>
      </c>
      <c r="F121" s="7">
        <f t="shared" si="47"/>
        <v>0</v>
      </c>
      <c r="G121" s="7">
        <f t="shared" si="47"/>
        <v>0</v>
      </c>
      <c r="H121" s="7">
        <f>H114/$D114</f>
        <v>0</v>
      </c>
      <c r="I121" s="7">
        <f t="shared" si="47"/>
        <v>0</v>
      </c>
      <c r="J121" s="7">
        <f t="shared" si="47"/>
        <v>0</v>
      </c>
      <c r="K121" s="7">
        <f t="shared" si="47"/>
        <v>0</v>
      </c>
      <c r="L121" s="7">
        <f>L114/$D114</f>
        <v>0</v>
      </c>
      <c r="M121" s="7">
        <f>M114/$D114</f>
        <v>0</v>
      </c>
      <c r="N121" s="7">
        <f>N114/$D114</f>
        <v>0</v>
      </c>
      <c r="O121" s="7">
        <f>O114/$D114</f>
        <v>0</v>
      </c>
      <c r="P121" s="7">
        <f>P114/$D114</f>
        <v>0</v>
      </c>
      <c r="Q121" s="7">
        <f t="shared" si="47"/>
        <v>0</v>
      </c>
      <c r="R121" s="7">
        <f t="shared" si="47"/>
        <v>0</v>
      </c>
      <c r="S121" s="7">
        <f>S114/$D114</f>
        <v>0</v>
      </c>
      <c r="T121" s="7">
        <f>T114/$D114</f>
        <v>0</v>
      </c>
      <c r="U121" s="7">
        <f t="shared" si="47"/>
        <v>1</v>
      </c>
    </row>
    <row r="122" spans="1:21">
      <c r="A122" s="2" t="str">
        <f t="shared" si="46"/>
        <v>DIST_SL</v>
      </c>
      <c r="B122" s="2" t="str">
        <f>$B$12</f>
        <v>TOTAL</v>
      </c>
      <c r="D122" s="7">
        <f t="shared" ref="D122:U122" si="48">SUM(D115:D121)</f>
        <v>1</v>
      </c>
      <c r="E122" s="7">
        <f t="shared" si="48"/>
        <v>0</v>
      </c>
      <c r="F122" s="7">
        <f t="shared" si="48"/>
        <v>0</v>
      </c>
      <c r="G122" s="7">
        <f t="shared" si="48"/>
        <v>0</v>
      </c>
      <c r="H122" s="7">
        <f t="shared" si="48"/>
        <v>0</v>
      </c>
      <c r="I122" s="7">
        <f t="shared" si="48"/>
        <v>0</v>
      </c>
      <c r="J122" s="7">
        <f t="shared" si="48"/>
        <v>0</v>
      </c>
      <c r="K122" s="7">
        <f t="shared" si="48"/>
        <v>0</v>
      </c>
      <c r="L122" s="7">
        <f>SUM(L115:L121)</f>
        <v>0</v>
      </c>
      <c r="M122" s="7">
        <f>SUM(M115:M121)</f>
        <v>0</v>
      </c>
      <c r="N122" s="7">
        <f t="shared" si="48"/>
        <v>0</v>
      </c>
      <c r="O122" s="7">
        <f t="shared" si="48"/>
        <v>0</v>
      </c>
      <c r="P122" s="7">
        <f t="shared" si="48"/>
        <v>0</v>
      </c>
      <c r="Q122" s="7">
        <f t="shared" si="48"/>
        <v>0</v>
      </c>
      <c r="R122" s="7">
        <f t="shared" si="48"/>
        <v>0</v>
      </c>
      <c r="S122" s="7">
        <f t="shared" si="48"/>
        <v>0</v>
      </c>
      <c r="T122" s="7">
        <f t="shared" si="48"/>
        <v>0</v>
      </c>
      <c r="U122" s="7">
        <f t="shared" si="48"/>
        <v>1</v>
      </c>
    </row>
    <row r="123" spans="1:21">
      <c r="A123" s="3"/>
      <c r="B123" s="3"/>
      <c r="C123" s="6"/>
      <c r="D123" s="5"/>
    </row>
    <row r="124" spans="1:21" ht="12.5">
      <c r="A124" s="53" t="s">
        <v>52</v>
      </c>
      <c r="B124" s="3"/>
      <c r="C124" s="48" t="s">
        <v>542</v>
      </c>
      <c r="D124" s="126">
        <f t="shared" ref="D124:D131" si="49">SUM(E124:U124)</f>
        <v>359362</v>
      </c>
      <c r="E124" s="126">
        <v>263520</v>
      </c>
      <c r="F124" s="126">
        <v>92568</v>
      </c>
      <c r="G124" s="126">
        <v>252</v>
      </c>
      <c r="H124" s="126">
        <v>11</v>
      </c>
      <c r="I124" s="126">
        <v>1692</v>
      </c>
      <c r="J124" s="126">
        <v>355</v>
      </c>
      <c r="K124" s="126">
        <v>35</v>
      </c>
      <c r="L124" s="126">
        <v>0</v>
      </c>
      <c r="M124" s="126">
        <v>24</v>
      </c>
      <c r="N124" s="126">
        <v>252</v>
      </c>
      <c r="O124" s="126">
        <v>132</v>
      </c>
      <c r="P124" s="126">
        <v>18</v>
      </c>
      <c r="Q124" s="126">
        <v>483</v>
      </c>
      <c r="R124" s="126">
        <v>4</v>
      </c>
      <c r="S124" s="126">
        <v>16</v>
      </c>
      <c r="T124" s="126">
        <v>0</v>
      </c>
      <c r="U124" s="126">
        <v>0</v>
      </c>
    </row>
    <row r="125" spans="1:21">
      <c r="A125" s="2" t="s">
        <v>53</v>
      </c>
      <c r="B125" s="2" t="str">
        <f>$B$5</f>
        <v>PRODUCTION</v>
      </c>
      <c r="C125" s="6"/>
      <c r="D125" s="7">
        <f t="shared" si="49"/>
        <v>0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</row>
    <row r="126" spans="1:21">
      <c r="A126" s="2" t="str">
        <f t="shared" ref="A126:A132" si="50">A125</f>
        <v>CUST_902</v>
      </c>
      <c r="B126" s="2" t="str">
        <f>$B$6</f>
        <v>BULKTRAN</v>
      </c>
      <c r="C126" s="6"/>
      <c r="D126" s="7">
        <f t="shared" si="49"/>
        <v>0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</row>
    <row r="127" spans="1:21">
      <c r="A127" s="2" t="str">
        <f t="shared" si="50"/>
        <v>CUST_902</v>
      </c>
      <c r="B127" s="2" t="str">
        <f>$B$7</f>
        <v>SUBTRAN</v>
      </c>
      <c r="C127" s="6"/>
      <c r="D127" s="7">
        <f t="shared" si="49"/>
        <v>0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</row>
    <row r="128" spans="1:21">
      <c r="A128" s="2" t="str">
        <f t="shared" si="50"/>
        <v>CUST_902</v>
      </c>
      <c r="B128" s="2" t="str">
        <f>$B$8</f>
        <v>DISTPRI</v>
      </c>
      <c r="C128" s="6"/>
      <c r="D128" s="7">
        <f t="shared" si="49"/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</row>
    <row r="129" spans="1:21">
      <c r="A129" s="2" t="str">
        <f t="shared" si="50"/>
        <v>CUST_902</v>
      </c>
      <c r="B129" s="2" t="str">
        <f>$B$9</f>
        <v>DISTSEC</v>
      </c>
      <c r="C129" s="6"/>
      <c r="D129" s="7">
        <f t="shared" si="49"/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</row>
    <row r="130" spans="1:21">
      <c r="A130" s="2" t="str">
        <f t="shared" si="50"/>
        <v>CUST_902</v>
      </c>
      <c r="B130" s="2" t="str">
        <f>$B$10</f>
        <v>ENERGY</v>
      </c>
      <c r="C130" s="6"/>
      <c r="D130" s="7">
        <f t="shared" si="49"/>
        <v>0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</row>
    <row r="131" spans="1:21">
      <c r="A131" s="2" t="str">
        <f t="shared" si="50"/>
        <v>CUST_902</v>
      </c>
      <c r="B131" s="2" t="str">
        <f>$B$11</f>
        <v>CUSTOMER</v>
      </c>
      <c r="D131" s="7">
        <f t="shared" si="49"/>
        <v>0.99999999999999989</v>
      </c>
      <c r="E131" s="7">
        <f t="shared" ref="E131:U131" si="51">E124/$D124</f>
        <v>0.73329956979313338</v>
      </c>
      <c r="F131" s="7">
        <f t="shared" si="51"/>
        <v>0.25758983977159522</v>
      </c>
      <c r="G131" s="7">
        <f t="shared" si="51"/>
        <v>7.0124275799889806E-4</v>
      </c>
      <c r="H131" s="7">
        <f>H124/$D124</f>
        <v>3.0609802928523329E-5</v>
      </c>
      <c r="I131" s="7">
        <f t="shared" si="51"/>
        <v>4.7083442322783152E-3</v>
      </c>
      <c r="J131" s="7">
        <f t="shared" si="51"/>
        <v>9.8786182178416202E-4</v>
      </c>
      <c r="K131" s="7">
        <f t="shared" si="51"/>
        <v>9.7394827499846948E-5</v>
      </c>
      <c r="L131" s="7">
        <f>L124/$D124</f>
        <v>0</v>
      </c>
      <c r="M131" s="7">
        <f>M124/$D124</f>
        <v>6.6785024571323619E-5</v>
      </c>
      <c r="N131" s="7">
        <f>N124/$D124</f>
        <v>7.0124275799889806E-4</v>
      </c>
      <c r="O131" s="7">
        <f>O124/$D124</f>
        <v>3.6731763514227995E-4</v>
      </c>
      <c r="P131" s="7">
        <f>P124/$D124</f>
        <v>5.0088768428492717E-5</v>
      </c>
      <c r="Q131" s="7">
        <f t="shared" si="51"/>
        <v>1.3440486194978879E-3</v>
      </c>
      <c r="R131" s="7">
        <f t="shared" si="51"/>
        <v>1.1130837428553938E-5</v>
      </c>
      <c r="S131" s="7">
        <f>S124/$D124</f>
        <v>4.452334971421575E-5</v>
      </c>
      <c r="T131" s="7">
        <f>T124/$D124</f>
        <v>0</v>
      </c>
      <c r="U131" s="7">
        <f t="shared" si="51"/>
        <v>0</v>
      </c>
    </row>
    <row r="132" spans="1:21">
      <c r="A132" s="2" t="str">
        <f t="shared" si="50"/>
        <v>CUST_902</v>
      </c>
      <c r="B132" s="2" t="str">
        <f>$B$12</f>
        <v>TOTAL</v>
      </c>
      <c r="D132" s="7">
        <f t="shared" ref="D132:U132" si="52">SUM(D125:D131)</f>
        <v>0.99999999999999989</v>
      </c>
      <c r="E132" s="7">
        <f t="shared" si="52"/>
        <v>0.73329956979313338</v>
      </c>
      <c r="F132" s="7">
        <f t="shared" si="52"/>
        <v>0.25758983977159522</v>
      </c>
      <c r="G132" s="7">
        <f t="shared" si="52"/>
        <v>7.0124275799889806E-4</v>
      </c>
      <c r="H132" s="7">
        <f t="shared" si="52"/>
        <v>3.0609802928523329E-5</v>
      </c>
      <c r="I132" s="7">
        <f t="shared" si="52"/>
        <v>4.7083442322783152E-3</v>
      </c>
      <c r="J132" s="7">
        <f t="shared" si="52"/>
        <v>9.8786182178416202E-4</v>
      </c>
      <c r="K132" s="7">
        <f t="shared" si="52"/>
        <v>9.7394827499846948E-5</v>
      </c>
      <c r="L132" s="7">
        <f>SUM(L125:L131)</f>
        <v>0</v>
      </c>
      <c r="M132" s="7">
        <f>SUM(M125:M131)</f>
        <v>6.6785024571323619E-5</v>
      </c>
      <c r="N132" s="7">
        <f t="shared" si="52"/>
        <v>7.0124275799889806E-4</v>
      </c>
      <c r="O132" s="7">
        <f t="shared" si="52"/>
        <v>3.6731763514227995E-4</v>
      </c>
      <c r="P132" s="7">
        <f t="shared" si="52"/>
        <v>5.0088768428492717E-5</v>
      </c>
      <c r="Q132" s="7">
        <f t="shared" si="52"/>
        <v>1.3440486194978879E-3</v>
      </c>
      <c r="R132" s="7">
        <f t="shared" si="52"/>
        <v>1.1130837428553938E-5</v>
      </c>
      <c r="S132" s="7">
        <f t="shared" si="52"/>
        <v>4.452334971421575E-5</v>
      </c>
      <c r="T132" s="7">
        <f t="shared" si="52"/>
        <v>0</v>
      </c>
      <c r="U132" s="7">
        <f t="shared" si="52"/>
        <v>0</v>
      </c>
    </row>
    <row r="133" spans="1:21">
      <c r="A133" s="3"/>
      <c r="B133" s="3"/>
      <c r="C133" s="6"/>
      <c r="D133" s="5"/>
    </row>
    <row r="134" spans="1:21" ht="12.5">
      <c r="A134" s="53" t="s">
        <v>54</v>
      </c>
      <c r="B134" s="3"/>
      <c r="C134" s="48" t="s">
        <v>543</v>
      </c>
      <c r="D134" s="126">
        <f t="shared" ref="D134:D141" si="53">SUM(E134:U134)</f>
        <v>2253195</v>
      </c>
      <c r="E134" s="126">
        <v>1902048</v>
      </c>
      <c r="F134" s="126">
        <v>342263</v>
      </c>
      <c r="G134" s="126">
        <v>799</v>
      </c>
      <c r="H134" s="126">
        <v>33</v>
      </c>
      <c r="I134" s="126">
        <v>4170</v>
      </c>
      <c r="J134" s="126">
        <v>788</v>
      </c>
      <c r="K134" s="126">
        <v>78</v>
      </c>
      <c r="L134" s="126">
        <v>0</v>
      </c>
      <c r="M134" s="126">
        <v>44</v>
      </c>
      <c r="N134" s="126">
        <v>466</v>
      </c>
      <c r="O134" s="126">
        <v>244</v>
      </c>
      <c r="P134" s="126">
        <v>33</v>
      </c>
      <c r="Q134" s="126">
        <v>1531</v>
      </c>
      <c r="R134" s="126">
        <v>11</v>
      </c>
      <c r="S134" s="126">
        <v>88</v>
      </c>
      <c r="T134" s="126">
        <v>0</v>
      </c>
      <c r="U134" s="126">
        <v>599</v>
      </c>
    </row>
    <row r="135" spans="1:21" ht="12.5">
      <c r="A135" s="2" t="s">
        <v>55</v>
      </c>
      <c r="B135" s="2" t="str">
        <f>$B$5</f>
        <v>PRODUCTION</v>
      </c>
      <c r="C135" s="48" t="s">
        <v>544</v>
      </c>
      <c r="D135" s="7">
        <f t="shared" si="53"/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</row>
    <row r="136" spans="1:21" ht="12.5">
      <c r="A136" s="2" t="str">
        <f t="shared" ref="A136:A142" si="54">A135</f>
        <v>CUST_903</v>
      </c>
      <c r="B136" s="2" t="str">
        <f>$B$6</f>
        <v>BULKTRAN</v>
      </c>
      <c r="C136" s="48" t="s">
        <v>545</v>
      </c>
      <c r="D136" s="7">
        <f t="shared" si="53"/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</row>
    <row r="137" spans="1:21">
      <c r="A137" s="2" t="str">
        <f t="shared" si="54"/>
        <v>CUST_903</v>
      </c>
      <c r="B137" s="2" t="str">
        <f>$B$7</f>
        <v>SUBTRAN</v>
      </c>
      <c r="C137" s="6"/>
      <c r="D137" s="7">
        <f t="shared" si="53"/>
        <v>0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</row>
    <row r="138" spans="1:21">
      <c r="A138" s="2" t="str">
        <f t="shared" si="54"/>
        <v>CUST_903</v>
      </c>
      <c r="B138" s="2" t="str">
        <f>$B$8</f>
        <v>DISTPRI</v>
      </c>
      <c r="C138" s="6"/>
      <c r="D138" s="7">
        <f t="shared" si="53"/>
        <v>0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</row>
    <row r="139" spans="1:21">
      <c r="A139" s="2" t="str">
        <f t="shared" si="54"/>
        <v>CUST_903</v>
      </c>
      <c r="B139" s="2" t="str">
        <f>$B$9</f>
        <v>DISTSEC</v>
      </c>
      <c r="C139" s="6"/>
      <c r="D139" s="7">
        <f t="shared" si="53"/>
        <v>0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</row>
    <row r="140" spans="1:21">
      <c r="A140" s="2" t="str">
        <f t="shared" si="54"/>
        <v>CUST_903</v>
      </c>
      <c r="B140" s="2" t="str">
        <f>$B$10</f>
        <v>ENERGY</v>
      </c>
      <c r="C140" s="6"/>
      <c r="D140" s="7">
        <f t="shared" si="53"/>
        <v>0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</row>
    <row r="141" spans="1:21">
      <c r="A141" s="2" t="str">
        <f t="shared" si="54"/>
        <v>CUST_903</v>
      </c>
      <c r="B141" s="2" t="str">
        <f>$B$11</f>
        <v>CUSTOMER</v>
      </c>
      <c r="D141" s="7">
        <f t="shared" si="53"/>
        <v>0.99999999999999989</v>
      </c>
      <c r="E141" s="7">
        <f t="shared" ref="E141:U141" si="55">E134/$D134</f>
        <v>0.84415596519608826</v>
      </c>
      <c r="F141" s="7">
        <f t="shared" si="55"/>
        <v>0.15190118920022458</v>
      </c>
      <c r="G141" s="7">
        <f t="shared" si="55"/>
        <v>3.5460756836403417E-4</v>
      </c>
      <c r="H141" s="7">
        <f>H134/$D134</f>
        <v>1.4645869531931324E-5</v>
      </c>
      <c r="I141" s="7">
        <f t="shared" si="55"/>
        <v>1.850705331762231E-3</v>
      </c>
      <c r="J141" s="7">
        <f t="shared" si="55"/>
        <v>3.4972561185339038E-4</v>
      </c>
      <c r="K141" s="7">
        <f t="shared" si="55"/>
        <v>3.4617509802746768E-5</v>
      </c>
      <c r="L141" s="7">
        <f>L134/$D134</f>
        <v>0</v>
      </c>
      <c r="M141" s="7">
        <f>M134/$D134</f>
        <v>1.9527826042575099E-5</v>
      </c>
      <c r="N141" s="7">
        <f>N134/$D134</f>
        <v>2.0681743035999992E-4</v>
      </c>
      <c r="O141" s="7">
        <f>O134/$D134</f>
        <v>1.0829067169064373E-4</v>
      </c>
      <c r="P141" s="7">
        <f>P134/$D134</f>
        <v>1.4645869531931324E-5</v>
      </c>
      <c r="Q141" s="7">
        <f t="shared" si="55"/>
        <v>6.7947958343596542E-4</v>
      </c>
      <c r="R141" s="7">
        <f t="shared" si="55"/>
        <v>4.8819565106437747E-6</v>
      </c>
      <c r="S141" s="7">
        <f>S134/$D134</f>
        <v>3.9055652085150198E-5</v>
      </c>
      <c r="T141" s="7">
        <f>T134/$D134</f>
        <v>0</v>
      </c>
      <c r="U141" s="7">
        <f t="shared" si="55"/>
        <v>2.6584472271596558E-4</v>
      </c>
    </row>
    <row r="142" spans="1:21">
      <c r="A142" s="2" t="str">
        <f t="shared" si="54"/>
        <v>CUST_903</v>
      </c>
      <c r="B142" s="2" t="str">
        <f>$B$12</f>
        <v>TOTAL</v>
      </c>
      <c r="D142" s="7">
        <f t="shared" ref="D142:U142" si="56">SUM(D135:D141)</f>
        <v>0.99999999999999989</v>
      </c>
      <c r="E142" s="7">
        <f t="shared" si="56"/>
        <v>0.84415596519608826</v>
      </c>
      <c r="F142" s="7">
        <f t="shared" si="56"/>
        <v>0.15190118920022458</v>
      </c>
      <c r="G142" s="7">
        <f t="shared" si="56"/>
        <v>3.5460756836403417E-4</v>
      </c>
      <c r="H142" s="7">
        <f t="shared" si="56"/>
        <v>1.4645869531931324E-5</v>
      </c>
      <c r="I142" s="7">
        <f t="shared" si="56"/>
        <v>1.850705331762231E-3</v>
      </c>
      <c r="J142" s="7">
        <f t="shared" si="56"/>
        <v>3.4972561185339038E-4</v>
      </c>
      <c r="K142" s="7">
        <f t="shared" si="56"/>
        <v>3.4617509802746768E-5</v>
      </c>
      <c r="L142" s="7">
        <f>SUM(L135:L141)</f>
        <v>0</v>
      </c>
      <c r="M142" s="7">
        <f>SUM(M135:M141)</f>
        <v>1.9527826042575099E-5</v>
      </c>
      <c r="N142" s="7">
        <f t="shared" si="56"/>
        <v>2.0681743035999992E-4</v>
      </c>
      <c r="O142" s="7">
        <f t="shared" si="56"/>
        <v>1.0829067169064373E-4</v>
      </c>
      <c r="P142" s="7">
        <f t="shared" si="56"/>
        <v>1.4645869531931324E-5</v>
      </c>
      <c r="Q142" s="7">
        <f t="shared" si="56"/>
        <v>6.7947958343596542E-4</v>
      </c>
      <c r="R142" s="7">
        <f t="shared" si="56"/>
        <v>4.8819565106437747E-6</v>
      </c>
      <c r="S142" s="7">
        <f t="shared" si="56"/>
        <v>3.9055652085150198E-5</v>
      </c>
      <c r="T142" s="7">
        <f t="shared" si="56"/>
        <v>0</v>
      </c>
      <c r="U142" s="7">
        <f t="shared" si="56"/>
        <v>2.6584472271596558E-4</v>
      </c>
    </row>
    <row r="143" spans="1:21">
      <c r="A143" s="3"/>
      <c r="B143" s="3"/>
      <c r="C143" s="6"/>
      <c r="D143" s="5"/>
    </row>
    <row r="144" spans="1:21" ht="12.5">
      <c r="A144" s="53" t="s">
        <v>56</v>
      </c>
      <c r="B144" s="3"/>
      <c r="C144" s="48" t="s">
        <v>568</v>
      </c>
      <c r="D144" s="126">
        <f t="shared" ref="D144:D151" si="57">SUM(E144:U144)</f>
        <v>248464.72999999998</v>
      </c>
      <c r="E144" s="126">
        <v>224475.49</v>
      </c>
      <c r="F144" s="126">
        <v>18121.32</v>
      </c>
      <c r="G144" s="126">
        <v>28.75</v>
      </c>
      <c r="H144" s="126">
        <v>24.05</v>
      </c>
      <c r="I144" s="126">
        <v>124.95</v>
      </c>
      <c r="J144" s="126">
        <v>9.4</v>
      </c>
      <c r="K144" s="126">
        <v>14.65</v>
      </c>
      <c r="L144" s="126">
        <v>0</v>
      </c>
      <c r="M144" s="126">
        <v>0</v>
      </c>
      <c r="N144" s="126">
        <v>0</v>
      </c>
      <c r="O144" s="126">
        <v>0</v>
      </c>
      <c r="P144" s="126">
        <v>0</v>
      </c>
      <c r="Q144" s="126">
        <v>0</v>
      </c>
      <c r="R144" s="126">
        <v>0</v>
      </c>
      <c r="S144" s="126">
        <v>0</v>
      </c>
      <c r="T144" s="126">
        <v>5666.12</v>
      </c>
      <c r="U144" s="126">
        <v>0</v>
      </c>
    </row>
    <row r="145" spans="1:21" ht="12.5">
      <c r="A145" s="2" t="s">
        <v>57</v>
      </c>
      <c r="B145" s="2" t="str">
        <f>$B$5</f>
        <v>PRODUCTION</v>
      </c>
      <c r="C145" s="48" t="s">
        <v>567</v>
      </c>
      <c r="D145" s="7">
        <f t="shared" si="57"/>
        <v>0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</row>
    <row r="146" spans="1:21" ht="12.5">
      <c r="A146" s="2" t="str">
        <f t="shared" ref="A146:A152" si="58">A145</f>
        <v>CUST_451</v>
      </c>
      <c r="B146" s="2" t="str">
        <f>$B$6</f>
        <v>BULKTRAN</v>
      </c>
      <c r="C146" s="48" t="s">
        <v>147</v>
      </c>
      <c r="D146" s="7">
        <f t="shared" si="57"/>
        <v>0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</row>
    <row r="147" spans="1:21">
      <c r="A147" s="2" t="str">
        <f t="shared" si="58"/>
        <v>CUST_451</v>
      </c>
      <c r="B147" s="2" t="str">
        <f>$B$7</f>
        <v>SUBTRAN</v>
      </c>
      <c r="C147" s="6"/>
      <c r="D147" s="7">
        <f t="shared" si="57"/>
        <v>0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</row>
    <row r="148" spans="1:21">
      <c r="A148" s="2" t="str">
        <f t="shared" si="58"/>
        <v>CUST_451</v>
      </c>
      <c r="B148" s="2" t="str">
        <f>$B$8</f>
        <v>DISTPRI</v>
      </c>
      <c r="C148" s="6"/>
      <c r="D148" s="7">
        <f t="shared" si="57"/>
        <v>0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</row>
    <row r="149" spans="1:21">
      <c r="A149" s="2" t="str">
        <f t="shared" si="58"/>
        <v>CUST_451</v>
      </c>
      <c r="B149" s="2" t="str">
        <f>$B$9</f>
        <v>DISTSEC</v>
      </c>
      <c r="C149" s="6"/>
      <c r="D149" s="7">
        <f t="shared" si="57"/>
        <v>0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</row>
    <row r="150" spans="1:21">
      <c r="A150" s="2" t="str">
        <f t="shared" si="58"/>
        <v>CUST_451</v>
      </c>
      <c r="B150" s="2" t="str">
        <f>$B$10</f>
        <v>ENERGY</v>
      </c>
      <c r="C150" s="6"/>
      <c r="D150" s="7">
        <f t="shared" si="57"/>
        <v>0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</row>
    <row r="151" spans="1:21">
      <c r="A151" s="2" t="str">
        <f t="shared" si="58"/>
        <v>CUST_451</v>
      </c>
      <c r="B151" s="2" t="str">
        <f>$B$11</f>
        <v>CUSTOMER</v>
      </c>
      <c r="D151" s="7">
        <f t="shared" si="57"/>
        <v>1</v>
      </c>
      <c r="E151" s="7">
        <f t="shared" ref="E151:U151" si="59">E144/$D144</f>
        <v>0.90345011945961107</v>
      </c>
      <c r="F151" s="7">
        <f t="shared" si="59"/>
        <v>7.2933168421932565E-2</v>
      </c>
      <c r="G151" s="7">
        <f t="shared" si="59"/>
        <v>1.1571058797761759E-4</v>
      </c>
      <c r="H151" s="7">
        <f>H144/$D144</f>
        <v>9.6794422290841857E-5</v>
      </c>
      <c r="I151" s="7">
        <f t="shared" si="59"/>
        <v>5.0288827714098502E-4</v>
      </c>
      <c r="J151" s="7">
        <f t="shared" si="59"/>
        <v>3.7832331373551496E-5</v>
      </c>
      <c r="K151" s="7">
        <f t="shared" si="59"/>
        <v>5.8962090917290361E-5</v>
      </c>
      <c r="L151" s="7">
        <f>L144/$D144</f>
        <v>0</v>
      </c>
      <c r="M151" s="7">
        <f>M144/$D144</f>
        <v>0</v>
      </c>
      <c r="N151" s="7">
        <f>N144/$D144</f>
        <v>0</v>
      </c>
      <c r="O151" s="7">
        <f>O144/$D144</f>
        <v>0</v>
      </c>
      <c r="P151" s="7">
        <f>P144/$D144</f>
        <v>0</v>
      </c>
      <c r="Q151" s="7">
        <f t="shared" si="59"/>
        <v>0</v>
      </c>
      <c r="R151" s="7">
        <f t="shared" si="59"/>
        <v>0</v>
      </c>
      <c r="S151" s="7">
        <f>S144/$D144</f>
        <v>0</v>
      </c>
      <c r="T151" s="7">
        <f>T144/$D144</f>
        <v>2.2804524408756126E-2</v>
      </c>
      <c r="U151" s="7">
        <f t="shared" si="59"/>
        <v>0</v>
      </c>
    </row>
    <row r="152" spans="1:21">
      <c r="A152" s="2" t="str">
        <f t="shared" si="58"/>
        <v>CUST_451</v>
      </c>
      <c r="B152" s="2" t="str">
        <f>$B$12</f>
        <v>TOTAL</v>
      </c>
      <c r="D152" s="7">
        <f t="shared" ref="D152:U152" si="60">SUM(D145:D151)</f>
        <v>1</v>
      </c>
      <c r="E152" s="7">
        <f t="shared" si="60"/>
        <v>0.90345011945961107</v>
      </c>
      <c r="F152" s="7">
        <f t="shared" si="60"/>
        <v>7.2933168421932565E-2</v>
      </c>
      <c r="G152" s="7">
        <f t="shared" si="60"/>
        <v>1.1571058797761759E-4</v>
      </c>
      <c r="H152" s="7">
        <f t="shared" si="60"/>
        <v>9.6794422290841857E-5</v>
      </c>
      <c r="I152" s="7">
        <f t="shared" si="60"/>
        <v>5.0288827714098502E-4</v>
      </c>
      <c r="J152" s="7">
        <f t="shared" si="60"/>
        <v>3.7832331373551496E-5</v>
      </c>
      <c r="K152" s="7">
        <f t="shared" si="60"/>
        <v>5.8962090917290361E-5</v>
      </c>
      <c r="L152" s="7">
        <f>SUM(L145:L151)</f>
        <v>0</v>
      </c>
      <c r="M152" s="7">
        <f>SUM(M145:M151)</f>
        <v>0</v>
      </c>
      <c r="N152" s="7">
        <f t="shared" si="60"/>
        <v>0</v>
      </c>
      <c r="O152" s="7">
        <f t="shared" si="60"/>
        <v>0</v>
      </c>
      <c r="P152" s="7">
        <f t="shared" si="60"/>
        <v>0</v>
      </c>
      <c r="Q152" s="7">
        <f t="shared" si="60"/>
        <v>0</v>
      </c>
      <c r="R152" s="7">
        <f t="shared" si="60"/>
        <v>0</v>
      </c>
      <c r="S152" s="7">
        <f t="shared" si="60"/>
        <v>0</v>
      </c>
      <c r="T152" s="7">
        <f t="shared" si="60"/>
        <v>2.2804524408756126E-2</v>
      </c>
      <c r="U152" s="7">
        <f t="shared" si="60"/>
        <v>0</v>
      </c>
    </row>
    <row r="153" spans="1:21">
      <c r="A153" s="3"/>
      <c r="B153" s="3"/>
      <c r="C153" s="6"/>
      <c r="D153" s="5"/>
    </row>
    <row r="154" spans="1:21" ht="12.5">
      <c r="A154" s="53" t="s">
        <v>192</v>
      </c>
      <c r="B154" s="3"/>
      <c r="C154" s="48" t="s">
        <v>568</v>
      </c>
      <c r="D154" s="126">
        <f t="shared" ref="D154:D161" si="61">SUM(E154:U154)</f>
        <v>35277583.55833333</v>
      </c>
      <c r="E154" s="126">
        <v>23034758.519999996</v>
      </c>
      <c r="F154" s="126">
        <v>5040480.7841666676</v>
      </c>
      <c r="G154" s="126">
        <v>287254.17333333322</v>
      </c>
      <c r="H154" s="126">
        <v>74000</v>
      </c>
      <c r="I154" s="126">
        <v>1154552.4850000001</v>
      </c>
      <c r="J154" s="126">
        <v>803460.48916666675</v>
      </c>
      <c r="K154" s="126">
        <v>116555.5</v>
      </c>
      <c r="L154" s="126">
        <v>0</v>
      </c>
      <c r="M154" s="126">
        <v>70530</v>
      </c>
      <c r="N154" s="126">
        <v>2410767.3333333335</v>
      </c>
      <c r="O154" s="126">
        <v>1803186.9158333335</v>
      </c>
      <c r="P154" s="126">
        <v>337218</v>
      </c>
      <c r="Q154" s="126">
        <v>28410</v>
      </c>
      <c r="R154" s="126">
        <v>0</v>
      </c>
      <c r="S154" s="126">
        <v>0</v>
      </c>
      <c r="T154" s="126">
        <v>116409.3575</v>
      </c>
      <c r="U154" s="126">
        <v>0</v>
      </c>
    </row>
    <row r="155" spans="1:21" ht="12.5">
      <c r="A155" s="3" t="s">
        <v>193</v>
      </c>
      <c r="B155" s="2" t="str">
        <f>$B$5</f>
        <v>PRODUCTION</v>
      </c>
      <c r="C155" s="48" t="s">
        <v>567</v>
      </c>
      <c r="D155" s="7">
        <f t="shared" si="61"/>
        <v>0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</row>
    <row r="156" spans="1:21" ht="12.5">
      <c r="A156" s="2" t="str">
        <f t="shared" ref="A156:A162" si="62">A155</f>
        <v>CUST_DEP</v>
      </c>
      <c r="B156" s="2" t="str">
        <f>$B$6</f>
        <v>BULKTRAN</v>
      </c>
      <c r="C156" s="48" t="s">
        <v>357</v>
      </c>
      <c r="D156" s="7">
        <f t="shared" si="61"/>
        <v>0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</row>
    <row r="157" spans="1:21">
      <c r="A157" s="2" t="str">
        <f t="shared" si="62"/>
        <v>CUST_DEP</v>
      </c>
      <c r="B157" s="2" t="str">
        <f>$B$7</f>
        <v>SUBTRAN</v>
      </c>
      <c r="C157" s="6"/>
      <c r="D157" s="7">
        <f t="shared" si="61"/>
        <v>0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</row>
    <row r="158" spans="1:21">
      <c r="A158" s="2" t="str">
        <f t="shared" si="62"/>
        <v>CUST_DEP</v>
      </c>
      <c r="B158" s="2" t="str">
        <f>$B$8</f>
        <v>DISTPRI</v>
      </c>
      <c r="C158" s="6"/>
      <c r="D158" s="7">
        <f t="shared" si="61"/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</row>
    <row r="159" spans="1:21">
      <c r="A159" s="2" t="str">
        <f t="shared" si="62"/>
        <v>CUST_DEP</v>
      </c>
      <c r="B159" s="2" t="str">
        <f>$B$9</f>
        <v>DISTSEC</v>
      </c>
      <c r="C159" s="6"/>
      <c r="D159" s="7">
        <f t="shared" si="61"/>
        <v>0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</row>
    <row r="160" spans="1:21">
      <c r="A160" s="2" t="str">
        <f t="shared" si="62"/>
        <v>CUST_DEP</v>
      </c>
      <c r="B160" s="2" t="str">
        <f>$B$10</f>
        <v>ENERGY</v>
      </c>
      <c r="C160" s="6"/>
      <c r="D160" s="7">
        <f t="shared" si="61"/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</row>
    <row r="161" spans="1:21">
      <c r="A161" s="2" t="str">
        <f t="shared" si="62"/>
        <v>CUST_DEP</v>
      </c>
      <c r="B161" s="2" t="str">
        <f>$B$11</f>
        <v>CUSTOMER</v>
      </c>
      <c r="C161" s="6"/>
      <c r="D161" s="7">
        <f t="shared" si="61"/>
        <v>1.0000000000000002</v>
      </c>
      <c r="E161" s="7">
        <f t="shared" ref="E161:U161" si="63">E154/$D154</f>
        <v>0.65295737963204925</v>
      </c>
      <c r="F161" s="7">
        <f t="shared" si="63"/>
        <v>0.14288055687918558</v>
      </c>
      <c r="G161" s="7">
        <f t="shared" si="63"/>
        <v>8.1426828132472127E-3</v>
      </c>
      <c r="H161" s="7">
        <f t="shared" si="63"/>
        <v>2.097649343743659E-3</v>
      </c>
      <c r="I161" s="7">
        <f t="shared" si="63"/>
        <v>3.2727652195646766E-2</v>
      </c>
      <c r="J161" s="7">
        <f t="shared" si="63"/>
        <v>2.2775383348978617E-2</v>
      </c>
      <c r="K161" s="7">
        <f t="shared" si="63"/>
        <v>3.3039536227664058E-3</v>
      </c>
      <c r="L161" s="7">
        <f t="shared" si="63"/>
        <v>0</v>
      </c>
      <c r="M161" s="7">
        <f t="shared" si="63"/>
        <v>1.9992865974897333E-3</v>
      </c>
      <c r="N161" s="7">
        <f t="shared" si="63"/>
        <v>6.8337088036288074E-2</v>
      </c>
      <c r="O161" s="7">
        <f t="shared" si="63"/>
        <v>5.1114241224931682E-2</v>
      </c>
      <c r="P161" s="7">
        <f t="shared" si="63"/>
        <v>9.5589880594398532E-3</v>
      </c>
      <c r="Q161" s="7">
        <f t="shared" si="63"/>
        <v>8.0532726832104528E-4</v>
      </c>
      <c r="R161" s="7">
        <f t="shared" si="63"/>
        <v>0</v>
      </c>
      <c r="S161" s="7">
        <f t="shared" si="63"/>
        <v>0</v>
      </c>
      <c r="T161" s="7">
        <f t="shared" si="63"/>
        <v>3.2998109779121079E-3</v>
      </c>
      <c r="U161" s="7">
        <f t="shared" si="63"/>
        <v>0</v>
      </c>
    </row>
    <row r="162" spans="1:21">
      <c r="A162" s="2" t="str">
        <f t="shared" si="62"/>
        <v>CUST_DEP</v>
      </c>
      <c r="B162" s="2" t="str">
        <f>$B$12</f>
        <v>TOTAL</v>
      </c>
      <c r="C162" s="6"/>
      <c r="D162" s="7">
        <f t="shared" ref="D162:U162" si="64">SUM(D155:D161)</f>
        <v>1.0000000000000002</v>
      </c>
      <c r="E162" s="7">
        <f t="shared" si="64"/>
        <v>0.65295737963204925</v>
      </c>
      <c r="F162" s="7">
        <f t="shared" si="64"/>
        <v>0.14288055687918558</v>
      </c>
      <c r="G162" s="7">
        <f t="shared" si="64"/>
        <v>8.1426828132472127E-3</v>
      </c>
      <c r="H162" s="7">
        <f t="shared" si="64"/>
        <v>2.097649343743659E-3</v>
      </c>
      <c r="I162" s="7">
        <f t="shared" si="64"/>
        <v>3.2727652195646766E-2</v>
      </c>
      <c r="J162" s="7">
        <f t="shared" si="64"/>
        <v>2.2775383348978617E-2</v>
      </c>
      <c r="K162" s="7">
        <f t="shared" si="64"/>
        <v>3.3039536227664058E-3</v>
      </c>
      <c r="L162" s="7">
        <f t="shared" si="64"/>
        <v>0</v>
      </c>
      <c r="M162" s="7">
        <f t="shared" si="64"/>
        <v>1.9992865974897333E-3</v>
      </c>
      <c r="N162" s="7">
        <f t="shared" si="64"/>
        <v>6.8337088036288074E-2</v>
      </c>
      <c r="O162" s="7">
        <f t="shared" si="64"/>
        <v>5.1114241224931682E-2</v>
      </c>
      <c r="P162" s="7">
        <f t="shared" si="64"/>
        <v>9.5589880594398532E-3</v>
      </c>
      <c r="Q162" s="7">
        <f t="shared" si="64"/>
        <v>8.0532726832104528E-4</v>
      </c>
      <c r="R162" s="7">
        <f t="shared" si="64"/>
        <v>0</v>
      </c>
      <c r="S162" s="7">
        <f t="shared" si="64"/>
        <v>0</v>
      </c>
      <c r="T162" s="7">
        <f t="shared" si="64"/>
        <v>3.2998109779121079E-3</v>
      </c>
      <c r="U162" s="7">
        <f t="shared" si="64"/>
        <v>0</v>
      </c>
    </row>
    <row r="163" spans="1:21">
      <c r="A163" s="3"/>
      <c r="B163" s="3"/>
      <c r="C163" s="6"/>
      <c r="D163" s="5"/>
    </row>
    <row r="164" spans="1:21" ht="12.5">
      <c r="A164" s="53" t="s">
        <v>304</v>
      </c>
      <c r="B164" s="3"/>
      <c r="C164" s="48" t="s">
        <v>568</v>
      </c>
      <c r="D164" s="126">
        <f t="shared" ref="D164:D172" si="65">SUM(E164:U164)</f>
        <v>1803105</v>
      </c>
      <c r="E164" s="126">
        <v>-28713</v>
      </c>
      <c r="F164" s="126">
        <v>757869</v>
      </c>
      <c r="G164" s="126">
        <v>12601</v>
      </c>
      <c r="H164" s="126">
        <v>1298</v>
      </c>
      <c r="I164" s="126">
        <v>166247</v>
      </c>
      <c r="J164" s="126">
        <v>149363</v>
      </c>
      <c r="K164" s="126">
        <v>18635</v>
      </c>
      <c r="L164" s="126">
        <v>0</v>
      </c>
      <c r="M164" s="126">
        <v>20357</v>
      </c>
      <c r="N164" s="126">
        <v>325609</v>
      </c>
      <c r="O164" s="126">
        <v>360555</v>
      </c>
      <c r="P164" s="126">
        <v>14817</v>
      </c>
      <c r="Q164" s="126">
        <v>0</v>
      </c>
      <c r="R164" s="126">
        <v>0</v>
      </c>
      <c r="S164" s="126">
        <v>0</v>
      </c>
      <c r="T164" s="126">
        <v>4467</v>
      </c>
      <c r="U164" s="126">
        <v>0</v>
      </c>
    </row>
    <row r="165" spans="1:21" ht="12.5">
      <c r="A165" s="2" t="s">
        <v>169</v>
      </c>
      <c r="B165" s="2" t="str">
        <f>$B$5</f>
        <v>PRODUCTION</v>
      </c>
      <c r="C165" s="48" t="s">
        <v>567</v>
      </c>
      <c r="D165" s="7">
        <f t="shared" si="65"/>
        <v>1</v>
      </c>
      <c r="E165" s="7">
        <f t="shared" ref="E165:U165" si="66">+E164/$D164</f>
        <v>-1.5924197426106634E-2</v>
      </c>
      <c r="F165" s="7">
        <f t="shared" si="66"/>
        <v>0.42031329290307551</v>
      </c>
      <c r="G165" s="7">
        <f t="shared" si="66"/>
        <v>6.9885003923787024E-3</v>
      </c>
      <c r="H165" s="7">
        <f t="shared" si="66"/>
        <v>7.1986933650563893E-4</v>
      </c>
      <c r="I165" s="7">
        <f t="shared" si="66"/>
        <v>9.2200398756589322E-2</v>
      </c>
      <c r="J165" s="7">
        <f t="shared" si="66"/>
        <v>8.2836551393291019E-2</v>
      </c>
      <c r="K165" s="7">
        <f t="shared" si="66"/>
        <v>1.0334949989046672E-2</v>
      </c>
      <c r="L165" s="7">
        <f t="shared" si="66"/>
        <v>0</v>
      </c>
      <c r="M165" s="7">
        <f t="shared" si="66"/>
        <v>1.128996924749252E-2</v>
      </c>
      <c r="N165" s="7">
        <f t="shared" si="66"/>
        <v>0.18058238427601278</v>
      </c>
      <c r="O165" s="7">
        <f t="shared" si="66"/>
        <v>0.19996339647441497</v>
      </c>
      <c r="P165" s="7">
        <f t="shared" si="66"/>
        <v>8.2174914938397924E-3</v>
      </c>
      <c r="Q165" s="7">
        <f t="shared" si="66"/>
        <v>0</v>
      </c>
      <c r="R165" s="7">
        <f t="shared" si="66"/>
        <v>0</v>
      </c>
      <c r="S165" s="7">
        <f t="shared" si="66"/>
        <v>0</v>
      </c>
      <c r="T165" s="7">
        <f t="shared" si="66"/>
        <v>2.4773931634596985E-3</v>
      </c>
      <c r="U165" s="7">
        <f t="shared" si="66"/>
        <v>0</v>
      </c>
    </row>
    <row r="166" spans="1:21" ht="12.5">
      <c r="A166" s="2" t="str">
        <f t="shared" ref="A166:A172" si="67">A165</f>
        <v>FORF_DISC</v>
      </c>
      <c r="B166" s="2" t="str">
        <f>$B$6</f>
        <v>BULKTRAN</v>
      </c>
      <c r="C166" s="48" t="s">
        <v>363</v>
      </c>
      <c r="D166" s="7">
        <f t="shared" si="65"/>
        <v>0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</row>
    <row r="167" spans="1:21">
      <c r="A167" s="2" t="str">
        <f t="shared" si="67"/>
        <v>FORF_DISC</v>
      </c>
      <c r="B167" s="2" t="str">
        <f>$B$7</f>
        <v>SUBTRAN</v>
      </c>
      <c r="C167" s="6"/>
      <c r="D167" s="7">
        <f t="shared" si="65"/>
        <v>0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</row>
    <row r="168" spans="1:21">
      <c r="A168" s="2" t="str">
        <f t="shared" si="67"/>
        <v>FORF_DISC</v>
      </c>
      <c r="B168" s="2" t="str">
        <f>$B$8</f>
        <v>DISTPRI</v>
      </c>
      <c r="C168" s="6"/>
      <c r="D168" s="7">
        <f t="shared" si="65"/>
        <v>0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</row>
    <row r="169" spans="1:21">
      <c r="A169" s="2" t="str">
        <f t="shared" si="67"/>
        <v>FORF_DISC</v>
      </c>
      <c r="B169" s="2" t="str">
        <f>$B$9</f>
        <v>DISTSEC</v>
      </c>
      <c r="C169" s="6"/>
      <c r="D169" s="7">
        <f t="shared" si="65"/>
        <v>0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</row>
    <row r="170" spans="1:21">
      <c r="A170" s="2" t="str">
        <f t="shared" si="67"/>
        <v>FORF_DISC</v>
      </c>
      <c r="B170" s="2" t="str">
        <f>$B$10</f>
        <v>ENERGY</v>
      </c>
      <c r="C170" s="6"/>
      <c r="D170" s="7">
        <f t="shared" si="65"/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</row>
    <row r="171" spans="1:21">
      <c r="A171" s="2" t="str">
        <f t="shared" si="67"/>
        <v>FORF_DISC</v>
      </c>
      <c r="B171" s="2" t="str">
        <f>$B$11</f>
        <v>CUSTOMER</v>
      </c>
      <c r="C171" s="6"/>
      <c r="D171" s="7">
        <f t="shared" si="65"/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</row>
    <row r="172" spans="1:21">
      <c r="A172" s="2" t="str">
        <f t="shared" si="67"/>
        <v>FORF_DISC</v>
      </c>
      <c r="B172" s="2" t="str">
        <f>$B$12</f>
        <v>TOTAL</v>
      </c>
      <c r="C172" s="6"/>
      <c r="D172" s="7">
        <f t="shared" si="65"/>
        <v>1</v>
      </c>
      <c r="E172" s="7">
        <f>SUM(E165:E171)</f>
        <v>-1.5924197426106634E-2</v>
      </c>
      <c r="F172" s="7">
        <f t="shared" ref="F172:U172" si="68">SUM(F165:F171)</f>
        <v>0.42031329290307551</v>
      </c>
      <c r="G172" s="7">
        <f t="shared" si="68"/>
        <v>6.9885003923787024E-3</v>
      </c>
      <c r="H172" s="7">
        <f t="shared" si="68"/>
        <v>7.1986933650563893E-4</v>
      </c>
      <c r="I172" s="7">
        <f t="shared" si="68"/>
        <v>9.2200398756589322E-2</v>
      </c>
      <c r="J172" s="7">
        <f t="shared" si="68"/>
        <v>8.2836551393291019E-2</v>
      </c>
      <c r="K172" s="7">
        <f t="shared" si="68"/>
        <v>1.0334949989046672E-2</v>
      </c>
      <c r="L172" s="7">
        <f t="shared" si="68"/>
        <v>0</v>
      </c>
      <c r="M172" s="7">
        <f t="shared" si="68"/>
        <v>1.128996924749252E-2</v>
      </c>
      <c r="N172" s="7">
        <f t="shared" si="68"/>
        <v>0.18058238427601278</v>
      </c>
      <c r="O172" s="7">
        <f t="shared" si="68"/>
        <v>0.19996339647441497</v>
      </c>
      <c r="P172" s="7">
        <f t="shared" si="68"/>
        <v>8.2174914938397924E-3</v>
      </c>
      <c r="Q172" s="7">
        <f t="shared" si="68"/>
        <v>0</v>
      </c>
      <c r="R172" s="7">
        <f t="shared" si="68"/>
        <v>0</v>
      </c>
      <c r="S172" s="7">
        <f t="shared" si="68"/>
        <v>0</v>
      </c>
      <c r="T172" s="7">
        <f t="shared" si="68"/>
        <v>2.4773931634596985E-3</v>
      </c>
      <c r="U172" s="7">
        <f t="shared" si="68"/>
        <v>0</v>
      </c>
    </row>
    <row r="174" spans="1:21" ht="12.5">
      <c r="A174" s="53" t="s">
        <v>305</v>
      </c>
      <c r="B174" s="3"/>
      <c r="C174" s="48" t="s">
        <v>568</v>
      </c>
      <c r="D174" s="127">
        <f t="shared" ref="D174:D182" si="69">SUM(E174:U174)</f>
        <v>1882916</v>
      </c>
      <c r="E174" s="127">
        <v>-567986</v>
      </c>
      <c r="F174" s="127">
        <v>236492</v>
      </c>
      <c r="G174" s="127">
        <v>-28836</v>
      </c>
      <c r="H174" s="127">
        <v>-1431</v>
      </c>
      <c r="I174" s="127">
        <v>460783</v>
      </c>
      <c r="J174" s="127">
        <v>299562</v>
      </c>
      <c r="K174" s="127">
        <v>71661</v>
      </c>
      <c r="L174" s="127">
        <v>0</v>
      </c>
      <c r="M174" s="127">
        <v>0</v>
      </c>
      <c r="N174" s="127">
        <v>1830893</v>
      </c>
      <c r="O174" s="127">
        <v>-346745</v>
      </c>
      <c r="P174" s="127">
        <v>0</v>
      </c>
      <c r="Q174" s="127">
        <v>94035</v>
      </c>
      <c r="R174" s="127">
        <v>0</v>
      </c>
      <c r="S174" s="127">
        <v>-12732</v>
      </c>
      <c r="T174" s="127">
        <v>-153855</v>
      </c>
      <c r="U174" s="127">
        <v>1075</v>
      </c>
    </row>
    <row r="175" spans="1:21" ht="12.5">
      <c r="A175" s="2" t="s">
        <v>216</v>
      </c>
      <c r="B175" s="2" t="str">
        <f>$B$5</f>
        <v>PRODUCTION</v>
      </c>
      <c r="C175" s="48" t="s">
        <v>567</v>
      </c>
      <c r="D175" s="7">
        <f t="shared" si="69"/>
        <v>1</v>
      </c>
      <c r="E175" s="7">
        <f t="shared" ref="E175:U175" si="70">+E174/$D174</f>
        <v>-0.30165233074656544</v>
      </c>
      <c r="F175" s="7">
        <f t="shared" si="70"/>
        <v>0.12559880525737738</v>
      </c>
      <c r="G175" s="7">
        <f t="shared" si="70"/>
        <v>-1.5314544037014929E-2</v>
      </c>
      <c r="H175" s="7">
        <f t="shared" si="70"/>
        <v>-7.5999141756722018E-4</v>
      </c>
      <c r="I175" s="7">
        <f t="shared" si="70"/>
        <v>0.24471776754778227</v>
      </c>
      <c r="J175" s="7">
        <f t="shared" si="70"/>
        <v>0.15909472329089561</v>
      </c>
      <c r="K175" s="7">
        <f t="shared" si="70"/>
        <v>3.8058521994608366E-2</v>
      </c>
      <c r="L175" s="7">
        <f t="shared" si="70"/>
        <v>0</v>
      </c>
      <c r="M175" s="7">
        <f t="shared" si="70"/>
        <v>0</v>
      </c>
      <c r="N175" s="7">
        <f t="shared" si="70"/>
        <v>0.9723710457609368</v>
      </c>
      <c r="O175" s="7">
        <f t="shared" si="70"/>
        <v>-0.18415319642511935</v>
      </c>
      <c r="P175" s="7">
        <f t="shared" si="70"/>
        <v>0</v>
      </c>
      <c r="Q175" s="7">
        <f t="shared" si="70"/>
        <v>4.994115510198012E-2</v>
      </c>
      <c r="R175" s="7">
        <f t="shared" si="70"/>
        <v>0</v>
      </c>
      <c r="S175" s="7">
        <f t="shared" si="70"/>
        <v>-6.7618523609125417E-3</v>
      </c>
      <c r="T175" s="7">
        <f t="shared" si="70"/>
        <v>-8.1711026939066858E-2</v>
      </c>
      <c r="U175" s="7">
        <f t="shared" si="70"/>
        <v>5.7092297266580138E-4</v>
      </c>
    </row>
    <row r="176" spans="1:21" ht="12.5">
      <c r="A176" s="2" t="str">
        <f t="shared" ref="A176:A182" si="71">A175</f>
        <v>REVYEC</v>
      </c>
      <c r="B176" s="2" t="str">
        <f>$B$6</f>
        <v>BULKTRAN</v>
      </c>
      <c r="C176" s="48" t="s">
        <v>361</v>
      </c>
      <c r="D176" s="7">
        <f t="shared" si="69"/>
        <v>0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</row>
    <row r="177" spans="1:23">
      <c r="A177" s="2" t="str">
        <f t="shared" si="71"/>
        <v>REVYEC</v>
      </c>
      <c r="B177" s="2" t="str">
        <f>$B$7</f>
        <v>SUBTRAN</v>
      </c>
      <c r="C177" s="6"/>
      <c r="D177" s="7">
        <f t="shared" si="69"/>
        <v>0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</row>
    <row r="178" spans="1:23">
      <c r="A178" s="2" t="str">
        <f t="shared" si="71"/>
        <v>REVYEC</v>
      </c>
      <c r="B178" s="2" t="str">
        <f>$B$8</f>
        <v>DISTPRI</v>
      </c>
      <c r="C178" s="6"/>
      <c r="D178" s="7">
        <f t="shared" si="69"/>
        <v>0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</row>
    <row r="179" spans="1:23">
      <c r="A179" s="2" t="str">
        <f t="shared" si="71"/>
        <v>REVYEC</v>
      </c>
      <c r="B179" s="2" t="str">
        <f>$B$9</f>
        <v>DISTSEC</v>
      </c>
      <c r="C179" s="6"/>
      <c r="D179" s="7">
        <f t="shared" si="69"/>
        <v>0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</row>
    <row r="180" spans="1:23">
      <c r="A180" s="2" t="str">
        <f t="shared" si="71"/>
        <v>REVYEC</v>
      </c>
      <c r="B180" s="2" t="str">
        <f>$B$10</f>
        <v>ENERGY</v>
      </c>
      <c r="C180" s="6"/>
      <c r="D180" s="7">
        <f t="shared" si="69"/>
        <v>0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</row>
    <row r="181" spans="1:23">
      <c r="A181" s="2" t="str">
        <f t="shared" si="71"/>
        <v>REVYEC</v>
      </c>
      <c r="B181" s="2" t="str">
        <f>$B$11</f>
        <v>CUSTOMER</v>
      </c>
      <c r="C181" s="6"/>
      <c r="D181" s="7">
        <f t="shared" si="69"/>
        <v>0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</row>
    <row r="182" spans="1:23">
      <c r="A182" s="2" t="str">
        <f t="shared" si="71"/>
        <v>REVYEC</v>
      </c>
      <c r="B182" s="2" t="str">
        <f>$B$12</f>
        <v>TOTAL</v>
      </c>
      <c r="C182" s="6"/>
      <c r="D182" s="7">
        <f t="shared" si="69"/>
        <v>1</v>
      </c>
      <c r="E182" s="7">
        <f t="shared" ref="E182:U182" si="72">SUM(E175:E181)</f>
        <v>-0.30165233074656544</v>
      </c>
      <c r="F182" s="7">
        <f t="shared" si="72"/>
        <v>0.12559880525737738</v>
      </c>
      <c r="G182" s="7">
        <f t="shared" si="72"/>
        <v>-1.5314544037014929E-2</v>
      </c>
      <c r="H182" s="7">
        <f t="shared" si="72"/>
        <v>-7.5999141756722018E-4</v>
      </c>
      <c r="I182" s="7">
        <f t="shared" si="72"/>
        <v>0.24471776754778227</v>
      </c>
      <c r="J182" s="7">
        <f t="shared" si="72"/>
        <v>0.15909472329089561</v>
      </c>
      <c r="K182" s="7">
        <f t="shared" si="72"/>
        <v>3.8058521994608366E-2</v>
      </c>
      <c r="L182" s="7">
        <f t="shared" si="72"/>
        <v>0</v>
      </c>
      <c r="M182" s="7">
        <f t="shared" si="72"/>
        <v>0</v>
      </c>
      <c r="N182" s="7">
        <f t="shared" si="72"/>
        <v>0.9723710457609368</v>
      </c>
      <c r="O182" s="7">
        <f t="shared" si="72"/>
        <v>-0.18415319642511935</v>
      </c>
      <c r="P182" s="7">
        <f t="shared" si="72"/>
        <v>0</v>
      </c>
      <c r="Q182" s="7">
        <f t="shared" si="72"/>
        <v>4.994115510198012E-2</v>
      </c>
      <c r="R182" s="7">
        <f t="shared" si="72"/>
        <v>0</v>
      </c>
      <c r="S182" s="7">
        <f t="shared" si="72"/>
        <v>-6.7618523609125417E-3</v>
      </c>
      <c r="T182" s="7">
        <f t="shared" si="72"/>
        <v>-8.1711026939066858E-2</v>
      </c>
      <c r="U182" s="7">
        <f t="shared" si="72"/>
        <v>5.7092297266580138E-4</v>
      </c>
    </row>
    <row r="184" spans="1:23" ht="12.5">
      <c r="A184" s="15" t="s">
        <v>282</v>
      </c>
      <c r="C184" s="48" t="s">
        <v>649</v>
      </c>
      <c r="D184" s="127">
        <f t="shared" ref="D184:D192" si="73">SUM(E184:U184)</f>
        <v>5845633541.4910316</v>
      </c>
      <c r="E184" s="127">
        <f>E14</f>
        <v>2147794744.5911198</v>
      </c>
      <c r="F184" s="127">
        <f t="shared" ref="F184:U184" si="74">F14</f>
        <v>678463477.03926456</v>
      </c>
      <c r="G184" s="127">
        <f t="shared" si="74"/>
        <v>8473030.5560846627</v>
      </c>
      <c r="H184" s="127">
        <f t="shared" si="74"/>
        <v>429224.48723381694</v>
      </c>
      <c r="I184" s="127">
        <f t="shared" si="74"/>
        <v>343739682.02029628</v>
      </c>
      <c r="J184" s="127">
        <f t="shared" si="74"/>
        <v>92731919.135452077</v>
      </c>
      <c r="K184" s="127">
        <f t="shared" si="74"/>
        <v>14450272.137187688</v>
      </c>
      <c r="L184" s="127">
        <f t="shared" si="74"/>
        <v>0</v>
      </c>
      <c r="M184" s="127">
        <f t="shared" si="74"/>
        <v>17311360.700683758</v>
      </c>
      <c r="N184" s="127">
        <f t="shared" si="74"/>
        <v>342181632.70672977</v>
      </c>
      <c r="O184" s="127">
        <f t="shared" si="74"/>
        <v>1798885017.9124825</v>
      </c>
      <c r="P184" s="127">
        <f t="shared" si="74"/>
        <v>251543194.99801522</v>
      </c>
      <c r="Q184" s="127">
        <f t="shared" si="74"/>
        <v>96645033.371912956</v>
      </c>
      <c r="R184" s="127">
        <f t="shared" si="74"/>
        <v>1827476.6013304638</v>
      </c>
      <c r="S184" s="127">
        <f t="shared" si="74"/>
        <v>1822862.3957114548</v>
      </c>
      <c r="T184" s="127">
        <f t="shared" si="74"/>
        <v>39965215.402172662</v>
      </c>
      <c r="U184" s="127">
        <f t="shared" si="74"/>
        <v>9369397.4353534672</v>
      </c>
      <c r="W184" s="2" t="s">
        <v>706</v>
      </c>
    </row>
    <row r="185" spans="1:23" ht="12.5">
      <c r="A185" s="2" t="s">
        <v>239</v>
      </c>
      <c r="B185" s="2" t="str">
        <f>$B$5</f>
        <v>PRODUCTION</v>
      </c>
      <c r="C185" s="48"/>
      <c r="D185" s="7">
        <f t="shared" si="73"/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</row>
    <row r="186" spans="1:23" ht="12.5">
      <c r="A186" s="2" t="str">
        <f t="shared" ref="A186:A192" si="75">A185</f>
        <v>FUELREV</v>
      </c>
      <c r="B186" s="2" t="str">
        <f>$B$6</f>
        <v>BULKTRAN</v>
      </c>
      <c r="C186" s="48"/>
      <c r="D186" s="7">
        <f t="shared" si="73"/>
        <v>0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</row>
    <row r="187" spans="1:23">
      <c r="A187" s="2" t="str">
        <f t="shared" si="75"/>
        <v>FUELREV</v>
      </c>
      <c r="B187" s="2" t="str">
        <f>$B$7</f>
        <v>SUBTRAN</v>
      </c>
      <c r="D187" s="7">
        <f t="shared" si="73"/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</row>
    <row r="188" spans="1:23">
      <c r="A188" s="2" t="str">
        <f t="shared" si="75"/>
        <v>FUELREV</v>
      </c>
      <c r="B188" s="2" t="str">
        <f>$B$8</f>
        <v>DISTPRI</v>
      </c>
      <c r="D188" s="7">
        <f t="shared" si="73"/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</row>
    <row r="189" spans="1:23">
      <c r="A189" s="2" t="str">
        <f t="shared" si="75"/>
        <v>FUELREV</v>
      </c>
      <c r="B189" s="2" t="str">
        <f>$B$9</f>
        <v>DISTSEC</v>
      </c>
      <c r="D189" s="7">
        <f t="shared" si="73"/>
        <v>0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</row>
    <row r="190" spans="1:23">
      <c r="A190" s="2" t="str">
        <f t="shared" si="75"/>
        <v>FUELREV</v>
      </c>
      <c r="B190" s="2" t="str">
        <f>$B$10</f>
        <v>ENERGY</v>
      </c>
      <c r="D190" s="7">
        <f t="shared" si="73"/>
        <v>0.99999999999999989</v>
      </c>
      <c r="E190" s="7">
        <f t="shared" ref="E190:U190" si="76">E184/$D184</f>
        <v>0.3674186432225936</v>
      </c>
      <c r="F190" s="7">
        <f t="shared" si="76"/>
        <v>0.11606329275067943</v>
      </c>
      <c r="G190" s="7">
        <f t="shared" si="76"/>
        <v>1.4494631755386205E-3</v>
      </c>
      <c r="H190" s="7">
        <f t="shared" si="76"/>
        <v>7.3426513001075957E-5</v>
      </c>
      <c r="I190" s="7">
        <f t="shared" si="76"/>
        <v>5.8802810607354532E-2</v>
      </c>
      <c r="J190" s="7">
        <f t="shared" si="76"/>
        <v>1.5863450638371555E-2</v>
      </c>
      <c r="K190" s="7">
        <f t="shared" si="76"/>
        <v>2.4719770807770979E-3</v>
      </c>
      <c r="L190" s="7">
        <f>IFERROR(L184/$D184,0)</f>
        <v>0</v>
      </c>
      <c r="M190" s="7">
        <f t="shared" si="76"/>
        <v>2.9614173686755242E-3</v>
      </c>
      <c r="N190" s="7">
        <f t="shared" si="76"/>
        <v>5.8536278450915406E-2</v>
      </c>
      <c r="O190" s="7">
        <f t="shared" si="76"/>
        <v>0.30773140415737477</v>
      </c>
      <c r="P190" s="7">
        <f t="shared" si="76"/>
        <v>4.3030955192900219E-2</v>
      </c>
      <c r="Q190" s="7">
        <f t="shared" si="76"/>
        <v>1.6532858703158109E-2</v>
      </c>
      <c r="R190" s="7">
        <f t="shared" si="76"/>
        <v>3.1262250504747409E-4</v>
      </c>
      <c r="S190" s="7">
        <f t="shared" si="76"/>
        <v>3.1183316278264367E-4</v>
      </c>
      <c r="T190" s="7">
        <f t="shared" si="76"/>
        <v>6.8367637345906618E-3</v>
      </c>
      <c r="U190" s="7">
        <f t="shared" si="76"/>
        <v>1.6028027362391993E-3</v>
      </c>
    </row>
    <row r="191" spans="1:23">
      <c r="A191" s="2" t="str">
        <f t="shared" si="75"/>
        <v>FUELREV</v>
      </c>
      <c r="B191" s="2" t="str">
        <f>$B$11</f>
        <v>CUSTOMER</v>
      </c>
      <c r="D191" s="7">
        <f t="shared" si="73"/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</row>
    <row r="192" spans="1:23">
      <c r="A192" s="2" t="str">
        <f t="shared" si="75"/>
        <v>FUELREV</v>
      </c>
      <c r="B192" s="2" t="str">
        <f>$B$12</f>
        <v>TOTAL</v>
      </c>
      <c r="D192" s="7">
        <f t="shared" si="73"/>
        <v>0.99999999999999989</v>
      </c>
      <c r="E192" s="7">
        <f>SUM(E185:E191)</f>
        <v>0.3674186432225936</v>
      </c>
      <c r="F192" s="7">
        <f t="shared" ref="F192:T192" si="77">SUM(F185:F191)</f>
        <v>0.11606329275067943</v>
      </c>
      <c r="G192" s="7">
        <f t="shared" si="77"/>
        <v>1.4494631755386205E-3</v>
      </c>
      <c r="H192" s="7">
        <f t="shared" si="77"/>
        <v>7.3426513001075957E-5</v>
      </c>
      <c r="I192" s="7">
        <f t="shared" si="77"/>
        <v>5.8802810607354532E-2</v>
      </c>
      <c r="J192" s="7">
        <f t="shared" si="77"/>
        <v>1.5863450638371555E-2</v>
      </c>
      <c r="K192" s="7">
        <f t="shared" si="77"/>
        <v>2.4719770807770979E-3</v>
      </c>
      <c r="L192" s="7">
        <f t="shared" si="77"/>
        <v>0</v>
      </c>
      <c r="M192" s="7">
        <f t="shared" si="77"/>
        <v>2.9614173686755242E-3</v>
      </c>
      <c r="N192" s="7">
        <f t="shared" si="77"/>
        <v>5.8536278450915406E-2</v>
      </c>
      <c r="O192" s="7">
        <f t="shared" si="77"/>
        <v>0.30773140415737477</v>
      </c>
      <c r="P192" s="7">
        <f t="shared" si="77"/>
        <v>4.3030955192900219E-2</v>
      </c>
      <c r="Q192" s="7">
        <f t="shared" si="77"/>
        <v>1.6532858703158109E-2</v>
      </c>
      <c r="R192" s="7">
        <f t="shared" si="77"/>
        <v>3.1262250504747409E-4</v>
      </c>
      <c r="S192" s="7">
        <f t="shared" si="77"/>
        <v>3.1183316278264367E-4</v>
      </c>
      <c r="T192" s="7">
        <f t="shared" si="77"/>
        <v>6.8367637345906618E-3</v>
      </c>
      <c r="U192" s="7">
        <f>SUM(U185:U191)</f>
        <v>1.6028027362391993E-3</v>
      </c>
    </row>
    <row r="193" spans="1:24">
      <c r="A193" s="3"/>
      <c r="B193" s="3"/>
      <c r="C193" s="6"/>
      <c r="D193" s="5"/>
    </row>
    <row r="194" spans="1:24" ht="12.5">
      <c r="A194" s="15" t="s">
        <v>406</v>
      </c>
      <c r="C194" s="48" t="s">
        <v>568</v>
      </c>
      <c r="D194" s="127">
        <f>SUM(E194:U194)</f>
        <v>12333767</v>
      </c>
      <c r="E194" s="127">
        <v>10645723</v>
      </c>
      <c r="F194" s="127">
        <v>1067921</v>
      </c>
      <c r="G194" s="127">
        <v>5431</v>
      </c>
      <c r="H194" s="127">
        <v>0</v>
      </c>
      <c r="I194" s="127">
        <v>383192</v>
      </c>
      <c r="J194" s="127">
        <v>108146</v>
      </c>
      <c r="K194" s="127">
        <v>0</v>
      </c>
      <c r="L194" s="127">
        <v>0</v>
      </c>
      <c r="M194" s="127">
        <v>0</v>
      </c>
      <c r="N194" s="127">
        <v>0</v>
      </c>
      <c r="O194" s="127">
        <v>0</v>
      </c>
      <c r="P194" s="127">
        <v>0</v>
      </c>
      <c r="Q194" s="127">
        <v>120359</v>
      </c>
      <c r="R194" s="127">
        <v>2995</v>
      </c>
      <c r="S194" s="127">
        <v>0</v>
      </c>
      <c r="T194" s="127">
        <v>0</v>
      </c>
      <c r="U194" s="127">
        <v>0</v>
      </c>
    </row>
    <row r="195" spans="1:24" ht="12.5">
      <c r="A195" s="2" t="s">
        <v>407</v>
      </c>
      <c r="B195" s="2" t="str">
        <f>$B$5</f>
        <v>PRODUCTION</v>
      </c>
      <c r="C195" s="48" t="s">
        <v>567</v>
      </c>
      <c r="D195" s="7">
        <f t="shared" ref="D195:D202" si="78">SUM(E195:U195)</f>
        <v>0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</row>
    <row r="196" spans="1:24" ht="12.5">
      <c r="A196" s="2" t="str">
        <f t="shared" ref="A196:A202" si="79">A195</f>
        <v>WEATHER_NORM</v>
      </c>
      <c r="B196" s="2" t="str">
        <f>$B$6</f>
        <v>BULKTRAN</v>
      </c>
      <c r="C196" s="48" t="s">
        <v>410</v>
      </c>
      <c r="D196" s="7">
        <f t="shared" si="78"/>
        <v>0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</row>
    <row r="197" spans="1:24">
      <c r="A197" s="2" t="str">
        <f t="shared" si="79"/>
        <v>WEATHER_NORM</v>
      </c>
      <c r="B197" s="2" t="str">
        <f>$B$7</f>
        <v>SUBTRAN</v>
      </c>
      <c r="D197" s="7">
        <f t="shared" si="78"/>
        <v>0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</row>
    <row r="198" spans="1:24">
      <c r="A198" s="2" t="str">
        <f t="shared" si="79"/>
        <v>WEATHER_NORM</v>
      </c>
      <c r="B198" s="2" t="str">
        <f>$B$8</f>
        <v>DISTPRI</v>
      </c>
      <c r="D198" s="7">
        <f t="shared" si="78"/>
        <v>0</v>
      </c>
      <c r="E198" s="7">
        <v>0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</row>
    <row r="199" spans="1:24">
      <c r="A199" s="2" t="str">
        <f t="shared" si="79"/>
        <v>WEATHER_NORM</v>
      </c>
      <c r="B199" s="2" t="str">
        <f>$B$9</f>
        <v>DISTSEC</v>
      </c>
      <c r="D199" s="7">
        <f t="shared" si="78"/>
        <v>0</v>
      </c>
      <c r="E199" s="7">
        <v>0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</row>
    <row r="200" spans="1:24">
      <c r="A200" s="2" t="str">
        <f t="shared" si="79"/>
        <v>WEATHER_NORM</v>
      </c>
      <c r="B200" s="2" t="str">
        <f>$B$10</f>
        <v>ENERGY</v>
      </c>
      <c r="D200" s="7">
        <f t="shared" si="78"/>
        <v>1</v>
      </c>
      <c r="E200" s="7">
        <f t="shared" ref="E200:U200" si="80">E194/$D194</f>
        <v>0.86313637998836856</v>
      </c>
      <c r="F200" s="7">
        <f t="shared" si="80"/>
        <v>8.6585144668291522E-2</v>
      </c>
      <c r="G200" s="7">
        <f t="shared" si="80"/>
        <v>4.4033586819014822E-4</v>
      </c>
      <c r="H200" s="7">
        <f t="shared" si="80"/>
        <v>0</v>
      </c>
      <c r="I200" s="7">
        <f t="shared" si="80"/>
        <v>3.1068529184960281E-2</v>
      </c>
      <c r="J200" s="7">
        <f t="shared" si="80"/>
        <v>8.7682862826904389E-3</v>
      </c>
      <c r="K200" s="7">
        <f t="shared" si="80"/>
        <v>0</v>
      </c>
      <c r="L200" s="7">
        <f t="shared" si="80"/>
        <v>0</v>
      </c>
      <c r="M200" s="7">
        <f t="shared" si="80"/>
        <v>0</v>
      </c>
      <c r="N200" s="7">
        <f t="shared" si="80"/>
        <v>0</v>
      </c>
      <c r="O200" s="7">
        <f t="shared" si="80"/>
        <v>0</v>
      </c>
      <c r="P200" s="7">
        <f t="shared" si="80"/>
        <v>0</v>
      </c>
      <c r="Q200" s="7">
        <f t="shared" si="80"/>
        <v>9.7584947080644538E-3</v>
      </c>
      <c r="R200" s="7">
        <f t="shared" si="80"/>
        <v>2.4282929943463338E-4</v>
      </c>
      <c r="S200" s="7">
        <f t="shared" si="80"/>
        <v>0</v>
      </c>
      <c r="T200" s="7">
        <f t="shared" si="80"/>
        <v>0</v>
      </c>
      <c r="U200" s="7">
        <f t="shared" si="80"/>
        <v>0</v>
      </c>
    </row>
    <row r="201" spans="1:24">
      <c r="A201" s="2" t="str">
        <f t="shared" si="79"/>
        <v>WEATHER_NORM</v>
      </c>
      <c r="B201" s="2" t="str">
        <f>$B$11</f>
        <v>CUSTOMER</v>
      </c>
      <c r="D201" s="7">
        <f t="shared" si="78"/>
        <v>0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</row>
    <row r="202" spans="1:24">
      <c r="A202" s="2" t="str">
        <f t="shared" si="79"/>
        <v>WEATHER_NORM</v>
      </c>
      <c r="B202" s="2" t="str">
        <f>$B$12</f>
        <v>TOTAL</v>
      </c>
      <c r="D202" s="7">
        <f t="shared" si="78"/>
        <v>1</v>
      </c>
      <c r="E202" s="7">
        <f>SUM(E195:E201)</f>
        <v>0.86313637998836856</v>
      </c>
      <c r="F202" s="7">
        <f t="shared" ref="F202:T202" si="81">SUM(F195:F201)</f>
        <v>8.6585144668291522E-2</v>
      </c>
      <c r="G202" s="7">
        <f t="shared" si="81"/>
        <v>4.4033586819014822E-4</v>
      </c>
      <c r="H202" s="7">
        <f t="shared" si="81"/>
        <v>0</v>
      </c>
      <c r="I202" s="7">
        <f t="shared" si="81"/>
        <v>3.1068529184960281E-2</v>
      </c>
      <c r="J202" s="7">
        <f t="shared" si="81"/>
        <v>8.7682862826904389E-3</v>
      </c>
      <c r="K202" s="7">
        <f t="shared" si="81"/>
        <v>0</v>
      </c>
      <c r="L202" s="7">
        <f t="shared" si="81"/>
        <v>0</v>
      </c>
      <c r="M202" s="7">
        <f t="shared" si="81"/>
        <v>0</v>
      </c>
      <c r="N202" s="7">
        <f t="shared" si="81"/>
        <v>0</v>
      </c>
      <c r="O202" s="7">
        <f t="shared" si="81"/>
        <v>0</v>
      </c>
      <c r="P202" s="7">
        <f t="shared" si="81"/>
        <v>0</v>
      </c>
      <c r="Q202" s="7">
        <f t="shared" si="81"/>
        <v>9.7584947080644538E-3</v>
      </c>
      <c r="R202" s="7">
        <f t="shared" si="81"/>
        <v>2.4282929943463338E-4</v>
      </c>
      <c r="S202" s="7">
        <f t="shared" si="81"/>
        <v>0</v>
      </c>
      <c r="T202" s="7">
        <f t="shared" si="81"/>
        <v>0</v>
      </c>
      <c r="U202" s="7">
        <f>SUM(U195:U201)</f>
        <v>0</v>
      </c>
    </row>
    <row r="203" spans="1:24">
      <c r="A203" s="3"/>
      <c r="B203" s="3"/>
      <c r="C203" s="6"/>
      <c r="D203" s="5"/>
    </row>
    <row r="204" spans="1:24" ht="12.5">
      <c r="A204" s="15" t="s">
        <v>647</v>
      </c>
      <c r="C204" s="48" t="s">
        <v>568</v>
      </c>
      <c r="D204" s="127">
        <f>SUM(E204:U204)</f>
        <v>0</v>
      </c>
      <c r="E204" s="127">
        <v>0</v>
      </c>
      <c r="F204" s="127">
        <v>0</v>
      </c>
      <c r="G204" s="127">
        <v>0</v>
      </c>
      <c r="H204" s="127">
        <v>0</v>
      </c>
      <c r="I204" s="127">
        <v>0</v>
      </c>
      <c r="J204" s="127">
        <v>0</v>
      </c>
      <c r="K204" s="127">
        <v>0</v>
      </c>
      <c r="L204" s="127">
        <v>0</v>
      </c>
      <c r="M204" s="127">
        <v>0</v>
      </c>
      <c r="N204" s="127">
        <v>0</v>
      </c>
      <c r="O204" s="127">
        <v>0</v>
      </c>
      <c r="P204" s="127">
        <v>0</v>
      </c>
      <c r="Q204" s="127">
        <v>0</v>
      </c>
      <c r="R204" s="127">
        <v>0</v>
      </c>
      <c r="S204" s="127">
        <v>0</v>
      </c>
      <c r="T204" s="127">
        <v>0</v>
      </c>
      <c r="U204" s="127">
        <v>0</v>
      </c>
      <c r="X204" s="2" t="s">
        <v>727</v>
      </c>
    </row>
    <row r="205" spans="1:24" ht="12.5">
      <c r="A205" s="2" t="s">
        <v>646</v>
      </c>
      <c r="B205" s="2" t="str">
        <f>$B$5</f>
        <v>PRODUCTION</v>
      </c>
      <c r="C205" s="48" t="s">
        <v>567</v>
      </c>
      <c r="D205" s="7">
        <f t="shared" ref="D205:D212" si="82">SUM(E205:U205)</f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</row>
    <row r="206" spans="1:24" ht="12.5">
      <c r="A206" s="2" t="str">
        <f t="shared" ref="A206:A212" si="83">A205</f>
        <v>CUST_SPEC</v>
      </c>
      <c r="B206" s="2" t="str">
        <f>$B$6</f>
        <v>BULKTRAN</v>
      </c>
      <c r="C206" s="48" t="s">
        <v>648</v>
      </c>
      <c r="D206" s="7">
        <f t="shared" si="82"/>
        <v>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</row>
    <row r="207" spans="1:24">
      <c r="A207" s="2" t="str">
        <f t="shared" si="83"/>
        <v>CUST_SPEC</v>
      </c>
      <c r="B207" s="2" t="str">
        <f>$B$7</f>
        <v>SUBTRAN</v>
      </c>
      <c r="D207" s="7">
        <f t="shared" si="82"/>
        <v>0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</row>
    <row r="208" spans="1:24">
      <c r="A208" s="2" t="str">
        <f t="shared" si="83"/>
        <v>CUST_SPEC</v>
      </c>
      <c r="B208" s="2" t="str">
        <f>$B$8</f>
        <v>DISTPRI</v>
      </c>
      <c r="D208" s="7">
        <f t="shared" si="82"/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</row>
    <row r="209" spans="1:21">
      <c r="A209" s="2" t="str">
        <f t="shared" si="83"/>
        <v>CUST_SPEC</v>
      </c>
      <c r="B209" s="2" t="str">
        <f>$B$9</f>
        <v>DISTSEC</v>
      </c>
      <c r="D209" s="7">
        <f t="shared" si="82"/>
        <v>0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</row>
    <row r="210" spans="1:21">
      <c r="A210" s="2" t="str">
        <f t="shared" si="83"/>
        <v>CUST_SPEC</v>
      </c>
      <c r="B210" s="2" t="str">
        <f>$B$10</f>
        <v>ENERGY</v>
      </c>
      <c r="D210" s="7">
        <f t="shared" si="82"/>
        <v>0</v>
      </c>
      <c r="E210" s="7">
        <f>IFERROR(E204/$D204,0)</f>
        <v>0</v>
      </c>
      <c r="F210" s="7">
        <f t="shared" ref="F210:U210" si="84">IFERROR(F204/$D204,0)</f>
        <v>0</v>
      </c>
      <c r="G210" s="7">
        <f t="shared" si="84"/>
        <v>0</v>
      </c>
      <c r="H210" s="7">
        <f t="shared" si="84"/>
        <v>0</v>
      </c>
      <c r="I210" s="7">
        <f t="shared" si="84"/>
        <v>0</v>
      </c>
      <c r="J210" s="7">
        <f t="shared" si="84"/>
        <v>0</v>
      </c>
      <c r="K210" s="7">
        <f t="shared" si="84"/>
        <v>0</v>
      </c>
      <c r="L210" s="7">
        <f t="shared" si="84"/>
        <v>0</v>
      </c>
      <c r="M210" s="7">
        <f t="shared" si="84"/>
        <v>0</v>
      </c>
      <c r="N210" s="7">
        <f t="shared" si="84"/>
        <v>0</v>
      </c>
      <c r="O210" s="7">
        <f t="shared" si="84"/>
        <v>0</v>
      </c>
      <c r="P210" s="7">
        <f t="shared" si="84"/>
        <v>0</v>
      </c>
      <c r="Q210" s="7">
        <f t="shared" si="84"/>
        <v>0</v>
      </c>
      <c r="R210" s="7">
        <f t="shared" si="84"/>
        <v>0</v>
      </c>
      <c r="S210" s="7">
        <f t="shared" si="84"/>
        <v>0</v>
      </c>
      <c r="T210" s="7">
        <f t="shared" si="84"/>
        <v>0</v>
      </c>
      <c r="U210" s="7">
        <f t="shared" si="84"/>
        <v>0</v>
      </c>
    </row>
    <row r="211" spans="1:21">
      <c r="A211" s="2" t="str">
        <f t="shared" si="83"/>
        <v>CUST_SPEC</v>
      </c>
      <c r="B211" s="2" t="str">
        <f>$B$11</f>
        <v>CUSTOMER</v>
      </c>
      <c r="D211" s="7">
        <f t="shared" si="82"/>
        <v>0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</row>
    <row r="212" spans="1:21">
      <c r="A212" s="2" t="str">
        <f t="shared" si="83"/>
        <v>CUST_SPEC</v>
      </c>
      <c r="B212" s="2" t="str">
        <f>$B$12</f>
        <v>TOTAL</v>
      </c>
      <c r="D212" s="7">
        <f t="shared" si="82"/>
        <v>0</v>
      </c>
      <c r="E212" s="7">
        <f>SUM(E205:E211)</f>
        <v>0</v>
      </c>
      <c r="F212" s="7">
        <f t="shared" ref="F212:T212" si="85">SUM(F205:F211)</f>
        <v>0</v>
      </c>
      <c r="G212" s="7">
        <f t="shared" si="85"/>
        <v>0</v>
      </c>
      <c r="H212" s="7">
        <f t="shared" si="85"/>
        <v>0</v>
      </c>
      <c r="I212" s="7">
        <f t="shared" si="85"/>
        <v>0</v>
      </c>
      <c r="J212" s="7">
        <f t="shared" si="85"/>
        <v>0</v>
      </c>
      <c r="K212" s="7">
        <f t="shared" si="85"/>
        <v>0</v>
      </c>
      <c r="L212" s="7">
        <f t="shared" si="85"/>
        <v>0</v>
      </c>
      <c r="M212" s="7">
        <f t="shared" si="85"/>
        <v>0</v>
      </c>
      <c r="N212" s="7">
        <f t="shared" si="85"/>
        <v>0</v>
      </c>
      <c r="O212" s="7">
        <f t="shared" si="85"/>
        <v>0</v>
      </c>
      <c r="P212" s="7">
        <f t="shared" si="85"/>
        <v>0</v>
      </c>
      <c r="Q212" s="7">
        <f t="shared" si="85"/>
        <v>0</v>
      </c>
      <c r="R212" s="7">
        <f t="shared" si="85"/>
        <v>0</v>
      </c>
      <c r="S212" s="7">
        <f t="shared" si="85"/>
        <v>0</v>
      </c>
      <c r="T212" s="7">
        <f t="shared" si="85"/>
        <v>0</v>
      </c>
      <c r="U212" s="7">
        <f>SUM(U205:U211)</f>
        <v>0</v>
      </c>
    </row>
    <row r="213" spans="1:21">
      <c r="A213" s="3"/>
      <c r="B213" s="3"/>
      <c r="C213" s="6"/>
      <c r="D213" s="5"/>
    </row>
    <row r="214" spans="1:21">
      <c r="A214" s="3"/>
      <c r="B214" s="3"/>
      <c r="C214" s="6"/>
      <c r="D214" s="5"/>
    </row>
    <row r="215" spans="1:21" ht="30" customHeight="1">
      <c r="A215" s="52" t="s">
        <v>58</v>
      </c>
      <c r="B215" s="3"/>
      <c r="C215" s="6"/>
      <c r="D215" s="5"/>
    </row>
    <row r="216" spans="1:21">
      <c r="C216" s="2"/>
    </row>
    <row r="217" spans="1:21">
      <c r="A217" s="15" t="s">
        <v>188</v>
      </c>
      <c r="C217" s="128">
        <f>C219-C218</f>
        <v>603025149.58240008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</row>
    <row r="218" spans="1:21">
      <c r="A218" s="15" t="s">
        <v>189</v>
      </c>
      <c r="C218" s="129">
        <v>191206935.41759998</v>
      </c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</row>
    <row r="219" spans="1:21">
      <c r="A219" s="15" t="s">
        <v>190</v>
      </c>
      <c r="C219" s="45">
        <f>COSS!E41</f>
        <v>794232085</v>
      </c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</row>
    <row r="220" spans="1:21"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</row>
    <row r="221" spans="1:21">
      <c r="A221" s="3" t="str">
        <f>A25</f>
        <v>BULK_TRANS</v>
      </c>
      <c r="B221" s="3" t="str">
        <f>B26</f>
        <v>BULKTRAN</v>
      </c>
      <c r="C221" s="4">
        <f>ROUND(+C217/C$219,4)</f>
        <v>0.75929999999999997</v>
      </c>
      <c r="D221" s="7">
        <f>SUM(E221:U221)</f>
        <v>1.0000000000000002</v>
      </c>
      <c r="E221" s="7">
        <f t="shared" ref="E221:U221" si="86">E26</f>
        <v>0.49580857028373737</v>
      </c>
      <c r="F221" s="7">
        <f t="shared" si="86"/>
        <v>0.1239857937617562</v>
      </c>
      <c r="G221" s="7">
        <f t="shared" si="86"/>
        <v>1.571375838729783E-3</v>
      </c>
      <c r="H221" s="7">
        <f t="shared" si="86"/>
        <v>7.8645798765381464E-5</v>
      </c>
      <c r="I221" s="7">
        <f t="shared" si="86"/>
        <v>5.5625945171903002E-2</v>
      </c>
      <c r="J221" s="7">
        <f t="shared" si="86"/>
        <v>1.5245783335811119E-2</v>
      </c>
      <c r="K221" s="7">
        <f t="shared" si="86"/>
        <v>2.4260738104079139E-3</v>
      </c>
      <c r="L221" s="7">
        <f t="shared" si="86"/>
        <v>0</v>
      </c>
      <c r="M221" s="7">
        <f t="shared" si="86"/>
        <v>2.4045673097686008E-3</v>
      </c>
      <c r="N221" s="7">
        <f t="shared" si="86"/>
        <v>4.3759023312431353E-2</v>
      </c>
      <c r="O221" s="7">
        <f t="shared" si="86"/>
        <v>0.21321767358297147</v>
      </c>
      <c r="P221" s="7">
        <f t="shared" si="86"/>
        <v>2.7168290177107479E-2</v>
      </c>
      <c r="Q221" s="7">
        <f t="shared" si="86"/>
        <v>1.5557390975370794E-2</v>
      </c>
      <c r="R221" s="7">
        <f t="shared" si="86"/>
        <v>2.9244146535815197E-4</v>
      </c>
      <c r="S221" s="7">
        <f t="shared" si="86"/>
        <v>2.2624386204847719E-4</v>
      </c>
      <c r="T221" s="7">
        <f t="shared" si="86"/>
        <v>2.1260824180419293E-3</v>
      </c>
      <c r="U221" s="7">
        <f t="shared" si="86"/>
        <v>5.0609889579117352E-4</v>
      </c>
    </row>
    <row r="222" spans="1:21">
      <c r="A222" s="3" t="s">
        <v>35</v>
      </c>
      <c r="B222" s="2" t="str">
        <f>$B$7</f>
        <v>SUBTRAN</v>
      </c>
      <c r="C222" s="4">
        <f>1-C221</f>
        <v>0.24070000000000003</v>
      </c>
      <c r="D222" s="7">
        <f>SUM(E222:U222)</f>
        <v>1</v>
      </c>
      <c r="E222" s="7">
        <f t="shared" ref="E222:U222" si="87">E37</f>
        <v>0.48256222870739807</v>
      </c>
      <c r="F222" s="7">
        <f t="shared" si="87"/>
        <v>0.1203961033502855</v>
      </c>
      <c r="G222" s="7">
        <f t="shared" si="87"/>
        <v>1.5291018079776604E-3</v>
      </c>
      <c r="H222" s="7">
        <f t="shared" si="87"/>
        <v>9.8578790569225038E-5</v>
      </c>
      <c r="I222" s="7">
        <f t="shared" si="87"/>
        <v>5.3465776329674405E-2</v>
      </c>
      <c r="J222" s="7">
        <f t="shared" si="87"/>
        <v>1.467773974847098E-2</v>
      </c>
      <c r="K222" s="7">
        <f t="shared" si="87"/>
        <v>2.9503343745421939E-3</v>
      </c>
      <c r="L222" s="7">
        <f t="shared" si="87"/>
        <v>0</v>
      </c>
      <c r="M222" s="7">
        <f t="shared" si="87"/>
        <v>2.2657166720966055E-3</v>
      </c>
      <c r="N222" s="7">
        <f t="shared" si="87"/>
        <v>4.2448541624244156E-2</v>
      </c>
      <c r="O222" s="7">
        <f t="shared" si="87"/>
        <v>0.26379321671253042</v>
      </c>
      <c r="P222" s="7">
        <f t="shared" si="87"/>
        <v>0</v>
      </c>
      <c r="Q222" s="7">
        <f t="shared" si="87"/>
        <v>1.4996435163590003E-2</v>
      </c>
      <c r="R222" s="7">
        <f t="shared" si="87"/>
        <v>2.8765900029317993E-4</v>
      </c>
      <c r="S222" s="7">
        <f t="shared" si="87"/>
        <v>2.1879594646578103E-4</v>
      </c>
      <c r="T222" s="7">
        <f t="shared" si="87"/>
        <v>2.5033586684436936E-4</v>
      </c>
      <c r="U222" s="7">
        <f t="shared" si="87"/>
        <v>5.9435905017639066E-5</v>
      </c>
    </row>
    <row r="223" spans="1:21">
      <c r="A223" s="3"/>
      <c r="B223" s="3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</row>
    <row r="224" spans="1:21">
      <c r="A224" s="53" t="s">
        <v>191</v>
      </c>
      <c r="B224" s="2" t="str">
        <f>$B$5</f>
        <v>PRODUCTION</v>
      </c>
      <c r="C224" s="6"/>
      <c r="D224" s="7">
        <f t="shared" ref="D224:D231" si="88">SUM(E224:U224)</f>
        <v>0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</row>
    <row r="225" spans="1:21">
      <c r="A225" s="2" t="str">
        <f t="shared" ref="A225:A231" si="89">A224</f>
        <v>TRANS_TOTAL</v>
      </c>
      <c r="B225" s="2" t="str">
        <f>$B$6</f>
        <v>BULKTRAN</v>
      </c>
      <c r="C225" s="6"/>
      <c r="D225" s="7">
        <f t="shared" si="88"/>
        <v>0.7593000000000002</v>
      </c>
      <c r="E225" s="51">
        <f>$C221*E221</f>
        <v>0.37646744741644178</v>
      </c>
      <c r="F225" s="7">
        <f t="shared" ref="F225:U225" si="90">$C221*F221</f>
        <v>9.4142413203301481E-2</v>
      </c>
      <c r="G225" s="7">
        <f t="shared" si="90"/>
        <v>1.1931456743475241E-3</v>
      </c>
      <c r="H225" s="7">
        <f t="shared" si="90"/>
        <v>5.9715755002554142E-5</v>
      </c>
      <c r="I225" s="7">
        <f t="shared" si="90"/>
        <v>4.2236780169025948E-2</v>
      </c>
      <c r="J225" s="7">
        <f t="shared" si="90"/>
        <v>1.1576123286881382E-2</v>
      </c>
      <c r="K225" s="7">
        <f t="shared" si="90"/>
        <v>1.842117844242729E-3</v>
      </c>
      <c r="L225" s="7">
        <f t="shared" si="90"/>
        <v>0</v>
      </c>
      <c r="M225" s="7">
        <f t="shared" si="90"/>
        <v>1.8257879583072985E-3</v>
      </c>
      <c r="N225" s="7">
        <f t="shared" si="90"/>
        <v>3.3226226401129128E-2</v>
      </c>
      <c r="O225" s="7">
        <f t="shared" si="90"/>
        <v>0.16189617955155022</v>
      </c>
      <c r="P225" s="7">
        <f t="shared" si="90"/>
        <v>2.0628882731477709E-2</v>
      </c>
      <c r="Q225" s="7">
        <f t="shared" si="90"/>
        <v>1.1812726967599043E-2</v>
      </c>
      <c r="R225" s="7">
        <f t="shared" si="90"/>
        <v>2.2205080464644477E-4</v>
      </c>
      <c r="S225" s="7">
        <f t="shared" si="90"/>
        <v>1.7178696445340874E-4</v>
      </c>
      <c r="T225" s="7">
        <f t="shared" si="90"/>
        <v>1.6143343800192368E-3</v>
      </c>
      <c r="U225" s="7">
        <f t="shared" si="90"/>
        <v>3.8428089157423802E-4</v>
      </c>
    </row>
    <row r="226" spans="1:21">
      <c r="A226" s="2" t="str">
        <f t="shared" si="89"/>
        <v>TRANS_TOTAL</v>
      </c>
      <c r="B226" s="2" t="str">
        <f>$B$7</f>
        <v>SUBTRAN</v>
      </c>
      <c r="C226" s="6"/>
      <c r="D226" s="7">
        <f t="shared" si="88"/>
        <v>0.24070000000000008</v>
      </c>
      <c r="E226" s="51">
        <f>+$C222*E222</f>
        <v>0.11615272844987072</v>
      </c>
      <c r="F226" s="7">
        <f t="shared" ref="F226:U226" si="91">+$C222*F222</f>
        <v>2.8979342076413724E-2</v>
      </c>
      <c r="G226" s="7">
        <f t="shared" si="91"/>
        <v>3.6805480518022288E-4</v>
      </c>
      <c r="H226" s="7">
        <f t="shared" si="91"/>
        <v>2.3727914890012468E-5</v>
      </c>
      <c r="I226" s="7">
        <f t="shared" si="91"/>
        <v>1.286921236255263E-2</v>
      </c>
      <c r="J226" s="7">
        <f t="shared" si="91"/>
        <v>3.5329319574569653E-3</v>
      </c>
      <c r="K226" s="7">
        <f t="shared" si="91"/>
        <v>7.101454839523061E-4</v>
      </c>
      <c r="L226" s="7">
        <f t="shared" si="91"/>
        <v>0</v>
      </c>
      <c r="M226" s="7">
        <f t="shared" si="91"/>
        <v>5.4535800297365303E-4</v>
      </c>
      <c r="N226" s="7">
        <f t="shared" si="91"/>
        <v>1.0217363968955569E-2</v>
      </c>
      <c r="O226" s="7">
        <f t="shared" si="91"/>
        <v>6.3495027262706075E-2</v>
      </c>
      <c r="P226" s="7">
        <f t="shared" si="91"/>
        <v>0</v>
      </c>
      <c r="Q226" s="7">
        <f t="shared" si="91"/>
        <v>3.6096419438761142E-3</v>
      </c>
      <c r="R226" s="7">
        <f t="shared" si="91"/>
        <v>6.9239521370568414E-5</v>
      </c>
      <c r="S226" s="7">
        <f t="shared" si="91"/>
        <v>5.2664184314313502E-5</v>
      </c>
      <c r="T226" s="7">
        <f t="shared" si="91"/>
        <v>6.025584314943971E-5</v>
      </c>
      <c r="U226" s="7">
        <f t="shared" si="91"/>
        <v>1.4306222337745725E-5</v>
      </c>
    </row>
    <row r="227" spans="1:21">
      <c r="A227" s="2" t="str">
        <f t="shared" si="89"/>
        <v>TRANS_TOTAL</v>
      </c>
      <c r="B227" s="2" t="str">
        <f>$B$8</f>
        <v>DISTPRI</v>
      </c>
      <c r="C227" s="6"/>
      <c r="D227" s="7">
        <f t="shared" si="88"/>
        <v>0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</row>
    <row r="228" spans="1:21">
      <c r="A228" s="2" t="str">
        <f t="shared" si="89"/>
        <v>TRANS_TOTAL</v>
      </c>
      <c r="B228" s="2" t="str">
        <f>$B$9</f>
        <v>DISTSEC</v>
      </c>
      <c r="C228" s="6"/>
      <c r="D228" s="7">
        <f t="shared" si="88"/>
        <v>0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</row>
    <row r="229" spans="1:21">
      <c r="A229" s="2" t="str">
        <f t="shared" si="89"/>
        <v>TRANS_TOTAL</v>
      </c>
      <c r="B229" s="2" t="str">
        <f>$B$10</f>
        <v>ENERGY</v>
      </c>
      <c r="C229" s="6"/>
      <c r="D229" s="7">
        <f t="shared" si="88"/>
        <v>0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</row>
    <row r="230" spans="1:21">
      <c r="A230" s="2" t="str">
        <f t="shared" si="89"/>
        <v>TRANS_TOTAL</v>
      </c>
      <c r="B230" s="2" t="str">
        <f>$B$11</f>
        <v>CUSTOMER</v>
      </c>
      <c r="C230" s="6"/>
      <c r="D230" s="7">
        <f t="shared" si="88"/>
        <v>0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</row>
    <row r="231" spans="1:21">
      <c r="A231" s="2" t="str">
        <f t="shared" si="89"/>
        <v>TRANS_TOTAL</v>
      </c>
      <c r="B231" s="2" t="str">
        <f>$B$12</f>
        <v>TOTAL</v>
      </c>
      <c r="C231" s="6"/>
      <c r="D231" s="7">
        <f t="shared" si="88"/>
        <v>1.0000000000000002</v>
      </c>
      <c r="E231" s="7">
        <f t="shared" ref="E231:U231" si="92">SUM(E224:E230)</f>
        <v>0.49262017586631252</v>
      </c>
      <c r="F231" s="7">
        <f t="shared" si="92"/>
        <v>0.12312175527971521</v>
      </c>
      <c r="G231" s="7">
        <f t="shared" si="92"/>
        <v>1.5612004795277469E-3</v>
      </c>
      <c r="H231" s="7">
        <f t="shared" si="92"/>
        <v>8.344366989256661E-5</v>
      </c>
      <c r="I231" s="7">
        <f t="shared" si="92"/>
        <v>5.5105992531578579E-2</v>
      </c>
      <c r="J231" s="7">
        <f t="shared" si="92"/>
        <v>1.5109055244338348E-2</v>
      </c>
      <c r="K231" s="7">
        <f t="shared" si="92"/>
        <v>2.5522633281950353E-3</v>
      </c>
      <c r="L231" s="7">
        <f>SUM(L224:L230)</f>
        <v>0</v>
      </c>
      <c r="M231" s="7">
        <f>SUM(M224:M230)</f>
        <v>2.3711459612809514E-3</v>
      </c>
      <c r="N231" s="7">
        <f t="shared" si="92"/>
        <v>4.3443590370084696E-2</v>
      </c>
      <c r="O231" s="7">
        <f t="shared" si="92"/>
        <v>0.22539120681425628</v>
      </c>
      <c r="P231" s="7">
        <f t="shared" si="92"/>
        <v>2.0628882731477709E-2</v>
      </c>
      <c r="Q231" s="7">
        <f t="shared" si="92"/>
        <v>1.5422368911475158E-2</v>
      </c>
      <c r="R231" s="7">
        <f t="shared" si="92"/>
        <v>2.9129032601701317E-4</v>
      </c>
      <c r="S231" s="7">
        <f t="shared" si="92"/>
        <v>2.2445114876772223E-4</v>
      </c>
      <c r="T231" s="7">
        <f t="shared" si="92"/>
        <v>1.6745902231686766E-3</v>
      </c>
      <c r="U231" s="7">
        <f t="shared" si="92"/>
        <v>3.9858711391198374E-4</v>
      </c>
    </row>
    <row r="232" spans="1:21">
      <c r="A232" s="3"/>
      <c r="B232" s="3"/>
      <c r="C232" s="6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</row>
    <row r="233" spans="1:21">
      <c r="A233" s="2" t="str">
        <f>A48</f>
        <v>DIST_CPD</v>
      </c>
      <c r="B233" s="2" t="str">
        <f>B48</f>
        <v>DISTPRI</v>
      </c>
      <c r="C233" s="58">
        <v>0.57249889117162889</v>
      </c>
      <c r="D233" s="7">
        <f>SUM(E233:U233)</f>
        <v>1.0000000000000002</v>
      </c>
      <c r="E233" s="7">
        <f>E48</f>
        <v>0.66141986777948814</v>
      </c>
      <c r="F233" s="7">
        <f t="shared" ref="F233:U233" si="93">F48</f>
        <v>0.16413701479787013</v>
      </c>
      <c r="G233" s="7">
        <f t="shared" si="93"/>
        <v>2.0838676266473209E-3</v>
      </c>
      <c r="H233" s="7">
        <f t="shared" si="93"/>
        <v>0</v>
      </c>
      <c r="I233" s="7">
        <f t="shared" si="93"/>
        <v>7.1644720210332302E-2</v>
      </c>
      <c r="J233" s="7">
        <f t="shared" si="93"/>
        <v>1.9701781682961782E-2</v>
      </c>
      <c r="K233" s="7">
        <f t="shared" si="93"/>
        <v>0</v>
      </c>
      <c r="L233" s="7">
        <f t="shared" si="93"/>
        <v>0</v>
      </c>
      <c r="M233" s="7">
        <f t="shared" si="93"/>
        <v>3.0699492934313272E-3</v>
      </c>
      <c r="N233" s="7">
        <f t="shared" si="93"/>
        <v>5.6701234667515928E-2</v>
      </c>
      <c r="O233" s="7">
        <f t="shared" si="93"/>
        <v>0</v>
      </c>
      <c r="P233" s="7">
        <f t="shared" si="93"/>
        <v>0</v>
      </c>
      <c r="Q233" s="7">
        <f t="shared" si="93"/>
        <v>2.0138288517074721E-2</v>
      </c>
      <c r="R233" s="7">
        <f t="shared" si="93"/>
        <v>3.8677470296740742E-4</v>
      </c>
      <c r="S233" s="7">
        <f t="shared" si="93"/>
        <v>2.9559377760797527E-4</v>
      </c>
      <c r="T233" s="7">
        <f t="shared" si="93"/>
        <v>3.4014779997221641E-4</v>
      </c>
      <c r="U233" s="7">
        <f t="shared" si="93"/>
        <v>8.0759144130681786E-5</v>
      </c>
    </row>
    <row r="234" spans="1:21">
      <c r="A234" s="2" t="str">
        <f>A59</f>
        <v>DISTSEC</v>
      </c>
      <c r="B234" s="2" t="str">
        <f>B59</f>
        <v>DISTSEC</v>
      </c>
      <c r="C234" s="58">
        <v>0.42750110882837222</v>
      </c>
      <c r="D234" s="7">
        <f>SUM(E234:U234)</f>
        <v>0.99999999999999989</v>
      </c>
      <c r="E234" s="7">
        <f t="shared" ref="E234:U234" si="94">E59</f>
        <v>0.76037843880360989</v>
      </c>
      <c r="F234" s="7">
        <f t="shared" si="94"/>
        <v>0.15347697467077459</v>
      </c>
      <c r="G234" s="7">
        <f t="shared" si="94"/>
        <v>0</v>
      </c>
      <c r="H234" s="7">
        <f t="shared" si="94"/>
        <v>0</v>
      </c>
      <c r="I234" s="7">
        <f t="shared" si="94"/>
        <v>5.8784797011751232E-2</v>
      </c>
      <c r="J234" s="7">
        <f t="shared" si="94"/>
        <v>0</v>
      </c>
      <c r="K234" s="7">
        <f t="shared" si="94"/>
        <v>0</v>
      </c>
      <c r="L234" s="7">
        <f t="shared" si="94"/>
        <v>0</v>
      </c>
      <c r="M234" s="7">
        <f t="shared" si="94"/>
        <v>2.064645418109442E-3</v>
      </c>
      <c r="N234" s="7">
        <f t="shared" si="94"/>
        <v>0</v>
      </c>
      <c r="O234" s="7">
        <f t="shared" si="94"/>
        <v>0</v>
      </c>
      <c r="P234" s="7">
        <f t="shared" si="94"/>
        <v>0</v>
      </c>
      <c r="Q234" s="7">
        <f t="shared" si="94"/>
        <v>1.7051558197235323E-2</v>
      </c>
      <c r="R234" s="7">
        <f t="shared" si="94"/>
        <v>0</v>
      </c>
      <c r="S234" s="7">
        <f t="shared" si="94"/>
        <v>2.1948360007634213E-4</v>
      </c>
      <c r="T234" s="7">
        <f t="shared" si="94"/>
        <v>6.5347492979251302E-3</v>
      </c>
      <c r="U234" s="7">
        <f t="shared" si="94"/>
        <v>1.4893530005180358E-3</v>
      </c>
    </row>
    <row r="235" spans="1:21">
      <c r="A235" s="2" t="str">
        <f>A248</f>
        <v>DIST_PCUST Excl OL</v>
      </c>
      <c r="B235" s="2" t="str">
        <f>B248</f>
        <v>CUSTOMER</v>
      </c>
      <c r="C235" s="58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</row>
    <row r="236" spans="1:21"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</row>
    <row r="237" spans="1:21">
      <c r="A237" s="15" t="s">
        <v>59</v>
      </c>
      <c r="B237" s="2" t="str">
        <f>$B$5</f>
        <v>PRODUCTION</v>
      </c>
      <c r="C237" s="6"/>
      <c r="D237" s="7">
        <f t="shared" ref="D237:D244" si="95">SUM(E237:U237)</f>
        <v>0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</row>
    <row r="238" spans="1:21">
      <c r="A238" s="2" t="str">
        <f t="shared" ref="A238:A244" si="96">A237</f>
        <v>DIST_POLES</v>
      </c>
      <c r="B238" s="2" t="str">
        <f>$B$6</f>
        <v>BULKTRAN</v>
      </c>
      <c r="C238" s="6"/>
      <c r="D238" s="7">
        <f t="shared" si="95"/>
        <v>0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</row>
    <row r="239" spans="1:21">
      <c r="A239" s="2" t="str">
        <f t="shared" si="96"/>
        <v>DIST_POLES</v>
      </c>
      <c r="B239" s="2" t="str">
        <f>$B$7</f>
        <v>SUBTRAN</v>
      </c>
      <c r="C239" s="6"/>
      <c r="D239" s="7">
        <f t="shared" si="95"/>
        <v>0</v>
      </c>
      <c r="E239" s="7">
        <v>0</v>
      </c>
      <c r="F239" s="7">
        <v>0</v>
      </c>
      <c r="G239" s="7">
        <v>0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</row>
    <row r="240" spans="1:21">
      <c r="A240" s="2" t="str">
        <f t="shared" si="96"/>
        <v>DIST_POLES</v>
      </c>
      <c r="B240" s="2" t="str">
        <f>$B$8</f>
        <v>DISTPRI</v>
      </c>
      <c r="C240" s="6"/>
      <c r="D240" s="7">
        <f t="shared" si="95"/>
        <v>0.572498891171629</v>
      </c>
      <c r="E240" s="51">
        <f>$C233*E233</f>
        <v>0.37866214090264233</v>
      </c>
      <c r="F240" s="7">
        <f t="shared" ref="F240:U240" si="97">$C233*F233</f>
        <v>9.3968258972001895E-2</v>
      </c>
      <c r="G240" s="7">
        <f t="shared" si="97"/>
        <v>1.1930119056040452E-3</v>
      </c>
      <c r="H240" s="7">
        <f>$C233*H233</f>
        <v>0</v>
      </c>
      <c r="I240" s="7">
        <f t="shared" si="97"/>
        <v>4.1016522878716835E-2</v>
      </c>
      <c r="J240" s="7">
        <f t="shared" si="97"/>
        <v>1.127924816760113E-2</v>
      </c>
      <c r="K240" s="7">
        <f t="shared" si="97"/>
        <v>0</v>
      </c>
      <c r="L240" s="7">
        <f>$C233*L233</f>
        <v>0</v>
      </c>
      <c r="M240" s="7">
        <f>$C233*M233</f>
        <v>1.7575425664425604E-3</v>
      </c>
      <c r="N240" s="7">
        <f t="shared" si="97"/>
        <v>3.2461393975215191E-2</v>
      </c>
      <c r="O240" s="7">
        <f t="shared" si="97"/>
        <v>0</v>
      </c>
      <c r="P240" s="7">
        <f>$C233*P233</f>
        <v>0</v>
      </c>
      <c r="Q240" s="7">
        <f t="shared" si="97"/>
        <v>1.1529147846119624E-2</v>
      </c>
      <c r="R240" s="7">
        <f t="shared" si="97"/>
        <v>2.2142808858207686E-4</v>
      </c>
      <c r="S240" s="7">
        <f t="shared" si="97"/>
        <v>1.6922710991779891E-4</v>
      </c>
      <c r="T240" s="7">
        <f>$C233*T233</f>
        <v>1.9473423831856292E-4</v>
      </c>
      <c r="U240" s="7">
        <f t="shared" si="97"/>
        <v>4.6234520466785086E-5</v>
      </c>
    </row>
    <row r="241" spans="1:21">
      <c r="A241" s="2" t="str">
        <f t="shared" si="96"/>
        <v>DIST_POLES</v>
      </c>
      <c r="B241" s="2" t="str">
        <f>$B$9</f>
        <v>DISTSEC</v>
      </c>
      <c r="C241" s="6"/>
      <c r="D241" s="7">
        <f t="shared" si="95"/>
        <v>0.42750110882837222</v>
      </c>
      <c r="E241" s="51">
        <f>$C234*E234</f>
        <v>0.32506262571772981</v>
      </c>
      <c r="F241" s="7">
        <f t="shared" ref="F241:U241" si="98">$C234*F234</f>
        <v>6.5611576851380138E-2</v>
      </c>
      <c r="G241" s="7">
        <f t="shared" si="98"/>
        <v>0</v>
      </c>
      <c r="H241" s="7">
        <f>$C234*H234</f>
        <v>0</v>
      </c>
      <c r="I241" s="7">
        <f t="shared" si="98"/>
        <v>2.5130565904774433E-2</v>
      </c>
      <c r="J241" s="7">
        <f t="shared" si="98"/>
        <v>0</v>
      </c>
      <c r="K241" s="7">
        <f t="shared" si="98"/>
        <v>0</v>
      </c>
      <c r="L241" s="7">
        <f>$C234*L234</f>
        <v>0</v>
      </c>
      <c r="M241" s="7">
        <f>$C234*M234</f>
        <v>8.8263820557920464E-4</v>
      </c>
      <c r="N241" s="7">
        <f t="shared" si="98"/>
        <v>0</v>
      </c>
      <c r="O241" s="7">
        <f t="shared" si="98"/>
        <v>0</v>
      </c>
      <c r="P241" s="7">
        <f>$C234*P234</f>
        <v>0</v>
      </c>
      <c r="Q241" s="7">
        <f t="shared" si="98"/>
        <v>7.2895600365696202E-3</v>
      </c>
      <c r="R241" s="7">
        <f t="shared" si="98"/>
        <v>0</v>
      </c>
      <c r="S241" s="7">
        <f t="shared" si="98"/>
        <v>9.3829482402279268E-5</v>
      </c>
      <c r="T241" s="7">
        <f>$C234*T234</f>
        <v>2.7936125707784202E-3</v>
      </c>
      <c r="U241" s="7">
        <f t="shared" si="98"/>
        <v>6.3670005915832356E-4</v>
      </c>
    </row>
    <row r="242" spans="1:21">
      <c r="A242" s="2" t="str">
        <f t="shared" si="96"/>
        <v>DIST_POLES</v>
      </c>
      <c r="B242" s="2" t="str">
        <f>$B$10</f>
        <v>ENERGY</v>
      </c>
      <c r="C242" s="6"/>
      <c r="D242" s="7">
        <f t="shared" si="95"/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</row>
    <row r="243" spans="1:21">
      <c r="A243" s="2" t="str">
        <f t="shared" si="96"/>
        <v>DIST_POLES</v>
      </c>
      <c r="B243" s="2" t="str">
        <f>$B$11</f>
        <v>CUSTOMER</v>
      </c>
      <c r="C243" s="6"/>
      <c r="D243" s="7">
        <f t="shared" si="95"/>
        <v>0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</row>
    <row r="244" spans="1:21">
      <c r="A244" s="2" t="str">
        <f t="shared" si="96"/>
        <v>DIST_POLES</v>
      </c>
      <c r="B244" s="2" t="str">
        <f>$B$12</f>
        <v>TOTAL</v>
      </c>
      <c r="C244" s="6"/>
      <c r="D244" s="7">
        <f t="shared" si="95"/>
        <v>1.0000000000000011</v>
      </c>
      <c r="E244" s="7">
        <f>SUM(E237:E243)</f>
        <v>0.70372476662037209</v>
      </c>
      <c r="F244" s="7">
        <f t="shared" ref="F244:U244" si="99">SUM(F237:F243)</f>
        <v>0.15957983582338203</v>
      </c>
      <c r="G244" s="7">
        <f t="shared" si="99"/>
        <v>1.1930119056040452E-3</v>
      </c>
      <c r="H244" s="7">
        <f t="shared" si="99"/>
        <v>0</v>
      </c>
      <c r="I244" s="7">
        <f t="shared" si="99"/>
        <v>6.6147088783491265E-2</v>
      </c>
      <c r="J244" s="7">
        <f t="shared" si="99"/>
        <v>1.127924816760113E-2</v>
      </c>
      <c r="K244" s="7">
        <f t="shared" si="99"/>
        <v>0</v>
      </c>
      <c r="L244" s="7">
        <f>SUM(L237:L243)</f>
        <v>0</v>
      </c>
      <c r="M244" s="7">
        <f>SUM(M237:M243)</f>
        <v>2.6401807720217649E-3</v>
      </c>
      <c r="N244" s="7">
        <f t="shared" si="99"/>
        <v>3.2461393975215191E-2</v>
      </c>
      <c r="O244" s="7">
        <f t="shared" si="99"/>
        <v>0</v>
      </c>
      <c r="P244" s="7">
        <f t="shared" si="99"/>
        <v>0</v>
      </c>
      <c r="Q244" s="7">
        <f t="shared" si="99"/>
        <v>1.8818707882689245E-2</v>
      </c>
      <c r="R244" s="7">
        <f t="shared" si="99"/>
        <v>2.2142808858207686E-4</v>
      </c>
      <c r="S244" s="7">
        <f t="shared" si="99"/>
        <v>2.630565923200782E-4</v>
      </c>
      <c r="T244" s="7">
        <f t="shared" si="99"/>
        <v>2.9883468090969832E-3</v>
      </c>
      <c r="U244" s="7">
        <f t="shared" si="99"/>
        <v>6.829345796251086E-4</v>
      </c>
    </row>
    <row r="245" spans="1:21"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</row>
    <row r="246" spans="1:21">
      <c r="A246" s="2" t="str">
        <f>A48</f>
        <v>DIST_CPD</v>
      </c>
      <c r="B246" s="2" t="str">
        <f>B48</f>
        <v>DISTPRI</v>
      </c>
      <c r="C246" s="58">
        <v>0.12042562805595827</v>
      </c>
      <c r="D246" s="7">
        <f>SUM(E246:U246)</f>
        <v>1.0000000000000002</v>
      </c>
      <c r="E246" s="7">
        <f t="shared" ref="E246:U246" si="100">E48</f>
        <v>0.66141986777948814</v>
      </c>
      <c r="F246" s="7">
        <f t="shared" si="100"/>
        <v>0.16413701479787013</v>
      </c>
      <c r="G246" s="7">
        <f t="shared" si="100"/>
        <v>2.0838676266473209E-3</v>
      </c>
      <c r="H246" s="7">
        <f t="shared" si="100"/>
        <v>0</v>
      </c>
      <c r="I246" s="7">
        <f t="shared" si="100"/>
        <v>7.1644720210332302E-2</v>
      </c>
      <c r="J246" s="7">
        <f t="shared" si="100"/>
        <v>1.9701781682961782E-2</v>
      </c>
      <c r="K246" s="7">
        <f t="shared" si="100"/>
        <v>0</v>
      </c>
      <c r="L246" s="7">
        <f t="shared" si="100"/>
        <v>0</v>
      </c>
      <c r="M246" s="7">
        <f t="shared" si="100"/>
        <v>3.0699492934313272E-3</v>
      </c>
      <c r="N246" s="7">
        <f t="shared" si="100"/>
        <v>5.6701234667515928E-2</v>
      </c>
      <c r="O246" s="7">
        <f t="shared" si="100"/>
        <v>0</v>
      </c>
      <c r="P246" s="7">
        <f t="shared" si="100"/>
        <v>0</v>
      </c>
      <c r="Q246" s="7">
        <f t="shared" si="100"/>
        <v>2.0138288517074721E-2</v>
      </c>
      <c r="R246" s="7">
        <f t="shared" si="100"/>
        <v>3.8677470296740742E-4</v>
      </c>
      <c r="S246" s="7">
        <f t="shared" si="100"/>
        <v>2.9559377760797527E-4</v>
      </c>
      <c r="T246" s="7">
        <f t="shared" si="100"/>
        <v>3.4014779997221641E-4</v>
      </c>
      <c r="U246" s="7">
        <f t="shared" si="100"/>
        <v>8.0759144130681786E-5</v>
      </c>
    </row>
    <row r="247" spans="1:21">
      <c r="A247" s="2" t="str">
        <f>A59</f>
        <v>DISTSEC</v>
      </c>
      <c r="B247" s="2" t="str">
        <f>B59</f>
        <v>DISTSEC</v>
      </c>
      <c r="C247" s="58">
        <v>5.3950489506851752E-2</v>
      </c>
      <c r="D247" s="7">
        <f>SUM(E247:U247)</f>
        <v>0.99999999999999989</v>
      </c>
      <c r="E247" s="7">
        <f t="shared" ref="E247:U247" si="101">E59</f>
        <v>0.76037843880360989</v>
      </c>
      <c r="F247" s="7">
        <f t="shared" si="101"/>
        <v>0.15347697467077459</v>
      </c>
      <c r="G247" s="7">
        <f t="shared" si="101"/>
        <v>0</v>
      </c>
      <c r="H247" s="7">
        <f t="shared" si="101"/>
        <v>0</v>
      </c>
      <c r="I247" s="7">
        <f t="shared" si="101"/>
        <v>5.8784797011751232E-2</v>
      </c>
      <c r="J247" s="7">
        <f t="shared" si="101"/>
        <v>0</v>
      </c>
      <c r="K247" s="7">
        <f t="shared" si="101"/>
        <v>0</v>
      </c>
      <c r="L247" s="7">
        <f t="shared" si="101"/>
        <v>0</v>
      </c>
      <c r="M247" s="7">
        <f t="shared" si="101"/>
        <v>2.064645418109442E-3</v>
      </c>
      <c r="N247" s="7">
        <f t="shared" si="101"/>
        <v>0</v>
      </c>
      <c r="O247" s="7">
        <f t="shared" si="101"/>
        <v>0</v>
      </c>
      <c r="P247" s="7">
        <f t="shared" si="101"/>
        <v>0</v>
      </c>
      <c r="Q247" s="7">
        <f t="shared" si="101"/>
        <v>1.7051558197235323E-2</v>
      </c>
      <c r="R247" s="7">
        <f t="shared" si="101"/>
        <v>0</v>
      </c>
      <c r="S247" s="7">
        <f t="shared" si="101"/>
        <v>2.1948360007634213E-4</v>
      </c>
      <c r="T247" s="7">
        <f t="shared" si="101"/>
        <v>6.5347492979251302E-3</v>
      </c>
      <c r="U247" s="7">
        <f t="shared" si="101"/>
        <v>1.4893530005180358E-3</v>
      </c>
    </row>
    <row r="248" spans="1:21">
      <c r="A248" s="2" t="s">
        <v>734</v>
      </c>
      <c r="B248" s="2" t="str">
        <f>B81</f>
        <v>CUSTOMER</v>
      </c>
      <c r="C248" s="58">
        <v>0.82562388243718998</v>
      </c>
      <c r="D248" s="7">
        <f>SUM(E248:U248)</f>
        <v>0.99999999999999989</v>
      </c>
      <c r="E248" s="7">
        <f>(E81/($D81-$T81))</f>
        <v>0.80645358729847849</v>
      </c>
      <c r="F248" s="7">
        <f t="shared" ref="F248:U248" si="102">(F81/($D81-$T81))</f>
        <v>0.18885801373468317</v>
      </c>
      <c r="G248" s="7">
        <f t="shared" si="102"/>
        <v>4.4068502038168225E-4</v>
      </c>
      <c r="H248" s="7">
        <f t="shared" si="102"/>
        <v>0</v>
      </c>
      <c r="I248" s="7">
        <f t="shared" si="102"/>
        <v>2.3013551064376739E-3</v>
      </c>
      <c r="J248" s="7">
        <f t="shared" si="102"/>
        <v>4.3456439509860327E-4</v>
      </c>
      <c r="K248" s="7">
        <f t="shared" si="102"/>
        <v>0</v>
      </c>
      <c r="L248" s="7">
        <f t="shared" si="102"/>
        <v>0</v>
      </c>
      <c r="M248" s="7">
        <f t="shared" si="102"/>
        <v>2.4482501132315682E-5</v>
      </c>
      <c r="N248" s="7">
        <f t="shared" si="102"/>
        <v>2.5706626188931462E-4</v>
      </c>
      <c r="O248" s="7">
        <f t="shared" si="102"/>
        <v>0</v>
      </c>
      <c r="P248" s="7">
        <f t="shared" si="102"/>
        <v>0</v>
      </c>
      <c r="Q248" s="7">
        <f t="shared" si="102"/>
        <v>8.4464628906489095E-4</v>
      </c>
      <c r="R248" s="7">
        <f t="shared" si="102"/>
        <v>6.1206252830789204E-6</v>
      </c>
      <c r="S248" s="7">
        <f t="shared" si="102"/>
        <v>4.8965002264631363E-5</v>
      </c>
      <c r="T248" s="7">
        <v>0</v>
      </c>
      <c r="U248" s="7">
        <f t="shared" si="102"/>
        <v>3.3051376528626166E-4</v>
      </c>
    </row>
    <row r="249" spans="1:21">
      <c r="C249" s="6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</row>
    <row r="250" spans="1:21">
      <c r="A250" s="15" t="s">
        <v>60</v>
      </c>
      <c r="B250" s="2" t="str">
        <f>$B$5</f>
        <v>PRODUCTION</v>
      </c>
      <c r="C250" s="6"/>
      <c r="D250" s="7">
        <f t="shared" ref="D250:D257" si="103">SUM(E250:U250)</f>
        <v>0</v>
      </c>
      <c r="E250" s="7">
        <v>0</v>
      </c>
      <c r="F250" s="7">
        <v>0</v>
      </c>
      <c r="G250" s="7">
        <v>0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</row>
    <row r="251" spans="1:21">
      <c r="A251" s="2" t="str">
        <f t="shared" ref="A251:A257" si="104">A250</f>
        <v>DIST_OHLINES</v>
      </c>
      <c r="B251" s="2" t="str">
        <f>$B$6</f>
        <v>BULKTRAN</v>
      </c>
      <c r="C251" s="6"/>
      <c r="D251" s="7">
        <f t="shared" si="103"/>
        <v>0</v>
      </c>
      <c r="E251" s="7">
        <v>0</v>
      </c>
      <c r="F251" s="7">
        <v>0</v>
      </c>
      <c r="G251" s="7">
        <v>0</v>
      </c>
      <c r="H251" s="7">
        <v>0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</row>
    <row r="252" spans="1:21">
      <c r="A252" s="2" t="str">
        <f t="shared" si="104"/>
        <v>DIST_OHLINES</v>
      </c>
      <c r="B252" s="2" t="str">
        <f>$B$7</f>
        <v>SUBTRAN</v>
      </c>
      <c r="C252" s="6"/>
      <c r="D252" s="7">
        <f t="shared" si="103"/>
        <v>0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</row>
    <row r="253" spans="1:21">
      <c r="A253" s="2" t="str">
        <f t="shared" si="104"/>
        <v>DIST_OHLINES</v>
      </c>
      <c r="B253" s="2" t="str">
        <f>$B$8</f>
        <v>DISTPRI</v>
      </c>
      <c r="C253" s="6"/>
      <c r="D253" s="7">
        <f>SUM(E253:U253)</f>
        <v>0.12042562805595827</v>
      </c>
      <c r="E253" s="7">
        <f>$C246*E246</f>
        <v>7.9651902986033737E-2</v>
      </c>
      <c r="F253" s="7">
        <f t="shared" ref="F253:U253" si="105">$C246*F246</f>
        <v>1.9766303094263627E-2</v>
      </c>
      <c r="G253" s="7">
        <f t="shared" si="105"/>
        <v>2.5095106772448278E-4</v>
      </c>
      <c r="H253" s="7">
        <f>$C246*H246</f>
        <v>0</v>
      </c>
      <c r="I253" s="7">
        <f t="shared" si="105"/>
        <v>8.6278604282226737E-3</v>
      </c>
      <c r="J253" s="7">
        <f t="shared" si="105"/>
        <v>2.3725994329920471E-3</v>
      </c>
      <c r="K253" s="7">
        <f t="shared" si="105"/>
        <v>0</v>
      </c>
      <c r="L253" s="7">
        <f>$C246*L246</f>
        <v>0</v>
      </c>
      <c r="M253" s="7">
        <f>$C246*M246</f>
        <v>3.6970057176141289E-4</v>
      </c>
      <c r="N253" s="7">
        <f t="shared" si="105"/>
        <v>6.8282817963838801E-3</v>
      </c>
      <c r="O253" s="7">
        <f t="shared" si="105"/>
        <v>0</v>
      </c>
      <c r="P253" s="7">
        <f>$C246*P246</f>
        <v>0</v>
      </c>
      <c r="Q253" s="7">
        <f t="shared" si="105"/>
        <v>2.4251660426408157E-3</v>
      </c>
      <c r="R253" s="7">
        <f t="shared" si="105"/>
        <v>4.6577586521006748E-5</v>
      </c>
      <c r="S253" s="7">
        <f t="shared" si="105"/>
        <v>3.5597066317873676E-5</v>
      </c>
      <c r="T253" s="7">
        <f>$C246*T246</f>
        <v>4.0962512443506626E-5</v>
      </c>
      <c r="U253" s="7">
        <f t="shared" si="105"/>
        <v>9.72547065319901E-6</v>
      </c>
    </row>
    <row r="254" spans="1:21">
      <c r="A254" s="2" t="str">
        <f t="shared" si="104"/>
        <v>DIST_OHLINES</v>
      </c>
      <c r="B254" s="2" t="str">
        <f>$B$9</f>
        <v>DISTSEC</v>
      </c>
      <c r="C254" s="6"/>
      <c r="D254" s="7">
        <f t="shared" si="103"/>
        <v>5.3950489506851752E-2</v>
      </c>
      <c r="E254" s="7">
        <f>$C247*E247</f>
        <v>4.1022788983910471E-2</v>
      </c>
      <c r="F254" s="7">
        <f t="shared" ref="F254:U254" si="106">$C247*F247</f>
        <v>8.2801579115189764E-3</v>
      </c>
      <c r="G254" s="7">
        <f t="shared" si="106"/>
        <v>0</v>
      </c>
      <c r="H254" s="7">
        <f>$C247*H247</f>
        <v>0</v>
      </c>
      <c r="I254" s="7">
        <f t="shared" si="106"/>
        <v>3.1714685743448952E-3</v>
      </c>
      <c r="J254" s="7">
        <f t="shared" si="106"/>
        <v>0</v>
      </c>
      <c r="K254" s="7">
        <f t="shared" si="106"/>
        <v>0</v>
      </c>
      <c r="L254" s="7">
        <f>$C247*L247</f>
        <v>0</v>
      </c>
      <c r="M254" s="7">
        <f>$C247*M247</f>
        <v>1.11388630965083E-4</v>
      </c>
      <c r="N254" s="7">
        <f t="shared" si="106"/>
        <v>0</v>
      </c>
      <c r="O254" s="7">
        <f t="shared" si="106"/>
        <v>0</v>
      </c>
      <c r="P254" s="7">
        <f>$C247*P247</f>
        <v>0</v>
      </c>
      <c r="Q254" s="7">
        <f t="shared" si="106"/>
        <v>9.1993991159541628E-4</v>
      </c>
      <c r="R254" s="7">
        <f t="shared" si="106"/>
        <v>0</v>
      </c>
      <c r="S254" s="7">
        <f t="shared" si="106"/>
        <v>1.1841247662844743E-5</v>
      </c>
      <c r="T254" s="7">
        <f>$C247*T247</f>
        <v>3.5255292342761661E-4</v>
      </c>
      <c r="U254" s="7">
        <f t="shared" si="106"/>
        <v>8.0351323426446463E-5</v>
      </c>
    </row>
    <row r="255" spans="1:21">
      <c r="A255" s="2" t="str">
        <f t="shared" si="104"/>
        <v>DIST_OHLINES</v>
      </c>
      <c r="B255" s="2" t="str">
        <f>$B$10</f>
        <v>ENERGY</v>
      </c>
      <c r="C255" s="6"/>
      <c r="D255" s="7">
        <f t="shared" si="103"/>
        <v>0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</row>
    <row r="256" spans="1:21">
      <c r="A256" s="2" t="str">
        <f t="shared" si="104"/>
        <v>DIST_OHLINES</v>
      </c>
      <c r="B256" s="2" t="str">
        <f>$B$11</f>
        <v>CUSTOMER</v>
      </c>
      <c r="C256" s="6"/>
      <c r="D256" s="7">
        <f t="shared" si="103"/>
        <v>0.8256238824371902</v>
      </c>
      <c r="E256" s="7">
        <f>$C$248*E248</f>
        <v>0.66582734175076919</v>
      </c>
      <c r="F256" s="7">
        <f t="shared" ref="F256:U256" si="107">$C$248*F248</f>
        <v>0.15592568652900526</v>
      </c>
      <c r="G256" s="7">
        <f t="shared" si="107"/>
        <v>3.6384007745943669E-4</v>
      </c>
      <c r="H256" s="7">
        <f t="shared" si="107"/>
        <v>0</v>
      </c>
      <c r="I256" s="7">
        <f t="shared" si="107"/>
        <v>1.900053737843725E-3</v>
      </c>
      <c r="J256" s="7">
        <f t="shared" si="107"/>
        <v>3.5878674305027782E-4</v>
      </c>
      <c r="K256" s="7">
        <f t="shared" si="107"/>
        <v>0</v>
      </c>
      <c r="L256" s="7">
        <f t="shared" si="107"/>
        <v>0</v>
      </c>
      <c r="M256" s="7">
        <f t="shared" si="107"/>
        <v>2.0213337636635374E-5</v>
      </c>
      <c r="N256" s="7">
        <f t="shared" si="107"/>
        <v>2.1224004518467139E-4</v>
      </c>
      <c r="O256" s="7">
        <f t="shared" si="107"/>
        <v>0</v>
      </c>
      <c r="P256" s="7">
        <f t="shared" si="107"/>
        <v>0</v>
      </c>
      <c r="Q256" s="7">
        <f t="shared" si="107"/>
        <v>6.9736014846392036E-4</v>
      </c>
      <c r="R256" s="7">
        <f t="shared" si="107"/>
        <v>5.0533344091588434E-6</v>
      </c>
      <c r="S256" s="7">
        <f t="shared" si="107"/>
        <v>4.0426675273270747E-5</v>
      </c>
      <c r="T256" s="7">
        <f t="shared" si="107"/>
        <v>0</v>
      </c>
      <c r="U256" s="7">
        <f t="shared" si="107"/>
        <v>2.7288005809457752E-4</v>
      </c>
    </row>
    <row r="257" spans="1:21">
      <c r="A257" s="2" t="str">
        <f t="shared" si="104"/>
        <v>DIST_OHLINES</v>
      </c>
      <c r="B257" s="2" t="str">
        <f>$B$12</f>
        <v>TOTAL</v>
      </c>
      <c r="C257" s="6"/>
      <c r="D257" s="7">
        <f t="shared" si="103"/>
        <v>1</v>
      </c>
      <c r="E257" s="7">
        <f>SUM(E250:E256)</f>
        <v>0.78650203372071337</v>
      </c>
      <c r="F257" s="7">
        <f t="shared" ref="F257:U257" si="108">SUM(F250:F256)</f>
        <v>0.18397214753478786</v>
      </c>
      <c r="G257" s="7">
        <f t="shared" si="108"/>
        <v>6.1479114518391952E-4</v>
      </c>
      <c r="H257" s="7">
        <f t="shared" si="108"/>
        <v>0</v>
      </c>
      <c r="I257" s="7">
        <f t="shared" si="108"/>
        <v>1.3699382740411294E-2</v>
      </c>
      <c r="J257" s="7">
        <f t="shared" si="108"/>
        <v>2.731386176042325E-3</v>
      </c>
      <c r="K257" s="7">
        <f t="shared" si="108"/>
        <v>0</v>
      </c>
      <c r="L257" s="7">
        <f>SUM(L250:L256)</f>
        <v>0</v>
      </c>
      <c r="M257" s="7">
        <f>SUM(M250:M256)</f>
        <v>5.0130254036313121E-4</v>
      </c>
      <c r="N257" s="7">
        <f t="shared" si="108"/>
        <v>7.0405218415685519E-3</v>
      </c>
      <c r="O257" s="7">
        <f t="shared" si="108"/>
        <v>0</v>
      </c>
      <c r="P257" s="7">
        <f t="shared" si="108"/>
        <v>0</v>
      </c>
      <c r="Q257" s="7">
        <f t="shared" si="108"/>
        <v>4.042466102700152E-3</v>
      </c>
      <c r="R257" s="7">
        <f t="shared" si="108"/>
        <v>5.1630920930165594E-5</v>
      </c>
      <c r="S257" s="7">
        <f t="shared" si="108"/>
        <v>8.7864989253989161E-5</v>
      </c>
      <c r="T257" s="7">
        <f t="shared" si="108"/>
        <v>3.9351543587112325E-4</v>
      </c>
      <c r="U257" s="7">
        <f t="shared" si="108"/>
        <v>3.62956852174223E-4</v>
      </c>
    </row>
    <row r="258" spans="1:21"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</row>
    <row r="259" spans="1:21">
      <c r="A259" s="2" t="str">
        <f>A48</f>
        <v>DIST_CPD</v>
      </c>
      <c r="B259" s="2" t="str">
        <f>B48</f>
        <v>DISTPRI</v>
      </c>
      <c r="C259" s="58">
        <v>0.28486221157365388</v>
      </c>
      <c r="D259" s="7">
        <f>SUM(E259:U259)</f>
        <v>1.0000000000000002</v>
      </c>
      <c r="E259" s="7">
        <f t="shared" ref="E259:U259" si="109">E48</f>
        <v>0.66141986777948814</v>
      </c>
      <c r="F259" s="7">
        <f t="shared" si="109"/>
        <v>0.16413701479787013</v>
      </c>
      <c r="G259" s="7">
        <f t="shared" si="109"/>
        <v>2.0838676266473209E-3</v>
      </c>
      <c r="H259" s="7">
        <f t="shared" si="109"/>
        <v>0</v>
      </c>
      <c r="I259" s="7">
        <f t="shared" si="109"/>
        <v>7.1644720210332302E-2</v>
      </c>
      <c r="J259" s="7">
        <f t="shared" si="109"/>
        <v>1.9701781682961782E-2</v>
      </c>
      <c r="K259" s="7">
        <f t="shared" si="109"/>
        <v>0</v>
      </c>
      <c r="L259" s="7">
        <f t="shared" si="109"/>
        <v>0</v>
      </c>
      <c r="M259" s="7">
        <f t="shared" si="109"/>
        <v>3.0699492934313272E-3</v>
      </c>
      <c r="N259" s="7">
        <f t="shared" si="109"/>
        <v>5.6701234667515928E-2</v>
      </c>
      <c r="O259" s="7">
        <f t="shared" si="109"/>
        <v>0</v>
      </c>
      <c r="P259" s="7">
        <f t="shared" si="109"/>
        <v>0</v>
      </c>
      <c r="Q259" s="7">
        <f t="shared" si="109"/>
        <v>2.0138288517074721E-2</v>
      </c>
      <c r="R259" s="7">
        <f t="shared" si="109"/>
        <v>3.8677470296740742E-4</v>
      </c>
      <c r="S259" s="7">
        <f t="shared" si="109"/>
        <v>2.9559377760797527E-4</v>
      </c>
      <c r="T259" s="7">
        <f t="shared" si="109"/>
        <v>3.4014779997221641E-4</v>
      </c>
      <c r="U259" s="7">
        <f t="shared" si="109"/>
        <v>8.0759144130681786E-5</v>
      </c>
    </row>
    <row r="260" spans="1:21">
      <c r="A260" s="2" t="str">
        <f>A59</f>
        <v>DISTSEC</v>
      </c>
      <c r="B260" s="2" t="str">
        <f>B59</f>
        <v>DISTSEC</v>
      </c>
      <c r="C260" s="58">
        <v>3.6500915016622025E-2</v>
      </c>
      <c r="D260" s="7">
        <f>SUM(E260:U260)</f>
        <v>0.99999999999999989</v>
      </c>
      <c r="E260" s="7">
        <f t="shared" ref="E260:U260" si="110">E59</f>
        <v>0.76037843880360989</v>
      </c>
      <c r="F260" s="7">
        <f t="shared" si="110"/>
        <v>0.15347697467077459</v>
      </c>
      <c r="G260" s="7">
        <f t="shared" si="110"/>
        <v>0</v>
      </c>
      <c r="H260" s="7">
        <f t="shared" si="110"/>
        <v>0</v>
      </c>
      <c r="I260" s="7">
        <f t="shared" si="110"/>
        <v>5.8784797011751232E-2</v>
      </c>
      <c r="J260" s="7">
        <f t="shared" si="110"/>
        <v>0</v>
      </c>
      <c r="K260" s="7">
        <f t="shared" si="110"/>
        <v>0</v>
      </c>
      <c r="L260" s="7">
        <f t="shared" si="110"/>
        <v>0</v>
      </c>
      <c r="M260" s="7">
        <f t="shared" si="110"/>
        <v>2.064645418109442E-3</v>
      </c>
      <c r="N260" s="7">
        <f t="shared" si="110"/>
        <v>0</v>
      </c>
      <c r="O260" s="7">
        <f t="shared" si="110"/>
        <v>0</v>
      </c>
      <c r="P260" s="7">
        <f t="shared" si="110"/>
        <v>0</v>
      </c>
      <c r="Q260" s="7">
        <f t="shared" si="110"/>
        <v>1.7051558197235323E-2</v>
      </c>
      <c r="R260" s="7">
        <f t="shared" si="110"/>
        <v>0</v>
      </c>
      <c r="S260" s="7">
        <f t="shared" si="110"/>
        <v>2.1948360007634213E-4</v>
      </c>
      <c r="T260" s="7">
        <f t="shared" si="110"/>
        <v>6.5347492979251302E-3</v>
      </c>
      <c r="U260" s="7">
        <f t="shared" si="110"/>
        <v>1.4893530005180358E-3</v>
      </c>
    </row>
    <row r="261" spans="1:21">
      <c r="A261" s="2" t="str">
        <f>A248</f>
        <v>DIST_PCUST Excl OL</v>
      </c>
      <c r="B261" s="2" t="str">
        <f>B248</f>
        <v>CUSTOMER</v>
      </c>
      <c r="C261" s="58">
        <v>0.67863687340972412</v>
      </c>
      <c r="D261" s="7">
        <f>SUM(E261:U261)</f>
        <v>0.99999999999999989</v>
      </c>
      <c r="E261" s="7">
        <f>E248</f>
        <v>0.80645358729847849</v>
      </c>
      <c r="F261" s="7">
        <f t="shared" ref="F261:U261" si="111">F248</f>
        <v>0.18885801373468317</v>
      </c>
      <c r="G261" s="7">
        <f t="shared" si="111"/>
        <v>4.4068502038168225E-4</v>
      </c>
      <c r="H261" s="7">
        <f t="shared" si="111"/>
        <v>0</v>
      </c>
      <c r="I261" s="7">
        <f t="shared" si="111"/>
        <v>2.3013551064376739E-3</v>
      </c>
      <c r="J261" s="7">
        <f t="shared" si="111"/>
        <v>4.3456439509860327E-4</v>
      </c>
      <c r="K261" s="7">
        <f t="shared" si="111"/>
        <v>0</v>
      </c>
      <c r="L261" s="7">
        <f t="shared" si="111"/>
        <v>0</v>
      </c>
      <c r="M261" s="7">
        <f t="shared" si="111"/>
        <v>2.4482501132315682E-5</v>
      </c>
      <c r="N261" s="7">
        <f t="shared" si="111"/>
        <v>2.5706626188931462E-4</v>
      </c>
      <c r="O261" s="7">
        <f t="shared" si="111"/>
        <v>0</v>
      </c>
      <c r="P261" s="7">
        <f t="shared" si="111"/>
        <v>0</v>
      </c>
      <c r="Q261" s="7">
        <f t="shared" si="111"/>
        <v>8.4464628906489095E-4</v>
      </c>
      <c r="R261" s="7">
        <f t="shared" si="111"/>
        <v>6.1206252830789204E-6</v>
      </c>
      <c r="S261" s="7">
        <f t="shared" si="111"/>
        <v>4.8965002264631363E-5</v>
      </c>
      <c r="T261" s="7">
        <f t="shared" si="111"/>
        <v>0</v>
      </c>
      <c r="U261" s="7">
        <f t="shared" si="111"/>
        <v>3.3051376528626166E-4</v>
      </c>
    </row>
    <row r="262" spans="1:21">
      <c r="C262" s="6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</row>
    <row r="263" spans="1:21">
      <c r="A263" s="15" t="s">
        <v>61</v>
      </c>
      <c r="B263" s="2" t="str">
        <f>$B$5</f>
        <v>PRODUCTION</v>
      </c>
      <c r="C263" s="6"/>
      <c r="D263" s="7">
        <f t="shared" ref="D263:D270" si="112">SUM(E263:U263)</f>
        <v>0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</row>
    <row r="264" spans="1:21">
      <c r="A264" s="2" t="str">
        <f t="shared" ref="A264:A270" si="113">A263</f>
        <v>DIST_UGLINES</v>
      </c>
      <c r="B264" s="2" t="str">
        <f>$B$6</f>
        <v>BULKTRAN</v>
      </c>
      <c r="C264" s="6"/>
      <c r="D264" s="7">
        <f t="shared" si="112"/>
        <v>0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</row>
    <row r="265" spans="1:21">
      <c r="A265" s="2" t="str">
        <f t="shared" si="113"/>
        <v>DIST_UGLINES</v>
      </c>
      <c r="B265" s="2" t="str">
        <f>$B$7</f>
        <v>SUBTRAN</v>
      </c>
      <c r="C265" s="6"/>
      <c r="D265" s="7">
        <f t="shared" si="112"/>
        <v>0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</row>
    <row r="266" spans="1:21">
      <c r="A266" s="2" t="str">
        <f t="shared" si="113"/>
        <v>DIST_UGLINES</v>
      </c>
      <c r="B266" s="2" t="str">
        <f>$B$8</f>
        <v>DISTPRI</v>
      </c>
      <c r="C266" s="6"/>
      <c r="D266" s="7">
        <f t="shared" si="112"/>
        <v>0.28486221157365388</v>
      </c>
      <c r="E266" s="7">
        <f>$C259*E259</f>
        <v>0.18841352631441871</v>
      </c>
      <c r="F266" s="7">
        <f t="shared" ref="F266:U266" si="114">$C259*F259</f>
        <v>4.675643303641884E-2</v>
      </c>
      <c r="G266" s="7">
        <f t="shared" si="114"/>
        <v>5.936151407534971E-4</v>
      </c>
      <c r="H266" s="7">
        <f>$C259*H259</f>
        <v>0</v>
      </c>
      <c r="I266" s="7">
        <f t="shared" si="114"/>
        <v>2.0408873446690918E-2</v>
      </c>
      <c r="J266" s="7">
        <f t="shared" si="114"/>
        <v>5.6122931021497981E-3</v>
      </c>
      <c r="K266" s="7">
        <f t="shared" si="114"/>
        <v>0</v>
      </c>
      <c r="L266" s="7">
        <f>$C259*L259</f>
        <v>0</v>
      </c>
      <c r="M266" s="7">
        <f>$C259*M259</f>
        <v>8.7451254514582391E-4</v>
      </c>
      <c r="N266" s="7">
        <f t="shared" si="114"/>
        <v>1.6152039106345321E-2</v>
      </c>
      <c r="O266" s="7">
        <f t="shared" si="114"/>
        <v>0</v>
      </c>
      <c r="P266" s="7">
        <f>$C259*P259</f>
        <v>0</v>
      </c>
      <c r="Q266" s="7">
        <f t="shared" si="114"/>
        <v>5.7366374042822233E-3</v>
      </c>
      <c r="R266" s="7">
        <f t="shared" si="114"/>
        <v>1.1017749726803874E-4</v>
      </c>
      <c r="S266" s="7">
        <f t="shared" si="114"/>
        <v>8.4203497216818642E-5</v>
      </c>
      <c r="T266" s="7">
        <f>$C259*T259</f>
        <v>9.6895254561998406E-5</v>
      </c>
      <c r="U266" s="7">
        <f t="shared" si="114"/>
        <v>2.3005228401861481E-5</v>
      </c>
    </row>
    <row r="267" spans="1:21">
      <c r="A267" s="2" t="str">
        <f t="shared" si="113"/>
        <v>DIST_UGLINES</v>
      </c>
      <c r="B267" s="2" t="str">
        <f>$B$9</f>
        <v>DISTSEC</v>
      </c>
      <c r="C267" s="6"/>
      <c r="D267" s="7">
        <f t="shared" si="112"/>
        <v>3.6500915016622025E-2</v>
      </c>
      <c r="E267" s="7">
        <f>$C260*E260</f>
        <v>2.7754508775242295E-2</v>
      </c>
      <c r="F267" s="7">
        <f t="shared" ref="F267:U267" si="115">$C260*F260</f>
        <v>5.6020500094661942E-3</v>
      </c>
      <c r="G267" s="7">
        <f t="shared" si="115"/>
        <v>0</v>
      </c>
      <c r="H267" s="7">
        <f>$C260*H260</f>
        <v>0</v>
      </c>
      <c r="I267" s="7">
        <f t="shared" si="115"/>
        <v>2.1456988799953081E-3</v>
      </c>
      <c r="J267" s="7">
        <f t="shared" si="115"/>
        <v>0</v>
      </c>
      <c r="K267" s="7">
        <f t="shared" si="115"/>
        <v>0</v>
      </c>
      <c r="L267" s="7">
        <f>$C260*L260</f>
        <v>0</v>
      </c>
      <c r="M267" s="7">
        <f>$C260*M260</f>
        <v>7.5361446945870788E-5</v>
      </c>
      <c r="N267" s="7">
        <f t="shared" si="115"/>
        <v>0</v>
      </c>
      <c r="O267" s="7">
        <f t="shared" si="115"/>
        <v>0</v>
      </c>
      <c r="P267" s="7">
        <f>$C260*P260</f>
        <v>0</v>
      </c>
      <c r="Q267" s="7">
        <f t="shared" si="115"/>
        <v>6.2239747665827124E-4</v>
      </c>
      <c r="R267" s="7">
        <f t="shared" si="115"/>
        <v>0</v>
      </c>
      <c r="S267" s="7">
        <f t="shared" si="115"/>
        <v>8.011352233928819E-6</v>
      </c>
      <c r="T267" s="7">
        <f>$C260*T260</f>
        <v>2.3852432877849561E-4</v>
      </c>
      <c r="U267" s="7">
        <f t="shared" si="115"/>
        <v>5.4362747301659843E-5</v>
      </c>
    </row>
    <row r="268" spans="1:21">
      <c r="A268" s="2" t="str">
        <f t="shared" si="113"/>
        <v>DIST_UGLINES</v>
      </c>
      <c r="B268" s="2" t="str">
        <f>$B$10</f>
        <v>ENERGY</v>
      </c>
      <c r="C268" s="6"/>
      <c r="D268" s="7">
        <f t="shared" si="112"/>
        <v>0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</row>
    <row r="269" spans="1:21">
      <c r="A269" s="2" t="str">
        <f t="shared" si="113"/>
        <v>DIST_UGLINES</v>
      </c>
      <c r="B269" s="2" t="str">
        <f>$B$11</f>
        <v>CUSTOMER</v>
      </c>
      <c r="C269" s="6"/>
      <c r="D269" s="7">
        <f t="shared" si="112"/>
        <v>0.67863687340972434</v>
      </c>
      <c r="E269" s="7">
        <f>$C$261*E261</f>
        <v>0.54728914103429549</v>
      </c>
      <c r="F269" s="7">
        <f t="shared" ref="F269:U269" si="116">$C$261*F261</f>
        <v>0.12816601195927613</v>
      </c>
      <c r="G269" s="7">
        <f t="shared" si="116"/>
        <v>2.9906510439032537E-4</v>
      </c>
      <c r="H269" s="7">
        <f t="shared" si="116"/>
        <v>0</v>
      </c>
      <c r="I269" s="7">
        <f t="shared" si="116"/>
        <v>1.5617844340383659E-3</v>
      </c>
      <c r="J269" s="7">
        <f t="shared" si="116"/>
        <v>2.9491142238490415E-4</v>
      </c>
      <c r="K269" s="7">
        <f t="shared" si="116"/>
        <v>0</v>
      </c>
      <c r="L269" s="7">
        <f t="shared" si="116"/>
        <v>0</v>
      </c>
      <c r="M269" s="7">
        <f t="shared" si="116"/>
        <v>1.6614728021684743E-5</v>
      </c>
      <c r="N269" s="7">
        <f t="shared" si="116"/>
        <v>1.744546442276898E-4</v>
      </c>
      <c r="O269" s="7">
        <f t="shared" si="116"/>
        <v>0</v>
      </c>
      <c r="P269" s="7">
        <f t="shared" si="116"/>
        <v>0</v>
      </c>
      <c r="Q269" s="7">
        <f t="shared" si="116"/>
        <v>5.7320811674812361E-4</v>
      </c>
      <c r="R269" s="7">
        <f t="shared" si="116"/>
        <v>4.1536820054211858E-6</v>
      </c>
      <c r="S269" s="7">
        <f t="shared" si="116"/>
        <v>3.3229456043369487E-5</v>
      </c>
      <c r="T269" s="7">
        <f t="shared" si="116"/>
        <v>0</v>
      </c>
      <c r="U269" s="7">
        <f t="shared" si="116"/>
        <v>2.2429882829274402E-4</v>
      </c>
    </row>
    <row r="270" spans="1:21">
      <c r="A270" s="2" t="str">
        <f t="shared" si="113"/>
        <v>DIST_UGLINES</v>
      </c>
      <c r="B270" s="2" t="str">
        <f>$B$12</f>
        <v>TOTAL</v>
      </c>
      <c r="C270" s="6"/>
      <c r="D270" s="7">
        <f t="shared" si="112"/>
        <v>1</v>
      </c>
      <c r="E270" s="7">
        <f t="shared" ref="E270:U270" si="117">SUM(E263:E269)</f>
        <v>0.76345717612395647</v>
      </c>
      <c r="F270" s="7">
        <f t="shared" si="117"/>
        <v>0.18052449500516116</v>
      </c>
      <c r="G270" s="7">
        <f t="shared" si="117"/>
        <v>8.9268024514382242E-4</v>
      </c>
      <c r="H270" s="7">
        <f t="shared" si="117"/>
        <v>0</v>
      </c>
      <c r="I270" s="7">
        <f t="shared" si="117"/>
        <v>2.4116356760724589E-2</v>
      </c>
      <c r="J270" s="7">
        <f t="shared" si="117"/>
        <v>5.9072045245347022E-3</v>
      </c>
      <c r="K270" s="7">
        <f t="shared" si="117"/>
        <v>0</v>
      </c>
      <c r="L270" s="7">
        <f>SUM(L263:L269)</f>
        <v>0</v>
      </c>
      <c r="M270" s="7">
        <f>SUM(M263:M269)</f>
        <v>9.6648872011337946E-4</v>
      </c>
      <c r="N270" s="7">
        <f t="shared" si="117"/>
        <v>1.6326493750573011E-2</v>
      </c>
      <c r="O270" s="7">
        <f t="shared" si="117"/>
        <v>0</v>
      </c>
      <c r="P270" s="7">
        <f t="shared" si="117"/>
        <v>0</v>
      </c>
      <c r="Q270" s="7">
        <f t="shared" si="117"/>
        <v>6.9322429976886183E-3</v>
      </c>
      <c r="R270" s="7">
        <f t="shared" si="117"/>
        <v>1.1433117927345993E-4</v>
      </c>
      <c r="S270" s="7">
        <f t="shared" si="117"/>
        <v>1.2544430549411696E-4</v>
      </c>
      <c r="T270" s="7">
        <f t="shared" si="117"/>
        <v>3.3541958334049401E-4</v>
      </c>
      <c r="U270" s="7">
        <f t="shared" si="117"/>
        <v>3.0166680399626531E-4</v>
      </c>
    </row>
    <row r="271" spans="1:21"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</row>
    <row r="272" spans="1:21">
      <c r="A272" s="2" t="str">
        <f>A48</f>
        <v>DIST_CPD</v>
      </c>
      <c r="B272" s="2" t="str">
        <f>B48</f>
        <v>DISTPRI</v>
      </c>
      <c r="C272" s="58">
        <v>0.22862971489465611</v>
      </c>
      <c r="D272" s="7">
        <f>SUM(E272:U272)</f>
        <v>1.0000000000000002</v>
      </c>
      <c r="E272" s="7">
        <f t="shared" ref="E272:U272" si="118">E48</f>
        <v>0.66141986777948814</v>
      </c>
      <c r="F272" s="7">
        <f t="shared" si="118"/>
        <v>0.16413701479787013</v>
      </c>
      <c r="G272" s="7">
        <f t="shared" si="118"/>
        <v>2.0838676266473209E-3</v>
      </c>
      <c r="H272" s="7">
        <f t="shared" si="118"/>
        <v>0</v>
      </c>
      <c r="I272" s="7">
        <f t="shared" si="118"/>
        <v>7.1644720210332302E-2</v>
      </c>
      <c r="J272" s="7">
        <f t="shared" si="118"/>
        <v>1.9701781682961782E-2</v>
      </c>
      <c r="K272" s="7">
        <f t="shared" si="118"/>
        <v>0</v>
      </c>
      <c r="L272" s="7">
        <f t="shared" si="118"/>
        <v>0</v>
      </c>
      <c r="M272" s="7">
        <f t="shared" si="118"/>
        <v>3.0699492934313272E-3</v>
      </c>
      <c r="N272" s="7">
        <f t="shared" si="118"/>
        <v>5.6701234667515928E-2</v>
      </c>
      <c r="O272" s="7">
        <f t="shared" si="118"/>
        <v>0</v>
      </c>
      <c r="P272" s="7">
        <f t="shared" si="118"/>
        <v>0</v>
      </c>
      <c r="Q272" s="7">
        <f t="shared" si="118"/>
        <v>2.0138288517074721E-2</v>
      </c>
      <c r="R272" s="7">
        <f t="shared" si="118"/>
        <v>3.8677470296740742E-4</v>
      </c>
      <c r="S272" s="7">
        <f t="shared" si="118"/>
        <v>2.9559377760797527E-4</v>
      </c>
      <c r="T272" s="7">
        <f t="shared" si="118"/>
        <v>3.4014779997221641E-4</v>
      </c>
      <c r="U272" s="7">
        <f t="shared" si="118"/>
        <v>8.0759144130681786E-5</v>
      </c>
    </row>
    <row r="273" spans="1:21">
      <c r="A273" s="2" t="str">
        <f>A59</f>
        <v>DISTSEC</v>
      </c>
      <c r="B273" s="2" t="str">
        <f>B59</f>
        <v>DISTSEC</v>
      </c>
      <c r="C273" s="58">
        <v>0.36631914669048465</v>
      </c>
      <c r="D273" s="7">
        <f>SUM(E273:U273)</f>
        <v>0.99999999999999989</v>
      </c>
      <c r="E273" s="7">
        <f t="shared" ref="E273:U273" si="119">E59</f>
        <v>0.76037843880360989</v>
      </c>
      <c r="F273" s="7">
        <f t="shared" si="119"/>
        <v>0.15347697467077459</v>
      </c>
      <c r="G273" s="7">
        <f t="shared" si="119"/>
        <v>0</v>
      </c>
      <c r="H273" s="7">
        <f t="shared" si="119"/>
        <v>0</v>
      </c>
      <c r="I273" s="7">
        <f t="shared" si="119"/>
        <v>5.8784797011751232E-2</v>
      </c>
      <c r="J273" s="7">
        <f t="shared" si="119"/>
        <v>0</v>
      </c>
      <c r="K273" s="7">
        <f t="shared" si="119"/>
        <v>0</v>
      </c>
      <c r="L273" s="7">
        <f t="shared" si="119"/>
        <v>0</v>
      </c>
      <c r="M273" s="7">
        <f t="shared" si="119"/>
        <v>2.064645418109442E-3</v>
      </c>
      <c r="N273" s="7">
        <f t="shared" si="119"/>
        <v>0</v>
      </c>
      <c r="O273" s="7">
        <f t="shared" si="119"/>
        <v>0</v>
      </c>
      <c r="P273" s="7">
        <f t="shared" si="119"/>
        <v>0</v>
      </c>
      <c r="Q273" s="7">
        <f t="shared" si="119"/>
        <v>1.7051558197235323E-2</v>
      </c>
      <c r="R273" s="7">
        <f t="shared" si="119"/>
        <v>0</v>
      </c>
      <c r="S273" s="7">
        <f t="shared" si="119"/>
        <v>2.1948360007634213E-4</v>
      </c>
      <c r="T273" s="7">
        <f t="shared" si="119"/>
        <v>6.5347492979251302E-3</v>
      </c>
      <c r="U273" s="7">
        <f t="shared" si="119"/>
        <v>1.4893530005180358E-3</v>
      </c>
    </row>
    <row r="274" spans="1:21">
      <c r="A274" s="2" t="s">
        <v>735</v>
      </c>
      <c r="B274" s="2" t="str">
        <f>B91</f>
        <v>CUSTOMER</v>
      </c>
      <c r="C274" s="58">
        <v>0.40505113841485924</v>
      </c>
      <c r="D274" s="7">
        <f>SUM(E274:U274)</f>
        <v>1</v>
      </c>
      <c r="E274" s="7">
        <f>E91/($D91-$T91)</f>
        <v>0.80737272972376772</v>
      </c>
      <c r="F274" s="7">
        <f t="shared" ref="F274:U274" si="120">F91/($D91-$T91)</f>
        <v>0.18907326159954901</v>
      </c>
      <c r="G274" s="7">
        <f t="shared" si="120"/>
        <v>0</v>
      </c>
      <c r="H274" s="7">
        <f t="shared" si="120"/>
        <v>0</v>
      </c>
      <c r="I274" s="7">
        <f t="shared" si="120"/>
        <v>2.3039780386774184E-3</v>
      </c>
      <c r="J274" s="7">
        <f t="shared" si="120"/>
        <v>0</v>
      </c>
      <c r="K274" s="7">
        <f t="shared" si="120"/>
        <v>0</v>
      </c>
      <c r="L274" s="7">
        <f t="shared" si="120"/>
        <v>0</v>
      </c>
      <c r="M274" s="7">
        <f t="shared" si="120"/>
        <v>2.4510404666781049E-5</v>
      </c>
      <c r="N274" s="7">
        <f t="shared" si="120"/>
        <v>0</v>
      </c>
      <c r="O274" s="7">
        <f t="shared" si="120"/>
        <v>0</v>
      </c>
      <c r="P274" s="7">
        <f t="shared" si="120"/>
        <v>0</v>
      </c>
      <c r="Q274" s="7">
        <f t="shared" si="120"/>
        <v>8.4560896100394621E-4</v>
      </c>
      <c r="R274" s="7">
        <f t="shared" si="120"/>
        <v>0</v>
      </c>
      <c r="S274" s="7">
        <f t="shared" si="120"/>
        <v>4.9020809333562098E-5</v>
      </c>
      <c r="T274" s="7">
        <v>0</v>
      </c>
      <c r="U274" s="7">
        <f t="shared" si="120"/>
        <v>3.3089046300154419E-4</v>
      </c>
    </row>
    <row r="275" spans="1:21">
      <c r="C275" s="6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</row>
    <row r="276" spans="1:21">
      <c r="A276" s="15" t="s">
        <v>62</v>
      </c>
      <c r="B276" s="2" t="str">
        <f>$B$5</f>
        <v>PRODUCTION</v>
      </c>
      <c r="C276" s="6"/>
      <c r="D276" s="7">
        <f t="shared" ref="D276:D283" si="121">SUM(E276:U276)</f>
        <v>0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</row>
    <row r="277" spans="1:21">
      <c r="A277" s="2" t="str">
        <f t="shared" ref="A277:A283" si="122">A276</f>
        <v>DIST_TRANSF</v>
      </c>
      <c r="B277" s="2" t="str">
        <f>$B$6</f>
        <v>BULKTRAN</v>
      </c>
      <c r="C277" s="6"/>
      <c r="D277" s="7">
        <f t="shared" si="121"/>
        <v>0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</row>
    <row r="278" spans="1:21">
      <c r="A278" s="2" t="str">
        <f t="shared" si="122"/>
        <v>DIST_TRANSF</v>
      </c>
      <c r="B278" s="2" t="str">
        <f>$B$7</f>
        <v>SUBTRAN</v>
      </c>
      <c r="C278" s="6"/>
      <c r="D278" s="7">
        <f t="shared" si="121"/>
        <v>0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</row>
    <row r="279" spans="1:21">
      <c r="A279" s="2" t="str">
        <f t="shared" si="122"/>
        <v>DIST_TRANSF</v>
      </c>
      <c r="B279" s="2" t="str">
        <f>$B$8</f>
        <v>DISTPRI</v>
      </c>
      <c r="C279" s="6"/>
      <c r="D279" s="7">
        <f t="shared" si="121"/>
        <v>0.22862971489465608</v>
      </c>
      <c r="E279" s="7">
        <f>$C272*E272</f>
        <v>0.15122023579608551</v>
      </c>
      <c r="F279" s="7">
        <f t="shared" ref="F279:U279" si="123">$C272*F272</f>
        <v>3.7526598896896995E-2</v>
      </c>
      <c r="G279" s="7">
        <f t="shared" si="123"/>
        <v>4.7643406135858068E-4</v>
      </c>
      <c r="H279" s="7">
        <f>$C272*H272</f>
        <v>0</v>
      </c>
      <c r="I279" s="7">
        <f t="shared" si="123"/>
        <v>1.6380111955395682E-2</v>
      </c>
      <c r="J279" s="7">
        <f t="shared" si="123"/>
        <v>4.5044127290923101E-3</v>
      </c>
      <c r="K279" s="7">
        <f t="shared" si="123"/>
        <v>0</v>
      </c>
      <c r="L279" s="7">
        <f>$C272*L272</f>
        <v>0</v>
      </c>
      <c r="M279" s="7">
        <f>$C272*M272</f>
        <v>7.0188163169825535E-4</v>
      </c>
      <c r="N279" s="7">
        <f t="shared" si="123"/>
        <v>1.2963587116209157E-2</v>
      </c>
      <c r="O279" s="7">
        <f t="shared" si="123"/>
        <v>0</v>
      </c>
      <c r="P279" s="7">
        <f>$C272*P272</f>
        <v>0</v>
      </c>
      <c r="Q279" s="7">
        <f t="shared" si="123"/>
        <v>4.6042111621251202E-3</v>
      </c>
      <c r="R279" s="7">
        <f t="shared" si="123"/>
        <v>8.8428190067903664E-5</v>
      </c>
      <c r="S279" s="7">
        <f t="shared" si="123"/>
        <v>6.758152109914577E-5</v>
      </c>
      <c r="T279" s="7">
        <f>$C272*T272</f>
        <v>7.7767894529692346E-5</v>
      </c>
      <c r="U279" s="7">
        <f t="shared" si="123"/>
        <v>1.8463940097734216E-5</v>
      </c>
    </row>
    <row r="280" spans="1:21">
      <c r="A280" s="2" t="str">
        <f t="shared" si="122"/>
        <v>DIST_TRANSF</v>
      </c>
      <c r="B280" s="2" t="str">
        <f>$B$9</f>
        <v>DISTSEC</v>
      </c>
      <c r="C280" s="6"/>
      <c r="D280" s="7">
        <f t="shared" si="121"/>
        <v>0.36631914669048471</v>
      </c>
      <c r="E280" s="7">
        <f>$C273*E273</f>
        <v>0.27854118086438129</v>
      </c>
      <c r="F280" s="7">
        <f t="shared" ref="F280:U280" si="124">$C273*F273</f>
        <v>5.6221554398035278E-2</v>
      </c>
      <c r="G280" s="7">
        <f t="shared" si="124"/>
        <v>0</v>
      </c>
      <c r="H280" s="7">
        <f>$C273*H273</f>
        <v>0</v>
      </c>
      <c r="I280" s="7">
        <f t="shared" si="124"/>
        <v>2.1533996679718063E-2</v>
      </c>
      <c r="J280" s="7">
        <f t="shared" si="124"/>
        <v>0</v>
      </c>
      <c r="K280" s="7">
        <f t="shared" si="124"/>
        <v>0</v>
      </c>
      <c r="L280" s="7">
        <f>$C273*L273</f>
        <v>0</v>
      </c>
      <c r="M280" s="7">
        <f>$C273*M273</f>
        <v>7.5631914778026966E-4</v>
      </c>
      <c r="N280" s="7">
        <f t="shared" si="124"/>
        <v>0</v>
      </c>
      <c r="O280" s="7">
        <f t="shared" si="124"/>
        <v>0</v>
      </c>
      <c r="P280" s="7">
        <f>$C273*P273</f>
        <v>0</v>
      </c>
      <c r="Q280" s="7">
        <f t="shared" si="124"/>
        <v>6.2463122485543823E-3</v>
      </c>
      <c r="R280" s="7">
        <f t="shared" si="124"/>
        <v>0</v>
      </c>
      <c r="S280" s="7">
        <f t="shared" si="124"/>
        <v>8.0401045092521247E-5</v>
      </c>
      <c r="T280" s="7">
        <f>$C273*T273</f>
        <v>2.3938037866521773E-3</v>
      </c>
      <c r="U280" s="7">
        <f t="shared" si="124"/>
        <v>5.4557852027067985E-4</v>
      </c>
    </row>
    <row r="281" spans="1:21">
      <c r="A281" s="2" t="str">
        <f t="shared" si="122"/>
        <v>DIST_TRANSF</v>
      </c>
      <c r="B281" s="2" t="str">
        <f>$B$10</f>
        <v>ENERGY</v>
      </c>
      <c r="C281" s="6"/>
      <c r="D281" s="7">
        <f t="shared" si="121"/>
        <v>0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</row>
    <row r="282" spans="1:21">
      <c r="A282" s="2" t="str">
        <f t="shared" si="122"/>
        <v>DIST_TRANSF</v>
      </c>
      <c r="B282" s="2" t="str">
        <f>$B$11</f>
        <v>CUSTOMER</v>
      </c>
      <c r="C282" s="6"/>
      <c r="D282" s="7">
        <f t="shared" si="121"/>
        <v>0.40505113841485924</v>
      </c>
      <c r="E282" s="7">
        <f>$C$274*E274</f>
        <v>0.3270272432997246</v>
      </c>
      <c r="F282" s="7">
        <f t="shared" ref="F282:U282" si="125">$C$274*F274</f>
        <v>7.658433985470782E-2</v>
      </c>
      <c r="G282" s="7">
        <f t="shared" si="125"/>
        <v>0</v>
      </c>
      <c r="H282" s="7">
        <f t="shared" si="125"/>
        <v>0</v>
      </c>
      <c r="I282" s="7">
        <f t="shared" si="125"/>
        <v>9.3322892744912296E-4</v>
      </c>
      <c r="J282" s="7">
        <f t="shared" si="125"/>
        <v>0</v>
      </c>
      <c r="K282" s="7">
        <f t="shared" si="125"/>
        <v>0</v>
      </c>
      <c r="L282" s="7">
        <f t="shared" si="125"/>
        <v>0</v>
      </c>
      <c r="M282" s="7">
        <f t="shared" si="125"/>
        <v>9.9279673132885426E-6</v>
      </c>
      <c r="N282" s="7">
        <f t="shared" si="125"/>
        <v>0</v>
      </c>
      <c r="O282" s="7">
        <f t="shared" si="125"/>
        <v>0</v>
      </c>
      <c r="P282" s="7">
        <f t="shared" si="125"/>
        <v>0</v>
      </c>
      <c r="Q282" s="7">
        <f t="shared" si="125"/>
        <v>3.4251487230845472E-4</v>
      </c>
      <c r="R282" s="7">
        <f t="shared" si="125"/>
        <v>0</v>
      </c>
      <c r="S282" s="7">
        <f t="shared" si="125"/>
        <v>1.9855934626577085E-5</v>
      </c>
      <c r="T282" s="7">
        <f t="shared" si="125"/>
        <v>0</v>
      </c>
      <c r="U282" s="7">
        <f t="shared" si="125"/>
        <v>1.3402755872939535E-4</v>
      </c>
    </row>
    <row r="283" spans="1:21">
      <c r="A283" s="2" t="str">
        <f t="shared" si="122"/>
        <v>DIST_TRANSF</v>
      </c>
      <c r="B283" s="2" t="str">
        <f>$B$12</f>
        <v>TOTAL</v>
      </c>
      <c r="C283" s="6"/>
      <c r="D283" s="7">
        <f t="shared" si="121"/>
        <v>1</v>
      </c>
      <c r="E283" s="7">
        <f t="shared" ref="E283:U283" si="126">SUM(E276:E282)</f>
        <v>0.7567886599601914</v>
      </c>
      <c r="F283" s="7">
        <f t="shared" si="126"/>
        <v>0.17033249314964011</v>
      </c>
      <c r="G283" s="7">
        <f t="shared" si="126"/>
        <v>4.7643406135858068E-4</v>
      </c>
      <c r="H283" s="7">
        <f t="shared" si="126"/>
        <v>0</v>
      </c>
      <c r="I283" s="7">
        <f t="shared" si="126"/>
        <v>3.8847337562562867E-2</v>
      </c>
      <c r="J283" s="7">
        <f t="shared" si="126"/>
        <v>4.5044127290923101E-3</v>
      </c>
      <c r="K283" s="7">
        <f t="shared" si="126"/>
        <v>0</v>
      </c>
      <c r="L283" s="7">
        <f>SUM(L276:L282)</f>
        <v>0</v>
      </c>
      <c r="M283" s="7">
        <f>SUM(M276:M282)</f>
        <v>1.4681287467918135E-3</v>
      </c>
      <c r="N283" s="7">
        <f t="shared" si="126"/>
        <v>1.2963587116209157E-2</v>
      </c>
      <c r="O283" s="7">
        <f t="shared" si="126"/>
        <v>0</v>
      </c>
      <c r="P283" s="7">
        <f t="shared" si="126"/>
        <v>0</v>
      </c>
      <c r="Q283" s="7">
        <f t="shared" si="126"/>
        <v>1.1193038282987957E-2</v>
      </c>
      <c r="R283" s="7">
        <f t="shared" si="126"/>
        <v>8.8428190067903664E-5</v>
      </c>
      <c r="S283" s="7">
        <f t="shared" si="126"/>
        <v>1.678385008182441E-4</v>
      </c>
      <c r="T283" s="7">
        <f t="shared" si="126"/>
        <v>2.4715716811818697E-3</v>
      </c>
      <c r="U283" s="7">
        <f t="shared" si="126"/>
        <v>6.9807001909780934E-4</v>
      </c>
    </row>
    <row r="284" spans="1:21">
      <c r="C284" s="6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</row>
    <row r="285" spans="1:21">
      <c r="A285" s="2" t="s">
        <v>546</v>
      </c>
      <c r="C285" s="6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</row>
    <row r="286" spans="1:21" ht="12.5">
      <c r="A286" s="15" t="s">
        <v>518</v>
      </c>
      <c r="B286" s="2" t="str">
        <f>$B$5</f>
        <v>PRODUCTION</v>
      </c>
      <c r="C286" s="49" t="s">
        <v>548</v>
      </c>
      <c r="D286" s="7">
        <f t="shared" ref="D286:U286" si="127">D26</f>
        <v>1.0000000000000002</v>
      </c>
      <c r="E286" s="7">
        <f t="shared" si="127"/>
        <v>0.49580857028373737</v>
      </c>
      <c r="F286" s="7">
        <f t="shared" si="127"/>
        <v>0.1239857937617562</v>
      </c>
      <c r="G286" s="7">
        <f t="shared" si="127"/>
        <v>1.571375838729783E-3</v>
      </c>
      <c r="H286" s="7">
        <f t="shared" si="127"/>
        <v>7.8645798765381464E-5</v>
      </c>
      <c r="I286" s="7">
        <f t="shared" si="127"/>
        <v>5.5625945171903002E-2</v>
      </c>
      <c r="J286" s="7">
        <f t="shared" si="127"/>
        <v>1.5245783335811119E-2</v>
      </c>
      <c r="K286" s="7">
        <f t="shared" si="127"/>
        <v>2.4260738104079139E-3</v>
      </c>
      <c r="L286" s="7">
        <f t="shared" si="127"/>
        <v>0</v>
      </c>
      <c r="M286" s="7">
        <f t="shared" si="127"/>
        <v>2.4045673097686008E-3</v>
      </c>
      <c r="N286" s="7">
        <f t="shared" si="127"/>
        <v>4.3759023312431353E-2</v>
      </c>
      <c r="O286" s="7">
        <f t="shared" si="127"/>
        <v>0.21321767358297147</v>
      </c>
      <c r="P286" s="7">
        <f t="shared" si="127"/>
        <v>2.7168290177107479E-2</v>
      </c>
      <c r="Q286" s="7">
        <f t="shared" si="127"/>
        <v>1.5557390975370794E-2</v>
      </c>
      <c r="R286" s="7">
        <f t="shared" si="127"/>
        <v>2.9244146535815197E-4</v>
      </c>
      <c r="S286" s="7">
        <f t="shared" si="127"/>
        <v>2.2624386204847719E-4</v>
      </c>
      <c r="T286" s="7">
        <f t="shared" si="127"/>
        <v>2.1260824180419293E-3</v>
      </c>
      <c r="U286" s="7">
        <f t="shared" si="127"/>
        <v>5.0609889579117352E-4</v>
      </c>
    </row>
    <row r="287" spans="1:21">
      <c r="A287" s="2" t="str">
        <f t="shared" ref="A287:A293" si="128">A286</f>
        <v>TRAN_LSE</v>
      </c>
      <c r="B287" s="2" t="str">
        <f>$B$6</f>
        <v>BULKTRAN</v>
      </c>
      <c r="C287" s="6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</row>
    <row r="288" spans="1:21">
      <c r="A288" s="2" t="str">
        <f t="shared" si="128"/>
        <v>TRAN_LSE</v>
      </c>
      <c r="B288" s="2" t="str">
        <f>$B$7</f>
        <v>SUBTRAN</v>
      </c>
      <c r="C288" s="6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</row>
    <row r="289" spans="1:21">
      <c r="A289" s="2" t="str">
        <f t="shared" si="128"/>
        <v>TRAN_LSE</v>
      </c>
      <c r="B289" s="2" t="str">
        <f>$B$8</f>
        <v>DISTPRI</v>
      </c>
      <c r="C289" s="6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</row>
    <row r="290" spans="1:21">
      <c r="A290" s="2" t="str">
        <f t="shared" si="128"/>
        <v>TRAN_LSE</v>
      </c>
      <c r="B290" s="2" t="str">
        <f>$B$9</f>
        <v>DISTSEC</v>
      </c>
      <c r="C290" s="6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</row>
    <row r="291" spans="1:21">
      <c r="A291" s="2" t="str">
        <f t="shared" si="128"/>
        <v>TRAN_LSE</v>
      </c>
      <c r="B291" s="2" t="str">
        <f>$B$10</f>
        <v>ENERGY</v>
      </c>
      <c r="C291" s="6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</row>
    <row r="292" spans="1:21">
      <c r="A292" s="2" t="str">
        <f t="shared" si="128"/>
        <v>TRAN_LSE</v>
      </c>
      <c r="B292" s="2" t="str">
        <f>$B$11</f>
        <v>CUSTOMER</v>
      </c>
      <c r="C292" s="6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</row>
    <row r="293" spans="1:21">
      <c r="A293" s="2" t="str">
        <f t="shared" si="128"/>
        <v>TRAN_LSE</v>
      </c>
      <c r="B293" s="2" t="str">
        <f>$B$12</f>
        <v>TOTAL</v>
      </c>
      <c r="C293" s="6"/>
      <c r="D293" s="7">
        <f>SUM(D286:D292)</f>
        <v>1.0000000000000002</v>
      </c>
      <c r="E293" s="7">
        <f>SUM(E286:E292)</f>
        <v>0.49580857028373737</v>
      </c>
      <c r="F293" s="7">
        <f t="shared" ref="F293:U293" si="129">SUM(F286:F292)</f>
        <v>0.1239857937617562</v>
      </c>
      <c r="G293" s="7">
        <f t="shared" si="129"/>
        <v>1.571375838729783E-3</v>
      </c>
      <c r="H293" s="7">
        <f t="shared" si="129"/>
        <v>7.8645798765381464E-5</v>
      </c>
      <c r="I293" s="7">
        <f t="shared" si="129"/>
        <v>5.5625945171903002E-2</v>
      </c>
      <c r="J293" s="7">
        <f t="shared" si="129"/>
        <v>1.5245783335811119E-2</v>
      </c>
      <c r="K293" s="7">
        <f t="shared" si="129"/>
        <v>2.4260738104079139E-3</v>
      </c>
      <c r="L293" s="7">
        <f t="shared" si="129"/>
        <v>0</v>
      </c>
      <c r="M293" s="7">
        <f t="shared" si="129"/>
        <v>2.4045673097686008E-3</v>
      </c>
      <c r="N293" s="7">
        <f t="shared" si="129"/>
        <v>4.3759023312431353E-2</v>
      </c>
      <c r="O293" s="7">
        <f t="shared" si="129"/>
        <v>0.21321767358297147</v>
      </c>
      <c r="P293" s="7">
        <f t="shared" si="129"/>
        <v>2.7168290177107479E-2</v>
      </c>
      <c r="Q293" s="7">
        <f t="shared" si="129"/>
        <v>1.5557390975370794E-2</v>
      </c>
      <c r="R293" s="7">
        <f t="shared" si="129"/>
        <v>2.9244146535815197E-4</v>
      </c>
      <c r="S293" s="7">
        <f>SUM(S286:S292)</f>
        <v>2.2624386204847719E-4</v>
      </c>
      <c r="T293" s="7">
        <f t="shared" si="129"/>
        <v>2.1260824180419293E-3</v>
      </c>
      <c r="U293" s="7">
        <f t="shared" si="129"/>
        <v>5.0609889579117352E-4</v>
      </c>
    </row>
    <row r="294" spans="1:21">
      <c r="C294" s="6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</row>
    <row r="296" spans="1:21">
      <c r="A296" s="15" t="s">
        <v>128</v>
      </c>
      <c r="B296" s="2" t="str">
        <f>$B$5</f>
        <v>PRODUCTION</v>
      </c>
      <c r="D296" s="8">
        <f>+COSS!H8+COSS!H201</f>
        <v>886000666.00000024</v>
      </c>
      <c r="E296" s="8">
        <f>+COSS!I8+COSS!I201</f>
        <v>439286723.47989905</v>
      </c>
      <c r="F296" s="8">
        <f>+COSS!J8+COSS!J201</f>
        <v>109851495.84745464</v>
      </c>
      <c r="G296" s="8">
        <f>+COSS!K8+COSS!K201</f>
        <v>1392240.0396508963</v>
      </c>
      <c r="H296" s="8">
        <f>+COSS!L8+COSS!L201</f>
        <v>69680.230084229945</v>
      </c>
      <c r="I296" s="8">
        <f>+COSS!N8+COSS!N201</f>
        <v>49284624.469185546</v>
      </c>
      <c r="J296" s="8">
        <f>+COSS!O8+COSS!O201</f>
        <v>13507774.189220354</v>
      </c>
      <c r="K296" s="8">
        <f>+COSS!P8+COSS!P201</f>
        <v>2149503.0117865694</v>
      </c>
      <c r="L296" s="8">
        <f>+COSS!Q8+COSS!Q201</f>
        <v>0</v>
      </c>
      <c r="M296" s="8">
        <f>+COSS!S8+COSS!S201</f>
        <v>2130448.2378968084</v>
      </c>
      <c r="N296" s="8">
        <f>+COSS!T8+COSS!T201</f>
        <v>38770523.798323706</v>
      </c>
      <c r="O296" s="8">
        <f>+COSS!U8+COSS!U201</f>
        <v>188911000.79748333</v>
      </c>
      <c r="P296" s="8">
        <f>+COSS!V8+COSS!V201</f>
        <v>24071123.190998483</v>
      </c>
      <c r="Q296" s="8">
        <f>+COSS!X8+COSS!X201</f>
        <v>13783858.765400913</v>
      </c>
      <c r="R296" s="8">
        <f>+COSS!Y8+COSS!Y201</f>
        <v>259103.33307333855</v>
      </c>
      <c r="S296" s="8">
        <f>+COSS!AA8+COSS!AA201</f>
        <v>200452.21245336288</v>
      </c>
      <c r="T296" s="8">
        <f>+COSS!AB8+COSS!AB201</f>
        <v>1883710.43835604</v>
      </c>
      <c r="U296" s="8">
        <f>+COSS!AC8+COSS!AC201</f>
        <v>448403.95873284427</v>
      </c>
    </row>
    <row r="297" spans="1:21">
      <c r="B297" s="2" t="str">
        <f>$B$6</f>
        <v>BULKTRAN</v>
      </c>
      <c r="D297" s="8">
        <f>+COSS!H9+COSS!H202</f>
        <v>0</v>
      </c>
      <c r="E297" s="8">
        <f>+COSS!I9+COSS!I202</f>
        <v>0</v>
      </c>
      <c r="F297" s="8">
        <f>+COSS!J9+COSS!J202</f>
        <v>0</v>
      </c>
      <c r="G297" s="8">
        <f>+COSS!K9+COSS!K202</f>
        <v>0</v>
      </c>
      <c r="H297" s="8">
        <f>+COSS!L9+COSS!L202</f>
        <v>0</v>
      </c>
      <c r="I297" s="8">
        <f>+COSS!N9+COSS!N202</f>
        <v>0</v>
      </c>
      <c r="J297" s="8">
        <f>+COSS!O9+COSS!O202</f>
        <v>0</v>
      </c>
      <c r="K297" s="8">
        <f>+COSS!P9+COSS!P202</f>
        <v>0</v>
      </c>
      <c r="L297" s="8">
        <f>+COSS!Q9+COSS!Q202</f>
        <v>0</v>
      </c>
      <c r="M297" s="8">
        <f>+COSS!S9+COSS!S202</f>
        <v>0</v>
      </c>
      <c r="N297" s="8">
        <f>+COSS!T9+COSS!T202</f>
        <v>0</v>
      </c>
      <c r="O297" s="8">
        <f>+COSS!U9+COSS!U202</f>
        <v>0</v>
      </c>
      <c r="P297" s="8">
        <f>+COSS!V9+COSS!V202</f>
        <v>0</v>
      </c>
      <c r="Q297" s="8">
        <f>+COSS!X9+COSS!X202</f>
        <v>0</v>
      </c>
      <c r="R297" s="8">
        <f>+COSS!Y9+COSS!Y202</f>
        <v>0</v>
      </c>
      <c r="S297" s="8">
        <f>+COSS!AA9+COSS!AA202</f>
        <v>0</v>
      </c>
      <c r="T297" s="8">
        <f>+COSS!AB9+COSS!AB202</f>
        <v>0</v>
      </c>
      <c r="U297" s="8">
        <f>+COSS!AC9+COSS!AC202</f>
        <v>0</v>
      </c>
    </row>
    <row r="298" spans="1:21">
      <c r="B298" s="2" t="str">
        <f>$B$7</f>
        <v>SUBTRAN</v>
      </c>
      <c r="D298" s="8">
        <f>+COSS!H10+COSS!H203</f>
        <v>0</v>
      </c>
      <c r="E298" s="8">
        <f>+COSS!I10+COSS!I203</f>
        <v>0</v>
      </c>
      <c r="F298" s="8">
        <f>+COSS!J10+COSS!J203</f>
        <v>0</v>
      </c>
      <c r="G298" s="8">
        <f>+COSS!K10+COSS!K203</f>
        <v>0</v>
      </c>
      <c r="H298" s="8">
        <f>+COSS!L10+COSS!L203</f>
        <v>0</v>
      </c>
      <c r="I298" s="8">
        <f>+COSS!N10+COSS!N203</f>
        <v>0</v>
      </c>
      <c r="J298" s="8">
        <f>+COSS!O10+COSS!O203</f>
        <v>0</v>
      </c>
      <c r="K298" s="8">
        <f>+COSS!P10+COSS!P203</f>
        <v>0</v>
      </c>
      <c r="L298" s="8">
        <f>+COSS!Q10+COSS!Q203</f>
        <v>0</v>
      </c>
      <c r="M298" s="8">
        <f>+COSS!S10+COSS!S203</f>
        <v>0</v>
      </c>
      <c r="N298" s="8">
        <f>+COSS!T10+COSS!T203</f>
        <v>0</v>
      </c>
      <c r="O298" s="8">
        <f>+COSS!U10+COSS!U203</f>
        <v>0</v>
      </c>
      <c r="P298" s="8">
        <f>+COSS!V10+COSS!V203</f>
        <v>0</v>
      </c>
      <c r="Q298" s="8">
        <f>+COSS!X10+COSS!X203</f>
        <v>0</v>
      </c>
      <c r="R298" s="8">
        <f>+COSS!Y10+COSS!Y203</f>
        <v>0</v>
      </c>
      <c r="S298" s="8">
        <f>+COSS!AA10+COSS!AA203</f>
        <v>0</v>
      </c>
      <c r="T298" s="8">
        <f>+COSS!AB10+COSS!AB203</f>
        <v>0</v>
      </c>
      <c r="U298" s="8">
        <f>+COSS!AC10+COSS!AC203</f>
        <v>0</v>
      </c>
    </row>
    <row r="299" spans="1:21">
      <c r="B299" s="2" t="str">
        <f>$B$8</f>
        <v>DISTPRI</v>
      </c>
      <c r="D299" s="8">
        <f>+COSS!H11+COSS!H204</f>
        <v>0</v>
      </c>
      <c r="E299" s="8">
        <f>+COSS!I11+COSS!I204</f>
        <v>0</v>
      </c>
      <c r="F299" s="8">
        <f>+COSS!J11+COSS!J204</f>
        <v>0</v>
      </c>
      <c r="G299" s="8">
        <f>+COSS!K11+COSS!K204</f>
        <v>0</v>
      </c>
      <c r="H299" s="8">
        <f>+COSS!L11+COSS!L204</f>
        <v>0</v>
      </c>
      <c r="I299" s="8">
        <f>+COSS!N11+COSS!N204</f>
        <v>0</v>
      </c>
      <c r="J299" s="8">
        <f>+COSS!O11+COSS!O204</f>
        <v>0</v>
      </c>
      <c r="K299" s="8">
        <f>+COSS!P11+COSS!P204</f>
        <v>0</v>
      </c>
      <c r="L299" s="8">
        <f>+COSS!Q11+COSS!Q204</f>
        <v>0</v>
      </c>
      <c r="M299" s="8">
        <f>+COSS!S11+COSS!S204</f>
        <v>0</v>
      </c>
      <c r="N299" s="8">
        <f>+COSS!T11+COSS!T204</f>
        <v>0</v>
      </c>
      <c r="O299" s="8">
        <f>+COSS!U11+COSS!U204</f>
        <v>0</v>
      </c>
      <c r="P299" s="8">
        <f>+COSS!V11+COSS!V204</f>
        <v>0</v>
      </c>
      <c r="Q299" s="8">
        <f>+COSS!X11+COSS!X204</f>
        <v>0</v>
      </c>
      <c r="R299" s="8">
        <f>+COSS!Y11+COSS!Y204</f>
        <v>0</v>
      </c>
      <c r="S299" s="8">
        <f>+COSS!AA11+COSS!AA204</f>
        <v>0</v>
      </c>
      <c r="T299" s="8">
        <f>+COSS!AB11+COSS!AB204</f>
        <v>0</v>
      </c>
      <c r="U299" s="8">
        <f>+COSS!AC11+COSS!AC204</f>
        <v>0</v>
      </c>
    </row>
    <row r="300" spans="1:21">
      <c r="B300" s="2" t="str">
        <f>$B$9</f>
        <v>DISTSEC</v>
      </c>
      <c r="D300" s="8">
        <f>+COSS!H12+COSS!H205</f>
        <v>0</v>
      </c>
      <c r="E300" s="8">
        <f>+COSS!I12+COSS!I205</f>
        <v>0</v>
      </c>
      <c r="F300" s="8">
        <f>+COSS!J12+COSS!J205</f>
        <v>0</v>
      </c>
      <c r="G300" s="8">
        <f>+COSS!K12+COSS!K205</f>
        <v>0</v>
      </c>
      <c r="H300" s="8">
        <f>+COSS!L12+COSS!L205</f>
        <v>0</v>
      </c>
      <c r="I300" s="8">
        <f>+COSS!N12+COSS!N205</f>
        <v>0</v>
      </c>
      <c r="J300" s="8">
        <f>+COSS!O12+COSS!O205</f>
        <v>0</v>
      </c>
      <c r="K300" s="8">
        <f>+COSS!P12+COSS!P205</f>
        <v>0</v>
      </c>
      <c r="L300" s="8">
        <f>+COSS!Q12+COSS!Q205</f>
        <v>0</v>
      </c>
      <c r="M300" s="8">
        <f>+COSS!S12+COSS!S205</f>
        <v>0</v>
      </c>
      <c r="N300" s="8">
        <f>+COSS!T12+COSS!T205</f>
        <v>0</v>
      </c>
      <c r="O300" s="8">
        <f>+COSS!U12+COSS!U205</f>
        <v>0</v>
      </c>
      <c r="P300" s="8">
        <f>+COSS!V12+COSS!V205</f>
        <v>0</v>
      </c>
      <c r="Q300" s="8">
        <f>+COSS!X12+COSS!X205</f>
        <v>0</v>
      </c>
      <c r="R300" s="8">
        <f>+COSS!Y12+COSS!Y205</f>
        <v>0</v>
      </c>
      <c r="S300" s="8">
        <f>+COSS!AA12+COSS!AA205</f>
        <v>0</v>
      </c>
      <c r="T300" s="8">
        <f>+COSS!AB12+COSS!AB205</f>
        <v>0</v>
      </c>
      <c r="U300" s="8">
        <f>+COSS!AC12+COSS!AC205</f>
        <v>0</v>
      </c>
    </row>
    <row r="301" spans="1:21">
      <c r="B301" s="2" t="str">
        <f>$B$10</f>
        <v>ENERGY</v>
      </c>
      <c r="D301" s="8">
        <f>+COSS!H13+COSS!H206</f>
        <v>0</v>
      </c>
      <c r="E301" s="8">
        <f>+COSS!I13+COSS!I206</f>
        <v>0</v>
      </c>
      <c r="F301" s="8">
        <f>+COSS!J13+COSS!J206</f>
        <v>0</v>
      </c>
      <c r="G301" s="8">
        <f>+COSS!K13+COSS!K206</f>
        <v>0</v>
      </c>
      <c r="H301" s="8">
        <f>+COSS!L13+COSS!L206</f>
        <v>0</v>
      </c>
      <c r="I301" s="8">
        <f>+COSS!N13+COSS!N206</f>
        <v>0</v>
      </c>
      <c r="J301" s="8">
        <f>+COSS!O13+COSS!O206</f>
        <v>0</v>
      </c>
      <c r="K301" s="8">
        <f>+COSS!P13+COSS!P206</f>
        <v>0</v>
      </c>
      <c r="L301" s="8">
        <f>+COSS!Q13+COSS!Q206</f>
        <v>0</v>
      </c>
      <c r="M301" s="8">
        <f>+COSS!S13+COSS!S206</f>
        <v>0</v>
      </c>
      <c r="N301" s="8">
        <f>+COSS!T13+COSS!T206</f>
        <v>0</v>
      </c>
      <c r="O301" s="8">
        <f>+COSS!U13+COSS!U206</f>
        <v>0</v>
      </c>
      <c r="P301" s="8">
        <f>+COSS!V13+COSS!V206</f>
        <v>0</v>
      </c>
      <c r="Q301" s="8">
        <f>+COSS!X13+COSS!X206</f>
        <v>0</v>
      </c>
      <c r="R301" s="8">
        <f>+COSS!Y13+COSS!Y206</f>
        <v>0</v>
      </c>
      <c r="S301" s="8">
        <f>+COSS!AA13+COSS!AA206</f>
        <v>0</v>
      </c>
      <c r="T301" s="8">
        <f>+COSS!AB13+COSS!AB206</f>
        <v>0</v>
      </c>
      <c r="U301" s="8">
        <f>+COSS!AC13+COSS!AC206</f>
        <v>0</v>
      </c>
    </row>
    <row r="302" spans="1:21">
      <c r="B302" s="2" t="str">
        <f>$B$11</f>
        <v>CUSTOMER</v>
      </c>
      <c r="D302" s="8">
        <f>+COSS!H14+COSS!H207</f>
        <v>0</v>
      </c>
      <c r="E302" s="8">
        <f>+COSS!I14+COSS!I207</f>
        <v>0</v>
      </c>
      <c r="F302" s="8">
        <f>+COSS!J14+COSS!J207</f>
        <v>0</v>
      </c>
      <c r="G302" s="8">
        <f>+COSS!K14+COSS!K207</f>
        <v>0</v>
      </c>
      <c r="H302" s="8">
        <f>+COSS!L14+COSS!L207</f>
        <v>0</v>
      </c>
      <c r="I302" s="8">
        <f>+COSS!N14+COSS!N207</f>
        <v>0</v>
      </c>
      <c r="J302" s="8">
        <f>+COSS!O14+COSS!O207</f>
        <v>0</v>
      </c>
      <c r="K302" s="8">
        <f>+COSS!P14+COSS!P207</f>
        <v>0</v>
      </c>
      <c r="L302" s="8">
        <f>+COSS!Q14+COSS!Q207</f>
        <v>0</v>
      </c>
      <c r="M302" s="8">
        <f>+COSS!S14+COSS!S207</f>
        <v>0</v>
      </c>
      <c r="N302" s="8">
        <f>+COSS!T14+COSS!T207</f>
        <v>0</v>
      </c>
      <c r="O302" s="8">
        <f>+COSS!U14+COSS!U207</f>
        <v>0</v>
      </c>
      <c r="P302" s="8">
        <f>+COSS!V14+COSS!V207</f>
        <v>0</v>
      </c>
      <c r="Q302" s="8">
        <f>+COSS!X14+COSS!X207</f>
        <v>0</v>
      </c>
      <c r="R302" s="8">
        <f>+COSS!Y14+COSS!Y207</f>
        <v>0</v>
      </c>
      <c r="S302" s="8">
        <f>+COSS!AA14+COSS!AA207</f>
        <v>0</v>
      </c>
      <c r="T302" s="8">
        <f>+COSS!AB14+COSS!AB207</f>
        <v>0</v>
      </c>
      <c r="U302" s="8">
        <f>+COSS!AC14+COSS!AC207</f>
        <v>0</v>
      </c>
    </row>
    <row r="303" spans="1:21">
      <c r="B303" s="2" t="str">
        <f>$B$12</f>
        <v>TOTAL</v>
      </c>
      <c r="D303" s="8">
        <f>+COSS!H15+COSS!H208</f>
        <v>886000666.00000024</v>
      </c>
      <c r="E303" s="8">
        <f>+COSS!I15+COSS!I208</f>
        <v>439286723.47989905</v>
      </c>
      <c r="F303" s="8">
        <f>+COSS!J15+COSS!J208</f>
        <v>109851495.84745464</v>
      </c>
      <c r="G303" s="8">
        <f>+COSS!K15+COSS!K208</f>
        <v>1392240.0396508963</v>
      </c>
      <c r="H303" s="8">
        <f>+COSS!L15+COSS!L208</f>
        <v>69680.230084229945</v>
      </c>
      <c r="I303" s="8">
        <f>+COSS!N15+COSS!N208</f>
        <v>49284624.469185546</v>
      </c>
      <c r="J303" s="8">
        <f>+COSS!O15+COSS!O208</f>
        <v>13507774.189220354</v>
      </c>
      <c r="K303" s="8">
        <f>+COSS!P15+COSS!P208</f>
        <v>2149503.0117865694</v>
      </c>
      <c r="L303" s="8">
        <f>+COSS!Q15+COSS!Q208</f>
        <v>0</v>
      </c>
      <c r="M303" s="8">
        <f>+COSS!S15+COSS!S208</f>
        <v>2130448.2378968084</v>
      </c>
      <c r="N303" s="8">
        <f>+COSS!T15+COSS!T208</f>
        <v>38770523.798323706</v>
      </c>
      <c r="O303" s="8">
        <f>+COSS!U15+COSS!U208</f>
        <v>188911000.79748333</v>
      </c>
      <c r="P303" s="8">
        <f>+COSS!V15+COSS!V208</f>
        <v>24071123.190998483</v>
      </c>
      <c r="Q303" s="8">
        <f>+COSS!X15+COSS!X208</f>
        <v>13783858.765400913</v>
      </c>
      <c r="R303" s="8">
        <f>+COSS!Y15+COSS!Y208</f>
        <v>259103.33307333855</v>
      </c>
      <c r="S303" s="8">
        <f>+COSS!AA15+COSS!AA208</f>
        <v>200452.21245336288</v>
      </c>
      <c r="T303" s="8">
        <f>+COSS!AB15+COSS!AB208</f>
        <v>1883710.43835604</v>
      </c>
      <c r="U303" s="8">
        <f>+COSS!AC15+COSS!AC208</f>
        <v>448403.95873284427</v>
      </c>
    </row>
    <row r="304" spans="1:21">
      <c r="A304" s="2" t="s">
        <v>63</v>
      </c>
      <c r="B304" s="2" t="str">
        <f>$B$5</f>
        <v>PRODUCTION</v>
      </c>
      <c r="C304" s="6"/>
      <c r="D304" s="7">
        <f t="shared" ref="D304:D311" si="130">SUM(E304:U304)</f>
        <v>0.99999999999999967</v>
      </c>
      <c r="E304" s="7">
        <f t="shared" ref="E304:U304" si="131">E296/$D303</f>
        <v>0.49580857028373715</v>
      </c>
      <c r="F304" s="7">
        <f t="shared" si="131"/>
        <v>0.12398579376175617</v>
      </c>
      <c r="G304" s="7">
        <f t="shared" si="131"/>
        <v>1.5713758387297825E-3</v>
      </c>
      <c r="H304" s="7">
        <f>H296/$D303</f>
        <v>7.8645798765381437E-5</v>
      </c>
      <c r="I304" s="7">
        <f t="shared" si="131"/>
        <v>5.5625945171902988E-2</v>
      </c>
      <c r="J304" s="7">
        <f t="shared" si="131"/>
        <v>1.5245783335811116E-2</v>
      </c>
      <c r="K304" s="7">
        <f t="shared" si="131"/>
        <v>2.426073810407913E-3</v>
      </c>
      <c r="L304" s="7">
        <f>IFERROR(L296/$D303,0)</f>
        <v>0</v>
      </c>
      <c r="M304" s="7">
        <f t="shared" si="131"/>
        <v>2.4045673097685999E-3</v>
      </c>
      <c r="N304" s="7">
        <f t="shared" si="131"/>
        <v>4.3759023312431346E-2</v>
      </c>
      <c r="O304" s="7">
        <f t="shared" si="131"/>
        <v>0.21321767358297142</v>
      </c>
      <c r="P304" s="7">
        <f>P296/$D303</f>
        <v>2.7168290177107472E-2</v>
      </c>
      <c r="Q304" s="7">
        <f t="shared" si="131"/>
        <v>1.555739097537079E-2</v>
      </c>
      <c r="R304" s="7">
        <f t="shared" si="131"/>
        <v>2.9244146535815186E-4</v>
      </c>
      <c r="S304" s="7">
        <f t="shared" si="131"/>
        <v>2.2624386204847708E-4</v>
      </c>
      <c r="T304" s="7">
        <f>T296/$D303</f>
        <v>2.1260824180419288E-3</v>
      </c>
      <c r="U304" s="7">
        <f t="shared" si="131"/>
        <v>5.060988957911733E-4</v>
      </c>
    </row>
    <row r="305" spans="1:21">
      <c r="A305" s="2" t="str">
        <f t="shared" ref="A305:A311" si="132">A304</f>
        <v>RB_GUP_EPIS_P</v>
      </c>
      <c r="B305" s="2" t="str">
        <f>$B$6</f>
        <v>BULKTRAN</v>
      </c>
      <c r="C305" s="6"/>
      <c r="D305" s="7">
        <f t="shared" si="130"/>
        <v>0</v>
      </c>
      <c r="E305" s="7">
        <f t="shared" ref="E305:U305" si="133">E297/$D303</f>
        <v>0</v>
      </c>
      <c r="F305" s="7">
        <f t="shared" si="133"/>
        <v>0</v>
      </c>
      <c r="G305" s="7">
        <f t="shared" si="133"/>
        <v>0</v>
      </c>
      <c r="H305" s="7">
        <f>H297/$D303</f>
        <v>0</v>
      </c>
      <c r="I305" s="7">
        <f t="shared" si="133"/>
        <v>0</v>
      </c>
      <c r="J305" s="7">
        <f t="shared" si="133"/>
        <v>0</v>
      </c>
      <c r="K305" s="7">
        <f t="shared" si="133"/>
        <v>0</v>
      </c>
      <c r="L305" s="7">
        <f>L297/$D303</f>
        <v>0</v>
      </c>
      <c r="M305" s="7">
        <f>M297/$D303</f>
        <v>0</v>
      </c>
      <c r="N305" s="7">
        <f t="shared" si="133"/>
        <v>0</v>
      </c>
      <c r="O305" s="7">
        <f t="shared" si="133"/>
        <v>0</v>
      </c>
      <c r="P305" s="7">
        <f>P297/$D303</f>
        <v>0</v>
      </c>
      <c r="Q305" s="7">
        <f t="shared" si="133"/>
        <v>0</v>
      </c>
      <c r="R305" s="7">
        <f t="shared" si="133"/>
        <v>0</v>
      </c>
      <c r="S305" s="7">
        <f t="shared" si="133"/>
        <v>0</v>
      </c>
      <c r="T305" s="7">
        <f>T297/$D303</f>
        <v>0</v>
      </c>
      <c r="U305" s="7">
        <f t="shared" si="133"/>
        <v>0</v>
      </c>
    </row>
    <row r="306" spans="1:21">
      <c r="A306" s="2" t="str">
        <f t="shared" si="132"/>
        <v>RB_GUP_EPIS_P</v>
      </c>
      <c r="B306" s="2" t="str">
        <f>$B$7</f>
        <v>SUBTRAN</v>
      </c>
      <c r="C306" s="6"/>
      <c r="D306" s="7">
        <f t="shared" si="130"/>
        <v>0</v>
      </c>
      <c r="E306" s="7">
        <f t="shared" ref="E306:U306" si="134">E298/$D303</f>
        <v>0</v>
      </c>
      <c r="F306" s="7">
        <f t="shared" si="134"/>
        <v>0</v>
      </c>
      <c r="G306" s="7">
        <f t="shared" si="134"/>
        <v>0</v>
      </c>
      <c r="H306" s="7">
        <f>H298/$D303</f>
        <v>0</v>
      </c>
      <c r="I306" s="7">
        <f t="shared" si="134"/>
        <v>0</v>
      </c>
      <c r="J306" s="7">
        <f t="shared" si="134"/>
        <v>0</v>
      </c>
      <c r="K306" s="7">
        <f t="shared" si="134"/>
        <v>0</v>
      </c>
      <c r="L306" s="7">
        <f>L298/$D303</f>
        <v>0</v>
      </c>
      <c r="M306" s="7">
        <f>M298/$D303</f>
        <v>0</v>
      </c>
      <c r="N306" s="7">
        <f t="shared" si="134"/>
        <v>0</v>
      </c>
      <c r="O306" s="7">
        <f t="shared" si="134"/>
        <v>0</v>
      </c>
      <c r="P306" s="7">
        <f>P298/$D303</f>
        <v>0</v>
      </c>
      <c r="Q306" s="7">
        <f t="shared" si="134"/>
        <v>0</v>
      </c>
      <c r="R306" s="7">
        <f t="shared" si="134"/>
        <v>0</v>
      </c>
      <c r="S306" s="7">
        <f t="shared" si="134"/>
        <v>0</v>
      </c>
      <c r="T306" s="7">
        <f>T298/$D303</f>
        <v>0</v>
      </c>
      <c r="U306" s="7">
        <f t="shared" si="134"/>
        <v>0</v>
      </c>
    </row>
    <row r="307" spans="1:21">
      <c r="A307" s="2" t="str">
        <f t="shared" si="132"/>
        <v>RB_GUP_EPIS_P</v>
      </c>
      <c r="B307" s="2" t="str">
        <f>$B$8</f>
        <v>DISTPRI</v>
      </c>
      <c r="C307" s="6"/>
      <c r="D307" s="7">
        <f t="shared" si="130"/>
        <v>0</v>
      </c>
      <c r="E307" s="7">
        <f t="shared" ref="E307:U307" si="135">E299/$D303</f>
        <v>0</v>
      </c>
      <c r="F307" s="7">
        <f t="shared" si="135"/>
        <v>0</v>
      </c>
      <c r="G307" s="7">
        <f t="shared" si="135"/>
        <v>0</v>
      </c>
      <c r="H307" s="7">
        <f>H299/$D303</f>
        <v>0</v>
      </c>
      <c r="I307" s="7">
        <f t="shared" si="135"/>
        <v>0</v>
      </c>
      <c r="J307" s="7">
        <f t="shared" si="135"/>
        <v>0</v>
      </c>
      <c r="K307" s="7">
        <f t="shared" si="135"/>
        <v>0</v>
      </c>
      <c r="L307" s="7">
        <f>L299/$D303</f>
        <v>0</v>
      </c>
      <c r="M307" s="7">
        <f>M299/$D303</f>
        <v>0</v>
      </c>
      <c r="N307" s="7">
        <f t="shared" si="135"/>
        <v>0</v>
      </c>
      <c r="O307" s="7">
        <f t="shared" si="135"/>
        <v>0</v>
      </c>
      <c r="P307" s="7">
        <f>P299/$D303</f>
        <v>0</v>
      </c>
      <c r="Q307" s="7">
        <f t="shared" si="135"/>
        <v>0</v>
      </c>
      <c r="R307" s="7">
        <f t="shared" si="135"/>
        <v>0</v>
      </c>
      <c r="S307" s="7">
        <f t="shared" si="135"/>
        <v>0</v>
      </c>
      <c r="T307" s="7">
        <f>T299/$D303</f>
        <v>0</v>
      </c>
      <c r="U307" s="7">
        <f t="shared" si="135"/>
        <v>0</v>
      </c>
    </row>
    <row r="308" spans="1:21">
      <c r="A308" s="2" t="str">
        <f t="shared" si="132"/>
        <v>RB_GUP_EPIS_P</v>
      </c>
      <c r="B308" s="2" t="str">
        <f>$B$9</f>
        <v>DISTSEC</v>
      </c>
      <c r="C308" s="6"/>
      <c r="D308" s="7">
        <f t="shared" si="130"/>
        <v>0</v>
      </c>
      <c r="E308" s="7">
        <f t="shared" ref="E308:U308" si="136">E300/$D303</f>
        <v>0</v>
      </c>
      <c r="F308" s="7">
        <f t="shared" si="136"/>
        <v>0</v>
      </c>
      <c r="G308" s="7">
        <f t="shared" si="136"/>
        <v>0</v>
      </c>
      <c r="H308" s="7">
        <f>H300/$D303</f>
        <v>0</v>
      </c>
      <c r="I308" s="7">
        <f t="shared" si="136"/>
        <v>0</v>
      </c>
      <c r="J308" s="7">
        <f t="shared" si="136"/>
        <v>0</v>
      </c>
      <c r="K308" s="7">
        <f t="shared" si="136"/>
        <v>0</v>
      </c>
      <c r="L308" s="7">
        <f>L300/$D303</f>
        <v>0</v>
      </c>
      <c r="M308" s="7">
        <f>M300/$D303</f>
        <v>0</v>
      </c>
      <c r="N308" s="7">
        <f t="shared" si="136"/>
        <v>0</v>
      </c>
      <c r="O308" s="7">
        <f t="shared" si="136"/>
        <v>0</v>
      </c>
      <c r="P308" s="7">
        <f>P300/$D303</f>
        <v>0</v>
      </c>
      <c r="Q308" s="7">
        <f t="shared" si="136"/>
        <v>0</v>
      </c>
      <c r="R308" s="7">
        <f t="shared" si="136"/>
        <v>0</v>
      </c>
      <c r="S308" s="7">
        <f t="shared" si="136"/>
        <v>0</v>
      </c>
      <c r="T308" s="7">
        <f>T300/$D303</f>
        <v>0</v>
      </c>
      <c r="U308" s="7">
        <f t="shared" si="136"/>
        <v>0</v>
      </c>
    </row>
    <row r="309" spans="1:21">
      <c r="A309" s="2" t="str">
        <f t="shared" si="132"/>
        <v>RB_GUP_EPIS_P</v>
      </c>
      <c r="B309" s="2" t="str">
        <f>$B$10</f>
        <v>ENERGY</v>
      </c>
      <c r="C309" s="6"/>
      <c r="D309" s="7">
        <f t="shared" si="130"/>
        <v>0</v>
      </c>
      <c r="E309" s="7">
        <f t="shared" ref="E309:U309" si="137">E301/$D303</f>
        <v>0</v>
      </c>
      <c r="F309" s="7">
        <f t="shared" si="137"/>
        <v>0</v>
      </c>
      <c r="G309" s="7">
        <f t="shared" si="137"/>
        <v>0</v>
      </c>
      <c r="H309" s="7">
        <f>H301/$D303</f>
        <v>0</v>
      </c>
      <c r="I309" s="7">
        <f t="shared" si="137"/>
        <v>0</v>
      </c>
      <c r="J309" s="7">
        <f t="shared" si="137"/>
        <v>0</v>
      </c>
      <c r="K309" s="7">
        <f t="shared" si="137"/>
        <v>0</v>
      </c>
      <c r="L309" s="7">
        <f>L301/$D303</f>
        <v>0</v>
      </c>
      <c r="M309" s="7">
        <f>M301/$D303</f>
        <v>0</v>
      </c>
      <c r="N309" s="7">
        <f t="shared" si="137"/>
        <v>0</v>
      </c>
      <c r="O309" s="7">
        <f t="shared" si="137"/>
        <v>0</v>
      </c>
      <c r="P309" s="7">
        <f>P301/$D303</f>
        <v>0</v>
      </c>
      <c r="Q309" s="7">
        <f t="shared" si="137"/>
        <v>0</v>
      </c>
      <c r="R309" s="7">
        <f t="shared" si="137"/>
        <v>0</v>
      </c>
      <c r="S309" s="7">
        <f t="shared" si="137"/>
        <v>0</v>
      </c>
      <c r="T309" s="7">
        <f>T301/$D303</f>
        <v>0</v>
      </c>
      <c r="U309" s="7">
        <f t="shared" si="137"/>
        <v>0</v>
      </c>
    </row>
    <row r="310" spans="1:21">
      <c r="A310" s="2" t="str">
        <f t="shared" si="132"/>
        <v>RB_GUP_EPIS_P</v>
      </c>
      <c r="B310" s="2" t="str">
        <f>$B$11</f>
        <v>CUSTOMER</v>
      </c>
      <c r="C310" s="6"/>
      <c r="D310" s="7">
        <f t="shared" si="130"/>
        <v>0</v>
      </c>
      <c r="E310" s="7">
        <f t="shared" ref="E310:U310" si="138">E302/$D303</f>
        <v>0</v>
      </c>
      <c r="F310" s="7">
        <f t="shared" si="138"/>
        <v>0</v>
      </c>
      <c r="G310" s="7">
        <f t="shared" si="138"/>
        <v>0</v>
      </c>
      <c r="H310" s="7">
        <f>H302/$D303</f>
        <v>0</v>
      </c>
      <c r="I310" s="7">
        <f t="shared" si="138"/>
        <v>0</v>
      </c>
      <c r="J310" s="7">
        <f t="shared" si="138"/>
        <v>0</v>
      </c>
      <c r="K310" s="7">
        <f t="shared" si="138"/>
        <v>0</v>
      </c>
      <c r="L310" s="7">
        <f>L302/$D303</f>
        <v>0</v>
      </c>
      <c r="M310" s="7">
        <f>M302/$D303</f>
        <v>0</v>
      </c>
      <c r="N310" s="7">
        <f t="shared" si="138"/>
        <v>0</v>
      </c>
      <c r="O310" s="7">
        <f t="shared" si="138"/>
        <v>0</v>
      </c>
      <c r="P310" s="7">
        <f>P302/$D303</f>
        <v>0</v>
      </c>
      <c r="Q310" s="7">
        <f t="shared" si="138"/>
        <v>0</v>
      </c>
      <c r="R310" s="7">
        <f t="shared" si="138"/>
        <v>0</v>
      </c>
      <c r="S310" s="7">
        <f t="shared" si="138"/>
        <v>0</v>
      </c>
      <c r="T310" s="7">
        <f>T302/$D303</f>
        <v>0</v>
      </c>
      <c r="U310" s="7">
        <f t="shared" si="138"/>
        <v>0</v>
      </c>
    </row>
    <row r="311" spans="1:21">
      <c r="A311" s="2" t="str">
        <f t="shared" si="132"/>
        <v>RB_GUP_EPIS_P</v>
      </c>
      <c r="B311" s="2" t="str">
        <f>$B$12</f>
        <v>TOTAL</v>
      </c>
      <c r="C311" s="6"/>
      <c r="D311" s="7">
        <f t="shared" si="130"/>
        <v>0.99999999999999967</v>
      </c>
      <c r="E311" s="7">
        <f t="shared" ref="E311:U311" si="139">SUM(E304:E310)</f>
        <v>0.49580857028373715</v>
      </c>
      <c r="F311" s="7">
        <f t="shared" si="139"/>
        <v>0.12398579376175617</v>
      </c>
      <c r="G311" s="7">
        <f t="shared" si="139"/>
        <v>1.5713758387297825E-3</v>
      </c>
      <c r="H311" s="7">
        <f t="shared" si="139"/>
        <v>7.8645798765381437E-5</v>
      </c>
      <c r="I311" s="7">
        <f t="shared" si="139"/>
        <v>5.5625945171902988E-2</v>
      </c>
      <c r="J311" s="7">
        <f t="shared" si="139"/>
        <v>1.5245783335811116E-2</v>
      </c>
      <c r="K311" s="7">
        <f t="shared" si="139"/>
        <v>2.426073810407913E-3</v>
      </c>
      <c r="L311" s="7">
        <f>SUM(L304:L310)</f>
        <v>0</v>
      </c>
      <c r="M311" s="7">
        <f>SUM(M304:M310)</f>
        <v>2.4045673097685999E-3</v>
      </c>
      <c r="N311" s="7">
        <f t="shared" si="139"/>
        <v>4.3759023312431346E-2</v>
      </c>
      <c r="O311" s="7">
        <f t="shared" si="139"/>
        <v>0.21321767358297142</v>
      </c>
      <c r="P311" s="7">
        <f t="shared" si="139"/>
        <v>2.7168290177107472E-2</v>
      </c>
      <c r="Q311" s="7">
        <f t="shared" si="139"/>
        <v>1.555739097537079E-2</v>
      </c>
      <c r="R311" s="7">
        <f t="shared" si="139"/>
        <v>2.9244146535815186E-4</v>
      </c>
      <c r="S311" s="7">
        <f t="shared" si="139"/>
        <v>2.2624386204847708E-4</v>
      </c>
      <c r="T311" s="7">
        <f t="shared" si="139"/>
        <v>2.1260824180419288E-3</v>
      </c>
      <c r="U311" s="7">
        <f t="shared" si="139"/>
        <v>5.060988957911733E-4</v>
      </c>
    </row>
    <row r="313" spans="1:21">
      <c r="A313" s="15" t="s">
        <v>129</v>
      </c>
      <c r="B313" s="2" t="str">
        <f>$B$5</f>
        <v>PRODUCTION</v>
      </c>
      <c r="D313" s="8">
        <f>COSS!H34+COSS!H175</f>
        <v>12793807.000000002</v>
      </c>
      <c r="E313" s="8">
        <f>COSS!I34+COSS!I175</f>
        <v>6343279.1571560716</v>
      </c>
      <c r="F313" s="8">
        <f>COSS!J34+COSS!J175</f>
        <v>1586250.3161297129</v>
      </c>
      <c r="G313" s="8">
        <f>COSS!K34+COSS!K175</f>
        <v>20103.879205171968</v>
      </c>
      <c r="H313" s="8">
        <f>COSS!L34+COSS!L175</f>
        <v>1006.1791707651288</v>
      </c>
      <c r="I313" s="8">
        <f>COSS!N34+COSS!N175</f>
        <v>711667.60672190879</v>
      </c>
      <c r="J313" s="8">
        <f>COSS!O34+COSS!O175</f>
        <v>195051.60956218364</v>
      </c>
      <c r="K313" s="8">
        <f>COSS!P34+COSS!P175</f>
        <v>31038.720098113441</v>
      </c>
      <c r="L313" s="8">
        <f>COSS!Q34+COSS!Q175</f>
        <v>0</v>
      </c>
      <c r="M313" s="8">
        <f>COSS!S34+COSS!S175</f>
        <v>30763.570079688692</v>
      </c>
      <c r="N313" s="8">
        <f>COSS!T34+COSS!T175</f>
        <v>559844.49876774743</v>
      </c>
      <c r="O313" s="8">
        <f>COSS!U34+COSS!U175</f>
        <v>2727865.7648095354</v>
      </c>
      <c r="P313" s="8">
        <f>COSS!V34+COSS!V175</f>
        <v>347585.86104590888</v>
      </c>
      <c r="Q313" s="8">
        <f>COSS!X34+COSS!X175</f>
        <v>199038.2575624357</v>
      </c>
      <c r="R313" s="8">
        <f>COSS!Y34+COSS!Y175</f>
        <v>3741.4396665893823</v>
      </c>
      <c r="S313" s="8">
        <f>COSS!AA34+COSS!AA175</f>
        <v>2894.5203059828418</v>
      </c>
      <c r="T313" s="8">
        <f>COSS!AB34+COSS!AB175</f>
        <v>27200.688122521762</v>
      </c>
      <c r="U313" s="8">
        <f>COSS!AC34+COSS!AC175</f>
        <v>6474.9315956653863</v>
      </c>
    </row>
    <row r="314" spans="1:21">
      <c r="B314" s="2" t="str">
        <f>$B$6</f>
        <v>BULKTRAN</v>
      </c>
      <c r="D314" s="8">
        <f>COSS!H35+COSS!H176</f>
        <v>593714036.4854002</v>
      </c>
      <c r="E314" s="8">
        <f>COSS!I35+COSS!I176</f>
        <v>294368507.58721286</v>
      </c>
      <c r="F314" s="8">
        <f>COSS!J35+COSS!J176</f>
        <v>73612106.081138596</v>
      </c>
      <c r="G314" s="8">
        <f>COSS!K35+COSS!K176</f>
        <v>932947.89204789023</v>
      </c>
      <c r="H314" s="8">
        <f>COSS!L35+COSS!L176</f>
        <v>46693.114637613115</v>
      </c>
      <c r="I314" s="8">
        <f>COSS!N35+COSS!N176</f>
        <v>33025904.441326078</v>
      </c>
      <c r="J314" s="8">
        <f>COSS!O35+COSS!O176</f>
        <v>9051635.5636862665</v>
      </c>
      <c r="K314" s="8">
        <f>COSS!P35+COSS!P176</f>
        <v>1440394.0747887976</v>
      </c>
      <c r="L314" s="8">
        <f>COSS!Q35+COSS!Q176</f>
        <v>0</v>
      </c>
      <c r="M314" s="8">
        <f>COSS!S35+COSS!S176</f>
        <v>1427625.3634835549</v>
      </c>
      <c r="N314" s="8">
        <f>COSS!T35+COSS!T176</f>
        <v>25980346.363482337</v>
      </c>
      <c r="O314" s="8">
        <f>COSS!U35+COSS!U176</f>
        <v>126590325.63297242</v>
      </c>
      <c r="P314" s="8">
        <f>COSS!V35+COSS!V176</f>
        <v>16130195.225457124</v>
      </c>
      <c r="Q314" s="8">
        <f>COSS!X35+COSS!X176</f>
        <v>9236641.3931689281</v>
      </c>
      <c r="R314" s="8">
        <f>COSS!Y35+COSS!Y176</f>
        <v>173626.60283349367</v>
      </c>
      <c r="S314" s="8">
        <f>COSS!AA35+COSS!AA176</f>
        <v>134324.15656684741</v>
      </c>
      <c r="T314" s="8">
        <f>COSS!AB35+COSS!AB176</f>
        <v>1262284.9743163134</v>
      </c>
      <c r="U314" s="8">
        <f>COSS!AC35+COSS!AC176</f>
        <v>300478.01828098146</v>
      </c>
    </row>
    <row r="315" spans="1:21">
      <c r="B315" s="2" t="str">
        <f>$B$7</f>
        <v>SUBTRAN</v>
      </c>
      <c r="D315" s="8">
        <f>COSS!H36+COSS!H177</f>
        <v>188092193.51460004</v>
      </c>
      <c r="E315" s="8">
        <f>COSS!I36+COSS!I177</f>
        <v>90766188.104868591</v>
      </c>
      <c r="F315" s="8">
        <f>COSS!J36+COSS!J177</f>
        <v>22645567.169765685</v>
      </c>
      <c r="G315" s="8">
        <f>COSS!K36+COSS!K177</f>
        <v>287612.11316965887</v>
      </c>
      <c r="H315" s="8">
        <f>COSS!L36+COSS!L177</f>
        <v>18541.900952181903</v>
      </c>
      <c r="I315" s="8">
        <f>COSS!N36+COSS!N177</f>
        <v>10056495.147809438</v>
      </c>
      <c r="J315" s="8">
        <f>COSS!O36+COSS!O177</f>
        <v>2760768.2651263401</v>
      </c>
      <c r="K315" s="8">
        <f>COSS!P36+COSS!P177</f>
        <v>554934.86410916667</v>
      </c>
      <c r="L315" s="8">
        <f>COSS!Q36+COSS!Q177</f>
        <v>0</v>
      </c>
      <c r="M315" s="8">
        <f>COSS!S36+COSS!S177</f>
        <v>426163.61873725028</v>
      </c>
      <c r="N315" s="8">
        <f>COSS!T36+COSS!T177</f>
        <v>7984239.3055998851</v>
      </c>
      <c r="O315" s="8">
        <f>COSS!U36+COSS!U177</f>
        <v>49617444.765732087</v>
      </c>
      <c r="P315" s="8">
        <f>COSS!V36+COSS!V177</f>
        <v>0</v>
      </c>
      <c r="Q315" s="8">
        <f>COSS!X36+COSS!X177</f>
        <v>2820712.3848191234</v>
      </c>
      <c r="R315" s="8">
        <f>COSS!Y36+COSS!Y177</f>
        <v>54106.412349361184</v>
      </c>
      <c r="S315" s="8">
        <f>COSS!AA36+COSS!AA177</f>
        <v>41153.809502851756</v>
      </c>
      <c r="T315" s="8">
        <f>COSS!AB36+COSS!AB177</f>
        <v>47086.222310136262</v>
      </c>
      <c r="U315" s="8">
        <f>COSS!AC36+COSS!AC177</f>
        <v>11179.429748293154</v>
      </c>
    </row>
    <row r="316" spans="1:21">
      <c r="B316" s="2" t="str">
        <f>$B$8</f>
        <v>DISTPRI</v>
      </c>
      <c r="D316" s="8">
        <f>COSS!H37+COSS!H178</f>
        <v>0</v>
      </c>
      <c r="E316" s="8">
        <f>COSS!I37+COSS!I178</f>
        <v>0</v>
      </c>
      <c r="F316" s="8">
        <f>COSS!J37+COSS!J178</f>
        <v>0</v>
      </c>
      <c r="G316" s="8">
        <f>COSS!K37+COSS!K178</f>
        <v>0</v>
      </c>
      <c r="H316" s="8">
        <f>COSS!L37+COSS!L178</f>
        <v>0</v>
      </c>
      <c r="I316" s="8">
        <f>COSS!N37+COSS!N178</f>
        <v>0</v>
      </c>
      <c r="J316" s="8">
        <f>COSS!O37+COSS!O178</f>
        <v>0</v>
      </c>
      <c r="K316" s="8">
        <f>COSS!P37+COSS!P178</f>
        <v>0</v>
      </c>
      <c r="L316" s="8">
        <f>COSS!Q37+COSS!Q178</f>
        <v>0</v>
      </c>
      <c r="M316" s="8">
        <f>COSS!S37+COSS!S178</f>
        <v>0</v>
      </c>
      <c r="N316" s="8">
        <f>COSS!T37+COSS!T178</f>
        <v>0</v>
      </c>
      <c r="O316" s="8">
        <f>COSS!U37+COSS!U178</f>
        <v>0</v>
      </c>
      <c r="P316" s="8">
        <f>COSS!V37+COSS!V178</f>
        <v>0</v>
      </c>
      <c r="Q316" s="8">
        <f>COSS!X37+COSS!X178</f>
        <v>0</v>
      </c>
      <c r="R316" s="8">
        <f>COSS!Y37+COSS!Y178</f>
        <v>0</v>
      </c>
      <c r="S316" s="8">
        <f>COSS!AA37+COSS!AA178</f>
        <v>0</v>
      </c>
      <c r="T316" s="8">
        <f>COSS!AB37+COSS!AB178</f>
        <v>0</v>
      </c>
      <c r="U316" s="8">
        <f>COSS!AC37+COSS!AC178</f>
        <v>0</v>
      </c>
    </row>
    <row r="317" spans="1:21">
      <c r="B317" s="2" t="str">
        <f>$B$9</f>
        <v>DISTSEC</v>
      </c>
      <c r="D317" s="8">
        <f>COSS!H38+COSS!H179</f>
        <v>0</v>
      </c>
      <c r="E317" s="8">
        <f>COSS!I38+COSS!I179</f>
        <v>0</v>
      </c>
      <c r="F317" s="8">
        <f>COSS!J38+COSS!J179</f>
        <v>0</v>
      </c>
      <c r="G317" s="8">
        <f>COSS!K38+COSS!K179</f>
        <v>0</v>
      </c>
      <c r="H317" s="8">
        <f>COSS!L38+COSS!L179</f>
        <v>0</v>
      </c>
      <c r="I317" s="8">
        <f>COSS!N38+COSS!N179</f>
        <v>0</v>
      </c>
      <c r="J317" s="8">
        <f>COSS!O38+COSS!O179</f>
        <v>0</v>
      </c>
      <c r="K317" s="8">
        <f>COSS!P38+COSS!P179</f>
        <v>0</v>
      </c>
      <c r="L317" s="8">
        <f>COSS!Q38+COSS!Q179</f>
        <v>0</v>
      </c>
      <c r="M317" s="8">
        <f>COSS!S38+COSS!S179</f>
        <v>0</v>
      </c>
      <c r="N317" s="8">
        <f>COSS!T38+COSS!T179</f>
        <v>0</v>
      </c>
      <c r="O317" s="8">
        <f>COSS!U38+COSS!U179</f>
        <v>0</v>
      </c>
      <c r="P317" s="8">
        <f>COSS!V38+COSS!V179</f>
        <v>0</v>
      </c>
      <c r="Q317" s="8">
        <f>COSS!X38+COSS!X179</f>
        <v>0</v>
      </c>
      <c r="R317" s="8">
        <f>COSS!Y38+COSS!Y179</f>
        <v>0</v>
      </c>
      <c r="S317" s="8">
        <f>COSS!AA38+COSS!AA179</f>
        <v>0</v>
      </c>
      <c r="T317" s="8">
        <f>COSS!AB38+COSS!AB179</f>
        <v>0</v>
      </c>
      <c r="U317" s="8">
        <f>COSS!AC38+COSS!AC179</f>
        <v>0</v>
      </c>
    </row>
    <row r="318" spans="1:21">
      <c r="B318" s="2" t="str">
        <f>$B$10</f>
        <v>ENERGY</v>
      </c>
      <c r="D318" s="8">
        <f>COSS!H39+COSS!H180</f>
        <v>0</v>
      </c>
      <c r="E318" s="8">
        <f>COSS!I39+COSS!I180</f>
        <v>0</v>
      </c>
      <c r="F318" s="8">
        <f>COSS!J39+COSS!J180</f>
        <v>0</v>
      </c>
      <c r="G318" s="8">
        <f>COSS!K39+COSS!K180</f>
        <v>0</v>
      </c>
      <c r="H318" s="8">
        <f>COSS!L39+COSS!L180</f>
        <v>0</v>
      </c>
      <c r="I318" s="8">
        <f>COSS!N39+COSS!N180</f>
        <v>0</v>
      </c>
      <c r="J318" s="8">
        <f>COSS!O39+COSS!O180</f>
        <v>0</v>
      </c>
      <c r="K318" s="8">
        <f>COSS!P39+COSS!P180</f>
        <v>0</v>
      </c>
      <c r="L318" s="8">
        <f>COSS!Q39+COSS!Q180</f>
        <v>0</v>
      </c>
      <c r="M318" s="8">
        <f>COSS!S39+COSS!S180</f>
        <v>0</v>
      </c>
      <c r="N318" s="8">
        <f>COSS!T39+COSS!T180</f>
        <v>0</v>
      </c>
      <c r="O318" s="8">
        <f>COSS!U39+COSS!U180</f>
        <v>0</v>
      </c>
      <c r="P318" s="8">
        <f>COSS!V39+COSS!V180</f>
        <v>0</v>
      </c>
      <c r="Q318" s="8">
        <f>COSS!X39+COSS!X180</f>
        <v>0</v>
      </c>
      <c r="R318" s="8">
        <f>COSS!Y39+COSS!Y180</f>
        <v>0</v>
      </c>
      <c r="S318" s="8">
        <f>COSS!AA39+COSS!AA180</f>
        <v>0</v>
      </c>
      <c r="T318" s="8">
        <f>COSS!AB39+COSS!AB180</f>
        <v>0</v>
      </c>
      <c r="U318" s="8">
        <f>COSS!AC39+COSS!AC180</f>
        <v>0</v>
      </c>
    </row>
    <row r="319" spans="1:21">
      <c r="B319" s="2" t="str">
        <f>$B$11</f>
        <v>CUSTOMER</v>
      </c>
      <c r="D319" s="8">
        <f>COSS!H40+COSS!H181</f>
        <v>0</v>
      </c>
      <c r="E319" s="8">
        <f>COSS!I40+COSS!I181</f>
        <v>0</v>
      </c>
      <c r="F319" s="8">
        <f>COSS!J40+COSS!J181</f>
        <v>0</v>
      </c>
      <c r="G319" s="8">
        <f>COSS!K40+COSS!K181</f>
        <v>0</v>
      </c>
      <c r="H319" s="8">
        <f>COSS!L40+COSS!L181</f>
        <v>0</v>
      </c>
      <c r="I319" s="8">
        <f>COSS!N40+COSS!N181</f>
        <v>0</v>
      </c>
      <c r="J319" s="8">
        <f>COSS!O40+COSS!O181</f>
        <v>0</v>
      </c>
      <c r="K319" s="8">
        <f>COSS!P40+COSS!P181</f>
        <v>0</v>
      </c>
      <c r="L319" s="8">
        <f>COSS!Q40+COSS!Q181</f>
        <v>0</v>
      </c>
      <c r="M319" s="8">
        <f>COSS!S40+COSS!S181</f>
        <v>0</v>
      </c>
      <c r="N319" s="8">
        <f>COSS!T40+COSS!T181</f>
        <v>0</v>
      </c>
      <c r="O319" s="8">
        <f>COSS!U40+COSS!U181</f>
        <v>0</v>
      </c>
      <c r="P319" s="8">
        <f>COSS!V40+COSS!V181</f>
        <v>0</v>
      </c>
      <c r="Q319" s="8">
        <f>COSS!X40+COSS!X181</f>
        <v>0</v>
      </c>
      <c r="R319" s="8">
        <f>COSS!Y40+COSS!Y181</f>
        <v>0</v>
      </c>
      <c r="S319" s="8">
        <f>COSS!AA40+COSS!AA181</f>
        <v>0</v>
      </c>
      <c r="T319" s="8">
        <f>COSS!AB40+COSS!AB181</f>
        <v>0</v>
      </c>
      <c r="U319" s="8">
        <f>COSS!AC40+COSS!AC181</f>
        <v>0</v>
      </c>
    </row>
    <row r="320" spans="1:21">
      <c r="B320" s="2" t="str">
        <f>$B$12</f>
        <v>TOTAL</v>
      </c>
      <c r="D320" s="8">
        <f>COSS!H41+COSS!H182</f>
        <v>794600037.00000024</v>
      </c>
      <c r="E320" s="8">
        <f>COSS!I41+COSS!I182</f>
        <v>391477974.8492375</v>
      </c>
      <c r="F320" s="8">
        <f>COSS!J41+COSS!J182</f>
        <v>97843923.567033991</v>
      </c>
      <c r="G320" s="8">
        <f>COSS!K41+COSS!K182</f>
        <v>1240663.8844227211</v>
      </c>
      <c r="H320" s="8">
        <f>COSS!L41+COSS!L182</f>
        <v>66241.19476056016</v>
      </c>
      <c r="I320" s="8">
        <f>COSS!N41+COSS!N182</f>
        <v>43794067.195857428</v>
      </c>
      <c r="J320" s="8">
        <f>COSS!O41+COSS!O182</f>
        <v>12007455.438374789</v>
      </c>
      <c r="K320" s="8">
        <f>COSS!P41+COSS!P182</f>
        <v>2026367.658996078</v>
      </c>
      <c r="L320" s="8">
        <f>COSS!Q41+COSS!Q182</f>
        <v>0</v>
      </c>
      <c r="M320" s="8">
        <f>COSS!S41+COSS!S182</f>
        <v>1884552.5523004939</v>
      </c>
      <c r="N320" s="8">
        <f>COSS!T41+COSS!T182</f>
        <v>34524430.167849973</v>
      </c>
      <c r="O320" s="8">
        <f>COSS!U41+COSS!U182</f>
        <v>178935636.16351405</v>
      </c>
      <c r="P320" s="8">
        <f>COSS!V41+COSS!V182</f>
        <v>16477781.086503033</v>
      </c>
      <c r="Q320" s="8">
        <f>COSS!X41+COSS!X182</f>
        <v>12256392.035550488</v>
      </c>
      <c r="R320" s="8">
        <f>COSS!Y41+COSS!Y182</f>
        <v>231474.45484944421</v>
      </c>
      <c r="S320" s="8">
        <f>COSS!AA41+COSS!AA182</f>
        <v>178372.486375682</v>
      </c>
      <c r="T320" s="8">
        <f>COSS!AB41+COSS!AB182</f>
        <v>1336571.8847489716</v>
      </c>
      <c r="U320" s="8">
        <f>COSS!AC41+COSS!AC182</f>
        <v>318132.37962493999</v>
      </c>
    </row>
    <row r="321" spans="1:21">
      <c r="A321" s="2" t="s">
        <v>64</v>
      </c>
      <c r="B321" s="2" t="str">
        <f>$B$5</f>
        <v>PRODUCTION</v>
      </c>
      <c r="C321" s="6"/>
      <c r="D321" s="7">
        <f t="shared" ref="D321:D328" si="140">SUM(E321:U321)</f>
        <v>1.6100939345916492E-2</v>
      </c>
      <c r="E321" s="7">
        <f t="shared" ref="E321:U321" si="141">E313/$D320</f>
        <v>7.9829837173240274E-3</v>
      </c>
      <c r="F321" s="7">
        <f t="shared" si="141"/>
        <v>1.9962877451133476E-3</v>
      </c>
      <c r="G321" s="7">
        <f t="shared" si="141"/>
        <v>2.5300627069026883E-5</v>
      </c>
      <c r="H321" s="7">
        <f>H313/$D320</f>
        <v>1.2662712357325607E-6</v>
      </c>
      <c r="I321" s="7">
        <f t="shared" si="141"/>
        <v>8.956299692720862E-4</v>
      </c>
      <c r="J321" s="7">
        <f t="shared" si="141"/>
        <v>2.4547143277087917E-4</v>
      </c>
      <c r="K321" s="7">
        <f t="shared" si="141"/>
        <v>3.9062067270094314E-5</v>
      </c>
      <c r="L321" s="7">
        <f>IFERROR(L313/$D320,0)</f>
        <v>0</v>
      </c>
      <c r="M321" s="7">
        <f>M313/$D320</f>
        <v>3.8715792407757823E-5</v>
      </c>
      <c r="N321" s="7">
        <f t="shared" si="141"/>
        <v>7.0456138019000278E-4</v>
      </c>
      <c r="O321" s="7">
        <f t="shared" si="141"/>
        <v>3.4330048298368437E-3</v>
      </c>
      <c r="P321" s="7">
        <f>P313/$D320</f>
        <v>4.3743499227386616E-4</v>
      </c>
      <c r="Q321" s="7">
        <f t="shared" si="141"/>
        <v>2.5048860847515372E-4</v>
      </c>
      <c r="R321" s="7">
        <f t="shared" si="141"/>
        <v>4.7085822959625428E-6</v>
      </c>
      <c r="S321" s="7">
        <f t="shared" si="141"/>
        <v>3.6427387002284283E-6</v>
      </c>
      <c r="T321" s="7">
        <f>T313/$D320</f>
        <v>3.4231924057312566E-5</v>
      </c>
      <c r="U321" s="7">
        <f t="shared" si="141"/>
        <v>8.148667624168994E-6</v>
      </c>
    </row>
    <row r="322" spans="1:21">
      <c r="A322" s="2" t="str">
        <f t="shared" ref="A322:A328" si="142">A321</f>
        <v>RB_GUP_EPIS_T</v>
      </c>
      <c r="B322" s="2" t="str">
        <f>$B$6</f>
        <v>BULKTRAN</v>
      </c>
      <c r="C322" s="6"/>
      <c r="D322" s="7">
        <f t="shared" si="140"/>
        <v>0.74718601666186424</v>
      </c>
      <c r="E322" s="7">
        <f t="shared" ref="E322:U322" si="143">E314/$D320</f>
        <v>0.37046123065711961</v>
      </c>
      <c r="F322" s="7">
        <f t="shared" si="143"/>
        <v>9.2640451363506002E-2</v>
      </c>
      <c r="G322" s="7">
        <f t="shared" si="143"/>
        <v>1.1741100536192021E-3</v>
      </c>
      <c r="H322" s="7">
        <f>H314/$D320</f>
        <v>5.8763041106695921E-5</v>
      </c>
      <c r="I322" s="7">
        <f t="shared" si="143"/>
        <v>4.1562928396045452E-2</v>
      </c>
      <c r="J322" s="7">
        <f t="shared" si="143"/>
        <v>1.1391436121574536E-2</v>
      </c>
      <c r="K322" s="7">
        <f t="shared" si="143"/>
        <v>1.8127284265263598E-3</v>
      </c>
      <c r="L322" s="7">
        <f>IFERROR(L314/$D320,0)</f>
        <v>0</v>
      </c>
      <c r="M322" s="7">
        <f>M314/$D320</f>
        <v>1.7966590699813351E-3</v>
      </c>
      <c r="N322" s="7">
        <f t="shared" si="143"/>
        <v>3.2696130321829234E-2</v>
      </c>
      <c r="O322" s="7">
        <f t="shared" si="143"/>
        <v>0.15931326420637001</v>
      </c>
      <c r="P322" s="7">
        <f>P314/$D320</f>
        <v>2.0299766516946587E-2</v>
      </c>
      <c r="Q322" s="7">
        <f t="shared" si="143"/>
        <v>1.1624264992538536E-2</v>
      </c>
      <c r="R322" s="7">
        <f t="shared" si="143"/>
        <v>2.1850817360771608E-4</v>
      </c>
      <c r="S322" s="7">
        <f t="shared" si="143"/>
        <v>1.6904625007819798E-4</v>
      </c>
      <c r="T322" s="7">
        <f>T314/$D320</f>
        <v>1.5885790530315732E-3</v>
      </c>
      <c r="U322" s="7">
        <f t="shared" si="143"/>
        <v>3.7815001798317479E-4</v>
      </c>
    </row>
    <row r="323" spans="1:21">
      <c r="A323" s="2" t="str">
        <f t="shared" si="142"/>
        <v>RB_GUP_EPIS_T</v>
      </c>
      <c r="B323" s="2" t="str">
        <f>$B$7</f>
        <v>SUBTRAN</v>
      </c>
      <c r="C323" s="6"/>
      <c r="D323" s="7">
        <f t="shared" si="140"/>
        <v>0.23671304399221918</v>
      </c>
      <c r="E323" s="7">
        <f t="shared" ref="E323:U323" si="144">E315/$D320</f>
        <v>0.11422877407299764</v>
      </c>
      <c r="F323" s="7">
        <f t="shared" si="144"/>
        <v>2.8499328108847897E-2</v>
      </c>
      <c r="G323" s="7">
        <f t="shared" si="144"/>
        <v>3.619583435403978E-4</v>
      </c>
      <c r="H323" s="7">
        <f>H315/$D320</f>
        <v>2.3334885588712725E-5</v>
      </c>
      <c r="I323" s="7">
        <f t="shared" si="144"/>
        <v>1.2656046664404366E-2</v>
      </c>
      <c r="J323" s="7">
        <f t="shared" si="144"/>
        <v>3.4744124547861546E-3</v>
      </c>
      <c r="K323" s="7">
        <f t="shared" si="144"/>
        <v>6.9838263059276257E-4</v>
      </c>
      <c r="L323" s="7">
        <f t="shared" ref="L323:L327" si="145">IFERROR(L315/$D321,0)</f>
        <v>0</v>
      </c>
      <c r="M323" s="7">
        <f>M315/$D320</f>
        <v>5.3632469027590818E-4</v>
      </c>
      <c r="N323" s="7">
        <f t="shared" si="144"/>
        <v>1.0048123500905252E-2</v>
      </c>
      <c r="O323" s="7">
        <f t="shared" si="144"/>
        <v>6.2443295312522205E-2</v>
      </c>
      <c r="P323" s="7">
        <f>P315/$D320</f>
        <v>0</v>
      </c>
      <c r="Q323" s="7">
        <f t="shared" si="144"/>
        <v>3.5498518166053429E-3</v>
      </c>
      <c r="R323" s="7">
        <f t="shared" si="144"/>
        <v>6.8092637591157278E-5</v>
      </c>
      <c r="S323" s="7">
        <f t="shared" si="144"/>
        <v>5.1791854501073658E-5</v>
      </c>
      <c r="T323" s="7">
        <f>T315/$D320</f>
        <v>5.9257765061161516E-5</v>
      </c>
      <c r="U323" s="7">
        <f t="shared" si="144"/>
        <v>1.4069253999157756E-5</v>
      </c>
    </row>
    <row r="324" spans="1:21">
      <c r="A324" s="2" t="str">
        <f t="shared" si="142"/>
        <v>RB_GUP_EPIS_T</v>
      </c>
      <c r="B324" s="2" t="str">
        <f>$B$8</f>
        <v>DISTPRI</v>
      </c>
      <c r="C324" s="6"/>
      <c r="D324" s="7">
        <f t="shared" si="140"/>
        <v>0</v>
      </c>
      <c r="E324" s="7">
        <f t="shared" ref="E324:U324" si="146">E316/$D320</f>
        <v>0</v>
      </c>
      <c r="F324" s="7">
        <f t="shared" si="146"/>
        <v>0</v>
      </c>
      <c r="G324" s="7">
        <f t="shared" si="146"/>
        <v>0</v>
      </c>
      <c r="H324" s="7">
        <f>H316/$D320</f>
        <v>0</v>
      </c>
      <c r="I324" s="7">
        <f t="shared" si="146"/>
        <v>0</v>
      </c>
      <c r="J324" s="7">
        <f t="shared" si="146"/>
        <v>0</v>
      </c>
      <c r="K324" s="7">
        <f t="shared" si="146"/>
        <v>0</v>
      </c>
      <c r="L324" s="7">
        <f t="shared" si="145"/>
        <v>0</v>
      </c>
      <c r="M324" s="7">
        <f>M316/$D320</f>
        <v>0</v>
      </c>
      <c r="N324" s="7">
        <f t="shared" si="146"/>
        <v>0</v>
      </c>
      <c r="O324" s="7">
        <f t="shared" si="146"/>
        <v>0</v>
      </c>
      <c r="P324" s="7">
        <f>P316/$D320</f>
        <v>0</v>
      </c>
      <c r="Q324" s="7">
        <f t="shared" si="146"/>
        <v>0</v>
      </c>
      <c r="R324" s="7">
        <f t="shared" si="146"/>
        <v>0</v>
      </c>
      <c r="S324" s="7">
        <f t="shared" si="146"/>
        <v>0</v>
      </c>
      <c r="T324" s="7">
        <f>T316/$D320</f>
        <v>0</v>
      </c>
      <c r="U324" s="7">
        <f t="shared" si="146"/>
        <v>0</v>
      </c>
    </row>
    <row r="325" spans="1:21">
      <c r="A325" s="2" t="str">
        <f t="shared" si="142"/>
        <v>RB_GUP_EPIS_T</v>
      </c>
      <c r="B325" s="2" t="str">
        <f>$B$9</f>
        <v>DISTSEC</v>
      </c>
      <c r="C325" s="6"/>
      <c r="D325" s="7">
        <f t="shared" si="140"/>
        <v>0</v>
      </c>
      <c r="E325" s="7">
        <f t="shared" ref="E325:U325" si="147">E317/$D320</f>
        <v>0</v>
      </c>
      <c r="F325" s="7">
        <f t="shared" si="147"/>
        <v>0</v>
      </c>
      <c r="G325" s="7">
        <f t="shared" si="147"/>
        <v>0</v>
      </c>
      <c r="H325" s="7">
        <f>H317/$D320</f>
        <v>0</v>
      </c>
      <c r="I325" s="7">
        <f t="shared" si="147"/>
        <v>0</v>
      </c>
      <c r="J325" s="7">
        <f t="shared" si="147"/>
        <v>0</v>
      </c>
      <c r="K325" s="7">
        <f t="shared" si="147"/>
        <v>0</v>
      </c>
      <c r="L325" s="7">
        <f t="shared" si="145"/>
        <v>0</v>
      </c>
      <c r="M325" s="7">
        <f>M317/$D320</f>
        <v>0</v>
      </c>
      <c r="N325" s="7">
        <f t="shared" si="147"/>
        <v>0</v>
      </c>
      <c r="O325" s="7">
        <f t="shared" si="147"/>
        <v>0</v>
      </c>
      <c r="P325" s="7">
        <f>P317/$D320</f>
        <v>0</v>
      </c>
      <c r="Q325" s="7">
        <f t="shared" si="147"/>
        <v>0</v>
      </c>
      <c r="R325" s="7">
        <f t="shared" si="147"/>
        <v>0</v>
      </c>
      <c r="S325" s="7">
        <f t="shared" si="147"/>
        <v>0</v>
      </c>
      <c r="T325" s="7">
        <f>T317/$D320</f>
        <v>0</v>
      </c>
      <c r="U325" s="7">
        <f t="shared" si="147"/>
        <v>0</v>
      </c>
    </row>
    <row r="326" spans="1:21">
      <c r="A326" s="2" t="str">
        <f t="shared" si="142"/>
        <v>RB_GUP_EPIS_T</v>
      </c>
      <c r="B326" s="2" t="str">
        <f>$B$10</f>
        <v>ENERGY</v>
      </c>
      <c r="C326" s="6"/>
      <c r="D326" s="7">
        <f t="shared" si="140"/>
        <v>0</v>
      </c>
      <c r="E326" s="7">
        <f t="shared" ref="E326:U326" si="148">E318/$D320</f>
        <v>0</v>
      </c>
      <c r="F326" s="7">
        <f t="shared" si="148"/>
        <v>0</v>
      </c>
      <c r="G326" s="7">
        <f t="shared" si="148"/>
        <v>0</v>
      </c>
      <c r="H326" s="7">
        <f>H318/$D320</f>
        <v>0</v>
      </c>
      <c r="I326" s="7">
        <f t="shared" si="148"/>
        <v>0</v>
      </c>
      <c r="J326" s="7">
        <f t="shared" si="148"/>
        <v>0</v>
      </c>
      <c r="K326" s="7">
        <f t="shared" si="148"/>
        <v>0</v>
      </c>
      <c r="L326" s="7">
        <f t="shared" si="145"/>
        <v>0</v>
      </c>
      <c r="M326" s="7">
        <f>M318/$D320</f>
        <v>0</v>
      </c>
      <c r="N326" s="7">
        <f t="shared" si="148"/>
        <v>0</v>
      </c>
      <c r="O326" s="7">
        <f t="shared" si="148"/>
        <v>0</v>
      </c>
      <c r="P326" s="7">
        <f>P318/$D320</f>
        <v>0</v>
      </c>
      <c r="Q326" s="7">
        <f t="shared" si="148"/>
        <v>0</v>
      </c>
      <c r="R326" s="7">
        <f t="shared" si="148"/>
        <v>0</v>
      </c>
      <c r="S326" s="7">
        <f t="shared" si="148"/>
        <v>0</v>
      </c>
      <c r="T326" s="7">
        <f>T318/$D320</f>
        <v>0</v>
      </c>
      <c r="U326" s="7">
        <f t="shared" si="148"/>
        <v>0</v>
      </c>
    </row>
    <row r="327" spans="1:21">
      <c r="A327" s="2" t="str">
        <f t="shared" si="142"/>
        <v>RB_GUP_EPIS_T</v>
      </c>
      <c r="B327" s="2" t="str">
        <f>$B$11</f>
        <v>CUSTOMER</v>
      </c>
      <c r="C327" s="6"/>
      <c r="D327" s="7">
        <f t="shared" si="140"/>
        <v>0</v>
      </c>
      <c r="E327" s="7">
        <f t="shared" ref="E327:U327" si="149">E319/$D320</f>
        <v>0</v>
      </c>
      <c r="F327" s="7">
        <f t="shared" si="149"/>
        <v>0</v>
      </c>
      <c r="G327" s="7">
        <f t="shared" si="149"/>
        <v>0</v>
      </c>
      <c r="H327" s="7">
        <f>H319/$D320</f>
        <v>0</v>
      </c>
      <c r="I327" s="7">
        <f t="shared" si="149"/>
        <v>0</v>
      </c>
      <c r="J327" s="7">
        <f t="shared" si="149"/>
        <v>0</v>
      </c>
      <c r="K327" s="7">
        <f t="shared" si="149"/>
        <v>0</v>
      </c>
      <c r="L327" s="7">
        <f t="shared" si="145"/>
        <v>0</v>
      </c>
      <c r="M327" s="7">
        <f>M319/$D320</f>
        <v>0</v>
      </c>
      <c r="N327" s="7">
        <f t="shared" si="149"/>
        <v>0</v>
      </c>
      <c r="O327" s="7">
        <f t="shared" si="149"/>
        <v>0</v>
      </c>
      <c r="P327" s="7">
        <f>P319/$D320</f>
        <v>0</v>
      </c>
      <c r="Q327" s="7">
        <f t="shared" si="149"/>
        <v>0</v>
      </c>
      <c r="R327" s="7">
        <f t="shared" si="149"/>
        <v>0</v>
      </c>
      <c r="S327" s="7">
        <f t="shared" si="149"/>
        <v>0</v>
      </c>
      <c r="T327" s="7">
        <f>T319/$D320</f>
        <v>0</v>
      </c>
      <c r="U327" s="7">
        <f t="shared" si="149"/>
        <v>0</v>
      </c>
    </row>
    <row r="328" spans="1:21">
      <c r="A328" s="2" t="str">
        <f t="shared" si="142"/>
        <v>RB_GUP_EPIS_T</v>
      </c>
      <c r="B328" s="2" t="str">
        <f>$B$12</f>
        <v>TOTAL</v>
      </c>
      <c r="C328" s="6"/>
      <c r="D328" s="7">
        <f t="shared" si="140"/>
        <v>1</v>
      </c>
      <c r="E328" s="7">
        <f t="shared" ref="E328:U328" si="150">SUM(E321:E327)</f>
        <v>0.49267298844744128</v>
      </c>
      <c r="F328" s="7">
        <f t="shared" si="150"/>
        <v>0.12313606721746724</v>
      </c>
      <c r="G328" s="7">
        <f t="shared" si="150"/>
        <v>1.5613690242286269E-3</v>
      </c>
      <c r="H328" s="7">
        <f t="shared" si="150"/>
        <v>8.33641979311412E-5</v>
      </c>
      <c r="I328" s="7">
        <f t="shared" si="150"/>
        <v>5.5114605029721903E-2</v>
      </c>
      <c r="J328" s="7">
        <f t="shared" si="150"/>
        <v>1.511132000913157E-2</v>
      </c>
      <c r="K328" s="7">
        <f t="shared" si="150"/>
        <v>2.5501731243892166E-3</v>
      </c>
      <c r="L328" s="7">
        <f>SUM(L321:L327)</f>
        <v>0</v>
      </c>
      <c r="M328" s="7">
        <f>SUM(M321:M327)</f>
        <v>2.3716995526650011E-3</v>
      </c>
      <c r="N328" s="7">
        <f t="shared" si="150"/>
        <v>4.3448815202924491E-2</v>
      </c>
      <c r="O328" s="7">
        <f t="shared" si="150"/>
        <v>0.22518956434872908</v>
      </c>
      <c r="P328" s="7">
        <f t="shared" si="150"/>
        <v>2.0737201509220454E-2</v>
      </c>
      <c r="Q328" s="7">
        <f t="shared" si="150"/>
        <v>1.5424605417619034E-2</v>
      </c>
      <c r="R328" s="7">
        <f t="shared" si="150"/>
        <v>2.913093934948359E-4</v>
      </c>
      <c r="S328" s="7">
        <f t="shared" si="150"/>
        <v>2.2448084327950007E-4</v>
      </c>
      <c r="T328" s="7">
        <f t="shared" si="150"/>
        <v>1.6820687421500473E-3</v>
      </c>
      <c r="U328" s="7">
        <f t="shared" si="150"/>
        <v>4.0036793960650154E-4</v>
      </c>
    </row>
    <row r="330" spans="1:21">
      <c r="A330" s="15" t="s">
        <v>130</v>
      </c>
      <c r="B330" s="2" t="str">
        <f>$B$5</f>
        <v>PRODUCTION</v>
      </c>
      <c r="D330" s="8">
        <f>COSS!H148</f>
        <v>0</v>
      </c>
      <c r="E330" s="8">
        <f>COSS!I148</f>
        <v>0</v>
      </c>
      <c r="F330" s="8">
        <f>COSS!J148</f>
        <v>0</v>
      </c>
      <c r="G330" s="8">
        <f>COSS!K148</f>
        <v>0</v>
      </c>
      <c r="H330" s="8">
        <f>COSS!L148</f>
        <v>0</v>
      </c>
      <c r="I330" s="8">
        <f>COSS!N148</f>
        <v>0</v>
      </c>
      <c r="J330" s="8">
        <f>COSS!O148</f>
        <v>0</v>
      </c>
      <c r="K330" s="8">
        <f>COSS!P148</f>
        <v>0</v>
      </c>
      <c r="L330" s="8">
        <f>COSS!Q148</f>
        <v>0</v>
      </c>
      <c r="M330" s="8">
        <f>COSS!S148</f>
        <v>0</v>
      </c>
      <c r="N330" s="8">
        <f>COSS!T148</f>
        <v>0</v>
      </c>
      <c r="O330" s="8">
        <f>COSS!U148</f>
        <v>0</v>
      </c>
      <c r="P330" s="8">
        <f>COSS!V148</f>
        <v>0</v>
      </c>
      <c r="Q330" s="8">
        <f>COSS!X148</f>
        <v>0</v>
      </c>
      <c r="R330" s="8">
        <f>COSS!Y148</f>
        <v>0</v>
      </c>
      <c r="S330" s="8">
        <f>COSS!AA148</f>
        <v>0</v>
      </c>
      <c r="T330" s="8">
        <f>COSS!AB148</f>
        <v>0</v>
      </c>
      <c r="U330" s="8">
        <f>COSS!AC148</f>
        <v>0</v>
      </c>
    </row>
    <row r="331" spans="1:21">
      <c r="B331" s="2" t="str">
        <f>$B$6</f>
        <v>BULKTRAN</v>
      </c>
      <c r="D331" s="8">
        <f>COSS!H149</f>
        <v>0</v>
      </c>
      <c r="E331" s="8">
        <f>COSS!I149</f>
        <v>0</v>
      </c>
      <c r="F331" s="8">
        <f>COSS!J149</f>
        <v>0</v>
      </c>
      <c r="G331" s="8">
        <f>COSS!K149</f>
        <v>0</v>
      </c>
      <c r="H331" s="8">
        <f>COSS!L149</f>
        <v>0</v>
      </c>
      <c r="I331" s="8">
        <f>COSS!N149</f>
        <v>0</v>
      </c>
      <c r="J331" s="8">
        <f>COSS!O149</f>
        <v>0</v>
      </c>
      <c r="K331" s="8">
        <f>COSS!P149</f>
        <v>0</v>
      </c>
      <c r="L331" s="8">
        <f>COSS!Q149</f>
        <v>0</v>
      </c>
      <c r="M331" s="8">
        <f>COSS!S149</f>
        <v>0</v>
      </c>
      <c r="N331" s="8">
        <f>COSS!T149</f>
        <v>0</v>
      </c>
      <c r="O331" s="8">
        <f>COSS!U149</f>
        <v>0</v>
      </c>
      <c r="P331" s="8">
        <f>COSS!V149</f>
        <v>0</v>
      </c>
      <c r="Q331" s="8">
        <f>COSS!X149</f>
        <v>0</v>
      </c>
      <c r="R331" s="8">
        <f>COSS!Y149</f>
        <v>0</v>
      </c>
      <c r="S331" s="8">
        <f>COSS!AA149</f>
        <v>0</v>
      </c>
      <c r="T331" s="8">
        <f>COSS!AB149</f>
        <v>0</v>
      </c>
      <c r="U331" s="8">
        <f>COSS!AC149</f>
        <v>0</v>
      </c>
    </row>
    <row r="332" spans="1:21">
      <c r="B332" s="2" t="str">
        <f>$B$7</f>
        <v>SUBTRAN</v>
      </c>
      <c r="D332" s="8">
        <f>COSS!H150</f>
        <v>0</v>
      </c>
      <c r="E332" s="8">
        <f>COSS!I150</f>
        <v>0</v>
      </c>
      <c r="F332" s="8">
        <f>COSS!J150</f>
        <v>0</v>
      </c>
      <c r="G332" s="8">
        <f>COSS!K150</f>
        <v>0</v>
      </c>
      <c r="H332" s="8">
        <f>COSS!L150</f>
        <v>0</v>
      </c>
      <c r="I332" s="8">
        <f>COSS!N150</f>
        <v>0</v>
      </c>
      <c r="J332" s="8">
        <f>COSS!O150</f>
        <v>0</v>
      </c>
      <c r="K332" s="8">
        <f>COSS!P150</f>
        <v>0</v>
      </c>
      <c r="L332" s="8">
        <f>COSS!Q150</f>
        <v>0</v>
      </c>
      <c r="M332" s="8">
        <f>COSS!S150</f>
        <v>0</v>
      </c>
      <c r="N332" s="8">
        <f>COSS!T150</f>
        <v>0</v>
      </c>
      <c r="O332" s="8">
        <f>COSS!U150</f>
        <v>0</v>
      </c>
      <c r="P332" s="8">
        <f>COSS!V150</f>
        <v>0</v>
      </c>
      <c r="Q332" s="8">
        <f>COSS!X150</f>
        <v>0</v>
      </c>
      <c r="R332" s="8">
        <f>COSS!Y150</f>
        <v>0</v>
      </c>
      <c r="S332" s="8">
        <f>COSS!AA150</f>
        <v>0</v>
      </c>
      <c r="T332" s="8">
        <f>COSS!AB150</f>
        <v>0</v>
      </c>
      <c r="U332" s="8">
        <f>COSS!AC150</f>
        <v>0</v>
      </c>
    </row>
    <row r="333" spans="1:21">
      <c r="B333" s="2" t="str">
        <f>$B$8</f>
        <v>DISTPRI</v>
      </c>
      <c r="D333" s="8">
        <f>COSS!H151</f>
        <v>277489158.49209571</v>
      </c>
      <c r="E333" s="8">
        <f>COSS!I151</f>
        <v>183536842.5200834</v>
      </c>
      <c r="F333" s="8">
        <f>COSS!J151</f>
        <v>45546242.11366564</v>
      </c>
      <c r="G333" s="8">
        <f>COSS!K151</f>
        <v>578250.67412728583</v>
      </c>
      <c r="H333" s="8">
        <f>COSS!L151</f>
        <v>0</v>
      </c>
      <c r="I333" s="8">
        <f>COSS!N151</f>
        <v>19880633.121566754</v>
      </c>
      <c r="J333" s="8">
        <f>COSS!O151</f>
        <v>5467030.8200000506</v>
      </c>
      <c r="K333" s="8">
        <f>COSS!P151</f>
        <v>0</v>
      </c>
      <c r="L333" s="8">
        <f>COSS!Q151</f>
        <v>0</v>
      </c>
      <c r="M333" s="8">
        <f>COSS!S151</f>
        <v>851877.64604766283</v>
      </c>
      <c r="N333" s="8">
        <f>COSS!T151</f>
        <v>15733977.893351838</v>
      </c>
      <c r="O333" s="8">
        <f>COSS!U151</f>
        <v>0</v>
      </c>
      <c r="P333" s="8">
        <f>COSS!V151</f>
        <v>0</v>
      </c>
      <c r="Q333" s="8">
        <f>COSS!X151</f>
        <v>5588156.7340740981</v>
      </c>
      <c r="R333" s="8">
        <f>COSS!Y151</f>
        <v>107325.78685245618</v>
      </c>
      <c r="S333" s="8">
        <f>COSS!AA151</f>
        <v>82024.068603936743</v>
      </c>
      <c r="T333" s="8">
        <f>COSS!AB151</f>
        <v>94387.326777228038</v>
      </c>
      <c r="U333" s="8">
        <f>COSS!AC151</f>
        <v>22409.786945364762</v>
      </c>
    </row>
    <row r="334" spans="1:21">
      <c r="B334" s="2" t="str">
        <f>$B$9</f>
        <v>DISTSEC</v>
      </c>
      <c r="D334" s="8">
        <f>COSS!H152</f>
        <v>91762639.643632174</v>
      </c>
      <c r="E334" s="8">
        <f>COSS!I152</f>
        <v>69774332.672723293</v>
      </c>
      <c r="F334" s="8">
        <f>COSS!J152</f>
        <v>14083452.320309155</v>
      </c>
      <c r="G334" s="8">
        <f>COSS!K152</f>
        <v>0</v>
      </c>
      <c r="H334" s="8">
        <f>COSS!L152</f>
        <v>0</v>
      </c>
      <c r="I334" s="8">
        <f>COSS!N152</f>
        <v>5394248.1447133943</v>
      </c>
      <c r="J334" s="8">
        <f>COSS!O152</f>
        <v>0</v>
      </c>
      <c r="K334" s="8">
        <f>COSS!P152</f>
        <v>0</v>
      </c>
      <c r="L334" s="8">
        <f>COSS!Q152</f>
        <v>0</v>
      </c>
      <c r="M334" s="8">
        <f>COSS!S152</f>
        <v>189457.31349385303</v>
      </c>
      <c r="N334" s="8">
        <f>COSS!T152</f>
        <v>0</v>
      </c>
      <c r="O334" s="8">
        <f>COSS!U152</f>
        <v>0</v>
      </c>
      <c r="P334" s="8">
        <f>COSS!V152</f>
        <v>0</v>
      </c>
      <c r="Q334" s="8">
        <f>COSS!X152</f>
        <v>1564695.9902153276</v>
      </c>
      <c r="R334" s="8">
        <f>COSS!Y152</f>
        <v>0</v>
      </c>
      <c r="S334" s="8">
        <f>COSS!AA152</f>
        <v>20140.394501492468</v>
      </c>
      <c r="T334" s="8">
        <f>COSS!AB152</f>
        <v>599645.84498698218</v>
      </c>
      <c r="U334" s="8">
        <f>COSS!AC152</f>
        <v>136666.96268869887</v>
      </c>
    </row>
    <row r="335" spans="1:21">
      <c r="B335" s="2" t="str">
        <f>$B$10</f>
        <v>ENERGY</v>
      </c>
      <c r="D335" s="8">
        <f>COSS!H153</f>
        <v>0</v>
      </c>
      <c r="E335" s="8">
        <f>COSS!I153</f>
        <v>0</v>
      </c>
      <c r="F335" s="8">
        <f>COSS!J153</f>
        <v>0</v>
      </c>
      <c r="G335" s="8">
        <f>COSS!K153</f>
        <v>0</v>
      </c>
      <c r="H335" s="8">
        <f>COSS!L153</f>
        <v>0</v>
      </c>
      <c r="I335" s="8">
        <f>COSS!N153</f>
        <v>0</v>
      </c>
      <c r="J335" s="8">
        <f>COSS!O153</f>
        <v>0</v>
      </c>
      <c r="K335" s="8">
        <f>COSS!P153</f>
        <v>0</v>
      </c>
      <c r="L335" s="8">
        <f>COSS!Q153</f>
        <v>0</v>
      </c>
      <c r="M335" s="8">
        <f>COSS!S153</f>
        <v>0</v>
      </c>
      <c r="N335" s="8">
        <f>COSS!T153</f>
        <v>0</v>
      </c>
      <c r="O335" s="8">
        <f>COSS!U153</f>
        <v>0</v>
      </c>
      <c r="P335" s="8">
        <f>COSS!V153</f>
        <v>0</v>
      </c>
      <c r="Q335" s="8">
        <f>COSS!X153</f>
        <v>0</v>
      </c>
      <c r="R335" s="8">
        <f>COSS!Y153</f>
        <v>0</v>
      </c>
      <c r="S335" s="8">
        <f>COSS!AA153</f>
        <v>0</v>
      </c>
      <c r="T335" s="8">
        <f>COSS!AB153</f>
        <v>0</v>
      </c>
      <c r="U335" s="8">
        <f>COSS!AC153</f>
        <v>0</v>
      </c>
    </row>
    <row r="336" spans="1:21">
      <c r="B336" s="2" t="str">
        <f>$B$11</f>
        <v>CUSTOMER</v>
      </c>
      <c r="D336" s="8">
        <f>COSS!H154</f>
        <v>706487794.55427206</v>
      </c>
      <c r="E336" s="8">
        <f>COSS!I154</f>
        <v>525744199.49141526</v>
      </c>
      <c r="F336" s="8">
        <f>COSS!J154</f>
        <v>129373871.92185128</v>
      </c>
      <c r="G336" s="8">
        <f>COSS!K154</f>
        <v>1441291.4028933723</v>
      </c>
      <c r="H336" s="8">
        <f>COSS!L154</f>
        <v>106434.24104500217</v>
      </c>
      <c r="I336" s="8">
        <f>COSS!N154</f>
        <v>2407860.135187</v>
      </c>
      <c r="J336" s="8">
        <f>COSS!O154</f>
        <v>756612.25659162272</v>
      </c>
      <c r="K336" s="8">
        <f>COSS!P154</f>
        <v>305392.85146360559</v>
      </c>
      <c r="L336" s="8">
        <f>COSS!Q154</f>
        <v>0</v>
      </c>
      <c r="M336" s="8">
        <f>COSS!S154</f>
        <v>22327.231927858251</v>
      </c>
      <c r="N336" s="8">
        <f>COSS!T154</f>
        <v>555918.32113395387</v>
      </c>
      <c r="O336" s="8">
        <f>COSS!U154</f>
        <v>1012230.8826891417</v>
      </c>
      <c r="P336" s="8">
        <f>COSS!V154</f>
        <v>196321.05639287276</v>
      </c>
      <c r="Q336" s="8">
        <f>COSS!X154</f>
        <v>770284.29212151165</v>
      </c>
      <c r="R336" s="8">
        <f>COSS!Y154</f>
        <v>8976.4345370487099</v>
      </c>
      <c r="S336" s="8">
        <f>COSS!AA154</f>
        <v>55222.311738817029</v>
      </c>
      <c r="T336" s="8">
        <f>COSS!AB154</f>
        <v>38496249.825099215</v>
      </c>
      <c r="U336" s="8">
        <f>COSS!AC154</f>
        <v>5234601.8981845314</v>
      </c>
    </row>
    <row r="337" spans="1:21">
      <c r="B337" s="2" t="str">
        <f>$B$12</f>
        <v>TOTAL</v>
      </c>
      <c r="D337" s="8">
        <f>COSS!H155</f>
        <v>1075739592.6900003</v>
      </c>
      <c r="E337" s="8">
        <f>COSS!I155</f>
        <v>779055374.68422174</v>
      </c>
      <c r="F337" s="8">
        <f>COSS!J155</f>
        <v>189003566.35582605</v>
      </c>
      <c r="G337" s="8">
        <f>COSS!K155</f>
        <v>2019542.0770206582</v>
      </c>
      <c r="H337" s="8">
        <f>COSS!L155</f>
        <v>106434.24104500217</v>
      </c>
      <c r="I337" s="8">
        <f>COSS!N155</f>
        <v>27682741.401467144</v>
      </c>
      <c r="J337" s="8">
        <f>COSS!O155</f>
        <v>6223643.0765916733</v>
      </c>
      <c r="K337" s="8">
        <f>COSS!P155</f>
        <v>305392.85146360559</v>
      </c>
      <c r="L337" s="8">
        <f>COSS!Q155</f>
        <v>0</v>
      </c>
      <c r="M337" s="8">
        <f>COSS!S155</f>
        <v>1063662.1914693743</v>
      </c>
      <c r="N337" s="8">
        <f>COSS!T155</f>
        <v>16289896.214485794</v>
      </c>
      <c r="O337" s="8">
        <f>COSS!U155</f>
        <v>1012230.8826891417</v>
      </c>
      <c r="P337" s="8">
        <f>COSS!V155</f>
        <v>196321.05639287276</v>
      </c>
      <c r="Q337" s="8">
        <f>COSS!X155</f>
        <v>7923137.0164109366</v>
      </c>
      <c r="R337" s="8">
        <f>COSS!Y155</f>
        <v>116302.22138950488</v>
      </c>
      <c r="S337" s="8">
        <f>COSS!AA155</f>
        <v>157386.77484424622</v>
      </c>
      <c r="T337" s="8">
        <f>COSS!AB155</f>
        <v>39190282.996863425</v>
      </c>
      <c r="U337" s="8">
        <f>COSS!AC155</f>
        <v>5393678.6478185952</v>
      </c>
    </row>
    <row r="338" spans="1:21">
      <c r="A338" s="2" t="s">
        <v>65</v>
      </c>
      <c r="B338" s="2" t="str">
        <f>$B$5</f>
        <v>PRODUCTION</v>
      </c>
      <c r="C338" s="6"/>
      <c r="D338" s="7">
        <f t="shared" ref="D338:D345" si="151">SUM(E338:U338)</f>
        <v>0</v>
      </c>
      <c r="E338" s="7">
        <f t="shared" ref="E338:U338" si="152">E330/$D337</f>
        <v>0</v>
      </c>
      <c r="F338" s="7">
        <f t="shared" si="152"/>
        <v>0</v>
      </c>
      <c r="G338" s="7">
        <f t="shared" si="152"/>
        <v>0</v>
      </c>
      <c r="H338" s="7">
        <f>H330/$D337</f>
        <v>0</v>
      </c>
      <c r="I338" s="7">
        <f t="shared" si="152"/>
        <v>0</v>
      </c>
      <c r="J338" s="7">
        <f t="shared" si="152"/>
        <v>0</v>
      </c>
      <c r="K338" s="7">
        <f t="shared" si="152"/>
        <v>0</v>
      </c>
      <c r="L338" s="7">
        <f>IFERROR(L330/$D337,0)</f>
        <v>0</v>
      </c>
      <c r="M338" s="7">
        <f>M330/$D337</f>
        <v>0</v>
      </c>
      <c r="N338" s="7">
        <f t="shared" si="152"/>
        <v>0</v>
      </c>
      <c r="O338" s="7">
        <f t="shared" si="152"/>
        <v>0</v>
      </c>
      <c r="P338" s="7">
        <f>P330/$D337</f>
        <v>0</v>
      </c>
      <c r="Q338" s="7">
        <f t="shared" si="152"/>
        <v>0</v>
      </c>
      <c r="R338" s="7">
        <f t="shared" si="152"/>
        <v>0</v>
      </c>
      <c r="S338" s="7">
        <f t="shared" si="152"/>
        <v>0</v>
      </c>
      <c r="T338" s="7">
        <f>T330/$D337</f>
        <v>0</v>
      </c>
      <c r="U338" s="7">
        <f t="shared" si="152"/>
        <v>0</v>
      </c>
    </row>
    <row r="339" spans="1:21">
      <c r="A339" s="2" t="str">
        <f t="shared" ref="A339:A345" si="153">A338</f>
        <v>RB_GUP_EPIS_D</v>
      </c>
      <c r="B339" s="2" t="str">
        <f>$B$6</f>
        <v>BULKTRAN</v>
      </c>
      <c r="C339" s="6"/>
      <c r="D339" s="7">
        <f t="shared" si="151"/>
        <v>0</v>
      </c>
      <c r="E339" s="7">
        <f t="shared" ref="E339:U339" si="154">E331/$D337</f>
        <v>0</v>
      </c>
      <c r="F339" s="7">
        <f t="shared" si="154"/>
        <v>0</v>
      </c>
      <c r="G339" s="7">
        <f t="shared" si="154"/>
        <v>0</v>
      </c>
      <c r="H339" s="7">
        <f>H331/$D337</f>
        <v>0</v>
      </c>
      <c r="I339" s="7">
        <f t="shared" si="154"/>
        <v>0</v>
      </c>
      <c r="J339" s="7">
        <f t="shared" si="154"/>
        <v>0</v>
      </c>
      <c r="K339" s="7">
        <f t="shared" si="154"/>
        <v>0</v>
      </c>
      <c r="L339" s="7">
        <f t="shared" ref="L339:L344" si="155">IFERROR(L331/$D338,0)</f>
        <v>0</v>
      </c>
      <c r="M339" s="7">
        <f>M331/$D337</f>
        <v>0</v>
      </c>
      <c r="N339" s="7">
        <f t="shared" si="154"/>
        <v>0</v>
      </c>
      <c r="O339" s="7">
        <f t="shared" si="154"/>
        <v>0</v>
      </c>
      <c r="P339" s="7">
        <f>P331/$D337</f>
        <v>0</v>
      </c>
      <c r="Q339" s="7">
        <f t="shared" si="154"/>
        <v>0</v>
      </c>
      <c r="R339" s="7">
        <f t="shared" si="154"/>
        <v>0</v>
      </c>
      <c r="S339" s="7">
        <f t="shared" si="154"/>
        <v>0</v>
      </c>
      <c r="T339" s="7">
        <f>T331/$D337</f>
        <v>0</v>
      </c>
      <c r="U339" s="7">
        <f t="shared" si="154"/>
        <v>0</v>
      </c>
    </row>
    <row r="340" spans="1:21">
      <c r="A340" s="2" t="str">
        <f t="shared" si="153"/>
        <v>RB_GUP_EPIS_D</v>
      </c>
      <c r="B340" s="2" t="str">
        <f>$B$7</f>
        <v>SUBTRAN</v>
      </c>
      <c r="C340" s="6"/>
      <c r="D340" s="7">
        <f t="shared" si="151"/>
        <v>0</v>
      </c>
      <c r="E340" s="7">
        <f t="shared" ref="E340:U340" si="156">E332/$D337</f>
        <v>0</v>
      </c>
      <c r="F340" s="7">
        <f t="shared" si="156"/>
        <v>0</v>
      </c>
      <c r="G340" s="7">
        <f t="shared" si="156"/>
        <v>0</v>
      </c>
      <c r="H340" s="7">
        <f>H332/$D337</f>
        <v>0</v>
      </c>
      <c r="I340" s="7">
        <f t="shared" si="156"/>
        <v>0</v>
      </c>
      <c r="J340" s="7">
        <f t="shared" si="156"/>
        <v>0</v>
      </c>
      <c r="K340" s="7">
        <f t="shared" si="156"/>
        <v>0</v>
      </c>
      <c r="L340" s="7">
        <f t="shared" si="155"/>
        <v>0</v>
      </c>
      <c r="M340" s="7">
        <f>M332/$D337</f>
        <v>0</v>
      </c>
      <c r="N340" s="7">
        <f t="shared" si="156"/>
        <v>0</v>
      </c>
      <c r="O340" s="7">
        <f t="shared" si="156"/>
        <v>0</v>
      </c>
      <c r="P340" s="7">
        <f>P332/$D337</f>
        <v>0</v>
      </c>
      <c r="Q340" s="7">
        <f t="shared" si="156"/>
        <v>0</v>
      </c>
      <c r="R340" s="7">
        <f t="shared" si="156"/>
        <v>0</v>
      </c>
      <c r="S340" s="7">
        <f t="shared" si="156"/>
        <v>0</v>
      </c>
      <c r="T340" s="7">
        <f>T332/$D337</f>
        <v>0</v>
      </c>
      <c r="U340" s="7">
        <f t="shared" si="156"/>
        <v>0</v>
      </c>
    </row>
    <row r="341" spans="1:21">
      <c r="A341" s="2" t="str">
        <f t="shared" si="153"/>
        <v>RB_GUP_EPIS_D</v>
      </c>
      <c r="B341" s="2" t="str">
        <f>$B$8</f>
        <v>DISTPRI</v>
      </c>
      <c r="C341" s="6"/>
      <c r="D341" s="7">
        <f t="shared" si="151"/>
        <v>0.25795198055154306</v>
      </c>
      <c r="E341" s="7">
        <f t="shared" ref="E341:U341" si="157">E333/$D337</f>
        <v>0.17061456486985868</v>
      </c>
      <c r="F341" s="7">
        <f t="shared" si="157"/>
        <v>4.2339468048928512E-2</v>
      </c>
      <c r="G341" s="7">
        <f t="shared" si="157"/>
        <v>5.3753778150091979E-4</v>
      </c>
      <c r="H341" s="7">
        <f>H333/$D337</f>
        <v>0</v>
      </c>
      <c r="I341" s="7">
        <f t="shared" si="157"/>
        <v>1.8480897474316377E-2</v>
      </c>
      <c r="J341" s="7">
        <f t="shared" si="157"/>
        <v>5.0821136055141033E-3</v>
      </c>
      <c r="K341" s="7">
        <f t="shared" si="157"/>
        <v>0</v>
      </c>
      <c r="L341" s="7">
        <f t="shared" si="155"/>
        <v>0</v>
      </c>
      <c r="M341" s="7">
        <f>M333/$D337</f>
        <v>7.9189950043342082E-4</v>
      </c>
      <c r="N341" s="7">
        <f t="shared" si="157"/>
        <v>1.4626195782203541E-2</v>
      </c>
      <c r="O341" s="7">
        <f t="shared" si="157"/>
        <v>0</v>
      </c>
      <c r="P341" s="7">
        <f>P333/$D337</f>
        <v>0</v>
      </c>
      <c r="Q341" s="7">
        <f t="shared" si="157"/>
        <v>5.1947114078978191E-3</v>
      </c>
      <c r="R341" s="7">
        <f t="shared" si="157"/>
        <v>9.9769300657677506E-5</v>
      </c>
      <c r="S341" s="7">
        <f t="shared" si="157"/>
        <v>7.6249000372689558E-5</v>
      </c>
      <c r="T341" s="7">
        <f>T333/$D337</f>
        <v>8.7741798683083305E-5</v>
      </c>
      <c r="U341" s="7">
        <f t="shared" si="157"/>
        <v>2.0831981176156888E-5</v>
      </c>
    </row>
    <row r="342" spans="1:21">
      <c r="A342" s="2" t="str">
        <f t="shared" si="153"/>
        <v>RB_GUP_EPIS_D</v>
      </c>
      <c r="B342" s="2" t="str">
        <f>$B$9</f>
        <v>DISTSEC</v>
      </c>
      <c r="C342" s="6"/>
      <c r="D342" s="7">
        <f t="shared" si="151"/>
        <v>8.5301907884760511E-2</v>
      </c>
      <c r="E342" s="7">
        <f t="shared" ref="E342:U342" si="158">E334/$D337</f>
        <v>6.4861731544383544E-2</v>
      </c>
      <c r="F342" s="7">
        <f t="shared" si="158"/>
        <v>1.3091878755798135E-2</v>
      </c>
      <c r="G342" s="7">
        <f t="shared" si="158"/>
        <v>0</v>
      </c>
      <c r="H342" s="7">
        <f>H334/$D337</f>
        <v>0</v>
      </c>
      <c r="I342" s="7">
        <f t="shared" si="158"/>
        <v>5.0144553397207482E-3</v>
      </c>
      <c r="J342" s="7">
        <f t="shared" si="158"/>
        <v>0</v>
      </c>
      <c r="K342" s="7">
        <f t="shared" si="158"/>
        <v>0</v>
      </c>
      <c r="L342" s="7">
        <f t="shared" si="155"/>
        <v>0</v>
      </c>
      <c r="M342" s="7">
        <f>M334/$D337</f>
        <v>1.7611819327026444E-4</v>
      </c>
      <c r="N342" s="7">
        <f t="shared" si="158"/>
        <v>0</v>
      </c>
      <c r="O342" s="7">
        <f t="shared" si="158"/>
        <v>0</v>
      </c>
      <c r="P342" s="7">
        <f>P334/$D337</f>
        <v>0</v>
      </c>
      <c r="Q342" s="7">
        <f t="shared" si="158"/>
        <v>1.4545304466322005E-3</v>
      </c>
      <c r="R342" s="7">
        <f t="shared" si="158"/>
        <v>0</v>
      </c>
      <c r="S342" s="7">
        <f t="shared" si="158"/>
        <v>1.8722369835927753E-5</v>
      </c>
      <c r="T342" s="7">
        <f>T334/$D337</f>
        <v>5.5742658266161283E-4</v>
      </c>
      <c r="U342" s="7">
        <f t="shared" si="158"/>
        <v>1.2704465245808115E-4</v>
      </c>
    </row>
    <row r="343" spans="1:21">
      <c r="A343" s="2" t="str">
        <f t="shared" si="153"/>
        <v>RB_GUP_EPIS_D</v>
      </c>
      <c r="B343" s="2" t="str">
        <f>$B$10</f>
        <v>ENERGY</v>
      </c>
      <c r="C343" s="6"/>
      <c r="D343" s="7">
        <f t="shared" si="151"/>
        <v>0</v>
      </c>
      <c r="E343" s="7">
        <f t="shared" ref="E343:U343" si="159">E335/$D337</f>
        <v>0</v>
      </c>
      <c r="F343" s="7">
        <f t="shared" si="159"/>
        <v>0</v>
      </c>
      <c r="G343" s="7">
        <f t="shared" si="159"/>
        <v>0</v>
      </c>
      <c r="H343" s="7">
        <f>H335/$D337</f>
        <v>0</v>
      </c>
      <c r="I343" s="7">
        <f t="shared" si="159"/>
        <v>0</v>
      </c>
      <c r="J343" s="7">
        <f t="shared" si="159"/>
        <v>0</v>
      </c>
      <c r="K343" s="7">
        <f t="shared" si="159"/>
        <v>0</v>
      </c>
      <c r="L343" s="7">
        <f t="shared" si="155"/>
        <v>0</v>
      </c>
      <c r="M343" s="7">
        <f>M335/$D337</f>
        <v>0</v>
      </c>
      <c r="N343" s="7">
        <f t="shared" si="159"/>
        <v>0</v>
      </c>
      <c r="O343" s="7">
        <f t="shared" si="159"/>
        <v>0</v>
      </c>
      <c r="P343" s="7">
        <f>P335/$D337</f>
        <v>0</v>
      </c>
      <c r="Q343" s="7">
        <f t="shared" si="159"/>
        <v>0</v>
      </c>
      <c r="R343" s="7">
        <f t="shared" si="159"/>
        <v>0</v>
      </c>
      <c r="S343" s="7">
        <f t="shared" si="159"/>
        <v>0</v>
      </c>
      <c r="T343" s="7">
        <f>T335/$D337</f>
        <v>0</v>
      </c>
      <c r="U343" s="7">
        <f t="shared" si="159"/>
        <v>0</v>
      </c>
    </row>
    <row r="344" spans="1:21">
      <c r="A344" s="2" t="str">
        <f t="shared" si="153"/>
        <v>RB_GUP_EPIS_D</v>
      </c>
      <c r="B344" s="2" t="str">
        <f>$B$11</f>
        <v>CUSTOMER</v>
      </c>
      <c r="C344" s="6"/>
      <c r="D344" s="7">
        <f t="shared" si="151"/>
        <v>0.65674611156369633</v>
      </c>
      <c r="E344" s="7">
        <f t="shared" ref="E344:U344" si="160">E336/$D337</f>
        <v>0.48872812998983933</v>
      </c>
      <c r="F344" s="7">
        <f t="shared" si="160"/>
        <v>0.12026504630022798</v>
      </c>
      <c r="G344" s="7">
        <f t="shared" si="160"/>
        <v>1.3398144055377485E-3</v>
      </c>
      <c r="H344" s="7">
        <f>H336/$D337</f>
        <v>9.8940525911900412E-5</v>
      </c>
      <c r="I344" s="7">
        <f t="shared" si="160"/>
        <v>2.2383299374209068E-3</v>
      </c>
      <c r="J344" s="7">
        <f t="shared" si="160"/>
        <v>7.0334146082662438E-4</v>
      </c>
      <c r="K344" s="7">
        <f t="shared" si="160"/>
        <v>2.8389105833684022E-4</v>
      </c>
      <c r="L344" s="7">
        <f t="shared" si="155"/>
        <v>0</v>
      </c>
      <c r="M344" s="7">
        <f>M336/$D337</f>
        <v>2.0755238609398631E-5</v>
      </c>
      <c r="N344" s="7">
        <f t="shared" si="160"/>
        <v>5.1677778238488133E-4</v>
      </c>
      <c r="O344" s="7">
        <f t="shared" si="160"/>
        <v>9.4096274746005364E-4</v>
      </c>
      <c r="P344" s="7">
        <f>P336/$D337</f>
        <v>1.8249868065369916E-4</v>
      </c>
      <c r="Q344" s="7">
        <f t="shared" si="160"/>
        <v>7.1605088941212487E-4</v>
      </c>
      <c r="R344" s="7">
        <f t="shared" si="160"/>
        <v>8.3444307507564987E-6</v>
      </c>
      <c r="S344" s="7">
        <f t="shared" si="160"/>
        <v>5.1334274683269592E-5</v>
      </c>
      <c r="T344" s="7">
        <f>T336/$D337</f>
        <v>3.578584453588371E-2</v>
      </c>
      <c r="U344" s="7">
        <f t="shared" si="160"/>
        <v>4.866049305757035E-3</v>
      </c>
    </row>
    <row r="345" spans="1:21">
      <c r="A345" s="2" t="str">
        <f t="shared" si="153"/>
        <v>RB_GUP_EPIS_D</v>
      </c>
      <c r="B345" s="2" t="str">
        <f>$B$12</f>
        <v>TOTAL</v>
      </c>
      <c r="C345" s="6"/>
      <c r="D345" s="7">
        <f t="shared" si="151"/>
        <v>0.99999999999999967</v>
      </c>
      <c r="E345" s="7">
        <f t="shared" ref="E345:U345" si="161">SUM(E338:E344)</f>
        <v>0.72420442640408156</v>
      </c>
      <c r="F345" s="7">
        <f t="shared" si="161"/>
        <v>0.17569639310495463</v>
      </c>
      <c r="G345" s="7">
        <f t="shared" si="161"/>
        <v>1.8773521870386683E-3</v>
      </c>
      <c r="H345" s="7">
        <f t="shared" si="161"/>
        <v>9.8940525911900412E-5</v>
      </c>
      <c r="I345" s="7">
        <f t="shared" si="161"/>
        <v>2.5733682751458032E-2</v>
      </c>
      <c r="J345" s="7">
        <f t="shared" si="161"/>
        <v>5.7854550663407282E-3</v>
      </c>
      <c r="K345" s="7">
        <f t="shared" si="161"/>
        <v>2.8389105833684022E-4</v>
      </c>
      <c r="L345" s="7">
        <f t="shared" si="161"/>
        <v>0</v>
      </c>
      <c r="M345" s="7">
        <f t="shared" si="161"/>
        <v>9.887729323130839E-4</v>
      </c>
      <c r="N345" s="7">
        <f t="shared" si="161"/>
        <v>1.5142973564588423E-2</v>
      </c>
      <c r="O345" s="7">
        <f t="shared" si="161"/>
        <v>9.4096274746005364E-4</v>
      </c>
      <c r="P345" s="7">
        <f t="shared" si="161"/>
        <v>1.8249868065369916E-4</v>
      </c>
      <c r="Q345" s="7">
        <f t="shared" si="161"/>
        <v>7.3652927439421447E-3</v>
      </c>
      <c r="R345" s="7">
        <f t="shared" si="161"/>
        <v>1.0811373140843401E-4</v>
      </c>
      <c r="S345" s="7">
        <f t="shared" si="161"/>
        <v>1.4630564489188691E-4</v>
      </c>
      <c r="T345" s="7">
        <f t="shared" si="161"/>
        <v>3.6431012917228403E-2</v>
      </c>
      <c r="U345" s="7">
        <f t="shared" si="161"/>
        <v>5.0139259393912729E-3</v>
      </c>
    </row>
    <row r="347" spans="1:21">
      <c r="A347" s="15" t="s">
        <v>136</v>
      </c>
      <c r="B347" s="2" t="str">
        <f>$B$5</f>
        <v>PRODUCTION</v>
      </c>
      <c r="D347" s="8">
        <f ca="1">+COSS!H166</f>
        <v>48572852.098172091</v>
      </c>
      <c r="E347" s="8">
        <f ca="1">COSS!I166</f>
        <v>24082836.353398144</v>
      </c>
      <c r="F347" s="8">
        <f ca="1">COSS!J166</f>
        <v>6022343.6226642393</v>
      </c>
      <c r="G347" s="8">
        <f ca="1">COSS!K166</f>
        <v>76326.206205262832</v>
      </c>
      <c r="H347" s="8">
        <f ca="1">COSS!L166</f>
        <v>3820.0507515734844</v>
      </c>
      <c r="I347" s="8">
        <f ca="1">COSS!N166</f>
        <v>2701910.8076558723</v>
      </c>
      <c r="J347" s="8">
        <f ca="1">COSS!O166</f>
        <v>740531.1790911312</v>
      </c>
      <c r="K347" s="8">
        <f ca="1">COSS!P166</f>
        <v>117841.32437219213</v>
      </c>
      <c r="L347" s="8">
        <f ca="1">COSS!Q166</f>
        <v>0</v>
      </c>
      <c r="M347" s="8">
        <f ca="1">COSS!S166</f>
        <v>116796.69229748964</v>
      </c>
      <c r="N347" s="8">
        <f ca="1">COSS!T166</f>
        <v>2125500.5673151934</v>
      </c>
      <c r="O347" s="8">
        <f ca="1">COSS!U166</f>
        <v>10356590.523662018</v>
      </c>
      <c r="P347" s="8">
        <f ca="1">COSS!V166</f>
        <v>1319641.3405328621</v>
      </c>
      <c r="Q347" s="8">
        <f ca="1">COSS!X166</f>
        <v>755666.85088012263</v>
      </c>
      <c r="R347" s="8">
        <f ca="1">COSS!Y166</f>
        <v>14204.716044214214</v>
      </c>
      <c r="S347" s="8">
        <f ca="1">COSS!AA166</f>
        <v>10989.309649399906</v>
      </c>
      <c r="T347" s="8">
        <f ca="1">COSS!AB166</f>
        <v>103269.88684007495</v>
      </c>
      <c r="U347" s="8">
        <f ca="1">COSS!AC166</f>
        <v>24582.666812312833</v>
      </c>
    </row>
    <row r="348" spans="1:21">
      <c r="B348" s="2" t="str">
        <f>$B$6</f>
        <v>BULKTRAN</v>
      </c>
      <c r="D348" s="8">
        <f ca="1">COSS!H167</f>
        <v>13506184.344136858</v>
      </c>
      <c r="E348" s="8">
        <f ca="1">COSS!I167</f>
        <v>6696481.9496551137</v>
      </c>
      <c r="F348" s="8">
        <f ca="1">COSS!J167</f>
        <v>1674574.9866004169</v>
      </c>
      <c r="G348" s="8">
        <f ca="1">COSS!K167</f>
        <v>21223.291751807137</v>
      </c>
      <c r="H348" s="8">
        <f ca="1">COSS!L167</f>
        <v>1062.2046560171354</v>
      </c>
      <c r="I348" s="8">
        <f ca="1">COSS!N167</f>
        <v>751294.26980857283</v>
      </c>
      <c r="J348" s="8">
        <f ca="1">COSS!O167</f>
        <v>205912.36020423498</v>
      </c>
      <c r="K348" s="8">
        <f ca="1">COSS!P167</f>
        <v>32767.000115851879</v>
      </c>
      <c r="L348" s="8">
        <f ca="1">COSS!Q167</f>
        <v>0</v>
      </c>
      <c r="M348" s="8">
        <f ca="1">COSS!S167</f>
        <v>32476.529353620044</v>
      </c>
      <c r="N348" s="8">
        <f ca="1">COSS!T167</f>
        <v>591017.43557708128</v>
      </c>
      <c r="O348" s="8">
        <f ca="1">COSS!U167</f>
        <v>2879757.2048396198</v>
      </c>
      <c r="P348" s="8">
        <f ca="1">COSS!V167</f>
        <v>366939.93544701737</v>
      </c>
      <c r="Q348" s="8">
        <f ca="1">COSS!X167</f>
        <v>210120.99042716957</v>
      </c>
      <c r="R348" s="8">
        <f ca="1">COSS!Y167</f>
        <v>3949.7683409967249</v>
      </c>
      <c r="S348" s="8">
        <f ca="1">COSS!AA167</f>
        <v>3055.6913075562074</v>
      </c>
      <c r="T348" s="8">
        <f ca="1">COSS!AB167</f>
        <v>28715.261068902604</v>
      </c>
      <c r="U348" s="8">
        <f ca="1">COSS!AC167</f>
        <v>6835.4649829197233</v>
      </c>
    </row>
    <row r="349" spans="1:21">
      <c r="B349" s="2" t="str">
        <f>$B$7</f>
        <v>SUBTRAN</v>
      </c>
      <c r="D349" s="8">
        <f ca="1">COSS!H168</f>
        <v>4281494.2336806776</v>
      </c>
      <c r="E349" s="8">
        <f ca="1">COSS!I168</f>
        <v>2066087.3996028253</v>
      </c>
      <c r="F349" s="8">
        <f ca="1">COSS!J168</f>
        <v>515475.22225187224</v>
      </c>
      <c r="G349" s="8">
        <f ca="1">COSS!K168</f>
        <v>6546.8405735670749</v>
      </c>
      <c r="H349" s="8">
        <f ca="1">COSS!L168</f>
        <v>422.06452338535416</v>
      </c>
      <c r="I349" s="8">
        <f ca="1">COSS!N168</f>
        <v>228913.41305476244</v>
      </c>
      <c r="J349" s="8">
        <f ca="1">COSS!O168</f>
        <v>62842.658096544408</v>
      </c>
      <c r="K349" s="8">
        <f ca="1">COSS!P168</f>
        <v>12631.83961203234</v>
      </c>
      <c r="L349" s="8">
        <f ca="1">COSS!Q168</f>
        <v>0</v>
      </c>
      <c r="M349" s="8">
        <f ca="1">COSS!S168</f>
        <v>9700.6528667358198</v>
      </c>
      <c r="N349" s="8">
        <f ca="1">COSS!T168</f>
        <v>181743.18619235628</v>
      </c>
      <c r="O349" s="8">
        <f ca="1">COSS!U168</f>
        <v>1129429.136238781</v>
      </c>
      <c r="P349" s="8">
        <f ca="1">COSS!V168</f>
        <v>0</v>
      </c>
      <c r="Q349" s="8">
        <f ca="1">COSS!X168</f>
        <v>64207.150678677062</v>
      </c>
      <c r="R349" s="8">
        <f ca="1">COSS!Y168</f>
        <v>1231.6103510216024</v>
      </c>
      <c r="S349" s="8">
        <f ca="1">COSS!AA168</f>
        <v>936.77358314595153</v>
      </c>
      <c r="T349" s="8">
        <f ca="1">COSS!AB168</f>
        <v>1071.811570377625</v>
      </c>
      <c r="U349" s="8">
        <f ca="1">COSS!AC168</f>
        <v>254.47448460661522</v>
      </c>
    </row>
    <row r="350" spans="1:21">
      <c r="B350" s="2" t="str">
        <f>$B$8</f>
        <v>DISTPRI</v>
      </c>
      <c r="D350" s="8">
        <f ca="1">COSS!H169</f>
        <v>7693775.2853195621</v>
      </c>
      <c r="E350" s="8">
        <f ca="1">COSS!I169</f>
        <v>5088815.8319411641</v>
      </c>
      <c r="F350" s="8">
        <f ca="1">COSS!J169</f>
        <v>1262833.3078579856</v>
      </c>
      <c r="G350" s="8">
        <f ca="1">COSS!K169</f>
        <v>16032.809243776705</v>
      </c>
      <c r="H350" s="8">
        <f ca="1">COSS!L169</f>
        <v>0</v>
      </c>
      <c r="I350" s="8">
        <f ca="1">COSS!N169</f>
        <v>551218.37767788989</v>
      </c>
      <c r="J350" s="8">
        <f ca="1">COSS!O169</f>
        <v>151581.08098913313</v>
      </c>
      <c r="K350" s="8">
        <f ca="1">COSS!P169</f>
        <v>0</v>
      </c>
      <c r="L350" s="8">
        <f ca="1">COSS!Q169</f>
        <v>0</v>
      </c>
      <c r="M350" s="8">
        <f ca="1">COSS!S169</f>
        <v>23619.500000986212</v>
      </c>
      <c r="N350" s="8">
        <f ca="1">COSS!T169</f>
        <v>436246.5579320392</v>
      </c>
      <c r="O350" s="8">
        <f ca="1">COSS!U169</f>
        <v>0</v>
      </c>
      <c r="P350" s="8">
        <f ca="1">COSS!V169</f>
        <v>0</v>
      </c>
      <c r="Q350" s="8">
        <f ca="1">COSS!X169</f>
        <v>154939.46648130429</v>
      </c>
      <c r="R350" s="8">
        <f ca="1">COSS!Y169</f>
        <v>2975.7576506774562</v>
      </c>
      <c r="S350" s="8">
        <f ca="1">COSS!AA169</f>
        <v>2274.2321006544885</v>
      </c>
      <c r="T350" s="8">
        <f ca="1">COSS!AB169</f>
        <v>2617.0207367820617</v>
      </c>
      <c r="U350" s="8">
        <f ca="1">COSS!AC169</f>
        <v>621.34270717620029</v>
      </c>
    </row>
    <row r="351" spans="1:21">
      <c r="B351" s="2" t="str">
        <f>$B$9</f>
        <v>DISTSEC</v>
      </c>
      <c r="D351" s="8">
        <f ca="1">COSS!H170</f>
        <v>2819820.541965642</v>
      </c>
      <c r="E351" s="8">
        <f ca="1">COSS!I170</f>
        <v>2144130.7414061842</v>
      </c>
      <c r="F351" s="8">
        <f ca="1">COSS!J170</f>
        <v>432777.52589539083</v>
      </c>
      <c r="G351" s="8">
        <f ca="1">COSS!K170</f>
        <v>0</v>
      </c>
      <c r="H351" s="8">
        <f ca="1">COSS!L170</f>
        <v>0</v>
      </c>
      <c r="I351" s="8">
        <f ca="1">COSS!N170</f>
        <v>165762.57816901666</v>
      </c>
      <c r="J351" s="8">
        <f ca="1">COSS!O170</f>
        <v>0</v>
      </c>
      <c r="K351" s="8">
        <f ca="1">COSS!P170</f>
        <v>0</v>
      </c>
      <c r="L351" s="8">
        <f ca="1">COSS!Q170</f>
        <v>0</v>
      </c>
      <c r="M351" s="8">
        <f ca="1">COSS!S170</f>
        <v>5821.92956186025</v>
      </c>
      <c r="N351" s="8">
        <f ca="1">COSS!T170</f>
        <v>0</v>
      </c>
      <c r="O351" s="8">
        <f ca="1">COSS!U170</f>
        <v>0</v>
      </c>
      <c r="P351" s="8">
        <f ca="1">COSS!V170</f>
        <v>0</v>
      </c>
      <c r="Q351" s="8">
        <f ca="1">COSS!X170</f>
        <v>48082.334077086794</v>
      </c>
      <c r="R351" s="8">
        <f ca="1">COSS!Y170</f>
        <v>0</v>
      </c>
      <c r="S351" s="8">
        <f ca="1">COSS!AA170</f>
        <v>618.90436411984149</v>
      </c>
      <c r="T351" s="8">
        <f ca="1">COSS!AB170</f>
        <v>18426.820306884845</v>
      </c>
      <c r="U351" s="8">
        <f ca="1">COSS!AC170</f>
        <v>4199.7081850989243</v>
      </c>
    </row>
    <row r="352" spans="1:21">
      <c r="B352" s="2" t="str">
        <f>$B$10</f>
        <v>ENERGY</v>
      </c>
      <c r="D352" s="8">
        <f ca="1">COSS!H171</f>
        <v>28395554.074960288</v>
      </c>
      <c r="E352" s="8">
        <f ca="1">COSS!I171</f>
        <v>10433055.951775702</v>
      </c>
      <c r="F352" s="8">
        <f ca="1">COSS!J171</f>
        <v>3295681.5054198653</v>
      </c>
      <c r="G352" s="8">
        <f ca="1">COSS!K171</f>
        <v>41158.309980670572</v>
      </c>
      <c r="H352" s="8">
        <f ca="1">COSS!L171</f>
        <v>2084.9865204578282</v>
      </c>
      <c r="I352" s="8">
        <f ca="1">COSS!N171</f>
        <v>1669738.3883607846</v>
      </c>
      <c r="J352" s="8">
        <f ca="1">COSS!O171</f>
        <v>450451.47041734302</v>
      </c>
      <c r="K352" s="8">
        <f ca="1">COSS!P171</f>
        <v>70193.158869268591</v>
      </c>
      <c r="L352" s="8">
        <f ca="1">COSS!Q171</f>
        <v>0</v>
      </c>
      <c r="M352" s="8">
        <f ca="1">COSS!S171</f>
        <v>84091.087030752504</v>
      </c>
      <c r="N352" s="8">
        <f ca="1">COSS!T171</f>
        <v>1662170.0600999019</v>
      </c>
      <c r="O352" s="8">
        <f ca="1">COSS!U171</f>
        <v>8738203.7273141984</v>
      </c>
      <c r="P352" s="8">
        <f ca="1">COSS!V171</f>
        <v>1221887.8150771919</v>
      </c>
      <c r="Q352" s="8">
        <f ca="1">COSS!X171</f>
        <v>469459.68331920408</v>
      </c>
      <c r="R352" s="8">
        <f ca="1">COSS!Y171</f>
        <v>8877.0892471250991</v>
      </c>
      <c r="S352" s="8">
        <f ca="1">COSS!AA171</f>
        <v>8854.6754361604562</v>
      </c>
      <c r="T352" s="8">
        <f ca="1">COSS!AB171</f>
        <v>194133.69432329669</v>
      </c>
      <c r="U352" s="8">
        <f ca="1">COSS!AC171</f>
        <v>45512.471768374518</v>
      </c>
    </row>
    <row r="353" spans="1:21">
      <c r="B353" s="2" t="str">
        <f>$B$11</f>
        <v>CUSTOMER</v>
      </c>
      <c r="D353" s="8">
        <f ca="1">COSS!H172</f>
        <v>56795239.421764866</v>
      </c>
      <c r="E353" s="8">
        <f ca="1">COSS!I172</f>
        <v>43957467.58779335</v>
      </c>
      <c r="F353" s="8">
        <f ca="1">COSS!J172</f>
        <v>10371167.379016221</v>
      </c>
      <c r="G353" s="8">
        <f ca="1">COSS!K172</f>
        <v>105618.4126703168</v>
      </c>
      <c r="H353" s="8">
        <f ca="1">COSS!L172</f>
        <v>7525.8306916919955</v>
      </c>
      <c r="I353" s="8">
        <f ca="1">COSS!N172</f>
        <v>184550.32569061665</v>
      </c>
      <c r="J353" s="8">
        <f ca="1">COSS!O172</f>
        <v>58875.630716887725</v>
      </c>
      <c r="K353" s="8">
        <f ca="1">COSS!P172</f>
        <v>21491.158947968277</v>
      </c>
      <c r="L353" s="8">
        <f ca="1">COSS!Q172</f>
        <v>0</v>
      </c>
      <c r="M353" s="8">
        <f ca="1">COSS!S172</f>
        <v>1749.9420064381645</v>
      </c>
      <c r="N353" s="8">
        <f ca="1">COSS!T172</f>
        <v>42338.961569228668</v>
      </c>
      <c r="O353" s="8">
        <f ca="1">COSS!U172</f>
        <v>71177.388012772659</v>
      </c>
      <c r="P353" s="8">
        <f ca="1">COSS!V172</f>
        <v>13696.205532351674</v>
      </c>
      <c r="Q353" s="8">
        <f ca="1">COSS!X172</f>
        <v>59662.266081773021</v>
      </c>
      <c r="R353" s="8">
        <f ca="1">COSS!Y172</f>
        <v>711.5800466350006</v>
      </c>
      <c r="S353" s="8">
        <f ca="1">COSS!AA172</f>
        <v>4152.7125602465449</v>
      </c>
      <c r="T353" s="8">
        <f ca="1">COSS!AB172</f>
        <v>1756190.9040114477</v>
      </c>
      <c r="U353" s="8">
        <f ca="1">COSS!AC172</f>
        <v>138863.13641695774</v>
      </c>
    </row>
    <row r="354" spans="1:21">
      <c r="B354" s="2" t="str">
        <f>$B$12</f>
        <v>TOTAL</v>
      </c>
      <c r="D354" s="8">
        <f ca="1">COSS!H173</f>
        <v>162064919.99999997</v>
      </c>
      <c r="E354" s="8">
        <f ca="1">COSS!I173</f>
        <v>94468875.815572485</v>
      </c>
      <c r="F354" s="8">
        <f ca="1">COSS!J173</f>
        <v>23574853.549705993</v>
      </c>
      <c r="G354" s="8">
        <f ca="1">COSS!K173</f>
        <v>266905.87042540108</v>
      </c>
      <c r="H354" s="8">
        <f ca="1">COSS!L173</f>
        <v>14915.137143125798</v>
      </c>
      <c r="I354" s="8">
        <f ca="1">COSS!N173</f>
        <v>6253388.1604175158</v>
      </c>
      <c r="J354" s="8">
        <f ca="1">COSS!O173</f>
        <v>1670194.3795152744</v>
      </c>
      <c r="K354" s="8">
        <f ca="1">COSS!P173</f>
        <v>254924.48191731321</v>
      </c>
      <c r="L354" s="8">
        <f ca="1">COSS!Q173</f>
        <v>0</v>
      </c>
      <c r="M354" s="8">
        <f ca="1">COSS!S173</f>
        <v>274256.3331178826</v>
      </c>
      <c r="N354" s="8">
        <f ca="1">COSS!T173</f>
        <v>5039016.768685801</v>
      </c>
      <c r="O354" s="8">
        <f ca="1">COSS!U173</f>
        <v>23175157.980067391</v>
      </c>
      <c r="P354" s="8">
        <f ca="1">COSS!V173</f>
        <v>2922165.296589423</v>
      </c>
      <c r="Q354" s="8">
        <f ca="1">COSS!X173</f>
        <v>1762138.7419453375</v>
      </c>
      <c r="R354" s="8">
        <f ca="1">COSS!Y173</f>
        <v>31950.521680670099</v>
      </c>
      <c r="S354" s="8">
        <f ca="1">COSS!AA173</f>
        <v>30882.299001283398</v>
      </c>
      <c r="T354" s="8">
        <f ca="1">COSS!AB173</f>
        <v>2104425.3988577663</v>
      </c>
      <c r="U354" s="8">
        <f ca="1">COSS!AC173</f>
        <v>220869.26535744654</v>
      </c>
    </row>
    <row r="355" spans="1:21">
      <c r="A355" s="2" t="s">
        <v>68</v>
      </c>
      <c r="B355" s="2" t="str">
        <f>$B$5</f>
        <v>PRODUCTION</v>
      </c>
      <c r="C355" s="6"/>
      <c r="D355" s="7">
        <f t="shared" ref="D355:D362" ca="1" si="162">SUM(E355:U355)</f>
        <v>0.29971231342459603</v>
      </c>
      <c r="E355" s="7">
        <f ca="1">E347/$D354</f>
        <v>0.14859993361548043</v>
      </c>
      <c r="F355" s="7">
        <f t="shared" ref="F355:U355" ca="1" si="163">F347/$D354</f>
        <v>3.7160069080120733E-2</v>
      </c>
      <c r="G355" s="7">
        <f t="shared" ca="1" si="163"/>
        <v>4.7096068788521811E-4</v>
      </c>
      <c r="H355" s="7">
        <f ca="1">H347/$D354</f>
        <v>2.3571114289097759E-5</v>
      </c>
      <c r="I355" s="7">
        <f t="shared" ca="1" si="163"/>
        <v>1.6671780713900779E-2</v>
      </c>
      <c r="J355" s="7">
        <f t="shared" ca="1" si="163"/>
        <v>4.5693489935461134E-3</v>
      </c>
      <c r="K355" s="7">
        <f t="shared" ca="1" si="163"/>
        <v>7.2712419425617928E-4</v>
      </c>
      <c r="L355" s="7">
        <f ca="1">IFERROR(L347/$D354,0)</f>
        <v>0</v>
      </c>
      <c r="M355" s="7">
        <f ca="1">M347/$D354</f>
        <v>7.2067843119590384E-4</v>
      </c>
      <c r="N355" s="7">
        <f t="shared" ca="1" si="163"/>
        <v>1.3115118110169639E-2</v>
      </c>
      <c r="O355" s="7">
        <f t="shared" ca="1" si="163"/>
        <v>6.3903962212562837E-2</v>
      </c>
      <c r="P355" s="7">
        <f ca="1">P347/$D354</f>
        <v>8.142671100771607E-3</v>
      </c>
      <c r="Q355" s="7">
        <f t="shared" ca="1" si="163"/>
        <v>4.662741640079314E-3</v>
      </c>
      <c r="R355" s="7">
        <f t="shared" ca="1" si="163"/>
        <v>8.7648308123770502E-5</v>
      </c>
      <c r="S355" s="7">
        <f t="shared" ca="1" si="163"/>
        <v>6.7808071292664126E-5</v>
      </c>
      <c r="T355" s="7">
        <f ca="1">T347/$D354</f>
        <v>6.3721308004270735E-4</v>
      </c>
      <c r="U355" s="7">
        <f t="shared" ca="1" si="163"/>
        <v>1.5168407087920593E-4</v>
      </c>
    </row>
    <row r="356" spans="1:21">
      <c r="A356" s="2" t="str">
        <f t="shared" ref="A356:A362" si="164">A355</f>
        <v>RB_GUP_EPIS_G</v>
      </c>
      <c r="B356" s="2" t="str">
        <f>$B$6</f>
        <v>BULKTRAN</v>
      </c>
      <c r="C356" s="6"/>
      <c r="D356" s="7">
        <f t="shared" ca="1" si="162"/>
        <v>8.3338111320678546E-2</v>
      </c>
      <c r="E356" s="7">
        <f t="shared" ref="E356:U356" ca="1" si="165">E348/$D354</f>
        <v>4.1319749824052704E-2</v>
      </c>
      <c r="F356" s="7">
        <f t="shared" ca="1" si="165"/>
        <v>1.0332741882699953E-2</v>
      </c>
      <c r="G356" s="7">
        <f t="shared" ca="1" si="165"/>
        <v>1.3095549457468737E-4</v>
      </c>
      <c r="H356" s="7">
        <f ca="1">H348/$D354</f>
        <v>6.5541923324130577E-6</v>
      </c>
      <c r="I356" s="7">
        <f t="shared" ca="1" si="165"/>
        <v>4.635761211054021E-3</v>
      </c>
      <c r="J356" s="7">
        <f t="shared" ca="1" si="165"/>
        <v>1.2705547888107742E-3</v>
      </c>
      <c r="K356" s="7">
        <f t="shared" ca="1" si="165"/>
        <v>2.0218440928395785E-4</v>
      </c>
      <c r="L356" s="7">
        <f ca="1">IFERROR(L348/$D354,0)</f>
        <v>0</v>
      </c>
      <c r="M356" s="7">
        <f ca="1">M348/$D354</f>
        <v>2.0039209813956069E-4</v>
      </c>
      <c r="N356" s="7">
        <f t="shared" ca="1" si="165"/>
        <v>3.646794356095578E-3</v>
      </c>
      <c r="O356" s="7">
        <f t="shared" ca="1" si="165"/>
        <v>1.7769158216593823E-2</v>
      </c>
      <c r="P356" s="7">
        <f ca="1">P348/$D354</f>
        <v>2.2641539911722871E-3</v>
      </c>
      <c r="Q356" s="7">
        <f t="shared" ca="1" si="165"/>
        <v>1.2965235809647738E-3</v>
      </c>
      <c r="R356" s="7">
        <f t="shared" ca="1" si="165"/>
        <v>2.4371519394800092E-5</v>
      </c>
      <c r="S356" s="7">
        <f t="shared" ca="1" si="165"/>
        <v>1.8854736161016263E-5</v>
      </c>
      <c r="T356" s="7">
        <f ca="1">T348/$D354</f>
        <v>1.7718369323171609E-4</v>
      </c>
      <c r="U356" s="7">
        <f t="shared" ca="1" si="165"/>
        <v>4.2177326116717452E-5</v>
      </c>
    </row>
    <row r="357" spans="1:21">
      <c r="A357" s="2" t="str">
        <f t="shared" si="164"/>
        <v>RB_GUP_EPIS_G</v>
      </c>
      <c r="B357" s="2" t="str">
        <f>$B$7</f>
        <v>SUBTRAN</v>
      </c>
      <c r="C357" s="6"/>
      <c r="D357" s="7">
        <f t="shared" ca="1" si="162"/>
        <v>2.6418389826007253E-2</v>
      </c>
      <c r="E357" s="7">
        <f t="shared" ref="E357:U357" ca="1" si="166">E349/$D354</f>
        <v>1.2748517073298932E-2</v>
      </c>
      <c r="F357" s="7">
        <f t="shared" ca="1" si="166"/>
        <v>3.1806711918401114E-3</v>
      </c>
      <c r="G357" s="7">
        <f t="shared" ca="1" si="166"/>
        <v>4.0396407646806452E-5</v>
      </c>
      <c r="H357" s="7">
        <f ca="1">H349/$D354</f>
        <v>2.6042929178341261E-6</v>
      </c>
      <c r="I357" s="7">
        <f t="shared" ca="1" si="166"/>
        <v>1.4124797214274531E-3</v>
      </c>
      <c r="J357" s="7">
        <f t="shared" ca="1" si="166"/>
        <v>3.8776225043978929E-4</v>
      </c>
      <c r="K357" s="7">
        <f t="shared" ca="1" si="166"/>
        <v>7.794308362372525E-5</v>
      </c>
      <c r="L357" s="7">
        <f ca="1">IFERROR(L349/$D354,0)</f>
        <v>0</v>
      </c>
      <c r="M357" s="7">
        <f ca="1">M349/$D354</f>
        <v>5.9856586278732136E-5</v>
      </c>
      <c r="N357" s="7">
        <f t="shared" ca="1" si="166"/>
        <v>1.1214221201747813E-3</v>
      </c>
      <c r="O357" s="7">
        <f t="shared" ca="1" si="166"/>
        <v>6.9689920325680674E-3</v>
      </c>
      <c r="P357" s="7">
        <f ca="1">P349/$D354</f>
        <v>0</v>
      </c>
      <c r="Q357" s="7">
        <f t="shared" ca="1" si="166"/>
        <v>3.9618167015216543E-4</v>
      </c>
      <c r="R357" s="7">
        <f t="shared" ca="1" si="166"/>
        <v>7.5994876067047856E-6</v>
      </c>
      <c r="S357" s="7">
        <f t="shared" ca="1" si="166"/>
        <v>5.7802366060832398E-6</v>
      </c>
      <c r="T357" s="7">
        <f ca="1">T349/$D354</f>
        <v>6.6134705177260148E-6</v>
      </c>
      <c r="U357" s="7">
        <f t="shared" ca="1" si="166"/>
        <v>1.5702009084175357E-6</v>
      </c>
    </row>
    <row r="358" spans="1:21">
      <c r="A358" s="2" t="str">
        <f t="shared" si="164"/>
        <v>RB_GUP_EPIS_G</v>
      </c>
      <c r="B358" s="2" t="str">
        <f>$B$8</f>
        <v>DISTPRI</v>
      </c>
      <c r="C358" s="6"/>
      <c r="D358" s="7">
        <f t="shared" ca="1" si="162"/>
        <v>4.7473415501143396E-2</v>
      </c>
      <c r="E358" s="7">
        <f t="shared" ref="E358:U358" ca="1" si="167">E350/$D354</f>
        <v>3.1399860203807001E-2</v>
      </c>
      <c r="F358" s="7">
        <f t="shared" ca="1" si="167"/>
        <v>7.7921447026166168E-3</v>
      </c>
      <c r="G358" s="7">
        <f t="shared" ca="1" si="167"/>
        <v>9.8928313689209901E-5</v>
      </c>
      <c r="H358" s="7">
        <f ca="1">H350/$D354</f>
        <v>0</v>
      </c>
      <c r="I358" s="7">
        <f t="shared" ca="1" si="167"/>
        <v>3.4012195710082724E-3</v>
      </c>
      <c r="J358" s="7">
        <f t="shared" ca="1" si="167"/>
        <v>9.3531086794806158E-4</v>
      </c>
      <c r="K358" s="7">
        <f t="shared" ca="1" si="167"/>
        <v>0</v>
      </c>
      <c r="L358" s="7">
        <f ca="1">IFERROR(L350/$D354,0)</f>
        <v>0</v>
      </c>
      <c r="M358" s="7">
        <f ca="1">M350/$D354</f>
        <v>1.4574097837450706E-4</v>
      </c>
      <c r="N358" s="7">
        <f t="shared" ca="1" si="167"/>
        <v>2.6918012727988219E-3</v>
      </c>
      <c r="O358" s="7">
        <f t="shared" ca="1" si="167"/>
        <v>0</v>
      </c>
      <c r="P358" s="7">
        <f ca="1">P350/$D354</f>
        <v>0</v>
      </c>
      <c r="Q358" s="7">
        <f t="shared" ca="1" si="167"/>
        <v>9.5603333825299344E-4</v>
      </c>
      <c r="R358" s="7">
        <f t="shared" ca="1" si="167"/>
        <v>1.8361516179303066E-5</v>
      </c>
      <c r="S358" s="7">
        <f t="shared" ca="1" si="167"/>
        <v>1.4032846223935994E-5</v>
      </c>
      <c r="T358" s="7">
        <f ca="1">T350/$D354</f>
        <v>1.6147977839880847E-5</v>
      </c>
      <c r="U358" s="7">
        <f t="shared" ca="1" si="167"/>
        <v>3.8339124048325846E-6</v>
      </c>
    </row>
    <row r="359" spans="1:21">
      <c r="A359" s="2" t="str">
        <f t="shared" si="164"/>
        <v>RB_GUP_EPIS_G</v>
      </c>
      <c r="B359" s="2" t="str">
        <f>$B$9</f>
        <v>DISTSEC</v>
      </c>
      <c r="C359" s="6"/>
      <c r="D359" s="7">
        <f t="shared" ca="1" si="162"/>
        <v>1.7399327022563815E-2</v>
      </c>
      <c r="E359" s="7">
        <f t="shared" ref="E359:U359" ca="1" si="168">E351/$D354</f>
        <v>1.3230073117650535E-2</v>
      </c>
      <c r="F359" s="7">
        <f t="shared" ca="1" si="168"/>
        <v>2.670396072730551E-3</v>
      </c>
      <c r="G359" s="7">
        <f t="shared" ca="1" si="168"/>
        <v>0</v>
      </c>
      <c r="H359" s="7">
        <f ca="1">H351/$D354</f>
        <v>0</v>
      </c>
      <c r="I359" s="7">
        <f t="shared" ca="1" si="168"/>
        <v>1.0228159071624921E-3</v>
      </c>
      <c r="J359" s="7">
        <f t="shared" ca="1" si="168"/>
        <v>0</v>
      </c>
      <c r="K359" s="7">
        <f t="shared" ca="1" si="168"/>
        <v>0</v>
      </c>
      <c r="L359" s="7">
        <f ca="1">IFERROR(L351/$D354,0)</f>
        <v>0</v>
      </c>
      <c r="M359" s="7">
        <f ca="1">M351/$D354</f>
        <v>3.5923440815324199E-5</v>
      </c>
      <c r="N359" s="7">
        <f t="shared" ca="1" si="168"/>
        <v>0</v>
      </c>
      <c r="O359" s="7">
        <f t="shared" ca="1" si="168"/>
        <v>0</v>
      </c>
      <c r="P359" s="7">
        <f ca="1">P351/$D354</f>
        <v>0</v>
      </c>
      <c r="Q359" s="7">
        <f t="shared" ca="1" si="168"/>
        <v>2.9668563731797605E-4</v>
      </c>
      <c r="R359" s="7">
        <f t="shared" ca="1" si="168"/>
        <v>0</v>
      </c>
      <c r="S359" s="7">
        <f t="shared" ca="1" si="168"/>
        <v>3.8188669338178901E-6</v>
      </c>
      <c r="T359" s="7">
        <f ca="1">T351/$D354</f>
        <v>1.1370024004506866E-4</v>
      </c>
      <c r="U359" s="7">
        <f t="shared" ca="1" si="168"/>
        <v>2.5913739908049967E-5</v>
      </c>
    </row>
    <row r="360" spans="1:21">
      <c r="A360" s="2" t="str">
        <f t="shared" si="164"/>
        <v>RB_GUP_EPIS_G</v>
      </c>
      <c r="B360" s="2" t="str">
        <f>$B$10</f>
        <v>ENERGY</v>
      </c>
      <c r="C360" s="6"/>
      <c r="D360" s="7">
        <f t="shared" ca="1" si="162"/>
        <v>0.17521098381414246</v>
      </c>
      <c r="E360" s="7">
        <f t="shared" ref="E360:U360" ca="1" si="169">E352/$D354</f>
        <v>6.4375781950688049E-2</v>
      </c>
      <c r="F360" s="7">
        <f t="shared" ca="1" si="169"/>
        <v>2.033556370755538E-2</v>
      </c>
      <c r="G360" s="7">
        <f t="shared" ca="1" si="169"/>
        <v>2.539618689884929E-4</v>
      </c>
      <c r="H360" s="7">
        <f ca="1">H352/$D354</f>
        <v>1.2865131580960449E-5</v>
      </c>
      <c r="I360" s="7">
        <f t="shared" ca="1" si="169"/>
        <v>1.0302898297551284E-2</v>
      </c>
      <c r="J360" s="7">
        <f t="shared" ca="1" si="169"/>
        <v>2.7794507930361677E-3</v>
      </c>
      <c r="K360" s="7">
        <f t="shared" ca="1" si="169"/>
        <v>4.3311753628896745E-4</v>
      </c>
      <c r="L360" s="7">
        <f ca="1">IFERROR(L352/$D354,0)</f>
        <v>0</v>
      </c>
      <c r="M360" s="7">
        <f ca="1">M352/$D354</f>
        <v>5.1887285064992797E-4</v>
      </c>
      <c r="N360" s="7">
        <f t="shared" ca="1" si="169"/>
        <v>1.025619893620348E-2</v>
      </c>
      <c r="O360" s="7">
        <f t="shared" ca="1" si="169"/>
        <v>5.3917922072921148E-2</v>
      </c>
      <c r="P360" s="7">
        <f ca="1">P352/$D354</f>
        <v>7.5394959938103329E-3</v>
      </c>
      <c r="Q360" s="7">
        <f t="shared" ca="1" si="169"/>
        <v>2.8967384386405408E-3</v>
      </c>
      <c r="R360" s="7">
        <f t="shared" ca="1" si="169"/>
        <v>5.4774896671809673E-5</v>
      </c>
      <c r="S360" s="7">
        <f t="shared" ca="1" si="169"/>
        <v>5.4636595237022659E-5</v>
      </c>
      <c r="T360" s="7">
        <f ca="1">T352/$D354</f>
        <v>1.1978761000424813E-3</v>
      </c>
      <c r="U360" s="7">
        <f t="shared" ca="1" si="169"/>
        <v>2.8082864427646974E-4</v>
      </c>
    </row>
    <row r="361" spans="1:21">
      <c r="A361" s="2" t="str">
        <f t="shared" si="164"/>
        <v>RB_GUP_EPIS_G</v>
      </c>
      <c r="B361" s="2" t="str">
        <f>$B$11</f>
        <v>CUSTOMER</v>
      </c>
      <c r="C361" s="6"/>
      <c r="D361" s="7">
        <f t="shared" ca="1" si="162"/>
        <v>0.35044745909086861</v>
      </c>
      <c r="E361" s="7">
        <f t="shared" ref="E361:U361" ca="1" si="170">E353/$D354</f>
        <v>0.27123369812414283</v>
      </c>
      <c r="F361" s="7">
        <f t="shared" ca="1" si="170"/>
        <v>6.3993906756725782E-2</v>
      </c>
      <c r="G361" s="7">
        <f t="shared" ca="1" si="170"/>
        <v>6.5170434582830644E-4</v>
      </c>
      <c r="H361" s="7">
        <f ca="1">H353/$D354</f>
        <v>4.6437135758262782E-5</v>
      </c>
      <c r="I361" s="7">
        <f t="shared" ca="1" si="170"/>
        <v>1.1387432005064185E-3</v>
      </c>
      <c r="J361" s="7">
        <f t="shared" ca="1" si="170"/>
        <v>3.6328423644603491E-4</v>
      </c>
      <c r="K361" s="7">
        <f t="shared" ca="1" si="170"/>
        <v>1.3260833342569313E-4</v>
      </c>
      <c r="L361" s="7">
        <f ca="1">IFERROR(L353/$D354,0)</f>
        <v>0</v>
      </c>
      <c r="M361" s="7">
        <f ca="1">M353/$D354</f>
        <v>1.0797784038878771E-5</v>
      </c>
      <c r="N361" s="7">
        <f t="shared" ca="1" si="170"/>
        <v>2.6124692233969374E-4</v>
      </c>
      <c r="O361" s="7">
        <f t="shared" ca="1" si="170"/>
        <v>4.3919059110862901E-4</v>
      </c>
      <c r="P361" s="7">
        <f ca="1">P353/$D354</f>
        <v>8.4510611749610444E-5</v>
      </c>
      <c r="Q361" s="7">
        <f t="shared" ca="1" si="170"/>
        <v>3.6813806517643072E-4</v>
      </c>
      <c r="R361" s="7">
        <f t="shared" ca="1" si="170"/>
        <v>4.3907098873402135E-6</v>
      </c>
      <c r="S361" s="7">
        <f t="shared" ca="1" si="170"/>
        <v>2.5623759665241223E-5</v>
      </c>
      <c r="T361" s="7">
        <f ca="1">T353/$D354</f>
        <v>1.0836342028931665E-2</v>
      </c>
      <c r="U361" s="7">
        <f t="shared" ca="1" si="170"/>
        <v>8.5683648513791739E-4</v>
      </c>
    </row>
    <row r="362" spans="1:21">
      <c r="A362" s="2" t="str">
        <f t="shared" si="164"/>
        <v>RB_GUP_EPIS_G</v>
      </c>
      <c r="B362" s="2" t="str">
        <f>$B$12</f>
        <v>TOTAL</v>
      </c>
      <c r="C362" s="6"/>
      <c r="D362" s="7">
        <f t="shared" ca="1" si="162"/>
        <v>1</v>
      </c>
      <c r="E362" s="7">
        <f t="shared" ref="E362:U362" ca="1" si="171">SUM(E355:E361)</f>
        <v>0.58290761390912049</v>
      </c>
      <c r="F362" s="7">
        <f t="shared" ca="1" si="171"/>
        <v>0.14546549339428913</v>
      </c>
      <c r="G362" s="7">
        <f t="shared" ca="1" si="171"/>
        <v>1.6469071186127212E-3</v>
      </c>
      <c r="H362" s="7">
        <f t="shared" ca="1" si="171"/>
        <v>9.2031866878568169E-5</v>
      </c>
      <c r="I362" s="7">
        <f t="shared" ca="1" si="171"/>
        <v>3.8585698622610722E-2</v>
      </c>
      <c r="J362" s="7">
        <f t="shared" ca="1" si="171"/>
        <v>1.0305711930226941E-2</v>
      </c>
      <c r="K362" s="7">
        <f t="shared" ca="1" si="171"/>
        <v>1.5729775568785228E-3</v>
      </c>
      <c r="L362" s="7">
        <f ca="1">SUM(L355:L361)</f>
        <v>0</v>
      </c>
      <c r="M362" s="7">
        <f t="shared" ca="1" si="171"/>
        <v>1.6922621694928348E-3</v>
      </c>
      <c r="N362" s="7">
        <f t="shared" ca="1" si="171"/>
        <v>3.1092581717781995E-2</v>
      </c>
      <c r="O362" s="7">
        <f t="shared" ca="1" si="171"/>
        <v>0.14299922512575453</v>
      </c>
      <c r="P362" s="7">
        <f t="shared" ca="1" si="171"/>
        <v>1.8030831697503837E-2</v>
      </c>
      <c r="Q362" s="7">
        <f t="shared" ca="1" si="171"/>
        <v>1.0873042370584195E-2</v>
      </c>
      <c r="R362" s="7">
        <f t="shared" ca="1" si="171"/>
        <v>1.9714643786372833E-4</v>
      </c>
      <c r="S362" s="7">
        <f t="shared" ca="1" si="171"/>
        <v>1.9055511211978139E-4</v>
      </c>
      <c r="T362" s="7">
        <f t="shared" ca="1" si="171"/>
        <v>1.2985076590651245E-2</v>
      </c>
      <c r="U362" s="7">
        <f t="shared" ca="1" si="171"/>
        <v>1.3628443796316106E-3</v>
      </c>
    </row>
    <row r="364" spans="1:21">
      <c r="A364" s="2" t="s">
        <v>558</v>
      </c>
      <c r="B364" s="2" t="s">
        <v>564</v>
      </c>
      <c r="D364" s="126">
        <v>4790602</v>
      </c>
      <c r="E364" s="67" t="s">
        <v>612</v>
      </c>
    </row>
    <row r="365" spans="1:21">
      <c r="A365" s="15" t="s">
        <v>553</v>
      </c>
      <c r="B365" s="2" t="str">
        <f>$B$5</f>
        <v>PRODUCTION</v>
      </c>
      <c r="D365" s="54">
        <f t="shared" ref="D365:U365" si="172">-$D$364*D5+D296</f>
        <v>881210064.00000024</v>
      </c>
      <c r="E365" s="54">
        <f t="shared" si="172"/>
        <v>436911501.95148063</v>
      </c>
      <c r="F365" s="54">
        <f t="shared" si="172"/>
        <v>109257529.25588799</v>
      </c>
      <c r="G365" s="54">
        <f t="shared" si="172"/>
        <v>1384712.2034151258</v>
      </c>
      <c r="H365" s="54">
        <f t="shared" si="172"/>
        <v>69303.469363372904</v>
      </c>
      <c r="I365" s="54">
        <f t="shared" si="172"/>
        <v>49018142.704993136</v>
      </c>
      <c r="J365" s="54">
        <f t="shared" si="172"/>
        <v>13434737.709080251</v>
      </c>
      <c r="K365" s="54">
        <f t="shared" si="172"/>
        <v>2137880.6577382814</v>
      </c>
      <c r="L365" s="54">
        <f>IFERROR(-$D$364*L5+L296,0)</f>
        <v>0</v>
      </c>
      <c r="M365" s="54">
        <f t="shared" si="172"/>
        <v>2118928.9129334963</v>
      </c>
      <c r="N365" s="54">
        <f t="shared" si="172"/>
        <v>38560891.733725123</v>
      </c>
      <c r="O365" s="54">
        <f t="shared" si="172"/>
        <v>187889559.78398138</v>
      </c>
      <c r="P365" s="54">
        <f t="shared" si="172"/>
        <v>23940970.725739453</v>
      </c>
      <c r="Q365" s="54">
        <f t="shared" si="172"/>
        <v>13709329.49707952</v>
      </c>
      <c r="R365" s="54">
        <f t="shared" si="172"/>
        <v>257702.36240451084</v>
      </c>
      <c r="S365" s="54">
        <f t="shared" si="172"/>
        <v>199368.36815534573</v>
      </c>
      <c r="T365" s="54">
        <f t="shared" si="172"/>
        <v>1873525.2236720035</v>
      </c>
      <c r="U365" s="54">
        <f t="shared" si="172"/>
        <v>445979.44035046926</v>
      </c>
    </row>
    <row r="366" spans="1:21">
      <c r="B366" s="2" t="str">
        <f>$B$6</f>
        <v>BULKTRAN</v>
      </c>
      <c r="D366" s="54">
        <f t="shared" ref="D366:U366" si="173">-$D$364*D6+D297</f>
        <v>0</v>
      </c>
      <c r="E366" s="54">
        <f t="shared" si="173"/>
        <v>0</v>
      </c>
      <c r="F366" s="54">
        <f t="shared" si="173"/>
        <v>0</v>
      </c>
      <c r="G366" s="54">
        <f t="shared" si="173"/>
        <v>0</v>
      </c>
      <c r="H366" s="54">
        <f t="shared" si="173"/>
        <v>0</v>
      </c>
      <c r="I366" s="54">
        <f t="shared" si="173"/>
        <v>0</v>
      </c>
      <c r="J366" s="54">
        <f t="shared" si="173"/>
        <v>0</v>
      </c>
      <c r="K366" s="54">
        <f t="shared" si="173"/>
        <v>0</v>
      </c>
      <c r="L366" s="54">
        <f t="shared" ref="L366:L372" si="174">IFERROR(-$D$364*L6+L297,0)</f>
        <v>0</v>
      </c>
      <c r="M366" s="54">
        <f t="shared" si="173"/>
        <v>0</v>
      </c>
      <c r="N366" s="54">
        <f t="shared" si="173"/>
        <v>0</v>
      </c>
      <c r="O366" s="54">
        <f t="shared" si="173"/>
        <v>0</v>
      </c>
      <c r="P366" s="54">
        <f t="shared" si="173"/>
        <v>0</v>
      </c>
      <c r="Q366" s="54">
        <f t="shared" si="173"/>
        <v>0</v>
      </c>
      <c r="R366" s="54">
        <f t="shared" si="173"/>
        <v>0</v>
      </c>
      <c r="S366" s="54">
        <f t="shared" si="173"/>
        <v>0</v>
      </c>
      <c r="T366" s="54">
        <f t="shared" si="173"/>
        <v>0</v>
      </c>
      <c r="U366" s="54">
        <f t="shared" si="173"/>
        <v>0</v>
      </c>
    </row>
    <row r="367" spans="1:21">
      <c r="B367" s="2" t="str">
        <f>$B$7</f>
        <v>SUBTRAN</v>
      </c>
      <c r="D367" s="54">
        <f t="shared" ref="D367:U367" si="175">-$D$364*D7+D298</f>
        <v>0</v>
      </c>
      <c r="E367" s="54">
        <f t="shared" si="175"/>
        <v>0</v>
      </c>
      <c r="F367" s="54">
        <f t="shared" si="175"/>
        <v>0</v>
      </c>
      <c r="G367" s="54">
        <f t="shared" si="175"/>
        <v>0</v>
      </c>
      <c r="H367" s="54">
        <f t="shared" si="175"/>
        <v>0</v>
      </c>
      <c r="I367" s="54">
        <f t="shared" si="175"/>
        <v>0</v>
      </c>
      <c r="J367" s="54">
        <f t="shared" si="175"/>
        <v>0</v>
      </c>
      <c r="K367" s="54">
        <f t="shared" si="175"/>
        <v>0</v>
      </c>
      <c r="L367" s="54">
        <f t="shared" si="174"/>
        <v>0</v>
      </c>
      <c r="M367" s="54">
        <f t="shared" si="175"/>
        <v>0</v>
      </c>
      <c r="N367" s="54">
        <f t="shared" si="175"/>
        <v>0</v>
      </c>
      <c r="O367" s="54">
        <f t="shared" si="175"/>
        <v>0</v>
      </c>
      <c r="P367" s="54">
        <f t="shared" si="175"/>
        <v>0</v>
      </c>
      <c r="Q367" s="54">
        <f t="shared" si="175"/>
        <v>0</v>
      </c>
      <c r="R367" s="54">
        <f t="shared" si="175"/>
        <v>0</v>
      </c>
      <c r="S367" s="54">
        <f t="shared" si="175"/>
        <v>0</v>
      </c>
      <c r="T367" s="54">
        <f t="shared" si="175"/>
        <v>0</v>
      </c>
      <c r="U367" s="54">
        <f t="shared" si="175"/>
        <v>0</v>
      </c>
    </row>
    <row r="368" spans="1:21">
      <c r="B368" s="2" t="str">
        <f>$B$8</f>
        <v>DISTPRI</v>
      </c>
      <c r="D368" s="54">
        <f t="shared" ref="D368:U368" si="176">-$D$364*D8+D299</f>
        <v>0</v>
      </c>
      <c r="E368" s="54">
        <f t="shared" si="176"/>
        <v>0</v>
      </c>
      <c r="F368" s="54">
        <f t="shared" si="176"/>
        <v>0</v>
      </c>
      <c r="G368" s="54">
        <f t="shared" si="176"/>
        <v>0</v>
      </c>
      <c r="H368" s="54">
        <f t="shared" si="176"/>
        <v>0</v>
      </c>
      <c r="I368" s="54">
        <f t="shared" si="176"/>
        <v>0</v>
      </c>
      <c r="J368" s="54">
        <f t="shared" si="176"/>
        <v>0</v>
      </c>
      <c r="K368" s="54">
        <f t="shared" si="176"/>
        <v>0</v>
      </c>
      <c r="L368" s="54">
        <f t="shared" si="174"/>
        <v>0</v>
      </c>
      <c r="M368" s="54">
        <f t="shared" si="176"/>
        <v>0</v>
      </c>
      <c r="N368" s="54">
        <f t="shared" si="176"/>
        <v>0</v>
      </c>
      <c r="O368" s="54">
        <f t="shared" si="176"/>
        <v>0</v>
      </c>
      <c r="P368" s="54">
        <f t="shared" si="176"/>
        <v>0</v>
      </c>
      <c r="Q368" s="54">
        <f t="shared" si="176"/>
        <v>0</v>
      </c>
      <c r="R368" s="54">
        <f t="shared" si="176"/>
        <v>0</v>
      </c>
      <c r="S368" s="54">
        <f t="shared" si="176"/>
        <v>0</v>
      </c>
      <c r="T368" s="54">
        <f t="shared" si="176"/>
        <v>0</v>
      </c>
      <c r="U368" s="54">
        <f t="shared" si="176"/>
        <v>0</v>
      </c>
    </row>
    <row r="369" spans="1:21">
      <c r="B369" s="2" t="str">
        <f>$B$9</f>
        <v>DISTSEC</v>
      </c>
      <c r="D369" s="54">
        <f t="shared" ref="D369:U369" si="177">-$D$364*D9+D300</f>
        <v>0</v>
      </c>
      <c r="E369" s="54">
        <f t="shared" si="177"/>
        <v>0</v>
      </c>
      <c r="F369" s="54">
        <f t="shared" si="177"/>
        <v>0</v>
      </c>
      <c r="G369" s="54">
        <f t="shared" si="177"/>
        <v>0</v>
      </c>
      <c r="H369" s="54">
        <f t="shared" si="177"/>
        <v>0</v>
      </c>
      <c r="I369" s="54">
        <f t="shared" si="177"/>
        <v>0</v>
      </c>
      <c r="J369" s="54">
        <f t="shared" si="177"/>
        <v>0</v>
      </c>
      <c r="K369" s="54">
        <f t="shared" si="177"/>
        <v>0</v>
      </c>
      <c r="L369" s="54">
        <f t="shared" si="174"/>
        <v>0</v>
      </c>
      <c r="M369" s="54">
        <f t="shared" si="177"/>
        <v>0</v>
      </c>
      <c r="N369" s="54">
        <f t="shared" si="177"/>
        <v>0</v>
      </c>
      <c r="O369" s="54">
        <f t="shared" si="177"/>
        <v>0</v>
      </c>
      <c r="P369" s="54">
        <f t="shared" si="177"/>
        <v>0</v>
      </c>
      <c r="Q369" s="54">
        <f t="shared" si="177"/>
        <v>0</v>
      </c>
      <c r="R369" s="54">
        <f t="shared" si="177"/>
        <v>0</v>
      </c>
      <c r="S369" s="54">
        <f t="shared" si="177"/>
        <v>0</v>
      </c>
      <c r="T369" s="54">
        <f t="shared" si="177"/>
        <v>0</v>
      </c>
      <c r="U369" s="54">
        <f t="shared" si="177"/>
        <v>0</v>
      </c>
    </row>
    <row r="370" spans="1:21">
      <c r="B370" s="2" t="str">
        <f>$B$10</f>
        <v>ENERGY</v>
      </c>
      <c r="D370" s="54">
        <f t="shared" ref="D370:U370" si="178">-$D$364*D10+D301</f>
        <v>0</v>
      </c>
      <c r="E370" s="54">
        <f t="shared" si="178"/>
        <v>0</v>
      </c>
      <c r="F370" s="54">
        <f t="shared" si="178"/>
        <v>0</v>
      </c>
      <c r="G370" s="54">
        <f t="shared" si="178"/>
        <v>0</v>
      </c>
      <c r="H370" s="54">
        <f t="shared" si="178"/>
        <v>0</v>
      </c>
      <c r="I370" s="54">
        <f t="shared" si="178"/>
        <v>0</v>
      </c>
      <c r="J370" s="54">
        <f t="shared" si="178"/>
        <v>0</v>
      </c>
      <c r="K370" s="54">
        <f t="shared" si="178"/>
        <v>0</v>
      </c>
      <c r="L370" s="54">
        <f t="shared" si="174"/>
        <v>0</v>
      </c>
      <c r="M370" s="54">
        <f t="shared" si="178"/>
        <v>0</v>
      </c>
      <c r="N370" s="54">
        <f t="shared" si="178"/>
        <v>0</v>
      </c>
      <c r="O370" s="54">
        <f t="shared" si="178"/>
        <v>0</v>
      </c>
      <c r="P370" s="54">
        <f t="shared" si="178"/>
        <v>0</v>
      </c>
      <c r="Q370" s="54">
        <f t="shared" si="178"/>
        <v>0</v>
      </c>
      <c r="R370" s="54">
        <f t="shared" si="178"/>
        <v>0</v>
      </c>
      <c r="S370" s="54">
        <f t="shared" si="178"/>
        <v>0</v>
      </c>
      <c r="T370" s="54">
        <f t="shared" si="178"/>
        <v>0</v>
      </c>
      <c r="U370" s="54">
        <f t="shared" si="178"/>
        <v>0</v>
      </c>
    </row>
    <row r="371" spans="1:21">
      <c r="B371" s="2" t="str">
        <f>$B$11</f>
        <v>CUSTOMER</v>
      </c>
      <c r="D371" s="54">
        <f t="shared" ref="D371:U371" si="179">-$D$364*D11+D302</f>
        <v>0</v>
      </c>
      <c r="E371" s="54">
        <f t="shared" si="179"/>
        <v>0</v>
      </c>
      <c r="F371" s="54">
        <f t="shared" si="179"/>
        <v>0</v>
      </c>
      <c r="G371" s="54">
        <f t="shared" si="179"/>
        <v>0</v>
      </c>
      <c r="H371" s="54">
        <f t="shared" si="179"/>
        <v>0</v>
      </c>
      <c r="I371" s="54">
        <f t="shared" si="179"/>
        <v>0</v>
      </c>
      <c r="J371" s="54">
        <f t="shared" si="179"/>
        <v>0</v>
      </c>
      <c r="K371" s="54">
        <f t="shared" si="179"/>
        <v>0</v>
      </c>
      <c r="L371" s="54">
        <f t="shared" si="174"/>
        <v>0</v>
      </c>
      <c r="M371" s="54">
        <f t="shared" si="179"/>
        <v>0</v>
      </c>
      <c r="N371" s="54">
        <f t="shared" si="179"/>
        <v>0</v>
      </c>
      <c r="O371" s="54">
        <f t="shared" si="179"/>
        <v>0</v>
      </c>
      <c r="P371" s="54">
        <f t="shared" si="179"/>
        <v>0</v>
      </c>
      <c r="Q371" s="54">
        <f t="shared" si="179"/>
        <v>0</v>
      </c>
      <c r="R371" s="54">
        <f t="shared" si="179"/>
        <v>0</v>
      </c>
      <c r="S371" s="54">
        <f t="shared" si="179"/>
        <v>0</v>
      </c>
      <c r="T371" s="54">
        <f t="shared" si="179"/>
        <v>0</v>
      </c>
      <c r="U371" s="54">
        <f t="shared" si="179"/>
        <v>0</v>
      </c>
    </row>
    <row r="372" spans="1:21">
      <c r="B372" s="2" t="str">
        <f>$B$12</f>
        <v>TOTAL</v>
      </c>
      <c r="D372" s="54">
        <f t="shared" ref="D372:U372" si="180">-$D$364*D12+D303</f>
        <v>881210064.00000024</v>
      </c>
      <c r="E372" s="54">
        <f t="shared" si="180"/>
        <v>436911501.95148063</v>
      </c>
      <c r="F372" s="54">
        <f t="shared" si="180"/>
        <v>109257529.25588799</v>
      </c>
      <c r="G372" s="54">
        <f t="shared" si="180"/>
        <v>1384712.2034151258</v>
      </c>
      <c r="H372" s="54">
        <f t="shared" si="180"/>
        <v>69303.469363372904</v>
      </c>
      <c r="I372" s="54">
        <f t="shared" si="180"/>
        <v>49018142.704993136</v>
      </c>
      <c r="J372" s="54">
        <f t="shared" si="180"/>
        <v>13434737.709080251</v>
      </c>
      <c r="K372" s="54">
        <f t="shared" si="180"/>
        <v>2137880.6577382814</v>
      </c>
      <c r="L372" s="54">
        <f t="shared" si="174"/>
        <v>0</v>
      </c>
      <c r="M372" s="54">
        <f t="shared" si="180"/>
        <v>2118928.9129334963</v>
      </c>
      <c r="N372" s="54">
        <f t="shared" si="180"/>
        <v>38560891.733725123</v>
      </c>
      <c r="O372" s="54">
        <f t="shared" si="180"/>
        <v>187889559.78398138</v>
      </c>
      <c r="P372" s="54">
        <f t="shared" si="180"/>
        <v>23940970.725739453</v>
      </c>
      <c r="Q372" s="54">
        <f t="shared" si="180"/>
        <v>13709329.49707952</v>
      </c>
      <c r="R372" s="54">
        <f t="shared" si="180"/>
        <v>257702.36240451084</v>
      </c>
      <c r="S372" s="54">
        <f t="shared" si="180"/>
        <v>199368.36815534573</v>
      </c>
      <c r="T372" s="54">
        <f t="shared" si="180"/>
        <v>1873525.2236720035</v>
      </c>
      <c r="U372" s="54">
        <f t="shared" si="180"/>
        <v>445979.44035046926</v>
      </c>
    </row>
    <row r="373" spans="1:21">
      <c r="A373" s="2" t="s">
        <v>549</v>
      </c>
      <c r="B373" s="2" t="str">
        <f>$B$5</f>
        <v>PRODUCTION</v>
      </c>
      <c r="D373" s="7">
        <f t="shared" ref="D373:D380" si="181">SUM(E373:U373)</f>
        <v>0.99999999999999967</v>
      </c>
      <c r="E373" s="7">
        <f t="shared" ref="E373:U373" si="182">E365/$D372</f>
        <v>0.49580857028373715</v>
      </c>
      <c r="F373" s="7">
        <f t="shared" si="182"/>
        <v>0.12398579376175617</v>
      </c>
      <c r="G373" s="7">
        <f t="shared" si="182"/>
        <v>1.5713758387297827E-3</v>
      </c>
      <c r="H373" s="7">
        <f t="shared" si="182"/>
        <v>7.8645798765381424E-5</v>
      </c>
      <c r="I373" s="7">
        <f t="shared" si="182"/>
        <v>5.5625945171902988E-2</v>
      </c>
      <c r="J373" s="7">
        <f t="shared" si="182"/>
        <v>1.5245783335811116E-2</v>
      </c>
      <c r="K373" s="7">
        <f t="shared" si="182"/>
        <v>2.426073810407913E-3</v>
      </c>
      <c r="L373" s="7">
        <f>IFERROR(L365/$D$372,0)</f>
        <v>0</v>
      </c>
      <c r="M373" s="7">
        <f t="shared" si="182"/>
        <v>2.4045673097685999E-3</v>
      </c>
      <c r="N373" s="7">
        <f t="shared" si="182"/>
        <v>4.3759023312431339E-2</v>
      </c>
      <c r="O373" s="7">
        <f t="shared" si="182"/>
        <v>0.21321767358297139</v>
      </c>
      <c r="P373" s="7">
        <f t="shared" si="182"/>
        <v>2.7168290177107472E-2</v>
      </c>
      <c r="Q373" s="7">
        <f t="shared" si="182"/>
        <v>1.555739097537079E-2</v>
      </c>
      <c r="R373" s="7">
        <f t="shared" si="182"/>
        <v>2.9244146535815186E-4</v>
      </c>
      <c r="S373" s="7">
        <f t="shared" si="182"/>
        <v>2.2624386204847708E-4</v>
      </c>
      <c r="T373" s="7">
        <f t="shared" si="182"/>
        <v>2.1260824180419288E-3</v>
      </c>
      <c r="U373" s="7">
        <f t="shared" si="182"/>
        <v>5.060988957911733E-4</v>
      </c>
    </row>
    <row r="374" spans="1:21">
      <c r="A374" s="2" t="str">
        <f t="shared" ref="A374:A380" si="183">A373</f>
        <v>RB_GUP-Land_P</v>
      </c>
      <c r="B374" s="2" t="str">
        <f>$B$6</f>
        <v>BULKTRAN</v>
      </c>
      <c r="D374" s="7">
        <f t="shared" si="181"/>
        <v>0</v>
      </c>
      <c r="E374" s="7">
        <f t="shared" ref="E374:U374" si="184">E366/$D372</f>
        <v>0</v>
      </c>
      <c r="F374" s="7">
        <f t="shared" si="184"/>
        <v>0</v>
      </c>
      <c r="G374" s="7">
        <f t="shared" si="184"/>
        <v>0</v>
      </c>
      <c r="H374" s="7">
        <f t="shared" si="184"/>
        <v>0</v>
      </c>
      <c r="I374" s="7">
        <f t="shared" si="184"/>
        <v>0</v>
      </c>
      <c r="J374" s="7">
        <f t="shared" si="184"/>
        <v>0</v>
      </c>
      <c r="K374" s="7">
        <f t="shared" si="184"/>
        <v>0</v>
      </c>
      <c r="L374" s="7">
        <f t="shared" ref="L374:L379" si="185">IFERROR(L366/$D$372,0)</f>
        <v>0</v>
      </c>
      <c r="M374" s="7">
        <f t="shared" si="184"/>
        <v>0</v>
      </c>
      <c r="N374" s="7">
        <f t="shared" si="184"/>
        <v>0</v>
      </c>
      <c r="O374" s="7">
        <f t="shared" si="184"/>
        <v>0</v>
      </c>
      <c r="P374" s="7">
        <f t="shared" si="184"/>
        <v>0</v>
      </c>
      <c r="Q374" s="7">
        <f t="shared" si="184"/>
        <v>0</v>
      </c>
      <c r="R374" s="7">
        <f t="shared" si="184"/>
        <v>0</v>
      </c>
      <c r="S374" s="7">
        <f t="shared" si="184"/>
        <v>0</v>
      </c>
      <c r="T374" s="7">
        <f t="shared" si="184"/>
        <v>0</v>
      </c>
      <c r="U374" s="7">
        <f t="shared" si="184"/>
        <v>0</v>
      </c>
    </row>
    <row r="375" spans="1:21">
      <c r="A375" s="2" t="str">
        <f t="shared" si="183"/>
        <v>RB_GUP-Land_P</v>
      </c>
      <c r="B375" s="2" t="str">
        <f>$B$7</f>
        <v>SUBTRAN</v>
      </c>
      <c r="D375" s="7">
        <f t="shared" si="181"/>
        <v>0</v>
      </c>
      <c r="E375" s="7">
        <f t="shared" ref="E375:U375" si="186">E367/$D372</f>
        <v>0</v>
      </c>
      <c r="F375" s="7">
        <f t="shared" si="186"/>
        <v>0</v>
      </c>
      <c r="G375" s="7">
        <f t="shared" si="186"/>
        <v>0</v>
      </c>
      <c r="H375" s="7">
        <f t="shared" si="186"/>
        <v>0</v>
      </c>
      <c r="I375" s="7">
        <f t="shared" si="186"/>
        <v>0</v>
      </c>
      <c r="J375" s="7">
        <f t="shared" si="186"/>
        <v>0</v>
      </c>
      <c r="K375" s="7">
        <f t="shared" si="186"/>
        <v>0</v>
      </c>
      <c r="L375" s="7">
        <f t="shared" si="185"/>
        <v>0</v>
      </c>
      <c r="M375" s="7">
        <f t="shared" si="186"/>
        <v>0</v>
      </c>
      <c r="N375" s="7">
        <f t="shared" si="186"/>
        <v>0</v>
      </c>
      <c r="O375" s="7">
        <f t="shared" si="186"/>
        <v>0</v>
      </c>
      <c r="P375" s="7">
        <f t="shared" si="186"/>
        <v>0</v>
      </c>
      <c r="Q375" s="7">
        <f t="shared" si="186"/>
        <v>0</v>
      </c>
      <c r="R375" s="7">
        <f t="shared" si="186"/>
        <v>0</v>
      </c>
      <c r="S375" s="7">
        <f t="shared" si="186"/>
        <v>0</v>
      </c>
      <c r="T375" s="7">
        <f t="shared" si="186"/>
        <v>0</v>
      </c>
      <c r="U375" s="7">
        <f t="shared" si="186"/>
        <v>0</v>
      </c>
    </row>
    <row r="376" spans="1:21">
      <c r="A376" s="2" t="str">
        <f t="shared" si="183"/>
        <v>RB_GUP-Land_P</v>
      </c>
      <c r="B376" s="2" t="str">
        <f>$B$8</f>
        <v>DISTPRI</v>
      </c>
      <c r="D376" s="7">
        <f t="shared" si="181"/>
        <v>0</v>
      </c>
      <c r="E376" s="7">
        <f t="shared" ref="E376:U376" si="187">E368/$D372</f>
        <v>0</v>
      </c>
      <c r="F376" s="7">
        <f t="shared" si="187"/>
        <v>0</v>
      </c>
      <c r="G376" s="7">
        <f t="shared" si="187"/>
        <v>0</v>
      </c>
      <c r="H376" s="7">
        <f t="shared" si="187"/>
        <v>0</v>
      </c>
      <c r="I376" s="7">
        <f t="shared" si="187"/>
        <v>0</v>
      </c>
      <c r="J376" s="7">
        <f t="shared" si="187"/>
        <v>0</v>
      </c>
      <c r="K376" s="7">
        <f t="shared" si="187"/>
        <v>0</v>
      </c>
      <c r="L376" s="7">
        <f t="shared" si="185"/>
        <v>0</v>
      </c>
      <c r="M376" s="7">
        <f t="shared" si="187"/>
        <v>0</v>
      </c>
      <c r="N376" s="7">
        <f t="shared" si="187"/>
        <v>0</v>
      </c>
      <c r="O376" s="7">
        <f t="shared" si="187"/>
        <v>0</v>
      </c>
      <c r="P376" s="7">
        <f t="shared" si="187"/>
        <v>0</v>
      </c>
      <c r="Q376" s="7">
        <f t="shared" si="187"/>
        <v>0</v>
      </c>
      <c r="R376" s="7">
        <f t="shared" si="187"/>
        <v>0</v>
      </c>
      <c r="S376" s="7">
        <f t="shared" si="187"/>
        <v>0</v>
      </c>
      <c r="T376" s="7">
        <f t="shared" si="187"/>
        <v>0</v>
      </c>
      <c r="U376" s="7">
        <f t="shared" si="187"/>
        <v>0</v>
      </c>
    </row>
    <row r="377" spans="1:21">
      <c r="A377" s="2" t="str">
        <f t="shared" si="183"/>
        <v>RB_GUP-Land_P</v>
      </c>
      <c r="B377" s="2" t="str">
        <f>$B$9</f>
        <v>DISTSEC</v>
      </c>
      <c r="D377" s="7">
        <f t="shared" si="181"/>
        <v>0</v>
      </c>
      <c r="E377" s="7">
        <f t="shared" ref="E377:U377" si="188">E369/$D372</f>
        <v>0</v>
      </c>
      <c r="F377" s="7">
        <f t="shared" si="188"/>
        <v>0</v>
      </c>
      <c r="G377" s="7">
        <f t="shared" si="188"/>
        <v>0</v>
      </c>
      <c r="H377" s="7">
        <f t="shared" si="188"/>
        <v>0</v>
      </c>
      <c r="I377" s="7">
        <f t="shared" si="188"/>
        <v>0</v>
      </c>
      <c r="J377" s="7">
        <f t="shared" si="188"/>
        <v>0</v>
      </c>
      <c r="K377" s="7">
        <f t="shared" si="188"/>
        <v>0</v>
      </c>
      <c r="L377" s="7">
        <f t="shared" si="185"/>
        <v>0</v>
      </c>
      <c r="M377" s="7">
        <f t="shared" si="188"/>
        <v>0</v>
      </c>
      <c r="N377" s="7">
        <f t="shared" si="188"/>
        <v>0</v>
      </c>
      <c r="O377" s="7">
        <f t="shared" si="188"/>
        <v>0</v>
      </c>
      <c r="P377" s="7">
        <f t="shared" si="188"/>
        <v>0</v>
      </c>
      <c r="Q377" s="7">
        <f t="shared" si="188"/>
        <v>0</v>
      </c>
      <c r="R377" s="7">
        <f t="shared" si="188"/>
        <v>0</v>
      </c>
      <c r="S377" s="7">
        <f t="shared" si="188"/>
        <v>0</v>
      </c>
      <c r="T377" s="7">
        <f t="shared" si="188"/>
        <v>0</v>
      </c>
      <c r="U377" s="7">
        <f t="shared" si="188"/>
        <v>0</v>
      </c>
    </row>
    <row r="378" spans="1:21">
      <c r="A378" s="2" t="str">
        <f t="shared" si="183"/>
        <v>RB_GUP-Land_P</v>
      </c>
      <c r="B378" s="2" t="str">
        <f>$B$10</f>
        <v>ENERGY</v>
      </c>
      <c r="D378" s="7">
        <f t="shared" si="181"/>
        <v>0</v>
      </c>
      <c r="E378" s="7">
        <f t="shared" ref="E378:U378" si="189">E370/$D372</f>
        <v>0</v>
      </c>
      <c r="F378" s="7">
        <f t="shared" si="189"/>
        <v>0</v>
      </c>
      <c r="G378" s="7">
        <f t="shared" si="189"/>
        <v>0</v>
      </c>
      <c r="H378" s="7">
        <f t="shared" si="189"/>
        <v>0</v>
      </c>
      <c r="I378" s="7">
        <f t="shared" si="189"/>
        <v>0</v>
      </c>
      <c r="J378" s="7">
        <f t="shared" si="189"/>
        <v>0</v>
      </c>
      <c r="K378" s="7">
        <f t="shared" si="189"/>
        <v>0</v>
      </c>
      <c r="L378" s="7">
        <f t="shared" si="185"/>
        <v>0</v>
      </c>
      <c r="M378" s="7">
        <f t="shared" si="189"/>
        <v>0</v>
      </c>
      <c r="N378" s="7">
        <f t="shared" si="189"/>
        <v>0</v>
      </c>
      <c r="O378" s="7">
        <f t="shared" si="189"/>
        <v>0</v>
      </c>
      <c r="P378" s="7">
        <f t="shared" si="189"/>
        <v>0</v>
      </c>
      <c r="Q378" s="7">
        <f t="shared" si="189"/>
        <v>0</v>
      </c>
      <c r="R378" s="7">
        <f t="shared" si="189"/>
        <v>0</v>
      </c>
      <c r="S378" s="7">
        <f t="shared" si="189"/>
        <v>0</v>
      </c>
      <c r="T378" s="7">
        <f t="shared" si="189"/>
        <v>0</v>
      </c>
      <c r="U378" s="7">
        <f t="shared" si="189"/>
        <v>0</v>
      </c>
    </row>
    <row r="379" spans="1:21">
      <c r="A379" s="2" t="str">
        <f t="shared" si="183"/>
        <v>RB_GUP-Land_P</v>
      </c>
      <c r="B379" s="2" t="str">
        <f>$B$11</f>
        <v>CUSTOMER</v>
      </c>
      <c r="D379" s="7">
        <f t="shared" si="181"/>
        <v>0</v>
      </c>
      <c r="E379" s="7">
        <f t="shared" ref="E379:U379" si="190">E371/$D372</f>
        <v>0</v>
      </c>
      <c r="F379" s="7">
        <f t="shared" si="190"/>
        <v>0</v>
      </c>
      <c r="G379" s="7">
        <f t="shared" si="190"/>
        <v>0</v>
      </c>
      <c r="H379" s="7">
        <f t="shared" si="190"/>
        <v>0</v>
      </c>
      <c r="I379" s="7">
        <f t="shared" si="190"/>
        <v>0</v>
      </c>
      <c r="J379" s="7">
        <f t="shared" si="190"/>
        <v>0</v>
      </c>
      <c r="K379" s="7">
        <f t="shared" si="190"/>
        <v>0</v>
      </c>
      <c r="L379" s="7">
        <f t="shared" si="185"/>
        <v>0</v>
      </c>
      <c r="M379" s="7">
        <f t="shared" si="190"/>
        <v>0</v>
      </c>
      <c r="N379" s="7">
        <f t="shared" si="190"/>
        <v>0</v>
      </c>
      <c r="O379" s="7">
        <f t="shared" si="190"/>
        <v>0</v>
      </c>
      <c r="P379" s="7">
        <f t="shared" si="190"/>
        <v>0</v>
      </c>
      <c r="Q379" s="7">
        <f t="shared" si="190"/>
        <v>0</v>
      </c>
      <c r="R379" s="7">
        <f t="shared" si="190"/>
        <v>0</v>
      </c>
      <c r="S379" s="7">
        <f t="shared" si="190"/>
        <v>0</v>
      </c>
      <c r="T379" s="7">
        <f t="shared" si="190"/>
        <v>0</v>
      </c>
      <c r="U379" s="7">
        <f t="shared" si="190"/>
        <v>0</v>
      </c>
    </row>
    <row r="380" spans="1:21">
      <c r="A380" s="2" t="str">
        <f t="shared" si="183"/>
        <v>RB_GUP-Land_P</v>
      </c>
      <c r="B380" s="2" t="str">
        <f>$B$12</f>
        <v>TOTAL</v>
      </c>
      <c r="D380" s="7">
        <f t="shared" si="181"/>
        <v>0.99999999999999967</v>
      </c>
      <c r="E380" s="7">
        <f t="shared" ref="E380:U380" si="191">SUM(E373:E379)</f>
        <v>0.49580857028373715</v>
      </c>
      <c r="F380" s="7">
        <f t="shared" si="191"/>
        <v>0.12398579376175617</v>
      </c>
      <c r="G380" s="7">
        <f t="shared" si="191"/>
        <v>1.5713758387297827E-3</v>
      </c>
      <c r="H380" s="7">
        <f t="shared" si="191"/>
        <v>7.8645798765381424E-5</v>
      </c>
      <c r="I380" s="7">
        <f t="shared" si="191"/>
        <v>5.5625945171902988E-2</v>
      </c>
      <c r="J380" s="7">
        <f t="shared" si="191"/>
        <v>1.5245783335811116E-2</v>
      </c>
      <c r="K380" s="7">
        <f t="shared" si="191"/>
        <v>2.426073810407913E-3</v>
      </c>
      <c r="L380" s="7">
        <f t="shared" si="191"/>
        <v>0</v>
      </c>
      <c r="M380" s="7">
        <f t="shared" si="191"/>
        <v>2.4045673097685999E-3</v>
      </c>
      <c r="N380" s="7">
        <f t="shared" si="191"/>
        <v>4.3759023312431339E-2</v>
      </c>
      <c r="O380" s="7">
        <f t="shared" si="191"/>
        <v>0.21321767358297139</v>
      </c>
      <c r="P380" s="7">
        <f t="shared" si="191"/>
        <v>2.7168290177107472E-2</v>
      </c>
      <c r="Q380" s="7">
        <f t="shared" si="191"/>
        <v>1.555739097537079E-2</v>
      </c>
      <c r="R380" s="7">
        <f t="shared" si="191"/>
        <v>2.9244146535815186E-4</v>
      </c>
      <c r="S380" s="7">
        <f t="shared" si="191"/>
        <v>2.2624386204847708E-4</v>
      </c>
      <c r="T380" s="7">
        <f t="shared" si="191"/>
        <v>2.1260824180419288E-3</v>
      </c>
      <c r="U380" s="7">
        <f t="shared" si="191"/>
        <v>5.060988957911733E-4</v>
      </c>
    </row>
    <row r="382" spans="1:21">
      <c r="A382" s="2" t="s">
        <v>557</v>
      </c>
      <c r="B382" s="2" t="s">
        <v>563</v>
      </c>
      <c r="D382" s="126">
        <v>37898165</v>
      </c>
      <c r="E382" s="67" t="s">
        <v>612</v>
      </c>
    </row>
    <row r="383" spans="1:21">
      <c r="A383" s="15" t="s">
        <v>554</v>
      </c>
      <c r="B383" s="2" t="str">
        <f>$B$5</f>
        <v>PRODUCTION</v>
      </c>
      <c r="D383" s="54">
        <f t="shared" ref="D383:U383" si="192">-$D$382*D25+D313</f>
        <v>12793807.000000002</v>
      </c>
      <c r="E383" s="54">
        <f t="shared" si="192"/>
        <v>6343279.1571560716</v>
      </c>
      <c r="F383" s="54">
        <f t="shared" si="192"/>
        <v>1586250.3161297129</v>
      </c>
      <c r="G383" s="54">
        <f t="shared" si="192"/>
        <v>20103.879205171968</v>
      </c>
      <c r="H383" s="54">
        <f t="shared" si="192"/>
        <v>1006.1791707651288</v>
      </c>
      <c r="I383" s="54">
        <f t="shared" si="192"/>
        <v>711667.60672190879</v>
      </c>
      <c r="J383" s="54">
        <f t="shared" si="192"/>
        <v>195051.60956218364</v>
      </c>
      <c r="K383" s="54">
        <f t="shared" si="192"/>
        <v>31038.720098113441</v>
      </c>
      <c r="L383" s="54">
        <f>IFERROR(-$D$382*L25+L313,0)</f>
        <v>0</v>
      </c>
      <c r="M383" s="54">
        <f t="shared" si="192"/>
        <v>30763.570079688692</v>
      </c>
      <c r="N383" s="54">
        <f t="shared" si="192"/>
        <v>559844.49876774743</v>
      </c>
      <c r="O383" s="54">
        <f t="shared" si="192"/>
        <v>2727865.7648095354</v>
      </c>
      <c r="P383" s="54">
        <f t="shared" si="192"/>
        <v>347585.86104590888</v>
      </c>
      <c r="Q383" s="54">
        <f t="shared" si="192"/>
        <v>199038.2575624357</v>
      </c>
      <c r="R383" s="54">
        <f t="shared" si="192"/>
        <v>3741.4396665893823</v>
      </c>
      <c r="S383" s="54">
        <f t="shared" si="192"/>
        <v>2894.5203059828418</v>
      </c>
      <c r="T383" s="54">
        <f t="shared" si="192"/>
        <v>27200.688122521762</v>
      </c>
      <c r="U383" s="54">
        <f t="shared" si="192"/>
        <v>6474.9315956653863</v>
      </c>
    </row>
    <row r="384" spans="1:21">
      <c r="B384" s="2" t="str">
        <f>$B$6</f>
        <v>BULKTRAN</v>
      </c>
      <c r="D384" s="54">
        <f t="shared" ref="D384:U384" si="193">-$D$382*D26+D314</f>
        <v>555815871.4854002</v>
      </c>
      <c r="E384" s="54">
        <f t="shared" si="193"/>
        <v>275578272.58218569</v>
      </c>
      <c r="F384" s="54">
        <f t="shared" si="193"/>
        <v>68913272.011499584</v>
      </c>
      <c r="G384" s="54">
        <f t="shared" si="193"/>
        <v>873395.63123469555</v>
      </c>
      <c r="H384" s="54">
        <f t="shared" si="193"/>
        <v>43712.583179445894</v>
      </c>
      <c r="I384" s="54">
        <f t="shared" si="193"/>
        <v>30917783.192920346</v>
      </c>
      <c r="J384" s="54">
        <f t="shared" si="193"/>
        <v>8473848.3512714468</v>
      </c>
      <c r="K384" s="54">
        <f t="shared" si="193"/>
        <v>1348450.3292197799</v>
      </c>
      <c r="L384" s="54">
        <f t="shared" ref="L384:L390" si="194">IFERROR(-$D$382*L26+L314,0)</f>
        <v>0</v>
      </c>
      <c r="M384" s="54">
        <f t="shared" si="193"/>
        <v>1336496.6748243384</v>
      </c>
      <c r="N384" s="54">
        <f t="shared" si="193"/>
        <v>24321959.677748967</v>
      </c>
      <c r="O384" s="54">
        <f t="shared" si="193"/>
        <v>118509767.05860883</v>
      </c>
      <c r="P384" s="54">
        <f t="shared" si="193"/>
        <v>15100566.881557226</v>
      </c>
      <c r="Q384" s="54">
        <f t="shared" si="193"/>
        <v>8647044.8230148144</v>
      </c>
      <c r="R384" s="54">
        <f t="shared" si="193"/>
        <v>162543.60792650864</v>
      </c>
      <c r="S384" s="54">
        <f t="shared" si="193"/>
        <v>125749.92935269699</v>
      </c>
      <c r="T384" s="54">
        <f t="shared" si="193"/>
        <v>1181710.3520337613</v>
      </c>
      <c r="U384" s="54">
        <f t="shared" si="193"/>
        <v>281297.79882196977</v>
      </c>
    </row>
    <row r="385" spans="1:21">
      <c r="B385" s="2" t="str">
        <f>$B$7</f>
        <v>SUBTRAN</v>
      </c>
      <c r="D385" s="54">
        <f t="shared" ref="D385:U385" si="195">-$D$382*D27+D315</f>
        <v>188092193.51460004</v>
      </c>
      <c r="E385" s="54">
        <f t="shared" si="195"/>
        <v>90766188.104868591</v>
      </c>
      <c r="F385" s="54">
        <f t="shared" si="195"/>
        <v>22645567.169765685</v>
      </c>
      <c r="G385" s="54">
        <f t="shared" si="195"/>
        <v>287612.11316965887</v>
      </c>
      <c r="H385" s="54">
        <f t="shared" si="195"/>
        <v>18541.900952181903</v>
      </c>
      <c r="I385" s="54">
        <f t="shared" si="195"/>
        <v>10056495.147809438</v>
      </c>
      <c r="J385" s="54">
        <f t="shared" si="195"/>
        <v>2760768.2651263401</v>
      </c>
      <c r="K385" s="54">
        <f t="shared" si="195"/>
        <v>554934.86410916667</v>
      </c>
      <c r="L385" s="54">
        <f t="shared" si="194"/>
        <v>0</v>
      </c>
      <c r="M385" s="54">
        <f t="shared" si="195"/>
        <v>426163.61873725028</v>
      </c>
      <c r="N385" s="54">
        <f t="shared" si="195"/>
        <v>7984239.3055998851</v>
      </c>
      <c r="O385" s="54">
        <f t="shared" si="195"/>
        <v>49617444.765732087</v>
      </c>
      <c r="P385" s="54">
        <f t="shared" si="195"/>
        <v>0</v>
      </c>
      <c r="Q385" s="54">
        <f t="shared" si="195"/>
        <v>2820712.3848191234</v>
      </c>
      <c r="R385" s="54">
        <f t="shared" si="195"/>
        <v>54106.412349361184</v>
      </c>
      <c r="S385" s="54">
        <f t="shared" si="195"/>
        <v>41153.809502851756</v>
      </c>
      <c r="T385" s="54">
        <f t="shared" si="195"/>
        <v>47086.222310136262</v>
      </c>
      <c r="U385" s="54">
        <f t="shared" si="195"/>
        <v>11179.429748293154</v>
      </c>
    </row>
    <row r="386" spans="1:21">
      <c r="B386" s="2" t="str">
        <f>$B$8</f>
        <v>DISTPRI</v>
      </c>
      <c r="D386" s="54">
        <f t="shared" ref="D386:U386" si="196">-$D$382*D28+D316</f>
        <v>0</v>
      </c>
      <c r="E386" s="54">
        <f t="shared" si="196"/>
        <v>0</v>
      </c>
      <c r="F386" s="54">
        <f t="shared" si="196"/>
        <v>0</v>
      </c>
      <c r="G386" s="54">
        <f t="shared" si="196"/>
        <v>0</v>
      </c>
      <c r="H386" s="54">
        <f t="shared" si="196"/>
        <v>0</v>
      </c>
      <c r="I386" s="54">
        <f t="shared" si="196"/>
        <v>0</v>
      </c>
      <c r="J386" s="54">
        <f t="shared" si="196"/>
        <v>0</v>
      </c>
      <c r="K386" s="54">
        <f t="shared" si="196"/>
        <v>0</v>
      </c>
      <c r="L386" s="54">
        <f t="shared" si="194"/>
        <v>0</v>
      </c>
      <c r="M386" s="54">
        <f t="shared" si="196"/>
        <v>0</v>
      </c>
      <c r="N386" s="54">
        <f t="shared" si="196"/>
        <v>0</v>
      </c>
      <c r="O386" s="54">
        <f t="shared" si="196"/>
        <v>0</v>
      </c>
      <c r="P386" s="54">
        <f t="shared" si="196"/>
        <v>0</v>
      </c>
      <c r="Q386" s="54">
        <f t="shared" si="196"/>
        <v>0</v>
      </c>
      <c r="R386" s="54">
        <f t="shared" si="196"/>
        <v>0</v>
      </c>
      <c r="S386" s="54">
        <f t="shared" si="196"/>
        <v>0</v>
      </c>
      <c r="T386" s="54">
        <f t="shared" si="196"/>
        <v>0</v>
      </c>
      <c r="U386" s="54">
        <f t="shared" si="196"/>
        <v>0</v>
      </c>
    </row>
    <row r="387" spans="1:21">
      <c r="B387" s="2" t="str">
        <f>$B$9</f>
        <v>DISTSEC</v>
      </c>
      <c r="D387" s="54">
        <f t="shared" ref="D387:U387" si="197">-$D$382*D29+D317</f>
        <v>0</v>
      </c>
      <c r="E387" s="54">
        <f t="shared" si="197"/>
        <v>0</v>
      </c>
      <c r="F387" s="54">
        <f t="shared" si="197"/>
        <v>0</v>
      </c>
      <c r="G387" s="54">
        <f t="shared" si="197"/>
        <v>0</v>
      </c>
      <c r="H387" s="54">
        <f t="shared" si="197"/>
        <v>0</v>
      </c>
      <c r="I387" s="54">
        <f t="shared" si="197"/>
        <v>0</v>
      </c>
      <c r="J387" s="54">
        <f t="shared" si="197"/>
        <v>0</v>
      </c>
      <c r="K387" s="54">
        <f t="shared" si="197"/>
        <v>0</v>
      </c>
      <c r="L387" s="54">
        <f t="shared" si="194"/>
        <v>0</v>
      </c>
      <c r="M387" s="54">
        <f t="shared" si="197"/>
        <v>0</v>
      </c>
      <c r="N387" s="54">
        <f t="shared" si="197"/>
        <v>0</v>
      </c>
      <c r="O387" s="54">
        <f t="shared" si="197"/>
        <v>0</v>
      </c>
      <c r="P387" s="54">
        <f t="shared" si="197"/>
        <v>0</v>
      </c>
      <c r="Q387" s="54">
        <f t="shared" si="197"/>
        <v>0</v>
      </c>
      <c r="R387" s="54">
        <f t="shared" si="197"/>
        <v>0</v>
      </c>
      <c r="S387" s="54">
        <f t="shared" si="197"/>
        <v>0</v>
      </c>
      <c r="T387" s="54">
        <f t="shared" si="197"/>
        <v>0</v>
      </c>
      <c r="U387" s="54">
        <f t="shared" si="197"/>
        <v>0</v>
      </c>
    </row>
    <row r="388" spans="1:21">
      <c r="B388" s="2" t="str">
        <f>$B$10</f>
        <v>ENERGY</v>
      </c>
      <c r="D388" s="54">
        <f t="shared" ref="D388:U388" si="198">-$D$382*D30+D318</f>
        <v>0</v>
      </c>
      <c r="E388" s="54">
        <f t="shared" si="198"/>
        <v>0</v>
      </c>
      <c r="F388" s="54">
        <f t="shared" si="198"/>
        <v>0</v>
      </c>
      <c r="G388" s="54">
        <f t="shared" si="198"/>
        <v>0</v>
      </c>
      <c r="H388" s="54">
        <f t="shared" si="198"/>
        <v>0</v>
      </c>
      <c r="I388" s="54">
        <f t="shared" si="198"/>
        <v>0</v>
      </c>
      <c r="J388" s="54">
        <f t="shared" si="198"/>
        <v>0</v>
      </c>
      <c r="K388" s="54">
        <f t="shared" si="198"/>
        <v>0</v>
      </c>
      <c r="L388" s="54">
        <f t="shared" si="194"/>
        <v>0</v>
      </c>
      <c r="M388" s="54">
        <f t="shared" si="198"/>
        <v>0</v>
      </c>
      <c r="N388" s="54">
        <f t="shared" si="198"/>
        <v>0</v>
      </c>
      <c r="O388" s="54">
        <f t="shared" si="198"/>
        <v>0</v>
      </c>
      <c r="P388" s="54">
        <f t="shared" si="198"/>
        <v>0</v>
      </c>
      <c r="Q388" s="54">
        <f t="shared" si="198"/>
        <v>0</v>
      </c>
      <c r="R388" s="54">
        <f t="shared" si="198"/>
        <v>0</v>
      </c>
      <c r="S388" s="54">
        <f t="shared" si="198"/>
        <v>0</v>
      </c>
      <c r="T388" s="54">
        <f t="shared" si="198"/>
        <v>0</v>
      </c>
      <c r="U388" s="54">
        <f t="shared" si="198"/>
        <v>0</v>
      </c>
    </row>
    <row r="389" spans="1:21">
      <c r="B389" s="2" t="str">
        <f>$B$11</f>
        <v>CUSTOMER</v>
      </c>
      <c r="D389" s="54">
        <f t="shared" ref="D389:U389" si="199">-$D$382*D31+D319</f>
        <v>0</v>
      </c>
      <c r="E389" s="54">
        <f t="shared" si="199"/>
        <v>0</v>
      </c>
      <c r="F389" s="54">
        <f t="shared" si="199"/>
        <v>0</v>
      </c>
      <c r="G389" s="54">
        <f t="shared" si="199"/>
        <v>0</v>
      </c>
      <c r="H389" s="54">
        <f t="shared" si="199"/>
        <v>0</v>
      </c>
      <c r="I389" s="54">
        <f t="shared" si="199"/>
        <v>0</v>
      </c>
      <c r="J389" s="54">
        <f t="shared" si="199"/>
        <v>0</v>
      </c>
      <c r="K389" s="54">
        <f t="shared" si="199"/>
        <v>0</v>
      </c>
      <c r="L389" s="54">
        <f t="shared" si="194"/>
        <v>0</v>
      </c>
      <c r="M389" s="54">
        <f t="shared" si="199"/>
        <v>0</v>
      </c>
      <c r="N389" s="54">
        <f t="shared" si="199"/>
        <v>0</v>
      </c>
      <c r="O389" s="54">
        <f t="shared" si="199"/>
        <v>0</v>
      </c>
      <c r="P389" s="54">
        <f t="shared" si="199"/>
        <v>0</v>
      </c>
      <c r="Q389" s="54">
        <f t="shared" si="199"/>
        <v>0</v>
      </c>
      <c r="R389" s="54">
        <f t="shared" si="199"/>
        <v>0</v>
      </c>
      <c r="S389" s="54">
        <f t="shared" si="199"/>
        <v>0</v>
      </c>
      <c r="T389" s="54">
        <f t="shared" si="199"/>
        <v>0</v>
      </c>
      <c r="U389" s="54">
        <f t="shared" si="199"/>
        <v>0</v>
      </c>
    </row>
    <row r="390" spans="1:21">
      <c r="B390" s="2" t="str">
        <f>$B$12</f>
        <v>TOTAL</v>
      </c>
      <c r="D390" s="54">
        <f t="shared" ref="D390:U390" si="200">-$D$382*D32+D320</f>
        <v>756701872.00000024</v>
      </c>
      <c r="E390" s="54">
        <f t="shared" si="200"/>
        <v>372687739.84421033</v>
      </c>
      <c r="F390" s="54">
        <f t="shared" si="200"/>
        <v>93145089.497394979</v>
      </c>
      <c r="G390" s="54">
        <f t="shared" si="200"/>
        <v>1181111.6236095263</v>
      </c>
      <c r="H390" s="54">
        <f t="shared" si="200"/>
        <v>63260.663302392939</v>
      </c>
      <c r="I390" s="54">
        <f t="shared" si="200"/>
        <v>41685945.947451696</v>
      </c>
      <c r="J390" s="54">
        <f t="shared" si="200"/>
        <v>11429668.22595997</v>
      </c>
      <c r="K390" s="54">
        <f t="shared" si="200"/>
        <v>1934423.91342706</v>
      </c>
      <c r="L390" s="54">
        <f t="shared" si="194"/>
        <v>0</v>
      </c>
      <c r="M390" s="54">
        <f t="shared" si="200"/>
        <v>1793423.8636412774</v>
      </c>
      <c r="N390" s="54">
        <f t="shared" si="200"/>
        <v>32866043.482116602</v>
      </c>
      <c r="O390" s="54">
        <f t="shared" si="200"/>
        <v>170855077.58915046</v>
      </c>
      <c r="P390" s="54">
        <f t="shared" si="200"/>
        <v>15448152.742603134</v>
      </c>
      <c r="Q390" s="54">
        <f t="shared" si="200"/>
        <v>11666795.465396374</v>
      </c>
      <c r="R390" s="54">
        <f t="shared" si="200"/>
        <v>220391.45994245919</v>
      </c>
      <c r="S390" s="54">
        <f t="shared" si="200"/>
        <v>169798.25916153158</v>
      </c>
      <c r="T390" s="54">
        <f t="shared" si="200"/>
        <v>1255997.2624664195</v>
      </c>
      <c r="U390" s="54">
        <f t="shared" si="200"/>
        <v>298952.1601659283</v>
      </c>
    </row>
    <row r="391" spans="1:21">
      <c r="A391" s="2" t="s">
        <v>550</v>
      </c>
      <c r="B391" s="2" t="str">
        <f>$B$5</f>
        <v>PRODUCTION</v>
      </c>
      <c r="D391" s="7">
        <f t="shared" ref="D391:D398" si="201">SUM(E391:U391)</f>
        <v>1.6907328332868191E-2</v>
      </c>
      <c r="E391" s="7">
        <f t="shared" ref="E391:U391" si="202">E383/$D390</f>
        <v>8.3827982880371014E-3</v>
      </c>
      <c r="F391" s="7">
        <f t="shared" si="202"/>
        <v>2.0962685237412922E-3</v>
      </c>
      <c r="G391" s="7">
        <f t="shared" si="202"/>
        <v>2.656776723974057E-5</v>
      </c>
      <c r="H391" s="7">
        <f t="shared" si="202"/>
        <v>1.329690341726984E-6</v>
      </c>
      <c r="I391" s="7">
        <f t="shared" si="202"/>
        <v>9.4048611884748788E-4</v>
      </c>
      <c r="J391" s="7">
        <f t="shared" si="202"/>
        <v>2.57765464550329E-4</v>
      </c>
      <c r="K391" s="7">
        <f t="shared" si="202"/>
        <v>4.10184264723392E-5</v>
      </c>
      <c r="L391" s="7">
        <f>IFERROR(L383/$D$390,0)</f>
        <v>0</v>
      </c>
      <c r="M391" s="7">
        <f t="shared" si="202"/>
        <v>4.0654809004739299E-5</v>
      </c>
      <c r="N391" s="7">
        <f t="shared" si="202"/>
        <v>7.3984817466891007E-4</v>
      </c>
      <c r="O391" s="7">
        <f t="shared" si="202"/>
        <v>3.6049412136376141E-3</v>
      </c>
      <c r="P391" s="7">
        <f t="shared" si="202"/>
        <v>4.593432022669937E-4</v>
      </c>
      <c r="Q391" s="7">
        <f t="shared" si="202"/>
        <v>2.6303391722339449E-4</v>
      </c>
      <c r="R391" s="7">
        <f t="shared" si="202"/>
        <v>4.9444038729553737E-6</v>
      </c>
      <c r="S391" s="7">
        <f t="shared" si="202"/>
        <v>3.8251792589497401E-6</v>
      </c>
      <c r="T391" s="7">
        <f t="shared" si="202"/>
        <v>3.5946373504573215E-5</v>
      </c>
      <c r="U391" s="7">
        <f t="shared" si="202"/>
        <v>8.5567802000434114E-6</v>
      </c>
    </row>
    <row r="392" spans="1:21">
      <c r="A392" s="2" t="str">
        <f t="shared" ref="A392:A398" si="203">A391</f>
        <v>RB_GUP-Land_T</v>
      </c>
      <c r="B392" s="2" t="str">
        <f>$B$6</f>
        <v>BULKTRAN</v>
      </c>
      <c r="D392" s="7">
        <f t="shared" si="201"/>
        <v>0.73452424534956073</v>
      </c>
      <c r="E392" s="7">
        <f t="shared" ref="E392:U392" si="204">E384/$D390</f>
        <v>0.36418341592550679</v>
      </c>
      <c r="F392" s="7">
        <f t="shared" si="204"/>
        <v>9.1070571596920225E-2</v>
      </c>
      <c r="G392" s="7">
        <f t="shared" si="204"/>
        <v>1.1542136521035266E-3</v>
      </c>
      <c r="H392" s="7">
        <f t="shared" si="204"/>
        <v>5.7767245988055227E-5</v>
      </c>
      <c r="I392" s="7">
        <f t="shared" si="204"/>
        <v>4.0858605399248085E-2</v>
      </c>
      <c r="J392" s="7">
        <f t="shared" si="204"/>
        <v>1.1198397499499571E-2</v>
      </c>
      <c r="K392" s="7">
        <f t="shared" si="204"/>
        <v>1.7820100347522062E-3</v>
      </c>
      <c r="L392" s="7">
        <f t="shared" ref="L392:L397" si="205">IFERROR(L384/$D$390,0)</f>
        <v>0</v>
      </c>
      <c r="M392" s="7">
        <f t="shared" si="204"/>
        <v>1.7662129886000045E-3</v>
      </c>
      <c r="N392" s="7">
        <f t="shared" si="204"/>
        <v>3.2142063575797471E-2</v>
      </c>
      <c r="O392" s="7">
        <f t="shared" si="204"/>
        <v>0.15661355078372105</v>
      </c>
      <c r="P392" s="7">
        <f t="shared" si="204"/>
        <v>1.9955767839777754E-2</v>
      </c>
      <c r="Q392" s="7">
        <f t="shared" si="204"/>
        <v>1.1427280865792297E-2</v>
      </c>
      <c r="R392" s="7">
        <f t="shared" si="204"/>
        <v>2.1480534665111625E-4</v>
      </c>
      <c r="S392" s="7">
        <f t="shared" si="204"/>
        <v>1.6618160203612785E-4</v>
      </c>
      <c r="T392" s="7">
        <f t="shared" si="204"/>
        <v>1.5616590836632169E-3</v>
      </c>
      <c r="U392" s="7">
        <f t="shared" si="204"/>
        <v>3.7174190950325768E-4</v>
      </c>
    </row>
    <row r="393" spans="1:21">
      <c r="A393" s="2" t="str">
        <f t="shared" si="203"/>
        <v>RB_GUP-Land_T</v>
      </c>
      <c r="B393" s="2" t="str">
        <f>$B$7</f>
        <v>SUBTRAN</v>
      </c>
      <c r="D393" s="7">
        <f t="shared" si="201"/>
        <v>0.24856842631757087</v>
      </c>
      <c r="E393" s="7">
        <f t="shared" ref="E393:U393" si="206">E385/$D390</f>
        <v>0.11994973379009767</v>
      </c>
      <c r="F393" s="7">
        <f t="shared" si="206"/>
        <v>2.9926669944548092E-2</v>
      </c>
      <c r="G393" s="7">
        <f t="shared" si="206"/>
        <v>3.8008643008835953E-4</v>
      </c>
      <c r="H393" s="7">
        <f t="shared" si="206"/>
        <v>2.4503574840081666E-5</v>
      </c>
      <c r="I393" s="7">
        <f t="shared" si="206"/>
        <v>1.3289903884114397E-2</v>
      </c>
      <c r="J393" s="7">
        <f t="shared" si="206"/>
        <v>3.64842267117629E-3</v>
      </c>
      <c r="K393" s="7">
        <f t="shared" si="206"/>
        <v>7.3335997259058787E-4</v>
      </c>
      <c r="L393" s="7">
        <f t="shared" si="205"/>
        <v>0</v>
      </c>
      <c r="M393" s="7">
        <f t="shared" si="206"/>
        <v>5.63185627664537E-4</v>
      </c>
      <c r="N393" s="7">
        <f t="shared" si="206"/>
        <v>1.0551367191014275E-2</v>
      </c>
      <c r="O393" s="7">
        <f t="shared" si="206"/>
        <v>6.5570664751483626E-2</v>
      </c>
      <c r="P393" s="7">
        <f t="shared" si="206"/>
        <v>0</v>
      </c>
      <c r="Q393" s="7">
        <f t="shared" si="206"/>
        <v>3.7276402889870512E-3</v>
      </c>
      <c r="R393" s="7">
        <f t="shared" si="206"/>
        <v>7.1502945018961394E-5</v>
      </c>
      <c r="S393" s="7">
        <f t="shared" si="206"/>
        <v>5.438576409766268E-5</v>
      </c>
      <c r="T393" s="7">
        <f t="shared" si="206"/>
        <v>6.2225592472349862E-5</v>
      </c>
      <c r="U393" s="7">
        <f t="shared" si="206"/>
        <v>1.477388937699516E-5</v>
      </c>
    </row>
    <row r="394" spans="1:21">
      <c r="A394" s="2" t="str">
        <f t="shared" si="203"/>
        <v>RB_GUP-Land_T</v>
      </c>
      <c r="B394" s="2" t="str">
        <f>$B$8</f>
        <v>DISTPRI</v>
      </c>
      <c r="D394" s="7">
        <f t="shared" si="201"/>
        <v>0</v>
      </c>
      <c r="E394" s="7">
        <f t="shared" ref="E394:U394" si="207">E386/$D390</f>
        <v>0</v>
      </c>
      <c r="F394" s="7">
        <f t="shared" si="207"/>
        <v>0</v>
      </c>
      <c r="G394" s="7">
        <f t="shared" si="207"/>
        <v>0</v>
      </c>
      <c r="H394" s="7">
        <f t="shared" si="207"/>
        <v>0</v>
      </c>
      <c r="I394" s="7">
        <f t="shared" si="207"/>
        <v>0</v>
      </c>
      <c r="J394" s="7">
        <f t="shared" si="207"/>
        <v>0</v>
      </c>
      <c r="K394" s="7">
        <f t="shared" si="207"/>
        <v>0</v>
      </c>
      <c r="L394" s="7">
        <f t="shared" si="205"/>
        <v>0</v>
      </c>
      <c r="M394" s="7">
        <f t="shared" si="207"/>
        <v>0</v>
      </c>
      <c r="N394" s="7">
        <f t="shared" si="207"/>
        <v>0</v>
      </c>
      <c r="O394" s="7">
        <f t="shared" si="207"/>
        <v>0</v>
      </c>
      <c r="P394" s="7">
        <f t="shared" si="207"/>
        <v>0</v>
      </c>
      <c r="Q394" s="7">
        <f t="shared" si="207"/>
        <v>0</v>
      </c>
      <c r="R394" s="7">
        <f t="shared" si="207"/>
        <v>0</v>
      </c>
      <c r="S394" s="7">
        <f t="shared" si="207"/>
        <v>0</v>
      </c>
      <c r="T394" s="7">
        <f t="shared" si="207"/>
        <v>0</v>
      </c>
      <c r="U394" s="7">
        <f t="shared" si="207"/>
        <v>0</v>
      </c>
    </row>
    <row r="395" spans="1:21">
      <c r="A395" s="2" t="str">
        <f t="shared" si="203"/>
        <v>RB_GUP-Land_T</v>
      </c>
      <c r="B395" s="2" t="str">
        <f>$B$9</f>
        <v>DISTSEC</v>
      </c>
      <c r="D395" s="7">
        <f t="shared" si="201"/>
        <v>0</v>
      </c>
      <c r="E395" s="7">
        <f t="shared" ref="E395:U395" si="208">E387/$D390</f>
        <v>0</v>
      </c>
      <c r="F395" s="7">
        <f t="shared" si="208"/>
        <v>0</v>
      </c>
      <c r="G395" s="7">
        <f t="shared" si="208"/>
        <v>0</v>
      </c>
      <c r="H395" s="7">
        <f t="shared" si="208"/>
        <v>0</v>
      </c>
      <c r="I395" s="7">
        <f t="shared" si="208"/>
        <v>0</v>
      </c>
      <c r="J395" s="7">
        <f t="shared" si="208"/>
        <v>0</v>
      </c>
      <c r="K395" s="7">
        <f t="shared" si="208"/>
        <v>0</v>
      </c>
      <c r="L395" s="7">
        <f t="shared" si="205"/>
        <v>0</v>
      </c>
      <c r="M395" s="7">
        <f t="shared" si="208"/>
        <v>0</v>
      </c>
      <c r="N395" s="7">
        <f t="shared" si="208"/>
        <v>0</v>
      </c>
      <c r="O395" s="7">
        <f t="shared" si="208"/>
        <v>0</v>
      </c>
      <c r="P395" s="7">
        <f t="shared" si="208"/>
        <v>0</v>
      </c>
      <c r="Q395" s="7">
        <f t="shared" si="208"/>
        <v>0</v>
      </c>
      <c r="R395" s="7">
        <f t="shared" si="208"/>
        <v>0</v>
      </c>
      <c r="S395" s="7">
        <f t="shared" si="208"/>
        <v>0</v>
      </c>
      <c r="T395" s="7">
        <f t="shared" si="208"/>
        <v>0</v>
      </c>
      <c r="U395" s="7">
        <f t="shared" si="208"/>
        <v>0</v>
      </c>
    </row>
    <row r="396" spans="1:21">
      <c r="A396" s="2" t="str">
        <f t="shared" si="203"/>
        <v>RB_GUP-Land_T</v>
      </c>
      <c r="B396" s="2" t="str">
        <f>$B$10</f>
        <v>ENERGY</v>
      </c>
      <c r="D396" s="7">
        <f t="shared" si="201"/>
        <v>0</v>
      </c>
      <c r="E396" s="7">
        <f t="shared" ref="E396:U396" si="209">E388/$D390</f>
        <v>0</v>
      </c>
      <c r="F396" s="7">
        <f t="shared" si="209"/>
        <v>0</v>
      </c>
      <c r="G396" s="7">
        <f t="shared" si="209"/>
        <v>0</v>
      </c>
      <c r="H396" s="7">
        <f t="shared" si="209"/>
        <v>0</v>
      </c>
      <c r="I396" s="7">
        <f t="shared" si="209"/>
        <v>0</v>
      </c>
      <c r="J396" s="7">
        <f t="shared" si="209"/>
        <v>0</v>
      </c>
      <c r="K396" s="7">
        <f t="shared" si="209"/>
        <v>0</v>
      </c>
      <c r="L396" s="7">
        <f t="shared" si="205"/>
        <v>0</v>
      </c>
      <c r="M396" s="7">
        <f t="shared" si="209"/>
        <v>0</v>
      </c>
      <c r="N396" s="7">
        <f t="shared" si="209"/>
        <v>0</v>
      </c>
      <c r="O396" s="7">
        <f t="shared" si="209"/>
        <v>0</v>
      </c>
      <c r="P396" s="7">
        <f t="shared" si="209"/>
        <v>0</v>
      </c>
      <c r="Q396" s="7">
        <f t="shared" si="209"/>
        <v>0</v>
      </c>
      <c r="R396" s="7">
        <f t="shared" si="209"/>
        <v>0</v>
      </c>
      <c r="S396" s="7">
        <f t="shared" si="209"/>
        <v>0</v>
      </c>
      <c r="T396" s="7">
        <f t="shared" si="209"/>
        <v>0</v>
      </c>
      <c r="U396" s="7">
        <f t="shared" si="209"/>
        <v>0</v>
      </c>
    </row>
    <row r="397" spans="1:21">
      <c r="A397" s="2" t="str">
        <f t="shared" si="203"/>
        <v>RB_GUP-Land_T</v>
      </c>
      <c r="B397" s="2" t="str">
        <f>$B$11</f>
        <v>CUSTOMER</v>
      </c>
      <c r="D397" s="7">
        <f t="shared" si="201"/>
        <v>0</v>
      </c>
      <c r="E397" s="7">
        <f t="shared" ref="E397:U397" si="210">E389/$D390</f>
        <v>0</v>
      </c>
      <c r="F397" s="7">
        <f t="shared" si="210"/>
        <v>0</v>
      </c>
      <c r="G397" s="7">
        <f t="shared" si="210"/>
        <v>0</v>
      </c>
      <c r="H397" s="7">
        <f t="shared" si="210"/>
        <v>0</v>
      </c>
      <c r="I397" s="7">
        <f t="shared" si="210"/>
        <v>0</v>
      </c>
      <c r="J397" s="7">
        <f t="shared" si="210"/>
        <v>0</v>
      </c>
      <c r="K397" s="7">
        <f t="shared" si="210"/>
        <v>0</v>
      </c>
      <c r="L397" s="7">
        <f t="shared" si="205"/>
        <v>0</v>
      </c>
      <c r="M397" s="7">
        <f t="shared" si="210"/>
        <v>0</v>
      </c>
      <c r="N397" s="7">
        <f t="shared" si="210"/>
        <v>0</v>
      </c>
      <c r="O397" s="7">
        <f t="shared" si="210"/>
        <v>0</v>
      </c>
      <c r="P397" s="7">
        <f t="shared" si="210"/>
        <v>0</v>
      </c>
      <c r="Q397" s="7">
        <f t="shared" si="210"/>
        <v>0</v>
      </c>
      <c r="R397" s="7">
        <f t="shared" si="210"/>
        <v>0</v>
      </c>
      <c r="S397" s="7">
        <f t="shared" si="210"/>
        <v>0</v>
      </c>
      <c r="T397" s="7">
        <f t="shared" si="210"/>
        <v>0</v>
      </c>
      <c r="U397" s="7">
        <f t="shared" si="210"/>
        <v>0</v>
      </c>
    </row>
    <row r="398" spans="1:21">
      <c r="A398" s="2" t="str">
        <f t="shared" si="203"/>
        <v>RB_GUP-Land_T</v>
      </c>
      <c r="B398" s="2" t="str">
        <f>$B$12</f>
        <v>TOTAL</v>
      </c>
      <c r="D398" s="7">
        <f t="shared" si="201"/>
        <v>1</v>
      </c>
      <c r="E398" s="7">
        <f t="shared" ref="E398:U398" si="211">SUM(E391:E397)</f>
        <v>0.49251594800364157</v>
      </c>
      <c r="F398" s="7">
        <f t="shared" si="211"/>
        <v>0.12309351006520962</v>
      </c>
      <c r="G398" s="7">
        <f t="shared" si="211"/>
        <v>1.5608678494316267E-3</v>
      </c>
      <c r="H398" s="7">
        <f t="shared" si="211"/>
        <v>8.3600511169863883E-5</v>
      </c>
      <c r="I398" s="7">
        <f t="shared" si="211"/>
        <v>5.5088995402209968E-2</v>
      </c>
      <c r="J398" s="7">
        <f t="shared" si="211"/>
        <v>1.510458563522619E-2</v>
      </c>
      <c r="K398" s="7">
        <f t="shared" si="211"/>
        <v>2.5563884338151333E-3</v>
      </c>
      <c r="L398" s="7">
        <f t="shared" si="211"/>
        <v>0</v>
      </c>
      <c r="M398" s="7">
        <f t="shared" si="211"/>
        <v>2.3700534252692807E-3</v>
      </c>
      <c r="N398" s="7">
        <f t="shared" si="211"/>
        <v>4.3433278941480656E-2</v>
      </c>
      <c r="O398" s="7">
        <f t="shared" si="211"/>
        <v>0.22578915674884228</v>
      </c>
      <c r="P398" s="7">
        <f t="shared" si="211"/>
        <v>2.0415111042044746E-2</v>
      </c>
      <c r="Q398" s="7">
        <f t="shared" si="211"/>
        <v>1.5417955072002741E-2</v>
      </c>
      <c r="R398" s="7">
        <f t="shared" si="211"/>
        <v>2.9125269554303298E-4</v>
      </c>
      <c r="S398" s="7">
        <f t="shared" si="211"/>
        <v>2.2439254539274026E-4</v>
      </c>
      <c r="T398" s="7">
        <f t="shared" si="211"/>
        <v>1.6598310496401399E-3</v>
      </c>
      <c r="U398" s="7">
        <f t="shared" si="211"/>
        <v>3.9507257908029625E-4</v>
      </c>
    </row>
    <row r="400" spans="1:21">
      <c r="A400" s="2" t="s">
        <v>559</v>
      </c>
      <c r="B400" s="2" t="s">
        <v>562</v>
      </c>
      <c r="D400" s="126">
        <v>9256806</v>
      </c>
      <c r="E400" s="67" t="s">
        <v>612</v>
      </c>
    </row>
    <row r="401" spans="1:21">
      <c r="A401" s="15" t="s">
        <v>555</v>
      </c>
      <c r="B401" s="2" t="str">
        <f>$B$5</f>
        <v>PRODUCTION</v>
      </c>
      <c r="D401" s="54">
        <f t="shared" ref="D401:U401" si="212">-$D$400*D45+D330</f>
        <v>0</v>
      </c>
      <c r="E401" s="54">
        <f t="shared" si="212"/>
        <v>0</v>
      </c>
      <c r="F401" s="54">
        <f t="shared" si="212"/>
        <v>0</v>
      </c>
      <c r="G401" s="54">
        <f t="shared" si="212"/>
        <v>0</v>
      </c>
      <c r="H401" s="54">
        <f t="shared" si="212"/>
        <v>0</v>
      </c>
      <c r="I401" s="54">
        <f t="shared" si="212"/>
        <v>0</v>
      </c>
      <c r="J401" s="54">
        <f t="shared" si="212"/>
        <v>0</v>
      </c>
      <c r="K401" s="54">
        <f t="shared" si="212"/>
        <v>0</v>
      </c>
      <c r="L401" s="54">
        <f>IFERROR(-$D$400*L45+L330,0)</f>
        <v>0</v>
      </c>
      <c r="M401" s="54">
        <f t="shared" si="212"/>
        <v>0</v>
      </c>
      <c r="N401" s="54">
        <f t="shared" si="212"/>
        <v>0</v>
      </c>
      <c r="O401" s="54">
        <f t="shared" si="212"/>
        <v>0</v>
      </c>
      <c r="P401" s="54">
        <f t="shared" si="212"/>
        <v>0</v>
      </c>
      <c r="Q401" s="54">
        <f t="shared" si="212"/>
        <v>0</v>
      </c>
      <c r="R401" s="54">
        <f t="shared" si="212"/>
        <v>0</v>
      </c>
      <c r="S401" s="54">
        <f t="shared" si="212"/>
        <v>0</v>
      </c>
      <c r="T401" s="54">
        <f t="shared" si="212"/>
        <v>0</v>
      </c>
      <c r="U401" s="54">
        <f t="shared" si="212"/>
        <v>0</v>
      </c>
    </row>
    <row r="402" spans="1:21">
      <c r="B402" s="2" t="str">
        <f>$B$6</f>
        <v>BULKTRAN</v>
      </c>
      <c r="D402" s="54">
        <f t="shared" ref="D402:U402" si="213">-$D$400*D46+D331</f>
        <v>0</v>
      </c>
      <c r="E402" s="54">
        <f t="shared" si="213"/>
        <v>0</v>
      </c>
      <c r="F402" s="54">
        <f t="shared" si="213"/>
        <v>0</v>
      </c>
      <c r="G402" s="54">
        <f t="shared" si="213"/>
        <v>0</v>
      </c>
      <c r="H402" s="54">
        <f t="shared" si="213"/>
        <v>0</v>
      </c>
      <c r="I402" s="54">
        <f t="shared" si="213"/>
        <v>0</v>
      </c>
      <c r="J402" s="54">
        <f t="shared" si="213"/>
        <v>0</v>
      </c>
      <c r="K402" s="54">
        <f t="shared" si="213"/>
        <v>0</v>
      </c>
      <c r="L402" s="54">
        <f t="shared" ref="L402:L408" si="214">IFERROR(-$D$400*L46+L331,0)</f>
        <v>0</v>
      </c>
      <c r="M402" s="54">
        <f t="shared" si="213"/>
        <v>0</v>
      </c>
      <c r="N402" s="54">
        <f t="shared" si="213"/>
        <v>0</v>
      </c>
      <c r="O402" s="54">
        <f t="shared" si="213"/>
        <v>0</v>
      </c>
      <c r="P402" s="54">
        <f t="shared" si="213"/>
        <v>0</v>
      </c>
      <c r="Q402" s="54">
        <f t="shared" si="213"/>
        <v>0</v>
      </c>
      <c r="R402" s="54">
        <f t="shared" si="213"/>
        <v>0</v>
      </c>
      <c r="S402" s="54">
        <f t="shared" si="213"/>
        <v>0</v>
      </c>
      <c r="T402" s="54">
        <f t="shared" si="213"/>
        <v>0</v>
      </c>
      <c r="U402" s="54">
        <f t="shared" si="213"/>
        <v>0</v>
      </c>
    </row>
    <row r="403" spans="1:21">
      <c r="B403" s="2" t="str">
        <f>$B$7</f>
        <v>SUBTRAN</v>
      </c>
      <c r="D403" s="54">
        <f t="shared" ref="D403:U403" si="215">-$D$400*D47+D332</f>
        <v>0</v>
      </c>
      <c r="E403" s="54">
        <f t="shared" si="215"/>
        <v>0</v>
      </c>
      <c r="F403" s="54">
        <f t="shared" si="215"/>
        <v>0</v>
      </c>
      <c r="G403" s="54">
        <f t="shared" si="215"/>
        <v>0</v>
      </c>
      <c r="H403" s="54">
        <f t="shared" si="215"/>
        <v>0</v>
      </c>
      <c r="I403" s="54">
        <f t="shared" si="215"/>
        <v>0</v>
      </c>
      <c r="J403" s="54">
        <f t="shared" si="215"/>
        <v>0</v>
      </c>
      <c r="K403" s="54">
        <f t="shared" si="215"/>
        <v>0</v>
      </c>
      <c r="L403" s="54">
        <f t="shared" si="214"/>
        <v>0</v>
      </c>
      <c r="M403" s="54">
        <f t="shared" si="215"/>
        <v>0</v>
      </c>
      <c r="N403" s="54">
        <f t="shared" si="215"/>
        <v>0</v>
      </c>
      <c r="O403" s="54">
        <f t="shared" si="215"/>
        <v>0</v>
      </c>
      <c r="P403" s="54">
        <f t="shared" si="215"/>
        <v>0</v>
      </c>
      <c r="Q403" s="54">
        <f t="shared" si="215"/>
        <v>0</v>
      </c>
      <c r="R403" s="54">
        <f t="shared" si="215"/>
        <v>0</v>
      </c>
      <c r="S403" s="54">
        <f t="shared" si="215"/>
        <v>0</v>
      </c>
      <c r="T403" s="54">
        <f t="shared" si="215"/>
        <v>0</v>
      </c>
      <c r="U403" s="54">
        <f t="shared" si="215"/>
        <v>0</v>
      </c>
    </row>
    <row r="404" spans="1:21">
      <c r="B404" s="2" t="str">
        <f>$B$8</f>
        <v>DISTPRI</v>
      </c>
      <c r="D404" s="54">
        <f t="shared" ref="D404:U404" si="216">-$D$400*D48+D333</f>
        <v>268232352.49209571</v>
      </c>
      <c r="E404" s="54">
        <f t="shared" si="216"/>
        <v>177414207.11950302</v>
      </c>
      <c r="F404" s="54">
        <f t="shared" si="216"/>
        <v>44026857.610262625</v>
      </c>
      <c r="G404" s="54">
        <f t="shared" si="216"/>
        <v>558960.71577773115</v>
      </c>
      <c r="H404" s="54">
        <f t="shared" si="216"/>
        <v>0</v>
      </c>
      <c r="I404" s="54">
        <f t="shared" si="216"/>
        <v>19217431.84565543</v>
      </c>
      <c r="J404" s="54">
        <f t="shared" si="216"/>
        <v>5284655.2491065199</v>
      </c>
      <c r="K404" s="54">
        <f t="shared" si="216"/>
        <v>0</v>
      </c>
      <c r="L404" s="54">
        <f t="shared" si="214"/>
        <v>0</v>
      </c>
      <c r="M404" s="54">
        <f t="shared" si="216"/>
        <v>823459.72100853198</v>
      </c>
      <c r="N404" s="54">
        <f t="shared" si="216"/>
        <v>15209105.564074168</v>
      </c>
      <c r="O404" s="54">
        <f t="shared" si="216"/>
        <v>0</v>
      </c>
      <c r="P404" s="54">
        <f t="shared" si="216"/>
        <v>0</v>
      </c>
      <c r="Q404" s="54">
        <f t="shared" si="216"/>
        <v>5401740.5040995097</v>
      </c>
      <c r="R404" s="54">
        <f t="shared" si="216"/>
        <v>103745.48846137927</v>
      </c>
      <c r="S404" s="54">
        <f t="shared" si="216"/>
        <v>79287.814349812572</v>
      </c>
      <c r="T404" s="54">
        <f t="shared" si="216"/>
        <v>91238.64458155843</v>
      </c>
      <c r="U404" s="54">
        <f t="shared" si="216"/>
        <v>21662.215215421002</v>
      </c>
    </row>
    <row r="405" spans="1:21">
      <c r="B405" s="2" t="str">
        <f>$B$9</f>
        <v>DISTSEC</v>
      </c>
      <c r="D405" s="54">
        <f t="shared" ref="D405:U405" si="217">-$D$400*D49+D334</f>
        <v>91762639.643632174</v>
      </c>
      <c r="E405" s="54">
        <f t="shared" si="217"/>
        <v>69774332.672723293</v>
      </c>
      <c r="F405" s="54">
        <f t="shared" si="217"/>
        <v>14083452.320309155</v>
      </c>
      <c r="G405" s="54">
        <f t="shared" si="217"/>
        <v>0</v>
      </c>
      <c r="H405" s="54">
        <f t="shared" si="217"/>
        <v>0</v>
      </c>
      <c r="I405" s="54">
        <f t="shared" si="217"/>
        <v>5394248.1447133943</v>
      </c>
      <c r="J405" s="54">
        <f t="shared" si="217"/>
        <v>0</v>
      </c>
      <c r="K405" s="54">
        <f t="shared" si="217"/>
        <v>0</v>
      </c>
      <c r="L405" s="54">
        <f t="shared" si="214"/>
        <v>0</v>
      </c>
      <c r="M405" s="54">
        <f t="shared" si="217"/>
        <v>189457.31349385303</v>
      </c>
      <c r="N405" s="54">
        <f t="shared" si="217"/>
        <v>0</v>
      </c>
      <c r="O405" s="54">
        <f t="shared" si="217"/>
        <v>0</v>
      </c>
      <c r="P405" s="54">
        <f t="shared" si="217"/>
        <v>0</v>
      </c>
      <c r="Q405" s="54">
        <f t="shared" si="217"/>
        <v>1564695.9902153276</v>
      </c>
      <c r="R405" s="54">
        <f t="shared" si="217"/>
        <v>0</v>
      </c>
      <c r="S405" s="54">
        <f t="shared" si="217"/>
        <v>20140.394501492468</v>
      </c>
      <c r="T405" s="54">
        <f t="shared" si="217"/>
        <v>599645.84498698218</v>
      </c>
      <c r="U405" s="54">
        <f t="shared" si="217"/>
        <v>136666.96268869887</v>
      </c>
    </row>
    <row r="406" spans="1:21">
      <c r="B406" s="2" t="str">
        <f>$B$10</f>
        <v>ENERGY</v>
      </c>
      <c r="D406" s="54">
        <f t="shared" ref="D406:U406" si="218">-$D$400*D50+D335</f>
        <v>0</v>
      </c>
      <c r="E406" s="54">
        <f t="shared" si="218"/>
        <v>0</v>
      </c>
      <c r="F406" s="54">
        <f t="shared" si="218"/>
        <v>0</v>
      </c>
      <c r="G406" s="54">
        <f t="shared" si="218"/>
        <v>0</v>
      </c>
      <c r="H406" s="54">
        <f t="shared" si="218"/>
        <v>0</v>
      </c>
      <c r="I406" s="54">
        <f t="shared" si="218"/>
        <v>0</v>
      </c>
      <c r="J406" s="54">
        <f t="shared" si="218"/>
        <v>0</v>
      </c>
      <c r="K406" s="54">
        <f t="shared" si="218"/>
        <v>0</v>
      </c>
      <c r="L406" s="54">
        <f t="shared" si="214"/>
        <v>0</v>
      </c>
      <c r="M406" s="54">
        <f t="shared" si="218"/>
        <v>0</v>
      </c>
      <c r="N406" s="54">
        <f t="shared" si="218"/>
        <v>0</v>
      </c>
      <c r="O406" s="54">
        <f t="shared" si="218"/>
        <v>0</v>
      </c>
      <c r="P406" s="54">
        <f t="shared" si="218"/>
        <v>0</v>
      </c>
      <c r="Q406" s="54">
        <f t="shared" si="218"/>
        <v>0</v>
      </c>
      <c r="R406" s="54">
        <f t="shared" si="218"/>
        <v>0</v>
      </c>
      <c r="S406" s="54">
        <f t="shared" si="218"/>
        <v>0</v>
      </c>
      <c r="T406" s="54">
        <f t="shared" si="218"/>
        <v>0</v>
      </c>
      <c r="U406" s="54">
        <f t="shared" si="218"/>
        <v>0</v>
      </c>
    </row>
    <row r="407" spans="1:21">
      <c r="B407" s="2" t="str">
        <f>$B$11</f>
        <v>CUSTOMER</v>
      </c>
      <c r="D407" s="54">
        <f t="shared" ref="D407:U407" si="219">-$D$400*D51+D336</f>
        <v>706487794.55427206</v>
      </c>
      <c r="E407" s="54">
        <f t="shared" si="219"/>
        <v>525744199.49141526</v>
      </c>
      <c r="F407" s="54">
        <f t="shared" si="219"/>
        <v>129373871.92185128</v>
      </c>
      <c r="G407" s="54">
        <f t="shared" si="219"/>
        <v>1441291.4028933723</v>
      </c>
      <c r="H407" s="54">
        <f t="shared" si="219"/>
        <v>106434.24104500217</v>
      </c>
      <c r="I407" s="54">
        <f t="shared" si="219"/>
        <v>2407860.135187</v>
      </c>
      <c r="J407" s="54">
        <f t="shared" si="219"/>
        <v>756612.25659162272</v>
      </c>
      <c r="K407" s="54">
        <f t="shared" si="219"/>
        <v>305392.85146360559</v>
      </c>
      <c r="L407" s="54">
        <f t="shared" si="214"/>
        <v>0</v>
      </c>
      <c r="M407" s="54">
        <f t="shared" si="219"/>
        <v>22327.231927858251</v>
      </c>
      <c r="N407" s="54">
        <f t="shared" si="219"/>
        <v>555918.32113395387</v>
      </c>
      <c r="O407" s="54">
        <f t="shared" si="219"/>
        <v>1012230.8826891417</v>
      </c>
      <c r="P407" s="54">
        <f t="shared" si="219"/>
        <v>196321.05639287276</v>
      </c>
      <c r="Q407" s="54">
        <f t="shared" si="219"/>
        <v>770284.29212151165</v>
      </c>
      <c r="R407" s="54">
        <f t="shared" si="219"/>
        <v>8976.4345370487099</v>
      </c>
      <c r="S407" s="54">
        <f t="shared" si="219"/>
        <v>55222.311738817029</v>
      </c>
      <c r="T407" s="54">
        <f t="shared" si="219"/>
        <v>38496249.825099215</v>
      </c>
      <c r="U407" s="54">
        <f t="shared" si="219"/>
        <v>5234601.8981845314</v>
      </c>
    </row>
    <row r="408" spans="1:21">
      <c r="B408" s="2" t="str">
        <f>$B$12</f>
        <v>TOTAL</v>
      </c>
      <c r="D408" s="54">
        <f t="shared" ref="D408:U408" si="220">-$D$400*D52+D337</f>
        <v>1066482786.6900003</v>
      </c>
      <c r="E408" s="54">
        <f t="shared" si="220"/>
        <v>772932739.28364134</v>
      </c>
      <c r="F408" s="54">
        <f t="shared" si="220"/>
        <v>187484181.85242304</v>
      </c>
      <c r="G408" s="54">
        <f t="shared" si="220"/>
        <v>2000252.1186711036</v>
      </c>
      <c r="H408" s="54">
        <f t="shared" si="220"/>
        <v>106434.24104500217</v>
      </c>
      <c r="I408" s="54">
        <f t="shared" si="220"/>
        <v>27019540.125555821</v>
      </c>
      <c r="J408" s="54">
        <f t="shared" si="220"/>
        <v>6041267.5056981426</v>
      </c>
      <c r="K408" s="54">
        <f t="shared" si="220"/>
        <v>305392.85146360559</v>
      </c>
      <c r="L408" s="54">
        <f t="shared" si="214"/>
        <v>0</v>
      </c>
      <c r="M408" s="54">
        <f t="shared" si="220"/>
        <v>1035244.2664302435</v>
      </c>
      <c r="N408" s="54">
        <f t="shared" si="220"/>
        <v>15765023.885208124</v>
      </c>
      <c r="O408" s="54">
        <f t="shared" si="220"/>
        <v>1012230.8826891417</v>
      </c>
      <c r="P408" s="54">
        <f t="shared" si="220"/>
        <v>196321.05639287276</v>
      </c>
      <c r="Q408" s="54">
        <f t="shared" si="220"/>
        <v>7736720.7864363482</v>
      </c>
      <c r="R408" s="54">
        <f t="shared" si="220"/>
        <v>112721.92299842797</v>
      </c>
      <c r="S408" s="54">
        <f t="shared" si="220"/>
        <v>154650.52059012203</v>
      </c>
      <c r="T408" s="54">
        <f t="shared" si="220"/>
        <v>39187134.314667754</v>
      </c>
      <c r="U408" s="54">
        <f t="shared" si="220"/>
        <v>5392931.0760886511</v>
      </c>
    </row>
    <row r="409" spans="1:21">
      <c r="A409" s="2" t="s">
        <v>551</v>
      </c>
      <c r="B409" s="2" t="str">
        <f>$B$5</f>
        <v>PRODUCTION</v>
      </c>
      <c r="D409" s="7">
        <f t="shared" ref="D409:D416" si="221">SUM(E409:U409)</f>
        <v>0</v>
      </c>
      <c r="E409" s="7">
        <f t="shared" ref="E409:U409" si="222">E401/$D408</f>
        <v>0</v>
      </c>
      <c r="F409" s="7">
        <f t="shared" si="222"/>
        <v>0</v>
      </c>
      <c r="G409" s="7">
        <f t="shared" si="222"/>
        <v>0</v>
      </c>
      <c r="H409" s="7">
        <f t="shared" si="222"/>
        <v>0</v>
      </c>
      <c r="I409" s="7">
        <f t="shared" si="222"/>
        <v>0</v>
      </c>
      <c r="J409" s="7">
        <f t="shared" si="222"/>
        <v>0</v>
      </c>
      <c r="K409" s="7">
        <f t="shared" si="222"/>
        <v>0</v>
      </c>
      <c r="L409" s="7">
        <f>IFERROR(L401/$D$408,0)</f>
        <v>0</v>
      </c>
      <c r="M409" s="7">
        <f t="shared" si="222"/>
        <v>0</v>
      </c>
      <c r="N409" s="7">
        <f t="shared" si="222"/>
        <v>0</v>
      </c>
      <c r="O409" s="7">
        <f t="shared" si="222"/>
        <v>0</v>
      </c>
      <c r="P409" s="7">
        <f t="shared" si="222"/>
        <v>0</v>
      </c>
      <c r="Q409" s="7">
        <f t="shared" si="222"/>
        <v>0</v>
      </c>
      <c r="R409" s="7">
        <f t="shared" si="222"/>
        <v>0</v>
      </c>
      <c r="S409" s="7">
        <f t="shared" si="222"/>
        <v>0</v>
      </c>
      <c r="T409" s="7">
        <f t="shared" si="222"/>
        <v>0</v>
      </c>
      <c r="U409" s="7">
        <f t="shared" si="222"/>
        <v>0</v>
      </c>
    </row>
    <row r="410" spans="1:21">
      <c r="A410" s="2" t="str">
        <f t="shared" ref="A410:A416" si="223">A409</f>
        <v>RB_GUP-Land_D</v>
      </c>
      <c r="B410" s="2" t="str">
        <f>$B$6</f>
        <v>BULKTRAN</v>
      </c>
      <c r="D410" s="7">
        <f t="shared" si="221"/>
        <v>0</v>
      </c>
      <c r="E410" s="7">
        <f t="shared" ref="E410:U410" si="224">E402/$D408</f>
        <v>0</v>
      </c>
      <c r="F410" s="7">
        <f t="shared" si="224"/>
        <v>0</v>
      </c>
      <c r="G410" s="7">
        <f t="shared" si="224"/>
        <v>0</v>
      </c>
      <c r="H410" s="7">
        <f t="shared" si="224"/>
        <v>0</v>
      </c>
      <c r="I410" s="7">
        <f t="shared" si="224"/>
        <v>0</v>
      </c>
      <c r="J410" s="7">
        <f t="shared" si="224"/>
        <v>0</v>
      </c>
      <c r="K410" s="7">
        <f t="shared" si="224"/>
        <v>0</v>
      </c>
      <c r="L410" s="7">
        <f t="shared" ref="L410:L415" si="225">IFERROR(L402/$D$408,0)</f>
        <v>0</v>
      </c>
      <c r="M410" s="7">
        <f t="shared" si="224"/>
        <v>0</v>
      </c>
      <c r="N410" s="7">
        <f t="shared" si="224"/>
        <v>0</v>
      </c>
      <c r="O410" s="7">
        <f t="shared" si="224"/>
        <v>0</v>
      </c>
      <c r="P410" s="7">
        <f t="shared" si="224"/>
        <v>0</v>
      </c>
      <c r="Q410" s="7">
        <f t="shared" si="224"/>
        <v>0</v>
      </c>
      <c r="R410" s="7">
        <f t="shared" si="224"/>
        <v>0</v>
      </c>
      <c r="S410" s="7">
        <f t="shared" si="224"/>
        <v>0</v>
      </c>
      <c r="T410" s="7">
        <f t="shared" si="224"/>
        <v>0</v>
      </c>
      <c r="U410" s="7">
        <f t="shared" si="224"/>
        <v>0</v>
      </c>
    </row>
    <row r="411" spans="1:21">
      <c r="A411" s="2" t="str">
        <f t="shared" si="223"/>
        <v>RB_GUP-Land_D</v>
      </c>
      <c r="B411" s="2" t="str">
        <f>$B$7</f>
        <v>SUBTRAN</v>
      </c>
      <c r="D411" s="7">
        <f t="shared" si="221"/>
        <v>0</v>
      </c>
      <c r="E411" s="7">
        <f t="shared" ref="E411:U411" si="226">E403/$D408</f>
        <v>0</v>
      </c>
      <c r="F411" s="7">
        <f t="shared" si="226"/>
        <v>0</v>
      </c>
      <c r="G411" s="7">
        <f t="shared" si="226"/>
        <v>0</v>
      </c>
      <c r="H411" s="7">
        <f t="shared" si="226"/>
        <v>0</v>
      </c>
      <c r="I411" s="7">
        <f t="shared" si="226"/>
        <v>0</v>
      </c>
      <c r="J411" s="7">
        <f t="shared" si="226"/>
        <v>0</v>
      </c>
      <c r="K411" s="7">
        <f t="shared" si="226"/>
        <v>0</v>
      </c>
      <c r="L411" s="7">
        <f t="shared" si="225"/>
        <v>0</v>
      </c>
      <c r="M411" s="7">
        <f t="shared" si="226"/>
        <v>0</v>
      </c>
      <c r="N411" s="7">
        <f t="shared" si="226"/>
        <v>0</v>
      </c>
      <c r="O411" s="7">
        <f t="shared" si="226"/>
        <v>0</v>
      </c>
      <c r="P411" s="7">
        <f t="shared" si="226"/>
        <v>0</v>
      </c>
      <c r="Q411" s="7">
        <f t="shared" si="226"/>
        <v>0</v>
      </c>
      <c r="R411" s="7">
        <f t="shared" si="226"/>
        <v>0</v>
      </c>
      <c r="S411" s="7">
        <f t="shared" si="226"/>
        <v>0</v>
      </c>
      <c r="T411" s="7">
        <f t="shared" si="226"/>
        <v>0</v>
      </c>
      <c r="U411" s="7">
        <f t="shared" si="226"/>
        <v>0</v>
      </c>
    </row>
    <row r="412" spans="1:21">
      <c r="A412" s="2" t="str">
        <f t="shared" si="223"/>
        <v>RB_GUP-Land_D</v>
      </c>
      <c r="B412" s="2" t="str">
        <f>$B$8</f>
        <v>DISTPRI</v>
      </c>
      <c r="D412" s="7">
        <f t="shared" si="221"/>
        <v>0.25151118784073168</v>
      </c>
      <c r="E412" s="7">
        <f t="shared" ref="E412:U412" si="227">E404/$D408</f>
        <v>0.16635449660667881</v>
      </c>
      <c r="F412" s="7">
        <f t="shared" si="227"/>
        <v>4.1282295560444077E-2</v>
      </c>
      <c r="G412" s="7">
        <f t="shared" si="227"/>
        <v>5.2411602208091428E-4</v>
      </c>
      <c r="H412" s="7">
        <f t="shared" si="227"/>
        <v>0</v>
      </c>
      <c r="I412" s="7">
        <f t="shared" si="227"/>
        <v>1.801944868261756E-2</v>
      </c>
      <c r="J412" s="7">
        <f t="shared" si="227"/>
        <v>4.9552185136604891E-3</v>
      </c>
      <c r="K412" s="7">
        <f t="shared" si="227"/>
        <v>0</v>
      </c>
      <c r="L412" s="7">
        <f t="shared" si="225"/>
        <v>0</v>
      </c>
      <c r="M412" s="7">
        <f t="shared" si="227"/>
        <v>7.7212659340172829E-4</v>
      </c>
      <c r="N412" s="7">
        <f t="shared" si="227"/>
        <v>1.4260994883263007E-2</v>
      </c>
      <c r="O412" s="7">
        <f t="shared" si="227"/>
        <v>0</v>
      </c>
      <c r="P412" s="7">
        <f t="shared" si="227"/>
        <v>0</v>
      </c>
      <c r="Q412" s="7">
        <f t="shared" si="227"/>
        <v>5.0650048660088312E-3</v>
      </c>
      <c r="R412" s="7">
        <f t="shared" si="227"/>
        <v>9.7278164970078857E-5</v>
      </c>
      <c r="S412" s="7">
        <f t="shared" si="227"/>
        <v>7.4345142124510952E-5</v>
      </c>
      <c r="T412" s="7">
        <f t="shared" si="227"/>
        <v>8.5550977212423779E-5</v>
      </c>
      <c r="U412" s="7">
        <f t="shared" si="227"/>
        <v>2.0311828269308638E-5</v>
      </c>
    </row>
    <row r="413" spans="1:21">
      <c r="A413" s="2" t="str">
        <f t="shared" si="223"/>
        <v>RB_GUP-Land_D</v>
      </c>
      <c r="B413" s="2" t="str">
        <f>$B$9</f>
        <v>DISTSEC</v>
      </c>
      <c r="D413" s="7">
        <f t="shared" si="221"/>
        <v>8.6042307282269609E-2</v>
      </c>
      <c r="E413" s="7">
        <f t="shared" ref="E413:U413" si="228">E405/$D408</f>
        <v>6.5424715282352636E-2</v>
      </c>
      <c r="F413" s="7">
        <f t="shared" si="228"/>
        <v>1.3205513015375897E-2</v>
      </c>
      <c r="G413" s="7">
        <f t="shared" si="228"/>
        <v>0</v>
      </c>
      <c r="H413" s="7">
        <f t="shared" si="228"/>
        <v>0</v>
      </c>
      <c r="I413" s="7">
        <f t="shared" si="228"/>
        <v>5.0579795680109427E-3</v>
      </c>
      <c r="J413" s="7">
        <f t="shared" si="228"/>
        <v>0</v>
      </c>
      <c r="K413" s="7">
        <f t="shared" si="228"/>
        <v>0</v>
      </c>
      <c r="L413" s="7">
        <f t="shared" si="225"/>
        <v>0</v>
      </c>
      <c r="M413" s="7">
        <f t="shared" si="228"/>
        <v>1.7764685549390261E-4</v>
      </c>
      <c r="N413" s="7">
        <f t="shared" si="228"/>
        <v>0</v>
      </c>
      <c r="O413" s="7">
        <f t="shared" si="228"/>
        <v>0</v>
      </c>
      <c r="P413" s="7">
        <f t="shared" si="228"/>
        <v>0</v>
      </c>
      <c r="Q413" s="7">
        <f t="shared" si="228"/>
        <v>1.4671554100480248E-3</v>
      </c>
      <c r="R413" s="7">
        <f t="shared" si="228"/>
        <v>0</v>
      </c>
      <c r="S413" s="7">
        <f t="shared" si="228"/>
        <v>1.8884875361187403E-5</v>
      </c>
      <c r="T413" s="7">
        <f t="shared" si="228"/>
        <v>5.6226490710466963E-4</v>
      </c>
      <c r="U413" s="7">
        <f t="shared" si="228"/>
        <v>1.2814736852234307E-4</v>
      </c>
    </row>
    <row r="414" spans="1:21">
      <c r="A414" s="2" t="str">
        <f t="shared" si="223"/>
        <v>RB_GUP-Land_D</v>
      </c>
      <c r="B414" s="2" t="str">
        <f>$B$10</f>
        <v>ENERGY</v>
      </c>
      <c r="D414" s="7">
        <f t="shared" si="221"/>
        <v>0</v>
      </c>
      <c r="E414" s="7">
        <f t="shared" ref="E414:U414" si="229">E406/$D408</f>
        <v>0</v>
      </c>
      <c r="F414" s="7">
        <f t="shared" si="229"/>
        <v>0</v>
      </c>
      <c r="G414" s="7">
        <f t="shared" si="229"/>
        <v>0</v>
      </c>
      <c r="H414" s="7">
        <f t="shared" si="229"/>
        <v>0</v>
      </c>
      <c r="I414" s="7">
        <f t="shared" si="229"/>
        <v>0</v>
      </c>
      <c r="J414" s="7">
        <f t="shared" si="229"/>
        <v>0</v>
      </c>
      <c r="K414" s="7">
        <f t="shared" si="229"/>
        <v>0</v>
      </c>
      <c r="L414" s="7">
        <f t="shared" si="225"/>
        <v>0</v>
      </c>
      <c r="M414" s="7">
        <f t="shared" si="229"/>
        <v>0</v>
      </c>
      <c r="N414" s="7">
        <f t="shared" si="229"/>
        <v>0</v>
      </c>
      <c r="O414" s="7">
        <f t="shared" si="229"/>
        <v>0</v>
      </c>
      <c r="P414" s="7">
        <f t="shared" si="229"/>
        <v>0</v>
      </c>
      <c r="Q414" s="7">
        <f t="shared" si="229"/>
        <v>0</v>
      </c>
      <c r="R414" s="7">
        <f t="shared" si="229"/>
        <v>0</v>
      </c>
      <c r="S414" s="7">
        <f t="shared" si="229"/>
        <v>0</v>
      </c>
      <c r="T414" s="7">
        <f t="shared" si="229"/>
        <v>0</v>
      </c>
      <c r="U414" s="7">
        <f t="shared" si="229"/>
        <v>0</v>
      </c>
    </row>
    <row r="415" spans="1:21">
      <c r="A415" s="2" t="str">
        <f t="shared" si="223"/>
        <v>RB_GUP-Land_D</v>
      </c>
      <c r="B415" s="2" t="str">
        <f>$B$11</f>
        <v>CUSTOMER</v>
      </c>
      <c r="D415" s="7">
        <f t="shared" si="221"/>
        <v>0.66244650487699841</v>
      </c>
      <c r="E415" s="7">
        <f t="shared" ref="E415:U415" si="230">E407/$D408</f>
        <v>0.49297016890741047</v>
      </c>
      <c r="F415" s="7">
        <f t="shared" si="230"/>
        <v>0.12130891706502245</v>
      </c>
      <c r="G415" s="7">
        <f t="shared" si="230"/>
        <v>1.3514436621772869E-3</v>
      </c>
      <c r="H415" s="7">
        <f t="shared" si="230"/>
        <v>9.9799305130219537E-5</v>
      </c>
      <c r="I415" s="7">
        <f t="shared" si="230"/>
        <v>2.2577580859604669E-3</v>
      </c>
      <c r="J415" s="7">
        <f t="shared" si="230"/>
        <v>7.0944629021148079E-4</v>
      </c>
      <c r="K415" s="7">
        <f t="shared" si="230"/>
        <v>2.8635516229140565E-4</v>
      </c>
      <c r="L415" s="7">
        <f t="shared" si="225"/>
        <v>0</v>
      </c>
      <c r="M415" s="7">
        <f t="shared" si="230"/>
        <v>2.0935388931268531E-5</v>
      </c>
      <c r="N415" s="7">
        <f t="shared" si="230"/>
        <v>5.2126328532627812E-4</v>
      </c>
      <c r="O415" s="7">
        <f t="shared" si="230"/>
        <v>9.4913007066036381E-4</v>
      </c>
      <c r="P415" s="7">
        <f t="shared" si="230"/>
        <v>1.8408272392486194E-4</v>
      </c>
      <c r="Q415" s="7">
        <f t="shared" si="230"/>
        <v>7.2226603348396457E-4</v>
      </c>
      <c r="R415" s="7">
        <f t="shared" si="230"/>
        <v>8.4168583394660388E-6</v>
      </c>
      <c r="S415" s="7">
        <f t="shared" si="230"/>
        <v>5.177984345177131E-5</v>
      </c>
      <c r="T415" s="7">
        <f t="shared" si="230"/>
        <v>3.6096456788185467E-2</v>
      </c>
      <c r="U415" s="7">
        <f t="shared" si="230"/>
        <v>4.9082854064911394E-3</v>
      </c>
    </row>
    <row r="416" spans="1:21">
      <c r="A416" s="2" t="str">
        <f t="shared" si="223"/>
        <v>RB_GUP-Land_D</v>
      </c>
      <c r="B416" s="2" t="str">
        <f>$B$12</f>
        <v>TOTAL</v>
      </c>
      <c r="D416" s="7">
        <f t="shared" si="221"/>
        <v>0.99999999999999978</v>
      </c>
      <c r="E416" s="7">
        <f t="shared" ref="E416:U416" si="231">SUM(E409:E415)</f>
        <v>0.72474938079644191</v>
      </c>
      <c r="F416" s="7">
        <f t="shared" si="231"/>
        <v>0.17579672564084242</v>
      </c>
      <c r="G416" s="7">
        <f t="shared" si="231"/>
        <v>1.875559684258201E-3</v>
      </c>
      <c r="H416" s="7">
        <f t="shared" si="231"/>
        <v>9.9799305130219537E-5</v>
      </c>
      <c r="I416" s="7">
        <f t="shared" si="231"/>
        <v>2.5335186336588968E-2</v>
      </c>
      <c r="J416" s="7">
        <f t="shared" si="231"/>
        <v>5.6646648038719697E-3</v>
      </c>
      <c r="K416" s="7">
        <f t="shared" si="231"/>
        <v>2.8635516229140565E-4</v>
      </c>
      <c r="L416" s="7">
        <f t="shared" si="231"/>
        <v>0</v>
      </c>
      <c r="M416" s="7">
        <f t="shared" si="231"/>
        <v>9.7070883782689936E-4</v>
      </c>
      <c r="N416" s="7">
        <f t="shared" si="231"/>
        <v>1.4782258168589284E-2</v>
      </c>
      <c r="O416" s="7">
        <f t="shared" si="231"/>
        <v>9.4913007066036381E-4</v>
      </c>
      <c r="P416" s="7">
        <f t="shared" si="231"/>
        <v>1.8408272392486194E-4</v>
      </c>
      <c r="Q416" s="7">
        <f t="shared" si="231"/>
        <v>7.2544263095408205E-3</v>
      </c>
      <c r="R416" s="7">
        <f t="shared" si="231"/>
        <v>1.056950233095449E-4</v>
      </c>
      <c r="S416" s="7">
        <f t="shared" si="231"/>
        <v>1.4500986093746968E-4</v>
      </c>
      <c r="T416" s="7">
        <f t="shared" si="231"/>
        <v>3.6744272672502562E-2</v>
      </c>
      <c r="U416" s="7">
        <f t="shared" si="231"/>
        <v>5.0567446032827911E-3</v>
      </c>
    </row>
    <row r="418" spans="1:21">
      <c r="A418" s="2" t="s">
        <v>560</v>
      </c>
      <c r="B418" s="2" t="s">
        <v>561</v>
      </c>
      <c r="D418" s="126">
        <v>1705187</v>
      </c>
      <c r="E418" s="67" t="s">
        <v>612</v>
      </c>
    </row>
    <row r="419" spans="1:21">
      <c r="A419" s="15" t="s">
        <v>556</v>
      </c>
      <c r="B419" s="2" t="str">
        <f>$B$5</f>
        <v>PRODUCTION</v>
      </c>
      <c r="D419" s="54">
        <f t="shared" ref="D419:U419" ca="1" si="232">-$D$418*D770+D347</f>
        <v>48061786.557580546</v>
      </c>
      <c r="E419" s="54">
        <f t="shared" ca="1" si="232"/>
        <v>23829445.678396165</v>
      </c>
      <c r="F419" s="54">
        <f t="shared" ca="1" si="232"/>
        <v>5958978.7559497152</v>
      </c>
      <c r="G419" s="54">
        <f t="shared" ca="1" si="232"/>
        <v>75523.130162769899</v>
      </c>
      <c r="H419" s="54">
        <f t="shared" ca="1" si="232"/>
        <v>3779.8575939122006</v>
      </c>
      <c r="I419" s="54">
        <f t="shared" ca="1" si="232"/>
        <v>2673482.3039156781</v>
      </c>
      <c r="J419" s="54">
        <f t="shared" ca="1" si="232"/>
        <v>732739.58458887332</v>
      </c>
      <c r="K419" s="54">
        <f t="shared" ca="1" si="232"/>
        <v>116601.44164876101</v>
      </c>
      <c r="L419" s="54">
        <f ca="1">IFERROR(-$D$418*L770+L347,0)</f>
        <v>0</v>
      </c>
      <c r="M419" s="54">
        <f t="shared" ca="1" si="232"/>
        <v>115567.80080543399</v>
      </c>
      <c r="N419" s="54">
        <f t="shared" ca="1" si="232"/>
        <v>2103136.8384102676</v>
      </c>
      <c r="O419" s="54">
        <f t="shared" ca="1" si="232"/>
        <v>10247622.318048665</v>
      </c>
      <c r="P419" s="54">
        <f t="shared" ca="1" si="232"/>
        <v>1305756.5636265506</v>
      </c>
      <c r="Q419" s="54">
        <f t="shared" ca="1" si="232"/>
        <v>747716.00445110071</v>
      </c>
      <c r="R419" s="54">
        <f t="shared" ca="1" si="232"/>
        <v>14055.259288629566</v>
      </c>
      <c r="S419" s="54">
        <f t="shared" ca="1" si="232"/>
        <v>10873.684207736582</v>
      </c>
      <c r="T419" s="54">
        <f t="shared" ca="1" si="232"/>
        <v>102183.31937975617</v>
      </c>
      <c r="U419" s="54">
        <f t="shared" ca="1" si="232"/>
        <v>24324.017106542531</v>
      </c>
    </row>
    <row r="420" spans="1:21">
      <c r="B420" s="2" t="str">
        <f>$B$6</f>
        <v>BULKTRAN</v>
      </c>
      <c r="D420" s="54">
        <f t="shared" ref="D420:U420" ca="1" si="233">-$D$418*D771+D348</f>
        <v>13364077.280108284</v>
      </c>
      <c r="E420" s="54">
        <f t="shared" ca="1" si="233"/>
        <v>6626024.0494118864</v>
      </c>
      <c r="F420" s="54">
        <f t="shared" ca="1" si="233"/>
        <v>1656955.7294676814</v>
      </c>
      <c r="G420" s="54">
        <f t="shared" ca="1" si="233"/>
        <v>20999.988144879808</v>
      </c>
      <c r="H420" s="54">
        <f t="shared" ca="1" si="233"/>
        <v>1051.0285324564049</v>
      </c>
      <c r="I420" s="54">
        <f t="shared" ca="1" si="233"/>
        <v>743389.43005637929</v>
      </c>
      <c r="J420" s="54">
        <f t="shared" ca="1" si="233"/>
        <v>203745.82669556711</v>
      </c>
      <c r="K420" s="54">
        <f t="shared" ca="1" si="233"/>
        <v>32422.237889538195</v>
      </c>
      <c r="L420" s="54">
        <f t="shared" ref="L420:L426" ca="1" si="234">IFERROR(-$D$418*L771+L348,0)</f>
        <v>0</v>
      </c>
      <c r="M420" s="54">
        <f t="shared" ca="1" si="233"/>
        <v>32134.823352969739</v>
      </c>
      <c r="N420" s="54">
        <f t="shared" ca="1" si="233"/>
        <v>584798.96924939367</v>
      </c>
      <c r="O420" s="54">
        <f t="shared" ca="1" si="233"/>
        <v>2849457.4672477408</v>
      </c>
      <c r="P420" s="54">
        <f t="shared" ca="1" si="233"/>
        <v>363079.1294952723</v>
      </c>
      <c r="Q420" s="54">
        <f t="shared" ca="1" si="233"/>
        <v>207910.17527171498</v>
      </c>
      <c r="R420" s="54">
        <f t="shared" ca="1" si="233"/>
        <v>3908.2103429544636</v>
      </c>
      <c r="S420" s="54">
        <f t="shared" ca="1" si="233"/>
        <v>3023.5404565660124</v>
      </c>
      <c r="T420" s="54">
        <f t="shared" ca="1" si="233"/>
        <v>28413.129738591895</v>
      </c>
      <c r="U420" s="54">
        <f t="shared" ca="1" si="233"/>
        <v>6763.5447547307358</v>
      </c>
    </row>
    <row r="421" spans="1:21">
      <c r="B421" s="2" t="str">
        <f>$B$7</f>
        <v>SUBTRAN</v>
      </c>
      <c r="D421" s="54">
        <f t="shared" ref="D421:U421" ca="1" si="235">-$D$418*D772+D349</f>
        <v>4236445.9387884373</v>
      </c>
      <c r="E421" s="54">
        <f t="shared" ca="1" si="235"/>
        <v>2044348.7940201578</v>
      </c>
      <c r="F421" s="54">
        <f t="shared" ca="1" si="235"/>
        <v>510051.58308427199</v>
      </c>
      <c r="G421" s="54">
        <f t="shared" ca="1" si="235"/>
        <v>6477.9571444010398</v>
      </c>
      <c r="H421" s="54">
        <f t="shared" ca="1" si="235"/>
        <v>417.62371695767132</v>
      </c>
      <c r="I421" s="54">
        <f t="shared" ca="1" si="235"/>
        <v>226504.87099602073</v>
      </c>
      <c r="J421" s="54">
        <f t="shared" ca="1" si="235"/>
        <v>62181.450948003738</v>
      </c>
      <c r="K421" s="54">
        <f t="shared" ca="1" si="235"/>
        <v>12498.932079097251</v>
      </c>
      <c r="L421" s="54">
        <f t="shared" ca="1" si="234"/>
        <v>0</v>
      </c>
      <c r="M421" s="54">
        <f t="shared" ca="1" si="235"/>
        <v>9598.5861939489478</v>
      </c>
      <c r="N421" s="54">
        <f t="shared" ca="1" si="235"/>
        <v>179830.9517715218</v>
      </c>
      <c r="O421" s="54">
        <f t="shared" ca="1" si="235"/>
        <v>1117545.7016217425</v>
      </c>
      <c r="P421" s="54">
        <f t="shared" ca="1" si="235"/>
        <v>0</v>
      </c>
      <c r="Q421" s="54">
        <f t="shared" ca="1" si="235"/>
        <v>63531.586845095298</v>
      </c>
      <c r="R421" s="54">
        <f t="shared" ca="1" si="235"/>
        <v>1218.6518035479883</v>
      </c>
      <c r="S421" s="54">
        <f t="shared" ca="1" si="235"/>
        <v>926.91719882833422</v>
      </c>
      <c r="T421" s="54">
        <f t="shared" ca="1" si="235"/>
        <v>1060.5343664259153</v>
      </c>
      <c r="U421" s="54">
        <f t="shared" ca="1" si="235"/>
        <v>251.79699843019344</v>
      </c>
    </row>
    <row r="422" spans="1:21">
      <c r="B422" s="2" t="str">
        <f>$B$8</f>
        <v>DISTPRI</v>
      </c>
      <c r="D422" s="54">
        <f t="shared" ref="D422:U422" ca="1" si="236">-$D$418*D773+D350</f>
        <v>7612824.2343614139</v>
      </c>
      <c r="E422" s="54">
        <f t="shared" ca="1" si="236"/>
        <v>5035273.1985198148</v>
      </c>
      <c r="F422" s="54">
        <f t="shared" ca="1" si="236"/>
        <v>1249546.2440089649</v>
      </c>
      <c r="G422" s="54">
        <f t="shared" ca="1" si="236"/>
        <v>15864.117969341942</v>
      </c>
      <c r="H422" s="54">
        <f t="shared" ca="1" si="236"/>
        <v>0</v>
      </c>
      <c r="I422" s="54">
        <f t="shared" ca="1" si="236"/>
        <v>545418.66228126106</v>
      </c>
      <c r="J422" s="54">
        <f t="shared" ca="1" si="236"/>
        <v>149986.20105614938</v>
      </c>
      <c r="K422" s="54">
        <f t="shared" ca="1" si="236"/>
        <v>0</v>
      </c>
      <c r="L422" s="54">
        <f t="shared" ca="1" si="234"/>
        <v>0</v>
      </c>
      <c r="M422" s="54">
        <f t="shared" ca="1" si="236"/>
        <v>23370.984379294721</v>
      </c>
      <c r="N422" s="54">
        <f t="shared" ca="1" si="236"/>
        <v>431656.5333950792</v>
      </c>
      <c r="O422" s="54">
        <f t="shared" ca="1" si="236"/>
        <v>0</v>
      </c>
      <c r="P422" s="54">
        <f t="shared" ca="1" si="236"/>
        <v>0</v>
      </c>
      <c r="Q422" s="54">
        <f t="shared" ca="1" si="236"/>
        <v>153309.25086134867</v>
      </c>
      <c r="R422" s="54">
        <f t="shared" ca="1" si="236"/>
        <v>2944.4478319882191</v>
      </c>
      <c r="S422" s="54">
        <f t="shared" ca="1" si="236"/>
        <v>2250.3034737004336</v>
      </c>
      <c r="T422" s="54">
        <f t="shared" ca="1" si="236"/>
        <v>2589.4854148932086</v>
      </c>
      <c r="U422" s="54">
        <f t="shared" ca="1" si="236"/>
        <v>614.805169584341</v>
      </c>
    </row>
    <row r="423" spans="1:21">
      <c r="B423" s="2" t="str">
        <f>$B$9</f>
        <v>DISTSEC</v>
      </c>
      <c r="D423" s="54">
        <f t="shared" ref="D423:U423" ca="1" si="237">-$D$418*D774+D351</f>
        <v>2790151.4357180176</v>
      </c>
      <c r="E423" s="54">
        <f t="shared" ca="1" si="237"/>
        <v>2121570.9927169168</v>
      </c>
      <c r="F423" s="54">
        <f t="shared" ca="1" si="237"/>
        <v>428224.00122731965</v>
      </c>
      <c r="G423" s="54">
        <f t="shared" ca="1" si="237"/>
        <v>0</v>
      </c>
      <c r="H423" s="54">
        <f t="shared" ca="1" si="237"/>
        <v>0</v>
      </c>
      <c r="I423" s="54">
        <f t="shared" ca="1" si="237"/>
        <v>164018.48578072997</v>
      </c>
      <c r="J423" s="54">
        <f t="shared" ca="1" si="237"/>
        <v>0</v>
      </c>
      <c r="K423" s="54">
        <f t="shared" ca="1" si="237"/>
        <v>0</v>
      </c>
      <c r="L423" s="54">
        <f t="shared" ca="1" si="234"/>
        <v>0</v>
      </c>
      <c r="M423" s="54">
        <f t="shared" ca="1" si="237"/>
        <v>5760.6733775866896</v>
      </c>
      <c r="N423" s="54">
        <f t="shared" ca="1" si="237"/>
        <v>0</v>
      </c>
      <c r="O423" s="54">
        <f t="shared" ca="1" si="237"/>
        <v>0</v>
      </c>
      <c r="P423" s="54">
        <f t="shared" ca="1" si="237"/>
        <v>0</v>
      </c>
      <c r="Q423" s="54">
        <f t="shared" ca="1" si="237"/>
        <v>47576.429585245467</v>
      </c>
      <c r="R423" s="54">
        <f t="shared" ca="1" si="237"/>
        <v>0</v>
      </c>
      <c r="S423" s="54">
        <f t="shared" ca="1" si="237"/>
        <v>612.39248186956536</v>
      </c>
      <c r="T423" s="54">
        <f t="shared" ca="1" si="237"/>
        <v>18232.940135663113</v>
      </c>
      <c r="U423" s="54">
        <f t="shared" ca="1" si="237"/>
        <v>4155.5204126863364</v>
      </c>
    </row>
    <row r="424" spans="1:21">
      <c r="B424" s="2" t="str">
        <f>$B$10</f>
        <v>ENERGY</v>
      </c>
      <c r="D424" s="54">
        <f t="shared" ref="D424:U424" ca="1" si="238">-$D$418*D775+D352</f>
        <v>28096786.583103202</v>
      </c>
      <c r="E424" s="54">
        <f t="shared" ca="1" si="238"/>
        <v>10323283.205278553</v>
      </c>
      <c r="F424" s="54">
        <f t="shared" ca="1" si="238"/>
        <v>3261005.5665480699</v>
      </c>
      <c r="G424" s="54">
        <f t="shared" ca="1" si="238"/>
        <v>40725.257503175693</v>
      </c>
      <c r="H424" s="54">
        <f t="shared" ca="1" si="238"/>
        <v>2063.0490653326851</v>
      </c>
      <c r="I424" s="54">
        <f t="shared" ca="1" si="238"/>
        <v>1652170.020121478</v>
      </c>
      <c r="J424" s="54">
        <f t="shared" ca="1" si="238"/>
        <v>445711.98705791804</v>
      </c>
      <c r="K424" s="54">
        <f t="shared" ca="1" si="238"/>
        <v>69454.61247691662</v>
      </c>
      <c r="L424" s="54">
        <f t="shared" ca="1" si="234"/>
        <v>0</v>
      </c>
      <c r="M424" s="54">
        <f t="shared" ca="1" si="238"/>
        <v>83206.311791171305</v>
      </c>
      <c r="N424" s="54">
        <f t="shared" ca="1" si="238"/>
        <v>1644681.3230044739</v>
      </c>
      <c r="O424" s="54">
        <f t="shared" ca="1" si="238"/>
        <v>8646263.5875284411</v>
      </c>
      <c r="P424" s="54">
        <f t="shared" ca="1" si="238"/>
        <v>1209031.5645219944</v>
      </c>
      <c r="Q424" s="54">
        <f t="shared" ca="1" si="238"/>
        <v>464520.20259123394</v>
      </c>
      <c r="R424" s="54">
        <f t="shared" ca="1" si="238"/>
        <v>8783.6878053939854</v>
      </c>
      <c r="S424" s="54">
        <f t="shared" ca="1" si="238"/>
        <v>8761.5098242380227</v>
      </c>
      <c r="T424" s="54">
        <f t="shared" ca="1" si="238"/>
        <v>192091.09156989356</v>
      </c>
      <c r="U424" s="54">
        <f t="shared" ca="1" si="238"/>
        <v>45033.60641492666</v>
      </c>
    </row>
    <row r="425" spans="1:21">
      <c r="B425" s="2" t="str">
        <f>$B$11</f>
        <v>CUSTOMER</v>
      </c>
      <c r="D425" s="54">
        <f t="shared" ref="D425:U425" ca="1" si="239">-$D$418*D776+D353</f>
        <v>56197660.970340088</v>
      </c>
      <c r="E425" s="54">
        <f t="shared" ca="1" si="239"/>
        <v>43494963.41179014</v>
      </c>
      <c r="F425" s="54">
        <f t="shared" ca="1" si="239"/>
        <v>10262045.801135439</v>
      </c>
      <c r="G425" s="54">
        <f t="shared" ca="1" si="239"/>
        <v>104507.13489196687</v>
      </c>
      <c r="H425" s="54">
        <f t="shared" ca="1" si="239"/>
        <v>7446.6466914797711</v>
      </c>
      <c r="I425" s="54">
        <f t="shared" ca="1" si="239"/>
        <v>182608.5555887747</v>
      </c>
      <c r="J425" s="54">
        <f t="shared" ca="1" si="239"/>
        <v>58256.163159595017</v>
      </c>
      <c r="K425" s="54">
        <f t="shared" ca="1" si="239"/>
        <v>21265.036941719121</v>
      </c>
      <c r="L425" s="54">
        <f t="shared" ca="1" si="234"/>
        <v>0</v>
      </c>
      <c r="M425" s="54">
        <f t="shared" ca="1" si="239"/>
        <v>1731.5297654662609</v>
      </c>
      <c r="N425" s="54">
        <f t="shared" ca="1" si="239"/>
        <v>41893.486713465012</v>
      </c>
      <c r="O425" s="54">
        <f t="shared" ca="1" si="239"/>
        <v>70428.485926291905</v>
      </c>
      <c r="P425" s="54">
        <f t="shared" ca="1" si="239"/>
        <v>13552.099135834191</v>
      </c>
      <c r="Q425" s="54">
        <f t="shared" ca="1" si="239"/>
        <v>59034.521838829016</v>
      </c>
      <c r="R425" s="54">
        <f t="shared" ca="1" si="239"/>
        <v>704.09306521433666</v>
      </c>
      <c r="S425" s="54">
        <f t="shared" ca="1" si="239"/>
        <v>4109.019258374251</v>
      </c>
      <c r="T425" s="54">
        <f t="shared" ca="1" si="239"/>
        <v>1737712.9144561598</v>
      </c>
      <c r="U425" s="54">
        <f t="shared" ca="1" si="239"/>
        <v>137402.06998137487</v>
      </c>
    </row>
    <row r="426" spans="1:21">
      <c r="B426" s="2" t="str">
        <f>$B$12</f>
        <v>TOTAL</v>
      </c>
      <c r="D426" s="54">
        <f t="shared" ref="D426:U426" ca="1" si="240">-$D$418*D777+D354</f>
        <v>160359732.99999997</v>
      </c>
      <c r="E426" s="54">
        <f t="shared" ca="1" si="240"/>
        <v>93474909.330133632</v>
      </c>
      <c r="F426" s="54">
        <f t="shared" ca="1" si="240"/>
        <v>23326807.681421466</v>
      </c>
      <c r="G426" s="54">
        <f t="shared" ca="1" si="240"/>
        <v>264097.58581653523</v>
      </c>
      <c r="H426" s="54">
        <f t="shared" ca="1" si="240"/>
        <v>14758.205600138732</v>
      </c>
      <c r="I426" s="54">
        <f t="shared" ca="1" si="240"/>
        <v>6187592.328740322</v>
      </c>
      <c r="J426" s="54">
        <f t="shared" ca="1" si="240"/>
        <v>1652621.2135061065</v>
      </c>
      <c r="K426" s="54">
        <f t="shared" ca="1" si="240"/>
        <v>252242.2610360322</v>
      </c>
      <c r="L426" s="54">
        <f t="shared" ca="1" si="234"/>
        <v>0</v>
      </c>
      <c r="M426" s="54">
        <f t="shared" ca="1" si="240"/>
        <v>271370.70966587163</v>
      </c>
      <c r="N426" s="54">
        <f t="shared" ca="1" si="240"/>
        <v>4985998.1025442015</v>
      </c>
      <c r="O426" s="54">
        <f t="shared" ca="1" si="240"/>
        <v>22931317.560372882</v>
      </c>
      <c r="P426" s="54">
        <f t="shared" ca="1" si="240"/>
        <v>2891419.3567796517</v>
      </c>
      <c r="Q426" s="54">
        <f t="shared" ca="1" si="240"/>
        <v>1743598.1714445681</v>
      </c>
      <c r="R426" s="54">
        <f t="shared" ca="1" si="240"/>
        <v>31614.350137728561</v>
      </c>
      <c r="S426" s="54">
        <f t="shared" ca="1" si="240"/>
        <v>30557.366901313206</v>
      </c>
      <c r="T426" s="54">
        <f t="shared" ca="1" si="240"/>
        <v>2082283.4150613835</v>
      </c>
      <c r="U426" s="54">
        <f t="shared" ca="1" si="240"/>
        <v>218545.36083827566</v>
      </c>
    </row>
    <row r="427" spans="1:21">
      <c r="A427" s="2" t="s">
        <v>552</v>
      </c>
      <c r="B427" s="2" t="str">
        <f>$B$5</f>
        <v>PRODUCTION</v>
      </c>
      <c r="D427" s="7">
        <f t="shared" ref="D427:D434" ca="1" si="241">SUM(E427:U427)</f>
        <v>0.29971231342459603</v>
      </c>
      <c r="E427" s="7">
        <f t="shared" ref="E427:U427" ca="1" si="242">E419/$D426</f>
        <v>0.14859993361548046</v>
      </c>
      <c r="F427" s="7">
        <f t="shared" ca="1" si="242"/>
        <v>3.7160069080120733E-2</v>
      </c>
      <c r="G427" s="7">
        <f t="shared" ca="1" si="242"/>
        <v>4.7096068788521811E-4</v>
      </c>
      <c r="H427" s="7">
        <f t="shared" ca="1" si="242"/>
        <v>2.3571114289097759E-5</v>
      </c>
      <c r="I427" s="7">
        <f t="shared" ca="1" si="242"/>
        <v>1.6671780713900779E-2</v>
      </c>
      <c r="J427" s="7">
        <f t="shared" ca="1" si="242"/>
        <v>4.5693489935461134E-3</v>
      </c>
      <c r="K427" s="7">
        <f t="shared" ca="1" si="242"/>
        <v>7.2712419425617928E-4</v>
      </c>
      <c r="L427" s="7">
        <f ca="1">IFERROR(L419/$D$426,0)</f>
        <v>0</v>
      </c>
      <c r="M427" s="7">
        <f t="shared" ca="1" si="242"/>
        <v>7.2067843119590384E-4</v>
      </c>
      <c r="N427" s="7">
        <f t="shared" ca="1" si="242"/>
        <v>1.3115118110169639E-2</v>
      </c>
      <c r="O427" s="7">
        <f t="shared" ca="1" si="242"/>
        <v>6.3903962212562851E-2</v>
      </c>
      <c r="P427" s="7">
        <f t="shared" ca="1" si="242"/>
        <v>8.1426711007716052E-3</v>
      </c>
      <c r="Q427" s="7">
        <f t="shared" ca="1" si="242"/>
        <v>4.662741640079314E-3</v>
      </c>
      <c r="R427" s="7">
        <f t="shared" ca="1" si="242"/>
        <v>8.7648308123770502E-5</v>
      </c>
      <c r="S427" s="7">
        <f t="shared" ca="1" si="242"/>
        <v>6.7808071292664126E-5</v>
      </c>
      <c r="T427" s="7">
        <f t="shared" ca="1" si="242"/>
        <v>6.3721308004270735E-4</v>
      </c>
      <c r="U427" s="7">
        <f t="shared" ca="1" si="242"/>
        <v>1.5168407087920593E-4</v>
      </c>
    </row>
    <row r="428" spans="1:21">
      <c r="A428" s="2" t="str">
        <f t="shared" ref="A428:A434" si="243">A427</f>
        <v>RB_GUP-Land_G</v>
      </c>
      <c r="B428" s="2" t="str">
        <f>$B$6</f>
        <v>BULKTRAN</v>
      </c>
      <c r="D428" s="7">
        <f t="shared" ca="1" si="241"/>
        <v>8.3338111320678546E-2</v>
      </c>
      <c r="E428" s="7">
        <f t="shared" ref="E428:U428" ca="1" si="244">E420/$D426</f>
        <v>4.1319749824052697E-2</v>
      </c>
      <c r="F428" s="7">
        <f t="shared" ca="1" si="244"/>
        <v>1.0332741882699953E-2</v>
      </c>
      <c r="G428" s="7">
        <f t="shared" ca="1" si="244"/>
        <v>1.3095549457468734E-4</v>
      </c>
      <c r="H428" s="7">
        <f t="shared" ca="1" si="244"/>
        <v>6.5541923324130577E-6</v>
      </c>
      <c r="I428" s="7">
        <f t="shared" ca="1" si="244"/>
        <v>4.635761211054021E-3</v>
      </c>
      <c r="J428" s="7">
        <f t="shared" ca="1" si="244"/>
        <v>1.2705547888107742E-3</v>
      </c>
      <c r="K428" s="7">
        <f t="shared" ca="1" si="244"/>
        <v>2.0218440928395785E-4</v>
      </c>
      <c r="L428" s="7">
        <f t="shared" ref="L428:L433" ca="1" si="245">IFERROR(L420/$D$426,0)</f>
        <v>0</v>
      </c>
      <c r="M428" s="7">
        <f t="shared" ca="1" si="244"/>
        <v>2.0039209813956066E-4</v>
      </c>
      <c r="N428" s="7">
        <f t="shared" ca="1" si="244"/>
        <v>3.646794356095578E-3</v>
      </c>
      <c r="O428" s="7">
        <f t="shared" ca="1" si="244"/>
        <v>1.7769158216593823E-2</v>
      </c>
      <c r="P428" s="7">
        <f t="shared" ca="1" si="244"/>
        <v>2.2641539911722876E-3</v>
      </c>
      <c r="Q428" s="7">
        <f t="shared" ca="1" si="244"/>
        <v>1.2965235809647738E-3</v>
      </c>
      <c r="R428" s="7">
        <f t="shared" ca="1" si="244"/>
        <v>2.4371519394800092E-5</v>
      </c>
      <c r="S428" s="7">
        <f t="shared" ca="1" si="244"/>
        <v>1.8854736161016263E-5</v>
      </c>
      <c r="T428" s="7">
        <f t="shared" ca="1" si="244"/>
        <v>1.7718369323171609E-4</v>
      </c>
      <c r="U428" s="7">
        <f t="shared" ca="1" si="244"/>
        <v>4.2177326116717452E-5</v>
      </c>
    </row>
    <row r="429" spans="1:21">
      <c r="A429" s="2" t="str">
        <f t="shared" si="243"/>
        <v>RB_GUP-Land_G</v>
      </c>
      <c r="B429" s="2" t="str">
        <f>$B$7</f>
        <v>SUBTRAN</v>
      </c>
      <c r="D429" s="7">
        <f t="shared" ca="1" si="241"/>
        <v>2.6418389826007253E-2</v>
      </c>
      <c r="E429" s="7">
        <f t="shared" ref="E429:U429" ca="1" si="246">E421/$D426</f>
        <v>1.2748517073298932E-2</v>
      </c>
      <c r="F429" s="7">
        <f t="shared" ca="1" si="246"/>
        <v>3.1806711918401114E-3</v>
      </c>
      <c r="G429" s="7">
        <f t="shared" ca="1" si="246"/>
        <v>4.0396407646806452E-5</v>
      </c>
      <c r="H429" s="7">
        <f t="shared" ca="1" si="246"/>
        <v>2.6042929178341261E-6</v>
      </c>
      <c r="I429" s="7">
        <f t="shared" ca="1" si="246"/>
        <v>1.4124797214274533E-3</v>
      </c>
      <c r="J429" s="7">
        <f t="shared" ca="1" si="246"/>
        <v>3.8776225043978934E-4</v>
      </c>
      <c r="K429" s="7">
        <f t="shared" ca="1" si="246"/>
        <v>7.794308362372525E-5</v>
      </c>
      <c r="L429" s="7">
        <f t="shared" ca="1" si="245"/>
        <v>0</v>
      </c>
      <c r="M429" s="7">
        <f t="shared" ca="1" si="246"/>
        <v>5.9856586278732143E-5</v>
      </c>
      <c r="N429" s="7">
        <f t="shared" ca="1" si="246"/>
        <v>1.1214221201747811E-3</v>
      </c>
      <c r="O429" s="7">
        <f t="shared" ca="1" si="246"/>
        <v>6.9689920325680674E-3</v>
      </c>
      <c r="P429" s="7">
        <f t="shared" ca="1" si="246"/>
        <v>0</v>
      </c>
      <c r="Q429" s="7">
        <f t="shared" ca="1" si="246"/>
        <v>3.9618167015216538E-4</v>
      </c>
      <c r="R429" s="7">
        <f t="shared" ca="1" si="246"/>
        <v>7.5994876067047856E-6</v>
      </c>
      <c r="S429" s="7">
        <f t="shared" ca="1" si="246"/>
        <v>5.7802366060832389E-6</v>
      </c>
      <c r="T429" s="7">
        <f t="shared" ca="1" si="246"/>
        <v>6.6134705177260148E-6</v>
      </c>
      <c r="U429" s="7">
        <f t="shared" ca="1" si="246"/>
        <v>1.5702009084175357E-6</v>
      </c>
    </row>
    <row r="430" spans="1:21">
      <c r="A430" s="2" t="str">
        <f t="shared" si="243"/>
        <v>RB_GUP-Land_G</v>
      </c>
      <c r="B430" s="2" t="str">
        <f>$B$8</f>
        <v>DISTPRI</v>
      </c>
      <c r="D430" s="7">
        <f t="shared" ca="1" si="241"/>
        <v>4.7473415501143396E-2</v>
      </c>
      <c r="E430" s="7">
        <f t="shared" ref="E430:U430" ca="1" si="247">E422/$D426</f>
        <v>3.1399860203807001E-2</v>
      </c>
      <c r="F430" s="7">
        <f t="shared" ca="1" si="247"/>
        <v>7.7921447026166168E-3</v>
      </c>
      <c r="G430" s="7">
        <f t="shared" ca="1" si="247"/>
        <v>9.8928313689209901E-5</v>
      </c>
      <c r="H430" s="7">
        <f t="shared" ca="1" si="247"/>
        <v>0</v>
      </c>
      <c r="I430" s="7">
        <f t="shared" ca="1" si="247"/>
        <v>3.4012195710082728E-3</v>
      </c>
      <c r="J430" s="7">
        <f t="shared" ca="1" si="247"/>
        <v>9.3531086794806158E-4</v>
      </c>
      <c r="K430" s="7">
        <f t="shared" ca="1" si="247"/>
        <v>0</v>
      </c>
      <c r="L430" s="7">
        <f t="shared" ca="1" si="245"/>
        <v>0</v>
      </c>
      <c r="M430" s="7">
        <f t="shared" ca="1" si="247"/>
        <v>1.4574097837450706E-4</v>
      </c>
      <c r="N430" s="7">
        <f t="shared" ca="1" si="247"/>
        <v>2.6918012727988219E-3</v>
      </c>
      <c r="O430" s="7">
        <f t="shared" ca="1" si="247"/>
        <v>0</v>
      </c>
      <c r="P430" s="7">
        <f t="shared" ca="1" si="247"/>
        <v>0</v>
      </c>
      <c r="Q430" s="7">
        <f t="shared" ca="1" si="247"/>
        <v>9.5603333825299334E-4</v>
      </c>
      <c r="R430" s="7">
        <f t="shared" ca="1" si="247"/>
        <v>1.8361516179303066E-5</v>
      </c>
      <c r="S430" s="7">
        <f t="shared" ca="1" si="247"/>
        <v>1.4032846223935994E-5</v>
      </c>
      <c r="T430" s="7">
        <f t="shared" ca="1" si="247"/>
        <v>1.6147977839880844E-5</v>
      </c>
      <c r="U430" s="7">
        <f t="shared" ca="1" si="247"/>
        <v>3.8339124048325846E-6</v>
      </c>
    </row>
    <row r="431" spans="1:21">
      <c r="A431" s="2" t="str">
        <f t="shared" si="243"/>
        <v>RB_GUP-Land_G</v>
      </c>
      <c r="B431" s="2" t="str">
        <f>$B$9</f>
        <v>DISTSEC</v>
      </c>
      <c r="D431" s="7">
        <f t="shared" ca="1" si="241"/>
        <v>1.7399327022563815E-2</v>
      </c>
      <c r="E431" s="7">
        <f t="shared" ref="E431:U431" ca="1" si="248">E423/$D426</f>
        <v>1.3230073117650534E-2</v>
      </c>
      <c r="F431" s="7">
        <f t="shared" ca="1" si="248"/>
        <v>2.670396072730551E-3</v>
      </c>
      <c r="G431" s="7">
        <f t="shared" ca="1" si="248"/>
        <v>0</v>
      </c>
      <c r="H431" s="7">
        <f t="shared" ca="1" si="248"/>
        <v>0</v>
      </c>
      <c r="I431" s="7">
        <f t="shared" ca="1" si="248"/>
        <v>1.0228159071624919E-3</v>
      </c>
      <c r="J431" s="7">
        <f t="shared" ca="1" si="248"/>
        <v>0</v>
      </c>
      <c r="K431" s="7">
        <f t="shared" ca="1" si="248"/>
        <v>0</v>
      </c>
      <c r="L431" s="7">
        <f t="shared" ca="1" si="245"/>
        <v>0</v>
      </c>
      <c r="M431" s="7">
        <f t="shared" ca="1" si="248"/>
        <v>3.5923440815324199E-5</v>
      </c>
      <c r="N431" s="7">
        <f t="shared" ca="1" si="248"/>
        <v>0</v>
      </c>
      <c r="O431" s="7">
        <f t="shared" ca="1" si="248"/>
        <v>0</v>
      </c>
      <c r="P431" s="7">
        <f t="shared" ca="1" si="248"/>
        <v>0</v>
      </c>
      <c r="Q431" s="7">
        <f t="shared" ca="1" si="248"/>
        <v>2.9668563731797605E-4</v>
      </c>
      <c r="R431" s="7">
        <f t="shared" ca="1" si="248"/>
        <v>0</v>
      </c>
      <c r="S431" s="7">
        <f t="shared" ca="1" si="248"/>
        <v>3.8188669338178901E-6</v>
      </c>
      <c r="T431" s="7">
        <f t="shared" ca="1" si="248"/>
        <v>1.1370024004506865E-4</v>
      </c>
      <c r="U431" s="7">
        <f t="shared" ca="1" si="248"/>
        <v>2.5913739908049967E-5</v>
      </c>
    </row>
    <row r="432" spans="1:21">
      <c r="A432" s="2" t="str">
        <f t="shared" si="243"/>
        <v>RB_GUP-Land_G</v>
      </c>
      <c r="B432" s="2" t="str">
        <f>$B$10</f>
        <v>ENERGY</v>
      </c>
      <c r="D432" s="7">
        <f t="shared" ca="1" si="241"/>
        <v>0.17521098381414243</v>
      </c>
      <c r="E432" s="7">
        <f t="shared" ref="E432:U432" ca="1" si="249">E424/$D426</f>
        <v>6.4375781950688049E-2</v>
      </c>
      <c r="F432" s="7">
        <f t="shared" ca="1" si="249"/>
        <v>2.033556370755538E-2</v>
      </c>
      <c r="G432" s="7">
        <f t="shared" ca="1" si="249"/>
        <v>2.539618689884929E-4</v>
      </c>
      <c r="H432" s="7">
        <f t="shared" ca="1" si="249"/>
        <v>1.2865131580960449E-5</v>
      </c>
      <c r="I432" s="7">
        <f t="shared" ca="1" si="249"/>
        <v>1.0302898297551284E-2</v>
      </c>
      <c r="J432" s="7">
        <f t="shared" ca="1" si="249"/>
        <v>2.7794507930361677E-3</v>
      </c>
      <c r="K432" s="7">
        <f t="shared" ca="1" si="249"/>
        <v>4.3311753628896745E-4</v>
      </c>
      <c r="L432" s="7">
        <f t="shared" ca="1" si="245"/>
        <v>0</v>
      </c>
      <c r="M432" s="7">
        <f t="shared" ca="1" si="249"/>
        <v>5.1887285064992797E-4</v>
      </c>
      <c r="N432" s="7">
        <f t="shared" ca="1" si="249"/>
        <v>1.025619893620348E-2</v>
      </c>
      <c r="O432" s="7">
        <f t="shared" ca="1" si="249"/>
        <v>5.3917922072921155E-2</v>
      </c>
      <c r="P432" s="7">
        <f t="shared" ca="1" si="249"/>
        <v>7.5394959938103329E-3</v>
      </c>
      <c r="Q432" s="7">
        <f t="shared" ca="1" si="249"/>
        <v>2.8967384386405408E-3</v>
      </c>
      <c r="R432" s="7">
        <f t="shared" ca="1" si="249"/>
        <v>5.4774896671809666E-5</v>
      </c>
      <c r="S432" s="7">
        <f t="shared" ca="1" si="249"/>
        <v>5.4636595237022652E-5</v>
      </c>
      <c r="T432" s="7">
        <f t="shared" ca="1" si="249"/>
        <v>1.1978761000424813E-3</v>
      </c>
      <c r="U432" s="7">
        <f t="shared" ca="1" si="249"/>
        <v>2.8082864427646974E-4</v>
      </c>
    </row>
    <row r="433" spans="1:21">
      <c r="A433" s="2" t="str">
        <f t="shared" si="243"/>
        <v>RB_GUP-Land_G</v>
      </c>
      <c r="B433" s="2" t="str">
        <f>$B$11</f>
        <v>CUSTOMER</v>
      </c>
      <c r="D433" s="7">
        <f t="shared" ca="1" si="241"/>
        <v>0.35044745909086861</v>
      </c>
      <c r="E433" s="7">
        <f t="shared" ref="E433:U433" ca="1" si="250">E425/$D426</f>
        <v>0.27123369812414283</v>
      </c>
      <c r="F433" s="7">
        <f t="shared" ca="1" si="250"/>
        <v>6.3993906756725782E-2</v>
      </c>
      <c r="G433" s="7">
        <f t="shared" ca="1" si="250"/>
        <v>6.5170434582830644E-4</v>
      </c>
      <c r="H433" s="7">
        <f t="shared" ca="1" si="250"/>
        <v>4.6437135758262782E-5</v>
      </c>
      <c r="I433" s="7">
        <f t="shared" ca="1" si="250"/>
        <v>1.1387432005064185E-3</v>
      </c>
      <c r="J433" s="7">
        <f t="shared" ca="1" si="250"/>
        <v>3.6328423644603491E-4</v>
      </c>
      <c r="K433" s="7">
        <f t="shared" ca="1" si="250"/>
        <v>1.3260833342569313E-4</v>
      </c>
      <c r="L433" s="7">
        <f t="shared" ca="1" si="245"/>
        <v>0</v>
      </c>
      <c r="M433" s="7">
        <f t="shared" ca="1" si="250"/>
        <v>1.079778403887877E-5</v>
      </c>
      <c r="N433" s="7">
        <f t="shared" ca="1" si="250"/>
        <v>2.6124692233969374E-4</v>
      </c>
      <c r="O433" s="7">
        <f t="shared" ca="1" si="250"/>
        <v>4.3919059110862901E-4</v>
      </c>
      <c r="P433" s="7">
        <f t="shared" ca="1" si="250"/>
        <v>8.4510611749610444E-5</v>
      </c>
      <c r="Q433" s="7">
        <f t="shared" ca="1" si="250"/>
        <v>3.6813806517643072E-4</v>
      </c>
      <c r="R433" s="7">
        <f t="shared" ca="1" si="250"/>
        <v>4.3907098873402143E-6</v>
      </c>
      <c r="S433" s="7">
        <f t="shared" ca="1" si="250"/>
        <v>2.5623759665241223E-5</v>
      </c>
      <c r="T433" s="7">
        <f t="shared" ca="1" si="250"/>
        <v>1.0836342028931665E-2</v>
      </c>
      <c r="U433" s="7">
        <f t="shared" ca="1" si="250"/>
        <v>8.5683648513791729E-4</v>
      </c>
    </row>
    <row r="434" spans="1:21">
      <c r="A434" s="2" t="str">
        <f t="shared" si="243"/>
        <v>RB_GUP-Land_G</v>
      </c>
      <c r="B434" s="2" t="str">
        <f>$B$12</f>
        <v>TOTAL</v>
      </c>
      <c r="D434" s="7">
        <f t="shared" ca="1" si="241"/>
        <v>1</v>
      </c>
      <c r="E434" s="7">
        <f t="shared" ref="E434:U434" ca="1" si="251">SUM(E427:E433)</f>
        <v>0.58290761390912049</v>
      </c>
      <c r="F434" s="7">
        <f t="shared" ca="1" si="251"/>
        <v>0.14546549339428913</v>
      </c>
      <c r="G434" s="7">
        <f t="shared" ca="1" si="251"/>
        <v>1.6469071186127212E-3</v>
      </c>
      <c r="H434" s="7">
        <f t="shared" ca="1" si="251"/>
        <v>9.2031866878568169E-5</v>
      </c>
      <c r="I434" s="7">
        <f t="shared" ca="1" si="251"/>
        <v>3.8585698622610722E-2</v>
      </c>
      <c r="J434" s="7">
        <f t="shared" ca="1" si="251"/>
        <v>1.0305711930226941E-2</v>
      </c>
      <c r="K434" s="7">
        <f t="shared" ca="1" si="251"/>
        <v>1.5729775568785228E-3</v>
      </c>
      <c r="L434" s="7">
        <f t="shared" ca="1" si="251"/>
        <v>0</v>
      </c>
      <c r="M434" s="7">
        <f t="shared" ca="1" si="251"/>
        <v>1.6922621694928348E-3</v>
      </c>
      <c r="N434" s="7">
        <f t="shared" ca="1" si="251"/>
        <v>3.1092581717781995E-2</v>
      </c>
      <c r="O434" s="7">
        <f t="shared" ca="1" si="251"/>
        <v>0.14299922512575453</v>
      </c>
      <c r="P434" s="7">
        <f t="shared" ca="1" si="251"/>
        <v>1.8030831697503833E-2</v>
      </c>
      <c r="Q434" s="7">
        <f t="shared" ca="1" si="251"/>
        <v>1.0873042370584195E-2</v>
      </c>
      <c r="R434" s="7">
        <f t="shared" ca="1" si="251"/>
        <v>1.9714643786372833E-4</v>
      </c>
      <c r="S434" s="7">
        <f t="shared" ca="1" si="251"/>
        <v>1.9055511211978139E-4</v>
      </c>
      <c r="T434" s="7">
        <f t="shared" ca="1" si="251"/>
        <v>1.2985076590651245E-2</v>
      </c>
      <c r="U434" s="7">
        <f t="shared" ca="1" si="251"/>
        <v>1.3628443796316106E-3</v>
      </c>
    </row>
    <row r="436" spans="1:21">
      <c r="A436" s="15" t="s">
        <v>137</v>
      </c>
      <c r="B436" s="2" t="str">
        <f>$B$5</f>
        <v>PRODUCTION</v>
      </c>
      <c r="D436" s="8">
        <f ca="1">+COSS!H783</f>
        <v>9852029.467198696</v>
      </c>
      <c r="E436" s="8">
        <f ca="1">+COSS!I783</f>
        <v>4884720.6445250334</v>
      </c>
      <c r="F436" s="8">
        <f ca="1">+COSS!J783</f>
        <v>1221511.6936548417</v>
      </c>
      <c r="G436" s="8">
        <f ca="1">+COSS!K783</f>
        <v>15481.241067209885</v>
      </c>
      <c r="H436" s="8">
        <f ca="1">+COSS!L783</f>
        <v>774.82072690791688</v>
      </c>
      <c r="I436" s="8">
        <f ca="1">+COSS!N783</f>
        <v>548028.45097436721</v>
      </c>
      <c r="J436" s="8">
        <f ca="1">+COSS!O783</f>
        <v>150201.90667493793</v>
      </c>
      <c r="K436" s="8">
        <f ca="1">+COSS!P783</f>
        <v>23901.750669737783</v>
      </c>
      <c r="L436" s="8">
        <f ca="1">+COSS!Q783</f>
        <v>0</v>
      </c>
      <c r="M436" s="8">
        <f ca="1">+COSS!S783</f>
        <v>23689.867991702933</v>
      </c>
      <c r="N436" s="8">
        <f ca="1">+COSS!T783</f>
        <v>431115.18712990836</v>
      </c>
      <c r="O436" s="8">
        <f ca="1">+COSS!U783</f>
        <v>2100626.8030669871</v>
      </c>
      <c r="P436" s="8">
        <f ca="1">+COSS!V783</f>
        <v>267662.79539826768</v>
      </c>
      <c r="Q436" s="8">
        <f ca="1">+COSS!X783</f>
        <v>153271.8743220841</v>
      </c>
      <c r="R436" s="8">
        <f ca="1">+COSS!Y783</f>
        <v>2881.141934139278</v>
      </c>
      <c r="S436" s="8">
        <f ca="1">+COSS!AA783</f>
        <v>2228.961195674432</v>
      </c>
      <c r="T436" s="8">
        <f ca="1">+COSS!AB783</f>
        <v>20946.226632242138</v>
      </c>
      <c r="U436" s="8">
        <f ca="1">+COSS!AC783</f>
        <v>4986.1012346513608</v>
      </c>
    </row>
    <row r="437" spans="1:21">
      <c r="B437" s="2" t="str">
        <f>$B$6</f>
        <v>BULKTRAN</v>
      </c>
      <c r="D437" s="8">
        <f ca="1">+COSS!H784</f>
        <v>51944651.381897032</v>
      </c>
      <c r="E437" s="8">
        <f ca="1">+COSS!I784</f>
        <v>25754603.335545525</v>
      </c>
      <c r="F437" s="8">
        <f ca="1">+COSS!J784</f>
        <v>6440398.8332622079</v>
      </c>
      <c r="G437" s="8">
        <f ca="1">+COSS!K784</f>
        <v>81624.570132754598</v>
      </c>
      <c r="H437" s="8">
        <f ca="1">+COSS!L784</f>
        <v>4085.2285995185671</v>
      </c>
      <c r="I437" s="8">
        <f ca="1">+COSS!N784</f>
        <v>2889470.3297430188</v>
      </c>
      <c r="J437" s="8">
        <f ca="1">+COSS!O784</f>
        <v>791936.90042264364</v>
      </c>
      <c r="K437" s="8">
        <f ca="1">+COSS!P784</f>
        <v>126021.55830838962</v>
      </c>
      <c r="L437" s="8">
        <f ca="1">+COSS!Q784</f>
        <v>0</v>
      </c>
      <c r="M437" s="8">
        <f ca="1">+COSS!S784</f>
        <v>124904.41063023593</v>
      </c>
      <c r="N437" s="8">
        <f ca="1">+COSS!T784</f>
        <v>2273047.2107765512</v>
      </c>
      <c r="O437" s="8">
        <f ca="1">+COSS!U784</f>
        <v>11075517.722726567</v>
      </c>
      <c r="P437" s="8">
        <f ca="1">+COSS!V784</f>
        <v>1411247.3618920653</v>
      </c>
      <c r="Q437" s="8">
        <f ca="1">+COSS!X784</f>
        <v>808123.25062750676</v>
      </c>
      <c r="R437" s="8">
        <f ca="1">+COSS!Y784</f>
        <v>15190.769967640319</v>
      </c>
      <c r="S437" s="8">
        <f ca="1">+COSS!AA784</f>
        <v>11752.158541402152</v>
      </c>
      <c r="T437" s="8">
        <f ca="1">+COSS!AB784</f>
        <v>110438.61001436866</v>
      </c>
      <c r="U437" s="8">
        <f ca="1">+COSS!AC784</f>
        <v>26289.130706635537</v>
      </c>
    </row>
    <row r="438" spans="1:21">
      <c r="B438" s="2" t="str">
        <f>$B$7</f>
        <v>SUBTRAN</v>
      </c>
      <c r="D438" s="8">
        <f ca="1">+COSS!H785</f>
        <v>16456484.495640695</v>
      </c>
      <c r="E438" s="8">
        <f ca="1">+COSS!I785</f>
        <v>7941277.834905114</v>
      </c>
      <c r="F438" s="8">
        <f ca="1">+COSS!J785</f>
        <v>1981296.6081195278</v>
      </c>
      <c r="G438" s="8">
        <f ca="1">+COSS!K785</f>
        <v>25163.640195240521</v>
      </c>
      <c r="H438" s="8">
        <f ca="1">+COSS!L785</f>
        <v>1622.2603386014628</v>
      </c>
      <c r="I438" s="8">
        <f ca="1">+COSS!N785</f>
        <v>879858.71921667992</v>
      </c>
      <c r="J438" s="8">
        <f ca="1">+COSS!O785</f>
        <v>241543.99660176178</v>
      </c>
      <c r="K438" s="8">
        <f ca="1">+COSS!P785</f>
        <v>48552.131891609381</v>
      </c>
      <c r="L438" s="8">
        <f ca="1">+COSS!Q785</f>
        <v>0</v>
      </c>
      <c r="M438" s="8">
        <f ca="1">+COSS!S785</f>
        <v>37285.731285872411</v>
      </c>
      <c r="N438" s="8">
        <f ca="1">+COSS!T785</f>
        <v>698553.76710193243</v>
      </c>
      <c r="O438" s="8">
        <f ca="1">+COSS!U785</f>
        <v>4341108.9808849413</v>
      </c>
      <c r="P438" s="8">
        <f ca="1">+COSS!V785</f>
        <v>0</v>
      </c>
      <c r="Q438" s="8">
        <f ca="1">+COSS!X785</f>
        <v>246788.6027594998</v>
      </c>
      <c r="R438" s="8">
        <f ca="1">+COSS!Y785</f>
        <v>4733.8558783562166</v>
      </c>
      <c r="S438" s="8">
        <f ca="1">+COSS!AA785</f>
        <v>3600.6121007231568</v>
      </c>
      <c r="T438" s="8">
        <f ca="1">+COSS!AB785</f>
        <v>4119.6483114271368</v>
      </c>
      <c r="U438" s="8">
        <f ca="1">+COSS!AC785</f>
        <v>978.10604940715018</v>
      </c>
    </row>
    <row r="439" spans="1:21">
      <c r="B439" s="2" t="str">
        <f>$B$8</f>
        <v>DISTPRI</v>
      </c>
      <c r="D439" s="8">
        <f ca="1">+COSS!H786</f>
        <v>11295823.753170462</v>
      </c>
      <c r="E439" s="8">
        <f ca="1">+COSS!I786</f>
        <v>7471282.2532824101</v>
      </c>
      <c r="F439" s="8">
        <f ca="1">+COSS!J786</f>
        <v>1854062.7905282727</v>
      </c>
      <c r="G439" s="8">
        <f ca="1">+COSS!K786</f>
        <v>23539.001435545768</v>
      </c>
      <c r="H439" s="8">
        <f ca="1">+COSS!L786</f>
        <v>0</v>
      </c>
      <c r="I439" s="8">
        <f ca="1">+COSS!N786</f>
        <v>809286.13234112365</v>
      </c>
      <c r="J439" s="8">
        <f ca="1">+COSS!O786</f>
        <v>222547.85351417845</v>
      </c>
      <c r="K439" s="8">
        <f ca="1">+COSS!P786</f>
        <v>0</v>
      </c>
      <c r="L439" s="8">
        <f ca="1">+COSS!Q786</f>
        <v>0</v>
      </c>
      <c r="M439" s="8">
        <f ca="1">+COSS!S786</f>
        <v>34677.606149770465</v>
      </c>
      <c r="N439" s="8">
        <f ca="1">+COSS!T786</f>
        <v>640487.15339141886</v>
      </c>
      <c r="O439" s="8">
        <f ca="1">+COSS!U786</f>
        <v>0</v>
      </c>
      <c r="P439" s="8">
        <f ca="1">+COSS!V786</f>
        <v>0</v>
      </c>
      <c r="Q439" s="8">
        <f ca="1">+COSS!X786</f>
        <v>227478.55777937258</v>
      </c>
      <c r="R439" s="8">
        <f ca="1">+COSS!Y786</f>
        <v>4368.9388769046918</v>
      </c>
      <c r="S439" s="8">
        <f ca="1">+COSS!AA786</f>
        <v>3338.9752143935543</v>
      </c>
      <c r="T439" s="8">
        <f ca="1">+COSS!AB786</f>
        <v>3842.249598514838</v>
      </c>
      <c r="U439" s="8">
        <f ca="1">+COSS!AC786</f>
        <v>912.24105855707239</v>
      </c>
    </row>
    <row r="440" spans="1:21">
      <c r="B440" s="2" t="str">
        <f>$B$9</f>
        <v>DISTSEC</v>
      </c>
      <c r="D440" s="8">
        <f ca="1">+COSS!H787</f>
        <v>3746323.9313017218</v>
      </c>
      <c r="E440" s="8">
        <f ca="1">+COSS!I787</f>
        <v>2848623.9421358057</v>
      </c>
      <c r="F440" s="8">
        <f ca="1">+COSS!J787</f>
        <v>574974.46311291098</v>
      </c>
      <c r="G440" s="8">
        <f ca="1">+COSS!K787</f>
        <v>0</v>
      </c>
      <c r="H440" s="8">
        <f ca="1">+COSS!L787</f>
        <v>0</v>
      </c>
      <c r="I440" s="8">
        <f ca="1">+COSS!N787</f>
        <v>220226.89184183755</v>
      </c>
      <c r="J440" s="8">
        <f ca="1">+COSS!O787</f>
        <v>0</v>
      </c>
      <c r="K440" s="8">
        <f ca="1">+COSS!P787</f>
        <v>0</v>
      </c>
      <c r="L440" s="8">
        <f ca="1">+COSS!Q787</f>
        <v>0</v>
      </c>
      <c r="M440" s="8">
        <f ca="1">+COSS!S787</f>
        <v>7734.8305395158504</v>
      </c>
      <c r="N440" s="8">
        <f ca="1">+COSS!T787</f>
        <v>0</v>
      </c>
      <c r="O440" s="8">
        <f ca="1">+COSS!U787</f>
        <v>0</v>
      </c>
      <c r="P440" s="8">
        <f ca="1">+COSS!V787</f>
        <v>0</v>
      </c>
      <c r="Q440" s="8">
        <f ca="1">+COSS!X787</f>
        <v>63880.660540286728</v>
      </c>
      <c r="R440" s="8">
        <f ca="1">+COSS!Y787</f>
        <v>0</v>
      </c>
      <c r="S440" s="8">
        <f ca="1">+COSS!AA787</f>
        <v>822.25666349425705</v>
      </c>
      <c r="T440" s="8">
        <f ca="1">+COSS!AB787</f>
        <v>24481.287679874036</v>
      </c>
      <c r="U440" s="8">
        <f ca="1">+COSS!AC787</f>
        <v>5579.5987879967424</v>
      </c>
    </row>
    <row r="441" spans="1:21">
      <c r="B441" s="2" t="str">
        <f>$B$10</f>
        <v>ENERGY</v>
      </c>
      <c r="D441" s="8">
        <f ca="1">+COSS!H788</f>
        <v>1125027.6245388004</v>
      </c>
      <c r="E441" s="8">
        <f ca="1">+COSS!I788</f>
        <v>413356.12339598447</v>
      </c>
      <c r="F441" s="8">
        <f ca="1">+COSS!J788</f>
        <v>130574.41053944858</v>
      </c>
      <c r="G441" s="8">
        <f ca="1">+COSS!K788</f>
        <v>1630.686113232684</v>
      </c>
      <c r="H441" s="8">
        <f ca="1">+COSS!L788</f>
        <v>82.606855499768031</v>
      </c>
      <c r="I441" s="8">
        <f ca="1">+COSS!N788</f>
        <v>66154.786333797194</v>
      </c>
      <c r="J441" s="8">
        <f ca="1">+COSS!O788</f>
        <v>17846.820188675712</v>
      </c>
      <c r="K441" s="8">
        <f ca="1">+COSS!P788</f>
        <v>2781.0425031010232</v>
      </c>
      <c r="L441" s="8">
        <f ca="1">+COSS!Q788</f>
        <v>0</v>
      </c>
      <c r="M441" s="8">
        <f ca="1">+COSS!S788</f>
        <v>3331.6763475489774</v>
      </c>
      <c r="N441" s="8">
        <f ca="1">+COSS!T788</f>
        <v>65854.930294975275</v>
      </c>
      <c r="O441" s="8">
        <f ca="1">+COSS!U788</f>
        <v>346206.33061516174</v>
      </c>
      <c r="P441" s="8">
        <f ca="1">+COSS!V788</f>
        <v>48411.013302304207</v>
      </c>
      <c r="Q441" s="8">
        <f ca="1">+COSS!X788</f>
        <v>18599.922753649644</v>
      </c>
      <c r="R441" s="8">
        <f ca="1">+COSS!Y788</f>
        <v>351.70895423092975</v>
      </c>
      <c r="S441" s="8">
        <f ca="1">+COSS!AA788</f>
        <v>350.82092237777948</v>
      </c>
      <c r="T441" s="8">
        <f ca="1">+COSS!AB788</f>
        <v>7691.5480638595682</v>
      </c>
      <c r="U441" s="8">
        <f ca="1">+COSS!AC788</f>
        <v>1803.1973549554803</v>
      </c>
    </row>
    <row r="442" spans="1:21">
      <c r="B442" s="2" t="str">
        <f>$B$11</f>
        <v>CUSTOMER</v>
      </c>
      <c r="D442" s="8">
        <f ca="1">+COSS!H789</f>
        <v>30233314.346252568</v>
      </c>
      <c r="E442" s="8">
        <f ca="1">+COSS!I789</f>
        <v>22565656.638236292</v>
      </c>
      <c r="F442" s="8">
        <f ca="1">+COSS!J789</f>
        <v>5535240.9045903943</v>
      </c>
      <c r="G442" s="8">
        <f ca="1">+COSS!K789</f>
        <v>61272.330486090046</v>
      </c>
      <c r="H442" s="8">
        <f ca="1">+COSS!L789</f>
        <v>4513.8990821184634</v>
      </c>
      <c r="I442" s="8">
        <f ca="1">+COSS!N789</f>
        <v>102684.17627679974</v>
      </c>
      <c r="J442" s="8">
        <f ca="1">+COSS!O789</f>
        <v>32301.106211366699</v>
      </c>
      <c r="K442" s="8">
        <f ca="1">+COSS!P789</f>
        <v>12947.704319419065</v>
      </c>
      <c r="L442" s="8">
        <f ca="1">+COSS!Q789</f>
        <v>0</v>
      </c>
      <c r="M442" s="8">
        <f ca="1">+COSS!S789</f>
        <v>953.68609405556106</v>
      </c>
      <c r="N442" s="8">
        <f ca="1">+COSS!T789</f>
        <v>23696.69078257167</v>
      </c>
      <c r="O442" s="8">
        <f ca="1">+COSS!U789</f>
        <v>42913.233169071609</v>
      </c>
      <c r="P442" s="8">
        <f ca="1">+COSS!V789</f>
        <v>8318.6724282914565</v>
      </c>
      <c r="Q442" s="8">
        <f ca="1">+COSS!X789</f>
        <v>32873.804766331923</v>
      </c>
      <c r="R442" s="8">
        <f ca="1">+COSS!Y789</f>
        <v>383.73800865012828</v>
      </c>
      <c r="S442" s="8">
        <f ca="1">+COSS!AA789</f>
        <v>2351.8163576853281</v>
      </c>
      <c r="T442" s="8">
        <f ca="1">+COSS!AB789</f>
        <v>1594368.1930643958</v>
      </c>
      <c r="U442" s="8">
        <f ca="1">+COSS!AC789</f>
        <v>212837.7523790453</v>
      </c>
    </row>
    <row r="443" spans="1:21">
      <c r="B443" s="2" t="str">
        <f>$B$12</f>
        <v>TOTAL</v>
      </c>
      <c r="D443" s="8">
        <f ca="1">+COSS!H790</f>
        <v>124653654.99999997</v>
      </c>
      <c r="E443" s="8">
        <f ca="1">+COSS!I790</f>
        <v>71879520.772026151</v>
      </c>
      <c r="F443" s="8">
        <f ca="1">+COSS!J790</f>
        <v>17738059.7038076</v>
      </c>
      <c r="G443" s="8">
        <f ca="1">+COSS!K790</f>
        <v>208711.46943007351</v>
      </c>
      <c r="H443" s="8">
        <f ca="1">+COSS!L790</f>
        <v>11078.815602646178</v>
      </c>
      <c r="I443" s="8">
        <f ca="1">+COSS!N790</f>
        <v>5515709.4867276242</v>
      </c>
      <c r="J443" s="8">
        <f ca="1">+COSS!O790</f>
        <v>1456378.5836135643</v>
      </c>
      <c r="K443" s="8">
        <f ca="1">+COSS!P790</f>
        <v>214204.18769225688</v>
      </c>
      <c r="L443" s="8">
        <f ca="1">+COSS!Q790</f>
        <v>0</v>
      </c>
      <c r="M443" s="8">
        <f ca="1">+COSS!S790</f>
        <v>232577.80903870214</v>
      </c>
      <c r="N443" s="8">
        <f ca="1">+COSS!T790</f>
        <v>4132754.9394773589</v>
      </c>
      <c r="O443" s="8">
        <f ca="1">+COSS!U790</f>
        <v>17906373.070462726</v>
      </c>
      <c r="P443" s="8">
        <f ca="1">+COSS!V790</f>
        <v>1735639.8430209286</v>
      </c>
      <c r="Q443" s="8">
        <f ca="1">+COSS!X790</f>
        <v>1551016.6735487317</v>
      </c>
      <c r="R443" s="8">
        <f ca="1">+COSS!Y790</f>
        <v>27910.153619921562</v>
      </c>
      <c r="S443" s="8">
        <f ca="1">+COSS!AA790</f>
        <v>24445.600995750661</v>
      </c>
      <c r="T443" s="8">
        <f ca="1">+COSS!AB790</f>
        <v>1765887.7633646822</v>
      </c>
      <c r="U443" s="8">
        <f ca="1">+COSS!AC790</f>
        <v>253386.12757124862</v>
      </c>
    </row>
    <row r="444" spans="1:21">
      <c r="A444" s="2" t="s">
        <v>70</v>
      </c>
      <c r="B444" s="2" t="str">
        <f>$B$5</f>
        <v>PRODUCTION</v>
      </c>
      <c r="C444" s="6"/>
      <c r="D444" s="7">
        <f t="shared" ref="D444:D451" ca="1" si="252">SUM(E444:U444)</f>
        <v>7.9035223373102786E-2</v>
      </c>
      <c r="E444" s="7">
        <f t="shared" ref="E444:U444" ca="1" si="253">E436/$D443</f>
        <v>3.9186341102673924E-2</v>
      </c>
      <c r="F444" s="7">
        <f t="shared" ca="1" si="253"/>
        <v>9.7992449050518585E-3</v>
      </c>
      <c r="G444" s="7">
        <f t="shared" ca="1" si="253"/>
        <v>1.2419404041710521E-4</v>
      </c>
      <c r="H444" s="7">
        <f ca="1">H436/$D443</f>
        <v>6.2157882727780189E-6</v>
      </c>
      <c r="I444" s="7">
        <f t="shared" ca="1" si="253"/>
        <v>4.396409002001324E-3</v>
      </c>
      <c r="J444" s="7">
        <f t="shared" ca="1" si="253"/>
        <v>1.2049538914437603E-3</v>
      </c>
      <c r="K444" s="7">
        <f t="shared" ca="1" si="253"/>
        <v>1.9174528552522418E-4</v>
      </c>
      <c r="L444" s="7">
        <f ca="1">IFERROR(L436/$D$443,0)</f>
        <v>0</v>
      </c>
      <c r="M444" s="7">
        <f ca="1">M436/$D443</f>
        <v>1.9004551444322222E-4</v>
      </c>
      <c r="N444" s="7">
        <f t="shared" ca="1" si="253"/>
        <v>3.4585041820868268E-3</v>
      </c>
      <c r="O444" s="7">
        <f t="shared" ca="1" si="253"/>
        <v>1.6851706458723473E-2</v>
      </c>
      <c r="P444" s="7">
        <f ca="1">P436/$D443</f>
        <v>2.1472518828129649E-3</v>
      </c>
      <c r="Q444" s="7">
        <f t="shared" ca="1" si="253"/>
        <v>1.2295818708411249E-3</v>
      </c>
      <c r="R444" s="7">
        <f t="shared" ca="1" si="253"/>
        <v>2.3113176538139044E-5</v>
      </c>
      <c r="S444" s="7">
        <f t="shared" ca="1" si="253"/>
        <v>1.7881234173794844E-5</v>
      </c>
      <c r="T444" s="7">
        <f ca="1">T436/$D443</f>
        <v>1.6803539881957047E-4</v>
      </c>
      <c r="U444" s="7">
        <f t="shared" ca="1" si="253"/>
        <v>3.9999639277736075E-5</v>
      </c>
    </row>
    <row r="445" spans="1:21">
      <c r="A445" s="2" t="str">
        <f t="shared" ref="A445:A451" si="254">A444</f>
        <v>RB_GUP_CWIP</v>
      </c>
      <c r="B445" s="2" t="str">
        <f>$B$6</f>
        <v>BULKTRAN</v>
      </c>
      <c r="C445" s="6"/>
      <c r="D445" s="7">
        <f t="shared" ca="1" si="252"/>
        <v>0.41671181949616354</v>
      </c>
      <c r="E445" s="7">
        <f t="shared" ref="E445:U445" ca="1" si="255">E437/$D443</f>
        <v>0.20660929144472764</v>
      </c>
      <c r="F445" s="7">
        <f t="shared" ca="1" si="255"/>
        <v>5.1666345710137493E-2</v>
      </c>
      <c r="G445" s="7">
        <f t="shared" ca="1" si="255"/>
        <v>6.5481088486939762E-4</v>
      </c>
      <c r="H445" s="7">
        <f ca="1">H437/$D443</f>
        <v>3.2772633899251236E-5</v>
      </c>
      <c r="I445" s="7">
        <f t="shared" ca="1" si="255"/>
        <v>2.3179988823777527E-2</v>
      </c>
      <c r="J445" s="7">
        <f t="shared" ca="1" si="255"/>
        <v>6.3530981135101403E-3</v>
      </c>
      <c r="K445" s="7">
        <f t="shared" ca="1" si="255"/>
        <v>1.0109736317670721E-3</v>
      </c>
      <c r="L445" s="7">
        <f t="shared" ref="L445:L450" ca="1" si="256">IFERROR(L437/$D$443,0)</f>
        <v>0</v>
      </c>
      <c r="M445" s="7">
        <f ca="1">M437/$D443</f>
        <v>1.0020116187546683E-3</v>
      </c>
      <c r="N445" s="7">
        <f t="shared" ca="1" si="255"/>
        <v>1.8234902223898303E-2</v>
      </c>
      <c r="O445" s="7">
        <f t="shared" ca="1" si="255"/>
        <v>8.8850324707499109E-2</v>
      </c>
      <c r="P445" s="7">
        <f ca="1">P437/$D443</f>
        <v>1.1321347632302203E-2</v>
      </c>
      <c r="Q445" s="7">
        <f t="shared" ca="1" si="255"/>
        <v>6.4829486999599568E-3</v>
      </c>
      <c r="R445" s="7">
        <f t="shared" ca="1" si="255"/>
        <v>1.2186381512551977E-4</v>
      </c>
      <c r="S445" s="7">
        <f t="shared" ca="1" si="255"/>
        <v>9.4278491404059948E-5</v>
      </c>
      <c r="T445" s="7">
        <f ca="1">T437/$D443</f>
        <v>8.8596367282105519E-4</v>
      </c>
      <c r="U445" s="7">
        <f t="shared" ca="1" si="255"/>
        <v>2.1089739171013913E-4</v>
      </c>
    </row>
    <row r="446" spans="1:21">
      <c r="A446" s="2" t="str">
        <f t="shared" si="254"/>
        <v>RB_GUP_CWIP</v>
      </c>
      <c r="B446" s="2" t="str">
        <f>$B$7</f>
        <v>SUBTRAN</v>
      </c>
      <c r="C446" s="6"/>
      <c r="D446" s="7">
        <f t="shared" ca="1" si="252"/>
        <v>0.13201766523124167</v>
      </c>
      <c r="E446" s="7">
        <f t="shared" ref="E446:U446" ca="1" si="257">E438/$D443</f>
        <v>6.3706738762735166E-2</v>
      </c>
      <c r="F446" s="7">
        <f t="shared" ca="1" si="257"/>
        <v>1.5894412467243966E-2</v>
      </c>
      <c r="G446" s="7">
        <f t="shared" ca="1" si="257"/>
        <v>2.0186845059008118E-4</v>
      </c>
      <c r="H446" s="7">
        <f ca="1">H438/$D443</f>
        <v>1.3014141772268636E-5</v>
      </c>
      <c r="I446" s="7">
        <f t="shared" ca="1" si="257"/>
        <v>7.0584269608194011E-3</v>
      </c>
      <c r="J446" s="7">
        <f t="shared" ca="1" si="257"/>
        <v>1.9377209324649312E-3</v>
      </c>
      <c r="K446" s="7">
        <f t="shared" ca="1" si="257"/>
        <v>3.8949625577853607E-4</v>
      </c>
      <c r="L446" s="7">
        <f t="shared" ca="1" si="256"/>
        <v>0</v>
      </c>
      <c r="M446" s="7">
        <f ca="1">M438/$D443</f>
        <v>2.9911462512569265E-4</v>
      </c>
      <c r="N446" s="7">
        <f t="shared" ca="1" si="257"/>
        <v>5.6039573577038922E-3</v>
      </c>
      <c r="O446" s="7">
        <f t="shared" ca="1" si="257"/>
        <v>3.4825364574227226E-2</v>
      </c>
      <c r="P446" s="7">
        <f ca="1">P438/$D443</f>
        <v>0</v>
      </c>
      <c r="Q446" s="7">
        <f t="shared" ca="1" si="257"/>
        <v>1.9797943570888463E-3</v>
      </c>
      <c r="R446" s="7">
        <f t="shared" ca="1" si="257"/>
        <v>3.7976069601458681E-5</v>
      </c>
      <c r="S446" s="7">
        <f t="shared" ca="1" si="257"/>
        <v>2.8884930014472162E-5</v>
      </c>
      <c r="T446" s="7">
        <f ca="1">T438/$D443</f>
        <v>3.3048756664432648E-5</v>
      </c>
      <c r="U446" s="7">
        <f t="shared" ca="1" si="257"/>
        <v>7.8465894113345528E-6</v>
      </c>
    </row>
    <row r="447" spans="1:21">
      <c r="A447" s="2" t="str">
        <f t="shared" si="254"/>
        <v>RB_GUP_CWIP</v>
      </c>
      <c r="B447" s="2" t="str">
        <f>$B$8</f>
        <v>DISTPRI</v>
      </c>
      <c r="C447" s="6"/>
      <c r="D447" s="7">
        <f t="shared" ca="1" si="252"/>
        <v>9.0617669840250298E-2</v>
      </c>
      <c r="E447" s="7">
        <f t="shared" ref="E447:U447" ca="1" si="258">E439/$D443</f>
        <v>5.993632720422367E-2</v>
      </c>
      <c r="F447" s="7">
        <f t="shared" ca="1" si="258"/>
        <v>1.4873713815517669E-2</v>
      </c>
      <c r="G447" s="7">
        <f t="shared" ca="1" si="258"/>
        <v>1.8883522858231293E-4</v>
      </c>
      <c r="H447" s="7">
        <f ca="1">H439/$D443</f>
        <v>0</v>
      </c>
      <c r="I447" s="7">
        <f t="shared" ca="1" si="258"/>
        <v>6.492277601817001E-3</v>
      </c>
      <c r="J447" s="7">
        <f t="shared" ca="1" si="258"/>
        <v>1.7853295478113217E-3</v>
      </c>
      <c r="K447" s="7">
        <f t="shared" ca="1" si="258"/>
        <v>0</v>
      </c>
      <c r="L447" s="7">
        <f t="shared" ca="1" si="256"/>
        <v>0</v>
      </c>
      <c r="M447" s="7">
        <f ca="1">M439/$D443</f>
        <v>2.7819165149846971E-4</v>
      </c>
      <c r="N447" s="7">
        <f t="shared" ca="1" si="258"/>
        <v>5.1381337626355125E-3</v>
      </c>
      <c r="O447" s="7">
        <f t="shared" ca="1" si="258"/>
        <v>0</v>
      </c>
      <c r="P447" s="7">
        <f ca="1">P439/$D443</f>
        <v>0</v>
      </c>
      <c r="Q447" s="7">
        <f t="shared" ca="1" si="258"/>
        <v>1.8248847799879806E-3</v>
      </c>
      <c r="R447" s="7">
        <f t="shared" ca="1" si="258"/>
        <v>3.5048622336061408E-5</v>
      </c>
      <c r="S447" s="7">
        <f t="shared" ca="1" si="258"/>
        <v>2.6786019346111875E-5</v>
      </c>
      <c r="T447" s="7">
        <f ca="1">T439/$D443</f>
        <v>3.0823401034769811E-5</v>
      </c>
      <c r="U447" s="7">
        <f t="shared" ca="1" si="258"/>
        <v>7.3182054594153105E-6</v>
      </c>
    </row>
    <row r="448" spans="1:21">
      <c r="A448" s="2" t="str">
        <f t="shared" si="254"/>
        <v>RB_GUP_CWIP</v>
      </c>
      <c r="B448" s="2" t="str">
        <f>$B$9</f>
        <v>DISTSEC</v>
      </c>
      <c r="C448" s="6"/>
      <c r="D448" s="7">
        <f t="shared" ca="1" si="252"/>
        <v>3.0053863493226272E-2</v>
      </c>
      <c r="E448" s="7">
        <f t="shared" ref="E448:U448" ca="1" si="259">E440/$D443</f>
        <v>2.2852309802996202E-2</v>
      </c>
      <c r="F448" s="7">
        <f t="shared" ca="1" si="259"/>
        <v>4.6125760461088053E-3</v>
      </c>
      <c r="G448" s="7">
        <f t="shared" ca="1" si="259"/>
        <v>0</v>
      </c>
      <c r="H448" s="7">
        <f ca="1">H440/$D443</f>
        <v>0</v>
      </c>
      <c r="I448" s="7">
        <f t="shared" ca="1" si="259"/>
        <v>1.766710264868187E-3</v>
      </c>
      <c r="J448" s="7">
        <f t="shared" ca="1" si="259"/>
        <v>0</v>
      </c>
      <c r="K448" s="7">
        <f t="shared" ca="1" si="259"/>
        <v>0</v>
      </c>
      <c r="L448" s="7">
        <f t="shared" ca="1" si="256"/>
        <v>0</v>
      </c>
      <c r="M448" s="7">
        <f ca="1">M440/$D443</f>
        <v>6.2050571557776236E-5</v>
      </c>
      <c r="N448" s="7">
        <f t="shared" ca="1" si="259"/>
        <v>0</v>
      </c>
      <c r="O448" s="7">
        <f t="shared" ca="1" si="259"/>
        <v>0</v>
      </c>
      <c r="P448" s="7">
        <f ca="1">P440/$D443</f>
        <v>0</v>
      </c>
      <c r="Q448" s="7">
        <f t="shared" ca="1" si="259"/>
        <v>5.1246520240651378E-4</v>
      </c>
      <c r="R448" s="7">
        <f t="shared" ca="1" si="259"/>
        <v>0</v>
      </c>
      <c r="S448" s="7">
        <f t="shared" ca="1" si="259"/>
        <v>6.5963301556962552E-6</v>
      </c>
      <c r="T448" s="7">
        <f ca="1">T440/$D443</f>
        <v>1.9639446336229807E-4</v>
      </c>
      <c r="U448" s="7">
        <f t="shared" ca="1" si="259"/>
        <v>4.4760811770796001E-5</v>
      </c>
    </row>
    <row r="449" spans="1:21">
      <c r="A449" s="2" t="str">
        <f t="shared" si="254"/>
        <v>RB_GUP_CWIP</v>
      </c>
      <c r="B449" s="2" t="str">
        <f>$B$10</f>
        <v>ENERGY</v>
      </c>
      <c r="C449" s="6"/>
      <c r="D449" s="7">
        <f t="shared" ca="1" si="252"/>
        <v>9.0252277363130767E-3</v>
      </c>
      <c r="E449" s="7">
        <f t="shared" ref="E449:U449" ca="1" si="260">E441/$D443</f>
        <v>3.3160369296510767E-3</v>
      </c>
      <c r="F449" s="7">
        <f t="shared" ca="1" si="260"/>
        <v>1.0474976489012586E-3</v>
      </c>
      <c r="G449" s="7">
        <f t="shared" ca="1" si="260"/>
        <v>1.3081735254635608E-5</v>
      </c>
      <c r="H449" s="7">
        <f ca="1">H441/$D443</f>
        <v>6.6269100171806476E-7</v>
      </c>
      <c r="I449" s="7">
        <f t="shared" ca="1" si="260"/>
        <v>5.3070875726666188E-4</v>
      </c>
      <c r="J449" s="7">
        <f t="shared" ca="1" si="260"/>
        <v>1.4317125469506464E-4</v>
      </c>
      <c r="K449" s="7">
        <f t="shared" ca="1" si="260"/>
        <v>2.2310156112959736E-5</v>
      </c>
      <c r="L449" s="7">
        <f t="shared" ca="1" si="256"/>
        <v>0</v>
      </c>
      <c r="M449" s="7">
        <f ca="1">M441/$D443</f>
        <v>2.6727466174569677E-5</v>
      </c>
      <c r="N449" s="7">
        <f t="shared" ca="1" si="260"/>
        <v>5.2830324385574803E-4</v>
      </c>
      <c r="O449" s="7">
        <f t="shared" ca="1" si="260"/>
        <v>2.7773460041357139E-3</v>
      </c>
      <c r="P449" s="7">
        <f ca="1">P441/$D443</f>
        <v>3.8836417032700899E-4</v>
      </c>
      <c r="Q449" s="7">
        <f t="shared" ca="1" si="260"/>
        <v>1.4921281492828788E-4</v>
      </c>
      <c r="R449" s="7">
        <f t="shared" ca="1" si="260"/>
        <v>2.8214893035501431E-6</v>
      </c>
      <c r="S449" s="7">
        <f t="shared" ca="1" si="260"/>
        <v>2.8143653098481514E-6</v>
      </c>
      <c r="T449" s="7">
        <f ca="1">T441/$D443</f>
        <v>6.1703349684047128E-5</v>
      </c>
      <c r="U449" s="7">
        <f t="shared" ca="1" si="260"/>
        <v>1.4465659710944542E-5</v>
      </c>
    </row>
    <row r="450" spans="1:21">
      <c r="A450" s="2" t="str">
        <f t="shared" si="254"/>
        <v>RB_GUP_CWIP</v>
      </c>
      <c r="B450" s="2" t="str">
        <f>$B$11</f>
        <v>CUSTOMER</v>
      </c>
      <c r="C450" s="6"/>
      <c r="D450" s="7">
        <f t="shared" ca="1" si="252"/>
        <v>0.24253853082970239</v>
      </c>
      <c r="E450" s="7">
        <f t="shared" ref="E450:U450" ca="1" si="261">E442/$D443</f>
        <v>0.18102683501928843</v>
      </c>
      <c r="F450" s="7">
        <f t="shared" ca="1" si="261"/>
        <v>4.4404962731260433E-2</v>
      </c>
      <c r="G450" s="7">
        <f t="shared" ca="1" si="261"/>
        <v>4.9154058487968174E-4</v>
      </c>
      <c r="H450" s="7">
        <f ca="1">H442/$D443</f>
        <v>3.621152610501846E-5</v>
      </c>
      <c r="I450" s="7">
        <f t="shared" ca="1" si="261"/>
        <v>8.2375583994548547E-4</v>
      </c>
      <c r="J450" s="7">
        <f t="shared" ca="1" si="261"/>
        <v>2.5912682794071868E-4</v>
      </c>
      <c r="K450" s="7">
        <f t="shared" ca="1" si="261"/>
        <v>1.038694318222684E-4</v>
      </c>
      <c r="L450" s="7">
        <f t="shared" ca="1" si="256"/>
        <v>0</v>
      </c>
      <c r="M450" s="7">
        <f ca="1">M442/$D443</f>
        <v>7.6506869698731359E-6</v>
      </c>
      <c r="N450" s="7">
        <f t="shared" ca="1" si="261"/>
        <v>1.9010024842489918E-4</v>
      </c>
      <c r="O450" s="7">
        <f t="shared" ca="1" si="261"/>
        <v>3.4425972643218217E-4</v>
      </c>
      <c r="P450" s="7">
        <f ca="1">P442/$D443</f>
        <v>6.673428411137611E-5</v>
      </c>
      <c r="Q450" s="7">
        <f t="shared" ca="1" si="261"/>
        <v>2.6372114613351633E-4</v>
      </c>
      <c r="R450" s="7">
        <f t="shared" ca="1" si="261"/>
        <v>3.0784336700767289E-6</v>
      </c>
      <c r="S450" s="7">
        <f t="shared" ca="1" si="261"/>
        <v>1.8866806253577792E-5</v>
      </c>
      <c r="T450" s="7">
        <f ca="1">T442/$D443</f>
        <v>1.2790384630634345E-2</v>
      </c>
      <c r="U450" s="7">
        <f t="shared" ca="1" si="261"/>
        <v>1.7074329058305217E-3</v>
      </c>
    </row>
    <row r="451" spans="1:21">
      <c r="A451" s="2" t="str">
        <f t="shared" si="254"/>
        <v>RB_GUP_CWIP</v>
      </c>
      <c r="B451" s="2" t="str">
        <f>$B$12</f>
        <v>TOTAL</v>
      </c>
      <c r="C451" s="6"/>
      <c r="D451" s="7">
        <f t="shared" ca="1" si="252"/>
        <v>1.0000000000000002</v>
      </c>
      <c r="E451" s="7">
        <f t="shared" ref="E451:U451" ca="1" si="262">SUM(E444:E450)</f>
        <v>0.57663388026629603</v>
      </c>
      <c r="F451" s="7">
        <f t="shared" ca="1" si="262"/>
        <v>0.14229875332422148</v>
      </c>
      <c r="G451" s="7">
        <f t="shared" ca="1" si="262"/>
        <v>1.6743309245932142E-3</v>
      </c>
      <c r="H451" s="7">
        <f t="shared" ca="1" si="262"/>
        <v>8.8876781051034417E-5</v>
      </c>
      <c r="I451" s="7">
        <f t="shared" ca="1" si="262"/>
        <v>4.4248277250495592E-2</v>
      </c>
      <c r="J451" s="7">
        <f t="shared" ca="1" si="262"/>
        <v>1.1683400567865937E-2</v>
      </c>
      <c r="K451" s="7">
        <f t="shared" ca="1" si="262"/>
        <v>1.7183947610060607E-3</v>
      </c>
      <c r="L451" s="7">
        <f t="shared" ca="1" si="262"/>
        <v>0</v>
      </c>
      <c r="M451" s="7">
        <f t="shared" ca="1" si="262"/>
        <v>1.8657921345242719E-3</v>
      </c>
      <c r="N451" s="7">
        <f t="shared" ca="1" si="262"/>
        <v>3.3153901018605179E-2</v>
      </c>
      <c r="O451" s="7">
        <f t="shared" ca="1" si="262"/>
        <v>0.1436490014710177</v>
      </c>
      <c r="P451" s="7">
        <f t="shared" ca="1" si="262"/>
        <v>1.3923697969553551E-2</v>
      </c>
      <c r="Q451" s="7">
        <f t="shared" ca="1" si="262"/>
        <v>1.2442608871346227E-2</v>
      </c>
      <c r="R451" s="7">
        <f t="shared" ca="1" si="262"/>
        <v>2.239016065748058E-4</v>
      </c>
      <c r="S451" s="7">
        <f t="shared" ca="1" si="262"/>
        <v>1.9610817665756102E-4</v>
      </c>
      <c r="T451" s="7">
        <f t="shared" ca="1" si="262"/>
        <v>1.4166353673020519E-2</v>
      </c>
      <c r="U451" s="7">
        <f t="shared" ca="1" si="262"/>
        <v>2.0327212031708876E-3</v>
      </c>
    </row>
    <row r="453" spans="1:21">
      <c r="A453" s="15" t="s">
        <v>203</v>
      </c>
      <c r="B453" s="2" t="str">
        <f>$B$5</f>
        <v>PRODUCTION</v>
      </c>
      <c r="D453" s="8">
        <f>+COSS!H148+COSS!H34+COSS!H175</f>
        <v>12793807.000000002</v>
      </c>
      <c r="E453" s="8">
        <f>+COSS!I148+COSS!I34+COSS!I175</f>
        <v>6343279.1571560716</v>
      </c>
      <c r="F453" s="8">
        <f>+COSS!J148+COSS!J34+COSS!J175</f>
        <v>1586250.3161297129</v>
      </c>
      <c r="G453" s="8">
        <f>+COSS!K148+COSS!K34+COSS!K175</f>
        <v>20103.879205171968</v>
      </c>
      <c r="H453" s="8">
        <f>+COSS!L148+COSS!L34+COSS!L175</f>
        <v>1006.1791707651288</v>
      </c>
      <c r="I453" s="8">
        <f>+COSS!N148+COSS!N34+COSS!N175</f>
        <v>711667.60672190879</v>
      </c>
      <c r="J453" s="8">
        <f>+COSS!O148+COSS!O34+COSS!O175</f>
        <v>195051.60956218364</v>
      </c>
      <c r="K453" s="8">
        <f>+COSS!P148+COSS!P34+COSS!P175</f>
        <v>31038.720098113441</v>
      </c>
      <c r="L453" s="8">
        <f>+COSS!Q148+COSS!Q34+COSS!Q175</f>
        <v>0</v>
      </c>
      <c r="M453" s="8">
        <f>+COSS!S148+COSS!S34+COSS!S175</f>
        <v>30763.570079688692</v>
      </c>
      <c r="N453" s="8">
        <f>+COSS!T148+COSS!T34+COSS!T175</f>
        <v>559844.49876774743</v>
      </c>
      <c r="O453" s="8">
        <f>+COSS!U148+COSS!U34+COSS!U175</f>
        <v>2727865.7648095354</v>
      </c>
      <c r="P453" s="8">
        <f>+COSS!V148+COSS!V34+COSS!V175</f>
        <v>347585.86104590888</v>
      </c>
      <c r="Q453" s="8">
        <f>+COSS!X148+COSS!X34+COSS!X175</f>
        <v>199038.2575624357</v>
      </c>
      <c r="R453" s="8">
        <f>+COSS!Y148+COSS!Y34+COSS!Y175</f>
        <v>3741.4396665893823</v>
      </c>
      <c r="S453" s="8">
        <f>+COSS!AA148+COSS!AA34+COSS!AA175</f>
        <v>2894.5203059828418</v>
      </c>
      <c r="T453" s="8">
        <f>+COSS!AB148+COSS!AB34+COSS!AB175</f>
        <v>27200.688122521762</v>
      </c>
      <c r="U453" s="8">
        <f>+COSS!AC148+COSS!AC34+COSS!AC175</f>
        <v>6474.9315956653863</v>
      </c>
    </row>
    <row r="454" spans="1:21">
      <c r="B454" s="2" t="str">
        <f>$B$6</f>
        <v>BULKTRAN</v>
      </c>
      <c r="D454" s="8">
        <f>+COSS!H149+COSS!H35+COSS!H176</f>
        <v>593714036.4854002</v>
      </c>
      <c r="E454" s="8">
        <f>+COSS!I149+COSS!I35+COSS!I176</f>
        <v>294368507.58721286</v>
      </c>
      <c r="F454" s="8">
        <f>+COSS!J149+COSS!J35+COSS!J176</f>
        <v>73612106.081138596</v>
      </c>
      <c r="G454" s="8">
        <f>+COSS!K149+COSS!K35+COSS!K176</f>
        <v>932947.89204789023</v>
      </c>
      <c r="H454" s="8">
        <f>+COSS!L149+COSS!L35+COSS!L176</f>
        <v>46693.114637613115</v>
      </c>
      <c r="I454" s="8">
        <f>+COSS!N149+COSS!N35+COSS!N176</f>
        <v>33025904.441326078</v>
      </c>
      <c r="J454" s="8">
        <f>+COSS!O149+COSS!O35+COSS!O176</f>
        <v>9051635.5636862665</v>
      </c>
      <c r="K454" s="8">
        <f>+COSS!P149+COSS!P35+COSS!P176</f>
        <v>1440394.0747887976</v>
      </c>
      <c r="L454" s="8">
        <f>+COSS!Q149+COSS!Q35+COSS!Q176</f>
        <v>0</v>
      </c>
      <c r="M454" s="8">
        <f>+COSS!S149+COSS!S35+COSS!S176</f>
        <v>1427625.3634835549</v>
      </c>
      <c r="N454" s="8">
        <f>+COSS!T149+COSS!T35+COSS!T176</f>
        <v>25980346.363482337</v>
      </c>
      <c r="O454" s="8">
        <f>+COSS!U149+COSS!U35+COSS!U176</f>
        <v>126590325.63297242</v>
      </c>
      <c r="P454" s="8">
        <f>+COSS!V149+COSS!V35+COSS!V176</f>
        <v>16130195.225457124</v>
      </c>
      <c r="Q454" s="8">
        <f>+COSS!X149+COSS!X35+COSS!X176</f>
        <v>9236641.3931689281</v>
      </c>
      <c r="R454" s="8">
        <f>+COSS!Y149+COSS!Y35+COSS!Y176</f>
        <v>173626.60283349367</v>
      </c>
      <c r="S454" s="8">
        <f>+COSS!AA149+COSS!AA35+COSS!AA176</f>
        <v>134324.15656684741</v>
      </c>
      <c r="T454" s="8">
        <f>+COSS!AB149+COSS!AB35+COSS!AB176</f>
        <v>1262284.9743163134</v>
      </c>
      <c r="U454" s="8">
        <f>+COSS!AC149+COSS!AC35+COSS!AC176</f>
        <v>300478.01828098146</v>
      </c>
    </row>
    <row r="455" spans="1:21">
      <c r="B455" s="2" t="str">
        <f>$B$7</f>
        <v>SUBTRAN</v>
      </c>
      <c r="D455" s="8">
        <f>+COSS!H150+COSS!H36+COSS!H177</f>
        <v>188092193.51460004</v>
      </c>
      <c r="E455" s="8">
        <f>+COSS!I150+COSS!I36+COSS!I177</f>
        <v>90766188.104868591</v>
      </c>
      <c r="F455" s="8">
        <f>+COSS!J150+COSS!J36+COSS!J177</f>
        <v>22645567.169765685</v>
      </c>
      <c r="G455" s="8">
        <f>+COSS!K150+COSS!K36+COSS!K177</f>
        <v>287612.11316965887</v>
      </c>
      <c r="H455" s="8">
        <f>+COSS!L150+COSS!L36+COSS!L177</f>
        <v>18541.900952181903</v>
      </c>
      <c r="I455" s="8">
        <f>+COSS!N150+COSS!N36+COSS!N177</f>
        <v>10056495.147809438</v>
      </c>
      <c r="J455" s="8">
        <f>+COSS!O150+COSS!O36+COSS!O177</f>
        <v>2760768.2651263401</v>
      </c>
      <c r="K455" s="8">
        <f>+COSS!P150+COSS!P36+COSS!P177</f>
        <v>554934.86410916667</v>
      </c>
      <c r="L455" s="8">
        <f>+COSS!Q150+COSS!Q36+COSS!Q177</f>
        <v>0</v>
      </c>
      <c r="M455" s="8">
        <f>+COSS!S150+COSS!S36+COSS!S177</f>
        <v>426163.61873725028</v>
      </c>
      <c r="N455" s="8">
        <f>+COSS!T150+COSS!T36+COSS!T177</f>
        <v>7984239.3055998851</v>
      </c>
      <c r="O455" s="8">
        <f>+COSS!U150+COSS!U36+COSS!U177</f>
        <v>49617444.765732087</v>
      </c>
      <c r="P455" s="8">
        <f>+COSS!V150+COSS!V36+COSS!V177</f>
        <v>0</v>
      </c>
      <c r="Q455" s="8">
        <f>+COSS!X150+COSS!X36+COSS!X177</f>
        <v>2820712.3848191234</v>
      </c>
      <c r="R455" s="8">
        <f>+COSS!Y150+COSS!Y36+COSS!Y177</f>
        <v>54106.412349361184</v>
      </c>
      <c r="S455" s="8">
        <f>+COSS!AA150+COSS!AA36+COSS!AA177</f>
        <v>41153.809502851756</v>
      </c>
      <c r="T455" s="8">
        <f>+COSS!AB150+COSS!AB36+COSS!AB177</f>
        <v>47086.222310136262</v>
      </c>
      <c r="U455" s="8">
        <f>+COSS!AC150+COSS!AC36+COSS!AC177</f>
        <v>11179.429748293154</v>
      </c>
    </row>
    <row r="456" spans="1:21">
      <c r="B456" s="2" t="str">
        <f>$B$8</f>
        <v>DISTPRI</v>
      </c>
      <c r="D456" s="8">
        <f>+COSS!H151+COSS!H37+COSS!H178</f>
        <v>277489158.49209571</v>
      </c>
      <c r="E456" s="8">
        <f>+COSS!I151+COSS!I37+COSS!I178</f>
        <v>183536842.5200834</v>
      </c>
      <c r="F456" s="8">
        <f>+COSS!J151+COSS!J37+COSS!J178</f>
        <v>45546242.11366564</v>
      </c>
      <c r="G456" s="8">
        <f>+COSS!K151+COSS!K37+COSS!K178</f>
        <v>578250.67412728583</v>
      </c>
      <c r="H456" s="8">
        <f>+COSS!L151+COSS!L37+COSS!L178</f>
        <v>0</v>
      </c>
      <c r="I456" s="8">
        <f>+COSS!N151+COSS!N37+COSS!N178</f>
        <v>19880633.121566754</v>
      </c>
      <c r="J456" s="8">
        <f>+COSS!O151+COSS!O37+COSS!O178</f>
        <v>5467030.8200000506</v>
      </c>
      <c r="K456" s="8">
        <f>+COSS!P151+COSS!P37+COSS!P178</f>
        <v>0</v>
      </c>
      <c r="L456" s="8">
        <f>+COSS!Q151+COSS!Q37+COSS!Q178</f>
        <v>0</v>
      </c>
      <c r="M456" s="8">
        <f>+COSS!S151+COSS!S37+COSS!S178</f>
        <v>851877.64604766283</v>
      </c>
      <c r="N456" s="8">
        <f>+COSS!T151+COSS!T37+COSS!T178</f>
        <v>15733977.893351838</v>
      </c>
      <c r="O456" s="8">
        <f>+COSS!U151+COSS!U37+COSS!U178</f>
        <v>0</v>
      </c>
      <c r="P456" s="8">
        <f>+COSS!V151+COSS!V37+COSS!V178</f>
        <v>0</v>
      </c>
      <c r="Q456" s="8">
        <f>+COSS!X151+COSS!X37+COSS!X178</f>
        <v>5588156.7340740981</v>
      </c>
      <c r="R456" s="8">
        <f>+COSS!Y151+COSS!Y37+COSS!Y178</f>
        <v>107325.78685245618</v>
      </c>
      <c r="S456" s="8">
        <f>+COSS!AA151+COSS!AA37+COSS!AA178</f>
        <v>82024.068603936743</v>
      </c>
      <c r="T456" s="8">
        <f>+COSS!AB151+COSS!AB37+COSS!AB178</f>
        <v>94387.326777228038</v>
      </c>
      <c r="U456" s="8">
        <f>+COSS!AC151+COSS!AC37+COSS!AC178</f>
        <v>22409.786945364762</v>
      </c>
    </row>
    <row r="457" spans="1:21">
      <c r="B457" s="2" t="str">
        <f>$B$9</f>
        <v>DISTSEC</v>
      </c>
      <c r="D457" s="8">
        <f>+COSS!H152+COSS!H38+COSS!H179</f>
        <v>91762639.643632174</v>
      </c>
      <c r="E457" s="8">
        <f>+COSS!I152+COSS!I38+COSS!I179</f>
        <v>69774332.672723293</v>
      </c>
      <c r="F457" s="8">
        <f>+COSS!J152+COSS!J38+COSS!J179</f>
        <v>14083452.320309155</v>
      </c>
      <c r="G457" s="8">
        <f>+COSS!K152+COSS!K38+COSS!K179</f>
        <v>0</v>
      </c>
      <c r="H457" s="8">
        <f>+COSS!L152+COSS!L38+COSS!L179</f>
        <v>0</v>
      </c>
      <c r="I457" s="8">
        <f>+COSS!N152+COSS!N38+COSS!N179</f>
        <v>5394248.1447133943</v>
      </c>
      <c r="J457" s="8">
        <f>+COSS!O152+COSS!O38+COSS!O179</f>
        <v>0</v>
      </c>
      <c r="K457" s="8">
        <f>+COSS!P152+COSS!P38+COSS!P179</f>
        <v>0</v>
      </c>
      <c r="L457" s="8">
        <f>+COSS!Q152+COSS!Q38+COSS!Q179</f>
        <v>0</v>
      </c>
      <c r="M457" s="8">
        <f>+COSS!S152+COSS!S38+COSS!S179</f>
        <v>189457.31349385303</v>
      </c>
      <c r="N457" s="8">
        <f>+COSS!T152+COSS!T38+COSS!T179</f>
        <v>0</v>
      </c>
      <c r="O457" s="8">
        <f>+COSS!U152+COSS!U38+COSS!U179</f>
        <v>0</v>
      </c>
      <c r="P457" s="8">
        <f>+COSS!V152+COSS!V38+COSS!V179</f>
        <v>0</v>
      </c>
      <c r="Q457" s="8">
        <f>+COSS!X152+COSS!X38+COSS!X179</f>
        <v>1564695.9902153276</v>
      </c>
      <c r="R457" s="8">
        <f>+COSS!Y152+COSS!Y38+COSS!Y179</f>
        <v>0</v>
      </c>
      <c r="S457" s="8">
        <f>+COSS!AA152+COSS!AA38+COSS!AA179</f>
        <v>20140.394501492468</v>
      </c>
      <c r="T457" s="8">
        <f>+COSS!AB152+COSS!AB38+COSS!AB179</f>
        <v>599645.84498698218</v>
      </c>
      <c r="U457" s="8">
        <f>+COSS!AC152+COSS!AC38+COSS!AC179</f>
        <v>136666.96268869887</v>
      </c>
    </row>
    <row r="458" spans="1:21">
      <c r="B458" s="2" t="str">
        <f>$B$10</f>
        <v>ENERGY</v>
      </c>
      <c r="D458" s="8">
        <f>+COSS!H153+COSS!H39+COSS!H180</f>
        <v>0</v>
      </c>
      <c r="E458" s="8">
        <f>+COSS!I153+COSS!I39+COSS!I180</f>
        <v>0</v>
      </c>
      <c r="F458" s="8">
        <f>+COSS!J153+COSS!J39+COSS!J180</f>
        <v>0</v>
      </c>
      <c r="G458" s="8">
        <f>+COSS!K153+COSS!K39+COSS!K180</f>
        <v>0</v>
      </c>
      <c r="H458" s="8">
        <f>+COSS!L153+COSS!L39+COSS!L180</f>
        <v>0</v>
      </c>
      <c r="I458" s="8">
        <f>+COSS!N153+COSS!N39+COSS!N180</f>
        <v>0</v>
      </c>
      <c r="J458" s="8">
        <f>+COSS!O153+COSS!O39+COSS!O180</f>
        <v>0</v>
      </c>
      <c r="K458" s="8">
        <f>+COSS!P153+COSS!P39+COSS!P180</f>
        <v>0</v>
      </c>
      <c r="L458" s="8">
        <f>+COSS!Q153+COSS!Q39+COSS!Q180</f>
        <v>0</v>
      </c>
      <c r="M458" s="8">
        <f>+COSS!S153+COSS!S39+COSS!S180</f>
        <v>0</v>
      </c>
      <c r="N458" s="8">
        <f>+COSS!T153+COSS!T39+COSS!T180</f>
        <v>0</v>
      </c>
      <c r="O458" s="8">
        <f>+COSS!U153+COSS!U39+COSS!U180</f>
        <v>0</v>
      </c>
      <c r="P458" s="8">
        <f>+COSS!V153+COSS!V39+COSS!V180</f>
        <v>0</v>
      </c>
      <c r="Q458" s="8">
        <f>+COSS!X153+COSS!X39+COSS!X180</f>
        <v>0</v>
      </c>
      <c r="R458" s="8">
        <f>+COSS!Y153+COSS!Y39+COSS!Y180</f>
        <v>0</v>
      </c>
      <c r="S458" s="8">
        <f>+COSS!AA153+COSS!AA39+COSS!AA180</f>
        <v>0</v>
      </c>
      <c r="T458" s="8">
        <f>+COSS!AB153+COSS!AB39+COSS!AB180</f>
        <v>0</v>
      </c>
      <c r="U458" s="8">
        <f>+COSS!AC153+COSS!AC39+COSS!AC180</f>
        <v>0</v>
      </c>
    </row>
    <row r="459" spans="1:21">
      <c r="B459" s="2" t="str">
        <f>$B$11</f>
        <v>CUSTOMER</v>
      </c>
      <c r="D459" s="8">
        <f>+COSS!H154+COSS!H40+COSS!H181</f>
        <v>706487794.55427206</v>
      </c>
      <c r="E459" s="8">
        <f>+COSS!I154+COSS!I40+COSS!I181</f>
        <v>525744199.49141526</v>
      </c>
      <c r="F459" s="8">
        <f>+COSS!J154+COSS!J40+COSS!J181</f>
        <v>129373871.92185128</v>
      </c>
      <c r="G459" s="8">
        <f>+COSS!K154+COSS!K40+COSS!K181</f>
        <v>1441291.4028933723</v>
      </c>
      <c r="H459" s="8">
        <f>+COSS!L154+COSS!L40+COSS!L181</f>
        <v>106434.24104500217</v>
      </c>
      <c r="I459" s="8">
        <f>+COSS!N154+COSS!N40+COSS!N181</f>
        <v>2407860.135187</v>
      </c>
      <c r="J459" s="8">
        <f>+COSS!O154+COSS!O40+COSS!O181</f>
        <v>756612.25659162272</v>
      </c>
      <c r="K459" s="8">
        <f>+COSS!P154+COSS!P40+COSS!P181</f>
        <v>305392.85146360559</v>
      </c>
      <c r="L459" s="8">
        <f>+COSS!Q154+COSS!Q40+COSS!Q181</f>
        <v>0</v>
      </c>
      <c r="M459" s="8">
        <f>+COSS!S154+COSS!S40+COSS!S181</f>
        <v>22327.231927858251</v>
      </c>
      <c r="N459" s="8">
        <f>+COSS!T154+COSS!T40+COSS!T181</f>
        <v>555918.32113395387</v>
      </c>
      <c r="O459" s="8">
        <f>+COSS!U154+COSS!U40+COSS!U181</f>
        <v>1012230.8826891417</v>
      </c>
      <c r="P459" s="8">
        <f>+COSS!V154+COSS!V40+COSS!V181</f>
        <v>196321.05639287276</v>
      </c>
      <c r="Q459" s="8">
        <f>+COSS!X154+COSS!X40+COSS!X181</f>
        <v>770284.29212151165</v>
      </c>
      <c r="R459" s="8">
        <f>+COSS!Y154+COSS!Y40+COSS!Y181</f>
        <v>8976.4345370487099</v>
      </c>
      <c r="S459" s="8">
        <f>+COSS!AA154+COSS!AA40+COSS!AA181</f>
        <v>55222.311738817029</v>
      </c>
      <c r="T459" s="8">
        <f>+COSS!AB154+COSS!AB40+COSS!AB181</f>
        <v>38496249.825099215</v>
      </c>
      <c r="U459" s="8">
        <f>+COSS!AC154+COSS!AC40+COSS!AC181</f>
        <v>5234601.8981845314</v>
      </c>
    </row>
    <row r="460" spans="1:21">
      <c r="B460" s="2" t="str">
        <f>$B$12</f>
        <v>TOTAL</v>
      </c>
      <c r="D460" s="8">
        <f>+COSS!H155+COSS!H41+COSS!H182</f>
        <v>1870339629.6900005</v>
      </c>
      <c r="E460" s="8">
        <f>+COSS!I155+COSS!I41+COSS!I182</f>
        <v>1170533349.5334592</v>
      </c>
      <c r="F460" s="8">
        <f>+COSS!J155+COSS!J41+COSS!J182</f>
        <v>286847489.92286003</v>
      </c>
      <c r="G460" s="8">
        <f>+COSS!K155+COSS!K41+COSS!K182</f>
        <v>3260205.9614433795</v>
      </c>
      <c r="H460" s="8">
        <f>+COSS!L155+COSS!L41+COSS!L182</f>
        <v>172675.43580556233</v>
      </c>
      <c r="I460" s="8">
        <f>+COSS!N155+COSS!N41+COSS!N182</f>
        <v>71476808.597324565</v>
      </c>
      <c r="J460" s="8">
        <f>+COSS!O155+COSS!O41+COSS!O182</f>
        <v>18231098.514966462</v>
      </c>
      <c r="K460" s="8">
        <f>+COSS!P155+COSS!P41+COSS!P182</f>
        <v>2331760.5104596838</v>
      </c>
      <c r="L460" s="8">
        <f>+COSS!Q155+COSS!Q41+COSS!Q182</f>
        <v>0</v>
      </c>
      <c r="M460" s="8">
        <f>+COSS!S155+COSS!S41+COSS!S182</f>
        <v>2948214.7437698687</v>
      </c>
      <c r="N460" s="8">
        <f>+COSS!T155+COSS!T41+COSS!T182</f>
        <v>50814326.382335767</v>
      </c>
      <c r="O460" s="8">
        <f>+COSS!U155+COSS!U41+COSS!U182</f>
        <v>179947867.0462032</v>
      </c>
      <c r="P460" s="8">
        <f>+COSS!V155+COSS!V41+COSS!V182</f>
        <v>16674102.142895905</v>
      </c>
      <c r="Q460" s="8">
        <f>+COSS!X155+COSS!X41+COSS!X182</f>
        <v>20179529.051961426</v>
      </c>
      <c r="R460" s="8">
        <f>+COSS!Y155+COSS!Y41+COSS!Y182</f>
        <v>347776.67623894906</v>
      </c>
      <c r="S460" s="8">
        <f>+COSS!AA155+COSS!AA41+COSS!AA182</f>
        <v>335759.26121992822</v>
      </c>
      <c r="T460" s="8">
        <f>+COSS!AB155+COSS!AB41+COSS!AB182</f>
        <v>40526854.88161239</v>
      </c>
      <c r="U460" s="8">
        <f>+COSS!AC155+COSS!AC41+COSS!AC182</f>
        <v>5711811.0274435347</v>
      </c>
    </row>
    <row r="461" spans="1:21">
      <c r="A461" s="2" t="s">
        <v>204</v>
      </c>
      <c r="B461" s="2" t="str">
        <f>$B$5</f>
        <v>PRODUCTION</v>
      </c>
      <c r="C461" s="6"/>
      <c r="D461" s="7">
        <f t="shared" ref="D461:D468" si="263">SUM(E461:U461)</f>
        <v>6.8403656731160171E-3</v>
      </c>
      <c r="E461" s="7">
        <f t="shared" ref="E461:U461" si="264">E453/$D460</f>
        <v>3.3915119246056068E-3</v>
      </c>
      <c r="F461" s="7">
        <f t="shared" si="264"/>
        <v>8.4810816760195898E-4</v>
      </c>
      <c r="G461" s="7">
        <f t="shared" si="264"/>
        <v>1.0748785346811096E-5</v>
      </c>
      <c r="H461" s="7">
        <f t="shared" si="264"/>
        <v>5.379660222095053E-7</v>
      </c>
      <c r="I461" s="7">
        <f t="shared" si="264"/>
        <v>3.8050180588851884E-4</v>
      </c>
      <c r="J461" s="7">
        <f t="shared" si="264"/>
        <v>1.0428673299004656E-4</v>
      </c>
      <c r="K461" s="7">
        <f t="shared" si="264"/>
        <v>1.6595232013160067E-5</v>
      </c>
      <c r="L461" s="7">
        <f>IFERROR(L453/$D$460,0)</f>
        <v>0</v>
      </c>
      <c r="M461" s="7">
        <f t="shared" si="264"/>
        <v>1.6448119684438063E-5</v>
      </c>
      <c r="N461" s="7">
        <f t="shared" si="264"/>
        <v>2.9932772095543891E-4</v>
      </c>
      <c r="O461" s="7">
        <f t="shared" si="264"/>
        <v>1.4584868552786135E-3</v>
      </c>
      <c r="P461" s="7">
        <f t="shared" si="264"/>
        <v>1.8584103952474102E-4</v>
      </c>
      <c r="Q461" s="7">
        <f t="shared" si="264"/>
        <v>1.0641824319117127E-4</v>
      </c>
      <c r="R461" s="7">
        <f t="shared" si="264"/>
        <v>2.0004065610316493E-6</v>
      </c>
      <c r="S461" s="7">
        <f t="shared" si="264"/>
        <v>1.5475907477095987E-6</v>
      </c>
      <c r="T461" s="7">
        <f t="shared" si="264"/>
        <v>1.4543181190589508E-5</v>
      </c>
      <c r="U461" s="7">
        <f t="shared" si="264"/>
        <v>3.4619015139718629E-6</v>
      </c>
    </row>
    <row r="462" spans="1:21">
      <c r="A462" s="2" t="str">
        <f t="shared" ref="A462:A468" si="265">A461</f>
        <v>TDPLANT</v>
      </c>
      <c r="B462" s="2" t="str">
        <f>$B$6</f>
        <v>BULKTRAN</v>
      </c>
      <c r="C462" s="6"/>
      <c r="D462" s="7">
        <f t="shared" si="263"/>
        <v>0.3174364842944622</v>
      </c>
      <c r="E462" s="7">
        <f>E454/$D460</f>
        <v>0.15738772943393334</v>
      </c>
      <c r="F462" s="7">
        <f t="shared" ref="F462:U462" si="266">F454/$D460</f>
        <v>3.9357614474190145E-2</v>
      </c>
      <c r="G462" s="7">
        <f t="shared" si="266"/>
        <v>4.9881202175164395E-4</v>
      </c>
      <c r="H462" s="7">
        <f t="shared" si="266"/>
        <v>2.4965045864612444E-5</v>
      </c>
      <c r="I462" s="7">
        <f t="shared" si="266"/>
        <v>1.7657704470925399E-2</v>
      </c>
      <c r="J462" s="7">
        <f t="shared" si="266"/>
        <v>4.8395678624349797E-3</v>
      </c>
      <c r="K462" s="7">
        <f t="shared" si="266"/>
        <v>7.7012434101475773E-4</v>
      </c>
      <c r="L462" s="7">
        <f t="shared" ref="L462:L467" si="267">IFERROR(L454/$D$460,0)</f>
        <v>0</v>
      </c>
      <c r="M462" s="7">
        <f t="shared" si="266"/>
        <v>7.6329739306233736E-4</v>
      </c>
      <c r="N462" s="7">
        <f t="shared" si="266"/>
        <v>1.3890710516457619E-2</v>
      </c>
      <c r="O462" s="7">
        <f t="shared" si="266"/>
        <v>6.7683068691622675E-2</v>
      </c>
      <c r="P462" s="7">
        <f t="shared" si="266"/>
        <v>8.6242065181127685E-3</v>
      </c>
      <c r="Q462" s="7">
        <f t="shared" si="266"/>
        <v>4.9384834960160984E-3</v>
      </c>
      <c r="R462" s="7">
        <f t="shared" si="266"/>
        <v>9.2831590625212494E-5</v>
      </c>
      <c r="S462" s="7">
        <f t="shared" si="266"/>
        <v>7.1818056161869896E-5</v>
      </c>
      <c r="T462" s="7">
        <f t="shared" si="266"/>
        <v>6.7489612810349897E-4</v>
      </c>
      <c r="U462" s="7">
        <f t="shared" si="266"/>
        <v>1.6065425418525949E-4</v>
      </c>
    </row>
    <row r="463" spans="1:21">
      <c r="A463" s="2" t="str">
        <f t="shared" si="265"/>
        <v>TDPLANT</v>
      </c>
      <c r="B463" s="2" t="str">
        <f>$B$7</f>
        <v>SUBTRAN</v>
      </c>
      <c r="C463" s="6"/>
      <c r="D463" s="7">
        <f t="shared" si="263"/>
        <v>0.10056579592754253</v>
      </c>
      <c r="E463" s="7">
        <f t="shared" ref="E463:U463" si="268">E455/$D460</f>
        <v>4.852925461452829E-2</v>
      </c>
      <c r="F463" s="7">
        <f t="shared" si="268"/>
        <v>1.2107729959996129E-2</v>
      </c>
      <c r="G463" s="7">
        <f t="shared" si="268"/>
        <v>1.5377534037351768E-4</v>
      </c>
      <c r="H463" s="7">
        <f t="shared" si="268"/>
        <v>9.913654535168637E-6</v>
      </c>
      <c r="I463" s="7">
        <f t="shared" si="268"/>
        <v>5.3768283514776683E-3</v>
      </c>
      <c r="J463" s="7">
        <f t="shared" si="268"/>
        <v>1.4760785802223116E-3</v>
      </c>
      <c r="K463" s="7">
        <f t="shared" si="268"/>
        <v>2.9670272462822399E-4</v>
      </c>
      <c r="L463" s="7">
        <f t="shared" si="267"/>
        <v>0</v>
      </c>
      <c r="M463" s="7">
        <f t="shared" si="268"/>
        <v>2.2785360047569798E-4</v>
      </c>
      <c r="N463" s="7">
        <f t="shared" si="268"/>
        <v>4.2688713744055314E-3</v>
      </c>
      <c r="O463" s="7">
        <f t="shared" si="268"/>
        <v>2.6528574798982327E-2</v>
      </c>
      <c r="P463" s="7">
        <f t="shared" si="268"/>
        <v>0</v>
      </c>
      <c r="Q463" s="7">
        <f t="shared" si="268"/>
        <v>1.5081284383022149E-3</v>
      </c>
      <c r="R463" s="7">
        <f t="shared" si="268"/>
        <v>2.8928656320204823E-5</v>
      </c>
      <c r="S463" s="7">
        <f t="shared" si="268"/>
        <v>2.2003388502051252E-5</v>
      </c>
      <c r="T463" s="7">
        <f t="shared" si="268"/>
        <v>2.5175225698415302E-5</v>
      </c>
      <c r="U463" s="7">
        <f t="shared" si="268"/>
        <v>5.9772190947726907E-6</v>
      </c>
    </row>
    <row r="464" spans="1:21">
      <c r="A464" s="2" t="str">
        <f t="shared" si="265"/>
        <v>TDPLANT</v>
      </c>
      <c r="B464" s="2" t="str">
        <f>$B$8</f>
        <v>DISTPRI</v>
      </c>
      <c r="C464" s="6"/>
      <c r="D464" s="7">
        <f t="shared" si="263"/>
        <v>0.14836297862013867</v>
      </c>
      <c r="E464" s="7">
        <f t="shared" ref="E464:U464" si="269">E456/$D460</f>
        <v>9.8130221702303191E-2</v>
      </c>
      <c r="F464" s="7">
        <f t="shared" si="269"/>
        <v>2.4351856417229797E-2</v>
      </c>
      <c r="G464" s="7">
        <f t="shared" si="269"/>
        <v>3.0916880813947571E-4</v>
      </c>
      <c r="H464" s="7">
        <f t="shared" si="269"/>
        <v>0</v>
      </c>
      <c r="I464" s="7">
        <f t="shared" si="269"/>
        <v>1.0629424092811353E-2</v>
      </c>
      <c r="J464" s="7">
        <f t="shared" si="269"/>
        <v>2.9230150146078997E-3</v>
      </c>
      <c r="K464" s="7">
        <f t="shared" si="269"/>
        <v>0</v>
      </c>
      <c r="L464" s="7">
        <f t="shared" si="267"/>
        <v>0</v>
      </c>
      <c r="M464" s="7">
        <f t="shared" si="269"/>
        <v>4.5546682138626198E-4</v>
      </c>
      <c r="N464" s="7">
        <f t="shared" si="269"/>
        <v>8.4123640667121326E-3</v>
      </c>
      <c r="O464" s="7">
        <f t="shared" si="269"/>
        <v>0</v>
      </c>
      <c r="P464" s="7">
        <f t="shared" si="269"/>
        <v>0</v>
      </c>
      <c r="Q464" s="7">
        <f t="shared" si="269"/>
        <v>2.9877764687049418E-3</v>
      </c>
      <c r="R464" s="7">
        <f t="shared" si="269"/>
        <v>5.7383046987163979E-5</v>
      </c>
      <c r="S464" s="7">
        <f t="shared" si="269"/>
        <v>4.3855173307498072E-5</v>
      </c>
      <c r="T464" s="7">
        <f t="shared" si="269"/>
        <v>5.0465340774965171E-5</v>
      </c>
      <c r="U464" s="7">
        <f t="shared" si="269"/>
        <v>1.1981667174041044E-5</v>
      </c>
    </row>
    <row r="465" spans="1:21">
      <c r="A465" s="2" t="str">
        <f t="shared" si="265"/>
        <v>TDPLANT</v>
      </c>
      <c r="B465" s="2" t="str">
        <f>$B$9</f>
        <v>DISTSEC</v>
      </c>
      <c r="C465" s="6"/>
      <c r="D465" s="7">
        <f t="shared" si="263"/>
        <v>4.9062019639096982E-2</v>
      </c>
      <c r="E465" s="7">
        <f t="shared" ref="E465:U465" si="270">E457/$D460</f>
        <v>3.7305701897728617E-2</v>
      </c>
      <c r="F465" s="7">
        <f t="shared" si="270"/>
        <v>7.5298903454467337E-3</v>
      </c>
      <c r="G465" s="7">
        <f t="shared" si="270"/>
        <v>0</v>
      </c>
      <c r="H465" s="7">
        <f t="shared" si="270"/>
        <v>0</v>
      </c>
      <c r="I465" s="7">
        <f t="shared" si="270"/>
        <v>2.8841008654708687E-3</v>
      </c>
      <c r="J465" s="7">
        <f t="shared" si="270"/>
        <v>0</v>
      </c>
      <c r="K465" s="7">
        <f t="shared" si="270"/>
        <v>0</v>
      </c>
      <c r="L465" s="7">
        <f t="shared" si="267"/>
        <v>0</v>
      </c>
      <c r="M465" s="7">
        <f t="shared" si="270"/>
        <v>1.0129567405105705E-4</v>
      </c>
      <c r="N465" s="7">
        <f t="shared" si="270"/>
        <v>0</v>
      </c>
      <c r="O465" s="7">
        <f t="shared" si="270"/>
        <v>0</v>
      </c>
      <c r="P465" s="7">
        <f t="shared" si="270"/>
        <v>0</v>
      </c>
      <c r="Q465" s="7">
        <f t="shared" si="270"/>
        <v>8.3658388314996463E-4</v>
      </c>
      <c r="R465" s="7">
        <f t="shared" si="270"/>
        <v>0</v>
      </c>
      <c r="S465" s="7">
        <f t="shared" si="270"/>
        <v>1.0768308697405207E-5</v>
      </c>
      <c r="T465" s="7">
        <f t="shared" si="270"/>
        <v>3.2060799839137797E-4</v>
      </c>
      <c r="U465" s="7">
        <f t="shared" si="270"/>
        <v>7.3070666160963892E-5</v>
      </c>
    </row>
    <row r="466" spans="1:21">
      <c r="A466" s="2" t="str">
        <f t="shared" si="265"/>
        <v>TDPLANT</v>
      </c>
      <c r="B466" s="2" t="str">
        <f>$B$10</f>
        <v>ENERGY</v>
      </c>
      <c r="C466" s="6"/>
      <c r="D466" s="7">
        <f t="shared" si="263"/>
        <v>0</v>
      </c>
      <c r="E466" s="7">
        <f t="shared" ref="E466:U466" si="271">E458/$D460</f>
        <v>0</v>
      </c>
      <c r="F466" s="7">
        <f t="shared" si="271"/>
        <v>0</v>
      </c>
      <c r="G466" s="7">
        <f t="shared" si="271"/>
        <v>0</v>
      </c>
      <c r="H466" s="7">
        <f t="shared" si="271"/>
        <v>0</v>
      </c>
      <c r="I466" s="7">
        <f t="shared" si="271"/>
        <v>0</v>
      </c>
      <c r="J466" s="7">
        <f t="shared" si="271"/>
        <v>0</v>
      </c>
      <c r="K466" s="7">
        <f t="shared" si="271"/>
        <v>0</v>
      </c>
      <c r="L466" s="7">
        <f t="shared" si="267"/>
        <v>0</v>
      </c>
      <c r="M466" s="7">
        <f t="shared" si="271"/>
        <v>0</v>
      </c>
      <c r="N466" s="7">
        <f t="shared" si="271"/>
        <v>0</v>
      </c>
      <c r="O466" s="7">
        <f t="shared" si="271"/>
        <v>0</v>
      </c>
      <c r="P466" s="7">
        <f t="shared" si="271"/>
        <v>0</v>
      </c>
      <c r="Q466" s="7">
        <f t="shared" si="271"/>
        <v>0</v>
      </c>
      <c r="R466" s="7">
        <f t="shared" si="271"/>
        <v>0</v>
      </c>
      <c r="S466" s="7">
        <f t="shared" si="271"/>
        <v>0</v>
      </c>
      <c r="T466" s="7">
        <f t="shared" si="271"/>
        <v>0</v>
      </c>
      <c r="U466" s="7">
        <f t="shared" si="271"/>
        <v>0</v>
      </c>
    </row>
    <row r="467" spans="1:21">
      <c r="A467" s="2" t="str">
        <f t="shared" si="265"/>
        <v>TDPLANT</v>
      </c>
      <c r="B467" s="2" t="str">
        <f>$B$11</f>
        <v>CUSTOMER</v>
      </c>
      <c r="C467" s="6"/>
      <c r="D467" s="7">
        <f t="shared" si="263"/>
        <v>0.37773235584564341</v>
      </c>
      <c r="E467" s="7">
        <f t="shared" ref="E467:U467" si="272">E459/$D460</f>
        <v>0.28109557812158142</v>
      </c>
      <c r="F467" s="7">
        <f t="shared" si="272"/>
        <v>6.9171325821339918E-2</v>
      </c>
      <c r="G467" s="7">
        <f t="shared" si="272"/>
        <v>7.70604108480693E-4</v>
      </c>
      <c r="H467" s="7">
        <f t="shared" si="272"/>
        <v>5.6906371097233882E-5</v>
      </c>
      <c r="I467" s="7">
        <f t="shared" si="272"/>
        <v>1.2873919244207486E-3</v>
      </c>
      <c r="J467" s="7">
        <f t="shared" si="272"/>
        <v>4.0453201364130183E-4</v>
      </c>
      <c r="K467" s="7">
        <f t="shared" si="272"/>
        <v>1.6328202996705092E-4</v>
      </c>
      <c r="L467" s="7">
        <f t="shared" si="267"/>
        <v>0</v>
      </c>
      <c r="M467" s="7">
        <f t="shared" si="272"/>
        <v>1.1937528122397149E-5</v>
      </c>
      <c r="N467" s="7">
        <f t="shared" si="272"/>
        <v>2.9722854197667542E-4</v>
      </c>
      <c r="O467" s="7">
        <f t="shared" si="272"/>
        <v>5.4120164414038204E-4</v>
      </c>
      <c r="P467" s="7">
        <f t="shared" si="272"/>
        <v>1.0496545829241291E-4</v>
      </c>
      <c r="Q467" s="7">
        <f t="shared" si="272"/>
        <v>4.1184193495872321E-4</v>
      </c>
      <c r="R467" s="7">
        <f t="shared" si="272"/>
        <v>4.7993607121164992E-6</v>
      </c>
      <c r="S467" s="7">
        <f t="shared" si="272"/>
        <v>2.9525285601722427E-5</v>
      </c>
      <c r="T467" s="7">
        <f t="shared" si="272"/>
        <v>2.0582491657667425E-2</v>
      </c>
      <c r="U467" s="7">
        <f t="shared" si="272"/>
        <v>2.7987440436431006E-3</v>
      </c>
    </row>
    <row r="468" spans="1:21">
      <c r="A468" s="2" t="str">
        <f t="shared" si="265"/>
        <v>TDPLANT</v>
      </c>
      <c r="B468" s="2" t="str">
        <f>$B$12</f>
        <v>TOTAL</v>
      </c>
      <c r="C468" s="6"/>
      <c r="D468" s="7">
        <f t="shared" si="263"/>
        <v>0.99999999999999978</v>
      </c>
      <c r="E468" s="7">
        <f t="shared" ref="E468:U468" si="273">SUM(E461:E467)</f>
        <v>0.62583999769468046</v>
      </c>
      <c r="F468" s="7">
        <f t="shared" si="273"/>
        <v>0.15336652518580468</v>
      </c>
      <c r="G468" s="7">
        <f t="shared" si="273"/>
        <v>1.7431090640921414E-3</v>
      </c>
      <c r="H468" s="7">
        <f t="shared" si="273"/>
        <v>9.2323037519224466E-5</v>
      </c>
      <c r="I468" s="7">
        <f t="shared" si="273"/>
        <v>3.8215951510994557E-2</v>
      </c>
      <c r="J468" s="7">
        <f t="shared" si="273"/>
        <v>9.7474802038965396E-3</v>
      </c>
      <c r="K468" s="7">
        <f t="shared" si="273"/>
        <v>1.2467043276231929E-3</v>
      </c>
      <c r="L468" s="7">
        <f t="shared" si="273"/>
        <v>0</v>
      </c>
      <c r="M468" s="7">
        <f t="shared" si="273"/>
        <v>1.5762991367821897E-3</v>
      </c>
      <c r="N468" s="7">
        <f t="shared" si="273"/>
        <v>2.7168502220507401E-2</v>
      </c>
      <c r="O468" s="7">
        <f t="shared" si="273"/>
        <v>9.6211331990023991E-2</v>
      </c>
      <c r="P468" s="7">
        <f t="shared" si="273"/>
        <v>8.9150130159299217E-3</v>
      </c>
      <c r="Q468" s="7">
        <f t="shared" si="273"/>
        <v>1.0789232464323114E-2</v>
      </c>
      <c r="R468" s="7">
        <f t="shared" si="273"/>
        <v>1.8594306120572944E-4</v>
      </c>
      <c r="S468" s="7">
        <f t="shared" si="273"/>
        <v>1.7951780301825643E-4</v>
      </c>
      <c r="T468" s="7">
        <f t="shared" si="273"/>
        <v>2.1668179531826273E-2</v>
      </c>
      <c r="U468" s="7">
        <f t="shared" si="273"/>
        <v>3.0538897517721096E-3</v>
      </c>
    </row>
    <row r="470" spans="1:21">
      <c r="A470" s="15" t="s">
        <v>306</v>
      </c>
      <c r="B470" s="2" t="str">
        <f>$B$5</f>
        <v>PRODUCTION</v>
      </c>
      <c r="D470" s="8">
        <f ca="1">+COSS!H210</f>
        <v>947367325.09817243</v>
      </c>
      <c r="E470" s="8">
        <f ca="1">+COSS!I210</f>
        <v>469712838.99045336</v>
      </c>
      <c r="F470" s="8">
        <f ca="1">+COSS!J210</f>
        <v>117460089.78624859</v>
      </c>
      <c r="G470" s="8">
        <f ca="1">+COSS!K210</f>
        <v>1488670.1250613311</v>
      </c>
      <c r="H470" s="8">
        <f ca="1">+COSS!L210</f>
        <v>74506.460006568552</v>
      </c>
      <c r="I470" s="8">
        <f ca="1">+COSS!N210</f>
        <v>52698202.883563325</v>
      </c>
      <c r="J470" s="8">
        <f ca="1">+COSS!O210</f>
        <v>14443356.977873668</v>
      </c>
      <c r="K470" s="8">
        <f ca="1">+COSS!P210</f>
        <v>2298383.0562568749</v>
      </c>
      <c r="L470" s="8">
        <f ca="1">+COSS!Q210</f>
        <v>0</v>
      </c>
      <c r="M470" s="8">
        <f ca="1">+COSS!S210</f>
        <v>2278008.5002739877</v>
      </c>
      <c r="N470" s="8">
        <f ca="1">+COSS!T210</f>
        <v>41455868.864406645</v>
      </c>
      <c r="O470" s="8">
        <f ca="1">+COSS!U210</f>
        <v>201995457.0859549</v>
      </c>
      <c r="P470" s="8">
        <f ca="1">+COSS!V210</f>
        <v>25738350.392577253</v>
      </c>
      <c r="Q470" s="8">
        <f ca="1">+COSS!X210</f>
        <v>14738563.873843472</v>
      </c>
      <c r="R470" s="8">
        <f ca="1">+COSS!Y210</f>
        <v>277049.48878414213</v>
      </c>
      <c r="S470" s="8">
        <f ca="1">+COSS!AA210</f>
        <v>214336.04240874562</v>
      </c>
      <c r="T470" s="8">
        <f ca="1">+COSS!AB210</f>
        <v>2014181.0133186365</v>
      </c>
      <c r="U470" s="8">
        <f ca="1">+COSS!AC210</f>
        <v>479461.55714082246</v>
      </c>
    </row>
    <row r="471" spans="1:21">
      <c r="B471" s="2" t="str">
        <f>$B$6</f>
        <v>BULKTRAN</v>
      </c>
      <c r="D471" s="8">
        <f ca="1">+COSS!H211</f>
        <v>607220220.82953703</v>
      </c>
      <c r="E471" s="8">
        <f ca="1">+COSS!I211</f>
        <v>301064989.53686798</v>
      </c>
      <c r="F471" s="8">
        <f ca="1">+COSS!J211</f>
        <v>75286681.06773901</v>
      </c>
      <c r="G471" s="8">
        <f ca="1">+COSS!K211</f>
        <v>954171.18379969732</v>
      </c>
      <c r="H471" s="8">
        <f ca="1">+COSS!L211</f>
        <v>47755.319293630251</v>
      </c>
      <c r="I471" s="8">
        <f ca="1">+COSS!N211</f>
        <v>33777198.71113465</v>
      </c>
      <c r="J471" s="8">
        <f ca="1">+COSS!O211</f>
        <v>9257547.9238905013</v>
      </c>
      <c r="K471" s="8">
        <f ca="1">+COSS!P211</f>
        <v>1473161.0749046495</v>
      </c>
      <c r="L471" s="8">
        <f ca="1">+COSS!Q211</f>
        <v>0</v>
      </c>
      <c r="M471" s="8">
        <f ca="1">+COSS!S211</f>
        <v>1460101.8928371749</v>
      </c>
      <c r="N471" s="8">
        <f ca="1">+COSS!T211</f>
        <v>26571363.799059417</v>
      </c>
      <c r="O471" s="8">
        <f ca="1">+COSS!U211</f>
        <v>129470082.83781204</v>
      </c>
      <c r="P471" s="8">
        <f ca="1">+COSS!V211</f>
        <v>16497135.160904141</v>
      </c>
      <c r="Q471" s="8">
        <f ca="1">+COSS!X211</f>
        <v>9446762.3835960981</v>
      </c>
      <c r="R471" s="8">
        <f ca="1">+COSS!Y211</f>
        <v>177576.3711744904</v>
      </c>
      <c r="S471" s="8">
        <f ca="1">+COSS!AA211</f>
        <v>137379.84787440361</v>
      </c>
      <c r="T471" s="8">
        <f ca="1">+COSS!AB211</f>
        <v>1291000.2353852161</v>
      </c>
      <c r="U471" s="8">
        <f ca="1">+COSS!AC211</f>
        <v>307313.4832639012</v>
      </c>
    </row>
    <row r="472" spans="1:21">
      <c r="B472" s="2" t="str">
        <f>$B$7</f>
        <v>SUBTRAN</v>
      </c>
      <c r="D472" s="8">
        <f ca="1">+COSS!H212</f>
        <v>192373687.7482807</v>
      </c>
      <c r="E472" s="8">
        <f ca="1">+COSS!I212</f>
        <v>92832275.504471421</v>
      </c>
      <c r="F472" s="8">
        <f ca="1">+COSS!J212</f>
        <v>23161042.392017558</v>
      </c>
      <c r="G472" s="8">
        <f ca="1">+COSS!K212</f>
        <v>294158.95374322595</v>
      </c>
      <c r="H472" s="8">
        <f ca="1">+COSS!L212</f>
        <v>18963.965475567256</v>
      </c>
      <c r="I472" s="8">
        <f ca="1">+COSS!N212</f>
        <v>10285408.560864201</v>
      </c>
      <c r="J472" s="8">
        <f ca="1">+COSS!O212</f>
        <v>2823610.9232228845</v>
      </c>
      <c r="K472" s="8">
        <f ca="1">+COSS!P212</f>
        <v>567566.70372119895</v>
      </c>
      <c r="L472" s="8">
        <f ca="1">+COSS!Q212</f>
        <v>0</v>
      </c>
      <c r="M472" s="8">
        <f ca="1">+COSS!S212</f>
        <v>435864.2716039861</v>
      </c>
      <c r="N472" s="8">
        <f ca="1">+COSS!T212</f>
        <v>8165982.4917922411</v>
      </c>
      <c r="O472" s="8">
        <f ca="1">+COSS!U212</f>
        <v>50746873.901970871</v>
      </c>
      <c r="P472" s="8">
        <f ca="1">+COSS!V212</f>
        <v>0</v>
      </c>
      <c r="Q472" s="8">
        <f ca="1">+COSS!X212</f>
        <v>2884919.5354978004</v>
      </c>
      <c r="R472" s="8">
        <f ca="1">+COSS!Y212</f>
        <v>55338.022700382789</v>
      </c>
      <c r="S472" s="8">
        <f ca="1">+COSS!AA212</f>
        <v>42090.583085997707</v>
      </c>
      <c r="T472" s="8">
        <f ca="1">+COSS!AB212</f>
        <v>48158.033880513889</v>
      </c>
      <c r="U472" s="8">
        <f ca="1">+COSS!AC212</f>
        <v>11433.904232899769</v>
      </c>
    </row>
    <row r="473" spans="1:21">
      <c r="B473" s="2" t="str">
        <f>$B$8</f>
        <v>DISTPRI</v>
      </c>
      <c r="D473" s="8">
        <f ca="1">+COSS!H213</f>
        <v>285182933.77741528</v>
      </c>
      <c r="E473" s="8">
        <f ca="1">+COSS!I213</f>
        <v>188625658.35202456</v>
      </c>
      <c r="F473" s="8">
        <f ca="1">+COSS!J213</f>
        <v>46809075.421523623</v>
      </c>
      <c r="G473" s="8">
        <f ca="1">+COSS!K213</f>
        <v>594283.48337106255</v>
      </c>
      <c r="H473" s="8">
        <f ca="1">+COSS!L213</f>
        <v>0</v>
      </c>
      <c r="I473" s="8">
        <f ca="1">+COSS!N213</f>
        <v>20431851.499244645</v>
      </c>
      <c r="J473" s="8">
        <f ca="1">+COSS!O213</f>
        <v>5618611.9009891842</v>
      </c>
      <c r="K473" s="8">
        <f ca="1">+COSS!P213</f>
        <v>0</v>
      </c>
      <c r="L473" s="8">
        <f ca="1">+COSS!Q213</f>
        <v>0</v>
      </c>
      <c r="M473" s="8">
        <f ca="1">+COSS!S213</f>
        <v>875497.14604864898</v>
      </c>
      <c r="N473" s="8">
        <f ca="1">+COSS!T213</f>
        <v>16170224.451283878</v>
      </c>
      <c r="O473" s="8">
        <f ca="1">+COSS!U213</f>
        <v>0</v>
      </c>
      <c r="P473" s="8">
        <f ca="1">+COSS!V213</f>
        <v>0</v>
      </c>
      <c r="Q473" s="8">
        <f ca="1">+COSS!X213</f>
        <v>5743096.2005554028</v>
      </c>
      <c r="R473" s="8">
        <f ca="1">+COSS!Y213</f>
        <v>110301.54450313363</v>
      </c>
      <c r="S473" s="8">
        <f ca="1">+COSS!AA213</f>
        <v>84298.300704591238</v>
      </c>
      <c r="T473" s="8">
        <f ca="1">+COSS!AB213</f>
        <v>97004.347514010093</v>
      </c>
      <c r="U473" s="8">
        <f ca="1">+COSS!AC213</f>
        <v>23031.129652540963</v>
      </c>
    </row>
    <row r="474" spans="1:21">
      <c r="B474" s="2" t="str">
        <f>$B$9</f>
        <v>DISTSEC</v>
      </c>
      <c r="D474" s="8">
        <f ca="1">+COSS!H214</f>
        <v>94582460.185597822</v>
      </c>
      <c r="E474" s="8">
        <f ca="1">+COSS!I214</f>
        <v>71918463.414129481</v>
      </c>
      <c r="F474" s="8">
        <f ca="1">+COSS!J214</f>
        <v>14516229.846204545</v>
      </c>
      <c r="G474" s="8">
        <f ca="1">+COSS!K214</f>
        <v>0</v>
      </c>
      <c r="H474" s="8">
        <f ca="1">+COSS!L214</f>
        <v>0</v>
      </c>
      <c r="I474" s="8">
        <f ca="1">+COSS!N214</f>
        <v>5560010.7228824114</v>
      </c>
      <c r="J474" s="8">
        <f ca="1">+COSS!O214</f>
        <v>0</v>
      </c>
      <c r="K474" s="8">
        <f ca="1">+COSS!P214</f>
        <v>0</v>
      </c>
      <c r="L474" s="8">
        <f ca="1">+COSS!Q214</f>
        <v>0</v>
      </c>
      <c r="M474" s="8">
        <f ca="1">+COSS!S214</f>
        <v>195279.24305571328</v>
      </c>
      <c r="N474" s="8">
        <f ca="1">+COSS!T214</f>
        <v>0</v>
      </c>
      <c r="O474" s="8">
        <f ca="1">+COSS!U214</f>
        <v>0</v>
      </c>
      <c r="P474" s="8">
        <f ca="1">+COSS!V214</f>
        <v>0</v>
      </c>
      <c r="Q474" s="8">
        <f ca="1">+COSS!X214</f>
        <v>1612778.3242924144</v>
      </c>
      <c r="R474" s="8">
        <f ca="1">+COSS!Y214</f>
        <v>0</v>
      </c>
      <c r="S474" s="8">
        <f ca="1">+COSS!AA214</f>
        <v>20759.298865612309</v>
      </c>
      <c r="T474" s="8">
        <f ca="1">+COSS!AB214</f>
        <v>618072.665293867</v>
      </c>
      <c r="U474" s="8">
        <f ca="1">+COSS!AC214</f>
        <v>140866.67087379779</v>
      </c>
    </row>
    <row r="475" spans="1:21">
      <c r="B475" s="2" t="str">
        <f>$B$10</f>
        <v>ENERGY</v>
      </c>
      <c r="D475" s="8">
        <f ca="1">+COSS!H215</f>
        <v>28395554.074960288</v>
      </c>
      <c r="E475" s="8">
        <f ca="1">+COSS!I215</f>
        <v>10433055.951775702</v>
      </c>
      <c r="F475" s="8">
        <f ca="1">+COSS!J215</f>
        <v>3295681.5054198653</v>
      </c>
      <c r="G475" s="8">
        <f ca="1">+COSS!K215</f>
        <v>41158.309980670572</v>
      </c>
      <c r="H475" s="8">
        <f ca="1">+COSS!L215</f>
        <v>2084.9865204578282</v>
      </c>
      <c r="I475" s="8">
        <f ca="1">+COSS!N215</f>
        <v>1669738.3883607846</v>
      </c>
      <c r="J475" s="8">
        <f ca="1">+COSS!O215</f>
        <v>450451.47041734302</v>
      </c>
      <c r="K475" s="8">
        <f ca="1">+COSS!P215</f>
        <v>70193.158869268591</v>
      </c>
      <c r="L475" s="8">
        <f ca="1">+COSS!Q215</f>
        <v>0</v>
      </c>
      <c r="M475" s="8">
        <f ca="1">+COSS!S215</f>
        <v>84091.087030752504</v>
      </c>
      <c r="N475" s="8">
        <f ca="1">+COSS!T215</f>
        <v>1662170.0600999019</v>
      </c>
      <c r="O475" s="8">
        <f ca="1">+COSS!U215</f>
        <v>8738203.7273141984</v>
      </c>
      <c r="P475" s="8">
        <f ca="1">+COSS!V215</f>
        <v>1221887.8150771919</v>
      </c>
      <c r="Q475" s="8">
        <f ca="1">+COSS!X215</f>
        <v>469459.68331920408</v>
      </c>
      <c r="R475" s="8">
        <f ca="1">+COSS!Y215</f>
        <v>8877.0892471250991</v>
      </c>
      <c r="S475" s="8">
        <f ca="1">+COSS!AA215</f>
        <v>8854.6754361604562</v>
      </c>
      <c r="T475" s="8">
        <f ca="1">+COSS!AB215</f>
        <v>194133.69432329669</v>
      </c>
      <c r="U475" s="8">
        <f ca="1">+COSS!AC215</f>
        <v>45512.471768374518</v>
      </c>
    </row>
    <row r="476" spans="1:21">
      <c r="B476" s="2" t="str">
        <f>$B$11</f>
        <v>CUSTOMER</v>
      </c>
      <c r="D476" s="8">
        <f ca="1">+COSS!H216</f>
        <v>763283033.97603691</v>
      </c>
      <c r="E476" s="8">
        <f ca="1">+COSS!I216</f>
        <v>569701667.07920861</v>
      </c>
      <c r="F476" s="8">
        <f ca="1">+COSS!J216</f>
        <v>139745039.3008675</v>
      </c>
      <c r="G476" s="8">
        <f ca="1">+COSS!K216</f>
        <v>1546909.8155636892</v>
      </c>
      <c r="H476" s="8">
        <f ca="1">+COSS!L216</f>
        <v>113960.07173669417</v>
      </c>
      <c r="I476" s="8">
        <f ca="1">+COSS!N216</f>
        <v>2592410.4608776169</v>
      </c>
      <c r="J476" s="8">
        <f ca="1">+COSS!O216</f>
        <v>815487.88730851049</v>
      </c>
      <c r="K476" s="8">
        <f ca="1">+COSS!P216</f>
        <v>326884.01041157386</v>
      </c>
      <c r="L476" s="8">
        <f ca="1">+COSS!Q216</f>
        <v>0</v>
      </c>
      <c r="M476" s="8">
        <f ca="1">+COSS!S216</f>
        <v>24077.173934296414</v>
      </c>
      <c r="N476" s="8">
        <f ca="1">+COSS!T216</f>
        <v>598257.28270318254</v>
      </c>
      <c r="O476" s="8">
        <f ca="1">+COSS!U216</f>
        <v>1083408.2707019143</v>
      </c>
      <c r="P476" s="8">
        <f ca="1">+COSS!V216</f>
        <v>210017.26192522445</v>
      </c>
      <c r="Q476" s="8">
        <f ca="1">+COSS!X216</f>
        <v>829946.55820328463</v>
      </c>
      <c r="R476" s="8">
        <f ca="1">+COSS!Y216</f>
        <v>9688.014583683711</v>
      </c>
      <c r="S476" s="8">
        <f ca="1">+COSS!AA216</f>
        <v>59375.024299063574</v>
      </c>
      <c r="T476" s="8">
        <f ca="1">+COSS!AB216</f>
        <v>40252440.729110666</v>
      </c>
      <c r="U476" s="8">
        <f ca="1">+COSS!AC216</f>
        <v>5373465.0346014891</v>
      </c>
    </row>
    <row r="477" spans="1:21">
      <c r="B477" s="2" t="str">
        <f>$B$12</f>
        <v>TOTAL</v>
      </c>
      <c r="D477" s="8">
        <f ca="1">+COSS!H217</f>
        <v>2918405215.6900005</v>
      </c>
      <c r="E477" s="8">
        <f ca="1">+COSS!I217</f>
        <v>1704288948.8289309</v>
      </c>
      <c r="F477" s="8">
        <f ca="1">+COSS!J217</f>
        <v>420273839.32002068</v>
      </c>
      <c r="G477" s="8">
        <f ca="1">+COSS!K217</f>
        <v>4919351.8715196773</v>
      </c>
      <c r="H477" s="8">
        <f ca="1">+COSS!L217</f>
        <v>257270.80303291805</v>
      </c>
      <c r="I477" s="8">
        <f ca="1">+COSS!N217</f>
        <v>127014821.22692764</v>
      </c>
      <c r="J477" s="8">
        <f ca="1">+COSS!O217</f>
        <v>33409067.083702095</v>
      </c>
      <c r="K477" s="8">
        <f ca="1">+COSS!P217</f>
        <v>4736188.004163566</v>
      </c>
      <c r="L477" s="8">
        <f ca="1">+COSS!Q217</f>
        <v>0</v>
      </c>
      <c r="M477" s="8">
        <f ca="1">+COSS!S217</f>
        <v>5352919.3147845594</v>
      </c>
      <c r="N477" s="8">
        <f ca="1">+COSS!T217</f>
        <v>94623866.949345261</v>
      </c>
      <c r="O477" s="8">
        <f ca="1">+COSS!U217</f>
        <v>392034025.82375383</v>
      </c>
      <c r="P477" s="8">
        <f ca="1">+COSS!V217</f>
        <v>43667390.630483814</v>
      </c>
      <c r="Q477" s="8">
        <f ca="1">+COSS!X217</f>
        <v>35725526.559307672</v>
      </c>
      <c r="R477" s="8">
        <f ca="1">+COSS!Y217</f>
        <v>638830.53099295776</v>
      </c>
      <c r="S477" s="8">
        <f ca="1">+COSS!AA217</f>
        <v>567093.7726745744</v>
      </c>
      <c r="T477" s="8">
        <f ca="1">+COSS!AB217</f>
        <v>44514990.718826205</v>
      </c>
      <c r="U477" s="8">
        <f ca="1">+COSS!AC217</f>
        <v>6381084.2515338259</v>
      </c>
    </row>
    <row r="478" spans="1:21">
      <c r="A478" s="2" t="s">
        <v>307</v>
      </c>
      <c r="B478" s="2" t="str">
        <f>$B$5</f>
        <v>PRODUCTION</v>
      </c>
      <c r="D478" s="7">
        <f t="shared" ref="D478:D485" ca="1" si="274">SUM(E478:U478)</f>
        <v>0.32461815789147896</v>
      </c>
      <c r="E478" s="7">
        <f t="shared" ref="E478:E485" ca="1" si="275">E470/$D$477</f>
        <v>0.16094846475231467</v>
      </c>
      <c r="F478" s="7">
        <f t="shared" ref="F478:U485" ca="1" si="276">F470/$D$477</f>
        <v>4.0248039975654112E-2</v>
      </c>
      <c r="G478" s="7">
        <f t="shared" ca="1" si="276"/>
        <v>5.1009713012363977E-4</v>
      </c>
      <c r="H478" s="7">
        <f t="shared" ca="1" si="276"/>
        <v>2.5529854321122071E-5</v>
      </c>
      <c r="I478" s="7">
        <f t="shared" ca="1" si="276"/>
        <v>1.8057191852675555E-2</v>
      </c>
      <c r="J478" s="7">
        <f t="shared" ca="1" si="276"/>
        <v>4.9490581020836116E-3</v>
      </c>
      <c r="K478" s="7">
        <f t="shared" ca="1" si="276"/>
        <v>7.8754761124337784E-4</v>
      </c>
      <c r="L478" s="7">
        <f ca="1">IFERROR(L470/$D$477,0)</f>
        <v>0</v>
      </c>
      <c r="M478" s="7">
        <f t="shared" ca="1" si="276"/>
        <v>7.805662106231525E-4</v>
      </c>
      <c r="N478" s="7">
        <f t="shared" ca="1" si="276"/>
        <v>1.4204973538811746E-2</v>
      </c>
      <c r="O478" s="7">
        <f t="shared" ca="1" si="276"/>
        <v>6.9214328428410854E-2</v>
      </c>
      <c r="P478" s="7">
        <f t="shared" ca="1" si="276"/>
        <v>8.8193203103537898E-3</v>
      </c>
      <c r="Q478" s="7">
        <f t="shared" ca="1" si="276"/>
        <v>5.0502116000223857E-3</v>
      </c>
      <c r="R478" s="7">
        <f t="shared" ca="1" si="276"/>
        <v>9.4931809775648015E-5</v>
      </c>
      <c r="S478" s="7">
        <f t="shared" ca="1" si="276"/>
        <v>7.3442865732430506E-5</v>
      </c>
      <c r="T478" s="7">
        <f t="shared" ca="1" si="276"/>
        <v>6.9016495807023225E-4</v>
      </c>
      <c r="U478" s="7">
        <f t="shared" ca="1" si="276"/>
        <v>1.6428889126264223E-4</v>
      </c>
    </row>
    <row r="479" spans="1:21">
      <c r="A479" s="2" t="str">
        <f t="shared" ref="A479:A485" si="277">A478</f>
        <v>RB_GUP_EPIS</v>
      </c>
      <c r="B479" s="2" t="str">
        <f>$B$6</f>
        <v>BULKTRAN</v>
      </c>
      <c r="D479" s="7">
        <f t="shared" ca="1" si="274"/>
        <v>0.20806576741467733</v>
      </c>
      <c r="E479" s="7">
        <f t="shared" ca="1" si="275"/>
        <v>0.10316079066685981</v>
      </c>
      <c r="F479" s="7">
        <f t="shared" ref="F479:S479" ca="1" si="278">F471/$D$477</f>
        <v>2.5797199327557713E-2</v>
      </c>
      <c r="G479" s="7">
        <f t="shared" ca="1" si="278"/>
        <v>3.2694951978219443E-4</v>
      </c>
      <c r="H479" s="7">
        <f t="shared" ca="1" si="278"/>
        <v>1.6363498474059378E-5</v>
      </c>
      <c r="I479" s="7">
        <f t="shared" ca="1" si="278"/>
        <v>1.1573854970358764E-2</v>
      </c>
      <c r="J479" s="7">
        <f t="shared" ca="1" si="278"/>
        <v>3.1721256096034398E-3</v>
      </c>
      <c r="K479" s="7">
        <f t="shared" ca="1" si="278"/>
        <v>5.0478290916717303E-4</v>
      </c>
      <c r="L479" s="7">
        <f t="shared" ref="L479:L485" ca="1" si="279">IFERROR(L471/$D$477,0)</f>
        <v>0</v>
      </c>
      <c r="M479" s="7">
        <f t="shared" ca="1" si="278"/>
        <v>5.0030814260724999E-4</v>
      </c>
      <c r="N479" s="7">
        <f t="shared" ca="1" si="278"/>
        <v>9.1047547668177842E-3</v>
      </c>
      <c r="O479" s="7">
        <f t="shared" ca="1" si="278"/>
        <v>4.4363298880413127E-2</v>
      </c>
      <c r="P479" s="7">
        <f t="shared" ca="1" si="278"/>
        <v>5.6527911450445075E-3</v>
      </c>
      <c r="Q479" s="7">
        <f t="shared" ca="1" si="278"/>
        <v>3.2369604922606997E-3</v>
      </c>
      <c r="R479" s="7">
        <f t="shared" ca="1" si="278"/>
        <v>6.0847057913616667E-5</v>
      </c>
      <c r="S479" s="7">
        <f t="shared" ca="1" si="278"/>
        <v>4.7073602779976806E-5</v>
      </c>
      <c r="T479" s="7">
        <f t="shared" ca="1" si="276"/>
        <v>4.4236496989674684E-4</v>
      </c>
      <c r="U479" s="7">
        <f t="shared" ca="1" si="276"/>
        <v>1.0530185514051134E-4</v>
      </c>
    </row>
    <row r="480" spans="1:21">
      <c r="A480" s="2" t="str">
        <f t="shared" si="277"/>
        <v>RB_GUP_EPIS</v>
      </c>
      <c r="B480" s="2" t="str">
        <f>$B$7</f>
        <v>SUBTRAN</v>
      </c>
      <c r="D480" s="7">
        <f t="shared" ca="1" si="274"/>
        <v>6.5917401296446659E-2</v>
      </c>
      <c r="E480" s="7">
        <f t="shared" ca="1" si="275"/>
        <v>3.180924808021323E-2</v>
      </c>
      <c r="F480" s="7">
        <f t="shared" ca="1" si="276"/>
        <v>7.936198259069235E-3</v>
      </c>
      <c r="G480" s="7">
        <f t="shared" ca="1" si="276"/>
        <v>1.0079441749958556E-4</v>
      </c>
      <c r="H480" s="7">
        <f t="shared" ca="1" si="276"/>
        <v>6.4980576972699772E-6</v>
      </c>
      <c r="I480" s="7">
        <f t="shared" ca="1" si="276"/>
        <v>3.5243250339492059E-3</v>
      </c>
      <c r="J480" s="7">
        <f t="shared" ca="1" si="276"/>
        <v>9.675184611247675E-4</v>
      </c>
      <c r="K480" s="7">
        <f t="shared" ca="1" si="276"/>
        <v>1.9447837492539869E-4</v>
      </c>
      <c r="L480" s="7">
        <f t="shared" ca="1" si="279"/>
        <v>0</v>
      </c>
      <c r="M480" s="7">
        <f t="shared" ca="1" si="276"/>
        <v>1.4935015509864158E-4</v>
      </c>
      <c r="N480" s="7">
        <f t="shared" ca="1" si="276"/>
        <v>2.7980975526942209E-3</v>
      </c>
      <c r="O480" s="7">
        <f t="shared" ca="1" si="276"/>
        <v>1.7388563325320384E-2</v>
      </c>
      <c r="P480" s="7">
        <f t="shared" ca="1" si="276"/>
        <v>0</v>
      </c>
      <c r="Q480" s="7">
        <f t="shared" ca="1" si="276"/>
        <v>9.8852603469450594E-4</v>
      </c>
      <c r="R480" s="7">
        <f t="shared" ca="1" si="276"/>
        <v>1.8961733758860208E-5</v>
      </c>
      <c r="S480" s="7">
        <f t="shared" ca="1" si="276"/>
        <v>1.4422460205220749E-5</v>
      </c>
      <c r="T480" s="7">
        <f t="shared" ca="1" si="276"/>
        <v>1.6501489793674128E-5</v>
      </c>
      <c r="U480" s="7">
        <f t="shared" ca="1" si="276"/>
        <v>3.9178604024652019E-6</v>
      </c>
    </row>
    <row r="481" spans="1:21">
      <c r="A481" s="2" t="str">
        <f t="shared" si="277"/>
        <v>RB_GUP_EPIS</v>
      </c>
      <c r="B481" s="2" t="str">
        <f>$B$8</f>
        <v>DISTPRI</v>
      </c>
      <c r="D481" s="7">
        <f t="shared" ca="1" si="274"/>
        <v>9.771875826023331E-2</v>
      </c>
      <c r="E481" s="7">
        <f t="shared" ca="1" si="275"/>
        <v>6.4633128168059301E-2</v>
      </c>
      <c r="F481" s="7">
        <f t="shared" ca="1" si="276"/>
        <v>1.6039265270589409E-2</v>
      </c>
      <c r="G481" s="7">
        <f t="shared" ca="1" si="276"/>
        <v>2.0363295685467574E-4</v>
      </c>
      <c r="H481" s="7">
        <f t="shared" ca="1" si="276"/>
        <v>0</v>
      </c>
      <c r="I481" s="7">
        <f t="shared" ca="1" si="276"/>
        <v>7.0010330948555161E-3</v>
      </c>
      <c r="J481" s="7">
        <f t="shared" ca="1" si="276"/>
        <v>1.9252336415732357E-3</v>
      </c>
      <c r="K481" s="7">
        <f t="shared" ca="1" si="276"/>
        <v>0</v>
      </c>
      <c r="L481" s="7">
        <f t="shared" ca="1" si="279"/>
        <v>0</v>
      </c>
      <c r="M481" s="7">
        <f t="shared" ca="1" si="276"/>
        <v>2.9999163287599E-4</v>
      </c>
      <c r="N481" s="7">
        <f t="shared" ca="1" si="276"/>
        <v>5.5407742435317504E-3</v>
      </c>
      <c r="O481" s="7">
        <f t="shared" ca="1" si="276"/>
        <v>0</v>
      </c>
      <c r="P481" s="7">
        <f t="shared" ca="1" si="276"/>
        <v>0</v>
      </c>
      <c r="Q481" s="7">
        <f t="shared" ca="1" si="276"/>
        <v>1.9678885473748573E-3</v>
      </c>
      <c r="R481" s="7">
        <f t="shared" ca="1" si="276"/>
        <v>3.779514370044564E-5</v>
      </c>
      <c r="S481" s="7">
        <f t="shared" ca="1" si="276"/>
        <v>2.8885056897302911E-5</v>
      </c>
      <c r="T481" s="7">
        <f t="shared" ca="1" si="276"/>
        <v>3.3238820638235218E-5</v>
      </c>
      <c r="U481" s="7">
        <f t="shared" ca="1" si="276"/>
        <v>7.8916832826094371E-6</v>
      </c>
    </row>
    <row r="482" spans="1:21">
      <c r="A482" s="2" t="str">
        <f t="shared" si="277"/>
        <v>RB_GUP_EPIS</v>
      </c>
      <c r="B482" s="2" t="str">
        <f>$B$9</f>
        <v>DISTSEC</v>
      </c>
      <c r="D482" s="7">
        <f t="shared" ca="1" si="274"/>
        <v>3.2408953930421085E-2</v>
      </c>
      <c r="E482" s="7">
        <f t="shared" ca="1" si="275"/>
        <v>2.4643069792871702E-2</v>
      </c>
      <c r="F482" s="7">
        <f t="shared" ca="1" si="276"/>
        <v>4.9740282014855376E-3</v>
      </c>
      <c r="G482" s="7">
        <f t="shared" ca="1" si="276"/>
        <v>0</v>
      </c>
      <c r="H482" s="7">
        <f t="shared" ca="1" si="276"/>
        <v>0</v>
      </c>
      <c r="I482" s="7">
        <f t="shared" ca="1" si="276"/>
        <v>1.9051537781630008E-3</v>
      </c>
      <c r="J482" s="7">
        <f t="shared" ca="1" si="276"/>
        <v>0</v>
      </c>
      <c r="K482" s="7">
        <f t="shared" ca="1" si="276"/>
        <v>0</v>
      </c>
      <c r="L482" s="7">
        <f t="shared" ca="1" si="279"/>
        <v>0</v>
      </c>
      <c r="M482" s="7">
        <f t="shared" ca="1" si="276"/>
        <v>6.6912998238163882E-5</v>
      </c>
      <c r="N482" s="7">
        <f t="shared" ca="1" si="276"/>
        <v>0</v>
      </c>
      <c r="O482" s="7">
        <f t="shared" ca="1" si="276"/>
        <v>0</v>
      </c>
      <c r="P482" s="7">
        <f t="shared" ca="1" si="276"/>
        <v>0</v>
      </c>
      <c r="Q482" s="7">
        <f t="shared" ca="1" si="276"/>
        <v>5.526231640560936E-4</v>
      </c>
      <c r="R482" s="7">
        <f t="shared" ca="1" si="276"/>
        <v>0</v>
      </c>
      <c r="S482" s="7">
        <f t="shared" ca="1" si="276"/>
        <v>7.113233883357138E-6</v>
      </c>
      <c r="T482" s="7">
        <f t="shared" ca="1" si="276"/>
        <v>2.1178438894330705E-4</v>
      </c>
      <c r="U482" s="7">
        <f t="shared" ca="1" si="276"/>
        <v>4.8268372779923432E-5</v>
      </c>
    </row>
    <row r="483" spans="1:21">
      <c r="A483" s="2" t="str">
        <f t="shared" si="277"/>
        <v>RB_GUP_EPIS</v>
      </c>
      <c r="B483" s="2" t="str">
        <f>$B$10</f>
        <v>ENERGY</v>
      </c>
      <c r="D483" s="7">
        <f t="shared" ca="1" si="274"/>
        <v>9.7298188484242765E-3</v>
      </c>
      <c r="E483" s="7">
        <f t="shared" ca="1" si="275"/>
        <v>3.5749168400896676E-3</v>
      </c>
      <c r="F483" s="7">
        <f t="shared" ca="1" si="276"/>
        <v>1.129274813415746E-3</v>
      </c>
      <c r="G483" s="7">
        <f t="shared" ca="1" si="276"/>
        <v>1.4103014125452583E-5</v>
      </c>
      <c r="H483" s="7">
        <f t="shared" ca="1" si="276"/>
        <v>7.144266701719396E-7</v>
      </c>
      <c r="I483" s="7">
        <f t="shared" ca="1" si="276"/>
        <v>5.7214069498776141E-4</v>
      </c>
      <c r="J483" s="7">
        <f t="shared" ca="1" si="276"/>
        <v>1.5434850102227578E-4</v>
      </c>
      <c r="K483" s="7">
        <f t="shared" ca="1" si="276"/>
        <v>2.4051889193417841E-5</v>
      </c>
      <c r="L483" s="7">
        <f t="shared" ca="1" si="279"/>
        <v>0</v>
      </c>
      <c r="M483" s="7">
        <f t="shared" ca="1" si="276"/>
        <v>2.8814054531790161E-5</v>
      </c>
      <c r="N483" s="7">
        <f t="shared" ca="1" si="276"/>
        <v>5.6954738538832889E-4</v>
      </c>
      <c r="O483" s="7">
        <f t="shared" ca="1" si="276"/>
        <v>2.9941708164224956E-3</v>
      </c>
      <c r="P483" s="7">
        <f t="shared" ca="1" si="276"/>
        <v>4.186833989015813E-4</v>
      </c>
      <c r="Q483" s="7">
        <f t="shared" ca="1" si="276"/>
        <v>1.6086172022832321E-4</v>
      </c>
      <c r="R483" s="7">
        <f t="shared" ca="1" si="276"/>
        <v>3.0417603420525285E-6</v>
      </c>
      <c r="S483" s="7">
        <f t="shared" ca="1" si="276"/>
        <v>3.0340801848063237E-6</v>
      </c>
      <c r="T483" s="7">
        <f t="shared" ca="1" si="276"/>
        <v>6.6520472647043811E-5</v>
      </c>
      <c r="U483" s="7">
        <f t="shared" ca="1" si="276"/>
        <v>1.5594980273366176E-5</v>
      </c>
    </row>
    <row r="484" spans="1:21">
      <c r="A484" s="2" t="str">
        <f t="shared" si="277"/>
        <v>RB_GUP_EPIS</v>
      </c>
      <c r="B484" s="2" t="str">
        <f>$B$11</f>
        <v>CUSTOMER</v>
      </c>
      <c r="D484" s="7">
        <f t="shared" ca="1" si="274"/>
        <v>0.26154114235831821</v>
      </c>
      <c r="E484" s="7">
        <f t="shared" ca="1" si="275"/>
        <v>0.19520992630371026</v>
      </c>
      <c r="F484" s="7">
        <f t="shared" ca="1" si="276"/>
        <v>4.7884042472774807E-2</v>
      </c>
      <c r="G484" s="7">
        <f t="shared" ca="1" si="276"/>
        <v>5.3005312875921255E-4</v>
      </c>
      <c r="H484" s="7">
        <f t="shared" ca="1" si="276"/>
        <v>3.9048748653552044E-5</v>
      </c>
      <c r="I484" s="7">
        <f t="shared" ca="1" si="276"/>
        <v>8.8829695305512658E-4</v>
      </c>
      <c r="J484" s="7">
        <f t="shared" ca="1" si="276"/>
        <v>2.7942928655837949E-4</v>
      </c>
      <c r="K484" s="7">
        <f t="shared" ca="1" si="276"/>
        <v>1.1200775295156826E-4</v>
      </c>
      <c r="L484" s="7">
        <f t="shared" ca="1" si="279"/>
        <v>0</v>
      </c>
      <c r="M484" s="7">
        <f t="shared" ca="1" si="276"/>
        <v>8.250113385506622E-6</v>
      </c>
      <c r="N484" s="7">
        <f t="shared" ca="1" si="276"/>
        <v>2.0499459070550495E-4</v>
      </c>
      <c r="O484" s="7">
        <f t="shared" ca="1" si="276"/>
        <v>3.712329819304285E-4</v>
      </c>
      <c r="P484" s="7">
        <f t="shared" ca="1" si="276"/>
        <v>7.196302309087325E-5</v>
      </c>
      <c r="Q484" s="7">
        <f t="shared" ca="1" si="276"/>
        <v>2.8438359201844417E-4</v>
      </c>
      <c r="R484" s="7">
        <f t="shared" ca="1" si="276"/>
        <v>3.3196262573815225E-6</v>
      </c>
      <c r="S484" s="7">
        <f t="shared" ca="1" si="276"/>
        <v>2.0345024049384963E-5</v>
      </c>
      <c r="T484" s="7">
        <f t="shared" ca="1" si="276"/>
        <v>1.3792615402653656E-2</v>
      </c>
      <c r="U484" s="7">
        <f t="shared" ca="1" si="276"/>
        <v>1.841233357764212E-3</v>
      </c>
    </row>
    <row r="485" spans="1:21">
      <c r="A485" s="2" t="str">
        <f t="shared" si="277"/>
        <v>RB_GUP_EPIS</v>
      </c>
      <c r="B485" s="2" t="str">
        <f>$B$12</f>
        <v>TOTAL</v>
      </c>
      <c r="D485" s="7">
        <f t="shared" ca="1" si="274"/>
        <v>0.99999999999999978</v>
      </c>
      <c r="E485" s="7">
        <f t="shared" ca="1" si="275"/>
        <v>0.58397954460411849</v>
      </c>
      <c r="F485" s="7">
        <f t="shared" ca="1" si="276"/>
        <v>0.14400804832054656</v>
      </c>
      <c r="G485" s="7">
        <f t="shared" ca="1" si="276"/>
        <v>1.6856301671447607E-3</v>
      </c>
      <c r="H485" s="7">
        <f t="shared" ca="1" si="276"/>
        <v>8.8154585816175405E-5</v>
      </c>
      <c r="I485" s="7">
        <f t="shared" ca="1" si="276"/>
        <v>4.3521996378044929E-2</v>
      </c>
      <c r="J485" s="7">
        <f t="shared" ca="1" si="276"/>
        <v>1.1447713601965712E-2</v>
      </c>
      <c r="K485" s="7">
        <f t="shared" ca="1" si="276"/>
        <v>1.6228685374809358E-3</v>
      </c>
      <c r="L485" s="7">
        <f t="shared" ca="1" si="279"/>
        <v>0</v>
      </c>
      <c r="M485" s="7">
        <f t="shared" ca="1" si="276"/>
        <v>1.8341933073604945E-3</v>
      </c>
      <c r="N485" s="7">
        <f t="shared" ca="1" si="276"/>
        <v>3.2423142077949337E-2</v>
      </c>
      <c r="O485" s="7">
        <f t="shared" ca="1" si="276"/>
        <v>0.13433159443249726</v>
      </c>
      <c r="P485" s="7">
        <f t="shared" ca="1" si="276"/>
        <v>1.4962757877390752E-2</v>
      </c>
      <c r="Q485" s="7">
        <f t="shared" ca="1" si="276"/>
        <v>1.2241455150655308E-2</v>
      </c>
      <c r="R485" s="7">
        <f t="shared" ca="1" si="276"/>
        <v>2.1889713174800458E-4</v>
      </c>
      <c r="S485" s="7">
        <f t="shared" ca="1" si="276"/>
        <v>1.9431632373247937E-4</v>
      </c>
      <c r="T485" s="7">
        <f t="shared" ca="1" si="276"/>
        <v>1.5253190502642894E-2</v>
      </c>
      <c r="U485" s="7">
        <f t="shared" ca="1" si="276"/>
        <v>2.1864970009057298E-3</v>
      </c>
    </row>
    <row r="487" spans="1:21" ht="12.5">
      <c r="A487" s="15" t="s">
        <v>205</v>
      </c>
      <c r="B487" s="2" t="str">
        <f>$B$5</f>
        <v>PRODUCTION</v>
      </c>
      <c r="C487" s="49" t="s">
        <v>569</v>
      </c>
      <c r="D487" s="8">
        <f t="shared" ref="D487:D494" ca="1" si="280">+D470</f>
        <v>947367325.09817243</v>
      </c>
      <c r="E487" s="8">
        <f ca="1">+E470</f>
        <v>469712838.99045336</v>
      </c>
      <c r="F487" s="8">
        <f t="shared" ref="E487:U494" ca="1" si="281">+F470</f>
        <v>117460089.78624859</v>
      </c>
      <c r="G487" s="8">
        <f t="shared" ca="1" si="281"/>
        <v>1488670.1250613311</v>
      </c>
      <c r="H487" s="8">
        <f t="shared" ca="1" si="281"/>
        <v>74506.460006568552</v>
      </c>
      <c r="I487" s="8">
        <f t="shared" ca="1" si="281"/>
        <v>52698202.883563325</v>
      </c>
      <c r="J487" s="8">
        <f t="shared" ca="1" si="281"/>
        <v>14443356.977873668</v>
      </c>
      <c r="K487" s="8">
        <f t="shared" ca="1" si="281"/>
        <v>2298383.0562568749</v>
      </c>
      <c r="L487" s="8">
        <f t="shared" ca="1" si="281"/>
        <v>0</v>
      </c>
      <c r="M487" s="8">
        <f t="shared" ca="1" si="281"/>
        <v>2278008.5002739877</v>
      </c>
      <c r="N487" s="8">
        <f t="shared" ca="1" si="281"/>
        <v>41455868.864406645</v>
      </c>
      <c r="O487" s="8">
        <f t="shared" ca="1" si="281"/>
        <v>201995457.0859549</v>
      </c>
      <c r="P487" s="8">
        <f t="shared" ca="1" si="281"/>
        <v>25738350.392577253</v>
      </c>
      <c r="Q487" s="8">
        <f t="shared" ca="1" si="281"/>
        <v>14738563.873843472</v>
      </c>
      <c r="R487" s="8">
        <f t="shared" ca="1" si="281"/>
        <v>277049.48878414213</v>
      </c>
      <c r="S487" s="8">
        <f t="shared" ca="1" si="281"/>
        <v>214336.04240874562</v>
      </c>
      <c r="T487" s="8">
        <f t="shared" ca="1" si="281"/>
        <v>2014181.0133186365</v>
      </c>
      <c r="U487" s="8">
        <f t="shared" ca="1" si="281"/>
        <v>479461.55714082246</v>
      </c>
    </row>
    <row r="488" spans="1:21" ht="12.5">
      <c r="B488" s="2" t="str">
        <f>$B$6</f>
        <v>BULKTRAN</v>
      </c>
      <c r="C488" s="49" t="s">
        <v>307</v>
      </c>
      <c r="D488" s="8">
        <f t="shared" ca="1" si="280"/>
        <v>607220220.82953703</v>
      </c>
      <c r="E488" s="8">
        <f t="shared" ref="E488:R488" ca="1" si="282">+E471</f>
        <v>301064989.53686798</v>
      </c>
      <c r="F488" s="8">
        <f t="shared" ca="1" si="282"/>
        <v>75286681.06773901</v>
      </c>
      <c r="G488" s="8">
        <f t="shared" ca="1" si="282"/>
        <v>954171.18379969732</v>
      </c>
      <c r="H488" s="8">
        <f t="shared" ca="1" si="282"/>
        <v>47755.319293630251</v>
      </c>
      <c r="I488" s="8">
        <f t="shared" ca="1" si="282"/>
        <v>33777198.71113465</v>
      </c>
      <c r="J488" s="8">
        <f t="shared" ca="1" si="282"/>
        <v>9257547.9238905013</v>
      </c>
      <c r="K488" s="8">
        <f t="shared" ca="1" si="282"/>
        <v>1473161.0749046495</v>
      </c>
      <c r="L488" s="8">
        <f t="shared" ca="1" si="282"/>
        <v>0</v>
      </c>
      <c r="M488" s="8">
        <f t="shared" ca="1" si="282"/>
        <v>1460101.8928371749</v>
      </c>
      <c r="N488" s="8">
        <f t="shared" ca="1" si="282"/>
        <v>26571363.799059417</v>
      </c>
      <c r="O488" s="8">
        <f t="shared" ca="1" si="282"/>
        <v>129470082.83781204</v>
      </c>
      <c r="P488" s="8">
        <f t="shared" ca="1" si="282"/>
        <v>16497135.160904141</v>
      </c>
      <c r="Q488" s="8">
        <f t="shared" ca="1" si="282"/>
        <v>9446762.3835960981</v>
      </c>
      <c r="R488" s="8">
        <f t="shared" ca="1" si="282"/>
        <v>177576.3711744904</v>
      </c>
      <c r="S488" s="8">
        <f t="shared" ca="1" si="281"/>
        <v>137379.84787440361</v>
      </c>
      <c r="T488" s="8">
        <f t="shared" ca="1" si="281"/>
        <v>1291000.2353852161</v>
      </c>
      <c r="U488" s="8">
        <f t="shared" ca="1" si="281"/>
        <v>307313.4832639012</v>
      </c>
    </row>
    <row r="489" spans="1:21">
      <c r="B489" s="2" t="str">
        <f>$B$7</f>
        <v>SUBTRAN</v>
      </c>
      <c r="D489" s="8">
        <f t="shared" ca="1" si="280"/>
        <v>192373687.7482807</v>
      </c>
      <c r="E489" s="8">
        <f t="shared" ca="1" si="281"/>
        <v>92832275.504471421</v>
      </c>
      <c r="F489" s="8">
        <f t="shared" ca="1" si="281"/>
        <v>23161042.392017558</v>
      </c>
      <c r="G489" s="8">
        <f t="shared" ca="1" si="281"/>
        <v>294158.95374322595</v>
      </c>
      <c r="H489" s="8">
        <f t="shared" ca="1" si="281"/>
        <v>18963.965475567256</v>
      </c>
      <c r="I489" s="8">
        <f t="shared" ca="1" si="281"/>
        <v>10285408.560864201</v>
      </c>
      <c r="J489" s="8">
        <f t="shared" ca="1" si="281"/>
        <v>2823610.9232228845</v>
      </c>
      <c r="K489" s="8">
        <f t="shared" ca="1" si="281"/>
        <v>567566.70372119895</v>
      </c>
      <c r="L489" s="8">
        <f t="shared" ca="1" si="281"/>
        <v>0</v>
      </c>
      <c r="M489" s="8">
        <f t="shared" ca="1" si="281"/>
        <v>435864.2716039861</v>
      </c>
      <c r="N489" s="8">
        <f t="shared" ca="1" si="281"/>
        <v>8165982.4917922411</v>
      </c>
      <c r="O489" s="8">
        <f t="shared" ca="1" si="281"/>
        <v>50746873.901970871</v>
      </c>
      <c r="P489" s="8">
        <f t="shared" ca="1" si="281"/>
        <v>0</v>
      </c>
      <c r="Q489" s="8">
        <f t="shared" ca="1" si="281"/>
        <v>2884919.5354978004</v>
      </c>
      <c r="R489" s="8">
        <f t="shared" ca="1" si="281"/>
        <v>55338.022700382789</v>
      </c>
      <c r="S489" s="8">
        <f t="shared" ca="1" si="281"/>
        <v>42090.583085997707</v>
      </c>
      <c r="T489" s="8">
        <f t="shared" ca="1" si="281"/>
        <v>48158.033880513889</v>
      </c>
      <c r="U489" s="8">
        <f t="shared" ca="1" si="281"/>
        <v>11433.904232899769</v>
      </c>
    </row>
    <row r="490" spans="1:21">
      <c r="B490" s="2" t="str">
        <f>$B$8</f>
        <v>DISTPRI</v>
      </c>
      <c r="D490" s="8">
        <f t="shared" ca="1" si="280"/>
        <v>285182933.77741528</v>
      </c>
      <c r="E490" s="8">
        <f t="shared" ca="1" si="281"/>
        <v>188625658.35202456</v>
      </c>
      <c r="F490" s="8">
        <f t="shared" ca="1" si="281"/>
        <v>46809075.421523623</v>
      </c>
      <c r="G490" s="8">
        <f t="shared" ca="1" si="281"/>
        <v>594283.48337106255</v>
      </c>
      <c r="H490" s="8">
        <f t="shared" ca="1" si="281"/>
        <v>0</v>
      </c>
      <c r="I490" s="8">
        <f t="shared" ca="1" si="281"/>
        <v>20431851.499244645</v>
      </c>
      <c r="J490" s="8">
        <f t="shared" ca="1" si="281"/>
        <v>5618611.9009891842</v>
      </c>
      <c r="K490" s="8">
        <f t="shared" ca="1" si="281"/>
        <v>0</v>
      </c>
      <c r="L490" s="8">
        <f t="shared" ca="1" si="281"/>
        <v>0</v>
      </c>
      <c r="M490" s="8">
        <f t="shared" ca="1" si="281"/>
        <v>875497.14604864898</v>
      </c>
      <c r="N490" s="8">
        <f t="shared" ca="1" si="281"/>
        <v>16170224.451283878</v>
      </c>
      <c r="O490" s="8">
        <f t="shared" ca="1" si="281"/>
        <v>0</v>
      </c>
      <c r="P490" s="8">
        <f t="shared" ca="1" si="281"/>
        <v>0</v>
      </c>
      <c r="Q490" s="8">
        <f t="shared" ca="1" si="281"/>
        <v>5743096.2005554028</v>
      </c>
      <c r="R490" s="8">
        <f t="shared" ca="1" si="281"/>
        <v>110301.54450313363</v>
      </c>
      <c r="S490" s="8">
        <f t="shared" ca="1" si="281"/>
        <v>84298.300704591238</v>
      </c>
      <c r="T490" s="8">
        <f t="shared" ca="1" si="281"/>
        <v>97004.347514010093</v>
      </c>
      <c r="U490" s="8">
        <f t="shared" ca="1" si="281"/>
        <v>23031.129652540963</v>
      </c>
    </row>
    <row r="491" spans="1:21">
      <c r="B491" s="2" t="str">
        <f>$B$9</f>
        <v>DISTSEC</v>
      </c>
      <c r="D491" s="8">
        <f t="shared" ca="1" si="280"/>
        <v>94582460.185597822</v>
      </c>
      <c r="E491" s="8">
        <f t="shared" ca="1" si="281"/>
        <v>71918463.414129481</v>
      </c>
      <c r="F491" s="8">
        <f t="shared" ca="1" si="281"/>
        <v>14516229.846204545</v>
      </c>
      <c r="G491" s="8">
        <f t="shared" ca="1" si="281"/>
        <v>0</v>
      </c>
      <c r="H491" s="8">
        <f t="shared" ca="1" si="281"/>
        <v>0</v>
      </c>
      <c r="I491" s="8">
        <f t="shared" ca="1" si="281"/>
        <v>5560010.7228824114</v>
      </c>
      <c r="J491" s="8">
        <f t="shared" ca="1" si="281"/>
        <v>0</v>
      </c>
      <c r="K491" s="8">
        <f t="shared" ca="1" si="281"/>
        <v>0</v>
      </c>
      <c r="L491" s="8">
        <f t="shared" ca="1" si="281"/>
        <v>0</v>
      </c>
      <c r="M491" s="8">
        <f t="shared" ca="1" si="281"/>
        <v>195279.24305571328</v>
      </c>
      <c r="N491" s="8">
        <f t="shared" ca="1" si="281"/>
        <v>0</v>
      </c>
      <c r="O491" s="8">
        <f t="shared" ca="1" si="281"/>
        <v>0</v>
      </c>
      <c r="P491" s="8">
        <f t="shared" ca="1" si="281"/>
        <v>0</v>
      </c>
      <c r="Q491" s="8">
        <f t="shared" ca="1" si="281"/>
        <v>1612778.3242924144</v>
      </c>
      <c r="R491" s="8">
        <f t="shared" ca="1" si="281"/>
        <v>0</v>
      </c>
      <c r="S491" s="8">
        <f t="shared" ca="1" si="281"/>
        <v>20759.298865612309</v>
      </c>
      <c r="T491" s="8">
        <f t="shared" ca="1" si="281"/>
        <v>618072.665293867</v>
      </c>
      <c r="U491" s="8">
        <f t="shared" ca="1" si="281"/>
        <v>140866.67087379779</v>
      </c>
    </row>
    <row r="492" spans="1:21">
      <c r="B492" s="2" t="str">
        <f>$B$10</f>
        <v>ENERGY</v>
      </c>
      <c r="D492" s="8">
        <f t="shared" ca="1" si="280"/>
        <v>28395554.074960288</v>
      </c>
      <c r="E492" s="8">
        <f t="shared" ca="1" si="281"/>
        <v>10433055.951775702</v>
      </c>
      <c r="F492" s="8">
        <f t="shared" ca="1" si="281"/>
        <v>3295681.5054198653</v>
      </c>
      <c r="G492" s="8">
        <f t="shared" ca="1" si="281"/>
        <v>41158.309980670572</v>
      </c>
      <c r="H492" s="8">
        <f t="shared" ca="1" si="281"/>
        <v>2084.9865204578282</v>
      </c>
      <c r="I492" s="8">
        <f t="shared" ca="1" si="281"/>
        <v>1669738.3883607846</v>
      </c>
      <c r="J492" s="8">
        <f t="shared" ca="1" si="281"/>
        <v>450451.47041734302</v>
      </c>
      <c r="K492" s="8">
        <f t="shared" ca="1" si="281"/>
        <v>70193.158869268591</v>
      </c>
      <c r="L492" s="8">
        <f t="shared" ca="1" si="281"/>
        <v>0</v>
      </c>
      <c r="M492" s="8">
        <f t="shared" ca="1" si="281"/>
        <v>84091.087030752504</v>
      </c>
      <c r="N492" s="8">
        <f t="shared" ca="1" si="281"/>
        <v>1662170.0600999019</v>
      </c>
      <c r="O492" s="8">
        <f t="shared" ca="1" si="281"/>
        <v>8738203.7273141984</v>
      </c>
      <c r="P492" s="8">
        <f t="shared" ca="1" si="281"/>
        <v>1221887.8150771919</v>
      </c>
      <c r="Q492" s="8">
        <f t="shared" ca="1" si="281"/>
        <v>469459.68331920408</v>
      </c>
      <c r="R492" s="8">
        <f t="shared" ca="1" si="281"/>
        <v>8877.0892471250991</v>
      </c>
      <c r="S492" s="8">
        <f t="shared" ca="1" si="281"/>
        <v>8854.6754361604562</v>
      </c>
      <c r="T492" s="8">
        <f t="shared" ca="1" si="281"/>
        <v>194133.69432329669</v>
      </c>
      <c r="U492" s="8">
        <f t="shared" ca="1" si="281"/>
        <v>45512.471768374518</v>
      </c>
    </row>
    <row r="493" spans="1:21">
      <c r="B493" s="2" t="str">
        <f>$B$11</f>
        <v>CUSTOMER</v>
      </c>
      <c r="D493" s="8">
        <f t="shared" ca="1" si="280"/>
        <v>763283033.97603691</v>
      </c>
      <c r="E493" s="8">
        <f ca="1">+E476</f>
        <v>569701667.07920861</v>
      </c>
      <c r="F493" s="8">
        <f t="shared" ca="1" si="281"/>
        <v>139745039.3008675</v>
      </c>
      <c r="G493" s="8">
        <f t="shared" ca="1" si="281"/>
        <v>1546909.8155636892</v>
      </c>
      <c r="H493" s="8">
        <f t="shared" ca="1" si="281"/>
        <v>113960.07173669417</v>
      </c>
      <c r="I493" s="8">
        <f t="shared" ca="1" si="281"/>
        <v>2592410.4608776169</v>
      </c>
      <c r="J493" s="8">
        <f t="shared" ca="1" si="281"/>
        <v>815487.88730851049</v>
      </c>
      <c r="K493" s="8">
        <f t="shared" ca="1" si="281"/>
        <v>326884.01041157386</v>
      </c>
      <c r="L493" s="8">
        <f t="shared" ca="1" si="281"/>
        <v>0</v>
      </c>
      <c r="M493" s="8">
        <f t="shared" ca="1" si="281"/>
        <v>24077.173934296414</v>
      </c>
      <c r="N493" s="8">
        <f t="shared" ca="1" si="281"/>
        <v>598257.28270318254</v>
      </c>
      <c r="O493" s="8">
        <f t="shared" ca="1" si="281"/>
        <v>1083408.2707019143</v>
      </c>
      <c r="P493" s="8">
        <f t="shared" ca="1" si="281"/>
        <v>210017.26192522445</v>
      </c>
      <c r="Q493" s="8">
        <f t="shared" ca="1" si="281"/>
        <v>829946.55820328463</v>
      </c>
      <c r="R493" s="8">
        <f t="shared" ca="1" si="281"/>
        <v>9688.014583683711</v>
      </c>
      <c r="S493" s="8">
        <f t="shared" ca="1" si="281"/>
        <v>59375.024299063574</v>
      </c>
      <c r="T493" s="8">
        <f t="shared" ca="1" si="281"/>
        <v>40252440.729110666</v>
      </c>
      <c r="U493" s="8">
        <f t="shared" ca="1" si="281"/>
        <v>5373465.0346014891</v>
      </c>
    </row>
    <row r="494" spans="1:21">
      <c r="B494" s="2" t="str">
        <f>$B$12</f>
        <v>TOTAL</v>
      </c>
      <c r="D494" s="8">
        <f t="shared" ca="1" si="280"/>
        <v>2918405215.6900005</v>
      </c>
      <c r="E494" s="8">
        <f t="shared" ca="1" si="281"/>
        <v>1704288948.8289309</v>
      </c>
      <c r="F494" s="8">
        <f t="shared" ca="1" si="281"/>
        <v>420273839.32002068</v>
      </c>
      <c r="G494" s="8">
        <f t="shared" ca="1" si="281"/>
        <v>4919351.8715196773</v>
      </c>
      <c r="H494" s="8">
        <f t="shared" ca="1" si="281"/>
        <v>257270.80303291805</v>
      </c>
      <c r="I494" s="8">
        <f t="shared" ca="1" si="281"/>
        <v>127014821.22692764</v>
      </c>
      <c r="J494" s="8">
        <f t="shared" ca="1" si="281"/>
        <v>33409067.083702095</v>
      </c>
      <c r="K494" s="8">
        <f t="shared" ca="1" si="281"/>
        <v>4736188.004163566</v>
      </c>
      <c r="L494" s="8">
        <f t="shared" ca="1" si="281"/>
        <v>0</v>
      </c>
      <c r="M494" s="8">
        <f t="shared" ca="1" si="281"/>
        <v>5352919.3147845594</v>
      </c>
      <c r="N494" s="8">
        <f t="shared" ca="1" si="281"/>
        <v>94623866.949345261</v>
      </c>
      <c r="O494" s="8">
        <f t="shared" ca="1" si="281"/>
        <v>392034025.82375383</v>
      </c>
      <c r="P494" s="8">
        <f t="shared" ca="1" si="281"/>
        <v>43667390.630483814</v>
      </c>
      <c r="Q494" s="8">
        <f t="shared" ca="1" si="281"/>
        <v>35725526.559307672</v>
      </c>
      <c r="R494" s="8">
        <f t="shared" ca="1" si="281"/>
        <v>638830.53099295776</v>
      </c>
      <c r="S494" s="8">
        <f t="shared" ca="1" si="281"/>
        <v>567093.7726745744</v>
      </c>
      <c r="T494" s="8">
        <f t="shared" ca="1" si="281"/>
        <v>44514990.718826205</v>
      </c>
      <c r="U494" s="8">
        <f t="shared" ca="1" si="281"/>
        <v>6381084.2515338259</v>
      </c>
    </row>
    <row r="495" spans="1:21">
      <c r="A495" s="2" t="s">
        <v>73</v>
      </c>
      <c r="B495" s="2" t="str">
        <f>$B$5</f>
        <v>PRODUCTION</v>
      </c>
      <c r="C495" s="6"/>
      <c r="D495" s="7">
        <f t="shared" ref="D495:D502" ca="1" si="283">SUM(E495:U495)</f>
        <v>0.32461815789147896</v>
      </c>
      <c r="E495" s="7">
        <f ca="1">E487/$D494</f>
        <v>0.16094846475231467</v>
      </c>
      <c r="F495" s="7">
        <f t="shared" ref="F495:U495" ca="1" si="284">F487/$D494</f>
        <v>4.0248039975654112E-2</v>
      </c>
      <c r="G495" s="7">
        <f t="shared" ca="1" si="284"/>
        <v>5.1009713012363977E-4</v>
      </c>
      <c r="H495" s="7">
        <f ca="1">H487/$D494</f>
        <v>2.5529854321122071E-5</v>
      </c>
      <c r="I495" s="7">
        <f t="shared" ca="1" si="284"/>
        <v>1.8057191852675555E-2</v>
      </c>
      <c r="J495" s="7">
        <f t="shared" ca="1" si="284"/>
        <v>4.9490581020836116E-3</v>
      </c>
      <c r="K495" s="7">
        <f t="shared" ca="1" si="284"/>
        <v>7.8754761124337784E-4</v>
      </c>
      <c r="L495" s="7">
        <f ca="1">IFERROR(L487/$D$494,0)</f>
        <v>0</v>
      </c>
      <c r="M495" s="7">
        <f ca="1">M487/$D494</f>
        <v>7.805662106231525E-4</v>
      </c>
      <c r="N495" s="7">
        <f t="shared" ca="1" si="284"/>
        <v>1.4204973538811746E-2</v>
      </c>
      <c r="O495" s="7">
        <f t="shared" ca="1" si="284"/>
        <v>6.9214328428410854E-2</v>
      </c>
      <c r="P495" s="7">
        <f ca="1">P487/$D494</f>
        <v>8.8193203103537898E-3</v>
      </c>
      <c r="Q495" s="7">
        <f t="shared" ca="1" si="284"/>
        <v>5.0502116000223857E-3</v>
      </c>
      <c r="R495" s="7">
        <f t="shared" ca="1" si="284"/>
        <v>9.4931809775648015E-5</v>
      </c>
      <c r="S495" s="7">
        <f t="shared" ca="1" si="284"/>
        <v>7.3442865732430506E-5</v>
      </c>
      <c r="T495" s="7">
        <f ca="1">T487/$D494</f>
        <v>6.9016495807023225E-4</v>
      </c>
      <c r="U495" s="7">
        <f t="shared" ca="1" si="284"/>
        <v>1.6428889126264223E-4</v>
      </c>
    </row>
    <row r="496" spans="1:21">
      <c r="A496" s="2" t="str">
        <f t="shared" ref="A496:A502" si="285">A495</f>
        <v>RB_GUP</v>
      </c>
      <c r="B496" s="2" t="str">
        <f>$B$6</f>
        <v>BULKTRAN</v>
      </c>
      <c r="C496" s="6"/>
      <c r="D496" s="7">
        <f t="shared" ca="1" si="283"/>
        <v>0.20806576741467733</v>
      </c>
      <c r="E496" s="7">
        <f t="shared" ref="E496:U496" ca="1" si="286">E488/$D494</f>
        <v>0.10316079066685981</v>
      </c>
      <c r="F496" s="7">
        <f t="shared" ca="1" si="286"/>
        <v>2.5797199327557713E-2</v>
      </c>
      <c r="G496" s="7">
        <f t="shared" ca="1" si="286"/>
        <v>3.2694951978219443E-4</v>
      </c>
      <c r="H496" s="7">
        <f ca="1">H488/$D494</f>
        <v>1.6363498474059378E-5</v>
      </c>
      <c r="I496" s="7">
        <f t="shared" ca="1" si="286"/>
        <v>1.1573854970358764E-2</v>
      </c>
      <c r="J496" s="7">
        <f t="shared" ca="1" si="286"/>
        <v>3.1721256096034398E-3</v>
      </c>
      <c r="K496" s="7">
        <f t="shared" ca="1" si="286"/>
        <v>5.0478290916717303E-4</v>
      </c>
      <c r="L496" s="7">
        <f t="shared" ref="L496:L501" ca="1" si="287">IFERROR(L488/$D$494,0)</f>
        <v>0</v>
      </c>
      <c r="M496" s="7">
        <f ca="1">M488/$D494</f>
        <v>5.0030814260724999E-4</v>
      </c>
      <c r="N496" s="7">
        <f t="shared" ca="1" si="286"/>
        <v>9.1047547668177842E-3</v>
      </c>
      <c r="O496" s="7">
        <f t="shared" ca="1" si="286"/>
        <v>4.4363298880413127E-2</v>
      </c>
      <c r="P496" s="7">
        <f ca="1">P488/$D494</f>
        <v>5.6527911450445075E-3</v>
      </c>
      <c r="Q496" s="7">
        <f t="shared" ca="1" si="286"/>
        <v>3.2369604922606997E-3</v>
      </c>
      <c r="R496" s="7">
        <f t="shared" ca="1" si="286"/>
        <v>6.0847057913616667E-5</v>
      </c>
      <c r="S496" s="7">
        <f t="shared" ca="1" si="286"/>
        <v>4.7073602779976806E-5</v>
      </c>
      <c r="T496" s="7">
        <f ca="1">T488/$D494</f>
        <v>4.4236496989674684E-4</v>
      </c>
      <c r="U496" s="7">
        <f t="shared" ca="1" si="286"/>
        <v>1.0530185514051134E-4</v>
      </c>
    </row>
    <row r="497" spans="1:21">
      <c r="A497" s="2" t="str">
        <f t="shared" si="285"/>
        <v>RB_GUP</v>
      </c>
      <c r="B497" s="2" t="str">
        <f>$B$7</f>
        <v>SUBTRAN</v>
      </c>
      <c r="C497" s="6"/>
      <c r="D497" s="7">
        <f t="shared" ca="1" si="283"/>
        <v>6.5917401296446659E-2</v>
      </c>
      <c r="E497" s="7">
        <f t="shared" ref="E497:U497" ca="1" si="288">E489/$D494</f>
        <v>3.180924808021323E-2</v>
      </c>
      <c r="F497" s="7">
        <f t="shared" ca="1" si="288"/>
        <v>7.936198259069235E-3</v>
      </c>
      <c r="G497" s="7">
        <f t="shared" ca="1" si="288"/>
        <v>1.0079441749958556E-4</v>
      </c>
      <c r="H497" s="7">
        <f ca="1">H489/$D494</f>
        <v>6.4980576972699772E-6</v>
      </c>
      <c r="I497" s="7">
        <f t="shared" ca="1" si="288"/>
        <v>3.5243250339492059E-3</v>
      </c>
      <c r="J497" s="7">
        <f t="shared" ca="1" si="288"/>
        <v>9.675184611247675E-4</v>
      </c>
      <c r="K497" s="7">
        <f t="shared" ca="1" si="288"/>
        <v>1.9447837492539869E-4</v>
      </c>
      <c r="L497" s="7">
        <f t="shared" ca="1" si="287"/>
        <v>0</v>
      </c>
      <c r="M497" s="7">
        <f ca="1">M489/$D494</f>
        <v>1.4935015509864158E-4</v>
      </c>
      <c r="N497" s="7">
        <f t="shared" ca="1" si="288"/>
        <v>2.7980975526942209E-3</v>
      </c>
      <c r="O497" s="7">
        <f t="shared" ca="1" si="288"/>
        <v>1.7388563325320384E-2</v>
      </c>
      <c r="P497" s="7">
        <f ca="1">P489/$D494</f>
        <v>0</v>
      </c>
      <c r="Q497" s="7">
        <f t="shared" ca="1" si="288"/>
        <v>9.8852603469450594E-4</v>
      </c>
      <c r="R497" s="7">
        <f t="shared" ca="1" si="288"/>
        <v>1.8961733758860208E-5</v>
      </c>
      <c r="S497" s="7">
        <f t="shared" ca="1" si="288"/>
        <v>1.4422460205220749E-5</v>
      </c>
      <c r="T497" s="7">
        <f ca="1">T489/$D494</f>
        <v>1.6501489793674128E-5</v>
      </c>
      <c r="U497" s="7">
        <f t="shared" ca="1" si="288"/>
        <v>3.9178604024652019E-6</v>
      </c>
    </row>
    <row r="498" spans="1:21">
      <c r="A498" s="2" t="str">
        <f t="shared" si="285"/>
        <v>RB_GUP</v>
      </c>
      <c r="B498" s="2" t="str">
        <f>$B$8</f>
        <v>DISTPRI</v>
      </c>
      <c r="C498" s="6"/>
      <c r="D498" s="7">
        <f t="shared" ca="1" si="283"/>
        <v>9.771875826023331E-2</v>
      </c>
      <c r="E498" s="7">
        <f t="shared" ref="E498:U498" ca="1" si="289">E490/$D494</f>
        <v>6.4633128168059301E-2</v>
      </c>
      <c r="F498" s="7">
        <f t="shared" ca="1" si="289"/>
        <v>1.6039265270589409E-2</v>
      </c>
      <c r="G498" s="7">
        <f t="shared" ca="1" si="289"/>
        <v>2.0363295685467574E-4</v>
      </c>
      <c r="H498" s="7">
        <f ca="1">H490/$D494</f>
        <v>0</v>
      </c>
      <c r="I498" s="7">
        <f t="shared" ca="1" si="289"/>
        <v>7.0010330948555161E-3</v>
      </c>
      <c r="J498" s="7">
        <f t="shared" ca="1" si="289"/>
        <v>1.9252336415732357E-3</v>
      </c>
      <c r="K498" s="7">
        <f t="shared" ca="1" si="289"/>
        <v>0</v>
      </c>
      <c r="L498" s="7">
        <f t="shared" ca="1" si="287"/>
        <v>0</v>
      </c>
      <c r="M498" s="7">
        <f ca="1">M490/$D494</f>
        <v>2.9999163287599E-4</v>
      </c>
      <c r="N498" s="7">
        <f t="shared" ca="1" si="289"/>
        <v>5.5407742435317504E-3</v>
      </c>
      <c r="O498" s="7">
        <f t="shared" ca="1" si="289"/>
        <v>0</v>
      </c>
      <c r="P498" s="7">
        <f ca="1">P490/$D494</f>
        <v>0</v>
      </c>
      <c r="Q498" s="7">
        <f t="shared" ca="1" si="289"/>
        <v>1.9678885473748573E-3</v>
      </c>
      <c r="R498" s="7">
        <f t="shared" ca="1" si="289"/>
        <v>3.779514370044564E-5</v>
      </c>
      <c r="S498" s="7">
        <f t="shared" ca="1" si="289"/>
        <v>2.8885056897302911E-5</v>
      </c>
      <c r="T498" s="7">
        <f ca="1">T490/$D494</f>
        <v>3.3238820638235218E-5</v>
      </c>
      <c r="U498" s="7">
        <f t="shared" ca="1" si="289"/>
        <v>7.8916832826094371E-6</v>
      </c>
    </row>
    <row r="499" spans="1:21">
      <c r="A499" s="2" t="str">
        <f t="shared" si="285"/>
        <v>RB_GUP</v>
      </c>
      <c r="B499" s="2" t="str">
        <f>$B$9</f>
        <v>DISTSEC</v>
      </c>
      <c r="C499" s="6"/>
      <c r="D499" s="7">
        <f t="shared" ca="1" si="283"/>
        <v>3.2408953930421085E-2</v>
      </c>
      <c r="E499" s="7">
        <f t="shared" ref="E499:U499" ca="1" si="290">E491/$D494</f>
        <v>2.4643069792871702E-2</v>
      </c>
      <c r="F499" s="7">
        <f t="shared" ca="1" si="290"/>
        <v>4.9740282014855376E-3</v>
      </c>
      <c r="G499" s="7">
        <f t="shared" ca="1" si="290"/>
        <v>0</v>
      </c>
      <c r="H499" s="7">
        <f ca="1">H491/$D494</f>
        <v>0</v>
      </c>
      <c r="I499" s="7">
        <f t="shared" ca="1" si="290"/>
        <v>1.9051537781630008E-3</v>
      </c>
      <c r="J499" s="7">
        <f t="shared" ca="1" si="290"/>
        <v>0</v>
      </c>
      <c r="K499" s="7">
        <f t="shared" ca="1" si="290"/>
        <v>0</v>
      </c>
      <c r="L499" s="7">
        <f t="shared" ca="1" si="287"/>
        <v>0</v>
      </c>
      <c r="M499" s="7">
        <f ca="1">M491/$D494</f>
        <v>6.6912998238163882E-5</v>
      </c>
      <c r="N499" s="7">
        <f t="shared" ca="1" si="290"/>
        <v>0</v>
      </c>
      <c r="O499" s="7">
        <f t="shared" ca="1" si="290"/>
        <v>0</v>
      </c>
      <c r="P499" s="7">
        <f ca="1">P491/$D494</f>
        <v>0</v>
      </c>
      <c r="Q499" s="7">
        <f t="shared" ca="1" si="290"/>
        <v>5.526231640560936E-4</v>
      </c>
      <c r="R499" s="7">
        <f t="shared" ca="1" si="290"/>
        <v>0</v>
      </c>
      <c r="S499" s="7">
        <f t="shared" ca="1" si="290"/>
        <v>7.113233883357138E-6</v>
      </c>
      <c r="T499" s="7">
        <f ca="1">T491/$D494</f>
        <v>2.1178438894330705E-4</v>
      </c>
      <c r="U499" s="7">
        <f t="shared" ca="1" si="290"/>
        <v>4.8268372779923432E-5</v>
      </c>
    </row>
    <row r="500" spans="1:21">
      <c r="A500" s="2" t="str">
        <f t="shared" si="285"/>
        <v>RB_GUP</v>
      </c>
      <c r="B500" s="2" t="str">
        <f>$B$10</f>
        <v>ENERGY</v>
      </c>
      <c r="C500" s="6"/>
      <c r="D500" s="7">
        <f t="shared" ca="1" si="283"/>
        <v>9.7298188484242765E-3</v>
      </c>
      <c r="E500" s="7">
        <f t="shared" ref="E500:U500" ca="1" si="291">E492/$D494</f>
        <v>3.5749168400896676E-3</v>
      </c>
      <c r="F500" s="7">
        <f t="shared" ca="1" si="291"/>
        <v>1.129274813415746E-3</v>
      </c>
      <c r="G500" s="7">
        <f t="shared" ca="1" si="291"/>
        <v>1.4103014125452583E-5</v>
      </c>
      <c r="H500" s="7">
        <f ca="1">H492/$D494</f>
        <v>7.144266701719396E-7</v>
      </c>
      <c r="I500" s="7">
        <f t="shared" ca="1" si="291"/>
        <v>5.7214069498776141E-4</v>
      </c>
      <c r="J500" s="7">
        <f t="shared" ca="1" si="291"/>
        <v>1.5434850102227578E-4</v>
      </c>
      <c r="K500" s="7">
        <f t="shared" ca="1" si="291"/>
        <v>2.4051889193417841E-5</v>
      </c>
      <c r="L500" s="7">
        <f t="shared" ca="1" si="287"/>
        <v>0</v>
      </c>
      <c r="M500" s="7">
        <f ca="1">M492/$D494</f>
        <v>2.8814054531790161E-5</v>
      </c>
      <c r="N500" s="7">
        <f t="shared" ca="1" si="291"/>
        <v>5.6954738538832889E-4</v>
      </c>
      <c r="O500" s="7">
        <f t="shared" ca="1" si="291"/>
        <v>2.9941708164224956E-3</v>
      </c>
      <c r="P500" s="7">
        <f ca="1">P492/$D494</f>
        <v>4.186833989015813E-4</v>
      </c>
      <c r="Q500" s="7">
        <f t="shared" ca="1" si="291"/>
        <v>1.6086172022832321E-4</v>
      </c>
      <c r="R500" s="7">
        <f t="shared" ca="1" si="291"/>
        <v>3.0417603420525285E-6</v>
      </c>
      <c r="S500" s="7">
        <f t="shared" ca="1" si="291"/>
        <v>3.0340801848063237E-6</v>
      </c>
      <c r="T500" s="7">
        <f ca="1">T492/$D494</f>
        <v>6.6520472647043811E-5</v>
      </c>
      <c r="U500" s="7">
        <f t="shared" ca="1" si="291"/>
        <v>1.5594980273366176E-5</v>
      </c>
    </row>
    <row r="501" spans="1:21">
      <c r="A501" s="2" t="str">
        <f t="shared" si="285"/>
        <v>RB_GUP</v>
      </c>
      <c r="B501" s="2" t="str">
        <f>$B$11</f>
        <v>CUSTOMER</v>
      </c>
      <c r="C501" s="6"/>
      <c r="D501" s="7">
        <f t="shared" ca="1" si="283"/>
        <v>0.26154114235831821</v>
      </c>
      <c r="E501" s="7">
        <f t="shared" ref="E501:U501" ca="1" si="292">E493/$D494</f>
        <v>0.19520992630371026</v>
      </c>
      <c r="F501" s="7">
        <f t="shared" ca="1" si="292"/>
        <v>4.7884042472774807E-2</v>
      </c>
      <c r="G501" s="7">
        <f t="shared" ca="1" si="292"/>
        <v>5.3005312875921255E-4</v>
      </c>
      <c r="H501" s="7">
        <f ca="1">H493/$D494</f>
        <v>3.9048748653552044E-5</v>
      </c>
      <c r="I501" s="7">
        <f t="shared" ca="1" si="292"/>
        <v>8.8829695305512658E-4</v>
      </c>
      <c r="J501" s="7">
        <f t="shared" ca="1" si="292"/>
        <v>2.7942928655837949E-4</v>
      </c>
      <c r="K501" s="7">
        <f t="shared" ca="1" si="292"/>
        <v>1.1200775295156826E-4</v>
      </c>
      <c r="L501" s="7">
        <f t="shared" ca="1" si="287"/>
        <v>0</v>
      </c>
      <c r="M501" s="7">
        <f ca="1">M493/$D494</f>
        <v>8.250113385506622E-6</v>
      </c>
      <c r="N501" s="7">
        <f t="shared" ca="1" si="292"/>
        <v>2.0499459070550495E-4</v>
      </c>
      <c r="O501" s="7">
        <f t="shared" ca="1" si="292"/>
        <v>3.712329819304285E-4</v>
      </c>
      <c r="P501" s="7">
        <f ca="1">P493/$D494</f>
        <v>7.196302309087325E-5</v>
      </c>
      <c r="Q501" s="7">
        <f t="shared" ca="1" si="292"/>
        <v>2.8438359201844417E-4</v>
      </c>
      <c r="R501" s="7">
        <f t="shared" ca="1" si="292"/>
        <v>3.3196262573815225E-6</v>
      </c>
      <c r="S501" s="7">
        <f t="shared" ca="1" si="292"/>
        <v>2.0345024049384963E-5</v>
      </c>
      <c r="T501" s="7">
        <f ca="1">T493/$D494</f>
        <v>1.3792615402653656E-2</v>
      </c>
      <c r="U501" s="7">
        <f t="shared" ca="1" si="292"/>
        <v>1.841233357764212E-3</v>
      </c>
    </row>
    <row r="502" spans="1:21">
      <c r="A502" s="2" t="str">
        <f t="shared" si="285"/>
        <v>RB_GUP</v>
      </c>
      <c r="B502" s="2" t="str">
        <f>$B$12</f>
        <v>TOTAL</v>
      </c>
      <c r="C502" s="6"/>
      <c r="D502" s="7">
        <f t="shared" ca="1" si="283"/>
        <v>0.99999999999999989</v>
      </c>
      <c r="E502" s="7">
        <f t="shared" ref="E502:U502" ca="1" si="293">SUM(E495:E501)</f>
        <v>0.58397954460411849</v>
      </c>
      <c r="F502" s="7">
        <f t="shared" ca="1" si="293"/>
        <v>0.14400804832054656</v>
      </c>
      <c r="G502" s="7">
        <f t="shared" ca="1" si="293"/>
        <v>1.6856301671447607E-3</v>
      </c>
      <c r="H502" s="7">
        <f t="shared" ca="1" si="293"/>
        <v>8.8154585816175405E-5</v>
      </c>
      <c r="I502" s="7">
        <f t="shared" ca="1" si="293"/>
        <v>4.3521996378044922E-2</v>
      </c>
      <c r="J502" s="7">
        <f t="shared" ca="1" si="293"/>
        <v>1.144771360196571E-2</v>
      </c>
      <c r="K502" s="7">
        <f t="shared" ca="1" si="293"/>
        <v>1.6228685374809358E-3</v>
      </c>
      <c r="L502" s="7">
        <f t="shared" ca="1" si="293"/>
        <v>0</v>
      </c>
      <c r="M502" s="7">
        <f t="shared" ca="1" si="293"/>
        <v>1.8341933073604947E-3</v>
      </c>
      <c r="N502" s="7">
        <f t="shared" ca="1" si="293"/>
        <v>3.2423142077949337E-2</v>
      </c>
      <c r="O502" s="7">
        <f t="shared" ca="1" si="293"/>
        <v>0.13433159443249729</v>
      </c>
      <c r="P502" s="7">
        <f t="shared" ca="1" si="293"/>
        <v>1.4962757877390752E-2</v>
      </c>
      <c r="Q502" s="7">
        <f t="shared" ca="1" si="293"/>
        <v>1.2241455150655309E-2</v>
      </c>
      <c r="R502" s="7">
        <f t="shared" ca="1" si="293"/>
        <v>2.1889713174800456E-4</v>
      </c>
      <c r="S502" s="7">
        <f t="shared" ca="1" si="293"/>
        <v>1.943163237324794E-4</v>
      </c>
      <c r="T502" s="7">
        <f t="shared" ca="1" si="293"/>
        <v>1.5253190502642896E-2</v>
      </c>
      <c r="U502" s="7">
        <f t="shared" ca="1" si="293"/>
        <v>2.1864970009057298E-3</v>
      </c>
    </row>
    <row r="504" spans="1:21">
      <c r="A504" s="15" t="s">
        <v>140</v>
      </c>
      <c r="B504" s="2" t="str">
        <f>$B$5</f>
        <v>PRODUCTION</v>
      </c>
      <c r="D504" s="8">
        <f ca="1">COSS!H305</f>
        <v>500414410.98875684</v>
      </c>
      <c r="E504" s="8">
        <f ca="1">COSS!I305</f>
        <v>248109753.66171396</v>
      </c>
      <c r="F504" s="8">
        <f ca="1">COSS!J305</f>
        <v>62044277.956262663</v>
      </c>
      <c r="G504" s="8">
        <f ca="1">COSS!K305</f>
        <v>786339.11477992742</v>
      </c>
      <c r="H504" s="8">
        <f ca="1">COSS!L305</f>
        <v>39355.491065918635</v>
      </c>
      <c r="I504" s="8">
        <f ca="1">COSS!N305</f>
        <v>27836024.588890702</v>
      </c>
      <c r="J504" s="8">
        <f ca="1">COSS!O305</f>
        <v>7629209.6880521197</v>
      </c>
      <c r="K504" s="8">
        <f ca="1">COSS!P305</f>
        <v>1214042.2968505244</v>
      </c>
      <c r="L504" s="8">
        <f ca="1">COSS!Q305</f>
        <v>0</v>
      </c>
      <c r="M504" s="8">
        <f ca="1">COSS!S305</f>
        <v>1203280.1340006737</v>
      </c>
      <c r="N504" s="8">
        <f ca="1">COSS!T305</f>
        <v>21897645.876333598</v>
      </c>
      <c r="O504" s="8">
        <f ca="1">COSS!U305</f>
        <v>106697196.53841567</v>
      </c>
      <c r="P504" s="8">
        <f ca="1">COSS!V305</f>
        <v>13595403.926548854</v>
      </c>
      <c r="Q504" s="8">
        <f ca="1">COSS!X305</f>
        <v>7785142.6414619721</v>
      </c>
      <c r="R504" s="8">
        <f ca="1">COSS!Y305</f>
        <v>146341.92363588838</v>
      </c>
      <c r="S504" s="8">
        <f ca="1">COSS!AA305</f>
        <v>113215.68896681015</v>
      </c>
      <c r="T504" s="8">
        <f ca="1">COSS!AB305</f>
        <v>1063922.2809380032</v>
      </c>
      <c r="U504" s="8">
        <f ca="1">COSS!AC305</f>
        <v>253259.1808394001</v>
      </c>
    </row>
    <row r="505" spans="1:21">
      <c r="B505" s="2" t="str">
        <f>$B$6</f>
        <v>BULKTRAN</v>
      </c>
      <c r="D505" s="8">
        <f ca="1">COSS!H306</f>
        <v>405566839.48579824</v>
      </c>
      <c r="E505" s="8">
        <f ca="1">COSS!I306</f>
        <v>201083514.83994755</v>
      </c>
      <c r="F505" s="8">
        <f ca="1">COSS!J306</f>
        <v>50284526.517093435</v>
      </c>
      <c r="G505" s="8">
        <f ca="1">COSS!K306</f>
        <v>637297.93255798297</v>
      </c>
      <c r="H505" s="8">
        <f ca="1">COSS!L306</f>
        <v>31896.128044111843</v>
      </c>
      <c r="I505" s="8">
        <f ca="1">COSS!N306</f>
        <v>22560038.776778989</v>
      </c>
      <c r="J505" s="8">
        <f ca="1">COSS!O306</f>
        <v>6183184.162990164</v>
      </c>
      <c r="K505" s="8">
        <f ca="1">COSS!P306</f>
        <v>983935.08764640498</v>
      </c>
      <c r="L505" s="8">
        <f ca="1">COSS!Q306</f>
        <v>0</v>
      </c>
      <c r="M505" s="8">
        <f ca="1">COSS!S306</f>
        <v>975212.76415371918</v>
      </c>
      <c r="N505" s="8">
        <f ca="1">COSS!T306</f>
        <v>17747208.783808142</v>
      </c>
      <c r="O505" s="8">
        <f ca="1">COSS!U306</f>
        <v>86474017.997560278</v>
      </c>
      <c r="P505" s="8">
        <f ca="1">COSS!V306</f>
        <v>11018557.581362532</v>
      </c>
      <c r="Q505" s="8">
        <f ca="1">COSS!X306</f>
        <v>6309561.8885260113</v>
      </c>
      <c r="R505" s="8">
        <f ca="1">COSS!Y306</f>
        <v>118604.5608399012</v>
      </c>
      <c r="S505" s="8">
        <f ca="1">COSS!AA306</f>
        <v>91757.008084061788</v>
      </c>
      <c r="T505" s="8">
        <f ca="1">COSS!AB306</f>
        <v>862268.52677158872</v>
      </c>
      <c r="U505" s="8">
        <f ca="1">COSS!AC306</f>
        <v>205256.92963327857</v>
      </c>
    </row>
    <row r="506" spans="1:21">
      <c r="B506" s="2" t="str">
        <f>$B$7</f>
        <v>SUBTRAN</v>
      </c>
      <c r="D506" s="8">
        <f ca="1">COSS!H307</f>
        <v>124652306.69697158</v>
      </c>
      <c r="E506" s="8">
        <f ca="1">COSS!I307</f>
        <v>60152494.933208749</v>
      </c>
      <c r="F506" s="8">
        <f ca="1">COSS!J307</f>
        <v>15007651.999940081</v>
      </c>
      <c r="G506" s="8">
        <f ca="1">COSS!K307</f>
        <v>190606.06753892513</v>
      </c>
      <c r="H506" s="8">
        <f ca="1">COSS!L307</f>
        <v>12288.073635851571</v>
      </c>
      <c r="I506" s="8">
        <f ca="1">COSS!N307</f>
        <v>6664632.3488382585</v>
      </c>
      <c r="J506" s="8">
        <f ca="1">COSS!O307</f>
        <v>1829614.1167447355</v>
      </c>
      <c r="K506" s="8">
        <f ca="1">COSS!P307</f>
        <v>367765.98531405139</v>
      </c>
      <c r="L506" s="8">
        <f ca="1">COSS!Q307</f>
        <v>0</v>
      </c>
      <c r="M506" s="8">
        <f ca="1">COSS!S307</f>
        <v>282426.8094986279</v>
      </c>
      <c r="N506" s="8">
        <f ca="1">COSS!T307</f>
        <v>5291308.6293844469</v>
      </c>
      <c r="O506" s="8">
        <f ca="1">COSS!U307</f>
        <v>32882432.954231039</v>
      </c>
      <c r="P506" s="8">
        <f ca="1">COSS!V307</f>
        <v>0</v>
      </c>
      <c r="Q506" s="8">
        <f ca="1">COSS!X307</f>
        <v>1869340.2353730709</v>
      </c>
      <c r="R506" s="8">
        <f ca="1">COSS!Y307</f>
        <v>35857.357928689715</v>
      </c>
      <c r="S506" s="8">
        <f ca="1">COSS!AA307</f>
        <v>27273.419422906722</v>
      </c>
      <c r="T506" s="8">
        <f ca="1">COSS!AB307</f>
        <v>31204.943251136578</v>
      </c>
      <c r="U506" s="8">
        <f ca="1">COSS!AC307</f>
        <v>7408.8226610708189</v>
      </c>
    </row>
    <row r="507" spans="1:21">
      <c r="B507" s="2" t="str">
        <f>$B$8</f>
        <v>DISTPRI</v>
      </c>
      <c r="D507" s="8">
        <f ca="1">COSS!H308</f>
        <v>199774848.1222468</v>
      </c>
      <c r="E507" s="8">
        <f ca="1">COSS!I308</f>
        <v>132135053.63068381</v>
      </c>
      <c r="F507" s="8">
        <f ca="1">COSS!J308</f>
        <v>32790447.202483475</v>
      </c>
      <c r="G507" s="8">
        <f ca="1">COSS!K308</f>
        <v>416304.33862033545</v>
      </c>
      <c r="H507" s="8">
        <f ca="1">COSS!L308</f>
        <v>0</v>
      </c>
      <c r="I507" s="8">
        <f ca="1">COSS!N308</f>
        <v>14312813.098780002</v>
      </c>
      <c r="J507" s="8">
        <f ca="1">COSS!O308</f>
        <v>3935920.4434513543</v>
      </c>
      <c r="K507" s="8">
        <f ca="1">COSS!P308</f>
        <v>0</v>
      </c>
      <c r="L507" s="8">
        <f ca="1">COSS!Q308</f>
        <v>0</v>
      </c>
      <c r="M507" s="8">
        <f ca="1">COSS!S308</f>
        <v>613298.65383824217</v>
      </c>
      <c r="N507" s="8">
        <f ca="1">COSS!T308</f>
        <v>11327480.544046868</v>
      </c>
      <c r="O507" s="8">
        <f ca="1">COSS!U308</f>
        <v>0</v>
      </c>
      <c r="P507" s="8">
        <f ca="1">COSS!V308</f>
        <v>0</v>
      </c>
      <c r="Q507" s="8">
        <f ca="1">COSS!X308</f>
        <v>4023123.5299405889</v>
      </c>
      <c r="R507" s="8">
        <f ca="1">COSS!Y308</f>
        <v>77267.857542840939</v>
      </c>
      <c r="S507" s="8">
        <f ca="1">COSS!AA308</f>
        <v>59052.20202751446</v>
      </c>
      <c r="T507" s="8">
        <f ca="1">COSS!AB308</f>
        <v>67952.975078565913</v>
      </c>
      <c r="U507" s="8">
        <f ca="1">COSS!AC308</f>
        <v>16133.645753189594</v>
      </c>
    </row>
    <row r="508" spans="1:21">
      <c r="B508" s="2" t="str">
        <f>$B$9</f>
        <v>DISTSEC</v>
      </c>
      <c r="D508" s="8">
        <f ca="1">COSS!H309</f>
        <v>65304010.497901164</v>
      </c>
      <c r="E508" s="8">
        <f ca="1">COSS!I309</f>
        <v>49655761.550008655</v>
      </c>
      <c r="F508" s="8">
        <f ca="1">COSS!J309</f>
        <v>10022661.965086376</v>
      </c>
      <c r="G508" s="8">
        <f ca="1">COSS!K309</f>
        <v>0</v>
      </c>
      <c r="H508" s="8">
        <f ca="1">COSS!L309</f>
        <v>0</v>
      </c>
      <c r="I508" s="8">
        <f ca="1">COSS!N309</f>
        <v>3838883.0011723917</v>
      </c>
      <c r="J508" s="8">
        <f ca="1">COSS!O309</f>
        <v>0</v>
      </c>
      <c r="K508" s="8">
        <f ca="1">COSS!P309</f>
        <v>0</v>
      </c>
      <c r="L508" s="8">
        <f ca="1">COSS!Q309</f>
        <v>0</v>
      </c>
      <c r="M508" s="8">
        <f ca="1">COSS!S309</f>
        <v>134829.62605866254</v>
      </c>
      <c r="N508" s="8">
        <f ca="1">COSS!T309</f>
        <v>0</v>
      </c>
      <c r="O508" s="8">
        <f ca="1">COSS!U309</f>
        <v>0</v>
      </c>
      <c r="P508" s="8">
        <f ca="1">COSS!V309</f>
        <v>0</v>
      </c>
      <c r="Q508" s="8">
        <f ca="1">COSS!X309</f>
        <v>1113535.1355178284</v>
      </c>
      <c r="R508" s="8">
        <f ca="1">COSS!Y309</f>
        <v>0</v>
      </c>
      <c r="S508" s="8">
        <f ca="1">COSS!AA309</f>
        <v>14333.15932350259</v>
      </c>
      <c r="T508" s="8">
        <f ca="1">COSS!AB309</f>
        <v>426745.33675285499</v>
      </c>
      <c r="U508" s="8">
        <f ca="1">COSS!AC309</f>
        <v>97260.723980910407</v>
      </c>
    </row>
    <row r="509" spans="1:21">
      <c r="B509" s="2" t="str">
        <f>$B$10</f>
        <v>ENERGY</v>
      </c>
      <c r="D509" s="8">
        <f ca="1">COSS!H310</f>
        <v>19287022.729574509</v>
      </c>
      <c r="E509" s="8">
        <f ca="1">COSS!I310</f>
        <v>7086411.7231035884</v>
      </c>
      <c r="F509" s="8">
        <f ca="1">COSS!J310</f>
        <v>2238515.3653516136</v>
      </c>
      <c r="G509" s="8">
        <f ca="1">COSS!K310</f>
        <v>27955.829212294615</v>
      </c>
      <c r="H509" s="8">
        <f ca="1">COSS!L310</f>
        <v>1416.1788252051501</v>
      </c>
      <c r="I509" s="8">
        <f ca="1">COSS!N310</f>
        <v>1134131.1447469117</v>
      </c>
      <c r="J509" s="8">
        <f ca="1">COSS!O310</f>
        <v>305958.73303175537</v>
      </c>
      <c r="K509" s="8">
        <f ca="1">COSS!P310</f>
        <v>47677.078143935119</v>
      </c>
      <c r="L509" s="8">
        <f ca="1">COSS!Q310</f>
        <v>0</v>
      </c>
      <c r="M509" s="8">
        <f ca="1">COSS!S310</f>
        <v>57116.924101401572</v>
      </c>
      <c r="N509" s="8">
        <f ca="1">COSS!T310</f>
        <v>1128990.5329875078</v>
      </c>
      <c r="O509" s="8">
        <f ca="1">COSS!U310</f>
        <v>5935222.5865871646</v>
      </c>
      <c r="P509" s="8">
        <f ca="1">COSS!V310</f>
        <v>829939.01088076853</v>
      </c>
      <c r="Q509" s="8">
        <f ca="1">COSS!X310</f>
        <v>318869.62159265403</v>
      </c>
      <c r="R509" s="8">
        <f ca="1">COSS!Y310</f>
        <v>6029.5573606271519</v>
      </c>
      <c r="S509" s="8">
        <f ca="1">COSS!AA310</f>
        <v>6014.3332984239551</v>
      </c>
      <c r="T509" s="8">
        <f ca="1">COSS!AB310</f>
        <v>131860.8175457808</v>
      </c>
      <c r="U509" s="8">
        <f ca="1">COSS!AC310</f>
        <v>30913.292804869649</v>
      </c>
    </row>
    <row r="510" spans="1:21">
      <c r="B510" s="2" t="str">
        <f>$B$11</f>
        <v>CUSTOMER</v>
      </c>
      <c r="D510" s="8">
        <f ca="1">COSS!H311</f>
        <v>526611546.16875172</v>
      </c>
      <c r="E510" s="8">
        <f ca="1">COSS!I311</f>
        <v>393035921.11256319</v>
      </c>
      <c r="F510" s="8">
        <f ca="1">COSS!J311</f>
        <v>96414550.686697021</v>
      </c>
      <c r="G510" s="8">
        <f ca="1">COSS!K311</f>
        <v>1067368.5315932042</v>
      </c>
      <c r="H510" s="8">
        <f ca="1">COSS!L311</f>
        <v>78635.454290811234</v>
      </c>
      <c r="I510" s="8">
        <f ca="1">COSS!N311</f>
        <v>1788677.2085071635</v>
      </c>
      <c r="J510" s="8">
        <f ca="1">COSS!O311</f>
        <v>562650.08028851845</v>
      </c>
      <c r="K510" s="8">
        <f ca="1">COSS!P311</f>
        <v>225559.6961697255</v>
      </c>
      <c r="L510" s="8">
        <f ca="1">COSS!Q311</f>
        <v>0</v>
      </c>
      <c r="M510" s="8">
        <f ca="1">COSS!S311</f>
        <v>16612.035855799157</v>
      </c>
      <c r="N510" s="8">
        <f ca="1">COSS!T311</f>
        <v>412780.56947564881</v>
      </c>
      <c r="O510" s="8">
        <f ca="1">COSS!U311</f>
        <v>747584.55161749967</v>
      </c>
      <c r="P510" s="8">
        <f ca="1">COSS!V311</f>
        <v>144919.45058707843</v>
      </c>
      <c r="Q510" s="8">
        <f ca="1">COSS!X311</f>
        <v>572628.88939926005</v>
      </c>
      <c r="R510" s="8">
        <f ca="1">COSS!Y311</f>
        <v>6684.1553731166032</v>
      </c>
      <c r="S510" s="8">
        <f ca="1">COSS!AA311</f>
        <v>40967.653894108524</v>
      </c>
      <c r="T510" s="8">
        <f ca="1">COSS!AB311</f>
        <v>27785675.942952156</v>
      </c>
      <c r="U510" s="8">
        <f ca="1">COSS!AC311</f>
        <v>3710330.1494874861</v>
      </c>
    </row>
    <row r="511" spans="1:21">
      <c r="B511" s="2" t="str">
        <f>$B$12</f>
        <v>TOTAL</v>
      </c>
      <c r="D511" s="8">
        <f ca="1">COSS!H312</f>
        <v>1841610984.6900008</v>
      </c>
      <c r="E511" s="8">
        <f ca="1">COSS!I312</f>
        <v>1091258911.4512293</v>
      </c>
      <c r="F511" s="8">
        <f ca="1">COSS!J312</f>
        <v>268802631.69291461</v>
      </c>
      <c r="G511" s="8">
        <f ca="1">COSS!K312</f>
        <v>3125871.8143026708</v>
      </c>
      <c r="H511" s="8">
        <f ca="1">COSS!L312</f>
        <v>163591.32586189843</v>
      </c>
      <c r="I511" s="8">
        <f ca="1">COSS!N312</f>
        <v>78135200.167714417</v>
      </c>
      <c r="J511" s="8">
        <f ca="1">COSS!O312</f>
        <v>20446537.224558651</v>
      </c>
      <c r="K511" s="8">
        <f ca="1">COSS!P312</f>
        <v>2838980.1441246411</v>
      </c>
      <c r="L511" s="8">
        <f ca="1">COSS!Q312</f>
        <v>0</v>
      </c>
      <c r="M511" s="8">
        <f ca="1">COSS!S312</f>
        <v>3282776.9475071263</v>
      </c>
      <c r="N511" s="8">
        <f ca="1">COSS!T312</f>
        <v>57805414.936036214</v>
      </c>
      <c r="O511" s="8">
        <f ca="1">COSS!U312</f>
        <v>232736454.62841156</v>
      </c>
      <c r="P511" s="8">
        <f ca="1">COSS!V312</f>
        <v>25588819.969379239</v>
      </c>
      <c r="Q511" s="8">
        <f ca="1">COSS!X312</f>
        <v>21992201.941811379</v>
      </c>
      <c r="R511" s="8">
        <f ca="1">COSS!Y312</f>
        <v>390785.41268106399</v>
      </c>
      <c r="S511" s="8">
        <f ca="1">COSS!AA312</f>
        <v>352613.46501732804</v>
      </c>
      <c r="T511" s="8">
        <f ca="1">COSS!AB312</f>
        <v>30369630.823290087</v>
      </c>
      <c r="U511" s="8">
        <f ca="1">COSS!AC312</f>
        <v>4320562.7451602053</v>
      </c>
    </row>
    <row r="512" spans="1:21">
      <c r="A512" s="2" t="s">
        <v>71</v>
      </c>
      <c r="B512" s="2" t="str">
        <f>$B$5</f>
        <v>PRODUCTION</v>
      </c>
      <c r="C512" s="6"/>
      <c r="D512" s="7">
        <f t="shared" ref="D512:D519" ca="1" si="294">SUM(E512:U512)</f>
        <v>0.27172644773998872</v>
      </c>
      <c r="E512" s="7">
        <f t="shared" ref="E512:U512" ca="1" si="295">E504/$D511</f>
        <v>0.13472430156224247</v>
      </c>
      <c r="F512" s="7">
        <f t="shared" ca="1" si="295"/>
        <v>3.3690219309104853E-2</v>
      </c>
      <c r="G512" s="7">
        <f t="shared" ca="1" si="295"/>
        <v>4.2698437472248908E-4</v>
      </c>
      <c r="H512" s="7">
        <f ca="1">H504/$D511</f>
        <v>2.1370143528191086E-5</v>
      </c>
      <c r="I512" s="7">
        <f t="shared" ca="1" si="295"/>
        <v>1.5115040483740573E-2</v>
      </c>
      <c r="J512" s="7">
        <f t="shared" ca="1" si="295"/>
        <v>4.1426825488534696E-3</v>
      </c>
      <c r="K512" s="7">
        <f t="shared" ca="1" si="295"/>
        <v>6.5922841845716116E-4</v>
      </c>
      <c r="L512" s="7">
        <f ca="1">IFERROR(L504/$D$511,0)</f>
        <v>0</v>
      </c>
      <c r="M512" s="7">
        <f ca="1">M504/$D511</f>
        <v>6.5338453343512302E-4</v>
      </c>
      <c r="N512" s="7">
        <f t="shared" ca="1" si="295"/>
        <v>1.1890483961258322E-2</v>
      </c>
      <c r="O512" s="7">
        <f t="shared" ca="1" si="295"/>
        <v>5.7936881038085281E-2</v>
      </c>
      <c r="P512" s="7">
        <f ca="1">P504/$D511</f>
        <v>7.3823429809946398E-3</v>
      </c>
      <c r="Q512" s="7">
        <f t="shared" ca="1" si="295"/>
        <v>4.2273545858396632E-3</v>
      </c>
      <c r="R512" s="7">
        <f t="shared" ca="1" si="295"/>
        <v>7.946408055364753E-5</v>
      </c>
      <c r="S512" s="7">
        <f t="shared" ca="1" si="295"/>
        <v>6.1476440957408709E-5</v>
      </c>
      <c r="T512" s="7">
        <f ca="1">T504/$D511</f>
        <v>5.7771282305697899E-4</v>
      </c>
      <c r="U512" s="7">
        <f t="shared" ca="1" si="295"/>
        <v>1.3752045515846623E-4</v>
      </c>
    </row>
    <row r="513" spans="1:21">
      <c r="A513" s="2" t="str">
        <f t="shared" ref="A513:A519" si="296">A512</f>
        <v>NP</v>
      </c>
      <c r="B513" s="2" t="str">
        <f>$B$6</f>
        <v>BULKTRAN</v>
      </c>
      <c r="C513" s="6"/>
      <c r="D513" s="7">
        <f t="shared" ca="1" si="294"/>
        <v>0.22022394678215251</v>
      </c>
      <c r="E513" s="7">
        <f t="shared" ref="E513:U513" ca="1" si="297">E505/$D511</f>
        <v>0.10918892019630087</v>
      </c>
      <c r="F513" s="7">
        <f t="shared" ca="1" si="297"/>
        <v>2.7304640847131922E-2</v>
      </c>
      <c r="G513" s="7">
        <f t="shared" ca="1" si="297"/>
        <v>3.4605458908318776E-4</v>
      </c>
      <c r="H513" s="7">
        <f ca="1">H505/$D511</f>
        <v>1.7319688201947237E-5</v>
      </c>
      <c r="I513" s="7">
        <f t="shared" ca="1" si="297"/>
        <v>1.2250165189244096E-2</v>
      </c>
      <c r="J513" s="7">
        <f t="shared" ca="1" si="297"/>
        <v>3.3574865779978946E-3</v>
      </c>
      <c r="K513" s="7">
        <f t="shared" ca="1" si="297"/>
        <v>5.3427954971284623E-4</v>
      </c>
      <c r="L513" s="7">
        <f t="shared" ref="L513:L518" ca="1" si="298">IFERROR(L505/$D$511,0)</f>
        <v>0</v>
      </c>
      <c r="M513" s="7">
        <f ca="1">M505/$D511</f>
        <v>5.2954330326058369E-4</v>
      </c>
      <c r="N513" s="7">
        <f t="shared" ca="1" si="297"/>
        <v>9.6367848211958498E-3</v>
      </c>
      <c r="O513" s="7">
        <f t="shared" ca="1" si="297"/>
        <v>4.695563760015066E-2</v>
      </c>
      <c r="P513" s="7">
        <f ca="1">P505/$D511</f>
        <v>5.9831080901253915E-3</v>
      </c>
      <c r="Q513" s="7">
        <f t="shared" ca="1" si="297"/>
        <v>3.4261100422291967E-3</v>
      </c>
      <c r="R513" s="7">
        <f t="shared" ca="1" si="297"/>
        <v>6.4402613703928331E-5</v>
      </c>
      <c r="S513" s="7">
        <f t="shared" ca="1" si="297"/>
        <v>4.9824316235552477E-5</v>
      </c>
      <c r="T513" s="7">
        <f ca="1">T505/$D511</f>
        <v>4.6821426128533587E-4</v>
      </c>
      <c r="U513" s="7">
        <f t="shared" ca="1" si="297"/>
        <v>1.1145509629322153E-4</v>
      </c>
    </row>
    <row r="514" spans="1:21">
      <c r="A514" s="2" t="str">
        <f t="shared" si="296"/>
        <v>NP</v>
      </c>
      <c r="B514" s="2" t="str">
        <f>$B$7</f>
        <v>SUBTRAN</v>
      </c>
      <c r="C514" s="6"/>
      <c r="D514" s="7">
        <f t="shared" ca="1" si="294"/>
        <v>6.7686556896789138E-2</v>
      </c>
      <c r="E514" s="7">
        <f t="shared" ref="E514:U514" ca="1" si="299">E506/$D511</f>
        <v>3.2662975749644677E-2</v>
      </c>
      <c r="F514" s="7">
        <f t="shared" ca="1" si="299"/>
        <v>8.1491976995708062E-3</v>
      </c>
      <c r="G514" s="7">
        <f t="shared" ca="1" si="299"/>
        <v>1.0349963652666306E-4</v>
      </c>
      <c r="H514" s="7">
        <f ca="1">H506/$D511</f>
        <v>6.672458916680511E-6</v>
      </c>
      <c r="I514" s="7">
        <f t="shared" ca="1" si="299"/>
        <v>3.6189143115695085E-3</v>
      </c>
      <c r="J514" s="7">
        <f t="shared" ca="1" si="299"/>
        <v>9.9348566660114441E-4</v>
      </c>
      <c r="K514" s="7">
        <f t="shared" ca="1" si="299"/>
        <v>1.9969797550700296E-4</v>
      </c>
      <c r="L514" s="7">
        <f t="shared" ca="1" si="298"/>
        <v>0</v>
      </c>
      <c r="M514" s="7">
        <f ca="1">M506/$D511</f>
        <v>1.5335856043787062E-4</v>
      </c>
      <c r="N514" s="7">
        <f t="shared" ca="1" si="299"/>
        <v>2.8731956278351236E-3</v>
      </c>
      <c r="O514" s="7">
        <f t="shared" ca="1" si="299"/>
        <v>1.7855254571999719E-2</v>
      </c>
      <c r="P514" s="7">
        <f ca="1">P506/$D511</f>
        <v>0</v>
      </c>
      <c r="Q514" s="7">
        <f t="shared" ca="1" si="299"/>
        <v>1.0150570619493443E-3</v>
      </c>
      <c r="R514" s="7">
        <f t="shared" ca="1" si="299"/>
        <v>1.9470647290217809E-5</v>
      </c>
      <c r="S514" s="7">
        <f t="shared" ca="1" si="299"/>
        <v>1.480954427924292E-5</v>
      </c>
      <c r="T514" s="7">
        <f ca="1">T506/$D511</f>
        <v>1.6944372894468439E-5</v>
      </c>
      <c r="U514" s="7">
        <f t="shared" ca="1" si="299"/>
        <v>4.0230117666885819E-6</v>
      </c>
    </row>
    <row r="515" spans="1:21">
      <c r="A515" s="2" t="str">
        <f t="shared" si="296"/>
        <v>NP</v>
      </c>
      <c r="B515" s="2" t="str">
        <f>$B$8</f>
        <v>DISTPRI</v>
      </c>
      <c r="C515" s="6"/>
      <c r="D515" s="7">
        <f t="shared" ca="1" si="294"/>
        <v>0.10847831044832465</v>
      </c>
      <c r="E515" s="7">
        <f t="shared" ref="E515:U515" ca="1" si="300">E507/$D511</f>
        <v>7.1749709753673174E-2</v>
      </c>
      <c r="F515" s="7">
        <f t="shared" ca="1" si="300"/>
        <v>1.7805306047304615E-2</v>
      </c>
      <c r="G515" s="7">
        <f t="shared" ca="1" si="300"/>
        <v>2.2605443933666162E-4</v>
      </c>
      <c r="H515" s="7">
        <f ca="1">H507/$D511</f>
        <v>0</v>
      </c>
      <c r="I515" s="7">
        <f t="shared" ca="1" si="300"/>
        <v>7.7718982009597889E-3</v>
      </c>
      <c r="J515" s="7">
        <f t="shared" ca="1" si="300"/>
        <v>2.1372159897894449E-3</v>
      </c>
      <c r="K515" s="7">
        <f t="shared" ca="1" si="300"/>
        <v>0</v>
      </c>
      <c r="L515" s="7">
        <f t="shared" ca="1" si="298"/>
        <v>0</v>
      </c>
      <c r="M515" s="7">
        <f ca="1">M507/$D511</f>
        <v>3.3302291251345844E-4</v>
      </c>
      <c r="N515" s="7">
        <f t="shared" ca="1" si="300"/>
        <v>6.1508541370661014E-3</v>
      </c>
      <c r="O515" s="7">
        <f t="shared" ca="1" si="300"/>
        <v>0</v>
      </c>
      <c r="P515" s="7">
        <f ca="1">P507/$D511</f>
        <v>0</v>
      </c>
      <c r="Q515" s="7">
        <f t="shared" ca="1" si="300"/>
        <v>2.1845675136531635E-3</v>
      </c>
      <c r="R515" s="7">
        <f t="shared" ca="1" si="300"/>
        <v>4.1956666302056988E-5</v>
      </c>
      <c r="S515" s="7">
        <f t="shared" ca="1" si="300"/>
        <v>3.2065513573950984E-5</v>
      </c>
      <c r="T515" s="7">
        <f ca="1">T507/$D511</f>
        <v>3.6898658643700735E-5</v>
      </c>
      <c r="U515" s="7">
        <f t="shared" ca="1" si="300"/>
        <v>8.7606155085490963E-6</v>
      </c>
    </row>
    <row r="516" spans="1:21">
      <c r="A516" s="2" t="str">
        <f t="shared" si="296"/>
        <v>NP</v>
      </c>
      <c r="B516" s="2" t="str">
        <f>$B$9</f>
        <v>DISTSEC</v>
      </c>
      <c r="C516" s="6"/>
      <c r="D516" s="7">
        <f t="shared" ca="1" si="294"/>
        <v>3.5460263345949705E-2</v>
      </c>
      <c r="E516" s="7">
        <f t="shared" ref="E516:U516" ca="1" si="301">E508/$D511</f>
        <v>2.6963219682558111E-2</v>
      </c>
      <c r="F516" s="7">
        <f t="shared" ca="1" si="301"/>
        <v>5.4423339393653188E-3</v>
      </c>
      <c r="G516" s="7">
        <f t="shared" ca="1" si="301"/>
        <v>0</v>
      </c>
      <c r="H516" s="7">
        <f ca="1">H508/$D511</f>
        <v>0</v>
      </c>
      <c r="I516" s="7">
        <f t="shared" ca="1" si="301"/>
        <v>2.0845243827748955E-3</v>
      </c>
      <c r="J516" s="7">
        <f t="shared" ca="1" si="301"/>
        <v>0</v>
      </c>
      <c r="K516" s="7">
        <f t="shared" ca="1" si="301"/>
        <v>0</v>
      </c>
      <c r="L516" s="7">
        <f t="shared" ca="1" si="298"/>
        <v>0</v>
      </c>
      <c r="M516" s="7">
        <f ca="1">M508/$D511</f>
        <v>7.3212870242169237E-5</v>
      </c>
      <c r="N516" s="7">
        <f t="shared" ca="1" si="301"/>
        <v>0</v>
      </c>
      <c r="O516" s="7">
        <f t="shared" ca="1" si="301"/>
        <v>0</v>
      </c>
      <c r="P516" s="7">
        <f ca="1">P508/$D511</f>
        <v>0</v>
      </c>
      <c r="Q516" s="7">
        <f t="shared" ca="1" si="301"/>
        <v>6.0465274413275196E-4</v>
      </c>
      <c r="R516" s="7">
        <f t="shared" ca="1" si="301"/>
        <v>0</v>
      </c>
      <c r="S516" s="7">
        <f t="shared" ca="1" si="301"/>
        <v>7.782946258824199E-6</v>
      </c>
      <c r="T516" s="7">
        <f ca="1">T508/$D511</f>
        <v>2.3172393100418502E-4</v>
      </c>
      <c r="U516" s="7">
        <f t="shared" ca="1" si="301"/>
        <v>5.2812849613449908E-5</v>
      </c>
    </row>
    <row r="517" spans="1:21">
      <c r="A517" s="2" t="str">
        <f t="shared" si="296"/>
        <v>NP</v>
      </c>
      <c r="B517" s="2" t="str">
        <f>$B$10</f>
        <v>ENERGY</v>
      </c>
      <c r="C517" s="6"/>
      <c r="D517" s="7">
        <f t="shared" ca="1" si="294"/>
        <v>1.0472908171114705E-2</v>
      </c>
      <c r="E517" s="7">
        <f t="shared" ref="E517:U517" ca="1" si="302">E509/$D511</f>
        <v>3.8479417108257786E-3</v>
      </c>
      <c r="F517" s="7">
        <f t="shared" ca="1" si="302"/>
        <v>1.2155202070150684E-3</v>
      </c>
      <c r="G517" s="7">
        <f t="shared" ca="1" si="302"/>
        <v>1.5180094734828286E-5</v>
      </c>
      <c r="H517" s="7">
        <f ca="1">H509/$D511</f>
        <v>7.6898912798542862E-7</v>
      </c>
      <c r="I517" s="7">
        <f t="shared" ca="1" si="302"/>
        <v>6.1583643569427366E-4</v>
      </c>
      <c r="J517" s="7">
        <f t="shared" ca="1" si="302"/>
        <v>1.6613646181267623E-4</v>
      </c>
      <c r="K517" s="7">
        <f t="shared" ca="1" si="302"/>
        <v>2.5888788968078742E-5</v>
      </c>
      <c r="L517" s="7">
        <f t="shared" ca="1" si="298"/>
        <v>0</v>
      </c>
      <c r="M517" s="7">
        <f ca="1">M509/$D511</f>
        <v>3.1014652158482909E-5</v>
      </c>
      <c r="N517" s="7">
        <f t="shared" ca="1" si="302"/>
        <v>6.1304506889523749E-4</v>
      </c>
      <c r="O517" s="7">
        <f t="shared" ca="1" si="302"/>
        <v>3.2228427371083709E-3</v>
      </c>
      <c r="P517" s="7">
        <f ca="1">P509/$D511</f>
        <v>4.5065924225059535E-4</v>
      </c>
      <c r="Q517" s="7">
        <f t="shared" ca="1" si="302"/>
        <v>1.7314711100418936E-4</v>
      </c>
      <c r="R517" s="7">
        <f t="shared" ca="1" si="302"/>
        <v>3.2740667875860384E-6</v>
      </c>
      <c r="S517" s="7">
        <f t="shared" ca="1" si="302"/>
        <v>3.2658000785308904E-6</v>
      </c>
      <c r="T517" s="7">
        <f ca="1">T509/$D511</f>
        <v>7.1600798779975234E-5</v>
      </c>
      <c r="U517" s="7">
        <f t="shared" ca="1" si="302"/>
        <v>1.6786005873044518E-5</v>
      </c>
    </row>
    <row r="518" spans="1:21">
      <c r="A518" s="2" t="str">
        <f t="shared" si="296"/>
        <v>NP</v>
      </c>
      <c r="B518" s="2" t="str">
        <f>$B$11</f>
        <v>CUSTOMER</v>
      </c>
      <c r="C518" s="6"/>
      <c r="D518" s="7">
        <f t="shared" ca="1" si="294"/>
        <v>0.28595156661568061</v>
      </c>
      <c r="E518" s="7">
        <f t="shared" ref="E518:U518" ca="1" si="303">E510/$D511</f>
        <v>0.2134196224827162</v>
      </c>
      <c r="F518" s="7">
        <f t="shared" ca="1" si="303"/>
        <v>5.2353375109199039E-2</v>
      </c>
      <c r="G518" s="7">
        <f t="shared" ca="1" si="303"/>
        <v>5.7958414695972007E-4</v>
      </c>
      <c r="H518" s="7">
        <f ca="1">H510/$D511</f>
        <v>4.2699275223995245E-5</v>
      </c>
      <c r="I518" s="7">
        <f t="shared" ca="1" si="303"/>
        <v>9.7125680905310867E-4</v>
      </c>
      <c r="J518" s="7">
        <f t="shared" ca="1" si="303"/>
        <v>3.0552059309269902E-4</v>
      </c>
      <c r="K518" s="7">
        <f t="shared" ca="1" si="303"/>
        <v>1.2247955623901434E-4</v>
      </c>
      <c r="L518" s="7">
        <f t="shared" ca="1" si="298"/>
        <v>0</v>
      </c>
      <c r="M518" s="7">
        <f ca="1">M510/$D511</f>
        <v>9.0203826942286999E-6</v>
      </c>
      <c r="N518" s="7">
        <f t="shared" ca="1" si="303"/>
        <v>2.24141022673761E-4</v>
      </c>
      <c r="O518" s="7">
        <f t="shared" ca="1" si="303"/>
        <v>4.0594053675420541E-4</v>
      </c>
      <c r="P518" s="7">
        <f ca="1">P510/$D511</f>
        <v>7.8691673644351546E-5</v>
      </c>
      <c r="Q518" s="7">
        <f t="shared" ca="1" si="303"/>
        <v>3.1093911480749065E-4</v>
      </c>
      <c r="R518" s="7">
        <f t="shared" ca="1" si="303"/>
        <v>3.629515369252508E-6</v>
      </c>
      <c r="S518" s="7">
        <f t="shared" ca="1" si="303"/>
        <v>2.2245552526938598E-5</v>
      </c>
      <c r="T518" s="7">
        <f ca="1">T510/$D511</f>
        <v>1.5087701025865314E-2</v>
      </c>
      <c r="U518" s="7">
        <f t="shared" ca="1" si="303"/>
        <v>2.0147198188612278E-3</v>
      </c>
    </row>
    <row r="519" spans="1:21">
      <c r="A519" s="2" t="str">
        <f t="shared" si="296"/>
        <v>NP</v>
      </c>
      <c r="B519" s="2" t="str">
        <f>$B$12</f>
        <v>TOTAL</v>
      </c>
      <c r="C519" s="6"/>
      <c r="D519" s="7">
        <f t="shared" ca="1" si="294"/>
        <v>0.99999999999999967</v>
      </c>
      <c r="E519" s="7">
        <f t="shared" ref="E519:U519" ca="1" si="304">SUM(E512:E518)</f>
        <v>0.59255669113796128</v>
      </c>
      <c r="F519" s="7">
        <f t="shared" ca="1" si="304"/>
        <v>0.14596059315869161</v>
      </c>
      <c r="G519" s="7">
        <f t="shared" ca="1" si="304"/>
        <v>1.6973572813635497E-3</v>
      </c>
      <c r="H519" s="7">
        <f t="shared" ca="1" si="304"/>
        <v>8.8830554998799497E-5</v>
      </c>
      <c r="I519" s="7">
        <f t="shared" ca="1" si="304"/>
        <v>4.2427635813036241E-2</v>
      </c>
      <c r="J519" s="7">
        <f t="shared" ca="1" si="304"/>
        <v>1.1102527838147327E-2</v>
      </c>
      <c r="K519" s="7">
        <f t="shared" ca="1" si="304"/>
        <v>1.5415742888841035E-3</v>
      </c>
      <c r="L519" s="7">
        <f t="shared" ca="1" si="304"/>
        <v>0</v>
      </c>
      <c r="M519" s="7">
        <f t="shared" ca="1" si="304"/>
        <v>1.7825572147419165E-3</v>
      </c>
      <c r="N519" s="7">
        <f t="shared" ca="1" si="304"/>
        <v>3.1388504638924397E-2</v>
      </c>
      <c r="O519" s="7">
        <f t="shared" ca="1" si="304"/>
        <v>0.12637655648409826</v>
      </c>
      <c r="P519" s="7">
        <f t="shared" ca="1" si="304"/>
        <v>1.3894801987014977E-2</v>
      </c>
      <c r="Q519" s="7">
        <f t="shared" ca="1" si="304"/>
        <v>1.19418281736158E-2</v>
      </c>
      <c r="R519" s="7">
        <f t="shared" ca="1" si="304"/>
        <v>2.1219759000668922E-4</v>
      </c>
      <c r="S519" s="7">
        <f t="shared" ca="1" si="304"/>
        <v>1.9147011391044876E-4</v>
      </c>
      <c r="T519" s="7">
        <f t="shared" ca="1" si="304"/>
        <v>1.6490795871529958E-2</v>
      </c>
      <c r="U519" s="7">
        <f t="shared" ca="1" si="304"/>
        <v>2.3460778530746476E-3</v>
      </c>
    </row>
    <row r="521" spans="1:21">
      <c r="A521" s="15" t="s">
        <v>9</v>
      </c>
      <c r="B521" s="2" t="str">
        <f>$B$5</f>
        <v>PRODUCTION</v>
      </c>
      <c r="D521" s="8">
        <f ca="1">COSS!H878</f>
        <v>475209884.7317574</v>
      </c>
      <c r="E521" s="8">
        <f ca="1">COSS!I878</f>
        <v>234697557.9456968</v>
      </c>
      <c r="F521" s="8">
        <f ca="1">COSS!J878</f>
        <v>58866980.527648911</v>
      </c>
      <c r="G521" s="8">
        <f ca="1">COSS!K878</f>
        <v>674555.43087288528</v>
      </c>
      <c r="H521" s="8">
        <f ca="1">COSS!L878</f>
        <v>16128.930076264416</v>
      </c>
      <c r="I521" s="8">
        <f ca="1">COSS!N878</f>
        <v>26570220.731361866</v>
      </c>
      <c r="J521" s="8">
        <f ca="1">COSS!O878</f>
        <v>7060306.6776495622</v>
      </c>
      <c r="K521" s="8">
        <f ca="1">COSS!P878</f>
        <v>1122239.9558639806</v>
      </c>
      <c r="L521" s="8">
        <f ca="1">COSS!Q878</f>
        <v>0</v>
      </c>
      <c r="M521" s="8">
        <f ca="1">COSS!S878</f>
        <v>1138745.3827419067</v>
      </c>
      <c r="N521" s="8">
        <f ca="1">COSS!T878</f>
        <v>20205938.204114117</v>
      </c>
      <c r="O521" s="8">
        <f ca="1">COSS!U878</f>
        <v>102761813.57390764</v>
      </c>
      <c r="P521" s="8">
        <f ca="1">COSS!V878</f>
        <v>13011163.410312992</v>
      </c>
      <c r="Q521" s="8">
        <f ca="1">COSS!X878</f>
        <v>7557174.1605388587</v>
      </c>
      <c r="R521" s="8">
        <f ca="1">COSS!Y878</f>
        <v>142278.40925303588</v>
      </c>
      <c r="S521" s="8">
        <f ca="1">COSS!AA878</f>
        <v>109998.27898540259</v>
      </c>
      <c r="T521" s="8">
        <f ca="1">COSS!AB878</f>
        <v>1028584.5077780086</v>
      </c>
      <c r="U521" s="8">
        <f ca="1">COSS!AC878</f>
        <v>246198.60495503264</v>
      </c>
    </row>
    <row r="522" spans="1:21">
      <c r="B522" s="2" t="str">
        <f>$B$6</f>
        <v>BULKTRAN</v>
      </c>
      <c r="D522" s="8">
        <f ca="1">COSS!H879</f>
        <v>404344423.13983893</v>
      </c>
      <c r="E522" s="8">
        <f ca="1">COSS!I879</f>
        <v>199879987.49287885</v>
      </c>
      <c r="F522" s="8">
        <f ca="1">COSS!J879</f>
        <v>50101327.832749799</v>
      </c>
      <c r="G522" s="8">
        <f ca="1">COSS!K879</f>
        <v>589265.04431180866</v>
      </c>
      <c r="H522" s="8">
        <f ca="1">COSS!L879</f>
        <v>18191.477862103151</v>
      </c>
      <c r="I522" s="8">
        <f ca="1">COSS!N879</f>
        <v>22579100.978525892</v>
      </c>
      <c r="J522" s="8">
        <f ca="1">COSS!O879</f>
        <v>6045502.2093014149</v>
      </c>
      <c r="K522" s="8">
        <f ca="1">COSS!P879</f>
        <v>961182.25401669252</v>
      </c>
      <c r="L522" s="8">
        <f ca="1">COSS!Q879</f>
        <v>0</v>
      </c>
      <c r="M522" s="8">
        <f ca="1">COSS!S879</f>
        <v>969869.71208538278</v>
      </c>
      <c r="N522" s="8">
        <f ca="1">COSS!T879</f>
        <v>17312986.807013564</v>
      </c>
      <c r="O522" s="8">
        <f ca="1">COSS!U879</f>
        <v>87146760.334497452</v>
      </c>
      <c r="P522" s="8">
        <f ca="1">COSS!V879</f>
        <v>11051079.403256929</v>
      </c>
      <c r="Q522" s="8">
        <f ca="1">COSS!X879</f>
        <v>6395761.329090477</v>
      </c>
      <c r="R522" s="8">
        <f ca="1">COSS!Y879</f>
        <v>120370.54607960761</v>
      </c>
      <c r="S522" s="8">
        <f ca="1">COSS!AA879</f>
        <v>93119.505325642982</v>
      </c>
      <c r="T522" s="8">
        <f ca="1">COSS!AB879</f>
        <v>871606.74155973003</v>
      </c>
      <c r="U522" s="8">
        <f ca="1">COSS!AC879</f>
        <v>208311.47128354062</v>
      </c>
    </row>
    <row r="523" spans="1:21">
      <c r="B523" s="2" t="str">
        <f>$B$7</f>
        <v>SUBTRAN</v>
      </c>
      <c r="D523" s="8">
        <f ca="1">COSS!H880</f>
        <v>124315929.30780128</v>
      </c>
      <c r="E523" s="8">
        <f ca="1">COSS!I880</f>
        <v>59781336.137017503</v>
      </c>
      <c r="F523" s="8">
        <f ca="1">COSS!J880</f>
        <v>14951280.997749677</v>
      </c>
      <c r="G523" s="8">
        <f ca="1">COSS!K880</f>
        <v>175797.98236679973</v>
      </c>
      <c r="H523" s="8">
        <f ca="1">COSS!L880</f>
        <v>6845.8537589092293</v>
      </c>
      <c r="I523" s="8">
        <f ca="1">COSS!N880</f>
        <v>6670432.1231011171</v>
      </c>
      <c r="J523" s="8">
        <f ca="1">COSS!O880</f>
        <v>1787618.9633525852</v>
      </c>
      <c r="K523" s="8">
        <f ca="1">COSS!P880</f>
        <v>358999.63760944299</v>
      </c>
      <c r="L523" s="8">
        <f ca="1">COSS!Q880</f>
        <v>0</v>
      </c>
      <c r="M523" s="8">
        <f ca="1">COSS!S880</f>
        <v>280831.60572840233</v>
      </c>
      <c r="N523" s="8">
        <f ca="1">COSS!T880</f>
        <v>5157858.4317611121</v>
      </c>
      <c r="O523" s="8">
        <f ca="1">COSS!U880</f>
        <v>33146090.157962751</v>
      </c>
      <c r="P523" s="8">
        <f ca="1">COSS!V880</f>
        <v>0</v>
      </c>
      <c r="Q523" s="8">
        <f ca="1">COSS!X880</f>
        <v>1895663.1785116415</v>
      </c>
      <c r="R523" s="8">
        <f ca="1">COSS!Y880</f>
        <v>36407.665435198702</v>
      </c>
      <c r="S523" s="8">
        <f ca="1">COSS!AA880</f>
        <v>27690.846100319701</v>
      </c>
      <c r="T523" s="8">
        <f ca="1">COSS!AB880</f>
        <v>31553.262279880302</v>
      </c>
      <c r="U523" s="8">
        <f ca="1">COSS!AC880</f>
        <v>7522.4650659804065</v>
      </c>
    </row>
    <row r="524" spans="1:21">
      <c r="B524" s="2" t="str">
        <f>$B$8</f>
        <v>DISTPRI</v>
      </c>
      <c r="D524" s="8">
        <f ca="1">COSS!H881</f>
        <v>185857837.93351594</v>
      </c>
      <c r="E524" s="8">
        <f ca="1">COSS!I881</f>
        <v>122958064.452674</v>
      </c>
      <c r="F524" s="8">
        <f ca="1">COSS!J881</f>
        <v>30585945.459499523</v>
      </c>
      <c r="G524" s="8">
        <f ca="1">COSS!K881</f>
        <v>359835.64631270891</v>
      </c>
      <c r="H524" s="8">
        <f ca="1">COSS!L881</f>
        <v>0</v>
      </c>
      <c r="I524" s="8">
        <f ca="1">COSS!N881</f>
        <v>13411898.100161387</v>
      </c>
      <c r="J524" s="8">
        <f ca="1">COSS!O881</f>
        <v>3601493.1107935337</v>
      </c>
      <c r="K524" s="8">
        <f ca="1">COSS!P881</f>
        <v>0</v>
      </c>
      <c r="L524" s="8">
        <f ca="1">COSS!Q881</f>
        <v>0</v>
      </c>
      <c r="M524" s="8">
        <f ca="1">COSS!S881</f>
        <v>570987.01382885315</v>
      </c>
      <c r="N524" s="8">
        <f ca="1">COSS!T881</f>
        <v>10341355.509876411</v>
      </c>
      <c r="O524" s="8">
        <f ca="1">COSS!U881</f>
        <v>0</v>
      </c>
      <c r="P524" s="8">
        <f ca="1">COSS!V881</f>
        <v>0</v>
      </c>
      <c r="Q524" s="8">
        <f ca="1">COSS!X881</f>
        <v>3819046.3798091942</v>
      </c>
      <c r="R524" s="8">
        <f ca="1">COSS!Y881</f>
        <v>73438.542744071019</v>
      </c>
      <c r="S524" s="8">
        <f ca="1">COSS!AA881</f>
        <v>56119.800950176948</v>
      </c>
      <c r="T524" s="8">
        <f ca="1">COSS!AB881</f>
        <v>64320.12672320722</v>
      </c>
      <c r="U524" s="8">
        <f ca="1">COSS!AC881</f>
        <v>15333.790142836762</v>
      </c>
    </row>
    <row r="525" spans="1:21">
      <c r="B525" s="2" t="str">
        <f>$B$9</f>
        <v>DISTSEC</v>
      </c>
      <c r="D525" s="8">
        <f ca="1">COSS!H882</f>
        <v>60788235.763074219</v>
      </c>
      <c r="E525" s="8">
        <f ca="1">COSS!I882</f>
        <v>46162527.245709032</v>
      </c>
      <c r="F525" s="8">
        <f ca="1">COSS!J882</f>
        <v>9340149.561691761</v>
      </c>
      <c r="G525" s="8">
        <f ca="1">COSS!K882</f>
        <v>0</v>
      </c>
      <c r="H525" s="8">
        <f ca="1">COSS!L882</f>
        <v>0</v>
      </c>
      <c r="I525" s="8">
        <f ca="1">COSS!N882</f>
        <v>3594161.8422915116</v>
      </c>
      <c r="J525" s="8">
        <f ca="1">COSS!O882</f>
        <v>0</v>
      </c>
      <c r="K525" s="8">
        <f ca="1">COSS!P882</f>
        <v>0</v>
      </c>
      <c r="L525" s="8">
        <f ca="1">COSS!Q882</f>
        <v>0</v>
      </c>
      <c r="M525" s="8">
        <f ca="1">COSS!S882</f>
        <v>125407.11835927544</v>
      </c>
      <c r="N525" s="8">
        <f ca="1">COSS!T882</f>
        <v>0</v>
      </c>
      <c r="O525" s="8">
        <f ca="1">COSS!U882</f>
        <v>0</v>
      </c>
      <c r="P525" s="8">
        <f ca="1">COSS!V882</f>
        <v>0</v>
      </c>
      <c r="Q525" s="8">
        <f ca="1">COSS!X882</f>
        <v>1056353.4901070737</v>
      </c>
      <c r="R525" s="8">
        <f ca="1">COSS!Y882</f>
        <v>0</v>
      </c>
      <c r="S525" s="8">
        <f ca="1">COSS!AA882</f>
        <v>13612.512577641523</v>
      </c>
      <c r="T525" s="8">
        <f ca="1">COSS!AB882</f>
        <v>403644.57401209674</v>
      </c>
      <c r="U525" s="8">
        <f ca="1">COSS!AC882</f>
        <v>92379.418325844032</v>
      </c>
    </row>
    <row r="526" spans="1:21">
      <c r="B526" s="2" t="str">
        <f>$B$10</f>
        <v>ENERGY</v>
      </c>
      <c r="D526" s="8">
        <f ca="1">COSS!H883</f>
        <v>51938706.122746885</v>
      </c>
      <c r="E526" s="8">
        <f ca="1">COSS!I883</f>
        <v>19089361.424284425</v>
      </c>
      <c r="F526" s="8">
        <f ca="1">COSS!J883</f>
        <v>6021009.3991586352</v>
      </c>
      <c r="G526" s="8">
        <f ca="1">COSS!K883</f>
        <v>72833.349155502088</v>
      </c>
      <c r="H526" s="8">
        <f ca="1">COSS!L883</f>
        <v>3194.24449376446</v>
      </c>
      <c r="I526" s="8">
        <f ca="1">COSS!N883</f>
        <v>3059301.5637673023</v>
      </c>
      <c r="J526" s="8">
        <f ca="1">COSS!O883</f>
        <v>820532.25937064178</v>
      </c>
      <c r="K526" s="8">
        <f ca="1">COSS!P883</f>
        <v>127922.51185229041</v>
      </c>
      <c r="L526" s="8">
        <f ca="1">COSS!Q883</f>
        <v>0</v>
      </c>
      <c r="M526" s="8">
        <f ca="1">COSS!S883</f>
        <v>153205.82656475474</v>
      </c>
      <c r="N526" s="8">
        <f ca="1">COSS!T883</f>
        <v>3031312.7093912014</v>
      </c>
      <c r="O526" s="8">
        <f ca="1">COSS!U883</f>
        <v>15992807.390777778</v>
      </c>
      <c r="P526" s="8">
        <f ca="1">COSS!V883</f>
        <v>2233039.1318771141</v>
      </c>
      <c r="Q526" s="8">
        <f ca="1">COSS!X883</f>
        <v>863889.17482680664</v>
      </c>
      <c r="R526" s="8">
        <f ca="1">COSS!Y883</f>
        <v>16330.385541513349</v>
      </c>
      <c r="S526" s="8">
        <f ca="1">COSS!AA883</f>
        <v>16089.711003206412</v>
      </c>
      <c r="T526" s="8">
        <f ca="1">COSS!AB883</f>
        <v>354325.77715990506</v>
      </c>
      <c r="U526" s="8">
        <f ca="1">COSS!AC883</f>
        <v>83551.263522049034</v>
      </c>
    </row>
    <row r="527" spans="1:21">
      <c r="B527" s="2" t="str">
        <f>$B$11</f>
        <v>CUSTOMER</v>
      </c>
      <c r="D527" s="8">
        <f ca="1">COSS!H884</f>
        <v>491032838.88582832</v>
      </c>
      <c r="E527" s="8">
        <f ca="1">COSS!I884</f>
        <v>366040685.76795411</v>
      </c>
      <c r="F527" s="8">
        <f ca="1">COSS!J884</f>
        <v>89998873.330308959</v>
      </c>
      <c r="G527" s="8">
        <f ca="1">COSS!K884</f>
        <v>922043.58521408762</v>
      </c>
      <c r="H527" s="8">
        <f ca="1">COSS!L884</f>
        <v>40956.133930486096</v>
      </c>
      <c r="I527" s="8">
        <f ca="1">COSS!N884</f>
        <v>1677351.502124208</v>
      </c>
      <c r="J527" s="8">
        <f ca="1">COSS!O884</f>
        <v>515117.73846423143</v>
      </c>
      <c r="K527" s="8">
        <f ca="1">COSS!P884</f>
        <v>206274.8699085543</v>
      </c>
      <c r="L527" s="8">
        <f ca="1">COSS!Q884</f>
        <v>0</v>
      </c>
      <c r="M527" s="8">
        <f ca="1">COSS!S884</f>
        <v>15476.074421742089</v>
      </c>
      <c r="N527" s="8">
        <f ca="1">COSS!T884</f>
        <v>377025.97207851498</v>
      </c>
      <c r="O527" s="8">
        <f ca="1">COSS!U884</f>
        <v>705944.94663981919</v>
      </c>
      <c r="P527" s="8">
        <f ca="1">COSS!V884</f>
        <v>136169.09209915262</v>
      </c>
      <c r="Q527" s="8">
        <f ca="1">COSS!X884</f>
        <v>544098.14435882738</v>
      </c>
      <c r="R527" s="8">
        <f ca="1">COSS!Y884</f>
        <v>6359.725307921417</v>
      </c>
      <c r="S527" s="8">
        <f ca="1">COSS!AA884</f>
        <v>38962.65798487344</v>
      </c>
      <c r="T527" s="8">
        <f ca="1">COSS!AB884</f>
        <v>26283979.663711891</v>
      </c>
      <c r="U527" s="8">
        <f ca="1">COSS!AC884</f>
        <v>3523519.6813210365</v>
      </c>
    </row>
    <row r="528" spans="1:21">
      <c r="B528" s="2" t="str">
        <f>$B$12</f>
        <v>TOTAL</v>
      </c>
      <c r="D528" s="8">
        <f ca="1">COSS!H885</f>
        <v>1793487855.884563</v>
      </c>
      <c r="E528" s="8">
        <f ca="1">COSS!I885</f>
        <v>1048609520.4662147</v>
      </c>
      <c r="F528" s="8">
        <f ca="1">COSS!J885</f>
        <v>259865567.10880721</v>
      </c>
      <c r="G528" s="8">
        <f ca="1">COSS!K885</f>
        <v>2794331.0382337933</v>
      </c>
      <c r="H528" s="8">
        <f ca="1">COSS!L885</f>
        <v>85316.640121527365</v>
      </c>
      <c r="I528" s="8">
        <f ca="1">COSS!N885</f>
        <v>77562466.84133327</v>
      </c>
      <c r="J528" s="8">
        <f ca="1">COSS!O885</f>
        <v>19830570.958931968</v>
      </c>
      <c r="K528" s="8">
        <f ca="1">COSS!P885</f>
        <v>2776619.2292509601</v>
      </c>
      <c r="L528" s="8">
        <f ca="1">COSS!Q885</f>
        <v>0</v>
      </c>
      <c r="M528" s="8">
        <f ca="1">COSS!S885</f>
        <v>3254522.7337303171</v>
      </c>
      <c r="N528" s="8">
        <f ca="1">COSS!T885</f>
        <v>56426477.634234935</v>
      </c>
      <c r="O528" s="8">
        <f ca="1">COSS!U885</f>
        <v>239753416.40378538</v>
      </c>
      <c r="P528" s="8">
        <f ca="1">COSS!V885</f>
        <v>26431451.037546191</v>
      </c>
      <c r="Q528" s="8">
        <f ca="1">COSS!X885</f>
        <v>22131985.857242875</v>
      </c>
      <c r="R528" s="8">
        <f ca="1">COSS!Y885</f>
        <v>395185.2743613479</v>
      </c>
      <c r="S528" s="8">
        <f ca="1">COSS!AA885</f>
        <v>355593.3129272635</v>
      </c>
      <c r="T528" s="8">
        <f ca="1">COSS!AB885</f>
        <v>29038014.653224722</v>
      </c>
      <c r="U528" s="8">
        <f ca="1">COSS!AC885</f>
        <v>4176816.6946163196</v>
      </c>
    </row>
    <row r="529" spans="1:21">
      <c r="A529" s="2" t="s">
        <v>75</v>
      </c>
      <c r="B529" s="2" t="str">
        <f>$B$5</f>
        <v>PRODUCTION</v>
      </c>
      <c r="C529" s="6"/>
      <c r="D529" s="7">
        <f t="shared" ref="D529:D536" ca="1" si="305">SUM(E529:U529)</f>
        <v>0.26496409394273801</v>
      </c>
      <c r="E529" s="7">
        <f t="shared" ref="E529:U529" ca="1" si="306">E521/$D$528</f>
        <v>0.13086096857340695</v>
      </c>
      <c r="F529" s="7">
        <f t="shared" ca="1" si="306"/>
        <v>3.2822625664568679E-2</v>
      </c>
      <c r="G529" s="7">
        <f t="shared" ca="1" si="306"/>
        <v>3.76113743206914E-4</v>
      </c>
      <c r="H529" s="7">
        <f ca="1">H521/$D$528</f>
        <v>8.9930522937996109E-6</v>
      </c>
      <c r="I529" s="7">
        <f t="shared" ca="1" si="306"/>
        <v>1.4814831694668606E-2</v>
      </c>
      <c r="J529" s="7">
        <f t="shared" ca="1" si="306"/>
        <v>3.9366347837172062E-3</v>
      </c>
      <c r="K529" s="7">
        <f t="shared" ca="1" si="306"/>
        <v>6.2573044594744836E-4</v>
      </c>
      <c r="L529" s="7">
        <f ca="1">IFERROR(L521/$D$528,0)</f>
        <v>0</v>
      </c>
      <c r="M529" s="7">
        <f t="shared" ca="1" si="306"/>
        <v>6.3493342260757498E-4</v>
      </c>
      <c r="N529" s="7">
        <f t="shared" ca="1" si="306"/>
        <v>1.1266281027672966E-2</v>
      </c>
      <c r="O529" s="7">
        <f t="shared" ca="1" si="306"/>
        <v>5.7297189516359828E-2</v>
      </c>
      <c r="P529" s="7">
        <f t="shared" ca="1" si="306"/>
        <v>7.2546704833391686E-3</v>
      </c>
      <c r="Q529" s="7">
        <f t="shared" ca="1" si="306"/>
        <v>4.2136745647556101E-3</v>
      </c>
      <c r="R529" s="7">
        <f t="shared" ca="1" si="306"/>
        <v>7.9330567411544021E-5</v>
      </c>
      <c r="S529" s="7">
        <f t="shared" ca="1" si="306"/>
        <v>6.1332045614075561E-5</v>
      </c>
      <c r="T529" s="7">
        <f t="shared" ca="1" si="306"/>
        <v>5.7351071790263236E-4</v>
      </c>
      <c r="U529" s="7">
        <f t="shared" ca="1" si="306"/>
        <v>1.372736392650986E-4</v>
      </c>
    </row>
    <row r="530" spans="1:21">
      <c r="A530" s="2" t="str">
        <f t="shared" ref="A530:A536" si="307">A529</f>
        <v>RATEBASE</v>
      </c>
      <c r="B530" s="2" t="str">
        <f>$B$6</f>
        <v>BULKTRAN</v>
      </c>
      <c r="C530" s="6"/>
      <c r="D530" s="7">
        <f t="shared" ca="1" si="305"/>
        <v>0.22545144190029262</v>
      </c>
      <c r="E530" s="7">
        <f t="shared" ref="E530:U530" ca="1" si="308">E522/$D$528</f>
        <v>0.11144763921152753</v>
      </c>
      <c r="F530" s="7">
        <f t="shared" ca="1" si="308"/>
        <v>2.7935136370376711E-2</v>
      </c>
      <c r="G530" s="7">
        <f t="shared" ca="1" si="308"/>
        <v>3.2855814572615451E-4</v>
      </c>
      <c r="H530" s="7">
        <f t="shared" ca="1" si="308"/>
        <v>1.0143072785475297E-5</v>
      </c>
      <c r="I530" s="7">
        <f t="shared" ca="1" si="308"/>
        <v>1.2589491980356729E-2</v>
      </c>
      <c r="J530" s="7">
        <f t="shared" ca="1" si="308"/>
        <v>3.3708074406334485E-3</v>
      </c>
      <c r="K530" s="7">
        <f t="shared" ca="1" si="308"/>
        <v>5.3592905625927955E-4</v>
      </c>
      <c r="L530" s="7">
        <f t="shared" ref="L530:L536" ca="1" si="309">IFERROR(L522/$D$528,0)</f>
        <v>0</v>
      </c>
      <c r="M530" s="7">
        <f t="shared" ca="1" si="308"/>
        <v>5.4077294635877815E-4</v>
      </c>
      <c r="N530" s="7">
        <f t="shared" ca="1" si="308"/>
        <v>9.6532500904360219E-3</v>
      </c>
      <c r="O530" s="7">
        <f t="shared" ca="1" si="308"/>
        <v>4.8590660956282838E-2</v>
      </c>
      <c r="P530" s="7">
        <f t="shared" ca="1" si="308"/>
        <v>6.1617810050943701E-3</v>
      </c>
      <c r="Q530" s="7">
        <f t="shared" ca="1" si="308"/>
        <v>3.5661023898798773E-3</v>
      </c>
      <c r="R530" s="7">
        <f t="shared" ca="1" si="308"/>
        <v>6.7115339356585649E-5</v>
      </c>
      <c r="S530" s="7">
        <f t="shared" ca="1" si="308"/>
        <v>5.1920900952917622E-5</v>
      </c>
      <c r="T530" s="7">
        <f t="shared" ca="1" si="308"/>
        <v>4.8598418924328116E-4</v>
      </c>
      <c r="U530" s="7">
        <f t="shared" ca="1" si="308"/>
        <v>1.1614880502260201E-4</v>
      </c>
    </row>
    <row r="531" spans="1:21">
      <c r="A531" s="2" t="str">
        <f t="shared" si="307"/>
        <v>RATEBASE</v>
      </c>
      <c r="B531" s="2" t="str">
        <f>$B$7</f>
        <v>SUBTRAN</v>
      </c>
      <c r="C531" s="6"/>
      <c r="D531" s="7">
        <f t="shared" ca="1" si="305"/>
        <v>6.9315177629952596E-2</v>
      </c>
      <c r="E531" s="7">
        <f t="shared" ref="E531:U531" ca="1" si="310">E523/$D$528</f>
        <v>3.3332445458646755E-2</v>
      </c>
      <c r="F531" s="7">
        <f t="shared" ca="1" si="310"/>
        <v>8.3364272295981517E-3</v>
      </c>
      <c r="G531" s="7">
        <f t="shared" ca="1" si="310"/>
        <v>9.8020168795675909E-5</v>
      </c>
      <c r="H531" s="7">
        <f t="shared" ca="1" si="310"/>
        <v>3.8170616747961186E-6</v>
      </c>
      <c r="I531" s="7">
        <f t="shared" ca="1" si="310"/>
        <v>3.7192513465953776E-3</v>
      </c>
      <c r="J531" s="7">
        <f t="shared" ca="1" si="310"/>
        <v>9.9672766530717154E-4</v>
      </c>
      <c r="K531" s="7">
        <f t="shared" ca="1" si="310"/>
        <v>2.0016842401889663E-4</v>
      </c>
      <c r="L531" s="7">
        <f t="shared" ca="1" si="309"/>
        <v>0</v>
      </c>
      <c r="M531" s="7">
        <f t="shared" ca="1" si="310"/>
        <v>1.5658405759870278E-4</v>
      </c>
      <c r="N531" s="7">
        <f t="shared" ca="1" si="310"/>
        <v>2.8758814367422711E-3</v>
      </c>
      <c r="O531" s="7">
        <f t="shared" ca="1" si="310"/>
        <v>1.8481357456203586E-2</v>
      </c>
      <c r="P531" s="7">
        <f t="shared" ca="1" si="310"/>
        <v>0</v>
      </c>
      <c r="Q531" s="7">
        <f t="shared" ca="1" si="310"/>
        <v>1.056970178131864E-3</v>
      </c>
      <c r="R531" s="7">
        <f t="shared" ca="1" si="310"/>
        <v>2.0299923033067954E-5</v>
      </c>
      <c r="S531" s="7">
        <f t="shared" ca="1" si="310"/>
        <v>1.5439661890914977E-5</v>
      </c>
      <c r="T531" s="7">
        <f t="shared" ca="1" si="310"/>
        <v>1.7593239996775988E-5</v>
      </c>
      <c r="U531" s="7">
        <f t="shared" ca="1" si="310"/>
        <v>4.1943217185991285E-6</v>
      </c>
    </row>
    <row r="532" spans="1:21">
      <c r="A532" s="2" t="str">
        <f t="shared" si="307"/>
        <v>RATEBASE</v>
      </c>
      <c r="B532" s="2" t="str">
        <f>$B$8</f>
        <v>DISTPRI</v>
      </c>
      <c r="C532" s="6"/>
      <c r="D532" s="7">
        <f t="shared" ca="1" si="305"/>
        <v>0.10362927037598996</v>
      </c>
      <c r="E532" s="7">
        <f t="shared" ref="E532:U532" ca="1" si="311">E524/$D$528</f>
        <v>6.8558069155160273E-2</v>
      </c>
      <c r="F532" s="7">
        <f t="shared" ca="1" si="311"/>
        <v>1.7053890473328174E-2</v>
      </c>
      <c r="G532" s="7">
        <f t="shared" ca="1" si="311"/>
        <v>2.0063455971115846E-4</v>
      </c>
      <c r="H532" s="7">
        <f t="shared" ca="1" si="311"/>
        <v>0</v>
      </c>
      <c r="I532" s="7">
        <f t="shared" ca="1" si="311"/>
        <v>7.4781092362326187E-3</v>
      </c>
      <c r="J532" s="7">
        <f t="shared" ca="1" si="311"/>
        <v>2.0080945064538773E-3</v>
      </c>
      <c r="K532" s="7">
        <f t="shared" ca="1" si="311"/>
        <v>0</v>
      </c>
      <c r="L532" s="7">
        <f t="shared" ca="1" si="309"/>
        <v>0</v>
      </c>
      <c r="M532" s="7">
        <f t="shared" ca="1" si="311"/>
        <v>3.1836681355572251E-4</v>
      </c>
      <c r="N532" s="7">
        <f t="shared" ca="1" si="311"/>
        <v>5.7660582846689916E-3</v>
      </c>
      <c r="O532" s="7">
        <f t="shared" ca="1" si="311"/>
        <v>0</v>
      </c>
      <c r="P532" s="7">
        <f t="shared" ca="1" si="311"/>
        <v>0</v>
      </c>
      <c r="Q532" s="7">
        <f t="shared" ca="1" si="311"/>
        <v>2.1293962862801818E-3</v>
      </c>
      <c r="R532" s="7">
        <f t="shared" ca="1" si="311"/>
        <v>4.0947332039697881E-5</v>
      </c>
      <c r="S532" s="7">
        <f t="shared" ca="1" si="311"/>
        <v>3.1290873125259159E-5</v>
      </c>
      <c r="T532" s="7">
        <f t="shared" ca="1" si="311"/>
        <v>3.5863151519073993E-5</v>
      </c>
      <c r="U532" s="7">
        <f t="shared" ca="1" si="311"/>
        <v>8.549703914930614E-6</v>
      </c>
    </row>
    <row r="533" spans="1:21">
      <c r="A533" s="2" t="str">
        <f t="shared" si="307"/>
        <v>RATEBASE</v>
      </c>
      <c r="B533" s="2" t="str">
        <f>$B$9</f>
        <v>DISTSEC</v>
      </c>
      <c r="C533" s="6"/>
      <c r="D533" s="7">
        <f t="shared" ca="1" si="305"/>
        <v>3.3893865276881381E-2</v>
      </c>
      <c r="E533" s="7">
        <f t="shared" ref="E533:U533" ca="1" si="312">E525/$D$528</f>
        <v>2.5738968398501528E-2</v>
      </c>
      <c r="F533" s="7">
        <f t="shared" ca="1" si="312"/>
        <v>5.2078131062031205E-3</v>
      </c>
      <c r="G533" s="7">
        <f t="shared" ca="1" si="312"/>
        <v>0</v>
      </c>
      <c r="H533" s="7">
        <f t="shared" ca="1" si="312"/>
        <v>0</v>
      </c>
      <c r="I533" s="7">
        <f t="shared" ca="1" si="312"/>
        <v>2.0040067907339362E-3</v>
      </c>
      <c r="J533" s="7">
        <f t="shared" ca="1" si="312"/>
        <v>0</v>
      </c>
      <c r="K533" s="7">
        <f t="shared" ca="1" si="312"/>
        <v>0</v>
      </c>
      <c r="L533" s="7">
        <f t="shared" ca="1" si="309"/>
        <v>0</v>
      </c>
      <c r="M533" s="7">
        <f t="shared" ca="1" si="312"/>
        <v>6.9923594936985853E-5</v>
      </c>
      <c r="N533" s="7">
        <f t="shared" ca="1" si="312"/>
        <v>0</v>
      </c>
      <c r="O533" s="7">
        <f t="shared" ca="1" si="312"/>
        <v>0</v>
      </c>
      <c r="P533" s="7">
        <f t="shared" ca="1" si="312"/>
        <v>0</v>
      </c>
      <c r="Q533" s="7">
        <f t="shared" ca="1" si="312"/>
        <v>5.8899394642740498E-4</v>
      </c>
      <c r="R533" s="7">
        <f t="shared" ca="1" si="312"/>
        <v>0</v>
      </c>
      <c r="S533" s="7">
        <f t="shared" ca="1" si="312"/>
        <v>7.5899664070642508E-6</v>
      </c>
      <c r="T533" s="7">
        <f t="shared" ca="1" si="312"/>
        <v>2.2506122508034263E-4</v>
      </c>
      <c r="U533" s="7">
        <f t="shared" ca="1" si="312"/>
        <v>5.1508248591001329E-5</v>
      </c>
    </row>
    <row r="534" spans="1:21">
      <c r="A534" s="2" t="str">
        <f t="shared" si="307"/>
        <v>RATEBASE</v>
      </c>
      <c r="B534" s="2" t="str">
        <f>$B$10</f>
        <v>ENERGY</v>
      </c>
      <c r="C534" s="6"/>
      <c r="D534" s="7">
        <f t="shared" ca="1" si="305"/>
        <v>2.8959608481502818E-2</v>
      </c>
      <c r="E534" s="7">
        <f t="shared" ref="E534:U534" ca="1" si="313">E526/$D$528</f>
        <v>1.0643708214499949E-2</v>
      </c>
      <c r="F534" s="7">
        <f t="shared" ca="1" si="313"/>
        <v>3.3571509165246194E-3</v>
      </c>
      <c r="G534" s="7">
        <f t="shared" ca="1" si="313"/>
        <v>4.0609892571355094E-5</v>
      </c>
      <c r="H534" s="7">
        <f t="shared" ca="1" si="313"/>
        <v>1.781023765108815E-6</v>
      </c>
      <c r="I534" s="7">
        <f t="shared" ca="1" si="313"/>
        <v>1.7057832612189224E-3</v>
      </c>
      <c r="J534" s="7">
        <f t="shared" ca="1" si="313"/>
        <v>4.5750644849833596E-4</v>
      </c>
      <c r="K534" s="7">
        <f t="shared" ca="1" si="313"/>
        <v>7.1326109866073204E-5</v>
      </c>
      <c r="L534" s="7">
        <f t="shared" ca="1" si="309"/>
        <v>0</v>
      </c>
      <c r="M534" s="7">
        <f t="shared" ca="1" si="313"/>
        <v>8.5423397801147842E-5</v>
      </c>
      <c r="N534" s="7">
        <f t="shared" ca="1" si="313"/>
        <v>1.690177438026829E-3</v>
      </c>
      <c r="O534" s="7">
        <f t="shared" ca="1" si="313"/>
        <v>8.917153990368111E-3</v>
      </c>
      <c r="P534" s="7">
        <f t="shared" ca="1" si="313"/>
        <v>1.2450818245299804E-3</v>
      </c>
      <c r="Q534" s="7">
        <f t="shared" ca="1" si="313"/>
        <v>4.8168108414691738E-4</v>
      </c>
      <c r="R534" s="7">
        <f t="shared" ca="1" si="313"/>
        <v>9.1053783765148872E-6</v>
      </c>
      <c r="S534" s="7">
        <f t="shared" ca="1" si="313"/>
        <v>8.9711848064177913E-6</v>
      </c>
      <c r="T534" s="7">
        <f t="shared" ca="1" si="313"/>
        <v>1.9756240667999876E-4</v>
      </c>
      <c r="U534" s="7">
        <f t="shared" ca="1" si="313"/>
        <v>4.658590982253452E-5</v>
      </c>
    </row>
    <row r="535" spans="1:21">
      <c r="A535" s="2" t="str">
        <f t="shared" si="307"/>
        <v>RATEBASE</v>
      </c>
      <c r="B535" s="2" t="str">
        <f>$B$11</f>
        <v>CUSTOMER</v>
      </c>
      <c r="C535" s="6"/>
      <c r="D535" s="7">
        <f t="shared" ca="1" si="305"/>
        <v>0.27378654239264255</v>
      </c>
      <c r="E535" s="7">
        <f t="shared" ref="E535:U535" ca="1" si="314">E527/$D$528</f>
        <v>0.20409432077666331</v>
      </c>
      <c r="F535" s="7">
        <f t="shared" ca="1" si="314"/>
        <v>5.0180921512803206E-2</v>
      </c>
      <c r="G535" s="7">
        <f t="shared" ca="1" si="314"/>
        <v>5.1410640010123075E-4</v>
      </c>
      <c r="H535" s="7">
        <f t="shared" ca="1" si="314"/>
        <v>2.2836025232123021E-5</v>
      </c>
      <c r="I535" s="7">
        <f t="shared" ca="1" si="314"/>
        <v>9.3524553100301003E-4</v>
      </c>
      <c r="J535" s="7">
        <f t="shared" ca="1" si="314"/>
        <v>2.8721562667630726E-4</v>
      </c>
      <c r="K535" s="7">
        <f t="shared" ca="1" si="314"/>
        <v>1.1501325154321596E-4</v>
      </c>
      <c r="L535" s="7">
        <f t="shared" ca="1" si="309"/>
        <v>0</v>
      </c>
      <c r="M535" s="7">
        <f t="shared" ca="1" si="314"/>
        <v>8.6290377551004731E-6</v>
      </c>
      <c r="N535" s="7">
        <f t="shared" ca="1" si="314"/>
        <v>2.1021941734451427E-4</v>
      </c>
      <c r="O535" s="7">
        <f t="shared" ca="1" si="314"/>
        <v>3.9361568260613692E-4</v>
      </c>
      <c r="P535" s="7">
        <f t="shared" ca="1" si="314"/>
        <v>7.5924178495199741E-5</v>
      </c>
      <c r="Q535" s="7">
        <f t="shared" ca="1" si="314"/>
        <v>3.0337431199971727E-4</v>
      </c>
      <c r="R535" s="7">
        <f t="shared" ca="1" si="314"/>
        <v>3.5460096855714409E-6</v>
      </c>
      <c r="S535" s="7">
        <f t="shared" ca="1" si="314"/>
        <v>2.1724517318048266E-5</v>
      </c>
      <c r="T535" s="7">
        <f t="shared" ca="1" si="314"/>
        <v>1.4655231468377251E-2</v>
      </c>
      <c r="U535" s="7">
        <f t="shared" ca="1" si="314"/>
        <v>1.9646186450385569E-3</v>
      </c>
    </row>
    <row r="536" spans="1:21">
      <c r="A536" s="2" t="str">
        <f t="shared" si="307"/>
        <v>RATEBASE</v>
      </c>
      <c r="B536" s="2" t="str">
        <f>$B$12</f>
        <v>TOTAL</v>
      </c>
      <c r="C536" s="6"/>
      <c r="D536" s="7">
        <f t="shared" ca="1" si="305"/>
        <v>0.99999999999999989</v>
      </c>
      <c r="E536" s="7">
        <f t="shared" ref="E536:U536" ca="1" si="315">E528/$D$528</f>
        <v>0.58467611978840628</v>
      </c>
      <c r="F536" s="7">
        <f t="shared" ca="1" si="315"/>
        <v>0.14489396527340262</v>
      </c>
      <c r="G536" s="7">
        <f t="shared" ca="1" si="315"/>
        <v>1.5580429101124892E-3</v>
      </c>
      <c r="H536" s="7">
        <f t="shared" ca="1" si="315"/>
        <v>4.7570235751302872E-5</v>
      </c>
      <c r="I536" s="7">
        <f t="shared" ca="1" si="315"/>
        <v>4.3246719840809196E-2</v>
      </c>
      <c r="J536" s="7">
        <f t="shared" ca="1" si="315"/>
        <v>1.1056986471286346E-2</v>
      </c>
      <c r="K536" s="7">
        <f t="shared" ca="1" si="315"/>
        <v>1.5481672876349133E-3</v>
      </c>
      <c r="L536" s="7">
        <f t="shared" ca="1" si="309"/>
        <v>0</v>
      </c>
      <c r="M536" s="7">
        <f t="shared" ca="1" si="315"/>
        <v>1.8146332706140125E-3</v>
      </c>
      <c r="N536" s="7">
        <f t="shared" ca="1" si="315"/>
        <v>3.14618676948916E-2</v>
      </c>
      <c r="O536" s="7">
        <f t="shared" ca="1" si="315"/>
        <v>0.13367997760182046</v>
      </c>
      <c r="P536" s="7">
        <f t="shared" ca="1" si="315"/>
        <v>1.4737457491458722E-2</v>
      </c>
      <c r="Q536" s="7">
        <f t="shared" ca="1" si="315"/>
        <v>1.2340192761621571E-2</v>
      </c>
      <c r="R536" s="7">
        <f t="shared" ca="1" si="315"/>
        <v>2.203445499029818E-4</v>
      </c>
      <c r="S536" s="7">
        <f t="shared" ca="1" si="315"/>
        <v>1.9826915011469758E-4</v>
      </c>
      <c r="T536" s="7">
        <f t="shared" ca="1" si="315"/>
        <v>1.6190806398799357E-2</v>
      </c>
      <c r="U536" s="7">
        <f t="shared" ca="1" si="315"/>
        <v>2.328879273373323E-3</v>
      </c>
    </row>
    <row r="538" spans="1:21">
      <c r="A538" s="15" t="str">
        <f>A152</f>
        <v>CUST_451</v>
      </c>
      <c r="B538" s="2" t="str">
        <f>B152</f>
        <v>TOTAL</v>
      </c>
      <c r="D538" s="7">
        <f t="shared" ref="D538:U538" si="316">D152</f>
        <v>1</v>
      </c>
      <c r="E538" s="7">
        <f t="shared" si="316"/>
        <v>0.90345011945961107</v>
      </c>
      <c r="F538" s="7">
        <f t="shared" si="316"/>
        <v>7.2933168421932565E-2</v>
      </c>
      <c r="G538" s="7">
        <f t="shared" si="316"/>
        <v>1.1571058797761759E-4</v>
      </c>
      <c r="H538" s="7">
        <f t="shared" si="316"/>
        <v>9.6794422290841857E-5</v>
      </c>
      <c r="I538" s="7">
        <f t="shared" si="316"/>
        <v>5.0288827714098502E-4</v>
      </c>
      <c r="J538" s="7">
        <f t="shared" si="316"/>
        <v>3.7832331373551496E-5</v>
      </c>
      <c r="K538" s="7">
        <f t="shared" si="316"/>
        <v>5.8962090917290361E-5</v>
      </c>
      <c r="L538" s="7">
        <f t="shared" si="316"/>
        <v>0</v>
      </c>
      <c r="M538" s="7">
        <f t="shared" si="316"/>
        <v>0</v>
      </c>
      <c r="N538" s="7">
        <f t="shared" si="316"/>
        <v>0</v>
      </c>
      <c r="O538" s="7">
        <f t="shared" si="316"/>
        <v>0</v>
      </c>
      <c r="P538" s="7">
        <f t="shared" si="316"/>
        <v>0</v>
      </c>
      <c r="Q538" s="7">
        <f t="shared" si="316"/>
        <v>0</v>
      </c>
      <c r="R538" s="7">
        <f t="shared" si="316"/>
        <v>0</v>
      </c>
      <c r="S538" s="7">
        <f t="shared" si="316"/>
        <v>0</v>
      </c>
      <c r="T538" s="7">
        <f t="shared" si="316"/>
        <v>2.2804524408756126E-2</v>
      </c>
      <c r="U538" s="7">
        <f t="shared" si="316"/>
        <v>0</v>
      </c>
    </row>
    <row r="539" spans="1:21">
      <c r="A539" s="2" t="str">
        <f t="shared" ref="A539:B546" si="317">A338</f>
        <v>RB_GUP_EPIS_D</v>
      </c>
      <c r="B539" s="2" t="str">
        <f t="shared" si="317"/>
        <v>PRODUCTION</v>
      </c>
      <c r="C539" s="2"/>
      <c r="D539" s="7">
        <f t="shared" ref="D539:U539" si="318">D338</f>
        <v>0</v>
      </c>
      <c r="E539" s="7">
        <f t="shared" si="318"/>
        <v>0</v>
      </c>
      <c r="F539" s="7">
        <f t="shared" si="318"/>
        <v>0</v>
      </c>
      <c r="G539" s="7">
        <f t="shared" si="318"/>
        <v>0</v>
      </c>
      <c r="H539" s="7">
        <f t="shared" si="318"/>
        <v>0</v>
      </c>
      <c r="I539" s="7">
        <f t="shared" si="318"/>
        <v>0</v>
      </c>
      <c r="J539" s="7">
        <f t="shared" si="318"/>
        <v>0</v>
      </c>
      <c r="K539" s="7">
        <f t="shared" si="318"/>
        <v>0</v>
      </c>
      <c r="L539" s="7">
        <f t="shared" si="318"/>
        <v>0</v>
      </c>
      <c r="M539" s="7">
        <f t="shared" si="318"/>
        <v>0</v>
      </c>
      <c r="N539" s="7">
        <f t="shared" si="318"/>
        <v>0</v>
      </c>
      <c r="O539" s="7">
        <f t="shared" si="318"/>
        <v>0</v>
      </c>
      <c r="P539" s="7">
        <f t="shared" si="318"/>
        <v>0</v>
      </c>
      <c r="Q539" s="7">
        <f t="shared" si="318"/>
        <v>0</v>
      </c>
      <c r="R539" s="7">
        <f t="shared" si="318"/>
        <v>0</v>
      </c>
      <c r="S539" s="7">
        <f t="shared" si="318"/>
        <v>0</v>
      </c>
      <c r="T539" s="7">
        <f t="shared" si="318"/>
        <v>0</v>
      </c>
      <c r="U539" s="7">
        <f t="shared" si="318"/>
        <v>0</v>
      </c>
    </row>
    <row r="540" spans="1:21">
      <c r="A540" s="2" t="str">
        <f t="shared" si="317"/>
        <v>RB_GUP_EPIS_D</v>
      </c>
      <c r="B540" s="2" t="str">
        <f t="shared" si="317"/>
        <v>BULKTRAN</v>
      </c>
      <c r="C540" s="2"/>
      <c r="D540" s="7">
        <f t="shared" ref="D540:U540" si="319">D339</f>
        <v>0</v>
      </c>
      <c r="E540" s="7">
        <f t="shared" si="319"/>
        <v>0</v>
      </c>
      <c r="F540" s="7">
        <f t="shared" si="319"/>
        <v>0</v>
      </c>
      <c r="G540" s="7">
        <f t="shared" si="319"/>
        <v>0</v>
      </c>
      <c r="H540" s="7">
        <f t="shared" si="319"/>
        <v>0</v>
      </c>
      <c r="I540" s="7">
        <f t="shared" si="319"/>
        <v>0</v>
      </c>
      <c r="J540" s="7">
        <f t="shared" si="319"/>
        <v>0</v>
      </c>
      <c r="K540" s="7">
        <f t="shared" si="319"/>
        <v>0</v>
      </c>
      <c r="L540" s="7">
        <f t="shared" si="319"/>
        <v>0</v>
      </c>
      <c r="M540" s="7">
        <f t="shared" si="319"/>
        <v>0</v>
      </c>
      <c r="N540" s="7">
        <f t="shared" si="319"/>
        <v>0</v>
      </c>
      <c r="O540" s="7">
        <f t="shared" si="319"/>
        <v>0</v>
      </c>
      <c r="P540" s="7">
        <f t="shared" si="319"/>
        <v>0</v>
      </c>
      <c r="Q540" s="7">
        <f t="shared" si="319"/>
        <v>0</v>
      </c>
      <c r="R540" s="7">
        <f t="shared" si="319"/>
        <v>0</v>
      </c>
      <c r="S540" s="7">
        <f t="shared" si="319"/>
        <v>0</v>
      </c>
      <c r="T540" s="7">
        <f t="shared" si="319"/>
        <v>0</v>
      </c>
      <c r="U540" s="7">
        <f t="shared" si="319"/>
        <v>0</v>
      </c>
    </row>
    <row r="541" spans="1:21">
      <c r="A541" s="2" t="str">
        <f t="shared" si="317"/>
        <v>RB_GUP_EPIS_D</v>
      </c>
      <c r="B541" s="2" t="str">
        <f t="shared" si="317"/>
        <v>SUBTRAN</v>
      </c>
      <c r="C541" s="2"/>
      <c r="D541" s="7">
        <f t="shared" ref="D541:U541" si="320">D340</f>
        <v>0</v>
      </c>
      <c r="E541" s="7">
        <f t="shared" si="320"/>
        <v>0</v>
      </c>
      <c r="F541" s="7">
        <f t="shared" si="320"/>
        <v>0</v>
      </c>
      <c r="G541" s="7">
        <f t="shared" si="320"/>
        <v>0</v>
      </c>
      <c r="H541" s="7">
        <f t="shared" si="320"/>
        <v>0</v>
      </c>
      <c r="I541" s="7">
        <f t="shared" si="320"/>
        <v>0</v>
      </c>
      <c r="J541" s="7">
        <f t="shared" si="320"/>
        <v>0</v>
      </c>
      <c r="K541" s="7">
        <f t="shared" si="320"/>
        <v>0</v>
      </c>
      <c r="L541" s="7">
        <f t="shared" si="320"/>
        <v>0</v>
      </c>
      <c r="M541" s="7">
        <f t="shared" si="320"/>
        <v>0</v>
      </c>
      <c r="N541" s="7">
        <f t="shared" si="320"/>
        <v>0</v>
      </c>
      <c r="O541" s="7">
        <f t="shared" si="320"/>
        <v>0</v>
      </c>
      <c r="P541" s="7">
        <f t="shared" si="320"/>
        <v>0</v>
      </c>
      <c r="Q541" s="7">
        <f t="shared" si="320"/>
        <v>0</v>
      </c>
      <c r="R541" s="7">
        <f t="shared" si="320"/>
        <v>0</v>
      </c>
      <c r="S541" s="7">
        <f t="shared" si="320"/>
        <v>0</v>
      </c>
      <c r="T541" s="7">
        <f t="shared" si="320"/>
        <v>0</v>
      </c>
      <c r="U541" s="7">
        <f t="shared" si="320"/>
        <v>0</v>
      </c>
    </row>
    <row r="542" spans="1:21">
      <c r="A542" s="2" t="str">
        <f t="shared" si="317"/>
        <v>RB_GUP_EPIS_D</v>
      </c>
      <c r="B542" s="2" t="str">
        <f t="shared" si="317"/>
        <v>DISTPRI</v>
      </c>
      <c r="C542" s="2"/>
      <c r="D542" s="7">
        <f t="shared" ref="D542:U542" si="321">D341</f>
        <v>0.25795198055154306</v>
      </c>
      <c r="E542" s="7">
        <f t="shared" si="321"/>
        <v>0.17061456486985868</v>
      </c>
      <c r="F542" s="7">
        <f t="shared" si="321"/>
        <v>4.2339468048928512E-2</v>
      </c>
      <c r="G542" s="7">
        <f t="shared" si="321"/>
        <v>5.3753778150091979E-4</v>
      </c>
      <c r="H542" s="7">
        <f t="shared" si="321"/>
        <v>0</v>
      </c>
      <c r="I542" s="7">
        <f t="shared" si="321"/>
        <v>1.8480897474316377E-2</v>
      </c>
      <c r="J542" s="7">
        <f t="shared" si="321"/>
        <v>5.0821136055141033E-3</v>
      </c>
      <c r="K542" s="7">
        <f t="shared" si="321"/>
        <v>0</v>
      </c>
      <c r="L542" s="7">
        <f t="shared" si="321"/>
        <v>0</v>
      </c>
      <c r="M542" s="7">
        <f t="shared" si="321"/>
        <v>7.9189950043342082E-4</v>
      </c>
      <c r="N542" s="7">
        <f t="shared" si="321"/>
        <v>1.4626195782203541E-2</v>
      </c>
      <c r="O542" s="7">
        <f t="shared" si="321"/>
        <v>0</v>
      </c>
      <c r="P542" s="7">
        <f t="shared" si="321"/>
        <v>0</v>
      </c>
      <c r="Q542" s="7">
        <f t="shared" si="321"/>
        <v>5.1947114078978191E-3</v>
      </c>
      <c r="R542" s="7">
        <f t="shared" si="321"/>
        <v>9.9769300657677506E-5</v>
      </c>
      <c r="S542" s="7">
        <f t="shared" si="321"/>
        <v>7.6249000372689558E-5</v>
      </c>
      <c r="T542" s="7">
        <f t="shared" si="321"/>
        <v>8.7741798683083305E-5</v>
      </c>
      <c r="U542" s="7">
        <f t="shared" si="321"/>
        <v>2.0831981176156888E-5</v>
      </c>
    </row>
    <row r="543" spans="1:21">
      <c r="A543" s="2" t="str">
        <f t="shared" si="317"/>
        <v>RB_GUP_EPIS_D</v>
      </c>
      <c r="B543" s="2" t="str">
        <f t="shared" si="317"/>
        <v>DISTSEC</v>
      </c>
      <c r="C543" s="2"/>
      <c r="D543" s="7">
        <f t="shared" ref="D543:U543" si="322">D342</f>
        <v>8.5301907884760511E-2</v>
      </c>
      <c r="E543" s="7">
        <f t="shared" si="322"/>
        <v>6.4861731544383544E-2</v>
      </c>
      <c r="F543" s="7">
        <f t="shared" si="322"/>
        <v>1.3091878755798135E-2</v>
      </c>
      <c r="G543" s="7">
        <f t="shared" si="322"/>
        <v>0</v>
      </c>
      <c r="H543" s="7">
        <f t="shared" si="322"/>
        <v>0</v>
      </c>
      <c r="I543" s="7">
        <f t="shared" si="322"/>
        <v>5.0144553397207482E-3</v>
      </c>
      <c r="J543" s="7">
        <f t="shared" si="322"/>
        <v>0</v>
      </c>
      <c r="K543" s="7">
        <f t="shared" si="322"/>
        <v>0</v>
      </c>
      <c r="L543" s="7">
        <f t="shared" si="322"/>
        <v>0</v>
      </c>
      <c r="M543" s="7">
        <f t="shared" si="322"/>
        <v>1.7611819327026444E-4</v>
      </c>
      <c r="N543" s="7">
        <f t="shared" si="322"/>
        <v>0</v>
      </c>
      <c r="O543" s="7">
        <f t="shared" si="322"/>
        <v>0</v>
      </c>
      <c r="P543" s="7">
        <f t="shared" si="322"/>
        <v>0</v>
      </c>
      <c r="Q543" s="7">
        <f t="shared" si="322"/>
        <v>1.4545304466322005E-3</v>
      </c>
      <c r="R543" s="7">
        <f t="shared" si="322"/>
        <v>0</v>
      </c>
      <c r="S543" s="7">
        <f t="shared" si="322"/>
        <v>1.8722369835927753E-5</v>
      </c>
      <c r="T543" s="7">
        <f t="shared" si="322"/>
        <v>5.5742658266161283E-4</v>
      </c>
      <c r="U543" s="7">
        <f t="shared" si="322"/>
        <v>1.2704465245808115E-4</v>
      </c>
    </row>
    <row r="544" spans="1:21">
      <c r="A544" s="2" t="str">
        <f t="shared" si="317"/>
        <v>RB_GUP_EPIS_D</v>
      </c>
      <c r="B544" s="2" t="str">
        <f t="shared" si="317"/>
        <v>ENERGY</v>
      </c>
      <c r="C544" s="2"/>
      <c r="D544" s="7">
        <f t="shared" ref="D544:U544" si="323">D343</f>
        <v>0</v>
      </c>
      <c r="E544" s="7">
        <f t="shared" si="323"/>
        <v>0</v>
      </c>
      <c r="F544" s="7">
        <f t="shared" si="323"/>
        <v>0</v>
      </c>
      <c r="G544" s="7">
        <f t="shared" si="323"/>
        <v>0</v>
      </c>
      <c r="H544" s="7">
        <f t="shared" si="323"/>
        <v>0</v>
      </c>
      <c r="I544" s="7">
        <f t="shared" si="323"/>
        <v>0</v>
      </c>
      <c r="J544" s="7">
        <f t="shared" si="323"/>
        <v>0</v>
      </c>
      <c r="K544" s="7">
        <f t="shared" si="323"/>
        <v>0</v>
      </c>
      <c r="L544" s="7">
        <f t="shared" si="323"/>
        <v>0</v>
      </c>
      <c r="M544" s="7">
        <f t="shared" si="323"/>
        <v>0</v>
      </c>
      <c r="N544" s="7">
        <f t="shared" si="323"/>
        <v>0</v>
      </c>
      <c r="O544" s="7">
        <f t="shared" si="323"/>
        <v>0</v>
      </c>
      <c r="P544" s="7">
        <f t="shared" si="323"/>
        <v>0</v>
      </c>
      <c r="Q544" s="7">
        <f t="shared" si="323"/>
        <v>0</v>
      </c>
      <c r="R544" s="7">
        <f t="shared" si="323"/>
        <v>0</v>
      </c>
      <c r="S544" s="7">
        <f t="shared" si="323"/>
        <v>0</v>
      </c>
      <c r="T544" s="7">
        <f t="shared" si="323"/>
        <v>0</v>
      </c>
      <c r="U544" s="7">
        <f t="shared" si="323"/>
        <v>0</v>
      </c>
    </row>
    <row r="545" spans="1:21">
      <c r="A545" s="2" t="str">
        <f t="shared" si="317"/>
        <v>RB_GUP_EPIS_D</v>
      </c>
      <c r="B545" s="2" t="str">
        <f t="shared" si="317"/>
        <v>CUSTOMER</v>
      </c>
      <c r="C545" s="2"/>
      <c r="D545" s="7">
        <f t="shared" ref="D545:U545" si="324">D344</f>
        <v>0.65674611156369633</v>
      </c>
      <c r="E545" s="7">
        <f t="shared" si="324"/>
        <v>0.48872812998983933</v>
      </c>
      <c r="F545" s="7">
        <f t="shared" si="324"/>
        <v>0.12026504630022798</v>
      </c>
      <c r="G545" s="7">
        <f t="shared" si="324"/>
        <v>1.3398144055377485E-3</v>
      </c>
      <c r="H545" s="7">
        <f t="shared" si="324"/>
        <v>9.8940525911900412E-5</v>
      </c>
      <c r="I545" s="7">
        <f t="shared" si="324"/>
        <v>2.2383299374209068E-3</v>
      </c>
      <c r="J545" s="7">
        <f t="shared" si="324"/>
        <v>7.0334146082662438E-4</v>
      </c>
      <c r="K545" s="7">
        <f t="shared" si="324"/>
        <v>2.8389105833684022E-4</v>
      </c>
      <c r="L545" s="7">
        <f t="shared" si="324"/>
        <v>0</v>
      </c>
      <c r="M545" s="7">
        <f t="shared" si="324"/>
        <v>2.0755238609398631E-5</v>
      </c>
      <c r="N545" s="7">
        <f t="shared" si="324"/>
        <v>5.1677778238488133E-4</v>
      </c>
      <c r="O545" s="7">
        <f t="shared" si="324"/>
        <v>9.4096274746005364E-4</v>
      </c>
      <c r="P545" s="7">
        <f t="shared" si="324"/>
        <v>1.8249868065369916E-4</v>
      </c>
      <c r="Q545" s="7">
        <f t="shared" si="324"/>
        <v>7.1605088941212487E-4</v>
      </c>
      <c r="R545" s="7">
        <f t="shared" si="324"/>
        <v>8.3444307507564987E-6</v>
      </c>
      <c r="S545" s="7">
        <f t="shared" si="324"/>
        <v>5.1334274683269592E-5</v>
      </c>
      <c r="T545" s="7">
        <f t="shared" si="324"/>
        <v>3.578584453588371E-2</v>
      </c>
      <c r="U545" s="7">
        <f t="shared" si="324"/>
        <v>4.866049305757035E-3</v>
      </c>
    </row>
    <row r="546" spans="1:21">
      <c r="A546" s="2" t="str">
        <f t="shared" si="317"/>
        <v>RB_GUP_EPIS_D</v>
      </c>
      <c r="B546" s="2" t="str">
        <f t="shared" si="317"/>
        <v>TOTAL</v>
      </c>
      <c r="C546" s="2"/>
      <c r="D546" s="7">
        <f t="shared" ref="D546:U546" si="325">D345</f>
        <v>0.99999999999999967</v>
      </c>
      <c r="E546" s="7">
        <f t="shared" si="325"/>
        <v>0.72420442640408156</v>
      </c>
      <c r="F546" s="7">
        <f t="shared" si="325"/>
        <v>0.17569639310495463</v>
      </c>
      <c r="G546" s="7">
        <f t="shared" si="325"/>
        <v>1.8773521870386683E-3</v>
      </c>
      <c r="H546" s="7">
        <f t="shared" si="325"/>
        <v>9.8940525911900412E-5</v>
      </c>
      <c r="I546" s="7">
        <f t="shared" si="325"/>
        <v>2.5733682751458032E-2</v>
      </c>
      <c r="J546" s="7">
        <f t="shared" si="325"/>
        <v>5.7854550663407282E-3</v>
      </c>
      <c r="K546" s="7">
        <f t="shared" si="325"/>
        <v>2.8389105833684022E-4</v>
      </c>
      <c r="L546" s="7">
        <f t="shared" si="325"/>
        <v>0</v>
      </c>
      <c r="M546" s="7">
        <f t="shared" si="325"/>
        <v>9.887729323130839E-4</v>
      </c>
      <c r="N546" s="7">
        <f t="shared" si="325"/>
        <v>1.5142973564588423E-2</v>
      </c>
      <c r="O546" s="7">
        <f t="shared" si="325"/>
        <v>9.4096274746005364E-4</v>
      </c>
      <c r="P546" s="7">
        <f t="shared" si="325"/>
        <v>1.8249868065369916E-4</v>
      </c>
      <c r="Q546" s="7">
        <f t="shared" si="325"/>
        <v>7.3652927439421447E-3</v>
      </c>
      <c r="R546" s="7">
        <f t="shared" si="325"/>
        <v>1.0811373140843401E-4</v>
      </c>
      <c r="S546" s="7">
        <f t="shared" si="325"/>
        <v>1.4630564489188691E-4</v>
      </c>
      <c r="T546" s="7">
        <f t="shared" si="325"/>
        <v>3.6431012917228403E-2</v>
      </c>
      <c r="U546" s="7">
        <f t="shared" si="325"/>
        <v>5.0139259393912729E-3</v>
      </c>
    </row>
    <row r="547" spans="1:21">
      <c r="A547" s="2" t="s">
        <v>147</v>
      </c>
      <c r="B547" s="2" t="str">
        <f>$B$5</f>
        <v>PRODUCTION</v>
      </c>
      <c r="C547" s="6"/>
      <c r="D547" s="7">
        <f t="shared" ref="D547:D554" si="326">SUM(E547:U547)</f>
        <v>0</v>
      </c>
      <c r="E547" s="7">
        <f t="shared" ref="E547:K547" si="327">E538*E539/E546</f>
        <v>0</v>
      </c>
      <c r="F547" s="7">
        <f t="shared" si="327"/>
        <v>0</v>
      </c>
      <c r="G547" s="7">
        <f t="shared" si="327"/>
        <v>0</v>
      </c>
      <c r="H547" s="7">
        <f t="shared" si="327"/>
        <v>0</v>
      </c>
      <c r="I547" s="7">
        <f>I538*I539/I546</f>
        <v>0</v>
      </c>
      <c r="J547" s="7">
        <f t="shared" si="327"/>
        <v>0</v>
      </c>
      <c r="K547" s="7">
        <f t="shared" si="327"/>
        <v>0</v>
      </c>
      <c r="L547" s="7">
        <f>IFERROR($L$538*L539/$L$546,0)</f>
        <v>0</v>
      </c>
      <c r="M547" s="7">
        <f>IFERROR($M$538*M539/$M$546,0)</f>
        <v>0</v>
      </c>
      <c r="N547" s="7">
        <f t="shared" ref="N547:U547" si="328">N538*N539/N546</f>
        <v>0</v>
      </c>
      <c r="O547" s="7">
        <f t="shared" si="328"/>
        <v>0</v>
      </c>
      <c r="P547" s="7">
        <f t="shared" si="328"/>
        <v>0</v>
      </c>
      <c r="Q547" s="7">
        <f t="shared" si="328"/>
        <v>0</v>
      </c>
      <c r="R547" s="7">
        <f t="shared" si="328"/>
        <v>0</v>
      </c>
      <c r="S547" s="7">
        <f t="shared" si="328"/>
        <v>0</v>
      </c>
      <c r="T547" s="7">
        <f t="shared" si="328"/>
        <v>0</v>
      </c>
      <c r="U547" s="7">
        <f t="shared" si="328"/>
        <v>0</v>
      </c>
    </row>
    <row r="548" spans="1:21">
      <c r="A548" s="2" t="str">
        <f t="shared" ref="A548:A554" si="329">A547</f>
        <v>MISC_SERV_REV</v>
      </c>
      <c r="B548" s="2" t="str">
        <f>$B$6</f>
        <v>BULKTRAN</v>
      </c>
      <c r="C548" s="6"/>
      <c r="D548" s="7">
        <f t="shared" si="326"/>
        <v>0</v>
      </c>
      <c r="E548" s="7">
        <f t="shared" ref="E548:K548" si="330">E538*E540/E546</f>
        <v>0</v>
      </c>
      <c r="F548" s="7">
        <f t="shared" si="330"/>
        <v>0</v>
      </c>
      <c r="G548" s="7">
        <f t="shared" si="330"/>
        <v>0</v>
      </c>
      <c r="H548" s="7">
        <f t="shared" si="330"/>
        <v>0</v>
      </c>
      <c r="I548" s="7">
        <f t="shared" si="330"/>
        <v>0</v>
      </c>
      <c r="J548" s="7">
        <f t="shared" si="330"/>
        <v>0</v>
      </c>
      <c r="K548" s="7">
        <f t="shared" si="330"/>
        <v>0</v>
      </c>
      <c r="L548" s="7">
        <f t="shared" ref="L548:L554" si="331">IFERROR($L$538*L540/$L$546,0)</f>
        <v>0</v>
      </c>
      <c r="M548" s="7">
        <f t="shared" ref="M548:M554" si="332">IFERROR($M$538*M540/$M$546,0)</f>
        <v>0</v>
      </c>
      <c r="N548" s="7">
        <f t="shared" ref="N548:U548" si="333">N538*N540/N546</f>
        <v>0</v>
      </c>
      <c r="O548" s="7">
        <f t="shared" si="333"/>
        <v>0</v>
      </c>
      <c r="P548" s="7">
        <f t="shared" si="333"/>
        <v>0</v>
      </c>
      <c r="Q548" s="7">
        <f t="shared" si="333"/>
        <v>0</v>
      </c>
      <c r="R548" s="7">
        <f t="shared" si="333"/>
        <v>0</v>
      </c>
      <c r="S548" s="7">
        <f t="shared" si="333"/>
        <v>0</v>
      </c>
      <c r="T548" s="7">
        <f t="shared" si="333"/>
        <v>0</v>
      </c>
      <c r="U548" s="7">
        <f t="shared" si="333"/>
        <v>0</v>
      </c>
    </row>
    <row r="549" spans="1:21">
      <c r="A549" s="2" t="str">
        <f t="shared" si="329"/>
        <v>MISC_SERV_REV</v>
      </c>
      <c r="B549" s="2" t="str">
        <f>$B$7</f>
        <v>SUBTRAN</v>
      </c>
      <c r="C549" s="6"/>
      <c r="D549" s="7">
        <f t="shared" si="326"/>
        <v>0</v>
      </c>
      <c r="E549" s="7">
        <f t="shared" ref="E549:J549" si="334">E538*E541/E546</f>
        <v>0</v>
      </c>
      <c r="F549" s="7">
        <f t="shared" si="334"/>
        <v>0</v>
      </c>
      <c r="G549" s="7">
        <f t="shared" si="334"/>
        <v>0</v>
      </c>
      <c r="H549" s="7">
        <f t="shared" si="334"/>
        <v>0</v>
      </c>
      <c r="I549" s="7">
        <f t="shared" si="334"/>
        <v>0</v>
      </c>
      <c r="J549" s="7">
        <f t="shared" si="334"/>
        <v>0</v>
      </c>
      <c r="K549" s="7">
        <f>K538*K541/K546</f>
        <v>0</v>
      </c>
      <c r="L549" s="7">
        <f t="shared" si="331"/>
        <v>0</v>
      </c>
      <c r="M549" s="7">
        <f t="shared" si="332"/>
        <v>0</v>
      </c>
      <c r="N549" s="7">
        <f t="shared" ref="N549:U549" si="335">N538*N541/N546</f>
        <v>0</v>
      </c>
      <c r="O549" s="7">
        <f t="shared" si="335"/>
        <v>0</v>
      </c>
      <c r="P549" s="7">
        <f t="shared" si="335"/>
        <v>0</v>
      </c>
      <c r="Q549" s="7">
        <f t="shared" si="335"/>
        <v>0</v>
      </c>
      <c r="R549" s="7">
        <f t="shared" si="335"/>
        <v>0</v>
      </c>
      <c r="S549" s="7">
        <f t="shared" si="335"/>
        <v>0</v>
      </c>
      <c r="T549" s="7">
        <f t="shared" si="335"/>
        <v>0</v>
      </c>
      <c r="U549" s="7">
        <f t="shared" si="335"/>
        <v>0</v>
      </c>
    </row>
    <row r="550" spans="1:21">
      <c r="A550" s="2" t="str">
        <f t="shared" si="329"/>
        <v>MISC_SERV_REV</v>
      </c>
      <c r="B550" s="2" t="str">
        <f>$B$8</f>
        <v>DISTPRI</v>
      </c>
      <c r="C550" s="6"/>
      <c r="D550" s="7">
        <f t="shared" si="326"/>
        <v>0.23090080989360348</v>
      </c>
      <c r="E550" s="7">
        <f t="shared" ref="E550:I550" si="336">E538*E542/E546</f>
        <v>0.2128428705946869</v>
      </c>
      <c r="F550" s="7">
        <f t="shared" si="336"/>
        <v>1.7575497706790746E-2</v>
      </c>
      <c r="G550" s="7">
        <f t="shared" si="336"/>
        <v>3.3131137134033355E-5</v>
      </c>
      <c r="H550" s="7">
        <f t="shared" si="336"/>
        <v>0</v>
      </c>
      <c r="I550" s="7">
        <f t="shared" si="336"/>
        <v>3.6115416439380681E-4</v>
      </c>
      <c r="J550" s="7">
        <f>J538*J542/J546</f>
        <v>3.3233030729154517E-5</v>
      </c>
      <c r="K550" s="7">
        <f>K538*K542/K546</f>
        <v>0</v>
      </c>
      <c r="L550" s="7">
        <f t="shared" si="331"/>
        <v>0</v>
      </c>
      <c r="M550" s="7">
        <f t="shared" si="332"/>
        <v>0</v>
      </c>
      <c r="N550" s="7">
        <f t="shared" ref="N550:U550" si="337">N538*N542/N546</f>
        <v>0</v>
      </c>
      <c r="O550" s="7">
        <f t="shared" si="337"/>
        <v>0</v>
      </c>
      <c r="P550" s="7">
        <f t="shared" si="337"/>
        <v>0</v>
      </c>
      <c r="Q550" s="7">
        <f t="shared" si="337"/>
        <v>0</v>
      </c>
      <c r="R550" s="7">
        <f t="shared" si="337"/>
        <v>0</v>
      </c>
      <c r="S550" s="7">
        <f t="shared" si="337"/>
        <v>0</v>
      </c>
      <c r="T550" s="7">
        <f t="shared" si="337"/>
        <v>5.4923259868799842E-5</v>
      </c>
      <c r="U550" s="7">
        <f t="shared" si="337"/>
        <v>0</v>
      </c>
    </row>
    <row r="551" spans="1:21">
      <c r="A551" s="2" t="str">
        <f t="shared" si="329"/>
        <v>MISC_SERV_REV</v>
      </c>
      <c r="B551" s="2" t="str">
        <f>$B$9</f>
        <v>DISTSEC</v>
      </c>
      <c r="C551" s="6"/>
      <c r="D551" s="7">
        <f t="shared" si="326"/>
        <v>8.6796946339432954E-2</v>
      </c>
      <c r="E551" s="7">
        <f t="shared" ref="E551:K551" si="338">E538*E543/E546</f>
        <v>8.0915466649514906E-2</v>
      </c>
      <c r="F551" s="7">
        <f t="shared" si="338"/>
        <v>5.4345577696962985E-3</v>
      </c>
      <c r="G551" s="7">
        <f t="shared" si="338"/>
        <v>0</v>
      </c>
      <c r="H551" s="7">
        <f t="shared" si="338"/>
        <v>0</v>
      </c>
      <c r="I551" s="7">
        <f>I538*I543/I546</f>
        <v>9.7992612676073483E-5</v>
      </c>
      <c r="J551" s="7">
        <f t="shared" si="338"/>
        <v>0</v>
      </c>
      <c r="K551" s="7">
        <f t="shared" si="338"/>
        <v>0</v>
      </c>
      <c r="L551" s="7">
        <f t="shared" si="331"/>
        <v>0</v>
      </c>
      <c r="M551" s="7">
        <f t="shared" si="332"/>
        <v>0</v>
      </c>
      <c r="N551" s="7">
        <f t="shared" ref="N551:U551" si="339">N538*N543/N546</f>
        <v>0</v>
      </c>
      <c r="O551" s="7">
        <f t="shared" si="339"/>
        <v>0</v>
      </c>
      <c r="P551" s="7">
        <f>P538*P543/P546</f>
        <v>0</v>
      </c>
      <c r="Q551" s="7">
        <f t="shared" si="339"/>
        <v>0</v>
      </c>
      <c r="R551" s="7">
        <f t="shared" si="339"/>
        <v>0</v>
      </c>
      <c r="S551" s="7">
        <f>S538*S543/S546</f>
        <v>0</v>
      </c>
      <c r="T551" s="7">
        <f t="shared" si="339"/>
        <v>3.4892930754568092E-4</v>
      </c>
      <c r="U551" s="7">
        <f t="shared" si="339"/>
        <v>0</v>
      </c>
    </row>
    <row r="552" spans="1:21">
      <c r="A552" s="2" t="str">
        <f t="shared" si="329"/>
        <v>MISC_SERV_REV</v>
      </c>
      <c r="B552" s="2" t="str">
        <f>$B$10</f>
        <v>ENERGY</v>
      </c>
      <c r="C552" s="6"/>
      <c r="D552" s="7">
        <f t="shared" si="326"/>
        <v>0</v>
      </c>
      <c r="E552" s="7">
        <f t="shared" ref="E552:K552" si="340">E538*E544/E546</f>
        <v>0</v>
      </c>
      <c r="F552" s="7">
        <f t="shared" si="340"/>
        <v>0</v>
      </c>
      <c r="G552" s="7">
        <f t="shared" si="340"/>
        <v>0</v>
      </c>
      <c r="H552" s="7">
        <f t="shared" si="340"/>
        <v>0</v>
      </c>
      <c r="I552" s="7">
        <f t="shared" si="340"/>
        <v>0</v>
      </c>
      <c r="J552" s="7">
        <f>J538*J544/J546</f>
        <v>0</v>
      </c>
      <c r="K552" s="7">
        <f t="shared" si="340"/>
        <v>0</v>
      </c>
      <c r="L552" s="7">
        <f t="shared" si="331"/>
        <v>0</v>
      </c>
      <c r="M552" s="7">
        <f t="shared" si="332"/>
        <v>0</v>
      </c>
      <c r="N552" s="7">
        <f>N538*N544/N546</f>
        <v>0</v>
      </c>
      <c r="O552" s="7">
        <f>O538*O544/O546</f>
        <v>0</v>
      </c>
      <c r="P552" s="7">
        <f t="shared" ref="P552:U552" si="341">P538*P544/P546</f>
        <v>0</v>
      </c>
      <c r="Q552" s="7">
        <f t="shared" si="341"/>
        <v>0</v>
      </c>
      <c r="R552" s="7">
        <f>R538*R544/R546</f>
        <v>0</v>
      </c>
      <c r="S552" s="7">
        <f t="shared" si="341"/>
        <v>0</v>
      </c>
      <c r="T552" s="7">
        <f t="shared" si="341"/>
        <v>0</v>
      </c>
      <c r="U552" s="7">
        <f t="shared" si="341"/>
        <v>0</v>
      </c>
    </row>
    <row r="553" spans="1:21">
      <c r="A553" s="2" t="str">
        <f t="shared" si="329"/>
        <v>MISC_SERV_REV</v>
      </c>
      <c r="B553" s="2" t="str">
        <f>$B$11</f>
        <v>CUSTOMER</v>
      </c>
      <c r="C553" s="6"/>
      <c r="D553" s="7">
        <f t="shared" si="326"/>
        <v>0.68230224376696369</v>
      </c>
      <c r="E553" s="7">
        <f t="shared" ref="E553:K553" si="342">E538*E545/E546</f>
        <v>0.60969178221540932</v>
      </c>
      <c r="F553" s="7">
        <f t="shared" si="342"/>
        <v>4.9923112945445519E-2</v>
      </c>
      <c r="G553" s="7">
        <f t="shared" si="342"/>
        <v>8.2579450843584237E-5</v>
      </c>
      <c r="H553" s="7">
        <f t="shared" si="342"/>
        <v>9.6794422290841857E-5</v>
      </c>
      <c r="I553" s="7">
        <f>I538*I545/I546</f>
        <v>4.3741500071104751E-5</v>
      </c>
      <c r="J553" s="7">
        <f>J538*J545/J546</f>
        <v>4.5993006443969725E-6</v>
      </c>
      <c r="K553" s="7">
        <f t="shared" si="342"/>
        <v>5.8962090917290354E-5</v>
      </c>
      <c r="L553" s="7">
        <f t="shared" si="331"/>
        <v>0</v>
      </c>
      <c r="M553" s="7">
        <f t="shared" si="332"/>
        <v>0</v>
      </c>
      <c r="N553" s="7">
        <f t="shared" ref="N553:U553" si="343">N538*N545/N546</f>
        <v>0</v>
      </c>
      <c r="O553" s="7">
        <f t="shared" si="343"/>
        <v>0</v>
      </c>
      <c r="P553" s="7">
        <f>P538*P545/P546</f>
        <v>0</v>
      </c>
      <c r="Q553" s="7">
        <f>Q538*Q545/Q546</f>
        <v>0</v>
      </c>
      <c r="R553" s="7">
        <f t="shared" si="343"/>
        <v>0</v>
      </c>
      <c r="S553" s="7">
        <f t="shared" si="343"/>
        <v>0</v>
      </c>
      <c r="T553" s="7">
        <f t="shared" si="343"/>
        <v>2.2400671841341646E-2</v>
      </c>
      <c r="U553" s="7">
        <f t="shared" si="343"/>
        <v>0</v>
      </c>
    </row>
    <row r="554" spans="1:21">
      <c r="A554" s="2" t="str">
        <f t="shared" si="329"/>
        <v>MISC_SERV_REV</v>
      </c>
      <c r="B554" s="2" t="str">
        <f>$B$12</f>
        <v>TOTAL</v>
      </c>
      <c r="C554" s="6"/>
      <c r="D554" s="7">
        <f t="shared" si="326"/>
        <v>0.99999999999999989</v>
      </c>
      <c r="E554" s="7">
        <f t="shared" ref="E554:K554" si="344">E538*E546/E546</f>
        <v>0.90345011945961096</v>
      </c>
      <c r="F554" s="7">
        <f t="shared" si="344"/>
        <v>7.2933168421932565E-2</v>
      </c>
      <c r="G554" s="7">
        <f t="shared" si="344"/>
        <v>1.1571058797761759E-4</v>
      </c>
      <c r="H554" s="7">
        <f t="shared" si="344"/>
        <v>9.6794422290841857E-5</v>
      </c>
      <c r="I554" s="7">
        <f t="shared" si="344"/>
        <v>5.0288827714098502E-4</v>
      </c>
      <c r="J554" s="7">
        <f t="shared" si="344"/>
        <v>3.7832331373551496E-5</v>
      </c>
      <c r="K554" s="7">
        <f t="shared" si="344"/>
        <v>5.8962090917290354E-5</v>
      </c>
      <c r="L554" s="7">
        <f t="shared" si="331"/>
        <v>0</v>
      </c>
      <c r="M554" s="7">
        <f t="shared" si="332"/>
        <v>0</v>
      </c>
      <c r="N554" s="7">
        <f t="shared" ref="N554:U554" si="345">N538*N546/N546</f>
        <v>0</v>
      </c>
      <c r="O554" s="7">
        <f t="shared" si="345"/>
        <v>0</v>
      </c>
      <c r="P554" s="7">
        <f t="shared" si="345"/>
        <v>0</v>
      </c>
      <c r="Q554" s="7">
        <f t="shared" si="345"/>
        <v>0</v>
      </c>
      <c r="R554" s="7">
        <f t="shared" si="345"/>
        <v>0</v>
      </c>
      <c r="S554" s="7">
        <f t="shared" si="345"/>
        <v>0</v>
      </c>
      <c r="T554" s="7">
        <f t="shared" si="345"/>
        <v>2.2804524408756126E-2</v>
      </c>
      <c r="U554" s="7">
        <f t="shared" si="345"/>
        <v>0</v>
      </c>
    </row>
    <row r="555" spans="1:21">
      <c r="C555" s="6"/>
      <c r="D555" s="7"/>
      <c r="E555" s="7">
        <f>E554-E538</f>
        <v>0</v>
      </c>
      <c r="F555" s="7">
        <f t="shared" ref="F555:U555" si="346">F554-F538</f>
        <v>0</v>
      </c>
      <c r="G555" s="7">
        <f t="shared" si="346"/>
        <v>0</v>
      </c>
      <c r="H555" s="7">
        <f t="shared" ref="H555:M555" si="347">H554-H538</f>
        <v>0</v>
      </c>
      <c r="I555" s="7">
        <f t="shared" si="347"/>
        <v>0</v>
      </c>
      <c r="J555" s="7">
        <f t="shared" si="347"/>
        <v>0</v>
      </c>
      <c r="K555" s="7">
        <f t="shared" si="347"/>
        <v>0</v>
      </c>
      <c r="L555" s="7">
        <f t="shared" si="347"/>
        <v>0</v>
      </c>
      <c r="M555" s="7">
        <f t="shared" si="347"/>
        <v>0</v>
      </c>
      <c r="N555" s="7">
        <f t="shared" si="346"/>
        <v>0</v>
      </c>
      <c r="O555" s="7">
        <f>O554-O538</f>
        <v>0</v>
      </c>
      <c r="P555" s="7">
        <f t="shared" si="346"/>
        <v>0</v>
      </c>
      <c r="Q555" s="7">
        <f t="shared" si="346"/>
        <v>0</v>
      </c>
      <c r="R555" s="7">
        <f t="shared" si="346"/>
        <v>0</v>
      </c>
      <c r="S555" s="7">
        <f t="shared" si="346"/>
        <v>0</v>
      </c>
      <c r="T555" s="7">
        <f t="shared" si="346"/>
        <v>0</v>
      </c>
      <c r="U555" s="7">
        <f t="shared" si="346"/>
        <v>0</v>
      </c>
    </row>
    <row r="557" spans="1:21">
      <c r="A557" s="15" t="str">
        <f>COSS!D83</f>
        <v>364 Poles</v>
      </c>
      <c r="B557" s="2" t="str">
        <f>$B$5</f>
        <v>PRODUCTION</v>
      </c>
      <c r="D557" s="8">
        <f>COSS!H76</f>
        <v>0</v>
      </c>
      <c r="E557" s="8">
        <f>COSS!I76</f>
        <v>0</v>
      </c>
      <c r="F557" s="8">
        <f>COSS!J76</f>
        <v>0</v>
      </c>
      <c r="G557" s="8">
        <f>COSS!K76</f>
        <v>0</v>
      </c>
      <c r="H557" s="8">
        <f>COSS!L76</f>
        <v>0</v>
      </c>
      <c r="I557" s="8">
        <f>COSS!N76</f>
        <v>0</v>
      </c>
      <c r="J557" s="8">
        <f>COSS!O76</f>
        <v>0</v>
      </c>
      <c r="K557" s="8">
        <f>COSS!P76</f>
        <v>0</v>
      </c>
      <c r="L557" s="8">
        <f>COSS!Q76</f>
        <v>0</v>
      </c>
      <c r="M557" s="8">
        <f>COSS!S76</f>
        <v>0</v>
      </c>
      <c r="N557" s="8">
        <f>COSS!T76</f>
        <v>0</v>
      </c>
      <c r="O557" s="8">
        <f>COSS!U76</f>
        <v>0</v>
      </c>
      <c r="P557" s="8">
        <f>COSS!V76</f>
        <v>0</v>
      </c>
      <c r="Q557" s="8">
        <f>COSS!X76</f>
        <v>0</v>
      </c>
      <c r="R557" s="8">
        <f>COSS!Y76</f>
        <v>0</v>
      </c>
      <c r="S557" s="8">
        <f>COSS!AA76</f>
        <v>0</v>
      </c>
      <c r="T557" s="8">
        <f>COSS!AB76</f>
        <v>0</v>
      </c>
      <c r="U557" s="8">
        <f>COSS!AC76</f>
        <v>0</v>
      </c>
    </row>
    <row r="558" spans="1:21">
      <c r="B558" s="2" t="str">
        <f>$B$6</f>
        <v>BULKTRAN</v>
      </c>
      <c r="D558" s="8">
        <f>COSS!H77</f>
        <v>0</v>
      </c>
      <c r="E558" s="8">
        <f>COSS!I77</f>
        <v>0</v>
      </c>
      <c r="F558" s="8">
        <f>COSS!J77</f>
        <v>0</v>
      </c>
      <c r="G558" s="8">
        <f>COSS!K77</f>
        <v>0</v>
      </c>
      <c r="H558" s="8">
        <f>COSS!L77</f>
        <v>0</v>
      </c>
      <c r="I558" s="8">
        <f>COSS!N77</f>
        <v>0</v>
      </c>
      <c r="J558" s="8">
        <f>COSS!O77</f>
        <v>0</v>
      </c>
      <c r="K558" s="8">
        <f>COSS!P77</f>
        <v>0</v>
      </c>
      <c r="L558" s="8">
        <f>COSS!Q77</f>
        <v>0</v>
      </c>
      <c r="M558" s="8">
        <f>COSS!S77</f>
        <v>0</v>
      </c>
      <c r="N558" s="8">
        <f>COSS!T77</f>
        <v>0</v>
      </c>
      <c r="O558" s="8">
        <f>COSS!U77</f>
        <v>0</v>
      </c>
      <c r="P558" s="8">
        <f>COSS!V77</f>
        <v>0</v>
      </c>
      <c r="Q558" s="8">
        <f>COSS!X77</f>
        <v>0</v>
      </c>
      <c r="R558" s="8">
        <f>COSS!Y77</f>
        <v>0</v>
      </c>
      <c r="S558" s="8">
        <f>COSS!AA77</f>
        <v>0</v>
      </c>
      <c r="T558" s="8">
        <f>COSS!AB77</f>
        <v>0</v>
      </c>
      <c r="U558" s="8">
        <f>COSS!AC77</f>
        <v>0</v>
      </c>
    </row>
    <row r="559" spans="1:21">
      <c r="B559" s="2" t="str">
        <f>$B$7</f>
        <v>SUBTRAN</v>
      </c>
      <c r="D559" s="8">
        <f>COSS!H78</f>
        <v>0</v>
      </c>
      <c r="E559" s="8">
        <f>COSS!I78</f>
        <v>0</v>
      </c>
      <c r="F559" s="8">
        <f>COSS!J78</f>
        <v>0</v>
      </c>
      <c r="G559" s="8">
        <f>COSS!K78</f>
        <v>0</v>
      </c>
      <c r="H559" s="8">
        <f>COSS!L78</f>
        <v>0</v>
      </c>
      <c r="I559" s="8">
        <f>COSS!N78</f>
        <v>0</v>
      </c>
      <c r="J559" s="8">
        <f>COSS!O78</f>
        <v>0</v>
      </c>
      <c r="K559" s="8">
        <f>COSS!P78</f>
        <v>0</v>
      </c>
      <c r="L559" s="8">
        <f>COSS!Q78</f>
        <v>0</v>
      </c>
      <c r="M559" s="8">
        <f>COSS!S78</f>
        <v>0</v>
      </c>
      <c r="N559" s="8">
        <f>COSS!T78</f>
        <v>0</v>
      </c>
      <c r="O559" s="8">
        <f>COSS!U78</f>
        <v>0</v>
      </c>
      <c r="P559" s="8">
        <f>COSS!V78</f>
        <v>0</v>
      </c>
      <c r="Q559" s="8">
        <f>COSS!X78</f>
        <v>0</v>
      </c>
      <c r="R559" s="8">
        <f>COSS!Y78</f>
        <v>0</v>
      </c>
      <c r="S559" s="8">
        <f>COSS!AA78</f>
        <v>0</v>
      </c>
      <c r="T559" s="8">
        <f>COSS!AB78</f>
        <v>0</v>
      </c>
      <c r="U559" s="8">
        <f>COSS!AC78</f>
        <v>0</v>
      </c>
    </row>
    <row r="560" spans="1:21">
      <c r="B560" s="2" t="str">
        <f>$B$8</f>
        <v>DISTPRI</v>
      </c>
      <c r="D560" s="8">
        <f>COSS!H79</f>
        <v>35464856.543794155</v>
      </c>
      <c r="E560" s="8">
        <f>COSS!I79</f>
        <v>23457160.726014853</v>
      </c>
      <c r="F560" s="8">
        <f>COSS!J79</f>
        <v>5821095.6833330849</v>
      </c>
      <c r="G560" s="8">
        <f>COSS!K79</f>
        <v>73904.066435304063</v>
      </c>
      <c r="H560" s="8">
        <f>COSS!L79</f>
        <v>0</v>
      </c>
      <c r="I560" s="8">
        <f>COSS!N79</f>
        <v>2540869.7243797057</v>
      </c>
      <c r="J560" s="8">
        <f>COSS!O79</f>
        <v>698720.86104339128</v>
      </c>
      <c r="K560" s="8">
        <f>COSS!P79</f>
        <v>0</v>
      </c>
      <c r="L560" s="8">
        <f>COSS!Q79</f>
        <v>0</v>
      </c>
      <c r="M560" s="8">
        <f>COSS!S79</f>
        <v>108875.31128826427</v>
      </c>
      <c r="N560" s="8">
        <f>COSS!T79</f>
        <v>2010901.153339461</v>
      </c>
      <c r="O560" s="8">
        <f>COSS!U79</f>
        <v>0</v>
      </c>
      <c r="P560" s="8">
        <f>COSS!V79</f>
        <v>0</v>
      </c>
      <c r="Q560" s="8">
        <f>COSS!X79</f>
        <v>714201.51329559227</v>
      </c>
      <c r="R560" s="8">
        <f>COSS!Y79</f>
        <v>13716.909355507705</v>
      </c>
      <c r="S560" s="8">
        <f>COSS!AA79</f>
        <v>10483.19091810504</v>
      </c>
      <c r="T560" s="8">
        <f>COSS!AB79</f>
        <v>12063.292929701849</v>
      </c>
      <c r="U560" s="8">
        <f>COSS!AC79</f>
        <v>2864.1114611942262</v>
      </c>
    </row>
    <row r="561" spans="1:21">
      <c r="B561" s="2" t="str">
        <f>$B$9</f>
        <v>DISTSEC</v>
      </c>
      <c r="D561" s="8">
        <f>COSS!H80</f>
        <v>15888199.228978848</v>
      </c>
      <c r="E561" s="8">
        <f>COSS!I80</f>
        <v>12081044.125131655</v>
      </c>
      <c r="F561" s="8">
        <f>COSS!J80</f>
        <v>2438472.7506302074</v>
      </c>
      <c r="G561" s="8">
        <f>COSS!K80</f>
        <v>0</v>
      </c>
      <c r="H561" s="8">
        <f>COSS!L80</f>
        <v>0</v>
      </c>
      <c r="I561" s="8">
        <f>COSS!N80</f>
        <v>933984.56655778422</v>
      </c>
      <c r="J561" s="8">
        <f>COSS!O80</f>
        <v>0</v>
      </c>
      <c r="K561" s="8">
        <f>COSS!P80</f>
        <v>0</v>
      </c>
      <c r="L561" s="8">
        <f>COSS!Q80</f>
        <v>0</v>
      </c>
      <c r="M561" s="8">
        <f>COSS!S80</f>
        <v>32803.497740121151</v>
      </c>
      <c r="N561" s="8">
        <f>COSS!T80</f>
        <v>0</v>
      </c>
      <c r="O561" s="8">
        <f>COSS!U80</f>
        <v>0</v>
      </c>
      <c r="P561" s="8">
        <f>COSS!V80</f>
        <v>0</v>
      </c>
      <c r="Q561" s="8">
        <f>COSS!X80</f>
        <v>270918.55380220222</v>
      </c>
      <c r="R561" s="8">
        <f>COSS!Y80</f>
        <v>0</v>
      </c>
      <c r="S561" s="8">
        <f>COSS!AA80</f>
        <v>3487.1991655064417</v>
      </c>
      <c r="T561" s="8">
        <f>COSS!AB80</f>
        <v>103825.39875686415</v>
      </c>
      <c r="U561" s="8">
        <f>COSS!AC80</f>
        <v>23663.137194507992</v>
      </c>
    </row>
    <row r="562" spans="1:21">
      <c r="B562" s="2" t="str">
        <f>$B$10</f>
        <v>ENERGY</v>
      </c>
      <c r="D562" s="8">
        <f>COSS!H81</f>
        <v>0</v>
      </c>
      <c r="E562" s="8">
        <f>COSS!I81</f>
        <v>0</v>
      </c>
      <c r="F562" s="8">
        <f>COSS!J81</f>
        <v>0</v>
      </c>
      <c r="G562" s="8">
        <f>COSS!K81</f>
        <v>0</v>
      </c>
      <c r="H562" s="8">
        <f>COSS!L81</f>
        <v>0</v>
      </c>
      <c r="I562" s="8">
        <f>COSS!N81</f>
        <v>0</v>
      </c>
      <c r="J562" s="8">
        <f>COSS!O81</f>
        <v>0</v>
      </c>
      <c r="K562" s="8">
        <f>COSS!P81</f>
        <v>0</v>
      </c>
      <c r="L562" s="8">
        <f>COSS!Q81</f>
        <v>0</v>
      </c>
      <c r="M562" s="8">
        <f>COSS!S81</f>
        <v>0</v>
      </c>
      <c r="N562" s="8">
        <f>COSS!T81</f>
        <v>0</v>
      </c>
      <c r="O562" s="8">
        <f>COSS!U81</f>
        <v>0</v>
      </c>
      <c r="P562" s="8">
        <f>COSS!V81</f>
        <v>0</v>
      </c>
      <c r="Q562" s="8">
        <f>COSS!X81</f>
        <v>0</v>
      </c>
      <c r="R562" s="8">
        <f>COSS!Y81</f>
        <v>0</v>
      </c>
      <c r="S562" s="8">
        <f>COSS!AA81</f>
        <v>0</v>
      </c>
      <c r="T562" s="8">
        <f>COSS!AB81</f>
        <v>0</v>
      </c>
      <c r="U562" s="8">
        <f>COSS!AC81</f>
        <v>0</v>
      </c>
    </row>
    <row r="563" spans="1:21">
      <c r="B563" s="2" t="str">
        <f>$B$11</f>
        <v>CUSTOMER</v>
      </c>
      <c r="D563" s="8">
        <f>COSS!H82</f>
        <v>243142867.69722691</v>
      </c>
      <c r="E563" s="8">
        <f>COSS!I82</f>
        <v>196083437.88046804</v>
      </c>
      <c r="F563" s="8">
        <f>COSS!J82</f>
        <v>45919479.047053136</v>
      </c>
      <c r="G563" s="8">
        <f>COSS!K82</f>
        <v>107149.41960681313</v>
      </c>
      <c r="H563" s="8">
        <f>COSS!L82</f>
        <v>0</v>
      </c>
      <c r="I563" s="8">
        <f>COSS!N82</f>
        <v>559558.080168913</v>
      </c>
      <c r="J563" s="8">
        <f>COSS!O82</f>
        <v>105661.23322338516</v>
      </c>
      <c r="K563" s="8">
        <f>COSS!P82</f>
        <v>0</v>
      </c>
      <c r="L563" s="8">
        <f>COSS!Q82</f>
        <v>0</v>
      </c>
      <c r="M563" s="8">
        <f>COSS!S82</f>
        <v>5952.7455337118408</v>
      </c>
      <c r="N563" s="8">
        <f>COSS!T82</f>
        <v>62503.828103974323</v>
      </c>
      <c r="O563" s="8">
        <f>COSS!U82</f>
        <v>0</v>
      </c>
      <c r="P563" s="8">
        <f>COSS!V82</f>
        <v>0</v>
      </c>
      <c r="Q563" s="8">
        <f>COSS!X82</f>
        <v>205369.7209130585</v>
      </c>
      <c r="R563" s="8">
        <f>COSS!Y82</f>
        <v>1488.1863834279602</v>
      </c>
      <c r="S563" s="8">
        <f>COSS!AA82</f>
        <v>11905.491067423682</v>
      </c>
      <c r="T563" s="8">
        <f>COSS!AB82</f>
        <v>0</v>
      </c>
      <c r="U563" s="8">
        <f>COSS!AC82</f>
        <v>80362.064705109849</v>
      </c>
    </row>
    <row r="564" spans="1:21">
      <c r="B564" s="2" t="str">
        <f>$B$12</f>
        <v>TOTAL</v>
      </c>
      <c r="D564" s="8">
        <f>COSS!H83</f>
        <v>294495923.47000003</v>
      </c>
      <c r="E564" s="8">
        <f>COSS!I83</f>
        <v>231621642.73161453</v>
      </c>
      <c r="F564" s="8">
        <f>COSS!J83</f>
        <v>54179047.481016427</v>
      </c>
      <c r="G564" s="8">
        <f>COSS!K83</f>
        <v>181053.48604211721</v>
      </c>
      <c r="H564" s="8">
        <f>COSS!L83</f>
        <v>0</v>
      </c>
      <c r="I564" s="8">
        <f>COSS!N83</f>
        <v>4034412.3711064029</v>
      </c>
      <c r="J564" s="8">
        <f>COSS!O83</f>
        <v>804382.09426677634</v>
      </c>
      <c r="K564" s="8">
        <f>COSS!P83</f>
        <v>0</v>
      </c>
      <c r="L564" s="8">
        <f>COSS!Q83</f>
        <v>0</v>
      </c>
      <c r="M564" s="8">
        <f>COSS!S83</f>
        <v>147631.55456209727</v>
      </c>
      <c r="N564" s="8">
        <f>COSS!T83</f>
        <v>2073404.9814434354</v>
      </c>
      <c r="O564" s="8">
        <f>COSS!U83</f>
        <v>0</v>
      </c>
      <c r="P564" s="8">
        <f>COSS!V83</f>
        <v>0</v>
      </c>
      <c r="Q564" s="8">
        <f>COSS!X83</f>
        <v>1190489.7880108529</v>
      </c>
      <c r="R564" s="8">
        <f>COSS!Y83</f>
        <v>15205.095738935666</v>
      </c>
      <c r="S564" s="8">
        <f>COSS!AA83</f>
        <v>25875.881151035162</v>
      </c>
      <c r="T564" s="8">
        <f>COSS!AB83</f>
        <v>115888.69168656599</v>
      </c>
      <c r="U564" s="8">
        <f>COSS!AC83</f>
        <v>106889.31336081207</v>
      </c>
    </row>
    <row r="565" spans="1:21">
      <c r="A565" s="15" t="str">
        <f>COSS!D91</f>
        <v>365 Overhead Lines</v>
      </c>
      <c r="B565" s="2" t="str">
        <f>$B$5</f>
        <v>PRODUCTION</v>
      </c>
      <c r="D565" s="8">
        <f>COSS!H84</f>
        <v>0</v>
      </c>
      <c r="E565" s="8">
        <f>COSS!I84</f>
        <v>0</v>
      </c>
      <c r="F565" s="8">
        <f>COSS!J84</f>
        <v>0</v>
      </c>
      <c r="G565" s="8">
        <f>COSS!K84</f>
        <v>0</v>
      </c>
      <c r="H565" s="8">
        <f>COSS!L84</f>
        <v>0</v>
      </c>
      <c r="I565" s="8">
        <f>COSS!N84</f>
        <v>0</v>
      </c>
      <c r="J565" s="8">
        <f>COSS!O84</f>
        <v>0</v>
      </c>
      <c r="K565" s="8">
        <f>COSS!P84</f>
        <v>0</v>
      </c>
      <c r="L565" s="8">
        <f>COSS!Q84</f>
        <v>0</v>
      </c>
      <c r="M565" s="8">
        <f>COSS!S84</f>
        <v>0</v>
      </c>
      <c r="N565" s="8">
        <f>COSS!T84</f>
        <v>0</v>
      </c>
      <c r="O565" s="8">
        <f>COSS!U84</f>
        <v>0</v>
      </c>
      <c r="P565" s="8">
        <f>COSS!V84</f>
        <v>0</v>
      </c>
      <c r="Q565" s="8">
        <f>COSS!X84</f>
        <v>0</v>
      </c>
      <c r="R565" s="8">
        <f>COSS!Y84</f>
        <v>0</v>
      </c>
      <c r="S565" s="8">
        <f>COSS!AA84</f>
        <v>0</v>
      </c>
      <c r="T565" s="8">
        <f>COSS!AB84</f>
        <v>0</v>
      </c>
      <c r="U565" s="8">
        <f>COSS!AC84</f>
        <v>0</v>
      </c>
    </row>
    <row r="566" spans="1:21">
      <c r="A566" s="15"/>
      <c r="B566" s="2" t="str">
        <f>$B$6</f>
        <v>BULKTRAN</v>
      </c>
      <c r="D566" s="8">
        <f>COSS!H85</f>
        <v>0</v>
      </c>
      <c r="E566" s="8">
        <f>COSS!I85</f>
        <v>0</v>
      </c>
      <c r="F566" s="8">
        <f>COSS!J85</f>
        <v>0</v>
      </c>
      <c r="G566" s="8">
        <f>COSS!K85</f>
        <v>0</v>
      </c>
      <c r="H566" s="8">
        <f>COSS!L85</f>
        <v>0</v>
      </c>
      <c r="I566" s="8">
        <f>COSS!N85</f>
        <v>0</v>
      </c>
      <c r="J566" s="8">
        <f>COSS!O85</f>
        <v>0</v>
      </c>
      <c r="K566" s="8">
        <f>COSS!P85</f>
        <v>0</v>
      </c>
      <c r="L566" s="8">
        <f>COSS!Q85</f>
        <v>0</v>
      </c>
      <c r="M566" s="8">
        <f>COSS!S85</f>
        <v>0</v>
      </c>
      <c r="N566" s="8">
        <f>COSS!T85</f>
        <v>0</v>
      </c>
      <c r="O566" s="8">
        <f>COSS!U85</f>
        <v>0</v>
      </c>
      <c r="P566" s="8">
        <f>COSS!V85</f>
        <v>0</v>
      </c>
      <c r="Q566" s="8">
        <f>COSS!X85</f>
        <v>0</v>
      </c>
      <c r="R566" s="8">
        <f>COSS!Y85</f>
        <v>0</v>
      </c>
      <c r="S566" s="8">
        <f>COSS!AA85</f>
        <v>0</v>
      </c>
      <c r="T566" s="8">
        <f>COSS!AB85</f>
        <v>0</v>
      </c>
      <c r="U566" s="8">
        <f>COSS!AC85</f>
        <v>0</v>
      </c>
    </row>
    <row r="567" spans="1:21">
      <c r="B567" s="2" t="str">
        <f>$B$7</f>
        <v>SUBTRAN</v>
      </c>
      <c r="D567" s="8">
        <f>COSS!H86</f>
        <v>0</v>
      </c>
      <c r="E567" s="8">
        <f>COSS!I86</f>
        <v>0</v>
      </c>
      <c r="F567" s="8">
        <f>COSS!J86</f>
        <v>0</v>
      </c>
      <c r="G567" s="8">
        <f>COSS!K86</f>
        <v>0</v>
      </c>
      <c r="H567" s="8">
        <f>COSS!L86</f>
        <v>0</v>
      </c>
      <c r="I567" s="8">
        <f>COSS!N86</f>
        <v>0</v>
      </c>
      <c r="J567" s="8">
        <f>COSS!O86</f>
        <v>0</v>
      </c>
      <c r="K567" s="8">
        <f>COSS!P86</f>
        <v>0</v>
      </c>
      <c r="L567" s="8">
        <f>COSS!Q86</f>
        <v>0</v>
      </c>
      <c r="M567" s="8">
        <f>COSS!S86</f>
        <v>0</v>
      </c>
      <c r="N567" s="8">
        <f>COSS!T86</f>
        <v>0</v>
      </c>
      <c r="O567" s="8">
        <f>COSS!U86</f>
        <v>0</v>
      </c>
      <c r="P567" s="8">
        <f>COSS!V86</f>
        <v>0</v>
      </c>
      <c r="Q567" s="8">
        <f>COSS!X86</f>
        <v>0</v>
      </c>
      <c r="R567" s="8">
        <f>COSS!Y86</f>
        <v>0</v>
      </c>
      <c r="S567" s="8">
        <f>COSS!AA86</f>
        <v>0</v>
      </c>
      <c r="T567" s="8">
        <f>COSS!AB86</f>
        <v>0</v>
      </c>
      <c r="U567" s="8">
        <f>COSS!AC86</f>
        <v>0</v>
      </c>
    </row>
    <row r="568" spans="1:21">
      <c r="B568" s="2" t="str">
        <f>$B$8</f>
        <v>DISTPRI</v>
      </c>
      <c r="D568" s="8">
        <f>COSS!H87</f>
        <v>37833946.903687671</v>
      </c>
      <c r="E568" s="8">
        <f>COSS!I87</f>
        <v>25024124.158613276</v>
      </c>
      <c r="F568" s="8">
        <f>COSS!J87</f>
        <v>6209951.1027924167</v>
      </c>
      <c r="G568" s="8">
        <f>COSS!K87</f>
        <v>78840.937140888389</v>
      </c>
      <c r="H568" s="8">
        <f>COSS!L87</f>
        <v>0</v>
      </c>
      <c r="I568" s="8">
        <f>COSS!N87</f>
        <v>2710602.5403672713</v>
      </c>
      <c r="J568" s="8">
        <f>COSS!O87</f>
        <v>745396.16210122244</v>
      </c>
      <c r="K568" s="8">
        <f>COSS!P87</f>
        <v>0</v>
      </c>
      <c r="L568" s="8">
        <f>COSS!Q87</f>
        <v>0</v>
      </c>
      <c r="M568" s="8">
        <f>COSS!S87</f>
        <v>116148.29856469431</v>
      </c>
      <c r="N568" s="8">
        <f>COSS!T87</f>
        <v>2145231.5017843326</v>
      </c>
      <c r="O568" s="8">
        <f>COSS!U87</f>
        <v>0</v>
      </c>
      <c r="P568" s="8">
        <f>COSS!V87</f>
        <v>0</v>
      </c>
      <c r="Q568" s="8">
        <f>COSS!X87</f>
        <v>761910.93848614814</v>
      </c>
      <c r="R568" s="8">
        <f>COSS!Y87</f>
        <v>14633.213575758466</v>
      </c>
      <c r="S568" s="8">
        <f>COSS!AA87</f>
        <v>11183.4792870806</v>
      </c>
      <c r="T568" s="8">
        <f>COSS!AB87</f>
        <v>12869.133803555011</v>
      </c>
      <c r="U568" s="8">
        <f>COSS!AC87</f>
        <v>3055.4371710274745</v>
      </c>
    </row>
    <row r="569" spans="1:21">
      <c r="B569" s="2" t="str">
        <f>$B$9</f>
        <v>DISTSEC</v>
      </c>
      <c r="D569" s="8">
        <f>COSS!H88</f>
        <v>16949547.935774278</v>
      </c>
      <c r="E569" s="8">
        <f>COSS!I88</f>
        <v>12888070.797830991</v>
      </c>
      <c r="F569" s="8">
        <f>COSS!J88</f>
        <v>2601365.3392199082</v>
      </c>
      <c r="G569" s="8">
        <f>COSS!K88</f>
        <v>0</v>
      </c>
      <c r="H569" s="8">
        <f>COSS!L88</f>
        <v>0</v>
      </c>
      <c r="I569" s="8">
        <f>COSS!N88</f>
        <v>996375.73484543792</v>
      </c>
      <c r="J569" s="8">
        <f>COSS!O88</f>
        <v>0</v>
      </c>
      <c r="K569" s="8">
        <f>COSS!P88</f>
        <v>0</v>
      </c>
      <c r="L569" s="8">
        <f>COSS!Q88</f>
        <v>0</v>
      </c>
      <c r="M569" s="8">
        <f>COSS!S88</f>
        <v>34994.806484622706</v>
      </c>
      <c r="N569" s="8">
        <f>COSS!T88</f>
        <v>0</v>
      </c>
      <c r="O569" s="8">
        <f>COSS!U88</f>
        <v>0</v>
      </c>
      <c r="P569" s="8">
        <f>COSS!V88</f>
        <v>0</v>
      </c>
      <c r="Q569" s="8">
        <f>COSS!X88</f>
        <v>289016.20304368489</v>
      </c>
      <c r="R569" s="8">
        <f>COSS!Y88</f>
        <v>0</v>
      </c>
      <c r="S569" s="8">
        <f>COSS!AA88</f>
        <v>3720.1478006102716</v>
      </c>
      <c r="T569" s="8">
        <f>COSS!AB88</f>
        <v>110761.0464734493</v>
      </c>
      <c r="U569" s="8">
        <f>COSS!AC88</f>
        <v>25243.860075569697</v>
      </c>
    </row>
    <row r="570" spans="1:21">
      <c r="B570" s="2" t="str">
        <f>$B$10</f>
        <v>ENERGY</v>
      </c>
      <c r="D570" s="8">
        <f>COSS!H89</f>
        <v>0</v>
      </c>
      <c r="E570" s="8">
        <f>COSS!I89</f>
        <v>0</v>
      </c>
      <c r="F570" s="8">
        <f>COSS!J89</f>
        <v>0</v>
      </c>
      <c r="G570" s="8">
        <f>COSS!K89</f>
        <v>0</v>
      </c>
      <c r="H570" s="8">
        <f>COSS!L89</f>
        <v>0</v>
      </c>
      <c r="I570" s="8">
        <f>COSS!N89</f>
        <v>0</v>
      </c>
      <c r="J570" s="8">
        <f>COSS!O89</f>
        <v>0</v>
      </c>
      <c r="K570" s="8">
        <f>COSS!P89</f>
        <v>0</v>
      </c>
      <c r="L570" s="8">
        <f>COSS!Q89</f>
        <v>0</v>
      </c>
      <c r="M570" s="8">
        <f>COSS!S89</f>
        <v>0</v>
      </c>
      <c r="N570" s="8">
        <f>COSS!T89</f>
        <v>0</v>
      </c>
      <c r="O570" s="8">
        <f>COSS!U89</f>
        <v>0</v>
      </c>
      <c r="P570" s="8">
        <f>COSS!V89</f>
        <v>0</v>
      </c>
      <c r="Q570" s="8">
        <f>COSS!X89</f>
        <v>0</v>
      </c>
      <c r="R570" s="8">
        <f>COSS!Y89</f>
        <v>0</v>
      </c>
      <c r="S570" s="8">
        <f>COSS!AA89</f>
        <v>0</v>
      </c>
      <c r="T570" s="8">
        <f>COSS!AB89</f>
        <v>0</v>
      </c>
      <c r="U570" s="8">
        <f>COSS!AC89</f>
        <v>0</v>
      </c>
    </row>
    <row r="571" spans="1:21">
      <c r="B571" s="2" t="str">
        <f>$B$11</f>
        <v>CUSTOMER</v>
      </c>
      <c r="D571" s="8">
        <f>COSS!H90</f>
        <v>259385071.3905381</v>
      </c>
      <c r="E571" s="8">
        <f>COSS!I90</f>
        <v>209182021.31457138</v>
      </c>
      <c r="F571" s="8">
        <f>COSS!J90</f>
        <v>48986949.375246011</v>
      </c>
      <c r="G571" s="8">
        <f>COSS!K90</f>
        <v>114307.11547244337</v>
      </c>
      <c r="H571" s="8">
        <f>COSS!L90</f>
        <v>0</v>
      </c>
      <c r="I571" s="8">
        <f>COSS!N90</f>
        <v>596937.1585783154</v>
      </c>
      <c r="J571" s="8">
        <f>COSS!O90</f>
        <v>112719.5166464372</v>
      </c>
      <c r="K571" s="8">
        <f>COSS!P90</f>
        <v>0</v>
      </c>
      <c r="L571" s="8">
        <f>COSS!Q90</f>
        <v>0</v>
      </c>
      <c r="M571" s="8">
        <f>COSS!S90</f>
        <v>6350.3953040246324</v>
      </c>
      <c r="N571" s="8">
        <f>COSS!T90</f>
        <v>66679.150692258627</v>
      </c>
      <c r="O571" s="8">
        <f>COSS!U90</f>
        <v>0</v>
      </c>
      <c r="P571" s="8">
        <f>COSS!V90</f>
        <v>0</v>
      </c>
      <c r="Q571" s="8">
        <f>COSS!X90</f>
        <v>219088.6379888498</v>
      </c>
      <c r="R571" s="8">
        <f>COSS!Y90</f>
        <v>1587.5988260061581</v>
      </c>
      <c r="S571" s="8">
        <f>COSS!AA90</f>
        <v>12700.790608049265</v>
      </c>
      <c r="T571" s="8">
        <f>COSS!AB90</f>
        <v>0</v>
      </c>
      <c r="U571" s="8">
        <f>COSS!AC90</f>
        <v>85730.336604332537</v>
      </c>
    </row>
    <row r="572" spans="1:21">
      <c r="B572" s="2" t="str">
        <f>$B$12</f>
        <v>TOTAL</v>
      </c>
      <c r="D572" s="8">
        <f>COSS!H91</f>
        <v>314168566.23000008</v>
      </c>
      <c r="E572" s="8">
        <f>COSS!I91</f>
        <v>247094216.27101564</v>
      </c>
      <c r="F572" s="8">
        <f>COSS!J91</f>
        <v>57798265.817258336</v>
      </c>
      <c r="G572" s="8">
        <f>COSS!K91</f>
        <v>193148.05261333179</v>
      </c>
      <c r="H572" s="8">
        <f>COSS!L91</f>
        <v>0</v>
      </c>
      <c r="I572" s="8">
        <f>COSS!N91</f>
        <v>4303915.4337910246</v>
      </c>
      <c r="J572" s="8">
        <f>COSS!O91</f>
        <v>858115.67874765967</v>
      </c>
      <c r="K572" s="8">
        <f>COSS!P91</f>
        <v>0</v>
      </c>
      <c r="L572" s="8">
        <f>COSS!Q91</f>
        <v>0</v>
      </c>
      <c r="M572" s="8">
        <f>COSS!S91</f>
        <v>157493.50035334166</v>
      </c>
      <c r="N572" s="8">
        <f>COSS!T91</f>
        <v>2211910.6524765915</v>
      </c>
      <c r="O572" s="8">
        <f>COSS!U91</f>
        <v>0</v>
      </c>
      <c r="P572" s="8">
        <f>COSS!V91</f>
        <v>0</v>
      </c>
      <c r="Q572" s="8">
        <f>COSS!X91</f>
        <v>1270015.7795186827</v>
      </c>
      <c r="R572" s="8">
        <f>COSS!Y91</f>
        <v>16220.812401764624</v>
      </c>
      <c r="S572" s="8">
        <f>COSS!AA91</f>
        <v>27604.417695740132</v>
      </c>
      <c r="T572" s="8">
        <f>COSS!AB91</f>
        <v>123630.18027700431</v>
      </c>
      <c r="U572" s="8">
        <f>COSS!AC91</f>
        <v>114029.63385092971</v>
      </c>
    </row>
    <row r="573" spans="1:21">
      <c r="A573" s="2" t="s">
        <v>66</v>
      </c>
      <c r="B573" s="2" t="str">
        <f>$B$5</f>
        <v>PRODUCTION</v>
      </c>
      <c r="C573" s="6"/>
      <c r="D573" s="7">
        <f t="shared" ref="D573:D580" si="348">SUM(E573:U573)</f>
        <v>0</v>
      </c>
      <c r="E573" s="7">
        <f>(E557+E565)/($D$564+$D$572)</f>
        <v>0</v>
      </c>
      <c r="F573" s="7">
        <f t="shared" ref="F573:U573" si="349">(F557+F565)/($D$564+$D$572)</f>
        <v>0</v>
      </c>
      <c r="G573" s="7">
        <f t="shared" si="349"/>
        <v>0</v>
      </c>
      <c r="H573" s="7">
        <f t="shared" ref="H573:H579" si="350">(H557+H565)/($D$564+$D$572)</f>
        <v>0</v>
      </c>
      <c r="I573" s="7">
        <f t="shared" si="349"/>
        <v>0</v>
      </c>
      <c r="J573" s="7">
        <f t="shared" si="349"/>
        <v>0</v>
      </c>
      <c r="K573" s="7">
        <f t="shared" si="349"/>
        <v>0</v>
      </c>
      <c r="L573" s="7">
        <f t="shared" ref="L573:M579" si="351">(L557+L565)/($D$564+$D$572)</f>
        <v>0</v>
      </c>
      <c r="M573" s="7">
        <f t="shared" si="351"/>
        <v>0</v>
      </c>
      <c r="N573" s="7">
        <f t="shared" si="349"/>
        <v>0</v>
      </c>
      <c r="O573" s="7">
        <f t="shared" si="349"/>
        <v>0</v>
      </c>
      <c r="P573" s="7">
        <f t="shared" ref="P573:P579" si="352">(P557+P565)/($D$564+$D$572)</f>
        <v>0</v>
      </c>
      <c r="Q573" s="7">
        <f t="shared" si="349"/>
        <v>0</v>
      </c>
      <c r="R573" s="7">
        <f t="shared" si="349"/>
        <v>0</v>
      </c>
      <c r="S573" s="7">
        <f t="shared" si="349"/>
        <v>0</v>
      </c>
      <c r="T573" s="7">
        <f t="shared" ref="T573:T579" si="353">(T557+T565)/($D$564+$D$572)</f>
        <v>0</v>
      </c>
      <c r="U573" s="7">
        <f t="shared" si="349"/>
        <v>0</v>
      </c>
    </row>
    <row r="574" spans="1:21">
      <c r="A574" s="2" t="str">
        <f t="shared" ref="A574:A580" si="354">A573</f>
        <v>TOTOHLINES</v>
      </c>
      <c r="B574" s="2" t="str">
        <f>$B$6</f>
        <v>BULKTRAN</v>
      </c>
      <c r="C574" s="6"/>
      <c r="D574" s="7">
        <f t="shared" si="348"/>
        <v>0</v>
      </c>
      <c r="E574" s="7">
        <f t="shared" ref="E574:U574" si="355">(E558+E566)/($D$564+$D$572)</f>
        <v>0</v>
      </c>
      <c r="F574" s="7">
        <f t="shared" si="355"/>
        <v>0</v>
      </c>
      <c r="G574" s="7">
        <f t="shared" si="355"/>
        <v>0</v>
      </c>
      <c r="H574" s="7">
        <f t="shared" si="350"/>
        <v>0</v>
      </c>
      <c r="I574" s="7">
        <f t="shared" si="355"/>
        <v>0</v>
      </c>
      <c r="J574" s="7">
        <f t="shared" si="355"/>
        <v>0</v>
      </c>
      <c r="K574" s="7">
        <f t="shared" si="355"/>
        <v>0</v>
      </c>
      <c r="L574" s="7">
        <f>(L558+L566)/($D$564+$D$572)</f>
        <v>0</v>
      </c>
      <c r="M574" s="7">
        <f t="shared" si="351"/>
        <v>0</v>
      </c>
      <c r="N574" s="7">
        <f t="shared" si="355"/>
        <v>0</v>
      </c>
      <c r="O574" s="7">
        <f t="shared" si="355"/>
        <v>0</v>
      </c>
      <c r="P574" s="7">
        <f t="shared" si="352"/>
        <v>0</v>
      </c>
      <c r="Q574" s="7">
        <f t="shared" si="355"/>
        <v>0</v>
      </c>
      <c r="R574" s="7">
        <f t="shared" si="355"/>
        <v>0</v>
      </c>
      <c r="S574" s="7">
        <f t="shared" si="355"/>
        <v>0</v>
      </c>
      <c r="T574" s="7">
        <f t="shared" si="353"/>
        <v>0</v>
      </c>
      <c r="U574" s="7">
        <f t="shared" si="355"/>
        <v>0</v>
      </c>
    </row>
    <row r="575" spans="1:21">
      <c r="A575" s="2" t="str">
        <f t="shared" si="354"/>
        <v>TOTOHLINES</v>
      </c>
      <c r="B575" s="2" t="str">
        <f>$B$7</f>
        <v>SUBTRAN</v>
      </c>
      <c r="C575" s="6"/>
      <c r="D575" s="7">
        <f t="shared" si="348"/>
        <v>0</v>
      </c>
      <c r="E575" s="7">
        <f t="shared" ref="E575:U575" si="356">(E559+E567)/($D$564+$D$572)</f>
        <v>0</v>
      </c>
      <c r="F575" s="7">
        <f t="shared" si="356"/>
        <v>0</v>
      </c>
      <c r="G575" s="7">
        <f t="shared" si="356"/>
        <v>0</v>
      </c>
      <c r="H575" s="7">
        <f t="shared" si="350"/>
        <v>0</v>
      </c>
      <c r="I575" s="7">
        <f t="shared" si="356"/>
        <v>0</v>
      </c>
      <c r="J575" s="7">
        <f t="shared" si="356"/>
        <v>0</v>
      </c>
      <c r="K575" s="7">
        <f t="shared" si="356"/>
        <v>0</v>
      </c>
      <c r="L575" s="7">
        <f t="shared" si="351"/>
        <v>0</v>
      </c>
      <c r="M575" s="7">
        <f t="shared" si="351"/>
        <v>0</v>
      </c>
      <c r="N575" s="7">
        <f t="shared" si="356"/>
        <v>0</v>
      </c>
      <c r="O575" s="7">
        <f t="shared" si="356"/>
        <v>0</v>
      </c>
      <c r="P575" s="7">
        <f t="shared" si="352"/>
        <v>0</v>
      </c>
      <c r="Q575" s="7">
        <f t="shared" si="356"/>
        <v>0</v>
      </c>
      <c r="R575" s="7">
        <f t="shared" si="356"/>
        <v>0</v>
      </c>
      <c r="S575" s="7">
        <f t="shared" si="356"/>
        <v>0</v>
      </c>
      <c r="T575" s="7">
        <f t="shared" si="353"/>
        <v>0</v>
      </c>
      <c r="U575" s="7">
        <f t="shared" si="356"/>
        <v>0</v>
      </c>
    </row>
    <row r="576" spans="1:21">
      <c r="A576" s="2" t="str">
        <f t="shared" si="354"/>
        <v>TOTOHLINES</v>
      </c>
      <c r="B576" s="2" t="str">
        <f>$B$8</f>
        <v>DISTPRI</v>
      </c>
      <c r="C576" s="6"/>
      <c r="D576" s="7">
        <f t="shared" si="348"/>
        <v>0.12042562805595826</v>
      </c>
      <c r="E576" s="7">
        <f t="shared" ref="E576:U576" si="357">(E560+E568)/($D$564+$D$572)</f>
        <v>7.9651902986033737E-2</v>
      </c>
      <c r="F576" s="7">
        <f t="shared" si="357"/>
        <v>1.9766303094263627E-2</v>
      </c>
      <c r="G576" s="7">
        <f t="shared" si="357"/>
        <v>2.5095106772448278E-4</v>
      </c>
      <c r="H576" s="7">
        <f t="shared" si="350"/>
        <v>0</v>
      </c>
      <c r="I576" s="7">
        <f t="shared" si="357"/>
        <v>8.6278604282226719E-3</v>
      </c>
      <c r="J576" s="7">
        <f t="shared" si="357"/>
        <v>2.3725994329920471E-3</v>
      </c>
      <c r="K576" s="7">
        <f t="shared" si="357"/>
        <v>0</v>
      </c>
      <c r="L576" s="7">
        <f t="shared" si="351"/>
        <v>0</v>
      </c>
      <c r="M576" s="7">
        <f t="shared" si="351"/>
        <v>3.6970057176141283E-4</v>
      </c>
      <c r="N576" s="7">
        <f t="shared" si="357"/>
        <v>6.8282817963838793E-3</v>
      </c>
      <c r="O576" s="7">
        <f t="shared" si="357"/>
        <v>0</v>
      </c>
      <c r="P576" s="7">
        <f t="shared" si="352"/>
        <v>0</v>
      </c>
      <c r="Q576" s="7">
        <f t="shared" si="357"/>
        <v>2.4251660426408152E-3</v>
      </c>
      <c r="R576" s="7">
        <f t="shared" si="357"/>
        <v>4.6577586521006741E-5</v>
      </c>
      <c r="S576" s="7">
        <f t="shared" si="357"/>
        <v>3.5597066317873676E-5</v>
      </c>
      <c r="T576" s="7">
        <f t="shared" si="353"/>
        <v>4.096251244350662E-5</v>
      </c>
      <c r="U576" s="7">
        <f t="shared" si="357"/>
        <v>9.7254706531990083E-6</v>
      </c>
    </row>
    <row r="577" spans="1:21">
      <c r="A577" s="2" t="str">
        <f t="shared" si="354"/>
        <v>TOTOHLINES</v>
      </c>
      <c r="B577" s="2" t="str">
        <f>$B$9</f>
        <v>DISTSEC</v>
      </c>
      <c r="C577" s="6"/>
      <c r="D577" s="7">
        <f t="shared" si="348"/>
        <v>5.3950489506851745E-2</v>
      </c>
      <c r="E577" s="7">
        <f t="shared" ref="E577:U577" si="358">(E561+E569)/($D$564+$D$572)</f>
        <v>4.1022788983910465E-2</v>
      </c>
      <c r="F577" s="7">
        <f t="shared" si="358"/>
        <v>8.2801579115189764E-3</v>
      </c>
      <c r="G577" s="7">
        <f t="shared" si="358"/>
        <v>0</v>
      </c>
      <c r="H577" s="7">
        <f t="shared" si="350"/>
        <v>0</v>
      </c>
      <c r="I577" s="7">
        <f t="shared" si="358"/>
        <v>3.1714685743448948E-3</v>
      </c>
      <c r="J577" s="7">
        <f t="shared" si="358"/>
        <v>0</v>
      </c>
      <c r="K577" s="7">
        <f t="shared" si="358"/>
        <v>0</v>
      </c>
      <c r="L577" s="7">
        <f t="shared" si="351"/>
        <v>0</v>
      </c>
      <c r="M577" s="7">
        <f t="shared" si="351"/>
        <v>1.1138863096508298E-4</v>
      </c>
      <c r="N577" s="7">
        <f t="shared" si="358"/>
        <v>0</v>
      </c>
      <c r="O577" s="7">
        <f t="shared" si="358"/>
        <v>0</v>
      </c>
      <c r="P577" s="7">
        <f>(P561+P569)/($D$564+$D$572)</f>
        <v>0</v>
      </c>
      <c r="Q577" s="7">
        <f t="shared" si="358"/>
        <v>9.1993991159541606E-4</v>
      </c>
      <c r="R577" s="7">
        <f t="shared" si="358"/>
        <v>0</v>
      </c>
      <c r="S577" s="7">
        <f t="shared" si="358"/>
        <v>1.1841247662844741E-5</v>
      </c>
      <c r="T577" s="7">
        <f t="shared" si="353"/>
        <v>3.5255292342761661E-4</v>
      </c>
      <c r="U577" s="7">
        <f t="shared" si="358"/>
        <v>8.0351323426446449E-5</v>
      </c>
    </row>
    <row r="578" spans="1:21">
      <c r="A578" s="2" t="str">
        <f t="shared" si="354"/>
        <v>TOTOHLINES</v>
      </c>
      <c r="B578" s="2" t="str">
        <f>$B$10</f>
        <v>ENERGY</v>
      </c>
      <c r="C578" s="6"/>
      <c r="D578" s="7">
        <f t="shared" si="348"/>
        <v>0</v>
      </c>
      <c r="E578" s="7">
        <f t="shared" ref="E578:U578" si="359">(E562+E570)/($D$564+$D$572)</f>
        <v>0</v>
      </c>
      <c r="F578" s="7">
        <f t="shared" si="359"/>
        <v>0</v>
      </c>
      <c r="G578" s="7">
        <f t="shared" si="359"/>
        <v>0</v>
      </c>
      <c r="H578" s="7">
        <f t="shared" si="350"/>
        <v>0</v>
      </c>
      <c r="I578" s="7">
        <f t="shared" si="359"/>
        <v>0</v>
      </c>
      <c r="J578" s="7">
        <f t="shared" si="359"/>
        <v>0</v>
      </c>
      <c r="K578" s="7">
        <f t="shared" si="359"/>
        <v>0</v>
      </c>
      <c r="L578" s="7">
        <f t="shared" si="351"/>
        <v>0</v>
      </c>
      <c r="M578" s="7">
        <f t="shared" si="351"/>
        <v>0</v>
      </c>
      <c r="N578" s="7">
        <f t="shared" si="359"/>
        <v>0</v>
      </c>
      <c r="O578" s="7">
        <f t="shared" si="359"/>
        <v>0</v>
      </c>
      <c r="P578" s="7">
        <f t="shared" si="352"/>
        <v>0</v>
      </c>
      <c r="Q578" s="7">
        <f t="shared" si="359"/>
        <v>0</v>
      </c>
      <c r="R578" s="7">
        <f t="shared" si="359"/>
        <v>0</v>
      </c>
      <c r="S578" s="7">
        <f t="shared" si="359"/>
        <v>0</v>
      </c>
      <c r="T578" s="7">
        <f t="shared" si="353"/>
        <v>0</v>
      </c>
      <c r="U578" s="7">
        <f t="shared" si="359"/>
        <v>0</v>
      </c>
    </row>
    <row r="579" spans="1:21">
      <c r="A579" s="2" t="str">
        <f t="shared" si="354"/>
        <v>TOTOHLINES</v>
      </c>
      <c r="B579" s="2" t="str">
        <f>$B$11</f>
        <v>CUSTOMER</v>
      </c>
      <c r="C579" s="6"/>
      <c r="D579" s="7">
        <f t="shared" si="348"/>
        <v>0.82562388243718998</v>
      </c>
      <c r="E579" s="7">
        <f t="shared" ref="E579:U579" si="360">(E563+E571)/($D$564+$D$572)</f>
        <v>0.66582734175076908</v>
      </c>
      <c r="F579" s="7">
        <f t="shared" si="360"/>
        <v>0.15592568652900524</v>
      </c>
      <c r="G579" s="7">
        <f t="shared" si="360"/>
        <v>3.6384007745943669E-4</v>
      </c>
      <c r="H579" s="7">
        <f t="shared" si="350"/>
        <v>0</v>
      </c>
      <c r="I579" s="7">
        <f t="shared" si="360"/>
        <v>1.9000537378437248E-3</v>
      </c>
      <c r="J579" s="7">
        <f t="shared" si="360"/>
        <v>3.5878674305027776E-4</v>
      </c>
      <c r="K579" s="7">
        <f t="shared" si="360"/>
        <v>0</v>
      </c>
      <c r="L579" s="7">
        <f t="shared" si="351"/>
        <v>0</v>
      </c>
      <c r="M579" s="7">
        <f t="shared" si="351"/>
        <v>2.021333763663537E-5</v>
      </c>
      <c r="N579" s="7">
        <f t="shared" si="360"/>
        <v>2.1224004518467137E-4</v>
      </c>
      <c r="O579" s="7">
        <f t="shared" si="360"/>
        <v>0</v>
      </c>
      <c r="P579" s="7">
        <f t="shared" si="352"/>
        <v>0</v>
      </c>
      <c r="Q579" s="7">
        <f t="shared" si="360"/>
        <v>6.9736014846392025E-4</v>
      </c>
      <c r="R579" s="7">
        <f t="shared" si="360"/>
        <v>5.0533344091588426E-6</v>
      </c>
      <c r="S579" s="7">
        <f t="shared" si="360"/>
        <v>4.042667527327074E-5</v>
      </c>
      <c r="T579" s="7">
        <f t="shared" si="353"/>
        <v>0</v>
      </c>
      <c r="U579" s="7">
        <f t="shared" si="360"/>
        <v>2.7288005809457752E-4</v>
      </c>
    </row>
    <row r="580" spans="1:21">
      <c r="A580" s="2" t="str">
        <f t="shared" si="354"/>
        <v>TOTOHLINES</v>
      </c>
      <c r="B580" s="2" t="str">
        <f>$B$12</f>
        <v>TOTAL</v>
      </c>
      <c r="C580" s="6"/>
      <c r="D580" s="7">
        <f t="shared" si="348"/>
        <v>1</v>
      </c>
      <c r="E580" s="7">
        <f t="shared" ref="E580:U580" si="361">SUM(E573:E579)</f>
        <v>0.78650203372071326</v>
      </c>
      <c r="F580" s="7">
        <f t="shared" si="361"/>
        <v>0.18397214753478786</v>
      </c>
      <c r="G580" s="7">
        <f t="shared" si="361"/>
        <v>6.1479114518391952E-4</v>
      </c>
      <c r="H580" s="7">
        <f t="shared" si="361"/>
        <v>0</v>
      </c>
      <c r="I580" s="7">
        <f t="shared" si="361"/>
        <v>1.3699382740411291E-2</v>
      </c>
      <c r="J580" s="7">
        <f t="shared" si="361"/>
        <v>2.731386176042325E-3</v>
      </c>
      <c r="K580" s="7">
        <f t="shared" si="361"/>
        <v>0</v>
      </c>
      <c r="L580" s="7">
        <f t="shared" si="361"/>
        <v>0</v>
      </c>
      <c r="M580" s="7">
        <f t="shared" si="361"/>
        <v>5.0130254036313121E-4</v>
      </c>
      <c r="N580" s="7">
        <f t="shared" si="361"/>
        <v>7.0405218415685502E-3</v>
      </c>
      <c r="O580" s="7">
        <f t="shared" si="361"/>
        <v>0</v>
      </c>
      <c r="P580" s="7">
        <f t="shared" si="361"/>
        <v>0</v>
      </c>
      <c r="Q580" s="7">
        <f t="shared" si="361"/>
        <v>4.042466102700152E-3</v>
      </c>
      <c r="R580" s="7">
        <f t="shared" si="361"/>
        <v>5.1630920930165587E-5</v>
      </c>
      <c r="S580" s="7">
        <f t="shared" si="361"/>
        <v>8.7864989253989161E-5</v>
      </c>
      <c r="T580" s="7">
        <f t="shared" si="361"/>
        <v>3.9351543587112325E-4</v>
      </c>
      <c r="U580" s="7">
        <f t="shared" si="361"/>
        <v>3.62956852174223E-4</v>
      </c>
    </row>
    <row r="581" spans="1:21">
      <c r="C581" s="6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</row>
    <row r="582" spans="1:21">
      <c r="A582" s="15" t="str">
        <f>COSS!D99</f>
        <v>366 Underground Conduit</v>
      </c>
      <c r="B582" s="2" t="str">
        <f>$B$5</f>
        <v>PRODUCTION</v>
      </c>
      <c r="D582" s="8">
        <f>COSS!H92</f>
        <v>0</v>
      </c>
      <c r="E582" s="8">
        <f>COSS!I92</f>
        <v>0</v>
      </c>
      <c r="F582" s="8">
        <f>COSS!J92</f>
        <v>0</v>
      </c>
      <c r="G582" s="8">
        <f>COSS!K92</f>
        <v>0</v>
      </c>
      <c r="H582" s="8">
        <f>COSS!L92</f>
        <v>0</v>
      </c>
      <c r="I582" s="8">
        <f>COSS!N92</f>
        <v>0</v>
      </c>
      <c r="J582" s="8">
        <f>COSS!O92</f>
        <v>0</v>
      </c>
      <c r="K582" s="8">
        <f>COSS!P92</f>
        <v>0</v>
      </c>
      <c r="L582" s="8">
        <f>COSS!Q92</f>
        <v>0</v>
      </c>
      <c r="M582" s="8">
        <f>COSS!S92</f>
        <v>0</v>
      </c>
      <c r="N582" s="8">
        <f>COSS!T92</f>
        <v>0</v>
      </c>
      <c r="O582" s="8">
        <f>COSS!U92</f>
        <v>0</v>
      </c>
      <c r="P582" s="8">
        <f>COSS!V92</f>
        <v>0</v>
      </c>
      <c r="Q582" s="8">
        <f>COSS!X92</f>
        <v>0</v>
      </c>
      <c r="R582" s="8">
        <f>COSS!Y92</f>
        <v>0</v>
      </c>
      <c r="S582" s="8">
        <f>COSS!AA92</f>
        <v>0</v>
      </c>
      <c r="T582" s="8">
        <f>COSS!AB92</f>
        <v>0</v>
      </c>
      <c r="U582" s="8">
        <f>COSS!AC92</f>
        <v>0</v>
      </c>
    </row>
    <row r="583" spans="1:21">
      <c r="B583" s="2" t="str">
        <f>$B$6</f>
        <v>BULKTRAN</v>
      </c>
      <c r="D583" s="8">
        <f>COSS!H93</f>
        <v>0</v>
      </c>
      <c r="E583" s="8">
        <f>COSS!I93</f>
        <v>0</v>
      </c>
      <c r="F583" s="8">
        <f>COSS!J93</f>
        <v>0</v>
      </c>
      <c r="G583" s="8">
        <f>COSS!K93</f>
        <v>0</v>
      </c>
      <c r="H583" s="8">
        <f>COSS!L93</f>
        <v>0</v>
      </c>
      <c r="I583" s="8">
        <f>COSS!N93</f>
        <v>0</v>
      </c>
      <c r="J583" s="8">
        <f>COSS!O93</f>
        <v>0</v>
      </c>
      <c r="K583" s="8">
        <f>COSS!P93</f>
        <v>0</v>
      </c>
      <c r="L583" s="8">
        <f>COSS!Q93</f>
        <v>0</v>
      </c>
      <c r="M583" s="8">
        <f>COSS!S93</f>
        <v>0</v>
      </c>
      <c r="N583" s="8">
        <f>COSS!T93</f>
        <v>0</v>
      </c>
      <c r="O583" s="8">
        <f>COSS!U93</f>
        <v>0</v>
      </c>
      <c r="P583" s="8">
        <f>COSS!V93</f>
        <v>0</v>
      </c>
      <c r="Q583" s="8">
        <f>COSS!X93</f>
        <v>0</v>
      </c>
      <c r="R583" s="8">
        <f>COSS!Y93</f>
        <v>0</v>
      </c>
      <c r="S583" s="8">
        <f>COSS!AA93</f>
        <v>0</v>
      </c>
      <c r="T583" s="8">
        <f>COSS!AB93</f>
        <v>0</v>
      </c>
      <c r="U583" s="8">
        <f>COSS!AC93</f>
        <v>0</v>
      </c>
    </row>
    <row r="584" spans="1:21">
      <c r="B584" s="2" t="str">
        <f>$B$7</f>
        <v>SUBTRAN</v>
      </c>
      <c r="D584" s="8">
        <f>COSS!H94</f>
        <v>0</v>
      </c>
      <c r="E584" s="8">
        <f>COSS!I94</f>
        <v>0</v>
      </c>
      <c r="F584" s="8">
        <f>COSS!J94</f>
        <v>0</v>
      </c>
      <c r="G584" s="8">
        <f>COSS!K94</f>
        <v>0</v>
      </c>
      <c r="H584" s="8">
        <f>COSS!L94</f>
        <v>0</v>
      </c>
      <c r="I584" s="8">
        <f>COSS!N94</f>
        <v>0</v>
      </c>
      <c r="J584" s="8">
        <f>COSS!O94</f>
        <v>0</v>
      </c>
      <c r="K584" s="8">
        <f>COSS!P94</f>
        <v>0</v>
      </c>
      <c r="L584" s="8">
        <f>COSS!Q94</f>
        <v>0</v>
      </c>
      <c r="M584" s="8">
        <f>COSS!S94</f>
        <v>0</v>
      </c>
      <c r="N584" s="8">
        <f>COSS!T94</f>
        <v>0</v>
      </c>
      <c r="O584" s="8">
        <f>COSS!U94</f>
        <v>0</v>
      </c>
      <c r="P584" s="8">
        <f>COSS!V94</f>
        <v>0</v>
      </c>
      <c r="Q584" s="8">
        <f>COSS!X94</f>
        <v>0</v>
      </c>
      <c r="R584" s="8">
        <f>COSS!Y94</f>
        <v>0</v>
      </c>
      <c r="S584" s="8">
        <f>COSS!AA94</f>
        <v>0</v>
      </c>
      <c r="T584" s="8">
        <f>COSS!AB94</f>
        <v>0</v>
      </c>
      <c r="U584" s="8">
        <f>COSS!AC94</f>
        <v>0</v>
      </c>
    </row>
    <row r="585" spans="1:21">
      <c r="B585" s="2" t="str">
        <f>$B$8</f>
        <v>DISTPRI</v>
      </c>
      <c r="D585" s="8">
        <f>COSS!H95</f>
        <v>2694548.7226975393</v>
      </c>
      <c r="E585" s="8">
        <f>COSS!I95</f>
        <v>1782228.0598919953</v>
      </c>
      <c r="F585" s="8">
        <f>COSS!J95</f>
        <v>442275.18357098813</v>
      </c>
      <c r="G585" s="8">
        <f>COSS!K95</f>
        <v>5615.082851653292</v>
      </c>
      <c r="H585" s="8">
        <f>COSS!L95</f>
        <v>0</v>
      </c>
      <c r="I585" s="8">
        <f>COSS!N95</f>
        <v>193050.18933077352</v>
      </c>
      <c r="J585" s="8">
        <f>COSS!O95</f>
        <v>53087.410668690456</v>
      </c>
      <c r="K585" s="8">
        <f>COSS!P95</f>
        <v>0</v>
      </c>
      <c r="L585" s="8">
        <f>COSS!Q95</f>
        <v>0</v>
      </c>
      <c r="M585" s="8">
        <f>COSS!S95</f>
        <v>8272.1279473615959</v>
      </c>
      <c r="N585" s="8">
        <f>COSS!T95</f>
        <v>152784.23944872851</v>
      </c>
      <c r="O585" s="8">
        <f>COSS!U95</f>
        <v>0</v>
      </c>
      <c r="P585" s="8">
        <f>COSS!V95</f>
        <v>0</v>
      </c>
      <c r="Q585" s="8">
        <f>COSS!X95</f>
        <v>54263.599600998219</v>
      </c>
      <c r="R585" s="8">
        <f>COSS!Y95</f>
        <v>1042.1832818525479</v>
      </c>
      <c r="S585" s="8">
        <f>COSS!AA95</f>
        <v>796.49183589091035</v>
      </c>
      <c r="T585" s="8">
        <f>COSS!AB95</f>
        <v>916.54481994351397</v>
      </c>
      <c r="U585" s="8">
        <f>COSS!AC95</f>
        <v>217.60944866347509</v>
      </c>
    </row>
    <row r="586" spans="1:21">
      <c r="B586" s="2" t="str">
        <f>$B$9</f>
        <v>DISTSEC</v>
      </c>
      <c r="D586" s="8">
        <f>COSS!H96</f>
        <v>345266.90427628055</v>
      </c>
      <c r="E586" s="8">
        <f>COSS!I96</f>
        <v>262533.50964415359</v>
      </c>
      <c r="F586" s="8">
        <f>COSS!J96</f>
        <v>52990.519922267456</v>
      </c>
      <c r="G586" s="8">
        <f>COSS!K96</f>
        <v>0</v>
      </c>
      <c r="H586" s="8">
        <f>COSS!L96</f>
        <v>0</v>
      </c>
      <c r="I586" s="8">
        <f>COSS!N96</f>
        <v>20296.444882756896</v>
      </c>
      <c r="J586" s="8">
        <f>COSS!O96</f>
        <v>0</v>
      </c>
      <c r="K586" s="8">
        <f>COSS!P96</f>
        <v>0</v>
      </c>
      <c r="L586" s="8">
        <f>COSS!Q96</f>
        <v>0</v>
      </c>
      <c r="M586" s="8">
        <f>COSS!S96</f>
        <v>712.85373193885391</v>
      </c>
      <c r="N586" s="8">
        <f>COSS!T96</f>
        <v>0</v>
      </c>
      <c r="O586" s="8">
        <f>COSS!U96</f>
        <v>0</v>
      </c>
      <c r="P586" s="8">
        <f>COSS!V96</f>
        <v>0</v>
      </c>
      <c r="Q586" s="8">
        <f>COSS!X96</f>
        <v>5887.3387118462751</v>
      </c>
      <c r="R586" s="8">
        <f>COSS!Y96</f>
        <v>0</v>
      </c>
      <c r="S586" s="8">
        <f>COSS!AA96</f>
        <v>75.780423137771848</v>
      </c>
      <c r="T586" s="8">
        <f>COSS!AB96</f>
        <v>2256.2326603162073</v>
      </c>
      <c r="U586" s="8">
        <f>COSS!AC96</f>
        <v>514.22429986345185</v>
      </c>
    </row>
    <row r="587" spans="1:21">
      <c r="B587" s="2" t="str">
        <f>$B$10</f>
        <v>ENERGY</v>
      </c>
      <c r="D587" s="8">
        <f>COSS!H97</f>
        <v>0</v>
      </c>
      <c r="E587" s="8">
        <f>COSS!I97</f>
        <v>0</v>
      </c>
      <c r="F587" s="8">
        <f>COSS!J97</f>
        <v>0</v>
      </c>
      <c r="G587" s="8">
        <f>COSS!K97</f>
        <v>0</v>
      </c>
      <c r="H587" s="8">
        <f>COSS!L97</f>
        <v>0</v>
      </c>
      <c r="I587" s="8">
        <f>COSS!N97</f>
        <v>0</v>
      </c>
      <c r="J587" s="8">
        <f>COSS!O97</f>
        <v>0</v>
      </c>
      <c r="K587" s="8">
        <f>COSS!P97</f>
        <v>0</v>
      </c>
      <c r="L587" s="8">
        <f>COSS!Q97</f>
        <v>0</v>
      </c>
      <c r="M587" s="8">
        <f>COSS!S97</f>
        <v>0</v>
      </c>
      <c r="N587" s="8">
        <f>COSS!T97</f>
        <v>0</v>
      </c>
      <c r="O587" s="8">
        <f>COSS!U97</f>
        <v>0</v>
      </c>
      <c r="P587" s="8">
        <f>COSS!V97</f>
        <v>0</v>
      </c>
      <c r="Q587" s="8">
        <f>COSS!X97</f>
        <v>0</v>
      </c>
      <c r="R587" s="8">
        <f>COSS!Y97</f>
        <v>0</v>
      </c>
      <c r="S587" s="8">
        <f>COSS!AA97</f>
        <v>0</v>
      </c>
      <c r="T587" s="8">
        <f>COSS!AB97</f>
        <v>0</v>
      </c>
      <c r="U587" s="8">
        <f>COSS!AC97</f>
        <v>0</v>
      </c>
    </row>
    <row r="588" spans="1:21">
      <c r="B588" s="2" t="str">
        <f>$B$11</f>
        <v>CUSTOMER</v>
      </c>
      <c r="D588" s="8">
        <f>COSS!H98</f>
        <v>6419314.4830261804</v>
      </c>
      <c r="E588" s="8">
        <f>COSS!I98</f>
        <v>5176879.192833541</v>
      </c>
      <c r="F588" s="8">
        <f>COSS!J98</f>
        <v>1212338.9828026087</v>
      </c>
      <c r="G588" s="8">
        <f>COSS!K98</f>
        <v>2828.8957337888196</v>
      </c>
      <c r="H588" s="8">
        <f>COSS!L98</f>
        <v>0</v>
      </c>
      <c r="I588" s="8">
        <f>COSS!N98</f>
        <v>14773.122165341614</v>
      </c>
      <c r="J588" s="8">
        <f>COSS!O98</f>
        <v>2789.6055152639747</v>
      </c>
      <c r="K588" s="8">
        <f>COSS!P98</f>
        <v>0</v>
      </c>
      <c r="L588" s="8">
        <f>COSS!Q98</f>
        <v>0</v>
      </c>
      <c r="M588" s="8">
        <f>COSS!S98</f>
        <v>157.16087409937887</v>
      </c>
      <c r="N588" s="8">
        <f>COSS!T98</f>
        <v>1650.1891780434783</v>
      </c>
      <c r="O588" s="8">
        <f>COSS!U98</f>
        <v>0</v>
      </c>
      <c r="P588" s="8">
        <f>COSS!V98</f>
        <v>0</v>
      </c>
      <c r="Q588" s="8">
        <f>COSS!X98</f>
        <v>5422.0501564285714</v>
      </c>
      <c r="R588" s="8">
        <f>COSS!Y98</f>
        <v>39.290218524844718</v>
      </c>
      <c r="S588" s="8">
        <f>COSS!AA98</f>
        <v>314.32174819875775</v>
      </c>
      <c r="T588" s="8">
        <f>COSS!AB98</f>
        <v>0</v>
      </c>
      <c r="U588" s="8">
        <f>COSS!AC98</f>
        <v>2121.6718003416145</v>
      </c>
    </row>
    <row r="589" spans="1:21">
      <c r="B589" s="2" t="str">
        <f>$B$12</f>
        <v>TOTAL</v>
      </c>
      <c r="D589" s="8">
        <f>COSS!H99</f>
        <v>9459130.1099999994</v>
      </c>
      <c r="E589" s="8">
        <f>COSS!I99</f>
        <v>7221640.7623696895</v>
      </c>
      <c r="F589" s="8">
        <f>COSS!J99</f>
        <v>1707604.6862958644</v>
      </c>
      <c r="G589" s="8">
        <f>COSS!K99</f>
        <v>8443.9785854421116</v>
      </c>
      <c r="H589" s="8">
        <f>COSS!L99</f>
        <v>0</v>
      </c>
      <c r="I589" s="8">
        <f>COSS!N99</f>
        <v>228119.75637887203</v>
      </c>
      <c r="J589" s="8">
        <f>COSS!O99</f>
        <v>55877.016183954431</v>
      </c>
      <c r="K589" s="8">
        <f>COSS!P99</f>
        <v>0</v>
      </c>
      <c r="L589" s="8">
        <f>COSS!Q99</f>
        <v>0</v>
      </c>
      <c r="M589" s="8">
        <f>COSS!S99</f>
        <v>9142.1425533998299</v>
      </c>
      <c r="N589" s="8">
        <f>COSS!T99</f>
        <v>154434.42862677199</v>
      </c>
      <c r="O589" s="8">
        <f>COSS!U99</f>
        <v>0</v>
      </c>
      <c r="P589" s="8">
        <f>COSS!V99</f>
        <v>0</v>
      </c>
      <c r="Q589" s="8">
        <f>COSS!X99</f>
        <v>65572.98846927307</v>
      </c>
      <c r="R589" s="8">
        <f>COSS!Y99</f>
        <v>1081.4735003773926</v>
      </c>
      <c r="S589" s="8">
        <f>COSS!AA99</f>
        <v>1186.59400722744</v>
      </c>
      <c r="T589" s="8">
        <f>COSS!AB99</f>
        <v>3172.777480259721</v>
      </c>
      <c r="U589" s="8">
        <f>COSS!AC99</f>
        <v>2853.5055488685412</v>
      </c>
    </row>
    <row r="590" spans="1:21">
      <c r="A590" s="15" t="str">
        <f>COSS!D107</f>
        <v>367 Underground Lines</v>
      </c>
      <c r="B590" s="2" t="str">
        <f>$B$5</f>
        <v>PRODUCTION</v>
      </c>
      <c r="D590" s="8">
        <f>COSS!H100</f>
        <v>0</v>
      </c>
      <c r="E590" s="8">
        <f>COSS!I100</f>
        <v>0</v>
      </c>
      <c r="F590" s="8">
        <f>COSS!J100</f>
        <v>0</v>
      </c>
      <c r="G590" s="8">
        <f>COSS!K100</f>
        <v>0</v>
      </c>
      <c r="H590" s="8">
        <f>COSS!L100</f>
        <v>0</v>
      </c>
      <c r="I590" s="8">
        <f>COSS!N100</f>
        <v>0</v>
      </c>
      <c r="J590" s="8">
        <f>COSS!O100</f>
        <v>0</v>
      </c>
      <c r="K590" s="8">
        <f>COSS!P100</f>
        <v>0</v>
      </c>
      <c r="L590" s="8">
        <f>COSS!Q100</f>
        <v>0</v>
      </c>
      <c r="M590" s="8">
        <f>COSS!S100</f>
        <v>0</v>
      </c>
      <c r="N590" s="8">
        <f>COSS!T100</f>
        <v>0</v>
      </c>
      <c r="O590" s="8">
        <f>COSS!U100</f>
        <v>0</v>
      </c>
      <c r="P590" s="8">
        <f>COSS!V100</f>
        <v>0</v>
      </c>
      <c r="Q590" s="8">
        <f>COSS!X100</f>
        <v>0</v>
      </c>
      <c r="R590" s="8">
        <f>COSS!Y100</f>
        <v>0</v>
      </c>
      <c r="S590" s="8">
        <f>COSS!AA100</f>
        <v>0</v>
      </c>
      <c r="T590" s="8">
        <f>COSS!AB100</f>
        <v>0</v>
      </c>
      <c r="U590" s="8">
        <f>COSS!AC100</f>
        <v>0</v>
      </c>
    </row>
    <row r="591" spans="1:21">
      <c r="B591" s="2" t="str">
        <f>$B$6</f>
        <v>BULKTRAN</v>
      </c>
      <c r="D591" s="8">
        <f>COSS!H101</f>
        <v>0</v>
      </c>
      <c r="E591" s="8">
        <f>COSS!I101</f>
        <v>0</v>
      </c>
      <c r="F591" s="8">
        <f>COSS!J101</f>
        <v>0</v>
      </c>
      <c r="G591" s="8">
        <f>COSS!K101</f>
        <v>0</v>
      </c>
      <c r="H591" s="8">
        <f>COSS!L101</f>
        <v>0</v>
      </c>
      <c r="I591" s="8">
        <f>COSS!N101</f>
        <v>0</v>
      </c>
      <c r="J591" s="8">
        <f>COSS!O101</f>
        <v>0</v>
      </c>
      <c r="K591" s="8">
        <f>COSS!P101</f>
        <v>0</v>
      </c>
      <c r="L591" s="8">
        <f>COSS!Q101</f>
        <v>0</v>
      </c>
      <c r="M591" s="8">
        <f>COSS!S101</f>
        <v>0</v>
      </c>
      <c r="N591" s="8">
        <f>COSS!T101</f>
        <v>0</v>
      </c>
      <c r="O591" s="8">
        <f>COSS!U101</f>
        <v>0</v>
      </c>
      <c r="P591" s="8">
        <f>COSS!V101</f>
        <v>0</v>
      </c>
      <c r="Q591" s="8">
        <f>COSS!X101</f>
        <v>0</v>
      </c>
      <c r="R591" s="8">
        <f>COSS!Y101</f>
        <v>0</v>
      </c>
      <c r="S591" s="8">
        <f>COSS!AA101</f>
        <v>0</v>
      </c>
      <c r="T591" s="8">
        <f>COSS!AB101</f>
        <v>0</v>
      </c>
      <c r="U591" s="8">
        <f>COSS!AC101</f>
        <v>0</v>
      </c>
    </row>
    <row r="592" spans="1:21">
      <c r="B592" s="2" t="str">
        <f>$B$7</f>
        <v>SUBTRAN</v>
      </c>
      <c r="D592" s="8">
        <f>COSS!H102</f>
        <v>0</v>
      </c>
      <c r="E592" s="8">
        <f>COSS!I102</f>
        <v>0</v>
      </c>
      <c r="F592" s="8">
        <f>COSS!J102</f>
        <v>0</v>
      </c>
      <c r="G592" s="8">
        <f>COSS!K102</f>
        <v>0</v>
      </c>
      <c r="H592" s="8">
        <f>COSS!L102</f>
        <v>0</v>
      </c>
      <c r="I592" s="8">
        <f>COSS!N102</f>
        <v>0</v>
      </c>
      <c r="J592" s="8">
        <f>COSS!O102</f>
        <v>0</v>
      </c>
      <c r="K592" s="8">
        <f>COSS!P102</f>
        <v>0</v>
      </c>
      <c r="L592" s="8">
        <f>COSS!Q102</f>
        <v>0</v>
      </c>
      <c r="M592" s="8">
        <f>COSS!S102</f>
        <v>0</v>
      </c>
      <c r="N592" s="8">
        <f>COSS!T102</f>
        <v>0</v>
      </c>
      <c r="O592" s="8">
        <f>COSS!U102</f>
        <v>0</v>
      </c>
      <c r="P592" s="8">
        <f>COSS!V102</f>
        <v>0</v>
      </c>
      <c r="Q592" s="8">
        <f>COSS!X102</f>
        <v>0</v>
      </c>
      <c r="R592" s="8">
        <f>COSS!Y102</f>
        <v>0</v>
      </c>
      <c r="S592" s="8">
        <f>COSS!AA102</f>
        <v>0</v>
      </c>
      <c r="T592" s="8">
        <f>COSS!AB102</f>
        <v>0</v>
      </c>
      <c r="U592" s="8">
        <f>COSS!AC102</f>
        <v>0</v>
      </c>
    </row>
    <row r="593" spans="1:21">
      <c r="B593" s="2" t="str">
        <f>$B$8</f>
        <v>DISTPRI</v>
      </c>
      <c r="D593" s="8">
        <f>COSS!H103</f>
        <v>3654692.2919163615</v>
      </c>
      <c r="E593" s="8">
        <f>COSS!I103</f>
        <v>2417286.0924940342</v>
      </c>
      <c r="F593" s="8">
        <f>COSS!J103</f>
        <v>599870.28279993776</v>
      </c>
      <c r="G593" s="8">
        <f>COSS!K103</f>
        <v>7615.8949524820064</v>
      </c>
      <c r="H593" s="8">
        <f>COSS!L103</f>
        <v>0</v>
      </c>
      <c r="I593" s="8">
        <f>COSS!N103</f>
        <v>261839.40670920585</v>
      </c>
      <c r="J593" s="8">
        <f>COSS!O103</f>
        <v>72003.949653739386</v>
      </c>
      <c r="K593" s="8">
        <f>COSS!P103</f>
        <v>0</v>
      </c>
      <c r="L593" s="8">
        <f>COSS!Q103</f>
        <v>0</v>
      </c>
      <c r="M593" s="8">
        <f>COSS!S103</f>
        <v>11219.720019277551</v>
      </c>
      <c r="N593" s="8">
        <f>COSS!T103</f>
        <v>207225.56528151126</v>
      </c>
      <c r="O593" s="8">
        <f>COSS!U103</f>
        <v>0</v>
      </c>
      <c r="P593" s="8">
        <f>COSS!V103</f>
        <v>0</v>
      </c>
      <c r="Q593" s="8">
        <f>COSS!X103</f>
        <v>73599.24781574076</v>
      </c>
      <c r="R593" s="8">
        <f>COSS!Y103</f>
        <v>1413.5425256432241</v>
      </c>
      <c r="S593" s="8">
        <f>COSS!AA103</f>
        <v>1080.3043005623065</v>
      </c>
      <c r="T593" s="8">
        <f>COSS!AB103</f>
        <v>1243.1355426707676</v>
      </c>
      <c r="U593" s="8">
        <f>COSS!AC103</f>
        <v>295.14982155616519</v>
      </c>
    </row>
    <row r="594" spans="1:21">
      <c r="B594" s="2" t="str">
        <f>$B$9</f>
        <v>DISTSEC</v>
      </c>
      <c r="D594" s="8">
        <f>COSS!H104</f>
        <v>468295.22252954537</v>
      </c>
      <c r="E594" s="8">
        <f>COSS!I104</f>
        <v>356081.5902062048</v>
      </c>
      <c r="F594" s="8">
        <f>COSS!J104</f>
        <v>71872.534006611793</v>
      </c>
      <c r="G594" s="8">
        <f>COSS!K104</f>
        <v>0</v>
      </c>
      <c r="H594" s="8">
        <f>COSS!L104</f>
        <v>0</v>
      </c>
      <c r="I594" s="8">
        <f>COSS!N104</f>
        <v>27528.6395979722</v>
      </c>
      <c r="J594" s="8">
        <f>COSS!O104</f>
        <v>0</v>
      </c>
      <c r="K594" s="8">
        <f>COSS!P104</f>
        <v>0</v>
      </c>
      <c r="L594" s="8">
        <f>COSS!Q104</f>
        <v>0</v>
      </c>
      <c r="M594" s="8">
        <f>COSS!S104</f>
        <v>966.86358551816738</v>
      </c>
      <c r="N594" s="8">
        <f>COSS!T104</f>
        <v>0</v>
      </c>
      <c r="O594" s="8">
        <f>COSS!U104</f>
        <v>0</v>
      </c>
      <c r="P594" s="8">
        <f>COSS!V104</f>
        <v>0</v>
      </c>
      <c r="Q594" s="8">
        <f>COSS!X104</f>
        <v>7985.1632404498105</v>
      </c>
      <c r="R594" s="8">
        <f>COSS!Y104</f>
        <v>0</v>
      </c>
      <c r="S594" s="8">
        <f>COSS!AA104</f>
        <v>102.78312133933638</v>
      </c>
      <c r="T594" s="8">
        <f>COSS!AB104</f>
        <v>3060.1918766466392</v>
      </c>
      <c r="U594" s="8">
        <f>COSS!AC104</f>
        <v>697.45689480263968</v>
      </c>
    </row>
    <row r="595" spans="1:21">
      <c r="B595" s="2" t="str">
        <f>$B$10</f>
        <v>ENERGY</v>
      </c>
      <c r="D595" s="8">
        <f>COSS!H105</f>
        <v>0</v>
      </c>
      <c r="E595" s="8">
        <f>COSS!I105</f>
        <v>0</v>
      </c>
      <c r="F595" s="8">
        <f>COSS!J105</f>
        <v>0</v>
      </c>
      <c r="G595" s="8">
        <f>COSS!K105</f>
        <v>0</v>
      </c>
      <c r="H595" s="8">
        <f>COSS!L105</f>
        <v>0</v>
      </c>
      <c r="I595" s="8">
        <f>COSS!N105</f>
        <v>0</v>
      </c>
      <c r="J595" s="8">
        <f>COSS!O105</f>
        <v>0</v>
      </c>
      <c r="K595" s="8">
        <f>COSS!P105</f>
        <v>0</v>
      </c>
      <c r="L595" s="8">
        <f>COSS!Q105</f>
        <v>0</v>
      </c>
      <c r="M595" s="8">
        <f>COSS!S105</f>
        <v>0</v>
      </c>
      <c r="N595" s="8">
        <f>COSS!T105</f>
        <v>0</v>
      </c>
      <c r="O595" s="8">
        <f>COSS!U105</f>
        <v>0</v>
      </c>
      <c r="P595" s="8">
        <f>COSS!V105</f>
        <v>0</v>
      </c>
      <c r="Q595" s="8">
        <f>COSS!X105</f>
        <v>0</v>
      </c>
      <c r="R595" s="8">
        <f>COSS!Y105</f>
        <v>0</v>
      </c>
      <c r="S595" s="8">
        <f>COSS!AA105</f>
        <v>0</v>
      </c>
      <c r="T595" s="8">
        <f>COSS!AB105</f>
        <v>0</v>
      </c>
      <c r="U595" s="8">
        <f>COSS!AC105</f>
        <v>0</v>
      </c>
    </row>
    <row r="596" spans="1:21">
      <c r="B596" s="2" t="str">
        <f>$B$11</f>
        <v>CUSTOMER</v>
      </c>
      <c r="D596" s="8">
        <f>COSS!H106</f>
        <v>8706696.9555540979</v>
      </c>
      <c r="E596" s="8">
        <f>COSS!I106</f>
        <v>7021546.993327341</v>
      </c>
      <c r="F596" s="8">
        <f>COSS!J106</f>
        <v>1644329.4932157593</v>
      </c>
      <c r="G596" s="8">
        <f>COSS!K106</f>
        <v>3836.9109253154866</v>
      </c>
      <c r="H596" s="8">
        <f>COSS!L106</f>
        <v>0</v>
      </c>
      <c r="I596" s="8">
        <f>COSS!N106</f>
        <v>20037.201498869763</v>
      </c>
      <c r="J596" s="8">
        <f>COSS!O106</f>
        <v>3783.6204957972154</v>
      </c>
      <c r="K596" s="8">
        <f>COSS!P106</f>
        <v>0</v>
      </c>
      <c r="L596" s="8">
        <f>COSS!Q106</f>
        <v>0</v>
      </c>
      <c r="M596" s="8">
        <f>COSS!S106</f>
        <v>213.1617180730826</v>
      </c>
      <c r="N596" s="8">
        <f>COSS!T106</f>
        <v>2238.1980397673669</v>
      </c>
      <c r="O596" s="8">
        <f>COSS!U106</f>
        <v>0</v>
      </c>
      <c r="P596" s="8">
        <f>COSS!V106</f>
        <v>0</v>
      </c>
      <c r="Q596" s="8">
        <f>COSS!X106</f>
        <v>7354.079273521349</v>
      </c>
      <c r="R596" s="8">
        <f>COSS!Y106</f>
        <v>53.290429518270649</v>
      </c>
      <c r="S596" s="8">
        <f>COSS!AA106</f>
        <v>426.32343614616519</v>
      </c>
      <c r="T596" s="8">
        <f>COSS!AB106</f>
        <v>0</v>
      </c>
      <c r="U596" s="8">
        <f>COSS!AC106</f>
        <v>2877.6831939866147</v>
      </c>
    </row>
    <row r="597" spans="1:21">
      <c r="B597" s="2" t="str">
        <f>$B$12</f>
        <v>TOTAL</v>
      </c>
      <c r="D597" s="8">
        <f>COSS!H107</f>
        <v>12829684.470000004</v>
      </c>
      <c r="E597" s="8">
        <f>COSS!I107</f>
        <v>9794914.6760275792</v>
      </c>
      <c r="F597" s="8">
        <f>COSS!J107</f>
        <v>2316072.310022309</v>
      </c>
      <c r="G597" s="8">
        <f>COSS!K107</f>
        <v>11452.805877797493</v>
      </c>
      <c r="H597" s="8">
        <f>COSS!L107</f>
        <v>0</v>
      </c>
      <c r="I597" s="8">
        <f>COSS!N107</f>
        <v>309405.24780604779</v>
      </c>
      <c r="J597" s="8">
        <f>COSS!O107</f>
        <v>75787.570149536608</v>
      </c>
      <c r="K597" s="8">
        <f>COSS!P107</f>
        <v>0</v>
      </c>
      <c r="L597" s="8">
        <f>COSS!Q107</f>
        <v>0</v>
      </c>
      <c r="M597" s="8">
        <f>COSS!S107</f>
        <v>12399.745322868801</v>
      </c>
      <c r="N597" s="8">
        <f>COSS!T107</f>
        <v>209463.76332127862</v>
      </c>
      <c r="O597" s="8">
        <f>COSS!U107</f>
        <v>0</v>
      </c>
      <c r="P597" s="8">
        <f>COSS!V107</f>
        <v>0</v>
      </c>
      <c r="Q597" s="8">
        <f>COSS!X107</f>
        <v>88938.490329711916</v>
      </c>
      <c r="R597" s="8">
        <f>COSS!Y107</f>
        <v>1466.8329551614947</v>
      </c>
      <c r="S597" s="8">
        <f>COSS!AA107</f>
        <v>1609.410858047808</v>
      </c>
      <c r="T597" s="8">
        <f>COSS!AB107</f>
        <v>4303.3274193174066</v>
      </c>
      <c r="U597" s="8">
        <f>COSS!AC107</f>
        <v>3870.2899103454192</v>
      </c>
    </row>
    <row r="598" spans="1:21">
      <c r="A598" s="2" t="s">
        <v>67</v>
      </c>
      <c r="B598" s="2" t="str">
        <f>$B$5</f>
        <v>PRODUCTION</v>
      </c>
      <c r="C598" s="6"/>
      <c r="D598" s="7">
        <f t="shared" ref="D598:D605" si="362">SUM(E598:U598)</f>
        <v>0</v>
      </c>
      <c r="E598" s="7">
        <f>(E582+E590)/($D$589+$D$597)</f>
        <v>0</v>
      </c>
      <c r="F598" s="7">
        <f t="shared" ref="F598:U598" si="363">(F582+F590)/($D$589+$D$597)</f>
        <v>0</v>
      </c>
      <c r="G598" s="7">
        <f t="shared" si="363"/>
        <v>0</v>
      </c>
      <c r="H598" s="7">
        <f t="shared" ref="H598:H604" si="364">(H582+H590)/($D$589+$D$597)</f>
        <v>0</v>
      </c>
      <c r="I598" s="7">
        <f t="shared" si="363"/>
        <v>0</v>
      </c>
      <c r="J598" s="7">
        <f t="shared" si="363"/>
        <v>0</v>
      </c>
      <c r="K598" s="7">
        <f t="shared" si="363"/>
        <v>0</v>
      </c>
      <c r="L598" s="7">
        <f t="shared" ref="L598:M604" si="365">(L582+L590)/($D$589+$D$597)</f>
        <v>0</v>
      </c>
      <c r="M598" s="7">
        <f t="shared" si="365"/>
        <v>0</v>
      </c>
      <c r="N598" s="7">
        <f t="shared" si="363"/>
        <v>0</v>
      </c>
      <c r="O598" s="7">
        <f t="shared" si="363"/>
        <v>0</v>
      </c>
      <c r="P598" s="7">
        <f t="shared" ref="P598:P604" si="366">(P582+P590)/($D$589+$D$597)</f>
        <v>0</v>
      </c>
      <c r="Q598" s="7">
        <f t="shared" si="363"/>
        <v>0</v>
      </c>
      <c r="R598" s="7">
        <f t="shared" si="363"/>
        <v>0</v>
      </c>
      <c r="S598" s="7">
        <f t="shared" si="363"/>
        <v>0</v>
      </c>
      <c r="T598" s="7">
        <f t="shared" ref="T598:T604" si="367">(T582+T590)/($D$589+$D$597)</f>
        <v>0</v>
      </c>
      <c r="U598" s="7">
        <f t="shared" si="363"/>
        <v>0</v>
      </c>
    </row>
    <row r="599" spans="1:21">
      <c r="A599" s="2" t="str">
        <f t="shared" ref="A599:A605" si="368">A598</f>
        <v>TOTUGLINES</v>
      </c>
      <c r="B599" s="2" t="str">
        <f>$B$6</f>
        <v>BULKTRAN</v>
      </c>
      <c r="C599" s="6"/>
      <c r="D599" s="7">
        <f t="shared" si="362"/>
        <v>0</v>
      </c>
      <c r="E599" s="7">
        <f t="shared" ref="E599:U599" si="369">(E583+E591)/($D$589+$D$597)</f>
        <v>0</v>
      </c>
      <c r="F599" s="7">
        <f t="shared" si="369"/>
        <v>0</v>
      </c>
      <c r="G599" s="7">
        <f t="shared" si="369"/>
        <v>0</v>
      </c>
      <c r="H599" s="7">
        <f t="shared" si="364"/>
        <v>0</v>
      </c>
      <c r="I599" s="7">
        <f t="shared" si="369"/>
        <v>0</v>
      </c>
      <c r="J599" s="7">
        <f t="shared" si="369"/>
        <v>0</v>
      </c>
      <c r="K599" s="7">
        <f t="shared" si="369"/>
        <v>0</v>
      </c>
      <c r="L599" s="7">
        <f t="shared" si="365"/>
        <v>0</v>
      </c>
      <c r="M599" s="7">
        <f t="shared" si="365"/>
        <v>0</v>
      </c>
      <c r="N599" s="7">
        <f t="shared" si="369"/>
        <v>0</v>
      </c>
      <c r="O599" s="7">
        <f t="shared" si="369"/>
        <v>0</v>
      </c>
      <c r="P599" s="7">
        <f t="shared" si="366"/>
        <v>0</v>
      </c>
      <c r="Q599" s="7">
        <f t="shared" si="369"/>
        <v>0</v>
      </c>
      <c r="R599" s="7">
        <f t="shared" si="369"/>
        <v>0</v>
      </c>
      <c r="S599" s="7">
        <f t="shared" si="369"/>
        <v>0</v>
      </c>
      <c r="T599" s="7">
        <f t="shared" si="367"/>
        <v>0</v>
      </c>
      <c r="U599" s="7">
        <f t="shared" si="369"/>
        <v>0</v>
      </c>
    </row>
    <row r="600" spans="1:21">
      <c r="A600" s="2" t="str">
        <f t="shared" si="368"/>
        <v>TOTUGLINES</v>
      </c>
      <c r="B600" s="2" t="str">
        <f>$B$7</f>
        <v>SUBTRAN</v>
      </c>
      <c r="C600" s="6"/>
      <c r="D600" s="7">
        <f t="shared" si="362"/>
        <v>0</v>
      </c>
      <c r="E600" s="7">
        <f t="shared" ref="E600:U600" si="370">(E584+E592)/($D$589+$D$597)</f>
        <v>0</v>
      </c>
      <c r="F600" s="7">
        <f t="shared" si="370"/>
        <v>0</v>
      </c>
      <c r="G600" s="7">
        <f t="shared" si="370"/>
        <v>0</v>
      </c>
      <c r="H600" s="7">
        <f t="shared" si="364"/>
        <v>0</v>
      </c>
      <c r="I600" s="7">
        <f t="shared" si="370"/>
        <v>0</v>
      </c>
      <c r="J600" s="7">
        <f t="shared" si="370"/>
        <v>0</v>
      </c>
      <c r="K600" s="7">
        <f t="shared" si="370"/>
        <v>0</v>
      </c>
      <c r="L600" s="7">
        <f t="shared" si="365"/>
        <v>0</v>
      </c>
      <c r="M600" s="7">
        <f t="shared" si="365"/>
        <v>0</v>
      </c>
      <c r="N600" s="7">
        <f t="shared" si="370"/>
        <v>0</v>
      </c>
      <c r="O600" s="7">
        <f t="shared" si="370"/>
        <v>0</v>
      </c>
      <c r="P600" s="7">
        <f t="shared" si="366"/>
        <v>0</v>
      </c>
      <c r="Q600" s="7">
        <f t="shared" si="370"/>
        <v>0</v>
      </c>
      <c r="R600" s="7">
        <f t="shared" si="370"/>
        <v>0</v>
      </c>
      <c r="S600" s="7">
        <f t="shared" si="370"/>
        <v>0</v>
      </c>
      <c r="T600" s="7">
        <f t="shared" si="367"/>
        <v>0</v>
      </c>
      <c r="U600" s="7">
        <f t="shared" si="370"/>
        <v>0</v>
      </c>
    </row>
    <row r="601" spans="1:21">
      <c r="A601" s="2" t="str">
        <f t="shared" si="368"/>
        <v>TOTUGLINES</v>
      </c>
      <c r="B601" s="2" t="str">
        <f>$B$8</f>
        <v>DISTPRI</v>
      </c>
      <c r="C601" s="6"/>
      <c r="D601" s="7">
        <f t="shared" si="362"/>
        <v>0.28486221157365377</v>
      </c>
      <c r="E601" s="7">
        <f t="shared" ref="E601:U601" si="371">(E585+E593)/($D$589+$D$597)</f>
        <v>0.18841352631441866</v>
      </c>
      <c r="F601" s="7">
        <f t="shared" si="371"/>
        <v>4.6756433036418826E-2</v>
      </c>
      <c r="G601" s="7">
        <f t="shared" si="371"/>
        <v>5.9361514075349699E-4</v>
      </c>
      <c r="H601" s="7">
        <f t="shared" si="364"/>
        <v>0</v>
      </c>
      <c r="I601" s="7">
        <f t="shared" si="371"/>
        <v>2.0408873446690911E-2</v>
      </c>
      <c r="J601" s="7">
        <f t="shared" si="371"/>
        <v>5.6122931021497964E-3</v>
      </c>
      <c r="K601" s="7">
        <f t="shared" si="371"/>
        <v>0</v>
      </c>
      <c r="L601" s="7">
        <f t="shared" si="365"/>
        <v>0</v>
      </c>
      <c r="M601" s="7">
        <f t="shared" si="365"/>
        <v>8.7451254514582359E-4</v>
      </c>
      <c r="N601" s="7">
        <f t="shared" si="371"/>
        <v>1.6152039106345318E-2</v>
      </c>
      <c r="O601" s="7">
        <f t="shared" si="371"/>
        <v>0</v>
      </c>
      <c r="P601" s="7">
        <f t="shared" si="366"/>
        <v>0</v>
      </c>
      <c r="Q601" s="7">
        <f t="shared" si="371"/>
        <v>5.7366374042822224E-3</v>
      </c>
      <c r="R601" s="7">
        <f t="shared" si="371"/>
        <v>1.101774972680387E-4</v>
      </c>
      <c r="S601" s="7">
        <f t="shared" si="371"/>
        <v>8.4203497216818628E-5</v>
      </c>
      <c r="T601" s="7">
        <f t="shared" si="367"/>
        <v>9.6895254561998379E-5</v>
      </c>
      <c r="U601" s="7">
        <f t="shared" si="371"/>
        <v>2.3005228401861474E-5</v>
      </c>
    </row>
    <row r="602" spans="1:21">
      <c r="A602" s="2" t="str">
        <f t="shared" si="368"/>
        <v>TOTUGLINES</v>
      </c>
      <c r="B602" s="2" t="str">
        <f>$B$9</f>
        <v>DISTSEC</v>
      </c>
      <c r="C602" s="6"/>
      <c r="D602" s="7">
        <f t="shared" si="362"/>
        <v>3.6500915016622025E-2</v>
      </c>
      <c r="E602" s="7">
        <f t="shared" ref="E602:U602" si="372">(E586+E594)/($D$589+$D$597)</f>
        <v>2.7754508775242291E-2</v>
      </c>
      <c r="F602" s="7">
        <f t="shared" si="372"/>
        <v>5.6020500094661925E-3</v>
      </c>
      <c r="G602" s="7">
        <f t="shared" si="372"/>
        <v>0</v>
      </c>
      <c r="H602" s="7">
        <f t="shared" si="364"/>
        <v>0</v>
      </c>
      <c r="I602" s="7">
        <f t="shared" si="372"/>
        <v>2.1456988799953077E-3</v>
      </c>
      <c r="J602" s="7">
        <f t="shared" si="372"/>
        <v>0</v>
      </c>
      <c r="K602" s="7">
        <f t="shared" si="372"/>
        <v>0</v>
      </c>
      <c r="L602" s="7">
        <f t="shared" si="365"/>
        <v>0</v>
      </c>
      <c r="M602" s="7">
        <f t="shared" si="365"/>
        <v>7.5361446945870761E-5</v>
      </c>
      <c r="N602" s="7">
        <f t="shared" si="372"/>
        <v>0</v>
      </c>
      <c r="O602" s="7">
        <f t="shared" si="372"/>
        <v>0</v>
      </c>
      <c r="P602" s="7">
        <f t="shared" si="366"/>
        <v>0</v>
      </c>
      <c r="Q602" s="7">
        <f t="shared" si="372"/>
        <v>6.2239747665827113E-4</v>
      </c>
      <c r="R602" s="7">
        <f t="shared" si="372"/>
        <v>0</v>
      </c>
      <c r="S602" s="7">
        <f t="shared" si="372"/>
        <v>8.0113522339288173E-6</v>
      </c>
      <c r="T602" s="7">
        <f t="shared" si="367"/>
        <v>2.3852432877849553E-4</v>
      </c>
      <c r="U602" s="7">
        <f t="shared" si="372"/>
        <v>5.4362747301659823E-5</v>
      </c>
    </row>
    <row r="603" spans="1:21">
      <c r="A603" s="2" t="str">
        <f t="shared" si="368"/>
        <v>TOTUGLINES</v>
      </c>
      <c r="B603" s="2" t="str">
        <f>$B$10</f>
        <v>ENERGY</v>
      </c>
      <c r="C603" s="6"/>
      <c r="D603" s="7">
        <f t="shared" si="362"/>
        <v>0</v>
      </c>
      <c r="E603" s="7">
        <f t="shared" ref="E603:U603" si="373">(E587+E595)/($D$589+$D$597)</f>
        <v>0</v>
      </c>
      <c r="F603" s="7">
        <f t="shared" si="373"/>
        <v>0</v>
      </c>
      <c r="G603" s="7">
        <f t="shared" si="373"/>
        <v>0</v>
      </c>
      <c r="H603" s="7">
        <f t="shared" si="364"/>
        <v>0</v>
      </c>
      <c r="I603" s="7">
        <f t="shared" si="373"/>
        <v>0</v>
      </c>
      <c r="J603" s="7">
        <f t="shared" si="373"/>
        <v>0</v>
      </c>
      <c r="K603" s="7">
        <f t="shared" si="373"/>
        <v>0</v>
      </c>
      <c r="L603" s="7">
        <f t="shared" si="365"/>
        <v>0</v>
      </c>
      <c r="M603" s="7">
        <f t="shared" si="365"/>
        <v>0</v>
      </c>
      <c r="N603" s="7">
        <f t="shared" si="373"/>
        <v>0</v>
      </c>
      <c r="O603" s="7">
        <f t="shared" si="373"/>
        <v>0</v>
      </c>
      <c r="P603" s="7">
        <f t="shared" si="366"/>
        <v>0</v>
      </c>
      <c r="Q603" s="7">
        <f t="shared" si="373"/>
        <v>0</v>
      </c>
      <c r="R603" s="7">
        <f t="shared" si="373"/>
        <v>0</v>
      </c>
      <c r="S603" s="7">
        <f t="shared" si="373"/>
        <v>0</v>
      </c>
      <c r="T603" s="7">
        <f t="shared" si="367"/>
        <v>0</v>
      </c>
      <c r="U603" s="7">
        <f t="shared" si="373"/>
        <v>0</v>
      </c>
    </row>
    <row r="604" spans="1:21">
      <c r="A604" s="2" t="str">
        <f t="shared" si="368"/>
        <v>TOTUGLINES</v>
      </c>
      <c r="B604" s="2" t="str">
        <f>$B$11</f>
        <v>CUSTOMER</v>
      </c>
      <c r="C604" s="6"/>
      <c r="D604" s="7">
        <f t="shared" si="362"/>
        <v>0.67863687340972423</v>
      </c>
      <c r="E604" s="7">
        <f t="shared" ref="E604:U604" si="374">(E588+E596)/($D$589+$D$597)</f>
        <v>0.54728914103429538</v>
      </c>
      <c r="F604" s="7">
        <f t="shared" si="374"/>
        <v>0.1281660119592761</v>
      </c>
      <c r="G604" s="7">
        <f t="shared" si="374"/>
        <v>2.9906510439032532E-4</v>
      </c>
      <c r="H604" s="7">
        <f t="shared" si="364"/>
        <v>0</v>
      </c>
      <c r="I604" s="7">
        <f t="shared" si="374"/>
        <v>1.5617844340383655E-3</v>
      </c>
      <c r="J604" s="7">
        <f t="shared" si="374"/>
        <v>2.9491142238490404E-4</v>
      </c>
      <c r="K604" s="7">
        <f t="shared" si="374"/>
        <v>0</v>
      </c>
      <c r="L604" s="7">
        <f t="shared" si="365"/>
        <v>0</v>
      </c>
      <c r="M604" s="7">
        <f t="shared" si="365"/>
        <v>1.6614728021684737E-5</v>
      </c>
      <c r="N604" s="7">
        <f t="shared" si="374"/>
        <v>1.7445464422768974E-4</v>
      </c>
      <c r="O604" s="7">
        <f t="shared" si="374"/>
        <v>0</v>
      </c>
      <c r="P604" s="7">
        <f t="shared" si="366"/>
        <v>0</v>
      </c>
      <c r="Q604" s="7">
        <f t="shared" si="374"/>
        <v>5.732081167481235E-4</v>
      </c>
      <c r="R604" s="7">
        <f t="shared" si="374"/>
        <v>4.1536820054211842E-6</v>
      </c>
      <c r="S604" s="7">
        <f t="shared" si="374"/>
        <v>3.3229456043369473E-5</v>
      </c>
      <c r="T604" s="7">
        <f t="shared" si="367"/>
        <v>0</v>
      </c>
      <c r="U604" s="7">
        <f t="shared" si="374"/>
        <v>2.2429882829274394E-4</v>
      </c>
    </row>
    <row r="605" spans="1:21">
      <c r="A605" s="2" t="str">
        <f t="shared" si="368"/>
        <v>TOTUGLINES</v>
      </c>
      <c r="B605" s="2" t="str">
        <f>$B$12</f>
        <v>TOTAL</v>
      </c>
      <c r="C605" s="6"/>
      <c r="D605" s="7">
        <f t="shared" si="362"/>
        <v>0.99999999999999989</v>
      </c>
      <c r="E605" s="7">
        <f t="shared" ref="E605:U605" si="375">SUM(E598:E604)</f>
        <v>0.76345717612395636</v>
      </c>
      <c r="F605" s="7">
        <f t="shared" si="375"/>
        <v>0.1805244950051611</v>
      </c>
      <c r="G605" s="7">
        <f t="shared" si="375"/>
        <v>8.9268024514382231E-4</v>
      </c>
      <c r="H605" s="7">
        <f t="shared" si="375"/>
        <v>0</v>
      </c>
      <c r="I605" s="7">
        <f t="shared" si="375"/>
        <v>2.4116356760724583E-2</v>
      </c>
      <c r="J605" s="7">
        <f t="shared" si="375"/>
        <v>5.9072045245347005E-3</v>
      </c>
      <c r="K605" s="7">
        <f t="shared" si="375"/>
        <v>0</v>
      </c>
      <c r="L605" s="7">
        <f t="shared" si="375"/>
        <v>0</v>
      </c>
      <c r="M605" s="7">
        <f t="shared" si="375"/>
        <v>9.6648872011337902E-4</v>
      </c>
      <c r="N605" s="7">
        <f t="shared" si="375"/>
        <v>1.6326493750573007E-2</v>
      </c>
      <c r="O605" s="7">
        <f t="shared" si="375"/>
        <v>0</v>
      </c>
      <c r="P605" s="7">
        <f t="shared" si="375"/>
        <v>0</v>
      </c>
      <c r="Q605" s="7">
        <f t="shared" si="375"/>
        <v>6.9322429976886174E-3</v>
      </c>
      <c r="R605" s="7">
        <f t="shared" si="375"/>
        <v>1.1433117927345989E-4</v>
      </c>
      <c r="S605" s="7">
        <f t="shared" si="375"/>
        <v>1.2544430549411693E-4</v>
      </c>
      <c r="T605" s="7">
        <f t="shared" si="375"/>
        <v>3.3541958334049391E-4</v>
      </c>
      <c r="U605" s="7">
        <f t="shared" si="375"/>
        <v>3.016668039962652E-4</v>
      </c>
    </row>
    <row r="606" spans="1:21" ht="12.5">
      <c r="C606" s="49" t="s">
        <v>570</v>
      </c>
    </row>
    <row r="607" spans="1:21" ht="12.5">
      <c r="A607" s="15" t="s">
        <v>117</v>
      </c>
      <c r="B607" s="2" t="str">
        <f>$B$5</f>
        <v>PRODUCTION</v>
      </c>
      <c r="C607" s="49" t="s">
        <v>571</v>
      </c>
      <c r="D607" s="8">
        <f>COSS!H1475+COSS!H1483+COSS!H1491+COSS!H1499+COSS!H1507+COSS!H1515+COSS!H1523+COSS!H1531+COSS!H1539</f>
        <v>0</v>
      </c>
      <c r="E607" s="8">
        <f>COSS!I1475+COSS!I1483+COSS!I1491+COSS!I1499+COSS!I1507+COSS!I1515+COSS!I1523+COSS!I1531+COSS!I1539</f>
        <v>0</v>
      </c>
      <c r="F607" s="8">
        <f>COSS!J1475+COSS!J1483+COSS!J1491+COSS!J1499+COSS!J1507+COSS!J1515+COSS!J1523+COSS!J1531+COSS!J1539</f>
        <v>0</v>
      </c>
      <c r="G607" s="8">
        <f>COSS!K1475+COSS!K1483+COSS!K1491+COSS!K1499+COSS!K1507+COSS!K1515+COSS!K1523+COSS!K1531+COSS!K1539</f>
        <v>0</v>
      </c>
      <c r="H607" s="8">
        <f>COSS!L1475+COSS!L1483+COSS!L1491+COSS!L1499+COSS!L1507+COSS!L1515+COSS!L1523+COSS!L1531+COSS!L1539</f>
        <v>0</v>
      </c>
      <c r="I607" s="8">
        <f>COSS!N1475+COSS!N1483+COSS!N1491+COSS!N1499+COSS!N1507+COSS!N1515+COSS!N1523+COSS!N1531+COSS!N1539</f>
        <v>0</v>
      </c>
      <c r="J607" s="8">
        <f>COSS!O1475+COSS!O1483+COSS!O1491+COSS!O1499+COSS!O1507+COSS!O1515+COSS!O1523+COSS!O1531+COSS!O1539</f>
        <v>0</v>
      </c>
      <c r="K607" s="8">
        <f>COSS!P1475+COSS!P1483+COSS!P1491+COSS!P1499+COSS!P1507+COSS!P1515+COSS!P1523+COSS!P1531+COSS!P1539</f>
        <v>0</v>
      </c>
      <c r="L607" s="8">
        <f>COSS!Q1475+COSS!Q1483+COSS!Q1491+COSS!Q1499+COSS!Q1507+COSS!Q1515+COSS!Q1523+COSS!Q1531+COSS!Q1539</f>
        <v>0</v>
      </c>
      <c r="M607" s="8">
        <f>COSS!S1475+COSS!S1483+COSS!S1491+COSS!S1499+COSS!S1507+COSS!S1515+COSS!S1523+COSS!S1531+COSS!S1539</f>
        <v>0</v>
      </c>
      <c r="N607" s="8">
        <f>COSS!T1475+COSS!T1483+COSS!T1491+COSS!T1499+COSS!T1507+COSS!T1515+COSS!T1523+COSS!T1531+COSS!T1539</f>
        <v>0</v>
      </c>
      <c r="O607" s="8">
        <f>COSS!U1475+COSS!U1483+COSS!U1491+COSS!U1499+COSS!U1507+COSS!U1515+COSS!U1523+COSS!U1531+COSS!U1539</f>
        <v>0</v>
      </c>
      <c r="P607" s="8">
        <f>COSS!V1475+COSS!V1483+COSS!V1491+COSS!V1499+COSS!V1507+COSS!V1515+COSS!V1523+COSS!V1531+COSS!V1539</f>
        <v>0</v>
      </c>
      <c r="Q607" s="8">
        <f>COSS!X1475+COSS!X1483+COSS!X1491+COSS!X1499+COSS!X1507+COSS!X1515+COSS!X1523+COSS!X1531+COSS!X1539</f>
        <v>0</v>
      </c>
      <c r="R607" s="8">
        <f>COSS!Y1475+COSS!Y1483+COSS!Y1491+COSS!Y1499+COSS!Y1507+COSS!Y1515+COSS!Y1523+COSS!Y1531+COSS!Y1539</f>
        <v>0</v>
      </c>
      <c r="S607" s="8">
        <f>COSS!AA1475+COSS!AA1483+COSS!AA1491+COSS!AA1499+COSS!AA1507+COSS!AA1515+COSS!AA1523+COSS!AA1531+COSS!AA1539</f>
        <v>0</v>
      </c>
      <c r="T607" s="8">
        <f>COSS!AB1475+COSS!AB1483+COSS!AB1491+COSS!AB1499+COSS!AB1507+COSS!AB1515+COSS!AB1523+COSS!AB1531+COSS!AB1539</f>
        <v>0</v>
      </c>
      <c r="U607" s="8">
        <f>COSS!AC1475+COSS!AC1483+COSS!AC1491+COSS!AC1499+COSS!AC1507+COSS!AC1515+COSS!AC1523+COSS!AC1531+COSS!AC1539</f>
        <v>0</v>
      </c>
    </row>
    <row r="608" spans="1:21" ht="12.5">
      <c r="B608" s="2" t="str">
        <f>$B$6</f>
        <v>BULKTRAN</v>
      </c>
      <c r="C608" s="49" t="s">
        <v>576</v>
      </c>
      <c r="D608" s="8">
        <f>COSS!H1476+COSS!H1484+COSS!H1492+COSS!H1500+COSS!H1508+COSS!H1516+COSS!H1524+COSS!H1532+COSS!H1540</f>
        <v>0</v>
      </c>
      <c r="E608" s="8">
        <f>COSS!I1476+COSS!I1484+COSS!I1492+COSS!I1500+COSS!I1508+COSS!I1516+COSS!I1524+COSS!I1532+COSS!I1540</f>
        <v>0</v>
      </c>
      <c r="F608" s="8">
        <f>COSS!J1476+COSS!J1484+COSS!J1492+COSS!J1500+COSS!J1508+COSS!J1516+COSS!J1524+COSS!J1532+COSS!J1540</f>
        <v>0</v>
      </c>
      <c r="G608" s="8">
        <f>COSS!K1476+COSS!K1484+COSS!K1492+COSS!K1500+COSS!K1508+COSS!K1516+COSS!K1524+COSS!K1532+COSS!K1540</f>
        <v>0</v>
      </c>
      <c r="H608" s="8">
        <f>COSS!L1476+COSS!L1484+COSS!L1492+COSS!L1500+COSS!L1508+COSS!L1516+COSS!L1524+COSS!L1532+COSS!L1540</f>
        <v>0</v>
      </c>
      <c r="I608" s="8">
        <f>COSS!N1476+COSS!N1484+COSS!N1492+COSS!N1500+COSS!N1508+COSS!N1516+COSS!N1524+COSS!N1532+COSS!N1540</f>
        <v>0</v>
      </c>
      <c r="J608" s="8">
        <f>COSS!O1476+COSS!O1484+COSS!O1492+COSS!O1500+COSS!O1508+COSS!O1516+COSS!O1524+COSS!O1532+COSS!O1540</f>
        <v>0</v>
      </c>
      <c r="K608" s="8">
        <f>COSS!P1476+COSS!P1484+COSS!P1492+COSS!P1500+COSS!P1508+COSS!P1516+COSS!P1524+COSS!P1532+COSS!P1540</f>
        <v>0</v>
      </c>
      <c r="L608" s="8">
        <f>COSS!Q1476+COSS!Q1484+COSS!Q1492+COSS!Q1500+COSS!Q1508+COSS!Q1516+COSS!Q1524+COSS!Q1532+COSS!Q1540</f>
        <v>0</v>
      </c>
      <c r="M608" s="8">
        <f>COSS!S1476+COSS!S1484+COSS!S1492+COSS!S1500+COSS!S1508+COSS!S1516+COSS!S1524+COSS!S1532+COSS!S1540</f>
        <v>0</v>
      </c>
      <c r="N608" s="8">
        <f>COSS!T1476+COSS!T1484+COSS!T1492+COSS!T1500+COSS!T1508+COSS!T1516+COSS!T1524+COSS!T1532+COSS!T1540</f>
        <v>0</v>
      </c>
      <c r="O608" s="8">
        <f>COSS!U1476+COSS!U1484+COSS!U1492+COSS!U1500+COSS!U1508+COSS!U1516+COSS!U1524+COSS!U1532+COSS!U1540</f>
        <v>0</v>
      </c>
      <c r="P608" s="8">
        <f>COSS!V1476+COSS!V1484+COSS!V1492+COSS!V1500+COSS!V1508+COSS!V1516+COSS!V1524+COSS!V1532+COSS!V1540</f>
        <v>0</v>
      </c>
      <c r="Q608" s="8">
        <f>COSS!X1476+COSS!X1484+COSS!X1492+COSS!X1500+COSS!X1508+COSS!X1516+COSS!X1524+COSS!X1532+COSS!X1540</f>
        <v>0</v>
      </c>
      <c r="R608" s="8">
        <f>COSS!Y1476+COSS!Y1484+COSS!Y1492+COSS!Y1500+COSS!Y1508+COSS!Y1516+COSS!Y1524+COSS!Y1532+COSS!Y1540</f>
        <v>0</v>
      </c>
      <c r="S608" s="8">
        <f>COSS!AA1476+COSS!AA1484+COSS!AA1492+COSS!AA1500+COSS!AA1508+COSS!AA1516+COSS!AA1524+COSS!AA1532+COSS!AA1540</f>
        <v>0</v>
      </c>
      <c r="T608" s="8">
        <f>COSS!AB1476+COSS!AB1484+COSS!AB1492+COSS!AB1500+COSS!AB1508+COSS!AB1516+COSS!AB1524+COSS!AB1532+COSS!AB1540</f>
        <v>0</v>
      </c>
      <c r="U608" s="8">
        <f>COSS!AC1476+COSS!AC1484+COSS!AC1492+COSS!AC1500+COSS!AC1508+COSS!AC1516+COSS!AC1524+COSS!AC1532+COSS!AC1540</f>
        <v>0</v>
      </c>
    </row>
    <row r="609" spans="1:21">
      <c r="B609" s="2" t="str">
        <f>$B$7</f>
        <v>SUBTRAN</v>
      </c>
      <c r="D609" s="8">
        <f>COSS!H1477+COSS!H1485+COSS!H1493+COSS!H1501+COSS!H1509+COSS!H1517+COSS!H1525+COSS!H1533+COSS!H1541</f>
        <v>0</v>
      </c>
      <c r="E609" s="8">
        <f>COSS!I1477+COSS!I1485+COSS!I1493+COSS!I1501+COSS!I1509+COSS!I1517+COSS!I1525+COSS!I1533+COSS!I1541</f>
        <v>0</v>
      </c>
      <c r="F609" s="8">
        <f>COSS!J1477+COSS!J1485+COSS!J1493+COSS!J1501+COSS!J1509+COSS!J1517+COSS!J1525+COSS!J1533+COSS!J1541</f>
        <v>0</v>
      </c>
      <c r="G609" s="8">
        <f>COSS!K1477+COSS!K1485+COSS!K1493+COSS!K1501+COSS!K1509+COSS!K1517+COSS!K1525+COSS!K1533+COSS!K1541</f>
        <v>0</v>
      </c>
      <c r="H609" s="8">
        <f>COSS!L1477+COSS!L1485+COSS!L1493+COSS!L1501+COSS!L1509+COSS!L1517+COSS!L1525+COSS!L1533+COSS!L1541</f>
        <v>0</v>
      </c>
      <c r="I609" s="8">
        <f>COSS!N1477+COSS!N1485+COSS!N1493+COSS!N1501+COSS!N1509+COSS!N1517+COSS!N1525+COSS!N1533+COSS!N1541</f>
        <v>0</v>
      </c>
      <c r="J609" s="8">
        <f>COSS!O1477+COSS!O1485+COSS!O1493+COSS!O1501+COSS!O1509+COSS!O1517+COSS!O1525+COSS!O1533+COSS!O1541</f>
        <v>0</v>
      </c>
      <c r="K609" s="8">
        <f>COSS!P1477+COSS!P1485+COSS!P1493+COSS!P1501+COSS!P1509+COSS!P1517+COSS!P1525+COSS!P1533+COSS!P1541</f>
        <v>0</v>
      </c>
      <c r="L609" s="8">
        <f>COSS!Q1477+COSS!Q1485+COSS!Q1493+COSS!Q1501+COSS!Q1509+COSS!Q1517+COSS!Q1525+COSS!Q1533+COSS!Q1541</f>
        <v>0</v>
      </c>
      <c r="M609" s="8">
        <f>COSS!S1477+COSS!S1485+COSS!S1493+COSS!S1501+COSS!S1509+COSS!S1517+COSS!S1525+COSS!S1533+COSS!S1541</f>
        <v>0</v>
      </c>
      <c r="N609" s="8">
        <f>COSS!T1477+COSS!T1485+COSS!T1493+COSS!T1501+COSS!T1509+COSS!T1517+COSS!T1525+COSS!T1533+COSS!T1541</f>
        <v>0</v>
      </c>
      <c r="O609" s="8">
        <f>COSS!U1477+COSS!U1485+COSS!U1493+COSS!U1501+COSS!U1509+COSS!U1517+COSS!U1525+COSS!U1533+COSS!U1541</f>
        <v>0</v>
      </c>
      <c r="P609" s="8">
        <f>COSS!V1477+COSS!V1485+COSS!V1493+COSS!V1501+COSS!V1509+COSS!V1517+COSS!V1525+COSS!V1533+COSS!V1541</f>
        <v>0</v>
      </c>
      <c r="Q609" s="8">
        <f>COSS!X1477+COSS!X1485+COSS!X1493+COSS!X1501+COSS!X1509+COSS!X1517+COSS!X1525+COSS!X1533+COSS!X1541</f>
        <v>0</v>
      </c>
      <c r="R609" s="8">
        <f>COSS!Y1477+COSS!Y1485+COSS!Y1493+COSS!Y1501+COSS!Y1509+COSS!Y1517+COSS!Y1525+COSS!Y1533+COSS!Y1541</f>
        <v>0</v>
      </c>
      <c r="S609" s="8">
        <f>COSS!AA1477+COSS!AA1485+COSS!AA1493+COSS!AA1501+COSS!AA1509+COSS!AA1517+COSS!AA1525+COSS!AA1533+COSS!AA1541</f>
        <v>0</v>
      </c>
      <c r="T609" s="8">
        <f>COSS!AB1477+COSS!AB1485+COSS!AB1493+COSS!AB1501+COSS!AB1509+COSS!AB1517+COSS!AB1525+COSS!AB1533+COSS!AB1541</f>
        <v>0</v>
      </c>
      <c r="U609" s="8">
        <f>COSS!AC1477+COSS!AC1485+COSS!AC1493+COSS!AC1501+COSS!AC1509+COSS!AC1517+COSS!AC1525+COSS!AC1533+COSS!AC1541</f>
        <v>0</v>
      </c>
    </row>
    <row r="610" spans="1:21">
      <c r="B610" s="2" t="str">
        <f>$B$8</f>
        <v>DISTPRI</v>
      </c>
      <c r="D610" s="8">
        <f>COSS!H1478+COSS!H1486+COSS!H1494+COSS!H1502+COSS!H1510+COSS!H1518+COSS!H1526+COSS!H1534+COSS!H1542</f>
        <v>1696532.5314832444</v>
      </c>
      <c r="E610" s="8">
        <f>COSS!I1478+COSS!I1486+COSS!I1494+COSS!I1502+COSS!I1510+COSS!I1518+COSS!I1526+COSS!I1534+COSS!I1542</f>
        <v>1122120.322657248</v>
      </c>
      <c r="F610" s="8">
        <f>COSS!J1478+COSS!J1486+COSS!J1494+COSS!J1502+COSS!J1510+COSS!J1518+COSS!J1526+COSS!J1534+COSS!J1542</f>
        <v>278463.7852251333</v>
      </c>
      <c r="G610" s="8">
        <f>COSS!K1478+COSS!K1486+COSS!K1494+COSS!K1502+COSS!K1510+COSS!K1518+COSS!K1526+COSS!K1534+COSS!K1542</f>
        <v>3535.3492199119605</v>
      </c>
      <c r="H610" s="8">
        <f>COSS!L1478+COSS!L1486+COSS!L1494+COSS!L1502+COSS!L1510+COSS!L1518+COSS!L1526+COSS!L1534+COSS!L1542</f>
        <v>0</v>
      </c>
      <c r="I610" s="8">
        <f>COSS!N1478+COSS!N1486+COSS!N1494+COSS!N1502+COSS!N1510+COSS!N1518+COSS!N1526+COSS!N1534+COSS!N1542</f>
        <v>121547.59854584384</v>
      </c>
      <c r="J610" s="8">
        <f>COSS!O1478+COSS!O1486+COSS!O1494+COSS!O1502+COSS!O1510+COSS!O1518+COSS!O1526+COSS!O1534+COSS!O1542</f>
        <v>33424.713553325368</v>
      </c>
      <c r="K610" s="8">
        <f>COSS!P1478+COSS!P1486+COSS!P1494+COSS!P1502+COSS!P1510+COSS!P1518+COSS!P1526+COSS!P1534+COSS!P1542</f>
        <v>0</v>
      </c>
      <c r="L610" s="8">
        <f>COSS!Q1478+COSS!Q1486+COSS!Q1494+COSS!Q1502+COSS!Q1510+COSS!Q1518+COSS!Q1526+COSS!Q1534+COSS!Q1542</f>
        <v>0</v>
      </c>
      <c r="M610" s="8">
        <f>COSS!S1478+COSS!S1486+COSS!S1494+COSS!S1502+COSS!S1510+COSS!S1518+COSS!S1526+COSS!S1534+COSS!S1542</f>
        <v>5208.2688463102477</v>
      </c>
      <c r="N610" s="8">
        <f>COSS!T1478+COSS!T1486+COSS!T1494+COSS!T1502+COSS!T1510+COSS!T1518+COSS!T1526+COSS!T1534+COSS!T1542</f>
        <v>96195.489188706299</v>
      </c>
      <c r="O610" s="8">
        <f>COSS!U1478+COSS!U1486+COSS!U1494+COSS!U1502+COSS!U1510+COSS!U1518+COSS!U1526+COSS!U1534+COSS!U1542</f>
        <v>0</v>
      </c>
      <c r="P610" s="8">
        <f>COSS!V1478+COSS!V1486+COSS!V1494+COSS!V1502+COSS!V1510+COSS!V1518+COSS!V1526+COSS!V1534+COSS!V1542</f>
        <v>0</v>
      </c>
      <c r="Q610" s="8">
        <f>COSS!X1478+COSS!X1486+COSS!X1494+COSS!X1502+COSS!X1510+COSS!X1518+COSS!X1526+COSS!X1534+COSS!X1542</f>
        <v>34165.261597612727</v>
      </c>
      <c r="R610" s="8">
        <f>COSS!Y1478+COSS!Y1486+COSS!Y1494+COSS!Y1502+COSS!Y1510+COSS!Y1518+COSS!Y1526+COSS!Y1534+COSS!Y1542</f>
        <v>656.17586593897568</v>
      </c>
      <c r="S610" s="8">
        <f>COSS!AA1478+COSS!AA1486+COSS!AA1494+COSS!AA1502+COSS!AA1510+COSS!AA1518+COSS!AA1526+COSS!AA1534+COSS!AA1542</f>
        <v>501.48445981595347</v>
      </c>
      <c r="T610" s="8">
        <f>COSS!AB1478+COSS!AB1486+COSS!AB1494+COSS!AB1502+COSS!AB1510+COSS!AB1518+COSS!AB1526+COSS!AB1534+COSS!AB1542</f>
        <v>577.07180816532059</v>
      </c>
      <c r="U610" s="8">
        <f>COSS!AC1478+COSS!AC1486+COSS!AC1494+COSS!AC1502+COSS!AC1510+COSS!AC1518+COSS!AC1526+COSS!AC1534+COSS!AC1542</f>
        <v>137.01051523244581</v>
      </c>
    </row>
    <row r="611" spans="1:21">
      <c r="B611" s="2" t="str">
        <f>$B$9</f>
        <v>DISTSEC</v>
      </c>
      <c r="D611" s="8">
        <f>COSS!H1479+COSS!H1487+COSS!H1495+COSS!H1503+COSS!H1511+COSS!H1519+COSS!H1527+COSS!H1535+COSS!H1543</f>
        <v>414024.27134311059</v>
      </c>
      <c r="E611" s="8">
        <f>COSS!I1479+COSS!I1487+COSS!I1495+COSS!I1503+COSS!I1511+COSS!I1519+COSS!I1527+COSS!I1535+COSS!I1543</f>
        <v>314815.12907067663</v>
      </c>
      <c r="F611" s="8">
        <f>COSS!J1479+COSS!J1487+COSS!J1495+COSS!J1503+COSS!J1511+COSS!J1519+COSS!J1527+COSS!J1535+COSS!J1543</f>
        <v>63543.19260601249</v>
      </c>
      <c r="G611" s="8">
        <f>COSS!K1479+COSS!K1487+COSS!K1495+COSS!K1503+COSS!K1511+COSS!K1519+COSS!K1527+COSS!K1535+COSS!K1543</f>
        <v>0</v>
      </c>
      <c r="H611" s="8">
        <f>COSS!L1479+COSS!L1487+COSS!L1495+COSS!L1503+COSS!L1511+COSS!L1519+COSS!L1527+COSS!L1535+COSS!L1543</f>
        <v>0</v>
      </c>
      <c r="I611" s="8">
        <f>COSS!N1479+COSS!N1487+COSS!N1495+COSS!N1503+COSS!N1511+COSS!N1519+COSS!N1527+COSS!N1535+COSS!N1543</f>
        <v>24338.332748842968</v>
      </c>
      <c r="J611" s="8">
        <f>COSS!O1479+COSS!O1487+COSS!O1495+COSS!O1503+COSS!O1511+COSS!O1519+COSS!O1527+COSS!O1535+COSS!O1543</f>
        <v>0</v>
      </c>
      <c r="K611" s="8">
        <f>COSS!P1479+COSS!P1487+COSS!P1495+COSS!P1503+COSS!P1511+COSS!P1519+COSS!P1527+COSS!P1535+COSS!P1543</f>
        <v>0</v>
      </c>
      <c r="L611" s="8">
        <f>COSS!Q1479+COSS!Q1487+COSS!Q1495+COSS!Q1503+COSS!Q1511+COSS!Q1519+COSS!Q1527+COSS!Q1535+COSS!Q1543</f>
        <v>0</v>
      </c>
      <c r="M611" s="8">
        <f>COSS!S1479+COSS!S1487+COSS!S1495+COSS!S1503+COSS!S1511+COSS!S1519+COSS!S1527+COSS!S1535+COSS!S1543</f>
        <v>854.81331481465349</v>
      </c>
      <c r="N611" s="8">
        <f>COSS!T1479+COSS!T1487+COSS!T1495+COSS!T1503+COSS!T1511+COSS!T1519+COSS!T1527+COSS!T1535+COSS!T1543</f>
        <v>0</v>
      </c>
      <c r="O611" s="8">
        <f>COSS!U1479+COSS!U1487+COSS!U1495+COSS!U1503+COSS!U1511+COSS!U1519+COSS!U1527+COSS!U1535+COSS!U1543</f>
        <v>0</v>
      </c>
      <c r="P611" s="8">
        <f>COSS!V1479+COSS!V1487+COSS!V1495+COSS!V1503+COSS!V1511+COSS!V1519+COSS!V1527+COSS!V1535+COSS!V1543</f>
        <v>0</v>
      </c>
      <c r="Q611" s="8">
        <f>COSS!X1479+COSS!X1487+COSS!X1495+COSS!X1503+COSS!X1511+COSS!X1519+COSS!X1527+COSS!X1535+COSS!X1543</f>
        <v>7059.7589578749994</v>
      </c>
      <c r="R611" s="8">
        <f>COSS!Y1479+COSS!Y1487+COSS!Y1495+COSS!Y1503+COSS!Y1511+COSS!Y1519+COSS!Y1527+COSS!Y1535+COSS!Y1543</f>
        <v>0</v>
      </c>
      <c r="S611" s="8">
        <f>COSS!AA1479+COSS!AA1487+COSS!AA1495+COSS!AA1503+COSS!AA1511+COSS!AA1519+COSS!AA1527+COSS!AA1535+COSS!AA1543</f>
        <v>90.871537593370249</v>
      </c>
      <c r="T611" s="8">
        <f>COSS!AB1479+COSS!AB1487+COSS!AB1495+COSS!AB1503+COSS!AB1511+COSS!AB1519+COSS!AB1527+COSS!AB1535+COSS!AB1543</f>
        <v>2705.5448164833551</v>
      </c>
      <c r="U611" s="8">
        <f>COSS!AC1479+COSS!AC1487+COSS!AC1495+COSS!AC1503+COSS!AC1511+COSS!AC1519+COSS!AC1527+COSS!AC1535+COSS!AC1543</f>
        <v>616.62829081215511</v>
      </c>
    </row>
    <row r="612" spans="1:21">
      <c r="B612" s="2" t="str">
        <f>$B$10</f>
        <v>ENERGY</v>
      </c>
      <c r="D612" s="8">
        <f>COSS!H1480+COSS!H1488+COSS!H1496+COSS!H1504+COSS!H1512+COSS!H1520+COSS!H1528+COSS!H1536+COSS!H1544</f>
        <v>0</v>
      </c>
      <c r="E612" s="8">
        <f>COSS!I1480+COSS!I1488+COSS!I1496+COSS!I1504+COSS!I1512+COSS!I1520+COSS!I1528+COSS!I1536+COSS!I1544</f>
        <v>0</v>
      </c>
      <c r="F612" s="8">
        <f>COSS!J1480+COSS!J1488+COSS!J1496+COSS!J1504+COSS!J1512+COSS!J1520+COSS!J1528+COSS!J1536+COSS!J1544</f>
        <v>0</v>
      </c>
      <c r="G612" s="8">
        <f>COSS!K1480+COSS!K1488+COSS!K1496+COSS!K1504+COSS!K1512+COSS!K1520+COSS!K1528+COSS!K1536+COSS!K1544</f>
        <v>0</v>
      </c>
      <c r="H612" s="8">
        <f>COSS!L1480+COSS!L1488+COSS!L1496+COSS!L1504+COSS!L1512+COSS!L1520+COSS!L1528+COSS!L1536+COSS!L1544</f>
        <v>0</v>
      </c>
      <c r="I612" s="8">
        <f>COSS!N1480+COSS!N1488+COSS!N1496+COSS!N1504+COSS!N1512+COSS!N1520+COSS!N1528+COSS!N1536+COSS!N1544</f>
        <v>0</v>
      </c>
      <c r="J612" s="8">
        <f>COSS!O1480+COSS!O1488+COSS!O1496+COSS!O1504+COSS!O1512+COSS!O1520+COSS!O1528+COSS!O1536+COSS!O1544</f>
        <v>0</v>
      </c>
      <c r="K612" s="8">
        <f>COSS!P1480+COSS!P1488+COSS!P1496+COSS!P1504+COSS!P1512+COSS!P1520+COSS!P1528+COSS!P1536+COSS!P1544</f>
        <v>0</v>
      </c>
      <c r="L612" s="8">
        <f>COSS!Q1480+COSS!Q1488+COSS!Q1496+COSS!Q1504+COSS!Q1512+COSS!Q1520+COSS!Q1528+COSS!Q1536+COSS!Q1544</f>
        <v>0</v>
      </c>
      <c r="M612" s="8">
        <f>COSS!S1480+COSS!S1488+COSS!S1496+COSS!S1504+COSS!S1512+COSS!S1520+COSS!S1528+COSS!S1536+COSS!S1544</f>
        <v>0</v>
      </c>
      <c r="N612" s="8">
        <f>COSS!T1480+COSS!T1488+COSS!T1496+COSS!T1504+COSS!T1512+COSS!T1520+COSS!T1528+COSS!T1536+COSS!T1544</f>
        <v>0</v>
      </c>
      <c r="O612" s="8">
        <f>COSS!U1480+COSS!U1488+COSS!U1496+COSS!U1504+COSS!U1512+COSS!U1520+COSS!U1528+COSS!U1536+COSS!U1544</f>
        <v>0</v>
      </c>
      <c r="P612" s="8">
        <f>COSS!V1480+COSS!V1488+COSS!V1496+COSS!V1504+COSS!V1512+COSS!V1520+COSS!V1528+COSS!V1536+COSS!V1544</f>
        <v>0</v>
      </c>
      <c r="Q612" s="8">
        <f>COSS!X1480+COSS!X1488+COSS!X1496+COSS!X1504+COSS!X1512+COSS!X1520+COSS!X1528+COSS!X1536+COSS!X1544</f>
        <v>0</v>
      </c>
      <c r="R612" s="8">
        <f>COSS!Y1480+COSS!Y1488+COSS!Y1496+COSS!Y1504+COSS!Y1512+COSS!Y1520+COSS!Y1528+COSS!Y1536+COSS!Y1544</f>
        <v>0</v>
      </c>
      <c r="S612" s="8">
        <f>COSS!AA1480+COSS!AA1488+COSS!AA1496+COSS!AA1504+COSS!AA1512+COSS!AA1520+COSS!AA1528+COSS!AA1536+COSS!AA1544</f>
        <v>0</v>
      </c>
      <c r="T612" s="8">
        <f>COSS!AB1480+COSS!AB1488+COSS!AB1496+COSS!AB1504+COSS!AB1512+COSS!AB1520+COSS!AB1528+COSS!AB1536+COSS!AB1544</f>
        <v>0</v>
      </c>
      <c r="U612" s="8">
        <f>COSS!AC1480+COSS!AC1488+COSS!AC1496+COSS!AC1504+COSS!AC1512+COSS!AC1520+COSS!AC1528+COSS!AC1536+COSS!AC1544</f>
        <v>0</v>
      </c>
    </row>
    <row r="613" spans="1:21">
      <c r="B613" s="2" t="str">
        <f>$B$11</f>
        <v>CUSTOMER</v>
      </c>
      <c r="D613" s="8">
        <f>COSS!H1481+COSS!H1489+COSS!H1497+COSS!H1505+COSS!H1513+COSS!H1521+COSS!H1529+COSS!H1537+COSS!H1545</f>
        <v>4845662.197173642</v>
      </c>
      <c r="E613" s="8">
        <f>COSS!I1481+COSS!I1489+COSS!I1497+COSS!I1505+COSS!I1513+COSS!I1521+COSS!I1529+COSS!I1537+COSS!I1545</f>
        <v>3212152.7641155357</v>
      </c>
      <c r="F613" s="8">
        <f>COSS!J1481+COSS!J1489+COSS!J1497+COSS!J1505+COSS!J1513+COSS!J1521+COSS!J1529+COSS!J1537+COSS!J1545</f>
        <v>1068639.2534066229</v>
      </c>
      <c r="G613" s="8">
        <f>COSS!K1481+COSS!K1489+COSS!K1497+COSS!K1505+COSS!K1513+COSS!K1521+COSS!K1529+COSS!K1537+COSS!K1545</f>
        <v>62597.019518994639</v>
      </c>
      <c r="H613" s="8">
        <f>COSS!L1481+COSS!L1489+COSS!L1497+COSS!L1505+COSS!L1513+COSS!L1521+COSS!L1529+COSS!L1537+COSS!L1545</f>
        <v>5385.3713496164382</v>
      </c>
      <c r="I613" s="8">
        <f>COSS!N1481+COSS!N1489+COSS!N1497+COSS!N1505+COSS!N1513+COSS!N1521+COSS!N1529+COSS!N1537+COSS!N1545</f>
        <v>55087.149786015703</v>
      </c>
      <c r="J613" s="8">
        <f>COSS!O1481+COSS!O1489+COSS!O1497+COSS!O1505+COSS!O1513+COSS!O1521+COSS!O1529+COSS!O1537+COSS!O1545</f>
        <v>28097.015986651346</v>
      </c>
      <c r="K613" s="8">
        <f>COSS!P1481+COSS!P1489+COSS!P1497+COSS!P1505+COSS!P1513+COSS!P1521+COSS!P1529+COSS!P1537+COSS!P1545</f>
        <v>15452.300843244451</v>
      </c>
      <c r="L613" s="8">
        <f>COSS!Q1481+COSS!Q1489+COSS!Q1497+COSS!Q1505+COSS!Q1513+COSS!Q1521+COSS!Q1529+COSS!Q1537+COSS!Q1545</f>
        <v>0</v>
      </c>
      <c r="M613" s="8">
        <f>COSS!S1481+COSS!S1489+COSS!S1497+COSS!S1505+COSS!S1513+COSS!S1521+COSS!S1529+COSS!S1537+COSS!S1545</f>
        <v>419.65167381052214</v>
      </c>
      <c r="N613" s="8">
        <f>COSS!T1481+COSS!T1489+COSS!T1497+COSS!T1505+COSS!T1513+COSS!T1521+COSS!T1529+COSS!T1537+COSS!T1545</f>
        <v>22102.815763142116</v>
      </c>
      <c r="O613" s="8">
        <f>COSS!U1481+COSS!U1489+COSS!U1497+COSS!U1505+COSS!U1513+COSS!U1521+COSS!U1529+COSS!U1537+COSS!U1545</f>
        <v>51216.96872462488</v>
      </c>
      <c r="P613" s="8">
        <f>COSS!V1481+COSS!V1489+COSS!V1497+COSS!V1505+COSS!V1513+COSS!V1521+COSS!V1529+COSS!V1537+COSS!V1545</f>
        <v>9933.4742470478304</v>
      </c>
      <c r="Q613" s="8">
        <f>COSS!X1481+COSS!X1489+COSS!X1497+COSS!X1505+COSS!X1513+COSS!X1521+COSS!X1529+COSS!X1537+COSS!X1545</f>
        <v>14477.719161199335</v>
      </c>
      <c r="R613" s="8">
        <f>COSS!Y1481+COSS!Y1489+COSS!Y1497+COSS!Y1505+COSS!Y1513+COSS!Y1521+COSS!Y1529+COSS!Y1537+COSS!Y1545</f>
        <v>310.72394461022037</v>
      </c>
      <c r="S613" s="8">
        <f>COSS!AA1481+COSS!AA1489+COSS!AA1497+COSS!AA1505+COSS!AA1513+COSS!AA1521+COSS!AA1529+COSS!AA1537+COSS!AA1545</f>
        <v>1374.0164686803757</v>
      </c>
      <c r="T613" s="8">
        <f>COSS!AB1481+COSS!AB1489+COSS!AB1497+COSS!AB1505+COSS!AB1513+COSS!AB1521+COSS!AB1529+COSS!AB1537+COSS!AB1545</f>
        <v>215201.08061202714</v>
      </c>
      <c r="U613" s="8">
        <f>COSS!AC1481+COSS!AC1489+COSS!AC1497+COSS!AC1505+COSS!AC1513+COSS!AC1521+COSS!AC1529+COSS!AC1537+COSS!AC1545</f>
        <v>83214.871571820157</v>
      </c>
    </row>
    <row r="614" spans="1:21">
      <c r="B614" s="2" t="str">
        <f>$B$12</f>
        <v>TOTAL</v>
      </c>
      <c r="D614" s="8">
        <f>COSS!H1482+COSS!H1490+COSS!H1498+COSS!H1506+COSS!H1514+COSS!H1522+COSS!H1530+COSS!H1538+COSS!H1546</f>
        <v>6956218.9999999981</v>
      </c>
      <c r="E614" s="8">
        <f>COSS!I1482+COSS!I1490+COSS!I1498+COSS!I1506+COSS!I1514+COSS!I1522+COSS!I1530+COSS!I1538+COSS!I1546</f>
        <v>4649088.2158434605</v>
      </c>
      <c r="F614" s="8">
        <f>COSS!J1482+COSS!J1490+COSS!J1498+COSS!J1506+COSS!J1514+COSS!J1522+COSS!J1530+COSS!J1538+COSS!J1546</f>
        <v>1410646.2312377689</v>
      </c>
      <c r="G614" s="8">
        <f>COSS!K1482+COSS!K1490+COSS!K1498+COSS!K1506+COSS!K1514+COSS!K1522+COSS!K1530+COSS!K1538+COSS!K1546</f>
        <v>66132.368738906604</v>
      </c>
      <c r="H614" s="8">
        <f>COSS!L1482+COSS!L1490+COSS!L1498+COSS!L1506+COSS!L1514+COSS!L1522+COSS!L1530+COSS!L1538+COSS!L1546</f>
        <v>5385.3713496164382</v>
      </c>
      <c r="I614" s="8">
        <f>COSS!N1482+COSS!N1490+COSS!N1498+COSS!N1506+COSS!N1514+COSS!N1522+COSS!N1530+COSS!N1538+COSS!N1546</f>
        <v>200973.08108070251</v>
      </c>
      <c r="J614" s="8">
        <f>COSS!O1482+COSS!O1490+COSS!O1498+COSS!O1506+COSS!O1514+COSS!O1522+COSS!O1530+COSS!O1538+COSS!O1546</f>
        <v>61521.729539976717</v>
      </c>
      <c r="K614" s="8">
        <f>COSS!P1482+COSS!P1490+COSS!P1498+COSS!P1506+COSS!P1514+COSS!P1522+COSS!P1530+COSS!P1538+COSS!P1546</f>
        <v>15452.300843244451</v>
      </c>
      <c r="L614" s="8">
        <f>COSS!Q1482+COSS!Q1490+COSS!Q1498+COSS!Q1506+COSS!Q1514+COSS!Q1522+COSS!Q1530+COSS!Q1538+COSS!Q1546</f>
        <v>0</v>
      </c>
      <c r="M614" s="8">
        <f>COSS!S1482+COSS!S1490+COSS!S1498+COSS!S1506+COSS!S1514+COSS!S1522+COSS!S1530+COSS!S1538+COSS!S1546</f>
        <v>6482.7338349354241</v>
      </c>
      <c r="N614" s="8">
        <f>COSS!T1482+COSS!T1490+COSS!T1498+COSS!T1506+COSS!T1514+COSS!T1522+COSS!T1530+COSS!T1538+COSS!T1546</f>
        <v>118298.30495184843</v>
      </c>
      <c r="O614" s="8">
        <f>COSS!U1482+COSS!U1490+COSS!U1498+COSS!U1506+COSS!U1514+COSS!U1522+COSS!U1530+COSS!U1538+COSS!U1546</f>
        <v>51216.96872462488</v>
      </c>
      <c r="P614" s="8">
        <f>COSS!V1482+COSS!V1490+COSS!V1498+COSS!V1506+COSS!V1514+COSS!V1522+COSS!V1530+COSS!V1538+COSS!V1546</f>
        <v>9933.4742470478304</v>
      </c>
      <c r="Q614" s="8">
        <f>COSS!X1482+COSS!X1490+COSS!X1498+COSS!X1506+COSS!X1514+COSS!X1522+COSS!X1530+COSS!X1538+COSS!X1546</f>
        <v>55702.739716687065</v>
      </c>
      <c r="R614" s="8">
        <f>COSS!Y1482+COSS!Y1490+COSS!Y1498+COSS!Y1506+COSS!Y1514+COSS!Y1522+COSS!Y1530+COSS!Y1538+COSS!Y1546</f>
        <v>966.89981054919622</v>
      </c>
      <c r="S614" s="8">
        <f>COSS!AA1482+COSS!AA1490+COSS!AA1498+COSS!AA1506+COSS!AA1514+COSS!AA1522+COSS!AA1530+COSS!AA1538+COSS!AA1546</f>
        <v>1966.3724660896994</v>
      </c>
      <c r="T614" s="8">
        <f>COSS!AB1482+COSS!AB1490+COSS!AB1498+COSS!AB1506+COSS!AB1514+COSS!AB1522+COSS!AB1530+COSS!AB1538+COSS!AB1546</f>
        <v>218483.69723667577</v>
      </c>
      <c r="U614" s="8">
        <f>COSS!AC1482+COSS!AC1490+COSS!AC1498+COSS!AC1506+COSS!AC1514+COSS!AC1522+COSS!AC1530+COSS!AC1538+COSS!AC1546</f>
        <v>83968.510377864761</v>
      </c>
    </row>
    <row r="615" spans="1:21">
      <c r="A615" s="2" t="s">
        <v>76</v>
      </c>
      <c r="B615" s="2" t="str">
        <f>$B$5</f>
        <v>PRODUCTION</v>
      </c>
      <c r="C615" s="6"/>
      <c r="D615" s="7">
        <f t="shared" ref="D615:D622" si="376">SUM(E615:U615)</f>
        <v>0</v>
      </c>
      <c r="E615" s="7">
        <f t="shared" ref="E615:G620" si="377">E607/$D$614</f>
        <v>0</v>
      </c>
      <c r="F615" s="7">
        <f t="shared" si="377"/>
        <v>0</v>
      </c>
      <c r="G615" s="7">
        <f t="shared" si="377"/>
        <v>0</v>
      </c>
      <c r="H615" s="7">
        <f t="shared" ref="H615:H621" si="378">H607/$D$614</f>
        <v>0</v>
      </c>
      <c r="I615" s="7">
        <f t="shared" ref="I615:K620" si="379">I607/$D$614</f>
        <v>0</v>
      </c>
      <c r="J615" s="7">
        <f t="shared" si="379"/>
        <v>0</v>
      </c>
      <c r="K615" s="7">
        <f t="shared" si="379"/>
        <v>0</v>
      </c>
      <c r="L615" s="7">
        <f>IFERROR(L607/$D$614,0)</f>
        <v>0</v>
      </c>
      <c r="M615" s="7">
        <f t="shared" ref="M615:M621" si="380">M607/$D$614</f>
        <v>0</v>
      </c>
      <c r="N615" s="7">
        <f t="shared" ref="N615:O621" si="381">N607/$D$614</f>
        <v>0</v>
      </c>
      <c r="O615" s="7">
        <f t="shared" si="381"/>
        <v>0</v>
      </c>
      <c r="P615" s="7">
        <f t="shared" ref="P615:P621" si="382">P607/$D$614</f>
        <v>0</v>
      </c>
      <c r="Q615" s="7">
        <f t="shared" ref="Q615:R620" si="383">Q607/$D$614</f>
        <v>0</v>
      </c>
      <c r="R615" s="7">
        <f t="shared" si="383"/>
        <v>0</v>
      </c>
      <c r="S615" s="7">
        <f t="shared" ref="S615:T620" si="384">S607/$D$614</f>
        <v>0</v>
      </c>
      <c r="T615" s="7">
        <f t="shared" si="384"/>
        <v>0</v>
      </c>
      <c r="U615" s="7">
        <f t="shared" ref="U615:U620" si="385">U607/$D$614</f>
        <v>0</v>
      </c>
    </row>
    <row r="616" spans="1:21">
      <c r="A616" s="2" t="str">
        <f t="shared" ref="A616:A622" si="386">A615</f>
        <v>TOTOXEXP</v>
      </c>
      <c r="B616" s="2" t="str">
        <f>$B$6</f>
        <v>BULKTRAN</v>
      </c>
      <c r="C616" s="6"/>
      <c r="D616" s="7">
        <f t="shared" si="376"/>
        <v>0</v>
      </c>
      <c r="E616" s="7">
        <f t="shared" si="377"/>
        <v>0</v>
      </c>
      <c r="F616" s="7">
        <f t="shared" si="377"/>
        <v>0</v>
      </c>
      <c r="G616" s="7">
        <f t="shared" si="377"/>
        <v>0</v>
      </c>
      <c r="H616" s="7">
        <f t="shared" si="378"/>
        <v>0</v>
      </c>
      <c r="I616" s="7">
        <f t="shared" si="379"/>
        <v>0</v>
      </c>
      <c r="J616" s="7">
        <f t="shared" si="379"/>
        <v>0</v>
      </c>
      <c r="K616" s="7">
        <f t="shared" si="379"/>
        <v>0</v>
      </c>
      <c r="L616" s="7">
        <f t="shared" ref="L616:L621" si="387">IFERROR(L608/$D$614,0)</f>
        <v>0</v>
      </c>
      <c r="M616" s="7">
        <f t="shared" si="380"/>
        <v>0</v>
      </c>
      <c r="N616" s="7">
        <f t="shared" si="381"/>
        <v>0</v>
      </c>
      <c r="O616" s="7">
        <f t="shared" si="381"/>
        <v>0</v>
      </c>
      <c r="P616" s="7">
        <f t="shared" si="382"/>
        <v>0</v>
      </c>
      <c r="Q616" s="7">
        <f t="shared" si="383"/>
        <v>0</v>
      </c>
      <c r="R616" s="7">
        <f t="shared" si="383"/>
        <v>0</v>
      </c>
      <c r="S616" s="7">
        <f t="shared" si="384"/>
        <v>0</v>
      </c>
      <c r="T616" s="7">
        <f t="shared" si="384"/>
        <v>0</v>
      </c>
      <c r="U616" s="7">
        <f t="shared" si="385"/>
        <v>0</v>
      </c>
    </row>
    <row r="617" spans="1:21">
      <c r="A617" s="2" t="str">
        <f t="shared" si="386"/>
        <v>TOTOXEXP</v>
      </c>
      <c r="B617" s="2" t="str">
        <f>$B$7</f>
        <v>SUBTRAN</v>
      </c>
      <c r="C617" s="6"/>
      <c r="D617" s="7">
        <f t="shared" si="376"/>
        <v>0</v>
      </c>
      <c r="E617" s="7">
        <f t="shared" si="377"/>
        <v>0</v>
      </c>
      <c r="F617" s="7">
        <f t="shared" si="377"/>
        <v>0</v>
      </c>
      <c r="G617" s="7">
        <f t="shared" si="377"/>
        <v>0</v>
      </c>
      <c r="H617" s="7">
        <f t="shared" si="378"/>
        <v>0</v>
      </c>
      <c r="I617" s="7">
        <f t="shared" si="379"/>
        <v>0</v>
      </c>
      <c r="J617" s="7">
        <f t="shared" si="379"/>
        <v>0</v>
      </c>
      <c r="K617" s="7">
        <f t="shared" si="379"/>
        <v>0</v>
      </c>
      <c r="L617" s="7">
        <f t="shared" si="387"/>
        <v>0</v>
      </c>
      <c r="M617" s="7">
        <f t="shared" si="380"/>
        <v>0</v>
      </c>
      <c r="N617" s="7">
        <f t="shared" si="381"/>
        <v>0</v>
      </c>
      <c r="O617" s="7">
        <f t="shared" si="381"/>
        <v>0</v>
      </c>
      <c r="P617" s="7">
        <f t="shared" si="382"/>
        <v>0</v>
      </c>
      <c r="Q617" s="7">
        <f t="shared" si="383"/>
        <v>0</v>
      </c>
      <c r="R617" s="7">
        <f t="shared" si="383"/>
        <v>0</v>
      </c>
      <c r="S617" s="7">
        <f t="shared" si="384"/>
        <v>0</v>
      </c>
      <c r="T617" s="7">
        <f t="shared" si="384"/>
        <v>0</v>
      </c>
      <c r="U617" s="7">
        <f t="shared" si="385"/>
        <v>0</v>
      </c>
    </row>
    <row r="618" spans="1:21">
      <c r="A618" s="2" t="str">
        <f t="shared" si="386"/>
        <v>TOTOXEXP</v>
      </c>
      <c r="B618" s="2" t="str">
        <f>$B$8</f>
        <v>DISTPRI</v>
      </c>
      <c r="C618" s="6"/>
      <c r="D618" s="7">
        <f t="shared" si="376"/>
        <v>0.24388716506528116</v>
      </c>
      <c r="E618" s="7">
        <f t="shared" si="377"/>
        <v>0.16131181647059248</v>
      </c>
      <c r="F618" s="7">
        <f t="shared" si="377"/>
        <v>4.0030911221330637E-2</v>
      </c>
      <c r="G618" s="7">
        <f t="shared" si="377"/>
        <v>5.0822856783433088E-4</v>
      </c>
      <c r="H618" s="7">
        <f t="shared" si="378"/>
        <v>0</v>
      </c>
      <c r="I618" s="7">
        <f t="shared" si="379"/>
        <v>1.7473227703993198E-2</v>
      </c>
      <c r="J618" s="7">
        <f t="shared" si="379"/>
        <v>4.8050116813926321E-3</v>
      </c>
      <c r="K618" s="7">
        <f t="shared" si="379"/>
        <v>0</v>
      </c>
      <c r="L618" s="7">
        <f t="shared" si="387"/>
        <v>0</v>
      </c>
      <c r="M618" s="7">
        <f t="shared" si="380"/>
        <v>7.4872123006912937E-4</v>
      </c>
      <c r="N618" s="7">
        <f t="shared" si="381"/>
        <v>1.3828703378761699E-2</v>
      </c>
      <c r="O618" s="7">
        <f t="shared" si="381"/>
        <v>0</v>
      </c>
      <c r="P618" s="7">
        <f t="shared" si="382"/>
        <v>0</v>
      </c>
      <c r="Q618" s="7">
        <f t="shared" si="383"/>
        <v>4.9114700956960581E-3</v>
      </c>
      <c r="R618" s="7">
        <f t="shared" si="383"/>
        <v>9.4329385825687179E-5</v>
      </c>
      <c r="S618" s="7">
        <f t="shared" si="384"/>
        <v>7.2091528431746275E-5</v>
      </c>
      <c r="T618" s="7">
        <f t="shared" si="384"/>
        <v>8.2957682638416184E-5</v>
      </c>
      <c r="U618" s="7">
        <f t="shared" si="385"/>
        <v>1.9696118715130424E-5</v>
      </c>
    </row>
    <row r="619" spans="1:21">
      <c r="A619" s="2" t="str">
        <f t="shared" si="386"/>
        <v>TOTOXEXP</v>
      </c>
      <c r="B619" s="2" t="str">
        <f>$B$9</f>
        <v>DISTSEC</v>
      </c>
      <c r="C619" s="6"/>
      <c r="D619" s="7">
        <f t="shared" si="376"/>
        <v>5.9518579179739836E-2</v>
      </c>
      <c r="E619" s="7">
        <f t="shared" si="377"/>
        <v>4.5256644316499624E-2</v>
      </c>
      <c r="F619" s="7">
        <f t="shared" si="377"/>
        <v>9.1347314692094232E-3</v>
      </c>
      <c r="G619" s="7">
        <f t="shared" si="377"/>
        <v>0</v>
      </c>
      <c r="H619" s="7">
        <f t="shared" si="378"/>
        <v>0</v>
      </c>
      <c r="I619" s="7">
        <f t="shared" si="379"/>
        <v>3.4987875955088494E-3</v>
      </c>
      <c r="J619" s="7">
        <f t="shared" si="379"/>
        <v>0</v>
      </c>
      <c r="K619" s="7">
        <f t="shared" si="379"/>
        <v>0</v>
      </c>
      <c r="L619" s="7">
        <f t="shared" si="387"/>
        <v>0</v>
      </c>
      <c r="M619" s="7">
        <f t="shared" si="380"/>
        <v>1.2288476179583388E-4</v>
      </c>
      <c r="N619" s="7">
        <f t="shared" si="381"/>
        <v>0</v>
      </c>
      <c r="O619" s="7">
        <f t="shared" si="381"/>
        <v>0</v>
      </c>
      <c r="P619" s="7">
        <f t="shared" si="382"/>
        <v>0</v>
      </c>
      <c r="Q619" s="7">
        <f t="shared" si="383"/>
        <v>1.0148845167000926E-3</v>
      </c>
      <c r="R619" s="7">
        <f t="shared" si="383"/>
        <v>0</v>
      </c>
      <c r="S619" s="7">
        <f t="shared" si="384"/>
        <v>1.3063352029798124E-5</v>
      </c>
      <c r="T619" s="7">
        <f t="shared" si="384"/>
        <v>3.8893899350830614E-4</v>
      </c>
      <c r="U619" s="7">
        <f t="shared" si="385"/>
        <v>8.8644174487915816E-5</v>
      </c>
    </row>
    <row r="620" spans="1:21">
      <c r="A620" s="2" t="str">
        <f t="shared" si="386"/>
        <v>TOTOXEXP</v>
      </c>
      <c r="B620" s="2" t="str">
        <f>$B$10</f>
        <v>ENERGY</v>
      </c>
      <c r="C620" s="6"/>
      <c r="D620" s="7">
        <f t="shared" si="376"/>
        <v>0</v>
      </c>
      <c r="E620" s="7">
        <f t="shared" si="377"/>
        <v>0</v>
      </c>
      <c r="F620" s="7">
        <f t="shared" si="377"/>
        <v>0</v>
      </c>
      <c r="G620" s="7">
        <f t="shared" si="377"/>
        <v>0</v>
      </c>
      <c r="H620" s="7">
        <f t="shared" si="378"/>
        <v>0</v>
      </c>
      <c r="I620" s="7">
        <f t="shared" si="379"/>
        <v>0</v>
      </c>
      <c r="J620" s="7">
        <f t="shared" si="379"/>
        <v>0</v>
      </c>
      <c r="K620" s="7">
        <f t="shared" si="379"/>
        <v>0</v>
      </c>
      <c r="L620" s="7">
        <f t="shared" si="387"/>
        <v>0</v>
      </c>
      <c r="M620" s="7">
        <f t="shared" si="380"/>
        <v>0</v>
      </c>
      <c r="N620" s="7">
        <f t="shared" si="381"/>
        <v>0</v>
      </c>
      <c r="O620" s="7">
        <f t="shared" si="381"/>
        <v>0</v>
      </c>
      <c r="P620" s="7">
        <f t="shared" si="382"/>
        <v>0</v>
      </c>
      <c r="Q620" s="7">
        <f t="shared" si="383"/>
        <v>0</v>
      </c>
      <c r="R620" s="7">
        <f t="shared" si="383"/>
        <v>0</v>
      </c>
      <c r="S620" s="7">
        <f t="shared" si="384"/>
        <v>0</v>
      </c>
      <c r="T620" s="7">
        <f t="shared" si="384"/>
        <v>0</v>
      </c>
      <c r="U620" s="7">
        <f t="shared" si="385"/>
        <v>0</v>
      </c>
    </row>
    <row r="621" spans="1:21">
      <c r="A621" s="2" t="str">
        <f t="shared" si="386"/>
        <v>TOTOXEXP</v>
      </c>
      <c r="B621" s="2" t="str">
        <f>$B$11</f>
        <v>CUSTOMER</v>
      </c>
      <c r="C621" s="6"/>
      <c r="D621" s="7">
        <f t="shared" si="376"/>
        <v>0.69659425575497924</v>
      </c>
      <c r="E621" s="7">
        <f t="shared" ref="E621:K621" si="388">E613/$D$614</f>
        <v>0.46176705536664914</v>
      </c>
      <c r="F621" s="7">
        <f t="shared" si="388"/>
        <v>0.15362357818329514</v>
      </c>
      <c r="G621" s="7">
        <f t="shared" si="388"/>
        <v>8.9987131686041881E-3</v>
      </c>
      <c r="H621" s="7">
        <f t="shared" si="378"/>
        <v>7.7418082288904929E-4</v>
      </c>
      <c r="I621" s="7">
        <f t="shared" si="388"/>
        <v>7.9191224120482295E-3</v>
      </c>
      <c r="J621" s="7">
        <f t="shared" si="388"/>
        <v>4.0391218256140803E-3</v>
      </c>
      <c r="K621" s="7">
        <f t="shared" si="388"/>
        <v>2.2213649172408826E-3</v>
      </c>
      <c r="L621" s="7">
        <f t="shared" si="387"/>
        <v>0</v>
      </c>
      <c r="M621" s="7">
        <f t="shared" si="380"/>
        <v>6.0327553489981014E-5</v>
      </c>
      <c r="N621" s="7">
        <f t="shared" si="381"/>
        <v>3.1774180432131483E-3</v>
      </c>
      <c r="O621" s="7">
        <f t="shared" si="381"/>
        <v>7.3627596722623161E-3</v>
      </c>
      <c r="P621" s="7">
        <f t="shared" si="382"/>
        <v>1.4279990677475555E-3</v>
      </c>
      <c r="Q621" s="7">
        <f>Q613/$D$614</f>
        <v>2.0812627033736774E-3</v>
      </c>
      <c r="R621" s="7">
        <f>R613/$D$614</f>
        <v>4.4668510955480332E-5</v>
      </c>
      <c r="S621" s="7">
        <f>S613/$D$614</f>
        <v>1.9752346334702461E-4</v>
      </c>
      <c r="T621" s="7">
        <f>T613/$D$614</f>
        <v>3.0936501655860347E-2</v>
      </c>
      <c r="U621" s="7">
        <f>U613/$D$614</f>
        <v>1.196265838838889E-2</v>
      </c>
    </row>
    <row r="622" spans="1:21">
      <c r="A622" s="2" t="str">
        <f t="shared" si="386"/>
        <v>TOTOXEXP</v>
      </c>
      <c r="B622" s="2" t="str">
        <f>$B$12</f>
        <v>TOTAL</v>
      </c>
      <c r="C622" s="6"/>
      <c r="D622" s="7">
        <f t="shared" si="376"/>
        <v>1.0000000000000002</v>
      </c>
      <c r="E622" s="7">
        <f t="shared" ref="E622:U622" si="389">SUM(E615:E621)</f>
        <v>0.6683355161537412</v>
      </c>
      <c r="F622" s="7">
        <f t="shared" si="389"/>
        <v>0.20278922087383519</v>
      </c>
      <c r="G622" s="7">
        <f t="shared" si="389"/>
        <v>9.5069417364385192E-3</v>
      </c>
      <c r="H622" s="7">
        <f t="shared" si="389"/>
        <v>7.7418082288904929E-4</v>
      </c>
      <c r="I622" s="7">
        <f t="shared" si="389"/>
        <v>2.8891137711550278E-2</v>
      </c>
      <c r="J622" s="7">
        <f t="shared" si="389"/>
        <v>8.8441335070067115E-3</v>
      </c>
      <c r="K622" s="7">
        <f t="shared" si="389"/>
        <v>2.2213649172408826E-3</v>
      </c>
      <c r="L622" s="7">
        <f t="shared" si="389"/>
        <v>0</v>
      </c>
      <c r="M622" s="7">
        <f t="shared" si="389"/>
        <v>9.3193354535494428E-4</v>
      </c>
      <c r="N622" s="7">
        <f t="shared" si="389"/>
        <v>1.7006121421974846E-2</v>
      </c>
      <c r="O622" s="7">
        <f t="shared" si="389"/>
        <v>7.3627596722623161E-3</v>
      </c>
      <c r="P622" s="7">
        <f t="shared" si="389"/>
        <v>1.4279990677475555E-3</v>
      </c>
      <c r="Q622" s="7">
        <f t="shared" si="389"/>
        <v>8.0076173157698285E-3</v>
      </c>
      <c r="R622" s="7">
        <f t="shared" si="389"/>
        <v>1.3899789678116752E-4</v>
      </c>
      <c r="S622" s="7">
        <f t="shared" si="389"/>
        <v>2.8267834380856904E-4</v>
      </c>
      <c r="T622" s="7">
        <f t="shared" si="389"/>
        <v>3.1408398332007072E-2</v>
      </c>
      <c r="U622" s="7">
        <f t="shared" si="389"/>
        <v>1.2070998681591937E-2</v>
      </c>
    </row>
    <row r="623" spans="1:21" ht="12.5">
      <c r="C623" s="49" t="s">
        <v>574</v>
      </c>
    </row>
    <row r="624" spans="1:21" ht="12.5">
      <c r="A624" s="15" t="s">
        <v>118</v>
      </c>
      <c r="B624" s="2" t="str">
        <f>$B$5</f>
        <v>PRODUCTION</v>
      </c>
      <c r="C624" s="49" t="s">
        <v>608</v>
      </c>
      <c r="D624" s="8">
        <f>COSS!H1565+COSS!H1573+COSS!H1597+COSS!H1605+COSS!H1613+COSS!H1621+COSS!H1629+COSS!H1637+COSS!H1581</f>
        <v>0</v>
      </c>
      <c r="E624" s="8">
        <f>COSS!I1565+COSS!I1573+COSS!I1597+COSS!I1605+COSS!I1613+COSS!I1621+COSS!I1629+COSS!I1637+COSS!I1581</f>
        <v>0</v>
      </c>
      <c r="F624" s="8">
        <f>COSS!J1565+COSS!J1573+COSS!J1597+COSS!J1605+COSS!J1613+COSS!J1621+COSS!J1629+COSS!J1637+COSS!J1581</f>
        <v>0</v>
      </c>
      <c r="G624" s="8">
        <f>COSS!K1565+COSS!K1573+COSS!K1597+COSS!K1605+COSS!K1613+COSS!K1621+COSS!K1629+COSS!K1637+COSS!K1581</f>
        <v>0</v>
      </c>
      <c r="H624" s="8">
        <f>COSS!L1565+COSS!L1573+COSS!L1597+COSS!L1605+COSS!L1613+COSS!L1621+COSS!L1629+COSS!L1637+COSS!L1581</f>
        <v>0</v>
      </c>
      <c r="I624" s="8">
        <f>COSS!N1565+COSS!N1573+COSS!N1597+COSS!N1605+COSS!N1613+COSS!N1621+COSS!N1629+COSS!N1637+COSS!N1581</f>
        <v>0</v>
      </c>
      <c r="J624" s="8">
        <f>COSS!O1565+COSS!O1573+COSS!O1597+COSS!O1605+COSS!O1613+COSS!O1621+COSS!O1629+COSS!O1637+COSS!O1581</f>
        <v>0</v>
      </c>
      <c r="K624" s="8">
        <f>COSS!P1565+COSS!P1573+COSS!P1597+COSS!P1605+COSS!P1613+COSS!P1621+COSS!P1629+COSS!P1637+COSS!P1581</f>
        <v>0</v>
      </c>
      <c r="L624" s="8">
        <f>COSS!Q1565+COSS!Q1573+COSS!Q1597+COSS!Q1605+COSS!Q1613+COSS!Q1621+COSS!Q1629+COSS!Q1637+COSS!Q1581</f>
        <v>0</v>
      </c>
      <c r="M624" s="8">
        <f>COSS!S1565+COSS!S1573+COSS!S1597+COSS!S1605+COSS!S1613+COSS!S1621+COSS!S1629+COSS!S1637+COSS!S1581</f>
        <v>0</v>
      </c>
      <c r="N624" s="8">
        <f>COSS!T1565+COSS!T1573+COSS!T1597+COSS!T1605+COSS!T1613+COSS!T1621+COSS!T1629+COSS!T1637+COSS!T1581</f>
        <v>0</v>
      </c>
      <c r="O624" s="8">
        <f>COSS!U1565+COSS!U1573+COSS!U1597+COSS!U1605+COSS!U1613+COSS!U1621+COSS!U1629+COSS!U1637+COSS!U1581</f>
        <v>0</v>
      </c>
      <c r="P624" s="8">
        <f>COSS!V1565+COSS!V1573+COSS!V1597+COSS!V1605+COSS!V1613+COSS!V1621+COSS!V1629+COSS!V1637+COSS!V1581</f>
        <v>0</v>
      </c>
      <c r="Q624" s="8">
        <f>COSS!X1565+COSS!X1573+COSS!X1597+COSS!X1605+COSS!X1613+COSS!X1621+COSS!X1629+COSS!X1637+COSS!X1581</f>
        <v>0</v>
      </c>
      <c r="R624" s="8">
        <f>COSS!Y1565+COSS!Y1573+COSS!Y1597+COSS!Y1605+COSS!Y1613+COSS!Y1621+COSS!Y1629+COSS!Y1637+COSS!Y1581</f>
        <v>0</v>
      </c>
      <c r="S624" s="8">
        <f>COSS!AA1565+COSS!AA1573+COSS!AA1597+COSS!AA1605+COSS!AA1613+COSS!AA1621+COSS!AA1629+COSS!AA1637+COSS!AA1581</f>
        <v>0</v>
      </c>
      <c r="T624" s="8">
        <f>COSS!AB1565+COSS!AB1573+COSS!AB1597+COSS!AB1605+COSS!AB1613+COSS!AB1621+COSS!AB1629+COSS!AB1637+COSS!AB1581</f>
        <v>0</v>
      </c>
      <c r="U624" s="8">
        <f>COSS!AC1565+COSS!AC1573+COSS!AC1597+COSS!AC1605+COSS!AC1613+COSS!AC1621+COSS!AC1629+COSS!AC1637+COSS!AC1581</f>
        <v>0</v>
      </c>
    </row>
    <row r="625" spans="1:21" ht="12.5">
      <c r="B625" s="2" t="str">
        <f>$B$6</f>
        <v>BULKTRAN</v>
      </c>
      <c r="C625" s="49" t="s">
        <v>575</v>
      </c>
      <c r="D625" s="8">
        <f>COSS!H1566+COSS!H1574+COSS!H1598+COSS!H1606+COSS!H1614+COSS!H1622+COSS!H1630+COSS!H1638+COSS!H1582</f>
        <v>0</v>
      </c>
      <c r="E625" s="8">
        <f>COSS!I1566+COSS!I1574+COSS!I1598+COSS!I1606+COSS!I1614+COSS!I1622+COSS!I1630+COSS!I1638+COSS!I1582</f>
        <v>0</v>
      </c>
      <c r="F625" s="8">
        <f>COSS!J1566+COSS!J1574+COSS!J1598+COSS!J1606+COSS!J1614+COSS!J1622+COSS!J1630+COSS!J1638+COSS!J1582</f>
        <v>0</v>
      </c>
      <c r="G625" s="8">
        <f>COSS!K1566+COSS!K1574+COSS!K1598+COSS!K1606+COSS!K1614+COSS!K1622+COSS!K1630+COSS!K1638+COSS!K1582</f>
        <v>0</v>
      </c>
      <c r="H625" s="8">
        <f>COSS!L1566+COSS!L1574+COSS!L1598+COSS!L1606+COSS!L1614+COSS!L1622+COSS!L1630+COSS!L1638+COSS!L1582</f>
        <v>0</v>
      </c>
      <c r="I625" s="8">
        <f>COSS!N1566+COSS!N1574+COSS!N1598+COSS!N1606+COSS!N1614+COSS!N1622+COSS!N1630+COSS!N1638+COSS!N1582</f>
        <v>0</v>
      </c>
      <c r="J625" s="8">
        <f>COSS!O1566+COSS!O1574+COSS!O1598+COSS!O1606+COSS!O1614+COSS!O1622+COSS!O1630+COSS!O1638+COSS!O1582</f>
        <v>0</v>
      </c>
      <c r="K625" s="8">
        <f>COSS!P1566+COSS!P1574+COSS!P1598+COSS!P1606+COSS!P1614+COSS!P1622+COSS!P1630+COSS!P1638+COSS!P1582</f>
        <v>0</v>
      </c>
      <c r="L625" s="8">
        <f>COSS!Q1566+COSS!Q1574+COSS!Q1598+COSS!Q1606+COSS!Q1614+COSS!Q1622+COSS!Q1630+COSS!Q1638+COSS!Q1582</f>
        <v>0</v>
      </c>
      <c r="M625" s="8">
        <f>COSS!S1566+COSS!S1574+COSS!S1598+COSS!S1606+COSS!S1614+COSS!S1622+COSS!S1630+COSS!S1638+COSS!S1582</f>
        <v>0</v>
      </c>
      <c r="N625" s="8">
        <f>COSS!T1566+COSS!T1574+COSS!T1598+COSS!T1606+COSS!T1614+COSS!T1622+COSS!T1630+COSS!T1638+COSS!T1582</f>
        <v>0</v>
      </c>
      <c r="O625" s="8">
        <f>COSS!U1566+COSS!U1574+COSS!U1598+COSS!U1606+COSS!U1614+COSS!U1622+COSS!U1630+COSS!U1638+COSS!U1582</f>
        <v>0</v>
      </c>
      <c r="P625" s="8">
        <f>COSS!V1566+COSS!V1574+COSS!V1598+COSS!V1606+COSS!V1614+COSS!V1622+COSS!V1630+COSS!V1638+COSS!V1582</f>
        <v>0</v>
      </c>
      <c r="Q625" s="8">
        <f>COSS!X1566+COSS!X1574+COSS!X1598+COSS!X1606+COSS!X1614+COSS!X1622+COSS!X1630+COSS!X1638+COSS!X1582</f>
        <v>0</v>
      </c>
      <c r="R625" s="8">
        <f>COSS!Y1566+COSS!Y1574+COSS!Y1598+COSS!Y1606+COSS!Y1614+COSS!Y1622+COSS!Y1630+COSS!Y1638+COSS!Y1582</f>
        <v>0</v>
      </c>
      <c r="S625" s="8">
        <f>COSS!AA1566+COSS!AA1574+COSS!AA1598+COSS!AA1606+COSS!AA1614+COSS!AA1622+COSS!AA1630+COSS!AA1638+COSS!AA1582</f>
        <v>0</v>
      </c>
      <c r="T625" s="8">
        <f>COSS!AB1566+COSS!AB1574+COSS!AB1598+COSS!AB1606+COSS!AB1614+COSS!AB1622+COSS!AB1630+COSS!AB1638+COSS!AB1582</f>
        <v>0</v>
      </c>
      <c r="U625" s="8">
        <f>COSS!AC1566+COSS!AC1574+COSS!AC1598+COSS!AC1606+COSS!AC1614+COSS!AC1622+COSS!AC1630+COSS!AC1638+COSS!AC1582</f>
        <v>0</v>
      </c>
    </row>
    <row r="626" spans="1:21">
      <c r="B626" s="2" t="str">
        <f>$B$7</f>
        <v>SUBTRAN</v>
      </c>
      <c r="D626" s="8">
        <f>COSS!H1567+COSS!H1575+COSS!H1599+COSS!H1607+COSS!H1615+COSS!H1623+COSS!H1631+COSS!H1639+COSS!H1583</f>
        <v>0</v>
      </c>
      <c r="E626" s="8">
        <f>COSS!I1567+COSS!I1575+COSS!I1599+COSS!I1607+COSS!I1615+COSS!I1623+COSS!I1631+COSS!I1639+COSS!I1583</f>
        <v>0</v>
      </c>
      <c r="F626" s="8">
        <f>COSS!J1567+COSS!J1575+COSS!J1599+COSS!J1607+COSS!J1615+COSS!J1623+COSS!J1631+COSS!J1639+COSS!J1583</f>
        <v>0</v>
      </c>
      <c r="G626" s="8">
        <f>COSS!K1567+COSS!K1575+COSS!K1599+COSS!K1607+COSS!K1615+COSS!K1623+COSS!K1631+COSS!K1639+COSS!K1583</f>
        <v>0</v>
      </c>
      <c r="H626" s="8">
        <f>COSS!L1567+COSS!L1575+COSS!L1599+COSS!L1607+COSS!L1615+COSS!L1623+COSS!L1631+COSS!L1639+COSS!L1583</f>
        <v>0</v>
      </c>
      <c r="I626" s="8">
        <f>COSS!N1567+COSS!N1575+COSS!N1599+COSS!N1607+COSS!N1615+COSS!N1623+COSS!N1631+COSS!N1639+COSS!N1583</f>
        <v>0</v>
      </c>
      <c r="J626" s="8">
        <f>COSS!O1567+COSS!O1575+COSS!O1599+COSS!O1607+COSS!O1615+COSS!O1623+COSS!O1631+COSS!O1639+COSS!O1583</f>
        <v>0</v>
      </c>
      <c r="K626" s="8">
        <f>COSS!P1567+COSS!P1575+COSS!P1599+COSS!P1607+COSS!P1615+COSS!P1623+COSS!P1631+COSS!P1639+COSS!P1583</f>
        <v>0</v>
      </c>
      <c r="L626" s="8">
        <f>COSS!Q1567+COSS!Q1575+COSS!Q1599+COSS!Q1607+COSS!Q1615+COSS!Q1623+COSS!Q1631+COSS!Q1639+COSS!Q1583</f>
        <v>0</v>
      </c>
      <c r="M626" s="8">
        <f>COSS!S1567+COSS!S1575+COSS!S1599+COSS!S1607+COSS!S1615+COSS!S1623+COSS!S1631+COSS!S1639+COSS!S1583</f>
        <v>0</v>
      </c>
      <c r="N626" s="8">
        <f>COSS!T1567+COSS!T1575+COSS!T1599+COSS!T1607+COSS!T1615+COSS!T1623+COSS!T1631+COSS!T1639+COSS!T1583</f>
        <v>0</v>
      </c>
      <c r="O626" s="8">
        <f>COSS!U1567+COSS!U1575+COSS!U1599+COSS!U1607+COSS!U1615+COSS!U1623+COSS!U1631+COSS!U1639+COSS!U1583</f>
        <v>0</v>
      </c>
      <c r="P626" s="8">
        <f>COSS!V1567+COSS!V1575+COSS!V1599+COSS!V1607+COSS!V1615+COSS!V1623+COSS!V1631+COSS!V1639+COSS!V1583</f>
        <v>0</v>
      </c>
      <c r="Q626" s="8">
        <f>COSS!X1567+COSS!X1575+COSS!X1599+COSS!X1607+COSS!X1615+COSS!X1623+COSS!X1631+COSS!X1639+COSS!X1583</f>
        <v>0</v>
      </c>
      <c r="R626" s="8">
        <f>COSS!Y1567+COSS!Y1575+COSS!Y1599+COSS!Y1607+COSS!Y1615+COSS!Y1623+COSS!Y1631+COSS!Y1639+COSS!Y1583</f>
        <v>0</v>
      </c>
      <c r="S626" s="8">
        <f>COSS!AA1567+COSS!AA1575+COSS!AA1599+COSS!AA1607+COSS!AA1615+COSS!AA1623+COSS!AA1631+COSS!AA1639+COSS!AA1583</f>
        <v>0</v>
      </c>
      <c r="T626" s="8">
        <f>COSS!AB1567+COSS!AB1575+COSS!AB1599+COSS!AB1607+COSS!AB1615+COSS!AB1623+COSS!AB1631+COSS!AB1639+COSS!AB1583</f>
        <v>0</v>
      </c>
      <c r="U626" s="8">
        <f>COSS!AC1567+COSS!AC1575+COSS!AC1599+COSS!AC1607+COSS!AC1615+COSS!AC1623+COSS!AC1631+COSS!AC1639+COSS!AC1583</f>
        <v>0</v>
      </c>
    </row>
    <row r="627" spans="1:21">
      <c r="B627" s="2" t="str">
        <f>$B$8</f>
        <v>DISTPRI</v>
      </c>
      <c r="D627" s="8">
        <f>COSS!H1568+COSS!H1576+COSS!H1600+COSS!H1608+COSS!H1616+COSS!H1624+COSS!H1632+COSS!H1640+COSS!H1584</f>
        <v>4407909.7817790434</v>
      </c>
      <c r="E627" s="8">
        <f>COSS!I1568+COSS!I1576+COSS!I1600+COSS!I1608+COSS!I1616+COSS!I1624+COSS!I1632+COSS!I1640+COSS!I1584</f>
        <v>2915479.105048208</v>
      </c>
      <c r="F627" s="8">
        <f>COSS!J1568+COSS!J1576+COSS!J1600+COSS!J1608+COSS!J1616+COSS!J1624+COSS!J1632+COSS!J1640+COSS!J1584</f>
        <v>723501.1530795435</v>
      </c>
      <c r="G627" s="8">
        <f>COSS!K1568+COSS!K1576+COSS!K1600+COSS!K1608+COSS!K1616+COSS!K1624+COSS!K1632+COSS!K1640+COSS!K1584</f>
        <v>9185.5004954314063</v>
      </c>
      <c r="H627" s="8">
        <f>COSS!L1568+COSS!L1576+COSS!L1600+COSS!L1608+COSS!L1616+COSS!L1624+COSS!L1632+COSS!L1640+COSS!L1584</f>
        <v>0</v>
      </c>
      <c r="I627" s="8">
        <f>COSS!N1568+COSS!N1576+COSS!N1600+COSS!N1608+COSS!N1616+COSS!N1624+COSS!N1632+COSS!N1640+COSS!N1584</f>
        <v>315803.46302794648</v>
      </c>
      <c r="J627" s="8">
        <f>COSS!O1568+COSS!O1576+COSS!O1600+COSS!O1608+COSS!O1616+COSS!O1624+COSS!O1632+COSS!O1640+COSS!O1584</f>
        <v>86843.676198802437</v>
      </c>
      <c r="K627" s="8">
        <f>COSS!P1568+COSS!P1576+COSS!P1600+COSS!P1608+COSS!P1616+COSS!P1624+COSS!P1632+COSS!P1640+COSS!P1584</f>
        <v>0</v>
      </c>
      <c r="L627" s="8">
        <f>COSS!Q1568+COSS!Q1576+COSS!Q1600+COSS!Q1608+COSS!Q1616+COSS!Q1624+COSS!Q1632+COSS!Q1640+COSS!Q1584</f>
        <v>0</v>
      </c>
      <c r="M627" s="8">
        <f>COSS!S1568+COSS!S1576+COSS!S1600+COSS!S1608+COSS!S1616+COSS!S1624+COSS!S1632+COSS!S1640+COSS!S1584</f>
        <v>13532.05952008161</v>
      </c>
      <c r="N627" s="8">
        <f>COSS!T1568+COSS!T1576+COSS!T1600+COSS!T1608+COSS!T1616+COSS!T1624+COSS!T1632+COSS!T1640+COSS!T1584</f>
        <v>249933.92692989248</v>
      </c>
      <c r="O627" s="8">
        <f>COSS!U1568+COSS!U1576+COSS!U1600+COSS!U1608+COSS!U1616+COSS!U1624+COSS!U1632+COSS!U1640+COSS!U1584</f>
        <v>0</v>
      </c>
      <c r="P627" s="8">
        <f>COSS!V1568+COSS!V1576+COSS!V1600+COSS!V1608+COSS!V1616+COSS!V1624+COSS!V1632+COSS!V1640+COSS!V1584</f>
        <v>0</v>
      </c>
      <c r="Q627" s="8">
        <f>COSS!X1568+COSS!X1576+COSS!X1600+COSS!X1608+COSS!X1616+COSS!X1624+COSS!X1632+COSS!X1640+COSS!X1584</f>
        <v>88767.758942702232</v>
      </c>
      <c r="R627" s="8">
        <f>COSS!Y1568+COSS!Y1576+COSS!Y1600+COSS!Y1608+COSS!Y1616+COSS!Y1624+COSS!Y1632+COSS!Y1640+COSS!Y1584</f>
        <v>1704.8679965547194</v>
      </c>
      <c r="S627" s="8">
        <f>COSS!AA1568+COSS!AA1576+COSS!AA1600+COSS!AA1608+COSS!AA1616+COSS!AA1624+COSS!AA1632+COSS!AA1640+COSS!AA1584</f>
        <v>1302.9507037512135</v>
      </c>
      <c r="T627" s="8">
        <f>COSS!AB1568+COSS!AB1576+COSS!AB1600+COSS!AB1608+COSS!AB1616+COSS!AB1624+COSS!AB1632+COSS!AB1640+COSS!AB1584</f>
        <v>1499.3408147481541</v>
      </c>
      <c r="U627" s="8">
        <f>COSS!AC1568+COSS!AC1576+COSS!AC1600+COSS!AC1608+COSS!AC1616+COSS!AC1624+COSS!AC1632+COSS!AC1640+COSS!AC1584</f>
        <v>355.97902138173583</v>
      </c>
    </row>
    <row r="628" spans="1:21">
      <c r="B628" s="2" t="str">
        <f>$B$9</f>
        <v>DISTSEC</v>
      </c>
      <c r="D628" s="8">
        <f>COSS!H1569+COSS!H1577+COSS!H1601+COSS!H1609+COSS!H1617+COSS!H1625+COSS!H1633+COSS!H1641+COSS!H1585</f>
        <v>1832189.5834380332</v>
      </c>
      <c r="E628" s="8">
        <f>COSS!I1569+COSS!I1577+COSS!I1601+COSS!I1609+COSS!I1617+COSS!I1625+COSS!I1633+COSS!I1641+COSS!I1585</f>
        <v>1393157.4550468479</v>
      </c>
      <c r="F628" s="8">
        <f>COSS!J1569+COSS!J1577+COSS!J1601+COSS!J1609+COSS!J1617+COSS!J1625+COSS!J1633+COSS!J1641+COSS!J1585</f>
        <v>281198.91428937612</v>
      </c>
      <c r="G628" s="8">
        <f>COSS!K1569+COSS!K1577+COSS!K1601+COSS!K1609+COSS!K1617+COSS!K1625+COSS!K1633+COSS!K1641+COSS!K1585</f>
        <v>0</v>
      </c>
      <c r="H628" s="8">
        <f>COSS!L1569+COSS!L1577+COSS!L1601+COSS!L1609+COSS!L1617+COSS!L1625+COSS!L1633+COSS!L1641+COSS!L1585</f>
        <v>0</v>
      </c>
      <c r="I628" s="8">
        <f>COSS!N1569+COSS!N1577+COSS!N1601+COSS!N1609+COSS!N1617+COSS!N1625+COSS!N1633+COSS!N1641+COSS!N1585</f>
        <v>107704.89274944985</v>
      </c>
      <c r="J628" s="8">
        <f>COSS!O1569+COSS!O1577+COSS!O1601+COSS!O1609+COSS!O1617+COSS!O1625+COSS!O1633+COSS!O1641+COSS!O1585</f>
        <v>0</v>
      </c>
      <c r="K628" s="8">
        <f>COSS!P1569+COSS!P1577+COSS!P1601+COSS!P1609+COSS!P1617+COSS!P1625+COSS!P1633+COSS!P1641+COSS!P1585</f>
        <v>0</v>
      </c>
      <c r="L628" s="8">
        <f>COSS!Q1569+COSS!Q1577+COSS!Q1601+COSS!Q1609+COSS!Q1617+COSS!Q1625+COSS!Q1633+COSS!Q1641+COSS!Q1585</f>
        <v>0</v>
      </c>
      <c r="M628" s="8">
        <f>COSS!S1569+COSS!S1577+COSS!S1601+COSS!S1609+COSS!S1617+COSS!S1625+COSS!S1633+COSS!S1641+COSS!S1585</f>
        <v>3782.821828553183</v>
      </c>
      <c r="N628" s="8">
        <f>COSS!T1569+COSS!T1577+COSS!T1601+COSS!T1609+COSS!T1617+COSS!T1625+COSS!T1633+COSS!T1641+COSS!T1585</f>
        <v>0</v>
      </c>
      <c r="O628" s="8">
        <f>COSS!U1569+COSS!U1577+COSS!U1601+COSS!U1609+COSS!U1617+COSS!U1625+COSS!U1633+COSS!U1641+COSS!U1585</f>
        <v>0</v>
      </c>
      <c r="P628" s="8">
        <f>COSS!V1569+COSS!V1577+COSS!V1601+COSS!V1609+COSS!V1617+COSS!V1625+COSS!V1633+COSS!V1641+COSS!V1585</f>
        <v>0</v>
      </c>
      <c r="Q628" s="8">
        <f>COSS!X1569+COSS!X1577+COSS!X1601+COSS!X1609+COSS!X1617+COSS!X1625+COSS!X1633+COSS!X1641+COSS!X1585</f>
        <v>31241.687310361966</v>
      </c>
      <c r="R628" s="8">
        <f>COSS!Y1569+COSS!Y1577+COSS!Y1601+COSS!Y1609+COSS!Y1617+COSS!Y1625+COSS!Y1633+COSS!Y1641+COSS!Y1585</f>
        <v>0</v>
      </c>
      <c r="S628" s="8">
        <f>COSS!AA1569+COSS!AA1577+COSS!AA1601+COSS!AA1609+COSS!AA1617+COSS!AA1625+COSS!AA1633+COSS!AA1641+COSS!AA1585</f>
        <v>402.13556579535322</v>
      </c>
      <c r="T628" s="8">
        <f>COSS!AB1569+COSS!AB1577+COSS!AB1601+COSS!AB1609+COSS!AB1617+COSS!AB1625+COSS!AB1633+COSS!AB1641+COSS!AB1585</f>
        <v>11972.899594037428</v>
      </c>
      <c r="U628" s="8">
        <f>COSS!AC1569+COSS!AC1577+COSS!AC1601+COSS!AC1609+COSS!AC1617+COSS!AC1625+COSS!AC1633+COSS!AC1641+COSS!AC1585</f>
        <v>2728.7770536113248</v>
      </c>
    </row>
    <row r="629" spans="1:21">
      <c r="B629" s="2" t="str">
        <f>$B$10</f>
        <v>ENERGY</v>
      </c>
      <c r="D629" s="8">
        <f>COSS!H1570+COSS!H1578+COSS!H1602+COSS!H1610+COSS!H1618+COSS!H1626+COSS!H1634+COSS!H1642+COSS!H1586</f>
        <v>0</v>
      </c>
      <c r="E629" s="8">
        <f>COSS!I1570+COSS!I1578+COSS!I1602+COSS!I1610+COSS!I1618+COSS!I1626+COSS!I1634+COSS!I1642+COSS!I1586</f>
        <v>0</v>
      </c>
      <c r="F629" s="8">
        <f>COSS!J1570+COSS!J1578+COSS!J1602+COSS!J1610+COSS!J1618+COSS!J1626+COSS!J1634+COSS!J1642+COSS!J1586</f>
        <v>0</v>
      </c>
      <c r="G629" s="8">
        <f>COSS!K1570+COSS!K1578+COSS!K1602+COSS!K1610+COSS!K1618+COSS!K1626+COSS!K1634+COSS!K1642+COSS!K1586</f>
        <v>0</v>
      </c>
      <c r="H629" s="8">
        <f>COSS!L1570+COSS!L1578+COSS!L1602+COSS!L1610+COSS!L1618+COSS!L1626+COSS!L1634+COSS!L1642+COSS!L1586</f>
        <v>0</v>
      </c>
      <c r="I629" s="8">
        <f>COSS!N1570+COSS!N1578+COSS!N1602+COSS!N1610+COSS!N1618+COSS!N1626+COSS!N1634+COSS!N1642+COSS!N1586</f>
        <v>0</v>
      </c>
      <c r="J629" s="8">
        <f>COSS!O1570+COSS!O1578+COSS!O1602+COSS!O1610+COSS!O1618+COSS!O1626+COSS!O1634+COSS!O1642+COSS!O1586</f>
        <v>0</v>
      </c>
      <c r="K629" s="8">
        <f>COSS!P1570+COSS!P1578+COSS!P1602+COSS!P1610+COSS!P1618+COSS!P1626+COSS!P1634+COSS!P1642+COSS!P1586</f>
        <v>0</v>
      </c>
      <c r="L629" s="8">
        <f>COSS!Q1570+COSS!Q1578+COSS!Q1602+COSS!Q1610+COSS!Q1618+COSS!Q1626+COSS!Q1634+COSS!Q1642+COSS!Q1586</f>
        <v>0</v>
      </c>
      <c r="M629" s="8">
        <f>COSS!S1570+COSS!S1578+COSS!S1602+COSS!S1610+COSS!S1618+COSS!S1626+COSS!S1634+COSS!S1642+COSS!S1586</f>
        <v>0</v>
      </c>
      <c r="N629" s="8">
        <f>COSS!T1570+COSS!T1578+COSS!T1602+COSS!T1610+COSS!T1618+COSS!T1626+COSS!T1634+COSS!T1642+COSS!T1586</f>
        <v>0</v>
      </c>
      <c r="O629" s="8">
        <f>COSS!U1570+COSS!U1578+COSS!U1602+COSS!U1610+COSS!U1618+COSS!U1626+COSS!U1634+COSS!U1642+COSS!U1586</f>
        <v>0</v>
      </c>
      <c r="P629" s="8">
        <f>COSS!V1570+COSS!V1578+COSS!V1602+COSS!V1610+COSS!V1618+COSS!V1626+COSS!V1634+COSS!V1642+COSS!V1586</f>
        <v>0</v>
      </c>
      <c r="Q629" s="8">
        <f>COSS!X1570+COSS!X1578+COSS!X1602+COSS!X1610+COSS!X1618+COSS!X1626+COSS!X1634+COSS!X1642+COSS!X1586</f>
        <v>0</v>
      </c>
      <c r="R629" s="8">
        <f>COSS!Y1570+COSS!Y1578+COSS!Y1602+COSS!Y1610+COSS!Y1618+COSS!Y1626+COSS!Y1634+COSS!Y1642+COSS!Y1586</f>
        <v>0</v>
      </c>
      <c r="S629" s="8">
        <f>COSS!AA1570+COSS!AA1578+COSS!AA1602+COSS!AA1610+COSS!AA1618+COSS!AA1626+COSS!AA1634+COSS!AA1642+COSS!AA1586</f>
        <v>0</v>
      </c>
      <c r="T629" s="8">
        <f>COSS!AB1570+COSS!AB1578+COSS!AB1602+COSS!AB1610+COSS!AB1618+COSS!AB1626+COSS!AB1634+COSS!AB1642+COSS!AB1586</f>
        <v>0</v>
      </c>
      <c r="U629" s="8">
        <f>COSS!AC1570+COSS!AC1578+COSS!AC1602+COSS!AC1610+COSS!AC1618+COSS!AC1626+COSS!AC1634+COSS!AC1642+COSS!AC1586</f>
        <v>0</v>
      </c>
    </row>
    <row r="630" spans="1:21">
      <c r="B630" s="2" t="str">
        <f>$B$11</f>
        <v>CUSTOMER</v>
      </c>
      <c r="D630" s="8">
        <f>COSS!H1571+COSS!H1579+COSS!H1603+COSS!H1611+COSS!H1619+COSS!H1627+COSS!H1635+COSS!H1643+COSS!H1587</f>
        <v>27949019.634782925</v>
      </c>
      <c r="E630" s="8">
        <f>COSS!I1571+COSS!I1579+COSS!I1603+COSS!I1611+COSS!I1619+COSS!I1627+COSS!I1635+COSS!I1643+COSS!I1587</f>
        <v>22500943.850739997</v>
      </c>
      <c r="F630" s="8">
        <f>COSS!J1571+COSS!J1579+COSS!J1603+COSS!J1611+COSS!J1619+COSS!J1627+COSS!J1635+COSS!J1643+COSS!J1587</f>
        <v>5276932.4061060622</v>
      </c>
      <c r="G630" s="8">
        <f>COSS!K1571+COSS!K1579+COSS!K1603+COSS!K1611+COSS!K1619+COSS!K1627+COSS!K1635+COSS!K1643+COSS!K1587</f>
        <v>13754.103472242086</v>
      </c>
      <c r="H630" s="8">
        <f>COSS!L1571+COSS!L1579+COSS!L1603+COSS!L1611+COSS!L1619+COSS!L1627+COSS!L1635+COSS!L1643+COSS!L1587</f>
        <v>129.11160116522009</v>
      </c>
      <c r="I630" s="8">
        <f>COSS!N1571+COSS!N1579+COSS!N1603+COSS!N1611+COSS!N1619+COSS!N1627+COSS!N1635+COSS!N1643+COSS!N1587</f>
        <v>65311.270032410583</v>
      </c>
      <c r="J630" s="8">
        <f>COSS!O1571+COSS!O1579+COSS!O1603+COSS!O1611+COSS!O1619+COSS!O1627+COSS!O1635+COSS!O1643+COSS!O1587</f>
        <v>12756.797327741686</v>
      </c>
      <c r="K630" s="8">
        <f>COSS!P1571+COSS!P1579+COSS!P1603+COSS!P1611+COSS!P1619+COSS!P1627+COSS!P1635+COSS!P1643+COSS!P1587</f>
        <v>370.46123174032675</v>
      </c>
      <c r="L630" s="8">
        <f>COSS!Q1571+COSS!Q1579+COSS!Q1603+COSS!Q1611+COSS!Q1619+COSS!Q1627+COSS!Q1635+COSS!Q1643+COSS!Q1587</f>
        <v>0</v>
      </c>
      <c r="M630" s="8">
        <f>COSS!S1571+COSS!S1579+COSS!S1603+COSS!S1611+COSS!S1619+COSS!S1627+COSS!S1635+COSS!S1643+COSS!S1587</f>
        <v>690.81182324678502</v>
      </c>
      <c r="N630" s="8">
        <f>COSS!T1571+COSS!T1579+COSS!T1603+COSS!T1611+COSS!T1619+COSS!T1627+COSS!T1635+COSS!T1643+COSS!T1587</f>
        <v>7677.7037972543922</v>
      </c>
      <c r="O630" s="8">
        <f>COSS!U1571+COSS!U1579+COSS!U1603+COSS!U1611+COSS!U1619+COSS!U1627+COSS!U1635+COSS!U1643+COSS!U1587</f>
        <v>1227.9013664185468</v>
      </c>
      <c r="P630" s="8">
        <f>COSS!V1571+COSS!V1579+COSS!V1603+COSS!V1611+COSS!V1619+COSS!V1627+COSS!V1635+COSS!V1643+COSS!V1587</f>
        <v>238.15010737582091</v>
      </c>
      <c r="Q630" s="8">
        <f>COSS!X1571+COSS!X1579+COSS!X1603+COSS!X1611+COSS!X1619+COSS!X1627+COSS!X1635+COSS!X1643+COSS!X1587</f>
        <v>23833.001582688405</v>
      </c>
      <c r="R630" s="8">
        <f>COSS!Y1571+COSS!Y1579+COSS!Y1603+COSS!Y1611+COSS!Y1619+COSS!Y1627+COSS!Y1635+COSS!Y1643+COSS!Y1587</f>
        <v>177.63516107378899</v>
      </c>
      <c r="S630" s="8">
        <f>COSS!AA1571+COSS!AA1579+COSS!AA1603+COSS!AA1611+COSS!AA1619+COSS!AA1627+COSS!AA1635+COSS!AA1643+COSS!AA1587</f>
        <v>1394.4431277776116</v>
      </c>
      <c r="T630" s="8">
        <f>COSS!AB1571+COSS!AB1579+COSS!AB1603+COSS!AB1611+COSS!AB1619+COSS!AB1627+COSS!AB1635+COSS!AB1643+COSS!AB1587</f>
        <v>23102</v>
      </c>
      <c r="U630" s="8">
        <f>COSS!AC1571+COSS!AC1579+COSS!AC1603+COSS!AC1611+COSS!AC1619+COSS!AC1627+COSS!AC1635+COSS!AC1643+COSS!AC1587</f>
        <v>20479.987305727071</v>
      </c>
    </row>
    <row r="631" spans="1:21">
      <c r="B631" s="2" t="str">
        <f>$B$12</f>
        <v>TOTAL</v>
      </c>
      <c r="D631" s="8">
        <f>COSS!H1572+COSS!H1580+COSS!H1604+COSS!H1612+COSS!H1620+COSS!H1628+COSS!H1636+COSS!H1644+COSS!H1588</f>
        <v>34189119</v>
      </c>
      <c r="E631" s="8">
        <f>COSS!I1572+COSS!I1580+COSS!I1604+COSS!I1612+COSS!I1620+COSS!I1628+COSS!I1636+COSS!I1644+COSS!I1588</f>
        <v>26809580.410835054</v>
      </c>
      <c r="F631" s="8">
        <f>COSS!J1572+COSS!J1580+COSS!J1604+COSS!J1612+COSS!J1620+COSS!J1628+COSS!J1636+COSS!J1644+COSS!J1588</f>
        <v>6281632.4734749822</v>
      </c>
      <c r="G631" s="8">
        <f>COSS!K1572+COSS!K1580+COSS!K1604+COSS!K1612+COSS!K1620+COSS!K1628+COSS!K1636+COSS!K1644+COSS!K1588</f>
        <v>22939.603967673498</v>
      </c>
      <c r="H631" s="8">
        <f>COSS!L1572+COSS!L1580+COSS!L1604+COSS!L1612+COSS!L1620+COSS!L1628+COSS!L1636+COSS!L1644+COSS!L1588</f>
        <v>129.11160116522009</v>
      </c>
      <c r="I631" s="8">
        <f>COSS!N1572+COSS!N1580+COSS!N1604+COSS!N1612+COSS!N1620+COSS!N1628+COSS!N1636+COSS!N1644+COSS!N1588</f>
        <v>488819.62580980681</v>
      </c>
      <c r="J631" s="8">
        <f>COSS!O1572+COSS!O1580+COSS!O1604+COSS!O1612+COSS!O1620+COSS!O1628+COSS!O1636+COSS!O1644+COSS!O1588</f>
        <v>99600.473526544127</v>
      </c>
      <c r="K631" s="8">
        <f>COSS!P1572+COSS!P1580+COSS!P1604+COSS!P1612+COSS!P1620+COSS!P1628+COSS!P1636+COSS!P1644+COSS!P1588</f>
        <v>370.46123174032675</v>
      </c>
      <c r="L631" s="8">
        <f>COSS!Q1572+COSS!Q1580+COSS!Q1604+COSS!Q1612+COSS!Q1620+COSS!Q1628+COSS!Q1636+COSS!Q1644+COSS!Q1588</f>
        <v>0</v>
      </c>
      <c r="M631" s="8">
        <f>COSS!S1572+COSS!S1580+COSS!S1604+COSS!S1612+COSS!S1620+COSS!S1628+COSS!S1636+COSS!S1644+COSS!S1588</f>
        <v>18005.693171881579</v>
      </c>
      <c r="N631" s="8">
        <f>COSS!T1572+COSS!T1580+COSS!T1604+COSS!T1612+COSS!T1620+COSS!T1628+COSS!T1636+COSS!T1644+COSS!T1588</f>
        <v>257611.63072714687</v>
      </c>
      <c r="O631" s="8">
        <f>COSS!U1572+COSS!U1580+COSS!U1604+COSS!U1612+COSS!U1620+COSS!U1628+COSS!U1636+COSS!U1644+COSS!U1588</f>
        <v>1227.9013664185468</v>
      </c>
      <c r="P631" s="8">
        <f>COSS!V1572+COSS!V1580+COSS!V1604+COSS!V1612+COSS!V1620+COSS!V1628+COSS!V1636+COSS!V1644+COSS!V1588</f>
        <v>238.15010737582091</v>
      </c>
      <c r="Q631" s="8">
        <f>COSS!X1572+COSS!X1580+COSS!X1604+COSS!X1612+COSS!X1620+COSS!X1628+COSS!X1636+COSS!X1644+COSS!X1588</f>
        <v>143842.44783575265</v>
      </c>
      <c r="R631" s="8">
        <f>COSS!Y1572+COSS!Y1580+COSS!Y1604+COSS!Y1612+COSS!Y1620+COSS!Y1628+COSS!Y1636+COSS!Y1644+COSS!Y1588</f>
        <v>1882.5031576285085</v>
      </c>
      <c r="S631" s="8">
        <f>COSS!AA1572+COSS!AA1580+COSS!AA1604+COSS!AA1612+COSS!AA1620+COSS!AA1628+COSS!AA1636+COSS!AA1644+COSS!AA1588</f>
        <v>3099.5293973241783</v>
      </c>
      <c r="T631" s="8">
        <f>COSS!AB1572+COSS!AB1580+COSS!AB1604+COSS!AB1612+COSS!AB1620+COSS!AB1628+COSS!AB1636+COSS!AB1644+COSS!AB1588</f>
        <v>36574.240408785583</v>
      </c>
      <c r="U631" s="8">
        <f>COSS!AC1572+COSS!AC1580+COSS!AC1604+COSS!AC1612+COSS!AC1620+COSS!AC1628+COSS!AC1636+COSS!AC1644+COSS!AC1588</f>
        <v>23564.743380720131</v>
      </c>
    </row>
    <row r="632" spans="1:21">
      <c r="A632" s="2" t="s">
        <v>78</v>
      </c>
      <c r="B632" s="2" t="str">
        <f>$B$5</f>
        <v>PRODUCTION</v>
      </c>
      <c r="C632" s="6"/>
      <c r="D632" s="7">
        <f t="shared" ref="D632:D639" si="390">SUM(E632:U632)</f>
        <v>0</v>
      </c>
      <c r="E632" s="7">
        <f t="shared" ref="E632:G636" si="391">E624/$D$631</f>
        <v>0</v>
      </c>
      <c r="F632" s="7">
        <f t="shared" si="391"/>
        <v>0</v>
      </c>
      <c r="G632" s="7">
        <f t="shared" si="391"/>
        <v>0</v>
      </c>
      <c r="H632" s="7">
        <f t="shared" ref="H632:H638" si="392">H624/$D$631</f>
        <v>0</v>
      </c>
      <c r="I632" s="7">
        <f t="shared" ref="I632:K636" si="393">I624/$D$631</f>
        <v>0</v>
      </c>
      <c r="J632" s="7">
        <f t="shared" si="393"/>
        <v>0</v>
      </c>
      <c r="K632" s="7">
        <f t="shared" si="393"/>
        <v>0</v>
      </c>
      <c r="L632" s="7">
        <f>IFERROR(L624/$D$631,0)</f>
        <v>0</v>
      </c>
      <c r="M632" s="7">
        <f t="shared" ref="M632:M638" si="394">M624/$D$631</f>
        <v>0</v>
      </c>
      <c r="N632" s="7">
        <f t="shared" ref="N632:O638" si="395">N624/$D$631</f>
        <v>0</v>
      </c>
      <c r="O632" s="7">
        <f t="shared" si="395"/>
        <v>0</v>
      </c>
      <c r="P632" s="7">
        <f t="shared" ref="P632:P638" si="396">P624/$D$631</f>
        <v>0</v>
      </c>
      <c r="Q632" s="7">
        <f t="shared" ref="Q632:R636" si="397">Q624/$D$631</f>
        <v>0</v>
      </c>
      <c r="R632" s="7">
        <f t="shared" si="397"/>
        <v>0</v>
      </c>
      <c r="S632" s="7">
        <f t="shared" ref="S632:T636" si="398">S624/$D$631</f>
        <v>0</v>
      </c>
      <c r="T632" s="7">
        <f t="shared" si="398"/>
        <v>0</v>
      </c>
      <c r="U632" s="7">
        <f t="shared" ref="U632:U638" si="399">U624/$D$631</f>
        <v>0</v>
      </c>
    </row>
    <row r="633" spans="1:21">
      <c r="A633" s="2" t="str">
        <f t="shared" ref="A633:A639" si="400">A632</f>
        <v>TOTMXEXP</v>
      </c>
      <c r="B633" s="2" t="str">
        <f>$B$6</f>
        <v>BULKTRAN</v>
      </c>
      <c r="C633" s="6"/>
      <c r="D633" s="7">
        <f t="shared" si="390"/>
        <v>0</v>
      </c>
      <c r="E633" s="7">
        <f t="shared" si="391"/>
        <v>0</v>
      </c>
      <c r="F633" s="7">
        <f t="shared" si="391"/>
        <v>0</v>
      </c>
      <c r="G633" s="7">
        <f t="shared" si="391"/>
        <v>0</v>
      </c>
      <c r="H633" s="7">
        <f t="shared" si="392"/>
        <v>0</v>
      </c>
      <c r="I633" s="7">
        <f t="shared" si="393"/>
        <v>0</v>
      </c>
      <c r="J633" s="7">
        <f t="shared" si="393"/>
        <v>0</v>
      </c>
      <c r="K633" s="7">
        <f t="shared" si="393"/>
        <v>0</v>
      </c>
      <c r="L633" s="7">
        <f t="shared" ref="L633:L638" si="401">IFERROR(L625/$D$631,0)</f>
        <v>0</v>
      </c>
      <c r="M633" s="7">
        <f t="shared" si="394"/>
        <v>0</v>
      </c>
      <c r="N633" s="7">
        <f t="shared" si="395"/>
        <v>0</v>
      </c>
      <c r="O633" s="7">
        <f t="shared" si="395"/>
        <v>0</v>
      </c>
      <c r="P633" s="7">
        <f t="shared" si="396"/>
        <v>0</v>
      </c>
      <c r="Q633" s="7">
        <f t="shared" si="397"/>
        <v>0</v>
      </c>
      <c r="R633" s="7">
        <f t="shared" si="397"/>
        <v>0</v>
      </c>
      <c r="S633" s="7">
        <f t="shared" si="398"/>
        <v>0</v>
      </c>
      <c r="T633" s="7">
        <f t="shared" si="398"/>
        <v>0</v>
      </c>
      <c r="U633" s="7">
        <f t="shared" si="399"/>
        <v>0</v>
      </c>
    </row>
    <row r="634" spans="1:21">
      <c r="A634" s="2" t="str">
        <f t="shared" si="400"/>
        <v>TOTMXEXP</v>
      </c>
      <c r="B634" s="2" t="str">
        <f>$B$7</f>
        <v>SUBTRAN</v>
      </c>
      <c r="C634" s="6"/>
      <c r="D634" s="7">
        <f t="shared" si="390"/>
        <v>0</v>
      </c>
      <c r="E634" s="7">
        <f t="shared" si="391"/>
        <v>0</v>
      </c>
      <c r="F634" s="7">
        <f t="shared" si="391"/>
        <v>0</v>
      </c>
      <c r="G634" s="7">
        <f t="shared" si="391"/>
        <v>0</v>
      </c>
      <c r="H634" s="7">
        <f t="shared" si="392"/>
        <v>0</v>
      </c>
      <c r="I634" s="7">
        <f t="shared" si="393"/>
        <v>0</v>
      </c>
      <c r="J634" s="7">
        <f t="shared" si="393"/>
        <v>0</v>
      </c>
      <c r="K634" s="7">
        <f t="shared" si="393"/>
        <v>0</v>
      </c>
      <c r="L634" s="7">
        <f t="shared" si="401"/>
        <v>0</v>
      </c>
      <c r="M634" s="7">
        <f t="shared" si="394"/>
        <v>0</v>
      </c>
      <c r="N634" s="7">
        <f t="shared" si="395"/>
        <v>0</v>
      </c>
      <c r="O634" s="7">
        <f t="shared" si="395"/>
        <v>0</v>
      </c>
      <c r="P634" s="7">
        <f t="shared" si="396"/>
        <v>0</v>
      </c>
      <c r="Q634" s="7">
        <f t="shared" si="397"/>
        <v>0</v>
      </c>
      <c r="R634" s="7">
        <f t="shared" si="397"/>
        <v>0</v>
      </c>
      <c r="S634" s="7">
        <f t="shared" si="398"/>
        <v>0</v>
      </c>
      <c r="T634" s="7">
        <f t="shared" si="398"/>
        <v>0</v>
      </c>
      <c r="U634" s="7">
        <f t="shared" si="399"/>
        <v>0</v>
      </c>
    </row>
    <row r="635" spans="1:21">
      <c r="A635" s="2" t="str">
        <f t="shared" si="400"/>
        <v>TOTMXEXP</v>
      </c>
      <c r="B635" s="2" t="str">
        <f>$B$8</f>
        <v>DISTPRI</v>
      </c>
      <c r="C635" s="6"/>
      <c r="D635" s="7">
        <f t="shared" si="390"/>
        <v>0.12892727015805949</v>
      </c>
      <c r="E635" s="7">
        <f t="shared" si="391"/>
        <v>8.5275057981114052E-2</v>
      </c>
      <c r="F635" s="7">
        <f t="shared" si="391"/>
        <v>2.116173724978241E-2</v>
      </c>
      <c r="G635" s="7">
        <f t="shared" si="391"/>
        <v>2.6866736447439331E-4</v>
      </c>
      <c r="H635" s="7">
        <f t="shared" si="392"/>
        <v>0</v>
      </c>
      <c r="I635" s="7">
        <f t="shared" si="393"/>
        <v>9.2369581979560942E-3</v>
      </c>
      <c r="J635" s="7">
        <f t="shared" si="393"/>
        <v>2.5400969296343213E-3</v>
      </c>
      <c r="K635" s="7">
        <f t="shared" si="393"/>
        <v>0</v>
      </c>
      <c r="L635" s="7">
        <f t="shared" si="401"/>
        <v>0</v>
      </c>
      <c r="M635" s="7">
        <f t="shared" si="394"/>
        <v>3.9580018192576446E-4</v>
      </c>
      <c r="N635" s="7">
        <f t="shared" si="395"/>
        <v>7.310335400274353E-3</v>
      </c>
      <c r="O635" s="7">
        <f t="shared" si="395"/>
        <v>0</v>
      </c>
      <c r="P635" s="7">
        <f t="shared" si="396"/>
        <v>0</v>
      </c>
      <c r="Q635" s="7">
        <f t="shared" si="397"/>
        <v>2.5963745641618386E-3</v>
      </c>
      <c r="R635" s="7">
        <f t="shared" si="397"/>
        <v>4.9865806619782142E-5</v>
      </c>
      <c r="S635" s="7">
        <f t="shared" si="398"/>
        <v>3.8110098822704779E-5</v>
      </c>
      <c r="T635" s="7">
        <f t="shared" si="398"/>
        <v>4.3854327300687513E-5</v>
      </c>
      <c r="U635" s="7">
        <f t="shared" si="399"/>
        <v>1.0412055993070071E-5</v>
      </c>
    </row>
    <row r="636" spans="1:21">
      <c r="A636" s="2" t="str">
        <f t="shared" si="400"/>
        <v>TOTMXEXP</v>
      </c>
      <c r="B636" s="2" t="str">
        <f>$B$9</f>
        <v>DISTSEC</v>
      </c>
      <c r="C636" s="6"/>
      <c r="D636" s="7">
        <f t="shared" si="390"/>
        <v>5.3589844869592375E-2</v>
      </c>
      <c r="E636" s="7">
        <f t="shared" si="391"/>
        <v>4.074856257766829E-2</v>
      </c>
      <c r="F636" s="7">
        <f t="shared" si="391"/>
        <v>8.2248072636611699E-3</v>
      </c>
      <c r="G636" s="7">
        <f t="shared" si="391"/>
        <v>0</v>
      </c>
      <c r="H636" s="7">
        <f t="shared" si="392"/>
        <v>0</v>
      </c>
      <c r="I636" s="7">
        <f t="shared" si="393"/>
        <v>3.1502681525502267E-3</v>
      </c>
      <c r="J636" s="7">
        <f t="shared" si="393"/>
        <v>0</v>
      </c>
      <c r="K636" s="7">
        <f t="shared" si="393"/>
        <v>0</v>
      </c>
      <c r="L636" s="7">
        <f t="shared" si="401"/>
        <v>0</v>
      </c>
      <c r="M636" s="7">
        <f t="shared" si="394"/>
        <v>1.106440276671997E-4</v>
      </c>
      <c r="N636" s="7">
        <f t="shared" si="395"/>
        <v>0</v>
      </c>
      <c r="O636" s="7">
        <f t="shared" si="395"/>
        <v>0</v>
      </c>
      <c r="P636" s="7">
        <f t="shared" si="396"/>
        <v>0</v>
      </c>
      <c r="Q636" s="7">
        <f t="shared" si="397"/>
        <v>9.1379035857466718E-4</v>
      </c>
      <c r="R636" s="7">
        <f t="shared" si="397"/>
        <v>0</v>
      </c>
      <c r="S636" s="7">
        <f t="shared" si="398"/>
        <v>1.1762092079510829E-5</v>
      </c>
      <c r="T636" s="7">
        <f t="shared" si="398"/>
        <v>3.5019620113748551E-4</v>
      </c>
      <c r="U636" s="7">
        <f t="shared" si="399"/>
        <v>7.9814196253823473E-5</v>
      </c>
    </row>
    <row r="637" spans="1:21">
      <c r="A637" s="2" t="str">
        <f t="shared" si="400"/>
        <v>TOTMXEXP</v>
      </c>
      <c r="B637" s="2" t="str">
        <f>$B$10</f>
        <v>ENERGY</v>
      </c>
      <c r="C637" s="6"/>
      <c r="D637" s="7">
        <f t="shared" si="390"/>
        <v>0</v>
      </c>
      <c r="E637" s="7">
        <f t="shared" ref="E637:G638" si="402">E629/$D$631</f>
        <v>0</v>
      </c>
      <c r="F637" s="7">
        <f t="shared" si="402"/>
        <v>0</v>
      </c>
      <c r="G637" s="7">
        <f t="shared" si="402"/>
        <v>0</v>
      </c>
      <c r="H637" s="7">
        <f t="shared" si="392"/>
        <v>0</v>
      </c>
      <c r="I637" s="7">
        <f t="shared" ref="I637:K638" si="403">I629/$D$631</f>
        <v>0</v>
      </c>
      <c r="J637" s="7">
        <f t="shared" si="403"/>
        <v>0</v>
      </c>
      <c r="K637" s="7">
        <f t="shared" si="403"/>
        <v>0</v>
      </c>
      <c r="L637" s="7">
        <f t="shared" si="401"/>
        <v>0</v>
      </c>
      <c r="M637" s="7">
        <f t="shared" si="394"/>
        <v>0</v>
      </c>
      <c r="N637" s="7">
        <f t="shared" si="395"/>
        <v>0</v>
      </c>
      <c r="O637" s="7">
        <f t="shared" si="395"/>
        <v>0</v>
      </c>
      <c r="P637" s="7">
        <f t="shared" si="396"/>
        <v>0</v>
      </c>
      <c r="Q637" s="7">
        <f t="shared" ref="Q637:T638" si="404">Q629/$D$631</f>
        <v>0</v>
      </c>
      <c r="R637" s="7">
        <f t="shared" si="404"/>
        <v>0</v>
      </c>
      <c r="S637" s="7">
        <f t="shared" si="404"/>
        <v>0</v>
      </c>
      <c r="T637" s="7">
        <f t="shared" si="404"/>
        <v>0</v>
      </c>
      <c r="U637" s="7">
        <f t="shared" si="399"/>
        <v>0</v>
      </c>
    </row>
    <row r="638" spans="1:21">
      <c r="A638" s="2" t="str">
        <f t="shared" si="400"/>
        <v>TOTMXEXP</v>
      </c>
      <c r="B638" s="2" t="str">
        <f>$B$11</f>
        <v>CUSTOMER</v>
      </c>
      <c r="C638" s="6"/>
      <c r="D638" s="7">
        <f t="shared" si="390"/>
        <v>0.81748288497234789</v>
      </c>
      <c r="E638" s="7">
        <f t="shared" si="402"/>
        <v>0.65813172462092384</v>
      </c>
      <c r="F638" s="7">
        <f t="shared" si="402"/>
        <v>0.15434537538408236</v>
      </c>
      <c r="G638" s="7">
        <f t="shared" si="402"/>
        <v>4.0229476144857919E-4</v>
      </c>
      <c r="H638" s="7">
        <f t="shared" si="392"/>
        <v>3.7763945062527086E-6</v>
      </c>
      <c r="I638" s="7">
        <f t="shared" si="403"/>
        <v>1.9102940333856097E-3</v>
      </c>
      <c r="J638" s="7">
        <f t="shared" si="403"/>
        <v>3.7312448231677703E-4</v>
      </c>
      <c r="K638" s="7">
        <f t="shared" si="403"/>
        <v>1.0835647205192002E-5</v>
      </c>
      <c r="L638" s="7">
        <f t="shared" si="401"/>
        <v>0</v>
      </c>
      <c r="M638" s="7">
        <f t="shared" si="394"/>
        <v>2.0205604690977412E-5</v>
      </c>
      <c r="N638" s="7">
        <f t="shared" si="395"/>
        <v>2.2456571043127471E-4</v>
      </c>
      <c r="O638" s="7">
        <f t="shared" si="395"/>
        <v>3.591497535863813E-5</v>
      </c>
      <c r="P638" s="7">
        <f t="shared" si="396"/>
        <v>6.9656696148216314E-6</v>
      </c>
      <c r="Q638" s="7">
        <f t="shared" si="404"/>
        <v>6.9709317700430962E-4</v>
      </c>
      <c r="R638" s="7">
        <f t="shared" si="404"/>
        <v>5.1956635991055808E-6</v>
      </c>
      <c r="S638" s="7">
        <f t="shared" si="404"/>
        <v>4.078616731181671E-5</v>
      </c>
      <c r="T638" s="7">
        <f t="shared" si="404"/>
        <v>6.7571205914957909E-4</v>
      </c>
      <c r="U638" s="7">
        <f t="shared" si="399"/>
        <v>5.9902062131893686E-4</v>
      </c>
    </row>
    <row r="639" spans="1:21">
      <c r="A639" s="2" t="str">
        <f t="shared" si="400"/>
        <v>TOTMXEXP</v>
      </c>
      <c r="B639" s="2" t="str">
        <f>$B$12</f>
        <v>TOTAL</v>
      </c>
      <c r="C639" s="6"/>
      <c r="D639" s="7">
        <f t="shared" si="390"/>
        <v>0.99999999999999978</v>
      </c>
      <c r="E639" s="7">
        <f t="shared" ref="E639:U639" si="405">SUM(E632:E638)</f>
        <v>0.7841553451797062</v>
      </c>
      <c r="F639" s="7">
        <f t="shared" si="405"/>
        <v>0.18373191989752594</v>
      </c>
      <c r="G639" s="7">
        <f t="shared" si="405"/>
        <v>6.7096212592297256E-4</v>
      </c>
      <c r="H639" s="7">
        <f t="shared" si="405"/>
        <v>3.7763945062527086E-6</v>
      </c>
      <c r="I639" s="7">
        <f t="shared" si="405"/>
        <v>1.4297520383891931E-2</v>
      </c>
      <c r="J639" s="7">
        <f t="shared" si="405"/>
        <v>2.9132214119510984E-3</v>
      </c>
      <c r="K639" s="7">
        <f t="shared" si="405"/>
        <v>1.0835647205192002E-5</v>
      </c>
      <c r="L639" s="7">
        <f t="shared" si="405"/>
        <v>0</v>
      </c>
      <c r="M639" s="7">
        <f t="shared" si="405"/>
        <v>5.2664981428394162E-4</v>
      </c>
      <c r="N639" s="7">
        <f t="shared" si="405"/>
        <v>7.5349011107056279E-3</v>
      </c>
      <c r="O639" s="7">
        <f t="shared" si="405"/>
        <v>3.591497535863813E-5</v>
      </c>
      <c r="P639" s="7">
        <f t="shared" si="405"/>
        <v>6.9656696148216314E-6</v>
      </c>
      <c r="Q639" s="7">
        <f t="shared" si="405"/>
        <v>4.2072580997408156E-3</v>
      </c>
      <c r="R639" s="7">
        <f t="shared" si="405"/>
        <v>5.5061470218887719E-5</v>
      </c>
      <c r="S639" s="7">
        <f t="shared" si="405"/>
        <v>9.0658358214032328E-5</v>
      </c>
      <c r="T639" s="7">
        <f t="shared" si="405"/>
        <v>1.069762587587752E-3</v>
      </c>
      <c r="U639" s="7">
        <f t="shared" si="405"/>
        <v>6.8924687356583037E-4</v>
      </c>
    </row>
    <row r="640" spans="1:21">
      <c r="C640" s="6"/>
    </row>
    <row r="641" spans="1:21">
      <c r="A641" s="15" t="s">
        <v>696</v>
      </c>
      <c r="B641" s="2" t="str">
        <f>$B$5</f>
        <v>PRODUCTION</v>
      </c>
      <c r="C641" s="6"/>
      <c r="D641" s="8">
        <f ca="1">+COSS!H1457-COSS!H1303-COSS!H1335-COSS!H1343-COSS!H1440-COSS!H1287</f>
        <v>1.8728407528681803E-9</v>
      </c>
      <c r="E641" s="8">
        <f ca="1">+COSS!I1457-COSS!I1303-COSS!I1335-COSS!I1343-COSS!I1440-COSS!I1287</f>
        <v>5.0247068642955259E-9</v>
      </c>
      <c r="F641" s="8">
        <f ca="1">+COSS!J1457-COSS!J1303-COSS!J1335-COSS!J1343-COSS!J1440-COSS!J1287</f>
        <v>-7.1865262035271424E-10</v>
      </c>
      <c r="G641" s="8">
        <f ca="1">+COSS!K1457-COSS!K1303-COSS!K1335-COSS!K1343-COSS!K1440-COSS!K1287</f>
        <v>3.693611153858419E-12</v>
      </c>
      <c r="H641" s="8">
        <f ca="1">+COSS!L1457-COSS!L1303-COSS!L1335-COSS!L1343-COSS!L1440-COSS!L1287</f>
        <v>2.556448217120161E-13</v>
      </c>
      <c r="I641" s="8">
        <f ca="1">+COSS!N1457-COSS!N1303-COSS!N1335-COSS!N1343-COSS!N1440-COSS!N1287</f>
        <v>-1.0608313808209104E-10</v>
      </c>
      <c r="J641" s="8">
        <f ca="1">+COSS!O1457-COSS!O1303-COSS!O1335-COSS!O1343-COSS!O1440-COSS!O1287</f>
        <v>1.2157716357994566E-10</v>
      </c>
      <c r="K641" s="8">
        <f ca="1">+COSS!P1457-COSS!P1303-COSS!P1335-COSS!P1343-COSS!P1440-COSS!P1287</f>
        <v>2.5137897727651993E-12</v>
      </c>
      <c r="L641" s="8">
        <f ca="1">+COSS!Q1457-COSS!Q1303-COSS!Q1335-COSS!Q1343-COSS!Q1440-COSS!Q1287</f>
        <v>0</v>
      </c>
      <c r="M641" s="8">
        <f ca="1">+COSS!S1457-COSS!S1303-COSS!S1335-COSS!S1343-COSS!S1440-COSS!S1287</f>
        <v>-1.9625011717127744E-11</v>
      </c>
      <c r="N641" s="8">
        <f ca="1">+COSS!T1457-COSS!T1303-COSS!T1335-COSS!T1343-COSS!T1440-COSS!T1287</f>
        <v>-6.6473406210870329E-11</v>
      </c>
      <c r="O641" s="8">
        <f ca="1">+COSS!U1457-COSS!U1303-COSS!U1335-COSS!U1343-COSS!U1440-COSS!U1287</f>
        <v>2.6575506249284944E-10</v>
      </c>
      <c r="P641" s="8">
        <f ca="1">+COSS!V1457-COSS!V1303-COSS!V1335-COSS!V1343-COSS!V1440-COSS!V1287</f>
        <v>-1.5366699723852993E-11</v>
      </c>
      <c r="Q641" s="8">
        <f ca="1">+COSS!X1457-COSS!X1303-COSS!X1335-COSS!X1343-COSS!X1440-COSS!X1287</f>
        <v>1.1601870834030207E-10</v>
      </c>
      <c r="R641" s="8">
        <f ca="1">+COSS!Y1457-COSS!Y1303-COSS!Y1335-COSS!Y1343-COSS!Y1440-COSS!Y1287</f>
        <v>2.3015924136620465E-12</v>
      </c>
      <c r="S641" s="8">
        <f ca="1">+COSS!AA1457-COSS!AA1303-COSS!AA1335-COSS!AA1343-COSS!AA1440-COSS!AA1287</f>
        <v>-6.3474588745186666E-13</v>
      </c>
      <c r="T641" s="8">
        <f ca="1">+COSS!AB1457-COSS!AB1303-COSS!AB1335-COSS!AB1343-COSS!AB1440-COSS!AB1287</f>
        <v>1.0242739705903152E-11</v>
      </c>
      <c r="U641" s="8">
        <f ca="1">+COSS!AC1457-COSS!AC1303-COSS!AC1335-COSS!AC1343-COSS!AC1440-COSS!AC1287</f>
        <v>3.5490248205993544E-12</v>
      </c>
    </row>
    <row r="642" spans="1:21">
      <c r="B642" s="2" t="str">
        <f>$B$6</f>
        <v>BULKTRAN</v>
      </c>
      <c r="C642" s="6"/>
      <c r="D642" s="8">
        <f ca="1">+COSS!H1458-COSS!H1304-COSS!H1336-COSS!H1344-COSS!H1441-COSS!H1288</f>
        <v>1004449.8759000013</v>
      </c>
      <c r="E642" s="8">
        <f ca="1">+COSS!I1458-COSS!I1304-COSS!I1336-COSS!I1344-COSS!I1441-COSS!I1288</f>
        <v>498014.85689165676</v>
      </c>
      <c r="F642" s="8">
        <f ca="1">+COSS!J1458-COSS!J1304-COSS!J1336-COSS!J1344-COSS!J1441-COSS!J1288</f>
        <v>124537.51515735901</v>
      </c>
      <c r="G642" s="8">
        <f ca="1">+COSS!K1458-COSS!K1304-COSS!K1336-COSS!K1344-COSS!K1441-COSS!K1288</f>
        <v>1578.3682662043866</v>
      </c>
      <c r="H642" s="8">
        <f ca="1">+COSS!L1458-COSS!L1304-COSS!L1336-COSS!L1344-COSS!L1441-COSS!L1288</f>
        <v>78.995762809943812</v>
      </c>
      <c r="I642" s="8">
        <f ca="1">+COSS!N1458-COSS!N1304-COSS!N1336-COSS!N1344-COSS!N1441-COSS!N1288</f>
        <v>55873.473724738142</v>
      </c>
      <c r="J642" s="8">
        <f ca="1">+COSS!O1458-COSS!O1304-COSS!O1336-COSS!O1344-COSS!O1441-COSS!O1288</f>
        <v>15313.625179653747</v>
      </c>
      <c r="K642" s="8">
        <f ca="1">+COSS!P1458-COSS!P1304-COSS!P1336-COSS!P1344-COSS!P1441-COSS!P1288</f>
        <v>2436.8695377884696</v>
      </c>
      <c r="L642" s="8">
        <f ca="1">+COSS!Q1458-COSS!Q1304-COSS!Q1336-COSS!Q1344-COSS!Q1441-COSS!Q1288</f>
        <v>0</v>
      </c>
      <c r="M642" s="8">
        <f ca="1">+COSS!S1458-COSS!S1304-COSS!S1336-COSS!S1344-COSS!S1441-COSS!S1288</f>
        <v>2415.2673358902675</v>
      </c>
      <c r="N642" s="8">
        <f ca="1">+COSS!T1458-COSS!T1304-COSS!T1336-COSS!T1344-COSS!T1441-COSS!T1288</f>
        <v>43953.745535676862</v>
      </c>
      <c r="O642" s="8">
        <f ca="1">+COSS!U1458-COSS!U1304-COSS!U1336-COSS!U1344-COSS!U1441-COSS!U1288</f>
        <v>214166.46577010246</v>
      </c>
      <c r="P642" s="8">
        <f ca="1">+COSS!V1458-COSS!V1304-COSS!V1336-COSS!V1344-COSS!V1441-COSS!V1288</f>
        <v>27289.185696810819</v>
      </c>
      <c r="Q642" s="8">
        <f ca="1">+COSS!X1458-COSS!X1304-COSS!X1336-COSS!X1344-COSS!X1441-COSS!X1288</f>
        <v>15626.619434538974</v>
      </c>
      <c r="R642" s="8">
        <f ca="1">+COSS!Y1458-COSS!Y1304-COSS!Y1336-COSS!Y1344-COSS!Y1441-COSS!Y1288</f>
        <v>293.74279358701006</v>
      </c>
      <c r="S642" s="8">
        <f ca="1">+COSS!AA1458-COSS!AA1304-COSS!AA1336-COSS!AA1344-COSS!AA1441-COSS!AA1288</f>
        <v>227.25061915772949</v>
      </c>
      <c r="T642" s="8">
        <f ca="1">+COSS!AB1458-COSS!AB1304-COSS!AB1336-COSS!AB1344-COSS!AB1441-COSS!AB1288</f>
        <v>2135.5432209553874</v>
      </c>
      <c r="U642" s="8">
        <f ca="1">+COSS!AC1458-COSS!AC1304-COSS!AC1336-COSS!AC1344-COSS!AC1441-COSS!AC1288</f>
        <v>508.35097307057185</v>
      </c>
    </row>
    <row r="643" spans="1:21">
      <c r="B643" s="2" t="str">
        <f>$B$7</f>
        <v>SUBTRAN</v>
      </c>
      <c r="D643" s="8">
        <f ca="1">+COSS!H1459-COSS!H1305-COSS!H1337-COSS!H1345-COSS!H1442-COSS!H1289</f>
        <v>318413.12410000036</v>
      </c>
      <c r="E643" s="8">
        <f ca="1">+COSS!I1459-COSS!I1305-COSS!I1337-COSS!I1345-COSS!I1442-COSS!I1289</f>
        <v>153654.14681538107</v>
      </c>
      <c r="F643" s="8">
        <f ca="1">+COSS!J1459-COSS!J1305-COSS!J1337-COSS!J1345-COSS!J1442-COSS!J1289</f>
        <v>38335.699397230899</v>
      </c>
      <c r="G643" s="8">
        <f ca="1">+COSS!K1459-COSS!K1305-COSS!K1337-COSS!K1345-COSS!K1442-COSS!K1289</f>
        <v>486.88608374512523</v>
      </c>
      <c r="H643" s="8">
        <f ca="1">+COSS!L1459-COSS!L1305-COSS!L1337-COSS!L1345-COSS!L1442-COSS!L1289</f>
        <v>31.388780675146606</v>
      </c>
      <c r="I643" s="8">
        <f ca="1">+COSS!N1459-COSS!N1305-COSS!N1337-COSS!N1345-COSS!N1442-COSS!N1289</f>
        <v>17024.204873563445</v>
      </c>
      <c r="J643" s="8">
        <f ca="1">+COSS!O1459-COSS!O1305-COSS!O1337-COSS!O1345-COSS!O1442-COSS!O1289</f>
        <v>4673.5849680373922</v>
      </c>
      <c r="K643" s="8">
        <f ca="1">+COSS!P1459-COSS!P1305-COSS!P1337-COSS!P1345-COSS!P1442-COSS!P1289</f>
        <v>939.42518533759994</v>
      </c>
      <c r="L643" s="8">
        <f ca="1">+COSS!Q1459-COSS!Q1305-COSS!Q1337-COSS!Q1345-COSS!Q1442-COSS!Q1289</f>
        <v>0</v>
      </c>
      <c r="M643" s="8">
        <f ca="1">+COSS!S1459-COSS!S1305-COSS!S1337-COSS!S1345-COSS!S1442-COSS!S1289</f>
        <v>721.43392388773509</v>
      </c>
      <c r="N643" s="8">
        <f ca="1">+COSS!T1459-COSS!T1305-COSS!T1337-COSS!T1345-COSS!T1442-COSS!T1289</f>
        <v>13516.172752064478</v>
      </c>
      <c r="O643" s="8">
        <f ca="1">+COSS!U1459-COSS!U1305-COSS!U1337-COSS!U1345-COSS!U1442-COSS!U1289</f>
        <v>83995.222249825165</v>
      </c>
      <c r="P643" s="8">
        <f ca="1">+COSS!V1459-COSS!V1305-COSS!V1337-COSS!V1345-COSS!V1442-COSS!V1289</f>
        <v>0</v>
      </c>
      <c r="Q643" s="8">
        <f ca="1">+COSS!X1459-COSS!X1305-COSS!X1337-COSS!X1345-COSS!X1442-COSS!X1289</f>
        <v>4775.0617708017908</v>
      </c>
      <c r="R643" s="8">
        <f ca="1">+COSS!Y1459-COSS!Y1305-COSS!Y1337-COSS!Y1345-COSS!Y1442-COSS!Y1289</f>
        <v>91.594400958834228</v>
      </c>
      <c r="S643" s="8">
        <f ca="1">+COSS!AA1459-COSS!AA1305-COSS!AA1337-COSS!AA1345-COSS!AA1442-COSS!AA1289</f>
        <v>69.667500854585768</v>
      </c>
      <c r="T643" s="8">
        <f ca="1">+COSS!AB1459-COSS!AB1305-COSS!AB1337-COSS!AB1345-COSS!AB1442-COSS!AB1289</f>
        <v>79.710225436197248</v>
      </c>
      <c r="U643" s="8">
        <f ca="1">+COSS!AC1459-COSS!AC1305-COSS!AC1337-COSS!AC1345-COSS!AC1442-COSS!AC1289</f>
        <v>18.925172200377332</v>
      </c>
    </row>
    <row r="644" spans="1:21">
      <c r="B644" s="2" t="str">
        <f>$B$8</f>
        <v>DISTPRI</v>
      </c>
      <c r="D644" s="8">
        <f ca="1">+COSS!H1460-COSS!H1306-COSS!H1338-COSS!H1346-COSS!H1443-COSS!H1290</f>
        <v>0</v>
      </c>
      <c r="E644" s="8">
        <f ca="1">+COSS!I1460-COSS!I1306-COSS!I1338-COSS!I1346-COSS!I1443-COSS!I1290</f>
        <v>0</v>
      </c>
      <c r="F644" s="8">
        <f ca="1">+COSS!J1460-COSS!J1306-COSS!J1338-COSS!J1346-COSS!J1443-COSS!J1290</f>
        <v>0</v>
      </c>
      <c r="G644" s="8">
        <f ca="1">+COSS!K1460-COSS!K1306-COSS!K1338-COSS!K1346-COSS!K1443-COSS!K1290</f>
        <v>0</v>
      </c>
      <c r="H644" s="8">
        <f ca="1">+COSS!L1460-COSS!L1306-COSS!L1338-COSS!L1346-COSS!L1443-COSS!L1290</f>
        <v>0</v>
      </c>
      <c r="I644" s="8">
        <f ca="1">+COSS!N1460-COSS!N1306-COSS!N1338-COSS!N1346-COSS!N1443-COSS!N1290</f>
        <v>0</v>
      </c>
      <c r="J644" s="8">
        <f ca="1">+COSS!O1460-COSS!O1306-COSS!O1338-COSS!O1346-COSS!O1443-COSS!O1290</f>
        <v>0</v>
      </c>
      <c r="K644" s="8">
        <f ca="1">+COSS!P1460-COSS!P1306-COSS!P1338-COSS!P1346-COSS!P1443-COSS!P1290</f>
        <v>0</v>
      </c>
      <c r="L644" s="8">
        <f ca="1">+COSS!Q1460-COSS!Q1306-COSS!Q1338-COSS!Q1346-COSS!Q1443-COSS!Q1290</f>
        <v>0</v>
      </c>
      <c r="M644" s="8">
        <f ca="1">+COSS!S1460-COSS!S1306-COSS!S1338-COSS!S1346-COSS!S1443-COSS!S1290</f>
        <v>0</v>
      </c>
      <c r="N644" s="8">
        <f ca="1">+COSS!T1460-COSS!T1306-COSS!T1338-COSS!T1346-COSS!T1443-COSS!T1290</f>
        <v>0</v>
      </c>
      <c r="O644" s="8">
        <f ca="1">+COSS!U1460-COSS!U1306-COSS!U1338-COSS!U1346-COSS!U1443-COSS!U1290</f>
        <v>0</v>
      </c>
      <c r="P644" s="8">
        <f ca="1">+COSS!V1460-COSS!V1306-COSS!V1338-COSS!V1346-COSS!V1443-COSS!V1290</f>
        <v>0</v>
      </c>
      <c r="Q644" s="8">
        <f ca="1">+COSS!X1460-COSS!X1306-COSS!X1338-COSS!X1346-COSS!X1443-COSS!X1290</f>
        <v>0</v>
      </c>
      <c r="R644" s="8">
        <f ca="1">+COSS!Y1460-COSS!Y1306-COSS!Y1338-COSS!Y1346-COSS!Y1443-COSS!Y1290</f>
        <v>0</v>
      </c>
      <c r="S644" s="8">
        <f ca="1">+COSS!AA1460-COSS!AA1306-COSS!AA1338-COSS!AA1346-COSS!AA1443-COSS!AA1290</f>
        <v>0</v>
      </c>
      <c r="T644" s="8">
        <f ca="1">+COSS!AB1460-COSS!AB1306-COSS!AB1338-COSS!AB1346-COSS!AB1443-COSS!AB1290</f>
        <v>0</v>
      </c>
      <c r="U644" s="8">
        <f ca="1">+COSS!AC1460-COSS!AC1306-COSS!AC1338-COSS!AC1346-COSS!AC1443-COSS!AC1290</f>
        <v>0</v>
      </c>
    </row>
    <row r="645" spans="1:21">
      <c r="B645" s="2" t="str">
        <f>$B$9</f>
        <v>DISTSEC</v>
      </c>
      <c r="D645" s="8">
        <f ca="1">+COSS!H1461-COSS!H1307-COSS!H1339-COSS!H1347-COSS!H1444-COSS!H1291</f>
        <v>0</v>
      </c>
      <c r="E645" s="8">
        <f ca="1">+COSS!I1461-COSS!I1307-COSS!I1339-COSS!I1347-COSS!I1444-COSS!I1291</f>
        <v>0</v>
      </c>
      <c r="F645" s="8">
        <f ca="1">+COSS!J1461-COSS!J1307-COSS!J1339-COSS!J1347-COSS!J1444-COSS!J1291</f>
        <v>0</v>
      </c>
      <c r="G645" s="8">
        <f ca="1">+COSS!K1461-COSS!K1307-COSS!K1339-COSS!K1347-COSS!K1444-COSS!K1291</f>
        <v>0</v>
      </c>
      <c r="H645" s="8">
        <f ca="1">+COSS!L1461-COSS!L1307-COSS!L1339-COSS!L1347-COSS!L1444-COSS!L1291</f>
        <v>0</v>
      </c>
      <c r="I645" s="8">
        <f ca="1">+COSS!N1461-COSS!N1307-COSS!N1339-COSS!N1347-COSS!N1444-COSS!N1291</f>
        <v>0</v>
      </c>
      <c r="J645" s="8">
        <f ca="1">+COSS!O1461-COSS!O1307-COSS!O1339-COSS!O1347-COSS!O1444-COSS!O1291</f>
        <v>0</v>
      </c>
      <c r="K645" s="8">
        <f ca="1">+COSS!P1461-COSS!P1307-COSS!P1339-COSS!P1347-COSS!P1444-COSS!P1291</f>
        <v>0</v>
      </c>
      <c r="L645" s="8">
        <f ca="1">+COSS!Q1461-COSS!Q1307-COSS!Q1339-COSS!Q1347-COSS!Q1444-COSS!Q1291</f>
        <v>0</v>
      </c>
      <c r="M645" s="8">
        <f ca="1">+COSS!S1461-COSS!S1307-COSS!S1339-COSS!S1347-COSS!S1444-COSS!S1291</f>
        <v>0</v>
      </c>
      <c r="N645" s="8">
        <f ca="1">+COSS!T1461-COSS!T1307-COSS!T1339-COSS!T1347-COSS!T1444-COSS!T1291</f>
        <v>0</v>
      </c>
      <c r="O645" s="8">
        <f ca="1">+COSS!U1461-COSS!U1307-COSS!U1339-COSS!U1347-COSS!U1444-COSS!U1291</f>
        <v>0</v>
      </c>
      <c r="P645" s="8">
        <f ca="1">+COSS!V1461-COSS!V1307-COSS!V1339-COSS!V1347-COSS!V1444-COSS!V1291</f>
        <v>0</v>
      </c>
      <c r="Q645" s="8">
        <f ca="1">+COSS!X1461-COSS!X1307-COSS!X1339-COSS!X1347-COSS!X1444-COSS!X1291</f>
        <v>0</v>
      </c>
      <c r="R645" s="8">
        <f ca="1">+COSS!Y1461-COSS!Y1307-COSS!Y1339-COSS!Y1347-COSS!Y1444-COSS!Y1291</f>
        <v>0</v>
      </c>
      <c r="S645" s="8">
        <f ca="1">+COSS!AA1461-COSS!AA1307-COSS!AA1339-COSS!AA1347-COSS!AA1444-COSS!AA1291</f>
        <v>0</v>
      </c>
      <c r="T645" s="8">
        <f ca="1">+COSS!AB1461-COSS!AB1307-COSS!AB1339-COSS!AB1347-COSS!AB1444-COSS!AB1291</f>
        <v>0</v>
      </c>
      <c r="U645" s="8">
        <f ca="1">+COSS!AC1461-COSS!AC1307-COSS!AC1339-COSS!AC1347-COSS!AC1444-COSS!AC1291</f>
        <v>0</v>
      </c>
    </row>
    <row r="646" spans="1:21">
      <c r="B646" s="2" t="str">
        <f>$B$10</f>
        <v>ENERGY</v>
      </c>
      <c r="D646" s="8">
        <f ca="1">+COSS!H1462-COSS!H1308-COSS!H1340-COSS!H1348-COSS!H1445-COSS!H1292</f>
        <v>0</v>
      </c>
      <c r="E646" s="8">
        <f ca="1">+COSS!I1462-COSS!I1308-COSS!I1340-COSS!I1348-COSS!I1445-COSS!I1292</f>
        <v>0</v>
      </c>
      <c r="F646" s="8">
        <f ca="1">+COSS!J1462-COSS!J1308-COSS!J1340-COSS!J1348-COSS!J1445-COSS!J1292</f>
        <v>0</v>
      </c>
      <c r="G646" s="8">
        <f ca="1">+COSS!K1462-COSS!K1308-COSS!K1340-COSS!K1348-COSS!K1445-COSS!K1292</f>
        <v>0</v>
      </c>
      <c r="H646" s="8">
        <f ca="1">+COSS!L1462-COSS!L1308-COSS!L1340-COSS!L1348-COSS!L1445-COSS!L1292</f>
        <v>0</v>
      </c>
      <c r="I646" s="8">
        <f ca="1">+COSS!N1462-COSS!N1308-COSS!N1340-COSS!N1348-COSS!N1445-COSS!N1292</f>
        <v>0</v>
      </c>
      <c r="J646" s="8">
        <f ca="1">+COSS!O1462-COSS!O1308-COSS!O1340-COSS!O1348-COSS!O1445-COSS!O1292</f>
        <v>0</v>
      </c>
      <c r="K646" s="8">
        <f ca="1">+COSS!P1462-COSS!P1308-COSS!P1340-COSS!P1348-COSS!P1445-COSS!P1292</f>
        <v>0</v>
      </c>
      <c r="L646" s="8">
        <f ca="1">+COSS!Q1462-COSS!Q1308-COSS!Q1340-COSS!Q1348-COSS!Q1445-COSS!Q1292</f>
        <v>0</v>
      </c>
      <c r="M646" s="8">
        <f ca="1">+COSS!S1462-COSS!S1308-COSS!S1340-COSS!S1348-COSS!S1445-COSS!S1292</f>
        <v>0</v>
      </c>
      <c r="N646" s="8">
        <f ca="1">+COSS!T1462-COSS!T1308-COSS!T1340-COSS!T1348-COSS!T1445-COSS!T1292</f>
        <v>0</v>
      </c>
      <c r="O646" s="8">
        <f ca="1">+COSS!U1462-COSS!U1308-COSS!U1340-COSS!U1348-COSS!U1445-COSS!U1292</f>
        <v>0</v>
      </c>
      <c r="P646" s="8">
        <f ca="1">+COSS!V1462-COSS!V1308-COSS!V1340-COSS!V1348-COSS!V1445-COSS!V1292</f>
        <v>0</v>
      </c>
      <c r="Q646" s="8">
        <f ca="1">+COSS!X1462-COSS!X1308-COSS!X1340-COSS!X1348-COSS!X1445-COSS!X1292</f>
        <v>0</v>
      </c>
      <c r="R646" s="8">
        <f ca="1">+COSS!Y1462-COSS!Y1308-COSS!Y1340-COSS!Y1348-COSS!Y1445-COSS!Y1292</f>
        <v>0</v>
      </c>
      <c r="S646" s="8">
        <f ca="1">+COSS!AA1462-COSS!AA1308-COSS!AA1340-COSS!AA1348-COSS!AA1445-COSS!AA1292</f>
        <v>0</v>
      </c>
      <c r="T646" s="8">
        <f ca="1">+COSS!AB1462-COSS!AB1308-COSS!AB1340-COSS!AB1348-COSS!AB1445-COSS!AB1292</f>
        <v>0</v>
      </c>
      <c r="U646" s="8">
        <f ca="1">+COSS!AC1462-COSS!AC1308-COSS!AC1340-COSS!AC1348-COSS!AC1445-COSS!AC1292</f>
        <v>0</v>
      </c>
    </row>
    <row r="647" spans="1:21">
      <c r="B647" s="2" t="str">
        <f>$B$11</f>
        <v>CUSTOMER</v>
      </c>
      <c r="D647" s="8">
        <f ca="1">+COSS!H1463-COSS!H1309-COSS!H1341-COSS!H1349-COSS!H1446-COSS!H1293</f>
        <v>0</v>
      </c>
      <c r="E647" s="8">
        <f ca="1">+COSS!I1463-COSS!I1309-COSS!I1341-COSS!I1349-COSS!I1446-COSS!I1293</f>
        <v>0</v>
      </c>
      <c r="F647" s="8">
        <f ca="1">+COSS!J1463-COSS!J1309-COSS!J1341-COSS!J1349-COSS!J1446-COSS!J1293</f>
        <v>0</v>
      </c>
      <c r="G647" s="8">
        <f ca="1">+COSS!K1463-COSS!K1309-COSS!K1341-COSS!K1349-COSS!K1446-COSS!K1293</f>
        <v>0</v>
      </c>
      <c r="H647" s="8">
        <f ca="1">+COSS!L1463-COSS!L1309-COSS!L1341-COSS!L1349-COSS!L1446-COSS!L1293</f>
        <v>0</v>
      </c>
      <c r="I647" s="8">
        <f ca="1">+COSS!N1463-COSS!N1309-COSS!N1341-COSS!N1349-COSS!N1446-COSS!N1293</f>
        <v>0</v>
      </c>
      <c r="J647" s="8">
        <f ca="1">+COSS!O1463-COSS!O1309-COSS!O1341-COSS!O1349-COSS!O1446-COSS!O1293</f>
        <v>0</v>
      </c>
      <c r="K647" s="8">
        <f ca="1">+COSS!P1463-COSS!P1309-COSS!P1341-COSS!P1349-COSS!P1446-COSS!P1293</f>
        <v>0</v>
      </c>
      <c r="L647" s="8">
        <f ca="1">+COSS!Q1463-COSS!Q1309-COSS!Q1341-COSS!Q1349-COSS!Q1446-COSS!Q1293</f>
        <v>0</v>
      </c>
      <c r="M647" s="8">
        <f ca="1">+COSS!S1463-COSS!S1309-COSS!S1341-COSS!S1349-COSS!S1446-COSS!S1293</f>
        <v>0</v>
      </c>
      <c r="N647" s="8">
        <f ca="1">+COSS!T1463-COSS!T1309-COSS!T1341-COSS!T1349-COSS!T1446-COSS!T1293</f>
        <v>0</v>
      </c>
      <c r="O647" s="8">
        <f ca="1">+COSS!U1463-COSS!U1309-COSS!U1341-COSS!U1349-COSS!U1446-COSS!U1293</f>
        <v>0</v>
      </c>
      <c r="P647" s="8">
        <f ca="1">+COSS!V1463-COSS!V1309-COSS!V1341-COSS!V1349-COSS!V1446-COSS!V1293</f>
        <v>0</v>
      </c>
      <c r="Q647" s="8">
        <f ca="1">+COSS!X1463-COSS!X1309-COSS!X1341-COSS!X1349-COSS!X1446-COSS!X1293</f>
        <v>0</v>
      </c>
      <c r="R647" s="8">
        <f ca="1">+COSS!Y1463-COSS!Y1309-COSS!Y1341-COSS!Y1349-COSS!Y1446-COSS!Y1293</f>
        <v>0</v>
      </c>
      <c r="S647" s="8">
        <f ca="1">+COSS!AA1463-COSS!AA1309-COSS!AA1341-COSS!AA1349-COSS!AA1446-COSS!AA1293</f>
        <v>0</v>
      </c>
      <c r="T647" s="8">
        <f ca="1">+COSS!AB1463-COSS!AB1309-COSS!AB1341-COSS!AB1349-COSS!AB1446-COSS!AB1293</f>
        <v>0</v>
      </c>
      <c r="U647" s="8">
        <f ca="1">+COSS!AC1463-COSS!AC1309-COSS!AC1341-COSS!AC1349-COSS!AC1446-COSS!AC1293</f>
        <v>0</v>
      </c>
    </row>
    <row r="648" spans="1:21">
      <c r="B648" s="2" t="str">
        <f>$B$12</f>
        <v>TOTAL</v>
      </c>
      <c r="D648" s="8">
        <f ca="1">+COSS!H1464-COSS!H1310-COSS!H1342-COSS!H1350-COSS!H1447-COSS!H1294</f>
        <v>1322863.0000000056</v>
      </c>
      <c r="E648" s="8">
        <f ca="1">+COSS!I1464-COSS!I1310-COSS!I1342-COSS!I1350-COSS!I1447-COSS!I1294</f>
        <v>651669.00370703731</v>
      </c>
      <c r="F648" s="8">
        <f ca="1">+COSS!J1464-COSS!J1310-COSS!J1342-COSS!J1350-COSS!J1447-COSS!J1294</f>
        <v>162873.21455459035</v>
      </c>
      <c r="G648" s="8">
        <f ca="1">+COSS!K1464-COSS!K1310-COSS!K1342-COSS!K1350-COSS!K1447-COSS!K1294</f>
        <v>2065.2543499495114</v>
      </c>
      <c r="H648" s="8">
        <f ca="1">+COSS!L1464-COSS!L1310-COSS!L1342-COSS!L1350-COSS!L1447-COSS!L1294</f>
        <v>110.3845434850914</v>
      </c>
      <c r="I648" s="8">
        <f ca="1">+COSS!N1464-COSS!N1310-COSS!N1342-COSS!N1350-COSS!N1447-COSS!N1294</f>
        <v>72897.67859830166</v>
      </c>
      <c r="J648" s="8">
        <f ca="1">+COSS!O1464-COSS!O1310-COSS!O1342-COSS!O1350-COSS!O1447-COSS!O1294</f>
        <v>19987.210147691098</v>
      </c>
      <c r="K648" s="8">
        <f ca="1">+COSS!P1464-COSS!P1310-COSS!P1342-COSS!P1350-COSS!P1447-COSS!P1294</f>
        <v>3376.2947231260659</v>
      </c>
      <c r="L648" s="8">
        <f ca="1">+COSS!Q1464-COSS!Q1310-COSS!Q1342-COSS!Q1350-COSS!Q1447-COSS!Q1294</f>
        <v>0</v>
      </c>
      <c r="M648" s="8">
        <f ca="1">+COSS!S1464-COSS!S1310-COSS!S1342-COSS!S1350-COSS!S1447-COSS!S1294</f>
        <v>3136.7012597780194</v>
      </c>
      <c r="N648" s="8">
        <f ca="1">+COSS!T1464-COSS!T1310-COSS!T1342-COSS!T1350-COSS!T1447-COSS!T1294</f>
        <v>57469.918287740962</v>
      </c>
      <c r="O648" s="8">
        <f ca="1">+COSS!U1464-COSS!U1310-COSS!U1342-COSS!U1350-COSS!U1447-COSS!U1294</f>
        <v>298161.68801992689</v>
      </c>
      <c r="P648" s="8">
        <f ca="1">+COSS!V1464-COSS!V1310-COSS!V1342-COSS!V1350-COSS!V1447-COSS!V1294</f>
        <v>27289.185696811051</v>
      </c>
      <c r="Q648" s="8">
        <f ca="1">+COSS!X1464-COSS!X1310-COSS!X1342-COSS!X1350-COSS!X1447-COSS!X1294</f>
        <v>20401.68120534053</v>
      </c>
      <c r="R648" s="8">
        <f ca="1">+COSS!Y1464-COSS!Y1310-COSS!Y1342-COSS!Y1350-COSS!Y1447-COSS!Y1294</f>
        <v>385.33719454584866</v>
      </c>
      <c r="S648" s="8">
        <f ca="1">+COSS!AA1464-COSS!AA1310-COSS!AA1342-COSS!AA1350-COSS!AA1447-COSS!AA1294</f>
        <v>296.91812001231642</v>
      </c>
      <c r="T648" s="8">
        <f ca="1">+COSS!AB1464-COSS!AB1310-COSS!AB1342-COSS!AB1350-COSS!AB1447-COSS!AB1294</f>
        <v>2215.2534463915536</v>
      </c>
      <c r="U648" s="8">
        <f ca="1">+COSS!AC1464-COSS!AC1310-COSS!AC1342-COSS!AC1350-COSS!AC1447-COSS!AC1294</f>
        <v>527.27614527094693</v>
      </c>
    </row>
    <row r="649" spans="1:21">
      <c r="A649" s="2" t="s">
        <v>225</v>
      </c>
      <c r="B649" s="2" t="str">
        <f>$B$5</f>
        <v>PRODUCTION</v>
      </c>
      <c r="D649" s="7">
        <f t="shared" ref="D649:D656" ca="1" si="406">SUM(E649:U649)</f>
        <v>3.4952810749389651E-15</v>
      </c>
      <c r="E649" s="7">
        <f t="shared" ref="E649:E655" ca="1" si="407">E641/$D$648</f>
        <v>3.7983577016633654E-15</v>
      </c>
      <c r="F649" s="7">
        <f t="shared" ref="F649:U656" ca="1" si="408">F641/$D$648</f>
        <v>-5.4325551501002839E-16</v>
      </c>
      <c r="G649" s="7">
        <f t="shared" ca="1" si="408"/>
        <v>2.7921342980024413E-18</v>
      </c>
      <c r="H649" s="7">
        <f t="shared" ca="1" si="408"/>
        <v>1.9325116940455286E-19</v>
      </c>
      <c r="I649" s="7">
        <f t="shared" ca="1" si="408"/>
        <v>-8.019208193296705E-17</v>
      </c>
      <c r="J649" s="7">
        <f t="shared" ca="1" si="408"/>
        <v>9.1904576346866722E-17</v>
      </c>
      <c r="K649" s="7">
        <f t="shared" ca="1" si="408"/>
        <v>1.9002646326680758E-18</v>
      </c>
      <c r="L649" s="7">
        <f ca="1">IFERROR(L641/$D$648,0)</f>
        <v>0</v>
      </c>
      <c r="M649" s="7">
        <f t="shared" ca="1" si="408"/>
        <v>-1.4835256347125638E-17</v>
      </c>
      <c r="N649" s="7">
        <f t="shared" ca="1" si="408"/>
        <v>-5.0249652617746547E-17</v>
      </c>
      <c r="O649" s="7">
        <f t="shared" ca="1" si="408"/>
        <v>2.0089386617725972E-16</v>
      </c>
      <c r="P649" s="7">
        <f t="shared" ca="1" si="408"/>
        <v>-1.1616244254962855E-17</v>
      </c>
      <c r="Q649" s="7">
        <f t="shared" ca="1" si="408"/>
        <v>8.77027389384249E-17</v>
      </c>
      <c r="R649" s="7">
        <f t="shared" ca="1" si="408"/>
        <v>1.7398569720840608E-18</v>
      </c>
      <c r="S649" s="7">
        <f t="shared" ca="1" si="408"/>
        <v>-4.7982738004756653E-19</v>
      </c>
      <c r="T649" s="7">
        <f t="shared" ca="1" si="408"/>
        <v>7.7428575036894291E-18</v>
      </c>
      <c r="U649" s="7">
        <f t="shared" ca="1" si="408"/>
        <v>2.682836257873521E-18</v>
      </c>
    </row>
    <row r="650" spans="1:21">
      <c r="A650" s="2" t="str">
        <f t="shared" ref="A650:A656" si="409">A649</f>
        <v>EXP_OM_TRAN</v>
      </c>
      <c r="B650" s="2" t="str">
        <f>$B$6</f>
        <v>BULKTRAN</v>
      </c>
      <c r="D650" s="7">
        <f t="shared" ca="1" si="406"/>
        <v>0.75930000000000086</v>
      </c>
      <c r="E650" s="7">
        <f t="shared" ca="1" si="407"/>
        <v>0.37646744741644045</v>
      </c>
      <c r="F650" s="7">
        <f t="shared" ref="F650:S650" ca="1" si="410">F642/$D$648</f>
        <v>9.4142413203301092E-2</v>
      </c>
      <c r="G650" s="7">
        <f t="shared" ca="1" si="410"/>
        <v>1.1931456743475173E-3</v>
      </c>
      <c r="H650" s="7">
        <f t="shared" ca="1" si="410"/>
        <v>5.9715755002553911E-5</v>
      </c>
      <c r="I650" s="7">
        <f t="shared" ca="1" si="410"/>
        <v>4.2236780169025746E-2</v>
      </c>
      <c r="J650" s="7">
        <f t="shared" ca="1" si="410"/>
        <v>1.157612328688132E-2</v>
      </c>
      <c r="K650" s="7">
        <f t="shared" ca="1" si="410"/>
        <v>1.8421178442427216E-3</v>
      </c>
      <c r="L650" s="7">
        <f t="shared" ref="L650:L656" ca="1" si="411">IFERROR(L642/$D$648,0)</f>
        <v>0</v>
      </c>
      <c r="M650" s="7">
        <f t="shared" ca="1" si="410"/>
        <v>1.8257879583072907E-3</v>
      </c>
      <c r="N650" s="7">
        <f t="shared" ca="1" si="410"/>
        <v>3.3226226401128975E-2</v>
      </c>
      <c r="O650" s="7">
        <f t="shared" ca="1" si="410"/>
        <v>0.16189617955154958</v>
      </c>
      <c r="P650" s="7">
        <f t="shared" ca="1" si="410"/>
        <v>2.062888273147764E-2</v>
      </c>
      <c r="Q650" s="7">
        <f t="shared" ca="1" si="410"/>
        <v>1.1812726967598995E-2</v>
      </c>
      <c r="R650" s="7">
        <f t="shared" ca="1" si="410"/>
        <v>2.2205080464644396E-4</v>
      </c>
      <c r="S650" s="7">
        <f t="shared" ca="1" si="410"/>
        <v>1.717869644534079E-4</v>
      </c>
      <c r="T650" s="7">
        <f t="shared" ca="1" si="408"/>
        <v>1.6143343800192297E-3</v>
      </c>
      <c r="U650" s="7">
        <f t="shared" ca="1" si="408"/>
        <v>3.8428089157423688E-4</v>
      </c>
    </row>
    <row r="651" spans="1:21">
      <c r="A651" s="2" t="str">
        <f t="shared" si="409"/>
        <v>EXP_OM_TRAN</v>
      </c>
      <c r="B651" s="2" t="str">
        <f>$B$7</f>
        <v>SUBTRAN</v>
      </c>
      <c r="D651" s="7">
        <f t="shared" ca="1" si="406"/>
        <v>0.24070000000000005</v>
      </c>
      <c r="E651" s="7">
        <f t="shared" ca="1" si="407"/>
        <v>0.11615272844987003</v>
      </c>
      <c r="F651" s="7">
        <f t="shared" ca="1" si="408"/>
        <v>2.897934207641361E-2</v>
      </c>
      <c r="G651" s="7">
        <f t="shared" ca="1" si="408"/>
        <v>3.6805480518022136E-4</v>
      </c>
      <c r="H651" s="7">
        <f t="shared" ca="1" si="408"/>
        <v>2.37279148900124E-5</v>
      </c>
      <c r="I651" s="7">
        <f t="shared" ca="1" si="408"/>
        <v>1.2869212362552564E-2</v>
      </c>
      <c r="J651" s="7">
        <f t="shared" ca="1" si="408"/>
        <v>3.5329319574569492E-3</v>
      </c>
      <c r="K651" s="7">
        <f t="shared" ca="1" si="408"/>
        <v>7.1014548395230339E-4</v>
      </c>
      <c r="L651" s="7">
        <f t="shared" ca="1" si="411"/>
        <v>0</v>
      </c>
      <c r="M651" s="7">
        <f t="shared" ca="1" si="408"/>
        <v>5.4535800297365032E-4</v>
      </c>
      <c r="N651" s="7">
        <f t="shared" ca="1" si="408"/>
        <v>1.0217363968955531E-2</v>
      </c>
      <c r="O651" s="7">
        <f t="shared" ca="1" si="408"/>
        <v>6.3495027262705825E-2</v>
      </c>
      <c r="P651" s="7">
        <f t="shared" ca="1" si="408"/>
        <v>0</v>
      </c>
      <c r="Q651" s="7">
        <f t="shared" ca="1" si="408"/>
        <v>3.6096419438761012E-3</v>
      </c>
      <c r="R651" s="7">
        <f t="shared" ca="1" si="408"/>
        <v>6.9239521370568116E-5</v>
      </c>
      <c r="S651" s="7">
        <f t="shared" ca="1" si="408"/>
        <v>5.2664184314313326E-5</v>
      </c>
      <c r="T651" s="7">
        <f t="shared" ca="1" si="408"/>
        <v>6.0255843149439445E-5</v>
      </c>
      <c r="U651" s="7">
        <f t="shared" ca="1" si="408"/>
        <v>1.4306222337745672E-5</v>
      </c>
    </row>
    <row r="652" spans="1:21">
      <c r="A652" s="2" t="str">
        <f t="shared" si="409"/>
        <v>EXP_OM_TRAN</v>
      </c>
      <c r="B652" s="2" t="str">
        <f>$B$8</f>
        <v>DISTPRI</v>
      </c>
      <c r="D652" s="7">
        <f t="shared" ca="1" si="406"/>
        <v>0</v>
      </c>
      <c r="E652" s="7">
        <f t="shared" ca="1" si="407"/>
        <v>0</v>
      </c>
      <c r="F652" s="7">
        <f t="shared" ca="1" si="408"/>
        <v>0</v>
      </c>
      <c r="G652" s="7">
        <f t="shared" ca="1" si="408"/>
        <v>0</v>
      </c>
      <c r="H652" s="7">
        <f t="shared" ca="1" si="408"/>
        <v>0</v>
      </c>
      <c r="I652" s="7">
        <f t="shared" ca="1" si="408"/>
        <v>0</v>
      </c>
      <c r="J652" s="7">
        <f t="shared" ca="1" si="408"/>
        <v>0</v>
      </c>
      <c r="K652" s="7">
        <f t="shared" ca="1" si="408"/>
        <v>0</v>
      </c>
      <c r="L652" s="7">
        <f t="shared" ca="1" si="411"/>
        <v>0</v>
      </c>
      <c r="M652" s="7">
        <f t="shared" ca="1" si="408"/>
        <v>0</v>
      </c>
      <c r="N652" s="7">
        <f t="shared" ca="1" si="408"/>
        <v>0</v>
      </c>
      <c r="O652" s="7">
        <f t="shared" ca="1" si="408"/>
        <v>0</v>
      </c>
      <c r="P652" s="7">
        <f t="shared" ca="1" si="408"/>
        <v>0</v>
      </c>
      <c r="Q652" s="7">
        <f t="shared" ca="1" si="408"/>
        <v>0</v>
      </c>
      <c r="R652" s="7">
        <f t="shared" ca="1" si="408"/>
        <v>0</v>
      </c>
      <c r="S652" s="7">
        <f t="shared" ca="1" si="408"/>
        <v>0</v>
      </c>
      <c r="T652" s="7">
        <f t="shared" ca="1" si="408"/>
        <v>0</v>
      </c>
      <c r="U652" s="7">
        <f t="shared" ca="1" si="408"/>
        <v>0</v>
      </c>
    </row>
    <row r="653" spans="1:21">
      <c r="A653" s="2" t="str">
        <f t="shared" si="409"/>
        <v>EXP_OM_TRAN</v>
      </c>
      <c r="B653" s="2" t="str">
        <f>$B$9</f>
        <v>DISTSEC</v>
      </c>
      <c r="D653" s="7">
        <f t="shared" ca="1" si="406"/>
        <v>0</v>
      </c>
      <c r="E653" s="7">
        <f t="shared" ca="1" si="407"/>
        <v>0</v>
      </c>
      <c r="F653" s="7">
        <f t="shared" ca="1" si="408"/>
        <v>0</v>
      </c>
      <c r="G653" s="7">
        <f t="shared" ca="1" si="408"/>
        <v>0</v>
      </c>
      <c r="H653" s="7">
        <f t="shared" ca="1" si="408"/>
        <v>0</v>
      </c>
      <c r="I653" s="7">
        <f t="shared" ca="1" si="408"/>
        <v>0</v>
      </c>
      <c r="J653" s="7">
        <f t="shared" ca="1" si="408"/>
        <v>0</v>
      </c>
      <c r="K653" s="7">
        <f t="shared" ca="1" si="408"/>
        <v>0</v>
      </c>
      <c r="L653" s="7">
        <f t="shared" ca="1" si="411"/>
        <v>0</v>
      </c>
      <c r="M653" s="7">
        <f t="shared" ca="1" si="408"/>
        <v>0</v>
      </c>
      <c r="N653" s="7">
        <f t="shared" ca="1" si="408"/>
        <v>0</v>
      </c>
      <c r="O653" s="7">
        <f t="shared" ca="1" si="408"/>
        <v>0</v>
      </c>
      <c r="P653" s="7">
        <f t="shared" ca="1" si="408"/>
        <v>0</v>
      </c>
      <c r="Q653" s="7">
        <f t="shared" ca="1" si="408"/>
        <v>0</v>
      </c>
      <c r="R653" s="7">
        <f t="shared" ca="1" si="408"/>
        <v>0</v>
      </c>
      <c r="S653" s="7">
        <f t="shared" ca="1" si="408"/>
        <v>0</v>
      </c>
      <c r="T653" s="7">
        <f t="shared" ca="1" si="408"/>
        <v>0</v>
      </c>
      <c r="U653" s="7">
        <f t="shared" ca="1" si="408"/>
        <v>0</v>
      </c>
    </row>
    <row r="654" spans="1:21">
      <c r="A654" s="2" t="str">
        <f t="shared" si="409"/>
        <v>EXP_OM_TRAN</v>
      </c>
      <c r="B654" s="2" t="str">
        <f>$B$10</f>
        <v>ENERGY</v>
      </c>
      <c r="D654" s="7">
        <f t="shared" ca="1" si="406"/>
        <v>0</v>
      </c>
      <c r="E654" s="7">
        <f t="shared" ca="1" si="407"/>
        <v>0</v>
      </c>
      <c r="F654" s="7">
        <f t="shared" ca="1" si="408"/>
        <v>0</v>
      </c>
      <c r="G654" s="7">
        <f t="shared" ca="1" si="408"/>
        <v>0</v>
      </c>
      <c r="H654" s="7">
        <f t="shared" ca="1" si="408"/>
        <v>0</v>
      </c>
      <c r="I654" s="7">
        <f t="shared" ca="1" si="408"/>
        <v>0</v>
      </c>
      <c r="J654" s="7">
        <f t="shared" ca="1" si="408"/>
        <v>0</v>
      </c>
      <c r="K654" s="7">
        <f ca="1">K646/$D$648</f>
        <v>0</v>
      </c>
      <c r="L654" s="7">
        <f ca="1">IFERROR(L646/$D$648,0)</f>
        <v>0</v>
      </c>
      <c r="M654" s="7">
        <f t="shared" ca="1" si="408"/>
        <v>0</v>
      </c>
      <c r="N654" s="7">
        <f t="shared" ca="1" si="408"/>
        <v>0</v>
      </c>
      <c r="O654" s="7">
        <f t="shared" ca="1" si="408"/>
        <v>0</v>
      </c>
      <c r="P654" s="7">
        <f t="shared" ca="1" si="408"/>
        <v>0</v>
      </c>
      <c r="Q654" s="7">
        <f t="shared" ca="1" si="408"/>
        <v>0</v>
      </c>
      <c r="R654" s="7">
        <f t="shared" ca="1" si="408"/>
        <v>0</v>
      </c>
      <c r="S654" s="7">
        <f t="shared" ca="1" si="408"/>
        <v>0</v>
      </c>
      <c r="T654" s="7">
        <f t="shared" ca="1" si="408"/>
        <v>0</v>
      </c>
      <c r="U654" s="7">
        <f t="shared" ca="1" si="408"/>
        <v>0</v>
      </c>
    </row>
    <row r="655" spans="1:21">
      <c r="A655" s="2" t="str">
        <f t="shared" si="409"/>
        <v>EXP_OM_TRAN</v>
      </c>
      <c r="B655" s="2" t="str">
        <f>$B$11</f>
        <v>CUSTOMER</v>
      </c>
      <c r="D655" s="7">
        <f t="shared" ca="1" si="406"/>
        <v>0</v>
      </c>
      <c r="E655" s="7">
        <f t="shared" ca="1" si="407"/>
        <v>0</v>
      </c>
      <c r="F655" s="7">
        <f t="shared" ca="1" si="408"/>
        <v>0</v>
      </c>
      <c r="G655" s="7">
        <f t="shared" ca="1" si="408"/>
        <v>0</v>
      </c>
      <c r="H655" s="7">
        <f t="shared" ca="1" si="408"/>
        <v>0</v>
      </c>
      <c r="I655" s="7">
        <f t="shared" ca="1" si="408"/>
        <v>0</v>
      </c>
      <c r="J655" s="7">
        <f t="shared" ca="1" si="408"/>
        <v>0</v>
      </c>
      <c r="K655" s="7">
        <f t="shared" ca="1" si="408"/>
        <v>0</v>
      </c>
      <c r="L655" s="7">
        <f t="shared" ca="1" si="411"/>
        <v>0</v>
      </c>
      <c r="M655" s="7">
        <f t="shared" ca="1" si="408"/>
        <v>0</v>
      </c>
      <c r="N655" s="7">
        <f t="shared" ca="1" si="408"/>
        <v>0</v>
      </c>
      <c r="O655" s="7">
        <f t="shared" ca="1" si="408"/>
        <v>0</v>
      </c>
      <c r="P655" s="7">
        <f t="shared" ca="1" si="408"/>
        <v>0</v>
      </c>
      <c r="Q655" s="7">
        <f t="shared" ca="1" si="408"/>
        <v>0</v>
      </c>
      <c r="R655" s="7">
        <f t="shared" ca="1" si="408"/>
        <v>0</v>
      </c>
      <c r="S655" s="7">
        <f t="shared" ca="1" si="408"/>
        <v>0</v>
      </c>
      <c r="T655" s="7">
        <f t="shared" ca="1" si="408"/>
        <v>0</v>
      </c>
      <c r="U655" s="7">
        <f t="shared" ca="1" si="408"/>
        <v>0</v>
      </c>
    </row>
    <row r="656" spans="1:21">
      <c r="A656" s="2" t="str">
        <f t="shared" si="409"/>
        <v>EXP_OM_TRAN</v>
      </c>
      <c r="B656" s="2" t="str">
        <f>$B$12</f>
        <v>TOTAL</v>
      </c>
      <c r="D656" s="7">
        <f t="shared" ca="1" si="406"/>
        <v>0.99999999999999944</v>
      </c>
      <c r="E656" s="7">
        <f ca="1">E648/$D$648</f>
        <v>0.49262017586631007</v>
      </c>
      <c r="F656" s="7">
        <f t="shared" ca="1" si="408"/>
        <v>0.12312175527971503</v>
      </c>
      <c r="G656" s="7">
        <f t="shared" ca="1" si="408"/>
        <v>1.5612004795277385E-3</v>
      </c>
      <c r="H656" s="7">
        <f t="shared" ca="1" si="408"/>
        <v>8.3443669892567057E-5</v>
      </c>
      <c r="I656" s="7">
        <f t="shared" ca="1" si="408"/>
        <v>5.5105992531578364E-2</v>
      </c>
      <c r="J656" s="7">
        <f t="shared" ca="1" si="408"/>
        <v>1.5109055244338237E-2</v>
      </c>
      <c r="K656" s="7">
        <f t="shared" ca="1" si="408"/>
        <v>2.5522633281950223E-3</v>
      </c>
      <c r="L656" s="7">
        <f t="shared" ca="1" si="411"/>
        <v>0</v>
      </c>
      <c r="M656" s="7">
        <f t="shared" ca="1" si="408"/>
        <v>2.3711459612809536E-3</v>
      </c>
      <c r="N656" s="7">
        <f t="shared" ca="1" si="408"/>
        <v>4.3443590370084217E-2</v>
      </c>
      <c r="O656" s="7">
        <f t="shared" ca="1" si="408"/>
        <v>0.22539120681425487</v>
      </c>
      <c r="P656" s="7">
        <f t="shared" ca="1" si="408"/>
        <v>2.0628882731477814E-2</v>
      </c>
      <c r="Q656" s="7">
        <f t="shared" ca="1" si="408"/>
        <v>1.5422368911474917E-2</v>
      </c>
      <c r="R656" s="7">
        <f t="shared" ca="1" si="408"/>
        <v>2.912903260170154E-4</v>
      </c>
      <c r="S656" s="7">
        <f t="shared" ca="1" si="408"/>
        <v>2.244511487677221E-4</v>
      </c>
      <c r="T656" s="7">
        <f t="shared" ca="1" si="408"/>
        <v>1.6745902231686458E-3</v>
      </c>
      <c r="U656" s="7">
        <f t="shared" ca="1" si="408"/>
        <v>3.9858711391198081E-4</v>
      </c>
    </row>
    <row r="658" spans="1:21">
      <c r="A658" s="15" t="s">
        <v>126</v>
      </c>
      <c r="B658" s="2" t="str">
        <f>$B$5</f>
        <v>PRODUCTION</v>
      </c>
      <c r="D658" s="8">
        <f>D607+COSS!H1645+COSS!H1467</f>
        <v>0</v>
      </c>
      <c r="E658" s="8">
        <f>E607+COSS!I1645+COSS!I1467</f>
        <v>0</v>
      </c>
      <c r="F658" s="8">
        <f>F607+COSS!J1645+COSS!J1467</f>
        <v>0</v>
      </c>
      <c r="G658" s="8">
        <f>G607+COSS!K1645+COSS!K1467</f>
        <v>0</v>
      </c>
      <c r="H658" s="8">
        <f>H607+COSS!L1645+COSS!L1467</f>
        <v>0</v>
      </c>
      <c r="I658" s="8">
        <f>I607+COSS!N1645+COSS!N1467</f>
        <v>0</v>
      </c>
      <c r="J658" s="8">
        <f>J607+COSS!O1645+COSS!O1467</f>
        <v>0</v>
      </c>
      <c r="K658" s="8">
        <f>K607+COSS!P1645+COSS!P1467</f>
        <v>0</v>
      </c>
      <c r="L658" s="8">
        <f>L607+COSS!Q1645+COSS!Q1467</f>
        <v>0</v>
      </c>
      <c r="M658" s="8">
        <f>M607+COSS!S1645+COSS!S1467</f>
        <v>0</v>
      </c>
      <c r="N658" s="8">
        <f>N607+COSS!T1645+COSS!T1467</f>
        <v>0</v>
      </c>
      <c r="O658" s="8">
        <f>O607+COSS!U1645+COSS!U1467</f>
        <v>0</v>
      </c>
      <c r="P658" s="8">
        <f>P607+COSS!V1645+COSS!V1467</f>
        <v>0</v>
      </c>
      <c r="Q658" s="8">
        <f>Q607+COSS!X1645+COSS!X1467</f>
        <v>0</v>
      </c>
      <c r="R658" s="8">
        <f>R607+COSS!Y1645+COSS!Y1467</f>
        <v>0</v>
      </c>
      <c r="S658" s="8">
        <f>S607+COSS!AA1645+COSS!AA1467</f>
        <v>0</v>
      </c>
      <c r="T658" s="8">
        <f>T607+COSS!AB1645+COSS!AB1467</f>
        <v>0</v>
      </c>
      <c r="U658" s="8">
        <f>U607+COSS!AC1645+COSS!AC1467</f>
        <v>0</v>
      </c>
    </row>
    <row r="659" spans="1:21">
      <c r="B659" s="2" t="str">
        <f>$B$6</f>
        <v>BULKTRAN</v>
      </c>
      <c r="D659" s="8">
        <f>D608+COSS!H1646+COSS!H1468</f>
        <v>0</v>
      </c>
      <c r="E659" s="8">
        <f>E608+COSS!I1646+COSS!I1468</f>
        <v>0</v>
      </c>
      <c r="F659" s="8">
        <f>F608+COSS!J1646+COSS!J1468</f>
        <v>0</v>
      </c>
      <c r="G659" s="8">
        <f>G608+COSS!K1646+COSS!K1468</f>
        <v>0</v>
      </c>
      <c r="H659" s="8">
        <f>H608+COSS!L1646+COSS!L1468</f>
        <v>0</v>
      </c>
      <c r="I659" s="8">
        <f>I608+COSS!N1646+COSS!N1468</f>
        <v>0</v>
      </c>
      <c r="J659" s="8">
        <f>J608+COSS!O1646+COSS!O1468</f>
        <v>0</v>
      </c>
      <c r="K659" s="8">
        <f>K608+COSS!P1646+COSS!P1468</f>
        <v>0</v>
      </c>
      <c r="L659" s="8">
        <f>L608+COSS!Q1646+COSS!Q1468</f>
        <v>0</v>
      </c>
      <c r="M659" s="8">
        <f>M608+COSS!S1646+COSS!S1468</f>
        <v>0</v>
      </c>
      <c r="N659" s="8">
        <f>N608+COSS!T1646+COSS!T1468</f>
        <v>0</v>
      </c>
      <c r="O659" s="8">
        <f>O608+COSS!U1646+COSS!U1468</f>
        <v>0</v>
      </c>
      <c r="P659" s="8">
        <f>P608+COSS!V1646+COSS!V1468</f>
        <v>0</v>
      </c>
      <c r="Q659" s="8">
        <f>Q608+COSS!X1646+COSS!X1468</f>
        <v>0</v>
      </c>
      <c r="R659" s="8">
        <f>R608+COSS!Y1646+COSS!Y1468</f>
        <v>0</v>
      </c>
      <c r="S659" s="8">
        <f>S608+COSS!AA1646+COSS!AA1468</f>
        <v>0</v>
      </c>
      <c r="T659" s="8">
        <f>T608+COSS!AB1646+COSS!AB1468</f>
        <v>0</v>
      </c>
      <c r="U659" s="8">
        <f>U608+COSS!AC1646+COSS!AC1468</f>
        <v>0</v>
      </c>
    </row>
    <row r="660" spans="1:21">
      <c r="B660" s="2" t="str">
        <f>$B$7</f>
        <v>SUBTRAN</v>
      </c>
      <c r="D660" s="8">
        <f>D609+COSS!H1647+COSS!H1469</f>
        <v>0</v>
      </c>
      <c r="E660" s="8">
        <f>E609+COSS!I1647+COSS!I1469</f>
        <v>0</v>
      </c>
      <c r="F660" s="8">
        <f>F609+COSS!J1647+COSS!J1469</f>
        <v>0</v>
      </c>
      <c r="G660" s="8">
        <f>G609+COSS!K1647+COSS!K1469</f>
        <v>0</v>
      </c>
      <c r="H660" s="8">
        <f>H609+COSS!L1647+COSS!L1469</f>
        <v>0</v>
      </c>
      <c r="I660" s="8">
        <f>I609+COSS!N1647+COSS!N1469</f>
        <v>0</v>
      </c>
      <c r="J660" s="8">
        <f>J609+COSS!O1647+COSS!O1469</f>
        <v>0</v>
      </c>
      <c r="K660" s="8">
        <f>K609+COSS!P1647+COSS!P1469</f>
        <v>0</v>
      </c>
      <c r="L660" s="8">
        <f>L609+COSS!Q1647+COSS!Q1469</f>
        <v>0</v>
      </c>
      <c r="M660" s="8">
        <f>M609+COSS!S1647+COSS!S1469</f>
        <v>0</v>
      </c>
      <c r="N660" s="8">
        <f>N609+COSS!T1647+COSS!T1469</f>
        <v>0</v>
      </c>
      <c r="O660" s="8">
        <f>O609+COSS!U1647+COSS!U1469</f>
        <v>0</v>
      </c>
      <c r="P660" s="8">
        <f>P609+COSS!V1647+COSS!V1469</f>
        <v>0</v>
      </c>
      <c r="Q660" s="8">
        <f>Q609+COSS!X1647+COSS!X1469</f>
        <v>0</v>
      </c>
      <c r="R660" s="8">
        <f>R609+COSS!Y1647+COSS!Y1469</f>
        <v>0</v>
      </c>
      <c r="S660" s="8">
        <f>S609+COSS!AA1647+COSS!AA1469</f>
        <v>0</v>
      </c>
      <c r="T660" s="8">
        <f>T609+COSS!AB1647+COSS!AB1469</f>
        <v>0</v>
      </c>
      <c r="U660" s="8">
        <f>U609+COSS!AC1647+COSS!AC1469</f>
        <v>0</v>
      </c>
    </row>
    <row r="661" spans="1:21">
      <c r="B661" s="2" t="str">
        <f>$B$8</f>
        <v>DISTPRI</v>
      </c>
      <c r="D661" s="8">
        <f>D610+COSS!H1648+COSS!H1470</f>
        <v>6509391.3073687255</v>
      </c>
      <c r="E661" s="8">
        <f>E610+COSS!I1648+COSS!I1470</f>
        <v>4305440.7378447736</v>
      </c>
      <c r="F661" s="8">
        <f>F610+COSS!J1648+COSS!J1470</f>
        <v>1068432.0573427079</v>
      </c>
      <c r="G661" s="8">
        <f>G610+COSS!K1648+COSS!K1470</f>
        <v>13564.709814605172</v>
      </c>
      <c r="H661" s="8">
        <f>H610+COSS!L1648+COSS!L1470</f>
        <v>0</v>
      </c>
      <c r="I661" s="8">
        <f>I610+COSS!N1648+COSS!N1470</f>
        <v>466363.5189560015</v>
      </c>
      <c r="J661" s="8">
        <f>J610+COSS!O1648+COSS!O1470</f>
        <v>128246.60642674782</v>
      </c>
      <c r="K661" s="8">
        <f>K610+COSS!P1648+COSS!P1470</f>
        <v>0</v>
      </c>
      <c r="L661" s="8">
        <f>L610+COSS!Q1648+COSS!Q1470</f>
        <v>0</v>
      </c>
      <c r="M661" s="8">
        <f>M610+COSS!S1648+COSS!S1470</f>
        <v>19983.501244724641</v>
      </c>
      <c r="N661" s="8">
        <f>N610+COSS!T1648+COSS!T1470</f>
        <v>369090.52406180248</v>
      </c>
      <c r="O661" s="8">
        <f>O610+COSS!U1648+COSS!U1470</f>
        <v>0</v>
      </c>
      <c r="P661" s="8">
        <f>P610+COSS!V1648+COSS!V1470</f>
        <v>0</v>
      </c>
      <c r="Q661" s="8">
        <f>Q610+COSS!X1648+COSS!X1470</f>
        <v>131088.0002183296</v>
      </c>
      <c r="R661" s="8">
        <f>R610+COSS!Y1648+COSS!Y1470</f>
        <v>2517.6678894061633</v>
      </c>
      <c r="S661" s="8">
        <f>S610+COSS!AA1648+COSS!AA1470</f>
        <v>1924.1355664736386</v>
      </c>
      <c r="T661" s="8">
        <f>T610+COSS!AB1648+COSS!AB1470</f>
        <v>2214.1551323597414</v>
      </c>
      <c r="U661" s="8">
        <f>U610+COSS!AC1648+COSS!AC1470</f>
        <v>525.69287079479807</v>
      </c>
    </row>
    <row r="662" spans="1:21">
      <c r="B662" s="2" t="str">
        <f>$B$9</f>
        <v>DISTSEC</v>
      </c>
      <c r="D662" s="8">
        <f>D611+COSS!H1649+COSS!H1471</f>
        <v>2385735.8245482631</v>
      </c>
      <c r="E662" s="8">
        <f>E611+COSS!I1649+COSS!I1471</f>
        <v>1814062.081667851</v>
      </c>
      <c r="F662" s="8">
        <f>F611+COSS!J1649+COSS!J1471</f>
        <v>366155.5167153533</v>
      </c>
      <c r="G662" s="8">
        <f>G611+COSS!K1649+COSS!K1471</f>
        <v>0</v>
      </c>
      <c r="H662" s="8">
        <f>H611+COSS!L1649+COSS!L1471</f>
        <v>0</v>
      </c>
      <c r="I662" s="8">
        <f>I611+COSS!N1649+COSS!N1471</f>
        <v>140244.99616973259</v>
      </c>
      <c r="J662" s="8">
        <f>J611+COSS!O1649+COSS!O1471</f>
        <v>0</v>
      </c>
      <c r="K662" s="8">
        <f>K611+COSS!P1649+COSS!P1471</f>
        <v>0</v>
      </c>
      <c r="L662" s="8">
        <f>L611+COSS!Q1649+COSS!Q1471</f>
        <v>0</v>
      </c>
      <c r="M662" s="8">
        <f>M611+COSS!S1649+COSS!S1471</f>
        <v>4925.6985389731235</v>
      </c>
      <c r="N662" s="8">
        <f>N611+COSS!T1649+COSS!T1471</f>
        <v>0</v>
      </c>
      <c r="O662" s="8">
        <f>O611+COSS!U1649+COSS!U1471</f>
        <v>0</v>
      </c>
      <c r="P662" s="8">
        <f>P611+COSS!V1649+COSS!V1471</f>
        <v>0</v>
      </c>
      <c r="Q662" s="8">
        <f>Q611+COSS!X1649+COSS!X1471</f>
        <v>40680.513255513899</v>
      </c>
      <c r="R662" s="8">
        <f>R611+COSS!Y1649+COSS!Y1471</f>
        <v>0</v>
      </c>
      <c r="S662" s="8">
        <f>S611+COSS!AA1649+COSS!AA1471</f>
        <v>523.62988760295332</v>
      </c>
      <c r="T662" s="8">
        <f>T611+COSS!AB1649+COSS!AB1471</f>
        <v>15590.185504501593</v>
      </c>
      <c r="U662" s="8">
        <f>U611+COSS!AC1649+COSS!AC1471</f>
        <v>3553.202808734326</v>
      </c>
    </row>
    <row r="663" spans="1:21">
      <c r="B663" s="2" t="str">
        <f>$B$10</f>
        <v>ENERGY</v>
      </c>
      <c r="D663" s="8">
        <f>D612+COSS!H1650+COSS!H1472</f>
        <v>0</v>
      </c>
      <c r="E663" s="8">
        <f>E612+COSS!I1650+COSS!I1472</f>
        <v>0</v>
      </c>
      <c r="F663" s="8">
        <f>F612+COSS!J1650+COSS!J1472</f>
        <v>0</v>
      </c>
      <c r="G663" s="8">
        <f>G612+COSS!K1650+COSS!K1472</f>
        <v>0</v>
      </c>
      <c r="H663" s="8">
        <f>H612+COSS!L1650+COSS!L1472</f>
        <v>0</v>
      </c>
      <c r="I663" s="8">
        <f>I612+COSS!N1650+COSS!N1472</f>
        <v>0</v>
      </c>
      <c r="J663" s="8">
        <f>J612+COSS!O1650+COSS!O1472</f>
        <v>0</v>
      </c>
      <c r="K663" s="8">
        <f>K612+COSS!P1650+COSS!P1472</f>
        <v>0</v>
      </c>
      <c r="L663" s="8">
        <f>L612+COSS!Q1650+COSS!Q1472</f>
        <v>0</v>
      </c>
      <c r="M663" s="8">
        <f>M612+COSS!S1650+COSS!S1472</f>
        <v>0</v>
      </c>
      <c r="N663" s="8">
        <f>N612+COSS!T1650+COSS!T1472</f>
        <v>0</v>
      </c>
      <c r="O663" s="8">
        <f>O612+COSS!U1650+COSS!U1472</f>
        <v>0</v>
      </c>
      <c r="P663" s="8">
        <f>P612+COSS!V1650+COSS!V1472</f>
        <v>0</v>
      </c>
      <c r="Q663" s="8">
        <f>Q612+COSS!X1650+COSS!X1472</f>
        <v>0</v>
      </c>
      <c r="R663" s="8">
        <f>R612+COSS!Y1650+COSS!Y1472</f>
        <v>0</v>
      </c>
      <c r="S663" s="8">
        <f>S612+COSS!AA1650+COSS!AA1472</f>
        <v>0</v>
      </c>
      <c r="T663" s="8">
        <f>T612+COSS!AB1650+COSS!AB1472</f>
        <v>0</v>
      </c>
      <c r="U663" s="8">
        <f>U612+COSS!AC1650+COSS!AC1472</f>
        <v>0</v>
      </c>
    </row>
    <row r="664" spans="1:21">
      <c r="B664" s="2" t="str">
        <f>$B$11</f>
        <v>CUSTOMER</v>
      </c>
      <c r="D664" s="8">
        <f>D613+COSS!H1651+COSS!H1473</f>
        <v>34749517.868083008</v>
      </c>
      <c r="E664" s="8">
        <f>E613+COSS!I1651+COSS!I1473</f>
        <v>27205411.743765522</v>
      </c>
      <c r="F664" s="8">
        <f>F613+COSS!J1651+COSS!J1473</f>
        <v>6733328.0690744556</v>
      </c>
      <c r="G664" s="8">
        <f>G613+COSS!K1651+COSS!K1473</f>
        <v>84527.647811274393</v>
      </c>
      <c r="H664" s="8">
        <f>H613+COSS!L1651+COSS!L1473</f>
        <v>6166.0421598479033</v>
      </c>
      <c r="I664" s="8">
        <f>I613+COSS!N1651+COSS!N1473</f>
        <v>130212.80318626272</v>
      </c>
      <c r="J664" s="8">
        <f>J613+COSS!O1651+COSS!O1473</f>
        <v>44847.914290365326</v>
      </c>
      <c r="K664" s="8">
        <f>K613+COSS!P1651+COSS!P1473</f>
        <v>17692.287547243082</v>
      </c>
      <c r="L664" s="8">
        <f>L613+COSS!Q1651+COSS!Q1473</f>
        <v>0</v>
      </c>
      <c r="M664" s="8">
        <f>M613+COSS!S1651+COSS!S1473</f>
        <v>1194.7418138126259</v>
      </c>
      <c r="N664" s="8">
        <f>N613+COSS!T1651+COSS!T1473</f>
        <v>32806.482721043925</v>
      </c>
      <c r="O664" s="8">
        <f>O613+COSS!U1651+COSS!U1473</f>
        <v>58641.450691815546</v>
      </c>
      <c r="P664" s="8">
        <f>P613+COSS!V1651+COSS!V1473</f>
        <v>11373.444285401554</v>
      </c>
      <c r="Q664" s="8">
        <f>Q613+COSS!X1651+COSS!X1473</f>
        <v>41218.290781590913</v>
      </c>
      <c r="R664" s="8">
        <f>R613+COSS!Y1651+COSS!Y1473</f>
        <v>534.32911573204365</v>
      </c>
      <c r="S664" s="8">
        <f>S613+COSS!AA1651+COSS!AA1473</f>
        <v>3001.7094954125346</v>
      </c>
      <c r="T664" s="8">
        <f>T613+COSS!AB1651+COSS!AB1473</f>
        <v>264343.68918835704</v>
      </c>
      <c r="U664" s="8">
        <f>U613+COSS!AC1651+COSS!AC1473</f>
        <v>114217.22215486861</v>
      </c>
    </row>
    <row r="665" spans="1:21">
      <c r="B665" s="2" t="str">
        <f>$B$12</f>
        <v>TOTAL</v>
      </c>
      <c r="D665" s="8">
        <f>D614+COSS!H1652+COSS!H1474</f>
        <v>43644645</v>
      </c>
      <c r="E665" s="8">
        <f>E614+COSS!I1652+COSS!I1474</f>
        <v>33324914.563278146</v>
      </c>
      <c r="F665" s="8">
        <f>F614+COSS!J1652+COSS!J1474</f>
        <v>8167915.6431325171</v>
      </c>
      <c r="G665" s="8">
        <f>G614+COSS!K1652+COSS!K1474</f>
        <v>98092.357625879566</v>
      </c>
      <c r="H665" s="8">
        <f>H614+COSS!L1652+COSS!L1474</f>
        <v>6166.0421598479033</v>
      </c>
      <c r="I665" s="8">
        <f>I614+COSS!N1652+COSS!N1474</f>
        <v>736821.31831199676</v>
      </c>
      <c r="J665" s="8">
        <f>J614+COSS!O1652+COSS!O1474</f>
        <v>173094.52071711316</v>
      </c>
      <c r="K665" s="8">
        <f>K614+COSS!P1652+COSS!P1474</f>
        <v>17692.287547243082</v>
      </c>
      <c r="L665" s="8">
        <f>L614+COSS!Q1652+COSS!Q1474</f>
        <v>0</v>
      </c>
      <c r="M665" s="8">
        <f>M614+COSS!S1652+COSS!S1474</f>
        <v>26103.941597510398</v>
      </c>
      <c r="N665" s="8">
        <f>N614+COSS!T1652+COSS!T1474</f>
        <v>401897.00678284641</v>
      </c>
      <c r="O665" s="8">
        <f>O614+COSS!U1652+COSS!U1474</f>
        <v>58641.450691815546</v>
      </c>
      <c r="P665" s="8">
        <f>P614+COSS!V1652+COSS!V1474</f>
        <v>11373.444285401554</v>
      </c>
      <c r="Q665" s="8">
        <f>Q614+COSS!X1652+COSS!X1474</f>
        <v>212986.80425543449</v>
      </c>
      <c r="R665" s="8">
        <f>R614+COSS!Y1652+COSS!Y1474</f>
        <v>3051.997005138207</v>
      </c>
      <c r="S665" s="8">
        <f>S614+COSS!AA1652+COSS!AA1474</f>
        <v>5449.4749494891275</v>
      </c>
      <c r="T665" s="8">
        <f>T614+COSS!AB1652+COSS!AB1474</f>
        <v>282148.02982521837</v>
      </c>
      <c r="U665" s="8">
        <f>U614+COSS!AC1652+COSS!AC1474</f>
        <v>118296.11783439774</v>
      </c>
    </row>
    <row r="666" spans="1:21">
      <c r="A666" s="2" t="s">
        <v>77</v>
      </c>
      <c r="B666" s="2" t="str">
        <f>$B$5</f>
        <v>PRODUCTION</v>
      </c>
      <c r="C666" s="6"/>
      <c r="D666" s="7">
        <f t="shared" ref="D666:D673" si="412">SUM(E666:U666)</f>
        <v>0</v>
      </c>
      <c r="E666" s="7">
        <f>E658/$D$665</f>
        <v>0</v>
      </c>
      <c r="F666" s="7">
        <f t="shared" ref="F666:U666" si="413">F658/$D$665</f>
        <v>0</v>
      </c>
      <c r="G666" s="7">
        <f t="shared" si="413"/>
        <v>0</v>
      </c>
      <c r="H666" s="7">
        <f t="shared" ref="H666:H672" si="414">H658/$D$665</f>
        <v>0</v>
      </c>
      <c r="I666" s="7">
        <f t="shared" si="413"/>
        <v>0</v>
      </c>
      <c r="J666" s="7">
        <f t="shared" si="413"/>
        <v>0</v>
      </c>
      <c r="K666" s="7">
        <f t="shared" si="413"/>
        <v>0</v>
      </c>
      <c r="L666" s="7">
        <f>IFERROR(L658/$D$665,0)</f>
        <v>0</v>
      </c>
      <c r="M666" s="7">
        <f t="shared" ref="M666:M672" si="415">M658/$D$665</f>
        <v>0</v>
      </c>
      <c r="N666" s="7">
        <f t="shared" si="413"/>
        <v>0</v>
      </c>
      <c r="O666" s="7">
        <f t="shared" si="413"/>
        <v>0</v>
      </c>
      <c r="P666" s="7">
        <f t="shared" ref="P666:P672" si="416">P658/$D$665</f>
        <v>0</v>
      </c>
      <c r="Q666" s="7">
        <f t="shared" si="413"/>
        <v>0</v>
      </c>
      <c r="R666" s="7">
        <f t="shared" si="413"/>
        <v>0</v>
      </c>
      <c r="S666" s="7">
        <f t="shared" si="413"/>
        <v>0</v>
      </c>
      <c r="T666" s="7">
        <f t="shared" ref="T666:T672" si="417">T658/$D$665</f>
        <v>0</v>
      </c>
      <c r="U666" s="7">
        <f t="shared" si="413"/>
        <v>0</v>
      </c>
    </row>
    <row r="667" spans="1:21">
      <c r="A667" s="2" t="str">
        <f t="shared" ref="A667:A673" si="418">A666</f>
        <v>EXP_OM_DIST</v>
      </c>
      <c r="B667" s="2" t="str">
        <f>$B$6</f>
        <v>BULKTRAN</v>
      </c>
      <c r="C667" s="6"/>
      <c r="D667" s="7">
        <f t="shared" si="412"/>
        <v>0</v>
      </c>
      <c r="E667" s="7">
        <f t="shared" ref="E667:U667" si="419">E659/$D$665</f>
        <v>0</v>
      </c>
      <c r="F667" s="7">
        <f t="shared" si="419"/>
        <v>0</v>
      </c>
      <c r="G667" s="7">
        <f t="shared" si="419"/>
        <v>0</v>
      </c>
      <c r="H667" s="7">
        <f t="shared" si="414"/>
        <v>0</v>
      </c>
      <c r="I667" s="7">
        <f t="shared" si="419"/>
        <v>0</v>
      </c>
      <c r="J667" s="7">
        <f t="shared" si="419"/>
        <v>0</v>
      </c>
      <c r="K667" s="7">
        <f t="shared" si="419"/>
        <v>0</v>
      </c>
      <c r="L667" s="7">
        <f t="shared" ref="L667:L672" si="420">IFERROR(L659/$D$665,0)</f>
        <v>0</v>
      </c>
      <c r="M667" s="7">
        <f t="shared" si="415"/>
        <v>0</v>
      </c>
      <c r="N667" s="7">
        <f t="shared" si="419"/>
        <v>0</v>
      </c>
      <c r="O667" s="7">
        <f t="shared" si="419"/>
        <v>0</v>
      </c>
      <c r="P667" s="7">
        <f t="shared" si="416"/>
        <v>0</v>
      </c>
      <c r="Q667" s="7">
        <f t="shared" si="419"/>
        <v>0</v>
      </c>
      <c r="R667" s="7">
        <f t="shared" si="419"/>
        <v>0</v>
      </c>
      <c r="S667" s="7">
        <f t="shared" si="419"/>
        <v>0</v>
      </c>
      <c r="T667" s="7">
        <f t="shared" si="417"/>
        <v>0</v>
      </c>
      <c r="U667" s="7">
        <f t="shared" si="419"/>
        <v>0</v>
      </c>
    </row>
    <row r="668" spans="1:21">
      <c r="A668" s="2" t="str">
        <f t="shared" si="418"/>
        <v>EXP_OM_DIST</v>
      </c>
      <c r="B668" s="2" t="str">
        <f>$B$7</f>
        <v>SUBTRAN</v>
      </c>
      <c r="C668" s="6"/>
      <c r="D668" s="7">
        <f t="shared" si="412"/>
        <v>0</v>
      </c>
      <c r="E668" s="7">
        <f t="shared" ref="E668:U668" si="421">E660/$D$665</f>
        <v>0</v>
      </c>
      <c r="F668" s="7">
        <f t="shared" si="421"/>
        <v>0</v>
      </c>
      <c r="G668" s="7">
        <f t="shared" si="421"/>
        <v>0</v>
      </c>
      <c r="H668" s="7">
        <f t="shared" si="414"/>
        <v>0</v>
      </c>
      <c r="I668" s="7">
        <f t="shared" si="421"/>
        <v>0</v>
      </c>
      <c r="J668" s="7">
        <f t="shared" si="421"/>
        <v>0</v>
      </c>
      <c r="K668" s="7">
        <f t="shared" si="421"/>
        <v>0</v>
      </c>
      <c r="L668" s="7">
        <f t="shared" si="420"/>
        <v>0</v>
      </c>
      <c r="M668" s="7">
        <f t="shared" si="415"/>
        <v>0</v>
      </c>
      <c r="N668" s="7">
        <f t="shared" si="421"/>
        <v>0</v>
      </c>
      <c r="O668" s="7">
        <f t="shared" si="421"/>
        <v>0</v>
      </c>
      <c r="P668" s="7">
        <f t="shared" si="416"/>
        <v>0</v>
      </c>
      <c r="Q668" s="7">
        <f t="shared" si="421"/>
        <v>0</v>
      </c>
      <c r="R668" s="7">
        <f t="shared" si="421"/>
        <v>0</v>
      </c>
      <c r="S668" s="7">
        <f t="shared" si="421"/>
        <v>0</v>
      </c>
      <c r="T668" s="7">
        <f t="shared" si="417"/>
        <v>0</v>
      </c>
      <c r="U668" s="7">
        <f t="shared" si="421"/>
        <v>0</v>
      </c>
    </row>
    <row r="669" spans="1:21">
      <c r="A669" s="2" t="str">
        <f t="shared" si="418"/>
        <v>EXP_OM_DIST</v>
      </c>
      <c r="B669" s="2" t="str">
        <f>$B$8</f>
        <v>DISTPRI</v>
      </c>
      <c r="C669" s="6"/>
      <c r="D669" s="7">
        <f t="shared" si="412"/>
        <v>0.14914524582268288</v>
      </c>
      <c r="E669" s="7">
        <f t="shared" ref="E669:U669" si="422">E661/$D$665</f>
        <v>9.8647628771978177E-2</v>
      </c>
      <c r="F669" s="7">
        <f t="shared" si="422"/>
        <v>2.4480255420629676E-2</v>
      </c>
      <c r="G669" s="7">
        <f t="shared" si="422"/>
        <v>3.1079894943824546E-4</v>
      </c>
      <c r="H669" s="7">
        <f t="shared" si="414"/>
        <v>0</v>
      </c>
      <c r="I669" s="7">
        <f t="shared" si="422"/>
        <v>1.0685469407667344E-2</v>
      </c>
      <c r="J669" s="7">
        <f t="shared" si="422"/>
        <v>2.9384270722501655E-3</v>
      </c>
      <c r="K669" s="7">
        <f t="shared" si="422"/>
        <v>0</v>
      </c>
      <c r="L669" s="7">
        <f t="shared" si="420"/>
        <v>0</v>
      </c>
      <c r="M669" s="7">
        <f t="shared" si="415"/>
        <v>4.5786834203198677E-4</v>
      </c>
      <c r="N669" s="7">
        <f t="shared" si="422"/>
        <v>8.4567195829362909E-3</v>
      </c>
      <c r="O669" s="7">
        <f t="shared" si="422"/>
        <v>0</v>
      </c>
      <c r="P669" s="7">
        <f t="shared" si="416"/>
        <v>0</v>
      </c>
      <c r="Q669" s="7">
        <f t="shared" si="422"/>
        <v>3.00352999132722E-3</v>
      </c>
      <c r="R669" s="7">
        <f t="shared" si="422"/>
        <v>5.768560815206913E-5</v>
      </c>
      <c r="S669" s="7">
        <f t="shared" si="422"/>
        <v>4.4086406624996916E-5</v>
      </c>
      <c r="T669" s="7">
        <f t="shared" si="417"/>
        <v>5.0731427242900962E-5</v>
      </c>
      <c r="U669" s="7">
        <f t="shared" si="422"/>
        <v>1.204484240380001E-5</v>
      </c>
    </row>
    <row r="670" spans="1:21">
      <c r="A670" s="2" t="str">
        <f t="shared" si="418"/>
        <v>EXP_OM_DIST</v>
      </c>
      <c r="B670" s="2" t="str">
        <f>$B$9</f>
        <v>DISTSEC</v>
      </c>
      <c r="C670" s="6"/>
      <c r="D670" s="7">
        <f t="shared" si="412"/>
        <v>5.4662738683022002E-2</v>
      </c>
      <c r="E670" s="7">
        <f t="shared" ref="E670:U670" si="423">E662/$D$665</f>
        <v>4.1564367900525964E-2</v>
      </c>
      <c r="F670" s="7">
        <f t="shared" si="423"/>
        <v>8.3894717602893392E-3</v>
      </c>
      <c r="G670" s="7">
        <f t="shared" si="423"/>
        <v>0</v>
      </c>
      <c r="H670" s="7">
        <f t="shared" si="414"/>
        <v>0</v>
      </c>
      <c r="I670" s="7">
        <f t="shared" si="423"/>
        <v>3.2133379975878506E-3</v>
      </c>
      <c r="J670" s="7">
        <f t="shared" si="423"/>
        <v>0</v>
      </c>
      <c r="K670" s="7">
        <f t="shared" si="423"/>
        <v>0</v>
      </c>
      <c r="L670" s="7">
        <f t="shared" si="420"/>
        <v>0</v>
      </c>
      <c r="M670" s="7">
        <f t="shared" si="415"/>
        <v>1.1285917296321516E-4</v>
      </c>
      <c r="N670" s="7">
        <f t="shared" si="423"/>
        <v>0</v>
      </c>
      <c r="O670" s="7">
        <f t="shared" si="423"/>
        <v>0</v>
      </c>
      <c r="P670" s="7">
        <f t="shared" si="416"/>
        <v>0</v>
      </c>
      <c r="Q670" s="7">
        <f t="shared" si="423"/>
        <v>9.3208486987381611E-4</v>
      </c>
      <c r="R670" s="7">
        <f t="shared" si="423"/>
        <v>0</v>
      </c>
      <c r="S670" s="7">
        <f t="shared" si="423"/>
        <v>1.1997574676182E-5</v>
      </c>
      <c r="T670" s="7">
        <f t="shared" si="417"/>
        <v>3.572072932315429E-4</v>
      </c>
      <c r="U670" s="7">
        <f t="shared" si="423"/>
        <v>8.1412113874092135E-5</v>
      </c>
    </row>
    <row r="671" spans="1:21">
      <c r="A671" s="2" t="str">
        <f t="shared" si="418"/>
        <v>EXP_OM_DIST</v>
      </c>
      <c r="B671" s="2" t="str">
        <f>$B$10</f>
        <v>ENERGY</v>
      </c>
      <c r="C671" s="6"/>
      <c r="D671" s="7">
        <f t="shared" si="412"/>
        <v>0</v>
      </c>
      <c r="E671" s="7">
        <f t="shared" ref="E671:U671" si="424">E663/$D$665</f>
        <v>0</v>
      </c>
      <c r="F671" s="7">
        <f t="shared" si="424"/>
        <v>0</v>
      </c>
      <c r="G671" s="7">
        <f t="shared" si="424"/>
        <v>0</v>
      </c>
      <c r="H671" s="7">
        <f t="shared" si="414"/>
        <v>0</v>
      </c>
      <c r="I671" s="7">
        <f t="shared" si="424"/>
        <v>0</v>
      </c>
      <c r="J671" s="7">
        <f t="shared" si="424"/>
        <v>0</v>
      </c>
      <c r="K671" s="7">
        <f t="shared" si="424"/>
        <v>0</v>
      </c>
      <c r="L671" s="7">
        <f t="shared" si="420"/>
        <v>0</v>
      </c>
      <c r="M671" s="7">
        <f t="shared" si="415"/>
        <v>0</v>
      </c>
      <c r="N671" s="7">
        <f t="shared" si="424"/>
        <v>0</v>
      </c>
      <c r="O671" s="7">
        <f t="shared" si="424"/>
        <v>0</v>
      </c>
      <c r="P671" s="7">
        <f t="shared" si="416"/>
        <v>0</v>
      </c>
      <c r="Q671" s="7">
        <f t="shared" si="424"/>
        <v>0</v>
      </c>
      <c r="R671" s="7">
        <f t="shared" si="424"/>
        <v>0</v>
      </c>
      <c r="S671" s="7">
        <f t="shared" si="424"/>
        <v>0</v>
      </c>
      <c r="T671" s="7">
        <f t="shared" si="417"/>
        <v>0</v>
      </c>
      <c r="U671" s="7">
        <f t="shared" si="424"/>
        <v>0</v>
      </c>
    </row>
    <row r="672" spans="1:21">
      <c r="A672" s="2" t="str">
        <f t="shared" si="418"/>
        <v>EXP_OM_DIST</v>
      </c>
      <c r="B672" s="2" t="str">
        <f>$B$11</f>
        <v>CUSTOMER</v>
      </c>
      <c r="C672" s="6"/>
      <c r="D672" s="7">
        <f t="shared" si="412"/>
        <v>0.79619201549429508</v>
      </c>
      <c r="E672" s="7">
        <f t="shared" ref="E672:U672" si="425">E664/$D$665</f>
        <v>0.62333905439637605</v>
      </c>
      <c r="F672" s="7">
        <f t="shared" si="425"/>
        <v>0.15427615619452181</v>
      </c>
      <c r="G672" s="7">
        <f t="shared" si="425"/>
        <v>1.9367243750355717E-3</v>
      </c>
      <c r="H672" s="7">
        <f t="shared" si="414"/>
        <v>1.4127832085351831E-4</v>
      </c>
      <c r="I672" s="7">
        <f t="shared" si="425"/>
        <v>2.9834771983198107E-3</v>
      </c>
      <c r="J672" s="7">
        <f t="shared" si="425"/>
        <v>1.0275696890274929E-3</v>
      </c>
      <c r="K672" s="7">
        <f t="shared" si="425"/>
        <v>4.0537132441432577E-4</v>
      </c>
      <c r="L672" s="7">
        <f t="shared" si="420"/>
        <v>0</v>
      </c>
      <c r="M672" s="7">
        <f t="shared" si="415"/>
        <v>2.7374304770095526E-5</v>
      </c>
      <c r="N672" s="7">
        <f t="shared" si="425"/>
        <v>7.5167257566292325E-4</v>
      </c>
      <c r="O672" s="7">
        <f t="shared" si="425"/>
        <v>1.3436115860677878E-3</v>
      </c>
      <c r="P672" s="7">
        <f t="shared" si="416"/>
        <v>2.6059197606949385E-4</v>
      </c>
      <c r="Q672" s="7">
        <f t="shared" si="425"/>
        <v>9.4440659974645027E-4</v>
      </c>
      <c r="R672" s="7">
        <f t="shared" si="425"/>
        <v>1.2242718797049297E-5</v>
      </c>
      <c r="S672" s="7">
        <f t="shared" si="425"/>
        <v>6.8776123517845874E-5</v>
      </c>
      <c r="T672" s="7">
        <f t="shared" si="417"/>
        <v>6.0567267573915888E-3</v>
      </c>
      <c r="U672" s="7">
        <f t="shared" si="425"/>
        <v>2.6169813537232026E-3</v>
      </c>
    </row>
    <row r="673" spans="1:21">
      <c r="A673" s="2" t="str">
        <f t="shared" si="418"/>
        <v>EXP_OM_DIST</v>
      </c>
      <c r="B673" s="2" t="str">
        <f>$B$12</f>
        <v>TOTAL</v>
      </c>
      <c r="C673" s="6"/>
      <c r="D673" s="7">
        <f t="shared" si="412"/>
        <v>0.99999999999999989</v>
      </c>
      <c r="E673" s="7">
        <f t="shared" ref="E673:U673" si="426">SUM(E666:E672)</f>
        <v>0.76355105106888022</v>
      </c>
      <c r="F673" s="7">
        <f t="shared" si="426"/>
        <v>0.18714588337544083</v>
      </c>
      <c r="G673" s="7">
        <f t="shared" si="426"/>
        <v>2.2475233244738171E-3</v>
      </c>
      <c r="H673" s="7">
        <f t="shared" si="426"/>
        <v>1.4127832085351831E-4</v>
      </c>
      <c r="I673" s="7">
        <f t="shared" si="426"/>
        <v>1.6882284603575007E-2</v>
      </c>
      <c r="J673" s="7">
        <f t="shared" si="426"/>
        <v>3.9659967612776584E-3</v>
      </c>
      <c r="K673" s="7">
        <f t="shared" si="426"/>
        <v>4.0537132441432577E-4</v>
      </c>
      <c r="L673" s="7">
        <f t="shared" si="426"/>
        <v>0</v>
      </c>
      <c r="M673" s="7">
        <f t="shared" si="426"/>
        <v>5.9810181976529739E-4</v>
      </c>
      <c r="N673" s="7">
        <f t="shared" si="426"/>
        <v>9.2083921585992146E-3</v>
      </c>
      <c r="O673" s="7">
        <f t="shared" si="426"/>
        <v>1.3436115860677878E-3</v>
      </c>
      <c r="P673" s="7">
        <f t="shared" si="426"/>
        <v>2.6059197606949385E-4</v>
      </c>
      <c r="Q673" s="7">
        <f t="shared" si="426"/>
        <v>4.8800214609474868E-3</v>
      </c>
      <c r="R673" s="7">
        <f t="shared" si="426"/>
        <v>6.9928326949118426E-5</v>
      </c>
      <c r="S673" s="7">
        <f t="shared" si="426"/>
        <v>1.2486010481902479E-4</v>
      </c>
      <c r="T673" s="7">
        <f t="shared" si="426"/>
        <v>6.4646654778660328E-3</v>
      </c>
      <c r="U673" s="7">
        <f t="shared" si="426"/>
        <v>2.7104383100010946E-3</v>
      </c>
    </row>
    <row r="674" spans="1:21">
      <c r="C674" s="6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</row>
    <row r="675" spans="1:21">
      <c r="A675" s="15" t="s">
        <v>240</v>
      </c>
      <c r="B675" s="2" t="str">
        <f>$B$5</f>
        <v>PRODUCTION</v>
      </c>
      <c r="C675" s="6"/>
      <c r="D675" s="8">
        <f t="shared" ref="D675:D681" ca="1" si="427">+D641+D658</f>
        <v>1.8728407528681803E-9</v>
      </c>
      <c r="E675" s="8">
        <f t="shared" ref="E675:U682" ca="1" si="428">+E641+E658</f>
        <v>5.0247068642955259E-9</v>
      </c>
      <c r="F675" s="8">
        <f t="shared" ca="1" si="428"/>
        <v>-7.1865262035271424E-10</v>
      </c>
      <c r="G675" s="8">
        <f t="shared" ca="1" si="428"/>
        <v>3.693611153858419E-12</v>
      </c>
      <c r="H675" s="8">
        <f t="shared" ca="1" si="428"/>
        <v>2.556448217120161E-13</v>
      </c>
      <c r="I675" s="8">
        <f t="shared" ca="1" si="428"/>
        <v>-1.0608313808209104E-10</v>
      </c>
      <c r="J675" s="8">
        <f t="shared" ca="1" si="428"/>
        <v>1.2157716357994566E-10</v>
      </c>
      <c r="K675" s="8">
        <f t="shared" ca="1" si="428"/>
        <v>2.5137897727651993E-12</v>
      </c>
      <c r="L675" s="8">
        <f t="shared" ca="1" si="428"/>
        <v>0</v>
      </c>
      <c r="M675" s="8">
        <f t="shared" ca="1" si="428"/>
        <v>-1.9625011717127744E-11</v>
      </c>
      <c r="N675" s="8">
        <f t="shared" ca="1" si="428"/>
        <v>-6.6473406210870329E-11</v>
      </c>
      <c r="O675" s="8">
        <f t="shared" ca="1" si="428"/>
        <v>2.6575506249284944E-10</v>
      </c>
      <c r="P675" s="8">
        <f t="shared" ca="1" si="428"/>
        <v>-1.5366699723852993E-11</v>
      </c>
      <c r="Q675" s="8">
        <f t="shared" ca="1" si="428"/>
        <v>1.1601870834030207E-10</v>
      </c>
      <c r="R675" s="8">
        <f t="shared" ca="1" si="428"/>
        <v>2.3015924136620465E-12</v>
      </c>
      <c r="S675" s="8">
        <f t="shared" ca="1" si="428"/>
        <v>-6.3474588745186666E-13</v>
      </c>
      <c r="T675" s="8">
        <f t="shared" ca="1" si="428"/>
        <v>1.0242739705903152E-11</v>
      </c>
      <c r="U675" s="8">
        <f t="shared" ca="1" si="428"/>
        <v>3.5490248205993544E-12</v>
      </c>
    </row>
    <row r="676" spans="1:21">
      <c r="B676" s="2" t="str">
        <f>$B$6</f>
        <v>BULKTRAN</v>
      </c>
      <c r="C676" s="6"/>
      <c r="D676" s="8">
        <f t="shared" ca="1" si="427"/>
        <v>1004449.8759000013</v>
      </c>
      <c r="E676" s="8">
        <f t="shared" ref="E676:R676" ca="1" si="429">+E642+E659</f>
        <v>498014.85689165676</v>
      </c>
      <c r="F676" s="8">
        <f t="shared" ca="1" si="429"/>
        <v>124537.51515735901</v>
      </c>
      <c r="G676" s="8">
        <f t="shared" ca="1" si="429"/>
        <v>1578.3682662043866</v>
      </c>
      <c r="H676" s="8">
        <f t="shared" ca="1" si="429"/>
        <v>78.995762809943812</v>
      </c>
      <c r="I676" s="8">
        <f t="shared" ca="1" si="429"/>
        <v>55873.473724738142</v>
      </c>
      <c r="J676" s="8">
        <f t="shared" ca="1" si="429"/>
        <v>15313.625179653747</v>
      </c>
      <c r="K676" s="8">
        <f t="shared" ca="1" si="429"/>
        <v>2436.8695377884696</v>
      </c>
      <c r="L676" s="8">
        <f t="shared" ca="1" si="429"/>
        <v>0</v>
      </c>
      <c r="M676" s="8">
        <f t="shared" ca="1" si="429"/>
        <v>2415.2673358902675</v>
      </c>
      <c r="N676" s="8">
        <f t="shared" ca="1" si="429"/>
        <v>43953.745535676862</v>
      </c>
      <c r="O676" s="8">
        <f t="shared" ca="1" si="429"/>
        <v>214166.46577010246</v>
      </c>
      <c r="P676" s="8">
        <f t="shared" ca="1" si="429"/>
        <v>27289.185696810819</v>
      </c>
      <c r="Q676" s="8">
        <f t="shared" ca="1" si="429"/>
        <v>15626.619434538974</v>
      </c>
      <c r="R676" s="8">
        <f t="shared" ca="1" si="429"/>
        <v>293.74279358701006</v>
      </c>
      <c r="S676" s="8">
        <f t="shared" ca="1" si="428"/>
        <v>227.25061915772949</v>
      </c>
      <c r="T676" s="8">
        <f t="shared" ca="1" si="428"/>
        <v>2135.5432209553874</v>
      </c>
      <c r="U676" s="8">
        <f t="shared" ca="1" si="428"/>
        <v>508.35097307057185</v>
      </c>
    </row>
    <row r="677" spans="1:21">
      <c r="B677" s="2" t="str">
        <f>$B$7</f>
        <v>SUBTRAN</v>
      </c>
      <c r="C677" s="6"/>
      <c r="D677" s="8">
        <f t="shared" ca="1" si="427"/>
        <v>318413.12410000036</v>
      </c>
      <c r="E677" s="8">
        <f t="shared" ca="1" si="428"/>
        <v>153654.14681538107</v>
      </c>
      <c r="F677" s="8">
        <f t="shared" ca="1" si="428"/>
        <v>38335.699397230899</v>
      </c>
      <c r="G677" s="8">
        <f t="shared" ca="1" si="428"/>
        <v>486.88608374512523</v>
      </c>
      <c r="H677" s="8">
        <f t="shared" ca="1" si="428"/>
        <v>31.388780675146606</v>
      </c>
      <c r="I677" s="8">
        <f t="shared" ca="1" si="428"/>
        <v>17024.204873563445</v>
      </c>
      <c r="J677" s="8">
        <f t="shared" ca="1" si="428"/>
        <v>4673.5849680373922</v>
      </c>
      <c r="K677" s="8">
        <f t="shared" ca="1" si="428"/>
        <v>939.42518533759994</v>
      </c>
      <c r="L677" s="8">
        <f t="shared" ca="1" si="428"/>
        <v>0</v>
      </c>
      <c r="M677" s="8">
        <f t="shared" ca="1" si="428"/>
        <v>721.43392388773509</v>
      </c>
      <c r="N677" s="8">
        <f t="shared" ca="1" si="428"/>
        <v>13516.172752064478</v>
      </c>
      <c r="O677" s="8">
        <f t="shared" ca="1" si="428"/>
        <v>83995.222249825165</v>
      </c>
      <c r="P677" s="8">
        <f t="shared" ca="1" si="428"/>
        <v>0</v>
      </c>
      <c r="Q677" s="8">
        <f t="shared" ca="1" si="428"/>
        <v>4775.0617708017908</v>
      </c>
      <c r="R677" s="8">
        <f t="shared" ca="1" si="428"/>
        <v>91.594400958834228</v>
      </c>
      <c r="S677" s="8">
        <f t="shared" ca="1" si="428"/>
        <v>69.667500854585768</v>
      </c>
      <c r="T677" s="8">
        <f t="shared" ca="1" si="428"/>
        <v>79.710225436197248</v>
      </c>
      <c r="U677" s="8">
        <f t="shared" ca="1" si="428"/>
        <v>18.925172200377332</v>
      </c>
    </row>
    <row r="678" spans="1:21">
      <c r="B678" s="2" t="str">
        <f>$B$8</f>
        <v>DISTPRI</v>
      </c>
      <c r="C678" s="6"/>
      <c r="D678" s="8">
        <f t="shared" ca="1" si="427"/>
        <v>6509391.3073687255</v>
      </c>
      <c r="E678" s="8">
        <f t="shared" ca="1" si="428"/>
        <v>4305440.7378447736</v>
      </c>
      <c r="F678" s="8">
        <f t="shared" ca="1" si="428"/>
        <v>1068432.0573427079</v>
      </c>
      <c r="G678" s="8">
        <f t="shared" ca="1" si="428"/>
        <v>13564.709814605172</v>
      </c>
      <c r="H678" s="8">
        <f t="shared" ca="1" si="428"/>
        <v>0</v>
      </c>
      <c r="I678" s="8">
        <f t="shared" ca="1" si="428"/>
        <v>466363.5189560015</v>
      </c>
      <c r="J678" s="8">
        <f t="shared" ca="1" si="428"/>
        <v>128246.60642674782</v>
      </c>
      <c r="K678" s="8">
        <f t="shared" ca="1" si="428"/>
        <v>0</v>
      </c>
      <c r="L678" s="8">
        <f t="shared" ca="1" si="428"/>
        <v>0</v>
      </c>
      <c r="M678" s="8">
        <f t="shared" ca="1" si="428"/>
        <v>19983.501244724641</v>
      </c>
      <c r="N678" s="8">
        <f t="shared" ca="1" si="428"/>
        <v>369090.52406180248</v>
      </c>
      <c r="O678" s="8">
        <f t="shared" ca="1" si="428"/>
        <v>0</v>
      </c>
      <c r="P678" s="8">
        <f t="shared" ca="1" si="428"/>
        <v>0</v>
      </c>
      <c r="Q678" s="8">
        <f t="shared" ca="1" si="428"/>
        <v>131088.0002183296</v>
      </c>
      <c r="R678" s="8">
        <f t="shared" ca="1" si="428"/>
        <v>2517.6678894061633</v>
      </c>
      <c r="S678" s="8">
        <f t="shared" ca="1" si="428"/>
        <v>1924.1355664736386</v>
      </c>
      <c r="T678" s="8">
        <f t="shared" ca="1" si="428"/>
        <v>2214.1551323597414</v>
      </c>
      <c r="U678" s="8">
        <f t="shared" ca="1" si="428"/>
        <v>525.69287079479807</v>
      </c>
    </row>
    <row r="679" spans="1:21">
      <c r="B679" s="2" t="str">
        <f>$B$9</f>
        <v>DISTSEC</v>
      </c>
      <c r="C679" s="6"/>
      <c r="D679" s="8">
        <f t="shared" ca="1" si="427"/>
        <v>2385735.8245482631</v>
      </c>
      <c r="E679" s="8">
        <f t="shared" ca="1" si="428"/>
        <v>1814062.081667851</v>
      </c>
      <c r="F679" s="8">
        <f t="shared" ca="1" si="428"/>
        <v>366155.5167153533</v>
      </c>
      <c r="G679" s="8">
        <f t="shared" ca="1" si="428"/>
        <v>0</v>
      </c>
      <c r="H679" s="8">
        <f t="shared" ca="1" si="428"/>
        <v>0</v>
      </c>
      <c r="I679" s="8">
        <f t="shared" ca="1" si="428"/>
        <v>140244.99616973259</v>
      </c>
      <c r="J679" s="8">
        <f t="shared" ca="1" si="428"/>
        <v>0</v>
      </c>
      <c r="K679" s="8">
        <f t="shared" ca="1" si="428"/>
        <v>0</v>
      </c>
      <c r="L679" s="8">
        <f t="shared" ca="1" si="428"/>
        <v>0</v>
      </c>
      <c r="M679" s="8">
        <f t="shared" ca="1" si="428"/>
        <v>4925.6985389731235</v>
      </c>
      <c r="N679" s="8">
        <f t="shared" ca="1" si="428"/>
        <v>0</v>
      </c>
      <c r="O679" s="8">
        <f t="shared" ca="1" si="428"/>
        <v>0</v>
      </c>
      <c r="P679" s="8">
        <f t="shared" ca="1" si="428"/>
        <v>0</v>
      </c>
      <c r="Q679" s="8">
        <f t="shared" ca="1" si="428"/>
        <v>40680.513255513899</v>
      </c>
      <c r="R679" s="8">
        <f t="shared" ca="1" si="428"/>
        <v>0</v>
      </c>
      <c r="S679" s="8">
        <f t="shared" ca="1" si="428"/>
        <v>523.62988760295332</v>
      </c>
      <c r="T679" s="8">
        <f t="shared" ca="1" si="428"/>
        <v>15590.185504501593</v>
      </c>
      <c r="U679" s="8">
        <f t="shared" ca="1" si="428"/>
        <v>3553.202808734326</v>
      </c>
    </row>
    <row r="680" spans="1:21">
      <c r="B680" s="2" t="str">
        <f>$B$10</f>
        <v>ENERGY</v>
      </c>
      <c r="C680" s="6"/>
      <c r="D680" s="8">
        <f t="shared" ca="1" si="427"/>
        <v>0</v>
      </c>
      <c r="E680" s="8">
        <f t="shared" ca="1" si="428"/>
        <v>0</v>
      </c>
      <c r="F680" s="8">
        <f t="shared" ca="1" si="428"/>
        <v>0</v>
      </c>
      <c r="G680" s="8">
        <f t="shared" ca="1" si="428"/>
        <v>0</v>
      </c>
      <c r="H680" s="8">
        <f t="shared" ca="1" si="428"/>
        <v>0</v>
      </c>
      <c r="I680" s="8">
        <f t="shared" ca="1" si="428"/>
        <v>0</v>
      </c>
      <c r="J680" s="8">
        <f t="shared" ca="1" si="428"/>
        <v>0</v>
      </c>
      <c r="K680" s="8">
        <f t="shared" ca="1" si="428"/>
        <v>0</v>
      </c>
      <c r="L680" s="8">
        <f t="shared" ca="1" si="428"/>
        <v>0</v>
      </c>
      <c r="M680" s="8">
        <f t="shared" ca="1" si="428"/>
        <v>0</v>
      </c>
      <c r="N680" s="8">
        <f t="shared" ca="1" si="428"/>
        <v>0</v>
      </c>
      <c r="O680" s="8">
        <f t="shared" ca="1" si="428"/>
        <v>0</v>
      </c>
      <c r="P680" s="8">
        <f t="shared" ca="1" si="428"/>
        <v>0</v>
      </c>
      <c r="Q680" s="8">
        <f t="shared" ca="1" si="428"/>
        <v>0</v>
      </c>
      <c r="R680" s="8">
        <f t="shared" ca="1" si="428"/>
        <v>0</v>
      </c>
      <c r="S680" s="8">
        <f t="shared" ca="1" si="428"/>
        <v>0</v>
      </c>
      <c r="T680" s="8">
        <f t="shared" ca="1" si="428"/>
        <v>0</v>
      </c>
      <c r="U680" s="8">
        <f t="shared" ca="1" si="428"/>
        <v>0</v>
      </c>
    </row>
    <row r="681" spans="1:21">
      <c r="B681" s="2" t="str">
        <f>$B$11</f>
        <v>CUSTOMER</v>
      </c>
      <c r="C681" s="6"/>
      <c r="D681" s="8">
        <f t="shared" ca="1" si="427"/>
        <v>34749517.868083008</v>
      </c>
      <c r="E681" s="8">
        <f t="shared" ca="1" si="428"/>
        <v>27205411.743765522</v>
      </c>
      <c r="F681" s="8">
        <f t="shared" ca="1" si="428"/>
        <v>6733328.0690744556</v>
      </c>
      <c r="G681" s="8">
        <f t="shared" ca="1" si="428"/>
        <v>84527.647811274393</v>
      </c>
      <c r="H681" s="8">
        <f t="shared" ca="1" si="428"/>
        <v>6166.0421598479033</v>
      </c>
      <c r="I681" s="8">
        <f t="shared" ca="1" si="428"/>
        <v>130212.80318626272</v>
      </c>
      <c r="J681" s="8">
        <f t="shared" ca="1" si="428"/>
        <v>44847.914290365326</v>
      </c>
      <c r="K681" s="8">
        <f t="shared" ca="1" si="428"/>
        <v>17692.287547243082</v>
      </c>
      <c r="L681" s="8">
        <f t="shared" ca="1" si="428"/>
        <v>0</v>
      </c>
      <c r="M681" s="8">
        <f t="shared" ca="1" si="428"/>
        <v>1194.7418138126259</v>
      </c>
      <c r="N681" s="8">
        <f t="shared" ca="1" si="428"/>
        <v>32806.482721043925</v>
      </c>
      <c r="O681" s="8">
        <f t="shared" ca="1" si="428"/>
        <v>58641.450691815546</v>
      </c>
      <c r="P681" s="8">
        <f t="shared" ca="1" si="428"/>
        <v>11373.444285401554</v>
      </c>
      <c r="Q681" s="8">
        <f t="shared" ca="1" si="428"/>
        <v>41218.290781590913</v>
      </c>
      <c r="R681" s="8">
        <f t="shared" ca="1" si="428"/>
        <v>534.32911573204365</v>
      </c>
      <c r="S681" s="8">
        <f t="shared" ca="1" si="428"/>
        <v>3001.7094954125346</v>
      </c>
      <c r="T681" s="8">
        <f t="shared" ca="1" si="428"/>
        <v>264343.68918835704</v>
      </c>
      <c r="U681" s="8">
        <f t="shared" ca="1" si="428"/>
        <v>114217.22215486861</v>
      </c>
    </row>
    <row r="682" spans="1:21">
      <c r="B682" s="2" t="str">
        <f>$B$12</f>
        <v>TOTAL</v>
      </c>
      <c r="C682" s="6"/>
      <c r="D682" s="8">
        <f ca="1">+D648+D665</f>
        <v>44967508.000000007</v>
      </c>
      <c r="E682" s="8">
        <f t="shared" ca="1" si="428"/>
        <v>33976583.566985182</v>
      </c>
      <c r="F682" s="8">
        <f t="shared" ca="1" si="428"/>
        <v>8330788.8576871073</v>
      </c>
      <c r="G682" s="8">
        <f t="shared" ca="1" si="428"/>
        <v>100157.61197582907</v>
      </c>
      <c r="H682" s="8">
        <f t="shared" ca="1" si="428"/>
        <v>6276.4267033329943</v>
      </c>
      <c r="I682" s="8">
        <f t="shared" ca="1" si="428"/>
        <v>809718.99691029848</v>
      </c>
      <c r="J682" s="8">
        <f t="shared" ca="1" si="428"/>
        <v>193081.73086480427</v>
      </c>
      <c r="K682" s="8">
        <f t="shared" ca="1" si="428"/>
        <v>21068.582270369148</v>
      </c>
      <c r="L682" s="8">
        <f t="shared" ca="1" si="428"/>
        <v>0</v>
      </c>
      <c r="M682" s="8">
        <f t="shared" ca="1" si="428"/>
        <v>29240.642857288418</v>
      </c>
      <c r="N682" s="8">
        <f t="shared" ca="1" si="428"/>
        <v>459366.92507058737</v>
      </c>
      <c r="O682" s="8">
        <f t="shared" ca="1" si="428"/>
        <v>356803.13871174242</v>
      </c>
      <c r="P682" s="8">
        <f t="shared" ca="1" si="428"/>
        <v>38662.629982212602</v>
      </c>
      <c r="Q682" s="8">
        <f t="shared" ca="1" si="428"/>
        <v>233388.48546077503</v>
      </c>
      <c r="R682" s="8">
        <f t="shared" ca="1" si="428"/>
        <v>3437.3341996840554</v>
      </c>
      <c r="S682" s="8">
        <f t="shared" ca="1" si="428"/>
        <v>5746.3930695014442</v>
      </c>
      <c r="T682" s="8">
        <f t="shared" ca="1" si="428"/>
        <v>284363.28327160992</v>
      </c>
      <c r="U682" s="8">
        <f t="shared" ca="1" si="428"/>
        <v>118823.39397966869</v>
      </c>
    </row>
    <row r="683" spans="1:21">
      <c r="A683" s="2" t="s">
        <v>215</v>
      </c>
      <c r="B683" s="2" t="str">
        <f>$B$5</f>
        <v>PRODUCTION</v>
      </c>
      <c r="C683" s="6"/>
      <c r="D683" s="7">
        <f t="shared" ref="D683:D690" ca="1" si="430">+D675/$D$682</f>
        <v>4.1648755649705563E-17</v>
      </c>
      <c r="E683" s="7">
        <f t="shared" ref="E683:U690" ca="1" si="431">+E675/$D$682</f>
        <v>1.1174083438858842E-16</v>
      </c>
      <c r="F683" s="7">
        <f t="shared" ca="1" si="431"/>
        <v>-1.598159765385963E-17</v>
      </c>
      <c r="G683" s="7">
        <f t="shared" ca="1" si="431"/>
        <v>8.213955627379704E-20</v>
      </c>
      <c r="H683" s="7">
        <f t="shared" ca="1" si="431"/>
        <v>5.6851009335900062E-21</v>
      </c>
      <c r="I683" s="7">
        <f t="shared" ca="1" si="431"/>
        <v>-2.3591064481956846E-18</v>
      </c>
      <c r="J683" s="7">
        <f t="shared" ca="1" si="431"/>
        <v>2.7036669138958211E-18</v>
      </c>
      <c r="K683" s="7">
        <f t="shared" ca="1" si="431"/>
        <v>5.5902358938040301E-20</v>
      </c>
      <c r="L683" s="7">
        <f ca="1">IFERROR(+L675/$D$682,0)</f>
        <v>0</v>
      </c>
      <c r="M683" s="7">
        <f t="shared" ca="1" si="431"/>
        <v>-4.3642649081482882E-19</v>
      </c>
      <c r="N683" s="7">
        <f t="shared" ca="1" si="431"/>
        <v>-1.478254169896858E-18</v>
      </c>
      <c r="O683" s="7">
        <f t="shared" ca="1" si="431"/>
        <v>5.9099352913407917E-18</v>
      </c>
      <c r="P683" s="7">
        <f t="shared" ca="1" si="431"/>
        <v>-3.4172895958239425E-19</v>
      </c>
      <c r="Q683" s="7">
        <f t="shared" ca="1" si="431"/>
        <v>2.5800564340879653E-18</v>
      </c>
      <c r="R683" s="7">
        <f t="shared" ca="1" si="431"/>
        <v>5.1183454810572248E-20</v>
      </c>
      <c r="S683" s="7">
        <f t="shared" ca="1" si="431"/>
        <v>-1.4115656296805829E-20</v>
      </c>
      <c r="T683" s="7">
        <f t="shared" ca="1" si="431"/>
        <v>2.2778090584657592E-19</v>
      </c>
      <c r="U683" s="7">
        <f t="shared" ca="1" si="431"/>
        <v>7.8924205019307583E-20</v>
      </c>
    </row>
    <row r="684" spans="1:21">
      <c r="A684" s="2" t="str">
        <f t="shared" ref="A684:A690" si="432">A683</f>
        <v>TDOMX</v>
      </c>
      <c r="B684" s="2" t="str">
        <f>$B$6</f>
        <v>BULKTRAN</v>
      </c>
      <c r="C684" s="6"/>
      <c r="D684" s="7">
        <f t="shared" ca="1" si="430"/>
        <v>2.2337236831091487E-2</v>
      </c>
      <c r="E684" s="7">
        <f t="shared" ref="E684:R684" ca="1" si="433">+E676/$D$682</f>
        <v>1.1074993457312703E-2</v>
      </c>
      <c r="F684" s="7">
        <f t="shared" ca="1" si="433"/>
        <v>2.7695000389472103E-3</v>
      </c>
      <c r="G684" s="7">
        <f t="shared" ca="1" si="433"/>
        <v>3.5100194260362089E-5</v>
      </c>
      <c r="H684" s="7">
        <f t="shared" ca="1" si="433"/>
        <v>1.7567298327926867E-6</v>
      </c>
      <c r="I684" s="7">
        <f t="shared" ca="1" si="433"/>
        <v>1.242529911258105E-3</v>
      </c>
      <c r="J684" s="7">
        <f t="shared" ca="1" si="433"/>
        <v>3.4054867304752009E-4</v>
      </c>
      <c r="K684" s="7">
        <f t="shared" ca="1" si="433"/>
        <v>5.4191785272790062E-5</v>
      </c>
      <c r="L684" s="7">
        <f t="shared" ref="L684:L690" ca="1" si="434">IFERROR(+L676/$D$682,0)</f>
        <v>0</v>
      </c>
      <c r="M684" s="7">
        <f t="shared" ca="1" si="433"/>
        <v>5.3711389474601687E-5</v>
      </c>
      <c r="N684" s="7">
        <f t="shared" ca="1" si="433"/>
        <v>9.7745566722703113E-4</v>
      </c>
      <c r="O684" s="7">
        <f t="shared" ca="1" si="433"/>
        <v>4.762693671397188E-3</v>
      </c>
      <c r="P684" s="7">
        <f t="shared" ca="1" si="433"/>
        <v>6.0686453198186593E-4</v>
      </c>
      <c r="Q684" s="7">
        <f t="shared" ca="1" si="433"/>
        <v>3.4750912669074239E-4</v>
      </c>
      <c r="R684" s="7">
        <f t="shared" ca="1" si="433"/>
        <v>6.532334270936473E-6</v>
      </c>
      <c r="S684" s="7">
        <f t="shared" ca="1" si="431"/>
        <v>5.0536627281576166E-6</v>
      </c>
      <c r="T684" s="7">
        <f t="shared" ca="1" si="431"/>
        <v>4.7490806494222162E-5</v>
      </c>
      <c r="U684" s="7">
        <f t="shared" ca="1" si="431"/>
        <v>1.1304850895241332E-5</v>
      </c>
    </row>
    <row r="685" spans="1:21">
      <c r="A685" s="2" t="str">
        <f t="shared" si="432"/>
        <v>TDOMX</v>
      </c>
      <c r="B685" s="2" t="str">
        <f>$B$7</f>
        <v>SUBTRAN</v>
      </c>
      <c r="C685" s="6"/>
      <c r="D685" s="7">
        <f t="shared" ca="1" si="430"/>
        <v>7.0809599700299231E-3</v>
      </c>
      <c r="E685" s="7">
        <f t="shared" ca="1" si="431"/>
        <v>3.4170038245255004E-3</v>
      </c>
      <c r="F685" s="7">
        <f t="shared" ca="1" si="431"/>
        <v>8.5251998837095652E-4</v>
      </c>
      <c r="G685" s="7">
        <f t="shared" ca="1" si="431"/>
        <v>1.0827508692390184E-5</v>
      </c>
      <c r="H685" s="7">
        <f t="shared" ca="1" si="431"/>
        <v>6.9803246991464594E-7</v>
      </c>
      <c r="I685" s="7">
        <f t="shared" ca="1" si="431"/>
        <v>3.7858902195699707E-4</v>
      </c>
      <c r="J685" s="7">
        <f t="shared" ca="1" si="431"/>
        <v>1.0393248760943995E-4</v>
      </c>
      <c r="K685" s="7">
        <f t="shared" ca="1" si="431"/>
        <v>2.0891199604336532E-5</v>
      </c>
      <c r="L685" s="7">
        <f t="shared" ca="1" si="434"/>
        <v>0</v>
      </c>
      <c r="M685" s="7">
        <f t="shared" ca="1" si="431"/>
        <v>1.6043449058545451E-5</v>
      </c>
      <c r="N685" s="7">
        <f t="shared" ca="1" si="431"/>
        <v>3.0057642402742167E-4</v>
      </c>
      <c r="O685" s="7">
        <f t="shared" ca="1" si="431"/>
        <v>1.8679092079068548E-3</v>
      </c>
      <c r="P685" s="7">
        <f t="shared" ca="1" si="431"/>
        <v>0</v>
      </c>
      <c r="Q685" s="7">
        <f t="shared" ca="1" si="431"/>
        <v>1.061891570865299E-4</v>
      </c>
      <c r="R685" s="7">
        <f t="shared" ca="1" si="431"/>
        <v>2.0369018660948306E-6</v>
      </c>
      <c r="S685" s="7">
        <f t="shared" ca="1" si="431"/>
        <v>1.5492853385290054E-6</v>
      </c>
      <c r="T685" s="7">
        <f t="shared" ca="1" si="431"/>
        <v>1.7726182521877183E-6</v>
      </c>
      <c r="U685" s="7">
        <f t="shared" ca="1" si="431"/>
        <v>4.2086326421240262E-7</v>
      </c>
    </row>
    <row r="686" spans="1:21">
      <c r="A686" s="2" t="str">
        <f t="shared" si="432"/>
        <v>TDOMX</v>
      </c>
      <c r="B686" s="2" t="str">
        <f>$B$8</f>
        <v>DISTPRI</v>
      </c>
      <c r="C686" s="6"/>
      <c r="D686" s="7">
        <f t="shared" ca="1" si="430"/>
        <v>0.14475766162911952</v>
      </c>
      <c r="E686" s="7">
        <f t="shared" ca="1" si="431"/>
        <v>9.5745593414800143E-2</v>
      </c>
      <c r="F686" s="7">
        <f t="shared" ca="1" si="431"/>
        <v>2.3760090448923871E-2</v>
      </c>
      <c r="G686" s="7">
        <f t="shared" ca="1" si="431"/>
        <v>3.0165580477808934E-4</v>
      </c>
      <c r="H686" s="7">
        <f t="shared" ca="1" si="431"/>
        <v>0</v>
      </c>
      <c r="I686" s="7">
        <f t="shared" ca="1" si="431"/>
        <v>1.0371122165720222E-2</v>
      </c>
      <c r="J686" s="7">
        <f t="shared" ca="1" si="431"/>
        <v>2.8519838463529667E-3</v>
      </c>
      <c r="K686" s="7">
        <f t="shared" ca="1" si="431"/>
        <v>0</v>
      </c>
      <c r="L686" s="7">
        <f t="shared" ca="1" si="434"/>
        <v>0</v>
      </c>
      <c r="M686" s="7">
        <f t="shared" ca="1" si="431"/>
        <v>4.4439868103708657E-4</v>
      </c>
      <c r="N686" s="7">
        <f t="shared" ca="1" si="431"/>
        <v>8.2079381419535736E-3</v>
      </c>
      <c r="O686" s="7">
        <f t="shared" ca="1" si="431"/>
        <v>0</v>
      </c>
      <c r="P686" s="7">
        <f t="shared" ca="1" si="431"/>
        <v>0</v>
      </c>
      <c r="Q686" s="7">
        <f t="shared" ca="1" si="431"/>
        <v>2.9151715549442852E-3</v>
      </c>
      <c r="R686" s="7">
        <f t="shared" ca="1" si="431"/>
        <v>5.5988601578859183E-5</v>
      </c>
      <c r="S686" s="7">
        <f t="shared" ca="1" si="431"/>
        <v>4.278946403864849E-5</v>
      </c>
      <c r="T686" s="7">
        <f t="shared" ca="1" si="431"/>
        <v>4.9239000132267529E-5</v>
      </c>
      <c r="U686" s="7">
        <f t="shared" ca="1" si="431"/>
        <v>1.1690504859526528E-5</v>
      </c>
    </row>
    <row r="687" spans="1:21">
      <c r="A687" s="2" t="str">
        <f t="shared" si="432"/>
        <v>TDOMX</v>
      </c>
      <c r="B687" s="2" t="str">
        <f>$B$9</f>
        <v>DISTSEC</v>
      </c>
      <c r="C687" s="6"/>
      <c r="D687" s="7">
        <f t="shared" ca="1" si="430"/>
        <v>5.3054659478756587E-2</v>
      </c>
      <c r="E687" s="7">
        <f t="shared" ca="1" si="431"/>
        <v>4.0341619145714068E-2</v>
      </c>
      <c r="F687" s="7">
        <f t="shared" ca="1" si="431"/>
        <v>8.1426686289876957E-3</v>
      </c>
      <c r="G687" s="7">
        <f t="shared" ca="1" si="431"/>
        <v>0</v>
      </c>
      <c r="H687" s="7">
        <f t="shared" ca="1" si="431"/>
        <v>0</v>
      </c>
      <c r="I687" s="7">
        <f t="shared" ca="1" si="431"/>
        <v>3.1188073879862893E-3</v>
      </c>
      <c r="J687" s="7">
        <f t="shared" ca="1" si="431"/>
        <v>0</v>
      </c>
      <c r="K687" s="7">
        <f t="shared" ca="1" si="431"/>
        <v>0</v>
      </c>
      <c r="L687" s="7">
        <f t="shared" ca="1" si="434"/>
        <v>0</v>
      </c>
      <c r="M687" s="7">
        <f t="shared" ca="1" si="431"/>
        <v>1.0953905960217147E-4</v>
      </c>
      <c r="N687" s="7">
        <f t="shared" ca="1" si="431"/>
        <v>0</v>
      </c>
      <c r="O687" s="7">
        <f t="shared" ca="1" si="431"/>
        <v>0</v>
      </c>
      <c r="P687" s="7">
        <f t="shared" ca="1" si="431"/>
        <v>0</v>
      </c>
      <c r="Q687" s="7">
        <f t="shared" ca="1" si="431"/>
        <v>9.0466461373652038E-4</v>
      </c>
      <c r="R687" s="7">
        <f t="shared" ca="1" si="431"/>
        <v>0</v>
      </c>
      <c r="S687" s="7">
        <f t="shared" ca="1" si="431"/>
        <v>1.1644627663221925E-5</v>
      </c>
      <c r="T687" s="7">
        <f t="shared" ca="1" si="431"/>
        <v>3.4669889878046145E-4</v>
      </c>
      <c r="U687" s="7">
        <f t="shared" ca="1" si="431"/>
        <v>7.901711628614878E-5</v>
      </c>
    </row>
    <row r="688" spans="1:21">
      <c r="A688" s="2" t="str">
        <f t="shared" si="432"/>
        <v>TDOMX</v>
      </c>
      <c r="B688" s="2" t="str">
        <f>$B$10</f>
        <v>ENERGY</v>
      </c>
      <c r="C688" s="6"/>
      <c r="D688" s="7">
        <f t="shared" ca="1" si="430"/>
        <v>0</v>
      </c>
      <c r="E688" s="7">
        <f t="shared" ca="1" si="431"/>
        <v>0</v>
      </c>
      <c r="F688" s="7">
        <f t="shared" ca="1" si="431"/>
        <v>0</v>
      </c>
      <c r="G688" s="7">
        <f t="shared" ca="1" si="431"/>
        <v>0</v>
      </c>
      <c r="H688" s="7">
        <f t="shared" ca="1" si="431"/>
        <v>0</v>
      </c>
      <c r="I688" s="7">
        <f t="shared" ca="1" si="431"/>
        <v>0</v>
      </c>
      <c r="J688" s="7">
        <f t="shared" ca="1" si="431"/>
        <v>0</v>
      </c>
      <c r="K688" s="7">
        <f t="shared" ca="1" si="431"/>
        <v>0</v>
      </c>
      <c r="L688" s="7">
        <f t="shared" ca="1" si="434"/>
        <v>0</v>
      </c>
      <c r="M688" s="7">
        <f t="shared" ca="1" si="431"/>
        <v>0</v>
      </c>
      <c r="N688" s="7">
        <f t="shared" ca="1" si="431"/>
        <v>0</v>
      </c>
      <c r="O688" s="7">
        <f t="shared" ca="1" si="431"/>
        <v>0</v>
      </c>
      <c r="P688" s="7">
        <f t="shared" ca="1" si="431"/>
        <v>0</v>
      </c>
      <c r="Q688" s="7">
        <f t="shared" ca="1" si="431"/>
        <v>0</v>
      </c>
      <c r="R688" s="7">
        <f t="shared" ca="1" si="431"/>
        <v>0</v>
      </c>
      <c r="S688" s="7">
        <f t="shared" ca="1" si="431"/>
        <v>0</v>
      </c>
      <c r="T688" s="7">
        <f t="shared" ca="1" si="431"/>
        <v>0</v>
      </c>
      <c r="U688" s="7">
        <f t="shared" ca="1" si="431"/>
        <v>0</v>
      </c>
    </row>
    <row r="689" spans="1:21">
      <c r="A689" s="2" t="str">
        <f t="shared" si="432"/>
        <v>TDOMX</v>
      </c>
      <c r="B689" s="2" t="str">
        <f>$B$11</f>
        <v>CUSTOMER</v>
      </c>
      <c r="C689" s="6"/>
      <c r="D689" s="7">
        <f t="shared" ca="1" si="430"/>
        <v>0.77276948209100227</v>
      </c>
      <c r="E689" s="7">
        <f t="shared" ca="1" si="431"/>
        <v>0.60500154342031842</v>
      </c>
      <c r="F689" s="7">
        <f t="shared" ca="1" si="431"/>
        <v>0.1497376298698708</v>
      </c>
      <c r="G689" s="7">
        <f t="shared" ca="1" si="431"/>
        <v>1.8797494362212462E-3</v>
      </c>
      <c r="H689" s="7">
        <f t="shared" ca="1" si="431"/>
        <v>1.371221674069175E-4</v>
      </c>
      <c r="I689" s="7">
        <f t="shared" ca="1" si="431"/>
        <v>2.8957086789479797E-3</v>
      </c>
      <c r="J689" s="7">
        <f t="shared" ca="1" si="431"/>
        <v>9.9734044168881485E-4</v>
      </c>
      <c r="K689" s="7">
        <f t="shared" ca="1" si="431"/>
        <v>3.9344603101517387E-4</v>
      </c>
      <c r="L689" s="7">
        <f t="shared" ca="1" si="434"/>
        <v>0</v>
      </c>
      <c r="M689" s="7">
        <f t="shared" ca="1" si="431"/>
        <v>2.6569002085074978E-5</v>
      </c>
      <c r="N689" s="7">
        <f t="shared" ca="1" si="431"/>
        <v>7.2955972390206542E-4</v>
      </c>
      <c r="O689" s="7">
        <f t="shared" ca="1" si="431"/>
        <v>1.3040849560045785E-3</v>
      </c>
      <c r="P689" s="7">
        <f t="shared" ca="1" si="431"/>
        <v>2.5292583003268834E-4</v>
      </c>
      <c r="Q689" s="7">
        <f t="shared" ca="1" si="431"/>
        <v>9.166238605348312E-4</v>
      </c>
      <c r="R689" s="7">
        <f t="shared" ca="1" si="431"/>
        <v>1.1882560086096912E-5</v>
      </c>
      <c r="S689" s="7">
        <f t="shared" ca="1" si="431"/>
        <v>6.6752853980979641E-5</v>
      </c>
      <c r="T689" s="7">
        <f t="shared" ca="1" si="431"/>
        <v>5.8785487776720248E-3</v>
      </c>
      <c r="U689" s="7">
        <f t="shared" ca="1" si="431"/>
        <v>2.5399944812345078E-3</v>
      </c>
    </row>
    <row r="690" spans="1:21">
      <c r="A690" s="2" t="str">
        <f t="shared" si="432"/>
        <v>TDOMX</v>
      </c>
      <c r="B690" s="2" t="str">
        <f>$B$12</f>
        <v>TOTAL</v>
      </c>
      <c r="C690" s="6"/>
      <c r="D690" s="7">
        <f t="shared" ca="1" si="430"/>
        <v>1</v>
      </c>
      <c r="E690" s="7">
        <f t="shared" ca="1" si="431"/>
        <v>0.75558075326267082</v>
      </c>
      <c r="F690" s="7">
        <f t="shared" ca="1" si="431"/>
        <v>0.18526240897510055</v>
      </c>
      <c r="G690" s="7">
        <f t="shared" ca="1" si="431"/>
        <v>2.2273329439520878E-3</v>
      </c>
      <c r="H690" s="7">
        <f t="shared" ca="1" si="431"/>
        <v>1.3957692970962486E-4</v>
      </c>
      <c r="I690" s="7">
        <f t="shared" ca="1" si="431"/>
        <v>1.8006757165869594E-2</v>
      </c>
      <c r="J690" s="7">
        <f t="shared" ca="1" si="431"/>
        <v>4.2938054486987409E-3</v>
      </c>
      <c r="K690" s="7">
        <f t="shared" ca="1" si="431"/>
        <v>4.6852901589230041E-4</v>
      </c>
      <c r="L690" s="7">
        <f t="shared" ca="1" si="434"/>
        <v>0</v>
      </c>
      <c r="M690" s="7">
        <f t="shared" ca="1" si="431"/>
        <v>6.5026158125748069E-4</v>
      </c>
      <c r="N690" s="7">
        <f t="shared" ca="1" si="431"/>
        <v>1.0215529957110083E-2</v>
      </c>
      <c r="O690" s="7">
        <f t="shared" ca="1" si="431"/>
        <v>7.9346878353086046E-3</v>
      </c>
      <c r="P690" s="7">
        <f t="shared" ca="1" si="431"/>
        <v>8.5979036201455942E-4</v>
      </c>
      <c r="Q690" s="7">
        <f t="shared" ca="1" si="431"/>
        <v>5.1901583129929053E-3</v>
      </c>
      <c r="R690" s="7">
        <f t="shared" ca="1" si="431"/>
        <v>7.6440397801987484E-5</v>
      </c>
      <c r="S690" s="7">
        <f t="shared" ca="1" si="431"/>
        <v>1.2778989374953673E-4</v>
      </c>
      <c r="T690" s="7">
        <f t="shared" ca="1" si="431"/>
        <v>6.3237501013311626E-3</v>
      </c>
      <c r="U690" s="7">
        <f t="shared" ca="1" si="431"/>
        <v>2.6424278165396373E-3</v>
      </c>
    </row>
    <row r="692" spans="1:21">
      <c r="A692" s="15" t="s">
        <v>124</v>
      </c>
      <c r="B692" s="2" t="str">
        <f>$B$5</f>
        <v>PRODUCTION</v>
      </c>
      <c r="D692" s="8">
        <f>COSS!H1688+COSS!H1680+COSS!H1672</f>
        <v>0</v>
      </c>
      <c r="E692" s="8">
        <f>COSS!I1688+COSS!I1680+COSS!I1672</f>
        <v>0</v>
      </c>
      <c r="F692" s="8">
        <f>COSS!J1688+COSS!J1680+COSS!J1672</f>
        <v>0</v>
      </c>
      <c r="G692" s="8">
        <f>COSS!K1688+COSS!K1680+COSS!K1672</f>
        <v>0</v>
      </c>
      <c r="H692" s="8">
        <f>COSS!L1688+COSS!L1680+COSS!L1672</f>
        <v>0</v>
      </c>
      <c r="I692" s="8">
        <f>COSS!N1688+COSS!N1680+COSS!N1672</f>
        <v>0</v>
      </c>
      <c r="J692" s="8">
        <f>COSS!O1688+COSS!O1680+COSS!O1672</f>
        <v>0</v>
      </c>
      <c r="K692" s="8">
        <f>COSS!P1688+COSS!P1680+COSS!P1672</f>
        <v>0</v>
      </c>
      <c r="L692" s="8">
        <f>COSS!Q1688+COSS!Q1680+COSS!Q1672</f>
        <v>0</v>
      </c>
      <c r="M692" s="8">
        <f>COSS!S1688+COSS!S1680+COSS!S1672</f>
        <v>0</v>
      </c>
      <c r="N692" s="8">
        <f>COSS!T1688+COSS!T1680+COSS!T1672</f>
        <v>0</v>
      </c>
      <c r="O692" s="8">
        <f>COSS!U1688+COSS!U1680+COSS!U1672</f>
        <v>0</v>
      </c>
      <c r="P692" s="8">
        <f>COSS!V1688+COSS!V1680+COSS!V1672</f>
        <v>0</v>
      </c>
      <c r="Q692" s="8">
        <f>COSS!X1688+COSS!X1680+COSS!X1672</f>
        <v>0</v>
      </c>
      <c r="R692" s="8">
        <f>COSS!Y1688+COSS!Y1680+COSS!Y1672</f>
        <v>0</v>
      </c>
      <c r="S692" s="8">
        <f>COSS!AA1688+COSS!AA1680+COSS!AA1672</f>
        <v>0</v>
      </c>
      <c r="T692" s="8">
        <f>COSS!AB1688+COSS!AB1680+COSS!AB1672</f>
        <v>0</v>
      </c>
      <c r="U692" s="8">
        <f>COSS!AC1688+COSS!AC1680+COSS!AC1672</f>
        <v>0</v>
      </c>
    </row>
    <row r="693" spans="1:21">
      <c r="B693" s="2" t="str">
        <f>$B$6</f>
        <v>BULKTRAN</v>
      </c>
      <c r="D693" s="8">
        <f>COSS!H1689+COSS!H1681+COSS!H1673</f>
        <v>0</v>
      </c>
      <c r="E693" s="8">
        <f>COSS!I1689+COSS!I1681+COSS!I1673</f>
        <v>0</v>
      </c>
      <c r="F693" s="8">
        <f>COSS!J1689+COSS!J1681+COSS!J1673</f>
        <v>0</v>
      </c>
      <c r="G693" s="8">
        <f>COSS!K1689+COSS!K1681+COSS!K1673</f>
        <v>0</v>
      </c>
      <c r="H693" s="8">
        <f>COSS!L1689+COSS!L1681+COSS!L1673</f>
        <v>0</v>
      </c>
      <c r="I693" s="8">
        <f>COSS!N1689+COSS!N1681+COSS!N1673</f>
        <v>0</v>
      </c>
      <c r="J693" s="8">
        <f>COSS!O1689+COSS!O1681+COSS!O1673</f>
        <v>0</v>
      </c>
      <c r="K693" s="8">
        <f>COSS!P1689+COSS!P1681+COSS!P1673</f>
        <v>0</v>
      </c>
      <c r="L693" s="8">
        <f>COSS!Q1689+COSS!Q1681+COSS!Q1673</f>
        <v>0</v>
      </c>
      <c r="M693" s="8">
        <f>COSS!S1689+COSS!S1681+COSS!S1673</f>
        <v>0</v>
      </c>
      <c r="N693" s="8">
        <f>COSS!T1689+COSS!T1681+COSS!T1673</f>
        <v>0</v>
      </c>
      <c r="O693" s="8">
        <f>COSS!U1689+COSS!U1681+COSS!U1673</f>
        <v>0</v>
      </c>
      <c r="P693" s="8">
        <f>COSS!V1689+COSS!V1681+COSS!V1673</f>
        <v>0</v>
      </c>
      <c r="Q693" s="8">
        <f>COSS!X1689+COSS!X1681+COSS!X1673</f>
        <v>0</v>
      </c>
      <c r="R693" s="8">
        <f>COSS!Y1689+COSS!Y1681+COSS!Y1673</f>
        <v>0</v>
      </c>
      <c r="S693" s="8">
        <f>COSS!AA1689+COSS!AA1681+COSS!AA1673</f>
        <v>0</v>
      </c>
      <c r="T693" s="8">
        <f>COSS!AB1689+COSS!AB1681+COSS!AB1673</f>
        <v>0</v>
      </c>
      <c r="U693" s="8">
        <f>COSS!AC1689+COSS!AC1681+COSS!AC1673</f>
        <v>0</v>
      </c>
    </row>
    <row r="694" spans="1:21">
      <c r="B694" s="2" t="str">
        <f>$B$7</f>
        <v>SUBTRAN</v>
      </c>
      <c r="D694" s="8">
        <f>COSS!H1690+COSS!H1682+COSS!H1674</f>
        <v>0</v>
      </c>
      <c r="E694" s="8">
        <f>COSS!I1690+COSS!I1682+COSS!I1674</f>
        <v>0</v>
      </c>
      <c r="F694" s="8">
        <f>COSS!J1690+COSS!J1682+COSS!J1674</f>
        <v>0</v>
      </c>
      <c r="G694" s="8">
        <f>COSS!K1690+COSS!K1682+COSS!K1674</f>
        <v>0</v>
      </c>
      <c r="H694" s="8">
        <f>COSS!L1690+COSS!L1682+COSS!L1674</f>
        <v>0</v>
      </c>
      <c r="I694" s="8">
        <f>COSS!N1690+COSS!N1682+COSS!N1674</f>
        <v>0</v>
      </c>
      <c r="J694" s="8">
        <f>COSS!O1690+COSS!O1682+COSS!O1674</f>
        <v>0</v>
      </c>
      <c r="K694" s="8">
        <f>COSS!P1690+COSS!P1682+COSS!P1674</f>
        <v>0</v>
      </c>
      <c r="L694" s="8">
        <f>COSS!Q1690+COSS!Q1682+COSS!Q1674</f>
        <v>0</v>
      </c>
      <c r="M694" s="8">
        <f>COSS!S1690+COSS!S1682+COSS!S1674</f>
        <v>0</v>
      </c>
      <c r="N694" s="8">
        <f>COSS!T1690+COSS!T1682+COSS!T1674</f>
        <v>0</v>
      </c>
      <c r="O694" s="8">
        <f>COSS!U1690+COSS!U1682+COSS!U1674</f>
        <v>0</v>
      </c>
      <c r="P694" s="8">
        <f>COSS!V1690+COSS!V1682+COSS!V1674</f>
        <v>0</v>
      </c>
      <c r="Q694" s="8">
        <f>COSS!X1690+COSS!X1682+COSS!X1674</f>
        <v>0</v>
      </c>
      <c r="R694" s="8">
        <f>COSS!Y1690+COSS!Y1682+COSS!Y1674</f>
        <v>0</v>
      </c>
      <c r="S694" s="8">
        <f>COSS!AA1690+COSS!AA1682+COSS!AA1674</f>
        <v>0</v>
      </c>
      <c r="T694" s="8">
        <f>COSS!AB1690+COSS!AB1682+COSS!AB1674</f>
        <v>0</v>
      </c>
      <c r="U694" s="8">
        <f>COSS!AC1690+COSS!AC1682+COSS!AC1674</f>
        <v>0</v>
      </c>
    </row>
    <row r="695" spans="1:21">
      <c r="B695" s="2" t="str">
        <f>$B$8</f>
        <v>DISTPRI</v>
      </c>
      <c r="D695" s="8">
        <f>COSS!H1691+COSS!H1683+COSS!H1675</f>
        <v>0</v>
      </c>
      <c r="E695" s="8">
        <f>COSS!I1691+COSS!I1683+COSS!I1675</f>
        <v>0</v>
      </c>
      <c r="F695" s="8">
        <f>COSS!J1691+COSS!J1683+COSS!J1675</f>
        <v>0</v>
      </c>
      <c r="G695" s="8">
        <f>COSS!K1691+COSS!K1683+COSS!K1675</f>
        <v>0</v>
      </c>
      <c r="H695" s="8">
        <f>COSS!L1691+COSS!L1683+COSS!L1675</f>
        <v>0</v>
      </c>
      <c r="I695" s="8">
        <f>COSS!N1691+COSS!N1683+COSS!N1675</f>
        <v>0</v>
      </c>
      <c r="J695" s="8">
        <f>COSS!O1691+COSS!O1683+COSS!O1675</f>
        <v>0</v>
      </c>
      <c r="K695" s="8">
        <f>COSS!P1691+COSS!P1683+COSS!P1675</f>
        <v>0</v>
      </c>
      <c r="L695" s="8">
        <f>COSS!Q1691+COSS!Q1683+COSS!Q1675</f>
        <v>0</v>
      </c>
      <c r="M695" s="8">
        <f>COSS!S1691+COSS!S1683+COSS!S1675</f>
        <v>0</v>
      </c>
      <c r="N695" s="8">
        <f>COSS!T1691+COSS!T1683+COSS!T1675</f>
        <v>0</v>
      </c>
      <c r="O695" s="8">
        <f>COSS!U1691+COSS!U1683+COSS!U1675</f>
        <v>0</v>
      </c>
      <c r="P695" s="8">
        <f>COSS!V1691+COSS!V1683+COSS!V1675</f>
        <v>0</v>
      </c>
      <c r="Q695" s="8">
        <f>COSS!X1691+COSS!X1683+COSS!X1675</f>
        <v>0</v>
      </c>
      <c r="R695" s="8">
        <f>COSS!Y1691+COSS!Y1683+COSS!Y1675</f>
        <v>0</v>
      </c>
      <c r="S695" s="8">
        <f>COSS!AA1691+COSS!AA1683+COSS!AA1675</f>
        <v>0</v>
      </c>
      <c r="T695" s="8">
        <f>COSS!AB1691+COSS!AB1683+COSS!AB1675</f>
        <v>0</v>
      </c>
      <c r="U695" s="8">
        <f>COSS!AC1691+COSS!AC1683+COSS!AC1675</f>
        <v>0</v>
      </c>
    </row>
    <row r="696" spans="1:21">
      <c r="B696" s="2" t="str">
        <f>$B$9</f>
        <v>DISTSEC</v>
      </c>
      <c r="D696" s="8">
        <f>COSS!H1692+COSS!H1684+COSS!H1676</f>
        <v>0</v>
      </c>
      <c r="E696" s="8">
        <f>COSS!I1692+COSS!I1684+COSS!I1676</f>
        <v>0</v>
      </c>
      <c r="F696" s="8">
        <f>COSS!J1692+COSS!J1684+COSS!J1676</f>
        <v>0</v>
      </c>
      <c r="G696" s="8">
        <f>COSS!K1692+COSS!K1684+COSS!K1676</f>
        <v>0</v>
      </c>
      <c r="H696" s="8">
        <f>COSS!L1692+COSS!L1684+COSS!L1676</f>
        <v>0</v>
      </c>
      <c r="I696" s="8">
        <f>COSS!N1692+COSS!N1684+COSS!N1676</f>
        <v>0</v>
      </c>
      <c r="J696" s="8">
        <f>COSS!O1692+COSS!O1684+COSS!O1676</f>
        <v>0</v>
      </c>
      <c r="K696" s="8">
        <f>COSS!P1692+COSS!P1684+COSS!P1676</f>
        <v>0</v>
      </c>
      <c r="L696" s="8">
        <f>COSS!Q1692+COSS!Q1684+COSS!Q1676</f>
        <v>0</v>
      </c>
      <c r="M696" s="8">
        <f>COSS!S1692+COSS!S1684+COSS!S1676</f>
        <v>0</v>
      </c>
      <c r="N696" s="8">
        <f>COSS!T1692+COSS!T1684+COSS!T1676</f>
        <v>0</v>
      </c>
      <c r="O696" s="8">
        <f>COSS!U1692+COSS!U1684+COSS!U1676</f>
        <v>0</v>
      </c>
      <c r="P696" s="8">
        <f>COSS!V1692+COSS!V1684+COSS!V1676</f>
        <v>0</v>
      </c>
      <c r="Q696" s="8">
        <f>COSS!X1692+COSS!X1684+COSS!X1676</f>
        <v>0</v>
      </c>
      <c r="R696" s="8">
        <f>COSS!Y1692+COSS!Y1684+COSS!Y1676</f>
        <v>0</v>
      </c>
      <c r="S696" s="8">
        <f>COSS!AA1692+COSS!AA1684+COSS!AA1676</f>
        <v>0</v>
      </c>
      <c r="T696" s="8">
        <f>COSS!AB1692+COSS!AB1684+COSS!AB1676</f>
        <v>0</v>
      </c>
      <c r="U696" s="8">
        <f>COSS!AC1692+COSS!AC1684+COSS!AC1676</f>
        <v>0</v>
      </c>
    </row>
    <row r="697" spans="1:21">
      <c r="B697" s="2" t="str">
        <f>$B$10</f>
        <v>ENERGY</v>
      </c>
      <c r="D697" s="8">
        <f>COSS!H1693+COSS!H1685+COSS!H1677</f>
        <v>0</v>
      </c>
      <c r="E697" s="8">
        <f>COSS!I1693+COSS!I1685+COSS!I1677</f>
        <v>0</v>
      </c>
      <c r="F697" s="8">
        <f>COSS!J1693+COSS!J1685+COSS!J1677</f>
        <v>0</v>
      </c>
      <c r="G697" s="8">
        <f>COSS!K1693+COSS!K1685+COSS!K1677</f>
        <v>0</v>
      </c>
      <c r="H697" s="8">
        <f>COSS!L1693+COSS!L1685+COSS!L1677</f>
        <v>0</v>
      </c>
      <c r="I697" s="8">
        <f>COSS!N1693+COSS!N1685+COSS!N1677</f>
        <v>0</v>
      </c>
      <c r="J697" s="8">
        <f>COSS!O1693+COSS!O1685+COSS!O1677</f>
        <v>0</v>
      </c>
      <c r="K697" s="8">
        <f>COSS!P1693+COSS!P1685+COSS!P1677</f>
        <v>0</v>
      </c>
      <c r="L697" s="8">
        <f>COSS!Q1693+COSS!Q1685+COSS!Q1677</f>
        <v>0</v>
      </c>
      <c r="M697" s="8">
        <f>COSS!S1693+COSS!S1685+COSS!S1677</f>
        <v>0</v>
      </c>
      <c r="N697" s="8">
        <f>COSS!T1693+COSS!T1685+COSS!T1677</f>
        <v>0</v>
      </c>
      <c r="O697" s="8">
        <f>COSS!U1693+COSS!U1685+COSS!U1677</f>
        <v>0</v>
      </c>
      <c r="P697" s="8">
        <f>COSS!V1693+COSS!V1685+COSS!V1677</f>
        <v>0</v>
      </c>
      <c r="Q697" s="8">
        <f>COSS!X1693+COSS!X1685+COSS!X1677</f>
        <v>0</v>
      </c>
      <c r="R697" s="8">
        <f>COSS!Y1693+COSS!Y1685+COSS!Y1677</f>
        <v>0</v>
      </c>
      <c r="S697" s="8">
        <f>COSS!AA1693+COSS!AA1685+COSS!AA1677</f>
        <v>0</v>
      </c>
      <c r="T697" s="8">
        <f>COSS!AB1693+COSS!AB1685+COSS!AB1677</f>
        <v>0</v>
      </c>
      <c r="U697" s="8">
        <f>COSS!AC1693+COSS!AC1685+COSS!AC1677</f>
        <v>0</v>
      </c>
    </row>
    <row r="698" spans="1:21">
      <c r="B698" s="2" t="str">
        <f>$B$11</f>
        <v>CUSTOMER</v>
      </c>
      <c r="D698" s="8">
        <f>COSS!H1694+COSS!H1686+COSS!H1678</f>
        <v>8371575.9999999981</v>
      </c>
      <c r="E698" s="8">
        <f>COSS!I1694+COSS!I1686+COSS!I1678</f>
        <v>6364524.022797239</v>
      </c>
      <c r="F698" s="8">
        <f>COSS!J1694+COSS!J1686+COSS!J1678</f>
        <v>1291186.0388318074</v>
      </c>
      <c r="G698" s="8">
        <f>COSS!K1694+COSS!K1686+COSS!K1678</f>
        <v>3058.9014115712425</v>
      </c>
      <c r="H698" s="8">
        <f>COSS!L1694+COSS!L1686+COSS!L1678</f>
        <v>127.40906549200815</v>
      </c>
      <c r="I698" s="8">
        <f>COSS!N1694+COSS!N1686+COSS!N1678</f>
        <v>16440.448406555824</v>
      </c>
      <c r="J698" s="8">
        <f>COSS!O1694+COSS!O1686+COSS!O1678</f>
        <v>3150.355584435616</v>
      </c>
      <c r="K698" s="8">
        <f>COSS!P1694+COSS!P1686+COSS!P1678</f>
        <v>311.3133393742504</v>
      </c>
      <c r="L698" s="8">
        <f>COSS!Q1694+COSS!Q1686+COSS!Q1678</f>
        <v>0</v>
      </c>
      <c r="M698" s="8">
        <f>COSS!S1694+COSS!S1686+COSS!S1678</f>
        <v>181.59709185849377</v>
      </c>
      <c r="N698" s="8">
        <f>COSS!T1694+COSS!T1686+COSS!T1678</f>
        <v>1915.9981926091789</v>
      </c>
      <c r="O698" s="8">
        <f>COSS!U1694+COSS!U1686+COSS!U1678</f>
        <v>1003.3983692692129</v>
      </c>
      <c r="P698" s="8">
        <f>COSS!V1694+COSS!V1686+COSS!V1678</f>
        <v>136.19781889387033</v>
      </c>
      <c r="Q698" s="8">
        <f>COSS!X1694+COSS!X1686+COSS!X1678</f>
        <v>5861.933046334987</v>
      </c>
      <c r="R698" s="8">
        <f>COSS!Y1694+COSS!Y1686+COSS!Y1678</f>
        <v>42.888200564091392</v>
      </c>
      <c r="S698" s="8">
        <f>COSS!AA1694+COSS!AA1686+COSS!AA1678</f>
        <v>323.01702530847467</v>
      </c>
      <c r="T698" s="8">
        <f>COSS!AB1694+COSS!AB1686+COSS!AB1678</f>
        <v>681256.1778973639</v>
      </c>
      <c r="U698" s="8">
        <f>COSS!AC1694+COSS!AC1686+COSS!AC1678</f>
        <v>2056.3029213222162</v>
      </c>
    </row>
    <row r="699" spans="1:21">
      <c r="B699" s="2" t="str">
        <f>$B$12</f>
        <v>TOTAL</v>
      </c>
      <c r="D699" s="8">
        <f>COSS!H1695+COSS!H1687+COSS!H1679</f>
        <v>8371575.9999999981</v>
      </c>
      <c r="E699" s="8">
        <f>COSS!I1695+COSS!I1687+COSS!I1679</f>
        <v>6364524.022797239</v>
      </c>
      <c r="F699" s="8">
        <f>COSS!J1695+COSS!J1687+COSS!J1679</f>
        <v>1291186.0388318074</v>
      </c>
      <c r="G699" s="8">
        <f>COSS!K1695+COSS!K1687+COSS!K1679</f>
        <v>3058.9014115712425</v>
      </c>
      <c r="H699" s="8">
        <f>COSS!L1695+COSS!L1687+COSS!L1679</f>
        <v>127.40906549200815</v>
      </c>
      <c r="I699" s="8">
        <f>COSS!N1695+COSS!N1687+COSS!N1679</f>
        <v>16440.448406555824</v>
      </c>
      <c r="J699" s="8">
        <f>COSS!O1695+COSS!O1687+COSS!O1679</f>
        <v>3150.355584435616</v>
      </c>
      <c r="K699" s="8">
        <f>COSS!P1695+COSS!P1687+COSS!P1679</f>
        <v>311.3133393742504</v>
      </c>
      <c r="L699" s="8">
        <f>COSS!Q1695+COSS!Q1687+COSS!Q1679</f>
        <v>0</v>
      </c>
      <c r="M699" s="8">
        <f>COSS!S1695+COSS!S1687+COSS!S1679</f>
        <v>181.59709185849377</v>
      </c>
      <c r="N699" s="8">
        <f>COSS!T1695+COSS!T1687+COSS!T1679</f>
        <v>1915.9981926091789</v>
      </c>
      <c r="O699" s="8">
        <f>COSS!U1695+COSS!U1687+COSS!U1679</f>
        <v>1003.3983692692129</v>
      </c>
      <c r="P699" s="8">
        <f>COSS!V1695+COSS!V1687+COSS!V1679</f>
        <v>136.19781889387033</v>
      </c>
      <c r="Q699" s="8">
        <f>COSS!X1695+COSS!X1687+COSS!X1679</f>
        <v>5861.933046334987</v>
      </c>
      <c r="R699" s="8">
        <f>COSS!Y1695+COSS!Y1687+COSS!Y1679</f>
        <v>42.888200564091392</v>
      </c>
      <c r="S699" s="8">
        <f>COSS!AA1695+COSS!AA1687+COSS!AA1679</f>
        <v>323.01702530847467</v>
      </c>
      <c r="T699" s="8">
        <f>COSS!AB1695+COSS!AB1687+COSS!AB1679</f>
        <v>681256.1778973639</v>
      </c>
      <c r="U699" s="8">
        <f>COSS!AC1695+COSS!AC1687+COSS!AC1679</f>
        <v>2056.3029213222162</v>
      </c>
    </row>
    <row r="700" spans="1:21">
      <c r="A700" s="2" t="s">
        <v>80</v>
      </c>
      <c r="B700" s="2" t="str">
        <f>$B$5</f>
        <v>PRODUCTION</v>
      </c>
      <c r="C700" s="6"/>
      <c r="D700" s="7">
        <f t="shared" ref="D700:D707" si="435">SUM(E700:U700)</f>
        <v>0</v>
      </c>
      <c r="E700" s="7">
        <f t="shared" ref="E700:G704" si="436">E692/$D$699</f>
        <v>0</v>
      </c>
      <c r="F700" s="7">
        <f t="shared" si="436"/>
        <v>0</v>
      </c>
      <c r="G700" s="7">
        <f t="shared" si="436"/>
        <v>0</v>
      </c>
      <c r="H700" s="7">
        <f t="shared" ref="H700:H706" si="437">H692/$D$699</f>
        <v>0</v>
      </c>
      <c r="I700" s="7">
        <f t="shared" ref="I700:K704" si="438">I692/$D$699</f>
        <v>0</v>
      </c>
      <c r="J700" s="7">
        <f t="shared" si="438"/>
        <v>0</v>
      </c>
      <c r="K700" s="7">
        <f t="shared" si="438"/>
        <v>0</v>
      </c>
      <c r="L700" s="7">
        <f>IFERROR(L692/$D$699,0)</f>
        <v>0</v>
      </c>
      <c r="M700" s="7">
        <f t="shared" ref="M700:M706" si="439">M692/$D$699</f>
        <v>0</v>
      </c>
      <c r="N700" s="7">
        <f t="shared" ref="N700:O706" si="440">N692/$D$699</f>
        <v>0</v>
      </c>
      <c r="O700" s="7">
        <f t="shared" si="440"/>
        <v>0</v>
      </c>
      <c r="P700" s="7">
        <f t="shared" ref="P700:P706" si="441">P692/$D$699</f>
        <v>0</v>
      </c>
      <c r="Q700" s="7">
        <f t="shared" ref="Q700:R704" si="442">Q692/$D$699</f>
        <v>0</v>
      </c>
      <c r="R700" s="7">
        <f t="shared" si="442"/>
        <v>0</v>
      </c>
      <c r="S700" s="7">
        <f t="shared" ref="S700:T704" si="443">S692/$D$699</f>
        <v>0</v>
      </c>
      <c r="T700" s="7">
        <f t="shared" si="443"/>
        <v>0</v>
      </c>
      <c r="U700" s="7">
        <f t="shared" ref="U700:U706" si="444">U692/$D$699</f>
        <v>0</v>
      </c>
    </row>
    <row r="701" spans="1:21">
      <c r="A701" s="2" t="str">
        <f t="shared" ref="A701:A707" si="445">A700</f>
        <v>TOTOX234</v>
      </c>
      <c r="B701" s="2" t="str">
        <f>$B$6</f>
        <v>BULKTRAN</v>
      </c>
      <c r="C701" s="6"/>
      <c r="D701" s="7">
        <f t="shared" si="435"/>
        <v>0</v>
      </c>
      <c r="E701" s="7">
        <f t="shared" si="436"/>
        <v>0</v>
      </c>
      <c r="F701" s="7">
        <f t="shared" si="436"/>
        <v>0</v>
      </c>
      <c r="G701" s="7">
        <f t="shared" si="436"/>
        <v>0</v>
      </c>
      <c r="H701" s="7">
        <f t="shared" si="437"/>
        <v>0</v>
      </c>
      <c r="I701" s="7">
        <f t="shared" si="438"/>
        <v>0</v>
      </c>
      <c r="J701" s="7">
        <f t="shared" si="438"/>
        <v>0</v>
      </c>
      <c r="K701" s="7">
        <f t="shared" si="438"/>
        <v>0</v>
      </c>
      <c r="L701" s="7">
        <f t="shared" ref="L701:L706" si="446">IFERROR(L693/$D$699,0)</f>
        <v>0</v>
      </c>
      <c r="M701" s="7">
        <f t="shared" si="439"/>
        <v>0</v>
      </c>
      <c r="N701" s="7">
        <f t="shared" si="440"/>
        <v>0</v>
      </c>
      <c r="O701" s="7">
        <f t="shared" si="440"/>
        <v>0</v>
      </c>
      <c r="P701" s="7">
        <f t="shared" si="441"/>
        <v>0</v>
      </c>
      <c r="Q701" s="7">
        <f t="shared" si="442"/>
        <v>0</v>
      </c>
      <c r="R701" s="7">
        <f t="shared" si="442"/>
        <v>0</v>
      </c>
      <c r="S701" s="7">
        <f t="shared" si="443"/>
        <v>0</v>
      </c>
      <c r="T701" s="7">
        <f t="shared" si="443"/>
        <v>0</v>
      </c>
      <c r="U701" s="7">
        <f t="shared" si="444"/>
        <v>0</v>
      </c>
    </row>
    <row r="702" spans="1:21">
      <c r="A702" s="2" t="str">
        <f t="shared" si="445"/>
        <v>TOTOX234</v>
      </c>
      <c r="B702" s="2" t="str">
        <f>$B$7</f>
        <v>SUBTRAN</v>
      </c>
      <c r="C702" s="6"/>
      <c r="D702" s="7">
        <f t="shared" si="435"/>
        <v>0</v>
      </c>
      <c r="E702" s="7">
        <f t="shared" si="436"/>
        <v>0</v>
      </c>
      <c r="F702" s="7">
        <f t="shared" si="436"/>
        <v>0</v>
      </c>
      <c r="G702" s="7">
        <f t="shared" si="436"/>
        <v>0</v>
      </c>
      <c r="H702" s="7">
        <f t="shared" si="437"/>
        <v>0</v>
      </c>
      <c r="I702" s="7">
        <f t="shared" si="438"/>
        <v>0</v>
      </c>
      <c r="J702" s="7">
        <f t="shared" si="438"/>
        <v>0</v>
      </c>
      <c r="K702" s="7">
        <f t="shared" si="438"/>
        <v>0</v>
      </c>
      <c r="L702" s="7">
        <f t="shared" si="446"/>
        <v>0</v>
      </c>
      <c r="M702" s="7">
        <f t="shared" si="439"/>
        <v>0</v>
      </c>
      <c r="N702" s="7">
        <f t="shared" si="440"/>
        <v>0</v>
      </c>
      <c r="O702" s="7">
        <f t="shared" si="440"/>
        <v>0</v>
      </c>
      <c r="P702" s="7">
        <f t="shared" si="441"/>
        <v>0</v>
      </c>
      <c r="Q702" s="7">
        <f t="shared" si="442"/>
        <v>0</v>
      </c>
      <c r="R702" s="7">
        <f t="shared" si="442"/>
        <v>0</v>
      </c>
      <c r="S702" s="7">
        <f t="shared" si="443"/>
        <v>0</v>
      </c>
      <c r="T702" s="7">
        <f t="shared" si="443"/>
        <v>0</v>
      </c>
      <c r="U702" s="7">
        <f t="shared" si="444"/>
        <v>0</v>
      </c>
    </row>
    <row r="703" spans="1:21">
      <c r="A703" s="2" t="str">
        <f t="shared" si="445"/>
        <v>TOTOX234</v>
      </c>
      <c r="B703" s="2" t="str">
        <f>$B$8</f>
        <v>DISTPRI</v>
      </c>
      <c r="C703" s="6"/>
      <c r="D703" s="7">
        <f t="shared" si="435"/>
        <v>0</v>
      </c>
      <c r="E703" s="7">
        <f t="shared" si="436"/>
        <v>0</v>
      </c>
      <c r="F703" s="7">
        <f t="shared" si="436"/>
        <v>0</v>
      </c>
      <c r="G703" s="7">
        <f t="shared" si="436"/>
        <v>0</v>
      </c>
      <c r="H703" s="7">
        <f t="shared" si="437"/>
        <v>0</v>
      </c>
      <c r="I703" s="7">
        <f t="shared" si="438"/>
        <v>0</v>
      </c>
      <c r="J703" s="7">
        <f t="shared" si="438"/>
        <v>0</v>
      </c>
      <c r="K703" s="7">
        <f t="shared" si="438"/>
        <v>0</v>
      </c>
      <c r="L703" s="7">
        <f t="shared" si="446"/>
        <v>0</v>
      </c>
      <c r="M703" s="7">
        <f t="shared" si="439"/>
        <v>0</v>
      </c>
      <c r="N703" s="7">
        <f t="shared" si="440"/>
        <v>0</v>
      </c>
      <c r="O703" s="7">
        <f t="shared" si="440"/>
        <v>0</v>
      </c>
      <c r="P703" s="7">
        <f t="shared" si="441"/>
        <v>0</v>
      </c>
      <c r="Q703" s="7">
        <f t="shared" si="442"/>
        <v>0</v>
      </c>
      <c r="R703" s="7">
        <f t="shared" si="442"/>
        <v>0</v>
      </c>
      <c r="S703" s="7">
        <f t="shared" si="443"/>
        <v>0</v>
      </c>
      <c r="T703" s="7">
        <f t="shared" si="443"/>
        <v>0</v>
      </c>
      <c r="U703" s="7">
        <f t="shared" si="444"/>
        <v>0</v>
      </c>
    </row>
    <row r="704" spans="1:21">
      <c r="A704" s="2" t="str">
        <f t="shared" si="445"/>
        <v>TOTOX234</v>
      </c>
      <c r="B704" s="2" t="str">
        <f>$B$9</f>
        <v>DISTSEC</v>
      </c>
      <c r="C704" s="6"/>
      <c r="D704" s="7">
        <f t="shared" si="435"/>
        <v>0</v>
      </c>
      <c r="E704" s="7">
        <f t="shared" si="436"/>
        <v>0</v>
      </c>
      <c r="F704" s="7">
        <f t="shared" si="436"/>
        <v>0</v>
      </c>
      <c r="G704" s="7">
        <f t="shared" si="436"/>
        <v>0</v>
      </c>
      <c r="H704" s="7">
        <f t="shared" si="437"/>
        <v>0</v>
      </c>
      <c r="I704" s="7">
        <f t="shared" si="438"/>
        <v>0</v>
      </c>
      <c r="J704" s="7">
        <f t="shared" si="438"/>
        <v>0</v>
      </c>
      <c r="K704" s="7">
        <f t="shared" si="438"/>
        <v>0</v>
      </c>
      <c r="L704" s="7">
        <f t="shared" si="446"/>
        <v>0</v>
      </c>
      <c r="M704" s="7">
        <f t="shared" si="439"/>
        <v>0</v>
      </c>
      <c r="N704" s="7">
        <f t="shared" si="440"/>
        <v>0</v>
      </c>
      <c r="O704" s="7">
        <f t="shared" si="440"/>
        <v>0</v>
      </c>
      <c r="P704" s="7">
        <f t="shared" si="441"/>
        <v>0</v>
      </c>
      <c r="Q704" s="7">
        <f t="shared" si="442"/>
        <v>0</v>
      </c>
      <c r="R704" s="7">
        <f t="shared" si="442"/>
        <v>0</v>
      </c>
      <c r="S704" s="7">
        <f t="shared" si="443"/>
        <v>0</v>
      </c>
      <c r="T704" s="7">
        <f t="shared" si="443"/>
        <v>0</v>
      </c>
      <c r="U704" s="7">
        <f t="shared" si="444"/>
        <v>0</v>
      </c>
    </row>
    <row r="705" spans="1:21">
      <c r="A705" s="2" t="str">
        <f t="shared" si="445"/>
        <v>TOTOX234</v>
      </c>
      <c r="B705" s="2" t="str">
        <f>$B$10</f>
        <v>ENERGY</v>
      </c>
      <c r="C705" s="6"/>
      <c r="D705" s="7">
        <f t="shared" si="435"/>
        <v>0</v>
      </c>
      <c r="E705" s="7">
        <f t="shared" ref="E705:G706" si="447">E697/$D$699</f>
        <v>0</v>
      </c>
      <c r="F705" s="7">
        <f t="shared" si="447"/>
        <v>0</v>
      </c>
      <c r="G705" s="7">
        <f t="shared" si="447"/>
        <v>0</v>
      </c>
      <c r="H705" s="7">
        <f t="shared" si="437"/>
        <v>0</v>
      </c>
      <c r="I705" s="7">
        <f t="shared" ref="I705:K706" si="448">I697/$D$699</f>
        <v>0</v>
      </c>
      <c r="J705" s="7">
        <f t="shared" si="448"/>
        <v>0</v>
      </c>
      <c r="K705" s="7">
        <f t="shared" si="448"/>
        <v>0</v>
      </c>
      <c r="L705" s="7">
        <f t="shared" si="446"/>
        <v>0</v>
      </c>
      <c r="M705" s="7">
        <f t="shared" si="439"/>
        <v>0</v>
      </c>
      <c r="N705" s="7">
        <f t="shared" si="440"/>
        <v>0</v>
      </c>
      <c r="O705" s="7">
        <f t="shared" si="440"/>
        <v>0</v>
      </c>
      <c r="P705" s="7">
        <f t="shared" si="441"/>
        <v>0</v>
      </c>
      <c r="Q705" s="7">
        <f t="shared" ref="Q705:T706" si="449">Q697/$D$699</f>
        <v>0</v>
      </c>
      <c r="R705" s="7">
        <f t="shared" si="449"/>
        <v>0</v>
      </c>
      <c r="S705" s="7">
        <f t="shared" si="449"/>
        <v>0</v>
      </c>
      <c r="T705" s="7">
        <f t="shared" si="449"/>
        <v>0</v>
      </c>
      <c r="U705" s="7">
        <f t="shared" si="444"/>
        <v>0</v>
      </c>
    </row>
    <row r="706" spans="1:21">
      <c r="A706" s="2" t="str">
        <f t="shared" si="445"/>
        <v>TOTOX234</v>
      </c>
      <c r="B706" s="2" t="str">
        <f>$B$11</f>
        <v>CUSTOMER</v>
      </c>
      <c r="C706" s="6"/>
      <c r="D706" s="7">
        <f t="shared" si="435"/>
        <v>1.0000000000000002</v>
      </c>
      <c r="E706" s="7">
        <f t="shared" si="447"/>
        <v>0.76025398596360361</v>
      </c>
      <c r="F706" s="7">
        <f t="shared" si="447"/>
        <v>0.15423452392139875</v>
      </c>
      <c r="G706" s="7">
        <f t="shared" si="447"/>
        <v>3.653913446609388E-4</v>
      </c>
      <c r="H706" s="7">
        <f t="shared" si="437"/>
        <v>1.521924491780379E-5</v>
      </c>
      <c r="I706" s="7">
        <f t="shared" si="448"/>
        <v>1.9638415044617441E-3</v>
      </c>
      <c r="J706" s="7">
        <f t="shared" si="448"/>
        <v>3.7631571217123475E-4</v>
      </c>
      <c r="K706" s="7">
        <f t="shared" si="448"/>
        <v>3.7186945370172891E-5</v>
      </c>
      <c r="L706" s="7">
        <f t="shared" si="446"/>
        <v>0</v>
      </c>
      <c r="M706" s="7">
        <f t="shared" si="439"/>
        <v>2.1692103357658558E-5</v>
      </c>
      <c r="N706" s="7">
        <f t="shared" si="440"/>
        <v>2.2886947363425707E-4</v>
      </c>
      <c r="O706" s="7">
        <f t="shared" si="440"/>
        <v>1.1985776265654318E-4</v>
      </c>
      <c r="P706" s="7">
        <f t="shared" si="441"/>
        <v>1.6269077518243919E-5</v>
      </c>
      <c r="Q706" s="7">
        <f t="shared" si="449"/>
        <v>7.0021857847733673E-4</v>
      </c>
      <c r="R706" s="7">
        <f t="shared" si="449"/>
        <v>5.1230736678603174E-6</v>
      </c>
      <c r="S706" s="7">
        <f t="shared" si="449"/>
        <v>3.858497197044795E-5</v>
      </c>
      <c r="T706" s="7">
        <f t="shared" si="449"/>
        <v>8.1377291193123494E-2</v>
      </c>
      <c r="U706" s="7">
        <f t="shared" si="444"/>
        <v>2.4562912901014298E-4</v>
      </c>
    </row>
    <row r="707" spans="1:21">
      <c r="A707" s="2" t="str">
        <f t="shared" si="445"/>
        <v>TOTOX234</v>
      </c>
      <c r="B707" s="2" t="str">
        <f>$B$12</f>
        <v>TOTAL</v>
      </c>
      <c r="C707" s="6"/>
      <c r="D707" s="7">
        <f t="shared" si="435"/>
        <v>1.0000000000000002</v>
      </c>
      <c r="E707" s="7">
        <f t="shared" ref="E707:U707" si="450">SUM(E700:E706)</f>
        <v>0.76025398596360361</v>
      </c>
      <c r="F707" s="7">
        <f t="shared" si="450"/>
        <v>0.15423452392139875</v>
      </c>
      <c r="G707" s="7">
        <f t="shared" si="450"/>
        <v>3.653913446609388E-4</v>
      </c>
      <c r="H707" s="7">
        <f t="shared" si="450"/>
        <v>1.521924491780379E-5</v>
      </c>
      <c r="I707" s="7">
        <f t="shared" si="450"/>
        <v>1.9638415044617441E-3</v>
      </c>
      <c r="J707" s="7">
        <f t="shared" si="450"/>
        <v>3.7631571217123475E-4</v>
      </c>
      <c r="K707" s="7">
        <f t="shared" si="450"/>
        <v>3.7186945370172891E-5</v>
      </c>
      <c r="L707" s="7">
        <f t="shared" si="450"/>
        <v>0</v>
      </c>
      <c r="M707" s="7">
        <f t="shared" si="450"/>
        <v>2.1692103357658558E-5</v>
      </c>
      <c r="N707" s="7">
        <f t="shared" si="450"/>
        <v>2.2886947363425707E-4</v>
      </c>
      <c r="O707" s="7">
        <f t="shared" si="450"/>
        <v>1.1985776265654318E-4</v>
      </c>
      <c r="P707" s="7">
        <f t="shared" si="450"/>
        <v>1.6269077518243919E-5</v>
      </c>
      <c r="Q707" s="7">
        <f t="shared" si="450"/>
        <v>7.0021857847733673E-4</v>
      </c>
      <c r="R707" s="7">
        <f t="shared" si="450"/>
        <v>5.1230736678603174E-6</v>
      </c>
      <c r="S707" s="7">
        <f t="shared" si="450"/>
        <v>3.858497197044795E-5</v>
      </c>
      <c r="T707" s="7">
        <f t="shared" si="450"/>
        <v>8.1377291193123494E-2</v>
      </c>
      <c r="U707" s="7">
        <f t="shared" si="450"/>
        <v>2.4562912901014298E-4</v>
      </c>
    </row>
    <row r="709" spans="1:21">
      <c r="A709" s="15" t="s">
        <v>125</v>
      </c>
      <c r="B709" s="2" t="str">
        <f>$B$5</f>
        <v>PRODUCTION</v>
      </c>
      <c r="D709" s="8">
        <f>COSS!H1704</f>
        <v>0</v>
      </c>
      <c r="E709" s="8">
        <f>COSS!I1704</f>
        <v>0</v>
      </c>
      <c r="F709" s="8">
        <f>COSS!J1704</f>
        <v>0</v>
      </c>
      <c r="G709" s="8">
        <f>COSS!K1704</f>
        <v>0</v>
      </c>
      <c r="H709" s="8">
        <f>COSS!L1704</f>
        <v>0</v>
      </c>
      <c r="I709" s="8">
        <f>COSS!N1704</f>
        <v>0</v>
      </c>
      <c r="J709" s="8">
        <f>COSS!O1704</f>
        <v>0</v>
      </c>
      <c r="K709" s="8">
        <f>COSS!P1704</f>
        <v>0</v>
      </c>
      <c r="L709" s="8">
        <f>COSS!Q1704</f>
        <v>0</v>
      </c>
      <c r="M709" s="8">
        <f>COSS!S1704</f>
        <v>0</v>
      </c>
      <c r="N709" s="8">
        <f>COSS!T1704</f>
        <v>0</v>
      </c>
      <c r="O709" s="8">
        <f>COSS!U1704</f>
        <v>0</v>
      </c>
      <c r="P709" s="8">
        <f>COSS!V1704</f>
        <v>0</v>
      </c>
      <c r="Q709" s="8">
        <f>COSS!X1704</f>
        <v>0</v>
      </c>
      <c r="R709" s="8">
        <f>COSS!Y1704</f>
        <v>0</v>
      </c>
      <c r="S709" s="8">
        <f>COSS!AA1704</f>
        <v>0</v>
      </c>
      <c r="T709" s="8">
        <f>COSS!AB1704</f>
        <v>0</v>
      </c>
      <c r="U709" s="8">
        <f>COSS!AC1704</f>
        <v>0</v>
      </c>
    </row>
    <row r="710" spans="1:21">
      <c r="B710" s="2" t="str">
        <f>$B$6</f>
        <v>BULKTRAN</v>
      </c>
      <c r="D710" s="8">
        <f>COSS!H1705</f>
        <v>0</v>
      </c>
      <c r="E710" s="8">
        <f>COSS!I1705</f>
        <v>0</v>
      </c>
      <c r="F710" s="8">
        <f>COSS!J1705</f>
        <v>0</v>
      </c>
      <c r="G710" s="8">
        <f>COSS!K1705</f>
        <v>0</v>
      </c>
      <c r="H710" s="8">
        <f>COSS!L1705</f>
        <v>0</v>
      </c>
      <c r="I710" s="8">
        <f>COSS!N1705</f>
        <v>0</v>
      </c>
      <c r="J710" s="8">
        <f>COSS!O1705</f>
        <v>0</v>
      </c>
      <c r="K710" s="8">
        <f>COSS!P1705</f>
        <v>0</v>
      </c>
      <c r="L710" s="8">
        <f>COSS!Q1705</f>
        <v>0</v>
      </c>
      <c r="M710" s="8">
        <f>COSS!S1705</f>
        <v>0</v>
      </c>
      <c r="N710" s="8">
        <f>COSS!T1705</f>
        <v>0</v>
      </c>
      <c r="O710" s="8">
        <f>COSS!U1705</f>
        <v>0</v>
      </c>
      <c r="P710" s="8">
        <f>COSS!V1705</f>
        <v>0</v>
      </c>
      <c r="Q710" s="8">
        <f>COSS!X1705</f>
        <v>0</v>
      </c>
      <c r="R710" s="8">
        <f>COSS!Y1705</f>
        <v>0</v>
      </c>
      <c r="S710" s="8">
        <f>COSS!AA1705</f>
        <v>0</v>
      </c>
      <c r="T710" s="8">
        <f>COSS!AB1705</f>
        <v>0</v>
      </c>
      <c r="U710" s="8">
        <f>COSS!AC1705</f>
        <v>0</v>
      </c>
    </row>
    <row r="711" spans="1:21">
      <c r="B711" s="2" t="str">
        <f>$B$7</f>
        <v>SUBTRAN</v>
      </c>
      <c r="D711" s="8">
        <f>COSS!H1706</f>
        <v>0</v>
      </c>
      <c r="E711" s="8">
        <f>COSS!I1706</f>
        <v>0</v>
      </c>
      <c r="F711" s="8">
        <f>COSS!J1706</f>
        <v>0</v>
      </c>
      <c r="G711" s="8">
        <f>COSS!K1706</f>
        <v>0</v>
      </c>
      <c r="H711" s="8">
        <f>COSS!L1706</f>
        <v>0</v>
      </c>
      <c r="I711" s="8">
        <f>COSS!N1706</f>
        <v>0</v>
      </c>
      <c r="J711" s="8">
        <f>COSS!O1706</f>
        <v>0</v>
      </c>
      <c r="K711" s="8">
        <f>COSS!P1706</f>
        <v>0</v>
      </c>
      <c r="L711" s="8">
        <f>COSS!Q1706</f>
        <v>0</v>
      </c>
      <c r="M711" s="8">
        <f>COSS!S1706</f>
        <v>0</v>
      </c>
      <c r="N711" s="8">
        <f>COSS!T1706</f>
        <v>0</v>
      </c>
      <c r="O711" s="8">
        <f>COSS!U1706</f>
        <v>0</v>
      </c>
      <c r="P711" s="8">
        <f>COSS!V1706</f>
        <v>0</v>
      </c>
      <c r="Q711" s="8">
        <f>COSS!X1706</f>
        <v>0</v>
      </c>
      <c r="R711" s="8">
        <f>COSS!Y1706</f>
        <v>0</v>
      </c>
      <c r="S711" s="8">
        <f>COSS!AA1706</f>
        <v>0</v>
      </c>
      <c r="T711" s="8">
        <f>COSS!AB1706</f>
        <v>0</v>
      </c>
      <c r="U711" s="8">
        <f>COSS!AC1706</f>
        <v>0</v>
      </c>
    </row>
    <row r="712" spans="1:21">
      <c r="B712" s="2" t="str">
        <f>$B$8</f>
        <v>DISTPRI</v>
      </c>
      <c r="D712" s="8">
        <f>COSS!H1707</f>
        <v>0</v>
      </c>
      <c r="E712" s="8">
        <f>COSS!I1707</f>
        <v>0</v>
      </c>
      <c r="F712" s="8">
        <f>COSS!J1707</f>
        <v>0</v>
      </c>
      <c r="G712" s="8">
        <f>COSS!K1707</f>
        <v>0</v>
      </c>
      <c r="H712" s="8">
        <f>COSS!L1707</f>
        <v>0</v>
      </c>
      <c r="I712" s="8">
        <f>COSS!N1707</f>
        <v>0</v>
      </c>
      <c r="J712" s="8">
        <f>COSS!O1707</f>
        <v>0</v>
      </c>
      <c r="K712" s="8">
        <f>COSS!P1707</f>
        <v>0</v>
      </c>
      <c r="L712" s="8">
        <f>COSS!Q1707</f>
        <v>0</v>
      </c>
      <c r="M712" s="8">
        <f>COSS!S1707</f>
        <v>0</v>
      </c>
      <c r="N712" s="8">
        <f>COSS!T1707</f>
        <v>0</v>
      </c>
      <c r="O712" s="8">
        <f>COSS!U1707</f>
        <v>0</v>
      </c>
      <c r="P712" s="8">
        <f>COSS!V1707</f>
        <v>0</v>
      </c>
      <c r="Q712" s="8">
        <f>COSS!X1707</f>
        <v>0</v>
      </c>
      <c r="R712" s="8">
        <f>COSS!Y1707</f>
        <v>0</v>
      </c>
      <c r="S712" s="8">
        <f>COSS!AA1707</f>
        <v>0</v>
      </c>
      <c r="T712" s="8">
        <f>COSS!AB1707</f>
        <v>0</v>
      </c>
      <c r="U712" s="8">
        <f>COSS!AC1707</f>
        <v>0</v>
      </c>
    </row>
    <row r="713" spans="1:21">
      <c r="B713" s="2" t="str">
        <f>$B$9</f>
        <v>DISTSEC</v>
      </c>
      <c r="D713" s="8">
        <f>COSS!H1708</f>
        <v>0</v>
      </c>
      <c r="E713" s="8">
        <f>COSS!I1708</f>
        <v>0</v>
      </c>
      <c r="F713" s="8">
        <f>COSS!J1708</f>
        <v>0</v>
      </c>
      <c r="G713" s="8">
        <f>COSS!K1708</f>
        <v>0</v>
      </c>
      <c r="H713" s="8">
        <f>COSS!L1708</f>
        <v>0</v>
      </c>
      <c r="I713" s="8">
        <f>COSS!N1708</f>
        <v>0</v>
      </c>
      <c r="J713" s="8">
        <f>COSS!O1708</f>
        <v>0</v>
      </c>
      <c r="K713" s="8">
        <f>COSS!P1708</f>
        <v>0</v>
      </c>
      <c r="L713" s="8">
        <f>COSS!Q1708</f>
        <v>0</v>
      </c>
      <c r="M713" s="8">
        <f>COSS!S1708</f>
        <v>0</v>
      </c>
      <c r="N713" s="8">
        <f>COSS!T1708</f>
        <v>0</v>
      </c>
      <c r="O713" s="8">
        <f>COSS!U1708</f>
        <v>0</v>
      </c>
      <c r="P713" s="8">
        <f>COSS!V1708</f>
        <v>0</v>
      </c>
      <c r="Q713" s="8">
        <f>COSS!X1708</f>
        <v>0</v>
      </c>
      <c r="R713" s="8">
        <f>COSS!Y1708</f>
        <v>0</v>
      </c>
      <c r="S713" s="8">
        <f>COSS!AA1708</f>
        <v>0</v>
      </c>
      <c r="T713" s="8">
        <f>COSS!AB1708</f>
        <v>0</v>
      </c>
      <c r="U713" s="8">
        <f>COSS!AC1708</f>
        <v>0</v>
      </c>
    </row>
    <row r="714" spans="1:21">
      <c r="B714" s="2" t="str">
        <f>$B$10</f>
        <v>ENERGY</v>
      </c>
      <c r="D714" s="8">
        <f>COSS!H1709</f>
        <v>0</v>
      </c>
      <c r="E714" s="8">
        <f>COSS!I1709</f>
        <v>0</v>
      </c>
      <c r="F714" s="8">
        <f>COSS!J1709</f>
        <v>0</v>
      </c>
      <c r="G714" s="8">
        <f>COSS!K1709</f>
        <v>0</v>
      </c>
      <c r="H714" s="8">
        <f>COSS!L1709</f>
        <v>0</v>
      </c>
      <c r="I714" s="8">
        <f>COSS!N1709</f>
        <v>0</v>
      </c>
      <c r="J714" s="8">
        <f>COSS!O1709</f>
        <v>0</v>
      </c>
      <c r="K714" s="8">
        <f>COSS!P1709</f>
        <v>0</v>
      </c>
      <c r="L714" s="8">
        <f>COSS!Q1709</f>
        <v>0</v>
      </c>
      <c r="M714" s="8">
        <f>COSS!S1709</f>
        <v>0</v>
      </c>
      <c r="N714" s="8">
        <f>COSS!T1709</f>
        <v>0</v>
      </c>
      <c r="O714" s="8">
        <f>COSS!U1709</f>
        <v>0</v>
      </c>
      <c r="P714" s="8">
        <f>COSS!V1709</f>
        <v>0</v>
      </c>
      <c r="Q714" s="8">
        <f>COSS!X1709</f>
        <v>0</v>
      </c>
      <c r="R714" s="8">
        <f>COSS!Y1709</f>
        <v>0</v>
      </c>
      <c r="S714" s="8">
        <f>COSS!AA1709</f>
        <v>0</v>
      </c>
      <c r="T714" s="8">
        <f>COSS!AB1709</f>
        <v>0</v>
      </c>
      <c r="U714" s="8">
        <f>COSS!AC1709</f>
        <v>0</v>
      </c>
    </row>
    <row r="715" spans="1:21">
      <c r="B715" s="2" t="str">
        <f>$B$11</f>
        <v>CUSTOMER</v>
      </c>
      <c r="D715" s="8">
        <f>COSS!H1710</f>
        <v>8412186.9999999981</v>
      </c>
      <c r="E715" s="8">
        <f>COSS!I1710</f>
        <v>6395398.6974212071</v>
      </c>
      <c r="F715" s="8">
        <f>COSS!J1710</f>
        <v>1297449.6570827796</v>
      </c>
      <c r="G715" s="8">
        <f>COSS!K1710</f>
        <v>3073.7403194692679</v>
      </c>
      <c r="H715" s="8">
        <f>COSS!L1710</f>
        <v>128.0271342473651</v>
      </c>
      <c r="I715" s="8">
        <f>COSS!N1710</f>
        <v>16520.20197389352</v>
      </c>
      <c r="J715" s="8">
        <f>COSS!O1710</f>
        <v>3165.6381418226019</v>
      </c>
      <c r="K715" s="8">
        <f>COSS!P1710</f>
        <v>312.82353841267849</v>
      </c>
      <c r="L715" s="8">
        <f>COSS!Q1710</f>
        <v>0</v>
      </c>
      <c r="M715" s="8">
        <f>COSS!S1710</f>
        <v>182.47802986795168</v>
      </c>
      <c r="N715" s="8">
        <f>COSS!T1710</f>
        <v>1925.2928108029398</v>
      </c>
      <c r="O715" s="8">
        <f>COSS!U1710</f>
        <v>1008.2659128684578</v>
      </c>
      <c r="P715" s="8">
        <f>COSS!V1710</f>
        <v>136.85852240096375</v>
      </c>
      <c r="Q715" s="8">
        <f>COSS!X1710</f>
        <v>5890.36962302553</v>
      </c>
      <c r="R715" s="8">
        <f>COSS!Y1710</f>
        <v>43.096253708816874</v>
      </c>
      <c r="S715" s="8">
        <f>COSS!AA1710</f>
        <v>324.58399960516658</v>
      </c>
      <c r="T715" s="8">
        <f>COSS!AB1710</f>
        <v>684560.99107000779</v>
      </c>
      <c r="U715" s="8">
        <f>COSS!AC1710</f>
        <v>2066.2781658804465</v>
      </c>
    </row>
    <row r="716" spans="1:21">
      <c r="B716" s="2" t="str">
        <f>$B$12</f>
        <v>TOTAL</v>
      </c>
      <c r="D716" s="8">
        <f>COSS!H1711</f>
        <v>8412186.9999999981</v>
      </c>
      <c r="E716" s="8">
        <f>COSS!I1711</f>
        <v>6395398.6974212071</v>
      </c>
      <c r="F716" s="8">
        <f>COSS!J1711</f>
        <v>1297449.6570827796</v>
      </c>
      <c r="G716" s="8">
        <f>COSS!K1711</f>
        <v>3073.7403194692679</v>
      </c>
      <c r="H716" s="8">
        <f>COSS!L1711</f>
        <v>128.0271342473651</v>
      </c>
      <c r="I716" s="8">
        <f>COSS!N1711</f>
        <v>16520.20197389352</v>
      </c>
      <c r="J716" s="8">
        <f>COSS!O1711</f>
        <v>3165.6381418226019</v>
      </c>
      <c r="K716" s="8">
        <f>COSS!P1711</f>
        <v>312.82353841267849</v>
      </c>
      <c r="L716" s="8">
        <f>COSS!Q1711</f>
        <v>0</v>
      </c>
      <c r="M716" s="8">
        <f>COSS!S1711</f>
        <v>182.47802986795168</v>
      </c>
      <c r="N716" s="8">
        <f>COSS!T1711</f>
        <v>1925.2928108029398</v>
      </c>
      <c r="O716" s="8">
        <f>COSS!U1711</f>
        <v>1008.2659128684578</v>
      </c>
      <c r="P716" s="8">
        <f>COSS!V1711</f>
        <v>136.85852240096375</v>
      </c>
      <c r="Q716" s="8">
        <f>COSS!X1711</f>
        <v>5890.36962302553</v>
      </c>
      <c r="R716" s="8">
        <f>COSS!Y1711</f>
        <v>43.096253708816874</v>
      </c>
      <c r="S716" s="8">
        <f>COSS!AA1711</f>
        <v>324.58399960516658</v>
      </c>
      <c r="T716" s="8">
        <f>COSS!AB1711</f>
        <v>684560.99107000779</v>
      </c>
      <c r="U716" s="8">
        <f>COSS!AC1711</f>
        <v>2066.2781658804465</v>
      </c>
    </row>
    <row r="717" spans="1:21">
      <c r="A717" s="2" t="s">
        <v>79</v>
      </c>
      <c r="B717" s="2" t="str">
        <f>$B$5</f>
        <v>PRODUCTION</v>
      </c>
      <c r="C717" s="6"/>
      <c r="D717" s="7">
        <f t="shared" ref="D717:D724" si="451">SUM(E717:U717)</f>
        <v>0</v>
      </c>
      <c r="E717" s="7">
        <f>E709/$D$716</f>
        <v>0</v>
      </c>
      <c r="F717" s="7">
        <f t="shared" ref="F717:U717" si="452">F709/$D$716</f>
        <v>0</v>
      </c>
      <c r="G717" s="7">
        <f t="shared" si="452"/>
        <v>0</v>
      </c>
      <c r="H717" s="7">
        <f t="shared" ref="H717:H723" si="453">H709/$D$716</f>
        <v>0</v>
      </c>
      <c r="I717" s="7">
        <f t="shared" si="452"/>
        <v>0</v>
      </c>
      <c r="J717" s="7">
        <f t="shared" si="452"/>
        <v>0</v>
      </c>
      <c r="K717" s="7">
        <f t="shared" si="452"/>
        <v>0</v>
      </c>
      <c r="L717" s="7">
        <f>IFERROR(L709/$D$716,0)</f>
        <v>0</v>
      </c>
      <c r="M717" s="7">
        <f t="shared" ref="M717:M723" si="454">M709/$D$716</f>
        <v>0</v>
      </c>
      <c r="N717" s="7">
        <f t="shared" si="452"/>
        <v>0</v>
      </c>
      <c r="O717" s="7">
        <f t="shared" si="452"/>
        <v>0</v>
      </c>
      <c r="P717" s="7">
        <f t="shared" ref="P717:P723" si="455">P709/$D$716</f>
        <v>0</v>
      </c>
      <c r="Q717" s="7">
        <f t="shared" si="452"/>
        <v>0</v>
      </c>
      <c r="R717" s="7">
        <f t="shared" si="452"/>
        <v>0</v>
      </c>
      <c r="S717" s="7">
        <f t="shared" si="452"/>
        <v>0</v>
      </c>
      <c r="T717" s="7">
        <f t="shared" ref="T717:T723" si="456">T709/$D$716</f>
        <v>0</v>
      </c>
      <c r="U717" s="7">
        <f t="shared" si="452"/>
        <v>0</v>
      </c>
    </row>
    <row r="718" spans="1:21">
      <c r="A718" s="2" t="str">
        <f t="shared" ref="A718:A724" si="457">A717</f>
        <v>EXP_OM_CUSTACCT</v>
      </c>
      <c r="B718" s="2" t="str">
        <f>$B$6</f>
        <v>BULKTRAN</v>
      </c>
      <c r="C718" s="6"/>
      <c r="D718" s="7">
        <f t="shared" si="451"/>
        <v>0</v>
      </c>
      <c r="E718" s="7">
        <f t="shared" ref="E718:U718" si="458">E710/$D$716</f>
        <v>0</v>
      </c>
      <c r="F718" s="7">
        <f t="shared" si="458"/>
        <v>0</v>
      </c>
      <c r="G718" s="7">
        <f t="shared" si="458"/>
        <v>0</v>
      </c>
      <c r="H718" s="7">
        <f t="shared" si="453"/>
        <v>0</v>
      </c>
      <c r="I718" s="7">
        <f t="shared" si="458"/>
        <v>0</v>
      </c>
      <c r="J718" s="7">
        <f t="shared" si="458"/>
        <v>0</v>
      </c>
      <c r="K718" s="7">
        <f t="shared" si="458"/>
        <v>0</v>
      </c>
      <c r="L718" s="7">
        <f t="shared" ref="L718:L723" si="459">IFERROR(L710/$D$716,0)</f>
        <v>0</v>
      </c>
      <c r="M718" s="7">
        <f t="shared" si="454"/>
        <v>0</v>
      </c>
      <c r="N718" s="7">
        <f t="shared" si="458"/>
        <v>0</v>
      </c>
      <c r="O718" s="7">
        <f t="shared" si="458"/>
        <v>0</v>
      </c>
      <c r="P718" s="7">
        <f t="shared" si="455"/>
        <v>0</v>
      </c>
      <c r="Q718" s="7">
        <f t="shared" si="458"/>
        <v>0</v>
      </c>
      <c r="R718" s="7">
        <f t="shared" si="458"/>
        <v>0</v>
      </c>
      <c r="S718" s="7">
        <f t="shared" si="458"/>
        <v>0</v>
      </c>
      <c r="T718" s="7">
        <f t="shared" si="456"/>
        <v>0</v>
      </c>
      <c r="U718" s="7">
        <f t="shared" si="458"/>
        <v>0</v>
      </c>
    </row>
    <row r="719" spans="1:21">
      <c r="A719" s="2" t="str">
        <f t="shared" si="457"/>
        <v>EXP_OM_CUSTACCT</v>
      </c>
      <c r="B719" s="2" t="str">
        <f>$B$7</f>
        <v>SUBTRAN</v>
      </c>
      <c r="C719" s="6"/>
      <c r="D719" s="7">
        <f t="shared" si="451"/>
        <v>0</v>
      </c>
      <c r="E719" s="7">
        <f t="shared" ref="E719:U719" si="460">E711/$D$716</f>
        <v>0</v>
      </c>
      <c r="F719" s="7">
        <f t="shared" si="460"/>
        <v>0</v>
      </c>
      <c r="G719" s="7">
        <f t="shared" si="460"/>
        <v>0</v>
      </c>
      <c r="H719" s="7">
        <f t="shared" si="453"/>
        <v>0</v>
      </c>
      <c r="I719" s="7">
        <f t="shared" si="460"/>
        <v>0</v>
      </c>
      <c r="J719" s="7">
        <f t="shared" si="460"/>
        <v>0</v>
      </c>
      <c r="K719" s="7">
        <f t="shared" si="460"/>
        <v>0</v>
      </c>
      <c r="L719" s="7">
        <f t="shared" si="459"/>
        <v>0</v>
      </c>
      <c r="M719" s="7">
        <f t="shared" si="454"/>
        <v>0</v>
      </c>
      <c r="N719" s="7">
        <f t="shared" si="460"/>
        <v>0</v>
      </c>
      <c r="O719" s="7">
        <f t="shared" si="460"/>
        <v>0</v>
      </c>
      <c r="P719" s="7">
        <f t="shared" si="455"/>
        <v>0</v>
      </c>
      <c r="Q719" s="7">
        <f t="shared" si="460"/>
        <v>0</v>
      </c>
      <c r="R719" s="7">
        <f t="shared" si="460"/>
        <v>0</v>
      </c>
      <c r="S719" s="7">
        <f t="shared" si="460"/>
        <v>0</v>
      </c>
      <c r="T719" s="7">
        <f t="shared" si="456"/>
        <v>0</v>
      </c>
      <c r="U719" s="7">
        <f t="shared" si="460"/>
        <v>0</v>
      </c>
    </row>
    <row r="720" spans="1:21">
      <c r="A720" s="2" t="str">
        <f t="shared" si="457"/>
        <v>EXP_OM_CUSTACCT</v>
      </c>
      <c r="B720" s="2" t="str">
        <f>$B$8</f>
        <v>DISTPRI</v>
      </c>
      <c r="C720" s="6"/>
      <c r="D720" s="7">
        <f t="shared" si="451"/>
        <v>0</v>
      </c>
      <c r="E720" s="7">
        <f t="shared" ref="E720:U720" si="461">E712/$D$716</f>
        <v>0</v>
      </c>
      <c r="F720" s="7">
        <f t="shared" si="461"/>
        <v>0</v>
      </c>
      <c r="G720" s="7">
        <f t="shared" si="461"/>
        <v>0</v>
      </c>
      <c r="H720" s="7">
        <f t="shared" si="453"/>
        <v>0</v>
      </c>
      <c r="I720" s="7">
        <f t="shared" si="461"/>
        <v>0</v>
      </c>
      <c r="J720" s="7">
        <f t="shared" si="461"/>
        <v>0</v>
      </c>
      <c r="K720" s="7">
        <f t="shared" si="461"/>
        <v>0</v>
      </c>
      <c r="L720" s="7">
        <f t="shared" si="459"/>
        <v>0</v>
      </c>
      <c r="M720" s="7">
        <f t="shared" si="454"/>
        <v>0</v>
      </c>
      <c r="N720" s="7">
        <f t="shared" si="461"/>
        <v>0</v>
      </c>
      <c r="O720" s="7">
        <f t="shared" si="461"/>
        <v>0</v>
      </c>
      <c r="P720" s="7">
        <f t="shared" si="455"/>
        <v>0</v>
      </c>
      <c r="Q720" s="7">
        <f t="shared" si="461"/>
        <v>0</v>
      </c>
      <c r="R720" s="7">
        <f t="shared" si="461"/>
        <v>0</v>
      </c>
      <c r="S720" s="7">
        <f t="shared" si="461"/>
        <v>0</v>
      </c>
      <c r="T720" s="7">
        <f t="shared" si="456"/>
        <v>0</v>
      </c>
      <c r="U720" s="7">
        <f t="shared" si="461"/>
        <v>0</v>
      </c>
    </row>
    <row r="721" spans="1:21">
      <c r="A721" s="2" t="str">
        <f t="shared" si="457"/>
        <v>EXP_OM_CUSTACCT</v>
      </c>
      <c r="B721" s="2" t="str">
        <f>$B$9</f>
        <v>DISTSEC</v>
      </c>
      <c r="C721" s="6"/>
      <c r="D721" s="7">
        <f t="shared" si="451"/>
        <v>0</v>
      </c>
      <c r="E721" s="7">
        <f t="shared" ref="E721:U721" si="462">E713/$D$716</f>
        <v>0</v>
      </c>
      <c r="F721" s="7">
        <f t="shared" si="462"/>
        <v>0</v>
      </c>
      <c r="G721" s="7">
        <f t="shared" si="462"/>
        <v>0</v>
      </c>
      <c r="H721" s="7">
        <f t="shared" si="453"/>
        <v>0</v>
      </c>
      <c r="I721" s="7">
        <f t="shared" si="462"/>
        <v>0</v>
      </c>
      <c r="J721" s="7">
        <f t="shared" si="462"/>
        <v>0</v>
      </c>
      <c r="K721" s="7">
        <f t="shared" si="462"/>
        <v>0</v>
      </c>
      <c r="L721" s="7">
        <f t="shared" si="459"/>
        <v>0</v>
      </c>
      <c r="M721" s="7">
        <f t="shared" si="454"/>
        <v>0</v>
      </c>
      <c r="N721" s="7">
        <f t="shared" si="462"/>
        <v>0</v>
      </c>
      <c r="O721" s="7">
        <f t="shared" si="462"/>
        <v>0</v>
      </c>
      <c r="P721" s="7">
        <f t="shared" si="455"/>
        <v>0</v>
      </c>
      <c r="Q721" s="7">
        <f t="shared" si="462"/>
        <v>0</v>
      </c>
      <c r="R721" s="7">
        <f t="shared" si="462"/>
        <v>0</v>
      </c>
      <c r="S721" s="7">
        <f t="shared" si="462"/>
        <v>0</v>
      </c>
      <c r="T721" s="7">
        <f t="shared" si="456"/>
        <v>0</v>
      </c>
      <c r="U721" s="7">
        <f t="shared" si="462"/>
        <v>0</v>
      </c>
    </row>
    <row r="722" spans="1:21">
      <c r="A722" s="2" t="str">
        <f t="shared" si="457"/>
        <v>EXP_OM_CUSTACCT</v>
      </c>
      <c r="B722" s="2" t="str">
        <f>$B$10</f>
        <v>ENERGY</v>
      </c>
      <c r="C722" s="6"/>
      <c r="D722" s="7">
        <f t="shared" si="451"/>
        <v>0</v>
      </c>
      <c r="E722" s="7">
        <f t="shared" ref="E722:U722" si="463">E714/$D$716</f>
        <v>0</v>
      </c>
      <c r="F722" s="7">
        <f t="shared" si="463"/>
        <v>0</v>
      </c>
      <c r="G722" s="7">
        <f t="shared" si="463"/>
        <v>0</v>
      </c>
      <c r="H722" s="7">
        <f t="shared" si="453"/>
        <v>0</v>
      </c>
      <c r="I722" s="7">
        <f t="shared" si="463"/>
        <v>0</v>
      </c>
      <c r="J722" s="7">
        <f t="shared" si="463"/>
        <v>0</v>
      </c>
      <c r="K722" s="7">
        <f t="shared" si="463"/>
        <v>0</v>
      </c>
      <c r="L722" s="7">
        <f t="shared" si="459"/>
        <v>0</v>
      </c>
      <c r="M722" s="7">
        <f t="shared" si="454"/>
        <v>0</v>
      </c>
      <c r="N722" s="7">
        <f t="shared" si="463"/>
        <v>0</v>
      </c>
      <c r="O722" s="7">
        <f t="shared" si="463"/>
        <v>0</v>
      </c>
      <c r="P722" s="7">
        <f t="shared" si="455"/>
        <v>0</v>
      </c>
      <c r="Q722" s="7">
        <f t="shared" si="463"/>
        <v>0</v>
      </c>
      <c r="R722" s="7">
        <f t="shared" si="463"/>
        <v>0</v>
      </c>
      <c r="S722" s="7">
        <f t="shared" si="463"/>
        <v>0</v>
      </c>
      <c r="T722" s="7">
        <f t="shared" si="456"/>
        <v>0</v>
      </c>
      <c r="U722" s="7">
        <f t="shared" si="463"/>
        <v>0</v>
      </c>
    </row>
    <row r="723" spans="1:21">
      <c r="A723" s="2" t="str">
        <f t="shared" si="457"/>
        <v>EXP_OM_CUSTACCT</v>
      </c>
      <c r="B723" s="2" t="str">
        <f>$B$11</f>
        <v>CUSTOMER</v>
      </c>
      <c r="C723" s="6"/>
      <c r="D723" s="7">
        <f t="shared" si="451"/>
        <v>1.0000000000000002</v>
      </c>
      <c r="E723" s="7">
        <f>E715/$D$716</f>
        <v>0.76025398596360361</v>
      </c>
      <c r="F723" s="7">
        <f t="shared" ref="F723:U723" si="464">F715/$D$716</f>
        <v>0.15423452392139878</v>
      </c>
      <c r="G723" s="7">
        <f t="shared" si="464"/>
        <v>3.653913446609388E-4</v>
      </c>
      <c r="H723" s="7">
        <f t="shared" si="453"/>
        <v>1.5219244917803792E-5</v>
      </c>
      <c r="I723" s="7">
        <f t="shared" si="464"/>
        <v>1.9638415044617437E-3</v>
      </c>
      <c r="J723" s="7">
        <f t="shared" si="464"/>
        <v>3.7631571217123475E-4</v>
      </c>
      <c r="K723" s="7">
        <f t="shared" si="464"/>
        <v>3.7186945370172891E-5</v>
      </c>
      <c r="L723" s="7">
        <f t="shared" si="459"/>
        <v>0</v>
      </c>
      <c r="M723" s="7">
        <f t="shared" si="454"/>
        <v>2.1692103357658564E-5</v>
      </c>
      <c r="N723" s="7">
        <f t="shared" si="464"/>
        <v>2.2886947363425709E-4</v>
      </c>
      <c r="O723" s="7">
        <f t="shared" si="464"/>
        <v>1.1985776265654318E-4</v>
      </c>
      <c r="P723" s="7">
        <f t="shared" si="455"/>
        <v>1.6269077518243922E-5</v>
      </c>
      <c r="Q723" s="7">
        <f t="shared" si="464"/>
        <v>7.0021857847733663E-4</v>
      </c>
      <c r="R723" s="7">
        <f t="shared" si="464"/>
        <v>5.1230736678603182E-6</v>
      </c>
      <c r="S723" s="7">
        <f t="shared" si="464"/>
        <v>3.858497197044795E-5</v>
      </c>
      <c r="T723" s="7">
        <f t="shared" si="456"/>
        <v>8.1377291193123494E-2</v>
      </c>
      <c r="U723" s="7">
        <f t="shared" si="464"/>
        <v>2.4562912901014288E-4</v>
      </c>
    </row>
    <row r="724" spans="1:21">
      <c r="A724" s="2" t="str">
        <f t="shared" si="457"/>
        <v>EXP_OM_CUSTACCT</v>
      </c>
      <c r="B724" s="2" t="str">
        <f>$B$12</f>
        <v>TOTAL</v>
      </c>
      <c r="C724" s="6"/>
      <c r="D724" s="7">
        <f t="shared" si="451"/>
        <v>1.0000000000000002</v>
      </c>
      <c r="E724" s="7">
        <f t="shared" ref="E724:U724" si="465">SUM(E717:E723)</f>
        <v>0.76025398596360361</v>
      </c>
      <c r="F724" s="7">
        <f t="shared" si="465"/>
        <v>0.15423452392139878</v>
      </c>
      <c r="G724" s="7">
        <f t="shared" si="465"/>
        <v>3.653913446609388E-4</v>
      </c>
      <c r="H724" s="7">
        <f t="shared" si="465"/>
        <v>1.5219244917803792E-5</v>
      </c>
      <c r="I724" s="7">
        <f t="shared" si="465"/>
        <v>1.9638415044617437E-3</v>
      </c>
      <c r="J724" s="7">
        <f t="shared" si="465"/>
        <v>3.7631571217123475E-4</v>
      </c>
      <c r="K724" s="7">
        <f t="shared" si="465"/>
        <v>3.7186945370172891E-5</v>
      </c>
      <c r="L724" s="7">
        <f t="shared" si="465"/>
        <v>0</v>
      </c>
      <c r="M724" s="7">
        <f t="shared" si="465"/>
        <v>2.1692103357658564E-5</v>
      </c>
      <c r="N724" s="7">
        <f t="shared" si="465"/>
        <v>2.2886947363425709E-4</v>
      </c>
      <c r="O724" s="7">
        <f t="shared" si="465"/>
        <v>1.1985776265654318E-4</v>
      </c>
      <c r="P724" s="7">
        <f t="shared" si="465"/>
        <v>1.6269077518243922E-5</v>
      </c>
      <c r="Q724" s="7">
        <f t="shared" si="465"/>
        <v>7.0021857847733663E-4</v>
      </c>
      <c r="R724" s="7">
        <f t="shared" si="465"/>
        <v>5.1230736678603182E-6</v>
      </c>
      <c r="S724" s="7">
        <f t="shared" si="465"/>
        <v>3.858497197044795E-5</v>
      </c>
      <c r="T724" s="7">
        <f t="shared" si="465"/>
        <v>8.1377291193123494E-2</v>
      </c>
      <c r="U724" s="7">
        <f t="shared" si="465"/>
        <v>2.4562912901014288E-4</v>
      </c>
    </row>
    <row r="725" spans="1:21">
      <c r="C725" s="6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</row>
    <row r="726" spans="1:21" ht="15.5">
      <c r="A726" s="57" t="s">
        <v>237</v>
      </c>
      <c r="C726" s="6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</row>
    <row r="727" spans="1:21">
      <c r="A727" s="15"/>
      <c r="C727" s="6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</row>
    <row r="728" spans="1:21">
      <c r="A728" s="15" t="s">
        <v>565</v>
      </c>
      <c r="B728" s="2" t="str">
        <f>$B$5</f>
        <v>PRODUCTION</v>
      </c>
      <c r="D728" s="8">
        <f>+COSS!H1713</f>
        <v>0</v>
      </c>
      <c r="E728" s="8">
        <f>+COSS!I1713</f>
        <v>0</v>
      </c>
      <c r="F728" s="8">
        <f>+COSS!J1713</f>
        <v>0</v>
      </c>
      <c r="G728" s="8">
        <f>+COSS!K1713</f>
        <v>0</v>
      </c>
      <c r="H728" s="8">
        <f>+COSS!L1713</f>
        <v>0</v>
      </c>
      <c r="I728" s="8">
        <f>+COSS!N1713</f>
        <v>0</v>
      </c>
      <c r="J728" s="8">
        <f>+COSS!O1713</f>
        <v>0</v>
      </c>
      <c r="K728" s="8">
        <f>+COSS!P1713</f>
        <v>0</v>
      </c>
      <c r="L728" s="8">
        <f>+COSS!Q1713</f>
        <v>0</v>
      </c>
      <c r="M728" s="8">
        <f>+COSS!S1713</f>
        <v>0</v>
      </c>
      <c r="N728" s="8">
        <f>+COSS!T1713</f>
        <v>0</v>
      </c>
      <c r="O728" s="8">
        <f>+COSS!U1713</f>
        <v>0</v>
      </c>
      <c r="P728" s="8">
        <f>+COSS!V1713</f>
        <v>0</v>
      </c>
      <c r="Q728" s="8">
        <f>+COSS!X1713</f>
        <v>0</v>
      </c>
      <c r="R728" s="8">
        <f>+COSS!Y1713</f>
        <v>0</v>
      </c>
      <c r="S728" s="8">
        <f>+COSS!AA1713</f>
        <v>0</v>
      </c>
      <c r="T728" s="8">
        <f>+COSS!AB1713</f>
        <v>0</v>
      </c>
      <c r="U728" s="8">
        <f>+COSS!AC1713</f>
        <v>0</v>
      </c>
    </row>
    <row r="729" spans="1:21">
      <c r="B729" s="2" t="str">
        <f>$B$6</f>
        <v>BULKTRAN</v>
      </c>
      <c r="D729" s="8">
        <f>+COSS!H1714</f>
        <v>0</v>
      </c>
      <c r="E729" s="8">
        <f>+COSS!I1714</f>
        <v>0</v>
      </c>
      <c r="F729" s="8">
        <f>+COSS!J1714</f>
        <v>0</v>
      </c>
      <c r="G729" s="8">
        <f>+COSS!K1714</f>
        <v>0</v>
      </c>
      <c r="H729" s="8">
        <f>+COSS!L1714</f>
        <v>0</v>
      </c>
      <c r="I729" s="8">
        <f>+COSS!N1714</f>
        <v>0</v>
      </c>
      <c r="J729" s="8">
        <f>+COSS!O1714</f>
        <v>0</v>
      </c>
      <c r="K729" s="8">
        <f>+COSS!P1714</f>
        <v>0</v>
      </c>
      <c r="L729" s="8">
        <f>+COSS!Q1714</f>
        <v>0</v>
      </c>
      <c r="M729" s="8">
        <f>+COSS!S1714</f>
        <v>0</v>
      </c>
      <c r="N729" s="8">
        <f>+COSS!T1714</f>
        <v>0</v>
      </c>
      <c r="O729" s="8">
        <f>+COSS!U1714</f>
        <v>0</v>
      </c>
      <c r="P729" s="8">
        <f>+COSS!V1714</f>
        <v>0</v>
      </c>
      <c r="Q729" s="8">
        <f>+COSS!X1714</f>
        <v>0</v>
      </c>
      <c r="R729" s="8">
        <f>+COSS!Y1714</f>
        <v>0</v>
      </c>
      <c r="S729" s="8">
        <f>+COSS!AA1714</f>
        <v>0</v>
      </c>
      <c r="T729" s="8">
        <f>+COSS!AB1714</f>
        <v>0</v>
      </c>
      <c r="U729" s="8">
        <f>+COSS!AC1714</f>
        <v>0</v>
      </c>
    </row>
    <row r="730" spans="1:21">
      <c r="B730" s="2" t="str">
        <f>$B$7</f>
        <v>SUBTRAN</v>
      </c>
      <c r="D730" s="8">
        <f>+COSS!H1715</f>
        <v>0</v>
      </c>
      <c r="E730" s="8">
        <f>+COSS!I1715</f>
        <v>0</v>
      </c>
      <c r="F730" s="8">
        <f>+COSS!J1715</f>
        <v>0</v>
      </c>
      <c r="G730" s="8">
        <f>+COSS!K1715</f>
        <v>0</v>
      </c>
      <c r="H730" s="8">
        <f>+COSS!L1715</f>
        <v>0</v>
      </c>
      <c r="I730" s="8">
        <f>+COSS!N1715</f>
        <v>0</v>
      </c>
      <c r="J730" s="8">
        <f>+COSS!O1715</f>
        <v>0</v>
      </c>
      <c r="K730" s="8">
        <f>+COSS!P1715</f>
        <v>0</v>
      </c>
      <c r="L730" s="8">
        <f>+COSS!Q1715</f>
        <v>0</v>
      </c>
      <c r="M730" s="8">
        <f>+COSS!S1715</f>
        <v>0</v>
      </c>
      <c r="N730" s="8">
        <f>+COSS!T1715</f>
        <v>0</v>
      </c>
      <c r="O730" s="8">
        <f>+COSS!U1715</f>
        <v>0</v>
      </c>
      <c r="P730" s="8">
        <f>+COSS!V1715</f>
        <v>0</v>
      </c>
      <c r="Q730" s="8">
        <f>+COSS!X1715</f>
        <v>0</v>
      </c>
      <c r="R730" s="8">
        <f>+COSS!Y1715</f>
        <v>0</v>
      </c>
      <c r="S730" s="8">
        <f>+COSS!AA1715</f>
        <v>0</v>
      </c>
      <c r="T730" s="8">
        <f>+COSS!AB1715</f>
        <v>0</v>
      </c>
      <c r="U730" s="8">
        <f>+COSS!AC1715</f>
        <v>0</v>
      </c>
    </row>
    <row r="731" spans="1:21">
      <c r="B731" s="2" t="str">
        <f>$B$8</f>
        <v>DISTPRI</v>
      </c>
      <c r="D731" s="8">
        <f>+COSS!H1716</f>
        <v>0</v>
      </c>
      <c r="E731" s="8">
        <f>+COSS!I1716</f>
        <v>0</v>
      </c>
      <c r="F731" s="8">
        <f>+COSS!J1716</f>
        <v>0</v>
      </c>
      <c r="G731" s="8">
        <f>+COSS!K1716</f>
        <v>0</v>
      </c>
      <c r="H731" s="8">
        <f>+COSS!L1716</f>
        <v>0</v>
      </c>
      <c r="I731" s="8">
        <f>+COSS!N1716</f>
        <v>0</v>
      </c>
      <c r="J731" s="8">
        <f>+COSS!O1716</f>
        <v>0</v>
      </c>
      <c r="K731" s="8">
        <f>+COSS!P1716</f>
        <v>0</v>
      </c>
      <c r="L731" s="8">
        <f>+COSS!Q1716</f>
        <v>0</v>
      </c>
      <c r="M731" s="8">
        <f>+COSS!S1716</f>
        <v>0</v>
      </c>
      <c r="N731" s="8">
        <f>+COSS!T1716</f>
        <v>0</v>
      </c>
      <c r="O731" s="8">
        <f>+COSS!U1716</f>
        <v>0</v>
      </c>
      <c r="P731" s="8">
        <f>+COSS!V1716</f>
        <v>0</v>
      </c>
      <c r="Q731" s="8">
        <f>+COSS!X1716</f>
        <v>0</v>
      </c>
      <c r="R731" s="8">
        <f>+COSS!Y1716</f>
        <v>0</v>
      </c>
      <c r="S731" s="8">
        <f>+COSS!AA1716</f>
        <v>0</v>
      </c>
      <c r="T731" s="8">
        <f>+COSS!AB1716</f>
        <v>0</v>
      </c>
      <c r="U731" s="8">
        <f>+COSS!AC1716</f>
        <v>0</v>
      </c>
    </row>
    <row r="732" spans="1:21">
      <c r="B732" s="2" t="str">
        <f>$B$9</f>
        <v>DISTSEC</v>
      </c>
      <c r="D732" s="8">
        <f>+COSS!H1717</f>
        <v>0</v>
      </c>
      <c r="E732" s="8">
        <f>+COSS!I1717</f>
        <v>0</v>
      </c>
      <c r="F732" s="8">
        <f>+COSS!J1717</f>
        <v>0</v>
      </c>
      <c r="G732" s="8">
        <f>+COSS!K1717</f>
        <v>0</v>
      </c>
      <c r="H732" s="8">
        <f>+COSS!L1717</f>
        <v>0</v>
      </c>
      <c r="I732" s="8">
        <f>+COSS!N1717</f>
        <v>0</v>
      </c>
      <c r="J732" s="8">
        <f>+COSS!O1717</f>
        <v>0</v>
      </c>
      <c r="K732" s="8">
        <f>+COSS!P1717</f>
        <v>0</v>
      </c>
      <c r="L732" s="8">
        <f>+COSS!Q1717</f>
        <v>0</v>
      </c>
      <c r="M732" s="8">
        <f>+COSS!S1717</f>
        <v>0</v>
      </c>
      <c r="N732" s="8">
        <f>+COSS!T1717</f>
        <v>0</v>
      </c>
      <c r="O732" s="8">
        <f>+COSS!U1717</f>
        <v>0</v>
      </c>
      <c r="P732" s="8">
        <f>+COSS!V1717</f>
        <v>0</v>
      </c>
      <c r="Q732" s="8">
        <f>+COSS!X1717</f>
        <v>0</v>
      </c>
      <c r="R732" s="8">
        <f>+COSS!Y1717</f>
        <v>0</v>
      </c>
      <c r="S732" s="8">
        <f>+COSS!AA1717</f>
        <v>0</v>
      </c>
      <c r="T732" s="8">
        <f>+COSS!AB1717</f>
        <v>0</v>
      </c>
      <c r="U732" s="8">
        <f>+COSS!AC1717</f>
        <v>0</v>
      </c>
    </row>
    <row r="733" spans="1:21">
      <c r="B733" s="2" t="str">
        <f>$B$10</f>
        <v>ENERGY</v>
      </c>
      <c r="D733" s="8">
        <f>+COSS!H1718</f>
        <v>0</v>
      </c>
      <c r="E733" s="8">
        <f>+COSS!I1718</f>
        <v>0</v>
      </c>
      <c r="F733" s="8">
        <f>+COSS!J1718</f>
        <v>0</v>
      </c>
      <c r="G733" s="8">
        <f>+COSS!K1718</f>
        <v>0</v>
      </c>
      <c r="H733" s="8">
        <f>+COSS!L1718</f>
        <v>0</v>
      </c>
      <c r="I733" s="8">
        <f>+COSS!N1718</f>
        <v>0</v>
      </c>
      <c r="J733" s="8">
        <f>+COSS!O1718</f>
        <v>0</v>
      </c>
      <c r="K733" s="8">
        <f>+COSS!P1718</f>
        <v>0</v>
      </c>
      <c r="L733" s="8">
        <f>+COSS!Q1718</f>
        <v>0</v>
      </c>
      <c r="M733" s="8">
        <f>+COSS!S1718</f>
        <v>0</v>
      </c>
      <c r="N733" s="8">
        <f>+COSS!T1718</f>
        <v>0</v>
      </c>
      <c r="O733" s="8">
        <f>+COSS!U1718</f>
        <v>0</v>
      </c>
      <c r="P733" s="8">
        <f>+COSS!V1718</f>
        <v>0</v>
      </c>
      <c r="Q733" s="8">
        <f>+COSS!X1718</f>
        <v>0</v>
      </c>
      <c r="R733" s="8">
        <f>+COSS!Y1718</f>
        <v>0</v>
      </c>
      <c r="S733" s="8">
        <f>+COSS!AA1718</f>
        <v>0</v>
      </c>
      <c r="T733" s="8">
        <f>+COSS!AB1718</f>
        <v>0</v>
      </c>
      <c r="U733" s="8">
        <f>+COSS!AC1718</f>
        <v>0</v>
      </c>
    </row>
    <row r="734" spans="1:21">
      <c r="B734" s="2" t="str">
        <f>$B$11</f>
        <v>CUSTOMER</v>
      </c>
      <c r="D734" s="8">
        <f>+COSS!H1719</f>
        <v>1446709.9999999995</v>
      </c>
      <c r="E734" s="8">
        <f>+COSS!I1719</f>
        <v>874501.13132758951</v>
      </c>
      <c r="F734" s="8">
        <f>+COSS!J1719</f>
        <v>204793.61648636995</v>
      </c>
      <c r="G734" s="8">
        <f>+COSS!K1719</f>
        <v>477.86947067081394</v>
      </c>
      <c r="H734" s="8">
        <f>+COSS!L1719</f>
        <v>19.911227944617249</v>
      </c>
      <c r="I734" s="8">
        <f>+COSS!N1719</f>
        <v>2495.5405690586954</v>
      </c>
      <c r="J734" s="8">
        <f>+COSS!O1719</f>
        <v>471.23239468927488</v>
      </c>
      <c r="K734" s="8">
        <f>+COSS!P1719</f>
        <v>46.459531870773574</v>
      </c>
      <c r="L734" s="8">
        <f>+COSS!Q1719</f>
        <v>0</v>
      </c>
      <c r="M734" s="8">
        <f>+COSS!S1719</f>
        <v>26.548303926156329</v>
      </c>
      <c r="N734" s="8">
        <f>+COSS!T1719</f>
        <v>278.75719122464147</v>
      </c>
      <c r="O734" s="8">
        <f>+COSS!U1719</f>
        <v>146.01567159385982</v>
      </c>
      <c r="P734" s="8">
        <f>+COSS!V1719</f>
        <v>19.911227944617249</v>
      </c>
      <c r="Q734" s="8">
        <f>+COSS!X1719</f>
        <v>915.91648545239343</v>
      </c>
      <c r="R734" s="8">
        <f>+COSS!Y1719</f>
        <v>6.6370759815390823</v>
      </c>
      <c r="S734" s="8">
        <f>+COSS!AA1719</f>
        <v>53.096607852312658</v>
      </c>
      <c r="T734" s="8">
        <f>+COSS!AB1719</f>
        <v>362098.9543248277</v>
      </c>
      <c r="U734" s="8">
        <f>+COSS!AC1719</f>
        <v>358.40210300311043</v>
      </c>
    </row>
    <row r="735" spans="1:21">
      <c r="B735" s="2" t="str">
        <f>$B$12</f>
        <v>TOTAL</v>
      </c>
      <c r="D735" s="8">
        <f>+COSS!H1720</f>
        <v>1446709.9999999995</v>
      </c>
      <c r="E735" s="8">
        <f>+COSS!I1720</f>
        <v>874501.13132758951</v>
      </c>
      <c r="F735" s="8">
        <f>+COSS!J1720</f>
        <v>204793.61648636995</v>
      </c>
      <c r="G735" s="8">
        <f>+COSS!K1720</f>
        <v>477.86947067081394</v>
      </c>
      <c r="H735" s="8">
        <f>+COSS!L1720</f>
        <v>19.911227944617249</v>
      </c>
      <c r="I735" s="8">
        <f>+COSS!N1720</f>
        <v>2495.5405690586954</v>
      </c>
      <c r="J735" s="8">
        <f>+COSS!O1720</f>
        <v>471.23239468927488</v>
      </c>
      <c r="K735" s="8">
        <f>+COSS!P1720</f>
        <v>46.459531870773574</v>
      </c>
      <c r="L735" s="8">
        <f>+COSS!Q1720</f>
        <v>0</v>
      </c>
      <c r="M735" s="8">
        <f>+COSS!S1720</f>
        <v>26.548303926156329</v>
      </c>
      <c r="N735" s="8">
        <f>+COSS!T1720</f>
        <v>278.75719122464147</v>
      </c>
      <c r="O735" s="8">
        <f>+COSS!U1720</f>
        <v>146.01567159385982</v>
      </c>
      <c r="P735" s="8">
        <f>+COSS!V1720</f>
        <v>19.911227944617249</v>
      </c>
      <c r="Q735" s="8">
        <f>+COSS!X1720</f>
        <v>915.91648545239343</v>
      </c>
      <c r="R735" s="8">
        <f>+COSS!Y1720</f>
        <v>6.6370759815390823</v>
      </c>
      <c r="S735" s="8">
        <f>+COSS!AA1720</f>
        <v>53.096607852312658</v>
      </c>
      <c r="T735" s="8">
        <f>+COSS!AB1720</f>
        <v>362098.9543248277</v>
      </c>
      <c r="U735" s="8">
        <f>+COSS!AC1720</f>
        <v>358.40210300311043</v>
      </c>
    </row>
    <row r="736" spans="1:21">
      <c r="A736" s="2" t="s">
        <v>81</v>
      </c>
      <c r="B736" s="2" t="str">
        <f>$B$5</f>
        <v>PRODUCTION</v>
      </c>
      <c r="C736" s="6"/>
      <c r="D736" s="7">
        <f t="shared" ref="D736:D743" si="466">SUM(E736:U736)</f>
        <v>0</v>
      </c>
      <c r="E736" s="7">
        <f>E728/$D$735</f>
        <v>0</v>
      </c>
      <c r="F736" s="7">
        <f t="shared" ref="F736:U736" si="467">F728/$D$735</f>
        <v>0</v>
      </c>
      <c r="G736" s="7">
        <f t="shared" si="467"/>
        <v>0</v>
      </c>
      <c r="H736" s="7">
        <f t="shared" ref="H736:H742" si="468">H728/$D$735</f>
        <v>0</v>
      </c>
      <c r="I736" s="7">
        <f t="shared" si="467"/>
        <v>0</v>
      </c>
      <c r="J736" s="7">
        <f t="shared" si="467"/>
        <v>0</v>
      </c>
      <c r="K736" s="7">
        <f t="shared" si="467"/>
        <v>0</v>
      </c>
      <c r="L736" s="7">
        <f>IFERROR(L728/$D$735,0)</f>
        <v>0</v>
      </c>
      <c r="M736" s="7">
        <f t="shared" ref="M736:M742" si="469">M728/$D$735</f>
        <v>0</v>
      </c>
      <c r="N736" s="7">
        <f t="shared" si="467"/>
        <v>0</v>
      </c>
      <c r="O736" s="7">
        <f t="shared" si="467"/>
        <v>0</v>
      </c>
      <c r="P736" s="7">
        <f t="shared" ref="P736:P742" si="470">P728/$D$735</f>
        <v>0</v>
      </c>
      <c r="Q736" s="7">
        <f t="shared" si="467"/>
        <v>0</v>
      </c>
      <c r="R736" s="7">
        <f t="shared" si="467"/>
        <v>0</v>
      </c>
      <c r="S736" s="7">
        <f t="shared" si="467"/>
        <v>0</v>
      </c>
      <c r="T736" s="7">
        <f t="shared" ref="T736:T742" si="471">T728/$D$735</f>
        <v>0</v>
      </c>
      <c r="U736" s="7">
        <f t="shared" si="467"/>
        <v>0</v>
      </c>
    </row>
    <row r="737" spans="1:21">
      <c r="A737" s="2" t="str">
        <f t="shared" ref="A737:A743" si="472">A736</f>
        <v>EXP_OM_CUSTSERV</v>
      </c>
      <c r="B737" s="2" t="str">
        <f>$B$6</f>
        <v>BULKTRAN</v>
      </c>
      <c r="C737" s="6"/>
      <c r="D737" s="7">
        <f t="shared" si="466"/>
        <v>0</v>
      </c>
      <c r="E737" s="7">
        <f t="shared" ref="E737:U737" si="473">E729/$D$735</f>
        <v>0</v>
      </c>
      <c r="F737" s="7">
        <f t="shared" si="473"/>
        <v>0</v>
      </c>
      <c r="G737" s="7">
        <f t="shared" si="473"/>
        <v>0</v>
      </c>
      <c r="H737" s="7">
        <f t="shared" si="468"/>
        <v>0</v>
      </c>
      <c r="I737" s="7">
        <f t="shared" si="473"/>
        <v>0</v>
      </c>
      <c r="J737" s="7">
        <f t="shared" si="473"/>
        <v>0</v>
      </c>
      <c r="K737" s="7">
        <f t="shared" si="473"/>
        <v>0</v>
      </c>
      <c r="L737" s="7">
        <f t="shared" ref="L737:L742" si="474">IFERROR(L729/$D$735,0)</f>
        <v>0</v>
      </c>
      <c r="M737" s="7">
        <f t="shared" si="469"/>
        <v>0</v>
      </c>
      <c r="N737" s="7">
        <f t="shared" si="473"/>
        <v>0</v>
      </c>
      <c r="O737" s="7">
        <f t="shared" si="473"/>
        <v>0</v>
      </c>
      <c r="P737" s="7">
        <f t="shared" si="470"/>
        <v>0</v>
      </c>
      <c r="Q737" s="7">
        <f t="shared" si="473"/>
        <v>0</v>
      </c>
      <c r="R737" s="7">
        <f t="shared" si="473"/>
        <v>0</v>
      </c>
      <c r="S737" s="7">
        <f t="shared" si="473"/>
        <v>0</v>
      </c>
      <c r="T737" s="7">
        <f t="shared" si="471"/>
        <v>0</v>
      </c>
      <c r="U737" s="7">
        <f t="shared" si="473"/>
        <v>0</v>
      </c>
    </row>
    <row r="738" spans="1:21">
      <c r="A738" s="2" t="str">
        <f t="shared" si="472"/>
        <v>EXP_OM_CUSTSERV</v>
      </c>
      <c r="B738" s="2" t="str">
        <f>$B$7</f>
        <v>SUBTRAN</v>
      </c>
      <c r="C738" s="6"/>
      <c r="D738" s="7">
        <f t="shared" si="466"/>
        <v>0</v>
      </c>
      <c r="E738" s="7">
        <f t="shared" ref="E738:U738" si="475">E730/$D$735</f>
        <v>0</v>
      </c>
      <c r="F738" s="7">
        <f t="shared" si="475"/>
        <v>0</v>
      </c>
      <c r="G738" s="7">
        <f t="shared" si="475"/>
        <v>0</v>
      </c>
      <c r="H738" s="7">
        <f t="shared" si="468"/>
        <v>0</v>
      </c>
      <c r="I738" s="7">
        <f t="shared" si="475"/>
        <v>0</v>
      </c>
      <c r="J738" s="7">
        <f t="shared" si="475"/>
        <v>0</v>
      </c>
      <c r="K738" s="7">
        <f t="shared" si="475"/>
        <v>0</v>
      </c>
      <c r="L738" s="7">
        <f t="shared" si="474"/>
        <v>0</v>
      </c>
      <c r="M738" s="7">
        <f t="shared" si="469"/>
        <v>0</v>
      </c>
      <c r="N738" s="7">
        <f t="shared" si="475"/>
        <v>0</v>
      </c>
      <c r="O738" s="7">
        <f t="shared" si="475"/>
        <v>0</v>
      </c>
      <c r="P738" s="7">
        <f t="shared" si="470"/>
        <v>0</v>
      </c>
      <c r="Q738" s="7">
        <f t="shared" si="475"/>
        <v>0</v>
      </c>
      <c r="R738" s="7">
        <f t="shared" si="475"/>
        <v>0</v>
      </c>
      <c r="S738" s="7">
        <f t="shared" si="475"/>
        <v>0</v>
      </c>
      <c r="T738" s="7">
        <f t="shared" si="471"/>
        <v>0</v>
      </c>
      <c r="U738" s="7">
        <f t="shared" si="475"/>
        <v>0</v>
      </c>
    </row>
    <row r="739" spans="1:21">
      <c r="A739" s="2" t="str">
        <f t="shared" si="472"/>
        <v>EXP_OM_CUSTSERV</v>
      </c>
      <c r="B739" s="2" t="str">
        <f>$B$8</f>
        <v>DISTPRI</v>
      </c>
      <c r="C739" s="6"/>
      <c r="D739" s="7">
        <f t="shared" si="466"/>
        <v>0</v>
      </c>
      <c r="E739" s="7">
        <f t="shared" ref="E739:U739" si="476">E731/$D$735</f>
        <v>0</v>
      </c>
      <c r="F739" s="7">
        <f t="shared" si="476"/>
        <v>0</v>
      </c>
      <c r="G739" s="7">
        <f t="shared" si="476"/>
        <v>0</v>
      </c>
      <c r="H739" s="7">
        <f t="shared" si="468"/>
        <v>0</v>
      </c>
      <c r="I739" s="7">
        <f t="shared" si="476"/>
        <v>0</v>
      </c>
      <c r="J739" s="7">
        <f t="shared" si="476"/>
        <v>0</v>
      </c>
      <c r="K739" s="7">
        <f t="shared" si="476"/>
        <v>0</v>
      </c>
      <c r="L739" s="7">
        <f t="shared" si="474"/>
        <v>0</v>
      </c>
      <c r="M739" s="7">
        <f t="shared" si="469"/>
        <v>0</v>
      </c>
      <c r="N739" s="7">
        <f t="shared" si="476"/>
        <v>0</v>
      </c>
      <c r="O739" s="7">
        <f t="shared" si="476"/>
        <v>0</v>
      </c>
      <c r="P739" s="7">
        <f t="shared" si="470"/>
        <v>0</v>
      </c>
      <c r="Q739" s="7">
        <f t="shared" si="476"/>
        <v>0</v>
      </c>
      <c r="R739" s="7">
        <f t="shared" si="476"/>
        <v>0</v>
      </c>
      <c r="S739" s="7">
        <f t="shared" si="476"/>
        <v>0</v>
      </c>
      <c r="T739" s="7">
        <f t="shared" si="471"/>
        <v>0</v>
      </c>
      <c r="U739" s="7">
        <f t="shared" si="476"/>
        <v>0</v>
      </c>
    </row>
    <row r="740" spans="1:21">
      <c r="A740" s="2" t="str">
        <f t="shared" si="472"/>
        <v>EXP_OM_CUSTSERV</v>
      </c>
      <c r="B740" s="2" t="str">
        <f>$B$9</f>
        <v>DISTSEC</v>
      </c>
      <c r="C740" s="6"/>
      <c r="D740" s="7">
        <f t="shared" si="466"/>
        <v>0</v>
      </c>
      <c r="E740" s="7">
        <f t="shared" ref="E740:U740" si="477">E732/$D$735</f>
        <v>0</v>
      </c>
      <c r="F740" s="7">
        <f t="shared" si="477"/>
        <v>0</v>
      </c>
      <c r="G740" s="7">
        <f t="shared" si="477"/>
        <v>0</v>
      </c>
      <c r="H740" s="7">
        <f t="shared" si="468"/>
        <v>0</v>
      </c>
      <c r="I740" s="7">
        <f t="shared" si="477"/>
        <v>0</v>
      </c>
      <c r="J740" s="7">
        <f t="shared" si="477"/>
        <v>0</v>
      </c>
      <c r="K740" s="7">
        <f t="shared" si="477"/>
        <v>0</v>
      </c>
      <c r="L740" s="7">
        <f t="shared" si="474"/>
        <v>0</v>
      </c>
      <c r="M740" s="7">
        <f t="shared" si="469"/>
        <v>0</v>
      </c>
      <c r="N740" s="7">
        <f t="shared" si="477"/>
        <v>0</v>
      </c>
      <c r="O740" s="7">
        <f t="shared" si="477"/>
        <v>0</v>
      </c>
      <c r="P740" s="7">
        <f t="shared" si="470"/>
        <v>0</v>
      </c>
      <c r="Q740" s="7">
        <f t="shared" si="477"/>
        <v>0</v>
      </c>
      <c r="R740" s="7">
        <f t="shared" si="477"/>
        <v>0</v>
      </c>
      <c r="S740" s="7">
        <f t="shared" si="477"/>
        <v>0</v>
      </c>
      <c r="T740" s="7">
        <f t="shared" si="471"/>
        <v>0</v>
      </c>
      <c r="U740" s="7">
        <f t="shared" si="477"/>
        <v>0</v>
      </c>
    </row>
    <row r="741" spans="1:21">
      <c r="A741" s="2" t="str">
        <f t="shared" si="472"/>
        <v>EXP_OM_CUSTSERV</v>
      </c>
      <c r="B741" s="2" t="str">
        <f>$B$10</f>
        <v>ENERGY</v>
      </c>
      <c r="C741" s="6"/>
      <c r="D741" s="7">
        <f t="shared" si="466"/>
        <v>0</v>
      </c>
      <c r="E741" s="7">
        <f t="shared" ref="E741:U741" si="478">E733/$D$735</f>
        <v>0</v>
      </c>
      <c r="F741" s="7">
        <f t="shared" si="478"/>
        <v>0</v>
      </c>
      <c r="G741" s="7">
        <f t="shared" si="478"/>
        <v>0</v>
      </c>
      <c r="H741" s="7">
        <f t="shared" si="468"/>
        <v>0</v>
      </c>
      <c r="I741" s="7">
        <f t="shared" si="478"/>
        <v>0</v>
      </c>
      <c r="J741" s="7">
        <f t="shared" si="478"/>
        <v>0</v>
      </c>
      <c r="K741" s="7">
        <f t="shared" si="478"/>
        <v>0</v>
      </c>
      <c r="L741" s="7">
        <f t="shared" si="474"/>
        <v>0</v>
      </c>
      <c r="M741" s="7">
        <f t="shared" si="469"/>
        <v>0</v>
      </c>
      <c r="N741" s="7">
        <f t="shared" si="478"/>
        <v>0</v>
      </c>
      <c r="O741" s="7">
        <f t="shared" si="478"/>
        <v>0</v>
      </c>
      <c r="P741" s="7">
        <f t="shared" si="470"/>
        <v>0</v>
      </c>
      <c r="Q741" s="7">
        <f t="shared" si="478"/>
        <v>0</v>
      </c>
      <c r="R741" s="7">
        <f t="shared" si="478"/>
        <v>0</v>
      </c>
      <c r="S741" s="7">
        <f t="shared" si="478"/>
        <v>0</v>
      </c>
      <c r="T741" s="7">
        <f t="shared" si="471"/>
        <v>0</v>
      </c>
      <c r="U741" s="7">
        <f t="shared" si="478"/>
        <v>0</v>
      </c>
    </row>
    <row r="742" spans="1:21">
      <c r="A742" s="2" t="str">
        <f t="shared" si="472"/>
        <v>EXP_OM_CUSTSERV</v>
      </c>
      <c r="B742" s="2" t="str">
        <f>$B$11</f>
        <v>CUSTOMER</v>
      </c>
      <c r="C742" s="6"/>
      <c r="D742" s="7">
        <f t="shared" si="466"/>
        <v>1.0000000000000002</v>
      </c>
      <c r="E742" s="7">
        <f>E734/$D$735</f>
        <v>0.60447576316441431</v>
      </c>
      <c r="F742" s="7">
        <f t="shared" ref="F742:U742" si="479">F734/$D$735</f>
        <v>0.14155816748786559</v>
      </c>
      <c r="G742" s="7">
        <f t="shared" si="479"/>
        <v>3.3031462468000782E-4</v>
      </c>
      <c r="H742" s="7">
        <f t="shared" si="468"/>
        <v>1.3763109361666994E-5</v>
      </c>
      <c r="I742" s="7">
        <f t="shared" si="479"/>
        <v>1.7249763733289299E-3</v>
      </c>
      <c r="J742" s="7">
        <f t="shared" si="479"/>
        <v>3.2572692155945215E-4</v>
      </c>
      <c r="K742" s="7">
        <f t="shared" si="479"/>
        <v>3.2113921843889644E-5</v>
      </c>
      <c r="L742" s="7">
        <f t="shared" si="474"/>
        <v>0</v>
      </c>
      <c r="M742" s="7">
        <f t="shared" si="469"/>
        <v>1.8350812482222657E-5</v>
      </c>
      <c r="N742" s="7">
        <f t="shared" si="479"/>
        <v>1.9268353106333789E-4</v>
      </c>
      <c r="O742" s="7">
        <f t="shared" si="479"/>
        <v>1.0092946865222461E-4</v>
      </c>
      <c r="P742" s="7">
        <f t="shared" si="470"/>
        <v>1.3763109361666994E-5</v>
      </c>
      <c r="Q742" s="7">
        <f t="shared" si="479"/>
        <v>6.3310303063668165E-4</v>
      </c>
      <c r="R742" s="7">
        <f t="shared" si="479"/>
        <v>4.5877031205556642E-6</v>
      </c>
      <c r="S742" s="7">
        <f t="shared" si="479"/>
        <v>3.6701624964445314E-5</v>
      </c>
      <c r="T742" s="7">
        <f t="shared" si="471"/>
        <v>0.25029131914815533</v>
      </c>
      <c r="U742" s="7">
        <f t="shared" si="479"/>
        <v>2.4773596851000582E-4</v>
      </c>
    </row>
    <row r="743" spans="1:21">
      <c r="A743" s="2" t="str">
        <f t="shared" si="472"/>
        <v>EXP_OM_CUSTSERV</v>
      </c>
      <c r="B743" s="2" t="str">
        <f>$B$12</f>
        <v>TOTAL</v>
      </c>
      <c r="C743" s="6"/>
      <c r="D743" s="7">
        <f t="shared" si="466"/>
        <v>1.0000000000000002</v>
      </c>
      <c r="E743" s="7">
        <f t="shared" ref="E743:U743" si="480">SUM(E736:E742)</f>
        <v>0.60447576316441431</v>
      </c>
      <c r="F743" s="7">
        <f t="shared" si="480"/>
        <v>0.14155816748786559</v>
      </c>
      <c r="G743" s="7">
        <f t="shared" si="480"/>
        <v>3.3031462468000782E-4</v>
      </c>
      <c r="H743" s="7">
        <f t="shared" si="480"/>
        <v>1.3763109361666994E-5</v>
      </c>
      <c r="I743" s="7">
        <f t="shared" si="480"/>
        <v>1.7249763733289299E-3</v>
      </c>
      <c r="J743" s="7">
        <f t="shared" si="480"/>
        <v>3.2572692155945215E-4</v>
      </c>
      <c r="K743" s="7">
        <f t="shared" si="480"/>
        <v>3.2113921843889644E-5</v>
      </c>
      <c r="L743" s="7">
        <f t="shared" si="480"/>
        <v>0</v>
      </c>
      <c r="M743" s="7">
        <f t="shared" si="480"/>
        <v>1.8350812482222657E-5</v>
      </c>
      <c r="N743" s="7">
        <f t="shared" si="480"/>
        <v>1.9268353106333789E-4</v>
      </c>
      <c r="O743" s="7">
        <f t="shared" si="480"/>
        <v>1.0092946865222461E-4</v>
      </c>
      <c r="P743" s="7">
        <f t="shared" si="480"/>
        <v>1.3763109361666994E-5</v>
      </c>
      <c r="Q743" s="7">
        <f t="shared" si="480"/>
        <v>6.3310303063668165E-4</v>
      </c>
      <c r="R743" s="7">
        <f t="shared" si="480"/>
        <v>4.5877031205556642E-6</v>
      </c>
      <c r="S743" s="7">
        <f t="shared" si="480"/>
        <v>3.6701624964445314E-5</v>
      </c>
      <c r="T743" s="7">
        <f t="shared" si="480"/>
        <v>0.25029131914815533</v>
      </c>
      <c r="U743" s="7">
        <f t="shared" si="480"/>
        <v>2.4773596851000582E-4</v>
      </c>
    </row>
    <row r="745" spans="1:21">
      <c r="A745" s="15" t="s">
        <v>18</v>
      </c>
      <c r="B745" s="2" t="str">
        <f>$B$5</f>
        <v>PRODUCTION</v>
      </c>
      <c r="D745" s="8">
        <f ca="1">SUM(E745:U745)</f>
        <v>100219730.08712363</v>
      </c>
      <c r="E745" s="8">
        <f ca="1">COSS!I2154-COSS!I4540-COSS!I4548</f>
        <v>50146547.892274149</v>
      </c>
      <c r="F745" s="8">
        <f ca="1">COSS!J2154-COSS!J4540-COSS!J4548</f>
        <v>12342635.525409963</v>
      </c>
      <c r="G745" s="8">
        <f ca="1">COSS!K2154-COSS!K4540-COSS!K4548</f>
        <v>151098.94732095435</v>
      </c>
      <c r="H745" s="8">
        <f ca="1">COSS!L2154-COSS!L4540-COSS!L4548</f>
        <v>7536.3075231044013</v>
      </c>
      <c r="I745" s="8">
        <f ca="1">COSS!N2154-COSS!N4540-COSS!N4548</f>
        <v>5580900.7731498135</v>
      </c>
      <c r="J745" s="8">
        <f ca="1">COSS!O2154-COSS!O4540-COSS!O4548</f>
        <v>1555850.6917758139</v>
      </c>
      <c r="K745" s="8">
        <f ca="1">COSS!P2154-COSS!P4540-COSS!P4548</f>
        <v>249006.85282137728</v>
      </c>
      <c r="L745" s="8">
        <f ca="1">COSS!Q2154-COSS!Q4540-COSS!Q4548</f>
        <v>0</v>
      </c>
      <c r="M745" s="8">
        <f ca="1">COSS!S2154-COSS!S4540-COSS!S4548</f>
        <v>236046.79697235092</v>
      </c>
      <c r="N745" s="8">
        <f ca="1">COSS!T2154-COSS!T4540-COSS!T4548</f>
        <v>4522807.6448246231</v>
      </c>
      <c r="O745" s="8">
        <f ca="1">COSS!U2154-COSS!U4540-COSS!U4548</f>
        <v>20900114.841858324</v>
      </c>
      <c r="P745" s="8">
        <f ca="1">COSS!V2154-COSS!V4540-COSS!V4548</f>
        <v>2667509.24497964</v>
      </c>
      <c r="Q745" s="8">
        <f ca="1">COSS!X2154-COSS!X4540-COSS!X4548</f>
        <v>1557264.0500095389</v>
      </c>
      <c r="R745" s="8">
        <f ca="1">COSS!Y2154-COSS!Y4540-COSS!Y4548</f>
        <v>29131.437987782811</v>
      </c>
      <c r="S745" s="8">
        <f ca="1">COSS!AA2154-COSS!AA4540-COSS!AA4548</f>
        <v>20702.191090856588</v>
      </c>
      <c r="T745" s="8">
        <f ca="1">COSS!AB2154-COSS!AB4540-COSS!AB4548</f>
        <v>202865.53484054201</v>
      </c>
      <c r="U745" s="8">
        <f ca="1">COSS!AC2154-COSS!AC4540-COSS!AC4548</f>
        <v>49711.354284821646</v>
      </c>
    </row>
    <row r="746" spans="1:21">
      <c r="A746" s="2" t="s">
        <v>582</v>
      </c>
      <c r="B746" s="2" t="str">
        <f>$B$6</f>
        <v>BULKTRAN</v>
      </c>
      <c r="D746" s="8">
        <f t="shared" ref="D746:D752" ca="1" si="481">SUM(E746:U746)</f>
        <v>5091711.3854174558</v>
      </c>
      <c r="E746" s="8">
        <f ca="1">COSS!I2155-COSS!I4541-COSS!I4549</f>
        <v>2553427.4649958923</v>
      </c>
      <c r="F746" s="8">
        <f ca="1">COSS!J2155-COSS!J4541-COSS!J4549</f>
        <v>624822.30478640576</v>
      </c>
      <c r="G746" s="8">
        <f ca="1">COSS!K2155-COSS!K4541-COSS!K4549</f>
        <v>7662.8909961783029</v>
      </c>
      <c r="H746" s="8">
        <f ca="1">COSS!L2155-COSS!L4541-COSS!L4549</f>
        <v>381.98957283892338</v>
      </c>
      <c r="I746" s="8">
        <f ca="1">COSS!N2155-COSS!N4541-COSS!N4549</f>
        <v>280863.0393980823</v>
      </c>
      <c r="J746" s="8">
        <f ca="1">COSS!O2155-COSS!O4541-COSS!O4549</f>
        <v>78123.077052308625</v>
      </c>
      <c r="K746" s="8">
        <f ca="1">COSS!P2155-COSS!P4541-COSS!P4549</f>
        <v>12650.037205618706</v>
      </c>
      <c r="L746" s="8">
        <f ca="1">COSS!Q2155-COSS!Q4541-COSS!Q4549</f>
        <v>0</v>
      </c>
      <c r="M746" s="8">
        <f ca="1">COSS!S2155-COSS!S4541-COSS!S4549</f>
        <v>11928.137986938924</v>
      </c>
      <c r="N746" s="8">
        <f ca="1">COSS!T2155-COSS!T4541-COSS!T4549</f>
        <v>227491.95397756889</v>
      </c>
      <c r="O746" s="8">
        <f ca="1">COSS!U2155-COSS!U4541-COSS!U4549</f>
        <v>1065664.335538192</v>
      </c>
      <c r="P746" s="8">
        <f ca="1">COSS!V2155-COSS!V4541-COSS!V4549</f>
        <v>135298.23625834868</v>
      </c>
      <c r="Q746" s="8">
        <f ca="1">COSS!X2155-COSS!X4541-COSS!X4549</f>
        <v>78133.995399702311</v>
      </c>
      <c r="R746" s="8">
        <f ca="1">COSS!Y2155-COSS!Y4541-COSS!Y4549</f>
        <v>1465.6238356653969</v>
      </c>
      <c r="S746" s="8">
        <f ca="1">COSS!AA2155-COSS!AA4541-COSS!AA4549</f>
        <v>1040.8624718809642</v>
      </c>
      <c r="T746" s="8">
        <f ca="1">COSS!AB2155-COSS!AB4541-COSS!AB4549</f>
        <v>10262.611551169699</v>
      </c>
      <c r="U746" s="8">
        <f ca="1">COSS!AC2155-COSS!AC4541-COSS!AC4549</f>
        <v>2494.8243906673856</v>
      </c>
    </row>
    <row r="747" spans="1:21">
      <c r="B747" s="2" t="str">
        <f>$B$7</f>
        <v>SUBTRAN</v>
      </c>
      <c r="D747" s="8">
        <f t="shared" ca="1" si="481"/>
        <v>1613212.6315507372</v>
      </c>
      <c r="E747" s="8">
        <f ca="1">COSS!I2156-COSS!I4542-COSS!I4550</f>
        <v>787575.96936914569</v>
      </c>
      <c r="F747" s="8">
        <f ca="1">COSS!J2156-COSS!J4542-COSS!J4550</f>
        <v>192321.29281369716</v>
      </c>
      <c r="G747" s="8">
        <f ca="1">COSS!K2156-COSS!K4542-COSS!K4550</f>
        <v>2363.74880754473</v>
      </c>
      <c r="H747" s="8">
        <f ca="1">COSS!L2156-COSS!L4542-COSS!L4550</f>
        <v>151.79485990860002</v>
      </c>
      <c r="I747" s="8">
        <f ca="1">COSS!N2156-COSS!N4542-COSS!N4550</f>
        <v>85584.675313799875</v>
      </c>
      <c r="J747" s="8">
        <f ca="1">COSS!O2156-COSS!O4542-COSS!O4550</f>
        <v>23845.369941181762</v>
      </c>
      <c r="K747" s="8">
        <f ca="1">COSS!P2156-COSS!P4542-COSS!P4550</f>
        <v>4875.2965029813313</v>
      </c>
      <c r="L747" s="8">
        <f ca="1">COSS!Q2156-COSS!Q4542-COSS!Q4550</f>
        <v>0</v>
      </c>
      <c r="M747" s="8">
        <f ca="1">COSS!S2156-COSS!S4542-COSS!S4550</f>
        <v>3562.9871466743721</v>
      </c>
      <c r="N747" s="8">
        <f ca="1">COSS!T2156-COSS!T4542-COSS!T4550</f>
        <v>69957.8514298441</v>
      </c>
      <c r="O747" s="8">
        <f ca="1">COSS!U2156-COSS!U4542-COSS!U4550</f>
        <v>417841.17453952122</v>
      </c>
      <c r="P747" s="8">
        <f ca="1">COSS!V2156-COSS!V4542-COSS!V4550</f>
        <v>0</v>
      </c>
      <c r="Q747" s="8">
        <f ca="1">COSS!X2156-COSS!X4542-COSS!X4550</f>
        <v>23880.201755452821</v>
      </c>
      <c r="R747" s="8">
        <f ca="1">COSS!Y2156-COSS!Y4542-COSS!Y4550</f>
        <v>457.0633475737003</v>
      </c>
      <c r="S747" s="8">
        <f ca="1">COSS!AA2156-COSS!AA4542-COSS!AA4550</f>
        <v>319.22007891836648</v>
      </c>
      <c r="T747" s="8">
        <f ca="1">COSS!AB2156-COSS!AB4542-COSS!AB4550</f>
        <v>383.08466990289639</v>
      </c>
      <c r="U747" s="8">
        <f ca="1">COSS!AC2156-COSS!AC4542-COSS!AC4550</f>
        <v>92.900974591157009</v>
      </c>
    </row>
    <row r="748" spans="1:21">
      <c r="B748" s="2" t="str">
        <f>$B$8</f>
        <v>DISTPRI</v>
      </c>
      <c r="D748" s="8">
        <f t="shared" ca="1" si="481"/>
        <v>6522907.8213100359</v>
      </c>
      <c r="E748" s="8">
        <f ca="1">COSS!I2157-COSS!I4543-COSS!I4551</f>
        <v>4327574.8183106901</v>
      </c>
      <c r="F748" s="8">
        <f ca="1">COSS!J2157-COSS!J4543-COSS!J4551</f>
        <v>1056123.0842615638</v>
      </c>
      <c r="G748" s="8">
        <f ca="1">COSS!K2157-COSS!K4543-COSS!K4551</f>
        <v>12988.244405674672</v>
      </c>
      <c r="H748" s="8">
        <f ca="1">COSS!L2157-COSS!L4543-COSS!L4551</f>
        <v>0</v>
      </c>
      <c r="I748" s="8">
        <f ca="1">COSS!N2157-COSS!N4543-COSS!N4551</f>
        <v>463478.55505303974</v>
      </c>
      <c r="J748" s="8">
        <f ca="1">COSS!O2157-COSS!O4543-COSS!O4551</f>
        <v>129415.45179888851</v>
      </c>
      <c r="K748" s="8">
        <f ca="1">COSS!P2157-COSS!P4543-COSS!P4551</f>
        <v>0</v>
      </c>
      <c r="L748" s="8">
        <f ca="1">COSS!Q2157-COSS!Q4543-COSS!Q4551</f>
        <v>0</v>
      </c>
      <c r="M748" s="8">
        <f ca="1">COSS!S2157-COSS!S4543-COSS!S4551</f>
        <v>19485.424906683373</v>
      </c>
      <c r="N748" s="8">
        <f ca="1">COSS!T2157-COSS!T4543-COSS!T4551</f>
        <v>377122.04798280209</v>
      </c>
      <c r="O748" s="8">
        <f ca="1">COSS!U2157-COSS!U4543-COSS!U4551</f>
        <v>0</v>
      </c>
      <c r="P748" s="8">
        <f ca="1">COSS!V2157-COSS!V4543-COSS!V4551</f>
        <v>0</v>
      </c>
      <c r="Q748" s="8">
        <f ca="1">COSS!X2157-COSS!X4543-COSS!X4551</f>
        <v>129866.42392104316</v>
      </c>
      <c r="R748" s="8">
        <f ca="1">COSS!Y2157-COSS!Y4543-COSS!Y4551</f>
        <v>2485.1002635915529</v>
      </c>
      <c r="S748" s="8">
        <f ca="1">COSS!AA2157-COSS!AA4543-COSS!AA4551</f>
        <v>1753.9983708086006</v>
      </c>
      <c r="T748" s="8">
        <f ca="1">COSS!AB2157-COSS!AB4543-COSS!AB4551</f>
        <v>2102.9698719185226</v>
      </c>
      <c r="U748" s="8">
        <f ca="1">COSS!AC2157-COSS!AC4543-COSS!AC4551</f>
        <v>511.7021633323975</v>
      </c>
    </row>
    <row r="749" spans="1:21">
      <c r="B749" s="2" t="str">
        <f>$B$9</f>
        <v>DISTSEC</v>
      </c>
      <c r="D749" s="8">
        <f t="shared" ca="1" si="481"/>
        <v>2386733.3042053645</v>
      </c>
      <c r="E749" s="8">
        <f ca="1">COSS!I2158-COSS!I4544-COSS!I4552</f>
        <v>1821837.82742754</v>
      </c>
      <c r="F749" s="8">
        <f ca="1">COSS!J2158-COSS!J4544-COSS!J4552</f>
        <v>361734.39605434175</v>
      </c>
      <c r="G749" s="8">
        <f ca="1">COSS!K2158-COSS!K4544-COSS!K4552</f>
        <v>0</v>
      </c>
      <c r="H749" s="8">
        <f ca="1">COSS!L2158-COSS!L4544-COSS!L4552</f>
        <v>0</v>
      </c>
      <c r="I749" s="8">
        <f ca="1">COSS!N2158-COSS!N4544-COSS!N4552</f>
        <v>139329.86461600655</v>
      </c>
      <c r="J749" s="8">
        <f ca="1">COSS!O2158-COSS!O4544-COSS!O4552</f>
        <v>0</v>
      </c>
      <c r="K749" s="8">
        <f ca="1">COSS!P2158-COSS!P4544-COSS!P4552</f>
        <v>0</v>
      </c>
      <c r="L749" s="8">
        <f ca="1">COSS!Q2158-COSS!Q4544-COSS!Q4552</f>
        <v>0</v>
      </c>
      <c r="M749" s="8">
        <f ca="1">COSS!S2158-COSS!S4544-COSS!S4552</f>
        <v>4800.815973210827</v>
      </c>
      <c r="N749" s="8">
        <f ca="1">COSS!T2158-COSS!T4544-COSS!T4552</f>
        <v>0</v>
      </c>
      <c r="O749" s="8">
        <f ca="1">COSS!U2158-COSS!U4544-COSS!U4552</f>
        <v>0</v>
      </c>
      <c r="P749" s="8">
        <f ca="1">COSS!V2158-COSS!V4544-COSS!V4552</f>
        <v>0</v>
      </c>
      <c r="Q749" s="8">
        <f ca="1">COSS!X2158-COSS!X4544-COSS!X4552</f>
        <v>40293.112767614308</v>
      </c>
      <c r="R749" s="8">
        <f ca="1">COSS!Y2158-COSS!Y4544-COSS!Y4552</f>
        <v>0</v>
      </c>
      <c r="S749" s="8">
        <f ca="1">COSS!AA2158-COSS!AA4544-COSS!AA4552</f>
        <v>477.34782355244698</v>
      </c>
      <c r="T749" s="8">
        <f ca="1">COSS!AB2158-COSS!AB4544-COSS!AB4552</f>
        <v>14801.817936443222</v>
      </c>
      <c r="U749" s="8">
        <f ca="1">COSS!AC2158-COSS!AC4544-COSS!AC4552</f>
        <v>3458.1216066559596</v>
      </c>
    </row>
    <row r="750" spans="1:21">
      <c r="B750" s="2" t="str">
        <f>$B$10</f>
        <v>ENERGY</v>
      </c>
      <c r="D750" s="8">
        <f t="shared" ca="1" si="481"/>
        <v>30456347.670559358</v>
      </c>
      <c r="E750" s="8">
        <f ca="1">COSS!I2159-COSS!I4545-COSS!I4553</f>
        <v>12083879.564469874</v>
      </c>
      <c r="F750" s="8">
        <f ca="1">COSS!J2159-COSS!J4545-COSS!J4553</f>
        <v>3461759.1854638495</v>
      </c>
      <c r="G750" s="8">
        <f ca="1">COSS!K2159-COSS!K4545-COSS!K4553</f>
        <v>33547.976400372398</v>
      </c>
      <c r="H750" s="8">
        <f ca="1">COSS!L2159-COSS!L4545-COSS!L4553</f>
        <v>1651.0172068333886</v>
      </c>
      <c r="I750" s="8">
        <f ca="1">COSS!N2159-COSS!N4545-COSS!N4553</f>
        <v>1848142.0303601269</v>
      </c>
      <c r="J750" s="8">
        <f ca="1">COSS!O2159-COSS!O4545-COSS!O4553</f>
        <v>552568.45476194425</v>
      </c>
      <c r="K750" s="8">
        <f ca="1">COSS!P2159-COSS!P4545-COSS!P4553</f>
        <v>88615.868920558831</v>
      </c>
      <c r="L750" s="8">
        <f ca="1">COSS!Q2159-COSS!Q4545-COSS!Q4553</f>
        <v>0</v>
      </c>
      <c r="M750" s="8">
        <f ca="1">COSS!S2159-COSS!S4545-COSS!S4553</f>
        <v>80343.273030566634</v>
      </c>
      <c r="N750" s="8">
        <f ca="1">COSS!T2159-COSS!T4545-COSS!T4553</f>
        <v>2188121.7777117956</v>
      </c>
      <c r="O750" s="8">
        <f ca="1">COSS!U2159-COSS!U4545-COSS!U4553</f>
        <v>8231416.4140420109</v>
      </c>
      <c r="P750" s="8">
        <f ca="1">COSS!V2159-COSS!V4545-COSS!V4553</f>
        <v>1167409.4388538906</v>
      </c>
      <c r="Q750" s="8">
        <f ca="1">COSS!X2159-COSS!X4545-COSS!X4553</f>
        <v>512739.41233854275</v>
      </c>
      <c r="R750" s="8">
        <f ca="1">COSS!Y2159-COSS!Y4545-COSS!Y4553</f>
        <v>9388.7643632302716</v>
      </c>
      <c r="S750" s="8">
        <f ca="1">COSS!AA2159-COSS!AA4545-COSS!AA4553</f>
        <v>4400.6837299666513</v>
      </c>
      <c r="T750" s="8">
        <f ca="1">COSS!AB2159-COSS!AB4545-COSS!AB4553</f>
        <v>148557.89942317922</v>
      </c>
      <c r="U750" s="8">
        <f ca="1">COSS!AC2159-COSS!AC4545-COSS!AC4553</f>
        <v>43805.909482620889</v>
      </c>
    </row>
    <row r="751" spans="1:21">
      <c r="B751" s="2" t="str">
        <f>$B$11</f>
        <v>CUSTOMER</v>
      </c>
      <c r="D751" s="8">
        <f t="shared" ca="1" si="481"/>
        <v>45035692.099833429</v>
      </c>
      <c r="E751" s="8">
        <f ca="1">COSS!I2160-COSS!I4546-COSS!I4554</f>
        <v>35123355.582848489</v>
      </c>
      <c r="F751" s="8">
        <f ca="1">COSS!J2160-COSS!J4546-COSS!J4554</f>
        <v>8220958.2251325026</v>
      </c>
      <c r="G751" s="8">
        <f ca="1">COSS!K2160-COSS!K4546-COSS!K4554</f>
        <v>84311.198234282696</v>
      </c>
      <c r="H751" s="8">
        <f ca="1">COSS!L2160-COSS!L4546-COSS!L4554</f>
        <v>6016.9540294085391</v>
      </c>
      <c r="I751" s="8">
        <f ca="1">COSS!N2160-COSS!N4546-COSS!N4554</f>
        <v>149442.36496556419</v>
      </c>
      <c r="J751" s="8">
        <f ca="1">COSS!O2160-COSS!O4546-COSS!O4554</f>
        <v>49109.419156610158</v>
      </c>
      <c r="K751" s="8">
        <f ca="1">COSS!P2160-COSS!P4546-COSS!P4554</f>
        <v>18322.229948181761</v>
      </c>
      <c r="L751" s="8">
        <f ca="1">COSS!Q2160-COSS!Q4546-COSS!Q4554</f>
        <v>0</v>
      </c>
      <c r="M751" s="8">
        <f ca="1">COSS!S2160-COSS!S4546-COSS!S4554</f>
        <v>1381.5708409504366</v>
      </c>
      <c r="N751" s="8">
        <f ca="1">COSS!T2160-COSS!T4546-COSS!T4554</f>
        <v>35856.074924148284</v>
      </c>
      <c r="O751" s="8">
        <f ca="1">COSS!U2160-COSS!U4546-COSS!U4554</f>
        <v>58202.80411831438</v>
      </c>
      <c r="P751" s="8">
        <f ca="1">COSS!V2160-COSS!V4546-COSS!V4554</f>
        <v>11228.934753040539</v>
      </c>
      <c r="Q751" s="8">
        <f ca="1">COSS!X2160-COSS!X4546-COSS!X4554</f>
        <v>48011.594704853997</v>
      </c>
      <c r="R751" s="8">
        <f ca="1">COSS!Y2160-COSS!Y4546-COSS!Y4554</f>
        <v>578.99246648736232</v>
      </c>
      <c r="S751" s="8">
        <f ca="1">COSS!AA2160-COSS!AA4546-COSS!AA4554</f>
        <v>3104.0470811880577</v>
      </c>
      <c r="T751" s="8">
        <f ca="1">COSS!AB2160-COSS!AB4546-COSS!AB4554</f>
        <v>1112117.939638684</v>
      </c>
      <c r="U751" s="8">
        <f ca="1">COSS!AC2160-COSS!AC4546-COSS!AC4554</f>
        <v>113694.16699073483</v>
      </c>
    </row>
    <row r="752" spans="1:21">
      <c r="B752" s="2" t="str">
        <f>$B$12</f>
        <v>TOTAL</v>
      </c>
      <c r="D752" s="8">
        <f t="shared" ca="1" si="481"/>
        <v>191326335.00000009</v>
      </c>
      <c r="E752" s="8">
        <f ca="1">SUM(E745:E751)</f>
        <v>106844199.11969578</v>
      </c>
      <c r="F752" s="8">
        <f t="shared" ref="F752:U752" ca="1" si="482">SUM(F745:F751)</f>
        <v>26260354.013922326</v>
      </c>
      <c r="G752" s="8">
        <f t="shared" ca="1" si="482"/>
        <v>291973.00616500713</v>
      </c>
      <c r="H752" s="8">
        <f t="shared" ca="1" si="482"/>
        <v>15738.063192093854</v>
      </c>
      <c r="I752" s="8">
        <f t="shared" ca="1" si="482"/>
        <v>8547741.3028564323</v>
      </c>
      <c r="J752" s="8">
        <f t="shared" ca="1" si="482"/>
        <v>2388912.464486747</v>
      </c>
      <c r="K752" s="8">
        <f t="shared" ca="1" si="482"/>
        <v>373470.28539871791</v>
      </c>
      <c r="L752" s="8">
        <f t="shared" ca="1" si="482"/>
        <v>0</v>
      </c>
      <c r="M752" s="8">
        <f t="shared" ca="1" si="482"/>
        <v>357549.0068573755</v>
      </c>
      <c r="N752" s="8">
        <f t="shared" ca="1" si="482"/>
        <v>7421357.3508507824</v>
      </c>
      <c r="O752" s="8">
        <f t="shared" ca="1" si="482"/>
        <v>30673239.570096362</v>
      </c>
      <c r="P752" s="8">
        <f t="shared" ca="1" si="482"/>
        <v>3981445.8548449199</v>
      </c>
      <c r="Q752" s="8">
        <f t="shared" ca="1" si="482"/>
        <v>2390188.7908967482</v>
      </c>
      <c r="R752" s="8">
        <f t="shared" ca="1" si="482"/>
        <v>43506.982264331091</v>
      </c>
      <c r="S752" s="8">
        <f t="shared" ca="1" si="482"/>
        <v>31798.350647171672</v>
      </c>
      <c r="T752" s="8">
        <f t="shared" ca="1" si="482"/>
        <v>1491091.8579318398</v>
      </c>
      <c r="U752" s="8">
        <f t="shared" ca="1" si="482"/>
        <v>213768.97989342426</v>
      </c>
    </row>
    <row r="753" spans="1:21">
      <c r="A753" s="2" t="s">
        <v>566</v>
      </c>
      <c r="B753" s="2" t="str">
        <f>$B$5</f>
        <v>PRODUCTION</v>
      </c>
      <c r="D753" s="7">
        <f t="shared" ref="D753:D760" ca="1" si="483">SUM(E753:U753)</f>
        <v>0.52381565813782816</v>
      </c>
      <c r="E753" s="7">
        <f ca="1">E745/$D752</f>
        <v>0.26209955828754117</v>
      </c>
      <c r="F753" s="7">
        <f t="shared" ref="F753:U753" ca="1" si="484">F745/$D752</f>
        <v>6.4510907635428008E-2</v>
      </c>
      <c r="G753" s="7">
        <f t="shared" ca="1" si="484"/>
        <v>7.8974463876577302E-4</v>
      </c>
      <c r="H753" s="7">
        <f ca="1">H745/$D752</f>
        <v>3.9389807592898268E-5</v>
      </c>
      <c r="I753" s="7">
        <f t="shared" ca="1" si="484"/>
        <v>2.9169537863931855E-2</v>
      </c>
      <c r="J753" s="7">
        <f t="shared" ca="1" si="484"/>
        <v>8.1319212630912158E-3</v>
      </c>
      <c r="K753" s="7">
        <f t="shared" ca="1" si="484"/>
        <v>1.3014771480433008E-3</v>
      </c>
      <c r="L753" s="7">
        <f ca="1">IFERROR(L745/$D$752,0)</f>
        <v>0</v>
      </c>
      <c r="M753" s="7">
        <f ca="1">M745/$D752</f>
        <v>1.2337391868837649E-3</v>
      </c>
      <c r="N753" s="7">
        <f t="shared" ca="1" si="484"/>
        <v>2.3639232125700946E-2</v>
      </c>
      <c r="O753" s="7">
        <f t="shared" ca="1" si="484"/>
        <v>0.10923804525842359</v>
      </c>
      <c r="P753" s="7">
        <f ca="1">P745/$D752</f>
        <v>1.3942195908261342E-2</v>
      </c>
      <c r="Q753" s="7">
        <f t="shared" ca="1" si="484"/>
        <v>8.139308423012118E-3</v>
      </c>
      <c r="R753" s="7">
        <f t="shared" ca="1" si="484"/>
        <v>1.5226047155391753E-4</v>
      </c>
      <c r="S753" s="7">
        <f t="shared" ca="1" si="484"/>
        <v>1.0820356272886625E-4</v>
      </c>
      <c r="T753" s="7">
        <f ca="1">T745/$D752</f>
        <v>1.0603116128291587E-3</v>
      </c>
      <c r="U753" s="7">
        <f t="shared" ca="1" si="484"/>
        <v>2.5982494404035714E-4</v>
      </c>
    </row>
    <row r="754" spans="1:21">
      <c r="A754" s="2" t="str">
        <f t="shared" ref="A754:A760" si="485">A753</f>
        <v>EXP_OM_LPP</v>
      </c>
      <c r="B754" s="2" t="str">
        <f>$B$6</f>
        <v>BULKTRAN</v>
      </c>
      <c r="D754" s="7">
        <f t="shared" ca="1" si="483"/>
        <v>2.6612705383278545E-2</v>
      </c>
      <c r="E754" s="7">
        <f t="shared" ref="E754:U754" ca="1" si="486">E746/$D752</f>
        <v>1.3345927861921836E-2</v>
      </c>
      <c r="F754" s="7">
        <f t="shared" ca="1" si="486"/>
        <v>3.2657412519108021E-3</v>
      </c>
      <c r="G754" s="7">
        <f t="shared" ca="1" si="486"/>
        <v>4.0051417888594896E-5</v>
      </c>
      <c r="H754" s="7">
        <f ca="1">H746/$D752</f>
        <v>1.9965342086280134E-6</v>
      </c>
      <c r="I754" s="7">
        <f t="shared" ca="1" si="486"/>
        <v>1.4679789867823589E-3</v>
      </c>
      <c r="J754" s="7">
        <f t="shared" ca="1" si="486"/>
        <v>4.0832370019688397E-4</v>
      </c>
      <c r="K754" s="7">
        <f t="shared" ca="1" si="486"/>
        <v>6.6117595393329939E-5</v>
      </c>
      <c r="L754" s="7">
        <f t="shared" ref="L754:L760" ca="1" si="487">IFERROR(L746/$D$752,0)</f>
        <v>0</v>
      </c>
      <c r="M754" s="7">
        <f ca="1">M746/$D752</f>
        <v>6.2344464952715053E-5</v>
      </c>
      <c r="N754" s="7">
        <f t="shared" ca="1" si="486"/>
        <v>1.1890258284494332E-3</v>
      </c>
      <c r="O754" s="7">
        <f t="shared" ca="1" si="486"/>
        <v>5.5698779550561687E-3</v>
      </c>
      <c r="P754" s="7">
        <f ca="1">P746/$D752</f>
        <v>7.0715950451017957E-4</v>
      </c>
      <c r="Q754" s="7">
        <f t="shared" ca="1" si="486"/>
        <v>4.0838076681760655E-4</v>
      </c>
      <c r="R754" s="7">
        <f t="shared" ca="1" si="486"/>
        <v>7.660335079671056E-6</v>
      </c>
      <c r="S754" s="7">
        <f t="shared" ca="1" si="486"/>
        <v>5.4402467484727797E-6</v>
      </c>
      <c r="T754" s="7">
        <f ca="1">T746/$D752</f>
        <v>5.3639304548271902E-5</v>
      </c>
      <c r="U754" s="7">
        <f t="shared" ca="1" si="486"/>
        <v>1.3039628813604695E-5</v>
      </c>
    </row>
    <row r="755" spans="1:21">
      <c r="A755" s="2" t="str">
        <f t="shared" si="485"/>
        <v>EXP_OM_LPP</v>
      </c>
      <c r="B755" s="2" t="str">
        <f>$B$7</f>
        <v>SUBTRAN</v>
      </c>
      <c r="D755" s="7">
        <f t="shared" ca="1" si="483"/>
        <v>8.4317333081759815E-3</v>
      </c>
      <c r="E755" s="7">
        <f t="shared" ref="E755:U755" ca="1" si="488">E747/$D752</f>
        <v>4.1164012751780631E-3</v>
      </c>
      <c r="F755" s="7">
        <f t="shared" ca="1" si="488"/>
        <v>1.0052003181563953E-3</v>
      </c>
      <c r="G755" s="7">
        <f t="shared" ca="1" si="488"/>
        <v>1.2354539732048538E-5</v>
      </c>
      <c r="H755" s="7">
        <f ca="1">H747/$D752</f>
        <v>7.933819456093169E-7</v>
      </c>
      <c r="I755" s="7">
        <f t="shared" ca="1" si="488"/>
        <v>4.4732302698318995E-4</v>
      </c>
      <c r="J755" s="7">
        <f t="shared" ca="1" si="488"/>
        <v>1.2463192764959277E-4</v>
      </c>
      <c r="K755" s="7">
        <f t="shared" ca="1" si="488"/>
        <v>2.548157577461215E-5</v>
      </c>
      <c r="L755" s="7">
        <f t="shared" ca="1" si="487"/>
        <v>0</v>
      </c>
      <c r="M755" s="7">
        <f ca="1">M747/$D752</f>
        <v>1.8622565192995364E-5</v>
      </c>
      <c r="N755" s="7">
        <f t="shared" ca="1" si="488"/>
        <v>3.6564674397721606E-4</v>
      </c>
      <c r="O755" s="7">
        <f t="shared" ca="1" si="488"/>
        <v>2.1839187717651153E-3</v>
      </c>
      <c r="P755" s="7">
        <f ca="1">P747/$D752</f>
        <v>0</v>
      </c>
      <c r="Q755" s="7">
        <f t="shared" ca="1" si="488"/>
        <v>1.2481398211831534E-4</v>
      </c>
      <c r="R755" s="7">
        <f t="shared" ca="1" si="488"/>
        <v>2.3889202057505576E-6</v>
      </c>
      <c r="S755" s="7">
        <f t="shared" ca="1" si="488"/>
        <v>1.6684586516454535E-6</v>
      </c>
      <c r="T755" s="7">
        <f ca="1">T747/$D752</f>
        <v>2.00225792180097E-6</v>
      </c>
      <c r="U755" s="7">
        <f t="shared" ca="1" si="488"/>
        <v>4.8556292363598021E-7</v>
      </c>
    </row>
    <row r="756" spans="1:21">
      <c r="A756" s="2" t="str">
        <f t="shared" si="485"/>
        <v>EXP_OM_LPP</v>
      </c>
      <c r="B756" s="2" t="str">
        <f>$B$8</f>
        <v>DISTPRI</v>
      </c>
      <c r="D756" s="7">
        <f t="shared" ca="1" si="483"/>
        <v>3.4093099736165602E-2</v>
      </c>
      <c r="E756" s="7">
        <f t="shared" ref="E756:U756" ca="1" si="489">E748/$D752</f>
        <v>2.2618814175846144E-2</v>
      </c>
      <c r="F756" s="7">
        <f t="shared" ca="1" si="489"/>
        <v>5.5200089640642692E-3</v>
      </c>
      <c r="G756" s="7">
        <f t="shared" ca="1" si="489"/>
        <v>6.7885293499583664E-5</v>
      </c>
      <c r="H756" s="7">
        <f ca="1">H748/$D752</f>
        <v>0</v>
      </c>
      <c r="I756" s="7">
        <f t="shared" ca="1" si="489"/>
        <v>2.422450391123833E-3</v>
      </c>
      <c r="J756" s="7">
        <f t="shared" ca="1" si="489"/>
        <v>6.7641211963260801E-4</v>
      </c>
      <c r="K756" s="7">
        <f t="shared" ca="1" si="489"/>
        <v>0</v>
      </c>
      <c r="L756" s="7">
        <f t="shared" ca="1" si="487"/>
        <v>0</v>
      </c>
      <c r="M756" s="7">
        <f ca="1">M748/$D752</f>
        <v>1.0184392497082727E-4</v>
      </c>
      <c r="N756" s="7">
        <f t="shared" ca="1" si="489"/>
        <v>1.9710932527025197E-3</v>
      </c>
      <c r="O756" s="7">
        <f t="shared" ca="1" si="489"/>
        <v>0</v>
      </c>
      <c r="P756" s="7">
        <f ca="1">P748/$D752</f>
        <v>0</v>
      </c>
      <c r="Q756" s="7">
        <f t="shared" ca="1" si="489"/>
        <v>6.7876920300095173E-4</v>
      </c>
      <c r="R756" s="7">
        <f t="shared" ca="1" si="489"/>
        <v>1.2988803990791711E-5</v>
      </c>
      <c r="S756" s="7">
        <f t="shared" ca="1" si="489"/>
        <v>9.1675741910208008E-6</v>
      </c>
      <c r="T756" s="7">
        <f ca="1">T748/$D752</f>
        <v>1.0991533768304931E-5</v>
      </c>
      <c r="U756" s="7">
        <f t="shared" ca="1" si="489"/>
        <v>2.6744993747588238E-6</v>
      </c>
    </row>
    <row r="757" spans="1:21">
      <c r="A757" s="2" t="str">
        <f t="shared" si="485"/>
        <v>EXP_OM_LPP</v>
      </c>
      <c r="B757" s="2" t="str">
        <f>$B$9</f>
        <v>DISTSEC</v>
      </c>
      <c r="C757" s="6"/>
      <c r="D757" s="7">
        <f t="shared" ca="1" si="483"/>
        <v>1.2474672157418182E-2</v>
      </c>
      <c r="E757" s="7">
        <f t="shared" ref="E757:U757" ca="1" si="490">E749/$D752</f>
        <v>9.5221487801328501E-3</v>
      </c>
      <c r="F757" s="7">
        <f t="shared" ca="1" si="490"/>
        <v>1.8906670430620101E-3</v>
      </c>
      <c r="G757" s="7">
        <f t="shared" ca="1" si="490"/>
        <v>0</v>
      </c>
      <c r="H757" s="7">
        <f ca="1">H749/$D752</f>
        <v>0</v>
      </c>
      <c r="I757" s="7">
        <f t="shared" ca="1" si="490"/>
        <v>7.2823150360354989E-4</v>
      </c>
      <c r="J757" s="7">
        <f t="shared" ca="1" si="490"/>
        <v>0</v>
      </c>
      <c r="K757" s="7">
        <f t="shared" ca="1" si="490"/>
        <v>0</v>
      </c>
      <c r="L757" s="7">
        <f t="shared" ca="1" si="487"/>
        <v>0</v>
      </c>
      <c r="M757" s="7">
        <f ca="1">M749/$D752</f>
        <v>2.509229047433969E-5</v>
      </c>
      <c r="N757" s="7">
        <f t="shared" ca="1" si="490"/>
        <v>0</v>
      </c>
      <c r="O757" s="7">
        <f t="shared" ca="1" si="490"/>
        <v>0</v>
      </c>
      <c r="P757" s="7">
        <f ca="1">P749/$D752</f>
        <v>0</v>
      </c>
      <c r="Q757" s="7">
        <f t="shared" ca="1" si="490"/>
        <v>2.1059888471503042E-4</v>
      </c>
      <c r="R757" s="7">
        <f t="shared" ca="1" si="490"/>
        <v>0</v>
      </c>
      <c r="S757" s="7">
        <f t="shared" ca="1" si="490"/>
        <v>2.4949405085946311E-6</v>
      </c>
      <c r="T757" s="7">
        <f ca="1">T749/$D752</f>
        <v>7.7364247511683187E-5</v>
      </c>
      <c r="U757" s="7">
        <f t="shared" ca="1" si="490"/>
        <v>1.8074467410123955E-5</v>
      </c>
    </row>
    <row r="758" spans="1:21">
      <c r="A758" s="2" t="str">
        <f t="shared" si="485"/>
        <v>EXP_OM_LPP</v>
      </c>
      <c r="B758" s="2" t="str">
        <f>$B$10</f>
        <v>ENERGY</v>
      </c>
      <c r="C758" s="6"/>
      <c r="D758" s="7">
        <f t="shared" ca="1" si="483"/>
        <v>0.15918533990921505</v>
      </c>
      <c r="E758" s="7">
        <f t="shared" ref="E758:U758" ca="1" si="491">E750/$D752</f>
        <v>6.3158475096854114E-2</v>
      </c>
      <c r="F758" s="7">
        <f t="shared" ca="1" si="491"/>
        <v>1.8093479841464834E-2</v>
      </c>
      <c r="G758" s="7">
        <f t="shared" ca="1" si="491"/>
        <v>1.753442692579272E-4</v>
      </c>
      <c r="H758" s="7">
        <f ca="1">H750/$D752</f>
        <v>8.6293254236714863E-6</v>
      </c>
      <c r="I758" s="7">
        <f t="shared" ca="1" si="491"/>
        <v>9.6596322213569081E-3</v>
      </c>
      <c r="J758" s="7">
        <f t="shared" ca="1" si="491"/>
        <v>2.8880940763431444E-3</v>
      </c>
      <c r="K758" s="7">
        <f t="shared" ca="1" si="491"/>
        <v>4.6316608176578928E-4</v>
      </c>
      <c r="L758" s="7">
        <f t="shared" ca="1" si="487"/>
        <v>0</v>
      </c>
      <c r="M758" s="7">
        <f ca="1">M750/$D752</f>
        <v>4.1992793637408358E-4</v>
      </c>
      <c r="N758" s="7">
        <f t="shared" ca="1" si="491"/>
        <v>1.1436594850948223E-2</v>
      </c>
      <c r="O758" s="7">
        <f t="shared" ca="1" si="491"/>
        <v>4.3022913777353268E-2</v>
      </c>
      <c r="P758" s="7">
        <f ca="1">P750/$D752</f>
        <v>6.1016662387532276E-3</v>
      </c>
      <c r="Q758" s="7">
        <f t="shared" ca="1" si="491"/>
        <v>2.6799207351070752E-3</v>
      </c>
      <c r="R758" s="7">
        <f t="shared" ca="1" si="491"/>
        <v>4.9071991909688058E-5</v>
      </c>
      <c r="S758" s="7">
        <f t="shared" ca="1" si="491"/>
        <v>2.300093047811034E-5</v>
      </c>
      <c r="T758" s="7">
        <f ca="1">T750/$D752</f>
        <v>7.76463414841345E-4</v>
      </c>
      <c r="U758" s="7">
        <f t="shared" ca="1" si="491"/>
        <v>2.2895912098363702E-4</v>
      </c>
    </row>
    <row r="759" spans="1:21">
      <c r="A759" s="2" t="str">
        <f t="shared" si="485"/>
        <v>EXP_OM_LPP</v>
      </c>
      <c r="B759" s="2" t="str">
        <f>$B$11</f>
        <v>CUSTOMER</v>
      </c>
      <c r="C759" s="6"/>
      <c r="D759" s="7">
        <f t="shared" ca="1" si="483"/>
        <v>0.23538679136791812</v>
      </c>
      <c r="E759" s="7">
        <f t="shared" ref="E759:U759" ca="1" si="492">E751/$D752</f>
        <v>0.18357825953676724</v>
      </c>
      <c r="F759" s="7">
        <f t="shared" ca="1" si="492"/>
        <v>4.2968252254100295E-2</v>
      </c>
      <c r="G759" s="7">
        <f t="shared" ca="1" si="492"/>
        <v>4.4066697997577104E-4</v>
      </c>
      <c r="H759" s="7">
        <f t="shared" ca="1" si="492"/>
        <v>3.144864521347015E-5</v>
      </c>
      <c r="I759" s="7">
        <f t="shared" ca="1" si="492"/>
        <v>7.8108622613590607E-4</v>
      </c>
      <c r="J759" s="7">
        <f t="shared" ca="1" si="492"/>
        <v>2.5667882655364788E-4</v>
      </c>
      <c r="K759" s="7">
        <f t="shared" ca="1" si="492"/>
        <v>9.5764286438569749E-5</v>
      </c>
      <c r="L759" s="7">
        <f t="shared" ca="1" si="487"/>
        <v>0</v>
      </c>
      <c r="M759" s="7">
        <f t="shared" ca="1" si="492"/>
        <v>7.2210176448027188E-6</v>
      </c>
      <c r="N759" s="7">
        <f t="shared" ca="1" si="492"/>
        <v>1.8740794320942943E-4</v>
      </c>
      <c r="O759" s="7">
        <f t="shared" ca="1" si="492"/>
        <v>3.0420696721292629E-4</v>
      </c>
      <c r="P759" s="7">
        <f t="shared" ca="1" si="492"/>
        <v>5.868995898050592E-5</v>
      </c>
      <c r="Q759" s="7">
        <f t="shared" ca="1" si="492"/>
        <v>2.5094085821930357E-4</v>
      </c>
      <c r="R759" s="7">
        <f t="shared" ca="1" si="492"/>
        <v>3.0262037188312943E-6</v>
      </c>
      <c r="S759" s="7">
        <f t="shared" ca="1" si="492"/>
        <v>1.62238359982595E-5</v>
      </c>
      <c r="T759" s="7">
        <f t="shared" ca="1" si="492"/>
        <v>5.8126757073911628E-3</v>
      </c>
      <c r="U759" s="7">
        <f t="shared" ca="1" si="492"/>
        <v>5.9424212035805093E-4</v>
      </c>
    </row>
    <row r="760" spans="1:21">
      <c r="A760" s="2" t="str">
        <f t="shared" si="485"/>
        <v>EXP_OM_LPP</v>
      </c>
      <c r="B760" s="2" t="str">
        <f>$B$12</f>
        <v>TOTAL</v>
      </c>
      <c r="C760" s="6"/>
      <c r="D760" s="7">
        <f t="shared" ca="1" si="483"/>
        <v>0.99999999999999989</v>
      </c>
      <c r="E760" s="7">
        <f ca="1">E752/$D752</f>
        <v>0.5584395850142414</v>
      </c>
      <c r="F760" s="7">
        <f t="shared" ref="F760:U760" ca="1" si="493">F752/$D752</f>
        <v>0.13725425730818663</v>
      </c>
      <c r="G760" s="7">
        <f t="shared" ca="1" si="493"/>
        <v>1.5260471391196982E-3</v>
      </c>
      <c r="H760" s="7">
        <f t="shared" ca="1" si="493"/>
        <v>8.2257694384277246E-5</v>
      </c>
      <c r="I760" s="7">
        <f t="shared" ca="1" si="493"/>
        <v>4.4676240219917597E-2</v>
      </c>
      <c r="J760" s="7">
        <f t="shared" ca="1" si="493"/>
        <v>1.2486061913467092E-2</v>
      </c>
      <c r="K760" s="7">
        <f t="shared" ca="1" si="493"/>
        <v>1.9520066874156019E-3</v>
      </c>
      <c r="L760" s="7">
        <f t="shared" ca="1" si="487"/>
        <v>0</v>
      </c>
      <c r="M760" s="7">
        <f t="shared" ca="1" si="493"/>
        <v>1.8687913864935287E-3</v>
      </c>
      <c r="N760" s="7">
        <f t="shared" ca="1" si="493"/>
        <v>3.8789000744987763E-2</v>
      </c>
      <c r="O760" s="7">
        <f t="shared" ca="1" si="493"/>
        <v>0.16031896272981108</v>
      </c>
      <c r="P760" s="7">
        <f t="shared" ca="1" si="493"/>
        <v>2.0809711610505256E-2</v>
      </c>
      <c r="Q760" s="7">
        <f t="shared" ca="1" si="493"/>
        <v>1.24927328529904E-2</v>
      </c>
      <c r="R760" s="7">
        <f t="shared" ca="1" si="493"/>
        <v>2.273967264586502E-4</v>
      </c>
      <c r="S760" s="7">
        <f t="shared" ca="1" si="493"/>
        <v>1.6619954930496974E-4</v>
      </c>
      <c r="T760" s="7">
        <f t="shared" ca="1" si="493"/>
        <v>7.7934480788117277E-3</v>
      </c>
      <c r="U760" s="7">
        <f t="shared" ca="1" si="493"/>
        <v>1.1173003439041685E-3</v>
      </c>
    </row>
    <row r="762" spans="1:21">
      <c r="A762" s="15" t="s">
        <v>20</v>
      </c>
      <c r="B762" s="2" t="str">
        <f>$B$5</f>
        <v>PRODUCTION</v>
      </c>
      <c r="D762" s="8">
        <f ca="1">COSS!H4529</f>
        <v>9581657.0000000149</v>
      </c>
      <c r="E762" s="8">
        <f ca="1">COSS!I4529</f>
        <v>4750667.6581191756</v>
      </c>
      <c r="F762" s="8">
        <f ca="1">COSS!J4529</f>
        <v>1187989.3486978866</v>
      </c>
      <c r="G762" s="8">
        <f ca="1">COSS!K4529</f>
        <v>15056.384304796096</v>
      </c>
      <c r="H762" s="8">
        <f ca="1">COSS!L4529</f>
        <v>753.55706826090943</v>
      </c>
      <c r="I762" s="8">
        <f ca="1">COSS!N4529</f>
        <v>532988.72693798074</v>
      </c>
      <c r="J762" s="8">
        <f ca="1">COSS!O4529</f>
        <v>146079.86662005793</v>
      </c>
      <c r="K762" s="8">
        <f ca="1">COSS!P4529</f>
        <v>23245.80710801165</v>
      </c>
      <c r="L762" s="8">
        <f ca="1">COSS!Q4529</f>
        <v>0</v>
      </c>
      <c r="M762" s="8">
        <f ca="1">COSS!S4529</f>
        <v>23039.739195615493</v>
      </c>
      <c r="N762" s="8">
        <f ca="1">COSS!T4529</f>
        <v>419283.95203472115</v>
      </c>
      <c r="O762" s="8">
        <f ca="1">COSS!U4529</f>
        <v>2042978.6146099961</v>
      </c>
      <c r="P762" s="8">
        <f ca="1">COSS!V4529</f>
        <v>260317.2377535128</v>
      </c>
      <c r="Q762" s="8">
        <f ca="1">COSS!X4529</f>
        <v>149065.58414089834</v>
      </c>
      <c r="R762" s="8">
        <f ca="1">COSS!Y4529</f>
        <v>2802.0738136391997</v>
      </c>
      <c r="S762" s="8">
        <f ca="1">COSS!AA4529</f>
        <v>2167.7910845038268</v>
      </c>
      <c r="T762" s="8">
        <f ca="1">COSS!AB4529</f>
        <v>20371.392483408366</v>
      </c>
      <c r="U762" s="8">
        <f ca="1">COSS!AC4529</f>
        <v>4849.2660275497665</v>
      </c>
    </row>
    <row r="763" spans="1:21">
      <c r="B763" s="2" t="str">
        <f>$B$6</f>
        <v>BULKTRAN</v>
      </c>
      <c r="D763" s="8">
        <f ca="1">COSS!H4530</f>
        <v>2664278.9166000006</v>
      </c>
      <c r="E763" s="8">
        <f ca="1">COSS!I4530</f>
        <v>1320972.3204765511</v>
      </c>
      <c r="F763" s="8">
        <f ca="1">COSS!J4530</f>
        <v>330332.73627736274</v>
      </c>
      <c r="G763" s="8">
        <f ca="1">COSS!K4530</f>
        <v>4186.5835171823956</v>
      </c>
      <c r="H763" s="8">
        <f ca="1">COSS!L4530</f>
        <v>209.53434352977214</v>
      </c>
      <c r="I763" s="8">
        <f ca="1">COSS!N4530</f>
        <v>148203.03293744859</v>
      </c>
      <c r="J763" s="8">
        <f ca="1">COSS!O4530</f>
        <v>40619.019108653119</v>
      </c>
      <c r="K763" s="8">
        <f ca="1">COSS!P4530</f>
        <v>6463.7373031852294</v>
      </c>
      <c r="L763" s="8">
        <f ca="1">COSS!Q4530</f>
        <v>0</v>
      </c>
      <c r="M763" s="8">
        <f ca="1">COSS!S4530</f>
        <v>6406.4379869620607</v>
      </c>
      <c r="N763" s="8">
        <f ca="1">COSS!T4530</f>
        <v>116586.24322231866</v>
      </c>
      <c r="O763" s="8">
        <f ca="1">COSS!U4530</f>
        <v>568071.35237361165</v>
      </c>
      <c r="P763" s="8">
        <f ca="1">COSS!V4530</f>
        <v>72383.902718938378</v>
      </c>
      <c r="Q763" s="8">
        <f ca="1">COSS!X4530</f>
        <v>41449.228772983501</v>
      </c>
      <c r="R763" s="8">
        <f ca="1">COSS!Y4530</f>
        <v>779.14563049333367</v>
      </c>
      <c r="S763" s="8">
        <f ca="1">COSS!AA4530</f>
        <v>602.77675166591609</v>
      </c>
      <c r="T763" s="8">
        <f ca="1">COSS!AB4530</f>
        <v>5664.4765613430563</v>
      </c>
      <c r="U763" s="8">
        <f ca="1">COSS!AC4530</f>
        <v>1348.3886177709651</v>
      </c>
    </row>
    <row r="764" spans="1:21">
      <c r="B764" s="2" t="str">
        <f>$B$7</f>
        <v>SUBTRAN</v>
      </c>
      <c r="D764" s="8">
        <f ca="1">COSS!H4531</f>
        <v>844583.08339999989</v>
      </c>
      <c r="E764" s="8">
        <f ca="1">COSS!I4531</f>
        <v>407563.89505406946</v>
      </c>
      <c r="F764" s="8">
        <f ca="1">COSS!J4531</f>
        <v>101684.51219692925</v>
      </c>
      <c r="G764" s="8">
        <f ca="1">COSS!K4531</f>
        <v>1291.4535198142869</v>
      </c>
      <c r="H764" s="8">
        <f ca="1">COSS!L4531</f>
        <v>83.257978896799017</v>
      </c>
      <c r="I764" s="8">
        <f ca="1">COSS!N4531</f>
        <v>45156.290228891092</v>
      </c>
      <c r="J764" s="8">
        <f ca="1">COSS!O4531</f>
        <v>12396.57069410636</v>
      </c>
      <c r="K764" s="8">
        <f ca="1">COSS!P4531</f>
        <v>2491.8025031118573</v>
      </c>
      <c r="L764" s="8">
        <f ca="1">COSS!Q4531</f>
        <v>0</v>
      </c>
      <c r="M764" s="8">
        <f ca="1">COSS!S4531</f>
        <v>1913.5859730301363</v>
      </c>
      <c r="N764" s="8">
        <f ca="1">COSS!T4531</f>
        <v>35851.320170837382</v>
      </c>
      <c r="O764" s="8">
        <f ca="1">COSS!U4531</f>
        <v>222795.28835107351</v>
      </c>
      <c r="P764" s="8">
        <f ca="1">COSS!V4531</f>
        <v>0</v>
      </c>
      <c r="Q764" s="8">
        <f ca="1">COSS!X4531</f>
        <v>12665.735450473043</v>
      </c>
      <c r="R764" s="8">
        <f ca="1">COSS!Y4531</f>
        <v>242.95192543537527</v>
      </c>
      <c r="S764" s="8">
        <f ca="1">COSS!AA4531</f>
        <v>184.79135510149072</v>
      </c>
      <c r="T764" s="8">
        <f ca="1">COSS!AB4531</f>
        <v>211.42943830502927</v>
      </c>
      <c r="U764" s="8">
        <f ca="1">COSS!AC4531</f>
        <v>50.198559924467126</v>
      </c>
    </row>
    <row r="765" spans="1:21">
      <c r="B765" s="2" t="str">
        <f>$B$8</f>
        <v>DISTPRI</v>
      </c>
      <c r="D765" s="8">
        <f ca="1">COSS!H4532</f>
        <v>1517702.0214916212</v>
      </c>
      <c r="E765" s="8">
        <f ca="1">COSS!I4532</f>
        <v>1003838.27038365</v>
      </c>
      <c r="F765" s="8">
        <f ca="1">COSS!J4532</f>
        <v>249111.07916032759</v>
      </c>
      <c r="G765" s="8">
        <f ca="1">COSS!K4532</f>
        <v>3162.6901094835857</v>
      </c>
      <c r="H765" s="8">
        <f ca="1">COSS!L4532</f>
        <v>0</v>
      </c>
      <c r="I765" s="8">
        <f ca="1">COSS!N4532</f>
        <v>108735.33669242289</v>
      </c>
      <c r="J765" s="8">
        <f ca="1">COSS!O4532</f>
        <v>29901.433887217685</v>
      </c>
      <c r="K765" s="8">
        <f ca="1">COSS!P4532</f>
        <v>0</v>
      </c>
      <c r="L765" s="8">
        <f ca="1">COSS!Q4532</f>
        <v>0</v>
      </c>
      <c r="M765" s="8">
        <f ca="1">COSS!S4532</f>
        <v>4659.2682485174973</v>
      </c>
      <c r="N765" s="8">
        <f ca="1">COSS!T4532</f>
        <v>86055.578475959701</v>
      </c>
      <c r="O765" s="8">
        <f ca="1">COSS!U4532</f>
        <v>0</v>
      </c>
      <c r="P765" s="8">
        <f ca="1">COSS!V4532</f>
        <v>0</v>
      </c>
      <c r="Q765" s="8">
        <f ca="1">COSS!X4532</f>
        <v>30563.921191745791</v>
      </c>
      <c r="R765" s="8">
        <f ca="1">COSS!Y4532</f>
        <v>587.00874855545544</v>
      </c>
      <c r="S765" s="8">
        <f ca="1">COSS!AA4532</f>
        <v>448.62327381596862</v>
      </c>
      <c r="T765" s="8">
        <f ca="1">COSS!AB4532</f>
        <v>516.24300362376016</v>
      </c>
      <c r="U765" s="8">
        <f ca="1">COSS!AC4532</f>
        <v>122.5683163010689</v>
      </c>
    </row>
    <row r="766" spans="1:21">
      <c r="B766" s="2" t="str">
        <f>$B$9</f>
        <v>DISTSEC</v>
      </c>
      <c r="D766" s="8">
        <f ca="1">COSS!H4533</f>
        <v>556248.02883843193</v>
      </c>
      <c r="E766" s="8">
        <f ca="1">COSS!I4533</f>
        <v>422959.00775575219</v>
      </c>
      <c r="F766" s="8">
        <f ca="1">COSS!J4533</f>
        <v>85371.264632704319</v>
      </c>
      <c r="G766" s="8">
        <f ca="1">COSS!K4533</f>
        <v>0</v>
      </c>
      <c r="H766" s="8">
        <f ca="1">COSS!L4533</f>
        <v>0</v>
      </c>
      <c r="I766" s="8">
        <f ca="1">COSS!N4533</f>
        <v>32698.927463453969</v>
      </c>
      <c r="J766" s="8">
        <f ca="1">COSS!O4533</f>
        <v>0</v>
      </c>
      <c r="K766" s="8">
        <f ca="1">COSS!P4533</f>
        <v>0</v>
      </c>
      <c r="L766" s="8">
        <f ca="1">COSS!Q4533</f>
        <v>0</v>
      </c>
      <c r="M766" s="8">
        <f ca="1">COSS!S4533</f>
        <v>1148.4549440736776</v>
      </c>
      <c r="N766" s="8">
        <f ca="1">COSS!T4533</f>
        <v>0</v>
      </c>
      <c r="O766" s="8">
        <f ca="1">COSS!U4533</f>
        <v>0</v>
      </c>
      <c r="P766" s="8">
        <f ca="1">COSS!V4533</f>
        <v>0</v>
      </c>
      <c r="Q766" s="8">
        <f ca="1">COSS!X4533</f>
        <v>9484.8956358359519</v>
      </c>
      <c r="R766" s="8">
        <f ca="1">COSS!Y4533</f>
        <v>0</v>
      </c>
      <c r="S766" s="8">
        <f ca="1">COSS!AA4533</f>
        <v>122.08731990482802</v>
      </c>
      <c r="T766" s="8">
        <f ca="1">COSS!AB4533</f>
        <v>3634.9414159241805</v>
      </c>
      <c r="U766" s="8">
        <f ca="1">COSS!AC4533</f>
        <v>828.44967078276159</v>
      </c>
    </row>
    <row r="767" spans="1:21">
      <c r="B767" s="2" t="str">
        <f>$B$10</f>
        <v>ENERGY</v>
      </c>
      <c r="D767" s="8">
        <f ca="1">COSS!H4534</f>
        <v>5601409.9999999991</v>
      </c>
      <c r="E767" s="8">
        <f ca="1">COSS!I4534</f>
        <v>2058062.462333468</v>
      </c>
      <c r="F767" s="8">
        <f ca="1">COSS!J4534</f>
        <v>650118.08864658326</v>
      </c>
      <c r="G767" s="8">
        <f ca="1">COSS!K4534</f>
        <v>8119.0375260937844</v>
      </c>
      <c r="H767" s="8">
        <f ca="1">COSS!L4534</f>
        <v>411.29200418935687</v>
      </c>
      <c r="I767" s="8">
        <f ca="1">COSS!N4534</f>
        <v>329378.65136414173</v>
      </c>
      <c r="J767" s="8">
        <f ca="1">COSS!O4534</f>
        <v>88857.691040280813</v>
      </c>
      <c r="K767" s="8">
        <f ca="1">COSS!P4534</f>
        <v>13846.557140035644</v>
      </c>
      <c r="L767" s="8">
        <f ca="1">COSS!Q4534</f>
        <v>0</v>
      </c>
      <c r="M767" s="8">
        <f ca="1">COSS!S4534</f>
        <v>16588.112863072769</v>
      </c>
      <c r="N767" s="8">
        <f ca="1">COSS!T4534</f>
        <v>327885.69547774206</v>
      </c>
      <c r="O767" s="8">
        <f ca="1">COSS!U4534</f>
        <v>1723729.7645611607</v>
      </c>
      <c r="P767" s="8">
        <f ca="1">COSS!V4534</f>
        <v>241034.02272706322</v>
      </c>
      <c r="Q767" s="8">
        <f ca="1">COSS!X4534</f>
        <v>92607.320068456858</v>
      </c>
      <c r="R767" s="8">
        <f ca="1">COSS!Y4534</f>
        <v>1751.1268259979718</v>
      </c>
      <c r="S767" s="8">
        <f ca="1">COSS!AA4534</f>
        <v>1746.705396342328</v>
      </c>
      <c r="T767" s="8">
        <f ca="1">COSS!AB4534</f>
        <v>38295.516750573479</v>
      </c>
      <c r="U767" s="8">
        <f ca="1">COSS!AC4534</f>
        <v>8977.955274797614</v>
      </c>
    </row>
    <row r="768" spans="1:21">
      <c r="B768" s="2" t="str">
        <f>$B$11</f>
        <v>CUSTOMER</v>
      </c>
      <c r="D768" s="8">
        <f ca="1">COSS!H4535</f>
        <v>11203634.949669948</v>
      </c>
      <c r="E768" s="8">
        <f ca="1">COSS!I4535</f>
        <v>8671209.5094515514</v>
      </c>
      <c r="F768" s="8">
        <f ca="1">COSS!J4535</f>
        <v>2045854.0979738382</v>
      </c>
      <c r="G768" s="8">
        <f ca="1">COSS!K4535</f>
        <v>20834.671207818872</v>
      </c>
      <c r="H768" s="8">
        <f ca="1">COSS!L4535</f>
        <v>1484.5726617436817</v>
      </c>
      <c r="I768" s="8">
        <f ca="1">COSS!N4535</f>
        <v>36405.066690994732</v>
      </c>
      <c r="J768" s="8">
        <f ca="1">COSS!O4535</f>
        <v>11614.020483040817</v>
      </c>
      <c r="K768" s="8">
        <f ca="1">COSS!P4535</f>
        <v>4239.4239719693614</v>
      </c>
      <c r="L768" s="8">
        <f ca="1">COSS!Q4535</f>
        <v>0</v>
      </c>
      <c r="M768" s="8">
        <f ca="1">COSS!S4535</f>
        <v>345.19990799991115</v>
      </c>
      <c r="N768" s="8">
        <f ca="1">COSS!T4535</f>
        <v>8351.9371411957454</v>
      </c>
      <c r="O768" s="8">
        <f ca="1">COSS!U4535</f>
        <v>14040.709751115583</v>
      </c>
      <c r="P768" s="8">
        <f ca="1">COSS!V4535</f>
        <v>2701.7631854777337</v>
      </c>
      <c r="Q768" s="8">
        <f ca="1">COSS!X4535</f>
        <v>11769.195028590808</v>
      </c>
      <c r="R768" s="8">
        <f ca="1">COSS!Y4535</f>
        <v>140.36886121326128</v>
      </c>
      <c r="S768" s="8">
        <f ca="1">COSS!AA4535</f>
        <v>819.179143350564</v>
      </c>
      <c r="T768" s="8">
        <f ca="1">COSS!AB4535</f>
        <v>346432.58820271905</v>
      </c>
      <c r="U768" s="8">
        <f ca="1">COSS!AC4535</f>
        <v>27392.646007327421</v>
      </c>
    </row>
    <row r="769" spans="1:21">
      <c r="B769" s="2" t="str">
        <f>$B$12</f>
        <v>TOTAL</v>
      </c>
      <c r="D769" s="8">
        <f ca="1">COSS!H4536</f>
        <v>31969514.000000007</v>
      </c>
      <c r="E769" s="8">
        <f ca="1">COSS!I4536</f>
        <v>18635273.123574208</v>
      </c>
      <c r="F769" s="8">
        <f ca="1">COSS!J4536</f>
        <v>4650461.1275856318</v>
      </c>
      <c r="G769" s="8">
        <f ca="1">COSS!K4536</f>
        <v>52650.820185189004</v>
      </c>
      <c r="H769" s="8">
        <f ca="1">COSS!L4536</f>
        <v>2942.2140566205212</v>
      </c>
      <c r="I769" s="8">
        <f ca="1">COSS!N4536</f>
        <v>1233566.0323153341</v>
      </c>
      <c r="J769" s="8">
        <f ca="1">COSS!O4536</f>
        <v>329468.60183335654</v>
      </c>
      <c r="K769" s="8">
        <f ca="1">COSS!P4536</f>
        <v>50287.328026313786</v>
      </c>
      <c r="L769" s="8">
        <f ca="1">COSS!Q4536</f>
        <v>0</v>
      </c>
      <c r="M769" s="8">
        <f ca="1">COSS!S4536</f>
        <v>54100.799119271585</v>
      </c>
      <c r="N769" s="8">
        <f ca="1">COSS!T4536</f>
        <v>994014.72652277409</v>
      </c>
      <c r="O769" s="8">
        <f ca="1">COSS!U4536</f>
        <v>4571615.7296469547</v>
      </c>
      <c r="P769" s="8">
        <f ca="1">COSS!V4536</f>
        <v>576436.92638499301</v>
      </c>
      <c r="Q769" s="8">
        <f ca="1">COSS!X4536</f>
        <v>347605.88028898352</v>
      </c>
      <c r="R769" s="8">
        <f ca="1">COSS!Y4536</f>
        <v>6302.6758053345911</v>
      </c>
      <c r="S769" s="8">
        <f ca="1">COSS!AA4536</f>
        <v>6091.9543246849171</v>
      </c>
      <c r="T769" s="8">
        <f ca="1">COSS!AB4536</f>
        <v>415126.5878558968</v>
      </c>
      <c r="U769" s="8">
        <f ca="1">COSS!AC4536</f>
        <v>43569.472474454065</v>
      </c>
    </row>
    <row r="770" spans="1:21">
      <c r="A770" s="2" t="s">
        <v>69</v>
      </c>
      <c r="B770" s="2" t="str">
        <f>$B$5</f>
        <v>PRODUCTION</v>
      </c>
      <c r="C770" s="6"/>
      <c r="D770" s="7">
        <f t="shared" ref="D770:D777" ca="1" si="494">SUM(E770:U770)</f>
        <v>0.2997123134245962</v>
      </c>
      <c r="E770" s="7">
        <f ca="1">E762/$D769</f>
        <v>0.14859993361548049</v>
      </c>
      <c r="F770" s="7">
        <f t="shared" ref="F770:U770" ca="1" si="495">F762/$D769</f>
        <v>3.7160069080120713E-2</v>
      </c>
      <c r="G770" s="7">
        <f t="shared" ca="1" si="495"/>
        <v>4.7096068788521757E-4</v>
      </c>
      <c r="H770" s="7">
        <f ca="1">H762/$D769</f>
        <v>2.3571114289097709E-5</v>
      </c>
      <c r="I770" s="7">
        <f t="shared" ca="1" si="495"/>
        <v>1.6671780713900769E-2</v>
      </c>
      <c r="J770" s="7">
        <f t="shared" ca="1" si="495"/>
        <v>4.5693489935460987E-3</v>
      </c>
      <c r="K770" s="7">
        <f t="shared" ca="1" si="495"/>
        <v>7.2712419425617928E-4</v>
      </c>
      <c r="L770" s="7">
        <f ca="1">IFERROR(L762/$D$769,0)</f>
        <v>0</v>
      </c>
      <c r="M770" s="7">
        <f ca="1">M762/$D769</f>
        <v>7.2067843119590395E-4</v>
      </c>
      <c r="N770" s="7">
        <f t="shared" ca="1" si="495"/>
        <v>1.3115118110169615E-2</v>
      </c>
      <c r="O770" s="7">
        <f t="shared" ca="1" si="495"/>
        <v>6.390396221256274E-2</v>
      </c>
      <c r="P770" s="7">
        <f ca="1">P762/$D769</f>
        <v>8.1426711007715896E-3</v>
      </c>
      <c r="Q770" s="7">
        <f t="shared" ca="1" si="495"/>
        <v>4.6627416400793053E-3</v>
      </c>
      <c r="R770" s="7">
        <f t="shared" ca="1" si="495"/>
        <v>8.7648308123770637E-5</v>
      </c>
      <c r="S770" s="7">
        <f t="shared" ca="1" si="495"/>
        <v>6.7808071292664208E-5</v>
      </c>
      <c r="T770" s="7">
        <f ca="1">T762/$D769</f>
        <v>6.3721308004270453E-4</v>
      </c>
      <c r="U770" s="7">
        <f t="shared" ca="1" si="495"/>
        <v>1.516840708792059E-4</v>
      </c>
    </row>
    <row r="771" spans="1:21">
      <c r="A771" s="2" t="str">
        <f t="shared" ref="A771:A777" si="496">A770</f>
        <v>LABOR_M</v>
      </c>
      <c r="B771" s="2" t="str">
        <f>$B$6</f>
        <v>BULKTRAN</v>
      </c>
      <c r="C771" s="6"/>
      <c r="D771" s="7">
        <f t="shared" ca="1" si="494"/>
        <v>8.3338111320678865E-2</v>
      </c>
      <c r="E771" s="7">
        <f t="shared" ref="E771:U771" ca="1" si="497">E763/$D769</f>
        <v>4.1319749824052711E-2</v>
      </c>
      <c r="F771" s="7">
        <f t="shared" ca="1" si="497"/>
        <v>1.0332741882699958E-2</v>
      </c>
      <c r="G771" s="7">
        <f t="shared" ca="1" si="497"/>
        <v>1.3095549457468745E-4</v>
      </c>
      <c r="H771" s="7">
        <f ca="1">H763/$D769</f>
        <v>6.5541923324130637E-6</v>
      </c>
      <c r="I771" s="7">
        <f t="shared" ca="1" si="497"/>
        <v>4.6357612110540236E-3</v>
      </c>
      <c r="J771" s="7">
        <f t="shared" ca="1" si="497"/>
        <v>1.2705547888107749E-3</v>
      </c>
      <c r="K771" s="7">
        <f t="shared" ca="1" si="497"/>
        <v>2.0218440928395807E-4</v>
      </c>
      <c r="L771" s="7">
        <f t="shared" ref="L771:L776" ca="1" si="498">IFERROR(L763/$D$769,0)</f>
        <v>0</v>
      </c>
      <c r="M771" s="7">
        <f ca="1">M763/$D769</f>
        <v>2.0039209813956069E-4</v>
      </c>
      <c r="N771" s="7">
        <f t="shared" ca="1" si="497"/>
        <v>3.6467943560955802E-3</v>
      </c>
      <c r="O771" s="7">
        <f t="shared" ca="1" si="497"/>
        <v>1.776915821659383E-2</v>
      </c>
      <c r="P771" s="7">
        <f ca="1">P763/$D769</f>
        <v>2.2641539911722889E-3</v>
      </c>
      <c r="Q771" s="7">
        <f t="shared" ca="1" si="497"/>
        <v>1.2965235809647745E-3</v>
      </c>
      <c r="R771" s="7">
        <f t="shared" ca="1" si="497"/>
        <v>2.4371519394800106E-5</v>
      </c>
      <c r="S771" s="7">
        <f t="shared" ca="1" si="497"/>
        <v>1.885473616101627E-5</v>
      </c>
      <c r="T771" s="7">
        <f ca="1">T763/$D769</f>
        <v>1.7718369323171617E-4</v>
      </c>
      <c r="U771" s="7">
        <f t="shared" ca="1" si="497"/>
        <v>4.2177326116717472E-5</v>
      </c>
    </row>
    <row r="772" spans="1:21">
      <c r="A772" s="2" t="str">
        <f t="shared" si="496"/>
        <v>LABOR_M</v>
      </c>
      <c r="B772" s="2" t="str">
        <f>$B$7</f>
        <v>SUBTRAN</v>
      </c>
      <c r="C772" s="6"/>
      <c r="D772" s="7">
        <f t="shared" ca="1" si="494"/>
        <v>2.6418389826007357E-2</v>
      </c>
      <c r="E772" s="7">
        <f ca="1">E764/$D769</f>
        <v>1.2748517073298936E-2</v>
      </c>
      <c r="F772" s="7">
        <f t="shared" ref="F772:U772" ca="1" si="499">F764/$D769</f>
        <v>3.1806711918401145E-3</v>
      </c>
      <c r="G772" s="7">
        <f t="shared" ca="1" si="499"/>
        <v>4.0396407646806472E-5</v>
      </c>
      <c r="H772" s="7">
        <f ca="1">H764/$D769</f>
        <v>2.6042929178341278E-6</v>
      </c>
      <c r="I772" s="7">
        <f t="shared" ca="1" si="499"/>
        <v>1.4124797214274537E-3</v>
      </c>
      <c r="J772" s="7">
        <f t="shared" ca="1" si="499"/>
        <v>3.877622504397895E-4</v>
      </c>
      <c r="K772" s="7">
        <f t="shared" ca="1" si="499"/>
        <v>7.7943083623725304E-5</v>
      </c>
      <c r="L772" s="7">
        <f t="shared" ca="1" si="498"/>
        <v>0</v>
      </c>
      <c r="M772" s="7">
        <f ca="1">M764/$D769</f>
        <v>5.9856586278732163E-5</v>
      </c>
      <c r="N772" s="7">
        <f t="shared" ca="1" si="499"/>
        <v>1.121422120174782E-3</v>
      </c>
      <c r="O772" s="7">
        <f t="shared" ca="1" si="499"/>
        <v>6.9689920325680726E-3</v>
      </c>
      <c r="P772" s="7">
        <f ca="1">P764/$D769</f>
        <v>0</v>
      </c>
      <c r="Q772" s="7">
        <f t="shared" ca="1" si="499"/>
        <v>3.9618167015216559E-4</v>
      </c>
      <c r="R772" s="7">
        <f t="shared" ca="1" si="499"/>
        <v>7.5994876067047881E-6</v>
      </c>
      <c r="S772" s="7">
        <f t="shared" ca="1" si="499"/>
        <v>5.7802366060832415E-6</v>
      </c>
      <c r="T772" s="7">
        <f ca="1">T764/$D769</f>
        <v>6.613470517726019E-6</v>
      </c>
      <c r="U772" s="7">
        <f t="shared" ca="1" si="499"/>
        <v>1.5702009084175353E-6</v>
      </c>
    </row>
    <row r="773" spans="1:21">
      <c r="A773" s="2" t="str">
        <f t="shared" si="496"/>
        <v>LABOR_M</v>
      </c>
      <c r="B773" s="2" t="str">
        <f>$B$8</f>
        <v>DISTPRI</v>
      </c>
      <c r="C773" s="6"/>
      <c r="D773" s="7">
        <f t="shared" ca="1" si="494"/>
        <v>4.7473415501143396E-2</v>
      </c>
      <c r="E773" s="7">
        <f t="shared" ref="E773:U773" ca="1" si="500">E765/$D769</f>
        <v>3.1399860203806966E-2</v>
      </c>
      <c r="F773" s="7">
        <f t="shared" ca="1" si="500"/>
        <v>7.792144702616609E-3</v>
      </c>
      <c r="G773" s="7">
        <f t="shared" ca="1" si="500"/>
        <v>9.892831368920982E-5</v>
      </c>
      <c r="H773" s="7">
        <f ca="1">H765/$D769</f>
        <v>0</v>
      </c>
      <c r="I773" s="7">
        <f t="shared" ca="1" si="500"/>
        <v>3.4012195710082693E-3</v>
      </c>
      <c r="J773" s="7">
        <f t="shared" ca="1" si="500"/>
        <v>9.3531086794806071E-4</v>
      </c>
      <c r="K773" s="7">
        <f t="shared" ca="1" si="500"/>
        <v>0</v>
      </c>
      <c r="L773" s="7">
        <f t="shared" ca="1" si="498"/>
        <v>0</v>
      </c>
      <c r="M773" s="7">
        <f ca="1">M765/$D769</f>
        <v>1.4574097837450692E-4</v>
      </c>
      <c r="N773" s="7">
        <f t="shared" ca="1" si="500"/>
        <v>2.6918012727988197E-3</v>
      </c>
      <c r="O773" s="7">
        <f t="shared" ca="1" si="500"/>
        <v>0</v>
      </c>
      <c r="P773" s="7">
        <f ca="1">P765/$D769</f>
        <v>0</v>
      </c>
      <c r="Q773" s="7">
        <f t="shared" ca="1" si="500"/>
        <v>9.5603333825299258E-4</v>
      </c>
      <c r="R773" s="7">
        <f t="shared" ca="1" si="500"/>
        <v>1.8361516179303049E-5</v>
      </c>
      <c r="S773" s="7">
        <f t="shared" ca="1" si="500"/>
        <v>1.4032846223935982E-5</v>
      </c>
      <c r="T773" s="7">
        <f ca="1">T765/$D769</f>
        <v>1.6147977839880834E-5</v>
      </c>
      <c r="U773" s="7">
        <f t="shared" ca="1" si="500"/>
        <v>3.8339124048325812E-6</v>
      </c>
    </row>
    <row r="774" spans="1:21">
      <c r="A774" s="2" t="str">
        <f t="shared" si="496"/>
        <v>LABOR_M</v>
      </c>
      <c r="B774" s="2" t="str">
        <f>$B$9</f>
        <v>DISTSEC</v>
      </c>
      <c r="C774" s="6"/>
      <c r="D774" s="7">
        <f t="shared" ca="1" si="494"/>
        <v>1.7399327022563811E-2</v>
      </c>
      <c r="E774" s="7">
        <f t="shared" ref="E774:U774" ca="1" si="501">E766/$D769</f>
        <v>1.3230073117650525E-2</v>
      </c>
      <c r="F774" s="7">
        <f t="shared" ca="1" si="501"/>
        <v>2.6703960727305488E-3</v>
      </c>
      <c r="G774" s="7">
        <f t="shared" ca="1" si="501"/>
        <v>0</v>
      </c>
      <c r="H774" s="7">
        <f ca="1">H766/$D769</f>
        <v>0</v>
      </c>
      <c r="I774" s="7">
        <f t="shared" ca="1" si="501"/>
        <v>1.0228159071624912E-3</v>
      </c>
      <c r="J774" s="7">
        <f t="shared" ca="1" si="501"/>
        <v>0</v>
      </c>
      <c r="K774" s="7">
        <f t="shared" ca="1" si="501"/>
        <v>0</v>
      </c>
      <c r="L774" s="7">
        <f t="shared" ca="1" si="498"/>
        <v>0</v>
      </c>
      <c r="M774" s="7">
        <f ca="1">M766/$D769</f>
        <v>3.5923440815324166E-5</v>
      </c>
      <c r="N774" s="7">
        <f t="shared" ca="1" si="501"/>
        <v>0</v>
      </c>
      <c r="O774" s="7">
        <f t="shared" ca="1" si="501"/>
        <v>0</v>
      </c>
      <c r="P774" s="7">
        <f ca="1">P766/$D769</f>
        <v>0</v>
      </c>
      <c r="Q774" s="7">
        <f t="shared" ca="1" si="501"/>
        <v>2.9668563731797577E-4</v>
      </c>
      <c r="R774" s="7">
        <f t="shared" ca="1" si="501"/>
        <v>0</v>
      </c>
      <c r="S774" s="7">
        <f t="shared" ca="1" si="501"/>
        <v>3.8188669338178867E-6</v>
      </c>
      <c r="T774" s="7">
        <f ca="1">T766/$D769</f>
        <v>1.1370024004506855E-4</v>
      </c>
      <c r="U774" s="7">
        <f t="shared" ca="1" si="501"/>
        <v>2.5913739908049944E-5</v>
      </c>
    </row>
    <row r="775" spans="1:21">
      <c r="A775" s="2" t="str">
        <f t="shared" si="496"/>
        <v>LABOR_M</v>
      </c>
      <c r="B775" s="2" t="str">
        <f>$B$10</f>
        <v>ENERGY</v>
      </c>
      <c r="C775" s="6"/>
      <c r="D775" s="7">
        <f t="shared" ca="1" si="494"/>
        <v>0.17521098381414243</v>
      </c>
      <c r="E775" s="7">
        <f t="shared" ref="E775:U775" ca="1" si="502">E767/$D769</f>
        <v>6.4375781950688007E-2</v>
      </c>
      <c r="F775" s="7">
        <f t="shared" ca="1" si="502"/>
        <v>2.0335563707555362E-2</v>
      </c>
      <c r="G775" s="7">
        <f t="shared" ca="1" si="502"/>
        <v>2.5396186898849269E-4</v>
      </c>
      <c r="H775" s="7">
        <f ca="1">H767/$D769</f>
        <v>1.2865131580960435E-5</v>
      </c>
      <c r="I775" s="7">
        <f t="shared" ca="1" si="502"/>
        <v>1.0302898297551275E-2</v>
      </c>
      <c r="J775" s="7">
        <f t="shared" ca="1" si="502"/>
        <v>2.7794507930361655E-3</v>
      </c>
      <c r="K775" s="7">
        <f t="shared" ca="1" si="502"/>
        <v>4.3311753628896707E-4</v>
      </c>
      <c r="L775" s="7">
        <f t="shared" ca="1" si="498"/>
        <v>0</v>
      </c>
      <c r="M775" s="7">
        <f ca="1">M767/$D769</f>
        <v>5.1887285064992743E-4</v>
      </c>
      <c r="N775" s="7">
        <f t="shared" ca="1" si="502"/>
        <v>1.0256198936203472E-2</v>
      </c>
      <c r="O775" s="7">
        <f t="shared" ca="1" si="502"/>
        <v>5.3917922072921107E-2</v>
      </c>
      <c r="P775" s="7">
        <f ca="1">P767/$D769</f>
        <v>7.5394959938103268E-3</v>
      </c>
      <c r="Q775" s="7">
        <f t="shared" ca="1" si="502"/>
        <v>2.8967384386405387E-3</v>
      </c>
      <c r="R775" s="7">
        <f t="shared" ca="1" si="502"/>
        <v>5.4774896671809632E-5</v>
      </c>
      <c r="S775" s="7">
        <f t="shared" ca="1" si="502"/>
        <v>5.4636595237022605E-5</v>
      </c>
      <c r="T775" s="7">
        <f ca="1">T767/$D769</f>
        <v>1.1978761000424802E-3</v>
      </c>
      <c r="U775" s="7">
        <f t="shared" ca="1" si="502"/>
        <v>2.8082864427646952E-4</v>
      </c>
    </row>
    <row r="776" spans="1:21">
      <c r="A776" s="2" t="str">
        <f t="shared" si="496"/>
        <v>LABOR_M</v>
      </c>
      <c r="B776" s="2" t="str">
        <f>$B$11</f>
        <v>CUSTOMER</v>
      </c>
      <c r="C776" s="6"/>
      <c r="D776" s="7">
        <f t="shared" ca="1" si="494"/>
        <v>0.3504474590908685</v>
      </c>
      <c r="E776" s="7">
        <f t="shared" ref="E776:U776" ca="1" si="503">E768/$D769</f>
        <v>0.27123369812414255</v>
      </c>
      <c r="F776" s="7">
        <f t="shared" ca="1" si="503"/>
        <v>6.3993906756725727E-2</v>
      </c>
      <c r="G776" s="7">
        <f t="shared" ca="1" si="503"/>
        <v>6.517043458283059E-4</v>
      </c>
      <c r="H776" s="7">
        <f ca="1">H768/$D769</f>
        <v>4.6437135758262741E-5</v>
      </c>
      <c r="I776" s="7">
        <f t="shared" ca="1" si="503"/>
        <v>1.1387432005064177E-3</v>
      </c>
      <c r="J776" s="7">
        <f t="shared" ca="1" si="503"/>
        <v>3.6328423644603464E-4</v>
      </c>
      <c r="K776" s="7">
        <f t="shared" ca="1" si="503"/>
        <v>1.32608333425693E-4</v>
      </c>
      <c r="L776" s="7">
        <f t="shared" ca="1" si="498"/>
        <v>0</v>
      </c>
      <c r="M776" s="7">
        <f ca="1">M768/$D769</f>
        <v>1.079778403887876E-5</v>
      </c>
      <c r="N776" s="7">
        <f t="shared" ca="1" si="503"/>
        <v>2.6124692233969347E-4</v>
      </c>
      <c r="O776" s="7">
        <f t="shared" ca="1" si="503"/>
        <v>4.3919059110862868E-4</v>
      </c>
      <c r="P776" s="7">
        <f ca="1">P768/$D769</f>
        <v>8.4510611749610362E-5</v>
      </c>
      <c r="Q776" s="7">
        <f t="shared" ca="1" si="503"/>
        <v>3.6813806517643045E-4</v>
      </c>
      <c r="R776" s="7">
        <f t="shared" ca="1" si="503"/>
        <v>4.3907098873402092E-6</v>
      </c>
      <c r="S776" s="7">
        <f t="shared" ca="1" si="503"/>
        <v>2.5623759665241199E-5</v>
      </c>
      <c r="T776" s="7">
        <f ca="1">T768/$D769</f>
        <v>1.0836342028931656E-2</v>
      </c>
      <c r="U776" s="7">
        <f t="shared" ca="1" si="503"/>
        <v>8.5683648513791653E-4</v>
      </c>
    </row>
    <row r="777" spans="1:21">
      <c r="A777" s="2" t="str">
        <f t="shared" si="496"/>
        <v>LABOR_M</v>
      </c>
      <c r="B777" s="2" t="str">
        <f>$B$12</f>
        <v>TOTAL</v>
      </c>
      <c r="C777" s="6"/>
      <c r="D777" s="7">
        <f t="shared" ca="1" si="494"/>
        <v>1.0000000000000004</v>
      </c>
      <c r="E777" s="7">
        <f ca="1">SUM(E770:E776)</f>
        <v>0.58290761390912027</v>
      </c>
      <c r="F777" s="7">
        <f t="shared" ref="F777:U777" ca="1" si="504">SUM(F770:F776)</f>
        <v>0.14546549339428905</v>
      </c>
      <c r="G777" s="7">
        <f t="shared" ca="1" si="504"/>
        <v>1.6469071186127199E-3</v>
      </c>
      <c r="H777" s="7">
        <f t="shared" ca="1" si="504"/>
        <v>9.2031866878568075E-5</v>
      </c>
      <c r="I777" s="7">
        <f t="shared" ca="1" si="504"/>
        <v>3.8585698622610694E-2</v>
      </c>
      <c r="J777" s="7">
        <f t="shared" ca="1" si="504"/>
        <v>1.0305711930226924E-2</v>
      </c>
      <c r="K777" s="7">
        <f t="shared" ca="1" si="504"/>
        <v>1.5729775568785228E-3</v>
      </c>
      <c r="L777" s="7">
        <f t="shared" ca="1" si="504"/>
        <v>0</v>
      </c>
      <c r="M777" s="7">
        <f t="shared" ca="1" si="504"/>
        <v>1.6922621694928342E-3</v>
      </c>
      <c r="N777" s="7">
        <f t="shared" ca="1" si="504"/>
        <v>3.1092581717781963E-2</v>
      </c>
      <c r="O777" s="7">
        <f t="shared" ca="1" si="504"/>
        <v>0.14299922512575439</v>
      </c>
      <c r="P777" s="7">
        <f t="shared" ca="1" si="504"/>
        <v>1.8030831697503812E-2</v>
      </c>
      <c r="Q777" s="7">
        <f t="shared" ca="1" si="504"/>
        <v>1.0873042370584183E-2</v>
      </c>
      <c r="R777" s="7">
        <f t="shared" ca="1" si="504"/>
        <v>1.9714643786372844E-4</v>
      </c>
      <c r="S777" s="7">
        <f t="shared" ca="1" si="504"/>
        <v>1.9055511211978139E-4</v>
      </c>
      <c r="T777" s="7">
        <f t="shared" ca="1" si="504"/>
        <v>1.2985076590651233E-2</v>
      </c>
      <c r="U777" s="7">
        <f t="shared" ca="1" si="504"/>
        <v>1.3628443796316093E-3</v>
      </c>
    </row>
    <row r="778" spans="1:21">
      <c r="C778" s="6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</row>
    <row r="779" spans="1:21">
      <c r="A779" s="15" t="s">
        <v>320</v>
      </c>
      <c r="B779" s="2" t="str">
        <f>$B$5</f>
        <v>PRODUCTION</v>
      </c>
      <c r="C779" s="6"/>
      <c r="D779" s="8">
        <f>+COSS!H4481+COSS!H4489</f>
        <v>9581657.0000000019</v>
      </c>
      <c r="E779" s="8">
        <f>+COSS!I4481+COSS!I4489</f>
        <v>4750667.6581191644</v>
      </c>
      <c r="F779" s="8">
        <f>+COSS!J4481+COSS!J4489</f>
        <v>1187989.3486978875</v>
      </c>
      <c r="G779" s="8">
        <f>+COSS!K4481+COSS!K4489</f>
        <v>15056.384304796096</v>
      </c>
      <c r="H779" s="8">
        <f>+COSS!L4481+COSS!L4489</f>
        <v>753.55706826090864</v>
      </c>
      <c r="I779" s="8">
        <f>+COSS!N4481+COSS!N4489</f>
        <v>532988.72693798062</v>
      </c>
      <c r="J779" s="8">
        <f>+COSS!O4481+COSS!O4489</f>
        <v>146079.86662005796</v>
      </c>
      <c r="K779" s="8">
        <f>+COSS!P4481+COSS!P4489</f>
        <v>23245.807108011661</v>
      </c>
      <c r="L779" s="8">
        <f>+COSS!Q4481+COSS!Q4489</f>
        <v>0</v>
      </c>
      <c r="M779" s="8">
        <f>+COSS!S4481+COSS!S4489</f>
        <v>23039.739195615482</v>
      </c>
      <c r="N779" s="8">
        <f>+COSS!T4481+COSS!T4489</f>
        <v>419283.95203472103</v>
      </c>
      <c r="O779" s="8">
        <f>+COSS!U4481+COSS!U4489</f>
        <v>2042978.6146099938</v>
      </c>
      <c r="P779" s="8">
        <f>+COSS!V4481+COSS!V4489</f>
        <v>260317.23775351312</v>
      </c>
      <c r="Q779" s="8">
        <f>+COSS!X4481+COSS!X4489</f>
        <v>149065.5841408984</v>
      </c>
      <c r="R779" s="8">
        <f>+COSS!Y4481+COSS!Y4489</f>
        <v>2802.0738136391942</v>
      </c>
      <c r="S779" s="8">
        <f>+COSS!AA4481+COSS!AA4489</f>
        <v>2167.7910845038259</v>
      </c>
      <c r="T779" s="8">
        <f>+COSS!AB4481+COSS!AB4489</f>
        <v>20371.392483408377</v>
      </c>
      <c r="U779" s="8">
        <f>+COSS!AC4481+COSS!AC4489</f>
        <v>4849.2660275497683</v>
      </c>
    </row>
    <row r="780" spans="1:21">
      <c r="B780" s="2" t="str">
        <f>$B$6</f>
        <v>BULKTRAN</v>
      </c>
      <c r="C780" s="6"/>
      <c r="D780" s="8">
        <f>+COSS!H4482+COSS!H4490</f>
        <v>0</v>
      </c>
      <c r="E780" s="8">
        <f>+COSS!I4482+COSS!I4490</f>
        <v>0</v>
      </c>
      <c r="F780" s="8">
        <f>+COSS!J4482+COSS!J4490</f>
        <v>0</v>
      </c>
      <c r="G780" s="8">
        <f>+COSS!K4482+COSS!K4490</f>
        <v>0</v>
      </c>
      <c r="H780" s="8">
        <f>+COSS!L4482+COSS!L4490</f>
        <v>0</v>
      </c>
      <c r="I780" s="8">
        <f>+COSS!N4482+COSS!N4490</f>
        <v>0</v>
      </c>
      <c r="J780" s="8">
        <f>+COSS!O4482+COSS!O4490</f>
        <v>0</v>
      </c>
      <c r="K780" s="8">
        <f>+COSS!P4482+COSS!P4490</f>
        <v>0</v>
      </c>
      <c r="L780" s="8">
        <f>+COSS!Q4482+COSS!Q4490</f>
        <v>0</v>
      </c>
      <c r="M780" s="8">
        <f>+COSS!S4482+COSS!S4490</f>
        <v>0</v>
      </c>
      <c r="N780" s="8">
        <f>+COSS!T4482+COSS!T4490</f>
        <v>0</v>
      </c>
      <c r="O780" s="8">
        <f>+COSS!U4482+COSS!U4490</f>
        <v>0</v>
      </c>
      <c r="P780" s="8">
        <f>+COSS!V4482+COSS!V4490</f>
        <v>0</v>
      </c>
      <c r="Q780" s="8">
        <f>+COSS!X4482+COSS!X4490</f>
        <v>0</v>
      </c>
      <c r="R780" s="8">
        <f>+COSS!Y4482+COSS!Y4490</f>
        <v>0</v>
      </c>
      <c r="S780" s="8">
        <f>+COSS!AA4482+COSS!AA4490</f>
        <v>0</v>
      </c>
      <c r="T780" s="8">
        <f>+COSS!AB4482+COSS!AB4490</f>
        <v>0</v>
      </c>
      <c r="U780" s="8">
        <f>+COSS!AC4482+COSS!AC4490</f>
        <v>0</v>
      </c>
    </row>
    <row r="781" spans="1:21">
      <c r="B781" s="2" t="str">
        <f>$B$7</f>
        <v>SUBTRAN</v>
      </c>
      <c r="C781" s="6"/>
      <c r="D781" s="8">
        <f>+COSS!H4483+COSS!H4491</f>
        <v>0</v>
      </c>
      <c r="E781" s="8">
        <f>+COSS!I4483+COSS!I4491</f>
        <v>0</v>
      </c>
      <c r="F781" s="8">
        <f>+COSS!J4483+COSS!J4491</f>
        <v>0</v>
      </c>
      <c r="G781" s="8">
        <f>+COSS!K4483+COSS!K4491</f>
        <v>0</v>
      </c>
      <c r="H781" s="8">
        <f>+COSS!L4483+COSS!L4491</f>
        <v>0</v>
      </c>
      <c r="I781" s="8">
        <f>+COSS!N4483+COSS!N4491</f>
        <v>0</v>
      </c>
      <c r="J781" s="8">
        <f>+COSS!O4483+COSS!O4491</f>
        <v>0</v>
      </c>
      <c r="K781" s="8">
        <f>+COSS!P4483+COSS!P4491</f>
        <v>0</v>
      </c>
      <c r="L781" s="8">
        <f>+COSS!Q4483+COSS!Q4491</f>
        <v>0</v>
      </c>
      <c r="M781" s="8">
        <f>+COSS!S4483+COSS!S4491</f>
        <v>0</v>
      </c>
      <c r="N781" s="8">
        <f>+COSS!T4483+COSS!T4491</f>
        <v>0</v>
      </c>
      <c r="O781" s="8">
        <f>+COSS!U4483+COSS!U4491</f>
        <v>0</v>
      </c>
      <c r="P781" s="8">
        <f>+COSS!V4483+COSS!V4491</f>
        <v>0</v>
      </c>
      <c r="Q781" s="8">
        <f>+COSS!X4483+COSS!X4491</f>
        <v>0</v>
      </c>
      <c r="R781" s="8">
        <f>+COSS!Y4483+COSS!Y4491</f>
        <v>0</v>
      </c>
      <c r="S781" s="8">
        <f>+COSS!AA4483+COSS!AA4491</f>
        <v>0</v>
      </c>
      <c r="T781" s="8">
        <f>+COSS!AB4483+COSS!AB4491</f>
        <v>0</v>
      </c>
      <c r="U781" s="8">
        <f>+COSS!AC4483+COSS!AC4491</f>
        <v>0</v>
      </c>
    </row>
    <row r="782" spans="1:21">
      <c r="B782" s="2" t="str">
        <f>$B$8</f>
        <v>DISTPRI</v>
      </c>
      <c r="C782" s="6"/>
      <c r="D782" s="8">
        <f>+COSS!H4484+COSS!H4492</f>
        <v>0</v>
      </c>
      <c r="E782" s="8">
        <f>+COSS!I4484+COSS!I4492</f>
        <v>0</v>
      </c>
      <c r="F782" s="8">
        <f>+COSS!J4484+COSS!J4492</f>
        <v>0</v>
      </c>
      <c r="G782" s="8">
        <f>+COSS!K4484+COSS!K4492</f>
        <v>0</v>
      </c>
      <c r="H782" s="8">
        <f>+COSS!L4484+COSS!L4492</f>
        <v>0</v>
      </c>
      <c r="I782" s="8">
        <f>+COSS!N4484+COSS!N4492</f>
        <v>0</v>
      </c>
      <c r="J782" s="8">
        <f>+COSS!O4484+COSS!O4492</f>
        <v>0</v>
      </c>
      <c r="K782" s="8">
        <f>+COSS!P4484+COSS!P4492</f>
        <v>0</v>
      </c>
      <c r="L782" s="8">
        <f>+COSS!Q4484+COSS!Q4492</f>
        <v>0</v>
      </c>
      <c r="M782" s="8">
        <f>+COSS!S4484+COSS!S4492</f>
        <v>0</v>
      </c>
      <c r="N782" s="8">
        <f>+COSS!T4484+COSS!T4492</f>
        <v>0</v>
      </c>
      <c r="O782" s="8">
        <f>+COSS!U4484+COSS!U4492</f>
        <v>0</v>
      </c>
      <c r="P782" s="8">
        <f>+COSS!V4484+COSS!V4492</f>
        <v>0</v>
      </c>
      <c r="Q782" s="8">
        <f>+COSS!X4484+COSS!X4492</f>
        <v>0</v>
      </c>
      <c r="R782" s="8">
        <f>+COSS!Y4484+COSS!Y4492</f>
        <v>0</v>
      </c>
      <c r="S782" s="8">
        <f>+COSS!AA4484+COSS!AA4492</f>
        <v>0</v>
      </c>
      <c r="T782" s="8">
        <f>+COSS!AB4484+COSS!AB4492</f>
        <v>0</v>
      </c>
      <c r="U782" s="8">
        <f>+COSS!AC4484+COSS!AC4492</f>
        <v>0</v>
      </c>
    </row>
    <row r="783" spans="1:21">
      <c r="B783" s="2" t="str">
        <f>$B$9</f>
        <v>DISTSEC</v>
      </c>
      <c r="C783" s="6"/>
      <c r="D783" s="8">
        <f>+COSS!H4485+COSS!H4493</f>
        <v>0</v>
      </c>
      <c r="E783" s="8">
        <f>+COSS!I4485+COSS!I4493</f>
        <v>0</v>
      </c>
      <c r="F783" s="8">
        <f>+COSS!J4485+COSS!J4493</f>
        <v>0</v>
      </c>
      <c r="G783" s="8">
        <f>+COSS!K4485+COSS!K4493</f>
        <v>0</v>
      </c>
      <c r="H783" s="8">
        <f>+COSS!L4485+COSS!L4493</f>
        <v>0</v>
      </c>
      <c r="I783" s="8">
        <f>+COSS!N4485+COSS!N4493</f>
        <v>0</v>
      </c>
      <c r="J783" s="8">
        <f>+COSS!O4485+COSS!O4493</f>
        <v>0</v>
      </c>
      <c r="K783" s="8">
        <f>+COSS!P4485+COSS!P4493</f>
        <v>0</v>
      </c>
      <c r="L783" s="8">
        <f>+COSS!Q4485+COSS!Q4493</f>
        <v>0</v>
      </c>
      <c r="M783" s="8">
        <f>+COSS!S4485+COSS!S4493</f>
        <v>0</v>
      </c>
      <c r="N783" s="8">
        <f>+COSS!T4485+COSS!T4493</f>
        <v>0</v>
      </c>
      <c r="O783" s="8">
        <f>+COSS!U4485+COSS!U4493</f>
        <v>0</v>
      </c>
      <c r="P783" s="8">
        <f>+COSS!V4485+COSS!V4493</f>
        <v>0</v>
      </c>
      <c r="Q783" s="8">
        <f>+COSS!X4485+COSS!X4493</f>
        <v>0</v>
      </c>
      <c r="R783" s="8">
        <f>+COSS!Y4485+COSS!Y4493</f>
        <v>0</v>
      </c>
      <c r="S783" s="8">
        <f>+COSS!AA4485+COSS!AA4493</f>
        <v>0</v>
      </c>
      <c r="T783" s="8">
        <f>+COSS!AB4485+COSS!AB4493</f>
        <v>0</v>
      </c>
      <c r="U783" s="8">
        <f>+COSS!AC4485+COSS!AC4493</f>
        <v>0</v>
      </c>
    </row>
    <row r="784" spans="1:21">
      <c r="B784" s="2" t="str">
        <f>$B$10</f>
        <v>ENERGY</v>
      </c>
      <c r="C784" s="6"/>
      <c r="D784" s="8">
        <f>+COSS!H4486+COSS!H4494</f>
        <v>5601409.9999999991</v>
      </c>
      <c r="E784" s="8">
        <f>+COSS!I4486+COSS!I4494</f>
        <v>2058062.462333468</v>
      </c>
      <c r="F784" s="8">
        <f>+COSS!J4486+COSS!J4494</f>
        <v>650118.08864658326</v>
      </c>
      <c r="G784" s="8">
        <f>+COSS!K4486+COSS!K4494</f>
        <v>8119.0375260937844</v>
      </c>
      <c r="H784" s="8">
        <f>+COSS!L4486+COSS!L4494</f>
        <v>411.29200418935687</v>
      </c>
      <c r="I784" s="8">
        <f>+COSS!N4486+COSS!N4494</f>
        <v>329378.65136414173</v>
      </c>
      <c r="J784" s="8">
        <f>+COSS!O4486+COSS!O4494</f>
        <v>88857.691040280813</v>
      </c>
      <c r="K784" s="8">
        <f>+COSS!P4486+COSS!P4494</f>
        <v>13846.557140035644</v>
      </c>
      <c r="L784" s="8">
        <f>+COSS!Q4486+COSS!Q4494</f>
        <v>0</v>
      </c>
      <c r="M784" s="8">
        <f>+COSS!S4486+COSS!S4494</f>
        <v>16588.112863072769</v>
      </c>
      <c r="N784" s="8">
        <f>+COSS!T4486+COSS!T4494</f>
        <v>327885.69547774206</v>
      </c>
      <c r="O784" s="8">
        <f>+COSS!U4486+COSS!U4494</f>
        <v>1723729.7645611607</v>
      </c>
      <c r="P784" s="8">
        <f>+COSS!V4486+COSS!V4494</f>
        <v>241034.02272706322</v>
      </c>
      <c r="Q784" s="8">
        <f>+COSS!X4486+COSS!X4494</f>
        <v>92607.320068456858</v>
      </c>
      <c r="R784" s="8">
        <f>+COSS!Y4486+COSS!Y4494</f>
        <v>1751.1268259979718</v>
      </c>
      <c r="S784" s="8">
        <f>+COSS!AA4486+COSS!AA4494</f>
        <v>1746.705396342328</v>
      </c>
      <c r="T784" s="8">
        <f>+COSS!AB4486+COSS!AB4494</f>
        <v>38295.516750573479</v>
      </c>
      <c r="U784" s="8">
        <f>+COSS!AC4486+COSS!AC4494</f>
        <v>8977.955274797614</v>
      </c>
    </row>
    <row r="785" spans="1:21">
      <c r="B785" s="2" t="str">
        <f>$B$11</f>
        <v>CUSTOMER</v>
      </c>
      <c r="C785" s="6"/>
      <c r="D785" s="8">
        <f>+COSS!H4487+COSS!H4495</f>
        <v>0</v>
      </c>
      <c r="E785" s="8">
        <f>+COSS!I4487+COSS!I4495</f>
        <v>0</v>
      </c>
      <c r="F785" s="8">
        <f>+COSS!J4487+COSS!J4495</f>
        <v>0</v>
      </c>
      <c r="G785" s="8">
        <f>+COSS!K4487+COSS!K4495</f>
        <v>0</v>
      </c>
      <c r="H785" s="8">
        <f>+COSS!L4487+COSS!L4495</f>
        <v>0</v>
      </c>
      <c r="I785" s="8">
        <f>+COSS!N4487+COSS!N4495</f>
        <v>0</v>
      </c>
      <c r="J785" s="8">
        <f>+COSS!O4487+COSS!O4495</f>
        <v>0</v>
      </c>
      <c r="K785" s="8">
        <f>+COSS!P4487+COSS!P4495</f>
        <v>0</v>
      </c>
      <c r="L785" s="8">
        <f>+COSS!Q4487+COSS!Q4495</f>
        <v>0</v>
      </c>
      <c r="M785" s="8">
        <f>+COSS!S4487+COSS!S4495</f>
        <v>0</v>
      </c>
      <c r="N785" s="8">
        <f>+COSS!T4487+COSS!T4495</f>
        <v>0</v>
      </c>
      <c r="O785" s="8">
        <f>+COSS!U4487+COSS!U4495</f>
        <v>0</v>
      </c>
      <c r="P785" s="8">
        <f>+COSS!V4487+COSS!V4495</f>
        <v>0</v>
      </c>
      <c r="Q785" s="8">
        <f>+COSS!X4487+COSS!X4495</f>
        <v>0</v>
      </c>
      <c r="R785" s="8">
        <f>+COSS!Y4487+COSS!Y4495</f>
        <v>0</v>
      </c>
      <c r="S785" s="8">
        <f>+COSS!AA4487+COSS!AA4495</f>
        <v>0</v>
      </c>
      <c r="T785" s="8">
        <f>+COSS!AB4487+COSS!AB4495</f>
        <v>0</v>
      </c>
      <c r="U785" s="8">
        <f>+COSS!AC4487+COSS!AC4495</f>
        <v>0</v>
      </c>
    </row>
    <row r="786" spans="1:21">
      <c r="B786" s="2" t="str">
        <f>$B$12</f>
        <v>TOTAL</v>
      </c>
      <c r="C786" s="6"/>
      <c r="D786" s="8">
        <f>+COSS!H4488+COSS!H4496</f>
        <v>15183067</v>
      </c>
      <c r="E786" s="8">
        <f>+COSS!I4488+COSS!I4496</f>
        <v>6808730.1204526322</v>
      </c>
      <c r="F786" s="8">
        <f>+COSS!J4488+COSS!J4496</f>
        <v>1838107.4373444708</v>
      </c>
      <c r="G786" s="8">
        <f>+COSS!K4488+COSS!K4496</f>
        <v>23175.421830889882</v>
      </c>
      <c r="H786" s="8">
        <f>+COSS!L4488+COSS!L4496</f>
        <v>1164.8490724502656</v>
      </c>
      <c r="I786" s="8">
        <f>+COSS!N4488+COSS!N4496</f>
        <v>862367.37830212235</v>
      </c>
      <c r="J786" s="8">
        <f>+COSS!O4488+COSS!O4496</f>
        <v>234937.55766033876</v>
      </c>
      <c r="K786" s="8">
        <f>+COSS!P4488+COSS!P4496</f>
        <v>37092.364248047306</v>
      </c>
      <c r="L786" s="8">
        <f>+COSS!Q4488+COSS!Q4496</f>
        <v>0</v>
      </c>
      <c r="M786" s="8">
        <f>+COSS!S4488+COSS!S4496</f>
        <v>39627.852058688251</v>
      </c>
      <c r="N786" s="8">
        <f>+COSS!T4488+COSS!T4496</f>
        <v>747169.64751246315</v>
      </c>
      <c r="O786" s="8">
        <f>+COSS!U4488+COSS!U4496</f>
        <v>3766708.3791711545</v>
      </c>
      <c r="P786" s="8">
        <f>+COSS!V4488+COSS!V4496</f>
        <v>501351.26048057631</v>
      </c>
      <c r="Q786" s="8">
        <f>+COSS!X4488+COSS!X4496</f>
        <v>241672.90420935524</v>
      </c>
      <c r="R786" s="8">
        <f>+COSS!Y4488+COSS!Y4496</f>
        <v>4553.2006396371662</v>
      </c>
      <c r="S786" s="8">
        <f>+COSS!AA4488+COSS!AA4496</f>
        <v>3914.4964808461536</v>
      </c>
      <c r="T786" s="8">
        <f>+COSS!AB4488+COSS!AB4496</f>
        <v>58666.90923398186</v>
      </c>
      <c r="U786" s="8">
        <f>+COSS!AC4488+COSS!AC4496</f>
        <v>13827.221302347381</v>
      </c>
    </row>
    <row r="787" spans="1:21">
      <c r="A787" s="2" t="s">
        <v>321</v>
      </c>
      <c r="B787" s="2" t="str">
        <f>$B$5</f>
        <v>PRODUCTION</v>
      </c>
      <c r="C787" s="6"/>
      <c r="D787" s="7">
        <f t="shared" ref="D787:D794" si="505">SUM(E787:U787)</f>
        <v>0.63107519712585092</v>
      </c>
      <c r="E787" s="7">
        <f t="shared" ref="E787:E794" si="506">+E779/$D$786</f>
        <v>0.31289249122849583</v>
      </c>
      <c r="F787" s="7">
        <f t="shared" ref="F787:U794" si="507">+F779/$D$786</f>
        <v>7.824435923900537E-2</v>
      </c>
      <c r="G787" s="7">
        <f t="shared" si="507"/>
        <v>9.9165631718519699E-4</v>
      </c>
      <c r="H787" s="7">
        <f t="shared" si="507"/>
        <v>4.9631412958983096E-5</v>
      </c>
      <c r="I787" s="7">
        <f t="shared" si="507"/>
        <v>3.5104154314670455E-2</v>
      </c>
      <c r="J787" s="7">
        <f t="shared" si="507"/>
        <v>9.6212357239850131E-3</v>
      </c>
      <c r="K787" s="7">
        <f t="shared" si="507"/>
        <v>1.5310350081450383E-3</v>
      </c>
      <c r="L787" s="7">
        <f>IFERROR(L779/$D$786,0)</f>
        <v>0</v>
      </c>
      <c r="M787" s="7">
        <f t="shared" si="507"/>
        <v>1.5174627890145965E-3</v>
      </c>
      <c r="N787" s="7">
        <f t="shared" si="507"/>
        <v>2.7615234262927314E-2</v>
      </c>
      <c r="O787" s="7">
        <f t="shared" si="507"/>
        <v>0.13455638538708903</v>
      </c>
      <c r="P787" s="7">
        <f t="shared" si="507"/>
        <v>1.7145234079090417E-2</v>
      </c>
      <c r="Q787" s="7">
        <f t="shared" si="507"/>
        <v>9.8178835765460569E-3</v>
      </c>
      <c r="R787" s="7">
        <f t="shared" si="507"/>
        <v>1.845525553986684E-4</v>
      </c>
      <c r="S787" s="7">
        <f t="shared" si="507"/>
        <v>1.4277688984075653E-4</v>
      </c>
      <c r="T787" s="7">
        <f t="shared" si="507"/>
        <v>1.3417178810716159E-3</v>
      </c>
      <c r="U787" s="7">
        <f t="shared" si="507"/>
        <v>3.1938646042659025E-4</v>
      </c>
    </row>
    <row r="788" spans="1:21">
      <c r="A788" s="2" t="str">
        <f t="shared" ref="A788:A794" si="508">A787</f>
        <v>LABOR_PROD</v>
      </c>
      <c r="B788" s="2" t="str">
        <f>$B$6</f>
        <v>BULKTRAN</v>
      </c>
      <c r="C788" s="6"/>
      <c r="D788" s="7">
        <f t="shared" si="505"/>
        <v>0</v>
      </c>
      <c r="E788" s="7">
        <f t="shared" si="506"/>
        <v>0</v>
      </c>
      <c r="F788" s="7">
        <f t="shared" ref="F788:S788" si="509">+F780/$D$786</f>
        <v>0</v>
      </c>
      <c r="G788" s="7">
        <f t="shared" si="509"/>
        <v>0</v>
      </c>
      <c r="H788" s="7">
        <f t="shared" si="509"/>
        <v>0</v>
      </c>
      <c r="I788" s="7">
        <f t="shared" si="509"/>
        <v>0</v>
      </c>
      <c r="J788" s="7">
        <f t="shared" si="509"/>
        <v>0</v>
      </c>
      <c r="K788" s="7">
        <f t="shared" si="509"/>
        <v>0</v>
      </c>
      <c r="L788" s="7">
        <f t="shared" ref="L788:L793" si="510">IFERROR(L780/$D$786,0)</f>
        <v>0</v>
      </c>
      <c r="M788" s="7">
        <f t="shared" si="509"/>
        <v>0</v>
      </c>
      <c r="N788" s="7">
        <f t="shared" si="509"/>
        <v>0</v>
      </c>
      <c r="O788" s="7">
        <f t="shared" si="509"/>
        <v>0</v>
      </c>
      <c r="P788" s="7">
        <f t="shared" si="509"/>
        <v>0</v>
      </c>
      <c r="Q788" s="7">
        <f t="shared" si="509"/>
        <v>0</v>
      </c>
      <c r="R788" s="7">
        <f t="shared" si="509"/>
        <v>0</v>
      </c>
      <c r="S788" s="7">
        <f t="shared" si="509"/>
        <v>0</v>
      </c>
      <c r="T788" s="7">
        <f t="shared" si="507"/>
        <v>0</v>
      </c>
      <c r="U788" s="7">
        <f t="shared" si="507"/>
        <v>0</v>
      </c>
    </row>
    <row r="789" spans="1:21">
      <c r="A789" s="2" t="str">
        <f t="shared" si="508"/>
        <v>LABOR_PROD</v>
      </c>
      <c r="B789" s="2" t="str">
        <f>$B$7</f>
        <v>SUBTRAN</v>
      </c>
      <c r="C789" s="6"/>
      <c r="D789" s="7">
        <f t="shared" si="505"/>
        <v>0</v>
      </c>
      <c r="E789" s="7">
        <f t="shared" si="506"/>
        <v>0</v>
      </c>
      <c r="F789" s="7">
        <f t="shared" si="507"/>
        <v>0</v>
      </c>
      <c r="G789" s="7">
        <f t="shared" si="507"/>
        <v>0</v>
      </c>
      <c r="H789" s="7">
        <f t="shared" si="507"/>
        <v>0</v>
      </c>
      <c r="I789" s="7">
        <f t="shared" si="507"/>
        <v>0</v>
      </c>
      <c r="J789" s="7">
        <f t="shared" si="507"/>
        <v>0</v>
      </c>
      <c r="K789" s="7">
        <f t="shared" si="507"/>
        <v>0</v>
      </c>
      <c r="L789" s="7">
        <f t="shared" si="510"/>
        <v>0</v>
      </c>
      <c r="M789" s="7">
        <f t="shared" si="507"/>
        <v>0</v>
      </c>
      <c r="N789" s="7">
        <f t="shared" si="507"/>
        <v>0</v>
      </c>
      <c r="O789" s="7">
        <f t="shared" si="507"/>
        <v>0</v>
      </c>
      <c r="P789" s="7">
        <f t="shared" si="507"/>
        <v>0</v>
      </c>
      <c r="Q789" s="7">
        <f t="shared" si="507"/>
        <v>0</v>
      </c>
      <c r="R789" s="7">
        <f t="shared" si="507"/>
        <v>0</v>
      </c>
      <c r="S789" s="7">
        <f t="shared" si="507"/>
        <v>0</v>
      </c>
      <c r="T789" s="7">
        <f t="shared" si="507"/>
        <v>0</v>
      </c>
      <c r="U789" s="7">
        <f t="shared" si="507"/>
        <v>0</v>
      </c>
    </row>
    <row r="790" spans="1:21">
      <c r="A790" s="2" t="str">
        <f t="shared" si="508"/>
        <v>LABOR_PROD</v>
      </c>
      <c r="B790" s="2" t="str">
        <f>$B$8</f>
        <v>DISTPRI</v>
      </c>
      <c r="C790" s="6"/>
      <c r="D790" s="7">
        <f t="shared" si="505"/>
        <v>0</v>
      </c>
      <c r="E790" s="7">
        <f t="shared" si="506"/>
        <v>0</v>
      </c>
      <c r="F790" s="7">
        <f t="shared" si="507"/>
        <v>0</v>
      </c>
      <c r="G790" s="7">
        <f t="shared" si="507"/>
        <v>0</v>
      </c>
      <c r="H790" s="7">
        <f t="shared" si="507"/>
        <v>0</v>
      </c>
      <c r="I790" s="7">
        <f t="shared" si="507"/>
        <v>0</v>
      </c>
      <c r="J790" s="7">
        <f t="shared" si="507"/>
        <v>0</v>
      </c>
      <c r="K790" s="7">
        <f t="shared" si="507"/>
        <v>0</v>
      </c>
      <c r="L790" s="7">
        <f t="shared" si="510"/>
        <v>0</v>
      </c>
      <c r="M790" s="7">
        <f t="shared" si="507"/>
        <v>0</v>
      </c>
      <c r="N790" s="7">
        <f t="shared" si="507"/>
        <v>0</v>
      </c>
      <c r="O790" s="7">
        <f t="shared" si="507"/>
        <v>0</v>
      </c>
      <c r="P790" s="7">
        <f t="shared" si="507"/>
        <v>0</v>
      </c>
      <c r="Q790" s="7">
        <f t="shared" si="507"/>
        <v>0</v>
      </c>
      <c r="R790" s="7">
        <f t="shared" si="507"/>
        <v>0</v>
      </c>
      <c r="S790" s="7">
        <f t="shared" si="507"/>
        <v>0</v>
      </c>
      <c r="T790" s="7">
        <f t="shared" si="507"/>
        <v>0</v>
      </c>
      <c r="U790" s="7">
        <f t="shared" si="507"/>
        <v>0</v>
      </c>
    </row>
    <row r="791" spans="1:21">
      <c r="A791" s="2" t="str">
        <f t="shared" si="508"/>
        <v>LABOR_PROD</v>
      </c>
      <c r="B791" s="2" t="str">
        <f>$B$9</f>
        <v>DISTSEC</v>
      </c>
      <c r="C791" s="6"/>
      <c r="D791" s="7">
        <f t="shared" si="505"/>
        <v>0</v>
      </c>
      <c r="E791" s="7">
        <f t="shared" si="506"/>
        <v>0</v>
      </c>
      <c r="F791" s="7">
        <f t="shared" si="507"/>
        <v>0</v>
      </c>
      <c r="G791" s="7">
        <f t="shared" si="507"/>
        <v>0</v>
      </c>
      <c r="H791" s="7">
        <f t="shared" si="507"/>
        <v>0</v>
      </c>
      <c r="I791" s="7">
        <f t="shared" si="507"/>
        <v>0</v>
      </c>
      <c r="J791" s="7">
        <f t="shared" si="507"/>
        <v>0</v>
      </c>
      <c r="K791" s="7">
        <f t="shared" si="507"/>
        <v>0</v>
      </c>
      <c r="L791" s="7">
        <f t="shared" si="510"/>
        <v>0</v>
      </c>
      <c r="M791" s="7">
        <f t="shared" si="507"/>
        <v>0</v>
      </c>
      <c r="N791" s="7">
        <f t="shared" si="507"/>
        <v>0</v>
      </c>
      <c r="O791" s="7">
        <f t="shared" si="507"/>
        <v>0</v>
      </c>
      <c r="P791" s="7">
        <f t="shared" si="507"/>
        <v>0</v>
      </c>
      <c r="Q791" s="7">
        <f t="shared" si="507"/>
        <v>0</v>
      </c>
      <c r="R791" s="7">
        <f t="shared" si="507"/>
        <v>0</v>
      </c>
      <c r="S791" s="7">
        <f t="shared" si="507"/>
        <v>0</v>
      </c>
      <c r="T791" s="7">
        <f t="shared" si="507"/>
        <v>0</v>
      </c>
      <c r="U791" s="7">
        <f t="shared" si="507"/>
        <v>0</v>
      </c>
    </row>
    <row r="792" spans="1:21">
      <c r="A792" s="2" t="str">
        <f t="shared" si="508"/>
        <v>LABOR_PROD</v>
      </c>
      <c r="B792" s="2" t="str">
        <f>$B$10</f>
        <v>ENERGY</v>
      </c>
      <c r="C792" s="6"/>
      <c r="D792" s="7">
        <f t="shared" si="505"/>
        <v>0.36892480287414919</v>
      </c>
      <c r="E792" s="7">
        <f t="shared" si="506"/>
        <v>0.13554985052318269</v>
      </c>
      <c r="F792" s="7">
        <f t="shared" si="507"/>
        <v>4.2818627398969078E-2</v>
      </c>
      <c r="G792" s="7">
        <f t="shared" si="507"/>
        <v>5.3474291630892386E-4</v>
      </c>
      <c r="H792" s="7">
        <f t="shared" si="507"/>
        <v>2.7088861834658102E-5</v>
      </c>
      <c r="I792" s="7">
        <f t="shared" si="507"/>
        <v>2.1693815311764199E-2</v>
      </c>
      <c r="J792" s="7">
        <f t="shared" si="507"/>
        <v>5.8524203996650221E-3</v>
      </c>
      <c r="K792" s="7">
        <f t="shared" si="507"/>
        <v>9.119736572351057E-4</v>
      </c>
      <c r="L792" s="7">
        <f t="shared" si="510"/>
        <v>0</v>
      </c>
      <c r="M792" s="7">
        <f t="shared" si="507"/>
        <v>1.0925403189666995E-3</v>
      </c>
      <c r="N792" s="7">
        <f t="shared" si="507"/>
        <v>2.1595484988490274E-2</v>
      </c>
      <c r="O792" s="7">
        <f t="shared" si="507"/>
        <v>0.11352974761694463</v>
      </c>
      <c r="P792" s="7">
        <f t="shared" si="507"/>
        <v>1.5875186662027061E-2</v>
      </c>
      <c r="Q792" s="7">
        <f t="shared" si="507"/>
        <v>6.0993816380087674E-3</v>
      </c>
      <c r="R792" s="7">
        <f t="shared" si="507"/>
        <v>1.1533419604866209E-4</v>
      </c>
      <c r="S792" s="7">
        <f t="shared" si="507"/>
        <v>1.1504298810920928E-4</v>
      </c>
      <c r="T792" s="7">
        <f t="shared" si="507"/>
        <v>2.5222517130809919E-3</v>
      </c>
      <c r="U792" s="7">
        <f t="shared" si="507"/>
        <v>5.9131368351319363E-4</v>
      </c>
    </row>
    <row r="793" spans="1:21">
      <c r="A793" s="2" t="str">
        <f t="shared" si="508"/>
        <v>LABOR_PROD</v>
      </c>
      <c r="B793" s="2" t="str">
        <f>$B$11</f>
        <v>CUSTOMER</v>
      </c>
      <c r="C793" s="6"/>
      <c r="D793" s="7">
        <f t="shared" si="505"/>
        <v>0</v>
      </c>
      <c r="E793" s="7">
        <f t="shared" si="506"/>
        <v>0</v>
      </c>
      <c r="F793" s="7">
        <f t="shared" si="507"/>
        <v>0</v>
      </c>
      <c r="G793" s="7">
        <f t="shared" si="507"/>
        <v>0</v>
      </c>
      <c r="H793" s="7">
        <f t="shared" si="507"/>
        <v>0</v>
      </c>
      <c r="I793" s="7">
        <f t="shared" si="507"/>
        <v>0</v>
      </c>
      <c r="J793" s="7">
        <f t="shared" si="507"/>
        <v>0</v>
      </c>
      <c r="K793" s="7">
        <f t="shared" si="507"/>
        <v>0</v>
      </c>
      <c r="L793" s="7">
        <f t="shared" si="510"/>
        <v>0</v>
      </c>
      <c r="M793" s="7">
        <f t="shared" si="507"/>
        <v>0</v>
      </c>
      <c r="N793" s="7">
        <f t="shared" si="507"/>
        <v>0</v>
      </c>
      <c r="O793" s="7">
        <f t="shared" si="507"/>
        <v>0</v>
      </c>
      <c r="P793" s="7">
        <f t="shared" si="507"/>
        <v>0</v>
      </c>
      <c r="Q793" s="7">
        <f t="shared" si="507"/>
        <v>0</v>
      </c>
      <c r="R793" s="7">
        <f t="shared" si="507"/>
        <v>0</v>
      </c>
      <c r="S793" s="7">
        <f t="shared" si="507"/>
        <v>0</v>
      </c>
      <c r="T793" s="7">
        <f t="shared" si="507"/>
        <v>0</v>
      </c>
      <c r="U793" s="7">
        <f t="shared" si="507"/>
        <v>0</v>
      </c>
    </row>
    <row r="794" spans="1:21">
      <c r="A794" s="2" t="str">
        <f t="shared" si="508"/>
        <v>LABOR_PROD</v>
      </c>
      <c r="B794" s="2" t="str">
        <f>$B$12</f>
        <v>TOTAL</v>
      </c>
      <c r="C794" s="6"/>
      <c r="D794" s="7">
        <f t="shared" si="505"/>
        <v>1</v>
      </c>
      <c r="E794" s="7">
        <f t="shared" si="506"/>
        <v>0.44844234175167852</v>
      </c>
      <c r="F794" s="7">
        <f t="shared" si="507"/>
        <v>0.12106298663797445</v>
      </c>
      <c r="G794" s="7">
        <f t="shared" si="507"/>
        <v>1.5263992334941209E-3</v>
      </c>
      <c r="H794" s="7">
        <f t="shared" si="507"/>
        <v>7.6720274793641208E-5</v>
      </c>
      <c r="I794" s="7">
        <f t="shared" si="507"/>
        <v>5.6797969626434658E-2</v>
      </c>
      <c r="J794" s="7">
        <f t="shared" si="507"/>
        <v>1.5473656123650035E-2</v>
      </c>
      <c r="K794" s="7">
        <f>+K786/$D$786</f>
        <v>2.4430086653801438E-3</v>
      </c>
      <c r="L794" s="7">
        <f>IFERROR(L786/$D$786,0)</f>
        <v>0</v>
      </c>
      <c r="M794" s="7">
        <f t="shared" si="507"/>
        <v>2.6100031079812958E-3</v>
      </c>
      <c r="N794" s="7">
        <f t="shared" si="507"/>
        <v>4.9210719251417595E-2</v>
      </c>
      <c r="O794" s="7">
        <f t="shared" si="507"/>
        <v>0.24808613300403368</v>
      </c>
      <c r="P794" s="7">
        <f t="shared" si="507"/>
        <v>3.3020420741117475E-2</v>
      </c>
      <c r="Q794" s="7">
        <f t="shared" si="507"/>
        <v>1.5917265214554822E-2</v>
      </c>
      <c r="R794" s="7">
        <f t="shared" si="507"/>
        <v>2.9988675144733054E-4</v>
      </c>
      <c r="S794" s="7">
        <f t="shared" si="507"/>
        <v>2.5781987794996583E-4</v>
      </c>
      <c r="T794" s="7">
        <f t="shared" si="507"/>
        <v>3.8639695941526083E-3</v>
      </c>
      <c r="U794" s="7">
        <f t="shared" si="507"/>
        <v>9.1070014393978378E-4</v>
      </c>
    </row>
    <row r="795" spans="1:21">
      <c r="C795" s="6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</row>
    <row r="796" spans="1:21">
      <c r="A796" s="15" t="s">
        <v>572</v>
      </c>
      <c r="B796" s="2" t="str">
        <f>$B$5</f>
        <v>PRODUCTION</v>
      </c>
      <c r="C796" s="6"/>
      <c r="D796" s="8">
        <f>+COSS!H989+COSS!H997+COSS!H1005+COSS!H1013+COSS!H1087</f>
        <v>895951.99999999988</v>
      </c>
      <c r="E796" s="8">
        <f>+COSS!I989+COSS!I997+COSS!I1005+COSS!I1013+COSS!I1087</f>
        <v>444220.68016285484</v>
      </c>
      <c r="F796" s="8">
        <f>+COSS!J989+COSS!J997+COSS!J1005+COSS!J1013+COSS!J1087</f>
        <v>111085.31989243296</v>
      </c>
      <c r="G796" s="8">
        <f>+COSS!K989+COSS!K997+COSS!K1005+COSS!K1013+COSS!K1087</f>
        <v>1407.877325461626</v>
      </c>
      <c r="H796" s="8">
        <f>+COSS!L989+COSS!L997+COSS!L1005+COSS!L1013+COSS!L1087</f>
        <v>70.462860695441023</v>
      </c>
      <c r="I796" s="8">
        <f>+COSS!N989+COSS!N997+COSS!N1005+COSS!N1013+COSS!N1087</f>
        <v>49838.176828656826</v>
      </c>
      <c r="J796" s="8">
        <f>+COSS!O989+COSS!O997+COSS!O1005+COSS!O1013+COSS!O1087</f>
        <v>13659.49007128664</v>
      </c>
      <c r="K796" s="8">
        <f>+COSS!P989+COSS!P997+COSS!P1005+COSS!P1013+COSS!P1087</f>
        <v>2173.6456825825903</v>
      </c>
      <c r="L796" s="8">
        <f>+COSS!Q989+COSS!Q997+COSS!Q1005+COSS!Q1013+COSS!Q1087</f>
        <v>0</v>
      </c>
      <c r="M796" s="8">
        <f>+COSS!S989+COSS!S997+COSS!S1005+COSS!S1013+COSS!S1087</f>
        <v>2154.3768903217965</v>
      </c>
      <c r="N796" s="8">
        <f>+COSS!T989+COSS!T997+COSS!T1005+COSS!T1013+COSS!T1087</f>
        <v>39205.984454819489</v>
      </c>
      <c r="O796" s="8">
        <f>+COSS!U989+COSS!U997+COSS!U1005+COSS!U1013+COSS!U1087</f>
        <v>191032.80108201041</v>
      </c>
      <c r="P796" s="8">
        <f>+COSS!V989+COSS!V997+COSS!V1005+COSS!V1013+COSS!V1087</f>
        <v>24341.483920759794</v>
      </c>
      <c r="Q796" s="8">
        <f>+COSS!X989+COSS!X997+COSS!X1005+COSS!X1013+COSS!X1087</f>
        <v>13938.675559165411</v>
      </c>
      <c r="R796" s="8">
        <f>+COSS!Y989+COSS!Y997+COSS!Y1005+COSS!Y1013+COSS!Y1087</f>
        <v>262.01351577056687</v>
      </c>
      <c r="S796" s="8">
        <f>+COSS!AA989+COSS!AA997+COSS!AA1005+COSS!AA1013+COSS!AA1087</f>
        <v>202.70364069005714</v>
      </c>
      <c r="T796" s="8">
        <f>+COSS!AB989+COSS!AB997+COSS!AB1005+COSS!AB1013+COSS!AB1087</f>
        <v>1904.8677946095022</v>
      </c>
      <c r="U796" s="8">
        <f>+COSS!AC989+COSS!AC997+COSS!AC1005+COSS!AC1013+COSS!AC1087</f>
        <v>453.44031788189329</v>
      </c>
    </row>
    <row r="797" spans="1:21">
      <c r="B797" s="2" t="str">
        <f>$B$6</f>
        <v>BULKTRAN</v>
      </c>
      <c r="C797" s="6"/>
      <c r="D797" s="8">
        <f>+COSS!H990+COSS!H998+COSS!H1006+COSS!H1014+COSS!H1088</f>
        <v>178745.29440000004</v>
      </c>
      <c r="E797" s="8">
        <f>+COSS!I990+COSS!I998+COSS!I1006+COSS!I1014+COSS!I1088</f>
        <v>88623.448861409721</v>
      </c>
      <c r="F797" s="8">
        <f>+COSS!J990+COSS!J998+COSS!J1006+COSS!J1014+COSS!J1088</f>
        <v>22161.877207362795</v>
      </c>
      <c r="G797" s="8">
        <f>+COSS!K990+COSS!K998+COSS!K1006+COSS!K1014+COSS!K1088</f>
        <v>280.87603690680197</v>
      </c>
      <c r="H797" s="8">
        <f>+COSS!L990+COSS!L998+COSS!L1006+COSS!L1014+COSS!L1088</f>
        <v>14.057566453641265</v>
      </c>
      <c r="I797" s="8">
        <f>+COSS!N990+COSS!N998+COSS!N1006+COSS!N1014+COSS!N1088</f>
        <v>9942.8759460300607</v>
      </c>
      <c r="J797" s="8">
        <f>+COSS!O990+COSS!O998+COSS!O1006+COSS!O1014+COSS!O1088</f>
        <v>2725.1120307181723</v>
      </c>
      <c r="K797" s="8">
        <f>+COSS!P990+COSS!P998+COSS!P1006+COSS!P1014+COSS!P1088</f>
        <v>433.64927747749238</v>
      </c>
      <c r="L797" s="8">
        <f>+COSS!Q990+COSS!Q998+COSS!Q1006+COSS!Q1014+COSS!Q1088</f>
        <v>0</v>
      </c>
      <c r="M797" s="8">
        <f>+COSS!S990+COSS!S998+COSS!S1006+COSS!S1014+COSS!S1088</f>
        <v>429.80509168920452</v>
      </c>
      <c r="N797" s="8">
        <f>+COSS!T990+COSS!T998+COSS!T1006+COSS!T1014+COSS!T1088</f>
        <v>7821.7195046370052</v>
      </c>
      <c r="O797" s="8">
        <f>+COSS!U990+COSS!U998+COSS!U1006+COSS!U1014+COSS!U1088</f>
        <v>38111.655835871337</v>
      </c>
      <c r="P797" s="8">
        <f>+COSS!V990+COSS!V998+COSS!V1006+COSS!V1014+COSS!V1088</f>
        <v>4856.2040260517042</v>
      </c>
      <c r="Q797" s="8">
        <f>+COSS!X990+COSS!X998+COSS!X1006+COSS!X1014+COSS!X1088</f>
        <v>2780.8104299885558</v>
      </c>
      <c r="R797" s="8">
        <f>+COSS!Y990+COSS!Y998+COSS!Y1006+COSS!Y1014+COSS!Y1088</f>
        <v>52.272535820210273</v>
      </c>
      <c r="S797" s="8">
        <f>+COSS!AA990+COSS!AA998+COSS!AA1006+COSS!AA1014+COSS!AA1088</f>
        <v>40.440025728048042</v>
      </c>
      <c r="T797" s="8">
        <f>+COSS!AB990+COSS!AB998+COSS!AB1006+COSS!AB1014+COSS!AB1088</f>
        <v>380.02722773156847</v>
      </c>
      <c r="U797" s="8">
        <f>+COSS!AC990+COSS!AC998+COSS!AC1006+COSS!AC1014+COSS!AC1088</f>
        <v>90.46279612370823</v>
      </c>
    </row>
    <row r="798" spans="1:21">
      <c r="B798" s="2" t="str">
        <f>$B$7</f>
        <v>SUBTRAN</v>
      </c>
      <c r="C798" s="6"/>
      <c r="D798" s="8">
        <f>+COSS!H991+COSS!H999+COSS!H1007+COSS!H1015+COSS!H1089</f>
        <v>56662.705600000016</v>
      </c>
      <c r="E798" s="8">
        <f>+COSS!I991+COSS!I999+COSS!I1007+COSS!I1015+COSS!I1089</f>
        <v>27343.281498927168</v>
      </c>
      <c r="F798" s="8">
        <f>+COSS!J991+COSS!J999+COSS!J1007+COSS!J1015+COSS!J1089</f>
        <v>6821.9689595244017</v>
      </c>
      <c r="G798" s="8">
        <f>+COSS!K991+COSS!K999+COSS!K1007+COSS!K1015+COSS!K1089</f>
        <v>86.643045577865905</v>
      </c>
      <c r="H798" s="8">
        <f>+COSS!L991+COSS!L999+COSS!L1007+COSS!L1015+COSS!L1089</f>
        <v>5.5857409884280553</v>
      </c>
      <c r="I798" s="8">
        <f>+COSS!N991+COSS!N999+COSS!N1007+COSS!N1015+COSS!N1089</f>
        <v>3029.5155438437896</v>
      </c>
      <c r="J798" s="8">
        <f>+COSS!O991+COSS!O999+COSS!O1007+COSS!O1015+COSS!O1089</f>
        <v>831.68044624102924</v>
      </c>
      <c r="K798" s="8">
        <f>+COSS!P991+COSS!P999+COSS!P1007+COSS!P1015+COSS!P1089</f>
        <v>167.17392808624447</v>
      </c>
      <c r="L798" s="8">
        <f>+COSS!Q991+COSS!Q999+COSS!Q1007+COSS!Q1015+COSS!Q1089</f>
        <v>0</v>
      </c>
      <c r="M798" s="8">
        <f>+COSS!S991+COSS!S999+COSS!S1007+COSS!S1015+COSS!S1089</f>
        <v>128.38163676402172</v>
      </c>
      <c r="N798" s="8">
        <f>+COSS!T991+COSS!T999+COSS!T1007+COSS!T1015+COSS!T1089</f>
        <v>2405.2492172038924</v>
      </c>
      <c r="O798" s="8">
        <f>+COSS!U991+COSS!U999+COSS!U1007+COSS!U1015+COSS!U1089</f>
        <v>14947.237377859112</v>
      </c>
      <c r="P798" s="8">
        <f>+COSS!V991+COSS!V999+COSS!V1007+COSS!V1015+COSS!V1089</f>
        <v>0</v>
      </c>
      <c r="Q798" s="8">
        <f>+COSS!X991+COSS!X999+COSS!X1007+COSS!X1015+COSS!X1089</f>
        <v>849.7385907239883</v>
      </c>
      <c r="R798" s="8">
        <f>+COSS!Y991+COSS!Y999+COSS!Y1007+COSS!Y1015+COSS!Y1089</f>
        <v>16.299537246802771</v>
      </c>
      <c r="S798" s="8">
        <f>+COSS!AA991+COSS!AA999+COSS!AA1007+COSS!AA1015+COSS!AA1089</f>
        <v>12.397570301063913</v>
      </c>
      <c r="T798" s="8">
        <f>+COSS!AB991+COSS!AB999+COSS!AB1007+COSS!AB1015+COSS!AB1089</f>
        <v>14.184707524123302</v>
      </c>
      <c r="U798" s="8">
        <f>+COSS!AC991+COSS!AC999+COSS!AC1007+COSS!AC1015+COSS!AC1089</f>
        <v>3.3677991880840454</v>
      </c>
    </row>
    <row r="799" spans="1:21">
      <c r="B799" s="2" t="str">
        <f>$B$8</f>
        <v>DISTPRI</v>
      </c>
      <c r="C799" s="6"/>
      <c r="D799" s="8">
        <f>+COSS!H992+COSS!H1000+COSS!H1008+COSS!H1016+COSS!H1090</f>
        <v>883210.06072480395</v>
      </c>
      <c r="E799" s="8">
        <f>+COSS!I992+COSS!I1000+COSS!I1008+COSS!I1016+COSS!I1090</f>
        <v>584172.68158611341</v>
      </c>
      <c r="F799" s="8">
        <f>+COSS!J992+COSS!J1000+COSS!J1008+COSS!J1016+COSS!J1090</f>
        <v>144967.46280681487</v>
      </c>
      <c r="G799" s="8">
        <f>+COSS!K992+COSS!K1000+COSS!K1008+COSS!K1016+COSS!K1090</f>
        <v>1840.4928530736333</v>
      </c>
      <c r="H799" s="8">
        <f>+COSS!L992+COSS!L1000+COSS!L1008+COSS!L1016+COSS!L1090</f>
        <v>0</v>
      </c>
      <c r="I799" s="8">
        <f>+COSS!N992+COSS!N1000+COSS!N1008+COSS!N1016+COSS!N1090</f>
        <v>63277.337687579173</v>
      </c>
      <c r="J799" s="8">
        <f>+COSS!O992+COSS!O1000+COSS!O1008+COSS!O1016+COSS!O1090</f>
        <v>17400.811796595503</v>
      </c>
      <c r="K799" s="8">
        <f>+COSS!P992+COSS!P1000+COSS!P1008+COSS!P1016+COSS!P1090</f>
        <v>0</v>
      </c>
      <c r="L799" s="8">
        <f>+COSS!Q992+COSS!Q1000+COSS!Q1008+COSS!Q1016+COSS!Q1090</f>
        <v>0</v>
      </c>
      <c r="M799" s="8">
        <f>+COSS!S992+COSS!S1000+COSS!S1008+COSS!S1016+COSS!S1090</f>
        <v>2711.4101018735514</v>
      </c>
      <c r="N799" s="8">
        <f>+COSS!T992+COSS!T1000+COSS!T1008+COSS!T1016+COSS!T1090</f>
        <v>50079.100913868097</v>
      </c>
      <c r="O799" s="8">
        <f>+COSS!U992+COSS!U1000+COSS!U1008+COSS!U1016+COSS!U1090</f>
        <v>0</v>
      </c>
      <c r="P799" s="8">
        <f>+COSS!V992+COSS!V1000+COSS!V1008+COSS!V1016+COSS!V1090</f>
        <v>0</v>
      </c>
      <c r="Q799" s="8">
        <f>+COSS!X992+COSS!X1000+COSS!X1008+COSS!X1016+COSS!X1090</f>
        <v>17786.339024059183</v>
      </c>
      <c r="R799" s="8">
        <f>+COSS!Y992+COSS!Y1000+COSS!Y1008+COSS!Y1016+COSS!Y1090</f>
        <v>341.60330889466189</v>
      </c>
      <c r="S799" s="8">
        <f>+COSS!AA992+COSS!AA1000+COSS!AA1008+COSS!AA1016+COSS!AA1090</f>
        <v>261.07139827101395</v>
      </c>
      <c r="T799" s="8">
        <f>+COSS!AB992+COSS!AB1000+COSS!AB1008+COSS!AB1016+COSS!AB1090</f>
        <v>300.42195906886968</v>
      </c>
      <c r="U799" s="8">
        <f>+COSS!AC992+COSS!AC1000+COSS!AC1008+COSS!AC1016+COSS!AC1090</f>
        <v>71.327288591742644</v>
      </c>
    </row>
    <row r="800" spans="1:21">
      <c r="B800" s="2" t="str">
        <f>$B$9</f>
        <v>DISTSEC</v>
      </c>
      <c r="C800" s="6"/>
      <c r="D800" s="8">
        <f>+COSS!H993+COSS!H1001+COSS!H1009+COSS!H1017+COSS!H1091</f>
        <v>354172.8818966744</v>
      </c>
      <c r="E800" s="8">
        <f>+COSS!I993+COSS!I1001+COSS!I1009+COSS!I1017+COSS!I1091</f>
        <v>269305.4230031686</v>
      </c>
      <c r="F800" s="8">
        <f>+COSS!J993+COSS!J1001+COSS!J1009+COSS!J1017+COSS!J1091</f>
        <v>54357.382423931143</v>
      </c>
      <c r="G800" s="8">
        <f>+COSS!K993+COSS!K1001+COSS!K1009+COSS!K1017+COSS!K1091</f>
        <v>0</v>
      </c>
      <c r="H800" s="8">
        <f>+COSS!L993+COSS!L1001+COSS!L1009+COSS!L1017+COSS!L1091</f>
        <v>0</v>
      </c>
      <c r="I800" s="8">
        <f>+COSS!N993+COSS!N1001+COSS!N1009+COSS!N1017+COSS!N1091</f>
        <v>20819.98096936295</v>
      </c>
      <c r="J800" s="8">
        <f>+COSS!O993+COSS!O1001+COSS!O1009+COSS!O1017+COSS!O1091</f>
        <v>0</v>
      </c>
      <c r="K800" s="8">
        <f>+COSS!P993+COSS!P1001+COSS!P1009+COSS!P1017+COSS!P1091</f>
        <v>0</v>
      </c>
      <c r="L800" s="8">
        <f>+COSS!Q993+COSS!Q1001+COSS!Q1009+COSS!Q1017+COSS!Q1091</f>
        <v>0</v>
      </c>
      <c r="M800" s="8">
        <f>+COSS!S993+COSS!S1001+COSS!S1009+COSS!S1017+COSS!S1091</f>
        <v>731.24141782658535</v>
      </c>
      <c r="N800" s="8">
        <f>+COSS!T993+COSS!T1001+COSS!T1009+COSS!T1017+COSS!T1091</f>
        <v>0</v>
      </c>
      <c r="O800" s="8">
        <f>+COSS!U993+COSS!U1001+COSS!U1009+COSS!U1017+COSS!U1091</f>
        <v>0</v>
      </c>
      <c r="P800" s="8">
        <f>+COSS!V993+COSS!V1001+COSS!V1009+COSS!V1017+COSS!V1091</f>
        <v>0</v>
      </c>
      <c r="Q800" s="8">
        <f>+COSS!X993+COSS!X1001+COSS!X1009+COSS!X1017+COSS!X1091</f>
        <v>6039.1995075436971</v>
      </c>
      <c r="R800" s="8">
        <f>+COSS!Y993+COSS!Y1001+COSS!Y1009+COSS!Y1017+COSS!Y1091</f>
        <v>0</v>
      </c>
      <c r="S800" s="8">
        <f>+COSS!AA993+COSS!AA1001+COSS!AA1009+COSS!AA1017+COSS!AA1091</f>
        <v>77.735139168095259</v>
      </c>
      <c r="T800" s="8">
        <f>+COSS!AB993+COSS!AB1001+COSS!AB1009+COSS!AB1017+COSS!AB1091</f>
        <v>2314.4309913184134</v>
      </c>
      <c r="U800" s="8">
        <f>+COSS!AC993+COSS!AC1001+COSS!AC1009+COSS!AC1017+COSS!AC1091</f>
        <v>527.48844435493197</v>
      </c>
    </row>
    <row r="801" spans="1:21">
      <c r="B801" s="2" t="str">
        <f>$B$10</f>
        <v>ENERGY</v>
      </c>
      <c r="C801" s="6"/>
      <c r="D801" s="8">
        <f>+COSS!H994+COSS!H1002+COSS!H1010+COSS!H1018+COSS!H1092</f>
        <v>0</v>
      </c>
      <c r="E801" s="8">
        <f>+COSS!I994+COSS!I1002+COSS!I1010+COSS!I1018+COSS!I1092</f>
        <v>0</v>
      </c>
      <c r="F801" s="8">
        <f>+COSS!J994+COSS!J1002+COSS!J1010+COSS!J1018+COSS!J1092</f>
        <v>0</v>
      </c>
      <c r="G801" s="8">
        <f>+COSS!K994+COSS!K1002+COSS!K1010+COSS!K1018+COSS!K1092</f>
        <v>0</v>
      </c>
      <c r="H801" s="8">
        <f>+COSS!L994+COSS!L1002+COSS!L1010+COSS!L1018+COSS!L1092</f>
        <v>0</v>
      </c>
      <c r="I801" s="8">
        <f>+COSS!N994+COSS!N1002+COSS!N1010+COSS!N1018+COSS!N1092</f>
        <v>0</v>
      </c>
      <c r="J801" s="8">
        <f>+COSS!O994+COSS!O1002+COSS!O1010+COSS!O1018+COSS!O1092</f>
        <v>0</v>
      </c>
      <c r="K801" s="8">
        <f>+COSS!P994+COSS!P1002+COSS!P1010+COSS!P1018+COSS!P1092</f>
        <v>0</v>
      </c>
      <c r="L801" s="8">
        <f>+COSS!Q994+COSS!Q1002+COSS!Q1010+COSS!Q1018+COSS!Q1092</f>
        <v>0</v>
      </c>
      <c r="M801" s="8">
        <f>+COSS!S994+COSS!S1002+COSS!S1010+COSS!S1018+COSS!S1092</f>
        <v>0</v>
      </c>
      <c r="N801" s="8">
        <f>+COSS!T994+COSS!T1002+COSS!T1010+COSS!T1018+COSS!T1092</f>
        <v>0</v>
      </c>
      <c r="O801" s="8">
        <f>+COSS!U994+COSS!U1002+COSS!U1010+COSS!U1018+COSS!U1092</f>
        <v>0</v>
      </c>
      <c r="P801" s="8">
        <f>+COSS!V994+COSS!V1002+COSS!V1010+COSS!V1018+COSS!V1092</f>
        <v>0</v>
      </c>
      <c r="Q801" s="8">
        <f>+COSS!X994+COSS!X1002+COSS!X1010+COSS!X1018+COSS!X1092</f>
        <v>0</v>
      </c>
      <c r="R801" s="8">
        <f>+COSS!Y994+COSS!Y1002+COSS!Y1010+COSS!Y1018+COSS!Y1092</f>
        <v>0</v>
      </c>
      <c r="S801" s="8">
        <f>+COSS!AA994+COSS!AA1002+COSS!AA1010+COSS!AA1018+COSS!AA1092</f>
        <v>0</v>
      </c>
      <c r="T801" s="8">
        <f>+COSS!AB994+COSS!AB1002+COSS!AB1010+COSS!AB1018+COSS!AB1092</f>
        <v>0</v>
      </c>
      <c r="U801" s="8">
        <f>+COSS!AC994+COSS!AC1002+COSS!AC1010+COSS!AC1018+COSS!AC1092</f>
        <v>0</v>
      </c>
    </row>
    <row r="802" spans="1:21">
      <c r="B802" s="2" t="str">
        <f>$B$11</f>
        <v>CUSTOMER</v>
      </c>
      <c r="C802" s="6"/>
      <c r="D802" s="8">
        <f>+COSS!H995+COSS!H1003+COSS!H1011+COSS!H1019+COSS!H1093</f>
        <v>4530356.0573785212</v>
      </c>
      <c r="E802" s="8">
        <f>+COSS!I995+COSS!I1003+COSS!I1011+COSS!I1019+COSS!I1093</f>
        <v>3597415.0688041481</v>
      </c>
      <c r="F802" s="8">
        <f>+COSS!J995+COSS!J1003+COSS!J1011+COSS!J1019+COSS!J1093</f>
        <v>850427.74161909521</v>
      </c>
      <c r="G802" s="8">
        <f>+COSS!K995+COSS!K1003+COSS!K1011+COSS!K1019+COSS!K1093</f>
        <v>3437.1478097908721</v>
      </c>
      <c r="H802" s="8">
        <f>+COSS!L995+COSS!L1003+COSS!L1011+COSS!L1019+COSS!L1093</f>
        <v>135.7034613628816</v>
      </c>
      <c r="I802" s="8">
        <f>+COSS!N995+COSS!N1003+COSS!N1011+COSS!N1019+COSS!N1093</f>
        <v>11422.982179806306</v>
      </c>
      <c r="J802" s="8">
        <f>+COSS!O995+COSS!O1003+COSS!O1011+COSS!O1019+COSS!O1093</f>
        <v>2541.9678266156989</v>
      </c>
      <c r="K802" s="8">
        <f>+COSS!P995+COSS!P1003+COSS!P1011+COSS!P1019+COSS!P1093</f>
        <v>389.37532331882659</v>
      </c>
      <c r="L802" s="8">
        <f>+COSS!Q995+COSS!Q1003+COSS!Q1011+COSS!Q1019+COSS!Q1093</f>
        <v>0</v>
      </c>
      <c r="M802" s="8">
        <f>+COSS!S995+COSS!S1003+COSS!S1011+COSS!S1019+COSS!S1093</f>
        <v>117.32850875659868</v>
      </c>
      <c r="N802" s="8">
        <f>+COSS!T995+COSS!T1003+COSS!T1011+COSS!T1019+COSS!T1093</f>
        <v>1641.8387920341345</v>
      </c>
      <c r="O802" s="8">
        <f>+COSS!U995+COSS!U1003+COSS!U1011+COSS!U1019+COSS!U1093</f>
        <v>1290.5925116827959</v>
      </c>
      <c r="P802" s="8">
        <f>+COSS!V995+COSS!V1003+COSS!V1011+COSS!V1019+COSS!V1093</f>
        <v>250.30898542947153</v>
      </c>
      <c r="Q802" s="8">
        <f>+COSS!X995+COSS!X1003+COSS!X1011+COSS!X1019+COSS!X1093</f>
        <v>4047.8269101405085</v>
      </c>
      <c r="R802" s="8">
        <f>+COSS!Y995+COSS!Y1003+COSS!Y1011+COSS!Y1019+COSS!Y1093</f>
        <v>33.660269796607146</v>
      </c>
      <c r="S802" s="8">
        <f>+COSS!AA995+COSS!AA1003+COSS!AA1011+COSS!AA1019+COSS!AA1093</f>
        <v>248.13100410635383</v>
      </c>
      <c r="T802" s="8">
        <f>+COSS!AB995+COSS!AB1003+COSS!AB1011+COSS!AB1019+COSS!AB1093</f>
        <v>49082.647646703874</v>
      </c>
      <c r="U802" s="8">
        <f>+COSS!AC995+COSS!AC1003+COSS!AC1011+COSS!AC1019+COSS!AC1093</f>
        <v>7873.7357257337662</v>
      </c>
    </row>
    <row r="803" spans="1:21">
      <c r="B803" s="2" t="str">
        <f>$B$12</f>
        <v>TOTAL</v>
      </c>
      <c r="C803" s="6"/>
      <c r="D803" s="8">
        <f>+COSS!H996+COSS!H1004+COSS!H1012+COSS!H1020+COSS!H1094</f>
        <v>6899099</v>
      </c>
      <c r="E803" s="8">
        <f>+COSS!I996+COSS!I1004+COSS!I1012+COSS!I1020+COSS!I1094</f>
        <v>5011080.5839166222</v>
      </c>
      <c r="F803" s="8">
        <f>+COSS!J996+COSS!J1004+COSS!J1012+COSS!J1020+COSS!J1094</f>
        <v>1189821.7529091614</v>
      </c>
      <c r="G803" s="8">
        <f>+COSS!K996+COSS!K1004+COSS!K1012+COSS!K1020+COSS!K1094</f>
        <v>7053.0370708107985</v>
      </c>
      <c r="H803" s="8">
        <f>+COSS!L996+COSS!L1004+COSS!L1012+COSS!L1020+COSS!L1094</f>
        <v>225.80962950039194</v>
      </c>
      <c r="I803" s="8">
        <f>+COSS!N996+COSS!N1004+COSS!N1012+COSS!N1020+COSS!N1094</f>
        <v>158330.8691552791</v>
      </c>
      <c r="J803" s="8">
        <f>+COSS!O996+COSS!O1004+COSS!O1012+COSS!O1020+COSS!O1094</f>
        <v>37159.062171457044</v>
      </c>
      <c r="K803" s="8">
        <f>+COSS!P996+COSS!P1004+COSS!P1012+COSS!P1020+COSS!P1094</f>
        <v>3163.8442114651539</v>
      </c>
      <c r="L803" s="8">
        <f>+COSS!Q996+COSS!Q1004+COSS!Q1012+COSS!Q1020+COSS!Q1094</f>
        <v>0</v>
      </c>
      <c r="M803" s="8">
        <f>+COSS!S996+COSS!S1004+COSS!S1012+COSS!S1020+COSS!S1094</f>
        <v>6272.5436472317569</v>
      </c>
      <c r="N803" s="8">
        <f>+COSS!T996+COSS!T1004+COSS!T1012+COSS!T1020+COSS!T1094</f>
        <v>101153.89288256262</v>
      </c>
      <c r="O803" s="8">
        <f>+COSS!U996+COSS!U1004+COSS!U1012+COSS!U1020+COSS!U1094</f>
        <v>245382.28680742366</v>
      </c>
      <c r="P803" s="8">
        <f>+COSS!V996+COSS!V1004+COSS!V1012+COSS!V1020+COSS!V1094</f>
        <v>29447.996932240971</v>
      </c>
      <c r="Q803" s="8">
        <f>+COSS!X996+COSS!X1004+COSS!X1012+COSS!X1020+COSS!X1094</f>
        <v>45442.590021621334</v>
      </c>
      <c r="R803" s="8">
        <f>+COSS!Y996+COSS!Y1004+COSS!Y1012+COSS!Y1020+COSS!Y1094</f>
        <v>705.84916752884897</v>
      </c>
      <c r="S803" s="8">
        <f>+COSS!AA996+COSS!AA1004+COSS!AA1012+COSS!AA1020+COSS!AA1094</f>
        <v>842.47877826463218</v>
      </c>
      <c r="T803" s="8">
        <f>+COSS!AB996+COSS!AB1004+COSS!AB1012+COSS!AB1020+COSS!AB1094</f>
        <v>53996.580326956348</v>
      </c>
      <c r="U803" s="8">
        <f>+COSS!AC996+COSS!AC1004+COSS!AC1012+COSS!AC1020+COSS!AC1094</f>
        <v>9019.8223718741265</v>
      </c>
    </row>
    <row r="804" spans="1:21">
      <c r="A804" s="2" t="s">
        <v>573</v>
      </c>
      <c r="B804" s="2" t="str">
        <f>$B$5</f>
        <v>PRODUCTION</v>
      </c>
      <c r="C804" s="6"/>
      <c r="D804" s="7">
        <f>+D796/$D$803</f>
        <v>0.12986507368570879</v>
      </c>
      <c r="E804" s="7">
        <f>+E796/$D$803</f>
        <v>6.438821651390346E-2</v>
      </c>
      <c r="F804" s="7">
        <f t="shared" ref="E804:U811" si="511">+F796/$D$803</f>
        <v>1.6101424242851561E-2</v>
      </c>
      <c r="G804" s="7">
        <f t="shared" si="511"/>
        <v>2.0406683908458567E-4</v>
      </c>
      <c r="H804" s="7">
        <f t="shared" si="511"/>
        <v>1.0213342451737686E-5</v>
      </c>
      <c r="I804" s="7">
        <f t="shared" si="511"/>
        <v>7.2238674685863799E-3</v>
      </c>
      <c r="J804" s="7">
        <f t="shared" si="511"/>
        <v>1.9798947763014622E-3</v>
      </c>
      <c r="K804" s="7">
        <f t="shared" si="511"/>
        <v>3.1506225415559198E-4</v>
      </c>
      <c r="L804" s="7">
        <f>IFERROR(L796/$D$803,0)</f>
        <v>0</v>
      </c>
      <c r="M804" s="7">
        <f t="shared" si="511"/>
        <v>3.1226931086534584E-4</v>
      </c>
      <c r="N804" s="7">
        <f t="shared" si="511"/>
        <v>5.6827687868835465E-3</v>
      </c>
      <c r="O804" s="7">
        <f t="shared" si="511"/>
        <v>2.7689528890947994E-2</v>
      </c>
      <c r="P804" s="7">
        <f t="shared" si="511"/>
        <v>3.5282120057647808E-3</v>
      </c>
      <c r="Q804" s="7">
        <f t="shared" si="511"/>
        <v>2.020361725373909E-3</v>
      </c>
      <c r="R804" s="7">
        <f t="shared" si="511"/>
        <v>3.7977932447493051E-5</v>
      </c>
      <c r="S804" s="7">
        <f t="shared" si="511"/>
        <v>2.9381175815864816E-5</v>
      </c>
      <c r="T804" s="7">
        <f t="shared" si="511"/>
        <v>2.7610384988090505E-4</v>
      </c>
      <c r="U804" s="7">
        <f t="shared" si="511"/>
        <v>6.5724570394176589E-5</v>
      </c>
    </row>
    <row r="805" spans="1:21">
      <c r="A805" s="2" t="str">
        <f t="shared" ref="A805:A811" si="512">A804</f>
        <v>REV_RENT</v>
      </c>
      <c r="B805" s="2" t="str">
        <f>$B$6</f>
        <v>BULKTRAN</v>
      </c>
      <c r="C805" s="6"/>
      <c r="D805" s="7">
        <f t="shared" ref="D805:D811" si="513">+D797/$D$803</f>
        <v>2.5908498254627169E-2</v>
      </c>
      <c r="E805" s="7">
        <f t="shared" ref="E805:R805" si="514">+E797/$D$803</f>
        <v>1.2845655477825397E-2</v>
      </c>
      <c r="F805" s="7">
        <f t="shared" si="514"/>
        <v>3.2122857212750237E-3</v>
      </c>
      <c r="G805" s="7">
        <f t="shared" si="514"/>
        <v>4.0711988175093873E-5</v>
      </c>
      <c r="H805" s="7">
        <f t="shared" si="514"/>
        <v>2.0375945400466443E-6</v>
      </c>
      <c r="I805" s="7">
        <f t="shared" si="514"/>
        <v>1.4411847033982351E-3</v>
      </c>
      <c r="J805" s="7">
        <f t="shared" si="514"/>
        <v>3.9499535094628623E-4</v>
      </c>
      <c r="K805" s="7">
        <f t="shared" si="514"/>
        <v>6.2855929082550105E-5</v>
      </c>
      <c r="L805" s="7">
        <f t="shared" ref="L805:L811" si="515">IFERROR(L797/$D$803,0)</f>
        <v>0</v>
      </c>
      <c r="M805" s="7">
        <f t="shared" si="514"/>
        <v>6.2298727948273321E-5</v>
      </c>
      <c r="N805" s="7">
        <f t="shared" si="514"/>
        <v>1.1337305791143169E-3</v>
      </c>
      <c r="O805" s="7">
        <f t="shared" si="514"/>
        <v>5.5241497238800799E-3</v>
      </c>
      <c r="P805" s="7">
        <f t="shared" si="514"/>
        <v>7.038895986347934E-4</v>
      </c>
      <c r="Q805" s="7">
        <f t="shared" si="514"/>
        <v>4.0306863693194661E-4</v>
      </c>
      <c r="R805" s="7">
        <f t="shared" si="514"/>
        <v>7.57671919481229E-6</v>
      </c>
      <c r="S805" s="7">
        <f t="shared" si="511"/>
        <v>5.8616387050030798E-6</v>
      </c>
      <c r="T805" s="7">
        <f t="shared" si="511"/>
        <v>5.5083602617032813E-5</v>
      </c>
      <c r="U805" s="7">
        <f t="shared" si="511"/>
        <v>1.3112262358274353E-5</v>
      </c>
    </row>
    <row r="806" spans="1:21">
      <c r="A806" s="2" t="str">
        <f t="shared" si="512"/>
        <v>REV_RENT</v>
      </c>
      <c r="B806" s="2" t="str">
        <f>$B$7</f>
        <v>SUBTRAN</v>
      </c>
      <c r="C806" s="6"/>
      <c r="D806" s="7">
        <f t="shared" si="513"/>
        <v>8.2130587776751748E-3</v>
      </c>
      <c r="E806" s="7">
        <f>+E798/$D$803</f>
        <v>3.9633119482597899E-3</v>
      </c>
      <c r="F806" s="7">
        <f t="shared" si="511"/>
        <v>9.8882027341894965E-4</v>
      </c>
      <c r="G806" s="7">
        <f t="shared" si="511"/>
        <v>1.25586030259699E-5</v>
      </c>
      <c r="H806" s="7">
        <f t="shared" si="511"/>
        <v>8.0963340117717619E-7</v>
      </c>
      <c r="I806" s="7">
        <f t="shared" si="511"/>
        <v>4.3911756358964982E-4</v>
      </c>
      <c r="J806" s="7">
        <f t="shared" si="511"/>
        <v>1.2054913927761136E-4</v>
      </c>
      <c r="K806" s="7">
        <f t="shared" si="511"/>
        <v>2.4231269631910555E-5</v>
      </c>
      <c r="L806" s="7">
        <f t="shared" si="515"/>
        <v>0</v>
      </c>
      <c r="M806" s="7">
        <f t="shared" si="511"/>
        <v>1.8608464201488008E-5</v>
      </c>
      <c r="N806" s="7">
        <f t="shared" si="511"/>
        <v>3.4863236738650835E-4</v>
      </c>
      <c r="O806" s="7">
        <f t="shared" si="511"/>
        <v>2.1665491940120168E-3</v>
      </c>
      <c r="P806" s="7">
        <f t="shared" si="511"/>
        <v>0</v>
      </c>
      <c r="Q806" s="7">
        <f t="shared" si="511"/>
        <v>1.2316660345415949E-4</v>
      </c>
      <c r="R806" s="7">
        <f t="shared" si="511"/>
        <v>2.3625602773351665E-6</v>
      </c>
      <c r="S806" s="7">
        <f t="shared" si="511"/>
        <v>1.7969839686405301E-6</v>
      </c>
      <c r="T806" s="7">
        <f t="shared" si="511"/>
        <v>2.0560231885530707E-6</v>
      </c>
      <c r="U806" s="7">
        <f t="shared" si="511"/>
        <v>4.8815058141418834E-7</v>
      </c>
    </row>
    <row r="807" spans="1:21">
      <c r="A807" s="2" t="str">
        <f t="shared" si="512"/>
        <v>REV_RENT</v>
      </c>
      <c r="B807" s="2" t="str">
        <f>$B$8</f>
        <v>DISTPRI</v>
      </c>
      <c r="C807" s="6"/>
      <c r="D807" s="7">
        <f t="shared" si="513"/>
        <v>0.12801817465219792</v>
      </c>
      <c r="E807" s="7">
        <f t="shared" si="511"/>
        <v>8.4673764151828146E-2</v>
      </c>
      <c r="F807" s="7">
        <f t="shared" si="511"/>
        <v>2.1012521027284126E-2</v>
      </c>
      <c r="G807" s="7">
        <f t="shared" si="511"/>
        <v>2.6677292978019785E-4</v>
      </c>
      <c r="H807" s="7">
        <f t="shared" si="511"/>
        <v>0</v>
      </c>
      <c r="I807" s="7">
        <f t="shared" si="511"/>
        <v>9.1718263047941735E-3</v>
      </c>
      <c r="J807" s="7">
        <f t="shared" si="511"/>
        <v>2.5221861284488748E-3</v>
      </c>
      <c r="K807" s="7">
        <f t="shared" si="511"/>
        <v>0</v>
      </c>
      <c r="L807" s="7">
        <f t="shared" si="515"/>
        <v>0</v>
      </c>
      <c r="M807" s="7">
        <f t="shared" si="511"/>
        <v>3.9300930481988319E-4</v>
      </c>
      <c r="N807" s="7">
        <f t="shared" si="511"/>
        <v>7.258788562661312E-3</v>
      </c>
      <c r="O807" s="7">
        <f t="shared" si="511"/>
        <v>0</v>
      </c>
      <c r="P807" s="7">
        <f t="shared" si="511"/>
        <v>0</v>
      </c>
      <c r="Q807" s="7">
        <f t="shared" si="511"/>
        <v>2.5780669365752227E-3</v>
      </c>
      <c r="R807" s="7">
        <f t="shared" si="511"/>
        <v>4.9514191475533529E-5</v>
      </c>
      <c r="S807" s="7">
        <f t="shared" si="511"/>
        <v>3.784137584792071E-5</v>
      </c>
      <c r="T807" s="7">
        <f t="shared" si="511"/>
        <v>4.3545100464404073E-5</v>
      </c>
      <c r="U807" s="7">
        <f t="shared" si="511"/>
        <v>1.0338638218083644E-5</v>
      </c>
    </row>
    <row r="808" spans="1:21">
      <c r="A808" s="2" t="str">
        <f t="shared" si="512"/>
        <v>REV_RENT</v>
      </c>
      <c r="B808" s="2" t="str">
        <f>$B$9</f>
        <v>DISTSEC</v>
      </c>
      <c r="C808" s="6"/>
      <c r="D808" s="7">
        <f t="shared" si="513"/>
        <v>5.1336106627354439E-2</v>
      </c>
      <c r="E808" s="7">
        <f t="shared" si="511"/>
        <v>3.9034868611563425E-2</v>
      </c>
      <c r="F808" s="7">
        <f t="shared" si="511"/>
        <v>7.8789103365426629E-3</v>
      </c>
      <c r="G808" s="7">
        <f t="shared" si="511"/>
        <v>0</v>
      </c>
      <c r="H808" s="7">
        <f t="shared" si="511"/>
        <v>0</v>
      </c>
      <c r="I808" s="7">
        <f t="shared" si="511"/>
        <v>3.0177826074626484E-3</v>
      </c>
      <c r="J808" s="7">
        <f t="shared" si="511"/>
        <v>0</v>
      </c>
      <c r="K808" s="7">
        <f t="shared" si="511"/>
        <v>0</v>
      </c>
      <c r="L808" s="7">
        <f t="shared" si="515"/>
        <v>0</v>
      </c>
      <c r="M808" s="7">
        <f t="shared" si="511"/>
        <v>1.0599085733174511E-4</v>
      </c>
      <c r="N808" s="7">
        <f t="shared" si="511"/>
        <v>0</v>
      </c>
      <c r="O808" s="7">
        <f t="shared" si="511"/>
        <v>0</v>
      </c>
      <c r="P808" s="7">
        <f t="shared" si="511"/>
        <v>0</v>
      </c>
      <c r="Q808" s="7">
        <f t="shared" si="511"/>
        <v>8.7536060977581236E-4</v>
      </c>
      <c r="R808" s="7">
        <f t="shared" si="511"/>
        <v>0</v>
      </c>
      <c r="S808" s="7">
        <f t="shared" si="511"/>
        <v>1.1267433496474722E-5</v>
      </c>
      <c r="T808" s="7">
        <f t="shared" si="511"/>
        <v>3.3546858674131413E-4</v>
      </c>
      <c r="U808" s="7">
        <f t="shared" si="511"/>
        <v>7.6457584440364163E-5</v>
      </c>
    </row>
    <row r="809" spans="1:21">
      <c r="A809" s="2" t="str">
        <f t="shared" si="512"/>
        <v>REV_RENT</v>
      </c>
      <c r="B809" s="2" t="str">
        <f>$B$10</f>
        <v>ENERGY</v>
      </c>
      <c r="C809" s="6"/>
      <c r="D809" s="7">
        <f t="shared" si="513"/>
        <v>0</v>
      </c>
      <c r="E809" s="7">
        <f t="shared" si="511"/>
        <v>0</v>
      </c>
      <c r="F809" s="7">
        <f t="shared" si="511"/>
        <v>0</v>
      </c>
      <c r="G809" s="7">
        <f t="shared" si="511"/>
        <v>0</v>
      </c>
      <c r="H809" s="7">
        <f t="shared" si="511"/>
        <v>0</v>
      </c>
      <c r="I809" s="7">
        <f t="shared" si="511"/>
        <v>0</v>
      </c>
      <c r="J809" s="7">
        <f t="shared" si="511"/>
        <v>0</v>
      </c>
      <c r="K809" s="7">
        <f t="shared" si="511"/>
        <v>0</v>
      </c>
      <c r="L809" s="7">
        <f t="shared" si="515"/>
        <v>0</v>
      </c>
      <c r="M809" s="7">
        <f t="shared" si="511"/>
        <v>0</v>
      </c>
      <c r="N809" s="7">
        <f t="shared" si="511"/>
        <v>0</v>
      </c>
      <c r="O809" s="7">
        <f t="shared" si="511"/>
        <v>0</v>
      </c>
      <c r="P809" s="7">
        <f t="shared" si="511"/>
        <v>0</v>
      </c>
      <c r="Q809" s="7">
        <f t="shared" si="511"/>
        <v>0</v>
      </c>
      <c r="R809" s="7">
        <f t="shared" si="511"/>
        <v>0</v>
      </c>
      <c r="S809" s="7">
        <f t="shared" si="511"/>
        <v>0</v>
      </c>
      <c r="T809" s="7">
        <f t="shared" si="511"/>
        <v>0</v>
      </c>
      <c r="U809" s="7">
        <f t="shared" si="511"/>
        <v>0</v>
      </c>
    </row>
    <row r="810" spans="1:21">
      <c r="A810" s="2" t="str">
        <f t="shared" si="512"/>
        <v>REV_RENT</v>
      </c>
      <c r="B810" s="2" t="str">
        <f>$B$11</f>
        <v>CUSTOMER</v>
      </c>
      <c r="C810" s="6"/>
      <c r="D810" s="7">
        <f t="shared" si="513"/>
        <v>0.65665908800243644</v>
      </c>
      <c r="E810" s="7">
        <f t="shared" si="511"/>
        <v>0.52143259124186336</v>
      </c>
      <c r="F810" s="7">
        <f t="shared" si="511"/>
        <v>0.12326649343908461</v>
      </c>
      <c r="G810" s="7">
        <f t="shared" si="511"/>
        <v>4.982024188652565E-4</v>
      </c>
      <c r="H810" s="7">
        <f t="shared" si="511"/>
        <v>1.9669736781988719E-5</v>
      </c>
      <c r="I810" s="7">
        <f t="shared" si="511"/>
        <v>1.6557208672909761E-3</v>
      </c>
      <c r="J810" s="7">
        <f t="shared" si="511"/>
        <v>3.6844924628791364E-4</v>
      </c>
      <c r="K810" s="7">
        <f t="shared" si="511"/>
        <v>5.6438576010987318E-5</v>
      </c>
      <c r="L810" s="7">
        <f t="shared" si="515"/>
        <v>0</v>
      </c>
      <c r="M810" s="7">
        <f t="shared" si="511"/>
        <v>1.7006352388420384E-5</v>
      </c>
      <c r="N810" s="7">
        <f t="shared" si="511"/>
        <v>2.3797872621252928E-4</v>
      </c>
      <c r="O810" s="7">
        <f t="shared" si="511"/>
        <v>1.870668201286568E-4</v>
      </c>
      <c r="P810" s="7">
        <f t="shared" si="511"/>
        <v>3.6281402169974881E-5</v>
      </c>
      <c r="Q810" s="7">
        <f t="shared" si="511"/>
        <v>5.8671819467158079E-4</v>
      </c>
      <c r="R810" s="7">
        <f t="shared" si="511"/>
        <v>4.8789370607099773E-6</v>
      </c>
      <c r="S810" s="7">
        <f t="shared" si="511"/>
        <v>3.5965711480057587E-5</v>
      </c>
      <c r="T810" s="7">
        <f t="shared" si="511"/>
        <v>7.1143561857430768E-3</v>
      </c>
      <c r="U810" s="7">
        <f t="shared" si="511"/>
        <v>1.1412701463964739E-3</v>
      </c>
    </row>
    <row r="811" spans="1:21">
      <c r="A811" s="2" t="str">
        <f t="shared" si="512"/>
        <v>REV_RENT</v>
      </c>
      <c r="B811" s="2" t="str">
        <f>$B$12</f>
        <v>TOTAL</v>
      </c>
      <c r="C811" s="6"/>
      <c r="D811" s="7">
        <f t="shared" si="513"/>
        <v>1</v>
      </c>
      <c r="E811" s="7">
        <f t="shared" si="511"/>
        <v>0.72633840794524362</v>
      </c>
      <c r="F811" s="7">
        <f t="shared" si="511"/>
        <v>0.17246045504045693</v>
      </c>
      <c r="G811" s="7">
        <f t="shared" si="511"/>
        <v>1.0223127789311037E-3</v>
      </c>
      <c r="H811" s="7">
        <f t="shared" si="511"/>
        <v>3.273030717495023E-5</v>
      </c>
      <c r="I811" s="7">
        <f t="shared" si="511"/>
        <v>2.2949499515122061E-2</v>
      </c>
      <c r="J811" s="7">
        <f t="shared" si="511"/>
        <v>5.3860746412621478E-3</v>
      </c>
      <c r="K811" s="7">
        <f t="shared" si="511"/>
        <v>4.5858802888103993E-4</v>
      </c>
      <c r="L811" s="7">
        <f t="shared" si="515"/>
        <v>0</v>
      </c>
      <c r="M811" s="7">
        <f t="shared" si="511"/>
        <v>9.0918301755515572E-4</v>
      </c>
      <c r="N811" s="7">
        <f t="shared" si="511"/>
        <v>1.4661899022258213E-2</v>
      </c>
      <c r="O811" s="7">
        <f t="shared" si="511"/>
        <v>3.5567294628968751E-2</v>
      </c>
      <c r="P811" s="7">
        <f t="shared" si="511"/>
        <v>4.2683830065695493E-3</v>
      </c>
      <c r="Q811" s="7">
        <f t="shared" si="511"/>
        <v>6.5867427067826294E-3</v>
      </c>
      <c r="R811" s="7">
        <f t="shared" si="511"/>
        <v>1.0231034045588401E-4</v>
      </c>
      <c r="S811" s="7">
        <f t="shared" si="511"/>
        <v>1.2211431931396147E-4</v>
      </c>
      <c r="T811" s="7">
        <f t="shared" si="511"/>
        <v>7.8266133486352852E-3</v>
      </c>
      <c r="U811" s="7">
        <f t="shared" si="511"/>
        <v>1.3073913523887867E-3</v>
      </c>
    </row>
    <row r="812" spans="1:21">
      <c r="C812" s="6"/>
    </row>
    <row r="813" spans="1:21">
      <c r="A813" s="15" t="s">
        <v>279</v>
      </c>
      <c r="B813" s="2" t="str">
        <f>$B$5</f>
        <v>PRODUCTION</v>
      </c>
      <c r="C813" s="6"/>
      <c r="D813" s="8">
        <f ca="1">+COSS!H1113</f>
        <v>176236705.66648084</v>
      </c>
      <c r="E813" s="8">
        <f ca="1">+COSS!I1113</f>
        <v>81811443.385124803</v>
      </c>
      <c r="F813" s="8">
        <f ca="1">+COSS!J1113</f>
        <v>24127063.728825152</v>
      </c>
      <c r="G813" s="8">
        <f ca="1">+COSS!K1113</f>
        <v>289946.49432597373</v>
      </c>
      <c r="H813" s="8">
        <f ca="1">+COSS!L1113</f>
        <v>14377.795240341842</v>
      </c>
      <c r="I813" s="8">
        <f ca="1">+COSS!N1113</f>
        <v>12684516.23257825</v>
      </c>
      <c r="J813" s="8">
        <f ca="1">+COSS!O1113</f>
        <v>3676329.8710568808</v>
      </c>
      <c r="K813" s="8">
        <f ca="1">+COSS!P1113</f>
        <v>439943.13890662382</v>
      </c>
      <c r="L813" s="8">
        <f ca="1">+COSS!Q1113</f>
        <v>0</v>
      </c>
      <c r="M813" s="8">
        <f ca="1">+COSS!S1113</f>
        <v>491500.20967251487</v>
      </c>
      <c r="N813" s="8">
        <f ca="1">+COSS!T1113</f>
        <v>10285152.639938002</v>
      </c>
      <c r="O813" s="8">
        <f ca="1">+COSS!U1113</f>
        <v>32935340.590618961</v>
      </c>
      <c r="P813" s="8">
        <f ca="1">+COSS!V1113</f>
        <v>5003857.4822482783</v>
      </c>
      <c r="Q813" s="8">
        <f ca="1">+COSS!X1113</f>
        <v>3801520.9593699919</v>
      </c>
      <c r="R813" s="8">
        <f ca="1">+COSS!Y1113</f>
        <v>67148.951532751686</v>
      </c>
      <c r="S813" s="8">
        <f ca="1">+COSS!AA1113</f>
        <v>52911.793939076306</v>
      </c>
      <c r="T813" s="8">
        <f ca="1">+COSS!AB1113</f>
        <v>432957.18805762014</v>
      </c>
      <c r="U813" s="8">
        <f ca="1">+COSS!AC1113</f>
        <v>122695.20504556953</v>
      </c>
    </row>
    <row r="814" spans="1:21">
      <c r="B814" s="2" t="str">
        <f>$B$6</f>
        <v>BULKTRAN</v>
      </c>
      <c r="C814" s="6"/>
      <c r="D814" s="8">
        <f ca="1">+COSS!H1114</f>
        <v>34333948.799433663</v>
      </c>
      <c r="E814" s="8">
        <f ca="1">+COSS!I1114</f>
        <v>9469714.8308773562</v>
      </c>
      <c r="F814" s="8">
        <f ca="1">+COSS!J1114</f>
        <v>6757645.7301174914</v>
      </c>
      <c r="G814" s="8">
        <f ca="1">+COSS!K1114</f>
        <v>95809.225402257216</v>
      </c>
      <c r="H814" s="8">
        <f ca="1">+COSS!L1114</f>
        <v>5079.7838049180073</v>
      </c>
      <c r="I814" s="8">
        <f ca="1">+COSS!N1114</f>
        <v>4416998.1033543302</v>
      </c>
      <c r="J814" s="8">
        <f ca="1">+COSS!O1114</f>
        <v>1272032.7764524319</v>
      </c>
      <c r="K814" s="8">
        <f ca="1">+COSS!P1114</f>
        <v>52961.370268282219</v>
      </c>
      <c r="L814" s="8">
        <f ca="1">+COSS!Q1114</f>
        <v>0</v>
      </c>
      <c r="M814" s="8">
        <f ca="1">+COSS!S1114</f>
        <v>165615.13525841176</v>
      </c>
      <c r="N814" s="8">
        <f ca="1">+COSS!T1114</f>
        <v>3051888.2914936431</v>
      </c>
      <c r="O814" s="8">
        <f ca="1">+COSS!U1114</f>
        <v>5908498.0242849598</v>
      </c>
      <c r="P814" s="8">
        <f ca="1">+COSS!V1114</f>
        <v>1403044.2609946034</v>
      </c>
      <c r="Q814" s="8">
        <f ca="1">+COSS!X1114</f>
        <v>1471241.1281314348</v>
      </c>
      <c r="R814" s="8">
        <f ca="1">+COSS!Y1114</f>
        <v>24470.596977517347</v>
      </c>
      <c r="S814" s="8">
        <f ca="1">+COSS!AA1114</f>
        <v>26819.32511586968</v>
      </c>
      <c r="T814" s="8">
        <f ca="1">+COSS!AB1114</f>
        <v>161206.74924795772</v>
      </c>
      <c r="U814" s="8">
        <f ca="1">+COSS!AC1114</f>
        <v>50923.467652221116</v>
      </c>
    </row>
    <row r="815" spans="1:21">
      <c r="B815" s="2" t="str">
        <f>$B$7</f>
        <v>SUBTRAN</v>
      </c>
      <c r="C815" s="6"/>
      <c r="D815" s="8">
        <f ca="1">+COSS!H1115</f>
        <v>10854923.353279337</v>
      </c>
      <c r="E815" s="8">
        <f ca="1">+COSS!I1115</f>
        <v>3127942.1428034864</v>
      </c>
      <c r="F815" s="8">
        <f ca="1">+COSS!J1115</f>
        <v>2090252.0744768898</v>
      </c>
      <c r="G815" s="8">
        <f ca="1">+COSS!K1115</f>
        <v>29571.029476642685</v>
      </c>
      <c r="H815" s="8">
        <f ca="1">+COSS!L1115</f>
        <v>2005.231527914028</v>
      </c>
      <c r="I815" s="8">
        <f ca="1">+COSS!N1115</f>
        <v>1337493.0705243894</v>
      </c>
      <c r="J815" s="8">
        <f ca="1">+COSS!O1115</f>
        <v>385240.72027186316</v>
      </c>
      <c r="K815" s="8">
        <f ca="1">+COSS!P1115</f>
        <v>21611.473766096336</v>
      </c>
      <c r="L815" s="8">
        <f ca="1">+COSS!Q1115</f>
        <v>0</v>
      </c>
      <c r="M815" s="8">
        <f ca="1">+COSS!S1115</f>
        <v>49341.728876853485</v>
      </c>
      <c r="N815" s="8">
        <f ca="1">+COSS!T1115</f>
        <v>935601.28172363993</v>
      </c>
      <c r="O815" s="8">
        <f ca="1">+COSS!U1115</f>
        <v>2407194.1092162007</v>
      </c>
      <c r="P815" s="8">
        <f ca="1">+COSS!V1115</f>
        <v>0</v>
      </c>
      <c r="Q815" s="8">
        <f ca="1">+COSS!X1115</f>
        <v>445126.69667965523</v>
      </c>
      <c r="R815" s="8">
        <f ca="1">+COSS!Y1115</f>
        <v>7575.048087528834</v>
      </c>
      <c r="S815" s="8">
        <f ca="1">+COSS!AA1115</f>
        <v>8106.8707166681634</v>
      </c>
      <c r="T815" s="8">
        <f ca="1">+COSS!AB1115</f>
        <v>5987.0981088175522</v>
      </c>
      <c r="U815" s="8">
        <f ca="1">+COSS!AC1115</f>
        <v>1874.7770226933615</v>
      </c>
    </row>
    <row r="816" spans="1:21">
      <c r="B816" s="2" t="str">
        <f>$B$8</f>
        <v>DISTPRI</v>
      </c>
      <c r="C816" s="6"/>
      <c r="D816" s="8">
        <f ca="1">+COSS!H1116</f>
        <v>24717089.833728563</v>
      </c>
      <c r="E816" s="8">
        <f ca="1">+COSS!I1116</f>
        <v>11624676.457901035</v>
      </c>
      <c r="F816" s="8">
        <f ca="1">+COSS!J1116</f>
        <v>5320660.7094318895</v>
      </c>
      <c r="G816" s="8">
        <f ca="1">+COSS!K1116</f>
        <v>69452.554846888786</v>
      </c>
      <c r="H816" s="8">
        <f ca="1">+COSS!L1116</f>
        <v>0</v>
      </c>
      <c r="I816" s="8">
        <f ca="1">+COSS!N1116</f>
        <v>3180085.8211964048</v>
      </c>
      <c r="J816" s="8">
        <f ca="1">+COSS!O1116</f>
        <v>931039.94880603114</v>
      </c>
      <c r="K816" s="8">
        <f ca="1">+COSS!P1116</f>
        <v>0</v>
      </c>
      <c r="L816" s="8">
        <f ca="1">+COSS!Q1116</f>
        <v>0</v>
      </c>
      <c r="M816" s="8">
        <f ca="1">+COSS!S1116</f>
        <v>117282.36039416958</v>
      </c>
      <c r="N816" s="8">
        <f ca="1">+COSS!T1116</f>
        <v>2390681.5108158197</v>
      </c>
      <c r="O816" s="8">
        <f ca="1">+COSS!U1116</f>
        <v>0</v>
      </c>
      <c r="P816" s="8">
        <f ca="1">+COSS!V1116</f>
        <v>0</v>
      </c>
      <c r="Q816" s="8">
        <f ca="1">+COSS!X1116</f>
        <v>1030390.3213612919</v>
      </c>
      <c r="R816" s="8">
        <f ca="1">+COSS!Y1116</f>
        <v>17765.021611161119</v>
      </c>
      <c r="S816" s="8">
        <f ca="1">+COSS!AA1116</f>
        <v>17038.384099741357</v>
      </c>
      <c r="T816" s="8">
        <f ca="1">+COSS!AB1116</f>
        <v>13745.543425950078</v>
      </c>
      <c r="U816" s="8">
        <f ca="1">+COSS!AC1116</f>
        <v>4271.1998381742787</v>
      </c>
    </row>
    <row r="817" spans="1:23">
      <c r="B817" s="2" t="str">
        <f>$B$9</f>
        <v>DISTSEC</v>
      </c>
      <c r="C817" s="6"/>
      <c r="D817" s="8">
        <f ca="1">+COSS!H1117</f>
        <v>7753297.3352756426</v>
      </c>
      <c r="E817" s="8">
        <f ca="1">+COSS!I1117</f>
        <v>4736716.2749054898</v>
      </c>
      <c r="F817" s="8">
        <f ca="1">+COSS!J1117</f>
        <v>1696875.2851363248</v>
      </c>
      <c r="G817" s="8">
        <f ca="1">+COSS!K1117</f>
        <v>0</v>
      </c>
      <c r="H817" s="8">
        <f ca="1">+COSS!L1117</f>
        <v>0</v>
      </c>
      <c r="I817" s="8">
        <f ca="1">+COSS!N1117</f>
        <v>880192.60845713131</v>
      </c>
      <c r="J817" s="8">
        <f ca="1">+COSS!O1117</f>
        <v>0</v>
      </c>
      <c r="K817" s="8">
        <f ca="1">+COSS!P1117</f>
        <v>0</v>
      </c>
      <c r="L817" s="8">
        <f ca="1">+COSS!Q1117</f>
        <v>0</v>
      </c>
      <c r="M817" s="8">
        <f ca="1">+COSS!S1117</f>
        <v>26704.50290272052</v>
      </c>
      <c r="N817" s="8">
        <f ca="1">+COSS!T1117</f>
        <v>0</v>
      </c>
      <c r="O817" s="8">
        <f ca="1">+COSS!U1117</f>
        <v>0</v>
      </c>
      <c r="P817" s="8">
        <f ca="1">+COSS!V1117</f>
        <v>0</v>
      </c>
      <c r="Q817" s="8">
        <f ca="1">+COSS!X1117</f>
        <v>293043.31417158194</v>
      </c>
      <c r="R817" s="8">
        <f ca="1">+COSS!Y1117</f>
        <v>0</v>
      </c>
      <c r="S817" s="8">
        <f ca="1">+COSS!AA1117</f>
        <v>4221.820679078759</v>
      </c>
      <c r="T817" s="8">
        <f ca="1">+COSS!AB1117</f>
        <v>89132.790338832943</v>
      </c>
      <c r="U817" s="8">
        <f ca="1">+COSS!AC1117</f>
        <v>26410.738684480326</v>
      </c>
    </row>
    <row r="818" spans="1:23">
      <c r="B818" s="2" t="str">
        <f>$B$10</f>
        <v>ENERGY</v>
      </c>
      <c r="C818" s="6"/>
      <c r="D818" s="8">
        <f ca="1">+COSS!H1118</f>
        <v>228484581.56916308</v>
      </c>
      <c r="E818" s="8">
        <f ca="1">+COSS!I1118</f>
        <v>86066893.97136049</v>
      </c>
      <c r="F818" s="8">
        <f ca="1">+COSS!J1118</f>
        <v>26456574.855020404</v>
      </c>
      <c r="G818" s="8">
        <f ca="1">+COSS!K1118</f>
        <v>307367.64526210562</v>
      </c>
      <c r="H818" s="8">
        <f ca="1">+COSS!L1118</f>
        <v>15563.754774726276</v>
      </c>
      <c r="I818" s="8">
        <f ca="1">+COSS!N1118</f>
        <v>13831874.374935977</v>
      </c>
      <c r="J818" s="8">
        <f ca="1">+COSS!O1118</f>
        <v>3879236.0486685168</v>
      </c>
      <c r="K818" s="8">
        <f ca="1">+COSS!P1118</f>
        <v>608679.34298339789</v>
      </c>
      <c r="L818" s="8">
        <f ca="1">+COSS!Q1118</f>
        <v>0</v>
      </c>
      <c r="M818" s="8">
        <f ca="1">+COSS!S1118</f>
        <v>660075.06594557327</v>
      </c>
      <c r="N818" s="8">
        <f ca="1">+COSS!T1118</f>
        <v>14746235.404920531</v>
      </c>
      <c r="O818" s="8">
        <f ca="1">+COSS!U1118</f>
        <v>66561298.63474831</v>
      </c>
      <c r="P818" s="8">
        <f ca="1">+COSS!V1118</f>
        <v>9495873.1044786591</v>
      </c>
      <c r="Q818" s="8">
        <f ca="1">+COSS!X1118</f>
        <v>3894429.7683023005</v>
      </c>
      <c r="R818" s="8">
        <f ca="1">+COSS!Y1118</f>
        <v>72570.205342164176</v>
      </c>
      <c r="S818" s="8">
        <f ca="1">+COSS!AA1118</f>
        <v>62412.585638367818</v>
      </c>
      <c r="T818" s="8">
        <f ca="1">+COSS!AB1118</f>
        <v>1461240.735862192</v>
      </c>
      <c r="U818" s="8">
        <f ca="1">+COSS!AC1118</f>
        <v>364256.07091925753</v>
      </c>
    </row>
    <row r="819" spans="1:23">
      <c r="B819" s="2" t="str">
        <f>$B$11</f>
        <v>CUSTOMER</v>
      </c>
      <c r="C819" s="6"/>
      <c r="D819" s="8">
        <f ca="1">+COSS!H1119</f>
        <v>92917831.442638993</v>
      </c>
      <c r="E819" s="8">
        <f ca="1">+COSS!I1119</f>
        <v>62605294.905497022</v>
      </c>
      <c r="F819" s="8">
        <f ca="1">+COSS!J1119</f>
        <v>21884437.515211053</v>
      </c>
      <c r="G819" s="8">
        <f ca="1">+COSS!K1119</f>
        <v>237022.0705509512</v>
      </c>
      <c r="H819" s="8">
        <f ca="1">+COSS!L1119</f>
        <v>17746.63812318584</v>
      </c>
      <c r="I819" s="8">
        <f ca="1">+COSS!N1119</f>
        <v>510351.47441539529</v>
      </c>
      <c r="J819" s="8">
        <f ca="1">+COSS!O1119</f>
        <v>171605.10048064266</v>
      </c>
      <c r="K819" s="8">
        <f ca="1">+COSS!P1119</f>
        <v>37383.091365853943</v>
      </c>
      <c r="L819" s="8">
        <f ca="1">+COSS!Q1119</f>
        <v>0</v>
      </c>
      <c r="M819" s="8">
        <f ca="1">+COSS!S1119</f>
        <v>4198.5053068477509</v>
      </c>
      <c r="N819" s="8">
        <f ca="1">+COSS!T1119</f>
        <v>115777.51883072493</v>
      </c>
      <c r="O819" s="8">
        <f ca="1">+COSS!U1119</f>
        <v>112067.64172777798</v>
      </c>
      <c r="P819" s="8">
        <f ca="1">+COSS!V1119</f>
        <v>29851.733107999735</v>
      </c>
      <c r="Q819" s="8">
        <f ca="1">+COSS!X1119</f>
        <v>182930.55811568222</v>
      </c>
      <c r="R819" s="8">
        <f ca="1">+COSS!Y1119</f>
        <v>1979.8509515600433</v>
      </c>
      <c r="S819" s="8">
        <f ca="1">+COSS!AA1119</f>
        <v>13902.844395949276</v>
      </c>
      <c r="T819" s="8">
        <f ca="1">+COSS!AB1119</f>
        <v>6006490.8850398799</v>
      </c>
      <c r="U819" s="8">
        <f ca="1">+COSS!AC1119</f>
        <v>986791.10951842915</v>
      </c>
    </row>
    <row r="820" spans="1:23">
      <c r="B820" s="2" t="str">
        <f>$B$12</f>
        <v>TOTAL</v>
      </c>
      <c r="C820" s="6"/>
      <c r="D820" s="8">
        <f ca="1">+COSS!H1120</f>
        <v>575298378</v>
      </c>
      <c r="E820" s="8">
        <f ca="1">+COSS!I1120</f>
        <v>259442681.96846965</v>
      </c>
      <c r="F820" s="8">
        <f ca="1">+COSS!J1120</f>
        <v>88333509.898219228</v>
      </c>
      <c r="G820" s="8">
        <f ca="1">+COSS!K1120</f>
        <v>1029169.0198648195</v>
      </c>
      <c r="H820" s="8">
        <f ca="1">+COSS!L1120</f>
        <v>54773.203471085988</v>
      </c>
      <c r="I820" s="8">
        <f ca="1">+COSS!N1120</f>
        <v>36841511.685461879</v>
      </c>
      <c r="J820" s="8">
        <f ca="1">+COSS!O1120</f>
        <v>10315484.465736367</v>
      </c>
      <c r="K820" s="8">
        <f ca="1">+COSS!P1120</f>
        <v>1160578.417290254</v>
      </c>
      <c r="L820" s="8">
        <f ca="1">+COSS!Q1120</f>
        <v>0</v>
      </c>
      <c r="M820" s="8">
        <f ca="1">+COSS!S1120</f>
        <v>1514717.5083570916</v>
      </c>
      <c r="N820" s="8">
        <f ca="1">+COSS!T1120</f>
        <v>31525336.647722356</v>
      </c>
      <c r="O820" s="8">
        <f ca="1">+COSS!U1120</f>
        <v>107924399.00059618</v>
      </c>
      <c r="P820" s="8">
        <f ca="1">+COSS!V1120</f>
        <v>15932626.580829544</v>
      </c>
      <c r="Q820" s="8">
        <f ca="1">+COSS!X1120</f>
        <v>11118682.746131938</v>
      </c>
      <c r="R820" s="8">
        <f ca="1">+COSS!Y1120</f>
        <v>191509.67450268322</v>
      </c>
      <c r="S820" s="8">
        <f ca="1">+COSS!AA1120</f>
        <v>185413.62458475135</v>
      </c>
      <c r="T820" s="8">
        <f ca="1">+COSS!AB1120</f>
        <v>8170760.9900812525</v>
      </c>
      <c r="U820" s="8">
        <f ca="1">+COSS!AC1120</f>
        <v>1557222.5686808249</v>
      </c>
    </row>
    <row r="821" spans="1:23">
      <c r="A821" s="2" t="s">
        <v>238</v>
      </c>
      <c r="B821" s="2" t="str">
        <f>$B$5</f>
        <v>PRODUCTION</v>
      </c>
      <c r="C821" s="6"/>
      <c r="D821" s="7">
        <f ca="1">+D813/$D$820</f>
        <v>0.3063396533102703</v>
      </c>
      <c r="E821" s="7">
        <f t="shared" ref="E821:U828" ca="1" si="516">+E813/$D$820</f>
        <v>0.1422069773072171</v>
      </c>
      <c r="F821" s="7">
        <f t="shared" ca="1" si="516"/>
        <v>4.193834825799761E-2</v>
      </c>
      <c r="G821" s="7">
        <f t="shared" ca="1" si="516"/>
        <v>5.0399324144448354E-4</v>
      </c>
      <c r="H821" s="7">
        <f t="shared" ca="1" si="516"/>
        <v>2.4991892538139298E-5</v>
      </c>
      <c r="I821" s="7">
        <f t="shared" ca="1" si="516"/>
        <v>2.2048586816245552E-2</v>
      </c>
      <c r="J821" s="7">
        <f t="shared" ca="1" si="516"/>
        <v>6.3903011231102079E-3</v>
      </c>
      <c r="K821" s="7">
        <f t="shared" ca="1" si="516"/>
        <v>7.6472167440497078E-4</v>
      </c>
      <c r="L821" s="7">
        <f ca="1">IFERROR(L813/$D$820,0)</f>
        <v>0</v>
      </c>
      <c r="M821" s="7">
        <f t="shared" ca="1" si="516"/>
        <v>8.5433964090285484E-4</v>
      </c>
      <c r="N821" s="7">
        <f t="shared" ca="1" si="516"/>
        <v>1.7877944790482273E-2</v>
      </c>
      <c r="O821" s="7">
        <f t="shared" ca="1" si="516"/>
        <v>5.7249145574018917E-2</v>
      </c>
      <c r="P821" s="7">
        <f t="shared" ca="1" si="516"/>
        <v>8.6978473668637354E-3</v>
      </c>
      <c r="Q821" s="7">
        <f t="shared" ca="1" si="516"/>
        <v>6.6079118327880843E-3</v>
      </c>
      <c r="R821" s="7">
        <f t="shared" ca="1" si="516"/>
        <v>1.1672021702232521E-4</v>
      </c>
      <c r="S821" s="7">
        <f t="shared" ca="1" si="516"/>
        <v>9.1972784840836641E-5</v>
      </c>
      <c r="T821" s="7">
        <f t="shared" ca="1" si="516"/>
        <v>7.5257849598460045E-4</v>
      </c>
      <c r="U821" s="7">
        <f t="shared" ca="1" si="516"/>
        <v>2.1327229440853653E-4</v>
      </c>
    </row>
    <row r="822" spans="1:23">
      <c r="A822" s="2" t="str">
        <f t="shared" ref="A822:A828" si="517">A821</f>
        <v>REV</v>
      </c>
      <c r="B822" s="2" t="str">
        <f>$B$6</f>
        <v>BULKTRAN</v>
      </c>
      <c r="C822" s="6"/>
      <c r="D822" s="7">
        <f t="shared" ref="D822:D828" ca="1" si="518">+D814/$D$820</f>
        <v>5.9680246133830855E-2</v>
      </c>
      <c r="E822" s="7">
        <f t="shared" ref="E822:R822" ca="1" si="519">+E814/$D$820</f>
        <v>1.6460527602734448E-2</v>
      </c>
      <c r="F822" s="7">
        <f t="shared" ca="1" si="519"/>
        <v>1.1746331970568308E-2</v>
      </c>
      <c r="G822" s="7">
        <f t="shared" ca="1" si="519"/>
        <v>1.6653832005460167E-4</v>
      </c>
      <c r="H822" s="7">
        <f t="shared" ca="1" si="519"/>
        <v>8.8298246599923621E-6</v>
      </c>
      <c r="I822" s="7">
        <f t="shared" ca="1" si="519"/>
        <v>7.6777517063577223E-3</v>
      </c>
      <c r="J822" s="7">
        <f t="shared" ca="1" si="519"/>
        <v>2.2110835439421868E-3</v>
      </c>
      <c r="K822" s="7">
        <f t="shared" ca="1" si="519"/>
        <v>9.2058959826029995E-5</v>
      </c>
      <c r="L822" s="7">
        <f t="shared" ref="L822:L828" ca="1" si="520">IFERROR(L814/$D$820,0)</f>
        <v>0</v>
      </c>
      <c r="M822" s="7">
        <f t="shared" ca="1" si="519"/>
        <v>2.8787693758874417E-4</v>
      </c>
      <c r="N822" s="7">
        <f t="shared" ca="1" si="519"/>
        <v>5.3048790127018979E-3</v>
      </c>
      <c r="O822" s="7">
        <f t="shared" ca="1" si="519"/>
        <v>1.0270319281666669E-2</v>
      </c>
      <c r="P822" s="7">
        <f t="shared" ca="1" si="519"/>
        <v>2.438811431855981E-3</v>
      </c>
      <c r="Q822" s="7">
        <f t="shared" ca="1" si="519"/>
        <v>2.557353165580166E-3</v>
      </c>
      <c r="R822" s="7">
        <f t="shared" ca="1" si="519"/>
        <v>4.2535487519690774E-5</v>
      </c>
      <c r="S822" s="7">
        <f t="shared" ca="1" si="516"/>
        <v>4.6618113558925555E-5</v>
      </c>
      <c r="T822" s="7">
        <f t="shared" ca="1" si="516"/>
        <v>2.8021415566716187E-4</v>
      </c>
      <c r="U822" s="7">
        <f t="shared" ca="1" si="516"/>
        <v>8.8516619548371323E-5</v>
      </c>
    </row>
    <row r="823" spans="1:23">
      <c r="A823" s="2" t="str">
        <f t="shared" si="517"/>
        <v>REV</v>
      </c>
      <c r="B823" s="2" t="str">
        <f>$B$7</f>
        <v>SUBTRAN</v>
      </c>
      <c r="C823" s="6"/>
      <c r="D823" s="7">
        <f t="shared" ca="1" si="518"/>
        <v>1.8868336446586222E-2</v>
      </c>
      <c r="E823" s="7">
        <f t="shared" ca="1" si="516"/>
        <v>5.4370779797392136E-3</v>
      </c>
      <c r="F823" s="7">
        <f t="shared" ca="1" si="516"/>
        <v>3.633335594902181E-3</v>
      </c>
      <c r="G823" s="7">
        <f t="shared" ca="1" si="516"/>
        <v>5.1401204327126898E-5</v>
      </c>
      <c r="H823" s="7">
        <f t="shared" ca="1" si="516"/>
        <v>3.4855504631963834E-6</v>
      </c>
      <c r="I823" s="7">
        <f t="shared" ca="1" si="516"/>
        <v>2.3248684885469805E-3</v>
      </c>
      <c r="J823" s="7">
        <f t="shared" ca="1" si="516"/>
        <v>6.6963637479934481E-4</v>
      </c>
      <c r="K823" s="7">
        <f t="shared" ca="1" si="516"/>
        <v>3.7565678250697824E-5</v>
      </c>
      <c r="L823" s="7">
        <f t="shared" ca="1" si="520"/>
        <v>0</v>
      </c>
      <c r="M823" s="7">
        <f t="shared" ca="1" si="516"/>
        <v>8.5767196230220353E-5</v>
      </c>
      <c r="N823" s="7">
        <f t="shared" ca="1" si="516"/>
        <v>1.6262887529358548E-3</v>
      </c>
      <c r="O823" s="7">
        <f t="shared" ca="1" si="516"/>
        <v>4.1842532523465601E-3</v>
      </c>
      <c r="P823" s="7">
        <f t="shared" ca="1" si="516"/>
        <v>0</v>
      </c>
      <c r="Q823" s="7">
        <f t="shared" ca="1" si="516"/>
        <v>7.7373188192728613E-4</v>
      </c>
      <c r="R823" s="7">
        <f t="shared" ca="1" si="516"/>
        <v>1.3167163992123813E-5</v>
      </c>
      <c r="S823" s="7">
        <f t="shared" ca="1" si="516"/>
        <v>1.409159320916452E-5</v>
      </c>
      <c r="T823" s="7">
        <f t="shared" ca="1" si="516"/>
        <v>1.0406944183697234E-5</v>
      </c>
      <c r="U823" s="7">
        <f t="shared" ca="1" si="516"/>
        <v>3.2587907325776632E-6</v>
      </c>
    </row>
    <row r="824" spans="1:23">
      <c r="A824" s="2" t="str">
        <f t="shared" si="517"/>
        <v>REV</v>
      </c>
      <c r="B824" s="2" t="str">
        <f>$B$8</f>
        <v>DISTPRI</v>
      </c>
      <c r="C824" s="6"/>
      <c r="D824" s="7">
        <f t="shared" ca="1" si="518"/>
        <v>4.2963948411703264E-2</v>
      </c>
      <c r="E824" s="7">
        <f t="shared" ca="1" si="516"/>
        <v>2.0206343181974059E-2</v>
      </c>
      <c r="F824" s="7">
        <f t="shared" ca="1" si="516"/>
        <v>9.2485237450676237E-3</v>
      </c>
      <c r="G824" s="7">
        <f t="shared" ca="1" si="516"/>
        <v>1.2072440580892579E-4</v>
      </c>
      <c r="H824" s="7">
        <f t="shared" ca="1" si="516"/>
        <v>0</v>
      </c>
      <c r="I824" s="7">
        <f t="shared" ca="1" si="516"/>
        <v>5.5277156042953498E-3</v>
      </c>
      <c r="J824" s="7">
        <f t="shared" ca="1" si="516"/>
        <v>1.618360114351011E-3</v>
      </c>
      <c r="K824" s="7">
        <f t="shared" ca="1" si="516"/>
        <v>0</v>
      </c>
      <c r="L824" s="7">
        <f t="shared" ca="1" si="520"/>
        <v>0</v>
      </c>
      <c r="M824" s="7">
        <f t="shared" ca="1" si="516"/>
        <v>2.0386353391416929E-4</v>
      </c>
      <c r="N824" s="7">
        <f t="shared" ca="1" si="516"/>
        <v>4.1555505842497259E-3</v>
      </c>
      <c r="O824" s="7">
        <f t="shared" ca="1" si="516"/>
        <v>0</v>
      </c>
      <c r="P824" s="7">
        <f t="shared" ca="1" si="516"/>
        <v>0</v>
      </c>
      <c r="Q824" s="7">
        <f t="shared" ca="1" si="516"/>
        <v>1.7910537570841056E-3</v>
      </c>
      <c r="R824" s="7">
        <f t="shared" ca="1" si="516"/>
        <v>3.0879665736101067E-5</v>
      </c>
      <c r="S824" s="7">
        <f t="shared" ca="1" si="516"/>
        <v>2.9616603750865013E-5</v>
      </c>
      <c r="T824" s="7">
        <f t="shared" ca="1" si="516"/>
        <v>2.3892894455457822E-5</v>
      </c>
      <c r="U824" s="7">
        <f t="shared" ca="1" si="516"/>
        <v>7.4243210158577546E-6</v>
      </c>
    </row>
    <row r="825" spans="1:23">
      <c r="A825" s="2" t="str">
        <f t="shared" si="517"/>
        <v>REV</v>
      </c>
      <c r="B825" s="2" t="str">
        <f>$B$9</f>
        <v>DISTSEC</v>
      </c>
      <c r="C825" s="6"/>
      <c r="D825" s="7">
        <f t="shared" ca="1" si="518"/>
        <v>1.3477001903307369E-2</v>
      </c>
      <c r="E825" s="7">
        <f t="shared" ca="1" si="516"/>
        <v>8.2334949237515311E-3</v>
      </c>
      <c r="F825" s="7">
        <f t="shared" ca="1" si="516"/>
        <v>2.9495568734878735E-3</v>
      </c>
      <c r="G825" s="7">
        <f t="shared" ca="1" si="516"/>
        <v>0</v>
      </c>
      <c r="H825" s="7">
        <f t="shared" ca="1" si="516"/>
        <v>0</v>
      </c>
      <c r="I825" s="7">
        <f t="shared" ca="1" si="516"/>
        <v>1.5299758214460521E-3</v>
      </c>
      <c r="J825" s="7">
        <f t="shared" ca="1" si="516"/>
        <v>0</v>
      </c>
      <c r="K825" s="7">
        <f t="shared" ca="1" si="516"/>
        <v>0</v>
      </c>
      <c r="L825" s="7">
        <f t="shared" ca="1" si="520"/>
        <v>0</v>
      </c>
      <c r="M825" s="7">
        <f t="shared" ca="1" si="516"/>
        <v>4.6418526322910163E-5</v>
      </c>
      <c r="N825" s="7">
        <f t="shared" ca="1" si="516"/>
        <v>0</v>
      </c>
      <c r="O825" s="7">
        <f t="shared" ca="1" si="516"/>
        <v>0</v>
      </c>
      <c r="P825" s="7">
        <f t="shared" ca="1" si="516"/>
        <v>0</v>
      </c>
      <c r="Q825" s="7">
        <f t="shared" ca="1" si="516"/>
        <v>5.0937622176223474E-4</v>
      </c>
      <c r="R825" s="7">
        <f t="shared" ca="1" si="516"/>
        <v>0</v>
      </c>
      <c r="S825" s="7">
        <f t="shared" ca="1" si="516"/>
        <v>7.3384887573570717E-6</v>
      </c>
      <c r="T825" s="7">
        <f t="shared" ca="1" si="516"/>
        <v>1.5493315077421085E-4</v>
      </c>
      <c r="U825" s="7">
        <f t="shared" ca="1" si="516"/>
        <v>4.5907897005196018E-5</v>
      </c>
    </row>
    <row r="826" spans="1:23">
      <c r="A826" s="2" t="str">
        <f t="shared" si="517"/>
        <v>REV</v>
      </c>
      <c r="B826" s="2" t="str">
        <f>$B$10</f>
        <v>ENERGY</v>
      </c>
      <c r="C826" s="6"/>
      <c r="D826" s="7">
        <f t="shared" ca="1" si="518"/>
        <v>0.39715839694087074</v>
      </c>
      <c r="E826" s="7">
        <f t="shared" ca="1" si="516"/>
        <v>0.14960392252550464</v>
      </c>
      <c r="F826" s="7">
        <f t="shared" ca="1" si="516"/>
        <v>4.5987570740240125E-2</v>
      </c>
      <c r="G826" s="7">
        <f t="shared" ca="1" si="516"/>
        <v>5.3427518139483716E-4</v>
      </c>
      <c r="H826" s="7">
        <f t="shared" ca="1" si="516"/>
        <v>2.7053361125113889E-5</v>
      </c>
      <c r="I826" s="7">
        <f t="shared" ca="1" si="516"/>
        <v>2.4042957365918348E-2</v>
      </c>
      <c r="J826" s="7">
        <f t="shared" ca="1" si="516"/>
        <v>6.7429984109367968E-3</v>
      </c>
      <c r="K826" s="7">
        <f t="shared" ca="1" si="516"/>
        <v>1.0580237425654585E-3</v>
      </c>
      <c r="L826" s="7">
        <f t="shared" ca="1" si="520"/>
        <v>0</v>
      </c>
      <c r="M826" s="7">
        <f t="shared" ca="1" si="516"/>
        <v>1.1473612497227886E-3</v>
      </c>
      <c r="N826" s="7">
        <f t="shared" ca="1" si="516"/>
        <v>2.5632325709287036E-2</v>
      </c>
      <c r="O826" s="7">
        <f t="shared" ca="1" si="516"/>
        <v>0.11569874204433844</v>
      </c>
      <c r="P826" s="7">
        <f t="shared" ca="1" si="516"/>
        <v>1.6505996657752892E-2</v>
      </c>
      <c r="Q826" s="7">
        <f t="shared" ca="1" si="516"/>
        <v>6.7694085664574922E-3</v>
      </c>
      <c r="R826" s="7">
        <f t="shared" ca="1" si="516"/>
        <v>1.2614359455427523E-4</v>
      </c>
      <c r="S826" s="7">
        <f t="shared" ca="1" si="516"/>
        <v>1.084873311399599E-4</v>
      </c>
      <c r="T826" s="7">
        <f t="shared" ca="1" si="516"/>
        <v>2.539970199363559E-3</v>
      </c>
      <c r="U826" s="7">
        <f t="shared" ca="1" si="516"/>
        <v>6.3316026056874704E-4</v>
      </c>
    </row>
    <row r="827" spans="1:23">
      <c r="A827" s="2" t="str">
        <f t="shared" si="517"/>
        <v>REV</v>
      </c>
      <c r="B827" s="2" t="str">
        <f>$B$11</f>
        <v>CUSTOMER</v>
      </c>
      <c r="C827" s="6"/>
      <c r="D827" s="7">
        <f t="shared" ca="1" si="518"/>
        <v>0.16151241685343148</v>
      </c>
      <c r="E827" s="7">
        <f t="shared" ca="1" si="516"/>
        <v>0.10882230386802345</v>
      </c>
      <c r="F827" s="7">
        <f t="shared" ca="1" si="516"/>
        <v>3.8040151601489575E-2</v>
      </c>
      <c r="G827" s="7">
        <f t="shared" ca="1" si="516"/>
        <v>4.1199850306365926E-4</v>
      </c>
      <c r="H827" s="7">
        <f t="shared" ca="1" si="516"/>
        <v>3.0847711034543958E-5</v>
      </c>
      <c r="I827" s="7">
        <f t="shared" ca="1" si="516"/>
        <v>8.8710744533925196E-4</v>
      </c>
      <c r="J827" s="7">
        <f t="shared" ca="1" si="516"/>
        <v>2.9828886547050664E-4</v>
      </c>
      <c r="K827" s="7">
        <f t="shared" ca="1" si="516"/>
        <v>6.4980352449131964E-5</v>
      </c>
      <c r="L827" s="7">
        <f t="shared" ca="1" si="520"/>
        <v>0</v>
      </c>
      <c r="M827" s="7">
        <f t="shared" ca="1" si="516"/>
        <v>7.2979613143420873E-6</v>
      </c>
      <c r="N827" s="7">
        <f t="shared" ca="1" si="516"/>
        <v>2.0124777551645546E-4</v>
      </c>
      <c r="O827" s="7">
        <f t="shared" ca="1" si="516"/>
        <v>1.947991616409146E-4</v>
      </c>
      <c r="P827" s="7">
        <f t="shared" ca="1" si="516"/>
        <v>5.1889131361325921E-5</v>
      </c>
      <c r="Q827" s="7">
        <f t="shared" ca="1" si="516"/>
        <v>3.17975097985905E-4</v>
      </c>
      <c r="R827" s="7">
        <f t="shared" ca="1" si="516"/>
        <v>3.4414332236480655E-6</v>
      </c>
      <c r="S827" s="7">
        <f t="shared" ca="1" si="516"/>
        <v>2.4166319474568858E-5</v>
      </c>
      <c r="T827" s="7">
        <f t="shared" ca="1" si="516"/>
        <v>1.0440653258785791E-2</v>
      </c>
      <c r="U827" s="7">
        <f t="shared" ca="1" si="516"/>
        <v>1.7152683672583362E-3</v>
      </c>
    </row>
    <row r="828" spans="1:23">
      <c r="A828" s="2" t="str">
        <f t="shared" si="517"/>
        <v>REV</v>
      </c>
      <c r="B828" s="2" t="str">
        <f>$B$12</f>
        <v>TOTAL</v>
      </c>
      <c r="C828" s="6"/>
      <c r="D828" s="7">
        <f t="shared" ca="1" si="518"/>
        <v>1</v>
      </c>
      <c r="E828" s="7">
        <f t="shared" ca="1" si="516"/>
        <v>0.45097064738894438</v>
      </c>
      <c r="F828" s="7">
        <f t="shared" ca="1" si="516"/>
        <v>0.15354381878375334</v>
      </c>
      <c r="G828" s="7">
        <f t="shared" ca="1" si="516"/>
        <v>1.7889308560936348E-3</v>
      </c>
      <c r="H828" s="7">
        <f t="shared" ca="1" si="516"/>
        <v>9.5208339820985886E-5</v>
      </c>
      <c r="I828" s="7">
        <f t="shared" ca="1" si="516"/>
        <v>6.4038963248149255E-2</v>
      </c>
      <c r="J828" s="7">
        <f t="shared" ca="1" si="516"/>
        <v>1.7930668432610056E-2</v>
      </c>
      <c r="K828" s="7">
        <f t="shared" ca="1" si="516"/>
        <v>2.0173504074962887E-3</v>
      </c>
      <c r="L828" s="7">
        <f t="shared" ca="1" si="520"/>
        <v>0</v>
      </c>
      <c r="M828" s="7">
        <f t="shared" ca="1" si="516"/>
        <v>2.6329250459960303E-3</v>
      </c>
      <c r="N828" s="7">
        <f t="shared" ca="1" si="516"/>
        <v>5.4798236625173233E-2</v>
      </c>
      <c r="O828" s="7">
        <f t="shared" ca="1" si="516"/>
        <v>0.18759725931401144</v>
      </c>
      <c r="P828" s="7">
        <f t="shared" ca="1" si="516"/>
        <v>2.7694544587833939E-2</v>
      </c>
      <c r="Q828" s="7">
        <f t="shared" ca="1" si="516"/>
        <v>1.9326810523585272E-2</v>
      </c>
      <c r="R828" s="7">
        <f t="shared" ca="1" si="516"/>
        <v>3.3288756204816422E-4</v>
      </c>
      <c r="S828" s="7">
        <f t="shared" ca="1" si="516"/>
        <v>3.2229123473167756E-4</v>
      </c>
      <c r="T828" s="7">
        <f t="shared" ca="1" si="516"/>
        <v>1.4202649099214482E-2</v>
      </c>
      <c r="U828" s="7">
        <f t="shared" ca="1" si="516"/>
        <v>2.7068085505376218E-3</v>
      </c>
    </row>
    <row r="829" spans="1:23"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</row>
    <row r="832" spans="1:23">
      <c r="A832" s="53" t="s">
        <v>16</v>
      </c>
      <c r="C832" s="58" t="s">
        <v>609</v>
      </c>
      <c r="D832" s="130">
        <f>SUM(E832:U832)</f>
        <v>488449953</v>
      </c>
      <c r="E832" s="130">
        <v>217479825</v>
      </c>
      <c r="F832" s="130">
        <v>77501254</v>
      </c>
      <c r="G832" s="130">
        <v>937871</v>
      </c>
      <c r="H832" s="130">
        <v>49423</v>
      </c>
      <c r="I832" s="130">
        <v>32068115</v>
      </c>
      <c r="J832" s="130">
        <v>8742658</v>
      </c>
      <c r="K832" s="130">
        <v>901039</v>
      </c>
      <c r="L832" s="130">
        <v>0</v>
      </c>
      <c r="M832" s="130">
        <v>1317898</v>
      </c>
      <c r="N832" s="130">
        <v>25977052</v>
      </c>
      <c r="O832" s="130">
        <v>89677755</v>
      </c>
      <c r="P832" s="130">
        <v>14144263</v>
      </c>
      <c r="Q832" s="130">
        <v>9846521</v>
      </c>
      <c r="R832" s="130">
        <v>168609</v>
      </c>
      <c r="S832" s="130">
        <v>179934</v>
      </c>
      <c r="T832" s="130">
        <v>7976096</v>
      </c>
      <c r="U832" s="130">
        <v>1481640</v>
      </c>
      <c r="V832" s="9"/>
      <c r="W832" s="2" t="s">
        <v>728</v>
      </c>
    </row>
    <row r="833" spans="1:22">
      <c r="A833" s="15" t="s">
        <v>172</v>
      </c>
      <c r="C833" s="58" t="s">
        <v>610</v>
      </c>
      <c r="D833" s="10">
        <f ca="1">SUM(E833:U833)</f>
        <v>72631740.000000015</v>
      </c>
      <c r="E833" s="55">
        <f ca="1">COSS!I1111+COSS!I936+COSS!I953+COSS!I944</f>
        <v>31885119.077980004</v>
      </c>
      <c r="F833" s="55">
        <f ca="1">COSS!J1111+COSS!J936+COSS!J953+COSS!J944</f>
        <v>9527842.5808837377</v>
      </c>
      <c r="G833" s="55">
        <f ca="1">COSS!K1111+COSS!K936+COSS!K953+COSS!K944</f>
        <v>114703.01602462685</v>
      </c>
      <c r="H833" s="55">
        <f ca="1">COSS!L1111+COSS!L936+COSS!L953+COSS!L944</f>
        <v>6781.2032687193132</v>
      </c>
      <c r="I833" s="55">
        <f ca="1">COSS!N1111+COSS!N936+COSS!N953+COSS!N944</f>
        <v>3929421.5541562485</v>
      </c>
      <c r="J833" s="55">
        <f ca="1">COSS!O1111+COSS!O936+COSS!O953+COSS!O944</f>
        <v>1165118.4299388083</v>
      </c>
      <c r="K833" s="55">
        <f ca="1">COSS!P1111+COSS!P936+COSS!P953+COSS!P944</f>
        <v>187878.41360087311</v>
      </c>
      <c r="L833" s="55">
        <f ca="1">COSS!Q1111+COSS!Q936+COSS!Q953+COSS!Q944</f>
        <v>0</v>
      </c>
      <c r="M833" s="55">
        <f ca="1">COSS!S1111+COSS!S936+COSS!S953+COSS!S944</f>
        <v>196819.50296084615</v>
      </c>
      <c r="N833" s="55">
        <f ca="1">COSS!T1111+COSS!T936+COSS!T953+COSS!T944</f>
        <v>3717391.5413571089</v>
      </c>
      <c r="O833" s="55">
        <f ca="1">COSS!U1111+COSS!U936+COSS!U953+COSS!U944</f>
        <v>18593388.633402988</v>
      </c>
      <c r="P833" s="55">
        <f ca="1">COSS!V1111+COSS!V936+COSS!V953+COSS!V944</f>
        <v>1788363.522914656</v>
      </c>
      <c r="Q833" s="55">
        <f ca="1">COSS!X1111+COSS!X936+COSS!X953+COSS!X944</f>
        <v>1057767.7058145194</v>
      </c>
      <c r="R833" s="55">
        <f ca="1">COSS!Y1111+COSS!Y936+COSS!Y953+COSS!Y944</f>
        <v>19905.673812299327</v>
      </c>
      <c r="S833" s="55">
        <f ca="1">COSS!AA1111+COSS!AA936+COSS!AA953+COSS!AA944</f>
        <v>18211.623847996285</v>
      </c>
      <c r="T833" s="55">
        <f ca="1">COSS!AB1111+COSS!AB936+COSS!AB953+COSS!AB944</f>
        <v>348519.95742244908</v>
      </c>
      <c r="U833" s="55">
        <f ca="1">COSS!AC1111+COSS!AC936+COSS!AC953+COSS!AC944</f>
        <v>74507.562614123715</v>
      </c>
      <c r="V833" s="9"/>
    </row>
    <row r="834" spans="1:22">
      <c r="A834" s="15" t="s">
        <v>171</v>
      </c>
      <c r="C834" s="58" t="s">
        <v>611</v>
      </c>
      <c r="D834" s="10">
        <f ca="1">SUM(E834:U834)</f>
        <v>529722978.38322777</v>
      </c>
      <c r="E834" s="10">
        <f ca="1">COSS!I4390</f>
        <v>256062121.82162428</v>
      </c>
      <c r="F834" s="10">
        <f ca="1">COSS!J4390</f>
        <v>72712434.591078714</v>
      </c>
      <c r="G834" s="10">
        <f ca="1">COSS!K4390</f>
        <v>860495.88318066613</v>
      </c>
      <c r="H834" s="10">
        <f ca="1">COSS!L4390</f>
        <v>47841.519752100568</v>
      </c>
      <c r="I834" s="10">
        <f ca="1">COSS!N4390</f>
        <v>28263452.168535527</v>
      </c>
      <c r="J834" s="10">
        <f ca="1">COSS!O4390</f>
        <v>7776862.5267169308</v>
      </c>
      <c r="K834" s="10">
        <f ca="1">COSS!P4390</f>
        <v>1087381.3827398659</v>
      </c>
      <c r="L834" s="10">
        <f ca="1">COSS!Q4390</f>
        <v>0</v>
      </c>
      <c r="M834" s="10">
        <f ca="1">COSS!S4390</f>
        <v>1249185.3378825721</v>
      </c>
      <c r="N834" s="10">
        <f ca="1">COSS!T4390</f>
        <v>25025631.252648462</v>
      </c>
      <c r="O834" s="10">
        <f ca="1">COSS!U4390</f>
        <v>107057838.54517841</v>
      </c>
      <c r="P834" s="10">
        <f ca="1">COSS!V4390</f>
        <v>14626330.590301827</v>
      </c>
      <c r="Q834" s="10">
        <f ca="1">COSS!X4390</f>
        <v>8114181.04663062</v>
      </c>
      <c r="R834" s="10">
        <f ca="1">COSS!Y4390</f>
        <v>146282.15768030914</v>
      </c>
      <c r="S834" s="10">
        <f ca="1">COSS!AA4390</f>
        <v>133445.91615259886</v>
      </c>
      <c r="T834" s="10">
        <f ca="1">COSS!AB4390</f>
        <v>5582454.5285062604</v>
      </c>
      <c r="U834" s="10">
        <f ca="1">COSS!AC4390</f>
        <v>977039.11461853806</v>
      </c>
      <c r="V834" s="9"/>
    </row>
    <row r="835" spans="1:22">
      <c r="C835" s="8"/>
    </row>
    <row r="836" spans="1:22">
      <c r="A836" s="15" t="str">
        <f>COSS!B4399</f>
        <v>Net Operating Income</v>
      </c>
      <c r="D836" s="8">
        <f t="shared" ref="D836:U836" ca="1" si="521">D832+D833-D834</f>
        <v>31358714.616772234</v>
      </c>
      <c r="E836" s="8">
        <f t="shared" ca="1" si="521"/>
        <v>-6697177.7436442673</v>
      </c>
      <c r="F836" s="8">
        <f t="shared" ca="1" si="521"/>
        <v>14316661.989805028</v>
      </c>
      <c r="G836" s="8">
        <f t="shared" ca="1" si="521"/>
        <v>192078.13284396066</v>
      </c>
      <c r="H836" s="8">
        <f t="shared" ca="1" si="521"/>
        <v>8362.6835166187448</v>
      </c>
      <c r="I836" s="8">
        <f t="shared" ca="1" si="521"/>
        <v>7734084.3856207244</v>
      </c>
      <c r="J836" s="8">
        <f t="shared" ca="1" si="521"/>
        <v>2130913.9032218773</v>
      </c>
      <c r="K836" s="8">
        <f t="shared" ca="1" si="521"/>
        <v>1536.0308610072825</v>
      </c>
      <c r="L836" s="8">
        <f ca="1">L832+L833-L834</f>
        <v>0</v>
      </c>
      <c r="M836" s="8">
        <f t="shared" ca="1" si="521"/>
        <v>265532.16507827397</v>
      </c>
      <c r="N836" s="8">
        <f t="shared" ca="1" si="521"/>
        <v>4668812.2887086459</v>
      </c>
      <c r="O836" s="8">
        <f t="shared" ca="1" si="521"/>
        <v>1213305.0882245749</v>
      </c>
      <c r="P836" s="8">
        <f t="shared" ca="1" si="521"/>
        <v>1306295.9326128289</v>
      </c>
      <c r="Q836" s="8">
        <f t="shared" ca="1" si="521"/>
        <v>2790107.6591838999</v>
      </c>
      <c r="R836" s="8">
        <f t="shared" ca="1" si="521"/>
        <v>42232.516131990182</v>
      </c>
      <c r="S836" s="8">
        <f t="shared" ca="1" si="521"/>
        <v>64699.707695397432</v>
      </c>
      <c r="T836" s="8">
        <f t="shared" ca="1" si="521"/>
        <v>2742161.4289161889</v>
      </c>
      <c r="U836" s="8">
        <f t="shared" ca="1" si="521"/>
        <v>579108.44799558574</v>
      </c>
    </row>
    <row r="837" spans="1:22">
      <c r="A837" s="2" t="str">
        <f t="shared" ref="A837:B844" si="522">A529</f>
        <v>RATEBASE</v>
      </c>
      <c r="B837" s="2" t="str">
        <f t="shared" si="522"/>
        <v>PRODUCTION</v>
      </c>
      <c r="C837" s="2"/>
      <c r="D837" s="7">
        <f t="shared" ref="D837:U837" ca="1" si="523">D529</f>
        <v>0.26496409394273801</v>
      </c>
      <c r="E837" s="7">
        <f t="shared" ca="1" si="523"/>
        <v>0.13086096857340695</v>
      </c>
      <c r="F837" s="7">
        <f t="shared" ca="1" si="523"/>
        <v>3.2822625664568679E-2</v>
      </c>
      <c r="G837" s="7">
        <f t="shared" ca="1" si="523"/>
        <v>3.76113743206914E-4</v>
      </c>
      <c r="H837" s="7">
        <f t="shared" ca="1" si="523"/>
        <v>8.9930522937996109E-6</v>
      </c>
      <c r="I837" s="7">
        <f t="shared" ca="1" si="523"/>
        <v>1.4814831694668606E-2</v>
      </c>
      <c r="J837" s="7">
        <f t="shared" ca="1" si="523"/>
        <v>3.9366347837172062E-3</v>
      </c>
      <c r="K837" s="7">
        <f t="shared" ca="1" si="523"/>
        <v>6.2573044594744836E-4</v>
      </c>
      <c r="L837" s="7">
        <f ca="1">L529</f>
        <v>0</v>
      </c>
      <c r="M837" s="7">
        <f t="shared" ca="1" si="523"/>
        <v>6.3493342260757498E-4</v>
      </c>
      <c r="N837" s="7">
        <f t="shared" ca="1" si="523"/>
        <v>1.1266281027672966E-2</v>
      </c>
      <c r="O837" s="7">
        <f t="shared" ca="1" si="523"/>
        <v>5.7297189516359828E-2</v>
      </c>
      <c r="P837" s="7">
        <f t="shared" ca="1" si="523"/>
        <v>7.2546704833391686E-3</v>
      </c>
      <c r="Q837" s="7">
        <f t="shared" ca="1" si="523"/>
        <v>4.2136745647556101E-3</v>
      </c>
      <c r="R837" s="7">
        <f t="shared" ca="1" si="523"/>
        <v>7.9330567411544021E-5</v>
      </c>
      <c r="S837" s="7">
        <f t="shared" ca="1" si="523"/>
        <v>6.1332045614075561E-5</v>
      </c>
      <c r="T837" s="7">
        <f t="shared" ca="1" si="523"/>
        <v>5.7351071790263236E-4</v>
      </c>
      <c r="U837" s="7">
        <f t="shared" ca="1" si="523"/>
        <v>1.372736392650986E-4</v>
      </c>
    </row>
    <row r="838" spans="1:22">
      <c r="A838" s="2" t="str">
        <f t="shared" si="522"/>
        <v>RATEBASE</v>
      </c>
      <c r="B838" s="2" t="str">
        <f t="shared" si="522"/>
        <v>BULKTRAN</v>
      </c>
      <c r="C838" s="2"/>
      <c r="D838" s="7">
        <f t="shared" ref="D838:U838" ca="1" si="524">D530</f>
        <v>0.22545144190029262</v>
      </c>
      <c r="E838" s="7">
        <f t="shared" ca="1" si="524"/>
        <v>0.11144763921152753</v>
      </c>
      <c r="F838" s="7">
        <f t="shared" ca="1" si="524"/>
        <v>2.7935136370376711E-2</v>
      </c>
      <c r="G838" s="7">
        <f t="shared" ca="1" si="524"/>
        <v>3.2855814572615451E-4</v>
      </c>
      <c r="H838" s="7">
        <f t="shared" ca="1" si="524"/>
        <v>1.0143072785475297E-5</v>
      </c>
      <c r="I838" s="7">
        <f t="shared" ca="1" si="524"/>
        <v>1.2589491980356729E-2</v>
      </c>
      <c r="J838" s="7">
        <f t="shared" ca="1" si="524"/>
        <v>3.3708074406334485E-3</v>
      </c>
      <c r="K838" s="7">
        <f t="shared" ca="1" si="524"/>
        <v>5.3592905625927955E-4</v>
      </c>
      <c r="L838" s="7">
        <f t="shared" ca="1" si="524"/>
        <v>0</v>
      </c>
      <c r="M838" s="7">
        <f t="shared" ca="1" si="524"/>
        <v>5.4077294635877815E-4</v>
      </c>
      <c r="N838" s="7">
        <f t="shared" ca="1" si="524"/>
        <v>9.6532500904360219E-3</v>
      </c>
      <c r="O838" s="7">
        <f t="shared" ca="1" si="524"/>
        <v>4.8590660956282838E-2</v>
      </c>
      <c r="P838" s="7">
        <f t="shared" ca="1" si="524"/>
        <v>6.1617810050943701E-3</v>
      </c>
      <c r="Q838" s="7">
        <f t="shared" ca="1" si="524"/>
        <v>3.5661023898798773E-3</v>
      </c>
      <c r="R838" s="7">
        <f t="shared" ca="1" si="524"/>
        <v>6.7115339356585649E-5</v>
      </c>
      <c r="S838" s="7">
        <f t="shared" ca="1" si="524"/>
        <v>5.1920900952917622E-5</v>
      </c>
      <c r="T838" s="7">
        <f t="shared" ca="1" si="524"/>
        <v>4.8598418924328116E-4</v>
      </c>
      <c r="U838" s="7">
        <f t="shared" ca="1" si="524"/>
        <v>1.1614880502260201E-4</v>
      </c>
    </row>
    <row r="839" spans="1:22">
      <c r="A839" s="2" t="str">
        <f t="shared" si="522"/>
        <v>RATEBASE</v>
      </c>
      <c r="B839" s="2" t="str">
        <f t="shared" si="522"/>
        <v>SUBTRAN</v>
      </c>
      <c r="C839" s="2"/>
      <c r="D839" s="7">
        <f t="shared" ref="D839:U839" ca="1" si="525">D531</f>
        <v>6.9315177629952596E-2</v>
      </c>
      <c r="E839" s="7">
        <f t="shared" ca="1" si="525"/>
        <v>3.3332445458646755E-2</v>
      </c>
      <c r="F839" s="7">
        <f t="shared" ca="1" si="525"/>
        <v>8.3364272295981517E-3</v>
      </c>
      <c r="G839" s="7">
        <f t="shared" ca="1" si="525"/>
        <v>9.8020168795675909E-5</v>
      </c>
      <c r="H839" s="7">
        <f t="shared" ca="1" si="525"/>
        <v>3.8170616747961186E-6</v>
      </c>
      <c r="I839" s="7">
        <f t="shared" ca="1" si="525"/>
        <v>3.7192513465953776E-3</v>
      </c>
      <c r="J839" s="7">
        <f t="shared" ca="1" si="525"/>
        <v>9.9672766530717154E-4</v>
      </c>
      <c r="K839" s="7">
        <f t="shared" ca="1" si="525"/>
        <v>2.0016842401889663E-4</v>
      </c>
      <c r="L839" s="7">
        <f t="shared" ca="1" si="525"/>
        <v>0</v>
      </c>
      <c r="M839" s="7">
        <f t="shared" ca="1" si="525"/>
        <v>1.5658405759870278E-4</v>
      </c>
      <c r="N839" s="7">
        <f t="shared" ca="1" si="525"/>
        <v>2.8758814367422711E-3</v>
      </c>
      <c r="O839" s="7">
        <f t="shared" ca="1" si="525"/>
        <v>1.8481357456203586E-2</v>
      </c>
      <c r="P839" s="7">
        <f t="shared" ca="1" si="525"/>
        <v>0</v>
      </c>
      <c r="Q839" s="7">
        <f t="shared" ca="1" si="525"/>
        <v>1.056970178131864E-3</v>
      </c>
      <c r="R839" s="7">
        <f t="shared" ca="1" si="525"/>
        <v>2.0299923033067954E-5</v>
      </c>
      <c r="S839" s="7">
        <f t="shared" ca="1" si="525"/>
        <v>1.5439661890914977E-5</v>
      </c>
      <c r="T839" s="7">
        <f t="shared" ca="1" si="525"/>
        <v>1.7593239996775988E-5</v>
      </c>
      <c r="U839" s="7">
        <f t="shared" ca="1" si="525"/>
        <v>4.1943217185991285E-6</v>
      </c>
    </row>
    <row r="840" spans="1:22">
      <c r="A840" s="2" t="str">
        <f t="shared" si="522"/>
        <v>RATEBASE</v>
      </c>
      <c r="B840" s="2" t="str">
        <f t="shared" si="522"/>
        <v>DISTPRI</v>
      </c>
      <c r="C840" s="2"/>
      <c r="D840" s="7">
        <f t="shared" ref="D840:U840" ca="1" si="526">D532</f>
        <v>0.10362927037598996</v>
      </c>
      <c r="E840" s="7">
        <f t="shared" ca="1" si="526"/>
        <v>6.8558069155160273E-2</v>
      </c>
      <c r="F840" s="7">
        <f t="shared" ca="1" si="526"/>
        <v>1.7053890473328174E-2</v>
      </c>
      <c r="G840" s="7">
        <f t="shared" ca="1" si="526"/>
        <v>2.0063455971115846E-4</v>
      </c>
      <c r="H840" s="7">
        <f t="shared" ca="1" si="526"/>
        <v>0</v>
      </c>
      <c r="I840" s="7">
        <f t="shared" ca="1" si="526"/>
        <v>7.4781092362326187E-3</v>
      </c>
      <c r="J840" s="7">
        <f t="shared" ca="1" si="526"/>
        <v>2.0080945064538773E-3</v>
      </c>
      <c r="K840" s="7">
        <f t="shared" ca="1" si="526"/>
        <v>0</v>
      </c>
      <c r="L840" s="7">
        <f t="shared" ca="1" si="526"/>
        <v>0</v>
      </c>
      <c r="M840" s="7">
        <f t="shared" ca="1" si="526"/>
        <v>3.1836681355572251E-4</v>
      </c>
      <c r="N840" s="7">
        <f t="shared" ca="1" si="526"/>
        <v>5.7660582846689916E-3</v>
      </c>
      <c r="O840" s="7">
        <f t="shared" ca="1" si="526"/>
        <v>0</v>
      </c>
      <c r="P840" s="7">
        <f t="shared" ca="1" si="526"/>
        <v>0</v>
      </c>
      <c r="Q840" s="7">
        <f t="shared" ca="1" si="526"/>
        <v>2.1293962862801818E-3</v>
      </c>
      <c r="R840" s="7">
        <f t="shared" ca="1" si="526"/>
        <v>4.0947332039697881E-5</v>
      </c>
      <c r="S840" s="7">
        <f t="shared" ca="1" si="526"/>
        <v>3.1290873125259159E-5</v>
      </c>
      <c r="T840" s="7">
        <f t="shared" ca="1" si="526"/>
        <v>3.5863151519073993E-5</v>
      </c>
      <c r="U840" s="7">
        <f t="shared" ca="1" si="526"/>
        <v>8.549703914930614E-6</v>
      </c>
    </row>
    <row r="841" spans="1:22">
      <c r="A841" s="2" t="str">
        <f t="shared" si="522"/>
        <v>RATEBASE</v>
      </c>
      <c r="B841" s="2" t="str">
        <f t="shared" si="522"/>
        <v>DISTSEC</v>
      </c>
      <c r="C841" s="2"/>
      <c r="D841" s="7">
        <f t="shared" ref="D841:U841" ca="1" si="527">D533</f>
        <v>3.3893865276881381E-2</v>
      </c>
      <c r="E841" s="7">
        <f t="shared" ca="1" si="527"/>
        <v>2.5738968398501528E-2</v>
      </c>
      <c r="F841" s="7">
        <f t="shared" ca="1" si="527"/>
        <v>5.2078131062031205E-3</v>
      </c>
      <c r="G841" s="7">
        <f t="shared" ca="1" si="527"/>
        <v>0</v>
      </c>
      <c r="H841" s="7">
        <f t="shared" ca="1" si="527"/>
        <v>0</v>
      </c>
      <c r="I841" s="7">
        <f t="shared" ca="1" si="527"/>
        <v>2.0040067907339362E-3</v>
      </c>
      <c r="J841" s="7">
        <f t="shared" ca="1" si="527"/>
        <v>0</v>
      </c>
      <c r="K841" s="7">
        <f t="shared" ca="1" si="527"/>
        <v>0</v>
      </c>
      <c r="L841" s="7">
        <f t="shared" ca="1" si="527"/>
        <v>0</v>
      </c>
      <c r="M841" s="7">
        <f t="shared" ca="1" si="527"/>
        <v>6.9923594936985853E-5</v>
      </c>
      <c r="N841" s="7">
        <f t="shared" ca="1" si="527"/>
        <v>0</v>
      </c>
      <c r="O841" s="7">
        <f t="shared" ca="1" si="527"/>
        <v>0</v>
      </c>
      <c r="P841" s="7">
        <f t="shared" ca="1" si="527"/>
        <v>0</v>
      </c>
      <c r="Q841" s="7">
        <f t="shared" ca="1" si="527"/>
        <v>5.8899394642740498E-4</v>
      </c>
      <c r="R841" s="7">
        <f t="shared" ca="1" si="527"/>
        <v>0</v>
      </c>
      <c r="S841" s="7">
        <f t="shared" ca="1" si="527"/>
        <v>7.5899664070642508E-6</v>
      </c>
      <c r="T841" s="7">
        <f t="shared" ca="1" si="527"/>
        <v>2.2506122508034263E-4</v>
      </c>
      <c r="U841" s="7">
        <f t="shared" ca="1" si="527"/>
        <v>5.1508248591001329E-5</v>
      </c>
    </row>
    <row r="842" spans="1:22">
      <c r="A842" s="2" t="str">
        <f t="shared" si="522"/>
        <v>RATEBASE</v>
      </c>
      <c r="B842" s="2" t="str">
        <f t="shared" si="522"/>
        <v>ENERGY</v>
      </c>
      <c r="C842" s="2"/>
      <c r="D842" s="7">
        <f t="shared" ref="D842:U842" ca="1" si="528">D534</f>
        <v>2.8959608481502818E-2</v>
      </c>
      <c r="E842" s="7">
        <f t="shared" ca="1" si="528"/>
        <v>1.0643708214499949E-2</v>
      </c>
      <c r="F842" s="7">
        <f t="shared" ca="1" si="528"/>
        <v>3.3571509165246194E-3</v>
      </c>
      <c r="G842" s="7">
        <f t="shared" ca="1" si="528"/>
        <v>4.0609892571355094E-5</v>
      </c>
      <c r="H842" s="7">
        <f t="shared" ca="1" si="528"/>
        <v>1.781023765108815E-6</v>
      </c>
      <c r="I842" s="7">
        <f t="shared" ca="1" si="528"/>
        <v>1.7057832612189224E-3</v>
      </c>
      <c r="J842" s="7">
        <f t="shared" ca="1" si="528"/>
        <v>4.5750644849833596E-4</v>
      </c>
      <c r="K842" s="7">
        <f t="shared" ca="1" si="528"/>
        <v>7.1326109866073204E-5</v>
      </c>
      <c r="L842" s="7">
        <f t="shared" ca="1" si="528"/>
        <v>0</v>
      </c>
      <c r="M842" s="7">
        <f t="shared" ca="1" si="528"/>
        <v>8.5423397801147842E-5</v>
      </c>
      <c r="N842" s="7">
        <f t="shared" ca="1" si="528"/>
        <v>1.690177438026829E-3</v>
      </c>
      <c r="O842" s="7">
        <f t="shared" ca="1" si="528"/>
        <v>8.917153990368111E-3</v>
      </c>
      <c r="P842" s="7">
        <f t="shared" ca="1" si="528"/>
        <v>1.2450818245299804E-3</v>
      </c>
      <c r="Q842" s="7">
        <f t="shared" ca="1" si="528"/>
        <v>4.8168108414691738E-4</v>
      </c>
      <c r="R842" s="7">
        <f t="shared" ca="1" si="528"/>
        <v>9.1053783765148872E-6</v>
      </c>
      <c r="S842" s="7">
        <f t="shared" ca="1" si="528"/>
        <v>8.9711848064177913E-6</v>
      </c>
      <c r="T842" s="7">
        <f t="shared" ca="1" si="528"/>
        <v>1.9756240667999876E-4</v>
      </c>
      <c r="U842" s="7">
        <f t="shared" ca="1" si="528"/>
        <v>4.658590982253452E-5</v>
      </c>
    </row>
    <row r="843" spans="1:22">
      <c r="A843" s="2" t="str">
        <f t="shared" si="522"/>
        <v>RATEBASE</v>
      </c>
      <c r="B843" s="2" t="str">
        <f t="shared" si="522"/>
        <v>CUSTOMER</v>
      </c>
      <c r="C843" s="2"/>
      <c r="D843" s="7">
        <f t="shared" ref="D843:U843" ca="1" si="529">D535</f>
        <v>0.27378654239264255</v>
      </c>
      <c r="E843" s="7">
        <f t="shared" ca="1" si="529"/>
        <v>0.20409432077666331</v>
      </c>
      <c r="F843" s="7">
        <f t="shared" ca="1" si="529"/>
        <v>5.0180921512803206E-2</v>
      </c>
      <c r="G843" s="7">
        <f t="shared" ca="1" si="529"/>
        <v>5.1410640010123075E-4</v>
      </c>
      <c r="H843" s="7">
        <f t="shared" ca="1" si="529"/>
        <v>2.2836025232123021E-5</v>
      </c>
      <c r="I843" s="7">
        <f t="shared" ca="1" si="529"/>
        <v>9.3524553100301003E-4</v>
      </c>
      <c r="J843" s="7">
        <f t="shared" ca="1" si="529"/>
        <v>2.8721562667630726E-4</v>
      </c>
      <c r="K843" s="7">
        <f t="shared" ca="1" si="529"/>
        <v>1.1501325154321596E-4</v>
      </c>
      <c r="L843" s="7">
        <f t="shared" ca="1" si="529"/>
        <v>0</v>
      </c>
      <c r="M843" s="7">
        <f t="shared" ca="1" si="529"/>
        <v>8.6290377551004731E-6</v>
      </c>
      <c r="N843" s="7">
        <f t="shared" ca="1" si="529"/>
        <v>2.1021941734451427E-4</v>
      </c>
      <c r="O843" s="7">
        <f t="shared" ca="1" si="529"/>
        <v>3.9361568260613692E-4</v>
      </c>
      <c r="P843" s="7">
        <f t="shared" ca="1" si="529"/>
        <v>7.5924178495199741E-5</v>
      </c>
      <c r="Q843" s="7">
        <f t="shared" ca="1" si="529"/>
        <v>3.0337431199971727E-4</v>
      </c>
      <c r="R843" s="7">
        <f t="shared" ca="1" si="529"/>
        <v>3.5460096855714409E-6</v>
      </c>
      <c r="S843" s="7">
        <f t="shared" ca="1" si="529"/>
        <v>2.1724517318048266E-5</v>
      </c>
      <c r="T843" s="7">
        <f t="shared" ca="1" si="529"/>
        <v>1.4655231468377251E-2</v>
      </c>
      <c r="U843" s="7">
        <f t="shared" ca="1" si="529"/>
        <v>1.9646186450385569E-3</v>
      </c>
    </row>
    <row r="844" spans="1:22">
      <c r="A844" s="2" t="str">
        <f t="shared" si="522"/>
        <v>RATEBASE</v>
      </c>
      <c r="B844" s="2" t="str">
        <f t="shared" si="522"/>
        <v>TOTAL</v>
      </c>
      <c r="C844" s="2"/>
      <c r="D844" s="7">
        <f t="shared" ref="D844:U844" ca="1" si="530">D536</f>
        <v>0.99999999999999989</v>
      </c>
      <c r="E844" s="7">
        <f t="shared" ca="1" si="530"/>
        <v>0.58467611978840628</v>
      </c>
      <c r="F844" s="7">
        <f t="shared" ca="1" si="530"/>
        <v>0.14489396527340262</v>
      </c>
      <c r="G844" s="7">
        <f t="shared" ca="1" si="530"/>
        <v>1.5580429101124892E-3</v>
      </c>
      <c r="H844" s="7">
        <f t="shared" ca="1" si="530"/>
        <v>4.7570235751302872E-5</v>
      </c>
      <c r="I844" s="7">
        <f t="shared" ca="1" si="530"/>
        <v>4.3246719840809196E-2</v>
      </c>
      <c r="J844" s="7">
        <f t="shared" ca="1" si="530"/>
        <v>1.1056986471286346E-2</v>
      </c>
      <c r="K844" s="7">
        <f t="shared" ca="1" si="530"/>
        <v>1.5481672876349133E-3</v>
      </c>
      <c r="L844" s="7">
        <f t="shared" ca="1" si="530"/>
        <v>0</v>
      </c>
      <c r="M844" s="7">
        <f t="shared" ca="1" si="530"/>
        <v>1.8146332706140125E-3</v>
      </c>
      <c r="N844" s="7">
        <f t="shared" ca="1" si="530"/>
        <v>3.14618676948916E-2</v>
      </c>
      <c r="O844" s="7">
        <f t="shared" ca="1" si="530"/>
        <v>0.13367997760182046</v>
      </c>
      <c r="P844" s="7">
        <f t="shared" ca="1" si="530"/>
        <v>1.4737457491458722E-2</v>
      </c>
      <c r="Q844" s="7">
        <f t="shared" ca="1" si="530"/>
        <v>1.2340192761621571E-2</v>
      </c>
      <c r="R844" s="7">
        <f t="shared" ca="1" si="530"/>
        <v>2.203445499029818E-4</v>
      </c>
      <c r="S844" s="7">
        <f t="shared" ca="1" si="530"/>
        <v>1.9826915011469758E-4</v>
      </c>
      <c r="T844" s="7">
        <f t="shared" ca="1" si="530"/>
        <v>1.6190806398799357E-2</v>
      </c>
      <c r="U844" s="7">
        <f t="shared" ca="1" si="530"/>
        <v>2.328879273373323E-3</v>
      </c>
    </row>
    <row r="845" spans="1:22">
      <c r="A845" s="15" t="s">
        <v>311</v>
      </c>
      <c r="B845" s="2" t="str">
        <f>$B$5</f>
        <v>PRODUCTION</v>
      </c>
      <c r="C845" s="6"/>
      <c r="D845" s="8">
        <f t="shared" ref="D845:D852" ca="1" si="531">SUM(E845:U845)</f>
        <v>9247909.5242164135</v>
      </c>
      <c r="E845" s="8">
        <f ca="1">E836*E837/E844</f>
        <v>-1498948.1126041559</v>
      </c>
      <c r="F845" s="8">
        <f t="shared" ref="F845:U845" ca="1" si="532">F836*F837/F844</f>
        <v>3243133.2552107899</v>
      </c>
      <c r="G845" s="8">
        <f t="shared" ca="1" si="532"/>
        <v>46367.930602707878</v>
      </c>
      <c r="H845" s="8">
        <f t="shared" ca="1" si="532"/>
        <v>1580.9476029218254</v>
      </c>
      <c r="I845" s="8">
        <f t="shared" ca="1" si="532"/>
        <v>2649430.0355518381</v>
      </c>
      <c r="J845" s="8">
        <f t="shared" ca="1" si="532"/>
        <v>758672.3393678827</v>
      </c>
      <c r="K845" s="8">
        <f t="shared" ca="1" si="532"/>
        <v>620.82520624462711</v>
      </c>
      <c r="L845" s="8">
        <f ca="1">IFERROR($L$836*L837/$L$844,0)</f>
        <v>0</v>
      </c>
      <c r="M845" s="8">
        <f ca="1">M836*M837/M844</f>
        <v>92908.715560197437</v>
      </c>
      <c r="N845" s="8">
        <f t="shared" ca="1" si="532"/>
        <v>1671869.9544523607</v>
      </c>
      <c r="O845" s="8">
        <f t="shared" ca="1" si="532"/>
        <v>520040.2695176726</v>
      </c>
      <c r="P845" s="8">
        <f t="shared" ca="1" si="532"/>
        <v>643038.09190456825</v>
      </c>
      <c r="Q845" s="8">
        <f t="shared" ca="1" si="532"/>
        <v>952708.43037367018</v>
      </c>
      <c r="R845" s="8">
        <f t="shared" ca="1" si="532"/>
        <v>15204.957279148157</v>
      </c>
      <c r="S845" s="8">
        <f t="shared" ca="1" si="532"/>
        <v>20014.033556384893</v>
      </c>
      <c r="T845" s="8">
        <f t="shared" ca="1" si="532"/>
        <v>97132.837671337576</v>
      </c>
      <c r="U845" s="8">
        <f t="shared" ca="1" si="532"/>
        <v>34135.012962852612</v>
      </c>
    </row>
    <row r="846" spans="1:22">
      <c r="B846" s="2" t="str">
        <f>$B$6</f>
        <v>BULKTRAN</v>
      </c>
      <c r="C846" s="6"/>
      <c r="D846" s="8">
        <f t="shared" ca="1" si="531"/>
        <v>7873645.4938273029</v>
      </c>
      <c r="E846" s="8">
        <f t="shared" ref="E846:U846" ca="1" si="533">E836*E838/E844</f>
        <v>-1276577.9611099118</v>
      </c>
      <c r="F846" s="8">
        <f t="shared" ca="1" si="533"/>
        <v>2760210.9190616966</v>
      </c>
      <c r="G846" s="8">
        <f t="shared" ca="1" si="533"/>
        <v>40505.19709832465</v>
      </c>
      <c r="H846" s="8">
        <f ca="1">H836*H838/H844</f>
        <v>1783.1172423532769</v>
      </c>
      <c r="I846" s="8">
        <f t="shared" ca="1" si="533"/>
        <v>2251458.4622044354</v>
      </c>
      <c r="J846" s="8">
        <f t="shared" ca="1" si="533"/>
        <v>649625.50682165439</v>
      </c>
      <c r="K846" s="8">
        <f t="shared" ca="1" si="533"/>
        <v>531.72778956100012</v>
      </c>
      <c r="L846" s="8">
        <f t="shared" ref="L846:L852" ca="1" si="534">IFERROR($L$836*L838/$L$844,0)</f>
        <v>0</v>
      </c>
      <c r="M846" s="8">
        <f ca="1">M836*M838/M844</f>
        <v>79130.375039258826</v>
      </c>
      <c r="N846" s="8">
        <f t="shared" ca="1" si="533"/>
        <v>1432502.7708232128</v>
      </c>
      <c r="O846" s="8">
        <f t="shared" ca="1" si="533"/>
        <v>441018.14823800733</v>
      </c>
      <c r="P846" s="8">
        <f ca="1">P836*P838/P844</f>
        <v>546166.7637902078</v>
      </c>
      <c r="Q846" s="8">
        <f t="shared" ca="1" si="533"/>
        <v>806292.8824241797</v>
      </c>
      <c r="R846" s="8">
        <f t="shared" ca="1" si="533"/>
        <v>12863.715727613928</v>
      </c>
      <c r="S846" s="8">
        <f t="shared" ca="1" si="533"/>
        <v>16942.96421300104</v>
      </c>
      <c r="T846" s="8">
        <f ca="1">T836*T838/T844</f>
        <v>82308.877395066316</v>
      </c>
      <c r="U846" s="8">
        <f t="shared" ca="1" si="533"/>
        <v>28882.027068647716</v>
      </c>
    </row>
    <row r="847" spans="1:22">
      <c r="B847" s="2" t="str">
        <f>$B$7</f>
        <v>SUBTRAN</v>
      </c>
      <c r="C847" s="6"/>
      <c r="D847" s="8">
        <f t="shared" ca="1" si="531"/>
        <v>2181432.9741569511</v>
      </c>
      <c r="E847" s="8">
        <f t="shared" ref="E847:U847" ca="1" si="535">E836*E839/E844</f>
        <v>-381806.78894098394</v>
      </c>
      <c r="F847" s="8">
        <f t="shared" ca="1" si="535"/>
        <v>823704.49744791316</v>
      </c>
      <c r="G847" s="8">
        <f t="shared" ca="1" si="535"/>
        <v>12084.09016280813</v>
      </c>
      <c r="H847" s="8">
        <f ca="1">H836*H839/H844</f>
        <v>671.02628872005073</v>
      </c>
      <c r="I847" s="8">
        <f t="shared" ca="1" si="535"/>
        <v>665137.23750115372</v>
      </c>
      <c r="J847" s="8">
        <f t="shared" ca="1" si="535"/>
        <v>192090.38965947466</v>
      </c>
      <c r="K847" s="8">
        <f t="shared" ca="1" si="535"/>
        <v>198.59925936164242</v>
      </c>
      <c r="L847" s="8">
        <f t="shared" ca="1" si="534"/>
        <v>0</v>
      </c>
      <c r="M847" s="8">
        <f ca="1">M836*M839/M844</f>
        <v>22912.675803004557</v>
      </c>
      <c r="N847" s="8">
        <f t="shared" ca="1" si="535"/>
        <v>426769.02474265691</v>
      </c>
      <c r="O847" s="8">
        <f t="shared" ca="1" si="535"/>
        <v>167740.34108308851</v>
      </c>
      <c r="P847" s="8">
        <f ca="1">P836*P839/P844</f>
        <v>0</v>
      </c>
      <c r="Q847" s="8">
        <f t="shared" ca="1" si="535"/>
        <v>238980.10724000729</v>
      </c>
      <c r="R847" s="8">
        <f t="shared" ca="1" si="535"/>
        <v>3890.8011446150131</v>
      </c>
      <c r="S847" s="8">
        <f t="shared" ca="1" si="535"/>
        <v>5038.3108551183286</v>
      </c>
      <c r="T847" s="8">
        <f ca="1">T836*T839/T844</f>
        <v>2979.6850719184827</v>
      </c>
      <c r="U847" s="8">
        <f t="shared" ca="1" si="535"/>
        <v>1042.9768380968162</v>
      </c>
    </row>
    <row r="848" spans="1:22">
      <c r="B848" s="2" t="str">
        <f>$B$8</f>
        <v>DISTPRI</v>
      </c>
      <c r="C848" s="6"/>
      <c r="D848" s="8">
        <f t="shared" ca="1" si="531"/>
        <v>4058812.912920686</v>
      </c>
      <c r="E848" s="8">
        <f t="shared" ref="E848:U848" ca="1" si="536">E836*E840/E844</f>
        <v>-785299.00461699767</v>
      </c>
      <c r="F848" s="8">
        <f t="shared" ca="1" si="536"/>
        <v>1685058.3463368965</v>
      </c>
      <c r="G848" s="8">
        <f t="shared" ca="1" si="536"/>
        <v>24734.563703708958</v>
      </c>
      <c r="H848" s="8">
        <f ca="1">H836*H840/H844</f>
        <v>0</v>
      </c>
      <c r="I848" s="8">
        <f t="shared" ca="1" si="536"/>
        <v>1337357.5635518217</v>
      </c>
      <c r="J848" s="8">
        <f t="shared" ca="1" si="536"/>
        <v>387002.05647336948</v>
      </c>
      <c r="K848" s="8">
        <f t="shared" ca="1" si="536"/>
        <v>0</v>
      </c>
      <c r="L848" s="8">
        <f t="shared" ca="1" si="534"/>
        <v>0</v>
      </c>
      <c r="M848" s="8">
        <f ca="1">M836*M840/M844</f>
        <v>46586.068194328735</v>
      </c>
      <c r="N848" s="8">
        <f t="shared" ca="1" si="536"/>
        <v>855659.42994680931</v>
      </c>
      <c r="O848" s="8">
        <f t="shared" ca="1" si="536"/>
        <v>0</v>
      </c>
      <c r="P848" s="8">
        <f ca="1">P836*P840/P844</f>
        <v>0</v>
      </c>
      <c r="Q848" s="8">
        <f t="shared" ca="1" si="536"/>
        <v>481454.78782678064</v>
      </c>
      <c r="R848" s="8">
        <f t="shared" ca="1" si="536"/>
        <v>7848.2034690212113</v>
      </c>
      <c r="S848" s="8">
        <f t="shared" ca="1" si="536"/>
        <v>10210.919568510115</v>
      </c>
      <c r="T848" s="8">
        <f ca="1">T836*T840/T844</f>
        <v>6073.9748467546624</v>
      </c>
      <c r="U848" s="8">
        <f t="shared" ca="1" si="536"/>
        <v>2126.0036196833657</v>
      </c>
    </row>
    <row r="849" spans="1:21">
      <c r="B849" s="2" t="str">
        <f>$B$9</f>
        <v>DISTSEC</v>
      </c>
      <c r="C849" s="6"/>
      <c r="D849" s="8">
        <f t="shared" ca="1" si="531"/>
        <v>774940.26570478955</v>
      </c>
      <c r="E849" s="8">
        <f ca="1">E836*E841/E844</f>
        <v>-294827.23933584144</v>
      </c>
      <c r="F849" s="8">
        <f t="shared" ref="F849:U849" ca="1" si="537">F836*F841/F844</f>
        <v>514572.8450933143</v>
      </c>
      <c r="G849" s="8">
        <f t="shared" ca="1" si="537"/>
        <v>0</v>
      </c>
      <c r="H849" s="8">
        <f ca="1">H836*H841/H844</f>
        <v>0</v>
      </c>
      <c r="I849" s="8">
        <f t="shared" ca="1" si="537"/>
        <v>358389.20699524728</v>
      </c>
      <c r="J849" s="8">
        <f t="shared" ca="1" si="537"/>
        <v>0</v>
      </c>
      <c r="K849" s="8">
        <f t="shared" ca="1" si="537"/>
        <v>0</v>
      </c>
      <c r="L849" s="8">
        <f t="shared" ca="1" si="534"/>
        <v>0</v>
      </c>
      <c r="M849" s="8">
        <f ca="1">M836*M841/M844</f>
        <v>10231.79936924205</v>
      </c>
      <c r="N849" s="8">
        <f t="shared" ca="1" si="537"/>
        <v>0</v>
      </c>
      <c r="O849" s="8">
        <f t="shared" ca="1" si="537"/>
        <v>0</v>
      </c>
      <c r="P849" s="8">
        <f ca="1">P836*P841/P844</f>
        <v>0</v>
      </c>
      <c r="Q849" s="8">
        <f t="shared" ca="1" si="537"/>
        <v>133171.05760705378</v>
      </c>
      <c r="R849" s="8">
        <f t="shared" ca="1" si="537"/>
        <v>0</v>
      </c>
      <c r="S849" s="8">
        <f t="shared" ca="1" si="537"/>
        <v>2476.7776916926437</v>
      </c>
      <c r="T849" s="8">
        <f ca="1">T836*T841/T844</f>
        <v>38117.57088304792</v>
      </c>
      <c r="U849" s="8">
        <f t="shared" ca="1" si="537"/>
        <v>12808.247401033906</v>
      </c>
    </row>
    <row r="850" spans="1:21">
      <c r="B850" s="2" t="str">
        <f>$B$10</f>
        <v>ENERGY</v>
      </c>
      <c r="C850" s="6"/>
      <c r="D850" s="8">
        <f t="shared" ca="1" si="531"/>
        <v>1221647.127000862</v>
      </c>
      <c r="E850" s="8">
        <f t="shared" ref="E850:U850" ca="1" si="538">E836*E842/E844</f>
        <v>-121918.44912323408</v>
      </c>
      <c r="F850" s="8">
        <f t="shared" ca="1" si="538"/>
        <v>331712.88279643643</v>
      </c>
      <c r="G850" s="8">
        <f t="shared" ca="1" si="538"/>
        <v>5006.4553995733932</v>
      </c>
      <c r="H850" s="8">
        <f ca="1">H836*H842/H844</f>
        <v>313.09784044477465</v>
      </c>
      <c r="I850" s="8">
        <f t="shared" ca="1" si="538"/>
        <v>305056.00735520694</v>
      </c>
      <c r="J850" s="8">
        <f t="shared" ca="1" si="538"/>
        <v>88171.117370043168</v>
      </c>
      <c r="K850" s="8">
        <f t="shared" ca="1" si="538"/>
        <v>70.766968676398321</v>
      </c>
      <c r="L850" s="8">
        <f t="shared" ca="1" si="534"/>
        <v>0</v>
      </c>
      <c r="M850" s="8">
        <f ca="1">M836*M842/M844</f>
        <v>12499.858860631593</v>
      </c>
      <c r="N850" s="8">
        <f t="shared" ca="1" si="538"/>
        <v>250815.40833124222</v>
      </c>
      <c r="O850" s="8">
        <f t="shared" ca="1" si="538"/>
        <v>80933.79803834112</v>
      </c>
      <c r="P850" s="8">
        <f ca="1">P836*P842/P844</f>
        <v>110361.32413588301</v>
      </c>
      <c r="Q850" s="8">
        <f t="shared" ca="1" si="538"/>
        <v>108907.70574848923</v>
      </c>
      <c r="R850" s="8">
        <f t="shared" ca="1" si="538"/>
        <v>1745.1897010538935</v>
      </c>
      <c r="S850" s="8">
        <f t="shared" ca="1" si="538"/>
        <v>2927.500492743548</v>
      </c>
      <c r="T850" s="8">
        <f ca="1">T836*T842/T844</f>
        <v>33460.224157946854</v>
      </c>
      <c r="U850" s="8">
        <f t="shared" ca="1" si="538"/>
        <v>11584.238927384544</v>
      </c>
    </row>
    <row r="851" spans="1:21">
      <c r="B851" s="2" t="str">
        <f>$B$11</f>
        <v>CUSTOMER</v>
      </c>
      <c r="C851" s="6"/>
      <c r="D851" s="8">
        <f t="shared" ca="1" si="531"/>
        <v>6000326.3189453082</v>
      </c>
      <c r="E851" s="8">
        <f t="shared" ref="E851:U851" ca="1" si="539">E836*E843/E844</f>
        <v>-2337800.1879131431</v>
      </c>
      <c r="F851" s="8">
        <f t="shared" ca="1" si="539"/>
        <v>4958269.2438579844</v>
      </c>
      <c r="G851" s="8">
        <f t="shared" ca="1" si="539"/>
        <v>63379.895876837589</v>
      </c>
      <c r="H851" s="8">
        <f ca="1">H836*H843/H844</f>
        <v>4014.4945421788152</v>
      </c>
      <c r="I851" s="8">
        <f t="shared" ca="1" si="539"/>
        <v>167255.87246102226</v>
      </c>
      <c r="J851" s="8">
        <f t="shared" ca="1" si="539"/>
        <v>55352.493529453059</v>
      </c>
      <c r="K851" s="8">
        <f t="shared" ca="1" si="539"/>
        <v>114.11163716361499</v>
      </c>
      <c r="L851" s="8">
        <f t="shared" ca="1" si="534"/>
        <v>0</v>
      </c>
      <c r="M851" s="8">
        <f ca="1">M836*M843/M844</f>
        <v>1262.6722516107627</v>
      </c>
      <c r="N851" s="8">
        <f t="shared" ca="1" si="539"/>
        <v>31195.700412362989</v>
      </c>
      <c r="O851" s="8">
        <f t="shared" ca="1" si="539"/>
        <v>3572.5313474656928</v>
      </c>
      <c r="P851" s="8">
        <f ca="1">P836*P843/P844</f>
        <v>6729.7527821695512</v>
      </c>
      <c r="Q851" s="8">
        <f t="shared" ca="1" si="539"/>
        <v>68592.687963719407</v>
      </c>
      <c r="R851" s="8">
        <f t="shared" ca="1" si="539"/>
        <v>679.64881053798524</v>
      </c>
      <c r="S851" s="8">
        <f t="shared" ca="1" si="539"/>
        <v>7089.2013179468813</v>
      </c>
      <c r="T851" s="8">
        <f ca="1">T836*T843/T844</f>
        <v>2482088.2588901171</v>
      </c>
      <c r="U851" s="8">
        <f t="shared" ca="1" si="539"/>
        <v>488529.94117788679</v>
      </c>
    </row>
    <row r="852" spans="1:21">
      <c r="B852" s="2" t="str">
        <f>$B$12</f>
        <v>TOTAL</v>
      </c>
      <c r="C852" s="6"/>
      <c r="D852" s="8">
        <f t="shared" ca="1" si="531"/>
        <v>31358714.616772305</v>
      </c>
      <c r="E852" s="8">
        <f t="shared" ref="E852:U852" ca="1" si="540">E836*E844/E844</f>
        <v>-6697177.7436442673</v>
      </c>
      <c r="F852" s="8">
        <f t="shared" ca="1" si="540"/>
        <v>14316661.989805028</v>
      </c>
      <c r="G852" s="8">
        <f t="shared" ca="1" si="540"/>
        <v>192078.13284396066</v>
      </c>
      <c r="H852" s="8">
        <f ca="1">H836*H844/H844</f>
        <v>8362.6835166187448</v>
      </c>
      <c r="I852" s="8">
        <f t="shared" ca="1" si="540"/>
        <v>7734084.3856207244</v>
      </c>
      <c r="J852" s="8">
        <f t="shared" ca="1" si="540"/>
        <v>2130913.9032218773</v>
      </c>
      <c r="K852" s="8">
        <f t="shared" ca="1" si="540"/>
        <v>1536.0308610072825</v>
      </c>
      <c r="L852" s="8">
        <f t="shared" ca="1" si="534"/>
        <v>0</v>
      </c>
      <c r="M852" s="8">
        <f ca="1">M836*M844/M844</f>
        <v>265532.16507827397</v>
      </c>
      <c r="N852" s="8">
        <f t="shared" ca="1" si="540"/>
        <v>4668812.2887086459</v>
      </c>
      <c r="O852" s="8">
        <f t="shared" ca="1" si="540"/>
        <v>1213305.0882245749</v>
      </c>
      <c r="P852" s="8">
        <f ca="1">P836*P844/P844</f>
        <v>1306295.9326128289</v>
      </c>
      <c r="Q852" s="8">
        <f t="shared" ca="1" si="540"/>
        <v>2790107.6591838999</v>
      </c>
      <c r="R852" s="8">
        <f t="shared" ca="1" si="540"/>
        <v>42232.516131990182</v>
      </c>
      <c r="S852" s="8">
        <f t="shared" ca="1" si="540"/>
        <v>64699.707695397432</v>
      </c>
      <c r="T852" s="8">
        <f ca="1">T836*T844/T844</f>
        <v>2742161.4289161889</v>
      </c>
      <c r="U852" s="8">
        <f t="shared" ca="1" si="540"/>
        <v>579108.44799558574</v>
      </c>
    </row>
    <row r="853" spans="1:21">
      <c r="A853" s="15" t="s">
        <v>165</v>
      </c>
      <c r="B853" s="2" t="str">
        <f>$B$5</f>
        <v>PRODUCTION</v>
      </c>
      <c r="D853" s="8">
        <f ca="1">COSS!H4383</f>
        <v>160211384.702472</v>
      </c>
      <c r="E853" s="8">
        <f ca="1">COSS!I4383</f>
        <v>78425618.516640887</v>
      </c>
      <c r="F853" s="8">
        <f ca="1">COSS!J4383</f>
        <v>20371640.304083556</v>
      </c>
      <c r="G853" s="8">
        <f ca="1">COSS!K4383</f>
        <v>253176.93257246274</v>
      </c>
      <c r="H853" s="8">
        <f ca="1">COSS!L4383</f>
        <v>13345.393554618531</v>
      </c>
      <c r="I853" s="8">
        <f ca="1">COSS!N4383</f>
        <v>9629940.6519520935</v>
      </c>
      <c r="J853" s="8">
        <f ca="1">COSS!O4383</f>
        <v>2718099.0930577852</v>
      </c>
      <c r="K853" s="8">
        <f ca="1">COSS!P4383</f>
        <v>397448.35873751342</v>
      </c>
      <c r="L853" s="8">
        <f ca="1">COSS!Q4383</f>
        <v>0</v>
      </c>
      <c r="M853" s="8">
        <f ca="1">COSS!S4383</f>
        <v>398591.49157361122</v>
      </c>
      <c r="N853" s="8">
        <f ca="1">COSS!T4383</f>
        <v>7780393.4376069419</v>
      </c>
      <c r="O853" s="8">
        <f ca="1">COSS!U4383</f>
        <v>32589965.736167416</v>
      </c>
      <c r="P853" s="8">
        <f ca="1">COSS!V4383</f>
        <v>4360819.3634945247</v>
      </c>
      <c r="Q853" s="8">
        <f ca="1">COSS!X4383</f>
        <v>2748764.6170467036</v>
      </c>
      <c r="R853" s="8">
        <f ca="1">COSS!Y4383</f>
        <v>50478.927885047211</v>
      </c>
      <c r="S853" s="8">
        <f ca="1">COSS!AA4383</f>
        <v>37916.24038142318</v>
      </c>
      <c r="T853" s="8">
        <f ca="1">COSS!AB4383</f>
        <v>346735.47554274579</v>
      </c>
      <c r="U853" s="8">
        <f ca="1">COSS!AC4383</f>
        <v>88450.162174656522</v>
      </c>
    </row>
    <row r="854" spans="1:21">
      <c r="B854" s="2" t="str">
        <f>$B$6</f>
        <v>BULKTRAN</v>
      </c>
      <c r="D854" s="8">
        <f ca="1">COSS!H4384</f>
        <v>27403539.900918834</v>
      </c>
      <c r="E854" s="8">
        <f ca="1">COSS!I4384</f>
        <v>11748158.958681265</v>
      </c>
      <c r="F854" s="8">
        <f ca="1">COSS!J4384</f>
        <v>4018204.1207332173</v>
      </c>
      <c r="G854" s="8">
        <f ca="1">COSS!K4384</f>
        <v>55155.282918603691</v>
      </c>
      <c r="H854" s="8">
        <f ca="1">COSS!L4384</f>
        <v>3296.3689789481055</v>
      </c>
      <c r="I854" s="8">
        <f ca="1">COSS!N4384</f>
        <v>2144698.6356533584</v>
      </c>
      <c r="J854" s="8">
        <f ca="1">COSS!O4384</f>
        <v>609899.0103361134</v>
      </c>
      <c r="K854" s="8">
        <f ca="1">COSS!P4384</f>
        <v>59951.615520837164</v>
      </c>
      <c r="L854" s="8">
        <f ca="1">COSS!Q4384</f>
        <v>0</v>
      </c>
      <c r="M854" s="8">
        <f ca="1">COSS!S4384</f>
        <v>86484.760178873621</v>
      </c>
      <c r="N854" s="8">
        <f ca="1">COSS!T4384</f>
        <v>1605083.7757965841</v>
      </c>
      <c r="O854" s="8">
        <f ca="1">COSS!U4384</f>
        <v>5436972.9088416249</v>
      </c>
      <c r="P854" s="8">
        <f ca="1">COSS!V4384</f>
        <v>856877.49865773798</v>
      </c>
      <c r="Q854" s="8">
        <f ca="1">COSS!X4384</f>
        <v>655053.10489970003</v>
      </c>
      <c r="R854" s="8">
        <f ca="1">COSS!Y4384</f>
        <v>11510.130741357474</v>
      </c>
      <c r="S854" s="8">
        <f ca="1">COSS!AA4384</f>
        <v>10803.577339654308</v>
      </c>
      <c r="T854" s="8">
        <f ca="1">COSS!AB4384</f>
        <v>79361.883497814837</v>
      </c>
      <c r="U854" s="8">
        <f ca="1">COSS!AC4384</f>
        <v>22028.268143152323</v>
      </c>
    </row>
    <row r="855" spans="1:21">
      <c r="B855" s="2" t="str">
        <f>$B$7</f>
        <v>SUBTRAN</v>
      </c>
      <c r="D855" s="8">
        <f ca="1">COSS!H4385</f>
        <v>8954142.3460135404</v>
      </c>
      <c r="E855" s="8">
        <f ca="1">COSS!I4385</f>
        <v>3809724.034433601</v>
      </c>
      <c r="F855" s="8">
        <f ca="1">COSS!J4385</f>
        <v>1272775.5710797366</v>
      </c>
      <c r="G855" s="8">
        <f ca="1">COSS!K4385</f>
        <v>17441.467793022563</v>
      </c>
      <c r="H855" s="8">
        <f ca="1">COSS!L4385</f>
        <v>1333.703518829202</v>
      </c>
      <c r="I855" s="8">
        <f ca="1">COSS!N4385</f>
        <v>666218.31125513464</v>
      </c>
      <c r="J855" s="8">
        <f ca="1">COSS!O4385</f>
        <v>189463.24014286706</v>
      </c>
      <c r="K855" s="8">
        <f ca="1">COSS!P4385</f>
        <v>24226.277217129023</v>
      </c>
      <c r="L855" s="8">
        <f ca="1">COSS!Q4385</f>
        <v>0</v>
      </c>
      <c r="M855" s="8">
        <f ca="1">COSS!S4385</f>
        <v>26429.053062329993</v>
      </c>
      <c r="N855" s="8">
        <f ca="1">COSS!T4385</f>
        <v>504621.88932374818</v>
      </c>
      <c r="O855" s="8">
        <f ca="1">COSS!U4385</f>
        <v>2227836.6289156051</v>
      </c>
      <c r="P855" s="8">
        <f ca="1">COSS!V4385</f>
        <v>0</v>
      </c>
      <c r="Q855" s="8">
        <f ca="1">COSS!X4385</f>
        <v>203217.60454184798</v>
      </c>
      <c r="R855" s="8">
        <f ca="1">COSS!Y4385</f>
        <v>3655.0440947525522</v>
      </c>
      <c r="S855" s="8">
        <f ca="1">COSS!AA4385</f>
        <v>3344.0533095773008</v>
      </c>
      <c r="T855" s="8">
        <f ca="1">COSS!AB4385</f>
        <v>3024.142284335463</v>
      </c>
      <c r="U855" s="8">
        <f ca="1">COSS!AC4385</f>
        <v>831.32504102810799</v>
      </c>
    </row>
    <row r="856" spans="1:21">
      <c r="B856" s="2" t="str">
        <f>$B$8</f>
        <v>DISTPRI</v>
      </c>
      <c r="D856" s="8">
        <f ca="1">COSS!H4386</f>
        <v>19800313.449480575</v>
      </c>
      <c r="E856" s="8">
        <f ca="1">COSS!I4386</f>
        <v>11926165.138537934</v>
      </c>
      <c r="F856" s="8">
        <f ca="1">COSS!J4386</f>
        <v>3551134.6362713207</v>
      </c>
      <c r="G856" s="8">
        <f ca="1">COSS!K4386</f>
        <v>46418.163337513804</v>
      </c>
      <c r="H856" s="8">
        <f ca="1">COSS!L4386</f>
        <v>0</v>
      </c>
      <c r="I856" s="8">
        <f ca="1">COSS!N4386</f>
        <v>1763437.1120703975</v>
      </c>
      <c r="J856" s="8">
        <f ca="1">COSS!O4386</f>
        <v>504092.55913217616</v>
      </c>
      <c r="K856" s="8">
        <f ca="1">COSS!P4386</f>
        <v>0</v>
      </c>
      <c r="L856" s="8">
        <f ca="1">COSS!Q4386</f>
        <v>0</v>
      </c>
      <c r="M856" s="8">
        <f ca="1">COSS!S4386</f>
        <v>70696.291739420776</v>
      </c>
      <c r="N856" s="8">
        <f ca="1">COSS!T4386</f>
        <v>1383165.2053530153</v>
      </c>
      <c r="O856" s="8">
        <f ca="1">COSS!U4386</f>
        <v>0</v>
      </c>
      <c r="P856" s="8">
        <f ca="1">COSS!V4386</f>
        <v>0</v>
      </c>
      <c r="Q856" s="8">
        <f ca="1">COSS!X4386</f>
        <v>527411.58244215231</v>
      </c>
      <c r="R856" s="8">
        <f ca="1">COSS!Y4386</f>
        <v>9613.580681172145</v>
      </c>
      <c r="S856" s="8">
        <f ca="1">COSS!AA4386</f>
        <v>8102.1689617075335</v>
      </c>
      <c r="T856" s="8">
        <f ca="1">COSS!AB4386</f>
        <v>7934.8523502281623</v>
      </c>
      <c r="U856" s="8">
        <f ca="1">COSS!AC4386</f>
        <v>2142.1586035421078</v>
      </c>
    </row>
    <row r="857" spans="1:21">
      <c r="B857" s="2" t="str">
        <f>$B$9</f>
        <v>DISTSEC</v>
      </c>
      <c r="D857" s="8">
        <f ca="1">COSS!H4387</f>
        <v>6729684.7662861636</v>
      </c>
      <c r="E857" s="8">
        <f ca="1">COSS!I4387</f>
        <v>4835648.1300761392</v>
      </c>
      <c r="F857" s="8">
        <f ca="1">COSS!J4387</f>
        <v>1155493.2767029335</v>
      </c>
      <c r="G857" s="8">
        <f ca="1">COSS!K4387</f>
        <v>0</v>
      </c>
      <c r="H857" s="8">
        <f ca="1">COSS!L4387</f>
        <v>0</v>
      </c>
      <c r="I857" s="8">
        <f ca="1">COSS!N4387</f>
        <v>499940.068700873</v>
      </c>
      <c r="J857" s="8">
        <f ca="1">COSS!O4387</f>
        <v>0</v>
      </c>
      <c r="K857" s="8">
        <f ca="1">COSS!P4387</f>
        <v>0</v>
      </c>
      <c r="L857" s="8">
        <f ca="1">COSS!Q4387</f>
        <v>0</v>
      </c>
      <c r="M857" s="8">
        <f ca="1">COSS!S4387</f>
        <v>16472.703429094407</v>
      </c>
      <c r="N857" s="8">
        <f ca="1">COSS!T4387</f>
        <v>0</v>
      </c>
      <c r="O857" s="8">
        <f ca="1">COSS!U4387</f>
        <v>0</v>
      </c>
      <c r="P857" s="8">
        <f ca="1">COSS!V4387</f>
        <v>0</v>
      </c>
      <c r="Q857" s="8">
        <f ca="1">COSS!X4387</f>
        <v>153771.49953648716</v>
      </c>
      <c r="R857" s="8">
        <f ca="1">COSS!Y4387</f>
        <v>0</v>
      </c>
      <c r="S857" s="8">
        <f ca="1">COSS!AA4387</f>
        <v>2059.9059277132737</v>
      </c>
      <c r="T857" s="8">
        <f ca="1">COSS!AB4387</f>
        <v>52715.411518257657</v>
      </c>
      <c r="U857" s="8">
        <f ca="1">COSS!AC4387</f>
        <v>13583.770394664623</v>
      </c>
    </row>
    <row r="858" spans="1:21">
      <c r="B858" s="2" t="str">
        <f>$B$10</f>
        <v>ENERGY</v>
      </c>
      <c r="D858" s="8">
        <f ca="1">COSS!H4388</f>
        <v>222559025.50366986</v>
      </c>
      <c r="E858" s="8">
        <f ca="1">COSS!I4388</f>
        <v>82972409.50536418</v>
      </c>
      <c r="F858" s="8">
        <f ca="1">COSS!J4388</f>
        <v>25760767.103326555</v>
      </c>
      <c r="G858" s="8">
        <f ca="1">COSS!K4388</f>
        <v>308781.6126086372</v>
      </c>
      <c r="H858" s="8">
        <f ca="1">COSS!L4388</f>
        <v>15624.47786419711</v>
      </c>
      <c r="I858" s="8">
        <f ca="1">COSS!N4388</f>
        <v>13228823.510889681</v>
      </c>
      <c r="J858" s="8">
        <f ca="1">COSS!O4388</f>
        <v>3646452.7504494223</v>
      </c>
      <c r="K858" s="8">
        <f ca="1">COSS!P4388</f>
        <v>571149.60048414476</v>
      </c>
      <c r="L858" s="8">
        <f ca="1">COSS!Q4388</f>
        <v>0</v>
      </c>
      <c r="M858" s="8">
        <f ca="1">COSS!S4388</f>
        <v>647575.20486042032</v>
      </c>
      <c r="N858" s="8">
        <f ca="1">COSS!T4388</f>
        <v>13675196.44350891</v>
      </c>
      <c r="O858" s="8">
        <f ca="1">COSS!U4388</f>
        <v>66694141.682601929</v>
      </c>
      <c r="P858" s="8">
        <f ca="1">COSS!V4388</f>
        <v>9385511.7479444426</v>
      </c>
      <c r="Q858" s="8">
        <f ca="1">COSS!X4388</f>
        <v>3715429.2114855652</v>
      </c>
      <c r="R858" s="8">
        <f ca="1">COSS!Y4388</f>
        <v>69758.167610776116</v>
      </c>
      <c r="S858" s="8">
        <f ca="1">COSS!AA4388</f>
        <v>63368.471127540739</v>
      </c>
      <c r="T858" s="8">
        <f ca="1">COSS!AB4388</f>
        <v>1451585.7400375309</v>
      </c>
      <c r="U858" s="8">
        <f ca="1">COSS!AC4388</f>
        <v>352450.27350585634</v>
      </c>
    </row>
    <row r="859" spans="1:21">
      <c r="B859" s="2" t="str">
        <f>$B$11</f>
        <v>CUSTOMER</v>
      </c>
      <c r="D859" s="8">
        <f ca="1">COSS!H4389</f>
        <v>84064887.714386851</v>
      </c>
      <c r="E859" s="8">
        <f ca="1">COSS!I4389</f>
        <v>62344397.537890367</v>
      </c>
      <c r="F859" s="8">
        <f ca="1">COSS!J4389</f>
        <v>16582419.578881374</v>
      </c>
      <c r="G859" s="8">
        <f ca="1">COSS!K4389</f>
        <v>179522.42395042616</v>
      </c>
      <c r="H859" s="8">
        <f ca="1">COSS!L4389</f>
        <v>14241.57583550762</v>
      </c>
      <c r="I859" s="8">
        <f ca="1">COSS!N4389</f>
        <v>330393.87801399111</v>
      </c>
      <c r="J859" s="8">
        <f ca="1">COSS!O4389</f>
        <v>108855.87359856656</v>
      </c>
      <c r="K859" s="8">
        <f ca="1">COSS!P4389</f>
        <v>34605.53078024157</v>
      </c>
      <c r="L859" s="8">
        <f ca="1">COSS!Q4389</f>
        <v>0</v>
      </c>
      <c r="M859" s="8">
        <f ca="1">COSS!S4389</f>
        <v>2935.8330388214604</v>
      </c>
      <c r="N859" s="8">
        <f ca="1">COSS!T4389</f>
        <v>77170.501059257949</v>
      </c>
      <c r="O859" s="8">
        <f ca="1">COSS!U4389</f>
        <v>108921.58865186032</v>
      </c>
      <c r="P859" s="8">
        <f ca="1">COSS!V4389</f>
        <v>23121.980205117176</v>
      </c>
      <c r="Q859" s="8">
        <f ca="1">COSS!X4389</f>
        <v>110533.42667816419</v>
      </c>
      <c r="R859" s="8">
        <f ca="1">COSS!Y4389</f>
        <v>1266.3066672036373</v>
      </c>
      <c r="S859" s="8">
        <f ca="1">COSS!AA4389</f>
        <v>7851.499104982563</v>
      </c>
      <c r="T859" s="8">
        <f ca="1">COSS!AB4389</f>
        <v>3641097.0232753465</v>
      </c>
      <c r="U859" s="8">
        <f ca="1">COSS!AC4389</f>
        <v>497553.15675563802</v>
      </c>
    </row>
    <row r="860" spans="1:21">
      <c r="B860" s="2" t="str">
        <f>$B$12</f>
        <v>TOTAL</v>
      </c>
      <c r="D860" s="8">
        <f ca="1">COSS!H4390</f>
        <v>529722978.38322777</v>
      </c>
      <c r="E860" s="8">
        <f ca="1">COSS!I4390</f>
        <v>256062121.82162428</v>
      </c>
      <c r="F860" s="8">
        <f ca="1">COSS!J4390</f>
        <v>72712434.591078714</v>
      </c>
      <c r="G860" s="8">
        <f ca="1">COSS!K4390</f>
        <v>860495.88318066613</v>
      </c>
      <c r="H860" s="8">
        <f ca="1">COSS!L4390</f>
        <v>47841.519752100568</v>
      </c>
      <c r="I860" s="8">
        <f ca="1">COSS!N4390</f>
        <v>28263452.168535527</v>
      </c>
      <c r="J860" s="8">
        <f ca="1">COSS!O4390</f>
        <v>7776862.5267169308</v>
      </c>
      <c r="K860" s="8">
        <f ca="1">COSS!P4390</f>
        <v>1087381.3827398659</v>
      </c>
      <c r="L860" s="8">
        <f ca="1">COSS!Q4390</f>
        <v>0</v>
      </c>
      <c r="M860" s="8">
        <f ca="1">COSS!S4390</f>
        <v>1249185.3378825721</v>
      </c>
      <c r="N860" s="8">
        <f ca="1">COSS!T4390</f>
        <v>25025631.252648462</v>
      </c>
      <c r="O860" s="8">
        <f ca="1">COSS!U4390</f>
        <v>107057838.54517841</v>
      </c>
      <c r="P860" s="8">
        <f ca="1">COSS!V4390</f>
        <v>14626330.590301827</v>
      </c>
      <c r="Q860" s="8">
        <f ca="1">COSS!X4390</f>
        <v>8114181.04663062</v>
      </c>
      <c r="R860" s="8">
        <f ca="1">COSS!Y4390</f>
        <v>146282.15768030914</v>
      </c>
      <c r="S860" s="8">
        <f ca="1">COSS!AA4390</f>
        <v>133445.91615259886</v>
      </c>
      <c r="T860" s="8">
        <f ca="1">COSS!AB4390</f>
        <v>5582454.5285062604</v>
      </c>
      <c r="U860" s="8">
        <f ca="1">COSS!AC4390</f>
        <v>977039.11461853806</v>
      </c>
    </row>
    <row r="861" spans="1:21">
      <c r="A861" s="15" t="s">
        <v>167</v>
      </c>
      <c r="B861" s="2" t="str">
        <f>$B$5</f>
        <v>PRODUCTION</v>
      </c>
      <c r="D861" s="8">
        <f ca="1">D845+D853</f>
        <v>169459294.22668841</v>
      </c>
      <c r="E861" s="8">
        <f ca="1">E845+E853</f>
        <v>76926670.404036731</v>
      </c>
      <c r="F861" s="8">
        <f t="shared" ref="F861:U861" ca="1" si="541">F845+F853</f>
        <v>23614773.559294347</v>
      </c>
      <c r="G861" s="8">
        <f t="shared" ca="1" si="541"/>
        <v>299544.86317517061</v>
      </c>
      <c r="H861" s="8">
        <f t="shared" ref="H861:H868" ca="1" si="542">H845+H853</f>
        <v>14926.341157540357</v>
      </c>
      <c r="I861" s="8">
        <f t="shared" ca="1" si="541"/>
        <v>12279370.687503932</v>
      </c>
      <c r="J861" s="8">
        <f t="shared" ca="1" si="541"/>
        <v>3476771.432425668</v>
      </c>
      <c r="K861" s="8">
        <f t="shared" ca="1" si="541"/>
        <v>398069.18394375808</v>
      </c>
      <c r="L861" s="8">
        <f t="shared" ref="L861:M868" ca="1" si="543">L845+L853</f>
        <v>0</v>
      </c>
      <c r="M861" s="8">
        <f t="shared" ca="1" si="543"/>
        <v>491500.20713380864</v>
      </c>
      <c r="N861" s="8">
        <f t="shared" ca="1" si="541"/>
        <v>9452263.392059302</v>
      </c>
      <c r="O861" s="8">
        <f t="shared" ca="1" si="541"/>
        <v>33110006.005685087</v>
      </c>
      <c r="P861" s="8">
        <f t="shared" ref="P861:P868" ca="1" si="544">P845+P853</f>
        <v>5003857.4553990932</v>
      </c>
      <c r="Q861" s="8">
        <f t="shared" ca="1" si="541"/>
        <v>3701473.0474203737</v>
      </c>
      <c r="R861" s="8">
        <f t="shared" ca="1" si="541"/>
        <v>65683.885164195366</v>
      </c>
      <c r="S861" s="8">
        <f t="shared" ca="1" si="541"/>
        <v>57930.273937808073</v>
      </c>
      <c r="T861" s="8">
        <f t="shared" ref="T861:T868" ca="1" si="545">T845+T853</f>
        <v>443868.31321408338</v>
      </c>
      <c r="U861" s="8">
        <f t="shared" ca="1" si="541"/>
        <v>122585.17513750913</v>
      </c>
    </row>
    <row r="862" spans="1:21">
      <c r="B862" s="2" t="str">
        <f>$B$6</f>
        <v>BULKTRAN</v>
      </c>
      <c r="D862" s="8">
        <f t="shared" ref="D862:U862" ca="1" si="546">D846+D854</f>
        <v>35277185.39474614</v>
      </c>
      <c r="E862" s="8">
        <f ca="1">E846+E854</f>
        <v>10471580.997571353</v>
      </c>
      <c r="F862" s="8">
        <f t="shared" ca="1" si="546"/>
        <v>6778415.0397949144</v>
      </c>
      <c r="G862" s="8">
        <f t="shared" ca="1" si="546"/>
        <v>95660.480016928341</v>
      </c>
      <c r="H862" s="8">
        <f t="shared" ca="1" si="542"/>
        <v>5079.4862213013821</v>
      </c>
      <c r="I862" s="8">
        <f t="shared" ca="1" si="546"/>
        <v>4396157.0978577938</v>
      </c>
      <c r="J862" s="8">
        <f t="shared" ca="1" si="546"/>
        <v>1259524.5171577679</v>
      </c>
      <c r="K862" s="8">
        <f t="shared" ca="1" si="546"/>
        <v>60483.343310398166</v>
      </c>
      <c r="L862" s="8">
        <f t="shared" ca="1" si="543"/>
        <v>0</v>
      </c>
      <c r="M862" s="8">
        <f t="shared" ca="1" si="543"/>
        <v>165615.13521813246</v>
      </c>
      <c r="N862" s="8">
        <f t="shared" ca="1" si="546"/>
        <v>3037586.5466197971</v>
      </c>
      <c r="O862" s="8">
        <f t="shared" ca="1" si="546"/>
        <v>5877991.0570796318</v>
      </c>
      <c r="P862" s="8">
        <f t="shared" ca="1" si="544"/>
        <v>1403044.2624479458</v>
      </c>
      <c r="Q862" s="8">
        <f t="shared" ca="1" si="546"/>
        <v>1461345.9873238797</v>
      </c>
      <c r="R862" s="8">
        <f t="shared" ca="1" si="546"/>
        <v>24373.846468971402</v>
      </c>
      <c r="S862" s="8">
        <f t="shared" ca="1" si="546"/>
        <v>27746.541552655348</v>
      </c>
      <c r="T862" s="8">
        <f t="shared" ca="1" si="545"/>
        <v>161670.76089288114</v>
      </c>
      <c r="U862" s="8">
        <f t="shared" ca="1" si="546"/>
        <v>50910.295211800039</v>
      </c>
    </row>
    <row r="863" spans="1:21">
      <c r="B863" s="2" t="str">
        <f>$B$7</f>
        <v>SUBTRAN</v>
      </c>
      <c r="D863" s="8">
        <f t="shared" ref="D863:U863" ca="1" si="547">D847+D855</f>
        <v>11135575.320170492</v>
      </c>
      <c r="E863" s="8">
        <f t="shared" ca="1" si="547"/>
        <v>3427917.2454926171</v>
      </c>
      <c r="F863" s="8">
        <f t="shared" ca="1" si="547"/>
        <v>2096480.0685276496</v>
      </c>
      <c r="G863" s="8">
        <f t="shared" ca="1" si="547"/>
        <v>29525.557955830693</v>
      </c>
      <c r="H863" s="8">
        <f t="shared" ca="1" si="542"/>
        <v>2004.7298075492527</v>
      </c>
      <c r="I863" s="8">
        <f t="shared" ca="1" si="547"/>
        <v>1331355.5487562884</v>
      </c>
      <c r="J863" s="8">
        <f t="shared" ca="1" si="547"/>
        <v>381553.62980234169</v>
      </c>
      <c r="K863" s="8">
        <f t="shared" ca="1" si="547"/>
        <v>24424.876476490666</v>
      </c>
      <c r="L863" s="8">
        <f t="shared" ca="1" si="543"/>
        <v>0</v>
      </c>
      <c r="M863" s="8">
        <f t="shared" ca="1" si="543"/>
        <v>49341.728865334546</v>
      </c>
      <c r="N863" s="8">
        <f t="shared" ca="1" si="547"/>
        <v>931390.91406640504</v>
      </c>
      <c r="O863" s="8">
        <f t="shared" ca="1" si="547"/>
        <v>2395576.9699986936</v>
      </c>
      <c r="P863" s="8">
        <f t="shared" ca="1" si="544"/>
        <v>0</v>
      </c>
      <c r="Q863" s="8">
        <f t="shared" ca="1" si="547"/>
        <v>442197.71178185527</v>
      </c>
      <c r="R863" s="8">
        <f t="shared" ca="1" si="547"/>
        <v>7545.8452393675652</v>
      </c>
      <c r="S863" s="8">
        <f t="shared" ca="1" si="547"/>
        <v>8382.3641646956294</v>
      </c>
      <c r="T863" s="8">
        <f t="shared" ca="1" si="545"/>
        <v>6003.8273562539453</v>
      </c>
      <c r="U863" s="8">
        <f t="shared" ca="1" si="547"/>
        <v>1874.3018791249242</v>
      </c>
    </row>
    <row r="864" spans="1:21">
      <c r="B864" s="2" t="str">
        <f>$B$8</f>
        <v>DISTPRI</v>
      </c>
      <c r="D864" s="8">
        <f t="shared" ref="D864:U864" ca="1" si="548">D848+D856</f>
        <v>23859126.362401262</v>
      </c>
      <c r="E864" s="8">
        <f t="shared" ca="1" si="548"/>
        <v>11140866.133920936</v>
      </c>
      <c r="F864" s="8">
        <f t="shared" ca="1" si="548"/>
        <v>5236192.9826082177</v>
      </c>
      <c r="G864" s="8">
        <f t="shared" ca="1" si="548"/>
        <v>71152.727041222766</v>
      </c>
      <c r="H864" s="8">
        <f t="shared" ca="1" si="542"/>
        <v>0</v>
      </c>
      <c r="I864" s="8">
        <f t="shared" ca="1" si="548"/>
        <v>3100794.6756222192</v>
      </c>
      <c r="J864" s="8">
        <f t="shared" ca="1" si="548"/>
        <v>891094.6156055457</v>
      </c>
      <c r="K864" s="8">
        <f t="shared" ca="1" si="548"/>
        <v>0</v>
      </c>
      <c r="L864" s="8">
        <f t="shared" ca="1" si="543"/>
        <v>0</v>
      </c>
      <c r="M864" s="8">
        <f t="shared" ca="1" si="543"/>
        <v>117282.35993374951</v>
      </c>
      <c r="N864" s="8">
        <f t="shared" ca="1" si="548"/>
        <v>2238824.6352998246</v>
      </c>
      <c r="O864" s="8">
        <f t="shared" ca="1" si="548"/>
        <v>0</v>
      </c>
      <c r="P864" s="8">
        <f t="shared" ca="1" si="544"/>
        <v>0</v>
      </c>
      <c r="Q864" s="8">
        <f t="shared" ca="1" si="548"/>
        <v>1008866.370268933</v>
      </c>
      <c r="R864" s="8">
        <f t="shared" ca="1" si="548"/>
        <v>17461.784150193358</v>
      </c>
      <c r="S864" s="8">
        <f t="shared" ca="1" si="548"/>
        <v>18313.088530217647</v>
      </c>
      <c r="T864" s="8">
        <f t="shared" ca="1" si="545"/>
        <v>14008.827196982824</v>
      </c>
      <c r="U864" s="8">
        <f t="shared" ca="1" si="548"/>
        <v>4268.162223225474</v>
      </c>
    </row>
    <row r="865" spans="1:21">
      <c r="B865" s="2" t="str">
        <f>$B$9</f>
        <v>DISTSEC</v>
      </c>
      <c r="D865" s="8">
        <f t="shared" ref="D865:U865" ca="1" si="549">D849+D857</f>
        <v>7504625.0319909528</v>
      </c>
      <c r="E865" s="8">
        <f t="shared" ca="1" si="549"/>
        <v>4540820.8907402977</v>
      </c>
      <c r="F865" s="8">
        <f t="shared" ca="1" si="549"/>
        <v>1670066.1217962478</v>
      </c>
      <c r="G865" s="8">
        <f t="shared" ca="1" si="549"/>
        <v>0</v>
      </c>
      <c r="H865" s="8">
        <f t="shared" ca="1" si="542"/>
        <v>0</v>
      </c>
      <c r="I865" s="8">
        <f t="shared" ca="1" si="549"/>
        <v>858329.27569612022</v>
      </c>
      <c r="J865" s="8">
        <f t="shared" ca="1" si="549"/>
        <v>0</v>
      </c>
      <c r="K865" s="8">
        <f t="shared" ca="1" si="549"/>
        <v>0</v>
      </c>
      <c r="L865" s="8">
        <f t="shared" ca="1" si="543"/>
        <v>0</v>
      </c>
      <c r="M865" s="8">
        <f t="shared" ca="1" si="543"/>
        <v>26704.502798336456</v>
      </c>
      <c r="N865" s="8">
        <f t="shared" ca="1" si="549"/>
        <v>0</v>
      </c>
      <c r="O865" s="8">
        <f t="shared" ca="1" si="549"/>
        <v>0</v>
      </c>
      <c r="P865" s="8">
        <f t="shared" ca="1" si="544"/>
        <v>0</v>
      </c>
      <c r="Q865" s="8">
        <f t="shared" ca="1" si="549"/>
        <v>286942.55714354094</v>
      </c>
      <c r="R865" s="8">
        <f t="shared" ca="1" si="549"/>
        <v>0</v>
      </c>
      <c r="S865" s="8">
        <f t="shared" ca="1" si="549"/>
        <v>4536.6836194059179</v>
      </c>
      <c r="T865" s="8">
        <f t="shared" ca="1" si="545"/>
        <v>90832.982401305577</v>
      </c>
      <c r="U865" s="8">
        <f t="shared" ca="1" si="549"/>
        <v>26392.017795698528</v>
      </c>
    </row>
    <row r="866" spans="1:21">
      <c r="B866" s="2" t="str">
        <f>$B$10</f>
        <v>ENERGY</v>
      </c>
      <c r="D866" s="8">
        <f t="shared" ref="D866:U866" ca="1" si="550">D850+D858</f>
        <v>223780672.63067073</v>
      </c>
      <c r="E866" s="8">
        <f t="shared" ca="1" si="550"/>
        <v>82850491.056240946</v>
      </c>
      <c r="F866" s="8">
        <f t="shared" ca="1" si="550"/>
        <v>26092479.986122992</v>
      </c>
      <c r="G866" s="8">
        <f t="shared" ca="1" si="550"/>
        <v>313788.06800821057</v>
      </c>
      <c r="H866" s="8">
        <f t="shared" ca="1" si="542"/>
        <v>15937.575704641884</v>
      </c>
      <c r="I866" s="8">
        <f t="shared" ca="1" si="550"/>
        <v>13533879.518244889</v>
      </c>
      <c r="J866" s="8">
        <f t="shared" ca="1" si="550"/>
        <v>3734623.8678194652</v>
      </c>
      <c r="K866" s="8">
        <f t="shared" ca="1" si="550"/>
        <v>571220.36745282111</v>
      </c>
      <c r="L866" s="8">
        <f t="shared" ca="1" si="543"/>
        <v>0</v>
      </c>
      <c r="M866" s="8">
        <f t="shared" ca="1" si="543"/>
        <v>660075.06372105191</v>
      </c>
      <c r="N866" s="8">
        <f t="shared" ca="1" si="550"/>
        <v>13926011.851840151</v>
      </c>
      <c r="O866" s="8">
        <f t="shared" ca="1" si="550"/>
        <v>66775075.48064027</v>
      </c>
      <c r="P866" s="8">
        <f t="shared" ca="1" si="544"/>
        <v>9495873.0720803253</v>
      </c>
      <c r="Q866" s="8">
        <f t="shared" ca="1" si="550"/>
        <v>3824336.9172340543</v>
      </c>
      <c r="R866" s="8">
        <f t="shared" ca="1" si="550"/>
        <v>71503.357311830012</v>
      </c>
      <c r="S866" s="8">
        <f t="shared" ca="1" si="550"/>
        <v>66295.971620284283</v>
      </c>
      <c r="T866" s="8">
        <f t="shared" ca="1" si="545"/>
        <v>1485045.9641954778</v>
      </c>
      <c r="U866" s="8">
        <f t="shared" ca="1" si="550"/>
        <v>364034.51243324089</v>
      </c>
    </row>
    <row r="867" spans="1:21">
      <c r="B867" s="2" t="str">
        <f>$B$11</f>
        <v>CUSTOMER</v>
      </c>
      <c r="D867" s="8">
        <f t="shared" ref="D867:U867" ca="1" si="551">D851+D859</f>
        <v>90065214.033332154</v>
      </c>
      <c r="E867" s="8">
        <f ca="1">E851+E859</f>
        <v>60006597.349977225</v>
      </c>
      <c r="F867" s="8">
        <f t="shared" ca="1" si="551"/>
        <v>21540688.822739359</v>
      </c>
      <c r="G867" s="8">
        <f t="shared" ca="1" si="551"/>
        <v>242902.31982726377</v>
      </c>
      <c r="H867" s="8">
        <f t="shared" ca="1" si="542"/>
        <v>18256.070377686436</v>
      </c>
      <c r="I867" s="8">
        <f t="shared" ca="1" si="551"/>
        <v>497649.7504750134</v>
      </c>
      <c r="J867" s="8">
        <f t="shared" ca="1" si="551"/>
        <v>164208.36712801963</v>
      </c>
      <c r="K867" s="8">
        <f t="shared" ca="1" si="551"/>
        <v>34719.642417405186</v>
      </c>
      <c r="L867" s="8">
        <f t="shared" ca="1" si="543"/>
        <v>0</v>
      </c>
      <c r="M867" s="8">
        <f t="shared" ca="1" si="543"/>
        <v>4198.5052904322229</v>
      </c>
      <c r="N867" s="8">
        <f t="shared" ca="1" si="551"/>
        <v>108366.20147162094</v>
      </c>
      <c r="O867" s="8">
        <f t="shared" ca="1" si="551"/>
        <v>112494.11999932601</v>
      </c>
      <c r="P867" s="8">
        <f t="shared" ca="1" si="544"/>
        <v>29851.732987286727</v>
      </c>
      <c r="Q867" s="8">
        <f t="shared" ca="1" si="551"/>
        <v>179126.11464188359</v>
      </c>
      <c r="R867" s="8">
        <f t="shared" ca="1" si="551"/>
        <v>1945.9554777416224</v>
      </c>
      <c r="S867" s="8">
        <f t="shared" ca="1" si="551"/>
        <v>14940.700422929443</v>
      </c>
      <c r="T867" s="8">
        <f t="shared" ca="1" si="545"/>
        <v>6123185.282165464</v>
      </c>
      <c r="U867" s="8">
        <f t="shared" ca="1" si="551"/>
        <v>986083.09793352475</v>
      </c>
    </row>
    <row r="868" spans="1:21">
      <c r="B868" s="2" t="str">
        <f>$B$12</f>
        <v>TOTAL</v>
      </c>
      <c r="C868" s="8"/>
      <c r="D868" s="8">
        <f t="shared" ref="D868:U868" ca="1" si="552">D852+D860</f>
        <v>561081693.00000012</v>
      </c>
      <c r="E868" s="8">
        <f t="shared" ca="1" si="552"/>
        <v>249364944.07798001</v>
      </c>
      <c r="F868" s="8">
        <f t="shared" ca="1" si="552"/>
        <v>87029096.580883741</v>
      </c>
      <c r="G868" s="8">
        <f t="shared" ca="1" si="552"/>
        <v>1052574.0160246268</v>
      </c>
      <c r="H868" s="8">
        <f t="shared" ca="1" si="542"/>
        <v>56204.203268719313</v>
      </c>
      <c r="I868" s="8">
        <f t="shared" ca="1" si="552"/>
        <v>35997536.554156251</v>
      </c>
      <c r="J868" s="8">
        <f t="shared" ca="1" si="552"/>
        <v>9907776.4299388081</v>
      </c>
      <c r="K868" s="8">
        <f t="shared" ca="1" si="552"/>
        <v>1088917.4136008732</v>
      </c>
      <c r="L868" s="8">
        <f t="shared" ca="1" si="543"/>
        <v>0</v>
      </c>
      <c r="M868" s="8">
        <f t="shared" ca="1" si="543"/>
        <v>1514717.5029608461</v>
      </c>
      <c r="N868" s="8">
        <f t="shared" ca="1" si="552"/>
        <v>29694443.541357107</v>
      </c>
      <c r="O868" s="8">
        <f t="shared" ca="1" si="552"/>
        <v>108271143.63340299</v>
      </c>
      <c r="P868" s="8">
        <f t="shared" ca="1" si="544"/>
        <v>15932626.522914656</v>
      </c>
      <c r="Q868" s="8">
        <f t="shared" ca="1" si="552"/>
        <v>10904288.70581452</v>
      </c>
      <c r="R868" s="8">
        <f t="shared" ca="1" si="552"/>
        <v>188514.67381229933</v>
      </c>
      <c r="S868" s="8">
        <f t="shared" ca="1" si="552"/>
        <v>198145.62384799629</v>
      </c>
      <c r="T868" s="8">
        <f t="shared" ca="1" si="545"/>
        <v>8324615.9574224493</v>
      </c>
      <c r="U868" s="8">
        <f t="shared" ca="1" si="552"/>
        <v>1556147.5626141238</v>
      </c>
    </row>
    <row r="869" spans="1:21">
      <c r="A869" s="15" t="s">
        <v>168</v>
      </c>
      <c r="B869" s="2" t="str">
        <f>$B$5</f>
        <v>PRODUCTION</v>
      </c>
      <c r="D869" s="8">
        <f ca="1">COSS!H1104+COSS!H929+COSS!H937+COSS!H946</f>
        <v>-56629519.407317653</v>
      </c>
      <c r="E869" s="56">
        <f ca="1">COSS!I1104+COSS!I929+COSS!I937+COSS!I946</f>
        <v>-28487816.917993795</v>
      </c>
      <c r="F869" s="56">
        <f ca="1">COSS!J1104+COSS!J929+COSS!J937+COSS!J946</f>
        <v>-6822764.9285916481</v>
      </c>
      <c r="G869" s="56">
        <f ca="1">COSS!K1104+COSS!K929+COSS!K937+COSS!K946</f>
        <v>-85075.229453769032</v>
      </c>
      <c r="H869" s="56">
        <f ca="1">COSS!L1104+COSS!L929+COSS!L937+COSS!L946</f>
        <v>-4019.0038456803991</v>
      </c>
      <c r="I869" s="56">
        <f ca="1">COSS!N1104+COSS!N929+COSS!N937+COSS!N946</f>
        <v>-3114748.699736835</v>
      </c>
      <c r="J869" s="56">
        <f ca="1">COSS!O1104+COSS!O929+COSS!O937+COSS!O946</f>
        <v>-802445.62189056794</v>
      </c>
      <c r="K869" s="56">
        <f ca="1">COSS!P1104+COSS!P929+COSS!P937+COSS!P946</f>
        <v>-128438.46405582667</v>
      </c>
      <c r="L869" s="56">
        <f ca="1">COSS!Q1104+COSS!Q929+COSS!Q937+COSS!Q946</f>
        <v>0</v>
      </c>
      <c r="M869" s="56">
        <f ca="1">COSS!S1104+COSS!S929+COSS!S937+COSS!S946</f>
        <v>-128515.31364012109</v>
      </c>
      <c r="N869" s="56">
        <f ca="1">COSS!T1104+COSS!T929+COSS!T937+COSS!T946</f>
        <v>-2364924.2018894646</v>
      </c>
      <c r="O869" s="56">
        <f ca="1">COSS!U1104+COSS!U929+COSS!U937+COSS!U946</f>
        <v>-12063302.583060659</v>
      </c>
      <c r="P869" s="56">
        <f ca="1">COSS!V1104+COSS!V929+COSS!V937+COSS!V946</f>
        <v>-1553384.5925044823</v>
      </c>
      <c r="Q869" s="56">
        <f ca="1">COSS!X1104+COSS!X929+COSS!X937+COSS!X946</f>
        <v>-893448.82895058393</v>
      </c>
      <c r="R869" s="56">
        <f ca="1">COSS!Y1104+COSS!Y929+COSS!Y937+COSS!Y946</f>
        <v>-16794.685251175688</v>
      </c>
      <c r="S869" s="56">
        <f ca="1">COSS!AA1104+COSS!AA929+COSS!AA937+COSS!AA946</f>
        <v>-12993.008527231646</v>
      </c>
      <c r="T869" s="56">
        <f ca="1">COSS!AB1104+COSS!AB929+COSS!AB937+COSS!AB946</f>
        <v>-121782.46309766216</v>
      </c>
      <c r="U869" s="56">
        <f ca="1">COSS!AC1104+COSS!AC929+COSS!AC937+COSS!AC946</f>
        <v>-29064.86482814838</v>
      </c>
    </row>
    <row r="870" spans="1:21">
      <c r="B870" s="2" t="str">
        <f>$B$6</f>
        <v>BULKTRAN</v>
      </c>
      <c r="D870" s="8">
        <f ca="1">COSS!H1105+COSS!H930+COSS!H938+COSS!H947</f>
        <v>64689043.11458014</v>
      </c>
      <c r="E870" s="56">
        <f ca="1">COSS!I1105+COSS!I930+COSS!I938+COSS!I947</f>
        <v>32092075.693275772</v>
      </c>
      <c r="F870" s="56">
        <f ca="1">COSS!J1105+COSS!J930+COSS!J938+COSS!J947</f>
        <v>8012416.1982641257</v>
      </c>
      <c r="G870" s="56">
        <f ca="1">COSS!K1105+COSS!K930+COSS!K938+COSS!K947</f>
        <v>101620.91608499076</v>
      </c>
      <c r="H870" s="56">
        <f ca="1">COSS!L1105+COSS!L930+COSS!L938+COSS!L947</f>
        <v>5089.7639831212691</v>
      </c>
      <c r="I870" s="56">
        <f ca="1">COSS!N1105+COSS!N930+COSS!N938+COSS!N947</f>
        <v>3604271.4886875073</v>
      </c>
      <c r="J870" s="56">
        <f ca="1">COSS!O1105+COSS!O930+COSS!O938+COSS!O947</f>
        <v>991304.55682599021</v>
      </c>
      <c r="K870" s="56">
        <f ca="1">COSS!P1105+COSS!P930+COSS!P938+COSS!P947</f>
        <v>155061.85489911414</v>
      </c>
      <c r="L870" s="56">
        <f ca="1">COSS!Q1105+COSS!Q930+COSS!Q938+COSS!Q947</f>
        <v>0</v>
      </c>
      <c r="M870" s="56">
        <f ca="1">COSS!S1105+COSS!S930+COSS!S938+COSS!S947</f>
        <v>155777.92648830809</v>
      </c>
      <c r="N870" s="56">
        <f ca="1">COSS!T1105+COSS!T930+COSS!T938+COSS!T947</f>
        <v>2834670.729750446</v>
      </c>
      <c r="O870" s="56">
        <f ca="1">COSS!U1105+COSS!U930+COSS!U938+COSS!U947</f>
        <v>13767936.775018804</v>
      </c>
      <c r="P870" s="56">
        <f ca="1">COSS!V1105+COSS!V930+COSS!V938+COSS!V947</f>
        <v>1757986.7962449074</v>
      </c>
      <c r="Q870" s="56">
        <f ca="1">COSS!X1105+COSS!X930+COSS!X938+COSS!X947</f>
        <v>1006889.7365097518</v>
      </c>
      <c r="R870" s="56">
        <f ca="1">COSS!Y1105+COSS!Y930+COSS!Y938+COSS!Y947</f>
        <v>18927.10098146629</v>
      </c>
      <c r="S870" s="56">
        <f ca="1">COSS!AA1105+COSS!AA930+COSS!AA938+COSS!AA947</f>
        <v>14642.726598925141</v>
      </c>
      <c r="T870" s="56">
        <f ca="1">COSS!AB1105+COSS!AB930+COSS!AB938+COSS!AB947</f>
        <v>137615.62969377145</v>
      </c>
      <c r="U870" s="56">
        <f ca="1">COSS!AC1105+COSS!AC930+COSS!AC938+COSS!AC947</f>
        <v>32755.221273141888</v>
      </c>
    </row>
    <row r="871" spans="1:21">
      <c r="B871" s="2" t="str">
        <f>$B$7</f>
        <v>SUBTRAN</v>
      </c>
      <c r="D871" s="8">
        <f ca="1">COSS!H1106+COSS!H931+COSS!H939+COSS!H948</f>
        <v>20504467.853174884</v>
      </c>
      <c r="E871" s="56">
        <f ca="1">COSS!I1106+COSS!I931+COSS!I939+COSS!I948</f>
        <v>9901446.6770086326</v>
      </c>
      <c r="F871" s="56">
        <f ca="1">COSS!J1106+COSS!J931+COSS!J939+COSS!J948</f>
        <v>2466514.1232430604</v>
      </c>
      <c r="G871" s="56">
        <f ca="1">COSS!K1106+COSS!K931+COSS!K939+COSS!K948</f>
        <v>31347.66552655102</v>
      </c>
      <c r="H871" s="56">
        <f ca="1">COSS!L1106+COSS!L931+COSS!L939+COSS!L948</f>
        <v>2022.0579201243002</v>
      </c>
      <c r="I871" s="56">
        <f ca="1">COSS!N1106+COSS!N931+COSS!N939+COSS!N948</f>
        <v>1098151.1016418554</v>
      </c>
      <c r="J871" s="56">
        <f ca="1">COSS!O1106+COSS!O931+COSS!O939+COSS!O948</f>
        <v>302489.76998161105</v>
      </c>
      <c r="K871" s="56">
        <f ca="1">COSS!P1106+COSS!P931+COSS!P939+COSS!P948</f>
        <v>59799.563325129435</v>
      </c>
      <c r="L871" s="56">
        <f ca="1">COSS!Q1106+COSS!Q931+COSS!Q939+COSS!Q948</f>
        <v>0</v>
      </c>
      <c r="M871" s="56">
        <f ca="1">COSS!S1106+COSS!S931+COSS!S939+COSS!S948</f>
        <v>46528.519011864533</v>
      </c>
      <c r="N871" s="56">
        <f ca="1">COSS!T1106+COSS!T931+COSS!T939+COSS!T948</f>
        <v>871653.43447743007</v>
      </c>
      <c r="O871" s="56">
        <f ca="1">COSS!U1106+COSS!U931+COSS!U939+COSS!U948</f>
        <v>5400090.5687108869</v>
      </c>
      <c r="P871" s="56">
        <f ca="1">COSS!V1106+COSS!V931+COSS!V939+COSS!V948</f>
        <v>0</v>
      </c>
      <c r="Q871" s="56">
        <f ca="1">COSS!X1106+COSS!X931+COSS!X939+COSS!X948</f>
        <v>307677.59516773879</v>
      </c>
      <c r="R871" s="56">
        <f ca="1">COSS!Y1106+COSS!Y931+COSS!Y939+COSS!Y948</f>
        <v>5901.8178969257069</v>
      </c>
      <c r="S871" s="56">
        <f ca="1">COSS!AA1106+COSS!AA931+COSS!AA939+COSS!AA948</f>
        <v>4488.9742066490817</v>
      </c>
      <c r="T871" s="56">
        <f ca="1">COSS!AB1106+COSS!AB931+COSS!AB939+COSS!AB948</f>
        <v>5136.5554971366928</v>
      </c>
      <c r="U871" s="56">
        <f ca="1">COSS!AC1106+COSS!AC931+COSS!AC939+COSS!AC948</f>
        <v>1219.4295592891804</v>
      </c>
    </row>
    <row r="872" spans="1:21">
      <c r="B872" s="2" t="str">
        <f>$B$8</f>
        <v>DISTPRI</v>
      </c>
      <c r="D872" s="8">
        <f ca="1">COSS!H1107+COSS!H932+COSS!H940+COSS!H949</f>
        <v>1153815.0300381156</v>
      </c>
      <c r="E872" s="56">
        <f ca="1">COSS!I1107+COSS!I932+COSS!I940+COSS!I949</f>
        <v>700131.74136632401</v>
      </c>
      <c r="F872" s="56">
        <f ca="1">COSS!J1107+COSS!J932+COSS!J940+COSS!J949</f>
        <v>217572.99125732415</v>
      </c>
      <c r="G872" s="56">
        <f ca="1">COSS!K1107+COSS!K932+COSS!K940+COSS!K949</f>
        <v>3024.4442940348408</v>
      </c>
      <c r="H872" s="56">
        <f ca="1">COSS!L1107+COSS!L932+COSS!L940+COSS!L949</f>
        <v>0</v>
      </c>
      <c r="I872" s="56">
        <f ca="1">COSS!N1107+COSS!N932+COSS!N940+COSS!N949</f>
        <v>88007.354719574258</v>
      </c>
      <c r="J872" s="56">
        <f ca="1">COSS!O1107+COSS!O932+COSS!O940+COSS!O949</f>
        <v>34529.730430469826</v>
      </c>
      <c r="K872" s="56">
        <f ca="1">COSS!P1107+COSS!P932+COSS!P940+COSS!P949</f>
        <v>0</v>
      </c>
      <c r="L872" s="56">
        <f ca="1">COSS!Q1107+COSS!Q932+COSS!Q940+COSS!Q949</f>
        <v>0</v>
      </c>
      <c r="M872" s="56">
        <f ca="1">COSS!S1107+COSS!S932+COSS!S940+COSS!S949</f>
        <v>4836.2724633369517</v>
      </c>
      <c r="N872" s="56">
        <f ca="1">COSS!T1107+COSS!T932+COSS!T940+COSS!T949</f>
        <v>84251.035059542715</v>
      </c>
      <c r="O872" s="56">
        <f ca="1">COSS!U1107+COSS!U932+COSS!U940+COSS!U949</f>
        <v>0</v>
      </c>
      <c r="P872" s="56">
        <f ca="1">COSS!V1107+COSS!V932+COSS!V940+COSS!V949</f>
        <v>0</v>
      </c>
      <c r="Q872" s="56">
        <f ca="1">COSS!X1107+COSS!X932+COSS!X940+COSS!X949</f>
        <v>20331.259311056772</v>
      </c>
      <c r="R872" s="56">
        <f ca="1">COSS!Y1107+COSS!Y932+COSS!Y940+COSS!Y949</f>
        <v>390.48088790266206</v>
      </c>
      <c r="S872" s="56">
        <f ca="1">COSS!AA1107+COSS!AA932+COSS!AA940+COSS!AA949</f>
        <v>298.42624104759682</v>
      </c>
      <c r="T872" s="56">
        <f ca="1">COSS!AB1107+COSS!AB932+COSS!AB940+COSS!AB949</f>
        <v>359.76100633983856</v>
      </c>
      <c r="U872" s="56">
        <f ca="1">COSS!AC1107+COSS!AC932+COSS!AC940+COSS!AC949</f>
        <v>81.533001161828963</v>
      </c>
    </row>
    <row r="873" spans="1:21">
      <c r="B873" s="2" t="str">
        <f>$B$9</f>
        <v>DISTSEC</v>
      </c>
      <c r="D873" s="8">
        <f ca="1">COSS!H1108+COSS!H933+COSS!H941+COSS!H950</f>
        <v>429494.86453338055</v>
      </c>
      <c r="E873" s="56">
        <f ca="1">COSS!I1108+COSS!I933+COSS!I941+COSS!I950</f>
        <v>313354.93265473488</v>
      </c>
      <c r="F873" s="56">
        <f ca="1">COSS!J1108+COSS!J933+COSS!J941+COSS!J950</f>
        <v>77209.202954756125</v>
      </c>
      <c r="G873" s="56">
        <f ca="1">COSS!K1108+COSS!K933+COSS!K941+COSS!K950</f>
        <v>0</v>
      </c>
      <c r="H873" s="56">
        <f ca="1">COSS!L1108+COSS!L933+COSS!L941+COSS!L950</f>
        <v>0</v>
      </c>
      <c r="I873" s="56">
        <f ca="1">COSS!N1108+COSS!N933+COSS!N941+COSS!N950</f>
        <v>27598.791755508988</v>
      </c>
      <c r="J873" s="56">
        <f ca="1">COSS!O1108+COSS!O933+COSS!O941+COSS!O950</f>
        <v>0</v>
      </c>
      <c r="K873" s="56">
        <f ca="1">COSS!P1108+COSS!P933+COSS!P941+COSS!P950</f>
        <v>0</v>
      </c>
      <c r="L873" s="56">
        <f ca="1">COSS!Q1108+COSS!Q933+COSS!Q941+COSS!Q950</f>
        <v>0</v>
      </c>
      <c r="M873" s="56">
        <f ca="1">COSS!S1108+COSS!S933+COSS!S941+COSS!S950</f>
        <v>1211.3051673862451</v>
      </c>
      <c r="N873" s="56">
        <f ca="1">COSS!T1108+COSS!T933+COSS!T941+COSS!T950</f>
        <v>0</v>
      </c>
      <c r="O873" s="56">
        <f ca="1">COSS!U1108+COSS!U933+COSS!U941+COSS!U950</f>
        <v>0</v>
      </c>
      <c r="P873" s="56">
        <f ca="1">COSS!V1108+COSS!V933+COSS!V941+COSS!V950</f>
        <v>0</v>
      </c>
      <c r="Q873" s="56">
        <f ca="1">COSS!X1108+COSS!X933+COSS!X941+COSS!X950</f>
        <v>6751.7827005314921</v>
      </c>
      <c r="R873" s="56">
        <f ca="1">COSS!Y1108+COSS!Y933+COSS!Y941+COSS!Y950</f>
        <v>0</v>
      </c>
      <c r="S873" s="56">
        <f ca="1">COSS!AA1108+COSS!AA933+COSS!AA941+COSS!AA950</f>
        <v>86.907340484935276</v>
      </c>
      <c r="T873" s="56">
        <f ca="1">COSS!AB1108+COSS!AB933+COSS!AB941+COSS!AB950</f>
        <v>2692.2135781157758</v>
      </c>
      <c r="U873" s="56">
        <f ca="1">COSS!AC1108+COSS!AC933+COSS!AC941+COSS!AC950</f>
        <v>589.7283818620607</v>
      </c>
    </row>
    <row r="874" spans="1:21">
      <c r="B874" s="2" t="str">
        <f>$B$10</f>
        <v>ENERGY</v>
      </c>
      <c r="D874" s="8">
        <f ca="1">COSS!H1109+COSS!H934+COSS!H942+COSS!H951</f>
        <v>37317049.892512605</v>
      </c>
      <c r="E874" s="56">
        <f ca="1">COSS!I1109+COSS!I934+COSS!I942+COSS!I951</f>
        <v>13439800.808997031</v>
      </c>
      <c r="F874" s="56">
        <f ca="1">COSS!J1109+COSS!J934+COSS!J942+COSS!J951</f>
        <v>4459912.6552745393</v>
      </c>
      <c r="G874" s="56">
        <f ca="1">COSS!K1109+COSS!K934+COSS!K942+COSS!K951</f>
        <v>56512.729862558816</v>
      </c>
      <c r="H874" s="56">
        <f ca="1">COSS!L1109+COSS!L934+COSS!L942+COSS!L951</f>
        <v>3026.7759618503223</v>
      </c>
      <c r="I874" s="56">
        <f ca="1">COSS!N1109+COSS!N934+COSS!N942+COSS!N951</f>
        <v>2211113.0298590236</v>
      </c>
      <c r="J874" s="56">
        <f ca="1">COSS!O1109+COSS!O934+COSS!O942+COSS!O951</f>
        <v>633642.94816653093</v>
      </c>
      <c r="K874" s="56">
        <f ca="1">COSS!P1109+COSS!P934+COSS!P942+COSS!P951</f>
        <v>100225.04063050168</v>
      </c>
      <c r="L874" s="56">
        <f ca="1">COSS!Q1109+COSS!Q934+COSS!Q942+COSS!Q951</f>
        <v>0</v>
      </c>
      <c r="M874" s="56">
        <f ca="1">COSS!S1109+COSS!S934+COSS!S942+COSS!S951</f>
        <v>116791.37028923258</v>
      </c>
      <c r="N874" s="56">
        <f ca="1">COSS!T1109+COSS!T934+COSS!T942+COSS!T951</f>
        <v>2288527.4919295302</v>
      </c>
      <c r="O874" s="56">
        <f ca="1">COSS!U1109+COSS!U934+COSS!U942+COSS!U951</f>
        <v>11486468.832605373</v>
      </c>
      <c r="P874" s="56">
        <f ca="1">COSS!V1109+COSS!V934+COSS!V942+COSS!V951</f>
        <v>1583390.7196592502</v>
      </c>
      <c r="Q874" s="56">
        <f ca="1">COSS!X1109+COSS!X934+COSS!X942+COSS!X951</f>
        <v>605167.53653885541</v>
      </c>
      <c r="R874" s="56">
        <f ca="1">COSS!Y1109+COSS!Y934+COSS!Y942+COSS!Y951</f>
        <v>11443.211040692368</v>
      </c>
      <c r="S874" s="56">
        <f ca="1">COSS!AA1109+COSS!AA934+COSS!AA942+COSS!AA951</f>
        <v>11414.318014841843</v>
      </c>
      <c r="T874" s="56">
        <f ca="1">COSS!AB1109+COSS!AB934+COSS!AB942+COSS!AB951</f>
        <v>250943.55093289772</v>
      </c>
      <c r="U874" s="56">
        <f ca="1">COSS!AC1109+COSS!AC934+COSS!AC942+COSS!AC951</f>
        <v>58668.872749897171</v>
      </c>
    </row>
    <row r="875" spans="1:21">
      <c r="B875" s="2" t="str">
        <f>$B$11</f>
        <v>CUSTOMER</v>
      </c>
      <c r="C875" s="131" t="s">
        <v>547</v>
      </c>
      <c r="D875" s="8">
        <f ca="1">COSS!H1110+COSS!H935+COSS!H943+COSS!H952</f>
        <v>5167388.6524785226</v>
      </c>
      <c r="E875" s="56">
        <f ca="1">COSS!I1110+COSS!I935+COSS!I943+COSS!I952</f>
        <v>3926126.142671301</v>
      </c>
      <c r="F875" s="56">
        <f ca="1">COSS!J1110+COSS!J935+COSS!J943+COSS!J952</f>
        <v>1116982.3384815811</v>
      </c>
      <c r="G875" s="56">
        <f ca="1">COSS!K1110+COSS!K935+COSS!K943+COSS!K952</f>
        <v>7272.4897102604409</v>
      </c>
      <c r="H875" s="56">
        <f ca="1">COSS!L1110+COSS!L935+COSS!L943+COSS!L952</f>
        <v>661.60924930382021</v>
      </c>
      <c r="I875" s="56">
        <f ca="1">COSS!N1110+COSS!N935+COSS!N943+COSS!N952</f>
        <v>15028.487229613787</v>
      </c>
      <c r="J875" s="56">
        <f ca="1">COSS!O1110+COSS!O935+COSS!O943+COSS!O952</f>
        <v>5597.0464247743203</v>
      </c>
      <c r="K875" s="56">
        <f ca="1">COSS!P1110+COSS!P935+COSS!P943+COSS!P952</f>
        <v>1230.4188019544897</v>
      </c>
      <c r="L875" s="56">
        <f ca="1">COSS!Q1110+COSS!Q935+COSS!Q943+COSS!Q952</f>
        <v>0</v>
      </c>
      <c r="M875" s="56">
        <f ca="1">COSS!S1110+COSS!S935+COSS!S943+COSS!S952</f>
        <v>189.42318083885974</v>
      </c>
      <c r="N875" s="56">
        <f ca="1">COSS!T1110+COSS!T935+COSS!T943+COSS!T952</f>
        <v>3213.0520296247651</v>
      </c>
      <c r="O875" s="56">
        <f ca="1">COSS!U1110+COSS!U935+COSS!U943+COSS!U952</f>
        <v>2195.040128583988</v>
      </c>
      <c r="P875" s="56">
        <f ca="1">COSS!V1110+COSS!V935+COSS!V943+COSS!V952</f>
        <v>370.59951498041562</v>
      </c>
      <c r="Q875" s="56">
        <f ca="1">COSS!X1110+COSS!X935+COSS!X943+COSS!X952</f>
        <v>4398.6245371688447</v>
      </c>
      <c r="R875" s="56">
        <f ca="1">COSS!Y1110+COSS!Y935+COSS!Y943+COSS!Y952</f>
        <v>37.748256487987263</v>
      </c>
      <c r="S875" s="56">
        <f ca="1">COSS!AA1110+COSS!AA935+COSS!AA943+COSS!AA952</f>
        <v>273.27997327933565</v>
      </c>
      <c r="T875" s="56">
        <f ca="1">COSS!AB1110+COSS!AB935+COSS!AB943+COSS!AB952</f>
        <v>73554.709811849782</v>
      </c>
      <c r="U875" s="56">
        <f ca="1">COSS!AC1110+COSS!AC935+COSS!AC943+COSS!AC952</f>
        <v>10257.642476919971</v>
      </c>
    </row>
    <row r="876" spans="1:21">
      <c r="B876" s="2" t="str">
        <f>$B$12</f>
        <v>TOTAL</v>
      </c>
      <c r="C876" s="132">
        <f ca="1">+D876-D833</f>
        <v>0</v>
      </c>
      <c r="D876" s="8">
        <f ca="1">COSS!H1111+COSS!H936+COSS!H944+COSS!H953</f>
        <v>72631739.99999997</v>
      </c>
      <c r="E876" s="56">
        <f ca="1">COSS!I1111+COSS!I936+COSS!I944+COSS!I953</f>
        <v>31885119.077980004</v>
      </c>
      <c r="F876" s="56">
        <f ca="1">COSS!J1111+COSS!J936+COSS!J944+COSS!J953</f>
        <v>9527842.5808837377</v>
      </c>
      <c r="G876" s="56">
        <f ca="1">COSS!K1111+COSS!K936+COSS!K944+COSS!K953</f>
        <v>114703.01602462685</v>
      </c>
      <c r="H876" s="56">
        <f ca="1">COSS!L1111+COSS!L936+COSS!L944+COSS!L953</f>
        <v>6781.2032687193132</v>
      </c>
      <c r="I876" s="56">
        <f ca="1">COSS!N1111+COSS!N936+COSS!N944+COSS!N953</f>
        <v>3929421.5541562485</v>
      </c>
      <c r="J876" s="56">
        <f ca="1">COSS!O1111+COSS!O936+COSS!O944+COSS!O953</f>
        <v>1165118.4299388083</v>
      </c>
      <c r="K876" s="56">
        <f ca="1">COSS!P1111+COSS!P936+COSS!P944+COSS!P953</f>
        <v>187878.41360087311</v>
      </c>
      <c r="L876" s="56">
        <f ca="1">COSS!Q1111+COSS!Q936+COSS!Q944+COSS!Q953</f>
        <v>0</v>
      </c>
      <c r="M876" s="56">
        <f ca="1">COSS!S1111+COSS!S936+COSS!S944+COSS!S953</f>
        <v>196819.50296084615</v>
      </c>
      <c r="N876" s="56">
        <f ca="1">COSS!T1111+COSS!T936+COSS!T944+COSS!T953</f>
        <v>3717391.5413571089</v>
      </c>
      <c r="O876" s="56">
        <f ca="1">COSS!U1111+COSS!U936+COSS!U944+COSS!U953</f>
        <v>18593388.633402988</v>
      </c>
      <c r="P876" s="56">
        <f ca="1">COSS!V1111+COSS!V936+COSS!V944+COSS!V953</f>
        <v>1788363.522914656</v>
      </c>
      <c r="Q876" s="56">
        <f ca="1">COSS!X1111+COSS!X936+COSS!X944+COSS!X953</f>
        <v>1057767.7058145194</v>
      </c>
      <c r="R876" s="56">
        <f ca="1">COSS!Y1111+COSS!Y936+COSS!Y944+COSS!Y953</f>
        <v>19905.673812299327</v>
      </c>
      <c r="S876" s="56">
        <f ca="1">COSS!AA1111+COSS!AA936+COSS!AA944+COSS!AA953</f>
        <v>18211.623847996285</v>
      </c>
      <c r="T876" s="56">
        <f ca="1">COSS!AB1111+COSS!AB936+COSS!AB944+COSS!AB953</f>
        <v>348519.95742244908</v>
      </c>
      <c r="U876" s="56">
        <f ca="1">COSS!AC1111+COSS!AC936+COSS!AC944+COSS!AC953</f>
        <v>74507.562614123715</v>
      </c>
    </row>
    <row r="877" spans="1:21">
      <c r="A877" s="15" t="s">
        <v>705</v>
      </c>
      <c r="B877" s="2" t="str">
        <f>$B$5</f>
        <v>PRODUCTION</v>
      </c>
      <c r="D877" s="8">
        <f t="shared" ref="D877:U877" ca="1" si="553">D861-D869</f>
        <v>226088813.63400608</v>
      </c>
      <c r="E877" s="8">
        <f t="shared" ca="1" si="553"/>
        <v>105414487.32203053</v>
      </c>
      <c r="F877" s="8">
        <f t="shared" ca="1" si="553"/>
        <v>30437538.487885997</v>
      </c>
      <c r="G877" s="8">
        <f t="shared" ca="1" si="553"/>
        <v>384620.09262893966</v>
      </c>
      <c r="H877" s="8">
        <f t="shared" ca="1" si="553"/>
        <v>18945.345003220755</v>
      </c>
      <c r="I877" s="8">
        <f t="shared" ca="1" si="553"/>
        <v>15394119.387240767</v>
      </c>
      <c r="J877" s="8">
        <f t="shared" ca="1" si="553"/>
        <v>4279217.0543162357</v>
      </c>
      <c r="K877" s="8">
        <f t="shared" ca="1" si="553"/>
        <v>526507.64799958479</v>
      </c>
      <c r="L877" s="8">
        <f t="shared" ca="1" si="553"/>
        <v>0</v>
      </c>
      <c r="M877" s="8">
        <f t="shared" ca="1" si="553"/>
        <v>620015.52077392978</v>
      </c>
      <c r="N877" s="8">
        <f t="shared" ca="1" si="553"/>
        <v>11817187.593948767</v>
      </c>
      <c r="O877" s="8">
        <f t="shared" ca="1" si="553"/>
        <v>45173308.588745743</v>
      </c>
      <c r="P877" s="8">
        <f t="shared" ca="1" si="553"/>
        <v>6557242.047903575</v>
      </c>
      <c r="Q877" s="8">
        <f t="shared" ca="1" si="553"/>
        <v>4594921.8763709571</v>
      </c>
      <c r="R877" s="8">
        <f t="shared" ca="1" si="553"/>
        <v>82478.570415371054</v>
      </c>
      <c r="S877" s="8">
        <f t="shared" ca="1" si="553"/>
        <v>70923.282465039723</v>
      </c>
      <c r="T877" s="8">
        <f t="shared" ca="1" si="553"/>
        <v>565650.77631174552</v>
      </c>
      <c r="U877" s="8">
        <f t="shared" ca="1" si="553"/>
        <v>151650.03996565752</v>
      </c>
    </row>
    <row r="878" spans="1:21">
      <c r="B878" s="2" t="str">
        <f>$B$6</f>
        <v>BULKTRAN</v>
      </c>
      <c r="D878" s="8">
        <f t="shared" ref="D878:U878" ca="1" si="554">D862-D870</f>
        <v>-29411857.719834</v>
      </c>
      <c r="E878" s="8">
        <f t="shared" ca="1" si="554"/>
        <v>-21620494.695704419</v>
      </c>
      <c r="F878" s="8">
        <f t="shared" ca="1" si="554"/>
        <v>-1234001.1584692113</v>
      </c>
      <c r="G878" s="8">
        <f t="shared" ca="1" si="554"/>
        <v>-5960.4360680624231</v>
      </c>
      <c r="H878" s="8">
        <f t="shared" ca="1" si="554"/>
        <v>-10.277761819887019</v>
      </c>
      <c r="I878" s="8">
        <f t="shared" ca="1" si="554"/>
        <v>791885.60917028645</v>
      </c>
      <c r="J878" s="8">
        <f t="shared" ca="1" si="554"/>
        <v>268219.96033177769</v>
      </c>
      <c r="K878" s="8">
        <f t="shared" ca="1" si="554"/>
        <v>-94578.511588715977</v>
      </c>
      <c r="L878" s="8">
        <f t="shared" ca="1" si="554"/>
        <v>0</v>
      </c>
      <c r="M878" s="8">
        <f t="shared" ca="1" si="554"/>
        <v>9837.2087298243714</v>
      </c>
      <c r="N878" s="8">
        <f t="shared" ca="1" si="554"/>
        <v>202915.81686935108</v>
      </c>
      <c r="O878" s="8">
        <f t="shared" ca="1" si="554"/>
        <v>-7889945.7179391719</v>
      </c>
      <c r="P878" s="8">
        <f t="shared" ca="1" si="554"/>
        <v>-354942.53379696165</v>
      </c>
      <c r="Q878" s="8">
        <f t="shared" ca="1" si="554"/>
        <v>454456.25081412797</v>
      </c>
      <c r="R878" s="8">
        <f t="shared" ca="1" si="554"/>
        <v>5446.7454875051117</v>
      </c>
      <c r="S878" s="8">
        <f t="shared" ca="1" si="554"/>
        <v>13103.814953730207</v>
      </c>
      <c r="T878" s="8">
        <f t="shared" ca="1" si="554"/>
        <v>24055.131199109688</v>
      </c>
      <c r="U878" s="8">
        <f t="shared" ca="1" si="554"/>
        <v>18155.073938658152</v>
      </c>
    </row>
    <row r="879" spans="1:21">
      <c r="B879" s="2" t="str">
        <f>$B$7</f>
        <v>SUBTRAN</v>
      </c>
      <c r="D879" s="8">
        <f t="shared" ref="D879:U879" ca="1" si="555">D863-D871</f>
        <v>-9368892.5330043919</v>
      </c>
      <c r="E879" s="8">
        <f t="shared" ca="1" si="555"/>
        <v>-6473529.4315160159</v>
      </c>
      <c r="F879" s="8">
        <f t="shared" ca="1" si="555"/>
        <v>-370034.05471541081</v>
      </c>
      <c r="G879" s="8">
        <f t="shared" ca="1" si="555"/>
        <v>-1822.1075707203272</v>
      </c>
      <c r="H879" s="8">
        <f t="shared" ca="1" si="555"/>
        <v>-17.328112575047498</v>
      </c>
      <c r="I879" s="8">
        <f t="shared" ca="1" si="555"/>
        <v>233204.44711443293</v>
      </c>
      <c r="J879" s="8">
        <f t="shared" ca="1" si="555"/>
        <v>79063.859820730635</v>
      </c>
      <c r="K879" s="8">
        <f t="shared" ca="1" si="555"/>
        <v>-35374.686848638768</v>
      </c>
      <c r="L879" s="8">
        <f t="shared" ca="1" si="555"/>
        <v>0</v>
      </c>
      <c r="M879" s="8">
        <f t="shared" ca="1" si="555"/>
        <v>2813.2098534700126</v>
      </c>
      <c r="N879" s="8">
        <f t="shared" ca="1" si="555"/>
        <v>59737.479588974966</v>
      </c>
      <c r="O879" s="8">
        <f t="shared" ca="1" si="555"/>
        <v>-3004513.5987121933</v>
      </c>
      <c r="P879" s="8">
        <f t="shared" ca="1" si="555"/>
        <v>0</v>
      </c>
      <c r="Q879" s="8">
        <f t="shared" ca="1" si="555"/>
        <v>134520.11661411647</v>
      </c>
      <c r="R879" s="8">
        <f t="shared" ca="1" si="555"/>
        <v>1644.0273424418583</v>
      </c>
      <c r="S879" s="8">
        <f t="shared" ca="1" si="555"/>
        <v>3893.3899580465477</v>
      </c>
      <c r="T879" s="8">
        <f t="shared" ca="1" si="555"/>
        <v>867.27185911725246</v>
      </c>
      <c r="U879" s="8">
        <f t="shared" ca="1" si="555"/>
        <v>654.87231983574384</v>
      </c>
    </row>
    <row r="880" spans="1:21">
      <c r="B880" s="2" t="str">
        <f>$B$8</f>
        <v>DISTPRI</v>
      </c>
      <c r="D880" s="8">
        <f t="shared" ref="D880:U880" ca="1" si="556">D864-D872</f>
        <v>22705311.332363147</v>
      </c>
      <c r="E880" s="8">
        <f t="shared" ca="1" si="556"/>
        <v>10440734.392554611</v>
      </c>
      <c r="F880" s="8">
        <f t="shared" ca="1" si="556"/>
        <v>5018619.9913508939</v>
      </c>
      <c r="G880" s="8">
        <f t="shared" ca="1" si="556"/>
        <v>68128.282747187928</v>
      </c>
      <c r="H880" s="8">
        <f t="shared" ca="1" si="556"/>
        <v>0</v>
      </c>
      <c r="I880" s="8">
        <f t="shared" ca="1" si="556"/>
        <v>3012787.3209026451</v>
      </c>
      <c r="J880" s="8">
        <f t="shared" ca="1" si="556"/>
        <v>856564.88517507585</v>
      </c>
      <c r="K880" s="8">
        <f t="shared" ca="1" si="556"/>
        <v>0</v>
      </c>
      <c r="L880" s="8">
        <f t="shared" ca="1" si="556"/>
        <v>0</v>
      </c>
      <c r="M880" s="8">
        <f t="shared" ca="1" si="556"/>
        <v>112446.08747041256</v>
      </c>
      <c r="N880" s="8">
        <f t="shared" ca="1" si="556"/>
        <v>2154573.6002402818</v>
      </c>
      <c r="O880" s="8">
        <f t="shared" ca="1" si="556"/>
        <v>0</v>
      </c>
      <c r="P880" s="8">
        <f t="shared" ca="1" si="556"/>
        <v>0</v>
      </c>
      <c r="Q880" s="8">
        <f t="shared" ca="1" si="556"/>
        <v>988535.1109578762</v>
      </c>
      <c r="R880" s="8">
        <f t="shared" ca="1" si="556"/>
        <v>17071.303262290698</v>
      </c>
      <c r="S880" s="8">
        <f t="shared" ca="1" si="556"/>
        <v>18014.66228917005</v>
      </c>
      <c r="T880" s="8">
        <f t="shared" ca="1" si="556"/>
        <v>13649.066190642985</v>
      </c>
      <c r="U880" s="8">
        <f t="shared" ca="1" si="556"/>
        <v>4186.6292220636451</v>
      </c>
    </row>
    <row r="881" spans="1:50">
      <c r="B881" s="2" t="str">
        <f>$B$9</f>
        <v>DISTSEC</v>
      </c>
      <c r="D881" s="8">
        <f t="shared" ref="D881:U881" ca="1" si="557">D865-D873</f>
        <v>7075130.1674575722</v>
      </c>
      <c r="E881" s="8">
        <f t="shared" ca="1" si="557"/>
        <v>4227465.958085563</v>
      </c>
      <c r="F881" s="8">
        <f t="shared" ca="1" si="557"/>
        <v>1592856.9188414917</v>
      </c>
      <c r="G881" s="8">
        <f t="shared" ca="1" si="557"/>
        <v>0</v>
      </c>
      <c r="H881" s="8">
        <f t="shared" ca="1" si="557"/>
        <v>0</v>
      </c>
      <c r="I881" s="8">
        <f t="shared" ca="1" si="557"/>
        <v>830730.48394061124</v>
      </c>
      <c r="J881" s="8">
        <f t="shared" ca="1" si="557"/>
        <v>0</v>
      </c>
      <c r="K881" s="8">
        <f t="shared" ca="1" si="557"/>
        <v>0</v>
      </c>
      <c r="L881" s="8">
        <f t="shared" ca="1" si="557"/>
        <v>0</v>
      </c>
      <c r="M881" s="8">
        <f t="shared" ca="1" si="557"/>
        <v>25493.19763095021</v>
      </c>
      <c r="N881" s="8">
        <f t="shared" ca="1" si="557"/>
        <v>0</v>
      </c>
      <c r="O881" s="8">
        <f t="shared" ca="1" si="557"/>
        <v>0</v>
      </c>
      <c r="P881" s="8">
        <f t="shared" ca="1" si="557"/>
        <v>0</v>
      </c>
      <c r="Q881" s="8">
        <f t="shared" ca="1" si="557"/>
        <v>280190.77444300946</v>
      </c>
      <c r="R881" s="8">
        <f t="shared" ca="1" si="557"/>
        <v>0</v>
      </c>
      <c r="S881" s="8">
        <f t="shared" ca="1" si="557"/>
        <v>4449.7762789209828</v>
      </c>
      <c r="T881" s="8">
        <f t="shared" ca="1" si="557"/>
        <v>88140.768823189806</v>
      </c>
      <c r="U881" s="8">
        <f t="shared" ca="1" si="557"/>
        <v>25802.289413836468</v>
      </c>
    </row>
    <row r="882" spans="1:50">
      <c r="B882" s="2" t="str">
        <f>$B$10</f>
        <v>ENERGY</v>
      </c>
      <c r="D882" s="8">
        <f t="shared" ref="D882:U882" ca="1" si="558">D866-D874</f>
        <v>186463622.73815811</v>
      </c>
      <c r="E882" s="8">
        <f t="shared" ca="1" si="558"/>
        <v>69410690.247243911</v>
      </c>
      <c r="F882" s="8">
        <f t="shared" ca="1" si="558"/>
        <v>21632567.330848452</v>
      </c>
      <c r="G882" s="8">
        <f t="shared" ca="1" si="558"/>
        <v>257275.33814565174</v>
      </c>
      <c r="H882" s="8">
        <f t="shared" ca="1" si="558"/>
        <v>12910.799742791562</v>
      </c>
      <c r="I882" s="8">
        <f t="shared" ca="1" si="558"/>
        <v>11322766.488385865</v>
      </c>
      <c r="J882" s="8">
        <f t="shared" ca="1" si="558"/>
        <v>3100980.9196529342</v>
      </c>
      <c r="K882" s="8">
        <f t="shared" ca="1" si="558"/>
        <v>470995.32682231942</v>
      </c>
      <c r="L882" s="8">
        <f t="shared" ca="1" si="558"/>
        <v>0</v>
      </c>
      <c r="M882" s="8">
        <f t="shared" ca="1" si="558"/>
        <v>543283.69343181932</v>
      </c>
      <c r="N882" s="8">
        <f t="shared" ca="1" si="558"/>
        <v>11637484.359910622</v>
      </c>
      <c r="O882" s="8">
        <f t="shared" ca="1" si="558"/>
        <v>55288606.6480349</v>
      </c>
      <c r="P882" s="8">
        <f t="shared" ca="1" si="558"/>
        <v>7912482.3524210751</v>
      </c>
      <c r="Q882" s="8">
        <f t="shared" ca="1" si="558"/>
        <v>3219169.3806951987</v>
      </c>
      <c r="R882" s="8">
        <f t="shared" ca="1" si="558"/>
        <v>60060.146271137644</v>
      </c>
      <c r="S882" s="8">
        <f t="shared" ca="1" si="558"/>
        <v>54881.653605442436</v>
      </c>
      <c r="T882" s="8">
        <f t="shared" ca="1" si="558"/>
        <v>1234102.4132625801</v>
      </c>
      <c r="U882" s="8">
        <f t="shared" ca="1" si="558"/>
        <v>305365.6396833437</v>
      </c>
    </row>
    <row r="883" spans="1:50">
      <c r="B883" s="2" t="str">
        <f>$B$11</f>
        <v>CUSTOMER</v>
      </c>
      <c r="D883" s="8">
        <f t="shared" ref="D883:U883" ca="1" si="559">D867-D875</f>
        <v>84897825.380853638</v>
      </c>
      <c r="E883" s="8">
        <f t="shared" ca="1" si="559"/>
        <v>56080471.207305923</v>
      </c>
      <c r="F883" s="8">
        <f t="shared" ca="1" si="559"/>
        <v>20423706.484257776</v>
      </c>
      <c r="G883" s="8">
        <f t="shared" ca="1" si="559"/>
        <v>235629.83011700332</v>
      </c>
      <c r="H883" s="8">
        <f t="shared" ca="1" si="559"/>
        <v>17594.461128382616</v>
      </c>
      <c r="I883" s="8">
        <f t="shared" ca="1" si="559"/>
        <v>482621.26324539963</v>
      </c>
      <c r="J883" s="8">
        <f t="shared" ca="1" si="559"/>
        <v>158611.32070324532</v>
      </c>
      <c r="K883" s="8">
        <f t="shared" ca="1" si="559"/>
        <v>33489.223615450697</v>
      </c>
      <c r="L883" s="8">
        <f t="shared" ca="1" si="559"/>
        <v>0</v>
      </c>
      <c r="M883" s="8">
        <f t="shared" ca="1" si="559"/>
        <v>4009.0821095933629</v>
      </c>
      <c r="N883" s="8">
        <f t="shared" ca="1" si="559"/>
        <v>105153.14944199617</v>
      </c>
      <c r="O883" s="8">
        <f t="shared" ca="1" si="559"/>
        <v>110299.07987074202</v>
      </c>
      <c r="P883" s="8">
        <f t="shared" ca="1" si="559"/>
        <v>29481.133472306312</v>
      </c>
      <c r="Q883" s="8">
        <f t="shared" ca="1" si="559"/>
        <v>174727.49010471473</v>
      </c>
      <c r="R883" s="8">
        <f t="shared" ca="1" si="559"/>
        <v>1908.2072212536352</v>
      </c>
      <c r="S883" s="8">
        <f t="shared" ca="1" si="559"/>
        <v>14667.420449650108</v>
      </c>
      <c r="T883" s="8">
        <f t="shared" ca="1" si="559"/>
        <v>6049630.5723536145</v>
      </c>
      <c r="U883" s="8">
        <f t="shared" ca="1" si="559"/>
        <v>975825.45545660483</v>
      </c>
    </row>
    <row r="884" spans="1:50">
      <c r="B884" s="2" t="str">
        <f>$B$12</f>
        <v>TOTAL</v>
      </c>
      <c r="C884" s="8"/>
      <c r="D884" s="8">
        <f t="shared" ref="D884:U884" ca="1" si="560">D868-D876</f>
        <v>488449953.00000012</v>
      </c>
      <c r="E884" s="8">
        <f t="shared" ca="1" si="560"/>
        <v>217479825</v>
      </c>
      <c r="F884" s="8">
        <f t="shared" ca="1" si="560"/>
        <v>77501254</v>
      </c>
      <c r="G884" s="8">
        <f t="shared" ca="1" si="560"/>
        <v>937871</v>
      </c>
      <c r="H884" s="8">
        <f t="shared" ca="1" si="560"/>
        <v>49423</v>
      </c>
      <c r="I884" s="8">
        <f t="shared" ca="1" si="560"/>
        <v>32068115.000000004</v>
      </c>
      <c r="J884" s="8">
        <f t="shared" ca="1" si="560"/>
        <v>8742658</v>
      </c>
      <c r="K884" s="8">
        <f t="shared" ca="1" si="560"/>
        <v>901039.00000000012</v>
      </c>
      <c r="L884" s="8">
        <f t="shared" ca="1" si="560"/>
        <v>0</v>
      </c>
      <c r="M884" s="8">
        <f t="shared" ca="1" si="560"/>
        <v>1317898</v>
      </c>
      <c r="N884" s="8">
        <f t="shared" ca="1" si="560"/>
        <v>25977052</v>
      </c>
      <c r="O884" s="8">
        <f t="shared" ca="1" si="560"/>
        <v>89677755</v>
      </c>
      <c r="P884" s="8">
        <f t="shared" ca="1" si="560"/>
        <v>14144263</v>
      </c>
      <c r="Q884" s="8">
        <f t="shared" ca="1" si="560"/>
        <v>9846521</v>
      </c>
      <c r="R884" s="8">
        <f t="shared" ca="1" si="560"/>
        <v>168609</v>
      </c>
      <c r="S884" s="8">
        <f t="shared" ca="1" si="560"/>
        <v>179934</v>
      </c>
      <c r="T884" s="8">
        <f t="shared" ca="1" si="560"/>
        <v>7976096</v>
      </c>
      <c r="U884" s="8">
        <f t="shared" ca="1" si="560"/>
        <v>1481640</v>
      </c>
    </row>
    <row r="885" spans="1:50">
      <c r="A885" s="2" t="s">
        <v>72</v>
      </c>
      <c r="B885" s="2" t="str">
        <f>$B$5</f>
        <v>PRODUCTION</v>
      </c>
      <c r="C885" s="7"/>
      <c r="D885" s="7">
        <f t="shared" ref="D885:D892" ca="1" si="561">SUM(E885:U885)</f>
        <v>0.4628699670158552</v>
      </c>
      <c r="E885" s="7">
        <f ca="1">E877/$D$884</f>
        <v>0.21581430538499918</v>
      </c>
      <c r="F885" s="7">
        <f t="shared" ref="F885:U885" ca="1" si="562">F877/$D$884</f>
        <v>6.2314548913235311E-2</v>
      </c>
      <c r="G885" s="7">
        <f t="shared" ca="1" si="562"/>
        <v>7.8742988972902936E-4</v>
      </c>
      <c r="H885" s="7">
        <f t="shared" ca="1" si="562"/>
        <v>3.8786665628404206E-5</v>
      </c>
      <c r="I885" s="7">
        <f t="shared" ca="1" si="562"/>
        <v>3.1516267516645179E-2</v>
      </c>
      <c r="J885" s="7">
        <f t="shared" ca="1" si="562"/>
        <v>8.7608096347103846E-3</v>
      </c>
      <c r="K885" s="7">
        <f t="shared" ca="1" si="562"/>
        <v>1.0779152393522386E-3</v>
      </c>
      <c r="L885" s="7">
        <f ca="1">IFERROR(L877/$D$884,0)</f>
        <v>0</v>
      </c>
      <c r="M885" s="7">
        <f t="shared" ca="1" si="562"/>
        <v>1.2693532202549514E-3</v>
      </c>
      <c r="N885" s="7">
        <f t="shared" ca="1" si="562"/>
        <v>2.4193241336945656E-2</v>
      </c>
      <c r="O885" s="7">
        <f t="shared" ca="1" si="562"/>
        <v>9.248298277294692E-2</v>
      </c>
      <c r="P885" s="7">
        <f t="shared" ca="1" si="562"/>
        <v>1.3424593466802061E-2</v>
      </c>
      <c r="Q885" s="7">
        <f t="shared" ca="1" si="562"/>
        <v>9.4071497973323703E-3</v>
      </c>
      <c r="R885" s="7">
        <f t="shared" ca="1" si="562"/>
        <v>1.6885777121852037E-4</v>
      </c>
      <c r="S885" s="7">
        <f t="shared" ca="1" si="562"/>
        <v>1.4520071509770358E-4</v>
      </c>
      <c r="T885" s="7">
        <f t="shared" ca="1" si="562"/>
        <v>1.1580526783503352E-3</v>
      </c>
      <c r="U885" s="7">
        <f t="shared" ca="1" si="562"/>
        <v>3.1047201260690364E-4</v>
      </c>
    </row>
    <row r="886" spans="1:50">
      <c r="A886" s="2" t="str">
        <f t="shared" ref="A886:A892" si="563">A885</f>
        <v>RSALE</v>
      </c>
      <c r="B886" s="2" t="str">
        <f>$B$6</f>
        <v>BULKTRAN</v>
      </c>
      <c r="C886" s="7"/>
      <c r="D886" s="7">
        <f t="shared" ca="1" si="561"/>
        <v>-6.0214680212762765E-2</v>
      </c>
      <c r="E886" s="7">
        <f ca="1">E878/$D$884</f>
        <v>-4.4263479938761327E-2</v>
      </c>
      <c r="F886" s="7">
        <f t="shared" ref="F886:U886" ca="1" si="564">F878/$D$884</f>
        <v>-2.5263615051862049E-3</v>
      </c>
      <c r="G886" s="7">
        <f t="shared" ca="1" si="564"/>
        <v>-1.2202756969171868E-5</v>
      </c>
      <c r="H886" s="7">
        <f t="shared" ca="1" si="564"/>
        <v>-2.1041586260295979E-8</v>
      </c>
      <c r="I886" s="7">
        <f t="shared" ca="1" si="564"/>
        <v>1.6212215894517372E-3</v>
      </c>
      <c r="J886" s="7">
        <f t="shared" ca="1" si="564"/>
        <v>5.4912475410101558E-4</v>
      </c>
      <c r="K886" s="7">
        <f t="shared" ca="1" si="564"/>
        <v>-1.9362989188109503E-4</v>
      </c>
      <c r="L886" s="7">
        <f t="shared" ref="L886:L892" ca="1" si="565">IFERROR(L878/$D$884,0)</f>
        <v>0</v>
      </c>
      <c r="M886" s="7">
        <f t="shared" ca="1" si="564"/>
        <v>2.0139645155876122E-5</v>
      </c>
      <c r="N886" s="7">
        <f t="shared" ca="1" si="564"/>
        <v>4.1542806099799346E-4</v>
      </c>
      <c r="O886" s="7">
        <f t="shared" ca="1" si="564"/>
        <v>-1.6153027898723474E-2</v>
      </c>
      <c r="P886" s="7">
        <f t="shared" ca="1" si="564"/>
        <v>-7.2667124158155372E-4</v>
      </c>
      <c r="Q886" s="7">
        <f t="shared" ca="1" si="564"/>
        <v>9.3040494327599585E-4</v>
      </c>
      <c r="R886" s="7">
        <f t="shared" ca="1" si="564"/>
        <v>1.1151082017823657E-5</v>
      </c>
      <c r="S886" s="7">
        <f t="shared" ca="1" si="564"/>
        <v>2.6827344077419133E-5</v>
      </c>
      <c r="T886" s="7">
        <f t="shared" ca="1" si="564"/>
        <v>4.9247893364235173E-5</v>
      </c>
      <c r="U886" s="7">
        <f t="shared" ca="1" si="564"/>
        <v>3.7168749484265273E-5</v>
      </c>
    </row>
    <row r="887" spans="1:50">
      <c r="A887" s="2" t="str">
        <f t="shared" si="563"/>
        <v>RSALE</v>
      </c>
      <c r="B887" s="2" t="str">
        <f>$B$7</f>
        <v>SUBTRAN</v>
      </c>
      <c r="C887" s="7"/>
      <c r="D887" s="7">
        <f t="shared" ca="1" si="561"/>
        <v>-1.9180864846975201E-2</v>
      </c>
      <c r="E887" s="7">
        <f ca="1">E879/$D$884</f>
        <v>-1.3253209242331556E-2</v>
      </c>
      <c r="F887" s="7">
        <f t="shared" ref="F887:U887" ca="1" si="566">F879/$D$884</f>
        <v>-7.5756800147631649E-4</v>
      </c>
      <c r="G887" s="7">
        <f t="shared" ca="1" si="566"/>
        <v>-3.7303874420074449E-6</v>
      </c>
      <c r="H887" s="7">
        <f t="shared" ca="1" si="566"/>
        <v>-3.5475717560459042E-8</v>
      </c>
      <c r="I887" s="7">
        <f t="shared" ca="1" si="566"/>
        <v>4.774377511598059E-4</v>
      </c>
      <c r="J887" s="7">
        <f t="shared" ca="1" si="566"/>
        <v>1.6186685930693622E-4</v>
      </c>
      <c r="K887" s="7">
        <f t="shared" ca="1" si="566"/>
        <v>-7.242233647760994E-5</v>
      </c>
      <c r="L887" s="7">
        <f t="shared" ca="1" si="565"/>
        <v>0</v>
      </c>
      <c r="M887" s="7">
        <f t="shared" ca="1" si="566"/>
        <v>5.759463863578285E-6</v>
      </c>
      <c r="N887" s="7">
        <f t="shared" ca="1" si="566"/>
        <v>1.2230010305472371E-4</v>
      </c>
      <c r="O887" s="7">
        <f t="shared" ca="1" si="566"/>
        <v>-6.1511186156510749E-3</v>
      </c>
      <c r="P887" s="7">
        <f t="shared" ca="1" si="566"/>
        <v>0</v>
      </c>
      <c r="Q887" s="7">
        <f t="shared" ca="1" si="566"/>
        <v>2.754020463875783E-4</v>
      </c>
      <c r="R887" s="7">
        <f t="shared" ca="1" si="566"/>
        <v>3.3658050990576262E-6</v>
      </c>
      <c r="S887" s="7">
        <f t="shared" ca="1" si="566"/>
        <v>7.9709086552958406E-6</v>
      </c>
      <c r="T887" s="7">
        <f t="shared" ca="1" si="566"/>
        <v>1.7755593050845318E-6</v>
      </c>
      <c r="U887" s="7">
        <f t="shared" ca="1" si="566"/>
        <v>1.3407152888716599E-6</v>
      </c>
    </row>
    <row r="888" spans="1:50">
      <c r="A888" s="2" t="str">
        <f t="shared" si="563"/>
        <v>RSALE</v>
      </c>
      <c r="B888" s="2" t="str">
        <f>$B$8</f>
        <v>DISTPRI</v>
      </c>
      <c r="C888" s="7"/>
      <c r="D888" s="7">
        <f t="shared" ca="1" si="561"/>
        <v>4.6484417068544878E-2</v>
      </c>
      <c r="E888" s="7">
        <f ca="1">E880/$D$884</f>
        <v>2.1375238810913775E-2</v>
      </c>
      <c r="F888" s="7">
        <f t="shared" ref="F888:U888" ca="1" si="567">F880/$D$884</f>
        <v>1.0274583835103558E-2</v>
      </c>
      <c r="G888" s="7">
        <f t="shared" ca="1" si="567"/>
        <v>1.3947853271098156E-4</v>
      </c>
      <c r="H888" s="7">
        <f t="shared" ca="1" si="567"/>
        <v>0</v>
      </c>
      <c r="I888" s="7">
        <f t="shared" ca="1" si="567"/>
        <v>6.1680573463022614E-3</v>
      </c>
      <c r="J888" s="7">
        <f t="shared" ca="1" si="567"/>
        <v>1.7536389959998126E-3</v>
      </c>
      <c r="K888" s="7">
        <f t="shared" ca="1" si="567"/>
        <v>0</v>
      </c>
      <c r="L888" s="7">
        <f t="shared" ca="1" si="565"/>
        <v>0</v>
      </c>
      <c r="M888" s="7">
        <f t="shared" ca="1" si="567"/>
        <v>2.3021004870567063E-4</v>
      </c>
      <c r="N888" s="7">
        <f t="shared" ca="1" si="567"/>
        <v>4.4110427015237753E-3</v>
      </c>
      <c r="O888" s="7">
        <f t="shared" ca="1" si="567"/>
        <v>0</v>
      </c>
      <c r="P888" s="7">
        <f t="shared" ca="1" si="567"/>
        <v>0</v>
      </c>
      <c r="Q888" s="7">
        <f t="shared" ca="1" si="567"/>
        <v>2.0238206696231906E-3</v>
      </c>
      <c r="R888" s="7">
        <f t="shared" ca="1" si="567"/>
        <v>3.4949953741301091E-5</v>
      </c>
      <c r="S888" s="7">
        <f t="shared" ca="1" si="567"/>
        <v>3.6881285745911506E-5</v>
      </c>
      <c r="T888" s="7">
        <f t="shared" ca="1" si="567"/>
        <v>2.7943632928639021E-5</v>
      </c>
      <c r="U888" s="7">
        <f t="shared" ca="1" si="567"/>
        <v>8.5712552460080672E-6</v>
      </c>
    </row>
    <row r="889" spans="1:50">
      <c r="A889" s="2" t="str">
        <f t="shared" si="563"/>
        <v>RSALE</v>
      </c>
      <c r="B889" s="2" t="str">
        <f>$B$9</f>
        <v>DISTSEC</v>
      </c>
      <c r="C889" s="7"/>
      <c r="D889" s="7">
        <f t="shared" ca="1" si="561"/>
        <v>1.4484862008897707E-2</v>
      </c>
      <c r="E889" s="7">
        <f ca="1">E881/$D$884</f>
        <v>8.6548599956269463E-3</v>
      </c>
      <c r="F889" s="7">
        <f t="shared" ref="F889:U889" ca="1" si="568">F881/$D$884</f>
        <v>3.2610442667838505E-3</v>
      </c>
      <c r="G889" s="7">
        <f t="shared" ca="1" si="568"/>
        <v>0</v>
      </c>
      <c r="H889" s="7">
        <f t="shared" ca="1" si="568"/>
        <v>0</v>
      </c>
      <c r="I889" s="7">
        <f t="shared" ca="1" si="568"/>
        <v>1.7007484161649844E-3</v>
      </c>
      <c r="J889" s="7">
        <f t="shared" ca="1" si="568"/>
        <v>0</v>
      </c>
      <c r="K889" s="7">
        <f t="shared" ca="1" si="568"/>
        <v>0</v>
      </c>
      <c r="L889" s="7">
        <f t="shared" ca="1" si="565"/>
        <v>0</v>
      </c>
      <c r="M889" s="7">
        <f t="shared" ca="1" si="568"/>
        <v>5.2192036204270455E-5</v>
      </c>
      <c r="N889" s="7">
        <f t="shared" ca="1" si="568"/>
        <v>0</v>
      </c>
      <c r="O889" s="7">
        <f t="shared" ca="1" si="568"/>
        <v>0</v>
      </c>
      <c r="P889" s="7">
        <f t="shared" ca="1" si="568"/>
        <v>0</v>
      </c>
      <c r="Q889" s="7">
        <f t="shared" ca="1" si="568"/>
        <v>5.7363251387805819E-4</v>
      </c>
      <c r="R889" s="7">
        <f t="shared" ca="1" si="568"/>
        <v>0</v>
      </c>
      <c r="S889" s="7">
        <f t="shared" ca="1" si="568"/>
        <v>9.1099942820978868E-6</v>
      </c>
      <c r="T889" s="7">
        <f t="shared" ca="1" si="568"/>
        <v>1.8044994841710996E-4</v>
      </c>
      <c r="U889" s="7">
        <f t="shared" ca="1" si="568"/>
        <v>5.282483754039068E-5</v>
      </c>
    </row>
    <row r="890" spans="1:50">
      <c r="A890" s="2" t="str">
        <f t="shared" si="563"/>
        <v>RSALE</v>
      </c>
      <c r="B890" s="2" t="str">
        <f>$B$10</f>
        <v>ENERGY</v>
      </c>
      <c r="C890" s="7"/>
      <c r="D890" s="7">
        <f t="shared" ca="1" si="561"/>
        <v>0.38174560483202263</v>
      </c>
      <c r="E890" s="7">
        <f t="shared" ref="E890:U890" ca="1" si="569">E882/$D$884</f>
        <v>0.14210399616364358</v>
      </c>
      <c r="F890" s="7">
        <f t="shared" ca="1" si="569"/>
        <v>4.4288196155990715E-2</v>
      </c>
      <c r="G890" s="7">
        <f t="shared" ca="1" si="569"/>
        <v>5.2671790951252617E-4</v>
      </c>
      <c r="H890" s="7">
        <f t="shared" ca="1" si="569"/>
        <v>2.6432185454200584E-5</v>
      </c>
      <c r="I890" s="7">
        <f t="shared" ca="1" si="569"/>
        <v>2.3181016640175339E-2</v>
      </c>
      <c r="J890" s="7">
        <f t="shared" ca="1" si="569"/>
        <v>6.348615453040966E-3</v>
      </c>
      <c r="K890" s="7">
        <f t="shared" ca="1" si="569"/>
        <v>9.6426527207040045E-4</v>
      </c>
      <c r="L890" s="7">
        <f t="shared" ca="1" si="565"/>
        <v>0</v>
      </c>
      <c r="M890" s="7">
        <f t="shared" ca="1" si="569"/>
        <v>1.1122607139074066E-3</v>
      </c>
      <c r="N890" s="7">
        <f t="shared" ca="1" si="569"/>
        <v>2.3825336226228729E-2</v>
      </c>
      <c r="O890" s="7">
        <f t="shared" ca="1" si="569"/>
        <v>0.11319195816983708</v>
      </c>
      <c r="P890" s="7">
        <f t="shared" ca="1" si="569"/>
        <v>1.619916698491539E-2</v>
      </c>
      <c r="Q890" s="7">
        <f t="shared" ca="1" si="569"/>
        <v>6.5905818209694824E-3</v>
      </c>
      <c r="R890" s="7">
        <f t="shared" ca="1" si="569"/>
        <v>1.2296069618239399E-4</v>
      </c>
      <c r="S890" s="7">
        <f t="shared" ca="1" si="569"/>
        <v>1.1235880619573408E-4</v>
      </c>
      <c r="T890" s="7">
        <f t="shared" ca="1" si="569"/>
        <v>2.5265688033807216E-3</v>
      </c>
      <c r="U890" s="7">
        <f t="shared" ca="1" si="569"/>
        <v>6.2517283051789676E-4</v>
      </c>
    </row>
    <row r="891" spans="1:50">
      <c r="A891" s="2" t="str">
        <f t="shared" si="563"/>
        <v>RSALE</v>
      </c>
      <c r="B891" s="2" t="str">
        <f>$B$11</f>
        <v>CUSTOMER</v>
      </c>
      <c r="C891" s="7"/>
      <c r="D891" s="7">
        <f t="shared" ca="1" si="561"/>
        <v>0.17381069413441749</v>
      </c>
      <c r="E891" s="7">
        <f ca="1">E883/$D$884</f>
        <v>0.11481313666398471</v>
      </c>
      <c r="F891" s="7">
        <f t="shared" ref="F891:U891" ca="1" si="570">F883/$D$884</f>
        <v>4.1813304226600616E-2</v>
      </c>
      <c r="G891" s="7">
        <f t="shared" ca="1" si="570"/>
        <v>4.8240321996100851E-4</v>
      </c>
      <c r="H891" s="7">
        <f ca="1">H883/$D$884</f>
        <v>3.6021010996765543E-5</v>
      </c>
      <c r="I891" s="7">
        <f t="shared" ca="1" si="570"/>
        <v>9.8806696629040219E-4</v>
      </c>
      <c r="J891" s="7">
        <f t="shared" ca="1" si="570"/>
        <v>3.247237915145122E-4</v>
      </c>
      <c r="K891" s="7">
        <f t="shared" ca="1" si="570"/>
        <v>6.8562241453323859E-5</v>
      </c>
      <c r="L891" s="7">
        <f t="shared" ca="1" si="565"/>
        <v>0</v>
      </c>
      <c r="M891" s="7">
        <f t="shared" ca="1" si="570"/>
        <v>8.2077643471354007E-6</v>
      </c>
      <c r="N891" s="7">
        <f t="shared" ca="1" si="570"/>
        <v>2.1527927026332653E-4</v>
      </c>
      <c r="O891" s="7">
        <f t="shared" ca="1" si="570"/>
        <v>2.258144958215238E-4</v>
      </c>
      <c r="P891" s="7">
        <f t="shared" ca="1" si="570"/>
        <v>6.0356507951811197E-5</v>
      </c>
      <c r="Q891" s="7">
        <f t="shared" ca="1" si="570"/>
        <v>3.577183067201865E-4</v>
      </c>
      <c r="R891" s="7">
        <f t="shared" ca="1" si="570"/>
        <v>3.9066586239463405E-6</v>
      </c>
      <c r="S891" s="7">
        <f t="shared" ca="1" si="570"/>
        <v>3.0028502120973904E-5</v>
      </c>
      <c r="T891" s="7">
        <f t="shared" ca="1" si="570"/>
        <v>1.2385364222470533E-2</v>
      </c>
      <c r="U891" s="7">
        <f t="shared" ca="1" si="570"/>
        <v>1.9978002852967919E-3</v>
      </c>
    </row>
    <row r="892" spans="1:50">
      <c r="A892" s="2" t="str">
        <f t="shared" si="563"/>
        <v>RSALE</v>
      </c>
      <c r="B892" s="2" t="str">
        <f>$B$12</f>
        <v>TOTAL</v>
      </c>
      <c r="C892" s="7"/>
      <c r="D892" s="7">
        <f t="shared" ca="1" si="561"/>
        <v>0.99999999999999978</v>
      </c>
      <c r="E892" s="7">
        <f ca="1">E884/$D$884</f>
        <v>0.44524484783807511</v>
      </c>
      <c r="F892" s="7">
        <f t="shared" ref="F892:U892" ca="1" si="571">F884/$D$884</f>
        <v>0.15866774789105156</v>
      </c>
      <c r="G892" s="7">
        <f t="shared" ca="1" si="571"/>
        <v>1.9200964075023665E-3</v>
      </c>
      <c r="H892" s="7">
        <f t="shared" ca="1" si="571"/>
        <v>1.0118334477554958E-4</v>
      </c>
      <c r="I892" s="7">
        <f t="shared" ca="1" si="571"/>
        <v>6.5652816226189695E-2</v>
      </c>
      <c r="J892" s="7">
        <f t="shared" ca="1" si="571"/>
        <v>1.7898779488673629E-2</v>
      </c>
      <c r="K892" s="7">
        <f t="shared" ca="1" si="571"/>
        <v>1.8446905245172577E-3</v>
      </c>
      <c r="L892" s="7">
        <f t="shared" ca="1" si="565"/>
        <v>0</v>
      </c>
      <c r="M892" s="7">
        <f t="shared" ca="1" si="571"/>
        <v>2.6981228924388896E-3</v>
      </c>
      <c r="N892" s="7">
        <f t="shared" ca="1" si="571"/>
        <v>5.3182627699014218E-2</v>
      </c>
      <c r="O892" s="7">
        <f t="shared" ca="1" si="571"/>
        <v>0.18359660892423094</v>
      </c>
      <c r="P892" s="7">
        <f t="shared" ca="1" si="571"/>
        <v>2.8957445718087716E-2</v>
      </c>
      <c r="Q892" s="7">
        <f t="shared" ca="1" si="571"/>
        <v>2.0158710098186861E-2</v>
      </c>
      <c r="R892" s="7">
        <f t="shared" ca="1" si="571"/>
        <v>3.4519196688304309E-4</v>
      </c>
      <c r="S892" s="7">
        <f t="shared" ca="1" si="571"/>
        <v>3.6837755617513581E-4</v>
      </c>
      <c r="T892" s="7">
        <f t="shared" ca="1" si="571"/>
        <v>1.6329402738216658E-2</v>
      </c>
      <c r="U892" s="7">
        <f t="shared" ca="1" si="571"/>
        <v>3.033350685981128E-3</v>
      </c>
    </row>
    <row r="893" spans="1:50" ht="12.5">
      <c r="D893" s="21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</row>
    <row r="894" spans="1:50">
      <c r="D894" s="10"/>
    </row>
    <row r="895" spans="1:50">
      <c r="A895" s="2" t="s">
        <v>522</v>
      </c>
    </row>
    <row r="896" spans="1:50">
      <c r="A896" s="15" t="s">
        <v>193</v>
      </c>
      <c r="B896" s="2" t="str">
        <f>$B$5</f>
        <v>PRODUCTION</v>
      </c>
      <c r="D896" s="7">
        <f t="shared" ref="D896:U896" si="572">+D155</f>
        <v>0</v>
      </c>
      <c r="E896" s="7">
        <f t="shared" si="572"/>
        <v>0</v>
      </c>
      <c r="F896" s="7">
        <f t="shared" si="572"/>
        <v>0</v>
      </c>
      <c r="G896" s="7">
        <f t="shared" si="572"/>
        <v>0</v>
      </c>
      <c r="H896" s="7">
        <f t="shared" si="572"/>
        <v>0</v>
      </c>
      <c r="I896" s="7">
        <f t="shared" si="572"/>
        <v>0</v>
      </c>
      <c r="J896" s="7">
        <f t="shared" si="572"/>
        <v>0</v>
      </c>
      <c r="K896" s="7">
        <f t="shared" si="572"/>
        <v>0</v>
      </c>
      <c r="L896" s="7">
        <f t="shared" si="572"/>
        <v>0</v>
      </c>
      <c r="M896" s="7">
        <f t="shared" si="572"/>
        <v>0</v>
      </c>
      <c r="N896" s="7">
        <f t="shared" si="572"/>
        <v>0</v>
      </c>
      <c r="O896" s="7">
        <f t="shared" si="572"/>
        <v>0</v>
      </c>
      <c r="P896" s="7">
        <f t="shared" si="572"/>
        <v>0</v>
      </c>
      <c r="Q896" s="7">
        <f t="shared" si="572"/>
        <v>0</v>
      </c>
      <c r="R896" s="7">
        <f t="shared" si="572"/>
        <v>0</v>
      </c>
      <c r="S896" s="7">
        <f t="shared" si="572"/>
        <v>0</v>
      </c>
      <c r="T896" s="7">
        <f t="shared" si="572"/>
        <v>0</v>
      </c>
      <c r="U896" s="7">
        <f t="shared" si="572"/>
        <v>0</v>
      </c>
    </row>
    <row r="897" spans="1:21">
      <c r="B897" s="2" t="str">
        <f>$B$6</f>
        <v>BULKTRAN</v>
      </c>
      <c r="D897" s="7">
        <f t="shared" ref="D897:U897" si="573">+D156</f>
        <v>0</v>
      </c>
      <c r="E897" s="7">
        <f t="shared" si="573"/>
        <v>0</v>
      </c>
      <c r="F897" s="7">
        <f t="shared" si="573"/>
        <v>0</v>
      </c>
      <c r="G897" s="7">
        <f t="shared" si="573"/>
        <v>0</v>
      </c>
      <c r="H897" s="7">
        <f t="shared" si="573"/>
        <v>0</v>
      </c>
      <c r="I897" s="7">
        <f t="shared" si="573"/>
        <v>0</v>
      </c>
      <c r="J897" s="7">
        <f t="shared" si="573"/>
        <v>0</v>
      </c>
      <c r="K897" s="7">
        <f t="shared" si="573"/>
        <v>0</v>
      </c>
      <c r="L897" s="7">
        <f t="shared" si="573"/>
        <v>0</v>
      </c>
      <c r="M897" s="7">
        <f t="shared" si="573"/>
        <v>0</v>
      </c>
      <c r="N897" s="7">
        <f t="shared" si="573"/>
        <v>0</v>
      </c>
      <c r="O897" s="7">
        <f t="shared" si="573"/>
        <v>0</v>
      </c>
      <c r="P897" s="7">
        <f t="shared" si="573"/>
        <v>0</v>
      </c>
      <c r="Q897" s="7">
        <f t="shared" si="573"/>
        <v>0</v>
      </c>
      <c r="R897" s="7">
        <f t="shared" si="573"/>
        <v>0</v>
      </c>
      <c r="S897" s="7">
        <f t="shared" si="573"/>
        <v>0</v>
      </c>
      <c r="T897" s="7">
        <f t="shared" si="573"/>
        <v>0</v>
      </c>
      <c r="U897" s="7">
        <f t="shared" si="573"/>
        <v>0</v>
      </c>
    </row>
    <row r="898" spans="1:21">
      <c r="B898" s="2" t="str">
        <f>$B$7</f>
        <v>SUBTRAN</v>
      </c>
      <c r="D898" s="7">
        <f t="shared" ref="D898:U898" si="574">+D157</f>
        <v>0</v>
      </c>
      <c r="E898" s="7">
        <f t="shared" si="574"/>
        <v>0</v>
      </c>
      <c r="F898" s="7">
        <f t="shared" si="574"/>
        <v>0</v>
      </c>
      <c r="G898" s="7">
        <f t="shared" si="574"/>
        <v>0</v>
      </c>
      <c r="H898" s="7">
        <f t="shared" si="574"/>
        <v>0</v>
      </c>
      <c r="I898" s="7">
        <f t="shared" si="574"/>
        <v>0</v>
      </c>
      <c r="J898" s="7">
        <f t="shared" si="574"/>
        <v>0</v>
      </c>
      <c r="K898" s="7">
        <f t="shared" si="574"/>
        <v>0</v>
      </c>
      <c r="L898" s="7">
        <f t="shared" si="574"/>
        <v>0</v>
      </c>
      <c r="M898" s="7">
        <f t="shared" si="574"/>
        <v>0</v>
      </c>
      <c r="N898" s="7">
        <f t="shared" si="574"/>
        <v>0</v>
      </c>
      <c r="O898" s="7">
        <f t="shared" si="574"/>
        <v>0</v>
      </c>
      <c r="P898" s="7">
        <f t="shared" si="574"/>
        <v>0</v>
      </c>
      <c r="Q898" s="7">
        <f t="shared" si="574"/>
        <v>0</v>
      </c>
      <c r="R898" s="7">
        <f t="shared" si="574"/>
        <v>0</v>
      </c>
      <c r="S898" s="7">
        <f t="shared" si="574"/>
        <v>0</v>
      </c>
      <c r="T898" s="7">
        <f t="shared" si="574"/>
        <v>0</v>
      </c>
      <c r="U898" s="7">
        <f t="shared" si="574"/>
        <v>0</v>
      </c>
    </row>
    <row r="899" spans="1:21">
      <c r="B899" s="2" t="str">
        <f>$B$8</f>
        <v>DISTPRI</v>
      </c>
      <c r="D899" s="7">
        <f t="shared" ref="D899:U899" si="575">+D158</f>
        <v>0</v>
      </c>
      <c r="E899" s="7">
        <f t="shared" si="575"/>
        <v>0</v>
      </c>
      <c r="F899" s="7">
        <f t="shared" si="575"/>
        <v>0</v>
      </c>
      <c r="G899" s="7">
        <f t="shared" si="575"/>
        <v>0</v>
      </c>
      <c r="H899" s="7">
        <f t="shared" si="575"/>
        <v>0</v>
      </c>
      <c r="I899" s="7">
        <f t="shared" si="575"/>
        <v>0</v>
      </c>
      <c r="J899" s="7">
        <f t="shared" si="575"/>
        <v>0</v>
      </c>
      <c r="K899" s="7">
        <f t="shared" si="575"/>
        <v>0</v>
      </c>
      <c r="L899" s="7">
        <f t="shared" si="575"/>
        <v>0</v>
      </c>
      <c r="M899" s="7">
        <f t="shared" si="575"/>
        <v>0</v>
      </c>
      <c r="N899" s="7">
        <f t="shared" si="575"/>
        <v>0</v>
      </c>
      <c r="O899" s="7">
        <f t="shared" si="575"/>
        <v>0</v>
      </c>
      <c r="P899" s="7">
        <f t="shared" si="575"/>
        <v>0</v>
      </c>
      <c r="Q899" s="7">
        <f t="shared" si="575"/>
        <v>0</v>
      </c>
      <c r="R899" s="7">
        <f t="shared" si="575"/>
        <v>0</v>
      </c>
      <c r="S899" s="7">
        <f t="shared" si="575"/>
        <v>0</v>
      </c>
      <c r="T899" s="7">
        <f t="shared" si="575"/>
        <v>0</v>
      </c>
      <c r="U899" s="7">
        <f t="shared" si="575"/>
        <v>0</v>
      </c>
    </row>
    <row r="900" spans="1:21">
      <c r="B900" s="2" t="str">
        <f>$B$9</f>
        <v>DISTSEC</v>
      </c>
      <c r="D900" s="7">
        <f t="shared" ref="D900:U900" si="576">+D159</f>
        <v>0</v>
      </c>
      <c r="E900" s="7">
        <f t="shared" si="576"/>
        <v>0</v>
      </c>
      <c r="F900" s="7">
        <f t="shared" si="576"/>
        <v>0</v>
      </c>
      <c r="G900" s="7">
        <f t="shared" si="576"/>
        <v>0</v>
      </c>
      <c r="H900" s="7">
        <f t="shared" si="576"/>
        <v>0</v>
      </c>
      <c r="I900" s="7">
        <f t="shared" si="576"/>
        <v>0</v>
      </c>
      <c r="J900" s="7">
        <f t="shared" si="576"/>
        <v>0</v>
      </c>
      <c r="K900" s="7">
        <f t="shared" si="576"/>
        <v>0</v>
      </c>
      <c r="L900" s="7">
        <f t="shared" si="576"/>
        <v>0</v>
      </c>
      <c r="M900" s="7">
        <f t="shared" si="576"/>
        <v>0</v>
      </c>
      <c r="N900" s="7">
        <f t="shared" si="576"/>
        <v>0</v>
      </c>
      <c r="O900" s="7">
        <f t="shared" si="576"/>
        <v>0</v>
      </c>
      <c r="P900" s="7">
        <f t="shared" si="576"/>
        <v>0</v>
      </c>
      <c r="Q900" s="7">
        <f t="shared" si="576"/>
        <v>0</v>
      </c>
      <c r="R900" s="7">
        <f t="shared" si="576"/>
        <v>0</v>
      </c>
      <c r="S900" s="7">
        <f t="shared" si="576"/>
        <v>0</v>
      </c>
      <c r="T900" s="7">
        <f t="shared" si="576"/>
        <v>0</v>
      </c>
      <c r="U900" s="7">
        <f t="shared" si="576"/>
        <v>0</v>
      </c>
    </row>
    <row r="901" spans="1:21">
      <c r="B901" s="2" t="str">
        <f>$B$10</f>
        <v>ENERGY</v>
      </c>
      <c r="D901" s="7">
        <f t="shared" ref="D901:U901" si="577">+D160</f>
        <v>0</v>
      </c>
      <c r="E901" s="7">
        <f t="shared" si="577"/>
        <v>0</v>
      </c>
      <c r="F901" s="7">
        <f t="shared" si="577"/>
        <v>0</v>
      </c>
      <c r="G901" s="7">
        <f t="shared" si="577"/>
        <v>0</v>
      </c>
      <c r="H901" s="7">
        <f t="shared" si="577"/>
        <v>0</v>
      </c>
      <c r="I901" s="7">
        <f t="shared" si="577"/>
        <v>0</v>
      </c>
      <c r="J901" s="7">
        <f t="shared" si="577"/>
        <v>0</v>
      </c>
      <c r="K901" s="7">
        <f t="shared" si="577"/>
        <v>0</v>
      </c>
      <c r="L901" s="7">
        <f t="shared" si="577"/>
        <v>0</v>
      </c>
      <c r="M901" s="7">
        <f t="shared" si="577"/>
        <v>0</v>
      </c>
      <c r="N901" s="7">
        <f t="shared" si="577"/>
        <v>0</v>
      </c>
      <c r="O901" s="7">
        <f t="shared" si="577"/>
        <v>0</v>
      </c>
      <c r="P901" s="7">
        <f t="shared" si="577"/>
        <v>0</v>
      </c>
      <c r="Q901" s="7">
        <f t="shared" si="577"/>
        <v>0</v>
      </c>
      <c r="R901" s="7">
        <f t="shared" si="577"/>
        <v>0</v>
      </c>
      <c r="S901" s="7">
        <f t="shared" si="577"/>
        <v>0</v>
      </c>
      <c r="T901" s="7">
        <f t="shared" si="577"/>
        <v>0</v>
      </c>
      <c r="U901" s="7">
        <f t="shared" si="577"/>
        <v>0</v>
      </c>
    </row>
    <row r="902" spans="1:21">
      <c r="B902" s="2" t="str">
        <f>$B$11</f>
        <v>CUSTOMER</v>
      </c>
      <c r="D902" s="7">
        <f t="shared" ref="D902:U902" si="578">+D161</f>
        <v>1.0000000000000002</v>
      </c>
      <c r="E902" s="7">
        <f t="shared" si="578"/>
        <v>0.65295737963204925</v>
      </c>
      <c r="F902" s="7">
        <f t="shared" si="578"/>
        <v>0.14288055687918558</v>
      </c>
      <c r="G902" s="7">
        <f t="shared" si="578"/>
        <v>8.1426828132472127E-3</v>
      </c>
      <c r="H902" s="7">
        <f t="shared" si="578"/>
        <v>2.097649343743659E-3</v>
      </c>
      <c r="I902" s="7">
        <f t="shared" si="578"/>
        <v>3.2727652195646766E-2</v>
      </c>
      <c r="J902" s="7">
        <f t="shared" si="578"/>
        <v>2.2775383348978617E-2</v>
      </c>
      <c r="K902" s="7">
        <f t="shared" si="578"/>
        <v>3.3039536227664058E-3</v>
      </c>
      <c r="L902" s="7">
        <f t="shared" si="578"/>
        <v>0</v>
      </c>
      <c r="M902" s="7">
        <f t="shared" si="578"/>
        <v>1.9992865974897333E-3</v>
      </c>
      <c r="N902" s="7">
        <f t="shared" si="578"/>
        <v>6.8337088036288074E-2</v>
      </c>
      <c r="O902" s="7">
        <f t="shared" si="578"/>
        <v>5.1114241224931682E-2</v>
      </c>
      <c r="P902" s="7">
        <f t="shared" si="578"/>
        <v>9.5589880594398532E-3</v>
      </c>
      <c r="Q902" s="7">
        <f t="shared" si="578"/>
        <v>8.0532726832104528E-4</v>
      </c>
      <c r="R902" s="7">
        <f t="shared" si="578"/>
        <v>0</v>
      </c>
      <c r="S902" s="7">
        <f t="shared" si="578"/>
        <v>0</v>
      </c>
      <c r="T902" s="7">
        <f t="shared" si="578"/>
        <v>3.2998109779121079E-3</v>
      </c>
      <c r="U902" s="7">
        <f t="shared" si="578"/>
        <v>0</v>
      </c>
    </row>
    <row r="903" spans="1:21">
      <c r="B903" s="2" t="str">
        <f>$B$12</f>
        <v>TOTAL</v>
      </c>
      <c r="D903" s="7">
        <f t="shared" ref="D903:U903" si="579">+D162</f>
        <v>1.0000000000000002</v>
      </c>
      <c r="E903" s="7">
        <f t="shared" si="579"/>
        <v>0.65295737963204925</v>
      </c>
      <c r="F903" s="7">
        <f t="shared" si="579"/>
        <v>0.14288055687918558</v>
      </c>
      <c r="G903" s="7">
        <f t="shared" si="579"/>
        <v>8.1426828132472127E-3</v>
      </c>
      <c r="H903" s="7">
        <f t="shared" si="579"/>
        <v>2.097649343743659E-3</v>
      </c>
      <c r="I903" s="7">
        <f t="shared" si="579"/>
        <v>3.2727652195646766E-2</v>
      </c>
      <c r="J903" s="7">
        <f t="shared" si="579"/>
        <v>2.2775383348978617E-2</v>
      </c>
      <c r="K903" s="7">
        <f t="shared" si="579"/>
        <v>3.3039536227664058E-3</v>
      </c>
      <c r="L903" s="7">
        <f t="shared" si="579"/>
        <v>0</v>
      </c>
      <c r="M903" s="7">
        <f t="shared" si="579"/>
        <v>1.9992865974897333E-3</v>
      </c>
      <c r="N903" s="7">
        <f t="shared" si="579"/>
        <v>6.8337088036288074E-2</v>
      </c>
      <c r="O903" s="7">
        <f t="shared" si="579"/>
        <v>5.1114241224931682E-2</v>
      </c>
      <c r="P903" s="7">
        <f t="shared" si="579"/>
        <v>9.5589880594398532E-3</v>
      </c>
      <c r="Q903" s="7">
        <f t="shared" si="579"/>
        <v>8.0532726832104528E-4</v>
      </c>
      <c r="R903" s="7">
        <f t="shared" si="579"/>
        <v>0</v>
      </c>
      <c r="S903" s="7">
        <f t="shared" si="579"/>
        <v>0</v>
      </c>
      <c r="T903" s="7">
        <f t="shared" si="579"/>
        <v>3.2998109779121079E-3</v>
      </c>
      <c r="U903" s="7">
        <f t="shared" si="579"/>
        <v>0</v>
      </c>
    </row>
    <row r="904" spans="1:21">
      <c r="A904" s="15" t="s">
        <v>73</v>
      </c>
      <c r="B904" s="2" t="str">
        <f>$B$5</f>
        <v>PRODUCTION</v>
      </c>
      <c r="D904" s="7">
        <f t="shared" ref="D904:U904" ca="1" si="580">+D495</f>
        <v>0.32461815789147896</v>
      </c>
      <c r="E904" s="7">
        <f t="shared" ca="1" si="580"/>
        <v>0.16094846475231467</v>
      </c>
      <c r="F904" s="7">
        <f t="shared" ca="1" si="580"/>
        <v>4.0248039975654112E-2</v>
      </c>
      <c r="G904" s="7">
        <f t="shared" ca="1" si="580"/>
        <v>5.1009713012363977E-4</v>
      </c>
      <c r="H904" s="7">
        <f t="shared" ca="1" si="580"/>
        <v>2.5529854321122071E-5</v>
      </c>
      <c r="I904" s="7">
        <f t="shared" ca="1" si="580"/>
        <v>1.8057191852675555E-2</v>
      </c>
      <c r="J904" s="7">
        <f t="shared" ca="1" si="580"/>
        <v>4.9490581020836116E-3</v>
      </c>
      <c r="K904" s="7">
        <f t="shared" ca="1" si="580"/>
        <v>7.8754761124337784E-4</v>
      </c>
      <c r="L904" s="7">
        <f t="shared" ca="1" si="580"/>
        <v>0</v>
      </c>
      <c r="M904" s="7">
        <f t="shared" ca="1" si="580"/>
        <v>7.805662106231525E-4</v>
      </c>
      <c r="N904" s="7">
        <f t="shared" ca="1" si="580"/>
        <v>1.4204973538811746E-2</v>
      </c>
      <c r="O904" s="7">
        <f t="shared" ca="1" si="580"/>
        <v>6.9214328428410854E-2</v>
      </c>
      <c r="P904" s="7">
        <f t="shared" ca="1" si="580"/>
        <v>8.8193203103537898E-3</v>
      </c>
      <c r="Q904" s="7">
        <f t="shared" ca="1" si="580"/>
        <v>5.0502116000223857E-3</v>
      </c>
      <c r="R904" s="7">
        <f t="shared" ca="1" si="580"/>
        <v>9.4931809775648015E-5</v>
      </c>
      <c r="S904" s="7">
        <f t="shared" ca="1" si="580"/>
        <v>7.3442865732430506E-5</v>
      </c>
      <c r="T904" s="7">
        <f t="shared" ca="1" si="580"/>
        <v>6.9016495807023225E-4</v>
      </c>
      <c r="U904" s="7">
        <f t="shared" ca="1" si="580"/>
        <v>1.6428889126264223E-4</v>
      </c>
    </row>
    <row r="905" spans="1:21">
      <c r="B905" s="2" t="str">
        <f>$B$6</f>
        <v>BULKTRAN</v>
      </c>
      <c r="D905" s="7">
        <f t="shared" ref="D905:U905" ca="1" si="581">+D496</f>
        <v>0.20806576741467733</v>
      </c>
      <c r="E905" s="7">
        <f t="shared" ca="1" si="581"/>
        <v>0.10316079066685981</v>
      </c>
      <c r="F905" s="7">
        <f t="shared" ca="1" si="581"/>
        <v>2.5797199327557713E-2</v>
      </c>
      <c r="G905" s="7">
        <f t="shared" ca="1" si="581"/>
        <v>3.2694951978219443E-4</v>
      </c>
      <c r="H905" s="7">
        <f t="shared" ca="1" si="581"/>
        <v>1.6363498474059378E-5</v>
      </c>
      <c r="I905" s="7">
        <f t="shared" ca="1" si="581"/>
        <v>1.1573854970358764E-2</v>
      </c>
      <c r="J905" s="7">
        <f t="shared" ca="1" si="581"/>
        <v>3.1721256096034398E-3</v>
      </c>
      <c r="K905" s="7">
        <f t="shared" ca="1" si="581"/>
        <v>5.0478290916717303E-4</v>
      </c>
      <c r="L905" s="7">
        <f t="shared" ca="1" si="581"/>
        <v>0</v>
      </c>
      <c r="M905" s="7">
        <f t="shared" ca="1" si="581"/>
        <v>5.0030814260724999E-4</v>
      </c>
      <c r="N905" s="7">
        <f t="shared" ca="1" si="581"/>
        <v>9.1047547668177842E-3</v>
      </c>
      <c r="O905" s="7">
        <f t="shared" ca="1" si="581"/>
        <v>4.4363298880413127E-2</v>
      </c>
      <c r="P905" s="7">
        <f t="shared" ca="1" si="581"/>
        <v>5.6527911450445075E-3</v>
      </c>
      <c r="Q905" s="7">
        <f t="shared" ca="1" si="581"/>
        <v>3.2369604922606997E-3</v>
      </c>
      <c r="R905" s="7">
        <f t="shared" ca="1" si="581"/>
        <v>6.0847057913616667E-5</v>
      </c>
      <c r="S905" s="7">
        <f t="shared" ca="1" si="581"/>
        <v>4.7073602779976806E-5</v>
      </c>
      <c r="T905" s="7">
        <f t="shared" ca="1" si="581"/>
        <v>4.4236496989674684E-4</v>
      </c>
      <c r="U905" s="7">
        <f t="shared" ca="1" si="581"/>
        <v>1.0530185514051134E-4</v>
      </c>
    </row>
    <row r="906" spans="1:21">
      <c r="B906" s="2" t="str">
        <f>$B$7</f>
        <v>SUBTRAN</v>
      </c>
      <c r="D906" s="7">
        <f t="shared" ref="D906:U906" ca="1" si="582">+D497</f>
        <v>6.5917401296446659E-2</v>
      </c>
      <c r="E906" s="7">
        <f t="shared" ca="1" si="582"/>
        <v>3.180924808021323E-2</v>
      </c>
      <c r="F906" s="7">
        <f t="shared" ca="1" si="582"/>
        <v>7.936198259069235E-3</v>
      </c>
      <c r="G906" s="7">
        <f t="shared" ca="1" si="582"/>
        <v>1.0079441749958556E-4</v>
      </c>
      <c r="H906" s="7">
        <f t="shared" ca="1" si="582"/>
        <v>6.4980576972699772E-6</v>
      </c>
      <c r="I906" s="7">
        <f t="shared" ca="1" si="582"/>
        <v>3.5243250339492059E-3</v>
      </c>
      <c r="J906" s="7">
        <f t="shared" ca="1" si="582"/>
        <v>9.675184611247675E-4</v>
      </c>
      <c r="K906" s="7">
        <f t="shared" ca="1" si="582"/>
        <v>1.9447837492539869E-4</v>
      </c>
      <c r="L906" s="7">
        <f t="shared" ca="1" si="582"/>
        <v>0</v>
      </c>
      <c r="M906" s="7">
        <f t="shared" ca="1" si="582"/>
        <v>1.4935015509864158E-4</v>
      </c>
      <c r="N906" s="7">
        <f t="shared" ca="1" si="582"/>
        <v>2.7980975526942209E-3</v>
      </c>
      <c r="O906" s="7">
        <f t="shared" ca="1" si="582"/>
        <v>1.7388563325320384E-2</v>
      </c>
      <c r="P906" s="7">
        <f t="shared" ca="1" si="582"/>
        <v>0</v>
      </c>
      <c r="Q906" s="7">
        <f t="shared" ca="1" si="582"/>
        <v>9.8852603469450594E-4</v>
      </c>
      <c r="R906" s="7">
        <f t="shared" ca="1" si="582"/>
        <v>1.8961733758860208E-5</v>
      </c>
      <c r="S906" s="7">
        <f t="shared" ca="1" si="582"/>
        <v>1.4422460205220749E-5</v>
      </c>
      <c r="T906" s="7">
        <f t="shared" ca="1" si="582"/>
        <v>1.6501489793674128E-5</v>
      </c>
      <c r="U906" s="7">
        <f t="shared" ca="1" si="582"/>
        <v>3.9178604024652019E-6</v>
      </c>
    </row>
    <row r="907" spans="1:21">
      <c r="B907" s="2" t="str">
        <f>$B$8</f>
        <v>DISTPRI</v>
      </c>
      <c r="D907" s="7">
        <f t="shared" ref="D907:U907" ca="1" si="583">+D498</f>
        <v>9.771875826023331E-2</v>
      </c>
      <c r="E907" s="7">
        <f t="shared" ca="1" si="583"/>
        <v>6.4633128168059301E-2</v>
      </c>
      <c r="F907" s="7">
        <f t="shared" ca="1" si="583"/>
        <v>1.6039265270589409E-2</v>
      </c>
      <c r="G907" s="7">
        <f t="shared" ca="1" si="583"/>
        <v>2.0363295685467574E-4</v>
      </c>
      <c r="H907" s="7">
        <f t="shared" ca="1" si="583"/>
        <v>0</v>
      </c>
      <c r="I907" s="7">
        <f t="shared" ca="1" si="583"/>
        <v>7.0010330948555161E-3</v>
      </c>
      <c r="J907" s="7">
        <f t="shared" ca="1" si="583"/>
        <v>1.9252336415732357E-3</v>
      </c>
      <c r="K907" s="7">
        <f t="shared" ca="1" si="583"/>
        <v>0</v>
      </c>
      <c r="L907" s="7">
        <f t="shared" ca="1" si="583"/>
        <v>0</v>
      </c>
      <c r="M907" s="7">
        <f t="shared" ca="1" si="583"/>
        <v>2.9999163287599E-4</v>
      </c>
      <c r="N907" s="7">
        <f t="shared" ca="1" si="583"/>
        <v>5.5407742435317504E-3</v>
      </c>
      <c r="O907" s="7">
        <f t="shared" ca="1" si="583"/>
        <v>0</v>
      </c>
      <c r="P907" s="7">
        <f t="shared" ca="1" si="583"/>
        <v>0</v>
      </c>
      <c r="Q907" s="7">
        <f t="shared" ca="1" si="583"/>
        <v>1.9678885473748573E-3</v>
      </c>
      <c r="R907" s="7">
        <f t="shared" ca="1" si="583"/>
        <v>3.779514370044564E-5</v>
      </c>
      <c r="S907" s="7">
        <f t="shared" ca="1" si="583"/>
        <v>2.8885056897302911E-5</v>
      </c>
      <c r="T907" s="7">
        <f t="shared" ca="1" si="583"/>
        <v>3.3238820638235218E-5</v>
      </c>
      <c r="U907" s="7">
        <f t="shared" ca="1" si="583"/>
        <v>7.8916832826094371E-6</v>
      </c>
    </row>
    <row r="908" spans="1:21">
      <c r="B908" s="2" t="str">
        <f>$B$9</f>
        <v>DISTSEC</v>
      </c>
      <c r="D908" s="7">
        <f t="shared" ref="D908:U908" ca="1" si="584">+D499</f>
        <v>3.2408953930421085E-2</v>
      </c>
      <c r="E908" s="7">
        <f t="shared" ca="1" si="584"/>
        <v>2.4643069792871702E-2</v>
      </c>
      <c r="F908" s="7">
        <f t="shared" ca="1" si="584"/>
        <v>4.9740282014855376E-3</v>
      </c>
      <c r="G908" s="7">
        <f t="shared" ca="1" si="584"/>
        <v>0</v>
      </c>
      <c r="H908" s="7">
        <f t="shared" ca="1" si="584"/>
        <v>0</v>
      </c>
      <c r="I908" s="7">
        <f t="shared" ca="1" si="584"/>
        <v>1.9051537781630008E-3</v>
      </c>
      <c r="J908" s="7">
        <f t="shared" ca="1" si="584"/>
        <v>0</v>
      </c>
      <c r="K908" s="7">
        <f t="shared" ca="1" si="584"/>
        <v>0</v>
      </c>
      <c r="L908" s="7">
        <f t="shared" ca="1" si="584"/>
        <v>0</v>
      </c>
      <c r="M908" s="7">
        <f t="shared" ca="1" si="584"/>
        <v>6.6912998238163882E-5</v>
      </c>
      <c r="N908" s="7">
        <f t="shared" ca="1" si="584"/>
        <v>0</v>
      </c>
      <c r="O908" s="7">
        <f t="shared" ca="1" si="584"/>
        <v>0</v>
      </c>
      <c r="P908" s="7">
        <f t="shared" ca="1" si="584"/>
        <v>0</v>
      </c>
      <c r="Q908" s="7">
        <f t="shared" ca="1" si="584"/>
        <v>5.526231640560936E-4</v>
      </c>
      <c r="R908" s="7">
        <f t="shared" ca="1" si="584"/>
        <v>0</v>
      </c>
      <c r="S908" s="7">
        <f t="shared" ca="1" si="584"/>
        <v>7.113233883357138E-6</v>
      </c>
      <c r="T908" s="7">
        <f t="shared" ca="1" si="584"/>
        <v>2.1178438894330705E-4</v>
      </c>
      <c r="U908" s="7">
        <f t="shared" ca="1" si="584"/>
        <v>4.8268372779923432E-5</v>
      </c>
    </row>
    <row r="909" spans="1:21">
      <c r="B909" s="2" t="str">
        <f>$B$10</f>
        <v>ENERGY</v>
      </c>
      <c r="D909" s="7">
        <f t="shared" ref="D909:U909" ca="1" si="585">+D500</f>
        <v>9.7298188484242765E-3</v>
      </c>
      <c r="E909" s="7">
        <f t="shared" ca="1" si="585"/>
        <v>3.5749168400896676E-3</v>
      </c>
      <c r="F909" s="7">
        <f t="shared" ca="1" si="585"/>
        <v>1.129274813415746E-3</v>
      </c>
      <c r="G909" s="7">
        <f t="shared" ca="1" si="585"/>
        <v>1.4103014125452583E-5</v>
      </c>
      <c r="H909" s="7">
        <f t="shared" ca="1" si="585"/>
        <v>7.144266701719396E-7</v>
      </c>
      <c r="I909" s="7">
        <f t="shared" ca="1" si="585"/>
        <v>5.7214069498776141E-4</v>
      </c>
      <c r="J909" s="7">
        <f t="shared" ca="1" si="585"/>
        <v>1.5434850102227578E-4</v>
      </c>
      <c r="K909" s="7">
        <f t="shared" ca="1" si="585"/>
        <v>2.4051889193417841E-5</v>
      </c>
      <c r="L909" s="7">
        <f t="shared" ca="1" si="585"/>
        <v>0</v>
      </c>
      <c r="M909" s="7">
        <f t="shared" ca="1" si="585"/>
        <v>2.8814054531790161E-5</v>
      </c>
      <c r="N909" s="7">
        <f t="shared" ca="1" si="585"/>
        <v>5.6954738538832889E-4</v>
      </c>
      <c r="O909" s="7">
        <f t="shared" ca="1" si="585"/>
        <v>2.9941708164224956E-3</v>
      </c>
      <c r="P909" s="7">
        <f t="shared" ca="1" si="585"/>
        <v>4.186833989015813E-4</v>
      </c>
      <c r="Q909" s="7">
        <f t="shared" ca="1" si="585"/>
        <v>1.6086172022832321E-4</v>
      </c>
      <c r="R909" s="7">
        <f t="shared" ca="1" si="585"/>
        <v>3.0417603420525285E-6</v>
      </c>
      <c r="S909" s="7">
        <f t="shared" ca="1" si="585"/>
        <v>3.0340801848063237E-6</v>
      </c>
      <c r="T909" s="7">
        <f t="shared" ca="1" si="585"/>
        <v>6.6520472647043811E-5</v>
      </c>
      <c r="U909" s="7">
        <f t="shared" ca="1" si="585"/>
        <v>1.5594980273366176E-5</v>
      </c>
    </row>
    <row r="910" spans="1:21">
      <c r="B910" s="2" t="str">
        <f>$B$11</f>
        <v>CUSTOMER</v>
      </c>
      <c r="D910" s="7">
        <f t="shared" ref="D910:U910" ca="1" si="586">+D501</f>
        <v>0.26154114235831821</v>
      </c>
      <c r="E910" s="7">
        <f t="shared" ca="1" si="586"/>
        <v>0.19520992630371026</v>
      </c>
      <c r="F910" s="7">
        <f t="shared" ca="1" si="586"/>
        <v>4.7884042472774807E-2</v>
      </c>
      <c r="G910" s="7">
        <f t="shared" ca="1" si="586"/>
        <v>5.3005312875921255E-4</v>
      </c>
      <c r="H910" s="7">
        <f t="shared" ca="1" si="586"/>
        <v>3.9048748653552044E-5</v>
      </c>
      <c r="I910" s="7">
        <f t="shared" ca="1" si="586"/>
        <v>8.8829695305512658E-4</v>
      </c>
      <c r="J910" s="7">
        <f t="shared" ca="1" si="586"/>
        <v>2.7942928655837949E-4</v>
      </c>
      <c r="K910" s="7">
        <f t="shared" ca="1" si="586"/>
        <v>1.1200775295156826E-4</v>
      </c>
      <c r="L910" s="7">
        <f t="shared" ca="1" si="586"/>
        <v>0</v>
      </c>
      <c r="M910" s="7">
        <f t="shared" ca="1" si="586"/>
        <v>8.250113385506622E-6</v>
      </c>
      <c r="N910" s="7">
        <f t="shared" ca="1" si="586"/>
        <v>2.0499459070550495E-4</v>
      </c>
      <c r="O910" s="7">
        <f t="shared" ca="1" si="586"/>
        <v>3.712329819304285E-4</v>
      </c>
      <c r="P910" s="7">
        <f t="shared" ca="1" si="586"/>
        <v>7.196302309087325E-5</v>
      </c>
      <c r="Q910" s="7">
        <f t="shared" ca="1" si="586"/>
        <v>2.8438359201844417E-4</v>
      </c>
      <c r="R910" s="7">
        <f t="shared" ca="1" si="586"/>
        <v>3.3196262573815225E-6</v>
      </c>
      <c r="S910" s="7">
        <f t="shared" ca="1" si="586"/>
        <v>2.0345024049384963E-5</v>
      </c>
      <c r="T910" s="7">
        <f t="shared" ca="1" si="586"/>
        <v>1.3792615402653656E-2</v>
      </c>
      <c r="U910" s="7">
        <f t="shared" ca="1" si="586"/>
        <v>1.841233357764212E-3</v>
      </c>
    </row>
    <row r="911" spans="1:21">
      <c r="B911" s="2" t="str">
        <f>$B$12</f>
        <v>TOTAL</v>
      </c>
      <c r="D911" s="7">
        <f t="shared" ref="D911:U911" ca="1" si="587">+D502</f>
        <v>0.99999999999999989</v>
      </c>
      <c r="E911" s="7">
        <f t="shared" ca="1" si="587"/>
        <v>0.58397954460411849</v>
      </c>
      <c r="F911" s="7">
        <f t="shared" ca="1" si="587"/>
        <v>0.14400804832054656</v>
      </c>
      <c r="G911" s="7">
        <f t="shared" ca="1" si="587"/>
        <v>1.6856301671447607E-3</v>
      </c>
      <c r="H911" s="7">
        <f t="shared" ca="1" si="587"/>
        <v>8.8154585816175405E-5</v>
      </c>
      <c r="I911" s="7">
        <f t="shared" ca="1" si="587"/>
        <v>4.3521996378044922E-2</v>
      </c>
      <c r="J911" s="7">
        <f t="shared" ca="1" si="587"/>
        <v>1.144771360196571E-2</v>
      </c>
      <c r="K911" s="7">
        <f t="shared" ca="1" si="587"/>
        <v>1.6228685374809358E-3</v>
      </c>
      <c r="L911" s="7">
        <f t="shared" ca="1" si="587"/>
        <v>0</v>
      </c>
      <c r="M911" s="7">
        <f t="shared" ca="1" si="587"/>
        <v>1.8341933073604947E-3</v>
      </c>
      <c r="N911" s="7">
        <f t="shared" ca="1" si="587"/>
        <v>3.2423142077949337E-2</v>
      </c>
      <c r="O911" s="7">
        <f t="shared" ca="1" si="587"/>
        <v>0.13433159443249729</v>
      </c>
      <c r="P911" s="7">
        <f t="shared" ca="1" si="587"/>
        <v>1.4962757877390752E-2</v>
      </c>
      <c r="Q911" s="7">
        <f t="shared" ca="1" si="587"/>
        <v>1.2241455150655309E-2</v>
      </c>
      <c r="R911" s="7">
        <f t="shared" ca="1" si="587"/>
        <v>2.1889713174800456E-4</v>
      </c>
      <c r="S911" s="7">
        <f t="shared" ca="1" si="587"/>
        <v>1.943163237324794E-4</v>
      </c>
      <c r="T911" s="7">
        <f t="shared" ca="1" si="587"/>
        <v>1.5253190502642896E-2</v>
      </c>
      <c r="U911" s="7">
        <f t="shared" ca="1" si="587"/>
        <v>2.1864970009057298E-3</v>
      </c>
    </row>
    <row r="912" spans="1:21">
      <c r="A912" s="2" t="s">
        <v>357</v>
      </c>
      <c r="B912" s="2" t="str">
        <f>$B$5</f>
        <v>PRODUCTION</v>
      </c>
      <c r="D912" s="7">
        <f t="shared" ref="D912:D919" ca="1" si="588">SUM(E912:U912)</f>
        <v>0.3112344300622199</v>
      </c>
      <c r="E912" s="7">
        <f ca="1">IF(E$911=0,0,+E$903*E904/E$911)</f>
        <v>0.17995919338530111</v>
      </c>
      <c r="F912" s="7">
        <f t="shared" ref="F912:U919" ca="1" si="589">IF(F$911=0,0,+F$903*F904/F$911)</f>
        <v>3.9932923417008062E-2</v>
      </c>
      <c r="G912" s="7">
        <f t="shared" ca="1" si="589"/>
        <v>2.4640987183921132E-3</v>
      </c>
      <c r="H912" s="7">
        <f t="shared" ca="1" si="589"/>
        <v>6.0748606174888971E-4</v>
      </c>
      <c r="I912" s="7">
        <f t="shared" ca="1" si="589"/>
        <v>1.3578639395378289E-2</v>
      </c>
      <c r="J912" s="7">
        <f t="shared" ca="1" si="589"/>
        <v>9.8462190276989454E-3</v>
      </c>
      <c r="K912" s="7">
        <f t="shared" ca="1" si="589"/>
        <v>1.6033466193802243E-3</v>
      </c>
      <c r="L912" s="7">
        <f t="shared" ca="1" si="589"/>
        <v>0</v>
      </c>
      <c r="M912" s="7">
        <f t="shared" ca="1" si="589"/>
        <v>8.5082393283724897E-4</v>
      </c>
      <c r="N912" s="7">
        <f t="shared" ca="1" si="589"/>
        <v>2.9939310784290168E-2</v>
      </c>
      <c r="O912" s="7">
        <f t="shared" ca="1" si="589"/>
        <v>2.6336603049026051E-2</v>
      </c>
      <c r="P912" s="7">
        <f t="shared" ca="1" si="589"/>
        <v>5.634240574488825E-3</v>
      </c>
      <c r="Q912" s="7">
        <f t="shared" ca="1" si="589"/>
        <v>3.3223771702268291E-4</v>
      </c>
      <c r="R912" s="7">
        <f t="shared" ca="1" si="589"/>
        <v>0</v>
      </c>
      <c r="S912" s="7">
        <f t="shared" ca="1" si="589"/>
        <v>0</v>
      </c>
      <c r="T912" s="7">
        <f t="shared" ca="1" si="589"/>
        <v>1.493073796472809E-4</v>
      </c>
      <c r="U912" s="7">
        <f t="shared" ca="1" si="589"/>
        <v>0</v>
      </c>
    </row>
    <row r="913" spans="1:21">
      <c r="A913" s="2" t="str">
        <f>+A912</f>
        <v>CUST_DEP_FXNL</v>
      </c>
      <c r="B913" s="2" t="str">
        <f>$B$6</f>
        <v>BULKTRAN</v>
      </c>
      <c r="D913" s="7">
        <f t="shared" ca="1" si="588"/>
        <v>0.19948739453574896</v>
      </c>
      <c r="E913" s="7">
        <f t="shared" ref="E913:E919" ca="1" si="590">IF(E$911=0,0,+E$903*E905/E$911)</f>
        <v>0.11534582020379913</v>
      </c>
      <c r="F913" s="7">
        <f t="shared" ref="F913:S913" ca="1" si="591">IF(F$911=0,0,+F$903*F905/F$911)</f>
        <v>2.5595223661668803E-2</v>
      </c>
      <c r="G913" s="7">
        <f t="shared" ca="1" si="591"/>
        <v>1.5793774265676584E-3</v>
      </c>
      <c r="H913" s="7">
        <f t="shared" ca="1" si="591"/>
        <v>3.8937148326052004E-4</v>
      </c>
      <c r="I913" s="7">
        <f t="shared" ca="1" si="591"/>
        <v>8.7033025034633036E-3</v>
      </c>
      <c r="J913" s="7">
        <f t="shared" ca="1" si="591"/>
        <v>6.3109874427174041E-3</v>
      </c>
      <c r="K913" s="7">
        <f t="shared" ca="1" si="591"/>
        <v>1.02767370426826E-3</v>
      </c>
      <c r="L913" s="7">
        <f t="shared" ca="1" si="591"/>
        <v>0</v>
      </c>
      <c r="M913" s="7">
        <f t="shared" ca="1" si="591"/>
        <v>5.4534021038877601E-4</v>
      </c>
      <c r="N913" s="7">
        <f t="shared" ca="1" si="591"/>
        <v>1.9189763489084775E-2</v>
      </c>
      <c r="O913" s="7">
        <f t="shared" ca="1" si="591"/>
        <v>1.6880588443001499E-2</v>
      </c>
      <c r="P913" s="7">
        <f t="shared" ca="1" si="591"/>
        <v>3.6112970283129755E-3</v>
      </c>
      <c r="Q913" s="7">
        <f t="shared" ca="1" si="591"/>
        <v>2.1294956513040917E-4</v>
      </c>
      <c r="R913" s="7">
        <f t="shared" ca="1" si="591"/>
        <v>0</v>
      </c>
      <c r="S913" s="7">
        <f t="shared" ca="1" si="591"/>
        <v>0</v>
      </c>
      <c r="T913" s="7">
        <f t="shared" ca="1" si="589"/>
        <v>9.5699374085449256E-5</v>
      </c>
      <c r="U913" s="7">
        <f t="shared" ca="1" si="589"/>
        <v>0</v>
      </c>
    </row>
    <row r="914" spans="1:21">
      <c r="A914" s="2" t="str">
        <f t="shared" ref="A914:A919" si="592">+A913</f>
        <v>CUST_DEP_FXNL</v>
      </c>
      <c r="B914" s="2" t="str">
        <f>$B$7</f>
        <v>SUBTRAN</v>
      </c>
      <c r="D914" s="7">
        <f t="shared" ca="1" si="588"/>
        <v>6.1798419905291092E-2</v>
      </c>
      <c r="E914" s="7">
        <f t="shared" ca="1" si="590"/>
        <v>3.5566456850131496E-2</v>
      </c>
      <c r="F914" s="7">
        <f t="shared" ca="1" si="589"/>
        <v>7.8740628734543482E-3</v>
      </c>
      <c r="G914" s="7">
        <f t="shared" ca="1" si="589"/>
        <v>4.869021610092335E-4</v>
      </c>
      <c r="H914" s="7">
        <f t="shared" ca="1" si="589"/>
        <v>1.5462209184114532E-4</v>
      </c>
      <c r="I914" s="7">
        <f t="shared" ca="1" si="589"/>
        <v>2.6502204295409202E-3</v>
      </c>
      <c r="J914" s="7">
        <f t="shared" ca="1" si="589"/>
        <v>1.9248912591197831E-3</v>
      </c>
      <c r="K914" s="7">
        <f t="shared" ca="1" si="589"/>
        <v>3.9593319886641927E-4</v>
      </c>
      <c r="L914" s="7">
        <f t="shared" ca="1" si="589"/>
        <v>0</v>
      </c>
      <c r="M914" s="7">
        <f t="shared" ca="1" si="589"/>
        <v>1.6279296310998975E-4</v>
      </c>
      <c r="N914" s="7">
        <f t="shared" ca="1" si="589"/>
        <v>5.8974493691229838E-3</v>
      </c>
      <c r="O914" s="7">
        <f t="shared" ca="1" si="589"/>
        <v>6.6164867924057664E-3</v>
      </c>
      <c r="P914" s="7">
        <f t="shared" ca="1" si="589"/>
        <v>0</v>
      </c>
      <c r="Q914" s="7">
        <f t="shared" ca="1" si="589"/>
        <v>6.5032053901054827E-5</v>
      </c>
      <c r="R914" s="7">
        <f t="shared" ca="1" si="589"/>
        <v>0</v>
      </c>
      <c r="S914" s="7">
        <f t="shared" ca="1" si="589"/>
        <v>0</v>
      </c>
      <c r="T914" s="7">
        <f t="shared" ca="1" si="589"/>
        <v>3.5698627879613592E-6</v>
      </c>
      <c r="U914" s="7">
        <f t="shared" ca="1" si="589"/>
        <v>0</v>
      </c>
    </row>
    <row r="915" spans="1:21">
      <c r="A915" s="2" t="str">
        <f t="shared" si="592"/>
        <v>CUST_DEP_FXNL</v>
      </c>
      <c r="B915" s="2" t="str">
        <f>$B$8</f>
        <v>DISTPRI</v>
      </c>
      <c r="D915" s="7">
        <f t="shared" ca="1" si="588"/>
        <v>0.11040140594135485</v>
      </c>
      <c r="E915" s="7">
        <f ca="1">IF(E$911=0,0,+E$903*E907/E$911)</f>
        <v>7.226739086323257E-2</v>
      </c>
      <c r="F915" s="7">
        <f t="shared" ca="1" si="589"/>
        <v>1.5913688023142414E-2</v>
      </c>
      <c r="G915" s="7">
        <f t="shared" ca="1" si="589"/>
        <v>9.8367875131228667E-4</v>
      </c>
      <c r="H915" s="7">
        <f t="shared" ca="1" si="589"/>
        <v>0</v>
      </c>
      <c r="I915" s="7">
        <f t="shared" ca="1" si="589"/>
        <v>5.2646338680876611E-3</v>
      </c>
      <c r="J915" s="7">
        <f t="shared" ca="1" si="589"/>
        <v>3.830278756768629E-3</v>
      </c>
      <c r="K915" s="7">
        <f t="shared" ca="1" si="589"/>
        <v>0</v>
      </c>
      <c r="L915" s="7">
        <f t="shared" ca="1" si="589"/>
        <v>0</v>
      </c>
      <c r="M915" s="7">
        <f t="shared" ca="1" si="589"/>
        <v>3.2699347912850486E-4</v>
      </c>
      <c r="N915" s="7">
        <f t="shared" ca="1" si="589"/>
        <v>1.167809018506372E-2</v>
      </c>
      <c r="O915" s="7">
        <f t="shared" ca="1" si="589"/>
        <v>0</v>
      </c>
      <c r="P915" s="7">
        <f t="shared" ca="1" si="589"/>
        <v>0</v>
      </c>
      <c r="Q915" s="7">
        <f t="shared" ca="1" si="589"/>
        <v>1.2946126818369518E-4</v>
      </c>
      <c r="R915" s="7">
        <f t="shared" ca="1" si="589"/>
        <v>0</v>
      </c>
      <c r="S915" s="7">
        <f t="shared" ca="1" si="589"/>
        <v>0</v>
      </c>
      <c r="T915" s="7">
        <f t="shared" ca="1" si="589"/>
        <v>7.1907464353700759E-6</v>
      </c>
      <c r="U915" s="7">
        <f t="shared" ca="1" si="589"/>
        <v>0</v>
      </c>
    </row>
    <row r="916" spans="1:21">
      <c r="A916" s="2" t="str">
        <f t="shared" si="592"/>
        <v>CUST_DEP_FXNL</v>
      </c>
      <c r="B916" s="2" t="str">
        <f>$B$9</f>
        <v>DISTSEC</v>
      </c>
      <c r="D916" s="7">
        <f t="shared" ca="1" si="588"/>
        <v>3.4076661120740648E-2</v>
      </c>
      <c r="E916" s="7">
        <f ca="1">IF(E$911=0,0,+E$903*E908/E$911)</f>
        <v>2.7553832024974894E-2</v>
      </c>
      <c r="F916" s="7">
        <f t="shared" ca="1" si="589"/>
        <v>4.9350847237308784E-3</v>
      </c>
      <c r="G916" s="7">
        <f t="shared" ca="1" si="589"/>
        <v>0</v>
      </c>
      <c r="H916" s="7">
        <f t="shared" ca="1" si="589"/>
        <v>0</v>
      </c>
      <c r="I916" s="7">
        <f t="shared" ca="1" si="589"/>
        <v>1.4326367221149515E-3</v>
      </c>
      <c r="J916" s="7">
        <f t="shared" ca="1" si="589"/>
        <v>0</v>
      </c>
      <c r="K916" s="7">
        <f t="shared" ca="1" si="589"/>
        <v>0</v>
      </c>
      <c r="L916" s="7">
        <f t="shared" ca="1" si="589"/>
        <v>0</v>
      </c>
      <c r="M916" s="7">
        <f t="shared" ca="1" si="589"/>
        <v>7.2935747850879184E-5</v>
      </c>
      <c r="N916" s="7">
        <f t="shared" ca="1" si="589"/>
        <v>0</v>
      </c>
      <c r="O916" s="7">
        <f t="shared" ca="1" si="589"/>
        <v>0</v>
      </c>
      <c r="P916" s="7">
        <f t="shared" ca="1" si="589"/>
        <v>0</v>
      </c>
      <c r="Q916" s="7">
        <f t="shared" ca="1" si="589"/>
        <v>3.6355359525734386E-5</v>
      </c>
      <c r="R916" s="7">
        <f t="shared" ca="1" si="589"/>
        <v>0</v>
      </c>
      <c r="S916" s="7">
        <f t="shared" ca="1" si="589"/>
        <v>0</v>
      </c>
      <c r="T916" s="7">
        <f t="shared" ca="1" si="589"/>
        <v>4.5816542543308819E-5</v>
      </c>
      <c r="U916" s="7">
        <f t="shared" ca="1" si="589"/>
        <v>0</v>
      </c>
    </row>
    <row r="917" spans="1:21">
      <c r="A917" s="2" t="str">
        <f t="shared" si="592"/>
        <v>CUST_DEP_FXNL</v>
      </c>
      <c r="B917" s="2" t="str">
        <f>$B$10</f>
        <v>ENERGY</v>
      </c>
      <c r="D917" s="7">
        <f t="shared" ca="1" si="588"/>
        <v>8.6525958200693639E-3</v>
      </c>
      <c r="E917" s="7">
        <f t="shared" ca="1" si="590"/>
        <v>3.99717482209046E-3</v>
      </c>
      <c r="F917" s="7">
        <f t="shared" ca="1" si="589"/>
        <v>1.1204333097503631E-3</v>
      </c>
      <c r="G917" s="7">
        <f t="shared" ca="1" si="589"/>
        <v>6.8126670353096117E-5</v>
      </c>
      <c r="H917" s="7">
        <f t="shared" ca="1" si="589"/>
        <v>1.699987155477233E-5</v>
      </c>
      <c r="I917" s="7">
        <f t="shared" ca="1" si="589"/>
        <v>4.3023811476582417E-4</v>
      </c>
      <c r="J917" s="7">
        <f t="shared" ca="1" si="589"/>
        <v>3.070784614596684E-4</v>
      </c>
      <c r="K917" s="7">
        <f t="shared" ca="1" si="589"/>
        <v>4.8966582689636096E-5</v>
      </c>
      <c r="L917" s="7">
        <f t="shared" ca="1" si="589"/>
        <v>0</v>
      </c>
      <c r="M917" s="7">
        <f t="shared" ca="1" si="589"/>
        <v>3.1407569100580151E-5</v>
      </c>
      <c r="N917" s="7">
        <f t="shared" ca="1" si="589"/>
        <v>1.2004144978468901E-3</v>
      </c>
      <c r="O917" s="7">
        <f t="shared" ca="1" si="589"/>
        <v>1.1393058351300692E-3</v>
      </c>
      <c r="P917" s="7">
        <f t="shared" ca="1" si="589"/>
        <v>2.6747673414092703E-4</v>
      </c>
      <c r="Q917" s="7">
        <f t="shared" ca="1" si="589"/>
        <v>1.0582592358063321E-5</v>
      </c>
      <c r="R917" s="7">
        <f t="shared" ca="1" si="589"/>
        <v>0</v>
      </c>
      <c r="S917" s="7">
        <f t="shared" ca="1" si="589"/>
        <v>0</v>
      </c>
      <c r="T917" s="7">
        <f t="shared" ca="1" si="589"/>
        <v>1.4390758829019016E-5</v>
      </c>
      <c r="U917" s="7">
        <f t="shared" ca="1" si="589"/>
        <v>0</v>
      </c>
    </row>
    <row r="918" spans="1:21">
      <c r="A918" s="2" t="str">
        <f t="shared" si="592"/>
        <v>CUST_DEP_FXNL</v>
      </c>
      <c r="B918" s="2" t="str">
        <f>$B$11</f>
        <v>CUSTOMER</v>
      </c>
      <c r="D918" s="7">
        <f t="shared" ca="1" si="588"/>
        <v>0.27434909261457535</v>
      </c>
      <c r="E918" s="7">
        <f t="shared" ca="1" si="590"/>
        <v>0.21826751148251974</v>
      </c>
      <c r="F918" s="7">
        <f t="shared" ca="1" si="589"/>
        <v>4.7509140870430712E-2</v>
      </c>
      <c r="G918" s="7">
        <f t="shared" ca="1" si="589"/>
        <v>2.5604990856128241E-3</v>
      </c>
      <c r="H918" s="7">
        <f t="shared" ca="1" si="589"/>
        <v>9.291698353383318E-4</v>
      </c>
      <c r="I918" s="7">
        <f t="shared" ca="1" si="589"/>
        <v>6.6798116229582066E-4</v>
      </c>
      <c r="J918" s="7">
        <f t="shared" ca="1" si="589"/>
        <v>5.5592840121418624E-4</v>
      </c>
      <c r="K918" s="7">
        <f t="shared" ca="1" si="589"/>
        <v>2.2803351756186583E-4</v>
      </c>
      <c r="L918" s="7">
        <f t="shared" ca="1" si="589"/>
        <v>0</v>
      </c>
      <c r="M918" s="7">
        <f t="shared" ca="1" si="589"/>
        <v>8.9926950737544155E-6</v>
      </c>
      <c r="N918" s="7">
        <f t="shared" ca="1" si="589"/>
        <v>4.3205971087953676E-4</v>
      </c>
      <c r="O918" s="7">
        <f t="shared" ca="1" si="589"/>
        <v>1.4125710536829714E-4</v>
      </c>
      <c r="P918" s="7">
        <f t="shared" ca="1" si="589"/>
        <v>4.5973722497126222E-5</v>
      </c>
      <c r="Q918" s="7">
        <f t="shared" ca="1" si="589"/>
        <v>1.8708712199405497E-5</v>
      </c>
      <c r="R918" s="7">
        <f t="shared" ca="1" si="589"/>
        <v>0</v>
      </c>
      <c r="S918" s="7">
        <f t="shared" ca="1" si="589"/>
        <v>0</v>
      </c>
      <c r="T918" s="7">
        <f t="shared" ca="1" si="589"/>
        <v>2.9838363135837186E-3</v>
      </c>
      <c r="U918" s="7">
        <f t="shared" ca="1" si="589"/>
        <v>0</v>
      </c>
    </row>
    <row r="919" spans="1:21">
      <c r="A919" s="2" t="str">
        <f t="shared" si="592"/>
        <v>CUST_DEP_FXNL</v>
      </c>
      <c r="B919" s="2" t="str">
        <f>$B$12</f>
        <v>TOTAL</v>
      </c>
      <c r="D919" s="7">
        <f t="shared" ca="1" si="588"/>
        <v>1.0000000000000002</v>
      </c>
      <c r="E919" s="7">
        <f t="shared" ca="1" si="590"/>
        <v>0.65295737963204925</v>
      </c>
      <c r="F919" s="7">
        <f t="shared" ca="1" si="589"/>
        <v>0.14288055687918558</v>
      </c>
      <c r="G919" s="7">
        <f t="shared" ca="1" si="589"/>
        <v>8.1426828132472127E-3</v>
      </c>
      <c r="H919" s="7">
        <f t="shared" ca="1" si="589"/>
        <v>2.097649343743659E-3</v>
      </c>
      <c r="I919" s="7">
        <f t="shared" ca="1" si="589"/>
        <v>3.2727652195646766E-2</v>
      </c>
      <c r="J919" s="7">
        <f t="shared" ca="1" si="589"/>
        <v>2.2775383348978617E-2</v>
      </c>
      <c r="K919" s="7">
        <f t="shared" ca="1" si="589"/>
        <v>3.3039536227664058E-3</v>
      </c>
      <c r="L919" s="7">
        <f t="shared" ca="1" si="589"/>
        <v>0</v>
      </c>
      <c r="M919" s="7">
        <f t="shared" ca="1" si="589"/>
        <v>1.9992865974897333E-3</v>
      </c>
      <c r="N919" s="7">
        <f t="shared" ca="1" si="589"/>
        <v>6.8337088036288074E-2</v>
      </c>
      <c r="O919" s="7">
        <f t="shared" ca="1" si="589"/>
        <v>5.1114241224931682E-2</v>
      </c>
      <c r="P919" s="7">
        <f t="shared" ca="1" si="589"/>
        <v>9.5589880594398532E-3</v>
      </c>
      <c r="Q919" s="7">
        <f t="shared" ca="1" si="589"/>
        <v>8.0532726832104528E-4</v>
      </c>
      <c r="R919" s="7">
        <f t="shared" ca="1" si="589"/>
        <v>0</v>
      </c>
      <c r="S919" s="7">
        <f t="shared" ca="1" si="589"/>
        <v>0</v>
      </c>
      <c r="T919" s="7">
        <f t="shared" ca="1" si="589"/>
        <v>3.2998109779121079E-3</v>
      </c>
      <c r="U919" s="7">
        <f t="shared" ca="1" si="589"/>
        <v>0</v>
      </c>
    </row>
    <row r="922" spans="1:21">
      <c r="A922" s="2" t="s">
        <v>359</v>
      </c>
    </row>
    <row r="923" spans="1:21">
      <c r="A923" s="15" t="s">
        <v>308</v>
      </c>
      <c r="B923" s="2" t="str">
        <f>$B$12</f>
        <v>TOTAL</v>
      </c>
      <c r="D923" s="7">
        <f t="shared" ref="D923:U923" si="593">+D182</f>
        <v>1</v>
      </c>
      <c r="E923" s="7">
        <f t="shared" si="593"/>
        <v>-0.30165233074656544</v>
      </c>
      <c r="F923" s="7">
        <f t="shared" si="593"/>
        <v>0.12559880525737738</v>
      </c>
      <c r="G923" s="7">
        <f t="shared" si="593"/>
        <v>-1.5314544037014929E-2</v>
      </c>
      <c r="H923" s="7">
        <f t="shared" si="593"/>
        <v>-7.5999141756722018E-4</v>
      </c>
      <c r="I923" s="7">
        <f t="shared" si="593"/>
        <v>0.24471776754778227</v>
      </c>
      <c r="J923" s="7">
        <f t="shared" si="593"/>
        <v>0.15909472329089561</v>
      </c>
      <c r="K923" s="7">
        <f t="shared" si="593"/>
        <v>3.8058521994608366E-2</v>
      </c>
      <c r="L923" s="7">
        <f t="shared" si="593"/>
        <v>0</v>
      </c>
      <c r="M923" s="7">
        <f t="shared" si="593"/>
        <v>0</v>
      </c>
      <c r="N923" s="7">
        <f t="shared" si="593"/>
        <v>0.9723710457609368</v>
      </c>
      <c r="O923" s="7">
        <f t="shared" si="593"/>
        <v>-0.18415319642511935</v>
      </c>
      <c r="P923" s="7">
        <f t="shared" si="593"/>
        <v>0</v>
      </c>
      <c r="Q923" s="7">
        <f t="shared" si="593"/>
        <v>4.994115510198012E-2</v>
      </c>
      <c r="R923" s="7">
        <f t="shared" si="593"/>
        <v>0</v>
      </c>
      <c r="S923" s="7">
        <f t="shared" si="593"/>
        <v>-6.7618523609125417E-3</v>
      </c>
      <c r="T923" s="7">
        <f t="shared" si="593"/>
        <v>-8.1711026939066858E-2</v>
      </c>
      <c r="U923" s="7">
        <f t="shared" si="593"/>
        <v>5.7092297266580138E-4</v>
      </c>
    </row>
    <row r="924" spans="1:21">
      <c r="A924" s="15" t="s">
        <v>74</v>
      </c>
      <c r="B924" s="2" t="str">
        <f>$B$5</f>
        <v>PRODUCTION</v>
      </c>
      <c r="D924" s="7">
        <f ca="1">+COSS!H2154/COSS!$H$2161</f>
        <v>0.28437940412370727</v>
      </c>
      <c r="E924" s="7">
        <f ca="1">+COSS!I2154/COSS!$H$2161</f>
        <v>0.14217639640008148</v>
      </c>
      <c r="F924" s="7">
        <f ca="1">+COSS!J2154/COSS!$H$2161</f>
        <v>3.504433860283377E-2</v>
      </c>
      <c r="G924" s="7">
        <f ca="1">+COSS!K2154/COSS!$H$2161</f>
        <v>4.3039301515427253E-4</v>
      </c>
      <c r="H924" s="7">
        <f ca="1">+COSS!L2154/COSS!$H$2161</f>
        <v>2.1473533628733909E-5</v>
      </c>
      <c r="I924" s="7">
        <f ca="1">+COSS!N2154/COSS!$H$2161</f>
        <v>1.5834571980417603E-2</v>
      </c>
      <c r="J924" s="7">
        <f ca="1">+COSS!O2154/COSS!$H$2161</f>
        <v>4.4076414833128632E-3</v>
      </c>
      <c r="K924" s="7">
        <f ca="1">+COSS!P2154/COSS!$H$2161</f>
        <v>7.0506384395448271E-4</v>
      </c>
      <c r="L924" s="7">
        <f ca="1">IFERROR(COSS!Q2154/COSS!$H$2161,0)</f>
        <v>0</v>
      </c>
      <c r="M924" s="7">
        <f ca="1">+COSS!S2154/COSS!$H$2161</f>
        <v>6.7106599437750209E-4</v>
      </c>
      <c r="N924" s="7">
        <f ca="1">+COSS!T2154/COSS!$H$2161</f>
        <v>1.2798446837867582E-2</v>
      </c>
      <c r="O924" s="7">
        <f ca="1">+COSS!U2154/COSS!$H$2161</f>
        <v>5.9425727450650848E-2</v>
      </c>
      <c r="P924" s="7">
        <f ca="1">+COSS!V2154/COSS!$H$2161</f>
        <v>7.5834258351719181E-3</v>
      </c>
      <c r="Q924" s="7">
        <f ca="1">+COSS!X2154/COSS!$H$2161</f>
        <v>4.4193154003582084E-3</v>
      </c>
      <c r="R924" s="7">
        <f ca="1">+COSS!Y2154/COSS!$H$2161</f>
        <v>8.2707660991338032E-5</v>
      </c>
      <c r="S924" s="7">
        <f ca="1">+COSS!AA2154/COSS!$H$2161</f>
        <v>5.925051995845222E-5</v>
      </c>
      <c r="T924" s="7">
        <f ca="1">+COSS!AB2154/COSS!$H$2161</f>
        <v>5.7826713202256685E-4</v>
      </c>
      <c r="U924" s="7">
        <f ca="1">+COSS!AC2154/COSS!$H$2161</f>
        <v>1.4131843292562816E-4</v>
      </c>
    </row>
    <row r="925" spans="1:21">
      <c r="B925" s="2" t="str">
        <f>$B$6</f>
        <v>BULKTRAN</v>
      </c>
      <c r="D925" s="7">
        <f ca="1">+COSS!H2155/COSS!$H$2161</f>
        <v>1.313933398483073E-2</v>
      </c>
      <c r="E925" s="7">
        <f ca="1">+COSS!I2155/COSS!$H$2161</f>
        <v>6.5892062077022055E-3</v>
      </c>
      <c r="F925" s="7">
        <f ca="1">+COSS!J2155/COSS!$H$2161</f>
        <v>1.6123751568623498E-3</v>
      </c>
      <c r="G925" s="7">
        <f ca="1">+COSS!K2155/COSS!$H$2161</f>
        <v>1.9774350206985275E-5</v>
      </c>
      <c r="H925" s="7">
        <f ca="1">+COSS!L2155/COSS!$H$2161</f>
        <v>9.8573705309142068E-7</v>
      </c>
      <c r="I925" s="7">
        <f ca="1">+COSS!N2155/COSS!$H$2161</f>
        <v>7.2477660246320335E-4</v>
      </c>
      <c r="J925" s="7">
        <f ca="1">+COSS!O2155/COSS!$H$2161</f>
        <v>2.0159925094198744E-4</v>
      </c>
      <c r="K925" s="7">
        <f ca="1">+COSS!P2155/COSS!$H$2161</f>
        <v>3.2643850207454684E-5</v>
      </c>
      <c r="L925" s="7">
        <f ca="1">IFERROR(COSS!Q2155/COSS!$H$2161,0)</f>
        <v>0</v>
      </c>
      <c r="M925" s="7">
        <f ca="1">+COSS!S2155/COSS!$H$2161</f>
        <v>3.0780964780604365E-5</v>
      </c>
      <c r="N925" s="7">
        <f ca="1">+COSS!T2155/COSS!$H$2161</f>
        <v>5.8705070572808023E-4</v>
      </c>
      <c r="O925" s="7">
        <f ca="1">+COSS!U2155/COSS!$H$2161</f>
        <v>2.7499829743808275E-3</v>
      </c>
      <c r="P925" s="7">
        <f ca="1">+COSS!V2155/COSS!$H$2161</f>
        <v>3.4914168914765119E-4</v>
      </c>
      <c r="Q925" s="7">
        <f ca="1">+COSS!X2155/COSS!$H$2161</f>
        <v>2.0162742610788133E-4</v>
      </c>
      <c r="R925" s="7">
        <f ca="1">+COSS!Y2155/COSS!$H$2161</f>
        <v>3.7820920345345649E-6</v>
      </c>
      <c r="S925" s="7">
        <f ca="1">+COSS!AA2155/COSS!$H$2161</f>
        <v>2.6859809237202454E-6</v>
      </c>
      <c r="T925" s="7">
        <f ca="1">+COSS!AB2155/COSS!$H$2161</f>
        <v>2.6483017304081721E-5</v>
      </c>
      <c r="U925" s="7">
        <f ca="1">+COSS!AC2155/COSS!$H$2161</f>
        <v>6.4379789860758211E-6</v>
      </c>
    </row>
    <row r="926" spans="1:21">
      <c r="B926" s="2" t="str">
        <f>$B$7</f>
        <v>SUBTRAN</v>
      </c>
      <c r="D926" s="7">
        <f ca="1">+COSS!H2156/COSS!$H$2161</f>
        <v>4.1629499298014442E-3</v>
      </c>
      <c r="E926" s="7">
        <f ca="1">+COSS!I2156/COSS!$H$2161</f>
        <v>2.0323665103259962E-3</v>
      </c>
      <c r="F926" s="7">
        <f ca="1">+COSS!J2156/COSS!$H$2161</f>
        <v>4.9629162130257161E-4</v>
      </c>
      <c r="G926" s="7">
        <f ca="1">+COSS!K2156/COSS!$H$2161</f>
        <v>6.0997339966136367E-6</v>
      </c>
      <c r="H926" s="7">
        <f ca="1">+COSS!L2156/COSS!$H$2161</f>
        <v>3.9171178618486539E-7</v>
      </c>
      <c r="I926" s="7">
        <f ca="1">+COSS!N2156/COSS!$H$2161</f>
        <v>2.2085415841752726E-4</v>
      </c>
      <c r="J926" s="7">
        <f ca="1">+COSS!O2156/COSS!$H$2161</f>
        <v>6.1533786173809804E-5</v>
      </c>
      <c r="K926" s="7">
        <f ca="1">+COSS!P2156/COSS!$H$2161</f>
        <v>1.2580868038045138E-5</v>
      </c>
      <c r="L926" s="7">
        <f ca="1">IFERROR(COSS!Q2156/COSS!$H$2161,0)</f>
        <v>0</v>
      </c>
      <c r="M926" s="7">
        <f ca="1">+COSS!S2156/COSS!$H$2161</f>
        <v>9.194409219244342E-6</v>
      </c>
      <c r="N926" s="7">
        <f ca="1">+COSS!T2156/COSS!$H$2161</f>
        <v>1.8052860918834791E-4</v>
      </c>
      <c r="O926" s="7">
        <f ca="1">+COSS!U2156/COSS!$H$2161</f>
        <v>1.0782533276753265E-3</v>
      </c>
      <c r="P926" s="7">
        <f ca="1">+COSS!V2156/COSS!$H$2161</f>
        <v>0</v>
      </c>
      <c r="Q926" s="7">
        <f ca="1">+COSS!X2156/COSS!$H$2161</f>
        <v>6.1623670852331791E-5</v>
      </c>
      <c r="R926" s="7">
        <f ca="1">+COSS!Y2156/COSS!$H$2161</f>
        <v>1.1794674759443858E-6</v>
      </c>
      <c r="S926" s="7">
        <f ca="1">+COSS!AA2156/COSS!$H$2161</f>
        <v>8.237582443468674E-7</v>
      </c>
      <c r="T926" s="7">
        <f ca="1">+COSS!AB2156/COSS!$H$2161</f>
        <v>9.8856298822013957E-7</v>
      </c>
      <c r="U926" s="7">
        <f ca="1">+COSS!AC2156/COSS!$H$2161</f>
        <v>2.397341169347144E-7</v>
      </c>
    </row>
    <row r="927" spans="1:21">
      <c r="B927" s="2" t="str">
        <f>$B$8</f>
        <v>DISTPRI</v>
      </c>
      <c r="D927" s="7">
        <f ca="1">+COSS!H2157/COSS!$H$2161</f>
        <v>1.6832584946177231E-2</v>
      </c>
      <c r="E927" s="7">
        <f ca="1">+COSS!I2157/COSS!$H$2161</f>
        <v>1.1167453647309467E-2</v>
      </c>
      <c r="F927" s="7">
        <f ca="1">+COSS!J2157/COSS!$H$2161</f>
        <v>2.7253614517399618E-3</v>
      </c>
      <c r="G927" s="7">
        <f ca="1">+COSS!K2157/COSS!$H$2161</f>
        <v>3.3516605362104014E-5</v>
      </c>
      <c r="H927" s="7">
        <f ca="1">+COSS!L2157/COSS!$H$2161</f>
        <v>0</v>
      </c>
      <c r="I927" s="7">
        <f ca="1">+COSS!N2157/COSS!$H$2161</f>
        <v>1.1960221365039836E-3</v>
      </c>
      <c r="J927" s="7">
        <f ca="1">+COSS!O2157/COSS!$H$2161</f>
        <v>3.3396096425523236E-4</v>
      </c>
      <c r="K927" s="7">
        <f ca="1">+COSS!P2157/COSS!$H$2161</f>
        <v>0</v>
      </c>
      <c r="L927" s="7">
        <f ca="1">IFERROR(COSS!Q2157/COSS!$H$2161,0)</f>
        <v>0</v>
      </c>
      <c r="M927" s="7">
        <f ca="1">+COSS!S2157/COSS!$H$2161</f>
        <v>5.0282800085351084E-5</v>
      </c>
      <c r="N927" s="7">
        <f ca="1">+COSS!T2157/COSS!$H$2161</f>
        <v>9.731762400517792E-4</v>
      </c>
      <c r="O927" s="7">
        <f ca="1">+COSS!U2157/COSS!$H$2161</f>
        <v>0</v>
      </c>
      <c r="P927" s="7">
        <f ca="1">+COSS!V2157/COSS!$H$2161</f>
        <v>0</v>
      </c>
      <c r="Q927" s="7">
        <f ca="1">+COSS!X2157/COSS!$H$2161</f>
        <v>3.3512471311731597E-4</v>
      </c>
      <c r="R927" s="7">
        <f ca="1">+COSS!Y2157/COSS!$H$2161</f>
        <v>6.4128855462303844E-6</v>
      </c>
      <c r="S927" s="7">
        <f ca="1">+COSS!AA2157/COSS!$H$2161</f>
        <v>4.5262523066227689E-6</v>
      </c>
      <c r="T927" s="7">
        <f ca="1">+COSS!AB2157/COSS!$H$2161</f>
        <v>5.4267851053597611E-6</v>
      </c>
      <c r="U927" s="7">
        <f ca="1">+COSS!AC2157/COSS!$H$2161</f>
        <v>1.3204647938295383E-6</v>
      </c>
    </row>
    <row r="928" spans="1:21">
      <c r="B928" s="2" t="str">
        <f>$B$9</f>
        <v>DISTSEC</v>
      </c>
      <c r="D928" s="7">
        <f ca="1">+COSS!H2158/COSS!$H$2161</f>
        <v>6.1590462700787498E-3</v>
      </c>
      <c r="E928" s="7">
        <f ca="1">+COSS!I2158/COSS!$H$2161</f>
        <v>4.7013143261273559E-3</v>
      </c>
      <c r="F928" s="7">
        <f ca="1">+COSS!J2158/COSS!$H$2161</f>
        <v>9.3346788216853115E-4</v>
      </c>
      <c r="G928" s="7">
        <f ca="1">+COSS!K2158/COSS!$H$2161</f>
        <v>0</v>
      </c>
      <c r="H928" s="7">
        <f ca="1">+COSS!L2158/COSS!$H$2161</f>
        <v>0</v>
      </c>
      <c r="I928" s="7">
        <f ca="1">+COSS!N2158/COSS!$H$2161</f>
        <v>3.5954544291218985E-4</v>
      </c>
      <c r="J928" s="7">
        <f ca="1">+COSS!O2158/COSS!$H$2161</f>
        <v>0</v>
      </c>
      <c r="K928" s="7">
        <f ca="1">+COSS!P2158/COSS!$H$2161</f>
        <v>0</v>
      </c>
      <c r="L928" s="7">
        <f ca="1">IFERROR(COSS!Q2158/COSS!$H$2161,0)</f>
        <v>0</v>
      </c>
      <c r="M928" s="7">
        <f ca="1">+COSS!S2158/COSS!$H$2161</f>
        <v>1.2388668503950464E-5</v>
      </c>
      <c r="N928" s="7">
        <f ca="1">+COSS!T2158/COSS!$H$2161</f>
        <v>0</v>
      </c>
      <c r="O928" s="7">
        <f ca="1">+COSS!U2158/COSS!$H$2161</f>
        <v>0</v>
      </c>
      <c r="P928" s="7">
        <f ca="1">+COSS!V2158/COSS!$H$2161</f>
        <v>0</v>
      </c>
      <c r="Q928" s="7">
        <f ca="1">+COSS!X2158/COSS!$H$2161</f>
        <v>1.0397774458670056E-4</v>
      </c>
      <c r="R928" s="7">
        <f ca="1">+COSS!Y2158/COSS!$H$2161</f>
        <v>0</v>
      </c>
      <c r="S928" s="7">
        <f ca="1">+COSS!AA2158/COSS!$H$2161</f>
        <v>1.2318122544318998E-6</v>
      </c>
      <c r="T928" s="7">
        <f ca="1">+COSS!AB2158/COSS!$H$2161</f>
        <v>3.8196593390306636E-5</v>
      </c>
      <c r="U928" s="7">
        <f ca="1">+COSS!AC2158/COSS!$H$2161</f>
        <v>8.923800135283353E-6</v>
      </c>
    </row>
    <row r="929" spans="1:41">
      <c r="B929" s="2" t="str">
        <f>$B$10</f>
        <v>ENERGY</v>
      </c>
      <c r="D929" s="7">
        <f ca="1">+COSS!H2159/COSS!$H$2161</f>
        <v>0.55911054928272186</v>
      </c>
      <c r="E929" s="7">
        <f ca="1">+COSS!I2159/COSS!$H$2161</f>
        <v>0.20773373260867209</v>
      </c>
      <c r="F929" s="7">
        <f ca="1">+COSS!J2159/COSS!$H$2161</f>
        <v>6.4703561917963767E-2</v>
      </c>
      <c r="G929" s="7">
        <f ca="1">+COSS!K2159/COSS!$H$2161</f>
        <v>7.8306325873249536E-4</v>
      </c>
      <c r="H929" s="7">
        <f ca="1">+COSS!L2159/COSS!$H$2161</f>
        <v>3.9543187115370653E-5</v>
      </c>
      <c r="I929" s="7">
        <f ca="1">+COSS!N2159/COSS!$H$2161</f>
        <v>3.3024938112303996E-2</v>
      </c>
      <c r="J929" s="7">
        <f ca="1">+COSS!O2159/COSS!$H$2161</f>
        <v>9.0485779404122727E-3</v>
      </c>
      <c r="K929" s="7">
        <f ca="1">+COSS!P2159/COSS!$H$2161</f>
        <v>1.4165030467302468E-3</v>
      </c>
      <c r="L929" s="7">
        <f ca="1">IFERROR(COSS!Q2159/COSS!$H$2161,0)</f>
        <v>0</v>
      </c>
      <c r="M929" s="7">
        <f ca="1">+COSS!S2159/COSS!$H$2161</f>
        <v>1.6303396675090231E-3</v>
      </c>
      <c r="N929" s="7">
        <f ca="1">+COSS!T2159/COSS!$H$2161</f>
        <v>3.3774194176955152E-2</v>
      </c>
      <c r="O929" s="7">
        <f ca="1">+COSS!U2159/COSS!$H$2161</f>
        <v>0.16911159301179957</v>
      </c>
      <c r="P929" s="7">
        <f ca="1">+COSS!V2159/COSS!$H$2161</f>
        <v>2.3689641322628904E-2</v>
      </c>
      <c r="Q929" s="7">
        <f ca="1">+COSS!X2159/COSS!$H$2161</f>
        <v>9.2674596404344438E-3</v>
      </c>
      <c r="R929" s="7">
        <f ca="1">+COSS!Y2159/COSS!$H$2161</f>
        <v>1.7444842535191182E-4</v>
      </c>
      <c r="S929" s="7">
        <f ca="1">+COSS!AA2159/COSS!$H$2161</f>
        <v>1.6119722173242094E-4</v>
      </c>
      <c r="T929" s="7">
        <f ca="1">+COSS!AB2159/COSS!$H$2161</f>
        <v>3.6685392892835014E-3</v>
      </c>
      <c r="U929" s="7">
        <f ca="1">+COSS!AC2159/COSS!$H$2161</f>
        <v>8.8321645509651715E-4</v>
      </c>
    </row>
    <row r="930" spans="1:41">
      <c r="B930" s="2" t="str">
        <f>$B$11</f>
        <v>CUSTOMER</v>
      </c>
      <c r="D930" s="7">
        <f ca="1">+COSS!H2160/COSS!$H$2161</f>
        <v>0.11621613146268286</v>
      </c>
      <c r="E930" s="7">
        <f ca="1">+COSS!I2160/COSS!$H$2161</f>
        <v>9.0637010768664816E-2</v>
      </c>
      <c r="F930" s="7">
        <f ca="1">+COSS!J2160/COSS!$H$2161</f>
        <v>2.1214461625754751E-2</v>
      </c>
      <c r="G930" s="7">
        <f ca="1">+COSS!K2160/COSS!$H$2161</f>
        <v>2.175679076065082E-4</v>
      </c>
      <c r="H930" s="7">
        <f ca="1">+COSS!L2160/COSS!$H$2161</f>
        <v>1.552695401985947E-5</v>
      </c>
      <c r="I930" s="7">
        <f ca="1">+COSS!N2160/COSS!$H$2161</f>
        <v>3.8564109316744516E-4</v>
      </c>
      <c r="J930" s="7">
        <f ca="1">+COSS!O2160/COSS!$H$2161</f>
        <v>1.2672852234864868E-4</v>
      </c>
      <c r="K930" s="7">
        <f ca="1">+COSS!P2160/COSS!$H$2161</f>
        <v>4.7281136029333316E-5</v>
      </c>
      <c r="L930" s="7">
        <f ca="1">IFERROR(COSS!Q2160/COSS!$H$2161,0)</f>
        <v>0</v>
      </c>
      <c r="M930" s="7">
        <f ca="1">+COSS!S2160/COSS!$H$2161</f>
        <v>3.5651904298701583E-6</v>
      </c>
      <c r="N930" s="7">
        <f ca="1">+COSS!T2160/COSS!$H$2161</f>
        <v>9.2527817889047942E-5</v>
      </c>
      <c r="O930" s="7">
        <f ca="1">+COSS!U2160/COSS!$H$2161</f>
        <v>1.5019431076836545E-4</v>
      </c>
      <c r="P930" s="7">
        <f ca="1">+COSS!V2160/COSS!$H$2161</f>
        <v>2.8976647112525981E-5</v>
      </c>
      <c r="Q930" s="7">
        <f ca="1">+COSS!X2160/COSS!$H$2161</f>
        <v>1.2389554910321887E-4</v>
      </c>
      <c r="R930" s="7">
        <f ca="1">+COSS!Y2160/COSS!$H$2161</f>
        <v>1.4941097041883179E-6</v>
      </c>
      <c r="S930" s="7">
        <f ca="1">+COSS!AA2160/COSS!$H$2161</f>
        <v>8.0100988090519993E-6</v>
      </c>
      <c r="T930" s="7">
        <f ca="1">+COSS!AB2160/COSS!$H$2161</f>
        <v>2.8698580758690132E-3</v>
      </c>
      <c r="U930" s="7">
        <f ca="1">+COSS!AC2160/COSS!$H$2161</f>
        <v>2.9339165540623113E-4</v>
      </c>
    </row>
    <row r="931" spans="1:41">
      <c r="B931" s="2" t="str">
        <f>$B$12</f>
        <v>TOTAL</v>
      </c>
      <c r="D931" s="7">
        <f ca="1">+COSS!H2161/COSS!$H$2161</f>
        <v>1</v>
      </c>
      <c r="E931" s="7">
        <f ca="1">+COSS!I2161/COSS!$H$2161</f>
        <v>0.46503748046888321</v>
      </c>
      <c r="F931" s="7">
        <f ca="1">+COSS!J2161/COSS!$H$2161</f>
        <v>0.12672985825862573</v>
      </c>
      <c r="G931" s="7">
        <f ca="1">+COSS!K2161/COSS!$H$2161</f>
        <v>1.4904148710589789E-3</v>
      </c>
      <c r="H931" s="7">
        <f ca="1">+COSS!L2161/COSS!$H$2161</f>
        <v>7.7921123603240342E-5</v>
      </c>
      <c r="I931" s="7">
        <f ca="1">+COSS!N2161/COSS!$H$2161</f>
        <v>5.1746349526185953E-2</v>
      </c>
      <c r="J931" s="7">
        <f ca="1">+COSS!O2161/COSS!$H$2161</f>
        <v>1.4180041947444813E-2</v>
      </c>
      <c r="K931" s="7">
        <f ca="1">+COSS!P2161/COSS!$H$2161</f>
        <v>2.2140727449595624E-3</v>
      </c>
      <c r="L931" s="7">
        <f ca="1">IFERROR(COSS!Q2161/COSS!$H$2161,0)</f>
        <v>0</v>
      </c>
      <c r="M931" s="7">
        <f ca="1">+COSS!S2161/COSS!$H$2161</f>
        <v>2.4076176949055453E-3</v>
      </c>
      <c r="N931" s="7">
        <f ca="1">+COSS!T2161/COSS!$H$2161</f>
        <v>4.8405924387680002E-2</v>
      </c>
      <c r="O931" s="7">
        <f ca="1">+COSS!U2161/COSS!$H$2161</f>
        <v>0.23251575107527492</v>
      </c>
      <c r="P931" s="7">
        <f ca="1">+COSS!V2161/COSS!$H$2161</f>
        <v>3.1651185494061006E-2</v>
      </c>
      <c r="Q931" s="7">
        <f ca="1">+COSS!X2161/COSS!$H$2161</f>
        <v>1.4513024144560099E-2</v>
      </c>
      <c r="R931" s="7">
        <f ca="1">+COSS!Y2161/COSS!$H$2161</f>
        <v>2.7002464110414758E-4</v>
      </c>
      <c r="S931" s="7">
        <f ca="1">+COSS!AA2161/COSS!$H$2161</f>
        <v>2.3772564422904686E-4</v>
      </c>
      <c r="T931" s="7">
        <f ca="1">+COSS!AB2161/COSS!$H$2161</f>
        <v>7.1877594559630513E-3</v>
      </c>
      <c r="U931" s="7">
        <f ca="1">+COSS!AC2161/COSS!$H$2161</f>
        <v>1.3348485214604998E-3</v>
      </c>
    </row>
    <row r="932" spans="1:41">
      <c r="A932" s="2" t="s">
        <v>358</v>
      </c>
      <c r="B932" s="2" t="str">
        <f>$B$5</f>
        <v>PRODUCTION</v>
      </c>
      <c r="D932" s="7">
        <f t="shared" ref="D932:D939" ca="1" si="594">SUM(E932:U932)</f>
        <v>0.29136812622351116</v>
      </c>
      <c r="E932" s="7">
        <f t="shared" ref="E932:E939" ca="1" si="595">IF(E$931=0,0,E$923*E924/E$931)</f>
        <v>-9.2224483299689436E-2</v>
      </c>
      <c r="F932" s="7">
        <f t="shared" ref="F932:U939" ca="1" si="596">IF(F$931=0,0,F$923*F924/F$931)</f>
        <v>3.4731570918105449E-2</v>
      </c>
      <c r="G932" s="7">
        <f t="shared" ca="1" si="596"/>
        <v>-4.4224416380926664E-3</v>
      </c>
      <c r="H932" s="7">
        <f t="shared" ca="1" si="596"/>
        <v>-2.0943873121973569E-4</v>
      </c>
      <c r="I932" s="7">
        <f t="shared" ca="1" si="596"/>
        <v>7.4884530804661661E-2</v>
      </c>
      <c r="J932" s="7">
        <f t="shared" ca="1" si="596"/>
        <v>4.9452075300771024E-2</v>
      </c>
      <c r="K932" s="7">
        <f t="shared" ca="1" si="596"/>
        <v>1.2119605317319818E-2</v>
      </c>
      <c r="L932" s="7">
        <f t="shared" ca="1" si="596"/>
        <v>0</v>
      </c>
      <c r="M932" s="7">
        <f t="shared" ca="1" si="596"/>
        <v>0</v>
      </c>
      <c r="N932" s="7">
        <f t="shared" ca="1" si="596"/>
        <v>0.25709330610408598</v>
      </c>
      <c r="O932" s="7">
        <f t="shared" ca="1" si="596"/>
        <v>-4.7065360558659404E-2</v>
      </c>
      <c r="P932" s="7">
        <f t="shared" ca="1" si="596"/>
        <v>0</v>
      </c>
      <c r="Q932" s="7">
        <f t="shared" ca="1" si="596"/>
        <v>1.5207424287003998E-2</v>
      </c>
      <c r="R932" s="7">
        <f t="shared" ca="1" si="596"/>
        <v>0</v>
      </c>
      <c r="S932" s="7">
        <f t="shared" ca="1" si="596"/>
        <v>-1.6853178358845421E-3</v>
      </c>
      <c r="T932" s="7">
        <f t="shared" ca="1" si="596"/>
        <v>-6.573787213131216E-3</v>
      </c>
      <c r="U932" s="7">
        <f t="shared" ca="1" si="596"/>
        <v>6.0442768240171282E-5</v>
      </c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>
      <c r="A933" s="2" t="str">
        <f>+A932</f>
        <v>REVYEC_EXP_OM</v>
      </c>
      <c r="B933" s="2" t="str">
        <f>$B$6</f>
        <v>BULKTRAN</v>
      </c>
      <c r="D933" s="7">
        <f t="shared" ca="1" si="594"/>
        <v>1.3295316004705739E-2</v>
      </c>
      <c r="E933" s="7">
        <f t="shared" ca="1" si="595"/>
        <v>-4.2741703492781289E-3</v>
      </c>
      <c r="F933" s="7">
        <f t="shared" ref="F933:S933" ca="1" si="597">IF(F$931=0,0,F$923*F925/F$931)</f>
        <v>1.5979848483323289E-3</v>
      </c>
      <c r="G933" s="7">
        <f t="shared" ca="1" si="597"/>
        <v>-2.0318849665869137E-4</v>
      </c>
      <c r="H933" s="7">
        <f t="shared" ca="1" si="597"/>
        <v>-9.6142312339080484E-6</v>
      </c>
      <c r="I933" s="7">
        <f t="shared" ca="1" si="597"/>
        <v>3.4275985407609608E-3</v>
      </c>
      <c r="J933" s="7">
        <f t="shared" ca="1" si="597"/>
        <v>2.2618675715586874E-3</v>
      </c>
      <c r="K933" s="7">
        <f t="shared" ca="1" si="597"/>
        <v>5.6112731342610226E-4</v>
      </c>
      <c r="L933" s="7">
        <f t="shared" ca="1" si="597"/>
        <v>0</v>
      </c>
      <c r="M933" s="7">
        <f t="shared" ca="1" si="597"/>
        <v>0</v>
      </c>
      <c r="N933" s="7">
        <f t="shared" ca="1" si="597"/>
        <v>1.1792587702111812E-2</v>
      </c>
      <c r="O933" s="7">
        <f t="shared" ca="1" si="597"/>
        <v>-2.1779950498189609E-3</v>
      </c>
      <c r="P933" s="7">
        <f t="shared" ca="1" si="597"/>
        <v>0</v>
      </c>
      <c r="Q933" s="7">
        <f t="shared" ca="1" si="597"/>
        <v>6.9382552249395101E-4</v>
      </c>
      <c r="R933" s="7">
        <f t="shared" ca="1" si="597"/>
        <v>0</v>
      </c>
      <c r="S933" s="7">
        <f t="shared" ca="1" si="597"/>
        <v>-7.6399862157591398E-5</v>
      </c>
      <c r="T933" s="7">
        <f t="shared" ca="1" si="596"/>
        <v>-3.0106106828134774E-4</v>
      </c>
      <c r="U933" s="7">
        <f t="shared" ca="1" si="596"/>
        <v>2.753563450532043E-6</v>
      </c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>
      <c r="A934" s="2" t="str">
        <f t="shared" ref="A934:A939" si="598">+A933</f>
        <v>REVYEC_EXP_OM</v>
      </c>
      <c r="B934" s="2" t="str">
        <f>$B$7</f>
        <v>SUBTRAN</v>
      </c>
      <c r="D934" s="7">
        <f t="shared" ca="1" si="594"/>
        <v>4.008087516943877E-3</v>
      </c>
      <c r="E934" s="7">
        <f t="shared" ca="1" si="595"/>
        <v>-1.3183197495241941E-3</v>
      </c>
      <c r="F934" s="7">
        <f t="shared" ca="1" si="596"/>
        <v>4.9186226159617054E-4</v>
      </c>
      <c r="G934" s="7">
        <f t="shared" ca="1" si="596"/>
        <v>-6.2676940977409226E-5</v>
      </c>
      <c r="H934" s="7">
        <f t="shared" ca="1" si="596"/>
        <v>-3.8204992676471621E-6</v>
      </c>
      <c r="I934" s="7">
        <f t="shared" ca="1" si="596"/>
        <v>1.0444589250538604E-3</v>
      </c>
      <c r="J934" s="7">
        <f t="shared" ca="1" si="596"/>
        <v>6.9038587619463807E-4</v>
      </c>
      <c r="K934" s="7">
        <f t="shared" ca="1" si="596"/>
        <v>2.1625723184897036E-4</v>
      </c>
      <c r="L934" s="7">
        <f t="shared" ca="1" si="596"/>
        <v>0</v>
      </c>
      <c r="M934" s="7">
        <f t="shared" ca="1" si="596"/>
        <v>0</v>
      </c>
      <c r="N934" s="7">
        <f t="shared" ca="1" si="596"/>
        <v>3.6264319858938373E-3</v>
      </c>
      <c r="O934" s="7">
        <f t="shared" ca="1" si="596"/>
        <v>-8.5397998169659353E-4</v>
      </c>
      <c r="P934" s="7">
        <f t="shared" ca="1" si="596"/>
        <v>0</v>
      </c>
      <c r="Q934" s="7">
        <f t="shared" ca="1" si="596"/>
        <v>2.1205486005776618E-4</v>
      </c>
      <c r="R934" s="7">
        <f t="shared" ca="1" si="596"/>
        <v>0</v>
      </c>
      <c r="S934" s="7">
        <f t="shared" ca="1" si="596"/>
        <v>-2.3430924532446552E-5</v>
      </c>
      <c r="T934" s="7">
        <f t="shared" ca="1" si="596"/>
        <v>-1.123806346836038E-5</v>
      </c>
      <c r="U934" s="7">
        <f t="shared" ca="1" si="596"/>
        <v>1.0253576528670424E-7</v>
      </c>
      <c r="V934" s="7"/>
      <c r="W934" s="7"/>
    </row>
    <row r="935" spans="1:41">
      <c r="A935" s="2" t="str">
        <f t="shared" si="598"/>
        <v>REVYEC_EXP_OM</v>
      </c>
      <c r="B935" s="2" t="str">
        <f>$B$8</f>
        <v>DISTPRI</v>
      </c>
      <c r="D935" s="7">
        <f t="shared" ca="1" si="594"/>
        <v>2.5028209814477599E-2</v>
      </c>
      <c r="E935" s="7">
        <f ca="1">IF(E$931=0,0,E$923*E927/E$931)</f>
        <v>-7.2439073466048099E-3</v>
      </c>
      <c r="F935" s="7">
        <f t="shared" ca="1" si="596"/>
        <v>2.7010378369909708E-3</v>
      </c>
      <c r="G935" s="7">
        <f t="shared" ca="1" si="596"/>
        <v>-3.443950666061763E-4</v>
      </c>
      <c r="H935" s="7">
        <f t="shared" ca="1" si="596"/>
        <v>0</v>
      </c>
      <c r="I935" s="7">
        <f t="shared" ca="1" si="596"/>
        <v>5.6562031884948849E-3</v>
      </c>
      <c r="J935" s="7">
        <f t="shared" ca="1" si="596"/>
        <v>3.7469160807187133E-3</v>
      </c>
      <c r="K935" s="7">
        <f t="shared" ca="1" si="596"/>
        <v>0</v>
      </c>
      <c r="L935" s="7">
        <f t="shared" ca="1" si="596"/>
        <v>0</v>
      </c>
      <c r="M935" s="7">
        <f t="shared" ca="1" si="596"/>
        <v>0</v>
      </c>
      <c r="N935" s="7">
        <f t="shared" ca="1" si="596"/>
        <v>1.9549020294914333E-2</v>
      </c>
      <c r="O935" s="7">
        <f t="shared" ca="1" si="596"/>
        <v>0</v>
      </c>
      <c r="P935" s="7">
        <f t="shared" ca="1" si="596"/>
        <v>0</v>
      </c>
      <c r="Q935" s="7">
        <f t="shared" ca="1" si="596"/>
        <v>1.1532066032269226E-3</v>
      </c>
      <c r="R935" s="7">
        <f t="shared" ca="1" si="596"/>
        <v>0</v>
      </c>
      <c r="S935" s="7">
        <f t="shared" ca="1" si="596"/>
        <v>-1.2874441857073905E-4</v>
      </c>
      <c r="T935" s="7">
        <f t="shared" ca="1" si="596"/>
        <v>-6.1692129049853626E-5</v>
      </c>
      <c r="U935" s="7">
        <f t="shared" ca="1" si="596"/>
        <v>5.6477096335159183E-7</v>
      </c>
      <c r="V935" s="7"/>
      <c r="W935" s="7"/>
    </row>
    <row r="936" spans="1:41">
      <c r="A936" s="2" t="str">
        <f t="shared" si="598"/>
        <v>REVYEC_EXP_OM</v>
      </c>
      <c r="B936" s="2" t="str">
        <f>$B$9</f>
        <v>DISTSEC</v>
      </c>
      <c r="D936" s="7">
        <f t="shared" ca="1" si="594"/>
        <v>-5.3171638283922332E-4</v>
      </c>
      <c r="E936" s="7">
        <f t="shared" ca="1" si="595"/>
        <v>-3.0495658599789532E-3</v>
      </c>
      <c r="F936" s="7">
        <f t="shared" ca="1" si="596"/>
        <v>9.2513676222408193E-4</v>
      </c>
      <c r="G936" s="7">
        <f t="shared" ca="1" si="596"/>
        <v>0</v>
      </c>
      <c r="H936" s="7">
        <f t="shared" ca="1" si="596"/>
        <v>0</v>
      </c>
      <c r="I936" s="7">
        <f t="shared" ca="1" si="596"/>
        <v>1.7003548835251515E-3</v>
      </c>
      <c r="J936" s="7">
        <f t="shared" ca="1" si="596"/>
        <v>0</v>
      </c>
      <c r="K936" s="7">
        <f t="shared" ca="1" si="596"/>
        <v>0</v>
      </c>
      <c r="L936" s="7">
        <f t="shared" ca="1" si="596"/>
        <v>0</v>
      </c>
      <c r="M936" s="7">
        <f t="shared" ca="1" si="596"/>
        <v>0</v>
      </c>
      <c r="N936" s="7">
        <f t="shared" ca="1" si="596"/>
        <v>0</v>
      </c>
      <c r="O936" s="7">
        <f t="shared" ca="1" si="596"/>
        <v>0</v>
      </c>
      <c r="P936" s="7">
        <f t="shared" ca="1" si="596"/>
        <v>0</v>
      </c>
      <c r="Q936" s="7">
        <f t="shared" ca="1" si="596"/>
        <v>3.5780059468204538E-4</v>
      </c>
      <c r="R936" s="7">
        <f t="shared" ca="1" si="596"/>
        <v>0</v>
      </c>
      <c r="S936" s="7">
        <f t="shared" ca="1" si="596"/>
        <v>-3.5037585565678781E-5</v>
      </c>
      <c r="T936" s="7">
        <f t="shared" ca="1" si="596"/>
        <v>-4.3422194226416984E-4</v>
      </c>
      <c r="U936" s="7">
        <f t="shared" ca="1" si="596"/>
        <v>3.8167645382991241E-6</v>
      </c>
      <c r="V936" s="7"/>
      <c r="W936" s="7"/>
    </row>
    <row r="937" spans="1:41">
      <c r="A937" s="2" t="str">
        <f t="shared" si="598"/>
        <v>REVYEC_EXP_OM</v>
      </c>
      <c r="B937" s="2" t="str">
        <f>$B$10</f>
        <v>ENERGY</v>
      </c>
      <c r="D937" s="7">
        <f t="shared" ca="1" si="594"/>
        <v>0.73348941558045122</v>
      </c>
      <c r="E937" s="7">
        <f t="shared" ca="1" si="595"/>
        <v>-0.13474906270545797</v>
      </c>
      <c r="F937" s="7">
        <f t="shared" ca="1" si="596"/>
        <v>6.4126088235720538E-2</v>
      </c>
      <c r="G937" s="7">
        <f t="shared" ca="1" si="596"/>
        <v>-8.0462540950805208E-3</v>
      </c>
      <c r="H937" s="7">
        <f t="shared" ca="1" si="596"/>
        <v>-3.8567825310063483E-4</v>
      </c>
      <c r="I937" s="7">
        <f t="shared" ca="1" si="596"/>
        <v>0.15618085531148354</v>
      </c>
      <c r="J937" s="7">
        <f t="shared" ca="1" si="596"/>
        <v>0.10152163223081292</v>
      </c>
      <c r="K937" s="7">
        <f t="shared" ca="1" si="596"/>
        <v>2.4348799054656835E-2</v>
      </c>
      <c r="L937" s="7">
        <f t="shared" ca="1" si="596"/>
        <v>0</v>
      </c>
      <c r="M937" s="7">
        <f t="shared" ca="1" si="596"/>
        <v>0</v>
      </c>
      <c r="N937" s="7">
        <f t="shared" ca="1" si="596"/>
        <v>0.67845101456088175</v>
      </c>
      <c r="O937" s="7">
        <f t="shared" ca="1" si="596"/>
        <v>-0.13393690647471307</v>
      </c>
      <c r="P937" s="7">
        <f t="shared" ca="1" si="596"/>
        <v>0</v>
      </c>
      <c r="Q937" s="7">
        <f t="shared" ca="1" si="596"/>
        <v>3.1890502950603757E-2</v>
      </c>
      <c r="R937" s="7">
        <f t="shared" ca="1" si="596"/>
        <v>0</v>
      </c>
      <c r="S937" s="7">
        <f t="shared" ca="1" si="596"/>
        <v>-4.5850830181943438E-3</v>
      </c>
      <c r="T937" s="7">
        <f t="shared" ca="1" si="596"/>
        <v>-4.1704249360346196E-2</v>
      </c>
      <c r="U937" s="7">
        <f t="shared" ca="1" si="596"/>
        <v>3.7775714318456197E-4</v>
      </c>
      <c r="V937" s="7"/>
      <c r="W937" s="7"/>
    </row>
    <row r="938" spans="1:41">
      <c r="A938" s="2" t="str">
        <f t="shared" si="598"/>
        <v>REVYEC_EXP_OM</v>
      </c>
      <c r="B938" s="2" t="str">
        <f>$B$11</f>
        <v>CUSTOMER</v>
      </c>
      <c r="D938" s="7">
        <f t="shared" ca="1" si="594"/>
        <v>-6.6657438757250581E-2</v>
      </c>
      <c r="E938" s="7">
        <f t="shared" ca="1" si="595"/>
        <v>-5.8792821436032053E-2</v>
      </c>
      <c r="F938" s="7">
        <f t="shared" ca="1" si="596"/>
        <v>2.1025124394407815E-2</v>
      </c>
      <c r="G938" s="7">
        <f t="shared" ca="1" si="596"/>
        <v>-2.2355877995994663E-3</v>
      </c>
      <c r="H938" s="7">
        <f t="shared" ca="1" si="596"/>
        <v>-1.5143970274529423E-4</v>
      </c>
      <c r="I938" s="7">
        <f t="shared" ca="1" si="596"/>
        <v>1.8237658938021597E-3</v>
      </c>
      <c r="J938" s="7">
        <f t="shared" ca="1" si="596"/>
        <v>1.4218462308396361E-3</v>
      </c>
      <c r="K938" s="7">
        <f t="shared" ca="1" si="596"/>
        <v>8.1273307735664176E-4</v>
      </c>
      <c r="L938" s="7">
        <f t="shared" ca="1" si="596"/>
        <v>0</v>
      </c>
      <c r="M938" s="7">
        <f t="shared" ca="1" si="596"/>
        <v>0</v>
      </c>
      <c r="N938" s="7">
        <f t="shared" ca="1" si="596"/>
        <v>1.8586851130488907E-3</v>
      </c>
      <c r="O938" s="7">
        <f t="shared" ca="1" si="596"/>
        <v>-1.1895436023131156E-4</v>
      </c>
      <c r="P938" s="7">
        <f t="shared" ca="1" si="596"/>
        <v>0</v>
      </c>
      <c r="Q938" s="7">
        <f t="shared" ca="1" si="596"/>
        <v>4.2634028391168197E-4</v>
      </c>
      <c r="R938" s="7">
        <f t="shared" ca="1" si="596"/>
        <v>0</v>
      </c>
      <c r="S938" s="7">
        <f t="shared" ca="1" si="596"/>
        <v>-2.2783871600720224E-4</v>
      </c>
      <c r="T938" s="7">
        <f t="shared" ca="1" si="596"/>
        <v>-3.2624777162525702E-2</v>
      </c>
      <c r="U938" s="7">
        <f t="shared" ca="1" si="596"/>
        <v>1.2548542652359872E-4</v>
      </c>
      <c r="V938" s="7"/>
      <c r="W938" s="7"/>
    </row>
    <row r="939" spans="1:41">
      <c r="A939" s="2" t="str">
        <f t="shared" si="598"/>
        <v>REVYEC_EXP_OM</v>
      </c>
      <c r="B939" s="2" t="str">
        <f>$B$12</f>
        <v>TOTAL</v>
      </c>
      <c r="D939" s="7">
        <f t="shared" ca="1" si="594"/>
        <v>1</v>
      </c>
      <c r="E939" s="7">
        <f t="shared" ca="1" si="595"/>
        <v>-0.30165233074656544</v>
      </c>
      <c r="F939" s="7">
        <f t="shared" ca="1" si="596"/>
        <v>0.12559880525737738</v>
      </c>
      <c r="G939" s="7">
        <f t="shared" ca="1" si="596"/>
        <v>-1.5314544037014929E-2</v>
      </c>
      <c r="H939" s="7">
        <f t="shared" ca="1" si="596"/>
        <v>-7.5999141756722018E-4</v>
      </c>
      <c r="I939" s="7">
        <f t="shared" ca="1" si="596"/>
        <v>0.24471776754778227</v>
      </c>
      <c r="J939" s="7">
        <f t="shared" ca="1" si="596"/>
        <v>0.15909472329089561</v>
      </c>
      <c r="K939" s="7">
        <f t="shared" ca="1" si="596"/>
        <v>3.8058521994608366E-2</v>
      </c>
      <c r="L939" s="7">
        <f t="shared" ca="1" si="596"/>
        <v>0</v>
      </c>
      <c r="M939" s="7">
        <f t="shared" ca="1" si="596"/>
        <v>0</v>
      </c>
      <c r="N939" s="7">
        <f t="shared" ca="1" si="596"/>
        <v>0.9723710457609368</v>
      </c>
      <c r="O939" s="7">
        <f t="shared" ca="1" si="596"/>
        <v>-0.18415319642511935</v>
      </c>
      <c r="P939" s="7">
        <f t="shared" ca="1" si="596"/>
        <v>0</v>
      </c>
      <c r="Q939" s="7">
        <f t="shared" ca="1" si="596"/>
        <v>4.994115510198012E-2</v>
      </c>
      <c r="R939" s="7">
        <f t="shared" ca="1" si="596"/>
        <v>0</v>
      </c>
      <c r="S939" s="7">
        <f t="shared" ca="1" si="596"/>
        <v>-6.7618523609125417E-3</v>
      </c>
      <c r="T939" s="7">
        <f t="shared" ca="1" si="596"/>
        <v>-8.1711026939066858E-2</v>
      </c>
      <c r="U939" s="7">
        <f t="shared" ca="1" si="596"/>
        <v>5.7092297266580138E-4</v>
      </c>
      <c r="V939" s="7"/>
      <c r="W939" s="7"/>
    </row>
    <row r="942" spans="1:41">
      <c r="A942" s="2" t="s">
        <v>360</v>
      </c>
    </row>
    <row r="943" spans="1:41">
      <c r="A943" s="15" t="s">
        <v>309</v>
      </c>
      <c r="D943" s="7">
        <f t="shared" ref="D943:U943" si="599">+D182</f>
        <v>1</v>
      </c>
      <c r="E943" s="7">
        <f t="shared" si="599"/>
        <v>-0.30165233074656544</v>
      </c>
      <c r="F943" s="7">
        <f t="shared" si="599"/>
        <v>0.12559880525737738</v>
      </c>
      <c r="G943" s="7">
        <f t="shared" si="599"/>
        <v>-1.5314544037014929E-2</v>
      </c>
      <c r="H943" s="7">
        <f t="shared" si="599"/>
        <v>-7.5999141756722018E-4</v>
      </c>
      <c r="I943" s="7">
        <f t="shared" si="599"/>
        <v>0.24471776754778227</v>
      </c>
      <c r="J943" s="7">
        <f t="shared" si="599"/>
        <v>0.15909472329089561</v>
      </c>
      <c r="K943" s="7">
        <f t="shared" si="599"/>
        <v>3.8058521994608366E-2</v>
      </c>
      <c r="L943" s="7">
        <f t="shared" si="599"/>
        <v>0</v>
      </c>
      <c r="M943" s="7">
        <f t="shared" si="599"/>
        <v>0</v>
      </c>
      <c r="N943" s="7">
        <f t="shared" si="599"/>
        <v>0.9723710457609368</v>
      </c>
      <c r="O943" s="7">
        <f t="shared" si="599"/>
        <v>-0.18415319642511935</v>
      </c>
      <c r="P943" s="7">
        <f t="shared" si="599"/>
        <v>0</v>
      </c>
      <c r="Q943" s="7">
        <f t="shared" si="599"/>
        <v>4.994115510198012E-2</v>
      </c>
      <c r="R943" s="7">
        <f t="shared" si="599"/>
        <v>0</v>
      </c>
      <c r="S943" s="7">
        <f t="shared" si="599"/>
        <v>-6.7618523609125417E-3</v>
      </c>
      <c r="T943" s="7">
        <f t="shared" si="599"/>
        <v>-8.1711026939066858E-2</v>
      </c>
      <c r="U943" s="7">
        <f t="shared" si="599"/>
        <v>5.7092297266580138E-4</v>
      </c>
    </row>
    <row r="944" spans="1:41">
      <c r="A944" s="15" t="s">
        <v>72</v>
      </c>
      <c r="B944" s="2" t="str">
        <f>$B$5</f>
        <v>PRODUCTION</v>
      </c>
      <c r="D944" s="7">
        <f ca="1">+D885</f>
        <v>0.4628699670158552</v>
      </c>
      <c r="E944" s="7">
        <f t="shared" ref="E944:U944" ca="1" si="600">+E885</f>
        <v>0.21581430538499918</v>
      </c>
      <c r="F944" s="7">
        <f t="shared" ca="1" si="600"/>
        <v>6.2314548913235311E-2</v>
      </c>
      <c r="G944" s="7">
        <f t="shared" ca="1" si="600"/>
        <v>7.8742988972902936E-4</v>
      </c>
      <c r="H944" s="7">
        <f t="shared" ca="1" si="600"/>
        <v>3.8786665628404206E-5</v>
      </c>
      <c r="I944" s="7">
        <f t="shared" ca="1" si="600"/>
        <v>3.1516267516645179E-2</v>
      </c>
      <c r="J944" s="7">
        <f t="shared" ca="1" si="600"/>
        <v>8.7608096347103846E-3</v>
      </c>
      <c r="K944" s="7">
        <f t="shared" ca="1" si="600"/>
        <v>1.0779152393522386E-3</v>
      </c>
      <c r="L944" s="7">
        <f t="shared" ca="1" si="600"/>
        <v>0</v>
      </c>
      <c r="M944" s="7">
        <f t="shared" ca="1" si="600"/>
        <v>1.2693532202549514E-3</v>
      </c>
      <c r="N944" s="7">
        <f t="shared" ca="1" si="600"/>
        <v>2.4193241336945656E-2</v>
      </c>
      <c r="O944" s="7">
        <f t="shared" ca="1" si="600"/>
        <v>9.248298277294692E-2</v>
      </c>
      <c r="P944" s="7">
        <f t="shared" ca="1" si="600"/>
        <v>1.3424593466802061E-2</v>
      </c>
      <c r="Q944" s="7">
        <f t="shared" ca="1" si="600"/>
        <v>9.4071497973323703E-3</v>
      </c>
      <c r="R944" s="7">
        <f t="shared" ca="1" si="600"/>
        <v>1.6885777121852037E-4</v>
      </c>
      <c r="S944" s="7">
        <f t="shared" ca="1" si="600"/>
        <v>1.4520071509770358E-4</v>
      </c>
      <c r="T944" s="7">
        <f t="shared" ca="1" si="600"/>
        <v>1.1580526783503352E-3</v>
      </c>
      <c r="U944" s="7">
        <f t="shared" ca="1" si="600"/>
        <v>3.1047201260690364E-4</v>
      </c>
    </row>
    <row r="945" spans="1:21">
      <c r="B945" s="2" t="str">
        <f>$B$6</f>
        <v>BULKTRAN</v>
      </c>
      <c r="D945" s="7">
        <f t="shared" ref="D945:U945" ca="1" si="601">+D886</f>
        <v>-6.0214680212762765E-2</v>
      </c>
      <c r="E945" s="7">
        <f t="shared" ca="1" si="601"/>
        <v>-4.4263479938761327E-2</v>
      </c>
      <c r="F945" s="7">
        <f t="shared" ca="1" si="601"/>
        <v>-2.5263615051862049E-3</v>
      </c>
      <c r="G945" s="7">
        <f t="shared" ca="1" si="601"/>
        <v>-1.2202756969171868E-5</v>
      </c>
      <c r="H945" s="7">
        <f t="shared" ca="1" si="601"/>
        <v>-2.1041586260295979E-8</v>
      </c>
      <c r="I945" s="7">
        <f t="shared" ca="1" si="601"/>
        <v>1.6212215894517372E-3</v>
      </c>
      <c r="J945" s="7">
        <f t="shared" ca="1" si="601"/>
        <v>5.4912475410101558E-4</v>
      </c>
      <c r="K945" s="7">
        <f t="shared" ca="1" si="601"/>
        <v>-1.9362989188109503E-4</v>
      </c>
      <c r="L945" s="7">
        <f t="shared" ca="1" si="601"/>
        <v>0</v>
      </c>
      <c r="M945" s="7">
        <f t="shared" ca="1" si="601"/>
        <v>2.0139645155876122E-5</v>
      </c>
      <c r="N945" s="7">
        <f t="shared" ca="1" si="601"/>
        <v>4.1542806099799346E-4</v>
      </c>
      <c r="O945" s="7">
        <f t="shared" ca="1" si="601"/>
        <v>-1.6153027898723474E-2</v>
      </c>
      <c r="P945" s="7">
        <f t="shared" ca="1" si="601"/>
        <v>-7.2667124158155372E-4</v>
      </c>
      <c r="Q945" s="7">
        <f t="shared" ca="1" si="601"/>
        <v>9.3040494327599585E-4</v>
      </c>
      <c r="R945" s="7">
        <f t="shared" ca="1" si="601"/>
        <v>1.1151082017823657E-5</v>
      </c>
      <c r="S945" s="7">
        <f t="shared" ca="1" si="601"/>
        <v>2.6827344077419133E-5</v>
      </c>
      <c r="T945" s="7">
        <f t="shared" ca="1" si="601"/>
        <v>4.9247893364235173E-5</v>
      </c>
      <c r="U945" s="7">
        <f t="shared" ca="1" si="601"/>
        <v>3.7168749484265273E-5</v>
      </c>
    </row>
    <row r="946" spans="1:21">
      <c r="B946" s="2" t="str">
        <f>$B$7</f>
        <v>SUBTRAN</v>
      </c>
      <c r="D946" s="7">
        <f t="shared" ref="D946:U946" ca="1" si="602">+D887</f>
        <v>-1.9180864846975201E-2</v>
      </c>
      <c r="E946" s="7">
        <f t="shared" ca="1" si="602"/>
        <v>-1.3253209242331556E-2</v>
      </c>
      <c r="F946" s="7">
        <f t="shared" ca="1" si="602"/>
        <v>-7.5756800147631649E-4</v>
      </c>
      <c r="G946" s="7">
        <f t="shared" ca="1" si="602"/>
        <v>-3.7303874420074449E-6</v>
      </c>
      <c r="H946" s="7">
        <f t="shared" ca="1" si="602"/>
        <v>-3.5475717560459042E-8</v>
      </c>
      <c r="I946" s="7">
        <f t="shared" ca="1" si="602"/>
        <v>4.774377511598059E-4</v>
      </c>
      <c r="J946" s="7">
        <f t="shared" ca="1" si="602"/>
        <v>1.6186685930693622E-4</v>
      </c>
      <c r="K946" s="7">
        <f t="shared" ca="1" si="602"/>
        <v>-7.242233647760994E-5</v>
      </c>
      <c r="L946" s="7">
        <f t="shared" ca="1" si="602"/>
        <v>0</v>
      </c>
      <c r="M946" s="7">
        <f t="shared" ca="1" si="602"/>
        <v>5.759463863578285E-6</v>
      </c>
      <c r="N946" s="7">
        <f t="shared" ca="1" si="602"/>
        <v>1.2230010305472371E-4</v>
      </c>
      <c r="O946" s="7">
        <f t="shared" ca="1" si="602"/>
        <v>-6.1511186156510749E-3</v>
      </c>
      <c r="P946" s="7">
        <f t="shared" ca="1" si="602"/>
        <v>0</v>
      </c>
      <c r="Q946" s="7">
        <f t="shared" ca="1" si="602"/>
        <v>2.754020463875783E-4</v>
      </c>
      <c r="R946" s="7">
        <f t="shared" ca="1" si="602"/>
        <v>3.3658050990576262E-6</v>
      </c>
      <c r="S946" s="7">
        <f t="shared" ca="1" si="602"/>
        <v>7.9709086552958406E-6</v>
      </c>
      <c r="T946" s="7">
        <f t="shared" ca="1" si="602"/>
        <v>1.7755593050845318E-6</v>
      </c>
      <c r="U946" s="7">
        <f t="shared" ca="1" si="602"/>
        <v>1.3407152888716599E-6</v>
      </c>
    </row>
    <row r="947" spans="1:21">
      <c r="B947" s="2" t="str">
        <f>$B$8</f>
        <v>DISTPRI</v>
      </c>
      <c r="D947" s="7">
        <f t="shared" ref="D947:U947" ca="1" si="603">+D888</f>
        <v>4.6484417068544878E-2</v>
      </c>
      <c r="E947" s="7">
        <f t="shared" ca="1" si="603"/>
        <v>2.1375238810913775E-2</v>
      </c>
      <c r="F947" s="7">
        <f t="shared" ca="1" si="603"/>
        <v>1.0274583835103558E-2</v>
      </c>
      <c r="G947" s="7">
        <f t="shared" ca="1" si="603"/>
        <v>1.3947853271098156E-4</v>
      </c>
      <c r="H947" s="7">
        <f t="shared" ca="1" si="603"/>
        <v>0</v>
      </c>
      <c r="I947" s="7">
        <f t="shared" ca="1" si="603"/>
        <v>6.1680573463022614E-3</v>
      </c>
      <c r="J947" s="7">
        <f t="shared" ca="1" si="603"/>
        <v>1.7536389959998126E-3</v>
      </c>
      <c r="K947" s="7">
        <f t="shared" ca="1" si="603"/>
        <v>0</v>
      </c>
      <c r="L947" s="7">
        <f t="shared" ca="1" si="603"/>
        <v>0</v>
      </c>
      <c r="M947" s="7">
        <f t="shared" ca="1" si="603"/>
        <v>2.3021004870567063E-4</v>
      </c>
      <c r="N947" s="7">
        <f t="shared" ca="1" si="603"/>
        <v>4.4110427015237753E-3</v>
      </c>
      <c r="O947" s="7">
        <f t="shared" ca="1" si="603"/>
        <v>0</v>
      </c>
      <c r="P947" s="7">
        <f t="shared" ca="1" si="603"/>
        <v>0</v>
      </c>
      <c r="Q947" s="7">
        <f t="shared" ca="1" si="603"/>
        <v>2.0238206696231906E-3</v>
      </c>
      <c r="R947" s="7">
        <f t="shared" ca="1" si="603"/>
        <v>3.4949953741301091E-5</v>
      </c>
      <c r="S947" s="7">
        <f t="shared" ca="1" si="603"/>
        <v>3.6881285745911506E-5</v>
      </c>
      <c r="T947" s="7">
        <f t="shared" ca="1" si="603"/>
        <v>2.7943632928639021E-5</v>
      </c>
      <c r="U947" s="7">
        <f t="shared" ca="1" si="603"/>
        <v>8.5712552460080672E-6</v>
      </c>
    </row>
    <row r="948" spans="1:21">
      <c r="B948" s="2" t="str">
        <f>$B$9</f>
        <v>DISTSEC</v>
      </c>
      <c r="D948" s="7">
        <f t="shared" ref="D948:U948" ca="1" si="604">+D889</f>
        <v>1.4484862008897707E-2</v>
      </c>
      <c r="E948" s="7">
        <f t="shared" ca="1" si="604"/>
        <v>8.6548599956269463E-3</v>
      </c>
      <c r="F948" s="7">
        <f t="shared" ca="1" si="604"/>
        <v>3.2610442667838505E-3</v>
      </c>
      <c r="G948" s="7">
        <f t="shared" ca="1" si="604"/>
        <v>0</v>
      </c>
      <c r="H948" s="7">
        <f t="shared" ca="1" si="604"/>
        <v>0</v>
      </c>
      <c r="I948" s="7">
        <f t="shared" ca="1" si="604"/>
        <v>1.7007484161649844E-3</v>
      </c>
      <c r="J948" s="7">
        <f t="shared" ca="1" si="604"/>
        <v>0</v>
      </c>
      <c r="K948" s="7">
        <f t="shared" ca="1" si="604"/>
        <v>0</v>
      </c>
      <c r="L948" s="7">
        <f t="shared" ca="1" si="604"/>
        <v>0</v>
      </c>
      <c r="M948" s="7">
        <f t="shared" ca="1" si="604"/>
        <v>5.2192036204270455E-5</v>
      </c>
      <c r="N948" s="7">
        <f t="shared" ca="1" si="604"/>
        <v>0</v>
      </c>
      <c r="O948" s="7">
        <f t="shared" ca="1" si="604"/>
        <v>0</v>
      </c>
      <c r="P948" s="7">
        <f t="shared" ca="1" si="604"/>
        <v>0</v>
      </c>
      <c r="Q948" s="7">
        <f t="shared" ca="1" si="604"/>
        <v>5.7363251387805819E-4</v>
      </c>
      <c r="R948" s="7">
        <f t="shared" ca="1" si="604"/>
        <v>0</v>
      </c>
      <c r="S948" s="7">
        <f t="shared" ca="1" si="604"/>
        <v>9.1099942820978868E-6</v>
      </c>
      <c r="T948" s="7">
        <f t="shared" ca="1" si="604"/>
        <v>1.8044994841710996E-4</v>
      </c>
      <c r="U948" s="7">
        <f t="shared" ca="1" si="604"/>
        <v>5.282483754039068E-5</v>
      </c>
    </row>
    <row r="949" spans="1:21">
      <c r="B949" s="2" t="str">
        <f>$B$10</f>
        <v>ENERGY</v>
      </c>
      <c r="D949" s="7">
        <f t="shared" ref="D949:U949" ca="1" si="605">+D890</f>
        <v>0.38174560483202263</v>
      </c>
      <c r="E949" s="7">
        <f t="shared" ca="1" si="605"/>
        <v>0.14210399616364358</v>
      </c>
      <c r="F949" s="7">
        <f t="shared" ca="1" si="605"/>
        <v>4.4288196155990715E-2</v>
      </c>
      <c r="G949" s="7">
        <f t="shared" ca="1" si="605"/>
        <v>5.2671790951252617E-4</v>
      </c>
      <c r="H949" s="7">
        <f t="shared" ca="1" si="605"/>
        <v>2.6432185454200584E-5</v>
      </c>
      <c r="I949" s="7">
        <f t="shared" ca="1" si="605"/>
        <v>2.3181016640175339E-2</v>
      </c>
      <c r="J949" s="7">
        <f t="shared" ca="1" si="605"/>
        <v>6.348615453040966E-3</v>
      </c>
      <c r="K949" s="7">
        <f t="shared" ca="1" si="605"/>
        <v>9.6426527207040045E-4</v>
      </c>
      <c r="L949" s="7">
        <f t="shared" ca="1" si="605"/>
        <v>0</v>
      </c>
      <c r="M949" s="7">
        <f t="shared" ca="1" si="605"/>
        <v>1.1122607139074066E-3</v>
      </c>
      <c r="N949" s="7">
        <f t="shared" ca="1" si="605"/>
        <v>2.3825336226228729E-2</v>
      </c>
      <c r="O949" s="7">
        <f t="shared" ca="1" si="605"/>
        <v>0.11319195816983708</v>
      </c>
      <c r="P949" s="7">
        <f t="shared" ca="1" si="605"/>
        <v>1.619916698491539E-2</v>
      </c>
      <c r="Q949" s="7">
        <f t="shared" ca="1" si="605"/>
        <v>6.5905818209694824E-3</v>
      </c>
      <c r="R949" s="7">
        <f t="shared" ca="1" si="605"/>
        <v>1.2296069618239399E-4</v>
      </c>
      <c r="S949" s="7">
        <f t="shared" ca="1" si="605"/>
        <v>1.1235880619573408E-4</v>
      </c>
      <c r="T949" s="7">
        <f t="shared" ca="1" si="605"/>
        <v>2.5265688033807216E-3</v>
      </c>
      <c r="U949" s="7">
        <f t="shared" ca="1" si="605"/>
        <v>6.2517283051789676E-4</v>
      </c>
    </row>
    <row r="950" spans="1:21">
      <c r="B950" s="2" t="str">
        <f>$B$11</f>
        <v>CUSTOMER</v>
      </c>
      <c r="D950" s="7">
        <f t="shared" ref="D950:U950" ca="1" si="606">+D891</f>
        <v>0.17381069413441749</v>
      </c>
      <c r="E950" s="7">
        <f t="shared" ca="1" si="606"/>
        <v>0.11481313666398471</v>
      </c>
      <c r="F950" s="7">
        <f t="shared" ca="1" si="606"/>
        <v>4.1813304226600616E-2</v>
      </c>
      <c r="G950" s="7">
        <f t="shared" ca="1" si="606"/>
        <v>4.8240321996100851E-4</v>
      </c>
      <c r="H950" s="7">
        <f t="shared" ca="1" si="606"/>
        <v>3.6021010996765543E-5</v>
      </c>
      <c r="I950" s="7">
        <f t="shared" ca="1" si="606"/>
        <v>9.8806696629040219E-4</v>
      </c>
      <c r="J950" s="7">
        <f t="shared" ca="1" si="606"/>
        <v>3.247237915145122E-4</v>
      </c>
      <c r="K950" s="7">
        <f t="shared" ca="1" si="606"/>
        <v>6.8562241453323859E-5</v>
      </c>
      <c r="L950" s="7">
        <f t="shared" ca="1" si="606"/>
        <v>0</v>
      </c>
      <c r="M950" s="7">
        <f t="shared" ca="1" si="606"/>
        <v>8.2077643471354007E-6</v>
      </c>
      <c r="N950" s="7">
        <f t="shared" ca="1" si="606"/>
        <v>2.1527927026332653E-4</v>
      </c>
      <c r="O950" s="7">
        <f t="shared" ca="1" si="606"/>
        <v>2.258144958215238E-4</v>
      </c>
      <c r="P950" s="7">
        <f t="shared" ca="1" si="606"/>
        <v>6.0356507951811197E-5</v>
      </c>
      <c r="Q950" s="7">
        <f t="shared" ca="1" si="606"/>
        <v>3.577183067201865E-4</v>
      </c>
      <c r="R950" s="7">
        <f t="shared" ca="1" si="606"/>
        <v>3.9066586239463405E-6</v>
      </c>
      <c r="S950" s="7">
        <f t="shared" ca="1" si="606"/>
        <v>3.0028502120973904E-5</v>
      </c>
      <c r="T950" s="7">
        <f t="shared" ca="1" si="606"/>
        <v>1.2385364222470533E-2</v>
      </c>
      <c r="U950" s="7">
        <f t="shared" ca="1" si="606"/>
        <v>1.9978002852967919E-3</v>
      </c>
    </row>
    <row r="951" spans="1:21">
      <c r="B951" s="2" t="str">
        <f>$B$12</f>
        <v>TOTAL</v>
      </c>
      <c r="D951" s="7">
        <f t="shared" ref="D951:U951" ca="1" si="607">+D892</f>
        <v>0.99999999999999978</v>
      </c>
      <c r="E951" s="7">
        <f t="shared" ca="1" si="607"/>
        <v>0.44524484783807511</v>
      </c>
      <c r="F951" s="7">
        <f t="shared" ca="1" si="607"/>
        <v>0.15866774789105156</v>
      </c>
      <c r="G951" s="7">
        <f t="shared" ca="1" si="607"/>
        <v>1.9200964075023665E-3</v>
      </c>
      <c r="H951" s="7">
        <f t="shared" ca="1" si="607"/>
        <v>1.0118334477554958E-4</v>
      </c>
      <c r="I951" s="7">
        <f t="shared" ca="1" si="607"/>
        <v>6.5652816226189695E-2</v>
      </c>
      <c r="J951" s="7">
        <f t="shared" ca="1" si="607"/>
        <v>1.7898779488673629E-2</v>
      </c>
      <c r="K951" s="7">
        <f t="shared" ca="1" si="607"/>
        <v>1.8446905245172577E-3</v>
      </c>
      <c r="L951" s="7">
        <f t="shared" ca="1" si="607"/>
        <v>0</v>
      </c>
      <c r="M951" s="7">
        <f t="shared" ca="1" si="607"/>
        <v>2.6981228924388896E-3</v>
      </c>
      <c r="N951" s="7">
        <f t="shared" ca="1" si="607"/>
        <v>5.3182627699014218E-2</v>
      </c>
      <c r="O951" s="7">
        <f t="shared" ca="1" si="607"/>
        <v>0.18359660892423094</v>
      </c>
      <c r="P951" s="7">
        <f t="shared" ca="1" si="607"/>
        <v>2.8957445718087716E-2</v>
      </c>
      <c r="Q951" s="7">
        <f t="shared" ca="1" si="607"/>
        <v>2.0158710098186861E-2</v>
      </c>
      <c r="R951" s="7">
        <f t="shared" ca="1" si="607"/>
        <v>3.4519196688304309E-4</v>
      </c>
      <c r="S951" s="7">
        <f t="shared" ca="1" si="607"/>
        <v>3.6837755617513581E-4</v>
      </c>
      <c r="T951" s="7">
        <f t="shared" ca="1" si="607"/>
        <v>1.6329402738216658E-2</v>
      </c>
      <c r="U951" s="7">
        <f t="shared" ca="1" si="607"/>
        <v>3.033350685981128E-3</v>
      </c>
    </row>
    <row r="952" spans="1:21">
      <c r="A952" s="2" t="s">
        <v>361</v>
      </c>
      <c r="B952" s="2" t="str">
        <f>$B$5</f>
        <v>PRODUCTION</v>
      </c>
      <c r="D952" s="7">
        <f t="shared" ref="D952:D959" ca="1" si="608">SUM(E952:U952)</f>
        <v>0.47860746540016702</v>
      </c>
      <c r="E952" s="7">
        <f t="shared" ref="E952:E959" ca="1" si="609">IF(E$951=0,0,+E$943*E944/E$951)</f>
        <v>-0.14621368117775882</v>
      </c>
      <c r="F952" s="7">
        <f t="shared" ref="F952:U959" ca="1" si="610">IF(F$951=0,0,+F$943*F944/F$951)</f>
        <v>4.9327182100226685E-2</v>
      </c>
      <c r="G952" s="7">
        <f t="shared" ca="1" si="610"/>
        <v>-6.2804813733302956E-3</v>
      </c>
      <c r="H952" s="7">
        <f t="shared" ca="1" si="610"/>
        <v>-2.9132791625959155E-4</v>
      </c>
      <c r="I952" s="7">
        <f t="shared" ca="1" si="610"/>
        <v>0.11747539666143753</v>
      </c>
      <c r="J952" s="7">
        <f t="shared" ca="1" si="610"/>
        <v>7.7871152361000839E-2</v>
      </c>
      <c r="K952" s="7">
        <f t="shared" ca="1" si="610"/>
        <v>2.2238885222195394E-2</v>
      </c>
      <c r="L952" s="7">
        <f ca="1">IF(L$951=0,0,+L$943*L944/L$951)</f>
        <v>0</v>
      </c>
      <c r="M952" s="7">
        <f t="shared" ca="1" si="610"/>
        <v>0</v>
      </c>
      <c r="N952" s="7">
        <f t="shared" ca="1" si="610"/>
        <v>0.44234007225612554</v>
      </c>
      <c r="O952" s="7">
        <f t="shared" ca="1" si="610"/>
        <v>-9.2763352179320552E-2</v>
      </c>
      <c r="P952" s="7">
        <f t="shared" ca="1" si="610"/>
        <v>0</v>
      </c>
      <c r="Q952" s="7">
        <f t="shared" ca="1" si="610"/>
        <v>2.3305257370529499E-2</v>
      </c>
      <c r="R952" s="7">
        <f t="shared" ca="1" si="610"/>
        <v>0</v>
      </c>
      <c r="S952" s="7">
        <f t="shared" ca="1" si="610"/>
        <v>-2.6652704045922169E-3</v>
      </c>
      <c r="T952" s="7">
        <f t="shared" ca="1" si="610"/>
        <v>-5.7948030993249227E-3</v>
      </c>
      <c r="U952" s="7">
        <f t="shared" ca="1" si="610"/>
        <v>5.8435579237926062E-5</v>
      </c>
    </row>
    <row r="953" spans="1:21">
      <c r="A953" s="2" t="str">
        <f>+A952</f>
        <v>REVYEC_FXNL</v>
      </c>
      <c r="B953" s="2" t="str">
        <f>$B$6</f>
        <v>BULKTRAN</v>
      </c>
      <c r="D953" s="7">
        <f t="shared" ca="1" si="608"/>
        <v>6.0385812373998454E-2</v>
      </c>
      <c r="E953" s="7">
        <f t="shared" ca="1" si="609"/>
        <v>2.9988402909800916E-2</v>
      </c>
      <c r="F953" s="7">
        <f t="shared" ref="F953:S953" ca="1" si="611">IF(F$951=0,0,+F$943*F945/F$951)</f>
        <v>-1.999826624611165E-3</v>
      </c>
      <c r="G953" s="7">
        <f t="shared" ca="1" si="611"/>
        <v>9.7328268646918486E-5</v>
      </c>
      <c r="H953" s="7">
        <f t="shared" ca="1" si="611"/>
        <v>1.580440437633124E-7</v>
      </c>
      <c r="I953" s="7">
        <f t="shared" ca="1" si="611"/>
        <v>6.0430268018362822E-3</v>
      </c>
      <c r="J953" s="7">
        <f t="shared" ca="1" si="611"/>
        <v>4.8809389970509154E-3</v>
      </c>
      <c r="K953" s="7">
        <f t="shared" ca="1" si="611"/>
        <v>-3.9948530124849961E-3</v>
      </c>
      <c r="L953" s="7">
        <f t="shared" ca="1" si="611"/>
        <v>0</v>
      </c>
      <c r="M953" s="7">
        <f t="shared" ca="1" si="611"/>
        <v>0</v>
      </c>
      <c r="N953" s="7">
        <f t="shared" ca="1" si="611"/>
        <v>7.5955295100724159E-3</v>
      </c>
      <c r="O953" s="7">
        <f t="shared" ca="1" si="611"/>
        <v>1.6201997068048611E-2</v>
      </c>
      <c r="P953" s="7">
        <f t="shared" ca="1" si="611"/>
        <v>0</v>
      </c>
      <c r="Q953" s="7">
        <f t="shared" ca="1" si="611"/>
        <v>2.3049836697624209E-3</v>
      </c>
      <c r="R953" s="7">
        <f t="shared" ca="1" si="611"/>
        <v>0</v>
      </c>
      <c r="S953" s="7">
        <f t="shared" ca="1" si="611"/>
        <v>-4.9243646049018902E-4</v>
      </c>
      <c r="T953" s="7">
        <f t="shared" ca="1" si="610"/>
        <v>-2.4643252456254785E-4</v>
      </c>
      <c r="U953" s="7">
        <f t="shared" ca="1" si="610"/>
        <v>6.9957268850909339E-6</v>
      </c>
    </row>
    <row r="954" spans="1:21">
      <c r="A954" s="2" t="str">
        <f t="shared" ref="A954:A959" si="612">+A953</f>
        <v>REVYEC_FXNL</v>
      </c>
      <c r="B954" s="2" t="str">
        <f>$B$7</f>
        <v>SUBTRAN</v>
      </c>
      <c r="D954" s="7">
        <f t="shared" ca="1" si="608"/>
        <v>1.9066770115351468E-2</v>
      </c>
      <c r="E954" s="7">
        <f t="shared" ca="1" si="609"/>
        <v>8.9790178982040985E-3</v>
      </c>
      <c r="F954" s="7">
        <f t="shared" ca="1" si="610"/>
        <v>-5.9967849264475905E-4</v>
      </c>
      <c r="G954" s="7">
        <f t="shared" ca="1" si="610"/>
        <v>2.9753288705989143E-5</v>
      </c>
      <c r="H954" s="7">
        <f t="shared" ca="1" si="610"/>
        <v>2.6645927684832408E-7</v>
      </c>
      <c r="I954" s="7">
        <f t="shared" ca="1" si="610"/>
        <v>1.7796266378631511E-3</v>
      </c>
      <c r="J954" s="7">
        <f t="shared" ca="1" si="610"/>
        <v>1.4387664369908211E-3</v>
      </c>
      <c r="K954" s="7">
        <f t="shared" ca="1" si="610"/>
        <v>-1.494173168399261E-3</v>
      </c>
      <c r="L954" s="7">
        <f t="shared" ca="1" si="610"/>
        <v>0</v>
      </c>
      <c r="M954" s="7">
        <f t="shared" ca="1" si="610"/>
        <v>0</v>
      </c>
      <c r="N954" s="7">
        <f t="shared" ca="1" si="610"/>
        <v>2.2360888178941246E-3</v>
      </c>
      <c r="O954" s="7">
        <f t="shared" ca="1" si="610"/>
        <v>6.1697662135452511E-3</v>
      </c>
      <c r="P954" s="7">
        <f t="shared" ca="1" si="610"/>
        <v>0</v>
      </c>
      <c r="Q954" s="7">
        <f t="shared" ca="1" si="610"/>
        <v>6.8228057485095932E-4</v>
      </c>
      <c r="R954" s="7">
        <f t="shared" ca="1" si="610"/>
        <v>0</v>
      </c>
      <c r="S954" s="7">
        <f t="shared" ca="1" si="610"/>
        <v>-1.4631213711566591E-4</v>
      </c>
      <c r="T954" s="7">
        <f t="shared" ca="1" si="610"/>
        <v>-8.8847569341974331E-6</v>
      </c>
      <c r="U954" s="7">
        <f t="shared" ca="1" si="610"/>
        <v>2.5234311408788392E-7</v>
      </c>
    </row>
    <row r="955" spans="1:21">
      <c r="A955" s="2" t="str">
        <f t="shared" si="612"/>
        <v>REVYEC_FXNL</v>
      </c>
      <c r="B955" s="2" t="str">
        <f>$B$8</f>
        <v>DISTPRI</v>
      </c>
      <c r="D955" s="7">
        <f t="shared" ca="1" si="608"/>
        <v>0.11596599814814615</v>
      </c>
      <c r="E955" s="7">
        <f ca="1">IF(E$951=0,0,+E$943*E947/E$951)</f>
        <v>-1.4481673710285194E-2</v>
      </c>
      <c r="F955" s="7">
        <f t="shared" ca="1" si="610"/>
        <v>8.1331932378082786E-3</v>
      </c>
      <c r="G955" s="7">
        <f t="shared" ca="1" si="610"/>
        <v>-1.1124702504907537E-3</v>
      </c>
      <c r="H955" s="7">
        <f t="shared" ca="1" si="610"/>
        <v>0</v>
      </c>
      <c r="I955" s="7">
        <f t="shared" ca="1" si="610"/>
        <v>2.2991142050836452E-2</v>
      </c>
      <c r="J955" s="7">
        <f t="shared" ca="1" si="610"/>
        <v>1.5587359517852173E-2</v>
      </c>
      <c r="K955" s="7">
        <f t="shared" ca="1" si="610"/>
        <v>0</v>
      </c>
      <c r="L955" s="7">
        <f t="shared" ca="1" si="610"/>
        <v>0</v>
      </c>
      <c r="M955" s="7">
        <f t="shared" ca="1" si="610"/>
        <v>0</v>
      </c>
      <c r="N955" s="7">
        <f t="shared" ca="1" si="610"/>
        <v>8.0649836048930765E-2</v>
      </c>
      <c r="O955" s="7">
        <f t="shared" ca="1" si="610"/>
        <v>0</v>
      </c>
      <c r="P955" s="7">
        <f t="shared" ca="1" si="610"/>
        <v>0</v>
      </c>
      <c r="Q955" s="7">
        <f t="shared" ca="1" si="610"/>
        <v>5.0138099842675825E-3</v>
      </c>
      <c r="R955" s="7">
        <f t="shared" ca="1" si="610"/>
        <v>0</v>
      </c>
      <c r="S955" s="7">
        <f t="shared" ca="1" si="610"/>
        <v>-6.7698426495863277E-4</v>
      </c>
      <c r="T955" s="7">
        <f t="shared" ca="1" si="610"/>
        <v>-1.3982770708837201E-4</v>
      </c>
      <c r="U955" s="7">
        <f t="shared" ca="1" si="610"/>
        <v>1.6132412737980126E-6</v>
      </c>
    </row>
    <row r="956" spans="1:21">
      <c r="A956" s="2" t="str">
        <f t="shared" si="612"/>
        <v>REVYEC_FXNL</v>
      </c>
      <c r="B956" s="2" t="str">
        <f>$B$9</f>
        <v>DISTSEC</v>
      </c>
      <c r="D956" s="7">
        <f t="shared" ca="1" si="608"/>
        <v>3.4180822857302708E-3</v>
      </c>
      <c r="E956" s="7">
        <f t="shared" ca="1" si="609"/>
        <v>-5.8636471654705102E-3</v>
      </c>
      <c r="F956" s="7">
        <f t="shared" ca="1" si="610"/>
        <v>2.5813895340640381E-3</v>
      </c>
      <c r="G956" s="7">
        <f t="shared" ca="1" si="610"/>
        <v>0</v>
      </c>
      <c r="H956" s="7">
        <f t="shared" ca="1" si="610"/>
        <v>0</v>
      </c>
      <c r="I956" s="7">
        <f t="shared" ca="1" si="610"/>
        <v>6.3394592873274643E-3</v>
      </c>
      <c r="J956" s="7">
        <f t="shared" ca="1" si="610"/>
        <v>0</v>
      </c>
      <c r="K956" s="7">
        <f t="shared" ca="1" si="610"/>
        <v>0</v>
      </c>
      <c r="L956" s="7">
        <f t="shared" ca="1" si="610"/>
        <v>0</v>
      </c>
      <c r="M956" s="7">
        <f t="shared" ca="1" si="610"/>
        <v>0</v>
      </c>
      <c r="N956" s="7">
        <f t="shared" ca="1" si="610"/>
        <v>0</v>
      </c>
      <c r="O956" s="7">
        <f t="shared" ca="1" si="610"/>
        <v>0</v>
      </c>
      <c r="P956" s="7">
        <f t="shared" ca="1" si="610"/>
        <v>0</v>
      </c>
      <c r="Q956" s="7">
        <f t="shared" ca="1" si="610"/>
        <v>1.4211162424375332E-3</v>
      </c>
      <c r="R956" s="7">
        <f t="shared" ca="1" si="610"/>
        <v>0</v>
      </c>
      <c r="S956" s="7">
        <f t="shared" ca="1" si="610"/>
        <v>-1.6722092676845103E-4</v>
      </c>
      <c r="T956" s="7">
        <f t="shared" ca="1" si="610"/>
        <v>-9.0295712786577875E-4</v>
      </c>
      <c r="U956" s="7">
        <f t="shared" ca="1" si="610"/>
        <v>9.9424420059736878E-6</v>
      </c>
    </row>
    <row r="957" spans="1:21">
      <c r="A957" s="2" t="str">
        <f t="shared" si="612"/>
        <v>REVYEC_FXNL</v>
      </c>
      <c r="B957" s="2" t="str">
        <f>$B$10</f>
        <v>ENERGY</v>
      </c>
      <c r="D957" s="7">
        <f t="shared" ca="1" si="608"/>
        <v>0.42093185234620129</v>
      </c>
      <c r="E957" s="7">
        <f t="shared" ca="1" si="609"/>
        <v>-9.6275121114379345E-2</v>
      </c>
      <c r="F957" s="7">
        <f t="shared" ca="1" si="610"/>
        <v>3.5057814824574818E-2</v>
      </c>
      <c r="G957" s="7">
        <f t="shared" ca="1" si="610"/>
        <v>-4.2010622949952498E-3</v>
      </c>
      <c r="H957" s="7">
        <f t="shared" ca="1" si="610"/>
        <v>-1.98533010914972E-4</v>
      </c>
      <c r="I957" s="7">
        <f t="shared" ca="1" si="610"/>
        <v>8.6406143220536372E-2</v>
      </c>
      <c r="J957" s="7">
        <f t="shared" ca="1" si="610"/>
        <v>5.6430172762394516E-2</v>
      </c>
      <c r="K957" s="7">
        <f t="shared" ca="1" si="610"/>
        <v>1.9894128894781468E-2</v>
      </c>
      <c r="L957" s="7">
        <f t="shared" ca="1" si="610"/>
        <v>0</v>
      </c>
      <c r="M957" s="7">
        <f t="shared" ca="1" si="610"/>
        <v>0</v>
      </c>
      <c r="N957" s="7">
        <f t="shared" ca="1" si="610"/>
        <v>0.43561343439097089</v>
      </c>
      <c r="O957" s="7">
        <f t="shared" ca="1" si="610"/>
        <v>-0.11353510845723927</v>
      </c>
      <c r="P957" s="7">
        <f t="shared" ca="1" si="610"/>
        <v>0</v>
      </c>
      <c r="Q957" s="7">
        <f t="shared" ca="1" si="610"/>
        <v>1.6327496517891366E-2</v>
      </c>
      <c r="R957" s="7">
        <f t="shared" ca="1" si="610"/>
        <v>0</v>
      </c>
      <c r="S957" s="7">
        <f t="shared" ca="1" si="610"/>
        <v>-2.0624319973031515E-3</v>
      </c>
      <c r="T957" s="7">
        <f t="shared" ca="1" si="610"/>
        <v>-1.2642748474399768E-2</v>
      </c>
      <c r="U957" s="7">
        <f t="shared" ca="1" si="610"/>
        <v>1.1766708428363745E-4</v>
      </c>
    </row>
    <row r="958" spans="1:21">
      <c r="A958" s="2" t="str">
        <f t="shared" si="612"/>
        <v>REVYEC_FXNL</v>
      </c>
      <c r="B958" s="2" t="str">
        <f>$B$11</f>
        <v>CUSTOMER</v>
      </c>
      <c r="D958" s="7">
        <f t="shared" ca="1" si="608"/>
        <v>-9.8375980669594951E-2</v>
      </c>
      <c r="E958" s="7">
        <f t="shared" ca="1" si="609"/>
        <v>-7.7785628386676728E-2</v>
      </c>
      <c r="F958" s="7">
        <f t="shared" ca="1" si="610"/>
        <v>3.3098730677959452E-2</v>
      </c>
      <c r="G958" s="7">
        <f t="shared" ca="1" si="610"/>
        <v>-3.8476116755515352E-3</v>
      </c>
      <c r="H958" s="7">
        <f t="shared" ca="1" si="610"/>
        <v>-2.7055499371326825E-4</v>
      </c>
      <c r="I958" s="7">
        <f t="shared" ca="1" si="610"/>
        <v>3.6829728879450739E-3</v>
      </c>
      <c r="J958" s="7">
        <f t="shared" ca="1" si="610"/>
        <v>2.8863332156063197E-3</v>
      </c>
      <c r="K958" s="7">
        <f t="shared" ca="1" si="610"/>
        <v>1.4145340585157669E-3</v>
      </c>
      <c r="L958" s="7">
        <f t="shared" ca="1" si="610"/>
        <v>0</v>
      </c>
      <c r="M958" s="7">
        <f t="shared" ca="1" si="610"/>
        <v>0</v>
      </c>
      <c r="N958" s="7">
        <f t="shared" ca="1" si="610"/>
        <v>3.936084736942817E-3</v>
      </c>
      <c r="O958" s="7">
        <f t="shared" ca="1" si="610"/>
        <v>-2.2649907015342527E-4</v>
      </c>
      <c r="P958" s="7">
        <f t="shared" ca="1" si="610"/>
        <v>0</v>
      </c>
      <c r="Q958" s="7">
        <f t="shared" ca="1" si="610"/>
        <v>8.8621074224076236E-4</v>
      </c>
      <c r="R958" s="7">
        <f t="shared" ca="1" si="610"/>
        <v>0</v>
      </c>
      <c r="S958" s="7">
        <f t="shared" ca="1" si="610"/>
        <v>-5.5119616968423693E-4</v>
      </c>
      <c r="T958" s="7">
        <f t="shared" ca="1" si="610"/>
        <v>-6.1975373248891269E-2</v>
      </c>
      <c r="U958" s="7">
        <f t="shared" ca="1" si="610"/>
        <v>3.7601655586528741E-4</v>
      </c>
    </row>
    <row r="959" spans="1:21">
      <c r="A959" s="2" t="str">
        <f t="shared" si="612"/>
        <v>REVYEC_FXNL</v>
      </c>
      <c r="B959" s="2" t="str">
        <f>$B$12</f>
        <v>TOTAL</v>
      </c>
      <c r="D959" s="7">
        <f t="shared" ca="1" si="608"/>
        <v>1</v>
      </c>
      <c r="E959" s="7">
        <f t="shared" ca="1" si="609"/>
        <v>-0.30165233074656544</v>
      </c>
      <c r="F959" s="7">
        <f t="shared" ca="1" si="610"/>
        <v>0.12559880525737738</v>
      </c>
      <c r="G959" s="7">
        <f t="shared" ca="1" si="610"/>
        <v>-1.5314544037014929E-2</v>
      </c>
      <c r="H959" s="7">
        <f t="shared" ca="1" si="610"/>
        <v>-7.5999141756722018E-4</v>
      </c>
      <c r="I959" s="7">
        <f t="shared" ca="1" si="610"/>
        <v>0.24471776754778229</v>
      </c>
      <c r="J959" s="7">
        <f t="shared" ca="1" si="610"/>
        <v>0.15909472329089561</v>
      </c>
      <c r="K959" s="7">
        <f t="shared" ca="1" si="610"/>
        <v>3.8058521994608366E-2</v>
      </c>
      <c r="L959" s="7">
        <f t="shared" ca="1" si="610"/>
        <v>0</v>
      </c>
      <c r="M959" s="7">
        <f t="shared" ca="1" si="610"/>
        <v>0</v>
      </c>
      <c r="N959" s="7">
        <f t="shared" ca="1" si="610"/>
        <v>0.97237104576093669</v>
      </c>
      <c r="O959" s="7">
        <f t="shared" ca="1" si="610"/>
        <v>-0.18415319642511935</v>
      </c>
      <c r="P959" s="7">
        <f t="shared" ca="1" si="610"/>
        <v>0</v>
      </c>
      <c r="Q959" s="7">
        <f t="shared" ca="1" si="610"/>
        <v>4.9941155101980113E-2</v>
      </c>
      <c r="R959" s="7">
        <f t="shared" ca="1" si="610"/>
        <v>0</v>
      </c>
      <c r="S959" s="7">
        <f t="shared" ca="1" si="610"/>
        <v>-6.7618523609125417E-3</v>
      </c>
      <c r="T959" s="7">
        <f t="shared" ca="1" si="610"/>
        <v>-8.1711026939066858E-2</v>
      </c>
      <c r="U959" s="7">
        <f t="shared" ca="1" si="610"/>
        <v>5.7092297266580138E-4</v>
      </c>
    </row>
    <row r="962" spans="1:21">
      <c r="A962" s="2" t="s">
        <v>362</v>
      </c>
    </row>
    <row r="963" spans="1:21">
      <c r="A963" s="15" t="s">
        <v>310</v>
      </c>
      <c r="D963" s="7">
        <f t="shared" ref="D963:U963" si="613">+D172</f>
        <v>1</v>
      </c>
      <c r="E963" s="7">
        <f t="shared" si="613"/>
        <v>-1.5924197426106634E-2</v>
      </c>
      <c r="F963" s="7">
        <f t="shared" si="613"/>
        <v>0.42031329290307551</v>
      </c>
      <c r="G963" s="7">
        <f t="shared" si="613"/>
        <v>6.9885003923787024E-3</v>
      </c>
      <c r="H963" s="7">
        <f t="shared" si="613"/>
        <v>7.1986933650563893E-4</v>
      </c>
      <c r="I963" s="7">
        <f t="shared" si="613"/>
        <v>9.2200398756589322E-2</v>
      </c>
      <c r="J963" s="7">
        <f t="shared" si="613"/>
        <v>8.2836551393291019E-2</v>
      </c>
      <c r="K963" s="7">
        <f t="shared" si="613"/>
        <v>1.0334949989046672E-2</v>
      </c>
      <c r="L963" s="7">
        <f t="shared" si="613"/>
        <v>0</v>
      </c>
      <c r="M963" s="7">
        <f t="shared" si="613"/>
        <v>1.128996924749252E-2</v>
      </c>
      <c r="N963" s="7">
        <f t="shared" si="613"/>
        <v>0.18058238427601278</v>
      </c>
      <c r="O963" s="7">
        <f t="shared" si="613"/>
        <v>0.19996339647441497</v>
      </c>
      <c r="P963" s="7">
        <f t="shared" si="613"/>
        <v>8.2174914938397924E-3</v>
      </c>
      <c r="Q963" s="7">
        <f t="shared" si="613"/>
        <v>0</v>
      </c>
      <c r="R963" s="7">
        <f t="shared" si="613"/>
        <v>0</v>
      </c>
      <c r="S963" s="7">
        <f t="shared" si="613"/>
        <v>0</v>
      </c>
      <c r="T963" s="7">
        <f t="shared" si="613"/>
        <v>2.4773931634596985E-3</v>
      </c>
      <c r="U963" s="7">
        <f t="shared" si="613"/>
        <v>0</v>
      </c>
    </row>
    <row r="964" spans="1:21">
      <c r="A964" s="15" t="s">
        <v>72</v>
      </c>
      <c r="B964" s="2" t="str">
        <f>$B$5</f>
        <v>PRODUCTION</v>
      </c>
      <c r="D964" s="7">
        <f t="shared" ref="D964:D971" ca="1" si="614">+D944</f>
        <v>0.4628699670158552</v>
      </c>
      <c r="E964" s="7">
        <f t="shared" ref="E964:U971" ca="1" si="615">+E944</f>
        <v>0.21581430538499918</v>
      </c>
      <c r="F964" s="7">
        <f t="shared" ca="1" si="615"/>
        <v>6.2314548913235311E-2</v>
      </c>
      <c r="G964" s="7">
        <f t="shared" ca="1" si="615"/>
        <v>7.8742988972902936E-4</v>
      </c>
      <c r="H964" s="7">
        <f t="shared" ca="1" si="615"/>
        <v>3.8786665628404206E-5</v>
      </c>
      <c r="I964" s="7">
        <f t="shared" ca="1" si="615"/>
        <v>3.1516267516645179E-2</v>
      </c>
      <c r="J964" s="7">
        <f t="shared" ca="1" si="615"/>
        <v>8.7608096347103846E-3</v>
      </c>
      <c r="K964" s="7">
        <f t="shared" ca="1" si="615"/>
        <v>1.0779152393522386E-3</v>
      </c>
      <c r="L964" s="7">
        <f t="shared" ca="1" si="615"/>
        <v>0</v>
      </c>
      <c r="M964" s="7">
        <f t="shared" ca="1" si="615"/>
        <v>1.2693532202549514E-3</v>
      </c>
      <c r="N964" s="7">
        <f t="shared" ca="1" si="615"/>
        <v>2.4193241336945656E-2</v>
      </c>
      <c r="O964" s="7">
        <f t="shared" ca="1" si="615"/>
        <v>9.248298277294692E-2</v>
      </c>
      <c r="P964" s="7">
        <f t="shared" ca="1" si="615"/>
        <v>1.3424593466802061E-2</v>
      </c>
      <c r="Q964" s="7">
        <f t="shared" ca="1" si="615"/>
        <v>9.4071497973323703E-3</v>
      </c>
      <c r="R964" s="7">
        <f t="shared" ca="1" si="615"/>
        <v>1.6885777121852037E-4</v>
      </c>
      <c r="S964" s="7">
        <f t="shared" ca="1" si="615"/>
        <v>1.4520071509770358E-4</v>
      </c>
      <c r="T964" s="7">
        <f t="shared" ca="1" si="615"/>
        <v>1.1580526783503352E-3</v>
      </c>
      <c r="U964" s="7">
        <f t="shared" ca="1" si="615"/>
        <v>3.1047201260690364E-4</v>
      </c>
    </row>
    <row r="965" spans="1:21">
      <c r="B965" s="2" t="str">
        <f>$B$6</f>
        <v>BULKTRAN</v>
      </c>
      <c r="D965" s="7">
        <f t="shared" ca="1" si="614"/>
        <v>-6.0214680212762765E-2</v>
      </c>
      <c r="E965" s="7">
        <f t="shared" ref="E965:R965" ca="1" si="616">+E945</f>
        <v>-4.4263479938761327E-2</v>
      </c>
      <c r="F965" s="7">
        <f t="shared" ca="1" si="616"/>
        <v>-2.5263615051862049E-3</v>
      </c>
      <c r="G965" s="7">
        <f t="shared" ca="1" si="616"/>
        <v>-1.2202756969171868E-5</v>
      </c>
      <c r="H965" s="7">
        <f t="shared" ca="1" si="616"/>
        <v>-2.1041586260295979E-8</v>
      </c>
      <c r="I965" s="7">
        <f t="shared" ca="1" si="616"/>
        <v>1.6212215894517372E-3</v>
      </c>
      <c r="J965" s="7">
        <f t="shared" ca="1" si="616"/>
        <v>5.4912475410101558E-4</v>
      </c>
      <c r="K965" s="7">
        <f t="shared" ca="1" si="616"/>
        <v>-1.9362989188109503E-4</v>
      </c>
      <c r="L965" s="7">
        <f t="shared" ca="1" si="616"/>
        <v>0</v>
      </c>
      <c r="M965" s="7">
        <f t="shared" ca="1" si="616"/>
        <v>2.0139645155876122E-5</v>
      </c>
      <c r="N965" s="7">
        <f t="shared" ca="1" si="616"/>
        <v>4.1542806099799346E-4</v>
      </c>
      <c r="O965" s="7">
        <f t="shared" ca="1" si="616"/>
        <v>-1.6153027898723474E-2</v>
      </c>
      <c r="P965" s="7">
        <f t="shared" ca="1" si="616"/>
        <v>-7.2667124158155372E-4</v>
      </c>
      <c r="Q965" s="7">
        <f t="shared" ca="1" si="616"/>
        <v>9.3040494327599585E-4</v>
      </c>
      <c r="R965" s="7">
        <f t="shared" ca="1" si="616"/>
        <v>1.1151082017823657E-5</v>
      </c>
      <c r="S965" s="7">
        <f t="shared" ca="1" si="615"/>
        <v>2.6827344077419133E-5</v>
      </c>
      <c r="T965" s="7">
        <f t="shared" ca="1" si="615"/>
        <v>4.9247893364235173E-5</v>
      </c>
      <c r="U965" s="7">
        <f t="shared" ca="1" si="615"/>
        <v>3.7168749484265273E-5</v>
      </c>
    </row>
    <row r="966" spans="1:21">
      <c r="B966" s="2" t="str">
        <f>$B$7</f>
        <v>SUBTRAN</v>
      </c>
      <c r="D966" s="7">
        <f t="shared" ca="1" si="614"/>
        <v>-1.9180864846975201E-2</v>
      </c>
      <c r="E966" s="7">
        <f t="shared" ca="1" si="615"/>
        <v>-1.3253209242331556E-2</v>
      </c>
      <c r="F966" s="7">
        <f t="shared" ca="1" si="615"/>
        <v>-7.5756800147631649E-4</v>
      </c>
      <c r="G966" s="7">
        <f t="shared" ca="1" si="615"/>
        <v>-3.7303874420074449E-6</v>
      </c>
      <c r="H966" s="7">
        <f t="shared" ca="1" si="615"/>
        <v>-3.5475717560459042E-8</v>
      </c>
      <c r="I966" s="7">
        <f t="shared" ca="1" si="615"/>
        <v>4.774377511598059E-4</v>
      </c>
      <c r="J966" s="7">
        <f t="shared" ca="1" si="615"/>
        <v>1.6186685930693622E-4</v>
      </c>
      <c r="K966" s="7">
        <f t="shared" ca="1" si="615"/>
        <v>-7.242233647760994E-5</v>
      </c>
      <c r="L966" s="7">
        <f t="shared" ca="1" si="615"/>
        <v>0</v>
      </c>
      <c r="M966" s="7">
        <f t="shared" ca="1" si="615"/>
        <v>5.759463863578285E-6</v>
      </c>
      <c r="N966" s="7">
        <f t="shared" ca="1" si="615"/>
        <v>1.2230010305472371E-4</v>
      </c>
      <c r="O966" s="7">
        <f t="shared" ca="1" si="615"/>
        <v>-6.1511186156510749E-3</v>
      </c>
      <c r="P966" s="7">
        <f t="shared" ca="1" si="615"/>
        <v>0</v>
      </c>
      <c r="Q966" s="7">
        <f t="shared" ca="1" si="615"/>
        <v>2.754020463875783E-4</v>
      </c>
      <c r="R966" s="7">
        <f t="shared" ca="1" si="615"/>
        <v>3.3658050990576262E-6</v>
      </c>
      <c r="S966" s="7">
        <f t="shared" ca="1" si="615"/>
        <v>7.9709086552958406E-6</v>
      </c>
      <c r="T966" s="7">
        <f t="shared" ca="1" si="615"/>
        <v>1.7755593050845318E-6</v>
      </c>
      <c r="U966" s="7">
        <f t="shared" ca="1" si="615"/>
        <v>1.3407152888716599E-6</v>
      </c>
    </row>
    <row r="967" spans="1:21">
      <c r="B967" s="2" t="str">
        <f>$B$8</f>
        <v>DISTPRI</v>
      </c>
      <c r="D967" s="7">
        <f t="shared" ca="1" si="614"/>
        <v>4.6484417068544878E-2</v>
      </c>
      <c r="E967" s="7">
        <f t="shared" ca="1" si="615"/>
        <v>2.1375238810913775E-2</v>
      </c>
      <c r="F967" s="7">
        <f t="shared" ca="1" si="615"/>
        <v>1.0274583835103558E-2</v>
      </c>
      <c r="G967" s="7">
        <f t="shared" ca="1" si="615"/>
        <v>1.3947853271098156E-4</v>
      </c>
      <c r="H967" s="7">
        <f t="shared" ca="1" si="615"/>
        <v>0</v>
      </c>
      <c r="I967" s="7">
        <f t="shared" ca="1" si="615"/>
        <v>6.1680573463022614E-3</v>
      </c>
      <c r="J967" s="7">
        <f t="shared" ca="1" si="615"/>
        <v>1.7536389959998126E-3</v>
      </c>
      <c r="K967" s="7">
        <f t="shared" ca="1" si="615"/>
        <v>0</v>
      </c>
      <c r="L967" s="7">
        <f t="shared" ca="1" si="615"/>
        <v>0</v>
      </c>
      <c r="M967" s="7">
        <f t="shared" ca="1" si="615"/>
        <v>2.3021004870567063E-4</v>
      </c>
      <c r="N967" s="7">
        <f t="shared" ca="1" si="615"/>
        <v>4.4110427015237753E-3</v>
      </c>
      <c r="O967" s="7">
        <f t="shared" ca="1" si="615"/>
        <v>0</v>
      </c>
      <c r="P967" s="7">
        <f t="shared" ca="1" si="615"/>
        <v>0</v>
      </c>
      <c r="Q967" s="7">
        <f t="shared" ca="1" si="615"/>
        <v>2.0238206696231906E-3</v>
      </c>
      <c r="R967" s="7">
        <f t="shared" ca="1" si="615"/>
        <v>3.4949953741301091E-5</v>
      </c>
      <c r="S967" s="7">
        <f t="shared" ca="1" si="615"/>
        <v>3.6881285745911506E-5</v>
      </c>
      <c r="T967" s="7">
        <f t="shared" ca="1" si="615"/>
        <v>2.7943632928639021E-5</v>
      </c>
      <c r="U967" s="7">
        <f t="shared" ca="1" si="615"/>
        <v>8.5712552460080672E-6</v>
      </c>
    </row>
    <row r="968" spans="1:21">
      <c r="B968" s="2" t="str">
        <f>$B$9</f>
        <v>DISTSEC</v>
      </c>
      <c r="D968" s="7">
        <f t="shared" ca="1" si="614"/>
        <v>1.4484862008897707E-2</v>
      </c>
      <c r="E968" s="7">
        <f t="shared" ca="1" si="615"/>
        <v>8.6548599956269463E-3</v>
      </c>
      <c r="F968" s="7">
        <f t="shared" ca="1" si="615"/>
        <v>3.2610442667838505E-3</v>
      </c>
      <c r="G968" s="7">
        <f t="shared" ca="1" si="615"/>
        <v>0</v>
      </c>
      <c r="H968" s="7">
        <f t="shared" ca="1" si="615"/>
        <v>0</v>
      </c>
      <c r="I968" s="7">
        <f t="shared" ca="1" si="615"/>
        <v>1.7007484161649844E-3</v>
      </c>
      <c r="J968" s="7">
        <f t="shared" ca="1" si="615"/>
        <v>0</v>
      </c>
      <c r="K968" s="7">
        <f t="shared" ca="1" si="615"/>
        <v>0</v>
      </c>
      <c r="L968" s="7">
        <f t="shared" ca="1" si="615"/>
        <v>0</v>
      </c>
      <c r="M968" s="7">
        <f t="shared" ca="1" si="615"/>
        <v>5.2192036204270455E-5</v>
      </c>
      <c r="N968" s="7">
        <f t="shared" ca="1" si="615"/>
        <v>0</v>
      </c>
      <c r="O968" s="7">
        <f t="shared" ca="1" si="615"/>
        <v>0</v>
      </c>
      <c r="P968" s="7">
        <f t="shared" ca="1" si="615"/>
        <v>0</v>
      </c>
      <c r="Q968" s="7">
        <f t="shared" ca="1" si="615"/>
        <v>5.7363251387805819E-4</v>
      </c>
      <c r="R968" s="7">
        <f t="shared" ca="1" si="615"/>
        <v>0</v>
      </c>
      <c r="S968" s="7">
        <f t="shared" ca="1" si="615"/>
        <v>9.1099942820978868E-6</v>
      </c>
      <c r="T968" s="7">
        <f t="shared" ca="1" si="615"/>
        <v>1.8044994841710996E-4</v>
      </c>
      <c r="U968" s="7">
        <f t="shared" ca="1" si="615"/>
        <v>5.282483754039068E-5</v>
      </c>
    </row>
    <row r="969" spans="1:21">
      <c r="B969" s="2" t="str">
        <f>$B$10</f>
        <v>ENERGY</v>
      </c>
      <c r="D969" s="7">
        <f t="shared" ca="1" si="614"/>
        <v>0.38174560483202263</v>
      </c>
      <c r="E969" s="7">
        <f t="shared" ca="1" si="615"/>
        <v>0.14210399616364358</v>
      </c>
      <c r="F969" s="7">
        <f t="shared" ca="1" si="615"/>
        <v>4.4288196155990715E-2</v>
      </c>
      <c r="G969" s="7">
        <f t="shared" ca="1" si="615"/>
        <v>5.2671790951252617E-4</v>
      </c>
      <c r="H969" s="7">
        <f t="shared" ca="1" si="615"/>
        <v>2.6432185454200584E-5</v>
      </c>
      <c r="I969" s="7">
        <f t="shared" ca="1" si="615"/>
        <v>2.3181016640175339E-2</v>
      </c>
      <c r="J969" s="7">
        <f t="shared" ca="1" si="615"/>
        <v>6.348615453040966E-3</v>
      </c>
      <c r="K969" s="7">
        <f t="shared" ca="1" si="615"/>
        <v>9.6426527207040045E-4</v>
      </c>
      <c r="L969" s="7">
        <f t="shared" ca="1" si="615"/>
        <v>0</v>
      </c>
      <c r="M969" s="7">
        <f t="shared" ca="1" si="615"/>
        <v>1.1122607139074066E-3</v>
      </c>
      <c r="N969" s="7">
        <f t="shared" ca="1" si="615"/>
        <v>2.3825336226228729E-2</v>
      </c>
      <c r="O969" s="7">
        <f t="shared" ca="1" si="615"/>
        <v>0.11319195816983708</v>
      </c>
      <c r="P969" s="7">
        <f t="shared" ca="1" si="615"/>
        <v>1.619916698491539E-2</v>
      </c>
      <c r="Q969" s="7">
        <f t="shared" ca="1" si="615"/>
        <v>6.5905818209694824E-3</v>
      </c>
      <c r="R969" s="7">
        <f t="shared" ca="1" si="615"/>
        <v>1.2296069618239399E-4</v>
      </c>
      <c r="S969" s="7">
        <f t="shared" ca="1" si="615"/>
        <v>1.1235880619573408E-4</v>
      </c>
      <c r="T969" s="7">
        <f t="shared" ca="1" si="615"/>
        <v>2.5265688033807216E-3</v>
      </c>
      <c r="U969" s="7">
        <f t="shared" ca="1" si="615"/>
        <v>6.2517283051789676E-4</v>
      </c>
    </row>
    <row r="970" spans="1:21">
      <c r="B970" s="2" t="str">
        <f>$B$11</f>
        <v>CUSTOMER</v>
      </c>
      <c r="D970" s="7">
        <f t="shared" ca="1" si="614"/>
        <v>0.17381069413441749</v>
      </c>
      <c r="E970" s="7">
        <f t="shared" ca="1" si="615"/>
        <v>0.11481313666398471</v>
      </c>
      <c r="F970" s="7">
        <f t="shared" ca="1" si="615"/>
        <v>4.1813304226600616E-2</v>
      </c>
      <c r="G970" s="7">
        <f t="shared" ca="1" si="615"/>
        <v>4.8240321996100851E-4</v>
      </c>
      <c r="H970" s="7">
        <f t="shared" ca="1" si="615"/>
        <v>3.6021010996765543E-5</v>
      </c>
      <c r="I970" s="7">
        <f t="shared" ca="1" si="615"/>
        <v>9.8806696629040219E-4</v>
      </c>
      <c r="J970" s="7">
        <f t="shared" ca="1" si="615"/>
        <v>3.247237915145122E-4</v>
      </c>
      <c r="K970" s="7">
        <f t="shared" ca="1" si="615"/>
        <v>6.8562241453323859E-5</v>
      </c>
      <c r="L970" s="7">
        <f t="shared" ca="1" si="615"/>
        <v>0</v>
      </c>
      <c r="M970" s="7">
        <f t="shared" ca="1" si="615"/>
        <v>8.2077643471354007E-6</v>
      </c>
      <c r="N970" s="7">
        <f t="shared" ca="1" si="615"/>
        <v>2.1527927026332653E-4</v>
      </c>
      <c r="O970" s="7">
        <f t="shared" ca="1" si="615"/>
        <v>2.258144958215238E-4</v>
      </c>
      <c r="P970" s="7">
        <f t="shared" ca="1" si="615"/>
        <v>6.0356507951811197E-5</v>
      </c>
      <c r="Q970" s="7">
        <f t="shared" ca="1" si="615"/>
        <v>3.577183067201865E-4</v>
      </c>
      <c r="R970" s="7">
        <f t="shared" ca="1" si="615"/>
        <v>3.9066586239463405E-6</v>
      </c>
      <c r="S970" s="7">
        <f t="shared" ca="1" si="615"/>
        <v>3.0028502120973904E-5</v>
      </c>
      <c r="T970" s="7">
        <f t="shared" ca="1" si="615"/>
        <v>1.2385364222470533E-2</v>
      </c>
      <c r="U970" s="7">
        <f t="shared" ca="1" si="615"/>
        <v>1.9978002852967919E-3</v>
      </c>
    </row>
    <row r="971" spans="1:21">
      <c r="B971" s="2" t="str">
        <f>$B$12</f>
        <v>TOTAL</v>
      </c>
      <c r="D971" s="7">
        <f t="shared" ca="1" si="614"/>
        <v>0.99999999999999978</v>
      </c>
      <c r="E971" s="7">
        <f ca="1">+E951</f>
        <v>0.44524484783807511</v>
      </c>
      <c r="F971" s="7">
        <f t="shared" ca="1" si="615"/>
        <v>0.15866774789105156</v>
      </c>
      <c r="G971" s="7">
        <f t="shared" ca="1" si="615"/>
        <v>1.9200964075023665E-3</v>
      </c>
      <c r="H971" s="7">
        <f t="shared" ca="1" si="615"/>
        <v>1.0118334477554958E-4</v>
      </c>
      <c r="I971" s="7">
        <f t="shared" ca="1" si="615"/>
        <v>6.5652816226189695E-2</v>
      </c>
      <c r="J971" s="7">
        <f t="shared" ca="1" si="615"/>
        <v>1.7898779488673629E-2</v>
      </c>
      <c r="K971" s="7">
        <f t="shared" ca="1" si="615"/>
        <v>1.8446905245172577E-3</v>
      </c>
      <c r="L971" s="7">
        <f t="shared" ca="1" si="615"/>
        <v>0</v>
      </c>
      <c r="M971" s="7">
        <f t="shared" ca="1" si="615"/>
        <v>2.6981228924388896E-3</v>
      </c>
      <c r="N971" s="7">
        <f t="shared" ca="1" si="615"/>
        <v>5.3182627699014218E-2</v>
      </c>
      <c r="O971" s="7">
        <f t="shared" ca="1" si="615"/>
        <v>0.18359660892423094</v>
      </c>
      <c r="P971" s="7">
        <f t="shared" ca="1" si="615"/>
        <v>2.8957445718087716E-2</v>
      </c>
      <c r="Q971" s="7">
        <f t="shared" ca="1" si="615"/>
        <v>2.0158710098186861E-2</v>
      </c>
      <c r="R971" s="7">
        <f t="shared" ca="1" si="615"/>
        <v>3.4519196688304309E-4</v>
      </c>
      <c r="S971" s="7">
        <f t="shared" ca="1" si="615"/>
        <v>3.6837755617513581E-4</v>
      </c>
      <c r="T971" s="7">
        <f t="shared" ca="1" si="615"/>
        <v>1.6329402738216658E-2</v>
      </c>
      <c r="U971" s="7">
        <f t="shared" ca="1" si="615"/>
        <v>3.033350685981128E-3</v>
      </c>
    </row>
    <row r="972" spans="1:21">
      <c r="A972" s="2" t="s">
        <v>363</v>
      </c>
      <c r="B972" s="2" t="str">
        <f>$B$5</f>
        <v>PRODUCTION</v>
      </c>
      <c r="D972" s="7">
        <f t="shared" ref="D972:D979" ca="1" si="617">SUM(E972:U972)</f>
        <v>0.44351304703961264</v>
      </c>
      <c r="E972" s="7">
        <f ca="1">IF(E$971=0,0,+E$963*E964/E$971)</f>
        <v>-7.7186061175459793E-3</v>
      </c>
      <c r="F972" s="7">
        <f t="shared" ref="F972:U979" ca="1" si="618">IF(F$971=0,0,+F$963*F964/F$971)</f>
        <v>0.16507219392485523</v>
      </c>
      <c r="G972" s="7">
        <f t="shared" ca="1" si="618"/>
        <v>2.8659780164373115E-3</v>
      </c>
      <c r="H972" s="7">
        <f t="shared" ca="1" si="618"/>
        <v>2.7594789748374132E-4</v>
      </c>
      <c r="I972" s="7">
        <f t="shared" ca="1" si="618"/>
        <v>4.4260286144356828E-2</v>
      </c>
      <c r="J972" s="7">
        <f t="shared" ca="1" si="618"/>
        <v>4.054551641422028E-2</v>
      </c>
      <c r="K972" s="7">
        <f t="shared" ca="1" si="618"/>
        <v>6.0390618063438962E-3</v>
      </c>
      <c r="L972" s="7">
        <f t="shared" ca="1" si="618"/>
        <v>0</v>
      </c>
      <c r="M972" s="7">
        <f t="shared" ca="1" si="618"/>
        <v>5.3114551828030146E-3</v>
      </c>
      <c r="N972" s="7">
        <f t="shared" ca="1" si="618"/>
        <v>8.2148502114565841E-2</v>
      </c>
      <c r="O972" s="7">
        <f t="shared" ca="1" si="618"/>
        <v>0.10072741244907904</v>
      </c>
      <c r="P972" s="7">
        <f t="shared" ca="1" si="618"/>
        <v>3.8096068173856957E-3</v>
      </c>
      <c r="Q972" s="7">
        <f t="shared" ca="1" si="618"/>
        <v>0</v>
      </c>
      <c r="R972" s="7">
        <f t="shared" ca="1" si="618"/>
        <v>0</v>
      </c>
      <c r="S972" s="7">
        <f t="shared" ca="1" si="618"/>
        <v>0</v>
      </c>
      <c r="T972" s="7">
        <f t="shared" ca="1" si="618"/>
        <v>1.7569238962775641E-4</v>
      </c>
      <c r="U972" s="7">
        <f t="shared" ca="1" si="618"/>
        <v>0</v>
      </c>
    </row>
    <row r="973" spans="1:21">
      <c r="A973" s="2" t="str">
        <f>+A972</f>
        <v>FORF_DISC_FXNL</v>
      </c>
      <c r="B973" s="2" t="str">
        <f>$B$6</f>
        <v>BULKTRAN</v>
      </c>
      <c r="D973" s="7">
        <f t="shared" ca="1" si="617"/>
        <v>-1.7717377479330519E-2</v>
      </c>
      <c r="E973" s="7">
        <f t="shared" ref="E973:E979" ca="1" si="619">IF(E$971=0,0,+E$963*E965/E$971)</f>
        <v>1.5830848952747153E-3</v>
      </c>
      <c r="F973" s="7">
        <f t="shared" ref="F973:S973" ca="1" si="620">IF(F$971=0,0,+F$963*F965/F$971)</f>
        <v>-6.6923702984522564E-3</v>
      </c>
      <c r="G973" s="7">
        <f t="shared" ca="1" si="620"/>
        <v>-4.4413901059316695E-5</v>
      </c>
      <c r="H973" s="7">
        <f t="shared" ca="1" si="620"/>
        <v>-1.497004548903356E-7</v>
      </c>
      <c r="I973" s="7">
        <f t="shared" ca="1" si="620"/>
        <v>2.2767839311760314E-3</v>
      </c>
      <c r="J973" s="7">
        <f t="shared" ca="1" si="620"/>
        <v>2.5413800389686727E-3</v>
      </c>
      <c r="K973" s="7">
        <f t="shared" ca="1" si="620"/>
        <v>-1.0848189560139468E-3</v>
      </c>
      <c r="L973" s="7">
        <f t="shared" ca="1" si="620"/>
        <v>0</v>
      </c>
      <c r="M973" s="7">
        <f t="shared" ca="1" si="620"/>
        <v>8.4271911817820582E-5</v>
      </c>
      <c r="N973" s="7">
        <f t="shared" ca="1" si="620"/>
        <v>1.4105920108864623E-3</v>
      </c>
      <c r="O973" s="7">
        <f t="shared" ca="1" si="620"/>
        <v>-1.7592995540063234E-2</v>
      </c>
      <c r="P973" s="7">
        <f t="shared" ca="1" si="620"/>
        <v>-2.0621344868081677E-4</v>
      </c>
      <c r="Q973" s="7">
        <f t="shared" ca="1" si="620"/>
        <v>0</v>
      </c>
      <c r="R973" s="7">
        <f t="shared" ca="1" si="620"/>
        <v>0</v>
      </c>
      <c r="S973" s="7">
        <f t="shared" ca="1" si="620"/>
        <v>0</v>
      </c>
      <c r="T973" s="7">
        <f t="shared" ca="1" si="618"/>
        <v>7.4715772702335123E-6</v>
      </c>
      <c r="U973" s="7">
        <f t="shared" ca="1" si="618"/>
        <v>0</v>
      </c>
    </row>
    <row r="974" spans="1:21">
      <c r="A974" s="2" t="str">
        <f t="shared" ref="A974:A979" si="621">+A973</f>
        <v>FORF_DISC_FXNL</v>
      </c>
      <c r="B974" s="2" t="str">
        <f>$B$7</f>
        <v>SUBTRAN</v>
      </c>
      <c r="D974" s="7">
        <f t="shared" ca="1" si="617"/>
        <v>-6.7925829749907116E-3</v>
      </c>
      <c r="E974" s="7">
        <f t="shared" ca="1" si="619"/>
        <v>4.7400148823539324E-4</v>
      </c>
      <c r="F974" s="7">
        <f t="shared" ca="1" si="618"/>
        <v>-2.006809232063666E-3</v>
      </c>
      <c r="G974" s="7">
        <f t="shared" ca="1" si="618"/>
        <v>-1.3577346429237294E-5</v>
      </c>
      <c r="H974" s="7">
        <f t="shared" ca="1" si="618"/>
        <v>-2.5239214338050016E-7</v>
      </c>
      <c r="I974" s="7">
        <f t="shared" ca="1" si="618"/>
        <v>6.7049600563552495E-4</v>
      </c>
      <c r="J974" s="7">
        <f t="shared" ca="1" si="618"/>
        <v>7.4912886760432687E-4</v>
      </c>
      <c r="K974" s="7">
        <f t="shared" ca="1" si="618"/>
        <v>-4.0574894034427884E-4</v>
      </c>
      <c r="L974" s="7">
        <f t="shared" ca="1" si="618"/>
        <v>0</v>
      </c>
      <c r="M974" s="7">
        <f t="shared" ca="1" si="618"/>
        <v>2.4099780660126489E-5</v>
      </c>
      <c r="N974" s="7">
        <f t="shared" ca="1" si="618"/>
        <v>4.1527177505810693E-4</v>
      </c>
      <c r="O974" s="7">
        <f t="shared" ca="1" si="618"/>
        <v>-6.6994623577726446E-3</v>
      </c>
      <c r="P974" s="7">
        <f t="shared" ca="1" si="618"/>
        <v>0</v>
      </c>
      <c r="Q974" s="7">
        <f t="shared" ca="1" si="618"/>
        <v>0</v>
      </c>
      <c r="R974" s="7">
        <f t="shared" ca="1" si="618"/>
        <v>0</v>
      </c>
      <c r="S974" s="7">
        <f t="shared" ca="1" si="618"/>
        <v>0</v>
      </c>
      <c r="T974" s="7">
        <f t="shared" ca="1" si="618"/>
        <v>2.6937656901798372E-7</v>
      </c>
      <c r="U974" s="7">
        <f t="shared" ca="1" si="618"/>
        <v>0</v>
      </c>
    </row>
    <row r="975" spans="1:21">
      <c r="A975" s="2" t="str">
        <f t="shared" si="621"/>
        <v>FORF_DISC_FXNL</v>
      </c>
      <c r="B975" s="2" t="str">
        <f>$B$8</f>
        <v>DISTPRI</v>
      </c>
      <c r="D975" s="7">
        <f t="shared" ca="1" si="617"/>
        <v>5.968411534387056E-2</v>
      </c>
      <c r="E975" s="7">
        <f t="shared" ca="1" si="619"/>
        <v>-7.64486157465784E-4</v>
      </c>
      <c r="F975" s="7">
        <f t="shared" ca="1" si="618"/>
        <v>2.721752985305113E-2</v>
      </c>
      <c r="G975" s="7">
        <f t="shared" ca="1" si="618"/>
        <v>5.0765460357640865E-4</v>
      </c>
      <c r="H975" s="7">
        <f t="shared" ca="1" si="618"/>
        <v>0</v>
      </c>
      <c r="I975" s="7">
        <f t="shared" ca="1" si="618"/>
        <v>8.6621927218366365E-3</v>
      </c>
      <c r="J975" s="7">
        <f t="shared" ca="1" si="618"/>
        <v>8.1159392409600826E-3</v>
      </c>
      <c r="K975" s="7">
        <f t="shared" ca="1" si="618"/>
        <v>0</v>
      </c>
      <c r="L975" s="7">
        <f t="shared" ca="1" si="618"/>
        <v>0</v>
      </c>
      <c r="M975" s="7">
        <f t="shared" ca="1" si="618"/>
        <v>9.6328613408762419E-4</v>
      </c>
      <c r="N975" s="7">
        <f t="shared" ca="1" si="618"/>
        <v>1.4977759517498095E-2</v>
      </c>
      <c r="O975" s="7">
        <f t="shared" ca="1" si="618"/>
        <v>0</v>
      </c>
      <c r="P975" s="7">
        <f t="shared" ca="1" si="618"/>
        <v>0</v>
      </c>
      <c r="Q975" s="7">
        <f t="shared" ca="1" si="618"/>
        <v>0</v>
      </c>
      <c r="R975" s="7">
        <f t="shared" ca="1" si="618"/>
        <v>0</v>
      </c>
      <c r="S975" s="7">
        <f t="shared" ca="1" si="618"/>
        <v>0</v>
      </c>
      <c r="T975" s="7">
        <f t="shared" ca="1" si="618"/>
        <v>4.2394303263536249E-6</v>
      </c>
      <c r="U975" s="7">
        <f t="shared" ca="1" si="618"/>
        <v>0</v>
      </c>
    </row>
    <row r="976" spans="1:21">
      <c r="A976" s="2" t="str">
        <f t="shared" si="621"/>
        <v>FORF_DISC_FXNL</v>
      </c>
      <c r="B976" s="2" t="str">
        <f>$B$9</f>
        <v>DISTSEC</v>
      </c>
      <c r="D976" s="7">
        <f t="shared" ca="1" si="617"/>
        <v>1.0963251279849862E-2</v>
      </c>
      <c r="E976" s="7">
        <f ca="1">IF(E$971=0,0,+E$963*E968/E$971)</f>
        <v>-3.0954136793470173E-4</v>
      </c>
      <c r="F976" s="7">
        <f t="shared" ca="1" si="618"/>
        <v>8.6385561797711584E-3</v>
      </c>
      <c r="G976" s="7">
        <f t="shared" ca="1" si="618"/>
        <v>0</v>
      </c>
      <c r="H976" s="7">
        <f t="shared" ca="1" si="618"/>
        <v>0</v>
      </c>
      <c r="I976" s="7">
        <f t="shared" ca="1" si="618"/>
        <v>2.3884684796277793E-3</v>
      </c>
      <c r="J976" s="7">
        <f t="shared" ca="1" si="618"/>
        <v>0</v>
      </c>
      <c r="K976" s="7">
        <f t="shared" ca="1" si="618"/>
        <v>0</v>
      </c>
      <c r="L976" s="7">
        <f t="shared" ca="1" si="618"/>
        <v>0</v>
      </c>
      <c r="M976" s="7">
        <f t="shared" ca="1" si="618"/>
        <v>2.1839126948646785E-4</v>
      </c>
      <c r="N976" s="7">
        <f t="shared" ca="1" si="618"/>
        <v>0</v>
      </c>
      <c r="O976" s="7">
        <f t="shared" ca="1" si="618"/>
        <v>0</v>
      </c>
      <c r="P976" s="7">
        <f t="shared" ca="1" si="618"/>
        <v>0</v>
      </c>
      <c r="Q976" s="7">
        <f t="shared" ca="1" si="618"/>
        <v>0</v>
      </c>
      <c r="R976" s="7">
        <f t="shared" ca="1" si="618"/>
        <v>0</v>
      </c>
      <c r="S976" s="7">
        <f t="shared" ca="1" si="618"/>
        <v>0</v>
      </c>
      <c r="T976" s="7">
        <f t="shared" ca="1" si="618"/>
        <v>2.7376718899152186E-5</v>
      </c>
      <c r="U976" s="7">
        <f t="shared" ca="1" si="618"/>
        <v>0</v>
      </c>
    </row>
    <row r="977" spans="1:21">
      <c r="A977" s="2" t="str">
        <f t="shared" si="621"/>
        <v>FORF_DISC_FXNL</v>
      </c>
      <c r="B977" s="2" t="str">
        <f>$B$10</f>
        <v>ENERGY</v>
      </c>
      <c r="D977" s="7">
        <f t="shared" ca="1" si="617"/>
        <v>0.39549770674065537</v>
      </c>
      <c r="E977" s="7">
        <f t="shared" ca="1" si="619"/>
        <v>-5.0823543516252427E-3</v>
      </c>
      <c r="F977" s="7">
        <f t="shared" ca="1" si="618"/>
        <v>0.11732010954011669</v>
      </c>
      <c r="G977" s="7">
        <f t="shared" ca="1" si="618"/>
        <v>1.9170747379759587E-3</v>
      </c>
      <c r="H977" s="7">
        <f t="shared" ca="1" si="618"/>
        <v>1.8805189576918713E-4</v>
      </c>
      <c r="I977" s="7">
        <f t="shared" ca="1" si="618"/>
        <v>3.2554566592296531E-2</v>
      </c>
      <c r="J977" s="7">
        <f t="shared" ca="1" si="618"/>
        <v>2.9381746983634167E-2</v>
      </c>
      <c r="K977" s="7">
        <f t="shared" ca="1" si="618"/>
        <v>5.4023334703418649E-3</v>
      </c>
      <c r="L977" s="7">
        <f t="shared" ca="1" si="618"/>
        <v>0</v>
      </c>
      <c r="M977" s="7">
        <f t="shared" ca="1" si="618"/>
        <v>4.6541205704154608E-3</v>
      </c>
      <c r="N977" s="7">
        <f t="shared" ca="1" si="618"/>
        <v>8.089927497113486E-2</v>
      </c>
      <c r="O977" s="7">
        <f t="shared" ca="1" si="618"/>
        <v>0.12328249711067119</v>
      </c>
      <c r="P977" s="7">
        <f t="shared" ca="1" si="618"/>
        <v>4.5969702646350436E-3</v>
      </c>
      <c r="Q977" s="7">
        <f t="shared" ca="1" si="618"/>
        <v>0</v>
      </c>
      <c r="R977" s="7">
        <f t="shared" ca="1" si="618"/>
        <v>0</v>
      </c>
      <c r="S977" s="7">
        <f t="shared" ca="1" si="618"/>
        <v>0</v>
      </c>
      <c r="T977" s="7">
        <f t="shared" ca="1" si="618"/>
        <v>3.8331495528963439E-4</v>
      </c>
      <c r="U977" s="7">
        <f t="shared" ca="1" si="618"/>
        <v>0</v>
      </c>
    </row>
    <row r="978" spans="1:21">
      <c r="A978" s="2" t="str">
        <f t="shared" si="621"/>
        <v>FORF_DISC_FXNL</v>
      </c>
      <c r="B978" s="2" t="str">
        <f>$B$11</f>
        <v>CUSTOMER</v>
      </c>
      <c r="D978" s="7">
        <f t="shared" ca="1" si="617"/>
        <v>0.11485184005033278</v>
      </c>
      <c r="E978" s="7">
        <f t="shared" ca="1" si="619"/>
        <v>-4.1062958150450421E-3</v>
      </c>
      <c r="F978" s="7">
        <f t="shared" ca="1" si="618"/>
        <v>0.11076408293579715</v>
      </c>
      <c r="G978" s="7">
        <f t="shared" ca="1" si="618"/>
        <v>1.7557842818775767E-3</v>
      </c>
      <c r="H978" s="7">
        <f t="shared" ca="1" si="618"/>
        <v>2.5627163585098132E-4</v>
      </c>
      <c r="I978" s="7">
        <f t="shared" ca="1" si="618"/>
        <v>1.3876048816600136E-3</v>
      </c>
      <c r="J978" s="7">
        <f t="shared" ca="1" si="618"/>
        <v>1.5028398479034802E-3</v>
      </c>
      <c r="K978" s="7">
        <f t="shared" ca="1" si="618"/>
        <v>3.8412260871913839E-4</v>
      </c>
      <c r="L978" s="7">
        <f t="shared" ca="1" si="618"/>
        <v>0</v>
      </c>
      <c r="M978" s="7">
        <f t="shared" ca="1" si="618"/>
        <v>3.4344398222003152E-5</v>
      </c>
      <c r="N978" s="7">
        <f t="shared" ca="1" si="618"/>
        <v>7.3098388686936272E-4</v>
      </c>
      <c r="O978" s="7">
        <f t="shared" ca="1" si="618"/>
        <v>2.4594481250067362E-4</v>
      </c>
      <c r="P978" s="7">
        <f t="shared" ca="1" si="618"/>
        <v>1.7127860499867169E-5</v>
      </c>
      <c r="Q978" s="7">
        <f t="shared" ca="1" si="618"/>
        <v>0</v>
      </c>
      <c r="R978" s="7">
        <f t="shared" ca="1" si="618"/>
        <v>0</v>
      </c>
      <c r="S978" s="7">
        <f t="shared" ca="1" si="618"/>
        <v>0</v>
      </c>
      <c r="T978" s="7">
        <f t="shared" ca="1" si="618"/>
        <v>1.8790287154775503E-3</v>
      </c>
      <c r="U978" s="7">
        <f t="shared" ca="1" si="618"/>
        <v>0</v>
      </c>
    </row>
    <row r="979" spans="1:21">
      <c r="A979" s="2" t="str">
        <f t="shared" si="621"/>
        <v>FORF_DISC_FXNL</v>
      </c>
      <c r="B979" s="2" t="str">
        <f>$B$12</f>
        <v>TOTAL</v>
      </c>
      <c r="D979" s="7">
        <f t="shared" ca="1" si="617"/>
        <v>1</v>
      </c>
      <c r="E979" s="7">
        <f t="shared" ca="1" si="619"/>
        <v>-1.5924197426106634E-2</v>
      </c>
      <c r="F979" s="7">
        <f t="shared" ca="1" si="618"/>
        <v>0.42031329290307551</v>
      </c>
      <c r="G979" s="7">
        <f t="shared" ca="1" si="618"/>
        <v>6.9885003923787024E-3</v>
      </c>
      <c r="H979" s="7">
        <f t="shared" ca="1" si="618"/>
        <v>7.1986933650563893E-4</v>
      </c>
      <c r="I979" s="7">
        <f t="shared" ca="1" si="618"/>
        <v>9.2200398756589322E-2</v>
      </c>
      <c r="J979" s="7">
        <f t="shared" ca="1" si="618"/>
        <v>8.2836551393291019E-2</v>
      </c>
      <c r="K979" s="7">
        <f t="shared" ca="1" si="618"/>
        <v>1.0334949989046672E-2</v>
      </c>
      <c r="L979" s="7">
        <f t="shared" ca="1" si="618"/>
        <v>0</v>
      </c>
      <c r="M979" s="7">
        <f t="shared" ca="1" si="618"/>
        <v>1.128996924749252E-2</v>
      </c>
      <c r="N979" s="7">
        <f t="shared" ca="1" si="618"/>
        <v>0.18058238427601278</v>
      </c>
      <c r="O979" s="7">
        <f t="shared" ca="1" si="618"/>
        <v>0.19996339647441497</v>
      </c>
      <c r="P979" s="7">
        <f t="shared" ca="1" si="618"/>
        <v>8.2174914938397924E-3</v>
      </c>
      <c r="Q979" s="7">
        <f t="shared" ca="1" si="618"/>
        <v>0</v>
      </c>
      <c r="R979" s="7">
        <f t="shared" ca="1" si="618"/>
        <v>0</v>
      </c>
      <c r="S979" s="7">
        <f t="shared" ca="1" si="618"/>
        <v>0</v>
      </c>
      <c r="T979" s="7">
        <f t="shared" ca="1" si="618"/>
        <v>2.4773931634596985E-3</v>
      </c>
      <c r="U979" s="7">
        <f t="shared" ca="1" si="618"/>
        <v>0</v>
      </c>
    </row>
    <row r="982" spans="1:21">
      <c r="A982" s="2" t="s">
        <v>408</v>
      </c>
    </row>
    <row r="983" spans="1:21">
      <c r="A983" s="15" t="s">
        <v>409</v>
      </c>
      <c r="D983" s="7">
        <f t="shared" ref="D983:U983" si="622">+D202</f>
        <v>1</v>
      </c>
      <c r="E983" s="7">
        <f t="shared" si="622"/>
        <v>0.86313637998836856</v>
      </c>
      <c r="F983" s="7">
        <f t="shared" si="622"/>
        <v>8.6585144668291522E-2</v>
      </c>
      <c r="G983" s="7">
        <f t="shared" si="622"/>
        <v>4.4033586819014822E-4</v>
      </c>
      <c r="H983" s="7">
        <f t="shared" si="622"/>
        <v>0</v>
      </c>
      <c r="I983" s="7">
        <f t="shared" si="622"/>
        <v>3.1068529184960281E-2</v>
      </c>
      <c r="J983" s="7">
        <f t="shared" si="622"/>
        <v>8.7682862826904389E-3</v>
      </c>
      <c r="K983" s="7">
        <f t="shared" si="622"/>
        <v>0</v>
      </c>
      <c r="L983" s="7">
        <f t="shared" si="622"/>
        <v>0</v>
      </c>
      <c r="M983" s="7">
        <f t="shared" si="622"/>
        <v>0</v>
      </c>
      <c r="N983" s="7">
        <f t="shared" si="622"/>
        <v>0</v>
      </c>
      <c r="O983" s="7">
        <f t="shared" si="622"/>
        <v>0</v>
      </c>
      <c r="P983" s="7">
        <f t="shared" si="622"/>
        <v>0</v>
      </c>
      <c r="Q983" s="7">
        <f t="shared" si="622"/>
        <v>9.7584947080644538E-3</v>
      </c>
      <c r="R983" s="7">
        <f t="shared" si="622"/>
        <v>2.4282929943463338E-4</v>
      </c>
      <c r="S983" s="7">
        <f t="shared" si="622"/>
        <v>0</v>
      </c>
      <c r="T983" s="7">
        <f t="shared" si="622"/>
        <v>0</v>
      </c>
      <c r="U983" s="7">
        <f t="shared" si="622"/>
        <v>0</v>
      </c>
    </row>
    <row r="984" spans="1:21">
      <c r="A984" s="15" t="s">
        <v>72</v>
      </c>
      <c r="B984" s="2" t="str">
        <f>$B$5</f>
        <v>PRODUCTION</v>
      </c>
      <c r="D984" s="7">
        <f ca="1">+D944</f>
        <v>0.4628699670158552</v>
      </c>
      <c r="E984" s="7">
        <f t="shared" ref="E984:U984" ca="1" si="623">+E944</f>
        <v>0.21581430538499918</v>
      </c>
      <c r="F984" s="7">
        <f t="shared" ca="1" si="623"/>
        <v>6.2314548913235311E-2</v>
      </c>
      <c r="G984" s="7">
        <f t="shared" ca="1" si="623"/>
        <v>7.8742988972902936E-4</v>
      </c>
      <c r="H984" s="7">
        <f t="shared" ca="1" si="623"/>
        <v>3.8786665628404206E-5</v>
      </c>
      <c r="I984" s="7">
        <f t="shared" ca="1" si="623"/>
        <v>3.1516267516645179E-2</v>
      </c>
      <c r="J984" s="7">
        <f t="shared" ca="1" si="623"/>
        <v>8.7608096347103846E-3</v>
      </c>
      <c r="K984" s="7">
        <f t="shared" ca="1" si="623"/>
        <v>1.0779152393522386E-3</v>
      </c>
      <c r="L984" s="7">
        <f t="shared" ca="1" si="623"/>
        <v>0</v>
      </c>
      <c r="M984" s="7">
        <f t="shared" ca="1" si="623"/>
        <v>1.2693532202549514E-3</v>
      </c>
      <c r="N984" s="7">
        <f t="shared" ca="1" si="623"/>
        <v>2.4193241336945656E-2</v>
      </c>
      <c r="O984" s="7">
        <f t="shared" ca="1" si="623"/>
        <v>9.248298277294692E-2</v>
      </c>
      <c r="P984" s="7">
        <f t="shared" ca="1" si="623"/>
        <v>1.3424593466802061E-2</v>
      </c>
      <c r="Q984" s="7">
        <f t="shared" ca="1" si="623"/>
        <v>9.4071497973323703E-3</v>
      </c>
      <c r="R984" s="7">
        <f t="shared" ca="1" si="623"/>
        <v>1.6885777121852037E-4</v>
      </c>
      <c r="S984" s="7">
        <f t="shared" ca="1" si="623"/>
        <v>1.4520071509770358E-4</v>
      </c>
      <c r="T984" s="7">
        <f t="shared" ca="1" si="623"/>
        <v>1.1580526783503352E-3</v>
      </c>
      <c r="U984" s="7">
        <f t="shared" ca="1" si="623"/>
        <v>3.1047201260690364E-4</v>
      </c>
    </row>
    <row r="985" spans="1:21">
      <c r="B985" s="2" t="str">
        <f>$B$6</f>
        <v>BULKTRAN</v>
      </c>
      <c r="D985" s="7">
        <f t="shared" ref="D985:U985" ca="1" si="624">+D945</f>
        <v>-6.0214680212762765E-2</v>
      </c>
      <c r="E985" s="7">
        <f t="shared" ca="1" si="624"/>
        <v>-4.4263479938761327E-2</v>
      </c>
      <c r="F985" s="7">
        <f t="shared" ca="1" si="624"/>
        <v>-2.5263615051862049E-3</v>
      </c>
      <c r="G985" s="7">
        <f t="shared" ca="1" si="624"/>
        <v>-1.2202756969171868E-5</v>
      </c>
      <c r="H985" s="7">
        <f t="shared" ca="1" si="624"/>
        <v>-2.1041586260295979E-8</v>
      </c>
      <c r="I985" s="7">
        <f t="shared" ca="1" si="624"/>
        <v>1.6212215894517372E-3</v>
      </c>
      <c r="J985" s="7">
        <f t="shared" ca="1" si="624"/>
        <v>5.4912475410101558E-4</v>
      </c>
      <c r="K985" s="7">
        <f t="shared" ca="1" si="624"/>
        <v>-1.9362989188109503E-4</v>
      </c>
      <c r="L985" s="7">
        <f t="shared" ca="1" si="624"/>
        <v>0</v>
      </c>
      <c r="M985" s="7">
        <f t="shared" ca="1" si="624"/>
        <v>2.0139645155876122E-5</v>
      </c>
      <c r="N985" s="7">
        <f t="shared" ca="1" si="624"/>
        <v>4.1542806099799346E-4</v>
      </c>
      <c r="O985" s="7">
        <f t="shared" ca="1" si="624"/>
        <v>-1.6153027898723474E-2</v>
      </c>
      <c r="P985" s="7">
        <f t="shared" ca="1" si="624"/>
        <v>-7.2667124158155372E-4</v>
      </c>
      <c r="Q985" s="7">
        <f t="shared" ca="1" si="624"/>
        <v>9.3040494327599585E-4</v>
      </c>
      <c r="R985" s="7">
        <f t="shared" ca="1" si="624"/>
        <v>1.1151082017823657E-5</v>
      </c>
      <c r="S985" s="7">
        <f t="shared" ca="1" si="624"/>
        <v>2.6827344077419133E-5</v>
      </c>
      <c r="T985" s="7">
        <f t="shared" ca="1" si="624"/>
        <v>4.9247893364235173E-5</v>
      </c>
      <c r="U985" s="7">
        <f t="shared" ca="1" si="624"/>
        <v>3.7168749484265273E-5</v>
      </c>
    </row>
    <row r="986" spans="1:21">
      <c r="B986" s="2" t="str">
        <f>$B$7</f>
        <v>SUBTRAN</v>
      </c>
      <c r="D986" s="7">
        <f t="shared" ref="D986:U986" ca="1" si="625">+D946</f>
        <v>-1.9180864846975201E-2</v>
      </c>
      <c r="E986" s="7">
        <f t="shared" ca="1" si="625"/>
        <v>-1.3253209242331556E-2</v>
      </c>
      <c r="F986" s="7">
        <f t="shared" ca="1" si="625"/>
        <v>-7.5756800147631649E-4</v>
      </c>
      <c r="G986" s="7">
        <f t="shared" ca="1" si="625"/>
        <v>-3.7303874420074449E-6</v>
      </c>
      <c r="H986" s="7">
        <f t="shared" ca="1" si="625"/>
        <v>-3.5475717560459042E-8</v>
      </c>
      <c r="I986" s="7">
        <f t="shared" ca="1" si="625"/>
        <v>4.774377511598059E-4</v>
      </c>
      <c r="J986" s="7">
        <f t="shared" ca="1" si="625"/>
        <v>1.6186685930693622E-4</v>
      </c>
      <c r="K986" s="7">
        <f t="shared" ca="1" si="625"/>
        <v>-7.242233647760994E-5</v>
      </c>
      <c r="L986" s="7">
        <f t="shared" ca="1" si="625"/>
        <v>0</v>
      </c>
      <c r="M986" s="7">
        <f t="shared" ca="1" si="625"/>
        <v>5.759463863578285E-6</v>
      </c>
      <c r="N986" s="7">
        <f t="shared" ca="1" si="625"/>
        <v>1.2230010305472371E-4</v>
      </c>
      <c r="O986" s="7">
        <f t="shared" ca="1" si="625"/>
        <v>-6.1511186156510749E-3</v>
      </c>
      <c r="P986" s="7">
        <f t="shared" ca="1" si="625"/>
        <v>0</v>
      </c>
      <c r="Q986" s="7">
        <f t="shared" ca="1" si="625"/>
        <v>2.754020463875783E-4</v>
      </c>
      <c r="R986" s="7">
        <f t="shared" ca="1" si="625"/>
        <v>3.3658050990576262E-6</v>
      </c>
      <c r="S986" s="7">
        <f t="shared" ca="1" si="625"/>
        <v>7.9709086552958406E-6</v>
      </c>
      <c r="T986" s="7">
        <f t="shared" ca="1" si="625"/>
        <v>1.7755593050845318E-6</v>
      </c>
      <c r="U986" s="7">
        <f t="shared" ca="1" si="625"/>
        <v>1.3407152888716599E-6</v>
      </c>
    </row>
    <row r="987" spans="1:21">
      <c r="B987" s="2" t="str">
        <f>$B$8</f>
        <v>DISTPRI</v>
      </c>
      <c r="D987" s="7">
        <f t="shared" ref="D987:U987" ca="1" si="626">+D947</f>
        <v>4.6484417068544878E-2</v>
      </c>
      <c r="E987" s="7">
        <f t="shared" ca="1" si="626"/>
        <v>2.1375238810913775E-2</v>
      </c>
      <c r="F987" s="7">
        <f t="shared" ca="1" si="626"/>
        <v>1.0274583835103558E-2</v>
      </c>
      <c r="G987" s="7">
        <f t="shared" ca="1" si="626"/>
        <v>1.3947853271098156E-4</v>
      </c>
      <c r="H987" s="7">
        <f t="shared" ca="1" si="626"/>
        <v>0</v>
      </c>
      <c r="I987" s="7">
        <f t="shared" ca="1" si="626"/>
        <v>6.1680573463022614E-3</v>
      </c>
      <c r="J987" s="7">
        <f t="shared" ca="1" si="626"/>
        <v>1.7536389959998126E-3</v>
      </c>
      <c r="K987" s="7">
        <f t="shared" ca="1" si="626"/>
        <v>0</v>
      </c>
      <c r="L987" s="7">
        <f t="shared" ca="1" si="626"/>
        <v>0</v>
      </c>
      <c r="M987" s="7">
        <f t="shared" ca="1" si="626"/>
        <v>2.3021004870567063E-4</v>
      </c>
      <c r="N987" s="7">
        <f t="shared" ca="1" si="626"/>
        <v>4.4110427015237753E-3</v>
      </c>
      <c r="O987" s="7">
        <f t="shared" ca="1" si="626"/>
        <v>0</v>
      </c>
      <c r="P987" s="7">
        <f t="shared" ca="1" si="626"/>
        <v>0</v>
      </c>
      <c r="Q987" s="7">
        <f t="shared" ca="1" si="626"/>
        <v>2.0238206696231906E-3</v>
      </c>
      <c r="R987" s="7">
        <f t="shared" ca="1" si="626"/>
        <v>3.4949953741301091E-5</v>
      </c>
      <c r="S987" s="7">
        <f t="shared" ca="1" si="626"/>
        <v>3.6881285745911506E-5</v>
      </c>
      <c r="T987" s="7">
        <f t="shared" ca="1" si="626"/>
        <v>2.7943632928639021E-5</v>
      </c>
      <c r="U987" s="7">
        <f t="shared" ca="1" si="626"/>
        <v>8.5712552460080672E-6</v>
      </c>
    </row>
    <row r="988" spans="1:21">
      <c r="B988" s="2" t="str">
        <f>$B$9</f>
        <v>DISTSEC</v>
      </c>
      <c r="D988" s="7">
        <f t="shared" ref="D988:U988" ca="1" si="627">+D948</f>
        <v>1.4484862008897707E-2</v>
      </c>
      <c r="E988" s="7">
        <f t="shared" ca="1" si="627"/>
        <v>8.6548599956269463E-3</v>
      </c>
      <c r="F988" s="7">
        <f t="shared" ca="1" si="627"/>
        <v>3.2610442667838505E-3</v>
      </c>
      <c r="G988" s="7">
        <f t="shared" ca="1" si="627"/>
        <v>0</v>
      </c>
      <c r="H988" s="7">
        <f t="shared" ca="1" si="627"/>
        <v>0</v>
      </c>
      <c r="I988" s="7">
        <f t="shared" ca="1" si="627"/>
        <v>1.7007484161649844E-3</v>
      </c>
      <c r="J988" s="7">
        <f t="shared" ca="1" si="627"/>
        <v>0</v>
      </c>
      <c r="K988" s="7">
        <f t="shared" ca="1" si="627"/>
        <v>0</v>
      </c>
      <c r="L988" s="7">
        <f t="shared" ca="1" si="627"/>
        <v>0</v>
      </c>
      <c r="M988" s="7">
        <f t="shared" ca="1" si="627"/>
        <v>5.2192036204270455E-5</v>
      </c>
      <c r="N988" s="7">
        <f t="shared" ca="1" si="627"/>
        <v>0</v>
      </c>
      <c r="O988" s="7">
        <f t="shared" ca="1" si="627"/>
        <v>0</v>
      </c>
      <c r="P988" s="7">
        <f t="shared" ca="1" si="627"/>
        <v>0</v>
      </c>
      <c r="Q988" s="7">
        <f t="shared" ca="1" si="627"/>
        <v>5.7363251387805819E-4</v>
      </c>
      <c r="R988" s="7">
        <f t="shared" ca="1" si="627"/>
        <v>0</v>
      </c>
      <c r="S988" s="7">
        <f t="shared" ca="1" si="627"/>
        <v>9.1099942820978868E-6</v>
      </c>
      <c r="T988" s="7">
        <f t="shared" ca="1" si="627"/>
        <v>1.8044994841710996E-4</v>
      </c>
      <c r="U988" s="7">
        <f t="shared" ca="1" si="627"/>
        <v>5.282483754039068E-5</v>
      </c>
    </row>
    <row r="989" spans="1:21">
      <c r="B989" s="2" t="str">
        <f>$B$10</f>
        <v>ENERGY</v>
      </c>
      <c r="D989" s="7">
        <f t="shared" ref="D989:U989" ca="1" si="628">+D949</f>
        <v>0.38174560483202263</v>
      </c>
      <c r="E989" s="7">
        <f t="shared" ca="1" si="628"/>
        <v>0.14210399616364358</v>
      </c>
      <c r="F989" s="7">
        <f t="shared" ca="1" si="628"/>
        <v>4.4288196155990715E-2</v>
      </c>
      <c r="G989" s="7">
        <f t="shared" ca="1" si="628"/>
        <v>5.2671790951252617E-4</v>
      </c>
      <c r="H989" s="7">
        <f t="shared" ca="1" si="628"/>
        <v>2.6432185454200584E-5</v>
      </c>
      <c r="I989" s="7">
        <f t="shared" ca="1" si="628"/>
        <v>2.3181016640175339E-2</v>
      </c>
      <c r="J989" s="7">
        <f t="shared" ca="1" si="628"/>
        <v>6.348615453040966E-3</v>
      </c>
      <c r="K989" s="7">
        <f t="shared" ca="1" si="628"/>
        <v>9.6426527207040045E-4</v>
      </c>
      <c r="L989" s="7">
        <f t="shared" ca="1" si="628"/>
        <v>0</v>
      </c>
      <c r="M989" s="7">
        <f t="shared" ca="1" si="628"/>
        <v>1.1122607139074066E-3</v>
      </c>
      <c r="N989" s="7">
        <f t="shared" ca="1" si="628"/>
        <v>2.3825336226228729E-2</v>
      </c>
      <c r="O989" s="7">
        <f t="shared" ca="1" si="628"/>
        <v>0.11319195816983708</v>
      </c>
      <c r="P989" s="7">
        <f t="shared" ca="1" si="628"/>
        <v>1.619916698491539E-2</v>
      </c>
      <c r="Q989" s="7">
        <f t="shared" ca="1" si="628"/>
        <v>6.5905818209694824E-3</v>
      </c>
      <c r="R989" s="7">
        <f t="shared" ca="1" si="628"/>
        <v>1.2296069618239399E-4</v>
      </c>
      <c r="S989" s="7">
        <f t="shared" ca="1" si="628"/>
        <v>1.1235880619573408E-4</v>
      </c>
      <c r="T989" s="7">
        <f t="shared" ca="1" si="628"/>
        <v>2.5265688033807216E-3</v>
      </c>
      <c r="U989" s="7">
        <f t="shared" ca="1" si="628"/>
        <v>6.2517283051789676E-4</v>
      </c>
    </row>
    <row r="990" spans="1:21">
      <c r="B990" s="2" t="str">
        <f>$B$11</f>
        <v>CUSTOMER</v>
      </c>
      <c r="D990" s="7">
        <f t="shared" ref="D990:U990" ca="1" si="629">+D950</f>
        <v>0.17381069413441749</v>
      </c>
      <c r="E990" s="7">
        <f t="shared" ca="1" si="629"/>
        <v>0.11481313666398471</v>
      </c>
      <c r="F990" s="7">
        <f t="shared" ca="1" si="629"/>
        <v>4.1813304226600616E-2</v>
      </c>
      <c r="G990" s="7">
        <f t="shared" ca="1" si="629"/>
        <v>4.8240321996100851E-4</v>
      </c>
      <c r="H990" s="7">
        <f t="shared" ca="1" si="629"/>
        <v>3.6021010996765543E-5</v>
      </c>
      <c r="I990" s="7">
        <f t="shared" ca="1" si="629"/>
        <v>9.8806696629040219E-4</v>
      </c>
      <c r="J990" s="7">
        <f t="shared" ca="1" si="629"/>
        <v>3.247237915145122E-4</v>
      </c>
      <c r="K990" s="7">
        <f t="shared" ca="1" si="629"/>
        <v>6.8562241453323859E-5</v>
      </c>
      <c r="L990" s="7">
        <f t="shared" ca="1" si="629"/>
        <v>0</v>
      </c>
      <c r="M990" s="7">
        <f t="shared" ca="1" si="629"/>
        <v>8.2077643471354007E-6</v>
      </c>
      <c r="N990" s="7">
        <f t="shared" ca="1" si="629"/>
        <v>2.1527927026332653E-4</v>
      </c>
      <c r="O990" s="7">
        <f t="shared" ca="1" si="629"/>
        <v>2.258144958215238E-4</v>
      </c>
      <c r="P990" s="7">
        <f t="shared" ca="1" si="629"/>
        <v>6.0356507951811197E-5</v>
      </c>
      <c r="Q990" s="7">
        <f t="shared" ca="1" si="629"/>
        <v>3.577183067201865E-4</v>
      </c>
      <c r="R990" s="7">
        <f t="shared" ca="1" si="629"/>
        <v>3.9066586239463405E-6</v>
      </c>
      <c r="S990" s="7">
        <f t="shared" ca="1" si="629"/>
        <v>3.0028502120973904E-5</v>
      </c>
      <c r="T990" s="7">
        <f t="shared" ca="1" si="629"/>
        <v>1.2385364222470533E-2</v>
      </c>
      <c r="U990" s="7">
        <f t="shared" ca="1" si="629"/>
        <v>1.9978002852967919E-3</v>
      </c>
    </row>
    <row r="991" spans="1:21">
      <c r="B991" s="2" t="str">
        <f>$B$12</f>
        <v>TOTAL</v>
      </c>
      <c r="D991" s="7">
        <f t="shared" ref="D991:U991" ca="1" si="630">+D951</f>
        <v>0.99999999999999978</v>
      </c>
      <c r="E991" s="7">
        <f t="shared" ca="1" si="630"/>
        <v>0.44524484783807511</v>
      </c>
      <c r="F991" s="7">
        <f t="shared" ca="1" si="630"/>
        <v>0.15866774789105156</v>
      </c>
      <c r="G991" s="7">
        <f t="shared" ca="1" si="630"/>
        <v>1.9200964075023665E-3</v>
      </c>
      <c r="H991" s="7">
        <f t="shared" ca="1" si="630"/>
        <v>1.0118334477554958E-4</v>
      </c>
      <c r="I991" s="7">
        <f t="shared" ca="1" si="630"/>
        <v>6.5652816226189695E-2</v>
      </c>
      <c r="J991" s="7">
        <f t="shared" ca="1" si="630"/>
        <v>1.7898779488673629E-2</v>
      </c>
      <c r="K991" s="7">
        <f t="shared" ca="1" si="630"/>
        <v>1.8446905245172577E-3</v>
      </c>
      <c r="L991" s="7">
        <f t="shared" ca="1" si="630"/>
        <v>0</v>
      </c>
      <c r="M991" s="7">
        <f t="shared" ca="1" si="630"/>
        <v>2.6981228924388896E-3</v>
      </c>
      <c r="N991" s="7">
        <f t="shared" ca="1" si="630"/>
        <v>5.3182627699014218E-2</v>
      </c>
      <c r="O991" s="7">
        <f t="shared" ca="1" si="630"/>
        <v>0.18359660892423094</v>
      </c>
      <c r="P991" s="7">
        <f t="shared" ca="1" si="630"/>
        <v>2.8957445718087716E-2</v>
      </c>
      <c r="Q991" s="7">
        <f t="shared" ca="1" si="630"/>
        <v>2.0158710098186861E-2</v>
      </c>
      <c r="R991" s="7">
        <f t="shared" ca="1" si="630"/>
        <v>3.4519196688304309E-4</v>
      </c>
      <c r="S991" s="7">
        <f t="shared" ca="1" si="630"/>
        <v>3.6837755617513581E-4</v>
      </c>
      <c r="T991" s="7">
        <f t="shared" ca="1" si="630"/>
        <v>1.6329402738216658E-2</v>
      </c>
      <c r="U991" s="7">
        <f t="shared" ca="1" si="630"/>
        <v>3.033350685981128E-3</v>
      </c>
    </row>
    <row r="992" spans="1:21">
      <c r="A992" s="2" t="s">
        <v>410</v>
      </c>
      <c r="B992" s="2" t="str">
        <f>$B$5</f>
        <v>PRODUCTION</v>
      </c>
      <c r="D992" s="7">
        <f t="shared" ref="D992:D999" ca="1" si="631">SUM(E992:U992)</f>
        <v>0.47643456048189503</v>
      </c>
      <c r="E992" s="7">
        <f t="shared" ref="E992:E999" ca="1" si="632">IF(E$991=0,0,+E984/E$991*E$983)</f>
        <v>0.41837020507749262</v>
      </c>
      <c r="F992" s="7">
        <f t="shared" ref="F992:U999" ca="1" si="633">IF(F$991=0,0,+F984/F$991*F$983)</f>
        <v>3.4005110076287287E-2</v>
      </c>
      <c r="G992" s="7">
        <f t="shared" ca="1" si="633"/>
        <v>1.8058136184095615E-4</v>
      </c>
      <c r="H992" s="7">
        <f t="shared" ca="1" si="633"/>
        <v>0</v>
      </c>
      <c r="I992" s="7">
        <f t="shared" ca="1" si="633"/>
        <v>1.4914273803098581E-2</v>
      </c>
      <c r="J992" s="7">
        <f t="shared" ca="1" si="633"/>
        <v>4.2917611781240943E-3</v>
      </c>
      <c r="K992" s="7">
        <f t="shared" ca="1" si="633"/>
        <v>0</v>
      </c>
      <c r="L992" s="7">
        <f ca="1">IF(L$991=0,0,+L984/L$991*L$983)</f>
        <v>0</v>
      </c>
      <c r="M992" s="7">
        <f t="shared" ca="1" si="633"/>
        <v>0</v>
      </c>
      <c r="N992" s="7">
        <f t="shared" ca="1" si="633"/>
        <v>0</v>
      </c>
      <c r="O992" s="7">
        <f t="shared" ca="1" si="633"/>
        <v>0</v>
      </c>
      <c r="P992" s="7">
        <f t="shared" ca="1" si="633"/>
        <v>0</v>
      </c>
      <c r="Q992" s="7">
        <f t="shared" ca="1" si="633"/>
        <v>4.5538440241518372E-3</v>
      </c>
      <c r="R992" s="7">
        <f t="shared" ca="1" si="633"/>
        <v>1.1878496089968288E-4</v>
      </c>
      <c r="S992" s="7">
        <f t="shared" ca="1" si="633"/>
        <v>0</v>
      </c>
      <c r="T992" s="7">
        <f t="shared" ca="1" si="633"/>
        <v>0</v>
      </c>
      <c r="U992" s="7">
        <f t="shared" ca="1" si="633"/>
        <v>0</v>
      </c>
    </row>
    <row r="993" spans="1:23">
      <c r="A993" s="2" t="s">
        <v>410</v>
      </c>
      <c r="B993" s="2" t="str">
        <f>$B$6</f>
        <v>BULKTRAN</v>
      </c>
      <c r="D993" s="7">
        <f t="shared" ca="1" si="631"/>
        <v>-8.5694653318415595E-2</v>
      </c>
      <c r="E993" s="7">
        <f t="shared" ca="1" si="632"/>
        <v>-8.5807662964636086E-2</v>
      </c>
      <c r="F993" s="7">
        <f t="shared" ref="F993:S993" ca="1" si="634">IF(F$991=0,0,+F985/F$991*F$983)</f>
        <v>-1.3786379356764472E-3</v>
      </c>
      <c r="G993" s="7">
        <f t="shared" ca="1" si="634"/>
        <v>-2.7984592665965156E-6</v>
      </c>
      <c r="H993" s="7">
        <f t="shared" ca="1" si="634"/>
        <v>0</v>
      </c>
      <c r="I993" s="7">
        <f t="shared" ca="1" si="634"/>
        <v>7.6720197491050206E-4</v>
      </c>
      <c r="J993" s="7">
        <f t="shared" ca="1" si="634"/>
        <v>2.6900622201176115E-4</v>
      </c>
      <c r="K993" s="7">
        <f t="shared" ca="1" si="634"/>
        <v>0</v>
      </c>
      <c r="L993" s="7">
        <f t="shared" ca="1" si="634"/>
        <v>0</v>
      </c>
      <c r="M993" s="7">
        <f t="shared" ca="1" si="634"/>
        <v>0</v>
      </c>
      <c r="N993" s="7">
        <f t="shared" ca="1" si="634"/>
        <v>0</v>
      </c>
      <c r="O993" s="7">
        <f t="shared" ca="1" si="634"/>
        <v>0</v>
      </c>
      <c r="P993" s="7">
        <f t="shared" ca="1" si="634"/>
        <v>0</v>
      </c>
      <c r="Q993" s="7">
        <f t="shared" ca="1" si="634"/>
        <v>4.5039348604613546E-4</v>
      </c>
      <c r="R993" s="7">
        <f t="shared" ca="1" si="634"/>
        <v>7.8443581951711776E-6</v>
      </c>
      <c r="S993" s="7">
        <f t="shared" ca="1" si="634"/>
        <v>0</v>
      </c>
      <c r="T993" s="7">
        <f t="shared" ca="1" si="633"/>
        <v>0</v>
      </c>
      <c r="U993" s="7">
        <f t="shared" ca="1" si="633"/>
        <v>0</v>
      </c>
    </row>
    <row r="994" spans="1:23">
      <c r="A994" s="2" t="s">
        <v>410</v>
      </c>
      <c r="B994" s="2" t="str">
        <f>$B$7</f>
        <v>SUBTRAN</v>
      </c>
      <c r="D994" s="7">
        <f t="shared" ca="1" si="631"/>
        <v>-2.5665561466172354E-2</v>
      </c>
      <c r="E994" s="7">
        <f t="shared" ca="1" si="632"/>
        <v>-2.5692216550509434E-2</v>
      </c>
      <c r="F994" s="7">
        <f t="shared" ca="1" si="633"/>
        <v>-4.1340559676270971E-4</v>
      </c>
      <c r="G994" s="7">
        <f t="shared" ca="1" si="633"/>
        <v>-8.5549006109473169E-7</v>
      </c>
      <c r="H994" s="7">
        <f t="shared" ca="1" si="633"/>
        <v>0</v>
      </c>
      <c r="I994" s="7">
        <f t="shared" ca="1" si="633"/>
        <v>2.259352996344589E-4</v>
      </c>
      <c r="J994" s="7">
        <f t="shared" ca="1" si="633"/>
        <v>7.9295628117063711E-5</v>
      </c>
      <c r="K994" s="7">
        <f t="shared" ca="1" si="633"/>
        <v>0</v>
      </c>
      <c r="L994" s="7">
        <f t="shared" ca="1" si="633"/>
        <v>0</v>
      </c>
      <c r="M994" s="7">
        <f t="shared" ca="1" si="633"/>
        <v>0</v>
      </c>
      <c r="N994" s="7">
        <f t="shared" ca="1" si="633"/>
        <v>0</v>
      </c>
      <c r="O994" s="7">
        <f t="shared" ca="1" si="633"/>
        <v>0</v>
      </c>
      <c r="P994" s="7">
        <f t="shared" ca="1" si="633"/>
        <v>0</v>
      </c>
      <c r="Q994" s="7">
        <f t="shared" ca="1" si="633"/>
        <v>1.3331752870958876E-4</v>
      </c>
      <c r="R994" s="7">
        <f t="shared" ca="1" si="633"/>
        <v>2.3677146997879031E-6</v>
      </c>
      <c r="S994" s="7">
        <f t="shared" ca="1" si="633"/>
        <v>0</v>
      </c>
      <c r="T994" s="7">
        <f t="shared" ca="1" si="633"/>
        <v>0</v>
      </c>
      <c r="U994" s="7">
        <f t="shared" ca="1" si="633"/>
        <v>0</v>
      </c>
    </row>
    <row r="995" spans="1:23">
      <c r="A995" s="2" t="s">
        <v>410</v>
      </c>
      <c r="B995" s="2" t="str">
        <f>$B$8</f>
        <v>DISTPRI</v>
      </c>
      <c r="D995" s="7">
        <f t="shared" ca="1" si="631"/>
        <v>5.1858377492403587E-2</v>
      </c>
      <c r="E995" s="7">
        <f t="shared" ca="1" si="632"/>
        <v>4.1437304301719234E-2</v>
      </c>
      <c r="F995" s="7">
        <f t="shared" ca="1" si="633"/>
        <v>5.6068504128500563E-3</v>
      </c>
      <c r="G995" s="7">
        <f t="shared" ca="1" si="633"/>
        <v>3.1986623460781809E-5</v>
      </c>
      <c r="H995" s="7">
        <f t="shared" ca="1" si="633"/>
        <v>0</v>
      </c>
      <c r="I995" s="7">
        <f t="shared" ca="1" si="633"/>
        <v>2.918876610226143E-3</v>
      </c>
      <c r="J995" s="7">
        <f t="shared" ca="1" si="633"/>
        <v>8.5907582487098645E-4</v>
      </c>
      <c r="K995" s="7">
        <f t="shared" ca="1" si="633"/>
        <v>0</v>
      </c>
      <c r="L995" s="7">
        <f t="shared" ca="1" si="633"/>
        <v>0</v>
      </c>
      <c r="M995" s="7">
        <f t="shared" ca="1" si="633"/>
        <v>0</v>
      </c>
      <c r="N995" s="7">
        <f t="shared" ca="1" si="633"/>
        <v>0</v>
      </c>
      <c r="O995" s="7">
        <f t="shared" ca="1" si="633"/>
        <v>0</v>
      </c>
      <c r="P995" s="7">
        <f t="shared" ca="1" si="633"/>
        <v>0</v>
      </c>
      <c r="Q995" s="7">
        <f t="shared" ca="1" si="633"/>
        <v>9.7969776827961296E-4</v>
      </c>
      <c r="R995" s="7">
        <f t="shared" ca="1" si="633"/>
        <v>2.4585950996792704E-5</v>
      </c>
      <c r="S995" s="7">
        <f t="shared" ca="1" si="633"/>
        <v>0</v>
      </c>
      <c r="T995" s="7">
        <f t="shared" ca="1" si="633"/>
        <v>0</v>
      </c>
      <c r="U995" s="7">
        <f t="shared" ca="1" si="633"/>
        <v>0</v>
      </c>
    </row>
    <row r="996" spans="1:23">
      <c r="A996" s="2" t="s">
        <v>410</v>
      </c>
      <c r="B996" s="2" t="str">
        <f>$B$9</f>
        <v>DISTSEC</v>
      </c>
      <c r="D996" s="7">
        <f t="shared" ca="1" si="631"/>
        <v>1.9640091505689027E-2</v>
      </c>
      <c r="E996" s="7">
        <f t="shared" ca="1" si="632"/>
        <v>1.6778014528869671E-2</v>
      </c>
      <c r="F996" s="7">
        <f t="shared" ca="1" si="633"/>
        <v>1.7795550347324655E-3</v>
      </c>
      <c r="G996" s="7">
        <f t="shared" ca="1" si="633"/>
        <v>0</v>
      </c>
      <c r="H996" s="7">
        <f t="shared" ca="1" si="633"/>
        <v>0</v>
      </c>
      <c r="I996" s="7">
        <f t="shared" ca="1" si="633"/>
        <v>8.0483602747292938E-4</v>
      </c>
      <c r="J996" s="7">
        <f t="shared" ca="1" si="633"/>
        <v>0</v>
      </c>
      <c r="K996" s="7">
        <f t="shared" ca="1" si="633"/>
        <v>0</v>
      </c>
      <c r="L996" s="7">
        <f t="shared" ca="1" si="633"/>
        <v>0</v>
      </c>
      <c r="M996" s="7">
        <f t="shared" ca="1" si="633"/>
        <v>0</v>
      </c>
      <c r="N996" s="7">
        <f t="shared" ca="1" si="633"/>
        <v>0</v>
      </c>
      <c r="O996" s="7">
        <f t="shared" ca="1" si="633"/>
        <v>0</v>
      </c>
      <c r="P996" s="7">
        <f t="shared" ca="1" si="633"/>
        <v>0</v>
      </c>
      <c r="Q996" s="7">
        <f t="shared" ca="1" si="633"/>
        <v>2.7768591461396248E-4</v>
      </c>
      <c r="R996" s="7">
        <f t="shared" ca="1" si="633"/>
        <v>0</v>
      </c>
      <c r="S996" s="7">
        <f t="shared" ca="1" si="633"/>
        <v>0</v>
      </c>
      <c r="T996" s="7">
        <f t="shared" ca="1" si="633"/>
        <v>0</v>
      </c>
      <c r="U996" s="7">
        <f t="shared" ca="1" si="633"/>
        <v>0</v>
      </c>
    </row>
    <row r="997" spans="1:23">
      <c r="A997" s="2" t="s">
        <v>410</v>
      </c>
      <c r="B997" s="2" t="str">
        <f>$B$10</f>
        <v>ENERGY</v>
      </c>
      <c r="D997" s="7">
        <f t="shared" ca="1" si="631"/>
        <v>0.31712362129987176</v>
      </c>
      <c r="E997" s="7">
        <f t="shared" ca="1" si="632"/>
        <v>0.27547792956197231</v>
      </c>
      <c r="F997" s="7">
        <f t="shared" ca="1" si="633"/>
        <v>2.4168111807430497E-2</v>
      </c>
      <c r="G997" s="7">
        <f t="shared" ca="1" si="633"/>
        <v>1.2079226182095353E-4</v>
      </c>
      <c r="H997" s="7">
        <f t="shared" ca="1" si="633"/>
        <v>0</v>
      </c>
      <c r="I997" s="7">
        <f t="shared" ca="1" si="633"/>
        <v>1.0969827852335768E-2</v>
      </c>
      <c r="J997" s="7">
        <f t="shared" ca="1" si="633"/>
        <v>3.1100711546394248E-3</v>
      </c>
      <c r="K997" s="7">
        <f t="shared" ca="1" si="633"/>
        <v>0</v>
      </c>
      <c r="L997" s="7">
        <f t="shared" ca="1" si="633"/>
        <v>0</v>
      </c>
      <c r="M997" s="7">
        <f t="shared" ca="1" si="633"/>
        <v>0</v>
      </c>
      <c r="N997" s="7">
        <f t="shared" ca="1" si="633"/>
        <v>0</v>
      </c>
      <c r="O997" s="7">
        <f t="shared" ca="1" si="633"/>
        <v>0</v>
      </c>
      <c r="P997" s="7">
        <f t="shared" ca="1" si="633"/>
        <v>0</v>
      </c>
      <c r="Q997" s="7">
        <f t="shared" ca="1" si="633"/>
        <v>3.19039053142498E-3</v>
      </c>
      <c r="R997" s="7">
        <f t="shared" ca="1" si="633"/>
        <v>8.6498130247863179E-5</v>
      </c>
      <c r="S997" s="7">
        <f t="shared" ca="1" si="633"/>
        <v>0</v>
      </c>
      <c r="T997" s="7">
        <f t="shared" ca="1" si="633"/>
        <v>0</v>
      </c>
      <c r="U997" s="7">
        <f t="shared" ca="1" si="633"/>
        <v>0</v>
      </c>
    </row>
    <row r="998" spans="1:23">
      <c r="A998" s="2" t="s">
        <v>410</v>
      </c>
      <c r="B998" s="2" t="str">
        <f>$B$11</f>
        <v>CUSTOMER</v>
      </c>
      <c r="D998" s="7">
        <f t="shared" ca="1" si="631"/>
        <v>0.24630356400472883</v>
      </c>
      <c r="E998" s="7">
        <f t="shared" ca="1" si="632"/>
        <v>0.22257280603346064</v>
      </c>
      <c r="F998" s="7">
        <f t="shared" ca="1" si="633"/>
        <v>2.2817560869430358E-2</v>
      </c>
      <c r="G998" s="7">
        <f t="shared" ca="1" si="633"/>
        <v>1.1062957039514794E-4</v>
      </c>
      <c r="H998" s="7">
        <f t="shared" ca="1" si="633"/>
        <v>0</v>
      </c>
      <c r="I998" s="7">
        <f t="shared" ca="1" si="633"/>
        <v>4.6757761728190436E-4</v>
      </c>
      <c r="J998" s="7">
        <f t="shared" ca="1" si="633"/>
        <v>1.5907627492710795E-4</v>
      </c>
      <c r="K998" s="7">
        <f t="shared" ca="1" si="633"/>
        <v>0</v>
      </c>
      <c r="L998" s="7">
        <f t="shared" ca="1" si="633"/>
        <v>0</v>
      </c>
      <c r="M998" s="7">
        <f t="shared" ca="1" si="633"/>
        <v>0</v>
      </c>
      <c r="N998" s="7">
        <f t="shared" ca="1" si="633"/>
        <v>0</v>
      </c>
      <c r="O998" s="7">
        <f t="shared" ca="1" si="633"/>
        <v>0</v>
      </c>
      <c r="P998" s="7">
        <f t="shared" ca="1" si="633"/>
        <v>0</v>
      </c>
      <c r="Q998" s="7">
        <f t="shared" ca="1" si="633"/>
        <v>1.7316545483833759E-4</v>
      </c>
      <c r="R998" s="7">
        <f t="shared" ca="1" si="633"/>
        <v>2.7481843953355318E-6</v>
      </c>
      <c r="S998" s="7">
        <f t="shared" ca="1" si="633"/>
        <v>0</v>
      </c>
      <c r="T998" s="7">
        <f t="shared" ca="1" si="633"/>
        <v>0</v>
      </c>
      <c r="U998" s="7">
        <f t="shared" ca="1" si="633"/>
        <v>0</v>
      </c>
    </row>
    <row r="999" spans="1:23">
      <c r="A999" s="2" t="s">
        <v>410</v>
      </c>
      <c r="B999" s="2" t="str">
        <f>$B$12</f>
        <v>TOTAL</v>
      </c>
      <c r="D999" s="7">
        <f t="shared" ca="1" si="631"/>
        <v>1</v>
      </c>
      <c r="E999" s="7">
        <f t="shared" ca="1" si="632"/>
        <v>0.86313637998836856</v>
      </c>
      <c r="F999" s="7">
        <f t="shared" ca="1" si="633"/>
        <v>8.6585144668291522E-2</v>
      </c>
      <c r="G999" s="7">
        <f t="shared" ca="1" si="633"/>
        <v>4.4033586819014822E-4</v>
      </c>
      <c r="H999" s="7">
        <f t="shared" ca="1" si="633"/>
        <v>0</v>
      </c>
      <c r="I999" s="7">
        <f t="shared" ca="1" si="633"/>
        <v>3.1068529184960281E-2</v>
      </c>
      <c r="J999" s="7">
        <f t="shared" ca="1" si="633"/>
        <v>8.7682862826904389E-3</v>
      </c>
      <c r="K999" s="7">
        <f t="shared" ca="1" si="633"/>
        <v>0</v>
      </c>
      <c r="L999" s="7">
        <f t="shared" ca="1" si="633"/>
        <v>0</v>
      </c>
      <c r="M999" s="7">
        <f t="shared" ca="1" si="633"/>
        <v>0</v>
      </c>
      <c r="N999" s="7">
        <f t="shared" ca="1" si="633"/>
        <v>0</v>
      </c>
      <c r="O999" s="7">
        <f t="shared" ca="1" si="633"/>
        <v>0</v>
      </c>
      <c r="P999" s="7">
        <f t="shared" ca="1" si="633"/>
        <v>0</v>
      </c>
      <c r="Q999" s="7">
        <f t="shared" ca="1" si="633"/>
        <v>9.7584947080644538E-3</v>
      </c>
      <c r="R999" s="7">
        <f t="shared" ca="1" si="633"/>
        <v>2.4282929943463338E-4</v>
      </c>
      <c r="S999" s="7">
        <f t="shared" ca="1" si="633"/>
        <v>0</v>
      </c>
      <c r="T999" s="7">
        <f t="shared" ca="1" si="633"/>
        <v>0</v>
      </c>
      <c r="U999" s="7">
        <f t="shared" ca="1" si="633"/>
        <v>0</v>
      </c>
    </row>
    <row r="1001" spans="1:23">
      <c r="A1001" s="2" t="s">
        <v>512</v>
      </c>
      <c r="B1001" s="2" t="str">
        <f>$B$5</f>
        <v>PRODUCTION</v>
      </c>
      <c r="D1001" s="7">
        <f t="shared" ref="D1001:D1008" ca="1" si="635">SUM(E1001:U1001)</f>
        <v>0.30323642675769891</v>
      </c>
      <c r="E1001" s="7">
        <f ca="1">IF(E$931=0,0,E924*E$999/E$931)</f>
        <v>0.26388759027514341</v>
      </c>
      <c r="F1001" s="7">
        <f t="shared" ref="F1001:U1001" ca="1" si="636">IF(F$931=0,0,F924*F$999/F$931)</f>
        <v>2.394320619801078E-2</v>
      </c>
      <c r="G1001" s="7">
        <f t="shared" ca="1" si="636"/>
        <v>1.2715753557683912E-4</v>
      </c>
      <c r="H1001" s="7">
        <f t="shared" ca="1" si="636"/>
        <v>0</v>
      </c>
      <c r="I1001" s="7">
        <f t="shared" ca="1" si="636"/>
        <v>9.5070834215272813E-3</v>
      </c>
      <c r="J1001" s="7">
        <f t="shared" ca="1" si="636"/>
        <v>2.725482935832474E-3</v>
      </c>
      <c r="K1001" s="7">
        <f t="shared" ca="1" si="636"/>
        <v>0</v>
      </c>
      <c r="L1001" s="7">
        <f t="shared" ca="1" si="636"/>
        <v>0</v>
      </c>
      <c r="M1001" s="7">
        <f t="shared" ca="1" si="636"/>
        <v>0</v>
      </c>
      <c r="N1001" s="7">
        <f t="shared" ca="1" si="636"/>
        <v>0</v>
      </c>
      <c r="O1001" s="7">
        <f t="shared" ca="1" si="636"/>
        <v>0</v>
      </c>
      <c r="P1001" s="7">
        <f t="shared" ca="1" si="636"/>
        <v>0</v>
      </c>
      <c r="Q1001" s="7">
        <f t="shared" ca="1" si="636"/>
        <v>2.9715285744789542E-3</v>
      </c>
      <c r="R1001" s="7">
        <f t="shared" ca="1" si="636"/>
        <v>7.4377817129131932E-5</v>
      </c>
      <c r="S1001" s="7">
        <f t="shared" ca="1" si="636"/>
        <v>0</v>
      </c>
      <c r="T1001" s="7">
        <f t="shared" ca="1" si="636"/>
        <v>0</v>
      </c>
      <c r="U1001" s="7">
        <f t="shared" ca="1" si="636"/>
        <v>0</v>
      </c>
      <c r="V1001" s="7"/>
      <c r="W1001" s="7"/>
    </row>
    <row r="1002" spans="1:23">
      <c r="A1002" s="2" t="s">
        <v>512</v>
      </c>
      <c r="B1002" s="2" t="str">
        <f>$B$6</f>
        <v>BULKTRAN</v>
      </c>
      <c r="D1002" s="7">
        <f t="shared" ca="1" si="635"/>
        <v>1.4036196153546265E-2</v>
      </c>
      <c r="E1002" s="7">
        <f t="shared" ref="E1002:U1002" ca="1" si="637">IF(E$931=0,0,E925*E$999/E$931)</f>
        <v>1.2229946685971528E-2</v>
      </c>
      <c r="F1002" s="7">
        <f t="shared" ca="1" si="637"/>
        <v>1.1016167628908678E-3</v>
      </c>
      <c r="G1002" s="7">
        <f t="shared" ca="1" si="637"/>
        <v>5.8422361688474654E-6</v>
      </c>
      <c r="H1002" s="7">
        <f t="shared" ca="1" si="637"/>
        <v>0</v>
      </c>
      <c r="I1002" s="7">
        <f t="shared" ca="1" si="637"/>
        <v>4.3515616526358848E-4</v>
      </c>
      <c r="J1002" s="7">
        <f t="shared" ca="1" si="637"/>
        <v>1.2465971209301146E-4</v>
      </c>
      <c r="K1002" s="7">
        <f t="shared" ca="1" si="637"/>
        <v>0</v>
      </c>
      <c r="L1002" s="7">
        <f t="shared" ca="1" si="637"/>
        <v>0</v>
      </c>
      <c r="M1002" s="7">
        <f t="shared" ca="1" si="637"/>
        <v>0</v>
      </c>
      <c r="N1002" s="7">
        <f t="shared" ca="1" si="637"/>
        <v>0</v>
      </c>
      <c r="O1002" s="7">
        <f t="shared" ca="1" si="637"/>
        <v>0</v>
      </c>
      <c r="P1002" s="7">
        <f t="shared" ca="1" si="637"/>
        <v>0</v>
      </c>
      <c r="Q1002" s="7">
        <f t="shared" ca="1" si="637"/>
        <v>1.355734098610952E-4</v>
      </c>
      <c r="R1002" s="7">
        <f t="shared" ca="1" si="637"/>
        <v>3.4011812973361598E-6</v>
      </c>
      <c r="S1002" s="7">
        <f t="shared" ca="1" si="637"/>
        <v>0</v>
      </c>
      <c r="T1002" s="7">
        <f t="shared" ca="1" si="637"/>
        <v>0</v>
      </c>
      <c r="U1002" s="7">
        <f t="shared" ca="1" si="637"/>
        <v>0</v>
      </c>
      <c r="V1002" s="7"/>
      <c r="W1002" s="7"/>
    </row>
    <row r="1003" spans="1:23">
      <c r="A1003" s="2" t="s">
        <v>512</v>
      </c>
      <c r="B1003" s="2" t="str">
        <f>$B$7</f>
        <v>SUBTRAN</v>
      </c>
      <c r="D1003" s="7">
        <f t="shared" ca="1" si="635"/>
        <v>4.3262177160866087E-3</v>
      </c>
      <c r="E1003" s="7">
        <f ca="1">IF(E$931=0,0,E926*E$999/E$931)</f>
        <v>3.7721894389322282E-3</v>
      </c>
      <c r="F1003" s="7">
        <f t="shared" ref="F1003:U1003" ca="1" si="638">IF(F$931=0,0,F926*F$999/F$931)</f>
        <v>3.3907938049176586E-4</v>
      </c>
      <c r="G1003" s="7">
        <f t="shared" ca="1" si="638"/>
        <v>1.8021369199164012E-6</v>
      </c>
      <c r="H1003" s="7">
        <f t="shared" ca="1" si="638"/>
        <v>0</v>
      </c>
      <c r="I1003" s="7">
        <f t="shared" ca="1" si="638"/>
        <v>1.3260092604102451E-4</v>
      </c>
      <c r="J1003" s="7">
        <f t="shared" ca="1" si="638"/>
        <v>3.8049665524935002E-5</v>
      </c>
      <c r="K1003" s="7">
        <f t="shared" ca="1" si="638"/>
        <v>0</v>
      </c>
      <c r="L1003" s="7">
        <f t="shared" ca="1" si="638"/>
        <v>0</v>
      </c>
      <c r="M1003" s="7">
        <f t="shared" ca="1" si="638"/>
        <v>0</v>
      </c>
      <c r="N1003" s="7">
        <f t="shared" ca="1" si="638"/>
        <v>0</v>
      </c>
      <c r="O1003" s="7">
        <f t="shared" ca="1" si="638"/>
        <v>0</v>
      </c>
      <c r="P1003" s="7">
        <f t="shared" ca="1" si="638"/>
        <v>0</v>
      </c>
      <c r="Q1003" s="7">
        <f t="shared" ca="1" si="638"/>
        <v>4.1435489937456659E-5</v>
      </c>
      <c r="R1003" s="7">
        <f t="shared" ca="1" si="638"/>
        <v>1.0606782392835157E-6</v>
      </c>
      <c r="S1003" s="7">
        <f t="shared" ca="1" si="638"/>
        <v>0</v>
      </c>
      <c r="T1003" s="7">
        <f t="shared" ca="1" si="638"/>
        <v>0</v>
      </c>
      <c r="U1003" s="7">
        <f t="shared" ca="1" si="638"/>
        <v>0</v>
      </c>
      <c r="V1003" s="7"/>
      <c r="W1003" s="7"/>
    </row>
    <row r="1004" spans="1:23">
      <c r="A1004" s="2" t="s">
        <v>512</v>
      </c>
      <c r="B1004" s="2" t="str">
        <f>$B$8</f>
        <v>DISTPRI</v>
      </c>
      <c r="D1004" s="7">
        <f t="shared" ca="1" si="635"/>
        <v>2.3755079997996861E-2</v>
      </c>
      <c r="E1004" s="7">
        <f t="shared" ref="E1004:U1004" ca="1" si="639">IF(E$931=0,0,E927*E$999/E$931)</f>
        <v>2.0727437937062297E-2</v>
      </c>
      <c r="F1004" s="7">
        <f t="shared" ca="1" si="639"/>
        <v>1.8620380296703136E-3</v>
      </c>
      <c r="G1004" s="7">
        <f t="shared" ca="1" si="639"/>
        <v>9.9023190170011527E-6</v>
      </c>
      <c r="H1004" s="7">
        <f t="shared" ca="1" si="639"/>
        <v>0</v>
      </c>
      <c r="I1004" s="7">
        <f t="shared" ca="1" si="639"/>
        <v>7.1809217450264067E-4</v>
      </c>
      <c r="J1004" s="7">
        <f t="shared" ca="1" si="639"/>
        <v>2.0650611279474302E-4</v>
      </c>
      <c r="K1004" s="7">
        <f t="shared" ca="1" si="639"/>
        <v>0</v>
      </c>
      <c r="L1004" s="7">
        <f t="shared" ca="1" si="639"/>
        <v>0</v>
      </c>
      <c r="M1004" s="7">
        <f t="shared" ca="1" si="639"/>
        <v>0</v>
      </c>
      <c r="N1004" s="7">
        <f t="shared" ca="1" si="639"/>
        <v>0</v>
      </c>
      <c r="O1004" s="7">
        <f t="shared" ca="1" si="639"/>
        <v>0</v>
      </c>
      <c r="P1004" s="7">
        <f t="shared" ca="1" si="639"/>
        <v>0</v>
      </c>
      <c r="Q1004" s="7">
        <f t="shared" ca="1" si="639"/>
        <v>2.2533640865765071E-4</v>
      </c>
      <c r="R1004" s="7">
        <f t="shared" ca="1" si="639"/>
        <v>5.7670162922093826E-6</v>
      </c>
      <c r="S1004" s="7">
        <f t="shared" ca="1" si="639"/>
        <v>0</v>
      </c>
      <c r="T1004" s="7">
        <f t="shared" ca="1" si="639"/>
        <v>0</v>
      </c>
      <c r="U1004" s="7">
        <f t="shared" ca="1" si="639"/>
        <v>0</v>
      </c>
      <c r="V1004" s="7"/>
      <c r="W1004" s="7"/>
    </row>
    <row r="1005" spans="1:23">
      <c r="A1005" s="2" t="s">
        <v>512</v>
      </c>
      <c r="B1005" s="2" t="str">
        <f>$B$9</f>
        <v>DISTSEC</v>
      </c>
      <c r="D1005" s="7">
        <f t="shared" ca="1" si="635"/>
        <v>9.6494655093118734E-3</v>
      </c>
      <c r="E1005" s="7">
        <f t="shared" ref="E1005:U1005" ca="1" si="640">IF(E$931=0,0,E928*E$999/E$931)</f>
        <v>8.7259104890848576E-3</v>
      </c>
      <c r="F1005" s="7">
        <f t="shared" ca="1" si="640"/>
        <v>6.3776960482211172E-4</v>
      </c>
      <c r="G1005" s="7">
        <f t="shared" ca="1" si="640"/>
        <v>0</v>
      </c>
      <c r="H1005" s="7">
        <f t="shared" ca="1" si="640"/>
        <v>0</v>
      </c>
      <c r="I1005" s="7">
        <f t="shared" ca="1" si="640"/>
        <v>2.1587122934699088E-4</v>
      </c>
      <c r="J1005" s="7">
        <f t="shared" ca="1" si="640"/>
        <v>0</v>
      </c>
      <c r="K1005" s="7">
        <f t="shared" ca="1" si="640"/>
        <v>0</v>
      </c>
      <c r="L1005" s="7">
        <f t="shared" ca="1" si="640"/>
        <v>0</v>
      </c>
      <c r="M1005" s="7">
        <f t="shared" ca="1" si="640"/>
        <v>0</v>
      </c>
      <c r="N1005" s="7">
        <f t="shared" ca="1" si="640"/>
        <v>0</v>
      </c>
      <c r="O1005" s="7">
        <f t="shared" ca="1" si="640"/>
        <v>0</v>
      </c>
      <c r="P1005" s="7">
        <f t="shared" ca="1" si="640"/>
        <v>0</v>
      </c>
      <c r="Q1005" s="7">
        <f t="shared" ca="1" si="640"/>
        <v>6.9914186057915502E-5</v>
      </c>
      <c r="R1005" s="7">
        <f t="shared" ca="1" si="640"/>
        <v>0</v>
      </c>
      <c r="S1005" s="7">
        <f t="shared" ca="1" si="640"/>
        <v>0</v>
      </c>
      <c r="T1005" s="7">
        <f t="shared" ca="1" si="640"/>
        <v>0</v>
      </c>
      <c r="U1005" s="7">
        <f t="shared" ca="1" si="640"/>
        <v>0</v>
      </c>
      <c r="V1005" s="7"/>
      <c r="W1005" s="7"/>
    </row>
    <row r="1006" spans="1:23">
      <c r="A1006" s="2" t="s">
        <v>512</v>
      </c>
      <c r="B1006" s="2" t="str">
        <f>$B$10</f>
        <v>ENERGY</v>
      </c>
      <c r="D1006" s="7">
        <f t="shared" ca="1" si="635"/>
        <v>0.46181598979070687</v>
      </c>
      <c r="E1006" s="7">
        <f t="shared" ref="E1006:U1006" ca="1" si="641">IF(E$931=0,0,E929*E$999/E$931)</f>
        <v>0.38556578662118934</v>
      </c>
      <c r="F1006" s="7">
        <f t="shared" ca="1" si="641"/>
        <v>4.4207161171028388E-2</v>
      </c>
      <c r="G1006" s="7">
        <f t="shared" ca="1" si="641"/>
        <v>2.3135225404506522E-4</v>
      </c>
      <c r="H1006" s="7">
        <f t="shared" ca="1" si="641"/>
        <v>0</v>
      </c>
      <c r="I1006" s="7">
        <f t="shared" ca="1" si="641"/>
        <v>1.9828186199963804E-2</v>
      </c>
      <c r="J1006" s="7">
        <f t="shared" ca="1" si="641"/>
        <v>5.5952247621572854E-3</v>
      </c>
      <c r="K1006" s="7">
        <f t="shared" ca="1" si="641"/>
        <v>0</v>
      </c>
      <c r="L1006" s="7">
        <f t="shared" ca="1" si="641"/>
        <v>0</v>
      </c>
      <c r="M1006" s="7">
        <f t="shared" ca="1" si="641"/>
        <v>0</v>
      </c>
      <c r="N1006" s="7">
        <f t="shared" ca="1" si="641"/>
        <v>0</v>
      </c>
      <c r="O1006" s="7">
        <f t="shared" ca="1" si="641"/>
        <v>0</v>
      </c>
      <c r="P1006" s="7">
        <f t="shared" ca="1" si="641"/>
        <v>0</v>
      </c>
      <c r="Q1006" s="7">
        <f t="shared" ca="1" si="641"/>
        <v>6.2313998073432967E-3</v>
      </c>
      <c r="R1006" s="7">
        <f t="shared" ca="1" si="641"/>
        <v>1.5687897497969867E-4</v>
      </c>
      <c r="S1006" s="7">
        <f t="shared" ca="1" si="641"/>
        <v>0</v>
      </c>
      <c r="T1006" s="7">
        <f t="shared" ca="1" si="641"/>
        <v>0</v>
      </c>
      <c r="U1006" s="7">
        <f t="shared" ca="1" si="641"/>
        <v>0</v>
      </c>
      <c r="V1006" s="7"/>
      <c r="W1006" s="7"/>
    </row>
    <row r="1007" spans="1:23">
      <c r="A1007" s="2" t="s">
        <v>512</v>
      </c>
      <c r="B1007" s="2" t="str">
        <f>$B$11</f>
        <v>CUSTOMER</v>
      </c>
      <c r="D1007" s="7">
        <f t="shared" ca="1" si="635"/>
        <v>0.18318062407465299</v>
      </c>
      <c r="E1007" s="7">
        <f t="shared" ref="E1007:U1007" ca="1" si="642">IF(E$931=0,0,E930*E$999/E$931)</f>
        <v>0.16822751854098528</v>
      </c>
      <c r="F1007" s="7">
        <f t="shared" ca="1" si="642"/>
        <v>1.4494273521377273E-2</v>
      </c>
      <c r="G1007" s="7">
        <f t="shared" ca="1" si="642"/>
        <v>6.427938646247888E-5</v>
      </c>
      <c r="H1007" s="7">
        <f t="shared" ca="1" si="642"/>
        <v>0</v>
      </c>
      <c r="I1007" s="7">
        <f t="shared" ca="1" si="642"/>
        <v>2.3153906831494821E-4</v>
      </c>
      <c r="J1007" s="7">
        <f t="shared" ca="1" si="642"/>
        <v>7.8363094287990957E-5</v>
      </c>
      <c r="K1007" s="7">
        <f t="shared" ca="1" si="642"/>
        <v>0</v>
      </c>
      <c r="L1007" s="7">
        <f t="shared" ca="1" si="642"/>
        <v>0</v>
      </c>
      <c r="M1007" s="7">
        <f t="shared" ca="1" si="642"/>
        <v>0</v>
      </c>
      <c r="N1007" s="7">
        <f t="shared" ca="1" si="642"/>
        <v>0</v>
      </c>
      <c r="O1007" s="7">
        <f t="shared" ca="1" si="642"/>
        <v>0</v>
      </c>
      <c r="P1007" s="7">
        <f t="shared" ca="1" si="642"/>
        <v>0</v>
      </c>
      <c r="Q1007" s="7">
        <f t="shared" ca="1" si="642"/>
        <v>8.3306831728084874E-5</v>
      </c>
      <c r="R1007" s="7">
        <f t="shared" ca="1" si="642"/>
        <v>1.3436314969736432E-6</v>
      </c>
      <c r="S1007" s="7">
        <f t="shared" ca="1" si="642"/>
        <v>0</v>
      </c>
      <c r="T1007" s="7">
        <f t="shared" ca="1" si="642"/>
        <v>0</v>
      </c>
      <c r="U1007" s="7">
        <f t="shared" ca="1" si="642"/>
        <v>0</v>
      </c>
      <c r="V1007" s="7"/>
      <c r="W1007" s="7"/>
    </row>
    <row r="1008" spans="1:23">
      <c r="A1008" s="2" t="s">
        <v>512</v>
      </c>
      <c r="B1008" s="2" t="str">
        <f>$B$12</f>
        <v>TOTAL</v>
      </c>
      <c r="D1008" s="7">
        <f t="shared" ca="1" si="635"/>
        <v>1</v>
      </c>
      <c r="E1008" s="7">
        <f t="shared" ref="E1008:U1008" ca="1" si="643">IF(E$931=0,0,E931*E$999/E$931)</f>
        <v>0.86313637998836856</v>
      </c>
      <c r="F1008" s="7">
        <f t="shared" ca="1" si="643"/>
        <v>8.6585144668291522E-2</v>
      </c>
      <c r="G1008" s="7">
        <f t="shared" ca="1" si="643"/>
        <v>4.4033586819014822E-4</v>
      </c>
      <c r="H1008" s="7">
        <f t="shared" ca="1" si="643"/>
        <v>0</v>
      </c>
      <c r="I1008" s="7">
        <f t="shared" ca="1" si="643"/>
        <v>3.1068529184960281E-2</v>
      </c>
      <c r="J1008" s="7">
        <f t="shared" ca="1" si="643"/>
        <v>8.7682862826904389E-3</v>
      </c>
      <c r="K1008" s="7">
        <f t="shared" ca="1" si="643"/>
        <v>0</v>
      </c>
      <c r="L1008" s="7">
        <f t="shared" ca="1" si="643"/>
        <v>0</v>
      </c>
      <c r="M1008" s="7">
        <f t="shared" ca="1" si="643"/>
        <v>0</v>
      </c>
      <c r="N1008" s="7">
        <f t="shared" ca="1" si="643"/>
        <v>0</v>
      </c>
      <c r="O1008" s="7">
        <f t="shared" ca="1" si="643"/>
        <v>0</v>
      </c>
      <c r="P1008" s="7">
        <f t="shared" ca="1" si="643"/>
        <v>0</v>
      </c>
      <c r="Q1008" s="7">
        <f t="shared" ca="1" si="643"/>
        <v>9.7584947080644538E-3</v>
      </c>
      <c r="R1008" s="7">
        <f t="shared" ca="1" si="643"/>
        <v>2.4282929943463341E-4</v>
      </c>
      <c r="S1008" s="7">
        <f t="shared" ca="1" si="643"/>
        <v>0</v>
      </c>
      <c r="T1008" s="7">
        <f t="shared" ca="1" si="643"/>
        <v>0</v>
      </c>
      <c r="U1008" s="7">
        <f t="shared" ca="1" si="643"/>
        <v>0</v>
      </c>
      <c r="V1008" s="7"/>
      <c r="W1008" s="7"/>
    </row>
    <row r="1009" spans="1:24"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</row>
    <row r="1010" spans="1:24">
      <c r="A1010" s="15" t="s">
        <v>650</v>
      </c>
      <c r="D1010" s="7">
        <f t="shared" ref="D1010:U1010" si="644">D212</f>
        <v>0</v>
      </c>
      <c r="E1010" s="7">
        <f t="shared" si="644"/>
        <v>0</v>
      </c>
      <c r="F1010" s="7">
        <f t="shared" si="644"/>
        <v>0</v>
      </c>
      <c r="G1010" s="7">
        <f t="shared" si="644"/>
        <v>0</v>
      </c>
      <c r="H1010" s="7">
        <f t="shared" si="644"/>
        <v>0</v>
      </c>
      <c r="I1010" s="7">
        <f t="shared" si="644"/>
        <v>0</v>
      </c>
      <c r="J1010" s="7">
        <f t="shared" si="644"/>
        <v>0</v>
      </c>
      <c r="K1010" s="7">
        <f t="shared" si="644"/>
        <v>0</v>
      </c>
      <c r="L1010" s="7">
        <f t="shared" si="644"/>
        <v>0</v>
      </c>
      <c r="M1010" s="7">
        <f t="shared" si="644"/>
        <v>0</v>
      </c>
      <c r="N1010" s="7">
        <f t="shared" si="644"/>
        <v>0</v>
      </c>
      <c r="O1010" s="7">
        <f t="shared" si="644"/>
        <v>0</v>
      </c>
      <c r="P1010" s="7">
        <f t="shared" si="644"/>
        <v>0</v>
      </c>
      <c r="Q1010" s="7">
        <f t="shared" si="644"/>
        <v>0</v>
      </c>
      <c r="R1010" s="7">
        <f t="shared" si="644"/>
        <v>0</v>
      </c>
      <c r="S1010" s="7">
        <f t="shared" si="644"/>
        <v>0</v>
      </c>
      <c r="T1010" s="7">
        <f t="shared" si="644"/>
        <v>0</v>
      </c>
      <c r="U1010" s="7">
        <f t="shared" si="644"/>
        <v>0</v>
      </c>
      <c r="V1010" s="7"/>
      <c r="W1010" s="7"/>
    </row>
    <row r="1011" spans="1:24">
      <c r="A1011" s="15" t="s">
        <v>72</v>
      </c>
      <c r="B1011" s="2" t="str">
        <f>$B$5</f>
        <v>PRODUCTION</v>
      </c>
      <c r="D1011" s="7">
        <f ca="1">+D885</f>
        <v>0.4628699670158552</v>
      </c>
      <c r="E1011" s="7">
        <f t="shared" ref="E1011:U1018" ca="1" si="645">+E885</f>
        <v>0.21581430538499918</v>
      </c>
      <c r="F1011" s="7">
        <f t="shared" ca="1" si="645"/>
        <v>6.2314548913235311E-2</v>
      </c>
      <c r="G1011" s="7">
        <f t="shared" ca="1" si="645"/>
        <v>7.8742988972902936E-4</v>
      </c>
      <c r="H1011" s="7">
        <f t="shared" ca="1" si="645"/>
        <v>3.8786665628404206E-5</v>
      </c>
      <c r="I1011" s="7">
        <f t="shared" ca="1" si="645"/>
        <v>3.1516267516645179E-2</v>
      </c>
      <c r="J1011" s="7">
        <f t="shared" ca="1" si="645"/>
        <v>8.7608096347103846E-3</v>
      </c>
      <c r="K1011" s="7">
        <f t="shared" ca="1" si="645"/>
        <v>1.0779152393522386E-3</v>
      </c>
      <c r="L1011" s="7">
        <f t="shared" ca="1" si="645"/>
        <v>0</v>
      </c>
      <c r="M1011" s="7">
        <f t="shared" ca="1" si="645"/>
        <v>1.2693532202549514E-3</v>
      </c>
      <c r="N1011" s="7">
        <f t="shared" ca="1" si="645"/>
        <v>2.4193241336945656E-2</v>
      </c>
      <c r="O1011" s="7">
        <f t="shared" ca="1" si="645"/>
        <v>9.248298277294692E-2</v>
      </c>
      <c r="P1011" s="7">
        <f t="shared" ca="1" si="645"/>
        <v>1.3424593466802061E-2</v>
      </c>
      <c r="Q1011" s="7">
        <f t="shared" ca="1" si="645"/>
        <v>9.4071497973323703E-3</v>
      </c>
      <c r="R1011" s="7">
        <f t="shared" ca="1" si="645"/>
        <v>1.6885777121852037E-4</v>
      </c>
      <c r="S1011" s="7">
        <f t="shared" ca="1" si="645"/>
        <v>1.4520071509770358E-4</v>
      </c>
      <c r="T1011" s="7">
        <f t="shared" ca="1" si="645"/>
        <v>1.1580526783503352E-3</v>
      </c>
      <c r="U1011" s="7">
        <f t="shared" ca="1" si="645"/>
        <v>3.1047201260690364E-4</v>
      </c>
    </row>
    <row r="1012" spans="1:24">
      <c r="B1012" s="2" t="str">
        <f>$B$6</f>
        <v>BULKTRAN</v>
      </c>
      <c r="D1012" s="7">
        <f t="shared" ref="D1012:S1018" ca="1" si="646">+D886</f>
        <v>-6.0214680212762765E-2</v>
      </c>
      <c r="E1012" s="7">
        <f t="shared" ca="1" si="646"/>
        <v>-4.4263479938761327E-2</v>
      </c>
      <c r="F1012" s="7">
        <f t="shared" ca="1" si="646"/>
        <v>-2.5263615051862049E-3</v>
      </c>
      <c r="G1012" s="7">
        <f t="shared" ca="1" si="646"/>
        <v>-1.2202756969171868E-5</v>
      </c>
      <c r="H1012" s="7">
        <f t="shared" ca="1" si="646"/>
        <v>-2.1041586260295979E-8</v>
      </c>
      <c r="I1012" s="7">
        <f t="shared" ca="1" si="646"/>
        <v>1.6212215894517372E-3</v>
      </c>
      <c r="J1012" s="7">
        <f t="shared" ca="1" si="646"/>
        <v>5.4912475410101558E-4</v>
      </c>
      <c r="K1012" s="7">
        <f t="shared" ca="1" si="646"/>
        <v>-1.9362989188109503E-4</v>
      </c>
      <c r="L1012" s="7">
        <f t="shared" ca="1" si="646"/>
        <v>0</v>
      </c>
      <c r="M1012" s="7">
        <f t="shared" ca="1" si="646"/>
        <v>2.0139645155876122E-5</v>
      </c>
      <c r="N1012" s="7">
        <f t="shared" ca="1" si="646"/>
        <v>4.1542806099799346E-4</v>
      </c>
      <c r="O1012" s="7">
        <f t="shared" ca="1" si="646"/>
        <v>-1.6153027898723474E-2</v>
      </c>
      <c r="P1012" s="7">
        <f t="shared" ca="1" si="646"/>
        <v>-7.2667124158155372E-4</v>
      </c>
      <c r="Q1012" s="7">
        <f t="shared" ca="1" si="646"/>
        <v>9.3040494327599585E-4</v>
      </c>
      <c r="R1012" s="7">
        <f t="shared" ca="1" si="646"/>
        <v>1.1151082017823657E-5</v>
      </c>
      <c r="S1012" s="7">
        <f t="shared" ca="1" si="646"/>
        <v>2.6827344077419133E-5</v>
      </c>
      <c r="T1012" s="7">
        <f t="shared" ca="1" si="645"/>
        <v>4.9247893364235173E-5</v>
      </c>
      <c r="U1012" s="7">
        <f t="shared" ca="1" si="645"/>
        <v>3.7168749484265273E-5</v>
      </c>
    </row>
    <row r="1013" spans="1:24">
      <c r="B1013" s="2" t="str">
        <f>$B$7</f>
        <v>SUBTRAN</v>
      </c>
      <c r="D1013" s="7">
        <f t="shared" ca="1" si="646"/>
        <v>-1.9180864846975201E-2</v>
      </c>
      <c r="E1013" s="7">
        <f t="shared" ca="1" si="645"/>
        <v>-1.3253209242331556E-2</v>
      </c>
      <c r="F1013" s="7">
        <f t="shared" ca="1" si="645"/>
        <v>-7.5756800147631649E-4</v>
      </c>
      <c r="G1013" s="7">
        <f t="shared" ca="1" si="645"/>
        <v>-3.7303874420074449E-6</v>
      </c>
      <c r="H1013" s="7">
        <f t="shared" ca="1" si="645"/>
        <v>-3.5475717560459042E-8</v>
      </c>
      <c r="I1013" s="7">
        <f t="shared" ca="1" si="645"/>
        <v>4.774377511598059E-4</v>
      </c>
      <c r="J1013" s="7">
        <f t="shared" ca="1" si="645"/>
        <v>1.6186685930693622E-4</v>
      </c>
      <c r="K1013" s="7">
        <f t="shared" ca="1" si="645"/>
        <v>-7.242233647760994E-5</v>
      </c>
      <c r="L1013" s="7">
        <f t="shared" ca="1" si="645"/>
        <v>0</v>
      </c>
      <c r="M1013" s="7">
        <f t="shared" ca="1" si="645"/>
        <v>5.759463863578285E-6</v>
      </c>
      <c r="N1013" s="7">
        <f t="shared" ca="1" si="645"/>
        <v>1.2230010305472371E-4</v>
      </c>
      <c r="O1013" s="7">
        <f t="shared" ca="1" si="645"/>
        <v>-6.1511186156510749E-3</v>
      </c>
      <c r="P1013" s="7">
        <f t="shared" ca="1" si="645"/>
        <v>0</v>
      </c>
      <c r="Q1013" s="7">
        <f t="shared" ca="1" si="645"/>
        <v>2.754020463875783E-4</v>
      </c>
      <c r="R1013" s="7">
        <f t="shared" ca="1" si="645"/>
        <v>3.3658050990576262E-6</v>
      </c>
      <c r="S1013" s="7">
        <f t="shared" ca="1" si="645"/>
        <v>7.9709086552958406E-6</v>
      </c>
      <c r="T1013" s="7">
        <f t="shared" ca="1" si="645"/>
        <v>1.7755593050845318E-6</v>
      </c>
      <c r="U1013" s="7">
        <f t="shared" ca="1" si="645"/>
        <v>1.3407152888716599E-6</v>
      </c>
      <c r="V1013" s="4"/>
      <c r="W1013" s="4"/>
      <c r="X1013" s="4"/>
    </row>
    <row r="1014" spans="1:24">
      <c r="B1014" s="2" t="str">
        <f>$B$8</f>
        <v>DISTPRI</v>
      </c>
      <c r="D1014" s="7">
        <f t="shared" ca="1" si="646"/>
        <v>4.6484417068544878E-2</v>
      </c>
      <c r="E1014" s="7">
        <f t="shared" ca="1" si="645"/>
        <v>2.1375238810913775E-2</v>
      </c>
      <c r="F1014" s="7">
        <f t="shared" ca="1" si="645"/>
        <v>1.0274583835103558E-2</v>
      </c>
      <c r="G1014" s="7">
        <f t="shared" ca="1" si="645"/>
        <v>1.3947853271098156E-4</v>
      </c>
      <c r="H1014" s="7">
        <f t="shared" ca="1" si="645"/>
        <v>0</v>
      </c>
      <c r="I1014" s="7">
        <f t="shared" ca="1" si="645"/>
        <v>6.1680573463022614E-3</v>
      </c>
      <c r="J1014" s="7">
        <f t="shared" ca="1" si="645"/>
        <v>1.7536389959998126E-3</v>
      </c>
      <c r="K1014" s="7">
        <f t="shared" ca="1" si="645"/>
        <v>0</v>
      </c>
      <c r="L1014" s="7">
        <f t="shared" ca="1" si="645"/>
        <v>0</v>
      </c>
      <c r="M1014" s="7">
        <f t="shared" ca="1" si="645"/>
        <v>2.3021004870567063E-4</v>
      </c>
      <c r="N1014" s="7">
        <f t="shared" ca="1" si="645"/>
        <v>4.4110427015237753E-3</v>
      </c>
      <c r="O1014" s="7">
        <f t="shared" ca="1" si="645"/>
        <v>0</v>
      </c>
      <c r="P1014" s="7">
        <f t="shared" ca="1" si="645"/>
        <v>0</v>
      </c>
      <c r="Q1014" s="7">
        <f t="shared" ca="1" si="645"/>
        <v>2.0238206696231906E-3</v>
      </c>
      <c r="R1014" s="7">
        <f t="shared" ca="1" si="645"/>
        <v>3.4949953741301091E-5</v>
      </c>
      <c r="S1014" s="7">
        <f t="shared" ca="1" si="645"/>
        <v>3.6881285745911506E-5</v>
      </c>
      <c r="T1014" s="7">
        <f t="shared" ca="1" si="645"/>
        <v>2.7943632928639021E-5</v>
      </c>
      <c r="U1014" s="7">
        <f t="shared" ca="1" si="645"/>
        <v>8.5712552460080672E-6</v>
      </c>
      <c r="V1014" s="4"/>
      <c r="W1014" s="4"/>
      <c r="X1014" s="4"/>
    </row>
    <row r="1015" spans="1:24">
      <c r="B1015" s="2" t="str">
        <f>$B$9</f>
        <v>DISTSEC</v>
      </c>
      <c r="D1015" s="7">
        <f t="shared" ca="1" si="646"/>
        <v>1.4484862008897707E-2</v>
      </c>
      <c r="E1015" s="7">
        <f t="shared" ca="1" si="645"/>
        <v>8.6548599956269463E-3</v>
      </c>
      <c r="F1015" s="7">
        <f t="shared" ca="1" si="645"/>
        <v>3.2610442667838505E-3</v>
      </c>
      <c r="G1015" s="7">
        <f t="shared" ca="1" si="645"/>
        <v>0</v>
      </c>
      <c r="H1015" s="7">
        <f t="shared" ca="1" si="645"/>
        <v>0</v>
      </c>
      <c r="I1015" s="7">
        <f t="shared" ca="1" si="645"/>
        <v>1.7007484161649844E-3</v>
      </c>
      <c r="J1015" s="7">
        <f t="shared" ca="1" si="645"/>
        <v>0</v>
      </c>
      <c r="K1015" s="7">
        <f t="shared" ca="1" si="645"/>
        <v>0</v>
      </c>
      <c r="L1015" s="7">
        <f t="shared" ca="1" si="645"/>
        <v>0</v>
      </c>
      <c r="M1015" s="7">
        <f t="shared" ca="1" si="645"/>
        <v>5.2192036204270455E-5</v>
      </c>
      <c r="N1015" s="7">
        <f t="shared" ca="1" si="645"/>
        <v>0</v>
      </c>
      <c r="O1015" s="7">
        <f t="shared" ca="1" si="645"/>
        <v>0</v>
      </c>
      <c r="P1015" s="7">
        <f t="shared" ca="1" si="645"/>
        <v>0</v>
      </c>
      <c r="Q1015" s="7">
        <f t="shared" ca="1" si="645"/>
        <v>5.7363251387805819E-4</v>
      </c>
      <c r="R1015" s="7">
        <f t="shared" ca="1" si="645"/>
        <v>0</v>
      </c>
      <c r="S1015" s="7">
        <f t="shared" ca="1" si="645"/>
        <v>9.1099942820978868E-6</v>
      </c>
      <c r="T1015" s="7">
        <f t="shared" ca="1" si="645"/>
        <v>1.8044994841710996E-4</v>
      </c>
      <c r="U1015" s="7">
        <f t="shared" ca="1" si="645"/>
        <v>5.282483754039068E-5</v>
      </c>
      <c r="V1015" s="4"/>
      <c r="W1015" s="4"/>
      <c r="X1015" s="4"/>
    </row>
    <row r="1016" spans="1:24">
      <c r="B1016" s="2" t="str">
        <f>$B$10</f>
        <v>ENERGY</v>
      </c>
      <c r="D1016" s="7">
        <f t="shared" ca="1" si="646"/>
        <v>0.38174560483202263</v>
      </c>
      <c r="E1016" s="7">
        <f t="shared" ca="1" si="645"/>
        <v>0.14210399616364358</v>
      </c>
      <c r="F1016" s="7">
        <f t="shared" ca="1" si="645"/>
        <v>4.4288196155990715E-2</v>
      </c>
      <c r="G1016" s="7">
        <f t="shared" ca="1" si="645"/>
        <v>5.2671790951252617E-4</v>
      </c>
      <c r="H1016" s="7">
        <f t="shared" ca="1" si="645"/>
        <v>2.6432185454200584E-5</v>
      </c>
      <c r="I1016" s="7">
        <f t="shared" ca="1" si="645"/>
        <v>2.3181016640175339E-2</v>
      </c>
      <c r="J1016" s="7">
        <f t="shared" ca="1" si="645"/>
        <v>6.348615453040966E-3</v>
      </c>
      <c r="K1016" s="7">
        <f t="shared" ca="1" si="645"/>
        <v>9.6426527207040045E-4</v>
      </c>
      <c r="L1016" s="7">
        <f t="shared" ca="1" si="645"/>
        <v>0</v>
      </c>
      <c r="M1016" s="7">
        <f t="shared" ca="1" si="645"/>
        <v>1.1122607139074066E-3</v>
      </c>
      <c r="N1016" s="7">
        <f t="shared" ca="1" si="645"/>
        <v>2.3825336226228729E-2</v>
      </c>
      <c r="O1016" s="7">
        <f t="shared" ca="1" si="645"/>
        <v>0.11319195816983708</v>
      </c>
      <c r="P1016" s="7">
        <f t="shared" ca="1" si="645"/>
        <v>1.619916698491539E-2</v>
      </c>
      <c r="Q1016" s="7">
        <f t="shared" ca="1" si="645"/>
        <v>6.5905818209694824E-3</v>
      </c>
      <c r="R1016" s="7">
        <f t="shared" ca="1" si="645"/>
        <v>1.2296069618239399E-4</v>
      </c>
      <c r="S1016" s="7">
        <f t="shared" ca="1" si="645"/>
        <v>1.1235880619573408E-4</v>
      </c>
      <c r="T1016" s="7">
        <f t="shared" ca="1" si="645"/>
        <v>2.5265688033807216E-3</v>
      </c>
      <c r="U1016" s="7">
        <f t="shared" ca="1" si="645"/>
        <v>6.2517283051789676E-4</v>
      </c>
      <c r="V1016" s="4"/>
      <c r="W1016" s="4"/>
      <c r="X1016" s="4"/>
    </row>
    <row r="1017" spans="1:24">
      <c r="B1017" s="2" t="str">
        <f>$B$11</f>
        <v>CUSTOMER</v>
      </c>
      <c r="D1017" s="7">
        <f t="shared" ca="1" si="646"/>
        <v>0.17381069413441749</v>
      </c>
      <c r="E1017" s="7">
        <f t="shared" ca="1" si="645"/>
        <v>0.11481313666398471</v>
      </c>
      <c r="F1017" s="7">
        <f t="shared" ca="1" si="645"/>
        <v>4.1813304226600616E-2</v>
      </c>
      <c r="G1017" s="7">
        <f t="shared" ca="1" si="645"/>
        <v>4.8240321996100851E-4</v>
      </c>
      <c r="H1017" s="7">
        <f t="shared" ca="1" si="645"/>
        <v>3.6021010996765543E-5</v>
      </c>
      <c r="I1017" s="7">
        <f t="shared" ca="1" si="645"/>
        <v>9.8806696629040219E-4</v>
      </c>
      <c r="J1017" s="7">
        <f t="shared" ca="1" si="645"/>
        <v>3.247237915145122E-4</v>
      </c>
      <c r="K1017" s="7">
        <f t="shared" ca="1" si="645"/>
        <v>6.8562241453323859E-5</v>
      </c>
      <c r="L1017" s="7">
        <f t="shared" ca="1" si="645"/>
        <v>0</v>
      </c>
      <c r="M1017" s="7">
        <f t="shared" ca="1" si="645"/>
        <v>8.2077643471354007E-6</v>
      </c>
      <c r="N1017" s="7">
        <f t="shared" ca="1" si="645"/>
        <v>2.1527927026332653E-4</v>
      </c>
      <c r="O1017" s="7">
        <f t="shared" ca="1" si="645"/>
        <v>2.258144958215238E-4</v>
      </c>
      <c r="P1017" s="7">
        <f t="shared" ca="1" si="645"/>
        <v>6.0356507951811197E-5</v>
      </c>
      <c r="Q1017" s="7">
        <f t="shared" ca="1" si="645"/>
        <v>3.577183067201865E-4</v>
      </c>
      <c r="R1017" s="7">
        <f t="shared" ca="1" si="645"/>
        <v>3.9066586239463405E-6</v>
      </c>
      <c r="S1017" s="7">
        <f t="shared" ca="1" si="645"/>
        <v>3.0028502120973904E-5</v>
      </c>
      <c r="T1017" s="7">
        <f t="shared" ca="1" si="645"/>
        <v>1.2385364222470533E-2</v>
      </c>
      <c r="U1017" s="7">
        <f t="shared" ca="1" si="645"/>
        <v>1.9978002852967919E-3</v>
      </c>
      <c r="V1017" s="4"/>
      <c r="W1017" s="4"/>
      <c r="X1017" s="4"/>
    </row>
    <row r="1018" spans="1:24">
      <c r="B1018" s="2" t="str">
        <f>$B$12</f>
        <v>TOTAL</v>
      </c>
      <c r="D1018" s="7">
        <f t="shared" ca="1" si="646"/>
        <v>0.99999999999999978</v>
      </c>
      <c r="E1018" s="7">
        <f t="shared" ca="1" si="645"/>
        <v>0.44524484783807511</v>
      </c>
      <c r="F1018" s="7">
        <f t="shared" ca="1" si="645"/>
        <v>0.15866774789105156</v>
      </c>
      <c r="G1018" s="7">
        <f t="shared" ca="1" si="645"/>
        <v>1.9200964075023665E-3</v>
      </c>
      <c r="H1018" s="7">
        <f t="shared" ca="1" si="645"/>
        <v>1.0118334477554958E-4</v>
      </c>
      <c r="I1018" s="7">
        <f t="shared" ca="1" si="645"/>
        <v>6.5652816226189695E-2</v>
      </c>
      <c r="J1018" s="7">
        <f t="shared" ca="1" si="645"/>
        <v>1.7898779488673629E-2</v>
      </c>
      <c r="K1018" s="7">
        <f t="shared" ca="1" si="645"/>
        <v>1.8446905245172577E-3</v>
      </c>
      <c r="L1018" s="7">
        <f t="shared" ca="1" si="645"/>
        <v>0</v>
      </c>
      <c r="M1018" s="7">
        <f t="shared" ca="1" si="645"/>
        <v>2.6981228924388896E-3</v>
      </c>
      <c r="N1018" s="7">
        <f t="shared" ca="1" si="645"/>
        <v>5.3182627699014218E-2</v>
      </c>
      <c r="O1018" s="7">
        <f t="shared" ca="1" si="645"/>
        <v>0.18359660892423094</v>
      </c>
      <c r="P1018" s="7">
        <f t="shared" ca="1" si="645"/>
        <v>2.8957445718087716E-2</v>
      </c>
      <c r="Q1018" s="7">
        <f t="shared" ca="1" si="645"/>
        <v>2.0158710098186861E-2</v>
      </c>
      <c r="R1018" s="7">
        <f t="shared" ca="1" si="645"/>
        <v>3.4519196688304309E-4</v>
      </c>
      <c r="S1018" s="7">
        <f t="shared" ca="1" si="645"/>
        <v>3.6837755617513581E-4</v>
      </c>
      <c r="T1018" s="7">
        <f t="shared" ca="1" si="645"/>
        <v>1.6329402738216658E-2</v>
      </c>
      <c r="U1018" s="7">
        <f t="shared" ca="1" si="645"/>
        <v>3.033350685981128E-3</v>
      </c>
      <c r="V1018" s="4"/>
      <c r="W1018" s="4"/>
      <c r="X1018" s="4"/>
    </row>
    <row r="1019" spans="1:24">
      <c r="A1019" s="2" t="s">
        <v>648</v>
      </c>
      <c r="B1019" s="2" t="str">
        <f>$B$5</f>
        <v>PRODUCTION</v>
      </c>
      <c r="D1019" s="7">
        <f t="shared" ref="D1019:D1026" si="647">SUM(E1019:U1019)</f>
        <v>0</v>
      </c>
      <c r="E1019" s="7">
        <f>IF(E$1010=0,0,+E1011/E$1018*E$1010)</f>
        <v>0</v>
      </c>
      <c r="F1019" s="7">
        <f t="shared" ref="F1019:U1026" si="648">IF(F$1010=0,0,+F1011/F$1018*F$1010)</f>
        <v>0</v>
      </c>
      <c r="G1019" s="7">
        <f t="shared" si="648"/>
        <v>0</v>
      </c>
      <c r="H1019" s="7">
        <f t="shared" si="648"/>
        <v>0</v>
      </c>
      <c r="I1019" s="7">
        <f t="shared" si="648"/>
        <v>0</v>
      </c>
      <c r="J1019" s="7">
        <f t="shared" si="648"/>
        <v>0</v>
      </c>
      <c r="K1019" s="7">
        <f t="shared" si="648"/>
        <v>0</v>
      </c>
      <c r="L1019" s="7">
        <f t="shared" si="648"/>
        <v>0</v>
      </c>
      <c r="M1019" s="7">
        <f t="shared" si="648"/>
        <v>0</v>
      </c>
      <c r="N1019" s="7">
        <f t="shared" si="648"/>
        <v>0</v>
      </c>
      <c r="O1019" s="7">
        <f t="shared" si="648"/>
        <v>0</v>
      </c>
      <c r="P1019" s="7">
        <f t="shared" si="648"/>
        <v>0</v>
      </c>
      <c r="Q1019" s="7">
        <f t="shared" si="648"/>
        <v>0</v>
      </c>
      <c r="R1019" s="7">
        <f t="shared" si="648"/>
        <v>0</v>
      </c>
      <c r="S1019" s="7">
        <f t="shared" si="648"/>
        <v>0</v>
      </c>
      <c r="T1019" s="7">
        <f t="shared" si="648"/>
        <v>0</v>
      </c>
      <c r="U1019" s="7">
        <f t="shared" si="648"/>
        <v>0</v>
      </c>
      <c r="V1019" s="4"/>
      <c r="W1019" s="4"/>
      <c r="X1019" s="4"/>
    </row>
    <row r="1020" spans="1:24">
      <c r="A1020" s="2" t="str">
        <f>A1019</f>
        <v>CUST_SPEC_FXNL</v>
      </c>
      <c r="B1020" s="2" t="str">
        <f>$B$6</f>
        <v>BULKTRAN</v>
      </c>
      <c r="D1020" s="7">
        <f t="shared" si="647"/>
        <v>0</v>
      </c>
      <c r="E1020" s="7">
        <f t="shared" ref="E1020:T1026" si="649">IF(E$1010=0,0,+E1012/E$1018*E$1010)</f>
        <v>0</v>
      </c>
      <c r="F1020" s="7">
        <f t="shared" si="649"/>
        <v>0</v>
      </c>
      <c r="G1020" s="7">
        <f t="shared" si="649"/>
        <v>0</v>
      </c>
      <c r="H1020" s="7">
        <f t="shared" si="649"/>
        <v>0</v>
      </c>
      <c r="I1020" s="7">
        <f t="shared" si="649"/>
        <v>0</v>
      </c>
      <c r="J1020" s="7">
        <f t="shared" si="649"/>
        <v>0</v>
      </c>
      <c r="K1020" s="7">
        <f t="shared" si="649"/>
        <v>0</v>
      </c>
      <c r="L1020" s="7">
        <f t="shared" si="649"/>
        <v>0</v>
      </c>
      <c r="M1020" s="7">
        <f t="shared" si="649"/>
        <v>0</v>
      </c>
      <c r="N1020" s="7">
        <f t="shared" si="649"/>
        <v>0</v>
      </c>
      <c r="O1020" s="7">
        <f t="shared" si="649"/>
        <v>0</v>
      </c>
      <c r="P1020" s="7">
        <f t="shared" si="649"/>
        <v>0</v>
      </c>
      <c r="Q1020" s="7">
        <f t="shared" si="649"/>
        <v>0</v>
      </c>
      <c r="R1020" s="7">
        <f t="shared" si="649"/>
        <v>0</v>
      </c>
      <c r="S1020" s="7">
        <f t="shared" si="649"/>
        <v>0</v>
      </c>
      <c r="T1020" s="7">
        <f t="shared" si="649"/>
        <v>0</v>
      </c>
      <c r="U1020" s="7">
        <f t="shared" si="648"/>
        <v>0</v>
      </c>
      <c r="V1020" s="4"/>
      <c r="W1020" s="4"/>
      <c r="X1020" s="4"/>
    </row>
    <row r="1021" spans="1:24">
      <c r="A1021" s="2" t="str">
        <f t="shared" ref="A1021:A1026" si="650">A1020</f>
        <v>CUST_SPEC_FXNL</v>
      </c>
      <c r="B1021" s="2" t="str">
        <f>$B$7</f>
        <v>SUBTRAN</v>
      </c>
      <c r="D1021" s="7">
        <f t="shared" si="647"/>
        <v>0</v>
      </c>
      <c r="E1021" s="7">
        <f t="shared" si="649"/>
        <v>0</v>
      </c>
      <c r="F1021" s="7">
        <f t="shared" si="648"/>
        <v>0</v>
      </c>
      <c r="G1021" s="7">
        <f t="shared" si="648"/>
        <v>0</v>
      </c>
      <c r="H1021" s="7">
        <f t="shared" si="648"/>
        <v>0</v>
      </c>
      <c r="I1021" s="7">
        <f t="shared" si="648"/>
        <v>0</v>
      </c>
      <c r="J1021" s="7">
        <f t="shared" si="648"/>
        <v>0</v>
      </c>
      <c r="K1021" s="7">
        <f t="shared" si="648"/>
        <v>0</v>
      </c>
      <c r="L1021" s="7">
        <f t="shared" si="648"/>
        <v>0</v>
      </c>
      <c r="M1021" s="7">
        <f t="shared" si="648"/>
        <v>0</v>
      </c>
      <c r="N1021" s="7">
        <f t="shared" si="648"/>
        <v>0</v>
      </c>
      <c r="O1021" s="7">
        <f t="shared" si="648"/>
        <v>0</v>
      </c>
      <c r="P1021" s="7">
        <f t="shared" si="648"/>
        <v>0</v>
      </c>
      <c r="Q1021" s="7">
        <f t="shared" si="648"/>
        <v>0</v>
      </c>
      <c r="R1021" s="7">
        <f t="shared" si="648"/>
        <v>0</v>
      </c>
      <c r="S1021" s="7">
        <f t="shared" si="648"/>
        <v>0</v>
      </c>
      <c r="T1021" s="7">
        <f t="shared" si="648"/>
        <v>0</v>
      </c>
      <c r="U1021" s="7">
        <f t="shared" si="648"/>
        <v>0</v>
      </c>
      <c r="V1021" s="4"/>
      <c r="W1021" s="4"/>
      <c r="X1021" s="4"/>
    </row>
    <row r="1022" spans="1:24">
      <c r="A1022" s="2" t="str">
        <f t="shared" si="650"/>
        <v>CUST_SPEC_FXNL</v>
      </c>
      <c r="B1022" s="2" t="str">
        <f>$B$8</f>
        <v>DISTPRI</v>
      </c>
      <c r="D1022" s="7">
        <f t="shared" si="647"/>
        <v>0</v>
      </c>
      <c r="E1022" s="7">
        <f t="shared" si="649"/>
        <v>0</v>
      </c>
      <c r="F1022" s="7">
        <f t="shared" si="648"/>
        <v>0</v>
      </c>
      <c r="G1022" s="7">
        <f t="shared" si="648"/>
        <v>0</v>
      </c>
      <c r="H1022" s="7">
        <f t="shared" si="648"/>
        <v>0</v>
      </c>
      <c r="I1022" s="7">
        <f t="shared" si="648"/>
        <v>0</v>
      </c>
      <c r="J1022" s="7">
        <f t="shared" si="648"/>
        <v>0</v>
      </c>
      <c r="K1022" s="7">
        <f t="shared" si="648"/>
        <v>0</v>
      </c>
      <c r="L1022" s="7">
        <f t="shared" si="648"/>
        <v>0</v>
      </c>
      <c r="M1022" s="7">
        <f t="shared" si="648"/>
        <v>0</v>
      </c>
      <c r="N1022" s="7">
        <f t="shared" si="648"/>
        <v>0</v>
      </c>
      <c r="O1022" s="7">
        <f t="shared" si="648"/>
        <v>0</v>
      </c>
      <c r="P1022" s="7">
        <f t="shared" si="648"/>
        <v>0</v>
      </c>
      <c r="Q1022" s="7">
        <f t="shared" si="648"/>
        <v>0</v>
      </c>
      <c r="R1022" s="7">
        <f t="shared" si="648"/>
        <v>0</v>
      </c>
      <c r="S1022" s="7">
        <f t="shared" si="648"/>
        <v>0</v>
      </c>
      <c r="T1022" s="7">
        <f t="shared" si="648"/>
        <v>0</v>
      </c>
      <c r="U1022" s="7">
        <f t="shared" si="648"/>
        <v>0</v>
      </c>
      <c r="V1022" s="4"/>
      <c r="W1022" s="4"/>
      <c r="X1022" s="4"/>
    </row>
    <row r="1023" spans="1:24">
      <c r="A1023" s="2" t="str">
        <f t="shared" si="650"/>
        <v>CUST_SPEC_FXNL</v>
      </c>
      <c r="B1023" s="2" t="str">
        <f>$B$9</f>
        <v>DISTSEC</v>
      </c>
      <c r="D1023" s="7">
        <f t="shared" si="647"/>
        <v>0</v>
      </c>
      <c r="E1023" s="7">
        <f t="shared" si="649"/>
        <v>0</v>
      </c>
      <c r="F1023" s="7">
        <f t="shared" si="648"/>
        <v>0</v>
      </c>
      <c r="G1023" s="7">
        <f t="shared" si="648"/>
        <v>0</v>
      </c>
      <c r="H1023" s="7">
        <f t="shared" si="648"/>
        <v>0</v>
      </c>
      <c r="I1023" s="7">
        <f t="shared" si="648"/>
        <v>0</v>
      </c>
      <c r="J1023" s="7">
        <f t="shared" si="648"/>
        <v>0</v>
      </c>
      <c r="K1023" s="7">
        <f t="shared" si="648"/>
        <v>0</v>
      </c>
      <c r="L1023" s="7">
        <f t="shared" si="648"/>
        <v>0</v>
      </c>
      <c r="M1023" s="7">
        <f t="shared" si="648"/>
        <v>0</v>
      </c>
      <c r="N1023" s="7">
        <f t="shared" si="648"/>
        <v>0</v>
      </c>
      <c r="O1023" s="7">
        <f t="shared" si="648"/>
        <v>0</v>
      </c>
      <c r="P1023" s="7">
        <f t="shared" si="648"/>
        <v>0</v>
      </c>
      <c r="Q1023" s="7">
        <f t="shared" si="648"/>
        <v>0</v>
      </c>
      <c r="R1023" s="7">
        <f t="shared" si="648"/>
        <v>0</v>
      </c>
      <c r="S1023" s="7">
        <f t="shared" si="648"/>
        <v>0</v>
      </c>
      <c r="T1023" s="7">
        <f t="shared" si="648"/>
        <v>0</v>
      </c>
      <c r="U1023" s="7">
        <f t="shared" si="648"/>
        <v>0</v>
      </c>
      <c r="V1023" s="4"/>
      <c r="W1023" s="4"/>
      <c r="X1023" s="4"/>
    </row>
    <row r="1024" spans="1:24">
      <c r="A1024" s="2" t="str">
        <f t="shared" si="650"/>
        <v>CUST_SPEC_FXNL</v>
      </c>
      <c r="B1024" s="2" t="str">
        <f>$B$10</f>
        <v>ENERGY</v>
      </c>
      <c r="D1024" s="7">
        <f t="shared" si="647"/>
        <v>0</v>
      </c>
      <c r="E1024" s="7">
        <f t="shared" si="649"/>
        <v>0</v>
      </c>
      <c r="F1024" s="7">
        <f t="shared" si="648"/>
        <v>0</v>
      </c>
      <c r="G1024" s="7">
        <f t="shared" si="648"/>
        <v>0</v>
      </c>
      <c r="H1024" s="7">
        <f t="shared" si="648"/>
        <v>0</v>
      </c>
      <c r="I1024" s="7">
        <f t="shared" si="648"/>
        <v>0</v>
      </c>
      <c r="J1024" s="7">
        <f t="shared" si="648"/>
        <v>0</v>
      </c>
      <c r="K1024" s="7">
        <f t="shared" si="648"/>
        <v>0</v>
      </c>
      <c r="L1024" s="7">
        <f t="shared" si="648"/>
        <v>0</v>
      </c>
      <c r="M1024" s="7">
        <f t="shared" si="648"/>
        <v>0</v>
      </c>
      <c r="N1024" s="7">
        <f t="shared" si="648"/>
        <v>0</v>
      </c>
      <c r="O1024" s="7">
        <f t="shared" si="648"/>
        <v>0</v>
      </c>
      <c r="P1024" s="7">
        <f t="shared" si="648"/>
        <v>0</v>
      </c>
      <c r="Q1024" s="7">
        <f t="shared" si="648"/>
        <v>0</v>
      </c>
      <c r="R1024" s="7">
        <f t="shared" si="648"/>
        <v>0</v>
      </c>
      <c r="S1024" s="7">
        <f t="shared" si="648"/>
        <v>0</v>
      </c>
      <c r="T1024" s="7">
        <f t="shared" si="648"/>
        <v>0</v>
      </c>
      <c r="U1024" s="7">
        <f t="shared" si="648"/>
        <v>0</v>
      </c>
      <c r="V1024" s="4"/>
      <c r="W1024" s="4"/>
      <c r="X1024" s="4"/>
    </row>
    <row r="1025" spans="1:24">
      <c r="A1025" s="2" t="str">
        <f t="shared" si="650"/>
        <v>CUST_SPEC_FXNL</v>
      </c>
      <c r="B1025" s="2" t="str">
        <f>$B$11</f>
        <v>CUSTOMER</v>
      </c>
      <c r="D1025" s="7">
        <f t="shared" si="647"/>
        <v>0</v>
      </c>
      <c r="E1025" s="7">
        <f t="shared" si="649"/>
        <v>0</v>
      </c>
      <c r="F1025" s="7">
        <f t="shared" si="648"/>
        <v>0</v>
      </c>
      <c r="G1025" s="7">
        <f t="shared" si="648"/>
        <v>0</v>
      </c>
      <c r="H1025" s="7">
        <f t="shared" si="648"/>
        <v>0</v>
      </c>
      <c r="I1025" s="7">
        <f t="shared" si="648"/>
        <v>0</v>
      </c>
      <c r="J1025" s="7">
        <f t="shared" si="648"/>
        <v>0</v>
      </c>
      <c r="K1025" s="7">
        <f t="shared" si="648"/>
        <v>0</v>
      </c>
      <c r="L1025" s="7">
        <f t="shared" si="648"/>
        <v>0</v>
      </c>
      <c r="M1025" s="7">
        <f t="shared" si="648"/>
        <v>0</v>
      </c>
      <c r="N1025" s="7">
        <f t="shared" si="648"/>
        <v>0</v>
      </c>
      <c r="O1025" s="7">
        <f t="shared" si="648"/>
        <v>0</v>
      </c>
      <c r="P1025" s="7">
        <f t="shared" si="648"/>
        <v>0</v>
      </c>
      <c r="Q1025" s="7">
        <f t="shared" si="648"/>
        <v>0</v>
      </c>
      <c r="R1025" s="7">
        <f t="shared" si="648"/>
        <v>0</v>
      </c>
      <c r="S1025" s="7">
        <f t="shared" si="648"/>
        <v>0</v>
      </c>
      <c r="T1025" s="7">
        <f t="shared" si="648"/>
        <v>0</v>
      </c>
      <c r="U1025" s="7">
        <f t="shared" si="648"/>
        <v>0</v>
      </c>
      <c r="V1025" s="4"/>
      <c r="W1025" s="4"/>
      <c r="X1025" s="4"/>
    </row>
    <row r="1026" spans="1:24">
      <c r="A1026" s="2" t="str">
        <f t="shared" si="650"/>
        <v>CUST_SPEC_FXNL</v>
      </c>
      <c r="B1026" s="2" t="str">
        <f>$B$12</f>
        <v>TOTAL</v>
      </c>
      <c r="D1026" s="7">
        <f t="shared" si="647"/>
        <v>0</v>
      </c>
      <c r="E1026" s="7">
        <f t="shared" si="649"/>
        <v>0</v>
      </c>
      <c r="F1026" s="7">
        <f t="shared" si="648"/>
        <v>0</v>
      </c>
      <c r="G1026" s="7">
        <f t="shared" si="648"/>
        <v>0</v>
      </c>
      <c r="H1026" s="7">
        <f t="shared" si="648"/>
        <v>0</v>
      </c>
      <c r="I1026" s="7">
        <f t="shared" si="648"/>
        <v>0</v>
      </c>
      <c r="J1026" s="7">
        <f t="shared" si="648"/>
        <v>0</v>
      </c>
      <c r="K1026" s="7">
        <f t="shared" si="648"/>
        <v>0</v>
      </c>
      <c r="L1026" s="7">
        <f t="shared" si="648"/>
        <v>0</v>
      </c>
      <c r="M1026" s="7">
        <f t="shared" si="648"/>
        <v>0</v>
      </c>
      <c r="N1026" s="7">
        <f t="shared" si="648"/>
        <v>0</v>
      </c>
      <c r="O1026" s="7">
        <f t="shared" si="648"/>
        <v>0</v>
      </c>
      <c r="P1026" s="7">
        <f t="shared" si="648"/>
        <v>0</v>
      </c>
      <c r="Q1026" s="7">
        <f t="shared" si="648"/>
        <v>0</v>
      </c>
      <c r="R1026" s="7">
        <f t="shared" si="648"/>
        <v>0</v>
      </c>
      <c r="S1026" s="7">
        <f t="shared" si="648"/>
        <v>0</v>
      </c>
      <c r="T1026" s="7">
        <f t="shared" si="648"/>
        <v>0</v>
      </c>
      <c r="U1026" s="7">
        <f t="shared" si="648"/>
        <v>0</v>
      </c>
      <c r="V1026" s="4"/>
      <c r="W1026" s="4"/>
      <c r="X1026" s="4"/>
    </row>
    <row r="1027" spans="1:24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</row>
    <row r="1028" spans="1:24">
      <c r="A1028" s="15" t="s">
        <v>74</v>
      </c>
      <c r="B1028" s="2" t="str">
        <f>$B$5</f>
        <v>PRODUCTION</v>
      </c>
      <c r="D1028" s="7">
        <f ca="1">D924</f>
        <v>0.28437940412370727</v>
      </c>
      <c r="E1028" s="7">
        <f t="shared" ref="E1028:U1035" ca="1" si="651">E924</f>
        <v>0.14217639640008148</v>
      </c>
      <c r="F1028" s="7">
        <f t="shared" ca="1" si="651"/>
        <v>3.504433860283377E-2</v>
      </c>
      <c r="G1028" s="7">
        <f t="shared" ca="1" si="651"/>
        <v>4.3039301515427253E-4</v>
      </c>
      <c r="H1028" s="7">
        <f t="shared" ca="1" si="651"/>
        <v>2.1473533628733909E-5</v>
      </c>
      <c r="I1028" s="7">
        <f t="shared" ca="1" si="651"/>
        <v>1.5834571980417603E-2</v>
      </c>
      <c r="J1028" s="7">
        <f t="shared" ca="1" si="651"/>
        <v>4.4076414833128632E-3</v>
      </c>
      <c r="K1028" s="7">
        <f t="shared" ca="1" si="651"/>
        <v>7.0506384395448271E-4</v>
      </c>
      <c r="L1028" s="7">
        <f t="shared" ca="1" si="651"/>
        <v>0</v>
      </c>
      <c r="M1028" s="7">
        <f t="shared" ca="1" si="651"/>
        <v>6.7106599437750209E-4</v>
      </c>
      <c r="N1028" s="7">
        <f t="shared" ca="1" si="651"/>
        <v>1.2798446837867582E-2</v>
      </c>
      <c r="O1028" s="7">
        <f t="shared" ca="1" si="651"/>
        <v>5.9425727450650848E-2</v>
      </c>
      <c r="P1028" s="7">
        <f t="shared" ca="1" si="651"/>
        <v>7.5834258351719181E-3</v>
      </c>
      <c r="Q1028" s="7">
        <f t="shared" ca="1" si="651"/>
        <v>4.4193154003582084E-3</v>
      </c>
      <c r="R1028" s="7">
        <f t="shared" ca="1" si="651"/>
        <v>8.2707660991338032E-5</v>
      </c>
      <c r="S1028" s="7">
        <f t="shared" ca="1" si="651"/>
        <v>5.925051995845222E-5</v>
      </c>
      <c r="T1028" s="7">
        <f t="shared" ca="1" si="651"/>
        <v>5.7826713202256685E-4</v>
      </c>
      <c r="U1028" s="7">
        <f t="shared" ca="1" si="651"/>
        <v>1.4131843292562816E-4</v>
      </c>
      <c r="V1028" s="4"/>
      <c r="W1028" s="4"/>
      <c r="X1028" s="4"/>
    </row>
    <row r="1029" spans="1:24">
      <c r="B1029" s="2" t="str">
        <f>$B$6</f>
        <v>BULKTRAN</v>
      </c>
      <c r="D1029" s="7">
        <f t="shared" ref="D1029:S1035" ca="1" si="652">D925</f>
        <v>1.313933398483073E-2</v>
      </c>
      <c r="E1029" s="7">
        <f t="shared" ca="1" si="652"/>
        <v>6.5892062077022055E-3</v>
      </c>
      <c r="F1029" s="7">
        <f t="shared" ca="1" si="652"/>
        <v>1.6123751568623498E-3</v>
      </c>
      <c r="G1029" s="7">
        <f t="shared" ca="1" si="652"/>
        <v>1.9774350206985275E-5</v>
      </c>
      <c r="H1029" s="7">
        <f t="shared" ca="1" si="652"/>
        <v>9.8573705309142068E-7</v>
      </c>
      <c r="I1029" s="7">
        <f t="shared" ca="1" si="652"/>
        <v>7.2477660246320335E-4</v>
      </c>
      <c r="J1029" s="7">
        <f t="shared" ca="1" si="652"/>
        <v>2.0159925094198744E-4</v>
      </c>
      <c r="K1029" s="7">
        <f t="shared" ca="1" si="652"/>
        <v>3.2643850207454684E-5</v>
      </c>
      <c r="L1029" s="7">
        <f t="shared" ca="1" si="652"/>
        <v>0</v>
      </c>
      <c r="M1029" s="7">
        <f t="shared" ca="1" si="652"/>
        <v>3.0780964780604365E-5</v>
      </c>
      <c r="N1029" s="7">
        <f t="shared" ca="1" si="652"/>
        <v>5.8705070572808023E-4</v>
      </c>
      <c r="O1029" s="7">
        <f t="shared" ca="1" si="652"/>
        <v>2.7499829743808275E-3</v>
      </c>
      <c r="P1029" s="7">
        <f t="shared" ca="1" si="652"/>
        <v>3.4914168914765119E-4</v>
      </c>
      <c r="Q1029" s="7">
        <f t="shared" ca="1" si="652"/>
        <v>2.0162742610788133E-4</v>
      </c>
      <c r="R1029" s="7">
        <f t="shared" ca="1" si="652"/>
        <v>3.7820920345345649E-6</v>
      </c>
      <c r="S1029" s="7">
        <f t="shared" ca="1" si="652"/>
        <v>2.6859809237202454E-6</v>
      </c>
      <c r="T1029" s="7">
        <f t="shared" ca="1" si="651"/>
        <v>2.6483017304081721E-5</v>
      </c>
      <c r="U1029" s="7">
        <f t="shared" ca="1" si="651"/>
        <v>6.4379789860758211E-6</v>
      </c>
      <c r="V1029" s="4"/>
      <c r="W1029" s="4"/>
      <c r="X1029" s="4"/>
    </row>
    <row r="1030" spans="1:24">
      <c r="B1030" s="2" t="str">
        <f>$B$7</f>
        <v>SUBTRAN</v>
      </c>
      <c r="D1030" s="7">
        <f t="shared" ca="1" si="652"/>
        <v>4.1629499298014442E-3</v>
      </c>
      <c r="E1030" s="7">
        <f t="shared" ca="1" si="651"/>
        <v>2.0323665103259962E-3</v>
      </c>
      <c r="F1030" s="7">
        <f t="shared" ca="1" si="651"/>
        <v>4.9629162130257161E-4</v>
      </c>
      <c r="G1030" s="7">
        <f t="shared" ca="1" si="651"/>
        <v>6.0997339966136367E-6</v>
      </c>
      <c r="H1030" s="7">
        <f t="shared" ca="1" si="651"/>
        <v>3.9171178618486539E-7</v>
      </c>
      <c r="I1030" s="7">
        <f t="shared" ca="1" si="651"/>
        <v>2.2085415841752726E-4</v>
      </c>
      <c r="J1030" s="7">
        <f t="shared" ca="1" si="651"/>
        <v>6.1533786173809804E-5</v>
      </c>
      <c r="K1030" s="7">
        <f t="shared" ca="1" si="651"/>
        <v>1.2580868038045138E-5</v>
      </c>
      <c r="L1030" s="7">
        <f t="shared" ca="1" si="651"/>
        <v>0</v>
      </c>
      <c r="M1030" s="7">
        <f t="shared" ca="1" si="651"/>
        <v>9.194409219244342E-6</v>
      </c>
      <c r="N1030" s="7">
        <f t="shared" ca="1" si="651"/>
        <v>1.8052860918834791E-4</v>
      </c>
      <c r="O1030" s="7">
        <f t="shared" ca="1" si="651"/>
        <v>1.0782533276753265E-3</v>
      </c>
      <c r="P1030" s="7">
        <f t="shared" ca="1" si="651"/>
        <v>0</v>
      </c>
      <c r="Q1030" s="7">
        <f t="shared" ca="1" si="651"/>
        <v>6.1623670852331791E-5</v>
      </c>
      <c r="R1030" s="7">
        <f t="shared" ca="1" si="651"/>
        <v>1.1794674759443858E-6</v>
      </c>
      <c r="S1030" s="7">
        <f t="shared" ca="1" si="651"/>
        <v>8.237582443468674E-7</v>
      </c>
      <c r="T1030" s="7">
        <f t="shared" ca="1" si="651"/>
        <v>9.8856298822013957E-7</v>
      </c>
      <c r="U1030" s="7">
        <f t="shared" ca="1" si="651"/>
        <v>2.397341169347144E-7</v>
      </c>
      <c r="V1030" s="4"/>
      <c r="W1030" s="4"/>
      <c r="X1030" s="4"/>
    </row>
    <row r="1031" spans="1:24">
      <c r="B1031" s="2" t="str">
        <f>$B$8</f>
        <v>DISTPRI</v>
      </c>
      <c r="D1031" s="7">
        <f t="shared" ca="1" si="652"/>
        <v>1.6832584946177231E-2</v>
      </c>
      <c r="E1031" s="7">
        <f t="shared" ca="1" si="651"/>
        <v>1.1167453647309467E-2</v>
      </c>
      <c r="F1031" s="7">
        <f t="shared" ca="1" si="651"/>
        <v>2.7253614517399618E-3</v>
      </c>
      <c r="G1031" s="7">
        <f t="shared" ca="1" si="651"/>
        <v>3.3516605362104014E-5</v>
      </c>
      <c r="H1031" s="7">
        <f t="shared" ca="1" si="651"/>
        <v>0</v>
      </c>
      <c r="I1031" s="7">
        <f t="shared" ca="1" si="651"/>
        <v>1.1960221365039836E-3</v>
      </c>
      <c r="J1031" s="7">
        <f t="shared" ca="1" si="651"/>
        <v>3.3396096425523236E-4</v>
      </c>
      <c r="K1031" s="7">
        <f t="shared" ca="1" si="651"/>
        <v>0</v>
      </c>
      <c r="L1031" s="7">
        <f t="shared" ca="1" si="651"/>
        <v>0</v>
      </c>
      <c r="M1031" s="7">
        <f t="shared" ca="1" si="651"/>
        <v>5.0282800085351084E-5</v>
      </c>
      <c r="N1031" s="7">
        <f t="shared" ca="1" si="651"/>
        <v>9.731762400517792E-4</v>
      </c>
      <c r="O1031" s="7">
        <f t="shared" ca="1" si="651"/>
        <v>0</v>
      </c>
      <c r="P1031" s="7">
        <f t="shared" ca="1" si="651"/>
        <v>0</v>
      </c>
      <c r="Q1031" s="7">
        <f t="shared" ca="1" si="651"/>
        <v>3.3512471311731597E-4</v>
      </c>
      <c r="R1031" s="7">
        <f t="shared" ca="1" si="651"/>
        <v>6.4128855462303844E-6</v>
      </c>
      <c r="S1031" s="7">
        <f t="shared" ca="1" si="651"/>
        <v>4.5262523066227689E-6</v>
      </c>
      <c r="T1031" s="7">
        <f t="shared" ca="1" si="651"/>
        <v>5.4267851053597611E-6</v>
      </c>
      <c r="U1031" s="7">
        <f t="shared" ca="1" si="651"/>
        <v>1.3204647938295383E-6</v>
      </c>
      <c r="V1031" s="4"/>
      <c r="W1031" s="4"/>
      <c r="X1031" s="4"/>
    </row>
    <row r="1032" spans="1:24">
      <c r="B1032" s="2" t="str">
        <f>$B$9</f>
        <v>DISTSEC</v>
      </c>
      <c r="D1032" s="7">
        <f t="shared" ca="1" si="652"/>
        <v>6.1590462700787498E-3</v>
      </c>
      <c r="E1032" s="7">
        <f t="shared" ca="1" si="651"/>
        <v>4.7013143261273559E-3</v>
      </c>
      <c r="F1032" s="7">
        <f t="shared" ca="1" si="651"/>
        <v>9.3346788216853115E-4</v>
      </c>
      <c r="G1032" s="7">
        <f t="shared" ca="1" si="651"/>
        <v>0</v>
      </c>
      <c r="H1032" s="7">
        <f t="shared" ca="1" si="651"/>
        <v>0</v>
      </c>
      <c r="I1032" s="7">
        <f t="shared" ca="1" si="651"/>
        <v>3.5954544291218985E-4</v>
      </c>
      <c r="J1032" s="7">
        <f t="shared" ca="1" si="651"/>
        <v>0</v>
      </c>
      <c r="K1032" s="7">
        <f t="shared" ca="1" si="651"/>
        <v>0</v>
      </c>
      <c r="L1032" s="7">
        <f t="shared" ca="1" si="651"/>
        <v>0</v>
      </c>
      <c r="M1032" s="7">
        <f t="shared" ca="1" si="651"/>
        <v>1.2388668503950464E-5</v>
      </c>
      <c r="N1032" s="7">
        <f t="shared" ca="1" si="651"/>
        <v>0</v>
      </c>
      <c r="O1032" s="7">
        <f t="shared" ca="1" si="651"/>
        <v>0</v>
      </c>
      <c r="P1032" s="7">
        <f t="shared" ca="1" si="651"/>
        <v>0</v>
      </c>
      <c r="Q1032" s="7">
        <f t="shared" ca="1" si="651"/>
        <v>1.0397774458670056E-4</v>
      </c>
      <c r="R1032" s="7">
        <f t="shared" ca="1" si="651"/>
        <v>0</v>
      </c>
      <c r="S1032" s="7">
        <f t="shared" ca="1" si="651"/>
        <v>1.2318122544318998E-6</v>
      </c>
      <c r="T1032" s="7">
        <f t="shared" ca="1" si="651"/>
        <v>3.8196593390306636E-5</v>
      </c>
      <c r="U1032" s="7">
        <f t="shared" ca="1" si="651"/>
        <v>8.923800135283353E-6</v>
      </c>
      <c r="V1032" s="4"/>
      <c r="W1032" s="4"/>
      <c r="X1032" s="4"/>
    </row>
    <row r="1033" spans="1:24">
      <c r="B1033" s="2" t="str">
        <f>$B$10</f>
        <v>ENERGY</v>
      </c>
      <c r="D1033" s="7">
        <f t="shared" ca="1" si="652"/>
        <v>0.55911054928272186</v>
      </c>
      <c r="E1033" s="7">
        <f t="shared" ca="1" si="651"/>
        <v>0.20773373260867209</v>
      </c>
      <c r="F1033" s="7">
        <f t="shared" ca="1" si="651"/>
        <v>6.4703561917963767E-2</v>
      </c>
      <c r="G1033" s="7">
        <f t="shared" ca="1" si="651"/>
        <v>7.8306325873249536E-4</v>
      </c>
      <c r="H1033" s="7">
        <f t="shared" ca="1" si="651"/>
        <v>3.9543187115370653E-5</v>
      </c>
      <c r="I1033" s="7">
        <f t="shared" ca="1" si="651"/>
        <v>3.3024938112303996E-2</v>
      </c>
      <c r="J1033" s="7">
        <f t="shared" ca="1" si="651"/>
        <v>9.0485779404122727E-3</v>
      </c>
      <c r="K1033" s="7">
        <f t="shared" ca="1" si="651"/>
        <v>1.4165030467302468E-3</v>
      </c>
      <c r="L1033" s="7">
        <f t="shared" ca="1" si="651"/>
        <v>0</v>
      </c>
      <c r="M1033" s="7">
        <f t="shared" ca="1" si="651"/>
        <v>1.6303396675090231E-3</v>
      </c>
      <c r="N1033" s="7">
        <f t="shared" ca="1" si="651"/>
        <v>3.3774194176955152E-2</v>
      </c>
      <c r="O1033" s="7">
        <f t="shared" ca="1" si="651"/>
        <v>0.16911159301179957</v>
      </c>
      <c r="P1033" s="7">
        <f t="shared" ca="1" si="651"/>
        <v>2.3689641322628904E-2</v>
      </c>
      <c r="Q1033" s="7">
        <f t="shared" ca="1" si="651"/>
        <v>9.2674596404344438E-3</v>
      </c>
      <c r="R1033" s="7">
        <f t="shared" ca="1" si="651"/>
        <v>1.7444842535191182E-4</v>
      </c>
      <c r="S1033" s="7">
        <f t="shared" ca="1" si="651"/>
        <v>1.6119722173242094E-4</v>
      </c>
      <c r="T1033" s="7">
        <f t="shared" ca="1" si="651"/>
        <v>3.6685392892835014E-3</v>
      </c>
      <c r="U1033" s="7">
        <f t="shared" ca="1" si="651"/>
        <v>8.8321645509651715E-4</v>
      </c>
    </row>
    <row r="1034" spans="1:24">
      <c r="B1034" s="2" t="str">
        <f>$B$11</f>
        <v>CUSTOMER</v>
      </c>
      <c r="D1034" s="7">
        <f t="shared" ca="1" si="652"/>
        <v>0.11621613146268286</v>
      </c>
      <c r="E1034" s="7">
        <f t="shared" ca="1" si="651"/>
        <v>9.0637010768664816E-2</v>
      </c>
      <c r="F1034" s="7">
        <f t="shared" ca="1" si="651"/>
        <v>2.1214461625754751E-2</v>
      </c>
      <c r="G1034" s="7">
        <f t="shared" ca="1" si="651"/>
        <v>2.175679076065082E-4</v>
      </c>
      <c r="H1034" s="7">
        <f t="shared" ca="1" si="651"/>
        <v>1.552695401985947E-5</v>
      </c>
      <c r="I1034" s="7">
        <f t="shared" ca="1" si="651"/>
        <v>3.8564109316744516E-4</v>
      </c>
      <c r="J1034" s="7">
        <f t="shared" ca="1" si="651"/>
        <v>1.2672852234864868E-4</v>
      </c>
      <c r="K1034" s="7">
        <f t="shared" ca="1" si="651"/>
        <v>4.7281136029333316E-5</v>
      </c>
      <c r="L1034" s="7">
        <f t="shared" ca="1" si="651"/>
        <v>0</v>
      </c>
      <c r="M1034" s="7">
        <f t="shared" ca="1" si="651"/>
        <v>3.5651904298701583E-6</v>
      </c>
      <c r="N1034" s="7">
        <f t="shared" ca="1" si="651"/>
        <v>9.2527817889047942E-5</v>
      </c>
      <c r="O1034" s="7">
        <f t="shared" ca="1" si="651"/>
        <v>1.5019431076836545E-4</v>
      </c>
      <c r="P1034" s="7">
        <f t="shared" ca="1" si="651"/>
        <v>2.8976647112525981E-5</v>
      </c>
      <c r="Q1034" s="7">
        <f t="shared" ca="1" si="651"/>
        <v>1.2389554910321887E-4</v>
      </c>
      <c r="R1034" s="7">
        <f t="shared" ca="1" si="651"/>
        <v>1.4941097041883179E-6</v>
      </c>
      <c r="S1034" s="7">
        <f t="shared" ca="1" si="651"/>
        <v>8.0100988090519993E-6</v>
      </c>
      <c r="T1034" s="7">
        <f t="shared" ca="1" si="651"/>
        <v>2.8698580758690132E-3</v>
      </c>
      <c r="U1034" s="7">
        <f t="shared" ca="1" si="651"/>
        <v>2.9339165540623113E-4</v>
      </c>
    </row>
    <row r="1035" spans="1:24">
      <c r="B1035" s="2" t="str">
        <f>$B$12</f>
        <v>TOTAL</v>
      </c>
      <c r="D1035" s="7">
        <f t="shared" ca="1" si="652"/>
        <v>1</v>
      </c>
      <c r="E1035" s="7">
        <f t="shared" ca="1" si="651"/>
        <v>0.46503748046888321</v>
      </c>
      <c r="F1035" s="7">
        <f t="shared" ca="1" si="651"/>
        <v>0.12672985825862573</v>
      </c>
      <c r="G1035" s="7">
        <f t="shared" ca="1" si="651"/>
        <v>1.4904148710589789E-3</v>
      </c>
      <c r="H1035" s="7">
        <f t="shared" ca="1" si="651"/>
        <v>7.7921123603240342E-5</v>
      </c>
      <c r="I1035" s="7">
        <f t="shared" ca="1" si="651"/>
        <v>5.1746349526185953E-2</v>
      </c>
      <c r="J1035" s="7">
        <f t="shared" ca="1" si="651"/>
        <v>1.4180041947444813E-2</v>
      </c>
      <c r="K1035" s="7">
        <f t="shared" ca="1" si="651"/>
        <v>2.2140727449595624E-3</v>
      </c>
      <c r="L1035" s="7">
        <f t="shared" ca="1" si="651"/>
        <v>0</v>
      </c>
      <c r="M1035" s="7">
        <f t="shared" ca="1" si="651"/>
        <v>2.4076176949055453E-3</v>
      </c>
      <c r="N1035" s="7">
        <f t="shared" ca="1" si="651"/>
        <v>4.8405924387680002E-2</v>
      </c>
      <c r="O1035" s="7">
        <f t="shared" ca="1" si="651"/>
        <v>0.23251575107527492</v>
      </c>
      <c r="P1035" s="7">
        <f t="shared" ca="1" si="651"/>
        <v>3.1651185494061006E-2</v>
      </c>
      <c r="Q1035" s="7">
        <f t="shared" ca="1" si="651"/>
        <v>1.4513024144560099E-2</v>
      </c>
      <c r="R1035" s="7">
        <f t="shared" ca="1" si="651"/>
        <v>2.7002464110414758E-4</v>
      </c>
      <c r="S1035" s="7">
        <f t="shared" ca="1" si="651"/>
        <v>2.3772564422904686E-4</v>
      </c>
      <c r="T1035" s="7">
        <f t="shared" ca="1" si="651"/>
        <v>7.1877594559630513E-3</v>
      </c>
      <c r="U1035" s="7">
        <f t="shared" ca="1" si="651"/>
        <v>1.3348485214604998E-3</v>
      </c>
    </row>
    <row r="1036" spans="1:24">
      <c r="A1036" s="2" t="s">
        <v>651</v>
      </c>
      <c r="B1036" s="2" t="str">
        <f>$B$5</f>
        <v>PRODUCTION</v>
      </c>
      <c r="D1036" s="7">
        <f t="shared" ref="D1036:D1043" si="653">SUM(E1036:U1036)</f>
        <v>0</v>
      </c>
      <c r="E1036" s="7">
        <f>IF(E$1010=0,0,+E1028/E$1035*E$1010)</f>
        <v>0</v>
      </c>
      <c r="F1036" s="7">
        <f t="shared" ref="F1036:U1043" si="654">IF(F$1010=0,0,+F1028/F$1035*F$1010)</f>
        <v>0</v>
      </c>
      <c r="G1036" s="7">
        <f t="shared" si="654"/>
        <v>0</v>
      </c>
      <c r="H1036" s="7">
        <f t="shared" si="654"/>
        <v>0</v>
      </c>
      <c r="I1036" s="7">
        <f t="shared" si="654"/>
        <v>0</v>
      </c>
      <c r="J1036" s="7">
        <f t="shared" si="654"/>
        <v>0</v>
      </c>
      <c r="K1036" s="7">
        <f t="shared" si="654"/>
        <v>0</v>
      </c>
      <c r="L1036" s="7">
        <f t="shared" si="654"/>
        <v>0</v>
      </c>
      <c r="M1036" s="7">
        <f t="shared" si="654"/>
        <v>0</v>
      </c>
      <c r="N1036" s="7">
        <f t="shared" si="654"/>
        <v>0</v>
      </c>
      <c r="O1036" s="7">
        <f t="shared" si="654"/>
        <v>0</v>
      </c>
      <c r="P1036" s="7">
        <f t="shared" si="654"/>
        <v>0</v>
      </c>
      <c r="Q1036" s="7">
        <f t="shared" si="654"/>
        <v>0</v>
      </c>
      <c r="R1036" s="7">
        <f t="shared" si="654"/>
        <v>0</v>
      </c>
      <c r="S1036" s="7">
        <f t="shared" si="654"/>
        <v>0</v>
      </c>
      <c r="T1036" s="7">
        <f t="shared" si="654"/>
        <v>0</v>
      </c>
      <c r="U1036" s="7">
        <f t="shared" si="654"/>
        <v>0</v>
      </c>
    </row>
    <row r="1037" spans="1:24">
      <c r="A1037" s="2" t="str">
        <f>A1036</f>
        <v>CUST_SPEC_OM</v>
      </c>
      <c r="B1037" s="2" t="str">
        <f>$B$6</f>
        <v>BULKTRAN</v>
      </c>
      <c r="D1037" s="7">
        <f t="shared" si="653"/>
        <v>0</v>
      </c>
      <c r="E1037" s="7">
        <f t="shared" ref="E1037:T1043" si="655">IF(E$1010=0,0,+E1029/E$1035*E$1010)</f>
        <v>0</v>
      </c>
      <c r="F1037" s="7">
        <f t="shared" si="655"/>
        <v>0</v>
      </c>
      <c r="G1037" s="7">
        <f t="shared" si="655"/>
        <v>0</v>
      </c>
      <c r="H1037" s="7">
        <f t="shared" si="655"/>
        <v>0</v>
      </c>
      <c r="I1037" s="7">
        <f t="shared" si="655"/>
        <v>0</v>
      </c>
      <c r="J1037" s="7">
        <f t="shared" si="655"/>
        <v>0</v>
      </c>
      <c r="K1037" s="7">
        <f t="shared" si="655"/>
        <v>0</v>
      </c>
      <c r="L1037" s="7">
        <f t="shared" si="655"/>
        <v>0</v>
      </c>
      <c r="M1037" s="7">
        <f t="shared" si="655"/>
        <v>0</v>
      </c>
      <c r="N1037" s="7">
        <f t="shared" si="655"/>
        <v>0</v>
      </c>
      <c r="O1037" s="7">
        <f t="shared" si="655"/>
        <v>0</v>
      </c>
      <c r="P1037" s="7">
        <f t="shared" si="655"/>
        <v>0</v>
      </c>
      <c r="Q1037" s="7">
        <f t="shared" si="655"/>
        <v>0</v>
      </c>
      <c r="R1037" s="7">
        <f t="shared" si="655"/>
        <v>0</v>
      </c>
      <c r="S1037" s="7">
        <f t="shared" si="655"/>
        <v>0</v>
      </c>
      <c r="T1037" s="7">
        <f t="shared" si="655"/>
        <v>0</v>
      </c>
      <c r="U1037" s="7">
        <f t="shared" si="654"/>
        <v>0</v>
      </c>
    </row>
    <row r="1038" spans="1:24">
      <c r="A1038" s="2" t="str">
        <f t="shared" ref="A1038:A1043" si="656">A1037</f>
        <v>CUST_SPEC_OM</v>
      </c>
      <c r="B1038" s="2" t="str">
        <f>$B$7</f>
        <v>SUBTRAN</v>
      </c>
      <c r="D1038" s="7">
        <f t="shared" si="653"/>
        <v>0</v>
      </c>
      <c r="E1038" s="7">
        <f t="shared" si="655"/>
        <v>0</v>
      </c>
      <c r="F1038" s="7">
        <f t="shared" si="654"/>
        <v>0</v>
      </c>
      <c r="G1038" s="7">
        <f t="shared" si="654"/>
        <v>0</v>
      </c>
      <c r="H1038" s="7">
        <f t="shared" si="654"/>
        <v>0</v>
      </c>
      <c r="I1038" s="7">
        <f t="shared" si="654"/>
        <v>0</v>
      </c>
      <c r="J1038" s="7">
        <f t="shared" si="654"/>
        <v>0</v>
      </c>
      <c r="K1038" s="7">
        <f t="shared" si="654"/>
        <v>0</v>
      </c>
      <c r="L1038" s="7">
        <f t="shared" si="654"/>
        <v>0</v>
      </c>
      <c r="M1038" s="7">
        <f t="shared" si="654"/>
        <v>0</v>
      </c>
      <c r="N1038" s="7">
        <f t="shared" si="654"/>
        <v>0</v>
      </c>
      <c r="O1038" s="7">
        <f t="shared" si="654"/>
        <v>0</v>
      </c>
      <c r="P1038" s="7">
        <f t="shared" si="654"/>
        <v>0</v>
      </c>
      <c r="Q1038" s="7">
        <f t="shared" si="654"/>
        <v>0</v>
      </c>
      <c r="R1038" s="7">
        <f t="shared" si="654"/>
        <v>0</v>
      </c>
      <c r="S1038" s="7">
        <f t="shared" si="654"/>
        <v>0</v>
      </c>
      <c r="T1038" s="7">
        <f t="shared" si="654"/>
        <v>0</v>
      </c>
      <c r="U1038" s="7">
        <f t="shared" si="654"/>
        <v>0</v>
      </c>
    </row>
    <row r="1039" spans="1:24">
      <c r="A1039" s="2" t="str">
        <f t="shared" si="656"/>
        <v>CUST_SPEC_OM</v>
      </c>
      <c r="B1039" s="2" t="str">
        <f>$B$8</f>
        <v>DISTPRI</v>
      </c>
      <c r="D1039" s="7">
        <f t="shared" si="653"/>
        <v>0</v>
      </c>
      <c r="E1039" s="7">
        <f t="shared" si="655"/>
        <v>0</v>
      </c>
      <c r="F1039" s="7">
        <f t="shared" si="654"/>
        <v>0</v>
      </c>
      <c r="G1039" s="7">
        <f t="shared" si="654"/>
        <v>0</v>
      </c>
      <c r="H1039" s="7">
        <f t="shared" si="654"/>
        <v>0</v>
      </c>
      <c r="I1039" s="7">
        <f t="shared" si="654"/>
        <v>0</v>
      </c>
      <c r="J1039" s="7">
        <f t="shared" si="654"/>
        <v>0</v>
      </c>
      <c r="K1039" s="7">
        <f t="shared" si="654"/>
        <v>0</v>
      </c>
      <c r="L1039" s="7">
        <f t="shared" si="654"/>
        <v>0</v>
      </c>
      <c r="M1039" s="7">
        <f t="shared" si="654"/>
        <v>0</v>
      </c>
      <c r="N1039" s="7">
        <f t="shared" si="654"/>
        <v>0</v>
      </c>
      <c r="O1039" s="7">
        <f t="shared" si="654"/>
        <v>0</v>
      </c>
      <c r="P1039" s="7">
        <f t="shared" si="654"/>
        <v>0</v>
      </c>
      <c r="Q1039" s="7">
        <f t="shared" si="654"/>
        <v>0</v>
      </c>
      <c r="R1039" s="7">
        <f t="shared" si="654"/>
        <v>0</v>
      </c>
      <c r="S1039" s="7">
        <f t="shared" si="654"/>
        <v>0</v>
      </c>
      <c r="T1039" s="7">
        <f t="shared" si="654"/>
        <v>0</v>
      </c>
      <c r="U1039" s="7">
        <f t="shared" si="654"/>
        <v>0</v>
      </c>
    </row>
    <row r="1040" spans="1:24">
      <c r="A1040" s="2" t="str">
        <f t="shared" si="656"/>
        <v>CUST_SPEC_OM</v>
      </c>
      <c r="B1040" s="2" t="str">
        <f>$B$9</f>
        <v>DISTSEC</v>
      </c>
      <c r="D1040" s="7">
        <f t="shared" si="653"/>
        <v>0</v>
      </c>
      <c r="E1040" s="7">
        <f t="shared" si="655"/>
        <v>0</v>
      </c>
      <c r="F1040" s="7">
        <f t="shared" si="654"/>
        <v>0</v>
      </c>
      <c r="G1040" s="7">
        <f t="shared" si="654"/>
        <v>0</v>
      </c>
      <c r="H1040" s="7">
        <f t="shared" si="654"/>
        <v>0</v>
      </c>
      <c r="I1040" s="7">
        <f t="shared" si="654"/>
        <v>0</v>
      </c>
      <c r="J1040" s="7">
        <f t="shared" si="654"/>
        <v>0</v>
      </c>
      <c r="K1040" s="7">
        <f t="shared" si="654"/>
        <v>0</v>
      </c>
      <c r="L1040" s="7">
        <f t="shared" si="654"/>
        <v>0</v>
      </c>
      <c r="M1040" s="7">
        <f t="shared" si="654"/>
        <v>0</v>
      </c>
      <c r="N1040" s="7">
        <f t="shared" si="654"/>
        <v>0</v>
      </c>
      <c r="O1040" s="7">
        <f t="shared" si="654"/>
        <v>0</v>
      </c>
      <c r="P1040" s="7">
        <f t="shared" si="654"/>
        <v>0</v>
      </c>
      <c r="Q1040" s="7">
        <f t="shared" si="654"/>
        <v>0</v>
      </c>
      <c r="R1040" s="7">
        <f t="shared" si="654"/>
        <v>0</v>
      </c>
      <c r="S1040" s="7">
        <f t="shared" si="654"/>
        <v>0</v>
      </c>
      <c r="T1040" s="7">
        <f t="shared" si="654"/>
        <v>0</v>
      </c>
      <c r="U1040" s="7">
        <f t="shared" si="654"/>
        <v>0</v>
      </c>
    </row>
    <row r="1041" spans="1:21">
      <c r="A1041" s="2" t="str">
        <f t="shared" si="656"/>
        <v>CUST_SPEC_OM</v>
      </c>
      <c r="B1041" s="2" t="str">
        <f>$B$10</f>
        <v>ENERGY</v>
      </c>
      <c r="D1041" s="7">
        <f t="shared" si="653"/>
        <v>0</v>
      </c>
      <c r="E1041" s="7">
        <f t="shared" si="655"/>
        <v>0</v>
      </c>
      <c r="F1041" s="7">
        <f t="shared" si="654"/>
        <v>0</v>
      </c>
      <c r="G1041" s="7">
        <f t="shared" si="654"/>
        <v>0</v>
      </c>
      <c r="H1041" s="7">
        <f t="shared" si="654"/>
        <v>0</v>
      </c>
      <c r="I1041" s="7">
        <f t="shared" si="654"/>
        <v>0</v>
      </c>
      <c r="J1041" s="7">
        <f t="shared" si="654"/>
        <v>0</v>
      </c>
      <c r="K1041" s="7">
        <f t="shared" si="654"/>
        <v>0</v>
      </c>
      <c r="L1041" s="7">
        <f t="shared" si="654"/>
        <v>0</v>
      </c>
      <c r="M1041" s="7">
        <f t="shared" si="654"/>
        <v>0</v>
      </c>
      <c r="N1041" s="7">
        <f t="shared" si="654"/>
        <v>0</v>
      </c>
      <c r="O1041" s="7">
        <f t="shared" si="654"/>
        <v>0</v>
      </c>
      <c r="P1041" s="7">
        <f t="shared" si="654"/>
        <v>0</v>
      </c>
      <c r="Q1041" s="7">
        <f t="shared" si="654"/>
        <v>0</v>
      </c>
      <c r="R1041" s="7">
        <f t="shared" si="654"/>
        <v>0</v>
      </c>
      <c r="S1041" s="7">
        <f t="shared" si="654"/>
        <v>0</v>
      </c>
      <c r="T1041" s="7">
        <f t="shared" si="654"/>
        <v>0</v>
      </c>
      <c r="U1041" s="7">
        <f t="shared" si="654"/>
        <v>0</v>
      </c>
    </row>
    <row r="1042" spans="1:21">
      <c r="A1042" s="2" t="str">
        <f t="shared" si="656"/>
        <v>CUST_SPEC_OM</v>
      </c>
      <c r="B1042" s="2" t="str">
        <f>$B$11</f>
        <v>CUSTOMER</v>
      </c>
      <c r="D1042" s="7">
        <f t="shared" si="653"/>
        <v>0</v>
      </c>
      <c r="E1042" s="7">
        <f t="shared" si="655"/>
        <v>0</v>
      </c>
      <c r="F1042" s="7">
        <f t="shared" si="654"/>
        <v>0</v>
      </c>
      <c r="G1042" s="7">
        <f t="shared" si="654"/>
        <v>0</v>
      </c>
      <c r="H1042" s="7">
        <f t="shared" si="654"/>
        <v>0</v>
      </c>
      <c r="I1042" s="7">
        <f t="shared" si="654"/>
        <v>0</v>
      </c>
      <c r="J1042" s="7">
        <f t="shared" si="654"/>
        <v>0</v>
      </c>
      <c r="K1042" s="7">
        <f t="shared" si="654"/>
        <v>0</v>
      </c>
      <c r="L1042" s="7">
        <f t="shared" si="654"/>
        <v>0</v>
      </c>
      <c r="M1042" s="7">
        <f t="shared" si="654"/>
        <v>0</v>
      </c>
      <c r="N1042" s="7">
        <f t="shared" si="654"/>
        <v>0</v>
      </c>
      <c r="O1042" s="7">
        <f t="shared" si="654"/>
        <v>0</v>
      </c>
      <c r="P1042" s="7">
        <f t="shared" si="654"/>
        <v>0</v>
      </c>
      <c r="Q1042" s="7">
        <f t="shared" si="654"/>
        <v>0</v>
      </c>
      <c r="R1042" s="7">
        <f t="shared" si="654"/>
        <v>0</v>
      </c>
      <c r="S1042" s="7">
        <f t="shared" si="654"/>
        <v>0</v>
      </c>
      <c r="T1042" s="7">
        <f t="shared" si="654"/>
        <v>0</v>
      </c>
      <c r="U1042" s="7">
        <f t="shared" si="654"/>
        <v>0</v>
      </c>
    </row>
    <row r="1043" spans="1:21">
      <c r="A1043" s="2" t="str">
        <f t="shared" si="656"/>
        <v>CUST_SPEC_OM</v>
      </c>
      <c r="B1043" s="2" t="str">
        <f>$B$12</f>
        <v>TOTAL</v>
      </c>
      <c r="D1043" s="7">
        <f t="shared" si="653"/>
        <v>0</v>
      </c>
      <c r="E1043" s="7">
        <f t="shared" si="655"/>
        <v>0</v>
      </c>
      <c r="F1043" s="7">
        <f t="shared" si="654"/>
        <v>0</v>
      </c>
      <c r="G1043" s="7">
        <f t="shared" si="654"/>
        <v>0</v>
      </c>
      <c r="H1043" s="7">
        <f t="shared" si="654"/>
        <v>0</v>
      </c>
      <c r="I1043" s="7">
        <f t="shared" si="654"/>
        <v>0</v>
      </c>
      <c r="J1043" s="7">
        <f t="shared" si="654"/>
        <v>0</v>
      </c>
      <c r="K1043" s="7">
        <f t="shared" si="654"/>
        <v>0</v>
      </c>
      <c r="L1043" s="7">
        <f t="shared" si="654"/>
        <v>0</v>
      </c>
      <c r="M1043" s="7">
        <f t="shared" si="654"/>
        <v>0</v>
      </c>
      <c r="N1043" s="7">
        <f t="shared" si="654"/>
        <v>0</v>
      </c>
      <c r="O1043" s="7">
        <f t="shared" si="654"/>
        <v>0</v>
      </c>
      <c r="P1043" s="7">
        <f t="shared" si="654"/>
        <v>0</v>
      </c>
      <c r="Q1043" s="7">
        <f t="shared" si="654"/>
        <v>0</v>
      </c>
      <c r="R1043" s="7">
        <f t="shared" si="654"/>
        <v>0</v>
      </c>
      <c r="S1043" s="7">
        <f t="shared" si="654"/>
        <v>0</v>
      </c>
      <c r="T1043" s="7">
        <f t="shared" si="654"/>
        <v>0</v>
      </c>
      <c r="U1043" s="7">
        <f t="shared" si="654"/>
        <v>0</v>
      </c>
    </row>
    <row r="1047" spans="1:21"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</row>
  </sheetData>
  <phoneticPr fontId="17" type="noConversion"/>
  <printOptions horizontalCentered="1"/>
  <pageMargins left="0.5" right="0.5" top="1.25" bottom="0.5" header="0.5" footer="0.25"/>
  <pageSetup scale="38" firstPageNumber="13" fitToHeight="30" orientation="landscape" r:id="rId1"/>
  <headerFooter alignWithMargins="0">
    <oddHeader>&amp;C&amp;"Arial,Bold"&amp;11KENTUCKY POWER COMPANY
COST-OF-SERVICE STUDY
TWELVE MONTHS ENDING 
MARCH 31, 2023&amp;R&amp;11Exhibit No.: JNC-1
Page &amp;P of &amp;N
Witness: J. Cost</oddHeader>
  </headerFooter>
  <rowBreaks count="11" manualBreakCount="11">
    <brk id="93" max="20" man="1"/>
    <brk id="183" max="20" man="1"/>
    <brk id="284" max="20" man="1"/>
    <brk id="346" max="20" man="1"/>
    <brk id="435" max="20" man="1"/>
    <brk id="520" max="20" man="1"/>
    <brk id="605" max="20" man="1"/>
    <brk id="691" max="20" man="1"/>
    <brk id="778" max="20" man="1"/>
    <brk id="852" max="20" man="1"/>
    <brk id="940" max="2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W81"/>
  <sheetViews>
    <sheetView zoomScaleNormal="100" workbookViewId="0">
      <selection activeCell="AA19" sqref="AA19"/>
    </sheetView>
  </sheetViews>
  <sheetFormatPr defaultRowHeight="12.5" outlineLevelRow="1"/>
  <cols>
    <col min="1" max="1" width="13.81640625" style="23" customWidth="1"/>
    <col min="2" max="2" width="1.26953125" style="23" customWidth="1"/>
    <col min="3" max="3" width="11.7265625" style="23" bestFit="1" customWidth="1"/>
    <col min="4" max="4" width="1.26953125" style="23" customWidth="1"/>
    <col min="5" max="5" width="13.453125" style="23" bestFit="1" customWidth="1"/>
    <col min="6" max="6" width="1.26953125" style="23" customWidth="1"/>
    <col min="7" max="7" width="11.7265625" style="23" bestFit="1" customWidth="1"/>
    <col min="8" max="8" width="1.26953125" style="23" customWidth="1"/>
    <col min="9" max="9" width="8.54296875" style="23" bestFit="1" customWidth="1"/>
    <col min="10" max="10" width="1.54296875" style="23" customWidth="1"/>
    <col min="11" max="11" width="12.26953125" style="23" bestFit="1" customWidth="1"/>
    <col min="12" max="12" width="1.54296875" style="23" customWidth="1"/>
    <col min="13" max="13" width="13.453125" style="23" bestFit="1" customWidth="1"/>
    <col min="14" max="14" width="1.26953125" style="23" customWidth="1"/>
    <col min="15" max="15" width="7" style="88" bestFit="1" customWidth="1"/>
    <col min="16" max="16" width="1.26953125" style="23" customWidth="1"/>
    <col min="17" max="17" width="11.7265625" style="23" bestFit="1" customWidth="1"/>
    <col min="18" max="18" width="1.26953125" style="23" customWidth="1"/>
    <col min="19" max="19" width="11.7265625" style="23" bestFit="1" customWidth="1"/>
    <col min="20" max="20" width="1.453125" style="23" customWidth="1"/>
    <col min="21" max="21" width="10.7265625" style="23" bestFit="1" customWidth="1"/>
    <col min="22" max="22" width="12.81640625" style="23" bestFit="1" customWidth="1"/>
    <col min="23" max="23" width="23.1796875" style="88" customWidth="1"/>
    <col min="24" max="26" width="11.7265625" style="23" bestFit="1" customWidth="1"/>
    <col min="27" max="253" width="9.1796875" style="23"/>
    <col min="254" max="254" width="8.81640625" style="23" bestFit="1" customWidth="1"/>
    <col min="255" max="255" width="1.26953125" style="23" customWidth="1"/>
    <col min="256" max="256" width="11.453125" style="23" bestFit="1" customWidth="1"/>
    <col min="257" max="257" width="1.26953125" style="23" customWidth="1"/>
    <col min="258" max="258" width="12.81640625" style="23" bestFit="1" customWidth="1"/>
    <col min="259" max="259" width="1.26953125" style="23" customWidth="1"/>
    <col min="260" max="260" width="11" style="23" bestFit="1" customWidth="1"/>
    <col min="261" max="261" width="1.26953125" style="23" customWidth="1"/>
    <col min="262" max="262" width="8.453125" style="23" bestFit="1" customWidth="1"/>
    <col min="263" max="263" width="1.54296875" style="23" customWidth="1"/>
    <col min="264" max="264" width="9.81640625" style="23" bestFit="1" customWidth="1"/>
    <col min="265" max="265" width="1.26953125" style="23" customWidth="1"/>
    <col min="266" max="266" width="11.453125" style="23" bestFit="1" customWidth="1"/>
    <col min="267" max="267" width="1.26953125" style="23" customWidth="1"/>
    <col min="268" max="268" width="10.453125" style="23" bestFit="1" customWidth="1"/>
    <col min="269" max="269" width="1.26953125" style="23" customWidth="1"/>
    <col min="270" max="270" width="10.453125" style="23" bestFit="1" customWidth="1"/>
    <col min="271" max="271" width="1.26953125" style="23" customWidth="1"/>
    <col min="272" max="272" width="11.453125" style="23" bestFit="1" customWidth="1"/>
    <col min="273" max="273" width="1.453125" style="23" customWidth="1"/>
    <col min="274" max="274" width="10.54296875" style="23" bestFit="1" customWidth="1"/>
    <col min="275" max="509" width="9.1796875" style="23"/>
    <col min="510" max="510" width="8.81640625" style="23" bestFit="1" customWidth="1"/>
    <col min="511" max="511" width="1.26953125" style="23" customWidth="1"/>
    <col min="512" max="512" width="11.453125" style="23" bestFit="1" customWidth="1"/>
    <col min="513" max="513" width="1.26953125" style="23" customWidth="1"/>
    <col min="514" max="514" width="12.81640625" style="23" bestFit="1" customWidth="1"/>
    <col min="515" max="515" width="1.26953125" style="23" customWidth="1"/>
    <col min="516" max="516" width="11" style="23" bestFit="1" customWidth="1"/>
    <col min="517" max="517" width="1.26953125" style="23" customWidth="1"/>
    <col min="518" max="518" width="8.453125" style="23" bestFit="1" customWidth="1"/>
    <col min="519" max="519" width="1.54296875" style="23" customWidth="1"/>
    <col min="520" max="520" width="9.81640625" style="23" bestFit="1" customWidth="1"/>
    <col min="521" max="521" width="1.26953125" style="23" customWidth="1"/>
    <col min="522" max="522" width="11.453125" style="23" bestFit="1" customWidth="1"/>
    <col min="523" max="523" width="1.26953125" style="23" customWidth="1"/>
    <col min="524" max="524" width="10.453125" style="23" bestFit="1" customWidth="1"/>
    <col min="525" max="525" width="1.26953125" style="23" customWidth="1"/>
    <col min="526" max="526" width="10.453125" style="23" bestFit="1" customWidth="1"/>
    <col min="527" max="527" width="1.26953125" style="23" customWidth="1"/>
    <col min="528" max="528" width="11.453125" style="23" bestFit="1" customWidth="1"/>
    <col min="529" max="529" width="1.453125" style="23" customWidth="1"/>
    <col min="530" max="530" width="10.54296875" style="23" bestFit="1" customWidth="1"/>
    <col min="531" max="765" width="9.1796875" style="23"/>
    <col min="766" max="766" width="8.81640625" style="23" bestFit="1" customWidth="1"/>
    <col min="767" max="767" width="1.26953125" style="23" customWidth="1"/>
    <col min="768" max="768" width="11.453125" style="23" bestFit="1" customWidth="1"/>
    <col min="769" max="769" width="1.26953125" style="23" customWidth="1"/>
    <col min="770" max="770" width="12.81640625" style="23" bestFit="1" customWidth="1"/>
    <col min="771" max="771" width="1.26953125" style="23" customWidth="1"/>
    <col min="772" max="772" width="11" style="23" bestFit="1" customWidth="1"/>
    <col min="773" max="773" width="1.26953125" style="23" customWidth="1"/>
    <col min="774" max="774" width="8.453125" style="23" bestFit="1" customWidth="1"/>
    <col min="775" max="775" width="1.54296875" style="23" customWidth="1"/>
    <col min="776" max="776" width="9.81640625" style="23" bestFit="1" customWidth="1"/>
    <col min="777" max="777" width="1.26953125" style="23" customWidth="1"/>
    <col min="778" max="778" width="11.453125" style="23" bestFit="1" customWidth="1"/>
    <col min="779" max="779" width="1.26953125" style="23" customWidth="1"/>
    <col min="780" max="780" width="10.453125" style="23" bestFit="1" customWidth="1"/>
    <col min="781" max="781" width="1.26953125" style="23" customWidth="1"/>
    <col min="782" max="782" width="10.453125" style="23" bestFit="1" customWidth="1"/>
    <col min="783" max="783" width="1.26953125" style="23" customWidth="1"/>
    <col min="784" max="784" width="11.453125" style="23" bestFit="1" customWidth="1"/>
    <col min="785" max="785" width="1.453125" style="23" customWidth="1"/>
    <col min="786" max="786" width="10.54296875" style="23" bestFit="1" customWidth="1"/>
    <col min="787" max="1021" width="9.1796875" style="23"/>
    <col min="1022" max="1022" width="8.81640625" style="23" bestFit="1" customWidth="1"/>
    <col min="1023" max="1023" width="1.26953125" style="23" customWidth="1"/>
    <col min="1024" max="1024" width="11.453125" style="23" bestFit="1" customWidth="1"/>
    <col min="1025" max="1025" width="1.26953125" style="23" customWidth="1"/>
    <col min="1026" max="1026" width="12.81640625" style="23" bestFit="1" customWidth="1"/>
    <col min="1027" max="1027" width="1.26953125" style="23" customWidth="1"/>
    <col min="1028" max="1028" width="11" style="23" bestFit="1" customWidth="1"/>
    <col min="1029" max="1029" width="1.26953125" style="23" customWidth="1"/>
    <col min="1030" max="1030" width="8.453125" style="23" bestFit="1" customWidth="1"/>
    <col min="1031" max="1031" width="1.54296875" style="23" customWidth="1"/>
    <col min="1032" max="1032" width="9.81640625" style="23" bestFit="1" customWidth="1"/>
    <col min="1033" max="1033" width="1.26953125" style="23" customWidth="1"/>
    <col min="1034" max="1034" width="11.453125" style="23" bestFit="1" customWidth="1"/>
    <col min="1035" max="1035" width="1.26953125" style="23" customWidth="1"/>
    <col min="1036" max="1036" width="10.453125" style="23" bestFit="1" customWidth="1"/>
    <col min="1037" max="1037" width="1.26953125" style="23" customWidth="1"/>
    <col min="1038" max="1038" width="10.453125" style="23" bestFit="1" customWidth="1"/>
    <col min="1039" max="1039" width="1.26953125" style="23" customWidth="1"/>
    <col min="1040" max="1040" width="11.453125" style="23" bestFit="1" customWidth="1"/>
    <col min="1041" max="1041" width="1.453125" style="23" customWidth="1"/>
    <col min="1042" max="1042" width="10.54296875" style="23" bestFit="1" customWidth="1"/>
    <col min="1043" max="1277" width="9.1796875" style="23"/>
    <col min="1278" max="1278" width="8.81640625" style="23" bestFit="1" customWidth="1"/>
    <col min="1279" max="1279" width="1.26953125" style="23" customWidth="1"/>
    <col min="1280" max="1280" width="11.453125" style="23" bestFit="1" customWidth="1"/>
    <col min="1281" max="1281" width="1.26953125" style="23" customWidth="1"/>
    <col min="1282" max="1282" width="12.81640625" style="23" bestFit="1" customWidth="1"/>
    <col min="1283" max="1283" width="1.26953125" style="23" customWidth="1"/>
    <col min="1284" max="1284" width="11" style="23" bestFit="1" customWidth="1"/>
    <col min="1285" max="1285" width="1.26953125" style="23" customWidth="1"/>
    <col min="1286" max="1286" width="8.453125" style="23" bestFit="1" customWidth="1"/>
    <col min="1287" max="1287" width="1.54296875" style="23" customWidth="1"/>
    <col min="1288" max="1288" width="9.81640625" style="23" bestFit="1" customWidth="1"/>
    <col min="1289" max="1289" width="1.26953125" style="23" customWidth="1"/>
    <col min="1290" max="1290" width="11.453125" style="23" bestFit="1" customWidth="1"/>
    <col min="1291" max="1291" width="1.26953125" style="23" customWidth="1"/>
    <col min="1292" max="1292" width="10.453125" style="23" bestFit="1" customWidth="1"/>
    <col min="1293" max="1293" width="1.26953125" style="23" customWidth="1"/>
    <col min="1294" max="1294" width="10.453125" style="23" bestFit="1" customWidth="1"/>
    <col min="1295" max="1295" width="1.26953125" style="23" customWidth="1"/>
    <col min="1296" max="1296" width="11.453125" style="23" bestFit="1" customWidth="1"/>
    <col min="1297" max="1297" width="1.453125" style="23" customWidth="1"/>
    <col min="1298" max="1298" width="10.54296875" style="23" bestFit="1" customWidth="1"/>
    <col min="1299" max="1533" width="9.1796875" style="23"/>
    <col min="1534" max="1534" width="8.81640625" style="23" bestFit="1" customWidth="1"/>
    <col min="1535" max="1535" width="1.26953125" style="23" customWidth="1"/>
    <col min="1536" max="1536" width="11.453125" style="23" bestFit="1" customWidth="1"/>
    <col min="1537" max="1537" width="1.26953125" style="23" customWidth="1"/>
    <col min="1538" max="1538" width="12.81640625" style="23" bestFit="1" customWidth="1"/>
    <col min="1539" max="1539" width="1.26953125" style="23" customWidth="1"/>
    <col min="1540" max="1540" width="11" style="23" bestFit="1" customWidth="1"/>
    <col min="1541" max="1541" width="1.26953125" style="23" customWidth="1"/>
    <col min="1542" max="1542" width="8.453125" style="23" bestFit="1" customWidth="1"/>
    <col min="1543" max="1543" width="1.54296875" style="23" customWidth="1"/>
    <col min="1544" max="1544" width="9.81640625" style="23" bestFit="1" customWidth="1"/>
    <col min="1545" max="1545" width="1.26953125" style="23" customWidth="1"/>
    <col min="1546" max="1546" width="11.453125" style="23" bestFit="1" customWidth="1"/>
    <col min="1547" max="1547" width="1.26953125" style="23" customWidth="1"/>
    <col min="1548" max="1548" width="10.453125" style="23" bestFit="1" customWidth="1"/>
    <col min="1549" max="1549" width="1.26953125" style="23" customWidth="1"/>
    <col min="1550" max="1550" width="10.453125" style="23" bestFit="1" customWidth="1"/>
    <col min="1551" max="1551" width="1.26953125" style="23" customWidth="1"/>
    <col min="1552" max="1552" width="11.453125" style="23" bestFit="1" customWidth="1"/>
    <col min="1553" max="1553" width="1.453125" style="23" customWidth="1"/>
    <col min="1554" max="1554" width="10.54296875" style="23" bestFit="1" customWidth="1"/>
    <col min="1555" max="1789" width="9.1796875" style="23"/>
    <col min="1790" max="1790" width="8.81640625" style="23" bestFit="1" customWidth="1"/>
    <col min="1791" max="1791" width="1.26953125" style="23" customWidth="1"/>
    <col min="1792" max="1792" width="11.453125" style="23" bestFit="1" customWidth="1"/>
    <col min="1793" max="1793" width="1.26953125" style="23" customWidth="1"/>
    <col min="1794" max="1794" width="12.81640625" style="23" bestFit="1" customWidth="1"/>
    <col min="1795" max="1795" width="1.26953125" style="23" customWidth="1"/>
    <col min="1796" max="1796" width="11" style="23" bestFit="1" customWidth="1"/>
    <col min="1797" max="1797" width="1.26953125" style="23" customWidth="1"/>
    <col min="1798" max="1798" width="8.453125" style="23" bestFit="1" customWidth="1"/>
    <col min="1799" max="1799" width="1.54296875" style="23" customWidth="1"/>
    <col min="1800" max="1800" width="9.81640625" style="23" bestFit="1" customWidth="1"/>
    <col min="1801" max="1801" width="1.26953125" style="23" customWidth="1"/>
    <col min="1802" max="1802" width="11.453125" style="23" bestFit="1" customWidth="1"/>
    <col min="1803" max="1803" width="1.26953125" style="23" customWidth="1"/>
    <col min="1804" max="1804" width="10.453125" style="23" bestFit="1" customWidth="1"/>
    <col min="1805" max="1805" width="1.26953125" style="23" customWidth="1"/>
    <col min="1806" max="1806" width="10.453125" style="23" bestFit="1" customWidth="1"/>
    <col min="1807" max="1807" width="1.26953125" style="23" customWidth="1"/>
    <col min="1808" max="1808" width="11.453125" style="23" bestFit="1" customWidth="1"/>
    <col min="1809" max="1809" width="1.453125" style="23" customWidth="1"/>
    <col min="1810" max="1810" width="10.54296875" style="23" bestFit="1" customWidth="1"/>
    <col min="1811" max="2045" width="9.1796875" style="23"/>
    <col min="2046" max="2046" width="8.81640625" style="23" bestFit="1" customWidth="1"/>
    <col min="2047" max="2047" width="1.26953125" style="23" customWidth="1"/>
    <col min="2048" max="2048" width="11.453125" style="23" bestFit="1" customWidth="1"/>
    <col min="2049" max="2049" width="1.26953125" style="23" customWidth="1"/>
    <col min="2050" max="2050" width="12.81640625" style="23" bestFit="1" customWidth="1"/>
    <col min="2051" max="2051" width="1.26953125" style="23" customWidth="1"/>
    <col min="2052" max="2052" width="11" style="23" bestFit="1" customWidth="1"/>
    <col min="2053" max="2053" width="1.26953125" style="23" customWidth="1"/>
    <col min="2054" max="2054" width="8.453125" style="23" bestFit="1" customWidth="1"/>
    <col min="2055" max="2055" width="1.54296875" style="23" customWidth="1"/>
    <col min="2056" max="2056" width="9.81640625" style="23" bestFit="1" customWidth="1"/>
    <col min="2057" max="2057" width="1.26953125" style="23" customWidth="1"/>
    <col min="2058" max="2058" width="11.453125" style="23" bestFit="1" customWidth="1"/>
    <col min="2059" max="2059" width="1.26953125" style="23" customWidth="1"/>
    <col min="2060" max="2060" width="10.453125" style="23" bestFit="1" customWidth="1"/>
    <col min="2061" max="2061" width="1.26953125" style="23" customWidth="1"/>
    <col min="2062" max="2062" width="10.453125" style="23" bestFit="1" customWidth="1"/>
    <col min="2063" max="2063" width="1.26953125" style="23" customWidth="1"/>
    <col min="2064" max="2064" width="11.453125" style="23" bestFit="1" customWidth="1"/>
    <col min="2065" max="2065" width="1.453125" style="23" customWidth="1"/>
    <col min="2066" max="2066" width="10.54296875" style="23" bestFit="1" customWidth="1"/>
    <col min="2067" max="2301" width="9.1796875" style="23"/>
    <col min="2302" max="2302" width="8.81640625" style="23" bestFit="1" customWidth="1"/>
    <col min="2303" max="2303" width="1.26953125" style="23" customWidth="1"/>
    <col min="2304" max="2304" width="11.453125" style="23" bestFit="1" customWidth="1"/>
    <col min="2305" max="2305" width="1.26953125" style="23" customWidth="1"/>
    <col min="2306" max="2306" width="12.81640625" style="23" bestFit="1" customWidth="1"/>
    <col min="2307" max="2307" width="1.26953125" style="23" customWidth="1"/>
    <col min="2308" max="2308" width="11" style="23" bestFit="1" customWidth="1"/>
    <col min="2309" max="2309" width="1.26953125" style="23" customWidth="1"/>
    <col min="2310" max="2310" width="8.453125" style="23" bestFit="1" customWidth="1"/>
    <col min="2311" max="2311" width="1.54296875" style="23" customWidth="1"/>
    <col min="2312" max="2312" width="9.81640625" style="23" bestFit="1" customWidth="1"/>
    <col min="2313" max="2313" width="1.26953125" style="23" customWidth="1"/>
    <col min="2314" max="2314" width="11.453125" style="23" bestFit="1" customWidth="1"/>
    <col min="2315" max="2315" width="1.26953125" style="23" customWidth="1"/>
    <col min="2316" max="2316" width="10.453125" style="23" bestFit="1" customWidth="1"/>
    <col min="2317" max="2317" width="1.26953125" style="23" customWidth="1"/>
    <col min="2318" max="2318" width="10.453125" style="23" bestFit="1" customWidth="1"/>
    <col min="2319" max="2319" width="1.26953125" style="23" customWidth="1"/>
    <col min="2320" max="2320" width="11.453125" style="23" bestFit="1" customWidth="1"/>
    <col min="2321" max="2321" width="1.453125" style="23" customWidth="1"/>
    <col min="2322" max="2322" width="10.54296875" style="23" bestFit="1" customWidth="1"/>
    <col min="2323" max="2557" width="9.1796875" style="23"/>
    <col min="2558" max="2558" width="8.81640625" style="23" bestFit="1" customWidth="1"/>
    <col min="2559" max="2559" width="1.26953125" style="23" customWidth="1"/>
    <col min="2560" max="2560" width="11.453125" style="23" bestFit="1" customWidth="1"/>
    <col min="2561" max="2561" width="1.26953125" style="23" customWidth="1"/>
    <col min="2562" max="2562" width="12.81640625" style="23" bestFit="1" customWidth="1"/>
    <col min="2563" max="2563" width="1.26953125" style="23" customWidth="1"/>
    <col min="2564" max="2564" width="11" style="23" bestFit="1" customWidth="1"/>
    <col min="2565" max="2565" width="1.26953125" style="23" customWidth="1"/>
    <col min="2566" max="2566" width="8.453125" style="23" bestFit="1" customWidth="1"/>
    <col min="2567" max="2567" width="1.54296875" style="23" customWidth="1"/>
    <col min="2568" max="2568" width="9.81640625" style="23" bestFit="1" customWidth="1"/>
    <col min="2569" max="2569" width="1.26953125" style="23" customWidth="1"/>
    <col min="2570" max="2570" width="11.453125" style="23" bestFit="1" customWidth="1"/>
    <col min="2571" max="2571" width="1.26953125" style="23" customWidth="1"/>
    <col min="2572" max="2572" width="10.453125" style="23" bestFit="1" customWidth="1"/>
    <col min="2573" max="2573" width="1.26953125" style="23" customWidth="1"/>
    <col min="2574" max="2574" width="10.453125" style="23" bestFit="1" customWidth="1"/>
    <col min="2575" max="2575" width="1.26953125" style="23" customWidth="1"/>
    <col min="2576" max="2576" width="11.453125" style="23" bestFit="1" customWidth="1"/>
    <col min="2577" max="2577" width="1.453125" style="23" customWidth="1"/>
    <col min="2578" max="2578" width="10.54296875" style="23" bestFit="1" customWidth="1"/>
    <col min="2579" max="2813" width="9.1796875" style="23"/>
    <col min="2814" max="2814" width="8.81640625" style="23" bestFit="1" customWidth="1"/>
    <col min="2815" max="2815" width="1.26953125" style="23" customWidth="1"/>
    <col min="2816" max="2816" width="11.453125" style="23" bestFit="1" customWidth="1"/>
    <col min="2817" max="2817" width="1.26953125" style="23" customWidth="1"/>
    <col min="2818" max="2818" width="12.81640625" style="23" bestFit="1" customWidth="1"/>
    <col min="2819" max="2819" width="1.26953125" style="23" customWidth="1"/>
    <col min="2820" max="2820" width="11" style="23" bestFit="1" customWidth="1"/>
    <col min="2821" max="2821" width="1.26953125" style="23" customWidth="1"/>
    <col min="2822" max="2822" width="8.453125" style="23" bestFit="1" customWidth="1"/>
    <col min="2823" max="2823" width="1.54296875" style="23" customWidth="1"/>
    <col min="2824" max="2824" width="9.81640625" style="23" bestFit="1" customWidth="1"/>
    <col min="2825" max="2825" width="1.26953125" style="23" customWidth="1"/>
    <col min="2826" max="2826" width="11.453125" style="23" bestFit="1" customWidth="1"/>
    <col min="2827" max="2827" width="1.26953125" style="23" customWidth="1"/>
    <col min="2828" max="2828" width="10.453125" style="23" bestFit="1" customWidth="1"/>
    <col min="2829" max="2829" width="1.26953125" style="23" customWidth="1"/>
    <col min="2830" max="2830" width="10.453125" style="23" bestFit="1" customWidth="1"/>
    <col min="2831" max="2831" width="1.26953125" style="23" customWidth="1"/>
    <col min="2832" max="2832" width="11.453125" style="23" bestFit="1" customWidth="1"/>
    <col min="2833" max="2833" width="1.453125" style="23" customWidth="1"/>
    <col min="2834" max="2834" width="10.54296875" style="23" bestFit="1" customWidth="1"/>
    <col min="2835" max="3069" width="9.1796875" style="23"/>
    <col min="3070" max="3070" width="8.81640625" style="23" bestFit="1" customWidth="1"/>
    <col min="3071" max="3071" width="1.26953125" style="23" customWidth="1"/>
    <col min="3072" max="3072" width="11.453125" style="23" bestFit="1" customWidth="1"/>
    <col min="3073" max="3073" width="1.26953125" style="23" customWidth="1"/>
    <col min="3074" max="3074" width="12.81640625" style="23" bestFit="1" customWidth="1"/>
    <col min="3075" max="3075" width="1.26953125" style="23" customWidth="1"/>
    <col min="3076" max="3076" width="11" style="23" bestFit="1" customWidth="1"/>
    <col min="3077" max="3077" width="1.26953125" style="23" customWidth="1"/>
    <col min="3078" max="3078" width="8.453125" style="23" bestFit="1" customWidth="1"/>
    <col min="3079" max="3079" width="1.54296875" style="23" customWidth="1"/>
    <col min="3080" max="3080" width="9.81640625" style="23" bestFit="1" customWidth="1"/>
    <col min="3081" max="3081" width="1.26953125" style="23" customWidth="1"/>
    <col min="3082" max="3082" width="11.453125" style="23" bestFit="1" customWidth="1"/>
    <col min="3083" max="3083" width="1.26953125" style="23" customWidth="1"/>
    <col min="3084" max="3084" width="10.453125" style="23" bestFit="1" customWidth="1"/>
    <col min="3085" max="3085" width="1.26953125" style="23" customWidth="1"/>
    <col min="3086" max="3086" width="10.453125" style="23" bestFit="1" customWidth="1"/>
    <col min="3087" max="3087" width="1.26953125" style="23" customWidth="1"/>
    <col min="3088" max="3088" width="11.453125" style="23" bestFit="1" customWidth="1"/>
    <col min="3089" max="3089" width="1.453125" style="23" customWidth="1"/>
    <col min="3090" max="3090" width="10.54296875" style="23" bestFit="1" customWidth="1"/>
    <col min="3091" max="3325" width="9.1796875" style="23"/>
    <col min="3326" max="3326" width="8.81640625" style="23" bestFit="1" customWidth="1"/>
    <col min="3327" max="3327" width="1.26953125" style="23" customWidth="1"/>
    <col min="3328" max="3328" width="11.453125" style="23" bestFit="1" customWidth="1"/>
    <col min="3329" max="3329" width="1.26953125" style="23" customWidth="1"/>
    <col min="3330" max="3330" width="12.81640625" style="23" bestFit="1" customWidth="1"/>
    <col min="3331" max="3331" width="1.26953125" style="23" customWidth="1"/>
    <col min="3332" max="3332" width="11" style="23" bestFit="1" customWidth="1"/>
    <col min="3333" max="3333" width="1.26953125" style="23" customWidth="1"/>
    <col min="3334" max="3334" width="8.453125" style="23" bestFit="1" customWidth="1"/>
    <col min="3335" max="3335" width="1.54296875" style="23" customWidth="1"/>
    <col min="3336" max="3336" width="9.81640625" style="23" bestFit="1" customWidth="1"/>
    <col min="3337" max="3337" width="1.26953125" style="23" customWidth="1"/>
    <col min="3338" max="3338" width="11.453125" style="23" bestFit="1" customWidth="1"/>
    <col min="3339" max="3339" width="1.26953125" style="23" customWidth="1"/>
    <col min="3340" max="3340" width="10.453125" style="23" bestFit="1" customWidth="1"/>
    <col min="3341" max="3341" width="1.26953125" style="23" customWidth="1"/>
    <col min="3342" max="3342" width="10.453125" style="23" bestFit="1" customWidth="1"/>
    <col min="3343" max="3343" width="1.26953125" style="23" customWidth="1"/>
    <col min="3344" max="3344" width="11.453125" style="23" bestFit="1" customWidth="1"/>
    <col min="3345" max="3345" width="1.453125" style="23" customWidth="1"/>
    <col min="3346" max="3346" width="10.54296875" style="23" bestFit="1" customWidth="1"/>
    <col min="3347" max="3581" width="9.1796875" style="23"/>
    <col min="3582" max="3582" width="8.81640625" style="23" bestFit="1" customWidth="1"/>
    <col min="3583" max="3583" width="1.26953125" style="23" customWidth="1"/>
    <col min="3584" max="3584" width="11.453125" style="23" bestFit="1" customWidth="1"/>
    <col min="3585" max="3585" width="1.26953125" style="23" customWidth="1"/>
    <col min="3586" max="3586" width="12.81640625" style="23" bestFit="1" customWidth="1"/>
    <col min="3587" max="3587" width="1.26953125" style="23" customWidth="1"/>
    <col min="3588" max="3588" width="11" style="23" bestFit="1" customWidth="1"/>
    <col min="3589" max="3589" width="1.26953125" style="23" customWidth="1"/>
    <col min="3590" max="3590" width="8.453125" style="23" bestFit="1" customWidth="1"/>
    <col min="3591" max="3591" width="1.54296875" style="23" customWidth="1"/>
    <col min="3592" max="3592" width="9.81640625" style="23" bestFit="1" customWidth="1"/>
    <col min="3593" max="3593" width="1.26953125" style="23" customWidth="1"/>
    <col min="3594" max="3594" width="11.453125" style="23" bestFit="1" customWidth="1"/>
    <col min="3595" max="3595" width="1.26953125" style="23" customWidth="1"/>
    <col min="3596" max="3596" width="10.453125" style="23" bestFit="1" customWidth="1"/>
    <col min="3597" max="3597" width="1.26953125" style="23" customWidth="1"/>
    <col min="3598" max="3598" width="10.453125" style="23" bestFit="1" customWidth="1"/>
    <col min="3599" max="3599" width="1.26953125" style="23" customWidth="1"/>
    <col min="3600" max="3600" width="11.453125" style="23" bestFit="1" customWidth="1"/>
    <col min="3601" max="3601" width="1.453125" style="23" customWidth="1"/>
    <col min="3602" max="3602" width="10.54296875" style="23" bestFit="1" customWidth="1"/>
    <col min="3603" max="3837" width="9.1796875" style="23"/>
    <col min="3838" max="3838" width="8.81640625" style="23" bestFit="1" customWidth="1"/>
    <col min="3839" max="3839" width="1.26953125" style="23" customWidth="1"/>
    <col min="3840" max="3840" width="11.453125" style="23" bestFit="1" customWidth="1"/>
    <col min="3841" max="3841" width="1.26953125" style="23" customWidth="1"/>
    <col min="3842" max="3842" width="12.81640625" style="23" bestFit="1" customWidth="1"/>
    <col min="3843" max="3843" width="1.26953125" style="23" customWidth="1"/>
    <col min="3844" max="3844" width="11" style="23" bestFit="1" customWidth="1"/>
    <col min="3845" max="3845" width="1.26953125" style="23" customWidth="1"/>
    <col min="3846" max="3846" width="8.453125" style="23" bestFit="1" customWidth="1"/>
    <col min="3847" max="3847" width="1.54296875" style="23" customWidth="1"/>
    <col min="3848" max="3848" width="9.81640625" style="23" bestFit="1" customWidth="1"/>
    <col min="3849" max="3849" width="1.26953125" style="23" customWidth="1"/>
    <col min="3850" max="3850" width="11.453125" style="23" bestFit="1" customWidth="1"/>
    <col min="3851" max="3851" width="1.26953125" style="23" customWidth="1"/>
    <col min="3852" max="3852" width="10.453125" style="23" bestFit="1" customWidth="1"/>
    <col min="3853" max="3853" width="1.26953125" style="23" customWidth="1"/>
    <col min="3854" max="3854" width="10.453125" style="23" bestFit="1" customWidth="1"/>
    <col min="3855" max="3855" width="1.26953125" style="23" customWidth="1"/>
    <col min="3856" max="3856" width="11.453125" style="23" bestFit="1" customWidth="1"/>
    <col min="3857" max="3857" width="1.453125" style="23" customWidth="1"/>
    <col min="3858" max="3858" width="10.54296875" style="23" bestFit="1" customWidth="1"/>
    <col min="3859" max="4093" width="9.1796875" style="23"/>
    <col min="4094" max="4094" width="8.81640625" style="23" bestFit="1" customWidth="1"/>
    <col min="4095" max="4095" width="1.26953125" style="23" customWidth="1"/>
    <col min="4096" max="4096" width="11.453125" style="23" bestFit="1" customWidth="1"/>
    <col min="4097" max="4097" width="1.26953125" style="23" customWidth="1"/>
    <col min="4098" max="4098" width="12.81640625" style="23" bestFit="1" customWidth="1"/>
    <col min="4099" max="4099" width="1.26953125" style="23" customWidth="1"/>
    <col min="4100" max="4100" width="11" style="23" bestFit="1" customWidth="1"/>
    <col min="4101" max="4101" width="1.26953125" style="23" customWidth="1"/>
    <col min="4102" max="4102" width="8.453125" style="23" bestFit="1" customWidth="1"/>
    <col min="4103" max="4103" width="1.54296875" style="23" customWidth="1"/>
    <col min="4104" max="4104" width="9.81640625" style="23" bestFit="1" customWidth="1"/>
    <col min="4105" max="4105" width="1.26953125" style="23" customWidth="1"/>
    <col min="4106" max="4106" width="11.453125" style="23" bestFit="1" customWidth="1"/>
    <col min="4107" max="4107" width="1.26953125" style="23" customWidth="1"/>
    <col min="4108" max="4108" width="10.453125" style="23" bestFit="1" customWidth="1"/>
    <col min="4109" max="4109" width="1.26953125" style="23" customWidth="1"/>
    <col min="4110" max="4110" width="10.453125" style="23" bestFit="1" customWidth="1"/>
    <col min="4111" max="4111" width="1.26953125" style="23" customWidth="1"/>
    <col min="4112" max="4112" width="11.453125" style="23" bestFit="1" customWidth="1"/>
    <col min="4113" max="4113" width="1.453125" style="23" customWidth="1"/>
    <col min="4114" max="4114" width="10.54296875" style="23" bestFit="1" customWidth="1"/>
    <col min="4115" max="4349" width="9.1796875" style="23"/>
    <col min="4350" max="4350" width="8.81640625" style="23" bestFit="1" customWidth="1"/>
    <col min="4351" max="4351" width="1.26953125" style="23" customWidth="1"/>
    <col min="4352" max="4352" width="11.453125" style="23" bestFit="1" customWidth="1"/>
    <col min="4353" max="4353" width="1.26953125" style="23" customWidth="1"/>
    <col min="4354" max="4354" width="12.81640625" style="23" bestFit="1" customWidth="1"/>
    <col min="4355" max="4355" width="1.26953125" style="23" customWidth="1"/>
    <col min="4356" max="4356" width="11" style="23" bestFit="1" customWidth="1"/>
    <col min="4357" max="4357" width="1.26953125" style="23" customWidth="1"/>
    <col min="4358" max="4358" width="8.453125" style="23" bestFit="1" customWidth="1"/>
    <col min="4359" max="4359" width="1.54296875" style="23" customWidth="1"/>
    <col min="4360" max="4360" width="9.81640625" style="23" bestFit="1" customWidth="1"/>
    <col min="4361" max="4361" width="1.26953125" style="23" customWidth="1"/>
    <col min="4362" max="4362" width="11.453125" style="23" bestFit="1" customWidth="1"/>
    <col min="4363" max="4363" width="1.26953125" style="23" customWidth="1"/>
    <col min="4364" max="4364" width="10.453125" style="23" bestFit="1" customWidth="1"/>
    <col min="4365" max="4365" width="1.26953125" style="23" customWidth="1"/>
    <col min="4366" max="4366" width="10.453125" style="23" bestFit="1" customWidth="1"/>
    <col min="4367" max="4367" width="1.26953125" style="23" customWidth="1"/>
    <col min="4368" max="4368" width="11.453125" style="23" bestFit="1" customWidth="1"/>
    <col min="4369" max="4369" width="1.453125" style="23" customWidth="1"/>
    <col min="4370" max="4370" width="10.54296875" style="23" bestFit="1" customWidth="1"/>
    <col min="4371" max="4605" width="9.1796875" style="23"/>
    <col min="4606" max="4606" width="8.81640625" style="23" bestFit="1" customWidth="1"/>
    <col min="4607" max="4607" width="1.26953125" style="23" customWidth="1"/>
    <col min="4608" max="4608" width="11.453125" style="23" bestFit="1" customWidth="1"/>
    <col min="4609" max="4609" width="1.26953125" style="23" customWidth="1"/>
    <col min="4610" max="4610" width="12.81640625" style="23" bestFit="1" customWidth="1"/>
    <col min="4611" max="4611" width="1.26953125" style="23" customWidth="1"/>
    <col min="4612" max="4612" width="11" style="23" bestFit="1" customWidth="1"/>
    <col min="4613" max="4613" width="1.26953125" style="23" customWidth="1"/>
    <col min="4614" max="4614" width="8.453125" style="23" bestFit="1" customWidth="1"/>
    <col min="4615" max="4615" width="1.54296875" style="23" customWidth="1"/>
    <col min="4616" max="4616" width="9.81640625" style="23" bestFit="1" customWidth="1"/>
    <col min="4617" max="4617" width="1.26953125" style="23" customWidth="1"/>
    <col min="4618" max="4618" width="11.453125" style="23" bestFit="1" customWidth="1"/>
    <col min="4619" max="4619" width="1.26953125" style="23" customWidth="1"/>
    <col min="4620" max="4620" width="10.453125" style="23" bestFit="1" customWidth="1"/>
    <col min="4621" max="4621" width="1.26953125" style="23" customWidth="1"/>
    <col min="4622" max="4622" width="10.453125" style="23" bestFit="1" customWidth="1"/>
    <col min="4623" max="4623" width="1.26953125" style="23" customWidth="1"/>
    <col min="4624" max="4624" width="11.453125" style="23" bestFit="1" customWidth="1"/>
    <col min="4625" max="4625" width="1.453125" style="23" customWidth="1"/>
    <col min="4626" max="4626" width="10.54296875" style="23" bestFit="1" customWidth="1"/>
    <col min="4627" max="4861" width="9.1796875" style="23"/>
    <col min="4862" max="4862" width="8.81640625" style="23" bestFit="1" customWidth="1"/>
    <col min="4863" max="4863" width="1.26953125" style="23" customWidth="1"/>
    <col min="4864" max="4864" width="11.453125" style="23" bestFit="1" customWidth="1"/>
    <col min="4865" max="4865" width="1.26953125" style="23" customWidth="1"/>
    <col min="4866" max="4866" width="12.81640625" style="23" bestFit="1" customWidth="1"/>
    <col min="4867" max="4867" width="1.26953125" style="23" customWidth="1"/>
    <col min="4868" max="4868" width="11" style="23" bestFit="1" customWidth="1"/>
    <col min="4869" max="4869" width="1.26953125" style="23" customWidth="1"/>
    <col min="4870" max="4870" width="8.453125" style="23" bestFit="1" customWidth="1"/>
    <col min="4871" max="4871" width="1.54296875" style="23" customWidth="1"/>
    <col min="4872" max="4872" width="9.81640625" style="23" bestFit="1" customWidth="1"/>
    <col min="4873" max="4873" width="1.26953125" style="23" customWidth="1"/>
    <col min="4874" max="4874" width="11.453125" style="23" bestFit="1" customWidth="1"/>
    <col min="4875" max="4875" width="1.26953125" style="23" customWidth="1"/>
    <col min="4876" max="4876" width="10.453125" style="23" bestFit="1" customWidth="1"/>
    <col min="4877" max="4877" width="1.26953125" style="23" customWidth="1"/>
    <col min="4878" max="4878" width="10.453125" style="23" bestFit="1" customWidth="1"/>
    <col min="4879" max="4879" width="1.26953125" style="23" customWidth="1"/>
    <col min="4880" max="4880" width="11.453125" style="23" bestFit="1" customWidth="1"/>
    <col min="4881" max="4881" width="1.453125" style="23" customWidth="1"/>
    <col min="4882" max="4882" width="10.54296875" style="23" bestFit="1" customWidth="1"/>
    <col min="4883" max="5117" width="9.1796875" style="23"/>
    <col min="5118" max="5118" width="8.81640625" style="23" bestFit="1" customWidth="1"/>
    <col min="5119" max="5119" width="1.26953125" style="23" customWidth="1"/>
    <col min="5120" max="5120" width="11.453125" style="23" bestFit="1" customWidth="1"/>
    <col min="5121" max="5121" width="1.26953125" style="23" customWidth="1"/>
    <col min="5122" max="5122" width="12.81640625" style="23" bestFit="1" customWidth="1"/>
    <col min="5123" max="5123" width="1.26953125" style="23" customWidth="1"/>
    <col min="5124" max="5124" width="11" style="23" bestFit="1" customWidth="1"/>
    <col min="5125" max="5125" width="1.26953125" style="23" customWidth="1"/>
    <col min="5126" max="5126" width="8.453125" style="23" bestFit="1" customWidth="1"/>
    <col min="5127" max="5127" width="1.54296875" style="23" customWidth="1"/>
    <col min="5128" max="5128" width="9.81640625" style="23" bestFit="1" customWidth="1"/>
    <col min="5129" max="5129" width="1.26953125" style="23" customWidth="1"/>
    <col min="5130" max="5130" width="11.453125" style="23" bestFit="1" customWidth="1"/>
    <col min="5131" max="5131" width="1.26953125" style="23" customWidth="1"/>
    <col min="5132" max="5132" width="10.453125" style="23" bestFit="1" customWidth="1"/>
    <col min="5133" max="5133" width="1.26953125" style="23" customWidth="1"/>
    <col min="5134" max="5134" width="10.453125" style="23" bestFit="1" customWidth="1"/>
    <col min="5135" max="5135" width="1.26953125" style="23" customWidth="1"/>
    <col min="5136" max="5136" width="11.453125" style="23" bestFit="1" customWidth="1"/>
    <col min="5137" max="5137" width="1.453125" style="23" customWidth="1"/>
    <col min="5138" max="5138" width="10.54296875" style="23" bestFit="1" customWidth="1"/>
    <col min="5139" max="5373" width="9.1796875" style="23"/>
    <col min="5374" max="5374" width="8.81640625" style="23" bestFit="1" customWidth="1"/>
    <col min="5375" max="5375" width="1.26953125" style="23" customWidth="1"/>
    <col min="5376" max="5376" width="11.453125" style="23" bestFit="1" customWidth="1"/>
    <col min="5377" max="5377" width="1.26953125" style="23" customWidth="1"/>
    <col min="5378" max="5378" width="12.81640625" style="23" bestFit="1" customWidth="1"/>
    <col min="5379" max="5379" width="1.26953125" style="23" customWidth="1"/>
    <col min="5380" max="5380" width="11" style="23" bestFit="1" customWidth="1"/>
    <col min="5381" max="5381" width="1.26953125" style="23" customWidth="1"/>
    <col min="5382" max="5382" width="8.453125" style="23" bestFit="1" customWidth="1"/>
    <col min="5383" max="5383" width="1.54296875" style="23" customWidth="1"/>
    <col min="5384" max="5384" width="9.81640625" style="23" bestFit="1" customWidth="1"/>
    <col min="5385" max="5385" width="1.26953125" style="23" customWidth="1"/>
    <col min="5386" max="5386" width="11.453125" style="23" bestFit="1" customWidth="1"/>
    <col min="5387" max="5387" width="1.26953125" style="23" customWidth="1"/>
    <col min="5388" max="5388" width="10.453125" style="23" bestFit="1" customWidth="1"/>
    <col min="5389" max="5389" width="1.26953125" style="23" customWidth="1"/>
    <col min="5390" max="5390" width="10.453125" style="23" bestFit="1" customWidth="1"/>
    <col min="5391" max="5391" width="1.26953125" style="23" customWidth="1"/>
    <col min="5392" max="5392" width="11.453125" style="23" bestFit="1" customWidth="1"/>
    <col min="5393" max="5393" width="1.453125" style="23" customWidth="1"/>
    <col min="5394" max="5394" width="10.54296875" style="23" bestFit="1" customWidth="1"/>
    <col min="5395" max="5629" width="9.1796875" style="23"/>
    <col min="5630" max="5630" width="8.81640625" style="23" bestFit="1" customWidth="1"/>
    <col min="5631" max="5631" width="1.26953125" style="23" customWidth="1"/>
    <col min="5632" max="5632" width="11.453125" style="23" bestFit="1" customWidth="1"/>
    <col min="5633" max="5633" width="1.26953125" style="23" customWidth="1"/>
    <col min="5634" max="5634" width="12.81640625" style="23" bestFit="1" customWidth="1"/>
    <col min="5635" max="5635" width="1.26953125" style="23" customWidth="1"/>
    <col min="5636" max="5636" width="11" style="23" bestFit="1" customWidth="1"/>
    <col min="5637" max="5637" width="1.26953125" style="23" customWidth="1"/>
    <col min="5638" max="5638" width="8.453125" style="23" bestFit="1" customWidth="1"/>
    <col min="5639" max="5639" width="1.54296875" style="23" customWidth="1"/>
    <col min="5640" max="5640" width="9.81640625" style="23" bestFit="1" customWidth="1"/>
    <col min="5641" max="5641" width="1.26953125" style="23" customWidth="1"/>
    <col min="5642" max="5642" width="11.453125" style="23" bestFit="1" customWidth="1"/>
    <col min="5643" max="5643" width="1.26953125" style="23" customWidth="1"/>
    <col min="5644" max="5644" width="10.453125" style="23" bestFit="1" customWidth="1"/>
    <col min="5645" max="5645" width="1.26953125" style="23" customWidth="1"/>
    <col min="5646" max="5646" width="10.453125" style="23" bestFit="1" customWidth="1"/>
    <col min="5647" max="5647" width="1.26953125" style="23" customWidth="1"/>
    <col min="5648" max="5648" width="11.453125" style="23" bestFit="1" customWidth="1"/>
    <col min="5649" max="5649" width="1.453125" style="23" customWidth="1"/>
    <col min="5650" max="5650" width="10.54296875" style="23" bestFit="1" customWidth="1"/>
    <col min="5651" max="5885" width="9.1796875" style="23"/>
    <col min="5886" max="5886" width="8.81640625" style="23" bestFit="1" customWidth="1"/>
    <col min="5887" max="5887" width="1.26953125" style="23" customWidth="1"/>
    <col min="5888" max="5888" width="11.453125" style="23" bestFit="1" customWidth="1"/>
    <col min="5889" max="5889" width="1.26953125" style="23" customWidth="1"/>
    <col min="5890" max="5890" width="12.81640625" style="23" bestFit="1" customWidth="1"/>
    <col min="5891" max="5891" width="1.26953125" style="23" customWidth="1"/>
    <col min="5892" max="5892" width="11" style="23" bestFit="1" customWidth="1"/>
    <col min="5893" max="5893" width="1.26953125" style="23" customWidth="1"/>
    <col min="5894" max="5894" width="8.453125" style="23" bestFit="1" customWidth="1"/>
    <col min="5895" max="5895" width="1.54296875" style="23" customWidth="1"/>
    <col min="5896" max="5896" width="9.81640625" style="23" bestFit="1" customWidth="1"/>
    <col min="5897" max="5897" width="1.26953125" style="23" customWidth="1"/>
    <col min="5898" max="5898" width="11.453125" style="23" bestFit="1" customWidth="1"/>
    <col min="5899" max="5899" width="1.26953125" style="23" customWidth="1"/>
    <col min="5900" max="5900" width="10.453125" style="23" bestFit="1" customWidth="1"/>
    <col min="5901" max="5901" width="1.26953125" style="23" customWidth="1"/>
    <col min="5902" max="5902" width="10.453125" style="23" bestFit="1" customWidth="1"/>
    <col min="5903" max="5903" width="1.26953125" style="23" customWidth="1"/>
    <col min="5904" max="5904" width="11.453125" style="23" bestFit="1" customWidth="1"/>
    <col min="5905" max="5905" width="1.453125" style="23" customWidth="1"/>
    <col min="5906" max="5906" width="10.54296875" style="23" bestFit="1" customWidth="1"/>
    <col min="5907" max="6141" width="9.1796875" style="23"/>
    <col min="6142" max="6142" width="8.81640625" style="23" bestFit="1" customWidth="1"/>
    <col min="6143" max="6143" width="1.26953125" style="23" customWidth="1"/>
    <col min="6144" max="6144" width="11.453125" style="23" bestFit="1" customWidth="1"/>
    <col min="6145" max="6145" width="1.26953125" style="23" customWidth="1"/>
    <col min="6146" max="6146" width="12.81640625" style="23" bestFit="1" customWidth="1"/>
    <col min="6147" max="6147" width="1.26953125" style="23" customWidth="1"/>
    <col min="6148" max="6148" width="11" style="23" bestFit="1" customWidth="1"/>
    <col min="6149" max="6149" width="1.26953125" style="23" customWidth="1"/>
    <col min="6150" max="6150" width="8.453125" style="23" bestFit="1" customWidth="1"/>
    <col min="6151" max="6151" width="1.54296875" style="23" customWidth="1"/>
    <col min="6152" max="6152" width="9.81640625" style="23" bestFit="1" customWidth="1"/>
    <col min="6153" max="6153" width="1.26953125" style="23" customWidth="1"/>
    <col min="6154" max="6154" width="11.453125" style="23" bestFit="1" customWidth="1"/>
    <col min="6155" max="6155" width="1.26953125" style="23" customWidth="1"/>
    <col min="6156" max="6156" width="10.453125" style="23" bestFit="1" customWidth="1"/>
    <col min="6157" max="6157" width="1.26953125" style="23" customWidth="1"/>
    <col min="6158" max="6158" width="10.453125" style="23" bestFit="1" customWidth="1"/>
    <col min="6159" max="6159" width="1.26953125" style="23" customWidth="1"/>
    <col min="6160" max="6160" width="11.453125" style="23" bestFit="1" customWidth="1"/>
    <col min="6161" max="6161" width="1.453125" style="23" customWidth="1"/>
    <col min="6162" max="6162" width="10.54296875" style="23" bestFit="1" customWidth="1"/>
    <col min="6163" max="6397" width="9.1796875" style="23"/>
    <col min="6398" max="6398" width="8.81640625" style="23" bestFit="1" customWidth="1"/>
    <col min="6399" max="6399" width="1.26953125" style="23" customWidth="1"/>
    <col min="6400" max="6400" width="11.453125" style="23" bestFit="1" customWidth="1"/>
    <col min="6401" max="6401" width="1.26953125" style="23" customWidth="1"/>
    <col min="6402" max="6402" width="12.81640625" style="23" bestFit="1" customWidth="1"/>
    <col min="6403" max="6403" width="1.26953125" style="23" customWidth="1"/>
    <col min="6404" max="6404" width="11" style="23" bestFit="1" customWidth="1"/>
    <col min="6405" max="6405" width="1.26953125" style="23" customWidth="1"/>
    <col min="6406" max="6406" width="8.453125" style="23" bestFit="1" customWidth="1"/>
    <col min="6407" max="6407" width="1.54296875" style="23" customWidth="1"/>
    <col min="6408" max="6408" width="9.81640625" style="23" bestFit="1" customWidth="1"/>
    <col min="6409" max="6409" width="1.26953125" style="23" customWidth="1"/>
    <col min="6410" max="6410" width="11.453125" style="23" bestFit="1" customWidth="1"/>
    <col min="6411" max="6411" width="1.26953125" style="23" customWidth="1"/>
    <col min="6412" max="6412" width="10.453125" style="23" bestFit="1" customWidth="1"/>
    <col min="6413" max="6413" width="1.26953125" style="23" customWidth="1"/>
    <col min="6414" max="6414" width="10.453125" style="23" bestFit="1" customWidth="1"/>
    <col min="6415" max="6415" width="1.26953125" style="23" customWidth="1"/>
    <col min="6416" max="6416" width="11.453125" style="23" bestFit="1" customWidth="1"/>
    <col min="6417" max="6417" width="1.453125" style="23" customWidth="1"/>
    <col min="6418" max="6418" width="10.54296875" style="23" bestFit="1" customWidth="1"/>
    <col min="6419" max="6653" width="9.1796875" style="23"/>
    <col min="6654" max="6654" width="8.81640625" style="23" bestFit="1" customWidth="1"/>
    <col min="6655" max="6655" width="1.26953125" style="23" customWidth="1"/>
    <col min="6656" max="6656" width="11.453125" style="23" bestFit="1" customWidth="1"/>
    <col min="6657" max="6657" width="1.26953125" style="23" customWidth="1"/>
    <col min="6658" max="6658" width="12.81640625" style="23" bestFit="1" customWidth="1"/>
    <col min="6659" max="6659" width="1.26953125" style="23" customWidth="1"/>
    <col min="6660" max="6660" width="11" style="23" bestFit="1" customWidth="1"/>
    <col min="6661" max="6661" width="1.26953125" style="23" customWidth="1"/>
    <col min="6662" max="6662" width="8.453125" style="23" bestFit="1" customWidth="1"/>
    <col min="6663" max="6663" width="1.54296875" style="23" customWidth="1"/>
    <col min="6664" max="6664" width="9.81640625" style="23" bestFit="1" customWidth="1"/>
    <col min="6665" max="6665" width="1.26953125" style="23" customWidth="1"/>
    <col min="6666" max="6666" width="11.453125" style="23" bestFit="1" customWidth="1"/>
    <col min="6667" max="6667" width="1.26953125" style="23" customWidth="1"/>
    <col min="6668" max="6668" width="10.453125" style="23" bestFit="1" customWidth="1"/>
    <col min="6669" max="6669" width="1.26953125" style="23" customWidth="1"/>
    <col min="6670" max="6670" width="10.453125" style="23" bestFit="1" customWidth="1"/>
    <col min="6671" max="6671" width="1.26953125" style="23" customWidth="1"/>
    <col min="6672" max="6672" width="11.453125" style="23" bestFit="1" customWidth="1"/>
    <col min="6673" max="6673" width="1.453125" style="23" customWidth="1"/>
    <col min="6674" max="6674" width="10.54296875" style="23" bestFit="1" customWidth="1"/>
    <col min="6675" max="6909" width="9.1796875" style="23"/>
    <col min="6910" max="6910" width="8.81640625" style="23" bestFit="1" customWidth="1"/>
    <col min="6911" max="6911" width="1.26953125" style="23" customWidth="1"/>
    <col min="6912" max="6912" width="11.453125" style="23" bestFit="1" customWidth="1"/>
    <col min="6913" max="6913" width="1.26953125" style="23" customWidth="1"/>
    <col min="6914" max="6914" width="12.81640625" style="23" bestFit="1" customWidth="1"/>
    <col min="6915" max="6915" width="1.26953125" style="23" customWidth="1"/>
    <col min="6916" max="6916" width="11" style="23" bestFit="1" customWidth="1"/>
    <col min="6917" max="6917" width="1.26953125" style="23" customWidth="1"/>
    <col min="6918" max="6918" width="8.453125" style="23" bestFit="1" customWidth="1"/>
    <col min="6919" max="6919" width="1.54296875" style="23" customWidth="1"/>
    <col min="6920" max="6920" width="9.81640625" style="23" bestFit="1" customWidth="1"/>
    <col min="6921" max="6921" width="1.26953125" style="23" customWidth="1"/>
    <col min="6922" max="6922" width="11.453125" style="23" bestFit="1" customWidth="1"/>
    <col min="6923" max="6923" width="1.26953125" style="23" customWidth="1"/>
    <col min="6924" max="6924" width="10.453125" style="23" bestFit="1" customWidth="1"/>
    <col min="6925" max="6925" width="1.26953125" style="23" customWidth="1"/>
    <col min="6926" max="6926" width="10.453125" style="23" bestFit="1" customWidth="1"/>
    <col min="6927" max="6927" width="1.26953125" style="23" customWidth="1"/>
    <col min="6928" max="6928" width="11.453125" style="23" bestFit="1" customWidth="1"/>
    <col min="6929" max="6929" width="1.453125" style="23" customWidth="1"/>
    <col min="6930" max="6930" width="10.54296875" style="23" bestFit="1" customWidth="1"/>
    <col min="6931" max="7165" width="9.1796875" style="23"/>
    <col min="7166" max="7166" width="8.81640625" style="23" bestFit="1" customWidth="1"/>
    <col min="7167" max="7167" width="1.26953125" style="23" customWidth="1"/>
    <col min="7168" max="7168" width="11.453125" style="23" bestFit="1" customWidth="1"/>
    <col min="7169" max="7169" width="1.26953125" style="23" customWidth="1"/>
    <col min="7170" max="7170" width="12.81640625" style="23" bestFit="1" customWidth="1"/>
    <col min="7171" max="7171" width="1.26953125" style="23" customWidth="1"/>
    <col min="7172" max="7172" width="11" style="23" bestFit="1" customWidth="1"/>
    <col min="7173" max="7173" width="1.26953125" style="23" customWidth="1"/>
    <col min="7174" max="7174" width="8.453125" style="23" bestFit="1" customWidth="1"/>
    <col min="7175" max="7175" width="1.54296875" style="23" customWidth="1"/>
    <col min="7176" max="7176" width="9.81640625" style="23" bestFit="1" customWidth="1"/>
    <col min="7177" max="7177" width="1.26953125" style="23" customWidth="1"/>
    <col min="7178" max="7178" width="11.453125" style="23" bestFit="1" customWidth="1"/>
    <col min="7179" max="7179" width="1.26953125" style="23" customWidth="1"/>
    <col min="7180" max="7180" width="10.453125" style="23" bestFit="1" customWidth="1"/>
    <col min="7181" max="7181" width="1.26953125" style="23" customWidth="1"/>
    <col min="7182" max="7182" width="10.453125" style="23" bestFit="1" customWidth="1"/>
    <col min="7183" max="7183" width="1.26953125" style="23" customWidth="1"/>
    <col min="7184" max="7184" width="11.453125" style="23" bestFit="1" customWidth="1"/>
    <col min="7185" max="7185" width="1.453125" style="23" customWidth="1"/>
    <col min="7186" max="7186" width="10.54296875" style="23" bestFit="1" customWidth="1"/>
    <col min="7187" max="7421" width="9.1796875" style="23"/>
    <col min="7422" max="7422" width="8.81640625" style="23" bestFit="1" customWidth="1"/>
    <col min="7423" max="7423" width="1.26953125" style="23" customWidth="1"/>
    <col min="7424" max="7424" width="11.453125" style="23" bestFit="1" customWidth="1"/>
    <col min="7425" max="7425" width="1.26953125" style="23" customWidth="1"/>
    <col min="7426" max="7426" width="12.81640625" style="23" bestFit="1" customWidth="1"/>
    <col min="7427" max="7427" width="1.26953125" style="23" customWidth="1"/>
    <col min="7428" max="7428" width="11" style="23" bestFit="1" customWidth="1"/>
    <col min="7429" max="7429" width="1.26953125" style="23" customWidth="1"/>
    <col min="7430" max="7430" width="8.453125" style="23" bestFit="1" customWidth="1"/>
    <col min="7431" max="7431" width="1.54296875" style="23" customWidth="1"/>
    <col min="7432" max="7432" width="9.81640625" style="23" bestFit="1" customWidth="1"/>
    <col min="7433" max="7433" width="1.26953125" style="23" customWidth="1"/>
    <col min="7434" max="7434" width="11.453125" style="23" bestFit="1" customWidth="1"/>
    <col min="7435" max="7435" width="1.26953125" style="23" customWidth="1"/>
    <col min="7436" max="7436" width="10.453125" style="23" bestFit="1" customWidth="1"/>
    <col min="7437" max="7437" width="1.26953125" style="23" customWidth="1"/>
    <col min="7438" max="7438" width="10.453125" style="23" bestFit="1" customWidth="1"/>
    <col min="7439" max="7439" width="1.26953125" style="23" customWidth="1"/>
    <col min="7440" max="7440" width="11.453125" style="23" bestFit="1" customWidth="1"/>
    <col min="7441" max="7441" width="1.453125" style="23" customWidth="1"/>
    <col min="7442" max="7442" width="10.54296875" style="23" bestFit="1" customWidth="1"/>
    <col min="7443" max="7677" width="9.1796875" style="23"/>
    <col min="7678" max="7678" width="8.81640625" style="23" bestFit="1" customWidth="1"/>
    <col min="7679" max="7679" width="1.26953125" style="23" customWidth="1"/>
    <col min="7680" max="7680" width="11.453125" style="23" bestFit="1" customWidth="1"/>
    <col min="7681" max="7681" width="1.26953125" style="23" customWidth="1"/>
    <col min="7682" max="7682" width="12.81640625" style="23" bestFit="1" customWidth="1"/>
    <col min="7683" max="7683" width="1.26953125" style="23" customWidth="1"/>
    <col min="7684" max="7684" width="11" style="23" bestFit="1" customWidth="1"/>
    <col min="7685" max="7685" width="1.26953125" style="23" customWidth="1"/>
    <col min="7686" max="7686" width="8.453125" style="23" bestFit="1" customWidth="1"/>
    <col min="7687" max="7687" width="1.54296875" style="23" customWidth="1"/>
    <col min="7688" max="7688" width="9.81640625" style="23" bestFit="1" customWidth="1"/>
    <col min="7689" max="7689" width="1.26953125" style="23" customWidth="1"/>
    <col min="7690" max="7690" width="11.453125" style="23" bestFit="1" customWidth="1"/>
    <col min="7691" max="7691" width="1.26953125" style="23" customWidth="1"/>
    <col min="7692" max="7692" width="10.453125" style="23" bestFit="1" customWidth="1"/>
    <col min="7693" max="7693" width="1.26953125" style="23" customWidth="1"/>
    <col min="7694" max="7694" width="10.453125" style="23" bestFit="1" customWidth="1"/>
    <col min="7695" max="7695" width="1.26953125" style="23" customWidth="1"/>
    <col min="7696" max="7696" width="11.453125" style="23" bestFit="1" customWidth="1"/>
    <col min="7697" max="7697" width="1.453125" style="23" customWidth="1"/>
    <col min="7698" max="7698" width="10.54296875" style="23" bestFit="1" customWidth="1"/>
    <col min="7699" max="7933" width="9.1796875" style="23"/>
    <col min="7934" max="7934" width="8.81640625" style="23" bestFit="1" customWidth="1"/>
    <col min="7935" max="7935" width="1.26953125" style="23" customWidth="1"/>
    <col min="7936" max="7936" width="11.453125" style="23" bestFit="1" customWidth="1"/>
    <col min="7937" max="7937" width="1.26953125" style="23" customWidth="1"/>
    <col min="7938" max="7938" width="12.81640625" style="23" bestFit="1" customWidth="1"/>
    <col min="7939" max="7939" width="1.26953125" style="23" customWidth="1"/>
    <col min="7940" max="7940" width="11" style="23" bestFit="1" customWidth="1"/>
    <col min="7941" max="7941" width="1.26953125" style="23" customWidth="1"/>
    <col min="7942" max="7942" width="8.453125" style="23" bestFit="1" customWidth="1"/>
    <col min="7943" max="7943" width="1.54296875" style="23" customWidth="1"/>
    <col min="7944" max="7944" width="9.81640625" style="23" bestFit="1" customWidth="1"/>
    <col min="7945" max="7945" width="1.26953125" style="23" customWidth="1"/>
    <col min="7946" max="7946" width="11.453125" style="23" bestFit="1" customWidth="1"/>
    <col min="7947" max="7947" width="1.26953125" style="23" customWidth="1"/>
    <col min="7948" max="7948" width="10.453125" style="23" bestFit="1" customWidth="1"/>
    <col min="7949" max="7949" width="1.26953125" style="23" customWidth="1"/>
    <col min="7950" max="7950" width="10.453125" style="23" bestFit="1" customWidth="1"/>
    <col min="7951" max="7951" width="1.26953125" style="23" customWidth="1"/>
    <col min="7952" max="7952" width="11.453125" style="23" bestFit="1" customWidth="1"/>
    <col min="7953" max="7953" width="1.453125" style="23" customWidth="1"/>
    <col min="7954" max="7954" width="10.54296875" style="23" bestFit="1" customWidth="1"/>
    <col min="7955" max="8189" width="9.1796875" style="23"/>
    <col min="8190" max="8190" width="8.81640625" style="23" bestFit="1" customWidth="1"/>
    <col min="8191" max="8191" width="1.26953125" style="23" customWidth="1"/>
    <col min="8192" max="8192" width="11.453125" style="23" bestFit="1" customWidth="1"/>
    <col min="8193" max="8193" width="1.26953125" style="23" customWidth="1"/>
    <col min="8194" max="8194" width="12.81640625" style="23" bestFit="1" customWidth="1"/>
    <col min="8195" max="8195" width="1.26953125" style="23" customWidth="1"/>
    <col min="8196" max="8196" width="11" style="23" bestFit="1" customWidth="1"/>
    <col min="8197" max="8197" width="1.26953125" style="23" customWidth="1"/>
    <col min="8198" max="8198" width="8.453125" style="23" bestFit="1" customWidth="1"/>
    <col min="8199" max="8199" width="1.54296875" style="23" customWidth="1"/>
    <col min="8200" max="8200" width="9.81640625" style="23" bestFit="1" customWidth="1"/>
    <col min="8201" max="8201" width="1.26953125" style="23" customWidth="1"/>
    <col min="8202" max="8202" width="11.453125" style="23" bestFit="1" customWidth="1"/>
    <col min="8203" max="8203" width="1.26953125" style="23" customWidth="1"/>
    <col min="8204" max="8204" width="10.453125" style="23" bestFit="1" customWidth="1"/>
    <col min="8205" max="8205" width="1.26953125" style="23" customWidth="1"/>
    <col min="8206" max="8206" width="10.453125" style="23" bestFit="1" customWidth="1"/>
    <col min="8207" max="8207" width="1.26953125" style="23" customWidth="1"/>
    <col min="8208" max="8208" width="11.453125" style="23" bestFit="1" customWidth="1"/>
    <col min="8209" max="8209" width="1.453125" style="23" customWidth="1"/>
    <col min="8210" max="8210" width="10.54296875" style="23" bestFit="1" customWidth="1"/>
    <col min="8211" max="8445" width="9.1796875" style="23"/>
    <col min="8446" max="8446" width="8.81640625" style="23" bestFit="1" customWidth="1"/>
    <col min="8447" max="8447" width="1.26953125" style="23" customWidth="1"/>
    <col min="8448" max="8448" width="11.453125" style="23" bestFit="1" customWidth="1"/>
    <col min="8449" max="8449" width="1.26953125" style="23" customWidth="1"/>
    <col min="8450" max="8450" width="12.81640625" style="23" bestFit="1" customWidth="1"/>
    <col min="8451" max="8451" width="1.26953125" style="23" customWidth="1"/>
    <col min="8452" max="8452" width="11" style="23" bestFit="1" customWidth="1"/>
    <col min="8453" max="8453" width="1.26953125" style="23" customWidth="1"/>
    <col min="8454" max="8454" width="8.453125" style="23" bestFit="1" customWidth="1"/>
    <col min="8455" max="8455" width="1.54296875" style="23" customWidth="1"/>
    <col min="8456" max="8456" width="9.81640625" style="23" bestFit="1" customWidth="1"/>
    <col min="8457" max="8457" width="1.26953125" style="23" customWidth="1"/>
    <col min="8458" max="8458" width="11.453125" style="23" bestFit="1" customWidth="1"/>
    <col min="8459" max="8459" width="1.26953125" style="23" customWidth="1"/>
    <col min="8460" max="8460" width="10.453125" style="23" bestFit="1" customWidth="1"/>
    <col min="8461" max="8461" width="1.26953125" style="23" customWidth="1"/>
    <col min="8462" max="8462" width="10.453125" style="23" bestFit="1" customWidth="1"/>
    <col min="8463" max="8463" width="1.26953125" style="23" customWidth="1"/>
    <col min="8464" max="8464" width="11.453125" style="23" bestFit="1" customWidth="1"/>
    <col min="8465" max="8465" width="1.453125" style="23" customWidth="1"/>
    <col min="8466" max="8466" width="10.54296875" style="23" bestFit="1" customWidth="1"/>
    <col min="8467" max="8701" width="9.1796875" style="23"/>
    <col min="8702" max="8702" width="8.81640625" style="23" bestFit="1" customWidth="1"/>
    <col min="8703" max="8703" width="1.26953125" style="23" customWidth="1"/>
    <col min="8704" max="8704" width="11.453125" style="23" bestFit="1" customWidth="1"/>
    <col min="8705" max="8705" width="1.26953125" style="23" customWidth="1"/>
    <col min="8706" max="8706" width="12.81640625" style="23" bestFit="1" customWidth="1"/>
    <col min="8707" max="8707" width="1.26953125" style="23" customWidth="1"/>
    <col min="8708" max="8708" width="11" style="23" bestFit="1" customWidth="1"/>
    <col min="8709" max="8709" width="1.26953125" style="23" customWidth="1"/>
    <col min="8710" max="8710" width="8.453125" style="23" bestFit="1" customWidth="1"/>
    <col min="8711" max="8711" width="1.54296875" style="23" customWidth="1"/>
    <col min="8712" max="8712" width="9.81640625" style="23" bestFit="1" customWidth="1"/>
    <col min="8713" max="8713" width="1.26953125" style="23" customWidth="1"/>
    <col min="8714" max="8714" width="11.453125" style="23" bestFit="1" customWidth="1"/>
    <col min="8715" max="8715" width="1.26953125" style="23" customWidth="1"/>
    <col min="8716" max="8716" width="10.453125" style="23" bestFit="1" customWidth="1"/>
    <col min="8717" max="8717" width="1.26953125" style="23" customWidth="1"/>
    <col min="8718" max="8718" width="10.453125" style="23" bestFit="1" customWidth="1"/>
    <col min="8719" max="8719" width="1.26953125" style="23" customWidth="1"/>
    <col min="8720" max="8720" width="11.453125" style="23" bestFit="1" customWidth="1"/>
    <col min="8721" max="8721" width="1.453125" style="23" customWidth="1"/>
    <col min="8722" max="8722" width="10.54296875" style="23" bestFit="1" customWidth="1"/>
    <col min="8723" max="8957" width="9.1796875" style="23"/>
    <col min="8958" max="8958" width="8.81640625" style="23" bestFit="1" customWidth="1"/>
    <col min="8959" max="8959" width="1.26953125" style="23" customWidth="1"/>
    <col min="8960" max="8960" width="11.453125" style="23" bestFit="1" customWidth="1"/>
    <col min="8961" max="8961" width="1.26953125" style="23" customWidth="1"/>
    <col min="8962" max="8962" width="12.81640625" style="23" bestFit="1" customWidth="1"/>
    <col min="8963" max="8963" width="1.26953125" style="23" customWidth="1"/>
    <col min="8964" max="8964" width="11" style="23" bestFit="1" customWidth="1"/>
    <col min="8965" max="8965" width="1.26953125" style="23" customWidth="1"/>
    <col min="8966" max="8966" width="8.453125" style="23" bestFit="1" customWidth="1"/>
    <col min="8967" max="8967" width="1.54296875" style="23" customWidth="1"/>
    <col min="8968" max="8968" width="9.81640625" style="23" bestFit="1" customWidth="1"/>
    <col min="8969" max="8969" width="1.26953125" style="23" customWidth="1"/>
    <col min="8970" max="8970" width="11.453125" style="23" bestFit="1" customWidth="1"/>
    <col min="8971" max="8971" width="1.26953125" style="23" customWidth="1"/>
    <col min="8972" max="8972" width="10.453125" style="23" bestFit="1" customWidth="1"/>
    <col min="8973" max="8973" width="1.26953125" style="23" customWidth="1"/>
    <col min="8974" max="8974" width="10.453125" style="23" bestFit="1" customWidth="1"/>
    <col min="8975" max="8975" width="1.26953125" style="23" customWidth="1"/>
    <col min="8976" max="8976" width="11.453125" style="23" bestFit="1" customWidth="1"/>
    <col min="8977" max="8977" width="1.453125" style="23" customWidth="1"/>
    <col min="8978" max="8978" width="10.54296875" style="23" bestFit="1" customWidth="1"/>
    <col min="8979" max="9213" width="9.1796875" style="23"/>
    <col min="9214" max="9214" width="8.81640625" style="23" bestFit="1" customWidth="1"/>
    <col min="9215" max="9215" width="1.26953125" style="23" customWidth="1"/>
    <col min="9216" max="9216" width="11.453125" style="23" bestFit="1" customWidth="1"/>
    <col min="9217" max="9217" width="1.26953125" style="23" customWidth="1"/>
    <col min="9218" max="9218" width="12.81640625" style="23" bestFit="1" customWidth="1"/>
    <col min="9219" max="9219" width="1.26953125" style="23" customWidth="1"/>
    <col min="9220" max="9220" width="11" style="23" bestFit="1" customWidth="1"/>
    <col min="9221" max="9221" width="1.26953125" style="23" customWidth="1"/>
    <col min="9222" max="9222" width="8.453125" style="23" bestFit="1" customWidth="1"/>
    <col min="9223" max="9223" width="1.54296875" style="23" customWidth="1"/>
    <col min="9224" max="9224" width="9.81640625" style="23" bestFit="1" customWidth="1"/>
    <col min="9225" max="9225" width="1.26953125" style="23" customWidth="1"/>
    <col min="9226" max="9226" width="11.453125" style="23" bestFit="1" customWidth="1"/>
    <col min="9227" max="9227" width="1.26953125" style="23" customWidth="1"/>
    <col min="9228" max="9228" width="10.453125" style="23" bestFit="1" customWidth="1"/>
    <col min="9229" max="9229" width="1.26953125" style="23" customWidth="1"/>
    <col min="9230" max="9230" width="10.453125" style="23" bestFit="1" customWidth="1"/>
    <col min="9231" max="9231" width="1.26953125" style="23" customWidth="1"/>
    <col min="9232" max="9232" width="11.453125" style="23" bestFit="1" customWidth="1"/>
    <col min="9233" max="9233" width="1.453125" style="23" customWidth="1"/>
    <col min="9234" max="9234" width="10.54296875" style="23" bestFit="1" customWidth="1"/>
    <col min="9235" max="9469" width="9.1796875" style="23"/>
    <col min="9470" max="9470" width="8.81640625" style="23" bestFit="1" customWidth="1"/>
    <col min="9471" max="9471" width="1.26953125" style="23" customWidth="1"/>
    <col min="9472" max="9472" width="11.453125" style="23" bestFit="1" customWidth="1"/>
    <col min="9473" max="9473" width="1.26953125" style="23" customWidth="1"/>
    <col min="9474" max="9474" width="12.81640625" style="23" bestFit="1" customWidth="1"/>
    <col min="9475" max="9475" width="1.26953125" style="23" customWidth="1"/>
    <col min="9476" max="9476" width="11" style="23" bestFit="1" customWidth="1"/>
    <col min="9477" max="9477" width="1.26953125" style="23" customWidth="1"/>
    <col min="9478" max="9478" width="8.453125" style="23" bestFit="1" customWidth="1"/>
    <col min="9479" max="9479" width="1.54296875" style="23" customWidth="1"/>
    <col min="9480" max="9480" width="9.81640625" style="23" bestFit="1" customWidth="1"/>
    <col min="9481" max="9481" width="1.26953125" style="23" customWidth="1"/>
    <col min="9482" max="9482" width="11.453125" style="23" bestFit="1" customWidth="1"/>
    <col min="9483" max="9483" width="1.26953125" style="23" customWidth="1"/>
    <col min="9484" max="9484" width="10.453125" style="23" bestFit="1" customWidth="1"/>
    <col min="9485" max="9485" width="1.26953125" style="23" customWidth="1"/>
    <col min="9486" max="9486" width="10.453125" style="23" bestFit="1" customWidth="1"/>
    <col min="9487" max="9487" width="1.26953125" style="23" customWidth="1"/>
    <col min="9488" max="9488" width="11.453125" style="23" bestFit="1" customWidth="1"/>
    <col min="9489" max="9489" width="1.453125" style="23" customWidth="1"/>
    <col min="9490" max="9490" width="10.54296875" style="23" bestFit="1" customWidth="1"/>
    <col min="9491" max="9725" width="9.1796875" style="23"/>
    <col min="9726" max="9726" width="8.81640625" style="23" bestFit="1" customWidth="1"/>
    <col min="9727" max="9727" width="1.26953125" style="23" customWidth="1"/>
    <col min="9728" max="9728" width="11.453125" style="23" bestFit="1" customWidth="1"/>
    <col min="9729" max="9729" width="1.26953125" style="23" customWidth="1"/>
    <col min="9730" max="9730" width="12.81640625" style="23" bestFit="1" customWidth="1"/>
    <col min="9731" max="9731" width="1.26953125" style="23" customWidth="1"/>
    <col min="9732" max="9732" width="11" style="23" bestFit="1" customWidth="1"/>
    <col min="9733" max="9733" width="1.26953125" style="23" customWidth="1"/>
    <col min="9734" max="9734" width="8.453125" style="23" bestFit="1" customWidth="1"/>
    <col min="9735" max="9735" width="1.54296875" style="23" customWidth="1"/>
    <col min="9736" max="9736" width="9.81640625" style="23" bestFit="1" customWidth="1"/>
    <col min="9737" max="9737" width="1.26953125" style="23" customWidth="1"/>
    <col min="9738" max="9738" width="11.453125" style="23" bestFit="1" customWidth="1"/>
    <col min="9739" max="9739" width="1.26953125" style="23" customWidth="1"/>
    <col min="9740" max="9740" width="10.453125" style="23" bestFit="1" customWidth="1"/>
    <col min="9741" max="9741" width="1.26953125" style="23" customWidth="1"/>
    <col min="9742" max="9742" width="10.453125" style="23" bestFit="1" customWidth="1"/>
    <col min="9743" max="9743" width="1.26953125" style="23" customWidth="1"/>
    <col min="9744" max="9744" width="11.453125" style="23" bestFit="1" customWidth="1"/>
    <col min="9745" max="9745" width="1.453125" style="23" customWidth="1"/>
    <col min="9746" max="9746" width="10.54296875" style="23" bestFit="1" customWidth="1"/>
    <col min="9747" max="9981" width="9.1796875" style="23"/>
    <col min="9982" max="9982" width="8.81640625" style="23" bestFit="1" customWidth="1"/>
    <col min="9983" max="9983" width="1.26953125" style="23" customWidth="1"/>
    <col min="9984" max="9984" width="11.453125" style="23" bestFit="1" customWidth="1"/>
    <col min="9985" max="9985" width="1.26953125" style="23" customWidth="1"/>
    <col min="9986" max="9986" width="12.81640625" style="23" bestFit="1" customWidth="1"/>
    <col min="9987" max="9987" width="1.26953125" style="23" customWidth="1"/>
    <col min="9988" max="9988" width="11" style="23" bestFit="1" customWidth="1"/>
    <col min="9989" max="9989" width="1.26953125" style="23" customWidth="1"/>
    <col min="9990" max="9990" width="8.453125" style="23" bestFit="1" customWidth="1"/>
    <col min="9991" max="9991" width="1.54296875" style="23" customWidth="1"/>
    <col min="9992" max="9992" width="9.81640625" style="23" bestFit="1" customWidth="1"/>
    <col min="9993" max="9993" width="1.26953125" style="23" customWidth="1"/>
    <col min="9994" max="9994" width="11.453125" style="23" bestFit="1" customWidth="1"/>
    <col min="9995" max="9995" width="1.26953125" style="23" customWidth="1"/>
    <col min="9996" max="9996" width="10.453125" style="23" bestFit="1" customWidth="1"/>
    <col min="9997" max="9997" width="1.26953125" style="23" customWidth="1"/>
    <col min="9998" max="9998" width="10.453125" style="23" bestFit="1" customWidth="1"/>
    <col min="9999" max="9999" width="1.26953125" style="23" customWidth="1"/>
    <col min="10000" max="10000" width="11.453125" style="23" bestFit="1" customWidth="1"/>
    <col min="10001" max="10001" width="1.453125" style="23" customWidth="1"/>
    <col min="10002" max="10002" width="10.54296875" style="23" bestFit="1" customWidth="1"/>
    <col min="10003" max="10237" width="9.1796875" style="23"/>
    <col min="10238" max="10238" width="8.81640625" style="23" bestFit="1" customWidth="1"/>
    <col min="10239" max="10239" width="1.26953125" style="23" customWidth="1"/>
    <col min="10240" max="10240" width="11.453125" style="23" bestFit="1" customWidth="1"/>
    <col min="10241" max="10241" width="1.26953125" style="23" customWidth="1"/>
    <col min="10242" max="10242" width="12.81640625" style="23" bestFit="1" customWidth="1"/>
    <col min="10243" max="10243" width="1.26953125" style="23" customWidth="1"/>
    <col min="10244" max="10244" width="11" style="23" bestFit="1" customWidth="1"/>
    <col min="10245" max="10245" width="1.26953125" style="23" customWidth="1"/>
    <col min="10246" max="10246" width="8.453125" style="23" bestFit="1" customWidth="1"/>
    <col min="10247" max="10247" width="1.54296875" style="23" customWidth="1"/>
    <col min="10248" max="10248" width="9.81640625" style="23" bestFit="1" customWidth="1"/>
    <col min="10249" max="10249" width="1.26953125" style="23" customWidth="1"/>
    <col min="10250" max="10250" width="11.453125" style="23" bestFit="1" customWidth="1"/>
    <col min="10251" max="10251" width="1.26953125" style="23" customWidth="1"/>
    <col min="10252" max="10252" width="10.453125" style="23" bestFit="1" customWidth="1"/>
    <col min="10253" max="10253" width="1.26953125" style="23" customWidth="1"/>
    <col min="10254" max="10254" width="10.453125" style="23" bestFit="1" customWidth="1"/>
    <col min="10255" max="10255" width="1.26953125" style="23" customWidth="1"/>
    <col min="10256" max="10256" width="11.453125" style="23" bestFit="1" customWidth="1"/>
    <col min="10257" max="10257" width="1.453125" style="23" customWidth="1"/>
    <col min="10258" max="10258" width="10.54296875" style="23" bestFit="1" customWidth="1"/>
    <col min="10259" max="10493" width="9.1796875" style="23"/>
    <col min="10494" max="10494" width="8.81640625" style="23" bestFit="1" customWidth="1"/>
    <col min="10495" max="10495" width="1.26953125" style="23" customWidth="1"/>
    <col min="10496" max="10496" width="11.453125" style="23" bestFit="1" customWidth="1"/>
    <col min="10497" max="10497" width="1.26953125" style="23" customWidth="1"/>
    <col min="10498" max="10498" width="12.81640625" style="23" bestFit="1" customWidth="1"/>
    <col min="10499" max="10499" width="1.26953125" style="23" customWidth="1"/>
    <col min="10500" max="10500" width="11" style="23" bestFit="1" customWidth="1"/>
    <col min="10501" max="10501" width="1.26953125" style="23" customWidth="1"/>
    <col min="10502" max="10502" width="8.453125" style="23" bestFit="1" customWidth="1"/>
    <col min="10503" max="10503" width="1.54296875" style="23" customWidth="1"/>
    <col min="10504" max="10504" width="9.81640625" style="23" bestFit="1" customWidth="1"/>
    <col min="10505" max="10505" width="1.26953125" style="23" customWidth="1"/>
    <col min="10506" max="10506" width="11.453125" style="23" bestFit="1" customWidth="1"/>
    <col min="10507" max="10507" width="1.26953125" style="23" customWidth="1"/>
    <col min="10508" max="10508" width="10.453125" style="23" bestFit="1" customWidth="1"/>
    <col min="10509" max="10509" width="1.26953125" style="23" customWidth="1"/>
    <col min="10510" max="10510" width="10.453125" style="23" bestFit="1" customWidth="1"/>
    <col min="10511" max="10511" width="1.26953125" style="23" customWidth="1"/>
    <col min="10512" max="10512" width="11.453125" style="23" bestFit="1" customWidth="1"/>
    <col min="10513" max="10513" width="1.453125" style="23" customWidth="1"/>
    <col min="10514" max="10514" width="10.54296875" style="23" bestFit="1" customWidth="1"/>
    <col min="10515" max="10749" width="9.1796875" style="23"/>
    <col min="10750" max="10750" width="8.81640625" style="23" bestFit="1" customWidth="1"/>
    <col min="10751" max="10751" width="1.26953125" style="23" customWidth="1"/>
    <col min="10752" max="10752" width="11.453125" style="23" bestFit="1" customWidth="1"/>
    <col min="10753" max="10753" width="1.26953125" style="23" customWidth="1"/>
    <col min="10754" max="10754" width="12.81640625" style="23" bestFit="1" customWidth="1"/>
    <col min="10755" max="10755" width="1.26953125" style="23" customWidth="1"/>
    <col min="10756" max="10756" width="11" style="23" bestFit="1" customWidth="1"/>
    <col min="10757" max="10757" width="1.26953125" style="23" customWidth="1"/>
    <col min="10758" max="10758" width="8.453125" style="23" bestFit="1" customWidth="1"/>
    <col min="10759" max="10759" width="1.54296875" style="23" customWidth="1"/>
    <col min="10760" max="10760" width="9.81640625" style="23" bestFit="1" customWidth="1"/>
    <col min="10761" max="10761" width="1.26953125" style="23" customWidth="1"/>
    <col min="10762" max="10762" width="11.453125" style="23" bestFit="1" customWidth="1"/>
    <col min="10763" max="10763" width="1.26953125" style="23" customWidth="1"/>
    <col min="10764" max="10764" width="10.453125" style="23" bestFit="1" customWidth="1"/>
    <col min="10765" max="10765" width="1.26953125" style="23" customWidth="1"/>
    <col min="10766" max="10766" width="10.453125" style="23" bestFit="1" customWidth="1"/>
    <col min="10767" max="10767" width="1.26953125" style="23" customWidth="1"/>
    <col min="10768" max="10768" width="11.453125" style="23" bestFit="1" customWidth="1"/>
    <col min="10769" max="10769" width="1.453125" style="23" customWidth="1"/>
    <col min="10770" max="10770" width="10.54296875" style="23" bestFit="1" customWidth="1"/>
    <col min="10771" max="11005" width="9.1796875" style="23"/>
    <col min="11006" max="11006" width="8.81640625" style="23" bestFit="1" customWidth="1"/>
    <col min="11007" max="11007" width="1.26953125" style="23" customWidth="1"/>
    <col min="11008" max="11008" width="11.453125" style="23" bestFit="1" customWidth="1"/>
    <col min="11009" max="11009" width="1.26953125" style="23" customWidth="1"/>
    <col min="11010" max="11010" width="12.81640625" style="23" bestFit="1" customWidth="1"/>
    <col min="11011" max="11011" width="1.26953125" style="23" customWidth="1"/>
    <col min="11012" max="11012" width="11" style="23" bestFit="1" customWidth="1"/>
    <col min="11013" max="11013" width="1.26953125" style="23" customWidth="1"/>
    <col min="11014" max="11014" width="8.453125" style="23" bestFit="1" customWidth="1"/>
    <col min="11015" max="11015" width="1.54296875" style="23" customWidth="1"/>
    <col min="11016" max="11016" width="9.81640625" style="23" bestFit="1" customWidth="1"/>
    <col min="11017" max="11017" width="1.26953125" style="23" customWidth="1"/>
    <col min="11018" max="11018" width="11.453125" style="23" bestFit="1" customWidth="1"/>
    <col min="11019" max="11019" width="1.26953125" style="23" customWidth="1"/>
    <col min="11020" max="11020" width="10.453125" style="23" bestFit="1" customWidth="1"/>
    <col min="11021" max="11021" width="1.26953125" style="23" customWidth="1"/>
    <col min="11022" max="11022" width="10.453125" style="23" bestFit="1" customWidth="1"/>
    <col min="11023" max="11023" width="1.26953125" style="23" customWidth="1"/>
    <col min="11024" max="11024" width="11.453125" style="23" bestFit="1" customWidth="1"/>
    <col min="11025" max="11025" width="1.453125" style="23" customWidth="1"/>
    <col min="11026" max="11026" width="10.54296875" style="23" bestFit="1" customWidth="1"/>
    <col min="11027" max="11261" width="9.1796875" style="23"/>
    <col min="11262" max="11262" width="8.81640625" style="23" bestFit="1" customWidth="1"/>
    <col min="11263" max="11263" width="1.26953125" style="23" customWidth="1"/>
    <col min="11264" max="11264" width="11.453125" style="23" bestFit="1" customWidth="1"/>
    <col min="11265" max="11265" width="1.26953125" style="23" customWidth="1"/>
    <col min="11266" max="11266" width="12.81640625" style="23" bestFit="1" customWidth="1"/>
    <col min="11267" max="11267" width="1.26953125" style="23" customWidth="1"/>
    <col min="11268" max="11268" width="11" style="23" bestFit="1" customWidth="1"/>
    <col min="11269" max="11269" width="1.26953125" style="23" customWidth="1"/>
    <col min="11270" max="11270" width="8.453125" style="23" bestFit="1" customWidth="1"/>
    <col min="11271" max="11271" width="1.54296875" style="23" customWidth="1"/>
    <col min="11272" max="11272" width="9.81640625" style="23" bestFit="1" customWidth="1"/>
    <col min="11273" max="11273" width="1.26953125" style="23" customWidth="1"/>
    <col min="11274" max="11274" width="11.453125" style="23" bestFit="1" customWidth="1"/>
    <col min="11275" max="11275" width="1.26953125" style="23" customWidth="1"/>
    <col min="11276" max="11276" width="10.453125" style="23" bestFit="1" customWidth="1"/>
    <col min="11277" max="11277" width="1.26953125" style="23" customWidth="1"/>
    <col min="11278" max="11278" width="10.453125" style="23" bestFit="1" customWidth="1"/>
    <col min="11279" max="11279" width="1.26953125" style="23" customWidth="1"/>
    <col min="11280" max="11280" width="11.453125" style="23" bestFit="1" customWidth="1"/>
    <col min="11281" max="11281" width="1.453125" style="23" customWidth="1"/>
    <col min="11282" max="11282" width="10.54296875" style="23" bestFit="1" customWidth="1"/>
    <col min="11283" max="11517" width="9.1796875" style="23"/>
    <col min="11518" max="11518" width="8.81640625" style="23" bestFit="1" customWidth="1"/>
    <col min="11519" max="11519" width="1.26953125" style="23" customWidth="1"/>
    <col min="11520" max="11520" width="11.453125" style="23" bestFit="1" customWidth="1"/>
    <col min="11521" max="11521" width="1.26953125" style="23" customWidth="1"/>
    <col min="11522" max="11522" width="12.81640625" style="23" bestFit="1" customWidth="1"/>
    <col min="11523" max="11523" width="1.26953125" style="23" customWidth="1"/>
    <col min="11524" max="11524" width="11" style="23" bestFit="1" customWidth="1"/>
    <col min="11525" max="11525" width="1.26953125" style="23" customWidth="1"/>
    <col min="11526" max="11526" width="8.453125" style="23" bestFit="1" customWidth="1"/>
    <col min="11527" max="11527" width="1.54296875" style="23" customWidth="1"/>
    <col min="11528" max="11528" width="9.81640625" style="23" bestFit="1" customWidth="1"/>
    <col min="11529" max="11529" width="1.26953125" style="23" customWidth="1"/>
    <col min="11530" max="11530" width="11.453125" style="23" bestFit="1" customWidth="1"/>
    <col min="11531" max="11531" width="1.26953125" style="23" customWidth="1"/>
    <col min="11532" max="11532" width="10.453125" style="23" bestFit="1" customWidth="1"/>
    <col min="11533" max="11533" width="1.26953125" style="23" customWidth="1"/>
    <col min="11534" max="11534" width="10.453125" style="23" bestFit="1" customWidth="1"/>
    <col min="11535" max="11535" width="1.26953125" style="23" customWidth="1"/>
    <col min="11536" max="11536" width="11.453125" style="23" bestFit="1" customWidth="1"/>
    <col min="11537" max="11537" width="1.453125" style="23" customWidth="1"/>
    <col min="11538" max="11538" width="10.54296875" style="23" bestFit="1" customWidth="1"/>
    <col min="11539" max="11773" width="9.1796875" style="23"/>
    <col min="11774" max="11774" width="8.81640625" style="23" bestFit="1" customWidth="1"/>
    <col min="11775" max="11775" width="1.26953125" style="23" customWidth="1"/>
    <col min="11776" max="11776" width="11.453125" style="23" bestFit="1" customWidth="1"/>
    <col min="11777" max="11777" width="1.26953125" style="23" customWidth="1"/>
    <col min="11778" max="11778" width="12.81640625" style="23" bestFit="1" customWidth="1"/>
    <col min="11779" max="11779" width="1.26953125" style="23" customWidth="1"/>
    <col min="11780" max="11780" width="11" style="23" bestFit="1" customWidth="1"/>
    <col min="11781" max="11781" width="1.26953125" style="23" customWidth="1"/>
    <col min="11782" max="11782" width="8.453125" style="23" bestFit="1" customWidth="1"/>
    <col min="11783" max="11783" width="1.54296875" style="23" customWidth="1"/>
    <col min="11784" max="11784" width="9.81640625" style="23" bestFit="1" customWidth="1"/>
    <col min="11785" max="11785" width="1.26953125" style="23" customWidth="1"/>
    <col min="11786" max="11786" width="11.453125" style="23" bestFit="1" customWidth="1"/>
    <col min="11787" max="11787" width="1.26953125" style="23" customWidth="1"/>
    <col min="11788" max="11788" width="10.453125" style="23" bestFit="1" customWidth="1"/>
    <col min="11789" max="11789" width="1.26953125" style="23" customWidth="1"/>
    <col min="11790" max="11790" width="10.453125" style="23" bestFit="1" customWidth="1"/>
    <col min="11791" max="11791" width="1.26953125" style="23" customWidth="1"/>
    <col min="11792" max="11792" width="11.453125" style="23" bestFit="1" customWidth="1"/>
    <col min="11793" max="11793" width="1.453125" style="23" customWidth="1"/>
    <col min="11794" max="11794" width="10.54296875" style="23" bestFit="1" customWidth="1"/>
    <col min="11795" max="12029" width="9.1796875" style="23"/>
    <col min="12030" max="12030" width="8.81640625" style="23" bestFit="1" customWidth="1"/>
    <col min="12031" max="12031" width="1.26953125" style="23" customWidth="1"/>
    <col min="12032" max="12032" width="11.453125" style="23" bestFit="1" customWidth="1"/>
    <col min="12033" max="12033" width="1.26953125" style="23" customWidth="1"/>
    <col min="12034" max="12034" width="12.81640625" style="23" bestFit="1" customWidth="1"/>
    <col min="12035" max="12035" width="1.26953125" style="23" customWidth="1"/>
    <col min="12036" max="12036" width="11" style="23" bestFit="1" customWidth="1"/>
    <col min="12037" max="12037" width="1.26953125" style="23" customWidth="1"/>
    <col min="12038" max="12038" width="8.453125" style="23" bestFit="1" customWidth="1"/>
    <col min="12039" max="12039" width="1.54296875" style="23" customWidth="1"/>
    <col min="12040" max="12040" width="9.81640625" style="23" bestFit="1" customWidth="1"/>
    <col min="12041" max="12041" width="1.26953125" style="23" customWidth="1"/>
    <col min="12042" max="12042" width="11.453125" style="23" bestFit="1" customWidth="1"/>
    <col min="12043" max="12043" width="1.26953125" style="23" customWidth="1"/>
    <col min="12044" max="12044" width="10.453125" style="23" bestFit="1" customWidth="1"/>
    <col min="12045" max="12045" width="1.26953125" style="23" customWidth="1"/>
    <col min="12046" max="12046" width="10.453125" style="23" bestFit="1" customWidth="1"/>
    <col min="12047" max="12047" width="1.26953125" style="23" customWidth="1"/>
    <col min="12048" max="12048" width="11.453125" style="23" bestFit="1" customWidth="1"/>
    <col min="12049" max="12049" width="1.453125" style="23" customWidth="1"/>
    <col min="12050" max="12050" width="10.54296875" style="23" bestFit="1" customWidth="1"/>
    <col min="12051" max="12285" width="9.1796875" style="23"/>
    <col min="12286" max="12286" width="8.81640625" style="23" bestFit="1" customWidth="1"/>
    <col min="12287" max="12287" width="1.26953125" style="23" customWidth="1"/>
    <col min="12288" max="12288" width="11.453125" style="23" bestFit="1" customWidth="1"/>
    <col min="12289" max="12289" width="1.26953125" style="23" customWidth="1"/>
    <col min="12290" max="12290" width="12.81640625" style="23" bestFit="1" customWidth="1"/>
    <col min="12291" max="12291" width="1.26953125" style="23" customWidth="1"/>
    <col min="12292" max="12292" width="11" style="23" bestFit="1" customWidth="1"/>
    <col min="12293" max="12293" width="1.26953125" style="23" customWidth="1"/>
    <col min="12294" max="12294" width="8.453125" style="23" bestFit="1" customWidth="1"/>
    <col min="12295" max="12295" width="1.54296875" style="23" customWidth="1"/>
    <col min="12296" max="12296" width="9.81640625" style="23" bestFit="1" customWidth="1"/>
    <col min="12297" max="12297" width="1.26953125" style="23" customWidth="1"/>
    <col min="12298" max="12298" width="11.453125" style="23" bestFit="1" customWidth="1"/>
    <col min="12299" max="12299" width="1.26953125" style="23" customWidth="1"/>
    <col min="12300" max="12300" width="10.453125" style="23" bestFit="1" customWidth="1"/>
    <col min="12301" max="12301" width="1.26953125" style="23" customWidth="1"/>
    <col min="12302" max="12302" width="10.453125" style="23" bestFit="1" customWidth="1"/>
    <col min="12303" max="12303" width="1.26953125" style="23" customWidth="1"/>
    <col min="12304" max="12304" width="11.453125" style="23" bestFit="1" customWidth="1"/>
    <col min="12305" max="12305" width="1.453125" style="23" customWidth="1"/>
    <col min="12306" max="12306" width="10.54296875" style="23" bestFit="1" customWidth="1"/>
    <col min="12307" max="12541" width="9.1796875" style="23"/>
    <col min="12542" max="12542" width="8.81640625" style="23" bestFit="1" customWidth="1"/>
    <col min="12543" max="12543" width="1.26953125" style="23" customWidth="1"/>
    <col min="12544" max="12544" width="11.453125" style="23" bestFit="1" customWidth="1"/>
    <col min="12545" max="12545" width="1.26953125" style="23" customWidth="1"/>
    <col min="12546" max="12546" width="12.81640625" style="23" bestFit="1" customWidth="1"/>
    <col min="12547" max="12547" width="1.26953125" style="23" customWidth="1"/>
    <col min="12548" max="12548" width="11" style="23" bestFit="1" customWidth="1"/>
    <col min="12549" max="12549" width="1.26953125" style="23" customWidth="1"/>
    <col min="12550" max="12550" width="8.453125" style="23" bestFit="1" customWidth="1"/>
    <col min="12551" max="12551" width="1.54296875" style="23" customWidth="1"/>
    <col min="12552" max="12552" width="9.81640625" style="23" bestFit="1" customWidth="1"/>
    <col min="12553" max="12553" width="1.26953125" style="23" customWidth="1"/>
    <col min="12554" max="12554" width="11.453125" style="23" bestFit="1" customWidth="1"/>
    <col min="12555" max="12555" width="1.26953125" style="23" customWidth="1"/>
    <col min="12556" max="12556" width="10.453125" style="23" bestFit="1" customWidth="1"/>
    <col min="12557" max="12557" width="1.26953125" style="23" customWidth="1"/>
    <col min="12558" max="12558" width="10.453125" style="23" bestFit="1" customWidth="1"/>
    <col min="12559" max="12559" width="1.26953125" style="23" customWidth="1"/>
    <col min="12560" max="12560" width="11.453125" style="23" bestFit="1" customWidth="1"/>
    <col min="12561" max="12561" width="1.453125" style="23" customWidth="1"/>
    <col min="12562" max="12562" width="10.54296875" style="23" bestFit="1" customWidth="1"/>
    <col min="12563" max="12797" width="9.1796875" style="23"/>
    <col min="12798" max="12798" width="8.81640625" style="23" bestFit="1" customWidth="1"/>
    <col min="12799" max="12799" width="1.26953125" style="23" customWidth="1"/>
    <col min="12800" max="12800" width="11.453125" style="23" bestFit="1" customWidth="1"/>
    <col min="12801" max="12801" width="1.26953125" style="23" customWidth="1"/>
    <col min="12802" max="12802" width="12.81640625" style="23" bestFit="1" customWidth="1"/>
    <col min="12803" max="12803" width="1.26953125" style="23" customWidth="1"/>
    <col min="12804" max="12804" width="11" style="23" bestFit="1" customWidth="1"/>
    <col min="12805" max="12805" width="1.26953125" style="23" customWidth="1"/>
    <col min="12806" max="12806" width="8.453125" style="23" bestFit="1" customWidth="1"/>
    <col min="12807" max="12807" width="1.54296875" style="23" customWidth="1"/>
    <col min="12808" max="12808" width="9.81640625" style="23" bestFit="1" customWidth="1"/>
    <col min="12809" max="12809" width="1.26953125" style="23" customWidth="1"/>
    <col min="12810" max="12810" width="11.453125" style="23" bestFit="1" customWidth="1"/>
    <col min="12811" max="12811" width="1.26953125" style="23" customWidth="1"/>
    <col min="12812" max="12812" width="10.453125" style="23" bestFit="1" customWidth="1"/>
    <col min="12813" max="12813" width="1.26953125" style="23" customWidth="1"/>
    <col min="12814" max="12814" width="10.453125" style="23" bestFit="1" customWidth="1"/>
    <col min="12815" max="12815" width="1.26953125" style="23" customWidth="1"/>
    <col min="12816" max="12816" width="11.453125" style="23" bestFit="1" customWidth="1"/>
    <col min="12817" max="12817" width="1.453125" style="23" customWidth="1"/>
    <col min="12818" max="12818" width="10.54296875" style="23" bestFit="1" customWidth="1"/>
    <col min="12819" max="13053" width="9.1796875" style="23"/>
    <col min="13054" max="13054" width="8.81640625" style="23" bestFit="1" customWidth="1"/>
    <col min="13055" max="13055" width="1.26953125" style="23" customWidth="1"/>
    <col min="13056" max="13056" width="11.453125" style="23" bestFit="1" customWidth="1"/>
    <col min="13057" max="13057" width="1.26953125" style="23" customWidth="1"/>
    <col min="13058" max="13058" width="12.81640625" style="23" bestFit="1" customWidth="1"/>
    <col min="13059" max="13059" width="1.26953125" style="23" customWidth="1"/>
    <col min="13060" max="13060" width="11" style="23" bestFit="1" customWidth="1"/>
    <col min="13061" max="13061" width="1.26953125" style="23" customWidth="1"/>
    <col min="13062" max="13062" width="8.453125" style="23" bestFit="1" customWidth="1"/>
    <col min="13063" max="13063" width="1.54296875" style="23" customWidth="1"/>
    <col min="13064" max="13064" width="9.81640625" style="23" bestFit="1" customWidth="1"/>
    <col min="13065" max="13065" width="1.26953125" style="23" customWidth="1"/>
    <col min="13066" max="13066" width="11.453125" style="23" bestFit="1" customWidth="1"/>
    <col min="13067" max="13067" width="1.26953125" style="23" customWidth="1"/>
    <col min="13068" max="13068" width="10.453125" style="23" bestFit="1" customWidth="1"/>
    <col min="13069" max="13069" width="1.26953125" style="23" customWidth="1"/>
    <col min="13070" max="13070" width="10.453125" style="23" bestFit="1" customWidth="1"/>
    <col min="13071" max="13071" width="1.26953125" style="23" customWidth="1"/>
    <col min="13072" max="13072" width="11.453125" style="23" bestFit="1" customWidth="1"/>
    <col min="13073" max="13073" width="1.453125" style="23" customWidth="1"/>
    <col min="13074" max="13074" width="10.54296875" style="23" bestFit="1" customWidth="1"/>
    <col min="13075" max="13309" width="9.1796875" style="23"/>
    <col min="13310" max="13310" width="8.81640625" style="23" bestFit="1" customWidth="1"/>
    <col min="13311" max="13311" width="1.26953125" style="23" customWidth="1"/>
    <col min="13312" max="13312" width="11.453125" style="23" bestFit="1" customWidth="1"/>
    <col min="13313" max="13313" width="1.26953125" style="23" customWidth="1"/>
    <col min="13314" max="13314" width="12.81640625" style="23" bestFit="1" customWidth="1"/>
    <col min="13315" max="13315" width="1.26953125" style="23" customWidth="1"/>
    <col min="13316" max="13316" width="11" style="23" bestFit="1" customWidth="1"/>
    <col min="13317" max="13317" width="1.26953125" style="23" customWidth="1"/>
    <col min="13318" max="13318" width="8.453125" style="23" bestFit="1" customWidth="1"/>
    <col min="13319" max="13319" width="1.54296875" style="23" customWidth="1"/>
    <col min="13320" max="13320" width="9.81640625" style="23" bestFit="1" customWidth="1"/>
    <col min="13321" max="13321" width="1.26953125" style="23" customWidth="1"/>
    <col min="13322" max="13322" width="11.453125" style="23" bestFit="1" customWidth="1"/>
    <col min="13323" max="13323" width="1.26953125" style="23" customWidth="1"/>
    <col min="13324" max="13324" width="10.453125" style="23" bestFit="1" customWidth="1"/>
    <col min="13325" max="13325" width="1.26953125" style="23" customWidth="1"/>
    <col min="13326" max="13326" width="10.453125" style="23" bestFit="1" customWidth="1"/>
    <col min="13327" max="13327" width="1.26953125" style="23" customWidth="1"/>
    <col min="13328" max="13328" width="11.453125" style="23" bestFit="1" customWidth="1"/>
    <col min="13329" max="13329" width="1.453125" style="23" customWidth="1"/>
    <col min="13330" max="13330" width="10.54296875" style="23" bestFit="1" customWidth="1"/>
    <col min="13331" max="13565" width="9.1796875" style="23"/>
    <col min="13566" max="13566" width="8.81640625" style="23" bestFit="1" customWidth="1"/>
    <col min="13567" max="13567" width="1.26953125" style="23" customWidth="1"/>
    <col min="13568" max="13568" width="11.453125" style="23" bestFit="1" customWidth="1"/>
    <col min="13569" max="13569" width="1.26953125" style="23" customWidth="1"/>
    <col min="13570" max="13570" width="12.81640625" style="23" bestFit="1" customWidth="1"/>
    <col min="13571" max="13571" width="1.26953125" style="23" customWidth="1"/>
    <col min="13572" max="13572" width="11" style="23" bestFit="1" customWidth="1"/>
    <col min="13573" max="13573" width="1.26953125" style="23" customWidth="1"/>
    <col min="13574" max="13574" width="8.453125" style="23" bestFit="1" customWidth="1"/>
    <col min="13575" max="13575" width="1.54296875" style="23" customWidth="1"/>
    <col min="13576" max="13576" width="9.81640625" style="23" bestFit="1" customWidth="1"/>
    <col min="13577" max="13577" width="1.26953125" style="23" customWidth="1"/>
    <col min="13578" max="13578" width="11.453125" style="23" bestFit="1" customWidth="1"/>
    <col min="13579" max="13579" width="1.26953125" style="23" customWidth="1"/>
    <col min="13580" max="13580" width="10.453125" style="23" bestFit="1" customWidth="1"/>
    <col min="13581" max="13581" width="1.26953125" style="23" customWidth="1"/>
    <col min="13582" max="13582" width="10.453125" style="23" bestFit="1" customWidth="1"/>
    <col min="13583" max="13583" width="1.26953125" style="23" customWidth="1"/>
    <col min="13584" max="13584" width="11.453125" style="23" bestFit="1" customWidth="1"/>
    <col min="13585" max="13585" width="1.453125" style="23" customWidth="1"/>
    <col min="13586" max="13586" width="10.54296875" style="23" bestFit="1" customWidth="1"/>
    <col min="13587" max="13821" width="9.1796875" style="23"/>
    <col min="13822" max="13822" width="8.81640625" style="23" bestFit="1" customWidth="1"/>
    <col min="13823" max="13823" width="1.26953125" style="23" customWidth="1"/>
    <col min="13824" max="13824" width="11.453125" style="23" bestFit="1" customWidth="1"/>
    <col min="13825" max="13825" width="1.26953125" style="23" customWidth="1"/>
    <col min="13826" max="13826" width="12.81640625" style="23" bestFit="1" customWidth="1"/>
    <col min="13827" max="13827" width="1.26953125" style="23" customWidth="1"/>
    <col min="13828" max="13828" width="11" style="23" bestFit="1" customWidth="1"/>
    <col min="13829" max="13829" width="1.26953125" style="23" customWidth="1"/>
    <col min="13830" max="13830" width="8.453125" style="23" bestFit="1" customWidth="1"/>
    <col min="13831" max="13831" width="1.54296875" style="23" customWidth="1"/>
    <col min="13832" max="13832" width="9.81640625" style="23" bestFit="1" customWidth="1"/>
    <col min="13833" max="13833" width="1.26953125" style="23" customWidth="1"/>
    <col min="13834" max="13834" width="11.453125" style="23" bestFit="1" customWidth="1"/>
    <col min="13835" max="13835" width="1.26953125" style="23" customWidth="1"/>
    <col min="13836" max="13836" width="10.453125" style="23" bestFit="1" customWidth="1"/>
    <col min="13837" max="13837" width="1.26953125" style="23" customWidth="1"/>
    <col min="13838" max="13838" width="10.453125" style="23" bestFit="1" customWidth="1"/>
    <col min="13839" max="13839" width="1.26953125" style="23" customWidth="1"/>
    <col min="13840" max="13840" width="11.453125" style="23" bestFit="1" customWidth="1"/>
    <col min="13841" max="13841" width="1.453125" style="23" customWidth="1"/>
    <col min="13842" max="13842" width="10.54296875" style="23" bestFit="1" customWidth="1"/>
    <col min="13843" max="14077" width="9.1796875" style="23"/>
    <col min="14078" max="14078" width="8.81640625" style="23" bestFit="1" customWidth="1"/>
    <col min="14079" max="14079" width="1.26953125" style="23" customWidth="1"/>
    <col min="14080" max="14080" width="11.453125" style="23" bestFit="1" customWidth="1"/>
    <col min="14081" max="14081" width="1.26953125" style="23" customWidth="1"/>
    <col min="14082" max="14082" width="12.81640625" style="23" bestFit="1" customWidth="1"/>
    <col min="14083" max="14083" width="1.26953125" style="23" customWidth="1"/>
    <col min="14084" max="14084" width="11" style="23" bestFit="1" customWidth="1"/>
    <col min="14085" max="14085" width="1.26953125" style="23" customWidth="1"/>
    <col min="14086" max="14086" width="8.453125" style="23" bestFit="1" customWidth="1"/>
    <col min="14087" max="14087" width="1.54296875" style="23" customWidth="1"/>
    <col min="14088" max="14088" width="9.81640625" style="23" bestFit="1" customWidth="1"/>
    <col min="14089" max="14089" width="1.26953125" style="23" customWidth="1"/>
    <col min="14090" max="14090" width="11.453125" style="23" bestFit="1" customWidth="1"/>
    <col min="14091" max="14091" width="1.26953125" style="23" customWidth="1"/>
    <col min="14092" max="14092" width="10.453125" style="23" bestFit="1" customWidth="1"/>
    <col min="14093" max="14093" width="1.26953125" style="23" customWidth="1"/>
    <col min="14094" max="14094" width="10.453125" style="23" bestFit="1" customWidth="1"/>
    <col min="14095" max="14095" width="1.26953125" style="23" customWidth="1"/>
    <col min="14096" max="14096" width="11.453125" style="23" bestFit="1" customWidth="1"/>
    <col min="14097" max="14097" width="1.453125" style="23" customWidth="1"/>
    <col min="14098" max="14098" width="10.54296875" style="23" bestFit="1" customWidth="1"/>
    <col min="14099" max="14333" width="9.1796875" style="23"/>
    <col min="14334" max="14334" width="8.81640625" style="23" bestFit="1" customWidth="1"/>
    <col min="14335" max="14335" width="1.26953125" style="23" customWidth="1"/>
    <col min="14336" max="14336" width="11.453125" style="23" bestFit="1" customWidth="1"/>
    <col min="14337" max="14337" width="1.26953125" style="23" customWidth="1"/>
    <col min="14338" max="14338" width="12.81640625" style="23" bestFit="1" customWidth="1"/>
    <col min="14339" max="14339" width="1.26953125" style="23" customWidth="1"/>
    <col min="14340" max="14340" width="11" style="23" bestFit="1" customWidth="1"/>
    <col min="14341" max="14341" width="1.26953125" style="23" customWidth="1"/>
    <col min="14342" max="14342" width="8.453125" style="23" bestFit="1" customWidth="1"/>
    <col min="14343" max="14343" width="1.54296875" style="23" customWidth="1"/>
    <col min="14344" max="14344" width="9.81640625" style="23" bestFit="1" customWidth="1"/>
    <col min="14345" max="14345" width="1.26953125" style="23" customWidth="1"/>
    <col min="14346" max="14346" width="11.453125" style="23" bestFit="1" customWidth="1"/>
    <col min="14347" max="14347" width="1.26953125" style="23" customWidth="1"/>
    <col min="14348" max="14348" width="10.453125" style="23" bestFit="1" customWidth="1"/>
    <col min="14349" max="14349" width="1.26953125" style="23" customWidth="1"/>
    <col min="14350" max="14350" width="10.453125" style="23" bestFit="1" customWidth="1"/>
    <col min="14351" max="14351" width="1.26953125" style="23" customWidth="1"/>
    <col min="14352" max="14352" width="11.453125" style="23" bestFit="1" customWidth="1"/>
    <col min="14353" max="14353" width="1.453125" style="23" customWidth="1"/>
    <col min="14354" max="14354" width="10.54296875" style="23" bestFit="1" customWidth="1"/>
    <col min="14355" max="14589" width="9.1796875" style="23"/>
    <col min="14590" max="14590" width="8.81640625" style="23" bestFit="1" customWidth="1"/>
    <col min="14591" max="14591" width="1.26953125" style="23" customWidth="1"/>
    <col min="14592" max="14592" width="11.453125" style="23" bestFit="1" customWidth="1"/>
    <col min="14593" max="14593" width="1.26953125" style="23" customWidth="1"/>
    <col min="14594" max="14594" width="12.81640625" style="23" bestFit="1" customWidth="1"/>
    <col min="14595" max="14595" width="1.26953125" style="23" customWidth="1"/>
    <col min="14596" max="14596" width="11" style="23" bestFit="1" customWidth="1"/>
    <col min="14597" max="14597" width="1.26953125" style="23" customWidth="1"/>
    <col min="14598" max="14598" width="8.453125" style="23" bestFit="1" customWidth="1"/>
    <col min="14599" max="14599" width="1.54296875" style="23" customWidth="1"/>
    <col min="14600" max="14600" width="9.81640625" style="23" bestFit="1" customWidth="1"/>
    <col min="14601" max="14601" width="1.26953125" style="23" customWidth="1"/>
    <col min="14602" max="14602" width="11.453125" style="23" bestFit="1" customWidth="1"/>
    <col min="14603" max="14603" width="1.26953125" style="23" customWidth="1"/>
    <col min="14604" max="14604" width="10.453125" style="23" bestFit="1" customWidth="1"/>
    <col min="14605" max="14605" width="1.26953125" style="23" customWidth="1"/>
    <col min="14606" max="14606" width="10.453125" style="23" bestFit="1" customWidth="1"/>
    <col min="14607" max="14607" width="1.26953125" style="23" customWidth="1"/>
    <col min="14608" max="14608" width="11.453125" style="23" bestFit="1" customWidth="1"/>
    <col min="14609" max="14609" width="1.453125" style="23" customWidth="1"/>
    <col min="14610" max="14610" width="10.54296875" style="23" bestFit="1" customWidth="1"/>
    <col min="14611" max="14845" width="9.1796875" style="23"/>
    <col min="14846" max="14846" width="8.81640625" style="23" bestFit="1" customWidth="1"/>
    <col min="14847" max="14847" width="1.26953125" style="23" customWidth="1"/>
    <col min="14848" max="14848" width="11.453125" style="23" bestFit="1" customWidth="1"/>
    <col min="14849" max="14849" width="1.26953125" style="23" customWidth="1"/>
    <col min="14850" max="14850" width="12.81640625" style="23" bestFit="1" customWidth="1"/>
    <col min="14851" max="14851" width="1.26953125" style="23" customWidth="1"/>
    <col min="14852" max="14852" width="11" style="23" bestFit="1" customWidth="1"/>
    <col min="14853" max="14853" width="1.26953125" style="23" customWidth="1"/>
    <col min="14854" max="14854" width="8.453125" style="23" bestFit="1" customWidth="1"/>
    <col min="14855" max="14855" width="1.54296875" style="23" customWidth="1"/>
    <col min="14856" max="14856" width="9.81640625" style="23" bestFit="1" customWidth="1"/>
    <col min="14857" max="14857" width="1.26953125" style="23" customWidth="1"/>
    <col min="14858" max="14858" width="11.453125" style="23" bestFit="1" customWidth="1"/>
    <col min="14859" max="14859" width="1.26953125" style="23" customWidth="1"/>
    <col min="14860" max="14860" width="10.453125" style="23" bestFit="1" customWidth="1"/>
    <col min="14861" max="14861" width="1.26953125" style="23" customWidth="1"/>
    <col min="14862" max="14862" width="10.453125" style="23" bestFit="1" customWidth="1"/>
    <col min="14863" max="14863" width="1.26953125" style="23" customWidth="1"/>
    <col min="14864" max="14864" width="11.453125" style="23" bestFit="1" customWidth="1"/>
    <col min="14865" max="14865" width="1.453125" style="23" customWidth="1"/>
    <col min="14866" max="14866" width="10.54296875" style="23" bestFit="1" customWidth="1"/>
    <col min="14867" max="15101" width="9.1796875" style="23"/>
    <col min="15102" max="15102" width="8.81640625" style="23" bestFit="1" customWidth="1"/>
    <col min="15103" max="15103" width="1.26953125" style="23" customWidth="1"/>
    <col min="15104" max="15104" width="11.453125" style="23" bestFit="1" customWidth="1"/>
    <col min="15105" max="15105" width="1.26953125" style="23" customWidth="1"/>
    <col min="15106" max="15106" width="12.81640625" style="23" bestFit="1" customWidth="1"/>
    <col min="15107" max="15107" width="1.26953125" style="23" customWidth="1"/>
    <col min="15108" max="15108" width="11" style="23" bestFit="1" customWidth="1"/>
    <col min="15109" max="15109" width="1.26953125" style="23" customWidth="1"/>
    <col min="15110" max="15110" width="8.453125" style="23" bestFit="1" customWidth="1"/>
    <col min="15111" max="15111" width="1.54296875" style="23" customWidth="1"/>
    <col min="15112" max="15112" width="9.81640625" style="23" bestFit="1" customWidth="1"/>
    <col min="15113" max="15113" width="1.26953125" style="23" customWidth="1"/>
    <col min="15114" max="15114" width="11.453125" style="23" bestFit="1" customWidth="1"/>
    <col min="15115" max="15115" width="1.26953125" style="23" customWidth="1"/>
    <col min="15116" max="15116" width="10.453125" style="23" bestFit="1" customWidth="1"/>
    <col min="15117" max="15117" width="1.26953125" style="23" customWidth="1"/>
    <col min="15118" max="15118" width="10.453125" style="23" bestFit="1" customWidth="1"/>
    <col min="15119" max="15119" width="1.26953125" style="23" customWidth="1"/>
    <col min="15120" max="15120" width="11.453125" style="23" bestFit="1" customWidth="1"/>
    <col min="15121" max="15121" width="1.453125" style="23" customWidth="1"/>
    <col min="15122" max="15122" width="10.54296875" style="23" bestFit="1" customWidth="1"/>
    <col min="15123" max="15357" width="9.1796875" style="23"/>
    <col min="15358" max="15358" width="8.81640625" style="23" bestFit="1" customWidth="1"/>
    <col min="15359" max="15359" width="1.26953125" style="23" customWidth="1"/>
    <col min="15360" max="15360" width="11.453125" style="23" bestFit="1" customWidth="1"/>
    <col min="15361" max="15361" width="1.26953125" style="23" customWidth="1"/>
    <col min="15362" max="15362" width="12.81640625" style="23" bestFit="1" customWidth="1"/>
    <col min="15363" max="15363" width="1.26953125" style="23" customWidth="1"/>
    <col min="15364" max="15364" width="11" style="23" bestFit="1" customWidth="1"/>
    <col min="15365" max="15365" width="1.26953125" style="23" customWidth="1"/>
    <col min="15366" max="15366" width="8.453125" style="23" bestFit="1" customWidth="1"/>
    <col min="15367" max="15367" width="1.54296875" style="23" customWidth="1"/>
    <col min="15368" max="15368" width="9.81640625" style="23" bestFit="1" customWidth="1"/>
    <col min="15369" max="15369" width="1.26953125" style="23" customWidth="1"/>
    <col min="15370" max="15370" width="11.453125" style="23" bestFit="1" customWidth="1"/>
    <col min="15371" max="15371" width="1.26953125" style="23" customWidth="1"/>
    <col min="15372" max="15372" width="10.453125" style="23" bestFit="1" customWidth="1"/>
    <col min="15373" max="15373" width="1.26953125" style="23" customWidth="1"/>
    <col min="15374" max="15374" width="10.453125" style="23" bestFit="1" customWidth="1"/>
    <col min="15375" max="15375" width="1.26953125" style="23" customWidth="1"/>
    <col min="15376" max="15376" width="11.453125" style="23" bestFit="1" customWidth="1"/>
    <col min="15377" max="15377" width="1.453125" style="23" customWidth="1"/>
    <col min="15378" max="15378" width="10.54296875" style="23" bestFit="1" customWidth="1"/>
    <col min="15379" max="15613" width="9.1796875" style="23"/>
    <col min="15614" max="15614" width="8.81640625" style="23" bestFit="1" customWidth="1"/>
    <col min="15615" max="15615" width="1.26953125" style="23" customWidth="1"/>
    <col min="15616" max="15616" width="11.453125" style="23" bestFit="1" customWidth="1"/>
    <col min="15617" max="15617" width="1.26953125" style="23" customWidth="1"/>
    <col min="15618" max="15618" width="12.81640625" style="23" bestFit="1" customWidth="1"/>
    <col min="15619" max="15619" width="1.26953125" style="23" customWidth="1"/>
    <col min="15620" max="15620" width="11" style="23" bestFit="1" customWidth="1"/>
    <col min="15621" max="15621" width="1.26953125" style="23" customWidth="1"/>
    <col min="15622" max="15622" width="8.453125" style="23" bestFit="1" customWidth="1"/>
    <col min="15623" max="15623" width="1.54296875" style="23" customWidth="1"/>
    <col min="15624" max="15624" width="9.81640625" style="23" bestFit="1" customWidth="1"/>
    <col min="15625" max="15625" width="1.26953125" style="23" customWidth="1"/>
    <col min="15626" max="15626" width="11.453125" style="23" bestFit="1" customWidth="1"/>
    <col min="15627" max="15627" width="1.26953125" style="23" customWidth="1"/>
    <col min="15628" max="15628" width="10.453125" style="23" bestFit="1" customWidth="1"/>
    <col min="15629" max="15629" width="1.26953125" style="23" customWidth="1"/>
    <col min="15630" max="15630" width="10.453125" style="23" bestFit="1" customWidth="1"/>
    <col min="15631" max="15631" width="1.26953125" style="23" customWidth="1"/>
    <col min="15632" max="15632" width="11.453125" style="23" bestFit="1" customWidth="1"/>
    <col min="15633" max="15633" width="1.453125" style="23" customWidth="1"/>
    <col min="15634" max="15634" width="10.54296875" style="23" bestFit="1" customWidth="1"/>
    <col min="15635" max="15869" width="9.1796875" style="23"/>
    <col min="15870" max="15870" width="8.81640625" style="23" bestFit="1" customWidth="1"/>
    <col min="15871" max="15871" width="1.26953125" style="23" customWidth="1"/>
    <col min="15872" max="15872" width="11.453125" style="23" bestFit="1" customWidth="1"/>
    <col min="15873" max="15873" width="1.26953125" style="23" customWidth="1"/>
    <col min="15874" max="15874" width="12.81640625" style="23" bestFit="1" customWidth="1"/>
    <col min="15875" max="15875" width="1.26953125" style="23" customWidth="1"/>
    <col min="15876" max="15876" width="11" style="23" bestFit="1" customWidth="1"/>
    <col min="15877" max="15877" width="1.26953125" style="23" customWidth="1"/>
    <col min="15878" max="15878" width="8.453125" style="23" bestFit="1" customWidth="1"/>
    <col min="15879" max="15879" width="1.54296875" style="23" customWidth="1"/>
    <col min="15880" max="15880" width="9.81640625" style="23" bestFit="1" customWidth="1"/>
    <col min="15881" max="15881" width="1.26953125" style="23" customWidth="1"/>
    <col min="15882" max="15882" width="11.453125" style="23" bestFit="1" customWidth="1"/>
    <col min="15883" max="15883" width="1.26953125" style="23" customWidth="1"/>
    <col min="15884" max="15884" width="10.453125" style="23" bestFit="1" customWidth="1"/>
    <col min="15885" max="15885" width="1.26953125" style="23" customWidth="1"/>
    <col min="15886" max="15886" width="10.453125" style="23" bestFit="1" customWidth="1"/>
    <col min="15887" max="15887" width="1.26953125" style="23" customWidth="1"/>
    <col min="15888" max="15888" width="11.453125" style="23" bestFit="1" customWidth="1"/>
    <col min="15889" max="15889" width="1.453125" style="23" customWidth="1"/>
    <col min="15890" max="15890" width="10.54296875" style="23" bestFit="1" customWidth="1"/>
    <col min="15891" max="16125" width="9.1796875" style="23"/>
    <col min="16126" max="16126" width="8.81640625" style="23" bestFit="1" customWidth="1"/>
    <col min="16127" max="16127" width="1.26953125" style="23" customWidth="1"/>
    <col min="16128" max="16128" width="11.453125" style="23" bestFit="1" customWidth="1"/>
    <col min="16129" max="16129" width="1.26953125" style="23" customWidth="1"/>
    <col min="16130" max="16130" width="12.81640625" style="23" bestFit="1" customWidth="1"/>
    <col min="16131" max="16131" width="1.26953125" style="23" customWidth="1"/>
    <col min="16132" max="16132" width="11" style="23" bestFit="1" customWidth="1"/>
    <col min="16133" max="16133" width="1.26953125" style="23" customWidth="1"/>
    <col min="16134" max="16134" width="8.453125" style="23" bestFit="1" customWidth="1"/>
    <col min="16135" max="16135" width="1.54296875" style="23" customWidth="1"/>
    <col min="16136" max="16136" width="9.81640625" style="23" bestFit="1" customWidth="1"/>
    <col min="16137" max="16137" width="1.26953125" style="23" customWidth="1"/>
    <col min="16138" max="16138" width="11.453125" style="23" bestFit="1" customWidth="1"/>
    <col min="16139" max="16139" width="1.26953125" style="23" customWidth="1"/>
    <col min="16140" max="16140" width="10.453125" style="23" bestFit="1" customWidth="1"/>
    <col min="16141" max="16141" width="1.26953125" style="23" customWidth="1"/>
    <col min="16142" max="16142" width="10.453125" style="23" bestFit="1" customWidth="1"/>
    <col min="16143" max="16143" width="1.26953125" style="23" customWidth="1"/>
    <col min="16144" max="16144" width="11.453125" style="23" bestFit="1" customWidth="1"/>
    <col min="16145" max="16145" width="1.453125" style="23" customWidth="1"/>
    <col min="16146" max="16146" width="10.54296875" style="23" bestFit="1" customWidth="1"/>
    <col min="16147" max="16384" width="9.1796875" style="23"/>
  </cols>
  <sheetData>
    <row r="1" spans="1:23" ht="13">
      <c r="A1" s="32" t="str">
        <f>+'Curr Equal'!A1</f>
        <v>Kentucky Power Company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155"/>
      <c r="P1" s="33"/>
      <c r="Q1" s="33"/>
      <c r="R1" s="33"/>
      <c r="S1" s="33"/>
      <c r="T1" s="33"/>
      <c r="U1" s="33"/>
    </row>
    <row r="2" spans="1:23" ht="13">
      <c r="A2" s="32" t="s">
        <v>368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155"/>
      <c r="P2" s="33"/>
      <c r="Q2" s="33"/>
      <c r="R2" s="33"/>
      <c r="S2" s="33"/>
      <c r="T2" s="33"/>
      <c r="U2" s="33"/>
    </row>
    <row r="3" spans="1:23" ht="13">
      <c r="A3" s="32" t="s">
        <v>736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155"/>
      <c r="P3" s="33"/>
      <c r="Q3" s="33"/>
      <c r="R3" s="33"/>
      <c r="S3" s="33"/>
      <c r="T3" s="33"/>
      <c r="U3" s="33"/>
      <c r="V3" s="85"/>
    </row>
    <row r="4" spans="1:2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155"/>
      <c r="P4" s="33"/>
      <c r="Q4" s="33"/>
      <c r="R4" s="33"/>
      <c r="S4" s="33"/>
      <c r="T4" s="33"/>
      <c r="U4" s="33"/>
    </row>
    <row r="5" spans="1:23">
      <c r="W5" s="169" t="s">
        <v>746</v>
      </c>
    </row>
    <row r="6" spans="1:23" ht="13">
      <c r="K6" s="168" t="s">
        <v>396</v>
      </c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34"/>
      <c r="W6" s="169"/>
    </row>
    <row r="7" spans="1:23" ht="13">
      <c r="A7" s="24" t="str">
        <f>+'Curr Equal'!A7</f>
        <v xml:space="preserve"> Current</v>
      </c>
      <c r="B7" s="24"/>
      <c r="C7" s="24" t="str">
        <f>+'Curr Equal'!C7</f>
        <v>Current</v>
      </c>
      <c r="D7" s="24"/>
      <c r="E7" s="24" t="str">
        <f>+'Curr Equal'!E7</f>
        <v>Rate</v>
      </c>
      <c r="F7" s="24"/>
      <c r="G7" s="24" t="str">
        <f>+'Curr Equal'!G7</f>
        <v>Current</v>
      </c>
      <c r="I7" s="24" t="str">
        <f>+'Curr Equal'!I7</f>
        <v>Current</v>
      </c>
      <c r="K7" s="24" t="str">
        <f>+'Curr Equal'!O7</f>
        <v>Income</v>
      </c>
      <c r="M7" s="24"/>
      <c r="O7" s="163"/>
      <c r="Q7" s="24" t="str">
        <f>+'Curr Equal'!M7</f>
        <v>Revenue</v>
      </c>
      <c r="S7" s="24" t="str">
        <f>'Curr Equal'!U7</f>
        <v>Sales</v>
      </c>
      <c r="U7" s="24" t="str">
        <f>+'Curr Equal'!K7</f>
        <v>Percent</v>
      </c>
    </row>
    <row r="8" spans="1:23" ht="13">
      <c r="A8" s="24" t="str">
        <f>+'Curr Equal'!A8</f>
        <v>Class</v>
      </c>
      <c r="B8" s="24"/>
      <c r="C8" s="24" t="str">
        <f>+'Curr Equal'!C8</f>
        <v>Revenue</v>
      </c>
      <c r="D8" s="24"/>
      <c r="E8" s="24" t="str">
        <f>+'Curr Equal'!E8</f>
        <v>Base</v>
      </c>
      <c r="F8" s="24"/>
      <c r="G8" s="24" t="str">
        <f>+'Curr Equal'!G8</f>
        <v>Income</v>
      </c>
      <c r="I8" s="24" t="str">
        <f>+'Curr Equal'!I8</f>
        <v>ROR %</v>
      </c>
      <c r="K8" s="24" t="str">
        <f>+'Curr Equal'!O8</f>
        <v>Increase</v>
      </c>
      <c r="M8" s="24" t="str">
        <f>+'Curr Equal'!Q8</f>
        <v>Income</v>
      </c>
      <c r="O8" s="163" t="str">
        <f>'Curr Equal'!S8</f>
        <v>ROR %</v>
      </c>
      <c r="Q8" s="24" t="str">
        <f>+'Curr Equal'!M8</f>
        <v>Increase</v>
      </c>
      <c r="S8" s="24" t="str">
        <f>'Curr Equal'!U8</f>
        <v>Revenue</v>
      </c>
      <c r="U8" s="24" t="str">
        <f>+'Curr Equal'!K8</f>
        <v>Increase</v>
      </c>
      <c r="W8" s="164" t="s">
        <v>745</v>
      </c>
    </row>
    <row r="9" spans="1:23">
      <c r="A9" s="25" t="str">
        <f>+'Curr Equal'!A9</f>
        <v>(1)</v>
      </c>
      <c r="B9" s="25"/>
      <c r="C9" s="25" t="str">
        <f>+'Curr Equal'!C9</f>
        <v>(2)</v>
      </c>
      <c r="D9" s="25"/>
      <c r="E9" s="25" t="str">
        <f>+'Curr Equal'!E9</f>
        <v>(3)</v>
      </c>
      <c r="F9" s="25">
        <f>+'Curr Equal'!F9</f>
        <v>0</v>
      </c>
      <c r="G9" s="25" t="str">
        <f>+'Curr Equal'!G9</f>
        <v>(4)</v>
      </c>
      <c r="I9" s="25" t="str">
        <f>+'Curr Equal'!I9</f>
        <v>(5)</v>
      </c>
      <c r="K9" s="25" t="str">
        <f>+'Curr Equal'!K9</f>
        <v>(6)</v>
      </c>
      <c r="M9" s="25" t="str">
        <f>+'Curr Equal'!M9</f>
        <v>(7)</v>
      </c>
      <c r="O9" s="149" t="str">
        <f>+'Curr Equal'!O9</f>
        <v>(8)</v>
      </c>
      <c r="Q9" s="25" t="str">
        <f>+'Curr Equal'!Q9</f>
        <v>(9)</v>
      </c>
      <c r="S9" s="25" t="str">
        <f>+'Curr Equal'!S9</f>
        <v>(10)</v>
      </c>
      <c r="U9" s="25" t="str">
        <f>+'Curr Equal'!U9</f>
        <v>(11)</v>
      </c>
    </row>
    <row r="11" spans="1:23">
      <c r="A11" s="23" t="str">
        <f>+'Curr Equal'!A11</f>
        <v>RS</v>
      </c>
      <c r="C11" s="26">
        <f ca="1">+'Curr Equal'!C11</f>
        <v>227557562.89048964</v>
      </c>
      <c r="E11" s="26">
        <f ca="1">+'Curr Equal'!E11</f>
        <v>1048609520.4662147</v>
      </c>
      <c r="G11" s="26">
        <f ca="1">+'Curr Equal'!G11</f>
        <v>7875267.7237315848</v>
      </c>
      <c r="I11" s="27">
        <f ca="1">ROUND((G11/E11),4)*100</f>
        <v>0.75</v>
      </c>
      <c r="K11" s="26">
        <f ca="1">ROUND(Q11/'Curr Equal'!$G$46,0)-1</f>
        <v>40989698</v>
      </c>
      <c r="M11" s="26">
        <f ca="1">ROUND(G11+K11,0)</f>
        <v>48864966</v>
      </c>
      <c r="O11" s="140">
        <f ca="1">ROUND((M11/E11),4)*100</f>
        <v>4.66</v>
      </c>
      <c r="Q11" s="26">
        <f ca="1">+'Prop Equal'!Y11</f>
        <v>54921976</v>
      </c>
      <c r="S11" s="26">
        <f ca="1">C11+Q11</f>
        <v>282479538.89048964</v>
      </c>
      <c r="U11" s="27">
        <f ca="1">ROUND((S11/C11)-1,4)*100</f>
        <v>24.14</v>
      </c>
      <c r="W11" s="165">
        <f ca="1">O11/$O$40</f>
        <v>0.6724386724386725</v>
      </c>
    </row>
    <row r="12" spans="1:23">
      <c r="A12" s="23" t="s">
        <v>394</v>
      </c>
      <c r="I12" s="28" t="s">
        <v>394</v>
      </c>
      <c r="K12" s="26" t="s">
        <v>394</v>
      </c>
      <c r="M12" s="26" t="s">
        <v>394</v>
      </c>
      <c r="O12" s="136" t="s">
        <v>394</v>
      </c>
      <c r="Q12" s="26" t="s">
        <v>394</v>
      </c>
      <c r="S12" s="26"/>
      <c r="U12" s="28" t="s">
        <v>394</v>
      </c>
      <c r="W12" s="165"/>
    </row>
    <row r="13" spans="1:23">
      <c r="A13" s="23" t="str">
        <f>'Curr Equal'!A13</f>
        <v>GS-SEC</v>
      </c>
      <c r="C13" s="26">
        <f ca="1">+'Curr Equal'!C13</f>
        <v>78805667.317335486</v>
      </c>
      <c r="E13" s="26">
        <f ca="1">+'Curr Equal'!E13</f>
        <v>259865567.10880721</v>
      </c>
      <c r="G13" s="26">
        <f ca="1">+'Curr Equal'!G13</f>
        <v>16739713.642145917</v>
      </c>
      <c r="I13" s="27">
        <f t="shared" ref="I13:I15" ca="1" si="0">ROUND((G13/E13),4)*100</f>
        <v>6.4399999999999995</v>
      </c>
      <c r="K13" s="26">
        <f ca="1">ROUND(Q13/'Curr Equal'!$G$46,0)</f>
        <v>10158034</v>
      </c>
      <c r="M13" s="26">
        <f t="shared" ref="M13:M15" ca="1" si="1">ROUND(G13+K13,0)</f>
        <v>26897748</v>
      </c>
      <c r="O13" s="140">
        <f t="shared" ref="O13:O15" ca="1" si="2">ROUND((M13/E13),4)*100</f>
        <v>10.35</v>
      </c>
      <c r="Q13" s="26">
        <f ca="1">+'Prop Equal'!Y13</f>
        <v>13610720</v>
      </c>
      <c r="S13" s="26">
        <f t="shared" ref="S13:S15" ca="1" si="3">C13+Q13</f>
        <v>92416387.317335486</v>
      </c>
      <c r="U13" s="27">
        <f t="shared" ref="U13:U15" ca="1" si="4">ROUND((S13/C13)-1,4)*100</f>
        <v>17.27</v>
      </c>
      <c r="W13" s="165">
        <f t="shared" ref="W13:W15" ca="1" si="5">O13/$O$40</f>
        <v>1.4935064935064934</v>
      </c>
    </row>
    <row r="14" spans="1:23">
      <c r="A14" s="23" t="str">
        <f>'Curr Equal'!A14</f>
        <v>GS-PRI</v>
      </c>
      <c r="C14" s="26">
        <f ca="1">+'Curr Equal'!C14</f>
        <v>914466.00384019257</v>
      </c>
      <c r="E14" s="26">
        <f ca="1">+'Curr Equal'!E14</f>
        <v>2794331.0382337933</v>
      </c>
      <c r="G14" s="26">
        <f ca="1">+'Curr Equal'!G14</f>
        <v>182482.94284315815</v>
      </c>
      <c r="I14" s="27">
        <f t="shared" ca="1" si="0"/>
        <v>6.5299999999999994</v>
      </c>
      <c r="K14" s="26">
        <f ca="1">ROUND(Q14/'Curr Equal'!$G$46,0)</f>
        <v>109229</v>
      </c>
      <c r="M14" s="26">
        <f t="shared" ca="1" si="1"/>
        <v>291712</v>
      </c>
      <c r="O14" s="140">
        <f t="shared" ca="1" si="2"/>
        <v>10.440000000000001</v>
      </c>
      <c r="Q14" s="26">
        <f ca="1">+'Prop Equal'!Y14</f>
        <v>146356</v>
      </c>
      <c r="S14" s="26">
        <f t="shared" ca="1" si="3"/>
        <v>1060822.0038401927</v>
      </c>
      <c r="U14" s="27">
        <f t="shared" ca="1" si="4"/>
        <v>16</v>
      </c>
      <c r="W14" s="165">
        <f t="shared" ca="1" si="5"/>
        <v>1.5064935064935068</v>
      </c>
    </row>
    <row r="15" spans="1:23">
      <c r="A15" s="30" t="str">
        <f>'Curr Equal'!A15</f>
        <v>GS-SUB</v>
      </c>
      <c r="B15" s="30"/>
      <c r="C15" s="29">
        <f ca="1">+'Curr Equal'!C15</f>
        <v>47992.000202366675</v>
      </c>
      <c r="D15" s="30"/>
      <c r="E15" s="29">
        <f ca="1">+'Curr Equal'!E15</f>
        <v>85316.640121527365</v>
      </c>
      <c r="F15" s="30"/>
      <c r="G15" s="29">
        <f ca="1">+'Curr Equal'!G15</f>
        <v>7639.86598436843</v>
      </c>
      <c r="H15" s="30"/>
      <c r="I15" s="31">
        <f t="shared" ca="1" si="0"/>
        <v>8.9499999999999993</v>
      </c>
      <c r="J15" s="30"/>
      <c r="K15" s="29">
        <f ca="1">ROUND(Q15/'Curr Equal'!$G$46,0)</f>
        <v>3335</v>
      </c>
      <c r="L15" s="30"/>
      <c r="M15" s="29">
        <f t="shared" ca="1" si="1"/>
        <v>10975</v>
      </c>
      <c r="N15" s="30"/>
      <c r="O15" s="143">
        <f t="shared" ca="1" si="2"/>
        <v>12.86</v>
      </c>
      <c r="P15" s="30"/>
      <c r="Q15" s="29">
        <f ca="1">+'Prop Equal'!Y15</f>
        <v>4469</v>
      </c>
      <c r="R15" s="30"/>
      <c r="S15" s="29">
        <f t="shared" ca="1" si="3"/>
        <v>52461.000202366675</v>
      </c>
      <c r="T15" s="30"/>
      <c r="U15" s="31">
        <f t="shared" ca="1" si="4"/>
        <v>9.31</v>
      </c>
      <c r="V15" s="30"/>
      <c r="W15" s="166">
        <f t="shared" ca="1" si="5"/>
        <v>1.8556998556998556</v>
      </c>
    </row>
    <row r="16" spans="1:23">
      <c r="A16" s="23" t="str">
        <f>'Curr Equal'!A16</f>
        <v>GS-Total</v>
      </c>
      <c r="C16" s="26">
        <f ca="1">+'Curr Equal'!C16</f>
        <v>79768125.321378052</v>
      </c>
      <c r="E16" s="26">
        <f ca="1">+'Curr Equal'!E16</f>
        <v>262745214.78716254</v>
      </c>
      <c r="G16" s="26">
        <f ca="1">+'Curr Equal'!G16</f>
        <v>16929836.450973451</v>
      </c>
      <c r="I16" s="27">
        <f ca="1">ROUND((G16/E16),4)*100</f>
        <v>6.4399999999999995</v>
      </c>
      <c r="K16" s="26">
        <f ca="1">ROUND(Q16/'Curr Equal'!$G$46,0)</f>
        <v>10270598</v>
      </c>
      <c r="M16" s="26">
        <f ca="1">ROUND(G16+K16,0)</f>
        <v>27200434</v>
      </c>
      <c r="O16" s="140">
        <f ca="1">ROUND((M16/E16),4)*100</f>
        <v>10.35</v>
      </c>
      <c r="Q16" s="26">
        <f ca="1">+'Prop Equal'!Y16</f>
        <v>13761544</v>
      </c>
      <c r="S16" s="26">
        <f ca="1">C16+Q16</f>
        <v>93529669.321378052</v>
      </c>
      <c r="U16" s="27">
        <f ca="1">ROUND((S16/C16)-1,4)*100</f>
        <v>17.25</v>
      </c>
      <c r="W16" s="165">
        <f t="shared" ref="W16:W40" ca="1" si="6">O16/$O$40</f>
        <v>1.4935064935064934</v>
      </c>
    </row>
    <row r="17" spans="1:23">
      <c r="C17" s="26"/>
      <c r="E17" s="26"/>
      <c r="G17" s="26"/>
      <c r="I17" s="27"/>
      <c r="K17" s="26"/>
      <c r="M17" s="26"/>
      <c r="O17" s="140"/>
      <c r="Q17" s="26"/>
      <c r="S17" s="26"/>
      <c r="U17" s="27"/>
      <c r="W17" s="165"/>
    </row>
    <row r="18" spans="1:23">
      <c r="A18" s="23" t="str">
        <f>+'Curr Equal'!A18</f>
        <v>PS-SEC</v>
      </c>
      <c r="C18" s="26">
        <f ca="1">+'Curr Equal'!C18</f>
        <v>10060915.040317418</v>
      </c>
      <c r="E18" s="26">
        <f ca="1">+'Curr Equal'!E18</f>
        <v>22131985.857242879</v>
      </c>
      <c r="G18" s="26">
        <f ca="1">+'Curr Equal'!G18</f>
        <v>3129461.9927768549</v>
      </c>
      <c r="I18" s="27">
        <f t="shared" ref="I18:I19" ca="1" si="7">ROUND((G18/E18),4)*100</f>
        <v>14.14</v>
      </c>
      <c r="K18" s="26">
        <f ca="1">ROUND(Q18/'Curr Equal'!$G$46,0)</f>
        <v>865130</v>
      </c>
      <c r="M18" s="26">
        <f t="shared" ref="M18:M19" ca="1" si="8">ROUND(G18+K18,0)</f>
        <v>3994592</v>
      </c>
      <c r="O18" s="140">
        <f t="shared" ref="O18:O19" ca="1" si="9">ROUND((M18/E18),4)*100</f>
        <v>18.05</v>
      </c>
      <c r="Q18" s="26">
        <f ca="1">+'Prop Equal'!Y18</f>
        <v>1159185</v>
      </c>
      <c r="S18" s="26">
        <f t="shared" ref="S18:S19" ca="1" si="10">C18+Q18</f>
        <v>11220100.040317418</v>
      </c>
      <c r="U18" s="27">
        <f t="shared" ref="U18:U19" ca="1" si="11">ROUND((S18/C18)-1,4)*100</f>
        <v>11.52</v>
      </c>
      <c r="W18" s="165">
        <f t="shared" ref="W18:W19" ca="1" si="12">O18/$O$40</f>
        <v>2.6046176046176046</v>
      </c>
    </row>
    <row r="19" spans="1:23">
      <c r="A19" s="30" t="str">
        <f>+'Curr Equal'!A19</f>
        <v>PS-PRI</v>
      </c>
      <c r="B19" s="30"/>
      <c r="C19" s="29">
        <f ca="1">+'Curr Equal'!C19</f>
        <v>171604.00069038389</v>
      </c>
      <c r="D19" s="30"/>
      <c r="E19" s="29">
        <f ca="1">+'Curr Equal'!E19</f>
        <v>395185.2743613479</v>
      </c>
      <c r="F19" s="30"/>
      <c r="G19" s="29">
        <f ca="1">+'Curr Equal'!G19</f>
        <v>47548.952750356446</v>
      </c>
      <c r="H19" s="30"/>
      <c r="I19" s="31">
        <f t="shared" ca="1" si="7"/>
        <v>12.030000000000001</v>
      </c>
      <c r="J19" s="30"/>
      <c r="K19" s="29">
        <f ca="1">ROUND(Q19/'Curr Equal'!$G$46,0)</f>
        <v>15447</v>
      </c>
      <c r="L19" s="30"/>
      <c r="M19" s="29">
        <f t="shared" ca="1" si="8"/>
        <v>62996</v>
      </c>
      <c r="N19" s="30"/>
      <c r="O19" s="143">
        <f t="shared" ca="1" si="9"/>
        <v>15.939999999999998</v>
      </c>
      <c r="P19" s="30"/>
      <c r="Q19" s="29">
        <f ca="1">+'Prop Equal'!Y19</f>
        <v>20698</v>
      </c>
      <c r="R19" s="30"/>
      <c r="S19" s="29">
        <f t="shared" ca="1" si="10"/>
        <v>192302.00069038389</v>
      </c>
      <c r="T19" s="30"/>
      <c r="U19" s="31">
        <f t="shared" ca="1" si="11"/>
        <v>12.06</v>
      </c>
      <c r="V19" s="30"/>
      <c r="W19" s="166">
        <f t="shared" ca="1" si="12"/>
        <v>2.3001443001443</v>
      </c>
    </row>
    <row r="20" spans="1:23" outlineLevel="1">
      <c r="A20" s="23" t="str">
        <f>+'Curr Equal'!A20</f>
        <v>PS-Total</v>
      </c>
      <c r="C20" s="26">
        <f ca="1">+'Curr Equal'!C20</f>
        <v>10232519.041007802</v>
      </c>
      <c r="E20" s="26">
        <f ca="1">+'Curr Equal'!E20</f>
        <v>22527171.131604232</v>
      </c>
      <c r="G20" s="26">
        <f ca="1">+'Curr Equal'!G20</f>
        <v>3177010.9455272118</v>
      </c>
      <c r="I20" s="27">
        <f ca="1">ROUND((G20/E20),4)*100</f>
        <v>14.099999999999998</v>
      </c>
      <c r="K20" s="26">
        <f ca="1">ROUND(Q20/'Curr Equal'!$G$46,0)</f>
        <v>880578</v>
      </c>
      <c r="M20" s="26">
        <f ca="1">ROUND(G20+K20,0)</f>
        <v>4057589</v>
      </c>
      <c r="O20" s="140">
        <f ca="1">ROUND((M20/E20),4)*100</f>
        <v>18.010000000000002</v>
      </c>
      <c r="Q20" s="26">
        <f ca="1">+'Prop Equal'!Y20</f>
        <v>1179884</v>
      </c>
      <c r="S20" s="26">
        <f ca="1">C20+Q20</f>
        <v>11412403.041007802</v>
      </c>
      <c r="U20" s="27">
        <f ca="1">ROUND((S20/C20)-1,4)*100</f>
        <v>11.53</v>
      </c>
      <c r="W20" s="165">
        <f t="shared" ca="1" si="6"/>
        <v>2.5988455988455992</v>
      </c>
    </row>
    <row r="21" spans="1:23" outlineLevel="1">
      <c r="C21" s="26"/>
      <c r="E21" s="26"/>
      <c r="G21" s="26"/>
      <c r="I21" s="27"/>
      <c r="K21" s="26"/>
      <c r="M21" s="26"/>
      <c r="O21" s="140"/>
      <c r="Q21" s="26"/>
      <c r="S21" s="26"/>
      <c r="U21" s="27"/>
      <c r="W21" s="165"/>
    </row>
    <row r="22" spans="1:23" outlineLevel="1">
      <c r="A22" s="23" t="str">
        <f>+'Curr Equal'!A22</f>
        <v>LGS-SEC</v>
      </c>
      <c r="C22" s="26">
        <f ca="1">+'Curr Equal'!C22</f>
        <v>32912090.131305628</v>
      </c>
      <c r="E22" s="26">
        <f ca="1">+'Curr Equal'!E22</f>
        <v>77562466.84133327</v>
      </c>
      <c r="G22" s="26">
        <f ca="1">+'Curr Equal'!G22</f>
        <v>9024158.7504508309</v>
      </c>
      <c r="I22" s="27">
        <f t="shared" ref="I22:I24" ca="1" si="13">ROUND((G22/E22),4)*100</f>
        <v>11.63</v>
      </c>
      <c r="K22" s="26">
        <f ca="1">ROUND(Q22/'Curr Equal'!$G$46,0)</f>
        <v>3031884</v>
      </c>
      <c r="M22" s="26">
        <f t="shared" ref="M22:M24" ca="1" si="14">ROUND(G22+K22,0)</f>
        <v>12056043</v>
      </c>
      <c r="O22" s="140">
        <f t="shared" ref="O22:O24" ca="1" si="15">ROUND((M22/E22),4)*100</f>
        <v>15.540000000000001</v>
      </c>
      <c r="Q22" s="26">
        <f ca="1">+'Prop Equal'!Y22</f>
        <v>4062413</v>
      </c>
      <c r="S22" s="26">
        <f t="shared" ref="S22:S24" ca="1" si="16">C22+Q22</f>
        <v>36974503.131305628</v>
      </c>
      <c r="U22" s="27">
        <f t="shared" ref="U22:U24" ca="1" si="17">ROUND((S22/C22)-1,4)*100</f>
        <v>12.34</v>
      </c>
      <c r="W22" s="165">
        <f t="shared" ref="W22:W24" ca="1" si="18">O22/$O$40</f>
        <v>2.2424242424242427</v>
      </c>
    </row>
    <row r="23" spans="1:23" outlineLevel="1">
      <c r="A23" s="23" t="str">
        <f>+'Curr Equal'!A23</f>
        <v>LGS-PRI</v>
      </c>
      <c r="C23" s="26">
        <f ca="1">+'Curr Equal'!C23</f>
        <v>9150366.0357975569</v>
      </c>
      <c r="E23" s="26">
        <f ca="1">+'Curr Equal'!E23</f>
        <v>19830570.958931968</v>
      </c>
      <c r="G23" s="26">
        <f ca="1">+'Curr Equal'!G23</f>
        <v>2659640.2504264698</v>
      </c>
      <c r="I23" s="27">
        <f t="shared" ca="1" si="13"/>
        <v>13.41</v>
      </c>
      <c r="K23" s="26">
        <f ca="1">ROUND(Q23/'Curr Equal'!$G$46,0)</f>
        <v>775169</v>
      </c>
      <c r="M23" s="26">
        <f t="shared" ca="1" si="14"/>
        <v>3434809</v>
      </c>
      <c r="O23" s="140">
        <f t="shared" ca="1" si="15"/>
        <v>17.32</v>
      </c>
      <c r="Q23" s="26">
        <f ca="1">+'Prop Equal'!Y23</f>
        <v>1038646</v>
      </c>
      <c r="S23" s="26">
        <f t="shared" ca="1" si="16"/>
        <v>10189012.035797557</v>
      </c>
      <c r="U23" s="27">
        <f t="shared" ca="1" si="17"/>
        <v>11.35</v>
      </c>
      <c r="W23" s="165">
        <f t="shared" ca="1" si="18"/>
        <v>2.4992784992784993</v>
      </c>
    </row>
    <row r="24" spans="1:23" outlineLevel="1">
      <c r="A24" s="30" t="str">
        <f>+'Curr Equal'!A24</f>
        <v>LGS-SUB</v>
      </c>
      <c r="B24" s="30"/>
      <c r="C24" s="29">
        <f ca="1">+'Curr Equal'!C24</f>
        <v>972700.00368938094</v>
      </c>
      <c r="D24" s="30"/>
      <c r="E24" s="29">
        <f ca="1">+'Curr Equal'!E24</f>
        <v>2776619.2292509601</v>
      </c>
      <c r="F24" s="30"/>
      <c r="G24" s="29">
        <f ca="1">+'Curr Equal'!G24</f>
        <v>92128.124676204912</v>
      </c>
      <c r="H24" s="30"/>
      <c r="I24" s="31">
        <f t="shared" ca="1" si="13"/>
        <v>3.32</v>
      </c>
      <c r="J24" s="30"/>
      <c r="K24" s="29">
        <f ca="1">ROUND(Q24/'Curr Equal'!$G$46,0)</f>
        <v>108537</v>
      </c>
      <c r="L24" s="30"/>
      <c r="M24" s="29">
        <f t="shared" ca="1" si="14"/>
        <v>200665</v>
      </c>
      <c r="N24" s="30"/>
      <c r="O24" s="143">
        <f t="shared" ca="1" si="15"/>
        <v>7.23</v>
      </c>
      <c r="P24" s="30"/>
      <c r="Q24" s="29">
        <f ca="1">+'Prop Equal'!Y24</f>
        <v>145429</v>
      </c>
      <c r="R24" s="30"/>
      <c r="S24" s="29">
        <f t="shared" ca="1" si="16"/>
        <v>1118129.0036893808</v>
      </c>
      <c r="T24" s="30"/>
      <c r="U24" s="31">
        <f t="shared" ca="1" si="17"/>
        <v>14.95</v>
      </c>
      <c r="V24" s="30"/>
      <c r="W24" s="166">
        <f t="shared" ca="1" si="18"/>
        <v>1.0432900432900434</v>
      </c>
    </row>
    <row r="25" spans="1:23" outlineLevel="1">
      <c r="A25" s="30" t="str">
        <f>+'Curr Equal'!A25</f>
        <v>LGS Total</v>
      </c>
      <c r="B25" s="30"/>
      <c r="C25" s="29">
        <f ca="1">+'Curr Equal'!C25</f>
        <v>43035156.170792565</v>
      </c>
      <c r="D25" s="30"/>
      <c r="E25" s="29">
        <f ca="1">+'Curr Equal'!E25</f>
        <v>100169657.02951619</v>
      </c>
      <c r="F25" s="30"/>
      <c r="G25" s="29">
        <f ca="1">+'Curr Equal'!G25</f>
        <v>11775927.125553517</v>
      </c>
      <c r="H25" s="30"/>
      <c r="I25" s="31">
        <f ca="1">ROUND((G25/E25),4)*100</f>
        <v>11.76</v>
      </c>
      <c r="J25" s="30"/>
      <c r="K25" s="29">
        <f ca="1">ROUND(Q25/'Curr Equal'!$G$46,0)</f>
        <v>3915589</v>
      </c>
      <c r="L25" s="30"/>
      <c r="M25" s="29">
        <f ca="1">ROUND(G25+K25,0)</f>
        <v>15691516</v>
      </c>
      <c r="N25" s="30"/>
      <c r="O25" s="143">
        <f ca="1">ROUND((M25/E25),4)*100</f>
        <v>15.659999999999998</v>
      </c>
      <c r="P25" s="30"/>
      <c r="Q25" s="29">
        <f ca="1">+'Prop Equal'!Y25</f>
        <v>5246486</v>
      </c>
      <c r="R25" s="30"/>
      <c r="S25" s="29">
        <f ca="1">C25+Q25</f>
        <v>48281642.170792565</v>
      </c>
      <c r="T25" s="30"/>
      <c r="U25" s="31">
        <f ca="1">ROUND((S25/C25)-1,4)*100</f>
        <v>12.19</v>
      </c>
      <c r="V25" s="30"/>
      <c r="W25" s="166">
        <f t="shared" ca="1" si="6"/>
        <v>2.2597402597402594</v>
      </c>
    </row>
    <row r="26" spans="1:23">
      <c r="A26" s="23" t="s">
        <v>85</v>
      </c>
      <c r="C26" s="26">
        <f ca="1">+C25+C20</f>
        <v>53267675.211800367</v>
      </c>
      <c r="D26" s="26">
        <f t="shared" ref="D26:G26" si="19">+D25+D20</f>
        <v>0</v>
      </c>
      <c r="E26" s="26">
        <f t="shared" ca="1" si="19"/>
        <v>122696828.16112041</v>
      </c>
      <c r="F26" s="26">
        <f t="shared" si="19"/>
        <v>0</v>
      </c>
      <c r="G26" s="26">
        <f t="shared" ca="1" si="19"/>
        <v>14952938.071080729</v>
      </c>
      <c r="I26" s="27">
        <f ca="1">ROUND((G26/E26),4)*100</f>
        <v>12.19</v>
      </c>
      <c r="K26" s="26">
        <f ca="1">+K25+K20</f>
        <v>4796167</v>
      </c>
      <c r="M26" s="26">
        <f ca="1">+M25+M20</f>
        <v>19749105</v>
      </c>
      <c r="O26" s="140">
        <f ca="1">ROUND((M26/E26),4)*100</f>
        <v>16.100000000000001</v>
      </c>
      <c r="Q26" s="26">
        <f ca="1">+Q25+Q20</f>
        <v>6426370</v>
      </c>
      <c r="S26" s="26">
        <f ca="1">+S25+S20</f>
        <v>59694045.211800367</v>
      </c>
      <c r="U26" s="27">
        <f ca="1">ROUND((S26/C26)-1,4)*100</f>
        <v>12.06</v>
      </c>
      <c r="W26" s="165">
        <f t="shared" ca="1" si="6"/>
        <v>2.3232323232323235</v>
      </c>
    </row>
    <row r="27" spans="1:23">
      <c r="I27" s="28"/>
      <c r="K27" s="26"/>
      <c r="M27" s="26"/>
      <c r="O27" s="136"/>
      <c r="Q27" s="26"/>
      <c r="S27" s="26"/>
      <c r="U27" s="28"/>
      <c r="W27" s="165"/>
    </row>
    <row r="28" spans="1:23">
      <c r="A28" s="23" t="str">
        <f>+'Curr Equal'!A28</f>
        <v>IGS-SEC</v>
      </c>
      <c r="C28" s="26">
        <f ca="1">+'Curr Equal'!C28</f>
        <v>1317898.0053962455</v>
      </c>
      <c r="E28" s="26">
        <f ca="1">+'Curr Equal'!E28</f>
        <v>3254522.7337303171</v>
      </c>
      <c r="G28" s="26">
        <f ca="1">+'Curr Equal'!G28</f>
        <v>284680.65554399689</v>
      </c>
      <c r="I28" s="27">
        <f t="shared" ref="I28:I31" ca="1" si="20">ROUND((G28/E28),4)*100</f>
        <v>8.75</v>
      </c>
      <c r="K28" s="26">
        <f ca="1">ROUND(Q28/'Curr Equal'!$G$46,0)</f>
        <v>127217</v>
      </c>
      <c r="M28" s="26">
        <f t="shared" ref="M28:M31" ca="1" si="21">ROUND(G28+K28,0)</f>
        <v>411898</v>
      </c>
      <c r="O28" s="140">
        <f t="shared" ref="O28:O31" ca="1" si="22">ROUND((M28/E28),4)*100</f>
        <v>12.659999999999998</v>
      </c>
      <c r="Q28" s="26">
        <f ca="1">+'Prop Equal'!Y28</f>
        <v>170458</v>
      </c>
      <c r="S28" s="26">
        <f t="shared" ref="S28:S31" ca="1" si="23">C28+Q28</f>
        <v>1488356.0053962455</v>
      </c>
      <c r="U28" s="27">
        <f t="shared" ref="U28:U31" ca="1" si="24">ROUND((S28/C28)-1,4)*100</f>
        <v>12.93</v>
      </c>
      <c r="W28" s="165">
        <f t="shared" ref="W28:W31" ca="1" si="25">O28/$O$40</f>
        <v>1.8268398268398267</v>
      </c>
    </row>
    <row r="29" spans="1:23">
      <c r="A29" s="23" t="str">
        <f>+'Curr Equal'!A29</f>
        <v>IGS-PRI</v>
      </c>
      <c r="C29" s="26">
        <f ca="1">+'Curr Equal'!C29</f>
        <v>27807945.106365249</v>
      </c>
      <c r="E29" s="26">
        <f ca="1">+'Curr Equal'!E29</f>
        <v>56426477.634234935</v>
      </c>
      <c r="G29" s="26">
        <f ca="1">+'Curr Equal'!G29</f>
        <v>6846088.548282655</v>
      </c>
      <c r="I29" s="27">
        <f t="shared" ca="1" si="20"/>
        <v>12.13</v>
      </c>
      <c r="K29" s="26">
        <f ca="1">ROUND(Q29/'Curr Equal'!$G$46,0)</f>
        <v>2205687</v>
      </c>
      <c r="M29" s="26">
        <f t="shared" ca="1" si="21"/>
        <v>9051776</v>
      </c>
      <c r="O29" s="140">
        <f t="shared" ca="1" si="22"/>
        <v>16.04</v>
      </c>
      <c r="Q29" s="26">
        <f ca="1">+'Prop Equal'!Y29</f>
        <v>2955393</v>
      </c>
      <c r="S29" s="26">
        <f t="shared" ca="1" si="23"/>
        <v>30763338.106365249</v>
      </c>
      <c r="U29" s="27">
        <f t="shared" ca="1" si="24"/>
        <v>10.63</v>
      </c>
      <c r="W29" s="165">
        <f t="shared" ca="1" si="25"/>
        <v>2.3145743145743145</v>
      </c>
    </row>
    <row r="30" spans="1:23">
      <c r="A30" s="23" t="str">
        <f>+'Curr Equal'!A30</f>
        <v>IGS-SUB</v>
      </c>
      <c r="C30" s="26">
        <f ca="1">+'Curr Equal'!C30</f>
        <v>89331010.367193192</v>
      </c>
      <c r="E30" s="26">
        <f ca="1">+'Curr Equal'!E30</f>
        <v>239753416.40378538</v>
      </c>
      <c r="G30" s="26">
        <f ca="1">+'Curr Equal'!G30</f>
        <v>2510436.508009511</v>
      </c>
      <c r="I30" s="27">
        <f t="shared" ca="1" si="20"/>
        <v>1.05</v>
      </c>
      <c r="K30" s="26">
        <f ca="1">ROUND(Q30/'Curr Equal'!$G$46,0)</f>
        <v>9371859</v>
      </c>
      <c r="M30" s="26">
        <f t="shared" ca="1" si="21"/>
        <v>11882296</v>
      </c>
      <c r="O30" s="140">
        <f t="shared" ca="1" si="22"/>
        <v>4.96</v>
      </c>
      <c r="Q30" s="26">
        <f ca="1">+'Prop Equal'!Y30</f>
        <v>12557326</v>
      </c>
      <c r="S30" s="26">
        <f t="shared" ca="1" si="23"/>
        <v>101888336.36719319</v>
      </c>
      <c r="U30" s="27">
        <f t="shared" ca="1" si="24"/>
        <v>14.06</v>
      </c>
      <c r="W30" s="165">
        <f t="shared" ca="1" si="25"/>
        <v>0.71572871572871577</v>
      </c>
    </row>
    <row r="31" spans="1:23">
      <c r="A31" s="30" t="str">
        <f>+'Curr Equal'!A31</f>
        <v>IGS-TRANS</v>
      </c>
      <c r="B31" s="30"/>
      <c r="C31" s="29">
        <f ca="1">+'Curr Equal'!C31</f>
        <v>14144263.057914888</v>
      </c>
      <c r="D31" s="30"/>
      <c r="E31" s="29">
        <f ca="1">+'Curr Equal'!E31</f>
        <v>26431451.037546184</v>
      </c>
      <c r="F31" s="30"/>
      <c r="G31" s="29">
        <f ca="1">+'Curr Equal'!G31</f>
        <v>1499753.363509011</v>
      </c>
      <c r="H31" s="30"/>
      <c r="I31" s="31">
        <f t="shared" ca="1" si="20"/>
        <v>5.67</v>
      </c>
      <c r="J31" s="30"/>
      <c r="K31" s="29">
        <f ca="1">ROUND(Q31/'Curr Equal'!$G$46,0)</f>
        <v>1033195</v>
      </c>
      <c r="L31" s="30"/>
      <c r="M31" s="29">
        <f t="shared" ca="1" si="21"/>
        <v>2532948</v>
      </c>
      <c r="N31" s="30"/>
      <c r="O31" s="143">
        <f t="shared" ca="1" si="22"/>
        <v>9.58</v>
      </c>
      <c r="P31" s="30"/>
      <c r="Q31" s="29">
        <f ca="1">+'Prop Equal'!Y31</f>
        <v>1384375</v>
      </c>
      <c r="R31" s="30"/>
      <c r="S31" s="29">
        <f t="shared" ca="1" si="23"/>
        <v>15528638.057914888</v>
      </c>
      <c r="T31" s="30"/>
      <c r="U31" s="31">
        <f t="shared" ca="1" si="24"/>
        <v>9.7900000000000009</v>
      </c>
      <c r="V31" s="30"/>
      <c r="W31" s="166">
        <f t="shared" ca="1" si="25"/>
        <v>1.3823953823953825</v>
      </c>
    </row>
    <row r="32" spans="1:23">
      <c r="A32" s="23" t="str">
        <f>+'Curr Equal'!A32</f>
        <v>IGS-Total</v>
      </c>
      <c r="C32" s="26">
        <f ca="1">+'Curr Equal'!C32</f>
        <v>132601116.53686957</v>
      </c>
      <c r="E32" s="26">
        <f ca="1">+'Curr Equal'!E32</f>
        <v>325865867.80929691</v>
      </c>
      <c r="G32" s="26">
        <f ca="1">+'Curr Equal'!G32</f>
        <v>11140959.075345185</v>
      </c>
      <c r="I32" s="27">
        <f ca="1">ROUND((G32/E32),4)*100</f>
        <v>3.42</v>
      </c>
      <c r="K32" s="26">
        <f ca="1">ROUND(Q32/'Curr Equal'!$G$46,0)</f>
        <v>12737959</v>
      </c>
      <c r="M32" s="26">
        <f ca="1">ROUND(G32+K32,0)</f>
        <v>23878918</v>
      </c>
      <c r="O32" s="140">
        <f ca="1">ROUND((M32/E32),4)*100</f>
        <v>7.33</v>
      </c>
      <c r="Q32" s="26">
        <f ca="1">+'Prop Equal'!Y32</f>
        <v>17067553</v>
      </c>
      <c r="S32" s="26">
        <f ca="1">C32+Q32</f>
        <v>149668669.53686959</v>
      </c>
      <c r="U32" s="27">
        <f ca="1">ROUND((S32/C32)-1,4)*100</f>
        <v>12.870000000000001</v>
      </c>
      <c r="W32" s="165">
        <f t="shared" ca="1" si="6"/>
        <v>1.0577200577200578</v>
      </c>
    </row>
    <row r="33" spans="1:23">
      <c r="A33" s="23" t="s">
        <v>394</v>
      </c>
      <c r="I33" s="28" t="s">
        <v>394</v>
      </c>
      <c r="K33" s="26" t="s">
        <v>394</v>
      </c>
      <c r="M33" s="26" t="s">
        <v>394</v>
      </c>
      <c r="O33" s="136" t="s">
        <v>394</v>
      </c>
      <c r="Q33" s="26" t="s">
        <v>394</v>
      </c>
      <c r="S33" s="26"/>
      <c r="U33" s="28" t="s">
        <v>394</v>
      </c>
      <c r="W33" s="165"/>
    </row>
    <row r="34" spans="1:23">
      <c r="A34" s="23" t="str">
        <f>+'Curr Equal'!A34</f>
        <v>MW</v>
      </c>
      <c r="C34" s="26">
        <f ca="1">+'Curr Equal'!C34</f>
        <v>167202.00073675506</v>
      </c>
      <c r="E34" s="26">
        <f ca="1">+'Curr Equal'!E34</f>
        <v>355593.3129272635</v>
      </c>
      <c r="G34" s="26">
        <f ca="1">+'Curr Equal'!G34</f>
        <v>53828.584810454297</v>
      </c>
      <c r="I34" s="27">
        <f ca="1">ROUND((G34/E34),4)*100</f>
        <v>15.14</v>
      </c>
      <c r="K34" s="26">
        <f ca="1">ROUND(Q34/'Curr Equal'!$G$46,0)</f>
        <v>13900</v>
      </c>
      <c r="M34" s="26">
        <f ca="1">ROUND(G34+K34,0)</f>
        <v>67729</v>
      </c>
      <c r="O34" s="140">
        <f ca="1">ROUND((M34/E34),4)*100</f>
        <v>19.05</v>
      </c>
      <c r="Q34" s="26">
        <f ca="1">+'Prop Equal'!Y34</f>
        <v>18624</v>
      </c>
      <c r="S34" s="26">
        <f ca="1">C34+Q34</f>
        <v>185826.00073675506</v>
      </c>
      <c r="U34" s="27">
        <f ca="1">ROUND((S34/C34)-1,4)*100</f>
        <v>11.14</v>
      </c>
      <c r="W34" s="165">
        <f t="shared" ca="1" si="6"/>
        <v>2.7489177489177492</v>
      </c>
    </row>
    <row r="35" spans="1:23">
      <c r="A35" s="23" t="s">
        <v>394</v>
      </c>
      <c r="I35" s="28" t="s">
        <v>394</v>
      </c>
      <c r="K35" s="26" t="s">
        <v>394</v>
      </c>
      <c r="M35" s="26" t="s">
        <v>394</v>
      </c>
      <c r="O35" s="136" t="s">
        <v>394</v>
      </c>
      <c r="Q35" s="26" t="s">
        <v>394</v>
      </c>
      <c r="S35" s="26"/>
      <c r="U35" s="28" t="s">
        <v>394</v>
      </c>
      <c r="W35" s="165"/>
    </row>
    <row r="36" spans="1:23">
      <c r="A36" s="23" t="str">
        <f>+'Curr Equal'!A36</f>
        <v>OL</v>
      </c>
      <c r="C36" s="26">
        <f ca="1">+'Curr Equal'!C36</f>
        <v>7822241.0326588033</v>
      </c>
      <c r="E36" s="26">
        <f ca="1">+'Curr Equal'!E36</f>
        <v>29038014.653224722</v>
      </c>
      <c r="G36" s="26">
        <f ca="1">+'Curr Equal'!G36</f>
        <v>2640420.0947749028</v>
      </c>
      <c r="I36" s="27">
        <f ca="1">ROUND((G36/E36),4)*100</f>
        <v>9.09</v>
      </c>
      <c r="K36" s="26">
        <f ca="1">ROUND(Q36/'Curr Equal'!$G$46,0)</f>
        <v>1135083</v>
      </c>
      <c r="M36" s="26">
        <f ca="1">ROUND(G36+K36,0)</f>
        <v>3775503</v>
      </c>
      <c r="O36" s="140">
        <f ca="1">ROUND((M36/E36),4)*100</f>
        <v>13</v>
      </c>
      <c r="Q36" s="26">
        <f ca="1">+'Prop Equal'!Y36</f>
        <v>1520894</v>
      </c>
      <c r="S36" s="26">
        <f ca="1">C36+Q36</f>
        <v>9343135.0326588042</v>
      </c>
      <c r="U36" s="27">
        <f ca="1">ROUND((S36/C36)-1,4)*100</f>
        <v>19.439999999999998</v>
      </c>
      <c r="W36" s="165">
        <f t="shared" ca="1" si="6"/>
        <v>1.875901875901876</v>
      </c>
    </row>
    <row r="37" spans="1:23">
      <c r="A37" s="23" t="s">
        <v>394</v>
      </c>
      <c r="I37" s="28" t="s">
        <v>394</v>
      </c>
      <c r="K37" s="26" t="s">
        <v>394</v>
      </c>
      <c r="M37" s="26" t="s">
        <v>394</v>
      </c>
      <c r="O37" s="136" t="s">
        <v>394</v>
      </c>
      <c r="Q37" s="26" t="s">
        <v>394</v>
      </c>
      <c r="S37" s="26"/>
      <c r="U37" s="28" t="s">
        <v>394</v>
      </c>
      <c r="W37" s="165"/>
    </row>
    <row r="38" spans="1:23">
      <c r="A38" s="23" t="str">
        <f>+'Curr Equal'!A38</f>
        <v>SL</v>
      </c>
      <c r="C38" s="29">
        <f ca="1">+'Curr Equal'!C38</f>
        <v>1482715.0060667011</v>
      </c>
      <c r="D38" s="30"/>
      <c r="E38" s="29">
        <f ca="1">+'Curr Equal'!E38</f>
        <v>4176816.6946163196</v>
      </c>
      <c r="F38" s="30"/>
      <c r="G38" s="29">
        <f ca="1">+'Curr Equal'!G38</f>
        <v>588783.61605595576</v>
      </c>
      <c r="H38" s="30"/>
      <c r="I38" s="31">
        <f ca="1">ROUND((G38/E38),4)*100</f>
        <v>14.099999999999998</v>
      </c>
      <c r="J38" s="30"/>
      <c r="K38" s="29">
        <f ca="1">ROUND(Q38/'Curr Equal'!$G$46,0)</f>
        <v>163270</v>
      </c>
      <c r="L38" s="30"/>
      <c r="M38" s="29">
        <f ca="1">ROUND(G38+K38,0)</f>
        <v>752054</v>
      </c>
      <c r="N38" s="30"/>
      <c r="O38" s="143">
        <f ca="1">ROUND((M38/E38),4)*100</f>
        <v>18.010000000000002</v>
      </c>
      <c r="P38" s="30"/>
      <c r="Q38" s="29">
        <f ca="1">+'Prop Equal'!Y38</f>
        <v>218765</v>
      </c>
      <c r="R38" s="30"/>
      <c r="S38" s="29">
        <f ca="1">C38+Q38</f>
        <v>1701480.0060667011</v>
      </c>
      <c r="T38" s="30"/>
      <c r="U38" s="31">
        <f ca="1">ROUND((S38/C38)-1,4)*100</f>
        <v>14.75</v>
      </c>
      <c r="V38" s="30"/>
      <c r="W38" s="166">
        <f t="shared" ca="1" si="6"/>
        <v>2.5988455988455992</v>
      </c>
    </row>
    <row r="39" spans="1:23">
      <c r="A39" s="23" t="s">
        <v>394</v>
      </c>
      <c r="M39" s="36"/>
      <c r="O39" s="136" t="s">
        <v>394</v>
      </c>
      <c r="U39" s="28" t="s">
        <v>394</v>
      </c>
      <c r="W39" s="165"/>
    </row>
    <row r="40" spans="1:23">
      <c r="A40" s="25" t="s">
        <v>3</v>
      </c>
      <c r="C40" s="26">
        <f ca="1">+C11+C16+C26+C32+C34+C36+C38</f>
        <v>502666637.99999988</v>
      </c>
      <c r="D40" s="26">
        <f t="shared" ref="D40:G40" si="26">+D11+D16+D26+D32+D34+D36+D38</f>
        <v>0</v>
      </c>
      <c r="E40" s="26">
        <f t="shared" ca="1" si="26"/>
        <v>1793487855.8845627</v>
      </c>
      <c r="F40" s="26">
        <f t="shared" si="26"/>
        <v>0</v>
      </c>
      <c r="G40" s="26">
        <f t="shared" ca="1" si="26"/>
        <v>54182033.616772257</v>
      </c>
      <c r="I40" s="27">
        <f ca="1">ROUND((G40/E40),4)*100</f>
        <v>3.02</v>
      </c>
      <c r="K40" s="26">
        <f t="shared" ref="K40:M40" ca="1" si="27">+K11+K16+K26+K32+K34+K36+K38</f>
        <v>70106675</v>
      </c>
      <c r="M40" s="26">
        <f t="shared" ca="1" si="27"/>
        <v>124288709</v>
      </c>
      <c r="O40" s="140">
        <f ca="1">ROUND((M40/E40),4)*100</f>
        <v>6.93</v>
      </c>
      <c r="Q40" s="26">
        <f t="shared" ref="Q40:S40" ca="1" si="28">+Q11+Q16+Q26+Q32+Q34+Q36+Q38</f>
        <v>93935726</v>
      </c>
      <c r="S40" s="26">
        <f t="shared" ca="1" si="28"/>
        <v>596602363.99999988</v>
      </c>
      <c r="U40" s="27">
        <f ca="1">ROUND((S40/C40)-1,4)*100</f>
        <v>18.690000000000001</v>
      </c>
      <c r="W40" s="165">
        <f t="shared" ca="1" si="6"/>
        <v>1</v>
      </c>
    </row>
    <row r="42" spans="1:23">
      <c r="S42" s="26"/>
    </row>
    <row r="43" spans="1:23">
      <c r="S43" s="26"/>
    </row>
    <row r="46" spans="1:23">
      <c r="A46" s="23" t="str">
        <f>+'Curr Equal'!A46</f>
        <v xml:space="preserve">      Gross Rev Conversion Factor:</v>
      </c>
      <c r="G46" s="47">
        <f>+'Curr Equal'!G46</f>
        <v>1.3398970400000001</v>
      </c>
    </row>
    <row r="70" spans="13:13">
      <c r="M70" s="26"/>
    </row>
    <row r="71" spans="13:13">
      <c r="M71" s="26"/>
    </row>
    <row r="72" spans="13:13">
      <c r="M72" s="26"/>
    </row>
    <row r="73" spans="13:13">
      <c r="M73" s="26"/>
    </row>
    <row r="74" spans="13:13">
      <c r="M74" s="26"/>
    </row>
    <row r="75" spans="13:13">
      <c r="M75" s="26"/>
    </row>
    <row r="76" spans="13:13">
      <c r="M76" s="26"/>
    </row>
    <row r="77" spans="13:13">
      <c r="M77" s="26"/>
    </row>
    <row r="78" spans="13:13">
      <c r="M78" s="26"/>
    </row>
    <row r="79" spans="13:13">
      <c r="M79" s="26"/>
    </row>
    <row r="80" spans="13:13">
      <c r="M80" s="26"/>
    </row>
    <row r="81" spans="13:13">
      <c r="M81" s="26"/>
    </row>
  </sheetData>
  <mergeCells count="2">
    <mergeCell ref="K6:U6"/>
    <mergeCell ref="W5:W6"/>
  </mergeCells>
  <printOptions horizontalCentered="1"/>
  <pageMargins left="0.75" right="0.75" top="1" bottom="1" header="0.5" footer="0.5"/>
  <pageSetup scale="91" orientation="landscape" r:id="rId1"/>
  <headerFooter alignWithMargins="0">
    <oddHeader>&amp;RExhibit No.: JNC-2
Page 1 of 3
Witness: J. Cost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X46"/>
  <sheetViews>
    <sheetView zoomScaleNormal="100" workbookViewId="0">
      <selection activeCell="X11" sqref="X11"/>
    </sheetView>
  </sheetViews>
  <sheetFormatPr defaultRowHeight="12.5" outlineLevelRow="1"/>
  <cols>
    <col min="1" max="1" width="11.81640625" style="88" customWidth="1"/>
    <col min="2" max="2" width="1" style="88" customWidth="1"/>
    <col min="3" max="3" width="12.7265625" style="88" customWidth="1"/>
    <col min="4" max="4" width="1" style="88" customWidth="1"/>
    <col min="5" max="5" width="14.54296875" style="88" customWidth="1"/>
    <col min="6" max="6" width="1" style="88" customWidth="1"/>
    <col min="7" max="7" width="12.1796875" style="88" bestFit="1" customWidth="1"/>
    <col min="8" max="8" width="1" style="88" customWidth="1"/>
    <col min="9" max="9" width="11" style="88" customWidth="1"/>
    <col min="10" max="10" width="2.1796875" style="88" customWidth="1"/>
    <col min="11" max="11" width="10" style="88" bestFit="1" customWidth="1"/>
    <col min="12" max="12" width="1" style="88" customWidth="1"/>
    <col min="13" max="13" width="12.1796875" style="88" bestFit="1" customWidth="1"/>
    <col min="14" max="14" width="1" style="88" customWidth="1"/>
    <col min="15" max="15" width="12.1796875" style="88" bestFit="1" customWidth="1"/>
    <col min="16" max="16" width="1" style="88" customWidth="1"/>
    <col min="17" max="17" width="12.453125" style="88" customWidth="1"/>
    <col min="18" max="18" width="1" style="88" customWidth="1"/>
    <col min="19" max="19" width="8.54296875" style="88" bestFit="1" customWidth="1"/>
    <col min="20" max="20" width="1" style="88" customWidth="1"/>
    <col min="21" max="21" width="12.54296875" style="88" customWidth="1"/>
    <col min="22" max="22" width="12.1796875" style="88" bestFit="1" customWidth="1"/>
    <col min="23" max="23" width="3.26953125" style="88" customWidth="1"/>
    <col min="24" max="24" width="8.7265625" style="88" customWidth="1"/>
    <col min="25" max="26" width="15" style="88" customWidth="1"/>
    <col min="27" max="27" width="13" style="88" customWidth="1"/>
    <col min="28" max="28" width="15" style="88" customWidth="1"/>
    <col min="29" max="256" width="9.1796875" style="88"/>
    <col min="257" max="257" width="8.81640625" style="88" customWidth="1"/>
    <col min="258" max="258" width="1" style="88" customWidth="1"/>
    <col min="259" max="259" width="11.453125" style="88" bestFit="1" customWidth="1"/>
    <col min="260" max="260" width="1" style="88" customWidth="1"/>
    <col min="261" max="261" width="12.81640625" style="88" bestFit="1" customWidth="1"/>
    <col min="262" max="262" width="1" style="88" customWidth="1"/>
    <col min="263" max="263" width="11" style="88" bestFit="1" customWidth="1"/>
    <col min="264" max="264" width="1" style="88" customWidth="1"/>
    <col min="265" max="265" width="8.453125" style="88" bestFit="1" customWidth="1"/>
    <col min="266" max="266" width="2.1796875" style="88" customWidth="1"/>
    <col min="267" max="267" width="9.81640625" style="88" bestFit="1" customWidth="1"/>
    <col min="268" max="268" width="1" style="88" customWidth="1"/>
    <col min="269" max="269" width="11" style="88" bestFit="1" customWidth="1"/>
    <col min="270" max="270" width="1" style="88" customWidth="1"/>
    <col min="271" max="271" width="10.453125" style="88" bestFit="1" customWidth="1"/>
    <col min="272" max="272" width="1" style="88" customWidth="1"/>
    <col min="273" max="273" width="10.453125" style="88" bestFit="1" customWidth="1"/>
    <col min="274" max="274" width="1" style="88" customWidth="1"/>
    <col min="275" max="275" width="8.453125" style="88" bestFit="1" customWidth="1"/>
    <col min="276" max="276" width="1" style="88" customWidth="1"/>
    <col min="277" max="277" width="11.453125" style="88" bestFit="1" customWidth="1"/>
    <col min="278" max="278" width="11" style="88" bestFit="1" customWidth="1"/>
    <col min="279" max="282" width="15" style="88" customWidth="1"/>
    <col min="283" max="283" width="13" style="88" customWidth="1"/>
    <col min="284" max="284" width="15" style="88" customWidth="1"/>
    <col min="285" max="512" width="9.1796875" style="88"/>
    <col min="513" max="513" width="8.81640625" style="88" customWidth="1"/>
    <col min="514" max="514" width="1" style="88" customWidth="1"/>
    <col min="515" max="515" width="11.453125" style="88" bestFit="1" customWidth="1"/>
    <col min="516" max="516" width="1" style="88" customWidth="1"/>
    <col min="517" max="517" width="12.81640625" style="88" bestFit="1" customWidth="1"/>
    <col min="518" max="518" width="1" style="88" customWidth="1"/>
    <col min="519" max="519" width="11" style="88" bestFit="1" customWidth="1"/>
    <col min="520" max="520" width="1" style="88" customWidth="1"/>
    <col min="521" max="521" width="8.453125" style="88" bestFit="1" customWidth="1"/>
    <col min="522" max="522" width="2.1796875" style="88" customWidth="1"/>
    <col min="523" max="523" width="9.81640625" style="88" bestFit="1" customWidth="1"/>
    <col min="524" max="524" width="1" style="88" customWidth="1"/>
    <col min="525" max="525" width="11" style="88" bestFit="1" customWidth="1"/>
    <col min="526" max="526" width="1" style="88" customWidth="1"/>
    <col min="527" max="527" width="10.453125" style="88" bestFit="1" customWidth="1"/>
    <col min="528" max="528" width="1" style="88" customWidth="1"/>
    <col min="529" max="529" width="10.453125" style="88" bestFit="1" customWidth="1"/>
    <col min="530" max="530" width="1" style="88" customWidth="1"/>
    <col min="531" max="531" width="8.453125" style="88" bestFit="1" customWidth="1"/>
    <col min="532" max="532" width="1" style="88" customWidth="1"/>
    <col min="533" max="533" width="11.453125" style="88" bestFit="1" customWidth="1"/>
    <col min="534" max="534" width="11" style="88" bestFit="1" customWidth="1"/>
    <col min="535" max="538" width="15" style="88" customWidth="1"/>
    <col min="539" max="539" width="13" style="88" customWidth="1"/>
    <col min="540" max="540" width="15" style="88" customWidth="1"/>
    <col min="541" max="768" width="9.1796875" style="88"/>
    <col min="769" max="769" width="8.81640625" style="88" customWidth="1"/>
    <col min="770" max="770" width="1" style="88" customWidth="1"/>
    <col min="771" max="771" width="11.453125" style="88" bestFit="1" customWidth="1"/>
    <col min="772" max="772" width="1" style="88" customWidth="1"/>
    <col min="773" max="773" width="12.81640625" style="88" bestFit="1" customWidth="1"/>
    <col min="774" max="774" width="1" style="88" customWidth="1"/>
    <col min="775" max="775" width="11" style="88" bestFit="1" customWidth="1"/>
    <col min="776" max="776" width="1" style="88" customWidth="1"/>
    <col min="777" max="777" width="8.453125" style="88" bestFit="1" customWidth="1"/>
    <col min="778" max="778" width="2.1796875" style="88" customWidth="1"/>
    <col min="779" max="779" width="9.81640625" style="88" bestFit="1" customWidth="1"/>
    <col min="780" max="780" width="1" style="88" customWidth="1"/>
    <col min="781" max="781" width="11" style="88" bestFit="1" customWidth="1"/>
    <col min="782" max="782" width="1" style="88" customWidth="1"/>
    <col min="783" max="783" width="10.453125" style="88" bestFit="1" customWidth="1"/>
    <col min="784" max="784" width="1" style="88" customWidth="1"/>
    <col min="785" max="785" width="10.453125" style="88" bestFit="1" customWidth="1"/>
    <col min="786" max="786" width="1" style="88" customWidth="1"/>
    <col min="787" max="787" width="8.453125" style="88" bestFit="1" customWidth="1"/>
    <col min="788" max="788" width="1" style="88" customWidth="1"/>
    <col min="789" max="789" width="11.453125" style="88" bestFit="1" customWidth="1"/>
    <col min="790" max="790" width="11" style="88" bestFit="1" customWidth="1"/>
    <col min="791" max="794" width="15" style="88" customWidth="1"/>
    <col min="795" max="795" width="13" style="88" customWidth="1"/>
    <col min="796" max="796" width="15" style="88" customWidth="1"/>
    <col min="797" max="1024" width="9.1796875" style="88"/>
    <col min="1025" max="1025" width="8.81640625" style="88" customWidth="1"/>
    <col min="1026" max="1026" width="1" style="88" customWidth="1"/>
    <col min="1027" max="1027" width="11.453125" style="88" bestFit="1" customWidth="1"/>
    <col min="1028" max="1028" width="1" style="88" customWidth="1"/>
    <col min="1029" max="1029" width="12.81640625" style="88" bestFit="1" customWidth="1"/>
    <col min="1030" max="1030" width="1" style="88" customWidth="1"/>
    <col min="1031" max="1031" width="11" style="88" bestFit="1" customWidth="1"/>
    <col min="1032" max="1032" width="1" style="88" customWidth="1"/>
    <col min="1033" max="1033" width="8.453125" style="88" bestFit="1" customWidth="1"/>
    <col min="1034" max="1034" width="2.1796875" style="88" customWidth="1"/>
    <col min="1035" max="1035" width="9.81640625" style="88" bestFit="1" customWidth="1"/>
    <col min="1036" max="1036" width="1" style="88" customWidth="1"/>
    <col min="1037" max="1037" width="11" style="88" bestFit="1" customWidth="1"/>
    <col min="1038" max="1038" width="1" style="88" customWidth="1"/>
    <col min="1039" max="1039" width="10.453125" style="88" bestFit="1" customWidth="1"/>
    <col min="1040" max="1040" width="1" style="88" customWidth="1"/>
    <col min="1041" max="1041" width="10.453125" style="88" bestFit="1" customWidth="1"/>
    <col min="1042" max="1042" width="1" style="88" customWidth="1"/>
    <col min="1043" max="1043" width="8.453125" style="88" bestFit="1" customWidth="1"/>
    <col min="1044" max="1044" width="1" style="88" customWidth="1"/>
    <col min="1045" max="1045" width="11.453125" style="88" bestFit="1" customWidth="1"/>
    <col min="1046" max="1046" width="11" style="88" bestFit="1" customWidth="1"/>
    <col min="1047" max="1050" width="15" style="88" customWidth="1"/>
    <col min="1051" max="1051" width="13" style="88" customWidth="1"/>
    <col min="1052" max="1052" width="15" style="88" customWidth="1"/>
    <col min="1053" max="1280" width="9.1796875" style="88"/>
    <col min="1281" max="1281" width="8.81640625" style="88" customWidth="1"/>
    <col min="1282" max="1282" width="1" style="88" customWidth="1"/>
    <col min="1283" max="1283" width="11.453125" style="88" bestFit="1" customWidth="1"/>
    <col min="1284" max="1284" width="1" style="88" customWidth="1"/>
    <col min="1285" max="1285" width="12.81640625" style="88" bestFit="1" customWidth="1"/>
    <col min="1286" max="1286" width="1" style="88" customWidth="1"/>
    <col min="1287" max="1287" width="11" style="88" bestFit="1" customWidth="1"/>
    <col min="1288" max="1288" width="1" style="88" customWidth="1"/>
    <col min="1289" max="1289" width="8.453125" style="88" bestFit="1" customWidth="1"/>
    <col min="1290" max="1290" width="2.1796875" style="88" customWidth="1"/>
    <col min="1291" max="1291" width="9.81640625" style="88" bestFit="1" customWidth="1"/>
    <col min="1292" max="1292" width="1" style="88" customWidth="1"/>
    <col min="1293" max="1293" width="11" style="88" bestFit="1" customWidth="1"/>
    <col min="1294" max="1294" width="1" style="88" customWidth="1"/>
    <col min="1295" max="1295" width="10.453125" style="88" bestFit="1" customWidth="1"/>
    <col min="1296" max="1296" width="1" style="88" customWidth="1"/>
    <col min="1297" max="1297" width="10.453125" style="88" bestFit="1" customWidth="1"/>
    <col min="1298" max="1298" width="1" style="88" customWidth="1"/>
    <col min="1299" max="1299" width="8.453125" style="88" bestFit="1" customWidth="1"/>
    <col min="1300" max="1300" width="1" style="88" customWidth="1"/>
    <col min="1301" max="1301" width="11.453125" style="88" bestFit="1" customWidth="1"/>
    <col min="1302" max="1302" width="11" style="88" bestFit="1" customWidth="1"/>
    <col min="1303" max="1306" width="15" style="88" customWidth="1"/>
    <col min="1307" max="1307" width="13" style="88" customWidth="1"/>
    <col min="1308" max="1308" width="15" style="88" customWidth="1"/>
    <col min="1309" max="1536" width="9.1796875" style="88"/>
    <col min="1537" max="1537" width="8.81640625" style="88" customWidth="1"/>
    <col min="1538" max="1538" width="1" style="88" customWidth="1"/>
    <col min="1539" max="1539" width="11.453125" style="88" bestFit="1" customWidth="1"/>
    <col min="1540" max="1540" width="1" style="88" customWidth="1"/>
    <col min="1541" max="1541" width="12.81640625" style="88" bestFit="1" customWidth="1"/>
    <col min="1542" max="1542" width="1" style="88" customWidth="1"/>
    <col min="1543" max="1543" width="11" style="88" bestFit="1" customWidth="1"/>
    <col min="1544" max="1544" width="1" style="88" customWidth="1"/>
    <col min="1545" max="1545" width="8.453125" style="88" bestFit="1" customWidth="1"/>
    <col min="1546" max="1546" width="2.1796875" style="88" customWidth="1"/>
    <col min="1547" max="1547" width="9.81640625" style="88" bestFit="1" customWidth="1"/>
    <col min="1548" max="1548" width="1" style="88" customWidth="1"/>
    <col min="1549" max="1549" width="11" style="88" bestFit="1" customWidth="1"/>
    <col min="1550" max="1550" width="1" style="88" customWidth="1"/>
    <col min="1551" max="1551" width="10.453125" style="88" bestFit="1" customWidth="1"/>
    <col min="1552" max="1552" width="1" style="88" customWidth="1"/>
    <col min="1553" max="1553" width="10.453125" style="88" bestFit="1" customWidth="1"/>
    <col min="1554" max="1554" width="1" style="88" customWidth="1"/>
    <col min="1555" max="1555" width="8.453125" style="88" bestFit="1" customWidth="1"/>
    <col min="1556" max="1556" width="1" style="88" customWidth="1"/>
    <col min="1557" max="1557" width="11.453125" style="88" bestFit="1" customWidth="1"/>
    <col min="1558" max="1558" width="11" style="88" bestFit="1" customWidth="1"/>
    <col min="1559" max="1562" width="15" style="88" customWidth="1"/>
    <col min="1563" max="1563" width="13" style="88" customWidth="1"/>
    <col min="1564" max="1564" width="15" style="88" customWidth="1"/>
    <col min="1565" max="1792" width="9.1796875" style="88"/>
    <col min="1793" max="1793" width="8.81640625" style="88" customWidth="1"/>
    <col min="1794" max="1794" width="1" style="88" customWidth="1"/>
    <col min="1795" max="1795" width="11.453125" style="88" bestFit="1" customWidth="1"/>
    <col min="1796" max="1796" width="1" style="88" customWidth="1"/>
    <col min="1797" max="1797" width="12.81640625" style="88" bestFit="1" customWidth="1"/>
    <col min="1798" max="1798" width="1" style="88" customWidth="1"/>
    <col min="1799" max="1799" width="11" style="88" bestFit="1" customWidth="1"/>
    <col min="1800" max="1800" width="1" style="88" customWidth="1"/>
    <col min="1801" max="1801" width="8.453125" style="88" bestFit="1" customWidth="1"/>
    <col min="1802" max="1802" width="2.1796875" style="88" customWidth="1"/>
    <col min="1803" max="1803" width="9.81640625" style="88" bestFit="1" customWidth="1"/>
    <col min="1804" max="1804" width="1" style="88" customWidth="1"/>
    <col min="1805" max="1805" width="11" style="88" bestFit="1" customWidth="1"/>
    <col min="1806" max="1806" width="1" style="88" customWidth="1"/>
    <col min="1807" max="1807" width="10.453125" style="88" bestFit="1" customWidth="1"/>
    <col min="1808" max="1808" width="1" style="88" customWidth="1"/>
    <col min="1809" max="1809" width="10.453125" style="88" bestFit="1" customWidth="1"/>
    <col min="1810" max="1810" width="1" style="88" customWidth="1"/>
    <col min="1811" max="1811" width="8.453125" style="88" bestFit="1" customWidth="1"/>
    <col min="1812" max="1812" width="1" style="88" customWidth="1"/>
    <col min="1813" max="1813" width="11.453125" style="88" bestFit="1" customWidth="1"/>
    <col min="1814" max="1814" width="11" style="88" bestFit="1" customWidth="1"/>
    <col min="1815" max="1818" width="15" style="88" customWidth="1"/>
    <col min="1819" max="1819" width="13" style="88" customWidth="1"/>
    <col min="1820" max="1820" width="15" style="88" customWidth="1"/>
    <col min="1821" max="2048" width="9.1796875" style="88"/>
    <col min="2049" max="2049" width="8.81640625" style="88" customWidth="1"/>
    <col min="2050" max="2050" width="1" style="88" customWidth="1"/>
    <col min="2051" max="2051" width="11.453125" style="88" bestFit="1" customWidth="1"/>
    <col min="2052" max="2052" width="1" style="88" customWidth="1"/>
    <col min="2053" max="2053" width="12.81640625" style="88" bestFit="1" customWidth="1"/>
    <col min="2054" max="2054" width="1" style="88" customWidth="1"/>
    <col min="2055" max="2055" width="11" style="88" bestFit="1" customWidth="1"/>
    <col min="2056" max="2056" width="1" style="88" customWidth="1"/>
    <col min="2057" max="2057" width="8.453125" style="88" bestFit="1" customWidth="1"/>
    <col min="2058" max="2058" width="2.1796875" style="88" customWidth="1"/>
    <col min="2059" max="2059" width="9.81640625" style="88" bestFit="1" customWidth="1"/>
    <col min="2060" max="2060" width="1" style="88" customWidth="1"/>
    <col min="2061" max="2061" width="11" style="88" bestFit="1" customWidth="1"/>
    <col min="2062" max="2062" width="1" style="88" customWidth="1"/>
    <col min="2063" max="2063" width="10.453125" style="88" bestFit="1" customWidth="1"/>
    <col min="2064" max="2064" width="1" style="88" customWidth="1"/>
    <col min="2065" max="2065" width="10.453125" style="88" bestFit="1" customWidth="1"/>
    <col min="2066" max="2066" width="1" style="88" customWidth="1"/>
    <col min="2067" max="2067" width="8.453125" style="88" bestFit="1" customWidth="1"/>
    <col min="2068" max="2068" width="1" style="88" customWidth="1"/>
    <col min="2069" max="2069" width="11.453125" style="88" bestFit="1" customWidth="1"/>
    <col min="2070" max="2070" width="11" style="88" bestFit="1" customWidth="1"/>
    <col min="2071" max="2074" width="15" style="88" customWidth="1"/>
    <col min="2075" max="2075" width="13" style="88" customWidth="1"/>
    <col min="2076" max="2076" width="15" style="88" customWidth="1"/>
    <col min="2077" max="2304" width="9.1796875" style="88"/>
    <col min="2305" max="2305" width="8.81640625" style="88" customWidth="1"/>
    <col min="2306" max="2306" width="1" style="88" customWidth="1"/>
    <col min="2307" max="2307" width="11.453125" style="88" bestFit="1" customWidth="1"/>
    <col min="2308" max="2308" width="1" style="88" customWidth="1"/>
    <col min="2309" max="2309" width="12.81640625" style="88" bestFit="1" customWidth="1"/>
    <col min="2310" max="2310" width="1" style="88" customWidth="1"/>
    <col min="2311" max="2311" width="11" style="88" bestFit="1" customWidth="1"/>
    <col min="2312" max="2312" width="1" style="88" customWidth="1"/>
    <col min="2313" max="2313" width="8.453125" style="88" bestFit="1" customWidth="1"/>
    <col min="2314" max="2314" width="2.1796875" style="88" customWidth="1"/>
    <col min="2315" max="2315" width="9.81640625" style="88" bestFit="1" customWidth="1"/>
    <col min="2316" max="2316" width="1" style="88" customWidth="1"/>
    <col min="2317" max="2317" width="11" style="88" bestFit="1" customWidth="1"/>
    <col min="2318" max="2318" width="1" style="88" customWidth="1"/>
    <col min="2319" max="2319" width="10.453125" style="88" bestFit="1" customWidth="1"/>
    <col min="2320" max="2320" width="1" style="88" customWidth="1"/>
    <col min="2321" max="2321" width="10.453125" style="88" bestFit="1" customWidth="1"/>
    <col min="2322" max="2322" width="1" style="88" customWidth="1"/>
    <col min="2323" max="2323" width="8.453125" style="88" bestFit="1" customWidth="1"/>
    <col min="2324" max="2324" width="1" style="88" customWidth="1"/>
    <col min="2325" max="2325" width="11.453125" style="88" bestFit="1" customWidth="1"/>
    <col min="2326" max="2326" width="11" style="88" bestFit="1" customWidth="1"/>
    <col min="2327" max="2330" width="15" style="88" customWidth="1"/>
    <col min="2331" max="2331" width="13" style="88" customWidth="1"/>
    <col min="2332" max="2332" width="15" style="88" customWidth="1"/>
    <col min="2333" max="2560" width="9.1796875" style="88"/>
    <col min="2561" max="2561" width="8.81640625" style="88" customWidth="1"/>
    <col min="2562" max="2562" width="1" style="88" customWidth="1"/>
    <col min="2563" max="2563" width="11.453125" style="88" bestFit="1" customWidth="1"/>
    <col min="2564" max="2564" width="1" style="88" customWidth="1"/>
    <col min="2565" max="2565" width="12.81640625" style="88" bestFit="1" customWidth="1"/>
    <col min="2566" max="2566" width="1" style="88" customWidth="1"/>
    <col min="2567" max="2567" width="11" style="88" bestFit="1" customWidth="1"/>
    <col min="2568" max="2568" width="1" style="88" customWidth="1"/>
    <col min="2569" max="2569" width="8.453125" style="88" bestFit="1" customWidth="1"/>
    <col min="2570" max="2570" width="2.1796875" style="88" customWidth="1"/>
    <col min="2571" max="2571" width="9.81640625" style="88" bestFit="1" customWidth="1"/>
    <col min="2572" max="2572" width="1" style="88" customWidth="1"/>
    <col min="2573" max="2573" width="11" style="88" bestFit="1" customWidth="1"/>
    <col min="2574" max="2574" width="1" style="88" customWidth="1"/>
    <col min="2575" max="2575" width="10.453125" style="88" bestFit="1" customWidth="1"/>
    <col min="2576" max="2576" width="1" style="88" customWidth="1"/>
    <col min="2577" max="2577" width="10.453125" style="88" bestFit="1" customWidth="1"/>
    <col min="2578" max="2578" width="1" style="88" customWidth="1"/>
    <col min="2579" max="2579" width="8.453125" style="88" bestFit="1" customWidth="1"/>
    <col min="2580" max="2580" width="1" style="88" customWidth="1"/>
    <col min="2581" max="2581" width="11.453125" style="88" bestFit="1" customWidth="1"/>
    <col min="2582" max="2582" width="11" style="88" bestFit="1" customWidth="1"/>
    <col min="2583" max="2586" width="15" style="88" customWidth="1"/>
    <col min="2587" max="2587" width="13" style="88" customWidth="1"/>
    <col min="2588" max="2588" width="15" style="88" customWidth="1"/>
    <col min="2589" max="2816" width="9.1796875" style="88"/>
    <col min="2817" max="2817" width="8.81640625" style="88" customWidth="1"/>
    <col min="2818" max="2818" width="1" style="88" customWidth="1"/>
    <col min="2819" max="2819" width="11.453125" style="88" bestFit="1" customWidth="1"/>
    <col min="2820" max="2820" width="1" style="88" customWidth="1"/>
    <col min="2821" max="2821" width="12.81640625" style="88" bestFit="1" customWidth="1"/>
    <col min="2822" max="2822" width="1" style="88" customWidth="1"/>
    <col min="2823" max="2823" width="11" style="88" bestFit="1" customWidth="1"/>
    <col min="2824" max="2824" width="1" style="88" customWidth="1"/>
    <col min="2825" max="2825" width="8.453125" style="88" bestFit="1" customWidth="1"/>
    <col min="2826" max="2826" width="2.1796875" style="88" customWidth="1"/>
    <col min="2827" max="2827" width="9.81640625" style="88" bestFit="1" customWidth="1"/>
    <col min="2828" max="2828" width="1" style="88" customWidth="1"/>
    <col min="2829" max="2829" width="11" style="88" bestFit="1" customWidth="1"/>
    <col min="2830" max="2830" width="1" style="88" customWidth="1"/>
    <col min="2831" max="2831" width="10.453125" style="88" bestFit="1" customWidth="1"/>
    <col min="2832" max="2832" width="1" style="88" customWidth="1"/>
    <col min="2833" max="2833" width="10.453125" style="88" bestFit="1" customWidth="1"/>
    <col min="2834" max="2834" width="1" style="88" customWidth="1"/>
    <col min="2835" max="2835" width="8.453125" style="88" bestFit="1" customWidth="1"/>
    <col min="2836" max="2836" width="1" style="88" customWidth="1"/>
    <col min="2837" max="2837" width="11.453125" style="88" bestFit="1" customWidth="1"/>
    <col min="2838" max="2838" width="11" style="88" bestFit="1" customWidth="1"/>
    <col min="2839" max="2842" width="15" style="88" customWidth="1"/>
    <col min="2843" max="2843" width="13" style="88" customWidth="1"/>
    <col min="2844" max="2844" width="15" style="88" customWidth="1"/>
    <col min="2845" max="3072" width="9.1796875" style="88"/>
    <col min="3073" max="3073" width="8.81640625" style="88" customWidth="1"/>
    <col min="3074" max="3074" width="1" style="88" customWidth="1"/>
    <col min="3075" max="3075" width="11.453125" style="88" bestFit="1" customWidth="1"/>
    <col min="3076" max="3076" width="1" style="88" customWidth="1"/>
    <col min="3077" max="3077" width="12.81640625" style="88" bestFit="1" customWidth="1"/>
    <col min="3078" max="3078" width="1" style="88" customWidth="1"/>
    <col min="3079" max="3079" width="11" style="88" bestFit="1" customWidth="1"/>
    <col min="3080" max="3080" width="1" style="88" customWidth="1"/>
    <col min="3081" max="3081" width="8.453125" style="88" bestFit="1" customWidth="1"/>
    <col min="3082" max="3082" width="2.1796875" style="88" customWidth="1"/>
    <col min="3083" max="3083" width="9.81640625" style="88" bestFit="1" customWidth="1"/>
    <col min="3084" max="3084" width="1" style="88" customWidth="1"/>
    <col min="3085" max="3085" width="11" style="88" bestFit="1" customWidth="1"/>
    <col min="3086" max="3086" width="1" style="88" customWidth="1"/>
    <col min="3087" max="3087" width="10.453125" style="88" bestFit="1" customWidth="1"/>
    <col min="3088" max="3088" width="1" style="88" customWidth="1"/>
    <col min="3089" max="3089" width="10.453125" style="88" bestFit="1" customWidth="1"/>
    <col min="3090" max="3090" width="1" style="88" customWidth="1"/>
    <col min="3091" max="3091" width="8.453125" style="88" bestFit="1" customWidth="1"/>
    <col min="3092" max="3092" width="1" style="88" customWidth="1"/>
    <col min="3093" max="3093" width="11.453125" style="88" bestFit="1" customWidth="1"/>
    <col min="3094" max="3094" width="11" style="88" bestFit="1" customWidth="1"/>
    <col min="3095" max="3098" width="15" style="88" customWidth="1"/>
    <col min="3099" max="3099" width="13" style="88" customWidth="1"/>
    <col min="3100" max="3100" width="15" style="88" customWidth="1"/>
    <col min="3101" max="3328" width="9.1796875" style="88"/>
    <col min="3329" max="3329" width="8.81640625" style="88" customWidth="1"/>
    <col min="3330" max="3330" width="1" style="88" customWidth="1"/>
    <col min="3331" max="3331" width="11.453125" style="88" bestFit="1" customWidth="1"/>
    <col min="3332" max="3332" width="1" style="88" customWidth="1"/>
    <col min="3333" max="3333" width="12.81640625" style="88" bestFit="1" customWidth="1"/>
    <col min="3334" max="3334" width="1" style="88" customWidth="1"/>
    <col min="3335" max="3335" width="11" style="88" bestFit="1" customWidth="1"/>
    <col min="3336" max="3336" width="1" style="88" customWidth="1"/>
    <col min="3337" max="3337" width="8.453125" style="88" bestFit="1" customWidth="1"/>
    <col min="3338" max="3338" width="2.1796875" style="88" customWidth="1"/>
    <col min="3339" max="3339" width="9.81640625" style="88" bestFit="1" customWidth="1"/>
    <col min="3340" max="3340" width="1" style="88" customWidth="1"/>
    <col min="3341" max="3341" width="11" style="88" bestFit="1" customWidth="1"/>
    <col min="3342" max="3342" width="1" style="88" customWidth="1"/>
    <col min="3343" max="3343" width="10.453125" style="88" bestFit="1" customWidth="1"/>
    <col min="3344" max="3344" width="1" style="88" customWidth="1"/>
    <col min="3345" max="3345" width="10.453125" style="88" bestFit="1" customWidth="1"/>
    <col min="3346" max="3346" width="1" style="88" customWidth="1"/>
    <col min="3347" max="3347" width="8.453125" style="88" bestFit="1" customWidth="1"/>
    <col min="3348" max="3348" width="1" style="88" customWidth="1"/>
    <col min="3349" max="3349" width="11.453125" style="88" bestFit="1" customWidth="1"/>
    <col min="3350" max="3350" width="11" style="88" bestFit="1" customWidth="1"/>
    <col min="3351" max="3354" width="15" style="88" customWidth="1"/>
    <col min="3355" max="3355" width="13" style="88" customWidth="1"/>
    <col min="3356" max="3356" width="15" style="88" customWidth="1"/>
    <col min="3357" max="3584" width="9.1796875" style="88"/>
    <col min="3585" max="3585" width="8.81640625" style="88" customWidth="1"/>
    <col min="3586" max="3586" width="1" style="88" customWidth="1"/>
    <col min="3587" max="3587" width="11.453125" style="88" bestFit="1" customWidth="1"/>
    <col min="3588" max="3588" width="1" style="88" customWidth="1"/>
    <col min="3589" max="3589" width="12.81640625" style="88" bestFit="1" customWidth="1"/>
    <col min="3590" max="3590" width="1" style="88" customWidth="1"/>
    <col min="3591" max="3591" width="11" style="88" bestFit="1" customWidth="1"/>
    <col min="3592" max="3592" width="1" style="88" customWidth="1"/>
    <col min="3593" max="3593" width="8.453125" style="88" bestFit="1" customWidth="1"/>
    <col min="3594" max="3594" width="2.1796875" style="88" customWidth="1"/>
    <col min="3595" max="3595" width="9.81640625" style="88" bestFit="1" customWidth="1"/>
    <col min="3596" max="3596" width="1" style="88" customWidth="1"/>
    <col min="3597" max="3597" width="11" style="88" bestFit="1" customWidth="1"/>
    <col min="3598" max="3598" width="1" style="88" customWidth="1"/>
    <col min="3599" max="3599" width="10.453125" style="88" bestFit="1" customWidth="1"/>
    <col min="3600" max="3600" width="1" style="88" customWidth="1"/>
    <col min="3601" max="3601" width="10.453125" style="88" bestFit="1" customWidth="1"/>
    <col min="3602" max="3602" width="1" style="88" customWidth="1"/>
    <col min="3603" max="3603" width="8.453125" style="88" bestFit="1" customWidth="1"/>
    <col min="3604" max="3604" width="1" style="88" customWidth="1"/>
    <col min="3605" max="3605" width="11.453125" style="88" bestFit="1" customWidth="1"/>
    <col min="3606" max="3606" width="11" style="88" bestFit="1" customWidth="1"/>
    <col min="3607" max="3610" width="15" style="88" customWidth="1"/>
    <col min="3611" max="3611" width="13" style="88" customWidth="1"/>
    <col min="3612" max="3612" width="15" style="88" customWidth="1"/>
    <col min="3613" max="3840" width="9.1796875" style="88"/>
    <col min="3841" max="3841" width="8.81640625" style="88" customWidth="1"/>
    <col min="3842" max="3842" width="1" style="88" customWidth="1"/>
    <col min="3843" max="3843" width="11.453125" style="88" bestFit="1" customWidth="1"/>
    <col min="3844" max="3844" width="1" style="88" customWidth="1"/>
    <col min="3845" max="3845" width="12.81640625" style="88" bestFit="1" customWidth="1"/>
    <col min="3846" max="3846" width="1" style="88" customWidth="1"/>
    <col min="3847" max="3847" width="11" style="88" bestFit="1" customWidth="1"/>
    <col min="3848" max="3848" width="1" style="88" customWidth="1"/>
    <col min="3849" max="3849" width="8.453125" style="88" bestFit="1" customWidth="1"/>
    <col min="3850" max="3850" width="2.1796875" style="88" customWidth="1"/>
    <col min="3851" max="3851" width="9.81640625" style="88" bestFit="1" customWidth="1"/>
    <col min="3852" max="3852" width="1" style="88" customWidth="1"/>
    <col min="3853" max="3853" width="11" style="88" bestFit="1" customWidth="1"/>
    <col min="3854" max="3854" width="1" style="88" customWidth="1"/>
    <col min="3855" max="3855" width="10.453125" style="88" bestFit="1" customWidth="1"/>
    <col min="3856" max="3856" width="1" style="88" customWidth="1"/>
    <col min="3857" max="3857" width="10.453125" style="88" bestFit="1" customWidth="1"/>
    <col min="3858" max="3858" width="1" style="88" customWidth="1"/>
    <col min="3859" max="3859" width="8.453125" style="88" bestFit="1" customWidth="1"/>
    <col min="3860" max="3860" width="1" style="88" customWidth="1"/>
    <col min="3861" max="3861" width="11.453125" style="88" bestFit="1" customWidth="1"/>
    <col min="3862" max="3862" width="11" style="88" bestFit="1" customWidth="1"/>
    <col min="3863" max="3866" width="15" style="88" customWidth="1"/>
    <col min="3867" max="3867" width="13" style="88" customWidth="1"/>
    <col min="3868" max="3868" width="15" style="88" customWidth="1"/>
    <col min="3869" max="4096" width="9.1796875" style="88"/>
    <col min="4097" max="4097" width="8.81640625" style="88" customWidth="1"/>
    <col min="4098" max="4098" width="1" style="88" customWidth="1"/>
    <col min="4099" max="4099" width="11.453125" style="88" bestFit="1" customWidth="1"/>
    <col min="4100" max="4100" width="1" style="88" customWidth="1"/>
    <col min="4101" max="4101" width="12.81640625" style="88" bestFit="1" customWidth="1"/>
    <col min="4102" max="4102" width="1" style="88" customWidth="1"/>
    <col min="4103" max="4103" width="11" style="88" bestFit="1" customWidth="1"/>
    <col min="4104" max="4104" width="1" style="88" customWidth="1"/>
    <col min="4105" max="4105" width="8.453125" style="88" bestFit="1" customWidth="1"/>
    <col min="4106" max="4106" width="2.1796875" style="88" customWidth="1"/>
    <col min="4107" max="4107" width="9.81640625" style="88" bestFit="1" customWidth="1"/>
    <col min="4108" max="4108" width="1" style="88" customWidth="1"/>
    <col min="4109" max="4109" width="11" style="88" bestFit="1" customWidth="1"/>
    <col min="4110" max="4110" width="1" style="88" customWidth="1"/>
    <col min="4111" max="4111" width="10.453125" style="88" bestFit="1" customWidth="1"/>
    <col min="4112" max="4112" width="1" style="88" customWidth="1"/>
    <col min="4113" max="4113" width="10.453125" style="88" bestFit="1" customWidth="1"/>
    <col min="4114" max="4114" width="1" style="88" customWidth="1"/>
    <col min="4115" max="4115" width="8.453125" style="88" bestFit="1" customWidth="1"/>
    <col min="4116" max="4116" width="1" style="88" customWidth="1"/>
    <col min="4117" max="4117" width="11.453125" style="88" bestFit="1" customWidth="1"/>
    <col min="4118" max="4118" width="11" style="88" bestFit="1" customWidth="1"/>
    <col min="4119" max="4122" width="15" style="88" customWidth="1"/>
    <col min="4123" max="4123" width="13" style="88" customWidth="1"/>
    <col min="4124" max="4124" width="15" style="88" customWidth="1"/>
    <col min="4125" max="4352" width="9.1796875" style="88"/>
    <col min="4353" max="4353" width="8.81640625" style="88" customWidth="1"/>
    <col min="4354" max="4354" width="1" style="88" customWidth="1"/>
    <col min="4355" max="4355" width="11.453125" style="88" bestFit="1" customWidth="1"/>
    <col min="4356" max="4356" width="1" style="88" customWidth="1"/>
    <col min="4357" max="4357" width="12.81640625" style="88" bestFit="1" customWidth="1"/>
    <col min="4358" max="4358" width="1" style="88" customWidth="1"/>
    <col min="4359" max="4359" width="11" style="88" bestFit="1" customWidth="1"/>
    <col min="4360" max="4360" width="1" style="88" customWidth="1"/>
    <col min="4361" max="4361" width="8.453125" style="88" bestFit="1" customWidth="1"/>
    <col min="4362" max="4362" width="2.1796875" style="88" customWidth="1"/>
    <col min="4363" max="4363" width="9.81640625" style="88" bestFit="1" customWidth="1"/>
    <col min="4364" max="4364" width="1" style="88" customWidth="1"/>
    <col min="4365" max="4365" width="11" style="88" bestFit="1" customWidth="1"/>
    <col min="4366" max="4366" width="1" style="88" customWidth="1"/>
    <col min="4367" max="4367" width="10.453125" style="88" bestFit="1" customWidth="1"/>
    <col min="4368" max="4368" width="1" style="88" customWidth="1"/>
    <col min="4369" max="4369" width="10.453125" style="88" bestFit="1" customWidth="1"/>
    <col min="4370" max="4370" width="1" style="88" customWidth="1"/>
    <col min="4371" max="4371" width="8.453125" style="88" bestFit="1" customWidth="1"/>
    <col min="4372" max="4372" width="1" style="88" customWidth="1"/>
    <col min="4373" max="4373" width="11.453125" style="88" bestFit="1" customWidth="1"/>
    <col min="4374" max="4374" width="11" style="88" bestFit="1" customWidth="1"/>
    <col min="4375" max="4378" width="15" style="88" customWidth="1"/>
    <col min="4379" max="4379" width="13" style="88" customWidth="1"/>
    <col min="4380" max="4380" width="15" style="88" customWidth="1"/>
    <col min="4381" max="4608" width="9.1796875" style="88"/>
    <col min="4609" max="4609" width="8.81640625" style="88" customWidth="1"/>
    <col min="4610" max="4610" width="1" style="88" customWidth="1"/>
    <col min="4611" max="4611" width="11.453125" style="88" bestFit="1" customWidth="1"/>
    <col min="4612" max="4612" width="1" style="88" customWidth="1"/>
    <col min="4613" max="4613" width="12.81640625" style="88" bestFit="1" customWidth="1"/>
    <col min="4614" max="4614" width="1" style="88" customWidth="1"/>
    <col min="4615" max="4615" width="11" style="88" bestFit="1" customWidth="1"/>
    <col min="4616" max="4616" width="1" style="88" customWidth="1"/>
    <col min="4617" max="4617" width="8.453125" style="88" bestFit="1" customWidth="1"/>
    <col min="4618" max="4618" width="2.1796875" style="88" customWidth="1"/>
    <col min="4619" max="4619" width="9.81640625" style="88" bestFit="1" customWidth="1"/>
    <col min="4620" max="4620" width="1" style="88" customWidth="1"/>
    <col min="4621" max="4621" width="11" style="88" bestFit="1" customWidth="1"/>
    <col min="4622" max="4622" width="1" style="88" customWidth="1"/>
    <col min="4623" max="4623" width="10.453125" style="88" bestFit="1" customWidth="1"/>
    <col min="4624" max="4624" width="1" style="88" customWidth="1"/>
    <col min="4625" max="4625" width="10.453125" style="88" bestFit="1" customWidth="1"/>
    <col min="4626" max="4626" width="1" style="88" customWidth="1"/>
    <col min="4627" max="4627" width="8.453125" style="88" bestFit="1" customWidth="1"/>
    <col min="4628" max="4628" width="1" style="88" customWidth="1"/>
    <col min="4629" max="4629" width="11.453125" style="88" bestFit="1" customWidth="1"/>
    <col min="4630" max="4630" width="11" style="88" bestFit="1" customWidth="1"/>
    <col min="4631" max="4634" width="15" style="88" customWidth="1"/>
    <col min="4635" max="4635" width="13" style="88" customWidth="1"/>
    <col min="4636" max="4636" width="15" style="88" customWidth="1"/>
    <col min="4637" max="4864" width="9.1796875" style="88"/>
    <col min="4865" max="4865" width="8.81640625" style="88" customWidth="1"/>
    <col min="4866" max="4866" width="1" style="88" customWidth="1"/>
    <col min="4867" max="4867" width="11.453125" style="88" bestFit="1" customWidth="1"/>
    <col min="4868" max="4868" width="1" style="88" customWidth="1"/>
    <col min="4869" max="4869" width="12.81640625" style="88" bestFit="1" customWidth="1"/>
    <col min="4870" max="4870" width="1" style="88" customWidth="1"/>
    <col min="4871" max="4871" width="11" style="88" bestFit="1" customWidth="1"/>
    <col min="4872" max="4872" width="1" style="88" customWidth="1"/>
    <col min="4873" max="4873" width="8.453125" style="88" bestFit="1" customWidth="1"/>
    <col min="4874" max="4874" width="2.1796875" style="88" customWidth="1"/>
    <col min="4875" max="4875" width="9.81640625" style="88" bestFit="1" customWidth="1"/>
    <col min="4876" max="4876" width="1" style="88" customWidth="1"/>
    <col min="4877" max="4877" width="11" style="88" bestFit="1" customWidth="1"/>
    <col min="4878" max="4878" width="1" style="88" customWidth="1"/>
    <col min="4879" max="4879" width="10.453125" style="88" bestFit="1" customWidth="1"/>
    <col min="4880" max="4880" width="1" style="88" customWidth="1"/>
    <col min="4881" max="4881" width="10.453125" style="88" bestFit="1" customWidth="1"/>
    <col min="4882" max="4882" width="1" style="88" customWidth="1"/>
    <col min="4883" max="4883" width="8.453125" style="88" bestFit="1" customWidth="1"/>
    <col min="4884" max="4884" width="1" style="88" customWidth="1"/>
    <col min="4885" max="4885" width="11.453125" style="88" bestFit="1" customWidth="1"/>
    <col min="4886" max="4886" width="11" style="88" bestFit="1" customWidth="1"/>
    <col min="4887" max="4890" width="15" style="88" customWidth="1"/>
    <col min="4891" max="4891" width="13" style="88" customWidth="1"/>
    <col min="4892" max="4892" width="15" style="88" customWidth="1"/>
    <col min="4893" max="5120" width="9.1796875" style="88"/>
    <col min="5121" max="5121" width="8.81640625" style="88" customWidth="1"/>
    <col min="5122" max="5122" width="1" style="88" customWidth="1"/>
    <col min="5123" max="5123" width="11.453125" style="88" bestFit="1" customWidth="1"/>
    <col min="5124" max="5124" width="1" style="88" customWidth="1"/>
    <col min="5125" max="5125" width="12.81640625" style="88" bestFit="1" customWidth="1"/>
    <col min="5126" max="5126" width="1" style="88" customWidth="1"/>
    <col min="5127" max="5127" width="11" style="88" bestFit="1" customWidth="1"/>
    <col min="5128" max="5128" width="1" style="88" customWidth="1"/>
    <col min="5129" max="5129" width="8.453125" style="88" bestFit="1" customWidth="1"/>
    <col min="5130" max="5130" width="2.1796875" style="88" customWidth="1"/>
    <col min="5131" max="5131" width="9.81640625" style="88" bestFit="1" customWidth="1"/>
    <col min="5132" max="5132" width="1" style="88" customWidth="1"/>
    <col min="5133" max="5133" width="11" style="88" bestFit="1" customWidth="1"/>
    <col min="5134" max="5134" width="1" style="88" customWidth="1"/>
    <col min="5135" max="5135" width="10.453125" style="88" bestFit="1" customWidth="1"/>
    <col min="5136" max="5136" width="1" style="88" customWidth="1"/>
    <col min="5137" max="5137" width="10.453125" style="88" bestFit="1" customWidth="1"/>
    <col min="5138" max="5138" width="1" style="88" customWidth="1"/>
    <col min="5139" max="5139" width="8.453125" style="88" bestFit="1" customWidth="1"/>
    <col min="5140" max="5140" width="1" style="88" customWidth="1"/>
    <col min="5141" max="5141" width="11.453125" style="88" bestFit="1" customWidth="1"/>
    <col min="5142" max="5142" width="11" style="88" bestFit="1" customWidth="1"/>
    <col min="5143" max="5146" width="15" style="88" customWidth="1"/>
    <col min="5147" max="5147" width="13" style="88" customWidth="1"/>
    <col min="5148" max="5148" width="15" style="88" customWidth="1"/>
    <col min="5149" max="5376" width="9.1796875" style="88"/>
    <col min="5377" max="5377" width="8.81640625" style="88" customWidth="1"/>
    <col min="5378" max="5378" width="1" style="88" customWidth="1"/>
    <col min="5379" max="5379" width="11.453125" style="88" bestFit="1" customWidth="1"/>
    <col min="5380" max="5380" width="1" style="88" customWidth="1"/>
    <col min="5381" max="5381" width="12.81640625" style="88" bestFit="1" customWidth="1"/>
    <col min="5382" max="5382" width="1" style="88" customWidth="1"/>
    <col min="5383" max="5383" width="11" style="88" bestFit="1" customWidth="1"/>
    <col min="5384" max="5384" width="1" style="88" customWidth="1"/>
    <col min="5385" max="5385" width="8.453125" style="88" bestFit="1" customWidth="1"/>
    <col min="5386" max="5386" width="2.1796875" style="88" customWidth="1"/>
    <col min="5387" max="5387" width="9.81640625" style="88" bestFit="1" customWidth="1"/>
    <col min="5388" max="5388" width="1" style="88" customWidth="1"/>
    <col min="5389" max="5389" width="11" style="88" bestFit="1" customWidth="1"/>
    <col min="5390" max="5390" width="1" style="88" customWidth="1"/>
    <col min="5391" max="5391" width="10.453125" style="88" bestFit="1" customWidth="1"/>
    <col min="5392" max="5392" width="1" style="88" customWidth="1"/>
    <col min="5393" max="5393" width="10.453125" style="88" bestFit="1" customWidth="1"/>
    <col min="5394" max="5394" width="1" style="88" customWidth="1"/>
    <col min="5395" max="5395" width="8.453125" style="88" bestFit="1" customWidth="1"/>
    <col min="5396" max="5396" width="1" style="88" customWidth="1"/>
    <col min="5397" max="5397" width="11.453125" style="88" bestFit="1" customWidth="1"/>
    <col min="5398" max="5398" width="11" style="88" bestFit="1" customWidth="1"/>
    <col min="5399" max="5402" width="15" style="88" customWidth="1"/>
    <col min="5403" max="5403" width="13" style="88" customWidth="1"/>
    <col min="5404" max="5404" width="15" style="88" customWidth="1"/>
    <col min="5405" max="5632" width="9.1796875" style="88"/>
    <col min="5633" max="5633" width="8.81640625" style="88" customWidth="1"/>
    <col min="5634" max="5634" width="1" style="88" customWidth="1"/>
    <col min="5635" max="5635" width="11.453125" style="88" bestFit="1" customWidth="1"/>
    <col min="5636" max="5636" width="1" style="88" customWidth="1"/>
    <col min="5637" max="5637" width="12.81640625" style="88" bestFit="1" customWidth="1"/>
    <col min="5638" max="5638" width="1" style="88" customWidth="1"/>
    <col min="5639" max="5639" width="11" style="88" bestFit="1" customWidth="1"/>
    <col min="5640" max="5640" width="1" style="88" customWidth="1"/>
    <col min="5641" max="5641" width="8.453125" style="88" bestFit="1" customWidth="1"/>
    <col min="5642" max="5642" width="2.1796875" style="88" customWidth="1"/>
    <col min="5643" max="5643" width="9.81640625" style="88" bestFit="1" customWidth="1"/>
    <col min="5644" max="5644" width="1" style="88" customWidth="1"/>
    <col min="5645" max="5645" width="11" style="88" bestFit="1" customWidth="1"/>
    <col min="5646" max="5646" width="1" style="88" customWidth="1"/>
    <col min="5647" max="5647" width="10.453125" style="88" bestFit="1" customWidth="1"/>
    <col min="5648" max="5648" width="1" style="88" customWidth="1"/>
    <col min="5649" max="5649" width="10.453125" style="88" bestFit="1" customWidth="1"/>
    <col min="5650" max="5650" width="1" style="88" customWidth="1"/>
    <col min="5651" max="5651" width="8.453125" style="88" bestFit="1" customWidth="1"/>
    <col min="5652" max="5652" width="1" style="88" customWidth="1"/>
    <col min="5653" max="5653" width="11.453125" style="88" bestFit="1" customWidth="1"/>
    <col min="5654" max="5654" width="11" style="88" bestFit="1" customWidth="1"/>
    <col min="5655" max="5658" width="15" style="88" customWidth="1"/>
    <col min="5659" max="5659" width="13" style="88" customWidth="1"/>
    <col min="5660" max="5660" width="15" style="88" customWidth="1"/>
    <col min="5661" max="5888" width="9.1796875" style="88"/>
    <col min="5889" max="5889" width="8.81640625" style="88" customWidth="1"/>
    <col min="5890" max="5890" width="1" style="88" customWidth="1"/>
    <col min="5891" max="5891" width="11.453125" style="88" bestFit="1" customWidth="1"/>
    <col min="5892" max="5892" width="1" style="88" customWidth="1"/>
    <col min="5893" max="5893" width="12.81640625" style="88" bestFit="1" customWidth="1"/>
    <col min="5894" max="5894" width="1" style="88" customWidth="1"/>
    <col min="5895" max="5895" width="11" style="88" bestFit="1" customWidth="1"/>
    <col min="5896" max="5896" width="1" style="88" customWidth="1"/>
    <col min="5897" max="5897" width="8.453125" style="88" bestFit="1" customWidth="1"/>
    <col min="5898" max="5898" width="2.1796875" style="88" customWidth="1"/>
    <col min="5899" max="5899" width="9.81640625" style="88" bestFit="1" customWidth="1"/>
    <col min="5900" max="5900" width="1" style="88" customWidth="1"/>
    <col min="5901" max="5901" width="11" style="88" bestFit="1" customWidth="1"/>
    <col min="5902" max="5902" width="1" style="88" customWidth="1"/>
    <col min="5903" max="5903" width="10.453125" style="88" bestFit="1" customWidth="1"/>
    <col min="5904" max="5904" width="1" style="88" customWidth="1"/>
    <col min="5905" max="5905" width="10.453125" style="88" bestFit="1" customWidth="1"/>
    <col min="5906" max="5906" width="1" style="88" customWidth="1"/>
    <col min="5907" max="5907" width="8.453125" style="88" bestFit="1" customWidth="1"/>
    <col min="5908" max="5908" width="1" style="88" customWidth="1"/>
    <col min="5909" max="5909" width="11.453125" style="88" bestFit="1" customWidth="1"/>
    <col min="5910" max="5910" width="11" style="88" bestFit="1" customWidth="1"/>
    <col min="5911" max="5914" width="15" style="88" customWidth="1"/>
    <col min="5915" max="5915" width="13" style="88" customWidth="1"/>
    <col min="5916" max="5916" width="15" style="88" customWidth="1"/>
    <col min="5917" max="6144" width="9.1796875" style="88"/>
    <col min="6145" max="6145" width="8.81640625" style="88" customWidth="1"/>
    <col min="6146" max="6146" width="1" style="88" customWidth="1"/>
    <col min="6147" max="6147" width="11.453125" style="88" bestFit="1" customWidth="1"/>
    <col min="6148" max="6148" width="1" style="88" customWidth="1"/>
    <col min="6149" max="6149" width="12.81640625" style="88" bestFit="1" customWidth="1"/>
    <col min="6150" max="6150" width="1" style="88" customWidth="1"/>
    <col min="6151" max="6151" width="11" style="88" bestFit="1" customWidth="1"/>
    <col min="6152" max="6152" width="1" style="88" customWidth="1"/>
    <col min="6153" max="6153" width="8.453125" style="88" bestFit="1" customWidth="1"/>
    <col min="6154" max="6154" width="2.1796875" style="88" customWidth="1"/>
    <col min="6155" max="6155" width="9.81640625" style="88" bestFit="1" customWidth="1"/>
    <col min="6156" max="6156" width="1" style="88" customWidth="1"/>
    <col min="6157" max="6157" width="11" style="88" bestFit="1" customWidth="1"/>
    <col min="6158" max="6158" width="1" style="88" customWidth="1"/>
    <col min="6159" max="6159" width="10.453125" style="88" bestFit="1" customWidth="1"/>
    <col min="6160" max="6160" width="1" style="88" customWidth="1"/>
    <col min="6161" max="6161" width="10.453125" style="88" bestFit="1" customWidth="1"/>
    <col min="6162" max="6162" width="1" style="88" customWidth="1"/>
    <col min="6163" max="6163" width="8.453125" style="88" bestFit="1" customWidth="1"/>
    <col min="6164" max="6164" width="1" style="88" customWidth="1"/>
    <col min="6165" max="6165" width="11.453125" style="88" bestFit="1" customWidth="1"/>
    <col min="6166" max="6166" width="11" style="88" bestFit="1" customWidth="1"/>
    <col min="6167" max="6170" width="15" style="88" customWidth="1"/>
    <col min="6171" max="6171" width="13" style="88" customWidth="1"/>
    <col min="6172" max="6172" width="15" style="88" customWidth="1"/>
    <col min="6173" max="6400" width="9.1796875" style="88"/>
    <col min="6401" max="6401" width="8.81640625" style="88" customWidth="1"/>
    <col min="6402" max="6402" width="1" style="88" customWidth="1"/>
    <col min="6403" max="6403" width="11.453125" style="88" bestFit="1" customWidth="1"/>
    <col min="6404" max="6404" width="1" style="88" customWidth="1"/>
    <col min="6405" max="6405" width="12.81640625" style="88" bestFit="1" customWidth="1"/>
    <col min="6406" max="6406" width="1" style="88" customWidth="1"/>
    <col min="6407" max="6407" width="11" style="88" bestFit="1" customWidth="1"/>
    <col min="6408" max="6408" width="1" style="88" customWidth="1"/>
    <col min="6409" max="6409" width="8.453125" style="88" bestFit="1" customWidth="1"/>
    <col min="6410" max="6410" width="2.1796875" style="88" customWidth="1"/>
    <col min="6411" max="6411" width="9.81640625" style="88" bestFit="1" customWidth="1"/>
    <col min="6412" max="6412" width="1" style="88" customWidth="1"/>
    <col min="6413" max="6413" width="11" style="88" bestFit="1" customWidth="1"/>
    <col min="6414" max="6414" width="1" style="88" customWidth="1"/>
    <col min="6415" max="6415" width="10.453125" style="88" bestFit="1" customWidth="1"/>
    <col min="6416" max="6416" width="1" style="88" customWidth="1"/>
    <col min="6417" max="6417" width="10.453125" style="88" bestFit="1" customWidth="1"/>
    <col min="6418" max="6418" width="1" style="88" customWidth="1"/>
    <col min="6419" max="6419" width="8.453125" style="88" bestFit="1" customWidth="1"/>
    <col min="6420" max="6420" width="1" style="88" customWidth="1"/>
    <col min="6421" max="6421" width="11.453125" style="88" bestFit="1" customWidth="1"/>
    <col min="6422" max="6422" width="11" style="88" bestFit="1" customWidth="1"/>
    <col min="6423" max="6426" width="15" style="88" customWidth="1"/>
    <col min="6427" max="6427" width="13" style="88" customWidth="1"/>
    <col min="6428" max="6428" width="15" style="88" customWidth="1"/>
    <col min="6429" max="6656" width="9.1796875" style="88"/>
    <col min="6657" max="6657" width="8.81640625" style="88" customWidth="1"/>
    <col min="6658" max="6658" width="1" style="88" customWidth="1"/>
    <col min="6659" max="6659" width="11.453125" style="88" bestFit="1" customWidth="1"/>
    <col min="6660" max="6660" width="1" style="88" customWidth="1"/>
    <col min="6661" max="6661" width="12.81640625" style="88" bestFit="1" customWidth="1"/>
    <col min="6662" max="6662" width="1" style="88" customWidth="1"/>
    <col min="6663" max="6663" width="11" style="88" bestFit="1" customWidth="1"/>
    <col min="6664" max="6664" width="1" style="88" customWidth="1"/>
    <col min="6665" max="6665" width="8.453125" style="88" bestFit="1" customWidth="1"/>
    <col min="6666" max="6666" width="2.1796875" style="88" customWidth="1"/>
    <col min="6667" max="6667" width="9.81640625" style="88" bestFit="1" customWidth="1"/>
    <col min="6668" max="6668" width="1" style="88" customWidth="1"/>
    <col min="6669" max="6669" width="11" style="88" bestFit="1" customWidth="1"/>
    <col min="6670" max="6670" width="1" style="88" customWidth="1"/>
    <col min="6671" max="6671" width="10.453125" style="88" bestFit="1" customWidth="1"/>
    <col min="6672" max="6672" width="1" style="88" customWidth="1"/>
    <col min="6673" max="6673" width="10.453125" style="88" bestFit="1" customWidth="1"/>
    <col min="6674" max="6674" width="1" style="88" customWidth="1"/>
    <col min="6675" max="6675" width="8.453125" style="88" bestFit="1" customWidth="1"/>
    <col min="6676" max="6676" width="1" style="88" customWidth="1"/>
    <col min="6677" max="6677" width="11.453125" style="88" bestFit="1" customWidth="1"/>
    <col min="6678" max="6678" width="11" style="88" bestFit="1" customWidth="1"/>
    <col min="6679" max="6682" width="15" style="88" customWidth="1"/>
    <col min="6683" max="6683" width="13" style="88" customWidth="1"/>
    <col min="6684" max="6684" width="15" style="88" customWidth="1"/>
    <col min="6685" max="6912" width="9.1796875" style="88"/>
    <col min="6913" max="6913" width="8.81640625" style="88" customWidth="1"/>
    <col min="6914" max="6914" width="1" style="88" customWidth="1"/>
    <col min="6915" max="6915" width="11.453125" style="88" bestFit="1" customWidth="1"/>
    <col min="6916" max="6916" width="1" style="88" customWidth="1"/>
    <col min="6917" max="6917" width="12.81640625" style="88" bestFit="1" customWidth="1"/>
    <col min="6918" max="6918" width="1" style="88" customWidth="1"/>
    <col min="6919" max="6919" width="11" style="88" bestFit="1" customWidth="1"/>
    <col min="6920" max="6920" width="1" style="88" customWidth="1"/>
    <col min="6921" max="6921" width="8.453125" style="88" bestFit="1" customWidth="1"/>
    <col min="6922" max="6922" width="2.1796875" style="88" customWidth="1"/>
    <col min="6923" max="6923" width="9.81640625" style="88" bestFit="1" customWidth="1"/>
    <col min="6924" max="6924" width="1" style="88" customWidth="1"/>
    <col min="6925" max="6925" width="11" style="88" bestFit="1" customWidth="1"/>
    <col min="6926" max="6926" width="1" style="88" customWidth="1"/>
    <col min="6927" max="6927" width="10.453125" style="88" bestFit="1" customWidth="1"/>
    <col min="6928" max="6928" width="1" style="88" customWidth="1"/>
    <col min="6929" max="6929" width="10.453125" style="88" bestFit="1" customWidth="1"/>
    <col min="6930" max="6930" width="1" style="88" customWidth="1"/>
    <col min="6931" max="6931" width="8.453125" style="88" bestFit="1" customWidth="1"/>
    <col min="6932" max="6932" width="1" style="88" customWidth="1"/>
    <col min="6933" max="6933" width="11.453125" style="88" bestFit="1" customWidth="1"/>
    <col min="6934" max="6934" width="11" style="88" bestFit="1" customWidth="1"/>
    <col min="6935" max="6938" width="15" style="88" customWidth="1"/>
    <col min="6939" max="6939" width="13" style="88" customWidth="1"/>
    <col min="6940" max="6940" width="15" style="88" customWidth="1"/>
    <col min="6941" max="7168" width="9.1796875" style="88"/>
    <col min="7169" max="7169" width="8.81640625" style="88" customWidth="1"/>
    <col min="7170" max="7170" width="1" style="88" customWidth="1"/>
    <col min="7171" max="7171" width="11.453125" style="88" bestFit="1" customWidth="1"/>
    <col min="7172" max="7172" width="1" style="88" customWidth="1"/>
    <col min="7173" max="7173" width="12.81640625" style="88" bestFit="1" customWidth="1"/>
    <col min="7174" max="7174" width="1" style="88" customWidth="1"/>
    <col min="7175" max="7175" width="11" style="88" bestFit="1" customWidth="1"/>
    <col min="7176" max="7176" width="1" style="88" customWidth="1"/>
    <col min="7177" max="7177" width="8.453125" style="88" bestFit="1" customWidth="1"/>
    <col min="7178" max="7178" width="2.1796875" style="88" customWidth="1"/>
    <col min="7179" max="7179" width="9.81640625" style="88" bestFit="1" customWidth="1"/>
    <col min="7180" max="7180" width="1" style="88" customWidth="1"/>
    <col min="7181" max="7181" width="11" style="88" bestFit="1" customWidth="1"/>
    <col min="7182" max="7182" width="1" style="88" customWidth="1"/>
    <col min="7183" max="7183" width="10.453125" style="88" bestFit="1" customWidth="1"/>
    <col min="7184" max="7184" width="1" style="88" customWidth="1"/>
    <col min="7185" max="7185" width="10.453125" style="88" bestFit="1" customWidth="1"/>
    <col min="7186" max="7186" width="1" style="88" customWidth="1"/>
    <col min="7187" max="7187" width="8.453125" style="88" bestFit="1" customWidth="1"/>
    <col min="7188" max="7188" width="1" style="88" customWidth="1"/>
    <col min="7189" max="7189" width="11.453125" style="88" bestFit="1" customWidth="1"/>
    <col min="7190" max="7190" width="11" style="88" bestFit="1" customWidth="1"/>
    <col min="7191" max="7194" width="15" style="88" customWidth="1"/>
    <col min="7195" max="7195" width="13" style="88" customWidth="1"/>
    <col min="7196" max="7196" width="15" style="88" customWidth="1"/>
    <col min="7197" max="7424" width="9.1796875" style="88"/>
    <col min="7425" max="7425" width="8.81640625" style="88" customWidth="1"/>
    <col min="7426" max="7426" width="1" style="88" customWidth="1"/>
    <col min="7427" max="7427" width="11.453125" style="88" bestFit="1" customWidth="1"/>
    <col min="7428" max="7428" width="1" style="88" customWidth="1"/>
    <col min="7429" max="7429" width="12.81640625" style="88" bestFit="1" customWidth="1"/>
    <col min="7430" max="7430" width="1" style="88" customWidth="1"/>
    <col min="7431" max="7431" width="11" style="88" bestFit="1" customWidth="1"/>
    <col min="7432" max="7432" width="1" style="88" customWidth="1"/>
    <col min="7433" max="7433" width="8.453125" style="88" bestFit="1" customWidth="1"/>
    <col min="7434" max="7434" width="2.1796875" style="88" customWidth="1"/>
    <col min="7435" max="7435" width="9.81640625" style="88" bestFit="1" customWidth="1"/>
    <col min="7436" max="7436" width="1" style="88" customWidth="1"/>
    <col min="7437" max="7437" width="11" style="88" bestFit="1" customWidth="1"/>
    <col min="7438" max="7438" width="1" style="88" customWidth="1"/>
    <col min="7439" max="7439" width="10.453125" style="88" bestFit="1" customWidth="1"/>
    <col min="7440" max="7440" width="1" style="88" customWidth="1"/>
    <col min="7441" max="7441" width="10.453125" style="88" bestFit="1" customWidth="1"/>
    <col min="7442" max="7442" width="1" style="88" customWidth="1"/>
    <col min="7443" max="7443" width="8.453125" style="88" bestFit="1" customWidth="1"/>
    <col min="7444" max="7444" width="1" style="88" customWidth="1"/>
    <col min="7445" max="7445" width="11.453125" style="88" bestFit="1" customWidth="1"/>
    <col min="7446" max="7446" width="11" style="88" bestFit="1" customWidth="1"/>
    <col min="7447" max="7450" width="15" style="88" customWidth="1"/>
    <col min="7451" max="7451" width="13" style="88" customWidth="1"/>
    <col min="7452" max="7452" width="15" style="88" customWidth="1"/>
    <col min="7453" max="7680" width="9.1796875" style="88"/>
    <col min="7681" max="7681" width="8.81640625" style="88" customWidth="1"/>
    <col min="7682" max="7682" width="1" style="88" customWidth="1"/>
    <col min="7683" max="7683" width="11.453125" style="88" bestFit="1" customWidth="1"/>
    <col min="7684" max="7684" width="1" style="88" customWidth="1"/>
    <col min="7685" max="7685" width="12.81640625" style="88" bestFit="1" customWidth="1"/>
    <col min="7686" max="7686" width="1" style="88" customWidth="1"/>
    <col min="7687" max="7687" width="11" style="88" bestFit="1" customWidth="1"/>
    <col min="7688" max="7688" width="1" style="88" customWidth="1"/>
    <col min="7689" max="7689" width="8.453125" style="88" bestFit="1" customWidth="1"/>
    <col min="7690" max="7690" width="2.1796875" style="88" customWidth="1"/>
    <col min="7691" max="7691" width="9.81640625" style="88" bestFit="1" customWidth="1"/>
    <col min="7692" max="7692" width="1" style="88" customWidth="1"/>
    <col min="7693" max="7693" width="11" style="88" bestFit="1" customWidth="1"/>
    <col min="7694" max="7694" width="1" style="88" customWidth="1"/>
    <col min="7695" max="7695" width="10.453125" style="88" bestFit="1" customWidth="1"/>
    <col min="7696" max="7696" width="1" style="88" customWidth="1"/>
    <col min="7697" max="7697" width="10.453125" style="88" bestFit="1" customWidth="1"/>
    <col min="7698" max="7698" width="1" style="88" customWidth="1"/>
    <col min="7699" max="7699" width="8.453125" style="88" bestFit="1" customWidth="1"/>
    <col min="7700" max="7700" width="1" style="88" customWidth="1"/>
    <col min="7701" max="7701" width="11.453125" style="88" bestFit="1" customWidth="1"/>
    <col min="7702" max="7702" width="11" style="88" bestFit="1" customWidth="1"/>
    <col min="7703" max="7706" width="15" style="88" customWidth="1"/>
    <col min="7707" max="7707" width="13" style="88" customWidth="1"/>
    <col min="7708" max="7708" width="15" style="88" customWidth="1"/>
    <col min="7709" max="7936" width="9.1796875" style="88"/>
    <col min="7937" max="7937" width="8.81640625" style="88" customWidth="1"/>
    <col min="7938" max="7938" width="1" style="88" customWidth="1"/>
    <col min="7939" max="7939" width="11.453125" style="88" bestFit="1" customWidth="1"/>
    <col min="7940" max="7940" width="1" style="88" customWidth="1"/>
    <col min="7941" max="7941" width="12.81640625" style="88" bestFit="1" customWidth="1"/>
    <col min="7942" max="7942" width="1" style="88" customWidth="1"/>
    <col min="7943" max="7943" width="11" style="88" bestFit="1" customWidth="1"/>
    <col min="7944" max="7944" width="1" style="88" customWidth="1"/>
    <col min="7945" max="7945" width="8.453125" style="88" bestFit="1" customWidth="1"/>
    <col min="7946" max="7946" width="2.1796875" style="88" customWidth="1"/>
    <col min="7947" max="7947" width="9.81640625" style="88" bestFit="1" customWidth="1"/>
    <col min="7948" max="7948" width="1" style="88" customWidth="1"/>
    <col min="7949" max="7949" width="11" style="88" bestFit="1" customWidth="1"/>
    <col min="7950" max="7950" width="1" style="88" customWidth="1"/>
    <col min="7951" max="7951" width="10.453125" style="88" bestFit="1" customWidth="1"/>
    <col min="7952" max="7952" width="1" style="88" customWidth="1"/>
    <col min="7953" max="7953" width="10.453125" style="88" bestFit="1" customWidth="1"/>
    <col min="7954" max="7954" width="1" style="88" customWidth="1"/>
    <col min="7955" max="7955" width="8.453125" style="88" bestFit="1" customWidth="1"/>
    <col min="7956" max="7956" width="1" style="88" customWidth="1"/>
    <col min="7957" max="7957" width="11.453125" style="88" bestFit="1" customWidth="1"/>
    <col min="7958" max="7958" width="11" style="88" bestFit="1" customWidth="1"/>
    <col min="7959" max="7962" width="15" style="88" customWidth="1"/>
    <col min="7963" max="7963" width="13" style="88" customWidth="1"/>
    <col min="7964" max="7964" width="15" style="88" customWidth="1"/>
    <col min="7965" max="8192" width="9.1796875" style="88"/>
    <col min="8193" max="8193" width="8.81640625" style="88" customWidth="1"/>
    <col min="8194" max="8194" width="1" style="88" customWidth="1"/>
    <col min="8195" max="8195" width="11.453125" style="88" bestFit="1" customWidth="1"/>
    <col min="8196" max="8196" width="1" style="88" customWidth="1"/>
    <col min="8197" max="8197" width="12.81640625" style="88" bestFit="1" customWidth="1"/>
    <col min="8198" max="8198" width="1" style="88" customWidth="1"/>
    <col min="8199" max="8199" width="11" style="88" bestFit="1" customWidth="1"/>
    <col min="8200" max="8200" width="1" style="88" customWidth="1"/>
    <col min="8201" max="8201" width="8.453125" style="88" bestFit="1" customWidth="1"/>
    <col min="8202" max="8202" width="2.1796875" style="88" customWidth="1"/>
    <col min="8203" max="8203" width="9.81640625" style="88" bestFit="1" customWidth="1"/>
    <col min="8204" max="8204" width="1" style="88" customWidth="1"/>
    <col min="8205" max="8205" width="11" style="88" bestFit="1" customWidth="1"/>
    <col min="8206" max="8206" width="1" style="88" customWidth="1"/>
    <col min="8207" max="8207" width="10.453125" style="88" bestFit="1" customWidth="1"/>
    <col min="8208" max="8208" width="1" style="88" customWidth="1"/>
    <col min="8209" max="8209" width="10.453125" style="88" bestFit="1" customWidth="1"/>
    <col min="8210" max="8210" width="1" style="88" customWidth="1"/>
    <col min="8211" max="8211" width="8.453125" style="88" bestFit="1" customWidth="1"/>
    <col min="8212" max="8212" width="1" style="88" customWidth="1"/>
    <col min="8213" max="8213" width="11.453125" style="88" bestFit="1" customWidth="1"/>
    <col min="8214" max="8214" width="11" style="88" bestFit="1" customWidth="1"/>
    <col min="8215" max="8218" width="15" style="88" customWidth="1"/>
    <col min="8219" max="8219" width="13" style="88" customWidth="1"/>
    <col min="8220" max="8220" width="15" style="88" customWidth="1"/>
    <col min="8221" max="8448" width="9.1796875" style="88"/>
    <col min="8449" max="8449" width="8.81640625" style="88" customWidth="1"/>
    <col min="8450" max="8450" width="1" style="88" customWidth="1"/>
    <col min="8451" max="8451" width="11.453125" style="88" bestFit="1" customWidth="1"/>
    <col min="8452" max="8452" width="1" style="88" customWidth="1"/>
    <col min="8453" max="8453" width="12.81640625" style="88" bestFit="1" customWidth="1"/>
    <col min="8454" max="8454" width="1" style="88" customWidth="1"/>
    <col min="8455" max="8455" width="11" style="88" bestFit="1" customWidth="1"/>
    <col min="8456" max="8456" width="1" style="88" customWidth="1"/>
    <col min="8457" max="8457" width="8.453125" style="88" bestFit="1" customWidth="1"/>
    <col min="8458" max="8458" width="2.1796875" style="88" customWidth="1"/>
    <col min="8459" max="8459" width="9.81640625" style="88" bestFit="1" customWidth="1"/>
    <col min="8460" max="8460" width="1" style="88" customWidth="1"/>
    <col min="8461" max="8461" width="11" style="88" bestFit="1" customWidth="1"/>
    <col min="8462" max="8462" width="1" style="88" customWidth="1"/>
    <col min="8463" max="8463" width="10.453125" style="88" bestFit="1" customWidth="1"/>
    <col min="8464" max="8464" width="1" style="88" customWidth="1"/>
    <col min="8465" max="8465" width="10.453125" style="88" bestFit="1" customWidth="1"/>
    <col min="8466" max="8466" width="1" style="88" customWidth="1"/>
    <col min="8467" max="8467" width="8.453125" style="88" bestFit="1" customWidth="1"/>
    <col min="8468" max="8468" width="1" style="88" customWidth="1"/>
    <col min="8469" max="8469" width="11.453125" style="88" bestFit="1" customWidth="1"/>
    <col min="8470" max="8470" width="11" style="88" bestFit="1" customWidth="1"/>
    <col min="8471" max="8474" width="15" style="88" customWidth="1"/>
    <col min="8475" max="8475" width="13" style="88" customWidth="1"/>
    <col min="8476" max="8476" width="15" style="88" customWidth="1"/>
    <col min="8477" max="8704" width="9.1796875" style="88"/>
    <col min="8705" max="8705" width="8.81640625" style="88" customWidth="1"/>
    <col min="8706" max="8706" width="1" style="88" customWidth="1"/>
    <col min="8707" max="8707" width="11.453125" style="88" bestFit="1" customWidth="1"/>
    <col min="8708" max="8708" width="1" style="88" customWidth="1"/>
    <col min="8709" max="8709" width="12.81640625" style="88" bestFit="1" customWidth="1"/>
    <col min="8710" max="8710" width="1" style="88" customWidth="1"/>
    <col min="8711" max="8711" width="11" style="88" bestFit="1" customWidth="1"/>
    <col min="8712" max="8712" width="1" style="88" customWidth="1"/>
    <col min="8713" max="8713" width="8.453125" style="88" bestFit="1" customWidth="1"/>
    <col min="8714" max="8714" width="2.1796875" style="88" customWidth="1"/>
    <col min="8715" max="8715" width="9.81640625" style="88" bestFit="1" customWidth="1"/>
    <col min="8716" max="8716" width="1" style="88" customWidth="1"/>
    <col min="8717" max="8717" width="11" style="88" bestFit="1" customWidth="1"/>
    <col min="8718" max="8718" width="1" style="88" customWidth="1"/>
    <col min="8719" max="8719" width="10.453125" style="88" bestFit="1" customWidth="1"/>
    <col min="8720" max="8720" width="1" style="88" customWidth="1"/>
    <col min="8721" max="8721" width="10.453125" style="88" bestFit="1" customWidth="1"/>
    <col min="8722" max="8722" width="1" style="88" customWidth="1"/>
    <col min="8723" max="8723" width="8.453125" style="88" bestFit="1" customWidth="1"/>
    <col min="8724" max="8724" width="1" style="88" customWidth="1"/>
    <col min="8725" max="8725" width="11.453125" style="88" bestFit="1" customWidth="1"/>
    <col min="8726" max="8726" width="11" style="88" bestFit="1" customWidth="1"/>
    <col min="8727" max="8730" width="15" style="88" customWidth="1"/>
    <col min="8731" max="8731" width="13" style="88" customWidth="1"/>
    <col min="8732" max="8732" width="15" style="88" customWidth="1"/>
    <col min="8733" max="8960" width="9.1796875" style="88"/>
    <col min="8961" max="8961" width="8.81640625" style="88" customWidth="1"/>
    <col min="8962" max="8962" width="1" style="88" customWidth="1"/>
    <col min="8963" max="8963" width="11.453125" style="88" bestFit="1" customWidth="1"/>
    <col min="8964" max="8964" width="1" style="88" customWidth="1"/>
    <col min="8965" max="8965" width="12.81640625" style="88" bestFit="1" customWidth="1"/>
    <col min="8966" max="8966" width="1" style="88" customWidth="1"/>
    <col min="8967" max="8967" width="11" style="88" bestFit="1" customWidth="1"/>
    <col min="8968" max="8968" width="1" style="88" customWidth="1"/>
    <col min="8969" max="8969" width="8.453125" style="88" bestFit="1" customWidth="1"/>
    <col min="8970" max="8970" width="2.1796875" style="88" customWidth="1"/>
    <col min="8971" max="8971" width="9.81640625" style="88" bestFit="1" customWidth="1"/>
    <col min="8972" max="8972" width="1" style="88" customWidth="1"/>
    <col min="8973" max="8973" width="11" style="88" bestFit="1" customWidth="1"/>
    <col min="8974" max="8974" width="1" style="88" customWidth="1"/>
    <col min="8975" max="8975" width="10.453125" style="88" bestFit="1" customWidth="1"/>
    <col min="8976" max="8976" width="1" style="88" customWidth="1"/>
    <col min="8977" max="8977" width="10.453125" style="88" bestFit="1" customWidth="1"/>
    <col min="8978" max="8978" width="1" style="88" customWidth="1"/>
    <col min="8979" max="8979" width="8.453125" style="88" bestFit="1" customWidth="1"/>
    <col min="8980" max="8980" width="1" style="88" customWidth="1"/>
    <col min="8981" max="8981" width="11.453125" style="88" bestFit="1" customWidth="1"/>
    <col min="8982" max="8982" width="11" style="88" bestFit="1" customWidth="1"/>
    <col min="8983" max="8986" width="15" style="88" customWidth="1"/>
    <col min="8987" max="8987" width="13" style="88" customWidth="1"/>
    <col min="8988" max="8988" width="15" style="88" customWidth="1"/>
    <col min="8989" max="9216" width="9.1796875" style="88"/>
    <col min="9217" max="9217" width="8.81640625" style="88" customWidth="1"/>
    <col min="9218" max="9218" width="1" style="88" customWidth="1"/>
    <col min="9219" max="9219" width="11.453125" style="88" bestFit="1" customWidth="1"/>
    <col min="9220" max="9220" width="1" style="88" customWidth="1"/>
    <col min="9221" max="9221" width="12.81640625" style="88" bestFit="1" customWidth="1"/>
    <col min="9222" max="9222" width="1" style="88" customWidth="1"/>
    <col min="9223" max="9223" width="11" style="88" bestFit="1" customWidth="1"/>
    <col min="9224" max="9224" width="1" style="88" customWidth="1"/>
    <col min="9225" max="9225" width="8.453125" style="88" bestFit="1" customWidth="1"/>
    <col min="9226" max="9226" width="2.1796875" style="88" customWidth="1"/>
    <col min="9227" max="9227" width="9.81640625" style="88" bestFit="1" customWidth="1"/>
    <col min="9228" max="9228" width="1" style="88" customWidth="1"/>
    <col min="9229" max="9229" width="11" style="88" bestFit="1" customWidth="1"/>
    <col min="9230" max="9230" width="1" style="88" customWidth="1"/>
    <col min="9231" max="9231" width="10.453125" style="88" bestFit="1" customWidth="1"/>
    <col min="9232" max="9232" width="1" style="88" customWidth="1"/>
    <col min="9233" max="9233" width="10.453125" style="88" bestFit="1" customWidth="1"/>
    <col min="9234" max="9234" width="1" style="88" customWidth="1"/>
    <col min="9235" max="9235" width="8.453125" style="88" bestFit="1" customWidth="1"/>
    <col min="9236" max="9236" width="1" style="88" customWidth="1"/>
    <col min="9237" max="9237" width="11.453125" style="88" bestFit="1" customWidth="1"/>
    <col min="9238" max="9238" width="11" style="88" bestFit="1" customWidth="1"/>
    <col min="9239" max="9242" width="15" style="88" customWidth="1"/>
    <col min="9243" max="9243" width="13" style="88" customWidth="1"/>
    <col min="9244" max="9244" width="15" style="88" customWidth="1"/>
    <col min="9245" max="9472" width="9.1796875" style="88"/>
    <col min="9473" max="9473" width="8.81640625" style="88" customWidth="1"/>
    <col min="9474" max="9474" width="1" style="88" customWidth="1"/>
    <col min="9475" max="9475" width="11.453125" style="88" bestFit="1" customWidth="1"/>
    <col min="9476" max="9476" width="1" style="88" customWidth="1"/>
    <col min="9477" max="9477" width="12.81640625" style="88" bestFit="1" customWidth="1"/>
    <col min="9478" max="9478" width="1" style="88" customWidth="1"/>
    <col min="9479" max="9479" width="11" style="88" bestFit="1" customWidth="1"/>
    <col min="9480" max="9480" width="1" style="88" customWidth="1"/>
    <col min="9481" max="9481" width="8.453125" style="88" bestFit="1" customWidth="1"/>
    <col min="9482" max="9482" width="2.1796875" style="88" customWidth="1"/>
    <col min="9483" max="9483" width="9.81640625" style="88" bestFit="1" customWidth="1"/>
    <col min="9484" max="9484" width="1" style="88" customWidth="1"/>
    <col min="9485" max="9485" width="11" style="88" bestFit="1" customWidth="1"/>
    <col min="9486" max="9486" width="1" style="88" customWidth="1"/>
    <col min="9487" max="9487" width="10.453125" style="88" bestFit="1" customWidth="1"/>
    <col min="9488" max="9488" width="1" style="88" customWidth="1"/>
    <col min="9489" max="9489" width="10.453125" style="88" bestFit="1" customWidth="1"/>
    <col min="9490" max="9490" width="1" style="88" customWidth="1"/>
    <col min="9491" max="9491" width="8.453125" style="88" bestFit="1" customWidth="1"/>
    <col min="9492" max="9492" width="1" style="88" customWidth="1"/>
    <col min="9493" max="9493" width="11.453125" style="88" bestFit="1" customWidth="1"/>
    <col min="9494" max="9494" width="11" style="88" bestFit="1" customWidth="1"/>
    <col min="9495" max="9498" width="15" style="88" customWidth="1"/>
    <col min="9499" max="9499" width="13" style="88" customWidth="1"/>
    <col min="9500" max="9500" width="15" style="88" customWidth="1"/>
    <col min="9501" max="9728" width="9.1796875" style="88"/>
    <col min="9729" max="9729" width="8.81640625" style="88" customWidth="1"/>
    <col min="9730" max="9730" width="1" style="88" customWidth="1"/>
    <col min="9731" max="9731" width="11.453125" style="88" bestFit="1" customWidth="1"/>
    <col min="9732" max="9732" width="1" style="88" customWidth="1"/>
    <col min="9733" max="9733" width="12.81640625" style="88" bestFit="1" customWidth="1"/>
    <col min="9734" max="9734" width="1" style="88" customWidth="1"/>
    <col min="9735" max="9735" width="11" style="88" bestFit="1" customWidth="1"/>
    <col min="9736" max="9736" width="1" style="88" customWidth="1"/>
    <col min="9737" max="9737" width="8.453125" style="88" bestFit="1" customWidth="1"/>
    <col min="9738" max="9738" width="2.1796875" style="88" customWidth="1"/>
    <col min="9739" max="9739" width="9.81640625" style="88" bestFit="1" customWidth="1"/>
    <col min="9740" max="9740" width="1" style="88" customWidth="1"/>
    <col min="9741" max="9741" width="11" style="88" bestFit="1" customWidth="1"/>
    <col min="9742" max="9742" width="1" style="88" customWidth="1"/>
    <col min="9743" max="9743" width="10.453125" style="88" bestFit="1" customWidth="1"/>
    <col min="9744" max="9744" width="1" style="88" customWidth="1"/>
    <col min="9745" max="9745" width="10.453125" style="88" bestFit="1" customWidth="1"/>
    <col min="9746" max="9746" width="1" style="88" customWidth="1"/>
    <col min="9747" max="9747" width="8.453125" style="88" bestFit="1" customWidth="1"/>
    <col min="9748" max="9748" width="1" style="88" customWidth="1"/>
    <col min="9749" max="9749" width="11.453125" style="88" bestFit="1" customWidth="1"/>
    <col min="9750" max="9750" width="11" style="88" bestFit="1" customWidth="1"/>
    <col min="9751" max="9754" width="15" style="88" customWidth="1"/>
    <col min="9755" max="9755" width="13" style="88" customWidth="1"/>
    <col min="9756" max="9756" width="15" style="88" customWidth="1"/>
    <col min="9757" max="9984" width="9.1796875" style="88"/>
    <col min="9985" max="9985" width="8.81640625" style="88" customWidth="1"/>
    <col min="9986" max="9986" width="1" style="88" customWidth="1"/>
    <col min="9987" max="9987" width="11.453125" style="88" bestFit="1" customWidth="1"/>
    <col min="9988" max="9988" width="1" style="88" customWidth="1"/>
    <col min="9989" max="9989" width="12.81640625" style="88" bestFit="1" customWidth="1"/>
    <col min="9990" max="9990" width="1" style="88" customWidth="1"/>
    <col min="9991" max="9991" width="11" style="88" bestFit="1" customWidth="1"/>
    <col min="9992" max="9992" width="1" style="88" customWidth="1"/>
    <col min="9993" max="9993" width="8.453125" style="88" bestFit="1" customWidth="1"/>
    <col min="9994" max="9994" width="2.1796875" style="88" customWidth="1"/>
    <col min="9995" max="9995" width="9.81640625" style="88" bestFit="1" customWidth="1"/>
    <col min="9996" max="9996" width="1" style="88" customWidth="1"/>
    <col min="9997" max="9997" width="11" style="88" bestFit="1" customWidth="1"/>
    <col min="9998" max="9998" width="1" style="88" customWidth="1"/>
    <col min="9999" max="9999" width="10.453125" style="88" bestFit="1" customWidth="1"/>
    <col min="10000" max="10000" width="1" style="88" customWidth="1"/>
    <col min="10001" max="10001" width="10.453125" style="88" bestFit="1" customWidth="1"/>
    <col min="10002" max="10002" width="1" style="88" customWidth="1"/>
    <col min="10003" max="10003" width="8.453125" style="88" bestFit="1" customWidth="1"/>
    <col min="10004" max="10004" width="1" style="88" customWidth="1"/>
    <col min="10005" max="10005" width="11.453125" style="88" bestFit="1" customWidth="1"/>
    <col min="10006" max="10006" width="11" style="88" bestFit="1" customWidth="1"/>
    <col min="10007" max="10010" width="15" style="88" customWidth="1"/>
    <col min="10011" max="10011" width="13" style="88" customWidth="1"/>
    <col min="10012" max="10012" width="15" style="88" customWidth="1"/>
    <col min="10013" max="10240" width="9.1796875" style="88"/>
    <col min="10241" max="10241" width="8.81640625" style="88" customWidth="1"/>
    <col min="10242" max="10242" width="1" style="88" customWidth="1"/>
    <col min="10243" max="10243" width="11.453125" style="88" bestFit="1" customWidth="1"/>
    <col min="10244" max="10244" width="1" style="88" customWidth="1"/>
    <col min="10245" max="10245" width="12.81640625" style="88" bestFit="1" customWidth="1"/>
    <col min="10246" max="10246" width="1" style="88" customWidth="1"/>
    <col min="10247" max="10247" width="11" style="88" bestFit="1" customWidth="1"/>
    <col min="10248" max="10248" width="1" style="88" customWidth="1"/>
    <col min="10249" max="10249" width="8.453125" style="88" bestFit="1" customWidth="1"/>
    <col min="10250" max="10250" width="2.1796875" style="88" customWidth="1"/>
    <col min="10251" max="10251" width="9.81640625" style="88" bestFit="1" customWidth="1"/>
    <col min="10252" max="10252" width="1" style="88" customWidth="1"/>
    <col min="10253" max="10253" width="11" style="88" bestFit="1" customWidth="1"/>
    <col min="10254" max="10254" width="1" style="88" customWidth="1"/>
    <col min="10255" max="10255" width="10.453125" style="88" bestFit="1" customWidth="1"/>
    <col min="10256" max="10256" width="1" style="88" customWidth="1"/>
    <col min="10257" max="10257" width="10.453125" style="88" bestFit="1" customWidth="1"/>
    <col min="10258" max="10258" width="1" style="88" customWidth="1"/>
    <col min="10259" max="10259" width="8.453125" style="88" bestFit="1" customWidth="1"/>
    <col min="10260" max="10260" width="1" style="88" customWidth="1"/>
    <col min="10261" max="10261" width="11.453125" style="88" bestFit="1" customWidth="1"/>
    <col min="10262" max="10262" width="11" style="88" bestFit="1" customWidth="1"/>
    <col min="10263" max="10266" width="15" style="88" customWidth="1"/>
    <col min="10267" max="10267" width="13" style="88" customWidth="1"/>
    <col min="10268" max="10268" width="15" style="88" customWidth="1"/>
    <col min="10269" max="10496" width="9.1796875" style="88"/>
    <col min="10497" max="10497" width="8.81640625" style="88" customWidth="1"/>
    <col min="10498" max="10498" width="1" style="88" customWidth="1"/>
    <col min="10499" max="10499" width="11.453125" style="88" bestFit="1" customWidth="1"/>
    <col min="10500" max="10500" width="1" style="88" customWidth="1"/>
    <col min="10501" max="10501" width="12.81640625" style="88" bestFit="1" customWidth="1"/>
    <col min="10502" max="10502" width="1" style="88" customWidth="1"/>
    <col min="10503" max="10503" width="11" style="88" bestFit="1" customWidth="1"/>
    <col min="10504" max="10504" width="1" style="88" customWidth="1"/>
    <col min="10505" max="10505" width="8.453125" style="88" bestFit="1" customWidth="1"/>
    <col min="10506" max="10506" width="2.1796875" style="88" customWidth="1"/>
    <col min="10507" max="10507" width="9.81640625" style="88" bestFit="1" customWidth="1"/>
    <col min="10508" max="10508" width="1" style="88" customWidth="1"/>
    <col min="10509" max="10509" width="11" style="88" bestFit="1" customWidth="1"/>
    <col min="10510" max="10510" width="1" style="88" customWidth="1"/>
    <col min="10511" max="10511" width="10.453125" style="88" bestFit="1" customWidth="1"/>
    <col min="10512" max="10512" width="1" style="88" customWidth="1"/>
    <col min="10513" max="10513" width="10.453125" style="88" bestFit="1" customWidth="1"/>
    <col min="10514" max="10514" width="1" style="88" customWidth="1"/>
    <col min="10515" max="10515" width="8.453125" style="88" bestFit="1" customWidth="1"/>
    <col min="10516" max="10516" width="1" style="88" customWidth="1"/>
    <col min="10517" max="10517" width="11.453125" style="88" bestFit="1" customWidth="1"/>
    <col min="10518" max="10518" width="11" style="88" bestFit="1" customWidth="1"/>
    <col min="10519" max="10522" width="15" style="88" customWidth="1"/>
    <col min="10523" max="10523" width="13" style="88" customWidth="1"/>
    <col min="10524" max="10524" width="15" style="88" customWidth="1"/>
    <col min="10525" max="10752" width="9.1796875" style="88"/>
    <col min="10753" max="10753" width="8.81640625" style="88" customWidth="1"/>
    <col min="10754" max="10754" width="1" style="88" customWidth="1"/>
    <col min="10755" max="10755" width="11.453125" style="88" bestFit="1" customWidth="1"/>
    <col min="10756" max="10756" width="1" style="88" customWidth="1"/>
    <col min="10757" max="10757" width="12.81640625" style="88" bestFit="1" customWidth="1"/>
    <col min="10758" max="10758" width="1" style="88" customWidth="1"/>
    <col min="10759" max="10759" width="11" style="88" bestFit="1" customWidth="1"/>
    <col min="10760" max="10760" width="1" style="88" customWidth="1"/>
    <col min="10761" max="10761" width="8.453125" style="88" bestFit="1" customWidth="1"/>
    <col min="10762" max="10762" width="2.1796875" style="88" customWidth="1"/>
    <col min="10763" max="10763" width="9.81640625" style="88" bestFit="1" customWidth="1"/>
    <col min="10764" max="10764" width="1" style="88" customWidth="1"/>
    <col min="10765" max="10765" width="11" style="88" bestFit="1" customWidth="1"/>
    <col min="10766" max="10766" width="1" style="88" customWidth="1"/>
    <col min="10767" max="10767" width="10.453125" style="88" bestFit="1" customWidth="1"/>
    <col min="10768" max="10768" width="1" style="88" customWidth="1"/>
    <col min="10769" max="10769" width="10.453125" style="88" bestFit="1" customWidth="1"/>
    <col min="10770" max="10770" width="1" style="88" customWidth="1"/>
    <col min="10771" max="10771" width="8.453125" style="88" bestFit="1" customWidth="1"/>
    <col min="10772" max="10772" width="1" style="88" customWidth="1"/>
    <col min="10773" max="10773" width="11.453125" style="88" bestFit="1" customWidth="1"/>
    <col min="10774" max="10774" width="11" style="88" bestFit="1" customWidth="1"/>
    <col min="10775" max="10778" width="15" style="88" customWidth="1"/>
    <col min="10779" max="10779" width="13" style="88" customWidth="1"/>
    <col min="10780" max="10780" width="15" style="88" customWidth="1"/>
    <col min="10781" max="11008" width="9.1796875" style="88"/>
    <col min="11009" max="11009" width="8.81640625" style="88" customWidth="1"/>
    <col min="11010" max="11010" width="1" style="88" customWidth="1"/>
    <col min="11011" max="11011" width="11.453125" style="88" bestFit="1" customWidth="1"/>
    <col min="11012" max="11012" width="1" style="88" customWidth="1"/>
    <col min="11013" max="11013" width="12.81640625" style="88" bestFit="1" customWidth="1"/>
    <col min="11014" max="11014" width="1" style="88" customWidth="1"/>
    <col min="11015" max="11015" width="11" style="88" bestFit="1" customWidth="1"/>
    <col min="11016" max="11016" width="1" style="88" customWidth="1"/>
    <col min="11017" max="11017" width="8.453125" style="88" bestFit="1" customWidth="1"/>
    <col min="11018" max="11018" width="2.1796875" style="88" customWidth="1"/>
    <col min="11019" max="11019" width="9.81640625" style="88" bestFit="1" customWidth="1"/>
    <col min="11020" max="11020" width="1" style="88" customWidth="1"/>
    <col min="11021" max="11021" width="11" style="88" bestFit="1" customWidth="1"/>
    <col min="11022" max="11022" width="1" style="88" customWidth="1"/>
    <col min="11023" max="11023" width="10.453125" style="88" bestFit="1" customWidth="1"/>
    <col min="11024" max="11024" width="1" style="88" customWidth="1"/>
    <col min="11025" max="11025" width="10.453125" style="88" bestFit="1" customWidth="1"/>
    <col min="11026" max="11026" width="1" style="88" customWidth="1"/>
    <col min="11027" max="11027" width="8.453125" style="88" bestFit="1" customWidth="1"/>
    <col min="11028" max="11028" width="1" style="88" customWidth="1"/>
    <col min="11029" max="11029" width="11.453125" style="88" bestFit="1" customWidth="1"/>
    <col min="11030" max="11030" width="11" style="88" bestFit="1" customWidth="1"/>
    <col min="11031" max="11034" width="15" style="88" customWidth="1"/>
    <col min="11035" max="11035" width="13" style="88" customWidth="1"/>
    <col min="11036" max="11036" width="15" style="88" customWidth="1"/>
    <col min="11037" max="11264" width="9.1796875" style="88"/>
    <col min="11265" max="11265" width="8.81640625" style="88" customWidth="1"/>
    <col min="11266" max="11266" width="1" style="88" customWidth="1"/>
    <col min="11267" max="11267" width="11.453125" style="88" bestFit="1" customWidth="1"/>
    <col min="11268" max="11268" width="1" style="88" customWidth="1"/>
    <col min="11269" max="11269" width="12.81640625" style="88" bestFit="1" customWidth="1"/>
    <col min="11270" max="11270" width="1" style="88" customWidth="1"/>
    <col min="11271" max="11271" width="11" style="88" bestFit="1" customWidth="1"/>
    <col min="11272" max="11272" width="1" style="88" customWidth="1"/>
    <col min="11273" max="11273" width="8.453125" style="88" bestFit="1" customWidth="1"/>
    <col min="11274" max="11274" width="2.1796875" style="88" customWidth="1"/>
    <col min="11275" max="11275" width="9.81640625" style="88" bestFit="1" customWidth="1"/>
    <col min="11276" max="11276" width="1" style="88" customWidth="1"/>
    <col min="11277" max="11277" width="11" style="88" bestFit="1" customWidth="1"/>
    <col min="11278" max="11278" width="1" style="88" customWidth="1"/>
    <col min="11279" max="11279" width="10.453125" style="88" bestFit="1" customWidth="1"/>
    <col min="11280" max="11280" width="1" style="88" customWidth="1"/>
    <col min="11281" max="11281" width="10.453125" style="88" bestFit="1" customWidth="1"/>
    <col min="11282" max="11282" width="1" style="88" customWidth="1"/>
    <col min="11283" max="11283" width="8.453125" style="88" bestFit="1" customWidth="1"/>
    <col min="11284" max="11284" width="1" style="88" customWidth="1"/>
    <col min="11285" max="11285" width="11.453125" style="88" bestFit="1" customWidth="1"/>
    <col min="11286" max="11286" width="11" style="88" bestFit="1" customWidth="1"/>
    <col min="11287" max="11290" width="15" style="88" customWidth="1"/>
    <col min="11291" max="11291" width="13" style="88" customWidth="1"/>
    <col min="11292" max="11292" width="15" style="88" customWidth="1"/>
    <col min="11293" max="11520" width="9.1796875" style="88"/>
    <col min="11521" max="11521" width="8.81640625" style="88" customWidth="1"/>
    <col min="11522" max="11522" width="1" style="88" customWidth="1"/>
    <col min="11523" max="11523" width="11.453125" style="88" bestFit="1" customWidth="1"/>
    <col min="11524" max="11524" width="1" style="88" customWidth="1"/>
    <col min="11525" max="11525" width="12.81640625" style="88" bestFit="1" customWidth="1"/>
    <col min="11526" max="11526" width="1" style="88" customWidth="1"/>
    <col min="11527" max="11527" width="11" style="88" bestFit="1" customWidth="1"/>
    <col min="11528" max="11528" width="1" style="88" customWidth="1"/>
    <col min="11529" max="11529" width="8.453125" style="88" bestFit="1" customWidth="1"/>
    <col min="11530" max="11530" width="2.1796875" style="88" customWidth="1"/>
    <col min="11531" max="11531" width="9.81640625" style="88" bestFit="1" customWidth="1"/>
    <col min="11532" max="11532" width="1" style="88" customWidth="1"/>
    <col min="11533" max="11533" width="11" style="88" bestFit="1" customWidth="1"/>
    <col min="11534" max="11534" width="1" style="88" customWidth="1"/>
    <col min="11535" max="11535" width="10.453125" style="88" bestFit="1" customWidth="1"/>
    <col min="11536" max="11536" width="1" style="88" customWidth="1"/>
    <col min="11537" max="11537" width="10.453125" style="88" bestFit="1" customWidth="1"/>
    <col min="11538" max="11538" width="1" style="88" customWidth="1"/>
    <col min="11539" max="11539" width="8.453125" style="88" bestFit="1" customWidth="1"/>
    <col min="11540" max="11540" width="1" style="88" customWidth="1"/>
    <col min="11541" max="11541" width="11.453125" style="88" bestFit="1" customWidth="1"/>
    <col min="11542" max="11542" width="11" style="88" bestFit="1" customWidth="1"/>
    <col min="11543" max="11546" width="15" style="88" customWidth="1"/>
    <col min="11547" max="11547" width="13" style="88" customWidth="1"/>
    <col min="11548" max="11548" width="15" style="88" customWidth="1"/>
    <col min="11549" max="11776" width="9.1796875" style="88"/>
    <col min="11777" max="11777" width="8.81640625" style="88" customWidth="1"/>
    <col min="11778" max="11778" width="1" style="88" customWidth="1"/>
    <col min="11779" max="11779" width="11.453125" style="88" bestFit="1" customWidth="1"/>
    <col min="11780" max="11780" width="1" style="88" customWidth="1"/>
    <col min="11781" max="11781" width="12.81640625" style="88" bestFit="1" customWidth="1"/>
    <col min="11782" max="11782" width="1" style="88" customWidth="1"/>
    <col min="11783" max="11783" width="11" style="88" bestFit="1" customWidth="1"/>
    <col min="11784" max="11784" width="1" style="88" customWidth="1"/>
    <col min="11785" max="11785" width="8.453125" style="88" bestFit="1" customWidth="1"/>
    <col min="11786" max="11786" width="2.1796875" style="88" customWidth="1"/>
    <col min="11787" max="11787" width="9.81640625" style="88" bestFit="1" customWidth="1"/>
    <col min="11788" max="11788" width="1" style="88" customWidth="1"/>
    <col min="11789" max="11789" width="11" style="88" bestFit="1" customWidth="1"/>
    <col min="11790" max="11790" width="1" style="88" customWidth="1"/>
    <col min="11791" max="11791" width="10.453125" style="88" bestFit="1" customWidth="1"/>
    <col min="11792" max="11792" width="1" style="88" customWidth="1"/>
    <col min="11793" max="11793" width="10.453125" style="88" bestFit="1" customWidth="1"/>
    <col min="11794" max="11794" width="1" style="88" customWidth="1"/>
    <col min="11795" max="11795" width="8.453125" style="88" bestFit="1" customWidth="1"/>
    <col min="11796" max="11796" width="1" style="88" customWidth="1"/>
    <col min="11797" max="11797" width="11.453125" style="88" bestFit="1" customWidth="1"/>
    <col min="11798" max="11798" width="11" style="88" bestFit="1" customWidth="1"/>
    <col min="11799" max="11802" width="15" style="88" customWidth="1"/>
    <col min="11803" max="11803" width="13" style="88" customWidth="1"/>
    <col min="11804" max="11804" width="15" style="88" customWidth="1"/>
    <col min="11805" max="12032" width="9.1796875" style="88"/>
    <col min="12033" max="12033" width="8.81640625" style="88" customWidth="1"/>
    <col min="12034" max="12034" width="1" style="88" customWidth="1"/>
    <col min="12035" max="12035" width="11.453125" style="88" bestFit="1" customWidth="1"/>
    <col min="12036" max="12036" width="1" style="88" customWidth="1"/>
    <col min="12037" max="12037" width="12.81640625" style="88" bestFit="1" customWidth="1"/>
    <col min="12038" max="12038" width="1" style="88" customWidth="1"/>
    <col min="12039" max="12039" width="11" style="88" bestFit="1" customWidth="1"/>
    <col min="12040" max="12040" width="1" style="88" customWidth="1"/>
    <col min="12041" max="12041" width="8.453125" style="88" bestFit="1" customWidth="1"/>
    <col min="12042" max="12042" width="2.1796875" style="88" customWidth="1"/>
    <col min="12043" max="12043" width="9.81640625" style="88" bestFit="1" customWidth="1"/>
    <col min="12044" max="12044" width="1" style="88" customWidth="1"/>
    <col min="12045" max="12045" width="11" style="88" bestFit="1" customWidth="1"/>
    <col min="12046" max="12046" width="1" style="88" customWidth="1"/>
    <col min="12047" max="12047" width="10.453125" style="88" bestFit="1" customWidth="1"/>
    <col min="12048" max="12048" width="1" style="88" customWidth="1"/>
    <col min="12049" max="12049" width="10.453125" style="88" bestFit="1" customWidth="1"/>
    <col min="12050" max="12050" width="1" style="88" customWidth="1"/>
    <col min="12051" max="12051" width="8.453125" style="88" bestFit="1" customWidth="1"/>
    <col min="12052" max="12052" width="1" style="88" customWidth="1"/>
    <col min="12053" max="12053" width="11.453125" style="88" bestFit="1" customWidth="1"/>
    <col min="12054" max="12054" width="11" style="88" bestFit="1" customWidth="1"/>
    <col min="12055" max="12058" width="15" style="88" customWidth="1"/>
    <col min="12059" max="12059" width="13" style="88" customWidth="1"/>
    <col min="12060" max="12060" width="15" style="88" customWidth="1"/>
    <col min="12061" max="12288" width="9.1796875" style="88"/>
    <col min="12289" max="12289" width="8.81640625" style="88" customWidth="1"/>
    <col min="12290" max="12290" width="1" style="88" customWidth="1"/>
    <col min="12291" max="12291" width="11.453125" style="88" bestFit="1" customWidth="1"/>
    <col min="12292" max="12292" width="1" style="88" customWidth="1"/>
    <col min="12293" max="12293" width="12.81640625" style="88" bestFit="1" customWidth="1"/>
    <col min="12294" max="12294" width="1" style="88" customWidth="1"/>
    <col min="12295" max="12295" width="11" style="88" bestFit="1" customWidth="1"/>
    <col min="12296" max="12296" width="1" style="88" customWidth="1"/>
    <col min="12297" max="12297" width="8.453125" style="88" bestFit="1" customWidth="1"/>
    <col min="12298" max="12298" width="2.1796875" style="88" customWidth="1"/>
    <col min="12299" max="12299" width="9.81640625" style="88" bestFit="1" customWidth="1"/>
    <col min="12300" max="12300" width="1" style="88" customWidth="1"/>
    <col min="12301" max="12301" width="11" style="88" bestFit="1" customWidth="1"/>
    <col min="12302" max="12302" width="1" style="88" customWidth="1"/>
    <col min="12303" max="12303" width="10.453125" style="88" bestFit="1" customWidth="1"/>
    <col min="12304" max="12304" width="1" style="88" customWidth="1"/>
    <col min="12305" max="12305" width="10.453125" style="88" bestFit="1" customWidth="1"/>
    <col min="12306" max="12306" width="1" style="88" customWidth="1"/>
    <col min="12307" max="12307" width="8.453125" style="88" bestFit="1" customWidth="1"/>
    <col min="12308" max="12308" width="1" style="88" customWidth="1"/>
    <col min="12309" max="12309" width="11.453125" style="88" bestFit="1" customWidth="1"/>
    <col min="12310" max="12310" width="11" style="88" bestFit="1" customWidth="1"/>
    <col min="12311" max="12314" width="15" style="88" customWidth="1"/>
    <col min="12315" max="12315" width="13" style="88" customWidth="1"/>
    <col min="12316" max="12316" width="15" style="88" customWidth="1"/>
    <col min="12317" max="12544" width="9.1796875" style="88"/>
    <col min="12545" max="12545" width="8.81640625" style="88" customWidth="1"/>
    <col min="12546" max="12546" width="1" style="88" customWidth="1"/>
    <col min="12547" max="12547" width="11.453125" style="88" bestFit="1" customWidth="1"/>
    <col min="12548" max="12548" width="1" style="88" customWidth="1"/>
    <col min="12549" max="12549" width="12.81640625" style="88" bestFit="1" customWidth="1"/>
    <col min="12550" max="12550" width="1" style="88" customWidth="1"/>
    <col min="12551" max="12551" width="11" style="88" bestFit="1" customWidth="1"/>
    <col min="12552" max="12552" width="1" style="88" customWidth="1"/>
    <col min="12553" max="12553" width="8.453125" style="88" bestFit="1" customWidth="1"/>
    <col min="12554" max="12554" width="2.1796875" style="88" customWidth="1"/>
    <col min="12555" max="12555" width="9.81640625" style="88" bestFit="1" customWidth="1"/>
    <col min="12556" max="12556" width="1" style="88" customWidth="1"/>
    <col min="12557" max="12557" width="11" style="88" bestFit="1" customWidth="1"/>
    <col min="12558" max="12558" width="1" style="88" customWidth="1"/>
    <col min="12559" max="12559" width="10.453125" style="88" bestFit="1" customWidth="1"/>
    <col min="12560" max="12560" width="1" style="88" customWidth="1"/>
    <col min="12561" max="12561" width="10.453125" style="88" bestFit="1" customWidth="1"/>
    <col min="12562" max="12562" width="1" style="88" customWidth="1"/>
    <col min="12563" max="12563" width="8.453125" style="88" bestFit="1" customWidth="1"/>
    <col min="12564" max="12564" width="1" style="88" customWidth="1"/>
    <col min="12565" max="12565" width="11.453125" style="88" bestFit="1" customWidth="1"/>
    <col min="12566" max="12566" width="11" style="88" bestFit="1" customWidth="1"/>
    <col min="12567" max="12570" width="15" style="88" customWidth="1"/>
    <col min="12571" max="12571" width="13" style="88" customWidth="1"/>
    <col min="12572" max="12572" width="15" style="88" customWidth="1"/>
    <col min="12573" max="12800" width="9.1796875" style="88"/>
    <col min="12801" max="12801" width="8.81640625" style="88" customWidth="1"/>
    <col min="12802" max="12802" width="1" style="88" customWidth="1"/>
    <col min="12803" max="12803" width="11.453125" style="88" bestFit="1" customWidth="1"/>
    <col min="12804" max="12804" width="1" style="88" customWidth="1"/>
    <col min="12805" max="12805" width="12.81640625" style="88" bestFit="1" customWidth="1"/>
    <col min="12806" max="12806" width="1" style="88" customWidth="1"/>
    <col min="12807" max="12807" width="11" style="88" bestFit="1" customWidth="1"/>
    <col min="12808" max="12808" width="1" style="88" customWidth="1"/>
    <col min="12809" max="12809" width="8.453125" style="88" bestFit="1" customWidth="1"/>
    <col min="12810" max="12810" width="2.1796875" style="88" customWidth="1"/>
    <col min="12811" max="12811" width="9.81640625" style="88" bestFit="1" customWidth="1"/>
    <col min="12812" max="12812" width="1" style="88" customWidth="1"/>
    <col min="12813" max="12813" width="11" style="88" bestFit="1" customWidth="1"/>
    <col min="12814" max="12814" width="1" style="88" customWidth="1"/>
    <col min="12815" max="12815" width="10.453125" style="88" bestFit="1" customWidth="1"/>
    <col min="12816" max="12816" width="1" style="88" customWidth="1"/>
    <col min="12817" max="12817" width="10.453125" style="88" bestFit="1" customWidth="1"/>
    <col min="12818" max="12818" width="1" style="88" customWidth="1"/>
    <col min="12819" max="12819" width="8.453125" style="88" bestFit="1" customWidth="1"/>
    <col min="12820" max="12820" width="1" style="88" customWidth="1"/>
    <col min="12821" max="12821" width="11.453125" style="88" bestFit="1" customWidth="1"/>
    <col min="12822" max="12822" width="11" style="88" bestFit="1" customWidth="1"/>
    <col min="12823" max="12826" width="15" style="88" customWidth="1"/>
    <col min="12827" max="12827" width="13" style="88" customWidth="1"/>
    <col min="12828" max="12828" width="15" style="88" customWidth="1"/>
    <col min="12829" max="13056" width="9.1796875" style="88"/>
    <col min="13057" max="13057" width="8.81640625" style="88" customWidth="1"/>
    <col min="13058" max="13058" width="1" style="88" customWidth="1"/>
    <col min="13059" max="13059" width="11.453125" style="88" bestFit="1" customWidth="1"/>
    <col min="13060" max="13060" width="1" style="88" customWidth="1"/>
    <col min="13061" max="13061" width="12.81640625" style="88" bestFit="1" customWidth="1"/>
    <col min="13062" max="13062" width="1" style="88" customWidth="1"/>
    <col min="13063" max="13063" width="11" style="88" bestFit="1" customWidth="1"/>
    <col min="13064" max="13064" width="1" style="88" customWidth="1"/>
    <col min="13065" max="13065" width="8.453125" style="88" bestFit="1" customWidth="1"/>
    <col min="13066" max="13066" width="2.1796875" style="88" customWidth="1"/>
    <col min="13067" max="13067" width="9.81640625" style="88" bestFit="1" customWidth="1"/>
    <col min="13068" max="13068" width="1" style="88" customWidth="1"/>
    <col min="13069" max="13069" width="11" style="88" bestFit="1" customWidth="1"/>
    <col min="13070" max="13070" width="1" style="88" customWidth="1"/>
    <col min="13071" max="13071" width="10.453125" style="88" bestFit="1" customWidth="1"/>
    <col min="13072" max="13072" width="1" style="88" customWidth="1"/>
    <col min="13073" max="13073" width="10.453125" style="88" bestFit="1" customWidth="1"/>
    <col min="13074" max="13074" width="1" style="88" customWidth="1"/>
    <col min="13075" max="13075" width="8.453125" style="88" bestFit="1" customWidth="1"/>
    <col min="13076" max="13076" width="1" style="88" customWidth="1"/>
    <col min="13077" max="13077" width="11.453125" style="88" bestFit="1" customWidth="1"/>
    <col min="13078" max="13078" width="11" style="88" bestFit="1" customWidth="1"/>
    <col min="13079" max="13082" width="15" style="88" customWidth="1"/>
    <col min="13083" max="13083" width="13" style="88" customWidth="1"/>
    <col min="13084" max="13084" width="15" style="88" customWidth="1"/>
    <col min="13085" max="13312" width="9.1796875" style="88"/>
    <col min="13313" max="13313" width="8.81640625" style="88" customWidth="1"/>
    <col min="13314" max="13314" width="1" style="88" customWidth="1"/>
    <col min="13315" max="13315" width="11.453125" style="88" bestFit="1" customWidth="1"/>
    <col min="13316" max="13316" width="1" style="88" customWidth="1"/>
    <col min="13317" max="13317" width="12.81640625" style="88" bestFit="1" customWidth="1"/>
    <col min="13318" max="13318" width="1" style="88" customWidth="1"/>
    <col min="13319" max="13319" width="11" style="88" bestFit="1" customWidth="1"/>
    <col min="13320" max="13320" width="1" style="88" customWidth="1"/>
    <col min="13321" max="13321" width="8.453125" style="88" bestFit="1" customWidth="1"/>
    <col min="13322" max="13322" width="2.1796875" style="88" customWidth="1"/>
    <col min="13323" max="13323" width="9.81640625" style="88" bestFit="1" customWidth="1"/>
    <col min="13324" max="13324" width="1" style="88" customWidth="1"/>
    <col min="13325" max="13325" width="11" style="88" bestFit="1" customWidth="1"/>
    <col min="13326" max="13326" width="1" style="88" customWidth="1"/>
    <col min="13327" max="13327" width="10.453125" style="88" bestFit="1" customWidth="1"/>
    <col min="13328" max="13328" width="1" style="88" customWidth="1"/>
    <col min="13329" max="13329" width="10.453125" style="88" bestFit="1" customWidth="1"/>
    <col min="13330" max="13330" width="1" style="88" customWidth="1"/>
    <col min="13331" max="13331" width="8.453125" style="88" bestFit="1" customWidth="1"/>
    <col min="13332" max="13332" width="1" style="88" customWidth="1"/>
    <col min="13333" max="13333" width="11.453125" style="88" bestFit="1" customWidth="1"/>
    <col min="13334" max="13334" width="11" style="88" bestFit="1" customWidth="1"/>
    <col min="13335" max="13338" width="15" style="88" customWidth="1"/>
    <col min="13339" max="13339" width="13" style="88" customWidth="1"/>
    <col min="13340" max="13340" width="15" style="88" customWidth="1"/>
    <col min="13341" max="13568" width="9.1796875" style="88"/>
    <col min="13569" max="13569" width="8.81640625" style="88" customWidth="1"/>
    <col min="13570" max="13570" width="1" style="88" customWidth="1"/>
    <col min="13571" max="13571" width="11.453125" style="88" bestFit="1" customWidth="1"/>
    <col min="13572" max="13572" width="1" style="88" customWidth="1"/>
    <col min="13573" max="13573" width="12.81640625" style="88" bestFit="1" customWidth="1"/>
    <col min="13574" max="13574" width="1" style="88" customWidth="1"/>
    <col min="13575" max="13575" width="11" style="88" bestFit="1" customWidth="1"/>
    <col min="13576" max="13576" width="1" style="88" customWidth="1"/>
    <col min="13577" max="13577" width="8.453125" style="88" bestFit="1" customWidth="1"/>
    <col min="13578" max="13578" width="2.1796875" style="88" customWidth="1"/>
    <col min="13579" max="13579" width="9.81640625" style="88" bestFit="1" customWidth="1"/>
    <col min="13580" max="13580" width="1" style="88" customWidth="1"/>
    <col min="13581" max="13581" width="11" style="88" bestFit="1" customWidth="1"/>
    <col min="13582" max="13582" width="1" style="88" customWidth="1"/>
    <col min="13583" max="13583" width="10.453125" style="88" bestFit="1" customWidth="1"/>
    <col min="13584" max="13584" width="1" style="88" customWidth="1"/>
    <col min="13585" max="13585" width="10.453125" style="88" bestFit="1" customWidth="1"/>
    <col min="13586" max="13586" width="1" style="88" customWidth="1"/>
    <col min="13587" max="13587" width="8.453125" style="88" bestFit="1" customWidth="1"/>
    <col min="13588" max="13588" width="1" style="88" customWidth="1"/>
    <col min="13589" max="13589" width="11.453125" style="88" bestFit="1" customWidth="1"/>
    <col min="13590" max="13590" width="11" style="88" bestFit="1" customWidth="1"/>
    <col min="13591" max="13594" width="15" style="88" customWidth="1"/>
    <col min="13595" max="13595" width="13" style="88" customWidth="1"/>
    <col min="13596" max="13596" width="15" style="88" customWidth="1"/>
    <col min="13597" max="13824" width="9.1796875" style="88"/>
    <col min="13825" max="13825" width="8.81640625" style="88" customWidth="1"/>
    <col min="13826" max="13826" width="1" style="88" customWidth="1"/>
    <col min="13827" max="13827" width="11.453125" style="88" bestFit="1" customWidth="1"/>
    <col min="13828" max="13828" width="1" style="88" customWidth="1"/>
    <col min="13829" max="13829" width="12.81640625" style="88" bestFit="1" customWidth="1"/>
    <col min="13830" max="13830" width="1" style="88" customWidth="1"/>
    <col min="13831" max="13831" width="11" style="88" bestFit="1" customWidth="1"/>
    <col min="13832" max="13832" width="1" style="88" customWidth="1"/>
    <col min="13833" max="13833" width="8.453125" style="88" bestFit="1" customWidth="1"/>
    <col min="13834" max="13834" width="2.1796875" style="88" customWidth="1"/>
    <col min="13835" max="13835" width="9.81640625" style="88" bestFit="1" customWidth="1"/>
    <col min="13836" max="13836" width="1" style="88" customWidth="1"/>
    <col min="13837" max="13837" width="11" style="88" bestFit="1" customWidth="1"/>
    <col min="13838" max="13838" width="1" style="88" customWidth="1"/>
    <col min="13839" max="13839" width="10.453125" style="88" bestFit="1" customWidth="1"/>
    <col min="13840" max="13840" width="1" style="88" customWidth="1"/>
    <col min="13841" max="13841" width="10.453125" style="88" bestFit="1" customWidth="1"/>
    <col min="13842" max="13842" width="1" style="88" customWidth="1"/>
    <col min="13843" max="13843" width="8.453125" style="88" bestFit="1" customWidth="1"/>
    <col min="13844" max="13844" width="1" style="88" customWidth="1"/>
    <col min="13845" max="13845" width="11.453125" style="88" bestFit="1" customWidth="1"/>
    <col min="13846" max="13846" width="11" style="88" bestFit="1" customWidth="1"/>
    <col min="13847" max="13850" width="15" style="88" customWidth="1"/>
    <col min="13851" max="13851" width="13" style="88" customWidth="1"/>
    <col min="13852" max="13852" width="15" style="88" customWidth="1"/>
    <col min="13853" max="14080" width="9.1796875" style="88"/>
    <col min="14081" max="14081" width="8.81640625" style="88" customWidth="1"/>
    <col min="14082" max="14082" width="1" style="88" customWidth="1"/>
    <col min="14083" max="14083" width="11.453125" style="88" bestFit="1" customWidth="1"/>
    <col min="14084" max="14084" width="1" style="88" customWidth="1"/>
    <col min="14085" max="14085" width="12.81640625" style="88" bestFit="1" customWidth="1"/>
    <col min="14086" max="14086" width="1" style="88" customWidth="1"/>
    <col min="14087" max="14087" width="11" style="88" bestFit="1" customWidth="1"/>
    <col min="14088" max="14088" width="1" style="88" customWidth="1"/>
    <col min="14089" max="14089" width="8.453125" style="88" bestFit="1" customWidth="1"/>
    <col min="14090" max="14090" width="2.1796875" style="88" customWidth="1"/>
    <col min="14091" max="14091" width="9.81640625" style="88" bestFit="1" customWidth="1"/>
    <col min="14092" max="14092" width="1" style="88" customWidth="1"/>
    <col min="14093" max="14093" width="11" style="88" bestFit="1" customWidth="1"/>
    <col min="14094" max="14094" width="1" style="88" customWidth="1"/>
    <col min="14095" max="14095" width="10.453125" style="88" bestFit="1" customWidth="1"/>
    <col min="14096" max="14096" width="1" style="88" customWidth="1"/>
    <col min="14097" max="14097" width="10.453125" style="88" bestFit="1" customWidth="1"/>
    <col min="14098" max="14098" width="1" style="88" customWidth="1"/>
    <col min="14099" max="14099" width="8.453125" style="88" bestFit="1" customWidth="1"/>
    <col min="14100" max="14100" width="1" style="88" customWidth="1"/>
    <col min="14101" max="14101" width="11.453125" style="88" bestFit="1" customWidth="1"/>
    <col min="14102" max="14102" width="11" style="88" bestFit="1" customWidth="1"/>
    <col min="14103" max="14106" width="15" style="88" customWidth="1"/>
    <col min="14107" max="14107" width="13" style="88" customWidth="1"/>
    <col min="14108" max="14108" width="15" style="88" customWidth="1"/>
    <col min="14109" max="14336" width="9.1796875" style="88"/>
    <col min="14337" max="14337" width="8.81640625" style="88" customWidth="1"/>
    <col min="14338" max="14338" width="1" style="88" customWidth="1"/>
    <col min="14339" max="14339" width="11.453125" style="88" bestFit="1" customWidth="1"/>
    <col min="14340" max="14340" width="1" style="88" customWidth="1"/>
    <col min="14341" max="14341" width="12.81640625" style="88" bestFit="1" customWidth="1"/>
    <col min="14342" max="14342" width="1" style="88" customWidth="1"/>
    <col min="14343" max="14343" width="11" style="88" bestFit="1" customWidth="1"/>
    <col min="14344" max="14344" width="1" style="88" customWidth="1"/>
    <col min="14345" max="14345" width="8.453125" style="88" bestFit="1" customWidth="1"/>
    <col min="14346" max="14346" width="2.1796875" style="88" customWidth="1"/>
    <col min="14347" max="14347" width="9.81640625" style="88" bestFit="1" customWidth="1"/>
    <col min="14348" max="14348" width="1" style="88" customWidth="1"/>
    <col min="14349" max="14349" width="11" style="88" bestFit="1" customWidth="1"/>
    <col min="14350" max="14350" width="1" style="88" customWidth="1"/>
    <col min="14351" max="14351" width="10.453125" style="88" bestFit="1" customWidth="1"/>
    <col min="14352" max="14352" width="1" style="88" customWidth="1"/>
    <col min="14353" max="14353" width="10.453125" style="88" bestFit="1" customWidth="1"/>
    <col min="14354" max="14354" width="1" style="88" customWidth="1"/>
    <col min="14355" max="14355" width="8.453125" style="88" bestFit="1" customWidth="1"/>
    <col min="14356" max="14356" width="1" style="88" customWidth="1"/>
    <col min="14357" max="14357" width="11.453125" style="88" bestFit="1" customWidth="1"/>
    <col min="14358" max="14358" width="11" style="88" bestFit="1" customWidth="1"/>
    <col min="14359" max="14362" width="15" style="88" customWidth="1"/>
    <col min="14363" max="14363" width="13" style="88" customWidth="1"/>
    <col min="14364" max="14364" width="15" style="88" customWidth="1"/>
    <col min="14365" max="14592" width="9.1796875" style="88"/>
    <col min="14593" max="14593" width="8.81640625" style="88" customWidth="1"/>
    <col min="14594" max="14594" width="1" style="88" customWidth="1"/>
    <col min="14595" max="14595" width="11.453125" style="88" bestFit="1" customWidth="1"/>
    <col min="14596" max="14596" width="1" style="88" customWidth="1"/>
    <col min="14597" max="14597" width="12.81640625" style="88" bestFit="1" customWidth="1"/>
    <col min="14598" max="14598" width="1" style="88" customWidth="1"/>
    <col min="14599" max="14599" width="11" style="88" bestFit="1" customWidth="1"/>
    <col min="14600" max="14600" width="1" style="88" customWidth="1"/>
    <col min="14601" max="14601" width="8.453125" style="88" bestFit="1" customWidth="1"/>
    <col min="14602" max="14602" width="2.1796875" style="88" customWidth="1"/>
    <col min="14603" max="14603" width="9.81640625" style="88" bestFit="1" customWidth="1"/>
    <col min="14604" max="14604" width="1" style="88" customWidth="1"/>
    <col min="14605" max="14605" width="11" style="88" bestFit="1" customWidth="1"/>
    <col min="14606" max="14606" width="1" style="88" customWidth="1"/>
    <col min="14607" max="14607" width="10.453125" style="88" bestFit="1" customWidth="1"/>
    <col min="14608" max="14608" width="1" style="88" customWidth="1"/>
    <col min="14609" max="14609" width="10.453125" style="88" bestFit="1" customWidth="1"/>
    <col min="14610" max="14610" width="1" style="88" customWidth="1"/>
    <col min="14611" max="14611" width="8.453125" style="88" bestFit="1" customWidth="1"/>
    <col min="14612" max="14612" width="1" style="88" customWidth="1"/>
    <col min="14613" max="14613" width="11.453125" style="88" bestFit="1" customWidth="1"/>
    <col min="14614" max="14614" width="11" style="88" bestFit="1" customWidth="1"/>
    <col min="14615" max="14618" width="15" style="88" customWidth="1"/>
    <col min="14619" max="14619" width="13" style="88" customWidth="1"/>
    <col min="14620" max="14620" width="15" style="88" customWidth="1"/>
    <col min="14621" max="14848" width="9.1796875" style="88"/>
    <col min="14849" max="14849" width="8.81640625" style="88" customWidth="1"/>
    <col min="14850" max="14850" width="1" style="88" customWidth="1"/>
    <col min="14851" max="14851" width="11.453125" style="88" bestFit="1" customWidth="1"/>
    <col min="14852" max="14852" width="1" style="88" customWidth="1"/>
    <col min="14853" max="14853" width="12.81640625" style="88" bestFit="1" customWidth="1"/>
    <col min="14854" max="14854" width="1" style="88" customWidth="1"/>
    <col min="14855" max="14855" width="11" style="88" bestFit="1" customWidth="1"/>
    <col min="14856" max="14856" width="1" style="88" customWidth="1"/>
    <col min="14857" max="14857" width="8.453125" style="88" bestFit="1" customWidth="1"/>
    <col min="14858" max="14858" width="2.1796875" style="88" customWidth="1"/>
    <col min="14859" max="14859" width="9.81640625" style="88" bestFit="1" customWidth="1"/>
    <col min="14860" max="14860" width="1" style="88" customWidth="1"/>
    <col min="14861" max="14861" width="11" style="88" bestFit="1" customWidth="1"/>
    <col min="14862" max="14862" width="1" style="88" customWidth="1"/>
    <col min="14863" max="14863" width="10.453125" style="88" bestFit="1" customWidth="1"/>
    <col min="14864" max="14864" width="1" style="88" customWidth="1"/>
    <col min="14865" max="14865" width="10.453125" style="88" bestFit="1" customWidth="1"/>
    <col min="14866" max="14866" width="1" style="88" customWidth="1"/>
    <col min="14867" max="14867" width="8.453125" style="88" bestFit="1" customWidth="1"/>
    <col min="14868" max="14868" width="1" style="88" customWidth="1"/>
    <col min="14869" max="14869" width="11.453125" style="88" bestFit="1" customWidth="1"/>
    <col min="14870" max="14870" width="11" style="88" bestFit="1" customWidth="1"/>
    <col min="14871" max="14874" width="15" style="88" customWidth="1"/>
    <col min="14875" max="14875" width="13" style="88" customWidth="1"/>
    <col min="14876" max="14876" width="15" style="88" customWidth="1"/>
    <col min="14877" max="15104" width="9.1796875" style="88"/>
    <col min="15105" max="15105" width="8.81640625" style="88" customWidth="1"/>
    <col min="15106" max="15106" width="1" style="88" customWidth="1"/>
    <col min="15107" max="15107" width="11.453125" style="88" bestFit="1" customWidth="1"/>
    <col min="15108" max="15108" width="1" style="88" customWidth="1"/>
    <col min="15109" max="15109" width="12.81640625" style="88" bestFit="1" customWidth="1"/>
    <col min="15110" max="15110" width="1" style="88" customWidth="1"/>
    <col min="15111" max="15111" width="11" style="88" bestFit="1" customWidth="1"/>
    <col min="15112" max="15112" width="1" style="88" customWidth="1"/>
    <col min="15113" max="15113" width="8.453125" style="88" bestFit="1" customWidth="1"/>
    <col min="15114" max="15114" width="2.1796875" style="88" customWidth="1"/>
    <col min="15115" max="15115" width="9.81640625" style="88" bestFit="1" customWidth="1"/>
    <col min="15116" max="15116" width="1" style="88" customWidth="1"/>
    <col min="15117" max="15117" width="11" style="88" bestFit="1" customWidth="1"/>
    <col min="15118" max="15118" width="1" style="88" customWidth="1"/>
    <col min="15119" max="15119" width="10.453125" style="88" bestFit="1" customWidth="1"/>
    <col min="15120" max="15120" width="1" style="88" customWidth="1"/>
    <col min="15121" max="15121" width="10.453125" style="88" bestFit="1" customWidth="1"/>
    <col min="15122" max="15122" width="1" style="88" customWidth="1"/>
    <col min="15123" max="15123" width="8.453125" style="88" bestFit="1" customWidth="1"/>
    <col min="15124" max="15124" width="1" style="88" customWidth="1"/>
    <col min="15125" max="15125" width="11.453125" style="88" bestFit="1" customWidth="1"/>
    <col min="15126" max="15126" width="11" style="88" bestFit="1" customWidth="1"/>
    <col min="15127" max="15130" width="15" style="88" customWidth="1"/>
    <col min="15131" max="15131" width="13" style="88" customWidth="1"/>
    <col min="15132" max="15132" width="15" style="88" customWidth="1"/>
    <col min="15133" max="15360" width="9.1796875" style="88"/>
    <col min="15361" max="15361" width="8.81640625" style="88" customWidth="1"/>
    <col min="15362" max="15362" width="1" style="88" customWidth="1"/>
    <col min="15363" max="15363" width="11.453125" style="88" bestFit="1" customWidth="1"/>
    <col min="15364" max="15364" width="1" style="88" customWidth="1"/>
    <col min="15365" max="15365" width="12.81640625" style="88" bestFit="1" customWidth="1"/>
    <col min="15366" max="15366" width="1" style="88" customWidth="1"/>
    <col min="15367" max="15367" width="11" style="88" bestFit="1" customWidth="1"/>
    <col min="15368" max="15368" width="1" style="88" customWidth="1"/>
    <col min="15369" max="15369" width="8.453125" style="88" bestFit="1" customWidth="1"/>
    <col min="15370" max="15370" width="2.1796875" style="88" customWidth="1"/>
    <col min="15371" max="15371" width="9.81640625" style="88" bestFit="1" customWidth="1"/>
    <col min="15372" max="15372" width="1" style="88" customWidth="1"/>
    <col min="15373" max="15373" width="11" style="88" bestFit="1" customWidth="1"/>
    <col min="15374" max="15374" width="1" style="88" customWidth="1"/>
    <col min="15375" max="15375" width="10.453125" style="88" bestFit="1" customWidth="1"/>
    <col min="15376" max="15376" width="1" style="88" customWidth="1"/>
    <col min="15377" max="15377" width="10.453125" style="88" bestFit="1" customWidth="1"/>
    <col min="15378" max="15378" width="1" style="88" customWidth="1"/>
    <col min="15379" max="15379" width="8.453125" style="88" bestFit="1" customWidth="1"/>
    <col min="15380" max="15380" width="1" style="88" customWidth="1"/>
    <col min="15381" max="15381" width="11.453125" style="88" bestFit="1" customWidth="1"/>
    <col min="15382" max="15382" width="11" style="88" bestFit="1" customWidth="1"/>
    <col min="15383" max="15386" width="15" style="88" customWidth="1"/>
    <col min="15387" max="15387" width="13" style="88" customWidth="1"/>
    <col min="15388" max="15388" width="15" style="88" customWidth="1"/>
    <col min="15389" max="15616" width="9.1796875" style="88"/>
    <col min="15617" max="15617" width="8.81640625" style="88" customWidth="1"/>
    <col min="15618" max="15618" width="1" style="88" customWidth="1"/>
    <col min="15619" max="15619" width="11.453125" style="88" bestFit="1" customWidth="1"/>
    <col min="15620" max="15620" width="1" style="88" customWidth="1"/>
    <col min="15621" max="15621" width="12.81640625" style="88" bestFit="1" customWidth="1"/>
    <col min="15622" max="15622" width="1" style="88" customWidth="1"/>
    <col min="15623" max="15623" width="11" style="88" bestFit="1" customWidth="1"/>
    <col min="15624" max="15624" width="1" style="88" customWidth="1"/>
    <col min="15625" max="15625" width="8.453125" style="88" bestFit="1" customWidth="1"/>
    <col min="15626" max="15626" width="2.1796875" style="88" customWidth="1"/>
    <col min="15627" max="15627" width="9.81640625" style="88" bestFit="1" customWidth="1"/>
    <col min="15628" max="15628" width="1" style="88" customWidth="1"/>
    <col min="15629" max="15629" width="11" style="88" bestFit="1" customWidth="1"/>
    <col min="15630" max="15630" width="1" style="88" customWidth="1"/>
    <col min="15631" max="15631" width="10.453125" style="88" bestFit="1" customWidth="1"/>
    <col min="15632" max="15632" width="1" style="88" customWidth="1"/>
    <col min="15633" max="15633" width="10.453125" style="88" bestFit="1" customWidth="1"/>
    <col min="15634" max="15634" width="1" style="88" customWidth="1"/>
    <col min="15635" max="15635" width="8.453125" style="88" bestFit="1" customWidth="1"/>
    <col min="15636" max="15636" width="1" style="88" customWidth="1"/>
    <col min="15637" max="15637" width="11.453125" style="88" bestFit="1" customWidth="1"/>
    <col min="15638" max="15638" width="11" style="88" bestFit="1" customWidth="1"/>
    <col min="15639" max="15642" width="15" style="88" customWidth="1"/>
    <col min="15643" max="15643" width="13" style="88" customWidth="1"/>
    <col min="15644" max="15644" width="15" style="88" customWidth="1"/>
    <col min="15645" max="15872" width="9.1796875" style="88"/>
    <col min="15873" max="15873" width="8.81640625" style="88" customWidth="1"/>
    <col min="15874" max="15874" width="1" style="88" customWidth="1"/>
    <col min="15875" max="15875" width="11.453125" style="88" bestFit="1" customWidth="1"/>
    <col min="15876" max="15876" width="1" style="88" customWidth="1"/>
    <col min="15877" max="15877" width="12.81640625" style="88" bestFit="1" customWidth="1"/>
    <col min="15878" max="15878" width="1" style="88" customWidth="1"/>
    <col min="15879" max="15879" width="11" style="88" bestFit="1" customWidth="1"/>
    <col min="15880" max="15880" width="1" style="88" customWidth="1"/>
    <col min="15881" max="15881" width="8.453125" style="88" bestFit="1" customWidth="1"/>
    <col min="15882" max="15882" width="2.1796875" style="88" customWidth="1"/>
    <col min="15883" max="15883" width="9.81640625" style="88" bestFit="1" customWidth="1"/>
    <col min="15884" max="15884" width="1" style="88" customWidth="1"/>
    <col min="15885" max="15885" width="11" style="88" bestFit="1" customWidth="1"/>
    <col min="15886" max="15886" width="1" style="88" customWidth="1"/>
    <col min="15887" max="15887" width="10.453125" style="88" bestFit="1" customWidth="1"/>
    <col min="15888" max="15888" width="1" style="88" customWidth="1"/>
    <col min="15889" max="15889" width="10.453125" style="88" bestFit="1" customWidth="1"/>
    <col min="15890" max="15890" width="1" style="88" customWidth="1"/>
    <col min="15891" max="15891" width="8.453125" style="88" bestFit="1" customWidth="1"/>
    <col min="15892" max="15892" width="1" style="88" customWidth="1"/>
    <col min="15893" max="15893" width="11.453125" style="88" bestFit="1" customWidth="1"/>
    <col min="15894" max="15894" width="11" style="88" bestFit="1" customWidth="1"/>
    <col min="15895" max="15898" width="15" style="88" customWidth="1"/>
    <col min="15899" max="15899" width="13" style="88" customWidth="1"/>
    <col min="15900" max="15900" width="15" style="88" customWidth="1"/>
    <col min="15901" max="16128" width="9.1796875" style="88"/>
    <col min="16129" max="16129" width="8.81640625" style="88" customWidth="1"/>
    <col min="16130" max="16130" width="1" style="88" customWidth="1"/>
    <col min="16131" max="16131" width="11.453125" style="88" bestFit="1" customWidth="1"/>
    <col min="16132" max="16132" width="1" style="88" customWidth="1"/>
    <col min="16133" max="16133" width="12.81640625" style="88" bestFit="1" customWidth="1"/>
    <col min="16134" max="16134" width="1" style="88" customWidth="1"/>
    <col min="16135" max="16135" width="11" style="88" bestFit="1" customWidth="1"/>
    <col min="16136" max="16136" width="1" style="88" customWidth="1"/>
    <col min="16137" max="16137" width="8.453125" style="88" bestFit="1" customWidth="1"/>
    <col min="16138" max="16138" width="2.1796875" style="88" customWidth="1"/>
    <col min="16139" max="16139" width="9.81640625" style="88" bestFit="1" customWidth="1"/>
    <col min="16140" max="16140" width="1" style="88" customWidth="1"/>
    <col min="16141" max="16141" width="11" style="88" bestFit="1" customWidth="1"/>
    <col min="16142" max="16142" width="1" style="88" customWidth="1"/>
    <col min="16143" max="16143" width="10.453125" style="88" bestFit="1" customWidth="1"/>
    <col min="16144" max="16144" width="1" style="88" customWidth="1"/>
    <col min="16145" max="16145" width="10.453125" style="88" bestFit="1" customWidth="1"/>
    <col min="16146" max="16146" width="1" style="88" customWidth="1"/>
    <col min="16147" max="16147" width="8.453125" style="88" bestFit="1" customWidth="1"/>
    <col min="16148" max="16148" width="1" style="88" customWidth="1"/>
    <col min="16149" max="16149" width="11.453125" style="88" bestFit="1" customWidth="1"/>
    <col min="16150" max="16150" width="11" style="88" bestFit="1" customWidth="1"/>
    <col min="16151" max="16154" width="15" style="88" customWidth="1"/>
    <col min="16155" max="16155" width="13" style="88" customWidth="1"/>
    <col min="16156" max="16156" width="15" style="88" customWidth="1"/>
    <col min="16157" max="16384" width="9.1796875" style="88"/>
  </cols>
  <sheetData>
    <row r="1" spans="1:24" ht="13">
      <c r="A1" s="169" t="s">
        <v>367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</row>
    <row r="2" spans="1:24" ht="13">
      <c r="A2" s="169" t="s">
        <v>737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</row>
    <row r="3" spans="1:24" ht="13">
      <c r="A3" s="169" t="s">
        <v>736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</row>
    <row r="6" spans="1:24" ht="13">
      <c r="A6" s="145"/>
      <c r="B6" s="145"/>
      <c r="C6" s="145"/>
      <c r="D6" s="145"/>
      <c r="E6" s="145"/>
      <c r="F6" s="145"/>
      <c r="G6" s="145"/>
      <c r="H6" s="145"/>
      <c r="I6" s="145"/>
      <c r="J6" s="145"/>
      <c r="K6" s="146" t="s">
        <v>369</v>
      </c>
      <c r="L6" s="146"/>
      <c r="M6" s="146"/>
      <c r="N6" s="146"/>
      <c r="O6" s="146"/>
      <c r="P6" s="146"/>
      <c r="Q6" s="146"/>
      <c r="R6" s="146"/>
      <c r="S6" s="146"/>
      <c r="T6" s="146"/>
      <c r="U6" s="146"/>
    </row>
    <row r="7" spans="1:24" ht="13">
      <c r="A7" s="86" t="s">
        <v>370</v>
      </c>
      <c r="B7" s="145"/>
      <c r="C7" s="86" t="s">
        <v>371</v>
      </c>
      <c r="D7" s="86"/>
      <c r="E7" s="86" t="s">
        <v>372</v>
      </c>
      <c r="F7" s="86"/>
      <c r="G7" s="86" t="s">
        <v>371</v>
      </c>
      <c r="H7" s="86"/>
      <c r="I7" s="86" t="s">
        <v>371</v>
      </c>
      <c r="J7" s="86"/>
      <c r="K7" s="86" t="s">
        <v>373</v>
      </c>
      <c r="L7" s="86"/>
      <c r="M7" s="86" t="s">
        <v>374</v>
      </c>
      <c r="N7" s="86"/>
      <c r="O7" s="86" t="s">
        <v>375</v>
      </c>
      <c r="P7" s="86"/>
      <c r="Q7" s="86"/>
      <c r="R7" s="86"/>
      <c r="S7" s="86"/>
      <c r="T7" s="86"/>
      <c r="U7" s="86" t="s">
        <v>376</v>
      </c>
      <c r="V7" s="86" t="s">
        <v>371</v>
      </c>
      <c r="X7" s="86" t="s">
        <v>604</v>
      </c>
    </row>
    <row r="8" spans="1:24" ht="13">
      <c r="A8" s="87" t="s">
        <v>377</v>
      </c>
      <c r="B8" s="147"/>
      <c r="C8" s="87" t="s">
        <v>374</v>
      </c>
      <c r="D8" s="87"/>
      <c r="E8" s="87" t="s">
        <v>378</v>
      </c>
      <c r="F8" s="87"/>
      <c r="G8" s="87" t="s">
        <v>375</v>
      </c>
      <c r="H8" s="87"/>
      <c r="I8" s="87" t="s">
        <v>379</v>
      </c>
      <c r="J8" s="87"/>
      <c r="K8" s="87" t="s">
        <v>380</v>
      </c>
      <c r="L8" s="87"/>
      <c r="M8" s="87" t="s">
        <v>380</v>
      </c>
      <c r="N8" s="87"/>
      <c r="O8" s="87" t="s">
        <v>380</v>
      </c>
      <c r="P8" s="87"/>
      <c r="Q8" s="87" t="s">
        <v>375</v>
      </c>
      <c r="R8" s="87"/>
      <c r="S8" s="87" t="s">
        <v>379</v>
      </c>
      <c r="T8" s="87"/>
      <c r="U8" s="87" t="s">
        <v>374</v>
      </c>
      <c r="V8" s="87" t="s">
        <v>381</v>
      </c>
      <c r="X8" s="87" t="s">
        <v>605</v>
      </c>
    </row>
    <row r="9" spans="1:24">
      <c r="A9" s="148" t="s">
        <v>382</v>
      </c>
      <c r="C9" s="148" t="s">
        <v>383</v>
      </c>
      <c r="D9" s="149"/>
      <c r="E9" s="148" t="s">
        <v>384</v>
      </c>
      <c r="F9" s="149"/>
      <c r="G9" s="148" t="s">
        <v>385</v>
      </c>
      <c r="H9" s="149"/>
      <c r="I9" s="148" t="s">
        <v>386</v>
      </c>
      <c r="J9" s="149"/>
      <c r="K9" s="148" t="s">
        <v>387</v>
      </c>
      <c r="L9" s="149"/>
      <c r="M9" s="148" t="s">
        <v>388</v>
      </c>
      <c r="N9" s="149"/>
      <c r="O9" s="148" t="s">
        <v>389</v>
      </c>
      <c r="P9" s="149"/>
      <c r="Q9" s="148" t="s">
        <v>390</v>
      </c>
      <c r="R9" s="149"/>
      <c r="S9" s="148" t="s">
        <v>391</v>
      </c>
      <c r="T9" s="149"/>
      <c r="U9" s="148" t="s">
        <v>392</v>
      </c>
      <c r="V9" s="148" t="s">
        <v>393</v>
      </c>
    </row>
    <row r="10" spans="1:24">
      <c r="C10" s="60"/>
    </row>
    <row r="11" spans="1:24">
      <c r="A11" s="150" t="s">
        <v>21</v>
      </c>
      <c r="C11" s="60">
        <f ca="1">+COSS!I$895+COSS!I$919+COSS!I$911+COSS!I$903</f>
        <v>227557562.89048964</v>
      </c>
      <c r="D11" s="60"/>
      <c r="E11" s="60">
        <f ca="1">+COSS!I885</f>
        <v>1048609520.4662147</v>
      </c>
      <c r="F11" s="60"/>
      <c r="G11" s="60">
        <f ca="1">+COSS!I4476</f>
        <v>7875267.7237315848</v>
      </c>
      <c r="I11" s="140">
        <f ca="1">ROUND((G11/E11),4)*100</f>
        <v>0.75</v>
      </c>
      <c r="J11" s="137"/>
      <c r="K11" s="140">
        <f ca="1">ROUND((M11/C11),4)*100</f>
        <v>14.02</v>
      </c>
      <c r="M11" s="60">
        <f ca="1">ROUND((O11*$G$46),0)+1</f>
        <v>31894472</v>
      </c>
      <c r="N11" s="60"/>
      <c r="O11" s="60">
        <f ca="1">Q11-G11</f>
        <v>23803673.276268415</v>
      </c>
      <c r="P11" s="60"/>
      <c r="Q11" s="138">
        <f ca="1">ROUND((G$40/E$40*E11),0)</f>
        <v>31678941</v>
      </c>
      <c r="S11" s="140">
        <f ca="1">ROUND((Q11/E11),4)*100</f>
        <v>3.02</v>
      </c>
      <c r="U11" s="60">
        <f ca="1">C11+M11</f>
        <v>259452034.89048964</v>
      </c>
      <c r="V11" s="60">
        <f ca="1">U11-C11</f>
        <v>31894472</v>
      </c>
      <c r="X11" s="140">
        <f ca="1">+I11/$I$40</f>
        <v>0.24834437086092714</v>
      </c>
    </row>
    <row r="12" spans="1:24">
      <c r="C12" s="60"/>
      <c r="D12" s="60"/>
      <c r="E12" s="60"/>
      <c r="F12" s="60"/>
      <c r="G12" s="60"/>
      <c r="I12" s="136"/>
      <c r="J12" s="137"/>
      <c r="K12" s="136"/>
      <c r="M12" s="60"/>
      <c r="N12" s="60"/>
      <c r="O12" s="60"/>
      <c r="P12" s="60"/>
      <c r="Q12" s="138"/>
      <c r="S12" s="139"/>
      <c r="U12" s="60"/>
    </row>
    <row r="13" spans="1:24">
      <c r="A13" s="88" t="s">
        <v>614</v>
      </c>
      <c r="C13" s="60">
        <f ca="1">COSS!$J$895+COSS!$J$919+COSS!$J$911+COSS!$J$903</f>
        <v>78805667.317335486</v>
      </c>
      <c r="D13" s="60"/>
      <c r="E13" s="60">
        <f ca="1">+COSS!$J$885</f>
        <v>259865567.10880721</v>
      </c>
      <c r="F13" s="60"/>
      <c r="G13" s="60">
        <f ca="1">+COSS!$J$4476</f>
        <v>16739713.642145917</v>
      </c>
      <c r="I13" s="140">
        <f ca="1">ROUND((G13/E13),4)*100</f>
        <v>6.4399999999999995</v>
      </c>
      <c r="J13" s="137"/>
      <c r="K13" s="140">
        <f ca="1">ROUND((M13/C13),4)*100</f>
        <v>-15.110000000000001</v>
      </c>
      <c r="M13" s="60">
        <f ca="1">ROUND((O13*$G$46),0)</f>
        <v>-11910430</v>
      </c>
      <c r="N13" s="60"/>
      <c r="O13" s="60">
        <f ca="1">Q13-G13</f>
        <v>-8889063.6421459168</v>
      </c>
      <c r="P13" s="60"/>
      <c r="Q13" s="138">
        <f ca="1">ROUND((G$40/E$40*E13),0)</f>
        <v>7850650</v>
      </c>
      <c r="S13" s="140">
        <f ca="1">ROUND((Q13/E13),4)*100</f>
        <v>3.02</v>
      </c>
      <c r="U13" s="60">
        <f ca="1">C13+M13</f>
        <v>66895237.317335486</v>
      </c>
      <c r="V13" s="60">
        <f ca="1">U13-C13</f>
        <v>-11910430</v>
      </c>
      <c r="X13" s="140">
        <f ca="1">+I13/$I$40</f>
        <v>2.1324503311258276</v>
      </c>
    </row>
    <row r="14" spans="1:24">
      <c r="A14" s="88" t="s">
        <v>615</v>
      </c>
      <c r="C14" s="60">
        <f ca="1">COSS!$K$895+COSS!$K$919+COSS!$K$911+COSS!$K$903</f>
        <v>914466.00384019257</v>
      </c>
      <c r="D14" s="60"/>
      <c r="E14" s="60">
        <f ca="1">+COSS!$K$885</f>
        <v>2794331.0382337933</v>
      </c>
      <c r="F14" s="60"/>
      <c r="G14" s="60">
        <f ca="1">+COSS!$K$4476</f>
        <v>182482.94284315815</v>
      </c>
      <c r="I14" s="140">
        <f ca="1">ROUND((G14/E14),4)*100</f>
        <v>6.5299999999999994</v>
      </c>
      <c r="J14" s="137"/>
      <c r="K14" s="140">
        <f ca="1">ROUND((M14/C14),4)*100</f>
        <v>-14.37</v>
      </c>
      <c r="M14" s="60">
        <f ca="1">ROUND((O14*$G$46),0)</f>
        <v>-131397</v>
      </c>
      <c r="N14" s="60"/>
      <c r="O14" s="60">
        <f ca="1">Q14-G14</f>
        <v>-98064.942843158147</v>
      </c>
      <c r="P14" s="60"/>
      <c r="Q14" s="138">
        <f ca="1">ROUND((G$40/E$40*E14),0)</f>
        <v>84418</v>
      </c>
      <c r="S14" s="140">
        <f ca="1">ROUND((Q14/E14),4)*100</f>
        <v>3.02</v>
      </c>
      <c r="U14" s="60">
        <f ca="1">C14+M14</f>
        <v>783069.00384019257</v>
      </c>
      <c r="V14" s="60">
        <f ca="1">U14-C14</f>
        <v>-131397</v>
      </c>
      <c r="X14" s="140">
        <f ca="1">+I14/$I$40</f>
        <v>2.1622516556291389</v>
      </c>
    </row>
    <row r="15" spans="1:24">
      <c r="A15" s="141" t="s">
        <v>616</v>
      </c>
      <c r="B15" s="141"/>
      <c r="C15" s="142">
        <f ca="1">COSS!$L$895+COSS!$L$919+COSS!$L$911+COSS!$L$903</f>
        <v>47992.000202366675</v>
      </c>
      <c r="D15" s="142"/>
      <c r="E15" s="142">
        <f ca="1">+COSS!$L$885</f>
        <v>85316.640121527365</v>
      </c>
      <c r="F15" s="142"/>
      <c r="G15" s="142">
        <f ca="1">+COSS!$L$4476</f>
        <v>7639.86598436843</v>
      </c>
      <c r="H15" s="141"/>
      <c r="I15" s="143">
        <f ca="1">ROUND((G15/E15),4)*100</f>
        <v>8.9499999999999993</v>
      </c>
      <c r="J15" s="144"/>
      <c r="K15" s="143">
        <f ca="1">ROUND((M15/C15),4)*100</f>
        <v>-14.14</v>
      </c>
      <c r="L15" s="141"/>
      <c r="M15" s="142">
        <f ca="1">ROUND((O15*$G$46),0)</f>
        <v>-6784</v>
      </c>
      <c r="N15" s="142"/>
      <c r="O15" s="142">
        <f ca="1">Q15-G15</f>
        <v>-5062.86598436843</v>
      </c>
      <c r="P15" s="142"/>
      <c r="Q15" s="142">
        <f ca="1">ROUND((G$40/E$40*E15),0)</f>
        <v>2577</v>
      </c>
      <c r="R15" s="141"/>
      <c r="S15" s="143">
        <f ca="1">ROUND((Q15/E15),4)*100</f>
        <v>3.02</v>
      </c>
      <c r="T15" s="141"/>
      <c r="U15" s="142">
        <f ca="1">C15+M15</f>
        <v>41208.000202366675</v>
      </c>
      <c r="V15" s="142">
        <f ca="1">U15-C15</f>
        <v>-6784</v>
      </c>
      <c r="W15" s="141"/>
      <c r="X15" s="143">
        <f ca="1">+I15/$I$40</f>
        <v>2.9635761589403971</v>
      </c>
    </row>
    <row r="16" spans="1:24">
      <c r="A16" s="88" t="s">
        <v>739</v>
      </c>
      <c r="C16" s="60">
        <f ca="1">COSS!M895+COSS!M919+COSS!M911+COSS!M903</f>
        <v>79768125.321378052</v>
      </c>
      <c r="D16" s="60"/>
      <c r="E16" s="60">
        <f ca="1">+COSS!M885</f>
        <v>262745214.78716254</v>
      </c>
      <c r="F16" s="60"/>
      <c r="G16" s="60">
        <f ca="1">+COSS!M4476</f>
        <v>16929836.450973451</v>
      </c>
      <c r="I16" s="140">
        <f ca="1">ROUND((G16/E16),4)*100</f>
        <v>6.4399999999999995</v>
      </c>
      <c r="J16" s="137"/>
      <c r="K16" s="140">
        <f ca="1">ROUND((M16/C16),4)*100</f>
        <v>-15.1</v>
      </c>
      <c r="M16" s="60">
        <f ca="1">ROUND((O16*$G$46),0)</f>
        <v>-12048611</v>
      </c>
      <c r="N16" s="60"/>
      <c r="O16" s="60">
        <f ca="1">Q16-G16</f>
        <v>-8992191.4509734511</v>
      </c>
      <c r="P16" s="60"/>
      <c r="Q16" s="138">
        <f ca="1">ROUND((G$40/E$40*E16),0)</f>
        <v>7937645</v>
      </c>
      <c r="S16" s="140">
        <f ca="1">ROUND((Q16/E16),4)*100</f>
        <v>3.02</v>
      </c>
      <c r="U16" s="60">
        <f ca="1">C16+M16</f>
        <v>67719514.321378052</v>
      </c>
      <c r="V16" s="60">
        <f ca="1">U16-C16</f>
        <v>-12048611</v>
      </c>
      <c r="X16" s="140">
        <f ca="1">+I16/$I$40</f>
        <v>2.1324503311258276</v>
      </c>
    </row>
    <row r="17" spans="1:24">
      <c r="C17" s="60"/>
      <c r="D17" s="60"/>
      <c r="E17" s="60"/>
      <c r="F17" s="60"/>
      <c r="G17" s="60"/>
      <c r="I17" s="136"/>
      <c r="J17" s="137"/>
      <c r="K17" s="136"/>
      <c r="M17" s="60"/>
      <c r="N17" s="60"/>
      <c r="O17" s="60"/>
      <c r="P17" s="60"/>
      <c r="Q17" s="138"/>
      <c r="S17" s="139"/>
      <c r="U17" s="60"/>
    </row>
    <row r="18" spans="1:24">
      <c r="A18" s="88" t="s">
        <v>433</v>
      </c>
      <c r="C18" s="60">
        <f ca="1">COSS!$X$895+COSS!$X$919+COSS!$X$911+COSS!$X$903</f>
        <v>10060915.040317418</v>
      </c>
      <c r="D18" s="60"/>
      <c r="E18" s="60">
        <f ca="1">+COSS!$X$885</f>
        <v>22131985.857242879</v>
      </c>
      <c r="F18" s="60"/>
      <c r="G18" s="60">
        <f ca="1">+COSS!$X$4476</f>
        <v>3129461.9927768549</v>
      </c>
      <c r="I18" s="140">
        <f t="shared" ref="I18:I19" ca="1" si="0">ROUND((G18/E18),4)*100</f>
        <v>14.14</v>
      </c>
      <c r="J18" s="137"/>
      <c r="K18" s="140">
        <f t="shared" ref="K18:K19" ca="1" si="1">ROUND((M18/C18),4)*100</f>
        <v>-32.769999999999996</v>
      </c>
      <c r="M18" s="60">
        <f ca="1">ROUND((O18*$G$46),0)</f>
        <v>-3297279</v>
      </c>
      <c r="N18" s="60"/>
      <c r="O18" s="60">
        <f t="shared" ref="O18:O19" ca="1" si="2">Q18-G18</f>
        <v>-2460844.9927768549</v>
      </c>
      <c r="P18" s="60"/>
      <c r="Q18" s="138">
        <f ca="1">ROUND((G$40/E$40*E18),0)</f>
        <v>668617</v>
      </c>
      <c r="S18" s="140">
        <f t="shared" ref="S18:S19" ca="1" si="3">ROUND((Q18/E18),4)*100</f>
        <v>3.02</v>
      </c>
      <c r="U18" s="60">
        <f t="shared" ref="U18:U19" ca="1" si="4">C18+M18</f>
        <v>6763636.0403174181</v>
      </c>
      <c r="V18" s="60">
        <f t="shared" ref="V18:V19" ca="1" si="5">U18-C18</f>
        <v>-3297279</v>
      </c>
      <c r="X18" s="140">
        <f ca="1">+I18/$I$40</f>
        <v>4.6821192052980134</v>
      </c>
    </row>
    <row r="19" spans="1:24">
      <c r="A19" s="141" t="s">
        <v>434</v>
      </c>
      <c r="B19" s="141"/>
      <c r="C19" s="142">
        <f ca="1">COSS!$Y$895+COSS!$Y$919+COSS!$Y$911+COSS!$Y$903</f>
        <v>171604.00069038389</v>
      </c>
      <c r="D19" s="142"/>
      <c r="E19" s="142">
        <f ca="1">+COSS!$Y$885</f>
        <v>395185.2743613479</v>
      </c>
      <c r="F19" s="142"/>
      <c r="G19" s="142">
        <f ca="1">+COSS!$Y$4476</f>
        <v>47548.952750356446</v>
      </c>
      <c r="H19" s="141"/>
      <c r="I19" s="143">
        <f t="shared" ca="1" si="0"/>
        <v>12.030000000000001</v>
      </c>
      <c r="J19" s="144"/>
      <c r="K19" s="143">
        <f t="shared" ca="1" si="1"/>
        <v>-27.800000000000004</v>
      </c>
      <c r="L19" s="141"/>
      <c r="M19" s="142">
        <f ca="1">ROUND((O19*$G$46),0)</f>
        <v>-47714</v>
      </c>
      <c r="N19" s="142"/>
      <c r="O19" s="142">
        <f t="shared" ca="1" si="2"/>
        <v>-35609.952750356446</v>
      </c>
      <c r="P19" s="142"/>
      <c r="Q19" s="142">
        <f ca="1">ROUND((G$40/E$40*E19),0)</f>
        <v>11939</v>
      </c>
      <c r="R19" s="141"/>
      <c r="S19" s="143">
        <f t="shared" ca="1" si="3"/>
        <v>3.02</v>
      </c>
      <c r="T19" s="141"/>
      <c r="U19" s="142">
        <f t="shared" ca="1" si="4"/>
        <v>123890.00069038389</v>
      </c>
      <c r="V19" s="142">
        <f t="shared" ca="1" si="5"/>
        <v>-47714</v>
      </c>
      <c r="W19" s="141"/>
      <c r="X19" s="143">
        <f ca="1">+I19/$I$40</f>
        <v>3.983443708609272</v>
      </c>
    </row>
    <row r="20" spans="1:24" outlineLevel="1">
      <c r="A20" s="88" t="s">
        <v>741</v>
      </c>
      <c r="C20" s="60">
        <f ca="1">COSS!Z895+COSS!Z919+COSS!Z911+COSS!Z903</f>
        <v>10232519.041007802</v>
      </c>
      <c r="D20" s="60"/>
      <c r="E20" s="60">
        <f ca="1">+COSS!Z885</f>
        <v>22527171.131604232</v>
      </c>
      <c r="F20" s="60"/>
      <c r="G20" s="60">
        <f ca="1">+COSS!Z4476</f>
        <v>3177010.9455272118</v>
      </c>
      <c r="I20" s="140">
        <f ca="1">ROUND((G20/E20),4)*100</f>
        <v>14.099999999999998</v>
      </c>
      <c r="J20" s="137"/>
      <c r="K20" s="140">
        <f ca="1">ROUND((M20/C20),4)*100</f>
        <v>-32.690000000000005</v>
      </c>
      <c r="M20" s="60">
        <f ca="1">ROUND((O20*$G$46),0)</f>
        <v>-3344994</v>
      </c>
      <c r="N20" s="60"/>
      <c r="O20" s="60">
        <f ca="1">Q20-G20</f>
        <v>-2496455.9455272118</v>
      </c>
      <c r="P20" s="60"/>
      <c r="Q20" s="138">
        <f ca="1">ROUND((G$40/E$40*E20),0)</f>
        <v>680555</v>
      </c>
      <c r="S20" s="140">
        <f ca="1">ROUND((Q20/E20),4)*100</f>
        <v>3.02</v>
      </c>
      <c r="U20" s="60">
        <f ca="1">C20+M20</f>
        <v>6887525.0410078019</v>
      </c>
      <c r="V20" s="60">
        <f ca="1">U20-C20</f>
        <v>-3344994</v>
      </c>
      <c r="X20" s="140">
        <f ca="1">+I20/$I$40</f>
        <v>4.6688741721854301</v>
      </c>
    </row>
    <row r="21" spans="1:24" outlineLevel="1">
      <c r="C21" s="60"/>
      <c r="D21" s="60"/>
      <c r="E21" s="60"/>
      <c r="F21" s="60"/>
      <c r="G21" s="60"/>
      <c r="I21" s="140"/>
      <c r="J21" s="137"/>
      <c r="K21" s="140"/>
      <c r="M21" s="60"/>
      <c r="N21" s="60"/>
      <c r="O21" s="60"/>
      <c r="P21" s="60"/>
      <c r="Q21" s="138"/>
      <c r="S21" s="140"/>
      <c r="U21" s="60"/>
      <c r="V21" s="60"/>
      <c r="X21" s="140"/>
    </row>
    <row r="22" spans="1:24">
      <c r="A22" s="88" t="s">
        <v>24</v>
      </c>
      <c r="C22" s="60">
        <f ca="1">+COSS!$N$895+COSS!$N$903+COSS!$N$911+COSS!$N$919</f>
        <v>32912090.131305628</v>
      </c>
      <c r="D22" s="60"/>
      <c r="E22" s="60">
        <f ca="1">+COSS!N885</f>
        <v>77562466.84133327</v>
      </c>
      <c r="F22" s="60"/>
      <c r="G22" s="60">
        <f ca="1">+COSS!N4476</f>
        <v>9024158.7504508309</v>
      </c>
      <c r="I22" s="140">
        <f ca="1">ROUND((G22/E22),4)*100</f>
        <v>11.63</v>
      </c>
      <c r="J22" s="137"/>
      <c r="K22" s="140">
        <f ca="1">ROUND((M22/C22),4)*100</f>
        <v>-27.200000000000003</v>
      </c>
      <c r="M22" s="60">
        <f ca="1">ROUND((O22*$G$46),0)</f>
        <v>-8951804</v>
      </c>
      <c r="N22" s="60"/>
      <c r="O22" s="60">
        <f t="shared" ref="O22:O23" ca="1" si="6">Q22-G22</f>
        <v>-6680963.7504508309</v>
      </c>
      <c r="P22" s="60"/>
      <c r="Q22" s="138">
        <f ca="1">ROUND((G$40/E$40*E22),0)</f>
        <v>2343195</v>
      </c>
      <c r="S22" s="140">
        <f t="shared" ref="S22:S23" ca="1" si="7">ROUND((Q22/E22),4)*100</f>
        <v>3.02</v>
      </c>
      <c r="U22" s="60">
        <f t="shared" ref="U22:U23" ca="1" si="8">C22+M22</f>
        <v>23960286.131305628</v>
      </c>
      <c r="V22" s="60">
        <f t="shared" ref="V22:V23" ca="1" si="9">U22-C22</f>
        <v>-8951804</v>
      </c>
      <c r="X22" s="140">
        <f ca="1">+I22/$I$40</f>
        <v>3.8509933774834439</v>
      </c>
    </row>
    <row r="23" spans="1:24">
      <c r="A23" s="88" t="s">
        <v>25</v>
      </c>
      <c r="C23" s="60">
        <f ca="1">+COSS!$O$895+COSS!$O$903+COSS!$O$911+COSS!$O$919</f>
        <v>9150366.0357975569</v>
      </c>
      <c r="D23" s="60"/>
      <c r="E23" s="60">
        <f ca="1">+COSS!O885</f>
        <v>19830570.958931968</v>
      </c>
      <c r="F23" s="60"/>
      <c r="G23" s="60">
        <f ca="1">+COSS!O4476</f>
        <v>2659640.2504264698</v>
      </c>
      <c r="I23" s="140">
        <f ca="1">ROUND((G23/E23),4)*100</f>
        <v>13.41</v>
      </c>
      <c r="J23" s="137"/>
      <c r="K23" s="140">
        <f ca="1">ROUND((M23/C23),4)*100</f>
        <v>-30.17</v>
      </c>
      <c r="M23" s="60">
        <f ca="1">ROUND((O23*$G$46),0)</f>
        <v>-2760925</v>
      </c>
      <c r="N23" s="60"/>
      <c r="O23" s="60">
        <f t="shared" ca="1" si="6"/>
        <v>-2060550.2504264698</v>
      </c>
      <c r="P23" s="60"/>
      <c r="Q23" s="138">
        <f ca="1">ROUND((G$40/E$40*E23),0)</f>
        <v>599090</v>
      </c>
      <c r="S23" s="140">
        <f t="shared" ca="1" si="7"/>
        <v>3.02</v>
      </c>
      <c r="U23" s="60">
        <f t="shared" ca="1" si="8"/>
        <v>6389441.0357975569</v>
      </c>
      <c r="V23" s="60">
        <f t="shared" ca="1" si="9"/>
        <v>-2760925</v>
      </c>
      <c r="X23" s="140">
        <f ca="1">+I23/$I$40</f>
        <v>4.4403973509933774</v>
      </c>
    </row>
    <row r="24" spans="1:24">
      <c r="A24" s="141" t="s">
        <v>27</v>
      </c>
      <c r="B24" s="141"/>
      <c r="C24" s="142">
        <f ca="1">+COSS!$P$895+COSS!$P$903+COSS!$P$911+COSS!$P$919</f>
        <v>972700.00368938094</v>
      </c>
      <c r="D24" s="142"/>
      <c r="E24" s="142">
        <f ca="1">+COSS!P885</f>
        <v>2776619.2292509601</v>
      </c>
      <c r="F24" s="142"/>
      <c r="G24" s="142">
        <f ca="1">+COSS!P4476</f>
        <v>92128.124676204912</v>
      </c>
      <c r="H24" s="141"/>
      <c r="I24" s="143">
        <f ca="1">ROUND((G24/E24),4)*100</f>
        <v>3.32</v>
      </c>
      <c r="J24" s="144"/>
      <c r="K24" s="143">
        <f ca="1">ROUND((M24/C24),4)*100</f>
        <v>-1.1400000000000001</v>
      </c>
      <c r="L24" s="141"/>
      <c r="M24" s="142">
        <f ca="1">ROUND((O24*$G$46),0)</f>
        <v>-11048</v>
      </c>
      <c r="N24" s="142"/>
      <c r="O24" s="142">
        <f t="shared" ref="O24" ca="1" si="10">Q24-G24</f>
        <v>-8245.1246762049122</v>
      </c>
      <c r="P24" s="142"/>
      <c r="Q24" s="142">
        <f t="shared" ref="Q24" ca="1" si="11">ROUND((G$40/E$40*E24),0)</f>
        <v>83883</v>
      </c>
      <c r="R24" s="141"/>
      <c r="S24" s="143">
        <f t="shared" ref="S24" ca="1" si="12">ROUND((Q24/E24),4)*100</f>
        <v>3.02</v>
      </c>
      <c r="T24" s="141"/>
      <c r="U24" s="142">
        <f t="shared" ref="U24" ca="1" si="13">C24+M24</f>
        <v>961652.00368938094</v>
      </c>
      <c r="V24" s="142">
        <f t="shared" ref="V24" ca="1" si="14">U24-C24</f>
        <v>-11048</v>
      </c>
      <c r="W24" s="141"/>
      <c r="X24" s="143">
        <f t="shared" ref="X24" ca="1" si="15">+I24/$I$40</f>
        <v>1.0993377483443707</v>
      </c>
    </row>
    <row r="25" spans="1:24" outlineLevel="1">
      <c r="A25" s="141" t="s">
        <v>740</v>
      </c>
      <c r="B25" s="141"/>
      <c r="C25" s="142">
        <f ca="1">COSS!R895+COSS!R919+COSS!R911+COSS!R903</f>
        <v>43035156.170792565</v>
      </c>
      <c r="D25" s="142"/>
      <c r="E25" s="142">
        <f ca="1">+COSS!R885</f>
        <v>100169657.02951619</v>
      </c>
      <c r="F25" s="142"/>
      <c r="G25" s="142">
        <f ca="1">+COSS!R4476</f>
        <v>11775927.125553517</v>
      </c>
      <c r="H25" s="141"/>
      <c r="I25" s="143">
        <f ca="1">ROUND((G25/E25),4)*100</f>
        <v>11.76</v>
      </c>
      <c r="J25" s="144"/>
      <c r="K25" s="143">
        <f ca="1">ROUND((M25/C25),4)*100</f>
        <v>-27.24</v>
      </c>
      <c r="L25" s="141"/>
      <c r="M25" s="142">
        <f ca="1">ROUND((O25*$G$46),0)</f>
        <v>-11723776</v>
      </c>
      <c r="N25" s="142"/>
      <c r="O25" s="142">
        <f ca="1">Q25-G25</f>
        <v>-8749759.1255535167</v>
      </c>
      <c r="P25" s="142"/>
      <c r="Q25" s="142">
        <f ca="1">ROUND((G$40/E$40*E25),0)</f>
        <v>3026168</v>
      </c>
      <c r="R25" s="141"/>
      <c r="S25" s="143">
        <f ca="1">ROUND((Q25/E25),4)*100</f>
        <v>3.02</v>
      </c>
      <c r="T25" s="141"/>
      <c r="U25" s="142">
        <f ca="1">C25+M25</f>
        <v>31311380.170792565</v>
      </c>
      <c r="V25" s="142">
        <f ca="1">U25-C25</f>
        <v>-11723776</v>
      </c>
      <c r="W25" s="141"/>
      <c r="X25" s="143">
        <f ca="1">+I25/$I$40</f>
        <v>3.8940397350993377</v>
      </c>
    </row>
    <row r="26" spans="1:24">
      <c r="A26" s="88" t="s">
        <v>742</v>
      </c>
      <c r="C26" s="60">
        <f ca="1">+C25+C20</f>
        <v>53267675.211800367</v>
      </c>
      <c r="D26" s="60">
        <f t="shared" ref="D26:V26" si="16">+D25+D20</f>
        <v>0</v>
      </c>
      <c r="E26" s="60">
        <f t="shared" ca="1" si="16"/>
        <v>122696828.16112041</v>
      </c>
      <c r="F26" s="60">
        <f t="shared" si="16"/>
        <v>0</v>
      </c>
      <c r="G26" s="60">
        <f t="shared" ca="1" si="16"/>
        <v>14952938.071080729</v>
      </c>
      <c r="H26" s="60">
        <f t="shared" si="16"/>
        <v>0</v>
      </c>
      <c r="I26" s="140">
        <f ca="1">ROUND((G26/E26),4)*100</f>
        <v>12.19</v>
      </c>
      <c r="J26" s="60"/>
      <c r="K26" s="140">
        <f ca="1">ROUND((M26/C26),4)*100</f>
        <v>-28.29</v>
      </c>
      <c r="L26" s="60">
        <f t="shared" si="16"/>
        <v>0</v>
      </c>
      <c r="M26" s="60">
        <f t="shared" ca="1" si="16"/>
        <v>-15068770</v>
      </c>
      <c r="N26" s="60">
        <f t="shared" si="16"/>
        <v>0</v>
      </c>
      <c r="O26" s="60">
        <f t="shared" ca="1" si="16"/>
        <v>-11246215.071080729</v>
      </c>
      <c r="P26" s="60">
        <f t="shared" si="16"/>
        <v>0</v>
      </c>
      <c r="Q26" s="60">
        <f t="shared" ca="1" si="16"/>
        <v>3706723</v>
      </c>
      <c r="R26" s="60">
        <f t="shared" si="16"/>
        <v>0</v>
      </c>
      <c r="S26" s="140">
        <f t="shared" ref="S26" ca="1" si="17">ROUND((Q26/E26),4)*100</f>
        <v>3.02</v>
      </c>
      <c r="T26" s="60">
        <f t="shared" si="16"/>
        <v>0</v>
      </c>
      <c r="U26" s="60">
        <f t="shared" ca="1" si="16"/>
        <v>38198905.211800367</v>
      </c>
      <c r="V26" s="60">
        <f t="shared" ca="1" si="16"/>
        <v>-15068770</v>
      </c>
      <c r="W26" s="60"/>
      <c r="X26" s="140">
        <f ca="1">+I26/$I$40</f>
        <v>4.0364238410596025</v>
      </c>
    </row>
    <row r="27" spans="1:24">
      <c r="C27" s="60"/>
      <c r="D27" s="60"/>
      <c r="E27" s="60"/>
      <c r="F27" s="60"/>
      <c r="G27" s="60"/>
      <c r="I27" s="136" t="s">
        <v>394</v>
      </c>
      <c r="J27" s="137"/>
      <c r="K27" s="136" t="s">
        <v>394</v>
      </c>
      <c r="M27" s="60" t="s">
        <v>394</v>
      </c>
      <c r="N27" s="60"/>
      <c r="O27" s="60" t="s">
        <v>394</v>
      </c>
      <c r="P27" s="60"/>
      <c r="Q27" s="138" t="s">
        <v>394</v>
      </c>
      <c r="S27" s="139" t="s">
        <v>394</v>
      </c>
      <c r="U27" s="60" t="s">
        <v>394</v>
      </c>
      <c r="V27" s="60" t="s">
        <v>394</v>
      </c>
    </row>
    <row r="28" spans="1:24">
      <c r="A28" s="88" t="s">
        <v>429</v>
      </c>
      <c r="C28" s="60">
        <f ca="1">COSS!$S$895+COSS!$S$919+COSS!$S$911+COSS!$S$903</f>
        <v>1317898.0053962455</v>
      </c>
      <c r="D28" s="60"/>
      <c r="E28" s="60">
        <f ca="1">+COSS!$S$885</f>
        <v>3254522.7337303171</v>
      </c>
      <c r="F28" s="60"/>
      <c r="G28" s="60">
        <f ca="1">+COSS!$S$4476</f>
        <v>284680.65554399689</v>
      </c>
      <c r="I28" s="140">
        <f t="shared" ref="I28:I31" ca="1" si="18">ROUND((G28/E28),4)*100</f>
        <v>8.75</v>
      </c>
      <c r="J28" s="137"/>
      <c r="K28" s="140">
        <f t="shared" ref="K28:K31" ca="1" si="19">ROUND((M28/C28),4)*100</f>
        <v>-18.95</v>
      </c>
      <c r="M28" s="60">
        <f t="shared" ref="M28:M31" ca="1" si="20">ROUND((O28*$G$46),0)</f>
        <v>-249703</v>
      </c>
      <c r="N28" s="60"/>
      <c r="O28" s="60">
        <f t="shared" ref="O28:O31" ca="1" si="21">Q28-G28</f>
        <v>-186359.65554399689</v>
      </c>
      <c r="P28" s="60"/>
      <c r="Q28" s="138">
        <f t="shared" ref="Q28:Q31" ca="1" si="22">ROUND((G$40/E$40*E28),0)</f>
        <v>98321</v>
      </c>
      <c r="S28" s="140">
        <f t="shared" ref="S28:S31" ca="1" si="23">ROUND((Q28/E28),4)*100</f>
        <v>3.02</v>
      </c>
      <c r="U28" s="60">
        <f t="shared" ref="U28:U31" ca="1" si="24">C28+M28</f>
        <v>1068195.0053962455</v>
      </c>
      <c r="V28" s="60">
        <f t="shared" ref="V28:V31" ca="1" si="25">U28-C28</f>
        <v>-249703</v>
      </c>
      <c r="X28" s="140">
        <f t="shared" ref="X28:X31" ca="1" si="26">+I28/$I$40</f>
        <v>2.8973509933774833</v>
      </c>
    </row>
    <row r="29" spans="1:24">
      <c r="A29" s="88" t="s">
        <v>430</v>
      </c>
      <c r="C29" s="60">
        <f ca="1">COSS!$T$895+COSS!$T$919+COSS!$T$911+COSS!$T$903</f>
        <v>27807945.106365249</v>
      </c>
      <c r="D29" s="60"/>
      <c r="E29" s="60">
        <f ca="1">+COSS!$T$885</f>
        <v>56426477.634234935</v>
      </c>
      <c r="F29" s="60"/>
      <c r="G29" s="60">
        <f ca="1">+COSS!$T$4476</f>
        <v>6846088.548282655</v>
      </c>
      <c r="I29" s="140">
        <f t="shared" ca="1" si="18"/>
        <v>12.13</v>
      </c>
      <c r="J29" s="137"/>
      <c r="K29" s="140">
        <f t="shared" ca="1" si="19"/>
        <v>-24.77</v>
      </c>
      <c r="M29" s="60">
        <f t="shared" ca="1" si="20"/>
        <v>-6888974</v>
      </c>
      <c r="N29" s="60"/>
      <c r="O29" s="60">
        <f t="shared" ca="1" si="21"/>
        <v>-5141420.548282655</v>
      </c>
      <c r="P29" s="60"/>
      <c r="Q29" s="138">
        <f t="shared" ca="1" si="22"/>
        <v>1704668</v>
      </c>
      <c r="S29" s="140">
        <f t="shared" ca="1" si="23"/>
        <v>3.02</v>
      </c>
      <c r="U29" s="60">
        <f t="shared" ca="1" si="24"/>
        <v>20918971.106365249</v>
      </c>
      <c r="V29" s="60">
        <f t="shared" ca="1" si="25"/>
        <v>-6888974</v>
      </c>
      <c r="X29" s="140">
        <f t="shared" ca="1" si="26"/>
        <v>4.0165562913907289</v>
      </c>
    </row>
    <row r="30" spans="1:24">
      <c r="A30" s="88" t="s">
        <v>431</v>
      </c>
      <c r="C30" s="60">
        <f ca="1">COSS!$U$895+COSS!$U$919+COSS!$U$911+COSS!$U$903</f>
        <v>89331010.367193192</v>
      </c>
      <c r="D30" s="60"/>
      <c r="E30" s="60">
        <f ca="1">+COSS!$U$885</f>
        <v>239753416.40378538</v>
      </c>
      <c r="F30" s="60"/>
      <c r="G30" s="60">
        <f ca="1">+COSS!$U$4476</f>
        <v>2510436.508009511</v>
      </c>
      <c r="I30" s="140">
        <f t="shared" ca="1" si="18"/>
        <v>1.05</v>
      </c>
      <c r="J30" s="137"/>
      <c r="K30" s="140">
        <f t="shared" ca="1" si="19"/>
        <v>7.1</v>
      </c>
      <c r="M30" s="60">
        <f t="shared" ca="1" si="20"/>
        <v>6341219</v>
      </c>
      <c r="N30" s="60"/>
      <c r="O30" s="60">
        <f t="shared" ca="1" si="21"/>
        <v>4732616.491990489</v>
      </c>
      <c r="P30" s="60"/>
      <c r="Q30" s="138">
        <f t="shared" ca="1" si="22"/>
        <v>7243053</v>
      </c>
      <c r="S30" s="140">
        <f t="shared" ca="1" si="23"/>
        <v>3.02</v>
      </c>
      <c r="U30" s="60">
        <f t="shared" ca="1" si="24"/>
        <v>95672229.367193192</v>
      </c>
      <c r="V30" s="60">
        <f t="shared" ca="1" si="25"/>
        <v>6341219</v>
      </c>
      <c r="X30" s="140">
        <f t="shared" ca="1" si="26"/>
        <v>0.34768211920529801</v>
      </c>
    </row>
    <row r="31" spans="1:24">
      <c r="A31" s="141" t="s">
        <v>743</v>
      </c>
      <c r="B31" s="141"/>
      <c r="C31" s="142">
        <f ca="1">COSS!$V$895+COSS!$V$919+COSS!$V$911+COSS!$V$903</f>
        <v>14144263.057914888</v>
      </c>
      <c r="D31" s="142"/>
      <c r="E31" s="142">
        <f ca="1">+COSS!$V$885</f>
        <v>26431451.037546184</v>
      </c>
      <c r="F31" s="142"/>
      <c r="G31" s="142">
        <f ca="1">+COSS!$V$4476</f>
        <v>1499753.363509011</v>
      </c>
      <c r="H31" s="141"/>
      <c r="I31" s="143">
        <f t="shared" ca="1" si="18"/>
        <v>5.67</v>
      </c>
      <c r="J31" s="144"/>
      <c r="K31" s="143">
        <f t="shared" ca="1" si="19"/>
        <v>-6.64</v>
      </c>
      <c r="L31" s="141"/>
      <c r="M31" s="142">
        <f t="shared" ca="1" si="20"/>
        <v>-939601</v>
      </c>
      <c r="N31" s="142"/>
      <c r="O31" s="142">
        <f t="shared" ca="1" si="21"/>
        <v>-701248.36350901099</v>
      </c>
      <c r="P31" s="142"/>
      <c r="Q31" s="142">
        <f t="shared" ca="1" si="22"/>
        <v>798505</v>
      </c>
      <c r="R31" s="141"/>
      <c r="S31" s="143">
        <f t="shared" ca="1" si="23"/>
        <v>3.02</v>
      </c>
      <c r="T31" s="141"/>
      <c r="U31" s="142">
        <f t="shared" ca="1" si="24"/>
        <v>13204662.057914888</v>
      </c>
      <c r="V31" s="142">
        <f t="shared" ca="1" si="25"/>
        <v>-939601</v>
      </c>
      <c r="W31" s="141"/>
      <c r="X31" s="143">
        <f t="shared" ca="1" si="26"/>
        <v>1.8774834437086092</v>
      </c>
    </row>
    <row r="32" spans="1:24">
      <c r="A32" s="88" t="s">
        <v>744</v>
      </c>
      <c r="C32" s="60">
        <f ca="1">COSS!W895+COSS!W919+COSS!W911+COSS!W903</f>
        <v>132601116.53686957</v>
      </c>
      <c r="D32" s="60"/>
      <c r="E32" s="60">
        <f ca="1">+COSS!W885</f>
        <v>325865867.80929691</v>
      </c>
      <c r="F32" s="60"/>
      <c r="G32" s="60">
        <f ca="1">+COSS!W4476</f>
        <v>11140959.075345185</v>
      </c>
      <c r="I32" s="140">
        <f ca="1">ROUND((G32/E32),4)*100</f>
        <v>3.42</v>
      </c>
      <c r="J32" s="137"/>
      <c r="K32" s="140">
        <f ca="1">ROUND((M32/C32),4)*100</f>
        <v>-1.31</v>
      </c>
      <c r="M32" s="60">
        <f ca="1">ROUND((O32*$G$46),0)</f>
        <v>-1737059</v>
      </c>
      <c r="N32" s="60"/>
      <c r="O32" s="60">
        <f t="shared" ref="O32:O36" ca="1" si="27">Q32-G32</f>
        <v>-1296412.0753451847</v>
      </c>
      <c r="P32" s="60"/>
      <c r="Q32" s="138">
        <f ca="1">ROUND((G$40/E$40*E32),0)</f>
        <v>9844547</v>
      </c>
      <c r="S32" s="140">
        <f ca="1">ROUND((Q32/E32),4)*100</f>
        <v>3.02</v>
      </c>
      <c r="U32" s="60">
        <f t="shared" ref="U32:U36" ca="1" si="28">C32+M32</f>
        <v>130864057.53686957</v>
      </c>
      <c r="V32" s="60">
        <f ca="1">U32-C32</f>
        <v>-1737059</v>
      </c>
      <c r="X32" s="140">
        <f ca="1">+I32/$I$40</f>
        <v>1.1324503311258278</v>
      </c>
    </row>
    <row r="33" spans="1:24">
      <c r="C33" s="60"/>
      <c r="D33" s="60"/>
      <c r="E33" s="60"/>
      <c r="F33" s="60"/>
      <c r="G33" s="60"/>
      <c r="I33" s="136" t="s">
        <v>394</v>
      </c>
      <c r="J33" s="137"/>
      <c r="K33" s="136" t="s">
        <v>394</v>
      </c>
      <c r="M33" s="60" t="s">
        <v>394</v>
      </c>
      <c r="N33" s="60"/>
      <c r="O33" s="60" t="s">
        <v>394</v>
      </c>
      <c r="P33" s="60"/>
      <c r="Q33" s="138" t="s">
        <v>394</v>
      </c>
      <c r="S33" s="139" t="s">
        <v>394</v>
      </c>
      <c r="U33" s="60" t="s">
        <v>394</v>
      </c>
      <c r="V33" s="60" t="s">
        <v>394</v>
      </c>
    </row>
    <row r="34" spans="1:24">
      <c r="A34" s="88" t="s">
        <v>186</v>
      </c>
      <c r="C34" s="60">
        <f ca="1">COSS!AA895+COSS!AA919+COSS!AA911+COSS!AA903</f>
        <v>167202.00073675506</v>
      </c>
      <c r="D34" s="60"/>
      <c r="E34" s="60">
        <f ca="1">+COSS!AA885</f>
        <v>355593.3129272635</v>
      </c>
      <c r="F34" s="60"/>
      <c r="G34" s="60">
        <f ca="1">+COSS!AA4476</f>
        <v>53828.584810454297</v>
      </c>
      <c r="I34" s="140">
        <f ca="1">ROUND((G34/E34),4)*100</f>
        <v>15.14</v>
      </c>
      <c r="J34" s="137"/>
      <c r="K34" s="140">
        <f ca="1">ROUND((M34/C34),4)*100</f>
        <v>-34.53</v>
      </c>
      <c r="M34" s="60">
        <f ca="1">ROUND((O34*$G$46),0)</f>
        <v>-57730</v>
      </c>
      <c r="N34" s="60"/>
      <c r="O34" s="60">
        <f t="shared" ca="1" si="27"/>
        <v>-43085.584810454297</v>
      </c>
      <c r="P34" s="60"/>
      <c r="Q34" s="138">
        <f ca="1">ROUND((G$40/E$40*E34),0)</f>
        <v>10743</v>
      </c>
      <c r="S34" s="140">
        <f ca="1">ROUND((Q34/E34),4)*100</f>
        <v>3.02</v>
      </c>
      <c r="U34" s="60">
        <f t="shared" ca="1" si="28"/>
        <v>109472.00073675506</v>
      </c>
      <c r="V34" s="60">
        <f ca="1">U34-C34</f>
        <v>-57730</v>
      </c>
      <c r="X34" s="140">
        <f ca="1">+I34/$I$40</f>
        <v>5.0132450331125833</v>
      </c>
    </row>
    <row r="35" spans="1:24">
      <c r="C35" s="60"/>
      <c r="D35" s="60"/>
      <c r="E35" s="60"/>
      <c r="F35" s="60"/>
      <c r="G35" s="60"/>
      <c r="I35" s="136" t="s">
        <v>394</v>
      </c>
      <c r="J35" s="137"/>
      <c r="K35" s="136" t="s">
        <v>394</v>
      </c>
      <c r="M35" s="60" t="s">
        <v>394</v>
      </c>
      <c r="N35" s="60"/>
      <c r="O35" s="60" t="s">
        <v>394</v>
      </c>
      <c r="P35" s="60"/>
      <c r="Q35" s="138" t="s">
        <v>394</v>
      </c>
      <c r="S35" s="139" t="s">
        <v>394</v>
      </c>
      <c r="U35" s="60" t="s">
        <v>394</v>
      </c>
      <c r="V35" s="60" t="s">
        <v>394</v>
      </c>
    </row>
    <row r="36" spans="1:24">
      <c r="A36" s="88" t="s">
        <v>5</v>
      </c>
      <c r="C36" s="60">
        <f ca="1">COSS!AB895+COSS!AB919+COSS!AB911+COSS!AB903</f>
        <v>7822241.0326588033</v>
      </c>
      <c r="D36" s="60"/>
      <c r="E36" s="60">
        <f ca="1">+COSS!AB885</f>
        <v>29038014.653224722</v>
      </c>
      <c r="F36" s="60"/>
      <c r="G36" s="60">
        <f ca="1">+COSS!AB4476</f>
        <v>2640420.0947749028</v>
      </c>
      <c r="I36" s="140">
        <f ca="1">ROUND((G36/E36),4)*100</f>
        <v>9.09</v>
      </c>
      <c r="J36" s="137"/>
      <c r="K36" s="140">
        <f ca="1">ROUND((M36/C36),4)*100</f>
        <v>-30.2</v>
      </c>
      <c r="M36" s="60">
        <f ca="1">ROUND((O36*$G$46),0)</f>
        <v>-2362465</v>
      </c>
      <c r="N36" s="60"/>
      <c r="O36" s="60">
        <f t="shared" ca="1" si="27"/>
        <v>-1763169.0947749028</v>
      </c>
      <c r="P36" s="60"/>
      <c r="Q36" s="138">
        <f ca="1">ROUND((G$40/E$40*E36),0)</f>
        <v>877251</v>
      </c>
      <c r="S36" s="140">
        <f ca="1">ROUND((Q36/E36),4)*100</f>
        <v>3.02</v>
      </c>
      <c r="U36" s="60">
        <f t="shared" ca="1" si="28"/>
        <v>5459776.0326588033</v>
      </c>
      <c r="V36" s="60">
        <f ca="1">U36-C36</f>
        <v>-2362465</v>
      </c>
      <c r="X36" s="140">
        <f ca="1">+I36/$I$40</f>
        <v>3.0099337748344368</v>
      </c>
    </row>
    <row r="37" spans="1:24">
      <c r="C37" s="60"/>
      <c r="D37" s="60"/>
      <c r="E37" s="60"/>
      <c r="F37" s="60"/>
      <c r="G37" s="60"/>
      <c r="I37" s="136" t="s">
        <v>394</v>
      </c>
      <c r="J37" s="137"/>
      <c r="K37" s="136" t="s">
        <v>394</v>
      </c>
      <c r="M37" s="60" t="s">
        <v>394</v>
      </c>
      <c r="N37" s="60"/>
      <c r="O37" s="60" t="s">
        <v>394</v>
      </c>
      <c r="P37" s="60"/>
      <c r="Q37" s="138" t="s">
        <v>394</v>
      </c>
      <c r="S37" s="139" t="s">
        <v>394</v>
      </c>
      <c r="U37" s="60" t="s">
        <v>394</v>
      </c>
      <c r="V37" s="60" t="s">
        <v>394</v>
      </c>
    </row>
    <row r="38" spans="1:24">
      <c r="A38" s="88" t="s">
        <v>6</v>
      </c>
      <c r="C38" s="142">
        <f ca="1">COSS!AC895+COSS!AC919+COSS!AC911+COSS!OAC903</f>
        <v>1482715.0060667011</v>
      </c>
      <c r="D38" s="142"/>
      <c r="E38" s="142">
        <f ca="1">+COSS!AC885</f>
        <v>4176816.6946163196</v>
      </c>
      <c r="F38" s="142"/>
      <c r="G38" s="142">
        <f ca="1">+COSS!AC4476</f>
        <v>588783.61605595576</v>
      </c>
      <c r="H38" s="141"/>
      <c r="I38" s="143">
        <f ca="1">ROUND((G38/E38),4)*100</f>
        <v>14.099999999999998</v>
      </c>
      <c r="J38" s="144"/>
      <c r="K38" s="143">
        <f ca="1">ROUND((M38/C38),4)*100</f>
        <v>-41.8</v>
      </c>
      <c r="L38" s="141"/>
      <c r="M38" s="142">
        <f ca="1">ROUND((O38*$G$46),0)</f>
        <v>-619837</v>
      </c>
      <c r="N38" s="142"/>
      <c r="O38" s="142">
        <f ca="1">Q38-G38</f>
        <v>-462600.61605595576</v>
      </c>
      <c r="P38" s="142"/>
      <c r="Q38" s="142">
        <f ca="1">ROUND((G$40/E$40*E38),0)</f>
        <v>126183</v>
      </c>
      <c r="R38" s="141"/>
      <c r="S38" s="143">
        <f ca="1">ROUND((Q38/E38),4)*100</f>
        <v>3.02</v>
      </c>
      <c r="T38" s="141"/>
      <c r="U38" s="142">
        <f ca="1">C38+M38</f>
        <v>862878.00606670114</v>
      </c>
      <c r="V38" s="142">
        <f ca="1">U38-C38</f>
        <v>-619837</v>
      </c>
      <c r="X38" s="143">
        <f ca="1">+I38/$I$40</f>
        <v>4.6688741721854301</v>
      </c>
    </row>
    <row r="39" spans="1:24">
      <c r="C39" s="138"/>
      <c r="D39" s="138"/>
      <c r="E39" s="138"/>
      <c r="F39" s="138"/>
      <c r="G39" s="138"/>
      <c r="H39" s="84"/>
      <c r="I39" s="151"/>
      <c r="J39" s="151"/>
      <c r="K39" s="152"/>
      <c r="L39" s="84"/>
      <c r="M39" s="138"/>
      <c r="N39" s="138"/>
      <c r="O39" s="138"/>
      <c r="P39" s="138"/>
      <c r="Q39" s="138"/>
      <c r="R39" s="84"/>
      <c r="S39" s="151"/>
      <c r="T39" s="84"/>
      <c r="U39" s="138"/>
    </row>
    <row r="40" spans="1:24">
      <c r="A40" s="149" t="s">
        <v>3</v>
      </c>
      <c r="C40" s="60">
        <f ca="1">+C11+C16+C26+C32+C34+C36+C38</f>
        <v>502666637.99999988</v>
      </c>
      <c r="D40" s="60">
        <f t="shared" ref="D40:G40" si="29">+D11+D16+D26+D32+D34+D36+D38</f>
        <v>0</v>
      </c>
      <c r="E40" s="60">
        <f t="shared" ca="1" si="29"/>
        <v>1793487855.8845627</v>
      </c>
      <c r="F40" s="60">
        <f t="shared" si="29"/>
        <v>0</v>
      </c>
      <c r="G40" s="60">
        <f t="shared" ca="1" si="29"/>
        <v>54182033.616772257</v>
      </c>
      <c r="I40" s="140">
        <f ca="1">ROUND((G40/E40),4)*100</f>
        <v>3.02</v>
      </c>
      <c r="J40" s="137"/>
      <c r="K40" s="140">
        <f ca="1">ROUND((M40/C40),4)*100</f>
        <v>0</v>
      </c>
      <c r="M40" s="60">
        <f t="shared" ref="M40:Q40" ca="1" si="30">+M11+M16+M26+M32+M34+M36+M38</f>
        <v>0</v>
      </c>
      <c r="N40" s="60"/>
      <c r="O40" s="60">
        <f t="shared" ca="1" si="30"/>
        <v>-0.6167722629616037</v>
      </c>
      <c r="P40" s="60"/>
      <c r="Q40" s="60">
        <f t="shared" ca="1" si="30"/>
        <v>54182033</v>
      </c>
      <c r="S40" s="140">
        <f ca="1">ROUND((Q40/E40),4)*100</f>
        <v>3.02</v>
      </c>
      <c r="U40" s="60">
        <f t="shared" ref="U40:V40" ca="1" si="31">+U11+U16+U26+U32+U34+U36+U38</f>
        <v>502666637.99999988</v>
      </c>
      <c r="V40" s="60">
        <f t="shared" ca="1" si="31"/>
        <v>0</v>
      </c>
      <c r="X40" s="140">
        <f ca="1">+I40/$I$40</f>
        <v>1</v>
      </c>
    </row>
    <row r="41" spans="1:24">
      <c r="C41" s="60"/>
    </row>
    <row r="42" spans="1:24">
      <c r="C42" s="60"/>
      <c r="E42" s="60"/>
    </row>
    <row r="46" spans="1:24">
      <c r="A46" s="88" t="s">
        <v>395</v>
      </c>
      <c r="G46" s="153">
        <f>+COSS!E4579</f>
        <v>1.3398970400000001</v>
      </c>
    </row>
  </sheetData>
  <mergeCells count="3">
    <mergeCell ref="A1:V1"/>
    <mergeCell ref="A2:V2"/>
    <mergeCell ref="A3:V3"/>
  </mergeCells>
  <printOptions horizontalCentered="1"/>
  <pageMargins left="0.75" right="0.75" top="1" bottom="1" header="0.5" footer="0.5"/>
  <pageSetup scale="77" orientation="landscape" r:id="rId1"/>
  <headerFooter alignWithMargins="0">
    <oddHeader>&amp;RExhibit No.: JNC-2
Page 2 of 3
Witness: J. Cost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AD49"/>
  <sheetViews>
    <sheetView zoomScale="90" zoomScaleNormal="90" workbookViewId="0">
      <selection activeCell="AG23" sqref="AG23"/>
    </sheetView>
  </sheetViews>
  <sheetFormatPr defaultRowHeight="12.5" outlineLevelRow="1"/>
  <cols>
    <col min="1" max="1" width="9.54296875" style="88" customWidth="1"/>
    <col min="2" max="2" width="1.26953125" style="88" customWidth="1"/>
    <col min="3" max="3" width="13.7265625" style="88" customWidth="1"/>
    <col min="4" max="4" width="1.26953125" style="88" customWidth="1"/>
    <col min="5" max="5" width="14.26953125" style="88" customWidth="1"/>
    <col min="6" max="6" width="1.1796875" style="88" customWidth="1"/>
    <col min="7" max="7" width="12.1796875" style="88" customWidth="1"/>
    <col min="8" max="8" width="1.26953125" style="88" customWidth="1"/>
    <col min="9" max="9" width="8" style="88" customWidth="1"/>
    <col min="10" max="10" width="2.1796875" style="88" customWidth="1"/>
    <col min="11" max="11" width="10" style="88" customWidth="1"/>
    <col min="12" max="12" width="1.26953125" style="88" customWidth="1"/>
    <col min="13" max="13" width="12.1796875" style="88" customWidth="1"/>
    <col min="14" max="14" width="1.26953125" style="88" customWidth="1"/>
    <col min="15" max="15" width="11.54296875" style="88" customWidth="1"/>
    <col min="16" max="16" width="1.26953125" style="88" customWidth="1"/>
    <col min="17" max="17" width="17.54296875" style="88" customWidth="1"/>
    <col min="18" max="18" width="3.1796875" style="88" customWidth="1"/>
    <col min="19" max="19" width="7.54296875" style="88" customWidth="1"/>
    <col min="20" max="20" width="1.26953125" style="88" customWidth="1"/>
    <col min="21" max="21" width="13" style="88" customWidth="1"/>
    <col min="22" max="22" width="1.453125" style="88" customWidth="1"/>
    <col min="23" max="23" width="12.1796875" style="88" bestFit="1" customWidth="1"/>
    <col min="24" max="24" width="1.26953125" style="88" customWidth="1"/>
    <col min="25" max="25" width="12.1796875" style="88" customWidth="1"/>
    <col min="26" max="26" width="9.26953125" style="88" customWidth="1"/>
    <col min="27" max="27" width="9.1796875" style="88" customWidth="1"/>
    <col min="28" max="28" width="14.81640625" style="88" bestFit="1" customWidth="1"/>
    <col min="29" max="29" width="12.54296875" style="88" bestFit="1" customWidth="1"/>
    <col min="30" max="248" width="9.1796875" style="88"/>
    <col min="249" max="249" width="8.81640625" style="88" customWidth="1"/>
    <col min="250" max="250" width="1.26953125" style="88" customWidth="1"/>
    <col min="251" max="251" width="11.453125" style="88" bestFit="1" customWidth="1"/>
    <col min="252" max="252" width="1.26953125" style="88" customWidth="1"/>
    <col min="253" max="253" width="12.81640625" style="88" bestFit="1" customWidth="1"/>
    <col min="254" max="254" width="1.1796875" style="88" customWidth="1"/>
    <col min="255" max="255" width="11" style="88" bestFit="1" customWidth="1"/>
    <col min="256" max="256" width="1.26953125" style="88" customWidth="1"/>
    <col min="257" max="257" width="8.453125" style="88" bestFit="1" customWidth="1"/>
    <col min="258" max="258" width="2.1796875" style="88" customWidth="1"/>
    <col min="259" max="259" width="9.81640625" style="88" bestFit="1" customWidth="1"/>
    <col min="260" max="260" width="1.26953125" style="88" customWidth="1"/>
    <col min="261" max="261" width="11.453125" style="88" bestFit="1" customWidth="1"/>
    <col min="262" max="262" width="1.26953125" style="88" customWidth="1"/>
    <col min="263" max="263" width="10.453125" style="88" bestFit="1" customWidth="1"/>
    <col min="264" max="264" width="1.26953125" style="88" customWidth="1"/>
    <col min="265" max="265" width="10.453125" style="88" bestFit="1" customWidth="1"/>
    <col min="266" max="266" width="1.453125" style="88" customWidth="1"/>
    <col min="267" max="267" width="8.453125" style="88" bestFit="1" customWidth="1"/>
    <col min="268" max="268" width="1.26953125" style="88" customWidth="1"/>
    <col min="269" max="269" width="11.453125" style="88" bestFit="1" customWidth="1"/>
    <col min="270" max="270" width="1.453125" style="88" customWidth="1"/>
    <col min="271" max="271" width="11" style="88" bestFit="1" customWidth="1"/>
    <col min="272" max="272" width="1.26953125" style="88" customWidth="1"/>
    <col min="273" max="273" width="11.54296875" style="88" bestFit="1" customWidth="1"/>
    <col min="274" max="504" width="9.1796875" style="88"/>
    <col min="505" max="505" width="8.81640625" style="88" customWidth="1"/>
    <col min="506" max="506" width="1.26953125" style="88" customWidth="1"/>
    <col min="507" max="507" width="11.453125" style="88" bestFit="1" customWidth="1"/>
    <col min="508" max="508" width="1.26953125" style="88" customWidth="1"/>
    <col min="509" max="509" width="12.81640625" style="88" bestFit="1" customWidth="1"/>
    <col min="510" max="510" width="1.1796875" style="88" customWidth="1"/>
    <col min="511" max="511" width="11" style="88" bestFit="1" customWidth="1"/>
    <col min="512" max="512" width="1.26953125" style="88" customWidth="1"/>
    <col min="513" max="513" width="8.453125" style="88" bestFit="1" customWidth="1"/>
    <col min="514" max="514" width="2.1796875" style="88" customWidth="1"/>
    <col min="515" max="515" width="9.81640625" style="88" bestFit="1" customWidth="1"/>
    <col min="516" max="516" width="1.26953125" style="88" customWidth="1"/>
    <col min="517" max="517" width="11.453125" style="88" bestFit="1" customWidth="1"/>
    <col min="518" max="518" width="1.26953125" style="88" customWidth="1"/>
    <col min="519" max="519" width="10.453125" style="88" bestFit="1" customWidth="1"/>
    <col min="520" max="520" width="1.26953125" style="88" customWidth="1"/>
    <col min="521" max="521" width="10.453125" style="88" bestFit="1" customWidth="1"/>
    <col min="522" max="522" width="1.453125" style="88" customWidth="1"/>
    <col min="523" max="523" width="8.453125" style="88" bestFit="1" customWidth="1"/>
    <col min="524" max="524" width="1.26953125" style="88" customWidth="1"/>
    <col min="525" max="525" width="11.453125" style="88" bestFit="1" customWidth="1"/>
    <col min="526" max="526" width="1.453125" style="88" customWidth="1"/>
    <col min="527" max="527" width="11" style="88" bestFit="1" customWidth="1"/>
    <col min="528" max="528" width="1.26953125" style="88" customWidth="1"/>
    <col min="529" max="529" width="11.54296875" style="88" bestFit="1" customWidth="1"/>
    <col min="530" max="760" width="9.1796875" style="88"/>
    <col min="761" max="761" width="8.81640625" style="88" customWidth="1"/>
    <col min="762" max="762" width="1.26953125" style="88" customWidth="1"/>
    <col min="763" max="763" width="11.453125" style="88" bestFit="1" customWidth="1"/>
    <col min="764" max="764" width="1.26953125" style="88" customWidth="1"/>
    <col min="765" max="765" width="12.81640625" style="88" bestFit="1" customWidth="1"/>
    <col min="766" max="766" width="1.1796875" style="88" customWidth="1"/>
    <col min="767" max="767" width="11" style="88" bestFit="1" customWidth="1"/>
    <col min="768" max="768" width="1.26953125" style="88" customWidth="1"/>
    <col min="769" max="769" width="8.453125" style="88" bestFit="1" customWidth="1"/>
    <col min="770" max="770" width="2.1796875" style="88" customWidth="1"/>
    <col min="771" max="771" width="9.81640625" style="88" bestFit="1" customWidth="1"/>
    <col min="772" max="772" width="1.26953125" style="88" customWidth="1"/>
    <col min="773" max="773" width="11.453125" style="88" bestFit="1" customWidth="1"/>
    <col min="774" max="774" width="1.26953125" style="88" customWidth="1"/>
    <col min="775" max="775" width="10.453125" style="88" bestFit="1" customWidth="1"/>
    <col min="776" max="776" width="1.26953125" style="88" customWidth="1"/>
    <col min="777" max="777" width="10.453125" style="88" bestFit="1" customWidth="1"/>
    <col min="778" max="778" width="1.453125" style="88" customWidth="1"/>
    <col min="779" max="779" width="8.453125" style="88" bestFit="1" customWidth="1"/>
    <col min="780" max="780" width="1.26953125" style="88" customWidth="1"/>
    <col min="781" max="781" width="11.453125" style="88" bestFit="1" customWidth="1"/>
    <col min="782" max="782" width="1.453125" style="88" customWidth="1"/>
    <col min="783" max="783" width="11" style="88" bestFit="1" customWidth="1"/>
    <col min="784" max="784" width="1.26953125" style="88" customWidth="1"/>
    <col min="785" max="785" width="11.54296875" style="88" bestFit="1" customWidth="1"/>
    <col min="786" max="1016" width="9.1796875" style="88"/>
    <col min="1017" max="1017" width="8.81640625" style="88" customWidth="1"/>
    <col min="1018" max="1018" width="1.26953125" style="88" customWidth="1"/>
    <col min="1019" max="1019" width="11.453125" style="88" bestFit="1" customWidth="1"/>
    <col min="1020" max="1020" width="1.26953125" style="88" customWidth="1"/>
    <col min="1021" max="1021" width="12.81640625" style="88" bestFit="1" customWidth="1"/>
    <col min="1022" max="1022" width="1.1796875" style="88" customWidth="1"/>
    <col min="1023" max="1023" width="11" style="88" bestFit="1" customWidth="1"/>
    <col min="1024" max="1024" width="1.26953125" style="88" customWidth="1"/>
    <col min="1025" max="1025" width="8.453125" style="88" bestFit="1" customWidth="1"/>
    <col min="1026" max="1026" width="2.1796875" style="88" customWidth="1"/>
    <col min="1027" max="1027" width="9.81640625" style="88" bestFit="1" customWidth="1"/>
    <col min="1028" max="1028" width="1.26953125" style="88" customWidth="1"/>
    <col min="1029" max="1029" width="11.453125" style="88" bestFit="1" customWidth="1"/>
    <col min="1030" max="1030" width="1.26953125" style="88" customWidth="1"/>
    <col min="1031" max="1031" width="10.453125" style="88" bestFit="1" customWidth="1"/>
    <col min="1032" max="1032" width="1.26953125" style="88" customWidth="1"/>
    <col min="1033" max="1033" width="10.453125" style="88" bestFit="1" customWidth="1"/>
    <col min="1034" max="1034" width="1.453125" style="88" customWidth="1"/>
    <col min="1035" max="1035" width="8.453125" style="88" bestFit="1" customWidth="1"/>
    <col min="1036" max="1036" width="1.26953125" style="88" customWidth="1"/>
    <col min="1037" max="1037" width="11.453125" style="88" bestFit="1" customWidth="1"/>
    <col min="1038" max="1038" width="1.453125" style="88" customWidth="1"/>
    <col min="1039" max="1039" width="11" style="88" bestFit="1" customWidth="1"/>
    <col min="1040" max="1040" width="1.26953125" style="88" customWidth="1"/>
    <col min="1041" max="1041" width="11.54296875" style="88" bestFit="1" customWidth="1"/>
    <col min="1042" max="1272" width="9.1796875" style="88"/>
    <col min="1273" max="1273" width="8.81640625" style="88" customWidth="1"/>
    <col min="1274" max="1274" width="1.26953125" style="88" customWidth="1"/>
    <col min="1275" max="1275" width="11.453125" style="88" bestFit="1" customWidth="1"/>
    <col min="1276" max="1276" width="1.26953125" style="88" customWidth="1"/>
    <col min="1277" max="1277" width="12.81640625" style="88" bestFit="1" customWidth="1"/>
    <col min="1278" max="1278" width="1.1796875" style="88" customWidth="1"/>
    <col min="1279" max="1279" width="11" style="88" bestFit="1" customWidth="1"/>
    <col min="1280" max="1280" width="1.26953125" style="88" customWidth="1"/>
    <col min="1281" max="1281" width="8.453125" style="88" bestFit="1" customWidth="1"/>
    <col min="1282" max="1282" width="2.1796875" style="88" customWidth="1"/>
    <col min="1283" max="1283" width="9.81640625" style="88" bestFit="1" customWidth="1"/>
    <col min="1284" max="1284" width="1.26953125" style="88" customWidth="1"/>
    <col min="1285" max="1285" width="11.453125" style="88" bestFit="1" customWidth="1"/>
    <col min="1286" max="1286" width="1.26953125" style="88" customWidth="1"/>
    <col min="1287" max="1287" width="10.453125" style="88" bestFit="1" customWidth="1"/>
    <col min="1288" max="1288" width="1.26953125" style="88" customWidth="1"/>
    <col min="1289" max="1289" width="10.453125" style="88" bestFit="1" customWidth="1"/>
    <col min="1290" max="1290" width="1.453125" style="88" customWidth="1"/>
    <col min="1291" max="1291" width="8.453125" style="88" bestFit="1" customWidth="1"/>
    <col min="1292" max="1292" width="1.26953125" style="88" customWidth="1"/>
    <col min="1293" max="1293" width="11.453125" style="88" bestFit="1" customWidth="1"/>
    <col min="1294" max="1294" width="1.453125" style="88" customWidth="1"/>
    <col min="1295" max="1295" width="11" style="88" bestFit="1" customWidth="1"/>
    <col min="1296" max="1296" width="1.26953125" style="88" customWidth="1"/>
    <col min="1297" max="1297" width="11.54296875" style="88" bestFit="1" customWidth="1"/>
    <col min="1298" max="1528" width="9.1796875" style="88"/>
    <col min="1529" max="1529" width="8.81640625" style="88" customWidth="1"/>
    <col min="1530" max="1530" width="1.26953125" style="88" customWidth="1"/>
    <col min="1531" max="1531" width="11.453125" style="88" bestFit="1" customWidth="1"/>
    <col min="1532" max="1532" width="1.26953125" style="88" customWidth="1"/>
    <col min="1533" max="1533" width="12.81640625" style="88" bestFit="1" customWidth="1"/>
    <col min="1534" max="1534" width="1.1796875" style="88" customWidth="1"/>
    <col min="1535" max="1535" width="11" style="88" bestFit="1" customWidth="1"/>
    <col min="1536" max="1536" width="1.26953125" style="88" customWidth="1"/>
    <col min="1537" max="1537" width="8.453125" style="88" bestFit="1" customWidth="1"/>
    <col min="1538" max="1538" width="2.1796875" style="88" customWidth="1"/>
    <col min="1539" max="1539" width="9.81640625" style="88" bestFit="1" customWidth="1"/>
    <col min="1540" max="1540" width="1.26953125" style="88" customWidth="1"/>
    <col min="1541" max="1541" width="11.453125" style="88" bestFit="1" customWidth="1"/>
    <col min="1542" max="1542" width="1.26953125" style="88" customWidth="1"/>
    <col min="1543" max="1543" width="10.453125" style="88" bestFit="1" customWidth="1"/>
    <col min="1544" max="1544" width="1.26953125" style="88" customWidth="1"/>
    <col min="1545" max="1545" width="10.453125" style="88" bestFit="1" customWidth="1"/>
    <col min="1546" max="1546" width="1.453125" style="88" customWidth="1"/>
    <col min="1547" max="1547" width="8.453125" style="88" bestFit="1" customWidth="1"/>
    <col min="1548" max="1548" width="1.26953125" style="88" customWidth="1"/>
    <col min="1549" max="1549" width="11.453125" style="88" bestFit="1" customWidth="1"/>
    <col min="1550" max="1550" width="1.453125" style="88" customWidth="1"/>
    <col min="1551" max="1551" width="11" style="88" bestFit="1" customWidth="1"/>
    <col min="1552" max="1552" width="1.26953125" style="88" customWidth="1"/>
    <col min="1553" max="1553" width="11.54296875" style="88" bestFit="1" customWidth="1"/>
    <col min="1554" max="1784" width="9.1796875" style="88"/>
    <col min="1785" max="1785" width="8.81640625" style="88" customWidth="1"/>
    <col min="1786" max="1786" width="1.26953125" style="88" customWidth="1"/>
    <col min="1787" max="1787" width="11.453125" style="88" bestFit="1" customWidth="1"/>
    <col min="1788" max="1788" width="1.26953125" style="88" customWidth="1"/>
    <col min="1789" max="1789" width="12.81640625" style="88" bestFit="1" customWidth="1"/>
    <col min="1790" max="1790" width="1.1796875" style="88" customWidth="1"/>
    <col min="1791" max="1791" width="11" style="88" bestFit="1" customWidth="1"/>
    <col min="1792" max="1792" width="1.26953125" style="88" customWidth="1"/>
    <col min="1793" max="1793" width="8.453125" style="88" bestFit="1" customWidth="1"/>
    <col min="1794" max="1794" width="2.1796875" style="88" customWidth="1"/>
    <col min="1795" max="1795" width="9.81640625" style="88" bestFit="1" customWidth="1"/>
    <col min="1796" max="1796" width="1.26953125" style="88" customWidth="1"/>
    <col min="1797" max="1797" width="11.453125" style="88" bestFit="1" customWidth="1"/>
    <col min="1798" max="1798" width="1.26953125" style="88" customWidth="1"/>
    <col min="1799" max="1799" width="10.453125" style="88" bestFit="1" customWidth="1"/>
    <col min="1800" max="1800" width="1.26953125" style="88" customWidth="1"/>
    <col min="1801" max="1801" width="10.453125" style="88" bestFit="1" customWidth="1"/>
    <col min="1802" max="1802" width="1.453125" style="88" customWidth="1"/>
    <col min="1803" max="1803" width="8.453125" style="88" bestFit="1" customWidth="1"/>
    <col min="1804" max="1804" width="1.26953125" style="88" customWidth="1"/>
    <col min="1805" max="1805" width="11.453125" style="88" bestFit="1" customWidth="1"/>
    <col min="1806" max="1806" width="1.453125" style="88" customWidth="1"/>
    <col min="1807" max="1807" width="11" style="88" bestFit="1" customWidth="1"/>
    <col min="1808" max="1808" width="1.26953125" style="88" customWidth="1"/>
    <col min="1809" max="1809" width="11.54296875" style="88" bestFit="1" customWidth="1"/>
    <col min="1810" max="2040" width="9.1796875" style="88"/>
    <col min="2041" max="2041" width="8.81640625" style="88" customWidth="1"/>
    <col min="2042" max="2042" width="1.26953125" style="88" customWidth="1"/>
    <col min="2043" max="2043" width="11.453125" style="88" bestFit="1" customWidth="1"/>
    <col min="2044" max="2044" width="1.26953125" style="88" customWidth="1"/>
    <col min="2045" max="2045" width="12.81640625" style="88" bestFit="1" customWidth="1"/>
    <col min="2046" max="2046" width="1.1796875" style="88" customWidth="1"/>
    <col min="2047" max="2047" width="11" style="88" bestFit="1" customWidth="1"/>
    <col min="2048" max="2048" width="1.26953125" style="88" customWidth="1"/>
    <col min="2049" max="2049" width="8.453125" style="88" bestFit="1" customWidth="1"/>
    <col min="2050" max="2050" width="2.1796875" style="88" customWidth="1"/>
    <col min="2051" max="2051" width="9.81640625" style="88" bestFit="1" customWidth="1"/>
    <col min="2052" max="2052" width="1.26953125" style="88" customWidth="1"/>
    <col min="2053" max="2053" width="11.453125" style="88" bestFit="1" customWidth="1"/>
    <col min="2054" max="2054" width="1.26953125" style="88" customWidth="1"/>
    <col min="2055" max="2055" width="10.453125" style="88" bestFit="1" customWidth="1"/>
    <col min="2056" max="2056" width="1.26953125" style="88" customWidth="1"/>
    <col min="2057" max="2057" width="10.453125" style="88" bestFit="1" customWidth="1"/>
    <col min="2058" max="2058" width="1.453125" style="88" customWidth="1"/>
    <col min="2059" max="2059" width="8.453125" style="88" bestFit="1" customWidth="1"/>
    <col min="2060" max="2060" width="1.26953125" style="88" customWidth="1"/>
    <col min="2061" max="2061" width="11.453125" style="88" bestFit="1" customWidth="1"/>
    <col min="2062" max="2062" width="1.453125" style="88" customWidth="1"/>
    <col min="2063" max="2063" width="11" style="88" bestFit="1" customWidth="1"/>
    <col min="2064" max="2064" width="1.26953125" style="88" customWidth="1"/>
    <col min="2065" max="2065" width="11.54296875" style="88" bestFit="1" customWidth="1"/>
    <col min="2066" max="2296" width="9.1796875" style="88"/>
    <col min="2297" max="2297" width="8.81640625" style="88" customWidth="1"/>
    <col min="2298" max="2298" width="1.26953125" style="88" customWidth="1"/>
    <col min="2299" max="2299" width="11.453125" style="88" bestFit="1" customWidth="1"/>
    <col min="2300" max="2300" width="1.26953125" style="88" customWidth="1"/>
    <col min="2301" max="2301" width="12.81640625" style="88" bestFit="1" customWidth="1"/>
    <col min="2302" max="2302" width="1.1796875" style="88" customWidth="1"/>
    <col min="2303" max="2303" width="11" style="88" bestFit="1" customWidth="1"/>
    <col min="2304" max="2304" width="1.26953125" style="88" customWidth="1"/>
    <col min="2305" max="2305" width="8.453125" style="88" bestFit="1" customWidth="1"/>
    <col min="2306" max="2306" width="2.1796875" style="88" customWidth="1"/>
    <col min="2307" max="2307" width="9.81640625" style="88" bestFit="1" customWidth="1"/>
    <col min="2308" max="2308" width="1.26953125" style="88" customWidth="1"/>
    <col min="2309" max="2309" width="11.453125" style="88" bestFit="1" customWidth="1"/>
    <col min="2310" max="2310" width="1.26953125" style="88" customWidth="1"/>
    <col min="2311" max="2311" width="10.453125" style="88" bestFit="1" customWidth="1"/>
    <col min="2312" max="2312" width="1.26953125" style="88" customWidth="1"/>
    <col min="2313" max="2313" width="10.453125" style="88" bestFit="1" customWidth="1"/>
    <col min="2314" max="2314" width="1.453125" style="88" customWidth="1"/>
    <col min="2315" max="2315" width="8.453125" style="88" bestFit="1" customWidth="1"/>
    <col min="2316" max="2316" width="1.26953125" style="88" customWidth="1"/>
    <col min="2317" max="2317" width="11.453125" style="88" bestFit="1" customWidth="1"/>
    <col min="2318" max="2318" width="1.453125" style="88" customWidth="1"/>
    <col min="2319" max="2319" width="11" style="88" bestFit="1" customWidth="1"/>
    <col min="2320" max="2320" width="1.26953125" style="88" customWidth="1"/>
    <col min="2321" max="2321" width="11.54296875" style="88" bestFit="1" customWidth="1"/>
    <col min="2322" max="2552" width="9.1796875" style="88"/>
    <col min="2553" max="2553" width="8.81640625" style="88" customWidth="1"/>
    <col min="2554" max="2554" width="1.26953125" style="88" customWidth="1"/>
    <col min="2555" max="2555" width="11.453125" style="88" bestFit="1" customWidth="1"/>
    <col min="2556" max="2556" width="1.26953125" style="88" customWidth="1"/>
    <col min="2557" max="2557" width="12.81640625" style="88" bestFit="1" customWidth="1"/>
    <col min="2558" max="2558" width="1.1796875" style="88" customWidth="1"/>
    <col min="2559" max="2559" width="11" style="88" bestFit="1" customWidth="1"/>
    <col min="2560" max="2560" width="1.26953125" style="88" customWidth="1"/>
    <col min="2561" max="2561" width="8.453125" style="88" bestFit="1" customWidth="1"/>
    <col min="2562" max="2562" width="2.1796875" style="88" customWidth="1"/>
    <col min="2563" max="2563" width="9.81640625" style="88" bestFit="1" customWidth="1"/>
    <col min="2564" max="2564" width="1.26953125" style="88" customWidth="1"/>
    <col min="2565" max="2565" width="11.453125" style="88" bestFit="1" customWidth="1"/>
    <col min="2566" max="2566" width="1.26953125" style="88" customWidth="1"/>
    <col min="2567" max="2567" width="10.453125" style="88" bestFit="1" customWidth="1"/>
    <col min="2568" max="2568" width="1.26953125" style="88" customWidth="1"/>
    <col min="2569" max="2569" width="10.453125" style="88" bestFit="1" customWidth="1"/>
    <col min="2570" max="2570" width="1.453125" style="88" customWidth="1"/>
    <col min="2571" max="2571" width="8.453125" style="88" bestFit="1" customWidth="1"/>
    <col min="2572" max="2572" width="1.26953125" style="88" customWidth="1"/>
    <col min="2573" max="2573" width="11.453125" style="88" bestFit="1" customWidth="1"/>
    <col min="2574" max="2574" width="1.453125" style="88" customWidth="1"/>
    <col min="2575" max="2575" width="11" style="88" bestFit="1" customWidth="1"/>
    <col min="2576" max="2576" width="1.26953125" style="88" customWidth="1"/>
    <col min="2577" max="2577" width="11.54296875" style="88" bestFit="1" customWidth="1"/>
    <col min="2578" max="2808" width="9.1796875" style="88"/>
    <col min="2809" max="2809" width="8.81640625" style="88" customWidth="1"/>
    <col min="2810" max="2810" width="1.26953125" style="88" customWidth="1"/>
    <col min="2811" max="2811" width="11.453125" style="88" bestFit="1" customWidth="1"/>
    <col min="2812" max="2812" width="1.26953125" style="88" customWidth="1"/>
    <col min="2813" max="2813" width="12.81640625" style="88" bestFit="1" customWidth="1"/>
    <col min="2814" max="2814" width="1.1796875" style="88" customWidth="1"/>
    <col min="2815" max="2815" width="11" style="88" bestFit="1" customWidth="1"/>
    <col min="2816" max="2816" width="1.26953125" style="88" customWidth="1"/>
    <col min="2817" max="2817" width="8.453125" style="88" bestFit="1" customWidth="1"/>
    <col min="2818" max="2818" width="2.1796875" style="88" customWidth="1"/>
    <col min="2819" max="2819" width="9.81640625" style="88" bestFit="1" customWidth="1"/>
    <col min="2820" max="2820" width="1.26953125" style="88" customWidth="1"/>
    <col min="2821" max="2821" width="11.453125" style="88" bestFit="1" customWidth="1"/>
    <col min="2822" max="2822" width="1.26953125" style="88" customWidth="1"/>
    <col min="2823" max="2823" width="10.453125" style="88" bestFit="1" customWidth="1"/>
    <col min="2824" max="2824" width="1.26953125" style="88" customWidth="1"/>
    <col min="2825" max="2825" width="10.453125" style="88" bestFit="1" customWidth="1"/>
    <col min="2826" max="2826" width="1.453125" style="88" customWidth="1"/>
    <col min="2827" max="2827" width="8.453125" style="88" bestFit="1" customWidth="1"/>
    <col min="2828" max="2828" width="1.26953125" style="88" customWidth="1"/>
    <col min="2829" max="2829" width="11.453125" style="88" bestFit="1" customWidth="1"/>
    <col min="2830" max="2830" width="1.453125" style="88" customWidth="1"/>
    <col min="2831" max="2831" width="11" style="88" bestFit="1" customWidth="1"/>
    <col min="2832" max="2832" width="1.26953125" style="88" customWidth="1"/>
    <col min="2833" max="2833" width="11.54296875" style="88" bestFit="1" customWidth="1"/>
    <col min="2834" max="3064" width="9.1796875" style="88"/>
    <col min="3065" max="3065" width="8.81640625" style="88" customWidth="1"/>
    <col min="3066" max="3066" width="1.26953125" style="88" customWidth="1"/>
    <col min="3067" max="3067" width="11.453125" style="88" bestFit="1" customWidth="1"/>
    <col min="3068" max="3068" width="1.26953125" style="88" customWidth="1"/>
    <col min="3069" max="3069" width="12.81640625" style="88" bestFit="1" customWidth="1"/>
    <col min="3070" max="3070" width="1.1796875" style="88" customWidth="1"/>
    <col min="3071" max="3071" width="11" style="88" bestFit="1" customWidth="1"/>
    <col min="3072" max="3072" width="1.26953125" style="88" customWidth="1"/>
    <col min="3073" max="3073" width="8.453125" style="88" bestFit="1" customWidth="1"/>
    <col min="3074" max="3074" width="2.1796875" style="88" customWidth="1"/>
    <col min="3075" max="3075" width="9.81640625" style="88" bestFit="1" customWidth="1"/>
    <col min="3076" max="3076" width="1.26953125" style="88" customWidth="1"/>
    <col min="3077" max="3077" width="11.453125" style="88" bestFit="1" customWidth="1"/>
    <col min="3078" max="3078" width="1.26953125" style="88" customWidth="1"/>
    <col min="3079" max="3079" width="10.453125" style="88" bestFit="1" customWidth="1"/>
    <col min="3080" max="3080" width="1.26953125" style="88" customWidth="1"/>
    <col min="3081" max="3081" width="10.453125" style="88" bestFit="1" customWidth="1"/>
    <col min="3082" max="3082" width="1.453125" style="88" customWidth="1"/>
    <col min="3083" max="3083" width="8.453125" style="88" bestFit="1" customWidth="1"/>
    <col min="3084" max="3084" width="1.26953125" style="88" customWidth="1"/>
    <col min="3085" max="3085" width="11.453125" style="88" bestFit="1" customWidth="1"/>
    <col min="3086" max="3086" width="1.453125" style="88" customWidth="1"/>
    <col min="3087" max="3087" width="11" style="88" bestFit="1" customWidth="1"/>
    <col min="3088" max="3088" width="1.26953125" style="88" customWidth="1"/>
    <col min="3089" max="3089" width="11.54296875" style="88" bestFit="1" customWidth="1"/>
    <col min="3090" max="3320" width="9.1796875" style="88"/>
    <col min="3321" max="3321" width="8.81640625" style="88" customWidth="1"/>
    <col min="3322" max="3322" width="1.26953125" style="88" customWidth="1"/>
    <col min="3323" max="3323" width="11.453125" style="88" bestFit="1" customWidth="1"/>
    <col min="3324" max="3324" width="1.26953125" style="88" customWidth="1"/>
    <col min="3325" max="3325" width="12.81640625" style="88" bestFit="1" customWidth="1"/>
    <col min="3326" max="3326" width="1.1796875" style="88" customWidth="1"/>
    <col min="3327" max="3327" width="11" style="88" bestFit="1" customWidth="1"/>
    <col min="3328" max="3328" width="1.26953125" style="88" customWidth="1"/>
    <col min="3329" max="3329" width="8.453125" style="88" bestFit="1" customWidth="1"/>
    <col min="3330" max="3330" width="2.1796875" style="88" customWidth="1"/>
    <col min="3331" max="3331" width="9.81640625" style="88" bestFit="1" customWidth="1"/>
    <col min="3332" max="3332" width="1.26953125" style="88" customWidth="1"/>
    <col min="3333" max="3333" width="11.453125" style="88" bestFit="1" customWidth="1"/>
    <col min="3334" max="3334" width="1.26953125" style="88" customWidth="1"/>
    <col min="3335" max="3335" width="10.453125" style="88" bestFit="1" customWidth="1"/>
    <col min="3336" max="3336" width="1.26953125" style="88" customWidth="1"/>
    <col min="3337" max="3337" width="10.453125" style="88" bestFit="1" customWidth="1"/>
    <col min="3338" max="3338" width="1.453125" style="88" customWidth="1"/>
    <col min="3339" max="3339" width="8.453125" style="88" bestFit="1" customWidth="1"/>
    <col min="3340" max="3340" width="1.26953125" style="88" customWidth="1"/>
    <col min="3341" max="3341" width="11.453125" style="88" bestFit="1" customWidth="1"/>
    <col min="3342" max="3342" width="1.453125" style="88" customWidth="1"/>
    <col min="3343" max="3343" width="11" style="88" bestFit="1" customWidth="1"/>
    <col min="3344" max="3344" width="1.26953125" style="88" customWidth="1"/>
    <col min="3345" max="3345" width="11.54296875" style="88" bestFit="1" customWidth="1"/>
    <col min="3346" max="3576" width="9.1796875" style="88"/>
    <col min="3577" max="3577" width="8.81640625" style="88" customWidth="1"/>
    <col min="3578" max="3578" width="1.26953125" style="88" customWidth="1"/>
    <col min="3579" max="3579" width="11.453125" style="88" bestFit="1" customWidth="1"/>
    <col min="3580" max="3580" width="1.26953125" style="88" customWidth="1"/>
    <col min="3581" max="3581" width="12.81640625" style="88" bestFit="1" customWidth="1"/>
    <col min="3582" max="3582" width="1.1796875" style="88" customWidth="1"/>
    <col min="3583" max="3583" width="11" style="88" bestFit="1" customWidth="1"/>
    <col min="3584" max="3584" width="1.26953125" style="88" customWidth="1"/>
    <col min="3585" max="3585" width="8.453125" style="88" bestFit="1" customWidth="1"/>
    <col min="3586" max="3586" width="2.1796875" style="88" customWidth="1"/>
    <col min="3587" max="3587" width="9.81640625" style="88" bestFit="1" customWidth="1"/>
    <col min="3588" max="3588" width="1.26953125" style="88" customWidth="1"/>
    <col min="3589" max="3589" width="11.453125" style="88" bestFit="1" customWidth="1"/>
    <col min="3590" max="3590" width="1.26953125" style="88" customWidth="1"/>
    <col min="3591" max="3591" width="10.453125" style="88" bestFit="1" customWidth="1"/>
    <col min="3592" max="3592" width="1.26953125" style="88" customWidth="1"/>
    <col min="3593" max="3593" width="10.453125" style="88" bestFit="1" customWidth="1"/>
    <col min="3594" max="3594" width="1.453125" style="88" customWidth="1"/>
    <col min="3595" max="3595" width="8.453125" style="88" bestFit="1" customWidth="1"/>
    <col min="3596" max="3596" width="1.26953125" style="88" customWidth="1"/>
    <col min="3597" max="3597" width="11.453125" style="88" bestFit="1" customWidth="1"/>
    <col min="3598" max="3598" width="1.453125" style="88" customWidth="1"/>
    <col min="3599" max="3599" width="11" style="88" bestFit="1" customWidth="1"/>
    <col min="3600" max="3600" width="1.26953125" style="88" customWidth="1"/>
    <col min="3601" max="3601" width="11.54296875" style="88" bestFit="1" customWidth="1"/>
    <col min="3602" max="3832" width="9.1796875" style="88"/>
    <col min="3833" max="3833" width="8.81640625" style="88" customWidth="1"/>
    <col min="3834" max="3834" width="1.26953125" style="88" customWidth="1"/>
    <col min="3835" max="3835" width="11.453125" style="88" bestFit="1" customWidth="1"/>
    <col min="3836" max="3836" width="1.26953125" style="88" customWidth="1"/>
    <col min="3837" max="3837" width="12.81640625" style="88" bestFit="1" customWidth="1"/>
    <col min="3838" max="3838" width="1.1796875" style="88" customWidth="1"/>
    <col min="3839" max="3839" width="11" style="88" bestFit="1" customWidth="1"/>
    <col min="3840" max="3840" width="1.26953125" style="88" customWidth="1"/>
    <col min="3841" max="3841" width="8.453125" style="88" bestFit="1" customWidth="1"/>
    <col min="3842" max="3842" width="2.1796875" style="88" customWidth="1"/>
    <col min="3843" max="3843" width="9.81640625" style="88" bestFit="1" customWidth="1"/>
    <col min="3844" max="3844" width="1.26953125" style="88" customWidth="1"/>
    <col min="3845" max="3845" width="11.453125" style="88" bestFit="1" customWidth="1"/>
    <col min="3846" max="3846" width="1.26953125" style="88" customWidth="1"/>
    <col min="3847" max="3847" width="10.453125" style="88" bestFit="1" customWidth="1"/>
    <col min="3848" max="3848" width="1.26953125" style="88" customWidth="1"/>
    <col min="3849" max="3849" width="10.453125" style="88" bestFit="1" customWidth="1"/>
    <col min="3850" max="3850" width="1.453125" style="88" customWidth="1"/>
    <col min="3851" max="3851" width="8.453125" style="88" bestFit="1" customWidth="1"/>
    <col min="3852" max="3852" width="1.26953125" style="88" customWidth="1"/>
    <col min="3853" max="3853" width="11.453125" style="88" bestFit="1" customWidth="1"/>
    <col min="3854" max="3854" width="1.453125" style="88" customWidth="1"/>
    <col min="3855" max="3855" width="11" style="88" bestFit="1" customWidth="1"/>
    <col min="3856" max="3856" width="1.26953125" style="88" customWidth="1"/>
    <col min="3857" max="3857" width="11.54296875" style="88" bestFit="1" customWidth="1"/>
    <col min="3858" max="4088" width="9.1796875" style="88"/>
    <col min="4089" max="4089" width="8.81640625" style="88" customWidth="1"/>
    <col min="4090" max="4090" width="1.26953125" style="88" customWidth="1"/>
    <col min="4091" max="4091" width="11.453125" style="88" bestFit="1" customWidth="1"/>
    <col min="4092" max="4092" width="1.26953125" style="88" customWidth="1"/>
    <col min="4093" max="4093" width="12.81640625" style="88" bestFit="1" customWidth="1"/>
    <col min="4094" max="4094" width="1.1796875" style="88" customWidth="1"/>
    <col min="4095" max="4095" width="11" style="88" bestFit="1" customWidth="1"/>
    <col min="4096" max="4096" width="1.26953125" style="88" customWidth="1"/>
    <col min="4097" max="4097" width="8.453125" style="88" bestFit="1" customWidth="1"/>
    <col min="4098" max="4098" width="2.1796875" style="88" customWidth="1"/>
    <col min="4099" max="4099" width="9.81640625" style="88" bestFit="1" customWidth="1"/>
    <col min="4100" max="4100" width="1.26953125" style="88" customWidth="1"/>
    <col min="4101" max="4101" width="11.453125" style="88" bestFit="1" customWidth="1"/>
    <col min="4102" max="4102" width="1.26953125" style="88" customWidth="1"/>
    <col min="4103" max="4103" width="10.453125" style="88" bestFit="1" customWidth="1"/>
    <col min="4104" max="4104" width="1.26953125" style="88" customWidth="1"/>
    <col min="4105" max="4105" width="10.453125" style="88" bestFit="1" customWidth="1"/>
    <col min="4106" max="4106" width="1.453125" style="88" customWidth="1"/>
    <col min="4107" max="4107" width="8.453125" style="88" bestFit="1" customWidth="1"/>
    <col min="4108" max="4108" width="1.26953125" style="88" customWidth="1"/>
    <col min="4109" max="4109" width="11.453125" style="88" bestFit="1" customWidth="1"/>
    <col min="4110" max="4110" width="1.453125" style="88" customWidth="1"/>
    <col min="4111" max="4111" width="11" style="88" bestFit="1" customWidth="1"/>
    <col min="4112" max="4112" width="1.26953125" style="88" customWidth="1"/>
    <col min="4113" max="4113" width="11.54296875" style="88" bestFit="1" customWidth="1"/>
    <col min="4114" max="4344" width="9.1796875" style="88"/>
    <col min="4345" max="4345" width="8.81640625" style="88" customWidth="1"/>
    <col min="4346" max="4346" width="1.26953125" style="88" customWidth="1"/>
    <col min="4347" max="4347" width="11.453125" style="88" bestFit="1" customWidth="1"/>
    <col min="4348" max="4348" width="1.26953125" style="88" customWidth="1"/>
    <col min="4349" max="4349" width="12.81640625" style="88" bestFit="1" customWidth="1"/>
    <col min="4350" max="4350" width="1.1796875" style="88" customWidth="1"/>
    <col min="4351" max="4351" width="11" style="88" bestFit="1" customWidth="1"/>
    <col min="4352" max="4352" width="1.26953125" style="88" customWidth="1"/>
    <col min="4353" max="4353" width="8.453125" style="88" bestFit="1" customWidth="1"/>
    <col min="4354" max="4354" width="2.1796875" style="88" customWidth="1"/>
    <col min="4355" max="4355" width="9.81640625" style="88" bestFit="1" customWidth="1"/>
    <col min="4356" max="4356" width="1.26953125" style="88" customWidth="1"/>
    <col min="4357" max="4357" width="11.453125" style="88" bestFit="1" customWidth="1"/>
    <col min="4358" max="4358" width="1.26953125" style="88" customWidth="1"/>
    <col min="4359" max="4359" width="10.453125" style="88" bestFit="1" customWidth="1"/>
    <col min="4360" max="4360" width="1.26953125" style="88" customWidth="1"/>
    <col min="4361" max="4361" width="10.453125" style="88" bestFit="1" customWidth="1"/>
    <col min="4362" max="4362" width="1.453125" style="88" customWidth="1"/>
    <col min="4363" max="4363" width="8.453125" style="88" bestFit="1" customWidth="1"/>
    <col min="4364" max="4364" width="1.26953125" style="88" customWidth="1"/>
    <col min="4365" max="4365" width="11.453125" style="88" bestFit="1" customWidth="1"/>
    <col min="4366" max="4366" width="1.453125" style="88" customWidth="1"/>
    <col min="4367" max="4367" width="11" style="88" bestFit="1" customWidth="1"/>
    <col min="4368" max="4368" width="1.26953125" style="88" customWidth="1"/>
    <col min="4369" max="4369" width="11.54296875" style="88" bestFit="1" customWidth="1"/>
    <col min="4370" max="4600" width="9.1796875" style="88"/>
    <col min="4601" max="4601" width="8.81640625" style="88" customWidth="1"/>
    <col min="4602" max="4602" width="1.26953125" style="88" customWidth="1"/>
    <col min="4603" max="4603" width="11.453125" style="88" bestFit="1" customWidth="1"/>
    <col min="4604" max="4604" width="1.26953125" style="88" customWidth="1"/>
    <col min="4605" max="4605" width="12.81640625" style="88" bestFit="1" customWidth="1"/>
    <col min="4606" max="4606" width="1.1796875" style="88" customWidth="1"/>
    <col min="4607" max="4607" width="11" style="88" bestFit="1" customWidth="1"/>
    <col min="4608" max="4608" width="1.26953125" style="88" customWidth="1"/>
    <col min="4609" max="4609" width="8.453125" style="88" bestFit="1" customWidth="1"/>
    <col min="4610" max="4610" width="2.1796875" style="88" customWidth="1"/>
    <col min="4611" max="4611" width="9.81640625" style="88" bestFit="1" customWidth="1"/>
    <col min="4612" max="4612" width="1.26953125" style="88" customWidth="1"/>
    <col min="4613" max="4613" width="11.453125" style="88" bestFit="1" customWidth="1"/>
    <col min="4614" max="4614" width="1.26953125" style="88" customWidth="1"/>
    <col min="4615" max="4615" width="10.453125" style="88" bestFit="1" customWidth="1"/>
    <col min="4616" max="4616" width="1.26953125" style="88" customWidth="1"/>
    <col min="4617" max="4617" width="10.453125" style="88" bestFit="1" customWidth="1"/>
    <col min="4618" max="4618" width="1.453125" style="88" customWidth="1"/>
    <col min="4619" max="4619" width="8.453125" style="88" bestFit="1" customWidth="1"/>
    <col min="4620" max="4620" width="1.26953125" style="88" customWidth="1"/>
    <col min="4621" max="4621" width="11.453125" style="88" bestFit="1" customWidth="1"/>
    <col min="4622" max="4622" width="1.453125" style="88" customWidth="1"/>
    <col min="4623" max="4623" width="11" style="88" bestFit="1" customWidth="1"/>
    <col min="4624" max="4624" width="1.26953125" style="88" customWidth="1"/>
    <col min="4625" max="4625" width="11.54296875" style="88" bestFit="1" customWidth="1"/>
    <col min="4626" max="4856" width="9.1796875" style="88"/>
    <col min="4857" max="4857" width="8.81640625" style="88" customWidth="1"/>
    <col min="4858" max="4858" width="1.26953125" style="88" customWidth="1"/>
    <col min="4859" max="4859" width="11.453125" style="88" bestFit="1" customWidth="1"/>
    <col min="4860" max="4860" width="1.26953125" style="88" customWidth="1"/>
    <col min="4861" max="4861" width="12.81640625" style="88" bestFit="1" customWidth="1"/>
    <col min="4862" max="4862" width="1.1796875" style="88" customWidth="1"/>
    <col min="4863" max="4863" width="11" style="88" bestFit="1" customWidth="1"/>
    <col min="4864" max="4864" width="1.26953125" style="88" customWidth="1"/>
    <col min="4865" max="4865" width="8.453125" style="88" bestFit="1" customWidth="1"/>
    <col min="4866" max="4866" width="2.1796875" style="88" customWidth="1"/>
    <col min="4867" max="4867" width="9.81640625" style="88" bestFit="1" customWidth="1"/>
    <col min="4868" max="4868" width="1.26953125" style="88" customWidth="1"/>
    <col min="4869" max="4869" width="11.453125" style="88" bestFit="1" customWidth="1"/>
    <col min="4870" max="4870" width="1.26953125" style="88" customWidth="1"/>
    <col min="4871" max="4871" width="10.453125" style="88" bestFit="1" customWidth="1"/>
    <col min="4872" max="4872" width="1.26953125" style="88" customWidth="1"/>
    <col min="4873" max="4873" width="10.453125" style="88" bestFit="1" customWidth="1"/>
    <col min="4874" max="4874" width="1.453125" style="88" customWidth="1"/>
    <col min="4875" max="4875" width="8.453125" style="88" bestFit="1" customWidth="1"/>
    <col min="4876" max="4876" width="1.26953125" style="88" customWidth="1"/>
    <col min="4877" max="4877" width="11.453125" style="88" bestFit="1" customWidth="1"/>
    <col min="4878" max="4878" width="1.453125" style="88" customWidth="1"/>
    <col min="4879" max="4879" width="11" style="88" bestFit="1" customWidth="1"/>
    <col min="4880" max="4880" width="1.26953125" style="88" customWidth="1"/>
    <col min="4881" max="4881" width="11.54296875" style="88" bestFit="1" customWidth="1"/>
    <col min="4882" max="5112" width="9.1796875" style="88"/>
    <col min="5113" max="5113" width="8.81640625" style="88" customWidth="1"/>
    <col min="5114" max="5114" width="1.26953125" style="88" customWidth="1"/>
    <col min="5115" max="5115" width="11.453125" style="88" bestFit="1" customWidth="1"/>
    <col min="5116" max="5116" width="1.26953125" style="88" customWidth="1"/>
    <col min="5117" max="5117" width="12.81640625" style="88" bestFit="1" customWidth="1"/>
    <col min="5118" max="5118" width="1.1796875" style="88" customWidth="1"/>
    <col min="5119" max="5119" width="11" style="88" bestFit="1" customWidth="1"/>
    <col min="5120" max="5120" width="1.26953125" style="88" customWidth="1"/>
    <col min="5121" max="5121" width="8.453125" style="88" bestFit="1" customWidth="1"/>
    <col min="5122" max="5122" width="2.1796875" style="88" customWidth="1"/>
    <col min="5123" max="5123" width="9.81640625" style="88" bestFit="1" customWidth="1"/>
    <col min="5124" max="5124" width="1.26953125" style="88" customWidth="1"/>
    <col min="5125" max="5125" width="11.453125" style="88" bestFit="1" customWidth="1"/>
    <col min="5126" max="5126" width="1.26953125" style="88" customWidth="1"/>
    <col min="5127" max="5127" width="10.453125" style="88" bestFit="1" customWidth="1"/>
    <col min="5128" max="5128" width="1.26953125" style="88" customWidth="1"/>
    <col min="5129" max="5129" width="10.453125" style="88" bestFit="1" customWidth="1"/>
    <col min="5130" max="5130" width="1.453125" style="88" customWidth="1"/>
    <col min="5131" max="5131" width="8.453125" style="88" bestFit="1" customWidth="1"/>
    <col min="5132" max="5132" width="1.26953125" style="88" customWidth="1"/>
    <col min="5133" max="5133" width="11.453125" style="88" bestFit="1" customWidth="1"/>
    <col min="5134" max="5134" width="1.453125" style="88" customWidth="1"/>
    <col min="5135" max="5135" width="11" style="88" bestFit="1" customWidth="1"/>
    <col min="5136" max="5136" width="1.26953125" style="88" customWidth="1"/>
    <col min="5137" max="5137" width="11.54296875" style="88" bestFit="1" customWidth="1"/>
    <col min="5138" max="5368" width="9.1796875" style="88"/>
    <col min="5369" max="5369" width="8.81640625" style="88" customWidth="1"/>
    <col min="5370" max="5370" width="1.26953125" style="88" customWidth="1"/>
    <col min="5371" max="5371" width="11.453125" style="88" bestFit="1" customWidth="1"/>
    <col min="5372" max="5372" width="1.26953125" style="88" customWidth="1"/>
    <col min="5373" max="5373" width="12.81640625" style="88" bestFit="1" customWidth="1"/>
    <col min="5374" max="5374" width="1.1796875" style="88" customWidth="1"/>
    <col min="5375" max="5375" width="11" style="88" bestFit="1" customWidth="1"/>
    <col min="5376" max="5376" width="1.26953125" style="88" customWidth="1"/>
    <col min="5377" max="5377" width="8.453125" style="88" bestFit="1" customWidth="1"/>
    <col min="5378" max="5378" width="2.1796875" style="88" customWidth="1"/>
    <col min="5379" max="5379" width="9.81640625" style="88" bestFit="1" customWidth="1"/>
    <col min="5380" max="5380" width="1.26953125" style="88" customWidth="1"/>
    <col min="5381" max="5381" width="11.453125" style="88" bestFit="1" customWidth="1"/>
    <col min="5382" max="5382" width="1.26953125" style="88" customWidth="1"/>
    <col min="5383" max="5383" width="10.453125" style="88" bestFit="1" customWidth="1"/>
    <col min="5384" max="5384" width="1.26953125" style="88" customWidth="1"/>
    <col min="5385" max="5385" width="10.453125" style="88" bestFit="1" customWidth="1"/>
    <col min="5386" max="5386" width="1.453125" style="88" customWidth="1"/>
    <col min="5387" max="5387" width="8.453125" style="88" bestFit="1" customWidth="1"/>
    <col min="5388" max="5388" width="1.26953125" style="88" customWidth="1"/>
    <col min="5389" max="5389" width="11.453125" style="88" bestFit="1" customWidth="1"/>
    <col min="5390" max="5390" width="1.453125" style="88" customWidth="1"/>
    <col min="5391" max="5391" width="11" style="88" bestFit="1" customWidth="1"/>
    <col min="5392" max="5392" width="1.26953125" style="88" customWidth="1"/>
    <col min="5393" max="5393" width="11.54296875" style="88" bestFit="1" customWidth="1"/>
    <col min="5394" max="5624" width="9.1796875" style="88"/>
    <col min="5625" max="5625" width="8.81640625" style="88" customWidth="1"/>
    <col min="5626" max="5626" width="1.26953125" style="88" customWidth="1"/>
    <col min="5627" max="5627" width="11.453125" style="88" bestFit="1" customWidth="1"/>
    <col min="5628" max="5628" width="1.26953125" style="88" customWidth="1"/>
    <col min="5629" max="5629" width="12.81640625" style="88" bestFit="1" customWidth="1"/>
    <col min="5630" max="5630" width="1.1796875" style="88" customWidth="1"/>
    <col min="5631" max="5631" width="11" style="88" bestFit="1" customWidth="1"/>
    <col min="5632" max="5632" width="1.26953125" style="88" customWidth="1"/>
    <col min="5633" max="5633" width="8.453125" style="88" bestFit="1" customWidth="1"/>
    <col min="5634" max="5634" width="2.1796875" style="88" customWidth="1"/>
    <col min="5635" max="5635" width="9.81640625" style="88" bestFit="1" customWidth="1"/>
    <col min="5636" max="5636" width="1.26953125" style="88" customWidth="1"/>
    <col min="5637" max="5637" width="11.453125" style="88" bestFit="1" customWidth="1"/>
    <col min="5638" max="5638" width="1.26953125" style="88" customWidth="1"/>
    <col min="5639" max="5639" width="10.453125" style="88" bestFit="1" customWidth="1"/>
    <col min="5640" max="5640" width="1.26953125" style="88" customWidth="1"/>
    <col min="5641" max="5641" width="10.453125" style="88" bestFit="1" customWidth="1"/>
    <col min="5642" max="5642" width="1.453125" style="88" customWidth="1"/>
    <col min="5643" max="5643" width="8.453125" style="88" bestFit="1" customWidth="1"/>
    <col min="5644" max="5644" width="1.26953125" style="88" customWidth="1"/>
    <col min="5645" max="5645" width="11.453125" style="88" bestFit="1" customWidth="1"/>
    <col min="5646" max="5646" width="1.453125" style="88" customWidth="1"/>
    <col min="5647" max="5647" width="11" style="88" bestFit="1" customWidth="1"/>
    <col min="5648" max="5648" width="1.26953125" style="88" customWidth="1"/>
    <col min="5649" max="5649" width="11.54296875" style="88" bestFit="1" customWidth="1"/>
    <col min="5650" max="5880" width="9.1796875" style="88"/>
    <col min="5881" max="5881" width="8.81640625" style="88" customWidth="1"/>
    <col min="5882" max="5882" width="1.26953125" style="88" customWidth="1"/>
    <col min="5883" max="5883" width="11.453125" style="88" bestFit="1" customWidth="1"/>
    <col min="5884" max="5884" width="1.26953125" style="88" customWidth="1"/>
    <col min="5885" max="5885" width="12.81640625" style="88" bestFit="1" customWidth="1"/>
    <col min="5886" max="5886" width="1.1796875" style="88" customWidth="1"/>
    <col min="5887" max="5887" width="11" style="88" bestFit="1" customWidth="1"/>
    <col min="5888" max="5888" width="1.26953125" style="88" customWidth="1"/>
    <col min="5889" max="5889" width="8.453125" style="88" bestFit="1" customWidth="1"/>
    <col min="5890" max="5890" width="2.1796875" style="88" customWidth="1"/>
    <col min="5891" max="5891" width="9.81640625" style="88" bestFit="1" customWidth="1"/>
    <col min="5892" max="5892" width="1.26953125" style="88" customWidth="1"/>
    <col min="5893" max="5893" width="11.453125" style="88" bestFit="1" customWidth="1"/>
    <col min="5894" max="5894" width="1.26953125" style="88" customWidth="1"/>
    <col min="5895" max="5895" width="10.453125" style="88" bestFit="1" customWidth="1"/>
    <col min="5896" max="5896" width="1.26953125" style="88" customWidth="1"/>
    <col min="5897" max="5897" width="10.453125" style="88" bestFit="1" customWidth="1"/>
    <col min="5898" max="5898" width="1.453125" style="88" customWidth="1"/>
    <col min="5899" max="5899" width="8.453125" style="88" bestFit="1" customWidth="1"/>
    <col min="5900" max="5900" width="1.26953125" style="88" customWidth="1"/>
    <col min="5901" max="5901" width="11.453125" style="88" bestFit="1" customWidth="1"/>
    <col min="5902" max="5902" width="1.453125" style="88" customWidth="1"/>
    <col min="5903" max="5903" width="11" style="88" bestFit="1" customWidth="1"/>
    <col min="5904" max="5904" width="1.26953125" style="88" customWidth="1"/>
    <col min="5905" max="5905" width="11.54296875" style="88" bestFit="1" customWidth="1"/>
    <col min="5906" max="6136" width="9.1796875" style="88"/>
    <col min="6137" max="6137" width="8.81640625" style="88" customWidth="1"/>
    <col min="6138" max="6138" width="1.26953125" style="88" customWidth="1"/>
    <col min="6139" max="6139" width="11.453125" style="88" bestFit="1" customWidth="1"/>
    <col min="6140" max="6140" width="1.26953125" style="88" customWidth="1"/>
    <col min="6141" max="6141" width="12.81640625" style="88" bestFit="1" customWidth="1"/>
    <col min="6142" max="6142" width="1.1796875" style="88" customWidth="1"/>
    <col min="6143" max="6143" width="11" style="88" bestFit="1" customWidth="1"/>
    <col min="6144" max="6144" width="1.26953125" style="88" customWidth="1"/>
    <col min="6145" max="6145" width="8.453125" style="88" bestFit="1" customWidth="1"/>
    <col min="6146" max="6146" width="2.1796875" style="88" customWidth="1"/>
    <col min="6147" max="6147" width="9.81640625" style="88" bestFit="1" customWidth="1"/>
    <col min="6148" max="6148" width="1.26953125" style="88" customWidth="1"/>
    <col min="6149" max="6149" width="11.453125" style="88" bestFit="1" customWidth="1"/>
    <col min="6150" max="6150" width="1.26953125" style="88" customWidth="1"/>
    <col min="6151" max="6151" width="10.453125" style="88" bestFit="1" customWidth="1"/>
    <col min="6152" max="6152" width="1.26953125" style="88" customWidth="1"/>
    <col min="6153" max="6153" width="10.453125" style="88" bestFit="1" customWidth="1"/>
    <col min="6154" max="6154" width="1.453125" style="88" customWidth="1"/>
    <col min="6155" max="6155" width="8.453125" style="88" bestFit="1" customWidth="1"/>
    <col min="6156" max="6156" width="1.26953125" style="88" customWidth="1"/>
    <col min="6157" max="6157" width="11.453125" style="88" bestFit="1" customWidth="1"/>
    <col min="6158" max="6158" width="1.453125" style="88" customWidth="1"/>
    <col min="6159" max="6159" width="11" style="88" bestFit="1" customWidth="1"/>
    <col min="6160" max="6160" width="1.26953125" style="88" customWidth="1"/>
    <col min="6161" max="6161" width="11.54296875" style="88" bestFit="1" customWidth="1"/>
    <col min="6162" max="6392" width="9.1796875" style="88"/>
    <col min="6393" max="6393" width="8.81640625" style="88" customWidth="1"/>
    <col min="6394" max="6394" width="1.26953125" style="88" customWidth="1"/>
    <col min="6395" max="6395" width="11.453125" style="88" bestFit="1" customWidth="1"/>
    <col min="6396" max="6396" width="1.26953125" style="88" customWidth="1"/>
    <col min="6397" max="6397" width="12.81640625" style="88" bestFit="1" customWidth="1"/>
    <col min="6398" max="6398" width="1.1796875" style="88" customWidth="1"/>
    <col min="6399" max="6399" width="11" style="88" bestFit="1" customWidth="1"/>
    <col min="6400" max="6400" width="1.26953125" style="88" customWidth="1"/>
    <col min="6401" max="6401" width="8.453125" style="88" bestFit="1" customWidth="1"/>
    <col min="6402" max="6402" width="2.1796875" style="88" customWidth="1"/>
    <col min="6403" max="6403" width="9.81640625" style="88" bestFit="1" customWidth="1"/>
    <col min="6404" max="6404" width="1.26953125" style="88" customWidth="1"/>
    <col min="6405" max="6405" width="11.453125" style="88" bestFit="1" customWidth="1"/>
    <col min="6406" max="6406" width="1.26953125" style="88" customWidth="1"/>
    <col min="6407" max="6407" width="10.453125" style="88" bestFit="1" customWidth="1"/>
    <col min="6408" max="6408" width="1.26953125" style="88" customWidth="1"/>
    <col min="6409" max="6409" width="10.453125" style="88" bestFit="1" customWidth="1"/>
    <col min="6410" max="6410" width="1.453125" style="88" customWidth="1"/>
    <col min="6411" max="6411" width="8.453125" style="88" bestFit="1" customWidth="1"/>
    <col min="6412" max="6412" width="1.26953125" style="88" customWidth="1"/>
    <col min="6413" max="6413" width="11.453125" style="88" bestFit="1" customWidth="1"/>
    <col min="6414" max="6414" width="1.453125" style="88" customWidth="1"/>
    <col min="6415" max="6415" width="11" style="88" bestFit="1" customWidth="1"/>
    <col min="6416" max="6416" width="1.26953125" style="88" customWidth="1"/>
    <col min="6417" max="6417" width="11.54296875" style="88" bestFit="1" customWidth="1"/>
    <col min="6418" max="6648" width="9.1796875" style="88"/>
    <col min="6649" max="6649" width="8.81640625" style="88" customWidth="1"/>
    <col min="6650" max="6650" width="1.26953125" style="88" customWidth="1"/>
    <col min="6651" max="6651" width="11.453125" style="88" bestFit="1" customWidth="1"/>
    <col min="6652" max="6652" width="1.26953125" style="88" customWidth="1"/>
    <col min="6653" max="6653" width="12.81640625" style="88" bestFit="1" customWidth="1"/>
    <col min="6654" max="6654" width="1.1796875" style="88" customWidth="1"/>
    <col min="6655" max="6655" width="11" style="88" bestFit="1" customWidth="1"/>
    <col min="6656" max="6656" width="1.26953125" style="88" customWidth="1"/>
    <col min="6657" max="6657" width="8.453125" style="88" bestFit="1" customWidth="1"/>
    <col min="6658" max="6658" width="2.1796875" style="88" customWidth="1"/>
    <col min="6659" max="6659" width="9.81640625" style="88" bestFit="1" customWidth="1"/>
    <col min="6660" max="6660" width="1.26953125" style="88" customWidth="1"/>
    <col min="6661" max="6661" width="11.453125" style="88" bestFit="1" customWidth="1"/>
    <col min="6662" max="6662" width="1.26953125" style="88" customWidth="1"/>
    <col min="6663" max="6663" width="10.453125" style="88" bestFit="1" customWidth="1"/>
    <col min="6664" max="6664" width="1.26953125" style="88" customWidth="1"/>
    <col min="6665" max="6665" width="10.453125" style="88" bestFit="1" customWidth="1"/>
    <col min="6666" max="6666" width="1.453125" style="88" customWidth="1"/>
    <col min="6667" max="6667" width="8.453125" style="88" bestFit="1" customWidth="1"/>
    <col min="6668" max="6668" width="1.26953125" style="88" customWidth="1"/>
    <col min="6669" max="6669" width="11.453125" style="88" bestFit="1" customWidth="1"/>
    <col min="6670" max="6670" width="1.453125" style="88" customWidth="1"/>
    <col min="6671" max="6671" width="11" style="88" bestFit="1" customWidth="1"/>
    <col min="6672" max="6672" width="1.26953125" style="88" customWidth="1"/>
    <col min="6673" max="6673" width="11.54296875" style="88" bestFit="1" customWidth="1"/>
    <col min="6674" max="6904" width="9.1796875" style="88"/>
    <col min="6905" max="6905" width="8.81640625" style="88" customWidth="1"/>
    <col min="6906" max="6906" width="1.26953125" style="88" customWidth="1"/>
    <col min="6907" max="6907" width="11.453125" style="88" bestFit="1" customWidth="1"/>
    <col min="6908" max="6908" width="1.26953125" style="88" customWidth="1"/>
    <col min="6909" max="6909" width="12.81640625" style="88" bestFit="1" customWidth="1"/>
    <col min="6910" max="6910" width="1.1796875" style="88" customWidth="1"/>
    <col min="6911" max="6911" width="11" style="88" bestFit="1" customWidth="1"/>
    <col min="6912" max="6912" width="1.26953125" style="88" customWidth="1"/>
    <col min="6913" max="6913" width="8.453125" style="88" bestFit="1" customWidth="1"/>
    <col min="6914" max="6914" width="2.1796875" style="88" customWidth="1"/>
    <col min="6915" max="6915" width="9.81640625" style="88" bestFit="1" customWidth="1"/>
    <col min="6916" max="6916" width="1.26953125" style="88" customWidth="1"/>
    <col min="6917" max="6917" width="11.453125" style="88" bestFit="1" customWidth="1"/>
    <col min="6918" max="6918" width="1.26953125" style="88" customWidth="1"/>
    <col min="6919" max="6919" width="10.453125" style="88" bestFit="1" customWidth="1"/>
    <col min="6920" max="6920" width="1.26953125" style="88" customWidth="1"/>
    <col min="6921" max="6921" width="10.453125" style="88" bestFit="1" customWidth="1"/>
    <col min="6922" max="6922" width="1.453125" style="88" customWidth="1"/>
    <col min="6923" max="6923" width="8.453125" style="88" bestFit="1" customWidth="1"/>
    <col min="6924" max="6924" width="1.26953125" style="88" customWidth="1"/>
    <col min="6925" max="6925" width="11.453125" style="88" bestFit="1" customWidth="1"/>
    <col min="6926" max="6926" width="1.453125" style="88" customWidth="1"/>
    <col min="6927" max="6927" width="11" style="88" bestFit="1" customWidth="1"/>
    <col min="6928" max="6928" width="1.26953125" style="88" customWidth="1"/>
    <col min="6929" max="6929" width="11.54296875" style="88" bestFit="1" customWidth="1"/>
    <col min="6930" max="7160" width="9.1796875" style="88"/>
    <col min="7161" max="7161" width="8.81640625" style="88" customWidth="1"/>
    <col min="7162" max="7162" width="1.26953125" style="88" customWidth="1"/>
    <col min="7163" max="7163" width="11.453125" style="88" bestFit="1" customWidth="1"/>
    <col min="7164" max="7164" width="1.26953125" style="88" customWidth="1"/>
    <col min="7165" max="7165" width="12.81640625" style="88" bestFit="1" customWidth="1"/>
    <col min="7166" max="7166" width="1.1796875" style="88" customWidth="1"/>
    <col min="7167" max="7167" width="11" style="88" bestFit="1" customWidth="1"/>
    <col min="7168" max="7168" width="1.26953125" style="88" customWidth="1"/>
    <col min="7169" max="7169" width="8.453125" style="88" bestFit="1" customWidth="1"/>
    <col min="7170" max="7170" width="2.1796875" style="88" customWidth="1"/>
    <col min="7171" max="7171" width="9.81640625" style="88" bestFit="1" customWidth="1"/>
    <col min="7172" max="7172" width="1.26953125" style="88" customWidth="1"/>
    <col min="7173" max="7173" width="11.453125" style="88" bestFit="1" customWidth="1"/>
    <col min="7174" max="7174" width="1.26953125" style="88" customWidth="1"/>
    <col min="7175" max="7175" width="10.453125" style="88" bestFit="1" customWidth="1"/>
    <col min="7176" max="7176" width="1.26953125" style="88" customWidth="1"/>
    <col min="7177" max="7177" width="10.453125" style="88" bestFit="1" customWidth="1"/>
    <col min="7178" max="7178" width="1.453125" style="88" customWidth="1"/>
    <col min="7179" max="7179" width="8.453125" style="88" bestFit="1" customWidth="1"/>
    <col min="7180" max="7180" width="1.26953125" style="88" customWidth="1"/>
    <col min="7181" max="7181" width="11.453125" style="88" bestFit="1" customWidth="1"/>
    <col min="7182" max="7182" width="1.453125" style="88" customWidth="1"/>
    <col min="7183" max="7183" width="11" style="88" bestFit="1" customWidth="1"/>
    <col min="7184" max="7184" width="1.26953125" style="88" customWidth="1"/>
    <col min="7185" max="7185" width="11.54296875" style="88" bestFit="1" customWidth="1"/>
    <col min="7186" max="7416" width="9.1796875" style="88"/>
    <col min="7417" max="7417" width="8.81640625" style="88" customWidth="1"/>
    <col min="7418" max="7418" width="1.26953125" style="88" customWidth="1"/>
    <col min="7419" max="7419" width="11.453125" style="88" bestFit="1" customWidth="1"/>
    <col min="7420" max="7420" width="1.26953125" style="88" customWidth="1"/>
    <col min="7421" max="7421" width="12.81640625" style="88" bestFit="1" customWidth="1"/>
    <col min="7422" max="7422" width="1.1796875" style="88" customWidth="1"/>
    <col min="7423" max="7423" width="11" style="88" bestFit="1" customWidth="1"/>
    <col min="7424" max="7424" width="1.26953125" style="88" customWidth="1"/>
    <col min="7425" max="7425" width="8.453125" style="88" bestFit="1" customWidth="1"/>
    <col min="7426" max="7426" width="2.1796875" style="88" customWidth="1"/>
    <col min="7427" max="7427" width="9.81640625" style="88" bestFit="1" customWidth="1"/>
    <col min="7428" max="7428" width="1.26953125" style="88" customWidth="1"/>
    <col min="7429" max="7429" width="11.453125" style="88" bestFit="1" customWidth="1"/>
    <col min="7430" max="7430" width="1.26953125" style="88" customWidth="1"/>
    <col min="7431" max="7431" width="10.453125" style="88" bestFit="1" customWidth="1"/>
    <col min="7432" max="7432" width="1.26953125" style="88" customWidth="1"/>
    <col min="7433" max="7433" width="10.453125" style="88" bestFit="1" customWidth="1"/>
    <col min="7434" max="7434" width="1.453125" style="88" customWidth="1"/>
    <col min="7435" max="7435" width="8.453125" style="88" bestFit="1" customWidth="1"/>
    <col min="7436" max="7436" width="1.26953125" style="88" customWidth="1"/>
    <col min="7437" max="7437" width="11.453125" style="88" bestFit="1" customWidth="1"/>
    <col min="7438" max="7438" width="1.453125" style="88" customWidth="1"/>
    <col min="7439" max="7439" width="11" style="88" bestFit="1" customWidth="1"/>
    <col min="7440" max="7440" width="1.26953125" style="88" customWidth="1"/>
    <col min="7441" max="7441" width="11.54296875" style="88" bestFit="1" customWidth="1"/>
    <col min="7442" max="7672" width="9.1796875" style="88"/>
    <col min="7673" max="7673" width="8.81640625" style="88" customWidth="1"/>
    <col min="7674" max="7674" width="1.26953125" style="88" customWidth="1"/>
    <col min="7675" max="7675" width="11.453125" style="88" bestFit="1" customWidth="1"/>
    <col min="7676" max="7676" width="1.26953125" style="88" customWidth="1"/>
    <col min="7677" max="7677" width="12.81640625" style="88" bestFit="1" customWidth="1"/>
    <col min="7678" max="7678" width="1.1796875" style="88" customWidth="1"/>
    <col min="7679" max="7679" width="11" style="88" bestFit="1" customWidth="1"/>
    <col min="7680" max="7680" width="1.26953125" style="88" customWidth="1"/>
    <col min="7681" max="7681" width="8.453125" style="88" bestFit="1" customWidth="1"/>
    <col min="7682" max="7682" width="2.1796875" style="88" customWidth="1"/>
    <col min="7683" max="7683" width="9.81640625" style="88" bestFit="1" customWidth="1"/>
    <col min="7684" max="7684" width="1.26953125" style="88" customWidth="1"/>
    <col min="7685" max="7685" width="11.453125" style="88" bestFit="1" customWidth="1"/>
    <col min="7686" max="7686" width="1.26953125" style="88" customWidth="1"/>
    <col min="7687" max="7687" width="10.453125" style="88" bestFit="1" customWidth="1"/>
    <col min="7688" max="7688" width="1.26953125" style="88" customWidth="1"/>
    <col min="7689" max="7689" width="10.453125" style="88" bestFit="1" customWidth="1"/>
    <col min="7690" max="7690" width="1.453125" style="88" customWidth="1"/>
    <col min="7691" max="7691" width="8.453125" style="88" bestFit="1" customWidth="1"/>
    <col min="7692" max="7692" width="1.26953125" style="88" customWidth="1"/>
    <col min="7693" max="7693" width="11.453125" style="88" bestFit="1" customWidth="1"/>
    <col min="7694" max="7694" width="1.453125" style="88" customWidth="1"/>
    <col min="7695" max="7695" width="11" style="88" bestFit="1" customWidth="1"/>
    <col min="7696" max="7696" width="1.26953125" style="88" customWidth="1"/>
    <col min="7697" max="7697" width="11.54296875" style="88" bestFit="1" customWidth="1"/>
    <col min="7698" max="7928" width="9.1796875" style="88"/>
    <col min="7929" max="7929" width="8.81640625" style="88" customWidth="1"/>
    <col min="7930" max="7930" width="1.26953125" style="88" customWidth="1"/>
    <col min="7931" max="7931" width="11.453125" style="88" bestFit="1" customWidth="1"/>
    <col min="7932" max="7932" width="1.26953125" style="88" customWidth="1"/>
    <col min="7933" max="7933" width="12.81640625" style="88" bestFit="1" customWidth="1"/>
    <col min="7934" max="7934" width="1.1796875" style="88" customWidth="1"/>
    <col min="7935" max="7935" width="11" style="88" bestFit="1" customWidth="1"/>
    <col min="7936" max="7936" width="1.26953125" style="88" customWidth="1"/>
    <col min="7937" max="7937" width="8.453125" style="88" bestFit="1" customWidth="1"/>
    <col min="7938" max="7938" width="2.1796875" style="88" customWidth="1"/>
    <col min="7939" max="7939" width="9.81640625" style="88" bestFit="1" customWidth="1"/>
    <col min="7940" max="7940" width="1.26953125" style="88" customWidth="1"/>
    <col min="7941" max="7941" width="11.453125" style="88" bestFit="1" customWidth="1"/>
    <col min="7942" max="7942" width="1.26953125" style="88" customWidth="1"/>
    <col min="7943" max="7943" width="10.453125" style="88" bestFit="1" customWidth="1"/>
    <col min="7944" max="7944" width="1.26953125" style="88" customWidth="1"/>
    <col min="7945" max="7945" width="10.453125" style="88" bestFit="1" customWidth="1"/>
    <col min="7946" max="7946" width="1.453125" style="88" customWidth="1"/>
    <col min="7947" max="7947" width="8.453125" style="88" bestFit="1" customWidth="1"/>
    <col min="7948" max="7948" width="1.26953125" style="88" customWidth="1"/>
    <col min="7949" max="7949" width="11.453125" style="88" bestFit="1" customWidth="1"/>
    <col min="7950" max="7950" width="1.453125" style="88" customWidth="1"/>
    <col min="7951" max="7951" width="11" style="88" bestFit="1" customWidth="1"/>
    <col min="7952" max="7952" width="1.26953125" style="88" customWidth="1"/>
    <col min="7953" max="7953" width="11.54296875" style="88" bestFit="1" customWidth="1"/>
    <col min="7954" max="8184" width="9.1796875" style="88"/>
    <col min="8185" max="8185" width="8.81640625" style="88" customWidth="1"/>
    <col min="8186" max="8186" width="1.26953125" style="88" customWidth="1"/>
    <col min="8187" max="8187" width="11.453125" style="88" bestFit="1" customWidth="1"/>
    <col min="8188" max="8188" width="1.26953125" style="88" customWidth="1"/>
    <col min="8189" max="8189" width="12.81640625" style="88" bestFit="1" customWidth="1"/>
    <col min="8190" max="8190" width="1.1796875" style="88" customWidth="1"/>
    <col min="8191" max="8191" width="11" style="88" bestFit="1" customWidth="1"/>
    <col min="8192" max="8192" width="1.26953125" style="88" customWidth="1"/>
    <col min="8193" max="8193" width="8.453125" style="88" bestFit="1" customWidth="1"/>
    <col min="8194" max="8194" width="2.1796875" style="88" customWidth="1"/>
    <col min="8195" max="8195" width="9.81640625" style="88" bestFit="1" customWidth="1"/>
    <col min="8196" max="8196" width="1.26953125" style="88" customWidth="1"/>
    <col min="8197" max="8197" width="11.453125" style="88" bestFit="1" customWidth="1"/>
    <col min="8198" max="8198" width="1.26953125" style="88" customWidth="1"/>
    <col min="8199" max="8199" width="10.453125" style="88" bestFit="1" customWidth="1"/>
    <col min="8200" max="8200" width="1.26953125" style="88" customWidth="1"/>
    <col min="8201" max="8201" width="10.453125" style="88" bestFit="1" customWidth="1"/>
    <col min="8202" max="8202" width="1.453125" style="88" customWidth="1"/>
    <col min="8203" max="8203" width="8.453125" style="88" bestFit="1" customWidth="1"/>
    <col min="8204" max="8204" width="1.26953125" style="88" customWidth="1"/>
    <col min="8205" max="8205" width="11.453125" style="88" bestFit="1" customWidth="1"/>
    <col min="8206" max="8206" width="1.453125" style="88" customWidth="1"/>
    <col min="8207" max="8207" width="11" style="88" bestFit="1" customWidth="1"/>
    <col min="8208" max="8208" width="1.26953125" style="88" customWidth="1"/>
    <col min="8209" max="8209" width="11.54296875" style="88" bestFit="1" customWidth="1"/>
    <col min="8210" max="8440" width="9.1796875" style="88"/>
    <col min="8441" max="8441" width="8.81640625" style="88" customWidth="1"/>
    <col min="8442" max="8442" width="1.26953125" style="88" customWidth="1"/>
    <col min="8443" max="8443" width="11.453125" style="88" bestFit="1" customWidth="1"/>
    <col min="8444" max="8444" width="1.26953125" style="88" customWidth="1"/>
    <col min="8445" max="8445" width="12.81640625" style="88" bestFit="1" customWidth="1"/>
    <col min="8446" max="8446" width="1.1796875" style="88" customWidth="1"/>
    <col min="8447" max="8447" width="11" style="88" bestFit="1" customWidth="1"/>
    <col min="8448" max="8448" width="1.26953125" style="88" customWidth="1"/>
    <col min="8449" max="8449" width="8.453125" style="88" bestFit="1" customWidth="1"/>
    <col min="8450" max="8450" width="2.1796875" style="88" customWidth="1"/>
    <col min="8451" max="8451" width="9.81640625" style="88" bestFit="1" customWidth="1"/>
    <col min="8452" max="8452" width="1.26953125" style="88" customWidth="1"/>
    <col min="8453" max="8453" width="11.453125" style="88" bestFit="1" customWidth="1"/>
    <col min="8454" max="8454" width="1.26953125" style="88" customWidth="1"/>
    <col min="8455" max="8455" width="10.453125" style="88" bestFit="1" customWidth="1"/>
    <col min="8456" max="8456" width="1.26953125" style="88" customWidth="1"/>
    <col min="8457" max="8457" width="10.453125" style="88" bestFit="1" customWidth="1"/>
    <col min="8458" max="8458" width="1.453125" style="88" customWidth="1"/>
    <col min="8459" max="8459" width="8.453125" style="88" bestFit="1" customWidth="1"/>
    <col min="8460" max="8460" width="1.26953125" style="88" customWidth="1"/>
    <col min="8461" max="8461" width="11.453125" style="88" bestFit="1" customWidth="1"/>
    <col min="8462" max="8462" width="1.453125" style="88" customWidth="1"/>
    <col min="8463" max="8463" width="11" style="88" bestFit="1" customWidth="1"/>
    <col min="8464" max="8464" width="1.26953125" style="88" customWidth="1"/>
    <col min="8465" max="8465" width="11.54296875" style="88" bestFit="1" customWidth="1"/>
    <col min="8466" max="8696" width="9.1796875" style="88"/>
    <col min="8697" max="8697" width="8.81640625" style="88" customWidth="1"/>
    <col min="8698" max="8698" width="1.26953125" style="88" customWidth="1"/>
    <col min="8699" max="8699" width="11.453125" style="88" bestFit="1" customWidth="1"/>
    <col min="8700" max="8700" width="1.26953125" style="88" customWidth="1"/>
    <col min="8701" max="8701" width="12.81640625" style="88" bestFit="1" customWidth="1"/>
    <col min="8702" max="8702" width="1.1796875" style="88" customWidth="1"/>
    <col min="8703" max="8703" width="11" style="88" bestFit="1" customWidth="1"/>
    <col min="8704" max="8704" width="1.26953125" style="88" customWidth="1"/>
    <col min="8705" max="8705" width="8.453125" style="88" bestFit="1" customWidth="1"/>
    <col min="8706" max="8706" width="2.1796875" style="88" customWidth="1"/>
    <col min="8707" max="8707" width="9.81640625" style="88" bestFit="1" customWidth="1"/>
    <col min="8708" max="8708" width="1.26953125" style="88" customWidth="1"/>
    <col min="8709" max="8709" width="11.453125" style="88" bestFit="1" customWidth="1"/>
    <col min="8710" max="8710" width="1.26953125" style="88" customWidth="1"/>
    <col min="8711" max="8711" width="10.453125" style="88" bestFit="1" customWidth="1"/>
    <col min="8712" max="8712" width="1.26953125" style="88" customWidth="1"/>
    <col min="8713" max="8713" width="10.453125" style="88" bestFit="1" customWidth="1"/>
    <col min="8714" max="8714" width="1.453125" style="88" customWidth="1"/>
    <col min="8715" max="8715" width="8.453125" style="88" bestFit="1" customWidth="1"/>
    <col min="8716" max="8716" width="1.26953125" style="88" customWidth="1"/>
    <col min="8717" max="8717" width="11.453125" style="88" bestFit="1" customWidth="1"/>
    <col min="8718" max="8718" width="1.453125" style="88" customWidth="1"/>
    <col min="8719" max="8719" width="11" style="88" bestFit="1" customWidth="1"/>
    <col min="8720" max="8720" width="1.26953125" style="88" customWidth="1"/>
    <col min="8721" max="8721" width="11.54296875" style="88" bestFit="1" customWidth="1"/>
    <col min="8722" max="8952" width="9.1796875" style="88"/>
    <col min="8953" max="8953" width="8.81640625" style="88" customWidth="1"/>
    <col min="8954" max="8954" width="1.26953125" style="88" customWidth="1"/>
    <col min="8955" max="8955" width="11.453125" style="88" bestFit="1" customWidth="1"/>
    <col min="8956" max="8956" width="1.26953125" style="88" customWidth="1"/>
    <col min="8957" max="8957" width="12.81640625" style="88" bestFit="1" customWidth="1"/>
    <col min="8958" max="8958" width="1.1796875" style="88" customWidth="1"/>
    <col min="8959" max="8959" width="11" style="88" bestFit="1" customWidth="1"/>
    <col min="8960" max="8960" width="1.26953125" style="88" customWidth="1"/>
    <col min="8961" max="8961" width="8.453125" style="88" bestFit="1" customWidth="1"/>
    <col min="8962" max="8962" width="2.1796875" style="88" customWidth="1"/>
    <col min="8963" max="8963" width="9.81640625" style="88" bestFit="1" customWidth="1"/>
    <col min="8964" max="8964" width="1.26953125" style="88" customWidth="1"/>
    <col min="8965" max="8965" width="11.453125" style="88" bestFit="1" customWidth="1"/>
    <col min="8966" max="8966" width="1.26953125" style="88" customWidth="1"/>
    <col min="8967" max="8967" width="10.453125" style="88" bestFit="1" customWidth="1"/>
    <col min="8968" max="8968" width="1.26953125" style="88" customWidth="1"/>
    <col min="8969" max="8969" width="10.453125" style="88" bestFit="1" customWidth="1"/>
    <col min="8970" max="8970" width="1.453125" style="88" customWidth="1"/>
    <col min="8971" max="8971" width="8.453125" style="88" bestFit="1" customWidth="1"/>
    <col min="8972" max="8972" width="1.26953125" style="88" customWidth="1"/>
    <col min="8973" max="8973" width="11.453125" style="88" bestFit="1" customWidth="1"/>
    <col min="8974" max="8974" width="1.453125" style="88" customWidth="1"/>
    <col min="8975" max="8975" width="11" style="88" bestFit="1" customWidth="1"/>
    <col min="8976" max="8976" width="1.26953125" style="88" customWidth="1"/>
    <col min="8977" max="8977" width="11.54296875" style="88" bestFit="1" customWidth="1"/>
    <col min="8978" max="9208" width="9.1796875" style="88"/>
    <col min="9209" max="9209" width="8.81640625" style="88" customWidth="1"/>
    <col min="9210" max="9210" width="1.26953125" style="88" customWidth="1"/>
    <col min="9211" max="9211" width="11.453125" style="88" bestFit="1" customWidth="1"/>
    <col min="9212" max="9212" width="1.26953125" style="88" customWidth="1"/>
    <col min="9213" max="9213" width="12.81640625" style="88" bestFit="1" customWidth="1"/>
    <col min="9214" max="9214" width="1.1796875" style="88" customWidth="1"/>
    <col min="9215" max="9215" width="11" style="88" bestFit="1" customWidth="1"/>
    <col min="9216" max="9216" width="1.26953125" style="88" customWidth="1"/>
    <col min="9217" max="9217" width="8.453125" style="88" bestFit="1" customWidth="1"/>
    <col min="9218" max="9218" width="2.1796875" style="88" customWidth="1"/>
    <col min="9219" max="9219" width="9.81640625" style="88" bestFit="1" customWidth="1"/>
    <col min="9220" max="9220" width="1.26953125" style="88" customWidth="1"/>
    <col min="9221" max="9221" width="11.453125" style="88" bestFit="1" customWidth="1"/>
    <col min="9222" max="9222" width="1.26953125" style="88" customWidth="1"/>
    <col min="9223" max="9223" width="10.453125" style="88" bestFit="1" customWidth="1"/>
    <col min="9224" max="9224" width="1.26953125" style="88" customWidth="1"/>
    <col min="9225" max="9225" width="10.453125" style="88" bestFit="1" customWidth="1"/>
    <col min="9226" max="9226" width="1.453125" style="88" customWidth="1"/>
    <col min="9227" max="9227" width="8.453125" style="88" bestFit="1" customWidth="1"/>
    <col min="9228" max="9228" width="1.26953125" style="88" customWidth="1"/>
    <col min="9229" max="9229" width="11.453125" style="88" bestFit="1" customWidth="1"/>
    <col min="9230" max="9230" width="1.453125" style="88" customWidth="1"/>
    <col min="9231" max="9231" width="11" style="88" bestFit="1" customWidth="1"/>
    <col min="9232" max="9232" width="1.26953125" style="88" customWidth="1"/>
    <col min="9233" max="9233" width="11.54296875" style="88" bestFit="1" customWidth="1"/>
    <col min="9234" max="9464" width="9.1796875" style="88"/>
    <col min="9465" max="9465" width="8.81640625" style="88" customWidth="1"/>
    <col min="9466" max="9466" width="1.26953125" style="88" customWidth="1"/>
    <col min="9467" max="9467" width="11.453125" style="88" bestFit="1" customWidth="1"/>
    <col min="9468" max="9468" width="1.26953125" style="88" customWidth="1"/>
    <col min="9469" max="9469" width="12.81640625" style="88" bestFit="1" customWidth="1"/>
    <col min="9470" max="9470" width="1.1796875" style="88" customWidth="1"/>
    <col min="9471" max="9471" width="11" style="88" bestFit="1" customWidth="1"/>
    <col min="9472" max="9472" width="1.26953125" style="88" customWidth="1"/>
    <col min="9473" max="9473" width="8.453125" style="88" bestFit="1" customWidth="1"/>
    <col min="9474" max="9474" width="2.1796875" style="88" customWidth="1"/>
    <col min="9475" max="9475" width="9.81640625" style="88" bestFit="1" customWidth="1"/>
    <col min="9476" max="9476" width="1.26953125" style="88" customWidth="1"/>
    <col min="9477" max="9477" width="11.453125" style="88" bestFit="1" customWidth="1"/>
    <col min="9478" max="9478" width="1.26953125" style="88" customWidth="1"/>
    <col min="9479" max="9479" width="10.453125" style="88" bestFit="1" customWidth="1"/>
    <col min="9480" max="9480" width="1.26953125" style="88" customWidth="1"/>
    <col min="9481" max="9481" width="10.453125" style="88" bestFit="1" customWidth="1"/>
    <col min="9482" max="9482" width="1.453125" style="88" customWidth="1"/>
    <col min="9483" max="9483" width="8.453125" style="88" bestFit="1" customWidth="1"/>
    <col min="9484" max="9484" width="1.26953125" style="88" customWidth="1"/>
    <col min="9485" max="9485" width="11.453125" style="88" bestFit="1" customWidth="1"/>
    <col min="9486" max="9486" width="1.453125" style="88" customWidth="1"/>
    <col min="9487" max="9487" width="11" style="88" bestFit="1" customWidth="1"/>
    <col min="9488" max="9488" width="1.26953125" style="88" customWidth="1"/>
    <col min="9489" max="9489" width="11.54296875" style="88" bestFit="1" customWidth="1"/>
    <col min="9490" max="9720" width="9.1796875" style="88"/>
    <col min="9721" max="9721" width="8.81640625" style="88" customWidth="1"/>
    <col min="9722" max="9722" width="1.26953125" style="88" customWidth="1"/>
    <col min="9723" max="9723" width="11.453125" style="88" bestFit="1" customWidth="1"/>
    <col min="9724" max="9724" width="1.26953125" style="88" customWidth="1"/>
    <col min="9725" max="9725" width="12.81640625" style="88" bestFit="1" customWidth="1"/>
    <col min="9726" max="9726" width="1.1796875" style="88" customWidth="1"/>
    <col min="9727" max="9727" width="11" style="88" bestFit="1" customWidth="1"/>
    <col min="9728" max="9728" width="1.26953125" style="88" customWidth="1"/>
    <col min="9729" max="9729" width="8.453125" style="88" bestFit="1" customWidth="1"/>
    <col min="9730" max="9730" width="2.1796875" style="88" customWidth="1"/>
    <col min="9731" max="9731" width="9.81640625" style="88" bestFit="1" customWidth="1"/>
    <col min="9732" max="9732" width="1.26953125" style="88" customWidth="1"/>
    <col min="9733" max="9733" width="11.453125" style="88" bestFit="1" customWidth="1"/>
    <col min="9734" max="9734" width="1.26953125" style="88" customWidth="1"/>
    <col min="9735" max="9735" width="10.453125" style="88" bestFit="1" customWidth="1"/>
    <col min="9736" max="9736" width="1.26953125" style="88" customWidth="1"/>
    <col min="9737" max="9737" width="10.453125" style="88" bestFit="1" customWidth="1"/>
    <col min="9738" max="9738" width="1.453125" style="88" customWidth="1"/>
    <col min="9739" max="9739" width="8.453125" style="88" bestFit="1" customWidth="1"/>
    <col min="9740" max="9740" width="1.26953125" style="88" customWidth="1"/>
    <col min="9741" max="9741" width="11.453125" style="88" bestFit="1" customWidth="1"/>
    <col min="9742" max="9742" width="1.453125" style="88" customWidth="1"/>
    <col min="9743" max="9743" width="11" style="88" bestFit="1" customWidth="1"/>
    <col min="9744" max="9744" width="1.26953125" style="88" customWidth="1"/>
    <col min="9745" max="9745" width="11.54296875" style="88" bestFit="1" customWidth="1"/>
    <col min="9746" max="9976" width="9.1796875" style="88"/>
    <col min="9977" max="9977" width="8.81640625" style="88" customWidth="1"/>
    <col min="9978" max="9978" width="1.26953125" style="88" customWidth="1"/>
    <col min="9979" max="9979" width="11.453125" style="88" bestFit="1" customWidth="1"/>
    <col min="9980" max="9980" width="1.26953125" style="88" customWidth="1"/>
    <col min="9981" max="9981" width="12.81640625" style="88" bestFit="1" customWidth="1"/>
    <col min="9982" max="9982" width="1.1796875" style="88" customWidth="1"/>
    <col min="9983" max="9983" width="11" style="88" bestFit="1" customWidth="1"/>
    <col min="9984" max="9984" width="1.26953125" style="88" customWidth="1"/>
    <col min="9985" max="9985" width="8.453125" style="88" bestFit="1" customWidth="1"/>
    <col min="9986" max="9986" width="2.1796875" style="88" customWidth="1"/>
    <col min="9987" max="9987" width="9.81640625" style="88" bestFit="1" customWidth="1"/>
    <col min="9988" max="9988" width="1.26953125" style="88" customWidth="1"/>
    <col min="9989" max="9989" width="11.453125" style="88" bestFit="1" customWidth="1"/>
    <col min="9990" max="9990" width="1.26953125" style="88" customWidth="1"/>
    <col min="9991" max="9991" width="10.453125" style="88" bestFit="1" customWidth="1"/>
    <col min="9992" max="9992" width="1.26953125" style="88" customWidth="1"/>
    <col min="9993" max="9993" width="10.453125" style="88" bestFit="1" customWidth="1"/>
    <col min="9994" max="9994" width="1.453125" style="88" customWidth="1"/>
    <col min="9995" max="9995" width="8.453125" style="88" bestFit="1" customWidth="1"/>
    <col min="9996" max="9996" width="1.26953125" style="88" customWidth="1"/>
    <col min="9997" max="9997" width="11.453125" style="88" bestFit="1" customWidth="1"/>
    <col min="9998" max="9998" width="1.453125" style="88" customWidth="1"/>
    <col min="9999" max="9999" width="11" style="88" bestFit="1" customWidth="1"/>
    <col min="10000" max="10000" width="1.26953125" style="88" customWidth="1"/>
    <col min="10001" max="10001" width="11.54296875" style="88" bestFit="1" customWidth="1"/>
    <col min="10002" max="10232" width="9.1796875" style="88"/>
    <col min="10233" max="10233" width="8.81640625" style="88" customWidth="1"/>
    <col min="10234" max="10234" width="1.26953125" style="88" customWidth="1"/>
    <col min="10235" max="10235" width="11.453125" style="88" bestFit="1" customWidth="1"/>
    <col min="10236" max="10236" width="1.26953125" style="88" customWidth="1"/>
    <col min="10237" max="10237" width="12.81640625" style="88" bestFit="1" customWidth="1"/>
    <col min="10238" max="10238" width="1.1796875" style="88" customWidth="1"/>
    <col min="10239" max="10239" width="11" style="88" bestFit="1" customWidth="1"/>
    <col min="10240" max="10240" width="1.26953125" style="88" customWidth="1"/>
    <col min="10241" max="10241" width="8.453125" style="88" bestFit="1" customWidth="1"/>
    <col min="10242" max="10242" width="2.1796875" style="88" customWidth="1"/>
    <col min="10243" max="10243" width="9.81640625" style="88" bestFit="1" customWidth="1"/>
    <col min="10244" max="10244" width="1.26953125" style="88" customWidth="1"/>
    <col min="10245" max="10245" width="11.453125" style="88" bestFit="1" customWidth="1"/>
    <col min="10246" max="10246" width="1.26953125" style="88" customWidth="1"/>
    <col min="10247" max="10247" width="10.453125" style="88" bestFit="1" customWidth="1"/>
    <col min="10248" max="10248" width="1.26953125" style="88" customWidth="1"/>
    <col min="10249" max="10249" width="10.453125" style="88" bestFit="1" customWidth="1"/>
    <col min="10250" max="10250" width="1.453125" style="88" customWidth="1"/>
    <col min="10251" max="10251" width="8.453125" style="88" bestFit="1" customWidth="1"/>
    <col min="10252" max="10252" width="1.26953125" style="88" customWidth="1"/>
    <col min="10253" max="10253" width="11.453125" style="88" bestFit="1" customWidth="1"/>
    <col min="10254" max="10254" width="1.453125" style="88" customWidth="1"/>
    <col min="10255" max="10255" width="11" style="88" bestFit="1" customWidth="1"/>
    <col min="10256" max="10256" width="1.26953125" style="88" customWidth="1"/>
    <col min="10257" max="10257" width="11.54296875" style="88" bestFit="1" customWidth="1"/>
    <col min="10258" max="10488" width="9.1796875" style="88"/>
    <col min="10489" max="10489" width="8.81640625" style="88" customWidth="1"/>
    <col min="10490" max="10490" width="1.26953125" style="88" customWidth="1"/>
    <col min="10491" max="10491" width="11.453125" style="88" bestFit="1" customWidth="1"/>
    <col min="10492" max="10492" width="1.26953125" style="88" customWidth="1"/>
    <col min="10493" max="10493" width="12.81640625" style="88" bestFit="1" customWidth="1"/>
    <col min="10494" max="10494" width="1.1796875" style="88" customWidth="1"/>
    <col min="10495" max="10495" width="11" style="88" bestFit="1" customWidth="1"/>
    <col min="10496" max="10496" width="1.26953125" style="88" customWidth="1"/>
    <col min="10497" max="10497" width="8.453125" style="88" bestFit="1" customWidth="1"/>
    <col min="10498" max="10498" width="2.1796875" style="88" customWidth="1"/>
    <col min="10499" max="10499" width="9.81640625" style="88" bestFit="1" customWidth="1"/>
    <col min="10500" max="10500" width="1.26953125" style="88" customWidth="1"/>
    <col min="10501" max="10501" width="11.453125" style="88" bestFit="1" customWidth="1"/>
    <col min="10502" max="10502" width="1.26953125" style="88" customWidth="1"/>
    <col min="10503" max="10503" width="10.453125" style="88" bestFit="1" customWidth="1"/>
    <col min="10504" max="10504" width="1.26953125" style="88" customWidth="1"/>
    <col min="10505" max="10505" width="10.453125" style="88" bestFit="1" customWidth="1"/>
    <col min="10506" max="10506" width="1.453125" style="88" customWidth="1"/>
    <col min="10507" max="10507" width="8.453125" style="88" bestFit="1" customWidth="1"/>
    <col min="10508" max="10508" width="1.26953125" style="88" customWidth="1"/>
    <col min="10509" max="10509" width="11.453125" style="88" bestFit="1" customWidth="1"/>
    <col min="10510" max="10510" width="1.453125" style="88" customWidth="1"/>
    <col min="10511" max="10511" width="11" style="88" bestFit="1" customWidth="1"/>
    <col min="10512" max="10512" width="1.26953125" style="88" customWidth="1"/>
    <col min="10513" max="10513" width="11.54296875" style="88" bestFit="1" customWidth="1"/>
    <col min="10514" max="10744" width="9.1796875" style="88"/>
    <col min="10745" max="10745" width="8.81640625" style="88" customWidth="1"/>
    <col min="10746" max="10746" width="1.26953125" style="88" customWidth="1"/>
    <col min="10747" max="10747" width="11.453125" style="88" bestFit="1" customWidth="1"/>
    <col min="10748" max="10748" width="1.26953125" style="88" customWidth="1"/>
    <col min="10749" max="10749" width="12.81640625" style="88" bestFit="1" customWidth="1"/>
    <col min="10750" max="10750" width="1.1796875" style="88" customWidth="1"/>
    <col min="10751" max="10751" width="11" style="88" bestFit="1" customWidth="1"/>
    <col min="10752" max="10752" width="1.26953125" style="88" customWidth="1"/>
    <col min="10753" max="10753" width="8.453125" style="88" bestFit="1" customWidth="1"/>
    <col min="10754" max="10754" width="2.1796875" style="88" customWidth="1"/>
    <col min="10755" max="10755" width="9.81640625" style="88" bestFit="1" customWidth="1"/>
    <col min="10756" max="10756" width="1.26953125" style="88" customWidth="1"/>
    <col min="10757" max="10757" width="11.453125" style="88" bestFit="1" customWidth="1"/>
    <col min="10758" max="10758" width="1.26953125" style="88" customWidth="1"/>
    <col min="10759" max="10759" width="10.453125" style="88" bestFit="1" customWidth="1"/>
    <col min="10760" max="10760" width="1.26953125" style="88" customWidth="1"/>
    <col min="10761" max="10761" width="10.453125" style="88" bestFit="1" customWidth="1"/>
    <col min="10762" max="10762" width="1.453125" style="88" customWidth="1"/>
    <col min="10763" max="10763" width="8.453125" style="88" bestFit="1" customWidth="1"/>
    <col min="10764" max="10764" width="1.26953125" style="88" customWidth="1"/>
    <col min="10765" max="10765" width="11.453125" style="88" bestFit="1" customWidth="1"/>
    <col min="10766" max="10766" width="1.453125" style="88" customWidth="1"/>
    <col min="10767" max="10767" width="11" style="88" bestFit="1" customWidth="1"/>
    <col min="10768" max="10768" width="1.26953125" style="88" customWidth="1"/>
    <col min="10769" max="10769" width="11.54296875" style="88" bestFit="1" customWidth="1"/>
    <col min="10770" max="11000" width="9.1796875" style="88"/>
    <col min="11001" max="11001" width="8.81640625" style="88" customWidth="1"/>
    <col min="11002" max="11002" width="1.26953125" style="88" customWidth="1"/>
    <col min="11003" max="11003" width="11.453125" style="88" bestFit="1" customWidth="1"/>
    <col min="11004" max="11004" width="1.26953125" style="88" customWidth="1"/>
    <col min="11005" max="11005" width="12.81640625" style="88" bestFit="1" customWidth="1"/>
    <col min="11006" max="11006" width="1.1796875" style="88" customWidth="1"/>
    <col min="11007" max="11007" width="11" style="88" bestFit="1" customWidth="1"/>
    <col min="11008" max="11008" width="1.26953125" style="88" customWidth="1"/>
    <col min="11009" max="11009" width="8.453125" style="88" bestFit="1" customWidth="1"/>
    <col min="11010" max="11010" width="2.1796875" style="88" customWidth="1"/>
    <col min="11011" max="11011" width="9.81640625" style="88" bestFit="1" customWidth="1"/>
    <col min="11012" max="11012" width="1.26953125" style="88" customWidth="1"/>
    <col min="11013" max="11013" width="11.453125" style="88" bestFit="1" customWidth="1"/>
    <col min="11014" max="11014" width="1.26953125" style="88" customWidth="1"/>
    <col min="11015" max="11015" width="10.453125" style="88" bestFit="1" customWidth="1"/>
    <col min="11016" max="11016" width="1.26953125" style="88" customWidth="1"/>
    <col min="11017" max="11017" width="10.453125" style="88" bestFit="1" customWidth="1"/>
    <col min="11018" max="11018" width="1.453125" style="88" customWidth="1"/>
    <col min="11019" max="11019" width="8.453125" style="88" bestFit="1" customWidth="1"/>
    <col min="11020" max="11020" width="1.26953125" style="88" customWidth="1"/>
    <col min="11021" max="11021" width="11.453125" style="88" bestFit="1" customWidth="1"/>
    <col min="11022" max="11022" width="1.453125" style="88" customWidth="1"/>
    <col min="11023" max="11023" width="11" style="88" bestFit="1" customWidth="1"/>
    <col min="11024" max="11024" width="1.26953125" style="88" customWidth="1"/>
    <col min="11025" max="11025" width="11.54296875" style="88" bestFit="1" customWidth="1"/>
    <col min="11026" max="11256" width="9.1796875" style="88"/>
    <col min="11257" max="11257" width="8.81640625" style="88" customWidth="1"/>
    <col min="11258" max="11258" width="1.26953125" style="88" customWidth="1"/>
    <col min="11259" max="11259" width="11.453125" style="88" bestFit="1" customWidth="1"/>
    <col min="11260" max="11260" width="1.26953125" style="88" customWidth="1"/>
    <col min="11261" max="11261" width="12.81640625" style="88" bestFit="1" customWidth="1"/>
    <col min="11262" max="11262" width="1.1796875" style="88" customWidth="1"/>
    <col min="11263" max="11263" width="11" style="88" bestFit="1" customWidth="1"/>
    <col min="11264" max="11264" width="1.26953125" style="88" customWidth="1"/>
    <col min="11265" max="11265" width="8.453125" style="88" bestFit="1" customWidth="1"/>
    <col min="11266" max="11266" width="2.1796875" style="88" customWidth="1"/>
    <col min="11267" max="11267" width="9.81640625" style="88" bestFit="1" customWidth="1"/>
    <col min="11268" max="11268" width="1.26953125" style="88" customWidth="1"/>
    <col min="11269" max="11269" width="11.453125" style="88" bestFit="1" customWidth="1"/>
    <col min="11270" max="11270" width="1.26953125" style="88" customWidth="1"/>
    <col min="11271" max="11271" width="10.453125" style="88" bestFit="1" customWidth="1"/>
    <col min="11272" max="11272" width="1.26953125" style="88" customWidth="1"/>
    <col min="11273" max="11273" width="10.453125" style="88" bestFit="1" customWidth="1"/>
    <col min="11274" max="11274" width="1.453125" style="88" customWidth="1"/>
    <col min="11275" max="11275" width="8.453125" style="88" bestFit="1" customWidth="1"/>
    <col min="11276" max="11276" width="1.26953125" style="88" customWidth="1"/>
    <col min="11277" max="11277" width="11.453125" style="88" bestFit="1" customWidth="1"/>
    <col min="11278" max="11278" width="1.453125" style="88" customWidth="1"/>
    <col min="11279" max="11279" width="11" style="88" bestFit="1" customWidth="1"/>
    <col min="11280" max="11280" width="1.26953125" style="88" customWidth="1"/>
    <col min="11281" max="11281" width="11.54296875" style="88" bestFit="1" customWidth="1"/>
    <col min="11282" max="11512" width="9.1796875" style="88"/>
    <col min="11513" max="11513" width="8.81640625" style="88" customWidth="1"/>
    <col min="11514" max="11514" width="1.26953125" style="88" customWidth="1"/>
    <col min="11515" max="11515" width="11.453125" style="88" bestFit="1" customWidth="1"/>
    <col min="11516" max="11516" width="1.26953125" style="88" customWidth="1"/>
    <col min="11517" max="11517" width="12.81640625" style="88" bestFit="1" customWidth="1"/>
    <col min="11518" max="11518" width="1.1796875" style="88" customWidth="1"/>
    <col min="11519" max="11519" width="11" style="88" bestFit="1" customWidth="1"/>
    <col min="11520" max="11520" width="1.26953125" style="88" customWidth="1"/>
    <col min="11521" max="11521" width="8.453125" style="88" bestFit="1" customWidth="1"/>
    <col min="11522" max="11522" width="2.1796875" style="88" customWidth="1"/>
    <col min="11523" max="11523" width="9.81640625" style="88" bestFit="1" customWidth="1"/>
    <col min="11524" max="11524" width="1.26953125" style="88" customWidth="1"/>
    <col min="11525" max="11525" width="11.453125" style="88" bestFit="1" customWidth="1"/>
    <col min="11526" max="11526" width="1.26953125" style="88" customWidth="1"/>
    <col min="11527" max="11527" width="10.453125" style="88" bestFit="1" customWidth="1"/>
    <col min="11528" max="11528" width="1.26953125" style="88" customWidth="1"/>
    <col min="11529" max="11529" width="10.453125" style="88" bestFit="1" customWidth="1"/>
    <col min="11530" max="11530" width="1.453125" style="88" customWidth="1"/>
    <col min="11531" max="11531" width="8.453125" style="88" bestFit="1" customWidth="1"/>
    <col min="11532" max="11532" width="1.26953125" style="88" customWidth="1"/>
    <col min="11533" max="11533" width="11.453125" style="88" bestFit="1" customWidth="1"/>
    <col min="11534" max="11534" width="1.453125" style="88" customWidth="1"/>
    <col min="11535" max="11535" width="11" style="88" bestFit="1" customWidth="1"/>
    <col min="11536" max="11536" width="1.26953125" style="88" customWidth="1"/>
    <col min="11537" max="11537" width="11.54296875" style="88" bestFit="1" customWidth="1"/>
    <col min="11538" max="11768" width="9.1796875" style="88"/>
    <col min="11769" max="11769" width="8.81640625" style="88" customWidth="1"/>
    <col min="11770" max="11770" width="1.26953125" style="88" customWidth="1"/>
    <col min="11771" max="11771" width="11.453125" style="88" bestFit="1" customWidth="1"/>
    <col min="11772" max="11772" width="1.26953125" style="88" customWidth="1"/>
    <col min="11773" max="11773" width="12.81640625" style="88" bestFit="1" customWidth="1"/>
    <col min="11774" max="11774" width="1.1796875" style="88" customWidth="1"/>
    <col min="11775" max="11775" width="11" style="88" bestFit="1" customWidth="1"/>
    <col min="11776" max="11776" width="1.26953125" style="88" customWidth="1"/>
    <col min="11777" max="11777" width="8.453125" style="88" bestFit="1" customWidth="1"/>
    <col min="11778" max="11778" width="2.1796875" style="88" customWidth="1"/>
    <col min="11779" max="11779" width="9.81640625" style="88" bestFit="1" customWidth="1"/>
    <col min="11780" max="11780" width="1.26953125" style="88" customWidth="1"/>
    <col min="11781" max="11781" width="11.453125" style="88" bestFit="1" customWidth="1"/>
    <col min="11782" max="11782" width="1.26953125" style="88" customWidth="1"/>
    <col min="11783" max="11783" width="10.453125" style="88" bestFit="1" customWidth="1"/>
    <col min="11784" max="11784" width="1.26953125" style="88" customWidth="1"/>
    <col min="11785" max="11785" width="10.453125" style="88" bestFit="1" customWidth="1"/>
    <col min="11786" max="11786" width="1.453125" style="88" customWidth="1"/>
    <col min="11787" max="11787" width="8.453125" style="88" bestFit="1" customWidth="1"/>
    <col min="11788" max="11788" width="1.26953125" style="88" customWidth="1"/>
    <col min="11789" max="11789" width="11.453125" style="88" bestFit="1" customWidth="1"/>
    <col min="11790" max="11790" width="1.453125" style="88" customWidth="1"/>
    <col min="11791" max="11791" width="11" style="88" bestFit="1" customWidth="1"/>
    <col min="11792" max="11792" width="1.26953125" style="88" customWidth="1"/>
    <col min="11793" max="11793" width="11.54296875" style="88" bestFit="1" customWidth="1"/>
    <col min="11794" max="12024" width="9.1796875" style="88"/>
    <col min="12025" max="12025" width="8.81640625" style="88" customWidth="1"/>
    <col min="12026" max="12026" width="1.26953125" style="88" customWidth="1"/>
    <col min="12027" max="12027" width="11.453125" style="88" bestFit="1" customWidth="1"/>
    <col min="12028" max="12028" width="1.26953125" style="88" customWidth="1"/>
    <col min="12029" max="12029" width="12.81640625" style="88" bestFit="1" customWidth="1"/>
    <col min="12030" max="12030" width="1.1796875" style="88" customWidth="1"/>
    <col min="12031" max="12031" width="11" style="88" bestFit="1" customWidth="1"/>
    <col min="12032" max="12032" width="1.26953125" style="88" customWidth="1"/>
    <col min="12033" max="12033" width="8.453125" style="88" bestFit="1" customWidth="1"/>
    <col min="12034" max="12034" width="2.1796875" style="88" customWidth="1"/>
    <col min="12035" max="12035" width="9.81640625" style="88" bestFit="1" customWidth="1"/>
    <col min="12036" max="12036" width="1.26953125" style="88" customWidth="1"/>
    <col min="12037" max="12037" width="11.453125" style="88" bestFit="1" customWidth="1"/>
    <col min="12038" max="12038" width="1.26953125" style="88" customWidth="1"/>
    <col min="12039" max="12039" width="10.453125" style="88" bestFit="1" customWidth="1"/>
    <col min="12040" max="12040" width="1.26953125" style="88" customWidth="1"/>
    <col min="12041" max="12041" width="10.453125" style="88" bestFit="1" customWidth="1"/>
    <col min="12042" max="12042" width="1.453125" style="88" customWidth="1"/>
    <col min="12043" max="12043" width="8.453125" style="88" bestFit="1" customWidth="1"/>
    <col min="12044" max="12044" width="1.26953125" style="88" customWidth="1"/>
    <col min="12045" max="12045" width="11.453125" style="88" bestFit="1" customWidth="1"/>
    <col min="12046" max="12046" width="1.453125" style="88" customWidth="1"/>
    <col min="12047" max="12047" width="11" style="88" bestFit="1" customWidth="1"/>
    <col min="12048" max="12048" width="1.26953125" style="88" customWidth="1"/>
    <col min="12049" max="12049" width="11.54296875" style="88" bestFit="1" customWidth="1"/>
    <col min="12050" max="12280" width="9.1796875" style="88"/>
    <col min="12281" max="12281" width="8.81640625" style="88" customWidth="1"/>
    <col min="12282" max="12282" width="1.26953125" style="88" customWidth="1"/>
    <col min="12283" max="12283" width="11.453125" style="88" bestFit="1" customWidth="1"/>
    <col min="12284" max="12284" width="1.26953125" style="88" customWidth="1"/>
    <col min="12285" max="12285" width="12.81640625" style="88" bestFit="1" customWidth="1"/>
    <col min="12286" max="12286" width="1.1796875" style="88" customWidth="1"/>
    <col min="12287" max="12287" width="11" style="88" bestFit="1" customWidth="1"/>
    <col min="12288" max="12288" width="1.26953125" style="88" customWidth="1"/>
    <col min="12289" max="12289" width="8.453125" style="88" bestFit="1" customWidth="1"/>
    <col min="12290" max="12290" width="2.1796875" style="88" customWidth="1"/>
    <col min="12291" max="12291" width="9.81640625" style="88" bestFit="1" customWidth="1"/>
    <col min="12292" max="12292" width="1.26953125" style="88" customWidth="1"/>
    <col min="12293" max="12293" width="11.453125" style="88" bestFit="1" customWidth="1"/>
    <col min="12294" max="12294" width="1.26953125" style="88" customWidth="1"/>
    <col min="12295" max="12295" width="10.453125" style="88" bestFit="1" customWidth="1"/>
    <col min="12296" max="12296" width="1.26953125" style="88" customWidth="1"/>
    <col min="12297" max="12297" width="10.453125" style="88" bestFit="1" customWidth="1"/>
    <col min="12298" max="12298" width="1.453125" style="88" customWidth="1"/>
    <col min="12299" max="12299" width="8.453125" style="88" bestFit="1" customWidth="1"/>
    <col min="12300" max="12300" width="1.26953125" style="88" customWidth="1"/>
    <col min="12301" max="12301" width="11.453125" style="88" bestFit="1" customWidth="1"/>
    <col min="12302" max="12302" width="1.453125" style="88" customWidth="1"/>
    <col min="12303" max="12303" width="11" style="88" bestFit="1" customWidth="1"/>
    <col min="12304" max="12304" width="1.26953125" style="88" customWidth="1"/>
    <col min="12305" max="12305" width="11.54296875" style="88" bestFit="1" customWidth="1"/>
    <col min="12306" max="12536" width="9.1796875" style="88"/>
    <col min="12537" max="12537" width="8.81640625" style="88" customWidth="1"/>
    <col min="12538" max="12538" width="1.26953125" style="88" customWidth="1"/>
    <col min="12539" max="12539" width="11.453125" style="88" bestFit="1" customWidth="1"/>
    <col min="12540" max="12540" width="1.26953125" style="88" customWidth="1"/>
    <col min="12541" max="12541" width="12.81640625" style="88" bestFit="1" customWidth="1"/>
    <col min="12542" max="12542" width="1.1796875" style="88" customWidth="1"/>
    <col min="12543" max="12543" width="11" style="88" bestFit="1" customWidth="1"/>
    <col min="12544" max="12544" width="1.26953125" style="88" customWidth="1"/>
    <col min="12545" max="12545" width="8.453125" style="88" bestFit="1" customWidth="1"/>
    <col min="12546" max="12546" width="2.1796875" style="88" customWidth="1"/>
    <col min="12547" max="12547" width="9.81640625" style="88" bestFit="1" customWidth="1"/>
    <col min="12548" max="12548" width="1.26953125" style="88" customWidth="1"/>
    <col min="12549" max="12549" width="11.453125" style="88" bestFit="1" customWidth="1"/>
    <col min="12550" max="12550" width="1.26953125" style="88" customWidth="1"/>
    <col min="12551" max="12551" width="10.453125" style="88" bestFit="1" customWidth="1"/>
    <col min="12552" max="12552" width="1.26953125" style="88" customWidth="1"/>
    <col min="12553" max="12553" width="10.453125" style="88" bestFit="1" customWidth="1"/>
    <col min="12554" max="12554" width="1.453125" style="88" customWidth="1"/>
    <col min="12555" max="12555" width="8.453125" style="88" bestFit="1" customWidth="1"/>
    <col min="12556" max="12556" width="1.26953125" style="88" customWidth="1"/>
    <col min="12557" max="12557" width="11.453125" style="88" bestFit="1" customWidth="1"/>
    <col min="12558" max="12558" width="1.453125" style="88" customWidth="1"/>
    <col min="12559" max="12559" width="11" style="88" bestFit="1" customWidth="1"/>
    <col min="12560" max="12560" width="1.26953125" style="88" customWidth="1"/>
    <col min="12561" max="12561" width="11.54296875" style="88" bestFit="1" customWidth="1"/>
    <col min="12562" max="12792" width="9.1796875" style="88"/>
    <col min="12793" max="12793" width="8.81640625" style="88" customWidth="1"/>
    <col min="12794" max="12794" width="1.26953125" style="88" customWidth="1"/>
    <col min="12795" max="12795" width="11.453125" style="88" bestFit="1" customWidth="1"/>
    <col min="12796" max="12796" width="1.26953125" style="88" customWidth="1"/>
    <col min="12797" max="12797" width="12.81640625" style="88" bestFit="1" customWidth="1"/>
    <col min="12798" max="12798" width="1.1796875" style="88" customWidth="1"/>
    <col min="12799" max="12799" width="11" style="88" bestFit="1" customWidth="1"/>
    <col min="12800" max="12800" width="1.26953125" style="88" customWidth="1"/>
    <col min="12801" max="12801" width="8.453125" style="88" bestFit="1" customWidth="1"/>
    <col min="12802" max="12802" width="2.1796875" style="88" customWidth="1"/>
    <col min="12803" max="12803" width="9.81640625" style="88" bestFit="1" customWidth="1"/>
    <col min="12804" max="12804" width="1.26953125" style="88" customWidth="1"/>
    <col min="12805" max="12805" width="11.453125" style="88" bestFit="1" customWidth="1"/>
    <col min="12806" max="12806" width="1.26953125" style="88" customWidth="1"/>
    <col min="12807" max="12807" width="10.453125" style="88" bestFit="1" customWidth="1"/>
    <col min="12808" max="12808" width="1.26953125" style="88" customWidth="1"/>
    <col min="12809" max="12809" width="10.453125" style="88" bestFit="1" customWidth="1"/>
    <col min="12810" max="12810" width="1.453125" style="88" customWidth="1"/>
    <col min="12811" max="12811" width="8.453125" style="88" bestFit="1" customWidth="1"/>
    <col min="12812" max="12812" width="1.26953125" style="88" customWidth="1"/>
    <col min="12813" max="12813" width="11.453125" style="88" bestFit="1" customWidth="1"/>
    <col min="12814" max="12814" width="1.453125" style="88" customWidth="1"/>
    <col min="12815" max="12815" width="11" style="88" bestFit="1" customWidth="1"/>
    <col min="12816" max="12816" width="1.26953125" style="88" customWidth="1"/>
    <col min="12817" max="12817" width="11.54296875" style="88" bestFit="1" customWidth="1"/>
    <col min="12818" max="13048" width="9.1796875" style="88"/>
    <col min="13049" max="13049" width="8.81640625" style="88" customWidth="1"/>
    <col min="13050" max="13050" width="1.26953125" style="88" customWidth="1"/>
    <col min="13051" max="13051" width="11.453125" style="88" bestFit="1" customWidth="1"/>
    <col min="13052" max="13052" width="1.26953125" style="88" customWidth="1"/>
    <col min="13053" max="13053" width="12.81640625" style="88" bestFit="1" customWidth="1"/>
    <col min="13054" max="13054" width="1.1796875" style="88" customWidth="1"/>
    <col min="13055" max="13055" width="11" style="88" bestFit="1" customWidth="1"/>
    <col min="13056" max="13056" width="1.26953125" style="88" customWidth="1"/>
    <col min="13057" max="13057" width="8.453125" style="88" bestFit="1" customWidth="1"/>
    <col min="13058" max="13058" width="2.1796875" style="88" customWidth="1"/>
    <col min="13059" max="13059" width="9.81640625" style="88" bestFit="1" customWidth="1"/>
    <col min="13060" max="13060" width="1.26953125" style="88" customWidth="1"/>
    <col min="13061" max="13061" width="11.453125" style="88" bestFit="1" customWidth="1"/>
    <col min="13062" max="13062" width="1.26953125" style="88" customWidth="1"/>
    <col min="13063" max="13063" width="10.453125" style="88" bestFit="1" customWidth="1"/>
    <col min="13064" max="13064" width="1.26953125" style="88" customWidth="1"/>
    <col min="13065" max="13065" width="10.453125" style="88" bestFit="1" customWidth="1"/>
    <col min="13066" max="13066" width="1.453125" style="88" customWidth="1"/>
    <col min="13067" max="13067" width="8.453125" style="88" bestFit="1" customWidth="1"/>
    <col min="13068" max="13068" width="1.26953125" style="88" customWidth="1"/>
    <col min="13069" max="13069" width="11.453125" style="88" bestFit="1" customWidth="1"/>
    <col min="13070" max="13070" width="1.453125" style="88" customWidth="1"/>
    <col min="13071" max="13071" width="11" style="88" bestFit="1" customWidth="1"/>
    <col min="13072" max="13072" width="1.26953125" style="88" customWidth="1"/>
    <col min="13073" max="13073" width="11.54296875" style="88" bestFit="1" customWidth="1"/>
    <col min="13074" max="13304" width="9.1796875" style="88"/>
    <col min="13305" max="13305" width="8.81640625" style="88" customWidth="1"/>
    <col min="13306" max="13306" width="1.26953125" style="88" customWidth="1"/>
    <col min="13307" max="13307" width="11.453125" style="88" bestFit="1" customWidth="1"/>
    <col min="13308" max="13308" width="1.26953125" style="88" customWidth="1"/>
    <col min="13309" max="13309" width="12.81640625" style="88" bestFit="1" customWidth="1"/>
    <col min="13310" max="13310" width="1.1796875" style="88" customWidth="1"/>
    <col min="13311" max="13311" width="11" style="88" bestFit="1" customWidth="1"/>
    <col min="13312" max="13312" width="1.26953125" style="88" customWidth="1"/>
    <col min="13313" max="13313" width="8.453125" style="88" bestFit="1" customWidth="1"/>
    <col min="13314" max="13314" width="2.1796875" style="88" customWidth="1"/>
    <col min="13315" max="13315" width="9.81640625" style="88" bestFit="1" customWidth="1"/>
    <col min="13316" max="13316" width="1.26953125" style="88" customWidth="1"/>
    <col min="13317" max="13317" width="11.453125" style="88" bestFit="1" customWidth="1"/>
    <col min="13318" max="13318" width="1.26953125" style="88" customWidth="1"/>
    <col min="13319" max="13319" width="10.453125" style="88" bestFit="1" customWidth="1"/>
    <col min="13320" max="13320" width="1.26953125" style="88" customWidth="1"/>
    <col min="13321" max="13321" width="10.453125" style="88" bestFit="1" customWidth="1"/>
    <col min="13322" max="13322" width="1.453125" style="88" customWidth="1"/>
    <col min="13323" max="13323" width="8.453125" style="88" bestFit="1" customWidth="1"/>
    <col min="13324" max="13324" width="1.26953125" style="88" customWidth="1"/>
    <col min="13325" max="13325" width="11.453125" style="88" bestFit="1" customWidth="1"/>
    <col min="13326" max="13326" width="1.453125" style="88" customWidth="1"/>
    <col min="13327" max="13327" width="11" style="88" bestFit="1" customWidth="1"/>
    <col min="13328" max="13328" width="1.26953125" style="88" customWidth="1"/>
    <col min="13329" max="13329" width="11.54296875" style="88" bestFit="1" customWidth="1"/>
    <col min="13330" max="13560" width="9.1796875" style="88"/>
    <col min="13561" max="13561" width="8.81640625" style="88" customWidth="1"/>
    <col min="13562" max="13562" width="1.26953125" style="88" customWidth="1"/>
    <col min="13563" max="13563" width="11.453125" style="88" bestFit="1" customWidth="1"/>
    <col min="13564" max="13564" width="1.26953125" style="88" customWidth="1"/>
    <col min="13565" max="13565" width="12.81640625" style="88" bestFit="1" customWidth="1"/>
    <col min="13566" max="13566" width="1.1796875" style="88" customWidth="1"/>
    <col min="13567" max="13567" width="11" style="88" bestFit="1" customWidth="1"/>
    <col min="13568" max="13568" width="1.26953125" style="88" customWidth="1"/>
    <col min="13569" max="13569" width="8.453125" style="88" bestFit="1" customWidth="1"/>
    <col min="13570" max="13570" width="2.1796875" style="88" customWidth="1"/>
    <col min="13571" max="13571" width="9.81640625" style="88" bestFit="1" customWidth="1"/>
    <col min="13572" max="13572" width="1.26953125" style="88" customWidth="1"/>
    <col min="13573" max="13573" width="11.453125" style="88" bestFit="1" customWidth="1"/>
    <col min="13574" max="13574" width="1.26953125" style="88" customWidth="1"/>
    <col min="13575" max="13575" width="10.453125" style="88" bestFit="1" customWidth="1"/>
    <col min="13576" max="13576" width="1.26953125" style="88" customWidth="1"/>
    <col min="13577" max="13577" width="10.453125" style="88" bestFit="1" customWidth="1"/>
    <col min="13578" max="13578" width="1.453125" style="88" customWidth="1"/>
    <col min="13579" max="13579" width="8.453125" style="88" bestFit="1" customWidth="1"/>
    <col min="13580" max="13580" width="1.26953125" style="88" customWidth="1"/>
    <col min="13581" max="13581" width="11.453125" style="88" bestFit="1" customWidth="1"/>
    <col min="13582" max="13582" width="1.453125" style="88" customWidth="1"/>
    <col min="13583" max="13583" width="11" style="88" bestFit="1" customWidth="1"/>
    <col min="13584" max="13584" width="1.26953125" style="88" customWidth="1"/>
    <col min="13585" max="13585" width="11.54296875" style="88" bestFit="1" customWidth="1"/>
    <col min="13586" max="13816" width="9.1796875" style="88"/>
    <col min="13817" max="13817" width="8.81640625" style="88" customWidth="1"/>
    <col min="13818" max="13818" width="1.26953125" style="88" customWidth="1"/>
    <col min="13819" max="13819" width="11.453125" style="88" bestFit="1" customWidth="1"/>
    <col min="13820" max="13820" width="1.26953125" style="88" customWidth="1"/>
    <col min="13821" max="13821" width="12.81640625" style="88" bestFit="1" customWidth="1"/>
    <col min="13822" max="13822" width="1.1796875" style="88" customWidth="1"/>
    <col min="13823" max="13823" width="11" style="88" bestFit="1" customWidth="1"/>
    <col min="13824" max="13824" width="1.26953125" style="88" customWidth="1"/>
    <col min="13825" max="13825" width="8.453125" style="88" bestFit="1" customWidth="1"/>
    <col min="13826" max="13826" width="2.1796875" style="88" customWidth="1"/>
    <col min="13827" max="13827" width="9.81640625" style="88" bestFit="1" customWidth="1"/>
    <col min="13828" max="13828" width="1.26953125" style="88" customWidth="1"/>
    <col min="13829" max="13829" width="11.453125" style="88" bestFit="1" customWidth="1"/>
    <col min="13830" max="13830" width="1.26953125" style="88" customWidth="1"/>
    <col min="13831" max="13831" width="10.453125" style="88" bestFit="1" customWidth="1"/>
    <col min="13832" max="13832" width="1.26953125" style="88" customWidth="1"/>
    <col min="13833" max="13833" width="10.453125" style="88" bestFit="1" customWidth="1"/>
    <col min="13834" max="13834" width="1.453125" style="88" customWidth="1"/>
    <col min="13835" max="13835" width="8.453125" style="88" bestFit="1" customWidth="1"/>
    <col min="13836" max="13836" width="1.26953125" style="88" customWidth="1"/>
    <col min="13837" max="13837" width="11.453125" style="88" bestFit="1" customWidth="1"/>
    <col min="13838" max="13838" width="1.453125" style="88" customWidth="1"/>
    <col min="13839" max="13839" width="11" style="88" bestFit="1" customWidth="1"/>
    <col min="13840" max="13840" width="1.26953125" style="88" customWidth="1"/>
    <col min="13841" max="13841" width="11.54296875" style="88" bestFit="1" customWidth="1"/>
    <col min="13842" max="14072" width="9.1796875" style="88"/>
    <col min="14073" max="14073" width="8.81640625" style="88" customWidth="1"/>
    <col min="14074" max="14074" width="1.26953125" style="88" customWidth="1"/>
    <col min="14075" max="14075" width="11.453125" style="88" bestFit="1" customWidth="1"/>
    <col min="14076" max="14076" width="1.26953125" style="88" customWidth="1"/>
    <col min="14077" max="14077" width="12.81640625" style="88" bestFit="1" customWidth="1"/>
    <col min="14078" max="14078" width="1.1796875" style="88" customWidth="1"/>
    <col min="14079" max="14079" width="11" style="88" bestFit="1" customWidth="1"/>
    <col min="14080" max="14080" width="1.26953125" style="88" customWidth="1"/>
    <col min="14081" max="14081" width="8.453125" style="88" bestFit="1" customWidth="1"/>
    <col min="14082" max="14082" width="2.1796875" style="88" customWidth="1"/>
    <col min="14083" max="14083" width="9.81640625" style="88" bestFit="1" customWidth="1"/>
    <col min="14084" max="14084" width="1.26953125" style="88" customWidth="1"/>
    <col min="14085" max="14085" width="11.453125" style="88" bestFit="1" customWidth="1"/>
    <col min="14086" max="14086" width="1.26953125" style="88" customWidth="1"/>
    <col min="14087" max="14087" width="10.453125" style="88" bestFit="1" customWidth="1"/>
    <col min="14088" max="14088" width="1.26953125" style="88" customWidth="1"/>
    <col min="14089" max="14089" width="10.453125" style="88" bestFit="1" customWidth="1"/>
    <col min="14090" max="14090" width="1.453125" style="88" customWidth="1"/>
    <col min="14091" max="14091" width="8.453125" style="88" bestFit="1" customWidth="1"/>
    <col min="14092" max="14092" width="1.26953125" style="88" customWidth="1"/>
    <col min="14093" max="14093" width="11.453125" style="88" bestFit="1" customWidth="1"/>
    <col min="14094" max="14094" width="1.453125" style="88" customWidth="1"/>
    <col min="14095" max="14095" width="11" style="88" bestFit="1" customWidth="1"/>
    <col min="14096" max="14096" width="1.26953125" style="88" customWidth="1"/>
    <col min="14097" max="14097" width="11.54296875" style="88" bestFit="1" customWidth="1"/>
    <col min="14098" max="14328" width="9.1796875" style="88"/>
    <col min="14329" max="14329" width="8.81640625" style="88" customWidth="1"/>
    <col min="14330" max="14330" width="1.26953125" style="88" customWidth="1"/>
    <col min="14331" max="14331" width="11.453125" style="88" bestFit="1" customWidth="1"/>
    <col min="14332" max="14332" width="1.26953125" style="88" customWidth="1"/>
    <col min="14333" max="14333" width="12.81640625" style="88" bestFit="1" customWidth="1"/>
    <col min="14334" max="14334" width="1.1796875" style="88" customWidth="1"/>
    <col min="14335" max="14335" width="11" style="88" bestFit="1" customWidth="1"/>
    <col min="14336" max="14336" width="1.26953125" style="88" customWidth="1"/>
    <col min="14337" max="14337" width="8.453125" style="88" bestFit="1" customWidth="1"/>
    <col min="14338" max="14338" width="2.1796875" style="88" customWidth="1"/>
    <col min="14339" max="14339" width="9.81640625" style="88" bestFit="1" customWidth="1"/>
    <col min="14340" max="14340" width="1.26953125" style="88" customWidth="1"/>
    <col min="14341" max="14341" width="11.453125" style="88" bestFit="1" customWidth="1"/>
    <col min="14342" max="14342" width="1.26953125" style="88" customWidth="1"/>
    <col min="14343" max="14343" width="10.453125" style="88" bestFit="1" customWidth="1"/>
    <col min="14344" max="14344" width="1.26953125" style="88" customWidth="1"/>
    <col min="14345" max="14345" width="10.453125" style="88" bestFit="1" customWidth="1"/>
    <col min="14346" max="14346" width="1.453125" style="88" customWidth="1"/>
    <col min="14347" max="14347" width="8.453125" style="88" bestFit="1" customWidth="1"/>
    <col min="14348" max="14348" width="1.26953125" style="88" customWidth="1"/>
    <col min="14349" max="14349" width="11.453125" style="88" bestFit="1" customWidth="1"/>
    <col min="14350" max="14350" width="1.453125" style="88" customWidth="1"/>
    <col min="14351" max="14351" width="11" style="88" bestFit="1" customWidth="1"/>
    <col min="14352" max="14352" width="1.26953125" style="88" customWidth="1"/>
    <col min="14353" max="14353" width="11.54296875" style="88" bestFit="1" customWidth="1"/>
    <col min="14354" max="14584" width="9.1796875" style="88"/>
    <col min="14585" max="14585" width="8.81640625" style="88" customWidth="1"/>
    <col min="14586" max="14586" width="1.26953125" style="88" customWidth="1"/>
    <col min="14587" max="14587" width="11.453125" style="88" bestFit="1" customWidth="1"/>
    <col min="14588" max="14588" width="1.26953125" style="88" customWidth="1"/>
    <col min="14589" max="14589" width="12.81640625" style="88" bestFit="1" customWidth="1"/>
    <col min="14590" max="14590" width="1.1796875" style="88" customWidth="1"/>
    <col min="14591" max="14591" width="11" style="88" bestFit="1" customWidth="1"/>
    <col min="14592" max="14592" width="1.26953125" style="88" customWidth="1"/>
    <col min="14593" max="14593" width="8.453125" style="88" bestFit="1" customWidth="1"/>
    <col min="14594" max="14594" width="2.1796875" style="88" customWidth="1"/>
    <col min="14595" max="14595" width="9.81640625" style="88" bestFit="1" customWidth="1"/>
    <col min="14596" max="14596" width="1.26953125" style="88" customWidth="1"/>
    <col min="14597" max="14597" width="11.453125" style="88" bestFit="1" customWidth="1"/>
    <col min="14598" max="14598" width="1.26953125" style="88" customWidth="1"/>
    <col min="14599" max="14599" width="10.453125" style="88" bestFit="1" customWidth="1"/>
    <col min="14600" max="14600" width="1.26953125" style="88" customWidth="1"/>
    <col min="14601" max="14601" width="10.453125" style="88" bestFit="1" customWidth="1"/>
    <col min="14602" max="14602" width="1.453125" style="88" customWidth="1"/>
    <col min="14603" max="14603" width="8.453125" style="88" bestFit="1" customWidth="1"/>
    <col min="14604" max="14604" width="1.26953125" style="88" customWidth="1"/>
    <col min="14605" max="14605" width="11.453125" style="88" bestFit="1" customWidth="1"/>
    <col min="14606" max="14606" width="1.453125" style="88" customWidth="1"/>
    <col min="14607" max="14607" width="11" style="88" bestFit="1" customWidth="1"/>
    <col min="14608" max="14608" width="1.26953125" style="88" customWidth="1"/>
    <col min="14609" max="14609" width="11.54296875" style="88" bestFit="1" customWidth="1"/>
    <col min="14610" max="14840" width="9.1796875" style="88"/>
    <col min="14841" max="14841" width="8.81640625" style="88" customWidth="1"/>
    <col min="14842" max="14842" width="1.26953125" style="88" customWidth="1"/>
    <col min="14843" max="14843" width="11.453125" style="88" bestFit="1" customWidth="1"/>
    <col min="14844" max="14844" width="1.26953125" style="88" customWidth="1"/>
    <col min="14845" max="14845" width="12.81640625" style="88" bestFit="1" customWidth="1"/>
    <col min="14846" max="14846" width="1.1796875" style="88" customWidth="1"/>
    <col min="14847" max="14847" width="11" style="88" bestFit="1" customWidth="1"/>
    <col min="14848" max="14848" width="1.26953125" style="88" customWidth="1"/>
    <col min="14849" max="14849" width="8.453125" style="88" bestFit="1" customWidth="1"/>
    <col min="14850" max="14850" width="2.1796875" style="88" customWidth="1"/>
    <col min="14851" max="14851" width="9.81640625" style="88" bestFit="1" customWidth="1"/>
    <col min="14852" max="14852" width="1.26953125" style="88" customWidth="1"/>
    <col min="14853" max="14853" width="11.453125" style="88" bestFit="1" customWidth="1"/>
    <col min="14854" max="14854" width="1.26953125" style="88" customWidth="1"/>
    <col min="14855" max="14855" width="10.453125" style="88" bestFit="1" customWidth="1"/>
    <col min="14856" max="14856" width="1.26953125" style="88" customWidth="1"/>
    <col min="14857" max="14857" width="10.453125" style="88" bestFit="1" customWidth="1"/>
    <col min="14858" max="14858" width="1.453125" style="88" customWidth="1"/>
    <col min="14859" max="14859" width="8.453125" style="88" bestFit="1" customWidth="1"/>
    <col min="14860" max="14860" width="1.26953125" style="88" customWidth="1"/>
    <col min="14861" max="14861" width="11.453125" style="88" bestFit="1" customWidth="1"/>
    <col min="14862" max="14862" width="1.453125" style="88" customWidth="1"/>
    <col min="14863" max="14863" width="11" style="88" bestFit="1" customWidth="1"/>
    <col min="14864" max="14864" width="1.26953125" style="88" customWidth="1"/>
    <col min="14865" max="14865" width="11.54296875" style="88" bestFit="1" customWidth="1"/>
    <col min="14866" max="15096" width="9.1796875" style="88"/>
    <col min="15097" max="15097" width="8.81640625" style="88" customWidth="1"/>
    <col min="15098" max="15098" width="1.26953125" style="88" customWidth="1"/>
    <col min="15099" max="15099" width="11.453125" style="88" bestFit="1" customWidth="1"/>
    <col min="15100" max="15100" width="1.26953125" style="88" customWidth="1"/>
    <col min="15101" max="15101" width="12.81640625" style="88" bestFit="1" customWidth="1"/>
    <col min="15102" max="15102" width="1.1796875" style="88" customWidth="1"/>
    <col min="15103" max="15103" width="11" style="88" bestFit="1" customWidth="1"/>
    <col min="15104" max="15104" width="1.26953125" style="88" customWidth="1"/>
    <col min="15105" max="15105" width="8.453125" style="88" bestFit="1" customWidth="1"/>
    <col min="15106" max="15106" width="2.1796875" style="88" customWidth="1"/>
    <col min="15107" max="15107" width="9.81640625" style="88" bestFit="1" customWidth="1"/>
    <col min="15108" max="15108" width="1.26953125" style="88" customWidth="1"/>
    <col min="15109" max="15109" width="11.453125" style="88" bestFit="1" customWidth="1"/>
    <col min="15110" max="15110" width="1.26953125" style="88" customWidth="1"/>
    <col min="15111" max="15111" width="10.453125" style="88" bestFit="1" customWidth="1"/>
    <col min="15112" max="15112" width="1.26953125" style="88" customWidth="1"/>
    <col min="15113" max="15113" width="10.453125" style="88" bestFit="1" customWidth="1"/>
    <col min="15114" max="15114" width="1.453125" style="88" customWidth="1"/>
    <col min="15115" max="15115" width="8.453125" style="88" bestFit="1" customWidth="1"/>
    <col min="15116" max="15116" width="1.26953125" style="88" customWidth="1"/>
    <col min="15117" max="15117" width="11.453125" style="88" bestFit="1" customWidth="1"/>
    <col min="15118" max="15118" width="1.453125" style="88" customWidth="1"/>
    <col min="15119" max="15119" width="11" style="88" bestFit="1" customWidth="1"/>
    <col min="15120" max="15120" width="1.26953125" style="88" customWidth="1"/>
    <col min="15121" max="15121" width="11.54296875" style="88" bestFit="1" customWidth="1"/>
    <col min="15122" max="15352" width="9.1796875" style="88"/>
    <col min="15353" max="15353" width="8.81640625" style="88" customWidth="1"/>
    <col min="15354" max="15354" width="1.26953125" style="88" customWidth="1"/>
    <col min="15355" max="15355" width="11.453125" style="88" bestFit="1" customWidth="1"/>
    <col min="15356" max="15356" width="1.26953125" style="88" customWidth="1"/>
    <col min="15357" max="15357" width="12.81640625" style="88" bestFit="1" customWidth="1"/>
    <col min="15358" max="15358" width="1.1796875" style="88" customWidth="1"/>
    <col min="15359" max="15359" width="11" style="88" bestFit="1" customWidth="1"/>
    <col min="15360" max="15360" width="1.26953125" style="88" customWidth="1"/>
    <col min="15361" max="15361" width="8.453125" style="88" bestFit="1" customWidth="1"/>
    <col min="15362" max="15362" width="2.1796875" style="88" customWidth="1"/>
    <col min="15363" max="15363" width="9.81640625" style="88" bestFit="1" customWidth="1"/>
    <col min="15364" max="15364" width="1.26953125" style="88" customWidth="1"/>
    <col min="15365" max="15365" width="11.453125" style="88" bestFit="1" customWidth="1"/>
    <col min="15366" max="15366" width="1.26953125" style="88" customWidth="1"/>
    <col min="15367" max="15367" width="10.453125" style="88" bestFit="1" customWidth="1"/>
    <col min="15368" max="15368" width="1.26953125" style="88" customWidth="1"/>
    <col min="15369" max="15369" width="10.453125" style="88" bestFit="1" customWidth="1"/>
    <col min="15370" max="15370" width="1.453125" style="88" customWidth="1"/>
    <col min="15371" max="15371" width="8.453125" style="88" bestFit="1" customWidth="1"/>
    <col min="15372" max="15372" width="1.26953125" style="88" customWidth="1"/>
    <col min="15373" max="15373" width="11.453125" style="88" bestFit="1" customWidth="1"/>
    <col min="15374" max="15374" width="1.453125" style="88" customWidth="1"/>
    <col min="15375" max="15375" width="11" style="88" bestFit="1" customWidth="1"/>
    <col min="15376" max="15376" width="1.26953125" style="88" customWidth="1"/>
    <col min="15377" max="15377" width="11.54296875" style="88" bestFit="1" customWidth="1"/>
    <col min="15378" max="15608" width="9.1796875" style="88"/>
    <col min="15609" max="15609" width="8.81640625" style="88" customWidth="1"/>
    <col min="15610" max="15610" width="1.26953125" style="88" customWidth="1"/>
    <col min="15611" max="15611" width="11.453125" style="88" bestFit="1" customWidth="1"/>
    <col min="15612" max="15612" width="1.26953125" style="88" customWidth="1"/>
    <col min="15613" max="15613" width="12.81640625" style="88" bestFit="1" customWidth="1"/>
    <col min="15614" max="15614" width="1.1796875" style="88" customWidth="1"/>
    <col min="15615" max="15615" width="11" style="88" bestFit="1" customWidth="1"/>
    <col min="15616" max="15616" width="1.26953125" style="88" customWidth="1"/>
    <col min="15617" max="15617" width="8.453125" style="88" bestFit="1" customWidth="1"/>
    <col min="15618" max="15618" width="2.1796875" style="88" customWidth="1"/>
    <col min="15619" max="15619" width="9.81640625" style="88" bestFit="1" customWidth="1"/>
    <col min="15620" max="15620" width="1.26953125" style="88" customWidth="1"/>
    <col min="15621" max="15621" width="11.453125" style="88" bestFit="1" customWidth="1"/>
    <col min="15622" max="15622" width="1.26953125" style="88" customWidth="1"/>
    <col min="15623" max="15623" width="10.453125" style="88" bestFit="1" customWidth="1"/>
    <col min="15624" max="15624" width="1.26953125" style="88" customWidth="1"/>
    <col min="15625" max="15625" width="10.453125" style="88" bestFit="1" customWidth="1"/>
    <col min="15626" max="15626" width="1.453125" style="88" customWidth="1"/>
    <col min="15627" max="15627" width="8.453125" style="88" bestFit="1" customWidth="1"/>
    <col min="15628" max="15628" width="1.26953125" style="88" customWidth="1"/>
    <col min="15629" max="15629" width="11.453125" style="88" bestFit="1" customWidth="1"/>
    <col min="15630" max="15630" width="1.453125" style="88" customWidth="1"/>
    <col min="15631" max="15631" width="11" style="88" bestFit="1" customWidth="1"/>
    <col min="15632" max="15632" width="1.26953125" style="88" customWidth="1"/>
    <col min="15633" max="15633" width="11.54296875" style="88" bestFit="1" customWidth="1"/>
    <col min="15634" max="15864" width="9.1796875" style="88"/>
    <col min="15865" max="15865" width="8.81640625" style="88" customWidth="1"/>
    <col min="15866" max="15866" width="1.26953125" style="88" customWidth="1"/>
    <col min="15867" max="15867" width="11.453125" style="88" bestFit="1" customWidth="1"/>
    <col min="15868" max="15868" width="1.26953125" style="88" customWidth="1"/>
    <col min="15869" max="15869" width="12.81640625" style="88" bestFit="1" customWidth="1"/>
    <col min="15870" max="15870" width="1.1796875" style="88" customWidth="1"/>
    <col min="15871" max="15871" width="11" style="88" bestFit="1" customWidth="1"/>
    <col min="15872" max="15872" width="1.26953125" style="88" customWidth="1"/>
    <col min="15873" max="15873" width="8.453125" style="88" bestFit="1" customWidth="1"/>
    <col min="15874" max="15874" width="2.1796875" style="88" customWidth="1"/>
    <col min="15875" max="15875" width="9.81640625" style="88" bestFit="1" customWidth="1"/>
    <col min="15876" max="15876" width="1.26953125" style="88" customWidth="1"/>
    <col min="15877" max="15877" width="11.453125" style="88" bestFit="1" customWidth="1"/>
    <col min="15878" max="15878" width="1.26953125" style="88" customWidth="1"/>
    <col min="15879" max="15879" width="10.453125" style="88" bestFit="1" customWidth="1"/>
    <col min="15880" max="15880" width="1.26953125" style="88" customWidth="1"/>
    <col min="15881" max="15881" width="10.453125" style="88" bestFit="1" customWidth="1"/>
    <col min="15882" max="15882" width="1.453125" style="88" customWidth="1"/>
    <col min="15883" max="15883" width="8.453125" style="88" bestFit="1" customWidth="1"/>
    <col min="15884" max="15884" width="1.26953125" style="88" customWidth="1"/>
    <col min="15885" max="15885" width="11.453125" style="88" bestFit="1" customWidth="1"/>
    <col min="15886" max="15886" width="1.453125" style="88" customWidth="1"/>
    <col min="15887" max="15887" width="11" style="88" bestFit="1" customWidth="1"/>
    <col min="15888" max="15888" width="1.26953125" style="88" customWidth="1"/>
    <col min="15889" max="15889" width="11.54296875" style="88" bestFit="1" customWidth="1"/>
    <col min="15890" max="16120" width="9.1796875" style="88"/>
    <col min="16121" max="16121" width="8.81640625" style="88" customWidth="1"/>
    <col min="16122" max="16122" width="1.26953125" style="88" customWidth="1"/>
    <col min="16123" max="16123" width="11.453125" style="88" bestFit="1" customWidth="1"/>
    <col min="16124" max="16124" width="1.26953125" style="88" customWidth="1"/>
    <col min="16125" max="16125" width="12.81640625" style="88" bestFit="1" customWidth="1"/>
    <col min="16126" max="16126" width="1.1796875" style="88" customWidth="1"/>
    <col min="16127" max="16127" width="11" style="88" bestFit="1" customWidth="1"/>
    <col min="16128" max="16128" width="1.26953125" style="88" customWidth="1"/>
    <col min="16129" max="16129" width="8.453125" style="88" bestFit="1" customWidth="1"/>
    <col min="16130" max="16130" width="2.1796875" style="88" customWidth="1"/>
    <col min="16131" max="16131" width="9.81640625" style="88" bestFit="1" customWidth="1"/>
    <col min="16132" max="16132" width="1.26953125" style="88" customWidth="1"/>
    <col min="16133" max="16133" width="11.453125" style="88" bestFit="1" customWidth="1"/>
    <col min="16134" max="16134" width="1.26953125" style="88" customWidth="1"/>
    <col min="16135" max="16135" width="10.453125" style="88" bestFit="1" customWidth="1"/>
    <col min="16136" max="16136" width="1.26953125" style="88" customWidth="1"/>
    <col min="16137" max="16137" width="10.453125" style="88" bestFit="1" customWidth="1"/>
    <col min="16138" max="16138" width="1.453125" style="88" customWidth="1"/>
    <col min="16139" max="16139" width="8.453125" style="88" bestFit="1" customWidth="1"/>
    <col min="16140" max="16140" width="1.26953125" style="88" customWidth="1"/>
    <col min="16141" max="16141" width="11.453125" style="88" bestFit="1" customWidth="1"/>
    <col min="16142" max="16142" width="1.453125" style="88" customWidth="1"/>
    <col min="16143" max="16143" width="11" style="88" bestFit="1" customWidth="1"/>
    <col min="16144" max="16144" width="1.26953125" style="88" customWidth="1"/>
    <col min="16145" max="16145" width="11.54296875" style="88" bestFit="1" customWidth="1"/>
    <col min="16146" max="16384" width="9.1796875" style="88"/>
  </cols>
  <sheetData>
    <row r="1" spans="1:29" ht="13">
      <c r="A1" s="154" t="str">
        <f>+'Curr Equal'!A1</f>
        <v>Kentucky Power Company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</row>
    <row r="2" spans="1:29" ht="13">
      <c r="A2" s="154" t="s">
        <v>368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</row>
    <row r="3" spans="1:29" ht="13">
      <c r="A3" s="154" t="s">
        <v>736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</row>
    <row r="4" spans="1:29">
      <c r="A4" s="155"/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</row>
    <row r="6" spans="1:29" ht="13">
      <c r="K6" s="170" t="s">
        <v>606</v>
      </c>
      <c r="L6" s="170"/>
      <c r="M6" s="170"/>
      <c r="N6" s="170"/>
      <c r="O6" s="170"/>
      <c r="P6" s="170"/>
      <c r="Q6" s="170"/>
      <c r="R6" s="170"/>
      <c r="S6" s="170"/>
      <c r="T6" s="170"/>
      <c r="U6" s="170"/>
      <c r="W6" s="156">
        <v>1</v>
      </c>
      <c r="X6" s="156"/>
      <c r="Y6" s="86" t="s">
        <v>738</v>
      </c>
      <c r="Z6" s="86" t="s">
        <v>378</v>
      </c>
    </row>
    <row r="7" spans="1:29" ht="13">
      <c r="A7" s="86" t="str">
        <f>+'Curr Equal'!A7</f>
        <v xml:space="preserve"> Current</v>
      </c>
      <c r="B7" s="86"/>
      <c r="C7" s="86" t="str">
        <f>+'Curr Equal'!C7</f>
        <v>Current</v>
      </c>
      <c r="D7" s="86"/>
      <c r="E7" s="86" t="str">
        <f>+'Curr Equal'!E7</f>
        <v>Rate</v>
      </c>
      <c r="F7" s="86">
        <f>+'Curr Equal'!F7</f>
        <v>0</v>
      </c>
      <c r="G7" s="86" t="str">
        <f>+'Curr Equal'!G7</f>
        <v>Current</v>
      </c>
      <c r="I7" s="86" t="str">
        <f>+'Curr Equal'!I7</f>
        <v>Current</v>
      </c>
      <c r="K7" s="86" t="str">
        <f>+'Curr Equal'!K7</f>
        <v>Percent</v>
      </c>
      <c r="M7" s="86" t="str">
        <f>+'Curr Equal'!M7</f>
        <v>Revenue</v>
      </c>
      <c r="O7" s="86" t="str">
        <f>+'Curr Equal'!O7</f>
        <v>Income</v>
      </c>
      <c r="Q7" s="86" t="s">
        <v>394</v>
      </c>
      <c r="U7" s="86" t="s">
        <v>376</v>
      </c>
      <c r="W7" s="86" t="s">
        <v>371</v>
      </c>
      <c r="X7" s="86"/>
      <c r="Y7" s="86" t="s">
        <v>397</v>
      </c>
      <c r="Z7" s="86" t="str">
        <f>+'Curr Equal'!K7</f>
        <v>Percent</v>
      </c>
      <c r="AB7" s="86" t="s">
        <v>732</v>
      </c>
      <c r="AC7" s="86" t="s">
        <v>733</v>
      </c>
    </row>
    <row r="8" spans="1:29" ht="13">
      <c r="A8" s="87" t="str">
        <f>+'Curr Equal'!A8</f>
        <v>Class</v>
      </c>
      <c r="B8" s="87"/>
      <c r="C8" s="87" t="str">
        <f>+'Curr Equal'!C8</f>
        <v>Revenue</v>
      </c>
      <c r="D8" s="87"/>
      <c r="E8" s="87" t="str">
        <f>+'Curr Equal'!E8</f>
        <v>Base</v>
      </c>
      <c r="F8" s="87">
        <f>+'Curr Equal'!F8</f>
        <v>0</v>
      </c>
      <c r="G8" s="87" t="str">
        <f>+'Curr Equal'!G8</f>
        <v>Income</v>
      </c>
      <c r="H8" s="157"/>
      <c r="I8" s="87" t="str">
        <f>+'Curr Equal'!I8</f>
        <v>ROR %</v>
      </c>
      <c r="J8" s="157"/>
      <c r="K8" s="87" t="str">
        <f>+'Curr Equal'!K8</f>
        <v>Increase</v>
      </c>
      <c r="L8" s="157"/>
      <c r="M8" s="87" t="str">
        <f>+'Curr Equal'!M8</f>
        <v>Increase</v>
      </c>
      <c r="N8" s="157"/>
      <c r="O8" s="87" t="str">
        <f>+'Curr Equal'!O8</f>
        <v>Increase</v>
      </c>
      <c r="P8" s="157"/>
      <c r="Q8" s="87" t="s">
        <v>375</v>
      </c>
      <c r="R8" s="157"/>
      <c r="S8" s="87" t="str">
        <f>+'Curr Equal'!S8</f>
        <v>ROR %</v>
      </c>
      <c r="T8" s="87"/>
      <c r="U8" s="87" t="s">
        <v>374</v>
      </c>
      <c r="V8" s="157"/>
      <c r="W8" s="87" t="s">
        <v>381</v>
      </c>
      <c r="X8" s="87"/>
      <c r="Y8" s="87" t="s">
        <v>380</v>
      </c>
      <c r="Z8" s="87" t="str">
        <f>+'Curr Equal'!K8</f>
        <v>Increase</v>
      </c>
      <c r="AB8" s="87" t="s">
        <v>374</v>
      </c>
      <c r="AC8" s="87" t="s">
        <v>380</v>
      </c>
    </row>
    <row r="9" spans="1:29">
      <c r="A9" s="149" t="str">
        <f>+'Curr Equal'!A9</f>
        <v>(1)</v>
      </c>
      <c r="B9" s="149"/>
      <c r="C9" s="149" t="str">
        <f>+'Curr Equal'!C9</f>
        <v>(2)</v>
      </c>
      <c r="D9" s="149"/>
      <c r="E9" s="149" t="str">
        <f>+'Curr Equal'!E9</f>
        <v>(3)</v>
      </c>
      <c r="F9" s="149">
        <f>+'Curr Equal'!F9</f>
        <v>0</v>
      </c>
      <c r="G9" s="149" t="str">
        <f>+'Curr Equal'!G9</f>
        <v>(4)</v>
      </c>
      <c r="I9" s="149" t="str">
        <f>+'Curr Equal'!I9</f>
        <v>(5)</v>
      </c>
      <c r="K9" s="149" t="str">
        <f>+'Curr Equal'!K9</f>
        <v>(6)</v>
      </c>
      <c r="M9" s="149" t="str">
        <f>+'Curr Equal'!M9</f>
        <v>(7)</v>
      </c>
      <c r="O9" s="149" t="str">
        <f>+'Curr Equal'!O9</f>
        <v>(8)</v>
      </c>
      <c r="Q9" s="149" t="str">
        <f>+'Curr Equal'!Q9</f>
        <v>(9)</v>
      </c>
      <c r="S9" s="149" t="str">
        <f>+'Curr Equal'!S9</f>
        <v>(10)</v>
      </c>
      <c r="T9" s="149"/>
      <c r="U9" s="148" t="s">
        <v>392</v>
      </c>
      <c r="W9" s="148" t="s">
        <v>398</v>
      </c>
      <c r="X9" s="148"/>
      <c r="Y9" s="148" t="s">
        <v>399</v>
      </c>
      <c r="Z9" s="148" t="s">
        <v>400</v>
      </c>
    </row>
    <row r="11" spans="1:29">
      <c r="A11" s="88" t="str">
        <f>+'Curr Equal'!A11</f>
        <v>RS</v>
      </c>
      <c r="C11" s="60">
        <f ca="1">+'Curr Equal'!C11</f>
        <v>227557562.89048964</v>
      </c>
      <c r="E11" s="60">
        <f ca="1">+'Curr Equal'!E11</f>
        <v>1048609520.4662147</v>
      </c>
      <c r="G11" s="60">
        <f ca="1">+'Curr Equal'!G11</f>
        <v>7875267.7237315848</v>
      </c>
      <c r="I11" s="140">
        <f ca="1">ROUND((G11/E11),4)*100</f>
        <v>0.75</v>
      </c>
      <c r="K11" s="140">
        <f ca="1">ROUND((M11/C11),4)*100</f>
        <v>38.15</v>
      </c>
      <c r="M11" s="60">
        <f ca="1">ROUND((O11*$G$46),0)</f>
        <v>86816448</v>
      </c>
      <c r="O11" s="60">
        <f ca="1">Q11-G11</f>
        <v>64793372.276268415</v>
      </c>
      <c r="Q11" s="60">
        <f ca="1">ROUND((Q$40/E$40*E11),0)</f>
        <v>72668640</v>
      </c>
      <c r="S11" s="140">
        <f ca="1">ROUND((Q11/E11),4)*100</f>
        <v>6.93</v>
      </c>
      <c r="T11" s="140"/>
      <c r="U11" s="60">
        <f ca="1">C11+M11</f>
        <v>314374010.89048964</v>
      </c>
      <c r="W11" s="60">
        <f ca="1">ROUND('Curr Equal'!V11*W$6,0)</f>
        <v>31894472</v>
      </c>
      <c r="X11" s="60"/>
      <c r="Y11" s="60">
        <f ca="1">M11-W11</f>
        <v>54921976</v>
      </c>
      <c r="Z11" s="140">
        <f ca="1">(+(Y11+C11)/C11-1)*100</f>
        <v>24.135421078679229</v>
      </c>
      <c r="AB11" s="19">
        <v>301523011</v>
      </c>
      <c r="AC11" s="133">
        <f ca="1">Y11/AB11</f>
        <v>0.18214853923702692</v>
      </c>
    </row>
    <row r="12" spans="1:29">
      <c r="A12" s="88" t="s">
        <v>394</v>
      </c>
      <c r="I12" s="136" t="s">
        <v>394</v>
      </c>
      <c r="K12" s="136" t="s">
        <v>394</v>
      </c>
      <c r="M12" s="60" t="s">
        <v>394</v>
      </c>
      <c r="O12" s="60" t="s">
        <v>394</v>
      </c>
      <c r="Q12" s="60" t="s">
        <v>394</v>
      </c>
      <c r="S12" s="136" t="s">
        <v>394</v>
      </c>
      <c r="T12" s="136"/>
      <c r="U12" s="60"/>
      <c r="W12" s="60" t="s">
        <v>394</v>
      </c>
      <c r="X12" s="60"/>
      <c r="Y12" s="60" t="s">
        <v>394</v>
      </c>
    </row>
    <row r="13" spans="1:29">
      <c r="A13" s="88" t="str">
        <f>+'Curr Equal'!A13</f>
        <v>GS-SEC</v>
      </c>
      <c r="C13" s="60">
        <f ca="1">+'Curr Equal'!C13</f>
        <v>78805667.317335486</v>
      </c>
      <c r="E13" s="60">
        <f ca="1">+'Curr Equal'!E13</f>
        <v>259865567.10880721</v>
      </c>
      <c r="G13" s="60">
        <f ca="1">+'Curr Equal'!G13</f>
        <v>16739713.642145917</v>
      </c>
      <c r="I13" s="140">
        <f ca="1">ROUND((G13/E13),4)*100</f>
        <v>6.4399999999999995</v>
      </c>
      <c r="K13" s="140">
        <f ca="1">ROUND((M13/C13),4)*100</f>
        <v>2.16</v>
      </c>
      <c r="M13" s="60">
        <f ca="1">ROUND((O13*$G$46),0)</f>
        <v>1700290</v>
      </c>
      <c r="O13" s="60">
        <f t="shared" ref="O13:O38" ca="1" si="0">Q13-G13</f>
        <v>1268970.3578540832</v>
      </c>
      <c r="Q13" s="60">
        <f ca="1">ROUND((Q$40/E$40*E13),0)</f>
        <v>18008684</v>
      </c>
      <c r="S13" s="140">
        <f ca="1">ROUND((Q13/E13),4)*100</f>
        <v>6.93</v>
      </c>
      <c r="T13" s="140"/>
      <c r="U13" s="60">
        <f ca="1">C13+M13</f>
        <v>80505957.317335486</v>
      </c>
      <c r="W13" s="60">
        <f ca="1">ROUND('Curr Equal'!V13*W$6,0)</f>
        <v>-11910430</v>
      </c>
      <c r="X13" s="60"/>
      <c r="Y13" s="60">
        <f ca="1">M13-W13</f>
        <v>13610720</v>
      </c>
      <c r="Z13" s="140">
        <f ca="1">(+(Y13+C13)/C13-1)*100</f>
        <v>17.2712451570167</v>
      </c>
      <c r="AB13" s="19">
        <v>103154993.83999999</v>
      </c>
      <c r="AC13" s="133">
        <f t="shared" ref="AC13:AC15" ca="1" si="1">Y13/AB13</f>
        <v>0.13194436346059116</v>
      </c>
    </row>
    <row r="14" spans="1:29">
      <c r="A14" s="88" t="str">
        <f>+'Curr Equal'!A14</f>
        <v>GS-PRI</v>
      </c>
      <c r="C14" s="60">
        <f ca="1">+'Curr Equal'!C14</f>
        <v>914466.00384019257</v>
      </c>
      <c r="E14" s="60">
        <f ca="1">+'Curr Equal'!E14</f>
        <v>2794331.0382337933</v>
      </c>
      <c r="G14" s="60">
        <f ca="1">+'Curr Equal'!G14</f>
        <v>182482.94284315815</v>
      </c>
      <c r="I14" s="140">
        <f t="shared" ref="I14:I15" ca="1" si="2">ROUND((G14/E14),4)*100</f>
        <v>6.5299999999999994</v>
      </c>
      <c r="K14" s="140">
        <f t="shared" ref="K14:K15" ca="1" si="3">ROUND((M14/C14),4)*100</f>
        <v>1.6400000000000001</v>
      </c>
      <c r="M14" s="60">
        <f t="shared" ref="M14:M15" ca="1" si="4">ROUND((O14*$G$46),0)</f>
        <v>14959</v>
      </c>
      <c r="O14" s="60">
        <f t="shared" ref="O14:O15" ca="1" si="5">Q14-G14</f>
        <v>11164.057156841853</v>
      </c>
      <c r="Q14" s="60">
        <f t="shared" ref="Q14:Q15" ca="1" si="6">ROUND((Q$40/E$40*E14),0)</f>
        <v>193647</v>
      </c>
      <c r="S14" s="140">
        <f t="shared" ref="S14:S15" ca="1" si="7">ROUND((Q14/E14),4)*100</f>
        <v>6.93</v>
      </c>
      <c r="T14" s="140"/>
      <c r="U14" s="60">
        <f t="shared" ref="U14:U15" ca="1" si="8">C14+M14</f>
        <v>929425.00384019257</v>
      </c>
      <c r="W14" s="60">
        <f ca="1">ROUND('Curr Equal'!V14*W$6,0)</f>
        <v>-131397</v>
      </c>
      <c r="X14" s="60"/>
      <c r="Y14" s="60">
        <f t="shared" ref="Y14:Y15" ca="1" si="9">M14-W14</f>
        <v>146356</v>
      </c>
      <c r="Z14" s="140">
        <f t="shared" ref="Z14:Z15" ca="1" si="10">(+(Y14+C14)/C14-1)*100</f>
        <v>16.004531539214728</v>
      </c>
      <c r="AB14" s="19">
        <v>1314523.3199999998</v>
      </c>
      <c r="AC14" s="133">
        <f t="shared" ca="1" si="1"/>
        <v>0.1113376976834462</v>
      </c>
    </row>
    <row r="15" spans="1:29">
      <c r="A15" s="141" t="str">
        <f>+'Curr Equal'!A15</f>
        <v>GS-SUB</v>
      </c>
      <c r="B15" s="141"/>
      <c r="C15" s="142">
        <f ca="1">+'Curr Equal'!C15</f>
        <v>47992.000202366675</v>
      </c>
      <c r="D15" s="141"/>
      <c r="E15" s="142">
        <f ca="1">+'Curr Equal'!E15</f>
        <v>85316.640121527365</v>
      </c>
      <c r="F15" s="141"/>
      <c r="G15" s="142">
        <f ca="1">+'Curr Equal'!G15</f>
        <v>7639.86598436843</v>
      </c>
      <c r="H15" s="141"/>
      <c r="I15" s="143">
        <f t="shared" ca="1" si="2"/>
        <v>8.9499999999999993</v>
      </c>
      <c r="J15" s="141"/>
      <c r="K15" s="143">
        <f t="shared" ca="1" si="3"/>
        <v>-4.82</v>
      </c>
      <c r="L15" s="141"/>
      <c r="M15" s="142">
        <f t="shared" ca="1" si="4"/>
        <v>-2315</v>
      </c>
      <c r="N15" s="141"/>
      <c r="O15" s="142">
        <f t="shared" ca="1" si="5"/>
        <v>-1727.86598436843</v>
      </c>
      <c r="P15" s="141"/>
      <c r="Q15" s="142">
        <f t="shared" ca="1" si="6"/>
        <v>5912</v>
      </c>
      <c r="R15" s="141"/>
      <c r="S15" s="143">
        <f t="shared" ca="1" si="7"/>
        <v>6.93</v>
      </c>
      <c r="T15" s="143"/>
      <c r="U15" s="142">
        <f t="shared" ca="1" si="8"/>
        <v>45677.000202366675</v>
      </c>
      <c r="V15" s="141"/>
      <c r="W15" s="142">
        <f ca="1">ROUND('Curr Equal'!V15*W$6,0)</f>
        <v>-6784</v>
      </c>
      <c r="X15" s="142"/>
      <c r="Y15" s="142">
        <f t="shared" ca="1" si="9"/>
        <v>4469</v>
      </c>
      <c r="Z15" s="143">
        <f t="shared" ca="1" si="10"/>
        <v>9.3119686221780249</v>
      </c>
      <c r="AA15" s="141"/>
      <c r="AB15" s="89">
        <v>69060.72</v>
      </c>
      <c r="AC15" s="134">
        <f t="shared" ca="1" si="1"/>
        <v>6.471117011233013E-2</v>
      </c>
    </row>
    <row r="16" spans="1:29">
      <c r="A16" s="88" t="str">
        <f>+'Curr Equal'!A16</f>
        <v>GS-Total</v>
      </c>
      <c r="C16" s="60">
        <f ca="1">+'Curr Equal'!C16</f>
        <v>79768125.321378052</v>
      </c>
      <c r="E16" s="60">
        <f ca="1">+'Curr Equal'!E16</f>
        <v>262745214.78716254</v>
      </c>
      <c r="G16" s="60">
        <f ca="1">+'Curr Equal'!G16</f>
        <v>16929836.450973451</v>
      </c>
      <c r="I16" s="140">
        <f ca="1">ROUND((G16/E16),4)*100</f>
        <v>6.4399999999999995</v>
      </c>
      <c r="K16" s="140">
        <f ca="1">ROUND((M16/C16),4)*100</f>
        <v>2.15</v>
      </c>
      <c r="M16" s="60">
        <f ca="1">ROUND((O16*$G$46),0)</f>
        <v>1712933</v>
      </c>
      <c r="O16" s="60">
        <f ca="1">Q16-G16</f>
        <v>1278406.5490265489</v>
      </c>
      <c r="Q16" s="60">
        <f ca="1">ROUND((Q$40/E$40*E16),0)</f>
        <v>18208243</v>
      </c>
      <c r="S16" s="140">
        <f ca="1">ROUND((Q16/E16),4)*100</f>
        <v>6.93</v>
      </c>
      <c r="T16" s="140"/>
      <c r="U16" s="60">
        <f ca="1">C16+M16</f>
        <v>81481058.321378052</v>
      </c>
      <c r="W16" s="60">
        <f ca="1">ROUND('Curr Equal'!V16*W$6,0)</f>
        <v>-12048611</v>
      </c>
      <c r="X16" s="60"/>
      <c r="Y16" s="60">
        <f ca="1">M16-W16</f>
        <v>13761544</v>
      </c>
      <c r="Z16" s="140">
        <f ca="1">(+(Y16+C16)/C16-1)*100</f>
        <v>17.251933581936484</v>
      </c>
      <c r="AB16" s="19">
        <v>108602300</v>
      </c>
      <c r="AC16" s="133">
        <f ca="1">Y16/AB16</f>
        <v>0.12671503273871731</v>
      </c>
    </row>
    <row r="17" spans="1:29">
      <c r="C17" s="60"/>
      <c r="E17" s="60"/>
      <c r="G17" s="60"/>
      <c r="I17" s="140"/>
      <c r="K17" s="140"/>
      <c r="M17" s="60"/>
      <c r="O17" s="60"/>
      <c r="Q17" s="60"/>
      <c r="S17" s="140"/>
      <c r="T17" s="140"/>
      <c r="U17" s="60"/>
      <c r="W17" s="60"/>
      <c r="X17" s="60"/>
      <c r="Y17" s="60"/>
      <c r="Z17" s="140"/>
      <c r="AB17" s="19"/>
    </row>
    <row r="18" spans="1:29">
      <c r="A18" s="88" t="str">
        <f>+'Curr Equal'!A18</f>
        <v>PS-SEC</v>
      </c>
      <c r="C18" s="60">
        <f ca="1">+'Curr Equal'!C18</f>
        <v>10060915.040317418</v>
      </c>
      <c r="E18" s="60">
        <f ca="1">+'Curr Equal'!E18</f>
        <v>22131985.857242879</v>
      </c>
      <c r="G18" s="60">
        <f ca="1">+'Curr Equal'!G18</f>
        <v>3129461.9927768549</v>
      </c>
      <c r="I18" s="140">
        <f t="shared" ref="I18:I19" ca="1" si="11">ROUND((G18/E18),4)*100</f>
        <v>14.14</v>
      </c>
      <c r="K18" s="140">
        <f t="shared" ref="K18:K19" ca="1" si="12">ROUND((M18/C18),4)*100</f>
        <v>-21.25</v>
      </c>
      <c r="M18" s="60">
        <f t="shared" ref="M18:M19" ca="1" si="13">ROUND((O18*$G$46),0)</f>
        <v>-2138094</v>
      </c>
      <c r="O18" s="60">
        <f t="shared" ref="O18:O19" ca="1" si="14">Q18-G18</f>
        <v>-1595714.9927768549</v>
      </c>
      <c r="Q18" s="60">
        <f t="shared" ref="Q18:Q19" ca="1" si="15">ROUND((Q$40/E$40*E18),0)</f>
        <v>1533747</v>
      </c>
      <c r="S18" s="140">
        <f t="shared" ref="S18:S19" ca="1" si="16">ROUND((Q18/E18),4)*100</f>
        <v>6.93</v>
      </c>
      <c r="T18" s="140"/>
      <c r="U18" s="60">
        <f t="shared" ref="U18:U19" ca="1" si="17">C18+M18</f>
        <v>7922821.0403174181</v>
      </c>
      <c r="W18" s="60">
        <f ca="1">ROUND('Curr Equal'!V18*W$6,0)</f>
        <v>-3297279</v>
      </c>
      <c r="X18" s="60"/>
      <c r="Y18" s="60">
        <f t="shared" ref="Y18:Y19" ca="1" si="18">M18-W18</f>
        <v>1159185</v>
      </c>
      <c r="Z18" s="140">
        <f t="shared" ref="Z18:Z19" ca="1" si="19">(+(Y18+C18)/C18-1)*100</f>
        <v>11.521665726772978</v>
      </c>
      <c r="AB18" s="19">
        <v>13764690.599999998</v>
      </c>
      <c r="AC18" s="133">
        <f t="shared" ref="AC18:AC19" ca="1" si="20">Y18/AB18</f>
        <v>8.4214388371359417E-2</v>
      </c>
    </row>
    <row r="19" spans="1:29">
      <c r="A19" s="141" t="str">
        <f>+'Curr Equal'!A19</f>
        <v>PS-PRI</v>
      </c>
      <c r="B19" s="141"/>
      <c r="C19" s="142">
        <f ca="1">+'Curr Equal'!C19</f>
        <v>171604.00069038389</v>
      </c>
      <c r="D19" s="141"/>
      <c r="E19" s="142">
        <f ca="1">+'Curr Equal'!E19</f>
        <v>395185.2743613479</v>
      </c>
      <c r="F19" s="141"/>
      <c r="G19" s="142">
        <f ca="1">+'Curr Equal'!G19</f>
        <v>47548.952750356446</v>
      </c>
      <c r="H19" s="141"/>
      <c r="I19" s="143">
        <f t="shared" ca="1" si="11"/>
        <v>12.030000000000001</v>
      </c>
      <c r="J19" s="141"/>
      <c r="K19" s="143">
        <f t="shared" ca="1" si="12"/>
        <v>-15.740000000000002</v>
      </c>
      <c r="L19" s="141"/>
      <c r="M19" s="142">
        <f t="shared" ca="1" si="13"/>
        <v>-27016</v>
      </c>
      <c r="N19" s="141"/>
      <c r="O19" s="142">
        <f t="shared" ca="1" si="14"/>
        <v>-20162.952750356446</v>
      </c>
      <c r="P19" s="141"/>
      <c r="Q19" s="142">
        <f t="shared" ca="1" si="15"/>
        <v>27386</v>
      </c>
      <c r="R19" s="141"/>
      <c r="S19" s="143">
        <f t="shared" ca="1" si="16"/>
        <v>6.93</v>
      </c>
      <c r="T19" s="143"/>
      <c r="U19" s="142">
        <f t="shared" ca="1" si="17"/>
        <v>144588.00069038389</v>
      </c>
      <c r="V19" s="141"/>
      <c r="W19" s="142">
        <f ca="1">ROUND('Curr Equal'!V19*W$6,0)</f>
        <v>-47714</v>
      </c>
      <c r="X19" s="142"/>
      <c r="Y19" s="142">
        <f t="shared" ca="1" si="18"/>
        <v>20698</v>
      </c>
      <c r="Z19" s="143">
        <f t="shared" ca="1" si="19"/>
        <v>12.061490359624138</v>
      </c>
      <c r="AA19" s="141"/>
      <c r="AB19" s="89">
        <v>241193.15999999997</v>
      </c>
      <c r="AC19" s="134">
        <f t="shared" ca="1" si="20"/>
        <v>8.5815037209181225E-2</v>
      </c>
    </row>
    <row r="20" spans="1:29" outlineLevel="1">
      <c r="A20" s="88" t="str">
        <f>+'Curr Equal'!A20</f>
        <v>PS-Total</v>
      </c>
      <c r="C20" s="60">
        <f ca="1">+'Curr Equal'!C20</f>
        <v>10232519.041007802</v>
      </c>
      <c r="E20" s="60">
        <f ca="1">+'Curr Equal'!E20</f>
        <v>22527171.131604232</v>
      </c>
      <c r="G20" s="60">
        <f ca="1">+'Curr Equal'!G20</f>
        <v>3177010.9455272118</v>
      </c>
      <c r="I20" s="140">
        <f ca="1">ROUND((G20/E20),4)*100</f>
        <v>14.099999999999998</v>
      </c>
      <c r="K20" s="140">
        <f ca="1">ROUND((M20/C20),4)*100</f>
        <v>-21.16</v>
      </c>
      <c r="M20" s="60">
        <f ca="1">ROUND((O20*$G$46),0)</f>
        <v>-2165110</v>
      </c>
      <c r="O20" s="60">
        <f ca="1">Q20-G20</f>
        <v>-1615877.9455272118</v>
      </c>
      <c r="Q20" s="60">
        <f ca="1">ROUND((Q$40/E$40*E20),0)</f>
        <v>1561133</v>
      </c>
      <c r="S20" s="140">
        <f ca="1">ROUND((Q20/E20),4)*100</f>
        <v>6.93</v>
      </c>
      <c r="T20" s="140"/>
      <c r="U20" s="60">
        <f ca="1">C20+M20</f>
        <v>8067409.0410078019</v>
      </c>
      <c r="W20" s="60">
        <f ca="1">ROUND('Curr Equal'!V20*W$6,0)</f>
        <v>-3344994</v>
      </c>
      <c r="X20" s="60"/>
      <c r="Y20" s="60">
        <f ca="1">M20-W20</f>
        <v>1179884</v>
      </c>
      <c r="Z20" s="140">
        <f ca="1">(+(Y20+C20)/C20-1)*100</f>
        <v>11.530728604281126</v>
      </c>
      <c r="AB20" s="19"/>
    </row>
    <row r="21" spans="1:29" outlineLevel="1">
      <c r="C21" s="60"/>
      <c r="E21" s="60"/>
      <c r="G21" s="60"/>
      <c r="I21" s="140"/>
      <c r="K21" s="140"/>
      <c r="M21" s="60"/>
      <c r="O21" s="60"/>
      <c r="Q21" s="60"/>
      <c r="S21" s="140"/>
      <c r="T21" s="140"/>
      <c r="U21" s="60"/>
      <c r="W21" s="60"/>
      <c r="X21" s="60"/>
      <c r="Y21" s="60"/>
      <c r="Z21" s="140"/>
      <c r="AB21" s="19"/>
    </row>
    <row r="22" spans="1:29" outlineLevel="1">
      <c r="A22" s="88" t="str">
        <f>+'Curr Equal'!A22</f>
        <v>LGS-SEC</v>
      </c>
      <c r="C22" s="60">
        <f ca="1">+'Curr Equal'!C22</f>
        <v>32912090.131305628</v>
      </c>
      <c r="E22" s="60">
        <f ca="1">+'Curr Equal'!E22</f>
        <v>77562466.84133327</v>
      </c>
      <c r="G22" s="60">
        <f ca="1">+'Curr Equal'!G22</f>
        <v>9024158.7504508309</v>
      </c>
      <c r="I22" s="140">
        <f t="shared" ref="I22:I24" ca="1" si="21">ROUND((G22/E22),4)*100</f>
        <v>11.63</v>
      </c>
      <c r="K22" s="140">
        <f t="shared" ref="K22:K24" ca="1" si="22">ROUND((M22/C22),4)*100</f>
        <v>-14.860000000000001</v>
      </c>
      <c r="M22" s="60">
        <f t="shared" ref="M22:M24" ca="1" si="23">ROUND((O22*$G$46),0)</f>
        <v>-4889391</v>
      </c>
      <c r="O22" s="60">
        <f t="shared" ref="O22:O24" ca="1" si="24">Q22-G22</f>
        <v>-3649079.7504508309</v>
      </c>
      <c r="Q22" s="60">
        <f t="shared" ref="Q22:Q24" ca="1" si="25">ROUND((Q$40/E$40*E22),0)</f>
        <v>5375079</v>
      </c>
      <c r="S22" s="140">
        <f t="shared" ref="S22:S24" ca="1" si="26">ROUND((Q22/E22),4)*100</f>
        <v>6.93</v>
      </c>
      <c r="T22" s="140"/>
      <c r="U22" s="60">
        <f t="shared" ref="U22:U24" ca="1" si="27">C22+M22</f>
        <v>28022699.131305628</v>
      </c>
      <c r="W22" s="60">
        <f ca="1">ROUND('Curr Equal'!V22*W$6,0)</f>
        <v>-8951804</v>
      </c>
      <c r="X22" s="60"/>
      <c r="Y22" s="60">
        <f t="shared" ref="Y22:Y24" ca="1" si="28">M22-W22</f>
        <v>4062413</v>
      </c>
      <c r="Z22" s="140">
        <f t="shared" ref="Z22:Z24" ca="1" si="29">(+(Y22+C22)/C22-1)*100</f>
        <v>12.343223975726403</v>
      </c>
      <c r="AB22" s="19">
        <v>43965759.959999993</v>
      </c>
      <c r="AC22" s="133">
        <f t="shared" ref="AC22:AC24" ca="1" si="30">Y22/AB22</f>
        <v>9.239947185482475E-2</v>
      </c>
    </row>
    <row r="23" spans="1:29" outlineLevel="1">
      <c r="A23" s="88" t="str">
        <f>+'Curr Equal'!A23</f>
        <v>LGS-PRI</v>
      </c>
      <c r="C23" s="60">
        <f ca="1">+'Curr Equal'!C23</f>
        <v>9150366.0357975569</v>
      </c>
      <c r="E23" s="60">
        <f ca="1">+'Curr Equal'!E23</f>
        <v>19830570.958931968</v>
      </c>
      <c r="G23" s="60">
        <f ca="1">+'Curr Equal'!G23</f>
        <v>2659640.2504264698</v>
      </c>
      <c r="I23" s="140">
        <f t="shared" ca="1" si="21"/>
        <v>13.41</v>
      </c>
      <c r="K23" s="140">
        <f t="shared" ca="1" si="22"/>
        <v>-18.82</v>
      </c>
      <c r="M23" s="60">
        <f t="shared" ca="1" si="23"/>
        <v>-1722279</v>
      </c>
      <c r="O23" s="60">
        <f t="shared" ca="1" si="24"/>
        <v>-1285381.2504264698</v>
      </c>
      <c r="Q23" s="60">
        <f t="shared" ca="1" si="25"/>
        <v>1374259</v>
      </c>
      <c r="S23" s="140">
        <f t="shared" ca="1" si="26"/>
        <v>6.93</v>
      </c>
      <c r="T23" s="140"/>
      <c r="U23" s="60">
        <f t="shared" ca="1" si="27"/>
        <v>7428087.0357975569</v>
      </c>
      <c r="W23" s="60">
        <f ca="1">ROUND('Curr Equal'!V23*W$6,0)</f>
        <v>-2760925</v>
      </c>
      <c r="X23" s="60"/>
      <c r="Y23" s="60">
        <f t="shared" ca="1" si="28"/>
        <v>1038646</v>
      </c>
      <c r="Z23" s="140">
        <f t="shared" ca="1" si="29"/>
        <v>11.350868325230557</v>
      </c>
      <c r="AB23" s="19">
        <v>12107413.49</v>
      </c>
      <c r="AC23" s="133">
        <f t="shared" ca="1" si="30"/>
        <v>8.5785952619678807E-2</v>
      </c>
    </row>
    <row r="24" spans="1:29" outlineLevel="1">
      <c r="A24" s="141" t="str">
        <f>+'Curr Equal'!A24</f>
        <v>LGS-SUB</v>
      </c>
      <c r="B24" s="141"/>
      <c r="C24" s="142">
        <f ca="1">+'Curr Equal'!C24</f>
        <v>972700.00368938094</v>
      </c>
      <c r="D24" s="141"/>
      <c r="E24" s="142">
        <f ca="1">+'Curr Equal'!E24</f>
        <v>2776619.2292509601</v>
      </c>
      <c r="F24" s="141"/>
      <c r="G24" s="142">
        <f ca="1">+'Curr Equal'!G24</f>
        <v>92128.124676204912</v>
      </c>
      <c r="H24" s="141"/>
      <c r="I24" s="143">
        <f t="shared" ca="1" si="21"/>
        <v>3.32</v>
      </c>
      <c r="J24" s="141"/>
      <c r="K24" s="143">
        <f t="shared" ca="1" si="22"/>
        <v>13.819999999999999</v>
      </c>
      <c r="L24" s="141"/>
      <c r="M24" s="142">
        <f t="shared" ca="1" si="23"/>
        <v>134381</v>
      </c>
      <c r="N24" s="141"/>
      <c r="O24" s="142">
        <f t="shared" ca="1" si="24"/>
        <v>100291.87532379509</v>
      </c>
      <c r="P24" s="141"/>
      <c r="Q24" s="142">
        <f t="shared" ca="1" si="25"/>
        <v>192420</v>
      </c>
      <c r="R24" s="141"/>
      <c r="S24" s="143">
        <f t="shared" ca="1" si="26"/>
        <v>6.93</v>
      </c>
      <c r="T24" s="143"/>
      <c r="U24" s="142">
        <f t="shared" ca="1" si="27"/>
        <v>1107081.0036893808</v>
      </c>
      <c r="V24" s="141"/>
      <c r="W24" s="142">
        <f ca="1">ROUND('Curr Equal'!V24*W$6,0)</f>
        <v>-11048</v>
      </c>
      <c r="X24" s="142"/>
      <c r="Y24" s="142">
        <f t="shared" ca="1" si="28"/>
        <v>145429</v>
      </c>
      <c r="Z24" s="143">
        <f t="shared" ca="1" si="29"/>
        <v>14.951063991816405</v>
      </c>
      <c r="AA24" s="141"/>
      <c r="AB24" s="89">
        <v>1331917.94</v>
      </c>
      <c r="AC24" s="133">
        <f t="shared" ca="1" si="30"/>
        <v>0.10918765761199974</v>
      </c>
    </row>
    <row r="25" spans="1:29" outlineLevel="1">
      <c r="A25" s="159" t="str">
        <f>+'Curr Equal'!A25</f>
        <v>LGS Total</v>
      </c>
      <c r="B25" s="159"/>
      <c r="C25" s="160">
        <f ca="1">+'Curr Equal'!C25</f>
        <v>43035156.170792565</v>
      </c>
      <c r="D25" s="159"/>
      <c r="E25" s="160">
        <f ca="1">+'Curr Equal'!E25</f>
        <v>100169657.02951619</v>
      </c>
      <c r="F25" s="159"/>
      <c r="G25" s="160">
        <f ca="1">+'Curr Equal'!G25</f>
        <v>11775927.125553517</v>
      </c>
      <c r="H25" s="159"/>
      <c r="I25" s="161">
        <f ca="1">ROUND((G25/E25),4)*100</f>
        <v>11.76</v>
      </c>
      <c r="J25" s="159"/>
      <c r="K25" s="161">
        <f ca="1">ROUND((M25/C25),4)*100</f>
        <v>-15.049999999999999</v>
      </c>
      <c r="L25" s="159"/>
      <c r="M25" s="160">
        <f ca="1">ROUND((O25*$G$46),0)</f>
        <v>-6477290</v>
      </c>
      <c r="N25" s="159"/>
      <c r="O25" s="160">
        <f t="shared" ca="1" si="0"/>
        <v>-4834170.1255535167</v>
      </c>
      <c r="P25" s="159"/>
      <c r="Q25" s="160">
        <f ca="1">ROUND((Q$40/E$40*E25),0)</f>
        <v>6941757</v>
      </c>
      <c r="R25" s="159"/>
      <c r="S25" s="161">
        <f ca="1">ROUND((Q25/E25),4)*100</f>
        <v>6.93</v>
      </c>
      <c r="T25" s="161"/>
      <c r="U25" s="160">
        <f ca="1">C25+M25</f>
        <v>36557866.170792565</v>
      </c>
      <c r="V25" s="159"/>
      <c r="W25" s="160">
        <f ca="1">ROUND('Curr Equal'!V25*W$6,0)</f>
        <v>-11723776</v>
      </c>
      <c r="X25" s="160"/>
      <c r="Y25" s="160">
        <f ca="1">M25-W25</f>
        <v>5246486</v>
      </c>
      <c r="Z25" s="161">
        <f ca="1">(+(Y25+C25)/C25-1)*100</f>
        <v>12.191162916147903</v>
      </c>
      <c r="AA25" s="159"/>
      <c r="AB25" s="162"/>
      <c r="AC25" s="159"/>
    </row>
    <row r="26" spans="1:29">
      <c r="A26" s="88" t="str">
        <f>+'Curr Equal'!A26</f>
        <v xml:space="preserve">LGS </v>
      </c>
      <c r="C26" s="60">
        <f ca="1">+C25+C20</f>
        <v>53267675.211800367</v>
      </c>
      <c r="E26" s="60">
        <f ca="1">+E25+E20</f>
        <v>122696828.16112041</v>
      </c>
      <c r="G26" s="60">
        <f ca="1">+G25+G20</f>
        <v>14952938.071080729</v>
      </c>
      <c r="I26" s="140">
        <f ca="1">ROUND((G26/E26),4)*100</f>
        <v>12.19</v>
      </c>
      <c r="K26" s="140">
        <f ca="1">ROUND((M26/C26),4)*100</f>
        <v>-16.220000000000002</v>
      </c>
      <c r="M26" s="60">
        <f ca="1">+M25+M20</f>
        <v>-8642400</v>
      </c>
      <c r="O26" s="60">
        <f ca="1">+O25+O20</f>
        <v>-6450048.0710807284</v>
      </c>
      <c r="Q26" s="60">
        <f ca="1">+Q25+Q20</f>
        <v>8502890</v>
      </c>
      <c r="S26" s="140">
        <f ca="1">ROUND((Q26/E26),4)*100</f>
        <v>6.93</v>
      </c>
      <c r="T26" s="140"/>
      <c r="U26" s="60">
        <f ca="1">+U25+U20</f>
        <v>44625275.211800367</v>
      </c>
      <c r="W26" s="60">
        <f ca="1">+W25+W20</f>
        <v>-15068770</v>
      </c>
      <c r="X26" s="60"/>
      <c r="Y26" s="60">
        <f ca="1">+Y25+Y20</f>
        <v>6426370</v>
      </c>
      <c r="Z26" s="140">
        <f ca="1">(+(Y26+C26)/C26-1)*100</f>
        <v>12.064295981470519</v>
      </c>
      <c r="AB26" s="19">
        <f>58643284+14005884</f>
        <v>72649168</v>
      </c>
      <c r="AC26" s="133">
        <f ca="1">Y26/AB26</f>
        <v>8.8457585639521705E-2</v>
      </c>
    </row>
    <row r="27" spans="1:29">
      <c r="I27" s="136" t="s">
        <v>394</v>
      </c>
      <c r="K27" s="136" t="s">
        <v>394</v>
      </c>
      <c r="M27" s="60" t="s">
        <v>394</v>
      </c>
      <c r="O27" s="60" t="s">
        <v>394</v>
      </c>
      <c r="Q27" s="60" t="s">
        <v>394</v>
      </c>
      <c r="S27" s="136" t="s">
        <v>394</v>
      </c>
      <c r="T27" s="136"/>
      <c r="U27" s="60" t="s">
        <v>394</v>
      </c>
      <c r="W27" s="60" t="s">
        <v>394</v>
      </c>
      <c r="X27" s="60"/>
      <c r="Y27" s="60" t="s">
        <v>394</v>
      </c>
      <c r="AB27" s="19"/>
    </row>
    <row r="28" spans="1:29">
      <c r="A28" s="88" t="str">
        <f>+'Curr Equal'!A28</f>
        <v>IGS-SEC</v>
      </c>
      <c r="C28" s="60">
        <f ca="1">+'Curr Equal'!C28</f>
        <v>1317898.0053962455</v>
      </c>
      <c r="E28" s="60">
        <f ca="1">+'Curr Equal'!E28</f>
        <v>3254522.7337303171</v>
      </c>
      <c r="G28" s="60">
        <f ca="1">+'Curr Equal'!G28</f>
        <v>284680.65554399689</v>
      </c>
      <c r="I28" s="140">
        <f t="shared" ref="I28:I31" ca="1" si="31">ROUND((G28/E28),4)*100</f>
        <v>8.75</v>
      </c>
      <c r="K28" s="140">
        <f t="shared" ref="K28:K31" ca="1" si="32">ROUND((M28/C28),4)*100</f>
        <v>-6.01</v>
      </c>
      <c r="M28" s="60">
        <f t="shared" ref="M28:M31" ca="1" si="33">ROUND((O28*$G$46),0)</f>
        <v>-79245</v>
      </c>
      <c r="O28" s="60">
        <f t="shared" ref="O28:O31" ca="1" si="34">Q28-G28</f>
        <v>-59142.655543996894</v>
      </c>
      <c r="Q28" s="60">
        <f t="shared" ref="Q28:Q31" ca="1" si="35">ROUND((Q$40/E$40*E28),0)</f>
        <v>225538</v>
      </c>
      <c r="S28" s="140">
        <f t="shared" ref="S28:S31" ca="1" si="36">ROUND((Q28/E28),4)*100</f>
        <v>6.93</v>
      </c>
      <c r="T28" s="140"/>
      <c r="U28" s="60">
        <f t="shared" ref="U28:U31" ca="1" si="37">C28+M28</f>
        <v>1238653.0053962455</v>
      </c>
      <c r="W28" s="60">
        <f ca="1">ROUND('Curr Equal'!V28*W$6,0)</f>
        <v>-249703</v>
      </c>
      <c r="X28" s="60"/>
      <c r="Y28" s="60">
        <f t="shared" ref="Y28:Y31" ca="1" si="38">M28-W28</f>
        <v>170458</v>
      </c>
      <c r="Z28" s="140">
        <f t="shared" ref="Z28:Z31" ca="1" si="39">(+(Y28+C28)/C28-1)*100</f>
        <v>12.934081340289261</v>
      </c>
      <c r="AB28" s="19">
        <v>1886414.28</v>
      </c>
      <c r="AC28" s="133">
        <f t="shared" ref="AC28:AC31" ca="1" si="40">Y28/AB28</f>
        <v>9.0360851169977358E-2</v>
      </c>
    </row>
    <row r="29" spans="1:29">
      <c r="A29" s="88" t="str">
        <f>+'Curr Equal'!A29</f>
        <v>IGS-PRI</v>
      </c>
      <c r="C29" s="60">
        <f ca="1">+'Curr Equal'!C29</f>
        <v>27807945.106365249</v>
      </c>
      <c r="E29" s="60">
        <f ca="1">+'Curr Equal'!E29</f>
        <v>56426477.634234935</v>
      </c>
      <c r="G29" s="60">
        <f ca="1">+'Curr Equal'!G29</f>
        <v>6846088.548282655</v>
      </c>
      <c r="I29" s="140">
        <f t="shared" ca="1" si="31"/>
        <v>12.13</v>
      </c>
      <c r="K29" s="140">
        <f t="shared" ca="1" si="32"/>
        <v>-14.149999999999999</v>
      </c>
      <c r="M29" s="60">
        <f t="shared" ca="1" si="33"/>
        <v>-3933581</v>
      </c>
      <c r="O29" s="60">
        <f t="shared" ca="1" si="34"/>
        <v>-2935733.548282655</v>
      </c>
      <c r="Q29" s="60">
        <f t="shared" ca="1" si="35"/>
        <v>3910355</v>
      </c>
      <c r="S29" s="140">
        <f t="shared" ca="1" si="36"/>
        <v>6.93</v>
      </c>
      <c r="T29" s="140"/>
      <c r="U29" s="60">
        <f t="shared" ca="1" si="37"/>
        <v>23874364.106365249</v>
      </c>
      <c r="W29" s="60">
        <f ca="1">ROUND('Curr Equal'!V29*W$6,0)</f>
        <v>-6888974</v>
      </c>
      <c r="X29" s="60"/>
      <c r="Y29" s="60">
        <f t="shared" ca="1" si="38"/>
        <v>2955393</v>
      </c>
      <c r="Z29" s="140">
        <f t="shared" ca="1" si="39"/>
        <v>10.627872677019589</v>
      </c>
      <c r="AB29" s="19">
        <v>37351985.539999999</v>
      </c>
      <c r="AC29" s="133">
        <f t="shared" ca="1" si="40"/>
        <v>7.9122781755071328E-2</v>
      </c>
    </row>
    <row r="30" spans="1:29">
      <c r="A30" s="88" t="str">
        <f>+'Curr Equal'!A30</f>
        <v>IGS-SUB</v>
      </c>
      <c r="C30" s="60">
        <f ca="1">+'Curr Equal'!C30</f>
        <v>89331010.367193192</v>
      </c>
      <c r="E30" s="60">
        <f ca="1">+'Curr Equal'!E30</f>
        <v>239753416.40378538</v>
      </c>
      <c r="G30" s="60">
        <f ca="1">+'Curr Equal'!G30</f>
        <v>2510436.508009511</v>
      </c>
      <c r="I30" s="140">
        <f t="shared" ca="1" si="31"/>
        <v>1.05</v>
      </c>
      <c r="K30" s="140">
        <f t="shared" ca="1" si="32"/>
        <v>21.16</v>
      </c>
      <c r="M30" s="60">
        <f t="shared" ca="1" si="33"/>
        <v>18898545</v>
      </c>
      <c r="O30" s="60">
        <f t="shared" ca="1" si="34"/>
        <v>14104475.491990488</v>
      </c>
      <c r="Q30" s="60">
        <f t="shared" ca="1" si="35"/>
        <v>16614912</v>
      </c>
      <c r="S30" s="140">
        <f t="shared" ca="1" si="36"/>
        <v>6.93</v>
      </c>
      <c r="T30" s="140"/>
      <c r="U30" s="60">
        <f t="shared" ca="1" si="37"/>
        <v>108229555.36719319</v>
      </c>
      <c r="W30" s="60">
        <f ca="1">ROUND('Curr Equal'!V30*W$6,0)</f>
        <v>6341219</v>
      </c>
      <c r="X30" s="60"/>
      <c r="Y30" s="60">
        <f t="shared" ca="1" si="38"/>
        <v>12557326</v>
      </c>
      <c r="Z30" s="140">
        <f t="shared" ca="1" si="39"/>
        <v>14.057073739996206</v>
      </c>
      <c r="AB30" s="19">
        <v>138704589.59</v>
      </c>
      <c r="AC30" s="133">
        <f t="shared" ca="1" si="40"/>
        <v>9.0532880253771569E-2</v>
      </c>
    </row>
    <row r="31" spans="1:29">
      <c r="A31" s="141" t="str">
        <f>+'Curr Equal'!A31</f>
        <v>IGS-TRANS</v>
      </c>
      <c r="B31" s="141"/>
      <c r="C31" s="142">
        <f ca="1">+'Curr Equal'!C31</f>
        <v>14144263.057914888</v>
      </c>
      <c r="D31" s="141"/>
      <c r="E31" s="142">
        <f ca="1">+'Curr Equal'!E31</f>
        <v>26431451.037546184</v>
      </c>
      <c r="F31" s="141"/>
      <c r="G31" s="142">
        <f ca="1">+'Curr Equal'!G31</f>
        <v>1499753.363509011</v>
      </c>
      <c r="H31" s="141"/>
      <c r="I31" s="143">
        <f t="shared" ca="1" si="31"/>
        <v>5.67</v>
      </c>
      <c r="J31" s="141"/>
      <c r="K31" s="143">
        <f t="shared" ca="1" si="32"/>
        <v>3.1399999999999997</v>
      </c>
      <c r="L31" s="141"/>
      <c r="M31" s="142">
        <f t="shared" ca="1" si="33"/>
        <v>444774</v>
      </c>
      <c r="N31" s="141"/>
      <c r="O31" s="142">
        <f t="shared" ca="1" si="34"/>
        <v>331946.63649098901</v>
      </c>
      <c r="P31" s="141"/>
      <c r="Q31" s="142">
        <f t="shared" ca="1" si="35"/>
        <v>1831700</v>
      </c>
      <c r="R31" s="141"/>
      <c r="S31" s="143">
        <f t="shared" ca="1" si="36"/>
        <v>6.93</v>
      </c>
      <c r="T31" s="143"/>
      <c r="U31" s="142">
        <f t="shared" ca="1" si="37"/>
        <v>14589037.057914888</v>
      </c>
      <c r="V31" s="141"/>
      <c r="W31" s="142">
        <f ca="1">ROUND('Curr Equal'!V31*W$6,0)</f>
        <v>-939601</v>
      </c>
      <c r="X31" s="142"/>
      <c r="Y31" s="142">
        <f t="shared" ca="1" si="38"/>
        <v>1384375</v>
      </c>
      <c r="Z31" s="143">
        <f t="shared" ca="1" si="39"/>
        <v>9.787537140192871</v>
      </c>
      <c r="AA31" s="141"/>
      <c r="AB31" s="89">
        <v>21083470.159999996</v>
      </c>
      <c r="AC31" s="134">
        <f t="shared" ca="1" si="40"/>
        <v>6.5661629204971456E-2</v>
      </c>
    </row>
    <row r="32" spans="1:29">
      <c r="A32" s="88" t="str">
        <f>+'Curr Equal'!A32</f>
        <v>IGS-Total</v>
      </c>
      <c r="C32" s="60">
        <f ca="1">+'Curr Equal'!C32</f>
        <v>132601116.53686957</v>
      </c>
      <c r="E32" s="60">
        <f ca="1">+'Curr Equal'!E32</f>
        <v>325865867.80929691</v>
      </c>
      <c r="G32" s="60">
        <f ca="1">+'Curr Equal'!G32</f>
        <v>11140959.075345185</v>
      </c>
      <c r="I32" s="140">
        <f ca="1">ROUND((G32/E32),4)*100</f>
        <v>3.42</v>
      </c>
      <c r="K32" s="140">
        <f ca="1">ROUND((M32/C32),4)*100</f>
        <v>11.559999999999999</v>
      </c>
      <c r="M32" s="60">
        <f ca="1">ROUND((O32*$G$46),0)</f>
        <v>15330494</v>
      </c>
      <c r="O32" s="60">
        <f t="shared" ca="1" si="0"/>
        <v>11441545.924654815</v>
      </c>
      <c r="Q32" s="60">
        <f ca="1">ROUND((Q$40/E$40*E32),0)</f>
        <v>22582505</v>
      </c>
      <c r="S32" s="140">
        <f ca="1">ROUND((Q32/E32),4)*100</f>
        <v>6.93</v>
      </c>
      <c r="T32" s="140"/>
      <c r="U32" s="60">
        <f t="shared" ref="U32:U36" ca="1" si="41">C32+M32</f>
        <v>147931610.53686959</v>
      </c>
      <c r="W32" s="60">
        <f ca="1">ROUND('Curr Equal'!V32*W$6,0)</f>
        <v>-1737059</v>
      </c>
      <c r="X32" s="60"/>
      <c r="Y32" s="60">
        <f ca="1">M32-W32</f>
        <v>17067553</v>
      </c>
      <c r="Z32" s="140">
        <f ca="1">(+(Y32+C32)/C32-1)*100</f>
        <v>12.871349386605214</v>
      </c>
      <c r="AB32" s="19">
        <v>199026460</v>
      </c>
      <c r="AC32" s="133">
        <f ca="1">Y32/AB32</f>
        <v>8.5755195565453954E-2</v>
      </c>
    </row>
    <row r="33" spans="1:29">
      <c r="A33" s="88" t="s">
        <v>394</v>
      </c>
      <c r="I33" s="136" t="s">
        <v>394</v>
      </c>
      <c r="K33" s="136" t="s">
        <v>394</v>
      </c>
      <c r="M33" s="60" t="s">
        <v>394</v>
      </c>
      <c r="O33" s="60" t="s">
        <v>394</v>
      </c>
      <c r="Q33" s="60" t="s">
        <v>394</v>
      </c>
      <c r="S33" s="136" t="s">
        <v>394</v>
      </c>
      <c r="T33" s="136"/>
      <c r="U33" s="60" t="s">
        <v>394</v>
      </c>
      <c r="W33" s="60" t="s">
        <v>394</v>
      </c>
      <c r="X33" s="60"/>
      <c r="Y33" s="60" t="s">
        <v>394</v>
      </c>
      <c r="AB33" s="19"/>
    </row>
    <row r="34" spans="1:29">
      <c r="A34" s="88" t="str">
        <f>+'Curr Equal'!A34</f>
        <v>MW</v>
      </c>
      <c r="C34" s="60">
        <f ca="1">+'Curr Equal'!C34</f>
        <v>167202.00073675506</v>
      </c>
      <c r="E34" s="60">
        <f ca="1">+'Curr Equal'!E34</f>
        <v>355593.3129272635</v>
      </c>
      <c r="G34" s="60">
        <f ca="1">+'Curr Equal'!G34</f>
        <v>53828.584810454297</v>
      </c>
      <c r="I34" s="140">
        <f ca="1">ROUND((G34/E34),4)*100</f>
        <v>15.14</v>
      </c>
      <c r="K34" s="140">
        <f ca="1">ROUND((M34/C34),4)*100</f>
        <v>-23.39</v>
      </c>
      <c r="M34" s="60">
        <f ca="1">ROUND((O34*$G$46),0)</f>
        <v>-39106</v>
      </c>
      <c r="O34" s="60">
        <f t="shared" ca="1" si="0"/>
        <v>-29185.584810454297</v>
      </c>
      <c r="Q34" s="60">
        <f ca="1">ROUND((Q$40/E$40*E34),0)</f>
        <v>24643</v>
      </c>
      <c r="S34" s="140">
        <f ca="1">ROUND((Q34/E34),4)*100</f>
        <v>6.93</v>
      </c>
      <c r="T34" s="140"/>
      <c r="U34" s="60">
        <f t="shared" ca="1" si="41"/>
        <v>128096.00073675506</v>
      </c>
      <c r="W34" s="60">
        <f ca="1">ROUND('Curr Equal'!V34*W$6,0)</f>
        <v>-57730</v>
      </c>
      <c r="X34" s="60"/>
      <c r="Y34" s="60">
        <f ca="1">M34-W34</f>
        <v>18624</v>
      </c>
      <c r="Z34" s="140">
        <f ca="1">(+(Y34+C34)/C34-1)*100</f>
        <v>11.138622694666122</v>
      </c>
      <c r="AB34" s="19">
        <v>251660</v>
      </c>
      <c r="AC34" s="133">
        <f ca="1">Y34/AB34</f>
        <v>7.4004609393626325E-2</v>
      </c>
    </row>
    <row r="35" spans="1:29">
      <c r="A35" s="88" t="s">
        <v>394</v>
      </c>
      <c r="I35" s="136" t="s">
        <v>394</v>
      </c>
      <c r="K35" s="136" t="s">
        <v>394</v>
      </c>
      <c r="M35" s="60" t="s">
        <v>394</v>
      </c>
      <c r="O35" s="60" t="s">
        <v>394</v>
      </c>
      <c r="Q35" s="60" t="s">
        <v>394</v>
      </c>
      <c r="S35" s="136" t="s">
        <v>394</v>
      </c>
      <c r="T35" s="136"/>
      <c r="U35" s="60" t="s">
        <v>394</v>
      </c>
      <c r="W35" s="60" t="s">
        <v>394</v>
      </c>
      <c r="X35" s="60"/>
      <c r="Y35" s="60" t="s">
        <v>394</v>
      </c>
      <c r="AB35" s="19"/>
    </row>
    <row r="36" spans="1:29">
      <c r="A36" s="88" t="str">
        <f>+'Curr Equal'!A36</f>
        <v>OL</v>
      </c>
      <c r="C36" s="60">
        <f ca="1">+'Curr Equal'!C36</f>
        <v>7822241.0326588033</v>
      </c>
      <c r="E36" s="60">
        <f ca="1">+'Curr Equal'!E36</f>
        <v>29038014.653224722</v>
      </c>
      <c r="G36" s="60">
        <f ca="1">+'Curr Equal'!G36</f>
        <v>2640420.0947749028</v>
      </c>
      <c r="I36" s="140">
        <f ca="1">ROUND((G36/E36),4)*100</f>
        <v>9.09</v>
      </c>
      <c r="K36" s="140">
        <f ca="1">ROUND((M36/C36),4)*100</f>
        <v>-10.76</v>
      </c>
      <c r="M36" s="60">
        <f ca="1">ROUND((O36*$G$46),0)</f>
        <v>-841571</v>
      </c>
      <c r="O36" s="60">
        <f t="shared" ca="1" si="0"/>
        <v>-628086.0947749028</v>
      </c>
      <c r="Q36" s="60">
        <f ca="1">ROUND((Q$40/E$40*E36),0)</f>
        <v>2012334</v>
      </c>
      <c r="S36" s="140">
        <f ca="1">ROUND((Q36/E36),4)*100</f>
        <v>6.93</v>
      </c>
      <c r="T36" s="140"/>
      <c r="U36" s="60">
        <f t="shared" ca="1" si="41"/>
        <v>6980670.0326588033</v>
      </c>
      <c r="W36" s="60">
        <f ca="1">ROUND('Curr Equal'!V36*W$6,0)</f>
        <v>-2362465</v>
      </c>
      <c r="X36" s="60"/>
      <c r="Y36" s="60">
        <f ca="1">M36-W36</f>
        <v>1520894</v>
      </c>
      <c r="Z36" s="140">
        <f ca="1">(+(Y36+C36)/C36-1)*100</f>
        <v>19.443200403184768</v>
      </c>
      <c r="AB36" s="19">
        <v>10018083</v>
      </c>
      <c r="AC36" s="133">
        <f ca="1">Y36/AB36</f>
        <v>0.15181487316485598</v>
      </c>
    </row>
    <row r="37" spans="1:29">
      <c r="A37" s="88" t="s">
        <v>394</v>
      </c>
      <c r="I37" s="136" t="s">
        <v>394</v>
      </c>
      <c r="K37" s="136" t="s">
        <v>394</v>
      </c>
      <c r="M37" s="60" t="s">
        <v>394</v>
      </c>
      <c r="O37" s="60" t="s">
        <v>394</v>
      </c>
      <c r="Q37" s="60" t="s">
        <v>394</v>
      </c>
      <c r="S37" s="136" t="s">
        <v>394</v>
      </c>
      <c r="T37" s="136"/>
      <c r="U37" s="60" t="s">
        <v>394</v>
      </c>
      <c r="W37" s="60" t="s">
        <v>394</v>
      </c>
      <c r="X37" s="60"/>
      <c r="Y37" s="60" t="s">
        <v>394</v>
      </c>
      <c r="AB37" s="19"/>
    </row>
    <row r="38" spans="1:29">
      <c r="A38" s="88" t="str">
        <f>+'Curr Equal'!A38</f>
        <v>SL</v>
      </c>
      <c r="C38" s="142">
        <f ca="1">+'Curr Equal'!C38</f>
        <v>1482715.0060667011</v>
      </c>
      <c r="D38" s="141"/>
      <c r="E38" s="142">
        <f ca="1">+'Curr Equal'!E38</f>
        <v>4176816.6946163196</v>
      </c>
      <c r="F38" s="141"/>
      <c r="G38" s="142">
        <f ca="1">+'Curr Equal'!G38</f>
        <v>588783.61605595576</v>
      </c>
      <c r="H38" s="141"/>
      <c r="I38" s="143">
        <f ca="1">ROUND((G38/E38),4)*100</f>
        <v>14.099999999999998</v>
      </c>
      <c r="J38" s="141"/>
      <c r="K38" s="143">
        <f ca="1">ROUND((M38/C38),4)*100</f>
        <v>-27.05</v>
      </c>
      <c r="L38" s="141"/>
      <c r="M38" s="142">
        <f ca="1">ROUND((O38*$G$46),0)</f>
        <v>-401072</v>
      </c>
      <c r="N38" s="141"/>
      <c r="O38" s="142">
        <f t="shared" ca="1" si="0"/>
        <v>-299330.61605595576</v>
      </c>
      <c r="P38" s="141"/>
      <c r="Q38" s="142">
        <f ca="1">ROUND((Q$40/E$40*E38),0)</f>
        <v>289453</v>
      </c>
      <c r="R38" s="141"/>
      <c r="S38" s="143">
        <f ca="1">ROUND((Q38/E38),4)*100</f>
        <v>6.93</v>
      </c>
      <c r="T38" s="143"/>
      <c r="U38" s="142">
        <f ca="1">C38+M38</f>
        <v>1081643.0060667011</v>
      </c>
      <c r="V38" s="141"/>
      <c r="W38" s="142">
        <f ca="1">ROUND('Curr Equal'!V38*W$6,0)</f>
        <v>-619837</v>
      </c>
      <c r="X38" s="142"/>
      <c r="Y38" s="142">
        <f ca="1">M38-W38</f>
        <v>218765</v>
      </c>
      <c r="Z38" s="143">
        <f ca="1">(+(Y38+C38)/C38-1)*100</f>
        <v>14.754352596749708</v>
      </c>
      <c r="AB38" s="89">
        <v>1931844</v>
      </c>
      <c r="AC38" s="134">
        <f ca="1">Y38/AB38</f>
        <v>0.11324154538358169</v>
      </c>
    </row>
    <row r="39" spans="1:29">
      <c r="A39" s="88" t="s">
        <v>394</v>
      </c>
      <c r="I39" s="151"/>
      <c r="K39" s="136" t="s">
        <v>394</v>
      </c>
      <c r="S39" s="136" t="s">
        <v>394</v>
      </c>
      <c r="T39" s="136"/>
      <c r="U39" s="138"/>
    </row>
    <row r="40" spans="1:29" ht="14.5">
      <c r="A40" s="149" t="s">
        <v>3</v>
      </c>
      <c r="C40" s="60">
        <f ca="1">+C11+C16+C26+C32+C34+C36+C38</f>
        <v>502666637.99999988</v>
      </c>
      <c r="E40" s="60">
        <f ca="1">+E11+E16+E26+E32+E34+E36+E38</f>
        <v>1793487855.8845627</v>
      </c>
      <c r="G40" s="60">
        <f ca="1">+G11+G16+G26+G32+G34+G36+G38</f>
        <v>54182033.616772257</v>
      </c>
      <c r="I40" s="140">
        <f ca="1">ROUND((G40/E40),4)*100</f>
        <v>3.02</v>
      </c>
      <c r="K40" s="140">
        <f ca="1">ROUND((M40/C40),4)*100</f>
        <v>18.690000000000001</v>
      </c>
      <c r="M40" s="60">
        <f ca="1">+M11+M16+M26+M32+M34+M36+M38</f>
        <v>93935726</v>
      </c>
      <c r="O40" s="60">
        <f ca="1">+O11+O16+O26+O32+O34+O36+O38</f>
        <v>70106674.383227751</v>
      </c>
      <c r="Q40" s="60">
        <f>COSS!E4567</f>
        <v>124288708</v>
      </c>
      <c r="R40" s="158"/>
      <c r="S40" s="140">
        <f ca="1">ROUND((Q40/E40),4)*100</f>
        <v>6.93</v>
      </c>
      <c r="T40" s="140"/>
      <c r="U40" s="60">
        <f ca="1">+U11+U16+U26+U32+U34+U36+U38</f>
        <v>596602363.99999988</v>
      </c>
      <c r="W40" s="60">
        <f ca="1">+W11+W16+W26+W32+W34+W36+W38</f>
        <v>0</v>
      </c>
      <c r="X40" s="60"/>
      <c r="Y40" s="60">
        <f ca="1">+Y11+Y16+Y26+Y32+Y34+Y36+Y38</f>
        <v>93935726</v>
      </c>
      <c r="Z40" s="140">
        <f ca="1">(+(Y40+C40)/C40-1)*100</f>
        <v>18.687479712946462</v>
      </c>
      <c r="AB40" s="60">
        <f>+AB11+AB16+AB26+AB32+AB34+AB36+AB38</f>
        <v>694002526</v>
      </c>
      <c r="AC40" s="133">
        <f ca="1">Y40/AB40</f>
        <v>0.13535357939028597</v>
      </c>
    </row>
    <row r="41" spans="1:29">
      <c r="Q41" s="60">
        <f ca="1">+Q11+Q16+Q20+Q26+Q32+Q34+Q36+Q38</f>
        <v>125849841</v>
      </c>
    </row>
    <row r="43" spans="1:29">
      <c r="U43" s="60"/>
      <c r="W43" s="60"/>
      <c r="X43" s="60"/>
      <c r="Y43" s="60"/>
    </row>
    <row r="46" spans="1:29">
      <c r="A46" s="88" t="str">
        <f>+'Curr Equal'!A46</f>
        <v xml:space="preserve">      Gross Rev Conversion Factor:</v>
      </c>
      <c r="G46" s="153">
        <f>+'Curr Equal'!G46</f>
        <v>1.3398970400000001</v>
      </c>
    </row>
    <row r="49" spans="30:30">
      <c r="AD49" s="88" t="s">
        <v>394</v>
      </c>
    </row>
  </sheetData>
  <mergeCells count="1">
    <mergeCell ref="K6:U6"/>
  </mergeCells>
  <printOptions horizontalCentered="1"/>
  <pageMargins left="0.75" right="0.75" top="1" bottom="1" header="0.5" footer="0.5"/>
  <pageSetup scale="71" orientation="landscape" r:id="rId1"/>
  <headerFooter alignWithMargins="0">
    <oddHeader>&amp;RExhibit No.:  JNC-2
Page 3 of 3
Witness:  J. Cost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5b640fb8-5a34-41c1-9307-1b790ff29a8b">
      <Terms xmlns="http://schemas.microsoft.com/office/infopath/2007/PartnerControls"/>
    </lcf76f155ced4ddcb4097134ff3c332f>
    <_Flow_SignoffStatus xmlns="5b640fb8-5a34-41c1-9307-1b790ff29a8b" xsi:nil="true"/>
    <_ip_UnifiedCompliancePolicyProperties xmlns="http://schemas.microsoft.com/sharepoint/v3" xsi:nil="true"/>
    <TaxCatchAll xmlns="51831b8d-857f-44dd-949b-652450d1a5df" xsi:nil="true"/>
    <Operating_x0020_Company xmlns="a1040523-5304-4b09-b6d4-64a124c994e2">AEP Ohio</Operating_x0020_Company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136CE24ED5F449BD16740FFC7FAF6F" ma:contentTypeVersion="31" ma:contentTypeDescription="Create a new document." ma:contentTypeScope="" ma:versionID="b6179feaad23018a41f76eaef5b4f43d">
  <xsd:schema xmlns:xsd="http://www.w3.org/2001/XMLSchema" xmlns:xs="http://www.w3.org/2001/XMLSchema" xmlns:p="http://schemas.microsoft.com/office/2006/metadata/properties" xmlns:ns1="http://schemas.microsoft.com/sharepoint/v3" xmlns:ns2="a1040523-5304-4b09-b6d4-64a124c994e2" xmlns:ns3="5b640fb8-5a34-41c1-9307-1b790ff29a8b" xmlns:ns4="51831b8d-857f-44dd-949b-652450d1a5df" targetNamespace="http://schemas.microsoft.com/office/2006/metadata/properties" ma:root="true" ma:fieldsID="b176c6d2b07027ee7343df1467fc3652" ns1:_="" ns2:_="" ns3:_="" ns4:_="">
    <xsd:import namespace="http://schemas.microsoft.com/sharepoint/v3"/>
    <xsd:import namespace="a1040523-5304-4b09-b6d4-64a124c994e2"/>
    <xsd:import namespace="5b640fb8-5a34-41c1-9307-1b790ff29a8b"/>
    <xsd:import namespace="51831b8d-857f-44dd-949b-652450d1a5df"/>
    <xsd:element name="properties">
      <xsd:complexType>
        <xsd:sequence>
          <xsd:element name="documentManagement">
            <xsd:complexType>
              <xsd:all>
                <xsd:element ref="ns2:Operating_x0020_Company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4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ObjectDetectorVersions" minOccurs="0"/>
                <xsd:element ref="ns3:_Flow_SignoffStatu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40523-5304-4b09-b6d4-64a124c994e2" elementFormDefault="qualified">
    <xsd:import namespace="http://schemas.microsoft.com/office/2006/documentManagement/types"/>
    <xsd:import namespace="http://schemas.microsoft.com/office/infopath/2007/PartnerControls"/>
    <xsd:element name="Operating_x0020_Company" ma:index="8" ma:displayName="Operating Company" ma:default="AEP Ohio" ma:format="Dropdown" ma:internalName="Operating_x0020_Company" ma:readOnly="false">
      <xsd:simpleType>
        <xsd:restriction base="dms:Choice">
          <xsd:enumeration value="AEP Ohio"/>
          <xsd:enumeration value="AEP Texas"/>
          <xsd:enumeration value="Appalachian Power - Tennessee"/>
          <xsd:enumeration value="Appalachian Power - Virginia"/>
          <xsd:enumeration value="Appalachian Power - West Virginia"/>
          <xsd:enumeration value="FERC"/>
          <xsd:enumeration value="Indiana &amp; Michigan Power - Indiana"/>
          <xsd:enumeration value="Indiana &amp; Michigan Power - Michigan"/>
          <xsd:enumeration value="Kentucky Power"/>
          <xsd:enumeration value="PSO"/>
          <xsd:enumeration value="SWEPCO - Arkansas"/>
          <xsd:enumeration value="SWEPCO - Louisiana"/>
          <xsd:enumeration value="SWEPCO - TEXAS"/>
          <xsd:enumeration value="SWEPCO - Peine"/>
          <xsd:enumeration value="ET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40fb8-5a34-41c1-9307-1b790ff29a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Flow_SignoffStatus" ma:index="22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831b8d-857f-44dd-949b-652450d1a5df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3b4476ce-ac5c-42b1-bccc-28ba47756ae8}" ma:internalName="TaxCatchAll" ma:showField="CatchAllData" ma:web="51831b8d-857f-44dd-949b-652450d1a5d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wvc2lzbD48VXNlck5hbWU+Q09SUFxzMjAzNzA3PC9Vc2VyTmFtZT48RGF0ZVRpbWU+NS8xOS8yMDIzIDE6MzM6NDIgUE08L0RhdGVUaW1lPjxMYWJlbFN0cmluZz5BRVAgSW50ZXJuYWw8L0xhYmVsU3RyaW5nPjwvaXRlbT48L2xhYmVsSGlzdG9yeT4=</Value>
</WrappedLabelHistory>
</file>

<file path=customXml/item5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</sisl>
</file>

<file path=customXml/itemProps1.xml><?xml version="1.0" encoding="utf-8"?>
<ds:datastoreItem xmlns:ds="http://schemas.openxmlformats.org/officeDocument/2006/customXml" ds:itemID="{DAF30FE1-926B-497C-ACB2-BC3C74D762EE}">
  <ds:schemaRefs>
    <ds:schemaRef ds:uri="http://purl.org/dc/terms/"/>
    <ds:schemaRef ds:uri="a1040523-5304-4b09-b6d4-64a124c994e2"/>
    <ds:schemaRef ds:uri="http://purl.org/dc/elements/1.1/"/>
    <ds:schemaRef ds:uri="http://schemas.microsoft.com/sharepoint/v3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51831b8d-857f-44dd-949b-652450d1a5df"/>
    <ds:schemaRef ds:uri="5b640fb8-5a34-41c1-9307-1b790ff29a8b"/>
  </ds:schemaRefs>
</ds:datastoreItem>
</file>

<file path=customXml/itemProps2.xml><?xml version="1.0" encoding="utf-8"?>
<ds:datastoreItem xmlns:ds="http://schemas.openxmlformats.org/officeDocument/2006/customXml" ds:itemID="{B2CD4B94-4E12-4A89-A6BC-1ED22AC5F75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E4417B9-9FBB-4395-BECD-E6800D207B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1040523-5304-4b09-b6d4-64a124c994e2"/>
    <ds:schemaRef ds:uri="5b640fb8-5a34-41c1-9307-1b790ff29a8b"/>
    <ds:schemaRef ds:uri="51831b8d-857f-44dd-949b-652450d1a5d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8926302-5699-40FA-A677-20AC40B6DFC4}">
  <ds:schemaRefs>
    <ds:schemaRef ds:uri="http://www.w3.org/2001/XMLSchema"/>
    <ds:schemaRef ds:uri="http://www.boldonjames.com/2016/02/Classifier/internal/wrappedLabelHistory"/>
  </ds:schemaRefs>
</ds:datastoreItem>
</file>

<file path=customXml/itemProps5.xml><?xml version="1.0" encoding="utf-8"?>
<ds:datastoreItem xmlns:ds="http://schemas.openxmlformats.org/officeDocument/2006/customXml" ds:itemID="{C89C5BE4-58AA-453B-A5E9-7DFBB0AE1FEC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COSS</vt:lpstr>
      <vt:lpstr>Allocation Factors</vt:lpstr>
      <vt:lpstr>Allocators</vt:lpstr>
      <vt:lpstr>Proposed</vt:lpstr>
      <vt:lpstr>Curr Equal</vt:lpstr>
      <vt:lpstr>Prop Equal</vt:lpstr>
      <vt:lpstr>AllocFactorMatrix</vt:lpstr>
      <vt:lpstr>'Allocation Factors'!Print_Area</vt:lpstr>
      <vt:lpstr>Allocators!Print_Area</vt:lpstr>
      <vt:lpstr>COSS!Print_Area</vt:lpstr>
      <vt:lpstr>'Prop Equal'!Print_Area</vt:lpstr>
      <vt:lpstr>'Allocation Factors'!Print_Titles</vt:lpstr>
      <vt:lpstr>Allocators!Print_Titles</vt:lpstr>
      <vt:lpstr>COSS!Print_Titles</vt:lpstr>
    </vt:vector>
  </TitlesOfParts>
  <Company>AEP-6-27-00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M. Roush</dc:creator>
  <cp:keywords/>
  <cp:lastModifiedBy>s291125</cp:lastModifiedBy>
  <cp:lastPrinted>2020-06-22T12:47:55Z</cp:lastPrinted>
  <dcterms:created xsi:type="dcterms:W3CDTF">2001-03-08T19:08:04Z</dcterms:created>
  <dcterms:modified xsi:type="dcterms:W3CDTF">2023-09-25T15:03:44Z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e184d1dc-139e-402a-9bb9-8dc438b36105</vt:lpwstr>
  </property>
  <property fmtid="{D5CDD505-2E9C-101B-9397-08002B2CF9AE}" pid="3" name="bjSaver">
    <vt:lpwstr>6GFFSOnaQbECxcQ/mD8nfwxHQ81QN6/M</vt:lpwstr>
  </property>
  <property fmtid="{D5CDD505-2E9C-101B-9397-08002B2CF9AE}" pid="4" name="bjDocumentSecurityLabel">
    <vt:lpwstr>AEP Internal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/&gt;&lt;/sisl&gt;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ClsUserRVM">
    <vt:lpwstr>[]</vt:lpwstr>
  </property>
  <property fmtid="{D5CDD505-2E9C-101B-9397-08002B2CF9AE}" pid="11" name="bjLabelHistoryID">
    <vt:lpwstr>{38926302-5699-40FA-A677-20AC40B6DFC4}</vt:lpwstr>
  </property>
  <property fmtid="{D5CDD505-2E9C-101B-9397-08002B2CF9AE}" pid="12" name="{A44787D4-0540-4523-9961-78E4036D8C6D}">
    <vt:lpwstr>{12E9FF26-E1C4-4793-BFC2-0FDB98432676}</vt:lpwstr>
  </property>
  <property fmtid="{D5CDD505-2E9C-101B-9397-08002B2CF9AE}" pid="13" name="ContentTypeId">
    <vt:lpwstr>0x01010001136CE24ED5F449BD16740FFC7FAF6F</vt:lpwstr>
  </property>
</Properties>
</file>